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MH\PAPERS\GDP_DNA\"/>
    </mc:Choice>
  </mc:AlternateContent>
  <bookViews>
    <workbookView xWindow="0" yWindow="0" windowWidth="19891" windowHeight="8837" tabRatio="868" firstSheet="7" activeTab="18"/>
  </bookViews>
  <sheets>
    <sheet name="Index" sheetId="132" r:id="rId1"/>
    <sheet name="Factor" sheetId="115" r:id="rId2"/>
    <sheet name="TA1" sheetId="4" r:id="rId3"/>
    <sheet name="TA2" sheetId="12" r:id="rId4"/>
    <sheet name="TA2b" sheetId="13" r:id="rId5"/>
    <sheet name="TA2c" sheetId="14" r:id="rId6"/>
    <sheet name="TA3" sheetId="6" r:id="rId7"/>
    <sheet name="TA4" sheetId="133" r:id="rId8"/>
    <sheet name="TA5" sheetId="135" r:id="rId9"/>
    <sheet name="TA6" sheetId="136" r:id="rId10"/>
    <sheet name="TA7" sheetId="137" r:id="rId11"/>
    <sheet name="TA8" sheetId="138" r:id="rId12"/>
    <sheet name="TA9" sheetId="139" r:id="rId13"/>
    <sheet name="TA10" sheetId="140" r:id="rId14"/>
    <sheet name="TA11" sheetId="141" r:id="rId15"/>
    <sheet name="TA12" sheetId="142" r:id="rId16"/>
    <sheet name="TA13" sheetId="134" r:id="rId17"/>
    <sheet name="PreTax" sheetId="73" r:id="rId18"/>
    <sheet name="TB1" sheetId="155" r:id="rId19"/>
    <sheet name="TB2" sheetId="156" r:id="rId20"/>
    <sheet name="TB2b" sheetId="157" r:id="rId21"/>
    <sheet name="TB2c" sheetId="158" r:id="rId22"/>
    <sheet name="TB2d" sheetId="211" r:id="rId23"/>
    <sheet name="TB2e" sheetId="266" r:id="rId24"/>
    <sheet name="TB2f" sheetId="276" r:id="rId25"/>
    <sheet name="TB2g" sheetId="277" r:id="rId26"/>
    <sheet name="TB2g(Details)" sheetId="275" r:id="rId27"/>
    <sheet name="TB3" sheetId="103" r:id="rId28"/>
    <sheet name="TB4" sheetId="144" r:id="rId29"/>
    <sheet name="TB5" sheetId="145" r:id="rId30"/>
    <sheet name="TB6" sheetId="146" r:id="rId31"/>
    <sheet name="TB7" sheetId="147" r:id="rId32"/>
    <sheet name="TB7b" sheetId="250" r:id="rId33"/>
    <sheet name="TB7c" sheetId="265" r:id="rId34"/>
    <sheet name="TB8" sheetId="148" r:id="rId35"/>
    <sheet name="TB9" sheetId="149" r:id="rId36"/>
    <sheet name="TB10" sheetId="150" r:id="rId37"/>
    <sheet name="TB11" sheetId="151" r:id="rId38"/>
    <sheet name="TB11b" sheetId="252" r:id="rId39"/>
    <sheet name="TB12" sheetId="152" r:id="rId40"/>
    <sheet name="TB13" sheetId="153" r:id="rId41"/>
    <sheet name="TB15" sheetId="267" r:id="rId42"/>
    <sheet name="PostTax" sheetId="72" r:id="rId43"/>
    <sheet name="TC1" sheetId="161" r:id="rId44"/>
    <sheet name="TC1b" sheetId="270" r:id="rId45"/>
    <sheet name="TC2" sheetId="91" r:id="rId46"/>
    <sheet name="TC2b" sheetId="162" r:id="rId47"/>
    <sheet name="TC3" sheetId="85" r:id="rId48"/>
    <sheet name="TC3b" sheetId="96" r:id="rId49"/>
    <sheet name="TC3c" sheetId="217" r:id="rId50"/>
    <sheet name="TC3d" sheetId="268" r:id="rId51"/>
    <sheet name="TC3e" sheetId="271" r:id="rId52"/>
    <sheet name="TC4" sheetId="163" r:id="rId53"/>
    <sheet name="TC4b" sheetId="278" r:id="rId54"/>
    <sheet name="TC5" sheetId="164" r:id="rId55"/>
    <sheet name="TC6" sheetId="165" r:id="rId56"/>
    <sheet name="TC7" sheetId="166" r:id="rId57"/>
    <sheet name="TC7b" sheetId="251" r:id="rId58"/>
    <sheet name="TC7c" sheetId="264" r:id="rId59"/>
    <sheet name="TC7d" sheetId="272" r:id="rId60"/>
    <sheet name="TC8" sheetId="167" r:id="rId61"/>
    <sheet name="TC9" sheetId="168" r:id="rId62"/>
    <sheet name="TC10" sheetId="169" r:id="rId63"/>
    <sheet name="TC11" sheetId="170" r:id="rId64"/>
    <sheet name="TC12" sheetId="171" r:id="rId65"/>
    <sheet name="TC13" sheetId="172" r:id="rId66"/>
    <sheet name="Fiscal" sheetId="196" r:id="rId67"/>
    <sheet name="TD1" sheetId="180" r:id="rId68"/>
    <sheet name="TD2" sheetId="181" r:id="rId69"/>
    <sheet name="TD2b" sheetId="182" r:id="rId70"/>
    <sheet name="TD2c" sheetId="183" r:id="rId71"/>
    <sheet name="TD3" sheetId="184" r:id="rId72"/>
    <sheet name="TD4" sheetId="185" r:id="rId73"/>
    <sheet name="TD5" sheetId="186" r:id="rId74"/>
    <sheet name="TD6" sheetId="187" r:id="rId75"/>
    <sheet name="TD7" sheetId="188" r:id="rId76"/>
    <sheet name="TD8" sheetId="189" r:id="rId77"/>
    <sheet name="TD9" sheetId="190" r:id="rId78"/>
    <sheet name="TD10" sheetId="191" r:id="rId79"/>
    <sheet name="TD11" sheetId="192" r:id="rId80"/>
    <sheet name="TD12" sheetId="193" r:id="rId81"/>
    <sheet name="TD13" sheetId="194" r:id="rId82"/>
    <sheet name="Wealth" sheetId="218" r:id="rId83"/>
    <sheet name="TE1" sheetId="230" r:id="rId84"/>
    <sheet name="TE1b" sheetId="246" r:id="rId85"/>
    <sheet name="TE2" sheetId="231" r:id="rId86"/>
    <sheet name="TE2b" sheetId="232" r:id="rId87"/>
    <sheet name="TE2c" sheetId="233" r:id="rId88"/>
    <sheet name="TE3" sheetId="234" r:id="rId89"/>
    <sheet name="TE4" sheetId="235" r:id="rId90"/>
    <sheet name="TE5" sheetId="236" r:id="rId91"/>
    <sheet name="TE6" sheetId="237" r:id="rId92"/>
    <sheet name="TE7" sheetId="238" r:id="rId93"/>
    <sheet name="TE8" sheetId="239" r:id="rId94"/>
    <sheet name="TE9" sheetId="240" r:id="rId95"/>
    <sheet name="TE10" sheetId="241" r:id="rId96"/>
    <sheet name="TE11" sheetId="242" r:id="rId97"/>
    <sheet name="TE12" sheetId="243" r:id="rId98"/>
    <sheet name="AgeGender" sheetId="114" r:id="rId99"/>
    <sheet name="TF1" sheetId="248" r:id="rId100"/>
    <sheet name="TF2" sheetId="212" r:id="rId101"/>
    <sheet name="TF3" sheetId="88" r:id="rId102"/>
    <sheet name="Taxes" sheetId="118" r:id="rId103"/>
    <sheet name="TG1" sheetId="280" r:id="rId104"/>
    <sheet name="TG2" sheetId="254" r:id="rId105"/>
    <sheet name="TG2b" sheetId="257" r:id="rId106"/>
    <sheet name="TG2c" sheetId="258" r:id="rId107"/>
    <sheet name="TG3" sheetId="130" r:id="rId108"/>
    <sheet name="TG3-1962" sheetId="281" r:id="rId109"/>
    <sheet name="TG3-1980" sheetId="282" r:id="rId110"/>
    <sheet name="TG3-2016" sheetId="283" r:id="rId111"/>
    <sheet name="TG4" sheetId="249" r:id="rId112"/>
    <sheet name="TG4b" sheetId="261" r:id="rId113"/>
    <sheet name="TG4c" sheetId="262" r:id="rId114"/>
    <sheet name="TG4d" sheetId="274" r:id="rId115"/>
    <sheet name="StataOutput" sheetId="111" r:id="rId116"/>
    <sheet name="compoprinc" sheetId="82" r:id="rId117"/>
    <sheet name="avgprinc" sheetId="76" r:id="rId118"/>
    <sheet name="medprinc" sheetId="143" r:id="rId119"/>
    <sheet name="compopeinc" sheetId="159" r:id="rId120"/>
    <sheet name="avgpeinc" sheetId="102" r:id="rId121"/>
    <sheet name="medpeinc" sheetId="154" r:id="rId122"/>
    <sheet name="compopoinc" sheetId="90" r:id="rId123"/>
    <sheet name="avgpoinc" sheetId="77" r:id="rId124"/>
    <sheet name="medpoinc" sheetId="160" r:id="rId125"/>
    <sheet name="compofiinc" sheetId="173" r:id="rId126"/>
    <sheet name="avgfiinc" sheetId="174" r:id="rId127"/>
    <sheet name="medfiinc" sheetId="175" r:id="rId128"/>
    <sheet name="compohweal" sheetId="244" r:id="rId129"/>
    <sheet name="avghweal" sheetId="245" r:id="rId130"/>
    <sheet name="hwealbypeinc" sheetId="247" r:id="rId131"/>
    <sheet name="taxrates" sheetId="263" r:id="rId1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2" i="258" l="1"/>
  <c r="B113" i="258"/>
  <c r="B114" i="258"/>
  <c r="B115" i="258"/>
  <c r="B116" i="258"/>
  <c r="B117" i="258"/>
  <c r="G68" i="274"/>
  <c r="Y68" i="274"/>
  <c r="Y52" i="274"/>
  <c r="Y51" i="274"/>
  <c r="G40" i="274"/>
  <c r="G37" i="274"/>
  <c r="G33" i="274"/>
  <c r="Y21" i="274"/>
  <c r="G17" i="274"/>
  <c r="G12" i="274"/>
  <c r="Y12" i="274"/>
  <c r="Y59" i="262"/>
  <c r="Y55" i="262"/>
  <c r="Y51" i="262"/>
  <c r="G51" i="262"/>
  <c r="Y47" i="262"/>
  <c r="Y43" i="262"/>
  <c r="G43" i="262"/>
  <c r="Y39" i="262"/>
  <c r="G39" i="262"/>
  <c r="Y35" i="262"/>
  <c r="G35" i="262"/>
  <c r="G32" i="262"/>
  <c r="Y31" i="262"/>
  <c r="G31" i="262"/>
  <c r="Y27" i="262"/>
  <c r="G27" i="262"/>
  <c r="Y23" i="262"/>
  <c r="G23" i="262"/>
  <c r="Y19" i="262"/>
  <c r="N15" i="262"/>
  <c r="Y14" i="262"/>
  <c r="G14" i="262"/>
  <c r="N13" i="262"/>
  <c r="K13" i="262"/>
  <c r="J13" i="262"/>
  <c r="G70" i="261"/>
  <c r="G69" i="261"/>
  <c r="Z66" i="261"/>
  <c r="G66" i="261"/>
  <c r="G65" i="261"/>
  <c r="Y64" i="261"/>
  <c r="Y63" i="261"/>
  <c r="Z62" i="261"/>
  <c r="G62" i="261"/>
  <c r="G61" i="261"/>
  <c r="G14" i="261"/>
  <c r="E13" i="261"/>
  <c r="G12" i="261"/>
  <c r="G65" i="249"/>
  <c r="G61" i="249"/>
  <c r="G57" i="249"/>
  <c r="G53" i="249"/>
  <c r="Y53" i="249"/>
  <c r="G49" i="249"/>
  <c r="Y49" i="249"/>
  <c r="G45" i="249"/>
  <c r="Y42" i="249"/>
  <c r="G41" i="249"/>
  <c r="G37" i="249"/>
  <c r="Y37" i="249"/>
  <c r="G33" i="249"/>
  <c r="Y33" i="249"/>
  <c r="Y29" i="249"/>
  <c r="Y25" i="249"/>
  <c r="Y12" i="249"/>
  <c r="B139" i="283"/>
  <c r="B140" i="283"/>
  <c r="B143" i="283"/>
  <c r="B144" i="283"/>
  <c r="B147" i="283"/>
  <c r="B148" i="283"/>
  <c r="B150" i="283"/>
  <c r="B152" i="283"/>
  <c r="B151" i="283"/>
  <c r="R152" i="283"/>
  <c r="Q152" i="283"/>
  <c r="P152" i="283"/>
  <c r="O152" i="283"/>
  <c r="N152" i="283"/>
  <c r="M152" i="283"/>
  <c r="L152" i="283"/>
  <c r="K152" i="283"/>
  <c r="J152" i="283"/>
  <c r="I152" i="283"/>
  <c r="H152" i="283"/>
  <c r="G152" i="283"/>
  <c r="F152" i="283"/>
  <c r="E152" i="283"/>
  <c r="D152" i="283"/>
  <c r="C152" i="283"/>
  <c r="B138" i="282"/>
  <c r="B139" i="282"/>
  <c r="B140" i="282"/>
  <c r="B141" i="282"/>
  <c r="B142" i="282"/>
  <c r="B143" i="282"/>
  <c r="B144" i="282"/>
  <c r="B145" i="282"/>
  <c r="B146" i="282"/>
  <c r="B147" i="282"/>
  <c r="B148" i="282"/>
  <c r="B149" i="282"/>
  <c r="B150" i="282"/>
  <c r="B151" i="282"/>
  <c r="R152" i="282"/>
  <c r="Q152" i="282"/>
  <c r="P152" i="282"/>
  <c r="O152" i="282"/>
  <c r="N152" i="282"/>
  <c r="M152" i="282"/>
  <c r="L152" i="282"/>
  <c r="K152" i="282"/>
  <c r="J152" i="282"/>
  <c r="I152" i="282"/>
  <c r="H152" i="282"/>
  <c r="G152" i="282"/>
  <c r="F152" i="282"/>
  <c r="E152" i="282"/>
  <c r="D152" i="282"/>
  <c r="C152" i="282"/>
  <c r="B138" i="281"/>
  <c r="B139" i="281"/>
  <c r="B140" i="281"/>
  <c r="B141" i="281"/>
  <c r="B142" i="281"/>
  <c r="B143" i="281"/>
  <c r="B144" i="281"/>
  <c r="B145" i="281"/>
  <c r="B146" i="281"/>
  <c r="B147" i="281"/>
  <c r="B148" i="281"/>
  <c r="B149" i="281"/>
  <c r="B150" i="281"/>
  <c r="B151" i="281"/>
  <c r="B152" i="281"/>
  <c r="R152" i="281"/>
  <c r="Q152" i="281"/>
  <c r="P152" i="281"/>
  <c r="O152" i="281"/>
  <c r="N152" i="281"/>
  <c r="M152" i="281"/>
  <c r="L152" i="281"/>
  <c r="K152" i="281"/>
  <c r="J152" i="281"/>
  <c r="I152" i="281"/>
  <c r="H152" i="281"/>
  <c r="G152" i="281"/>
  <c r="F152" i="281"/>
  <c r="E152" i="281"/>
  <c r="D152" i="281"/>
  <c r="C152" i="281"/>
  <c r="AA136" i="281"/>
  <c r="W136" i="281"/>
  <c r="AA135" i="281"/>
  <c r="W135" i="281"/>
  <c r="AA134" i="281"/>
  <c r="W134" i="281"/>
  <c r="AA133" i="281"/>
  <c r="W133" i="281"/>
  <c r="AA132" i="281"/>
  <c r="W132" i="281"/>
  <c r="AA131" i="281"/>
  <c r="W131" i="281"/>
  <c r="AA130" i="281"/>
  <c r="W130" i="281"/>
  <c r="AA129" i="281"/>
  <c r="W129" i="281"/>
  <c r="AA128" i="281"/>
  <c r="W128" i="281"/>
  <c r="AA127" i="281"/>
  <c r="W127" i="281"/>
  <c r="AA126" i="281"/>
  <c r="W126" i="281"/>
  <c r="AA125" i="281"/>
  <c r="W125" i="281"/>
  <c r="AA124" i="281"/>
  <c r="W124" i="281"/>
  <c r="AA123" i="281"/>
  <c r="W123" i="281"/>
  <c r="AA122" i="281"/>
  <c r="W122" i="281"/>
  <c r="AA121" i="281"/>
  <c r="W121" i="281"/>
  <c r="AA120" i="281"/>
  <c r="W120" i="281"/>
  <c r="AA119" i="281"/>
  <c r="W119" i="281"/>
  <c r="AA118" i="281"/>
  <c r="W118" i="281"/>
  <c r="AA117" i="281"/>
  <c r="W117" i="281"/>
  <c r="AA116" i="281"/>
  <c r="W116" i="281"/>
  <c r="AA115" i="281"/>
  <c r="W115" i="281"/>
  <c r="AA114" i="281"/>
  <c r="W114" i="281"/>
  <c r="AA113" i="281"/>
  <c r="W113" i="281"/>
  <c r="AA112" i="281"/>
  <c r="W112" i="281"/>
  <c r="AA111" i="281"/>
  <c r="W111" i="281"/>
  <c r="AA110" i="281"/>
  <c r="W110" i="281"/>
  <c r="AA109" i="281"/>
  <c r="W109" i="281"/>
  <c r="AA108" i="281"/>
  <c r="W108" i="281"/>
  <c r="AA107" i="281"/>
  <c r="W107" i="281"/>
  <c r="AA106" i="281"/>
  <c r="W106" i="281"/>
  <c r="AA105" i="281"/>
  <c r="W105" i="281"/>
  <c r="AA104" i="281"/>
  <c r="W104" i="281"/>
  <c r="AA103" i="281"/>
  <c r="W103" i="281"/>
  <c r="AA102" i="281"/>
  <c r="W102" i="281"/>
  <c r="AA101" i="281"/>
  <c r="W101" i="281"/>
  <c r="AA100" i="281"/>
  <c r="W100" i="281"/>
  <c r="AA99" i="281"/>
  <c r="W99" i="281"/>
  <c r="AA98" i="281"/>
  <c r="W98" i="281"/>
  <c r="AA97" i="281"/>
  <c r="W97" i="281"/>
  <c r="AA96" i="281"/>
  <c r="W96" i="281"/>
  <c r="AA95" i="281"/>
  <c r="W95" i="281"/>
  <c r="AA94" i="281"/>
  <c r="W94" i="281"/>
  <c r="AA93" i="281"/>
  <c r="W93" i="281"/>
  <c r="AA92" i="281"/>
  <c r="W92" i="281"/>
  <c r="AA91" i="281"/>
  <c r="W91" i="281"/>
  <c r="AA90" i="281"/>
  <c r="W90" i="281"/>
  <c r="AA89" i="281"/>
  <c r="W89" i="281"/>
  <c r="AA88" i="281"/>
  <c r="W88" i="281"/>
  <c r="AA87" i="281"/>
  <c r="W87" i="281"/>
  <c r="AA86" i="281"/>
  <c r="W86" i="281"/>
  <c r="AA85" i="281"/>
  <c r="W85" i="281"/>
  <c r="AA84" i="281"/>
  <c r="W84" i="281"/>
  <c r="AA83" i="281"/>
  <c r="W83" i="281"/>
  <c r="AA82" i="281"/>
  <c r="W82" i="281"/>
  <c r="AA81" i="281"/>
  <c r="W81" i="281"/>
  <c r="AA80" i="281"/>
  <c r="W80" i="281"/>
  <c r="AA79" i="281"/>
  <c r="W79" i="281"/>
  <c r="AA78" i="281"/>
  <c r="W78" i="281"/>
  <c r="AA77" i="281"/>
  <c r="W77" i="281"/>
  <c r="AA76" i="281"/>
  <c r="W76" i="281"/>
  <c r="AA75" i="281"/>
  <c r="W75" i="281"/>
  <c r="AA74" i="281"/>
  <c r="W74" i="281"/>
  <c r="AA73" i="281"/>
  <c r="W73" i="281"/>
  <c r="AA72" i="281"/>
  <c r="W72" i="281"/>
  <c r="AA71" i="281"/>
  <c r="W71" i="281"/>
  <c r="AA70" i="281"/>
  <c r="W70" i="281"/>
  <c r="AA69" i="281"/>
  <c r="W69" i="281"/>
  <c r="AA68" i="281"/>
  <c r="W68" i="281"/>
  <c r="AA67" i="281"/>
  <c r="W67" i="281"/>
  <c r="AA66" i="281"/>
  <c r="W66" i="281"/>
  <c r="AA65" i="281"/>
  <c r="W65" i="281"/>
  <c r="AA64" i="281"/>
  <c r="W64" i="281"/>
  <c r="AA63" i="281"/>
  <c r="W63" i="281"/>
  <c r="AA62" i="281"/>
  <c r="W62" i="281"/>
  <c r="AA61" i="281"/>
  <c r="W61" i="281"/>
  <c r="AA60" i="281"/>
  <c r="W60" i="281"/>
  <c r="AA59" i="281"/>
  <c r="W59" i="281"/>
  <c r="AA58" i="281"/>
  <c r="W58" i="281"/>
  <c r="AA57" i="281"/>
  <c r="W57" i="281"/>
  <c r="AA56" i="281"/>
  <c r="W56" i="281"/>
  <c r="AA55" i="281"/>
  <c r="W55" i="281"/>
  <c r="AA54" i="281"/>
  <c r="W54" i="281"/>
  <c r="AA53" i="281"/>
  <c r="W53" i="281"/>
  <c r="AA52" i="281"/>
  <c r="W52" i="281"/>
  <c r="AA51" i="281"/>
  <c r="W51" i="281"/>
  <c r="AA50" i="281"/>
  <c r="W50" i="281"/>
  <c r="AA49" i="281"/>
  <c r="W49" i="281"/>
  <c r="AA48" i="281"/>
  <c r="W48" i="281"/>
  <c r="AA47" i="281"/>
  <c r="W47" i="281"/>
  <c r="AA46" i="281"/>
  <c r="W46" i="281"/>
  <c r="AA45" i="281"/>
  <c r="W45" i="281"/>
  <c r="AA44" i="281"/>
  <c r="W44" i="281"/>
  <c r="AA43" i="281"/>
  <c r="W43" i="281"/>
  <c r="AA42" i="281"/>
  <c r="W42" i="281"/>
  <c r="AA41" i="281"/>
  <c r="W41" i="281"/>
  <c r="AA40" i="281"/>
  <c r="W40" i="281"/>
  <c r="AA39" i="281"/>
  <c r="W39" i="281"/>
  <c r="AA38" i="281"/>
  <c r="W38" i="281"/>
  <c r="AA37" i="281"/>
  <c r="W37" i="281"/>
  <c r="AA36" i="281"/>
  <c r="W36" i="281"/>
  <c r="AA35" i="281"/>
  <c r="W35" i="281"/>
  <c r="AA34" i="281"/>
  <c r="W34" i="281"/>
  <c r="AA33" i="281"/>
  <c r="W33" i="281"/>
  <c r="AA32" i="281"/>
  <c r="W32" i="281"/>
  <c r="AA31" i="281"/>
  <c r="W31" i="281"/>
  <c r="AA30" i="281"/>
  <c r="W30" i="281"/>
  <c r="AA29" i="281"/>
  <c r="W29" i="281"/>
  <c r="AA28" i="281"/>
  <c r="W28" i="281"/>
  <c r="AA27" i="281"/>
  <c r="W27" i="281"/>
  <c r="AA26" i="281"/>
  <c r="W26" i="281"/>
  <c r="AA25" i="281"/>
  <c r="W25" i="281"/>
  <c r="AA24" i="281"/>
  <c r="W24" i="281"/>
  <c r="AA23" i="281"/>
  <c r="W23" i="281"/>
  <c r="AA22" i="281"/>
  <c r="W22" i="281"/>
  <c r="AA21" i="281"/>
  <c r="W21" i="281"/>
  <c r="AA20" i="281"/>
  <c r="W20" i="281"/>
  <c r="Q136" i="130"/>
  <c r="M136" i="130"/>
  <c r="I136" i="130"/>
  <c r="E136" i="130"/>
  <c r="Q135" i="130"/>
  <c r="M135" i="130"/>
  <c r="I135" i="130"/>
  <c r="E135" i="130"/>
  <c r="Q134" i="130"/>
  <c r="M134" i="130"/>
  <c r="I134" i="130"/>
  <c r="E134" i="130"/>
  <c r="Q133" i="130"/>
  <c r="M133" i="130"/>
  <c r="I133" i="130"/>
  <c r="E133" i="130"/>
  <c r="Q132" i="130"/>
  <c r="M132" i="130"/>
  <c r="I132" i="130"/>
  <c r="E132" i="130"/>
  <c r="Q131" i="130"/>
  <c r="M131" i="130"/>
  <c r="I131" i="130"/>
  <c r="E131" i="130"/>
  <c r="Q130" i="130"/>
  <c r="M130" i="130"/>
  <c r="I130" i="130"/>
  <c r="E130" i="130"/>
  <c r="Q129" i="130"/>
  <c r="M129" i="130"/>
  <c r="I129" i="130"/>
  <c r="E129" i="130"/>
  <c r="Q128" i="130"/>
  <c r="M128" i="130"/>
  <c r="I128" i="130"/>
  <c r="E128" i="130"/>
  <c r="Q127" i="130"/>
  <c r="M127" i="130"/>
  <c r="I127" i="130"/>
  <c r="E127" i="130"/>
  <c r="Q126" i="130"/>
  <c r="M126" i="130"/>
  <c r="I126" i="130"/>
  <c r="E126" i="130"/>
  <c r="Q125" i="130"/>
  <c r="M125" i="130"/>
  <c r="I125" i="130"/>
  <c r="E125" i="130"/>
  <c r="Q124" i="130"/>
  <c r="M124" i="130"/>
  <c r="I124" i="130"/>
  <c r="E124" i="130"/>
  <c r="Q123" i="130"/>
  <c r="M123" i="130"/>
  <c r="I123" i="130"/>
  <c r="E123" i="130"/>
  <c r="Q122" i="130"/>
  <c r="M122" i="130"/>
  <c r="I122" i="130"/>
  <c r="E122" i="130"/>
  <c r="Q121" i="130"/>
  <c r="M121" i="130"/>
  <c r="I121" i="130"/>
  <c r="E121" i="130"/>
  <c r="Q120" i="130"/>
  <c r="M120" i="130"/>
  <c r="I120" i="130"/>
  <c r="E120" i="130"/>
  <c r="Q119" i="130"/>
  <c r="M119" i="130"/>
  <c r="I119" i="130"/>
  <c r="E119" i="130"/>
  <c r="Q118" i="130"/>
  <c r="M118" i="130"/>
  <c r="I118" i="130"/>
  <c r="E118" i="130"/>
  <c r="Q117" i="130"/>
  <c r="M117" i="130"/>
  <c r="I117" i="130"/>
  <c r="E117" i="130"/>
  <c r="Q116" i="130"/>
  <c r="M116" i="130"/>
  <c r="I116" i="130"/>
  <c r="E116" i="130"/>
  <c r="Q115" i="130"/>
  <c r="M115" i="130"/>
  <c r="I115" i="130"/>
  <c r="E115" i="130"/>
  <c r="Q114" i="130"/>
  <c r="M114" i="130"/>
  <c r="I114" i="130"/>
  <c r="E114" i="130"/>
  <c r="Q113" i="130"/>
  <c r="M113" i="130"/>
  <c r="I113" i="130"/>
  <c r="E113" i="130"/>
  <c r="Q112" i="130"/>
  <c r="M112" i="130"/>
  <c r="I112" i="130"/>
  <c r="E112" i="130"/>
  <c r="Q111" i="130"/>
  <c r="M111" i="130"/>
  <c r="I111" i="130"/>
  <c r="E111" i="130"/>
  <c r="Q110" i="130"/>
  <c r="M110" i="130"/>
  <c r="I110" i="130"/>
  <c r="E110" i="130"/>
  <c r="Q109" i="130"/>
  <c r="M109" i="130"/>
  <c r="I109" i="130"/>
  <c r="E109" i="130"/>
  <c r="Q108" i="130"/>
  <c r="M108" i="130"/>
  <c r="I108" i="130"/>
  <c r="E108" i="130"/>
  <c r="Q107" i="130"/>
  <c r="M107" i="130"/>
  <c r="I107" i="130"/>
  <c r="E107" i="130"/>
  <c r="Q106" i="130"/>
  <c r="M106" i="130"/>
  <c r="I106" i="130"/>
  <c r="E106" i="130"/>
  <c r="Q105" i="130"/>
  <c r="M105" i="130"/>
  <c r="I105" i="130"/>
  <c r="E105" i="130"/>
  <c r="Q104" i="130"/>
  <c r="M104" i="130"/>
  <c r="I104" i="130"/>
  <c r="E104" i="130"/>
  <c r="Q103" i="130"/>
  <c r="M103" i="130"/>
  <c r="I103" i="130"/>
  <c r="E103" i="130"/>
  <c r="Q102" i="130"/>
  <c r="M102" i="130"/>
  <c r="I102" i="130"/>
  <c r="E102" i="130"/>
  <c r="Q101" i="130"/>
  <c r="M101" i="130"/>
  <c r="I101" i="130"/>
  <c r="E101" i="130"/>
  <c r="Q100" i="130"/>
  <c r="M100" i="130"/>
  <c r="I100" i="130"/>
  <c r="E100" i="130"/>
  <c r="Q99" i="130"/>
  <c r="M99" i="130"/>
  <c r="I99" i="130"/>
  <c r="E99" i="130"/>
  <c r="Q98" i="130"/>
  <c r="M98" i="130"/>
  <c r="I98" i="130"/>
  <c r="E98" i="130"/>
  <c r="Q97" i="130"/>
  <c r="M97" i="130"/>
  <c r="I97" i="130"/>
  <c r="E97" i="130"/>
  <c r="Q96" i="130"/>
  <c r="M96" i="130"/>
  <c r="I96" i="130"/>
  <c r="E96" i="130"/>
  <c r="Q95" i="130"/>
  <c r="M95" i="130"/>
  <c r="I95" i="130"/>
  <c r="E95" i="130"/>
  <c r="Q94" i="130"/>
  <c r="M94" i="130"/>
  <c r="I94" i="130"/>
  <c r="E94" i="130"/>
  <c r="Q93" i="130"/>
  <c r="M93" i="130"/>
  <c r="I93" i="130"/>
  <c r="E93" i="130"/>
  <c r="Q92" i="130"/>
  <c r="M92" i="130"/>
  <c r="I92" i="130"/>
  <c r="E92" i="130"/>
  <c r="Q91" i="130"/>
  <c r="M91" i="130"/>
  <c r="I91" i="130"/>
  <c r="E91" i="130"/>
  <c r="Q90" i="130"/>
  <c r="M90" i="130"/>
  <c r="I90" i="130"/>
  <c r="E90" i="130"/>
  <c r="Q89" i="130"/>
  <c r="M89" i="130"/>
  <c r="I89" i="130"/>
  <c r="E89" i="130"/>
  <c r="Q88" i="130"/>
  <c r="M88" i="130"/>
  <c r="I88" i="130"/>
  <c r="E88" i="130"/>
  <c r="Q87" i="130"/>
  <c r="M87" i="130"/>
  <c r="I87" i="130"/>
  <c r="E87" i="130"/>
  <c r="Q86" i="130"/>
  <c r="M86" i="130"/>
  <c r="I86" i="130"/>
  <c r="E86" i="130"/>
  <c r="Q85" i="130"/>
  <c r="M85" i="130"/>
  <c r="I85" i="130"/>
  <c r="E85" i="130"/>
  <c r="Q84" i="130"/>
  <c r="M84" i="130"/>
  <c r="I84" i="130"/>
  <c r="E84" i="130"/>
  <c r="Q83" i="130"/>
  <c r="M83" i="130"/>
  <c r="I83" i="130"/>
  <c r="E83" i="130"/>
  <c r="Q82" i="130"/>
  <c r="M82" i="130"/>
  <c r="I82" i="130"/>
  <c r="E82" i="130"/>
  <c r="Q81" i="130"/>
  <c r="M81" i="130"/>
  <c r="I81" i="130"/>
  <c r="E81" i="130"/>
  <c r="Q80" i="130"/>
  <c r="M80" i="130"/>
  <c r="I80" i="130"/>
  <c r="E80" i="130"/>
  <c r="Q79" i="130"/>
  <c r="M79" i="130"/>
  <c r="I79" i="130"/>
  <c r="E79" i="130"/>
  <c r="Q78" i="130"/>
  <c r="M78" i="130"/>
  <c r="I78" i="130"/>
  <c r="E78" i="130"/>
  <c r="Q77" i="130"/>
  <c r="M77" i="130"/>
  <c r="I77" i="130"/>
  <c r="E77" i="130"/>
  <c r="Q76" i="130"/>
  <c r="M76" i="130"/>
  <c r="I76" i="130"/>
  <c r="E76" i="130"/>
  <c r="Q75" i="130"/>
  <c r="M75" i="130"/>
  <c r="I75" i="130"/>
  <c r="E75" i="130"/>
  <c r="Q74" i="130"/>
  <c r="M74" i="130"/>
  <c r="I74" i="130"/>
  <c r="E74" i="130"/>
  <c r="Q73" i="130"/>
  <c r="M73" i="130"/>
  <c r="I73" i="130"/>
  <c r="E73" i="130"/>
  <c r="Q72" i="130"/>
  <c r="M72" i="130"/>
  <c r="I72" i="130"/>
  <c r="E72" i="130"/>
  <c r="Q71" i="130"/>
  <c r="M71" i="130"/>
  <c r="I71" i="130"/>
  <c r="E71" i="130"/>
  <c r="Q70" i="130"/>
  <c r="M70" i="130"/>
  <c r="I70" i="130"/>
  <c r="E70" i="130"/>
  <c r="Q69" i="130"/>
  <c r="M69" i="130"/>
  <c r="I69" i="130"/>
  <c r="E69" i="130"/>
  <c r="Q68" i="130"/>
  <c r="M68" i="130"/>
  <c r="I68" i="130"/>
  <c r="E68" i="130"/>
  <c r="Q67" i="130"/>
  <c r="M67" i="130"/>
  <c r="I67" i="130"/>
  <c r="E67" i="130"/>
  <c r="Q66" i="130"/>
  <c r="M66" i="130"/>
  <c r="I66" i="130"/>
  <c r="E66" i="130"/>
  <c r="Q65" i="130"/>
  <c r="M65" i="130"/>
  <c r="I65" i="130"/>
  <c r="E65" i="130"/>
  <c r="Q64" i="130"/>
  <c r="M64" i="130"/>
  <c r="I64" i="130"/>
  <c r="E64" i="130"/>
  <c r="Q63" i="130"/>
  <c r="M63" i="130"/>
  <c r="I63" i="130"/>
  <c r="E63" i="130"/>
  <c r="Q62" i="130"/>
  <c r="M62" i="130"/>
  <c r="I62" i="130"/>
  <c r="E62" i="130"/>
  <c r="Q61" i="130"/>
  <c r="M61" i="130"/>
  <c r="I61" i="130"/>
  <c r="E61" i="130"/>
  <c r="Q60" i="130"/>
  <c r="M60" i="130"/>
  <c r="I60" i="130"/>
  <c r="E60" i="130"/>
  <c r="Q59" i="130"/>
  <c r="M59" i="130"/>
  <c r="I59" i="130"/>
  <c r="E59" i="130"/>
  <c r="Q58" i="130"/>
  <c r="M58" i="130"/>
  <c r="I58" i="130"/>
  <c r="E58" i="130"/>
  <c r="Q57" i="130"/>
  <c r="M57" i="130"/>
  <c r="I57" i="130"/>
  <c r="E57" i="130"/>
  <c r="Q56" i="130"/>
  <c r="M56" i="130"/>
  <c r="I56" i="130"/>
  <c r="E56" i="130"/>
  <c r="Q55" i="130"/>
  <c r="M55" i="130"/>
  <c r="I55" i="130"/>
  <c r="E55" i="130"/>
  <c r="Q54" i="130"/>
  <c r="M54" i="130"/>
  <c r="I54" i="130"/>
  <c r="E54" i="130"/>
  <c r="Q53" i="130"/>
  <c r="M53" i="130"/>
  <c r="I53" i="130"/>
  <c r="E53" i="130"/>
  <c r="Q52" i="130"/>
  <c r="M52" i="130"/>
  <c r="I52" i="130"/>
  <c r="E52" i="130"/>
  <c r="Q51" i="130"/>
  <c r="M51" i="130"/>
  <c r="I51" i="130"/>
  <c r="E51" i="130"/>
  <c r="Q50" i="130"/>
  <c r="M50" i="130"/>
  <c r="I50" i="130"/>
  <c r="E50" i="130"/>
  <c r="Q49" i="130"/>
  <c r="M49" i="130"/>
  <c r="I49" i="130"/>
  <c r="E49" i="130"/>
  <c r="Q48" i="130"/>
  <c r="M48" i="130"/>
  <c r="I48" i="130"/>
  <c r="E48" i="130"/>
  <c r="Q47" i="130"/>
  <c r="M47" i="130"/>
  <c r="I47" i="130"/>
  <c r="E47" i="130"/>
  <c r="Q46" i="130"/>
  <c r="M46" i="130"/>
  <c r="I46" i="130"/>
  <c r="E46" i="130"/>
  <c r="Q45" i="130"/>
  <c r="M45" i="130"/>
  <c r="I45" i="130"/>
  <c r="E45" i="130"/>
  <c r="Q44" i="130"/>
  <c r="M44" i="130"/>
  <c r="I44" i="130"/>
  <c r="E44" i="130"/>
  <c r="Q43" i="130"/>
  <c r="M43" i="130"/>
  <c r="I43" i="130"/>
  <c r="E43" i="130"/>
  <c r="Q42" i="130"/>
  <c r="M42" i="130"/>
  <c r="I42" i="130"/>
  <c r="E42" i="130"/>
  <c r="Q41" i="130"/>
  <c r="M41" i="130"/>
  <c r="I41" i="130"/>
  <c r="E41" i="130"/>
  <c r="Q40" i="130"/>
  <c r="M40" i="130"/>
  <c r="I40" i="130"/>
  <c r="E40" i="130"/>
  <c r="Q39" i="130"/>
  <c r="M39" i="130"/>
  <c r="I39" i="130"/>
  <c r="E39" i="130"/>
  <c r="Q38" i="130"/>
  <c r="M38" i="130"/>
  <c r="I38" i="130"/>
  <c r="E38" i="130"/>
  <c r="Q37" i="130"/>
  <c r="M37" i="130"/>
  <c r="I37" i="130"/>
  <c r="E37" i="130"/>
  <c r="Q36" i="130"/>
  <c r="M36" i="130"/>
  <c r="I36" i="130"/>
  <c r="E36" i="130"/>
  <c r="Q35" i="130"/>
  <c r="M35" i="130"/>
  <c r="I35" i="130"/>
  <c r="E35" i="130"/>
  <c r="Q34" i="130"/>
  <c r="M34" i="130"/>
  <c r="I34" i="130"/>
  <c r="E34" i="130"/>
  <c r="Q33" i="130"/>
  <c r="M33" i="130"/>
  <c r="I33" i="130"/>
  <c r="E33" i="130"/>
  <c r="Q32" i="130"/>
  <c r="M32" i="130"/>
  <c r="I32" i="130"/>
  <c r="E32" i="130"/>
  <c r="Q31" i="130"/>
  <c r="M31" i="130"/>
  <c r="I31" i="130"/>
  <c r="E31" i="130"/>
  <c r="Q30" i="130"/>
  <c r="M30" i="130"/>
  <c r="I30" i="130"/>
  <c r="E30" i="130"/>
  <c r="Q29" i="130"/>
  <c r="M29" i="130"/>
  <c r="I29" i="130"/>
  <c r="E29" i="130"/>
  <c r="Q28" i="130"/>
  <c r="M28" i="130"/>
  <c r="I28" i="130"/>
  <c r="E28" i="130"/>
  <c r="Q27" i="130"/>
  <c r="M27" i="130"/>
  <c r="I27" i="130"/>
  <c r="E27" i="130"/>
  <c r="Q26" i="130"/>
  <c r="M26" i="130"/>
  <c r="I26" i="130"/>
  <c r="E26" i="130"/>
  <c r="Q25" i="130"/>
  <c r="M25" i="130"/>
  <c r="I25" i="130"/>
  <c r="E25" i="130"/>
  <c r="Q24" i="130"/>
  <c r="M24" i="130"/>
  <c r="I24" i="130"/>
  <c r="E24" i="130"/>
  <c r="Q23" i="130"/>
  <c r="M23" i="130"/>
  <c r="I23" i="130"/>
  <c r="E23" i="130"/>
  <c r="Q22" i="130"/>
  <c r="M22" i="130"/>
  <c r="I22" i="130"/>
  <c r="E22" i="130"/>
  <c r="Q21" i="130"/>
  <c r="M21" i="130"/>
  <c r="I21" i="130"/>
  <c r="E21" i="130"/>
  <c r="Q20" i="130"/>
  <c r="M20" i="130"/>
  <c r="I20" i="130"/>
  <c r="E20" i="130"/>
  <c r="V117" i="258"/>
  <c r="U117" i="258"/>
  <c r="T117" i="258"/>
  <c r="S117" i="258"/>
  <c r="R117" i="258"/>
  <c r="Q117" i="258"/>
  <c r="P117" i="258"/>
  <c r="O117" i="258"/>
  <c r="N117" i="258"/>
  <c r="M117" i="258"/>
  <c r="L117" i="258"/>
  <c r="K117" i="258"/>
  <c r="J117" i="258"/>
  <c r="I117" i="258"/>
  <c r="H117" i="258"/>
  <c r="G117" i="258"/>
  <c r="F117" i="258"/>
  <c r="E117" i="258"/>
  <c r="D117" i="258"/>
  <c r="C117" i="258"/>
  <c r="V116" i="258"/>
  <c r="U116" i="258"/>
  <c r="T116" i="258"/>
  <c r="S116" i="258"/>
  <c r="R116" i="258"/>
  <c r="Q116" i="258"/>
  <c r="P116" i="258"/>
  <c r="O116" i="258"/>
  <c r="N116" i="258"/>
  <c r="M116" i="258"/>
  <c r="L116" i="258"/>
  <c r="K116" i="258"/>
  <c r="J116" i="258"/>
  <c r="I116" i="258"/>
  <c r="H116" i="258"/>
  <c r="G116" i="258"/>
  <c r="F116" i="258"/>
  <c r="E116" i="258"/>
  <c r="D116" i="258"/>
  <c r="C116" i="258"/>
  <c r="V115" i="258"/>
  <c r="U115" i="258"/>
  <c r="T115" i="258"/>
  <c r="S115" i="258"/>
  <c r="R115" i="258"/>
  <c r="Q115" i="258"/>
  <c r="P115" i="258"/>
  <c r="O115" i="258"/>
  <c r="N115" i="258"/>
  <c r="M115" i="258"/>
  <c r="L115" i="258"/>
  <c r="K115" i="258"/>
  <c r="J115" i="258"/>
  <c r="I115" i="258"/>
  <c r="H115" i="258"/>
  <c r="G115" i="258"/>
  <c r="F115" i="258"/>
  <c r="E115" i="258"/>
  <c r="D115" i="258"/>
  <c r="C115" i="258"/>
  <c r="V114" i="258"/>
  <c r="U114" i="258"/>
  <c r="T114" i="258"/>
  <c r="S114" i="258"/>
  <c r="R114" i="258"/>
  <c r="Q114" i="258"/>
  <c r="P114" i="258"/>
  <c r="O114" i="258"/>
  <c r="N114" i="258"/>
  <c r="M114" i="258"/>
  <c r="L114" i="258"/>
  <c r="K114" i="258"/>
  <c r="J114" i="258"/>
  <c r="I114" i="258"/>
  <c r="H114" i="258"/>
  <c r="G114" i="258"/>
  <c r="F114" i="258"/>
  <c r="E114" i="258"/>
  <c r="D114" i="258"/>
  <c r="C114" i="258"/>
  <c r="V113" i="258"/>
  <c r="U113" i="258"/>
  <c r="T113" i="258"/>
  <c r="S113" i="258"/>
  <c r="R113" i="258"/>
  <c r="Q113" i="258"/>
  <c r="P113" i="258"/>
  <c r="O113" i="258"/>
  <c r="N113" i="258"/>
  <c r="M113" i="258"/>
  <c r="L113" i="258"/>
  <c r="K113" i="258"/>
  <c r="J113" i="258"/>
  <c r="I113" i="258"/>
  <c r="H113" i="258"/>
  <c r="G113" i="258"/>
  <c r="F113" i="258"/>
  <c r="E113" i="258"/>
  <c r="D113" i="258"/>
  <c r="C113" i="258"/>
  <c r="V112" i="258"/>
  <c r="U112" i="258"/>
  <c r="T112" i="258"/>
  <c r="S112" i="258"/>
  <c r="R112" i="258"/>
  <c r="Q112" i="258"/>
  <c r="P112" i="258"/>
  <c r="O112" i="258"/>
  <c r="N112" i="258"/>
  <c r="M112" i="258"/>
  <c r="L112" i="258"/>
  <c r="K112" i="258"/>
  <c r="J112" i="258"/>
  <c r="I112" i="258"/>
  <c r="H112" i="258"/>
  <c r="G112" i="258"/>
  <c r="F112" i="258"/>
  <c r="E112" i="258"/>
  <c r="D112" i="258"/>
  <c r="C112" i="258"/>
  <c r="V111" i="258"/>
  <c r="U111" i="258"/>
  <c r="T111" i="258"/>
  <c r="S111" i="258"/>
  <c r="R111" i="258"/>
  <c r="Q111" i="258"/>
  <c r="P111" i="258"/>
  <c r="O111" i="258"/>
  <c r="N111" i="258"/>
  <c r="M111" i="258"/>
  <c r="L111" i="258"/>
  <c r="K111" i="258"/>
  <c r="J111" i="258"/>
  <c r="I111" i="258"/>
  <c r="H111" i="258"/>
  <c r="G111" i="258"/>
  <c r="F111" i="258"/>
  <c r="E111" i="258"/>
  <c r="D111" i="258"/>
  <c r="C111" i="258"/>
  <c r="B111" i="258"/>
  <c r="V110" i="258"/>
  <c r="U110" i="258"/>
  <c r="T110" i="258"/>
  <c r="S110" i="258"/>
  <c r="R110" i="258"/>
  <c r="Q110" i="258"/>
  <c r="P110" i="258"/>
  <c r="O110" i="258"/>
  <c r="N110" i="258"/>
  <c r="M110" i="258"/>
  <c r="L110" i="258"/>
  <c r="K110" i="258"/>
  <c r="J110" i="258"/>
  <c r="I110" i="258"/>
  <c r="H110" i="258"/>
  <c r="G110" i="258"/>
  <c r="F110" i="258"/>
  <c r="E110" i="258"/>
  <c r="D110" i="258"/>
  <c r="C110" i="258"/>
  <c r="B110" i="258"/>
  <c r="V109" i="258"/>
  <c r="U109" i="258"/>
  <c r="T109" i="258"/>
  <c r="S109" i="258"/>
  <c r="R109" i="258"/>
  <c r="Q109" i="258"/>
  <c r="P109" i="258"/>
  <c r="O109" i="258"/>
  <c r="N109" i="258"/>
  <c r="M109" i="258"/>
  <c r="L109" i="258"/>
  <c r="K109" i="258"/>
  <c r="J109" i="258"/>
  <c r="I109" i="258"/>
  <c r="H109" i="258"/>
  <c r="G109" i="258"/>
  <c r="F109" i="258"/>
  <c r="E109" i="258"/>
  <c r="D109" i="258"/>
  <c r="C109" i="258"/>
  <c r="B109" i="258"/>
  <c r="V108" i="258"/>
  <c r="U108" i="258"/>
  <c r="T108" i="258"/>
  <c r="S108" i="258"/>
  <c r="R108" i="258"/>
  <c r="Q108" i="258"/>
  <c r="P108" i="258"/>
  <c r="O108" i="258"/>
  <c r="N108" i="258"/>
  <c r="M108" i="258"/>
  <c r="L108" i="258"/>
  <c r="K108" i="258"/>
  <c r="J108" i="258"/>
  <c r="I108" i="258"/>
  <c r="H108" i="258"/>
  <c r="G108" i="258"/>
  <c r="F108" i="258"/>
  <c r="E108" i="258"/>
  <c r="D108" i="258"/>
  <c r="C108" i="258"/>
  <c r="B108" i="258"/>
  <c r="V107" i="258"/>
  <c r="U107" i="258"/>
  <c r="T107" i="258"/>
  <c r="S107" i="258"/>
  <c r="R107" i="258"/>
  <c r="Q107" i="258"/>
  <c r="P107" i="258"/>
  <c r="O107" i="258"/>
  <c r="N107" i="258"/>
  <c r="M107" i="258"/>
  <c r="L107" i="258"/>
  <c r="K107" i="258"/>
  <c r="J107" i="258"/>
  <c r="I107" i="258"/>
  <c r="H107" i="258"/>
  <c r="G107" i="258"/>
  <c r="F107" i="258"/>
  <c r="E107" i="258"/>
  <c r="D107" i="258"/>
  <c r="C107" i="258"/>
  <c r="B107" i="258"/>
  <c r="V106" i="258"/>
  <c r="U106" i="258"/>
  <c r="T106" i="258"/>
  <c r="S106" i="258"/>
  <c r="R106" i="258"/>
  <c r="Q106" i="258"/>
  <c r="P106" i="258"/>
  <c r="O106" i="258"/>
  <c r="N106" i="258"/>
  <c r="M106" i="258"/>
  <c r="L106" i="258"/>
  <c r="K106" i="258"/>
  <c r="J106" i="258"/>
  <c r="I106" i="258"/>
  <c r="H106" i="258"/>
  <c r="G106" i="258"/>
  <c r="F106" i="258"/>
  <c r="E106" i="258"/>
  <c r="D106" i="258"/>
  <c r="C106" i="258"/>
  <c r="B106" i="258"/>
  <c r="V105" i="258"/>
  <c r="U105" i="258"/>
  <c r="T105" i="258"/>
  <c r="S105" i="258"/>
  <c r="R105" i="258"/>
  <c r="Q105" i="258"/>
  <c r="P105" i="258"/>
  <c r="O105" i="258"/>
  <c r="N105" i="258"/>
  <c r="M105" i="258"/>
  <c r="L105" i="258"/>
  <c r="K105" i="258"/>
  <c r="J105" i="258"/>
  <c r="I105" i="258"/>
  <c r="H105" i="258"/>
  <c r="G105" i="258"/>
  <c r="F105" i="258"/>
  <c r="E105" i="258"/>
  <c r="D105" i="258"/>
  <c r="C105" i="258"/>
  <c r="B105" i="258"/>
  <c r="V104" i="258"/>
  <c r="U104" i="258"/>
  <c r="T104" i="258"/>
  <c r="S104" i="258"/>
  <c r="R104" i="258"/>
  <c r="Q104" i="258"/>
  <c r="P104" i="258"/>
  <c r="O104" i="258"/>
  <c r="N104" i="258"/>
  <c r="M104" i="258"/>
  <c r="L104" i="258"/>
  <c r="K104" i="258"/>
  <c r="J104" i="258"/>
  <c r="I104" i="258"/>
  <c r="H104" i="258"/>
  <c r="G104" i="258"/>
  <c r="F104" i="258"/>
  <c r="E104" i="258"/>
  <c r="D104" i="258"/>
  <c r="C104" i="258"/>
  <c r="B104" i="258"/>
  <c r="V103" i="258"/>
  <c r="U103" i="258"/>
  <c r="T103" i="258"/>
  <c r="S103" i="258"/>
  <c r="R103" i="258"/>
  <c r="Q103" i="258"/>
  <c r="P103" i="258"/>
  <c r="O103" i="258"/>
  <c r="N103" i="258"/>
  <c r="M103" i="258"/>
  <c r="L103" i="258"/>
  <c r="K103" i="258"/>
  <c r="J103" i="258"/>
  <c r="I103" i="258"/>
  <c r="H103" i="258"/>
  <c r="G103" i="258"/>
  <c r="F103" i="258"/>
  <c r="E103" i="258"/>
  <c r="D103" i="258"/>
  <c r="C103" i="258"/>
  <c r="B103" i="258"/>
  <c r="V102" i="258"/>
  <c r="U102" i="258"/>
  <c r="T102" i="258"/>
  <c r="S102" i="258"/>
  <c r="R102" i="258"/>
  <c r="Q102" i="258"/>
  <c r="P102" i="258"/>
  <c r="O102" i="258"/>
  <c r="N102" i="258"/>
  <c r="M102" i="258"/>
  <c r="L102" i="258"/>
  <c r="K102" i="258"/>
  <c r="J102" i="258"/>
  <c r="I102" i="258"/>
  <c r="H102" i="258"/>
  <c r="G102" i="258"/>
  <c r="F102" i="258"/>
  <c r="E102" i="258"/>
  <c r="D102" i="258"/>
  <c r="C102" i="258"/>
  <c r="B102" i="258"/>
  <c r="V101" i="258"/>
  <c r="U101" i="258"/>
  <c r="T101" i="258"/>
  <c r="S101" i="258"/>
  <c r="R101" i="258"/>
  <c r="Q101" i="258"/>
  <c r="P101" i="258"/>
  <c r="O101" i="258"/>
  <c r="N101" i="258"/>
  <c r="M101" i="258"/>
  <c r="L101" i="258"/>
  <c r="K101" i="258"/>
  <c r="J101" i="258"/>
  <c r="I101" i="258"/>
  <c r="H101" i="258"/>
  <c r="G101" i="258"/>
  <c r="F101" i="258"/>
  <c r="E101" i="258"/>
  <c r="D101" i="258"/>
  <c r="C101" i="258"/>
  <c r="B101" i="258"/>
  <c r="V100" i="258"/>
  <c r="U100" i="258"/>
  <c r="T100" i="258"/>
  <c r="S100" i="258"/>
  <c r="R100" i="258"/>
  <c r="Q100" i="258"/>
  <c r="P100" i="258"/>
  <c r="O100" i="258"/>
  <c r="N100" i="258"/>
  <c r="M100" i="258"/>
  <c r="L100" i="258"/>
  <c r="K100" i="258"/>
  <c r="J100" i="258"/>
  <c r="I100" i="258"/>
  <c r="H100" i="258"/>
  <c r="G100" i="258"/>
  <c r="F100" i="258"/>
  <c r="E100" i="258"/>
  <c r="D100" i="258"/>
  <c r="C100" i="258"/>
  <c r="B100" i="258"/>
  <c r="V99" i="258"/>
  <c r="U99" i="258"/>
  <c r="T99" i="258"/>
  <c r="S99" i="258"/>
  <c r="R99" i="258"/>
  <c r="Q99" i="258"/>
  <c r="P99" i="258"/>
  <c r="O99" i="258"/>
  <c r="N99" i="258"/>
  <c r="M99" i="258"/>
  <c r="L99" i="258"/>
  <c r="K99" i="258"/>
  <c r="J99" i="258"/>
  <c r="I99" i="258"/>
  <c r="H99" i="258"/>
  <c r="G99" i="258"/>
  <c r="F99" i="258"/>
  <c r="E99" i="258"/>
  <c r="D99" i="258"/>
  <c r="C99" i="258"/>
  <c r="B99" i="258"/>
  <c r="V98" i="258"/>
  <c r="U98" i="258"/>
  <c r="T98" i="258"/>
  <c r="S98" i="258"/>
  <c r="R98" i="258"/>
  <c r="Q98" i="258"/>
  <c r="P98" i="258"/>
  <c r="O98" i="258"/>
  <c r="N98" i="258"/>
  <c r="M98" i="258"/>
  <c r="L98" i="258"/>
  <c r="K98" i="258"/>
  <c r="J98" i="258"/>
  <c r="I98" i="258"/>
  <c r="H98" i="258"/>
  <c r="G98" i="258"/>
  <c r="F98" i="258"/>
  <c r="E98" i="258"/>
  <c r="D98" i="258"/>
  <c r="C98" i="258"/>
  <c r="B98" i="258"/>
  <c r="V97" i="258"/>
  <c r="U97" i="258"/>
  <c r="T97" i="258"/>
  <c r="S97" i="258"/>
  <c r="R97" i="258"/>
  <c r="Q97" i="258"/>
  <c r="P97" i="258"/>
  <c r="O97" i="258"/>
  <c r="N97" i="258"/>
  <c r="M97" i="258"/>
  <c r="L97" i="258"/>
  <c r="K97" i="258"/>
  <c r="J97" i="258"/>
  <c r="I97" i="258"/>
  <c r="H97" i="258"/>
  <c r="G97" i="258"/>
  <c r="F97" i="258"/>
  <c r="E97" i="258"/>
  <c r="D97" i="258"/>
  <c r="C97" i="258"/>
  <c r="B97" i="258"/>
  <c r="V96" i="258"/>
  <c r="U96" i="258"/>
  <c r="T96" i="258"/>
  <c r="S96" i="258"/>
  <c r="R96" i="258"/>
  <c r="Q96" i="258"/>
  <c r="P96" i="258"/>
  <c r="O96" i="258"/>
  <c r="N96" i="258"/>
  <c r="M96" i="258"/>
  <c r="L96" i="258"/>
  <c r="K96" i="258"/>
  <c r="J96" i="258"/>
  <c r="I96" i="258"/>
  <c r="H96" i="258"/>
  <c r="G96" i="258"/>
  <c r="F96" i="258"/>
  <c r="E96" i="258"/>
  <c r="D96" i="258"/>
  <c r="C96" i="258"/>
  <c r="B96" i="258"/>
  <c r="V95" i="258"/>
  <c r="U95" i="258"/>
  <c r="T95" i="258"/>
  <c r="S95" i="258"/>
  <c r="R95" i="258"/>
  <c r="Q95" i="258"/>
  <c r="P95" i="258"/>
  <c r="O95" i="258"/>
  <c r="N95" i="258"/>
  <c r="M95" i="258"/>
  <c r="L95" i="258"/>
  <c r="K95" i="258"/>
  <c r="J95" i="258"/>
  <c r="I95" i="258"/>
  <c r="H95" i="258"/>
  <c r="G95" i="258"/>
  <c r="F95" i="258"/>
  <c r="E95" i="258"/>
  <c r="D95" i="258"/>
  <c r="C95" i="258"/>
  <c r="B95" i="258"/>
  <c r="V94" i="258"/>
  <c r="U94" i="258"/>
  <c r="T94" i="258"/>
  <c r="S94" i="258"/>
  <c r="R94" i="258"/>
  <c r="Q94" i="258"/>
  <c r="P94" i="258"/>
  <c r="O94" i="258"/>
  <c r="N94" i="258"/>
  <c r="M94" i="258"/>
  <c r="L94" i="258"/>
  <c r="K94" i="258"/>
  <c r="J94" i="258"/>
  <c r="I94" i="258"/>
  <c r="H94" i="258"/>
  <c r="G94" i="258"/>
  <c r="F94" i="258"/>
  <c r="E94" i="258"/>
  <c r="D94" i="258"/>
  <c r="C94" i="258"/>
  <c r="B94" i="258"/>
  <c r="V93" i="258"/>
  <c r="U93" i="258"/>
  <c r="T93" i="258"/>
  <c r="S93" i="258"/>
  <c r="R93" i="258"/>
  <c r="Q93" i="258"/>
  <c r="P93" i="258"/>
  <c r="O93" i="258"/>
  <c r="N93" i="258"/>
  <c r="M93" i="258"/>
  <c r="L93" i="258"/>
  <c r="K93" i="258"/>
  <c r="J93" i="258"/>
  <c r="I93" i="258"/>
  <c r="H93" i="258"/>
  <c r="G93" i="258"/>
  <c r="F93" i="258"/>
  <c r="E93" i="258"/>
  <c r="D93" i="258"/>
  <c r="C93" i="258"/>
  <c r="B93" i="258"/>
  <c r="V92" i="258"/>
  <c r="U92" i="258"/>
  <c r="T92" i="258"/>
  <c r="S92" i="258"/>
  <c r="R92" i="258"/>
  <c r="Q92" i="258"/>
  <c r="P92" i="258"/>
  <c r="O92" i="258"/>
  <c r="N92" i="258"/>
  <c r="M92" i="258"/>
  <c r="L92" i="258"/>
  <c r="K92" i="258"/>
  <c r="J92" i="258"/>
  <c r="I92" i="258"/>
  <c r="H92" i="258"/>
  <c r="G92" i="258"/>
  <c r="F92" i="258"/>
  <c r="E92" i="258"/>
  <c r="D92" i="258"/>
  <c r="C92" i="258"/>
  <c r="B92" i="258"/>
  <c r="V91" i="258"/>
  <c r="U91" i="258"/>
  <c r="T91" i="258"/>
  <c r="S91" i="258"/>
  <c r="R91" i="258"/>
  <c r="Q91" i="258"/>
  <c r="P91" i="258"/>
  <c r="O91" i="258"/>
  <c r="N91" i="258"/>
  <c r="M91" i="258"/>
  <c r="L91" i="258"/>
  <c r="K91" i="258"/>
  <c r="J91" i="258"/>
  <c r="I91" i="258"/>
  <c r="H91" i="258"/>
  <c r="G91" i="258"/>
  <c r="F91" i="258"/>
  <c r="E91" i="258"/>
  <c r="D91" i="258"/>
  <c r="C91" i="258"/>
  <c r="B91" i="258"/>
  <c r="V90" i="258"/>
  <c r="U90" i="258"/>
  <c r="T90" i="258"/>
  <c r="S90" i="258"/>
  <c r="R90" i="258"/>
  <c r="Q90" i="258"/>
  <c r="P90" i="258"/>
  <c r="O90" i="258"/>
  <c r="N90" i="258"/>
  <c r="M90" i="258"/>
  <c r="L90" i="258"/>
  <c r="K90" i="258"/>
  <c r="J90" i="258"/>
  <c r="I90" i="258"/>
  <c r="H90" i="258"/>
  <c r="G90" i="258"/>
  <c r="F90" i="258"/>
  <c r="E90" i="258"/>
  <c r="D90" i="258"/>
  <c r="C90" i="258"/>
  <c r="B90" i="258"/>
  <c r="V89" i="258"/>
  <c r="U89" i="258"/>
  <c r="T89" i="258"/>
  <c r="S89" i="258"/>
  <c r="R89" i="258"/>
  <c r="Q89" i="258"/>
  <c r="P89" i="258"/>
  <c r="O89" i="258"/>
  <c r="N89" i="258"/>
  <c r="M89" i="258"/>
  <c r="L89" i="258"/>
  <c r="K89" i="258"/>
  <c r="J89" i="258"/>
  <c r="I89" i="258"/>
  <c r="H89" i="258"/>
  <c r="G89" i="258"/>
  <c r="F89" i="258"/>
  <c r="E89" i="258"/>
  <c r="D89" i="258"/>
  <c r="C89" i="258"/>
  <c r="B89" i="258"/>
  <c r="V88" i="258"/>
  <c r="U88" i="258"/>
  <c r="T88" i="258"/>
  <c r="S88" i="258"/>
  <c r="R88" i="258"/>
  <c r="Q88" i="258"/>
  <c r="P88" i="258"/>
  <c r="O88" i="258"/>
  <c r="N88" i="258"/>
  <c r="M88" i="258"/>
  <c r="L88" i="258"/>
  <c r="K88" i="258"/>
  <c r="J88" i="258"/>
  <c r="I88" i="258"/>
  <c r="H88" i="258"/>
  <c r="G88" i="258"/>
  <c r="F88" i="258"/>
  <c r="E88" i="258"/>
  <c r="D88" i="258"/>
  <c r="C88" i="258"/>
  <c r="B88" i="258"/>
  <c r="V87" i="258"/>
  <c r="U87" i="258"/>
  <c r="T87" i="258"/>
  <c r="S87" i="258"/>
  <c r="R87" i="258"/>
  <c r="Q87" i="258"/>
  <c r="P87" i="258"/>
  <c r="O87" i="258"/>
  <c r="N87" i="258"/>
  <c r="M87" i="258"/>
  <c r="L87" i="258"/>
  <c r="K87" i="258"/>
  <c r="J87" i="258"/>
  <c r="I87" i="258"/>
  <c r="H87" i="258"/>
  <c r="G87" i="258"/>
  <c r="F87" i="258"/>
  <c r="E87" i="258"/>
  <c r="D87" i="258"/>
  <c r="C87" i="258"/>
  <c r="B87" i="258"/>
  <c r="V86" i="258"/>
  <c r="U86" i="258"/>
  <c r="T86" i="258"/>
  <c r="S86" i="258"/>
  <c r="R86" i="258"/>
  <c r="Q86" i="258"/>
  <c r="P86" i="258"/>
  <c r="O86" i="258"/>
  <c r="N86" i="258"/>
  <c r="M86" i="258"/>
  <c r="L86" i="258"/>
  <c r="K86" i="258"/>
  <c r="J86" i="258"/>
  <c r="I86" i="258"/>
  <c r="H86" i="258"/>
  <c r="G86" i="258"/>
  <c r="F86" i="258"/>
  <c r="E86" i="258"/>
  <c r="D86" i="258"/>
  <c r="C86" i="258"/>
  <c r="B86" i="258"/>
  <c r="V85" i="258"/>
  <c r="U85" i="258"/>
  <c r="T85" i="258"/>
  <c r="S85" i="258"/>
  <c r="R85" i="258"/>
  <c r="Q85" i="258"/>
  <c r="P85" i="258"/>
  <c r="O85" i="258"/>
  <c r="N85" i="258"/>
  <c r="M85" i="258"/>
  <c r="L85" i="258"/>
  <c r="K85" i="258"/>
  <c r="J85" i="258"/>
  <c r="I85" i="258"/>
  <c r="H85" i="258"/>
  <c r="G85" i="258"/>
  <c r="F85" i="258"/>
  <c r="E85" i="258"/>
  <c r="D85" i="258"/>
  <c r="C85" i="258"/>
  <c r="B85" i="258"/>
  <c r="V84" i="258"/>
  <c r="U84" i="258"/>
  <c r="T84" i="258"/>
  <c r="S84" i="258"/>
  <c r="R84" i="258"/>
  <c r="Q84" i="258"/>
  <c r="P84" i="258"/>
  <c r="O84" i="258"/>
  <c r="N84" i="258"/>
  <c r="M84" i="258"/>
  <c r="L84" i="258"/>
  <c r="K84" i="258"/>
  <c r="J84" i="258"/>
  <c r="I84" i="258"/>
  <c r="H84" i="258"/>
  <c r="G84" i="258"/>
  <c r="F84" i="258"/>
  <c r="E84" i="258"/>
  <c r="D84" i="258"/>
  <c r="C84" i="258"/>
  <c r="B84" i="258"/>
  <c r="V83" i="258"/>
  <c r="U83" i="258"/>
  <c r="T83" i="258"/>
  <c r="S83" i="258"/>
  <c r="R83" i="258"/>
  <c r="Q83" i="258"/>
  <c r="P83" i="258"/>
  <c r="O83" i="258"/>
  <c r="N83" i="258"/>
  <c r="M83" i="258"/>
  <c r="L83" i="258"/>
  <c r="K83" i="258"/>
  <c r="J83" i="258"/>
  <c r="I83" i="258"/>
  <c r="H83" i="258"/>
  <c r="G83" i="258"/>
  <c r="F83" i="258"/>
  <c r="E83" i="258"/>
  <c r="D83" i="258"/>
  <c r="C83" i="258"/>
  <c r="B83" i="258"/>
  <c r="V82" i="258"/>
  <c r="U82" i="258"/>
  <c r="T82" i="258"/>
  <c r="S82" i="258"/>
  <c r="R82" i="258"/>
  <c r="Q82" i="258"/>
  <c r="P82" i="258"/>
  <c r="O82" i="258"/>
  <c r="N82" i="258"/>
  <c r="M82" i="258"/>
  <c r="L82" i="258"/>
  <c r="K82" i="258"/>
  <c r="J82" i="258"/>
  <c r="I82" i="258"/>
  <c r="H82" i="258"/>
  <c r="G82" i="258"/>
  <c r="F82" i="258"/>
  <c r="E82" i="258"/>
  <c r="D82" i="258"/>
  <c r="C82" i="258"/>
  <c r="B82" i="258"/>
  <c r="V81" i="258"/>
  <c r="U81" i="258"/>
  <c r="T81" i="258"/>
  <c r="S81" i="258"/>
  <c r="R81" i="258"/>
  <c r="Q81" i="258"/>
  <c r="P81" i="258"/>
  <c r="O81" i="258"/>
  <c r="N81" i="258"/>
  <c r="M81" i="258"/>
  <c r="L81" i="258"/>
  <c r="K81" i="258"/>
  <c r="J81" i="258"/>
  <c r="I81" i="258"/>
  <c r="H81" i="258"/>
  <c r="G81" i="258"/>
  <c r="F81" i="258"/>
  <c r="E81" i="258"/>
  <c r="D81" i="258"/>
  <c r="C81" i="258"/>
  <c r="B81" i="258"/>
  <c r="V80" i="258"/>
  <c r="U80" i="258"/>
  <c r="T80" i="258"/>
  <c r="S80" i="258"/>
  <c r="R80" i="258"/>
  <c r="Q80" i="258"/>
  <c r="P80" i="258"/>
  <c r="O80" i="258"/>
  <c r="N80" i="258"/>
  <c r="M80" i="258"/>
  <c r="L80" i="258"/>
  <c r="K80" i="258"/>
  <c r="J80" i="258"/>
  <c r="I80" i="258"/>
  <c r="H80" i="258"/>
  <c r="G80" i="258"/>
  <c r="F80" i="258"/>
  <c r="E80" i="258"/>
  <c r="D80" i="258"/>
  <c r="C80" i="258"/>
  <c r="B80" i="258"/>
  <c r="V79" i="258"/>
  <c r="U79" i="258"/>
  <c r="T79" i="258"/>
  <c r="S79" i="258"/>
  <c r="R79" i="258"/>
  <c r="Q79" i="258"/>
  <c r="P79" i="258"/>
  <c r="O79" i="258"/>
  <c r="N79" i="258"/>
  <c r="M79" i="258"/>
  <c r="L79" i="258"/>
  <c r="K79" i="258"/>
  <c r="J79" i="258"/>
  <c r="I79" i="258"/>
  <c r="H79" i="258"/>
  <c r="G79" i="258"/>
  <c r="F79" i="258"/>
  <c r="E79" i="258"/>
  <c r="D79" i="258"/>
  <c r="C79" i="258"/>
  <c r="B79" i="258"/>
  <c r="V78" i="258"/>
  <c r="U78" i="258"/>
  <c r="T78" i="258"/>
  <c r="S78" i="258"/>
  <c r="R78" i="258"/>
  <c r="Q78" i="258"/>
  <c r="P78" i="258"/>
  <c r="O78" i="258"/>
  <c r="N78" i="258"/>
  <c r="M78" i="258"/>
  <c r="L78" i="258"/>
  <c r="K78" i="258"/>
  <c r="J78" i="258"/>
  <c r="I78" i="258"/>
  <c r="H78" i="258"/>
  <c r="G78" i="258"/>
  <c r="F78" i="258"/>
  <c r="E78" i="258"/>
  <c r="D78" i="258"/>
  <c r="C78" i="258"/>
  <c r="B78" i="258"/>
  <c r="V77" i="258"/>
  <c r="U77" i="258"/>
  <c r="T77" i="258"/>
  <c r="S77" i="258"/>
  <c r="R77" i="258"/>
  <c r="Q77" i="258"/>
  <c r="P77" i="258"/>
  <c r="O77" i="258"/>
  <c r="N77" i="258"/>
  <c r="M77" i="258"/>
  <c r="L77" i="258"/>
  <c r="K77" i="258"/>
  <c r="J77" i="258"/>
  <c r="I77" i="258"/>
  <c r="H77" i="258"/>
  <c r="G77" i="258"/>
  <c r="F77" i="258"/>
  <c r="E77" i="258"/>
  <c r="D77" i="258"/>
  <c r="C77" i="258"/>
  <c r="B77" i="258"/>
  <c r="V76" i="258"/>
  <c r="U76" i="258"/>
  <c r="T76" i="258"/>
  <c r="S76" i="258"/>
  <c r="R76" i="258"/>
  <c r="Q76" i="258"/>
  <c r="P76" i="258"/>
  <c r="O76" i="258"/>
  <c r="N76" i="258"/>
  <c r="M76" i="258"/>
  <c r="L76" i="258"/>
  <c r="K76" i="258"/>
  <c r="J76" i="258"/>
  <c r="I76" i="258"/>
  <c r="H76" i="258"/>
  <c r="G76" i="258"/>
  <c r="F76" i="258"/>
  <c r="E76" i="258"/>
  <c r="D76" i="258"/>
  <c r="C76" i="258"/>
  <c r="B76" i="258"/>
  <c r="V75" i="258"/>
  <c r="U75" i="258"/>
  <c r="T75" i="258"/>
  <c r="S75" i="258"/>
  <c r="R75" i="258"/>
  <c r="Q75" i="258"/>
  <c r="P75" i="258"/>
  <c r="O75" i="258"/>
  <c r="N75" i="258"/>
  <c r="M75" i="258"/>
  <c r="L75" i="258"/>
  <c r="K75" i="258"/>
  <c r="J75" i="258"/>
  <c r="I75" i="258"/>
  <c r="H75" i="258"/>
  <c r="G75" i="258"/>
  <c r="F75" i="258"/>
  <c r="E75" i="258"/>
  <c r="D75" i="258"/>
  <c r="C75" i="258"/>
  <c r="B75" i="258"/>
  <c r="V74" i="258"/>
  <c r="U74" i="258"/>
  <c r="T74" i="258"/>
  <c r="S74" i="258"/>
  <c r="R74" i="258"/>
  <c r="Q74" i="258"/>
  <c r="P74" i="258"/>
  <c r="O74" i="258"/>
  <c r="N74" i="258"/>
  <c r="M74" i="258"/>
  <c r="L74" i="258"/>
  <c r="K74" i="258"/>
  <c r="J74" i="258"/>
  <c r="I74" i="258"/>
  <c r="H74" i="258"/>
  <c r="G74" i="258"/>
  <c r="F74" i="258"/>
  <c r="E74" i="258"/>
  <c r="D74" i="258"/>
  <c r="C74" i="258"/>
  <c r="B74" i="258"/>
  <c r="V73" i="258"/>
  <c r="U73" i="258"/>
  <c r="T73" i="258"/>
  <c r="S73" i="258"/>
  <c r="R73" i="258"/>
  <c r="Q73" i="258"/>
  <c r="P73" i="258"/>
  <c r="O73" i="258"/>
  <c r="N73" i="258"/>
  <c r="M73" i="258"/>
  <c r="L73" i="258"/>
  <c r="K73" i="258"/>
  <c r="J73" i="258"/>
  <c r="I73" i="258"/>
  <c r="H73" i="258"/>
  <c r="G73" i="258"/>
  <c r="F73" i="258"/>
  <c r="E73" i="258"/>
  <c r="D73" i="258"/>
  <c r="C73" i="258"/>
  <c r="B73" i="258"/>
  <c r="V72" i="258"/>
  <c r="U72" i="258"/>
  <c r="T72" i="258"/>
  <c r="S72" i="258"/>
  <c r="R72" i="258"/>
  <c r="Q72" i="258"/>
  <c r="P72" i="258"/>
  <c r="O72" i="258"/>
  <c r="N72" i="258"/>
  <c r="M72" i="258"/>
  <c r="L72" i="258"/>
  <c r="K72" i="258"/>
  <c r="J72" i="258"/>
  <c r="I72" i="258"/>
  <c r="H72" i="258"/>
  <c r="G72" i="258"/>
  <c r="F72" i="258"/>
  <c r="E72" i="258"/>
  <c r="D72" i="258"/>
  <c r="C72" i="258"/>
  <c r="B72" i="258"/>
  <c r="V71" i="258"/>
  <c r="U71" i="258"/>
  <c r="T71" i="258"/>
  <c r="S71" i="258"/>
  <c r="R71" i="258"/>
  <c r="Q71" i="258"/>
  <c r="P71" i="258"/>
  <c r="O71" i="258"/>
  <c r="N71" i="258"/>
  <c r="M71" i="258"/>
  <c r="L71" i="258"/>
  <c r="K71" i="258"/>
  <c r="J71" i="258"/>
  <c r="I71" i="258"/>
  <c r="H71" i="258"/>
  <c r="G71" i="258"/>
  <c r="F71" i="258"/>
  <c r="E71" i="258"/>
  <c r="D71" i="258"/>
  <c r="C71" i="258"/>
  <c r="B71" i="258"/>
  <c r="V70" i="258"/>
  <c r="U70" i="258"/>
  <c r="T70" i="258"/>
  <c r="S70" i="258"/>
  <c r="R70" i="258"/>
  <c r="Q70" i="258"/>
  <c r="P70" i="258"/>
  <c r="O70" i="258"/>
  <c r="N70" i="258"/>
  <c r="M70" i="258"/>
  <c r="L70" i="258"/>
  <c r="K70" i="258"/>
  <c r="J70" i="258"/>
  <c r="I70" i="258"/>
  <c r="H70" i="258"/>
  <c r="G70" i="258"/>
  <c r="F70" i="258"/>
  <c r="E70" i="258"/>
  <c r="D70" i="258"/>
  <c r="C70" i="258"/>
  <c r="B70" i="258"/>
  <c r="V69" i="258"/>
  <c r="U69" i="258"/>
  <c r="T69" i="258"/>
  <c r="S69" i="258"/>
  <c r="R69" i="258"/>
  <c r="Q69" i="258"/>
  <c r="P69" i="258"/>
  <c r="O69" i="258"/>
  <c r="N69" i="258"/>
  <c r="M69" i="258"/>
  <c r="L69" i="258"/>
  <c r="K69" i="258"/>
  <c r="J69" i="258"/>
  <c r="I69" i="258"/>
  <c r="H69" i="258"/>
  <c r="G69" i="258"/>
  <c r="F69" i="258"/>
  <c r="E69" i="258"/>
  <c r="D69" i="258"/>
  <c r="C69" i="258"/>
  <c r="B69" i="258"/>
  <c r="V68" i="258"/>
  <c r="U68" i="258"/>
  <c r="T68" i="258"/>
  <c r="S68" i="258"/>
  <c r="R68" i="258"/>
  <c r="Q68" i="258"/>
  <c r="P68" i="258"/>
  <c r="O68" i="258"/>
  <c r="N68" i="258"/>
  <c r="M68" i="258"/>
  <c r="L68" i="258"/>
  <c r="K68" i="258"/>
  <c r="J68" i="258"/>
  <c r="I68" i="258"/>
  <c r="H68" i="258"/>
  <c r="G68" i="258"/>
  <c r="F68" i="258"/>
  <c r="E68" i="258"/>
  <c r="D68" i="258"/>
  <c r="C68" i="258"/>
  <c r="B68" i="258"/>
  <c r="V67" i="258"/>
  <c r="U67" i="258"/>
  <c r="T67" i="258"/>
  <c r="S67" i="258"/>
  <c r="R67" i="258"/>
  <c r="Q67" i="258"/>
  <c r="P67" i="258"/>
  <c r="O67" i="258"/>
  <c r="N67" i="258"/>
  <c r="M67" i="258"/>
  <c r="L67" i="258"/>
  <c r="K67" i="258"/>
  <c r="J67" i="258"/>
  <c r="I67" i="258"/>
  <c r="H67" i="258"/>
  <c r="G67" i="258"/>
  <c r="F67" i="258"/>
  <c r="E67" i="258"/>
  <c r="D67" i="258"/>
  <c r="C67" i="258"/>
  <c r="B67" i="258"/>
  <c r="V66" i="258"/>
  <c r="U66" i="258"/>
  <c r="T66" i="258"/>
  <c r="S66" i="258"/>
  <c r="R66" i="258"/>
  <c r="Q66" i="258"/>
  <c r="P66" i="258"/>
  <c r="O66" i="258"/>
  <c r="N66" i="258"/>
  <c r="M66" i="258"/>
  <c r="L66" i="258"/>
  <c r="K66" i="258"/>
  <c r="J66" i="258"/>
  <c r="I66" i="258"/>
  <c r="H66" i="258"/>
  <c r="G66" i="258"/>
  <c r="F66" i="258"/>
  <c r="E66" i="258"/>
  <c r="D66" i="258"/>
  <c r="C66" i="258"/>
  <c r="B66" i="258"/>
  <c r="V65" i="258"/>
  <c r="U65" i="258"/>
  <c r="T65" i="258"/>
  <c r="S65" i="258"/>
  <c r="R65" i="258"/>
  <c r="Q65" i="258"/>
  <c r="P65" i="258"/>
  <c r="O65" i="258"/>
  <c r="N65" i="258"/>
  <c r="M65" i="258"/>
  <c r="L65" i="258"/>
  <c r="K65" i="258"/>
  <c r="J65" i="258"/>
  <c r="I65" i="258"/>
  <c r="H65" i="258"/>
  <c r="G65" i="258"/>
  <c r="F65" i="258"/>
  <c r="E65" i="258"/>
  <c r="D65" i="258"/>
  <c r="C65" i="258"/>
  <c r="B65" i="258"/>
  <c r="V64" i="258"/>
  <c r="U64" i="258"/>
  <c r="T64" i="258"/>
  <c r="S64" i="258"/>
  <c r="R64" i="258"/>
  <c r="Q64" i="258"/>
  <c r="P64" i="258"/>
  <c r="O64" i="258"/>
  <c r="N64" i="258"/>
  <c r="M64" i="258"/>
  <c r="L64" i="258"/>
  <c r="K64" i="258"/>
  <c r="J64" i="258"/>
  <c r="I64" i="258"/>
  <c r="H64" i="258"/>
  <c r="G64" i="258"/>
  <c r="F64" i="258"/>
  <c r="E64" i="258"/>
  <c r="D64" i="258"/>
  <c r="C64" i="258"/>
  <c r="B64" i="258"/>
  <c r="V63" i="258"/>
  <c r="U63" i="258"/>
  <c r="T63" i="258"/>
  <c r="S63" i="258"/>
  <c r="R63" i="258"/>
  <c r="Q63" i="258"/>
  <c r="P63" i="258"/>
  <c r="O63" i="258"/>
  <c r="N63" i="258"/>
  <c r="M63" i="258"/>
  <c r="L63" i="258"/>
  <c r="K63" i="258"/>
  <c r="J63" i="258"/>
  <c r="I63" i="258"/>
  <c r="H63" i="258"/>
  <c r="G63" i="258"/>
  <c r="F63" i="258"/>
  <c r="E63" i="258"/>
  <c r="D63" i="258"/>
  <c r="C63" i="258"/>
  <c r="B63" i="258"/>
  <c r="V62" i="258"/>
  <c r="U62" i="258"/>
  <c r="T62" i="258"/>
  <c r="S62" i="258"/>
  <c r="R62" i="258"/>
  <c r="Q62" i="258"/>
  <c r="P62" i="258"/>
  <c r="O62" i="258"/>
  <c r="N62" i="258"/>
  <c r="M62" i="258"/>
  <c r="L62" i="258"/>
  <c r="K62" i="258"/>
  <c r="J62" i="258"/>
  <c r="I62" i="258"/>
  <c r="H62" i="258"/>
  <c r="G62" i="258"/>
  <c r="F62" i="258"/>
  <c r="E62" i="258"/>
  <c r="D62" i="258"/>
  <c r="C62" i="258"/>
  <c r="B62" i="258"/>
  <c r="V61" i="258"/>
  <c r="U61" i="258"/>
  <c r="T61" i="258"/>
  <c r="S61" i="258"/>
  <c r="R61" i="258"/>
  <c r="Q61" i="258"/>
  <c r="P61" i="258"/>
  <c r="O61" i="258"/>
  <c r="N61" i="258"/>
  <c r="M61" i="258"/>
  <c r="L61" i="258"/>
  <c r="K61" i="258"/>
  <c r="J61" i="258"/>
  <c r="I61" i="258"/>
  <c r="H61" i="258"/>
  <c r="G61" i="258"/>
  <c r="F61" i="258"/>
  <c r="E61" i="258"/>
  <c r="D61" i="258"/>
  <c r="C61" i="258"/>
  <c r="B61" i="258"/>
  <c r="V60" i="258"/>
  <c r="U60" i="258"/>
  <c r="T60" i="258"/>
  <c r="S60" i="258"/>
  <c r="R60" i="258"/>
  <c r="Q60" i="258"/>
  <c r="P60" i="258"/>
  <c r="O60" i="258"/>
  <c r="N60" i="258"/>
  <c r="M60" i="258"/>
  <c r="L60" i="258"/>
  <c r="K60" i="258"/>
  <c r="J60" i="258"/>
  <c r="I60" i="258"/>
  <c r="H60" i="258"/>
  <c r="G60" i="258"/>
  <c r="F60" i="258"/>
  <c r="E60" i="258"/>
  <c r="D60" i="258"/>
  <c r="C60" i="258"/>
  <c r="B60" i="258"/>
  <c r="V59" i="258"/>
  <c r="U59" i="258"/>
  <c r="T59" i="258"/>
  <c r="S59" i="258"/>
  <c r="R59" i="258"/>
  <c r="Q59" i="258"/>
  <c r="P59" i="258"/>
  <c r="O59" i="258"/>
  <c r="N59" i="258"/>
  <c r="M59" i="258"/>
  <c r="L59" i="258"/>
  <c r="K59" i="258"/>
  <c r="J59" i="258"/>
  <c r="I59" i="258"/>
  <c r="H59" i="258"/>
  <c r="G59" i="258"/>
  <c r="F59" i="258"/>
  <c r="E59" i="258"/>
  <c r="D59" i="258"/>
  <c r="C59" i="258"/>
  <c r="B59" i="258"/>
  <c r="V58" i="258"/>
  <c r="U58" i="258"/>
  <c r="T58" i="258"/>
  <c r="S58" i="258"/>
  <c r="R58" i="258"/>
  <c r="Q58" i="258"/>
  <c r="P58" i="258"/>
  <c r="O58" i="258"/>
  <c r="N58" i="258"/>
  <c r="M58" i="258"/>
  <c r="L58" i="258"/>
  <c r="K58" i="258"/>
  <c r="J58" i="258"/>
  <c r="I58" i="258"/>
  <c r="H58" i="258"/>
  <c r="G58" i="258"/>
  <c r="F58" i="258"/>
  <c r="E58" i="258"/>
  <c r="D58" i="258"/>
  <c r="C58" i="258"/>
  <c r="B58" i="258"/>
  <c r="V57" i="258"/>
  <c r="U57" i="258"/>
  <c r="T57" i="258"/>
  <c r="S57" i="258"/>
  <c r="R57" i="258"/>
  <c r="Q57" i="258"/>
  <c r="P57" i="258"/>
  <c r="O57" i="258"/>
  <c r="N57" i="258"/>
  <c r="M57" i="258"/>
  <c r="L57" i="258"/>
  <c r="K57" i="258"/>
  <c r="J57" i="258"/>
  <c r="I57" i="258"/>
  <c r="H57" i="258"/>
  <c r="G57" i="258"/>
  <c r="F57" i="258"/>
  <c r="E57" i="258"/>
  <c r="D57" i="258"/>
  <c r="C57" i="258"/>
  <c r="B57" i="258"/>
  <c r="V56" i="258"/>
  <c r="U56" i="258"/>
  <c r="T56" i="258"/>
  <c r="S56" i="258"/>
  <c r="R56" i="258"/>
  <c r="Q56" i="258"/>
  <c r="P56" i="258"/>
  <c r="O56" i="258"/>
  <c r="N56" i="258"/>
  <c r="M56" i="258"/>
  <c r="L56" i="258"/>
  <c r="K56" i="258"/>
  <c r="J56" i="258"/>
  <c r="I56" i="258"/>
  <c r="H56" i="258"/>
  <c r="G56" i="258"/>
  <c r="F56" i="258"/>
  <c r="E56" i="258"/>
  <c r="D56" i="258"/>
  <c r="C56" i="258"/>
  <c r="B56" i="258"/>
  <c r="V55" i="258"/>
  <c r="U55" i="258"/>
  <c r="T55" i="258"/>
  <c r="S55" i="258"/>
  <c r="R55" i="258"/>
  <c r="Q55" i="258"/>
  <c r="P55" i="258"/>
  <c r="O55" i="258"/>
  <c r="N55" i="258"/>
  <c r="M55" i="258"/>
  <c r="L55" i="258"/>
  <c r="K55" i="258"/>
  <c r="J55" i="258"/>
  <c r="I55" i="258"/>
  <c r="H55" i="258"/>
  <c r="G55" i="258"/>
  <c r="F55" i="258"/>
  <c r="E55" i="258"/>
  <c r="D55" i="258"/>
  <c r="C55" i="258"/>
  <c r="B55" i="258"/>
  <c r="V54" i="258"/>
  <c r="U54" i="258"/>
  <c r="T54" i="258"/>
  <c r="S54" i="258"/>
  <c r="R54" i="258"/>
  <c r="Q54" i="258"/>
  <c r="P54" i="258"/>
  <c r="O54" i="258"/>
  <c r="N54" i="258"/>
  <c r="M54" i="258"/>
  <c r="L54" i="258"/>
  <c r="K54" i="258"/>
  <c r="J54" i="258"/>
  <c r="I54" i="258"/>
  <c r="H54" i="258"/>
  <c r="G54" i="258"/>
  <c r="F54" i="258"/>
  <c r="E54" i="258"/>
  <c r="D54" i="258"/>
  <c r="C54" i="258"/>
  <c r="B54" i="258"/>
  <c r="V53" i="258"/>
  <c r="U53" i="258"/>
  <c r="T53" i="258"/>
  <c r="S53" i="258"/>
  <c r="R53" i="258"/>
  <c r="Q53" i="258"/>
  <c r="P53" i="258"/>
  <c r="O53" i="258"/>
  <c r="N53" i="258"/>
  <c r="M53" i="258"/>
  <c r="L53" i="258"/>
  <c r="K53" i="258"/>
  <c r="J53" i="258"/>
  <c r="I53" i="258"/>
  <c r="H53" i="258"/>
  <c r="G53" i="258"/>
  <c r="F53" i="258"/>
  <c r="E53" i="258"/>
  <c r="D53" i="258"/>
  <c r="C53" i="258"/>
  <c r="B53" i="258"/>
  <c r="V52" i="258"/>
  <c r="U52" i="258"/>
  <c r="T52" i="258"/>
  <c r="S52" i="258"/>
  <c r="R52" i="258"/>
  <c r="Q52" i="258"/>
  <c r="P52" i="258"/>
  <c r="O52" i="258"/>
  <c r="N52" i="258"/>
  <c r="M52" i="258"/>
  <c r="L52" i="258"/>
  <c r="K52" i="258"/>
  <c r="J52" i="258"/>
  <c r="I52" i="258"/>
  <c r="H52" i="258"/>
  <c r="G52" i="258"/>
  <c r="F52" i="258"/>
  <c r="E52" i="258"/>
  <c r="D52" i="258"/>
  <c r="C52" i="258"/>
  <c r="B52" i="258"/>
  <c r="V51" i="258"/>
  <c r="U51" i="258"/>
  <c r="T51" i="258"/>
  <c r="S51" i="258"/>
  <c r="R51" i="258"/>
  <c r="Q51" i="258"/>
  <c r="P51" i="258"/>
  <c r="O51" i="258"/>
  <c r="N51" i="258"/>
  <c r="M51" i="258"/>
  <c r="L51" i="258"/>
  <c r="K51" i="258"/>
  <c r="J51" i="258"/>
  <c r="I51" i="258"/>
  <c r="H51" i="258"/>
  <c r="G51" i="258"/>
  <c r="F51" i="258"/>
  <c r="E51" i="258"/>
  <c r="D51" i="258"/>
  <c r="C51" i="258"/>
  <c r="B51" i="258"/>
  <c r="V50" i="258"/>
  <c r="U50" i="258"/>
  <c r="T50" i="258"/>
  <c r="S50" i="258"/>
  <c r="R50" i="258"/>
  <c r="Q50" i="258"/>
  <c r="P50" i="258"/>
  <c r="O50" i="258"/>
  <c r="N50" i="258"/>
  <c r="M50" i="258"/>
  <c r="L50" i="258"/>
  <c r="K50" i="258"/>
  <c r="J50" i="258"/>
  <c r="I50" i="258"/>
  <c r="H50" i="258"/>
  <c r="G50" i="258"/>
  <c r="F50" i="258"/>
  <c r="E50" i="258"/>
  <c r="D50" i="258"/>
  <c r="C50" i="258"/>
  <c r="B50" i="258"/>
  <c r="V49" i="258"/>
  <c r="U49" i="258"/>
  <c r="T49" i="258"/>
  <c r="S49" i="258"/>
  <c r="R49" i="258"/>
  <c r="Q49" i="258"/>
  <c r="P49" i="258"/>
  <c r="O49" i="258"/>
  <c r="N49" i="258"/>
  <c r="M49" i="258"/>
  <c r="L49" i="258"/>
  <c r="K49" i="258"/>
  <c r="J49" i="258"/>
  <c r="I49" i="258"/>
  <c r="H49" i="258"/>
  <c r="G49" i="258"/>
  <c r="F49" i="258"/>
  <c r="E49" i="258"/>
  <c r="D49" i="258"/>
  <c r="C49" i="258"/>
  <c r="B49" i="258"/>
  <c r="V48" i="258"/>
  <c r="U48" i="258"/>
  <c r="T48" i="258"/>
  <c r="S48" i="258"/>
  <c r="R48" i="258"/>
  <c r="Q48" i="258"/>
  <c r="P48" i="258"/>
  <c r="O48" i="258"/>
  <c r="N48" i="258"/>
  <c r="M48" i="258"/>
  <c r="L48" i="258"/>
  <c r="K48" i="258"/>
  <c r="J48" i="258"/>
  <c r="I48" i="258"/>
  <c r="H48" i="258"/>
  <c r="G48" i="258"/>
  <c r="F48" i="258"/>
  <c r="E48" i="258"/>
  <c r="D48" i="258"/>
  <c r="C48" i="258"/>
  <c r="B48" i="258"/>
  <c r="V47" i="258"/>
  <c r="U47" i="258"/>
  <c r="T47" i="258"/>
  <c r="S47" i="258"/>
  <c r="R47" i="258"/>
  <c r="Q47" i="258"/>
  <c r="P47" i="258"/>
  <c r="O47" i="258"/>
  <c r="N47" i="258"/>
  <c r="M47" i="258"/>
  <c r="L47" i="258"/>
  <c r="K47" i="258"/>
  <c r="J47" i="258"/>
  <c r="I47" i="258"/>
  <c r="H47" i="258"/>
  <c r="G47" i="258"/>
  <c r="F47" i="258"/>
  <c r="E47" i="258"/>
  <c r="D47" i="258"/>
  <c r="C47" i="258"/>
  <c r="B47" i="258"/>
  <c r="V46" i="258"/>
  <c r="U46" i="258"/>
  <c r="T46" i="258"/>
  <c r="S46" i="258"/>
  <c r="R46" i="258"/>
  <c r="Q46" i="258"/>
  <c r="P46" i="258"/>
  <c r="O46" i="258"/>
  <c r="N46" i="258"/>
  <c r="M46" i="258"/>
  <c r="L46" i="258"/>
  <c r="K46" i="258"/>
  <c r="J46" i="258"/>
  <c r="I46" i="258"/>
  <c r="H46" i="258"/>
  <c r="G46" i="258"/>
  <c r="F46" i="258"/>
  <c r="E46" i="258"/>
  <c r="D46" i="258"/>
  <c r="C46" i="258"/>
  <c r="B46" i="258"/>
  <c r="V45" i="258"/>
  <c r="U45" i="258"/>
  <c r="T45" i="258"/>
  <c r="S45" i="258"/>
  <c r="R45" i="258"/>
  <c r="Q45" i="258"/>
  <c r="P45" i="258"/>
  <c r="O45" i="258"/>
  <c r="N45" i="258"/>
  <c r="M45" i="258"/>
  <c r="L45" i="258"/>
  <c r="K45" i="258"/>
  <c r="J45" i="258"/>
  <c r="I45" i="258"/>
  <c r="H45" i="258"/>
  <c r="G45" i="258"/>
  <c r="F45" i="258"/>
  <c r="E45" i="258"/>
  <c r="D45" i="258"/>
  <c r="C45" i="258"/>
  <c r="B45" i="258"/>
  <c r="V44" i="258"/>
  <c r="U44" i="258"/>
  <c r="T44" i="258"/>
  <c r="S44" i="258"/>
  <c r="R44" i="258"/>
  <c r="Q44" i="258"/>
  <c r="P44" i="258"/>
  <c r="O44" i="258"/>
  <c r="N44" i="258"/>
  <c r="M44" i="258"/>
  <c r="L44" i="258"/>
  <c r="K44" i="258"/>
  <c r="J44" i="258"/>
  <c r="I44" i="258"/>
  <c r="H44" i="258"/>
  <c r="G44" i="258"/>
  <c r="F44" i="258"/>
  <c r="E44" i="258"/>
  <c r="D44" i="258"/>
  <c r="C44" i="258"/>
  <c r="B44" i="258"/>
  <c r="V43" i="258"/>
  <c r="U43" i="258"/>
  <c r="T43" i="258"/>
  <c r="S43" i="258"/>
  <c r="R43" i="258"/>
  <c r="Q43" i="258"/>
  <c r="P43" i="258"/>
  <c r="O43" i="258"/>
  <c r="N43" i="258"/>
  <c r="M43" i="258"/>
  <c r="L43" i="258"/>
  <c r="K43" i="258"/>
  <c r="J43" i="258"/>
  <c r="I43" i="258"/>
  <c r="H43" i="258"/>
  <c r="G43" i="258"/>
  <c r="F43" i="258"/>
  <c r="E43" i="258"/>
  <c r="D43" i="258"/>
  <c r="C43" i="258"/>
  <c r="B43" i="258"/>
  <c r="V42" i="258"/>
  <c r="U42" i="258"/>
  <c r="T42" i="258"/>
  <c r="S42" i="258"/>
  <c r="R42" i="258"/>
  <c r="Q42" i="258"/>
  <c r="P42" i="258"/>
  <c r="O42" i="258"/>
  <c r="N42" i="258"/>
  <c r="M42" i="258"/>
  <c r="L42" i="258"/>
  <c r="K42" i="258"/>
  <c r="J42" i="258"/>
  <c r="I42" i="258"/>
  <c r="H42" i="258"/>
  <c r="G42" i="258"/>
  <c r="F42" i="258"/>
  <c r="E42" i="258"/>
  <c r="D42" i="258"/>
  <c r="C42" i="258"/>
  <c r="B42" i="258"/>
  <c r="V41" i="258"/>
  <c r="U41" i="258"/>
  <c r="T41" i="258"/>
  <c r="S41" i="258"/>
  <c r="R41" i="258"/>
  <c r="Q41" i="258"/>
  <c r="P41" i="258"/>
  <c r="O41" i="258"/>
  <c r="N41" i="258"/>
  <c r="M41" i="258"/>
  <c r="L41" i="258"/>
  <c r="K41" i="258"/>
  <c r="J41" i="258"/>
  <c r="I41" i="258"/>
  <c r="H41" i="258"/>
  <c r="G41" i="258"/>
  <c r="F41" i="258"/>
  <c r="E41" i="258"/>
  <c r="D41" i="258"/>
  <c r="C41" i="258"/>
  <c r="B41" i="258"/>
  <c r="V40" i="258"/>
  <c r="U40" i="258"/>
  <c r="T40" i="258"/>
  <c r="S40" i="258"/>
  <c r="R40" i="258"/>
  <c r="Q40" i="258"/>
  <c r="P40" i="258"/>
  <c r="O40" i="258"/>
  <c r="N40" i="258"/>
  <c r="M40" i="258"/>
  <c r="L40" i="258"/>
  <c r="K40" i="258"/>
  <c r="J40" i="258"/>
  <c r="I40" i="258"/>
  <c r="H40" i="258"/>
  <c r="G40" i="258"/>
  <c r="F40" i="258"/>
  <c r="E40" i="258"/>
  <c r="D40" i="258"/>
  <c r="C40" i="258"/>
  <c r="B40" i="258"/>
  <c r="V39" i="258"/>
  <c r="U39" i="258"/>
  <c r="T39" i="258"/>
  <c r="S39" i="258"/>
  <c r="R39" i="258"/>
  <c r="Q39" i="258"/>
  <c r="P39" i="258"/>
  <c r="O39" i="258"/>
  <c r="N39" i="258"/>
  <c r="M39" i="258"/>
  <c r="L39" i="258"/>
  <c r="K39" i="258"/>
  <c r="J39" i="258"/>
  <c r="I39" i="258"/>
  <c r="H39" i="258"/>
  <c r="G39" i="258"/>
  <c r="F39" i="258"/>
  <c r="E39" i="258"/>
  <c r="D39" i="258"/>
  <c r="C39" i="258"/>
  <c r="B39" i="258"/>
  <c r="V38" i="258"/>
  <c r="U38" i="258"/>
  <c r="T38" i="258"/>
  <c r="S38" i="258"/>
  <c r="R38" i="258"/>
  <c r="Q38" i="258"/>
  <c r="P38" i="258"/>
  <c r="O38" i="258"/>
  <c r="N38" i="258"/>
  <c r="M38" i="258"/>
  <c r="L38" i="258"/>
  <c r="K38" i="258"/>
  <c r="J38" i="258"/>
  <c r="I38" i="258"/>
  <c r="H38" i="258"/>
  <c r="G38" i="258"/>
  <c r="F38" i="258"/>
  <c r="E38" i="258"/>
  <c r="D38" i="258"/>
  <c r="C38" i="258"/>
  <c r="B38" i="258"/>
  <c r="V37" i="258"/>
  <c r="U37" i="258"/>
  <c r="T37" i="258"/>
  <c r="S37" i="258"/>
  <c r="R37" i="258"/>
  <c r="Q37" i="258"/>
  <c r="P37" i="258"/>
  <c r="O37" i="258"/>
  <c r="N37" i="258"/>
  <c r="M37" i="258"/>
  <c r="L37" i="258"/>
  <c r="K37" i="258"/>
  <c r="J37" i="258"/>
  <c r="I37" i="258"/>
  <c r="H37" i="258"/>
  <c r="G37" i="258"/>
  <c r="F37" i="258"/>
  <c r="E37" i="258"/>
  <c r="D37" i="258"/>
  <c r="C37" i="258"/>
  <c r="B37" i="258"/>
  <c r="V36" i="258"/>
  <c r="U36" i="258"/>
  <c r="T36" i="258"/>
  <c r="S36" i="258"/>
  <c r="R36" i="258"/>
  <c r="Q36" i="258"/>
  <c r="P36" i="258"/>
  <c r="O36" i="258"/>
  <c r="N36" i="258"/>
  <c r="M36" i="258"/>
  <c r="L36" i="258"/>
  <c r="K36" i="258"/>
  <c r="J36" i="258"/>
  <c r="I36" i="258"/>
  <c r="H36" i="258"/>
  <c r="G36" i="258"/>
  <c r="F36" i="258"/>
  <c r="E36" i="258"/>
  <c r="D36" i="258"/>
  <c r="C36" i="258"/>
  <c r="B36" i="258"/>
  <c r="V35" i="258"/>
  <c r="U35" i="258"/>
  <c r="T35" i="258"/>
  <c r="S35" i="258"/>
  <c r="R35" i="258"/>
  <c r="Q35" i="258"/>
  <c r="P35" i="258"/>
  <c r="O35" i="258"/>
  <c r="N35" i="258"/>
  <c r="M35" i="258"/>
  <c r="L35" i="258"/>
  <c r="K35" i="258"/>
  <c r="J35" i="258"/>
  <c r="I35" i="258"/>
  <c r="H35" i="258"/>
  <c r="G35" i="258"/>
  <c r="F35" i="258"/>
  <c r="E35" i="258"/>
  <c r="D35" i="258"/>
  <c r="C35" i="258"/>
  <c r="B35" i="258"/>
  <c r="V34" i="258"/>
  <c r="U34" i="258"/>
  <c r="T34" i="258"/>
  <c r="S34" i="258"/>
  <c r="R34" i="258"/>
  <c r="Q34" i="258"/>
  <c r="P34" i="258"/>
  <c r="O34" i="258"/>
  <c r="N34" i="258"/>
  <c r="M34" i="258"/>
  <c r="L34" i="258"/>
  <c r="K34" i="258"/>
  <c r="J34" i="258"/>
  <c r="I34" i="258"/>
  <c r="H34" i="258"/>
  <c r="G34" i="258"/>
  <c r="F34" i="258"/>
  <c r="E34" i="258"/>
  <c r="D34" i="258"/>
  <c r="C34" i="258"/>
  <c r="B34" i="258"/>
  <c r="V33" i="258"/>
  <c r="U33" i="258"/>
  <c r="T33" i="258"/>
  <c r="S33" i="258"/>
  <c r="R33" i="258"/>
  <c r="Q33" i="258"/>
  <c r="P33" i="258"/>
  <c r="O33" i="258"/>
  <c r="N33" i="258"/>
  <c r="M33" i="258"/>
  <c r="L33" i="258"/>
  <c r="K33" i="258"/>
  <c r="J33" i="258"/>
  <c r="I33" i="258"/>
  <c r="H33" i="258"/>
  <c r="G33" i="258"/>
  <c r="F33" i="258"/>
  <c r="E33" i="258"/>
  <c r="D33" i="258"/>
  <c r="C33" i="258"/>
  <c r="B33" i="258"/>
  <c r="V32" i="258"/>
  <c r="U32" i="258"/>
  <c r="T32" i="258"/>
  <c r="S32" i="258"/>
  <c r="R32" i="258"/>
  <c r="Q32" i="258"/>
  <c r="P32" i="258"/>
  <c r="O32" i="258"/>
  <c r="N32" i="258"/>
  <c r="M32" i="258"/>
  <c r="L32" i="258"/>
  <c r="K32" i="258"/>
  <c r="J32" i="258"/>
  <c r="I32" i="258"/>
  <c r="H32" i="258"/>
  <c r="G32" i="258"/>
  <c r="F32" i="258"/>
  <c r="E32" i="258"/>
  <c r="D32" i="258"/>
  <c r="C32" i="258"/>
  <c r="B32" i="258"/>
  <c r="V31" i="258"/>
  <c r="U31" i="258"/>
  <c r="T31" i="258"/>
  <c r="S31" i="258"/>
  <c r="R31" i="258"/>
  <c r="Q31" i="258"/>
  <c r="P31" i="258"/>
  <c r="O31" i="258"/>
  <c r="N31" i="258"/>
  <c r="M31" i="258"/>
  <c r="L31" i="258"/>
  <c r="K31" i="258"/>
  <c r="J31" i="258"/>
  <c r="I31" i="258"/>
  <c r="H31" i="258"/>
  <c r="G31" i="258"/>
  <c r="F31" i="258"/>
  <c r="E31" i="258"/>
  <c r="D31" i="258"/>
  <c r="C31" i="258"/>
  <c r="B31" i="258"/>
  <c r="V30" i="258"/>
  <c r="U30" i="258"/>
  <c r="T30" i="258"/>
  <c r="S30" i="258"/>
  <c r="R30" i="258"/>
  <c r="Q30" i="258"/>
  <c r="P30" i="258"/>
  <c r="O30" i="258"/>
  <c r="N30" i="258"/>
  <c r="M30" i="258"/>
  <c r="L30" i="258"/>
  <c r="K30" i="258"/>
  <c r="J30" i="258"/>
  <c r="I30" i="258"/>
  <c r="H30" i="258"/>
  <c r="G30" i="258"/>
  <c r="F30" i="258"/>
  <c r="E30" i="258"/>
  <c r="D30" i="258"/>
  <c r="C30" i="258"/>
  <c r="B30" i="258"/>
  <c r="V29" i="258"/>
  <c r="U29" i="258"/>
  <c r="T29" i="258"/>
  <c r="S29" i="258"/>
  <c r="R29" i="258"/>
  <c r="Q29" i="258"/>
  <c r="P29" i="258"/>
  <c r="O29" i="258"/>
  <c r="N29" i="258"/>
  <c r="M29" i="258"/>
  <c r="L29" i="258"/>
  <c r="K29" i="258"/>
  <c r="J29" i="258"/>
  <c r="I29" i="258"/>
  <c r="H29" i="258"/>
  <c r="G29" i="258"/>
  <c r="F29" i="258"/>
  <c r="E29" i="258"/>
  <c r="D29" i="258"/>
  <c r="C29" i="258"/>
  <c r="B29" i="258"/>
  <c r="V28" i="258"/>
  <c r="U28" i="258"/>
  <c r="T28" i="258"/>
  <c r="S28" i="258"/>
  <c r="R28" i="258"/>
  <c r="Q28" i="258"/>
  <c r="P28" i="258"/>
  <c r="O28" i="258"/>
  <c r="N28" i="258"/>
  <c r="M28" i="258"/>
  <c r="L28" i="258"/>
  <c r="K28" i="258"/>
  <c r="J28" i="258"/>
  <c r="I28" i="258"/>
  <c r="H28" i="258"/>
  <c r="G28" i="258"/>
  <c r="F28" i="258"/>
  <c r="E28" i="258"/>
  <c r="D28" i="258"/>
  <c r="C28" i="258"/>
  <c r="B28" i="258"/>
  <c r="V27" i="258"/>
  <c r="U27" i="258"/>
  <c r="T27" i="258"/>
  <c r="S27" i="258"/>
  <c r="R27" i="258"/>
  <c r="Q27" i="258"/>
  <c r="P27" i="258"/>
  <c r="O27" i="258"/>
  <c r="N27" i="258"/>
  <c r="M27" i="258"/>
  <c r="L27" i="258"/>
  <c r="K27" i="258"/>
  <c r="J27" i="258"/>
  <c r="I27" i="258"/>
  <c r="H27" i="258"/>
  <c r="G27" i="258"/>
  <c r="F27" i="258"/>
  <c r="E27" i="258"/>
  <c r="D27" i="258"/>
  <c r="C27" i="258"/>
  <c r="B27" i="258"/>
  <c r="V26" i="258"/>
  <c r="U26" i="258"/>
  <c r="T26" i="258"/>
  <c r="S26" i="258"/>
  <c r="R26" i="258"/>
  <c r="Q26" i="258"/>
  <c r="P26" i="258"/>
  <c r="O26" i="258"/>
  <c r="N26" i="258"/>
  <c r="M26" i="258"/>
  <c r="L26" i="258"/>
  <c r="K26" i="258"/>
  <c r="J26" i="258"/>
  <c r="I26" i="258"/>
  <c r="H26" i="258"/>
  <c r="G26" i="258"/>
  <c r="F26" i="258"/>
  <c r="E26" i="258"/>
  <c r="D26" i="258"/>
  <c r="C26" i="258"/>
  <c r="B26" i="258"/>
  <c r="V25" i="258"/>
  <c r="U25" i="258"/>
  <c r="T25" i="258"/>
  <c r="S25" i="258"/>
  <c r="R25" i="258"/>
  <c r="Q25" i="258"/>
  <c r="P25" i="258"/>
  <c r="O25" i="258"/>
  <c r="N25" i="258"/>
  <c r="M25" i="258"/>
  <c r="L25" i="258"/>
  <c r="K25" i="258"/>
  <c r="J25" i="258"/>
  <c r="I25" i="258"/>
  <c r="H25" i="258"/>
  <c r="G25" i="258"/>
  <c r="F25" i="258"/>
  <c r="E25" i="258"/>
  <c r="D25" i="258"/>
  <c r="C25" i="258"/>
  <c r="B25" i="258"/>
  <c r="V24" i="258"/>
  <c r="U24" i="258"/>
  <c r="T24" i="258"/>
  <c r="S24" i="258"/>
  <c r="R24" i="258"/>
  <c r="Q24" i="258"/>
  <c r="P24" i="258"/>
  <c r="O24" i="258"/>
  <c r="N24" i="258"/>
  <c r="M24" i="258"/>
  <c r="L24" i="258"/>
  <c r="K24" i="258"/>
  <c r="J24" i="258"/>
  <c r="I24" i="258"/>
  <c r="H24" i="258"/>
  <c r="G24" i="258"/>
  <c r="F24" i="258"/>
  <c r="E24" i="258"/>
  <c r="D24" i="258"/>
  <c r="C24" i="258"/>
  <c r="B24" i="258"/>
  <c r="V23" i="258"/>
  <c r="U23" i="258"/>
  <c r="T23" i="258"/>
  <c r="S23" i="258"/>
  <c r="R23" i="258"/>
  <c r="Q23" i="258"/>
  <c r="P23" i="258"/>
  <c r="O23" i="258"/>
  <c r="N23" i="258"/>
  <c r="M23" i="258"/>
  <c r="L23" i="258"/>
  <c r="K23" i="258"/>
  <c r="J23" i="258"/>
  <c r="I23" i="258"/>
  <c r="H23" i="258"/>
  <c r="G23" i="258"/>
  <c r="F23" i="258"/>
  <c r="E23" i="258"/>
  <c r="D23" i="258"/>
  <c r="C23" i="258"/>
  <c r="B23" i="258"/>
  <c r="V22" i="258"/>
  <c r="U22" i="258"/>
  <c r="T22" i="258"/>
  <c r="S22" i="258"/>
  <c r="R22" i="258"/>
  <c r="Q22" i="258"/>
  <c r="P22" i="258"/>
  <c r="O22" i="258"/>
  <c r="N22" i="258"/>
  <c r="M22" i="258"/>
  <c r="L22" i="258"/>
  <c r="K22" i="258"/>
  <c r="J22" i="258"/>
  <c r="I22" i="258"/>
  <c r="H22" i="258"/>
  <c r="G22" i="258"/>
  <c r="F22" i="258"/>
  <c r="E22" i="258"/>
  <c r="D22" i="258"/>
  <c r="C22" i="258"/>
  <c r="B22" i="258"/>
  <c r="V21" i="258"/>
  <c r="U21" i="258"/>
  <c r="T21" i="258"/>
  <c r="S21" i="258"/>
  <c r="R21" i="258"/>
  <c r="Q21" i="258"/>
  <c r="P21" i="258"/>
  <c r="O21" i="258"/>
  <c r="N21" i="258"/>
  <c r="M21" i="258"/>
  <c r="L21" i="258"/>
  <c r="K21" i="258"/>
  <c r="J21" i="258"/>
  <c r="I21" i="258"/>
  <c r="H21" i="258"/>
  <c r="G21" i="258"/>
  <c r="F21" i="258"/>
  <c r="E21" i="258"/>
  <c r="D21" i="258"/>
  <c r="C21" i="258"/>
  <c r="B21" i="258"/>
  <c r="V20" i="258"/>
  <c r="U20" i="258"/>
  <c r="T20" i="258"/>
  <c r="S20" i="258"/>
  <c r="R20" i="258"/>
  <c r="Q20" i="258"/>
  <c r="P20" i="258"/>
  <c r="O20" i="258"/>
  <c r="N20" i="258"/>
  <c r="M20" i="258"/>
  <c r="L20" i="258"/>
  <c r="K20" i="258"/>
  <c r="J20" i="258"/>
  <c r="I20" i="258"/>
  <c r="H20" i="258"/>
  <c r="G20" i="258"/>
  <c r="F20" i="258"/>
  <c r="E20" i="258"/>
  <c r="D20" i="258"/>
  <c r="C20" i="258"/>
  <c r="B20" i="258"/>
  <c r="V19" i="258"/>
  <c r="U19" i="258"/>
  <c r="T19" i="258"/>
  <c r="S19" i="258"/>
  <c r="R19" i="258"/>
  <c r="Q19" i="258"/>
  <c r="P19" i="258"/>
  <c r="O19" i="258"/>
  <c r="N19" i="258"/>
  <c r="M19" i="258"/>
  <c r="L19" i="258"/>
  <c r="K19" i="258"/>
  <c r="J19" i="258"/>
  <c r="I19" i="258"/>
  <c r="H19" i="258"/>
  <c r="G19" i="258"/>
  <c r="F19" i="258"/>
  <c r="E19" i="258"/>
  <c r="D19" i="258"/>
  <c r="C19" i="258"/>
  <c r="B19" i="258"/>
  <c r="V18" i="258"/>
  <c r="U18" i="258"/>
  <c r="T18" i="258"/>
  <c r="S18" i="258"/>
  <c r="R18" i="258"/>
  <c r="Q18" i="258"/>
  <c r="P18" i="258"/>
  <c r="O18" i="258"/>
  <c r="N18" i="258"/>
  <c r="M18" i="258"/>
  <c r="L18" i="258"/>
  <c r="K18" i="258"/>
  <c r="J18" i="258"/>
  <c r="I18" i="258"/>
  <c r="H18" i="258"/>
  <c r="G18" i="258"/>
  <c r="F18" i="258"/>
  <c r="E18" i="258"/>
  <c r="D18" i="258"/>
  <c r="C18" i="258"/>
  <c r="B18" i="258"/>
  <c r="V17" i="258"/>
  <c r="U17" i="258"/>
  <c r="T17" i="258"/>
  <c r="S17" i="258"/>
  <c r="R17" i="258"/>
  <c r="Q17" i="258"/>
  <c r="P17" i="258"/>
  <c r="O17" i="258"/>
  <c r="N17" i="258"/>
  <c r="M17" i="258"/>
  <c r="L17" i="258"/>
  <c r="K17" i="258"/>
  <c r="J17" i="258"/>
  <c r="I17" i="258"/>
  <c r="H17" i="258"/>
  <c r="G17" i="258"/>
  <c r="F17" i="258"/>
  <c r="E17" i="258"/>
  <c r="D17" i="258"/>
  <c r="C17" i="258"/>
  <c r="B17" i="258"/>
  <c r="V16" i="258"/>
  <c r="U16" i="258"/>
  <c r="T16" i="258"/>
  <c r="S16" i="258"/>
  <c r="R16" i="258"/>
  <c r="Q16" i="258"/>
  <c r="P16" i="258"/>
  <c r="O16" i="258"/>
  <c r="N16" i="258"/>
  <c r="M16" i="258"/>
  <c r="L16" i="258"/>
  <c r="K16" i="258"/>
  <c r="J16" i="258"/>
  <c r="I16" i="258"/>
  <c r="H16" i="258"/>
  <c r="G16" i="258"/>
  <c r="F16" i="258"/>
  <c r="E16" i="258"/>
  <c r="D16" i="258"/>
  <c r="C16" i="258"/>
  <c r="B16" i="258"/>
  <c r="V15" i="258"/>
  <c r="U15" i="258"/>
  <c r="T15" i="258"/>
  <c r="S15" i="258"/>
  <c r="R15" i="258"/>
  <c r="Q15" i="258"/>
  <c r="P15" i="258"/>
  <c r="O15" i="258"/>
  <c r="N15" i="258"/>
  <c r="M15" i="258"/>
  <c r="L15" i="258"/>
  <c r="K15" i="258"/>
  <c r="J15" i="258"/>
  <c r="I15" i="258"/>
  <c r="H15" i="258"/>
  <c r="G15" i="258"/>
  <c r="F15" i="258"/>
  <c r="E15" i="258"/>
  <c r="D15" i="258"/>
  <c r="C15" i="258"/>
  <c r="B15" i="258"/>
  <c r="V14" i="258"/>
  <c r="U14" i="258"/>
  <c r="T14" i="258"/>
  <c r="S14" i="258"/>
  <c r="R14" i="258"/>
  <c r="Q14" i="258"/>
  <c r="P14" i="258"/>
  <c r="O14" i="258"/>
  <c r="N14" i="258"/>
  <c r="M14" i="258"/>
  <c r="L14" i="258"/>
  <c r="K14" i="258"/>
  <c r="J14" i="258"/>
  <c r="I14" i="258"/>
  <c r="H14" i="258"/>
  <c r="G14" i="258"/>
  <c r="F14" i="258"/>
  <c r="E14" i="258"/>
  <c r="D14" i="258"/>
  <c r="C14" i="258"/>
  <c r="B14" i="258"/>
  <c r="V13" i="258"/>
  <c r="U13" i="258"/>
  <c r="T13" i="258"/>
  <c r="S13" i="258"/>
  <c r="R13" i="258"/>
  <c r="Q13" i="258"/>
  <c r="P13" i="258"/>
  <c r="O13" i="258"/>
  <c r="N13" i="258"/>
  <c r="M13" i="258"/>
  <c r="L13" i="258"/>
  <c r="K13" i="258"/>
  <c r="J13" i="258"/>
  <c r="I13" i="258"/>
  <c r="H13" i="258"/>
  <c r="G13" i="258"/>
  <c r="F13" i="258"/>
  <c r="E13" i="258"/>
  <c r="D13" i="258"/>
  <c r="C13" i="258"/>
  <c r="B13" i="258"/>
  <c r="V12" i="258"/>
  <c r="U12" i="258"/>
  <c r="T12" i="258"/>
  <c r="S12" i="258"/>
  <c r="R12" i="258"/>
  <c r="Q12" i="258"/>
  <c r="P12" i="258"/>
  <c r="O12" i="258"/>
  <c r="N12" i="258"/>
  <c r="M12" i="258"/>
  <c r="L12" i="258"/>
  <c r="K12" i="258"/>
  <c r="J12" i="258"/>
  <c r="I12" i="258"/>
  <c r="H12" i="258"/>
  <c r="G12" i="258"/>
  <c r="F12" i="258"/>
  <c r="E12" i="258"/>
  <c r="D12" i="258"/>
  <c r="C12" i="258"/>
  <c r="B12" i="258"/>
  <c r="V11" i="258"/>
  <c r="U11" i="258"/>
  <c r="T11" i="258"/>
  <c r="S11" i="258"/>
  <c r="R11" i="258"/>
  <c r="Q11" i="258"/>
  <c r="P11" i="258"/>
  <c r="O11" i="258"/>
  <c r="N11" i="258"/>
  <c r="M11" i="258"/>
  <c r="L11" i="258"/>
  <c r="K11" i="258"/>
  <c r="J11" i="258"/>
  <c r="I11" i="258"/>
  <c r="H11" i="258"/>
  <c r="G11" i="258"/>
  <c r="F11" i="258"/>
  <c r="E11" i="258"/>
  <c r="D11" i="258"/>
  <c r="C11" i="258"/>
  <c r="B11" i="258"/>
  <c r="V10" i="258"/>
  <c r="U10" i="258"/>
  <c r="T10" i="258"/>
  <c r="S10" i="258"/>
  <c r="R10" i="258"/>
  <c r="Q10" i="258"/>
  <c r="P10" i="258"/>
  <c r="O10" i="258"/>
  <c r="N10" i="258"/>
  <c r="M10" i="258"/>
  <c r="L10" i="258"/>
  <c r="K10" i="258"/>
  <c r="J10" i="258"/>
  <c r="I10" i="258"/>
  <c r="H10" i="258"/>
  <c r="G10" i="258"/>
  <c r="F10" i="258"/>
  <c r="E10" i="258"/>
  <c r="D10" i="258"/>
  <c r="C10" i="258"/>
  <c r="B10" i="258"/>
  <c r="V117" i="257"/>
  <c r="U117" i="257"/>
  <c r="T117" i="257"/>
  <c r="S117" i="257"/>
  <c r="R117" i="257"/>
  <c r="Q117" i="257"/>
  <c r="P117" i="257"/>
  <c r="O117" i="257"/>
  <c r="N117" i="257"/>
  <c r="M117" i="257"/>
  <c r="L117" i="257"/>
  <c r="K117" i="257"/>
  <c r="J117" i="257"/>
  <c r="I117" i="257"/>
  <c r="H117" i="257"/>
  <c r="G117" i="257"/>
  <c r="F117" i="257"/>
  <c r="E117" i="257"/>
  <c r="D117" i="257"/>
  <c r="C117" i="257"/>
  <c r="B117" i="257"/>
  <c r="V116" i="257"/>
  <c r="U116" i="257"/>
  <c r="T116" i="257"/>
  <c r="S116" i="257"/>
  <c r="R116" i="257"/>
  <c r="Q116" i="257"/>
  <c r="P116" i="257"/>
  <c r="O116" i="257"/>
  <c r="N116" i="257"/>
  <c r="M116" i="257"/>
  <c r="L116" i="257"/>
  <c r="K116" i="257"/>
  <c r="J116" i="257"/>
  <c r="I116" i="257"/>
  <c r="H116" i="257"/>
  <c r="G116" i="257"/>
  <c r="F116" i="257"/>
  <c r="E116" i="257"/>
  <c r="D116" i="257"/>
  <c r="C116" i="257"/>
  <c r="B116" i="257"/>
  <c r="V115" i="257"/>
  <c r="U115" i="257"/>
  <c r="T115" i="257"/>
  <c r="S115" i="257"/>
  <c r="R115" i="257"/>
  <c r="Q115" i="257"/>
  <c r="P115" i="257"/>
  <c r="O115" i="257"/>
  <c r="N115" i="257"/>
  <c r="M115" i="257"/>
  <c r="L115" i="257"/>
  <c r="K115" i="257"/>
  <c r="J115" i="257"/>
  <c r="I115" i="257"/>
  <c r="H115" i="257"/>
  <c r="G115" i="257"/>
  <c r="F115" i="257"/>
  <c r="E115" i="257"/>
  <c r="D115" i="257"/>
  <c r="C115" i="257"/>
  <c r="B115" i="257"/>
  <c r="V114" i="257"/>
  <c r="U114" i="257"/>
  <c r="T114" i="257"/>
  <c r="S114" i="257"/>
  <c r="R114" i="257"/>
  <c r="Q114" i="257"/>
  <c r="P114" i="257"/>
  <c r="O114" i="257"/>
  <c r="N114" i="257"/>
  <c r="M114" i="257"/>
  <c r="L114" i="257"/>
  <c r="K114" i="257"/>
  <c r="J114" i="257"/>
  <c r="I114" i="257"/>
  <c r="H114" i="257"/>
  <c r="G114" i="257"/>
  <c r="F114" i="257"/>
  <c r="E114" i="257"/>
  <c r="D114" i="257"/>
  <c r="C114" i="257"/>
  <c r="B114" i="257"/>
  <c r="V113" i="257"/>
  <c r="U113" i="257"/>
  <c r="T113" i="257"/>
  <c r="S113" i="257"/>
  <c r="R113" i="257"/>
  <c r="Q113" i="257"/>
  <c r="P113" i="257"/>
  <c r="O113" i="257"/>
  <c r="N113" i="257"/>
  <c r="M113" i="257"/>
  <c r="L113" i="257"/>
  <c r="K113" i="257"/>
  <c r="J113" i="257"/>
  <c r="I113" i="257"/>
  <c r="H113" i="257"/>
  <c r="G113" i="257"/>
  <c r="F113" i="257"/>
  <c r="E113" i="257"/>
  <c r="D113" i="257"/>
  <c r="C113" i="257"/>
  <c r="B113" i="257"/>
  <c r="V112" i="257"/>
  <c r="U112" i="257"/>
  <c r="T112" i="257"/>
  <c r="S112" i="257"/>
  <c r="R112" i="257"/>
  <c r="Q112" i="257"/>
  <c r="P112" i="257"/>
  <c r="O112" i="257"/>
  <c r="N112" i="257"/>
  <c r="M112" i="257"/>
  <c r="L112" i="257"/>
  <c r="K112" i="257"/>
  <c r="J112" i="257"/>
  <c r="I112" i="257"/>
  <c r="H112" i="257"/>
  <c r="G112" i="257"/>
  <c r="F112" i="257"/>
  <c r="E112" i="257"/>
  <c r="D112" i="257"/>
  <c r="C112" i="257"/>
  <c r="B112" i="257"/>
  <c r="V111" i="257"/>
  <c r="U111" i="257"/>
  <c r="T111" i="257"/>
  <c r="S111" i="257"/>
  <c r="R111" i="257"/>
  <c r="Q111" i="257"/>
  <c r="P111" i="257"/>
  <c r="O111" i="257"/>
  <c r="N111" i="257"/>
  <c r="M111" i="257"/>
  <c r="L111" i="257"/>
  <c r="K111" i="257"/>
  <c r="J111" i="257"/>
  <c r="I111" i="257"/>
  <c r="H111" i="257"/>
  <c r="G111" i="257"/>
  <c r="F111" i="257"/>
  <c r="E111" i="257"/>
  <c r="D111" i="257"/>
  <c r="C111" i="257"/>
  <c r="B111" i="257"/>
  <c r="V110" i="257"/>
  <c r="U110" i="257"/>
  <c r="T110" i="257"/>
  <c r="S110" i="257"/>
  <c r="R110" i="257"/>
  <c r="Q110" i="257"/>
  <c r="P110" i="257"/>
  <c r="O110" i="257"/>
  <c r="N110" i="257"/>
  <c r="M110" i="257"/>
  <c r="L110" i="257"/>
  <c r="K110" i="257"/>
  <c r="J110" i="257"/>
  <c r="I110" i="257"/>
  <c r="H110" i="257"/>
  <c r="G110" i="257"/>
  <c r="F110" i="257"/>
  <c r="E110" i="257"/>
  <c r="D110" i="257"/>
  <c r="C110" i="257"/>
  <c r="B110" i="257"/>
  <c r="V109" i="257"/>
  <c r="U109" i="257"/>
  <c r="T109" i="257"/>
  <c r="S109" i="257"/>
  <c r="R109" i="257"/>
  <c r="Q109" i="257"/>
  <c r="P109" i="257"/>
  <c r="O109" i="257"/>
  <c r="N109" i="257"/>
  <c r="M109" i="257"/>
  <c r="L109" i="257"/>
  <c r="K109" i="257"/>
  <c r="J109" i="257"/>
  <c r="I109" i="257"/>
  <c r="H109" i="257"/>
  <c r="G109" i="257"/>
  <c r="F109" i="257"/>
  <c r="E109" i="257"/>
  <c r="D109" i="257"/>
  <c r="C109" i="257"/>
  <c r="B109" i="257"/>
  <c r="V108" i="257"/>
  <c r="U108" i="257"/>
  <c r="T108" i="257"/>
  <c r="S108" i="257"/>
  <c r="R108" i="257"/>
  <c r="Q108" i="257"/>
  <c r="P108" i="257"/>
  <c r="O108" i="257"/>
  <c r="N108" i="257"/>
  <c r="M108" i="257"/>
  <c r="L108" i="257"/>
  <c r="K108" i="257"/>
  <c r="J108" i="257"/>
  <c r="I108" i="257"/>
  <c r="H108" i="257"/>
  <c r="G108" i="257"/>
  <c r="F108" i="257"/>
  <c r="E108" i="257"/>
  <c r="D108" i="257"/>
  <c r="C108" i="257"/>
  <c r="B108" i="257"/>
  <c r="V107" i="257"/>
  <c r="U107" i="257"/>
  <c r="T107" i="257"/>
  <c r="S107" i="257"/>
  <c r="R107" i="257"/>
  <c r="Q107" i="257"/>
  <c r="P107" i="257"/>
  <c r="O107" i="257"/>
  <c r="N107" i="257"/>
  <c r="M107" i="257"/>
  <c r="L107" i="257"/>
  <c r="K107" i="257"/>
  <c r="J107" i="257"/>
  <c r="I107" i="257"/>
  <c r="H107" i="257"/>
  <c r="G107" i="257"/>
  <c r="F107" i="257"/>
  <c r="E107" i="257"/>
  <c r="D107" i="257"/>
  <c r="C107" i="257"/>
  <c r="B107" i="257"/>
  <c r="V106" i="257"/>
  <c r="U106" i="257"/>
  <c r="T106" i="257"/>
  <c r="S106" i="257"/>
  <c r="R106" i="257"/>
  <c r="Q106" i="257"/>
  <c r="P106" i="257"/>
  <c r="O106" i="257"/>
  <c r="N106" i="257"/>
  <c r="M106" i="257"/>
  <c r="L106" i="257"/>
  <c r="K106" i="257"/>
  <c r="J106" i="257"/>
  <c r="I106" i="257"/>
  <c r="H106" i="257"/>
  <c r="G106" i="257"/>
  <c r="F106" i="257"/>
  <c r="E106" i="257"/>
  <c r="D106" i="257"/>
  <c r="C106" i="257"/>
  <c r="B106" i="257"/>
  <c r="V105" i="257"/>
  <c r="U105" i="257"/>
  <c r="T105" i="257"/>
  <c r="S105" i="257"/>
  <c r="R105" i="257"/>
  <c r="Q105" i="257"/>
  <c r="P105" i="257"/>
  <c r="O105" i="257"/>
  <c r="N105" i="257"/>
  <c r="M105" i="257"/>
  <c r="L105" i="257"/>
  <c r="K105" i="257"/>
  <c r="J105" i="257"/>
  <c r="I105" i="257"/>
  <c r="H105" i="257"/>
  <c r="G105" i="257"/>
  <c r="F105" i="257"/>
  <c r="E105" i="257"/>
  <c r="D105" i="257"/>
  <c r="C105" i="257"/>
  <c r="B105" i="257"/>
  <c r="V104" i="257"/>
  <c r="U104" i="257"/>
  <c r="T104" i="257"/>
  <c r="S104" i="257"/>
  <c r="R104" i="257"/>
  <c r="Q104" i="257"/>
  <c r="P104" i="257"/>
  <c r="O104" i="257"/>
  <c r="N104" i="257"/>
  <c r="M104" i="257"/>
  <c r="L104" i="257"/>
  <c r="K104" i="257"/>
  <c r="J104" i="257"/>
  <c r="I104" i="257"/>
  <c r="H104" i="257"/>
  <c r="G104" i="257"/>
  <c r="F104" i="257"/>
  <c r="E104" i="257"/>
  <c r="D104" i="257"/>
  <c r="C104" i="257"/>
  <c r="B104" i="257"/>
  <c r="V103" i="257"/>
  <c r="U103" i="257"/>
  <c r="T103" i="257"/>
  <c r="S103" i="257"/>
  <c r="R103" i="257"/>
  <c r="Q103" i="257"/>
  <c r="P103" i="257"/>
  <c r="O103" i="257"/>
  <c r="N103" i="257"/>
  <c r="M103" i="257"/>
  <c r="L103" i="257"/>
  <c r="K103" i="257"/>
  <c r="J103" i="257"/>
  <c r="I103" i="257"/>
  <c r="H103" i="257"/>
  <c r="G103" i="257"/>
  <c r="F103" i="257"/>
  <c r="E103" i="257"/>
  <c r="D103" i="257"/>
  <c r="C103" i="257"/>
  <c r="B103" i="257"/>
  <c r="V102" i="257"/>
  <c r="U102" i="257"/>
  <c r="T102" i="257"/>
  <c r="S102" i="257"/>
  <c r="R102" i="257"/>
  <c r="Q102" i="257"/>
  <c r="P102" i="257"/>
  <c r="O102" i="257"/>
  <c r="N102" i="257"/>
  <c r="M102" i="257"/>
  <c r="L102" i="257"/>
  <c r="K102" i="257"/>
  <c r="J102" i="257"/>
  <c r="I102" i="257"/>
  <c r="H102" i="257"/>
  <c r="G102" i="257"/>
  <c r="F102" i="257"/>
  <c r="E102" i="257"/>
  <c r="D102" i="257"/>
  <c r="C102" i="257"/>
  <c r="B102" i="257"/>
  <c r="V101" i="257"/>
  <c r="U101" i="257"/>
  <c r="T101" i="257"/>
  <c r="S101" i="257"/>
  <c r="R101" i="257"/>
  <c r="Q101" i="257"/>
  <c r="P101" i="257"/>
  <c r="O101" i="257"/>
  <c r="N101" i="257"/>
  <c r="M101" i="257"/>
  <c r="L101" i="257"/>
  <c r="K101" i="257"/>
  <c r="J101" i="257"/>
  <c r="I101" i="257"/>
  <c r="H101" i="257"/>
  <c r="G101" i="257"/>
  <c r="F101" i="257"/>
  <c r="E101" i="257"/>
  <c r="D101" i="257"/>
  <c r="C101" i="257"/>
  <c r="B101" i="257"/>
  <c r="V100" i="257"/>
  <c r="U100" i="257"/>
  <c r="T100" i="257"/>
  <c r="S100" i="257"/>
  <c r="R100" i="257"/>
  <c r="Q100" i="257"/>
  <c r="P100" i="257"/>
  <c r="O100" i="257"/>
  <c r="N100" i="257"/>
  <c r="M100" i="257"/>
  <c r="L100" i="257"/>
  <c r="K100" i="257"/>
  <c r="J100" i="257"/>
  <c r="I100" i="257"/>
  <c r="H100" i="257"/>
  <c r="G100" i="257"/>
  <c r="F100" i="257"/>
  <c r="E100" i="257"/>
  <c r="D100" i="257"/>
  <c r="C100" i="257"/>
  <c r="B100" i="257"/>
  <c r="V99" i="257"/>
  <c r="U99" i="257"/>
  <c r="T99" i="257"/>
  <c r="S99" i="257"/>
  <c r="R99" i="257"/>
  <c r="Q99" i="257"/>
  <c r="P99" i="257"/>
  <c r="O99" i="257"/>
  <c r="N99" i="257"/>
  <c r="M99" i="257"/>
  <c r="L99" i="257"/>
  <c r="K99" i="257"/>
  <c r="J99" i="257"/>
  <c r="I99" i="257"/>
  <c r="H99" i="257"/>
  <c r="G99" i="257"/>
  <c r="F99" i="257"/>
  <c r="E99" i="257"/>
  <c r="D99" i="257"/>
  <c r="C99" i="257"/>
  <c r="B99" i="257"/>
  <c r="V98" i="257"/>
  <c r="U98" i="257"/>
  <c r="T98" i="257"/>
  <c r="S98" i="257"/>
  <c r="R98" i="257"/>
  <c r="Q98" i="257"/>
  <c r="P98" i="257"/>
  <c r="O98" i="257"/>
  <c r="N98" i="257"/>
  <c r="M98" i="257"/>
  <c r="L98" i="257"/>
  <c r="K98" i="257"/>
  <c r="J98" i="257"/>
  <c r="I98" i="257"/>
  <c r="H98" i="257"/>
  <c r="G98" i="257"/>
  <c r="F98" i="257"/>
  <c r="E98" i="257"/>
  <c r="D98" i="257"/>
  <c r="C98" i="257"/>
  <c r="B98" i="257"/>
  <c r="V97" i="257"/>
  <c r="U97" i="257"/>
  <c r="T97" i="257"/>
  <c r="S97" i="257"/>
  <c r="R97" i="257"/>
  <c r="Q97" i="257"/>
  <c r="P97" i="257"/>
  <c r="O97" i="257"/>
  <c r="N97" i="257"/>
  <c r="M97" i="257"/>
  <c r="L97" i="257"/>
  <c r="K97" i="257"/>
  <c r="J97" i="257"/>
  <c r="I97" i="257"/>
  <c r="H97" i="257"/>
  <c r="G97" i="257"/>
  <c r="F97" i="257"/>
  <c r="E97" i="257"/>
  <c r="D97" i="257"/>
  <c r="C97" i="257"/>
  <c r="B97" i="257"/>
  <c r="V96" i="257"/>
  <c r="U96" i="257"/>
  <c r="T96" i="257"/>
  <c r="S96" i="257"/>
  <c r="R96" i="257"/>
  <c r="Q96" i="257"/>
  <c r="P96" i="257"/>
  <c r="O96" i="257"/>
  <c r="N96" i="257"/>
  <c r="M96" i="257"/>
  <c r="L96" i="257"/>
  <c r="K96" i="257"/>
  <c r="J96" i="257"/>
  <c r="I96" i="257"/>
  <c r="H96" i="257"/>
  <c r="G96" i="257"/>
  <c r="F96" i="257"/>
  <c r="E96" i="257"/>
  <c r="D96" i="257"/>
  <c r="C96" i="257"/>
  <c r="B96" i="257"/>
  <c r="V95" i="257"/>
  <c r="U95" i="257"/>
  <c r="T95" i="257"/>
  <c r="S95" i="257"/>
  <c r="R95" i="257"/>
  <c r="Q95" i="257"/>
  <c r="P95" i="257"/>
  <c r="O95" i="257"/>
  <c r="N95" i="257"/>
  <c r="M95" i="257"/>
  <c r="L95" i="257"/>
  <c r="K95" i="257"/>
  <c r="J95" i="257"/>
  <c r="I95" i="257"/>
  <c r="H95" i="257"/>
  <c r="G95" i="257"/>
  <c r="F95" i="257"/>
  <c r="E95" i="257"/>
  <c r="D95" i="257"/>
  <c r="C95" i="257"/>
  <c r="B95" i="257"/>
  <c r="V94" i="257"/>
  <c r="U94" i="257"/>
  <c r="T94" i="257"/>
  <c r="S94" i="257"/>
  <c r="R94" i="257"/>
  <c r="Q94" i="257"/>
  <c r="P94" i="257"/>
  <c r="O94" i="257"/>
  <c r="N94" i="257"/>
  <c r="M94" i="257"/>
  <c r="L94" i="257"/>
  <c r="K94" i="257"/>
  <c r="J94" i="257"/>
  <c r="I94" i="257"/>
  <c r="H94" i="257"/>
  <c r="G94" i="257"/>
  <c r="F94" i="257"/>
  <c r="E94" i="257"/>
  <c r="D94" i="257"/>
  <c r="C94" i="257"/>
  <c r="B94" i="257"/>
  <c r="V93" i="257"/>
  <c r="U93" i="257"/>
  <c r="T93" i="257"/>
  <c r="S93" i="257"/>
  <c r="R93" i="257"/>
  <c r="Q93" i="257"/>
  <c r="P93" i="257"/>
  <c r="O93" i="257"/>
  <c r="N93" i="257"/>
  <c r="M93" i="257"/>
  <c r="L93" i="257"/>
  <c r="K93" i="257"/>
  <c r="J93" i="257"/>
  <c r="I93" i="257"/>
  <c r="H93" i="257"/>
  <c r="G93" i="257"/>
  <c r="F93" i="257"/>
  <c r="E93" i="257"/>
  <c r="D93" i="257"/>
  <c r="C93" i="257"/>
  <c r="B93" i="257"/>
  <c r="V92" i="257"/>
  <c r="U92" i="257"/>
  <c r="T92" i="257"/>
  <c r="S92" i="257"/>
  <c r="R92" i="257"/>
  <c r="Q92" i="257"/>
  <c r="P92" i="257"/>
  <c r="O92" i="257"/>
  <c r="N92" i="257"/>
  <c r="M92" i="257"/>
  <c r="L92" i="257"/>
  <c r="K92" i="257"/>
  <c r="J92" i="257"/>
  <c r="I92" i="257"/>
  <c r="H92" i="257"/>
  <c r="G92" i="257"/>
  <c r="F92" i="257"/>
  <c r="E92" i="257"/>
  <c r="D92" i="257"/>
  <c r="C92" i="257"/>
  <c r="B92" i="257"/>
  <c r="V91" i="257"/>
  <c r="U91" i="257"/>
  <c r="T91" i="257"/>
  <c r="S91" i="257"/>
  <c r="R91" i="257"/>
  <c r="Q91" i="257"/>
  <c r="P91" i="257"/>
  <c r="O91" i="257"/>
  <c r="N91" i="257"/>
  <c r="M91" i="257"/>
  <c r="L91" i="257"/>
  <c r="K91" i="257"/>
  <c r="J91" i="257"/>
  <c r="I91" i="257"/>
  <c r="H91" i="257"/>
  <c r="G91" i="257"/>
  <c r="F91" i="257"/>
  <c r="E91" i="257"/>
  <c r="D91" i="257"/>
  <c r="C91" i="257"/>
  <c r="B91" i="257"/>
  <c r="V90" i="257"/>
  <c r="U90" i="257"/>
  <c r="T90" i="257"/>
  <c r="S90" i="257"/>
  <c r="R90" i="257"/>
  <c r="Q90" i="257"/>
  <c r="P90" i="257"/>
  <c r="O90" i="257"/>
  <c r="N90" i="257"/>
  <c r="M90" i="257"/>
  <c r="L90" i="257"/>
  <c r="K90" i="257"/>
  <c r="J90" i="257"/>
  <c r="I90" i="257"/>
  <c r="H90" i="257"/>
  <c r="G90" i="257"/>
  <c r="F90" i="257"/>
  <c r="E90" i="257"/>
  <c r="D90" i="257"/>
  <c r="C90" i="257"/>
  <c r="B90" i="257"/>
  <c r="V89" i="257"/>
  <c r="U89" i="257"/>
  <c r="T89" i="257"/>
  <c r="S89" i="257"/>
  <c r="R89" i="257"/>
  <c r="Q89" i="257"/>
  <c r="P89" i="257"/>
  <c r="O89" i="257"/>
  <c r="N89" i="257"/>
  <c r="M89" i="257"/>
  <c r="L89" i="257"/>
  <c r="K89" i="257"/>
  <c r="J89" i="257"/>
  <c r="I89" i="257"/>
  <c r="H89" i="257"/>
  <c r="G89" i="257"/>
  <c r="F89" i="257"/>
  <c r="E89" i="257"/>
  <c r="D89" i="257"/>
  <c r="C89" i="257"/>
  <c r="B89" i="257"/>
  <c r="V88" i="257"/>
  <c r="U88" i="257"/>
  <c r="T88" i="257"/>
  <c r="S88" i="257"/>
  <c r="R88" i="257"/>
  <c r="Q88" i="257"/>
  <c r="P88" i="257"/>
  <c r="O88" i="257"/>
  <c r="N88" i="257"/>
  <c r="M88" i="257"/>
  <c r="L88" i="257"/>
  <c r="K88" i="257"/>
  <c r="J88" i="257"/>
  <c r="I88" i="257"/>
  <c r="H88" i="257"/>
  <c r="G88" i="257"/>
  <c r="F88" i="257"/>
  <c r="E88" i="257"/>
  <c r="D88" i="257"/>
  <c r="C88" i="257"/>
  <c r="B88" i="257"/>
  <c r="V87" i="257"/>
  <c r="U87" i="257"/>
  <c r="T87" i="257"/>
  <c r="S87" i="257"/>
  <c r="R87" i="257"/>
  <c r="Q87" i="257"/>
  <c r="P87" i="257"/>
  <c r="O87" i="257"/>
  <c r="N87" i="257"/>
  <c r="M87" i="257"/>
  <c r="L87" i="257"/>
  <c r="K87" i="257"/>
  <c r="J87" i="257"/>
  <c r="I87" i="257"/>
  <c r="H87" i="257"/>
  <c r="G87" i="257"/>
  <c r="F87" i="257"/>
  <c r="E87" i="257"/>
  <c r="D87" i="257"/>
  <c r="C87" i="257"/>
  <c r="B87" i="257"/>
  <c r="V86" i="257"/>
  <c r="U86" i="257"/>
  <c r="T86" i="257"/>
  <c r="S86" i="257"/>
  <c r="R86" i="257"/>
  <c r="Q86" i="257"/>
  <c r="P86" i="257"/>
  <c r="O86" i="257"/>
  <c r="N86" i="257"/>
  <c r="M86" i="257"/>
  <c r="L86" i="257"/>
  <c r="K86" i="257"/>
  <c r="J86" i="257"/>
  <c r="I86" i="257"/>
  <c r="H86" i="257"/>
  <c r="G86" i="257"/>
  <c r="F86" i="257"/>
  <c r="E86" i="257"/>
  <c r="D86" i="257"/>
  <c r="C86" i="257"/>
  <c r="B86" i="257"/>
  <c r="V85" i="257"/>
  <c r="U85" i="257"/>
  <c r="T85" i="257"/>
  <c r="S85" i="257"/>
  <c r="R85" i="257"/>
  <c r="Q85" i="257"/>
  <c r="P85" i="257"/>
  <c r="O85" i="257"/>
  <c r="N85" i="257"/>
  <c r="M85" i="257"/>
  <c r="L85" i="257"/>
  <c r="K85" i="257"/>
  <c r="J85" i="257"/>
  <c r="I85" i="257"/>
  <c r="H85" i="257"/>
  <c r="G85" i="257"/>
  <c r="F85" i="257"/>
  <c r="E85" i="257"/>
  <c r="D85" i="257"/>
  <c r="C85" i="257"/>
  <c r="B85" i="257"/>
  <c r="V84" i="257"/>
  <c r="U84" i="257"/>
  <c r="T84" i="257"/>
  <c r="S84" i="257"/>
  <c r="R84" i="257"/>
  <c r="Q84" i="257"/>
  <c r="P84" i="257"/>
  <c r="O84" i="257"/>
  <c r="N84" i="257"/>
  <c r="M84" i="257"/>
  <c r="L84" i="257"/>
  <c r="K84" i="257"/>
  <c r="J84" i="257"/>
  <c r="I84" i="257"/>
  <c r="H84" i="257"/>
  <c r="G84" i="257"/>
  <c r="F84" i="257"/>
  <c r="E84" i="257"/>
  <c r="D84" i="257"/>
  <c r="C84" i="257"/>
  <c r="B84" i="257"/>
  <c r="V83" i="257"/>
  <c r="U83" i="257"/>
  <c r="T83" i="257"/>
  <c r="S83" i="257"/>
  <c r="R83" i="257"/>
  <c r="Q83" i="257"/>
  <c r="P83" i="257"/>
  <c r="O83" i="257"/>
  <c r="N83" i="257"/>
  <c r="M83" i="257"/>
  <c r="L83" i="257"/>
  <c r="K83" i="257"/>
  <c r="J83" i="257"/>
  <c r="I83" i="257"/>
  <c r="H83" i="257"/>
  <c r="G83" i="257"/>
  <c r="F83" i="257"/>
  <c r="E83" i="257"/>
  <c r="D83" i="257"/>
  <c r="C83" i="257"/>
  <c r="B83" i="257"/>
  <c r="V82" i="257"/>
  <c r="U82" i="257"/>
  <c r="T82" i="257"/>
  <c r="S82" i="257"/>
  <c r="R82" i="257"/>
  <c r="Q82" i="257"/>
  <c r="P82" i="257"/>
  <c r="O82" i="257"/>
  <c r="N82" i="257"/>
  <c r="M82" i="257"/>
  <c r="L82" i="257"/>
  <c r="K82" i="257"/>
  <c r="J82" i="257"/>
  <c r="I82" i="257"/>
  <c r="H82" i="257"/>
  <c r="G82" i="257"/>
  <c r="F82" i="257"/>
  <c r="E82" i="257"/>
  <c r="D82" i="257"/>
  <c r="C82" i="257"/>
  <c r="B82" i="257"/>
  <c r="V81" i="257"/>
  <c r="U81" i="257"/>
  <c r="T81" i="257"/>
  <c r="S81" i="257"/>
  <c r="R81" i="257"/>
  <c r="Q81" i="257"/>
  <c r="P81" i="257"/>
  <c r="O81" i="257"/>
  <c r="N81" i="257"/>
  <c r="M81" i="257"/>
  <c r="L81" i="257"/>
  <c r="K81" i="257"/>
  <c r="J81" i="257"/>
  <c r="I81" i="257"/>
  <c r="H81" i="257"/>
  <c r="G81" i="257"/>
  <c r="F81" i="257"/>
  <c r="E81" i="257"/>
  <c r="D81" i="257"/>
  <c r="C81" i="257"/>
  <c r="B81" i="257"/>
  <c r="V80" i="257"/>
  <c r="U80" i="257"/>
  <c r="T80" i="257"/>
  <c r="S80" i="257"/>
  <c r="R80" i="257"/>
  <c r="Q80" i="257"/>
  <c r="P80" i="257"/>
  <c r="O80" i="257"/>
  <c r="N80" i="257"/>
  <c r="M80" i="257"/>
  <c r="L80" i="257"/>
  <c r="K80" i="257"/>
  <c r="J80" i="257"/>
  <c r="I80" i="257"/>
  <c r="H80" i="257"/>
  <c r="G80" i="257"/>
  <c r="F80" i="257"/>
  <c r="E80" i="257"/>
  <c r="D80" i="257"/>
  <c r="C80" i="257"/>
  <c r="B80" i="257"/>
  <c r="V79" i="257"/>
  <c r="U79" i="257"/>
  <c r="T79" i="257"/>
  <c r="S79" i="257"/>
  <c r="R79" i="257"/>
  <c r="Q79" i="257"/>
  <c r="P79" i="257"/>
  <c r="O79" i="257"/>
  <c r="N79" i="257"/>
  <c r="M79" i="257"/>
  <c r="L79" i="257"/>
  <c r="K79" i="257"/>
  <c r="J79" i="257"/>
  <c r="I79" i="257"/>
  <c r="H79" i="257"/>
  <c r="G79" i="257"/>
  <c r="F79" i="257"/>
  <c r="E79" i="257"/>
  <c r="D79" i="257"/>
  <c r="C79" i="257"/>
  <c r="B79" i="257"/>
  <c r="V78" i="257"/>
  <c r="U78" i="257"/>
  <c r="T78" i="257"/>
  <c r="S78" i="257"/>
  <c r="R78" i="257"/>
  <c r="Q78" i="257"/>
  <c r="P78" i="257"/>
  <c r="O78" i="257"/>
  <c r="N78" i="257"/>
  <c r="M78" i="257"/>
  <c r="L78" i="257"/>
  <c r="K78" i="257"/>
  <c r="J78" i="257"/>
  <c r="I78" i="257"/>
  <c r="H78" i="257"/>
  <c r="G78" i="257"/>
  <c r="F78" i="257"/>
  <c r="E78" i="257"/>
  <c r="D78" i="257"/>
  <c r="C78" i="257"/>
  <c r="B78" i="257"/>
  <c r="V77" i="257"/>
  <c r="U77" i="257"/>
  <c r="T77" i="257"/>
  <c r="S77" i="257"/>
  <c r="R77" i="257"/>
  <c r="Q77" i="257"/>
  <c r="P77" i="257"/>
  <c r="O77" i="257"/>
  <c r="N77" i="257"/>
  <c r="M77" i="257"/>
  <c r="L77" i="257"/>
  <c r="K77" i="257"/>
  <c r="J77" i="257"/>
  <c r="I77" i="257"/>
  <c r="H77" i="257"/>
  <c r="G77" i="257"/>
  <c r="F77" i="257"/>
  <c r="E77" i="257"/>
  <c r="D77" i="257"/>
  <c r="C77" i="257"/>
  <c r="B77" i="257"/>
  <c r="V76" i="257"/>
  <c r="U76" i="257"/>
  <c r="T76" i="257"/>
  <c r="S76" i="257"/>
  <c r="R76" i="257"/>
  <c r="Q76" i="257"/>
  <c r="P76" i="257"/>
  <c r="O76" i="257"/>
  <c r="N76" i="257"/>
  <c r="M76" i="257"/>
  <c r="L76" i="257"/>
  <c r="K76" i="257"/>
  <c r="J76" i="257"/>
  <c r="I76" i="257"/>
  <c r="H76" i="257"/>
  <c r="G76" i="257"/>
  <c r="F76" i="257"/>
  <c r="E76" i="257"/>
  <c r="D76" i="257"/>
  <c r="C76" i="257"/>
  <c r="B76" i="257"/>
  <c r="V75" i="257"/>
  <c r="U75" i="257"/>
  <c r="T75" i="257"/>
  <c r="S75" i="257"/>
  <c r="R75" i="257"/>
  <c r="Q75" i="257"/>
  <c r="P75" i="257"/>
  <c r="O75" i="257"/>
  <c r="N75" i="257"/>
  <c r="M75" i="257"/>
  <c r="L75" i="257"/>
  <c r="K75" i="257"/>
  <c r="J75" i="257"/>
  <c r="I75" i="257"/>
  <c r="H75" i="257"/>
  <c r="G75" i="257"/>
  <c r="F75" i="257"/>
  <c r="E75" i="257"/>
  <c r="D75" i="257"/>
  <c r="C75" i="257"/>
  <c r="B75" i="257"/>
  <c r="V74" i="257"/>
  <c r="U74" i="257"/>
  <c r="T74" i="257"/>
  <c r="S74" i="257"/>
  <c r="R74" i="257"/>
  <c r="Q74" i="257"/>
  <c r="P74" i="257"/>
  <c r="O74" i="257"/>
  <c r="N74" i="257"/>
  <c r="M74" i="257"/>
  <c r="L74" i="257"/>
  <c r="K74" i="257"/>
  <c r="J74" i="257"/>
  <c r="I74" i="257"/>
  <c r="H74" i="257"/>
  <c r="G74" i="257"/>
  <c r="F74" i="257"/>
  <c r="E74" i="257"/>
  <c r="D74" i="257"/>
  <c r="C74" i="257"/>
  <c r="B74" i="257"/>
  <c r="V73" i="257"/>
  <c r="U73" i="257"/>
  <c r="T73" i="257"/>
  <c r="S73" i="257"/>
  <c r="R73" i="257"/>
  <c r="Q73" i="257"/>
  <c r="P73" i="257"/>
  <c r="O73" i="257"/>
  <c r="N73" i="257"/>
  <c r="M73" i="257"/>
  <c r="L73" i="257"/>
  <c r="K73" i="257"/>
  <c r="J73" i="257"/>
  <c r="I73" i="257"/>
  <c r="H73" i="257"/>
  <c r="G73" i="257"/>
  <c r="F73" i="257"/>
  <c r="E73" i="257"/>
  <c r="D73" i="257"/>
  <c r="C73" i="257"/>
  <c r="B73" i="257"/>
  <c r="V72" i="257"/>
  <c r="U72" i="257"/>
  <c r="T72" i="257"/>
  <c r="S72" i="257"/>
  <c r="R72" i="257"/>
  <c r="Q72" i="257"/>
  <c r="P72" i="257"/>
  <c r="O72" i="257"/>
  <c r="N72" i="257"/>
  <c r="M72" i="257"/>
  <c r="L72" i="257"/>
  <c r="K72" i="257"/>
  <c r="J72" i="257"/>
  <c r="I72" i="257"/>
  <c r="H72" i="257"/>
  <c r="G72" i="257"/>
  <c r="F72" i="257"/>
  <c r="E72" i="257"/>
  <c r="D72" i="257"/>
  <c r="C72" i="257"/>
  <c r="B72" i="257"/>
  <c r="V71" i="257"/>
  <c r="U71" i="257"/>
  <c r="T71" i="257"/>
  <c r="S71" i="257"/>
  <c r="R71" i="257"/>
  <c r="Q71" i="257"/>
  <c r="P71" i="257"/>
  <c r="O71" i="257"/>
  <c r="N71" i="257"/>
  <c r="M71" i="257"/>
  <c r="L71" i="257"/>
  <c r="K71" i="257"/>
  <c r="J71" i="257"/>
  <c r="I71" i="257"/>
  <c r="H71" i="257"/>
  <c r="G71" i="257"/>
  <c r="F71" i="257"/>
  <c r="E71" i="257"/>
  <c r="D71" i="257"/>
  <c r="C71" i="257"/>
  <c r="B71" i="257"/>
  <c r="V70" i="257"/>
  <c r="U70" i="257"/>
  <c r="T70" i="257"/>
  <c r="S70" i="257"/>
  <c r="R70" i="257"/>
  <c r="Q70" i="257"/>
  <c r="P70" i="257"/>
  <c r="O70" i="257"/>
  <c r="N70" i="257"/>
  <c r="M70" i="257"/>
  <c r="L70" i="257"/>
  <c r="K70" i="257"/>
  <c r="J70" i="257"/>
  <c r="I70" i="257"/>
  <c r="H70" i="257"/>
  <c r="G70" i="257"/>
  <c r="F70" i="257"/>
  <c r="E70" i="257"/>
  <c r="D70" i="257"/>
  <c r="C70" i="257"/>
  <c r="B70" i="257"/>
  <c r="V69" i="257"/>
  <c r="U69" i="257"/>
  <c r="T69" i="257"/>
  <c r="S69" i="257"/>
  <c r="R69" i="257"/>
  <c r="Q69" i="257"/>
  <c r="P69" i="257"/>
  <c r="O69" i="257"/>
  <c r="N69" i="257"/>
  <c r="M69" i="257"/>
  <c r="L69" i="257"/>
  <c r="K69" i="257"/>
  <c r="J69" i="257"/>
  <c r="I69" i="257"/>
  <c r="H69" i="257"/>
  <c r="G69" i="257"/>
  <c r="F69" i="257"/>
  <c r="E69" i="257"/>
  <c r="D69" i="257"/>
  <c r="C69" i="257"/>
  <c r="B69" i="257"/>
  <c r="V68" i="257"/>
  <c r="U68" i="257"/>
  <c r="T68" i="257"/>
  <c r="S68" i="257"/>
  <c r="R68" i="257"/>
  <c r="Q68" i="257"/>
  <c r="P68" i="257"/>
  <c r="O68" i="257"/>
  <c r="N68" i="257"/>
  <c r="M68" i="257"/>
  <c r="L68" i="257"/>
  <c r="K68" i="257"/>
  <c r="J68" i="257"/>
  <c r="I68" i="257"/>
  <c r="H68" i="257"/>
  <c r="G68" i="257"/>
  <c r="F68" i="257"/>
  <c r="E68" i="257"/>
  <c r="D68" i="257"/>
  <c r="C68" i="257"/>
  <c r="B68" i="257"/>
  <c r="V67" i="257"/>
  <c r="U67" i="257"/>
  <c r="T67" i="257"/>
  <c r="S67" i="257"/>
  <c r="R67" i="257"/>
  <c r="Q67" i="257"/>
  <c r="P67" i="257"/>
  <c r="O67" i="257"/>
  <c r="N67" i="257"/>
  <c r="M67" i="257"/>
  <c r="L67" i="257"/>
  <c r="K67" i="257"/>
  <c r="J67" i="257"/>
  <c r="I67" i="257"/>
  <c r="H67" i="257"/>
  <c r="G67" i="257"/>
  <c r="F67" i="257"/>
  <c r="E67" i="257"/>
  <c r="D67" i="257"/>
  <c r="C67" i="257"/>
  <c r="B67" i="257"/>
  <c r="V66" i="257"/>
  <c r="U66" i="257"/>
  <c r="T66" i="257"/>
  <c r="S66" i="257"/>
  <c r="R66" i="257"/>
  <c r="Q66" i="257"/>
  <c r="P66" i="257"/>
  <c r="O66" i="257"/>
  <c r="N66" i="257"/>
  <c r="M66" i="257"/>
  <c r="L66" i="257"/>
  <c r="K66" i="257"/>
  <c r="J66" i="257"/>
  <c r="I66" i="257"/>
  <c r="H66" i="257"/>
  <c r="G66" i="257"/>
  <c r="F66" i="257"/>
  <c r="E66" i="257"/>
  <c r="D66" i="257"/>
  <c r="C66" i="257"/>
  <c r="B66" i="257"/>
  <c r="V65" i="257"/>
  <c r="U65" i="257"/>
  <c r="T65" i="257"/>
  <c r="S65" i="257"/>
  <c r="R65" i="257"/>
  <c r="Q65" i="257"/>
  <c r="P65" i="257"/>
  <c r="O65" i="257"/>
  <c r="N65" i="257"/>
  <c r="M65" i="257"/>
  <c r="L65" i="257"/>
  <c r="K65" i="257"/>
  <c r="J65" i="257"/>
  <c r="I65" i="257"/>
  <c r="H65" i="257"/>
  <c r="G65" i="257"/>
  <c r="F65" i="257"/>
  <c r="E65" i="257"/>
  <c r="D65" i="257"/>
  <c r="C65" i="257"/>
  <c r="B65" i="257"/>
  <c r="V64" i="257"/>
  <c r="U64" i="257"/>
  <c r="T64" i="257"/>
  <c r="S64" i="257"/>
  <c r="R64" i="257"/>
  <c r="Q64" i="257"/>
  <c r="P64" i="257"/>
  <c r="O64" i="257"/>
  <c r="N64" i="257"/>
  <c r="M64" i="257"/>
  <c r="L64" i="257"/>
  <c r="K64" i="257"/>
  <c r="J64" i="257"/>
  <c r="I64" i="257"/>
  <c r="H64" i="257"/>
  <c r="G64" i="257"/>
  <c r="F64" i="257"/>
  <c r="E64" i="257"/>
  <c r="D64" i="257"/>
  <c r="C64" i="257"/>
  <c r="B64" i="257"/>
  <c r="V63" i="257"/>
  <c r="U63" i="257"/>
  <c r="T63" i="257"/>
  <c r="S63" i="257"/>
  <c r="R63" i="257"/>
  <c r="Q63" i="257"/>
  <c r="P63" i="257"/>
  <c r="O63" i="257"/>
  <c r="N63" i="257"/>
  <c r="M63" i="257"/>
  <c r="L63" i="257"/>
  <c r="K63" i="257"/>
  <c r="J63" i="257"/>
  <c r="I63" i="257"/>
  <c r="H63" i="257"/>
  <c r="G63" i="257"/>
  <c r="F63" i="257"/>
  <c r="E63" i="257"/>
  <c r="D63" i="257"/>
  <c r="C63" i="257"/>
  <c r="B63" i="257"/>
  <c r="V62" i="257"/>
  <c r="U62" i="257"/>
  <c r="T62" i="257"/>
  <c r="S62" i="257"/>
  <c r="R62" i="257"/>
  <c r="Q62" i="257"/>
  <c r="P62" i="257"/>
  <c r="O62" i="257"/>
  <c r="N62" i="257"/>
  <c r="M62" i="257"/>
  <c r="L62" i="257"/>
  <c r="K62" i="257"/>
  <c r="J62" i="257"/>
  <c r="I62" i="257"/>
  <c r="H62" i="257"/>
  <c r="G62" i="257"/>
  <c r="F62" i="257"/>
  <c r="E62" i="257"/>
  <c r="D62" i="257"/>
  <c r="C62" i="257"/>
  <c r="B62" i="257"/>
  <c r="V61" i="257"/>
  <c r="U61" i="257"/>
  <c r="T61" i="257"/>
  <c r="S61" i="257"/>
  <c r="R61" i="257"/>
  <c r="Q61" i="257"/>
  <c r="P61" i="257"/>
  <c r="O61" i="257"/>
  <c r="N61" i="257"/>
  <c r="M61" i="257"/>
  <c r="L61" i="257"/>
  <c r="K61" i="257"/>
  <c r="J61" i="257"/>
  <c r="I61" i="257"/>
  <c r="H61" i="257"/>
  <c r="G61" i="257"/>
  <c r="F61" i="257"/>
  <c r="E61" i="257"/>
  <c r="D61" i="257"/>
  <c r="C61" i="257"/>
  <c r="B61" i="257"/>
  <c r="V60" i="257"/>
  <c r="U60" i="257"/>
  <c r="T60" i="257"/>
  <c r="S60" i="257"/>
  <c r="R60" i="257"/>
  <c r="Q60" i="257"/>
  <c r="P60" i="257"/>
  <c r="O60" i="257"/>
  <c r="N60" i="257"/>
  <c r="M60" i="257"/>
  <c r="L60" i="257"/>
  <c r="K60" i="257"/>
  <c r="J60" i="257"/>
  <c r="I60" i="257"/>
  <c r="H60" i="257"/>
  <c r="G60" i="257"/>
  <c r="F60" i="257"/>
  <c r="E60" i="257"/>
  <c r="D60" i="257"/>
  <c r="C60" i="257"/>
  <c r="B60" i="257"/>
  <c r="V59" i="257"/>
  <c r="U59" i="257"/>
  <c r="T59" i="257"/>
  <c r="S59" i="257"/>
  <c r="R59" i="257"/>
  <c r="Q59" i="257"/>
  <c r="P59" i="257"/>
  <c r="O59" i="257"/>
  <c r="N59" i="257"/>
  <c r="M59" i="257"/>
  <c r="L59" i="257"/>
  <c r="K59" i="257"/>
  <c r="J59" i="257"/>
  <c r="I59" i="257"/>
  <c r="H59" i="257"/>
  <c r="G59" i="257"/>
  <c r="F59" i="257"/>
  <c r="E59" i="257"/>
  <c r="D59" i="257"/>
  <c r="C59" i="257"/>
  <c r="B59" i="257"/>
  <c r="V58" i="257"/>
  <c r="U58" i="257"/>
  <c r="T58" i="257"/>
  <c r="S58" i="257"/>
  <c r="R58" i="257"/>
  <c r="Q58" i="257"/>
  <c r="P58" i="257"/>
  <c r="O58" i="257"/>
  <c r="N58" i="257"/>
  <c r="M58" i="257"/>
  <c r="L58" i="257"/>
  <c r="K58" i="257"/>
  <c r="J58" i="257"/>
  <c r="I58" i="257"/>
  <c r="H58" i="257"/>
  <c r="G58" i="257"/>
  <c r="F58" i="257"/>
  <c r="E58" i="257"/>
  <c r="D58" i="257"/>
  <c r="C58" i="257"/>
  <c r="B58" i="257"/>
  <c r="V57" i="257"/>
  <c r="U57" i="257"/>
  <c r="T57" i="257"/>
  <c r="S57" i="257"/>
  <c r="R57" i="257"/>
  <c r="Q57" i="257"/>
  <c r="P57" i="257"/>
  <c r="O57" i="257"/>
  <c r="N57" i="257"/>
  <c r="M57" i="257"/>
  <c r="L57" i="257"/>
  <c r="K57" i="257"/>
  <c r="J57" i="257"/>
  <c r="I57" i="257"/>
  <c r="H57" i="257"/>
  <c r="G57" i="257"/>
  <c r="F57" i="257"/>
  <c r="E57" i="257"/>
  <c r="D57" i="257"/>
  <c r="C57" i="257"/>
  <c r="B57" i="257"/>
  <c r="V56" i="257"/>
  <c r="U56" i="257"/>
  <c r="T56" i="257"/>
  <c r="S56" i="257"/>
  <c r="R56" i="257"/>
  <c r="Q56" i="257"/>
  <c r="P56" i="257"/>
  <c r="O56" i="257"/>
  <c r="N56" i="257"/>
  <c r="M56" i="257"/>
  <c r="L56" i="257"/>
  <c r="K56" i="257"/>
  <c r="J56" i="257"/>
  <c r="I56" i="257"/>
  <c r="H56" i="257"/>
  <c r="G56" i="257"/>
  <c r="F56" i="257"/>
  <c r="E56" i="257"/>
  <c r="D56" i="257"/>
  <c r="C56" i="257"/>
  <c r="B56" i="257"/>
  <c r="V55" i="257"/>
  <c r="U55" i="257"/>
  <c r="T55" i="257"/>
  <c r="S55" i="257"/>
  <c r="R55" i="257"/>
  <c r="Q55" i="257"/>
  <c r="P55" i="257"/>
  <c r="O55" i="257"/>
  <c r="N55" i="257"/>
  <c r="M55" i="257"/>
  <c r="L55" i="257"/>
  <c r="K55" i="257"/>
  <c r="J55" i="257"/>
  <c r="I55" i="257"/>
  <c r="H55" i="257"/>
  <c r="G55" i="257"/>
  <c r="F55" i="257"/>
  <c r="E55" i="257"/>
  <c r="D55" i="257"/>
  <c r="C55" i="257"/>
  <c r="B55" i="257"/>
  <c r="V54" i="257"/>
  <c r="U54" i="257"/>
  <c r="T54" i="257"/>
  <c r="S54" i="257"/>
  <c r="R54" i="257"/>
  <c r="Q54" i="257"/>
  <c r="P54" i="257"/>
  <c r="O54" i="257"/>
  <c r="N54" i="257"/>
  <c r="M54" i="257"/>
  <c r="L54" i="257"/>
  <c r="K54" i="257"/>
  <c r="J54" i="257"/>
  <c r="I54" i="257"/>
  <c r="H54" i="257"/>
  <c r="G54" i="257"/>
  <c r="F54" i="257"/>
  <c r="E54" i="257"/>
  <c r="D54" i="257"/>
  <c r="C54" i="257"/>
  <c r="B54" i="257"/>
  <c r="V53" i="257"/>
  <c r="U53" i="257"/>
  <c r="T53" i="257"/>
  <c r="S53" i="257"/>
  <c r="R53" i="257"/>
  <c r="Q53" i="257"/>
  <c r="P53" i="257"/>
  <c r="O53" i="257"/>
  <c r="N53" i="257"/>
  <c r="M53" i="257"/>
  <c r="L53" i="257"/>
  <c r="K53" i="257"/>
  <c r="J53" i="257"/>
  <c r="I53" i="257"/>
  <c r="H53" i="257"/>
  <c r="G53" i="257"/>
  <c r="F53" i="257"/>
  <c r="E53" i="257"/>
  <c r="D53" i="257"/>
  <c r="C53" i="257"/>
  <c r="B53" i="257"/>
  <c r="V52" i="257"/>
  <c r="U52" i="257"/>
  <c r="T52" i="257"/>
  <c r="S52" i="257"/>
  <c r="R52" i="257"/>
  <c r="Q52" i="257"/>
  <c r="P52" i="257"/>
  <c r="O52" i="257"/>
  <c r="N52" i="257"/>
  <c r="M52" i="257"/>
  <c r="L52" i="257"/>
  <c r="K52" i="257"/>
  <c r="J52" i="257"/>
  <c r="I52" i="257"/>
  <c r="H52" i="257"/>
  <c r="G52" i="257"/>
  <c r="F52" i="257"/>
  <c r="E52" i="257"/>
  <c r="D52" i="257"/>
  <c r="C52" i="257"/>
  <c r="B52" i="257"/>
  <c r="V51" i="257"/>
  <c r="U51" i="257"/>
  <c r="T51" i="257"/>
  <c r="S51" i="257"/>
  <c r="R51" i="257"/>
  <c r="Q51" i="257"/>
  <c r="P51" i="257"/>
  <c r="O51" i="257"/>
  <c r="N51" i="257"/>
  <c r="M51" i="257"/>
  <c r="L51" i="257"/>
  <c r="K51" i="257"/>
  <c r="J51" i="257"/>
  <c r="I51" i="257"/>
  <c r="H51" i="257"/>
  <c r="G51" i="257"/>
  <c r="F51" i="257"/>
  <c r="E51" i="257"/>
  <c r="D51" i="257"/>
  <c r="C51" i="257"/>
  <c r="B51" i="257"/>
  <c r="V50" i="257"/>
  <c r="U50" i="257"/>
  <c r="T50" i="257"/>
  <c r="S50" i="257"/>
  <c r="R50" i="257"/>
  <c r="Q50" i="257"/>
  <c r="P50" i="257"/>
  <c r="O50" i="257"/>
  <c r="N50" i="257"/>
  <c r="M50" i="257"/>
  <c r="L50" i="257"/>
  <c r="K50" i="257"/>
  <c r="J50" i="257"/>
  <c r="I50" i="257"/>
  <c r="H50" i="257"/>
  <c r="G50" i="257"/>
  <c r="F50" i="257"/>
  <c r="E50" i="257"/>
  <c r="D50" i="257"/>
  <c r="C50" i="257"/>
  <c r="B50" i="257"/>
  <c r="V49" i="257"/>
  <c r="U49" i="257"/>
  <c r="T49" i="257"/>
  <c r="S49" i="257"/>
  <c r="R49" i="257"/>
  <c r="Q49" i="257"/>
  <c r="P49" i="257"/>
  <c r="O49" i="257"/>
  <c r="N49" i="257"/>
  <c r="M49" i="257"/>
  <c r="L49" i="257"/>
  <c r="K49" i="257"/>
  <c r="J49" i="257"/>
  <c r="I49" i="257"/>
  <c r="H49" i="257"/>
  <c r="G49" i="257"/>
  <c r="F49" i="257"/>
  <c r="E49" i="257"/>
  <c r="D49" i="257"/>
  <c r="C49" i="257"/>
  <c r="B49" i="257"/>
  <c r="V48" i="257"/>
  <c r="U48" i="257"/>
  <c r="T48" i="257"/>
  <c r="S48" i="257"/>
  <c r="R48" i="257"/>
  <c r="Q48" i="257"/>
  <c r="P48" i="257"/>
  <c r="O48" i="257"/>
  <c r="N48" i="257"/>
  <c r="M48" i="257"/>
  <c r="L48" i="257"/>
  <c r="K48" i="257"/>
  <c r="J48" i="257"/>
  <c r="I48" i="257"/>
  <c r="H48" i="257"/>
  <c r="G48" i="257"/>
  <c r="F48" i="257"/>
  <c r="E48" i="257"/>
  <c r="D48" i="257"/>
  <c r="C48" i="257"/>
  <c r="B48" i="257"/>
  <c r="V47" i="257"/>
  <c r="U47" i="257"/>
  <c r="T47" i="257"/>
  <c r="S47" i="257"/>
  <c r="R47" i="257"/>
  <c r="Q47" i="257"/>
  <c r="P47" i="257"/>
  <c r="O47" i="257"/>
  <c r="N47" i="257"/>
  <c r="M47" i="257"/>
  <c r="L47" i="257"/>
  <c r="K47" i="257"/>
  <c r="J47" i="257"/>
  <c r="I47" i="257"/>
  <c r="H47" i="257"/>
  <c r="G47" i="257"/>
  <c r="F47" i="257"/>
  <c r="E47" i="257"/>
  <c r="D47" i="257"/>
  <c r="C47" i="257"/>
  <c r="B47" i="257"/>
  <c r="V46" i="257"/>
  <c r="U46" i="257"/>
  <c r="T46" i="257"/>
  <c r="S46" i="257"/>
  <c r="R46" i="257"/>
  <c r="Q46" i="257"/>
  <c r="P46" i="257"/>
  <c r="O46" i="257"/>
  <c r="N46" i="257"/>
  <c r="M46" i="257"/>
  <c r="L46" i="257"/>
  <c r="K46" i="257"/>
  <c r="J46" i="257"/>
  <c r="I46" i="257"/>
  <c r="H46" i="257"/>
  <c r="G46" i="257"/>
  <c r="F46" i="257"/>
  <c r="E46" i="257"/>
  <c r="D46" i="257"/>
  <c r="C46" i="257"/>
  <c r="B46" i="257"/>
  <c r="V45" i="257"/>
  <c r="U45" i="257"/>
  <c r="T45" i="257"/>
  <c r="S45" i="257"/>
  <c r="R45" i="257"/>
  <c r="Q45" i="257"/>
  <c r="P45" i="257"/>
  <c r="O45" i="257"/>
  <c r="N45" i="257"/>
  <c r="M45" i="257"/>
  <c r="L45" i="257"/>
  <c r="K45" i="257"/>
  <c r="J45" i="257"/>
  <c r="I45" i="257"/>
  <c r="H45" i="257"/>
  <c r="G45" i="257"/>
  <c r="F45" i="257"/>
  <c r="E45" i="257"/>
  <c r="D45" i="257"/>
  <c r="C45" i="257"/>
  <c r="B45" i="257"/>
  <c r="V44" i="257"/>
  <c r="U44" i="257"/>
  <c r="T44" i="257"/>
  <c r="S44" i="257"/>
  <c r="R44" i="257"/>
  <c r="Q44" i="257"/>
  <c r="P44" i="257"/>
  <c r="O44" i="257"/>
  <c r="N44" i="257"/>
  <c r="M44" i="257"/>
  <c r="L44" i="257"/>
  <c r="K44" i="257"/>
  <c r="J44" i="257"/>
  <c r="I44" i="257"/>
  <c r="H44" i="257"/>
  <c r="G44" i="257"/>
  <c r="F44" i="257"/>
  <c r="E44" i="257"/>
  <c r="D44" i="257"/>
  <c r="C44" i="257"/>
  <c r="B44" i="257"/>
  <c r="V43" i="257"/>
  <c r="U43" i="257"/>
  <c r="T43" i="257"/>
  <c r="S43" i="257"/>
  <c r="R43" i="257"/>
  <c r="Q43" i="257"/>
  <c r="P43" i="257"/>
  <c r="O43" i="257"/>
  <c r="N43" i="257"/>
  <c r="M43" i="257"/>
  <c r="L43" i="257"/>
  <c r="K43" i="257"/>
  <c r="J43" i="257"/>
  <c r="I43" i="257"/>
  <c r="H43" i="257"/>
  <c r="G43" i="257"/>
  <c r="F43" i="257"/>
  <c r="E43" i="257"/>
  <c r="D43" i="257"/>
  <c r="C43" i="257"/>
  <c r="B43" i="257"/>
  <c r="V42" i="257"/>
  <c r="U42" i="257"/>
  <c r="T42" i="257"/>
  <c r="S42" i="257"/>
  <c r="R42" i="257"/>
  <c r="Q42" i="257"/>
  <c r="P42" i="257"/>
  <c r="O42" i="257"/>
  <c r="N42" i="257"/>
  <c r="M42" i="257"/>
  <c r="L42" i="257"/>
  <c r="K42" i="257"/>
  <c r="J42" i="257"/>
  <c r="I42" i="257"/>
  <c r="H42" i="257"/>
  <c r="G42" i="257"/>
  <c r="F42" i="257"/>
  <c r="E42" i="257"/>
  <c r="D42" i="257"/>
  <c r="C42" i="257"/>
  <c r="B42" i="257"/>
  <c r="V41" i="257"/>
  <c r="U41" i="257"/>
  <c r="T41" i="257"/>
  <c r="S41" i="257"/>
  <c r="R41" i="257"/>
  <c r="Q41" i="257"/>
  <c r="P41" i="257"/>
  <c r="O41" i="257"/>
  <c r="N41" i="257"/>
  <c r="M41" i="257"/>
  <c r="L41" i="257"/>
  <c r="K41" i="257"/>
  <c r="J41" i="257"/>
  <c r="I41" i="257"/>
  <c r="H41" i="257"/>
  <c r="G41" i="257"/>
  <c r="F41" i="257"/>
  <c r="E41" i="257"/>
  <c r="D41" i="257"/>
  <c r="C41" i="257"/>
  <c r="B41" i="257"/>
  <c r="V40" i="257"/>
  <c r="U40" i="257"/>
  <c r="T40" i="257"/>
  <c r="S40" i="257"/>
  <c r="R40" i="257"/>
  <c r="Q40" i="257"/>
  <c r="P40" i="257"/>
  <c r="O40" i="257"/>
  <c r="N40" i="257"/>
  <c r="M40" i="257"/>
  <c r="L40" i="257"/>
  <c r="K40" i="257"/>
  <c r="J40" i="257"/>
  <c r="I40" i="257"/>
  <c r="H40" i="257"/>
  <c r="G40" i="257"/>
  <c r="F40" i="257"/>
  <c r="E40" i="257"/>
  <c r="D40" i="257"/>
  <c r="C40" i="257"/>
  <c r="B40" i="257"/>
  <c r="V39" i="257"/>
  <c r="U39" i="257"/>
  <c r="T39" i="257"/>
  <c r="S39" i="257"/>
  <c r="R39" i="257"/>
  <c r="Q39" i="257"/>
  <c r="P39" i="257"/>
  <c r="O39" i="257"/>
  <c r="N39" i="257"/>
  <c r="M39" i="257"/>
  <c r="L39" i="257"/>
  <c r="K39" i="257"/>
  <c r="J39" i="257"/>
  <c r="I39" i="257"/>
  <c r="H39" i="257"/>
  <c r="G39" i="257"/>
  <c r="F39" i="257"/>
  <c r="E39" i="257"/>
  <c r="D39" i="257"/>
  <c r="C39" i="257"/>
  <c r="B39" i="257"/>
  <c r="V38" i="257"/>
  <c r="U38" i="257"/>
  <c r="T38" i="257"/>
  <c r="S38" i="257"/>
  <c r="R38" i="257"/>
  <c r="Q38" i="257"/>
  <c r="P38" i="257"/>
  <c r="O38" i="257"/>
  <c r="N38" i="257"/>
  <c r="M38" i="257"/>
  <c r="L38" i="257"/>
  <c r="K38" i="257"/>
  <c r="J38" i="257"/>
  <c r="I38" i="257"/>
  <c r="H38" i="257"/>
  <c r="G38" i="257"/>
  <c r="F38" i="257"/>
  <c r="E38" i="257"/>
  <c r="D38" i="257"/>
  <c r="C38" i="257"/>
  <c r="B38" i="257"/>
  <c r="V37" i="257"/>
  <c r="U37" i="257"/>
  <c r="T37" i="257"/>
  <c r="S37" i="257"/>
  <c r="R37" i="257"/>
  <c r="Q37" i="257"/>
  <c r="P37" i="257"/>
  <c r="O37" i="257"/>
  <c r="N37" i="257"/>
  <c r="M37" i="257"/>
  <c r="L37" i="257"/>
  <c r="K37" i="257"/>
  <c r="J37" i="257"/>
  <c r="I37" i="257"/>
  <c r="H37" i="257"/>
  <c r="G37" i="257"/>
  <c r="F37" i="257"/>
  <c r="E37" i="257"/>
  <c r="D37" i="257"/>
  <c r="C37" i="257"/>
  <c r="B37" i="257"/>
  <c r="V36" i="257"/>
  <c r="U36" i="257"/>
  <c r="T36" i="257"/>
  <c r="S36" i="257"/>
  <c r="R36" i="257"/>
  <c r="Q36" i="257"/>
  <c r="P36" i="257"/>
  <c r="O36" i="257"/>
  <c r="N36" i="257"/>
  <c r="M36" i="257"/>
  <c r="L36" i="257"/>
  <c r="K36" i="257"/>
  <c r="J36" i="257"/>
  <c r="I36" i="257"/>
  <c r="H36" i="257"/>
  <c r="G36" i="257"/>
  <c r="F36" i="257"/>
  <c r="E36" i="257"/>
  <c r="D36" i="257"/>
  <c r="C36" i="257"/>
  <c r="B36" i="257"/>
  <c r="V35" i="257"/>
  <c r="U35" i="257"/>
  <c r="T35" i="257"/>
  <c r="S35" i="257"/>
  <c r="R35" i="257"/>
  <c r="Q35" i="257"/>
  <c r="P35" i="257"/>
  <c r="O35" i="257"/>
  <c r="N35" i="257"/>
  <c r="M35" i="257"/>
  <c r="L35" i="257"/>
  <c r="K35" i="257"/>
  <c r="J35" i="257"/>
  <c r="I35" i="257"/>
  <c r="H35" i="257"/>
  <c r="G35" i="257"/>
  <c r="F35" i="257"/>
  <c r="E35" i="257"/>
  <c r="D35" i="257"/>
  <c r="C35" i="257"/>
  <c r="B35" i="257"/>
  <c r="V34" i="257"/>
  <c r="U34" i="257"/>
  <c r="T34" i="257"/>
  <c r="S34" i="257"/>
  <c r="R34" i="257"/>
  <c r="Q34" i="257"/>
  <c r="P34" i="257"/>
  <c r="O34" i="257"/>
  <c r="N34" i="257"/>
  <c r="M34" i="257"/>
  <c r="L34" i="257"/>
  <c r="K34" i="257"/>
  <c r="J34" i="257"/>
  <c r="I34" i="257"/>
  <c r="H34" i="257"/>
  <c r="G34" i="257"/>
  <c r="F34" i="257"/>
  <c r="E34" i="257"/>
  <c r="D34" i="257"/>
  <c r="C34" i="257"/>
  <c r="B34" i="257"/>
  <c r="V33" i="257"/>
  <c r="U33" i="257"/>
  <c r="T33" i="257"/>
  <c r="S33" i="257"/>
  <c r="R33" i="257"/>
  <c r="Q33" i="257"/>
  <c r="P33" i="257"/>
  <c r="O33" i="257"/>
  <c r="N33" i="257"/>
  <c r="M33" i="257"/>
  <c r="L33" i="257"/>
  <c r="K33" i="257"/>
  <c r="J33" i="257"/>
  <c r="I33" i="257"/>
  <c r="H33" i="257"/>
  <c r="G33" i="257"/>
  <c r="F33" i="257"/>
  <c r="E33" i="257"/>
  <c r="D33" i="257"/>
  <c r="C33" i="257"/>
  <c r="B33" i="257"/>
  <c r="V32" i="257"/>
  <c r="U32" i="257"/>
  <c r="T32" i="257"/>
  <c r="S32" i="257"/>
  <c r="R32" i="257"/>
  <c r="Q32" i="257"/>
  <c r="P32" i="257"/>
  <c r="O32" i="257"/>
  <c r="N32" i="257"/>
  <c r="M32" i="257"/>
  <c r="L32" i="257"/>
  <c r="K32" i="257"/>
  <c r="J32" i="257"/>
  <c r="I32" i="257"/>
  <c r="H32" i="257"/>
  <c r="G32" i="257"/>
  <c r="F32" i="257"/>
  <c r="E32" i="257"/>
  <c r="D32" i="257"/>
  <c r="C32" i="257"/>
  <c r="B32" i="257"/>
  <c r="V31" i="257"/>
  <c r="U31" i="257"/>
  <c r="T31" i="257"/>
  <c r="S31" i="257"/>
  <c r="R31" i="257"/>
  <c r="Q31" i="257"/>
  <c r="P31" i="257"/>
  <c r="O31" i="257"/>
  <c r="N31" i="257"/>
  <c r="M31" i="257"/>
  <c r="L31" i="257"/>
  <c r="K31" i="257"/>
  <c r="J31" i="257"/>
  <c r="I31" i="257"/>
  <c r="H31" i="257"/>
  <c r="G31" i="257"/>
  <c r="F31" i="257"/>
  <c r="E31" i="257"/>
  <c r="D31" i="257"/>
  <c r="C31" i="257"/>
  <c r="B31" i="257"/>
  <c r="V30" i="257"/>
  <c r="U30" i="257"/>
  <c r="T30" i="257"/>
  <c r="S30" i="257"/>
  <c r="R30" i="257"/>
  <c r="Q30" i="257"/>
  <c r="P30" i="257"/>
  <c r="O30" i="257"/>
  <c r="N30" i="257"/>
  <c r="M30" i="257"/>
  <c r="L30" i="257"/>
  <c r="K30" i="257"/>
  <c r="J30" i="257"/>
  <c r="I30" i="257"/>
  <c r="H30" i="257"/>
  <c r="G30" i="257"/>
  <c r="F30" i="257"/>
  <c r="E30" i="257"/>
  <c r="D30" i="257"/>
  <c r="C30" i="257"/>
  <c r="B30" i="257"/>
  <c r="V29" i="257"/>
  <c r="U29" i="257"/>
  <c r="T29" i="257"/>
  <c r="S29" i="257"/>
  <c r="R29" i="257"/>
  <c r="Q29" i="257"/>
  <c r="P29" i="257"/>
  <c r="O29" i="257"/>
  <c r="N29" i="257"/>
  <c r="M29" i="257"/>
  <c r="L29" i="257"/>
  <c r="K29" i="257"/>
  <c r="J29" i="257"/>
  <c r="I29" i="257"/>
  <c r="H29" i="257"/>
  <c r="G29" i="257"/>
  <c r="F29" i="257"/>
  <c r="E29" i="257"/>
  <c r="D29" i="257"/>
  <c r="C29" i="257"/>
  <c r="B29" i="257"/>
  <c r="V28" i="257"/>
  <c r="U28" i="257"/>
  <c r="T28" i="257"/>
  <c r="S28" i="257"/>
  <c r="R28" i="257"/>
  <c r="Q28" i="257"/>
  <c r="P28" i="257"/>
  <c r="O28" i="257"/>
  <c r="N28" i="257"/>
  <c r="M28" i="257"/>
  <c r="L28" i="257"/>
  <c r="K28" i="257"/>
  <c r="J28" i="257"/>
  <c r="I28" i="257"/>
  <c r="H28" i="257"/>
  <c r="G28" i="257"/>
  <c r="F28" i="257"/>
  <c r="E28" i="257"/>
  <c r="D28" i="257"/>
  <c r="C28" i="257"/>
  <c r="B28" i="257"/>
  <c r="V27" i="257"/>
  <c r="U27" i="257"/>
  <c r="T27" i="257"/>
  <c r="S27" i="257"/>
  <c r="R27" i="257"/>
  <c r="Q27" i="257"/>
  <c r="P27" i="257"/>
  <c r="O27" i="257"/>
  <c r="N27" i="257"/>
  <c r="M27" i="257"/>
  <c r="L27" i="257"/>
  <c r="K27" i="257"/>
  <c r="J27" i="257"/>
  <c r="I27" i="257"/>
  <c r="H27" i="257"/>
  <c r="G27" i="257"/>
  <c r="F27" i="257"/>
  <c r="E27" i="257"/>
  <c r="D27" i="257"/>
  <c r="C27" i="257"/>
  <c r="B27" i="257"/>
  <c r="V26" i="257"/>
  <c r="U26" i="257"/>
  <c r="T26" i="257"/>
  <c r="S26" i="257"/>
  <c r="R26" i="257"/>
  <c r="Q26" i="257"/>
  <c r="P26" i="257"/>
  <c r="O26" i="257"/>
  <c r="N26" i="257"/>
  <c r="M26" i="257"/>
  <c r="L26" i="257"/>
  <c r="K26" i="257"/>
  <c r="J26" i="257"/>
  <c r="I26" i="257"/>
  <c r="H26" i="257"/>
  <c r="G26" i="257"/>
  <c r="F26" i="257"/>
  <c r="E26" i="257"/>
  <c r="D26" i="257"/>
  <c r="C26" i="257"/>
  <c r="B26" i="257"/>
  <c r="V25" i="257"/>
  <c r="U25" i="257"/>
  <c r="T25" i="257"/>
  <c r="S25" i="257"/>
  <c r="R25" i="257"/>
  <c r="Q25" i="257"/>
  <c r="P25" i="257"/>
  <c r="O25" i="257"/>
  <c r="N25" i="257"/>
  <c r="M25" i="257"/>
  <c r="L25" i="257"/>
  <c r="K25" i="257"/>
  <c r="J25" i="257"/>
  <c r="I25" i="257"/>
  <c r="H25" i="257"/>
  <c r="G25" i="257"/>
  <c r="F25" i="257"/>
  <c r="E25" i="257"/>
  <c r="D25" i="257"/>
  <c r="C25" i="257"/>
  <c r="B25" i="257"/>
  <c r="V24" i="257"/>
  <c r="U24" i="257"/>
  <c r="T24" i="257"/>
  <c r="S24" i="257"/>
  <c r="R24" i="257"/>
  <c r="Q24" i="257"/>
  <c r="P24" i="257"/>
  <c r="O24" i="257"/>
  <c r="N24" i="257"/>
  <c r="M24" i="257"/>
  <c r="L24" i="257"/>
  <c r="K24" i="257"/>
  <c r="J24" i="257"/>
  <c r="I24" i="257"/>
  <c r="H24" i="257"/>
  <c r="G24" i="257"/>
  <c r="F24" i="257"/>
  <c r="E24" i="257"/>
  <c r="D24" i="257"/>
  <c r="C24" i="257"/>
  <c r="B24" i="257"/>
  <c r="V23" i="257"/>
  <c r="U23" i="257"/>
  <c r="T23" i="257"/>
  <c r="S23" i="257"/>
  <c r="R23" i="257"/>
  <c r="Q23" i="257"/>
  <c r="P23" i="257"/>
  <c r="O23" i="257"/>
  <c r="N23" i="257"/>
  <c r="M23" i="257"/>
  <c r="L23" i="257"/>
  <c r="K23" i="257"/>
  <c r="J23" i="257"/>
  <c r="I23" i="257"/>
  <c r="H23" i="257"/>
  <c r="G23" i="257"/>
  <c r="F23" i="257"/>
  <c r="E23" i="257"/>
  <c r="D23" i="257"/>
  <c r="C23" i="257"/>
  <c r="B23" i="257"/>
  <c r="V22" i="257"/>
  <c r="U22" i="257"/>
  <c r="T22" i="257"/>
  <c r="S22" i="257"/>
  <c r="R22" i="257"/>
  <c r="Q22" i="257"/>
  <c r="P22" i="257"/>
  <c r="O22" i="257"/>
  <c r="N22" i="257"/>
  <c r="M22" i="257"/>
  <c r="L22" i="257"/>
  <c r="K22" i="257"/>
  <c r="J22" i="257"/>
  <c r="I22" i="257"/>
  <c r="H22" i="257"/>
  <c r="G22" i="257"/>
  <c r="F22" i="257"/>
  <c r="E22" i="257"/>
  <c r="D22" i="257"/>
  <c r="C22" i="257"/>
  <c r="B22" i="257"/>
  <c r="V21" i="257"/>
  <c r="U21" i="257"/>
  <c r="T21" i="257"/>
  <c r="S21" i="257"/>
  <c r="R21" i="257"/>
  <c r="Q21" i="257"/>
  <c r="P21" i="257"/>
  <c r="O21" i="257"/>
  <c r="N21" i="257"/>
  <c r="M21" i="257"/>
  <c r="L21" i="257"/>
  <c r="K21" i="257"/>
  <c r="J21" i="257"/>
  <c r="I21" i="257"/>
  <c r="H21" i="257"/>
  <c r="G21" i="257"/>
  <c r="F21" i="257"/>
  <c r="E21" i="257"/>
  <c r="D21" i="257"/>
  <c r="C21" i="257"/>
  <c r="B21" i="257"/>
  <c r="V20" i="257"/>
  <c r="U20" i="257"/>
  <c r="T20" i="257"/>
  <c r="S20" i="257"/>
  <c r="R20" i="257"/>
  <c r="Q20" i="257"/>
  <c r="P20" i="257"/>
  <c r="O20" i="257"/>
  <c r="N20" i="257"/>
  <c r="M20" i="257"/>
  <c r="L20" i="257"/>
  <c r="K20" i="257"/>
  <c r="J20" i="257"/>
  <c r="I20" i="257"/>
  <c r="H20" i="257"/>
  <c r="G20" i="257"/>
  <c r="F20" i="257"/>
  <c r="E20" i="257"/>
  <c r="D20" i="257"/>
  <c r="C20" i="257"/>
  <c r="B20" i="257"/>
  <c r="V19" i="257"/>
  <c r="U19" i="257"/>
  <c r="T19" i="257"/>
  <c r="S19" i="257"/>
  <c r="R19" i="257"/>
  <c r="Q19" i="257"/>
  <c r="P19" i="257"/>
  <c r="O19" i="257"/>
  <c r="N19" i="257"/>
  <c r="M19" i="257"/>
  <c r="L19" i="257"/>
  <c r="K19" i="257"/>
  <c r="J19" i="257"/>
  <c r="I19" i="257"/>
  <c r="H19" i="257"/>
  <c r="G19" i="257"/>
  <c r="F19" i="257"/>
  <c r="E19" i="257"/>
  <c r="D19" i="257"/>
  <c r="C19" i="257"/>
  <c r="B19" i="257"/>
  <c r="V18" i="257"/>
  <c r="U18" i="257"/>
  <c r="T18" i="257"/>
  <c r="S18" i="257"/>
  <c r="R18" i="257"/>
  <c r="Q18" i="257"/>
  <c r="P18" i="257"/>
  <c r="O18" i="257"/>
  <c r="N18" i="257"/>
  <c r="M18" i="257"/>
  <c r="L18" i="257"/>
  <c r="K18" i="257"/>
  <c r="J18" i="257"/>
  <c r="I18" i="257"/>
  <c r="H18" i="257"/>
  <c r="G18" i="257"/>
  <c r="F18" i="257"/>
  <c r="E18" i="257"/>
  <c r="D18" i="257"/>
  <c r="C18" i="257"/>
  <c r="B18" i="257"/>
  <c r="V17" i="257"/>
  <c r="U17" i="257"/>
  <c r="T17" i="257"/>
  <c r="S17" i="257"/>
  <c r="R17" i="257"/>
  <c r="Q17" i="257"/>
  <c r="P17" i="257"/>
  <c r="O17" i="257"/>
  <c r="N17" i="257"/>
  <c r="M17" i="257"/>
  <c r="L17" i="257"/>
  <c r="K17" i="257"/>
  <c r="J17" i="257"/>
  <c r="I17" i="257"/>
  <c r="H17" i="257"/>
  <c r="G17" i="257"/>
  <c r="F17" i="257"/>
  <c r="E17" i="257"/>
  <c r="D17" i="257"/>
  <c r="C17" i="257"/>
  <c r="B17" i="257"/>
  <c r="V16" i="257"/>
  <c r="U16" i="257"/>
  <c r="T16" i="257"/>
  <c r="S16" i="257"/>
  <c r="R16" i="257"/>
  <c r="Q16" i="257"/>
  <c r="P16" i="257"/>
  <c r="O16" i="257"/>
  <c r="N16" i="257"/>
  <c r="M16" i="257"/>
  <c r="L16" i="257"/>
  <c r="K16" i="257"/>
  <c r="J16" i="257"/>
  <c r="I16" i="257"/>
  <c r="H16" i="257"/>
  <c r="G16" i="257"/>
  <c r="F16" i="257"/>
  <c r="E16" i="257"/>
  <c r="D16" i="257"/>
  <c r="C16" i="257"/>
  <c r="B16" i="257"/>
  <c r="V15" i="257"/>
  <c r="U15" i="257"/>
  <c r="T15" i="257"/>
  <c r="S15" i="257"/>
  <c r="R15" i="257"/>
  <c r="Q15" i="257"/>
  <c r="P15" i="257"/>
  <c r="O15" i="257"/>
  <c r="N15" i="257"/>
  <c r="M15" i="257"/>
  <c r="L15" i="257"/>
  <c r="K15" i="257"/>
  <c r="J15" i="257"/>
  <c r="I15" i="257"/>
  <c r="H15" i="257"/>
  <c r="G15" i="257"/>
  <c r="F15" i="257"/>
  <c r="E15" i="257"/>
  <c r="D15" i="257"/>
  <c r="C15" i="257"/>
  <c r="B15" i="257"/>
  <c r="V14" i="257"/>
  <c r="U14" i="257"/>
  <c r="T14" i="257"/>
  <c r="S14" i="257"/>
  <c r="R14" i="257"/>
  <c r="Q14" i="257"/>
  <c r="P14" i="257"/>
  <c r="O14" i="257"/>
  <c r="N14" i="257"/>
  <c r="M14" i="257"/>
  <c r="L14" i="257"/>
  <c r="K14" i="257"/>
  <c r="J14" i="257"/>
  <c r="I14" i="257"/>
  <c r="H14" i="257"/>
  <c r="G14" i="257"/>
  <c r="F14" i="257"/>
  <c r="E14" i="257"/>
  <c r="D14" i="257"/>
  <c r="C14" i="257"/>
  <c r="B14" i="257"/>
  <c r="V13" i="257"/>
  <c r="U13" i="257"/>
  <c r="T13" i="257"/>
  <c r="S13" i="257"/>
  <c r="R13" i="257"/>
  <c r="Q13" i="257"/>
  <c r="P13" i="257"/>
  <c r="O13" i="257"/>
  <c r="N13" i="257"/>
  <c r="M13" i="257"/>
  <c r="L13" i="257"/>
  <c r="K13" i="257"/>
  <c r="J13" i="257"/>
  <c r="I13" i="257"/>
  <c r="H13" i="257"/>
  <c r="G13" i="257"/>
  <c r="F13" i="257"/>
  <c r="E13" i="257"/>
  <c r="D13" i="257"/>
  <c r="C13" i="257"/>
  <c r="B13" i="257"/>
  <c r="V12" i="257"/>
  <c r="U12" i="257"/>
  <c r="T12" i="257"/>
  <c r="S12" i="257"/>
  <c r="R12" i="257"/>
  <c r="Q12" i="257"/>
  <c r="P12" i="257"/>
  <c r="O12" i="257"/>
  <c r="N12" i="257"/>
  <c r="M12" i="257"/>
  <c r="L12" i="257"/>
  <c r="K12" i="257"/>
  <c r="J12" i="257"/>
  <c r="I12" i="257"/>
  <c r="H12" i="257"/>
  <c r="G12" i="257"/>
  <c r="F12" i="257"/>
  <c r="E12" i="257"/>
  <c r="D12" i="257"/>
  <c r="C12" i="257"/>
  <c r="B12" i="257"/>
  <c r="V11" i="257"/>
  <c r="U11" i="257"/>
  <c r="T11" i="257"/>
  <c r="S11" i="257"/>
  <c r="R11" i="257"/>
  <c r="Q11" i="257"/>
  <c r="P11" i="257"/>
  <c r="O11" i="257"/>
  <c r="N11" i="257"/>
  <c r="M11" i="257"/>
  <c r="L11" i="257"/>
  <c r="K11" i="257"/>
  <c r="J11" i="257"/>
  <c r="I11" i="257"/>
  <c r="H11" i="257"/>
  <c r="G11" i="257"/>
  <c r="F11" i="257"/>
  <c r="E11" i="257"/>
  <c r="D11" i="257"/>
  <c r="C11" i="257"/>
  <c r="B11" i="257"/>
  <c r="V10" i="257"/>
  <c r="U10" i="257"/>
  <c r="T10" i="257"/>
  <c r="S10" i="257"/>
  <c r="R10" i="257"/>
  <c r="Q10" i="257"/>
  <c r="P10" i="257"/>
  <c r="O10" i="257"/>
  <c r="N10" i="257"/>
  <c r="M10" i="257"/>
  <c r="L10" i="257"/>
  <c r="K10" i="257"/>
  <c r="J10" i="257"/>
  <c r="I10" i="257"/>
  <c r="H10" i="257"/>
  <c r="G10" i="257"/>
  <c r="F10" i="257"/>
  <c r="E10" i="257"/>
  <c r="D10" i="257"/>
  <c r="C10" i="257"/>
  <c r="B10" i="257"/>
  <c r="V117" i="254"/>
  <c r="U117" i="254"/>
  <c r="T117" i="254"/>
  <c r="S117" i="254"/>
  <c r="R117" i="254"/>
  <c r="Q117" i="254"/>
  <c r="P117" i="254"/>
  <c r="O117" i="254"/>
  <c r="N117" i="254"/>
  <c r="M117" i="254"/>
  <c r="L117" i="254"/>
  <c r="K117" i="254"/>
  <c r="J117" i="254"/>
  <c r="I117" i="254"/>
  <c r="H117" i="254"/>
  <c r="G117" i="254"/>
  <c r="F117" i="254"/>
  <c r="E117" i="254"/>
  <c r="D117" i="254"/>
  <c r="C117" i="254"/>
  <c r="B117" i="254"/>
  <c r="V116" i="254"/>
  <c r="U116" i="254"/>
  <c r="T116" i="254"/>
  <c r="S116" i="254"/>
  <c r="R116" i="254"/>
  <c r="Q116" i="254"/>
  <c r="P116" i="254"/>
  <c r="O116" i="254"/>
  <c r="N116" i="254"/>
  <c r="M116" i="254"/>
  <c r="L116" i="254"/>
  <c r="K116" i="254"/>
  <c r="J116" i="254"/>
  <c r="I116" i="254"/>
  <c r="H116" i="254"/>
  <c r="G116" i="254"/>
  <c r="F116" i="254"/>
  <c r="E116" i="254"/>
  <c r="D116" i="254"/>
  <c r="C116" i="254"/>
  <c r="B116" i="254"/>
  <c r="V115" i="254"/>
  <c r="U115" i="254"/>
  <c r="T115" i="254"/>
  <c r="S115" i="254"/>
  <c r="R115" i="254"/>
  <c r="Q115" i="254"/>
  <c r="P115" i="254"/>
  <c r="O115" i="254"/>
  <c r="N115" i="254"/>
  <c r="M115" i="254"/>
  <c r="L115" i="254"/>
  <c r="K115" i="254"/>
  <c r="J115" i="254"/>
  <c r="I115" i="254"/>
  <c r="H115" i="254"/>
  <c r="G115" i="254"/>
  <c r="F115" i="254"/>
  <c r="E115" i="254"/>
  <c r="D115" i="254"/>
  <c r="C115" i="254"/>
  <c r="B115" i="254"/>
  <c r="V114" i="254"/>
  <c r="U114" i="254"/>
  <c r="T114" i="254"/>
  <c r="S114" i="254"/>
  <c r="R114" i="254"/>
  <c r="Q114" i="254"/>
  <c r="P114" i="254"/>
  <c r="O114" i="254"/>
  <c r="N114" i="254"/>
  <c r="M114" i="254"/>
  <c r="L114" i="254"/>
  <c r="K114" i="254"/>
  <c r="J114" i="254"/>
  <c r="I114" i="254"/>
  <c r="H114" i="254"/>
  <c r="G114" i="254"/>
  <c r="F114" i="254"/>
  <c r="E114" i="254"/>
  <c r="D114" i="254"/>
  <c r="C114" i="254"/>
  <c r="B114" i="254"/>
  <c r="V113" i="254"/>
  <c r="U113" i="254"/>
  <c r="T113" i="254"/>
  <c r="S113" i="254"/>
  <c r="R113" i="254"/>
  <c r="Q113" i="254"/>
  <c r="P113" i="254"/>
  <c r="O113" i="254"/>
  <c r="N113" i="254"/>
  <c r="M113" i="254"/>
  <c r="L113" i="254"/>
  <c r="K113" i="254"/>
  <c r="J113" i="254"/>
  <c r="I113" i="254"/>
  <c r="H113" i="254"/>
  <c r="G113" i="254"/>
  <c r="F113" i="254"/>
  <c r="E113" i="254"/>
  <c r="D113" i="254"/>
  <c r="C113" i="254"/>
  <c r="B113" i="254"/>
  <c r="V112" i="254"/>
  <c r="U112" i="254"/>
  <c r="T112" i="254"/>
  <c r="S112" i="254"/>
  <c r="R112" i="254"/>
  <c r="Q112" i="254"/>
  <c r="P112" i="254"/>
  <c r="O112" i="254"/>
  <c r="N112" i="254"/>
  <c r="M112" i="254"/>
  <c r="L112" i="254"/>
  <c r="K112" i="254"/>
  <c r="J112" i="254"/>
  <c r="I112" i="254"/>
  <c r="H112" i="254"/>
  <c r="G112" i="254"/>
  <c r="F112" i="254"/>
  <c r="E112" i="254"/>
  <c r="D112" i="254"/>
  <c r="C112" i="254"/>
  <c r="B112" i="254"/>
  <c r="V111" i="254"/>
  <c r="U111" i="254"/>
  <c r="T111" i="254"/>
  <c r="S111" i="254"/>
  <c r="R111" i="254"/>
  <c r="Q111" i="254"/>
  <c r="P111" i="254"/>
  <c r="O111" i="254"/>
  <c r="N111" i="254"/>
  <c r="M111" i="254"/>
  <c r="L111" i="254"/>
  <c r="K111" i="254"/>
  <c r="J111" i="254"/>
  <c r="I111" i="254"/>
  <c r="H111" i="254"/>
  <c r="G111" i="254"/>
  <c r="F111" i="254"/>
  <c r="E111" i="254"/>
  <c r="D111" i="254"/>
  <c r="C111" i="254"/>
  <c r="B111" i="254"/>
  <c r="V110" i="254"/>
  <c r="U110" i="254"/>
  <c r="T110" i="254"/>
  <c r="S110" i="254"/>
  <c r="R110" i="254"/>
  <c r="Q110" i="254"/>
  <c r="P110" i="254"/>
  <c r="O110" i="254"/>
  <c r="N110" i="254"/>
  <c r="M110" i="254"/>
  <c r="L110" i="254"/>
  <c r="K110" i="254"/>
  <c r="J110" i="254"/>
  <c r="I110" i="254"/>
  <c r="H110" i="254"/>
  <c r="G110" i="254"/>
  <c r="F110" i="254"/>
  <c r="E110" i="254"/>
  <c r="D110" i="254"/>
  <c r="C110" i="254"/>
  <c r="B110" i="254"/>
  <c r="V109" i="254"/>
  <c r="U109" i="254"/>
  <c r="T109" i="254"/>
  <c r="S109" i="254"/>
  <c r="R109" i="254"/>
  <c r="Q109" i="254"/>
  <c r="P109" i="254"/>
  <c r="O109" i="254"/>
  <c r="N109" i="254"/>
  <c r="M109" i="254"/>
  <c r="L109" i="254"/>
  <c r="K109" i="254"/>
  <c r="J109" i="254"/>
  <c r="I109" i="254"/>
  <c r="H109" i="254"/>
  <c r="G109" i="254"/>
  <c r="F109" i="254"/>
  <c r="E109" i="254"/>
  <c r="D109" i="254"/>
  <c r="C109" i="254"/>
  <c r="B109" i="254"/>
  <c r="V108" i="254"/>
  <c r="U108" i="254"/>
  <c r="T108" i="254"/>
  <c r="S108" i="254"/>
  <c r="R108" i="254"/>
  <c r="Q108" i="254"/>
  <c r="P108" i="254"/>
  <c r="O108" i="254"/>
  <c r="N108" i="254"/>
  <c r="M108" i="254"/>
  <c r="L108" i="254"/>
  <c r="K108" i="254"/>
  <c r="J108" i="254"/>
  <c r="I108" i="254"/>
  <c r="H108" i="254"/>
  <c r="G108" i="254"/>
  <c r="F108" i="254"/>
  <c r="E108" i="254"/>
  <c r="D108" i="254"/>
  <c r="C108" i="254"/>
  <c r="B108" i="254"/>
  <c r="V107" i="254"/>
  <c r="U107" i="254"/>
  <c r="T107" i="254"/>
  <c r="S107" i="254"/>
  <c r="R107" i="254"/>
  <c r="Q107" i="254"/>
  <c r="P107" i="254"/>
  <c r="O107" i="254"/>
  <c r="N107" i="254"/>
  <c r="M107" i="254"/>
  <c r="L107" i="254"/>
  <c r="K107" i="254"/>
  <c r="J107" i="254"/>
  <c r="I107" i="254"/>
  <c r="H107" i="254"/>
  <c r="G107" i="254"/>
  <c r="F107" i="254"/>
  <c r="E107" i="254"/>
  <c r="D107" i="254"/>
  <c r="C107" i="254"/>
  <c r="B107" i="254"/>
  <c r="V106" i="254"/>
  <c r="U106" i="254"/>
  <c r="T106" i="254"/>
  <c r="S106" i="254"/>
  <c r="R106" i="254"/>
  <c r="Q106" i="254"/>
  <c r="P106" i="254"/>
  <c r="O106" i="254"/>
  <c r="N106" i="254"/>
  <c r="M106" i="254"/>
  <c r="L106" i="254"/>
  <c r="K106" i="254"/>
  <c r="J106" i="254"/>
  <c r="I106" i="254"/>
  <c r="H106" i="254"/>
  <c r="G106" i="254"/>
  <c r="F106" i="254"/>
  <c r="E106" i="254"/>
  <c r="D106" i="254"/>
  <c r="C106" i="254"/>
  <c r="B106" i="254"/>
  <c r="V105" i="254"/>
  <c r="U105" i="254"/>
  <c r="T105" i="254"/>
  <c r="S105" i="254"/>
  <c r="R105" i="254"/>
  <c r="Q105" i="254"/>
  <c r="P105" i="254"/>
  <c r="O105" i="254"/>
  <c r="N105" i="254"/>
  <c r="M105" i="254"/>
  <c r="L105" i="254"/>
  <c r="K105" i="254"/>
  <c r="J105" i="254"/>
  <c r="I105" i="254"/>
  <c r="H105" i="254"/>
  <c r="G105" i="254"/>
  <c r="F105" i="254"/>
  <c r="E105" i="254"/>
  <c r="D105" i="254"/>
  <c r="C105" i="254"/>
  <c r="B105" i="254"/>
  <c r="V104" i="254"/>
  <c r="U104" i="254"/>
  <c r="T104" i="254"/>
  <c r="S104" i="254"/>
  <c r="R104" i="254"/>
  <c r="Q104" i="254"/>
  <c r="P104" i="254"/>
  <c r="O104" i="254"/>
  <c r="N104" i="254"/>
  <c r="M104" i="254"/>
  <c r="L104" i="254"/>
  <c r="K104" i="254"/>
  <c r="J104" i="254"/>
  <c r="I104" i="254"/>
  <c r="H104" i="254"/>
  <c r="G104" i="254"/>
  <c r="F104" i="254"/>
  <c r="E104" i="254"/>
  <c r="D104" i="254"/>
  <c r="C104" i="254"/>
  <c r="B104" i="254"/>
  <c r="V103" i="254"/>
  <c r="U103" i="254"/>
  <c r="T103" i="254"/>
  <c r="S103" i="254"/>
  <c r="R103" i="254"/>
  <c r="Q103" i="254"/>
  <c r="P103" i="254"/>
  <c r="O103" i="254"/>
  <c r="N103" i="254"/>
  <c r="M103" i="254"/>
  <c r="L103" i="254"/>
  <c r="K103" i="254"/>
  <c r="J103" i="254"/>
  <c r="I103" i="254"/>
  <c r="H103" i="254"/>
  <c r="G103" i="254"/>
  <c r="F103" i="254"/>
  <c r="E103" i="254"/>
  <c r="D103" i="254"/>
  <c r="C103" i="254"/>
  <c r="B103" i="254"/>
  <c r="V102" i="254"/>
  <c r="U102" i="254"/>
  <c r="T102" i="254"/>
  <c r="S102" i="254"/>
  <c r="R102" i="254"/>
  <c r="Q102" i="254"/>
  <c r="P102" i="254"/>
  <c r="O102" i="254"/>
  <c r="N102" i="254"/>
  <c r="M102" i="254"/>
  <c r="L102" i="254"/>
  <c r="K102" i="254"/>
  <c r="J102" i="254"/>
  <c r="I102" i="254"/>
  <c r="H102" i="254"/>
  <c r="G102" i="254"/>
  <c r="F102" i="254"/>
  <c r="E102" i="254"/>
  <c r="D102" i="254"/>
  <c r="C102" i="254"/>
  <c r="B102" i="254"/>
  <c r="V101" i="254"/>
  <c r="U101" i="254"/>
  <c r="T101" i="254"/>
  <c r="S101" i="254"/>
  <c r="R101" i="254"/>
  <c r="Q101" i="254"/>
  <c r="P101" i="254"/>
  <c r="O101" i="254"/>
  <c r="N101" i="254"/>
  <c r="M101" i="254"/>
  <c r="L101" i="254"/>
  <c r="K101" i="254"/>
  <c r="J101" i="254"/>
  <c r="I101" i="254"/>
  <c r="H101" i="254"/>
  <c r="G101" i="254"/>
  <c r="F101" i="254"/>
  <c r="E101" i="254"/>
  <c r="D101" i="254"/>
  <c r="C101" i="254"/>
  <c r="B101" i="254"/>
  <c r="V100" i="254"/>
  <c r="U100" i="254"/>
  <c r="T100" i="254"/>
  <c r="S100" i="254"/>
  <c r="R100" i="254"/>
  <c r="Q100" i="254"/>
  <c r="P100" i="254"/>
  <c r="O100" i="254"/>
  <c r="N100" i="254"/>
  <c r="M100" i="254"/>
  <c r="L100" i="254"/>
  <c r="K100" i="254"/>
  <c r="J100" i="254"/>
  <c r="I100" i="254"/>
  <c r="H100" i="254"/>
  <c r="G100" i="254"/>
  <c r="F100" i="254"/>
  <c r="E100" i="254"/>
  <c r="D100" i="254"/>
  <c r="C100" i="254"/>
  <c r="B100" i="254"/>
  <c r="V99" i="254"/>
  <c r="U99" i="254"/>
  <c r="T99" i="254"/>
  <c r="S99" i="254"/>
  <c r="R99" i="254"/>
  <c r="Q99" i="254"/>
  <c r="P99" i="254"/>
  <c r="O99" i="254"/>
  <c r="N99" i="254"/>
  <c r="M99" i="254"/>
  <c r="L99" i="254"/>
  <c r="K99" i="254"/>
  <c r="J99" i="254"/>
  <c r="I99" i="254"/>
  <c r="H99" i="254"/>
  <c r="G99" i="254"/>
  <c r="F99" i="254"/>
  <c r="E99" i="254"/>
  <c r="D99" i="254"/>
  <c r="C99" i="254"/>
  <c r="B99" i="254"/>
  <c r="V98" i="254"/>
  <c r="U98" i="254"/>
  <c r="T98" i="254"/>
  <c r="S98" i="254"/>
  <c r="R98" i="254"/>
  <c r="Q98" i="254"/>
  <c r="P98" i="254"/>
  <c r="O98" i="254"/>
  <c r="N98" i="254"/>
  <c r="M98" i="254"/>
  <c r="L98" i="254"/>
  <c r="K98" i="254"/>
  <c r="J98" i="254"/>
  <c r="I98" i="254"/>
  <c r="H98" i="254"/>
  <c r="G98" i="254"/>
  <c r="F98" i="254"/>
  <c r="E98" i="254"/>
  <c r="D98" i="254"/>
  <c r="C98" i="254"/>
  <c r="B98" i="254"/>
  <c r="V97" i="254"/>
  <c r="U97" i="254"/>
  <c r="T97" i="254"/>
  <c r="S97" i="254"/>
  <c r="R97" i="254"/>
  <c r="Q97" i="254"/>
  <c r="P97" i="254"/>
  <c r="O97" i="254"/>
  <c r="N97" i="254"/>
  <c r="M97" i="254"/>
  <c r="L97" i="254"/>
  <c r="K97" i="254"/>
  <c r="J97" i="254"/>
  <c r="I97" i="254"/>
  <c r="H97" i="254"/>
  <c r="G97" i="254"/>
  <c r="F97" i="254"/>
  <c r="E97" i="254"/>
  <c r="D97" i="254"/>
  <c r="C97" i="254"/>
  <c r="B97" i="254"/>
  <c r="V96" i="254"/>
  <c r="U96" i="254"/>
  <c r="T96" i="254"/>
  <c r="S96" i="254"/>
  <c r="R96" i="254"/>
  <c r="Q96" i="254"/>
  <c r="P96" i="254"/>
  <c r="O96" i="254"/>
  <c r="N96" i="254"/>
  <c r="M96" i="254"/>
  <c r="L96" i="254"/>
  <c r="K96" i="254"/>
  <c r="J96" i="254"/>
  <c r="I96" i="254"/>
  <c r="H96" i="254"/>
  <c r="G96" i="254"/>
  <c r="F96" i="254"/>
  <c r="E96" i="254"/>
  <c r="D96" i="254"/>
  <c r="C96" i="254"/>
  <c r="B96" i="254"/>
  <c r="V95" i="254"/>
  <c r="U95" i="254"/>
  <c r="T95" i="254"/>
  <c r="S95" i="254"/>
  <c r="R95" i="254"/>
  <c r="Q95" i="254"/>
  <c r="P95" i="254"/>
  <c r="O95" i="254"/>
  <c r="N95" i="254"/>
  <c r="M95" i="254"/>
  <c r="L95" i="254"/>
  <c r="K95" i="254"/>
  <c r="J95" i="254"/>
  <c r="I95" i="254"/>
  <c r="H95" i="254"/>
  <c r="G95" i="254"/>
  <c r="F95" i="254"/>
  <c r="E95" i="254"/>
  <c r="D95" i="254"/>
  <c r="C95" i="254"/>
  <c r="B95" i="254"/>
  <c r="V94" i="254"/>
  <c r="U94" i="254"/>
  <c r="T94" i="254"/>
  <c r="S94" i="254"/>
  <c r="R94" i="254"/>
  <c r="Q94" i="254"/>
  <c r="P94" i="254"/>
  <c r="O94" i="254"/>
  <c r="N94" i="254"/>
  <c r="M94" i="254"/>
  <c r="L94" i="254"/>
  <c r="K94" i="254"/>
  <c r="J94" i="254"/>
  <c r="I94" i="254"/>
  <c r="H94" i="254"/>
  <c r="G94" i="254"/>
  <c r="F94" i="254"/>
  <c r="E94" i="254"/>
  <c r="D94" i="254"/>
  <c r="C94" i="254"/>
  <c r="B94" i="254"/>
  <c r="V93" i="254"/>
  <c r="U93" i="254"/>
  <c r="T93" i="254"/>
  <c r="S93" i="254"/>
  <c r="R93" i="254"/>
  <c r="Q93" i="254"/>
  <c r="P93" i="254"/>
  <c r="O93" i="254"/>
  <c r="N93" i="254"/>
  <c r="M93" i="254"/>
  <c r="L93" i="254"/>
  <c r="K93" i="254"/>
  <c r="J93" i="254"/>
  <c r="I93" i="254"/>
  <c r="H93" i="254"/>
  <c r="G93" i="254"/>
  <c r="F93" i="254"/>
  <c r="E93" i="254"/>
  <c r="D93" i="254"/>
  <c r="C93" i="254"/>
  <c r="B93" i="254"/>
  <c r="V92" i="254"/>
  <c r="U92" i="254"/>
  <c r="T92" i="254"/>
  <c r="S92" i="254"/>
  <c r="R92" i="254"/>
  <c r="Q92" i="254"/>
  <c r="P92" i="254"/>
  <c r="O92" i="254"/>
  <c r="N92" i="254"/>
  <c r="M92" i="254"/>
  <c r="L92" i="254"/>
  <c r="K92" i="254"/>
  <c r="J92" i="254"/>
  <c r="I92" i="254"/>
  <c r="H92" i="254"/>
  <c r="G92" i="254"/>
  <c r="F92" i="254"/>
  <c r="E92" i="254"/>
  <c r="D92" i="254"/>
  <c r="C92" i="254"/>
  <c r="B92" i="254"/>
  <c r="V91" i="254"/>
  <c r="U91" i="254"/>
  <c r="T91" i="254"/>
  <c r="S91" i="254"/>
  <c r="R91" i="254"/>
  <c r="Q91" i="254"/>
  <c r="P91" i="254"/>
  <c r="O91" i="254"/>
  <c r="N91" i="254"/>
  <c r="M91" i="254"/>
  <c r="L91" i="254"/>
  <c r="K91" i="254"/>
  <c r="J91" i="254"/>
  <c r="I91" i="254"/>
  <c r="H91" i="254"/>
  <c r="G91" i="254"/>
  <c r="F91" i="254"/>
  <c r="E91" i="254"/>
  <c r="D91" i="254"/>
  <c r="C91" i="254"/>
  <c r="B91" i="254"/>
  <c r="V90" i="254"/>
  <c r="U90" i="254"/>
  <c r="T90" i="254"/>
  <c r="S90" i="254"/>
  <c r="R90" i="254"/>
  <c r="Q90" i="254"/>
  <c r="P90" i="254"/>
  <c r="O90" i="254"/>
  <c r="N90" i="254"/>
  <c r="M90" i="254"/>
  <c r="L90" i="254"/>
  <c r="K90" i="254"/>
  <c r="J90" i="254"/>
  <c r="I90" i="254"/>
  <c r="H90" i="254"/>
  <c r="G90" i="254"/>
  <c r="F90" i="254"/>
  <c r="E90" i="254"/>
  <c r="D90" i="254"/>
  <c r="C90" i="254"/>
  <c r="B90" i="254"/>
  <c r="V89" i="254"/>
  <c r="U89" i="254"/>
  <c r="T89" i="254"/>
  <c r="S89" i="254"/>
  <c r="R89" i="254"/>
  <c r="Q89" i="254"/>
  <c r="P89" i="254"/>
  <c r="O89" i="254"/>
  <c r="N89" i="254"/>
  <c r="M89" i="254"/>
  <c r="L89" i="254"/>
  <c r="K89" i="254"/>
  <c r="J89" i="254"/>
  <c r="I89" i="254"/>
  <c r="H89" i="254"/>
  <c r="G89" i="254"/>
  <c r="F89" i="254"/>
  <c r="E89" i="254"/>
  <c r="D89" i="254"/>
  <c r="C89" i="254"/>
  <c r="B89" i="254"/>
  <c r="V88" i="254"/>
  <c r="U88" i="254"/>
  <c r="T88" i="254"/>
  <c r="S88" i="254"/>
  <c r="R88" i="254"/>
  <c r="Q88" i="254"/>
  <c r="P88" i="254"/>
  <c r="O88" i="254"/>
  <c r="N88" i="254"/>
  <c r="M88" i="254"/>
  <c r="L88" i="254"/>
  <c r="K88" i="254"/>
  <c r="J88" i="254"/>
  <c r="I88" i="254"/>
  <c r="H88" i="254"/>
  <c r="G88" i="254"/>
  <c r="F88" i="254"/>
  <c r="E88" i="254"/>
  <c r="D88" i="254"/>
  <c r="C88" i="254"/>
  <c r="B88" i="254"/>
  <c r="V87" i="254"/>
  <c r="U87" i="254"/>
  <c r="T87" i="254"/>
  <c r="S87" i="254"/>
  <c r="R87" i="254"/>
  <c r="Q87" i="254"/>
  <c r="P87" i="254"/>
  <c r="O87" i="254"/>
  <c r="N87" i="254"/>
  <c r="M87" i="254"/>
  <c r="L87" i="254"/>
  <c r="K87" i="254"/>
  <c r="J87" i="254"/>
  <c r="I87" i="254"/>
  <c r="H87" i="254"/>
  <c r="G87" i="254"/>
  <c r="F87" i="254"/>
  <c r="E87" i="254"/>
  <c r="D87" i="254"/>
  <c r="C87" i="254"/>
  <c r="B87" i="254"/>
  <c r="V86" i="254"/>
  <c r="U86" i="254"/>
  <c r="T86" i="254"/>
  <c r="S86" i="254"/>
  <c r="R86" i="254"/>
  <c r="Q86" i="254"/>
  <c r="P86" i="254"/>
  <c r="O86" i="254"/>
  <c r="N86" i="254"/>
  <c r="M86" i="254"/>
  <c r="L86" i="254"/>
  <c r="K86" i="254"/>
  <c r="J86" i="254"/>
  <c r="I86" i="254"/>
  <c r="H86" i="254"/>
  <c r="G86" i="254"/>
  <c r="F86" i="254"/>
  <c r="E86" i="254"/>
  <c r="D86" i="254"/>
  <c r="C86" i="254"/>
  <c r="B86" i="254"/>
  <c r="V85" i="254"/>
  <c r="U85" i="254"/>
  <c r="T85" i="254"/>
  <c r="S85" i="254"/>
  <c r="R85" i="254"/>
  <c r="Q85" i="254"/>
  <c r="P85" i="254"/>
  <c r="O85" i="254"/>
  <c r="N85" i="254"/>
  <c r="M85" i="254"/>
  <c r="L85" i="254"/>
  <c r="K85" i="254"/>
  <c r="J85" i="254"/>
  <c r="I85" i="254"/>
  <c r="H85" i="254"/>
  <c r="G85" i="254"/>
  <c r="F85" i="254"/>
  <c r="E85" i="254"/>
  <c r="D85" i="254"/>
  <c r="C85" i="254"/>
  <c r="B85" i="254"/>
  <c r="V84" i="254"/>
  <c r="U84" i="254"/>
  <c r="T84" i="254"/>
  <c r="S84" i="254"/>
  <c r="R84" i="254"/>
  <c r="Q84" i="254"/>
  <c r="P84" i="254"/>
  <c r="O84" i="254"/>
  <c r="N84" i="254"/>
  <c r="M84" i="254"/>
  <c r="L84" i="254"/>
  <c r="K84" i="254"/>
  <c r="J84" i="254"/>
  <c r="I84" i="254"/>
  <c r="H84" i="254"/>
  <c r="G84" i="254"/>
  <c r="F84" i="254"/>
  <c r="E84" i="254"/>
  <c r="D84" i="254"/>
  <c r="C84" i="254"/>
  <c r="B84" i="254"/>
  <c r="V83" i="254"/>
  <c r="U83" i="254"/>
  <c r="T83" i="254"/>
  <c r="S83" i="254"/>
  <c r="R83" i="254"/>
  <c r="Q83" i="254"/>
  <c r="P83" i="254"/>
  <c r="O83" i="254"/>
  <c r="N83" i="254"/>
  <c r="M83" i="254"/>
  <c r="L83" i="254"/>
  <c r="K83" i="254"/>
  <c r="J83" i="254"/>
  <c r="I83" i="254"/>
  <c r="H83" i="254"/>
  <c r="G83" i="254"/>
  <c r="F83" i="254"/>
  <c r="E83" i="254"/>
  <c r="D83" i="254"/>
  <c r="C83" i="254"/>
  <c r="B83" i="254"/>
  <c r="V82" i="254"/>
  <c r="U82" i="254"/>
  <c r="T82" i="254"/>
  <c r="S82" i="254"/>
  <c r="R82" i="254"/>
  <c r="Q82" i="254"/>
  <c r="P82" i="254"/>
  <c r="O82" i="254"/>
  <c r="N82" i="254"/>
  <c r="M82" i="254"/>
  <c r="L82" i="254"/>
  <c r="K82" i="254"/>
  <c r="J82" i="254"/>
  <c r="I82" i="254"/>
  <c r="H82" i="254"/>
  <c r="G82" i="254"/>
  <c r="F82" i="254"/>
  <c r="E82" i="254"/>
  <c r="D82" i="254"/>
  <c r="C82" i="254"/>
  <c r="B82" i="254"/>
  <c r="V81" i="254"/>
  <c r="U81" i="254"/>
  <c r="T81" i="254"/>
  <c r="S81" i="254"/>
  <c r="R81" i="254"/>
  <c r="Q81" i="254"/>
  <c r="P81" i="254"/>
  <c r="O81" i="254"/>
  <c r="N81" i="254"/>
  <c r="M81" i="254"/>
  <c r="L81" i="254"/>
  <c r="K81" i="254"/>
  <c r="J81" i="254"/>
  <c r="I81" i="254"/>
  <c r="H81" i="254"/>
  <c r="G81" i="254"/>
  <c r="F81" i="254"/>
  <c r="E81" i="254"/>
  <c r="D81" i="254"/>
  <c r="C81" i="254"/>
  <c r="B81" i="254"/>
  <c r="V80" i="254"/>
  <c r="U80" i="254"/>
  <c r="T80" i="254"/>
  <c r="S80" i="254"/>
  <c r="R80" i="254"/>
  <c r="Q80" i="254"/>
  <c r="P80" i="254"/>
  <c r="O80" i="254"/>
  <c r="N80" i="254"/>
  <c r="M80" i="254"/>
  <c r="L80" i="254"/>
  <c r="K80" i="254"/>
  <c r="J80" i="254"/>
  <c r="I80" i="254"/>
  <c r="H80" i="254"/>
  <c r="G80" i="254"/>
  <c r="F80" i="254"/>
  <c r="E80" i="254"/>
  <c r="D80" i="254"/>
  <c r="C80" i="254"/>
  <c r="B80" i="254"/>
  <c r="V79" i="254"/>
  <c r="U79" i="254"/>
  <c r="T79" i="254"/>
  <c r="S79" i="254"/>
  <c r="R79" i="254"/>
  <c r="Q79" i="254"/>
  <c r="P79" i="254"/>
  <c r="O79" i="254"/>
  <c r="N79" i="254"/>
  <c r="M79" i="254"/>
  <c r="L79" i="254"/>
  <c r="K79" i="254"/>
  <c r="J79" i="254"/>
  <c r="I79" i="254"/>
  <c r="H79" i="254"/>
  <c r="G79" i="254"/>
  <c r="F79" i="254"/>
  <c r="E79" i="254"/>
  <c r="D79" i="254"/>
  <c r="C79" i="254"/>
  <c r="B79" i="254"/>
  <c r="V78" i="254"/>
  <c r="U78" i="254"/>
  <c r="T78" i="254"/>
  <c r="S78" i="254"/>
  <c r="R78" i="254"/>
  <c r="Q78" i="254"/>
  <c r="P78" i="254"/>
  <c r="O78" i="254"/>
  <c r="N78" i="254"/>
  <c r="M78" i="254"/>
  <c r="L78" i="254"/>
  <c r="K78" i="254"/>
  <c r="J78" i="254"/>
  <c r="I78" i="254"/>
  <c r="H78" i="254"/>
  <c r="G78" i="254"/>
  <c r="F78" i="254"/>
  <c r="E78" i="254"/>
  <c r="D78" i="254"/>
  <c r="C78" i="254"/>
  <c r="B78" i="254"/>
  <c r="V77" i="254"/>
  <c r="U77" i="254"/>
  <c r="T77" i="254"/>
  <c r="S77" i="254"/>
  <c r="R77" i="254"/>
  <c r="Q77" i="254"/>
  <c r="P77" i="254"/>
  <c r="O77" i="254"/>
  <c r="N77" i="254"/>
  <c r="M77" i="254"/>
  <c r="L77" i="254"/>
  <c r="K77" i="254"/>
  <c r="J77" i="254"/>
  <c r="I77" i="254"/>
  <c r="H77" i="254"/>
  <c r="G77" i="254"/>
  <c r="F77" i="254"/>
  <c r="E77" i="254"/>
  <c r="D77" i="254"/>
  <c r="C77" i="254"/>
  <c r="B77" i="254"/>
  <c r="V76" i="254"/>
  <c r="U76" i="254"/>
  <c r="T76" i="254"/>
  <c r="S76" i="254"/>
  <c r="R76" i="254"/>
  <c r="Q76" i="254"/>
  <c r="P76" i="254"/>
  <c r="O76" i="254"/>
  <c r="N76" i="254"/>
  <c r="M76" i="254"/>
  <c r="L76" i="254"/>
  <c r="K76" i="254"/>
  <c r="J76" i="254"/>
  <c r="I76" i="254"/>
  <c r="H76" i="254"/>
  <c r="G76" i="254"/>
  <c r="F76" i="254"/>
  <c r="E76" i="254"/>
  <c r="D76" i="254"/>
  <c r="C76" i="254"/>
  <c r="B76" i="254"/>
  <c r="V75" i="254"/>
  <c r="U75" i="254"/>
  <c r="T75" i="254"/>
  <c r="S75" i="254"/>
  <c r="R75" i="254"/>
  <c r="Q75" i="254"/>
  <c r="P75" i="254"/>
  <c r="O75" i="254"/>
  <c r="N75" i="254"/>
  <c r="M75" i="254"/>
  <c r="L75" i="254"/>
  <c r="K75" i="254"/>
  <c r="J75" i="254"/>
  <c r="I75" i="254"/>
  <c r="H75" i="254"/>
  <c r="G75" i="254"/>
  <c r="F75" i="254"/>
  <c r="E75" i="254"/>
  <c r="D75" i="254"/>
  <c r="C75" i="254"/>
  <c r="B75" i="254"/>
  <c r="V74" i="254"/>
  <c r="U74" i="254"/>
  <c r="T74" i="254"/>
  <c r="S74" i="254"/>
  <c r="R74" i="254"/>
  <c r="Q74" i="254"/>
  <c r="P74" i="254"/>
  <c r="O74" i="254"/>
  <c r="N74" i="254"/>
  <c r="M74" i="254"/>
  <c r="L74" i="254"/>
  <c r="K74" i="254"/>
  <c r="J74" i="254"/>
  <c r="I74" i="254"/>
  <c r="H74" i="254"/>
  <c r="G74" i="254"/>
  <c r="F74" i="254"/>
  <c r="E74" i="254"/>
  <c r="D74" i="254"/>
  <c r="C74" i="254"/>
  <c r="B74" i="254"/>
  <c r="V73" i="254"/>
  <c r="U73" i="254"/>
  <c r="T73" i="254"/>
  <c r="S73" i="254"/>
  <c r="R73" i="254"/>
  <c r="Q73" i="254"/>
  <c r="P73" i="254"/>
  <c r="O73" i="254"/>
  <c r="N73" i="254"/>
  <c r="M73" i="254"/>
  <c r="L73" i="254"/>
  <c r="K73" i="254"/>
  <c r="J73" i="254"/>
  <c r="I73" i="254"/>
  <c r="H73" i="254"/>
  <c r="G73" i="254"/>
  <c r="F73" i="254"/>
  <c r="E73" i="254"/>
  <c r="D73" i="254"/>
  <c r="C73" i="254"/>
  <c r="B73" i="254"/>
  <c r="V72" i="254"/>
  <c r="U72" i="254"/>
  <c r="T72" i="254"/>
  <c r="S72" i="254"/>
  <c r="R72" i="254"/>
  <c r="Q72" i="254"/>
  <c r="P72" i="254"/>
  <c r="O72" i="254"/>
  <c r="N72" i="254"/>
  <c r="M72" i="254"/>
  <c r="L72" i="254"/>
  <c r="K72" i="254"/>
  <c r="J72" i="254"/>
  <c r="I72" i="254"/>
  <c r="H72" i="254"/>
  <c r="G72" i="254"/>
  <c r="F72" i="254"/>
  <c r="E72" i="254"/>
  <c r="D72" i="254"/>
  <c r="C72" i="254"/>
  <c r="B72" i="254"/>
  <c r="V71" i="254"/>
  <c r="U71" i="254"/>
  <c r="T71" i="254"/>
  <c r="S71" i="254"/>
  <c r="R71" i="254"/>
  <c r="Q71" i="254"/>
  <c r="P71" i="254"/>
  <c r="O71" i="254"/>
  <c r="N71" i="254"/>
  <c r="M71" i="254"/>
  <c r="L71" i="254"/>
  <c r="K71" i="254"/>
  <c r="J71" i="254"/>
  <c r="I71" i="254"/>
  <c r="H71" i="254"/>
  <c r="G71" i="254"/>
  <c r="F71" i="254"/>
  <c r="E71" i="254"/>
  <c r="D71" i="254"/>
  <c r="C71" i="254"/>
  <c r="B71" i="254"/>
  <c r="V70" i="254"/>
  <c r="U70" i="254"/>
  <c r="T70" i="254"/>
  <c r="S70" i="254"/>
  <c r="R70" i="254"/>
  <c r="Q70" i="254"/>
  <c r="P70" i="254"/>
  <c r="O70" i="254"/>
  <c r="N70" i="254"/>
  <c r="M70" i="254"/>
  <c r="L70" i="254"/>
  <c r="K70" i="254"/>
  <c r="J70" i="254"/>
  <c r="I70" i="254"/>
  <c r="H70" i="254"/>
  <c r="G70" i="254"/>
  <c r="F70" i="254"/>
  <c r="E70" i="254"/>
  <c r="D70" i="254"/>
  <c r="C70" i="254"/>
  <c r="B70" i="254"/>
  <c r="V69" i="254"/>
  <c r="U69" i="254"/>
  <c r="T69" i="254"/>
  <c r="S69" i="254"/>
  <c r="R69" i="254"/>
  <c r="Q69" i="254"/>
  <c r="P69" i="254"/>
  <c r="O69" i="254"/>
  <c r="N69" i="254"/>
  <c r="M69" i="254"/>
  <c r="L69" i="254"/>
  <c r="K69" i="254"/>
  <c r="J69" i="254"/>
  <c r="I69" i="254"/>
  <c r="H69" i="254"/>
  <c r="G69" i="254"/>
  <c r="F69" i="254"/>
  <c r="E69" i="254"/>
  <c r="D69" i="254"/>
  <c r="C69" i="254"/>
  <c r="B69" i="254"/>
  <c r="V68" i="254"/>
  <c r="U68" i="254"/>
  <c r="T68" i="254"/>
  <c r="S68" i="254"/>
  <c r="R68" i="254"/>
  <c r="Q68" i="254"/>
  <c r="P68" i="254"/>
  <c r="O68" i="254"/>
  <c r="N68" i="254"/>
  <c r="M68" i="254"/>
  <c r="L68" i="254"/>
  <c r="K68" i="254"/>
  <c r="J68" i="254"/>
  <c r="I68" i="254"/>
  <c r="H68" i="254"/>
  <c r="G68" i="254"/>
  <c r="F68" i="254"/>
  <c r="E68" i="254"/>
  <c r="D68" i="254"/>
  <c r="C68" i="254"/>
  <c r="B68" i="254"/>
  <c r="V67" i="254"/>
  <c r="U67" i="254"/>
  <c r="T67" i="254"/>
  <c r="S67" i="254"/>
  <c r="R67" i="254"/>
  <c r="Q67" i="254"/>
  <c r="P67" i="254"/>
  <c r="O67" i="254"/>
  <c r="N67" i="254"/>
  <c r="M67" i="254"/>
  <c r="L67" i="254"/>
  <c r="K67" i="254"/>
  <c r="J67" i="254"/>
  <c r="I67" i="254"/>
  <c r="H67" i="254"/>
  <c r="G67" i="254"/>
  <c r="F67" i="254"/>
  <c r="E67" i="254"/>
  <c r="D67" i="254"/>
  <c r="C67" i="254"/>
  <c r="B67" i="254"/>
  <c r="V66" i="254"/>
  <c r="U66" i="254"/>
  <c r="T66" i="254"/>
  <c r="S66" i="254"/>
  <c r="R66" i="254"/>
  <c r="Q66" i="254"/>
  <c r="P66" i="254"/>
  <c r="O66" i="254"/>
  <c r="N66" i="254"/>
  <c r="M66" i="254"/>
  <c r="L66" i="254"/>
  <c r="K66" i="254"/>
  <c r="J66" i="254"/>
  <c r="I66" i="254"/>
  <c r="H66" i="254"/>
  <c r="G66" i="254"/>
  <c r="F66" i="254"/>
  <c r="E66" i="254"/>
  <c r="D66" i="254"/>
  <c r="C66" i="254"/>
  <c r="B66" i="254"/>
  <c r="V65" i="254"/>
  <c r="U65" i="254"/>
  <c r="T65" i="254"/>
  <c r="S65" i="254"/>
  <c r="R65" i="254"/>
  <c r="Q65" i="254"/>
  <c r="P65" i="254"/>
  <c r="O65" i="254"/>
  <c r="N65" i="254"/>
  <c r="M65" i="254"/>
  <c r="L65" i="254"/>
  <c r="K65" i="254"/>
  <c r="J65" i="254"/>
  <c r="I65" i="254"/>
  <c r="H65" i="254"/>
  <c r="G65" i="254"/>
  <c r="F65" i="254"/>
  <c r="E65" i="254"/>
  <c r="D65" i="254"/>
  <c r="C65" i="254"/>
  <c r="B65" i="254"/>
  <c r="V64" i="254"/>
  <c r="U64" i="254"/>
  <c r="T64" i="254"/>
  <c r="S64" i="254"/>
  <c r="R64" i="254"/>
  <c r="Q64" i="254"/>
  <c r="P64" i="254"/>
  <c r="O64" i="254"/>
  <c r="N64" i="254"/>
  <c r="M64" i="254"/>
  <c r="L64" i="254"/>
  <c r="K64" i="254"/>
  <c r="J64" i="254"/>
  <c r="I64" i="254"/>
  <c r="H64" i="254"/>
  <c r="G64" i="254"/>
  <c r="F64" i="254"/>
  <c r="E64" i="254"/>
  <c r="D64" i="254"/>
  <c r="C64" i="254"/>
  <c r="B64" i="254"/>
  <c r="V63" i="254"/>
  <c r="U63" i="254"/>
  <c r="T63" i="254"/>
  <c r="S63" i="254"/>
  <c r="R63" i="254"/>
  <c r="Q63" i="254"/>
  <c r="P63" i="254"/>
  <c r="O63" i="254"/>
  <c r="N63" i="254"/>
  <c r="M63" i="254"/>
  <c r="L63" i="254"/>
  <c r="K63" i="254"/>
  <c r="J63" i="254"/>
  <c r="I63" i="254"/>
  <c r="H63" i="254"/>
  <c r="G63" i="254"/>
  <c r="F63" i="254"/>
  <c r="E63" i="254"/>
  <c r="D63" i="254"/>
  <c r="C63" i="254"/>
  <c r="B63" i="254"/>
  <c r="V62" i="254"/>
  <c r="U62" i="254"/>
  <c r="T62" i="254"/>
  <c r="S62" i="254"/>
  <c r="R62" i="254"/>
  <c r="Q62" i="254"/>
  <c r="P62" i="254"/>
  <c r="O62" i="254"/>
  <c r="N62" i="254"/>
  <c r="M62" i="254"/>
  <c r="L62" i="254"/>
  <c r="K62" i="254"/>
  <c r="J62" i="254"/>
  <c r="I62" i="254"/>
  <c r="H62" i="254"/>
  <c r="G62" i="254"/>
  <c r="F62" i="254"/>
  <c r="E62" i="254"/>
  <c r="D62" i="254"/>
  <c r="C62" i="254"/>
  <c r="B62" i="254"/>
  <c r="V61" i="254"/>
  <c r="U61" i="254"/>
  <c r="T61" i="254"/>
  <c r="S61" i="254"/>
  <c r="R61" i="254"/>
  <c r="Q61" i="254"/>
  <c r="P61" i="254"/>
  <c r="O61" i="254"/>
  <c r="N61" i="254"/>
  <c r="M61" i="254"/>
  <c r="L61" i="254"/>
  <c r="K61" i="254"/>
  <c r="J61" i="254"/>
  <c r="I61" i="254"/>
  <c r="H61" i="254"/>
  <c r="G61" i="254"/>
  <c r="F61" i="254"/>
  <c r="E61" i="254"/>
  <c r="D61" i="254"/>
  <c r="C61" i="254"/>
  <c r="B61" i="254"/>
  <c r="V60" i="254"/>
  <c r="U60" i="254"/>
  <c r="T60" i="254"/>
  <c r="S60" i="254"/>
  <c r="R60" i="254"/>
  <c r="Q60" i="254"/>
  <c r="P60" i="254"/>
  <c r="O60" i="254"/>
  <c r="N60" i="254"/>
  <c r="M60" i="254"/>
  <c r="L60" i="254"/>
  <c r="K60" i="254"/>
  <c r="J60" i="254"/>
  <c r="I60" i="254"/>
  <c r="H60" i="254"/>
  <c r="G60" i="254"/>
  <c r="F60" i="254"/>
  <c r="E60" i="254"/>
  <c r="D60" i="254"/>
  <c r="C60" i="254"/>
  <c r="B60" i="254"/>
  <c r="V59" i="254"/>
  <c r="U59" i="254"/>
  <c r="T59" i="254"/>
  <c r="S59" i="254"/>
  <c r="R59" i="254"/>
  <c r="Q59" i="254"/>
  <c r="P59" i="254"/>
  <c r="O59" i="254"/>
  <c r="N59" i="254"/>
  <c r="M59" i="254"/>
  <c r="L59" i="254"/>
  <c r="K59" i="254"/>
  <c r="J59" i="254"/>
  <c r="I59" i="254"/>
  <c r="H59" i="254"/>
  <c r="G59" i="254"/>
  <c r="F59" i="254"/>
  <c r="E59" i="254"/>
  <c r="D59" i="254"/>
  <c r="C59" i="254"/>
  <c r="B59" i="254"/>
  <c r="G58" i="254"/>
  <c r="N58" i="254"/>
  <c r="F58" i="254"/>
  <c r="M58" i="254"/>
  <c r="E58" i="254"/>
  <c r="L58" i="254"/>
  <c r="L57" i="254" s="1"/>
  <c r="L56" i="254" s="1"/>
  <c r="L55" i="254" s="1"/>
  <c r="L54" i="254" s="1"/>
  <c r="L53" i="254" s="1"/>
  <c r="L52" i="254" s="1"/>
  <c r="L51" i="254" s="1"/>
  <c r="L50" i="254" s="1"/>
  <c r="L49" i="254" s="1"/>
  <c r="L48" i="254" s="1"/>
  <c r="L47" i="254" s="1"/>
  <c r="L46" i="254" s="1"/>
  <c r="L45" i="254" s="1"/>
  <c r="L44" i="254" s="1"/>
  <c r="L43" i="254" s="1"/>
  <c r="L42" i="254" s="1"/>
  <c r="L41" i="254" s="1"/>
  <c r="L40" i="254" s="1"/>
  <c r="L39" i="254" s="1"/>
  <c r="L38" i="254" s="1"/>
  <c r="L37" i="254" s="1"/>
  <c r="L36" i="254" s="1"/>
  <c r="L35" i="254" s="1"/>
  <c r="L34" i="254" s="1"/>
  <c r="L33" i="254" s="1"/>
  <c r="L32" i="254" s="1"/>
  <c r="L31" i="254" s="1"/>
  <c r="L30" i="254" s="1"/>
  <c r="L29" i="254" s="1"/>
  <c r="L28" i="254" s="1"/>
  <c r="L27" i="254" s="1"/>
  <c r="L26" i="254" s="1"/>
  <c r="L25" i="254" s="1"/>
  <c r="D58" i="254"/>
  <c r="K58" i="254"/>
  <c r="C58" i="254"/>
  <c r="J58" i="254"/>
  <c r="I58" i="254" s="1"/>
  <c r="H58" i="254"/>
  <c r="B58" i="254"/>
  <c r="G57" i="254"/>
  <c r="N57" i="254" s="1"/>
  <c r="N56" i="254" s="1"/>
  <c r="N55" i="254" s="1"/>
  <c r="N54" i="254" s="1"/>
  <c r="N53" i="254" s="1"/>
  <c r="N52" i="254" s="1"/>
  <c r="N51" i="254" s="1"/>
  <c r="N50" i="254" s="1"/>
  <c r="N49" i="254" s="1"/>
  <c r="N48" i="254" s="1"/>
  <c r="N47" i="254" s="1"/>
  <c r="N46" i="254" s="1"/>
  <c r="N45" i="254" s="1"/>
  <c r="N44" i="254" s="1"/>
  <c r="N43" i="254" s="1"/>
  <c r="N42" i="254" s="1"/>
  <c r="N41" i="254" s="1"/>
  <c r="N40" i="254" s="1"/>
  <c r="N39" i="254" s="1"/>
  <c r="N38" i="254" s="1"/>
  <c r="N37" i="254" s="1"/>
  <c r="N36" i="254" s="1"/>
  <c r="N35" i="254" s="1"/>
  <c r="N34" i="254" s="1"/>
  <c r="N33" i="254" s="1"/>
  <c r="N32" i="254" s="1"/>
  <c r="N31" i="254" s="1"/>
  <c r="N30" i="254" s="1"/>
  <c r="N29" i="254" s="1"/>
  <c r="N28" i="254" s="1"/>
  <c r="N27" i="254" s="1"/>
  <c r="N26" i="254" s="1"/>
  <c r="N25" i="254" s="1"/>
  <c r="N24" i="254" s="1"/>
  <c r="N23" i="254" s="1"/>
  <c r="N22" i="254" s="1"/>
  <c r="N21" i="254" s="1"/>
  <c r="N20" i="254" s="1"/>
  <c r="N19" i="254" s="1"/>
  <c r="N18" i="254" s="1"/>
  <c r="N17" i="254" s="1"/>
  <c r="N16" i="254" s="1"/>
  <c r="N15" i="254" s="1"/>
  <c r="N14" i="254" s="1"/>
  <c r="N13" i="254" s="1"/>
  <c r="N12" i="254" s="1"/>
  <c r="N11" i="254" s="1"/>
  <c r="N10" i="254" s="1"/>
  <c r="F57" i="254"/>
  <c r="M57" i="254" s="1"/>
  <c r="M56" i="254" s="1"/>
  <c r="M55" i="254" s="1"/>
  <c r="M54" i="254" s="1"/>
  <c r="M53" i="254" s="1"/>
  <c r="M52" i="254" s="1"/>
  <c r="M51" i="254" s="1"/>
  <c r="M50" i="254" s="1"/>
  <c r="M49" i="254" s="1"/>
  <c r="M48" i="254" s="1"/>
  <c r="M47" i="254" s="1"/>
  <c r="M46" i="254" s="1"/>
  <c r="M45" i="254" s="1"/>
  <c r="M44" i="254" s="1"/>
  <c r="M43" i="254" s="1"/>
  <c r="M42" i="254" s="1"/>
  <c r="M41" i="254" s="1"/>
  <c r="M40" i="254" s="1"/>
  <c r="M39" i="254" s="1"/>
  <c r="M38" i="254" s="1"/>
  <c r="M37" i="254" s="1"/>
  <c r="M36" i="254" s="1"/>
  <c r="M35" i="254" s="1"/>
  <c r="M34" i="254" s="1"/>
  <c r="M33" i="254" s="1"/>
  <c r="E57" i="254"/>
  <c r="D57" i="254"/>
  <c r="K57" i="254" s="1"/>
  <c r="K56" i="254" s="1"/>
  <c r="K55" i="254" s="1"/>
  <c r="K54" i="254" s="1"/>
  <c r="K53" i="254" s="1"/>
  <c r="K52" i="254" s="1"/>
  <c r="K51" i="254" s="1"/>
  <c r="K50" i="254" s="1"/>
  <c r="K49" i="254" s="1"/>
  <c r="K48" i="254" s="1"/>
  <c r="K47" i="254" s="1"/>
  <c r="K46" i="254" s="1"/>
  <c r="K45" i="254" s="1"/>
  <c r="K44" i="254" s="1"/>
  <c r="K43" i="254" s="1"/>
  <c r="K42" i="254" s="1"/>
  <c r="K41" i="254" s="1"/>
  <c r="K40" i="254" s="1"/>
  <c r="K39" i="254" s="1"/>
  <c r="K38" i="254" s="1"/>
  <c r="K37" i="254" s="1"/>
  <c r="K36" i="254" s="1"/>
  <c r="K35" i="254" s="1"/>
  <c r="K34" i="254" s="1"/>
  <c r="K33" i="254" s="1"/>
  <c r="K32" i="254" s="1"/>
  <c r="K31" i="254" s="1"/>
  <c r="K30" i="254" s="1"/>
  <c r="K29" i="254" s="1"/>
  <c r="K28" i="254" s="1"/>
  <c r="K27" i="254" s="1"/>
  <c r="K26" i="254" s="1"/>
  <c r="K25" i="254" s="1"/>
  <c r="K24" i="254" s="1"/>
  <c r="K23" i="254" s="1"/>
  <c r="K22" i="254" s="1"/>
  <c r="K21" i="254" s="1"/>
  <c r="K20" i="254" s="1"/>
  <c r="K19" i="254" s="1"/>
  <c r="K18" i="254" s="1"/>
  <c r="K17" i="254" s="1"/>
  <c r="K16" i="254" s="1"/>
  <c r="K15" i="254" s="1"/>
  <c r="K14" i="254" s="1"/>
  <c r="K13" i="254" s="1"/>
  <c r="K12" i="254" s="1"/>
  <c r="K11" i="254" s="1"/>
  <c r="K10" i="254" s="1"/>
  <c r="C57" i="254"/>
  <c r="H57" i="254"/>
  <c r="B57" i="254"/>
  <c r="G56" i="254"/>
  <c r="F56" i="254"/>
  <c r="E56" i="254"/>
  <c r="D56" i="254"/>
  <c r="C56" i="254"/>
  <c r="H56" i="254"/>
  <c r="B56" i="254"/>
  <c r="G55" i="254"/>
  <c r="F55" i="254"/>
  <c r="E55" i="254"/>
  <c r="D55" i="254"/>
  <c r="C55" i="254"/>
  <c r="H55" i="254"/>
  <c r="B55" i="254"/>
  <c r="G54" i="254"/>
  <c r="F54" i="254"/>
  <c r="E54" i="254"/>
  <c r="D54" i="254"/>
  <c r="C54" i="254"/>
  <c r="H54" i="254"/>
  <c r="B54" i="254"/>
  <c r="G53" i="254"/>
  <c r="F53" i="254"/>
  <c r="E53" i="254"/>
  <c r="D53" i="254"/>
  <c r="C53" i="254"/>
  <c r="H53" i="254"/>
  <c r="B53" i="254"/>
  <c r="G52" i="254"/>
  <c r="F52" i="254"/>
  <c r="E52" i="254"/>
  <c r="D52" i="254"/>
  <c r="C52" i="254"/>
  <c r="H52" i="254"/>
  <c r="B52" i="254"/>
  <c r="G51" i="254"/>
  <c r="F51" i="254"/>
  <c r="E51" i="254"/>
  <c r="D51" i="254"/>
  <c r="C51" i="254"/>
  <c r="H51" i="254"/>
  <c r="B51" i="254"/>
  <c r="G50" i="254"/>
  <c r="F50" i="254"/>
  <c r="E50" i="254"/>
  <c r="D50" i="254"/>
  <c r="C50" i="254"/>
  <c r="H50" i="254"/>
  <c r="B50" i="254"/>
  <c r="G49" i="254"/>
  <c r="F49" i="254"/>
  <c r="E49" i="254"/>
  <c r="D49" i="254"/>
  <c r="C49" i="254"/>
  <c r="H49" i="254"/>
  <c r="B49" i="254"/>
  <c r="G48" i="254"/>
  <c r="F48" i="254"/>
  <c r="E48" i="254"/>
  <c r="D48" i="254"/>
  <c r="C48" i="254"/>
  <c r="H48" i="254"/>
  <c r="B48" i="254"/>
  <c r="G47" i="254"/>
  <c r="F47" i="254"/>
  <c r="E47" i="254"/>
  <c r="D47" i="254"/>
  <c r="C47" i="254"/>
  <c r="H47" i="254"/>
  <c r="B47" i="254"/>
  <c r="G46" i="254"/>
  <c r="F46" i="254"/>
  <c r="E46" i="254"/>
  <c r="D46" i="254"/>
  <c r="C46" i="254"/>
  <c r="H46" i="254"/>
  <c r="B46" i="254"/>
  <c r="G45" i="254"/>
  <c r="F45" i="254"/>
  <c r="E45" i="254"/>
  <c r="D45" i="254"/>
  <c r="C45" i="254"/>
  <c r="H45" i="254"/>
  <c r="B45" i="254"/>
  <c r="G44" i="254"/>
  <c r="F44" i="254"/>
  <c r="E44" i="254"/>
  <c r="D44" i="254"/>
  <c r="C44" i="254"/>
  <c r="H44" i="254"/>
  <c r="B44" i="254"/>
  <c r="G43" i="254"/>
  <c r="F43" i="254"/>
  <c r="E43" i="254"/>
  <c r="D43" i="254"/>
  <c r="C43" i="254"/>
  <c r="H43" i="254"/>
  <c r="B43" i="254"/>
  <c r="G42" i="254"/>
  <c r="F42" i="254"/>
  <c r="E42" i="254"/>
  <c r="D42" i="254"/>
  <c r="C42" i="254"/>
  <c r="H42" i="254"/>
  <c r="B42" i="254"/>
  <c r="G41" i="254"/>
  <c r="F41" i="254"/>
  <c r="E41" i="254"/>
  <c r="D41" i="254"/>
  <c r="C41" i="254"/>
  <c r="H41" i="254"/>
  <c r="B41" i="254"/>
  <c r="G40" i="254"/>
  <c r="F40" i="254"/>
  <c r="E40" i="254"/>
  <c r="D40" i="254"/>
  <c r="C40" i="254"/>
  <c r="H40" i="254"/>
  <c r="B40" i="254"/>
  <c r="G39" i="254"/>
  <c r="F39" i="254"/>
  <c r="E39" i="254"/>
  <c r="D39" i="254"/>
  <c r="C39" i="254"/>
  <c r="H39" i="254"/>
  <c r="B39" i="254"/>
  <c r="G38" i="254"/>
  <c r="F38" i="254"/>
  <c r="E38" i="254"/>
  <c r="D38" i="254"/>
  <c r="C38" i="254"/>
  <c r="H38" i="254"/>
  <c r="B38" i="254"/>
  <c r="G37" i="254"/>
  <c r="F37" i="254"/>
  <c r="E37" i="254"/>
  <c r="D37" i="254"/>
  <c r="C37" i="254"/>
  <c r="H37" i="254"/>
  <c r="B37" i="254"/>
  <c r="G36" i="254"/>
  <c r="F36" i="254"/>
  <c r="E36" i="254"/>
  <c r="D36" i="254"/>
  <c r="C36" i="254"/>
  <c r="H36" i="254"/>
  <c r="B36" i="254"/>
  <c r="G35" i="254"/>
  <c r="F35" i="254"/>
  <c r="E35" i="254"/>
  <c r="D35" i="254"/>
  <c r="C35" i="254"/>
  <c r="H35" i="254"/>
  <c r="B35" i="254"/>
  <c r="G34" i="254"/>
  <c r="F34" i="254"/>
  <c r="E34" i="254"/>
  <c r="D34" i="254"/>
  <c r="C34" i="254"/>
  <c r="H34" i="254"/>
  <c r="B34" i="254"/>
  <c r="G33" i="254"/>
  <c r="F33" i="254"/>
  <c r="E33" i="254"/>
  <c r="D33" i="254"/>
  <c r="C33" i="254"/>
  <c r="H33" i="254"/>
  <c r="B33" i="254"/>
  <c r="G32" i="254"/>
  <c r="E32" i="254"/>
  <c r="D32" i="254"/>
  <c r="C32" i="254"/>
  <c r="H32" i="254"/>
  <c r="F32" i="254"/>
  <c r="B32" i="254"/>
  <c r="G31" i="254"/>
  <c r="E31" i="254"/>
  <c r="D31" i="254"/>
  <c r="C31" i="254"/>
  <c r="H31" i="254"/>
  <c r="F31" i="254"/>
  <c r="B31" i="254"/>
  <c r="G30" i="254"/>
  <c r="E30" i="254"/>
  <c r="D30" i="254"/>
  <c r="C30" i="254"/>
  <c r="H30" i="254"/>
  <c r="F30" i="254"/>
  <c r="B30" i="254"/>
  <c r="G29" i="254"/>
  <c r="E29" i="254"/>
  <c r="D29" i="254"/>
  <c r="C29" i="254"/>
  <c r="H29" i="254"/>
  <c r="F29" i="254"/>
  <c r="B29" i="254"/>
  <c r="G28" i="254"/>
  <c r="E28" i="254"/>
  <c r="D28" i="254"/>
  <c r="C28" i="254"/>
  <c r="H28" i="254"/>
  <c r="F28" i="254"/>
  <c r="B28" i="254"/>
  <c r="G27" i="254"/>
  <c r="E27" i="254"/>
  <c r="D27" i="254"/>
  <c r="C27" i="254"/>
  <c r="H27" i="254"/>
  <c r="F27" i="254"/>
  <c r="B27" i="254"/>
  <c r="G26" i="254"/>
  <c r="E26" i="254"/>
  <c r="D26" i="254"/>
  <c r="C26" i="254"/>
  <c r="H26" i="254"/>
  <c r="F26" i="254"/>
  <c r="B26" i="254"/>
  <c r="G25" i="254"/>
  <c r="E25" i="254"/>
  <c r="D25" i="254"/>
  <c r="C25" i="254"/>
  <c r="H25" i="254"/>
  <c r="F25" i="254"/>
  <c r="B25" i="254"/>
  <c r="G24" i="254"/>
  <c r="D24" i="254"/>
  <c r="C24" i="254"/>
  <c r="H24" i="254"/>
  <c r="F24" i="254"/>
  <c r="E24" i="254"/>
  <c r="B24" i="254"/>
  <c r="G23" i="254"/>
  <c r="D23" i="254"/>
  <c r="C23" i="254"/>
  <c r="H23" i="254"/>
  <c r="F23" i="254"/>
  <c r="E23" i="254"/>
  <c r="B23" i="254"/>
  <c r="G22" i="254"/>
  <c r="D22" i="254"/>
  <c r="C22" i="254"/>
  <c r="H22" i="254"/>
  <c r="F22" i="254"/>
  <c r="E22" i="254"/>
  <c r="B22" i="254"/>
  <c r="G21" i="254"/>
  <c r="D21" i="254"/>
  <c r="C21" i="254"/>
  <c r="H21" i="254"/>
  <c r="F21" i="254"/>
  <c r="E21" i="254"/>
  <c r="B21" i="254"/>
  <c r="G20" i="254"/>
  <c r="D20" i="254"/>
  <c r="C20" i="254"/>
  <c r="H20" i="254"/>
  <c r="F20" i="254"/>
  <c r="E20" i="254"/>
  <c r="B20" i="254"/>
  <c r="G19" i="254"/>
  <c r="D19" i="254"/>
  <c r="C19" i="254"/>
  <c r="H19" i="254"/>
  <c r="F19" i="254"/>
  <c r="E19" i="254"/>
  <c r="B19" i="254"/>
  <c r="G18" i="254"/>
  <c r="D18" i="254"/>
  <c r="C18" i="254"/>
  <c r="H18" i="254"/>
  <c r="F18" i="254"/>
  <c r="E18" i="254"/>
  <c r="B18" i="254"/>
  <c r="G17" i="254"/>
  <c r="D17" i="254"/>
  <c r="C17" i="254"/>
  <c r="H17" i="254"/>
  <c r="F17" i="254"/>
  <c r="E17" i="254"/>
  <c r="B17" i="254"/>
  <c r="G16" i="254"/>
  <c r="D16" i="254"/>
  <c r="C16" i="254"/>
  <c r="H16" i="254"/>
  <c r="F16" i="254"/>
  <c r="E16" i="254"/>
  <c r="B16" i="254"/>
  <c r="G15" i="254"/>
  <c r="D15" i="254"/>
  <c r="C15" i="254"/>
  <c r="H15" i="254"/>
  <c r="F15" i="254"/>
  <c r="E15" i="254"/>
  <c r="B15" i="254"/>
  <c r="G14" i="254"/>
  <c r="D14" i="254"/>
  <c r="C14" i="254"/>
  <c r="H14" i="254"/>
  <c r="F14" i="254"/>
  <c r="E14" i="254"/>
  <c r="B14" i="254"/>
  <c r="G13" i="254"/>
  <c r="D13" i="254"/>
  <c r="C13" i="254"/>
  <c r="H13" i="254"/>
  <c r="F13" i="254"/>
  <c r="E13" i="254"/>
  <c r="B13" i="254"/>
  <c r="G12" i="254"/>
  <c r="D12" i="254"/>
  <c r="C12" i="254"/>
  <c r="H12" i="254"/>
  <c r="F12" i="254"/>
  <c r="E12" i="254"/>
  <c r="B12" i="254"/>
  <c r="G11" i="254"/>
  <c r="D11" i="254"/>
  <c r="C11" i="254"/>
  <c r="H11" i="254"/>
  <c r="F11" i="254"/>
  <c r="E11" i="254"/>
  <c r="B11" i="254"/>
  <c r="G10" i="254"/>
  <c r="D10" i="254"/>
  <c r="C10" i="254"/>
  <c r="H10" i="254"/>
  <c r="F10" i="254"/>
  <c r="E10" i="254"/>
  <c r="B10" i="254"/>
  <c r="L117" i="280"/>
  <c r="K117" i="280"/>
  <c r="J117" i="280"/>
  <c r="I117" i="280"/>
  <c r="H117" i="280"/>
  <c r="G117" i="280"/>
  <c r="F117" i="280"/>
  <c r="E117" i="280"/>
  <c r="D117" i="280"/>
  <c r="C117" i="280"/>
  <c r="B117" i="280"/>
  <c r="L116" i="280"/>
  <c r="K116" i="280"/>
  <c r="J116" i="280"/>
  <c r="I116" i="280"/>
  <c r="H116" i="280"/>
  <c r="G116" i="280"/>
  <c r="F116" i="280"/>
  <c r="E116" i="280"/>
  <c r="D116" i="280"/>
  <c r="C116" i="280"/>
  <c r="B116" i="280"/>
  <c r="L115" i="280"/>
  <c r="K115" i="280"/>
  <c r="J115" i="280"/>
  <c r="I115" i="280"/>
  <c r="H115" i="280"/>
  <c r="G115" i="280"/>
  <c r="F115" i="280"/>
  <c r="E115" i="280"/>
  <c r="D115" i="280"/>
  <c r="C115" i="280"/>
  <c r="B115" i="280"/>
  <c r="L114" i="280"/>
  <c r="K114" i="280"/>
  <c r="J114" i="280"/>
  <c r="I114" i="280"/>
  <c r="H114" i="280"/>
  <c r="G114" i="280"/>
  <c r="F114" i="280"/>
  <c r="E114" i="280"/>
  <c r="D114" i="280"/>
  <c r="C114" i="280"/>
  <c r="B114" i="280"/>
  <c r="L113" i="280"/>
  <c r="K113" i="280"/>
  <c r="J113" i="280"/>
  <c r="I113" i="280"/>
  <c r="H113" i="280"/>
  <c r="G113" i="280"/>
  <c r="F113" i="280"/>
  <c r="E113" i="280"/>
  <c r="D113" i="280"/>
  <c r="C113" i="280"/>
  <c r="B113" i="280"/>
  <c r="L112" i="280"/>
  <c r="K112" i="280"/>
  <c r="J112" i="280"/>
  <c r="I112" i="280"/>
  <c r="H112" i="280"/>
  <c r="G112" i="280"/>
  <c r="F112" i="280"/>
  <c r="E112" i="280"/>
  <c r="D112" i="280"/>
  <c r="C112" i="280"/>
  <c r="B112" i="280"/>
  <c r="L111" i="280"/>
  <c r="K111" i="280"/>
  <c r="J111" i="280"/>
  <c r="I111" i="280"/>
  <c r="H111" i="280"/>
  <c r="G111" i="280"/>
  <c r="F111" i="280"/>
  <c r="E111" i="280"/>
  <c r="D111" i="280"/>
  <c r="C111" i="280"/>
  <c r="B111" i="280"/>
  <c r="L110" i="280"/>
  <c r="K110" i="280"/>
  <c r="J110" i="280"/>
  <c r="I110" i="280"/>
  <c r="H110" i="280"/>
  <c r="G110" i="280"/>
  <c r="F110" i="280"/>
  <c r="E110" i="280"/>
  <c r="D110" i="280"/>
  <c r="C110" i="280"/>
  <c r="B110" i="280"/>
  <c r="L109" i="280"/>
  <c r="K109" i="280"/>
  <c r="J109" i="280"/>
  <c r="I109" i="280"/>
  <c r="H109" i="280"/>
  <c r="G109" i="280"/>
  <c r="F109" i="280"/>
  <c r="E109" i="280"/>
  <c r="D109" i="280"/>
  <c r="C109" i="280"/>
  <c r="B109" i="280"/>
  <c r="L108" i="280"/>
  <c r="K108" i="280"/>
  <c r="J108" i="280"/>
  <c r="I108" i="280"/>
  <c r="H108" i="280"/>
  <c r="G108" i="280"/>
  <c r="F108" i="280"/>
  <c r="E108" i="280"/>
  <c r="D108" i="280"/>
  <c r="C108" i="280"/>
  <c r="B108" i="280"/>
  <c r="L107" i="280"/>
  <c r="K107" i="280"/>
  <c r="J107" i="280"/>
  <c r="I107" i="280"/>
  <c r="H107" i="280"/>
  <c r="G107" i="280"/>
  <c r="F107" i="280"/>
  <c r="E107" i="280"/>
  <c r="D107" i="280"/>
  <c r="C107" i="280"/>
  <c r="B107" i="280"/>
  <c r="L106" i="280"/>
  <c r="K106" i="280"/>
  <c r="J106" i="280"/>
  <c r="I106" i="280"/>
  <c r="H106" i="280"/>
  <c r="G106" i="280"/>
  <c r="F106" i="280"/>
  <c r="E106" i="280"/>
  <c r="D106" i="280"/>
  <c r="C106" i="280"/>
  <c r="B106" i="280"/>
  <c r="L105" i="280"/>
  <c r="K105" i="280"/>
  <c r="J105" i="280"/>
  <c r="I105" i="280"/>
  <c r="H105" i="280"/>
  <c r="G105" i="280"/>
  <c r="F105" i="280"/>
  <c r="E105" i="280"/>
  <c r="D105" i="280"/>
  <c r="C105" i="280"/>
  <c r="B105" i="280"/>
  <c r="L104" i="280"/>
  <c r="K104" i="280"/>
  <c r="J104" i="280"/>
  <c r="I104" i="280"/>
  <c r="H104" i="280"/>
  <c r="G104" i="280"/>
  <c r="F104" i="280"/>
  <c r="E104" i="280"/>
  <c r="D104" i="280"/>
  <c r="C104" i="280"/>
  <c r="B104" i="280"/>
  <c r="L103" i="280"/>
  <c r="K103" i="280"/>
  <c r="J103" i="280"/>
  <c r="I103" i="280"/>
  <c r="H103" i="280"/>
  <c r="G103" i="280"/>
  <c r="F103" i="280"/>
  <c r="E103" i="280"/>
  <c r="D103" i="280"/>
  <c r="C103" i="280"/>
  <c r="B103" i="280"/>
  <c r="L102" i="280"/>
  <c r="K102" i="280"/>
  <c r="J102" i="280"/>
  <c r="I102" i="280"/>
  <c r="H102" i="280"/>
  <c r="G102" i="280"/>
  <c r="F102" i="280"/>
  <c r="E102" i="280"/>
  <c r="D102" i="280"/>
  <c r="C102" i="280"/>
  <c r="B102" i="280"/>
  <c r="L101" i="280"/>
  <c r="K101" i="280"/>
  <c r="J101" i="280"/>
  <c r="I101" i="280"/>
  <c r="H101" i="280"/>
  <c r="G101" i="280"/>
  <c r="F101" i="280"/>
  <c r="E101" i="280"/>
  <c r="D101" i="280"/>
  <c r="C101" i="280"/>
  <c r="B101" i="280"/>
  <c r="L100" i="280"/>
  <c r="K100" i="280"/>
  <c r="J100" i="280"/>
  <c r="I100" i="280"/>
  <c r="H100" i="280"/>
  <c r="G100" i="280"/>
  <c r="F100" i="280"/>
  <c r="E100" i="280"/>
  <c r="D100" i="280"/>
  <c r="C100" i="280"/>
  <c r="B100" i="280"/>
  <c r="L99" i="280"/>
  <c r="K99" i="280"/>
  <c r="J99" i="280"/>
  <c r="I99" i="280"/>
  <c r="H99" i="280"/>
  <c r="G99" i="280"/>
  <c r="F99" i="280"/>
  <c r="E99" i="280"/>
  <c r="D99" i="280"/>
  <c r="C99" i="280"/>
  <c r="B99" i="280"/>
  <c r="L98" i="280"/>
  <c r="K98" i="280"/>
  <c r="J98" i="280"/>
  <c r="I98" i="280"/>
  <c r="H98" i="280"/>
  <c r="G98" i="280"/>
  <c r="F98" i="280"/>
  <c r="E98" i="280"/>
  <c r="D98" i="280"/>
  <c r="C98" i="280"/>
  <c r="B98" i="280"/>
  <c r="L97" i="280"/>
  <c r="K97" i="280"/>
  <c r="J97" i="280"/>
  <c r="I97" i="280"/>
  <c r="H97" i="280"/>
  <c r="G97" i="280"/>
  <c r="F97" i="280"/>
  <c r="E97" i="280"/>
  <c r="D97" i="280"/>
  <c r="C97" i="280"/>
  <c r="B97" i="280"/>
  <c r="L96" i="280"/>
  <c r="K96" i="280"/>
  <c r="J96" i="280"/>
  <c r="I96" i="280"/>
  <c r="H96" i="280"/>
  <c r="G96" i="280"/>
  <c r="F96" i="280"/>
  <c r="E96" i="280"/>
  <c r="D96" i="280"/>
  <c r="C96" i="280"/>
  <c r="B96" i="280"/>
  <c r="L95" i="280"/>
  <c r="K95" i="280"/>
  <c r="J95" i="280"/>
  <c r="I95" i="280"/>
  <c r="H95" i="280"/>
  <c r="G95" i="280"/>
  <c r="F95" i="280"/>
  <c r="E95" i="280"/>
  <c r="D95" i="280"/>
  <c r="C95" i="280"/>
  <c r="B95" i="280"/>
  <c r="L94" i="280"/>
  <c r="K94" i="280"/>
  <c r="J94" i="280"/>
  <c r="I94" i="280"/>
  <c r="H94" i="280"/>
  <c r="G94" i="280"/>
  <c r="F94" i="280"/>
  <c r="E94" i="280"/>
  <c r="D94" i="280"/>
  <c r="C94" i="280"/>
  <c r="B94" i="280"/>
  <c r="L93" i="280"/>
  <c r="K93" i="280"/>
  <c r="J93" i="280"/>
  <c r="I93" i="280"/>
  <c r="H93" i="280"/>
  <c r="G93" i="280"/>
  <c r="F93" i="280"/>
  <c r="E93" i="280"/>
  <c r="D93" i="280"/>
  <c r="C93" i="280"/>
  <c r="B93" i="280"/>
  <c r="L92" i="280"/>
  <c r="K92" i="280"/>
  <c r="J92" i="280"/>
  <c r="I92" i="280"/>
  <c r="H92" i="280"/>
  <c r="G92" i="280"/>
  <c r="F92" i="280"/>
  <c r="E92" i="280"/>
  <c r="D92" i="280"/>
  <c r="C92" i="280"/>
  <c r="B92" i="280"/>
  <c r="L91" i="280"/>
  <c r="K91" i="280"/>
  <c r="J91" i="280"/>
  <c r="I91" i="280"/>
  <c r="H91" i="280"/>
  <c r="G91" i="280"/>
  <c r="F91" i="280"/>
  <c r="E91" i="280"/>
  <c r="D91" i="280"/>
  <c r="C91" i="280"/>
  <c r="B91" i="280"/>
  <c r="L90" i="280"/>
  <c r="K90" i="280"/>
  <c r="J90" i="280"/>
  <c r="I90" i="280"/>
  <c r="H90" i="280"/>
  <c r="G90" i="280"/>
  <c r="F90" i="280"/>
  <c r="E90" i="280"/>
  <c r="D90" i="280"/>
  <c r="C90" i="280"/>
  <c r="B90" i="280"/>
  <c r="L89" i="280"/>
  <c r="K89" i="280"/>
  <c r="J89" i="280"/>
  <c r="I89" i="280"/>
  <c r="H89" i="280"/>
  <c r="G89" i="280"/>
  <c r="F89" i="280"/>
  <c r="E89" i="280"/>
  <c r="D89" i="280"/>
  <c r="C89" i="280"/>
  <c r="B89" i="280"/>
  <c r="L88" i="280"/>
  <c r="K88" i="280"/>
  <c r="J88" i="280"/>
  <c r="I88" i="280"/>
  <c r="H88" i="280"/>
  <c r="G88" i="280"/>
  <c r="F88" i="280"/>
  <c r="E88" i="280"/>
  <c r="D88" i="280"/>
  <c r="C88" i="280"/>
  <c r="B88" i="280"/>
  <c r="L87" i="280"/>
  <c r="K87" i="280"/>
  <c r="J87" i="280"/>
  <c r="I87" i="280"/>
  <c r="H87" i="280"/>
  <c r="G87" i="280"/>
  <c r="F87" i="280"/>
  <c r="E87" i="280"/>
  <c r="D87" i="280"/>
  <c r="C87" i="280"/>
  <c r="B87" i="280"/>
  <c r="L86" i="280"/>
  <c r="K86" i="280"/>
  <c r="J86" i="280"/>
  <c r="I86" i="280"/>
  <c r="H86" i="280"/>
  <c r="G86" i="280"/>
  <c r="F86" i="280"/>
  <c r="E86" i="280"/>
  <c r="D86" i="280"/>
  <c r="C86" i="280"/>
  <c r="B86" i="280"/>
  <c r="L85" i="280"/>
  <c r="K85" i="280"/>
  <c r="J85" i="280"/>
  <c r="I85" i="280"/>
  <c r="H85" i="280"/>
  <c r="G85" i="280"/>
  <c r="F85" i="280"/>
  <c r="E85" i="280"/>
  <c r="D85" i="280"/>
  <c r="C85" i="280"/>
  <c r="B85" i="280"/>
  <c r="L84" i="280"/>
  <c r="K84" i="280"/>
  <c r="J84" i="280"/>
  <c r="I84" i="280"/>
  <c r="H84" i="280"/>
  <c r="G84" i="280"/>
  <c r="F84" i="280"/>
  <c r="E84" i="280"/>
  <c r="D84" i="280"/>
  <c r="C84" i="280"/>
  <c r="B84" i="280"/>
  <c r="L83" i="280"/>
  <c r="K83" i="280"/>
  <c r="J83" i="280"/>
  <c r="I83" i="280"/>
  <c r="H83" i="280"/>
  <c r="G83" i="280"/>
  <c r="F83" i="280"/>
  <c r="E83" i="280"/>
  <c r="D83" i="280"/>
  <c r="C83" i="280"/>
  <c r="B83" i="280"/>
  <c r="L82" i="280"/>
  <c r="K82" i="280"/>
  <c r="J82" i="280"/>
  <c r="I82" i="280"/>
  <c r="H82" i="280"/>
  <c r="G82" i="280"/>
  <c r="F82" i="280"/>
  <c r="E82" i="280"/>
  <c r="D82" i="280"/>
  <c r="C82" i="280"/>
  <c r="B82" i="280"/>
  <c r="L81" i="280"/>
  <c r="K81" i="280"/>
  <c r="J81" i="280"/>
  <c r="I81" i="280"/>
  <c r="H81" i="280"/>
  <c r="G81" i="280"/>
  <c r="F81" i="280"/>
  <c r="E81" i="280"/>
  <c r="D81" i="280"/>
  <c r="C81" i="280"/>
  <c r="B81" i="280"/>
  <c r="L80" i="280"/>
  <c r="K80" i="280"/>
  <c r="J80" i="280"/>
  <c r="I80" i="280"/>
  <c r="H80" i="280"/>
  <c r="G80" i="280"/>
  <c r="F80" i="280"/>
  <c r="E80" i="280"/>
  <c r="D80" i="280"/>
  <c r="C80" i="280"/>
  <c r="B80" i="280"/>
  <c r="L79" i="280"/>
  <c r="K79" i="280"/>
  <c r="J79" i="280"/>
  <c r="I79" i="280"/>
  <c r="H79" i="280"/>
  <c r="G79" i="280"/>
  <c r="F79" i="280"/>
  <c r="E79" i="280"/>
  <c r="D79" i="280"/>
  <c r="C79" i="280"/>
  <c r="B79" i="280"/>
  <c r="L78" i="280"/>
  <c r="K78" i="280"/>
  <c r="J78" i="280"/>
  <c r="I78" i="280"/>
  <c r="H78" i="280"/>
  <c r="G78" i="280"/>
  <c r="F78" i="280"/>
  <c r="E78" i="280"/>
  <c r="D78" i="280"/>
  <c r="C78" i="280"/>
  <c r="B78" i="280"/>
  <c r="L77" i="280"/>
  <c r="K77" i="280"/>
  <c r="J77" i="280"/>
  <c r="I77" i="280"/>
  <c r="H77" i="280"/>
  <c r="G77" i="280"/>
  <c r="F77" i="280"/>
  <c r="E77" i="280"/>
  <c r="D77" i="280"/>
  <c r="C77" i="280"/>
  <c r="B77" i="280"/>
  <c r="L76" i="280"/>
  <c r="K76" i="280"/>
  <c r="J76" i="280"/>
  <c r="I76" i="280"/>
  <c r="H76" i="280"/>
  <c r="G76" i="280"/>
  <c r="F76" i="280"/>
  <c r="E76" i="280"/>
  <c r="D76" i="280"/>
  <c r="C76" i="280"/>
  <c r="B76" i="280"/>
  <c r="L75" i="280"/>
  <c r="K75" i="280"/>
  <c r="J75" i="280"/>
  <c r="I75" i="280"/>
  <c r="H75" i="280"/>
  <c r="G75" i="280"/>
  <c r="F75" i="280"/>
  <c r="E75" i="280"/>
  <c r="D75" i="280"/>
  <c r="C75" i="280"/>
  <c r="B75" i="280"/>
  <c r="L74" i="280"/>
  <c r="K74" i="280"/>
  <c r="J74" i="280"/>
  <c r="I74" i="280"/>
  <c r="H74" i="280"/>
  <c r="G74" i="280"/>
  <c r="F74" i="280"/>
  <c r="E74" i="280"/>
  <c r="D74" i="280"/>
  <c r="C74" i="280"/>
  <c r="B74" i="280"/>
  <c r="L73" i="280"/>
  <c r="K73" i="280"/>
  <c r="J73" i="280"/>
  <c r="I73" i="280"/>
  <c r="H73" i="280"/>
  <c r="G73" i="280"/>
  <c r="F73" i="280"/>
  <c r="E73" i="280"/>
  <c r="D73" i="280"/>
  <c r="C73" i="280"/>
  <c r="B73" i="280"/>
  <c r="L72" i="280"/>
  <c r="K72" i="280"/>
  <c r="J72" i="280"/>
  <c r="I72" i="280"/>
  <c r="H72" i="280"/>
  <c r="G72" i="280"/>
  <c r="F72" i="280"/>
  <c r="E72" i="280"/>
  <c r="D72" i="280"/>
  <c r="C72" i="280"/>
  <c r="B72" i="280"/>
  <c r="L71" i="280"/>
  <c r="K71" i="280"/>
  <c r="J71" i="280"/>
  <c r="I71" i="280"/>
  <c r="H71" i="280"/>
  <c r="G71" i="280"/>
  <c r="F71" i="280"/>
  <c r="E71" i="280"/>
  <c r="D71" i="280"/>
  <c r="C71" i="280"/>
  <c r="B71" i="280"/>
  <c r="L70" i="280"/>
  <c r="K70" i="280"/>
  <c r="J70" i="280"/>
  <c r="I70" i="280"/>
  <c r="H70" i="280"/>
  <c r="G70" i="280"/>
  <c r="F70" i="280"/>
  <c r="E70" i="280"/>
  <c r="D70" i="280"/>
  <c r="C70" i="280"/>
  <c r="B70" i="280"/>
  <c r="L69" i="280"/>
  <c r="K69" i="280"/>
  <c r="J69" i="280"/>
  <c r="I69" i="280"/>
  <c r="H69" i="280"/>
  <c r="G69" i="280"/>
  <c r="F69" i="280"/>
  <c r="E69" i="280"/>
  <c r="D69" i="280"/>
  <c r="C69" i="280"/>
  <c r="B69" i="280"/>
  <c r="L68" i="280"/>
  <c r="K68" i="280"/>
  <c r="J68" i="280"/>
  <c r="I68" i="280"/>
  <c r="H68" i="280"/>
  <c r="G68" i="280"/>
  <c r="F68" i="280"/>
  <c r="E68" i="280"/>
  <c r="D68" i="280"/>
  <c r="C68" i="280"/>
  <c r="B68" i="280"/>
  <c r="L67" i="280"/>
  <c r="K67" i="280"/>
  <c r="J67" i="280"/>
  <c r="I67" i="280"/>
  <c r="H67" i="280"/>
  <c r="G67" i="280"/>
  <c r="F67" i="280"/>
  <c r="E67" i="280"/>
  <c r="D67" i="280"/>
  <c r="C67" i="280"/>
  <c r="B67" i="280"/>
  <c r="L66" i="280"/>
  <c r="K66" i="280"/>
  <c r="J66" i="280"/>
  <c r="I66" i="280"/>
  <c r="H66" i="280"/>
  <c r="G66" i="280"/>
  <c r="F66" i="280"/>
  <c r="E66" i="280"/>
  <c r="D66" i="280"/>
  <c r="C66" i="280"/>
  <c r="B66" i="280"/>
  <c r="L65" i="280"/>
  <c r="K65" i="280"/>
  <c r="J65" i="280"/>
  <c r="I65" i="280"/>
  <c r="H65" i="280"/>
  <c r="G65" i="280"/>
  <c r="F65" i="280"/>
  <c r="E65" i="280"/>
  <c r="D65" i="280"/>
  <c r="C65" i="280"/>
  <c r="B65" i="280"/>
  <c r="L64" i="280"/>
  <c r="K64" i="280"/>
  <c r="J64" i="280"/>
  <c r="I64" i="280"/>
  <c r="H64" i="280"/>
  <c r="G64" i="280"/>
  <c r="F64" i="280"/>
  <c r="E64" i="280"/>
  <c r="D64" i="280"/>
  <c r="C64" i="280"/>
  <c r="B64" i="280"/>
  <c r="L63" i="280"/>
  <c r="K63" i="280"/>
  <c r="J63" i="280"/>
  <c r="I63" i="280"/>
  <c r="H63" i="280"/>
  <c r="G63" i="280"/>
  <c r="F63" i="280"/>
  <c r="E63" i="280"/>
  <c r="D63" i="280"/>
  <c r="C63" i="280"/>
  <c r="B63" i="280"/>
  <c r="W62" i="280"/>
  <c r="V62" i="280"/>
  <c r="U62" i="280"/>
  <c r="T62" i="280"/>
  <c r="S62" i="280"/>
  <c r="R62" i="280"/>
  <c r="Q62" i="280"/>
  <c r="P62" i="280"/>
  <c r="O62" i="280"/>
  <c r="N62" i="280"/>
  <c r="M62" i="280"/>
  <c r="L62" i="280"/>
  <c r="K62" i="280"/>
  <c r="J62" i="280"/>
  <c r="I62" i="280"/>
  <c r="H62" i="280"/>
  <c r="G62" i="280"/>
  <c r="F62" i="280"/>
  <c r="E62" i="280"/>
  <c r="D62" i="280"/>
  <c r="C62" i="280"/>
  <c r="B62" i="280"/>
  <c r="L61" i="280"/>
  <c r="K61" i="280"/>
  <c r="J61" i="280"/>
  <c r="I61" i="280"/>
  <c r="H61" i="280"/>
  <c r="G61" i="280"/>
  <c r="F61" i="280"/>
  <c r="E61" i="280"/>
  <c r="D61" i="280"/>
  <c r="C61" i="280"/>
  <c r="B61" i="280"/>
  <c r="W60" i="280"/>
  <c r="V60" i="280"/>
  <c r="U60" i="280"/>
  <c r="T60" i="280"/>
  <c r="S60" i="280"/>
  <c r="R60" i="280"/>
  <c r="Q60" i="280"/>
  <c r="P60" i="280"/>
  <c r="O60" i="280"/>
  <c r="N60" i="280"/>
  <c r="M60" i="280"/>
  <c r="L60" i="280"/>
  <c r="K60" i="280"/>
  <c r="J60" i="280"/>
  <c r="I60" i="280"/>
  <c r="H60" i="280"/>
  <c r="G60" i="280"/>
  <c r="F60" i="280"/>
  <c r="E60" i="280"/>
  <c r="D60" i="280"/>
  <c r="C60" i="280"/>
  <c r="B60" i="280"/>
  <c r="L59" i="280"/>
  <c r="K59" i="280"/>
  <c r="J59" i="280"/>
  <c r="I59" i="280"/>
  <c r="H59" i="280"/>
  <c r="G59" i="280"/>
  <c r="F59" i="280"/>
  <c r="E59" i="280"/>
  <c r="D59" i="280"/>
  <c r="C59" i="280"/>
  <c r="B59" i="280"/>
  <c r="K58" i="280"/>
  <c r="J58" i="280"/>
  <c r="I58" i="280"/>
  <c r="H58" i="280"/>
  <c r="G58" i="280"/>
  <c r="F58" i="280"/>
  <c r="C58" i="280"/>
  <c r="B58" i="280"/>
  <c r="K57" i="280"/>
  <c r="J57" i="280"/>
  <c r="I57" i="280"/>
  <c r="H57" i="280"/>
  <c r="G57" i="280"/>
  <c r="F57" i="280"/>
  <c r="C57" i="280"/>
  <c r="B57" i="280"/>
  <c r="K56" i="280"/>
  <c r="J56" i="280"/>
  <c r="I56" i="280"/>
  <c r="H56" i="280"/>
  <c r="G56" i="280"/>
  <c r="F56" i="280"/>
  <c r="C56" i="280"/>
  <c r="B56" i="280"/>
  <c r="K55" i="280"/>
  <c r="J55" i="280"/>
  <c r="I55" i="280"/>
  <c r="H55" i="280"/>
  <c r="G55" i="280"/>
  <c r="F55" i="280"/>
  <c r="C55" i="280"/>
  <c r="B55" i="280"/>
  <c r="K54" i="280"/>
  <c r="J54" i="280"/>
  <c r="I54" i="280"/>
  <c r="H54" i="280"/>
  <c r="G54" i="280"/>
  <c r="F54" i="280"/>
  <c r="C54" i="280"/>
  <c r="B54" i="280"/>
  <c r="K53" i="280"/>
  <c r="J53" i="280"/>
  <c r="I53" i="280"/>
  <c r="H53" i="280"/>
  <c r="G53" i="280"/>
  <c r="F53" i="280"/>
  <c r="C53" i="280"/>
  <c r="B53" i="280"/>
  <c r="K52" i="280"/>
  <c r="J52" i="280"/>
  <c r="I52" i="280"/>
  <c r="H52" i="280"/>
  <c r="G52" i="280"/>
  <c r="F52" i="280"/>
  <c r="C52" i="280"/>
  <c r="B52" i="280"/>
  <c r="K51" i="280"/>
  <c r="J51" i="280"/>
  <c r="I51" i="280"/>
  <c r="H51" i="280"/>
  <c r="G51" i="280"/>
  <c r="F51" i="280"/>
  <c r="C51" i="280"/>
  <c r="B51" i="280"/>
  <c r="K50" i="280"/>
  <c r="J50" i="280"/>
  <c r="I50" i="280"/>
  <c r="H50" i="280"/>
  <c r="G50" i="280"/>
  <c r="F50" i="280"/>
  <c r="C50" i="280"/>
  <c r="B50" i="280"/>
  <c r="K49" i="280"/>
  <c r="J49" i="280"/>
  <c r="I49" i="280"/>
  <c r="H49" i="280"/>
  <c r="G49" i="280"/>
  <c r="F49" i="280"/>
  <c r="C49" i="280"/>
  <c r="B49" i="280"/>
  <c r="K48" i="280"/>
  <c r="J48" i="280"/>
  <c r="I48" i="280"/>
  <c r="H48" i="280"/>
  <c r="G48" i="280"/>
  <c r="F48" i="280"/>
  <c r="C48" i="280"/>
  <c r="B48" i="280"/>
  <c r="K47" i="280"/>
  <c r="J47" i="280"/>
  <c r="I47" i="280"/>
  <c r="H47" i="280"/>
  <c r="G47" i="280"/>
  <c r="F47" i="280"/>
  <c r="C47" i="280"/>
  <c r="B47" i="280"/>
  <c r="K46" i="280"/>
  <c r="J46" i="280"/>
  <c r="I46" i="280"/>
  <c r="H46" i="280"/>
  <c r="G46" i="280"/>
  <c r="F46" i="280"/>
  <c r="C46" i="280"/>
  <c r="B46" i="280"/>
  <c r="K45" i="280"/>
  <c r="J45" i="280"/>
  <c r="I45" i="280"/>
  <c r="H45" i="280"/>
  <c r="G45" i="280"/>
  <c r="F45" i="280"/>
  <c r="C45" i="280"/>
  <c r="B45" i="280"/>
  <c r="K44" i="280"/>
  <c r="J44" i="280"/>
  <c r="I44" i="280"/>
  <c r="H44" i="280"/>
  <c r="G44" i="280"/>
  <c r="F44" i="280"/>
  <c r="C44" i="280"/>
  <c r="B44" i="280"/>
  <c r="K43" i="280"/>
  <c r="J43" i="280"/>
  <c r="I43" i="280"/>
  <c r="H43" i="280"/>
  <c r="G43" i="280"/>
  <c r="F43" i="280"/>
  <c r="C43" i="280"/>
  <c r="B43" i="280"/>
  <c r="K42" i="280"/>
  <c r="J42" i="280"/>
  <c r="I42" i="280"/>
  <c r="H42" i="280"/>
  <c r="G42" i="280"/>
  <c r="F42" i="280"/>
  <c r="C42" i="280"/>
  <c r="B42" i="280"/>
  <c r="K41" i="280"/>
  <c r="J41" i="280"/>
  <c r="I41" i="280"/>
  <c r="H41" i="280"/>
  <c r="G41" i="280"/>
  <c r="F41" i="280"/>
  <c r="C41" i="280"/>
  <c r="B41" i="280"/>
  <c r="K40" i="280"/>
  <c r="J40" i="280"/>
  <c r="I40" i="280"/>
  <c r="H40" i="280"/>
  <c r="G40" i="280"/>
  <c r="F40" i="280"/>
  <c r="C40" i="280"/>
  <c r="B40" i="280"/>
  <c r="K39" i="280"/>
  <c r="J39" i="280"/>
  <c r="I39" i="280"/>
  <c r="H39" i="280"/>
  <c r="G39" i="280"/>
  <c r="F39" i="280"/>
  <c r="C39" i="280"/>
  <c r="B39" i="280"/>
  <c r="K38" i="280"/>
  <c r="J38" i="280"/>
  <c r="I38" i="280"/>
  <c r="H38" i="280"/>
  <c r="G38" i="280"/>
  <c r="F38" i="280"/>
  <c r="C38" i="280"/>
  <c r="B38" i="280"/>
  <c r="K37" i="280"/>
  <c r="J37" i="280"/>
  <c r="I37" i="280"/>
  <c r="H37" i="280"/>
  <c r="G37" i="280"/>
  <c r="F37" i="280"/>
  <c r="C37" i="280"/>
  <c r="B37" i="280"/>
  <c r="K36" i="280"/>
  <c r="J36" i="280"/>
  <c r="I36" i="280"/>
  <c r="H36" i="280"/>
  <c r="G36" i="280"/>
  <c r="F36" i="280"/>
  <c r="C36" i="280"/>
  <c r="B36" i="280"/>
  <c r="K35" i="280"/>
  <c r="J35" i="280"/>
  <c r="I35" i="280"/>
  <c r="H35" i="280"/>
  <c r="G35" i="280"/>
  <c r="F35" i="280"/>
  <c r="C35" i="280"/>
  <c r="B35" i="280"/>
  <c r="K34" i="280"/>
  <c r="J34" i="280"/>
  <c r="I34" i="280"/>
  <c r="H34" i="280"/>
  <c r="G34" i="280"/>
  <c r="F34" i="280"/>
  <c r="C34" i="280"/>
  <c r="B34" i="280"/>
  <c r="K33" i="280"/>
  <c r="J33" i="280"/>
  <c r="I33" i="280"/>
  <c r="H33" i="280"/>
  <c r="G33" i="280"/>
  <c r="F33" i="280"/>
  <c r="C33" i="280"/>
  <c r="B33" i="280"/>
  <c r="K32" i="280"/>
  <c r="J32" i="280"/>
  <c r="I32" i="280"/>
  <c r="H32" i="280"/>
  <c r="G32" i="280"/>
  <c r="F32" i="280"/>
  <c r="C32" i="280"/>
  <c r="B32" i="280"/>
  <c r="K31" i="280"/>
  <c r="J31" i="280"/>
  <c r="I31" i="280"/>
  <c r="H31" i="280"/>
  <c r="G31" i="280"/>
  <c r="F31" i="280"/>
  <c r="C31" i="280"/>
  <c r="B31" i="280"/>
  <c r="K30" i="280"/>
  <c r="J30" i="280"/>
  <c r="I30" i="280"/>
  <c r="H30" i="280"/>
  <c r="G30" i="280"/>
  <c r="F30" i="280"/>
  <c r="C30" i="280"/>
  <c r="B30" i="280"/>
  <c r="K29" i="280"/>
  <c r="J29" i="280"/>
  <c r="I29" i="280"/>
  <c r="H29" i="280"/>
  <c r="G29" i="280"/>
  <c r="F29" i="280"/>
  <c r="C29" i="280"/>
  <c r="B29" i="280"/>
  <c r="K28" i="280"/>
  <c r="J28" i="280"/>
  <c r="I28" i="280"/>
  <c r="H28" i="280"/>
  <c r="G28" i="280"/>
  <c r="F28" i="280"/>
  <c r="C28" i="280"/>
  <c r="B28" i="280"/>
  <c r="K27" i="280"/>
  <c r="J27" i="280"/>
  <c r="I27" i="280"/>
  <c r="H27" i="280"/>
  <c r="G27" i="280"/>
  <c r="F27" i="280"/>
  <c r="C27" i="280"/>
  <c r="B27" i="280"/>
  <c r="K26" i="280"/>
  <c r="J26" i="280"/>
  <c r="I26" i="280"/>
  <c r="H26" i="280"/>
  <c r="G26" i="280"/>
  <c r="F26" i="280"/>
  <c r="C26" i="280"/>
  <c r="B26" i="280"/>
  <c r="K25" i="280"/>
  <c r="J25" i="280"/>
  <c r="I25" i="280"/>
  <c r="H25" i="280"/>
  <c r="G25" i="280"/>
  <c r="F25" i="280"/>
  <c r="C25" i="280"/>
  <c r="B25" i="280"/>
  <c r="K24" i="280"/>
  <c r="J24" i="280"/>
  <c r="I24" i="280"/>
  <c r="H24" i="280"/>
  <c r="G24" i="280"/>
  <c r="F24" i="280"/>
  <c r="C24" i="280"/>
  <c r="B24" i="280"/>
  <c r="K23" i="280"/>
  <c r="J23" i="280"/>
  <c r="I23" i="280"/>
  <c r="H23" i="280"/>
  <c r="G23" i="280"/>
  <c r="F23" i="280"/>
  <c r="C23" i="280"/>
  <c r="B23" i="280"/>
  <c r="K22" i="280"/>
  <c r="J22" i="280"/>
  <c r="I22" i="280"/>
  <c r="H22" i="280"/>
  <c r="G22" i="280"/>
  <c r="F22" i="280"/>
  <c r="C22" i="280"/>
  <c r="B22" i="280"/>
  <c r="K21" i="280"/>
  <c r="J21" i="280"/>
  <c r="I21" i="280"/>
  <c r="H21" i="280"/>
  <c r="G21" i="280"/>
  <c r="F21" i="280"/>
  <c r="C21" i="280"/>
  <c r="B21" i="280"/>
  <c r="K20" i="280"/>
  <c r="J20" i="280"/>
  <c r="I20" i="280"/>
  <c r="H20" i="280"/>
  <c r="G20" i="280"/>
  <c r="F20" i="280"/>
  <c r="C20" i="280"/>
  <c r="B20" i="280"/>
  <c r="K19" i="280"/>
  <c r="J19" i="280"/>
  <c r="I19" i="280"/>
  <c r="H19" i="280"/>
  <c r="G19" i="280"/>
  <c r="F19" i="280"/>
  <c r="C19" i="280"/>
  <c r="B19" i="280"/>
  <c r="K18" i="280"/>
  <c r="J18" i="280"/>
  <c r="I18" i="280"/>
  <c r="H18" i="280"/>
  <c r="G18" i="280"/>
  <c r="F18" i="280"/>
  <c r="C18" i="280"/>
  <c r="B18" i="280"/>
  <c r="K17" i="280"/>
  <c r="J17" i="280"/>
  <c r="I17" i="280"/>
  <c r="H17" i="280"/>
  <c r="G17" i="280"/>
  <c r="F17" i="280"/>
  <c r="C17" i="280"/>
  <c r="B17" i="280"/>
  <c r="K16" i="280"/>
  <c r="J16" i="280"/>
  <c r="I16" i="280"/>
  <c r="H16" i="280"/>
  <c r="G16" i="280"/>
  <c r="F16" i="280"/>
  <c r="C16" i="280"/>
  <c r="B16" i="280"/>
  <c r="K15" i="280"/>
  <c r="J15" i="280"/>
  <c r="I15" i="280"/>
  <c r="H15" i="280"/>
  <c r="G15" i="280"/>
  <c r="F15" i="280"/>
  <c r="C15" i="280"/>
  <c r="B15" i="280"/>
  <c r="K14" i="280"/>
  <c r="J14" i="280"/>
  <c r="I14" i="280"/>
  <c r="H14" i="280"/>
  <c r="G14" i="280"/>
  <c r="F14" i="280"/>
  <c r="C14" i="280"/>
  <c r="B14" i="280"/>
  <c r="K13" i="280"/>
  <c r="J13" i="280"/>
  <c r="I13" i="280"/>
  <c r="H13" i="280"/>
  <c r="G13" i="280"/>
  <c r="F13" i="280"/>
  <c r="C13" i="280"/>
  <c r="B13" i="280"/>
  <c r="K12" i="280"/>
  <c r="J12" i="280"/>
  <c r="I12" i="280"/>
  <c r="H12" i="280"/>
  <c r="G12" i="280"/>
  <c r="F12" i="280"/>
  <c r="C12" i="280"/>
  <c r="B12" i="280"/>
  <c r="K11" i="280"/>
  <c r="J11" i="280"/>
  <c r="I11" i="280"/>
  <c r="H11" i="280"/>
  <c r="G11" i="280"/>
  <c r="F11" i="280"/>
  <c r="C11" i="280"/>
  <c r="B11" i="280"/>
  <c r="K10" i="280"/>
  <c r="J10" i="280"/>
  <c r="I10" i="280"/>
  <c r="H10" i="280"/>
  <c r="G10" i="280"/>
  <c r="F10" i="280"/>
  <c r="C10" i="280"/>
  <c r="B10" i="280"/>
  <c r="C44" i="212"/>
  <c r="C43" i="212"/>
  <c r="E43" i="212" s="1"/>
  <c r="C42" i="212"/>
  <c r="C41" i="212"/>
  <c r="E41" i="212" s="1"/>
  <c r="C40" i="212"/>
  <c r="C39" i="212"/>
  <c r="E39" i="212" s="1"/>
  <c r="C38" i="212"/>
  <c r="C37" i="212"/>
  <c r="E37" i="212" s="1"/>
  <c r="C36" i="212"/>
  <c r="C35" i="212"/>
  <c r="E35" i="212" s="1"/>
  <c r="C34" i="212"/>
  <c r="C33" i="212"/>
  <c r="E33" i="212" s="1"/>
  <c r="C32" i="212"/>
  <c r="E32" i="212" s="1"/>
  <c r="C30" i="212"/>
  <c r="E30" i="212" s="1"/>
  <c r="C28" i="212"/>
  <c r="E28" i="212" s="1"/>
  <c r="C26" i="212"/>
  <c r="E26" i="212" s="1"/>
  <c r="C24" i="212"/>
  <c r="E24" i="212" s="1"/>
  <c r="C22" i="212"/>
  <c r="E22" i="212" s="1"/>
  <c r="C20" i="212"/>
  <c r="E20" i="212" s="1"/>
  <c r="C18" i="212"/>
  <c r="E18" i="212" s="1"/>
  <c r="C16" i="212"/>
  <c r="E16" i="212" s="1"/>
  <c r="C14" i="212"/>
  <c r="E14" i="212" s="1"/>
  <c r="C12" i="212"/>
  <c r="E12" i="212" s="1"/>
  <c r="C10" i="212"/>
  <c r="E10" i="212" s="1"/>
  <c r="L33" i="248"/>
  <c r="L34" i="248"/>
  <c r="L35" i="248" s="1"/>
  <c r="K33" i="248"/>
  <c r="K34" i="248"/>
  <c r="K35" i="248" s="1"/>
  <c r="J33" i="248"/>
  <c r="J34" i="248"/>
  <c r="J35" i="248" s="1"/>
  <c r="I34" i="248"/>
  <c r="H34" i="248"/>
  <c r="G34" i="248"/>
  <c r="F34" i="248"/>
  <c r="E34" i="248"/>
  <c r="D34" i="248"/>
  <c r="C34" i="248"/>
  <c r="S14" i="248"/>
  <c r="R14" i="248"/>
  <c r="O14" i="248"/>
  <c r="N14" i="248"/>
  <c r="L14" i="248"/>
  <c r="K14" i="248"/>
  <c r="J14" i="248"/>
  <c r="I14" i="248"/>
  <c r="H14" i="248"/>
  <c r="G14" i="248"/>
  <c r="F14" i="248"/>
  <c r="E14" i="248"/>
  <c r="D14" i="248"/>
  <c r="C14" i="248"/>
  <c r="B14" i="248"/>
  <c r="S12" i="248"/>
  <c r="R12" i="248"/>
  <c r="O12" i="248"/>
  <c r="N12" i="248"/>
  <c r="L12" i="248"/>
  <c r="K12" i="248"/>
  <c r="J12" i="248"/>
  <c r="I12" i="248"/>
  <c r="H12" i="248"/>
  <c r="G12" i="248"/>
  <c r="F12" i="248"/>
  <c r="E12" i="248"/>
  <c r="D12" i="248"/>
  <c r="C12" i="248"/>
  <c r="B12" i="248"/>
  <c r="G112" i="243"/>
  <c r="F112" i="236"/>
  <c r="M112" i="243"/>
  <c r="F112" i="243"/>
  <c r="E112" i="236"/>
  <c r="L112" i="243"/>
  <c r="E112" i="243"/>
  <c r="K112" i="243" s="1"/>
  <c r="D112" i="236"/>
  <c r="D112" i="243"/>
  <c r="J112" i="243" s="1"/>
  <c r="C112" i="236"/>
  <c r="C112" i="243"/>
  <c r="B112" i="236"/>
  <c r="H112" i="243" s="1"/>
  <c r="I112" i="243"/>
  <c r="B112" i="243"/>
  <c r="G111" i="243"/>
  <c r="M111" i="243" s="1"/>
  <c r="F111" i="236"/>
  <c r="F111" i="243"/>
  <c r="E111" i="236"/>
  <c r="L111" i="243"/>
  <c r="E111" i="243"/>
  <c r="D111" i="236"/>
  <c r="K111" i="243"/>
  <c r="D111" i="243"/>
  <c r="J111" i="243" s="1"/>
  <c r="C111" i="236"/>
  <c r="C111" i="243"/>
  <c r="I111" i="243" s="1"/>
  <c r="B111" i="236"/>
  <c r="H111" i="243" s="1"/>
  <c r="B111" i="243"/>
  <c r="G110" i="243"/>
  <c r="M110" i="243" s="1"/>
  <c r="F110" i="236"/>
  <c r="F110" i="243"/>
  <c r="L110" i="243" s="1"/>
  <c r="E110" i="236"/>
  <c r="E110" i="243"/>
  <c r="D110" i="236"/>
  <c r="K110" i="243"/>
  <c r="D110" i="243"/>
  <c r="C110" i="236"/>
  <c r="J110" i="243"/>
  <c r="C110" i="243"/>
  <c r="I110" i="243" s="1"/>
  <c r="B110" i="236"/>
  <c r="B110" i="243"/>
  <c r="H110" i="243"/>
  <c r="G109" i="243"/>
  <c r="F109" i="236"/>
  <c r="M109" i="243"/>
  <c r="F109" i="243"/>
  <c r="L109" i="243" s="1"/>
  <c r="E109" i="236"/>
  <c r="E109" i="243"/>
  <c r="K109" i="243" s="1"/>
  <c r="D109" i="236"/>
  <c r="D109" i="243"/>
  <c r="C109" i="236"/>
  <c r="J109" i="243"/>
  <c r="C109" i="243"/>
  <c r="B109" i="236"/>
  <c r="I109" i="243"/>
  <c r="B109" i="243"/>
  <c r="H109" i="243" s="1"/>
  <c r="G108" i="243"/>
  <c r="F108" i="236"/>
  <c r="M108" i="243"/>
  <c r="F108" i="243"/>
  <c r="E108" i="236"/>
  <c r="L108" i="243"/>
  <c r="E108" i="243"/>
  <c r="K108" i="243" s="1"/>
  <c r="D108" i="236"/>
  <c r="D108" i="243"/>
  <c r="J108" i="243" s="1"/>
  <c r="C108" i="236"/>
  <c r="C108" i="243"/>
  <c r="B108" i="236"/>
  <c r="H108" i="243" s="1"/>
  <c r="I108" i="243"/>
  <c r="B108" i="243"/>
  <c r="G107" i="243"/>
  <c r="M107" i="243" s="1"/>
  <c r="F107" i="236"/>
  <c r="F107" i="243"/>
  <c r="E107" i="236"/>
  <c r="L107" i="243"/>
  <c r="E107" i="243"/>
  <c r="D107" i="236"/>
  <c r="K107" i="243"/>
  <c r="D107" i="243"/>
  <c r="J107" i="243" s="1"/>
  <c r="C107" i="236"/>
  <c r="C107" i="243"/>
  <c r="I107" i="243" s="1"/>
  <c r="B107" i="236"/>
  <c r="H107" i="243" s="1"/>
  <c r="B107" i="243"/>
  <c r="G106" i="243"/>
  <c r="M106" i="243" s="1"/>
  <c r="F106" i="236"/>
  <c r="F106" i="243"/>
  <c r="L106" i="243" s="1"/>
  <c r="E106" i="236"/>
  <c r="E106" i="243"/>
  <c r="D106" i="236"/>
  <c r="K106" i="243"/>
  <c r="D106" i="243"/>
  <c r="C106" i="236"/>
  <c r="J106" i="243"/>
  <c r="C106" i="243"/>
  <c r="I106" i="243" s="1"/>
  <c r="B106" i="236"/>
  <c r="B106" i="243"/>
  <c r="H106" i="243"/>
  <c r="G105" i="243"/>
  <c r="F105" i="236"/>
  <c r="M105" i="243"/>
  <c r="F105" i="243"/>
  <c r="L105" i="243" s="1"/>
  <c r="E105" i="236"/>
  <c r="E105" i="243"/>
  <c r="K105" i="243" s="1"/>
  <c r="D105" i="236"/>
  <c r="D105" i="243"/>
  <c r="C105" i="236"/>
  <c r="J105" i="243"/>
  <c r="C105" i="243"/>
  <c r="B105" i="236"/>
  <c r="I105" i="243"/>
  <c r="B105" i="243"/>
  <c r="H105" i="243" s="1"/>
  <c r="G104" i="243"/>
  <c r="F104" i="236"/>
  <c r="M104" i="243" s="1"/>
  <c r="F104" i="243"/>
  <c r="E104" i="236"/>
  <c r="L104" i="243"/>
  <c r="E104" i="243"/>
  <c r="K104" i="243" s="1"/>
  <c r="D104" i="236"/>
  <c r="D104" i="243"/>
  <c r="J104" i="243" s="1"/>
  <c r="C104" i="236"/>
  <c r="C104" i="243"/>
  <c r="B104" i="236"/>
  <c r="I104" i="243" s="1"/>
  <c r="B104" i="243"/>
  <c r="G103" i="243"/>
  <c r="M103" i="243" s="1"/>
  <c r="F103" i="236"/>
  <c r="F103" i="243"/>
  <c r="E103" i="236"/>
  <c r="L103" i="243"/>
  <c r="E103" i="243"/>
  <c r="D103" i="236"/>
  <c r="K103" i="243"/>
  <c r="D103" i="243"/>
  <c r="J103" i="243" s="1"/>
  <c r="C103" i="236"/>
  <c r="C103" i="243"/>
  <c r="I103" i="243" s="1"/>
  <c r="B103" i="236"/>
  <c r="B103" i="243"/>
  <c r="H103" i="243"/>
  <c r="G102" i="243"/>
  <c r="M102" i="243" s="1"/>
  <c r="F102" i="236"/>
  <c r="F102" i="243"/>
  <c r="L102" i="243" s="1"/>
  <c r="E102" i="236"/>
  <c r="E102" i="243"/>
  <c r="D102" i="236"/>
  <c r="K102" i="243"/>
  <c r="D102" i="243"/>
  <c r="C102" i="236"/>
  <c r="J102" i="243"/>
  <c r="C102" i="243"/>
  <c r="I102" i="243" s="1"/>
  <c r="B102" i="236"/>
  <c r="B102" i="243"/>
  <c r="H102" i="243"/>
  <c r="G101" i="243"/>
  <c r="F101" i="236"/>
  <c r="M101" i="243"/>
  <c r="F101" i="243"/>
  <c r="L101" i="243" s="1"/>
  <c r="E101" i="236"/>
  <c r="E101" i="243"/>
  <c r="K101" i="243" s="1"/>
  <c r="D101" i="236"/>
  <c r="D101" i="243"/>
  <c r="C101" i="236"/>
  <c r="J101" i="243"/>
  <c r="C101" i="243"/>
  <c r="B101" i="236"/>
  <c r="I101" i="243"/>
  <c r="B101" i="243"/>
  <c r="H101" i="243" s="1"/>
  <c r="G100" i="243"/>
  <c r="F100" i="236"/>
  <c r="M100" i="243"/>
  <c r="F100" i="243"/>
  <c r="E100" i="236"/>
  <c r="L100" i="243"/>
  <c r="E100" i="243"/>
  <c r="K100" i="243" s="1"/>
  <c r="D100" i="236"/>
  <c r="D100" i="243"/>
  <c r="J100" i="243" s="1"/>
  <c r="C100" i="236"/>
  <c r="C100" i="243"/>
  <c r="B100" i="236"/>
  <c r="I100" i="243"/>
  <c r="B100" i="243"/>
  <c r="H100" i="243" s="1"/>
  <c r="G99" i="243"/>
  <c r="M99" i="243" s="1"/>
  <c r="F99" i="236"/>
  <c r="F99" i="243"/>
  <c r="E99" i="236"/>
  <c r="L99" i="243"/>
  <c r="E99" i="243"/>
  <c r="D99" i="236"/>
  <c r="K99" i="243"/>
  <c r="D99" i="243"/>
  <c r="J99" i="243" s="1"/>
  <c r="C99" i="236"/>
  <c r="C99" i="243"/>
  <c r="I99" i="243" s="1"/>
  <c r="B99" i="236"/>
  <c r="H99" i="243" s="1"/>
  <c r="B99" i="243"/>
  <c r="G98" i="243"/>
  <c r="M98" i="243" s="1"/>
  <c r="F98" i="236"/>
  <c r="F98" i="243"/>
  <c r="L98" i="243" s="1"/>
  <c r="E98" i="236"/>
  <c r="E98" i="243"/>
  <c r="D98" i="236"/>
  <c r="K98" i="243"/>
  <c r="D98" i="243"/>
  <c r="C98" i="236"/>
  <c r="J98" i="243"/>
  <c r="C98" i="243"/>
  <c r="I98" i="243" s="1"/>
  <c r="B98" i="236"/>
  <c r="B98" i="243"/>
  <c r="H98" i="243"/>
  <c r="G97" i="243"/>
  <c r="F97" i="236"/>
  <c r="M97" i="243"/>
  <c r="F97" i="243"/>
  <c r="L97" i="243" s="1"/>
  <c r="E97" i="236"/>
  <c r="E97" i="243"/>
  <c r="K97" i="243" s="1"/>
  <c r="D97" i="236"/>
  <c r="D97" i="243"/>
  <c r="C97" i="236"/>
  <c r="J97" i="243"/>
  <c r="C97" i="243"/>
  <c r="B97" i="236"/>
  <c r="I97" i="243"/>
  <c r="B97" i="243"/>
  <c r="H97" i="243" s="1"/>
  <c r="G96" i="243"/>
  <c r="F96" i="236"/>
  <c r="M96" i="243"/>
  <c r="F96" i="243"/>
  <c r="E96" i="236"/>
  <c r="L96" i="243"/>
  <c r="E96" i="243"/>
  <c r="K96" i="243" s="1"/>
  <c r="D96" i="236"/>
  <c r="D96" i="243"/>
  <c r="J96" i="243" s="1"/>
  <c r="C96" i="236"/>
  <c r="C96" i="243"/>
  <c r="B96" i="236"/>
  <c r="H96" i="243" s="1"/>
  <c r="I96" i="243"/>
  <c r="B96" i="243"/>
  <c r="G95" i="243"/>
  <c r="M95" i="243" s="1"/>
  <c r="F95" i="236"/>
  <c r="F95" i="243"/>
  <c r="E95" i="236"/>
  <c r="L95" i="243"/>
  <c r="E95" i="243"/>
  <c r="D95" i="236"/>
  <c r="K95" i="243"/>
  <c r="D95" i="243"/>
  <c r="J95" i="243" s="1"/>
  <c r="C95" i="236"/>
  <c r="C95" i="243"/>
  <c r="I95" i="243" s="1"/>
  <c r="B95" i="236"/>
  <c r="H95" i="243" s="1"/>
  <c r="B95" i="243"/>
  <c r="G94" i="243"/>
  <c r="M94" i="243" s="1"/>
  <c r="F94" i="236"/>
  <c r="F94" i="243"/>
  <c r="L94" i="243" s="1"/>
  <c r="E94" i="236"/>
  <c r="E94" i="243"/>
  <c r="D94" i="236"/>
  <c r="K94" i="243"/>
  <c r="D94" i="243"/>
  <c r="C94" i="236"/>
  <c r="J94" i="243"/>
  <c r="C94" i="243"/>
  <c r="I94" i="243" s="1"/>
  <c r="B94" i="236"/>
  <c r="B94" i="243"/>
  <c r="H94" i="243"/>
  <c r="G93" i="243"/>
  <c r="F93" i="236"/>
  <c r="M93" i="243"/>
  <c r="F93" i="243"/>
  <c r="L93" i="243" s="1"/>
  <c r="E93" i="236"/>
  <c r="E93" i="243"/>
  <c r="K93" i="243" s="1"/>
  <c r="D93" i="236"/>
  <c r="D93" i="243"/>
  <c r="C93" i="236"/>
  <c r="J93" i="243"/>
  <c r="C93" i="243"/>
  <c r="B93" i="236"/>
  <c r="I93" i="243"/>
  <c r="B93" i="243"/>
  <c r="H93" i="243" s="1"/>
  <c r="G92" i="243"/>
  <c r="F92" i="236"/>
  <c r="M92" i="243"/>
  <c r="F92" i="243"/>
  <c r="E92" i="236"/>
  <c r="L92" i="243"/>
  <c r="E92" i="243"/>
  <c r="K92" i="243" s="1"/>
  <c r="D92" i="236"/>
  <c r="D92" i="243"/>
  <c r="J92" i="243" s="1"/>
  <c r="C92" i="236"/>
  <c r="C92" i="243"/>
  <c r="B92" i="236"/>
  <c r="H92" i="243" s="1"/>
  <c r="B92" i="243"/>
  <c r="G91" i="243"/>
  <c r="F91" i="236"/>
  <c r="F91" i="243"/>
  <c r="E91" i="236"/>
  <c r="L91" i="243"/>
  <c r="E91" i="243"/>
  <c r="D91" i="236"/>
  <c r="K91" i="243"/>
  <c r="D91" i="243"/>
  <c r="J91" i="243" s="1"/>
  <c r="C91" i="236"/>
  <c r="C91" i="243"/>
  <c r="I91" i="243" s="1"/>
  <c r="B91" i="236"/>
  <c r="B91" i="243"/>
  <c r="H91" i="243"/>
  <c r="G90" i="243"/>
  <c r="M90" i="243" s="1"/>
  <c r="F90" i="236"/>
  <c r="F90" i="243"/>
  <c r="E90" i="236"/>
  <c r="E90" i="243"/>
  <c r="D90" i="236"/>
  <c r="K90" i="243"/>
  <c r="D90" i="243"/>
  <c r="C90" i="236"/>
  <c r="J90" i="243"/>
  <c r="C90" i="243"/>
  <c r="I90" i="243" s="1"/>
  <c r="B90" i="236"/>
  <c r="B90" i="243"/>
  <c r="H90" i="243" s="1"/>
  <c r="G89" i="243"/>
  <c r="F89" i="236"/>
  <c r="M89" i="243"/>
  <c r="F89" i="243"/>
  <c r="L89" i="243" s="1"/>
  <c r="E89" i="236"/>
  <c r="E89" i="243"/>
  <c r="K89" i="243" s="1"/>
  <c r="D89" i="236"/>
  <c r="D89" i="243"/>
  <c r="C89" i="236"/>
  <c r="J89" i="243" s="1"/>
  <c r="C89" i="243"/>
  <c r="B89" i="236"/>
  <c r="I89" i="243"/>
  <c r="B89" i="243"/>
  <c r="H89" i="243" s="1"/>
  <c r="G88" i="243"/>
  <c r="F88" i="236"/>
  <c r="M88" i="243" s="1"/>
  <c r="F88" i="243"/>
  <c r="E88" i="236"/>
  <c r="L88" i="243"/>
  <c r="E88" i="243"/>
  <c r="K88" i="243" s="1"/>
  <c r="D88" i="236"/>
  <c r="D88" i="243"/>
  <c r="J88" i="243" s="1"/>
  <c r="C88" i="236"/>
  <c r="C88" i="243"/>
  <c r="B88" i="236"/>
  <c r="I88" i="243" s="1"/>
  <c r="B88" i="243"/>
  <c r="H88" i="243" s="1"/>
  <c r="G87" i="243"/>
  <c r="M87" i="243" s="1"/>
  <c r="F87" i="236"/>
  <c r="F87" i="243"/>
  <c r="E87" i="236"/>
  <c r="L87" i="243" s="1"/>
  <c r="E87" i="243"/>
  <c r="D87" i="236"/>
  <c r="K87" i="243"/>
  <c r="D87" i="243"/>
  <c r="J87" i="243" s="1"/>
  <c r="C87" i="236"/>
  <c r="C87" i="243"/>
  <c r="I87" i="243" s="1"/>
  <c r="B87" i="236"/>
  <c r="B87" i="243"/>
  <c r="H87" i="243"/>
  <c r="G86" i="243"/>
  <c r="M86" i="243" s="1"/>
  <c r="F86" i="236"/>
  <c r="F86" i="243"/>
  <c r="L86" i="243" s="1"/>
  <c r="E86" i="236"/>
  <c r="E86" i="243"/>
  <c r="D86" i="236"/>
  <c r="K86" i="243" s="1"/>
  <c r="D86" i="243"/>
  <c r="C86" i="236"/>
  <c r="J86" i="243"/>
  <c r="C86" i="243"/>
  <c r="I86" i="243" s="1"/>
  <c r="B86" i="236"/>
  <c r="B86" i="243"/>
  <c r="H86" i="243" s="1"/>
  <c r="G85" i="243"/>
  <c r="F85" i="236"/>
  <c r="M85" i="243"/>
  <c r="F85" i="243"/>
  <c r="L85" i="243" s="1"/>
  <c r="E85" i="236"/>
  <c r="E85" i="243"/>
  <c r="K85" i="243" s="1"/>
  <c r="D85" i="236"/>
  <c r="D85" i="243"/>
  <c r="C85" i="236"/>
  <c r="J85" i="243" s="1"/>
  <c r="C85" i="243"/>
  <c r="B85" i="236"/>
  <c r="I85" i="243"/>
  <c r="B85" i="243"/>
  <c r="H85" i="243" s="1"/>
  <c r="G84" i="243"/>
  <c r="F84" i="236"/>
  <c r="M84" i="243" s="1"/>
  <c r="F84" i="243"/>
  <c r="E84" i="236"/>
  <c r="L84" i="243"/>
  <c r="E84" i="243"/>
  <c r="K84" i="243" s="1"/>
  <c r="D84" i="236"/>
  <c r="D84" i="243"/>
  <c r="J84" i="243" s="1"/>
  <c r="C84" i="236"/>
  <c r="C84" i="243"/>
  <c r="B84" i="236"/>
  <c r="I84" i="243" s="1"/>
  <c r="B84" i="243"/>
  <c r="H84" i="243" s="1"/>
  <c r="G83" i="243"/>
  <c r="M83" i="243" s="1"/>
  <c r="F83" i="236"/>
  <c r="F83" i="243"/>
  <c r="E83" i="236"/>
  <c r="L83" i="243" s="1"/>
  <c r="E83" i="243"/>
  <c r="D83" i="236"/>
  <c r="K83" i="243"/>
  <c r="D83" i="243"/>
  <c r="J83" i="243" s="1"/>
  <c r="C83" i="236"/>
  <c r="C83" i="243"/>
  <c r="I83" i="243" s="1"/>
  <c r="B83" i="236"/>
  <c r="B83" i="243"/>
  <c r="H83" i="243"/>
  <c r="G82" i="243"/>
  <c r="M82" i="243" s="1"/>
  <c r="F82" i="236"/>
  <c r="F82" i="243"/>
  <c r="L82" i="243" s="1"/>
  <c r="E82" i="236"/>
  <c r="E82" i="243"/>
  <c r="D82" i="236"/>
  <c r="K82" i="243" s="1"/>
  <c r="D82" i="243"/>
  <c r="C82" i="236"/>
  <c r="J82" i="243"/>
  <c r="C82" i="243"/>
  <c r="I82" i="243" s="1"/>
  <c r="B82" i="236"/>
  <c r="B82" i="243"/>
  <c r="H82" i="243" s="1"/>
  <c r="G81" i="243"/>
  <c r="F81" i="236"/>
  <c r="M81" i="243"/>
  <c r="F81" i="243"/>
  <c r="L81" i="243" s="1"/>
  <c r="E81" i="236"/>
  <c r="E81" i="243"/>
  <c r="K81" i="243" s="1"/>
  <c r="D81" i="236"/>
  <c r="D81" i="243"/>
  <c r="C81" i="236"/>
  <c r="J81" i="243" s="1"/>
  <c r="C81" i="243"/>
  <c r="B81" i="236"/>
  <c r="I81" i="243"/>
  <c r="B81" i="243"/>
  <c r="H81" i="243" s="1"/>
  <c r="G80" i="243"/>
  <c r="F80" i="236"/>
  <c r="M80" i="243" s="1"/>
  <c r="F80" i="243"/>
  <c r="E80" i="236"/>
  <c r="L80" i="243"/>
  <c r="E80" i="243"/>
  <c r="K80" i="243" s="1"/>
  <c r="D80" i="236"/>
  <c r="D80" i="243"/>
  <c r="J80" i="243" s="1"/>
  <c r="C80" i="236"/>
  <c r="C80" i="243"/>
  <c r="B80" i="236"/>
  <c r="I80" i="243" s="1"/>
  <c r="B80" i="243"/>
  <c r="H80" i="243" s="1"/>
  <c r="G79" i="243"/>
  <c r="M79" i="243" s="1"/>
  <c r="F79" i="236"/>
  <c r="F79" i="243"/>
  <c r="E79" i="236"/>
  <c r="L79" i="243"/>
  <c r="E79" i="243"/>
  <c r="D79" i="236"/>
  <c r="K79" i="243"/>
  <c r="D79" i="243"/>
  <c r="J79" i="243" s="1"/>
  <c r="C79" i="236"/>
  <c r="C79" i="243"/>
  <c r="I79" i="243" s="1"/>
  <c r="B79" i="236"/>
  <c r="B79" i="243"/>
  <c r="H79" i="243"/>
  <c r="G78" i="243"/>
  <c r="M78" i="243" s="1"/>
  <c r="F78" i="236"/>
  <c r="F78" i="243"/>
  <c r="L78" i="243" s="1"/>
  <c r="E78" i="236"/>
  <c r="E78" i="243"/>
  <c r="D78" i="236"/>
  <c r="K78" i="243"/>
  <c r="D78" i="243"/>
  <c r="C78" i="236"/>
  <c r="J78" i="243"/>
  <c r="C78" i="243"/>
  <c r="I78" i="243" s="1"/>
  <c r="B78" i="236"/>
  <c r="B78" i="243"/>
  <c r="H78" i="243"/>
  <c r="G77" i="243"/>
  <c r="F77" i="236"/>
  <c r="M77" i="243"/>
  <c r="F77" i="243"/>
  <c r="L77" i="243" s="1"/>
  <c r="E77" i="236"/>
  <c r="E77" i="243"/>
  <c r="K77" i="243" s="1"/>
  <c r="D77" i="236"/>
  <c r="D77" i="243"/>
  <c r="C77" i="236"/>
  <c r="J77" i="243"/>
  <c r="C77" i="243"/>
  <c r="B77" i="236"/>
  <c r="I77" i="243"/>
  <c r="B77" i="243"/>
  <c r="H77" i="243" s="1"/>
  <c r="G76" i="243"/>
  <c r="F76" i="236"/>
  <c r="M76" i="243" s="1"/>
  <c r="F76" i="243"/>
  <c r="E76" i="236"/>
  <c r="L76" i="243"/>
  <c r="E76" i="243"/>
  <c r="K76" i="243" s="1"/>
  <c r="D76" i="236"/>
  <c r="D76" i="243"/>
  <c r="J76" i="243" s="1"/>
  <c r="C76" i="236"/>
  <c r="C76" i="243"/>
  <c r="B76" i="236"/>
  <c r="I76" i="243"/>
  <c r="B76" i="243"/>
  <c r="H76" i="243" s="1"/>
  <c r="G75" i="243"/>
  <c r="M75" i="243" s="1"/>
  <c r="F75" i="236"/>
  <c r="F75" i="243"/>
  <c r="E75" i="236"/>
  <c r="L75" i="243"/>
  <c r="E75" i="243"/>
  <c r="D75" i="236"/>
  <c r="K75" i="243"/>
  <c r="D75" i="243"/>
  <c r="J75" i="243" s="1"/>
  <c r="C75" i="236"/>
  <c r="C75" i="243"/>
  <c r="I75" i="243" s="1"/>
  <c r="B75" i="236"/>
  <c r="H75" i="243" s="1"/>
  <c r="B75" i="243"/>
  <c r="G74" i="243"/>
  <c r="M74" i="243" s="1"/>
  <c r="F74" i="236"/>
  <c r="F74" i="243"/>
  <c r="L74" i="243" s="1"/>
  <c r="E74" i="236"/>
  <c r="E74" i="243"/>
  <c r="D74" i="236"/>
  <c r="K74" i="243"/>
  <c r="D74" i="243"/>
  <c r="C74" i="236"/>
  <c r="J74" i="243"/>
  <c r="C74" i="243"/>
  <c r="I74" i="243" s="1"/>
  <c r="B74" i="236"/>
  <c r="B74" i="243"/>
  <c r="H74" i="243"/>
  <c r="G73" i="243"/>
  <c r="F73" i="236"/>
  <c r="M73" i="243"/>
  <c r="F73" i="243"/>
  <c r="L73" i="243" s="1"/>
  <c r="E73" i="236"/>
  <c r="E73" i="243"/>
  <c r="K73" i="243" s="1"/>
  <c r="D73" i="236"/>
  <c r="D73" i="243"/>
  <c r="C73" i="236"/>
  <c r="J73" i="243"/>
  <c r="C73" i="243"/>
  <c r="B73" i="236"/>
  <c r="I73" i="243"/>
  <c r="B73" i="243"/>
  <c r="H73" i="243" s="1"/>
  <c r="G72" i="243"/>
  <c r="F72" i="236"/>
  <c r="M72" i="243"/>
  <c r="F72" i="243"/>
  <c r="E72" i="236"/>
  <c r="L72" i="243"/>
  <c r="E72" i="243"/>
  <c r="K72" i="243" s="1"/>
  <c r="D72" i="236"/>
  <c r="D72" i="243"/>
  <c r="J72" i="243" s="1"/>
  <c r="C72" i="236"/>
  <c r="C72" i="243"/>
  <c r="B72" i="236"/>
  <c r="I72" i="243" s="1"/>
  <c r="B72" i="243"/>
  <c r="H72" i="243" s="1"/>
  <c r="G71" i="243"/>
  <c r="M71" i="243" s="1"/>
  <c r="F71" i="236"/>
  <c r="F71" i="243"/>
  <c r="E71" i="236"/>
  <c r="L71" i="243"/>
  <c r="E71" i="243"/>
  <c r="D71" i="236"/>
  <c r="K71" i="243"/>
  <c r="D71" i="243"/>
  <c r="J71" i="243" s="1"/>
  <c r="C71" i="236"/>
  <c r="C71" i="243"/>
  <c r="I71" i="243" s="1"/>
  <c r="B71" i="236"/>
  <c r="H71" i="243" s="1"/>
  <c r="B71" i="243"/>
  <c r="G70" i="243"/>
  <c r="M70" i="243" s="1"/>
  <c r="F70" i="236"/>
  <c r="F70" i="243"/>
  <c r="L70" i="243" s="1"/>
  <c r="E70" i="236"/>
  <c r="E70" i="243"/>
  <c r="D70" i="236"/>
  <c r="K70" i="243"/>
  <c r="D70" i="243"/>
  <c r="C70" i="236"/>
  <c r="J70" i="243"/>
  <c r="C70" i="243"/>
  <c r="I70" i="243" s="1"/>
  <c r="B70" i="236"/>
  <c r="B70" i="243"/>
  <c r="H70" i="243"/>
  <c r="G69" i="243"/>
  <c r="F69" i="236"/>
  <c r="M69" i="243"/>
  <c r="F69" i="243"/>
  <c r="L69" i="243" s="1"/>
  <c r="E69" i="236"/>
  <c r="E69" i="243"/>
  <c r="K69" i="243" s="1"/>
  <c r="D69" i="236"/>
  <c r="D69" i="243"/>
  <c r="C69" i="236"/>
  <c r="J69" i="243"/>
  <c r="C69" i="243"/>
  <c r="B69" i="236"/>
  <c r="I69" i="243"/>
  <c r="B69" i="243"/>
  <c r="H69" i="243" s="1"/>
  <c r="G68" i="243"/>
  <c r="F68" i="236"/>
  <c r="M68" i="243"/>
  <c r="F68" i="243"/>
  <c r="E68" i="236"/>
  <c r="L68" i="243"/>
  <c r="E68" i="243"/>
  <c r="K68" i="243" s="1"/>
  <c r="D68" i="236"/>
  <c r="D68" i="243"/>
  <c r="J68" i="243" s="1"/>
  <c r="C68" i="236"/>
  <c r="C68" i="243"/>
  <c r="B68" i="236"/>
  <c r="I68" i="243"/>
  <c r="B68" i="243"/>
  <c r="H68" i="243" s="1"/>
  <c r="G67" i="243"/>
  <c r="M67" i="243" s="1"/>
  <c r="F67" i="236"/>
  <c r="F67" i="243"/>
  <c r="E67" i="236"/>
  <c r="L67" i="243"/>
  <c r="E67" i="243"/>
  <c r="D67" i="236"/>
  <c r="K67" i="243"/>
  <c r="D67" i="243"/>
  <c r="J67" i="243" s="1"/>
  <c r="C67" i="236"/>
  <c r="C67" i="243"/>
  <c r="I67" i="243" s="1"/>
  <c r="B67" i="236"/>
  <c r="H67" i="243" s="1"/>
  <c r="B67" i="243"/>
  <c r="G66" i="243"/>
  <c r="M66" i="243" s="1"/>
  <c r="F66" i="236"/>
  <c r="F66" i="243"/>
  <c r="L66" i="243" s="1"/>
  <c r="E66" i="236"/>
  <c r="E66" i="243"/>
  <c r="D66" i="236"/>
  <c r="K66" i="243"/>
  <c r="D66" i="243"/>
  <c r="C66" i="236"/>
  <c r="J66" i="243"/>
  <c r="C66" i="243"/>
  <c r="I66" i="243" s="1"/>
  <c r="B66" i="236"/>
  <c r="B66" i="243"/>
  <c r="H66" i="243"/>
  <c r="G65" i="243"/>
  <c r="F65" i="236"/>
  <c r="M65" i="243"/>
  <c r="F65" i="243"/>
  <c r="L65" i="243" s="1"/>
  <c r="E65" i="236"/>
  <c r="E65" i="243"/>
  <c r="K65" i="243" s="1"/>
  <c r="D65" i="236"/>
  <c r="D65" i="243"/>
  <c r="C65" i="236"/>
  <c r="J65" i="243"/>
  <c r="C65" i="243"/>
  <c r="B65" i="236"/>
  <c r="I65" i="243"/>
  <c r="B65" i="243"/>
  <c r="H65" i="243" s="1"/>
  <c r="G64" i="243"/>
  <c r="F64" i="236"/>
  <c r="M64" i="243"/>
  <c r="F64" i="243"/>
  <c r="E64" i="236"/>
  <c r="L64" i="243"/>
  <c r="E64" i="243"/>
  <c r="K64" i="243" s="1"/>
  <c r="D64" i="236"/>
  <c r="D64" i="243"/>
  <c r="J64" i="243" s="1"/>
  <c r="C64" i="236"/>
  <c r="C64" i="243"/>
  <c r="B64" i="236"/>
  <c r="I64" i="243"/>
  <c r="B64" i="243"/>
  <c r="H64" i="243" s="1"/>
  <c r="G63" i="243"/>
  <c r="M63" i="243" s="1"/>
  <c r="F63" i="236"/>
  <c r="F63" i="243"/>
  <c r="E63" i="236"/>
  <c r="L63" i="243"/>
  <c r="E63" i="243"/>
  <c r="D63" i="236"/>
  <c r="K63" i="243"/>
  <c r="D63" i="243"/>
  <c r="J63" i="243" s="1"/>
  <c r="C63" i="236"/>
  <c r="C63" i="243"/>
  <c r="I63" i="243" s="1"/>
  <c r="B63" i="236"/>
  <c r="H63" i="243" s="1"/>
  <c r="B63" i="243"/>
  <c r="G62" i="243"/>
  <c r="M62" i="243" s="1"/>
  <c r="F62" i="236"/>
  <c r="F62" i="243"/>
  <c r="L62" i="243" s="1"/>
  <c r="E62" i="236"/>
  <c r="E62" i="243"/>
  <c r="D62" i="236"/>
  <c r="K62" i="243"/>
  <c r="D62" i="243"/>
  <c r="C62" i="236"/>
  <c r="J62" i="243"/>
  <c r="C62" i="243"/>
  <c r="I62" i="243" s="1"/>
  <c r="B62" i="236"/>
  <c r="B62" i="243"/>
  <c r="H62" i="243"/>
  <c r="G61" i="243"/>
  <c r="F61" i="236"/>
  <c r="M61" i="243"/>
  <c r="F61" i="243"/>
  <c r="L61" i="243" s="1"/>
  <c r="E61" i="236"/>
  <c r="E61" i="243"/>
  <c r="K61" i="243" s="1"/>
  <c r="D61" i="236"/>
  <c r="D61" i="243"/>
  <c r="C61" i="236"/>
  <c r="J61" i="243"/>
  <c r="C61" i="243"/>
  <c r="B61" i="236"/>
  <c r="I61" i="243"/>
  <c r="B61" i="243"/>
  <c r="H61" i="243" s="1"/>
  <c r="G60" i="243"/>
  <c r="F60" i="236"/>
  <c r="M60" i="243"/>
  <c r="F60" i="243"/>
  <c r="E60" i="236"/>
  <c r="L60" i="243"/>
  <c r="E60" i="243"/>
  <c r="K60" i="243" s="1"/>
  <c r="D60" i="236"/>
  <c r="D60" i="243"/>
  <c r="J60" i="243" s="1"/>
  <c r="C60" i="236"/>
  <c r="C60" i="243"/>
  <c r="B60" i="236"/>
  <c r="I60" i="243"/>
  <c r="B60" i="243"/>
  <c r="H60" i="243" s="1"/>
  <c r="G59" i="243"/>
  <c r="M59" i="243" s="1"/>
  <c r="F59" i="236"/>
  <c r="F59" i="243"/>
  <c r="E59" i="236"/>
  <c r="L59" i="243"/>
  <c r="E59" i="243"/>
  <c r="D59" i="236"/>
  <c r="K59" i="243"/>
  <c r="D59" i="243"/>
  <c r="J59" i="243" s="1"/>
  <c r="C59" i="236"/>
  <c r="C59" i="243"/>
  <c r="I59" i="243" s="1"/>
  <c r="B59" i="236"/>
  <c r="H59" i="243" s="1"/>
  <c r="B59" i="243"/>
  <c r="G58" i="243"/>
  <c r="M58" i="243" s="1"/>
  <c r="F58" i="236"/>
  <c r="F58" i="243"/>
  <c r="L58" i="243" s="1"/>
  <c r="E58" i="236"/>
  <c r="E58" i="243"/>
  <c r="D58" i="236"/>
  <c r="K58" i="243"/>
  <c r="D58" i="243"/>
  <c r="C58" i="236"/>
  <c r="J58" i="243"/>
  <c r="C58" i="243"/>
  <c r="I58" i="243" s="1"/>
  <c r="B58" i="236"/>
  <c r="B58" i="243"/>
  <c r="H58" i="243"/>
  <c r="G57" i="243"/>
  <c r="F57" i="236"/>
  <c r="M57" i="243"/>
  <c r="G56" i="243"/>
  <c r="M56" i="243" s="1"/>
  <c r="F56" i="236"/>
  <c r="G55" i="243"/>
  <c r="M55" i="243" s="1"/>
  <c r="F55" i="236"/>
  <c r="G54" i="243"/>
  <c r="F54" i="236"/>
  <c r="M54" i="243"/>
  <c r="G53" i="243"/>
  <c r="F53" i="236"/>
  <c r="M53" i="243"/>
  <c r="G52" i="243"/>
  <c r="M52" i="243" s="1"/>
  <c r="F52" i="236"/>
  <c r="G51" i="243"/>
  <c r="M51" i="243" s="1"/>
  <c r="F51" i="236"/>
  <c r="G50" i="243"/>
  <c r="F50" i="236"/>
  <c r="M50" i="243"/>
  <c r="G49" i="243"/>
  <c r="F49" i="236"/>
  <c r="M49" i="243"/>
  <c r="G48" i="243"/>
  <c r="M48" i="243" s="1"/>
  <c r="F48" i="236"/>
  <c r="G47" i="243"/>
  <c r="M47" i="243" s="1"/>
  <c r="F47" i="236"/>
  <c r="G46" i="243"/>
  <c r="F46" i="236"/>
  <c r="M46" i="243"/>
  <c r="G45" i="243"/>
  <c r="F45" i="236"/>
  <c r="M45" i="243"/>
  <c r="G44" i="243"/>
  <c r="M44" i="243" s="1"/>
  <c r="F44" i="236"/>
  <c r="G43" i="243"/>
  <c r="M43" i="243" s="1"/>
  <c r="F43" i="236"/>
  <c r="G42" i="243"/>
  <c r="F42" i="236"/>
  <c r="M42" i="243"/>
  <c r="G41" i="243"/>
  <c r="F41" i="236"/>
  <c r="M41" i="243"/>
  <c r="G40" i="243"/>
  <c r="M40" i="243" s="1"/>
  <c r="F40" i="236"/>
  <c r="G39" i="243"/>
  <c r="M39" i="243" s="1"/>
  <c r="F39" i="236"/>
  <c r="G38" i="243"/>
  <c r="F38" i="236"/>
  <c r="M38" i="243"/>
  <c r="G37" i="243"/>
  <c r="F37" i="236"/>
  <c r="M37" i="243"/>
  <c r="G36" i="243"/>
  <c r="M36" i="243" s="1"/>
  <c r="F36" i="236"/>
  <c r="G35" i="243"/>
  <c r="M35" i="243" s="1"/>
  <c r="F35" i="236"/>
  <c r="G34" i="243"/>
  <c r="F34" i="236"/>
  <c r="M34" i="243"/>
  <c r="G33" i="243"/>
  <c r="F33" i="236"/>
  <c r="M33" i="243"/>
  <c r="G32" i="243"/>
  <c r="M32" i="243" s="1"/>
  <c r="F32" i="236"/>
  <c r="G31" i="243"/>
  <c r="M31" i="243" s="1"/>
  <c r="F31" i="236"/>
  <c r="G30" i="243"/>
  <c r="F30" i="236"/>
  <c r="M30" i="243"/>
  <c r="G29" i="243"/>
  <c r="F29" i="236"/>
  <c r="M29" i="243"/>
  <c r="G28" i="243"/>
  <c r="M28" i="243" s="1"/>
  <c r="F28" i="236"/>
  <c r="G27" i="243"/>
  <c r="M27" i="243" s="1"/>
  <c r="F27" i="236"/>
  <c r="G26" i="243"/>
  <c r="F26" i="236"/>
  <c r="M26" i="243"/>
  <c r="G25" i="243"/>
  <c r="F25" i="236"/>
  <c r="M25" i="243"/>
  <c r="G24" i="243"/>
  <c r="M24" i="243" s="1"/>
  <c r="F24" i="236"/>
  <c r="G23" i="243"/>
  <c r="M23" i="243" s="1"/>
  <c r="F23" i="236"/>
  <c r="G22" i="243"/>
  <c r="F22" i="236"/>
  <c r="M22" i="243"/>
  <c r="G21" i="243"/>
  <c r="F21" i="236"/>
  <c r="M21" i="243"/>
  <c r="G20" i="243"/>
  <c r="M20" i="243" s="1"/>
  <c r="F20" i="236"/>
  <c r="G19" i="243"/>
  <c r="M19" i="243" s="1"/>
  <c r="F19" i="236"/>
  <c r="G18" i="243"/>
  <c r="F18" i="236"/>
  <c r="M18" i="243"/>
  <c r="G17" i="243"/>
  <c r="F17" i="236"/>
  <c r="M17" i="243"/>
  <c r="G16" i="243"/>
  <c r="M16" i="243" s="1"/>
  <c r="F16" i="236"/>
  <c r="G15" i="243"/>
  <c r="M15" i="243" s="1"/>
  <c r="F15" i="236"/>
  <c r="G14" i="243"/>
  <c r="F14" i="236"/>
  <c r="M14" i="243"/>
  <c r="G13" i="243"/>
  <c r="F13" i="236"/>
  <c r="M13" i="243"/>
  <c r="G12" i="243"/>
  <c r="M12" i="243" s="1"/>
  <c r="F12" i="236"/>
  <c r="G11" i="243"/>
  <c r="M11" i="243" s="1"/>
  <c r="F11" i="236"/>
  <c r="G10" i="243"/>
  <c r="F10" i="236"/>
  <c r="M10" i="243"/>
  <c r="G9" i="243"/>
  <c r="F9" i="236"/>
  <c r="M9" i="243"/>
  <c r="G112" i="242"/>
  <c r="M112" i="242" s="1"/>
  <c r="F112" i="242"/>
  <c r="L112" i="242"/>
  <c r="E112" i="242"/>
  <c r="K112" i="242" s="1"/>
  <c r="D112" i="242"/>
  <c r="J112" i="242"/>
  <c r="C112" i="242"/>
  <c r="I112" i="242" s="1"/>
  <c r="B112" i="242"/>
  <c r="H112" i="242"/>
  <c r="G111" i="242"/>
  <c r="M111" i="242" s="1"/>
  <c r="F111" i="242"/>
  <c r="L111" i="242"/>
  <c r="E111" i="242"/>
  <c r="K111" i="242" s="1"/>
  <c r="D111" i="242"/>
  <c r="J111" i="242"/>
  <c r="C111" i="242"/>
  <c r="I111" i="242" s="1"/>
  <c r="B111" i="242"/>
  <c r="H111" i="242"/>
  <c r="G110" i="242"/>
  <c r="M110" i="242" s="1"/>
  <c r="F110" i="242"/>
  <c r="L110" i="242"/>
  <c r="E110" i="242"/>
  <c r="K110" i="242" s="1"/>
  <c r="D110" i="242"/>
  <c r="J110" i="242"/>
  <c r="C110" i="242"/>
  <c r="I110" i="242" s="1"/>
  <c r="B110" i="242"/>
  <c r="H110" i="242"/>
  <c r="G109" i="242"/>
  <c r="M109" i="242" s="1"/>
  <c r="F109" i="242"/>
  <c r="L109" i="242"/>
  <c r="E109" i="242"/>
  <c r="K109" i="242" s="1"/>
  <c r="D109" i="242"/>
  <c r="J109" i="242"/>
  <c r="C109" i="242"/>
  <c r="I109" i="242" s="1"/>
  <c r="B109" i="242"/>
  <c r="H109" i="242"/>
  <c r="G108" i="242"/>
  <c r="M108" i="242" s="1"/>
  <c r="F108" i="242"/>
  <c r="L108" i="242"/>
  <c r="E108" i="242"/>
  <c r="K108" i="242" s="1"/>
  <c r="D108" i="242"/>
  <c r="J108" i="242"/>
  <c r="C108" i="242"/>
  <c r="I108" i="242" s="1"/>
  <c r="B108" i="242"/>
  <c r="H108" i="242"/>
  <c r="G107" i="242"/>
  <c r="M107" i="242" s="1"/>
  <c r="F107" i="242"/>
  <c r="L107" i="242"/>
  <c r="E107" i="242"/>
  <c r="K107" i="242" s="1"/>
  <c r="D107" i="242"/>
  <c r="J107" i="242"/>
  <c r="C107" i="242"/>
  <c r="I107" i="242" s="1"/>
  <c r="B107" i="242"/>
  <c r="H107" i="242"/>
  <c r="G106" i="242"/>
  <c r="M106" i="242" s="1"/>
  <c r="F106" i="242"/>
  <c r="L106" i="242"/>
  <c r="E106" i="242"/>
  <c r="K106" i="242" s="1"/>
  <c r="D106" i="242"/>
  <c r="J106" i="242"/>
  <c r="C106" i="242"/>
  <c r="I106" i="242" s="1"/>
  <c r="B106" i="242"/>
  <c r="H106" i="242"/>
  <c r="G105" i="242"/>
  <c r="M105" i="242" s="1"/>
  <c r="F105" i="242"/>
  <c r="L105" i="242"/>
  <c r="E105" i="242"/>
  <c r="K105" i="242" s="1"/>
  <c r="D105" i="242"/>
  <c r="J105" i="242"/>
  <c r="C105" i="242"/>
  <c r="I105" i="242" s="1"/>
  <c r="B105" i="242"/>
  <c r="H105" i="242"/>
  <c r="G104" i="242"/>
  <c r="M104" i="242" s="1"/>
  <c r="F104" i="242"/>
  <c r="L104" i="242"/>
  <c r="E104" i="242"/>
  <c r="K104" i="242" s="1"/>
  <c r="D104" i="242"/>
  <c r="J104" i="242"/>
  <c r="C104" i="242"/>
  <c r="I104" i="242" s="1"/>
  <c r="B104" i="242"/>
  <c r="H104" i="242"/>
  <c r="G103" i="242"/>
  <c r="M103" i="242" s="1"/>
  <c r="F103" i="242"/>
  <c r="L103" i="242"/>
  <c r="E103" i="242"/>
  <c r="K103" i="242" s="1"/>
  <c r="D103" i="242"/>
  <c r="J103" i="242"/>
  <c r="C103" i="242"/>
  <c r="I103" i="242" s="1"/>
  <c r="B103" i="242"/>
  <c r="H103" i="242"/>
  <c r="G102" i="242"/>
  <c r="M102" i="242" s="1"/>
  <c r="F102" i="242"/>
  <c r="L102" i="242"/>
  <c r="E102" i="242"/>
  <c r="K102" i="242" s="1"/>
  <c r="D102" i="242"/>
  <c r="J102" i="242"/>
  <c r="C102" i="242"/>
  <c r="I102" i="242" s="1"/>
  <c r="B102" i="242"/>
  <c r="H102" i="242"/>
  <c r="G101" i="242"/>
  <c r="M101" i="242" s="1"/>
  <c r="F101" i="242"/>
  <c r="L101" i="242"/>
  <c r="E101" i="242"/>
  <c r="K101" i="242" s="1"/>
  <c r="D101" i="242"/>
  <c r="J101" i="242"/>
  <c r="C101" i="242"/>
  <c r="I101" i="242" s="1"/>
  <c r="B101" i="242"/>
  <c r="H101" i="242"/>
  <c r="G100" i="242"/>
  <c r="M100" i="242" s="1"/>
  <c r="F100" i="242"/>
  <c r="L100" i="242"/>
  <c r="E100" i="242"/>
  <c r="K100" i="242" s="1"/>
  <c r="D100" i="242"/>
  <c r="J100" i="242"/>
  <c r="C100" i="242"/>
  <c r="I100" i="242" s="1"/>
  <c r="B100" i="242"/>
  <c r="H100" i="242"/>
  <c r="G99" i="242"/>
  <c r="M99" i="242" s="1"/>
  <c r="F99" i="242"/>
  <c r="L99" i="242"/>
  <c r="E99" i="242"/>
  <c r="K99" i="242" s="1"/>
  <c r="D99" i="242"/>
  <c r="J99" i="242"/>
  <c r="C99" i="242"/>
  <c r="I99" i="242" s="1"/>
  <c r="B99" i="242"/>
  <c r="H99" i="242"/>
  <c r="G98" i="242"/>
  <c r="M98" i="242" s="1"/>
  <c r="F98" i="242"/>
  <c r="L98" i="242"/>
  <c r="E98" i="242"/>
  <c r="K98" i="242" s="1"/>
  <c r="D98" i="242"/>
  <c r="J98" i="242"/>
  <c r="C98" i="242"/>
  <c r="I98" i="242" s="1"/>
  <c r="B98" i="242"/>
  <c r="H98" i="242"/>
  <c r="G97" i="242"/>
  <c r="M97" i="242" s="1"/>
  <c r="F97" i="242"/>
  <c r="L97" i="242"/>
  <c r="E97" i="242"/>
  <c r="K97" i="242" s="1"/>
  <c r="D97" i="242"/>
  <c r="J97" i="242"/>
  <c r="C97" i="242"/>
  <c r="I97" i="242" s="1"/>
  <c r="B97" i="242"/>
  <c r="H97" i="242"/>
  <c r="G96" i="242"/>
  <c r="M96" i="242" s="1"/>
  <c r="F96" i="242"/>
  <c r="L96" i="242"/>
  <c r="E96" i="242"/>
  <c r="K96" i="242" s="1"/>
  <c r="D96" i="242"/>
  <c r="J96" i="242"/>
  <c r="C96" i="242"/>
  <c r="I96" i="242" s="1"/>
  <c r="B96" i="242"/>
  <c r="H96" i="242"/>
  <c r="G95" i="242"/>
  <c r="M95" i="242" s="1"/>
  <c r="F95" i="242"/>
  <c r="L95" i="242"/>
  <c r="E95" i="242"/>
  <c r="K95" i="242" s="1"/>
  <c r="D95" i="242"/>
  <c r="J95" i="242"/>
  <c r="C95" i="242"/>
  <c r="I95" i="242" s="1"/>
  <c r="B95" i="242"/>
  <c r="H95" i="242"/>
  <c r="G94" i="242"/>
  <c r="M94" i="242" s="1"/>
  <c r="F94" i="242"/>
  <c r="L94" i="242"/>
  <c r="E94" i="242"/>
  <c r="K94" i="242" s="1"/>
  <c r="D94" i="242"/>
  <c r="J94" i="242"/>
  <c r="C94" i="242"/>
  <c r="I94" i="242" s="1"/>
  <c r="B94" i="242"/>
  <c r="H94" i="242"/>
  <c r="G93" i="242"/>
  <c r="M93" i="242" s="1"/>
  <c r="F93" i="242"/>
  <c r="L93" i="242"/>
  <c r="E93" i="242"/>
  <c r="K93" i="242" s="1"/>
  <c r="D93" i="242"/>
  <c r="J93" i="242"/>
  <c r="C93" i="242"/>
  <c r="I93" i="242" s="1"/>
  <c r="B93" i="242"/>
  <c r="H93" i="242"/>
  <c r="G92" i="242"/>
  <c r="M92" i="242" s="1"/>
  <c r="F92" i="242"/>
  <c r="L92" i="242"/>
  <c r="E92" i="242"/>
  <c r="K92" i="242" s="1"/>
  <c r="D92" i="242"/>
  <c r="J92" i="242"/>
  <c r="C92" i="242"/>
  <c r="I92" i="242" s="1"/>
  <c r="B92" i="242"/>
  <c r="H92" i="242"/>
  <c r="G91" i="242"/>
  <c r="M91" i="242" s="1"/>
  <c r="F91" i="242"/>
  <c r="L91" i="242"/>
  <c r="E91" i="242"/>
  <c r="K91" i="242" s="1"/>
  <c r="D91" i="242"/>
  <c r="J91" i="242"/>
  <c r="C91" i="242"/>
  <c r="I91" i="242" s="1"/>
  <c r="B91" i="242"/>
  <c r="H91" i="242"/>
  <c r="G90" i="242"/>
  <c r="M90" i="242" s="1"/>
  <c r="F90" i="242"/>
  <c r="L90" i="242"/>
  <c r="E90" i="242"/>
  <c r="K90" i="242" s="1"/>
  <c r="D90" i="242"/>
  <c r="J90" i="242"/>
  <c r="C90" i="242"/>
  <c r="I90" i="242" s="1"/>
  <c r="B90" i="242"/>
  <c r="H90" i="242"/>
  <c r="G89" i="242"/>
  <c r="M89" i="242" s="1"/>
  <c r="F89" i="242"/>
  <c r="L89" i="242"/>
  <c r="E89" i="242"/>
  <c r="K89" i="242" s="1"/>
  <c r="D89" i="242"/>
  <c r="J89" i="242"/>
  <c r="C89" i="242"/>
  <c r="I89" i="242" s="1"/>
  <c r="B89" i="242"/>
  <c r="H89" i="242"/>
  <c r="G88" i="242"/>
  <c r="M88" i="242" s="1"/>
  <c r="F88" i="242"/>
  <c r="L88" i="242"/>
  <c r="E88" i="242"/>
  <c r="K88" i="242" s="1"/>
  <c r="D88" i="242"/>
  <c r="J88" i="242"/>
  <c r="C88" i="242"/>
  <c r="I88" i="242" s="1"/>
  <c r="B88" i="242"/>
  <c r="H88" i="242"/>
  <c r="G87" i="242"/>
  <c r="M87" i="242" s="1"/>
  <c r="F87" i="242"/>
  <c r="L87" i="242"/>
  <c r="E87" i="242"/>
  <c r="K87" i="242" s="1"/>
  <c r="D87" i="242"/>
  <c r="J87" i="242"/>
  <c r="C87" i="242"/>
  <c r="I87" i="242" s="1"/>
  <c r="B87" i="242"/>
  <c r="H87" i="242"/>
  <c r="G86" i="242"/>
  <c r="M86" i="242" s="1"/>
  <c r="F86" i="242"/>
  <c r="L86" i="242"/>
  <c r="E86" i="242"/>
  <c r="K86" i="242" s="1"/>
  <c r="D86" i="242"/>
  <c r="J86" i="242"/>
  <c r="C86" i="242"/>
  <c r="I86" i="242" s="1"/>
  <c r="B86" i="242"/>
  <c r="H86" i="242"/>
  <c r="G85" i="242"/>
  <c r="M85" i="242" s="1"/>
  <c r="F85" i="242"/>
  <c r="L85" i="242"/>
  <c r="E85" i="242"/>
  <c r="K85" i="242" s="1"/>
  <c r="D85" i="242"/>
  <c r="J85" i="242"/>
  <c r="C85" i="242"/>
  <c r="I85" i="242" s="1"/>
  <c r="B85" i="242"/>
  <c r="H85" i="242"/>
  <c r="G84" i="242"/>
  <c r="M84" i="242" s="1"/>
  <c r="F84" i="242"/>
  <c r="L84" i="242"/>
  <c r="E84" i="242"/>
  <c r="K84" i="242" s="1"/>
  <c r="D84" i="242"/>
  <c r="J84" i="242"/>
  <c r="C84" i="242"/>
  <c r="I84" i="242" s="1"/>
  <c r="B84" i="242"/>
  <c r="H84" i="242"/>
  <c r="G83" i="242"/>
  <c r="M83" i="242" s="1"/>
  <c r="F83" i="242"/>
  <c r="L83" i="242"/>
  <c r="E83" i="242"/>
  <c r="K83" i="242" s="1"/>
  <c r="D83" i="242"/>
  <c r="J83" i="242"/>
  <c r="C83" i="242"/>
  <c r="I83" i="242" s="1"/>
  <c r="B83" i="242"/>
  <c r="H83" i="242"/>
  <c r="G82" i="242"/>
  <c r="M82" i="242" s="1"/>
  <c r="F82" i="242"/>
  <c r="L82" i="242"/>
  <c r="E82" i="242"/>
  <c r="K82" i="242" s="1"/>
  <c r="D82" i="242"/>
  <c r="J82" i="242"/>
  <c r="C82" i="242"/>
  <c r="I82" i="242" s="1"/>
  <c r="B82" i="242"/>
  <c r="H82" i="242"/>
  <c r="G81" i="242"/>
  <c r="M81" i="242" s="1"/>
  <c r="F81" i="242"/>
  <c r="L81" i="242"/>
  <c r="E81" i="242"/>
  <c r="K81" i="242" s="1"/>
  <c r="D81" i="242"/>
  <c r="J81" i="242"/>
  <c r="C81" i="242"/>
  <c r="I81" i="242" s="1"/>
  <c r="B81" i="242"/>
  <c r="H81" i="242"/>
  <c r="G80" i="242"/>
  <c r="M80" i="242" s="1"/>
  <c r="F80" i="242"/>
  <c r="L80" i="242"/>
  <c r="E80" i="242"/>
  <c r="K80" i="242" s="1"/>
  <c r="D80" i="242"/>
  <c r="J80" i="242"/>
  <c r="C80" i="242"/>
  <c r="I80" i="242" s="1"/>
  <c r="B80" i="242"/>
  <c r="H80" i="242"/>
  <c r="G79" i="242"/>
  <c r="M79" i="242" s="1"/>
  <c r="F79" i="242"/>
  <c r="L79" i="242"/>
  <c r="E79" i="242"/>
  <c r="K79" i="242" s="1"/>
  <c r="D79" i="242"/>
  <c r="J79" i="242"/>
  <c r="C79" i="242"/>
  <c r="I79" i="242" s="1"/>
  <c r="B79" i="242"/>
  <c r="H79" i="242"/>
  <c r="G78" i="242"/>
  <c r="M78" i="242" s="1"/>
  <c r="F78" i="242"/>
  <c r="L78" i="242"/>
  <c r="E78" i="242"/>
  <c r="K78" i="242" s="1"/>
  <c r="D78" i="242"/>
  <c r="J78" i="242"/>
  <c r="C78" i="242"/>
  <c r="I78" i="242" s="1"/>
  <c r="B78" i="242"/>
  <c r="H78" i="242"/>
  <c r="G77" i="242"/>
  <c r="M77" i="242" s="1"/>
  <c r="F77" i="242"/>
  <c r="L77" i="242"/>
  <c r="E77" i="242"/>
  <c r="K77" i="242" s="1"/>
  <c r="D77" i="242"/>
  <c r="J77" i="242"/>
  <c r="C77" i="242"/>
  <c r="I77" i="242" s="1"/>
  <c r="B77" i="242"/>
  <c r="H77" i="242"/>
  <c r="G76" i="242"/>
  <c r="M76" i="242" s="1"/>
  <c r="F76" i="242"/>
  <c r="L76" i="242"/>
  <c r="E76" i="242"/>
  <c r="K76" i="242" s="1"/>
  <c r="D76" i="242"/>
  <c r="J76" i="242"/>
  <c r="C76" i="242"/>
  <c r="I76" i="242" s="1"/>
  <c r="B76" i="242"/>
  <c r="H76" i="242"/>
  <c r="G75" i="242"/>
  <c r="M75" i="242" s="1"/>
  <c r="F75" i="242"/>
  <c r="L75" i="242"/>
  <c r="E75" i="242"/>
  <c r="K75" i="242" s="1"/>
  <c r="D75" i="242"/>
  <c r="J75" i="242"/>
  <c r="C75" i="242"/>
  <c r="I75" i="242" s="1"/>
  <c r="B75" i="242"/>
  <c r="H75" i="242"/>
  <c r="G74" i="242"/>
  <c r="M74" i="242" s="1"/>
  <c r="F74" i="242"/>
  <c r="L74" i="242"/>
  <c r="E74" i="242"/>
  <c r="K74" i="242" s="1"/>
  <c r="D74" i="242"/>
  <c r="J74" i="242"/>
  <c r="C74" i="242"/>
  <c r="I74" i="242" s="1"/>
  <c r="B74" i="242"/>
  <c r="H74" i="242"/>
  <c r="G73" i="242"/>
  <c r="M73" i="242" s="1"/>
  <c r="F73" i="242"/>
  <c r="L73" i="242"/>
  <c r="E73" i="242"/>
  <c r="K73" i="242" s="1"/>
  <c r="D73" i="242"/>
  <c r="J73" i="242"/>
  <c r="C73" i="242"/>
  <c r="I73" i="242" s="1"/>
  <c r="B73" i="242"/>
  <c r="H73" i="242"/>
  <c r="G72" i="242"/>
  <c r="M72" i="242" s="1"/>
  <c r="F72" i="242"/>
  <c r="L72" i="242"/>
  <c r="E72" i="242"/>
  <c r="K72" i="242" s="1"/>
  <c r="D72" i="242"/>
  <c r="J72" i="242"/>
  <c r="C72" i="242"/>
  <c r="I72" i="242" s="1"/>
  <c r="B72" i="242"/>
  <c r="H72" i="242"/>
  <c r="G71" i="242"/>
  <c r="M71" i="242" s="1"/>
  <c r="F71" i="242"/>
  <c r="L71" i="242"/>
  <c r="E71" i="242"/>
  <c r="K71" i="242" s="1"/>
  <c r="D71" i="242"/>
  <c r="J71" i="242"/>
  <c r="C71" i="242"/>
  <c r="I71" i="242" s="1"/>
  <c r="B71" i="242"/>
  <c r="H71" i="242"/>
  <c r="G70" i="242"/>
  <c r="M70" i="242" s="1"/>
  <c r="F70" i="242"/>
  <c r="L70" i="242"/>
  <c r="E70" i="242"/>
  <c r="K70" i="242" s="1"/>
  <c r="D70" i="242"/>
  <c r="J70" i="242"/>
  <c r="C70" i="242"/>
  <c r="I70" i="242" s="1"/>
  <c r="B70" i="242"/>
  <c r="H70" i="242"/>
  <c r="G69" i="242"/>
  <c r="M69" i="242" s="1"/>
  <c r="F69" i="242"/>
  <c r="L69" i="242"/>
  <c r="E69" i="242"/>
  <c r="K69" i="242" s="1"/>
  <c r="D69" i="242"/>
  <c r="J69" i="242"/>
  <c r="C69" i="242"/>
  <c r="I69" i="242" s="1"/>
  <c r="B69" i="242"/>
  <c r="H69" i="242"/>
  <c r="G68" i="242"/>
  <c r="M68" i="242" s="1"/>
  <c r="F68" i="242"/>
  <c r="L68" i="242"/>
  <c r="E68" i="242"/>
  <c r="K68" i="242" s="1"/>
  <c r="D68" i="242"/>
  <c r="J68" i="242"/>
  <c r="C68" i="242"/>
  <c r="I68" i="242" s="1"/>
  <c r="B68" i="242"/>
  <c r="H68" i="242"/>
  <c r="G67" i="242"/>
  <c r="M67" i="242" s="1"/>
  <c r="F67" i="242"/>
  <c r="L67" i="242"/>
  <c r="E67" i="242"/>
  <c r="K67" i="242" s="1"/>
  <c r="D67" i="242"/>
  <c r="J67" i="242"/>
  <c r="C67" i="242"/>
  <c r="I67" i="242" s="1"/>
  <c r="B67" i="242"/>
  <c r="H67" i="242"/>
  <c r="G66" i="242"/>
  <c r="M66" i="242" s="1"/>
  <c r="F66" i="242"/>
  <c r="L66" i="242"/>
  <c r="E66" i="242"/>
  <c r="K66" i="242" s="1"/>
  <c r="D66" i="242"/>
  <c r="J66" i="242"/>
  <c r="C66" i="242"/>
  <c r="I66" i="242" s="1"/>
  <c r="B66" i="242"/>
  <c r="H66" i="242"/>
  <c r="G65" i="242"/>
  <c r="M65" i="242" s="1"/>
  <c r="F65" i="242"/>
  <c r="L65" i="242"/>
  <c r="E65" i="242"/>
  <c r="K65" i="242" s="1"/>
  <c r="D65" i="242"/>
  <c r="J65" i="242"/>
  <c r="C65" i="242"/>
  <c r="I65" i="242" s="1"/>
  <c r="B65" i="242"/>
  <c r="H65" i="242"/>
  <c r="G64" i="242"/>
  <c r="M64" i="242" s="1"/>
  <c r="F64" i="242"/>
  <c r="L64" i="242"/>
  <c r="E64" i="242"/>
  <c r="K64" i="242" s="1"/>
  <c r="D64" i="242"/>
  <c r="J64" i="242"/>
  <c r="C64" i="242"/>
  <c r="I64" i="242" s="1"/>
  <c r="B64" i="242"/>
  <c r="H64" i="242"/>
  <c r="G63" i="242"/>
  <c r="M63" i="242" s="1"/>
  <c r="F63" i="242"/>
  <c r="L63" i="242"/>
  <c r="E63" i="242"/>
  <c r="K63" i="242" s="1"/>
  <c r="D63" i="242"/>
  <c r="J63" i="242"/>
  <c r="C63" i="242"/>
  <c r="I63" i="242" s="1"/>
  <c r="B63" i="242"/>
  <c r="H63" i="242"/>
  <c r="G62" i="242"/>
  <c r="M62" i="242" s="1"/>
  <c r="F62" i="242"/>
  <c r="L62" i="242"/>
  <c r="E62" i="242"/>
  <c r="K62" i="242" s="1"/>
  <c r="D62" i="242"/>
  <c r="J62" i="242"/>
  <c r="C62" i="242"/>
  <c r="I62" i="242" s="1"/>
  <c r="B62" i="242"/>
  <c r="H62" i="242"/>
  <c r="G61" i="242"/>
  <c r="M61" i="242" s="1"/>
  <c r="F61" i="242"/>
  <c r="L61" i="242"/>
  <c r="E61" i="242"/>
  <c r="K61" i="242" s="1"/>
  <c r="D61" i="242"/>
  <c r="J61" i="242"/>
  <c r="C61" i="242"/>
  <c r="I61" i="242" s="1"/>
  <c r="B61" i="242"/>
  <c r="H61" i="242"/>
  <c r="G60" i="242"/>
  <c r="M60" i="242" s="1"/>
  <c r="F60" i="242"/>
  <c r="L60" i="242"/>
  <c r="E60" i="242"/>
  <c r="K60" i="242" s="1"/>
  <c r="D60" i="242"/>
  <c r="J60" i="242"/>
  <c r="C60" i="242"/>
  <c r="I60" i="242" s="1"/>
  <c r="B60" i="242"/>
  <c r="H60" i="242"/>
  <c r="G59" i="242"/>
  <c r="M59" i="242" s="1"/>
  <c r="F59" i="242"/>
  <c r="L59" i="242"/>
  <c r="E59" i="242"/>
  <c r="K59" i="242" s="1"/>
  <c r="D59" i="242"/>
  <c r="J59" i="242"/>
  <c r="C59" i="242"/>
  <c r="I59" i="242" s="1"/>
  <c r="B59" i="242"/>
  <c r="H59" i="242"/>
  <c r="G58" i="242"/>
  <c r="M58" i="242" s="1"/>
  <c r="F58" i="242"/>
  <c r="L58" i="242"/>
  <c r="E58" i="242"/>
  <c r="K58" i="242" s="1"/>
  <c r="D58" i="242"/>
  <c r="J58" i="242"/>
  <c r="C58" i="242"/>
  <c r="I58" i="242" s="1"/>
  <c r="B58" i="242"/>
  <c r="H58" i="242"/>
  <c r="G57" i="242"/>
  <c r="M57" i="242" s="1"/>
  <c r="C57" i="242"/>
  <c r="B57" i="236"/>
  <c r="I57" i="242" s="1"/>
  <c r="G56" i="242"/>
  <c r="M56" i="242" s="1"/>
  <c r="C56" i="242"/>
  <c r="I56" i="242" s="1"/>
  <c r="B56" i="236"/>
  <c r="G55" i="242"/>
  <c r="M55" i="242"/>
  <c r="C55" i="242"/>
  <c r="I55" i="242" s="1"/>
  <c r="B55" i="236"/>
  <c r="G54" i="242"/>
  <c r="M54" i="242" s="1"/>
  <c r="C54" i="242"/>
  <c r="B54" i="236"/>
  <c r="I54" i="242"/>
  <c r="G53" i="242"/>
  <c r="M53" i="242" s="1"/>
  <c r="C53" i="242"/>
  <c r="B53" i="236"/>
  <c r="I53" i="242" s="1"/>
  <c r="G52" i="242"/>
  <c r="M52" i="242" s="1"/>
  <c r="C52" i="242"/>
  <c r="I52" i="242" s="1"/>
  <c r="B52" i="236"/>
  <c r="G51" i="242"/>
  <c r="M51" i="242"/>
  <c r="C51" i="242"/>
  <c r="I51" i="242" s="1"/>
  <c r="B51" i="236"/>
  <c r="G50" i="242"/>
  <c r="M50" i="242" s="1"/>
  <c r="C50" i="242"/>
  <c r="B50" i="236"/>
  <c r="I50" i="242"/>
  <c r="G49" i="242"/>
  <c r="M49" i="242" s="1"/>
  <c r="C49" i="242"/>
  <c r="B49" i="236"/>
  <c r="I49" i="242" s="1"/>
  <c r="G48" i="242"/>
  <c r="M48" i="242" s="1"/>
  <c r="C48" i="242"/>
  <c r="I48" i="242" s="1"/>
  <c r="B48" i="236"/>
  <c r="G47" i="242"/>
  <c r="M47" i="242"/>
  <c r="C47" i="242"/>
  <c r="I47" i="242" s="1"/>
  <c r="B47" i="236"/>
  <c r="G46" i="242"/>
  <c r="M46" i="242" s="1"/>
  <c r="C46" i="242"/>
  <c r="B46" i="236"/>
  <c r="I46" i="242"/>
  <c r="G45" i="242"/>
  <c r="M45" i="242" s="1"/>
  <c r="C45" i="242"/>
  <c r="B45" i="236"/>
  <c r="I45" i="242" s="1"/>
  <c r="G44" i="242"/>
  <c r="M44" i="242" s="1"/>
  <c r="C44" i="242"/>
  <c r="I44" i="242" s="1"/>
  <c r="B44" i="236"/>
  <c r="G43" i="242"/>
  <c r="M43" i="242"/>
  <c r="C43" i="242"/>
  <c r="I43" i="242" s="1"/>
  <c r="B43" i="236"/>
  <c r="G42" i="242"/>
  <c r="M42" i="242" s="1"/>
  <c r="C42" i="242"/>
  <c r="B42" i="236"/>
  <c r="I42" i="242"/>
  <c r="G41" i="242"/>
  <c r="M41" i="242" s="1"/>
  <c r="C41" i="242"/>
  <c r="B41" i="236"/>
  <c r="I41" i="242" s="1"/>
  <c r="G40" i="242"/>
  <c r="M40" i="242"/>
  <c r="C40" i="242"/>
  <c r="I40" i="242" s="1"/>
  <c r="B40" i="236"/>
  <c r="G39" i="242"/>
  <c r="M39" i="242"/>
  <c r="C39" i="242"/>
  <c r="I39" i="242" s="1"/>
  <c r="B39" i="236"/>
  <c r="G38" i="242"/>
  <c r="M38" i="242" s="1"/>
  <c r="C38" i="242"/>
  <c r="B38" i="236"/>
  <c r="I38" i="242"/>
  <c r="G37" i="242"/>
  <c r="M37" i="242" s="1"/>
  <c r="C37" i="242"/>
  <c r="B37" i="236"/>
  <c r="I37" i="242" s="1"/>
  <c r="G36" i="242"/>
  <c r="M36" i="242"/>
  <c r="C36" i="242"/>
  <c r="I36" i="242" s="1"/>
  <c r="B36" i="236"/>
  <c r="G35" i="242"/>
  <c r="M35" i="242"/>
  <c r="C35" i="242"/>
  <c r="I35" i="242" s="1"/>
  <c r="B35" i="236"/>
  <c r="G34" i="242"/>
  <c r="M34" i="242" s="1"/>
  <c r="C34" i="242"/>
  <c r="B34" i="236"/>
  <c r="I34" i="242"/>
  <c r="G33" i="242"/>
  <c r="M33" i="242" s="1"/>
  <c r="C33" i="242"/>
  <c r="B33" i="236"/>
  <c r="I33" i="242" s="1"/>
  <c r="G32" i="242"/>
  <c r="M32" i="242"/>
  <c r="C32" i="242"/>
  <c r="I32" i="242" s="1"/>
  <c r="B32" i="236"/>
  <c r="G31" i="242"/>
  <c r="M31" i="242"/>
  <c r="C31" i="242"/>
  <c r="I31" i="242" s="1"/>
  <c r="B31" i="236"/>
  <c r="G30" i="242"/>
  <c r="M30" i="242" s="1"/>
  <c r="C30" i="242"/>
  <c r="B30" i="236"/>
  <c r="I30" i="242"/>
  <c r="G29" i="242"/>
  <c r="M29" i="242" s="1"/>
  <c r="C29" i="242"/>
  <c r="B29" i="236"/>
  <c r="I29" i="242" s="1"/>
  <c r="G28" i="242"/>
  <c r="M28" i="242"/>
  <c r="C28" i="242"/>
  <c r="I28" i="242" s="1"/>
  <c r="B28" i="236"/>
  <c r="G27" i="242"/>
  <c r="M27" i="242"/>
  <c r="C27" i="242"/>
  <c r="I27" i="242" s="1"/>
  <c r="B27" i="236"/>
  <c r="G26" i="242"/>
  <c r="M26" i="242" s="1"/>
  <c r="C26" i="242"/>
  <c r="B26" i="236"/>
  <c r="I26" i="242"/>
  <c r="G25" i="242"/>
  <c r="M25" i="242" s="1"/>
  <c r="C25" i="242"/>
  <c r="B25" i="236"/>
  <c r="I25" i="242" s="1"/>
  <c r="G24" i="242"/>
  <c r="M24" i="242"/>
  <c r="C24" i="242"/>
  <c r="I24" i="242" s="1"/>
  <c r="B24" i="236"/>
  <c r="G23" i="242"/>
  <c r="M23" i="242"/>
  <c r="C23" i="242"/>
  <c r="I23" i="242" s="1"/>
  <c r="B23" i="236"/>
  <c r="G22" i="242"/>
  <c r="M22" i="242" s="1"/>
  <c r="C22" i="242"/>
  <c r="B22" i="236"/>
  <c r="I22" i="242"/>
  <c r="G21" i="242"/>
  <c r="M21" i="242" s="1"/>
  <c r="C21" i="242"/>
  <c r="B21" i="236"/>
  <c r="I21" i="242" s="1"/>
  <c r="G20" i="242"/>
  <c r="M20" i="242"/>
  <c r="C20" i="242"/>
  <c r="I20" i="242" s="1"/>
  <c r="B20" i="236"/>
  <c r="G19" i="242"/>
  <c r="M19" i="242"/>
  <c r="C19" i="242"/>
  <c r="I19" i="242" s="1"/>
  <c r="B19" i="236"/>
  <c r="G18" i="242"/>
  <c r="M18" i="242" s="1"/>
  <c r="C18" i="242"/>
  <c r="B18" i="236"/>
  <c r="I18" i="242"/>
  <c r="G17" i="242"/>
  <c r="M17" i="242" s="1"/>
  <c r="C17" i="242"/>
  <c r="B17" i="236"/>
  <c r="I17" i="242" s="1"/>
  <c r="G16" i="242"/>
  <c r="M16" i="242"/>
  <c r="C16" i="242"/>
  <c r="I16" i="242" s="1"/>
  <c r="B16" i="236"/>
  <c r="G15" i="242"/>
  <c r="M15" i="242"/>
  <c r="C15" i="242"/>
  <c r="I15" i="242" s="1"/>
  <c r="B15" i="236"/>
  <c r="G14" i="242"/>
  <c r="M14" i="242" s="1"/>
  <c r="C14" i="242"/>
  <c r="B14" i="236"/>
  <c r="I14" i="242"/>
  <c r="G13" i="242"/>
  <c r="M13" i="242" s="1"/>
  <c r="C13" i="242"/>
  <c r="B13" i="236"/>
  <c r="I13" i="242" s="1"/>
  <c r="G12" i="242"/>
  <c r="M12" i="242"/>
  <c r="C12" i="242"/>
  <c r="I12" i="242" s="1"/>
  <c r="B12" i="236"/>
  <c r="G11" i="242"/>
  <c r="M11" i="242"/>
  <c r="C11" i="242"/>
  <c r="I11" i="242" s="1"/>
  <c r="B11" i="236"/>
  <c r="G10" i="242"/>
  <c r="M10" i="242" s="1"/>
  <c r="C10" i="242"/>
  <c r="B10" i="236"/>
  <c r="I10" i="242"/>
  <c r="G9" i="242"/>
  <c r="M9" i="242" s="1"/>
  <c r="C9" i="242"/>
  <c r="B9" i="236"/>
  <c r="I9" i="242" s="1"/>
  <c r="G112" i="241"/>
  <c r="M112" i="241"/>
  <c r="F112" i="241"/>
  <c r="L112" i="241" s="1"/>
  <c r="E112" i="241"/>
  <c r="K112" i="241"/>
  <c r="D112" i="241"/>
  <c r="J112" i="241" s="1"/>
  <c r="C112" i="241"/>
  <c r="I112" i="241"/>
  <c r="B112" i="241"/>
  <c r="H112" i="241" s="1"/>
  <c r="G111" i="241"/>
  <c r="M111" i="241"/>
  <c r="F111" i="241"/>
  <c r="L111" i="241" s="1"/>
  <c r="E111" i="241"/>
  <c r="K111" i="241"/>
  <c r="D111" i="241"/>
  <c r="J111" i="241" s="1"/>
  <c r="C111" i="241"/>
  <c r="I111" i="241"/>
  <c r="B111" i="241"/>
  <c r="H111" i="241" s="1"/>
  <c r="G110" i="241"/>
  <c r="M110" i="241"/>
  <c r="F110" i="241"/>
  <c r="L110" i="241" s="1"/>
  <c r="E110" i="241"/>
  <c r="K110" i="241"/>
  <c r="D110" i="241"/>
  <c r="J110" i="241" s="1"/>
  <c r="C110" i="241"/>
  <c r="I110" i="241"/>
  <c r="B110" i="241"/>
  <c r="H110" i="241" s="1"/>
  <c r="G109" i="241"/>
  <c r="M109" i="241"/>
  <c r="F109" i="241"/>
  <c r="L109" i="241" s="1"/>
  <c r="E109" i="241"/>
  <c r="K109" i="241"/>
  <c r="D109" i="241"/>
  <c r="J109" i="241" s="1"/>
  <c r="C109" i="241"/>
  <c r="I109" i="241"/>
  <c r="B109" i="241"/>
  <c r="H109" i="241" s="1"/>
  <c r="G108" i="241"/>
  <c r="M108" i="241"/>
  <c r="F108" i="241"/>
  <c r="L108" i="241" s="1"/>
  <c r="E108" i="241"/>
  <c r="K108" i="241"/>
  <c r="D108" i="241"/>
  <c r="J108" i="241" s="1"/>
  <c r="C108" i="241"/>
  <c r="I108" i="241"/>
  <c r="B108" i="241"/>
  <c r="H108" i="241" s="1"/>
  <c r="G107" i="241"/>
  <c r="M107" i="241"/>
  <c r="F107" i="241"/>
  <c r="L107" i="241" s="1"/>
  <c r="E107" i="241"/>
  <c r="K107" i="241"/>
  <c r="D107" i="241"/>
  <c r="J107" i="241" s="1"/>
  <c r="C107" i="241"/>
  <c r="I107" i="241"/>
  <c r="B107" i="241"/>
  <c r="H107" i="241" s="1"/>
  <c r="G106" i="241"/>
  <c r="M106" i="241"/>
  <c r="F106" i="241"/>
  <c r="L106" i="241" s="1"/>
  <c r="E106" i="241"/>
  <c r="K106" i="241"/>
  <c r="D106" i="241"/>
  <c r="J106" i="241" s="1"/>
  <c r="C106" i="241"/>
  <c r="I106" i="241"/>
  <c r="B106" i="241"/>
  <c r="H106" i="241" s="1"/>
  <c r="G105" i="241"/>
  <c r="M105" i="241"/>
  <c r="F105" i="241"/>
  <c r="L105" i="241" s="1"/>
  <c r="E105" i="241"/>
  <c r="K105" i="241"/>
  <c r="D105" i="241"/>
  <c r="J105" i="241" s="1"/>
  <c r="C105" i="241"/>
  <c r="I105" i="241"/>
  <c r="B105" i="241"/>
  <c r="H105" i="241" s="1"/>
  <c r="G104" i="241"/>
  <c r="M104" i="241"/>
  <c r="F104" i="241"/>
  <c r="L104" i="241" s="1"/>
  <c r="E104" i="241"/>
  <c r="K104" i="241"/>
  <c r="D104" i="241"/>
  <c r="J104" i="241" s="1"/>
  <c r="C104" i="241"/>
  <c r="I104" i="241"/>
  <c r="B104" i="241"/>
  <c r="H104" i="241" s="1"/>
  <c r="G103" i="241"/>
  <c r="M103" i="241"/>
  <c r="F103" i="241"/>
  <c r="L103" i="241" s="1"/>
  <c r="E103" i="241"/>
  <c r="K103" i="241"/>
  <c r="D103" i="241"/>
  <c r="J103" i="241" s="1"/>
  <c r="C103" i="241"/>
  <c r="I103" i="241"/>
  <c r="B103" i="241"/>
  <c r="H103" i="241" s="1"/>
  <c r="G102" i="241"/>
  <c r="M102" i="241"/>
  <c r="F102" i="241"/>
  <c r="L102" i="241" s="1"/>
  <c r="E102" i="241"/>
  <c r="K102" i="241"/>
  <c r="D102" i="241"/>
  <c r="J102" i="241" s="1"/>
  <c r="C102" i="241"/>
  <c r="I102" i="241"/>
  <c r="B102" i="241"/>
  <c r="H102" i="241" s="1"/>
  <c r="G101" i="241"/>
  <c r="M101" i="241"/>
  <c r="F101" i="241"/>
  <c r="L101" i="241" s="1"/>
  <c r="E101" i="241"/>
  <c r="K101" i="241"/>
  <c r="D101" i="241"/>
  <c r="J101" i="241" s="1"/>
  <c r="C101" i="241"/>
  <c r="I101" i="241"/>
  <c r="B101" i="241"/>
  <c r="H101" i="241" s="1"/>
  <c r="G100" i="241"/>
  <c r="M100" i="241"/>
  <c r="F100" i="241"/>
  <c r="L100" i="241" s="1"/>
  <c r="E100" i="241"/>
  <c r="K100" i="241"/>
  <c r="D100" i="241"/>
  <c r="J100" i="241" s="1"/>
  <c r="C100" i="241"/>
  <c r="I100" i="241"/>
  <c r="B100" i="241"/>
  <c r="H100" i="241" s="1"/>
  <c r="G99" i="241"/>
  <c r="M99" i="241"/>
  <c r="F99" i="241"/>
  <c r="L99" i="241" s="1"/>
  <c r="E99" i="241"/>
  <c r="K99" i="241"/>
  <c r="D99" i="241"/>
  <c r="J99" i="241" s="1"/>
  <c r="C99" i="241"/>
  <c r="I99" i="241"/>
  <c r="B99" i="241"/>
  <c r="H99" i="241" s="1"/>
  <c r="G98" i="241"/>
  <c r="M98" i="241"/>
  <c r="F98" i="241"/>
  <c r="L98" i="241" s="1"/>
  <c r="E98" i="241"/>
  <c r="K98" i="241"/>
  <c r="D98" i="241"/>
  <c r="J98" i="241" s="1"/>
  <c r="C98" i="241"/>
  <c r="I98" i="241"/>
  <c r="B98" i="241"/>
  <c r="H98" i="241" s="1"/>
  <c r="G97" i="241"/>
  <c r="M97" i="241"/>
  <c r="F97" i="241"/>
  <c r="L97" i="241" s="1"/>
  <c r="E97" i="241"/>
  <c r="K97" i="241"/>
  <c r="D97" i="241"/>
  <c r="J97" i="241" s="1"/>
  <c r="C97" i="241"/>
  <c r="I97" i="241"/>
  <c r="B97" i="241"/>
  <c r="H97" i="241" s="1"/>
  <c r="G96" i="241"/>
  <c r="M96" i="241"/>
  <c r="F96" i="241"/>
  <c r="L96" i="241" s="1"/>
  <c r="E96" i="241"/>
  <c r="K96" i="241"/>
  <c r="D96" i="241"/>
  <c r="J96" i="241" s="1"/>
  <c r="C96" i="241"/>
  <c r="I96" i="241"/>
  <c r="B96" i="241"/>
  <c r="H96" i="241" s="1"/>
  <c r="G95" i="241"/>
  <c r="M95" i="241"/>
  <c r="F95" i="241"/>
  <c r="L95" i="241" s="1"/>
  <c r="E95" i="241"/>
  <c r="K95" i="241"/>
  <c r="D95" i="241"/>
  <c r="J95" i="241" s="1"/>
  <c r="C95" i="241"/>
  <c r="I95" i="241"/>
  <c r="B95" i="241"/>
  <c r="H95" i="241" s="1"/>
  <c r="G94" i="241"/>
  <c r="M94" i="241"/>
  <c r="F94" i="241"/>
  <c r="L94" i="241" s="1"/>
  <c r="E94" i="241"/>
  <c r="K94" i="241"/>
  <c r="D94" i="241"/>
  <c r="J94" i="241" s="1"/>
  <c r="C94" i="241"/>
  <c r="I94" i="241"/>
  <c r="B94" i="241"/>
  <c r="H94" i="241" s="1"/>
  <c r="G93" i="241"/>
  <c r="M93" i="241"/>
  <c r="F93" i="241"/>
  <c r="L93" i="241" s="1"/>
  <c r="E93" i="241"/>
  <c r="K93" i="241"/>
  <c r="D93" i="241"/>
  <c r="J93" i="241" s="1"/>
  <c r="C93" i="241"/>
  <c r="I93" i="241"/>
  <c r="B93" i="241"/>
  <c r="H93" i="241" s="1"/>
  <c r="G92" i="241"/>
  <c r="M92" i="241"/>
  <c r="F92" i="241"/>
  <c r="L92" i="241" s="1"/>
  <c r="E92" i="241"/>
  <c r="K92" i="241"/>
  <c r="D92" i="241"/>
  <c r="J92" i="241" s="1"/>
  <c r="C92" i="241"/>
  <c r="I92" i="241"/>
  <c r="B92" i="241"/>
  <c r="H92" i="241" s="1"/>
  <c r="G91" i="241"/>
  <c r="M91" i="241"/>
  <c r="F91" i="241"/>
  <c r="L91" i="241" s="1"/>
  <c r="E91" i="241"/>
  <c r="K91" i="241"/>
  <c r="D91" i="241"/>
  <c r="J91" i="241" s="1"/>
  <c r="C91" i="241"/>
  <c r="I91" i="241"/>
  <c r="B91" i="241"/>
  <c r="H91" i="241" s="1"/>
  <c r="G90" i="241"/>
  <c r="M90" i="241"/>
  <c r="F90" i="241"/>
  <c r="L90" i="241" s="1"/>
  <c r="E90" i="241"/>
  <c r="K90" i="241"/>
  <c r="D90" i="241"/>
  <c r="J90" i="241" s="1"/>
  <c r="C90" i="241"/>
  <c r="I90" i="241"/>
  <c r="B90" i="241"/>
  <c r="H90" i="241" s="1"/>
  <c r="G89" i="241"/>
  <c r="M89" i="241"/>
  <c r="F89" i="241"/>
  <c r="L89" i="241" s="1"/>
  <c r="E89" i="241"/>
  <c r="K89" i="241"/>
  <c r="D89" i="241"/>
  <c r="J89" i="241" s="1"/>
  <c r="C89" i="241"/>
  <c r="I89" i="241"/>
  <c r="B89" i="241"/>
  <c r="H89" i="241" s="1"/>
  <c r="G88" i="241"/>
  <c r="M88" i="241"/>
  <c r="F88" i="241"/>
  <c r="L88" i="241" s="1"/>
  <c r="E88" i="241"/>
  <c r="K88" i="241"/>
  <c r="D88" i="241"/>
  <c r="J88" i="241" s="1"/>
  <c r="C88" i="241"/>
  <c r="I88" i="241"/>
  <c r="B88" i="241"/>
  <c r="H88" i="241" s="1"/>
  <c r="G87" i="241"/>
  <c r="M87" i="241"/>
  <c r="F87" i="241"/>
  <c r="L87" i="241" s="1"/>
  <c r="E87" i="241"/>
  <c r="K87" i="241"/>
  <c r="D87" i="241"/>
  <c r="J87" i="241" s="1"/>
  <c r="C87" i="241"/>
  <c r="I87" i="241"/>
  <c r="B87" i="241"/>
  <c r="H87" i="241" s="1"/>
  <c r="G86" i="241"/>
  <c r="M86" i="241"/>
  <c r="F86" i="241"/>
  <c r="L86" i="241" s="1"/>
  <c r="E86" i="241"/>
  <c r="K86" i="241"/>
  <c r="D86" i="241"/>
  <c r="J86" i="241" s="1"/>
  <c r="C86" i="241"/>
  <c r="I86" i="241"/>
  <c r="B86" i="241"/>
  <c r="H86" i="241" s="1"/>
  <c r="G85" i="241"/>
  <c r="M85" i="241"/>
  <c r="F85" i="241"/>
  <c r="L85" i="241" s="1"/>
  <c r="E85" i="241"/>
  <c r="K85" i="241"/>
  <c r="D85" i="241"/>
  <c r="J85" i="241" s="1"/>
  <c r="C85" i="241"/>
  <c r="I85" i="241"/>
  <c r="B85" i="241"/>
  <c r="H85" i="241" s="1"/>
  <c r="G84" i="241"/>
  <c r="M84" i="241"/>
  <c r="F84" i="241"/>
  <c r="L84" i="241" s="1"/>
  <c r="E84" i="241"/>
  <c r="K84" i="241"/>
  <c r="D84" i="241"/>
  <c r="J84" i="241" s="1"/>
  <c r="C84" i="241"/>
  <c r="I84" i="241"/>
  <c r="B84" i="241"/>
  <c r="H84" i="241" s="1"/>
  <c r="G83" i="241"/>
  <c r="M83" i="241"/>
  <c r="F83" i="241"/>
  <c r="L83" i="241" s="1"/>
  <c r="E83" i="241"/>
  <c r="K83" i="241"/>
  <c r="D83" i="241"/>
  <c r="J83" i="241" s="1"/>
  <c r="C83" i="241"/>
  <c r="I83" i="241"/>
  <c r="B83" i="241"/>
  <c r="H83" i="241" s="1"/>
  <c r="G82" i="241"/>
  <c r="M82" i="241"/>
  <c r="F82" i="241"/>
  <c r="L82" i="241" s="1"/>
  <c r="E82" i="241"/>
  <c r="K82" i="241"/>
  <c r="D82" i="241"/>
  <c r="J82" i="241" s="1"/>
  <c r="C82" i="241"/>
  <c r="I82" i="241"/>
  <c r="B82" i="241"/>
  <c r="H82" i="241" s="1"/>
  <c r="G81" i="241"/>
  <c r="M81" i="241"/>
  <c r="F81" i="241"/>
  <c r="L81" i="241" s="1"/>
  <c r="E81" i="241"/>
  <c r="K81" i="241"/>
  <c r="D81" i="241"/>
  <c r="J81" i="241" s="1"/>
  <c r="C81" i="241"/>
  <c r="I81" i="241"/>
  <c r="B81" i="241"/>
  <c r="H81" i="241" s="1"/>
  <c r="G80" i="241"/>
  <c r="M80" i="241"/>
  <c r="F80" i="241"/>
  <c r="L80" i="241" s="1"/>
  <c r="E80" i="241"/>
  <c r="K80" i="241"/>
  <c r="D80" i="241"/>
  <c r="J80" i="241" s="1"/>
  <c r="C80" i="241"/>
  <c r="I80" i="241"/>
  <c r="B80" i="241"/>
  <c r="H80" i="241" s="1"/>
  <c r="G79" i="241"/>
  <c r="M79" i="241"/>
  <c r="F79" i="241"/>
  <c r="L79" i="241" s="1"/>
  <c r="E79" i="241"/>
  <c r="K79" i="241"/>
  <c r="D79" i="241"/>
  <c r="J79" i="241" s="1"/>
  <c r="C79" i="241"/>
  <c r="I79" i="241"/>
  <c r="B79" i="241"/>
  <c r="H79" i="241" s="1"/>
  <c r="G78" i="241"/>
  <c r="M78" i="241"/>
  <c r="F78" i="241"/>
  <c r="L78" i="241" s="1"/>
  <c r="E78" i="241"/>
  <c r="K78" i="241"/>
  <c r="D78" i="241"/>
  <c r="J78" i="241" s="1"/>
  <c r="C78" i="241"/>
  <c r="I78" i="241"/>
  <c r="B78" i="241"/>
  <c r="H78" i="241" s="1"/>
  <c r="G77" i="241"/>
  <c r="M77" i="241"/>
  <c r="F77" i="241"/>
  <c r="L77" i="241" s="1"/>
  <c r="E77" i="241"/>
  <c r="K77" i="241"/>
  <c r="D77" i="241"/>
  <c r="J77" i="241" s="1"/>
  <c r="C77" i="241"/>
  <c r="I77" i="241"/>
  <c r="B77" i="241"/>
  <c r="H77" i="241" s="1"/>
  <c r="G76" i="241"/>
  <c r="M76" i="241"/>
  <c r="F76" i="241"/>
  <c r="L76" i="241" s="1"/>
  <c r="E76" i="241"/>
  <c r="K76" i="241"/>
  <c r="D76" i="241"/>
  <c r="J76" i="241" s="1"/>
  <c r="C76" i="241"/>
  <c r="I76" i="241"/>
  <c r="B76" i="241"/>
  <c r="H76" i="241" s="1"/>
  <c r="G75" i="241"/>
  <c r="M75" i="241"/>
  <c r="F75" i="241"/>
  <c r="L75" i="241" s="1"/>
  <c r="E75" i="241"/>
  <c r="K75" i="241"/>
  <c r="D75" i="241"/>
  <c r="J75" i="241" s="1"/>
  <c r="C75" i="241"/>
  <c r="I75" i="241"/>
  <c r="B75" i="241"/>
  <c r="H75" i="241" s="1"/>
  <c r="G74" i="241"/>
  <c r="M74" i="241"/>
  <c r="F74" i="241"/>
  <c r="L74" i="241" s="1"/>
  <c r="E74" i="241"/>
  <c r="K74" i="241"/>
  <c r="D74" i="241"/>
  <c r="J74" i="241" s="1"/>
  <c r="C74" i="241"/>
  <c r="I74" i="241"/>
  <c r="B74" i="241"/>
  <c r="H74" i="241" s="1"/>
  <c r="G73" i="241"/>
  <c r="M73" i="241"/>
  <c r="F73" i="241"/>
  <c r="L73" i="241" s="1"/>
  <c r="E73" i="241"/>
  <c r="K73" i="241"/>
  <c r="D73" i="241"/>
  <c r="J73" i="241" s="1"/>
  <c r="C73" i="241"/>
  <c r="I73" i="241"/>
  <c r="B73" i="241"/>
  <c r="H73" i="241" s="1"/>
  <c r="G72" i="241"/>
  <c r="M72" i="241"/>
  <c r="F72" i="241"/>
  <c r="L72" i="241" s="1"/>
  <c r="E72" i="241"/>
  <c r="K72" i="241"/>
  <c r="D72" i="241"/>
  <c r="J72" i="241" s="1"/>
  <c r="C72" i="241"/>
  <c r="I72" i="241"/>
  <c r="B72" i="241"/>
  <c r="H72" i="241" s="1"/>
  <c r="G71" i="241"/>
  <c r="M71" i="241"/>
  <c r="F71" i="241"/>
  <c r="L71" i="241" s="1"/>
  <c r="E71" i="241"/>
  <c r="K71" i="241"/>
  <c r="D71" i="241"/>
  <c r="J71" i="241" s="1"/>
  <c r="C71" i="241"/>
  <c r="I71" i="241"/>
  <c r="B71" i="241"/>
  <c r="H71" i="241" s="1"/>
  <c r="G70" i="241"/>
  <c r="M70" i="241"/>
  <c r="F70" i="241"/>
  <c r="L70" i="241" s="1"/>
  <c r="E70" i="241"/>
  <c r="K70" i="241"/>
  <c r="D70" i="241"/>
  <c r="J70" i="241" s="1"/>
  <c r="C70" i="241"/>
  <c r="I70" i="241"/>
  <c r="B70" i="241"/>
  <c r="H70" i="241" s="1"/>
  <c r="G69" i="241"/>
  <c r="M69" i="241"/>
  <c r="F69" i="241"/>
  <c r="L69" i="241" s="1"/>
  <c r="E69" i="241"/>
  <c r="K69" i="241"/>
  <c r="D69" i="241"/>
  <c r="J69" i="241" s="1"/>
  <c r="C69" i="241"/>
  <c r="I69" i="241"/>
  <c r="B69" i="241"/>
  <c r="H69" i="241" s="1"/>
  <c r="G68" i="241"/>
  <c r="M68" i="241"/>
  <c r="F68" i="241"/>
  <c r="L68" i="241" s="1"/>
  <c r="E68" i="241"/>
  <c r="K68" i="241"/>
  <c r="D68" i="241"/>
  <c r="J68" i="241" s="1"/>
  <c r="C68" i="241"/>
  <c r="I68" i="241"/>
  <c r="B68" i="241"/>
  <c r="H68" i="241" s="1"/>
  <c r="G67" i="241"/>
  <c r="M67" i="241"/>
  <c r="F67" i="241"/>
  <c r="L67" i="241" s="1"/>
  <c r="E67" i="241"/>
  <c r="K67" i="241"/>
  <c r="D67" i="241"/>
  <c r="J67" i="241" s="1"/>
  <c r="C67" i="241"/>
  <c r="I67" i="241"/>
  <c r="B67" i="241"/>
  <c r="H67" i="241" s="1"/>
  <c r="G66" i="241"/>
  <c r="M66" i="241"/>
  <c r="F66" i="241"/>
  <c r="L66" i="241" s="1"/>
  <c r="E66" i="241"/>
  <c r="K66" i="241"/>
  <c r="D66" i="241"/>
  <c r="J66" i="241" s="1"/>
  <c r="C66" i="241"/>
  <c r="I66" i="241"/>
  <c r="B66" i="241"/>
  <c r="H66" i="241" s="1"/>
  <c r="G65" i="241"/>
  <c r="M65" i="241"/>
  <c r="F65" i="241"/>
  <c r="L65" i="241" s="1"/>
  <c r="E65" i="241"/>
  <c r="K65" i="241"/>
  <c r="D65" i="241"/>
  <c r="J65" i="241" s="1"/>
  <c r="C65" i="241"/>
  <c r="I65" i="241"/>
  <c r="B65" i="241"/>
  <c r="H65" i="241" s="1"/>
  <c r="G64" i="241"/>
  <c r="M64" i="241"/>
  <c r="F64" i="241"/>
  <c r="L64" i="241" s="1"/>
  <c r="E64" i="241"/>
  <c r="K64" i="241"/>
  <c r="D64" i="241"/>
  <c r="J64" i="241" s="1"/>
  <c r="C64" i="241"/>
  <c r="I64" i="241"/>
  <c r="B64" i="241"/>
  <c r="H64" i="241" s="1"/>
  <c r="G63" i="241"/>
  <c r="M63" i="241"/>
  <c r="F63" i="241"/>
  <c r="L63" i="241" s="1"/>
  <c r="E63" i="241"/>
  <c r="K63" i="241"/>
  <c r="D63" i="241"/>
  <c r="J63" i="241" s="1"/>
  <c r="C63" i="241"/>
  <c r="I63" i="241"/>
  <c r="B63" i="241"/>
  <c r="H63" i="241" s="1"/>
  <c r="G62" i="241"/>
  <c r="M62" i="241"/>
  <c r="F62" i="241"/>
  <c r="L62" i="241" s="1"/>
  <c r="E62" i="241"/>
  <c r="K62" i="241"/>
  <c r="D62" i="241"/>
  <c r="J62" i="241" s="1"/>
  <c r="C62" i="241"/>
  <c r="I62" i="241"/>
  <c r="B62" i="241"/>
  <c r="H62" i="241" s="1"/>
  <c r="G61" i="241"/>
  <c r="M61" i="241"/>
  <c r="F61" i="241"/>
  <c r="L61" i="241" s="1"/>
  <c r="E61" i="241"/>
  <c r="K61" i="241"/>
  <c r="D61" i="241"/>
  <c r="J61" i="241" s="1"/>
  <c r="C61" i="241"/>
  <c r="I61" i="241"/>
  <c r="B61" i="241"/>
  <c r="H61" i="241" s="1"/>
  <c r="G60" i="241"/>
  <c r="M60" i="241"/>
  <c r="F60" i="241"/>
  <c r="L60" i="241" s="1"/>
  <c r="E60" i="241"/>
  <c r="K60" i="241"/>
  <c r="D60" i="241"/>
  <c r="J60" i="241" s="1"/>
  <c r="C60" i="241"/>
  <c r="I60" i="241"/>
  <c r="B60" i="241"/>
  <c r="H60" i="241" s="1"/>
  <c r="G59" i="241"/>
  <c r="M59" i="241"/>
  <c r="F59" i="241"/>
  <c r="L59" i="241" s="1"/>
  <c r="E59" i="241"/>
  <c r="K59" i="241"/>
  <c r="D59" i="241"/>
  <c r="J59" i="241" s="1"/>
  <c r="C59" i="241"/>
  <c r="I59" i="241"/>
  <c r="B59" i="241"/>
  <c r="H59" i="241" s="1"/>
  <c r="G58" i="241"/>
  <c r="M58" i="241"/>
  <c r="F58" i="241"/>
  <c r="L58" i="241" s="1"/>
  <c r="E58" i="241"/>
  <c r="K58" i="241"/>
  <c r="D58" i="241"/>
  <c r="J58" i="241" s="1"/>
  <c r="C58" i="241"/>
  <c r="I58" i="241"/>
  <c r="B58" i="241"/>
  <c r="H58" i="241" s="1"/>
  <c r="G57" i="241"/>
  <c r="M57" i="241"/>
  <c r="C57" i="241"/>
  <c r="I57" i="241" s="1"/>
  <c r="G56" i="241"/>
  <c r="M56" i="241"/>
  <c r="C56" i="241"/>
  <c r="I56" i="241" s="1"/>
  <c r="G55" i="241"/>
  <c r="M55" i="241"/>
  <c r="C55" i="241"/>
  <c r="I55" i="241" s="1"/>
  <c r="G54" i="241"/>
  <c r="M54" i="241"/>
  <c r="C54" i="241"/>
  <c r="I54" i="241" s="1"/>
  <c r="G53" i="241"/>
  <c r="M53" i="241"/>
  <c r="C53" i="241"/>
  <c r="I53" i="241" s="1"/>
  <c r="G52" i="241"/>
  <c r="M52" i="241"/>
  <c r="C52" i="241"/>
  <c r="I52" i="241" s="1"/>
  <c r="G51" i="241"/>
  <c r="M51" i="241"/>
  <c r="C51" i="241"/>
  <c r="I51" i="241" s="1"/>
  <c r="G50" i="241"/>
  <c r="M50" i="241"/>
  <c r="C50" i="241"/>
  <c r="I50" i="241" s="1"/>
  <c r="G49" i="241"/>
  <c r="M49" i="241"/>
  <c r="C49" i="241"/>
  <c r="I49" i="241" s="1"/>
  <c r="G48" i="241"/>
  <c r="M48" i="241"/>
  <c r="C48" i="241"/>
  <c r="I48" i="241" s="1"/>
  <c r="G47" i="241"/>
  <c r="M47" i="241"/>
  <c r="C47" i="241"/>
  <c r="I47" i="241" s="1"/>
  <c r="G46" i="241"/>
  <c r="M46" i="241"/>
  <c r="C46" i="241"/>
  <c r="I46" i="241" s="1"/>
  <c r="G45" i="241"/>
  <c r="M45" i="241"/>
  <c r="C45" i="241"/>
  <c r="I45" i="241" s="1"/>
  <c r="G44" i="241"/>
  <c r="M44" i="241"/>
  <c r="C44" i="241"/>
  <c r="I44" i="241" s="1"/>
  <c r="G43" i="241"/>
  <c r="M43" i="241"/>
  <c r="C43" i="241"/>
  <c r="I43" i="241" s="1"/>
  <c r="G42" i="241"/>
  <c r="M42" i="241"/>
  <c r="C42" i="241"/>
  <c r="I42" i="241" s="1"/>
  <c r="G41" i="241"/>
  <c r="M41" i="241"/>
  <c r="C41" i="241"/>
  <c r="I41" i="241" s="1"/>
  <c r="G40" i="241"/>
  <c r="M40" i="241"/>
  <c r="C40" i="241"/>
  <c r="I40" i="241" s="1"/>
  <c r="G39" i="241"/>
  <c r="M39" i="241"/>
  <c r="C39" i="241"/>
  <c r="I39" i="241" s="1"/>
  <c r="G38" i="241"/>
  <c r="M38" i="241"/>
  <c r="C38" i="241"/>
  <c r="I38" i="241" s="1"/>
  <c r="G37" i="241"/>
  <c r="M37" i="241"/>
  <c r="C37" i="241"/>
  <c r="I37" i="241" s="1"/>
  <c r="G36" i="241"/>
  <c r="M36" i="241"/>
  <c r="C36" i="241"/>
  <c r="I36" i="241" s="1"/>
  <c r="G35" i="241"/>
  <c r="M35" i="241"/>
  <c r="C35" i="241"/>
  <c r="I35" i="241" s="1"/>
  <c r="G34" i="241"/>
  <c r="M34" i="241"/>
  <c r="C34" i="241"/>
  <c r="I34" i="241" s="1"/>
  <c r="G33" i="241"/>
  <c r="M33" i="241"/>
  <c r="C33" i="241"/>
  <c r="I33" i="241" s="1"/>
  <c r="G32" i="241"/>
  <c r="M32" i="241"/>
  <c r="C32" i="241"/>
  <c r="I32" i="241" s="1"/>
  <c r="G31" i="241"/>
  <c r="M31" i="241"/>
  <c r="C31" i="241"/>
  <c r="I31" i="241" s="1"/>
  <c r="G30" i="241"/>
  <c r="M30" i="241"/>
  <c r="C30" i="241"/>
  <c r="I30" i="241" s="1"/>
  <c r="G29" i="241"/>
  <c r="M29" i="241"/>
  <c r="C29" i="241"/>
  <c r="I29" i="241" s="1"/>
  <c r="G28" i="241"/>
  <c r="M28" i="241"/>
  <c r="C28" i="241"/>
  <c r="I28" i="241" s="1"/>
  <c r="G27" i="241"/>
  <c r="M27" i="241"/>
  <c r="C27" i="241"/>
  <c r="I27" i="241" s="1"/>
  <c r="G26" i="241"/>
  <c r="M26" i="241"/>
  <c r="C26" i="241"/>
  <c r="I26" i="241" s="1"/>
  <c r="G25" i="241"/>
  <c r="M25" i="241"/>
  <c r="C25" i="241"/>
  <c r="I25" i="241" s="1"/>
  <c r="G24" i="241"/>
  <c r="M24" i="241"/>
  <c r="C24" i="241"/>
  <c r="I24" i="241" s="1"/>
  <c r="G23" i="241"/>
  <c r="M23" i="241"/>
  <c r="C23" i="241"/>
  <c r="I23" i="241" s="1"/>
  <c r="G22" i="241"/>
  <c r="M22" i="241"/>
  <c r="C22" i="241"/>
  <c r="I22" i="241" s="1"/>
  <c r="G21" i="241"/>
  <c r="M21" i="241"/>
  <c r="C21" i="241"/>
  <c r="I21" i="241" s="1"/>
  <c r="G20" i="241"/>
  <c r="M20" i="241"/>
  <c r="C20" i="241"/>
  <c r="I20" i="241" s="1"/>
  <c r="G19" i="241"/>
  <c r="M19" i="241"/>
  <c r="C19" i="241"/>
  <c r="I19" i="241" s="1"/>
  <c r="G18" i="241"/>
  <c r="M18" i="241"/>
  <c r="C18" i="241"/>
  <c r="I18" i="241" s="1"/>
  <c r="G17" i="241"/>
  <c r="M17" i="241"/>
  <c r="C17" i="241"/>
  <c r="I17" i="241" s="1"/>
  <c r="G16" i="241"/>
  <c r="M16" i="241"/>
  <c r="C16" i="241"/>
  <c r="I16" i="241" s="1"/>
  <c r="G15" i="241"/>
  <c r="M15" i="241"/>
  <c r="C15" i="241"/>
  <c r="I15" i="241" s="1"/>
  <c r="G14" i="241"/>
  <c r="M14" i="241"/>
  <c r="C14" i="241"/>
  <c r="I14" i="241" s="1"/>
  <c r="G13" i="241"/>
  <c r="M13" i="241"/>
  <c r="C13" i="241"/>
  <c r="I13" i="241" s="1"/>
  <c r="G12" i="241"/>
  <c r="M12" i="241"/>
  <c r="C12" i="241"/>
  <c r="I12" i="241" s="1"/>
  <c r="G11" i="241"/>
  <c r="M11" i="241"/>
  <c r="C11" i="241"/>
  <c r="I11" i="241" s="1"/>
  <c r="G10" i="241"/>
  <c r="M10" i="241"/>
  <c r="C10" i="241"/>
  <c r="I10" i="241" s="1"/>
  <c r="G9" i="241"/>
  <c r="M9" i="241"/>
  <c r="C9" i="241"/>
  <c r="I9" i="241" s="1"/>
  <c r="G112" i="240"/>
  <c r="M112" i="240"/>
  <c r="F112" i="240"/>
  <c r="L112" i="240" s="1"/>
  <c r="E112" i="240"/>
  <c r="K112" i="240"/>
  <c r="D112" i="240"/>
  <c r="J112" i="240" s="1"/>
  <c r="C112" i="240"/>
  <c r="I112" i="240"/>
  <c r="B112" i="240"/>
  <c r="H112" i="240" s="1"/>
  <c r="G111" i="240"/>
  <c r="M111" i="240"/>
  <c r="F111" i="240"/>
  <c r="L111" i="240" s="1"/>
  <c r="E111" i="240"/>
  <c r="K111" i="240"/>
  <c r="D111" i="240"/>
  <c r="J111" i="240" s="1"/>
  <c r="C111" i="240"/>
  <c r="I111" i="240"/>
  <c r="B111" i="240"/>
  <c r="H111" i="240" s="1"/>
  <c r="G110" i="240"/>
  <c r="M110" i="240"/>
  <c r="F110" i="240"/>
  <c r="L110" i="240" s="1"/>
  <c r="E110" i="240"/>
  <c r="K110" i="240"/>
  <c r="D110" i="240"/>
  <c r="J110" i="240" s="1"/>
  <c r="C110" i="240"/>
  <c r="I110" i="240"/>
  <c r="B110" i="240"/>
  <c r="H110" i="240" s="1"/>
  <c r="G109" i="240"/>
  <c r="M109" i="240"/>
  <c r="F109" i="240"/>
  <c r="L109" i="240" s="1"/>
  <c r="E109" i="240"/>
  <c r="K109" i="240"/>
  <c r="D109" i="240"/>
  <c r="J109" i="240" s="1"/>
  <c r="C109" i="240"/>
  <c r="I109" i="240"/>
  <c r="B109" i="240"/>
  <c r="H109" i="240" s="1"/>
  <c r="G108" i="240"/>
  <c r="M108" i="240"/>
  <c r="F108" i="240"/>
  <c r="L108" i="240" s="1"/>
  <c r="E108" i="240"/>
  <c r="K108" i="240"/>
  <c r="D108" i="240"/>
  <c r="J108" i="240" s="1"/>
  <c r="C108" i="240"/>
  <c r="I108" i="240"/>
  <c r="B108" i="240"/>
  <c r="H108" i="240" s="1"/>
  <c r="G107" i="240"/>
  <c r="M107" i="240"/>
  <c r="F107" i="240"/>
  <c r="L107" i="240" s="1"/>
  <c r="E107" i="240"/>
  <c r="K107" i="240"/>
  <c r="D107" i="240"/>
  <c r="J107" i="240" s="1"/>
  <c r="C107" i="240"/>
  <c r="I107" i="240"/>
  <c r="B107" i="240"/>
  <c r="H107" i="240" s="1"/>
  <c r="G106" i="240"/>
  <c r="M106" i="240"/>
  <c r="F106" i="240"/>
  <c r="L106" i="240" s="1"/>
  <c r="E106" i="240"/>
  <c r="K106" i="240"/>
  <c r="D106" i="240"/>
  <c r="J106" i="240" s="1"/>
  <c r="C106" i="240"/>
  <c r="I106" i="240"/>
  <c r="B106" i="240"/>
  <c r="H106" i="240" s="1"/>
  <c r="G105" i="240"/>
  <c r="M105" i="240"/>
  <c r="F105" i="240"/>
  <c r="L105" i="240" s="1"/>
  <c r="E105" i="240"/>
  <c r="K105" i="240"/>
  <c r="D105" i="240"/>
  <c r="J105" i="240" s="1"/>
  <c r="C105" i="240"/>
  <c r="I105" i="240"/>
  <c r="B105" i="240"/>
  <c r="H105" i="240" s="1"/>
  <c r="G104" i="240"/>
  <c r="M104" i="240"/>
  <c r="F104" i="240"/>
  <c r="L104" i="240" s="1"/>
  <c r="E104" i="240"/>
  <c r="K104" i="240"/>
  <c r="D104" i="240"/>
  <c r="J104" i="240" s="1"/>
  <c r="C104" i="240"/>
  <c r="I104" i="240"/>
  <c r="B104" i="240"/>
  <c r="H104" i="240" s="1"/>
  <c r="G103" i="240"/>
  <c r="M103" i="240"/>
  <c r="F103" i="240"/>
  <c r="L103" i="240" s="1"/>
  <c r="E103" i="240"/>
  <c r="K103" i="240"/>
  <c r="D103" i="240"/>
  <c r="J103" i="240" s="1"/>
  <c r="C103" i="240"/>
  <c r="I103" i="240"/>
  <c r="B103" i="240"/>
  <c r="H103" i="240" s="1"/>
  <c r="G102" i="240"/>
  <c r="M102" i="240"/>
  <c r="F102" i="240"/>
  <c r="L102" i="240" s="1"/>
  <c r="E102" i="240"/>
  <c r="K102" i="240"/>
  <c r="D102" i="240"/>
  <c r="J102" i="240" s="1"/>
  <c r="C102" i="240"/>
  <c r="I102" i="240"/>
  <c r="B102" i="240"/>
  <c r="H102" i="240" s="1"/>
  <c r="G101" i="240"/>
  <c r="M101" i="240"/>
  <c r="F101" i="240"/>
  <c r="L101" i="240" s="1"/>
  <c r="E101" i="240"/>
  <c r="K101" i="240"/>
  <c r="D101" i="240"/>
  <c r="J101" i="240" s="1"/>
  <c r="C101" i="240"/>
  <c r="I101" i="240"/>
  <c r="B101" i="240"/>
  <c r="H101" i="240" s="1"/>
  <c r="G100" i="240"/>
  <c r="M100" i="240"/>
  <c r="F100" i="240"/>
  <c r="L100" i="240" s="1"/>
  <c r="E100" i="240"/>
  <c r="K100" i="240"/>
  <c r="D100" i="240"/>
  <c r="J100" i="240" s="1"/>
  <c r="C100" i="240"/>
  <c r="I100" i="240"/>
  <c r="B100" i="240"/>
  <c r="H100" i="240" s="1"/>
  <c r="G99" i="240"/>
  <c r="M99" i="240"/>
  <c r="F99" i="240"/>
  <c r="L99" i="240" s="1"/>
  <c r="E99" i="240"/>
  <c r="K99" i="240"/>
  <c r="D99" i="240"/>
  <c r="J99" i="240" s="1"/>
  <c r="C99" i="240"/>
  <c r="I99" i="240"/>
  <c r="B99" i="240"/>
  <c r="H99" i="240" s="1"/>
  <c r="G98" i="240"/>
  <c r="M98" i="240"/>
  <c r="F98" i="240"/>
  <c r="L98" i="240" s="1"/>
  <c r="E98" i="240"/>
  <c r="K98" i="240"/>
  <c r="D98" i="240"/>
  <c r="J98" i="240" s="1"/>
  <c r="C98" i="240"/>
  <c r="I98" i="240"/>
  <c r="B98" i="240"/>
  <c r="H98" i="240" s="1"/>
  <c r="G97" i="240"/>
  <c r="M97" i="240"/>
  <c r="F97" i="240"/>
  <c r="L97" i="240" s="1"/>
  <c r="E97" i="240"/>
  <c r="K97" i="240"/>
  <c r="D97" i="240"/>
  <c r="J97" i="240" s="1"/>
  <c r="C97" i="240"/>
  <c r="I97" i="240"/>
  <c r="B97" i="240"/>
  <c r="H97" i="240" s="1"/>
  <c r="G96" i="240"/>
  <c r="M96" i="240"/>
  <c r="F96" i="240"/>
  <c r="L96" i="240" s="1"/>
  <c r="E96" i="240"/>
  <c r="K96" i="240"/>
  <c r="D96" i="240"/>
  <c r="J96" i="240" s="1"/>
  <c r="C96" i="240"/>
  <c r="I96" i="240"/>
  <c r="B96" i="240"/>
  <c r="H96" i="240" s="1"/>
  <c r="G95" i="240"/>
  <c r="M95" i="240"/>
  <c r="F95" i="240"/>
  <c r="L95" i="240" s="1"/>
  <c r="E95" i="240"/>
  <c r="K95" i="240"/>
  <c r="D95" i="240"/>
  <c r="J95" i="240" s="1"/>
  <c r="C95" i="240"/>
  <c r="I95" i="240"/>
  <c r="B95" i="240"/>
  <c r="H95" i="240" s="1"/>
  <c r="G94" i="240"/>
  <c r="M94" i="240"/>
  <c r="F94" i="240"/>
  <c r="L94" i="240" s="1"/>
  <c r="E94" i="240"/>
  <c r="K94" i="240"/>
  <c r="D94" i="240"/>
  <c r="J94" i="240" s="1"/>
  <c r="C94" i="240"/>
  <c r="I94" i="240"/>
  <c r="B94" i="240"/>
  <c r="H94" i="240" s="1"/>
  <c r="G93" i="240"/>
  <c r="M93" i="240"/>
  <c r="F93" i="240"/>
  <c r="L93" i="240" s="1"/>
  <c r="E93" i="240"/>
  <c r="K93" i="240"/>
  <c r="D93" i="240"/>
  <c r="J93" i="240" s="1"/>
  <c r="C93" i="240"/>
  <c r="I93" i="240"/>
  <c r="B93" i="240"/>
  <c r="H93" i="240" s="1"/>
  <c r="G92" i="240"/>
  <c r="M92" i="240"/>
  <c r="F92" i="240"/>
  <c r="L92" i="240" s="1"/>
  <c r="E92" i="240"/>
  <c r="K92" i="240"/>
  <c r="D92" i="240"/>
  <c r="J92" i="240" s="1"/>
  <c r="C92" i="240"/>
  <c r="I92" i="240"/>
  <c r="B92" i="240"/>
  <c r="H92" i="240" s="1"/>
  <c r="G91" i="240"/>
  <c r="M91" i="240"/>
  <c r="F91" i="240"/>
  <c r="L91" i="240" s="1"/>
  <c r="E91" i="240"/>
  <c r="K91" i="240"/>
  <c r="D91" i="240"/>
  <c r="J91" i="240" s="1"/>
  <c r="C91" i="240"/>
  <c r="I91" i="240"/>
  <c r="B91" i="240"/>
  <c r="H91" i="240" s="1"/>
  <c r="G90" i="240"/>
  <c r="M90" i="240"/>
  <c r="F90" i="240"/>
  <c r="L90" i="240" s="1"/>
  <c r="E90" i="240"/>
  <c r="K90" i="240"/>
  <c r="D90" i="240"/>
  <c r="J90" i="240" s="1"/>
  <c r="C90" i="240"/>
  <c r="I90" i="240"/>
  <c r="B90" i="240"/>
  <c r="H90" i="240" s="1"/>
  <c r="G89" i="240"/>
  <c r="M89" i="240"/>
  <c r="F89" i="240"/>
  <c r="L89" i="240" s="1"/>
  <c r="E89" i="240"/>
  <c r="K89" i="240"/>
  <c r="D89" i="240"/>
  <c r="J89" i="240" s="1"/>
  <c r="C89" i="240"/>
  <c r="I89" i="240"/>
  <c r="B89" i="240"/>
  <c r="H89" i="240" s="1"/>
  <c r="G88" i="240"/>
  <c r="M88" i="240"/>
  <c r="F88" i="240"/>
  <c r="L88" i="240" s="1"/>
  <c r="E88" i="240"/>
  <c r="K88" i="240"/>
  <c r="D88" i="240"/>
  <c r="J88" i="240" s="1"/>
  <c r="C88" i="240"/>
  <c r="I88" i="240"/>
  <c r="B88" i="240"/>
  <c r="H88" i="240" s="1"/>
  <c r="G87" i="240"/>
  <c r="M87" i="240"/>
  <c r="F87" i="240"/>
  <c r="L87" i="240" s="1"/>
  <c r="E87" i="240"/>
  <c r="K87" i="240"/>
  <c r="D87" i="240"/>
  <c r="J87" i="240" s="1"/>
  <c r="C87" i="240"/>
  <c r="I87" i="240"/>
  <c r="B87" i="240"/>
  <c r="H87" i="240" s="1"/>
  <c r="G86" i="240"/>
  <c r="M86" i="240"/>
  <c r="F86" i="240"/>
  <c r="L86" i="240" s="1"/>
  <c r="E86" i="240"/>
  <c r="K86" i="240"/>
  <c r="D86" i="240"/>
  <c r="J86" i="240" s="1"/>
  <c r="C86" i="240"/>
  <c r="I86" i="240"/>
  <c r="B86" i="240"/>
  <c r="H86" i="240" s="1"/>
  <c r="G85" i="240"/>
  <c r="M85" i="240"/>
  <c r="F85" i="240"/>
  <c r="L85" i="240" s="1"/>
  <c r="E85" i="240"/>
  <c r="K85" i="240"/>
  <c r="D85" i="240"/>
  <c r="J85" i="240" s="1"/>
  <c r="C85" i="240"/>
  <c r="I85" i="240"/>
  <c r="B85" i="240"/>
  <c r="H85" i="240" s="1"/>
  <c r="G84" i="240"/>
  <c r="M84" i="240"/>
  <c r="F84" i="240"/>
  <c r="L84" i="240" s="1"/>
  <c r="E84" i="240"/>
  <c r="K84" i="240"/>
  <c r="D84" i="240"/>
  <c r="J84" i="240" s="1"/>
  <c r="C84" i="240"/>
  <c r="I84" i="240"/>
  <c r="B84" i="240"/>
  <c r="H84" i="240" s="1"/>
  <c r="G83" i="240"/>
  <c r="M83" i="240"/>
  <c r="F83" i="240"/>
  <c r="L83" i="240" s="1"/>
  <c r="E83" i="240"/>
  <c r="K83" i="240"/>
  <c r="D83" i="240"/>
  <c r="J83" i="240" s="1"/>
  <c r="C83" i="240"/>
  <c r="I83" i="240"/>
  <c r="B83" i="240"/>
  <c r="H83" i="240" s="1"/>
  <c r="G82" i="240"/>
  <c r="M82" i="240"/>
  <c r="F82" i="240"/>
  <c r="L82" i="240" s="1"/>
  <c r="E82" i="240"/>
  <c r="K82" i="240"/>
  <c r="D82" i="240"/>
  <c r="J82" i="240" s="1"/>
  <c r="C82" i="240"/>
  <c r="I82" i="240"/>
  <c r="B82" i="240"/>
  <c r="H82" i="240" s="1"/>
  <c r="G81" i="240"/>
  <c r="M81" i="240"/>
  <c r="F81" i="240"/>
  <c r="L81" i="240" s="1"/>
  <c r="E81" i="240"/>
  <c r="K81" i="240"/>
  <c r="D81" i="240"/>
  <c r="J81" i="240" s="1"/>
  <c r="C81" i="240"/>
  <c r="I81" i="240"/>
  <c r="B81" i="240"/>
  <c r="H81" i="240" s="1"/>
  <c r="G80" i="240"/>
  <c r="M80" i="240"/>
  <c r="F80" i="240"/>
  <c r="L80" i="240" s="1"/>
  <c r="E80" i="240"/>
  <c r="K80" i="240"/>
  <c r="D80" i="240"/>
  <c r="J80" i="240" s="1"/>
  <c r="C80" i="240"/>
  <c r="I80" i="240"/>
  <c r="B80" i="240"/>
  <c r="H80" i="240" s="1"/>
  <c r="G79" i="240"/>
  <c r="M79" i="240"/>
  <c r="F79" i="240"/>
  <c r="L79" i="240" s="1"/>
  <c r="E79" i="240"/>
  <c r="K79" i="240"/>
  <c r="D79" i="240"/>
  <c r="J79" i="240" s="1"/>
  <c r="C79" i="240"/>
  <c r="I79" i="240"/>
  <c r="B79" i="240"/>
  <c r="H79" i="240" s="1"/>
  <c r="G78" i="240"/>
  <c r="M78" i="240"/>
  <c r="F78" i="240"/>
  <c r="L78" i="240" s="1"/>
  <c r="E78" i="240"/>
  <c r="K78" i="240"/>
  <c r="D78" i="240"/>
  <c r="J78" i="240" s="1"/>
  <c r="C78" i="240"/>
  <c r="I78" i="240"/>
  <c r="B78" i="240"/>
  <c r="H78" i="240" s="1"/>
  <c r="G77" i="240"/>
  <c r="M77" i="240"/>
  <c r="F77" i="240"/>
  <c r="L77" i="240" s="1"/>
  <c r="E77" i="240"/>
  <c r="K77" i="240"/>
  <c r="D77" i="240"/>
  <c r="J77" i="240" s="1"/>
  <c r="C77" i="240"/>
  <c r="I77" i="240"/>
  <c r="B77" i="240"/>
  <c r="H77" i="240" s="1"/>
  <c r="G76" i="240"/>
  <c r="M76" i="240"/>
  <c r="F76" i="240"/>
  <c r="L76" i="240" s="1"/>
  <c r="E76" i="240"/>
  <c r="K76" i="240"/>
  <c r="D76" i="240"/>
  <c r="J76" i="240" s="1"/>
  <c r="C76" i="240"/>
  <c r="I76" i="240"/>
  <c r="B76" i="240"/>
  <c r="H76" i="240" s="1"/>
  <c r="G75" i="240"/>
  <c r="M75" i="240"/>
  <c r="F75" i="240"/>
  <c r="L75" i="240" s="1"/>
  <c r="E75" i="240"/>
  <c r="K75" i="240"/>
  <c r="D75" i="240"/>
  <c r="J75" i="240" s="1"/>
  <c r="C75" i="240"/>
  <c r="I75" i="240"/>
  <c r="B75" i="240"/>
  <c r="H75" i="240" s="1"/>
  <c r="G74" i="240"/>
  <c r="M74" i="240"/>
  <c r="F74" i="240"/>
  <c r="L74" i="240" s="1"/>
  <c r="E74" i="240"/>
  <c r="K74" i="240"/>
  <c r="D74" i="240"/>
  <c r="J74" i="240" s="1"/>
  <c r="C74" i="240"/>
  <c r="I74" i="240"/>
  <c r="B74" i="240"/>
  <c r="H74" i="240" s="1"/>
  <c r="G73" i="240"/>
  <c r="M73" i="240"/>
  <c r="F73" i="240"/>
  <c r="L73" i="240" s="1"/>
  <c r="E73" i="240"/>
  <c r="K73" i="240"/>
  <c r="D73" i="240"/>
  <c r="J73" i="240" s="1"/>
  <c r="C73" i="240"/>
  <c r="I73" i="240"/>
  <c r="B73" i="240"/>
  <c r="H73" i="240" s="1"/>
  <c r="G72" i="240"/>
  <c r="M72" i="240"/>
  <c r="F72" i="240"/>
  <c r="L72" i="240" s="1"/>
  <c r="E72" i="240"/>
  <c r="K72" i="240"/>
  <c r="D72" i="240"/>
  <c r="J72" i="240" s="1"/>
  <c r="C72" i="240"/>
  <c r="I72" i="240"/>
  <c r="B72" i="240"/>
  <c r="H72" i="240" s="1"/>
  <c r="G71" i="240"/>
  <c r="M71" i="240"/>
  <c r="F71" i="240"/>
  <c r="L71" i="240" s="1"/>
  <c r="E71" i="240"/>
  <c r="K71" i="240"/>
  <c r="D71" i="240"/>
  <c r="J71" i="240" s="1"/>
  <c r="C71" i="240"/>
  <c r="I71" i="240"/>
  <c r="B71" i="240"/>
  <c r="H71" i="240" s="1"/>
  <c r="G70" i="240"/>
  <c r="M70" i="240"/>
  <c r="F70" i="240"/>
  <c r="L70" i="240" s="1"/>
  <c r="E70" i="240"/>
  <c r="K70" i="240"/>
  <c r="D70" i="240"/>
  <c r="J70" i="240" s="1"/>
  <c r="C70" i="240"/>
  <c r="I70" i="240"/>
  <c r="B70" i="240"/>
  <c r="H70" i="240" s="1"/>
  <c r="G69" i="240"/>
  <c r="M69" i="240"/>
  <c r="F69" i="240"/>
  <c r="L69" i="240" s="1"/>
  <c r="E69" i="240"/>
  <c r="K69" i="240"/>
  <c r="D69" i="240"/>
  <c r="J69" i="240" s="1"/>
  <c r="C69" i="240"/>
  <c r="I69" i="240"/>
  <c r="B69" i="240"/>
  <c r="H69" i="240" s="1"/>
  <c r="G68" i="240"/>
  <c r="M68" i="240"/>
  <c r="F68" i="240"/>
  <c r="L68" i="240" s="1"/>
  <c r="E68" i="240"/>
  <c r="K68" i="240"/>
  <c r="D68" i="240"/>
  <c r="J68" i="240" s="1"/>
  <c r="C68" i="240"/>
  <c r="I68" i="240"/>
  <c r="B68" i="240"/>
  <c r="H68" i="240" s="1"/>
  <c r="G67" i="240"/>
  <c r="M67" i="240"/>
  <c r="F67" i="240"/>
  <c r="L67" i="240" s="1"/>
  <c r="E67" i="240"/>
  <c r="K67" i="240"/>
  <c r="D67" i="240"/>
  <c r="J67" i="240" s="1"/>
  <c r="C67" i="240"/>
  <c r="I67" i="240"/>
  <c r="B67" i="240"/>
  <c r="H67" i="240" s="1"/>
  <c r="G66" i="240"/>
  <c r="M66" i="240"/>
  <c r="F66" i="240"/>
  <c r="L66" i="240" s="1"/>
  <c r="E66" i="240"/>
  <c r="K66" i="240"/>
  <c r="D66" i="240"/>
  <c r="J66" i="240" s="1"/>
  <c r="C66" i="240"/>
  <c r="I66" i="240"/>
  <c r="B66" i="240"/>
  <c r="H66" i="240" s="1"/>
  <c r="G65" i="240"/>
  <c r="M65" i="240"/>
  <c r="F65" i="240"/>
  <c r="L65" i="240" s="1"/>
  <c r="E65" i="240"/>
  <c r="K65" i="240"/>
  <c r="D65" i="240"/>
  <c r="J65" i="240" s="1"/>
  <c r="C65" i="240"/>
  <c r="I65" i="240"/>
  <c r="B65" i="240"/>
  <c r="H65" i="240" s="1"/>
  <c r="G64" i="240"/>
  <c r="M64" i="240"/>
  <c r="F64" i="240"/>
  <c r="L64" i="240" s="1"/>
  <c r="E64" i="240"/>
  <c r="K64" i="240"/>
  <c r="D64" i="240"/>
  <c r="J64" i="240" s="1"/>
  <c r="C64" i="240"/>
  <c r="I64" i="240"/>
  <c r="B64" i="240"/>
  <c r="H64" i="240" s="1"/>
  <c r="G63" i="240"/>
  <c r="M63" i="240"/>
  <c r="F63" i="240"/>
  <c r="L63" i="240" s="1"/>
  <c r="E63" i="240"/>
  <c r="K63" i="240"/>
  <c r="D63" i="240"/>
  <c r="J63" i="240" s="1"/>
  <c r="C63" i="240"/>
  <c r="I63" i="240"/>
  <c r="B63" i="240"/>
  <c r="H63" i="240" s="1"/>
  <c r="G62" i="240"/>
  <c r="M62" i="240"/>
  <c r="F62" i="240"/>
  <c r="L62" i="240" s="1"/>
  <c r="E62" i="240"/>
  <c r="K62" i="240"/>
  <c r="D62" i="240"/>
  <c r="J62" i="240" s="1"/>
  <c r="C62" i="240"/>
  <c r="I62" i="240"/>
  <c r="B62" i="240"/>
  <c r="H62" i="240" s="1"/>
  <c r="G61" i="240"/>
  <c r="M61" i="240"/>
  <c r="F61" i="240"/>
  <c r="L61" i="240" s="1"/>
  <c r="E61" i="240"/>
  <c r="K61" i="240"/>
  <c r="D61" i="240"/>
  <c r="J61" i="240" s="1"/>
  <c r="C61" i="240"/>
  <c r="I61" i="240"/>
  <c r="B61" i="240"/>
  <c r="H61" i="240" s="1"/>
  <c r="G60" i="240"/>
  <c r="M60" i="240"/>
  <c r="F60" i="240"/>
  <c r="L60" i="240" s="1"/>
  <c r="E60" i="240"/>
  <c r="K60" i="240"/>
  <c r="D60" i="240"/>
  <c r="J60" i="240" s="1"/>
  <c r="C60" i="240"/>
  <c r="I60" i="240"/>
  <c r="B60" i="240"/>
  <c r="H60" i="240" s="1"/>
  <c r="G59" i="240"/>
  <c r="M59" i="240"/>
  <c r="F59" i="240"/>
  <c r="L59" i="240" s="1"/>
  <c r="E59" i="240"/>
  <c r="K59" i="240"/>
  <c r="D59" i="240"/>
  <c r="J59" i="240" s="1"/>
  <c r="C59" i="240"/>
  <c r="I59" i="240"/>
  <c r="B59" i="240"/>
  <c r="H59" i="240" s="1"/>
  <c r="G58" i="240"/>
  <c r="M58" i="240"/>
  <c r="F58" i="240"/>
  <c r="L58" i="240" s="1"/>
  <c r="E58" i="240"/>
  <c r="K58" i="240"/>
  <c r="D58" i="240"/>
  <c r="J58" i="240" s="1"/>
  <c r="C58" i="240"/>
  <c r="I58" i="240"/>
  <c r="B58" i="240"/>
  <c r="H58" i="240" s="1"/>
  <c r="G57" i="240"/>
  <c r="M57" i="240"/>
  <c r="C57" i="240"/>
  <c r="I57" i="240" s="1"/>
  <c r="G56" i="240"/>
  <c r="M56" i="240"/>
  <c r="C56" i="240"/>
  <c r="I56" i="240" s="1"/>
  <c r="G55" i="240"/>
  <c r="M55" i="240"/>
  <c r="C55" i="240"/>
  <c r="I55" i="240" s="1"/>
  <c r="G54" i="240"/>
  <c r="M54" i="240"/>
  <c r="C54" i="240"/>
  <c r="I54" i="240" s="1"/>
  <c r="G53" i="240"/>
  <c r="M53" i="240"/>
  <c r="C53" i="240"/>
  <c r="I53" i="240" s="1"/>
  <c r="G52" i="240"/>
  <c r="M52" i="240"/>
  <c r="C52" i="240"/>
  <c r="I52" i="240" s="1"/>
  <c r="G51" i="240"/>
  <c r="M51" i="240"/>
  <c r="C51" i="240"/>
  <c r="I51" i="240" s="1"/>
  <c r="G50" i="240"/>
  <c r="M50" i="240"/>
  <c r="C50" i="240"/>
  <c r="I50" i="240" s="1"/>
  <c r="G49" i="240"/>
  <c r="M49" i="240"/>
  <c r="C49" i="240"/>
  <c r="I49" i="240" s="1"/>
  <c r="G48" i="240"/>
  <c r="M48" i="240"/>
  <c r="C48" i="240"/>
  <c r="I48" i="240" s="1"/>
  <c r="G47" i="240"/>
  <c r="M47" i="240"/>
  <c r="C47" i="240"/>
  <c r="I47" i="240" s="1"/>
  <c r="G46" i="240"/>
  <c r="M46" i="240"/>
  <c r="C46" i="240"/>
  <c r="I46" i="240" s="1"/>
  <c r="G45" i="240"/>
  <c r="M45" i="240"/>
  <c r="C45" i="240"/>
  <c r="I45" i="240" s="1"/>
  <c r="G44" i="240"/>
  <c r="M44" i="240"/>
  <c r="C44" i="240"/>
  <c r="I44" i="240" s="1"/>
  <c r="G43" i="240"/>
  <c r="M43" i="240"/>
  <c r="C43" i="240"/>
  <c r="I43" i="240" s="1"/>
  <c r="G42" i="240"/>
  <c r="M42" i="240"/>
  <c r="C42" i="240"/>
  <c r="I42" i="240" s="1"/>
  <c r="G41" i="240"/>
  <c r="M41" i="240"/>
  <c r="C41" i="240"/>
  <c r="I41" i="240" s="1"/>
  <c r="G40" i="240"/>
  <c r="M40" i="240"/>
  <c r="C40" i="240"/>
  <c r="I40" i="240" s="1"/>
  <c r="G39" i="240"/>
  <c r="M39" i="240"/>
  <c r="C39" i="240"/>
  <c r="I39" i="240" s="1"/>
  <c r="G38" i="240"/>
  <c r="M38" i="240"/>
  <c r="C38" i="240"/>
  <c r="I38" i="240" s="1"/>
  <c r="G37" i="240"/>
  <c r="M37" i="240"/>
  <c r="C37" i="240"/>
  <c r="I37" i="240" s="1"/>
  <c r="G36" i="240"/>
  <c r="M36" i="240"/>
  <c r="C36" i="240"/>
  <c r="I36" i="240" s="1"/>
  <c r="G35" i="240"/>
  <c r="M35" i="240"/>
  <c r="C35" i="240"/>
  <c r="I35" i="240" s="1"/>
  <c r="G34" i="240"/>
  <c r="M34" i="240"/>
  <c r="C34" i="240"/>
  <c r="I34" i="240" s="1"/>
  <c r="G33" i="240"/>
  <c r="M33" i="240"/>
  <c r="C33" i="240"/>
  <c r="I33" i="240" s="1"/>
  <c r="G32" i="240"/>
  <c r="M32" i="240"/>
  <c r="C32" i="240"/>
  <c r="I32" i="240" s="1"/>
  <c r="G31" i="240"/>
  <c r="M31" i="240"/>
  <c r="C31" i="240"/>
  <c r="I31" i="240" s="1"/>
  <c r="G30" i="240"/>
  <c r="M30" i="240"/>
  <c r="C30" i="240"/>
  <c r="I30" i="240" s="1"/>
  <c r="G29" i="240"/>
  <c r="M29" i="240"/>
  <c r="C29" i="240"/>
  <c r="I29" i="240" s="1"/>
  <c r="G28" i="240"/>
  <c r="M28" i="240"/>
  <c r="C28" i="240"/>
  <c r="I28" i="240" s="1"/>
  <c r="G27" i="240"/>
  <c r="M27" i="240"/>
  <c r="C27" i="240"/>
  <c r="I27" i="240" s="1"/>
  <c r="G26" i="240"/>
  <c r="M26" i="240"/>
  <c r="C26" i="240"/>
  <c r="I26" i="240" s="1"/>
  <c r="G25" i="240"/>
  <c r="M25" i="240"/>
  <c r="C25" i="240"/>
  <c r="I25" i="240" s="1"/>
  <c r="G24" i="240"/>
  <c r="M24" i="240"/>
  <c r="C24" i="240"/>
  <c r="I24" i="240" s="1"/>
  <c r="G23" i="240"/>
  <c r="M23" i="240"/>
  <c r="C23" i="240"/>
  <c r="I23" i="240" s="1"/>
  <c r="G22" i="240"/>
  <c r="M22" i="240"/>
  <c r="C22" i="240"/>
  <c r="I22" i="240" s="1"/>
  <c r="G21" i="240"/>
  <c r="M21" i="240"/>
  <c r="C21" i="240"/>
  <c r="I21" i="240" s="1"/>
  <c r="G20" i="240"/>
  <c r="M20" i="240"/>
  <c r="C20" i="240"/>
  <c r="I20" i="240" s="1"/>
  <c r="G19" i="240"/>
  <c r="M19" i="240"/>
  <c r="C19" i="240"/>
  <c r="I19" i="240" s="1"/>
  <c r="G18" i="240"/>
  <c r="M18" i="240"/>
  <c r="C18" i="240"/>
  <c r="I18" i="240" s="1"/>
  <c r="G17" i="240"/>
  <c r="M17" i="240"/>
  <c r="C17" i="240"/>
  <c r="I17" i="240" s="1"/>
  <c r="G16" i="240"/>
  <c r="M16" i="240"/>
  <c r="C16" i="240"/>
  <c r="I16" i="240" s="1"/>
  <c r="G15" i="240"/>
  <c r="M15" i="240"/>
  <c r="C15" i="240"/>
  <c r="I15" i="240" s="1"/>
  <c r="G14" i="240"/>
  <c r="M14" i="240"/>
  <c r="C14" i="240"/>
  <c r="I14" i="240" s="1"/>
  <c r="G13" i="240"/>
  <c r="M13" i="240"/>
  <c r="C13" i="240"/>
  <c r="I13" i="240" s="1"/>
  <c r="G12" i="240"/>
  <c r="M12" i="240"/>
  <c r="C12" i="240"/>
  <c r="I12" i="240" s="1"/>
  <c r="G11" i="240"/>
  <c r="M11" i="240"/>
  <c r="C11" i="240"/>
  <c r="I11" i="240" s="1"/>
  <c r="G10" i="240"/>
  <c r="M10" i="240"/>
  <c r="C10" i="240"/>
  <c r="I10" i="240" s="1"/>
  <c r="G9" i="240"/>
  <c r="M9" i="240"/>
  <c r="C9" i="240"/>
  <c r="I9" i="240" s="1"/>
  <c r="G112" i="239"/>
  <c r="M112" i="239"/>
  <c r="F112" i="239"/>
  <c r="L112" i="239" s="1"/>
  <c r="E112" i="239"/>
  <c r="K112" i="239"/>
  <c r="D112" i="239"/>
  <c r="J112" i="239" s="1"/>
  <c r="C112" i="239"/>
  <c r="I112" i="239"/>
  <c r="B112" i="239"/>
  <c r="H112" i="239" s="1"/>
  <c r="G111" i="239"/>
  <c r="M111" i="239"/>
  <c r="F111" i="239"/>
  <c r="L111" i="239" s="1"/>
  <c r="E111" i="239"/>
  <c r="K111" i="239"/>
  <c r="D111" i="239"/>
  <c r="J111" i="239" s="1"/>
  <c r="C111" i="239"/>
  <c r="I111" i="239"/>
  <c r="B111" i="239"/>
  <c r="H111" i="239" s="1"/>
  <c r="G110" i="239"/>
  <c r="M110" i="239"/>
  <c r="F110" i="239"/>
  <c r="L110" i="239" s="1"/>
  <c r="E110" i="239"/>
  <c r="K110" i="239"/>
  <c r="D110" i="239"/>
  <c r="J110" i="239" s="1"/>
  <c r="C110" i="239"/>
  <c r="I110" i="239"/>
  <c r="B110" i="239"/>
  <c r="H110" i="239" s="1"/>
  <c r="G109" i="239"/>
  <c r="M109" i="239"/>
  <c r="F109" i="239"/>
  <c r="L109" i="239" s="1"/>
  <c r="E109" i="239"/>
  <c r="K109" i="239"/>
  <c r="D109" i="239"/>
  <c r="J109" i="239" s="1"/>
  <c r="C109" i="239"/>
  <c r="I109" i="239"/>
  <c r="B109" i="239"/>
  <c r="H109" i="239" s="1"/>
  <c r="G108" i="239"/>
  <c r="M108" i="239"/>
  <c r="F108" i="239"/>
  <c r="L108" i="239" s="1"/>
  <c r="E108" i="239"/>
  <c r="K108" i="239"/>
  <c r="D108" i="239"/>
  <c r="J108" i="239" s="1"/>
  <c r="C108" i="239"/>
  <c r="I108" i="239"/>
  <c r="B108" i="239"/>
  <c r="H108" i="239" s="1"/>
  <c r="G107" i="239"/>
  <c r="M107" i="239"/>
  <c r="F107" i="239"/>
  <c r="L107" i="239" s="1"/>
  <c r="E107" i="239"/>
  <c r="K107" i="239"/>
  <c r="D107" i="239"/>
  <c r="J107" i="239" s="1"/>
  <c r="C107" i="239"/>
  <c r="I107" i="239"/>
  <c r="B107" i="239"/>
  <c r="H107" i="239" s="1"/>
  <c r="G106" i="239"/>
  <c r="M106" i="239"/>
  <c r="F106" i="239"/>
  <c r="L106" i="239" s="1"/>
  <c r="E106" i="239"/>
  <c r="K106" i="239"/>
  <c r="D106" i="239"/>
  <c r="J106" i="239" s="1"/>
  <c r="C106" i="239"/>
  <c r="I106" i="239"/>
  <c r="B106" i="239"/>
  <c r="H106" i="239" s="1"/>
  <c r="G105" i="239"/>
  <c r="M105" i="239"/>
  <c r="F105" i="239"/>
  <c r="L105" i="239" s="1"/>
  <c r="E105" i="239"/>
  <c r="K105" i="239"/>
  <c r="D105" i="239"/>
  <c r="J105" i="239" s="1"/>
  <c r="C105" i="239"/>
  <c r="I105" i="239"/>
  <c r="B105" i="239"/>
  <c r="H105" i="239" s="1"/>
  <c r="G104" i="239"/>
  <c r="M104" i="239"/>
  <c r="F104" i="239"/>
  <c r="L104" i="239" s="1"/>
  <c r="E104" i="239"/>
  <c r="K104" i="239"/>
  <c r="D104" i="239"/>
  <c r="J104" i="239" s="1"/>
  <c r="C104" i="239"/>
  <c r="I104" i="239"/>
  <c r="B104" i="239"/>
  <c r="H104" i="239" s="1"/>
  <c r="G103" i="239"/>
  <c r="M103" i="239"/>
  <c r="F103" i="239"/>
  <c r="L103" i="239" s="1"/>
  <c r="E103" i="239"/>
  <c r="K103" i="239"/>
  <c r="D103" i="239"/>
  <c r="J103" i="239" s="1"/>
  <c r="C103" i="239"/>
  <c r="I103" i="239"/>
  <c r="B103" i="239"/>
  <c r="H103" i="239" s="1"/>
  <c r="G102" i="239"/>
  <c r="M102" i="239"/>
  <c r="F102" i="239"/>
  <c r="L102" i="239" s="1"/>
  <c r="E102" i="239"/>
  <c r="K102" i="239"/>
  <c r="D102" i="239"/>
  <c r="J102" i="239" s="1"/>
  <c r="C102" i="239"/>
  <c r="I102" i="239"/>
  <c r="B102" i="239"/>
  <c r="H102" i="239" s="1"/>
  <c r="G101" i="239"/>
  <c r="M101" i="239"/>
  <c r="F101" i="239"/>
  <c r="L101" i="239" s="1"/>
  <c r="E101" i="239"/>
  <c r="K101" i="239"/>
  <c r="D101" i="239"/>
  <c r="J101" i="239" s="1"/>
  <c r="C101" i="239"/>
  <c r="I101" i="239"/>
  <c r="B101" i="239"/>
  <c r="H101" i="239" s="1"/>
  <c r="G100" i="239"/>
  <c r="M100" i="239"/>
  <c r="F100" i="239"/>
  <c r="L100" i="239" s="1"/>
  <c r="E100" i="239"/>
  <c r="K100" i="239"/>
  <c r="D100" i="239"/>
  <c r="J100" i="239" s="1"/>
  <c r="C100" i="239"/>
  <c r="I100" i="239"/>
  <c r="B100" i="239"/>
  <c r="H100" i="239" s="1"/>
  <c r="G99" i="239"/>
  <c r="M99" i="239"/>
  <c r="F99" i="239"/>
  <c r="L99" i="239" s="1"/>
  <c r="E99" i="239"/>
  <c r="K99" i="239"/>
  <c r="D99" i="239"/>
  <c r="J99" i="239" s="1"/>
  <c r="C99" i="239"/>
  <c r="I99" i="239"/>
  <c r="B99" i="239"/>
  <c r="H99" i="239" s="1"/>
  <c r="G98" i="239"/>
  <c r="M98" i="239"/>
  <c r="F98" i="239"/>
  <c r="L98" i="239" s="1"/>
  <c r="E98" i="239"/>
  <c r="K98" i="239"/>
  <c r="D98" i="239"/>
  <c r="J98" i="239" s="1"/>
  <c r="C98" i="239"/>
  <c r="I98" i="239"/>
  <c r="B98" i="239"/>
  <c r="H98" i="239" s="1"/>
  <c r="G97" i="239"/>
  <c r="M97" i="239"/>
  <c r="F97" i="239"/>
  <c r="L97" i="239" s="1"/>
  <c r="E97" i="239"/>
  <c r="K97" i="239"/>
  <c r="D97" i="239"/>
  <c r="J97" i="239" s="1"/>
  <c r="C97" i="239"/>
  <c r="I97" i="239"/>
  <c r="B97" i="239"/>
  <c r="H97" i="239" s="1"/>
  <c r="G96" i="239"/>
  <c r="M96" i="239"/>
  <c r="F96" i="239"/>
  <c r="L96" i="239" s="1"/>
  <c r="E96" i="239"/>
  <c r="K96" i="239"/>
  <c r="D96" i="239"/>
  <c r="J96" i="239" s="1"/>
  <c r="C96" i="239"/>
  <c r="I96" i="239"/>
  <c r="B96" i="239"/>
  <c r="H96" i="239" s="1"/>
  <c r="G95" i="239"/>
  <c r="M95" i="239"/>
  <c r="F95" i="239"/>
  <c r="L95" i="239" s="1"/>
  <c r="E95" i="239"/>
  <c r="K95" i="239"/>
  <c r="D95" i="239"/>
  <c r="J95" i="239" s="1"/>
  <c r="C95" i="239"/>
  <c r="I95" i="239"/>
  <c r="B95" i="239"/>
  <c r="H95" i="239" s="1"/>
  <c r="G94" i="239"/>
  <c r="M94" i="239"/>
  <c r="F94" i="239"/>
  <c r="L94" i="239" s="1"/>
  <c r="E94" i="239"/>
  <c r="K94" i="239"/>
  <c r="D94" i="239"/>
  <c r="J94" i="239" s="1"/>
  <c r="C94" i="239"/>
  <c r="I94" i="239"/>
  <c r="B94" i="239"/>
  <c r="H94" i="239" s="1"/>
  <c r="G93" i="239"/>
  <c r="M93" i="239"/>
  <c r="F93" i="239"/>
  <c r="L93" i="239" s="1"/>
  <c r="E93" i="239"/>
  <c r="K93" i="239"/>
  <c r="D93" i="239"/>
  <c r="J93" i="239" s="1"/>
  <c r="C93" i="239"/>
  <c r="I93" i="239"/>
  <c r="B93" i="239"/>
  <c r="H93" i="239" s="1"/>
  <c r="G92" i="239"/>
  <c r="M92" i="239"/>
  <c r="F92" i="239"/>
  <c r="L92" i="239" s="1"/>
  <c r="E92" i="239"/>
  <c r="K92" i="239"/>
  <c r="D92" i="239"/>
  <c r="J92" i="239" s="1"/>
  <c r="C92" i="239"/>
  <c r="I92" i="239"/>
  <c r="B92" i="239"/>
  <c r="H92" i="239" s="1"/>
  <c r="G91" i="239"/>
  <c r="M91" i="239"/>
  <c r="F91" i="239"/>
  <c r="L91" i="239" s="1"/>
  <c r="E91" i="239"/>
  <c r="K91" i="239"/>
  <c r="D91" i="239"/>
  <c r="J91" i="239" s="1"/>
  <c r="C91" i="239"/>
  <c r="I91" i="239"/>
  <c r="B91" i="239"/>
  <c r="H91" i="239" s="1"/>
  <c r="G90" i="239"/>
  <c r="M90" i="239"/>
  <c r="F90" i="239"/>
  <c r="L90" i="239" s="1"/>
  <c r="E90" i="239"/>
  <c r="K90" i="239"/>
  <c r="D90" i="239"/>
  <c r="J90" i="239" s="1"/>
  <c r="C90" i="239"/>
  <c r="I90" i="239"/>
  <c r="B90" i="239"/>
  <c r="H90" i="239" s="1"/>
  <c r="G89" i="239"/>
  <c r="M89" i="239"/>
  <c r="F89" i="239"/>
  <c r="L89" i="239" s="1"/>
  <c r="E89" i="239"/>
  <c r="K89" i="239"/>
  <c r="D89" i="239"/>
  <c r="J89" i="239" s="1"/>
  <c r="C89" i="239"/>
  <c r="I89" i="239"/>
  <c r="B89" i="239"/>
  <c r="H89" i="239" s="1"/>
  <c r="G88" i="239"/>
  <c r="M88" i="239"/>
  <c r="F88" i="239"/>
  <c r="L88" i="239" s="1"/>
  <c r="E88" i="239"/>
  <c r="K88" i="239"/>
  <c r="D88" i="239"/>
  <c r="J88" i="239" s="1"/>
  <c r="C88" i="239"/>
  <c r="I88" i="239"/>
  <c r="B88" i="239"/>
  <c r="H88" i="239" s="1"/>
  <c r="G87" i="239"/>
  <c r="M87" i="239"/>
  <c r="F87" i="239"/>
  <c r="L87" i="239" s="1"/>
  <c r="E87" i="239"/>
  <c r="K87" i="239"/>
  <c r="D87" i="239"/>
  <c r="J87" i="239" s="1"/>
  <c r="C87" i="239"/>
  <c r="I87" i="239"/>
  <c r="B87" i="239"/>
  <c r="H87" i="239" s="1"/>
  <c r="G86" i="239"/>
  <c r="M86" i="239"/>
  <c r="F86" i="239"/>
  <c r="L86" i="239" s="1"/>
  <c r="E86" i="239"/>
  <c r="K86" i="239"/>
  <c r="D86" i="239"/>
  <c r="J86" i="239" s="1"/>
  <c r="C86" i="239"/>
  <c r="I86" i="239"/>
  <c r="B86" i="239"/>
  <c r="H86" i="239" s="1"/>
  <c r="G85" i="239"/>
  <c r="M85" i="239"/>
  <c r="F85" i="239"/>
  <c r="L85" i="239" s="1"/>
  <c r="E85" i="239"/>
  <c r="K85" i="239"/>
  <c r="D85" i="239"/>
  <c r="J85" i="239" s="1"/>
  <c r="C85" i="239"/>
  <c r="I85" i="239"/>
  <c r="B85" i="239"/>
  <c r="H85" i="239" s="1"/>
  <c r="G84" i="239"/>
  <c r="M84" i="239"/>
  <c r="F84" i="239"/>
  <c r="L84" i="239" s="1"/>
  <c r="E84" i="239"/>
  <c r="K84" i="239"/>
  <c r="D84" i="239"/>
  <c r="J84" i="239" s="1"/>
  <c r="C84" i="239"/>
  <c r="I84" i="239"/>
  <c r="B84" i="239"/>
  <c r="H84" i="239" s="1"/>
  <c r="G83" i="239"/>
  <c r="M83" i="239"/>
  <c r="F83" i="239"/>
  <c r="L83" i="239" s="1"/>
  <c r="E83" i="239"/>
  <c r="K83" i="239"/>
  <c r="D83" i="239"/>
  <c r="J83" i="239" s="1"/>
  <c r="C83" i="239"/>
  <c r="I83" i="239"/>
  <c r="B83" i="239"/>
  <c r="H83" i="239" s="1"/>
  <c r="G82" i="239"/>
  <c r="M82" i="239"/>
  <c r="F82" i="239"/>
  <c r="L82" i="239" s="1"/>
  <c r="E82" i="239"/>
  <c r="K82" i="239"/>
  <c r="D82" i="239"/>
  <c r="J82" i="239" s="1"/>
  <c r="C82" i="239"/>
  <c r="I82" i="239"/>
  <c r="B82" i="239"/>
  <c r="H82" i="239" s="1"/>
  <c r="G81" i="239"/>
  <c r="M81" i="239"/>
  <c r="F81" i="239"/>
  <c r="L81" i="239" s="1"/>
  <c r="E81" i="239"/>
  <c r="K81" i="239"/>
  <c r="D81" i="239"/>
  <c r="J81" i="239" s="1"/>
  <c r="C81" i="239"/>
  <c r="I81" i="239"/>
  <c r="B81" i="239"/>
  <c r="H81" i="239" s="1"/>
  <c r="G80" i="239"/>
  <c r="M80" i="239"/>
  <c r="F80" i="239"/>
  <c r="L80" i="239" s="1"/>
  <c r="E80" i="239"/>
  <c r="K80" i="239"/>
  <c r="D80" i="239"/>
  <c r="J80" i="239" s="1"/>
  <c r="C80" i="239"/>
  <c r="I80" i="239"/>
  <c r="B80" i="239"/>
  <c r="H80" i="239" s="1"/>
  <c r="G79" i="239"/>
  <c r="M79" i="239"/>
  <c r="F79" i="239"/>
  <c r="L79" i="239" s="1"/>
  <c r="E79" i="239"/>
  <c r="K79" i="239"/>
  <c r="D79" i="239"/>
  <c r="J79" i="239" s="1"/>
  <c r="C79" i="239"/>
  <c r="I79" i="239"/>
  <c r="B79" i="239"/>
  <c r="H79" i="239" s="1"/>
  <c r="G78" i="239"/>
  <c r="M78" i="239"/>
  <c r="F78" i="239"/>
  <c r="L78" i="239" s="1"/>
  <c r="E78" i="239"/>
  <c r="K78" i="239"/>
  <c r="D78" i="239"/>
  <c r="J78" i="239" s="1"/>
  <c r="C78" i="239"/>
  <c r="I78" i="239"/>
  <c r="B78" i="239"/>
  <c r="H78" i="239" s="1"/>
  <c r="G77" i="239"/>
  <c r="M77" i="239"/>
  <c r="F77" i="239"/>
  <c r="L77" i="239" s="1"/>
  <c r="E77" i="239"/>
  <c r="K77" i="239"/>
  <c r="D77" i="239"/>
  <c r="J77" i="239" s="1"/>
  <c r="C77" i="239"/>
  <c r="I77" i="239"/>
  <c r="B77" i="239"/>
  <c r="H77" i="239" s="1"/>
  <c r="G76" i="239"/>
  <c r="M76" i="239"/>
  <c r="F76" i="239"/>
  <c r="L76" i="239" s="1"/>
  <c r="E76" i="239"/>
  <c r="K76" i="239"/>
  <c r="D76" i="239"/>
  <c r="J76" i="239" s="1"/>
  <c r="C76" i="239"/>
  <c r="I76" i="239"/>
  <c r="B76" i="239"/>
  <c r="H76" i="239" s="1"/>
  <c r="G75" i="239"/>
  <c r="M75" i="239"/>
  <c r="F75" i="239"/>
  <c r="L75" i="239" s="1"/>
  <c r="E75" i="239"/>
  <c r="K75" i="239"/>
  <c r="D75" i="239"/>
  <c r="J75" i="239" s="1"/>
  <c r="C75" i="239"/>
  <c r="I75" i="239"/>
  <c r="B75" i="239"/>
  <c r="H75" i="239" s="1"/>
  <c r="G74" i="239"/>
  <c r="M74" i="239"/>
  <c r="F74" i="239"/>
  <c r="L74" i="239" s="1"/>
  <c r="E74" i="239"/>
  <c r="K74" i="239"/>
  <c r="D74" i="239"/>
  <c r="J74" i="239" s="1"/>
  <c r="C74" i="239"/>
  <c r="I74" i="239"/>
  <c r="B74" i="239"/>
  <c r="H74" i="239" s="1"/>
  <c r="G73" i="239"/>
  <c r="M73" i="239"/>
  <c r="F73" i="239"/>
  <c r="L73" i="239" s="1"/>
  <c r="E73" i="239"/>
  <c r="K73" i="239"/>
  <c r="D73" i="239"/>
  <c r="J73" i="239" s="1"/>
  <c r="C73" i="239"/>
  <c r="I73" i="239"/>
  <c r="B73" i="239"/>
  <c r="H73" i="239" s="1"/>
  <c r="G72" i="239"/>
  <c r="M72" i="239"/>
  <c r="F72" i="239"/>
  <c r="L72" i="239" s="1"/>
  <c r="E72" i="239"/>
  <c r="K72" i="239"/>
  <c r="D72" i="239"/>
  <c r="J72" i="239" s="1"/>
  <c r="C72" i="239"/>
  <c r="I72" i="239"/>
  <c r="B72" i="239"/>
  <c r="H72" i="239" s="1"/>
  <c r="G71" i="239"/>
  <c r="M71" i="239"/>
  <c r="F71" i="239"/>
  <c r="L71" i="239" s="1"/>
  <c r="E71" i="239"/>
  <c r="K71" i="239"/>
  <c r="D71" i="239"/>
  <c r="J71" i="239" s="1"/>
  <c r="C71" i="239"/>
  <c r="I71" i="239"/>
  <c r="B71" i="239"/>
  <c r="H71" i="239" s="1"/>
  <c r="G70" i="239"/>
  <c r="M70" i="239"/>
  <c r="F70" i="239"/>
  <c r="L70" i="239" s="1"/>
  <c r="E70" i="239"/>
  <c r="K70" i="239"/>
  <c r="D70" i="239"/>
  <c r="J70" i="239" s="1"/>
  <c r="C70" i="239"/>
  <c r="I70" i="239"/>
  <c r="B70" i="239"/>
  <c r="H70" i="239" s="1"/>
  <c r="G69" i="239"/>
  <c r="M69" i="239"/>
  <c r="F69" i="239"/>
  <c r="L69" i="239" s="1"/>
  <c r="E69" i="239"/>
  <c r="K69" i="239"/>
  <c r="D69" i="239"/>
  <c r="J69" i="239" s="1"/>
  <c r="C69" i="239"/>
  <c r="I69" i="239"/>
  <c r="B69" i="239"/>
  <c r="H69" i="239" s="1"/>
  <c r="G68" i="239"/>
  <c r="M68" i="239"/>
  <c r="F68" i="239"/>
  <c r="L68" i="239" s="1"/>
  <c r="E68" i="239"/>
  <c r="K68" i="239"/>
  <c r="D68" i="239"/>
  <c r="J68" i="239" s="1"/>
  <c r="C68" i="239"/>
  <c r="I68" i="239"/>
  <c r="B68" i="239"/>
  <c r="H68" i="239" s="1"/>
  <c r="G67" i="239"/>
  <c r="M67" i="239"/>
  <c r="F67" i="239"/>
  <c r="L67" i="239" s="1"/>
  <c r="E67" i="239"/>
  <c r="K67" i="239"/>
  <c r="D67" i="239"/>
  <c r="J67" i="239" s="1"/>
  <c r="C67" i="239"/>
  <c r="I67" i="239"/>
  <c r="B67" i="239"/>
  <c r="H67" i="239" s="1"/>
  <c r="G66" i="239"/>
  <c r="M66" i="239"/>
  <c r="F66" i="239"/>
  <c r="L66" i="239" s="1"/>
  <c r="E66" i="239"/>
  <c r="K66" i="239"/>
  <c r="D66" i="239"/>
  <c r="J66" i="239" s="1"/>
  <c r="C66" i="239"/>
  <c r="I66" i="239"/>
  <c r="B66" i="239"/>
  <c r="H66" i="239" s="1"/>
  <c r="G65" i="239"/>
  <c r="M65" i="239"/>
  <c r="F65" i="239"/>
  <c r="L65" i="239" s="1"/>
  <c r="E65" i="239"/>
  <c r="K65" i="239"/>
  <c r="D65" i="239"/>
  <c r="J65" i="239" s="1"/>
  <c r="C65" i="239"/>
  <c r="I65" i="239"/>
  <c r="B65" i="239"/>
  <c r="H65" i="239" s="1"/>
  <c r="G64" i="239"/>
  <c r="M64" i="239"/>
  <c r="F64" i="239"/>
  <c r="L64" i="239" s="1"/>
  <c r="E64" i="239"/>
  <c r="K64" i="239"/>
  <c r="D64" i="239"/>
  <c r="J64" i="239" s="1"/>
  <c r="C64" i="239"/>
  <c r="I64" i="239"/>
  <c r="B64" i="239"/>
  <c r="H64" i="239" s="1"/>
  <c r="G63" i="239"/>
  <c r="M63" i="239"/>
  <c r="F63" i="239"/>
  <c r="L63" i="239" s="1"/>
  <c r="E63" i="239"/>
  <c r="K63" i="239"/>
  <c r="D63" i="239"/>
  <c r="J63" i="239" s="1"/>
  <c r="C63" i="239"/>
  <c r="I63" i="239"/>
  <c r="B63" i="239"/>
  <c r="H63" i="239" s="1"/>
  <c r="G62" i="239"/>
  <c r="M62" i="239"/>
  <c r="F62" i="239"/>
  <c r="L62" i="239" s="1"/>
  <c r="E62" i="239"/>
  <c r="K62" i="239"/>
  <c r="D62" i="239"/>
  <c r="J62" i="239" s="1"/>
  <c r="C62" i="239"/>
  <c r="I62" i="239"/>
  <c r="B62" i="239"/>
  <c r="H62" i="239" s="1"/>
  <c r="G61" i="239"/>
  <c r="M61" i="239"/>
  <c r="F61" i="239"/>
  <c r="L61" i="239" s="1"/>
  <c r="E61" i="239"/>
  <c r="K61" i="239"/>
  <c r="D61" i="239"/>
  <c r="J61" i="239" s="1"/>
  <c r="C61" i="239"/>
  <c r="I61" i="239"/>
  <c r="B61" i="239"/>
  <c r="H61" i="239" s="1"/>
  <c r="G60" i="239"/>
  <c r="M60" i="239"/>
  <c r="F60" i="239"/>
  <c r="L60" i="239" s="1"/>
  <c r="E60" i="239"/>
  <c r="K60" i="239"/>
  <c r="D60" i="239"/>
  <c r="J60" i="239" s="1"/>
  <c r="C60" i="239"/>
  <c r="I60" i="239"/>
  <c r="B60" i="239"/>
  <c r="H60" i="239" s="1"/>
  <c r="G59" i="239"/>
  <c r="M59" i="239"/>
  <c r="F59" i="239"/>
  <c r="L59" i="239" s="1"/>
  <c r="E59" i="239"/>
  <c r="K59" i="239"/>
  <c r="D59" i="239"/>
  <c r="J59" i="239" s="1"/>
  <c r="C59" i="239"/>
  <c r="I59" i="239"/>
  <c r="B59" i="239"/>
  <c r="H59" i="239" s="1"/>
  <c r="G58" i="239"/>
  <c r="M58" i="239"/>
  <c r="F58" i="239"/>
  <c r="L58" i="239" s="1"/>
  <c r="E58" i="239"/>
  <c r="K58" i="239"/>
  <c r="D58" i="239"/>
  <c r="J58" i="239" s="1"/>
  <c r="C58" i="239"/>
  <c r="I58" i="239"/>
  <c r="B58" i="239"/>
  <c r="H58" i="239" s="1"/>
  <c r="G112" i="238"/>
  <c r="M112" i="238"/>
  <c r="F112" i="238"/>
  <c r="L112" i="238" s="1"/>
  <c r="E112" i="238"/>
  <c r="K112" i="238"/>
  <c r="D112" i="238"/>
  <c r="J112" i="238" s="1"/>
  <c r="C112" i="238"/>
  <c r="I112" i="238"/>
  <c r="B112" i="238"/>
  <c r="H112" i="238" s="1"/>
  <c r="G111" i="238"/>
  <c r="M111" i="238"/>
  <c r="F111" i="238"/>
  <c r="L111" i="238" s="1"/>
  <c r="E111" i="238"/>
  <c r="K111" i="238"/>
  <c r="D111" i="238"/>
  <c r="J111" i="238" s="1"/>
  <c r="C111" i="238"/>
  <c r="I111" i="238"/>
  <c r="B111" i="238"/>
  <c r="H111" i="238" s="1"/>
  <c r="G110" i="238"/>
  <c r="M110" i="238"/>
  <c r="F110" i="238"/>
  <c r="L110" i="238" s="1"/>
  <c r="E110" i="238"/>
  <c r="K110" i="238"/>
  <c r="D110" i="238"/>
  <c r="J110" i="238" s="1"/>
  <c r="C110" i="238"/>
  <c r="I110" i="238"/>
  <c r="B110" i="238"/>
  <c r="H110" i="238" s="1"/>
  <c r="G109" i="238"/>
  <c r="M109" i="238"/>
  <c r="F109" i="238"/>
  <c r="L109" i="238" s="1"/>
  <c r="E109" i="238"/>
  <c r="K109" i="238"/>
  <c r="D109" i="238"/>
  <c r="J109" i="238" s="1"/>
  <c r="C109" i="238"/>
  <c r="I109" i="238"/>
  <c r="B109" i="238"/>
  <c r="H109" i="238" s="1"/>
  <c r="G108" i="238"/>
  <c r="M108" i="238"/>
  <c r="F108" i="238"/>
  <c r="L108" i="238" s="1"/>
  <c r="E108" i="238"/>
  <c r="K108" i="238"/>
  <c r="D108" i="238"/>
  <c r="J108" i="238" s="1"/>
  <c r="C108" i="238"/>
  <c r="I108" i="238"/>
  <c r="B108" i="238"/>
  <c r="H108" i="238" s="1"/>
  <c r="G107" i="238"/>
  <c r="M107" i="238"/>
  <c r="F107" i="238"/>
  <c r="L107" i="238" s="1"/>
  <c r="E107" i="238"/>
  <c r="K107" i="238"/>
  <c r="D107" i="238"/>
  <c r="J107" i="238" s="1"/>
  <c r="C107" i="238"/>
  <c r="I107" i="238"/>
  <c r="B107" i="238"/>
  <c r="H107" i="238" s="1"/>
  <c r="G106" i="238"/>
  <c r="M106" i="238"/>
  <c r="F106" i="238"/>
  <c r="L106" i="238" s="1"/>
  <c r="E106" i="238"/>
  <c r="K106" i="238"/>
  <c r="D106" i="238"/>
  <c r="J106" i="238" s="1"/>
  <c r="C106" i="238"/>
  <c r="I106" i="238"/>
  <c r="B106" i="238"/>
  <c r="H106" i="238" s="1"/>
  <c r="G105" i="238"/>
  <c r="M105" i="238"/>
  <c r="F105" i="238"/>
  <c r="L105" i="238" s="1"/>
  <c r="E105" i="238"/>
  <c r="K105" i="238"/>
  <c r="D105" i="238"/>
  <c r="J105" i="238" s="1"/>
  <c r="C105" i="238"/>
  <c r="I105" i="238"/>
  <c r="B105" i="238"/>
  <c r="H105" i="238" s="1"/>
  <c r="G104" i="238"/>
  <c r="M104" i="238"/>
  <c r="F104" i="238"/>
  <c r="L104" i="238" s="1"/>
  <c r="E104" i="238"/>
  <c r="K104" i="238"/>
  <c r="D104" i="238"/>
  <c r="J104" i="238" s="1"/>
  <c r="C104" i="238"/>
  <c r="I104" i="238"/>
  <c r="B104" i="238"/>
  <c r="H104" i="238" s="1"/>
  <c r="G103" i="238"/>
  <c r="M103" i="238"/>
  <c r="F103" i="238"/>
  <c r="L103" i="238" s="1"/>
  <c r="E103" i="238"/>
  <c r="K103" i="238"/>
  <c r="D103" i="238"/>
  <c r="J103" i="238" s="1"/>
  <c r="C103" i="238"/>
  <c r="I103" i="238"/>
  <c r="B103" i="238"/>
  <c r="H103" i="238" s="1"/>
  <c r="G102" i="238"/>
  <c r="M102" i="238"/>
  <c r="F102" i="238"/>
  <c r="L102" i="238" s="1"/>
  <c r="E102" i="238"/>
  <c r="K102" i="238"/>
  <c r="D102" i="238"/>
  <c r="J102" i="238" s="1"/>
  <c r="C102" i="238"/>
  <c r="I102" i="238"/>
  <c r="B102" i="238"/>
  <c r="H102" i="238" s="1"/>
  <c r="G101" i="238"/>
  <c r="M101" i="238"/>
  <c r="F101" i="238"/>
  <c r="L101" i="238" s="1"/>
  <c r="E101" i="238"/>
  <c r="K101" i="238"/>
  <c r="D101" i="238"/>
  <c r="J101" i="238" s="1"/>
  <c r="C101" i="238"/>
  <c r="I101" i="238"/>
  <c r="B101" i="238"/>
  <c r="H101" i="238" s="1"/>
  <c r="G100" i="238"/>
  <c r="M100" i="238"/>
  <c r="F100" i="238"/>
  <c r="L100" i="238" s="1"/>
  <c r="E100" i="238"/>
  <c r="K100" i="238"/>
  <c r="D100" i="238"/>
  <c r="J100" i="238" s="1"/>
  <c r="C100" i="238"/>
  <c r="I100" i="238"/>
  <c r="B100" i="238"/>
  <c r="H100" i="238" s="1"/>
  <c r="G99" i="238"/>
  <c r="M99" i="238"/>
  <c r="F99" i="238"/>
  <c r="L99" i="238" s="1"/>
  <c r="E99" i="238"/>
  <c r="K99" i="238"/>
  <c r="D99" i="238"/>
  <c r="J99" i="238" s="1"/>
  <c r="C99" i="238"/>
  <c r="I99" i="238"/>
  <c r="B99" i="238"/>
  <c r="H99" i="238" s="1"/>
  <c r="G98" i="238"/>
  <c r="M98" i="238"/>
  <c r="F98" i="238"/>
  <c r="L98" i="238" s="1"/>
  <c r="E98" i="238"/>
  <c r="K98" i="238"/>
  <c r="D98" i="238"/>
  <c r="J98" i="238" s="1"/>
  <c r="C98" i="238"/>
  <c r="I98" i="238"/>
  <c r="B98" i="238"/>
  <c r="H98" i="238" s="1"/>
  <c r="G97" i="238"/>
  <c r="M97" i="238"/>
  <c r="F97" i="238"/>
  <c r="L97" i="238" s="1"/>
  <c r="E97" i="238"/>
  <c r="K97" i="238"/>
  <c r="D97" i="238"/>
  <c r="J97" i="238" s="1"/>
  <c r="C97" i="238"/>
  <c r="I97" i="238"/>
  <c r="B97" i="238"/>
  <c r="H97" i="238" s="1"/>
  <c r="G96" i="238"/>
  <c r="M96" i="238"/>
  <c r="F96" i="238"/>
  <c r="L96" i="238" s="1"/>
  <c r="E96" i="238"/>
  <c r="K96" i="238"/>
  <c r="D96" i="238"/>
  <c r="J96" i="238" s="1"/>
  <c r="C96" i="238"/>
  <c r="I96" i="238"/>
  <c r="B96" i="238"/>
  <c r="H96" i="238" s="1"/>
  <c r="G95" i="238"/>
  <c r="M95" i="238"/>
  <c r="F95" i="238"/>
  <c r="L95" i="238" s="1"/>
  <c r="E95" i="238"/>
  <c r="K95" i="238"/>
  <c r="D95" i="238"/>
  <c r="J95" i="238" s="1"/>
  <c r="C95" i="238"/>
  <c r="I95" i="238"/>
  <c r="B95" i="238"/>
  <c r="H95" i="238" s="1"/>
  <c r="G94" i="238"/>
  <c r="M94" i="238"/>
  <c r="F94" i="238"/>
  <c r="L94" i="238" s="1"/>
  <c r="E94" i="238"/>
  <c r="K94" i="238"/>
  <c r="D94" i="238"/>
  <c r="J94" i="238" s="1"/>
  <c r="C94" i="238"/>
  <c r="I94" i="238"/>
  <c r="B94" i="238"/>
  <c r="H94" i="238" s="1"/>
  <c r="G93" i="238"/>
  <c r="M93" i="238"/>
  <c r="F93" i="238"/>
  <c r="L93" i="238" s="1"/>
  <c r="E93" i="238"/>
  <c r="K93" i="238"/>
  <c r="D93" i="238"/>
  <c r="J93" i="238" s="1"/>
  <c r="C93" i="238"/>
  <c r="I93" i="238"/>
  <c r="B93" i="238"/>
  <c r="H93" i="238" s="1"/>
  <c r="G92" i="238"/>
  <c r="M92" i="238"/>
  <c r="F92" i="238"/>
  <c r="L92" i="238" s="1"/>
  <c r="E92" i="238"/>
  <c r="K92" i="238"/>
  <c r="D92" i="238"/>
  <c r="J92" i="238" s="1"/>
  <c r="C92" i="238"/>
  <c r="I92" i="238"/>
  <c r="B92" i="238"/>
  <c r="H92" i="238" s="1"/>
  <c r="G91" i="238"/>
  <c r="M91" i="238"/>
  <c r="F91" i="238"/>
  <c r="L91" i="238" s="1"/>
  <c r="E91" i="238"/>
  <c r="K91" i="238"/>
  <c r="D91" i="238"/>
  <c r="J91" i="238" s="1"/>
  <c r="C91" i="238"/>
  <c r="I91" i="238"/>
  <c r="B91" i="238"/>
  <c r="H91" i="238" s="1"/>
  <c r="G90" i="238"/>
  <c r="M90" i="238"/>
  <c r="F90" i="238"/>
  <c r="L90" i="238" s="1"/>
  <c r="E90" i="238"/>
  <c r="K90" i="238"/>
  <c r="D90" i="238"/>
  <c r="J90" i="238" s="1"/>
  <c r="C90" i="238"/>
  <c r="I90" i="238"/>
  <c r="B90" i="238"/>
  <c r="H90" i="238" s="1"/>
  <c r="G89" i="238"/>
  <c r="M89" i="238"/>
  <c r="F89" i="238"/>
  <c r="L89" i="238" s="1"/>
  <c r="E89" i="238"/>
  <c r="K89" i="238"/>
  <c r="D89" i="238"/>
  <c r="J89" i="238" s="1"/>
  <c r="C89" i="238"/>
  <c r="I89" i="238"/>
  <c r="B89" i="238"/>
  <c r="H89" i="238" s="1"/>
  <c r="G88" i="238"/>
  <c r="M88" i="238"/>
  <c r="F88" i="238"/>
  <c r="L88" i="238" s="1"/>
  <c r="E88" i="238"/>
  <c r="K88" i="238"/>
  <c r="D88" i="238"/>
  <c r="J88" i="238" s="1"/>
  <c r="C88" i="238"/>
  <c r="I88" i="238"/>
  <c r="B88" i="238"/>
  <c r="H88" i="238" s="1"/>
  <c r="G87" i="238"/>
  <c r="M87" i="238"/>
  <c r="F87" i="238"/>
  <c r="L87" i="238" s="1"/>
  <c r="E87" i="238"/>
  <c r="K87" i="238"/>
  <c r="D87" i="238"/>
  <c r="J87" i="238" s="1"/>
  <c r="C87" i="238"/>
  <c r="I87" i="238"/>
  <c r="B87" i="238"/>
  <c r="H87" i="238" s="1"/>
  <c r="G86" i="238"/>
  <c r="M86" i="238"/>
  <c r="F86" i="238"/>
  <c r="L86" i="238" s="1"/>
  <c r="E86" i="238"/>
  <c r="K86" i="238"/>
  <c r="D86" i="238"/>
  <c r="J86" i="238" s="1"/>
  <c r="C86" i="238"/>
  <c r="I86" i="238"/>
  <c r="B86" i="238"/>
  <c r="H86" i="238" s="1"/>
  <c r="G85" i="238"/>
  <c r="M85" i="238"/>
  <c r="F85" i="238"/>
  <c r="L85" i="238" s="1"/>
  <c r="E85" i="238"/>
  <c r="K85" i="238"/>
  <c r="D85" i="238"/>
  <c r="J85" i="238" s="1"/>
  <c r="C85" i="238"/>
  <c r="I85" i="238"/>
  <c r="B85" i="238"/>
  <c r="H85" i="238" s="1"/>
  <c r="G84" i="238"/>
  <c r="M84" i="238"/>
  <c r="F84" i="238"/>
  <c r="L84" i="238" s="1"/>
  <c r="E84" i="238"/>
  <c r="K84" i="238"/>
  <c r="D84" i="238"/>
  <c r="J84" i="238" s="1"/>
  <c r="C84" i="238"/>
  <c r="I84" i="238"/>
  <c r="B84" i="238"/>
  <c r="H84" i="238" s="1"/>
  <c r="G83" i="238"/>
  <c r="M83" i="238"/>
  <c r="F83" i="238"/>
  <c r="L83" i="238" s="1"/>
  <c r="E83" i="238"/>
  <c r="K83" i="238"/>
  <c r="D83" i="238"/>
  <c r="J83" i="238" s="1"/>
  <c r="C83" i="238"/>
  <c r="I83" i="238"/>
  <c r="B83" i="238"/>
  <c r="H83" i="238" s="1"/>
  <c r="G82" i="238"/>
  <c r="M82" i="238"/>
  <c r="F82" i="238"/>
  <c r="L82" i="238" s="1"/>
  <c r="E82" i="238"/>
  <c r="K82" i="238"/>
  <c r="D82" i="238"/>
  <c r="J82" i="238" s="1"/>
  <c r="C82" i="238"/>
  <c r="I82" i="238"/>
  <c r="B82" i="238"/>
  <c r="H82" i="238" s="1"/>
  <c r="G81" i="238"/>
  <c r="M81" i="238"/>
  <c r="F81" i="238"/>
  <c r="L81" i="238" s="1"/>
  <c r="E81" i="238"/>
  <c r="K81" i="238"/>
  <c r="D81" i="238"/>
  <c r="J81" i="238" s="1"/>
  <c r="C81" i="238"/>
  <c r="I81" i="238"/>
  <c r="B81" i="238"/>
  <c r="H81" i="238" s="1"/>
  <c r="G80" i="238"/>
  <c r="M80" i="238"/>
  <c r="F80" i="238"/>
  <c r="L80" i="238" s="1"/>
  <c r="E80" i="238"/>
  <c r="K80" i="238"/>
  <c r="D80" i="238"/>
  <c r="J80" i="238" s="1"/>
  <c r="C80" i="238"/>
  <c r="I80" i="238"/>
  <c r="B80" i="238"/>
  <c r="H80" i="238" s="1"/>
  <c r="G79" i="238"/>
  <c r="M79" i="238"/>
  <c r="F79" i="238"/>
  <c r="L79" i="238" s="1"/>
  <c r="E79" i="238"/>
  <c r="K79" i="238"/>
  <c r="D79" i="238"/>
  <c r="J79" i="238" s="1"/>
  <c r="C79" i="238"/>
  <c r="I79" i="238"/>
  <c r="B79" i="238"/>
  <c r="H79" i="238" s="1"/>
  <c r="G78" i="238"/>
  <c r="M78" i="238"/>
  <c r="F78" i="238"/>
  <c r="L78" i="238" s="1"/>
  <c r="E78" i="238"/>
  <c r="K78" i="238"/>
  <c r="D78" i="238"/>
  <c r="J78" i="238" s="1"/>
  <c r="C78" i="238"/>
  <c r="I78" i="238"/>
  <c r="B78" i="238"/>
  <c r="H78" i="238" s="1"/>
  <c r="G77" i="238"/>
  <c r="M77" i="238"/>
  <c r="F77" i="238"/>
  <c r="L77" i="238" s="1"/>
  <c r="E77" i="238"/>
  <c r="K77" i="238"/>
  <c r="D77" i="238"/>
  <c r="J77" i="238" s="1"/>
  <c r="C77" i="238"/>
  <c r="I77" i="238"/>
  <c r="B77" i="238"/>
  <c r="H77" i="238" s="1"/>
  <c r="G76" i="238"/>
  <c r="M76" i="238"/>
  <c r="F76" i="238"/>
  <c r="L76" i="238" s="1"/>
  <c r="E76" i="238"/>
  <c r="K76" i="238"/>
  <c r="D76" i="238"/>
  <c r="J76" i="238" s="1"/>
  <c r="C76" i="238"/>
  <c r="I76" i="238"/>
  <c r="B76" i="238"/>
  <c r="H76" i="238" s="1"/>
  <c r="G75" i="238"/>
  <c r="M75" i="238"/>
  <c r="F75" i="238"/>
  <c r="L75" i="238" s="1"/>
  <c r="E75" i="238"/>
  <c r="K75" i="238"/>
  <c r="D75" i="238"/>
  <c r="J75" i="238" s="1"/>
  <c r="C75" i="238"/>
  <c r="I75" i="238"/>
  <c r="B75" i="238"/>
  <c r="H75" i="238" s="1"/>
  <c r="G74" i="238"/>
  <c r="M74" i="238"/>
  <c r="F74" i="238"/>
  <c r="L74" i="238" s="1"/>
  <c r="E74" i="238"/>
  <c r="K74" i="238"/>
  <c r="D74" i="238"/>
  <c r="J74" i="238" s="1"/>
  <c r="C74" i="238"/>
  <c r="I74" i="238"/>
  <c r="B74" i="238"/>
  <c r="H74" i="238" s="1"/>
  <c r="G73" i="238"/>
  <c r="M73" i="238"/>
  <c r="F73" i="238"/>
  <c r="L73" i="238" s="1"/>
  <c r="E73" i="238"/>
  <c r="K73" i="238"/>
  <c r="D73" i="238"/>
  <c r="J73" i="238" s="1"/>
  <c r="C73" i="238"/>
  <c r="I73" i="238"/>
  <c r="B73" i="238"/>
  <c r="H73" i="238" s="1"/>
  <c r="G72" i="238"/>
  <c r="M72" i="238"/>
  <c r="F72" i="238"/>
  <c r="L72" i="238" s="1"/>
  <c r="E72" i="238"/>
  <c r="K72" i="238"/>
  <c r="D72" i="238"/>
  <c r="J72" i="238" s="1"/>
  <c r="C72" i="238"/>
  <c r="I72" i="238"/>
  <c r="B72" i="238"/>
  <c r="H72" i="238" s="1"/>
  <c r="G71" i="238"/>
  <c r="M71" i="238"/>
  <c r="F71" i="238"/>
  <c r="L71" i="238" s="1"/>
  <c r="E71" i="238"/>
  <c r="K71" i="238"/>
  <c r="D71" i="238"/>
  <c r="J71" i="238" s="1"/>
  <c r="C71" i="238"/>
  <c r="I71" i="238"/>
  <c r="B71" i="238"/>
  <c r="H71" i="238" s="1"/>
  <c r="G70" i="238"/>
  <c r="M70" i="238"/>
  <c r="F70" i="238"/>
  <c r="L70" i="238" s="1"/>
  <c r="E70" i="238"/>
  <c r="K70" i="238"/>
  <c r="D70" i="238"/>
  <c r="J70" i="238" s="1"/>
  <c r="C70" i="238"/>
  <c r="I70" i="238"/>
  <c r="B70" i="238"/>
  <c r="H70" i="238" s="1"/>
  <c r="G69" i="238"/>
  <c r="M69" i="238"/>
  <c r="F69" i="238"/>
  <c r="L69" i="238" s="1"/>
  <c r="E69" i="238"/>
  <c r="K69" i="238"/>
  <c r="D69" i="238"/>
  <c r="J69" i="238" s="1"/>
  <c r="C69" i="238"/>
  <c r="I69" i="238"/>
  <c r="B69" i="238"/>
  <c r="H69" i="238" s="1"/>
  <c r="G68" i="238"/>
  <c r="M68" i="238"/>
  <c r="F68" i="238"/>
  <c r="L68" i="238" s="1"/>
  <c r="E68" i="238"/>
  <c r="K68" i="238"/>
  <c r="D68" i="238"/>
  <c r="J68" i="238" s="1"/>
  <c r="C68" i="238"/>
  <c r="I68" i="238"/>
  <c r="B68" i="238"/>
  <c r="H68" i="238" s="1"/>
  <c r="G67" i="238"/>
  <c r="M67" i="238"/>
  <c r="F67" i="238"/>
  <c r="L67" i="238" s="1"/>
  <c r="E67" i="238"/>
  <c r="K67" i="238"/>
  <c r="D67" i="238"/>
  <c r="J67" i="238" s="1"/>
  <c r="C67" i="238"/>
  <c r="I67" i="238"/>
  <c r="B67" i="238"/>
  <c r="H67" i="238" s="1"/>
  <c r="G66" i="238"/>
  <c r="M66" i="238"/>
  <c r="F66" i="238"/>
  <c r="L66" i="238" s="1"/>
  <c r="E66" i="238"/>
  <c r="K66" i="238"/>
  <c r="D66" i="238"/>
  <c r="J66" i="238" s="1"/>
  <c r="C66" i="238"/>
  <c r="I66" i="238"/>
  <c r="B66" i="238"/>
  <c r="H66" i="238" s="1"/>
  <c r="G65" i="238"/>
  <c r="M65" i="238"/>
  <c r="F65" i="238"/>
  <c r="L65" i="238" s="1"/>
  <c r="E65" i="238"/>
  <c r="K65" i="238"/>
  <c r="D65" i="238"/>
  <c r="J65" i="238" s="1"/>
  <c r="C65" i="238"/>
  <c r="I65" i="238"/>
  <c r="B65" i="238"/>
  <c r="H65" i="238" s="1"/>
  <c r="G64" i="238"/>
  <c r="M64" i="238"/>
  <c r="F64" i="238"/>
  <c r="L64" i="238" s="1"/>
  <c r="E64" i="238"/>
  <c r="K64" i="238"/>
  <c r="D64" i="238"/>
  <c r="J64" i="238" s="1"/>
  <c r="C64" i="238"/>
  <c r="I64" i="238"/>
  <c r="B64" i="238"/>
  <c r="H64" i="238" s="1"/>
  <c r="G63" i="238"/>
  <c r="M63" i="238"/>
  <c r="F63" i="238"/>
  <c r="L63" i="238" s="1"/>
  <c r="E63" i="238"/>
  <c r="K63" i="238"/>
  <c r="D63" i="238"/>
  <c r="J63" i="238" s="1"/>
  <c r="C63" i="238"/>
  <c r="I63" i="238"/>
  <c r="B63" i="238"/>
  <c r="H63" i="238" s="1"/>
  <c r="G62" i="238"/>
  <c r="M62" i="238"/>
  <c r="F62" i="238"/>
  <c r="L62" i="238" s="1"/>
  <c r="E62" i="238"/>
  <c r="K62" i="238"/>
  <c r="D62" i="238"/>
  <c r="J62" i="238" s="1"/>
  <c r="C62" i="238"/>
  <c r="I62" i="238"/>
  <c r="B62" i="238"/>
  <c r="H62" i="238" s="1"/>
  <c r="G61" i="238"/>
  <c r="M61" i="238"/>
  <c r="F61" i="238"/>
  <c r="L61" i="238" s="1"/>
  <c r="E61" i="238"/>
  <c r="K61" i="238"/>
  <c r="D61" i="238"/>
  <c r="J61" i="238" s="1"/>
  <c r="C61" i="238"/>
  <c r="I61" i="238"/>
  <c r="B61" i="238"/>
  <c r="H61" i="238" s="1"/>
  <c r="G60" i="238"/>
  <c r="M60" i="238"/>
  <c r="F60" i="238"/>
  <c r="L60" i="238" s="1"/>
  <c r="E60" i="238"/>
  <c r="K60" i="238"/>
  <c r="D60" i="238"/>
  <c r="J60" i="238" s="1"/>
  <c r="C60" i="238"/>
  <c r="I60" i="238"/>
  <c r="B60" i="238"/>
  <c r="H60" i="238" s="1"/>
  <c r="G59" i="238"/>
  <c r="M59" i="238"/>
  <c r="F59" i="238"/>
  <c r="L59" i="238" s="1"/>
  <c r="E59" i="238"/>
  <c r="K59" i="238"/>
  <c r="D59" i="238"/>
  <c r="J59" i="238" s="1"/>
  <c r="C59" i="238"/>
  <c r="I59" i="238"/>
  <c r="B59" i="238"/>
  <c r="H59" i="238" s="1"/>
  <c r="G58" i="238"/>
  <c r="M58" i="238"/>
  <c r="F58" i="238"/>
  <c r="L58" i="238" s="1"/>
  <c r="E58" i="238"/>
  <c r="K58" i="238"/>
  <c r="D58" i="238"/>
  <c r="J58" i="238" s="1"/>
  <c r="C58" i="238"/>
  <c r="I58" i="238"/>
  <c r="B58" i="238"/>
  <c r="H58" i="238" s="1"/>
  <c r="G112" i="237"/>
  <c r="M112" i="237"/>
  <c r="F112" i="237"/>
  <c r="L112" i="237" s="1"/>
  <c r="E112" i="237"/>
  <c r="K112" i="237"/>
  <c r="D112" i="237"/>
  <c r="J112" i="237" s="1"/>
  <c r="C112" i="237"/>
  <c r="I112" i="237"/>
  <c r="B112" i="237"/>
  <c r="H112" i="237" s="1"/>
  <c r="G111" i="237"/>
  <c r="M111" i="237"/>
  <c r="F111" i="237"/>
  <c r="L111" i="237" s="1"/>
  <c r="E111" i="237"/>
  <c r="K111" i="237"/>
  <c r="D111" i="237"/>
  <c r="J111" i="237" s="1"/>
  <c r="C111" i="237"/>
  <c r="I111" i="237"/>
  <c r="B111" i="237"/>
  <c r="H111" i="237" s="1"/>
  <c r="G110" i="237"/>
  <c r="M110" i="237"/>
  <c r="F110" i="237"/>
  <c r="L110" i="237" s="1"/>
  <c r="E110" i="237"/>
  <c r="K110" i="237"/>
  <c r="D110" i="237"/>
  <c r="J110" i="237" s="1"/>
  <c r="C110" i="237"/>
  <c r="I110" i="237"/>
  <c r="B110" i="237"/>
  <c r="H110" i="237" s="1"/>
  <c r="G109" i="237"/>
  <c r="M109" i="237"/>
  <c r="F109" i="237"/>
  <c r="L109" i="237" s="1"/>
  <c r="E109" i="237"/>
  <c r="K109" i="237"/>
  <c r="D109" i="237"/>
  <c r="J109" i="237" s="1"/>
  <c r="C109" i="237"/>
  <c r="I109" i="237"/>
  <c r="B109" i="237"/>
  <c r="H109" i="237" s="1"/>
  <c r="G108" i="237"/>
  <c r="M108" i="237"/>
  <c r="F108" i="237"/>
  <c r="L108" i="237" s="1"/>
  <c r="E108" i="237"/>
  <c r="K108" i="237"/>
  <c r="D108" i="237"/>
  <c r="J108" i="237" s="1"/>
  <c r="C108" i="237"/>
  <c r="I108" i="237"/>
  <c r="B108" i="237"/>
  <c r="H108" i="237" s="1"/>
  <c r="G107" i="237"/>
  <c r="M107" i="237"/>
  <c r="F107" i="237"/>
  <c r="L107" i="237" s="1"/>
  <c r="E107" i="237"/>
  <c r="K107" i="237"/>
  <c r="D107" i="237"/>
  <c r="J107" i="237" s="1"/>
  <c r="C107" i="237"/>
  <c r="I107" i="237"/>
  <c r="B107" i="237"/>
  <c r="H107" i="237" s="1"/>
  <c r="G106" i="237"/>
  <c r="M106" i="237"/>
  <c r="F106" i="237"/>
  <c r="L106" i="237" s="1"/>
  <c r="E106" i="237"/>
  <c r="K106" i="237"/>
  <c r="D106" i="237"/>
  <c r="J106" i="237" s="1"/>
  <c r="C106" i="237"/>
  <c r="I106" i="237"/>
  <c r="B106" i="237"/>
  <c r="H106" i="237" s="1"/>
  <c r="G105" i="237"/>
  <c r="M105" i="237"/>
  <c r="F105" i="237"/>
  <c r="L105" i="237" s="1"/>
  <c r="E105" i="237"/>
  <c r="K105" i="237"/>
  <c r="D105" i="237"/>
  <c r="J105" i="237" s="1"/>
  <c r="C105" i="237"/>
  <c r="I105" i="237"/>
  <c r="B105" i="237"/>
  <c r="H105" i="237" s="1"/>
  <c r="G104" i="237"/>
  <c r="M104" i="237"/>
  <c r="F104" i="237"/>
  <c r="L104" i="237" s="1"/>
  <c r="E104" i="237"/>
  <c r="K104" i="237"/>
  <c r="D104" i="237"/>
  <c r="J104" i="237" s="1"/>
  <c r="C104" i="237"/>
  <c r="I104" i="237"/>
  <c r="B104" i="237"/>
  <c r="H104" i="237" s="1"/>
  <c r="G103" i="237"/>
  <c r="M103" i="237"/>
  <c r="F103" i="237"/>
  <c r="L103" i="237" s="1"/>
  <c r="E103" i="237"/>
  <c r="K103" i="237"/>
  <c r="D103" i="237"/>
  <c r="J103" i="237" s="1"/>
  <c r="C103" i="237"/>
  <c r="I103" i="237"/>
  <c r="B103" i="237"/>
  <c r="H103" i="237" s="1"/>
  <c r="G102" i="237"/>
  <c r="M102" i="237"/>
  <c r="F102" i="237"/>
  <c r="L102" i="237" s="1"/>
  <c r="E102" i="237"/>
  <c r="K102" i="237"/>
  <c r="D102" i="237"/>
  <c r="J102" i="237" s="1"/>
  <c r="C102" i="237"/>
  <c r="I102" i="237"/>
  <c r="B102" i="237"/>
  <c r="H102" i="237" s="1"/>
  <c r="G101" i="237"/>
  <c r="M101" i="237"/>
  <c r="F101" i="237"/>
  <c r="L101" i="237" s="1"/>
  <c r="E101" i="237"/>
  <c r="K101" i="237"/>
  <c r="D101" i="237"/>
  <c r="J101" i="237" s="1"/>
  <c r="C101" i="237"/>
  <c r="I101" i="237"/>
  <c r="B101" i="237"/>
  <c r="H101" i="237" s="1"/>
  <c r="G100" i="237"/>
  <c r="M100" i="237"/>
  <c r="F100" i="237"/>
  <c r="L100" i="237" s="1"/>
  <c r="E100" i="237"/>
  <c r="K100" i="237"/>
  <c r="D100" i="237"/>
  <c r="J100" i="237" s="1"/>
  <c r="C100" i="237"/>
  <c r="I100" i="237"/>
  <c r="B100" i="237"/>
  <c r="H100" i="237" s="1"/>
  <c r="G99" i="237"/>
  <c r="M99" i="237"/>
  <c r="F99" i="237"/>
  <c r="L99" i="237" s="1"/>
  <c r="E99" i="237"/>
  <c r="K99" i="237"/>
  <c r="D99" i="237"/>
  <c r="J99" i="237" s="1"/>
  <c r="C99" i="237"/>
  <c r="I99" i="237"/>
  <c r="B99" i="237"/>
  <c r="H99" i="237" s="1"/>
  <c r="G98" i="237"/>
  <c r="M98" i="237"/>
  <c r="F98" i="237"/>
  <c r="L98" i="237" s="1"/>
  <c r="E98" i="237"/>
  <c r="K98" i="237"/>
  <c r="D98" i="237"/>
  <c r="J98" i="237" s="1"/>
  <c r="C98" i="237"/>
  <c r="I98" i="237"/>
  <c r="B98" i="237"/>
  <c r="H98" i="237" s="1"/>
  <c r="G97" i="237"/>
  <c r="M97" i="237"/>
  <c r="F97" i="237"/>
  <c r="L97" i="237" s="1"/>
  <c r="E97" i="237"/>
  <c r="K97" i="237"/>
  <c r="D97" i="237"/>
  <c r="J97" i="237" s="1"/>
  <c r="C97" i="237"/>
  <c r="I97" i="237"/>
  <c r="B97" i="237"/>
  <c r="H97" i="237" s="1"/>
  <c r="G96" i="237"/>
  <c r="M96" i="237"/>
  <c r="F96" i="237"/>
  <c r="L96" i="237" s="1"/>
  <c r="E96" i="237"/>
  <c r="K96" i="237"/>
  <c r="D96" i="237"/>
  <c r="J96" i="237" s="1"/>
  <c r="C96" i="237"/>
  <c r="I96" i="237"/>
  <c r="B96" i="237"/>
  <c r="H96" i="237" s="1"/>
  <c r="G95" i="237"/>
  <c r="M95" i="237"/>
  <c r="F95" i="237"/>
  <c r="L95" i="237" s="1"/>
  <c r="E95" i="237"/>
  <c r="K95" i="237"/>
  <c r="D95" i="237"/>
  <c r="J95" i="237" s="1"/>
  <c r="C95" i="237"/>
  <c r="I95" i="237"/>
  <c r="B95" i="237"/>
  <c r="H95" i="237" s="1"/>
  <c r="G94" i="237"/>
  <c r="M94" i="237"/>
  <c r="F94" i="237"/>
  <c r="L94" i="237" s="1"/>
  <c r="E94" i="237"/>
  <c r="K94" i="237"/>
  <c r="D94" i="237"/>
  <c r="J94" i="237" s="1"/>
  <c r="C94" i="237"/>
  <c r="I94" i="237"/>
  <c r="B94" i="237"/>
  <c r="H94" i="237" s="1"/>
  <c r="G93" i="237"/>
  <c r="M93" i="237"/>
  <c r="F93" i="237"/>
  <c r="L93" i="237" s="1"/>
  <c r="E93" i="237"/>
  <c r="K93" i="237"/>
  <c r="D93" i="237"/>
  <c r="J93" i="237" s="1"/>
  <c r="C93" i="237"/>
  <c r="I93" i="237"/>
  <c r="B93" i="237"/>
  <c r="H93" i="237" s="1"/>
  <c r="G92" i="237"/>
  <c r="M92" i="237"/>
  <c r="F92" i="237"/>
  <c r="L92" i="237" s="1"/>
  <c r="E92" i="237"/>
  <c r="K92" i="237"/>
  <c r="D92" i="237"/>
  <c r="J92" i="237" s="1"/>
  <c r="C92" i="237"/>
  <c r="I92" i="237"/>
  <c r="B92" i="237"/>
  <c r="H92" i="237" s="1"/>
  <c r="G91" i="237"/>
  <c r="M91" i="237"/>
  <c r="F91" i="237"/>
  <c r="L91" i="237" s="1"/>
  <c r="E91" i="237"/>
  <c r="K91" i="237"/>
  <c r="D91" i="237"/>
  <c r="J91" i="237" s="1"/>
  <c r="C91" i="237"/>
  <c r="I91" i="237"/>
  <c r="B91" i="237"/>
  <c r="H91" i="237" s="1"/>
  <c r="G90" i="237"/>
  <c r="M90" i="237"/>
  <c r="F90" i="237"/>
  <c r="L90" i="237" s="1"/>
  <c r="E90" i="237"/>
  <c r="K90" i="237"/>
  <c r="D90" i="237"/>
  <c r="J90" i="237" s="1"/>
  <c r="C90" i="237"/>
  <c r="I90" i="237"/>
  <c r="B90" i="237"/>
  <c r="H90" i="237" s="1"/>
  <c r="G89" i="237"/>
  <c r="M89" i="237"/>
  <c r="F89" i="237"/>
  <c r="L89" i="237" s="1"/>
  <c r="E89" i="237"/>
  <c r="K89" i="237"/>
  <c r="D89" i="237"/>
  <c r="J89" i="237" s="1"/>
  <c r="C89" i="237"/>
  <c r="I89" i="237"/>
  <c r="B89" i="237"/>
  <c r="H89" i="237" s="1"/>
  <c r="G88" i="237"/>
  <c r="M88" i="237"/>
  <c r="F88" i="237"/>
  <c r="L88" i="237" s="1"/>
  <c r="E88" i="237"/>
  <c r="K88" i="237"/>
  <c r="D88" i="237"/>
  <c r="J88" i="237" s="1"/>
  <c r="C88" i="237"/>
  <c r="I88" i="237"/>
  <c r="B88" i="237"/>
  <c r="H88" i="237" s="1"/>
  <c r="G87" i="237"/>
  <c r="M87" i="237"/>
  <c r="F87" i="237"/>
  <c r="L87" i="237" s="1"/>
  <c r="E87" i="237"/>
  <c r="K87" i="237"/>
  <c r="D87" i="237"/>
  <c r="J87" i="237" s="1"/>
  <c r="C87" i="237"/>
  <c r="I87" i="237"/>
  <c r="B87" i="237"/>
  <c r="H87" i="237" s="1"/>
  <c r="G86" i="237"/>
  <c r="M86" i="237"/>
  <c r="F86" i="237"/>
  <c r="L86" i="237" s="1"/>
  <c r="E86" i="237"/>
  <c r="K86" i="237"/>
  <c r="D86" i="237"/>
  <c r="J86" i="237" s="1"/>
  <c r="C86" i="237"/>
  <c r="I86" i="237"/>
  <c r="B86" i="237"/>
  <c r="H86" i="237" s="1"/>
  <c r="G85" i="237"/>
  <c r="M85" i="237"/>
  <c r="F85" i="237"/>
  <c r="L85" i="237" s="1"/>
  <c r="E85" i="237"/>
  <c r="K85" i="237"/>
  <c r="D85" i="237"/>
  <c r="J85" i="237" s="1"/>
  <c r="C85" i="237"/>
  <c r="I85" i="237"/>
  <c r="B85" i="237"/>
  <c r="H85" i="237" s="1"/>
  <c r="G84" i="237"/>
  <c r="M84" i="237"/>
  <c r="F84" i="237"/>
  <c r="L84" i="237" s="1"/>
  <c r="E84" i="237"/>
  <c r="K84" i="237"/>
  <c r="D84" i="237"/>
  <c r="J84" i="237" s="1"/>
  <c r="C84" i="237"/>
  <c r="I84" i="237"/>
  <c r="B84" i="237"/>
  <c r="H84" i="237" s="1"/>
  <c r="G83" i="237"/>
  <c r="M83" i="237"/>
  <c r="F83" i="237"/>
  <c r="L83" i="237" s="1"/>
  <c r="E83" i="237"/>
  <c r="K83" i="237"/>
  <c r="D83" i="237"/>
  <c r="J83" i="237" s="1"/>
  <c r="C83" i="237"/>
  <c r="I83" i="237"/>
  <c r="B83" i="237"/>
  <c r="H83" i="237" s="1"/>
  <c r="G82" i="237"/>
  <c r="M82" i="237"/>
  <c r="F82" i="237"/>
  <c r="L82" i="237" s="1"/>
  <c r="E82" i="237"/>
  <c r="K82" i="237"/>
  <c r="D82" i="237"/>
  <c r="J82" i="237" s="1"/>
  <c r="C82" i="237"/>
  <c r="I82" i="237"/>
  <c r="B82" i="237"/>
  <c r="H82" i="237" s="1"/>
  <c r="G81" i="237"/>
  <c r="M81" i="237"/>
  <c r="F81" i="237"/>
  <c r="L81" i="237" s="1"/>
  <c r="E81" i="237"/>
  <c r="K81" i="237"/>
  <c r="D81" i="237"/>
  <c r="J81" i="237" s="1"/>
  <c r="C81" i="237"/>
  <c r="I81" i="237"/>
  <c r="B81" i="237"/>
  <c r="H81" i="237" s="1"/>
  <c r="G80" i="237"/>
  <c r="M80" i="237"/>
  <c r="F80" i="237"/>
  <c r="L80" i="237" s="1"/>
  <c r="E80" i="237"/>
  <c r="K80" i="237"/>
  <c r="D80" i="237"/>
  <c r="J80" i="237" s="1"/>
  <c r="C80" i="237"/>
  <c r="I80" i="237"/>
  <c r="B80" i="237"/>
  <c r="H80" i="237" s="1"/>
  <c r="G79" i="237"/>
  <c r="M79" i="237"/>
  <c r="F79" i="237"/>
  <c r="L79" i="237" s="1"/>
  <c r="E79" i="237"/>
  <c r="K79" i="237"/>
  <c r="D79" i="237"/>
  <c r="J79" i="237" s="1"/>
  <c r="C79" i="237"/>
  <c r="I79" i="237"/>
  <c r="B79" i="237"/>
  <c r="H79" i="237" s="1"/>
  <c r="G78" i="237"/>
  <c r="M78" i="237"/>
  <c r="F78" i="237"/>
  <c r="L78" i="237" s="1"/>
  <c r="E78" i="237"/>
  <c r="K78" i="237"/>
  <c r="D78" i="237"/>
  <c r="J78" i="237" s="1"/>
  <c r="C78" i="237"/>
  <c r="I78" i="237"/>
  <c r="B78" i="237"/>
  <c r="H78" i="237" s="1"/>
  <c r="G77" i="237"/>
  <c r="M77" i="237"/>
  <c r="F77" i="237"/>
  <c r="L77" i="237" s="1"/>
  <c r="E77" i="237"/>
  <c r="K77" i="237"/>
  <c r="D77" i="237"/>
  <c r="J77" i="237" s="1"/>
  <c r="C77" i="237"/>
  <c r="I77" i="237"/>
  <c r="B77" i="237"/>
  <c r="H77" i="237" s="1"/>
  <c r="G76" i="237"/>
  <c r="M76" i="237"/>
  <c r="F76" i="237"/>
  <c r="L76" i="237" s="1"/>
  <c r="E76" i="237"/>
  <c r="K76" i="237"/>
  <c r="D76" i="237"/>
  <c r="J76" i="237" s="1"/>
  <c r="C76" i="237"/>
  <c r="I76" i="237"/>
  <c r="B76" i="237"/>
  <c r="H76" i="237" s="1"/>
  <c r="G75" i="237"/>
  <c r="M75" i="237"/>
  <c r="F75" i="237"/>
  <c r="L75" i="237" s="1"/>
  <c r="E75" i="237"/>
  <c r="K75" i="237"/>
  <c r="D75" i="237"/>
  <c r="J75" i="237" s="1"/>
  <c r="C75" i="237"/>
  <c r="I75" i="237"/>
  <c r="B75" i="237"/>
  <c r="H75" i="237" s="1"/>
  <c r="G74" i="237"/>
  <c r="M74" i="237"/>
  <c r="F74" i="237"/>
  <c r="L74" i="237" s="1"/>
  <c r="E74" i="237"/>
  <c r="K74" i="237"/>
  <c r="D74" i="237"/>
  <c r="J74" i="237" s="1"/>
  <c r="C74" i="237"/>
  <c r="I74" i="237"/>
  <c r="B74" i="237"/>
  <c r="H74" i="237" s="1"/>
  <c r="G73" i="237"/>
  <c r="M73" i="237"/>
  <c r="F73" i="237"/>
  <c r="L73" i="237" s="1"/>
  <c r="E73" i="237"/>
  <c r="K73" i="237"/>
  <c r="D73" i="237"/>
  <c r="J73" i="237" s="1"/>
  <c r="C73" i="237"/>
  <c r="I73" i="237"/>
  <c r="B73" i="237"/>
  <c r="H73" i="237" s="1"/>
  <c r="G72" i="237"/>
  <c r="M72" i="237"/>
  <c r="F72" i="237"/>
  <c r="L72" i="237" s="1"/>
  <c r="E72" i="237"/>
  <c r="K72" i="237"/>
  <c r="D72" i="237"/>
  <c r="J72" i="237" s="1"/>
  <c r="C72" i="237"/>
  <c r="I72" i="237"/>
  <c r="B72" i="237"/>
  <c r="H72" i="237" s="1"/>
  <c r="G71" i="237"/>
  <c r="M71" i="237"/>
  <c r="F71" i="237"/>
  <c r="L71" i="237" s="1"/>
  <c r="E71" i="237"/>
  <c r="K71" i="237"/>
  <c r="D71" i="237"/>
  <c r="J71" i="237" s="1"/>
  <c r="C71" i="237"/>
  <c r="I71" i="237"/>
  <c r="B71" i="237"/>
  <c r="H71" i="237" s="1"/>
  <c r="G70" i="237"/>
  <c r="M70" i="237"/>
  <c r="F70" i="237"/>
  <c r="L70" i="237" s="1"/>
  <c r="E70" i="237"/>
  <c r="K70" i="237"/>
  <c r="D70" i="237"/>
  <c r="J70" i="237" s="1"/>
  <c r="C70" i="237"/>
  <c r="I70" i="237"/>
  <c r="B70" i="237"/>
  <c r="H70" i="237" s="1"/>
  <c r="G69" i="237"/>
  <c r="M69" i="237"/>
  <c r="F69" i="237"/>
  <c r="L69" i="237" s="1"/>
  <c r="E69" i="237"/>
  <c r="K69" i="237"/>
  <c r="D69" i="237"/>
  <c r="J69" i="237" s="1"/>
  <c r="C69" i="237"/>
  <c r="I69" i="237"/>
  <c r="B69" i="237"/>
  <c r="H69" i="237" s="1"/>
  <c r="G68" i="237"/>
  <c r="M68" i="237"/>
  <c r="F68" i="237"/>
  <c r="L68" i="237" s="1"/>
  <c r="E68" i="237"/>
  <c r="K68" i="237"/>
  <c r="D68" i="237"/>
  <c r="J68" i="237" s="1"/>
  <c r="C68" i="237"/>
  <c r="I68" i="237"/>
  <c r="B68" i="237"/>
  <c r="H68" i="237" s="1"/>
  <c r="G67" i="237"/>
  <c r="M67" i="237"/>
  <c r="F67" i="237"/>
  <c r="L67" i="237" s="1"/>
  <c r="E67" i="237"/>
  <c r="K67" i="237"/>
  <c r="D67" i="237"/>
  <c r="J67" i="237" s="1"/>
  <c r="C67" i="237"/>
  <c r="I67" i="237"/>
  <c r="B67" i="237"/>
  <c r="H67" i="237" s="1"/>
  <c r="G66" i="237"/>
  <c r="M66" i="237"/>
  <c r="F66" i="237"/>
  <c r="L66" i="237" s="1"/>
  <c r="E66" i="237"/>
  <c r="K66" i="237"/>
  <c r="D66" i="237"/>
  <c r="J66" i="237" s="1"/>
  <c r="C66" i="237"/>
  <c r="I66" i="237"/>
  <c r="B66" i="237"/>
  <c r="H66" i="237" s="1"/>
  <c r="G65" i="237"/>
  <c r="M65" i="237"/>
  <c r="F65" i="237"/>
  <c r="L65" i="237" s="1"/>
  <c r="E65" i="237"/>
  <c r="K65" i="237"/>
  <c r="D65" i="237"/>
  <c r="J65" i="237" s="1"/>
  <c r="C65" i="237"/>
  <c r="I65" i="237"/>
  <c r="B65" i="237"/>
  <c r="H65" i="237" s="1"/>
  <c r="G64" i="237"/>
  <c r="M64" i="237"/>
  <c r="F64" i="237"/>
  <c r="L64" i="237" s="1"/>
  <c r="E64" i="237"/>
  <c r="K64" i="237"/>
  <c r="D64" i="237"/>
  <c r="J64" i="237" s="1"/>
  <c r="C64" i="237"/>
  <c r="I64" i="237"/>
  <c r="B64" i="237"/>
  <c r="H64" i="237" s="1"/>
  <c r="G63" i="237"/>
  <c r="M63" i="237"/>
  <c r="F63" i="237"/>
  <c r="L63" i="237" s="1"/>
  <c r="E63" i="237"/>
  <c r="K63" i="237"/>
  <c r="D63" i="237"/>
  <c r="J63" i="237" s="1"/>
  <c r="C63" i="237"/>
  <c r="I63" i="237"/>
  <c r="B63" i="237"/>
  <c r="H63" i="237" s="1"/>
  <c r="G62" i="237"/>
  <c r="M62" i="237"/>
  <c r="F62" i="237"/>
  <c r="L62" i="237" s="1"/>
  <c r="E62" i="237"/>
  <c r="K62" i="237"/>
  <c r="D62" i="237"/>
  <c r="J62" i="237" s="1"/>
  <c r="C62" i="237"/>
  <c r="I62" i="237"/>
  <c r="B62" i="237"/>
  <c r="H62" i="237" s="1"/>
  <c r="G61" i="237"/>
  <c r="M61" i="237"/>
  <c r="F61" i="237"/>
  <c r="L61" i="237" s="1"/>
  <c r="E61" i="237"/>
  <c r="K61" i="237"/>
  <c r="D61" i="237"/>
  <c r="J61" i="237" s="1"/>
  <c r="C61" i="237"/>
  <c r="I61" i="237"/>
  <c r="B61" i="237"/>
  <c r="H61" i="237" s="1"/>
  <c r="G60" i="237"/>
  <c r="M60" i="237"/>
  <c r="F60" i="237"/>
  <c r="L60" i="237" s="1"/>
  <c r="E60" i="237"/>
  <c r="K60" i="237"/>
  <c r="D60" i="237"/>
  <c r="J60" i="237" s="1"/>
  <c r="C60" i="237"/>
  <c r="I60" i="237"/>
  <c r="B60" i="237"/>
  <c r="H60" i="237" s="1"/>
  <c r="G59" i="237"/>
  <c r="M59" i="237"/>
  <c r="F59" i="237"/>
  <c r="L59" i="237" s="1"/>
  <c r="E59" i="237"/>
  <c r="K59" i="237"/>
  <c r="D59" i="237"/>
  <c r="J59" i="237" s="1"/>
  <c r="C59" i="237"/>
  <c r="I59" i="237"/>
  <c r="B59" i="237"/>
  <c r="H59" i="237" s="1"/>
  <c r="G58" i="237"/>
  <c r="M58" i="237"/>
  <c r="F58" i="237"/>
  <c r="L58" i="237" s="1"/>
  <c r="E58" i="237"/>
  <c r="K58" i="237"/>
  <c r="D58" i="237"/>
  <c r="J58" i="237" s="1"/>
  <c r="C58" i="237"/>
  <c r="I58" i="237"/>
  <c r="B58" i="237"/>
  <c r="H58" i="237" s="1"/>
  <c r="G57" i="237"/>
  <c r="M57" i="237"/>
  <c r="C57" i="237"/>
  <c r="I57" i="237" s="1"/>
  <c r="G56" i="237"/>
  <c r="M56" i="237"/>
  <c r="C56" i="237"/>
  <c r="I56" i="237" s="1"/>
  <c r="G55" i="237"/>
  <c r="M55" i="237"/>
  <c r="C55" i="237"/>
  <c r="I55" i="237" s="1"/>
  <c r="G54" i="237"/>
  <c r="M54" i="237"/>
  <c r="C54" i="237"/>
  <c r="I54" i="237" s="1"/>
  <c r="G53" i="237"/>
  <c r="M53" i="237"/>
  <c r="C53" i="237"/>
  <c r="I53" i="237" s="1"/>
  <c r="G52" i="237"/>
  <c r="M52" i="237"/>
  <c r="C52" i="237"/>
  <c r="I52" i="237" s="1"/>
  <c r="G51" i="237"/>
  <c r="M51" i="237"/>
  <c r="C51" i="237"/>
  <c r="I51" i="237" s="1"/>
  <c r="G50" i="237"/>
  <c r="M50" i="237"/>
  <c r="C50" i="237"/>
  <c r="I50" i="237" s="1"/>
  <c r="G49" i="237"/>
  <c r="M49" i="237"/>
  <c r="C49" i="237"/>
  <c r="I49" i="237" s="1"/>
  <c r="G48" i="237"/>
  <c r="M48" i="237"/>
  <c r="C48" i="237"/>
  <c r="I48" i="237" s="1"/>
  <c r="G47" i="237"/>
  <c r="M47" i="237"/>
  <c r="C47" i="237"/>
  <c r="I47" i="237" s="1"/>
  <c r="G46" i="237"/>
  <c r="M46" i="237"/>
  <c r="C46" i="237"/>
  <c r="I46" i="237" s="1"/>
  <c r="G45" i="237"/>
  <c r="M45" i="237"/>
  <c r="C45" i="237"/>
  <c r="I45" i="237" s="1"/>
  <c r="G44" i="237"/>
  <c r="M44" i="237"/>
  <c r="C44" i="237"/>
  <c r="I44" i="237" s="1"/>
  <c r="G43" i="237"/>
  <c r="M43" i="237"/>
  <c r="C43" i="237"/>
  <c r="I43" i="237" s="1"/>
  <c r="G42" i="237"/>
  <c r="M42" i="237"/>
  <c r="C42" i="237"/>
  <c r="I42" i="237" s="1"/>
  <c r="G41" i="237"/>
  <c r="M41" i="237"/>
  <c r="C41" i="237"/>
  <c r="I41" i="237" s="1"/>
  <c r="G40" i="237"/>
  <c r="M40" i="237"/>
  <c r="C40" i="237"/>
  <c r="I40" i="237" s="1"/>
  <c r="G39" i="237"/>
  <c r="M39" i="237"/>
  <c r="C39" i="237"/>
  <c r="I39" i="237" s="1"/>
  <c r="G38" i="237"/>
  <c r="M38" i="237"/>
  <c r="C38" i="237"/>
  <c r="I38" i="237" s="1"/>
  <c r="G37" i="237"/>
  <c r="M37" i="237"/>
  <c r="C37" i="237"/>
  <c r="I37" i="237" s="1"/>
  <c r="G36" i="237"/>
  <c r="M36" i="237"/>
  <c r="C36" i="237"/>
  <c r="I36" i="237" s="1"/>
  <c r="G35" i="237"/>
  <c r="M35" i="237"/>
  <c r="C35" i="237"/>
  <c r="I35" i="237" s="1"/>
  <c r="G34" i="237"/>
  <c r="M34" i="237"/>
  <c r="C34" i="237"/>
  <c r="I34" i="237" s="1"/>
  <c r="G33" i="237"/>
  <c r="M33" i="237"/>
  <c r="C33" i="237"/>
  <c r="I33" i="237" s="1"/>
  <c r="G32" i="237"/>
  <c r="M32" i="237"/>
  <c r="C32" i="237"/>
  <c r="I32" i="237" s="1"/>
  <c r="G31" i="237"/>
  <c r="M31" i="237"/>
  <c r="C31" i="237"/>
  <c r="I31" i="237" s="1"/>
  <c r="G30" i="237"/>
  <c r="M30" i="237"/>
  <c r="C30" i="237"/>
  <c r="I30" i="237" s="1"/>
  <c r="G29" i="237"/>
  <c r="M29" i="237"/>
  <c r="C29" i="237"/>
  <c r="I29" i="237" s="1"/>
  <c r="G28" i="237"/>
  <c r="M28" i="237"/>
  <c r="C28" i="237"/>
  <c r="I28" i="237" s="1"/>
  <c r="G27" i="237"/>
  <c r="M27" i="237"/>
  <c r="C27" i="237"/>
  <c r="I27" i="237" s="1"/>
  <c r="G26" i="237"/>
  <c r="M26" i="237"/>
  <c r="C26" i="237"/>
  <c r="I26" i="237" s="1"/>
  <c r="G25" i="237"/>
  <c r="M25" i="237"/>
  <c r="C25" i="237"/>
  <c r="I25" i="237" s="1"/>
  <c r="G24" i="237"/>
  <c r="M24" i="237"/>
  <c r="C24" i="237"/>
  <c r="I24" i="237" s="1"/>
  <c r="G23" i="237"/>
  <c r="M23" i="237"/>
  <c r="C23" i="237"/>
  <c r="I23" i="237" s="1"/>
  <c r="G22" i="237"/>
  <c r="M22" i="237"/>
  <c r="C22" i="237"/>
  <c r="I22" i="237" s="1"/>
  <c r="G21" i="237"/>
  <c r="M21" i="237"/>
  <c r="C21" i="237"/>
  <c r="I21" i="237" s="1"/>
  <c r="G20" i="237"/>
  <c r="M20" i="237"/>
  <c r="C20" i="237"/>
  <c r="I20" i="237" s="1"/>
  <c r="G19" i="237"/>
  <c r="M19" i="237"/>
  <c r="C19" i="237"/>
  <c r="I19" i="237" s="1"/>
  <c r="G18" i="237"/>
  <c r="M18" i="237"/>
  <c r="C18" i="237"/>
  <c r="I18" i="237" s="1"/>
  <c r="G17" i="237"/>
  <c r="M17" i="237"/>
  <c r="C17" i="237"/>
  <c r="I17" i="237" s="1"/>
  <c r="G16" i="237"/>
  <c r="M16" i="237"/>
  <c r="C16" i="237"/>
  <c r="I16" i="237" s="1"/>
  <c r="G15" i="237"/>
  <c r="M15" i="237"/>
  <c r="C15" i="237"/>
  <c r="I15" i="237" s="1"/>
  <c r="G14" i="237"/>
  <c r="M14" i="237"/>
  <c r="C14" i="237"/>
  <c r="I14" i="237" s="1"/>
  <c r="G13" i="237"/>
  <c r="M13" i="237"/>
  <c r="C13" i="237"/>
  <c r="I13" i="237" s="1"/>
  <c r="G12" i="237"/>
  <c r="M12" i="237"/>
  <c r="C12" i="237"/>
  <c r="I12" i="237" s="1"/>
  <c r="G11" i="237"/>
  <c r="M11" i="237"/>
  <c r="C11" i="237"/>
  <c r="I11" i="237" s="1"/>
  <c r="G10" i="237"/>
  <c r="M10" i="237"/>
  <c r="C10" i="237"/>
  <c r="I10" i="237" s="1"/>
  <c r="G9" i="237"/>
  <c r="M9" i="237"/>
  <c r="C9" i="237"/>
  <c r="I9" i="237" s="1"/>
  <c r="K112" i="236"/>
  <c r="J112" i="236"/>
  <c r="I112" i="236"/>
  <c r="H112" i="236"/>
  <c r="G112" i="236"/>
  <c r="K111" i="236"/>
  <c r="J111" i="236"/>
  <c r="I111" i="236"/>
  <c r="H111" i="236"/>
  <c r="G111" i="236"/>
  <c r="K110" i="236"/>
  <c r="J110" i="236"/>
  <c r="I110" i="236"/>
  <c r="H110" i="236"/>
  <c r="G110" i="236"/>
  <c r="K109" i="236"/>
  <c r="J109" i="236"/>
  <c r="I109" i="236"/>
  <c r="H109" i="236"/>
  <c r="G109" i="236"/>
  <c r="K108" i="236"/>
  <c r="J108" i="236"/>
  <c r="I108" i="236"/>
  <c r="H108" i="236"/>
  <c r="G108" i="236"/>
  <c r="K107" i="236"/>
  <c r="J107" i="236"/>
  <c r="I107" i="236"/>
  <c r="H107" i="236"/>
  <c r="G107" i="236"/>
  <c r="K106" i="236"/>
  <c r="J106" i="236"/>
  <c r="I106" i="236"/>
  <c r="H106" i="236"/>
  <c r="G106" i="236"/>
  <c r="K105" i="236"/>
  <c r="J105" i="236"/>
  <c r="I105" i="236"/>
  <c r="H105" i="236"/>
  <c r="G105" i="236"/>
  <c r="K104" i="236"/>
  <c r="J104" i="236"/>
  <c r="I104" i="236"/>
  <c r="H104" i="236"/>
  <c r="G104" i="236"/>
  <c r="K103" i="236"/>
  <c r="J103" i="236"/>
  <c r="I103" i="236"/>
  <c r="H103" i="236"/>
  <c r="G103" i="236"/>
  <c r="K102" i="236"/>
  <c r="J102" i="236"/>
  <c r="I102" i="236"/>
  <c r="H102" i="236"/>
  <c r="G102" i="236"/>
  <c r="K101" i="236"/>
  <c r="J101" i="236"/>
  <c r="I101" i="236"/>
  <c r="H101" i="236"/>
  <c r="G101" i="236"/>
  <c r="K100" i="236"/>
  <c r="J100" i="236"/>
  <c r="I100" i="236"/>
  <c r="H100" i="236"/>
  <c r="G100" i="236"/>
  <c r="K99" i="236"/>
  <c r="J99" i="236"/>
  <c r="I99" i="236"/>
  <c r="H99" i="236"/>
  <c r="G99" i="236"/>
  <c r="K98" i="236"/>
  <c r="J98" i="236"/>
  <c r="I98" i="236"/>
  <c r="H98" i="236"/>
  <c r="G98" i="236"/>
  <c r="K97" i="236"/>
  <c r="J97" i="236"/>
  <c r="I97" i="236"/>
  <c r="H97" i="236"/>
  <c r="G97" i="236"/>
  <c r="K96" i="236"/>
  <c r="J96" i="236"/>
  <c r="I96" i="236"/>
  <c r="H96" i="236"/>
  <c r="G96" i="236"/>
  <c r="K95" i="236"/>
  <c r="J95" i="236"/>
  <c r="I95" i="236"/>
  <c r="H95" i="236"/>
  <c r="G95" i="236"/>
  <c r="K94" i="236"/>
  <c r="J94" i="236"/>
  <c r="I94" i="236"/>
  <c r="H94" i="236"/>
  <c r="G94" i="236"/>
  <c r="K93" i="236"/>
  <c r="J93" i="236"/>
  <c r="I93" i="236"/>
  <c r="H93" i="236"/>
  <c r="G93" i="236"/>
  <c r="K92" i="236"/>
  <c r="J92" i="236"/>
  <c r="I92" i="236"/>
  <c r="H92" i="236"/>
  <c r="G92" i="236"/>
  <c r="K91" i="236"/>
  <c r="J91" i="236"/>
  <c r="I91" i="236"/>
  <c r="H91" i="236"/>
  <c r="G91" i="236"/>
  <c r="K90" i="236"/>
  <c r="J90" i="236"/>
  <c r="I90" i="236"/>
  <c r="H90" i="236"/>
  <c r="G90" i="236"/>
  <c r="K89" i="236"/>
  <c r="J89" i="236"/>
  <c r="I89" i="236"/>
  <c r="H89" i="236"/>
  <c r="G89" i="236"/>
  <c r="K88" i="236"/>
  <c r="J88" i="236"/>
  <c r="I88" i="236"/>
  <c r="H88" i="236"/>
  <c r="G88" i="236"/>
  <c r="K87" i="236"/>
  <c r="J87" i="236"/>
  <c r="I87" i="236"/>
  <c r="H87" i="236"/>
  <c r="G87" i="236"/>
  <c r="K86" i="236"/>
  <c r="J86" i="236"/>
  <c r="I86" i="236"/>
  <c r="H86" i="236"/>
  <c r="G86" i="236"/>
  <c r="K85" i="236"/>
  <c r="J85" i="236"/>
  <c r="I85" i="236"/>
  <c r="H85" i="236"/>
  <c r="G85" i="236"/>
  <c r="K84" i="236"/>
  <c r="J84" i="236"/>
  <c r="I84" i="236"/>
  <c r="H84" i="236"/>
  <c r="G84" i="236"/>
  <c r="K83" i="236"/>
  <c r="J83" i="236"/>
  <c r="I83" i="236"/>
  <c r="H83" i="236"/>
  <c r="G83" i="236"/>
  <c r="K82" i="236"/>
  <c r="J82" i="236"/>
  <c r="I82" i="236"/>
  <c r="H82" i="236"/>
  <c r="G82" i="236"/>
  <c r="K81" i="236"/>
  <c r="J81" i="236"/>
  <c r="I81" i="236"/>
  <c r="H81" i="236"/>
  <c r="G81" i="236"/>
  <c r="K80" i="236"/>
  <c r="J80" i="236"/>
  <c r="I80" i="236"/>
  <c r="H80" i="236"/>
  <c r="G80" i="236"/>
  <c r="K79" i="236"/>
  <c r="J79" i="236"/>
  <c r="I79" i="236"/>
  <c r="H79" i="236"/>
  <c r="G79" i="236"/>
  <c r="K78" i="236"/>
  <c r="J78" i="236"/>
  <c r="I78" i="236"/>
  <c r="H78" i="236"/>
  <c r="G78" i="236"/>
  <c r="K77" i="236"/>
  <c r="J77" i="236"/>
  <c r="I77" i="236"/>
  <c r="H77" i="236"/>
  <c r="G77" i="236"/>
  <c r="K76" i="236"/>
  <c r="J76" i="236"/>
  <c r="I76" i="236"/>
  <c r="H76" i="236"/>
  <c r="G76" i="236"/>
  <c r="K75" i="236"/>
  <c r="J75" i="236"/>
  <c r="I75" i="236"/>
  <c r="H75" i="236"/>
  <c r="G75" i="236"/>
  <c r="K74" i="236"/>
  <c r="J74" i="236"/>
  <c r="I74" i="236"/>
  <c r="H74" i="236"/>
  <c r="G74" i="236"/>
  <c r="K73" i="236"/>
  <c r="J73" i="236"/>
  <c r="I73" i="236"/>
  <c r="H73" i="236"/>
  <c r="G73" i="236"/>
  <c r="K72" i="236"/>
  <c r="J72" i="236"/>
  <c r="I72" i="236"/>
  <c r="H72" i="236"/>
  <c r="G72" i="236"/>
  <c r="K71" i="236"/>
  <c r="J71" i="236"/>
  <c r="I71" i="236"/>
  <c r="H71" i="236"/>
  <c r="G71" i="236"/>
  <c r="K70" i="236"/>
  <c r="J70" i="236"/>
  <c r="I70" i="236"/>
  <c r="H70" i="236"/>
  <c r="G70" i="236"/>
  <c r="K69" i="236"/>
  <c r="J69" i="236"/>
  <c r="I69" i="236"/>
  <c r="H69" i="236"/>
  <c r="G69" i="236"/>
  <c r="K68" i="236"/>
  <c r="J68" i="236"/>
  <c r="I68" i="236"/>
  <c r="H68" i="236"/>
  <c r="G68" i="236"/>
  <c r="K67" i="236"/>
  <c r="J67" i="236"/>
  <c r="I67" i="236"/>
  <c r="H67" i="236"/>
  <c r="G67" i="236"/>
  <c r="K66" i="236"/>
  <c r="J66" i="236"/>
  <c r="I66" i="236"/>
  <c r="H66" i="236"/>
  <c r="G66" i="236"/>
  <c r="K65" i="236"/>
  <c r="J65" i="236"/>
  <c r="I65" i="236"/>
  <c r="H65" i="236"/>
  <c r="G65" i="236"/>
  <c r="K64" i="236"/>
  <c r="J64" i="236"/>
  <c r="I64" i="236"/>
  <c r="H64" i="236"/>
  <c r="G64" i="236"/>
  <c r="K63" i="236"/>
  <c r="J63" i="236"/>
  <c r="I63" i="236"/>
  <c r="H63" i="236"/>
  <c r="G63" i="236"/>
  <c r="K62" i="236"/>
  <c r="J62" i="236"/>
  <c r="I62" i="236"/>
  <c r="H62" i="236"/>
  <c r="G62" i="236"/>
  <c r="K61" i="236"/>
  <c r="J61" i="236"/>
  <c r="I61" i="236"/>
  <c r="H61" i="236"/>
  <c r="G61" i="236"/>
  <c r="K60" i="236"/>
  <c r="J60" i="236"/>
  <c r="I60" i="236"/>
  <c r="H60" i="236"/>
  <c r="G60" i="236"/>
  <c r="K59" i="236"/>
  <c r="J59" i="236"/>
  <c r="I59" i="236"/>
  <c r="H59" i="236"/>
  <c r="G59" i="236"/>
  <c r="K58" i="236"/>
  <c r="J58" i="236"/>
  <c r="I58" i="236"/>
  <c r="H58" i="236"/>
  <c r="G58" i="236"/>
  <c r="K113" i="234"/>
  <c r="K77" i="234"/>
  <c r="K121" i="234"/>
  <c r="J113" i="234"/>
  <c r="J121" i="234" s="1"/>
  <c r="J77" i="234"/>
  <c r="I113" i="234"/>
  <c r="I77" i="234"/>
  <c r="H113" i="234"/>
  <c r="H77" i="234"/>
  <c r="H121" i="234"/>
  <c r="G113" i="234"/>
  <c r="G77" i="234"/>
  <c r="G121" i="234"/>
  <c r="F113" i="234"/>
  <c r="F121" i="234" s="1"/>
  <c r="F77" i="234"/>
  <c r="E113" i="234"/>
  <c r="E121" i="234" s="1"/>
  <c r="E77" i="234"/>
  <c r="D113" i="234"/>
  <c r="D77" i="234"/>
  <c r="P77" i="234" s="1"/>
  <c r="C113" i="234"/>
  <c r="C77" i="234"/>
  <c r="C121" i="234"/>
  <c r="B113" i="234"/>
  <c r="B121" i="234" s="1"/>
  <c r="B77" i="234"/>
  <c r="P113" i="234"/>
  <c r="O113" i="234"/>
  <c r="D112" i="234"/>
  <c r="E112" i="234"/>
  <c r="C112" i="234"/>
  <c r="P112" i="234"/>
  <c r="F112" i="234"/>
  <c r="B112" i="234"/>
  <c r="O112" i="234"/>
  <c r="K112" i="234"/>
  <c r="J112" i="234"/>
  <c r="I112" i="234"/>
  <c r="H112" i="234"/>
  <c r="G112" i="234"/>
  <c r="D111" i="234"/>
  <c r="E111" i="234"/>
  <c r="C111" i="234"/>
  <c r="P111" i="234"/>
  <c r="F111" i="234"/>
  <c r="B111" i="234"/>
  <c r="O111" i="234"/>
  <c r="K111" i="234"/>
  <c r="J111" i="234"/>
  <c r="I111" i="234"/>
  <c r="H111" i="234"/>
  <c r="G111" i="234"/>
  <c r="D110" i="234"/>
  <c r="E110" i="234"/>
  <c r="C110" i="234"/>
  <c r="P110" i="234"/>
  <c r="F110" i="234"/>
  <c r="B110" i="234"/>
  <c r="O110" i="234"/>
  <c r="K110" i="234"/>
  <c r="J110" i="234"/>
  <c r="I110" i="234"/>
  <c r="H110" i="234"/>
  <c r="G110" i="234"/>
  <c r="D109" i="234"/>
  <c r="E109" i="234"/>
  <c r="C109" i="234"/>
  <c r="P109" i="234"/>
  <c r="F109" i="234"/>
  <c r="B109" i="234"/>
  <c r="O109" i="234"/>
  <c r="K109" i="234"/>
  <c r="J109" i="234"/>
  <c r="I109" i="234"/>
  <c r="H109" i="234"/>
  <c r="G109" i="234"/>
  <c r="D108" i="234"/>
  <c r="E108" i="234"/>
  <c r="C108" i="234"/>
  <c r="P108" i="234"/>
  <c r="F108" i="234"/>
  <c r="B108" i="234"/>
  <c r="O108" i="234"/>
  <c r="K108" i="234"/>
  <c r="J108" i="234"/>
  <c r="I108" i="234"/>
  <c r="H108" i="234"/>
  <c r="G108" i="234"/>
  <c r="D107" i="234"/>
  <c r="E107" i="234"/>
  <c r="C107" i="234"/>
  <c r="P107" i="234"/>
  <c r="F107" i="234"/>
  <c r="B107" i="234"/>
  <c r="O107" i="234"/>
  <c r="K107" i="234"/>
  <c r="J107" i="234"/>
  <c r="I107" i="234"/>
  <c r="H107" i="234"/>
  <c r="G107" i="234"/>
  <c r="D106" i="234"/>
  <c r="E106" i="234"/>
  <c r="C106" i="234"/>
  <c r="P106" i="234"/>
  <c r="F106" i="234"/>
  <c r="B106" i="234"/>
  <c r="O106" i="234"/>
  <c r="K106" i="234"/>
  <c r="J106" i="234"/>
  <c r="I106" i="234"/>
  <c r="H106" i="234"/>
  <c r="G106" i="234"/>
  <c r="D105" i="234"/>
  <c r="E105" i="234"/>
  <c r="C105" i="234"/>
  <c r="P105" i="234"/>
  <c r="F105" i="234"/>
  <c r="B105" i="234"/>
  <c r="O105" i="234"/>
  <c r="K105" i="234"/>
  <c r="J105" i="234"/>
  <c r="I105" i="234"/>
  <c r="H105" i="234"/>
  <c r="G105" i="234"/>
  <c r="D104" i="234"/>
  <c r="E104" i="234"/>
  <c r="C104" i="234"/>
  <c r="P104" i="234"/>
  <c r="F104" i="234"/>
  <c r="B104" i="234"/>
  <c r="O104" i="234"/>
  <c r="K104" i="234"/>
  <c r="J104" i="234"/>
  <c r="I104" i="234"/>
  <c r="H104" i="234"/>
  <c r="G104" i="234"/>
  <c r="D103" i="234"/>
  <c r="E103" i="234"/>
  <c r="C103" i="234"/>
  <c r="P103" i="234"/>
  <c r="F103" i="234"/>
  <c r="B103" i="234"/>
  <c r="O103" i="234"/>
  <c r="K103" i="234"/>
  <c r="J103" i="234"/>
  <c r="I103" i="234"/>
  <c r="H103" i="234"/>
  <c r="G103" i="234"/>
  <c r="D102" i="234"/>
  <c r="E102" i="234"/>
  <c r="C102" i="234"/>
  <c r="P102" i="234"/>
  <c r="F102" i="234"/>
  <c r="B102" i="234"/>
  <c r="O102" i="234"/>
  <c r="K102" i="234"/>
  <c r="J102" i="234"/>
  <c r="I102" i="234"/>
  <c r="H102" i="234"/>
  <c r="G102" i="234"/>
  <c r="D101" i="234"/>
  <c r="E101" i="234"/>
  <c r="C101" i="234"/>
  <c r="P101" i="234"/>
  <c r="F101" i="234"/>
  <c r="B101" i="234"/>
  <c r="O101" i="234"/>
  <c r="K101" i="234"/>
  <c r="J101" i="234"/>
  <c r="I101" i="234"/>
  <c r="H101" i="234"/>
  <c r="G101" i="234"/>
  <c r="D100" i="234"/>
  <c r="E100" i="234"/>
  <c r="C100" i="234"/>
  <c r="P100" i="234"/>
  <c r="F100" i="234"/>
  <c r="B100" i="234"/>
  <c r="O100" i="234"/>
  <c r="K100" i="234"/>
  <c r="J100" i="234"/>
  <c r="I100" i="234"/>
  <c r="H100" i="234"/>
  <c r="G100" i="234"/>
  <c r="D99" i="234"/>
  <c r="E99" i="234"/>
  <c r="C99" i="234"/>
  <c r="P99" i="234"/>
  <c r="F99" i="234"/>
  <c r="B99" i="234"/>
  <c r="O99" i="234"/>
  <c r="K99" i="234"/>
  <c r="J99" i="234"/>
  <c r="I99" i="234"/>
  <c r="H99" i="234"/>
  <c r="G99" i="234"/>
  <c r="D98" i="234"/>
  <c r="E98" i="234"/>
  <c r="C98" i="234"/>
  <c r="P98" i="234"/>
  <c r="F98" i="234"/>
  <c r="B98" i="234"/>
  <c r="O98" i="234"/>
  <c r="K98" i="234"/>
  <c r="J98" i="234"/>
  <c r="I98" i="234"/>
  <c r="H98" i="234"/>
  <c r="G98" i="234"/>
  <c r="D97" i="234"/>
  <c r="E97" i="234"/>
  <c r="C97" i="234"/>
  <c r="P97" i="234"/>
  <c r="F97" i="234"/>
  <c r="B97" i="234"/>
  <c r="O97" i="234"/>
  <c r="K97" i="234"/>
  <c r="J97" i="234"/>
  <c r="I97" i="234"/>
  <c r="H97" i="234"/>
  <c r="G97" i="234"/>
  <c r="D96" i="234"/>
  <c r="E96" i="234"/>
  <c r="C96" i="234"/>
  <c r="P96" i="234"/>
  <c r="F96" i="234"/>
  <c r="B96" i="234"/>
  <c r="O96" i="234"/>
  <c r="K96" i="234"/>
  <c r="J96" i="234"/>
  <c r="I96" i="234"/>
  <c r="H96" i="234"/>
  <c r="G96" i="234"/>
  <c r="D95" i="234"/>
  <c r="E95" i="234"/>
  <c r="C95" i="234"/>
  <c r="P95" i="234"/>
  <c r="F95" i="234"/>
  <c r="B95" i="234"/>
  <c r="O95" i="234"/>
  <c r="K95" i="234"/>
  <c r="J95" i="234"/>
  <c r="I95" i="234"/>
  <c r="H95" i="234"/>
  <c r="G95" i="234"/>
  <c r="D94" i="234"/>
  <c r="E94" i="234"/>
  <c r="C94" i="234"/>
  <c r="P94" i="234"/>
  <c r="F94" i="234"/>
  <c r="B94" i="234"/>
  <c r="O94" i="234"/>
  <c r="K94" i="234"/>
  <c r="J94" i="234"/>
  <c r="I94" i="234"/>
  <c r="H94" i="234"/>
  <c r="G94" i="234"/>
  <c r="D93" i="234"/>
  <c r="E93" i="234"/>
  <c r="C93" i="234"/>
  <c r="P93" i="234"/>
  <c r="F93" i="234"/>
  <c r="B93" i="234"/>
  <c r="O93" i="234"/>
  <c r="K93" i="234"/>
  <c r="J93" i="234"/>
  <c r="I93" i="234"/>
  <c r="H93" i="234"/>
  <c r="G93" i="234"/>
  <c r="D92" i="234"/>
  <c r="E92" i="234"/>
  <c r="C92" i="234"/>
  <c r="P92" i="234"/>
  <c r="F92" i="234"/>
  <c r="B92" i="234"/>
  <c r="O92" i="234"/>
  <c r="K92" i="234"/>
  <c r="J92" i="234"/>
  <c r="I92" i="234"/>
  <c r="H92" i="234"/>
  <c r="G92" i="234"/>
  <c r="D91" i="234"/>
  <c r="E91" i="234"/>
  <c r="C91" i="234"/>
  <c r="P91" i="234"/>
  <c r="F91" i="234"/>
  <c r="B91" i="234"/>
  <c r="O91" i="234"/>
  <c r="K91" i="234"/>
  <c r="J91" i="234"/>
  <c r="I91" i="234"/>
  <c r="H91" i="234"/>
  <c r="G91" i="234"/>
  <c r="D90" i="234"/>
  <c r="E90" i="234"/>
  <c r="C90" i="234"/>
  <c r="P90" i="234"/>
  <c r="F90" i="234"/>
  <c r="B90" i="234"/>
  <c r="O90" i="234"/>
  <c r="K90" i="234"/>
  <c r="J90" i="234"/>
  <c r="I90" i="234"/>
  <c r="H90" i="234"/>
  <c r="G90" i="234"/>
  <c r="D89" i="234"/>
  <c r="E89" i="234"/>
  <c r="C89" i="234"/>
  <c r="P89" i="234"/>
  <c r="F89" i="234"/>
  <c r="B89" i="234"/>
  <c r="O89" i="234"/>
  <c r="K89" i="234"/>
  <c r="J89" i="234"/>
  <c r="I89" i="234"/>
  <c r="H89" i="234"/>
  <c r="G89" i="234"/>
  <c r="D88" i="234"/>
  <c r="E88" i="234"/>
  <c r="C88" i="234"/>
  <c r="P88" i="234"/>
  <c r="F88" i="234"/>
  <c r="B88" i="234"/>
  <c r="O88" i="234"/>
  <c r="K88" i="234"/>
  <c r="J88" i="234"/>
  <c r="I88" i="234"/>
  <c r="H88" i="234"/>
  <c r="G88" i="234"/>
  <c r="D87" i="234"/>
  <c r="E87" i="234"/>
  <c r="C87" i="234"/>
  <c r="P87" i="234"/>
  <c r="F87" i="234"/>
  <c r="B87" i="234"/>
  <c r="O87" i="234"/>
  <c r="K87" i="234"/>
  <c r="J87" i="234"/>
  <c r="I87" i="234"/>
  <c r="H87" i="234"/>
  <c r="G87" i="234"/>
  <c r="D86" i="234"/>
  <c r="E86" i="234"/>
  <c r="C86" i="234"/>
  <c r="P86" i="234"/>
  <c r="F86" i="234"/>
  <c r="B86" i="234"/>
  <c r="O86" i="234"/>
  <c r="K86" i="234"/>
  <c r="J86" i="234"/>
  <c r="I86" i="234"/>
  <c r="H86" i="234"/>
  <c r="G86" i="234"/>
  <c r="D85" i="234"/>
  <c r="E85" i="234"/>
  <c r="C85" i="234"/>
  <c r="P85" i="234" s="1"/>
  <c r="F85" i="234"/>
  <c r="B85" i="234"/>
  <c r="O85" i="234"/>
  <c r="K85" i="234"/>
  <c r="J85" i="234"/>
  <c r="I85" i="234"/>
  <c r="H85" i="234"/>
  <c r="G85" i="234"/>
  <c r="D84" i="234"/>
  <c r="E84" i="234"/>
  <c r="C84" i="234"/>
  <c r="P84" i="234" s="1"/>
  <c r="F84" i="234"/>
  <c r="B84" i="234"/>
  <c r="O84" i="234"/>
  <c r="K84" i="234"/>
  <c r="J84" i="234"/>
  <c r="I84" i="234"/>
  <c r="H84" i="234"/>
  <c r="G84" i="234"/>
  <c r="D83" i="234"/>
  <c r="E83" i="234"/>
  <c r="C83" i="234"/>
  <c r="P83" i="234" s="1"/>
  <c r="F83" i="234"/>
  <c r="B83" i="234"/>
  <c r="O83" i="234"/>
  <c r="K83" i="234"/>
  <c r="J83" i="234"/>
  <c r="I83" i="234"/>
  <c r="H83" i="234"/>
  <c r="G83" i="234"/>
  <c r="D82" i="234"/>
  <c r="E82" i="234"/>
  <c r="C82" i="234"/>
  <c r="P82" i="234" s="1"/>
  <c r="F82" i="234"/>
  <c r="B82" i="234"/>
  <c r="O82" i="234"/>
  <c r="K82" i="234"/>
  <c r="J82" i="234"/>
  <c r="I82" i="234"/>
  <c r="H82" i="234"/>
  <c r="G82" i="234"/>
  <c r="D81" i="234"/>
  <c r="E81" i="234"/>
  <c r="C81" i="234"/>
  <c r="P81" i="234" s="1"/>
  <c r="F81" i="234"/>
  <c r="B81" i="234"/>
  <c r="O81" i="234"/>
  <c r="K81" i="234"/>
  <c r="J81" i="234"/>
  <c r="I81" i="234"/>
  <c r="H81" i="234"/>
  <c r="G81" i="234"/>
  <c r="D80" i="234"/>
  <c r="E80" i="234"/>
  <c r="C80" i="234"/>
  <c r="P80" i="234" s="1"/>
  <c r="F80" i="234"/>
  <c r="B80" i="234"/>
  <c r="O80" i="234"/>
  <c r="K80" i="234"/>
  <c r="J80" i="234"/>
  <c r="I80" i="234"/>
  <c r="H80" i="234"/>
  <c r="G80" i="234"/>
  <c r="D79" i="234"/>
  <c r="E79" i="234"/>
  <c r="C79" i="234"/>
  <c r="P79" i="234" s="1"/>
  <c r="F79" i="234"/>
  <c r="B79" i="234"/>
  <c r="O79" i="234"/>
  <c r="K79" i="234"/>
  <c r="J79" i="234"/>
  <c r="I79" i="234"/>
  <c r="H79" i="234"/>
  <c r="G79" i="234"/>
  <c r="D78" i="234"/>
  <c r="E78" i="234"/>
  <c r="C78" i="234"/>
  <c r="P78" i="234" s="1"/>
  <c r="F78" i="234"/>
  <c r="B78" i="234"/>
  <c r="O78" i="234"/>
  <c r="K78" i="234"/>
  <c r="J78" i="234"/>
  <c r="I78" i="234"/>
  <c r="H78" i="234"/>
  <c r="G78" i="234"/>
  <c r="O77" i="234"/>
  <c r="D76" i="234"/>
  <c r="E76" i="234"/>
  <c r="C76" i="234"/>
  <c r="F76" i="234"/>
  <c r="O76" i="234" s="1"/>
  <c r="B76" i="234"/>
  <c r="K76" i="234"/>
  <c r="J76" i="234"/>
  <c r="I76" i="234"/>
  <c r="H76" i="234"/>
  <c r="G76" i="234"/>
  <c r="D75" i="234"/>
  <c r="P75" i="234" s="1"/>
  <c r="E75" i="234"/>
  <c r="C75" i="234"/>
  <c r="F75" i="234"/>
  <c r="B75" i="234"/>
  <c r="K75" i="234"/>
  <c r="J75" i="234"/>
  <c r="I75" i="234"/>
  <c r="H75" i="234"/>
  <c r="G75" i="234"/>
  <c r="D74" i="234"/>
  <c r="E74" i="234"/>
  <c r="C74" i="234"/>
  <c r="F74" i="234"/>
  <c r="O74" i="234" s="1"/>
  <c r="B74" i="234"/>
  <c r="K74" i="234"/>
  <c r="J74" i="234"/>
  <c r="I74" i="234"/>
  <c r="H74" i="234"/>
  <c r="G74" i="234"/>
  <c r="D73" i="234"/>
  <c r="P73" i="234" s="1"/>
  <c r="E73" i="234"/>
  <c r="C73" i="234"/>
  <c r="F73" i="234"/>
  <c r="B73" i="234"/>
  <c r="K73" i="234"/>
  <c r="J73" i="234"/>
  <c r="I73" i="234"/>
  <c r="H73" i="234"/>
  <c r="G73" i="234"/>
  <c r="D72" i="234"/>
  <c r="E72" i="234"/>
  <c r="C72" i="234"/>
  <c r="F72" i="234"/>
  <c r="O72" i="234" s="1"/>
  <c r="B72" i="234"/>
  <c r="K72" i="234"/>
  <c r="J72" i="234"/>
  <c r="I72" i="234"/>
  <c r="H72" i="234"/>
  <c r="G72" i="234"/>
  <c r="D71" i="234"/>
  <c r="P71" i="234" s="1"/>
  <c r="E71" i="234"/>
  <c r="C71" i="234"/>
  <c r="F71" i="234"/>
  <c r="O71" i="234" s="1"/>
  <c r="B71" i="234"/>
  <c r="K71" i="234"/>
  <c r="J71" i="234"/>
  <c r="I71" i="234"/>
  <c r="H71" i="234"/>
  <c r="G71" i="234"/>
  <c r="D70" i="234"/>
  <c r="E70" i="234"/>
  <c r="C70" i="234"/>
  <c r="F70" i="234"/>
  <c r="B70" i="234"/>
  <c r="O70" i="234"/>
  <c r="K70" i="234"/>
  <c r="J70" i="234"/>
  <c r="I70" i="234"/>
  <c r="H70" i="234"/>
  <c r="G70" i="234"/>
  <c r="D69" i="234"/>
  <c r="E69" i="234"/>
  <c r="C69" i="234"/>
  <c r="O69" i="234" s="1"/>
  <c r="F69" i="234"/>
  <c r="B69" i="234"/>
  <c r="K69" i="234"/>
  <c r="J69" i="234"/>
  <c r="I69" i="234"/>
  <c r="H69" i="234"/>
  <c r="G69" i="234"/>
  <c r="D68" i="234"/>
  <c r="E68" i="234"/>
  <c r="C68" i="234"/>
  <c r="O68" i="234" s="1"/>
  <c r="F68" i="234"/>
  <c r="B68" i="234"/>
  <c r="K68" i="234"/>
  <c r="J68" i="234"/>
  <c r="I68" i="234"/>
  <c r="H68" i="234"/>
  <c r="G68" i="234"/>
  <c r="D67" i="234"/>
  <c r="P67" i="234" s="1"/>
  <c r="E67" i="234"/>
  <c r="C67" i="234"/>
  <c r="F67" i="234"/>
  <c r="O67" i="234" s="1"/>
  <c r="B67" i="234"/>
  <c r="K67" i="234"/>
  <c r="J67" i="234"/>
  <c r="I67" i="234"/>
  <c r="H67" i="234"/>
  <c r="G67" i="234"/>
  <c r="D66" i="234"/>
  <c r="E66" i="234"/>
  <c r="C66" i="234"/>
  <c r="F66" i="234"/>
  <c r="B66" i="234"/>
  <c r="O66" i="234"/>
  <c r="K66" i="234"/>
  <c r="J66" i="234"/>
  <c r="I66" i="234"/>
  <c r="H66" i="234"/>
  <c r="G66" i="234"/>
  <c r="D65" i="234"/>
  <c r="E65" i="234"/>
  <c r="C65" i="234"/>
  <c r="O65" i="234" s="1"/>
  <c r="F65" i="234"/>
  <c r="B65" i="234"/>
  <c r="K65" i="234"/>
  <c r="J65" i="234"/>
  <c r="I65" i="234"/>
  <c r="H65" i="234"/>
  <c r="G65" i="234"/>
  <c r="D64" i="234"/>
  <c r="E64" i="234"/>
  <c r="C64" i="234"/>
  <c r="O64" i="234" s="1"/>
  <c r="F64" i="234"/>
  <c r="B64" i="234"/>
  <c r="K64" i="234"/>
  <c r="J64" i="234"/>
  <c r="I64" i="234"/>
  <c r="H64" i="234"/>
  <c r="G64" i="234"/>
  <c r="D63" i="234"/>
  <c r="P63" i="234" s="1"/>
  <c r="E63" i="234"/>
  <c r="C63" i="234"/>
  <c r="F63" i="234"/>
  <c r="O63" i="234" s="1"/>
  <c r="B63" i="234"/>
  <c r="K63" i="234"/>
  <c r="J63" i="234"/>
  <c r="I63" i="234"/>
  <c r="H63" i="234"/>
  <c r="G63" i="234"/>
  <c r="D62" i="234"/>
  <c r="E62" i="234"/>
  <c r="C62" i="234"/>
  <c r="F62" i="234"/>
  <c r="B62" i="234"/>
  <c r="O62" i="234"/>
  <c r="K62" i="234"/>
  <c r="J62" i="234"/>
  <c r="I62" i="234"/>
  <c r="H62" i="234"/>
  <c r="G62" i="234"/>
  <c r="D61" i="234"/>
  <c r="E61" i="234"/>
  <c r="C61" i="234"/>
  <c r="O61" i="234" s="1"/>
  <c r="F61" i="234"/>
  <c r="B61" i="234"/>
  <c r="K61" i="234"/>
  <c r="J61" i="234"/>
  <c r="I61" i="234"/>
  <c r="H61" i="234"/>
  <c r="G61" i="234"/>
  <c r="D60" i="234"/>
  <c r="E60" i="234"/>
  <c r="C60" i="234"/>
  <c r="O60" i="234" s="1"/>
  <c r="F60" i="234"/>
  <c r="B60" i="234"/>
  <c r="K60" i="234"/>
  <c r="J60" i="234"/>
  <c r="I60" i="234"/>
  <c r="H60" i="234"/>
  <c r="G60" i="234"/>
  <c r="D59" i="234"/>
  <c r="P59" i="234" s="1"/>
  <c r="E59" i="234"/>
  <c r="C59" i="234"/>
  <c r="F59" i="234"/>
  <c r="O59" i="234" s="1"/>
  <c r="B59" i="234"/>
  <c r="K59" i="234"/>
  <c r="J59" i="234"/>
  <c r="I59" i="234"/>
  <c r="H59" i="234"/>
  <c r="G59" i="234"/>
  <c r="C58" i="234"/>
  <c r="F58" i="234"/>
  <c r="B58" i="234"/>
  <c r="K58" i="234"/>
  <c r="J58" i="234"/>
  <c r="I58" i="234"/>
  <c r="H58" i="234"/>
  <c r="G58" i="234"/>
  <c r="C57" i="234"/>
  <c r="O57" i="234" s="1"/>
  <c r="F57" i="234"/>
  <c r="B57" i="234"/>
  <c r="K57" i="234"/>
  <c r="J57" i="234"/>
  <c r="I57" i="234"/>
  <c r="H57" i="234"/>
  <c r="G57" i="234"/>
  <c r="C56" i="234"/>
  <c r="O56" i="234" s="1"/>
  <c r="F56" i="234"/>
  <c r="B56" i="234"/>
  <c r="K56" i="234"/>
  <c r="J56" i="234"/>
  <c r="I56" i="234"/>
  <c r="H56" i="234"/>
  <c r="G56" i="234"/>
  <c r="C55" i="234"/>
  <c r="F55" i="234"/>
  <c r="B55" i="234"/>
  <c r="O55" i="234"/>
  <c r="K55" i="234"/>
  <c r="J55" i="234"/>
  <c r="I55" i="234"/>
  <c r="H55" i="234"/>
  <c r="G55" i="234"/>
  <c r="C54" i="234"/>
  <c r="F54" i="234"/>
  <c r="B54" i="234"/>
  <c r="K54" i="234"/>
  <c r="J54" i="234"/>
  <c r="I54" i="234"/>
  <c r="H54" i="234"/>
  <c r="G54" i="234"/>
  <c r="C53" i="234"/>
  <c r="O53" i="234" s="1"/>
  <c r="F53" i="234"/>
  <c r="B53" i="234"/>
  <c r="K53" i="234"/>
  <c r="J53" i="234"/>
  <c r="I53" i="234"/>
  <c r="H53" i="234"/>
  <c r="G53" i="234"/>
  <c r="C52" i="234"/>
  <c r="O52" i="234" s="1"/>
  <c r="F52" i="234"/>
  <c r="B52" i="234"/>
  <c r="K52" i="234"/>
  <c r="J52" i="234"/>
  <c r="I52" i="234"/>
  <c r="H52" i="234"/>
  <c r="G52" i="234"/>
  <c r="C51" i="234"/>
  <c r="O51" i="234" s="1"/>
  <c r="F51" i="234"/>
  <c r="B51" i="234"/>
  <c r="K51" i="234"/>
  <c r="J51" i="234"/>
  <c r="I51" i="234"/>
  <c r="H51" i="234"/>
  <c r="G51" i="234"/>
  <c r="C50" i="234"/>
  <c r="F50" i="234"/>
  <c r="B50" i="234"/>
  <c r="O50" i="234"/>
  <c r="K50" i="234"/>
  <c r="J50" i="234"/>
  <c r="I50" i="234"/>
  <c r="H50" i="234"/>
  <c r="G50" i="234"/>
  <c r="C49" i="234"/>
  <c r="O49" i="234" s="1"/>
  <c r="F49" i="234"/>
  <c r="B49" i="234"/>
  <c r="K49" i="234"/>
  <c r="J49" i="234"/>
  <c r="I49" i="234"/>
  <c r="H49" i="234"/>
  <c r="G49" i="234"/>
  <c r="C48" i="234"/>
  <c r="O48" i="234" s="1"/>
  <c r="F48" i="234"/>
  <c r="B48" i="234"/>
  <c r="K48" i="234"/>
  <c r="J48" i="234"/>
  <c r="I48" i="234"/>
  <c r="H48" i="234"/>
  <c r="G48" i="234"/>
  <c r="C47" i="234"/>
  <c r="O47" i="234" s="1"/>
  <c r="F47" i="234"/>
  <c r="B47" i="234"/>
  <c r="K47" i="234"/>
  <c r="J47" i="234"/>
  <c r="I47" i="234"/>
  <c r="H47" i="234"/>
  <c r="G47" i="234"/>
  <c r="C46" i="234"/>
  <c r="F46" i="234"/>
  <c r="B46" i="234"/>
  <c r="O46" i="234"/>
  <c r="K46" i="234"/>
  <c r="J46" i="234"/>
  <c r="I46" i="234"/>
  <c r="H46" i="234"/>
  <c r="G46" i="234"/>
  <c r="C45" i="234"/>
  <c r="F45" i="234"/>
  <c r="O45" i="234" s="1"/>
  <c r="B45" i="234"/>
  <c r="K45" i="234"/>
  <c r="J45" i="234"/>
  <c r="I45" i="234"/>
  <c r="H45" i="234"/>
  <c r="G45" i="234"/>
  <c r="C44" i="234"/>
  <c r="O44" i="234" s="1"/>
  <c r="F44" i="234"/>
  <c r="B44" i="234"/>
  <c r="K44" i="234"/>
  <c r="J44" i="234"/>
  <c r="I44" i="234"/>
  <c r="H44" i="234"/>
  <c r="G44" i="234"/>
  <c r="C43" i="234"/>
  <c r="O43" i="234" s="1"/>
  <c r="F43" i="234"/>
  <c r="B43" i="234"/>
  <c r="K43" i="234"/>
  <c r="J43" i="234"/>
  <c r="I43" i="234"/>
  <c r="H43" i="234"/>
  <c r="G43" i="234"/>
  <c r="C42" i="234"/>
  <c r="F42" i="234"/>
  <c r="B42" i="234"/>
  <c r="O42" i="234"/>
  <c r="K42" i="234"/>
  <c r="J42" i="234"/>
  <c r="I42" i="234"/>
  <c r="H42" i="234"/>
  <c r="G42" i="234"/>
  <c r="C41" i="234"/>
  <c r="F41" i="234"/>
  <c r="O41" i="234" s="1"/>
  <c r="B41" i="234"/>
  <c r="K41" i="234"/>
  <c r="J41" i="234"/>
  <c r="I41" i="234"/>
  <c r="H41" i="234"/>
  <c r="G41" i="234"/>
  <c r="C40" i="234"/>
  <c r="O40" i="234" s="1"/>
  <c r="F40" i="234"/>
  <c r="B40" i="234"/>
  <c r="K40" i="234"/>
  <c r="J40" i="234"/>
  <c r="I40" i="234"/>
  <c r="H40" i="234"/>
  <c r="G40" i="234"/>
  <c r="C39" i="234"/>
  <c r="O39" i="234" s="1"/>
  <c r="F39" i="234"/>
  <c r="B39" i="234"/>
  <c r="K39" i="234"/>
  <c r="J39" i="234"/>
  <c r="I39" i="234"/>
  <c r="H39" i="234"/>
  <c r="G39" i="234"/>
  <c r="C38" i="234"/>
  <c r="F38" i="234"/>
  <c r="B38" i="234"/>
  <c r="O38" i="234"/>
  <c r="K38" i="234"/>
  <c r="J38" i="234"/>
  <c r="I38" i="234"/>
  <c r="H38" i="234"/>
  <c r="G38" i="234"/>
  <c r="C37" i="234"/>
  <c r="F37" i="234"/>
  <c r="O37" i="234" s="1"/>
  <c r="B37" i="234"/>
  <c r="K37" i="234"/>
  <c r="J37" i="234"/>
  <c r="I37" i="234"/>
  <c r="H37" i="234"/>
  <c r="G37" i="234"/>
  <c r="C36" i="234"/>
  <c r="O36" i="234" s="1"/>
  <c r="F36" i="234"/>
  <c r="B36" i="234"/>
  <c r="K36" i="234"/>
  <c r="J36" i="234"/>
  <c r="I36" i="234"/>
  <c r="H36" i="234"/>
  <c r="G36" i="234"/>
  <c r="C35" i="234"/>
  <c r="O35" i="234" s="1"/>
  <c r="F35" i="234"/>
  <c r="B35" i="234"/>
  <c r="K35" i="234"/>
  <c r="J35" i="234"/>
  <c r="I35" i="234"/>
  <c r="H35" i="234"/>
  <c r="G35" i="234"/>
  <c r="C34" i="234"/>
  <c r="F34" i="234"/>
  <c r="B34" i="234"/>
  <c r="O34" i="234"/>
  <c r="K34" i="234"/>
  <c r="J34" i="234"/>
  <c r="I34" i="234"/>
  <c r="H34" i="234"/>
  <c r="G34" i="234"/>
  <c r="C33" i="234"/>
  <c r="F33" i="234"/>
  <c r="O33" i="234" s="1"/>
  <c r="B33" i="234"/>
  <c r="K33" i="234"/>
  <c r="J33" i="234"/>
  <c r="I33" i="234"/>
  <c r="H33" i="234"/>
  <c r="G33" i="234"/>
  <c r="C32" i="234"/>
  <c r="O32" i="234" s="1"/>
  <c r="F32" i="234"/>
  <c r="B32" i="234"/>
  <c r="K32" i="234"/>
  <c r="J32" i="234"/>
  <c r="I32" i="234"/>
  <c r="H32" i="234"/>
  <c r="G32" i="234"/>
  <c r="C31" i="234"/>
  <c r="O31" i="234" s="1"/>
  <c r="F31" i="234"/>
  <c r="B31" i="234"/>
  <c r="K31" i="234"/>
  <c r="J31" i="234"/>
  <c r="I31" i="234"/>
  <c r="H31" i="234"/>
  <c r="G31" i="234"/>
  <c r="C30" i="234"/>
  <c r="F30" i="234"/>
  <c r="B30" i="234"/>
  <c r="O30" i="234"/>
  <c r="K30" i="234"/>
  <c r="J30" i="234"/>
  <c r="I30" i="234"/>
  <c r="H30" i="234"/>
  <c r="G30" i="234"/>
  <c r="C29" i="234"/>
  <c r="F29" i="234"/>
  <c r="O29" i="234" s="1"/>
  <c r="B29" i="234"/>
  <c r="K29" i="234"/>
  <c r="J29" i="234"/>
  <c r="I29" i="234"/>
  <c r="H29" i="234"/>
  <c r="G29" i="234"/>
  <c r="C28" i="234"/>
  <c r="O28" i="234" s="1"/>
  <c r="F28" i="234"/>
  <c r="B28" i="234"/>
  <c r="K28" i="234"/>
  <c r="J28" i="234"/>
  <c r="I28" i="234"/>
  <c r="H28" i="234"/>
  <c r="G28" i="234"/>
  <c r="C27" i="234"/>
  <c r="O27" i="234" s="1"/>
  <c r="F27" i="234"/>
  <c r="B27" i="234"/>
  <c r="K27" i="234"/>
  <c r="J27" i="234"/>
  <c r="I27" i="234"/>
  <c r="H27" i="234"/>
  <c r="G27" i="234"/>
  <c r="C26" i="234"/>
  <c r="F26" i="234"/>
  <c r="B26" i="234"/>
  <c r="O26" i="234"/>
  <c r="K26" i="234"/>
  <c r="J26" i="234"/>
  <c r="I26" i="234"/>
  <c r="H26" i="234"/>
  <c r="G26" i="234"/>
  <c r="C25" i="234"/>
  <c r="F25" i="234"/>
  <c r="O25" i="234" s="1"/>
  <c r="B25" i="234"/>
  <c r="K25" i="234"/>
  <c r="J25" i="234"/>
  <c r="I25" i="234"/>
  <c r="H25" i="234"/>
  <c r="G25" i="234"/>
  <c r="C24" i="234"/>
  <c r="O24" i="234" s="1"/>
  <c r="F24" i="234"/>
  <c r="B24" i="234"/>
  <c r="K24" i="234"/>
  <c r="J24" i="234"/>
  <c r="I24" i="234"/>
  <c r="H24" i="234"/>
  <c r="G24" i="234"/>
  <c r="C23" i="234"/>
  <c r="O23" i="234" s="1"/>
  <c r="F23" i="234"/>
  <c r="B23" i="234"/>
  <c r="K23" i="234"/>
  <c r="J23" i="234"/>
  <c r="I23" i="234"/>
  <c r="H23" i="234"/>
  <c r="G23" i="234"/>
  <c r="C22" i="234"/>
  <c r="F22" i="234"/>
  <c r="B22" i="234"/>
  <c r="O22" i="234"/>
  <c r="K22" i="234"/>
  <c r="J22" i="234"/>
  <c r="I22" i="234"/>
  <c r="H22" i="234"/>
  <c r="G22" i="234"/>
  <c r="C21" i="234"/>
  <c r="F21" i="234"/>
  <c r="O21" i="234" s="1"/>
  <c r="B21" i="234"/>
  <c r="K21" i="234"/>
  <c r="J21" i="234"/>
  <c r="I21" i="234"/>
  <c r="H21" i="234"/>
  <c r="G21" i="234"/>
  <c r="C20" i="234"/>
  <c r="O20" i="234" s="1"/>
  <c r="F20" i="234"/>
  <c r="B20" i="234"/>
  <c r="K20" i="234"/>
  <c r="J20" i="234"/>
  <c r="I20" i="234"/>
  <c r="H20" i="234"/>
  <c r="G20" i="234"/>
  <c r="C19" i="234"/>
  <c r="O19" i="234" s="1"/>
  <c r="F19" i="234"/>
  <c r="B19" i="234"/>
  <c r="K19" i="234"/>
  <c r="J19" i="234"/>
  <c r="I19" i="234"/>
  <c r="H19" i="234"/>
  <c r="G19" i="234"/>
  <c r="C18" i="234"/>
  <c r="F18" i="234"/>
  <c r="B18" i="234"/>
  <c r="O18" i="234"/>
  <c r="K18" i="234"/>
  <c r="J18" i="234"/>
  <c r="I18" i="234"/>
  <c r="H18" i="234"/>
  <c r="G18" i="234"/>
  <c r="C17" i="234"/>
  <c r="F17" i="234"/>
  <c r="O17" i="234" s="1"/>
  <c r="B17" i="234"/>
  <c r="K17" i="234"/>
  <c r="J17" i="234"/>
  <c r="I17" i="234"/>
  <c r="H17" i="234"/>
  <c r="G17" i="234"/>
  <c r="C16" i="234"/>
  <c r="O16" i="234" s="1"/>
  <c r="F16" i="234"/>
  <c r="B16" i="234"/>
  <c r="K16" i="234"/>
  <c r="J16" i="234"/>
  <c r="I16" i="234"/>
  <c r="H16" i="234"/>
  <c r="G16" i="234"/>
  <c r="C15" i="234"/>
  <c r="O15" i="234" s="1"/>
  <c r="F15" i="234"/>
  <c r="B15" i="234"/>
  <c r="K15" i="234"/>
  <c r="J15" i="234"/>
  <c r="I15" i="234"/>
  <c r="H15" i="234"/>
  <c r="G15" i="234"/>
  <c r="C14" i="234"/>
  <c r="F14" i="234"/>
  <c r="B14" i="234"/>
  <c r="O14" i="234"/>
  <c r="K14" i="234"/>
  <c r="J14" i="234"/>
  <c r="I14" i="234"/>
  <c r="H14" i="234"/>
  <c r="G14" i="234"/>
  <c r="C13" i="234"/>
  <c r="F13" i="234"/>
  <c r="O13" i="234" s="1"/>
  <c r="B13" i="234"/>
  <c r="K13" i="234"/>
  <c r="J13" i="234"/>
  <c r="I13" i="234"/>
  <c r="H13" i="234"/>
  <c r="G13" i="234"/>
  <c r="C12" i="234"/>
  <c r="O12" i="234" s="1"/>
  <c r="F12" i="234"/>
  <c r="B12" i="234"/>
  <c r="K12" i="234"/>
  <c r="J12" i="234"/>
  <c r="I12" i="234"/>
  <c r="H12" i="234"/>
  <c r="G12" i="234"/>
  <c r="C11" i="234"/>
  <c r="O11" i="234" s="1"/>
  <c r="F11" i="234"/>
  <c r="B11" i="234"/>
  <c r="K11" i="234"/>
  <c r="J11" i="234"/>
  <c r="I11" i="234"/>
  <c r="H11" i="234"/>
  <c r="G11" i="234"/>
  <c r="C10" i="234"/>
  <c r="F10" i="234"/>
  <c r="B10" i="234"/>
  <c r="O10" i="234"/>
  <c r="K10" i="234"/>
  <c r="J10" i="234"/>
  <c r="I10" i="234"/>
  <c r="H10" i="234"/>
  <c r="G10" i="234"/>
  <c r="S113" i="233"/>
  <c r="R113" i="233"/>
  <c r="Q113" i="233"/>
  <c r="P113" i="233"/>
  <c r="O113" i="233"/>
  <c r="N113" i="233"/>
  <c r="M113" i="233"/>
  <c r="L113" i="233"/>
  <c r="K113" i="233"/>
  <c r="J113" i="233"/>
  <c r="I113" i="233"/>
  <c r="H113" i="233"/>
  <c r="G113" i="233"/>
  <c r="F113" i="233"/>
  <c r="E113" i="233"/>
  <c r="D113" i="233"/>
  <c r="C113" i="233"/>
  <c r="B113" i="233"/>
  <c r="S112" i="233"/>
  <c r="R112" i="233"/>
  <c r="Q112" i="233"/>
  <c r="P112" i="233"/>
  <c r="O112" i="233"/>
  <c r="N112" i="233"/>
  <c r="M112" i="233"/>
  <c r="L112" i="233"/>
  <c r="K112" i="233"/>
  <c r="J112" i="233"/>
  <c r="I112" i="233"/>
  <c r="H112" i="233"/>
  <c r="G112" i="233"/>
  <c r="F112" i="233"/>
  <c r="E112" i="233"/>
  <c r="D112" i="233"/>
  <c r="C112" i="233"/>
  <c r="B112" i="233"/>
  <c r="S111" i="233"/>
  <c r="R111" i="233"/>
  <c r="Q111" i="233"/>
  <c r="P111" i="233"/>
  <c r="O111" i="233"/>
  <c r="N111" i="233"/>
  <c r="M111" i="233"/>
  <c r="L111" i="233"/>
  <c r="K111" i="233"/>
  <c r="J111" i="233"/>
  <c r="I111" i="233"/>
  <c r="H111" i="233"/>
  <c r="G111" i="233"/>
  <c r="F111" i="233"/>
  <c r="E111" i="233"/>
  <c r="D111" i="233"/>
  <c r="C111" i="233"/>
  <c r="B111" i="233"/>
  <c r="S110" i="233"/>
  <c r="R110" i="233"/>
  <c r="Q110" i="233"/>
  <c r="P110" i="233"/>
  <c r="O110" i="233"/>
  <c r="N110" i="233"/>
  <c r="M110" i="233"/>
  <c r="L110" i="233"/>
  <c r="K110" i="233"/>
  <c r="J110" i="233"/>
  <c r="I110" i="233"/>
  <c r="H110" i="233"/>
  <c r="G110" i="233"/>
  <c r="F110" i="233"/>
  <c r="E110" i="233"/>
  <c r="D110" i="233"/>
  <c r="C110" i="233"/>
  <c r="B110" i="233"/>
  <c r="S109" i="233"/>
  <c r="R109" i="233"/>
  <c r="Q109" i="233"/>
  <c r="P109" i="233"/>
  <c r="O109" i="233"/>
  <c r="N109" i="233"/>
  <c r="M109" i="233"/>
  <c r="L109" i="233"/>
  <c r="K109" i="233"/>
  <c r="J109" i="233"/>
  <c r="I109" i="233"/>
  <c r="H109" i="233"/>
  <c r="G109" i="233"/>
  <c r="F109" i="233"/>
  <c r="E109" i="233"/>
  <c r="D109" i="233"/>
  <c r="C109" i="233"/>
  <c r="B109" i="233"/>
  <c r="S108" i="233"/>
  <c r="R108" i="233"/>
  <c r="Q108" i="233"/>
  <c r="P108" i="233"/>
  <c r="O108" i="233"/>
  <c r="N108" i="233"/>
  <c r="M108" i="233"/>
  <c r="L108" i="233"/>
  <c r="K108" i="233"/>
  <c r="J108" i="233"/>
  <c r="I108" i="233"/>
  <c r="H108" i="233"/>
  <c r="G108" i="233"/>
  <c r="F108" i="233"/>
  <c r="E108" i="233"/>
  <c r="D108" i="233"/>
  <c r="C108" i="233"/>
  <c r="B108" i="233"/>
  <c r="S107" i="233"/>
  <c r="R107" i="233"/>
  <c r="Q107" i="233"/>
  <c r="P107" i="233"/>
  <c r="O107" i="233"/>
  <c r="N107" i="233"/>
  <c r="M107" i="233"/>
  <c r="L107" i="233"/>
  <c r="K107" i="233"/>
  <c r="J107" i="233"/>
  <c r="I107" i="233"/>
  <c r="H107" i="233"/>
  <c r="G107" i="233"/>
  <c r="F107" i="233"/>
  <c r="E107" i="233"/>
  <c r="D107" i="233"/>
  <c r="C107" i="233"/>
  <c r="B107" i="233"/>
  <c r="S106" i="233"/>
  <c r="R106" i="233"/>
  <c r="Q106" i="233"/>
  <c r="P106" i="233"/>
  <c r="O106" i="233"/>
  <c r="N106" i="233"/>
  <c r="M106" i="233"/>
  <c r="L106" i="233"/>
  <c r="K106" i="233"/>
  <c r="J106" i="233"/>
  <c r="I106" i="233"/>
  <c r="H106" i="233"/>
  <c r="G106" i="233"/>
  <c r="F106" i="233"/>
  <c r="E106" i="233"/>
  <c r="D106" i="233"/>
  <c r="C106" i="233"/>
  <c r="B106" i="233"/>
  <c r="S105" i="233"/>
  <c r="R105" i="233"/>
  <c r="Q105" i="233"/>
  <c r="P105" i="233"/>
  <c r="O105" i="233"/>
  <c r="N105" i="233"/>
  <c r="M105" i="233"/>
  <c r="L105" i="233"/>
  <c r="K105" i="233"/>
  <c r="J105" i="233"/>
  <c r="I105" i="233"/>
  <c r="H105" i="233"/>
  <c r="G105" i="233"/>
  <c r="F105" i="233"/>
  <c r="E105" i="233"/>
  <c r="D105" i="233"/>
  <c r="C105" i="233"/>
  <c r="B105" i="233"/>
  <c r="S104" i="233"/>
  <c r="R104" i="233"/>
  <c r="Q104" i="233"/>
  <c r="P104" i="233"/>
  <c r="O104" i="233"/>
  <c r="N104" i="233"/>
  <c r="M104" i="233"/>
  <c r="L104" i="233"/>
  <c r="K104" i="233"/>
  <c r="J104" i="233"/>
  <c r="I104" i="233"/>
  <c r="H104" i="233"/>
  <c r="G104" i="233"/>
  <c r="F104" i="233"/>
  <c r="E104" i="233"/>
  <c r="D104" i="233"/>
  <c r="C104" i="233"/>
  <c r="B104" i="233"/>
  <c r="S103" i="233"/>
  <c r="R103" i="233"/>
  <c r="Q103" i="233"/>
  <c r="P103" i="233"/>
  <c r="O103" i="233"/>
  <c r="N103" i="233"/>
  <c r="M103" i="233"/>
  <c r="L103" i="233"/>
  <c r="K103" i="233"/>
  <c r="J103" i="233"/>
  <c r="I103" i="233"/>
  <c r="H103" i="233"/>
  <c r="G103" i="233"/>
  <c r="F103" i="233"/>
  <c r="E103" i="233"/>
  <c r="D103" i="233"/>
  <c r="C103" i="233"/>
  <c r="B103" i="233"/>
  <c r="S102" i="233"/>
  <c r="R102" i="233"/>
  <c r="Q102" i="233"/>
  <c r="P102" i="233"/>
  <c r="O102" i="233"/>
  <c r="N102" i="233"/>
  <c r="M102" i="233"/>
  <c r="L102" i="233"/>
  <c r="K102" i="233"/>
  <c r="J102" i="233"/>
  <c r="I102" i="233"/>
  <c r="H102" i="233"/>
  <c r="G102" i="233"/>
  <c r="F102" i="233"/>
  <c r="E102" i="233"/>
  <c r="D102" i="233"/>
  <c r="C102" i="233"/>
  <c r="B102" i="233"/>
  <c r="S101" i="233"/>
  <c r="R101" i="233"/>
  <c r="Q101" i="233"/>
  <c r="P101" i="233"/>
  <c r="O101" i="233"/>
  <c r="N101" i="233"/>
  <c r="M101" i="233"/>
  <c r="L101" i="233"/>
  <c r="K101" i="233"/>
  <c r="J101" i="233"/>
  <c r="I101" i="233"/>
  <c r="H101" i="233"/>
  <c r="G101" i="233"/>
  <c r="F101" i="233"/>
  <c r="E101" i="233"/>
  <c r="D101" i="233"/>
  <c r="C101" i="233"/>
  <c r="B101" i="233"/>
  <c r="S100" i="233"/>
  <c r="R100" i="233"/>
  <c r="Q100" i="233"/>
  <c r="P100" i="233"/>
  <c r="O100" i="233"/>
  <c r="N100" i="233"/>
  <c r="M100" i="233"/>
  <c r="L100" i="233"/>
  <c r="K100" i="233"/>
  <c r="J100" i="233"/>
  <c r="I100" i="233"/>
  <c r="H100" i="233"/>
  <c r="G100" i="233"/>
  <c r="F100" i="233"/>
  <c r="E100" i="233"/>
  <c r="D100" i="233"/>
  <c r="C100" i="233"/>
  <c r="B100" i="233"/>
  <c r="S99" i="233"/>
  <c r="R99" i="233"/>
  <c r="Q99" i="233"/>
  <c r="P99" i="233"/>
  <c r="O99" i="233"/>
  <c r="N99" i="233"/>
  <c r="M99" i="233"/>
  <c r="L99" i="233"/>
  <c r="K99" i="233"/>
  <c r="J99" i="233"/>
  <c r="I99" i="233"/>
  <c r="H99" i="233"/>
  <c r="G99" i="233"/>
  <c r="F99" i="233"/>
  <c r="E99" i="233"/>
  <c r="D99" i="233"/>
  <c r="C99" i="233"/>
  <c r="B99" i="233"/>
  <c r="S98" i="233"/>
  <c r="R98" i="233"/>
  <c r="Q98" i="233"/>
  <c r="P98" i="233"/>
  <c r="O98" i="233"/>
  <c r="N98" i="233"/>
  <c r="M98" i="233"/>
  <c r="L98" i="233"/>
  <c r="K98" i="233"/>
  <c r="J98" i="233"/>
  <c r="I98" i="233"/>
  <c r="H98" i="233"/>
  <c r="G98" i="233"/>
  <c r="F98" i="233"/>
  <c r="E98" i="233"/>
  <c r="D98" i="233"/>
  <c r="C98" i="233"/>
  <c r="B98" i="233"/>
  <c r="S97" i="233"/>
  <c r="R97" i="233"/>
  <c r="Q97" i="233"/>
  <c r="P97" i="233"/>
  <c r="O97" i="233"/>
  <c r="N97" i="233"/>
  <c r="M97" i="233"/>
  <c r="L97" i="233"/>
  <c r="K97" i="233"/>
  <c r="J97" i="233"/>
  <c r="I97" i="233"/>
  <c r="H97" i="233"/>
  <c r="G97" i="233"/>
  <c r="F97" i="233"/>
  <c r="E97" i="233"/>
  <c r="D97" i="233"/>
  <c r="C97" i="233"/>
  <c r="B97" i="233"/>
  <c r="S96" i="233"/>
  <c r="R96" i="233"/>
  <c r="Q96" i="233"/>
  <c r="P96" i="233"/>
  <c r="O96" i="233"/>
  <c r="N96" i="233"/>
  <c r="M96" i="233"/>
  <c r="L96" i="233"/>
  <c r="K96" i="233"/>
  <c r="J96" i="233"/>
  <c r="I96" i="233"/>
  <c r="H96" i="233"/>
  <c r="G96" i="233"/>
  <c r="F96" i="233"/>
  <c r="E96" i="233"/>
  <c r="D96" i="233"/>
  <c r="C96" i="233"/>
  <c r="B96" i="233"/>
  <c r="S95" i="233"/>
  <c r="R95" i="233"/>
  <c r="Q95" i="233"/>
  <c r="P95" i="233"/>
  <c r="O95" i="233"/>
  <c r="N95" i="233"/>
  <c r="M95" i="233"/>
  <c r="L95" i="233"/>
  <c r="K95" i="233"/>
  <c r="J95" i="233"/>
  <c r="I95" i="233"/>
  <c r="H95" i="233"/>
  <c r="G95" i="233"/>
  <c r="F95" i="233"/>
  <c r="E95" i="233"/>
  <c r="D95" i="233"/>
  <c r="C95" i="233"/>
  <c r="B95" i="233"/>
  <c r="S94" i="233"/>
  <c r="R94" i="233"/>
  <c r="Q94" i="233"/>
  <c r="P94" i="233"/>
  <c r="O94" i="233"/>
  <c r="N94" i="233"/>
  <c r="M94" i="233"/>
  <c r="L94" i="233"/>
  <c r="K94" i="233"/>
  <c r="J94" i="233"/>
  <c r="I94" i="233"/>
  <c r="H94" i="233"/>
  <c r="G94" i="233"/>
  <c r="F94" i="233"/>
  <c r="E94" i="233"/>
  <c r="D94" i="233"/>
  <c r="C94" i="233"/>
  <c r="B94" i="233"/>
  <c r="S93" i="233"/>
  <c r="R93" i="233"/>
  <c r="Q93" i="233"/>
  <c r="P93" i="233"/>
  <c r="O93" i="233"/>
  <c r="N93" i="233"/>
  <c r="M93" i="233"/>
  <c r="L93" i="233"/>
  <c r="K93" i="233"/>
  <c r="J93" i="233"/>
  <c r="I93" i="233"/>
  <c r="H93" i="233"/>
  <c r="G93" i="233"/>
  <c r="F93" i="233"/>
  <c r="E93" i="233"/>
  <c r="D93" i="233"/>
  <c r="C93" i="233"/>
  <c r="B93" i="233"/>
  <c r="S92" i="233"/>
  <c r="R92" i="233"/>
  <c r="Q92" i="233"/>
  <c r="P92" i="233"/>
  <c r="O92" i="233"/>
  <c r="N92" i="233"/>
  <c r="M92" i="233"/>
  <c r="L92" i="233"/>
  <c r="K92" i="233"/>
  <c r="J92" i="233"/>
  <c r="I92" i="233"/>
  <c r="H92" i="233"/>
  <c r="G92" i="233"/>
  <c r="F92" i="233"/>
  <c r="E92" i="233"/>
  <c r="D92" i="233"/>
  <c r="C92" i="233"/>
  <c r="B92" i="233"/>
  <c r="S91" i="233"/>
  <c r="R91" i="233"/>
  <c r="Q91" i="233"/>
  <c r="P91" i="233"/>
  <c r="O91" i="233"/>
  <c r="N91" i="233"/>
  <c r="M91" i="233"/>
  <c r="L91" i="233"/>
  <c r="K91" i="233"/>
  <c r="J91" i="233"/>
  <c r="I91" i="233"/>
  <c r="H91" i="233"/>
  <c r="G91" i="233"/>
  <c r="F91" i="233"/>
  <c r="E91" i="233"/>
  <c r="D91" i="233"/>
  <c r="C91" i="233"/>
  <c r="B91" i="233"/>
  <c r="S90" i="233"/>
  <c r="R90" i="233"/>
  <c r="Q90" i="233"/>
  <c r="P90" i="233"/>
  <c r="O90" i="233"/>
  <c r="N90" i="233"/>
  <c r="M90" i="233"/>
  <c r="L90" i="233"/>
  <c r="K90" i="233"/>
  <c r="J90" i="233"/>
  <c r="I90" i="233"/>
  <c r="H90" i="233"/>
  <c r="G90" i="233"/>
  <c r="F90" i="233"/>
  <c r="E90" i="233"/>
  <c r="D90" i="233"/>
  <c r="C90" i="233"/>
  <c r="B90" i="233"/>
  <c r="S89" i="233"/>
  <c r="R89" i="233"/>
  <c r="Q89" i="233"/>
  <c r="P89" i="233"/>
  <c r="O89" i="233"/>
  <c r="N89" i="233"/>
  <c r="M89" i="233"/>
  <c r="L89" i="233"/>
  <c r="K89" i="233"/>
  <c r="J89" i="233"/>
  <c r="I89" i="233"/>
  <c r="H89" i="233"/>
  <c r="G89" i="233"/>
  <c r="F89" i="233"/>
  <c r="E89" i="233"/>
  <c r="D89" i="233"/>
  <c r="C89" i="233"/>
  <c r="B89" i="233"/>
  <c r="S88" i="233"/>
  <c r="R88" i="233"/>
  <c r="Q88" i="233"/>
  <c r="P88" i="233"/>
  <c r="O88" i="233"/>
  <c r="N88" i="233"/>
  <c r="M88" i="233"/>
  <c r="L88" i="233"/>
  <c r="K88" i="233"/>
  <c r="J88" i="233"/>
  <c r="I88" i="233"/>
  <c r="H88" i="233"/>
  <c r="G88" i="233"/>
  <c r="F88" i="233"/>
  <c r="E88" i="233"/>
  <c r="D88" i="233"/>
  <c r="C88" i="233"/>
  <c r="B88" i="233"/>
  <c r="S87" i="233"/>
  <c r="R87" i="233"/>
  <c r="Q87" i="233"/>
  <c r="P87" i="233"/>
  <c r="O87" i="233"/>
  <c r="N87" i="233"/>
  <c r="M87" i="233"/>
  <c r="L87" i="233"/>
  <c r="K87" i="233"/>
  <c r="J87" i="233"/>
  <c r="I87" i="233"/>
  <c r="H87" i="233"/>
  <c r="G87" i="233"/>
  <c r="F87" i="233"/>
  <c r="E87" i="233"/>
  <c r="D87" i="233"/>
  <c r="C87" i="233"/>
  <c r="B87" i="233"/>
  <c r="S86" i="233"/>
  <c r="R86" i="233"/>
  <c r="Q86" i="233"/>
  <c r="P86" i="233"/>
  <c r="O86" i="233"/>
  <c r="N86" i="233"/>
  <c r="M86" i="233"/>
  <c r="L86" i="233"/>
  <c r="K86" i="233"/>
  <c r="J86" i="233"/>
  <c r="I86" i="233"/>
  <c r="H86" i="233"/>
  <c r="G86" i="233"/>
  <c r="F86" i="233"/>
  <c r="E86" i="233"/>
  <c r="D86" i="233"/>
  <c r="C86" i="233"/>
  <c r="B86" i="233"/>
  <c r="S85" i="233"/>
  <c r="R85" i="233"/>
  <c r="Q85" i="233"/>
  <c r="P85" i="233"/>
  <c r="O85" i="233"/>
  <c r="N85" i="233"/>
  <c r="M85" i="233"/>
  <c r="L85" i="233"/>
  <c r="K85" i="233"/>
  <c r="J85" i="233"/>
  <c r="I85" i="233"/>
  <c r="H85" i="233"/>
  <c r="G85" i="233"/>
  <c r="F85" i="233"/>
  <c r="E85" i="233"/>
  <c r="D85" i="233"/>
  <c r="C85" i="233"/>
  <c r="B85" i="233"/>
  <c r="S84" i="233"/>
  <c r="R84" i="233"/>
  <c r="Q84" i="233"/>
  <c r="P84" i="233"/>
  <c r="O84" i="233"/>
  <c r="N84" i="233"/>
  <c r="M84" i="233"/>
  <c r="L84" i="233"/>
  <c r="K84" i="233"/>
  <c r="J84" i="233"/>
  <c r="I84" i="233"/>
  <c r="H84" i="233"/>
  <c r="G84" i="233"/>
  <c r="F84" i="233"/>
  <c r="E84" i="233"/>
  <c r="D84" i="233"/>
  <c r="C84" i="233"/>
  <c r="B84" i="233"/>
  <c r="S83" i="233"/>
  <c r="R83" i="233"/>
  <c r="Q83" i="233"/>
  <c r="P83" i="233"/>
  <c r="O83" i="233"/>
  <c r="N83" i="233"/>
  <c r="M83" i="233"/>
  <c r="L83" i="233"/>
  <c r="K83" i="233"/>
  <c r="J83" i="233"/>
  <c r="I83" i="233"/>
  <c r="H83" i="233"/>
  <c r="G83" i="233"/>
  <c r="F83" i="233"/>
  <c r="E83" i="233"/>
  <c r="D83" i="233"/>
  <c r="C83" i="233"/>
  <c r="B83" i="233"/>
  <c r="S82" i="233"/>
  <c r="R82" i="233"/>
  <c r="Q82" i="233"/>
  <c r="P82" i="233"/>
  <c r="O82" i="233"/>
  <c r="N82" i="233"/>
  <c r="M82" i="233"/>
  <c r="L82" i="233"/>
  <c r="K82" i="233"/>
  <c r="J82" i="233"/>
  <c r="I82" i="233"/>
  <c r="H82" i="233"/>
  <c r="G82" i="233"/>
  <c r="F82" i="233"/>
  <c r="E82" i="233"/>
  <c r="D82" i="233"/>
  <c r="C82" i="233"/>
  <c r="B82" i="233"/>
  <c r="S81" i="233"/>
  <c r="R81" i="233"/>
  <c r="Q81" i="233"/>
  <c r="P81" i="233"/>
  <c r="O81" i="233"/>
  <c r="N81" i="233"/>
  <c r="M81" i="233"/>
  <c r="L81" i="233"/>
  <c r="K81" i="233"/>
  <c r="J81" i="233"/>
  <c r="I81" i="233"/>
  <c r="H81" i="233"/>
  <c r="G81" i="233"/>
  <c r="F81" i="233"/>
  <c r="E81" i="233"/>
  <c r="D81" i="233"/>
  <c r="C81" i="233"/>
  <c r="B81" i="233"/>
  <c r="S80" i="233"/>
  <c r="R80" i="233"/>
  <c r="Q80" i="233"/>
  <c r="P80" i="233"/>
  <c r="O80" i="233"/>
  <c r="N80" i="233"/>
  <c r="M80" i="233"/>
  <c r="L80" i="233"/>
  <c r="K80" i="233"/>
  <c r="J80" i="233"/>
  <c r="I80" i="233"/>
  <c r="H80" i="233"/>
  <c r="G80" i="233"/>
  <c r="F80" i="233"/>
  <c r="E80" i="233"/>
  <c r="D80" i="233"/>
  <c r="C80" i="233"/>
  <c r="B80" i="233"/>
  <c r="S79" i="233"/>
  <c r="R79" i="233"/>
  <c r="Q79" i="233"/>
  <c r="P79" i="233"/>
  <c r="O79" i="233"/>
  <c r="N79" i="233"/>
  <c r="M79" i="233"/>
  <c r="L79" i="233"/>
  <c r="K79" i="233"/>
  <c r="J79" i="233"/>
  <c r="I79" i="233"/>
  <c r="H79" i="233"/>
  <c r="G79" i="233"/>
  <c r="F79" i="233"/>
  <c r="E79" i="233"/>
  <c r="D79" i="233"/>
  <c r="C79" i="233"/>
  <c r="B79" i="233"/>
  <c r="S78" i="233"/>
  <c r="R78" i="233"/>
  <c r="Q78" i="233"/>
  <c r="P78" i="233"/>
  <c r="O78" i="233"/>
  <c r="N78" i="233"/>
  <c r="M78" i="233"/>
  <c r="L78" i="233"/>
  <c r="K78" i="233"/>
  <c r="J78" i="233"/>
  <c r="I78" i="233"/>
  <c r="H78" i="233"/>
  <c r="G78" i="233"/>
  <c r="F78" i="233"/>
  <c r="E78" i="233"/>
  <c r="D78" i="233"/>
  <c r="C78" i="233"/>
  <c r="B78" i="233"/>
  <c r="S77" i="233"/>
  <c r="R77" i="233"/>
  <c r="Q77" i="233"/>
  <c r="P77" i="233"/>
  <c r="O77" i="233"/>
  <c r="N77" i="233"/>
  <c r="M77" i="233"/>
  <c r="L77" i="233"/>
  <c r="K77" i="233"/>
  <c r="J77" i="233"/>
  <c r="I77" i="233"/>
  <c r="H77" i="233"/>
  <c r="G77" i="233"/>
  <c r="F77" i="233"/>
  <c r="E77" i="233"/>
  <c r="D77" i="233"/>
  <c r="C77" i="233"/>
  <c r="B77" i="233"/>
  <c r="S76" i="233"/>
  <c r="R76" i="233"/>
  <c r="Q76" i="233"/>
  <c r="P76" i="233"/>
  <c r="O76" i="233"/>
  <c r="N76" i="233"/>
  <c r="M76" i="233"/>
  <c r="L76" i="233"/>
  <c r="K76" i="233"/>
  <c r="J76" i="233"/>
  <c r="I76" i="233"/>
  <c r="H76" i="233"/>
  <c r="G76" i="233"/>
  <c r="F76" i="233"/>
  <c r="E76" i="233"/>
  <c r="D76" i="233"/>
  <c r="C76" i="233"/>
  <c r="B76" i="233"/>
  <c r="S75" i="233"/>
  <c r="R75" i="233"/>
  <c r="Q75" i="233"/>
  <c r="P75" i="233"/>
  <c r="O75" i="233"/>
  <c r="N75" i="233"/>
  <c r="M75" i="233"/>
  <c r="L75" i="233"/>
  <c r="K75" i="233"/>
  <c r="J75" i="233"/>
  <c r="I75" i="233"/>
  <c r="H75" i="233"/>
  <c r="G75" i="233"/>
  <c r="F75" i="233"/>
  <c r="E75" i="233"/>
  <c r="D75" i="233"/>
  <c r="C75" i="233"/>
  <c r="B75" i="233"/>
  <c r="S74" i="233"/>
  <c r="R74" i="233"/>
  <c r="Q74" i="233"/>
  <c r="P74" i="233"/>
  <c r="O74" i="233"/>
  <c r="N74" i="233"/>
  <c r="M74" i="233"/>
  <c r="L74" i="233"/>
  <c r="K74" i="233"/>
  <c r="J74" i="233"/>
  <c r="I74" i="233"/>
  <c r="H74" i="233"/>
  <c r="G74" i="233"/>
  <c r="F74" i="233"/>
  <c r="E74" i="233"/>
  <c r="D74" i="233"/>
  <c r="C74" i="233"/>
  <c r="B74" i="233"/>
  <c r="S73" i="233"/>
  <c r="R73" i="233"/>
  <c r="Q73" i="233"/>
  <c r="P73" i="233"/>
  <c r="O73" i="233"/>
  <c r="N73" i="233"/>
  <c r="M73" i="233"/>
  <c r="L73" i="233"/>
  <c r="K73" i="233"/>
  <c r="J73" i="233"/>
  <c r="I73" i="233"/>
  <c r="H73" i="233"/>
  <c r="G73" i="233"/>
  <c r="F73" i="233"/>
  <c r="E73" i="233"/>
  <c r="D73" i="233"/>
  <c r="C73" i="233"/>
  <c r="B73" i="233"/>
  <c r="S72" i="233"/>
  <c r="R72" i="233"/>
  <c r="Q72" i="233"/>
  <c r="P72" i="233"/>
  <c r="O72" i="233"/>
  <c r="N72" i="233"/>
  <c r="M72" i="233"/>
  <c r="L72" i="233"/>
  <c r="K72" i="233"/>
  <c r="J72" i="233"/>
  <c r="I72" i="233"/>
  <c r="H72" i="233"/>
  <c r="G72" i="233"/>
  <c r="F72" i="233"/>
  <c r="E72" i="233"/>
  <c r="D72" i="233"/>
  <c r="C72" i="233"/>
  <c r="B72" i="233"/>
  <c r="S71" i="233"/>
  <c r="R71" i="233"/>
  <c r="Q71" i="233"/>
  <c r="P71" i="233"/>
  <c r="O71" i="233"/>
  <c r="N71" i="233"/>
  <c r="M71" i="233"/>
  <c r="L71" i="233"/>
  <c r="K71" i="233"/>
  <c r="J71" i="233"/>
  <c r="I71" i="233"/>
  <c r="H71" i="233"/>
  <c r="G71" i="233"/>
  <c r="F71" i="233"/>
  <c r="E71" i="233"/>
  <c r="D71" i="233"/>
  <c r="C71" i="233"/>
  <c r="B71" i="233"/>
  <c r="S70" i="233"/>
  <c r="R70" i="233"/>
  <c r="Q70" i="233"/>
  <c r="P70" i="233"/>
  <c r="O70" i="233"/>
  <c r="N70" i="233"/>
  <c r="M70" i="233"/>
  <c r="L70" i="233"/>
  <c r="K70" i="233"/>
  <c r="J70" i="233"/>
  <c r="I70" i="233"/>
  <c r="H70" i="233"/>
  <c r="G70" i="233"/>
  <c r="F70" i="233"/>
  <c r="E70" i="233"/>
  <c r="D70" i="233"/>
  <c r="C70" i="233"/>
  <c r="B70" i="233"/>
  <c r="S69" i="233"/>
  <c r="R69" i="233"/>
  <c r="Q69" i="233"/>
  <c r="P69" i="233"/>
  <c r="O69" i="233"/>
  <c r="N69" i="233"/>
  <c r="M69" i="233"/>
  <c r="L69" i="233"/>
  <c r="K69" i="233"/>
  <c r="J69" i="233"/>
  <c r="I69" i="233"/>
  <c r="H69" i="233"/>
  <c r="G69" i="233"/>
  <c r="F69" i="233"/>
  <c r="E69" i="233"/>
  <c r="D69" i="233"/>
  <c r="C69" i="233"/>
  <c r="B69" i="233"/>
  <c r="S68" i="233"/>
  <c r="R68" i="233"/>
  <c r="Q68" i="233"/>
  <c r="P68" i="233"/>
  <c r="O68" i="233"/>
  <c r="N68" i="233"/>
  <c r="M68" i="233"/>
  <c r="L68" i="233"/>
  <c r="K68" i="233"/>
  <c r="J68" i="233"/>
  <c r="I68" i="233"/>
  <c r="H68" i="233"/>
  <c r="G68" i="233"/>
  <c r="F68" i="233"/>
  <c r="E68" i="233"/>
  <c r="D68" i="233"/>
  <c r="C68" i="233"/>
  <c r="B68" i="233"/>
  <c r="S67" i="233"/>
  <c r="R67" i="233"/>
  <c r="Q67" i="233"/>
  <c r="P67" i="233"/>
  <c r="O67" i="233"/>
  <c r="N67" i="233"/>
  <c r="M67" i="233"/>
  <c r="L67" i="233"/>
  <c r="K67" i="233"/>
  <c r="J67" i="233"/>
  <c r="I67" i="233"/>
  <c r="H67" i="233"/>
  <c r="G67" i="233"/>
  <c r="F67" i="233"/>
  <c r="E67" i="233"/>
  <c r="D67" i="233"/>
  <c r="C67" i="233"/>
  <c r="B67" i="233"/>
  <c r="S66" i="233"/>
  <c r="R66" i="233"/>
  <c r="Q66" i="233"/>
  <c r="P66" i="233"/>
  <c r="O66" i="233"/>
  <c r="N66" i="233"/>
  <c r="M66" i="233"/>
  <c r="L66" i="233"/>
  <c r="K66" i="233"/>
  <c r="J66" i="233"/>
  <c r="I66" i="233"/>
  <c r="H66" i="233"/>
  <c r="G66" i="233"/>
  <c r="F66" i="233"/>
  <c r="E66" i="233"/>
  <c r="D66" i="233"/>
  <c r="C66" i="233"/>
  <c r="B66" i="233"/>
  <c r="S65" i="233"/>
  <c r="R65" i="233"/>
  <c r="Q65" i="233"/>
  <c r="P65" i="233"/>
  <c r="O65" i="233"/>
  <c r="N65" i="233"/>
  <c r="M65" i="233"/>
  <c r="L65" i="233"/>
  <c r="K65" i="233"/>
  <c r="J65" i="233"/>
  <c r="I65" i="233"/>
  <c r="H65" i="233"/>
  <c r="G65" i="233"/>
  <c r="F65" i="233"/>
  <c r="E65" i="233"/>
  <c r="D65" i="233"/>
  <c r="C65" i="233"/>
  <c r="B65" i="233"/>
  <c r="S64" i="233"/>
  <c r="R64" i="233"/>
  <c r="Q64" i="233"/>
  <c r="P64" i="233"/>
  <c r="O64" i="233"/>
  <c r="N64" i="233"/>
  <c r="M64" i="233"/>
  <c r="L64" i="233"/>
  <c r="K64" i="233"/>
  <c r="J64" i="233"/>
  <c r="I64" i="233"/>
  <c r="H64" i="233"/>
  <c r="G64" i="233"/>
  <c r="F64" i="233"/>
  <c r="E64" i="233"/>
  <c r="D64" i="233"/>
  <c r="C64" i="233"/>
  <c r="B64" i="233"/>
  <c r="S63" i="233"/>
  <c r="R63" i="233"/>
  <c r="Q63" i="233"/>
  <c r="P63" i="233"/>
  <c r="O63" i="233"/>
  <c r="N63" i="233"/>
  <c r="M63" i="233"/>
  <c r="L63" i="233"/>
  <c r="K63" i="233"/>
  <c r="J63" i="233"/>
  <c r="I63" i="233"/>
  <c r="H63" i="233"/>
  <c r="G63" i="233"/>
  <c r="F63" i="233"/>
  <c r="E63" i="233"/>
  <c r="D63" i="233"/>
  <c r="C63" i="233"/>
  <c r="B63" i="233"/>
  <c r="S62" i="233"/>
  <c r="R62" i="233"/>
  <c r="Q62" i="233"/>
  <c r="P62" i="233"/>
  <c r="O62" i="233"/>
  <c r="N62" i="233"/>
  <c r="M62" i="233"/>
  <c r="L62" i="233"/>
  <c r="K62" i="233"/>
  <c r="J62" i="233"/>
  <c r="I62" i="233"/>
  <c r="H62" i="233"/>
  <c r="G62" i="233"/>
  <c r="F62" i="233"/>
  <c r="E62" i="233"/>
  <c r="D62" i="233"/>
  <c r="C62" i="233"/>
  <c r="B62" i="233"/>
  <c r="S61" i="233"/>
  <c r="R61" i="233"/>
  <c r="Q61" i="233"/>
  <c r="P61" i="233"/>
  <c r="O61" i="233"/>
  <c r="N61" i="233"/>
  <c r="M61" i="233"/>
  <c r="L61" i="233"/>
  <c r="K61" i="233"/>
  <c r="J61" i="233"/>
  <c r="I61" i="233"/>
  <c r="H61" i="233"/>
  <c r="G61" i="233"/>
  <c r="F61" i="233"/>
  <c r="E61" i="233"/>
  <c r="D61" i="233"/>
  <c r="C61" i="233"/>
  <c r="B61" i="233"/>
  <c r="S60" i="233"/>
  <c r="R60" i="233"/>
  <c r="Q60" i="233"/>
  <c r="P60" i="233"/>
  <c r="O60" i="233"/>
  <c r="N60" i="233"/>
  <c r="M60" i="233"/>
  <c r="L60" i="233"/>
  <c r="K60" i="233"/>
  <c r="J60" i="233"/>
  <c r="I60" i="233"/>
  <c r="H60" i="233"/>
  <c r="G60" i="233"/>
  <c r="F60" i="233"/>
  <c r="E60" i="233"/>
  <c r="D60" i="233"/>
  <c r="C60" i="233"/>
  <c r="B60" i="233"/>
  <c r="S59" i="233"/>
  <c r="R59" i="233"/>
  <c r="Q59" i="233"/>
  <c r="P59" i="233"/>
  <c r="O59" i="233"/>
  <c r="N59" i="233"/>
  <c r="M59" i="233"/>
  <c r="L59" i="233"/>
  <c r="K59" i="233"/>
  <c r="J59" i="233"/>
  <c r="I59" i="233"/>
  <c r="H59" i="233"/>
  <c r="G59" i="233"/>
  <c r="F59" i="233"/>
  <c r="E59" i="233"/>
  <c r="D59" i="233"/>
  <c r="C59" i="233"/>
  <c r="B59" i="233"/>
  <c r="S58" i="233"/>
  <c r="R58" i="233"/>
  <c r="Q58" i="233"/>
  <c r="P58" i="233"/>
  <c r="O58" i="233"/>
  <c r="N58" i="233"/>
  <c r="M58" i="233"/>
  <c r="L58" i="233"/>
  <c r="K58" i="233"/>
  <c r="J58" i="233"/>
  <c r="I58" i="233"/>
  <c r="H58" i="233"/>
  <c r="G58" i="233"/>
  <c r="F58" i="233"/>
  <c r="E58" i="233"/>
  <c r="D58" i="233"/>
  <c r="C58" i="233"/>
  <c r="B58" i="233"/>
  <c r="S57" i="233"/>
  <c r="R57" i="233"/>
  <c r="Q57" i="233"/>
  <c r="P57" i="233"/>
  <c r="O57" i="233"/>
  <c r="N57" i="233"/>
  <c r="M57" i="233"/>
  <c r="L57" i="233"/>
  <c r="K57" i="233"/>
  <c r="J57" i="233"/>
  <c r="I57" i="233"/>
  <c r="H57" i="233"/>
  <c r="G57" i="233"/>
  <c r="F57" i="233"/>
  <c r="E57" i="233"/>
  <c r="D57" i="233"/>
  <c r="C57" i="233"/>
  <c r="B57" i="233"/>
  <c r="S56" i="233"/>
  <c r="R56" i="233"/>
  <c r="Q56" i="233"/>
  <c r="P56" i="233"/>
  <c r="O56" i="233"/>
  <c r="N56" i="233"/>
  <c r="M56" i="233"/>
  <c r="L56" i="233"/>
  <c r="K56" i="233"/>
  <c r="J56" i="233"/>
  <c r="I56" i="233"/>
  <c r="H56" i="233"/>
  <c r="G56" i="233"/>
  <c r="F56" i="233"/>
  <c r="E56" i="233"/>
  <c r="D56" i="233"/>
  <c r="C56" i="233"/>
  <c r="B56" i="233"/>
  <c r="S55" i="233"/>
  <c r="R55" i="233"/>
  <c r="Q55" i="233"/>
  <c r="P55" i="233"/>
  <c r="O55" i="233"/>
  <c r="N55" i="233"/>
  <c r="M55" i="233"/>
  <c r="L55" i="233"/>
  <c r="K55" i="233"/>
  <c r="J55" i="233"/>
  <c r="I55" i="233"/>
  <c r="H55" i="233"/>
  <c r="G55" i="233"/>
  <c r="F55" i="233"/>
  <c r="E55" i="233"/>
  <c r="D55" i="233"/>
  <c r="C55" i="233"/>
  <c r="B55" i="233"/>
  <c r="S54" i="233"/>
  <c r="R54" i="233"/>
  <c r="Q54" i="233"/>
  <c r="P54" i="233"/>
  <c r="O54" i="233"/>
  <c r="N54" i="233"/>
  <c r="M54" i="233"/>
  <c r="L54" i="233"/>
  <c r="K54" i="233"/>
  <c r="J54" i="233"/>
  <c r="I54" i="233"/>
  <c r="H54" i="233"/>
  <c r="G54" i="233"/>
  <c r="F54" i="233"/>
  <c r="E54" i="233"/>
  <c r="D54" i="233"/>
  <c r="C54" i="233"/>
  <c r="B54" i="233"/>
  <c r="S53" i="233"/>
  <c r="R53" i="233"/>
  <c r="Q53" i="233"/>
  <c r="P53" i="233"/>
  <c r="O53" i="233"/>
  <c r="N53" i="233"/>
  <c r="M53" i="233"/>
  <c r="L53" i="233"/>
  <c r="K53" i="233"/>
  <c r="J53" i="233"/>
  <c r="I53" i="233"/>
  <c r="H53" i="233"/>
  <c r="G53" i="233"/>
  <c r="F53" i="233"/>
  <c r="E53" i="233"/>
  <c r="D53" i="233"/>
  <c r="C53" i="233"/>
  <c r="B53" i="233"/>
  <c r="S52" i="233"/>
  <c r="R52" i="233"/>
  <c r="Q52" i="233"/>
  <c r="P52" i="233"/>
  <c r="O52" i="233"/>
  <c r="N52" i="233"/>
  <c r="M52" i="233"/>
  <c r="L52" i="233"/>
  <c r="K52" i="233"/>
  <c r="J52" i="233"/>
  <c r="I52" i="233"/>
  <c r="H52" i="233"/>
  <c r="G52" i="233"/>
  <c r="F52" i="233"/>
  <c r="E52" i="233"/>
  <c r="D52" i="233"/>
  <c r="C52" i="233"/>
  <c r="B52" i="233"/>
  <c r="S51" i="233"/>
  <c r="R51" i="233"/>
  <c r="Q51" i="233"/>
  <c r="P51" i="233"/>
  <c r="O51" i="233"/>
  <c r="N51" i="233"/>
  <c r="M51" i="233"/>
  <c r="L51" i="233"/>
  <c r="K51" i="233"/>
  <c r="J51" i="233"/>
  <c r="I51" i="233"/>
  <c r="H51" i="233"/>
  <c r="G51" i="233"/>
  <c r="F51" i="233"/>
  <c r="E51" i="233"/>
  <c r="D51" i="233"/>
  <c r="C51" i="233"/>
  <c r="B51" i="233"/>
  <c r="S50" i="233"/>
  <c r="R50" i="233"/>
  <c r="Q50" i="233"/>
  <c r="P50" i="233"/>
  <c r="O50" i="233"/>
  <c r="N50" i="233"/>
  <c r="M50" i="233"/>
  <c r="L50" i="233"/>
  <c r="K50" i="233"/>
  <c r="J50" i="233"/>
  <c r="I50" i="233"/>
  <c r="H50" i="233"/>
  <c r="G50" i="233"/>
  <c r="F50" i="233"/>
  <c r="E50" i="233"/>
  <c r="D50" i="233"/>
  <c r="C50" i="233"/>
  <c r="B50" i="233"/>
  <c r="S49" i="233"/>
  <c r="R49" i="233"/>
  <c r="Q49" i="233"/>
  <c r="P49" i="233"/>
  <c r="O49" i="233"/>
  <c r="N49" i="233"/>
  <c r="M49" i="233"/>
  <c r="L49" i="233"/>
  <c r="K49" i="233"/>
  <c r="J49" i="233"/>
  <c r="I49" i="233"/>
  <c r="H49" i="233"/>
  <c r="G49" i="233"/>
  <c r="F49" i="233"/>
  <c r="E49" i="233"/>
  <c r="D49" i="233"/>
  <c r="C49" i="233"/>
  <c r="B49" i="233"/>
  <c r="S48" i="233"/>
  <c r="R48" i="233"/>
  <c r="Q48" i="233"/>
  <c r="P48" i="233"/>
  <c r="O48" i="233"/>
  <c r="N48" i="233"/>
  <c r="M48" i="233"/>
  <c r="L48" i="233"/>
  <c r="K48" i="233"/>
  <c r="J48" i="233"/>
  <c r="I48" i="233"/>
  <c r="H48" i="233"/>
  <c r="G48" i="233"/>
  <c r="F48" i="233"/>
  <c r="E48" i="233"/>
  <c r="D48" i="233"/>
  <c r="C48" i="233"/>
  <c r="B48" i="233"/>
  <c r="S47" i="233"/>
  <c r="R47" i="233"/>
  <c r="Q47" i="233"/>
  <c r="P47" i="233"/>
  <c r="O47" i="233"/>
  <c r="N47" i="233"/>
  <c r="M47" i="233"/>
  <c r="L47" i="233"/>
  <c r="K47" i="233"/>
  <c r="J47" i="233"/>
  <c r="I47" i="233"/>
  <c r="H47" i="233"/>
  <c r="G47" i="233"/>
  <c r="F47" i="233"/>
  <c r="E47" i="233"/>
  <c r="D47" i="233"/>
  <c r="C47" i="233"/>
  <c r="B47" i="233"/>
  <c r="S46" i="233"/>
  <c r="R46" i="233"/>
  <c r="Q46" i="233"/>
  <c r="P46" i="233"/>
  <c r="O46" i="233"/>
  <c r="N46" i="233"/>
  <c r="M46" i="233"/>
  <c r="L46" i="233"/>
  <c r="K46" i="233"/>
  <c r="J46" i="233"/>
  <c r="I46" i="233"/>
  <c r="H46" i="233"/>
  <c r="G46" i="233"/>
  <c r="F46" i="233"/>
  <c r="E46" i="233"/>
  <c r="D46" i="233"/>
  <c r="C46" i="233"/>
  <c r="B46" i="233"/>
  <c r="S45" i="233"/>
  <c r="R45" i="233"/>
  <c r="Q45" i="233"/>
  <c r="P45" i="233"/>
  <c r="O45" i="233"/>
  <c r="N45" i="233"/>
  <c r="M45" i="233"/>
  <c r="L45" i="233"/>
  <c r="K45" i="233"/>
  <c r="J45" i="233"/>
  <c r="I45" i="233"/>
  <c r="H45" i="233"/>
  <c r="G45" i="233"/>
  <c r="F45" i="233"/>
  <c r="E45" i="233"/>
  <c r="D45" i="233"/>
  <c r="C45" i="233"/>
  <c r="B45" i="233"/>
  <c r="S44" i="233"/>
  <c r="R44" i="233"/>
  <c r="Q44" i="233"/>
  <c r="P44" i="233"/>
  <c r="O44" i="233"/>
  <c r="N44" i="233"/>
  <c r="M44" i="233"/>
  <c r="L44" i="233"/>
  <c r="K44" i="233"/>
  <c r="J44" i="233"/>
  <c r="I44" i="233"/>
  <c r="H44" i="233"/>
  <c r="G44" i="233"/>
  <c r="F44" i="233"/>
  <c r="E44" i="233"/>
  <c r="D44" i="233"/>
  <c r="C44" i="233"/>
  <c r="B44" i="233"/>
  <c r="S43" i="233"/>
  <c r="R43" i="233"/>
  <c r="Q43" i="233"/>
  <c r="P43" i="233"/>
  <c r="O43" i="233"/>
  <c r="N43" i="233"/>
  <c r="M43" i="233"/>
  <c r="L43" i="233"/>
  <c r="K43" i="233"/>
  <c r="J43" i="233"/>
  <c r="I43" i="233"/>
  <c r="H43" i="233"/>
  <c r="G43" i="233"/>
  <c r="F43" i="233"/>
  <c r="E43" i="233"/>
  <c r="D43" i="233"/>
  <c r="C43" i="233"/>
  <c r="B43" i="233"/>
  <c r="S42" i="233"/>
  <c r="R42" i="233"/>
  <c r="Q42" i="233"/>
  <c r="P42" i="233"/>
  <c r="O42" i="233"/>
  <c r="N42" i="233"/>
  <c r="M42" i="233"/>
  <c r="L42" i="233"/>
  <c r="K42" i="233"/>
  <c r="J42" i="233"/>
  <c r="I42" i="233"/>
  <c r="H42" i="233"/>
  <c r="G42" i="233"/>
  <c r="F42" i="233"/>
  <c r="E42" i="233"/>
  <c r="D42" i="233"/>
  <c r="C42" i="233"/>
  <c r="B42" i="233"/>
  <c r="S41" i="233"/>
  <c r="R41" i="233"/>
  <c r="Q41" i="233"/>
  <c r="P41" i="233"/>
  <c r="O41" i="233"/>
  <c r="N41" i="233"/>
  <c r="M41" i="233"/>
  <c r="L41" i="233"/>
  <c r="K41" i="233"/>
  <c r="J41" i="233"/>
  <c r="I41" i="233"/>
  <c r="H41" i="233"/>
  <c r="G41" i="233"/>
  <c r="F41" i="233"/>
  <c r="E41" i="233"/>
  <c r="D41" i="233"/>
  <c r="C41" i="233"/>
  <c r="B41" i="233"/>
  <c r="S40" i="233"/>
  <c r="R40" i="233"/>
  <c r="Q40" i="233"/>
  <c r="P40" i="233"/>
  <c r="O40" i="233"/>
  <c r="N40" i="233"/>
  <c r="M40" i="233"/>
  <c r="L40" i="233"/>
  <c r="K40" i="233"/>
  <c r="J40" i="233"/>
  <c r="I40" i="233"/>
  <c r="H40" i="233"/>
  <c r="G40" i="233"/>
  <c r="F40" i="233"/>
  <c r="E40" i="233"/>
  <c r="D40" i="233"/>
  <c r="C40" i="233"/>
  <c r="B40" i="233"/>
  <c r="S39" i="233"/>
  <c r="R39" i="233"/>
  <c r="Q39" i="233"/>
  <c r="P39" i="233"/>
  <c r="O39" i="233"/>
  <c r="N39" i="233"/>
  <c r="M39" i="233"/>
  <c r="L39" i="233"/>
  <c r="K39" i="233"/>
  <c r="J39" i="233"/>
  <c r="I39" i="233"/>
  <c r="H39" i="233"/>
  <c r="G39" i="233"/>
  <c r="F39" i="233"/>
  <c r="E39" i="233"/>
  <c r="D39" i="233"/>
  <c r="C39" i="233"/>
  <c r="B39" i="233"/>
  <c r="S38" i="233"/>
  <c r="R38" i="233"/>
  <c r="Q38" i="233"/>
  <c r="P38" i="233"/>
  <c r="O38" i="233"/>
  <c r="N38" i="233"/>
  <c r="M38" i="233"/>
  <c r="L38" i="233"/>
  <c r="K38" i="233"/>
  <c r="J38" i="233"/>
  <c r="I38" i="233"/>
  <c r="H38" i="233"/>
  <c r="G38" i="233"/>
  <c r="F38" i="233"/>
  <c r="E38" i="233"/>
  <c r="D38" i="233"/>
  <c r="C38" i="233"/>
  <c r="B38" i="233"/>
  <c r="S37" i="233"/>
  <c r="R37" i="233"/>
  <c r="Q37" i="233"/>
  <c r="P37" i="233"/>
  <c r="O37" i="233"/>
  <c r="N37" i="233"/>
  <c r="M37" i="233"/>
  <c r="L37" i="233"/>
  <c r="K37" i="233"/>
  <c r="J37" i="233"/>
  <c r="I37" i="233"/>
  <c r="H37" i="233"/>
  <c r="G37" i="233"/>
  <c r="F37" i="233"/>
  <c r="E37" i="233"/>
  <c r="D37" i="233"/>
  <c r="C37" i="233"/>
  <c r="B37" i="233"/>
  <c r="S36" i="233"/>
  <c r="R36" i="233"/>
  <c r="Q36" i="233"/>
  <c r="P36" i="233"/>
  <c r="O36" i="233"/>
  <c r="N36" i="233"/>
  <c r="M36" i="233"/>
  <c r="L36" i="233"/>
  <c r="K36" i="233"/>
  <c r="J36" i="233"/>
  <c r="I36" i="233"/>
  <c r="H36" i="233"/>
  <c r="G36" i="233"/>
  <c r="F36" i="233"/>
  <c r="E36" i="233"/>
  <c r="D36" i="233"/>
  <c r="C36" i="233"/>
  <c r="B36" i="233"/>
  <c r="S35" i="233"/>
  <c r="R35" i="233"/>
  <c r="Q35" i="233"/>
  <c r="P35" i="233"/>
  <c r="O35" i="233"/>
  <c r="N35" i="233"/>
  <c r="M35" i="233"/>
  <c r="L35" i="233"/>
  <c r="K35" i="233"/>
  <c r="J35" i="233"/>
  <c r="I35" i="233"/>
  <c r="H35" i="233"/>
  <c r="G35" i="233"/>
  <c r="F35" i="233"/>
  <c r="E35" i="233"/>
  <c r="D35" i="233"/>
  <c r="C35" i="233"/>
  <c r="B35" i="233"/>
  <c r="S34" i="233"/>
  <c r="R34" i="233"/>
  <c r="Q34" i="233"/>
  <c r="P34" i="233"/>
  <c r="O34" i="233"/>
  <c r="N34" i="233"/>
  <c r="M34" i="233"/>
  <c r="L34" i="233"/>
  <c r="K34" i="233"/>
  <c r="J34" i="233"/>
  <c r="I34" i="233"/>
  <c r="H34" i="233"/>
  <c r="G34" i="233"/>
  <c r="F34" i="233"/>
  <c r="E34" i="233"/>
  <c r="D34" i="233"/>
  <c r="C34" i="233"/>
  <c r="B34" i="233"/>
  <c r="S33" i="233"/>
  <c r="R33" i="233"/>
  <c r="Q33" i="233"/>
  <c r="P33" i="233"/>
  <c r="O33" i="233"/>
  <c r="N33" i="233"/>
  <c r="M33" i="233"/>
  <c r="L33" i="233"/>
  <c r="K33" i="233"/>
  <c r="J33" i="233"/>
  <c r="I33" i="233"/>
  <c r="H33" i="233"/>
  <c r="G33" i="233"/>
  <c r="F33" i="233"/>
  <c r="E33" i="233"/>
  <c r="D33" i="233"/>
  <c r="C33" i="233"/>
  <c r="B33" i="233"/>
  <c r="S32" i="233"/>
  <c r="R32" i="233"/>
  <c r="Q32" i="233"/>
  <c r="P32" i="233"/>
  <c r="O32" i="233"/>
  <c r="N32" i="233"/>
  <c r="M32" i="233"/>
  <c r="L32" i="233"/>
  <c r="K32" i="233"/>
  <c r="J32" i="233"/>
  <c r="I32" i="233"/>
  <c r="H32" i="233"/>
  <c r="G32" i="233"/>
  <c r="F32" i="233"/>
  <c r="E32" i="233"/>
  <c r="D32" i="233"/>
  <c r="C32" i="233"/>
  <c r="B32" i="233"/>
  <c r="S31" i="233"/>
  <c r="R31" i="233"/>
  <c r="Q31" i="233"/>
  <c r="P31" i="233"/>
  <c r="O31" i="233"/>
  <c r="N31" i="233"/>
  <c r="M31" i="233"/>
  <c r="L31" i="233"/>
  <c r="K31" i="233"/>
  <c r="J31" i="233"/>
  <c r="I31" i="233"/>
  <c r="H31" i="233"/>
  <c r="G31" i="233"/>
  <c r="F31" i="233"/>
  <c r="E31" i="233"/>
  <c r="D31" i="233"/>
  <c r="C31" i="233"/>
  <c r="B31" i="233"/>
  <c r="S30" i="233"/>
  <c r="R30" i="233"/>
  <c r="Q30" i="233"/>
  <c r="P30" i="233"/>
  <c r="O30" i="233"/>
  <c r="N30" i="233"/>
  <c r="M30" i="233"/>
  <c r="L30" i="233"/>
  <c r="K30" i="233"/>
  <c r="J30" i="233"/>
  <c r="I30" i="233"/>
  <c r="H30" i="233"/>
  <c r="G30" i="233"/>
  <c r="F30" i="233"/>
  <c r="E30" i="233"/>
  <c r="D30" i="233"/>
  <c r="C30" i="233"/>
  <c r="B30" i="233"/>
  <c r="S29" i="233"/>
  <c r="R29" i="233"/>
  <c r="Q29" i="233"/>
  <c r="P29" i="233"/>
  <c r="O29" i="233"/>
  <c r="N29" i="233"/>
  <c r="M29" i="233"/>
  <c r="L29" i="233"/>
  <c r="K29" i="233"/>
  <c r="J29" i="233"/>
  <c r="I29" i="233"/>
  <c r="H29" i="233"/>
  <c r="G29" i="233"/>
  <c r="F29" i="233"/>
  <c r="E29" i="233"/>
  <c r="D29" i="233"/>
  <c r="C29" i="233"/>
  <c r="B29" i="233"/>
  <c r="S28" i="233"/>
  <c r="R28" i="233"/>
  <c r="Q28" i="233"/>
  <c r="P28" i="233"/>
  <c r="O28" i="233"/>
  <c r="N28" i="233"/>
  <c r="M28" i="233"/>
  <c r="L28" i="233"/>
  <c r="K28" i="233"/>
  <c r="J28" i="233"/>
  <c r="I28" i="233"/>
  <c r="H28" i="233"/>
  <c r="G28" i="233"/>
  <c r="F28" i="233"/>
  <c r="E28" i="233"/>
  <c r="D28" i="233"/>
  <c r="C28" i="233"/>
  <c r="B28" i="233"/>
  <c r="S27" i="233"/>
  <c r="R27" i="233"/>
  <c r="Q27" i="233"/>
  <c r="P27" i="233"/>
  <c r="O27" i="233"/>
  <c r="N27" i="233"/>
  <c r="M27" i="233"/>
  <c r="L27" i="233"/>
  <c r="K27" i="233"/>
  <c r="J27" i="233"/>
  <c r="I27" i="233"/>
  <c r="H27" i="233"/>
  <c r="G27" i="233"/>
  <c r="F27" i="233"/>
  <c r="E27" i="233"/>
  <c r="D27" i="233"/>
  <c r="C27" i="233"/>
  <c r="B27" i="233"/>
  <c r="S26" i="233"/>
  <c r="R26" i="233"/>
  <c r="Q26" i="233"/>
  <c r="P26" i="233"/>
  <c r="O26" i="233"/>
  <c r="N26" i="233"/>
  <c r="M26" i="233"/>
  <c r="L26" i="233"/>
  <c r="K26" i="233"/>
  <c r="J26" i="233"/>
  <c r="I26" i="233"/>
  <c r="H26" i="233"/>
  <c r="G26" i="233"/>
  <c r="F26" i="233"/>
  <c r="E26" i="233"/>
  <c r="D26" i="233"/>
  <c r="C26" i="233"/>
  <c r="B26" i="233"/>
  <c r="S25" i="233"/>
  <c r="R25" i="233"/>
  <c r="Q25" i="233"/>
  <c r="P25" i="233"/>
  <c r="O25" i="233"/>
  <c r="N25" i="233"/>
  <c r="M25" i="233"/>
  <c r="L25" i="233"/>
  <c r="K25" i="233"/>
  <c r="J25" i="233"/>
  <c r="I25" i="233"/>
  <c r="H25" i="233"/>
  <c r="G25" i="233"/>
  <c r="F25" i="233"/>
  <c r="E25" i="233"/>
  <c r="D25" i="233"/>
  <c r="C25" i="233"/>
  <c r="B25" i="233"/>
  <c r="S24" i="233"/>
  <c r="R24" i="233"/>
  <c r="Q24" i="233"/>
  <c r="P24" i="233"/>
  <c r="O24" i="233"/>
  <c r="N24" i="233"/>
  <c r="M24" i="233"/>
  <c r="L24" i="233"/>
  <c r="K24" i="233"/>
  <c r="J24" i="233"/>
  <c r="I24" i="233"/>
  <c r="H24" i="233"/>
  <c r="G24" i="233"/>
  <c r="F24" i="233"/>
  <c r="E24" i="233"/>
  <c r="D24" i="233"/>
  <c r="C24" i="233"/>
  <c r="B24" i="233"/>
  <c r="S23" i="233"/>
  <c r="R23" i="233"/>
  <c r="Q23" i="233"/>
  <c r="P23" i="233"/>
  <c r="O23" i="233"/>
  <c r="N23" i="233"/>
  <c r="M23" i="233"/>
  <c r="L23" i="233"/>
  <c r="K23" i="233"/>
  <c r="J23" i="233"/>
  <c r="I23" i="233"/>
  <c r="H23" i="233"/>
  <c r="G23" i="233"/>
  <c r="F23" i="233"/>
  <c r="E23" i="233"/>
  <c r="D23" i="233"/>
  <c r="C23" i="233"/>
  <c r="B23" i="233"/>
  <c r="S22" i="233"/>
  <c r="R22" i="233"/>
  <c r="Q22" i="233"/>
  <c r="P22" i="233"/>
  <c r="O22" i="233"/>
  <c r="N22" i="233"/>
  <c r="M22" i="233"/>
  <c r="L22" i="233"/>
  <c r="K22" i="233"/>
  <c r="J22" i="233"/>
  <c r="I22" i="233"/>
  <c r="H22" i="233"/>
  <c r="G22" i="233"/>
  <c r="F22" i="233"/>
  <c r="E22" i="233"/>
  <c r="D22" i="233"/>
  <c r="C22" i="233"/>
  <c r="B22" i="233"/>
  <c r="S21" i="233"/>
  <c r="R21" i="233"/>
  <c r="Q21" i="233"/>
  <c r="P21" i="233"/>
  <c r="O21" i="233"/>
  <c r="N21" i="233"/>
  <c r="M21" i="233"/>
  <c r="L21" i="233"/>
  <c r="K21" i="233"/>
  <c r="J21" i="233"/>
  <c r="I21" i="233"/>
  <c r="H21" i="233"/>
  <c r="G21" i="233"/>
  <c r="F21" i="233"/>
  <c r="E21" i="233"/>
  <c r="D21" i="233"/>
  <c r="C21" i="233"/>
  <c r="B21" i="233"/>
  <c r="S20" i="233"/>
  <c r="R20" i="233"/>
  <c r="Q20" i="233"/>
  <c r="P20" i="233"/>
  <c r="O20" i="233"/>
  <c r="N20" i="233"/>
  <c r="M20" i="233"/>
  <c r="L20" i="233"/>
  <c r="K20" i="233"/>
  <c r="J20" i="233"/>
  <c r="I20" i="233"/>
  <c r="H20" i="233"/>
  <c r="G20" i="233"/>
  <c r="F20" i="233"/>
  <c r="E20" i="233"/>
  <c r="D20" i="233"/>
  <c r="C20" i="233"/>
  <c r="B20" i="233"/>
  <c r="S19" i="233"/>
  <c r="R19" i="233"/>
  <c r="Q19" i="233"/>
  <c r="P19" i="233"/>
  <c r="O19" i="233"/>
  <c r="N19" i="233"/>
  <c r="M19" i="233"/>
  <c r="L19" i="233"/>
  <c r="K19" i="233"/>
  <c r="J19" i="233"/>
  <c r="I19" i="233"/>
  <c r="H19" i="233"/>
  <c r="G19" i="233"/>
  <c r="F19" i="233"/>
  <c r="E19" i="233"/>
  <c r="D19" i="233"/>
  <c r="C19" i="233"/>
  <c r="B19" i="233"/>
  <c r="S18" i="233"/>
  <c r="R18" i="233"/>
  <c r="Q18" i="233"/>
  <c r="P18" i="233"/>
  <c r="O18" i="233"/>
  <c r="N18" i="233"/>
  <c r="M18" i="233"/>
  <c r="L18" i="233"/>
  <c r="K18" i="233"/>
  <c r="J18" i="233"/>
  <c r="I18" i="233"/>
  <c r="H18" i="233"/>
  <c r="G18" i="233"/>
  <c r="F18" i="233"/>
  <c r="E18" i="233"/>
  <c r="D18" i="233"/>
  <c r="C18" i="233"/>
  <c r="B18" i="233"/>
  <c r="S17" i="233"/>
  <c r="R17" i="233"/>
  <c r="Q17" i="233"/>
  <c r="P17" i="233"/>
  <c r="O17" i="233"/>
  <c r="N17" i="233"/>
  <c r="M17" i="233"/>
  <c r="L17" i="233"/>
  <c r="K17" i="233"/>
  <c r="J17" i="233"/>
  <c r="I17" i="233"/>
  <c r="H17" i="233"/>
  <c r="G17" i="233"/>
  <c r="F17" i="233"/>
  <c r="E17" i="233"/>
  <c r="D17" i="233"/>
  <c r="C17" i="233"/>
  <c r="B17" i="233"/>
  <c r="S16" i="233"/>
  <c r="R16" i="233"/>
  <c r="Q16" i="233"/>
  <c r="P16" i="233"/>
  <c r="O16" i="233"/>
  <c r="N16" i="233"/>
  <c r="M16" i="233"/>
  <c r="L16" i="233"/>
  <c r="K16" i="233"/>
  <c r="J16" i="233"/>
  <c r="I16" i="233"/>
  <c r="H16" i="233"/>
  <c r="G16" i="233"/>
  <c r="F16" i="233"/>
  <c r="E16" i="233"/>
  <c r="D16" i="233"/>
  <c r="C16" i="233"/>
  <c r="B16" i="233"/>
  <c r="S15" i="233"/>
  <c r="R15" i="233"/>
  <c r="Q15" i="233"/>
  <c r="P15" i="233"/>
  <c r="O15" i="233"/>
  <c r="N15" i="233"/>
  <c r="M15" i="233"/>
  <c r="L15" i="233"/>
  <c r="K15" i="233"/>
  <c r="J15" i="233"/>
  <c r="I15" i="233"/>
  <c r="H15" i="233"/>
  <c r="G15" i="233"/>
  <c r="F15" i="233"/>
  <c r="E15" i="233"/>
  <c r="D15" i="233"/>
  <c r="C15" i="233"/>
  <c r="B15" i="233"/>
  <c r="S14" i="233"/>
  <c r="R14" i="233"/>
  <c r="Q14" i="233"/>
  <c r="P14" i="233"/>
  <c r="O14" i="233"/>
  <c r="N14" i="233"/>
  <c r="M14" i="233"/>
  <c r="L14" i="233"/>
  <c r="K14" i="233"/>
  <c r="J14" i="233"/>
  <c r="I14" i="233"/>
  <c r="H14" i="233"/>
  <c r="G14" i="233"/>
  <c r="F14" i="233"/>
  <c r="E14" i="233"/>
  <c r="D14" i="233"/>
  <c r="C14" i="233"/>
  <c r="B14" i="233"/>
  <c r="S13" i="233"/>
  <c r="R13" i="233"/>
  <c r="Q13" i="233"/>
  <c r="P13" i="233"/>
  <c r="O13" i="233"/>
  <c r="N13" i="233"/>
  <c r="M13" i="233"/>
  <c r="L13" i="233"/>
  <c r="K13" i="233"/>
  <c r="J13" i="233"/>
  <c r="I13" i="233"/>
  <c r="H13" i="233"/>
  <c r="G13" i="233"/>
  <c r="F13" i="233"/>
  <c r="E13" i="233"/>
  <c r="D13" i="233"/>
  <c r="C13" i="233"/>
  <c r="B13" i="233"/>
  <c r="S12" i="233"/>
  <c r="R12" i="233"/>
  <c r="Q12" i="233"/>
  <c r="P12" i="233"/>
  <c r="O12" i="233"/>
  <c r="N12" i="233"/>
  <c r="M12" i="233"/>
  <c r="L12" i="233"/>
  <c r="K12" i="233"/>
  <c r="J12" i="233"/>
  <c r="I12" i="233"/>
  <c r="H12" i="233"/>
  <c r="G12" i="233"/>
  <c r="F12" i="233"/>
  <c r="E12" i="233"/>
  <c r="D12" i="233"/>
  <c r="C12" i="233"/>
  <c r="B12" i="233"/>
  <c r="S11" i="233"/>
  <c r="R11" i="233"/>
  <c r="Q11" i="233"/>
  <c r="P11" i="233"/>
  <c r="O11" i="233"/>
  <c r="N11" i="233"/>
  <c r="M11" i="233"/>
  <c r="L11" i="233"/>
  <c r="K11" i="233"/>
  <c r="J11" i="233"/>
  <c r="I11" i="233"/>
  <c r="H11" i="233"/>
  <c r="G11" i="233"/>
  <c r="F11" i="233"/>
  <c r="E11" i="233"/>
  <c r="D11" i="233"/>
  <c r="C11" i="233"/>
  <c r="B11" i="233"/>
  <c r="S10" i="233"/>
  <c r="R10" i="233"/>
  <c r="Q10" i="233"/>
  <c r="P10" i="233"/>
  <c r="O10" i="233"/>
  <c r="N10" i="233"/>
  <c r="M10" i="233"/>
  <c r="L10" i="233"/>
  <c r="K10" i="233"/>
  <c r="J10" i="233"/>
  <c r="I10" i="233"/>
  <c r="H10" i="233"/>
  <c r="G10" i="233"/>
  <c r="F10" i="233"/>
  <c r="E10" i="233"/>
  <c r="D10" i="233"/>
  <c r="C10" i="233"/>
  <c r="B10" i="233"/>
  <c r="S113" i="232"/>
  <c r="R113" i="232"/>
  <c r="Q113" i="232"/>
  <c r="P113" i="232"/>
  <c r="O113" i="232"/>
  <c r="N113" i="232"/>
  <c r="M113" i="232"/>
  <c r="L113" i="232"/>
  <c r="K113" i="232"/>
  <c r="J113" i="232"/>
  <c r="I113" i="232"/>
  <c r="H113" i="232"/>
  <c r="G113" i="232"/>
  <c r="F113" i="232"/>
  <c r="E113" i="232"/>
  <c r="D113" i="232"/>
  <c r="C113" i="232"/>
  <c r="B113" i="232"/>
  <c r="S112" i="232"/>
  <c r="R112" i="232"/>
  <c r="Q112" i="232"/>
  <c r="P112" i="232"/>
  <c r="O112" i="232"/>
  <c r="N112" i="232"/>
  <c r="M112" i="232"/>
  <c r="L112" i="232"/>
  <c r="K112" i="232"/>
  <c r="J112" i="232"/>
  <c r="I112" i="232"/>
  <c r="H112" i="232"/>
  <c r="G112" i="232"/>
  <c r="F112" i="232"/>
  <c r="E112" i="232"/>
  <c r="D112" i="232"/>
  <c r="C112" i="232"/>
  <c r="B112" i="232"/>
  <c r="S111" i="232"/>
  <c r="R111" i="232"/>
  <c r="Q111" i="232"/>
  <c r="P111" i="232"/>
  <c r="O111" i="232"/>
  <c r="N111" i="232"/>
  <c r="M111" i="232"/>
  <c r="L111" i="232"/>
  <c r="K111" i="232"/>
  <c r="J111" i="232"/>
  <c r="I111" i="232"/>
  <c r="H111" i="232"/>
  <c r="G111" i="232"/>
  <c r="F111" i="232"/>
  <c r="E111" i="232"/>
  <c r="D111" i="232"/>
  <c r="C111" i="232"/>
  <c r="B111" i="232"/>
  <c r="S110" i="232"/>
  <c r="R110" i="232"/>
  <c r="Q110" i="232"/>
  <c r="P110" i="232"/>
  <c r="O110" i="232"/>
  <c r="N110" i="232"/>
  <c r="M110" i="232"/>
  <c r="L110" i="232"/>
  <c r="K110" i="232"/>
  <c r="J110" i="232"/>
  <c r="I110" i="232"/>
  <c r="H110" i="232"/>
  <c r="G110" i="232"/>
  <c r="F110" i="232"/>
  <c r="E110" i="232"/>
  <c r="D110" i="232"/>
  <c r="C110" i="232"/>
  <c r="B110" i="232"/>
  <c r="S109" i="232"/>
  <c r="R109" i="232"/>
  <c r="Q109" i="232"/>
  <c r="P109" i="232"/>
  <c r="O109" i="232"/>
  <c r="N109" i="232"/>
  <c r="M109" i="232"/>
  <c r="L109" i="232"/>
  <c r="K109" i="232"/>
  <c r="J109" i="232"/>
  <c r="I109" i="232"/>
  <c r="H109" i="232"/>
  <c r="G109" i="232"/>
  <c r="F109" i="232"/>
  <c r="E109" i="232"/>
  <c r="D109" i="232"/>
  <c r="C109" i="232"/>
  <c r="B109" i="232"/>
  <c r="S108" i="232"/>
  <c r="R108" i="232"/>
  <c r="Q108" i="232"/>
  <c r="P108" i="232"/>
  <c r="O108" i="232"/>
  <c r="N108" i="232"/>
  <c r="M108" i="232"/>
  <c r="L108" i="232"/>
  <c r="K108" i="232"/>
  <c r="J108" i="232"/>
  <c r="I108" i="232"/>
  <c r="H108" i="232"/>
  <c r="G108" i="232"/>
  <c r="F108" i="232"/>
  <c r="E108" i="232"/>
  <c r="D108" i="232"/>
  <c r="C108" i="232"/>
  <c r="B108" i="232"/>
  <c r="S107" i="232"/>
  <c r="R107" i="232"/>
  <c r="Q107" i="232"/>
  <c r="P107" i="232"/>
  <c r="O107" i="232"/>
  <c r="N107" i="232"/>
  <c r="M107" i="232"/>
  <c r="L107" i="232"/>
  <c r="K107" i="232"/>
  <c r="J107" i="232"/>
  <c r="I107" i="232"/>
  <c r="H107" i="232"/>
  <c r="G107" i="232"/>
  <c r="F107" i="232"/>
  <c r="E107" i="232"/>
  <c r="D107" i="232"/>
  <c r="C107" i="232"/>
  <c r="B107" i="232"/>
  <c r="S106" i="232"/>
  <c r="R106" i="232"/>
  <c r="Q106" i="232"/>
  <c r="P106" i="232"/>
  <c r="O106" i="232"/>
  <c r="N106" i="232"/>
  <c r="M106" i="232"/>
  <c r="L106" i="232"/>
  <c r="K106" i="232"/>
  <c r="J106" i="232"/>
  <c r="I106" i="232"/>
  <c r="H106" i="232"/>
  <c r="G106" i="232"/>
  <c r="F106" i="232"/>
  <c r="E106" i="232"/>
  <c r="D106" i="232"/>
  <c r="C106" i="232"/>
  <c r="B106" i="232"/>
  <c r="S105" i="232"/>
  <c r="R105" i="232"/>
  <c r="Q105" i="232"/>
  <c r="P105" i="232"/>
  <c r="O105" i="232"/>
  <c r="N105" i="232"/>
  <c r="M105" i="232"/>
  <c r="L105" i="232"/>
  <c r="K105" i="232"/>
  <c r="J105" i="232"/>
  <c r="I105" i="232"/>
  <c r="H105" i="232"/>
  <c r="G105" i="232"/>
  <c r="F105" i="232"/>
  <c r="E105" i="232"/>
  <c r="D105" i="232"/>
  <c r="C105" i="232"/>
  <c r="B105" i="232"/>
  <c r="S104" i="232"/>
  <c r="R104" i="232"/>
  <c r="Q104" i="232"/>
  <c r="P104" i="232"/>
  <c r="O104" i="232"/>
  <c r="N104" i="232"/>
  <c r="M104" i="232"/>
  <c r="L104" i="232"/>
  <c r="K104" i="232"/>
  <c r="J104" i="232"/>
  <c r="I104" i="232"/>
  <c r="H104" i="232"/>
  <c r="G104" i="232"/>
  <c r="F104" i="232"/>
  <c r="E104" i="232"/>
  <c r="D104" i="232"/>
  <c r="C104" i="232"/>
  <c r="B104" i="232"/>
  <c r="S103" i="232"/>
  <c r="R103" i="232"/>
  <c r="Q103" i="232"/>
  <c r="P103" i="232"/>
  <c r="O103" i="232"/>
  <c r="N103" i="232"/>
  <c r="M103" i="232"/>
  <c r="L103" i="232"/>
  <c r="K103" i="232"/>
  <c r="J103" i="232"/>
  <c r="I103" i="232"/>
  <c r="H103" i="232"/>
  <c r="G103" i="232"/>
  <c r="F103" i="232"/>
  <c r="E103" i="232"/>
  <c r="D103" i="232"/>
  <c r="C103" i="232"/>
  <c r="B103" i="232"/>
  <c r="S102" i="232"/>
  <c r="R102" i="232"/>
  <c r="Q102" i="232"/>
  <c r="P102" i="232"/>
  <c r="O102" i="232"/>
  <c r="N102" i="232"/>
  <c r="M102" i="232"/>
  <c r="L102" i="232"/>
  <c r="K102" i="232"/>
  <c r="J102" i="232"/>
  <c r="I102" i="232"/>
  <c r="H102" i="232"/>
  <c r="G102" i="232"/>
  <c r="F102" i="232"/>
  <c r="E102" i="232"/>
  <c r="D102" i="232"/>
  <c r="C102" i="232"/>
  <c r="B102" i="232"/>
  <c r="S101" i="232"/>
  <c r="R101" i="232"/>
  <c r="Q101" i="232"/>
  <c r="P101" i="232"/>
  <c r="O101" i="232"/>
  <c r="N101" i="232"/>
  <c r="M101" i="232"/>
  <c r="L101" i="232"/>
  <c r="K101" i="232"/>
  <c r="J101" i="232"/>
  <c r="I101" i="232"/>
  <c r="H101" i="232"/>
  <c r="G101" i="232"/>
  <c r="F101" i="232"/>
  <c r="E101" i="232"/>
  <c r="D101" i="232"/>
  <c r="C101" i="232"/>
  <c r="B101" i="232"/>
  <c r="S100" i="232"/>
  <c r="R100" i="232"/>
  <c r="Q100" i="232"/>
  <c r="P100" i="232"/>
  <c r="O100" i="232"/>
  <c r="N100" i="232"/>
  <c r="M100" i="232"/>
  <c r="L100" i="232"/>
  <c r="K100" i="232"/>
  <c r="J100" i="232"/>
  <c r="I100" i="232"/>
  <c r="H100" i="232"/>
  <c r="G100" i="232"/>
  <c r="F100" i="232"/>
  <c r="E100" i="232"/>
  <c r="D100" i="232"/>
  <c r="C100" i="232"/>
  <c r="B100" i="232"/>
  <c r="S99" i="232"/>
  <c r="R99" i="232"/>
  <c r="Q99" i="232"/>
  <c r="P99" i="232"/>
  <c r="O99" i="232"/>
  <c r="N99" i="232"/>
  <c r="M99" i="232"/>
  <c r="L99" i="232"/>
  <c r="K99" i="232"/>
  <c r="J99" i="232"/>
  <c r="I99" i="232"/>
  <c r="H99" i="232"/>
  <c r="G99" i="232"/>
  <c r="F99" i="232"/>
  <c r="E99" i="232"/>
  <c r="D99" i="232"/>
  <c r="C99" i="232"/>
  <c r="B99" i="232"/>
  <c r="S98" i="232"/>
  <c r="R98" i="232"/>
  <c r="Q98" i="232"/>
  <c r="P98" i="232"/>
  <c r="O98" i="232"/>
  <c r="N98" i="232"/>
  <c r="M98" i="232"/>
  <c r="L98" i="232"/>
  <c r="K98" i="232"/>
  <c r="J98" i="232"/>
  <c r="I98" i="232"/>
  <c r="H98" i="232"/>
  <c r="G98" i="232"/>
  <c r="F98" i="232"/>
  <c r="E98" i="232"/>
  <c r="D98" i="232"/>
  <c r="C98" i="232"/>
  <c r="B98" i="232"/>
  <c r="S97" i="232"/>
  <c r="R97" i="232"/>
  <c r="Q97" i="232"/>
  <c r="P97" i="232"/>
  <c r="O97" i="232"/>
  <c r="N97" i="232"/>
  <c r="M97" i="232"/>
  <c r="L97" i="232"/>
  <c r="K97" i="232"/>
  <c r="J97" i="232"/>
  <c r="I97" i="232"/>
  <c r="H97" i="232"/>
  <c r="G97" i="232"/>
  <c r="F97" i="232"/>
  <c r="E97" i="232"/>
  <c r="D97" i="232"/>
  <c r="C97" i="232"/>
  <c r="B97" i="232"/>
  <c r="S96" i="232"/>
  <c r="R96" i="232"/>
  <c r="Q96" i="232"/>
  <c r="P96" i="232"/>
  <c r="O96" i="232"/>
  <c r="N96" i="232"/>
  <c r="M96" i="232"/>
  <c r="L96" i="232"/>
  <c r="K96" i="232"/>
  <c r="J96" i="232"/>
  <c r="I96" i="232"/>
  <c r="H96" i="232"/>
  <c r="G96" i="232"/>
  <c r="F96" i="232"/>
  <c r="E96" i="232"/>
  <c r="D96" i="232"/>
  <c r="C96" i="232"/>
  <c r="B96" i="232"/>
  <c r="S95" i="232"/>
  <c r="R95" i="232"/>
  <c r="Q95" i="232"/>
  <c r="P95" i="232"/>
  <c r="O95" i="232"/>
  <c r="N95" i="232"/>
  <c r="M95" i="232"/>
  <c r="L95" i="232"/>
  <c r="K95" i="232"/>
  <c r="J95" i="232"/>
  <c r="I95" i="232"/>
  <c r="H95" i="232"/>
  <c r="G95" i="232"/>
  <c r="F95" i="232"/>
  <c r="E95" i="232"/>
  <c r="D95" i="232"/>
  <c r="C95" i="232"/>
  <c r="B95" i="232"/>
  <c r="S94" i="232"/>
  <c r="R94" i="232"/>
  <c r="Q94" i="232"/>
  <c r="P94" i="232"/>
  <c r="O94" i="232"/>
  <c r="N94" i="232"/>
  <c r="M94" i="232"/>
  <c r="L94" i="232"/>
  <c r="K94" i="232"/>
  <c r="J94" i="232"/>
  <c r="I94" i="232"/>
  <c r="H94" i="232"/>
  <c r="G94" i="232"/>
  <c r="F94" i="232"/>
  <c r="E94" i="232"/>
  <c r="D94" i="232"/>
  <c r="C94" i="232"/>
  <c r="B94" i="232"/>
  <c r="S93" i="232"/>
  <c r="R93" i="232"/>
  <c r="Q93" i="232"/>
  <c r="P93" i="232"/>
  <c r="O93" i="232"/>
  <c r="N93" i="232"/>
  <c r="M93" i="232"/>
  <c r="L93" i="232"/>
  <c r="K93" i="232"/>
  <c r="J93" i="232"/>
  <c r="I93" i="232"/>
  <c r="H93" i="232"/>
  <c r="G93" i="232"/>
  <c r="F93" i="232"/>
  <c r="E93" i="232"/>
  <c r="D93" i="232"/>
  <c r="C93" i="232"/>
  <c r="B93" i="232"/>
  <c r="S92" i="232"/>
  <c r="R92" i="232"/>
  <c r="Q92" i="232"/>
  <c r="P92" i="232"/>
  <c r="O92" i="232"/>
  <c r="N92" i="232"/>
  <c r="M92" i="232"/>
  <c r="L92" i="232"/>
  <c r="K92" i="232"/>
  <c r="J92" i="232"/>
  <c r="I92" i="232"/>
  <c r="H92" i="232"/>
  <c r="G92" i="232"/>
  <c r="F92" i="232"/>
  <c r="E92" i="232"/>
  <c r="D92" i="232"/>
  <c r="C92" i="232"/>
  <c r="B92" i="232"/>
  <c r="S91" i="232"/>
  <c r="R91" i="232"/>
  <c r="Q91" i="232"/>
  <c r="P91" i="232"/>
  <c r="O91" i="232"/>
  <c r="N91" i="232"/>
  <c r="M91" i="232"/>
  <c r="L91" i="232"/>
  <c r="K91" i="232"/>
  <c r="J91" i="232"/>
  <c r="I91" i="232"/>
  <c r="H91" i="232"/>
  <c r="G91" i="232"/>
  <c r="F91" i="232"/>
  <c r="E91" i="232"/>
  <c r="D91" i="232"/>
  <c r="C91" i="232"/>
  <c r="B91" i="232"/>
  <c r="S90" i="232"/>
  <c r="R90" i="232"/>
  <c r="Q90" i="232"/>
  <c r="P90" i="232"/>
  <c r="O90" i="232"/>
  <c r="N90" i="232"/>
  <c r="M90" i="232"/>
  <c r="L90" i="232"/>
  <c r="K90" i="232"/>
  <c r="J90" i="232"/>
  <c r="I90" i="232"/>
  <c r="H90" i="232"/>
  <c r="G90" i="232"/>
  <c r="F90" i="232"/>
  <c r="E90" i="232"/>
  <c r="D90" i="232"/>
  <c r="C90" i="232"/>
  <c r="B90" i="232"/>
  <c r="S89" i="232"/>
  <c r="R89" i="232"/>
  <c r="Q89" i="232"/>
  <c r="P89" i="232"/>
  <c r="O89" i="232"/>
  <c r="N89" i="232"/>
  <c r="M89" i="232"/>
  <c r="L89" i="232"/>
  <c r="K89" i="232"/>
  <c r="J89" i="232"/>
  <c r="I89" i="232"/>
  <c r="H89" i="232"/>
  <c r="G89" i="232"/>
  <c r="F89" i="232"/>
  <c r="E89" i="232"/>
  <c r="D89" i="232"/>
  <c r="C89" i="232"/>
  <c r="B89" i="232"/>
  <c r="S88" i="232"/>
  <c r="R88" i="232"/>
  <c r="Q88" i="232"/>
  <c r="P88" i="232"/>
  <c r="O88" i="232"/>
  <c r="N88" i="232"/>
  <c r="M88" i="232"/>
  <c r="L88" i="232"/>
  <c r="K88" i="232"/>
  <c r="J88" i="232"/>
  <c r="I88" i="232"/>
  <c r="H88" i="232"/>
  <c r="G88" i="232"/>
  <c r="F88" i="232"/>
  <c r="E88" i="232"/>
  <c r="D88" i="232"/>
  <c r="C88" i="232"/>
  <c r="B88" i="232"/>
  <c r="S87" i="232"/>
  <c r="R87" i="232"/>
  <c r="Q87" i="232"/>
  <c r="P87" i="232"/>
  <c r="O87" i="232"/>
  <c r="N87" i="232"/>
  <c r="M87" i="232"/>
  <c r="L87" i="232"/>
  <c r="K87" i="232"/>
  <c r="J87" i="232"/>
  <c r="I87" i="232"/>
  <c r="H87" i="232"/>
  <c r="G87" i="232"/>
  <c r="F87" i="232"/>
  <c r="E87" i="232"/>
  <c r="D87" i="232"/>
  <c r="C87" i="232"/>
  <c r="B87" i="232"/>
  <c r="S86" i="232"/>
  <c r="R86" i="232"/>
  <c r="Q86" i="232"/>
  <c r="P86" i="232"/>
  <c r="O86" i="232"/>
  <c r="N86" i="232"/>
  <c r="M86" i="232"/>
  <c r="L86" i="232"/>
  <c r="K86" i="232"/>
  <c r="J86" i="232"/>
  <c r="I86" i="232"/>
  <c r="H86" i="232"/>
  <c r="G86" i="232"/>
  <c r="F86" i="232"/>
  <c r="E86" i="232"/>
  <c r="D86" i="232"/>
  <c r="C86" i="232"/>
  <c r="B86" i="232"/>
  <c r="S85" i="232"/>
  <c r="R85" i="232"/>
  <c r="Q85" i="232"/>
  <c r="P85" i="232"/>
  <c r="O85" i="232"/>
  <c r="N85" i="232"/>
  <c r="M85" i="232"/>
  <c r="L85" i="232"/>
  <c r="K85" i="232"/>
  <c r="J85" i="232"/>
  <c r="I85" i="232"/>
  <c r="H85" i="232"/>
  <c r="G85" i="232"/>
  <c r="F85" i="232"/>
  <c r="E85" i="232"/>
  <c r="D85" i="232"/>
  <c r="C85" i="232"/>
  <c r="B85" i="232"/>
  <c r="S84" i="232"/>
  <c r="R84" i="232"/>
  <c r="Q84" i="232"/>
  <c r="P84" i="232"/>
  <c r="O84" i="232"/>
  <c r="N84" i="232"/>
  <c r="M84" i="232"/>
  <c r="L84" i="232"/>
  <c r="K84" i="232"/>
  <c r="J84" i="232"/>
  <c r="I84" i="232"/>
  <c r="H84" i="232"/>
  <c r="G84" i="232"/>
  <c r="F84" i="232"/>
  <c r="E84" i="232"/>
  <c r="D84" i="232"/>
  <c r="C84" i="232"/>
  <c r="B84" i="232"/>
  <c r="S83" i="232"/>
  <c r="R83" i="232"/>
  <c r="Q83" i="232"/>
  <c r="P83" i="232"/>
  <c r="O83" i="232"/>
  <c r="N83" i="232"/>
  <c r="M83" i="232"/>
  <c r="L83" i="232"/>
  <c r="K83" i="232"/>
  <c r="J83" i="232"/>
  <c r="I83" i="232"/>
  <c r="H83" i="232"/>
  <c r="G83" i="232"/>
  <c r="F83" i="232"/>
  <c r="E83" i="232"/>
  <c r="D83" i="232"/>
  <c r="C83" i="232"/>
  <c r="B83" i="232"/>
  <c r="S82" i="232"/>
  <c r="R82" i="232"/>
  <c r="Q82" i="232"/>
  <c r="P82" i="232"/>
  <c r="O82" i="232"/>
  <c r="N82" i="232"/>
  <c r="M82" i="232"/>
  <c r="L82" i="232"/>
  <c r="K82" i="232"/>
  <c r="J82" i="232"/>
  <c r="I82" i="232"/>
  <c r="H82" i="232"/>
  <c r="G82" i="232"/>
  <c r="F82" i="232"/>
  <c r="E82" i="232"/>
  <c r="D82" i="232"/>
  <c r="C82" i="232"/>
  <c r="B82" i="232"/>
  <c r="S81" i="232"/>
  <c r="R81" i="232"/>
  <c r="Q81" i="232"/>
  <c r="P81" i="232"/>
  <c r="O81" i="232"/>
  <c r="N81" i="232"/>
  <c r="M81" i="232"/>
  <c r="L81" i="232"/>
  <c r="K81" i="232"/>
  <c r="J81" i="232"/>
  <c r="I81" i="232"/>
  <c r="H81" i="232"/>
  <c r="G81" i="232"/>
  <c r="F81" i="232"/>
  <c r="E81" i="232"/>
  <c r="D81" i="232"/>
  <c r="C81" i="232"/>
  <c r="B81" i="232"/>
  <c r="S80" i="232"/>
  <c r="R80" i="232"/>
  <c r="Q80" i="232"/>
  <c r="P80" i="232"/>
  <c r="O80" i="232"/>
  <c r="N80" i="232"/>
  <c r="M80" i="232"/>
  <c r="L80" i="232"/>
  <c r="K80" i="232"/>
  <c r="J80" i="232"/>
  <c r="I80" i="232"/>
  <c r="H80" i="232"/>
  <c r="G80" i="232"/>
  <c r="F80" i="232"/>
  <c r="E80" i="232"/>
  <c r="D80" i="232"/>
  <c r="C80" i="232"/>
  <c r="B80" i="232"/>
  <c r="S79" i="232"/>
  <c r="R79" i="232"/>
  <c r="Q79" i="232"/>
  <c r="P79" i="232"/>
  <c r="O79" i="232"/>
  <c r="N79" i="232"/>
  <c r="M79" i="232"/>
  <c r="L79" i="232"/>
  <c r="K79" i="232"/>
  <c r="J79" i="232"/>
  <c r="I79" i="232"/>
  <c r="H79" i="232"/>
  <c r="G79" i="232"/>
  <c r="F79" i="232"/>
  <c r="E79" i="232"/>
  <c r="D79" i="232"/>
  <c r="C79" i="232"/>
  <c r="B79" i="232"/>
  <c r="S78" i="232"/>
  <c r="R78" i="232"/>
  <c r="Q78" i="232"/>
  <c r="P78" i="232"/>
  <c r="O78" i="232"/>
  <c r="N78" i="232"/>
  <c r="M78" i="232"/>
  <c r="L78" i="232"/>
  <c r="K78" i="232"/>
  <c r="J78" i="232"/>
  <c r="I78" i="232"/>
  <c r="H78" i="232"/>
  <c r="G78" i="232"/>
  <c r="F78" i="232"/>
  <c r="E78" i="232"/>
  <c r="D78" i="232"/>
  <c r="C78" i="232"/>
  <c r="B78" i="232"/>
  <c r="S77" i="232"/>
  <c r="R77" i="232"/>
  <c r="Q77" i="232"/>
  <c r="P77" i="232"/>
  <c r="O77" i="232"/>
  <c r="N77" i="232"/>
  <c r="M77" i="232"/>
  <c r="L77" i="232"/>
  <c r="K77" i="232"/>
  <c r="J77" i="232"/>
  <c r="I77" i="232"/>
  <c r="H77" i="232"/>
  <c r="G77" i="232"/>
  <c r="F77" i="232"/>
  <c r="E77" i="232"/>
  <c r="D77" i="232"/>
  <c r="C77" i="232"/>
  <c r="B77" i="232"/>
  <c r="S76" i="232"/>
  <c r="R76" i="232"/>
  <c r="Q76" i="232"/>
  <c r="P76" i="232"/>
  <c r="O76" i="232"/>
  <c r="N76" i="232"/>
  <c r="M76" i="232"/>
  <c r="L76" i="232"/>
  <c r="K76" i="232"/>
  <c r="J76" i="232"/>
  <c r="I76" i="232"/>
  <c r="H76" i="232"/>
  <c r="G76" i="232"/>
  <c r="F76" i="232"/>
  <c r="E76" i="232"/>
  <c r="D76" i="232"/>
  <c r="C76" i="232"/>
  <c r="B76" i="232"/>
  <c r="S75" i="232"/>
  <c r="R75" i="232"/>
  <c r="Q75" i="232"/>
  <c r="P75" i="232"/>
  <c r="O75" i="232"/>
  <c r="N75" i="232"/>
  <c r="M75" i="232"/>
  <c r="L75" i="232"/>
  <c r="K75" i="232"/>
  <c r="J75" i="232"/>
  <c r="I75" i="232"/>
  <c r="H75" i="232"/>
  <c r="G75" i="232"/>
  <c r="F75" i="232"/>
  <c r="E75" i="232"/>
  <c r="D75" i="232"/>
  <c r="C75" i="232"/>
  <c r="B75" i="232"/>
  <c r="S74" i="232"/>
  <c r="R74" i="232"/>
  <c r="Q74" i="232"/>
  <c r="P74" i="232"/>
  <c r="O74" i="232"/>
  <c r="N74" i="232"/>
  <c r="M74" i="232"/>
  <c r="L74" i="232"/>
  <c r="K74" i="232"/>
  <c r="J74" i="232"/>
  <c r="I74" i="232"/>
  <c r="H74" i="232"/>
  <c r="G74" i="232"/>
  <c r="F74" i="232"/>
  <c r="E74" i="232"/>
  <c r="D74" i="232"/>
  <c r="C74" i="232"/>
  <c r="B74" i="232"/>
  <c r="S73" i="232"/>
  <c r="R73" i="232"/>
  <c r="Q73" i="232"/>
  <c r="P73" i="232"/>
  <c r="O73" i="232"/>
  <c r="N73" i="232"/>
  <c r="M73" i="232"/>
  <c r="L73" i="232"/>
  <c r="K73" i="232"/>
  <c r="J73" i="232"/>
  <c r="I73" i="232"/>
  <c r="H73" i="232"/>
  <c r="G73" i="232"/>
  <c r="F73" i="232"/>
  <c r="E73" i="232"/>
  <c r="D73" i="232"/>
  <c r="C73" i="232"/>
  <c r="B73" i="232"/>
  <c r="S72" i="232"/>
  <c r="R72" i="232"/>
  <c r="Q72" i="232"/>
  <c r="P72" i="232"/>
  <c r="O72" i="232"/>
  <c r="N72" i="232"/>
  <c r="M72" i="232"/>
  <c r="L72" i="232"/>
  <c r="K72" i="232"/>
  <c r="J72" i="232"/>
  <c r="I72" i="232"/>
  <c r="H72" i="232"/>
  <c r="G72" i="232"/>
  <c r="F72" i="232"/>
  <c r="E72" i="232"/>
  <c r="D72" i="232"/>
  <c r="C72" i="232"/>
  <c r="B72" i="232"/>
  <c r="S71" i="232"/>
  <c r="R71" i="232"/>
  <c r="Q71" i="232"/>
  <c r="P71" i="232"/>
  <c r="O71" i="232"/>
  <c r="N71" i="232"/>
  <c r="M71" i="232"/>
  <c r="L71" i="232"/>
  <c r="K71" i="232"/>
  <c r="J71" i="232"/>
  <c r="I71" i="232"/>
  <c r="H71" i="232"/>
  <c r="G71" i="232"/>
  <c r="F71" i="232"/>
  <c r="E71" i="232"/>
  <c r="D71" i="232"/>
  <c r="C71" i="232"/>
  <c r="B71" i="232"/>
  <c r="S70" i="232"/>
  <c r="R70" i="232"/>
  <c r="Q70" i="232"/>
  <c r="P70" i="232"/>
  <c r="O70" i="232"/>
  <c r="N70" i="232"/>
  <c r="M70" i="232"/>
  <c r="L70" i="232"/>
  <c r="K70" i="232"/>
  <c r="J70" i="232"/>
  <c r="I70" i="232"/>
  <c r="H70" i="232"/>
  <c r="G70" i="232"/>
  <c r="F70" i="232"/>
  <c r="E70" i="232"/>
  <c r="D70" i="232"/>
  <c r="C70" i="232"/>
  <c r="B70" i="232"/>
  <c r="S69" i="232"/>
  <c r="R69" i="232"/>
  <c r="Q69" i="232"/>
  <c r="P69" i="232"/>
  <c r="O69" i="232"/>
  <c r="N69" i="232"/>
  <c r="M69" i="232"/>
  <c r="L69" i="232"/>
  <c r="K69" i="232"/>
  <c r="J69" i="232"/>
  <c r="I69" i="232"/>
  <c r="H69" i="232"/>
  <c r="G69" i="232"/>
  <c r="F69" i="232"/>
  <c r="E69" i="232"/>
  <c r="D69" i="232"/>
  <c r="C69" i="232"/>
  <c r="B69" i="232"/>
  <c r="S68" i="232"/>
  <c r="R68" i="232"/>
  <c r="Q68" i="232"/>
  <c r="P68" i="232"/>
  <c r="O68" i="232"/>
  <c r="N68" i="232"/>
  <c r="M68" i="232"/>
  <c r="L68" i="232"/>
  <c r="K68" i="232"/>
  <c r="J68" i="232"/>
  <c r="I68" i="232"/>
  <c r="H68" i="232"/>
  <c r="G68" i="232"/>
  <c r="F68" i="232"/>
  <c r="E68" i="232"/>
  <c r="D68" i="232"/>
  <c r="C68" i="232"/>
  <c r="B68" i="232"/>
  <c r="S67" i="232"/>
  <c r="R67" i="232"/>
  <c r="Q67" i="232"/>
  <c r="P67" i="232"/>
  <c r="O67" i="232"/>
  <c r="N67" i="232"/>
  <c r="M67" i="232"/>
  <c r="L67" i="232"/>
  <c r="K67" i="232"/>
  <c r="J67" i="232"/>
  <c r="I67" i="232"/>
  <c r="H67" i="232"/>
  <c r="G67" i="232"/>
  <c r="F67" i="232"/>
  <c r="E67" i="232"/>
  <c r="D67" i="232"/>
  <c r="C67" i="232"/>
  <c r="B67" i="232"/>
  <c r="S66" i="232"/>
  <c r="R66" i="232"/>
  <c r="Q66" i="232"/>
  <c r="P66" i="232"/>
  <c r="O66" i="232"/>
  <c r="N66" i="232"/>
  <c r="M66" i="232"/>
  <c r="L66" i="232"/>
  <c r="K66" i="232"/>
  <c r="J66" i="232"/>
  <c r="I66" i="232"/>
  <c r="H66" i="232"/>
  <c r="G66" i="232"/>
  <c r="F66" i="232"/>
  <c r="E66" i="232"/>
  <c r="D66" i="232"/>
  <c r="C66" i="232"/>
  <c r="B66" i="232"/>
  <c r="S65" i="232"/>
  <c r="R65" i="232"/>
  <c r="Q65" i="232"/>
  <c r="P65" i="232"/>
  <c r="O65" i="232"/>
  <c r="N65" i="232"/>
  <c r="M65" i="232"/>
  <c r="L65" i="232"/>
  <c r="K65" i="232"/>
  <c r="J65" i="232"/>
  <c r="I65" i="232"/>
  <c r="H65" i="232"/>
  <c r="G65" i="232"/>
  <c r="F65" i="232"/>
  <c r="E65" i="232"/>
  <c r="D65" i="232"/>
  <c r="C65" i="232"/>
  <c r="B65" i="232"/>
  <c r="S64" i="232"/>
  <c r="R64" i="232"/>
  <c r="Q64" i="232"/>
  <c r="P64" i="232"/>
  <c r="O64" i="232"/>
  <c r="N64" i="232"/>
  <c r="M64" i="232"/>
  <c r="L64" i="232"/>
  <c r="K64" i="232"/>
  <c r="J64" i="232"/>
  <c r="I64" i="232"/>
  <c r="H64" i="232"/>
  <c r="G64" i="232"/>
  <c r="F64" i="232"/>
  <c r="E64" i="232"/>
  <c r="D64" i="232"/>
  <c r="C64" i="232"/>
  <c r="B64" i="232"/>
  <c r="S63" i="232"/>
  <c r="R63" i="232"/>
  <c r="Q63" i="232"/>
  <c r="P63" i="232"/>
  <c r="O63" i="232"/>
  <c r="N63" i="232"/>
  <c r="M63" i="232"/>
  <c r="L63" i="232"/>
  <c r="K63" i="232"/>
  <c r="J63" i="232"/>
  <c r="I63" i="232"/>
  <c r="H63" i="232"/>
  <c r="G63" i="232"/>
  <c r="F63" i="232"/>
  <c r="E63" i="232"/>
  <c r="D63" i="232"/>
  <c r="C63" i="232"/>
  <c r="B63" i="232"/>
  <c r="S62" i="232"/>
  <c r="R62" i="232"/>
  <c r="Q62" i="232"/>
  <c r="P62" i="232"/>
  <c r="O62" i="232"/>
  <c r="N62" i="232"/>
  <c r="M62" i="232"/>
  <c r="L62" i="232"/>
  <c r="K62" i="232"/>
  <c r="J62" i="232"/>
  <c r="I62" i="232"/>
  <c r="H62" i="232"/>
  <c r="G62" i="232"/>
  <c r="F62" i="232"/>
  <c r="E62" i="232"/>
  <c r="D62" i="232"/>
  <c r="C62" i="232"/>
  <c r="B62" i="232"/>
  <c r="S61" i="232"/>
  <c r="R61" i="232"/>
  <c r="Q61" i="232"/>
  <c r="P61" i="232"/>
  <c r="O61" i="232"/>
  <c r="N61" i="232"/>
  <c r="M61" i="232"/>
  <c r="L61" i="232"/>
  <c r="K61" i="232"/>
  <c r="J61" i="232"/>
  <c r="I61" i="232"/>
  <c r="H61" i="232"/>
  <c r="G61" i="232"/>
  <c r="F61" i="232"/>
  <c r="E61" i="232"/>
  <c r="D61" i="232"/>
  <c r="C61" i="232"/>
  <c r="B61" i="232"/>
  <c r="S60" i="232"/>
  <c r="R60" i="232"/>
  <c r="Q60" i="232"/>
  <c r="P60" i="232"/>
  <c r="O60" i="232"/>
  <c r="N60" i="232"/>
  <c r="M60" i="232"/>
  <c r="L60" i="232"/>
  <c r="K60" i="232"/>
  <c r="J60" i="232"/>
  <c r="I60" i="232"/>
  <c r="H60" i="232"/>
  <c r="G60" i="232"/>
  <c r="F60" i="232"/>
  <c r="E60" i="232"/>
  <c r="D60" i="232"/>
  <c r="C60" i="232"/>
  <c r="B60" i="232"/>
  <c r="S59" i="232"/>
  <c r="R59" i="232"/>
  <c r="Q59" i="232"/>
  <c r="P59" i="232"/>
  <c r="O59" i="232"/>
  <c r="N59" i="232"/>
  <c r="M59" i="232"/>
  <c r="L59" i="232"/>
  <c r="K59" i="232"/>
  <c r="J59" i="232"/>
  <c r="I59" i="232"/>
  <c r="H59" i="232"/>
  <c r="G59" i="232"/>
  <c r="F59" i="232"/>
  <c r="E59" i="232"/>
  <c r="D59" i="232"/>
  <c r="C59" i="232"/>
  <c r="B59" i="232"/>
  <c r="S58" i="232"/>
  <c r="R58" i="232"/>
  <c r="Q58" i="232"/>
  <c r="P58" i="232"/>
  <c r="O58" i="232"/>
  <c r="N58" i="232"/>
  <c r="M58" i="232"/>
  <c r="L58" i="232"/>
  <c r="K58" i="232"/>
  <c r="J58" i="232"/>
  <c r="I58" i="232"/>
  <c r="H58" i="232"/>
  <c r="G58" i="232"/>
  <c r="F58" i="232"/>
  <c r="E58" i="232"/>
  <c r="D58" i="232"/>
  <c r="C58" i="232"/>
  <c r="B58" i="232"/>
  <c r="S57" i="232"/>
  <c r="R57" i="232"/>
  <c r="Q57" i="232"/>
  <c r="P57" i="232"/>
  <c r="O57" i="232"/>
  <c r="N57" i="232"/>
  <c r="M57" i="232"/>
  <c r="L57" i="232"/>
  <c r="K57" i="232"/>
  <c r="J57" i="232"/>
  <c r="I57" i="232"/>
  <c r="H57" i="232"/>
  <c r="G57" i="232"/>
  <c r="F57" i="232"/>
  <c r="E57" i="232"/>
  <c r="D57" i="232"/>
  <c r="C57" i="232"/>
  <c r="B57" i="232"/>
  <c r="S56" i="232"/>
  <c r="R56" i="232"/>
  <c r="Q56" i="232"/>
  <c r="P56" i="232"/>
  <c r="O56" i="232"/>
  <c r="N56" i="232"/>
  <c r="M56" i="232"/>
  <c r="L56" i="232"/>
  <c r="K56" i="232"/>
  <c r="J56" i="232"/>
  <c r="I56" i="232"/>
  <c r="H56" i="232"/>
  <c r="G56" i="232"/>
  <c r="F56" i="232"/>
  <c r="E56" i="232"/>
  <c r="D56" i="232"/>
  <c r="C56" i="232"/>
  <c r="B56" i="232"/>
  <c r="S55" i="232"/>
  <c r="R55" i="232"/>
  <c r="Q55" i="232"/>
  <c r="P55" i="232"/>
  <c r="O55" i="232"/>
  <c r="N55" i="232"/>
  <c r="M55" i="232"/>
  <c r="L55" i="232"/>
  <c r="K55" i="232"/>
  <c r="J55" i="232"/>
  <c r="I55" i="232"/>
  <c r="H55" i="232"/>
  <c r="G55" i="232"/>
  <c r="F55" i="232"/>
  <c r="E55" i="232"/>
  <c r="D55" i="232"/>
  <c r="C55" i="232"/>
  <c r="B55" i="232"/>
  <c r="S54" i="232"/>
  <c r="R54" i="232"/>
  <c r="Q54" i="232"/>
  <c r="P54" i="232"/>
  <c r="O54" i="232"/>
  <c r="N54" i="232"/>
  <c r="M54" i="232"/>
  <c r="L54" i="232"/>
  <c r="K54" i="232"/>
  <c r="J54" i="232"/>
  <c r="I54" i="232"/>
  <c r="H54" i="232"/>
  <c r="G54" i="232"/>
  <c r="F54" i="232"/>
  <c r="E54" i="232"/>
  <c r="D54" i="232"/>
  <c r="C54" i="232"/>
  <c r="B54" i="232"/>
  <c r="S53" i="232"/>
  <c r="R53" i="232"/>
  <c r="Q53" i="232"/>
  <c r="P53" i="232"/>
  <c r="O53" i="232"/>
  <c r="N53" i="232"/>
  <c r="M53" i="232"/>
  <c r="L53" i="232"/>
  <c r="K53" i="232"/>
  <c r="J53" i="232"/>
  <c r="I53" i="232"/>
  <c r="H53" i="232"/>
  <c r="G53" i="232"/>
  <c r="F53" i="232"/>
  <c r="E53" i="232"/>
  <c r="D53" i="232"/>
  <c r="C53" i="232"/>
  <c r="B53" i="232"/>
  <c r="S52" i="232"/>
  <c r="R52" i="232"/>
  <c r="Q52" i="232"/>
  <c r="P52" i="232"/>
  <c r="O52" i="232"/>
  <c r="N52" i="232"/>
  <c r="M52" i="232"/>
  <c r="L52" i="232"/>
  <c r="K52" i="232"/>
  <c r="J52" i="232"/>
  <c r="I52" i="232"/>
  <c r="H52" i="232"/>
  <c r="G52" i="232"/>
  <c r="F52" i="232"/>
  <c r="E52" i="232"/>
  <c r="D52" i="232"/>
  <c r="C52" i="232"/>
  <c r="B52" i="232"/>
  <c r="S51" i="232"/>
  <c r="R51" i="232"/>
  <c r="Q51" i="232"/>
  <c r="P51" i="232"/>
  <c r="O51" i="232"/>
  <c r="N51" i="232"/>
  <c r="M51" i="232"/>
  <c r="L51" i="232"/>
  <c r="K51" i="232"/>
  <c r="J51" i="232"/>
  <c r="I51" i="232"/>
  <c r="H51" i="232"/>
  <c r="G51" i="232"/>
  <c r="F51" i="232"/>
  <c r="E51" i="232"/>
  <c r="D51" i="232"/>
  <c r="C51" i="232"/>
  <c r="B51" i="232"/>
  <c r="S50" i="232"/>
  <c r="R50" i="232"/>
  <c r="Q50" i="232"/>
  <c r="P50" i="232"/>
  <c r="O50" i="232"/>
  <c r="N50" i="232"/>
  <c r="M50" i="232"/>
  <c r="L50" i="232"/>
  <c r="K50" i="232"/>
  <c r="J50" i="232"/>
  <c r="I50" i="232"/>
  <c r="H50" i="232"/>
  <c r="G50" i="232"/>
  <c r="F50" i="232"/>
  <c r="E50" i="232"/>
  <c r="D50" i="232"/>
  <c r="C50" i="232"/>
  <c r="B50" i="232"/>
  <c r="S49" i="232"/>
  <c r="R49" i="232"/>
  <c r="Q49" i="232"/>
  <c r="P49" i="232"/>
  <c r="O49" i="232"/>
  <c r="N49" i="232"/>
  <c r="M49" i="232"/>
  <c r="L49" i="232"/>
  <c r="K49" i="232"/>
  <c r="J49" i="232"/>
  <c r="I49" i="232"/>
  <c r="H49" i="232"/>
  <c r="G49" i="232"/>
  <c r="F49" i="232"/>
  <c r="E49" i="232"/>
  <c r="D49" i="232"/>
  <c r="C49" i="232"/>
  <c r="B49" i="232"/>
  <c r="S48" i="232"/>
  <c r="R48" i="232"/>
  <c r="Q48" i="232"/>
  <c r="P48" i="232"/>
  <c r="O48" i="232"/>
  <c r="N48" i="232"/>
  <c r="M48" i="232"/>
  <c r="L48" i="232"/>
  <c r="K48" i="232"/>
  <c r="J48" i="232"/>
  <c r="I48" i="232"/>
  <c r="H48" i="232"/>
  <c r="G48" i="232"/>
  <c r="F48" i="232"/>
  <c r="E48" i="232"/>
  <c r="D48" i="232"/>
  <c r="C48" i="232"/>
  <c r="B48" i="232"/>
  <c r="S47" i="232"/>
  <c r="R47" i="232"/>
  <c r="Q47" i="232"/>
  <c r="P47" i="232"/>
  <c r="O47" i="232"/>
  <c r="N47" i="232"/>
  <c r="M47" i="232"/>
  <c r="L47" i="232"/>
  <c r="K47" i="232"/>
  <c r="J47" i="232"/>
  <c r="I47" i="232"/>
  <c r="H47" i="232"/>
  <c r="G47" i="232"/>
  <c r="F47" i="232"/>
  <c r="E47" i="232"/>
  <c r="D47" i="232"/>
  <c r="C47" i="232"/>
  <c r="B47" i="232"/>
  <c r="S46" i="232"/>
  <c r="R46" i="232"/>
  <c r="Q46" i="232"/>
  <c r="P46" i="232"/>
  <c r="O46" i="232"/>
  <c r="N46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S45" i="232"/>
  <c r="R45" i="232"/>
  <c r="Q45" i="232"/>
  <c r="P45" i="232"/>
  <c r="O45" i="232"/>
  <c r="N45" i="232"/>
  <c r="M45" i="232"/>
  <c r="L45" i="232"/>
  <c r="K45" i="232"/>
  <c r="J45" i="232"/>
  <c r="I45" i="232"/>
  <c r="H45" i="232"/>
  <c r="G45" i="232"/>
  <c r="F45" i="232"/>
  <c r="E45" i="232"/>
  <c r="D45" i="232"/>
  <c r="C45" i="232"/>
  <c r="B45" i="232"/>
  <c r="S44" i="232"/>
  <c r="R44" i="232"/>
  <c r="Q44" i="232"/>
  <c r="P44" i="232"/>
  <c r="O44" i="232"/>
  <c r="N44" i="232"/>
  <c r="M44" i="232"/>
  <c r="L44" i="232"/>
  <c r="K44" i="232"/>
  <c r="J44" i="232"/>
  <c r="I44" i="232"/>
  <c r="H44" i="232"/>
  <c r="G44" i="232"/>
  <c r="F44" i="232"/>
  <c r="E44" i="232"/>
  <c r="D44" i="232"/>
  <c r="C44" i="232"/>
  <c r="B44" i="232"/>
  <c r="S43" i="232"/>
  <c r="R43" i="232"/>
  <c r="Q43" i="232"/>
  <c r="P43" i="232"/>
  <c r="O43" i="232"/>
  <c r="N43" i="232"/>
  <c r="M43" i="232"/>
  <c r="L43" i="232"/>
  <c r="K43" i="232"/>
  <c r="J43" i="232"/>
  <c r="I43" i="232"/>
  <c r="H43" i="232"/>
  <c r="G43" i="232"/>
  <c r="F43" i="232"/>
  <c r="E43" i="232"/>
  <c r="D43" i="232"/>
  <c r="C43" i="232"/>
  <c r="B43" i="232"/>
  <c r="S42" i="232"/>
  <c r="R42" i="232"/>
  <c r="Q42" i="232"/>
  <c r="P42" i="232"/>
  <c r="O42" i="232"/>
  <c r="N42" i="232"/>
  <c r="M42" i="232"/>
  <c r="L42" i="232"/>
  <c r="K42" i="232"/>
  <c r="J42" i="232"/>
  <c r="I42" i="232"/>
  <c r="H42" i="232"/>
  <c r="G42" i="232"/>
  <c r="F42" i="232"/>
  <c r="E42" i="232"/>
  <c r="D42" i="232"/>
  <c r="C42" i="232"/>
  <c r="B42" i="232"/>
  <c r="S41" i="232"/>
  <c r="R41" i="232"/>
  <c r="Q41" i="232"/>
  <c r="P41" i="232"/>
  <c r="O41" i="232"/>
  <c r="N41" i="232"/>
  <c r="M41" i="232"/>
  <c r="L41" i="232"/>
  <c r="K41" i="232"/>
  <c r="J41" i="232"/>
  <c r="I41" i="232"/>
  <c r="H41" i="232"/>
  <c r="G41" i="232"/>
  <c r="F41" i="232"/>
  <c r="E41" i="232"/>
  <c r="D41" i="232"/>
  <c r="C41" i="232"/>
  <c r="B41" i="232"/>
  <c r="S40" i="232"/>
  <c r="R40" i="232"/>
  <c r="Q40" i="232"/>
  <c r="P40" i="232"/>
  <c r="O40" i="232"/>
  <c r="N40" i="232"/>
  <c r="M40" i="232"/>
  <c r="L40" i="232"/>
  <c r="K40" i="232"/>
  <c r="J40" i="232"/>
  <c r="I40" i="232"/>
  <c r="H40" i="232"/>
  <c r="G40" i="232"/>
  <c r="F40" i="232"/>
  <c r="E40" i="232"/>
  <c r="D40" i="232"/>
  <c r="C40" i="232"/>
  <c r="B40" i="232"/>
  <c r="S39" i="232"/>
  <c r="R39" i="232"/>
  <c r="Q39" i="232"/>
  <c r="P39" i="232"/>
  <c r="O39" i="232"/>
  <c r="N39" i="232"/>
  <c r="M39" i="232"/>
  <c r="L39" i="232"/>
  <c r="K39" i="232"/>
  <c r="J39" i="232"/>
  <c r="I39" i="232"/>
  <c r="H39" i="232"/>
  <c r="G39" i="232"/>
  <c r="F39" i="232"/>
  <c r="E39" i="232"/>
  <c r="D39" i="232"/>
  <c r="C39" i="232"/>
  <c r="B39" i="232"/>
  <c r="S38" i="232"/>
  <c r="R38" i="232"/>
  <c r="Q38" i="232"/>
  <c r="P38" i="232"/>
  <c r="O38" i="232"/>
  <c r="N38" i="232"/>
  <c r="M38" i="232"/>
  <c r="L38" i="232"/>
  <c r="K38" i="232"/>
  <c r="J38" i="232"/>
  <c r="I38" i="232"/>
  <c r="H38" i="232"/>
  <c r="G38" i="232"/>
  <c r="F38" i="232"/>
  <c r="E38" i="232"/>
  <c r="D38" i="232"/>
  <c r="C38" i="232"/>
  <c r="B38" i="232"/>
  <c r="S37" i="232"/>
  <c r="R37" i="232"/>
  <c r="Q37" i="232"/>
  <c r="P37" i="232"/>
  <c r="O37" i="232"/>
  <c r="N37" i="232"/>
  <c r="M37" i="232"/>
  <c r="L37" i="232"/>
  <c r="K37" i="232"/>
  <c r="J37" i="232"/>
  <c r="I37" i="232"/>
  <c r="H37" i="232"/>
  <c r="G37" i="232"/>
  <c r="F37" i="232"/>
  <c r="E37" i="232"/>
  <c r="D37" i="232"/>
  <c r="C37" i="232"/>
  <c r="B37" i="232"/>
  <c r="S36" i="232"/>
  <c r="R36" i="232"/>
  <c r="Q36" i="232"/>
  <c r="P36" i="232"/>
  <c r="O36" i="232"/>
  <c r="N36" i="232"/>
  <c r="M36" i="232"/>
  <c r="L36" i="232"/>
  <c r="K36" i="232"/>
  <c r="J36" i="232"/>
  <c r="I36" i="232"/>
  <c r="H36" i="232"/>
  <c r="G36" i="232"/>
  <c r="F36" i="232"/>
  <c r="E36" i="232"/>
  <c r="D36" i="232"/>
  <c r="C36" i="232"/>
  <c r="B36" i="232"/>
  <c r="S35" i="232"/>
  <c r="R35" i="232"/>
  <c r="Q35" i="232"/>
  <c r="P35" i="232"/>
  <c r="O35" i="232"/>
  <c r="N35" i="232"/>
  <c r="M35" i="232"/>
  <c r="L35" i="232"/>
  <c r="K35" i="232"/>
  <c r="J35" i="232"/>
  <c r="I35" i="232"/>
  <c r="H35" i="232"/>
  <c r="G35" i="232"/>
  <c r="F35" i="232"/>
  <c r="E35" i="232"/>
  <c r="D35" i="232"/>
  <c r="C35" i="232"/>
  <c r="B35" i="232"/>
  <c r="S34" i="232"/>
  <c r="R34" i="232"/>
  <c r="Q34" i="232"/>
  <c r="P34" i="232"/>
  <c r="O34" i="232"/>
  <c r="N34" i="232"/>
  <c r="M34" i="232"/>
  <c r="L34" i="232"/>
  <c r="K34" i="232"/>
  <c r="J34" i="232"/>
  <c r="I34" i="232"/>
  <c r="H34" i="232"/>
  <c r="G34" i="232"/>
  <c r="F34" i="232"/>
  <c r="E34" i="232"/>
  <c r="D34" i="232"/>
  <c r="C34" i="232"/>
  <c r="B34" i="232"/>
  <c r="S33" i="232"/>
  <c r="R33" i="232"/>
  <c r="Q33" i="232"/>
  <c r="P33" i="232"/>
  <c r="O33" i="232"/>
  <c r="N33" i="232"/>
  <c r="M33" i="232"/>
  <c r="L33" i="232"/>
  <c r="K33" i="232"/>
  <c r="J33" i="232"/>
  <c r="I33" i="232"/>
  <c r="H33" i="232"/>
  <c r="G33" i="232"/>
  <c r="F33" i="232"/>
  <c r="E33" i="232"/>
  <c r="D33" i="232"/>
  <c r="C33" i="232"/>
  <c r="B33" i="232"/>
  <c r="S32" i="232"/>
  <c r="R32" i="232"/>
  <c r="Q32" i="232"/>
  <c r="P32" i="232"/>
  <c r="O32" i="232"/>
  <c r="N32" i="232"/>
  <c r="M32" i="232"/>
  <c r="L32" i="232"/>
  <c r="K32" i="232"/>
  <c r="J32" i="232"/>
  <c r="I32" i="232"/>
  <c r="H32" i="232"/>
  <c r="G32" i="232"/>
  <c r="F32" i="232"/>
  <c r="E32" i="232"/>
  <c r="D32" i="232"/>
  <c r="C32" i="232"/>
  <c r="B32" i="232"/>
  <c r="S31" i="232"/>
  <c r="R31" i="232"/>
  <c r="Q31" i="232"/>
  <c r="P31" i="232"/>
  <c r="O31" i="232"/>
  <c r="N31" i="232"/>
  <c r="M31" i="232"/>
  <c r="L31" i="232"/>
  <c r="K31" i="232"/>
  <c r="J31" i="232"/>
  <c r="I31" i="232"/>
  <c r="H31" i="232"/>
  <c r="G31" i="232"/>
  <c r="F31" i="232"/>
  <c r="E31" i="232"/>
  <c r="D31" i="232"/>
  <c r="C31" i="232"/>
  <c r="B31" i="232"/>
  <c r="S30" i="232"/>
  <c r="R30" i="232"/>
  <c r="Q30" i="232"/>
  <c r="P30" i="232"/>
  <c r="O30" i="232"/>
  <c r="N30" i="232"/>
  <c r="M30" i="232"/>
  <c r="L30" i="232"/>
  <c r="K30" i="232"/>
  <c r="J30" i="232"/>
  <c r="I30" i="232"/>
  <c r="H30" i="232"/>
  <c r="G30" i="232"/>
  <c r="F30" i="232"/>
  <c r="E30" i="232"/>
  <c r="D30" i="232"/>
  <c r="C30" i="232"/>
  <c r="B30" i="232"/>
  <c r="S29" i="232"/>
  <c r="R29" i="232"/>
  <c r="Q29" i="232"/>
  <c r="P29" i="232"/>
  <c r="O29" i="232"/>
  <c r="N29" i="232"/>
  <c r="M29" i="232"/>
  <c r="L29" i="232"/>
  <c r="K29" i="232"/>
  <c r="J29" i="232"/>
  <c r="I29" i="232"/>
  <c r="H29" i="232"/>
  <c r="G29" i="232"/>
  <c r="F29" i="232"/>
  <c r="E29" i="232"/>
  <c r="D29" i="232"/>
  <c r="C29" i="232"/>
  <c r="B29" i="232"/>
  <c r="S28" i="232"/>
  <c r="R28" i="232"/>
  <c r="Q28" i="232"/>
  <c r="P28" i="232"/>
  <c r="O28" i="232"/>
  <c r="N28" i="232"/>
  <c r="M28" i="232"/>
  <c r="L28" i="232"/>
  <c r="K28" i="232"/>
  <c r="J28" i="232"/>
  <c r="I28" i="232"/>
  <c r="H28" i="232"/>
  <c r="G28" i="232"/>
  <c r="F28" i="232"/>
  <c r="E28" i="232"/>
  <c r="D28" i="232"/>
  <c r="C28" i="232"/>
  <c r="B28" i="232"/>
  <c r="S27" i="232"/>
  <c r="R27" i="232"/>
  <c r="Q27" i="232"/>
  <c r="P27" i="232"/>
  <c r="O27" i="232"/>
  <c r="N27" i="232"/>
  <c r="M27" i="232"/>
  <c r="L27" i="232"/>
  <c r="K27" i="232"/>
  <c r="J27" i="232"/>
  <c r="I27" i="232"/>
  <c r="H27" i="232"/>
  <c r="G27" i="232"/>
  <c r="F27" i="232"/>
  <c r="E27" i="232"/>
  <c r="D27" i="232"/>
  <c r="C27" i="232"/>
  <c r="B27" i="232"/>
  <c r="S26" i="232"/>
  <c r="R26" i="232"/>
  <c r="Q26" i="232"/>
  <c r="P26" i="232"/>
  <c r="O26" i="232"/>
  <c r="N26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S25" i="232"/>
  <c r="R25" i="232"/>
  <c r="Q25" i="232"/>
  <c r="P25" i="232"/>
  <c r="O25" i="232"/>
  <c r="N25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S24" i="232"/>
  <c r="R24" i="232"/>
  <c r="Q24" i="232"/>
  <c r="P24" i="232"/>
  <c r="O24" i="232"/>
  <c r="N24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S23" i="232"/>
  <c r="R23" i="232"/>
  <c r="Q23" i="232"/>
  <c r="P23" i="232"/>
  <c r="O23" i="232"/>
  <c r="N23" i="232"/>
  <c r="M23" i="232"/>
  <c r="L23" i="232"/>
  <c r="K23" i="232"/>
  <c r="J23" i="232"/>
  <c r="I23" i="232"/>
  <c r="H23" i="232"/>
  <c r="G23" i="232"/>
  <c r="F23" i="232"/>
  <c r="E23" i="232"/>
  <c r="D23" i="232"/>
  <c r="C23" i="232"/>
  <c r="B23" i="232"/>
  <c r="S22" i="232"/>
  <c r="R22" i="232"/>
  <c r="Q22" i="232"/>
  <c r="P22" i="232"/>
  <c r="O22" i="232"/>
  <c r="N22" i="232"/>
  <c r="M22" i="232"/>
  <c r="L22" i="232"/>
  <c r="K22" i="232"/>
  <c r="J22" i="232"/>
  <c r="I22" i="232"/>
  <c r="H22" i="232"/>
  <c r="G22" i="232"/>
  <c r="F22" i="232"/>
  <c r="E22" i="232"/>
  <c r="D22" i="232"/>
  <c r="C22" i="232"/>
  <c r="B22" i="232"/>
  <c r="S21" i="232"/>
  <c r="R21" i="232"/>
  <c r="Q21" i="232"/>
  <c r="P21" i="232"/>
  <c r="O21" i="232"/>
  <c r="N21" i="232"/>
  <c r="M21" i="232"/>
  <c r="L21" i="232"/>
  <c r="K21" i="232"/>
  <c r="J21" i="232"/>
  <c r="I21" i="232"/>
  <c r="H21" i="232"/>
  <c r="G21" i="232"/>
  <c r="F21" i="232"/>
  <c r="E21" i="232"/>
  <c r="D21" i="232"/>
  <c r="C21" i="232"/>
  <c r="B21" i="232"/>
  <c r="S20" i="232"/>
  <c r="R20" i="232"/>
  <c r="Q20" i="232"/>
  <c r="P20" i="232"/>
  <c r="O20" i="232"/>
  <c r="N20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S19" i="232"/>
  <c r="R19" i="232"/>
  <c r="Q19" i="232"/>
  <c r="P19" i="232"/>
  <c r="O19" i="232"/>
  <c r="N19" i="232"/>
  <c r="M19" i="232"/>
  <c r="L19" i="232"/>
  <c r="K19" i="232"/>
  <c r="J19" i="232"/>
  <c r="I19" i="232"/>
  <c r="H19" i="232"/>
  <c r="G19" i="232"/>
  <c r="F19" i="232"/>
  <c r="E19" i="232"/>
  <c r="D19" i="232"/>
  <c r="C19" i="232"/>
  <c r="B19" i="232"/>
  <c r="S18" i="232"/>
  <c r="R18" i="232"/>
  <c r="Q18" i="232"/>
  <c r="P18" i="232"/>
  <c r="O18" i="232"/>
  <c r="N18" i="232"/>
  <c r="M18" i="232"/>
  <c r="L18" i="232"/>
  <c r="K18" i="232"/>
  <c r="J18" i="232"/>
  <c r="I18" i="232"/>
  <c r="H18" i="232"/>
  <c r="G18" i="232"/>
  <c r="F18" i="232"/>
  <c r="E18" i="232"/>
  <c r="D18" i="232"/>
  <c r="C18" i="232"/>
  <c r="B18" i="232"/>
  <c r="S17" i="232"/>
  <c r="R17" i="232"/>
  <c r="Q17" i="232"/>
  <c r="P17" i="232"/>
  <c r="O17" i="232"/>
  <c r="N17" i="232"/>
  <c r="M17" i="232"/>
  <c r="L17" i="232"/>
  <c r="K17" i="232"/>
  <c r="J17" i="232"/>
  <c r="I17" i="232"/>
  <c r="H17" i="232"/>
  <c r="G17" i="232"/>
  <c r="F17" i="232"/>
  <c r="E17" i="232"/>
  <c r="D17" i="232"/>
  <c r="C17" i="232"/>
  <c r="B17" i="232"/>
  <c r="S16" i="232"/>
  <c r="R16" i="232"/>
  <c r="Q16" i="232"/>
  <c r="P16" i="232"/>
  <c r="O16" i="232"/>
  <c r="N16" i="232"/>
  <c r="M16" i="232"/>
  <c r="L16" i="232"/>
  <c r="K16" i="232"/>
  <c r="J16" i="232"/>
  <c r="I16" i="232"/>
  <c r="H16" i="232"/>
  <c r="G16" i="232"/>
  <c r="F16" i="232"/>
  <c r="E16" i="232"/>
  <c r="D16" i="232"/>
  <c r="C16" i="232"/>
  <c r="B16" i="232"/>
  <c r="S15" i="232"/>
  <c r="R15" i="232"/>
  <c r="Q15" i="232"/>
  <c r="P15" i="232"/>
  <c r="O15" i="232"/>
  <c r="N15" i="232"/>
  <c r="M15" i="232"/>
  <c r="L15" i="232"/>
  <c r="K15" i="232"/>
  <c r="J15" i="232"/>
  <c r="I15" i="232"/>
  <c r="H15" i="232"/>
  <c r="G15" i="232"/>
  <c r="F15" i="232"/>
  <c r="E15" i="232"/>
  <c r="D15" i="232"/>
  <c r="C15" i="232"/>
  <c r="B15" i="232"/>
  <c r="S14" i="232"/>
  <c r="R14" i="232"/>
  <c r="Q14" i="232"/>
  <c r="P14" i="232"/>
  <c r="O14" i="232"/>
  <c r="N14" i="232"/>
  <c r="M14" i="232"/>
  <c r="L14" i="232"/>
  <c r="K14" i="232"/>
  <c r="J14" i="232"/>
  <c r="I14" i="232"/>
  <c r="H14" i="232"/>
  <c r="G14" i="232"/>
  <c r="F14" i="232"/>
  <c r="E14" i="232"/>
  <c r="D14" i="232"/>
  <c r="C14" i="232"/>
  <c r="B14" i="232"/>
  <c r="S13" i="232"/>
  <c r="R13" i="232"/>
  <c r="Q13" i="232"/>
  <c r="P13" i="232"/>
  <c r="O13" i="232"/>
  <c r="N13" i="232"/>
  <c r="M13" i="232"/>
  <c r="L13" i="232"/>
  <c r="K13" i="232"/>
  <c r="J13" i="232"/>
  <c r="I13" i="232"/>
  <c r="H13" i="232"/>
  <c r="G13" i="232"/>
  <c r="F13" i="232"/>
  <c r="E13" i="232"/>
  <c r="D13" i="232"/>
  <c r="C13" i="232"/>
  <c r="B13" i="232"/>
  <c r="S12" i="232"/>
  <c r="R12" i="232"/>
  <c r="Q12" i="232"/>
  <c r="P12" i="232"/>
  <c r="O12" i="232"/>
  <c r="N12" i="232"/>
  <c r="M12" i="232"/>
  <c r="L12" i="232"/>
  <c r="K12" i="232"/>
  <c r="J12" i="232"/>
  <c r="I12" i="232"/>
  <c r="H12" i="232"/>
  <c r="G12" i="232"/>
  <c r="F12" i="232"/>
  <c r="E12" i="232"/>
  <c r="D12" i="232"/>
  <c r="C12" i="232"/>
  <c r="B12" i="232"/>
  <c r="S11" i="232"/>
  <c r="R11" i="232"/>
  <c r="Q11" i="232"/>
  <c r="P11" i="232"/>
  <c r="O11" i="232"/>
  <c r="N11" i="232"/>
  <c r="M11" i="232"/>
  <c r="L11" i="232"/>
  <c r="K11" i="232"/>
  <c r="J11" i="232"/>
  <c r="I11" i="232"/>
  <c r="H11" i="232"/>
  <c r="G11" i="232"/>
  <c r="F11" i="232"/>
  <c r="E11" i="232"/>
  <c r="D11" i="232"/>
  <c r="C11" i="232"/>
  <c r="B11" i="232"/>
  <c r="S10" i="232"/>
  <c r="R10" i="232"/>
  <c r="Q10" i="232"/>
  <c r="P10" i="232"/>
  <c r="O10" i="232"/>
  <c r="N10" i="232"/>
  <c r="M10" i="232"/>
  <c r="L10" i="232"/>
  <c r="K10" i="232"/>
  <c r="J10" i="232"/>
  <c r="I10" i="232"/>
  <c r="H10" i="232"/>
  <c r="G10" i="232"/>
  <c r="F10" i="232"/>
  <c r="E10" i="232"/>
  <c r="D10" i="232"/>
  <c r="C10" i="232"/>
  <c r="B10" i="232"/>
  <c r="S113" i="231"/>
  <c r="R113" i="231"/>
  <c r="Q113" i="231"/>
  <c r="P113" i="231"/>
  <c r="O113" i="231"/>
  <c r="N113" i="231"/>
  <c r="M113" i="231"/>
  <c r="L113" i="231"/>
  <c r="K113" i="231"/>
  <c r="J113" i="231"/>
  <c r="I113" i="231"/>
  <c r="H113" i="231"/>
  <c r="G113" i="231"/>
  <c r="F113" i="231"/>
  <c r="E113" i="231"/>
  <c r="D113" i="231"/>
  <c r="C113" i="231"/>
  <c r="B113" i="231"/>
  <c r="S112" i="231"/>
  <c r="R112" i="231"/>
  <c r="Q112" i="231"/>
  <c r="P112" i="231"/>
  <c r="O112" i="231"/>
  <c r="N112" i="231"/>
  <c r="M112" i="231"/>
  <c r="L112" i="231"/>
  <c r="K112" i="231"/>
  <c r="J112" i="231"/>
  <c r="I112" i="231"/>
  <c r="H112" i="231"/>
  <c r="G112" i="231"/>
  <c r="F112" i="231"/>
  <c r="E112" i="231"/>
  <c r="D112" i="231"/>
  <c r="C112" i="231"/>
  <c r="B112" i="231"/>
  <c r="S111" i="231"/>
  <c r="R111" i="231"/>
  <c r="Q111" i="231"/>
  <c r="P111" i="231"/>
  <c r="O111" i="231"/>
  <c r="N111" i="231"/>
  <c r="M111" i="231"/>
  <c r="L111" i="231"/>
  <c r="K111" i="231"/>
  <c r="J111" i="231"/>
  <c r="I111" i="231"/>
  <c r="H111" i="231"/>
  <c r="G111" i="231"/>
  <c r="F111" i="231"/>
  <c r="E111" i="231"/>
  <c r="D111" i="231"/>
  <c r="C111" i="231"/>
  <c r="B111" i="231"/>
  <c r="S110" i="231"/>
  <c r="R110" i="231"/>
  <c r="Q110" i="231"/>
  <c r="P110" i="231"/>
  <c r="O110" i="231"/>
  <c r="N110" i="231"/>
  <c r="M110" i="231"/>
  <c r="L110" i="231"/>
  <c r="K110" i="231"/>
  <c r="J110" i="231"/>
  <c r="I110" i="231"/>
  <c r="H110" i="231"/>
  <c r="G110" i="231"/>
  <c r="F110" i="231"/>
  <c r="E110" i="231"/>
  <c r="D110" i="231"/>
  <c r="C110" i="231"/>
  <c r="B110" i="231"/>
  <c r="S109" i="231"/>
  <c r="R109" i="231"/>
  <c r="Q109" i="231"/>
  <c r="P109" i="231"/>
  <c r="O109" i="231"/>
  <c r="N109" i="231"/>
  <c r="M109" i="231"/>
  <c r="L109" i="231"/>
  <c r="K109" i="231"/>
  <c r="J109" i="231"/>
  <c r="I109" i="231"/>
  <c r="H109" i="231"/>
  <c r="G109" i="231"/>
  <c r="F109" i="231"/>
  <c r="E109" i="231"/>
  <c r="D109" i="231"/>
  <c r="C109" i="231"/>
  <c r="B109" i="231"/>
  <c r="S108" i="231"/>
  <c r="R108" i="231"/>
  <c r="Q108" i="231"/>
  <c r="P108" i="231"/>
  <c r="O108" i="231"/>
  <c r="N108" i="231"/>
  <c r="M108" i="231"/>
  <c r="L108" i="231"/>
  <c r="K108" i="231"/>
  <c r="J108" i="231"/>
  <c r="I108" i="231"/>
  <c r="H108" i="231"/>
  <c r="G108" i="231"/>
  <c r="F108" i="231"/>
  <c r="E108" i="231"/>
  <c r="D108" i="231"/>
  <c r="C108" i="231"/>
  <c r="B108" i="231"/>
  <c r="S107" i="231"/>
  <c r="R107" i="231"/>
  <c r="Q107" i="231"/>
  <c r="P107" i="231"/>
  <c r="O107" i="231"/>
  <c r="N107" i="231"/>
  <c r="M107" i="231"/>
  <c r="L107" i="231"/>
  <c r="K107" i="231"/>
  <c r="J107" i="231"/>
  <c r="I107" i="231"/>
  <c r="H107" i="231"/>
  <c r="G107" i="231"/>
  <c r="F107" i="231"/>
  <c r="E107" i="231"/>
  <c r="D107" i="231"/>
  <c r="C107" i="231"/>
  <c r="B107" i="231"/>
  <c r="S106" i="231"/>
  <c r="R106" i="231"/>
  <c r="Q106" i="231"/>
  <c r="P106" i="231"/>
  <c r="O106" i="231"/>
  <c r="N106" i="231"/>
  <c r="M106" i="231"/>
  <c r="L106" i="231"/>
  <c r="K106" i="231"/>
  <c r="J106" i="231"/>
  <c r="I106" i="231"/>
  <c r="H106" i="231"/>
  <c r="G106" i="231"/>
  <c r="F106" i="231"/>
  <c r="E106" i="231"/>
  <c r="D106" i="231"/>
  <c r="C106" i="231"/>
  <c r="B106" i="231"/>
  <c r="S105" i="231"/>
  <c r="R105" i="231"/>
  <c r="Q105" i="231"/>
  <c r="P105" i="231"/>
  <c r="O105" i="231"/>
  <c r="N105" i="231"/>
  <c r="M105" i="231"/>
  <c r="L105" i="231"/>
  <c r="K105" i="231"/>
  <c r="J105" i="231"/>
  <c r="I105" i="231"/>
  <c r="H105" i="231"/>
  <c r="G105" i="231"/>
  <c r="F105" i="231"/>
  <c r="E105" i="231"/>
  <c r="D105" i="231"/>
  <c r="C105" i="231"/>
  <c r="B105" i="231"/>
  <c r="S104" i="231"/>
  <c r="R104" i="231"/>
  <c r="Q104" i="231"/>
  <c r="P104" i="231"/>
  <c r="O104" i="231"/>
  <c r="N104" i="231"/>
  <c r="M104" i="231"/>
  <c r="L104" i="231"/>
  <c r="K104" i="231"/>
  <c r="J104" i="231"/>
  <c r="I104" i="231"/>
  <c r="H104" i="231"/>
  <c r="G104" i="231"/>
  <c r="F104" i="231"/>
  <c r="E104" i="231"/>
  <c r="D104" i="231"/>
  <c r="C104" i="231"/>
  <c r="B104" i="231"/>
  <c r="S103" i="231"/>
  <c r="R103" i="231"/>
  <c r="Q103" i="231"/>
  <c r="P103" i="231"/>
  <c r="O103" i="231"/>
  <c r="N103" i="231"/>
  <c r="M103" i="231"/>
  <c r="L103" i="231"/>
  <c r="K103" i="231"/>
  <c r="J103" i="231"/>
  <c r="I103" i="231"/>
  <c r="H103" i="231"/>
  <c r="G103" i="231"/>
  <c r="F103" i="231"/>
  <c r="E103" i="231"/>
  <c r="D103" i="231"/>
  <c r="C103" i="231"/>
  <c r="B103" i="231"/>
  <c r="S102" i="231"/>
  <c r="R102" i="231"/>
  <c r="Q102" i="231"/>
  <c r="P102" i="231"/>
  <c r="O102" i="231"/>
  <c r="N102" i="231"/>
  <c r="M102" i="231"/>
  <c r="L102" i="231"/>
  <c r="K102" i="231"/>
  <c r="J102" i="231"/>
  <c r="I102" i="231"/>
  <c r="H102" i="231"/>
  <c r="G102" i="231"/>
  <c r="F102" i="231"/>
  <c r="E102" i="231"/>
  <c r="D102" i="231"/>
  <c r="C102" i="231"/>
  <c r="B102" i="231"/>
  <c r="S101" i="231"/>
  <c r="R101" i="231"/>
  <c r="Q101" i="231"/>
  <c r="P101" i="231"/>
  <c r="O101" i="231"/>
  <c r="N101" i="231"/>
  <c r="M101" i="231"/>
  <c r="L101" i="231"/>
  <c r="K101" i="231"/>
  <c r="J101" i="231"/>
  <c r="I101" i="231"/>
  <c r="H101" i="231"/>
  <c r="G101" i="231"/>
  <c r="F101" i="231"/>
  <c r="E101" i="231"/>
  <c r="D101" i="231"/>
  <c r="C101" i="231"/>
  <c r="B101" i="231"/>
  <c r="S100" i="231"/>
  <c r="R100" i="231"/>
  <c r="Q100" i="231"/>
  <c r="P100" i="231"/>
  <c r="O100" i="231"/>
  <c r="N100" i="231"/>
  <c r="M100" i="231"/>
  <c r="L100" i="231"/>
  <c r="K100" i="231"/>
  <c r="J100" i="231"/>
  <c r="I100" i="231"/>
  <c r="H100" i="231"/>
  <c r="G100" i="231"/>
  <c r="F100" i="231"/>
  <c r="E100" i="231"/>
  <c r="D100" i="231"/>
  <c r="C100" i="231"/>
  <c r="B100" i="231"/>
  <c r="S99" i="231"/>
  <c r="R99" i="231"/>
  <c r="Q99" i="231"/>
  <c r="P99" i="231"/>
  <c r="O99" i="231"/>
  <c r="N99" i="231"/>
  <c r="M99" i="231"/>
  <c r="L99" i="231"/>
  <c r="K99" i="231"/>
  <c r="J99" i="231"/>
  <c r="I99" i="231"/>
  <c r="H99" i="231"/>
  <c r="G99" i="231"/>
  <c r="F99" i="231"/>
  <c r="E99" i="231"/>
  <c r="D99" i="231"/>
  <c r="C99" i="231"/>
  <c r="B99" i="231"/>
  <c r="S98" i="231"/>
  <c r="R98" i="231"/>
  <c r="Q98" i="231"/>
  <c r="P98" i="231"/>
  <c r="O98" i="231"/>
  <c r="N98" i="231"/>
  <c r="M98" i="231"/>
  <c r="L98" i="231"/>
  <c r="K98" i="231"/>
  <c r="J98" i="231"/>
  <c r="I98" i="231"/>
  <c r="H98" i="231"/>
  <c r="G98" i="231"/>
  <c r="F98" i="231"/>
  <c r="E98" i="231"/>
  <c r="D98" i="231"/>
  <c r="C98" i="231"/>
  <c r="B98" i="231"/>
  <c r="S97" i="231"/>
  <c r="R97" i="231"/>
  <c r="Q97" i="231"/>
  <c r="P97" i="231"/>
  <c r="O97" i="231"/>
  <c r="N97" i="231"/>
  <c r="M97" i="231"/>
  <c r="L97" i="231"/>
  <c r="K97" i="231"/>
  <c r="J97" i="231"/>
  <c r="I97" i="231"/>
  <c r="H97" i="231"/>
  <c r="G97" i="231"/>
  <c r="F97" i="231"/>
  <c r="E97" i="231"/>
  <c r="D97" i="231"/>
  <c r="C97" i="231"/>
  <c r="B97" i="231"/>
  <c r="S96" i="231"/>
  <c r="R96" i="231"/>
  <c r="Q96" i="231"/>
  <c r="P96" i="231"/>
  <c r="O96" i="231"/>
  <c r="N96" i="231"/>
  <c r="M96" i="231"/>
  <c r="L96" i="231"/>
  <c r="K96" i="231"/>
  <c r="J96" i="231"/>
  <c r="I96" i="231"/>
  <c r="H96" i="231"/>
  <c r="G96" i="231"/>
  <c r="F96" i="231"/>
  <c r="E96" i="231"/>
  <c r="D96" i="231"/>
  <c r="C96" i="231"/>
  <c r="B96" i="231"/>
  <c r="S95" i="231"/>
  <c r="R95" i="231"/>
  <c r="Q95" i="231"/>
  <c r="P95" i="231"/>
  <c r="O95" i="231"/>
  <c r="N95" i="231"/>
  <c r="M95" i="231"/>
  <c r="L95" i="231"/>
  <c r="K95" i="231"/>
  <c r="J95" i="231"/>
  <c r="I95" i="231"/>
  <c r="H95" i="231"/>
  <c r="G95" i="231"/>
  <c r="F95" i="231"/>
  <c r="E95" i="231"/>
  <c r="D95" i="231"/>
  <c r="C95" i="231"/>
  <c r="B95" i="231"/>
  <c r="S94" i="231"/>
  <c r="R94" i="231"/>
  <c r="Q94" i="231"/>
  <c r="P94" i="231"/>
  <c r="O94" i="231"/>
  <c r="N94" i="231"/>
  <c r="M94" i="231"/>
  <c r="L94" i="231"/>
  <c r="K94" i="231"/>
  <c r="J94" i="231"/>
  <c r="I94" i="231"/>
  <c r="H94" i="231"/>
  <c r="G94" i="231"/>
  <c r="F94" i="231"/>
  <c r="E94" i="231"/>
  <c r="D94" i="231"/>
  <c r="C94" i="231"/>
  <c r="B94" i="231"/>
  <c r="S93" i="231"/>
  <c r="R93" i="231"/>
  <c r="Q93" i="231"/>
  <c r="P93" i="231"/>
  <c r="O93" i="231"/>
  <c r="N93" i="231"/>
  <c r="M93" i="231"/>
  <c r="L93" i="231"/>
  <c r="K93" i="231"/>
  <c r="J93" i="231"/>
  <c r="I93" i="231"/>
  <c r="H93" i="231"/>
  <c r="G93" i="231"/>
  <c r="F93" i="231"/>
  <c r="E93" i="231"/>
  <c r="D93" i="231"/>
  <c r="C93" i="231"/>
  <c r="B93" i="231"/>
  <c r="S92" i="231"/>
  <c r="R92" i="231"/>
  <c r="Q92" i="231"/>
  <c r="P92" i="231"/>
  <c r="O92" i="231"/>
  <c r="N92" i="231"/>
  <c r="M92" i="231"/>
  <c r="L92" i="231"/>
  <c r="K92" i="231"/>
  <c r="J92" i="231"/>
  <c r="I92" i="231"/>
  <c r="H92" i="231"/>
  <c r="G92" i="231"/>
  <c r="F92" i="231"/>
  <c r="E92" i="231"/>
  <c r="D92" i="231"/>
  <c r="C92" i="231"/>
  <c r="B92" i="231"/>
  <c r="S91" i="231"/>
  <c r="R91" i="231"/>
  <c r="Q91" i="231"/>
  <c r="P91" i="231"/>
  <c r="O91" i="231"/>
  <c r="N91" i="231"/>
  <c r="M91" i="231"/>
  <c r="L91" i="231"/>
  <c r="K91" i="231"/>
  <c r="J91" i="231"/>
  <c r="I91" i="231"/>
  <c r="H91" i="231"/>
  <c r="G91" i="231"/>
  <c r="F91" i="231"/>
  <c r="E91" i="231"/>
  <c r="D91" i="231"/>
  <c r="C91" i="231"/>
  <c r="B91" i="231"/>
  <c r="S90" i="231"/>
  <c r="R90" i="231"/>
  <c r="Q90" i="231"/>
  <c r="P90" i="231"/>
  <c r="O90" i="231"/>
  <c r="N90" i="231"/>
  <c r="M90" i="231"/>
  <c r="L90" i="231"/>
  <c r="K90" i="231"/>
  <c r="J90" i="231"/>
  <c r="I90" i="231"/>
  <c r="H90" i="231"/>
  <c r="G90" i="231"/>
  <c r="F90" i="231"/>
  <c r="E90" i="231"/>
  <c r="D90" i="231"/>
  <c r="C90" i="231"/>
  <c r="B90" i="231"/>
  <c r="S89" i="231"/>
  <c r="R89" i="231"/>
  <c r="Q89" i="231"/>
  <c r="P89" i="231"/>
  <c r="O89" i="231"/>
  <c r="N89" i="231"/>
  <c r="M89" i="231"/>
  <c r="L89" i="231"/>
  <c r="K89" i="231"/>
  <c r="J89" i="231"/>
  <c r="I89" i="231"/>
  <c r="H89" i="231"/>
  <c r="G89" i="231"/>
  <c r="F89" i="231"/>
  <c r="E89" i="231"/>
  <c r="D89" i="231"/>
  <c r="C89" i="231"/>
  <c r="B89" i="231"/>
  <c r="S88" i="231"/>
  <c r="R88" i="231"/>
  <c r="Q88" i="231"/>
  <c r="P88" i="231"/>
  <c r="O88" i="231"/>
  <c r="N88" i="231"/>
  <c r="M88" i="231"/>
  <c r="L88" i="231"/>
  <c r="K88" i="231"/>
  <c r="J88" i="231"/>
  <c r="I88" i="231"/>
  <c r="H88" i="231"/>
  <c r="G88" i="231"/>
  <c r="F88" i="231"/>
  <c r="E88" i="231"/>
  <c r="D88" i="231"/>
  <c r="C88" i="231"/>
  <c r="B88" i="231"/>
  <c r="S87" i="231"/>
  <c r="R87" i="231"/>
  <c r="Q87" i="231"/>
  <c r="P87" i="231"/>
  <c r="O87" i="231"/>
  <c r="N87" i="231"/>
  <c r="M87" i="231"/>
  <c r="L87" i="231"/>
  <c r="K87" i="231"/>
  <c r="J87" i="231"/>
  <c r="I87" i="231"/>
  <c r="H87" i="231"/>
  <c r="G87" i="231"/>
  <c r="F87" i="231"/>
  <c r="E87" i="231"/>
  <c r="D87" i="231"/>
  <c r="C87" i="231"/>
  <c r="B87" i="231"/>
  <c r="S86" i="231"/>
  <c r="R86" i="231"/>
  <c r="Q86" i="231"/>
  <c r="P86" i="231"/>
  <c r="O86" i="231"/>
  <c r="N86" i="231"/>
  <c r="M86" i="231"/>
  <c r="L86" i="231"/>
  <c r="K86" i="231"/>
  <c r="J86" i="231"/>
  <c r="I86" i="231"/>
  <c r="H86" i="231"/>
  <c r="G86" i="231"/>
  <c r="F86" i="231"/>
  <c r="E86" i="231"/>
  <c r="D86" i="231"/>
  <c r="C86" i="231"/>
  <c r="B86" i="231"/>
  <c r="S85" i="231"/>
  <c r="R85" i="231"/>
  <c r="Q85" i="231"/>
  <c r="P85" i="231"/>
  <c r="O85" i="231"/>
  <c r="N85" i="231"/>
  <c r="M85" i="231"/>
  <c r="L85" i="231"/>
  <c r="K85" i="231"/>
  <c r="J85" i="231"/>
  <c r="I85" i="231"/>
  <c r="H85" i="231"/>
  <c r="G85" i="231"/>
  <c r="F85" i="231"/>
  <c r="E85" i="231"/>
  <c r="D85" i="231"/>
  <c r="C85" i="231"/>
  <c r="B85" i="231"/>
  <c r="S84" i="231"/>
  <c r="R84" i="231"/>
  <c r="Q84" i="231"/>
  <c r="P84" i="231"/>
  <c r="O84" i="231"/>
  <c r="N84" i="231"/>
  <c r="M84" i="231"/>
  <c r="L84" i="231"/>
  <c r="K84" i="231"/>
  <c r="J84" i="231"/>
  <c r="I84" i="231"/>
  <c r="H84" i="231"/>
  <c r="G84" i="231"/>
  <c r="F84" i="231"/>
  <c r="E84" i="231"/>
  <c r="D84" i="231"/>
  <c r="C84" i="231"/>
  <c r="B84" i="231"/>
  <c r="S83" i="231"/>
  <c r="R83" i="231"/>
  <c r="Q83" i="231"/>
  <c r="P83" i="231"/>
  <c r="O83" i="231"/>
  <c r="N83" i="231"/>
  <c r="M83" i="231"/>
  <c r="L83" i="231"/>
  <c r="K83" i="231"/>
  <c r="J83" i="231"/>
  <c r="I83" i="231"/>
  <c r="H83" i="231"/>
  <c r="G83" i="231"/>
  <c r="F83" i="231"/>
  <c r="E83" i="231"/>
  <c r="D83" i="231"/>
  <c r="C83" i="231"/>
  <c r="B83" i="231"/>
  <c r="S82" i="231"/>
  <c r="R82" i="231"/>
  <c r="Q82" i="231"/>
  <c r="P82" i="231"/>
  <c r="O82" i="231"/>
  <c r="N82" i="231"/>
  <c r="M82" i="231"/>
  <c r="L82" i="231"/>
  <c r="K82" i="231"/>
  <c r="J82" i="231"/>
  <c r="I82" i="231"/>
  <c r="H82" i="231"/>
  <c r="G82" i="231"/>
  <c r="F82" i="231"/>
  <c r="E82" i="231"/>
  <c r="D82" i="231"/>
  <c r="C82" i="231"/>
  <c r="B82" i="231"/>
  <c r="S81" i="231"/>
  <c r="R81" i="231"/>
  <c r="Q81" i="231"/>
  <c r="P81" i="231"/>
  <c r="O81" i="231"/>
  <c r="N81" i="231"/>
  <c r="M81" i="231"/>
  <c r="L81" i="231"/>
  <c r="K81" i="231"/>
  <c r="J81" i="231"/>
  <c r="I81" i="231"/>
  <c r="H81" i="231"/>
  <c r="G81" i="231"/>
  <c r="F81" i="231"/>
  <c r="E81" i="231"/>
  <c r="D81" i="231"/>
  <c r="C81" i="231"/>
  <c r="B81" i="231"/>
  <c r="S80" i="231"/>
  <c r="R80" i="231"/>
  <c r="Q80" i="231"/>
  <c r="P80" i="231"/>
  <c r="O80" i="231"/>
  <c r="N80" i="231"/>
  <c r="M80" i="231"/>
  <c r="L80" i="231"/>
  <c r="K80" i="231"/>
  <c r="J80" i="231"/>
  <c r="I80" i="231"/>
  <c r="H80" i="231"/>
  <c r="G80" i="231"/>
  <c r="F80" i="231"/>
  <c r="E80" i="231"/>
  <c r="D80" i="231"/>
  <c r="C80" i="231"/>
  <c r="B80" i="231"/>
  <c r="S79" i="231"/>
  <c r="R79" i="231"/>
  <c r="Q79" i="231"/>
  <c r="P79" i="231"/>
  <c r="O79" i="231"/>
  <c r="N79" i="231"/>
  <c r="M79" i="231"/>
  <c r="L79" i="231"/>
  <c r="K79" i="231"/>
  <c r="J79" i="231"/>
  <c r="I79" i="231"/>
  <c r="H79" i="231"/>
  <c r="G79" i="231"/>
  <c r="F79" i="231"/>
  <c r="E79" i="231"/>
  <c r="D79" i="231"/>
  <c r="C79" i="231"/>
  <c r="B79" i="231"/>
  <c r="S78" i="231"/>
  <c r="R78" i="231"/>
  <c r="Q78" i="231"/>
  <c r="P78" i="231"/>
  <c r="O78" i="231"/>
  <c r="N78" i="231"/>
  <c r="M78" i="231"/>
  <c r="L78" i="231"/>
  <c r="K78" i="231"/>
  <c r="J78" i="231"/>
  <c r="I78" i="231"/>
  <c r="H78" i="231"/>
  <c r="G78" i="231"/>
  <c r="F78" i="231"/>
  <c r="E78" i="231"/>
  <c r="D78" i="231"/>
  <c r="C78" i="231"/>
  <c r="B78" i="231"/>
  <c r="S77" i="231"/>
  <c r="R77" i="231"/>
  <c r="Q77" i="231"/>
  <c r="P77" i="231"/>
  <c r="O77" i="231"/>
  <c r="N77" i="231"/>
  <c r="M77" i="231"/>
  <c r="L77" i="231"/>
  <c r="K77" i="231"/>
  <c r="J77" i="231"/>
  <c r="I77" i="231"/>
  <c r="H77" i="231"/>
  <c r="G77" i="231"/>
  <c r="F77" i="231"/>
  <c r="E77" i="231"/>
  <c r="D77" i="231"/>
  <c r="C77" i="231"/>
  <c r="B77" i="231"/>
  <c r="S76" i="231"/>
  <c r="R76" i="231"/>
  <c r="Q76" i="231"/>
  <c r="P76" i="231"/>
  <c r="O76" i="231"/>
  <c r="N76" i="231"/>
  <c r="M76" i="231"/>
  <c r="L76" i="231"/>
  <c r="K76" i="231"/>
  <c r="J76" i="231"/>
  <c r="I76" i="231"/>
  <c r="H76" i="231"/>
  <c r="G76" i="231"/>
  <c r="F76" i="231"/>
  <c r="E76" i="231"/>
  <c r="D76" i="231"/>
  <c r="C76" i="231"/>
  <c r="B76" i="231"/>
  <c r="S75" i="231"/>
  <c r="R75" i="231"/>
  <c r="Q75" i="231"/>
  <c r="P75" i="231"/>
  <c r="O75" i="231"/>
  <c r="N75" i="231"/>
  <c r="M75" i="231"/>
  <c r="L75" i="231"/>
  <c r="K75" i="231"/>
  <c r="J75" i="231"/>
  <c r="I75" i="231"/>
  <c r="H75" i="231"/>
  <c r="G75" i="231"/>
  <c r="F75" i="231"/>
  <c r="E75" i="231"/>
  <c r="D75" i="231"/>
  <c r="C75" i="231"/>
  <c r="B75" i="231"/>
  <c r="S74" i="231"/>
  <c r="R74" i="231"/>
  <c r="Q74" i="231"/>
  <c r="P74" i="231"/>
  <c r="O74" i="231"/>
  <c r="N74" i="231"/>
  <c r="M74" i="231"/>
  <c r="L74" i="231"/>
  <c r="K74" i="231"/>
  <c r="J74" i="231"/>
  <c r="I74" i="231"/>
  <c r="H74" i="231"/>
  <c r="G74" i="231"/>
  <c r="F74" i="231"/>
  <c r="E74" i="231"/>
  <c r="D74" i="231"/>
  <c r="C74" i="231"/>
  <c r="B74" i="231"/>
  <c r="S73" i="231"/>
  <c r="R73" i="231"/>
  <c r="Q73" i="231"/>
  <c r="P73" i="231"/>
  <c r="O73" i="231"/>
  <c r="N73" i="231"/>
  <c r="M73" i="231"/>
  <c r="L73" i="231"/>
  <c r="K73" i="231"/>
  <c r="J73" i="231"/>
  <c r="I73" i="231"/>
  <c r="H73" i="231"/>
  <c r="G73" i="231"/>
  <c r="F73" i="231"/>
  <c r="E73" i="231"/>
  <c r="D73" i="231"/>
  <c r="C73" i="231"/>
  <c r="B73" i="231"/>
  <c r="S72" i="231"/>
  <c r="R72" i="231"/>
  <c r="Q72" i="231"/>
  <c r="P72" i="231"/>
  <c r="O72" i="231"/>
  <c r="N72" i="231"/>
  <c r="M72" i="231"/>
  <c r="L72" i="231"/>
  <c r="K72" i="231"/>
  <c r="J72" i="231"/>
  <c r="I72" i="231"/>
  <c r="H72" i="231"/>
  <c r="G72" i="231"/>
  <c r="F72" i="231"/>
  <c r="E72" i="231"/>
  <c r="D72" i="231"/>
  <c r="C72" i="231"/>
  <c r="B72" i="231"/>
  <c r="S71" i="231"/>
  <c r="R71" i="231"/>
  <c r="Q71" i="231"/>
  <c r="P71" i="231"/>
  <c r="O71" i="231"/>
  <c r="N71" i="231"/>
  <c r="M71" i="231"/>
  <c r="L71" i="231"/>
  <c r="K71" i="231"/>
  <c r="J71" i="231"/>
  <c r="I71" i="231"/>
  <c r="H71" i="231"/>
  <c r="G71" i="231"/>
  <c r="F71" i="231"/>
  <c r="E71" i="231"/>
  <c r="D71" i="231"/>
  <c r="C71" i="231"/>
  <c r="B71" i="231"/>
  <c r="S70" i="231"/>
  <c r="R70" i="231"/>
  <c r="Q70" i="231"/>
  <c r="P70" i="231"/>
  <c r="O70" i="231"/>
  <c r="N70" i="231"/>
  <c r="M70" i="231"/>
  <c r="L70" i="231"/>
  <c r="K70" i="231"/>
  <c r="J70" i="231"/>
  <c r="I70" i="231"/>
  <c r="H70" i="231"/>
  <c r="G70" i="231"/>
  <c r="F70" i="231"/>
  <c r="E70" i="231"/>
  <c r="D70" i="231"/>
  <c r="C70" i="231"/>
  <c r="B70" i="231"/>
  <c r="S69" i="231"/>
  <c r="R69" i="231"/>
  <c r="Q69" i="231"/>
  <c r="P69" i="231"/>
  <c r="O69" i="231"/>
  <c r="N69" i="231"/>
  <c r="M69" i="231"/>
  <c r="L69" i="231"/>
  <c r="K69" i="231"/>
  <c r="J69" i="231"/>
  <c r="I69" i="231"/>
  <c r="H69" i="231"/>
  <c r="G69" i="231"/>
  <c r="F69" i="231"/>
  <c r="E69" i="231"/>
  <c r="D69" i="231"/>
  <c r="C69" i="231"/>
  <c r="B69" i="231"/>
  <c r="S68" i="231"/>
  <c r="R68" i="231"/>
  <c r="Q68" i="231"/>
  <c r="P68" i="231"/>
  <c r="O68" i="231"/>
  <c r="N68" i="231"/>
  <c r="M68" i="231"/>
  <c r="L68" i="231"/>
  <c r="K68" i="231"/>
  <c r="J68" i="231"/>
  <c r="I68" i="231"/>
  <c r="H68" i="231"/>
  <c r="G68" i="231"/>
  <c r="F68" i="231"/>
  <c r="E68" i="231"/>
  <c r="D68" i="231"/>
  <c r="C68" i="231"/>
  <c r="B68" i="231"/>
  <c r="S67" i="231"/>
  <c r="R67" i="231"/>
  <c r="Q67" i="231"/>
  <c r="P67" i="231"/>
  <c r="O67" i="231"/>
  <c r="N67" i="231"/>
  <c r="M67" i="231"/>
  <c r="L67" i="231"/>
  <c r="K67" i="231"/>
  <c r="J67" i="231"/>
  <c r="I67" i="231"/>
  <c r="H67" i="231"/>
  <c r="G67" i="231"/>
  <c r="F67" i="231"/>
  <c r="E67" i="231"/>
  <c r="D67" i="231"/>
  <c r="C67" i="231"/>
  <c r="B67" i="231"/>
  <c r="S66" i="231"/>
  <c r="R66" i="231"/>
  <c r="Q66" i="231"/>
  <c r="P66" i="231"/>
  <c r="O66" i="231"/>
  <c r="N66" i="231"/>
  <c r="M66" i="231"/>
  <c r="L66" i="231"/>
  <c r="K66" i="231"/>
  <c r="J66" i="231"/>
  <c r="I66" i="231"/>
  <c r="H66" i="231"/>
  <c r="G66" i="231"/>
  <c r="F66" i="231"/>
  <c r="E66" i="231"/>
  <c r="D66" i="231"/>
  <c r="C66" i="231"/>
  <c r="B66" i="231"/>
  <c r="S65" i="231"/>
  <c r="R65" i="231"/>
  <c r="Q65" i="231"/>
  <c r="P65" i="231"/>
  <c r="O65" i="231"/>
  <c r="N65" i="231"/>
  <c r="M65" i="231"/>
  <c r="L65" i="231"/>
  <c r="K65" i="231"/>
  <c r="J65" i="231"/>
  <c r="I65" i="231"/>
  <c r="H65" i="231"/>
  <c r="G65" i="231"/>
  <c r="F65" i="231"/>
  <c r="E65" i="231"/>
  <c r="D65" i="231"/>
  <c r="C65" i="231"/>
  <c r="B65" i="231"/>
  <c r="S64" i="231"/>
  <c r="R64" i="231"/>
  <c r="Q64" i="231"/>
  <c r="P64" i="231"/>
  <c r="O64" i="231"/>
  <c r="N64" i="231"/>
  <c r="M64" i="231"/>
  <c r="L64" i="231"/>
  <c r="K64" i="231"/>
  <c r="J64" i="231"/>
  <c r="I64" i="231"/>
  <c r="H64" i="231"/>
  <c r="G64" i="231"/>
  <c r="F64" i="231"/>
  <c r="E64" i="231"/>
  <c r="D64" i="231"/>
  <c r="C64" i="231"/>
  <c r="B64" i="231"/>
  <c r="S63" i="231"/>
  <c r="R63" i="231"/>
  <c r="Q63" i="231"/>
  <c r="P63" i="231"/>
  <c r="O63" i="231"/>
  <c r="N63" i="231"/>
  <c r="M63" i="231"/>
  <c r="L63" i="231"/>
  <c r="K63" i="231"/>
  <c r="J63" i="231"/>
  <c r="I63" i="231"/>
  <c r="H63" i="231"/>
  <c r="G63" i="231"/>
  <c r="F63" i="231"/>
  <c r="E63" i="231"/>
  <c r="D63" i="231"/>
  <c r="C63" i="231"/>
  <c r="B63" i="231"/>
  <c r="S62" i="231"/>
  <c r="R62" i="231"/>
  <c r="Q62" i="231"/>
  <c r="P62" i="231"/>
  <c r="O62" i="231"/>
  <c r="N62" i="231"/>
  <c r="M62" i="231"/>
  <c r="L62" i="231"/>
  <c r="K62" i="231"/>
  <c r="J62" i="231"/>
  <c r="I62" i="231"/>
  <c r="H62" i="231"/>
  <c r="G62" i="231"/>
  <c r="F62" i="231"/>
  <c r="E62" i="231"/>
  <c r="D62" i="231"/>
  <c r="C62" i="231"/>
  <c r="B62" i="231"/>
  <c r="S61" i="231"/>
  <c r="R61" i="231"/>
  <c r="Q61" i="231"/>
  <c r="P61" i="231"/>
  <c r="O61" i="231"/>
  <c r="N61" i="231"/>
  <c r="M61" i="231"/>
  <c r="L61" i="231"/>
  <c r="K61" i="231"/>
  <c r="J61" i="231"/>
  <c r="I61" i="231"/>
  <c r="H61" i="231"/>
  <c r="G61" i="231"/>
  <c r="F61" i="231"/>
  <c r="E61" i="231"/>
  <c r="D61" i="231"/>
  <c r="C61" i="231"/>
  <c r="B61" i="231"/>
  <c r="S60" i="231"/>
  <c r="R60" i="231"/>
  <c r="Q60" i="231"/>
  <c r="P60" i="231"/>
  <c r="O60" i="231"/>
  <c r="N60" i="231"/>
  <c r="M60" i="231"/>
  <c r="L60" i="231"/>
  <c r="K60" i="231"/>
  <c r="J60" i="231"/>
  <c r="I60" i="231"/>
  <c r="H60" i="231"/>
  <c r="G60" i="231"/>
  <c r="F60" i="231"/>
  <c r="E60" i="231"/>
  <c r="D60" i="231"/>
  <c r="C60" i="231"/>
  <c r="B60" i="231"/>
  <c r="S59" i="231"/>
  <c r="R59" i="231"/>
  <c r="Q59" i="231"/>
  <c r="P59" i="231"/>
  <c r="O59" i="231"/>
  <c r="N59" i="231"/>
  <c r="M59" i="231"/>
  <c r="L59" i="231"/>
  <c r="K59" i="231"/>
  <c r="J59" i="231"/>
  <c r="I59" i="231"/>
  <c r="H59" i="231"/>
  <c r="G59" i="231"/>
  <c r="F59" i="231"/>
  <c r="E59" i="231"/>
  <c r="D59" i="231"/>
  <c r="C59" i="231"/>
  <c r="B59" i="231"/>
  <c r="G58" i="231"/>
  <c r="F58" i="231"/>
  <c r="E58" i="231"/>
  <c r="D58" i="231"/>
  <c r="C58" i="231"/>
  <c r="B58" i="231"/>
  <c r="G57" i="231"/>
  <c r="F57" i="231"/>
  <c r="E57" i="231"/>
  <c r="D57" i="231"/>
  <c r="C57" i="231"/>
  <c r="B57" i="231"/>
  <c r="G56" i="231"/>
  <c r="F56" i="231"/>
  <c r="E56" i="231"/>
  <c r="D56" i="231"/>
  <c r="C56" i="231"/>
  <c r="B56" i="231"/>
  <c r="G55" i="231"/>
  <c r="F55" i="231"/>
  <c r="E55" i="231"/>
  <c r="D55" i="231"/>
  <c r="C55" i="231"/>
  <c r="B55" i="231"/>
  <c r="G54" i="231"/>
  <c r="F54" i="231"/>
  <c r="E54" i="231"/>
  <c r="D54" i="231"/>
  <c r="C54" i="231"/>
  <c r="B54" i="231"/>
  <c r="G53" i="231"/>
  <c r="F53" i="231"/>
  <c r="E53" i="231"/>
  <c r="D53" i="231"/>
  <c r="C53" i="231"/>
  <c r="B53" i="231"/>
  <c r="G52" i="231"/>
  <c r="F52" i="231"/>
  <c r="E52" i="231"/>
  <c r="D52" i="231"/>
  <c r="C52" i="231"/>
  <c r="B52" i="231"/>
  <c r="G51" i="231"/>
  <c r="F51" i="231"/>
  <c r="E51" i="231"/>
  <c r="D51" i="231"/>
  <c r="C51" i="231"/>
  <c r="B51" i="231"/>
  <c r="G50" i="231"/>
  <c r="F50" i="231"/>
  <c r="E50" i="231"/>
  <c r="D50" i="231"/>
  <c r="C50" i="231"/>
  <c r="B50" i="231"/>
  <c r="G49" i="231"/>
  <c r="F49" i="231"/>
  <c r="E49" i="231"/>
  <c r="D49" i="231"/>
  <c r="C49" i="231"/>
  <c r="B49" i="231"/>
  <c r="G48" i="231"/>
  <c r="F48" i="231"/>
  <c r="E48" i="231"/>
  <c r="D48" i="231"/>
  <c r="C48" i="231"/>
  <c r="B48" i="231"/>
  <c r="G47" i="231"/>
  <c r="F47" i="231"/>
  <c r="E47" i="231"/>
  <c r="D47" i="231"/>
  <c r="C47" i="231"/>
  <c r="B47" i="231"/>
  <c r="G46" i="231"/>
  <c r="F46" i="231"/>
  <c r="E46" i="231"/>
  <c r="D46" i="231"/>
  <c r="C46" i="231"/>
  <c r="B46" i="231"/>
  <c r="G45" i="231"/>
  <c r="F45" i="231"/>
  <c r="E45" i="231"/>
  <c r="D45" i="231"/>
  <c r="C45" i="231"/>
  <c r="B45" i="231"/>
  <c r="G44" i="231"/>
  <c r="F44" i="231"/>
  <c r="E44" i="231"/>
  <c r="D44" i="231"/>
  <c r="C44" i="231"/>
  <c r="B44" i="231"/>
  <c r="G43" i="231"/>
  <c r="F43" i="231"/>
  <c r="E43" i="231"/>
  <c r="D43" i="231"/>
  <c r="C43" i="231"/>
  <c r="B43" i="231"/>
  <c r="G42" i="231"/>
  <c r="F42" i="231"/>
  <c r="E42" i="231"/>
  <c r="D42" i="231"/>
  <c r="C42" i="231"/>
  <c r="B42" i="231"/>
  <c r="G41" i="231"/>
  <c r="F41" i="231"/>
  <c r="E41" i="231"/>
  <c r="D41" i="231"/>
  <c r="C41" i="231"/>
  <c r="B41" i="231"/>
  <c r="G40" i="231"/>
  <c r="F40" i="231"/>
  <c r="E40" i="231"/>
  <c r="D40" i="231"/>
  <c r="C40" i="231"/>
  <c r="B40" i="231"/>
  <c r="G39" i="231"/>
  <c r="F39" i="231"/>
  <c r="E39" i="231"/>
  <c r="D39" i="231"/>
  <c r="C39" i="231"/>
  <c r="B39" i="231"/>
  <c r="G38" i="231"/>
  <c r="F38" i="231"/>
  <c r="E38" i="231"/>
  <c r="D38" i="231"/>
  <c r="C38" i="231"/>
  <c r="B38" i="231"/>
  <c r="G37" i="231"/>
  <c r="F37" i="231"/>
  <c r="E37" i="231"/>
  <c r="D37" i="231"/>
  <c r="C37" i="231"/>
  <c r="B37" i="231"/>
  <c r="G36" i="231"/>
  <c r="F36" i="231"/>
  <c r="E36" i="231"/>
  <c r="D36" i="231"/>
  <c r="C36" i="231"/>
  <c r="B36" i="231"/>
  <c r="G35" i="231"/>
  <c r="F35" i="231"/>
  <c r="E35" i="231"/>
  <c r="D35" i="231"/>
  <c r="C35" i="231"/>
  <c r="B35" i="231"/>
  <c r="G34" i="231"/>
  <c r="F34" i="231"/>
  <c r="E34" i="231"/>
  <c r="D34" i="231"/>
  <c r="C34" i="231"/>
  <c r="B34" i="231"/>
  <c r="G33" i="231"/>
  <c r="F33" i="231"/>
  <c r="E33" i="231"/>
  <c r="D33" i="231"/>
  <c r="C33" i="231"/>
  <c r="B33" i="231"/>
  <c r="G32" i="231"/>
  <c r="F32" i="231"/>
  <c r="E32" i="231"/>
  <c r="D32" i="231"/>
  <c r="C32" i="231"/>
  <c r="B32" i="231"/>
  <c r="G31" i="231"/>
  <c r="F31" i="231"/>
  <c r="E31" i="231"/>
  <c r="D31" i="231"/>
  <c r="C31" i="231"/>
  <c r="B31" i="231"/>
  <c r="G30" i="231"/>
  <c r="F30" i="231"/>
  <c r="E30" i="231"/>
  <c r="D30" i="231"/>
  <c r="C30" i="231"/>
  <c r="B30" i="231"/>
  <c r="G29" i="231"/>
  <c r="F29" i="231"/>
  <c r="E29" i="231"/>
  <c r="D29" i="231"/>
  <c r="C29" i="231"/>
  <c r="B29" i="231"/>
  <c r="G28" i="231"/>
  <c r="F28" i="231"/>
  <c r="E28" i="231"/>
  <c r="D28" i="231"/>
  <c r="C28" i="231"/>
  <c r="B28" i="231"/>
  <c r="G27" i="231"/>
  <c r="F27" i="231"/>
  <c r="E27" i="231"/>
  <c r="D27" i="231"/>
  <c r="C27" i="231"/>
  <c r="B27" i="231"/>
  <c r="G26" i="231"/>
  <c r="F26" i="231"/>
  <c r="E26" i="231"/>
  <c r="D26" i="231"/>
  <c r="C26" i="231"/>
  <c r="B26" i="231"/>
  <c r="G25" i="231"/>
  <c r="F25" i="231"/>
  <c r="E25" i="231"/>
  <c r="D25" i="231"/>
  <c r="C25" i="231"/>
  <c r="B25" i="231"/>
  <c r="G24" i="231"/>
  <c r="F24" i="231"/>
  <c r="E24" i="231"/>
  <c r="D24" i="231"/>
  <c r="C24" i="231"/>
  <c r="B24" i="231"/>
  <c r="G23" i="231"/>
  <c r="F23" i="231"/>
  <c r="E23" i="231"/>
  <c r="D23" i="231"/>
  <c r="C23" i="231"/>
  <c r="B23" i="231"/>
  <c r="G22" i="231"/>
  <c r="F22" i="231"/>
  <c r="E22" i="231"/>
  <c r="D22" i="231"/>
  <c r="C22" i="231"/>
  <c r="B22" i="231"/>
  <c r="G21" i="231"/>
  <c r="F21" i="231"/>
  <c r="E21" i="231"/>
  <c r="D21" i="231"/>
  <c r="C21" i="231"/>
  <c r="B21" i="231"/>
  <c r="G20" i="231"/>
  <c r="F20" i="231"/>
  <c r="E20" i="231"/>
  <c r="D20" i="231"/>
  <c r="C20" i="231"/>
  <c r="B20" i="231"/>
  <c r="G19" i="231"/>
  <c r="F19" i="231"/>
  <c r="E19" i="231"/>
  <c r="D19" i="231"/>
  <c r="C19" i="231"/>
  <c r="B19" i="231"/>
  <c r="G18" i="231"/>
  <c r="F18" i="231"/>
  <c r="E18" i="231"/>
  <c r="D18" i="231"/>
  <c r="C18" i="231"/>
  <c r="B18" i="231"/>
  <c r="G17" i="231"/>
  <c r="F17" i="231"/>
  <c r="E17" i="231"/>
  <c r="D17" i="231"/>
  <c r="C17" i="231"/>
  <c r="B17" i="231"/>
  <c r="G16" i="231"/>
  <c r="F16" i="231"/>
  <c r="E16" i="231"/>
  <c r="D16" i="231"/>
  <c r="C16" i="231"/>
  <c r="B16" i="231"/>
  <c r="G15" i="231"/>
  <c r="F15" i="231"/>
  <c r="E15" i="231"/>
  <c r="D15" i="231"/>
  <c r="C15" i="231"/>
  <c r="B15" i="231"/>
  <c r="G14" i="231"/>
  <c r="F14" i="231"/>
  <c r="E14" i="231"/>
  <c r="D14" i="231"/>
  <c r="C14" i="231"/>
  <c r="B14" i="231"/>
  <c r="G13" i="231"/>
  <c r="F13" i="231"/>
  <c r="E13" i="231"/>
  <c r="D13" i="231"/>
  <c r="C13" i="231"/>
  <c r="B13" i="231"/>
  <c r="G12" i="231"/>
  <c r="F12" i="231"/>
  <c r="E12" i="231"/>
  <c r="D12" i="231"/>
  <c r="C12" i="231"/>
  <c r="B12" i="231"/>
  <c r="G11" i="231"/>
  <c r="F11" i="231"/>
  <c r="E11" i="231"/>
  <c r="D11" i="231"/>
  <c r="C11" i="231"/>
  <c r="B11" i="231"/>
  <c r="G10" i="231"/>
  <c r="F10" i="231"/>
  <c r="E10" i="231"/>
  <c r="D10" i="231"/>
  <c r="C10" i="231"/>
  <c r="B10" i="231"/>
  <c r="I113" i="246"/>
  <c r="J113" i="246"/>
  <c r="R113" i="246" s="1"/>
  <c r="H113" i="246"/>
  <c r="Q113" i="246" s="1"/>
  <c r="G113" i="246"/>
  <c r="O113" i="246" s="1"/>
  <c r="F113" i="246"/>
  <c r="N113" i="246"/>
  <c r="E113" i="246"/>
  <c r="M113" i="246" s="1"/>
  <c r="C113" i="246"/>
  <c r="D113" i="246" s="1"/>
  <c r="B113" i="246"/>
  <c r="I112" i="246"/>
  <c r="J112" i="246"/>
  <c r="R112" i="246" s="1"/>
  <c r="H112" i="246"/>
  <c r="Q112" i="246" s="1"/>
  <c r="G112" i="246"/>
  <c r="O112" i="246" s="1"/>
  <c r="F112" i="246"/>
  <c r="N112" i="246"/>
  <c r="E112" i="246"/>
  <c r="M112" i="246" s="1"/>
  <c r="C112" i="246"/>
  <c r="D112" i="246" s="1"/>
  <c r="B112" i="246"/>
  <c r="I111" i="246"/>
  <c r="J111" i="246"/>
  <c r="R111" i="246" s="1"/>
  <c r="H111" i="246"/>
  <c r="Q111" i="246" s="1"/>
  <c r="G111" i="246"/>
  <c r="O111" i="246" s="1"/>
  <c r="F111" i="246"/>
  <c r="N111" i="246"/>
  <c r="E111" i="246"/>
  <c r="M111" i="246" s="1"/>
  <c r="C111" i="246"/>
  <c r="D111" i="246" s="1"/>
  <c r="B111" i="246"/>
  <c r="I110" i="246"/>
  <c r="J110" i="246"/>
  <c r="R110" i="246" s="1"/>
  <c r="H110" i="246"/>
  <c r="Q110" i="246" s="1"/>
  <c r="G110" i="246"/>
  <c r="O110" i="246" s="1"/>
  <c r="F110" i="246"/>
  <c r="N110" i="246"/>
  <c r="E110" i="246"/>
  <c r="M110" i="246" s="1"/>
  <c r="C110" i="246"/>
  <c r="D110" i="246" s="1"/>
  <c r="B110" i="246"/>
  <c r="I109" i="246"/>
  <c r="J109" i="246"/>
  <c r="R109" i="246" s="1"/>
  <c r="H109" i="246"/>
  <c r="Q109" i="246" s="1"/>
  <c r="G109" i="246"/>
  <c r="O109" i="246" s="1"/>
  <c r="F109" i="246"/>
  <c r="N109" i="246"/>
  <c r="E109" i="246"/>
  <c r="M109" i="246" s="1"/>
  <c r="C109" i="246"/>
  <c r="D109" i="246" s="1"/>
  <c r="B109" i="246"/>
  <c r="I108" i="246"/>
  <c r="J108" i="246"/>
  <c r="R108" i="246" s="1"/>
  <c r="H108" i="246"/>
  <c r="Q108" i="246" s="1"/>
  <c r="G108" i="246"/>
  <c r="O108" i="246" s="1"/>
  <c r="F108" i="246"/>
  <c r="N108" i="246"/>
  <c r="E108" i="246"/>
  <c r="M108" i="246" s="1"/>
  <c r="C108" i="246"/>
  <c r="D108" i="246" s="1"/>
  <c r="B108" i="246"/>
  <c r="I107" i="246"/>
  <c r="J107" i="246"/>
  <c r="R107" i="246" s="1"/>
  <c r="H107" i="246"/>
  <c r="Q107" i="246" s="1"/>
  <c r="G107" i="246"/>
  <c r="O107" i="246" s="1"/>
  <c r="F107" i="246"/>
  <c r="N107" i="246"/>
  <c r="E107" i="246"/>
  <c r="M107" i="246" s="1"/>
  <c r="C107" i="246"/>
  <c r="D107" i="246" s="1"/>
  <c r="B107" i="246"/>
  <c r="I106" i="246"/>
  <c r="J106" i="246"/>
  <c r="R106" i="246" s="1"/>
  <c r="H106" i="246"/>
  <c r="Q106" i="246" s="1"/>
  <c r="G106" i="246"/>
  <c r="O106" i="246" s="1"/>
  <c r="F106" i="246"/>
  <c r="N106" i="246"/>
  <c r="E106" i="246"/>
  <c r="M106" i="246" s="1"/>
  <c r="C106" i="246"/>
  <c r="D106" i="246" s="1"/>
  <c r="B106" i="246"/>
  <c r="I105" i="246"/>
  <c r="J105" i="246"/>
  <c r="R105" i="246" s="1"/>
  <c r="H105" i="246"/>
  <c r="Q105" i="246" s="1"/>
  <c r="G105" i="246"/>
  <c r="O105" i="246" s="1"/>
  <c r="F105" i="246"/>
  <c r="N105" i="246"/>
  <c r="E105" i="246"/>
  <c r="M105" i="246" s="1"/>
  <c r="C105" i="246"/>
  <c r="D105" i="246" s="1"/>
  <c r="B105" i="246"/>
  <c r="I104" i="246"/>
  <c r="J104" i="246"/>
  <c r="R104" i="246" s="1"/>
  <c r="H104" i="246"/>
  <c r="Q104" i="246" s="1"/>
  <c r="G104" i="246"/>
  <c r="O104" i="246" s="1"/>
  <c r="F104" i="246"/>
  <c r="N104" i="246"/>
  <c r="E104" i="246"/>
  <c r="M104" i="246" s="1"/>
  <c r="C104" i="246"/>
  <c r="D104" i="246" s="1"/>
  <c r="B104" i="246"/>
  <c r="I103" i="246"/>
  <c r="J103" i="246"/>
  <c r="R103" i="246" s="1"/>
  <c r="H103" i="246"/>
  <c r="Q103" i="246" s="1"/>
  <c r="G103" i="246"/>
  <c r="O103" i="246" s="1"/>
  <c r="F103" i="246"/>
  <c r="N103" i="246"/>
  <c r="E103" i="246"/>
  <c r="M103" i="246" s="1"/>
  <c r="C103" i="246"/>
  <c r="D103" i="246" s="1"/>
  <c r="B103" i="246"/>
  <c r="I102" i="246"/>
  <c r="J102" i="246"/>
  <c r="R102" i="246" s="1"/>
  <c r="H102" i="246"/>
  <c r="Q102" i="246" s="1"/>
  <c r="G102" i="246"/>
  <c r="O102" i="246" s="1"/>
  <c r="F102" i="246"/>
  <c r="N102" i="246"/>
  <c r="E102" i="246"/>
  <c r="M102" i="246" s="1"/>
  <c r="C102" i="246"/>
  <c r="D102" i="246" s="1"/>
  <c r="B102" i="246"/>
  <c r="I101" i="246"/>
  <c r="J101" i="246"/>
  <c r="R101" i="246" s="1"/>
  <c r="H101" i="246"/>
  <c r="Q101" i="246"/>
  <c r="G101" i="246"/>
  <c r="O101" i="246" s="1"/>
  <c r="F101" i="246"/>
  <c r="N101" i="246"/>
  <c r="E101" i="246"/>
  <c r="M101" i="246" s="1"/>
  <c r="C101" i="246"/>
  <c r="D101" i="246" s="1"/>
  <c r="B101" i="246"/>
  <c r="I100" i="246"/>
  <c r="J100" i="246"/>
  <c r="R100" i="246" s="1"/>
  <c r="H100" i="246"/>
  <c r="Q100" i="246"/>
  <c r="G100" i="246"/>
  <c r="O100" i="246" s="1"/>
  <c r="F100" i="246"/>
  <c r="B100" i="246" s="1"/>
  <c r="N100" i="246"/>
  <c r="E100" i="246"/>
  <c r="M100" i="246" s="1"/>
  <c r="C100" i="246"/>
  <c r="D100" i="246" s="1"/>
  <c r="I99" i="246"/>
  <c r="J99" i="246"/>
  <c r="R99" i="246" s="1"/>
  <c r="H99" i="246"/>
  <c r="Q99" i="246"/>
  <c r="G99" i="246"/>
  <c r="O99" i="246" s="1"/>
  <c r="F99" i="246"/>
  <c r="B99" i="246" s="1"/>
  <c r="N99" i="246"/>
  <c r="E99" i="246"/>
  <c r="M99" i="246" s="1"/>
  <c r="C99" i="246"/>
  <c r="D99" i="246" s="1"/>
  <c r="I98" i="246"/>
  <c r="J98" i="246"/>
  <c r="R98" i="246" s="1"/>
  <c r="H98" i="246"/>
  <c r="Q98" i="246"/>
  <c r="G98" i="246"/>
  <c r="O98" i="246" s="1"/>
  <c r="F98" i="246"/>
  <c r="B98" i="246" s="1"/>
  <c r="N98" i="246"/>
  <c r="E98" i="246"/>
  <c r="M98" i="246" s="1"/>
  <c r="C98" i="246"/>
  <c r="D98" i="246" s="1"/>
  <c r="I97" i="246"/>
  <c r="J97" i="246"/>
  <c r="R97" i="246" s="1"/>
  <c r="H97" i="246"/>
  <c r="Q97" i="246"/>
  <c r="G97" i="246"/>
  <c r="O97" i="246" s="1"/>
  <c r="F97" i="246"/>
  <c r="B97" i="246" s="1"/>
  <c r="N97" i="246"/>
  <c r="E97" i="246"/>
  <c r="M97" i="246" s="1"/>
  <c r="C97" i="246"/>
  <c r="D97" i="246" s="1"/>
  <c r="I96" i="246"/>
  <c r="J96" i="246"/>
  <c r="R96" i="246" s="1"/>
  <c r="H96" i="246"/>
  <c r="Q96" i="246"/>
  <c r="G96" i="246"/>
  <c r="O96" i="246" s="1"/>
  <c r="F96" i="246"/>
  <c r="B96" i="246" s="1"/>
  <c r="N96" i="246"/>
  <c r="E96" i="246"/>
  <c r="M96" i="246" s="1"/>
  <c r="C96" i="246"/>
  <c r="D96" i="246" s="1"/>
  <c r="I95" i="246"/>
  <c r="J95" i="246"/>
  <c r="R95" i="246" s="1"/>
  <c r="H95" i="246"/>
  <c r="Q95" i="246"/>
  <c r="G95" i="246"/>
  <c r="O95" i="246" s="1"/>
  <c r="F95" i="246"/>
  <c r="B95" i="246" s="1"/>
  <c r="N95" i="246"/>
  <c r="E95" i="246"/>
  <c r="M95" i="246" s="1"/>
  <c r="C95" i="246"/>
  <c r="D95" i="246" s="1"/>
  <c r="I94" i="246"/>
  <c r="J94" i="246"/>
  <c r="R94" i="246" s="1"/>
  <c r="H94" i="246"/>
  <c r="Q94" i="246"/>
  <c r="G94" i="246"/>
  <c r="O94" i="246" s="1"/>
  <c r="F94" i="246"/>
  <c r="B94" i="246" s="1"/>
  <c r="N94" i="246"/>
  <c r="E94" i="246"/>
  <c r="M94" i="246" s="1"/>
  <c r="C94" i="246"/>
  <c r="D94" i="246" s="1"/>
  <c r="I93" i="246"/>
  <c r="J93" i="246"/>
  <c r="R93" i="246" s="1"/>
  <c r="H93" i="246"/>
  <c r="Q93" i="246"/>
  <c r="G93" i="246"/>
  <c r="O93" i="246" s="1"/>
  <c r="F93" i="246"/>
  <c r="N93" i="246"/>
  <c r="E93" i="246"/>
  <c r="M93" i="246" s="1"/>
  <c r="C93" i="246"/>
  <c r="D93" i="246" s="1"/>
  <c r="B93" i="246"/>
  <c r="I92" i="246"/>
  <c r="J92" i="246"/>
  <c r="R92" i="246" s="1"/>
  <c r="H92" i="246"/>
  <c r="Q92" i="246"/>
  <c r="G92" i="246"/>
  <c r="O92" i="246" s="1"/>
  <c r="F92" i="246"/>
  <c r="N92" i="246"/>
  <c r="E92" i="246"/>
  <c r="M92" i="246" s="1"/>
  <c r="C92" i="246"/>
  <c r="D92" i="246" s="1"/>
  <c r="B92" i="246"/>
  <c r="I91" i="246"/>
  <c r="J91" i="246"/>
  <c r="R91" i="246" s="1"/>
  <c r="H91" i="246"/>
  <c r="Q91" i="246"/>
  <c r="G91" i="246"/>
  <c r="O91" i="246" s="1"/>
  <c r="F91" i="246"/>
  <c r="N91" i="246"/>
  <c r="E91" i="246"/>
  <c r="M91" i="246" s="1"/>
  <c r="C91" i="246"/>
  <c r="D91" i="246" s="1"/>
  <c r="B91" i="246"/>
  <c r="I90" i="246"/>
  <c r="J90" i="246"/>
  <c r="R90" i="246" s="1"/>
  <c r="H90" i="246"/>
  <c r="Q90" i="246"/>
  <c r="G90" i="246"/>
  <c r="O90" i="246" s="1"/>
  <c r="F90" i="246"/>
  <c r="B90" i="246" s="1"/>
  <c r="N90" i="246"/>
  <c r="E90" i="246"/>
  <c r="M90" i="246" s="1"/>
  <c r="C90" i="246"/>
  <c r="D90" i="246" s="1"/>
  <c r="I89" i="246"/>
  <c r="J89" i="246"/>
  <c r="R89" i="246" s="1"/>
  <c r="H89" i="246"/>
  <c r="Q89" i="246"/>
  <c r="G89" i="246"/>
  <c r="O89" i="246" s="1"/>
  <c r="F89" i="246"/>
  <c r="B89" i="246" s="1"/>
  <c r="N89" i="246"/>
  <c r="E89" i="246"/>
  <c r="M89" i="246" s="1"/>
  <c r="C89" i="246"/>
  <c r="D89" i="246" s="1"/>
  <c r="I88" i="246"/>
  <c r="J88" i="246"/>
  <c r="R88" i="246" s="1"/>
  <c r="H88" i="246"/>
  <c r="Q88" i="246"/>
  <c r="G88" i="246"/>
  <c r="O88" i="246" s="1"/>
  <c r="F88" i="246"/>
  <c r="B88" i="246" s="1"/>
  <c r="N88" i="246"/>
  <c r="E88" i="246"/>
  <c r="M88" i="246" s="1"/>
  <c r="C88" i="246"/>
  <c r="D88" i="246" s="1"/>
  <c r="I87" i="246"/>
  <c r="J87" i="246"/>
  <c r="R87" i="246" s="1"/>
  <c r="H87" i="246"/>
  <c r="Q87" i="246"/>
  <c r="G87" i="246"/>
  <c r="O87" i="246" s="1"/>
  <c r="F87" i="246"/>
  <c r="N87" i="246"/>
  <c r="E87" i="246"/>
  <c r="M87" i="246" s="1"/>
  <c r="C87" i="246"/>
  <c r="D87" i="246" s="1"/>
  <c r="B87" i="246"/>
  <c r="I86" i="246"/>
  <c r="J86" i="246"/>
  <c r="R86" i="246" s="1"/>
  <c r="H86" i="246"/>
  <c r="Q86" i="246"/>
  <c r="G86" i="246"/>
  <c r="O86" i="246" s="1"/>
  <c r="F86" i="246"/>
  <c r="N86" i="246"/>
  <c r="E86" i="246"/>
  <c r="M86" i="246" s="1"/>
  <c r="C86" i="246"/>
  <c r="D86" i="246" s="1"/>
  <c r="B86" i="246"/>
  <c r="I85" i="246"/>
  <c r="J85" i="246"/>
  <c r="R85" i="246" s="1"/>
  <c r="H85" i="246"/>
  <c r="Q85" i="246"/>
  <c r="G85" i="246"/>
  <c r="O85" i="246" s="1"/>
  <c r="F85" i="246"/>
  <c r="N85" i="246"/>
  <c r="E85" i="246"/>
  <c r="M85" i="246" s="1"/>
  <c r="C85" i="246"/>
  <c r="D85" i="246" s="1"/>
  <c r="B85" i="246"/>
  <c r="I84" i="246"/>
  <c r="J84" i="246"/>
  <c r="R84" i="246" s="1"/>
  <c r="H84" i="246"/>
  <c r="Q84" i="246"/>
  <c r="G84" i="246"/>
  <c r="O84" i="246" s="1"/>
  <c r="F84" i="246"/>
  <c r="N84" i="246"/>
  <c r="E84" i="246"/>
  <c r="M84" i="246" s="1"/>
  <c r="C84" i="246"/>
  <c r="D84" i="246" s="1"/>
  <c r="B84" i="246"/>
  <c r="I83" i="246"/>
  <c r="J83" i="246"/>
  <c r="R83" i="246" s="1"/>
  <c r="H83" i="246"/>
  <c r="Q83" i="246"/>
  <c r="G83" i="246"/>
  <c r="O83" i="246" s="1"/>
  <c r="F83" i="246"/>
  <c r="N83" i="246"/>
  <c r="E83" i="246"/>
  <c r="M83" i="246" s="1"/>
  <c r="C83" i="246"/>
  <c r="D83" i="246" s="1"/>
  <c r="B83" i="246"/>
  <c r="I82" i="246"/>
  <c r="J82" i="246"/>
  <c r="R82" i="246" s="1"/>
  <c r="H82" i="246"/>
  <c r="Q82" i="246"/>
  <c r="G82" i="246"/>
  <c r="O82" i="246" s="1"/>
  <c r="F82" i="246"/>
  <c r="B82" i="246" s="1"/>
  <c r="N82" i="246"/>
  <c r="E82" i="246"/>
  <c r="M82" i="246" s="1"/>
  <c r="C82" i="246"/>
  <c r="D82" i="246" s="1"/>
  <c r="I81" i="246"/>
  <c r="J81" i="246"/>
  <c r="R81" i="246" s="1"/>
  <c r="H81" i="246"/>
  <c r="Q81" i="246"/>
  <c r="G81" i="246"/>
  <c r="O81" i="246" s="1"/>
  <c r="F81" i="246"/>
  <c r="B81" i="246" s="1"/>
  <c r="N81" i="246"/>
  <c r="E81" i="246"/>
  <c r="M81" i="246" s="1"/>
  <c r="C81" i="246"/>
  <c r="D81" i="246" s="1"/>
  <c r="I80" i="246"/>
  <c r="J80" i="246"/>
  <c r="R80" i="246" s="1"/>
  <c r="H80" i="246"/>
  <c r="Q80" i="246"/>
  <c r="G80" i="246"/>
  <c r="O80" i="246" s="1"/>
  <c r="F80" i="246"/>
  <c r="B80" i="246" s="1"/>
  <c r="N80" i="246"/>
  <c r="E80" i="246"/>
  <c r="M80" i="246" s="1"/>
  <c r="C80" i="246"/>
  <c r="D80" i="246" s="1"/>
  <c r="I79" i="246"/>
  <c r="J79" i="246"/>
  <c r="R79" i="246" s="1"/>
  <c r="H79" i="246"/>
  <c r="Q79" i="246"/>
  <c r="G79" i="246"/>
  <c r="O79" i="246" s="1"/>
  <c r="F79" i="246"/>
  <c r="N79" i="246"/>
  <c r="E79" i="246"/>
  <c r="M79" i="246" s="1"/>
  <c r="C79" i="246"/>
  <c r="D79" i="246" s="1"/>
  <c r="B79" i="246"/>
  <c r="I78" i="246"/>
  <c r="J78" i="246"/>
  <c r="R78" i="246" s="1"/>
  <c r="H78" i="246"/>
  <c r="Q78" i="246"/>
  <c r="G78" i="246"/>
  <c r="O78" i="246" s="1"/>
  <c r="F78" i="246"/>
  <c r="N78" i="246"/>
  <c r="E78" i="246"/>
  <c r="M78" i="246" s="1"/>
  <c r="C78" i="246"/>
  <c r="D78" i="246" s="1"/>
  <c r="B78" i="246"/>
  <c r="I77" i="246"/>
  <c r="J77" i="246"/>
  <c r="R77" i="246" s="1"/>
  <c r="H77" i="246"/>
  <c r="Q77" i="246"/>
  <c r="G77" i="246"/>
  <c r="O77" i="246" s="1"/>
  <c r="F77" i="246"/>
  <c r="B77" i="246" s="1"/>
  <c r="N77" i="246"/>
  <c r="E77" i="246"/>
  <c r="M77" i="246" s="1"/>
  <c r="C77" i="246"/>
  <c r="D77" i="246" s="1"/>
  <c r="I76" i="246"/>
  <c r="J76" i="246"/>
  <c r="R76" i="246" s="1"/>
  <c r="H76" i="246"/>
  <c r="Q76" i="246"/>
  <c r="G76" i="246"/>
  <c r="O76" i="246" s="1"/>
  <c r="F76" i="246"/>
  <c r="B76" i="246" s="1"/>
  <c r="N76" i="246"/>
  <c r="E76" i="246"/>
  <c r="M76" i="246" s="1"/>
  <c r="C76" i="246"/>
  <c r="D76" i="246" s="1"/>
  <c r="I75" i="246"/>
  <c r="J75" i="246"/>
  <c r="R75" i="246" s="1"/>
  <c r="H75" i="246"/>
  <c r="Q75" i="246"/>
  <c r="G75" i="246"/>
  <c r="O75" i="246" s="1"/>
  <c r="F75" i="246"/>
  <c r="B75" i="246" s="1"/>
  <c r="N75" i="246"/>
  <c r="E75" i="246"/>
  <c r="M75" i="246" s="1"/>
  <c r="C75" i="246"/>
  <c r="D75" i="246" s="1"/>
  <c r="I74" i="246"/>
  <c r="J74" i="246"/>
  <c r="R74" i="246" s="1"/>
  <c r="H74" i="246"/>
  <c r="Q74" i="246"/>
  <c r="G74" i="246"/>
  <c r="O74" i="246" s="1"/>
  <c r="F74" i="246"/>
  <c r="B74" i="246" s="1"/>
  <c r="N74" i="246"/>
  <c r="E74" i="246"/>
  <c r="M74" i="246" s="1"/>
  <c r="C74" i="246"/>
  <c r="D74" i="246" s="1"/>
  <c r="I73" i="246"/>
  <c r="J73" i="246"/>
  <c r="R73" i="246" s="1"/>
  <c r="H73" i="246"/>
  <c r="Q73" i="246"/>
  <c r="G73" i="246"/>
  <c r="O73" i="246" s="1"/>
  <c r="F73" i="246"/>
  <c r="B73" i="246" s="1"/>
  <c r="N73" i="246"/>
  <c r="E73" i="246"/>
  <c r="M73" i="246" s="1"/>
  <c r="C73" i="246"/>
  <c r="D73" i="246" s="1"/>
  <c r="I72" i="246"/>
  <c r="J72" i="246"/>
  <c r="R72" i="246" s="1"/>
  <c r="H72" i="246"/>
  <c r="Q72" i="246"/>
  <c r="G72" i="246"/>
  <c r="O72" i="246" s="1"/>
  <c r="F72" i="246"/>
  <c r="B72" i="246" s="1"/>
  <c r="N72" i="246"/>
  <c r="E72" i="246"/>
  <c r="M72" i="246" s="1"/>
  <c r="C72" i="246"/>
  <c r="D72" i="246" s="1"/>
  <c r="I71" i="246"/>
  <c r="J71" i="246"/>
  <c r="R71" i="246" s="1"/>
  <c r="H71" i="246"/>
  <c r="Q71" i="246"/>
  <c r="G71" i="246"/>
  <c r="O71" i="246" s="1"/>
  <c r="F71" i="246"/>
  <c r="B71" i="246" s="1"/>
  <c r="N71" i="246"/>
  <c r="E71" i="246"/>
  <c r="M71" i="246" s="1"/>
  <c r="C71" i="246"/>
  <c r="D71" i="246" s="1"/>
  <c r="I70" i="246"/>
  <c r="J70" i="246"/>
  <c r="R70" i="246" s="1"/>
  <c r="H70" i="246"/>
  <c r="Q70" i="246"/>
  <c r="G70" i="246"/>
  <c r="O70" i="246" s="1"/>
  <c r="F70" i="246"/>
  <c r="B70" i="246" s="1"/>
  <c r="N70" i="246"/>
  <c r="E70" i="246"/>
  <c r="M70" i="246" s="1"/>
  <c r="C70" i="246"/>
  <c r="D70" i="246" s="1"/>
  <c r="I69" i="246"/>
  <c r="J69" i="246"/>
  <c r="R69" i="246" s="1"/>
  <c r="H69" i="246"/>
  <c r="Q69" i="246"/>
  <c r="G69" i="246"/>
  <c r="O69" i="246" s="1"/>
  <c r="F69" i="246"/>
  <c r="B69" i="246" s="1"/>
  <c r="N69" i="246"/>
  <c r="E69" i="246"/>
  <c r="M69" i="246" s="1"/>
  <c r="C69" i="246"/>
  <c r="D69" i="246" s="1"/>
  <c r="I68" i="246"/>
  <c r="J68" i="246"/>
  <c r="R68" i="246" s="1"/>
  <c r="H68" i="246"/>
  <c r="Q68" i="246"/>
  <c r="G68" i="246"/>
  <c r="O68" i="246" s="1"/>
  <c r="F68" i="246"/>
  <c r="B68" i="246" s="1"/>
  <c r="N68" i="246"/>
  <c r="E68" i="246"/>
  <c r="M68" i="246" s="1"/>
  <c r="C68" i="246"/>
  <c r="D68" i="246" s="1"/>
  <c r="I67" i="246"/>
  <c r="J67" i="246"/>
  <c r="R67" i="246" s="1"/>
  <c r="H67" i="246"/>
  <c r="Q67" i="246"/>
  <c r="G67" i="246"/>
  <c r="O67" i="246" s="1"/>
  <c r="F67" i="246"/>
  <c r="B67" i="246" s="1"/>
  <c r="N67" i="246"/>
  <c r="E67" i="246"/>
  <c r="M67" i="246" s="1"/>
  <c r="C67" i="246"/>
  <c r="D67" i="246" s="1"/>
  <c r="I66" i="246"/>
  <c r="J66" i="246"/>
  <c r="R66" i="246" s="1"/>
  <c r="H66" i="246"/>
  <c r="Q66" i="246"/>
  <c r="G66" i="246"/>
  <c r="O66" i="246" s="1"/>
  <c r="F66" i="246"/>
  <c r="B66" i="246" s="1"/>
  <c r="N66" i="246"/>
  <c r="E66" i="246"/>
  <c r="M66" i="246" s="1"/>
  <c r="C66" i="246"/>
  <c r="D66" i="246" s="1"/>
  <c r="I65" i="246"/>
  <c r="J65" i="246"/>
  <c r="R65" i="246" s="1"/>
  <c r="H65" i="246"/>
  <c r="Q65" i="246"/>
  <c r="G65" i="246"/>
  <c r="O65" i="246" s="1"/>
  <c r="F65" i="246"/>
  <c r="B65" i="246" s="1"/>
  <c r="N65" i="246"/>
  <c r="E65" i="246"/>
  <c r="M65" i="246" s="1"/>
  <c r="C65" i="246"/>
  <c r="D65" i="246" s="1"/>
  <c r="I64" i="246"/>
  <c r="J64" i="246"/>
  <c r="R64" i="246" s="1"/>
  <c r="H64" i="246"/>
  <c r="Q64" i="246"/>
  <c r="G64" i="246"/>
  <c r="O64" i="246" s="1"/>
  <c r="F64" i="246"/>
  <c r="B64" i="246" s="1"/>
  <c r="N64" i="246"/>
  <c r="E64" i="246"/>
  <c r="M64" i="246" s="1"/>
  <c r="C64" i="246"/>
  <c r="D64" i="246" s="1"/>
  <c r="I63" i="246"/>
  <c r="J63" i="246"/>
  <c r="J62" i="246" s="1"/>
  <c r="H63" i="246"/>
  <c r="Q63" i="246"/>
  <c r="G63" i="246"/>
  <c r="O63" i="246" s="1"/>
  <c r="F63" i="246"/>
  <c r="B63" i="246" s="1"/>
  <c r="N63" i="246"/>
  <c r="E63" i="246"/>
  <c r="M63" i="246" s="1"/>
  <c r="C63" i="246"/>
  <c r="C62" i="246" s="1"/>
  <c r="I61" i="246"/>
  <c r="I62" i="246"/>
  <c r="R62" i="246" s="1"/>
  <c r="J61" i="246"/>
  <c r="R61" i="246" s="1"/>
  <c r="H61" i="246"/>
  <c r="Q61" i="246" s="1"/>
  <c r="G61" i="246"/>
  <c r="G62" i="246"/>
  <c r="O62" i="246" s="1"/>
  <c r="F61" i="246"/>
  <c r="N61" i="246" s="1"/>
  <c r="F62" i="246"/>
  <c r="N62" i="246" s="1"/>
  <c r="E61" i="246"/>
  <c r="C61" i="246"/>
  <c r="P61" i="246"/>
  <c r="O61" i="246"/>
  <c r="M61" i="246"/>
  <c r="L61" i="246"/>
  <c r="D61" i="246"/>
  <c r="I59" i="246"/>
  <c r="I60" i="246"/>
  <c r="J59" i="246"/>
  <c r="R59" i="246" s="1"/>
  <c r="H59" i="246"/>
  <c r="Q59" i="246" s="1"/>
  <c r="G59" i="246"/>
  <c r="G60" i="246"/>
  <c r="O60" i="246" s="1"/>
  <c r="F59" i="246"/>
  <c r="F60" i="246"/>
  <c r="N60" i="246" s="1"/>
  <c r="E59" i="246"/>
  <c r="E60" i="246"/>
  <c r="M60" i="246"/>
  <c r="C59" i="246"/>
  <c r="C60" i="246"/>
  <c r="D60" i="246"/>
  <c r="P59" i="246"/>
  <c r="O59" i="246"/>
  <c r="N59" i="246"/>
  <c r="M59" i="246"/>
  <c r="L59" i="246"/>
  <c r="D59" i="246"/>
  <c r="B59" i="246"/>
  <c r="R58" i="246"/>
  <c r="Q58" i="246"/>
  <c r="P58" i="246"/>
  <c r="O58" i="246"/>
  <c r="N58" i="246"/>
  <c r="M58" i="246"/>
  <c r="L58" i="246"/>
  <c r="B58" i="246"/>
  <c r="R57" i="246"/>
  <c r="Q57" i="246"/>
  <c r="P57" i="246"/>
  <c r="O57" i="246"/>
  <c r="N57" i="246"/>
  <c r="M57" i="246"/>
  <c r="L57" i="246"/>
  <c r="B57" i="246"/>
  <c r="R56" i="246"/>
  <c r="Q56" i="246"/>
  <c r="P56" i="246"/>
  <c r="O56" i="246"/>
  <c r="N56" i="246"/>
  <c r="M56" i="246"/>
  <c r="L56" i="246"/>
  <c r="B56" i="246"/>
  <c r="R55" i="246"/>
  <c r="Q55" i="246"/>
  <c r="P55" i="246"/>
  <c r="O55" i="246"/>
  <c r="N55" i="246"/>
  <c r="M55" i="246"/>
  <c r="L55" i="246"/>
  <c r="B55" i="246"/>
  <c r="R54" i="246"/>
  <c r="Q54" i="246"/>
  <c r="P54" i="246"/>
  <c r="O54" i="246"/>
  <c r="N54" i="246"/>
  <c r="M54" i="246"/>
  <c r="L54" i="246"/>
  <c r="B54" i="246"/>
  <c r="R53" i="246"/>
  <c r="Q53" i="246"/>
  <c r="P53" i="246"/>
  <c r="O53" i="246"/>
  <c r="N53" i="246"/>
  <c r="M53" i="246"/>
  <c r="L53" i="246"/>
  <c r="B53" i="246"/>
  <c r="R52" i="246"/>
  <c r="Q52" i="246"/>
  <c r="P52" i="246"/>
  <c r="O52" i="246"/>
  <c r="N52" i="246"/>
  <c r="M52" i="246"/>
  <c r="L52" i="246"/>
  <c r="B52" i="246"/>
  <c r="R51" i="246"/>
  <c r="Q51" i="246"/>
  <c r="P51" i="246"/>
  <c r="O51" i="246"/>
  <c r="N51" i="246"/>
  <c r="M51" i="246"/>
  <c r="L51" i="246"/>
  <c r="B51" i="246"/>
  <c r="R50" i="246"/>
  <c r="Q50" i="246"/>
  <c r="P50" i="246"/>
  <c r="O50" i="246"/>
  <c r="N50" i="246"/>
  <c r="M50" i="246"/>
  <c r="L50" i="246"/>
  <c r="B50" i="246"/>
  <c r="R49" i="246"/>
  <c r="Q49" i="246"/>
  <c r="P49" i="246"/>
  <c r="O49" i="246"/>
  <c r="N49" i="246"/>
  <c r="M49" i="246"/>
  <c r="L49" i="246"/>
  <c r="B49" i="246"/>
  <c r="R48" i="246"/>
  <c r="Q48" i="246"/>
  <c r="P48" i="246"/>
  <c r="O48" i="246"/>
  <c r="N48" i="246"/>
  <c r="M48" i="246"/>
  <c r="L48" i="246"/>
  <c r="B48" i="246"/>
  <c r="R47" i="246"/>
  <c r="Q47" i="246"/>
  <c r="P47" i="246"/>
  <c r="O47" i="246"/>
  <c r="N47" i="246"/>
  <c r="M47" i="246"/>
  <c r="L47" i="246"/>
  <c r="B47" i="246"/>
  <c r="R46" i="246"/>
  <c r="Q46" i="246"/>
  <c r="P46" i="246"/>
  <c r="O46" i="246"/>
  <c r="N46" i="246"/>
  <c r="M46" i="246"/>
  <c r="L46" i="246"/>
  <c r="B46" i="246"/>
  <c r="R45" i="246"/>
  <c r="Q45" i="246"/>
  <c r="P45" i="246"/>
  <c r="O45" i="246"/>
  <c r="N45" i="246"/>
  <c r="M45" i="246"/>
  <c r="L45" i="246"/>
  <c r="B45" i="246"/>
  <c r="R44" i="246"/>
  <c r="Q44" i="246"/>
  <c r="P44" i="246"/>
  <c r="O44" i="246"/>
  <c r="N44" i="246"/>
  <c r="M44" i="246"/>
  <c r="L44" i="246"/>
  <c r="B44" i="246"/>
  <c r="R43" i="246"/>
  <c r="Q43" i="246"/>
  <c r="P43" i="246"/>
  <c r="O43" i="246"/>
  <c r="N43" i="246"/>
  <c r="M43" i="246"/>
  <c r="L43" i="246"/>
  <c r="B43" i="246"/>
  <c r="R42" i="246"/>
  <c r="Q42" i="246"/>
  <c r="P42" i="246"/>
  <c r="O42" i="246"/>
  <c r="N42" i="246"/>
  <c r="M42" i="246"/>
  <c r="L42" i="246"/>
  <c r="B42" i="246"/>
  <c r="R41" i="246"/>
  <c r="Q41" i="246"/>
  <c r="P41" i="246"/>
  <c r="O41" i="246"/>
  <c r="N41" i="246"/>
  <c r="M41" i="246"/>
  <c r="L41" i="246"/>
  <c r="B41" i="246"/>
  <c r="R40" i="246"/>
  <c r="Q40" i="246"/>
  <c r="P40" i="246"/>
  <c r="O40" i="246"/>
  <c r="N40" i="246"/>
  <c r="M40" i="246"/>
  <c r="L40" i="246"/>
  <c r="B40" i="246"/>
  <c r="R39" i="246"/>
  <c r="Q39" i="246"/>
  <c r="P39" i="246"/>
  <c r="O39" i="246"/>
  <c r="N39" i="246"/>
  <c r="M39" i="246"/>
  <c r="L39" i="246"/>
  <c r="B39" i="246"/>
  <c r="R38" i="246"/>
  <c r="Q38" i="246"/>
  <c r="P38" i="246"/>
  <c r="O38" i="246"/>
  <c r="N38" i="246"/>
  <c r="M38" i="246"/>
  <c r="L38" i="246"/>
  <c r="B38" i="246"/>
  <c r="R37" i="246"/>
  <c r="Q37" i="246"/>
  <c r="P37" i="246"/>
  <c r="O37" i="246"/>
  <c r="N37" i="246"/>
  <c r="M37" i="246"/>
  <c r="L37" i="246"/>
  <c r="B37" i="246"/>
  <c r="R36" i="246"/>
  <c r="Q36" i="246"/>
  <c r="P36" i="246"/>
  <c r="O36" i="246"/>
  <c r="N36" i="246"/>
  <c r="M36" i="246"/>
  <c r="L36" i="246"/>
  <c r="B36" i="246"/>
  <c r="R35" i="246"/>
  <c r="Q35" i="246"/>
  <c r="P35" i="246"/>
  <c r="O35" i="246"/>
  <c r="N35" i="246"/>
  <c r="M35" i="246"/>
  <c r="L35" i="246"/>
  <c r="B35" i="246"/>
  <c r="R34" i="246"/>
  <c r="Q34" i="246"/>
  <c r="P34" i="246"/>
  <c r="O34" i="246"/>
  <c r="N34" i="246"/>
  <c r="M34" i="246"/>
  <c r="L34" i="246"/>
  <c r="B34" i="246"/>
  <c r="R33" i="246"/>
  <c r="Q33" i="246"/>
  <c r="P33" i="246"/>
  <c r="O33" i="246"/>
  <c r="N33" i="246"/>
  <c r="M33" i="246"/>
  <c r="L33" i="246"/>
  <c r="B33" i="246"/>
  <c r="R32" i="246"/>
  <c r="Q32" i="246"/>
  <c r="P32" i="246"/>
  <c r="O32" i="246"/>
  <c r="N32" i="246"/>
  <c r="M32" i="246"/>
  <c r="L32" i="246"/>
  <c r="B32" i="246"/>
  <c r="R31" i="246"/>
  <c r="Q31" i="246"/>
  <c r="P31" i="246"/>
  <c r="O31" i="246"/>
  <c r="N31" i="246"/>
  <c r="M31" i="246"/>
  <c r="L31" i="246"/>
  <c r="B31" i="246"/>
  <c r="R30" i="246"/>
  <c r="Q30" i="246"/>
  <c r="P30" i="246"/>
  <c r="O30" i="246"/>
  <c r="N30" i="246"/>
  <c r="M30" i="246"/>
  <c r="L30" i="246"/>
  <c r="B30" i="246"/>
  <c r="R29" i="246"/>
  <c r="Q29" i="246"/>
  <c r="P29" i="246"/>
  <c r="O29" i="246"/>
  <c r="N29" i="246"/>
  <c r="M29" i="246"/>
  <c r="L29" i="246"/>
  <c r="B29" i="246"/>
  <c r="R28" i="246"/>
  <c r="Q28" i="246"/>
  <c r="P28" i="246"/>
  <c r="O28" i="246"/>
  <c r="N28" i="246"/>
  <c r="M28" i="246"/>
  <c r="L28" i="246"/>
  <c r="B28" i="246"/>
  <c r="R27" i="246"/>
  <c r="Q27" i="246"/>
  <c r="P27" i="246"/>
  <c r="O27" i="246"/>
  <c r="N27" i="246"/>
  <c r="M27" i="246"/>
  <c r="L27" i="246"/>
  <c r="B27" i="246"/>
  <c r="R26" i="246"/>
  <c r="Q26" i="246"/>
  <c r="P26" i="246"/>
  <c r="O26" i="246"/>
  <c r="N26" i="246"/>
  <c r="M26" i="246"/>
  <c r="L26" i="246"/>
  <c r="B26" i="246"/>
  <c r="R25" i="246"/>
  <c r="Q25" i="246"/>
  <c r="P25" i="246"/>
  <c r="O25" i="246"/>
  <c r="N25" i="246"/>
  <c r="M25" i="246"/>
  <c r="L25" i="246"/>
  <c r="B25" i="246"/>
  <c r="R24" i="246"/>
  <c r="Q24" i="246"/>
  <c r="P24" i="246"/>
  <c r="O24" i="246"/>
  <c r="N24" i="246"/>
  <c r="M24" i="246"/>
  <c r="L24" i="246"/>
  <c r="B24" i="246"/>
  <c r="R23" i="246"/>
  <c r="Q23" i="246"/>
  <c r="P23" i="246"/>
  <c r="O23" i="246"/>
  <c r="N23" i="246"/>
  <c r="M23" i="246"/>
  <c r="L23" i="246"/>
  <c r="B23" i="246"/>
  <c r="R22" i="246"/>
  <c r="Q22" i="246"/>
  <c r="P22" i="246"/>
  <c r="O22" i="246"/>
  <c r="N22" i="246"/>
  <c r="M22" i="246"/>
  <c r="L22" i="246"/>
  <c r="B22" i="246"/>
  <c r="R21" i="246"/>
  <c r="Q21" i="246"/>
  <c r="P21" i="246"/>
  <c r="O21" i="246"/>
  <c r="N21" i="246"/>
  <c r="M21" i="246"/>
  <c r="L21" i="246"/>
  <c r="B21" i="246"/>
  <c r="R20" i="246"/>
  <c r="Q20" i="246"/>
  <c r="P20" i="246"/>
  <c r="O20" i="246"/>
  <c r="N20" i="246"/>
  <c r="M20" i="246"/>
  <c r="L20" i="246"/>
  <c r="B20" i="246"/>
  <c r="R19" i="246"/>
  <c r="Q19" i="246"/>
  <c r="P19" i="246"/>
  <c r="O19" i="246"/>
  <c r="N19" i="246"/>
  <c r="M19" i="246"/>
  <c r="L19" i="246"/>
  <c r="B19" i="246"/>
  <c r="R18" i="246"/>
  <c r="Q18" i="246"/>
  <c r="P18" i="246"/>
  <c r="O18" i="246"/>
  <c r="N18" i="246"/>
  <c r="M18" i="246"/>
  <c r="L18" i="246"/>
  <c r="B18" i="246"/>
  <c r="R17" i="246"/>
  <c r="Q17" i="246"/>
  <c r="P17" i="246"/>
  <c r="O17" i="246"/>
  <c r="N17" i="246"/>
  <c r="M17" i="246"/>
  <c r="L17" i="246"/>
  <c r="B17" i="246"/>
  <c r="R16" i="246"/>
  <c r="Q16" i="246"/>
  <c r="P16" i="246"/>
  <c r="O16" i="246"/>
  <c r="N16" i="246"/>
  <c r="M16" i="246"/>
  <c r="L16" i="246"/>
  <c r="B16" i="246"/>
  <c r="R15" i="246"/>
  <c r="Q15" i="246"/>
  <c r="P15" i="246"/>
  <c r="O15" i="246"/>
  <c r="N15" i="246"/>
  <c r="M15" i="246"/>
  <c r="L15" i="246"/>
  <c r="B15" i="246"/>
  <c r="R14" i="246"/>
  <c r="Q14" i="246"/>
  <c r="P14" i="246"/>
  <c r="O14" i="246"/>
  <c r="N14" i="246"/>
  <c r="M14" i="246"/>
  <c r="L14" i="246"/>
  <c r="B14" i="246"/>
  <c r="R13" i="246"/>
  <c r="Q13" i="246"/>
  <c r="P13" i="246"/>
  <c r="O13" i="246"/>
  <c r="R12" i="246"/>
  <c r="Q12" i="246"/>
  <c r="P12" i="246"/>
  <c r="O12" i="246"/>
  <c r="R11" i="246"/>
  <c r="Q11" i="246"/>
  <c r="P11" i="246"/>
  <c r="O11" i="246"/>
  <c r="R10" i="246"/>
  <c r="Q10" i="246"/>
  <c r="P10" i="246"/>
  <c r="O10" i="246"/>
  <c r="I113" i="230"/>
  <c r="J113" i="230"/>
  <c r="R113" i="230" s="1"/>
  <c r="H113" i="230"/>
  <c r="Q113" i="230"/>
  <c r="G113" i="230"/>
  <c r="O113" i="230" s="1"/>
  <c r="F113" i="230"/>
  <c r="N113" i="230"/>
  <c r="E113" i="230"/>
  <c r="M113" i="230" s="1"/>
  <c r="D113" i="230"/>
  <c r="C113" i="230"/>
  <c r="B113" i="230"/>
  <c r="I112" i="230"/>
  <c r="J112" i="230"/>
  <c r="R112" i="230" s="1"/>
  <c r="H112" i="230"/>
  <c r="Q112" i="230"/>
  <c r="G112" i="230"/>
  <c r="O112" i="230" s="1"/>
  <c r="F112" i="230"/>
  <c r="N112" i="230"/>
  <c r="E112" i="230"/>
  <c r="M112" i="230" s="1"/>
  <c r="D112" i="230"/>
  <c r="C112" i="230"/>
  <c r="B112" i="230"/>
  <c r="I111" i="230"/>
  <c r="J111" i="230"/>
  <c r="R111" i="230" s="1"/>
  <c r="H111" i="230"/>
  <c r="Q111" i="230" s="1"/>
  <c r="G111" i="230"/>
  <c r="O111" i="230" s="1"/>
  <c r="F111" i="230"/>
  <c r="N111" i="230"/>
  <c r="E111" i="230"/>
  <c r="M111" i="230" s="1"/>
  <c r="D111" i="230"/>
  <c r="C111" i="230"/>
  <c r="B111" i="230"/>
  <c r="I110" i="230"/>
  <c r="J110" i="230"/>
  <c r="R110" i="230" s="1"/>
  <c r="H110" i="230"/>
  <c r="Q110" i="230" s="1"/>
  <c r="G110" i="230"/>
  <c r="O110" i="230" s="1"/>
  <c r="F110" i="230"/>
  <c r="N110" i="230"/>
  <c r="E110" i="230"/>
  <c r="M110" i="230" s="1"/>
  <c r="D110" i="230"/>
  <c r="C110" i="230"/>
  <c r="B110" i="230"/>
  <c r="I109" i="230"/>
  <c r="J109" i="230"/>
  <c r="R109" i="230" s="1"/>
  <c r="H109" i="230"/>
  <c r="Q109" i="230" s="1"/>
  <c r="G109" i="230"/>
  <c r="O109" i="230" s="1"/>
  <c r="F109" i="230"/>
  <c r="N109" i="230"/>
  <c r="E109" i="230"/>
  <c r="M109" i="230" s="1"/>
  <c r="D109" i="230"/>
  <c r="C109" i="230"/>
  <c r="B109" i="230"/>
  <c r="I108" i="230"/>
  <c r="J108" i="230"/>
  <c r="R108" i="230" s="1"/>
  <c r="H108" i="230"/>
  <c r="Q108" i="230" s="1"/>
  <c r="G108" i="230"/>
  <c r="O108" i="230" s="1"/>
  <c r="F108" i="230"/>
  <c r="N108" i="230"/>
  <c r="E108" i="230"/>
  <c r="M108" i="230" s="1"/>
  <c r="D108" i="230"/>
  <c r="C108" i="230"/>
  <c r="B108" i="230"/>
  <c r="I107" i="230"/>
  <c r="J107" i="230"/>
  <c r="R107" i="230" s="1"/>
  <c r="H107" i="230"/>
  <c r="Q107" i="230" s="1"/>
  <c r="G107" i="230"/>
  <c r="O107" i="230" s="1"/>
  <c r="F107" i="230"/>
  <c r="N107" i="230"/>
  <c r="E107" i="230"/>
  <c r="M107" i="230" s="1"/>
  <c r="D107" i="230"/>
  <c r="C107" i="230"/>
  <c r="B107" i="230"/>
  <c r="I106" i="230"/>
  <c r="J106" i="230"/>
  <c r="R106" i="230" s="1"/>
  <c r="H106" i="230"/>
  <c r="Q106" i="230" s="1"/>
  <c r="G106" i="230"/>
  <c r="O106" i="230" s="1"/>
  <c r="F106" i="230"/>
  <c r="N106" i="230"/>
  <c r="E106" i="230"/>
  <c r="M106" i="230" s="1"/>
  <c r="D106" i="230"/>
  <c r="C106" i="230"/>
  <c r="B106" i="230"/>
  <c r="I105" i="230"/>
  <c r="J105" i="230"/>
  <c r="R105" i="230" s="1"/>
  <c r="H105" i="230"/>
  <c r="Q105" i="230" s="1"/>
  <c r="G105" i="230"/>
  <c r="O105" i="230" s="1"/>
  <c r="F105" i="230"/>
  <c r="N105" i="230"/>
  <c r="E105" i="230"/>
  <c r="M105" i="230" s="1"/>
  <c r="D105" i="230"/>
  <c r="C105" i="230"/>
  <c r="B105" i="230"/>
  <c r="I104" i="230"/>
  <c r="J104" i="230"/>
  <c r="R104" i="230" s="1"/>
  <c r="H104" i="230"/>
  <c r="Q104" i="230"/>
  <c r="G104" i="230"/>
  <c r="O104" i="230" s="1"/>
  <c r="F104" i="230"/>
  <c r="N104" i="230"/>
  <c r="E104" i="230"/>
  <c r="M104" i="230" s="1"/>
  <c r="D104" i="230"/>
  <c r="C104" i="230"/>
  <c r="B104" i="230"/>
  <c r="I103" i="230"/>
  <c r="J103" i="230"/>
  <c r="R103" i="230" s="1"/>
  <c r="H103" i="230"/>
  <c r="Q103" i="230" s="1"/>
  <c r="G103" i="230"/>
  <c r="O103" i="230" s="1"/>
  <c r="F103" i="230"/>
  <c r="N103" i="230"/>
  <c r="E103" i="230"/>
  <c r="M103" i="230" s="1"/>
  <c r="D103" i="230"/>
  <c r="C103" i="230"/>
  <c r="B103" i="230"/>
  <c r="I102" i="230"/>
  <c r="J102" i="230"/>
  <c r="R102" i="230" s="1"/>
  <c r="H102" i="230"/>
  <c r="Q102" i="230" s="1"/>
  <c r="G102" i="230"/>
  <c r="O102" i="230" s="1"/>
  <c r="F102" i="230"/>
  <c r="N102" i="230"/>
  <c r="E102" i="230"/>
  <c r="M102" i="230" s="1"/>
  <c r="D102" i="230"/>
  <c r="C102" i="230"/>
  <c r="B102" i="230"/>
  <c r="I101" i="230"/>
  <c r="J101" i="230"/>
  <c r="R101" i="230" s="1"/>
  <c r="H101" i="230"/>
  <c r="Q101" i="230" s="1"/>
  <c r="G101" i="230"/>
  <c r="O101" i="230" s="1"/>
  <c r="F101" i="230"/>
  <c r="N101" i="230"/>
  <c r="E101" i="230"/>
  <c r="M101" i="230" s="1"/>
  <c r="D101" i="230"/>
  <c r="C101" i="230"/>
  <c r="B101" i="230"/>
  <c r="I100" i="230"/>
  <c r="J100" i="230"/>
  <c r="R100" i="230" s="1"/>
  <c r="H100" i="230"/>
  <c r="Q100" i="230" s="1"/>
  <c r="G100" i="230"/>
  <c r="O100" i="230" s="1"/>
  <c r="F100" i="230"/>
  <c r="N100" i="230"/>
  <c r="E100" i="230"/>
  <c r="M100" i="230" s="1"/>
  <c r="D100" i="230"/>
  <c r="C100" i="230"/>
  <c r="B100" i="230"/>
  <c r="I99" i="230"/>
  <c r="J99" i="230"/>
  <c r="R99" i="230" s="1"/>
  <c r="H99" i="230"/>
  <c r="Q99" i="230" s="1"/>
  <c r="G99" i="230"/>
  <c r="O99" i="230" s="1"/>
  <c r="F99" i="230"/>
  <c r="N99" i="230"/>
  <c r="E99" i="230"/>
  <c r="M99" i="230" s="1"/>
  <c r="D99" i="230"/>
  <c r="C99" i="230"/>
  <c r="B99" i="230"/>
  <c r="I98" i="230"/>
  <c r="J98" i="230"/>
  <c r="R98" i="230" s="1"/>
  <c r="H98" i="230"/>
  <c r="Q98" i="230" s="1"/>
  <c r="G98" i="230"/>
  <c r="O98" i="230" s="1"/>
  <c r="F98" i="230"/>
  <c r="N98" i="230"/>
  <c r="E98" i="230"/>
  <c r="M98" i="230" s="1"/>
  <c r="D98" i="230"/>
  <c r="C98" i="230"/>
  <c r="B98" i="230"/>
  <c r="I97" i="230"/>
  <c r="J97" i="230"/>
  <c r="R97" i="230" s="1"/>
  <c r="H97" i="230"/>
  <c r="Q97" i="230"/>
  <c r="G97" i="230"/>
  <c r="O97" i="230" s="1"/>
  <c r="F97" i="230"/>
  <c r="N97" i="230"/>
  <c r="E97" i="230"/>
  <c r="M97" i="230" s="1"/>
  <c r="D97" i="230"/>
  <c r="C97" i="230"/>
  <c r="B97" i="230"/>
  <c r="I96" i="230"/>
  <c r="J96" i="230"/>
  <c r="R96" i="230" s="1"/>
  <c r="H96" i="230"/>
  <c r="Q96" i="230"/>
  <c r="G96" i="230"/>
  <c r="O96" i="230" s="1"/>
  <c r="F96" i="230"/>
  <c r="N96" i="230"/>
  <c r="E96" i="230"/>
  <c r="M96" i="230" s="1"/>
  <c r="D96" i="230"/>
  <c r="C96" i="230"/>
  <c r="B96" i="230"/>
  <c r="I95" i="230"/>
  <c r="J95" i="230"/>
  <c r="R95" i="230" s="1"/>
  <c r="H95" i="230"/>
  <c r="Q95" i="230"/>
  <c r="G95" i="230"/>
  <c r="O95" i="230" s="1"/>
  <c r="F95" i="230"/>
  <c r="N95" i="230"/>
  <c r="E95" i="230"/>
  <c r="M95" i="230" s="1"/>
  <c r="D95" i="230"/>
  <c r="C95" i="230"/>
  <c r="B95" i="230"/>
  <c r="I94" i="230"/>
  <c r="J94" i="230"/>
  <c r="R94" i="230" s="1"/>
  <c r="H94" i="230"/>
  <c r="Q94" i="230"/>
  <c r="G94" i="230"/>
  <c r="O94" i="230" s="1"/>
  <c r="F94" i="230"/>
  <c r="N94" i="230"/>
  <c r="E94" i="230"/>
  <c r="M94" i="230" s="1"/>
  <c r="D94" i="230"/>
  <c r="C94" i="230"/>
  <c r="B94" i="230"/>
  <c r="I93" i="230"/>
  <c r="J93" i="230"/>
  <c r="R93" i="230" s="1"/>
  <c r="H93" i="230"/>
  <c r="Q93" i="230"/>
  <c r="G93" i="230"/>
  <c r="O93" i="230" s="1"/>
  <c r="F93" i="230"/>
  <c r="N93" i="230"/>
  <c r="E93" i="230"/>
  <c r="M93" i="230" s="1"/>
  <c r="D93" i="230"/>
  <c r="C93" i="230"/>
  <c r="B93" i="230"/>
  <c r="I92" i="230"/>
  <c r="J92" i="230"/>
  <c r="R92" i="230" s="1"/>
  <c r="H92" i="230"/>
  <c r="Q92" i="230"/>
  <c r="G92" i="230"/>
  <c r="O92" i="230" s="1"/>
  <c r="F92" i="230"/>
  <c r="N92" i="230"/>
  <c r="E92" i="230"/>
  <c r="M92" i="230" s="1"/>
  <c r="D92" i="230"/>
  <c r="C92" i="230"/>
  <c r="B92" i="230"/>
  <c r="I91" i="230"/>
  <c r="J91" i="230"/>
  <c r="R91" i="230" s="1"/>
  <c r="H91" i="230"/>
  <c r="Q91" i="230" s="1"/>
  <c r="G91" i="230"/>
  <c r="O91" i="230" s="1"/>
  <c r="F91" i="230"/>
  <c r="N91" i="230"/>
  <c r="E91" i="230"/>
  <c r="M91" i="230" s="1"/>
  <c r="D91" i="230"/>
  <c r="C91" i="230"/>
  <c r="B91" i="230"/>
  <c r="I90" i="230"/>
  <c r="J90" i="230"/>
  <c r="R90" i="230" s="1"/>
  <c r="H90" i="230"/>
  <c r="Q90" i="230" s="1"/>
  <c r="G90" i="230"/>
  <c r="O90" i="230" s="1"/>
  <c r="F90" i="230"/>
  <c r="N90" i="230"/>
  <c r="E90" i="230"/>
  <c r="M90" i="230" s="1"/>
  <c r="D90" i="230"/>
  <c r="C90" i="230"/>
  <c r="B90" i="230"/>
  <c r="I89" i="230"/>
  <c r="J89" i="230"/>
  <c r="R89" i="230" s="1"/>
  <c r="H89" i="230"/>
  <c r="Q89" i="230"/>
  <c r="G89" i="230"/>
  <c r="O89" i="230" s="1"/>
  <c r="F89" i="230"/>
  <c r="N89" i="230"/>
  <c r="E89" i="230"/>
  <c r="M89" i="230" s="1"/>
  <c r="D89" i="230"/>
  <c r="C89" i="230"/>
  <c r="B89" i="230"/>
  <c r="I88" i="230"/>
  <c r="J88" i="230"/>
  <c r="R88" i="230" s="1"/>
  <c r="H88" i="230"/>
  <c r="Q88" i="230" s="1"/>
  <c r="G88" i="230"/>
  <c r="O88" i="230" s="1"/>
  <c r="F88" i="230"/>
  <c r="N88" i="230"/>
  <c r="E88" i="230"/>
  <c r="M88" i="230" s="1"/>
  <c r="D88" i="230"/>
  <c r="C88" i="230"/>
  <c r="B88" i="230"/>
  <c r="I87" i="230"/>
  <c r="J87" i="230"/>
  <c r="R87" i="230" s="1"/>
  <c r="H87" i="230"/>
  <c r="Q87" i="230" s="1"/>
  <c r="G87" i="230"/>
  <c r="O87" i="230" s="1"/>
  <c r="F87" i="230"/>
  <c r="N87" i="230"/>
  <c r="E87" i="230"/>
  <c r="M87" i="230" s="1"/>
  <c r="D87" i="230"/>
  <c r="C87" i="230"/>
  <c r="B87" i="230"/>
  <c r="I86" i="230"/>
  <c r="J86" i="230"/>
  <c r="R86" i="230" s="1"/>
  <c r="H86" i="230"/>
  <c r="Q86" i="230" s="1"/>
  <c r="G86" i="230"/>
  <c r="O86" i="230" s="1"/>
  <c r="F86" i="230"/>
  <c r="N86" i="230"/>
  <c r="E86" i="230"/>
  <c r="M86" i="230" s="1"/>
  <c r="D86" i="230"/>
  <c r="C86" i="230"/>
  <c r="B86" i="230"/>
  <c r="I85" i="230"/>
  <c r="J85" i="230"/>
  <c r="R85" i="230" s="1"/>
  <c r="H85" i="230"/>
  <c r="Q85" i="230" s="1"/>
  <c r="G85" i="230"/>
  <c r="O85" i="230" s="1"/>
  <c r="F85" i="230"/>
  <c r="N85" i="230"/>
  <c r="E85" i="230"/>
  <c r="M85" i="230" s="1"/>
  <c r="D85" i="230"/>
  <c r="C85" i="230"/>
  <c r="B85" i="230"/>
  <c r="I84" i="230"/>
  <c r="J84" i="230"/>
  <c r="R84" i="230" s="1"/>
  <c r="H84" i="230"/>
  <c r="Q84" i="230" s="1"/>
  <c r="G84" i="230"/>
  <c r="O84" i="230" s="1"/>
  <c r="F84" i="230"/>
  <c r="N84" i="230"/>
  <c r="E84" i="230"/>
  <c r="M84" i="230" s="1"/>
  <c r="D84" i="230"/>
  <c r="C84" i="230"/>
  <c r="B84" i="230"/>
  <c r="I83" i="230"/>
  <c r="J83" i="230"/>
  <c r="R83" i="230" s="1"/>
  <c r="H83" i="230"/>
  <c r="Q83" i="230" s="1"/>
  <c r="G83" i="230"/>
  <c r="O83" i="230" s="1"/>
  <c r="F83" i="230"/>
  <c r="N83" i="230"/>
  <c r="E83" i="230"/>
  <c r="M83" i="230" s="1"/>
  <c r="D83" i="230"/>
  <c r="C83" i="230"/>
  <c r="B83" i="230"/>
  <c r="I82" i="230"/>
  <c r="J82" i="230"/>
  <c r="R82" i="230" s="1"/>
  <c r="H82" i="230"/>
  <c r="Q82" i="230" s="1"/>
  <c r="G82" i="230"/>
  <c r="O82" i="230" s="1"/>
  <c r="F82" i="230"/>
  <c r="N82" i="230"/>
  <c r="E82" i="230"/>
  <c r="M82" i="230" s="1"/>
  <c r="D82" i="230"/>
  <c r="C82" i="230"/>
  <c r="B82" i="230"/>
  <c r="I81" i="230"/>
  <c r="J81" i="230"/>
  <c r="R81" i="230" s="1"/>
  <c r="H81" i="230"/>
  <c r="Q81" i="230" s="1"/>
  <c r="G81" i="230"/>
  <c r="O81" i="230" s="1"/>
  <c r="F81" i="230"/>
  <c r="N81" i="230"/>
  <c r="E81" i="230"/>
  <c r="M81" i="230" s="1"/>
  <c r="D81" i="230"/>
  <c r="C81" i="230"/>
  <c r="B81" i="230"/>
  <c r="I80" i="230"/>
  <c r="J80" i="230"/>
  <c r="R80" i="230" s="1"/>
  <c r="H80" i="230"/>
  <c r="Q80" i="230"/>
  <c r="G80" i="230"/>
  <c r="O80" i="230" s="1"/>
  <c r="F80" i="230"/>
  <c r="N80" i="230"/>
  <c r="E80" i="230"/>
  <c r="M80" i="230" s="1"/>
  <c r="D80" i="230"/>
  <c r="C80" i="230"/>
  <c r="B80" i="230"/>
  <c r="I79" i="230"/>
  <c r="J79" i="230"/>
  <c r="R79" i="230" s="1"/>
  <c r="H79" i="230"/>
  <c r="Q79" i="230"/>
  <c r="G79" i="230"/>
  <c r="O79" i="230" s="1"/>
  <c r="F79" i="230"/>
  <c r="N79" i="230"/>
  <c r="E79" i="230"/>
  <c r="M79" i="230" s="1"/>
  <c r="D79" i="230"/>
  <c r="C79" i="230"/>
  <c r="B79" i="230"/>
  <c r="I78" i="230"/>
  <c r="J78" i="230"/>
  <c r="R78" i="230" s="1"/>
  <c r="H78" i="230"/>
  <c r="Q78" i="230"/>
  <c r="G78" i="230"/>
  <c r="O78" i="230" s="1"/>
  <c r="F78" i="230"/>
  <c r="N78" i="230"/>
  <c r="E78" i="230"/>
  <c r="M78" i="230" s="1"/>
  <c r="D78" i="230"/>
  <c r="C78" i="230"/>
  <c r="B78" i="230"/>
  <c r="I77" i="230"/>
  <c r="J77" i="230"/>
  <c r="R77" i="230" s="1"/>
  <c r="H77" i="230"/>
  <c r="Q77" i="230" s="1"/>
  <c r="G77" i="230"/>
  <c r="O77" i="230" s="1"/>
  <c r="F77" i="230"/>
  <c r="N77" i="230"/>
  <c r="E77" i="230"/>
  <c r="M77" i="230" s="1"/>
  <c r="D77" i="230"/>
  <c r="C77" i="230"/>
  <c r="B77" i="230"/>
  <c r="I76" i="230"/>
  <c r="J76" i="230"/>
  <c r="R76" i="230" s="1"/>
  <c r="H76" i="230"/>
  <c r="Q76" i="230" s="1"/>
  <c r="G76" i="230"/>
  <c r="O76" i="230" s="1"/>
  <c r="F76" i="230"/>
  <c r="N76" i="230"/>
  <c r="E76" i="230"/>
  <c r="M76" i="230" s="1"/>
  <c r="D76" i="230"/>
  <c r="C76" i="230"/>
  <c r="B76" i="230"/>
  <c r="I75" i="230"/>
  <c r="J75" i="230"/>
  <c r="R75" i="230" s="1"/>
  <c r="H75" i="230"/>
  <c r="Q75" i="230"/>
  <c r="G75" i="230"/>
  <c r="O75" i="230" s="1"/>
  <c r="F75" i="230"/>
  <c r="N75" i="230"/>
  <c r="E75" i="230"/>
  <c r="M75" i="230" s="1"/>
  <c r="D75" i="230"/>
  <c r="C75" i="230"/>
  <c r="B75" i="230"/>
  <c r="I74" i="230"/>
  <c r="J74" i="230"/>
  <c r="R74" i="230" s="1"/>
  <c r="H74" i="230"/>
  <c r="Q74" i="230"/>
  <c r="G74" i="230"/>
  <c r="O74" i="230" s="1"/>
  <c r="F74" i="230"/>
  <c r="N74" i="230"/>
  <c r="E74" i="230"/>
  <c r="M74" i="230" s="1"/>
  <c r="D74" i="230"/>
  <c r="C74" i="230"/>
  <c r="B74" i="230"/>
  <c r="I73" i="230"/>
  <c r="J73" i="230"/>
  <c r="R73" i="230" s="1"/>
  <c r="H73" i="230"/>
  <c r="Q73" i="230"/>
  <c r="G73" i="230"/>
  <c r="O73" i="230" s="1"/>
  <c r="F73" i="230"/>
  <c r="N73" i="230"/>
  <c r="E73" i="230"/>
  <c r="M73" i="230" s="1"/>
  <c r="D73" i="230"/>
  <c r="C73" i="230"/>
  <c r="B73" i="230"/>
  <c r="I72" i="230"/>
  <c r="J72" i="230"/>
  <c r="R72" i="230" s="1"/>
  <c r="H72" i="230"/>
  <c r="Q72" i="230" s="1"/>
  <c r="G72" i="230"/>
  <c r="O72" i="230" s="1"/>
  <c r="F72" i="230"/>
  <c r="N72" i="230"/>
  <c r="E72" i="230"/>
  <c r="M72" i="230" s="1"/>
  <c r="D72" i="230"/>
  <c r="C72" i="230"/>
  <c r="B72" i="230"/>
  <c r="I71" i="230"/>
  <c r="J71" i="230"/>
  <c r="R71" i="230" s="1"/>
  <c r="H71" i="230"/>
  <c r="Q71" i="230" s="1"/>
  <c r="G71" i="230"/>
  <c r="O71" i="230" s="1"/>
  <c r="F71" i="230"/>
  <c r="N71" i="230"/>
  <c r="E71" i="230"/>
  <c r="M71" i="230" s="1"/>
  <c r="D71" i="230"/>
  <c r="C71" i="230"/>
  <c r="B71" i="230"/>
  <c r="I70" i="230"/>
  <c r="J70" i="230"/>
  <c r="R70" i="230" s="1"/>
  <c r="H70" i="230"/>
  <c r="Q70" i="230" s="1"/>
  <c r="G70" i="230"/>
  <c r="O70" i="230" s="1"/>
  <c r="F70" i="230"/>
  <c r="N70" i="230"/>
  <c r="E70" i="230"/>
  <c r="M70" i="230" s="1"/>
  <c r="D70" i="230"/>
  <c r="C70" i="230"/>
  <c r="B70" i="230"/>
  <c r="I69" i="230"/>
  <c r="J69" i="230"/>
  <c r="R69" i="230" s="1"/>
  <c r="H69" i="230"/>
  <c r="Q69" i="230" s="1"/>
  <c r="G69" i="230"/>
  <c r="O69" i="230" s="1"/>
  <c r="F69" i="230"/>
  <c r="N69" i="230"/>
  <c r="E69" i="230"/>
  <c r="M69" i="230" s="1"/>
  <c r="D69" i="230"/>
  <c r="C69" i="230"/>
  <c r="B69" i="230"/>
  <c r="I68" i="230"/>
  <c r="J68" i="230"/>
  <c r="R68" i="230" s="1"/>
  <c r="H68" i="230"/>
  <c r="Q68" i="230" s="1"/>
  <c r="G68" i="230"/>
  <c r="O68" i="230" s="1"/>
  <c r="F68" i="230"/>
  <c r="N68" i="230"/>
  <c r="E68" i="230"/>
  <c r="M68" i="230" s="1"/>
  <c r="D68" i="230"/>
  <c r="C68" i="230"/>
  <c r="B68" i="230"/>
  <c r="I67" i="230"/>
  <c r="J67" i="230"/>
  <c r="R67" i="230" s="1"/>
  <c r="H67" i="230"/>
  <c r="Q67" i="230" s="1"/>
  <c r="G67" i="230"/>
  <c r="O67" i="230" s="1"/>
  <c r="F67" i="230"/>
  <c r="N67" i="230"/>
  <c r="E67" i="230"/>
  <c r="M67" i="230" s="1"/>
  <c r="D67" i="230"/>
  <c r="C67" i="230"/>
  <c r="B67" i="230"/>
  <c r="I66" i="230"/>
  <c r="J66" i="230"/>
  <c r="R66" i="230" s="1"/>
  <c r="H66" i="230"/>
  <c r="Q66" i="230" s="1"/>
  <c r="G66" i="230"/>
  <c r="O66" i="230" s="1"/>
  <c r="F66" i="230"/>
  <c r="N66" i="230"/>
  <c r="E66" i="230"/>
  <c r="M66" i="230" s="1"/>
  <c r="D66" i="230"/>
  <c r="C66" i="230"/>
  <c r="B66" i="230"/>
  <c r="I65" i="230"/>
  <c r="J65" i="230"/>
  <c r="R65" i="230" s="1"/>
  <c r="H65" i="230"/>
  <c r="Q65" i="230" s="1"/>
  <c r="G65" i="230"/>
  <c r="O65" i="230" s="1"/>
  <c r="F65" i="230"/>
  <c r="N65" i="230"/>
  <c r="E65" i="230"/>
  <c r="M65" i="230" s="1"/>
  <c r="D65" i="230"/>
  <c r="C65" i="230"/>
  <c r="B65" i="230"/>
  <c r="I64" i="230"/>
  <c r="J64" i="230"/>
  <c r="R64" i="230" s="1"/>
  <c r="H64" i="230"/>
  <c r="Q64" i="230" s="1"/>
  <c r="G64" i="230"/>
  <c r="O64" i="230" s="1"/>
  <c r="F64" i="230"/>
  <c r="N64" i="230"/>
  <c r="E64" i="230"/>
  <c r="M64" i="230" s="1"/>
  <c r="D64" i="230"/>
  <c r="C64" i="230"/>
  <c r="B64" i="230"/>
  <c r="I63" i="230"/>
  <c r="J63" i="230"/>
  <c r="R63" i="230" s="1"/>
  <c r="H63" i="230"/>
  <c r="Q63" i="230"/>
  <c r="G63" i="230"/>
  <c r="O63" i="230" s="1"/>
  <c r="F63" i="230"/>
  <c r="N63" i="230"/>
  <c r="E63" i="230"/>
  <c r="M63" i="230" s="1"/>
  <c r="D63" i="230"/>
  <c r="C63" i="230"/>
  <c r="B63" i="230"/>
  <c r="I62" i="230"/>
  <c r="J62" i="230"/>
  <c r="R62" i="230" s="1"/>
  <c r="H62" i="230"/>
  <c r="Q62" i="230"/>
  <c r="G62" i="230"/>
  <c r="O62" i="230" s="1"/>
  <c r="F62" i="230"/>
  <c r="N62" i="230"/>
  <c r="E62" i="230"/>
  <c r="M62" i="230" s="1"/>
  <c r="D62" i="230"/>
  <c r="C62" i="230"/>
  <c r="B62" i="230"/>
  <c r="I61" i="230"/>
  <c r="J61" i="230"/>
  <c r="R61" i="230" s="1"/>
  <c r="H61" i="230"/>
  <c r="Q61" i="230"/>
  <c r="G61" i="230"/>
  <c r="O61" i="230" s="1"/>
  <c r="F61" i="230"/>
  <c r="N61" i="230"/>
  <c r="E61" i="230"/>
  <c r="M61" i="230" s="1"/>
  <c r="D61" i="230"/>
  <c r="C61" i="230"/>
  <c r="B61" i="230"/>
  <c r="I60" i="230"/>
  <c r="J60" i="230"/>
  <c r="R60" i="230" s="1"/>
  <c r="H60" i="230"/>
  <c r="Q60" i="230"/>
  <c r="G60" i="230"/>
  <c r="O60" i="230" s="1"/>
  <c r="F60" i="230"/>
  <c r="N60" i="230"/>
  <c r="E60" i="230"/>
  <c r="M60" i="230" s="1"/>
  <c r="D60" i="230"/>
  <c r="C60" i="230"/>
  <c r="B60" i="230"/>
  <c r="I59" i="230"/>
  <c r="J59" i="230"/>
  <c r="R59" i="230" s="1"/>
  <c r="H59" i="230"/>
  <c r="Q59" i="230" s="1"/>
  <c r="G59" i="230"/>
  <c r="O59" i="230" s="1"/>
  <c r="F59" i="230"/>
  <c r="N59" i="230"/>
  <c r="E59" i="230"/>
  <c r="M59" i="230" s="1"/>
  <c r="D59" i="230"/>
  <c r="C59" i="230"/>
  <c r="B59" i="230"/>
  <c r="I58" i="230"/>
  <c r="J58" i="230"/>
  <c r="R58" i="230" s="1"/>
  <c r="H58" i="230"/>
  <c r="Q58" i="230" s="1"/>
  <c r="G58" i="230"/>
  <c r="O58" i="230" s="1"/>
  <c r="F58" i="230"/>
  <c r="N58" i="230"/>
  <c r="E58" i="230"/>
  <c r="M58" i="230" s="1"/>
  <c r="B58" i="230"/>
  <c r="I57" i="230"/>
  <c r="R57" i="230" s="1"/>
  <c r="J57" i="230"/>
  <c r="H57" i="230"/>
  <c r="Q57" i="230" s="1"/>
  <c r="G57" i="230"/>
  <c r="P57" i="230" s="1"/>
  <c r="O57" i="230"/>
  <c r="F57" i="230"/>
  <c r="N57" i="230" s="1"/>
  <c r="E57" i="230"/>
  <c r="M57" i="230"/>
  <c r="L57" i="230"/>
  <c r="B57" i="230"/>
  <c r="I56" i="230"/>
  <c r="J56" i="230"/>
  <c r="R56" i="230" s="1"/>
  <c r="H56" i="230"/>
  <c r="Q56" i="230" s="1"/>
  <c r="G56" i="230"/>
  <c r="O56" i="230" s="1"/>
  <c r="F56" i="230"/>
  <c r="N56" i="230"/>
  <c r="E56" i="230"/>
  <c r="M56" i="230" s="1"/>
  <c r="B56" i="230"/>
  <c r="I55" i="230"/>
  <c r="R55" i="230" s="1"/>
  <c r="J55" i="230"/>
  <c r="H55" i="230"/>
  <c r="Q55" i="230" s="1"/>
  <c r="G55" i="230"/>
  <c r="P55" i="230" s="1"/>
  <c r="O55" i="230"/>
  <c r="F55" i="230"/>
  <c r="N55" i="230" s="1"/>
  <c r="E55" i="230"/>
  <c r="M55" i="230"/>
  <c r="L55" i="230"/>
  <c r="B55" i="230"/>
  <c r="I54" i="230"/>
  <c r="J54" i="230"/>
  <c r="R54" i="230" s="1"/>
  <c r="H54" i="230"/>
  <c r="Q54" i="230" s="1"/>
  <c r="G54" i="230"/>
  <c r="O54" i="230" s="1"/>
  <c r="F54" i="230"/>
  <c r="N54" i="230"/>
  <c r="E54" i="230"/>
  <c r="M54" i="230" s="1"/>
  <c r="B54" i="230"/>
  <c r="I53" i="230"/>
  <c r="R53" i="230" s="1"/>
  <c r="J53" i="230"/>
  <c r="H53" i="230"/>
  <c r="Q53" i="230" s="1"/>
  <c r="G53" i="230"/>
  <c r="P53" i="230" s="1"/>
  <c r="O53" i="230"/>
  <c r="F53" i="230"/>
  <c r="N53" i="230" s="1"/>
  <c r="E53" i="230"/>
  <c r="M53" i="230"/>
  <c r="L53" i="230"/>
  <c r="B53" i="230"/>
  <c r="I52" i="230"/>
  <c r="J52" i="230"/>
  <c r="R52" i="230" s="1"/>
  <c r="H52" i="230"/>
  <c r="Q52" i="230"/>
  <c r="G52" i="230"/>
  <c r="O52" i="230" s="1"/>
  <c r="F52" i="230"/>
  <c r="N52" i="230"/>
  <c r="E52" i="230"/>
  <c r="M52" i="230" s="1"/>
  <c r="B52" i="230"/>
  <c r="I51" i="230"/>
  <c r="R51" i="230" s="1"/>
  <c r="J51" i="230"/>
  <c r="H51" i="230"/>
  <c r="P51" i="230" s="1"/>
  <c r="G51" i="230"/>
  <c r="O51" i="230"/>
  <c r="F51" i="230"/>
  <c r="N51" i="230" s="1"/>
  <c r="E51" i="230"/>
  <c r="M51" i="230"/>
  <c r="L51" i="230"/>
  <c r="B51" i="230"/>
  <c r="I50" i="230"/>
  <c r="J50" i="230"/>
  <c r="R50" i="230" s="1"/>
  <c r="H50" i="230"/>
  <c r="Q50" i="230"/>
  <c r="G50" i="230"/>
  <c r="O50" i="230" s="1"/>
  <c r="F50" i="230"/>
  <c r="N50" i="230"/>
  <c r="E50" i="230"/>
  <c r="M50" i="230" s="1"/>
  <c r="B50" i="230"/>
  <c r="I49" i="230"/>
  <c r="R49" i="230" s="1"/>
  <c r="J49" i="230"/>
  <c r="H49" i="230"/>
  <c r="Q49" i="230" s="1"/>
  <c r="G49" i="230"/>
  <c r="P49" i="230" s="1"/>
  <c r="O49" i="230"/>
  <c r="F49" i="230"/>
  <c r="N49" i="230" s="1"/>
  <c r="E49" i="230"/>
  <c r="M49" i="230"/>
  <c r="L49" i="230"/>
  <c r="B49" i="230"/>
  <c r="I48" i="230"/>
  <c r="J48" i="230"/>
  <c r="R48" i="230" s="1"/>
  <c r="H48" i="230"/>
  <c r="Q48" i="230"/>
  <c r="G48" i="230"/>
  <c r="O48" i="230" s="1"/>
  <c r="F48" i="230"/>
  <c r="N48" i="230"/>
  <c r="E48" i="230"/>
  <c r="M48" i="230" s="1"/>
  <c r="B48" i="230"/>
  <c r="I47" i="230"/>
  <c r="R47" i="230" s="1"/>
  <c r="J47" i="230"/>
  <c r="H47" i="230"/>
  <c r="Q47" i="230" s="1"/>
  <c r="G47" i="230"/>
  <c r="P47" i="230" s="1"/>
  <c r="O47" i="230"/>
  <c r="F47" i="230"/>
  <c r="N47" i="230" s="1"/>
  <c r="E47" i="230"/>
  <c r="M47" i="230"/>
  <c r="L47" i="230"/>
  <c r="B47" i="230"/>
  <c r="I46" i="230"/>
  <c r="J46" i="230"/>
  <c r="R46" i="230" s="1"/>
  <c r="H46" i="230"/>
  <c r="Q46" i="230"/>
  <c r="G46" i="230"/>
  <c r="O46" i="230" s="1"/>
  <c r="F46" i="230"/>
  <c r="N46" i="230"/>
  <c r="E46" i="230"/>
  <c r="M46" i="230" s="1"/>
  <c r="B46" i="230"/>
  <c r="I45" i="230"/>
  <c r="R45" i="230" s="1"/>
  <c r="J45" i="230"/>
  <c r="H45" i="230"/>
  <c r="Q45" i="230" s="1"/>
  <c r="G45" i="230"/>
  <c r="P45" i="230" s="1"/>
  <c r="O45" i="230"/>
  <c r="F45" i="230"/>
  <c r="N45" i="230" s="1"/>
  <c r="E45" i="230"/>
  <c r="M45" i="230"/>
  <c r="L45" i="230"/>
  <c r="B45" i="230"/>
  <c r="I44" i="230"/>
  <c r="J44" i="230"/>
  <c r="R44" i="230" s="1"/>
  <c r="H44" i="230"/>
  <c r="Q44" i="230" s="1"/>
  <c r="G44" i="230"/>
  <c r="O44" i="230" s="1"/>
  <c r="F44" i="230"/>
  <c r="N44" i="230"/>
  <c r="E44" i="230"/>
  <c r="M44" i="230" s="1"/>
  <c r="B44" i="230"/>
  <c r="I43" i="230"/>
  <c r="R43" i="230" s="1"/>
  <c r="J43" i="230"/>
  <c r="H43" i="230"/>
  <c r="P43" i="230" s="1"/>
  <c r="G43" i="230"/>
  <c r="O43" i="230"/>
  <c r="F43" i="230"/>
  <c r="N43" i="230" s="1"/>
  <c r="E43" i="230"/>
  <c r="M43" i="230"/>
  <c r="L43" i="230"/>
  <c r="B43" i="230"/>
  <c r="I42" i="230"/>
  <c r="J42" i="230"/>
  <c r="R42" i="230" s="1"/>
  <c r="H42" i="230"/>
  <c r="Q42" i="230"/>
  <c r="G42" i="230"/>
  <c r="O42" i="230" s="1"/>
  <c r="F42" i="230"/>
  <c r="N42" i="230"/>
  <c r="E42" i="230"/>
  <c r="M42" i="230" s="1"/>
  <c r="B42" i="230"/>
  <c r="I41" i="230"/>
  <c r="R41" i="230" s="1"/>
  <c r="J41" i="230"/>
  <c r="H41" i="230"/>
  <c r="P41" i="230" s="1"/>
  <c r="G41" i="230"/>
  <c r="O41" i="230"/>
  <c r="F41" i="230"/>
  <c r="N41" i="230" s="1"/>
  <c r="E41" i="230"/>
  <c r="M41" i="230"/>
  <c r="L41" i="230"/>
  <c r="B41" i="230"/>
  <c r="I40" i="230"/>
  <c r="J40" i="230"/>
  <c r="R40" i="230" s="1"/>
  <c r="H40" i="230"/>
  <c r="Q40" i="230"/>
  <c r="G40" i="230"/>
  <c r="O40" i="230" s="1"/>
  <c r="F40" i="230"/>
  <c r="N40" i="230"/>
  <c r="E40" i="230"/>
  <c r="M40" i="230" s="1"/>
  <c r="B40" i="230"/>
  <c r="I39" i="230"/>
  <c r="R39" i="230" s="1"/>
  <c r="J39" i="230"/>
  <c r="H39" i="230"/>
  <c r="P39" i="230" s="1"/>
  <c r="G39" i="230"/>
  <c r="O39" i="230"/>
  <c r="F39" i="230"/>
  <c r="N39" i="230" s="1"/>
  <c r="E39" i="230"/>
  <c r="M39" i="230"/>
  <c r="L39" i="230"/>
  <c r="B39" i="230"/>
  <c r="I38" i="230"/>
  <c r="J38" i="230"/>
  <c r="R38" i="230" s="1"/>
  <c r="H38" i="230"/>
  <c r="Q38" i="230"/>
  <c r="G38" i="230"/>
  <c r="O38" i="230" s="1"/>
  <c r="F38" i="230"/>
  <c r="N38" i="230"/>
  <c r="E38" i="230"/>
  <c r="M38" i="230" s="1"/>
  <c r="B38" i="230"/>
  <c r="I37" i="230"/>
  <c r="R37" i="230" s="1"/>
  <c r="J37" i="230"/>
  <c r="H37" i="230"/>
  <c r="P37" i="230" s="1"/>
  <c r="G37" i="230"/>
  <c r="O37" i="230"/>
  <c r="F37" i="230"/>
  <c r="N37" i="230" s="1"/>
  <c r="E37" i="230"/>
  <c r="M37" i="230"/>
  <c r="L37" i="230"/>
  <c r="B37" i="230"/>
  <c r="I36" i="230"/>
  <c r="J36" i="230"/>
  <c r="R36" i="230" s="1"/>
  <c r="H36" i="230"/>
  <c r="Q36" i="230"/>
  <c r="G36" i="230"/>
  <c r="O36" i="230" s="1"/>
  <c r="F36" i="230"/>
  <c r="N36" i="230"/>
  <c r="E36" i="230"/>
  <c r="M36" i="230" s="1"/>
  <c r="B36" i="230"/>
  <c r="I35" i="230"/>
  <c r="R35" i="230" s="1"/>
  <c r="J35" i="230"/>
  <c r="H35" i="230"/>
  <c r="P35" i="230" s="1"/>
  <c r="G35" i="230"/>
  <c r="O35" i="230"/>
  <c r="F35" i="230"/>
  <c r="N35" i="230" s="1"/>
  <c r="E35" i="230"/>
  <c r="M35" i="230"/>
  <c r="L35" i="230"/>
  <c r="B35" i="230"/>
  <c r="I34" i="230"/>
  <c r="J34" i="230"/>
  <c r="R34" i="230" s="1"/>
  <c r="H34" i="230"/>
  <c r="Q34" i="230"/>
  <c r="G34" i="230"/>
  <c r="O34" i="230" s="1"/>
  <c r="F34" i="230"/>
  <c r="N34" i="230"/>
  <c r="E34" i="230"/>
  <c r="M34" i="230" s="1"/>
  <c r="B34" i="230"/>
  <c r="I33" i="230"/>
  <c r="R33" i="230" s="1"/>
  <c r="J33" i="230"/>
  <c r="H33" i="230"/>
  <c r="P33" i="230" s="1"/>
  <c r="G33" i="230"/>
  <c r="O33" i="230"/>
  <c r="F33" i="230"/>
  <c r="N33" i="230" s="1"/>
  <c r="E33" i="230"/>
  <c r="M33" i="230"/>
  <c r="L33" i="230"/>
  <c r="B33" i="230"/>
  <c r="I32" i="230"/>
  <c r="J32" i="230"/>
  <c r="R32" i="230" s="1"/>
  <c r="H32" i="230"/>
  <c r="Q32" i="230"/>
  <c r="G32" i="230"/>
  <c r="O32" i="230" s="1"/>
  <c r="F32" i="230"/>
  <c r="N32" i="230"/>
  <c r="E32" i="230"/>
  <c r="M32" i="230" s="1"/>
  <c r="B32" i="230"/>
  <c r="I31" i="230"/>
  <c r="R31" i="230" s="1"/>
  <c r="J31" i="230"/>
  <c r="H31" i="230"/>
  <c r="Q31" i="230" s="1"/>
  <c r="G31" i="230"/>
  <c r="P31" i="230" s="1"/>
  <c r="O31" i="230"/>
  <c r="F31" i="230"/>
  <c r="N31" i="230" s="1"/>
  <c r="E31" i="230"/>
  <c r="M31" i="230"/>
  <c r="L31" i="230"/>
  <c r="B31" i="230"/>
  <c r="I30" i="230"/>
  <c r="J30" i="230"/>
  <c r="R30" i="230" s="1"/>
  <c r="H30" i="230"/>
  <c r="Q30" i="230" s="1"/>
  <c r="G30" i="230"/>
  <c r="O30" i="230" s="1"/>
  <c r="F30" i="230"/>
  <c r="N30" i="230"/>
  <c r="E30" i="230"/>
  <c r="M30" i="230" s="1"/>
  <c r="B30" i="230"/>
  <c r="I29" i="230"/>
  <c r="R29" i="230" s="1"/>
  <c r="J29" i="230"/>
  <c r="H29" i="230"/>
  <c r="Q29" i="230" s="1"/>
  <c r="G29" i="230"/>
  <c r="P29" i="230" s="1"/>
  <c r="O29" i="230"/>
  <c r="F29" i="230"/>
  <c r="N29" i="230" s="1"/>
  <c r="E29" i="230"/>
  <c r="M29" i="230"/>
  <c r="L29" i="230"/>
  <c r="B29" i="230"/>
  <c r="I28" i="230"/>
  <c r="J28" i="230"/>
  <c r="R28" i="230" s="1"/>
  <c r="H28" i="230"/>
  <c r="Q28" i="230" s="1"/>
  <c r="G28" i="230"/>
  <c r="O28" i="230" s="1"/>
  <c r="F28" i="230"/>
  <c r="N28" i="230"/>
  <c r="E28" i="230"/>
  <c r="M28" i="230" s="1"/>
  <c r="B28" i="230"/>
  <c r="I27" i="230"/>
  <c r="R27" i="230" s="1"/>
  <c r="J27" i="230"/>
  <c r="H27" i="230"/>
  <c r="Q27" i="230" s="1"/>
  <c r="G27" i="230"/>
  <c r="P27" i="230" s="1"/>
  <c r="O27" i="230"/>
  <c r="F27" i="230"/>
  <c r="N27" i="230" s="1"/>
  <c r="E27" i="230"/>
  <c r="M27" i="230"/>
  <c r="L27" i="230"/>
  <c r="B27" i="230"/>
  <c r="I26" i="230"/>
  <c r="J26" i="230"/>
  <c r="R26" i="230" s="1"/>
  <c r="H26" i="230"/>
  <c r="Q26" i="230" s="1"/>
  <c r="G26" i="230"/>
  <c r="O26" i="230" s="1"/>
  <c r="F26" i="230"/>
  <c r="N26" i="230"/>
  <c r="E26" i="230"/>
  <c r="M26" i="230" s="1"/>
  <c r="B26" i="230"/>
  <c r="I25" i="230"/>
  <c r="R25" i="230" s="1"/>
  <c r="J25" i="230"/>
  <c r="H25" i="230"/>
  <c r="Q25" i="230" s="1"/>
  <c r="G25" i="230"/>
  <c r="P25" i="230" s="1"/>
  <c r="O25" i="230"/>
  <c r="F25" i="230"/>
  <c r="N25" i="230" s="1"/>
  <c r="E25" i="230"/>
  <c r="M25" i="230"/>
  <c r="L25" i="230"/>
  <c r="B25" i="230"/>
  <c r="I24" i="230"/>
  <c r="J24" i="230"/>
  <c r="R24" i="230" s="1"/>
  <c r="H24" i="230"/>
  <c r="Q24" i="230" s="1"/>
  <c r="G24" i="230"/>
  <c r="O24" i="230" s="1"/>
  <c r="F24" i="230"/>
  <c r="N24" i="230"/>
  <c r="E24" i="230"/>
  <c r="M24" i="230" s="1"/>
  <c r="B24" i="230"/>
  <c r="I23" i="230"/>
  <c r="R23" i="230" s="1"/>
  <c r="J23" i="230"/>
  <c r="H23" i="230"/>
  <c r="Q23" i="230" s="1"/>
  <c r="G23" i="230"/>
  <c r="P23" i="230" s="1"/>
  <c r="O23" i="230"/>
  <c r="F23" i="230"/>
  <c r="N23" i="230" s="1"/>
  <c r="E23" i="230"/>
  <c r="M23" i="230"/>
  <c r="L23" i="230"/>
  <c r="B23" i="230"/>
  <c r="I22" i="230"/>
  <c r="J22" i="230"/>
  <c r="R22" i="230" s="1"/>
  <c r="H22" i="230"/>
  <c r="Q22" i="230" s="1"/>
  <c r="G22" i="230"/>
  <c r="O22" i="230" s="1"/>
  <c r="F22" i="230"/>
  <c r="N22" i="230"/>
  <c r="E22" i="230"/>
  <c r="M22" i="230" s="1"/>
  <c r="B22" i="230"/>
  <c r="I21" i="230"/>
  <c r="R21" i="230" s="1"/>
  <c r="J21" i="230"/>
  <c r="H21" i="230"/>
  <c r="Q21" i="230" s="1"/>
  <c r="G21" i="230"/>
  <c r="P21" i="230" s="1"/>
  <c r="O21" i="230"/>
  <c r="F21" i="230"/>
  <c r="N21" i="230" s="1"/>
  <c r="E21" i="230"/>
  <c r="M21" i="230"/>
  <c r="L21" i="230"/>
  <c r="B21" i="230"/>
  <c r="I20" i="230"/>
  <c r="J20" i="230"/>
  <c r="R20" i="230" s="1"/>
  <c r="H20" i="230"/>
  <c r="Q20" i="230" s="1"/>
  <c r="G20" i="230"/>
  <c r="O20" i="230" s="1"/>
  <c r="F20" i="230"/>
  <c r="N20" i="230"/>
  <c r="E20" i="230"/>
  <c r="M20" i="230" s="1"/>
  <c r="B20" i="230"/>
  <c r="I19" i="230"/>
  <c r="R19" i="230" s="1"/>
  <c r="J19" i="230"/>
  <c r="H19" i="230"/>
  <c r="Q19" i="230" s="1"/>
  <c r="G19" i="230"/>
  <c r="P19" i="230" s="1"/>
  <c r="O19" i="230"/>
  <c r="F19" i="230"/>
  <c r="N19" i="230" s="1"/>
  <c r="E19" i="230"/>
  <c r="M19" i="230"/>
  <c r="L19" i="230"/>
  <c r="B19" i="230"/>
  <c r="I18" i="230"/>
  <c r="J18" i="230"/>
  <c r="R18" i="230" s="1"/>
  <c r="H18" i="230"/>
  <c r="Q18" i="230" s="1"/>
  <c r="G18" i="230"/>
  <c r="O18" i="230" s="1"/>
  <c r="F18" i="230"/>
  <c r="N18" i="230"/>
  <c r="E18" i="230"/>
  <c r="M18" i="230" s="1"/>
  <c r="B18" i="230"/>
  <c r="I17" i="230"/>
  <c r="R17" i="230" s="1"/>
  <c r="J17" i="230"/>
  <c r="H17" i="230"/>
  <c r="Q17" i="230" s="1"/>
  <c r="G17" i="230"/>
  <c r="P17" i="230" s="1"/>
  <c r="O17" i="230"/>
  <c r="F17" i="230"/>
  <c r="N17" i="230" s="1"/>
  <c r="E17" i="230"/>
  <c r="M17" i="230"/>
  <c r="L17" i="230"/>
  <c r="B17" i="230"/>
  <c r="I16" i="230"/>
  <c r="J16" i="230"/>
  <c r="R16" i="230" s="1"/>
  <c r="H16" i="230"/>
  <c r="Q16" i="230"/>
  <c r="G16" i="230"/>
  <c r="O16" i="230" s="1"/>
  <c r="F16" i="230"/>
  <c r="N16" i="230"/>
  <c r="E16" i="230"/>
  <c r="M16" i="230" s="1"/>
  <c r="B16" i="230"/>
  <c r="I15" i="230"/>
  <c r="R15" i="230" s="1"/>
  <c r="J15" i="230"/>
  <c r="H15" i="230"/>
  <c r="Q15" i="230" s="1"/>
  <c r="G15" i="230"/>
  <c r="P15" i="230" s="1"/>
  <c r="O15" i="230"/>
  <c r="F15" i="230"/>
  <c r="N15" i="230" s="1"/>
  <c r="E15" i="230"/>
  <c r="M15" i="230"/>
  <c r="L15" i="230"/>
  <c r="B15" i="230"/>
  <c r="I14" i="230"/>
  <c r="J14" i="230"/>
  <c r="R14" i="230" s="1"/>
  <c r="H14" i="230"/>
  <c r="Q14" i="230" s="1"/>
  <c r="G14" i="230"/>
  <c r="O14" i="230" s="1"/>
  <c r="F14" i="230"/>
  <c r="N14" i="230"/>
  <c r="E14" i="230"/>
  <c r="M14" i="230" s="1"/>
  <c r="B14" i="230"/>
  <c r="I13" i="230"/>
  <c r="R13" i="230" s="1"/>
  <c r="J13" i="230"/>
  <c r="H13" i="230"/>
  <c r="Q13" i="230" s="1"/>
  <c r="G13" i="230"/>
  <c r="P13" i="230" s="1"/>
  <c r="O13" i="230"/>
  <c r="E13" i="230"/>
  <c r="M13" i="230" s="1"/>
  <c r="F13" i="230"/>
  <c r="L13" i="230"/>
  <c r="B13" i="230"/>
  <c r="I12" i="230"/>
  <c r="J12" i="230"/>
  <c r="R12" i="230"/>
  <c r="H12" i="230"/>
  <c r="Q12" i="230" s="1"/>
  <c r="G12" i="230"/>
  <c r="P12" i="230"/>
  <c r="O12" i="230"/>
  <c r="E12" i="230"/>
  <c r="F12" i="230"/>
  <c r="M12" i="230"/>
  <c r="L12" i="230"/>
  <c r="B12" i="230"/>
  <c r="I11" i="230"/>
  <c r="J11" i="230"/>
  <c r="R11" i="230" s="1"/>
  <c r="H11" i="230"/>
  <c r="Q11" i="230" s="1"/>
  <c r="G11" i="230"/>
  <c r="O11" i="230" s="1"/>
  <c r="E11" i="230"/>
  <c r="F11" i="230"/>
  <c r="M11" i="230" s="1"/>
  <c r="B11" i="230"/>
  <c r="I10" i="230"/>
  <c r="R10" i="230" s="1"/>
  <c r="J10" i="230"/>
  <c r="H10" i="230"/>
  <c r="Q10" i="230"/>
  <c r="G10" i="230"/>
  <c r="P10" i="230" s="1"/>
  <c r="E10" i="230"/>
  <c r="M10" i="230" s="1"/>
  <c r="F10" i="230"/>
  <c r="B10" i="230"/>
  <c r="G63" i="194"/>
  <c r="F63" i="194"/>
  <c r="E63" i="194"/>
  <c r="D63" i="194"/>
  <c r="C63" i="194"/>
  <c r="B63" i="194"/>
  <c r="G62" i="194"/>
  <c r="F62" i="194"/>
  <c r="E62" i="194"/>
  <c r="D62" i="194"/>
  <c r="C62" i="194"/>
  <c r="B62" i="194"/>
  <c r="G61" i="194"/>
  <c r="F61" i="194"/>
  <c r="E61" i="194"/>
  <c r="D61" i="194"/>
  <c r="C61" i="194"/>
  <c r="B61" i="194"/>
  <c r="G60" i="194"/>
  <c r="F60" i="194"/>
  <c r="E60" i="194"/>
  <c r="D60" i="194"/>
  <c r="C60" i="194"/>
  <c r="B60" i="194"/>
  <c r="G59" i="194"/>
  <c r="F59" i="194"/>
  <c r="E59" i="194"/>
  <c r="D59" i="194"/>
  <c r="C59" i="194"/>
  <c r="B59" i="194"/>
  <c r="G58" i="194"/>
  <c r="F58" i="194"/>
  <c r="E58" i="194"/>
  <c r="D58" i="194"/>
  <c r="C58" i="194"/>
  <c r="B58" i="194"/>
  <c r="G57" i="194"/>
  <c r="F57" i="194"/>
  <c r="E57" i="194"/>
  <c r="D57" i="194"/>
  <c r="C57" i="194"/>
  <c r="B57" i="194"/>
  <c r="G56" i="194"/>
  <c r="F56" i="194"/>
  <c r="E56" i="194"/>
  <c r="D56" i="194"/>
  <c r="C56" i="194"/>
  <c r="B56" i="194"/>
  <c r="G55" i="194"/>
  <c r="F55" i="194"/>
  <c r="E55" i="194"/>
  <c r="D55" i="194"/>
  <c r="C55" i="194"/>
  <c r="B55" i="194"/>
  <c r="G54" i="194"/>
  <c r="F54" i="194"/>
  <c r="E54" i="194"/>
  <c r="D54" i="194"/>
  <c r="C54" i="194"/>
  <c r="B54" i="194"/>
  <c r="G53" i="194"/>
  <c r="F53" i="194"/>
  <c r="E53" i="194"/>
  <c r="D53" i="194"/>
  <c r="C53" i="194"/>
  <c r="B53" i="194"/>
  <c r="G52" i="194"/>
  <c r="F52" i="194"/>
  <c r="E52" i="194"/>
  <c r="D52" i="194"/>
  <c r="C52" i="194"/>
  <c r="B52" i="194"/>
  <c r="G51" i="194"/>
  <c r="F51" i="194"/>
  <c r="E51" i="194"/>
  <c r="D51" i="194"/>
  <c r="C51" i="194"/>
  <c r="B51" i="194"/>
  <c r="G50" i="194"/>
  <c r="F50" i="194"/>
  <c r="E50" i="194"/>
  <c r="D50" i="194"/>
  <c r="C50" i="194"/>
  <c r="B50" i="194"/>
  <c r="G49" i="194"/>
  <c r="F49" i="194"/>
  <c r="E49" i="194"/>
  <c r="D49" i="194"/>
  <c r="C49" i="194"/>
  <c r="B49" i="194"/>
  <c r="G48" i="194"/>
  <c r="F48" i="194"/>
  <c r="E48" i="194"/>
  <c r="D48" i="194"/>
  <c r="C48" i="194"/>
  <c r="B48" i="194"/>
  <c r="G47" i="194"/>
  <c r="F47" i="194"/>
  <c r="E47" i="194"/>
  <c r="D47" i="194"/>
  <c r="C47" i="194"/>
  <c r="B47" i="194"/>
  <c r="G46" i="194"/>
  <c r="F46" i="194"/>
  <c r="E46" i="194"/>
  <c r="D46" i="194"/>
  <c r="C46" i="194"/>
  <c r="B46" i="194"/>
  <c r="G45" i="194"/>
  <c r="F45" i="194"/>
  <c r="E45" i="194"/>
  <c r="D45" i="194"/>
  <c r="C45" i="194"/>
  <c r="B45" i="194"/>
  <c r="G44" i="194"/>
  <c r="F44" i="194"/>
  <c r="E44" i="194"/>
  <c r="D44" i="194"/>
  <c r="C44" i="194"/>
  <c r="B44" i="194"/>
  <c r="G43" i="194"/>
  <c r="F43" i="194"/>
  <c r="E43" i="194"/>
  <c r="D43" i="194"/>
  <c r="C43" i="194"/>
  <c r="B43" i="194"/>
  <c r="G42" i="194"/>
  <c r="F42" i="194"/>
  <c r="E42" i="194"/>
  <c r="D42" i="194"/>
  <c r="C42" i="194"/>
  <c r="B42" i="194"/>
  <c r="G41" i="194"/>
  <c r="F41" i="194"/>
  <c r="E41" i="194"/>
  <c r="D41" i="194"/>
  <c r="C41" i="194"/>
  <c r="B41" i="194"/>
  <c r="G40" i="194"/>
  <c r="F40" i="194"/>
  <c r="E40" i="194"/>
  <c r="D40" i="194"/>
  <c r="C40" i="194"/>
  <c r="B40" i="194"/>
  <c r="G39" i="194"/>
  <c r="F39" i="194"/>
  <c r="E39" i="194"/>
  <c r="D39" i="194"/>
  <c r="C39" i="194"/>
  <c r="B39" i="194"/>
  <c r="G38" i="194"/>
  <c r="F38" i="194"/>
  <c r="E38" i="194"/>
  <c r="D38" i="194"/>
  <c r="C38" i="194"/>
  <c r="B38" i="194"/>
  <c r="G37" i="194"/>
  <c r="F37" i="194"/>
  <c r="E37" i="194"/>
  <c r="D37" i="194"/>
  <c r="C37" i="194"/>
  <c r="B37" i="194"/>
  <c r="G36" i="194"/>
  <c r="F36" i="194"/>
  <c r="E36" i="194"/>
  <c r="D36" i="194"/>
  <c r="C36" i="194"/>
  <c r="B36" i="194"/>
  <c r="G35" i="194"/>
  <c r="F35" i="194"/>
  <c r="E35" i="194"/>
  <c r="D35" i="194"/>
  <c r="C35" i="194"/>
  <c r="B35" i="194"/>
  <c r="G34" i="194"/>
  <c r="F34" i="194"/>
  <c r="E34" i="194"/>
  <c r="D34" i="194"/>
  <c r="C34" i="194"/>
  <c r="B34" i="194"/>
  <c r="G33" i="194"/>
  <c r="F33" i="194"/>
  <c r="E33" i="194"/>
  <c r="D33" i="194"/>
  <c r="C33" i="194"/>
  <c r="B33" i="194"/>
  <c r="G32" i="194"/>
  <c r="F32" i="194"/>
  <c r="E32" i="194"/>
  <c r="D32" i="194"/>
  <c r="C32" i="194"/>
  <c r="B32" i="194"/>
  <c r="G31" i="194"/>
  <c r="F31" i="194"/>
  <c r="E31" i="194"/>
  <c r="D31" i="194"/>
  <c r="C31" i="194"/>
  <c r="B31" i="194"/>
  <c r="G30" i="194"/>
  <c r="F30" i="194"/>
  <c r="E30" i="194"/>
  <c r="D30" i="194"/>
  <c r="C30" i="194"/>
  <c r="B30" i="194"/>
  <c r="G29" i="194"/>
  <c r="F29" i="194"/>
  <c r="E29" i="194"/>
  <c r="D29" i="194"/>
  <c r="C29" i="194"/>
  <c r="B29" i="194"/>
  <c r="G28" i="194"/>
  <c r="F28" i="194"/>
  <c r="E28" i="194"/>
  <c r="D28" i="194"/>
  <c r="C28" i="194"/>
  <c r="B28" i="194"/>
  <c r="G27" i="194"/>
  <c r="F27" i="194"/>
  <c r="E27" i="194"/>
  <c r="D27" i="194"/>
  <c r="C27" i="194"/>
  <c r="B27" i="194"/>
  <c r="G26" i="194"/>
  <c r="F26" i="194"/>
  <c r="E26" i="194"/>
  <c r="D26" i="194"/>
  <c r="C26" i="194"/>
  <c r="B26" i="194"/>
  <c r="G25" i="194"/>
  <c r="F25" i="194"/>
  <c r="E25" i="194"/>
  <c r="D25" i="194"/>
  <c r="C25" i="194"/>
  <c r="B25" i="194"/>
  <c r="G24" i="194"/>
  <c r="F24" i="194"/>
  <c r="E24" i="194"/>
  <c r="D24" i="194"/>
  <c r="C24" i="194"/>
  <c r="B24" i="194"/>
  <c r="G23" i="194"/>
  <c r="F23" i="194"/>
  <c r="E23" i="194"/>
  <c r="D23" i="194"/>
  <c r="C23" i="194"/>
  <c r="B23" i="194"/>
  <c r="G22" i="194"/>
  <c r="F22" i="194"/>
  <c r="E22" i="194"/>
  <c r="D22" i="194"/>
  <c r="C22" i="194"/>
  <c r="B22" i="194"/>
  <c r="G21" i="194"/>
  <c r="F21" i="194"/>
  <c r="E21" i="194"/>
  <c r="D21" i="194"/>
  <c r="C21" i="194"/>
  <c r="B21" i="194"/>
  <c r="G20" i="194"/>
  <c r="F20" i="194"/>
  <c r="E20" i="194"/>
  <c r="D20" i="194"/>
  <c r="C20" i="194"/>
  <c r="B20" i="194"/>
  <c r="G19" i="194"/>
  <c r="F19" i="194"/>
  <c r="E19" i="194"/>
  <c r="D19" i="194"/>
  <c r="C19" i="194"/>
  <c r="B19" i="194"/>
  <c r="G18" i="194"/>
  <c r="F18" i="194"/>
  <c r="E18" i="194"/>
  <c r="D18" i="194"/>
  <c r="C18" i="194"/>
  <c r="B18" i="194"/>
  <c r="G17" i="194"/>
  <c r="F17" i="194"/>
  <c r="E17" i="194"/>
  <c r="D17" i="194"/>
  <c r="C17" i="194"/>
  <c r="B17" i="194"/>
  <c r="G16" i="194"/>
  <c r="F16" i="194"/>
  <c r="E16" i="194"/>
  <c r="D16" i="194"/>
  <c r="C16" i="194"/>
  <c r="B16" i="194"/>
  <c r="G15" i="194"/>
  <c r="F15" i="194"/>
  <c r="E15" i="194"/>
  <c r="D15" i="194"/>
  <c r="C15" i="194"/>
  <c r="B15" i="194"/>
  <c r="G14" i="194"/>
  <c r="F14" i="194"/>
  <c r="E14" i="194"/>
  <c r="D14" i="194"/>
  <c r="C14" i="194"/>
  <c r="B14" i="194"/>
  <c r="G13" i="194"/>
  <c r="F13" i="194"/>
  <c r="E13" i="194"/>
  <c r="D13" i="194"/>
  <c r="C13" i="194"/>
  <c r="B13" i="194"/>
  <c r="G12" i="194"/>
  <c r="F12" i="194"/>
  <c r="E12" i="194"/>
  <c r="D12" i="194"/>
  <c r="C12" i="194"/>
  <c r="B12" i="194"/>
  <c r="G11" i="194"/>
  <c r="F11" i="194"/>
  <c r="E11" i="194"/>
  <c r="D11" i="194"/>
  <c r="C11" i="194"/>
  <c r="B11" i="194"/>
  <c r="G110" i="193"/>
  <c r="F110" i="186"/>
  <c r="M110" i="193" s="1"/>
  <c r="F110" i="193"/>
  <c r="E110" i="186"/>
  <c r="L110" i="193"/>
  <c r="E110" i="193"/>
  <c r="K110" i="193" s="1"/>
  <c r="D110" i="186"/>
  <c r="D110" i="193"/>
  <c r="J110" i="193" s="1"/>
  <c r="C110" i="186"/>
  <c r="C110" i="193"/>
  <c r="B110" i="186"/>
  <c r="H110" i="193" s="1"/>
  <c r="B110" i="193"/>
  <c r="G109" i="193"/>
  <c r="M109" i="193" s="1"/>
  <c r="F109" i="186"/>
  <c r="F109" i="193"/>
  <c r="E109" i="186"/>
  <c r="L109" i="193" s="1"/>
  <c r="E109" i="193"/>
  <c r="D109" i="186"/>
  <c r="K109" i="193"/>
  <c r="D109" i="193"/>
  <c r="J109" i="193" s="1"/>
  <c r="C109" i="186"/>
  <c r="C109" i="193"/>
  <c r="I109" i="193" s="1"/>
  <c r="B109" i="186"/>
  <c r="B109" i="193"/>
  <c r="H109" i="193"/>
  <c r="G108" i="193"/>
  <c r="M108" i="193" s="1"/>
  <c r="F108" i="186"/>
  <c r="F108" i="193"/>
  <c r="L108" i="193" s="1"/>
  <c r="E108" i="186"/>
  <c r="E108" i="193"/>
  <c r="D108" i="186"/>
  <c r="K108" i="193" s="1"/>
  <c r="D108" i="193"/>
  <c r="C108" i="186"/>
  <c r="J108" i="193"/>
  <c r="C108" i="193"/>
  <c r="I108" i="193" s="1"/>
  <c r="B108" i="186"/>
  <c r="B108" i="193"/>
  <c r="H108" i="193" s="1"/>
  <c r="G107" i="193"/>
  <c r="F107" i="186"/>
  <c r="M107" i="193"/>
  <c r="F107" i="193"/>
  <c r="L107" i="193" s="1"/>
  <c r="E107" i="186"/>
  <c r="E107" i="193"/>
  <c r="K107" i="193" s="1"/>
  <c r="D107" i="186"/>
  <c r="D107" i="193"/>
  <c r="C107" i="186"/>
  <c r="J107" i="193" s="1"/>
  <c r="C107" i="193"/>
  <c r="B107" i="186"/>
  <c r="I107" i="193"/>
  <c r="B107" i="193"/>
  <c r="H107" i="193" s="1"/>
  <c r="G106" i="193"/>
  <c r="F106" i="186"/>
  <c r="M106" i="193" s="1"/>
  <c r="F106" i="193"/>
  <c r="E106" i="186"/>
  <c r="L106" i="193"/>
  <c r="E106" i="193"/>
  <c r="K106" i="193" s="1"/>
  <c r="D106" i="186"/>
  <c r="D106" i="193"/>
  <c r="J106" i="193" s="1"/>
  <c r="C106" i="186"/>
  <c r="C106" i="193"/>
  <c r="B106" i="186"/>
  <c r="I106" i="193" s="1"/>
  <c r="B106" i="193"/>
  <c r="H106" i="193" s="1"/>
  <c r="G105" i="193"/>
  <c r="M105" i="193" s="1"/>
  <c r="F105" i="186"/>
  <c r="F105" i="193"/>
  <c r="E105" i="186"/>
  <c r="L105" i="193" s="1"/>
  <c r="E105" i="193"/>
  <c r="D105" i="186"/>
  <c r="K105" i="193"/>
  <c r="D105" i="193"/>
  <c r="J105" i="193" s="1"/>
  <c r="C105" i="186"/>
  <c r="C105" i="193"/>
  <c r="I105" i="193" s="1"/>
  <c r="B105" i="186"/>
  <c r="B105" i="193"/>
  <c r="H105" i="193"/>
  <c r="G104" i="193"/>
  <c r="M104" i="193" s="1"/>
  <c r="F104" i="186"/>
  <c r="F104" i="193"/>
  <c r="L104" i="193" s="1"/>
  <c r="E104" i="186"/>
  <c r="E104" i="193"/>
  <c r="D104" i="186"/>
  <c r="K104" i="193" s="1"/>
  <c r="D104" i="193"/>
  <c r="C104" i="186"/>
  <c r="J104" i="193"/>
  <c r="C104" i="193"/>
  <c r="I104" i="193" s="1"/>
  <c r="B104" i="186"/>
  <c r="B104" i="193"/>
  <c r="H104" i="193" s="1"/>
  <c r="G103" i="193"/>
  <c r="F103" i="186"/>
  <c r="M103" i="193"/>
  <c r="F103" i="193"/>
  <c r="L103" i="193" s="1"/>
  <c r="E103" i="186"/>
  <c r="E103" i="193"/>
  <c r="K103" i="193" s="1"/>
  <c r="D103" i="186"/>
  <c r="D103" i="193"/>
  <c r="C103" i="186"/>
  <c r="J103" i="193" s="1"/>
  <c r="C103" i="193"/>
  <c r="B103" i="186"/>
  <c r="I103" i="193"/>
  <c r="B103" i="193"/>
  <c r="H103" i="193" s="1"/>
  <c r="G102" i="193"/>
  <c r="F102" i="186"/>
  <c r="M102" i="193" s="1"/>
  <c r="F102" i="193"/>
  <c r="E102" i="186"/>
  <c r="L102" i="193"/>
  <c r="E102" i="193"/>
  <c r="K102" i="193" s="1"/>
  <c r="D102" i="186"/>
  <c r="D102" i="193"/>
  <c r="J102" i="193" s="1"/>
  <c r="C102" i="186"/>
  <c r="C102" i="193"/>
  <c r="B102" i="186"/>
  <c r="I102" i="193" s="1"/>
  <c r="B102" i="193"/>
  <c r="H102" i="193" s="1"/>
  <c r="G101" i="193"/>
  <c r="M101" i="193" s="1"/>
  <c r="F101" i="186"/>
  <c r="F101" i="193"/>
  <c r="E101" i="186"/>
  <c r="L101" i="193" s="1"/>
  <c r="E101" i="193"/>
  <c r="D101" i="186"/>
  <c r="K101" i="193"/>
  <c r="D101" i="193"/>
  <c r="J101" i="193" s="1"/>
  <c r="C101" i="186"/>
  <c r="C101" i="193"/>
  <c r="I101" i="193" s="1"/>
  <c r="B101" i="186"/>
  <c r="B101" i="193"/>
  <c r="H101" i="193"/>
  <c r="G100" i="193"/>
  <c r="M100" i="193" s="1"/>
  <c r="F100" i="186"/>
  <c r="F100" i="193"/>
  <c r="L100" i="193" s="1"/>
  <c r="E100" i="186"/>
  <c r="E100" i="193"/>
  <c r="D100" i="186"/>
  <c r="K100" i="193" s="1"/>
  <c r="D100" i="193"/>
  <c r="C100" i="186"/>
  <c r="J100" i="193"/>
  <c r="C100" i="193"/>
  <c r="I100" i="193" s="1"/>
  <c r="B100" i="186"/>
  <c r="B100" i="193"/>
  <c r="H100" i="193" s="1"/>
  <c r="G99" i="193"/>
  <c r="F99" i="186"/>
  <c r="M99" i="193"/>
  <c r="F99" i="193"/>
  <c r="L99" i="193" s="1"/>
  <c r="E99" i="186"/>
  <c r="E99" i="193"/>
  <c r="K99" i="193" s="1"/>
  <c r="D99" i="186"/>
  <c r="D99" i="193"/>
  <c r="C99" i="186"/>
  <c r="J99" i="193" s="1"/>
  <c r="C99" i="193"/>
  <c r="B99" i="186"/>
  <c r="I99" i="193"/>
  <c r="B99" i="193"/>
  <c r="H99" i="193" s="1"/>
  <c r="G98" i="193"/>
  <c r="F98" i="186"/>
  <c r="M98" i="193" s="1"/>
  <c r="F98" i="193"/>
  <c r="E98" i="186"/>
  <c r="L98" i="193"/>
  <c r="E98" i="193"/>
  <c r="K98" i="193" s="1"/>
  <c r="D98" i="186"/>
  <c r="D98" i="193"/>
  <c r="J98" i="193" s="1"/>
  <c r="C98" i="186"/>
  <c r="C98" i="193"/>
  <c r="B98" i="186"/>
  <c r="H98" i="193" s="1"/>
  <c r="B98" i="193"/>
  <c r="G97" i="193"/>
  <c r="M97" i="193" s="1"/>
  <c r="F97" i="186"/>
  <c r="F97" i="193"/>
  <c r="E97" i="186"/>
  <c r="L97" i="193" s="1"/>
  <c r="E97" i="193"/>
  <c r="D97" i="186"/>
  <c r="K97" i="193"/>
  <c r="D97" i="193"/>
  <c r="J97" i="193" s="1"/>
  <c r="C97" i="186"/>
  <c r="C97" i="193"/>
  <c r="I97" i="193" s="1"/>
  <c r="B97" i="186"/>
  <c r="B97" i="193"/>
  <c r="H97" i="193"/>
  <c r="G96" i="193"/>
  <c r="M96" i="193" s="1"/>
  <c r="F96" i="186"/>
  <c r="F96" i="193"/>
  <c r="L96" i="193" s="1"/>
  <c r="E96" i="186"/>
  <c r="E96" i="193"/>
  <c r="D96" i="186"/>
  <c r="K96" i="193" s="1"/>
  <c r="D96" i="193"/>
  <c r="C96" i="186"/>
  <c r="J96" i="193"/>
  <c r="C96" i="193"/>
  <c r="I96" i="193" s="1"/>
  <c r="B96" i="186"/>
  <c r="B96" i="193"/>
  <c r="H96" i="193" s="1"/>
  <c r="G95" i="193"/>
  <c r="F95" i="186"/>
  <c r="M95" i="193"/>
  <c r="F95" i="193"/>
  <c r="L95" i="193" s="1"/>
  <c r="E95" i="186"/>
  <c r="E95" i="193"/>
  <c r="K95" i="193" s="1"/>
  <c r="D95" i="186"/>
  <c r="D95" i="193"/>
  <c r="C95" i="186"/>
  <c r="J95" i="193" s="1"/>
  <c r="C95" i="193"/>
  <c r="B95" i="186"/>
  <c r="I95" i="193"/>
  <c r="B95" i="193"/>
  <c r="H95" i="193" s="1"/>
  <c r="G94" i="193"/>
  <c r="F94" i="186"/>
  <c r="M94" i="193" s="1"/>
  <c r="F94" i="193"/>
  <c r="E94" i="186"/>
  <c r="L94" i="193"/>
  <c r="E94" i="193"/>
  <c r="K94" i="193" s="1"/>
  <c r="D94" i="186"/>
  <c r="D94" i="193"/>
  <c r="J94" i="193" s="1"/>
  <c r="C94" i="186"/>
  <c r="C94" i="193"/>
  <c r="B94" i="186"/>
  <c r="H94" i="193" s="1"/>
  <c r="B94" i="193"/>
  <c r="G93" i="193"/>
  <c r="M93" i="193" s="1"/>
  <c r="F93" i="186"/>
  <c r="F93" i="193"/>
  <c r="E93" i="186"/>
  <c r="L93" i="193" s="1"/>
  <c r="E93" i="193"/>
  <c r="D93" i="186"/>
  <c r="K93" i="193"/>
  <c r="D93" i="193"/>
  <c r="J93" i="193" s="1"/>
  <c r="C93" i="186"/>
  <c r="C93" i="193"/>
  <c r="I93" i="193" s="1"/>
  <c r="B93" i="186"/>
  <c r="B93" i="193"/>
  <c r="H93" i="193"/>
  <c r="G92" i="193"/>
  <c r="M92" i="193" s="1"/>
  <c r="F92" i="186"/>
  <c r="F92" i="193"/>
  <c r="L92" i="193" s="1"/>
  <c r="E92" i="186"/>
  <c r="E92" i="193"/>
  <c r="D92" i="186"/>
  <c r="K92" i="193" s="1"/>
  <c r="D92" i="193"/>
  <c r="C92" i="186"/>
  <c r="J92" i="193"/>
  <c r="C92" i="193"/>
  <c r="I92" i="193" s="1"/>
  <c r="B92" i="186"/>
  <c r="B92" i="193"/>
  <c r="H92" i="193" s="1"/>
  <c r="G91" i="193"/>
  <c r="F91" i="186"/>
  <c r="M91" i="193"/>
  <c r="F91" i="193"/>
  <c r="L91" i="193" s="1"/>
  <c r="E91" i="186"/>
  <c r="E91" i="193"/>
  <c r="K91" i="193" s="1"/>
  <c r="D91" i="186"/>
  <c r="D91" i="193"/>
  <c r="C91" i="186"/>
  <c r="J91" i="193" s="1"/>
  <c r="C91" i="193"/>
  <c r="B91" i="186"/>
  <c r="I91" i="193"/>
  <c r="B91" i="193"/>
  <c r="H91" i="193" s="1"/>
  <c r="G90" i="193"/>
  <c r="F90" i="186"/>
  <c r="M90" i="193" s="1"/>
  <c r="F90" i="193"/>
  <c r="E90" i="186"/>
  <c r="L90" i="193"/>
  <c r="E90" i="193"/>
  <c r="K90" i="193" s="1"/>
  <c r="D90" i="186"/>
  <c r="D90" i="193"/>
  <c r="J90" i="193" s="1"/>
  <c r="C90" i="186"/>
  <c r="C90" i="193"/>
  <c r="B90" i="186"/>
  <c r="I90" i="193" s="1"/>
  <c r="B90" i="193"/>
  <c r="H90" i="193" s="1"/>
  <c r="G89" i="193"/>
  <c r="M89" i="193" s="1"/>
  <c r="F89" i="186"/>
  <c r="F89" i="193"/>
  <c r="E89" i="186"/>
  <c r="L89" i="193" s="1"/>
  <c r="E89" i="193"/>
  <c r="D89" i="186"/>
  <c r="K89" i="193"/>
  <c r="D89" i="193"/>
  <c r="J89" i="193" s="1"/>
  <c r="C89" i="186"/>
  <c r="C89" i="193"/>
  <c r="I89" i="193" s="1"/>
  <c r="B89" i="186"/>
  <c r="B89" i="193"/>
  <c r="H89" i="193"/>
  <c r="G88" i="193"/>
  <c r="M88" i="193" s="1"/>
  <c r="F88" i="186"/>
  <c r="F88" i="193"/>
  <c r="L88" i="193" s="1"/>
  <c r="E88" i="186"/>
  <c r="E88" i="193"/>
  <c r="D88" i="186"/>
  <c r="K88" i="193" s="1"/>
  <c r="D88" i="193"/>
  <c r="C88" i="186"/>
  <c r="J88" i="193"/>
  <c r="C88" i="193"/>
  <c r="I88" i="193" s="1"/>
  <c r="B88" i="186"/>
  <c r="B88" i="193"/>
  <c r="H88" i="193" s="1"/>
  <c r="G87" i="193"/>
  <c r="F87" i="186"/>
  <c r="M87" i="193"/>
  <c r="F87" i="193"/>
  <c r="L87" i="193" s="1"/>
  <c r="E87" i="186"/>
  <c r="E87" i="193"/>
  <c r="K87" i="193" s="1"/>
  <c r="D87" i="186"/>
  <c r="D87" i="193"/>
  <c r="C87" i="186"/>
  <c r="J87" i="193" s="1"/>
  <c r="C87" i="193"/>
  <c r="B87" i="186"/>
  <c r="I87" i="193"/>
  <c r="B87" i="193"/>
  <c r="H87" i="193" s="1"/>
  <c r="G86" i="193"/>
  <c r="F86" i="186"/>
  <c r="M86" i="193" s="1"/>
  <c r="F86" i="193"/>
  <c r="E86" i="186"/>
  <c r="L86" i="193"/>
  <c r="E86" i="193"/>
  <c r="K86" i="193" s="1"/>
  <c r="D86" i="186"/>
  <c r="D86" i="193"/>
  <c r="J86" i="193" s="1"/>
  <c r="C86" i="186"/>
  <c r="C86" i="193"/>
  <c r="B86" i="186"/>
  <c r="H86" i="193" s="1"/>
  <c r="B86" i="193"/>
  <c r="G85" i="193"/>
  <c r="M85" i="193" s="1"/>
  <c r="F85" i="186"/>
  <c r="F85" i="193"/>
  <c r="E85" i="186"/>
  <c r="L85" i="193" s="1"/>
  <c r="E85" i="193"/>
  <c r="D85" i="186"/>
  <c r="K85" i="193"/>
  <c r="D85" i="193"/>
  <c r="J85" i="193" s="1"/>
  <c r="C85" i="186"/>
  <c r="C85" i="193"/>
  <c r="I85" i="193" s="1"/>
  <c r="B85" i="186"/>
  <c r="B85" i="193"/>
  <c r="H85" i="193"/>
  <c r="G84" i="193"/>
  <c r="M84" i="193" s="1"/>
  <c r="F84" i="186"/>
  <c r="F84" i="193"/>
  <c r="L84" i="193" s="1"/>
  <c r="E84" i="186"/>
  <c r="E84" i="193"/>
  <c r="D84" i="186"/>
  <c r="K84" i="193" s="1"/>
  <c r="D84" i="193"/>
  <c r="C84" i="186"/>
  <c r="J84" i="193"/>
  <c r="C84" i="193"/>
  <c r="I84" i="193" s="1"/>
  <c r="B84" i="186"/>
  <c r="B84" i="193"/>
  <c r="H84" i="193" s="1"/>
  <c r="G83" i="193"/>
  <c r="F83" i="186"/>
  <c r="M83" i="193"/>
  <c r="F83" i="193"/>
  <c r="L83" i="193" s="1"/>
  <c r="E83" i="186"/>
  <c r="E83" i="193"/>
  <c r="K83" i="193" s="1"/>
  <c r="D83" i="186"/>
  <c r="D83" i="193"/>
  <c r="C83" i="186"/>
  <c r="J83" i="193" s="1"/>
  <c r="C83" i="193"/>
  <c r="B83" i="186"/>
  <c r="I83" i="193"/>
  <c r="B83" i="193"/>
  <c r="H83" i="193" s="1"/>
  <c r="G82" i="193"/>
  <c r="F82" i="186"/>
  <c r="M82" i="193" s="1"/>
  <c r="F82" i="193"/>
  <c r="E82" i="186"/>
  <c r="L82" i="193"/>
  <c r="E82" i="193"/>
  <c r="K82" i="193" s="1"/>
  <c r="D82" i="186"/>
  <c r="D82" i="193"/>
  <c r="J82" i="193" s="1"/>
  <c r="C82" i="186"/>
  <c r="C82" i="193"/>
  <c r="B82" i="186"/>
  <c r="H82" i="193" s="1"/>
  <c r="B82" i="193"/>
  <c r="G81" i="193"/>
  <c r="M81" i="193" s="1"/>
  <c r="F81" i="186"/>
  <c r="F81" i="193"/>
  <c r="E81" i="186"/>
  <c r="L81" i="193" s="1"/>
  <c r="E81" i="193"/>
  <c r="D81" i="186"/>
  <c r="K81" i="193"/>
  <c r="D81" i="193"/>
  <c r="J81" i="193" s="1"/>
  <c r="C81" i="186"/>
  <c r="C81" i="193"/>
  <c r="I81" i="193" s="1"/>
  <c r="B81" i="186"/>
  <c r="B81" i="193"/>
  <c r="H81" i="193"/>
  <c r="G80" i="193"/>
  <c r="M80" i="193" s="1"/>
  <c r="F80" i="186"/>
  <c r="F80" i="193"/>
  <c r="L80" i="193" s="1"/>
  <c r="E80" i="186"/>
  <c r="E80" i="193"/>
  <c r="D80" i="186"/>
  <c r="K80" i="193" s="1"/>
  <c r="D80" i="193"/>
  <c r="C80" i="186"/>
  <c r="J80" i="193"/>
  <c r="C80" i="193"/>
  <c r="I80" i="193" s="1"/>
  <c r="B80" i="186"/>
  <c r="B80" i="193"/>
  <c r="H80" i="193" s="1"/>
  <c r="G79" i="193"/>
  <c r="F79" i="186"/>
  <c r="M79" i="193"/>
  <c r="F79" i="193"/>
  <c r="L79" i="193" s="1"/>
  <c r="E79" i="186"/>
  <c r="E79" i="193"/>
  <c r="K79" i="193" s="1"/>
  <c r="D79" i="186"/>
  <c r="D79" i="193"/>
  <c r="C79" i="186"/>
  <c r="J79" i="193" s="1"/>
  <c r="C79" i="193"/>
  <c r="B79" i="186"/>
  <c r="I79" i="193"/>
  <c r="B79" i="193"/>
  <c r="H79" i="193" s="1"/>
  <c r="G78" i="193"/>
  <c r="F78" i="186"/>
  <c r="M78" i="193" s="1"/>
  <c r="F78" i="193"/>
  <c r="E78" i="186"/>
  <c r="L78" i="193"/>
  <c r="E78" i="193"/>
  <c r="K78" i="193" s="1"/>
  <c r="D78" i="186"/>
  <c r="D78" i="193"/>
  <c r="J78" i="193" s="1"/>
  <c r="C78" i="186"/>
  <c r="C78" i="193"/>
  <c r="B78" i="186"/>
  <c r="H78" i="193" s="1"/>
  <c r="B78" i="193"/>
  <c r="G77" i="193"/>
  <c r="M77" i="193" s="1"/>
  <c r="F77" i="186"/>
  <c r="F77" i="193"/>
  <c r="E77" i="186"/>
  <c r="L77" i="193" s="1"/>
  <c r="E77" i="193"/>
  <c r="D77" i="186"/>
  <c r="K77" i="193"/>
  <c r="D77" i="193"/>
  <c r="J77" i="193" s="1"/>
  <c r="C77" i="186"/>
  <c r="C77" i="193"/>
  <c r="I77" i="193" s="1"/>
  <c r="B77" i="186"/>
  <c r="B77" i="193"/>
  <c r="H77" i="193"/>
  <c r="G76" i="193"/>
  <c r="M76" i="193" s="1"/>
  <c r="F76" i="186"/>
  <c r="F76" i="193"/>
  <c r="L76" i="193" s="1"/>
  <c r="E76" i="186"/>
  <c r="E76" i="193"/>
  <c r="D76" i="186"/>
  <c r="K76" i="193" s="1"/>
  <c r="D76" i="193"/>
  <c r="C76" i="186"/>
  <c r="J76" i="193"/>
  <c r="C76" i="193"/>
  <c r="I76" i="193" s="1"/>
  <c r="B76" i="186"/>
  <c r="B76" i="193"/>
  <c r="H76" i="193" s="1"/>
  <c r="G75" i="193"/>
  <c r="F75" i="186"/>
  <c r="M75" i="193"/>
  <c r="F75" i="193"/>
  <c r="L75" i="193" s="1"/>
  <c r="E75" i="186"/>
  <c r="E75" i="193"/>
  <c r="K75" i="193" s="1"/>
  <c r="D75" i="186"/>
  <c r="D75" i="193"/>
  <c r="C75" i="186"/>
  <c r="J75" i="193" s="1"/>
  <c r="C75" i="193"/>
  <c r="B75" i="186"/>
  <c r="I75" i="193"/>
  <c r="B75" i="193"/>
  <c r="H75" i="193" s="1"/>
  <c r="G74" i="193"/>
  <c r="F74" i="186"/>
  <c r="M74" i="193" s="1"/>
  <c r="F74" i="193"/>
  <c r="E74" i="186"/>
  <c r="L74" i="193"/>
  <c r="E74" i="193"/>
  <c r="K74" i="193" s="1"/>
  <c r="D74" i="186"/>
  <c r="D74" i="193"/>
  <c r="J74" i="193" s="1"/>
  <c r="C74" i="186"/>
  <c r="C74" i="193"/>
  <c r="B74" i="186"/>
  <c r="B74" i="193"/>
  <c r="G73" i="193"/>
  <c r="M73" i="193" s="1"/>
  <c r="F73" i="186"/>
  <c r="F73" i="193"/>
  <c r="E73" i="186"/>
  <c r="L73" i="193" s="1"/>
  <c r="E73" i="193"/>
  <c r="D73" i="186"/>
  <c r="K73" i="193"/>
  <c r="D73" i="193"/>
  <c r="J73" i="193" s="1"/>
  <c r="C73" i="186"/>
  <c r="C73" i="193"/>
  <c r="I73" i="193" s="1"/>
  <c r="B73" i="186"/>
  <c r="B73" i="193"/>
  <c r="H73" i="193"/>
  <c r="G72" i="193"/>
  <c r="M72" i="193" s="1"/>
  <c r="F72" i="186"/>
  <c r="F72" i="193"/>
  <c r="L72" i="193" s="1"/>
  <c r="E72" i="186"/>
  <c r="E72" i="193"/>
  <c r="D72" i="186"/>
  <c r="K72" i="193" s="1"/>
  <c r="D72" i="193"/>
  <c r="C72" i="186"/>
  <c r="J72" i="193"/>
  <c r="C72" i="193"/>
  <c r="I72" i="193" s="1"/>
  <c r="B72" i="186"/>
  <c r="B72" i="193"/>
  <c r="H72" i="193" s="1"/>
  <c r="G71" i="193"/>
  <c r="F71" i="186"/>
  <c r="M71" i="193"/>
  <c r="F71" i="193"/>
  <c r="L71" i="193" s="1"/>
  <c r="E71" i="186"/>
  <c r="E71" i="193"/>
  <c r="K71" i="193" s="1"/>
  <c r="D71" i="186"/>
  <c r="D71" i="193"/>
  <c r="C71" i="186"/>
  <c r="J71" i="193" s="1"/>
  <c r="C71" i="193"/>
  <c r="B71" i="186"/>
  <c r="I71" i="193"/>
  <c r="B71" i="193"/>
  <c r="H71" i="193" s="1"/>
  <c r="G70" i="193"/>
  <c r="F70" i="186"/>
  <c r="M70" i="193" s="1"/>
  <c r="F70" i="193"/>
  <c r="E70" i="186"/>
  <c r="L70" i="193"/>
  <c r="E70" i="193"/>
  <c r="K70" i="193" s="1"/>
  <c r="D70" i="186"/>
  <c r="D70" i="193"/>
  <c r="J70" i="193" s="1"/>
  <c r="C70" i="186"/>
  <c r="C70" i="193"/>
  <c r="B70" i="186"/>
  <c r="B70" i="193"/>
  <c r="G69" i="193"/>
  <c r="M69" i="193" s="1"/>
  <c r="F69" i="186"/>
  <c r="F69" i="193"/>
  <c r="E69" i="186"/>
  <c r="L69" i="193" s="1"/>
  <c r="E69" i="193"/>
  <c r="D69" i="186"/>
  <c r="K69" i="193"/>
  <c r="D69" i="193"/>
  <c r="J69" i="193" s="1"/>
  <c r="C69" i="186"/>
  <c r="C69" i="193"/>
  <c r="I69" i="193" s="1"/>
  <c r="B69" i="186"/>
  <c r="B69" i="193"/>
  <c r="H69" i="193"/>
  <c r="G68" i="193"/>
  <c r="M68" i="193" s="1"/>
  <c r="F68" i="186"/>
  <c r="F68" i="193"/>
  <c r="L68" i="193" s="1"/>
  <c r="E68" i="186"/>
  <c r="E68" i="193"/>
  <c r="D68" i="186"/>
  <c r="K68" i="193" s="1"/>
  <c r="D68" i="193"/>
  <c r="C68" i="186"/>
  <c r="J68" i="193"/>
  <c r="C68" i="193"/>
  <c r="I68" i="193" s="1"/>
  <c r="B68" i="186"/>
  <c r="B68" i="193"/>
  <c r="H68" i="193" s="1"/>
  <c r="G67" i="193"/>
  <c r="F67" i="186"/>
  <c r="M67" i="193"/>
  <c r="F67" i="193"/>
  <c r="L67" i="193" s="1"/>
  <c r="E67" i="186"/>
  <c r="E67" i="193"/>
  <c r="D67" i="186"/>
  <c r="D67" i="193"/>
  <c r="C67" i="186"/>
  <c r="J67" i="193" s="1"/>
  <c r="C67" i="193"/>
  <c r="B67" i="186"/>
  <c r="I67" i="193"/>
  <c r="B67" i="193"/>
  <c r="H67" i="193" s="1"/>
  <c r="G66" i="193"/>
  <c r="F66" i="186"/>
  <c r="M66" i="193"/>
  <c r="F66" i="193"/>
  <c r="E66" i="186"/>
  <c r="L66" i="193"/>
  <c r="E66" i="193"/>
  <c r="K66" i="193" s="1"/>
  <c r="D66" i="186"/>
  <c r="D66" i="193"/>
  <c r="J66" i="193" s="1"/>
  <c r="C66" i="186"/>
  <c r="C66" i="193"/>
  <c r="B66" i="186"/>
  <c r="H66" i="193" s="1"/>
  <c r="I66" i="193"/>
  <c r="B66" i="193"/>
  <c r="G65" i="193"/>
  <c r="M65" i="193" s="1"/>
  <c r="F65" i="186"/>
  <c r="F65" i="193"/>
  <c r="E65" i="186"/>
  <c r="L65" i="193"/>
  <c r="E65" i="193"/>
  <c r="D65" i="186"/>
  <c r="K65" i="193"/>
  <c r="D65" i="193"/>
  <c r="J65" i="193" s="1"/>
  <c r="C65" i="186"/>
  <c r="C65" i="193"/>
  <c r="I65" i="193" s="1"/>
  <c r="B65" i="186"/>
  <c r="B65" i="193"/>
  <c r="H65" i="193"/>
  <c r="G64" i="193"/>
  <c r="M64" i="193" s="1"/>
  <c r="F64" i="186"/>
  <c r="F64" i="193"/>
  <c r="L64" i="193" s="1"/>
  <c r="E64" i="186"/>
  <c r="E64" i="193"/>
  <c r="D64" i="186"/>
  <c r="K64" i="193"/>
  <c r="D64" i="193"/>
  <c r="C64" i="186"/>
  <c r="J64" i="193"/>
  <c r="C64" i="193"/>
  <c r="I64" i="193" s="1"/>
  <c r="B64" i="186"/>
  <c r="B64" i="193"/>
  <c r="H64" i="193" s="1"/>
  <c r="G63" i="193"/>
  <c r="F63" i="186"/>
  <c r="M63" i="193"/>
  <c r="F63" i="193"/>
  <c r="L63" i="193" s="1"/>
  <c r="E63" i="186"/>
  <c r="E63" i="193"/>
  <c r="D63" i="186"/>
  <c r="D63" i="193"/>
  <c r="C63" i="186"/>
  <c r="J63" i="193" s="1"/>
  <c r="C63" i="193"/>
  <c r="B63" i="186"/>
  <c r="I63" i="193"/>
  <c r="B63" i="193"/>
  <c r="H63" i="193" s="1"/>
  <c r="G62" i="193"/>
  <c r="F62" i="186"/>
  <c r="M62" i="193"/>
  <c r="F62" i="193"/>
  <c r="E62" i="186"/>
  <c r="L62" i="193"/>
  <c r="E62" i="193"/>
  <c r="K62" i="193" s="1"/>
  <c r="D62" i="186"/>
  <c r="D62" i="193"/>
  <c r="J62" i="193" s="1"/>
  <c r="C62" i="186"/>
  <c r="C62" i="193"/>
  <c r="B62" i="186"/>
  <c r="H62" i="193" s="1"/>
  <c r="I62" i="193"/>
  <c r="B62" i="193"/>
  <c r="G61" i="193"/>
  <c r="M61" i="193" s="1"/>
  <c r="F61" i="186"/>
  <c r="F61" i="193"/>
  <c r="E61" i="186"/>
  <c r="L61" i="193"/>
  <c r="E61" i="193"/>
  <c r="D61" i="186"/>
  <c r="K61" i="193"/>
  <c r="D61" i="193"/>
  <c r="J61" i="193" s="1"/>
  <c r="C61" i="186"/>
  <c r="C61" i="193"/>
  <c r="I61" i="193" s="1"/>
  <c r="B61" i="186"/>
  <c r="B61" i="193"/>
  <c r="H61" i="193" s="1"/>
  <c r="G60" i="193"/>
  <c r="F60" i="186"/>
  <c r="M60" i="193"/>
  <c r="F60" i="193"/>
  <c r="L60" i="193" s="1"/>
  <c r="E60" i="186"/>
  <c r="E60" i="193"/>
  <c r="K60" i="193" s="1"/>
  <c r="D60" i="186"/>
  <c r="D60" i="193"/>
  <c r="C60" i="186"/>
  <c r="J60" i="193" s="1"/>
  <c r="C60" i="193"/>
  <c r="B60" i="186"/>
  <c r="I60" i="193"/>
  <c r="B60" i="193"/>
  <c r="H60" i="193"/>
  <c r="G59" i="193"/>
  <c r="F59" i="186"/>
  <c r="M59" i="193" s="1"/>
  <c r="F59" i="193"/>
  <c r="E59" i="186"/>
  <c r="L59" i="193"/>
  <c r="E59" i="193"/>
  <c r="K59" i="193" s="1"/>
  <c r="D59" i="186"/>
  <c r="D59" i="193"/>
  <c r="J59" i="193" s="1"/>
  <c r="C59" i="186"/>
  <c r="C59" i="193"/>
  <c r="B59" i="186"/>
  <c r="I59" i="193" s="1"/>
  <c r="B59" i="193"/>
  <c r="H59" i="193" s="1"/>
  <c r="G58" i="193"/>
  <c r="M58" i="193" s="1"/>
  <c r="F58" i="186"/>
  <c r="F58" i="193"/>
  <c r="E58" i="186"/>
  <c r="L58" i="193" s="1"/>
  <c r="E58" i="193"/>
  <c r="D58" i="186"/>
  <c r="K58" i="193"/>
  <c r="D58" i="193"/>
  <c r="J58" i="193" s="1"/>
  <c r="C58" i="186"/>
  <c r="C58" i="193"/>
  <c r="I58" i="193" s="1"/>
  <c r="B58" i="186"/>
  <c r="B58" i="193"/>
  <c r="H58" i="193"/>
  <c r="G57" i="193"/>
  <c r="M57" i="193" s="1"/>
  <c r="F57" i="186"/>
  <c r="G56" i="193"/>
  <c r="M56" i="193" s="1"/>
  <c r="F56" i="186"/>
  <c r="G55" i="193"/>
  <c r="F55" i="186"/>
  <c r="M55" i="193" s="1"/>
  <c r="G54" i="193"/>
  <c r="F54" i="186"/>
  <c r="M54" i="193"/>
  <c r="G53" i="193"/>
  <c r="M53" i="193" s="1"/>
  <c r="F53" i="186"/>
  <c r="G52" i="193"/>
  <c r="M52" i="193" s="1"/>
  <c r="F52" i="186"/>
  <c r="G51" i="193"/>
  <c r="F51" i="186"/>
  <c r="M51" i="193" s="1"/>
  <c r="G50" i="193"/>
  <c r="F50" i="186"/>
  <c r="M50" i="193"/>
  <c r="G49" i="193"/>
  <c r="M49" i="193" s="1"/>
  <c r="F49" i="186"/>
  <c r="G48" i="193"/>
  <c r="M48" i="193" s="1"/>
  <c r="F48" i="186"/>
  <c r="G47" i="193"/>
  <c r="F47" i="186"/>
  <c r="M47" i="193" s="1"/>
  <c r="G46" i="193"/>
  <c r="F46" i="186"/>
  <c r="M46" i="193"/>
  <c r="G45" i="193"/>
  <c r="M45" i="193" s="1"/>
  <c r="F45" i="186"/>
  <c r="G44" i="193"/>
  <c r="M44" i="193" s="1"/>
  <c r="F44" i="186"/>
  <c r="G43" i="193"/>
  <c r="F43" i="186"/>
  <c r="M43" i="193" s="1"/>
  <c r="G42" i="193"/>
  <c r="F42" i="186"/>
  <c r="M42" i="193"/>
  <c r="G41" i="193"/>
  <c r="M41" i="193" s="1"/>
  <c r="F41" i="186"/>
  <c r="G40" i="193"/>
  <c r="M40" i="193" s="1"/>
  <c r="F40" i="186"/>
  <c r="G39" i="193"/>
  <c r="F39" i="186"/>
  <c r="M39" i="193" s="1"/>
  <c r="G38" i="193"/>
  <c r="F38" i="186"/>
  <c r="M38" i="193"/>
  <c r="G37" i="193"/>
  <c r="M37" i="193" s="1"/>
  <c r="F37" i="186"/>
  <c r="G36" i="193"/>
  <c r="M36" i="193" s="1"/>
  <c r="F36" i="186"/>
  <c r="G35" i="193"/>
  <c r="F35" i="186"/>
  <c r="M35" i="193" s="1"/>
  <c r="G34" i="193"/>
  <c r="F34" i="186"/>
  <c r="M34" i="193"/>
  <c r="G33" i="193"/>
  <c r="M33" i="193" s="1"/>
  <c r="F33" i="186"/>
  <c r="G32" i="193"/>
  <c r="M32" i="193" s="1"/>
  <c r="F32" i="186"/>
  <c r="G31" i="193"/>
  <c r="F31" i="186"/>
  <c r="M31" i="193" s="1"/>
  <c r="G30" i="193"/>
  <c r="F30" i="186"/>
  <c r="M30" i="193"/>
  <c r="G29" i="193"/>
  <c r="M29" i="193" s="1"/>
  <c r="F29" i="186"/>
  <c r="G28" i="193"/>
  <c r="M28" i="193" s="1"/>
  <c r="F28" i="186"/>
  <c r="G27" i="193"/>
  <c r="F27" i="186"/>
  <c r="M27" i="193" s="1"/>
  <c r="G26" i="193"/>
  <c r="F26" i="186"/>
  <c r="M26" i="193"/>
  <c r="G25" i="193"/>
  <c r="M25" i="193" s="1"/>
  <c r="F25" i="186"/>
  <c r="G24" i="193"/>
  <c r="M24" i="193" s="1"/>
  <c r="F24" i="186"/>
  <c r="G23" i="193"/>
  <c r="F23" i="186"/>
  <c r="M23" i="193" s="1"/>
  <c r="G22" i="193"/>
  <c r="F22" i="186"/>
  <c r="M22" i="193"/>
  <c r="G21" i="193"/>
  <c r="M21" i="193" s="1"/>
  <c r="F21" i="186"/>
  <c r="G20" i="193"/>
  <c r="M20" i="193" s="1"/>
  <c r="F20" i="186"/>
  <c r="G19" i="193"/>
  <c r="F19" i="186"/>
  <c r="M19" i="193" s="1"/>
  <c r="G18" i="193"/>
  <c r="F18" i="186"/>
  <c r="M18" i="193"/>
  <c r="G17" i="193"/>
  <c r="M17" i="193" s="1"/>
  <c r="F17" i="186"/>
  <c r="G16" i="193"/>
  <c r="M16" i="193" s="1"/>
  <c r="F16" i="186"/>
  <c r="G15" i="193"/>
  <c r="F15" i="186"/>
  <c r="M15" i="193" s="1"/>
  <c r="G14" i="193"/>
  <c r="F14" i="186"/>
  <c r="M14" i="193"/>
  <c r="G13" i="193"/>
  <c r="M13" i="193" s="1"/>
  <c r="F13" i="186"/>
  <c r="G12" i="193"/>
  <c r="M12" i="193" s="1"/>
  <c r="F12" i="186"/>
  <c r="G11" i="193"/>
  <c r="F11" i="186"/>
  <c r="M11" i="193" s="1"/>
  <c r="G10" i="193"/>
  <c r="F10" i="186"/>
  <c r="M10" i="193"/>
  <c r="G9" i="193"/>
  <c r="M9" i="193" s="1"/>
  <c r="F9" i="186"/>
  <c r="G110" i="192"/>
  <c r="M110" i="192" s="1"/>
  <c r="F110" i="192"/>
  <c r="L110" i="192" s="1"/>
  <c r="E110" i="192"/>
  <c r="K110" i="192" s="1"/>
  <c r="D110" i="192"/>
  <c r="J110" i="192" s="1"/>
  <c r="C110" i="192"/>
  <c r="I110" i="192" s="1"/>
  <c r="B110" i="192"/>
  <c r="H110" i="192" s="1"/>
  <c r="G109" i="192"/>
  <c r="M109" i="192" s="1"/>
  <c r="F109" i="192"/>
  <c r="L109" i="192" s="1"/>
  <c r="E109" i="192"/>
  <c r="K109" i="192" s="1"/>
  <c r="D109" i="192"/>
  <c r="J109" i="192" s="1"/>
  <c r="C109" i="192"/>
  <c r="I109" i="192" s="1"/>
  <c r="B109" i="192"/>
  <c r="H109" i="192"/>
  <c r="G108" i="192"/>
  <c r="M108" i="192" s="1"/>
  <c r="F108" i="192"/>
  <c r="L108" i="192"/>
  <c r="E108" i="192"/>
  <c r="K108" i="192" s="1"/>
  <c r="D108" i="192"/>
  <c r="J108" i="192"/>
  <c r="C108" i="192"/>
  <c r="I108" i="192" s="1"/>
  <c r="B108" i="192"/>
  <c r="H108" i="192"/>
  <c r="G107" i="192"/>
  <c r="M107" i="192" s="1"/>
  <c r="F107" i="192"/>
  <c r="L107" i="192"/>
  <c r="E107" i="192"/>
  <c r="K107" i="192" s="1"/>
  <c r="D107" i="192"/>
  <c r="J107" i="192"/>
  <c r="C107" i="192"/>
  <c r="I107" i="192" s="1"/>
  <c r="B107" i="192"/>
  <c r="H107" i="192"/>
  <c r="G106" i="192"/>
  <c r="M106" i="192" s="1"/>
  <c r="F106" i="192"/>
  <c r="L106" i="192"/>
  <c r="E106" i="192"/>
  <c r="K106" i="192" s="1"/>
  <c r="D106" i="192"/>
  <c r="J106" i="192"/>
  <c r="C106" i="192"/>
  <c r="I106" i="192" s="1"/>
  <c r="B106" i="192"/>
  <c r="H106" i="192"/>
  <c r="G105" i="192"/>
  <c r="M105" i="192" s="1"/>
  <c r="F105" i="192"/>
  <c r="L105" i="192"/>
  <c r="E105" i="192"/>
  <c r="K105" i="192" s="1"/>
  <c r="D105" i="192"/>
  <c r="J105" i="192"/>
  <c r="C105" i="192"/>
  <c r="I105" i="192" s="1"/>
  <c r="B105" i="192"/>
  <c r="H105" i="192"/>
  <c r="G104" i="192"/>
  <c r="M104" i="192" s="1"/>
  <c r="F104" i="192"/>
  <c r="L104" i="192"/>
  <c r="E104" i="192"/>
  <c r="K104" i="192" s="1"/>
  <c r="D104" i="192"/>
  <c r="J104" i="192"/>
  <c r="C104" i="192"/>
  <c r="I104" i="192" s="1"/>
  <c r="B104" i="192"/>
  <c r="H104" i="192"/>
  <c r="G103" i="192"/>
  <c r="M103" i="192" s="1"/>
  <c r="F103" i="192"/>
  <c r="L103" i="192"/>
  <c r="E103" i="192"/>
  <c r="K103" i="192" s="1"/>
  <c r="D103" i="192"/>
  <c r="J103" i="192"/>
  <c r="C103" i="192"/>
  <c r="I103" i="192" s="1"/>
  <c r="B103" i="192"/>
  <c r="H103" i="192"/>
  <c r="G102" i="192"/>
  <c r="M102" i="192" s="1"/>
  <c r="F102" i="192"/>
  <c r="L102" i="192"/>
  <c r="E102" i="192"/>
  <c r="K102" i="192" s="1"/>
  <c r="D102" i="192"/>
  <c r="J102" i="192"/>
  <c r="C102" i="192"/>
  <c r="I102" i="192" s="1"/>
  <c r="B102" i="192"/>
  <c r="H102" i="192"/>
  <c r="G101" i="192"/>
  <c r="M101" i="192" s="1"/>
  <c r="F101" i="192"/>
  <c r="L101" i="192"/>
  <c r="E101" i="192"/>
  <c r="K101" i="192" s="1"/>
  <c r="D101" i="192"/>
  <c r="J101" i="192"/>
  <c r="C101" i="192"/>
  <c r="I101" i="192" s="1"/>
  <c r="B101" i="192"/>
  <c r="H101" i="192"/>
  <c r="G100" i="192"/>
  <c r="M100" i="192" s="1"/>
  <c r="F100" i="192"/>
  <c r="L100" i="192"/>
  <c r="E100" i="192"/>
  <c r="K100" i="192" s="1"/>
  <c r="D100" i="192"/>
  <c r="J100" i="192"/>
  <c r="C100" i="192"/>
  <c r="I100" i="192" s="1"/>
  <c r="B100" i="192"/>
  <c r="H100" i="192"/>
  <c r="G99" i="192"/>
  <c r="M99" i="192" s="1"/>
  <c r="F99" i="192"/>
  <c r="L99" i="192"/>
  <c r="E99" i="192"/>
  <c r="K99" i="192" s="1"/>
  <c r="D99" i="192"/>
  <c r="J99" i="192"/>
  <c r="C99" i="192"/>
  <c r="I99" i="192" s="1"/>
  <c r="B99" i="192"/>
  <c r="H99" i="192"/>
  <c r="G98" i="192"/>
  <c r="M98" i="192" s="1"/>
  <c r="F98" i="192"/>
  <c r="L98" i="192"/>
  <c r="E98" i="192"/>
  <c r="K98" i="192" s="1"/>
  <c r="D98" i="192"/>
  <c r="J98" i="192"/>
  <c r="C98" i="192"/>
  <c r="I98" i="192" s="1"/>
  <c r="B98" i="192"/>
  <c r="H98" i="192"/>
  <c r="G97" i="192"/>
  <c r="M97" i="192" s="1"/>
  <c r="F97" i="192"/>
  <c r="L97" i="192"/>
  <c r="E97" i="192"/>
  <c r="K97" i="192" s="1"/>
  <c r="D97" i="192"/>
  <c r="J97" i="192"/>
  <c r="C97" i="192"/>
  <c r="I97" i="192" s="1"/>
  <c r="B97" i="192"/>
  <c r="H97" i="192"/>
  <c r="G96" i="192"/>
  <c r="M96" i="192" s="1"/>
  <c r="F96" i="192"/>
  <c r="L96" i="192"/>
  <c r="E96" i="192"/>
  <c r="K96" i="192" s="1"/>
  <c r="D96" i="192"/>
  <c r="J96" i="192"/>
  <c r="C96" i="192"/>
  <c r="I96" i="192" s="1"/>
  <c r="B96" i="192"/>
  <c r="H96" i="192"/>
  <c r="G95" i="192"/>
  <c r="M95" i="192" s="1"/>
  <c r="F95" i="192"/>
  <c r="L95" i="192"/>
  <c r="E95" i="192"/>
  <c r="K95" i="192" s="1"/>
  <c r="D95" i="192"/>
  <c r="J95" i="192"/>
  <c r="C95" i="192"/>
  <c r="I95" i="192" s="1"/>
  <c r="B95" i="192"/>
  <c r="H95" i="192"/>
  <c r="G94" i="192"/>
  <c r="M94" i="192" s="1"/>
  <c r="F94" i="192"/>
  <c r="L94" i="192"/>
  <c r="E94" i="192"/>
  <c r="K94" i="192" s="1"/>
  <c r="D94" i="192"/>
  <c r="J94" i="192"/>
  <c r="C94" i="192"/>
  <c r="I94" i="192" s="1"/>
  <c r="B94" i="192"/>
  <c r="H94" i="192"/>
  <c r="G93" i="192"/>
  <c r="M93" i="192" s="1"/>
  <c r="F93" i="192"/>
  <c r="L93" i="192"/>
  <c r="E93" i="192"/>
  <c r="K93" i="192" s="1"/>
  <c r="D93" i="192"/>
  <c r="J93" i="192"/>
  <c r="C93" i="192"/>
  <c r="I93" i="192" s="1"/>
  <c r="B93" i="192"/>
  <c r="H93" i="192"/>
  <c r="G92" i="192"/>
  <c r="M92" i="192" s="1"/>
  <c r="F92" i="192"/>
  <c r="L92" i="192"/>
  <c r="E92" i="192"/>
  <c r="K92" i="192" s="1"/>
  <c r="D92" i="192"/>
  <c r="J92" i="192"/>
  <c r="C92" i="192"/>
  <c r="I92" i="192" s="1"/>
  <c r="B92" i="192"/>
  <c r="H92" i="192"/>
  <c r="G91" i="192"/>
  <c r="M91" i="192" s="1"/>
  <c r="F91" i="192"/>
  <c r="L91" i="192"/>
  <c r="E91" i="192"/>
  <c r="K91" i="192" s="1"/>
  <c r="D91" i="192"/>
  <c r="J91" i="192"/>
  <c r="C91" i="192"/>
  <c r="I91" i="192" s="1"/>
  <c r="B91" i="192"/>
  <c r="H91" i="192"/>
  <c r="G90" i="192"/>
  <c r="M90" i="192" s="1"/>
  <c r="F90" i="192"/>
  <c r="L90" i="192"/>
  <c r="E90" i="192"/>
  <c r="K90" i="192" s="1"/>
  <c r="D90" i="192"/>
  <c r="J90" i="192"/>
  <c r="C90" i="192"/>
  <c r="I90" i="192" s="1"/>
  <c r="B90" i="192"/>
  <c r="H90" i="192"/>
  <c r="G89" i="192"/>
  <c r="M89" i="192" s="1"/>
  <c r="F89" i="192"/>
  <c r="L89" i="192"/>
  <c r="E89" i="192"/>
  <c r="K89" i="192" s="1"/>
  <c r="D89" i="192"/>
  <c r="J89" i="192"/>
  <c r="C89" i="192"/>
  <c r="I89" i="192" s="1"/>
  <c r="B89" i="192"/>
  <c r="H89" i="192"/>
  <c r="G88" i="192"/>
  <c r="M88" i="192" s="1"/>
  <c r="F88" i="192"/>
  <c r="L88" i="192"/>
  <c r="E88" i="192"/>
  <c r="K88" i="192" s="1"/>
  <c r="D88" i="192"/>
  <c r="J88" i="192"/>
  <c r="C88" i="192"/>
  <c r="I88" i="192" s="1"/>
  <c r="B88" i="192"/>
  <c r="H88" i="192"/>
  <c r="G87" i="192"/>
  <c r="M87" i="192" s="1"/>
  <c r="F87" i="192"/>
  <c r="L87" i="192"/>
  <c r="E87" i="192"/>
  <c r="K87" i="192" s="1"/>
  <c r="D87" i="192"/>
  <c r="J87" i="192"/>
  <c r="C87" i="192"/>
  <c r="I87" i="192" s="1"/>
  <c r="B87" i="192"/>
  <c r="H87" i="192"/>
  <c r="G86" i="192"/>
  <c r="M86" i="192" s="1"/>
  <c r="F86" i="192"/>
  <c r="L86" i="192"/>
  <c r="E86" i="192"/>
  <c r="K86" i="192" s="1"/>
  <c r="D86" i="192"/>
  <c r="J86" i="192"/>
  <c r="C86" i="192"/>
  <c r="I86" i="192" s="1"/>
  <c r="B86" i="192"/>
  <c r="H86" i="192"/>
  <c r="G85" i="192"/>
  <c r="M85" i="192" s="1"/>
  <c r="F85" i="192"/>
  <c r="L85" i="192"/>
  <c r="E85" i="192"/>
  <c r="K85" i="192" s="1"/>
  <c r="D85" i="192"/>
  <c r="J85" i="192"/>
  <c r="C85" i="192"/>
  <c r="I85" i="192" s="1"/>
  <c r="B85" i="192"/>
  <c r="H85" i="192"/>
  <c r="G84" i="192"/>
  <c r="M84" i="192" s="1"/>
  <c r="F84" i="192"/>
  <c r="L84" i="192"/>
  <c r="E84" i="192"/>
  <c r="K84" i="192" s="1"/>
  <c r="D84" i="192"/>
  <c r="J84" i="192"/>
  <c r="C84" i="192"/>
  <c r="I84" i="192" s="1"/>
  <c r="B84" i="192"/>
  <c r="H84" i="192"/>
  <c r="G83" i="192"/>
  <c r="M83" i="192" s="1"/>
  <c r="F83" i="192"/>
  <c r="L83" i="192"/>
  <c r="E83" i="192"/>
  <c r="K83" i="192" s="1"/>
  <c r="D83" i="192"/>
  <c r="J83" i="192"/>
  <c r="C83" i="192"/>
  <c r="I83" i="192" s="1"/>
  <c r="B83" i="192"/>
  <c r="H83" i="192"/>
  <c r="G82" i="192"/>
  <c r="M82" i="192" s="1"/>
  <c r="F82" i="192"/>
  <c r="L82" i="192"/>
  <c r="E82" i="192"/>
  <c r="K82" i="192" s="1"/>
  <c r="D82" i="192"/>
  <c r="J82" i="192"/>
  <c r="C82" i="192"/>
  <c r="I82" i="192" s="1"/>
  <c r="B82" i="192"/>
  <c r="H82" i="192"/>
  <c r="G81" i="192"/>
  <c r="M81" i="192" s="1"/>
  <c r="F81" i="192"/>
  <c r="L81" i="192"/>
  <c r="E81" i="192"/>
  <c r="K81" i="192" s="1"/>
  <c r="D81" i="192"/>
  <c r="J81" i="192"/>
  <c r="C81" i="192"/>
  <c r="I81" i="192" s="1"/>
  <c r="B81" i="192"/>
  <c r="H81" i="192"/>
  <c r="G80" i="192"/>
  <c r="M80" i="192" s="1"/>
  <c r="F80" i="192"/>
  <c r="L80" i="192"/>
  <c r="E80" i="192"/>
  <c r="K80" i="192" s="1"/>
  <c r="D80" i="192"/>
  <c r="J80" i="192"/>
  <c r="C80" i="192"/>
  <c r="I80" i="192" s="1"/>
  <c r="B80" i="192"/>
  <c r="H80" i="192"/>
  <c r="G79" i="192"/>
  <c r="M79" i="192" s="1"/>
  <c r="F79" i="192"/>
  <c r="L79" i="192"/>
  <c r="E79" i="192"/>
  <c r="K79" i="192" s="1"/>
  <c r="D79" i="192"/>
  <c r="J79" i="192"/>
  <c r="C79" i="192"/>
  <c r="I79" i="192" s="1"/>
  <c r="B79" i="192"/>
  <c r="H79" i="192"/>
  <c r="G78" i="192"/>
  <c r="M78" i="192" s="1"/>
  <c r="F78" i="192"/>
  <c r="L78" i="192"/>
  <c r="E78" i="192"/>
  <c r="K78" i="192" s="1"/>
  <c r="D78" i="192"/>
  <c r="J78" i="192"/>
  <c r="C78" i="192"/>
  <c r="I78" i="192" s="1"/>
  <c r="B78" i="192"/>
  <c r="H78" i="192"/>
  <c r="G77" i="192"/>
  <c r="M77" i="192" s="1"/>
  <c r="F77" i="192"/>
  <c r="L77" i="192"/>
  <c r="E77" i="192"/>
  <c r="K77" i="192" s="1"/>
  <c r="D77" i="192"/>
  <c r="J77" i="192"/>
  <c r="C77" i="192"/>
  <c r="I77" i="192" s="1"/>
  <c r="B77" i="192"/>
  <c r="H77" i="192"/>
  <c r="G76" i="192"/>
  <c r="M76" i="192" s="1"/>
  <c r="F76" i="192"/>
  <c r="L76" i="192"/>
  <c r="E76" i="192"/>
  <c r="K76" i="192" s="1"/>
  <c r="D76" i="192"/>
  <c r="J76" i="192"/>
  <c r="C76" i="192"/>
  <c r="I76" i="192" s="1"/>
  <c r="B76" i="192"/>
  <c r="H76" i="192"/>
  <c r="G75" i="192"/>
  <c r="M75" i="192" s="1"/>
  <c r="F75" i="192"/>
  <c r="L75" i="192"/>
  <c r="E75" i="192"/>
  <c r="K75" i="192" s="1"/>
  <c r="D75" i="192"/>
  <c r="J75" i="192"/>
  <c r="C75" i="192"/>
  <c r="I75" i="192" s="1"/>
  <c r="B75" i="192"/>
  <c r="H75" i="192"/>
  <c r="G74" i="192"/>
  <c r="M74" i="192" s="1"/>
  <c r="F74" i="192"/>
  <c r="L74" i="192"/>
  <c r="E74" i="192"/>
  <c r="K74" i="192" s="1"/>
  <c r="D74" i="192"/>
  <c r="J74" i="192"/>
  <c r="C74" i="192"/>
  <c r="I74" i="192" s="1"/>
  <c r="B74" i="192"/>
  <c r="H74" i="192"/>
  <c r="G73" i="192"/>
  <c r="M73" i="192" s="1"/>
  <c r="F73" i="192"/>
  <c r="L73" i="192"/>
  <c r="E73" i="192"/>
  <c r="K73" i="192" s="1"/>
  <c r="D73" i="192"/>
  <c r="J73" i="192"/>
  <c r="C73" i="192"/>
  <c r="I73" i="192" s="1"/>
  <c r="B73" i="192"/>
  <c r="H73" i="192"/>
  <c r="G72" i="192"/>
  <c r="M72" i="192" s="1"/>
  <c r="F72" i="192"/>
  <c r="L72" i="192"/>
  <c r="E72" i="192"/>
  <c r="K72" i="192" s="1"/>
  <c r="D72" i="192"/>
  <c r="J72" i="192"/>
  <c r="C72" i="192"/>
  <c r="I72" i="192" s="1"/>
  <c r="B72" i="192"/>
  <c r="H72" i="192"/>
  <c r="G71" i="192"/>
  <c r="M71" i="192" s="1"/>
  <c r="F71" i="192"/>
  <c r="L71" i="192"/>
  <c r="E71" i="192"/>
  <c r="K71" i="192" s="1"/>
  <c r="D71" i="192"/>
  <c r="J71" i="192"/>
  <c r="C71" i="192"/>
  <c r="I71" i="192" s="1"/>
  <c r="B71" i="192"/>
  <c r="H71" i="192"/>
  <c r="G70" i="192"/>
  <c r="M70" i="192" s="1"/>
  <c r="F70" i="192"/>
  <c r="L70" i="192"/>
  <c r="E70" i="192"/>
  <c r="K70" i="192" s="1"/>
  <c r="D70" i="192"/>
  <c r="J70" i="192"/>
  <c r="C70" i="192"/>
  <c r="I70" i="192" s="1"/>
  <c r="B70" i="192"/>
  <c r="H70" i="192"/>
  <c r="G69" i="192"/>
  <c r="M69" i="192" s="1"/>
  <c r="F69" i="192"/>
  <c r="L69" i="192"/>
  <c r="E69" i="192"/>
  <c r="K69" i="192" s="1"/>
  <c r="D69" i="192"/>
  <c r="J69" i="192"/>
  <c r="C69" i="192"/>
  <c r="I69" i="192" s="1"/>
  <c r="B69" i="192"/>
  <c r="H69" i="192"/>
  <c r="G68" i="192"/>
  <c r="M68" i="192" s="1"/>
  <c r="F68" i="192"/>
  <c r="L68" i="192"/>
  <c r="E68" i="192"/>
  <c r="K68" i="192" s="1"/>
  <c r="D68" i="192"/>
  <c r="J68" i="192"/>
  <c r="C68" i="192"/>
  <c r="I68" i="192" s="1"/>
  <c r="B68" i="192"/>
  <c r="H68" i="192"/>
  <c r="G67" i="192"/>
  <c r="M67" i="192" s="1"/>
  <c r="F67" i="192"/>
  <c r="L67" i="192"/>
  <c r="E67" i="192"/>
  <c r="K67" i="192" s="1"/>
  <c r="D67" i="192"/>
  <c r="J67" i="192"/>
  <c r="C67" i="192"/>
  <c r="I67" i="192" s="1"/>
  <c r="B67" i="192"/>
  <c r="H67" i="192"/>
  <c r="G66" i="192"/>
  <c r="M66" i="192" s="1"/>
  <c r="F66" i="192"/>
  <c r="L66" i="192"/>
  <c r="E66" i="192"/>
  <c r="K66" i="192" s="1"/>
  <c r="D66" i="192"/>
  <c r="J66" i="192"/>
  <c r="C66" i="192"/>
  <c r="I66" i="192" s="1"/>
  <c r="B66" i="192"/>
  <c r="H66" i="192"/>
  <c r="G65" i="192"/>
  <c r="M65" i="192" s="1"/>
  <c r="F65" i="192"/>
  <c r="L65" i="192"/>
  <c r="E65" i="192"/>
  <c r="K65" i="192" s="1"/>
  <c r="D65" i="192"/>
  <c r="J65" i="192"/>
  <c r="C65" i="192"/>
  <c r="I65" i="192" s="1"/>
  <c r="B65" i="192"/>
  <c r="H65" i="192"/>
  <c r="G64" i="192"/>
  <c r="M64" i="192" s="1"/>
  <c r="F64" i="192"/>
  <c r="L64" i="192"/>
  <c r="E64" i="192"/>
  <c r="K64" i="192" s="1"/>
  <c r="D64" i="192"/>
  <c r="J64" i="192"/>
  <c r="C64" i="192"/>
  <c r="I64" i="192" s="1"/>
  <c r="B64" i="192"/>
  <c r="H64" i="192"/>
  <c r="G63" i="192"/>
  <c r="M63" i="192" s="1"/>
  <c r="F63" i="192"/>
  <c r="L63" i="192"/>
  <c r="E63" i="192"/>
  <c r="K63" i="192" s="1"/>
  <c r="D63" i="192"/>
  <c r="J63" i="192"/>
  <c r="C63" i="192"/>
  <c r="I63" i="192" s="1"/>
  <c r="B63" i="192"/>
  <c r="H63" i="192"/>
  <c r="G62" i="192"/>
  <c r="M62" i="192" s="1"/>
  <c r="F62" i="192"/>
  <c r="L62" i="192"/>
  <c r="E62" i="192"/>
  <c r="K62" i="192" s="1"/>
  <c r="D62" i="192"/>
  <c r="J62" i="192"/>
  <c r="C62" i="192"/>
  <c r="I62" i="192" s="1"/>
  <c r="B62" i="192"/>
  <c r="H62" i="192"/>
  <c r="G61" i="192"/>
  <c r="M61" i="192" s="1"/>
  <c r="F61" i="192"/>
  <c r="L61" i="192"/>
  <c r="E61" i="192"/>
  <c r="K61" i="192" s="1"/>
  <c r="D61" i="192"/>
  <c r="J61" i="192"/>
  <c r="C61" i="192"/>
  <c r="I61" i="192" s="1"/>
  <c r="B61" i="192"/>
  <c r="H61" i="192"/>
  <c r="G60" i="192"/>
  <c r="M60" i="192" s="1"/>
  <c r="F60" i="192"/>
  <c r="L60" i="192"/>
  <c r="E60" i="192"/>
  <c r="K60" i="192" s="1"/>
  <c r="D60" i="192"/>
  <c r="J60" i="192"/>
  <c r="C60" i="192"/>
  <c r="I60" i="192" s="1"/>
  <c r="B60" i="192"/>
  <c r="H60" i="192"/>
  <c r="G59" i="192"/>
  <c r="M59" i="192" s="1"/>
  <c r="F59" i="192"/>
  <c r="L59" i="192"/>
  <c r="E59" i="192"/>
  <c r="K59" i="192" s="1"/>
  <c r="D59" i="192"/>
  <c r="J59" i="192"/>
  <c r="C59" i="192"/>
  <c r="I59" i="192" s="1"/>
  <c r="B59" i="192"/>
  <c r="H59" i="192"/>
  <c r="G58" i="192"/>
  <c r="M58" i="192" s="1"/>
  <c r="F58" i="192"/>
  <c r="L58" i="192"/>
  <c r="E58" i="192"/>
  <c r="K58" i="192" s="1"/>
  <c r="D58" i="192"/>
  <c r="J58" i="192"/>
  <c r="C58" i="192"/>
  <c r="I58" i="192" s="1"/>
  <c r="B58" i="192"/>
  <c r="H58" i="192"/>
  <c r="G57" i="192"/>
  <c r="M57" i="192" s="1"/>
  <c r="G56" i="192"/>
  <c r="M56" i="192"/>
  <c r="G55" i="192"/>
  <c r="M55" i="192" s="1"/>
  <c r="G54" i="192"/>
  <c r="M54" i="192"/>
  <c r="G53" i="192"/>
  <c r="M53" i="192" s="1"/>
  <c r="G52" i="192"/>
  <c r="M52" i="192"/>
  <c r="G51" i="192"/>
  <c r="M51" i="192" s="1"/>
  <c r="G50" i="192"/>
  <c r="M50" i="192"/>
  <c r="G49" i="192"/>
  <c r="M49" i="192" s="1"/>
  <c r="G48" i="192"/>
  <c r="M48" i="192"/>
  <c r="G47" i="192"/>
  <c r="M47" i="192" s="1"/>
  <c r="G46" i="192"/>
  <c r="M46" i="192"/>
  <c r="G45" i="192"/>
  <c r="M45" i="192" s="1"/>
  <c r="G44" i="192"/>
  <c r="M44" i="192"/>
  <c r="G43" i="192"/>
  <c r="M43" i="192" s="1"/>
  <c r="G42" i="192"/>
  <c r="M42" i="192"/>
  <c r="G41" i="192"/>
  <c r="M41" i="192" s="1"/>
  <c r="G40" i="192"/>
  <c r="M40" i="192"/>
  <c r="G39" i="192"/>
  <c r="M39" i="192" s="1"/>
  <c r="G38" i="192"/>
  <c r="M38" i="192"/>
  <c r="G37" i="192"/>
  <c r="M37" i="192" s="1"/>
  <c r="G36" i="192"/>
  <c r="M36" i="192"/>
  <c r="G35" i="192"/>
  <c r="M35" i="192" s="1"/>
  <c r="G34" i="192"/>
  <c r="M34" i="192"/>
  <c r="G33" i="192"/>
  <c r="M33" i="192" s="1"/>
  <c r="G32" i="192"/>
  <c r="M32" i="192"/>
  <c r="G31" i="192"/>
  <c r="M31" i="192" s="1"/>
  <c r="G30" i="192"/>
  <c r="M30" i="192"/>
  <c r="G29" i="192"/>
  <c r="M29" i="192" s="1"/>
  <c r="G28" i="192"/>
  <c r="M28" i="192"/>
  <c r="G27" i="192"/>
  <c r="M27" i="192" s="1"/>
  <c r="G26" i="192"/>
  <c r="M26" i="192"/>
  <c r="G25" i="192"/>
  <c r="M25" i="192" s="1"/>
  <c r="G24" i="192"/>
  <c r="M24" i="192"/>
  <c r="G23" i="192"/>
  <c r="M23" i="192" s="1"/>
  <c r="G22" i="192"/>
  <c r="M22" i="192"/>
  <c r="G21" i="192"/>
  <c r="M21" i="192" s="1"/>
  <c r="G20" i="192"/>
  <c r="M20" i="192"/>
  <c r="G19" i="192"/>
  <c r="M19" i="192" s="1"/>
  <c r="G18" i="192"/>
  <c r="M18" i="192"/>
  <c r="G17" i="192"/>
  <c r="M17" i="192" s="1"/>
  <c r="G16" i="192"/>
  <c r="M16" i="192"/>
  <c r="G15" i="192"/>
  <c r="M15" i="192" s="1"/>
  <c r="G14" i="192"/>
  <c r="M14" i="192"/>
  <c r="G13" i="192"/>
  <c r="M13" i="192" s="1"/>
  <c r="G12" i="192"/>
  <c r="M12" i="192"/>
  <c r="G11" i="192"/>
  <c r="M11" i="192" s="1"/>
  <c r="G10" i="192"/>
  <c r="M10" i="192"/>
  <c r="G9" i="192"/>
  <c r="M9" i="192" s="1"/>
  <c r="G110" i="191"/>
  <c r="M110" i="191"/>
  <c r="F110" i="191"/>
  <c r="L110" i="191" s="1"/>
  <c r="E110" i="191"/>
  <c r="K110" i="191"/>
  <c r="D110" i="191"/>
  <c r="J110" i="191" s="1"/>
  <c r="C110" i="191"/>
  <c r="I110" i="191"/>
  <c r="B110" i="191"/>
  <c r="H110" i="191" s="1"/>
  <c r="G109" i="191"/>
  <c r="M109" i="191"/>
  <c r="F109" i="191"/>
  <c r="L109" i="191" s="1"/>
  <c r="E109" i="191"/>
  <c r="K109" i="191"/>
  <c r="D109" i="191"/>
  <c r="J109" i="191" s="1"/>
  <c r="C109" i="191"/>
  <c r="I109" i="191"/>
  <c r="B109" i="191"/>
  <c r="H109" i="191" s="1"/>
  <c r="G108" i="191"/>
  <c r="M108" i="191"/>
  <c r="F108" i="191"/>
  <c r="L108" i="191" s="1"/>
  <c r="E108" i="191"/>
  <c r="K108" i="191"/>
  <c r="D108" i="191"/>
  <c r="J108" i="191" s="1"/>
  <c r="C108" i="191"/>
  <c r="I108" i="191"/>
  <c r="B108" i="191"/>
  <c r="H108" i="191" s="1"/>
  <c r="G107" i="191"/>
  <c r="M107" i="191"/>
  <c r="F107" i="191"/>
  <c r="L107" i="191" s="1"/>
  <c r="E107" i="191"/>
  <c r="K107" i="191"/>
  <c r="D107" i="191"/>
  <c r="J107" i="191" s="1"/>
  <c r="C107" i="191"/>
  <c r="I107" i="191"/>
  <c r="B107" i="191"/>
  <c r="H107" i="191" s="1"/>
  <c r="G106" i="191"/>
  <c r="M106" i="191"/>
  <c r="F106" i="191"/>
  <c r="L106" i="191" s="1"/>
  <c r="E106" i="191"/>
  <c r="K106" i="191"/>
  <c r="D106" i="191"/>
  <c r="J106" i="191" s="1"/>
  <c r="C106" i="191"/>
  <c r="I106" i="191"/>
  <c r="B106" i="191"/>
  <c r="H106" i="191" s="1"/>
  <c r="G105" i="191"/>
  <c r="M105" i="191"/>
  <c r="F105" i="191"/>
  <c r="L105" i="191" s="1"/>
  <c r="E105" i="191"/>
  <c r="K105" i="191"/>
  <c r="D105" i="191"/>
  <c r="J105" i="191" s="1"/>
  <c r="C105" i="191"/>
  <c r="I105" i="191"/>
  <c r="B105" i="191"/>
  <c r="H105" i="191" s="1"/>
  <c r="G104" i="191"/>
  <c r="M104" i="191"/>
  <c r="F104" i="191"/>
  <c r="L104" i="191" s="1"/>
  <c r="E104" i="191"/>
  <c r="K104" i="191"/>
  <c r="D104" i="191"/>
  <c r="J104" i="191" s="1"/>
  <c r="C104" i="191"/>
  <c r="I104" i="191"/>
  <c r="B104" i="191"/>
  <c r="H104" i="191" s="1"/>
  <c r="G103" i="191"/>
  <c r="M103" i="191"/>
  <c r="F103" i="191"/>
  <c r="L103" i="191" s="1"/>
  <c r="E103" i="191"/>
  <c r="K103" i="191"/>
  <c r="D103" i="191"/>
  <c r="J103" i="191" s="1"/>
  <c r="C103" i="191"/>
  <c r="I103" i="191"/>
  <c r="B103" i="191"/>
  <c r="H103" i="191" s="1"/>
  <c r="G102" i="191"/>
  <c r="M102" i="191"/>
  <c r="F102" i="191"/>
  <c r="L102" i="191" s="1"/>
  <c r="E102" i="191"/>
  <c r="K102" i="191"/>
  <c r="D102" i="191"/>
  <c r="J102" i="191" s="1"/>
  <c r="C102" i="191"/>
  <c r="I102" i="191"/>
  <c r="B102" i="191"/>
  <c r="H102" i="191" s="1"/>
  <c r="G101" i="191"/>
  <c r="M101" i="191"/>
  <c r="F101" i="191"/>
  <c r="L101" i="191" s="1"/>
  <c r="E101" i="191"/>
  <c r="K101" i="191"/>
  <c r="D101" i="191"/>
  <c r="J101" i="191" s="1"/>
  <c r="C101" i="191"/>
  <c r="I101" i="191"/>
  <c r="B101" i="191"/>
  <c r="H101" i="191" s="1"/>
  <c r="G100" i="191"/>
  <c r="M100" i="191"/>
  <c r="F100" i="191"/>
  <c r="L100" i="191" s="1"/>
  <c r="E100" i="191"/>
  <c r="K100" i="191"/>
  <c r="D100" i="191"/>
  <c r="J100" i="191" s="1"/>
  <c r="C100" i="191"/>
  <c r="I100" i="191"/>
  <c r="B100" i="191"/>
  <c r="H100" i="191" s="1"/>
  <c r="G99" i="191"/>
  <c r="M99" i="191"/>
  <c r="F99" i="191"/>
  <c r="L99" i="191" s="1"/>
  <c r="E99" i="191"/>
  <c r="K99" i="191"/>
  <c r="D99" i="191"/>
  <c r="J99" i="191" s="1"/>
  <c r="C99" i="191"/>
  <c r="I99" i="191"/>
  <c r="B99" i="191"/>
  <c r="H99" i="191" s="1"/>
  <c r="G98" i="191"/>
  <c r="M98" i="191"/>
  <c r="F98" i="191"/>
  <c r="L98" i="191" s="1"/>
  <c r="E98" i="191"/>
  <c r="K98" i="191"/>
  <c r="D98" i="191"/>
  <c r="J98" i="191" s="1"/>
  <c r="C98" i="191"/>
  <c r="I98" i="191"/>
  <c r="B98" i="191"/>
  <c r="H98" i="191" s="1"/>
  <c r="G97" i="191"/>
  <c r="M97" i="191"/>
  <c r="F97" i="191"/>
  <c r="L97" i="191" s="1"/>
  <c r="E97" i="191"/>
  <c r="K97" i="191"/>
  <c r="D97" i="191"/>
  <c r="J97" i="191" s="1"/>
  <c r="C97" i="191"/>
  <c r="I97" i="191"/>
  <c r="B97" i="191"/>
  <c r="H97" i="191" s="1"/>
  <c r="G96" i="191"/>
  <c r="M96" i="191"/>
  <c r="F96" i="191"/>
  <c r="L96" i="191" s="1"/>
  <c r="E96" i="191"/>
  <c r="K96" i="191"/>
  <c r="D96" i="191"/>
  <c r="J96" i="191" s="1"/>
  <c r="C96" i="191"/>
  <c r="I96" i="191"/>
  <c r="B96" i="191"/>
  <c r="H96" i="191" s="1"/>
  <c r="G95" i="191"/>
  <c r="M95" i="191"/>
  <c r="F95" i="191"/>
  <c r="L95" i="191" s="1"/>
  <c r="E95" i="191"/>
  <c r="K95" i="191"/>
  <c r="D95" i="191"/>
  <c r="J95" i="191" s="1"/>
  <c r="C95" i="191"/>
  <c r="I95" i="191"/>
  <c r="B95" i="191"/>
  <c r="H95" i="191" s="1"/>
  <c r="G94" i="191"/>
  <c r="M94" i="191"/>
  <c r="F94" i="191"/>
  <c r="L94" i="191" s="1"/>
  <c r="E94" i="191"/>
  <c r="K94" i="191"/>
  <c r="D94" i="191"/>
  <c r="J94" i="191" s="1"/>
  <c r="C94" i="191"/>
  <c r="I94" i="191"/>
  <c r="B94" i="191"/>
  <c r="H94" i="191" s="1"/>
  <c r="G93" i="191"/>
  <c r="M93" i="191"/>
  <c r="F93" i="191"/>
  <c r="L93" i="191" s="1"/>
  <c r="E93" i="191"/>
  <c r="K93" i="191"/>
  <c r="D93" i="191"/>
  <c r="J93" i="191" s="1"/>
  <c r="C93" i="191"/>
  <c r="I93" i="191"/>
  <c r="B93" i="191"/>
  <c r="H93" i="191" s="1"/>
  <c r="G92" i="191"/>
  <c r="M92" i="191"/>
  <c r="F92" i="191"/>
  <c r="L92" i="191" s="1"/>
  <c r="E92" i="191"/>
  <c r="K92" i="191"/>
  <c r="D92" i="191"/>
  <c r="J92" i="191" s="1"/>
  <c r="C92" i="191"/>
  <c r="I92" i="191"/>
  <c r="B92" i="191"/>
  <c r="H92" i="191" s="1"/>
  <c r="G91" i="191"/>
  <c r="M91" i="191"/>
  <c r="F91" i="191"/>
  <c r="L91" i="191" s="1"/>
  <c r="E91" i="191"/>
  <c r="K91" i="191"/>
  <c r="D91" i="191"/>
  <c r="J91" i="191" s="1"/>
  <c r="C91" i="191"/>
  <c r="I91" i="191"/>
  <c r="B91" i="191"/>
  <c r="H91" i="191" s="1"/>
  <c r="G90" i="191"/>
  <c r="M90" i="191"/>
  <c r="F90" i="191"/>
  <c r="L90" i="191" s="1"/>
  <c r="E90" i="191"/>
  <c r="K90" i="191"/>
  <c r="D90" i="191"/>
  <c r="J90" i="191" s="1"/>
  <c r="C90" i="191"/>
  <c r="I90" i="191"/>
  <c r="B90" i="191"/>
  <c r="H90" i="191" s="1"/>
  <c r="G89" i="191"/>
  <c r="M89" i="191"/>
  <c r="F89" i="191"/>
  <c r="L89" i="191" s="1"/>
  <c r="E89" i="191"/>
  <c r="K89" i="191"/>
  <c r="D89" i="191"/>
  <c r="J89" i="191" s="1"/>
  <c r="C89" i="191"/>
  <c r="I89" i="191"/>
  <c r="B89" i="191"/>
  <c r="H89" i="191" s="1"/>
  <c r="G88" i="191"/>
  <c r="M88" i="191"/>
  <c r="F88" i="191"/>
  <c r="L88" i="191" s="1"/>
  <c r="E88" i="191"/>
  <c r="K88" i="191"/>
  <c r="D88" i="191"/>
  <c r="J88" i="191" s="1"/>
  <c r="C88" i="191"/>
  <c r="I88" i="191"/>
  <c r="B88" i="191"/>
  <c r="H88" i="191" s="1"/>
  <c r="G87" i="191"/>
  <c r="M87" i="191"/>
  <c r="F87" i="191"/>
  <c r="L87" i="191" s="1"/>
  <c r="E87" i="191"/>
  <c r="K87" i="191"/>
  <c r="D87" i="191"/>
  <c r="J87" i="191" s="1"/>
  <c r="C87" i="191"/>
  <c r="I87" i="191"/>
  <c r="B87" i="191"/>
  <c r="H87" i="191" s="1"/>
  <c r="G86" i="191"/>
  <c r="M86" i="191"/>
  <c r="F86" i="191"/>
  <c r="L86" i="191" s="1"/>
  <c r="E86" i="191"/>
  <c r="K86" i="191"/>
  <c r="D86" i="191"/>
  <c r="J86" i="191" s="1"/>
  <c r="C86" i="191"/>
  <c r="I86" i="191"/>
  <c r="B86" i="191"/>
  <c r="H86" i="191" s="1"/>
  <c r="G85" i="191"/>
  <c r="M85" i="191"/>
  <c r="F85" i="191"/>
  <c r="L85" i="191" s="1"/>
  <c r="E85" i="191"/>
  <c r="K85" i="191"/>
  <c r="D85" i="191"/>
  <c r="J85" i="191" s="1"/>
  <c r="C85" i="191"/>
  <c r="I85" i="191"/>
  <c r="B85" i="191"/>
  <c r="H85" i="191" s="1"/>
  <c r="G84" i="191"/>
  <c r="M84" i="191"/>
  <c r="F84" i="191"/>
  <c r="L84" i="191" s="1"/>
  <c r="E84" i="191"/>
  <c r="K84" i="191"/>
  <c r="D84" i="191"/>
  <c r="J84" i="191" s="1"/>
  <c r="C84" i="191"/>
  <c r="I84" i="191"/>
  <c r="B84" i="191"/>
  <c r="H84" i="191" s="1"/>
  <c r="G83" i="191"/>
  <c r="M83" i="191"/>
  <c r="F83" i="191"/>
  <c r="L83" i="191" s="1"/>
  <c r="E83" i="191"/>
  <c r="K83" i="191"/>
  <c r="D83" i="191"/>
  <c r="J83" i="191" s="1"/>
  <c r="C83" i="191"/>
  <c r="I83" i="191"/>
  <c r="B83" i="191"/>
  <c r="H83" i="191" s="1"/>
  <c r="G82" i="191"/>
  <c r="M82" i="191"/>
  <c r="F82" i="191"/>
  <c r="L82" i="191" s="1"/>
  <c r="E82" i="191"/>
  <c r="K82" i="191"/>
  <c r="D82" i="191"/>
  <c r="J82" i="191" s="1"/>
  <c r="C82" i="191"/>
  <c r="I82" i="191"/>
  <c r="B82" i="191"/>
  <c r="H82" i="191" s="1"/>
  <c r="G81" i="191"/>
  <c r="M81" i="191"/>
  <c r="F81" i="191"/>
  <c r="L81" i="191" s="1"/>
  <c r="E81" i="191"/>
  <c r="K81" i="191"/>
  <c r="D81" i="191"/>
  <c r="J81" i="191" s="1"/>
  <c r="C81" i="191"/>
  <c r="I81" i="191"/>
  <c r="B81" i="191"/>
  <c r="H81" i="191" s="1"/>
  <c r="G80" i="191"/>
  <c r="M80" i="191"/>
  <c r="F80" i="191"/>
  <c r="L80" i="191" s="1"/>
  <c r="E80" i="191"/>
  <c r="K80" i="191"/>
  <c r="D80" i="191"/>
  <c r="J80" i="191" s="1"/>
  <c r="C80" i="191"/>
  <c r="I80" i="191"/>
  <c r="B80" i="191"/>
  <c r="H80" i="191" s="1"/>
  <c r="G79" i="191"/>
  <c r="M79" i="191"/>
  <c r="F79" i="191"/>
  <c r="L79" i="191" s="1"/>
  <c r="E79" i="191"/>
  <c r="K79" i="191"/>
  <c r="D79" i="191"/>
  <c r="J79" i="191" s="1"/>
  <c r="C79" i="191"/>
  <c r="I79" i="191"/>
  <c r="B79" i="191"/>
  <c r="H79" i="191" s="1"/>
  <c r="G78" i="191"/>
  <c r="M78" i="191"/>
  <c r="F78" i="191"/>
  <c r="L78" i="191" s="1"/>
  <c r="E78" i="191"/>
  <c r="K78" i="191"/>
  <c r="D78" i="191"/>
  <c r="J78" i="191" s="1"/>
  <c r="C78" i="191"/>
  <c r="I78" i="191"/>
  <c r="B78" i="191"/>
  <c r="H78" i="191" s="1"/>
  <c r="G77" i="191"/>
  <c r="M77" i="191"/>
  <c r="F77" i="191"/>
  <c r="L77" i="191" s="1"/>
  <c r="E77" i="191"/>
  <c r="K77" i="191"/>
  <c r="D77" i="191"/>
  <c r="J77" i="191" s="1"/>
  <c r="C77" i="191"/>
  <c r="I77" i="191"/>
  <c r="B77" i="191"/>
  <c r="H77" i="191" s="1"/>
  <c r="G76" i="191"/>
  <c r="M76" i="191"/>
  <c r="F76" i="191"/>
  <c r="L76" i="191" s="1"/>
  <c r="E76" i="191"/>
  <c r="K76" i="191"/>
  <c r="D76" i="191"/>
  <c r="J76" i="191" s="1"/>
  <c r="C76" i="191"/>
  <c r="I76" i="191"/>
  <c r="B76" i="191"/>
  <c r="H76" i="191" s="1"/>
  <c r="G75" i="191"/>
  <c r="M75" i="191"/>
  <c r="F75" i="191"/>
  <c r="L75" i="191" s="1"/>
  <c r="E75" i="191"/>
  <c r="K75" i="191"/>
  <c r="D75" i="191"/>
  <c r="J75" i="191" s="1"/>
  <c r="C75" i="191"/>
  <c r="I75" i="191"/>
  <c r="B75" i="191"/>
  <c r="H75" i="191" s="1"/>
  <c r="G74" i="191"/>
  <c r="M74" i="191"/>
  <c r="F74" i="191"/>
  <c r="L74" i="191" s="1"/>
  <c r="E74" i="191"/>
  <c r="K74" i="191"/>
  <c r="D74" i="191"/>
  <c r="J74" i="191" s="1"/>
  <c r="C74" i="191"/>
  <c r="I74" i="191"/>
  <c r="B74" i="191"/>
  <c r="H74" i="191" s="1"/>
  <c r="G73" i="191"/>
  <c r="M73" i="191"/>
  <c r="F73" i="191"/>
  <c r="L73" i="191" s="1"/>
  <c r="E73" i="191"/>
  <c r="K73" i="191"/>
  <c r="D73" i="191"/>
  <c r="J73" i="191" s="1"/>
  <c r="C73" i="191"/>
  <c r="I73" i="191"/>
  <c r="B73" i="191"/>
  <c r="H73" i="191" s="1"/>
  <c r="G72" i="191"/>
  <c r="M72" i="191"/>
  <c r="F72" i="191"/>
  <c r="L72" i="191" s="1"/>
  <c r="E72" i="191"/>
  <c r="K72" i="191"/>
  <c r="D72" i="191"/>
  <c r="J72" i="191" s="1"/>
  <c r="C72" i="191"/>
  <c r="I72" i="191"/>
  <c r="B72" i="191"/>
  <c r="H72" i="191" s="1"/>
  <c r="G71" i="191"/>
  <c r="M71" i="191"/>
  <c r="F71" i="191"/>
  <c r="L71" i="191" s="1"/>
  <c r="E71" i="191"/>
  <c r="K71" i="191"/>
  <c r="D71" i="191"/>
  <c r="J71" i="191" s="1"/>
  <c r="C71" i="191"/>
  <c r="I71" i="191"/>
  <c r="B71" i="191"/>
  <c r="H71" i="191" s="1"/>
  <c r="G70" i="191"/>
  <c r="M70" i="191"/>
  <c r="F70" i="191"/>
  <c r="L70" i="191" s="1"/>
  <c r="E70" i="191"/>
  <c r="K70" i="191"/>
  <c r="D70" i="191"/>
  <c r="J70" i="191" s="1"/>
  <c r="C70" i="191"/>
  <c r="I70" i="191"/>
  <c r="B70" i="191"/>
  <c r="H70" i="191" s="1"/>
  <c r="G69" i="191"/>
  <c r="M69" i="191"/>
  <c r="F69" i="191"/>
  <c r="L69" i="191" s="1"/>
  <c r="E69" i="191"/>
  <c r="K69" i="191"/>
  <c r="D69" i="191"/>
  <c r="J69" i="191" s="1"/>
  <c r="C69" i="191"/>
  <c r="I69" i="191"/>
  <c r="B69" i="191"/>
  <c r="H69" i="191" s="1"/>
  <c r="G68" i="191"/>
  <c r="M68" i="191"/>
  <c r="F68" i="191"/>
  <c r="L68" i="191" s="1"/>
  <c r="E68" i="191"/>
  <c r="K68" i="191"/>
  <c r="D68" i="191"/>
  <c r="J68" i="191" s="1"/>
  <c r="C68" i="191"/>
  <c r="I68" i="191"/>
  <c r="B68" i="191"/>
  <c r="H68" i="191" s="1"/>
  <c r="G67" i="191"/>
  <c r="M67" i="191"/>
  <c r="F67" i="191"/>
  <c r="L67" i="191" s="1"/>
  <c r="E67" i="191"/>
  <c r="K67" i="191"/>
  <c r="D67" i="191"/>
  <c r="J67" i="191" s="1"/>
  <c r="C67" i="191"/>
  <c r="I67" i="191"/>
  <c r="B67" i="191"/>
  <c r="H67" i="191" s="1"/>
  <c r="G66" i="191"/>
  <c r="M66" i="191"/>
  <c r="F66" i="191"/>
  <c r="L66" i="191" s="1"/>
  <c r="E66" i="191"/>
  <c r="K66" i="191"/>
  <c r="D66" i="191"/>
  <c r="J66" i="191" s="1"/>
  <c r="C66" i="191"/>
  <c r="I66" i="191"/>
  <c r="B66" i="191"/>
  <c r="H66" i="191" s="1"/>
  <c r="G65" i="191"/>
  <c r="M65" i="191"/>
  <c r="F65" i="191"/>
  <c r="L65" i="191" s="1"/>
  <c r="E65" i="191"/>
  <c r="K65" i="191"/>
  <c r="D65" i="191"/>
  <c r="J65" i="191"/>
  <c r="C65" i="191"/>
  <c r="I65" i="191"/>
  <c r="B65" i="191"/>
  <c r="H65" i="191"/>
  <c r="G64" i="191"/>
  <c r="M64" i="191"/>
  <c r="F64" i="191"/>
  <c r="L64" i="191"/>
  <c r="E64" i="191"/>
  <c r="K64" i="191"/>
  <c r="D64" i="191"/>
  <c r="J64" i="191"/>
  <c r="C64" i="191"/>
  <c r="I64" i="191"/>
  <c r="B64" i="191"/>
  <c r="H64" i="191"/>
  <c r="G63" i="191"/>
  <c r="M63" i="191"/>
  <c r="F63" i="191"/>
  <c r="L63" i="191"/>
  <c r="E63" i="191"/>
  <c r="K63" i="191"/>
  <c r="D63" i="191"/>
  <c r="J63" i="191"/>
  <c r="C63" i="191"/>
  <c r="I63" i="191"/>
  <c r="B63" i="191"/>
  <c r="H63" i="191"/>
  <c r="G62" i="191"/>
  <c r="M62" i="191"/>
  <c r="F62" i="191"/>
  <c r="L62" i="191"/>
  <c r="E62" i="191"/>
  <c r="K62" i="191"/>
  <c r="D62" i="191"/>
  <c r="J62" i="191"/>
  <c r="C62" i="191"/>
  <c r="I62" i="191"/>
  <c r="B62" i="191"/>
  <c r="H62" i="191"/>
  <c r="G61" i="191"/>
  <c r="M61" i="191"/>
  <c r="F61" i="191"/>
  <c r="L61" i="191"/>
  <c r="E61" i="191"/>
  <c r="K61" i="191"/>
  <c r="D61" i="191"/>
  <c r="J61" i="191"/>
  <c r="C61" i="191"/>
  <c r="I61" i="191"/>
  <c r="B61" i="191"/>
  <c r="H61" i="191"/>
  <c r="G60" i="191"/>
  <c r="M60" i="191"/>
  <c r="F60" i="191"/>
  <c r="L60" i="191"/>
  <c r="E60" i="191"/>
  <c r="K60" i="191"/>
  <c r="D60" i="191"/>
  <c r="J60" i="191"/>
  <c r="C60" i="191"/>
  <c r="I60" i="191"/>
  <c r="B60" i="191"/>
  <c r="H60" i="191"/>
  <c r="G59" i="191"/>
  <c r="M59" i="191"/>
  <c r="F59" i="191"/>
  <c r="L59" i="191"/>
  <c r="E59" i="191"/>
  <c r="K59" i="191"/>
  <c r="D59" i="191"/>
  <c r="J59" i="191"/>
  <c r="C59" i="191"/>
  <c r="I59" i="191"/>
  <c r="B59" i="191"/>
  <c r="H59" i="191"/>
  <c r="G58" i="191"/>
  <c r="M58" i="191"/>
  <c r="F58" i="191"/>
  <c r="L58" i="191"/>
  <c r="E58" i="191"/>
  <c r="K58" i="191"/>
  <c r="D58" i="191"/>
  <c r="J58" i="191"/>
  <c r="C58" i="191"/>
  <c r="I58" i="191"/>
  <c r="B58" i="191"/>
  <c r="H58" i="191"/>
  <c r="G57" i="191"/>
  <c r="M57" i="191"/>
  <c r="G56" i="191"/>
  <c r="M56" i="191"/>
  <c r="G55" i="191"/>
  <c r="M55" i="191"/>
  <c r="G54" i="191"/>
  <c r="M54" i="191"/>
  <c r="G53" i="191"/>
  <c r="M53" i="191"/>
  <c r="G52" i="191"/>
  <c r="M52" i="191"/>
  <c r="G51" i="191"/>
  <c r="M51" i="191"/>
  <c r="G50" i="191"/>
  <c r="M50" i="191"/>
  <c r="G49" i="191"/>
  <c r="M49" i="191"/>
  <c r="G48" i="191"/>
  <c r="M48" i="191"/>
  <c r="G47" i="191"/>
  <c r="M47" i="191"/>
  <c r="G46" i="191"/>
  <c r="M46" i="191"/>
  <c r="G45" i="191"/>
  <c r="M45" i="191"/>
  <c r="G44" i="191"/>
  <c r="M44" i="191"/>
  <c r="G43" i="191"/>
  <c r="M43" i="191"/>
  <c r="G42" i="191"/>
  <c r="M42" i="191"/>
  <c r="G41" i="191"/>
  <c r="M41" i="191"/>
  <c r="G40" i="191"/>
  <c r="M40" i="191"/>
  <c r="G39" i="191"/>
  <c r="M39" i="191"/>
  <c r="G38" i="191"/>
  <c r="M38" i="191"/>
  <c r="G37" i="191"/>
  <c r="M37" i="191"/>
  <c r="G36" i="191"/>
  <c r="M36" i="191"/>
  <c r="G35" i="191"/>
  <c r="M35" i="191"/>
  <c r="G34" i="191"/>
  <c r="M34" i="191"/>
  <c r="G33" i="191"/>
  <c r="M33" i="191"/>
  <c r="G32" i="191"/>
  <c r="M32" i="191"/>
  <c r="G31" i="191"/>
  <c r="M31" i="191"/>
  <c r="G30" i="191"/>
  <c r="M30" i="191"/>
  <c r="G29" i="191"/>
  <c r="M29" i="191"/>
  <c r="G28" i="191"/>
  <c r="M28" i="191"/>
  <c r="G27" i="191"/>
  <c r="M27" i="191"/>
  <c r="G26" i="191"/>
  <c r="M26" i="191"/>
  <c r="G25" i="191"/>
  <c r="M25" i="191"/>
  <c r="G24" i="191"/>
  <c r="M24" i="191"/>
  <c r="G23" i="191"/>
  <c r="M23" i="191"/>
  <c r="G22" i="191"/>
  <c r="M22" i="191"/>
  <c r="G21" i="191"/>
  <c r="M21" i="191"/>
  <c r="G20" i="191"/>
  <c r="M20" i="191"/>
  <c r="G19" i="191"/>
  <c r="M19" i="191"/>
  <c r="G18" i="191"/>
  <c r="M18" i="191"/>
  <c r="G17" i="191"/>
  <c r="M17" i="191"/>
  <c r="G16" i="191"/>
  <c r="M16" i="191"/>
  <c r="G15" i="191"/>
  <c r="M15" i="191"/>
  <c r="G14" i="191"/>
  <c r="M14" i="191"/>
  <c r="G13" i="191"/>
  <c r="M13" i="191"/>
  <c r="G12" i="191"/>
  <c r="M12" i="191"/>
  <c r="G11" i="191"/>
  <c r="M11" i="191"/>
  <c r="G10" i="191"/>
  <c r="M10" i="191"/>
  <c r="G9" i="191"/>
  <c r="M9" i="191"/>
  <c r="G110" i="190"/>
  <c r="M110" i="190"/>
  <c r="F110" i="190"/>
  <c r="L110" i="190"/>
  <c r="E110" i="190"/>
  <c r="K110" i="190"/>
  <c r="D110" i="190"/>
  <c r="J110" i="190"/>
  <c r="C110" i="190"/>
  <c r="I110" i="190"/>
  <c r="B110" i="190"/>
  <c r="H110" i="190"/>
  <c r="G109" i="190"/>
  <c r="M109" i="190"/>
  <c r="F109" i="190"/>
  <c r="L109" i="190"/>
  <c r="E109" i="190"/>
  <c r="K109" i="190"/>
  <c r="D109" i="190"/>
  <c r="J109" i="190"/>
  <c r="C109" i="190"/>
  <c r="I109" i="190"/>
  <c r="B109" i="190"/>
  <c r="H109" i="190"/>
  <c r="G108" i="190"/>
  <c r="M108" i="190"/>
  <c r="F108" i="190"/>
  <c r="L108" i="190"/>
  <c r="E108" i="190"/>
  <c r="K108" i="190"/>
  <c r="D108" i="190"/>
  <c r="J108" i="190"/>
  <c r="C108" i="190"/>
  <c r="I108" i="190"/>
  <c r="B108" i="190"/>
  <c r="H108" i="190"/>
  <c r="G107" i="190"/>
  <c r="M107" i="190"/>
  <c r="F107" i="190"/>
  <c r="L107" i="190"/>
  <c r="E107" i="190"/>
  <c r="K107" i="190"/>
  <c r="D107" i="190"/>
  <c r="J107" i="190"/>
  <c r="C107" i="190"/>
  <c r="I107" i="190"/>
  <c r="B107" i="190"/>
  <c r="H107" i="190"/>
  <c r="G106" i="190"/>
  <c r="M106" i="190"/>
  <c r="F106" i="190"/>
  <c r="L106" i="190"/>
  <c r="E106" i="190"/>
  <c r="K106" i="190"/>
  <c r="D106" i="190"/>
  <c r="J106" i="190"/>
  <c r="C106" i="190"/>
  <c r="I106" i="190"/>
  <c r="B106" i="190"/>
  <c r="H106" i="190"/>
  <c r="G105" i="190"/>
  <c r="M105" i="190"/>
  <c r="F105" i="190"/>
  <c r="L105" i="190"/>
  <c r="E105" i="190"/>
  <c r="K105" i="190"/>
  <c r="D105" i="190"/>
  <c r="J105" i="190"/>
  <c r="C105" i="190"/>
  <c r="I105" i="190"/>
  <c r="B105" i="190"/>
  <c r="H105" i="190"/>
  <c r="G104" i="190"/>
  <c r="M104" i="190"/>
  <c r="F104" i="190"/>
  <c r="L104" i="190"/>
  <c r="E104" i="190"/>
  <c r="K104" i="190"/>
  <c r="D104" i="190"/>
  <c r="J104" i="190"/>
  <c r="C104" i="190"/>
  <c r="I104" i="190"/>
  <c r="B104" i="190"/>
  <c r="H104" i="190"/>
  <c r="G103" i="190"/>
  <c r="M103" i="190"/>
  <c r="F103" i="190"/>
  <c r="L103" i="190"/>
  <c r="E103" i="190"/>
  <c r="K103" i="190"/>
  <c r="D103" i="190"/>
  <c r="J103" i="190"/>
  <c r="C103" i="190"/>
  <c r="I103" i="190"/>
  <c r="B103" i="190"/>
  <c r="H103" i="190"/>
  <c r="G102" i="190"/>
  <c r="M102" i="190"/>
  <c r="F102" i="190"/>
  <c r="L102" i="190"/>
  <c r="E102" i="190"/>
  <c r="K102" i="190"/>
  <c r="D102" i="190"/>
  <c r="J102" i="190"/>
  <c r="C102" i="190"/>
  <c r="I102" i="190"/>
  <c r="B102" i="190"/>
  <c r="H102" i="190"/>
  <c r="G101" i="190"/>
  <c r="M101" i="190"/>
  <c r="F101" i="190"/>
  <c r="L101" i="190"/>
  <c r="E101" i="190"/>
  <c r="K101" i="190"/>
  <c r="D101" i="190"/>
  <c r="J101" i="190"/>
  <c r="C101" i="190"/>
  <c r="I101" i="190"/>
  <c r="B101" i="190"/>
  <c r="H101" i="190"/>
  <c r="G100" i="190"/>
  <c r="M100" i="190"/>
  <c r="F100" i="190"/>
  <c r="L100" i="190"/>
  <c r="E100" i="190"/>
  <c r="K100" i="190"/>
  <c r="D100" i="190"/>
  <c r="J100" i="190"/>
  <c r="C100" i="190"/>
  <c r="I100" i="190"/>
  <c r="B100" i="190"/>
  <c r="H100" i="190"/>
  <c r="G99" i="190"/>
  <c r="M99" i="190"/>
  <c r="F99" i="190"/>
  <c r="L99" i="190"/>
  <c r="E99" i="190"/>
  <c r="K99" i="190"/>
  <c r="D99" i="190"/>
  <c r="J99" i="190"/>
  <c r="C99" i="190"/>
  <c r="I99" i="190"/>
  <c r="B99" i="190"/>
  <c r="H99" i="190"/>
  <c r="G98" i="190"/>
  <c r="M98" i="190"/>
  <c r="F98" i="190"/>
  <c r="L98" i="190"/>
  <c r="E98" i="190"/>
  <c r="K98" i="190"/>
  <c r="D98" i="190"/>
  <c r="J98" i="190"/>
  <c r="C98" i="190"/>
  <c r="I98" i="190"/>
  <c r="B98" i="190"/>
  <c r="H98" i="190"/>
  <c r="G97" i="190"/>
  <c r="M97" i="190"/>
  <c r="F97" i="190"/>
  <c r="L97" i="190"/>
  <c r="E97" i="190"/>
  <c r="K97" i="190"/>
  <c r="D97" i="190"/>
  <c r="J97" i="190"/>
  <c r="C97" i="190"/>
  <c r="I97" i="190"/>
  <c r="B97" i="190"/>
  <c r="H97" i="190"/>
  <c r="G96" i="190"/>
  <c r="M96" i="190"/>
  <c r="F96" i="190"/>
  <c r="L96" i="190"/>
  <c r="E96" i="190"/>
  <c r="K96" i="190"/>
  <c r="D96" i="190"/>
  <c r="J96" i="190"/>
  <c r="C96" i="190"/>
  <c r="I96" i="190"/>
  <c r="B96" i="190"/>
  <c r="H96" i="190"/>
  <c r="G95" i="190"/>
  <c r="M95" i="190"/>
  <c r="F95" i="190"/>
  <c r="L95" i="190"/>
  <c r="E95" i="190"/>
  <c r="K95" i="190"/>
  <c r="D95" i="190"/>
  <c r="J95" i="190"/>
  <c r="C95" i="190"/>
  <c r="I95" i="190"/>
  <c r="B95" i="190"/>
  <c r="H95" i="190"/>
  <c r="G94" i="190"/>
  <c r="M94" i="190"/>
  <c r="F94" i="190"/>
  <c r="L94" i="190"/>
  <c r="E94" i="190"/>
  <c r="K94" i="190"/>
  <c r="D94" i="190"/>
  <c r="J94" i="190"/>
  <c r="C94" i="190"/>
  <c r="I94" i="190"/>
  <c r="B94" i="190"/>
  <c r="H94" i="190"/>
  <c r="G93" i="190"/>
  <c r="M93" i="190"/>
  <c r="F93" i="190"/>
  <c r="L93" i="190"/>
  <c r="E93" i="190"/>
  <c r="K93" i="190"/>
  <c r="D93" i="190"/>
  <c r="J93" i="190"/>
  <c r="C93" i="190"/>
  <c r="I93" i="190"/>
  <c r="B93" i="190"/>
  <c r="H93" i="190"/>
  <c r="G92" i="190"/>
  <c r="M92" i="190"/>
  <c r="F92" i="190"/>
  <c r="L92" i="190"/>
  <c r="E92" i="190"/>
  <c r="K92" i="190"/>
  <c r="D92" i="190"/>
  <c r="J92" i="190"/>
  <c r="C92" i="190"/>
  <c r="I92" i="190"/>
  <c r="B92" i="190"/>
  <c r="H92" i="190"/>
  <c r="G91" i="190"/>
  <c r="M91" i="190"/>
  <c r="F91" i="190"/>
  <c r="L91" i="190"/>
  <c r="E91" i="190"/>
  <c r="K91" i="190"/>
  <c r="D91" i="190"/>
  <c r="J91" i="190"/>
  <c r="C91" i="190"/>
  <c r="I91" i="190"/>
  <c r="B91" i="190"/>
  <c r="H91" i="190"/>
  <c r="G90" i="190"/>
  <c r="M90" i="190"/>
  <c r="F90" i="190"/>
  <c r="L90" i="190"/>
  <c r="E90" i="190"/>
  <c r="K90" i="190"/>
  <c r="D90" i="190"/>
  <c r="J90" i="190"/>
  <c r="C90" i="190"/>
  <c r="I90" i="190"/>
  <c r="B90" i="190"/>
  <c r="H90" i="190"/>
  <c r="G89" i="190"/>
  <c r="M89" i="190"/>
  <c r="F89" i="190"/>
  <c r="L89" i="190"/>
  <c r="E89" i="190"/>
  <c r="K89" i="190"/>
  <c r="D89" i="190"/>
  <c r="J89" i="190"/>
  <c r="C89" i="190"/>
  <c r="I89" i="190"/>
  <c r="B89" i="190"/>
  <c r="H89" i="190"/>
  <c r="G88" i="190"/>
  <c r="M88" i="190"/>
  <c r="F88" i="190"/>
  <c r="L88" i="190"/>
  <c r="E88" i="190"/>
  <c r="K88" i="190"/>
  <c r="D88" i="190"/>
  <c r="J88" i="190"/>
  <c r="C88" i="190"/>
  <c r="I88" i="190"/>
  <c r="B88" i="190"/>
  <c r="H88" i="190"/>
  <c r="G87" i="190"/>
  <c r="M87" i="190"/>
  <c r="F87" i="190"/>
  <c r="L87" i="190"/>
  <c r="E87" i="190"/>
  <c r="K87" i="190"/>
  <c r="D87" i="190"/>
  <c r="J87" i="190"/>
  <c r="C87" i="190"/>
  <c r="I87" i="190"/>
  <c r="B87" i="190"/>
  <c r="H87" i="190"/>
  <c r="G86" i="190"/>
  <c r="M86" i="190"/>
  <c r="F86" i="190"/>
  <c r="L86" i="190"/>
  <c r="E86" i="190"/>
  <c r="K86" i="190"/>
  <c r="D86" i="190"/>
  <c r="J86" i="190"/>
  <c r="C86" i="190"/>
  <c r="I86" i="190"/>
  <c r="B86" i="190"/>
  <c r="H86" i="190"/>
  <c r="G85" i="190"/>
  <c r="M85" i="190"/>
  <c r="F85" i="190"/>
  <c r="L85" i="190"/>
  <c r="E85" i="190"/>
  <c r="K85" i="190"/>
  <c r="D85" i="190"/>
  <c r="J85" i="190"/>
  <c r="C85" i="190"/>
  <c r="I85" i="190"/>
  <c r="B85" i="190"/>
  <c r="H85" i="190"/>
  <c r="G84" i="190"/>
  <c r="M84" i="190"/>
  <c r="F84" i="190"/>
  <c r="L84" i="190"/>
  <c r="E84" i="190"/>
  <c r="K84" i="190"/>
  <c r="D84" i="190"/>
  <c r="J84" i="190"/>
  <c r="C84" i="190"/>
  <c r="I84" i="190"/>
  <c r="B84" i="190"/>
  <c r="H84" i="190"/>
  <c r="G83" i="190"/>
  <c r="M83" i="190"/>
  <c r="F83" i="190"/>
  <c r="L83" i="190"/>
  <c r="E83" i="190"/>
  <c r="K83" i="190"/>
  <c r="D83" i="190"/>
  <c r="J83" i="190"/>
  <c r="C83" i="190"/>
  <c r="I83" i="190"/>
  <c r="B83" i="190"/>
  <c r="H83" i="190"/>
  <c r="G82" i="190"/>
  <c r="M82" i="190"/>
  <c r="F82" i="190"/>
  <c r="L82" i="190"/>
  <c r="E82" i="190"/>
  <c r="K82" i="190"/>
  <c r="D82" i="190"/>
  <c r="J82" i="190"/>
  <c r="C82" i="190"/>
  <c r="I82" i="190"/>
  <c r="B82" i="190"/>
  <c r="H82" i="190"/>
  <c r="G81" i="190"/>
  <c r="M81" i="190"/>
  <c r="F81" i="190"/>
  <c r="L81" i="190"/>
  <c r="E81" i="190"/>
  <c r="K81" i="190"/>
  <c r="D81" i="190"/>
  <c r="J81" i="190"/>
  <c r="C81" i="190"/>
  <c r="I81" i="190"/>
  <c r="B81" i="190"/>
  <c r="H81" i="190"/>
  <c r="G80" i="190"/>
  <c r="M80" i="190"/>
  <c r="F80" i="190"/>
  <c r="L80" i="190"/>
  <c r="E80" i="190"/>
  <c r="K80" i="190"/>
  <c r="D80" i="190"/>
  <c r="J80" i="190"/>
  <c r="C80" i="190"/>
  <c r="I80" i="190"/>
  <c r="B80" i="190"/>
  <c r="H80" i="190"/>
  <c r="G79" i="190"/>
  <c r="M79" i="190"/>
  <c r="F79" i="190"/>
  <c r="L79" i="190"/>
  <c r="E79" i="190"/>
  <c r="K79" i="190"/>
  <c r="D79" i="190"/>
  <c r="J79" i="190"/>
  <c r="C79" i="190"/>
  <c r="I79" i="190"/>
  <c r="B79" i="190"/>
  <c r="H79" i="190"/>
  <c r="G78" i="190"/>
  <c r="M78" i="190"/>
  <c r="F78" i="190"/>
  <c r="L78" i="190"/>
  <c r="E78" i="190"/>
  <c r="K78" i="190"/>
  <c r="D78" i="190"/>
  <c r="J78" i="190"/>
  <c r="C78" i="190"/>
  <c r="I78" i="190"/>
  <c r="B78" i="190"/>
  <c r="H78" i="190"/>
  <c r="G77" i="190"/>
  <c r="M77" i="190"/>
  <c r="F77" i="190"/>
  <c r="L77" i="190"/>
  <c r="E77" i="190"/>
  <c r="K77" i="190"/>
  <c r="D77" i="190"/>
  <c r="J77" i="190"/>
  <c r="C77" i="190"/>
  <c r="I77" i="190"/>
  <c r="B77" i="190"/>
  <c r="H77" i="190"/>
  <c r="G76" i="190"/>
  <c r="M76" i="190"/>
  <c r="F76" i="190"/>
  <c r="L76" i="190"/>
  <c r="E76" i="190"/>
  <c r="K76" i="190"/>
  <c r="D76" i="190"/>
  <c r="J76" i="190"/>
  <c r="C76" i="190"/>
  <c r="I76" i="190"/>
  <c r="B76" i="190"/>
  <c r="H76" i="190"/>
  <c r="G75" i="190"/>
  <c r="M75" i="190"/>
  <c r="F75" i="190"/>
  <c r="L75" i="190"/>
  <c r="E75" i="190"/>
  <c r="K75" i="190"/>
  <c r="D75" i="190"/>
  <c r="J75" i="190"/>
  <c r="C75" i="190"/>
  <c r="I75" i="190"/>
  <c r="B75" i="190"/>
  <c r="H75" i="190"/>
  <c r="G74" i="190"/>
  <c r="M74" i="190"/>
  <c r="F74" i="190"/>
  <c r="L74" i="190"/>
  <c r="E74" i="190"/>
  <c r="K74" i="190"/>
  <c r="D74" i="190"/>
  <c r="J74" i="190"/>
  <c r="C74" i="190"/>
  <c r="I74" i="190"/>
  <c r="B74" i="190"/>
  <c r="H74" i="190"/>
  <c r="G73" i="190"/>
  <c r="M73" i="190"/>
  <c r="F73" i="190"/>
  <c r="L73" i="190"/>
  <c r="E73" i="190"/>
  <c r="K73" i="190"/>
  <c r="D73" i="190"/>
  <c r="J73" i="190"/>
  <c r="C73" i="190"/>
  <c r="I73" i="190"/>
  <c r="B73" i="190"/>
  <c r="H73" i="190"/>
  <c r="G72" i="190"/>
  <c r="M72" i="190"/>
  <c r="F72" i="190"/>
  <c r="L72" i="190"/>
  <c r="E72" i="190"/>
  <c r="K72" i="190"/>
  <c r="D72" i="190"/>
  <c r="J72" i="190"/>
  <c r="C72" i="190"/>
  <c r="I72" i="190"/>
  <c r="B72" i="190"/>
  <c r="H72" i="190"/>
  <c r="G71" i="190"/>
  <c r="M71" i="190"/>
  <c r="F71" i="190"/>
  <c r="L71" i="190"/>
  <c r="E71" i="190"/>
  <c r="K71" i="190"/>
  <c r="D71" i="190"/>
  <c r="J71" i="190"/>
  <c r="C71" i="190"/>
  <c r="I71" i="190"/>
  <c r="B71" i="190"/>
  <c r="H71" i="190"/>
  <c r="G70" i="190"/>
  <c r="M70" i="190"/>
  <c r="F70" i="190"/>
  <c r="L70" i="190"/>
  <c r="E70" i="190"/>
  <c r="K70" i="190"/>
  <c r="D70" i="190"/>
  <c r="J70" i="190"/>
  <c r="C70" i="190"/>
  <c r="I70" i="190"/>
  <c r="B70" i="190"/>
  <c r="H70" i="190"/>
  <c r="G69" i="190"/>
  <c r="M69" i="190"/>
  <c r="F69" i="190"/>
  <c r="L69" i="190"/>
  <c r="E69" i="190"/>
  <c r="K69" i="190"/>
  <c r="D69" i="190"/>
  <c r="J69" i="190"/>
  <c r="C69" i="190"/>
  <c r="I69" i="190"/>
  <c r="B69" i="190"/>
  <c r="H69" i="190"/>
  <c r="G68" i="190"/>
  <c r="M68" i="190"/>
  <c r="F68" i="190"/>
  <c r="L68" i="190"/>
  <c r="E68" i="190"/>
  <c r="K68" i="190"/>
  <c r="D68" i="190"/>
  <c r="J68" i="190"/>
  <c r="C68" i="190"/>
  <c r="I68" i="190"/>
  <c r="B68" i="190"/>
  <c r="H68" i="190"/>
  <c r="G67" i="190"/>
  <c r="M67" i="190"/>
  <c r="F67" i="190"/>
  <c r="L67" i="190"/>
  <c r="E67" i="190"/>
  <c r="K67" i="190"/>
  <c r="D67" i="190"/>
  <c r="J67" i="190"/>
  <c r="C67" i="190"/>
  <c r="I67" i="190"/>
  <c r="B67" i="190"/>
  <c r="H67" i="190"/>
  <c r="G66" i="190"/>
  <c r="M66" i="190"/>
  <c r="F66" i="190"/>
  <c r="L66" i="190"/>
  <c r="E66" i="190"/>
  <c r="K66" i="190"/>
  <c r="D66" i="190"/>
  <c r="J66" i="190"/>
  <c r="C66" i="190"/>
  <c r="I66" i="190"/>
  <c r="B66" i="190"/>
  <c r="H66" i="190"/>
  <c r="G65" i="190"/>
  <c r="M65" i="190"/>
  <c r="F65" i="190"/>
  <c r="L65" i="190"/>
  <c r="E65" i="190"/>
  <c r="K65" i="190"/>
  <c r="D65" i="190"/>
  <c r="J65" i="190"/>
  <c r="C65" i="190"/>
  <c r="I65" i="190"/>
  <c r="B65" i="190"/>
  <c r="H65" i="190"/>
  <c r="G64" i="190"/>
  <c r="M64" i="190"/>
  <c r="F64" i="190"/>
  <c r="L64" i="190"/>
  <c r="E64" i="190"/>
  <c r="K64" i="190"/>
  <c r="D64" i="190"/>
  <c r="J64" i="190"/>
  <c r="C64" i="190"/>
  <c r="I64" i="190"/>
  <c r="B64" i="190"/>
  <c r="H64" i="190"/>
  <c r="G63" i="190"/>
  <c r="M63" i="190"/>
  <c r="F63" i="190"/>
  <c r="L63" i="190"/>
  <c r="E63" i="190"/>
  <c r="K63" i="190"/>
  <c r="D63" i="190"/>
  <c r="J63" i="190"/>
  <c r="C63" i="190"/>
  <c r="I63" i="190"/>
  <c r="B63" i="190"/>
  <c r="H63" i="190"/>
  <c r="G62" i="190"/>
  <c r="M62" i="190"/>
  <c r="F62" i="190"/>
  <c r="L62" i="190"/>
  <c r="E62" i="190"/>
  <c r="K62" i="190"/>
  <c r="D62" i="190"/>
  <c r="J62" i="190"/>
  <c r="C62" i="190"/>
  <c r="I62" i="190"/>
  <c r="B62" i="190"/>
  <c r="H62" i="190"/>
  <c r="G61" i="190"/>
  <c r="M61" i="190"/>
  <c r="F61" i="190"/>
  <c r="L61" i="190"/>
  <c r="E61" i="190"/>
  <c r="K61" i="190"/>
  <c r="D61" i="190"/>
  <c r="J61" i="190"/>
  <c r="C61" i="190"/>
  <c r="I61" i="190"/>
  <c r="B61" i="190"/>
  <c r="H61" i="190"/>
  <c r="G60" i="190"/>
  <c r="M60" i="190"/>
  <c r="F60" i="190"/>
  <c r="L60" i="190"/>
  <c r="E60" i="190"/>
  <c r="K60" i="190"/>
  <c r="D60" i="190"/>
  <c r="J60" i="190"/>
  <c r="C60" i="190"/>
  <c r="I60" i="190"/>
  <c r="B60" i="190"/>
  <c r="H60" i="190"/>
  <c r="G59" i="190"/>
  <c r="M59" i="190"/>
  <c r="F59" i="190"/>
  <c r="L59" i="190"/>
  <c r="E59" i="190"/>
  <c r="K59" i="190"/>
  <c r="D59" i="190"/>
  <c r="J59" i="190"/>
  <c r="C59" i="190"/>
  <c r="I59" i="190"/>
  <c r="B59" i="190"/>
  <c r="H59" i="190"/>
  <c r="G58" i="190"/>
  <c r="M58" i="190"/>
  <c r="F58" i="190"/>
  <c r="L58" i="190"/>
  <c r="E58" i="190"/>
  <c r="K58" i="190"/>
  <c r="D58" i="190"/>
  <c r="J58" i="190"/>
  <c r="C58" i="190"/>
  <c r="I58" i="190"/>
  <c r="B58" i="190"/>
  <c r="H58" i="190"/>
  <c r="G57" i="190"/>
  <c r="M57" i="190"/>
  <c r="G56" i="190"/>
  <c r="M56" i="190"/>
  <c r="G55" i="190"/>
  <c r="M55" i="190"/>
  <c r="G54" i="190"/>
  <c r="M54" i="190"/>
  <c r="G53" i="190"/>
  <c r="M53" i="190"/>
  <c r="G52" i="190"/>
  <c r="M52" i="190"/>
  <c r="G51" i="190"/>
  <c r="M51" i="190"/>
  <c r="G50" i="190"/>
  <c r="M50" i="190"/>
  <c r="G49" i="190"/>
  <c r="M49" i="190"/>
  <c r="G48" i="190"/>
  <c r="M48" i="190"/>
  <c r="G47" i="190"/>
  <c r="M47" i="190"/>
  <c r="G46" i="190"/>
  <c r="M46" i="190"/>
  <c r="G45" i="190"/>
  <c r="M45" i="190"/>
  <c r="G44" i="190"/>
  <c r="M44" i="190"/>
  <c r="G43" i="190"/>
  <c r="M43" i="190"/>
  <c r="G42" i="190"/>
  <c r="M42" i="190"/>
  <c r="G41" i="190"/>
  <c r="M41" i="190"/>
  <c r="G40" i="190"/>
  <c r="M40" i="190"/>
  <c r="G39" i="190"/>
  <c r="M39" i="190"/>
  <c r="G38" i="190"/>
  <c r="M38" i="190"/>
  <c r="G37" i="190"/>
  <c r="M37" i="190"/>
  <c r="G36" i="190"/>
  <c r="M36" i="190"/>
  <c r="G35" i="190"/>
  <c r="M35" i="190"/>
  <c r="G34" i="190"/>
  <c r="M34" i="190"/>
  <c r="G33" i="190"/>
  <c r="M33" i="190"/>
  <c r="G32" i="190"/>
  <c r="M32" i="190"/>
  <c r="G31" i="190"/>
  <c r="M31" i="190"/>
  <c r="G30" i="190"/>
  <c r="M30" i="190"/>
  <c r="G29" i="190"/>
  <c r="M29" i="190"/>
  <c r="G28" i="190"/>
  <c r="M28" i="190"/>
  <c r="G27" i="190"/>
  <c r="M27" i="190"/>
  <c r="G26" i="190"/>
  <c r="M26" i="190"/>
  <c r="G25" i="190"/>
  <c r="M25" i="190"/>
  <c r="G24" i="190"/>
  <c r="M24" i="190"/>
  <c r="G23" i="190"/>
  <c r="M23" i="190"/>
  <c r="G22" i="190"/>
  <c r="M22" i="190"/>
  <c r="G21" i="190"/>
  <c r="M21" i="190"/>
  <c r="G20" i="190"/>
  <c r="M20" i="190"/>
  <c r="G19" i="190"/>
  <c r="M19" i="190"/>
  <c r="G18" i="190"/>
  <c r="M18" i="190"/>
  <c r="G17" i="190"/>
  <c r="M17" i="190"/>
  <c r="G16" i="190"/>
  <c r="M16" i="190"/>
  <c r="G15" i="190"/>
  <c r="M15" i="190"/>
  <c r="G14" i="190"/>
  <c r="M14" i="190"/>
  <c r="G13" i="190"/>
  <c r="M13" i="190"/>
  <c r="G12" i="190"/>
  <c r="M12" i="190"/>
  <c r="G11" i="190"/>
  <c r="M11" i="190"/>
  <c r="G10" i="190"/>
  <c r="M10" i="190"/>
  <c r="G9" i="190"/>
  <c r="M9" i="190"/>
  <c r="G110" i="189"/>
  <c r="M110" i="189"/>
  <c r="F110" i="189"/>
  <c r="L110" i="189"/>
  <c r="E110" i="189"/>
  <c r="K110" i="189"/>
  <c r="D110" i="189"/>
  <c r="J110" i="189"/>
  <c r="C110" i="189"/>
  <c r="I110" i="189"/>
  <c r="B110" i="189"/>
  <c r="H110" i="189"/>
  <c r="G109" i="189"/>
  <c r="M109" i="189"/>
  <c r="F109" i="189"/>
  <c r="L109" i="189"/>
  <c r="E109" i="189"/>
  <c r="K109" i="189"/>
  <c r="D109" i="189"/>
  <c r="J109" i="189"/>
  <c r="C109" i="189"/>
  <c r="I109" i="189"/>
  <c r="B109" i="189"/>
  <c r="H109" i="189"/>
  <c r="G108" i="189"/>
  <c r="M108" i="189"/>
  <c r="F108" i="189"/>
  <c r="L108" i="189"/>
  <c r="E108" i="189"/>
  <c r="K108" i="189"/>
  <c r="D108" i="189"/>
  <c r="J108" i="189"/>
  <c r="C108" i="189"/>
  <c r="I108" i="189"/>
  <c r="B108" i="189"/>
  <c r="H108" i="189"/>
  <c r="G107" i="189"/>
  <c r="M107" i="189"/>
  <c r="F107" i="189"/>
  <c r="L107" i="189"/>
  <c r="E107" i="189"/>
  <c r="K107" i="189"/>
  <c r="D107" i="189"/>
  <c r="J107" i="189"/>
  <c r="C107" i="189"/>
  <c r="I107" i="189"/>
  <c r="B107" i="189"/>
  <c r="H107" i="189"/>
  <c r="G106" i="189"/>
  <c r="M106" i="189"/>
  <c r="F106" i="189"/>
  <c r="L106" i="189"/>
  <c r="E106" i="189"/>
  <c r="K106" i="189"/>
  <c r="D106" i="189"/>
  <c r="J106" i="189"/>
  <c r="C106" i="189"/>
  <c r="I106" i="189"/>
  <c r="B106" i="189"/>
  <c r="H106" i="189"/>
  <c r="G105" i="189"/>
  <c r="M105" i="189"/>
  <c r="F105" i="189"/>
  <c r="L105" i="189"/>
  <c r="E105" i="189"/>
  <c r="K105" i="189"/>
  <c r="D105" i="189"/>
  <c r="J105" i="189"/>
  <c r="C105" i="189"/>
  <c r="I105" i="189"/>
  <c r="B105" i="189"/>
  <c r="H105" i="189"/>
  <c r="G104" i="189"/>
  <c r="M104" i="189"/>
  <c r="F104" i="189"/>
  <c r="L104" i="189"/>
  <c r="E104" i="189"/>
  <c r="K104" i="189"/>
  <c r="D104" i="189"/>
  <c r="J104" i="189"/>
  <c r="C104" i="189"/>
  <c r="I104" i="189"/>
  <c r="B104" i="189"/>
  <c r="H104" i="189"/>
  <c r="G103" i="189"/>
  <c r="M103" i="189"/>
  <c r="F103" i="189"/>
  <c r="L103" i="189"/>
  <c r="E103" i="189"/>
  <c r="K103" i="189"/>
  <c r="D103" i="189"/>
  <c r="J103" i="189"/>
  <c r="C103" i="189"/>
  <c r="I103" i="189"/>
  <c r="B103" i="189"/>
  <c r="H103" i="189"/>
  <c r="G102" i="189"/>
  <c r="M102" i="189"/>
  <c r="F102" i="189"/>
  <c r="L102" i="189"/>
  <c r="E102" i="189"/>
  <c r="K102" i="189"/>
  <c r="D102" i="189"/>
  <c r="J102" i="189"/>
  <c r="C102" i="189"/>
  <c r="I102" i="189"/>
  <c r="B102" i="189"/>
  <c r="H102" i="189"/>
  <c r="G101" i="189"/>
  <c r="M101" i="189"/>
  <c r="F101" i="189"/>
  <c r="L101" i="189"/>
  <c r="E101" i="189"/>
  <c r="K101" i="189"/>
  <c r="D101" i="189"/>
  <c r="J101" i="189"/>
  <c r="C101" i="189"/>
  <c r="I101" i="189"/>
  <c r="B101" i="189"/>
  <c r="H101" i="189"/>
  <c r="G100" i="189"/>
  <c r="M100" i="189"/>
  <c r="F100" i="189"/>
  <c r="L100" i="189"/>
  <c r="E100" i="189"/>
  <c r="K100" i="189"/>
  <c r="D100" i="189"/>
  <c r="J100" i="189"/>
  <c r="C100" i="189"/>
  <c r="I100" i="189"/>
  <c r="B100" i="189"/>
  <c r="H100" i="189"/>
  <c r="G99" i="189"/>
  <c r="M99" i="189"/>
  <c r="F99" i="189"/>
  <c r="L99" i="189"/>
  <c r="E99" i="189"/>
  <c r="K99" i="189"/>
  <c r="D99" i="189"/>
  <c r="J99" i="189"/>
  <c r="C99" i="189"/>
  <c r="I99" i="189"/>
  <c r="B99" i="189"/>
  <c r="H99" i="189"/>
  <c r="G98" i="189"/>
  <c r="M98" i="189"/>
  <c r="F98" i="189"/>
  <c r="L98" i="189"/>
  <c r="E98" i="189"/>
  <c r="K98" i="189"/>
  <c r="D98" i="189"/>
  <c r="J98" i="189"/>
  <c r="C98" i="189"/>
  <c r="I98" i="189"/>
  <c r="B98" i="189"/>
  <c r="H98" i="189"/>
  <c r="G97" i="189"/>
  <c r="M97" i="189"/>
  <c r="F97" i="189"/>
  <c r="L97" i="189"/>
  <c r="E97" i="189"/>
  <c r="K97" i="189"/>
  <c r="D97" i="189"/>
  <c r="J97" i="189"/>
  <c r="C97" i="189"/>
  <c r="I97" i="189"/>
  <c r="B97" i="189"/>
  <c r="H97" i="189"/>
  <c r="G96" i="189"/>
  <c r="M96" i="189"/>
  <c r="F96" i="189"/>
  <c r="L96" i="189"/>
  <c r="E96" i="189"/>
  <c r="K96" i="189"/>
  <c r="D96" i="189"/>
  <c r="J96" i="189"/>
  <c r="C96" i="189"/>
  <c r="I96" i="189"/>
  <c r="B96" i="189"/>
  <c r="H96" i="189"/>
  <c r="G95" i="189"/>
  <c r="M95" i="189"/>
  <c r="F95" i="189"/>
  <c r="L95" i="189"/>
  <c r="E95" i="189"/>
  <c r="K95" i="189"/>
  <c r="D95" i="189"/>
  <c r="J95" i="189"/>
  <c r="C95" i="189"/>
  <c r="I95" i="189"/>
  <c r="B95" i="189"/>
  <c r="H95" i="189"/>
  <c r="G94" i="189"/>
  <c r="M94" i="189"/>
  <c r="F94" i="189"/>
  <c r="L94" i="189"/>
  <c r="E94" i="189"/>
  <c r="K94" i="189"/>
  <c r="D94" i="189"/>
  <c r="J94" i="189"/>
  <c r="C94" i="189"/>
  <c r="I94" i="189"/>
  <c r="B94" i="189"/>
  <c r="H94" i="189"/>
  <c r="G93" i="189"/>
  <c r="M93" i="189"/>
  <c r="F93" i="189"/>
  <c r="L93" i="189"/>
  <c r="E93" i="189"/>
  <c r="K93" i="189"/>
  <c r="D93" i="189"/>
  <c r="J93" i="189"/>
  <c r="C93" i="189"/>
  <c r="I93" i="189"/>
  <c r="B93" i="189"/>
  <c r="H93" i="189"/>
  <c r="G92" i="189"/>
  <c r="M92" i="189"/>
  <c r="F92" i="189"/>
  <c r="L92" i="189"/>
  <c r="E92" i="189"/>
  <c r="K92" i="189"/>
  <c r="D92" i="189"/>
  <c r="J92" i="189"/>
  <c r="C92" i="189"/>
  <c r="I92" i="189"/>
  <c r="B92" i="189"/>
  <c r="H92" i="189"/>
  <c r="G91" i="189"/>
  <c r="M91" i="189"/>
  <c r="F91" i="189"/>
  <c r="L91" i="189"/>
  <c r="E91" i="189"/>
  <c r="K91" i="189"/>
  <c r="D91" i="189"/>
  <c r="J91" i="189"/>
  <c r="C91" i="189"/>
  <c r="I91" i="189"/>
  <c r="B91" i="189"/>
  <c r="H91" i="189"/>
  <c r="G90" i="189"/>
  <c r="M90" i="189"/>
  <c r="F90" i="189"/>
  <c r="L90" i="189"/>
  <c r="E90" i="189"/>
  <c r="K90" i="189"/>
  <c r="D90" i="189"/>
  <c r="J90" i="189"/>
  <c r="C90" i="189"/>
  <c r="I90" i="189"/>
  <c r="B90" i="189"/>
  <c r="H90" i="189"/>
  <c r="G89" i="189"/>
  <c r="M89" i="189"/>
  <c r="F89" i="189"/>
  <c r="L89" i="189"/>
  <c r="E89" i="189"/>
  <c r="K89" i="189"/>
  <c r="D89" i="189"/>
  <c r="J89" i="189"/>
  <c r="C89" i="189"/>
  <c r="I89" i="189"/>
  <c r="B89" i="189"/>
  <c r="H89" i="189"/>
  <c r="G88" i="189"/>
  <c r="M88" i="189"/>
  <c r="F88" i="189"/>
  <c r="L88" i="189"/>
  <c r="E88" i="189"/>
  <c r="K88" i="189"/>
  <c r="D88" i="189"/>
  <c r="J88" i="189"/>
  <c r="C88" i="189"/>
  <c r="I88" i="189"/>
  <c r="B88" i="189"/>
  <c r="H88" i="189"/>
  <c r="G87" i="189"/>
  <c r="M87" i="189"/>
  <c r="F87" i="189"/>
  <c r="L87" i="189"/>
  <c r="E87" i="189"/>
  <c r="K87" i="189"/>
  <c r="D87" i="189"/>
  <c r="J87" i="189"/>
  <c r="C87" i="189"/>
  <c r="I87" i="189"/>
  <c r="B87" i="189"/>
  <c r="H87" i="189"/>
  <c r="G86" i="189"/>
  <c r="M86" i="189"/>
  <c r="F86" i="189"/>
  <c r="L86" i="189"/>
  <c r="E86" i="189"/>
  <c r="K86" i="189"/>
  <c r="D86" i="189"/>
  <c r="J86" i="189"/>
  <c r="C86" i="189"/>
  <c r="I86" i="189"/>
  <c r="B86" i="189"/>
  <c r="H86" i="189"/>
  <c r="G85" i="189"/>
  <c r="M85" i="189"/>
  <c r="F85" i="189"/>
  <c r="L85" i="189"/>
  <c r="E85" i="189"/>
  <c r="K85" i="189"/>
  <c r="D85" i="189"/>
  <c r="J85" i="189"/>
  <c r="C85" i="189"/>
  <c r="I85" i="189"/>
  <c r="B85" i="189"/>
  <c r="H85" i="189"/>
  <c r="G84" i="189"/>
  <c r="M84" i="189"/>
  <c r="F84" i="189"/>
  <c r="L84" i="189"/>
  <c r="E84" i="189"/>
  <c r="K84" i="189"/>
  <c r="D84" i="189"/>
  <c r="J84" i="189"/>
  <c r="C84" i="189"/>
  <c r="I84" i="189"/>
  <c r="B84" i="189"/>
  <c r="H84" i="189"/>
  <c r="G83" i="189"/>
  <c r="M83" i="189"/>
  <c r="F83" i="189"/>
  <c r="L83" i="189"/>
  <c r="E83" i="189"/>
  <c r="K83" i="189"/>
  <c r="D83" i="189"/>
  <c r="J83" i="189"/>
  <c r="C83" i="189"/>
  <c r="I83" i="189"/>
  <c r="B83" i="189"/>
  <c r="H83" i="189"/>
  <c r="G82" i="189"/>
  <c r="M82" i="189"/>
  <c r="F82" i="189"/>
  <c r="L82" i="189"/>
  <c r="E82" i="189"/>
  <c r="K82" i="189"/>
  <c r="D82" i="189"/>
  <c r="J82" i="189"/>
  <c r="C82" i="189"/>
  <c r="I82" i="189"/>
  <c r="B82" i="189"/>
  <c r="H82" i="189"/>
  <c r="G81" i="189"/>
  <c r="M81" i="189"/>
  <c r="F81" i="189"/>
  <c r="L81" i="189"/>
  <c r="E81" i="189"/>
  <c r="K81" i="189"/>
  <c r="D81" i="189"/>
  <c r="J81" i="189"/>
  <c r="C81" i="189"/>
  <c r="I81" i="189"/>
  <c r="B81" i="189"/>
  <c r="H81" i="189"/>
  <c r="G80" i="189"/>
  <c r="M80" i="189"/>
  <c r="F80" i="189"/>
  <c r="L80" i="189"/>
  <c r="E80" i="189"/>
  <c r="K80" i="189"/>
  <c r="D80" i="189"/>
  <c r="J80" i="189"/>
  <c r="C80" i="189"/>
  <c r="I80" i="189"/>
  <c r="B80" i="189"/>
  <c r="H80" i="189"/>
  <c r="G79" i="189"/>
  <c r="M79" i="189"/>
  <c r="F79" i="189"/>
  <c r="L79" i="189"/>
  <c r="E79" i="189"/>
  <c r="K79" i="189"/>
  <c r="D79" i="189"/>
  <c r="J79" i="189"/>
  <c r="C79" i="189"/>
  <c r="I79" i="189"/>
  <c r="B79" i="189"/>
  <c r="H79" i="189"/>
  <c r="G78" i="189"/>
  <c r="M78" i="189"/>
  <c r="F78" i="189"/>
  <c r="L78" i="189"/>
  <c r="E78" i="189"/>
  <c r="K78" i="189"/>
  <c r="D78" i="189"/>
  <c r="J78" i="189"/>
  <c r="C78" i="189"/>
  <c r="I78" i="189"/>
  <c r="B78" i="189"/>
  <c r="H78" i="189"/>
  <c r="G77" i="189"/>
  <c r="M77" i="189"/>
  <c r="F77" i="189"/>
  <c r="L77" i="189"/>
  <c r="E77" i="189"/>
  <c r="K77" i="189"/>
  <c r="D77" i="189"/>
  <c r="J77" i="189"/>
  <c r="C77" i="189"/>
  <c r="I77" i="189"/>
  <c r="B77" i="189"/>
  <c r="H77" i="189"/>
  <c r="G76" i="189"/>
  <c r="M76" i="189"/>
  <c r="F76" i="189"/>
  <c r="L76" i="189"/>
  <c r="E76" i="189"/>
  <c r="K76" i="189"/>
  <c r="D76" i="189"/>
  <c r="J76" i="189"/>
  <c r="C76" i="189"/>
  <c r="I76" i="189"/>
  <c r="B76" i="189"/>
  <c r="H76" i="189"/>
  <c r="G75" i="189"/>
  <c r="M75" i="189"/>
  <c r="F75" i="189"/>
  <c r="L75" i="189"/>
  <c r="E75" i="189"/>
  <c r="K75" i="189"/>
  <c r="D75" i="189"/>
  <c r="J75" i="189"/>
  <c r="C75" i="189"/>
  <c r="I75" i="189"/>
  <c r="B75" i="189"/>
  <c r="H75" i="189"/>
  <c r="G74" i="189"/>
  <c r="M74" i="189"/>
  <c r="F74" i="189"/>
  <c r="L74" i="189"/>
  <c r="E74" i="189"/>
  <c r="K74" i="189"/>
  <c r="D74" i="189"/>
  <c r="J74" i="189"/>
  <c r="C74" i="189"/>
  <c r="I74" i="189"/>
  <c r="B74" i="189"/>
  <c r="H74" i="189"/>
  <c r="G73" i="189"/>
  <c r="M73" i="189"/>
  <c r="F73" i="189"/>
  <c r="L73" i="189"/>
  <c r="E73" i="189"/>
  <c r="K73" i="189"/>
  <c r="D73" i="189"/>
  <c r="J73" i="189"/>
  <c r="C73" i="189"/>
  <c r="I73" i="189"/>
  <c r="B73" i="189"/>
  <c r="H73" i="189"/>
  <c r="G72" i="189"/>
  <c r="M72" i="189"/>
  <c r="F72" i="189"/>
  <c r="L72" i="189"/>
  <c r="E72" i="189"/>
  <c r="K72" i="189"/>
  <c r="D72" i="189"/>
  <c r="J72" i="189"/>
  <c r="C72" i="189"/>
  <c r="I72" i="189"/>
  <c r="B72" i="189"/>
  <c r="H72" i="189"/>
  <c r="G71" i="189"/>
  <c r="M71" i="189"/>
  <c r="F71" i="189"/>
  <c r="L71" i="189"/>
  <c r="E71" i="189"/>
  <c r="K71" i="189"/>
  <c r="D71" i="189"/>
  <c r="J71" i="189"/>
  <c r="C71" i="189"/>
  <c r="I71" i="189"/>
  <c r="B71" i="189"/>
  <c r="H71" i="189"/>
  <c r="G70" i="189"/>
  <c r="M70" i="189"/>
  <c r="F70" i="189"/>
  <c r="L70" i="189"/>
  <c r="E70" i="189"/>
  <c r="K70" i="189"/>
  <c r="D70" i="189"/>
  <c r="J70" i="189"/>
  <c r="C70" i="189"/>
  <c r="I70" i="189"/>
  <c r="B70" i="189"/>
  <c r="H70" i="189"/>
  <c r="G69" i="189"/>
  <c r="M69" i="189"/>
  <c r="F69" i="189"/>
  <c r="L69" i="189"/>
  <c r="E69" i="189"/>
  <c r="K69" i="189"/>
  <c r="D69" i="189"/>
  <c r="J69" i="189"/>
  <c r="C69" i="189"/>
  <c r="I69" i="189"/>
  <c r="B69" i="189"/>
  <c r="H69" i="189"/>
  <c r="G68" i="189"/>
  <c r="M68" i="189"/>
  <c r="F68" i="189"/>
  <c r="L68" i="189"/>
  <c r="E68" i="189"/>
  <c r="K68" i="189"/>
  <c r="D68" i="189"/>
  <c r="J68" i="189"/>
  <c r="C68" i="189"/>
  <c r="I68" i="189"/>
  <c r="B68" i="189"/>
  <c r="H68" i="189"/>
  <c r="G67" i="189"/>
  <c r="M67" i="189"/>
  <c r="F67" i="189"/>
  <c r="L67" i="189"/>
  <c r="E67" i="189"/>
  <c r="K67" i="189"/>
  <c r="D67" i="189"/>
  <c r="J67" i="189"/>
  <c r="C67" i="189"/>
  <c r="I67" i="189"/>
  <c r="B67" i="189"/>
  <c r="H67" i="189"/>
  <c r="G66" i="189"/>
  <c r="M66" i="189"/>
  <c r="F66" i="189"/>
  <c r="L66" i="189"/>
  <c r="E66" i="189"/>
  <c r="K66" i="189"/>
  <c r="D66" i="189"/>
  <c r="J66" i="189"/>
  <c r="C66" i="189"/>
  <c r="I66" i="189"/>
  <c r="B66" i="189"/>
  <c r="H66" i="189"/>
  <c r="G65" i="189"/>
  <c r="M65" i="189"/>
  <c r="F65" i="189"/>
  <c r="L65" i="189"/>
  <c r="E65" i="189"/>
  <c r="K65" i="189"/>
  <c r="D65" i="189"/>
  <c r="J65" i="189"/>
  <c r="C65" i="189"/>
  <c r="I65" i="189"/>
  <c r="B65" i="189"/>
  <c r="H65" i="189"/>
  <c r="G64" i="189"/>
  <c r="M64" i="189"/>
  <c r="F64" i="189"/>
  <c r="L64" i="189"/>
  <c r="E64" i="189"/>
  <c r="K64" i="189"/>
  <c r="D64" i="189"/>
  <c r="J64" i="189"/>
  <c r="C64" i="189"/>
  <c r="I64" i="189"/>
  <c r="B64" i="189"/>
  <c r="H64" i="189"/>
  <c r="G63" i="189"/>
  <c r="M63" i="189"/>
  <c r="F63" i="189"/>
  <c r="L63" i="189"/>
  <c r="E63" i="189"/>
  <c r="K63" i="189"/>
  <c r="D63" i="189"/>
  <c r="J63" i="189"/>
  <c r="C63" i="189"/>
  <c r="I63" i="189"/>
  <c r="B63" i="189"/>
  <c r="H63" i="189"/>
  <c r="G62" i="189"/>
  <c r="M62" i="189"/>
  <c r="F62" i="189"/>
  <c r="L62" i="189"/>
  <c r="E62" i="189"/>
  <c r="K62" i="189"/>
  <c r="D62" i="189"/>
  <c r="J62" i="189"/>
  <c r="C62" i="189"/>
  <c r="I62" i="189"/>
  <c r="B62" i="189"/>
  <c r="H62" i="189"/>
  <c r="G61" i="189"/>
  <c r="M61" i="189"/>
  <c r="F61" i="189"/>
  <c r="L61" i="189"/>
  <c r="E61" i="189"/>
  <c r="K61" i="189"/>
  <c r="D61" i="189"/>
  <c r="J61" i="189"/>
  <c r="C61" i="189"/>
  <c r="I61" i="189"/>
  <c r="B61" i="189"/>
  <c r="H61" i="189"/>
  <c r="G60" i="189"/>
  <c r="M60" i="189"/>
  <c r="F60" i="189"/>
  <c r="L60" i="189"/>
  <c r="E60" i="189"/>
  <c r="K60" i="189"/>
  <c r="D60" i="189"/>
  <c r="J60" i="189"/>
  <c r="C60" i="189"/>
  <c r="I60" i="189"/>
  <c r="B60" i="189"/>
  <c r="H60" i="189"/>
  <c r="G59" i="189"/>
  <c r="M59" i="189"/>
  <c r="F59" i="189"/>
  <c r="L59" i="189"/>
  <c r="E59" i="189"/>
  <c r="K59" i="189"/>
  <c r="D59" i="189"/>
  <c r="J59" i="189"/>
  <c r="C59" i="189"/>
  <c r="I59" i="189"/>
  <c r="B59" i="189"/>
  <c r="H59" i="189"/>
  <c r="G58" i="189"/>
  <c r="M58" i="189"/>
  <c r="F58" i="189"/>
  <c r="L58" i="189"/>
  <c r="E58" i="189"/>
  <c r="K58" i="189"/>
  <c r="D58" i="189"/>
  <c r="J58" i="189"/>
  <c r="C58" i="189"/>
  <c r="I58" i="189"/>
  <c r="B58" i="189"/>
  <c r="H58" i="189"/>
  <c r="G110" i="188"/>
  <c r="M110" i="188"/>
  <c r="F110" i="188"/>
  <c r="L110" i="188"/>
  <c r="E110" i="188"/>
  <c r="K110" i="188"/>
  <c r="D110" i="188"/>
  <c r="J110" i="188"/>
  <c r="C110" i="188"/>
  <c r="I110" i="188"/>
  <c r="B110" i="188"/>
  <c r="H110" i="188"/>
  <c r="G109" i="188"/>
  <c r="M109" i="188"/>
  <c r="F109" i="188"/>
  <c r="L109" i="188"/>
  <c r="E109" i="188"/>
  <c r="K109" i="188"/>
  <c r="D109" i="188"/>
  <c r="J109" i="188"/>
  <c r="C109" i="188"/>
  <c r="I109" i="188"/>
  <c r="B109" i="188"/>
  <c r="H109" i="188"/>
  <c r="G108" i="188"/>
  <c r="M108" i="188"/>
  <c r="F108" i="188"/>
  <c r="L108" i="188"/>
  <c r="E108" i="188"/>
  <c r="K108" i="188"/>
  <c r="D108" i="188"/>
  <c r="J108" i="188"/>
  <c r="C108" i="188"/>
  <c r="I108" i="188"/>
  <c r="B108" i="188"/>
  <c r="H108" i="188"/>
  <c r="G107" i="188"/>
  <c r="M107" i="188"/>
  <c r="F107" i="188"/>
  <c r="L107" i="188"/>
  <c r="E107" i="188"/>
  <c r="K107" i="188"/>
  <c r="D107" i="188"/>
  <c r="J107" i="188"/>
  <c r="C107" i="188"/>
  <c r="I107" i="188"/>
  <c r="B107" i="188"/>
  <c r="H107" i="188"/>
  <c r="G106" i="188"/>
  <c r="M106" i="188"/>
  <c r="F106" i="188"/>
  <c r="L106" i="188"/>
  <c r="E106" i="188"/>
  <c r="K106" i="188"/>
  <c r="D106" i="188"/>
  <c r="J106" i="188"/>
  <c r="C106" i="188"/>
  <c r="I106" i="188"/>
  <c r="B106" i="188"/>
  <c r="H106" i="188"/>
  <c r="G105" i="188"/>
  <c r="M105" i="188"/>
  <c r="F105" i="188"/>
  <c r="L105" i="188"/>
  <c r="E105" i="188"/>
  <c r="K105" i="188"/>
  <c r="D105" i="188"/>
  <c r="J105" i="188"/>
  <c r="C105" i="188"/>
  <c r="I105" i="188"/>
  <c r="B105" i="188"/>
  <c r="H105" i="188"/>
  <c r="G104" i="188"/>
  <c r="M104" i="188"/>
  <c r="F104" i="188"/>
  <c r="L104" i="188"/>
  <c r="E104" i="188"/>
  <c r="K104" i="188"/>
  <c r="D104" i="188"/>
  <c r="J104" i="188"/>
  <c r="C104" i="188"/>
  <c r="I104" i="188"/>
  <c r="B104" i="188"/>
  <c r="H104" i="188"/>
  <c r="G103" i="188"/>
  <c r="M103" i="188"/>
  <c r="F103" i="188"/>
  <c r="L103" i="188"/>
  <c r="E103" i="188"/>
  <c r="K103" i="188"/>
  <c r="D103" i="188"/>
  <c r="J103" i="188"/>
  <c r="C103" i="188"/>
  <c r="I103" i="188"/>
  <c r="B103" i="188"/>
  <c r="H103" i="188"/>
  <c r="G102" i="188"/>
  <c r="M102" i="188"/>
  <c r="F102" i="188"/>
  <c r="L102" i="188"/>
  <c r="E102" i="188"/>
  <c r="K102" i="188"/>
  <c r="D102" i="188"/>
  <c r="J102" i="188"/>
  <c r="C102" i="188"/>
  <c r="I102" i="188"/>
  <c r="B102" i="188"/>
  <c r="H102" i="188"/>
  <c r="G101" i="188"/>
  <c r="M101" i="188"/>
  <c r="F101" i="188"/>
  <c r="L101" i="188"/>
  <c r="E101" i="188"/>
  <c r="K101" i="188"/>
  <c r="D101" i="188"/>
  <c r="J101" i="188"/>
  <c r="C101" i="188"/>
  <c r="I101" i="188"/>
  <c r="B101" i="188"/>
  <c r="H101" i="188"/>
  <c r="G100" i="188"/>
  <c r="M100" i="188"/>
  <c r="F100" i="188"/>
  <c r="L100" i="188"/>
  <c r="E100" i="188"/>
  <c r="K100" i="188"/>
  <c r="D100" i="188"/>
  <c r="J100" i="188"/>
  <c r="C100" i="188"/>
  <c r="I100" i="188"/>
  <c r="B100" i="188"/>
  <c r="H100" i="188"/>
  <c r="G99" i="188"/>
  <c r="M99" i="188"/>
  <c r="F99" i="188"/>
  <c r="L99" i="188"/>
  <c r="E99" i="188"/>
  <c r="K99" i="188"/>
  <c r="D99" i="188"/>
  <c r="J99" i="188"/>
  <c r="C99" i="188"/>
  <c r="I99" i="188"/>
  <c r="B99" i="188"/>
  <c r="H99" i="188"/>
  <c r="G98" i="188"/>
  <c r="M98" i="188"/>
  <c r="F98" i="188"/>
  <c r="L98" i="188"/>
  <c r="E98" i="188"/>
  <c r="K98" i="188"/>
  <c r="D98" i="188"/>
  <c r="J98" i="188"/>
  <c r="C98" i="188"/>
  <c r="I98" i="188"/>
  <c r="B98" i="188"/>
  <c r="H98" i="188"/>
  <c r="G97" i="188"/>
  <c r="M97" i="188"/>
  <c r="F97" i="188"/>
  <c r="L97" i="188"/>
  <c r="E97" i="188"/>
  <c r="K97" i="188"/>
  <c r="D97" i="188"/>
  <c r="J97" i="188"/>
  <c r="C97" i="188"/>
  <c r="I97" i="188"/>
  <c r="B97" i="188"/>
  <c r="H97" i="188"/>
  <c r="G96" i="188"/>
  <c r="M96" i="188"/>
  <c r="F96" i="188"/>
  <c r="L96" i="188"/>
  <c r="E96" i="188"/>
  <c r="K96" i="188"/>
  <c r="D96" i="188"/>
  <c r="J96" i="188"/>
  <c r="C96" i="188"/>
  <c r="I96" i="188"/>
  <c r="B96" i="188"/>
  <c r="H96" i="188"/>
  <c r="G95" i="188"/>
  <c r="M95" i="188"/>
  <c r="F95" i="188"/>
  <c r="L95" i="188"/>
  <c r="E95" i="188"/>
  <c r="K95" i="188"/>
  <c r="D95" i="188"/>
  <c r="J95" i="188"/>
  <c r="C95" i="188"/>
  <c r="I95" i="188"/>
  <c r="B95" i="188"/>
  <c r="H95" i="188"/>
  <c r="G94" i="188"/>
  <c r="M94" i="188"/>
  <c r="F94" i="188"/>
  <c r="L94" i="188"/>
  <c r="E94" i="188"/>
  <c r="K94" i="188"/>
  <c r="D94" i="188"/>
  <c r="J94" i="188"/>
  <c r="C94" i="188"/>
  <c r="I94" i="188"/>
  <c r="B94" i="188"/>
  <c r="H94" i="188"/>
  <c r="G93" i="188"/>
  <c r="M93" i="188"/>
  <c r="F93" i="188"/>
  <c r="L93" i="188"/>
  <c r="E93" i="188"/>
  <c r="K93" i="188"/>
  <c r="D93" i="188"/>
  <c r="J93" i="188"/>
  <c r="C93" i="188"/>
  <c r="I93" i="188"/>
  <c r="B93" i="188"/>
  <c r="H93" i="188"/>
  <c r="G92" i="188"/>
  <c r="M92" i="188"/>
  <c r="F92" i="188"/>
  <c r="L92" i="188"/>
  <c r="E92" i="188"/>
  <c r="K92" i="188"/>
  <c r="D92" i="188"/>
  <c r="J92" i="188"/>
  <c r="C92" i="188"/>
  <c r="I92" i="188"/>
  <c r="B92" i="188"/>
  <c r="H92" i="188"/>
  <c r="G91" i="188"/>
  <c r="M91" i="188"/>
  <c r="F91" i="188"/>
  <c r="L91" i="188"/>
  <c r="E91" i="188"/>
  <c r="K91" i="188"/>
  <c r="D91" i="188"/>
  <c r="J91" i="188"/>
  <c r="C91" i="188"/>
  <c r="I91" i="188"/>
  <c r="B91" i="188"/>
  <c r="H91" i="188"/>
  <c r="G90" i="188"/>
  <c r="M90" i="188"/>
  <c r="F90" i="188"/>
  <c r="L90" i="188"/>
  <c r="E90" i="188"/>
  <c r="K90" i="188"/>
  <c r="D90" i="188"/>
  <c r="J90" i="188"/>
  <c r="C90" i="188"/>
  <c r="I90" i="188"/>
  <c r="B90" i="188"/>
  <c r="H90" i="188"/>
  <c r="G89" i="188"/>
  <c r="M89" i="188"/>
  <c r="F89" i="188"/>
  <c r="L89" i="188"/>
  <c r="E89" i="188"/>
  <c r="K89" i="188"/>
  <c r="D89" i="188"/>
  <c r="J89" i="188"/>
  <c r="C89" i="188"/>
  <c r="I89" i="188"/>
  <c r="B89" i="188"/>
  <c r="H89" i="188"/>
  <c r="G88" i="188"/>
  <c r="M88" i="188"/>
  <c r="F88" i="188"/>
  <c r="L88" i="188"/>
  <c r="E88" i="188"/>
  <c r="K88" i="188"/>
  <c r="D88" i="188"/>
  <c r="J88" i="188"/>
  <c r="C88" i="188"/>
  <c r="I88" i="188"/>
  <c r="B88" i="188"/>
  <c r="H88" i="188"/>
  <c r="G87" i="188"/>
  <c r="M87" i="188"/>
  <c r="F87" i="188"/>
  <c r="L87" i="188"/>
  <c r="E87" i="188"/>
  <c r="K87" i="188"/>
  <c r="D87" i="188"/>
  <c r="J87" i="188"/>
  <c r="C87" i="188"/>
  <c r="I87" i="188"/>
  <c r="B87" i="188"/>
  <c r="H87" i="188"/>
  <c r="G86" i="188"/>
  <c r="M86" i="188"/>
  <c r="F86" i="188"/>
  <c r="L86" i="188"/>
  <c r="E86" i="188"/>
  <c r="K86" i="188"/>
  <c r="D86" i="188"/>
  <c r="J86" i="188"/>
  <c r="C86" i="188"/>
  <c r="I86" i="188"/>
  <c r="B86" i="188"/>
  <c r="H86" i="188"/>
  <c r="G85" i="188"/>
  <c r="M85" i="188"/>
  <c r="F85" i="188"/>
  <c r="L85" i="188"/>
  <c r="E85" i="188"/>
  <c r="K85" i="188"/>
  <c r="D85" i="188"/>
  <c r="J85" i="188"/>
  <c r="C85" i="188"/>
  <c r="I85" i="188"/>
  <c r="B85" i="188"/>
  <c r="H85" i="188"/>
  <c r="G84" i="188"/>
  <c r="M84" i="188"/>
  <c r="F84" i="188"/>
  <c r="L84" i="188"/>
  <c r="E84" i="188"/>
  <c r="K84" i="188"/>
  <c r="D84" i="188"/>
  <c r="J84" i="188"/>
  <c r="C84" i="188"/>
  <c r="I84" i="188"/>
  <c r="B84" i="188"/>
  <c r="H84" i="188"/>
  <c r="G83" i="188"/>
  <c r="M83" i="188"/>
  <c r="F83" i="188"/>
  <c r="L83" i="188"/>
  <c r="E83" i="188"/>
  <c r="K83" i="188"/>
  <c r="D83" i="188"/>
  <c r="J83" i="188"/>
  <c r="C83" i="188"/>
  <c r="I83" i="188"/>
  <c r="B83" i="188"/>
  <c r="H83" i="188"/>
  <c r="G82" i="188"/>
  <c r="M82" i="188"/>
  <c r="F82" i="188"/>
  <c r="L82" i="188"/>
  <c r="E82" i="188"/>
  <c r="K82" i="188"/>
  <c r="D82" i="188"/>
  <c r="J82" i="188"/>
  <c r="C82" i="188"/>
  <c r="I82" i="188"/>
  <c r="B82" i="188"/>
  <c r="H82" i="188"/>
  <c r="G81" i="188"/>
  <c r="M81" i="188"/>
  <c r="F81" i="188"/>
  <c r="L81" i="188"/>
  <c r="E81" i="188"/>
  <c r="K81" i="188"/>
  <c r="D81" i="188"/>
  <c r="J81" i="188"/>
  <c r="C81" i="188"/>
  <c r="I81" i="188"/>
  <c r="B81" i="188"/>
  <c r="H81" i="188"/>
  <c r="G80" i="188"/>
  <c r="M80" i="188"/>
  <c r="F80" i="188"/>
  <c r="L80" i="188"/>
  <c r="E80" i="188"/>
  <c r="K80" i="188"/>
  <c r="D80" i="188"/>
  <c r="J80" i="188"/>
  <c r="C80" i="188"/>
  <c r="I80" i="188"/>
  <c r="B80" i="188"/>
  <c r="H80" i="188"/>
  <c r="G79" i="188"/>
  <c r="M79" i="188"/>
  <c r="F79" i="188"/>
  <c r="L79" i="188"/>
  <c r="E79" i="188"/>
  <c r="K79" i="188"/>
  <c r="D79" i="188"/>
  <c r="J79" i="188"/>
  <c r="C79" i="188"/>
  <c r="I79" i="188"/>
  <c r="B79" i="188"/>
  <c r="H79" i="188"/>
  <c r="G78" i="188"/>
  <c r="M78" i="188"/>
  <c r="F78" i="188"/>
  <c r="L78" i="188"/>
  <c r="E78" i="188"/>
  <c r="K78" i="188"/>
  <c r="D78" i="188"/>
  <c r="J78" i="188"/>
  <c r="C78" i="188"/>
  <c r="I78" i="188"/>
  <c r="B78" i="188"/>
  <c r="H78" i="188"/>
  <c r="G77" i="188"/>
  <c r="M77" i="188"/>
  <c r="F77" i="188"/>
  <c r="L77" i="188"/>
  <c r="E77" i="188"/>
  <c r="K77" i="188"/>
  <c r="D77" i="188"/>
  <c r="J77" i="188"/>
  <c r="C77" i="188"/>
  <c r="I77" i="188"/>
  <c r="B77" i="188"/>
  <c r="H77" i="188"/>
  <c r="G76" i="188"/>
  <c r="M76" i="188"/>
  <c r="F76" i="188"/>
  <c r="L76" i="188"/>
  <c r="E76" i="188"/>
  <c r="K76" i="188"/>
  <c r="D76" i="188"/>
  <c r="J76" i="188"/>
  <c r="C76" i="188"/>
  <c r="I76" i="188"/>
  <c r="B76" i="188"/>
  <c r="H76" i="188"/>
  <c r="G75" i="188"/>
  <c r="M75" i="188"/>
  <c r="F75" i="188"/>
  <c r="L75" i="188"/>
  <c r="E75" i="188"/>
  <c r="K75" i="188"/>
  <c r="D75" i="188"/>
  <c r="J75" i="188"/>
  <c r="C75" i="188"/>
  <c r="I75" i="188"/>
  <c r="B75" i="188"/>
  <c r="H75" i="188"/>
  <c r="G74" i="188"/>
  <c r="M74" i="188"/>
  <c r="F74" i="188"/>
  <c r="L74" i="188"/>
  <c r="E74" i="188"/>
  <c r="K74" i="188"/>
  <c r="D74" i="188"/>
  <c r="J74" i="188"/>
  <c r="C74" i="188"/>
  <c r="I74" i="188"/>
  <c r="B74" i="188"/>
  <c r="H74" i="188"/>
  <c r="G73" i="188"/>
  <c r="M73" i="188"/>
  <c r="F73" i="188"/>
  <c r="L73" i="188"/>
  <c r="E73" i="188"/>
  <c r="K73" i="188"/>
  <c r="D73" i="188"/>
  <c r="J73" i="188"/>
  <c r="C73" i="188"/>
  <c r="I73" i="188"/>
  <c r="B73" i="188"/>
  <c r="H73" i="188"/>
  <c r="G72" i="188"/>
  <c r="M72" i="188"/>
  <c r="F72" i="188"/>
  <c r="L72" i="188"/>
  <c r="E72" i="188"/>
  <c r="K72" i="188"/>
  <c r="D72" i="188"/>
  <c r="J72" i="188"/>
  <c r="C72" i="188"/>
  <c r="I72" i="188"/>
  <c r="B72" i="188"/>
  <c r="H72" i="188"/>
  <c r="G71" i="188"/>
  <c r="M71" i="188"/>
  <c r="F71" i="188"/>
  <c r="L71" i="188"/>
  <c r="E71" i="188"/>
  <c r="K71" i="188"/>
  <c r="D71" i="188"/>
  <c r="J71" i="188"/>
  <c r="C71" i="188"/>
  <c r="I71" i="188"/>
  <c r="B71" i="188"/>
  <c r="H71" i="188"/>
  <c r="G70" i="188"/>
  <c r="M70" i="188"/>
  <c r="F70" i="188"/>
  <c r="L70" i="188"/>
  <c r="E70" i="188"/>
  <c r="K70" i="188"/>
  <c r="D70" i="188"/>
  <c r="J70" i="188"/>
  <c r="C70" i="188"/>
  <c r="I70" i="188"/>
  <c r="B70" i="188"/>
  <c r="H70" i="188"/>
  <c r="G69" i="188"/>
  <c r="M69" i="188"/>
  <c r="F69" i="188"/>
  <c r="L69" i="188"/>
  <c r="E69" i="188"/>
  <c r="K69" i="188"/>
  <c r="D69" i="188"/>
  <c r="J69" i="188"/>
  <c r="C69" i="188"/>
  <c r="I69" i="188"/>
  <c r="B69" i="188"/>
  <c r="H69" i="188"/>
  <c r="G68" i="188"/>
  <c r="M68" i="188"/>
  <c r="F68" i="188"/>
  <c r="L68" i="188"/>
  <c r="E68" i="188"/>
  <c r="K68" i="188"/>
  <c r="D68" i="188"/>
  <c r="J68" i="188"/>
  <c r="C68" i="188"/>
  <c r="I68" i="188"/>
  <c r="B68" i="188"/>
  <c r="H68" i="188"/>
  <c r="G67" i="188"/>
  <c r="M67" i="188"/>
  <c r="F67" i="188"/>
  <c r="L67" i="188"/>
  <c r="E67" i="188"/>
  <c r="K67" i="188"/>
  <c r="D67" i="188"/>
  <c r="J67" i="188"/>
  <c r="C67" i="188"/>
  <c r="I67" i="188"/>
  <c r="B67" i="188"/>
  <c r="H67" i="188"/>
  <c r="G66" i="188"/>
  <c r="M66" i="188"/>
  <c r="F66" i="188"/>
  <c r="L66" i="188"/>
  <c r="E66" i="188"/>
  <c r="K66" i="188"/>
  <c r="D66" i="188"/>
  <c r="J66" i="188"/>
  <c r="C66" i="188"/>
  <c r="I66" i="188"/>
  <c r="B66" i="188"/>
  <c r="H66" i="188"/>
  <c r="G65" i="188"/>
  <c r="M65" i="188"/>
  <c r="F65" i="188"/>
  <c r="L65" i="188"/>
  <c r="E65" i="188"/>
  <c r="K65" i="188"/>
  <c r="D65" i="188"/>
  <c r="J65" i="188"/>
  <c r="C65" i="188"/>
  <c r="I65" i="188"/>
  <c r="B65" i="188"/>
  <c r="H65" i="188"/>
  <c r="G64" i="188"/>
  <c r="M64" i="188"/>
  <c r="F64" i="188"/>
  <c r="L64" i="188"/>
  <c r="E64" i="188"/>
  <c r="K64" i="188"/>
  <c r="D64" i="188"/>
  <c r="J64" i="188"/>
  <c r="C64" i="188"/>
  <c r="I64" i="188"/>
  <c r="B64" i="188"/>
  <c r="H64" i="188"/>
  <c r="G63" i="188"/>
  <c r="M63" i="188"/>
  <c r="F63" i="188"/>
  <c r="L63" i="188"/>
  <c r="E63" i="188"/>
  <c r="K63" i="188"/>
  <c r="D63" i="188"/>
  <c r="J63" i="188"/>
  <c r="C63" i="188"/>
  <c r="I63" i="188"/>
  <c r="B63" i="188"/>
  <c r="H63" i="188"/>
  <c r="G62" i="188"/>
  <c r="M62" i="188"/>
  <c r="F62" i="188"/>
  <c r="L62" i="188"/>
  <c r="E62" i="188"/>
  <c r="K62" i="188"/>
  <c r="D62" i="188"/>
  <c r="J62" i="188"/>
  <c r="C62" i="188"/>
  <c r="I62" i="188"/>
  <c r="B62" i="188"/>
  <c r="H62" i="188"/>
  <c r="G61" i="188"/>
  <c r="M61" i="188"/>
  <c r="F61" i="188"/>
  <c r="L61" i="188"/>
  <c r="E61" i="188"/>
  <c r="K61" i="188"/>
  <c r="D61" i="188"/>
  <c r="J61" i="188"/>
  <c r="C61" i="188"/>
  <c r="I61" i="188"/>
  <c r="B61" i="188"/>
  <c r="H61" i="188"/>
  <c r="G60" i="188"/>
  <c r="M60" i="188"/>
  <c r="F60" i="188"/>
  <c r="L60" i="188"/>
  <c r="E60" i="188"/>
  <c r="K60" i="188"/>
  <c r="D60" i="188"/>
  <c r="J60" i="188"/>
  <c r="C60" i="188"/>
  <c r="I60" i="188"/>
  <c r="B60" i="188"/>
  <c r="H60" i="188"/>
  <c r="G59" i="188"/>
  <c r="M59" i="188"/>
  <c r="F59" i="188"/>
  <c r="L59" i="188"/>
  <c r="E59" i="188"/>
  <c r="K59" i="188"/>
  <c r="D59" i="188"/>
  <c r="J59" i="188"/>
  <c r="C59" i="188"/>
  <c r="I59" i="188"/>
  <c r="B59" i="188"/>
  <c r="H59" i="188"/>
  <c r="G58" i="188"/>
  <c r="M58" i="188"/>
  <c r="F58" i="188"/>
  <c r="L58" i="188"/>
  <c r="E58" i="188"/>
  <c r="K58" i="188"/>
  <c r="D58" i="188"/>
  <c r="J58" i="188"/>
  <c r="C58" i="188"/>
  <c r="I58" i="188"/>
  <c r="B58" i="188"/>
  <c r="H58" i="188"/>
  <c r="G110" i="187"/>
  <c r="M110" i="187"/>
  <c r="F110" i="187"/>
  <c r="L110" i="187"/>
  <c r="E110" i="187"/>
  <c r="K110" i="187"/>
  <c r="D110" i="187"/>
  <c r="J110" i="187"/>
  <c r="C110" i="187"/>
  <c r="I110" i="187"/>
  <c r="B110" i="187"/>
  <c r="H110" i="187"/>
  <c r="G109" i="187"/>
  <c r="M109" i="187"/>
  <c r="F109" i="187"/>
  <c r="L109" i="187"/>
  <c r="E109" i="187"/>
  <c r="K109" i="187"/>
  <c r="D109" i="187"/>
  <c r="J109" i="187"/>
  <c r="C109" i="187"/>
  <c r="I109" i="187"/>
  <c r="B109" i="187"/>
  <c r="H109" i="187"/>
  <c r="G108" i="187"/>
  <c r="M108" i="187"/>
  <c r="F108" i="187"/>
  <c r="L108" i="187"/>
  <c r="E108" i="187"/>
  <c r="K108" i="187"/>
  <c r="D108" i="187"/>
  <c r="J108" i="187"/>
  <c r="C108" i="187"/>
  <c r="I108" i="187"/>
  <c r="B108" i="187"/>
  <c r="H108" i="187"/>
  <c r="G107" i="187"/>
  <c r="M107" i="187"/>
  <c r="F107" i="187"/>
  <c r="L107" i="187"/>
  <c r="E107" i="187"/>
  <c r="K107" i="187"/>
  <c r="D107" i="187"/>
  <c r="J107" i="187"/>
  <c r="C107" i="187"/>
  <c r="I107" i="187"/>
  <c r="B107" i="187"/>
  <c r="H107" i="187"/>
  <c r="G106" i="187"/>
  <c r="M106" i="187"/>
  <c r="F106" i="187"/>
  <c r="L106" i="187"/>
  <c r="E106" i="187"/>
  <c r="K106" i="187"/>
  <c r="D106" i="187"/>
  <c r="J106" i="187"/>
  <c r="C106" i="187"/>
  <c r="I106" i="187"/>
  <c r="B106" i="187"/>
  <c r="H106" i="187"/>
  <c r="G105" i="187"/>
  <c r="M105" i="187"/>
  <c r="F105" i="187"/>
  <c r="L105" i="187"/>
  <c r="E105" i="187"/>
  <c r="K105" i="187"/>
  <c r="D105" i="187"/>
  <c r="J105" i="187"/>
  <c r="C105" i="187"/>
  <c r="I105" i="187"/>
  <c r="B105" i="187"/>
  <c r="H105" i="187"/>
  <c r="G104" i="187"/>
  <c r="M104" i="187"/>
  <c r="F104" i="187"/>
  <c r="L104" i="187"/>
  <c r="E104" i="187"/>
  <c r="K104" i="187"/>
  <c r="D104" i="187"/>
  <c r="J104" i="187"/>
  <c r="C104" i="187"/>
  <c r="I104" i="187"/>
  <c r="B104" i="187"/>
  <c r="H104" i="187"/>
  <c r="G103" i="187"/>
  <c r="M103" i="187"/>
  <c r="F103" i="187"/>
  <c r="L103" i="187"/>
  <c r="E103" i="187"/>
  <c r="K103" i="187"/>
  <c r="D103" i="187"/>
  <c r="J103" i="187"/>
  <c r="C103" i="187"/>
  <c r="I103" i="187"/>
  <c r="B103" i="187"/>
  <c r="H103" i="187"/>
  <c r="G102" i="187"/>
  <c r="M102" i="187"/>
  <c r="F102" i="187"/>
  <c r="L102" i="187"/>
  <c r="E102" i="187"/>
  <c r="K102" i="187"/>
  <c r="D102" i="187"/>
  <c r="J102" i="187"/>
  <c r="C102" i="187"/>
  <c r="I102" i="187"/>
  <c r="B102" i="187"/>
  <c r="H102" i="187"/>
  <c r="G101" i="187"/>
  <c r="M101" i="187"/>
  <c r="F101" i="187"/>
  <c r="L101" i="187"/>
  <c r="E101" i="187"/>
  <c r="K101" i="187"/>
  <c r="D101" i="187"/>
  <c r="J101" i="187"/>
  <c r="C101" i="187"/>
  <c r="I101" i="187"/>
  <c r="B101" i="187"/>
  <c r="H101" i="187"/>
  <c r="G100" i="187"/>
  <c r="M100" i="187"/>
  <c r="F100" i="187"/>
  <c r="L100" i="187"/>
  <c r="E100" i="187"/>
  <c r="K100" i="187"/>
  <c r="D100" i="187"/>
  <c r="J100" i="187"/>
  <c r="C100" i="187"/>
  <c r="I100" i="187"/>
  <c r="B100" i="187"/>
  <c r="H100" i="187"/>
  <c r="G99" i="187"/>
  <c r="M99" i="187"/>
  <c r="F99" i="187"/>
  <c r="L99" i="187"/>
  <c r="E99" i="187"/>
  <c r="K99" i="187"/>
  <c r="D99" i="187"/>
  <c r="J99" i="187"/>
  <c r="C99" i="187"/>
  <c r="I99" i="187"/>
  <c r="B99" i="187"/>
  <c r="H99" i="187"/>
  <c r="G98" i="187"/>
  <c r="M98" i="187"/>
  <c r="F98" i="187"/>
  <c r="L98" i="187"/>
  <c r="E98" i="187"/>
  <c r="K98" i="187"/>
  <c r="D98" i="187"/>
  <c r="J98" i="187"/>
  <c r="C98" i="187"/>
  <c r="I98" i="187"/>
  <c r="B98" i="187"/>
  <c r="H98" i="187"/>
  <c r="G97" i="187"/>
  <c r="M97" i="187"/>
  <c r="F97" i="187"/>
  <c r="L97" i="187"/>
  <c r="E97" i="187"/>
  <c r="K97" i="187"/>
  <c r="D97" i="187"/>
  <c r="J97" i="187"/>
  <c r="C97" i="187"/>
  <c r="I97" i="187"/>
  <c r="B97" i="187"/>
  <c r="H97" i="187"/>
  <c r="G96" i="187"/>
  <c r="M96" i="187"/>
  <c r="F96" i="187"/>
  <c r="L96" i="187"/>
  <c r="E96" i="187"/>
  <c r="K96" i="187"/>
  <c r="D96" i="187"/>
  <c r="J96" i="187"/>
  <c r="C96" i="187"/>
  <c r="I96" i="187"/>
  <c r="B96" i="187"/>
  <c r="H96" i="187"/>
  <c r="G95" i="187"/>
  <c r="M95" i="187"/>
  <c r="F95" i="187"/>
  <c r="L95" i="187"/>
  <c r="E95" i="187"/>
  <c r="K95" i="187"/>
  <c r="D95" i="187"/>
  <c r="J95" i="187"/>
  <c r="C95" i="187"/>
  <c r="I95" i="187"/>
  <c r="B95" i="187"/>
  <c r="H95" i="187"/>
  <c r="G94" i="187"/>
  <c r="M94" i="187"/>
  <c r="F94" i="187"/>
  <c r="L94" i="187"/>
  <c r="E94" i="187"/>
  <c r="K94" i="187"/>
  <c r="D94" i="187"/>
  <c r="J94" i="187"/>
  <c r="C94" i="187"/>
  <c r="I94" i="187"/>
  <c r="B94" i="187"/>
  <c r="H94" i="187"/>
  <c r="G93" i="187"/>
  <c r="M93" i="187"/>
  <c r="F93" i="187"/>
  <c r="L93" i="187"/>
  <c r="E93" i="187"/>
  <c r="K93" i="187"/>
  <c r="D93" i="187"/>
  <c r="J93" i="187"/>
  <c r="C93" i="187"/>
  <c r="I93" i="187"/>
  <c r="B93" i="187"/>
  <c r="H93" i="187"/>
  <c r="G92" i="187"/>
  <c r="M92" i="187"/>
  <c r="F92" i="187"/>
  <c r="L92" i="187"/>
  <c r="E92" i="187"/>
  <c r="K92" i="187"/>
  <c r="D92" i="187"/>
  <c r="J92" i="187"/>
  <c r="C92" i="187"/>
  <c r="I92" i="187"/>
  <c r="B92" i="187"/>
  <c r="H92" i="187"/>
  <c r="G91" i="187"/>
  <c r="M91" i="187"/>
  <c r="F91" i="187"/>
  <c r="L91" i="187"/>
  <c r="E91" i="187"/>
  <c r="K91" i="187"/>
  <c r="D91" i="187"/>
  <c r="J91" i="187"/>
  <c r="C91" i="187"/>
  <c r="I91" i="187"/>
  <c r="B91" i="187"/>
  <c r="H91" i="187"/>
  <c r="G90" i="187"/>
  <c r="M90" i="187"/>
  <c r="F90" i="187"/>
  <c r="L90" i="187"/>
  <c r="E90" i="187"/>
  <c r="K90" i="187"/>
  <c r="D90" i="187"/>
  <c r="J90" i="187"/>
  <c r="C90" i="187"/>
  <c r="I90" i="187"/>
  <c r="B90" i="187"/>
  <c r="H90" i="187"/>
  <c r="G89" i="187"/>
  <c r="M89" i="187"/>
  <c r="F89" i="187"/>
  <c r="L89" i="187"/>
  <c r="E89" i="187"/>
  <c r="K89" i="187"/>
  <c r="D89" i="187"/>
  <c r="J89" i="187"/>
  <c r="C89" i="187"/>
  <c r="I89" i="187"/>
  <c r="B89" i="187"/>
  <c r="H89" i="187"/>
  <c r="G88" i="187"/>
  <c r="M88" i="187"/>
  <c r="F88" i="187"/>
  <c r="L88" i="187"/>
  <c r="E88" i="187"/>
  <c r="K88" i="187"/>
  <c r="D88" i="187"/>
  <c r="J88" i="187"/>
  <c r="C88" i="187"/>
  <c r="I88" i="187"/>
  <c r="B88" i="187"/>
  <c r="H88" i="187"/>
  <c r="G87" i="187"/>
  <c r="M87" i="187"/>
  <c r="F87" i="187"/>
  <c r="L87" i="187"/>
  <c r="E87" i="187"/>
  <c r="K87" i="187"/>
  <c r="D87" i="187"/>
  <c r="J87" i="187"/>
  <c r="C87" i="187"/>
  <c r="I87" i="187"/>
  <c r="B87" i="187"/>
  <c r="H87" i="187"/>
  <c r="G86" i="187"/>
  <c r="M86" i="187"/>
  <c r="F86" i="187"/>
  <c r="L86" i="187"/>
  <c r="E86" i="187"/>
  <c r="K86" i="187"/>
  <c r="D86" i="187"/>
  <c r="J86" i="187"/>
  <c r="C86" i="187"/>
  <c r="I86" i="187"/>
  <c r="B86" i="187"/>
  <c r="H86" i="187"/>
  <c r="G85" i="187"/>
  <c r="M85" i="187"/>
  <c r="F85" i="187"/>
  <c r="L85" i="187"/>
  <c r="E85" i="187"/>
  <c r="K85" i="187"/>
  <c r="D85" i="187"/>
  <c r="J85" i="187"/>
  <c r="C85" i="187"/>
  <c r="I85" i="187"/>
  <c r="B85" i="187"/>
  <c r="H85" i="187"/>
  <c r="G84" i="187"/>
  <c r="M84" i="187"/>
  <c r="F84" i="187"/>
  <c r="L84" i="187"/>
  <c r="E84" i="187"/>
  <c r="K84" i="187"/>
  <c r="D84" i="187"/>
  <c r="J84" i="187"/>
  <c r="C84" i="187"/>
  <c r="I84" i="187"/>
  <c r="B84" i="187"/>
  <c r="H84" i="187"/>
  <c r="G83" i="187"/>
  <c r="M83" i="187"/>
  <c r="F83" i="187"/>
  <c r="L83" i="187"/>
  <c r="E83" i="187"/>
  <c r="K83" i="187"/>
  <c r="D83" i="187"/>
  <c r="J83" i="187"/>
  <c r="C83" i="187"/>
  <c r="I83" i="187"/>
  <c r="B83" i="187"/>
  <c r="H83" i="187"/>
  <c r="G82" i="187"/>
  <c r="M82" i="187"/>
  <c r="F82" i="187"/>
  <c r="L82" i="187"/>
  <c r="E82" i="187"/>
  <c r="K82" i="187"/>
  <c r="D82" i="187"/>
  <c r="J82" i="187"/>
  <c r="C82" i="187"/>
  <c r="I82" i="187"/>
  <c r="B82" i="187"/>
  <c r="H82" i="187"/>
  <c r="G81" i="187"/>
  <c r="M81" i="187"/>
  <c r="F81" i="187"/>
  <c r="L81" i="187"/>
  <c r="E81" i="187"/>
  <c r="K81" i="187"/>
  <c r="D81" i="187"/>
  <c r="J81" i="187"/>
  <c r="C81" i="187"/>
  <c r="I81" i="187"/>
  <c r="B81" i="187"/>
  <c r="H81" i="187"/>
  <c r="G80" i="187"/>
  <c r="M80" i="187"/>
  <c r="F80" i="187"/>
  <c r="L80" i="187"/>
  <c r="E80" i="187"/>
  <c r="K80" i="187"/>
  <c r="D80" i="187"/>
  <c r="J80" i="187"/>
  <c r="C80" i="187"/>
  <c r="I80" i="187"/>
  <c r="B80" i="187"/>
  <c r="H80" i="187"/>
  <c r="G79" i="187"/>
  <c r="M79" i="187"/>
  <c r="F79" i="187"/>
  <c r="L79" i="187"/>
  <c r="E79" i="187"/>
  <c r="K79" i="187"/>
  <c r="D79" i="187"/>
  <c r="J79" i="187"/>
  <c r="C79" i="187"/>
  <c r="I79" i="187"/>
  <c r="B79" i="187"/>
  <c r="H79" i="187"/>
  <c r="G78" i="187"/>
  <c r="M78" i="187"/>
  <c r="F78" i="187"/>
  <c r="L78" i="187"/>
  <c r="E78" i="187"/>
  <c r="K78" i="187"/>
  <c r="D78" i="187"/>
  <c r="J78" i="187"/>
  <c r="C78" i="187"/>
  <c r="I78" i="187"/>
  <c r="B78" i="187"/>
  <c r="H78" i="187"/>
  <c r="G77" i="187"/>
  <c r="M77" i="187"/>
  <c r="F77" i="187"/>
  <c r="L77" i="187"/>
  <c r="E77" i="187"/>
  <c r="K77" i="187"/>
  <c r="D77" i="187"/>
  <c r="J77" i="187"/>
  <c r="C77" i="187"/>
  <c r="I77" i="187"/>
  <c r="B77" i="187"/>
  <c r="H77" i="187"/>
  <c r="G76" i="187"/>
  <c r="M76" i="187"/>
  <c r="F76" i="187"/>
  <c r="L76" i="187"/>
  <c r="E76" i="187"/>
  <c r="K76" i="187"/>
  <c r="D76" i="187"/>
  <c r="J76" i="187"/>
  <c r="C76" i="187"/>
  <c r="I76" i="187"/>
  <c r="B76" i="187"/>
  <c r="H76" i="187"/>
  <c r="G75" i="187"/>
  <c r="M75" i="187"/>
  <c r="F75" i="187"/>
  <c r="L75" i="187"/>
  <c r="E75" i="187"/>
  <c r="K75" i="187"/>
  <c r="D75" i="187"/>
  <c r="J75" i="187"/>
  <c r="C75" i="187"/>
  <c r="I75" i="187"/>
  <c r="B75" i="187"/>
  <c r="H75" i="187"/>
  <c r="G74" i="187"/>
  <c r="M74" i="187"/>
  <c r="F74" i="187"/>
  <c r="L74" i="187"/>
  <c r="E74" i="187"/>
  <c r="K74" i="187"/>
  <c r="D74" i="187"/>
  <c r="J74" i="187"/>
  <c r="C74" i="187"/>
  <c r="I74" i="187"/>
  <c r="B74" i="187"/>
  <c r="H74" i="187"/>
  <c r="G73" i="187"/>
  <c r="M73" i="187"/>
  <c r="F73" i="187"/>
  <c r="L73" i="187"/>
  <c r="E73" i="187"/>
  <c r="K73" i="187"/>
  <c r="D73" i="187"/>
  <c r="J73" i="187"/>
  <c r="C73" i="187"/>
  <c r="I73" i="187"/>
  <c r="B73" i="187"/>
  <c r="H73" i="187"/>
  <c r="G72" i="187"/>
  <c r="M72" i="187"/>
  <c r="F72" i="187"/>
  <c r="L72" i="187"/>
  <c r="E72" i="187"/>
  <c r="K72" i="187"/>
  <c r="D72" i="187"/>
  <c r="J72" i="187"/>
  <c r="C72" i="187"/>
  <c r="I72" i="187"/>
  <c r="B72" i="187"/>
  <c r="H72" i="187"/>
  <c r="G71" i="187"/>
  <c r="M71" i="187"/>
  <c r="F71" i="187"/>
  <c r="L71" i="187"/>
  <c r="E71" i="187"/>
  <c r="K71" i="187"/>
  <c r="D71" i="187"/>
  <c r="J71" i="187"/>
  <c r="C71" i="187"/>
  <c r="I71" i="187"/>
  <c r="B71" i="187"/>
  <c r="H71" i="187"/>
  <c r="G70" i="187"/>
  <c r="M70" i="187"/>
  <c r="F70" i="187"/>
  <c r="L70" i="187"/>
  <c r="E70" i="187"/>
  <c r="K70" i="187"/>
  <c r="D70" i="187"/>
  <c r="J70" i="187"/>
  <c r="C70" i="187"/>
  <c r="I70" i="187"/>
  <c r="B70" i="187"/>
  <c r="H70" i="187"/>
  <c r="G69" i="187"/>
  <c r="M69" i="187"/>
  <c r="F69" i="187"/>
  <c r="L69" i="187"/>
  <c r="E69" i="187"/>
  <c r="K69" i="187"/>
  <c r="D69" i="187"/>
  <c r="J69" i="187"/>
  <c r="C69" i="187"/>
  <c r="I69" i="187"/>
  <c r="B69" i="187"/>
  <c r="H69" i="187"/>
  <c r="G68" i="187"/>
  <c r="M68" i="187"/>
  <c r="F68" i="187"/>
  <c r="L68" i="187"/>
  <c r="E68" i="187"/>
  <c r="K68" i="187"/>
  <c r="D68" i="187"/>
  <c r="J68" i="187"/>
  <c r="C68" i="187"/>
  <c r="I68" i="187"/>
  <c r="B68" i="187"/>
  <c r="H68" i="187"/>
  <c r="G67" i="187"/>
  <c r="M67" i="187"/>
  <c r="F67" i="187"/>
  <c r="L67" i="187"/>
  <c r="E67" i="187"/>
  <c r="K67" i="187"/>
  <c r="D67" i="187"/>
  <c r="J67" i="187"/>
  <c r="C67" i="187"/>
  <c r="I67" i="187"/>
  <c r="B67" i="187"/>
  <c r="H67" i="187"/>
  <c r="G66" i="187"/>
  <c r="M66" i="187"/>
  <c r="F66" i="187"/>
  <c r="L66" i="187"/>
  <c r="E66" i="187"/>
  <c r="K66" i="187"/>
  <c r="D66" i="187"/>
  <c r="J66" i="187"/>
  <c r="C66" i="187"/>
  <c r="I66" i="187"/>
  <c r="B66" i="187"/>
  <c r="H66" i="187"/>
  <c r="G65" i="187"/>
  <c r="M65" i="187"/>
  <c r="F65" i="187"/>
  <c r="L65" i="187"/>
  <c r="E65" i="187"/>
  <c r="K65" i="187"/>
  <c r="D65" i="187"/>
  <c r="J65" i="187"/>
  <c r="C65" i="187"/>
  <c r="I65" i="187"/>
  <c r="B65" i="187"/>
  <c r="H65" i="187"/>
  <c r="G64" i="187"/>
  <c r="M64" i="187"/>
  <c r="F64" i="187"/>
  <c r="L64" i="187"/>
  <c r="E64" i="187"/>
  <c r="K64" i="187"/>
  <c r="D64" i="187"/>
  <c r="J64" i="187"/>
  <c r="C64" i="187"/>
  <c r="I64" i="187"/>
  <c r="B64" i="187"/>
  <c r="H64" i="187"/>
  <c r="G63" i="187"/>
  <c r="M63" i="187"/>
  <c r="F63" i="187"/>
  <c r="L63" i="187"/>
  <c r="E63" i="187"/>
  <c r="K63" i="187"/>
  <c r="D63" i="187"/>
  <c r="J63" i="187"/>
  <c r="C63" i="187"/>
  <c r="I63" i="187"/>
  <c r="B63" i="187"/>
  <c r="H63" i="187"/>
  <c r="G62" i="187"/>
  <c r="M62" i="187"/>
  <c r="F62" i="187"/>
  <c r="L62" i="187"/>
  <c r="E62" i="187"/>
  <c r="K62" i="187"/>
  <c r="D62" i="187"/>
  <c r="J62" i="187"/>
  <c r="C62" i="187"/>
  <c r="I62" i="187"/>
  <c r="B62" i="187"/>
  <c r="H62" i="187"/>
  <c r="G61" i="187"/>
  <c r="M61" i="187"/>
  <c r="F61" i="187"/>
  <c r="L61" i="187"/>
  <c r="E61" i="187"/>
  <c r="K61" i="187"/>
  <c r="D61" i="187"/>
  <c r="J61" i="187"/>
  <c r="C61" i="187"/>
  <c r="I61" i="187"/>
  <c r="B61" i="187"/>
  <c r="H61" i="187"/>
  <c r="G60" i="187"/>
  <c r="M60" i="187"/>
  <c r="F60" i="187"/>
  <c r="L60" i="187"/>
  <c r="E60" i="187"/>
  <c r="K60" i="187"/>
  <c r="D60" i="187"/>
  <c r="J60" i="187"/>
  <c r="C60" i="187"/>
  <c r="I60" i="187"/>
  <c r="B60" i="187"/>
  <c r="H60" i="187"/>
  <c r="G59" i="187"/>
  <c r="M59" i="187"/>
  <c r="F59" i="187"/>
  <c r="L59" i="187"/>
  <c r="E59" i="187"/>
  <c r="K59" i="187"/>
  <c r="D59" i="187"/>
  <c r="J59" i="187"/>
  <c r="C59" i="187"/>
  <c r="I59" i="187"/>
  <c r="B59" i="187"/>
  <c r="H59" i="187"/>
  <c r="G58" i="187"/>
  <c r="M58" i="187"/>
  <c r="F58" i="187"/>
  <c r="L58" i="187"/>
  <c r="E58" i="187"/>
  <c r="K58" i="187"/>
  <c r="D58" i="187"/>
  <c r="J58" i="187"/>
  <c r="C58" i="187"/>
  <c r="I58" i="187"/>
  <c r="B58" i="187"/>
  <c r="H58" i="187"/>
  <c r="G57" i="187"/>
  <c r="M57" i="187"/>
  <c r="G56" i="187"/>
  <c r="M56" i="187"/>
  <c r="G55" i="187"/>
  <c r="M55" i="187"/>
  <c r="G54" i="187"/>
  <c r="M54" i="187"/>
  <c r="G53" i="187"/>
  <c r="M53" i="187"/>
  <c r="G52" i="187"/>
  <c r="M52" i="187"/>
  <c r="G51" i="187"/>
  <c r="M51" i="187"/>
  <c r="G50" i="187"/>
  <c r="M50" i="187"/>
  <c r="G49" i="187"/>
  <c r="M49" i="187"/>
  <c r="G48" i="187"/>
  <c r="M48" i="187"/>
  <c r="G47" i="187"/>
  <c r="M47" i="187"/>
  <c r="G46" i="187"/>
  <c r="M46" i="187"/>
  <c r="G45" i="187"/>
  <c r="M45" i="187"/>
  <c r="G44" i="187"/>
  <c r="M44" i="187"/>
  <c r="G43" i="187"/>
  <c r="M43" i="187"/>
  <c r="G42" i="187"/>
  <c r="M42" i="187"/>
  <c r="G41" i="187"/>
  <c r="M41" i="187"/>
  <c r="G40" i="187"/>
  <c r="M40" i="187"/>
  <c r="G39" i="187"/>
  <c r="M39" i="187"/>
  <c r="G38" i="187"/>
  <c r="M38" i="187"/>
  <c r="G37" i="187"/>
  <c r="M37" i="187"/>
  <c r="G36" i="187"/>
  <c r="M36" i="187"/>
  <c r="G35" i="187"/>
  <c r="M35" i="187"/>
  <c r="G34" i="187"/>
  <c r="M34" i="187"/>
  <c r="G33" i="187"/>
  <c r="M33" i="187"/>
  <c r="G32" i="187"/>
  <c r="M32" i="187"/>
  <c r="G31" i="187"/>
  <c r="M31" i="187"/>
  <c r="G30" i="187"/>
  <c r="M30" i="187"/>
  <c r="G29" i="187"/>
  <c r="M29" i="187"/>
  <c r="G28" i="187"/>
  <c r="M28" i="187"/>
  <c r="G27" i="187"/>
  <c r="M27" i="187"/>
  <c r="G26" i="187"/>
  <c r="M26" i="187"/>
  <c r="G25" i="187"/>
  <c r="M25" i="187"/>
  <c r="G24" i="187"/>
  <c r="M24" i="187"/>
  <c r="G23" i="187"/>
  <c r="M23" i="187"/>
  <c r="G22" i="187"/>
  <c r="M22" i="187"/>
  <c r="G21" i="187"/>
  <c r="M21" i="187"/>
  <c r="G20" i="187"/>
  <c r="M20" i="187"/>
  <c r="G19" i="187"/>
  <c r="M19" i="187"/>
  <c r="G18" i="187"/>
  <c r="M18" i="187"/>
  <c r="G17" i="187"/>
  <c r="M17" i="187"/>
  <c r="G16" i="187"/>
  <c r="M16" i="187"/>
  <c r="G15" i="187"/>
  <c r="M15" i="187"/>
  <c r="G14" i="187"/>
  <c r="M14" i="187"/>
  <c r="G13" i="187"/>
  <c r="M13" i="187"/>
  <c r="G12" i="187"/>
  <c r="M12" i="187"/>
  <c r="G11" i="187"/>
  <c r="M11" i="187"/>
  <c r="G10" i="187"/>
  <c r="M10" i="187"/>
  <c r="G9" i="187"/>
  <c r="M9" i="187"/>
  <c r="K110" i="186"/>
  <c r="J110" i="186"/>
  <c r="I110" i="186"/>
  <c r="H110" i="186"/>
  <c r="G110" i="186"/>
  <c r="K109" i="186"/>
  <c r="J109" i="186"/>
  <c r="I109" i="186"/>
  <c r="H109" i="186"/>
  <c r="G109" i="186"/>
  <c r="K108" i="186"/>
  <c r="J108" i="186"/>
  <c r="I108" i="186"/>
  <c r="H108" i="186"/>
  <c r="G108" i="186"/>
  <c r="K107" i="186"/>
  <c r="J107" i="186"/>
  <c r="I107" i="186"/>
  <c r="H107" i="186"/>
  <c r="G107" i="186"/>
  <c r="K106" i="186"/>
  <c r="J106" i="186"/>
  <c r="I106" i="186"/>
  <c r="H106" i="186"/>
  <c r="G106" i="186"/>
  <c r="K105" i="186"/>
  <c r="J105" i="186"/>
  <c r="I105" i="186"/>
  <c r="H105" i="186"/>
  <c r="G105" i="186"/>
  <c r="K104" i="186"/>
  <c r="J104" i="186"/>
  <c r="I104" i="186"/>
  <c r="H104" i="186"/>
  <c r="G104" i="186"/>
  <c r="K103" i="186"/>
  <c r="J103" i="186"/>
  <c r="I103" i="186"/>
  <c r="H103" i="186"/>
  <c r="G103" i="186"/>
  <c r="K102" i="186"/>
  <c r="J102" i="186"/>
  <c r="I102" i="186"/>
  <c r="H102" i="186"/>
  <c r="G102" i="186"/>
  <c r="K101" i="186"/>
  <c r="J101" i="186"/>
  <c r="I101" i="186"/>
  <c r="H101" i="186"/>
  <c r="G101" i="186"/>
  <c r="K100" i="186"/>
  <c r="J100" i="186"/>
  <c r="I100" i="186"/>
  <c r="H100" i="186"/>
  <c r="G100" i="186"/>
  <c r="K99" i="186"/>
  <c r="J99" i="186"/>
  <c r="I99" i="186"/>
  <c r="H99" i="186"/>
  <c r="G99" i="186"/>
  <c r="K98" i="186"/>
  <c r="J98" i="186"/>
  <c r="I98" i="186"/>
  <c r="H98" i="186"/>
  <c r="G98" i="186"/>
  <c r="K97" i="186"/>
  <c r="J97" i="186"/>
  <c r="I97" i="186"/>
  <c r="H97" i="186"/>
  <c r="G97" i="186"/>
  <c r="K96" i="186"/>
  <c r="J96" i="186"/>
  <c r="I96" i="186"/>
  <c r="H96" i="186"/>
  <c r="G96" i="186"/>
  <c r="K95" i="186"/>
  <c r="J95" i="186"/>
  <c r="I95" i="186"/>
  <c r="H95" i="186"/>
  <c r="G95" i="186"/>
  <c r="K94" i="186"/>
  <c r="J94" i="186"/>
  <c r="I94" i="186"/>
  <c r="H94" i="186"/>
  <c r="G94" i="186"/>
  <c r="K93" i="186"/>
  <c r="J93" i="186"/>
  <c r="I93" i="186"/>
  <c r="H93" i="186"/>
  <c r="G93" i="186"/>
  <c r="K92" i="186"/>
  <c r="J92" i="186"/>
  <c r="I92" i="186"/>
  <c r="H92" i="186"/>
  <c r="G92" i="186"/>
  <c r="K91" i="186"/>
  <c r="J91" i="186"/>
  <c r="I91" i="186"/>
  <c r="H91" i="186"/>
  <c r="G91" i="186"/>
  <c r="K90" i="186"/>
  <c r="J90" i="186"/>
  <c r="I90" i="186"/>
  <c r="H90" i="186"/>
  <c r="G90" i="186"/>
  <c r="K89" i="186"/>
  <c r="J89" i="186"/>
  <c r="I89" i="186"/>
  <c r="H89" i="186"/>
  <c r="G89" i="186"/>
  <c r="K88" i="186"/>
  <c r="J88" i="186"/>
  <c r="I88" i="186"/>
  <c r="H88" i="186"/>
  <c r="G88" i="186"/>
  <c r="K87" i="186"/>
  <c r="J87" i="186"/>
  <c r="I87" i="186"/>
  <c r="H87" i="186"/>
  <c r="G87" i="186"/>
  <c r="K86" i="186"/>
  <c r="J86" i="186"/>
  <c r="I86" i="186"/>
  <c r="H86" i="186"/>
  <c r="G86" i="186"/>
  <c r="K85" i="186"/>
  <c r="J85" i="186"/>
  <c r="I85" i="186"/>
  <c r="H85" i="186"/>
  <c r="G85" i="186"/>
  <c r="K84" i="186"/>
  <c r="J84" i="186"/>
  <c r="I84" i="186"/>
  <c r="H84" i="186"/>
  <c r="G84" i="186"/>
  <c r="K83" i="186"/>
  <c r="J83" i="186"/>
  <c r="I83" i="186"/>
  <c r="H83" i="186"/>
  <c r="G83" i="186"/>
  <c r="K82" i="186"/>
  <c r="J82" i="186"/>
  <c r="I82" i="186"/>
  <c r="H82" i="186"/>
  <c r="G82" i="186"/>
  <c r="K81" i="186"/>
  <c r="J81" i="186"/>
  <c r="I81" i="186"/>
  <c r="H81" i="186"/>
  <c r="G81" i="186"/>
  <c r="K80" i="186"/>
  <c r="J80" i="186"/>
  <c r="I80" i="186"/>
  <c r="H80" i="186"/>
  <c r="G80" i="186"/>
  <c r="K79" i="186"/>
  <c r="J79" i="186"/>
  <c r="I79" i="186"/>
  <c r="H79" i="186"/>
  <c r="G79" i="186"/>
  <c r="K78" i="186"/>
  <c r="J78" i="186"/>
  <c r="I78" i="186"/>
  <c r="H78" i="186"/>
  <c r="G78" i="186"/>
  <c r="K77" i="186"/>
  <c r="J77" i="186"/>
  <c r="I77" i="186"/>
  <c r="H77" i="186"/>
  <c r="G77" i="186"/>
  <c r="K76" i="186"/>
  <c r="J76" i="186"/>
  <c r="I76" i="186"/>
  <c r="H76" i="186"/>
  <c r="G76" i="186"/>
  <c r="K75" i="186"/>
  <c r="J75" i="186"/>
  <c r="I75" i="186"/>
  <c r="H75" i="186"/>
  <c r="G75" i="186"/>
  <c r="K74" i="186"/>
  <c r="J74" i="186"/>
  <c r="I74" i="186"/>
  <c r="H74" i="186"/>
  <c r="G74" i="186"/>
  <c r="K73" i="186"/>
  <c r="J73" i="186"/>
  <c r="I73" i="186"/>
  <c r="H73" i="186"/>
  <c r="G73" i="186"/>
  <c r="K72" i="186"/>
  <c r="J72" i="186"/>
  <c r="I72" i="186"/>
  <c r="H72" i="186"/>
  <c r="G72" i="186"/>
  <c r="K71" i="186"/>
  <c r="J71" i="186"/>
  <c r="I71" i="186"/>
  <c r="H71" i="186"/>
  <c r="G71" i="186"/>
  <c r="K70" i="186"/>
  <c r="J70" i="186"/>
  <c r="I70" i="186"/>
  <c r="H70" i="186"/>
  <c r="G70" i="186"/>
  <c r="K69" i="186"/>
  <c r="J69" i="186"/>
  <c r="I69" i="186"/>
  <c r="H69" i="186"/>
  <c r="G69" i="186"/>
  <c r="K68" i="186"/>
  <c r="J68" i="186"/>
  <c r="I68" i="186"/>
  <c r="H68" i="186"/>
  <c r="G68" i="186"/>
  <c r="K67" i="186"/>
  <c r="J67" i="186"/>
  <c r="I67" i="186"/>
  <c r="H67" i="186"/>
  <c r="G67" i="186"/>
  <c r="K66" i="186"/>
  <c r="J66" i="186"/>
  <c r="I66" i="186"/>
  <c r="H66" i="186"/>
  <c r="G66" i="186"/>
  <c r="K65" i="186"/>
  <c r="J65" i="186"/>
  <c r="I65" i="186"/>
  <c r="H65" i="186"/>
  <c r="G65" i="186"/>
  <c r="K64" i="186"/>
  <c r="J64" i="186"/>
  <c r="I64" i="186"/>
  <c r="H64" i="186"/>
  <c r="G64" i="186"/>
  <c r="K63" i="186"/>
  <c r="J63" i="186"/>
  <c r="I63" i="186"/>
  <c r="H63" i="186"/>
  <c r="G63" i="186"/>
  <c r="K62" i="186"/>
  <c r="J62" i="186"/>
  <c r="I62" i="186"/>
  <c r="H62" i="186"/>
  <c r="G62" i="186"/>
  <c r="K61" i="186"/>
  <c r="J61" i="186"/>
  <c r="I61" i="186"/>
  <c r="H61" i="186"/>
  <c r="G61" i="186"/>
  <c r="K60" i="186"/>
  <c r="J60" i="186"/>
  <c r="I60" i="186"/>
  <c r="H60" i="186"/>
  <c r="G60" i="186"/>
  <c r="K59" i="186"/>
  <c r="J59" i="186"/>
  <c r="I59" i="186"/>
  <c r="H59" i="186"/>
  <c r="G59" i="186"/>
  <c r="K58" i="186"/>
  <c r="J58" i="186"/>
  <c r="I58" i="186"/>
  <c r="H58" i="186"/>
  <c r="G58" i="186"/>
  <c r="L122" i="184"/>
  <c r="K110" i="184"/>
  <c r="K77" i="184"/>
  <c r="K121" i="184" s="1"/>
  <c r="J110" i="184"/>
  <c r="J122" i="184" s="1"/>
  <c r="J77" i="184"/>
  <c r="I110" i="184"/>
  <c r="I122" i="184" s="1"/>
  <c r="I77" i="184"/>
  <c r="I121" i="184" s="1"/>
  <c r="H110" i="184"/>
  <c r="H77" i="184"/>
  <c r="H122" i="184"/>
  <c r="G110" i="184"/>
  <c r="G77" i="184"/>
  <c r="G121" i="184" s="1"/>
  <c r="F110" i="184"/>
  <c r="F122" i="184" s="1"/>
  <c r="F77" i="184"/>
  <c r="E110" i="184"/>
  <c r="E122" i="184" s="1"/>
  <c r="E77" i="184"/>
  <c r="D110" i="184"/>
  <c r="D77" i="184"/>
  <c r="D122" i="184"/>
  <c r="C110" i="184"/>
  <c r="C77" i="184"/>
  <c r="C122" i="184" s="1"/>
  <c r="B110" i="184"/>
  <c r="B122" i="184" s="1"/>
  <c r="B77" i="184"/>
  <c r="L121" i="184"/>
  <c r="K43" i="184"/>
  <c r="J43" i="184"/>
  <c r="J121" i="184" s="1"/>
  <c r="I43" i="184"/>
  <c r="H43" i="184"/>
  <c r="H121" i="184" s="1"/>
  <c r="G43" i="184"/>
  <c r="F43" i="184"/>
  <c r="F121" i="184" s="1"/>
  <c r="E121" i="184"/>
  <c r="D121" i="184"/>
  <c r="C43" i="184"/>
  <c r="B43" i="184"/>
  <c r="B121" i="184" s="1"/>
  <c r="K111" i="184"/>
  <c r="J111" i="184"/>
  <c r="I111" i="184"/>
  <c r="H111" i="184"/>
  <c r="G111" i="184"/>
  <c r="F111" i="184"/>
  <c r="E111" i="184"/>
  <c r="D111" i="184"/>
  <c r="C111" i="184"/>
  <c r="B111" i="184"/>
  <c r="Q109" i="184"/>
  <c r="B109" i="184"/>
  <c r="K109" i="184"/>
  <c r="J109" i="184"/>
  <c r="I109" i="184"/>
  <c r="H109" i="184"/>
  <c r="G109" i="184"/>
  <c r="F109" i="184"/>
  <c r="E109" i="184"/>
  <c r="D109" i="184"/>
  <c r="C109" i="184"/>
  <c r="Q108" i="184"/>
  <c r="B108" i="184"/>
  <c r="K108" i="184"/>
  <c r="J108" i="184"/>
  <c r="I108" i="184"/>
  <c r="H108" i="184"/>
  <c r="G108" i="184"/>
  <c r="F108" i="184"/>
  <c r="E108" i="184"/>
  <c r="D108" i="184"/>
  <c r="C108" i="184"/>
  <c r="R107" i="184"/>
  <c r="Q107" i="184"/>
  <c r="B107" i="184"/>
  <c r="K107" i="184"/>
  <c r="J107" i="184"/>
  <c r="I107" i="184"/>
  <c r="H107" i="184"/>
  <c r="G107" i="184"/>
  <c r="F107" i="184"/>
  <c r="E107" i="184"/>
  <c r="D107" i="184"/>
  <c r="C107" i="184"/>
  <c r="Q106" i="184"/>
  <c r="B106" i="184"/>
  <c r="K106" i="184"/>
  <c r="J106" i="184"/>
  <c r="I106" i="184"/>
  <c r="H106" i="184"/>
  <c r="G106" i="184"/>
  <c r="F106" i="184"/>
  <c r="E106" i="184"/>
  <c r="D106" i="184"/>
  <c r="C106" i="184"/>
  <c r="Q105" i="184"/>
  <c r="B105" i="184"/>
  <c r="K105" i="184"/>
  <c r="J105" i="184"/>
  <c r="I105" i="184"/>
  <c r="H105" i="184"/>
  <c r="G105" i="184"/>
  <c r="F105" i="184"/>
  <c r="E105" i="184"/>
  <c r="D105" i="184"/>
  <c r="C105" i="184"/>
  <c r="Q104" i="184"/>
  <c r="B104" i="184"/>
  <c r="K104" i="184"/>
  <c r="J104" i="184"/>
  <c r="I104" i="184"/>
  <c r="H104" i="184"/>
  <c r="G104" i="184"/>
  <c r="F104" i="184"/>
  <c r="E104" i="184"/>
  <c r="D104" i="184"/>
  <c r="C104" i="184"/>
  <c r="Q103" i="184"/>
  <c r="B103" i="184"/>
  <c r="K103" i="184"/>
  <c r="J103" i="184"/>
  <c r="I103" i="184"/>
  <c r="H103" i="184"/>
  <c r="G103" i="184"/>
  <c r="F103" i="184"/>
  <c r="E103" i="184"/>
  <c r="D103" i="184"/>
  <c r="C103" i="184"/>
  <c r="Q102" i="184"/>
  <c r="B102" i="184"/>
  <c r="K102" i="184"/>
  <c r="J102" i="184"/>
  <c r="I102" i="184"/>
  <c r="H102" i="184"/>
  <c r="G102" i="184"/>
  <c r="F102" i="184"/>
  <c r="E102" i="184"/>
  <c r="D102" i="184"/>
  <c r="C102" i="184"/>
  <c r="Q101" i="184"/>
  <c r="B101" i="184"/>
  <c r="K101" i="184"/>
  <c r="J101" i="184"/>
  <c r="I101" i="184"/>
  <c r="H101" i="184"/>
  <c r="G101" i="184"/>
  <c r="F101" i="184"/>
  <c r="E101" i="184"/>
  <c r="D101" i="184"/>
  <c r="C101" i="184"/>
  <c r="Q100" i="184"/>
  <c r="B100" i="184"/>
  <c r="K100" i="184"/>
  <c r="J100" i="184"/>
  <c r="I100" i="184"/>
  <c r="H100" i="184"/>
  <c r="G100" i="184"/>
  <c r="F100" i="184"/>
  <c r="E100" i="184"/>
  <c r="D100" i="184"/>
  <c r="C100" i="184"/>
  <c r="Q99" i="184"/>
  <c r="B99" i="184"/>
  <c r="K99" i="184"/>
  <c r="J99" i="184"/>
  <c r="I99" i="184"/>
  <c r="H99" i="184"/>
  <c r="G99" i="184"/>
  <c r="F99" i="184"/>
  <c r="E99" i="184"/>
  <c r="D99" i="184"/>
  <c r="C99" i="184"/>
  <c r="Q98" i="184"/>
  <c r="B98" i="184"/>
  <c r="K98" i="184"/>
  <c r="J98" i="184"/>
  <c r="I98" i="184"/>
  <c r="H98" i="184"/>
  <c r="G98" i="184"/>
  <c r="F98" i="184"/>
  <c r="E98" i="184"/>
  <c r="D98" i="184"/>
  <c r="C98" i="184"/>
  <c r="Q97" i="184"/>
  <c r="B97" i="184"/>
  <c r="K97" i="184"/>
  <c r="J97" i="184"/>
  <c r="I97" i="184"/>
  <c r="H97" i="184"/>
  <c r="G97" i="184"/>
  <c r="F97" i="184"/>
  <c r="E97" i="184"/>
  <c r="D97" i="184"/>
  <c r="C97" i="184"/>
  <c r="Q96" i="184"/>
  <c r="B96" i="184"/>
  <c r="K96" i="184"/>
  <c r="J96" i="184"/>
  <c r="I96" i="184"/>
  <c r="H96" i="184"/>
  <c r="G96" i="184"/>
  <c r="F96" i="184"/>
  <c r="E96" i="184"/>
  <c r="D96" i="184"/>
  <c r="C96" i="184"/>
  <c r="Q95" i="184"/>
  <c r="B95" i="184"/>
  <c r="K95" i="184"/>
  <c r="J95" i="184"/>
  <c r="I95" i="184"/>
  <c r="H95" i="184"/>
  <c r="G95" i="184"/>
  <c r="F95" i="184"/>
  <c r="E95" i="184"/>
  <c r="D95" i="184"/>
  <c r="C95" i="184"/>
  <c r="Q94" i="184"/>
  <c r="B94" i="184"/>
  <c r="K94" i="184"/>
  <c r="J94" i="184"/>
  <c r="I94" i="184"/>
  <c r="H94" i="184"/>
  <c r="G94" i="184"/>
  <c r="F94" i="184"/>
  <c r="E94" i="184"/>
  <c r="D94" i="184"/>
  <c r="C94" i="184"/>
  <c r="Q93" i="184"/>
  <c r="B93" i="184"/>
  <c r="K93" i="184"/>
  <c r="J93" i="184"/>
  <c r="I93" i="184"/>
  <c r="H93" i="184"/>
  <c r="G93" i="184"/>
  <c r="F93" i="184"/>
  <c r="E93" i="184"/>
  <c r="D93" i="184"/>
  <c r="C93" i="184"/>
  <c r="Q92" i="184"/>
  <c r="B92" i="184"/>
  <c r="K92" i="184"/>
  <c r="J92" i="184"/>
  <c r="I92" i="184"/>
  <c r="H92" i="184"/>
  <c r="G92" i="184"/>
  <c r="F92" i="184"/>
  <c r="E92" i="184"/>
  <c r="D92" i="184"/>
  <c r="C92" i="184"/>
  <c r="Q91" i="184"/>
  <c r="B91" i="184"/>
  <c r="K91" i="184"/>
  <c r="J91" i="184"/>
  <c r="I91" i="184"/>
  <c r="H91" i="184"/>
  <c r="G91" i="184"/>
  <c r="F91" i="184"/>
  <c r="E91" i="184"/>
  <c r="D91" i="184"/>
  <c r="C91" i="184"/>
  <c r="Q90" i="184"/>
  <c r="B90" i="184"/>
  <c r="K90" i="184"/>
  <c r="J90" i="184"/>
  <c r="I90" i="184"/>
  <c r="H90" i="184"/>
  <c r="G90" i="184"/>
  <c r="F90" i="184"/>
  <c r="E90" i="184"/>
  <c r="D90" i="184"/>
  <c r="C90" i="184"/>
  <c r="Q89" i="184"/>
  <c r="B89" i="184"/>
  <c r="K89" i="184"/>
  <c r="J89" i="184"/>
  <c r="I89" i="184"/>
  <c r="H89" i="184"/>
  <c r="G89" i="184"/>
  <c r="F89" i="184"/>
  <c r="E89" i="184"/>
  <c r="D89" i="184"/>
  <c r="C89" i="184"/>
  <c r="Q88" i="184"/>
  <c r="B88" i="184"/>
  <c r="K88" i="184"/>
  <c r="J88" i="184"/>
  <c r="I88" i="184"/>
  <c r="H88" i="184"/>
  <c r="G88" i="184"/>
  <c r="F88" i="184"/>
  <c r="E88" i="184"/>
  <c r="D88" i="184"/>
  <c r="C88" i="184"/>
  <c r="Q87" i="184"/>
  <c r="B87" i="184"/>
  <c r="K87" i="184"/>
  <c r="J87" i="184"/>
  <c r="I87" i="184"/>
  <c r="H87" i="184"/>
  <c r="G87" i="184"/>
  <c r="F87" i="184"/>
  <c r="E87" i="184"/>
  <c r="D87" i="184"/>
  <c r="C87" i="184"/>
  <c r="Q86" i="184"/>
  <c r="B86" i="184"/>
  <c r="K86" i="184"/>
  <c r="J86" i="184"/>
  <c r="I86" i="184"/>
  <c r="H86" i="184"/>
  <c r="G86" i="184"/>
  <c r="F86" i="184"/>
  <c r="E86" i="184"/>
  <c r="D86" i="184"/>
  <c r="C86" i="184"/>
  <c r="Q85" i="184"/>
  <c r="B85" i="184"/>
  <c r="K85" i="184"/>
  <c r="J85" i="184"/>
  <c r="I85" i="184"/>
  <c r="H85" i="184"/>
  <c r="G85" i="184"/>
  <c r="F85" i="184"/>
  <c r="E85" i="184"/>
  <c r="D85" i="184"/>
  <c r="C85" i="184"/>
  <c r="Q84" i="184"/>
  <c r="B84" i="184"/>
  <c r="K84" i="184"/>
  <c r="J84" i="184"/>
  <c r="I84" i="184"/>
  <c r="H84" i="184"/>
  <c r="G84" i="184"/>
  <c r="F84" i="184"/>
  <c r="E84" i="184"/>
  <c r="D84" i="184"/>
  <c r="C84" i="184"/>
  <c r="Q83" i="184"/>
  <c r="B83" i="184"/>
  <c r="K83" i="184"/>
  <c r="J83" i="184"/>
  <c r="I83" i="184"/>
  <c r="H83" i="184"/>
  <c r="G83" i="184"/>
  <c r="F83" i="184"/>
  <c r="E83" i="184"/>
  <c r="D83" i="184"/>
  <c r="C83" i="184"/>
  <c r="Q82" i="184"/>
  <c r="B82" i="184"/>
  <c r="K82" i="184"/>
  <c r="J82" i="184"/>
  <c r="I82" i="184"/>
  <c r="H82" i="184"/>
  <c r="G82" i="184"/>
  <c r="F82" i="184"/>
  <c r="E82" i="184"/>
  <c r="D82" i="184"/>
  <c r="C82" i="184"/>
  <c r="Q81" i="184"/>
  <c r="B81" i="184"/>
  <c r="K81" i="184"/>
  <c r="J81" i="184"/>
  <c r="I81" i="184"/>
  <c r="H81" i="184"/>
  <c r="G81" i="184"/>
  <c r="F81" i="184"/>
  <c r="E81" i="184"/>
  <c r="D81" i="184"/>
  <c r="C81" i="184"/>
  <c r="Q80" i="184"/>
  <c r="B80" i="184"/>
  <c r="K80" i="184"/>
  <c r="J80" i="184"/>
  <c r="I80" i="184"/>
  <c r="H80" i="184"/>
  <c r="G80" i="184"/>
  <c r="F80" i="184"/>
  <c r="E80" i="184"/>
  <c r="D80" i="184"/>
  <c r="C80" i="184"/>
  <c r="Q79" i="184"/>
  <c r="B79" i="184"/>
  <c r="K79" i="184"/>
  <c r="J79" i="184"/>
  <c r="I79" i="184"/>
  <c r="H79" i="184"/>
  <c r="G79" i="184"/>
  <c r="F79" i="184"/>
  <c r="E79" i="184"/>
  <c r="D79" i="184"/>
  <c r="C79" i="184"/>
  <c r="Q78" i="184"/>
  <c r="B78" i="184"/>
  <c r="K78" i="184"/>
  <c r="J78" i="184"/>
  <c r="I78" i="184"/>
  <c r="H78" i="184"/>
  <c r="G78" i="184"/>
  <c r="F78" i="184"/>
  <c r="E78" i="184"/>
  <c r="D78" i="184"/>
  <c r="C78" i="184"/>
  <c r="Q77" i="184"/>
  <c r="B76" i="184"/>
  <c r="Q76" i="184" s="1"/>
  <c r="K76" i="184"/>
  <c r="J76" i="184"/>
  <c r="I76" i="184"/>
  <c r="H76" i="184"/>
  <c r="G76" i="184"/>
  <c r="F76" i="184"/>
  <c r="E76" i="184"/>
  <c r="D76" i="184"/>
  <c r="C76" i="184"/>
  <c r="B75" i="184"/>
  <c r="Q75" i="184" s="1"/>
  <c r="K75" i="184"/>
  <c r="J75" i="184"/>
  <c r="I75" i="184"/>
  <c r="H75" i="184"/>
  <c r="G75" i="184"/>
  <c r="F75" i="184"/>
  <c r="E75" i="184"/>
  <c r="D75" i="184"/>
  <c r="C75" i="184"/>
  <c r="B74" i="184"/>
  <c r="Q74" i="184" s="1"/>
  <c r="K74" i="184"/>
  <c r="J74" i="184"/>
  <c r="I74" i="184"/>
  <c r="H74" i="184"/>
  <c r="G74" i="184"/>
  <c r="F74" i="184"/>
  <c r="E74" i="184"/>
  <c r="D74" i="184"/>
  <c r="C74" i="184"/>
  <c r="B73" i="184"/>
  <c r="Q73" i="184" s="1"/>
  <c r="K73" i="184"/>
  <c r="J73" i="184"/>
  <c r="I73" i="184"/>
  <c r="H73" i="184"/>
  <c r="G73" i="184"/>
  <c r="F73" i="184"/>
  <c r="E73" i="184"/>
  <c r="D73" i="184"/>
  <c r="C73" i="184"/>
  <c r="B72" i="184"/>
  <c r="Q72" i="184" s="1"/>
  <c r="K72" i="184"/>
  <c r="J72" i="184"/>
  <c r="I72" i="184"/>
  <c r="H72" i="184"/>
  <c r="G72" i="184"/>
  <c r="F72" i="184"/>
  <c r="E72" i="184"/>
  <c r="D72" i="184"/>
  <c r="C72" i="184"/>
  <c r="B71" i="184"/>
  <c r="Q71" i="184" s="1"/>
  <c r="K71" i="184"/>
  <c r="J71" i="184"/>
  <c r="I71" i="184"/>
  <c r="H71" i="184"/>
  <c r="G71" i="184"/>
  <c r="F71" i="184"/>
  <c r="E71" i="184"/>
  <c r="D71" i="184"/>
  <c r="C71" i="184"/>
  <c r="B70" i="184"/>
  <c r="Q70" i="184" s="1"/>
  <c r="K70" i="184"/>
  <c r="J70" i="184"/>
  <c r="I70" i="184"/>
  <c r="H70" i="184"/>
  <c r="G70" i="184"/>
  <c r="F70" i="184"/>
  <c r="E70" i="184"/>
  <c r="D70" i="184"/>
  <c r="C70" i="184"/>
  <c r="B69" i="184"/>
  <c r="Q69" i="184" s="1"/>
  <c r="K69" i="184"/>
  <c r="J69" i="184"/>
  <c r="I69" i="184"/>
  <c r="H69" i="184"/>
  <c r="G69" i="184"/>
  <c r="F69" i="184"/>
  <c r="E69" i="184"/>
  <c r="D69" i="184"/>
  <c r="C69" i="184"/>
  <c r="B68" i="184"/>
  <c r="Q68" i="184" s="1"/>
  <c r="K68" i="184"/>
  <c r="J68" i="184"/>
  <c r="I68" i="184"/>
  <c r="H68" i="184"/>
  <c r="G68" i="184"/>
  <c r="F68" i="184"/>
  <c r="E68" i="184"/>
  <c r="D68" i="184"/>
  <c r="C68" i="184"/>
  <c r="B67" i="184"/>
  <c r="Q67" i="184" s="1"/>
  <c r="K67" i="184"/>
  <c r="J67" i="184"/>
  <c r="I67" i="184"/>
  <c r="H67" i="184"/>
  <c r="G67" i="184"/>
  <c r="F67" i="184"/>
  <c r="E67" i="184"/>
  <c r="D67" i="184"/>
  <c r="C67" i="184"/>
  <c r="B66" i="184"/>
  <c r="Q66" i="184" s="1"/>
  <c r="K66" i="184"/>
  <c r="J66" i="184"/>
  <c r="I66" i="184"/>
  <c r="H66" i="184"/>
  <c r="G66" i="184"/>
  <c r="F66" i="184"/>
  <c r="E66" i="184"/>
  <c r="D66" i="184"/>
  <c r="C66" i="184"/>
  <c r="B65" i="184"/>
  <c r="Q65" i="184" s="1"/>
  <c r="K65" i="184"/>
  <c r="J65" i="184"/>
  <c r="I65" i="184"/>
  <c r="H65" i="184"/>
  <c r="G65" i="184"/>
  <c r="F65" i="184"/>
  <c r="E65" i="184"/>
  <c r="D65" i="184"/>
  <c r="C65" i="184"/>
  <c r="B64" i="184"/>
  <c r="Q64" i="184" s="1"/>
  <c r="K64" i="184"/>
  <c r="J64" i="184"/>
  <c r="I64" i="184"/>
  <c r="H64" i="184"/>
  <c r="G64" i="184"/>
  <c r="F64" i="184"/>
  <c r="E64" i="184"/>
  <c r="D64" i="184"/>
  <c r="C64" i="184"/>
  <c r="B63" i="184"/>
  <c r="Q63" i="184" s="1"/>
  <c r="K63" i="184"/>
  <c r="J63" i="184"/>
  <c r="I63" i="184"/>
  <c r="H63" i="184"/>
  <c r="G63" i="184"/>
  <c r="F63" i="184"/>
  <c r="E63" i="184"/>
  <c r="D63" i="184"/>
  <c r="C63" i="184"/>
  <c r="B62" i="184"/>
  <c r="Q62" i="184" s="1"/>
  <c r="K62" i="184"/>
  <c r="J62" i="184"/>
  <c r="I62" i="184"/>
  <c r="H62" i="184"/>
  <c r="G62" i="184"/>
  <c r="F62" i="184"/>
  <c r="E62" i="184"/>
  <c r="D62" i="184"/>
  <c r="C62" i="184"/>
  <c r="B61" i="184"/>
  <c r="Q61" i="184" s="1"/>
  <c r="K61" i="184"/>
  <c r="J61" i="184"/>
  <c r="I61" i="184"/>
  <c r="H61" i="184"/>
  <c r="G61" i="184"/>
  <c r="F61" i="184"/>
  <c r="E61" i="184"/>
  <c r="D61" i="184"/>
  <c r="C61" i="184"/>
  <c r="B60" i="184"/>
  <c r="Q60" i="184" s="1"/>
  <c r="K60" i="184"/>
  <c r="J60" i="184"/>
  <c r="I60" i="184"/>
  <c r="H60" i="184"/>
  <c r="G60" i="184"/>
  <c r="F60" i="184"/>
  <c r="E60" i="184"/>
  <c r="D60" i="184"/>
  <c r="C60" i="184"/>
  <c r="B59" i="184"/>
  <c r="Q59" i="184" s="1"/>
  <c r="K59" i="184"/>
  <c r="J59" i="184"/>
  <c r="I59" i="184"/>
  <c r="H59" i="184"/>
  <c r="G59" i="184"/>
  <c r="F59" i="184"/>
  <c r="E59" i="184"/>
  <c r="D59" i="184"/>
  <c r="C59" i="184"/>
  <c r="B58" i="184"/>
  <c r="Q58" i="184" s="1"/>
  <c r="K58" i="184"/>
  <c r="J58" i="184"/>
  <c r="I58" i="184"/>
  <c r="H58" i="184"/>
  <c r="G58" i="184"/>
  <c r="F58" i="184"/>
  <c r="C58" i="184"/>
  <c r="Q57" i="184"/>
  <c r="B57" i="184"/>
  <c r="K57" i="184"/>
  <c r="J57" i="184"/>
  <c r="I57" i="184"/>
  <c r="H57" i="184"/>
  <c r="G57" i="184"/>
  <c r="F57" i="184"/>
  <c r="C57" i="184"/>
  <c r="B56" i="184"/>
  <c r="Q56" i="184" s="1"/>
  <c r="K56" i="184"/>
  <c r="J56" i="184"/>
  <c r="I56" i="184"/>
  <c r="H56" i="184"/>
  <c r="G56" i="184"/>
  <c r="F56" i="184"/>
  <c r="C56" i="184"/>
  <c r="Q55" i="184"/>
  <c r="B55" i="184"/>
  <c r="K55" i="184"/>
  <c r="J55" i="184"/>
  <c r="I55" i="184"/>
  <c r="H55" i="184"/>
  <c r="G55" i="184"/>
  <c r="F55" i="184"/>
  <c r="C55" i="184"/>
  <c r="B54" i="184"/>
  <c r="Q54" i="184" s="1"/>
  <c r="K54" i="184"/>
  <c r="J54" i="184"/>
  <c r="I54" i="184"/>
  <c r="H54" i="184"/>
  <c r="G54" i="184"/>
  <c r="F54" i="184"/>
  <c r="C54" i="184"/>
  <c r="Q53" i="184"/>
  <c r="B53" i="184"/>
  <c r="K53" i="184"/>
  <c r="J53" i="184"/>
  <c r="I53" i="184"/>
  <c r="H53" i="184"/>
  <c r="G53" i="184"/>
  <c r="F53" i="184"/>
  <c r="C53" i="184"/>
  <c r="B52" i="184"/>
  <c r="Q52" i="184" s="1"/>
  <c r="K52" i="184"/>
  <c r="J52" i="184"/>
  <c r="I52" i="184"/>
  <c r="H52" i="184"/>
  <c r="G52" i="184"/>
  <c r="F52" i="184"/>
  <c r="C52" i="184"/>
  <c r="Q51" i="184"/>
  <c r="B51" i="184"/>
  <c r="K51" i="184"/>
  <c r="J51" i="184"/>
  <c r="I51" i="184"/>
  <c r="H51" i="184"/>
  <c r="G51" i="184"/>
  <c r="F51" i="184"/>
  <c r="C51" i="184"/>
  <c r="B50" i="184"/>
  <c r="Q50" i="184" s="1"/>
  <c r="K50" i="184"/>
  <c r="J50" i="184"/>
  <c r="I50" i="184"/>
  <c r="H50" i="184"/>
  <c r="G50" i="184"/>
  <c r="F50" i="184"/>
  <c r="C50" i="184"/>
  <c r="Q49" i="184"/>
  <c r="B49" i="184"/>
  <c r="K49" i="184"/>
  <c r="J49" i="184"/>
  <c r="I49" i="184"/>
  <c r="H49" i="184"/>
  <c r="G49" i="184"/>
  <c r="F49" i="184"/>
  <c r="C49" i="184"/>
  <c r="B48" i="184"/>
  <c r="Q48" i="184" s="1"/>
  <c r="K48" i="184"/>
  <c r="J48" i="184"/>
  <c r="I48" i="184"/>
  <c r="H48" i="184"/>
  <c r="G48" i="184"/>
  <c r="F48" i="184"/>
  <c r="C48" i="184"/>
  <c r="Q47" i="184"/>
  <c r="B47" i="184"/>
  <c r="K47" i="184"/>
  <c r="J47" i="184"/>
  <c r="I47" i="184"/>
  <c r="H47" i="184"/>
  <c r="G47" i="184"/>
  <c r="F47" i="184"/>
  <c r="C47" i="184"/>
  <c r="B46" i="184"/>
  <c r="Q46" i="184" s="1"/>
  <c r="K46" i="184"/>
  <c r="J46" i="184"/>
  <c r="I46" i="184"/>
  <c r="H46" i="184"/>
  <c r="G46" i="184"/>
  <c r="F46" i="184"/>
  <c r="C46" i="184"/>
  <c r="Q45" i="184"/>
  <c r="B45" i="184"/>
  <c r="K45" i="184"/>
  <c r="J45" i="184"/>
  <c r="I45" i="184"/>
  <c r="H45" i="184"/>
  <c r="G45" i="184"/>
  <c r="F45" i="184"/>
  <c r="C45" i="184"/>
  <c r="B44" i="184"/>
  <c r="Q44" i="184" s="1"/>
  <c r="K44" i="184"/>
  <c r="J44" i="184"/>
  <c r="I44" i="184"/>
  <c r="H44" i="184"/>
  <c r="G44" i="184"/>
  <c r="F44" i="184"/>
  <c r="C44" i="184"/>
  <c r="Q43" i="184"/>
  <c r="B42" i="184"/>
  <c r="Q42" i="184" s="1"/>
  <c r="K42" i="184"/>
  <c r="J42" i="184"/>
  <c r="I42" i="184"/>
  <c r="H42" i="184"/>
  <c r="G42" i="184"/>
  <c r="F42" i="184"/>
  <c r="C42" i="184"/>
  <c r="Q41" i="184"/>
  <c r="B41" i="184"/>
  <c r="K41" i="184"/>
  <c r="J41" i="184"/>
  <c r="I41" i="184"/>
  <c r="H41" i="184"/>
  <c r="G41" i="184"/>
  <c r="F41" i="184"/>
  <c r="C41" i="184"/>
  <c r="B40" i="184"/>
  <c r="Q40" i="184" s="1"/>
  <c r="K40" i="184"/>
  <c r="J40" i="184"/>
  <c r="I40" i="184"/>
  <c r="H40" i="184"/>
  <c r="G40" i="184"/>
  <c r="F40" i="184"/>
  <c r="C40" i="184"/>
  <c r="Q39" i="184"/>
  <c r="B39" i="184"/>
  <c r="K39" i="184"/>
  <c r="J39" i="184"/>
  <c r="I39" i="184"/>
  <c r="H39" i="184"/>
  <c r="G39" i="184"/>
  <c r="F39" i="184"/>
  <c r="C39" i="184"/>
  <c r="B38" i="184"/>
  <c r="Q38" i="184" s="1"/>
  <c r="K38" i="184"/>
  <c r="J38" i="184"/>
  <c r="I38" i="184"/>
  <c r="H38" i="184"/>
  <c r="G38" i="184"/>
  <c r="F38" i="184"/>
  <c r="C38" i="184"/>
  <c r="Q37" i="184"/>
  <c r="B37" i="184"/>
  <c r="K37" i="184"/>
  <c r="J37" i="184"/>
  <c r="I37" i="184"/>
  <c r="H37" i="184"/>
  <c r="G37" i="184"/>
  <c r="F37" i="184"/>
  <c r="C37" i="184"/>
  <c r="B36" i="184"/>
  <c r="Q36" i="184" s="1"/>
  <c r="K36" i="184"/>
  <c r="J36" i="184"/>
  <c r="I36" i="184"/>
  <c r="H36" i="184"/>
  <c r="G36" i="184"/>
  <c r="F36" i="184"/>
  <c r="C36" i="184"/>
  <c r="Q35" i="184"/>
  <c r="B35" i="184"/>
  <c r="K35" i="184"/>
  <c r="J35" i="184"/>
  <c r="I35" i="184"/>
  <c r="H35" i="184"/>
  <c r="G35" i="184"/>
  <c r="F35" i="184"/>
  <c r="C35" i="184"/>
  <c r="B34" i="184"/>
  <c r="Q34" i="184" s="1"/>
  <c r="K34" i="184"/>
  <c r="J34" i="184"/>
  <c r="I34" i="184"/>
  <c r="H34" i="184"/>
  <c r="G34" i="184"/>
  <c r="F34" i="184"/>
  <c r="C34" i="184"/>
  <c r="Q33" i="184"/>
  <c r="B33" i="184"/>
  <c r="K33" i="184"/>
  <c r="J33" i="184"/>
  <c r="I33" i="184"/>
  <c r="H33" i="184"/>
  <c r="G33" i="184"/>
  <c r="F33" i="184"/>
  <c r="C33" i="184"/>
  <c r="B32" i="184"/>
  <c r="Q32" i="184" s="1"/>
  <c r="K32" i="184"/>
  <c r="J32" i="184"/>
  <c r="I32" i="184"/>
  <c r="H32" i="184"/>
  <c r="G32" i="184"/>
  <c r="F32" i="184"/>
  <c r="C32" i="184"/>
  <c r="Q31" i="184"/>
  <c r="B31" i="184"/>
  <c r="K31" i="184"/>
  <c r="J31" i="184"/>
  <c r="I31" i="184"/>
  <c r="H31" i="184"/>
  <c r="G31" i="184"/>
  <c r="F31" i="184"/>
  <c r="C31" i="184"/>
  <c r="B30" i="184"/>
  <c r="Q30" i="184" s="1"/>
  <c r="K30" i="184"/>
  <c r="J30" i="184"/>
  <c r="I30" i="184"/>
  <c r="H30" i="184"/>
  <c r="G30" i="184"/>
  <c r="F30" i="184"/>
  <c r="C30" i="184"/>
  <c r="Q29" i="184"/>
  <c r="B29" i="184"/>
  <c r="K29" i="184"/>
  <c r="J29" i="184"/>
  <c r="I29" i="184"/>
  <c r="H29" i="184"/>
  <c r="G29" i="184"/>
  <c r="F29" i="184"/>
  <c r="C29" i="184"/>
  <c r="B28" i="184"/>
  <c r="Q28" i="184" s="1"/>
  <c r="K28" i="184"/>
  <c r="J28" i="184"/>
  <c r="I28" i="184"/>
  <c r="H28" i="184"/>
  <c r="G28" i="184"/>
  <c r="F28" i="184"/>
  <c r="C28" i="184"/>
  <c r="Q27" i="184"/>
  <c r="B27" i="184"/>
  <c r="K27" i="184"/>
  <c r="J27" i="184"/>
  <c r="I27" i="184"/>
  <c r="H27" i="184"/>
  <c r="G27" i="184"/>
  <c r="F27" i="184"/>
  <c r="C27" i="184"/>
  <c r="B26" i="184"/>
  <c r="Q26" i="184" s="1"/>
  <c r="K26" i="184"/>
  <c r="J26" i="184"/>
  <c r="I26" i="184"/>
  <c r="H26" i="184"/>
  <c r="G26" i="184"/>
  <c r="F26" i="184"/>
  <c r="C26" i="184"/>
  <c r="Q25" i="184"/>
  <c r="B25" i="184"/>
  <c r="K25" i="184"/>
  <c r="J25" i="184"/>
  <c r="I25" i="184"/>
  <c r="H25" i="184"/>
  <c r="G25" i="184"/>
  <c r="F25" i="184"/>
  <c r="C25" i="184"/>
  <c r="B24" i="184"/>
  <c r="Q24" i="184" s="1"/>
  <c r="K24" i="184"/>
  <c r="J24" i="184"/>
  <c r="I24" i="184"/>
  <c r="H24" i="184"/>
  <c r="G24" i="184"/>
  <c r="F24" i="184"/>
  <c r="C24" i="184"/>
  <c r="Q23" i="184"/>
  <c r="B23" i="184"/>
  <c r="K23" i="184"/>
  <c r="J23" i="184"/>
  <c r="I23" i="184"/>
  <c r="H23" i="184"/>
  <c r="G23" i="184"/>
  <c r="F23" i="184"/>
  <c r="C23" i="184"/>
  <c r="B22" i="184"/>
  <c r="Q22" i="184" s="1"/>
  <c r="K22" i="184"/>
  <c r="J22" i="184"/>
  <c r="I22" i="184"/>
  <c r="H22" i="184"/>
  <c r="G22" i="184"/>
  <c r="F22" i="184"/>
  <c r="C22" i="184"/>
  <c r="Q21" i="184"/>
  <c r="B21" i="184"/>
  <c r="K21" i="184"/>
  <c r="J21" i="184"/>
  <c r="I21" i="184"/>
  <c r="H21" i="184"/>
  <c r="G21" i="184"/>
  <c r="F21" i="184"/>
  <c r="C21" i="184"/>
  <c r="B20" i="184"/>
  <c r="Q20" i="184" s="1"/>
  <c r="K20" i="184"/>
  <c r="J20" i="184"/>
  <c r="I20" i="184"/>
  <c r="H20" i="184"/>
  <c r="G20" i="184"/>
  <c r="F20" i="184"/>
  <c r="C20" i="184"/>
  <c r="Q19" i="184"/>
  <c r="B19" i="184"/>
  <c r="K19" i="184"/>
  <c r="J19" i="184"/>
  <c r="I19" i="184"/>
  <c r="H19" i="184"/>
  <c r="G19" i="184"/>
  <c r="F19" i="184"/>
  <c r="C19" i="184"/>
  <c r="B18" i="184"/>
  <c r="Q18" i="184" s="1"/>
  <c r="K18" i="184"/>
  <c r="J18" i="184"/>
  <c r="I18" i="184"/>
  <c r="H18" i="184"/>
  <c r="G18" i="184"/>
  <c r="F18" i="184"/>
  <c r="C18" i="184"/>
  <c r="Q17" i="184"/>
  <c r="B17" i="184"/>
  <c r="K17" i="184"/>
  <c r="J17" i="184"/>
  <c r="I17" i="184"/>
  <c r="H17" i="184"/>
  <c r="G17" i="184"/>
  <c r="F17" i="184"/>
  <c r="C17" i="184"/>
  <c r="B16" i="184"/>
  <c r="Q16" i="184" s="1"/>
  <c r="K16" i="184"/>
  <c r="J16" i="184"/>
  <c r="I16" i="184"/>
  <c r="H16" i="184"/>
  <c r="G16" i="184"/>
  <c r="F16" i="184"/>
  <c r="C16" i="184"/>
  <c r="Q15" i="184"/>
  <c r="B15" i="184"/>
  <c r="K15" i="184"/>
  <c r="J15" i="184"/>
  <c r="I15" i="184"/>
  <c r="H15" i="184"/>
  <c r="G15" i="184"/>
  <c r="F15" i="184"/>
  <c r="C15" i="184"/>
  <c r="B14" i="184"/>
  <c r="Q14" i="184" s="1"/>
  <c r="K14" i="184"/>
  <c r="J14" i="184"/>
  <c r="I14" i="184"/>
  <c r="H14" i="184"/>
  <c r="G14" i="184"/>
  <c r="F14" i="184"/>
  <c r="C14" i="184"/>
  <c r="Q13" i="184"/>
  <c r="B13" i="184"/>
  <c r="K13" i="184"/>
  <c r="J13" i="184"/>
  <c r="I13" i="184"/>
  <c r="H13" i="184"/>
  <c r="G13" i="184"/>
  <c r="F13" i="184"/>
  <c r="C13" i="184"/>
  <c r="B12" i="184"/>
  <c r="Q12" i="184" s="1"/>
  <c r="K12" i="184"/>
  <c r="J12" i="184"/>
  <c r="I12" i="184"/>
  <c r="H12" i="184"/>
  <c r="G12" i="184"/>
  <c r="F12" i="184"/>
  <c r="C12" i="184"/>
  <c r="Q11" i="184"/>
  <c r="B11" i="184"/>
  <c r="K11" i="184"/>
  <c r="J11" i="184"/>
  <c r="I11" i="184"/>
  <c r="H11" i="184"/>
  <c r="G11" i="184"/>
  <c r="F11" i="184"/>
  <c r="C11" i="184"/>
  <c r="B10" i="184"/>
  <c r="Q10" i="184" s="1"/>
  <c r="K10" i="184"/>
  <c r="J10" i="184"/>
  <c r="I10" i="184"/>
  <c r="H10" i="184"/>
  <c r="G10" i="184"/>
  <c r="F10" i="184"/>
  <c r="C10" i="184"/>
  <c r="V111" i="183"/>
  <c r="U111" i="183"/>
  <c r="T111" i="183"/>
  <c r="S111" i="183"/>
  <c r="R111" i="183"/>
  <c r="Q111" i="183"/>
  <c r="P111" i="183"/>
  <c r="O111" i="183"/>
  <c r="N111" i="183"/>
  <c r="M111" i="183"/>
  <c r="L111" i="183"/>
  <c r="K111" i="183"/>
  <c r="J111" i="183"/>
  <c r="I111" i="183"/>
  <c r="H111" i="183"/>
  <c r="G111" i="183"/>
  <c r="F111" i="183"/>
  <c r="E111" i="183"/>
  <c r="D111" i="183"/>
  <c r="C111" i="183"/>
  <c r="B111" i="183"/>
  <c r="V110" i="183"/>
  <c r="U110" i="183"/>
  <c r="T110" i="183"/>
  <c r="S110" i="183"/>
  <c r="R110" i="183"/>
  <c r="Q110" i="183"/>
  <c r="P110" i="183"/>
  <c r="O110" i="183"/>
  <c r="N110" i="183"/>
  <c r="M110" i="183"/>
  <c r="L110" i="183"/>
  <c r="K110" i="183"/>
  <c r="J110" i="183"/>
  <c r="I110" i="183"/>
  <c r="H110" i="183"/>
  <c r="G110" i="183"/>
  <c r="F110" i="183"/>
  <c r="E110" i="183"/>
  <c r="D110" i="183"/>
  <c r="C110" i="183"/>
  <c r="B110" i="183"/>
  <c r="V109" i="183"/>
  <c r="U109" i="183"/>
  <c r="T109" i="183"/>
  <c r="S109" i="183"/>
  <c r="R109" i="183"/>
  <c r="Q109" i="183"/>
  <c r="P109" i="183"/>
  <c r="O109" i="183"/>
  <c r="N109" i="183"/>
  <c r="M109" i="183"/>
  <c r="L109" i="183"/>
  <c r="K109" i="183"/>
  <c r="J109" i="183"/>
  <c r="I109" i="183"/>
  <c r="H109" i="183"/>
  <c r="G109" i="183"/>
  <c r="F109" i="183"/>
  <c r="E109" i="183"/>
  <c r="D109" i="183"/>
  <c r="C109" i="183"/>
  <c r="B109" i="183"/>
  <c r="V108" i="183"/>
  <c r="U108" i="183"/>
  <c r="T108" i="183"/>
  <c r="S108" i="183"/>
  <c r="R108" i="183"/>
  <c r="Q108" i="183"/>
  <c r="P108" i="183"/>
  <c r="O108" i="183"/>
  <c r="N108" i="183"/>
  <c r="M108" i="183"/>
  <c r="L108" i="183"/>
  <c r="K108" i="183"/>
  <c r="J108" i="183"/>
  <c r="I108" i="183"/>
  <c r="H108" i="183"/>
  <c r="G108" i="183"/>
  <c r="F108" i="183"/>
  <c r="E108" i="183"/>
  <c r="D108" i="183"/>
  <c r="C108" i="183"/>
  <c r="B108" i="183"/>
  <c r="V107" i="183"/>
  <c r="U107" i="183"/>
  <c r="T107" i="183"/>
  <c r="S107" i="183"/>
  <c r="R107" i="183"/>
  <c r="Q107" i="183"/>
  <c r="P107" i="183"/>
  <c r="O107" i="183"/>
  <c r="N107" i="183"/>
  <c r="M107" i="183"/>
  <c r="L107" i="183"/>
  <c r="K107" i="183"/>
  <c r="J107" i="183"/>
  <c r="I107" i="183"/>
  <c r="H107" i="183"/>
  <c r="G107" i="183"/>
  <c r="F107" i="183"/>
  <c r="E107" i="183"/>
  <c r="D107" i="183"/>
  <c r="C107" i="183"/>
  <c r="B107" i="183"/>
  <c r="V106" i="183"/>
  <c r="U106" i="183"/>
  <c r="T106" i="183"/>
  <c r="S106" i="183"/>
  <c r="R106" i="183"/>
  <c r="Q106" i="183"/>
  <c r="P106" i="183"/>
  <c r="O106" i="183"/>
  <c r="N106" i="183"/>
  <c r="M106" i="183"/>
  <c r="L106" i="183"/>
  <c r="K106" i="183"/>
  <c r="J106" i="183"/>
  <c r="I106" i="183"/>
  <c r="H106" i="183"/>
  <c r="G106" i="183"/>
  <c r="F106" i="183"/>
  <c r="E106" i="183"/>
  <c r="D106" i="183"/>
  <c r="C106" i="183"/>
  <c r="B106" i="183"/>
  <c r="V105" i="183"/>
  <c r="U105" i="183"/>
  <c r="T105" i="183"/>
  <c r="S105" i="183"/>
  <c r="R105" i="183"/>
  <c r="Q105" i="183"/>
  <c r="P105" i="183"/>
  <c r="O105" i="183"/>
  <c r="N105" i="183"/>
  <c r="M105" i="183"/>
  <c r="L105" i="183"/>
  <c r="K105" i="183"/>
  <c r="J105" i="183"/>
  <c r="I105" i="183"/>
  <c r="H105" i="183"/>
  <c r="G105" i="183"/>
  <c r="F105" i="183"/>
  <c r="E105" i="183"/>
  <c r="D105" i="183"/>
  <c r="C105" i="183"/>
  <c r="B105" i="183"/>
  <c r="V104" i="183"/>
  <c r="U104" i="183"/>
  <c r="T104" i="183"/>
  <c r="S104" i="183"/>
  <c r="R104" i="183"/>
  <c r="Q104" i="183"/>
  <c r="P104" i="183"/>
  <c r="O104" i="183"/>
  <c r="N104" i="183"/>
  <c r="M104" i="183"/>
  <c r="L104" i="183"/>
  <c r="K104" i="183"/>
  <c r="J104" i="183"/>
  <c r="I104" i="183"/>
  <c r="H104" i="183"/>
  <c r="G104" i="183"/>
  <c r="F104" i="183"/>
  <c r="E104" i="183"/>
  <c r="D104" i="183"/>
  <c r="C104" i="183"/>
  <c r="B104" i="183"/>
  <c r="V103" i="183"/>
  <c r="U103" i="183"/>
  <c r="T103" i="183"/>
  <c r="S103" i="183"/>
  <c r="R103" i="183"/>
  <c r="Q103" i="183"/>
  <c r="P103" i="183"/>
  <c r="O103" i="183"/>
  <c r="N103" i="183"/>
  <c r="M103" i="183"/>
  <c r="L103" i="183"/>
  <c r="K103" i="183"/>
  <c r="J103" i="183"/>
  <c r="I103" i="183"/>
  <c r="H103" i="183"/>
  <c r="G103" i="183"/>
  <c r="F103" i="183"/>
  <c r="E103" i="183"/>
  <c r="D103" i="183"/>
  <c r="C103" i="183"/>
  <c r="B103" i="183"/>
  <c r="V102" i="183"/>
  <c r="U102" i="183"/>
  <c r="T102" i="183"/>
  <c r="S102" i="183"/>
  <c r="R102" i="183"/>
  <c r="Q102" i="183"/>
  <c r="P102" i="183"/>
  <c r="O102" i="183"/>
  <c r="N102" i="183"/>
  <c r="M102" i="183"/>
  <c r="L102" i="183"/>
  <c r="K102" i="183"/>
  <c r="J102" i="183"/>
  <c r="I102" i="183"/>
  <c r="H102" i="183"/>
  <c r="G102" i="183"/>
  <c r="F102" i="183"/>
  <c r="E102" i="183"/>
  <c r="D102" i="183"/>
  <c r="C102" i="183"/>
  <c r="B102" i="183"/>
  <c r="V101" i="183"/>
  <c r="U101" i="183"/>
  <c r="T101" i="183"/>
  <c r="S101" i="183"/>
  <c r="R101" i="183"/>
  <c r="Q101" i="183"/>
  <c r="P101" i="183"/>
  <c r="O101" i="183"/>
  <c r="N101" i="183"/>
  <c r="M101" i="183"/>
  <c r="L101" i="183"/>
  <c r="K101" i="183"/>
  <c r="J101" i="183"/>
  <c r="I101" i="183"/>
  <c r="H101" i="183"/>
  <c r="G101" i="183"/>
  <c r="F101" i="183"/>
  <c r="E101" i="183"/>
  <c r="D101" i="183"/>
  <c r="C101" i="183"/>
  <c r="B101" i="183"/>
  <c r="V100" i="183"/>
  <c r="U100" i="183"/>
  <c r="T100" i="183"/>
  <c r="S100" i="183"/>
  <c r="R100" i="183"/>
  <c r="Q100" i="183"/>
  <c r="P100" i="183"/>
  <c r="O100" i="183"/>
  <c r="N100" i="183"/>
  <c r="M100" i="183"/>
  <c r="L100" i="183"/>
  <c r="K100" i="183"/>
  <c r="J100" i="183"/>
  <c r="I100" i="183"/>
  <c r="H100" i="183"/>
  <c r="G100" i="183"/>
  <c r="F100" i="183"/>
  <c r="E100" i="183"/>
  <c r="D100" i="183"/>
  <c r="C100" i="183"/>
  <c r="B100" i="183"/>
  <c r="V99" i="183"/>
  <c r="U99" i="183"/>
  <c r="T99" i="183"/>
  <c r="S99" i="183"/>
  <c r="R99" i="183"/>
  <c r="Q99" i="183"/>
  <c r="P99" i="183"/>
  <c r="O99" i="183"/>
  <c r="N99" i="183"/>
  <c r="M99" i="183"/>
  <c r="L99" i="183"/>
  <c r="K99" i="183"/>
  <c r="J99" i="183"/>
  <c r="I99" i="183"/>
  <c r="H99" i="183"/>
  <c r="G99" i="183"/>
  <c r="F99" i="183"/>
  <c r="E99" i="183"/>
  <c r="D99" i="183"/>
  <c r="C99" i="183"/>
  <c r="B99" i="183"/>
  <c r="V98" i="183"/>
  <c r="U98" i="183"/>
  <c r="T98" i="183"/>
  <c r="S98" i="183"/>
  <c r="R98" i="183"/>
  <c r="Q98" i="183"/>
  <c r="P98" i="183"/>
  <c r="O98" i="183"/>
  <c r="N98" i="183"/>
  <c r="M98" i="183"/>
  <c r="L98" i="183"/>
  <c r="K98" i="183"/>
  <c r="J98" i="183"/>
  <c r="I98" i="183"/>
  <c r="H98" i="183"/>
  <c r="G98" i="183"/>
  <c r="F98" i="183"/>
  <c r="E98" i="183"/>
  <c r="D98" i="183"/>
  <c r="C98" i="183"/>
  <c r="B98" i="183"/>
  <c r="V97" i="183"/>
  <c r="U97" i="183"/>
  <c r="T97" i="183"/>
  <c r="S97" i="183"/>
  <c r="R97" i="183"/>
  <c r="Q97" i="183"/>
  <c r="P97" i="183"/>
  <c r="O97" i="183"/>
  <c r="N97" i="183"/>
  <c r="M97" i="183"/>
  <c r="L97" i="183"/>
  <c r="K97" i="183"/>
  <c r="J97" i="183"/>
  <c r="I97" i="183"/>
  <c r="H97" i="183"/>
  <c r="G97" i="183"/>
  <c r="F97" i="183"/>
  <c r="E97" i="183"/>
  <c r="D97" i="183"/>
  <c r="C97" i="183"/>
  <c r="B97" i="183"/>
  <c r="V96" i="183"/>
  <c r="U96" i="183"/>
  <c r="T96" i="183"/>
  <c r="S96" i="183"/>
  <c r="R96" i="183"/>
  <c r="Q96" i="183"/>
  <c r="P96" i="183"/>
  <c r="O96" i="183"/>
  <c r="N96" i="183"/>
  <c r="M96" i="183"/>
  <c r="L96" i="183"/>
  <c r="K96" i="183"/>
  <c r="J96" i="183"/>
  <c r="I96" i="183"/>
  <c r="H96" i="183"/>
  <c r="G96" i="183"/>
  <c r="F96" i="183"/>
  <c r="E96" i="183"/>
  <c r="D96" i="183"/>
  <c r="C96" i="183"/>
  <c r="B96" i="183"/>
  <c r="V95" i="183"/>
  <c r="U95" i="183"/>
  <c r="T95" i="183"/>
  <c r="S95" i="183"/>
  <c r="R95" i="183"/>
  <c r="Q95" i="183"/>
  <c r="P95" i="183"/>
  <c r="O95" i="183"/>
  <c r="N95" i="183"/>
  <c r="M95" i="183"/>
  <c r="L95" i="183"/>
  <c r="K95" i="183"/>
  <c r="J95" i="183"/>
  <c r="I95" i="183"/>
  <c r="H95" i="183"/>
  <c r="G95" i="183"/>
  <c r="F95" i="183"/>
  <c r="E95" i="183"/>
  <c r="D95" i="183"/>
  <c r="C95" i="183"/>
  <c r="B95" i="183"/>
  <c r="V94" i="183"/>
  <c r="U94" i="183"/>
  <c r="T94" i="183"/>
  <c r="S94" i="183"/>
  <c r="R94" i="183"/>
  <c r="Q94" i="183"/>
  <c r="P94" i="183"/>
  <c r="O94" i="183"/>
  <c r="N94" i="183"/>
  <c r="M94" i="183"/>
  <c r="L94" i="183"/>
  <c r="K94" i="183"/>
  <c r="J94" i="183"/>
  <c r="I94" i="183"/>
  <c r="H94" i="183"/>
  <c r="G94" i="183"/>
  <c r="F94" i="183"/>
  <c r="E94" i="183"/>
  <c r="D94" i="183"/>
  <c r="C94" i="183"/>
  <c r="B94" i="183"/>
  <c r="V93" i="183"/>
  <c r="U93" i="183"/>
  <c r="T93" i="183"/>
  <c r="S93" i="183"/>
  <c r="R93" i="183"/>
  <c r="Q93" i="183"/>
  <c r="P93" i="183"/>
  <c r="O93" i="183"/>
  <c r="N93" i="183"/>
  <c r="M93" i="183"/>
  <c r="L93" i="183"/>
  <c r="K93" i="183"/>
  <c r="J93" i="183"/>
  <c r="I93" i="183"/>
  <c r="H93" i="183"/>
  <c r="G93" i="183"/>
  <c r="F93" i="183"/>
  <c r="E93" i="183"/>
  <c r="D93" i="183"/>
  <c r="C93" i="183"/>
  <c r="B93" i="183"/>
  <c r="V92" i="183"/>
  <c r="U92" i="183"/>
  <c r="T92" i="183"/>
  <c r="S92" i="183"/>
  <c r="R92" i="183"/>
  <c r="Q92" i="183"/>
  <c r="P92" i="183"/>
  <c r="O92" i="183"/>
  <c r="N92" i="183"/>
  <c r="M92" i="183"/>
  <c r="L92" i="183"/>
  <c r="K92" i="183"/>
  <c r="J92" i="183"/>
  <c r="I92" i="183"/>
  <c r="H92" i="183"/>
  <c r="G92" i="183"/>
  <c r="F92" i="183"/>
  <c r="E92" i="183"/>
  <c r="D92" i="183"/>
  <c r="C92" i="183"/>
  <c r="B92" i="183"/>
  <c r="V91" i="183"/>
  <c r="U91" i="183"/>
  <c r="T91" i="183"/>
  <c r="S91" i="183"/>
  <c r="R91" i="183"/>
  <c r="Q91" i="183"/>
  <c r="P91" i="183"/>
  <c r="O91" i="183"/>
  <c r="N91" i="183"/>
  <c r="M91" i="183"/>
  <c r="L91" i="183"/>
  <c r="K91" i="183"/>
  <c r="J91" i="183"/>
  <c r="I91" i="183"/>
  <c r="H91" i="183"/>
  <c r="G91" i="183"/>
  <c r="F91" i="183"/>
  <c r="E91" i="183"/>
  <c r="D91" i="183"/>
  <c r="C91" i="183"/>
  <c r="B91" i="183"/>
  <c r="V90" i="183"/>
  <c r="U90" i="183"/>
  <c r="T90" i="183"/>
  <c r="S90" i="183"/>
  <c r="R90" i="183"/>
  <c r="Q90" i="183"/>
  <c r="P90" i="183"/>
  <c r="O90" i="183"/>
  <c r="N90" i="183"/>
  <c r="M90" i="183"/>
  <c r="L90" i="183"/>
  <c r="K90" i="183"/>
  <c r="J90" i="183"/>
  <c r="I90" i="183"/>
  <c r="H90" i="183"/>
  <c r="G90" i="183"/>
  <c r="F90" i="183"/>
  <c r="E90" i="183"/>
  <c r="D90" i="183"/>
  <c r="C90" i="183"/>
  <c r="B90" i="183"/>
  <c r="V89" i="183"/>
  <c r="U89" i="183"/>
  <c r="T89" i="183"/>
  <c r="S89" i="183"/>
  <c r="R89" i="183"/>
  <c r="Q89" i="183"/>
  <c r="P89" i="183"/>
  <c r="O89" i="183"/>
  <c r="N89" i="183"/>
  <c r="M89" i="183"/>
  <c r="L89" i="183"/>
  <c r="K89" i="183"/>
  <c r="J89" i="183"/>
  <c r="I89" i="183"/>
  <c r="H89" i="183"/>
  <c r="G89" i="183"/>
  <c r="F89" i="183"/>
  <c r="E89" i="183"/>
  <c r="D89" i="183"/>
  <c r="C89" i="183"/>
  <c r="B89" i="183"/>
  <c r="V88" i="183"/>
  <c r="U88" i="183"/>
  <c r="T88" i="183"/>
  <c r="S88" i="183"/>
  <c r="R88" i="183"/>
  <c r="Q88" i="183"/>
  <c r="P88" i="183"/>
  <c r="O88" i="183"/>
  <c r="N88" i="183"/>
  <c r="M88" i="183"/>
  <c r="L88" i="183"/>
  <c r="K88" i="183"/>
  <c r="J88" i="183"/>
  <c r="I88" i="183"/>
  <c r="H88" i="183"/>
  <c r="G88" i="183"/>
  <c r="F88" i="183"/>
  <c r="E88" i="183"/>
  <c r="D88" i="183"/>
  <c r="C88" i="183"/>
  <c r="B88" i="183"/>
  <c r="V87" i="183"/>
  <c r="U87" i="183"/>
  <c r="T87" i="183"/>
  <c r="S87" i="183"/>
  <c r="R87" i="183"/>
  <c r="Q87" i="183"/>
  <c r="P87" i="183"/>
  <c r="O87" i="183"/>
  <c r="N87" i="183"/>
  <c r="M87" i="183"/>
  <c r="L87" i="183"/>
  <c r="K87" i="183"/>
  <c r="J87" i="183"/>
  <c r="I87" i="183"/>
  <c r="H87" i="183"/>
  <c r="G87" i="183"/>
  <c r="F87" i="183"/>
  <c r="E87" i="183"/>
  <c r="D87" i="183"/>
  <c r="C87" i="183"/>
  <c r="B87" i="183"/>
  <c r="V86" i="183"/>
  <c r="U86" i="183"/>
  <c r="T86" i="183"/>
  <c r="S86" i="183"/>
  <c r="R86" i="183"/>
  <c r="Q86" i="183"/>
  <c r="P86" i="183"/>
  <c r="O86" i="183"/>
  <c r="N86" i="183"/>
  <c r="M86" i="183"/>
  <c r="L86" i="183"/>
  <c r="K86" i="183"/>
  <c r="J86" i="183"/>
  <c r="I86" i="183"/>
  <c r="H86" i="183"/>
  <c r="G86" i="183"/>
  <c r="F86" i="183"/>
  <c r="E86" i="183"/>
  <c r="D86" i="183"/>
  <c r="C86" i="183"/>
  <c r="B86" i="183"/>
  <c r="V85" i="183"/>
  <c r="U85" i="183"/>
  <c r="T85" i="183"/>
  <c r="S85" i="183"/>
  <c r="R85" i="183"/>
  <c r="Q85" i="183"/>
  <c r="P85" i="183"/>
  <c r="O85" i="183"/>
  <c r="N85" i="183"/>
  <c r="M85" i="183"/>
  <c r="L85" i="183"/>
  <c r="K85" i="183"/>
  <c r="J85" i="183"/>
  <c r="I85" i="183"/>
  <c r="H85" i="183"/>
  <c r="G85" i="183"/>
  <c r="F85" i="183"/>
  <c r="E85" i="183"/>
  <c r="D85" i="183"/>
  <c r="C85" i="183"/>
  <c r="B85" i="183"/>
  <c r="V84" i="183"/>
  <c r="U84" i="183"/>
  <c r="T84" i="183"/>
  <c r="S84" i="183"/>
  <c r="R84" i="183"/>
  <c r="Q84" i="183"/>
  <c r="P84" i="183"/>
  <c r="O84" i="183"/>
  <c r="N84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V83" i="183"/>
  <c r="U83" i="183"/>
  <c r="T83" i="183"/>
  <c r="S83" i="183"/>
  <c r="R83" i="183"/>
  <c r="Q83" i="183"/>
  <c r="P83" i="183"/>
  <c r="O83" i="183"/>
  <c r="N83" i="183"/>
  <c r="M83" i="183"/>
  <c r="L83" i="183"/>
  <c r="K83" i="183"/>
  <c r="J83" i="183"/>
  <c r="I83" i="183"/>
  <c r="H83" i="183"/>
  <c r="G83" i="183"/>
  <c r="F83" i="183"/>
  <c r="E83" i="183"/>
  <c r="D83" i="183"/>
  <c r="C83" i="183"/>
  <c r="B83" i="183"/>
  <c r="V82" i="183"/>
  <c r="U82" i="183"/>
  <c r="T82" i="183"/>
  <c r="S82" i="183"/>
  <c r="R82" i="183"/>
  <c r="Q82" i="183"/>
  <c r="P82" i="183"/>
  <c r="O82" i="183"/>
  <c r="N82" i="183"/>
  <c r="M82" i="183"/>
  <c r="L82" i="183"/>
  <c r="K82" i="183"/>
  <c r="J82" i="183"/>
  <c r="I82" i="183"/>
  <c r="H82" i="183"/>
  <c r="G82" i="183"/>
  <c r="F82" i="183"/>
  <c r="E82" i="183"/>
  <c r="D82" i="183"/>
  <c r="C82" i="183"/>
  <c r="B82" i="183"/>
  <c r="V81" i="183"/>
  <c r="U81" i="183"/>
  <c r="T81" i="183"/>
  <c r="S81" i="183"/>
  <c r="R81" i="183"/>
  <c r="Q81" i="183"/>
  <c r="P81" i="183"/>
  <c r="O81" i="183"/>
  <c r="N81" i="183"/>
  <c r="M81" i="183"/>
  <c r="L81" i="183"/>
  <c r="K81" i="183"/>
  <c r="J81" i="183"/>
  <c r="I81" i="183"/>
  <c r="H81" i="183"/>
  <c r="G81" i="183"/>
  <c r="F81" i="183"/>
  <c r="E81" i="183"/>
  <c r="D81" i="183"/>
  <c r="C81" i="183"/>
  <c r="B81" i="183"/>
  <c r="V80" i="183"/>
  <c r="U80" i="183"/>
  <c r="T80" i="183"/>
  <c r="S80" i="183"/>
  <c r="R80" i="183"/>
  <c r="Q80" i="183"/>
  <c r="P80" i="183"/>
  <c r="O80" i="183"/>
  <c r="N80" i="183"/>
  <c r="M80" i="183"/>
  <c r="L80" i="183"/>
  <c r="K80" i="183"/>
  <c r="J80" i="183"/>
  <c r="I80" i="183"/>
  <c r="H80" i="183"/>
  <c r="G80" i="183"/>
  <c r="F80" i="183"/>
  <c r="E80" i="183"/>
  <c r="D80" i="183"/>
  <c r="C80" i="183"/>
  <c r="B80" i="183"/>
  <c r="V79" i="183"/>
  <c r="U79" i="183"/>
  <c r="T79" i="183"/>
  <c r="S79" i="183"/>
  <c r="R79" i="183"/>
  <c r="Q79" i="183"/>
  <c r="P79" i="183"/>
  <c r="O79" i="183"/>
  <c r="N79" i="183"/>
  <c r="M79" i="183"/>
  <c r="L79" i="183"/>
  <c r="K79" i="183"/>
  <c r="J79" i="183"/>
  <c r="I79" i="183"/>
  <c r="H79" i="183"/>
  <c r="G79" i="183"/>
  <c r="F79" i="183"/>
  <c r="E79" i="183"/>
  <c r="D79" i="183"/>
  <c r="C79" i="183"/>
  <c r="B79" i="183"/>
  <c r="V78" i="183"/>
  <c r="U78" i="183"/>
  <c r="T78" i="183"/>
  <c r="S78" i="183"/>
  <c r="R78" i="183"/>
  <c r="Q78" i="183"/>
  <c r="P78" i="183"/>
  <c r="O78" i="183"/>
  <c r="N78" i="183"/>
  <c r="M78" i="183"/>
  <c r="L78" i="183"/>
  <c r="K78" i="183"/>
  <c r="J78" i="183"/>
  <c r="I78" i="183"/>
  <c r="H78" i="183"/>
  <c r="G78" i="183"/>
  <c r="F78" i="183"/>
  <c r="E78" i="183"/>
  <c r="D78" i="183"/>
  <c r="C78" i="183"/>
  <c r="B78" i="183"/>
  <c r="V77" i="183"/>
  <c r="U77" i="183"/>
  <c r="T77" i="183"/>
  <c r="S77" i="183"/>
  <c r="R77" i="183"/>
  <c r="Q77" i="183"/>
  <c r="P77" i="183"/>
  <c r="O77" i="183"/>
  <c r="N77" i="183"/>
  <c r="M77" i="183"/>
  <c r="L77" i="183"/>
  <c r="K77" i="183"/>
  <c r="J77" i="183"/>
  <c r="I77" i="183"/>
  <c r="H77" i="183"/>
  <c r="G77" i="183"/>
  <c r="F77" i="183"/>
  <c r="E77" i="183"/>
  <c r="D77" i="183"/>
  <c r="C77" i="183"/>
  <c r="B77" i="183"/>
  <c r="V76" i="183"/>
  <c r="U76" i="183"/>
  <c r="T76" i="183"/>
  <c r="S76" i="183"/>
  <c r="R76" i="183"/>
  <c r="Q76" i="183"/>
  <c r="P76" i="183"/>
  <c r="O76" i="183"/>
  <c r="N76" i="183"/>
  <c r="M76" i="183"/>
  <c r="L76" i="183"/>
  <c r="K76" i="183"/>
  <c r="J76" i="183"/>
  <c r="I76" i="183"/>
  <c r="H76" i="183"/>
  <c r="G76" i="183"/>
  <c r="F76" i="183"/>
  <c r="E76" i="183"/>
  <c r="D76" i="183"/>
  <c r="C76" i="183"/>
  <c r="B76" i="183"/>
  <c r="V75" i="183"/>
  <c r="U75" i="183"/>
  <c r="T75" i="183"/>
  <c r="S75" i="183"/>
  <c r="R75" i="183"/>
  <c r="Q75" i="183"/>
  <c r="P75" i="183"/>
  <c r="O75" i="183"/>
  <c r="N75" i="183"/>
  <c r="M75" i="183"/>
  <c r="L75" i="183"/>
  <c r="K75" i="183"/>
  <c r="J75" i="183"/>
  <c r="I75" i="183"/>
  <c r="H75" i="183"/>
  <c r="G75" i="183"/>
  <c r="F75" i="183"/>
  <c r="E75" i="183"/>
  <c r="D75" i="183"/>
  <c r="C75" i="183"/>
  <c r="B75" i="183"/>
  <c r="V74" i="183"/>
  <c r="U74" i="183"/>
  <c r="T74" i="183"/>
  <c r="S74" i="183"/>
  <c r="R74" i="183"/>
  <c r="Q74" i="183"/>
  <c r="P74" i="183"/>
  <c r="O74" i="183"/>
  <c r="N74" i="183"/>
  <c r="M74" i="183"/>
  <c r="L74" i="183"/>
  <c r="K74" i="183"/>
  <c r="J74" i="183"/>
  <c r="I74" i="183"/>
  <c r="H74" i="183"/>
  <c r="G74" i="183"/>
  <c r="F74" i="183"/>
  <c r="E74" i="183"/>
  <c r="D74" i="183"/>
  <c r="C74" i="183"/>
  <c r="B74" i="183"/>
  <c r="V73" i="183"/>
  <c r="U73" i="183"/>
  <c r="T73" i="183"/>
  <c r="S73" i="183"/>
  <c r="R73" i="183"/>
  <c r="Q73" i="183"/>
  <c r="P73" i="183"/>
  <c r="O73" i="183"/>
  <c r="N73" i="183"/>
  <c r="M73" i="183"/>
  <c r="L73" i="183"/>
  <c r="K73" i="183"/>
  <c r="J73" i="183"/>
  <c r="I73" i="183"/>
  <c r="H73" i="183"/>
  <c r="G73" i="183"/>
  <c r="F73" i="183"/>
  <c r="E73" i="183"/>
  <c r="D73" i="183"/>
  <c r="C73" i="183"/>
  <c r="B73" i="183"/>
  <c r="V72" i="183"/>
  <c r="U72" i="183"/>
  <c r="T72" i="183"/>
  <c r="S72" i="183"/>
  <c r="R72" i="183"/>
  <c r="Q72" i="183"/>
  <c r="P72" i="183"/>
  <c r="O72" i="183"/>
  <c r="N72" i="183"/>
  <c r="M72" i="183"/>
  <c r="L72" i="183"/>
  <c r="K72" i="183"/>
  <c r="J72" i="183"/>
  <c r="I72" i="183"/>
  <c r="H72" i="183"/>
  <c r="G72" i="183"/>
  <c r="F72" i="183"/>
  <c r="E72" i="183"/>
  <c r="D72" i="183"/>
  <c r="C72" i="183"/>
  <c r="B72" i="183"/>
  <c r="V71" i="183"/>
  <c r="U71" i="183"/>
  <c r="T71" i="183"/>
  <c r="S71" i="183"/>
  <c r="R71" i="183"/>
  <c r="Q71" i="183"/>
  <c r="P71" i="183"/>
  <c r="O71" i="183"/>
  <c r="N71" i="183"/>
  <c r="M71" i="183"/>
  <c r="L71" i="183"/>
  <c r="K71" i="183"/>
  <c r="J71" i="183"/>
  <c r="I71" i="183"/>
  <c r="H71" i="183"/>
  <c r="G71" i="183"/>
  <c r="F71" i="183"/>
  <c r="E71" i="183"/>
  <c r="D71" i="183"/>
  <c r="C71" i="183"/>
  <c r="B71" i="183"/>
  <c r="V70" i="183"/>
  <c r="U70" i="183"/>
  <c r="T70" i="183"/>
  <c r="S70" i="183"/>
  <c r="R70" i="183"/>
  <c r="Q70" i="183"/>
  <c r="P70" i="183"/>
  <c r="O70" i="183"/>
  <c r="N70" i="183"/>
  <c r="M70" i="183"/>
  <c r="L70" i="183"/>
  <c r="K70" i="183"/>
  <c r="J70" i="183"/>
  <c r="I70" i="183"/>
  <c r="H70" i="183"/>
  <c r="G70" i="183"/>
  <c r="F70" i="183"/>
  <c r="E70" i="183"/>
  <c r="D70" i="183"/>
  <c r="C70" i="183"/>
  <c r="B70" i="183"/>
  <c r="V69" i="183"/>
  <c r="U69" i="183"/>
  <c r="T69" i="183"/>
  <c r="S69" i="183"/>
  <c r="R69" i="183"/>
  <c r="Q69" i="183"/>
  <c r="P69" i="183"/>
  <c r="O69" i="183"/>
  <c r="N69" i="183"/>
  <c r="M69" i="183"/>
  <c r="L69" i="183"/>
  <c r="K69" i="183"/>
  <c r="J69" i="183"/>
  <c r="I69" i="183"/>
  <c r="H69" i="183"/>
  <c r="G69" i="183"/>
  <c r="F69" i="183"/>
  <c r="E69" i="183"/>
  <c r="D69" i="183"/>
  <c r="C69" i="183"/>
  <c r="B69" i="183"/>
  <c r="V68" i="183"/>
  <c r="U68" i="183"/>
  <c r="T68" i="183"/>
  <c r="S68" i="183"/>
  <c r="R68" i="183"/>
  <c r="Q68" i="183"/>
  <c r="P68" i="183"/>
  <c r="O68" i="183"/>
  <c r="N68" i="183"/>
  <c r="M68" i="183"/>
  <c r="L68" i="183"/>
  <c r="K68" i="183"/>
  <c r="J68" i="183"/>
  <c r="I68" i="183"/>
  <c r="H68" i="183"/>
  <c r="G68" i="183"/>
  <c r="F68" i="183"/>
  <c r="E68" i="183"/>
  <c r="D68" i="183"/>
  <c r="C68" i="183"/>
  <c r="B68" i="183"/>
  <c r="V67" i="183"/>
  <c r="U67" i="183"/>
  <c r="T67" i="183"/>
  <c r="S67" i="183"/>
  <c r="R67" i="183"/>
  <c r="Q67" i="183"/>
  <c r="P67" i="183"/>
  <c r="O67" i="183"/>
  <c r="N67" i="183"/>
  <c r="M67" i="183"/>
  <c r="L67" i="183"/>
  <c r="K67" i="183"/>
  <c r="J67" i="183"/>
  <c r="I67" i="183"/>
  <c r="H67" i="183"/>
  <c r="G67" i="183"/>
  <c r="F67" i="183"/>
  <c r="E67" i="183"/>
  <c r="D67" i="183"/>
  <c r="C67" i="183"/>
  <c r="B67" i="183"/>
  <c r="V66" i="183"/>
  <c r="U66" i="183"/>
  <c r="T66" i="183"/>
  <c r="S66" i="183"/>
  <c r="R66" i="183"/>
  <c r="Q66" i="183"/>
  <c r="P66" i="183"/>
  <c r="O66" i="183"/>
  <c r="N66" i="183"/>
  <c r="M66" i="183"/>
  <c r="L66" i="183"/>
  <c r="K66" i="183"/>
  <c r="J66" i="183"/>
  <c r="I66" i="183"/>
  <c r="H66" i="183"/>
  <c r="G66" i="183"/>
  <c r="F66" i="183"/>
  <c r="E66" i="183"/>
  <c r="D66" i="183"/>
  <c r="C66" i="183"/>
  <c r="B66" i="183"/>
  <c r="V65" i="183"/>
  <c r="U65" i="183"/>
  <c r="T65" i="183"/>
  <c r="S65" i="183"/>
  <c r="R65" i="183"/>
  <c r="Q65" i="183"/>
  <c r="P65" i="183"/>
  <c r="O65" i="183"/>
  <c r="N65" i="183"/>
  <c r="M65" i="183"/>
  <c r="L65" i="183"/>
  <c r="K65" i="183"/>
  <c r="J65" i="183"/>
  <c r="I65" i="183"/>
  <c r="H65" i="183"/>
  <c r="G65" i="183"/>
  <c r="F65" i="183"/>
  <c r="E65" i="183"/>
  <c r="D65" i="183"/>
  <c r="C65" i="183"/>
  <c r="B65" i="183"/>
  <c r="V64" i="183"/>
  <c r="U64" i="183"/>
  <c r="T64" i="183"/>
  <c r="S64" i="183"/>
  <c r="R64" i="183"/>
  <c r="Q64" i="183"/>
  <c r="P64" i="183"/>
  <c r="O64" i="183"/>
  <c r="N64" i="183"/>
  <c r="M64" i="183"/>
  <c r="L64" i="183"/>
  <c r="K64" i="183"/>
  <c r="J64" i="183"/>
  <c r="I64" i="183"/>
  <c r="H64" i="183"/>
  <c r="G64" i="183"/>
  <c r="F64" i="183"/>
  <c r="E64" i="183"/>
  <c r="D64" i="183"/>
  <c r="C64" i="183"/>
  <c r="B64" i="183"/>
  <c r="V63" i="183"/>
  <c r="U63" i="183"/>
  <c r="T63" i="183"/>
  <c r="S63" i="183"/>
  <c r="R63" i="183"/>
  <c r="Q63" i="183"/>
  <c r="P63" i="183"/>
  <c r="O63" i="183"/>
  <c r="N63" i="183"/>
  <c r="M63" i="183"/>
  <c r="L63" i="183"/>
  <c r="K63" i="183"/>
  <c r="J63" i="183"/>
  <c r="I63" i="183"/>
  <c r="H63" i="183"/>
  <c r="G63" i="183"/>
  <c r="F63" i="183"/>
  <c r="E63" i="183"/>
  <c r="D63" i="183"/>
  <c r="C63" i="183"/>
  <c r="B63" i="183"/>
  <c r="V62" i="183"/>
  <c r="U62" i="183"/>
  <c r="T62" i="183"/>
  <c r="S62" i="183"/>
  <c r="R62" i="183"/>
  <c r="Q62" i="183"/>
  <c r="P62" i="183"/>
  <c r="O62" i="183"/>
  <c r="N62" i="183"/>
  <c r="M62" i="183"/>
  <c r="L62" i="183"/>
  <c r="K62" i="183"/>
  <c r="J62" i="183"/>
  <c r="I62" i="183"/>
  <c r="H62" i="183"/>
  <c r="G62" i="183"/>
  <c r="F62" i="183"/>
  <c r="E62" i="183"/>
  <c r="D62" i="183"/>
  <c r="C62" i="183"/>
  <c r="B62" i="183"/>
  <c r="V61" i="183"/>
  <c r="U61" i="183"/>
  <c r="T61" i="183"/>
  <c r="S61" i="183"/>
  <c r="R61" i="183"/>
  <c r="Q61" i="183"/>
  <c r="P61" i="183"/>
  <c r="O61" i="183"/>
  <c r="N61" i="183"/>
  <c r="M61" i="183"/>
  <c r="L61" i="183"/>
  <c r="K61" i="183"/>
  <c r="J61" i="183"/>
  <c r="I61" i="183"/>
  <c r="H61" i="183"/>
  <c r="G61" i="183"/>
  <c r="F61" i="183"/>
  <c r="E61" i="183"/>
  <c r="D61" i="183"/>
  <c r="C61" i="183"/>
  <c r="B61" i="183"/>
  <c r="V60" i="183"/>
  <c r="U60" i="183"/>
  <c r="T60" i="183"/>
  <c r="S60" i="183"/>
  <c r="R60" i="183"/>
  <c r="Q60" i="183"/>
  <c r="P60" i="183"/>
  <c r="O60" i="183"/>
  <c r="N60" i="183"/>
  <c r="M60" i="183"/>
  <c r="L60" i="183"/>
  <c r="K60" i="183"/>
  <c r="J60" i="183"/>
  <c r="I60" i="183"/>
  <c r="H60" i="183"/>
  <c r="G60" i="183"/>
  <c r="F60" i="183"/>
  <c r="E60" i="183"/>
  <c r="D60" i="183"/>
  <c r="C60" i="183"/>
  <c r="B60" i="183"/>
  <c r="V59" i="183"/>
  <c r="U59" i="183"/>
  <c r="T59" i="183"/>
  <c r="S59" i="183"/>
  <c r="R59" i="183"/>
  <c r="Q59" i="183"/>
  <c r="P59" i="183"/>
  <c r="O59" i="183"/>
  <c r="N59" i="183"/>
  <c r="M59" i="183"/>
  <c r="L59" i="183"/>
  <c r="K59" i="183"/>
  <c r="J59" i="183"/>
  <c r="I59" i="183"/>
  <c r="H59" i="183"/>
  <c r="G59" i="183"/>
  <c r="F59" i="183"/>
  <c r="E59" i="183"/>
  <c r="D59" i="183"/>
  <c r="C59" i="183"/>
  <c r="B59" i="183"/>
  <c r="V58" i="183"/>
  <c r="U58" i="183"/>
  <c r="T58" i="183"/>
  <c r="S58" i="183"/>
  <c r="R58" i="183"/>
  <c r="Q58" i="183"/>
  <c r="P58" i="183"/>
  <c r="O58" i="183"/>
  <c r="N58" i="183"/>
  <c r="M58" i="183"/>
  <c r="L58" i="183"/>
  <c r="K58" i="183"/>
  <c r="J58" i="183"/>
  <c r="I58" i="183"/>
  <c r="H58" i="183"/>
  <c r="G58" i="183"/>
  <c r="F58" i="183"/>
  <c r="E58" i="183"/>
  <c r="D58" i="183"/>
  <c r="C58" i="183"/>
  <c r="B58" i="183"/>
  <c r="V57" i="183"/>
  <c r="U57" i="183"/>
  <c r="T57" i="183"/>
  <c r="S57" i="183"/>
  <c r="R57" i="183"/>
  <c r="Q57" i="183"/>
  <c r="P57" i="183"/>
  <c r="O57" i="183"/>
  <c r="N57" i="183"/>
  <c r="M57" i="183"/>
  <c r="L57" i="183"/>
  <c r="K57" i="183"/>
  <c r="J57" i="183"/>
  <c r="I57" i="183"/>
  <c r="H57" i="183"/>
  <c r="G57" i="183"/>
  <c r="F57" i="183"/>
  <c r="E57" i="183"/>
  <c r="D57" i="183"/>
  <c r="C57" i="183"/>
  <c r="B57" i="183"/>
  <c r="V56" i="183"/>
  <c r="U56" i="183"/>
  <c r="T56" i="183"/>
  <c r="S56" i="183"/>
  <c r="R56" i="183"/>
  <c r="Q56" i="183"/>
  <c r="P56" i="183"/>
  <c r="O56" i="183"/>
  <c r="N56" i="183"/>
  <c r="M56" i="183"/>
  <c r="L56" i="183"/>
  <c r="K56" i="183"/>
  <c r="J56" i="183"/>
  <c r="I56" i="183"/>
  <c r="H56" i="183"/>
  <c r="G56" i="183"/>
  <c r="F56" i="183"/>
  <c r="E56" i="183"/>
  <c r="D56" i="183"/>
  <c r="C56" i="183"/>
  <c r="B56" i="183"/>
  <c r="V55" i="183"/>
  <c r="U55" i="183"/>
  <c r="T55" i="183"/>
  <c r="S55" i="183"/>
  <c r="R55" i="183"/>
  <c r="Q55" i="183"/>
  <c r="P55" i="183"/>
  <c r="O55" i="183"/>
  <c r="N55" i="183"/>
  <c r="M55" i="183"/>
  <c r="L55" i="183"/>
  <c r="K55" i="183"/>
  <c r="J55" i="183"/>
  <c r="I55" i="183"/>
  <c r="H55" i="183"/>
  <c r="G55" i="183"/>
  <c r="F55" i="183"/>
  <c r="E55" i="183"/>
  <c r="D55" i="183"/>
  <c r="C55" i="183"/>
  <c r="B55" i="183"/>
  <c r="V54" i="183"/>
  <c r="U54" i="183"/>
  <c r="T54" i="183"/>
  <c r="S54" i="183"/>
  <c r="R54" i="183"/>
  <c r="Q54" i="183"/>
  <c r="P54" i="183"/>
  <c r="O54" i="183"/>
  <c r="N54" i="183"/>
  <c r="M54" i="183"/>
  <c r="L54" i="183"/>
  <c r="K54" i="183"/>
  <c r="J54" i="183"/>
  <c r="I54" i="183"/>
  <c r="H54" i="183"/>
  <c r="G54" i="183"/>
  <c r="F54" i="183"/>
  <c r="E54" i="183"/>
  <c r="D54" i="183"/>
  <c r="C54" i="183"/>
  <c r="B54" i="183"/>
  <c r="V53" i="183"/>
  <c r="U53" i="183"/>
  <c r="T53" i="183"/>
  <c r="S53" i="183"/>
  <c r="R53" i="183"/>
  <c r="Q53" i="183"/>
  <c r="P53" i="183"/>
  <c r="O53" i="183"/>
  <c r="N53" i="183"/>
  <c r="M53" i="183"/>
  <c r="L53" i="183"/>
  <c r="K53" i="183"/>
  <c r="J53" i="183"/>
  <c r="I53" i="183"/>
  <c r="H53" i="183"/>
  <c r="G53" i="183"/>
  <c r="F53" i="183"/>
  <c r="E53" i="183"/>
  <c r="D53" i="183"/>
  <c r="C53" i="183"/>
  <c r="B53" i="183"/>
  <c r="V52" i="183"/>
  <c r="U52" i="183"/>
  <c r="T52" i="183"/>
  <c r="S52" i="183"/>
  <c r="R52" i="183"/>
  <c r="Q52" i="183"/>
  <c r="P52" i="183"/>
  <c r="O52" i="183"/>
  <c r="N52" i="183"/>
  <c r="M52" i="183"/>
  <c r="L52" i="183"/>
  <c r="K52" i="183"/>
  <c r="J52" i="183"/>
  <c r="I52" i="183"/>
  <c r="H52" i="183"/>
  <c r="G52" i="183"/>
  <c r="F52" i="183"/>
  <c r="E52" i="183"/>
  <c r="D52" i="183"/>
  <c r="C52" i="183"/>
  <c r="B52" i="183"/>
  <c r="V51" i="183"/>
  <c r="U51" i="183"/>
  <c r="T51" i="183"/>
  <c r="S51" i="183"/>
  <c r="R51" i="183"/>
  <c r="Q51" i="183"/>
  <c r="P51" i="183"/>
  <c r="O51" i="183"/>
  <c r="N51" i="183"/>
  <c r="M51" i="183"/>
  <c r="L51" i="183"/>
  <c r="K51" i="183"/>
  <c r="J51" i="183"/>
  <c r="I51" i="183"/>
  <c r="H51" i="183"/>
  <c r="G51" i="183"/>
  <c r="F51" i="183"/>
  <c r="E51" i="183"/>
  <c r="D51" i="183"/>
  <c r="C51" i="183"/>
  <c r="B51" i="183"/>
  <c r="V50" i="183"/>
  <c r="U50" i="183"/>
  <c r="T50" i="183"/>
  <c r="S50" i="183"/>
  <c r="R50" i="183"/>
  <c r="Q50" i="183"/>
  <c r="P50" i="183"/>
  <c r="O50" i="183"/>
  <c r="N50" i="183"/>
  <c r="M50" i="183"/>
  <c r="L50" i="183"/>
  <c r="K50" i="183"/>
  <c r="J50" i="183"/>
  <c r="I50" i="183"/>
  <c r="H50" i="183"/>
  <c r="G50" i="183"/>
  <c r="F50" i="183"/>
  <c r="E50" i="183"/>
  <c r="D50" i="183"/>
  <c r="C50" i="183"/>
  <c r="B50" i="183"/>
  <c r="V49" i="183"/>
  <c r="U49" i="183"/>
  <c r="T49" i="183"/>
  <c r="S49" i="183"/>
  <c r="R49" i="183"/>
  <c r="Q49" i="183"/>
  <c r="P49" i="183"/>
  <c r="O49" i="183"/>
  <c r="N49" i="183"/>
  <c r="M49" i="183"/>
  <c r="L49" i="183"/>
  <c r="K49" i="183"/>
  <c r="J49" i="183"/>
  <c r="I49" i="183"/>
  <c r="H49" i="183"/>
  <c r="G49" i="183"/>
  <c r="F49" i="183"/>
  <c r="E49" i="183"/>
  <c r="D49" i="183"/>
  <c r="C49" i="183"/>
  <c r="B49" i="183"/>
  <c r="V48" i="183"/>
  <c r="U48" i="183"/>
  <c r="T48" i="183"/>
  <c r="S48" i="183"/>
  <c r="R48" i="183"/>
  <c r="Q48" i="183"/>
  <c r="P48" i="183"/>
  <c r="O48" i="183"/>
  <c r="N48" i="183"/>
  <c r="M48" i="183"/>
  <c r="L48" i="183"/>
  <c r="K48" i="183"/>
  <c r="J48" i="183"/>
  <c r="I48" i="183"/>
  <c r="H48" i="183"/>
  <c r="G48" i="183"/>
  <c r="F48" i="183"/>
  <c r="E48" i="183"/>
  <c r="D48" i="183"/>
  <c r="C48" i="183"/>
  <c r="B48" i="183"/>
  <c r="V47" i="183"/>
  <c r="U47" i="183"/>
  <c r="T47" i="183"/>
  <c r="S47" i="183"/>
  <c r="R47" i="183"/>
  <c r="Q47" i="183"/>
  <c r="P47" i="183"/>
  <c r="O47" i="183"/>
  <c r="N47" i="183"/>
  <c r="M47" i="183"/>
  <c r="L47" i="183"/>
  <c r="K47" i="183"/>
  <c r="J47" i="183"/>
  <c r="I47" i="183"/>
  <c r="H47" i="183"/>
  <c r="G47" i="183"/>
  <c r="F47" i="183"/>
  <c r="E47" i="183"/>
  <c r="D47" i="183"/>
  <c r="C47" i="183"/>
  <c r="B47" i="183"/>
  <c r="V46" i="183"/>
  <c r="U46" i="183"/>
  <c r="T46" i="183"/>
  <c r="S46" i="183"/>
  <c r="R46" i="183"/>
  <c r="Q46" i="183"/>
  <c r="P46" i="183"/>
  <c r="O46" i="183"/>
  <c r="N46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V45" i="183"/>
  <c r="U45" i="183"/>
  <c r="T45" i="183"/>
  <c r="S45" i="183"/>
  <c r="R45" i="183"/>
  <c r="Q45" i="183"/>
  <c r="P45" i="183"/>
  <c r="O45" i="183"/>
  <c r="N45" i="183"/>
  <c r="M45" i="183"/>
  <c r="L45" i="183"/>
  <c r="K45" i="183"/>
  <c r="J45" i="183"/>
  <c r="I45" i="183"/>
  <c r="H45" i="183"/>
  <c r="G45" i="183"/>
  <c r="F45" i="183"/>
  <c r="E45" i="183"/>
  <c r="D45" i="183"/>
  <c r="C45" i="183"/>
  <c r="B45" i="183"/>
  <c r="V44" i="183"/>
  <c r="U44" i="183"/>
  <c r="T44" i="183"/>
  <c r="S44" i="183"/>
  <c r="R44" i="183"/>
  <c r="Q44" i="183"/>
  <c r="P44" i="183"/>
  <c r="O44" i="183"/>
  <c r="N44" i="183"/>
  <c r="M44" i="183"/>
  <c r="L44" i="183"/>
  <c r="K44" i="183"/>
  <c r="J44" i="183"/>
  <c r="I44" i="183"/>
  <c r="H44" i="183"/>
  <c r="G44" i="183"/>
  <c r="F44" i="183"/>
  <c r="E44" i="183"/>
  <c r="D44" i="183"/>
  <c r="C44" i="183"/>
  <c r="B44" i="183"/>
  <c r="V43" i="183"/>
  <c r="U43" i="183"/>
  <c r="T43" i="183"/>
  <c r="S43" i="183"/>
  <c r="R43" i="183"/>
  <c r="Q43" i="183"/>
  <c r="P43" i="183"/>
  <c r="O43" i="183"/>
  <c r="N43" i="183"/>
  <c r="M43" i="183"/>
  <c r="L43" i="183"/>
  <c r="K43" i="183"/>
  <c r="J43" i="183"/>
  <c r="I43" i="183"/>
  <c r="H43" i="183"/>
  <c r="G43" i="183"/>
  <c r="F43" i="183"/>
  <c r="E43" i="183"/>
  <c r="D43" i="183"/>
  <c r="C43" i="183"/>
  <c r="B43" i="183"/>
  <c r="V42" i="183"/>
  <c r="U42" i="183"/>
  <c r="T42" i="183"/>
  <c r="S42" i="183"/>
  <c r="R42" i="183"/>
  <c r="Q42" i="183"/>
  <c r="P42" i="183"/>
  <c r="O42" i="183"/>
  <c r="N42" i="183"/>
  <c r="M42" i="183"/>
  <c r="L42" i="183"/>
  <c r="K42" i="183"/>
  <c r="J42" i="183"/>
  <c r="I42" i="183"/>
  <c r="H42" i="183"/>
  <c r="G42" i="183"/>
  <c r="F42" i="183"/>
  <c r="E42" i="183"/>
  <c r="D42" i="183"/>
  <c r="C42" i="183"/>
  <c r="B42" i="183"/>
  <c r="V41" i="183"/>
  <c r="U41" i="183"/>
  <c r="T41" i="183"/>
  <c r="S41" i="183"/>
  <c r="R41" i="183"/>
  <c r="Q41" i="183"/>
  <c r="P41" i="183"/>
  <c r="O41" i="183"/>
  <c r="N41" i="183"/>
  <c r="M41" i="183"/>
  <c r="L41" i="183"/>
  <c r="K41" i="183"/>
  <c r="J41" i="183"/>
  <c r="I41" i="183"/>
  <c r="H41" i="183"/>
  <c r="G41" i="183"/>
  <c r="F41" i="183"/>
  <c r="E41" i="183"/>
  <c r="D41" i="183"/>
  <c r="C41" i="183"/>
  <c r="B41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E40" i="183"/>
  <c r="D40" i="183"/>
  <c r="C40" i="183"/>
  <c r="B40" i="183"/>
  <c r="V39" i="183"/>
  <c r="U39" i="183"/>
  <c r="T39" i="183"/>
  <c r="S39" i="183"/>
  <c r="R39" i="183"/>
  <c r="Q39" i="183"/>
  <c r="P39" i="183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B39" i="183"/>
  <c r="V38" i="183"/>
  <c r="U38" i="183"/>
  <c r="T38" i="183"/>
  <c r="S38" i="183"/>
  <c r="R38" i="183"/>
  <c r="Q38" i="183"/>
  <c r="P38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B38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B37" i="183"/>
  <c r="V36" i="183"/>
  <c r="U36" i="183"/>
  <c r="T36" i="183"/>
  <c r="S36" i="183"/>
  <c r="R36" i="183"/>
  <c r="Q36" i="183"/>
  <c r="P36" i="183"/>
  <c r="O36" i="183"/>
  <c r="N36" i="183"/>
  <c r="M36" i="183"/>
  <c r="L36" i="183"/>
  <c r="K36" i="183"/>
  <c r="J36" i="183"/>
  <c r="I36" i="183"/>
  <c r="H36" i="183"/>
  <c r="G36" i="183"/>
  <c r="F36" i="183"/>
  <c r="E36" i="183"/>
  <c r="D36" i="183"/>
  <c r="C36" i="183"/>
  <c r="B36" i="183"/>
  <c r="V35" i="183"/>
  <c r="U35" i="183"/>
  <c r="T35" i="183"/>
  <c r="S35" i="183"/>
  <c r="R35" i="183"/>
  <c r="Q35" i="183"/>
  <c r="P35" i="183"/>
  <c r="O35" i="183"/>
  <c r="N35" i="183"/>
  <c r="M35" i="183"/>
  <c r="L35" i="183"/>
  <c r="K35" i="183"/>
  <c r="J35" i="183"/>
  <c r="I35" i="183"/>
  <c r="H35" i="183"/>
  <c r="G35" i="183"/>
  <c r="F35" i="183"/>
  <c r="E35" i="183"/>
  <c r="D35" i="183"/>
  <c r="C35" i="183"/>
  <c r="B35" i="183"/>
  <c r="V34" i="183"/>
  <c r="U34" i="183"/>
  <c r="T34" i="183"/>
  <c r="S34" i="183"/>
  <c r="R34" i="183"/>
  <c r="Q34" i="183"/>
  <c r="P34" i="183"/>
  <c r="O34" i="183"/>
  <c r="N34" i="183"/>
  <c r="M34" i="183"/>
  <c r="L34" i="183"/>
  <c r="K34" i="183"/>
  <c r="J34" i="183"/>
  <c r="I34" i="183"/>
  <c r="H34" i="183"/>
  <c r="G34" i="183"/>
  <c r="F34" i="183"/>
  <c r="E34" i="183"/>
  <c r="D34" i="183"/>
  <c r="C34" i="183"/>
  <c r="B34" i="183"/>
  <c r="V33" i="183"/>
  <c r="U33" i="183"/>
  <c r="T33" i="183"/>
  <c r="S33" i="183"/>
  <c r="R33" i="183"/>
  <c r="Q33" i="183"/>
  <c r="P33" i="183"/>
  <c r="O33" i="183"/>
  <c r="N33" i="183"/>
  <c r="M33" i="183"/>
  <c r="L33" i="183"/>
  <c r="K33" i="183"/>
  <c r="J33" i="183"/>
  <c r="I33" i="183"/>
  <c r="H33" i="183"/>
  <c r="G33" i="183"/>
  <c r="F33" i="183"/>
  <c r="E33" i="183"/>
  <c r="D33" i="183"/>
  <c r="C33" i="183"/>
  <c r="B33" i="183"/>
  <c r="V32" i="183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B32" i="183"/>
  <c r="V31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B31" i="183"/>
  <c r="V30" i="183"/>
  <c r="U30" i="183"/>
  <c r="T30" i="183"/>
  <c r="S30" i="183"/>
  <c r="R30" i="183"/>
  <c r="Q30" i="183"/>
  <c r="P30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B30" i="183"/>
  <c r="V29" i="183"/>
  <c r="U29" i="183"/>
  <c r="T29" i="183"/>
  <c r="S29" i="183"/>
  <c r="R29" i="183"/>
  <c r="Q29" i="183"/>
  <c r="P29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B29" i="183"/>
  <c r="V28" i="183"/>
  <c r="U28" i="183"/>
  <c r="T28" i="183"/>
  <c r="S28" i="183"/>
  <c r="R28" i="183"/>
  <c r="Q28" i="183"/>
  <c r="P28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B28" i="183"/>
  <c r="V27" i="183"/>
  <c r="U27" i="183"/>
  <c r="T27" i="183"/>
  <c r="S27" i="183"/>
  <c r="R27" i="183"/>
  <c r="Q27" i="183"/>
  <c r="P27" i="183"/>
  <c r="O27" i="183"/>
  <c r="N27" i="183"/>
  <c r="M27" i="183"/>
  <c r="L27" i="183"/>
  <c r="K27" i="183"/>
  <c r="J27" i="183"/>
  <c r="I27" i="183"/>
  <c r="H27" i="183"/>
  <c r="G27" i="183"/>
  <c r="F27" i="183"/>
  <c r="E27" i="183"/>
  <c r="D27" i="183"/>
  <c r="C27" i="183"/>
  <c r="B27" i="183"/>
  <c r="V26" i="183"/>
  <c r="U26" i="183"/>
  <c r="T26" i="183"/>
  <c r="S26" i="183"/>
  <c r="R26" i="183"/>
  <c r="Q26" i="183"/>
  <c r="P26" i="183"/>
  <c r="O26" i="183"/>
  <c r="N26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V25" i="183"/>
  <c r="U25" i="183"/>
  <c r="T25" i="183"/>
  <c r="S25" i="183"/>
  <c r="R25" i="183"/>
  <c r="Q25" i="183"/>
  <c r="P25" i="183"/>
  <c r="O25" i="183"/>
  <c r="N25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V24" i="183"/>
  <c r="U24" i="183"/>
  <c r="T24" i="183"/>
  <c r="S24" i="183"/>
  <c r="R24" i="183"/>
  <c r="Q24" i="183"/>
  <c r="P24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V23" i="183"/>
  <c r="U23" i="183"/>
  <c r="T23" i="183"/>
  <c r="S23" i="183"/>
  <c r="R23" i="183"/>
  <c r="Q23" i="183"/>
  <c r="P23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B23" i="183"/>
  <c r="V22" i="183"/>
  <c r="U22" i="183"/>
  <c r="T22" i="183"/>
  <c r="S22" i="183"/>
  <c r="R22" i="183"/>
  <c r="Q22" i="183"/>
  <c r="P22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B22" i="183"/>
  <c r="V21" i="183"/>
  <c r="U21" i="183"/>
  <c r="T21" i="183"/>
  <c r="S21" i="183"/>
  <c r="R21" i="183"/>
  <c r="Q21" i="183"/>
  <c r="P21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B21" i="183"/>
  <c r="V20" i="183"/>
  <c r="U20" i="183"/>
  <c r="T20" i="183"/>
  <c r="S20" i="183"/>
  <c r="R20" i="183"/>
  <c r="Q20" i="183"/>
  <c r="P20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V19" i="183"/>
  <c r="U19" i="183"/>
  <c r="T19" i="183"/>
  <c r="S19" i="183"/>
  <c r="R19" i="183"/>
  <c r="Q19" i="183"/>
  <c r="P19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B19" i="183"/>
  <c r="V18" i="183"/>
  <c r="U18" i="183"/>
  <c r="T18" i="183"/>
  <c r="S18" i="183"/>
  <c r="R18" i="183"/>
  <c r="Q18" i="183"/>
  <c r="P18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B18" i="183"/>
  <c r="V17" i="183"/>
  <c r="U17" i="183"/>
  <c r="T17" i="183"/>
  <c r="S17" i="183"/>
  <c r="R17" i="183"/>
  <c r="Q17" i="183"/>
  <c r="P17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B17" i="183"/>
  <c r="V16" i="183"/>
  <c r="U16" i="183"/>
  <c r="T16" i="183"/>
  <c r="S16" i="183"/>
  <c r="R16" i="183"/>
  <c r="Q16" i="183"/>
  <c r="P16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B16" i="183"/>
  <c r="V15" i="183"/>
  <c r="U15" i="183"/>
  <c r="T15" i="183"/>
  <c r="S15" i="183"/>
  <c r="R15" i="183"/>
  <c r="Q15" i="183"/>
  <c r="P15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B15" i="183"/>
  <c r="V14" i="183"/>
  <c r="U14" i="183"/>
  <c r="T14" i="183"/>
  <c r="S14" i="183"/>
  <c r="R14" i="183"/>
  <c r="Q14" i="183"/>
  <c r="P14" i="183"/>
  <c r="O14" i="183"/>
  <c r="N14" i="183"/>
  <c r="M14" i="183"/>
  <c r="L14" i="183"/>
  <c r="K14" i="183"/>
  <c r="J14" i="183"/>
  <c r="I14" i="183"/>
  <c r="H14" i="183"/>
  <c r="G14" i="183"/>
  <c r="F14" i="183"/>
  <c r="E14" i="183"/>
  <c r="D14" i="183"/>
  <c r="C14" i="183"/>
  <c r="B14" i="183"/>
  <c r="V13" i="183"/>
  <c r="U13" i="183"/>
  <c r="T13" i="183"/>
  <c r="S13" i="183"/>
  <c r="R13" i="183"/>
  <c r="Q13" i="183"/>
  <c r="P13" i="183"/>
  <c r="O13" i="183"/>
  <c r="N13" i="183"/>
  <c r="M13" i="183"/>
  <c r="L13" i="183"/>
  <c r="K13" i="183"/>
  <c r="J13" i="183"/>
  <c r="I13" i="183"/>
  <c r="H13" i="183"/>
  <c r="G13" i="183"/>
  <c r="F13" i="183"/>
  <c r="E13" i="183"/>
  <c r="D13" i="183"/>
  <c r="C13" i="183"/>
  <c r="B13" i="183"/>
  <c r="V12" i="183"/>
  <c r="U12" i="183"/>
  <c r="T12" i="183"/>
  <c r="S12" i="183"/>
  <c r="R12" i="183"/>
  <c r="Q12" i="183"/>
  <c r="P12" i="183"/>
  <c r="O12" i="183"/>
  <c r="N12" i="183"/>
  <c r="M12" i="183"/>
  <c r="L12" i="183"/>
  <c r="K12" i="183"/>
  <c r="J12" i="183"/>
  <c r="I12" i="183"/>
  <c r="H12" i="183"/>
  <c r="G12" i="183"/>
  <c r="F12" i="183"/>
  <c r="E12" i="183"/>
  <c r="D12" i="183"/>
  <c r="C12" i="183"/>
  <c r="B12" i="183"/>
  <c r="V11" i="183"/>
  <c r="U11" i="183"/>
  <c r="T11" i="183"/>
  <c r="S11" i="183"/>
  <c r="R11" i="183"/>
  <c r="Q11" i="183"/>
  <c r="P11" i="183"/>
  <c r="O11" i="183"/>
  <c r="N11" i="183"/>
  <c r="M11" i="183"/>
  <c r="L11" i="183"/>
  <c r="K11" i="183"/>
  <c r="J11" i="183"/>
  <c r="I11" i="183"/>
  <c r="H11" i="183"/>
  <c r="G11" i="183"/>
  <c r="F11" i="183"/>
  <c r="E11" i="183"/>
  <c r="D11" i="183"/>
  <c r="C11" i="183"/>
  <c r="B11" i="183"/>
  <c r="V10" i="183"/>
  <c r="U10" i="183"/>
  <c r="T10" i="183"/>
  <c r="S10" i="183"/>
  <c r="R10" i="183"/>
  <c r="Q10" i="183"/>
  <c r="P10" i="183"/>
  <c r="O10" i="183"/>
  <c r="N10" i="183"/>
  <c r="M10" i="183"/>
  <c r="L10" i="183"/>
  <c r="K10" i="183"/>
  <c r="J10" i="183"/>
  <c r="I10" i="183"/>
  <c r="H10" i="183"/>
  <c r="G10" i="183"/>
  <c r="F10" i="183"/>
  <c r="E10" i="183"/>
  <c r="D10" i="183"/>
  <c r="C10" i="183"/>
  <c r="B10" i="183"/>
  <c r="V111" i="182"/>
  <c r="U111" i="182"/>
  <c r="T111" i="182"/>
  <c r="S111" i="182"/>
  <c r="R111" i="182"/>
  <c r="Q111" i="182"/>
  <c r="P111" i="182"/>
  <c r="O111" i="182"/>
  <c r="N111" i="182"/>
  <c r="M111" i="182"/>
  <c r="L111" i="182"/>
  <c r="K111" i="182"/>
  <c r="J111" i="182"/>
  <c r="I111" i="182"/>
  <c r="H111" i="182"/>
  <c r="G111" i="182"/>
  <c r="F111" i="182"/>
  <c r="E111" i="182"/>
  <c r="D111" i="182"/>
  <c r="C111" i="182"/>
  <c r="B111" i="182"/>
  <c r="V110" i="182"/>
  <c r="U110" i="182"/>
  <c r="T110" i="182"/>
  <c r="S110" i="182"/>
  <c r="R110" i="182"/>
  <c r="Q110" i="182"/>
  <c r="P110" i="182"/>
  <c r="O110" i="182"/>
  <c r="N110" i="182"/>
  <c r="M110" i="182"/>
  <c r="L110" i="182"/>
  <c r="K110" i="182"/>
  <c r="J110" i="182"/>
  <c r="I110" i="182"/>
  <c r="H110" i="182"/>
  <c r="G110" i="182"/>
  <c r="F110" i="182"/>
  <c r="E110" i="182"/>
  <c r="D110" i="182"/>
  <c r="C110" i="182"/>
  <c r="B110" i="182"/>
  <c r="V109" i="182"/>
  <c r="U109" i="182"/>
  <c r="T109" i="182"/>
  <c r="S109" i="182"/>
  <c r="R109" i="182"/>
  <c r="Q109" i="182"/>
  <c r="P109" i="182"/>
  <c r="O109" i="182"/>
  <c r="N109" i="182"/>
  <c r="M109" i="182"/>
  <c r="L109" i="182"/>
  <c r="K109" i="182"/>
  <c r="J109" i="182"/>
  <c r="I109" i="182"/>
  <c r="H109" i="182"/>
  <c r="G109" i="182"/>
  <c r="F109" i="182"/>
  <c r="E109" i="182"/>
  <c r="D109" i="182"/>
  <c r="C109" i="182"/>
  <c r="B109" i="182"/>
  <c r="V108" i="182"/>
  <c r="U108" i="182"/>
  <c r="T108" i="182"/>
  <c r="S108" i="182"/>
  <c r="R108" i="182"/>
  <c r="Q108" i="182"/>
  <c r="P108" i="182"/>
  <c r="O108" i="182"/>
  <c r="N108" i="182"/>
  <c r="M108" i="182"/>
  <c r="L108" i="182"/>
  <c r="K108" i="182"/>
  <c r="J108" i="182"/>
  <c r="I108" i="182"/>
  <c r="H108" i="182"/>
  <c r="G108" i="182"/>
  <c r="F108" i="182"/>
  <c r="E108" i="182"/>
  <c r="D108" i="182"/>
  <c r="C108" i="182"/>
  <c r="B108" i="182"/>
  <c r="V107" i="182"/>
  <c r="U107" i="182"/>
  <c r="T107" i="182"/>
  <c r="S107" i="182"/>
  <c r="R107" i="182"/>
  <c r="Q107" i="182"/>
  <c r="P107" i="182"/>
  <c r="O107" i="182"/>
  <c r="N107" i="182"/>
  <c r="M107" i="182"/>
  <c r="L107" i="182"/>
  <c r="K107" i="182"/>
  <c r="J107" i="182"/>
  <c r="I107" i="182"/>
  <c r="H107" i="182"/>
  <c r="G107" i="182"/>
  <c r="F107" i="182"/>
  <c r="E107" i="182"/>
  <c r="D107" i="182"/>
  <c r="C107" i="182"/>
  <c r="B107" i="182"/>
  <c r="V106" i="182"/>
  <c r="U106" i="182"/>
  <c r="T106" i="182"/>
  <c r="S106" i="182"/>
  <c r="R106" i="182"/>
  <c r="Q106" i="182"/>
  <c r="P106" i="182"/>
  <c r="O106" i="182"/>
  <c r="N106" i="182"/>
  <c r="M106" i="182"/>
  <c r="L106" i="182"/>
  <c r="K106" i="182"/>
  <c r="J106" i="182"/>
  <c r="I106" i="182"/>
  <c r="H106" i="182"/>
  <c r="G106" i="182"/>
  <c r="F106" i="182"/>
  <c r="E106" i="182"/>
  <c r="D106" i="182"/>
  <c r="C106" i="182"/>
  <c r="B106" i="182"/>
  <c r="V105" i="182"/>
  <c r="U105" i="182"/>
  <c r="T105" i="182"/>
  <c r="S105" i="182"/>
  <c r="R105" i="182"/>
  <c r="Q105" i="182"/>
  <c r="P105" i="182"/>
  <c r="O105" i="182"/>
  <c r="N105" i="182"/>
  <c r="M105" i="182"/>
  <c r="L105" i="182"/>
  <c r="K105" i="182"/>
  <c r="J105" i="182"/>
  <c r="I105" i="182"/>
  <c r="H105" i="182"/>
  <c r="G105" i="182"/>
  <c r="F105" i="182"/>
  <c r="E105" i="182"/>
  <c r="D105" i="182"/>
  <c r="C105" i="182"/>
  <c r="B105" i="182"/>
  <c r="V104" i="182"/>
  <c r="U104" i="182"/>
  <c r="T104" i="182"/>
  <c r="S104" i="182"/>
  <c r="R104" i="182"/>
  <c r="Q104" i="182"/>
  <c r="P104" i="182"/>
  <c r="O104" i="182"/>
  <c r="N104" i="182"/>
  <c r="M104" i="182"/>
  <c r="L104" i="182"/>
  <c r="K104" i="182"/>
  <c r="J104" i="182"/>
  <c r="I104" i="182"/>
  <c r="H104" i="182"/>
  <c r="G104" i="182"/>
  <c r="F104" i="182"/>
  <c r="E104" i="182"/>
  <c r="D104" i="182"/>
  <c r="C104" i="182"/>
  <c r="B104" i="182"/>
  <c r="V103" i="182"/>
  <c r="U103" i="182"/>
  <c r="T103" i="182"/>
  <c r="S103" i="182"/>
  <c r="R103" i="182"/>
  <c r="Q103" i="182"/>
  <c r="P103" i="182"/>
  <c r="O103" i="182"/>
  <c r="N103" i="182"/>
  <c r="M103" i="182"/>
  <c r="L103" i="182"/>
  <c r="K103" i="182"/>
  <c r="J103" i="182"/>
  <c r="I103" i="182"/>
  <c r="H103" i="182"/>
  <c r="G103" i="182"/>
  <c r="F103" i="182"/>
  <c r="E103" i="182"/>
  <c r="D103" i="182"/>
  <c r="C103" i="182"/>
  <c r="B103" i="182"/>
  <c r="V102" i="182"/>
  <c r="U102" i="182"/>
  <c r="T102" i="182"/>
  <c r="S102" i="182"/>
  <c r="R102" i="182"/>
  <c r="Q102" i="182"/>
  <c r="P102" i="182"/>
  <c r="O102" i="182"/>
  <c r="N102" i="182"/>
  <c r="M102" i="182"/>
  <c r="L102" i="182"/>
  <c r="K102" i="182"/>
  <c r="J102" i="182"/>
  <c r="I102" i="182"/>
  <c r="H102" i="182"/>
  <c r="G102" i="182"/>
  <c r="F102" i="182"/>
  <c r="E102" i="182"/>
  <c r="D102" i="182"/>
  <c r="C102" i="182"/>
  <c r="B102" i="182"/>
  <c r="V101" i="182"/>
  <c r="U101" i="182"/>
  <c r="T101" i="182"/>
  <c r="S101" i="182"/>
  <c r="R101" i="182"/>
  <c r="Q101" i="182"/>
  <c r="P101" i="182"/>
  <c r="O101" i="182"/>
  <c r="N101" i="182"/>
  <c r="M101" i="182"/>
  <c r="L101" i="182"/>
  <c r="K101" i="182"/>
  <c r="J101" i="182"/>
  <c r="I101" i="182"/>
  <c r="H101" i="182"/>
  <c r="G101" i="182"/>
  <c r="F101" i="182"/>
  <c r="E101" i="182"/>
  <c r="D101" i="182"/>
  <c r="C101" i="182"/>
  <c r="B101" i="182"/>
  <c r="V100" i="182"/>
  <c r="U100" i="182"/>
  <c r="T100" i="182"/>
  <c r="S100" i="182"/>
  <c r="R100" i="182"/>
  <c r="Q100" i="182"/>
  <c r="P100" i="182"/>
  <c r="O100" i="182"/>
  <c r="N100" i="182"/>
  <c r="M100" i="182"/>
  <c r="L100" i="182"/>
  <c r="K100" i="182"/>
  <c r="J100" i="182"/>
  <c r="I100" i="182"/>
  <c r="H100" i="182"/>
  <c r="G100" i="182"/>
  <c r="F100" i="182"/>
  <c r="E100" i="182"/>
  <c r="D100" i="182"/>
  <c r="C100" i="182"/>
  <c r="B100" i="182"/>
  <c r="V99" i="182"/>
  <c r="U99" i="182"/>
  <c r="T99" i="182"/>
  <c r="S99" i="182"/>
  <c r="R99" i="182"/>
  <c r="Q99" i="182"/>
  <c r="P99" i="182"/>
  <c r="O99" i="182"/>
  <c r="N99" i="182"/>
  <c r="M99" i="182"/>
  <c r="L99" i="182"/>
  <c r="K99" i="182"/>
  <c r="J99" i="182"/>
  <c r="I99" i="182"/>
  <c r="H99" i="182"/>
  <c r="G99" i="182"/>
  <c r="F99" i="182"/>
  <c r="E99" i="182"/>
  <c r="D99" i="182"/>
  <c r="C99" i="182"/>
  <c r="B99" i="182"/>
  <c r="V98" i="182"/>
  <c r="U98" i="182"/>
  <c r="T98" i="182"/>
  <c r="S98" i="182"/>
  <c r="R98" i="182"/>
  <c r="Q98" i="182"/>
  <c r="P98" i="182"/>
  <c r="O98" i="182"/>
  <c r="N98" i="182"/>
  <c r="M98" i="182"/>
  <c r="L98" i="182"/>
  <c r="K98" i="182"/>
  <c r="J98" i="182"/>
  <c r="I98" i="182"/>
  <c r="H98" i="182"/>
  <c r="G98" i="182"/>
  <c r="F98" i="182"/>
  <c r="E98" i="182"/>
  <c r="D98" i="182"/>
  <c r="C98" i="182"/>
  <c r="B98" i="182"/>
  <c r="V97" i="182"/>
  <c r="U97" i="182"/>
  <c r="T97" i="182"/>
  <c r="S97" i="182"/>
  <c r="R97" i="182"/>
  <c r="Q97" i="182"/>
  <c r="P97" i="182"/>
  <c r="O97" i="182"/>
  <c r="N97" i="182"/>
  <c r="M97" i="182"/>
  <c r="L97" i="182"/>
  <c r="K97" i="182"/>
  <c r="J97" i="182"/>
  <c r="I97" i="182"/>
  <c r="H97" i="182"/>
  <c r="G97" i="182"/>
  <c r="F97" i="182"/>
  <c r="E97" i="182"/>
  <c r="D97" i="182"/>
  <c r="C97" i="182"/>
  <c r="B97" i="182"/>
  <c r="V96" i="182"/>
  <c r="U96" i="182"/>
  <c r="T96" i="182"/>
  <c r="S96" i="182"/>
  <c r="R96" i="182"/>
  <c r="Q96" i="182"/>
  <c r="P96" i="182"/>
  <c r="O96" i="182"/>
  <c r="N96" i="182"/>
  <c r="M96" i="182"/>
  <c r="L96" i="182"/>
  <c r="K96" i="182"/>
  <c r="J96" i="182"/>
  <c r="I96" i="182"/>
  <c r="H96" i="182"/>
  <c r="G96" i="182"/>
  <c r="F96" i="182"/>
  <c r="E96" i="182"/>
  <c r="D96" i="182"/>
  <c r="C96" i="182"/>
  <c r="B96" i="182"/>
  <c r="V95" i="182"/>
  <c r="U95" i="182"/>
  <c r="T95" i="182"/>
  <c r="S95" i="182"/>
  <c r="R95" i="182"/>
  <c r="Q95" i="182"/>
  <c r="P95" i="182"/>
  <c r="O95" i="182"/>
  <c r="N95" i="182"/>
  <c r="M95" i="182"/>
  <c r="L95" i="182"/>
  <c r="K95" i="182"/>
  <c r="J95" i="182"/>
  <c r="I95" i="182"/>
  <c r="H95" i="182"/>
  <c r="G95" i="182"/>
  <c r="F95" i="182"/>
  <c r="E95" i="182"/>
  <c r="D95" i="182"/>
  <c r="C95" i="182"/>
  <c r="B95" i="182"/>
  <c r="V94" i="182"/>
  <c r="U94" i="182"/>
  <c r="T94" i="182"/>
  <c r="S94" i="182"/>
  <c r="R94" i="182"/>
  <c r="Q94" i="182"/>
  <c r="P94" i="182"/>
  <c r="O94" i="182"/>
  <c r="N94" i="182"/>
  <c r="M94" i="182"/>
  <c r="L94" i="182"/>
  <c r="K94" i="182"/>
  <c r="J94" i="182"/>
  <c r="I94" i="182"/>
  <c r="H94" i="182"/>
  <c r="G94" i="182"/>
  <c r="F94" i="182"/>
  <c r="E94" i="182"/>
  <c r="D94" i="182"/>
  <c r="C94" i="182"/>
  <c r="B94" i="182"/>
  <c r="V93" i="182"/>
  <c r="U93" i="182"/>
  <c r="T93" i="182"/>
  <c r="S93" i="182"/>
  <c r="R93" i="182"/>
  <c r="Q93" i="182"/>
  <c r="P93" i="182"/>
  <c r="O93" i="182"/>
  <c r="N93" i="182"/>
  <c r="M93" i="182"/>
  <c r="L93" i="182"/>
  <c r="K93" i="182"/>
  <c r="J93" i="182"/>
  <c r="I93" i="182"/>
  <c r="H93" i="182"/>
  <c r="G93" i="182"/>
  <c r="F93" i="182"/>
  <c r="E93" i="182"/>
  <c r="D93" i="182"/>
  <c r="C93" i="182"/>
  <c r="B93" i="182"/>
  <c r="V92" i="182"/>
  <c r="U92" i="182"/>
  <c r="T92" i="182"/>
  <c r="S92" i="182"/>
  <c r="R92" i="182"/>
  <c r="Q92" i="182"/>
  <c r="P92" i="182"/>
  <c r="O92" i="182"/>
  <c r="N92" i="182"/>
  <c r="M92" i="182"/>
  <c r="L92" i="182"/>
  <c r="K92" i="182"/>
  <c r="J92" i="182"/>
  <c r="I92" i="182"/>
  <c r="H92" i="182"/>
  <c r="G92" i="182"/>
  <c r="F92" i="182"/>
  <c r="E92" i="182"/>
  <c r="D92" i="182"/>
  <c r="C92" i="182"/>
  <c r="B92" i="182"/>
  <c r="V91" i="182"/>
  <c r="U91" i="182"/>
  <c r="T91" i="182"/>
  <c r="S91" i="182"/>
  <c r="R91" i="182"/>
  <c r="Q91" i="182"/>
  <c r="P91" i="182"/>
  <c r="O91" i="182"/>
  <c r="N91" i="182"/>
  <c r="M91" i="182"/>
  <c r="L91" i="182"/>
  <c r="K91" i="182"/>
  <c r="J91" i="182"/>
  <c r="I91" i="182"/>
  <c r="H91" i="182"/>
  <c r="G91" i="182"/>
  <c r="F91" i="182"/>
  <c r="E91" i="182"/>
  <c r="D91" i="182"/>
  <c r="C91" i="182"/>
  <c r="B91" i="182"/>
  <c r="V90" i="182"/>
  <c r="U90" i="182"/>
  <c r="T90" i="182"/>
  <c r="S90" i="182"/>
  <c r="R90" i="182"/>
  <c r="Q90" i="182"/>
  <c r="P90" i="182"/>
  <c r="O90" i="182"/>
  <c r="N90" i="182"/>
  <c r="M90" i="182"/>
  <c r="L90" i="182"/>
  <c r="K90" i="182"/>
  <c r="J90" i="182"/>
  <c r="I90" i="182"/>
  <c r="H90" i="182"/>
  <c r="G90" i="182"/>
  <c r="F90" i="182"/>
  <c r="E90" i="182"/>
  <c r="D90" i="182"/>
  <c r="C90" i="182"/>
  <c r="B90" i="182"/>
  <c r="V89" i="182"/>
  <c r="U89" i="182"/>
  <c r="T89" i="182"/>
  <c r="S89" i="182"/>
  <c r="R89" i="182"/>
  <c r="Q89" i="182"/>
  <c r="P89" i="182"/>
  <c r="O89" i="182"/>
  <c r="N89" i="182"/>
  <c r="M89" i="182"/>
  <c r="L89" i="182"/>
  <c r="K89" i="182"/>
  <c r="J89" i="182"/>
  <c r="I89" i="182"/>
  <c r="H89" i="182"/>
  <c r="G89" i="182"/>
  <c r="F89" i="182"/>
  <c r="E89" i="182"/>
  <c r="D89" i="182"/>
  <c r="C89" i="182"/>
  <c r="B89" i="182"/>
  <c r="V88" i="182"/>
  <c r="U88" i="182"/>
  <c r="T88" i="182"/>
  <c r="S88" i="182"/>
  <c r="R88" i="182"/>
  <c r="Q88" i="182"/>
  <c r="P88" i="182"/>
  <c r="O88" i="182"/>
  <c r="N88" i="182"/>
  <c r="M88" i="182"/>
  <c r="L88" i="182"/>
  <c r="K88" i="182"/>
  <c r="J88" i="182"/>
  <c r="I88" i="182"/>
  <c r="H88" i="182"/>
  <c r="G88" i="182"/>
  <c r="F88" i="182"/>
  <c r="E88" i="182"/>
  <c r="D88" i="182"/>
  <c r="C88" i="182"/>
  <c r="B88" i="182"/>
  <c r="V87" i="182"/>
  <c r="U87" i="182"/>
  <c r="T87" i="182"/>
  <c r="S87" i="182"/>
  <c r="R87" i="182"/>
  <c r="Q87" i="182"/>
  <c r="P87" i="182"/>
  <c r="O87" i="182"/>
  <c r="N87" i="182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V86" i="182"/>
  <c r="U86" i="182"/>
  <c r="T86" i="182"/>
  <c r="S86" i="182"/>
  <c r="R86" i="182"/>
  <c r="Q86" i="182"/>
  <c r="P86" i="182"/>
  <c r="O86" i="182"/>
  <c r="N86" i="182"/>
  <c r="M86" i="182"/>
  <c r="L86" i="182"/>
  <c r="K86" i="182"/>
  <c r="J86" i="182"/>
  <c r="I86" i="182"/>
  <c r="H86" i="182"/>
  <c r="G86" i="182"/>
  <c r="F86" i="182"/>
  <c r="E86" i="182"/>
  <c r="D86" i="182"/>
  <c r="C86" i="182"/>
  <c r="B86" i="182"/>
  <c r="V85" i="182"/>
  <c r="U85" i="182"/>
  <c r="T85" i="182"/>
  <c r="S85" i="182"/>
  <c r="R85" i="182"/>
  <c r="Q85" i="182"/>
  <c r="P85" i="182"/>
  <c r="O85" i="182"/>
  <c r="N85" i="182"/>
  <c r="M85" i="182"/>
  <c r="L85" i="182"/>
  <c r="K85" i="182"/>
  <c r="J85" i="182"/>
  <c r="I85" i="182"/>
  <c r="H85" i="182"/>
  <c r="G85" i="182"/>
  <c r="F85" i="182"/>
  <c r="E85" i="182"/>
  <c r="D85" i="182"/>
  <c r="C85" i="182"/>
  <c r="B85" i="182"/>
  <c r="V84" i="182"/>
  <c r="U84" i="182"/>
  <c r="T84" i="182"/>
  <c r="S84" i="182"/>
  <c r="R84" i="182"/>
  <c r="Q84" i="182"/>
  <c r="P84" i="182"/>
  <c r="O84" i="182"/>
  <c r="N84" i="182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V83" i="182"/>
  <c r="U83" i="182"/>
  <c r="T83" i="182"/>
  <c r="S83" i="182"/>
  <c r="R83" i="182"/>
  <c r="Q83" i="182"/>
  <c r="P83" i="182"/>
  <c r="O83" i="182"/>
  <c r="N83" i="182"/>
  <c r="M83" i="182"/>
  <c r="L83" i="182"/>
  <c r="K83" i="182"/>
  <c r="J83" i="182"/>
  <c r="I83" i="182"/>
  <c r="H83" i="182"/>
  <c r="G83" i="182"/>
  <c r="F83" i="182"/>
  <c r="E83" i="182"/>
  <c r="D83" i="182"/>
  <c r="C83" i="182"/>
  <c r="B83" i="182"/>
  <c r="V82" i="182"/>
  <c r="U82" i="182"/>
  <c r="T82" i="182"/>
  <c r="S82" i="182"/>
  <c r="R82" i="182"/>
  <c r="Q82" i="182"/>
  <c r="P82" i="182"/>
  <c r="O82" i="182"/>
  <c r="N82" i="182"/>
  <c r="M82" i="182"/>
  <c r="L82" i="182"/>
  <c r="K82" i="182"/>
  <c r="J82" i="182"/>
  <c r="I82" i="182"/>
  <c r="H82" i="182"/>
  <c r="G82" i="182"/>
  <c r="F82" i="182"/>
  <c r="E82" i="182"/>
  <c r="D82" i="182"/>
  <c r="C82" i="182"/>
  <c r="B82" i="182"/>
  <c r="V81" i="182"/>
  <c r="U81" i="182"/>
  <c r="T81" i="182"/>
  <c r="S81" i="182"/>
  <c r="R81" i="182"/>
  <c r="Q81" i="182"/>
  <c r="P81" i="182"/>
  <c r="O81" i="182"/>
  <c r="N81" i="182"/>
  <c r="M81" i="182"/>
  <c r="L81" i="182"/>
  <c r="K81" i="182"/>
  <c r="J81" i="182"/>
  <c r="I81" i="182"/>
  <c r="H81" i="182"/>
  <c r="G81" i="182"/>
  <c r="F81" i="182"/>
  <c r="E81" i="182"/>
  <c r="D81" i="182"/>
  <c r="C81" i="182"/>
  <c r="B81" i="182"/>
  <c r="V80" i="182"/>
  <c r="U80" i="182"/>
  <c r="T80" i="182"/>
  <c r="S80" i="182"/>
  <c r="R80" i="182"/>
  <c r="Q80" i="182"/>
  <c r="P80" i="182"/>
  <c r="O80" i="182"/>
  <c r="N80" i="182"/>
  <c r="M80" i="182"/>
  <c r="L80" i="182"/>
  <c r="K80" i="182"/>
  <c r="J80" i="182"/>
  <c r="I80" i="182"/>
  <c r="H80" i="182"/>
  <c r="G80" i="182"/>
  <c r="F80" i="182"/>
  <c r="E80" i="182"/>
  <c r="D80" i="182"/>
  <c r="C80" i="182"/>
  <c r="B80" i="182"/>
  <c r="V79" i="182"/>
  <c r="U79" i="182"/>
  <c r="T79" i="182"/>
  <c r="S79" i="182"/>
  <c r="R79" i="182"/>
  <c r="Q79" i="182"/>
  <c r="P79" i="182"/>
  <c r="O79" i="182"/>
  <c r="N79" i="182"/>
  <c r="M79" i="182"/>
  <c r="L79" i="182"/>
  <c r="K79" i="182"/>
  <c r="J79" i="182"/>
  <c r="I79" i="182"/>
  <c r="H79" i="182"/>
  <c r="G79" i="182"/>
  <c r="F79" i="182"/>
  <c r="E79" i="182"/>
  <c r="D79" i="182"/>
  <c r="C79" i="182"/>
  <c r="B79" i="182"/>
  <c r="V78" i="182"/>
  <c r="U78" i="182"/>
  <c r="T78" i="182"/>
  <c r="S78" i="182"/>
  <c r="R78" i="182"/>
  <c r="Q78" i="182"/>
  <c r="P78" i="182"/>
  <c r="O78" i="182"/>
  <c r="N78" i="182"/>
  <c r="M78" i="182"/>
  <c r="L78" i="182"/>
  <c r="K78" i="182"/>
  <c r="J78" i="182"/>
  <c r="I78" i="182"/>
  <c r="H78" i="182"/>
  <c r="G78" i="182"/>
  <c r="F78" i="182"/>
  <c r="E78" i="182"/>
  <c r="D78" i="182"/>
  <c r="C78" i="182"/>
  <c r="B78" i="182"/>
  <c r="V77" i="182"/>
  <c r="U77" i="182"/>
  <c r="T77" i="182"/>
  <c r="S77" i="182"/>
  <c r="R77" i="182"/>
  <c r="Q77" i="182"/>
  <c r="P77" i="182"/>
  <c r="O77" i="182"/>
  <c r="N77" i="182"/>
  <c r="M77" i="182"/>
  <c r="L77" i="182"/>
  <c r="K77" i="182"/>
  <c r="J77" i="182"/>
  <c r="I77" i="182"/>
  <c r="H77" i="182"/>
  <c r="G77" i="182"/>
  <c r="F77" i="182"/>
  <c r="E77" i="182"/>
  <c r="D77" i="182"/>
  <c r="C77" i="182"/>
  <c r="B77" i="182"/>
  <c r="V76" i="182"/>
  <c r="U76" i="182"/>
  <c r="T76" i="182"/>
  <c r="S76" i="182"/>
  <c r="R76" i="182"/>
  <c r="Q76" i="182"/>
  <c r="P76" i="182"/>
  <c r="O76" i="182"/>
  <c r="N76" i="182"/>
  <c r="M76" i="182"/>
  <c r="L76" i="182"/>
  <c r="K76" i="182"/>
  <c r="J76" i="182"/>
  <c r="I76" i="182"/>
  <c r="H76" i="182"/>
  <c r="G76" i="182"/>
  <c r="F76" i="182"/>
  <c r="E76" i="182"/>
  <c r="D76" i="182"/>
  <c r="C76" i="182"/>
  <c r="B76" i="182"/>
  <c r="V75" i="182"/>
  <c r="U75" i="182"/>
  <c r="T75" i="182"/>
  <c r="S75" i="182"/>
  <c r="R75" i="182"/>
  <c r="Q75" i="182"/>
  <c r="P75" i="182"/>
  <c r="O75" i="182"/>
  <c r="N75" i="182"/>
  <c r="M75" i="182"/>
  <c r="L75" i="182"/>
  <c r="K75" i="182"/>
  <c r="J75" i="182"/>
  <c r="I75" i="182"/>
  <c r="H75" i="182"/>
  <c r="G75" i="182"/>
  <c r="F75" i="182"/>
  <c r="E75" i="182"/>
  <c r="D75" i="182"/>
  <c r="C75" i="182"/>
  <c r="B75" i="182"/>
  <c r="V74" i="182"/>
  <c r="U74" i="182"/>
  <c r="T74" i="182"/>
  <c r="S74" i="182"/>
  <c r="R74" i="182"/>
  <c r="Q74" i="182"/>
  <c r="P74" i="182"/>
  <c r="O74" i="182"/>
  <c r="N74" i="182"/>
  <c r="M74" i="182"/>
  <c r="L74" i="182"/>
  <c r="K74" i="182"/>
  <c r="J74" i="182"/>
  <c r="I74" i="182"/>
  <c r="H74" i="182"/>
  <c r="G74" i="182"/>
  <c r="F74" i="182"/>
  <c r="E74" i="182"/>
  <c r="D74" i="182"/>
  <c r="C74" i="182"/>
  <c r="B74" i="182"/>
  <c r="V73" i="182"/>
  <c r="U73" i="182"/>
  <c r="T73" i="182"/>
  <c r="S73" i="182"/>
  <c r="R73" i="182"/>
  <c r="Q73" i="182"/>
  <c r="P73" i="182"/>
  <c r="O73" i="182"/>
  <c r="N73" i="182"/>
  <c r="M73" i="182"/>
  <c r="L73" i="182"/>
  <c r="K73" i="182"/>
  <c r="J73" i="182"/>
  <c r="I73" i="182"/>
  <c r="H73" i="182"/>
  <c r="G73" i="182"/>
  <c r="F73" i="182"/>
  <c r="E73" i="182"/>
  <c r="D73" i="182"/>
  <c r="C73" i="182"/>
  <c r="B73" i="182"/>
  <c r="V72" i="182"/>
  <c r="U72" i="182"/>
  <c r="T72" i="182"/>
  <c r="S72" i="182"/>
  <c r="R72" i="182"/>
  <c r="Q72" i="182"/>
  <c r="P72" i="182"/>
  <c r="O72" i="182"/>
  <c r="N72" i="182"/>
  <c r="M72" i="182"/>
  <c r="L72" i="182"/>
  <c r="K72" i="182"/>
  <c r="J72" i="182"/>
  <c r="I72" i="182"/>
  <c r="H72" i="182"/>
  <c r="G72" i="182"/>
  <c r="F72" i="182"/>
  <c r="E72" i="182"/>
  <c r="D72" i="182"/>
  <c r="C72" i="182"/>
  <c r="B72" i="182"/>
  <c r="V71" i="182"/>
  <c r="U71" i="182"/>
  <c r="T71" i="182"/>
  <c r="S71" i="182"/>
  <c r="R71" i="182"/>
  <c r="Q71" i="182"/>
  <c r="P71" i="182"/>
  <c r="O71" i="182"/>
  <c r="N71" i="182"/>
  <c r="M71" i="182"/>
  <c r="L71" i="182"/>
  <c r="K71" i="182"/>
  <c r="J71" i="182"/>
  <c r="I71" i="182"/>
  <c r="H71" i="182"/>
  <c r="G71" i="182"/>
  <c r="F71" i="182"/>
  <c r="E71" i="182"/>
  <c r="D71" i="182"/>
  <c r="C71" i="182"/>
  <c r="B71" i="182"/>
  <c r="V70" i="182"/>
  <c r="U70" i="182"/>
  <c r="T70" i="182"/>
  <c r="S70" i="182"/>
  <c r="R70" i="182"/>
  <c r="Q70" i="182"/>
  <c r="P70" i="182"/>
  <c r="O70" i="182"/>
  <c r="N70" i="182"/>
  <c r="M70" i="182"/>
  <c r="L70" i="182"/>
  <c r="K70" i="182"/>
  <c r="J70" i="182"/>
  <c r="I70" i="182"/>
  <c r="H70" i="182"/>
  <c r="G70" i="182"/>
  <c r="F70" i="182"/>
  <c r="E70" i="182"/>
  <c r="D70" i="182"/>
  <c r="C70" i="182"/>
  <c r="B70" i="182"/>
  <c r="V69" i="182"/>
  <c r="U69" i="182"/>
  <c r="T69" i="182"/>
  <c r="S69" i="182"/>
  <c r="R69" i="182"/>
  <c r="Q69" i="182"/>
  <c r="P69" i="182"/>
  <c r="O69" i="182"/>
  <c r="N69" i="182"/>
  <c r="M69" i="182"/>
  <c r="L69" i="182"/>
  <c r="K69" i="182"/>
  <c r="J69" i="182"/>
  <c r="I69" i="182"/>
  <c r="H69" i="182"/>
  <c r="G69" i="182"/>
  <c r="F69" i="182"/>
  <c r="E69" i="182"/>
  <c r="D69" i="182"/>
  <c r="C69" i="182"/>
  <c r="B69" i="182"/>
  <c r="V68" i="182"/>
  <c r="U68" i="182"/>
  <c r="T68" i="182"/>
  <c r="S68" i="182"/>
  <c r="R68" i="182"/>
  <c r="Q68" i="182"/>
  <c r="P68" i="182"/>
  <c r="O68" i="182"/>
  <c r="N68" i="182"/>
  <c r="M68" i="182"/>
  <c r="L68" i="182"/>
  <c r="K68" i="182"/>
  <c r="J68" i="182"/>
  <c r="I68" i="182"/>
  <c r="H68" i="182"/>
  <c r="G68" i="182"/>
  <c r="F68" i="182"/>
  <c r="E68" i="182"/>
  <c r="D68" i="182"/>
  <c r="C68" i="182"/>
  <c r="B68" i="182"/>
  <c r="V67" i="182"/>
  <c r="U67" i="182"/>
  <c r="T67" i="182"/>
  <c r="S67" i="182"/>
  <c r="R67" i="182"/>
  <c r="Q67" i="182"/>
  <c r="P67" i="182"/>
  <c r="O67" i="182"/>
  <c r="N67" i="182"/>
  <c r="M67" i="182"/>
  <c r="L67" i="182"/>
  <c r="K67" i="182"/>
  <c r="J67" i="182"/>
  <c r="I67" i="182"/>
  <c r="H67" i="182"/>
  <c r="G67" i="182"/>
  <c r="F67" i="182"/>
  <c r="E67" i="182"/>
  <c r="D67" i="182"/>
  <c r="C67" i="182"/>
  <c r="B67" i="182"/>
  <c r="V66" i="182"/>
  <c r="U66" i="182"/>
  <c r="T66" i="182"/>
  <c r="S66" i="182"/>
  <c r="R66" i="182"/>
  <c r="Q66" i="182"/>
  <c r="P66" i="182"/>
  <c r="O66" i="182"/>
  <c r="N66" i="182"/>
  <c r="M66" i="182"/>
  <c r="L66" i="182"/>
  <c r="K66" i="182"/>
  <c r="J66" i="182"/>
  <c r="I66" i="182"/>
  <c r="H66" i="182"/>
  <c r="G66" i="182"/>
  <c r="F66" i="182"/>
  <c r="E66" i="182"/>
  <c r="D66" i="182"/>
  <c r="C66" i="182"/>
  <c r="B66" i="182"/>
  <c r="V65" i="182"/>
  <c r="U65" i="182"/>
  <c r="T65" i="182"/>
  <c r="S65" i="182"/>
  <c r="R65" i="182"/>
  <c r="Q65" i="182"/>
  <c r="P65" i="182"/>
  <c r="O65" i="182"/>
  <c r="N65" i="182"/>
  <c r="M65" i="182"/>
  <c r="L65" i="182"/>
  <c r="K65" i="182"/>
  <c r="J65" i="182"/>
  <c r="I65" i="182"/>
  <c r="H65" i="182"/>
  <c r="G65" i="182"/>
  <c r="F65" i="182"/>
  <c r="E65" i="182"/>
  <c r="D65" i="182"/>
  <c r="C65" i="182"/>
  <c r="B65" i="182"/>
  <c r="V64" i="182"/>
  <c r="U64" i="182"/>
  <c r="T64" i="182"/>
  <c r="S64" i="182"/>
  <c r="R64" i="182"/>
  <c r="Q64" i="182"/>
  <c r="P64" i="182"/>
  <c r="O64" i="182"/>
  <c r="N64" i="182"/>
  <c r="M64" i="182"/>
  <c r="L64" i="182"/>
  <c r="K64" i="182"/>
  <c r="J64" i="182"/>
  <c r="I64" i="182"/>
  <c r="H64" i="182"/>
  <c r="G64" i="182"/>
  <c r="F64" i="182"/>
  <c r="E64" i="182"/>
  <c r="D64" i="182"/>
  <c r="C64" i="182"/>
  <c r="B64" i="182"/>
  <c r="V63" i="182"/>
  <c r="U63" i="182"/>
  <c r="T63" i="182"/>
  <c r="S63" i="182"/>
  <c r="R63" i="182"/>
  <c r="Q63" i="182"/>
  <c r="P63" i="182"/>
  <c r="O63" i="182"/>
  <c r="N63" i="182"/>
  <c r="M63" i="182"/>
  <c r="L63" i="182"/>
  <c r="K63" i="182"/>
  <c r="J63" i="182"/>
  <c r="I63" i="182"/>
  <c r="H63" i="182"/>
  <c r="G63" i="182"/>
  <c r="F63" i="182"/>
  <c r="E63" i="182"/>
  <c r="D63" i="182"/>
  <c r="C63" i="182"/>
  <c r="B63" i="182"/>
  <c r="V62" i="182"/>
  <c r="U62" i="182"/>
  <c r="T62" i="182"/>
  <c r="S62" i="182"/>
  <c r="R62" i="182"/>
  <c r="Q62" i="182"/>
  <c r="P62" i="182"/>
  <c r="O62" i="182"/>
  <c r="N62" i="182"/>
  <c r="M62" i="182"/>
  <c r="L62" i="182"/>
  <c r="K62" i="182"/>
  <c r="J62" i="182"/>
  <c r="I62" i="182"/>
  <c r="H62" i="182"/>
  <c r="G62" i="182"/>
  <c r="F62" i="182"/>
  <c r="E62" i="182"/>
  <c r="D62" i="182"/>
  <c r="C62" i="182"/>
  <c r="B62" i="182"/>
  <c r="V61" i="182"/>
  <c r="U61" i="182"/>
  <c r="T61" i="182"/>
  <c r="S61" i="182"/>
  <c r="R61" i="182"/>
  <c r="Q61" i="182"/>
  <c r="P61" i="182"/>
  <c r="O61" i="182"/>
  <c r="N61" i="182"/>
  <c r="M61" i="182"/>
  <c r="L61" i="182"/>
  <c r="K61" i="182"/>
  <c r="J61" i="182"/>
  <c r="I61" i="182"/>
  <c r="H61" i="182"/>
  <c r="G61" i="182"/>
  <c r="F61" i="182"/>
  <c r="E61" i="182"/>
  <c r="D61" i="182"/>
  <c r="C61" i="182"/>
  <c r="B61" i="182"/>
  <c r="V60" i="182"/>
  <c r="U60" i="182"/>
  <c r="T60" i="182"/>
  <c r="S60" i="182"/>
  <c r="R60" i="182"/>
  <c r="Q60" i="182"/>
  <c r="P60" i="182"/>
  <c r="O60" i="182"/>
  <c r="N60" i="182"/>
  <c r="M60" i="182"/>
  <c r="L60" i="182"/>
  <c r="K60" i="182"/>
  <c r="J60" i="182"/>
  <c r="I60" i="182"/>
  <c r="H60" i="182"/>
  <c r="G60" i="182"/>
  <c r="F60" i="182"/>
  <c r="E60" i="182"/>
  <c r="D60" i="182"/>
  <c r="C60" i="182"/>
  <c r="B60" i="182"/>
  <c r="V59" i="182"/>
  <c r="U59" i="182"/>
  <c r="T59" i="182"/>
  <c r="S59" i="182"/>
  <c r="R59" i="182"/>
  <c r="Q59" i="182"/>
  <c r="P59" i="182"/>
  <c r="O59" i="182"/>
  <c r="N59" i="182"/>
  <c r="M59" i="182"/>
  <c r="L59" i="182"/>
  <c r="K59" i="182"/>
  <c r="J59" i="182"/>
  <c r="I59" i="182"/>
  <c r="H59" i="182"/>
  <c r="G59" i="182"/>
  <c r="F59" i="182"/>
  <c r="E59" i="182"/>
  <c r="D59" i="182"/>
  <c r="C59" i="182"/>
  <c r="B59" i="182"/>
  <c r="V58" i="182"/>
  <c r="U58" i="182"/>
  <c r="T58" i="182"/>
  <c r="S58" i="182"/>
  <c r="R58" i="182"/>
  <c r="Q58" i="182"/>
  <c r="P58" i="182"/>
  <c r="O58" i="182"/>
  <c r="N58" i="182"/>
  <c r="M58" i="182"/>
  <c r="L58" i="182"/>
  <c r="K58" i="182"/>
  <c r="J58" i="182"/>
  <c r="I58" i="182"/>
  <c r="H58" i="182"/>
  <c r="G58" i="182"/>
  <c r="F58" i="182"/>
  <c r="E58" i="182"/>
  <c r="D58" i="182"/>
  <c r="C58" i="182"/>
  <c r="B58" i="182"/>
  <c r="V57" i="182"/>
  <c r="U57" i="182"/>
  <c r="T57" i="182"/>
  <c r="S57" i="182"/>
  <c r="R57" i="182"/>
  <c r="Q57" i="182"/>
  <c r="P57" i="182"/>
  <c r="O57" i="182"/>
  <c r="N57" i="182"/>
  <c r="M57" i="182"/>
  <c r="L57" i="182"/>
  <c r="K57" i="182"/>
  <c r="J57" i="182"/>
  <c r="I57" i="182"/>
  <c r="H57" i="182"/>
  <c r="G57" i="182"/>
  <c r="F57" i="182"/>
  <c r="E57" i="182"/>
  <c r="D57" i="182"/>
  <c r="C57" i="182"/>
  <c r="B57" i="182"/>
  <c r="V56" i="182"/>
  <c r="U56" i="182"/>
  <c r="T56" i="182"/>
  <c r="S56" i="182"/>
  <c r="R56" i="182"/>
  <c r="Q56" i="182"/>
  <c r="P56" i="182"/>
  <c r="O56" i="182"/>
  <c r="N56" i="182"/>
  <c r="M56" i="182"/>
  <c r="L56" i="182"/>
  <c r="K56" i="182"/>
  <c r="J56" i="182"/>
  <c r="I56" i="182"/>
  <c r="H56" i="182"/>
  <c r="G56" i="182"/>
  <c r="F56" i="182"/>
  <c r="E56" i="182"/>
  <c r="D56" i="182"/>
  <c r="C56" i="182"/>
  <c r="B56" i="182"/>
  <c r="V55" i="182"/>
  <c r="U55" i="182"/>
  <c r="T55" i="182"/>
  <c r="S55" i="182"/>
  <c r="R55" i="182"/>
  <c r="Q55" i="182"/>
  <c r="P55" i="182"/>
  <c r="O55" i="182"/>
  <c r="N55" i="182"/>
  <c r="M55" i="182"/>
  <c r="L55" i="182"/>
  <c r="K55" i="182"/>
  <c r="J55" i="182"/>
  <c r="I55" i="182"/>
  <c r="H55" i="182"/>
  <c r="G55" i="182"/>
  <c r="F55" i="182"/>
  <c r="E55" i="182"/>
  <c r="D55" i="182"/>
  <c r="C55" i="182"/>
  <c r="B55" i="182"/>
  <c r="V54" i="182"/>
  <c r="U54" i="182"/>
  <c r="T54" i="182"/>
  <c r="S54" i="182"/>
  <c r="R54" i="182"/>
  <c r="Q54" i="182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D54" i="182"/>
  <c r="C54" i="182"/>
  <c r="B54" i="182"/>
  <c r="V53" i="182"/>
  <c r="U53" i="182"/>
  <c r="T53" i="182"/>
  <c r="S53" i="182"/>
  <c r="R53" i="182"/>
  <c r="Q53" i="182"/>
  <c r="P53" i="182"/>
  <c r="O53" i="182"/>
  <c r="N53" i="182"/>
  <c r="M53" i="182"/>
  <c r="L53" i="182"/>
  <c r="K53" i="182"/>
  <c r="J53" i="182"/>
  <c r="I53" i="182"/>
  <c r="H53" i="182"/>
  <c r="G53" i="182"/>
  <c r="F53" i="182"/>
  <c r="E53" i="182"/>
  <c r="D53" i="182"/>
  <c r="C53" i="182"/>
  <c r="B53" i="182"/>
  <c r="V52" i="182"/>
  <c r="U52" i="182"/>
  <c r="T52" i="182"/>
  <c r="S52" i="182"/>
  <c r="R52" i="182"/>
  <c r="Q52" i="182"/>
  <c r="P52" i="182"/>
  <c r="O52" i="182"/>
  <c r="N52" i="182"/>
  <c r="M52" i="182"/>
  <c r="L52" i="182"/>
  <c r="K52" i="182"/>
  <c r="J52" i="182"/>
  <c r="I52" i="182"/>
  <c r="H52" i="182"/>
  <c r="G52" i="182"/>
  <c r="F52" i="182"/>
  <c r="E52" i="182"/>
  <c r="D52" i="182"/>
  <c r="C52" i="182"/>
  <c r="B52" i="182"/>
  <c r="V51" i="182"/>
  <c r="U51" i="182"/>
  <c r="T51" i="182"/>
  <c r="S51" i="182"/>
  <c r="R51" i="182"/>
  <c r="Q51" i="182"/>
  <c r="P51" i="182"/>
  <c r="O51" i="182"/>
  <c r="N51" i="182"/>
  <c r="M51" i="182"/>
  <c r="L51" i="182"/>
  <c r="K51" i="182"/>
  <c r="J51" i="182"/>
  <c r="I51" i="182"/>
  <c r="H51" i="182"/>
  <c r="G51" i="182"/>
  <c r="F51" i="182"/>
  <c r="E51" i="182"/>
  <c r="D51" i="182"/>
  <c r="C51" i="182"/>
  <c r="B51" i="182"/>
  <c r="V50" i="182"/>
  <c r="U50" i="182"/>
  <c r="T50" i="182"/>
  <c r="S50" i="182"/>
  <c r="R50" i="182"/>
  <c r="Q50" i="182"/>
  <c r="P50" i="182"/>
  <c r="O50" i="182"/>
  <c r="N50" i="182"/>
  <c r="M50" i="182"/>
  <c r="L50" i="182"/>
  <c r="K50" i="182"/>
  <c r="J50" i="182"/>
  <c r="I50" i="182"/>
  <c r="H50" i="182"/>
  <c r="G50" i="182"/>
  <c r="F50" i="182"/>
  <c r="E50" i="182"/>
  <c r="D50" i="182"/>
  <c r="C50" i="182"/>
  <c r="B50" i="182"/>
  <c r="V49" i="182"/>
  <c r="U49" i="182"/>
  <c r="T49" i="182"/>
  <c r="S49" i="182"/>
  <c r="R49" i="182"/>
  <c r="Q49" i="182"/>
  <c r="P49" i="182"/>
  <c r="O49" i="182"/>
  <c r="N49" i="182"/>
  <c r="M49" i="182"/>
  <c r="L49" i="182"/>
  <c r="K49" i="182"/>
  <c r="J49" i="182"/>
  <c r="I49" i="182"/>
  <c r="H49" i="182"/>
  <c r="G49" i="182"/>
  <c r="F49" i="182"/>
  <c r="E49" i="182"/>
  <c r="D49" i="182"/>
  <c r="C49" i="182"/>
  <c r="B49" i="182"/>
  <c r="V48" i="182"/>
  <c r="U48" i="182"/>
  <c r="T48" i="182"/>
  <c r="S48" i="182"/>
  <c r="R48" i="182"/>
  <c r="Q48" i="182"/>
  <c r="P48" i="182"/>
  <c r="O48" i="182"/>
  <c r="N48" i="182"/>
  <c r="M48" i="182"/>
  <c r="L48" i="182"/>
  <c r="K48" i="182"/>
  <c r="J48" i="182"/>
  <c r="I48" i="182"/>
  <c r="H48" i="182"/>
  <c r="G48" i="182"/>
  <c r="F48" i="182"/>
  <c r="E48" i="182"/>
  <c r="D48" i="182"/>
  <c r="C48" i="182"/>
  <c r="B48" i="182"/>
  <c r="V47" i="182"/>
  <c r="U47" i="182"/>
  <c r="T47" i="182"/>
  <c r="S47" i="182"/>
  <c r="R47" i="182"/>
  <c r="Q47" i="182"/>
  <c r="P47" i="182"/>
  <c r="O47" i="182"/>
  <c r="N47" i="182"/>
  <c r="M47" i="182"/>
  <c r="L47" i="182"/>
  <c r="K47" i="182"/>
  <c r="J47" i="182"/>
  <c r="I47" i="182"/>
  <c r="H47" i="182"/>
  <c r="G47" i="182"/>
  <c r="F47" i="182"/>
  <c r="E47" i="182"/>
  <c r="D47" i="182"/>
  <c r="C47" i="182"/>
  <c r="B47" i="182"/>
  <c r="V46" i="182"/>
  <c r="U46" i="182"/>
  <c r="T46" i="182"/>
  <c r="S46" i="182"/>
  <c r="R46" i="182"/>
  <c r="Q46" i="182"/>
  <c r="P46" i="182"/>
  <c r="O46" i="182"/>
  <c r="N46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V45" i="182"/>
  <c r="U45" i="182"/>
  <c r="T45" i="182"/>
  <c r="S45" i="182"/>
  <c r="R45" i="182"/>
  <c r="Q45" i="182"/>
  <c r="P45" i="182"/>
  <c r="O45" i="182"/>
  <c r="N45" i="182"/>
  <c r="M45" i="182"/>
  <c r="L45" i="182"/>
  <c r="K45" i="182"/>
  <c r="J45" i="182"/>
  <c r="I45" i="182"/>
  <c r="H45" i="182"/>
  <c r="G45" i="182"/>
  <c r="F45" i="182"/>
  <c r="E45" i="182"/>
  <c r="D45" i="182"/>
  <c r="C45" i="182"/>
  <c r="B45" i="182"/>
  <c r="V44" i="182"/>
  <c r="U44" i="182"/>
  <c r="T44" i="182"/>
  <c r="S44" i="182"/>
  <c r="R44" i="182"/>
  <c r="Q44" i="182"/>
  <c r="P44" i="182"/>
  <c r="O44" i="182"/>
  <c r="N44" i="182"/>
  <c r="M44" i="182"/>
  <c r="L44" i="182"/>
  <c r="K44" i="182"/>
  <c r="J44" i="182"/>
  <c r="I44" i="182"/>
  <c r="H44" i="182"/>
  <c r="G44" i="182"/>
  <c r="F44" i="182"/>
  <c r="E44" i="182"/>
  <c r="D44" i="182"/>
  <c r="C44" i="182"/>
  <c r="B44" i="182"/>
  <c r="V43" i="182"/>
  <c r="U43" i="182"/>
  <c r="T43" i="182"/>
  <c r="S43" i="182"/>
  <c r="R43" i="182"/>
  <c r="Q43" i="182"/>
  <c r="P43" i="182"/>
  <c r="O43" i="182"/>
  <c r="N43" i="182"/>
  <c r="M43" i="182"/>
  <c r="L43" i="182"/>
  <c r="K43" i="182"/>
  <c r="J43" i="182"/>
  <c r="I43" i="182"/>
  <c r="H43" i="182"/>
  <c r="G43" i="182"/>
  <c r="F43" i="182"/>
  <c r="E43" i="182"/>
  <c r="D43" i="182"/>
  <c r="C43" i="182"/>
  <c r="B43" i="182"/>
  <c r="V42" i="182"/>
  <c r="U42" i="182"/>
  <c r="T42" i="182"/>
  <c r="S42" i="182"/>
  <c r="R42" i="182"/>
  <c r="Q42" i="182"/>
  <c r="P42" i="182"/>
  <c r="O42" i="182"/>
  <c r="N42" i="182"/>
  <c r="M42" i="182"/>
  <c r="L42" i="182"/>
  <c r="K42" i="182"/>
  <c r="J42" i="182"/>
  <c r="I42" i="182"/>
  <c r="H42" i="182"/>
  <c r="G42" i="182"/>
  <c r="F42" i="182"/>
  <c r="E42" i="182"/>
  <c r="D42" i="182"/>
  <c r="C42" i="182"/>
  <c r="B42" i="182"/>
  <c r="V41" i="182"/>
  <c r="U41" i="182"/>
  <c r="T41" i="182"/>
  <c r="S41" i="182"/>
  <c r="R41" i="182"/>
  <c r="Q41" i="182"/>
  <c r="P41" i="182"/>
  <c r="O41" i="182"/>
  <c r="N41" i="182"/>
  <c r="M41" i="182"/>
  <c r="L41" i="182"/>
  <c r="K41" i="182"/>
  <c r="J41" i="182"/>
  <c r="I41" i="182"/>
  <c r="H41" i="182"/>
  <c r="G41" i="182"/>
  <c r="F41" i="182"/>
  <c r="E41" i="182"/>
  <c r="D41" i="182"/>
  <c r="C41" i="182"/>
  <c r="B41" i="182"/>
  <c r="V40" i="182"/>
  <c r="U40" i="182"/>
  <c r="T40" i="182"/>
  <c r="S40" i="182"/>
  <c r="R40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E40" i="182"/>
  <c r="D40" i="182"/>
  <c r="C40" i="182"/>
  <c r="B40" i="182"/>
  <c r="V39" i="182"/>
  <c r="U39" i="182"/>
  <c r="T39" i="182"/>
  <c r="S39" i="182"/>
  <c r="R39" i="182"/>
  <c r="Q39" i="182"/>
  <c r="P39" i="182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B39" i="182"/>
  <c r="V38" i="182"/>
  <c r="U38" i="182"/>
  <c r="T38" i="182"/>
  <c r="S38" i="182"/>
  <c r="R38" i="182"/>
  <c r="Q38" i="182"/>
  <c r="P38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B38" i="182"/>
  <c r="V37" i="182"/>
  <c r="U37" i="182"/>
  <c r="T37" i="182"/>
  <c r="S37" i="182"/>
  <c r="R37" i="182"/>
  <c r="Q37" i="182"/>
  <c r="P37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B37" i="182"/>
  <c r="V36" i="182"/>
  <c r="U36" i="182"/>
  <c r="T36" i="182"/>
  <c r="S36" i="182"/>
  <c r="R36" i="182"/>
  <c r="Q36" i="182"/>
  <c r="P36" i="182"/>
  <c r="O36" i="182"/>
  <c r="N36" i="182"/>
  <c r="M36" i="182"/>
  <c r="L36" i="182"/>
  <c r="K36" i="182"/>
  <c r="J36" i="182"/>
  <c r="I36" i="182"/>
  <c r="H36" i="182"/>
  <c r="G36" i="182"/>
  <c r="F36" i="182"/>
  <c r="E36" i="182"/>
  <c r="D36" i="182"/>
  <c r="C36" i="182"/>
  <c r="B36" i="182"/>
  <c r="V35" i="182"/>
  <c r="U35" i="182"/>
  <c r="T35" i="182"/>
  <c r="S35" i="182"/>
  <c r="R35" i="182"/>
  <c r="Q35" i="182"/>
  <c r="P35" i="182"/>
  <c r="O35" i="182"/>
  <c r="N35" i="182"/>
  <c r="M35" i="182"/>
  <c r="L35" i="182"/>
  <c r="K35" i="182"/>
  <c r="J35" i="182"/>
  <c r="I35" i="182"/>
  <c r="H35" i="182"/>
  <c r="G35" i="182"/>
  <c r="F35" i="182"/>
  <c r="E35" i="182"/>
  <c r="D35" i="182"/>
  <c r="C35" i="182"/>
  <c r="B35" i="182"/>
  <c r="V34" i="182"/>
  <c r="U34" i="182"/>
  <c r="T34" i="182"/>
  <c r="S34" i="182"/>
  <c r="R34" i="182"/>
  <c r="Q34" i="182"/>
  <c r="P34" i="182"/>
  <c r="O34" i="182"/>
  <c r="N34" i="182"/>
  <c r="M34" i="182"/>
  <c r="L34" i="182"/>
  <c r="K34" i="182"/>
  <c r="J34" i="182"/>
  <c r="I34" i="182"/>
  <c r="H34" i="182"/>
  <c r="G34" i="182"/>
  <c r="F34" i="182"/>
  <c r="E34" i="182"/>
  <c r="D34" i="182"/>
  <c r="C34" i="182"/>
  <c r="B34" i="182"/>
  <c r="V33" i="182"/>
  <c r="U33" i="182"/>
  <c r="T33" i="182"/>
  <c r="S33" i="182"/>
  <c r="R33" i="182"/>
  <c r="Q33" i="182"/>
  <c r="P33" i="182"/>
  <c r="O33" i="182"/>
  <c r="N33" i="182"/>
  <c r="M33" i="182"/>
  <c r="L33" i="182"/>
  <c r="K33" i="182"/>
  <c r="J33" i="182"/>
  <c r="I33" i="182"/>
  <c r="H33" i="182"/>
  <c r="G33" i="182"/>
  <c r="F33" i="182"/>
  <c r="E33" i="182"/>
  <c r="D33" i="182"/>
  <c r="C33" i="182"/>
  <c r="B33" i="182"/>
  <c r="V32" i="182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B32" i="182"/>
  <c r="V31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B31" i="182"/>
  <c r="V30" i="182"/>
  <c r="U30" i="182"/>
  <c r="T30" i="182"/>
  <c r="S30" i="182"/>
  <c r="R30" i="182"/>
  <c r="Q30" i="182"/>
  <c r="P30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B30" i="182"/>
  <c r="V29" i="182"/>
  <c r="U29" i="182"/>
  <c r="T29" i="182"/>
  <c r="S29" i="182"/>
  <c r="R29" i="182"/>
  <c r="Q29" i="182"/>
  <c r="P29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B29" i="182"/>
  <c r="V28" i="182"/>
  <c r="U28" i="182"/>
  <c r="T28" i="182"/>
  <c r="S28" i="182"/>
  <c r="R28" i="182"/>
  <c r="Q28" i="182"/>
  <c r="P28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B28" i="182"/>
  <c r="V27" i="182"/>
  <c r="U27" i="182"/>
  <c r="T27" i="182"/>
  <c r="S27" i="182"/>
  <c r="R27" i="182"/>
  <c r="Q27" i="182"/>
  <c r="P27" i="182"/>
  <c r="O27" i="182"/>
  <c r="N27" i="182"/>
  <c r="M27" i="182"/>
  <c r="L27" i="182"/>
  <c r="K27" i="182"/>
  <c r="J27" i="182"/>
  <c r="I27" i="182"/>
  <c r="H27" i="182"/>
  <c r="G27" i="182"/>
  <c r="F27" i="182"/>
  <c r="E27" i="182"/>
  <c r="D27" i="182"/>
  <c r="C27" i="182"/>
  <c r="B27" i="182"/>
  <c r="V26" i="182"/>
  <c r="U26" i="182"/>
  <c r="T26" i="182"/>
  <c r="S26" i="182"/>
  <c r="R26" i="182"/>
  <c r="Q26" i="182"/>
  <c r="P26" i="182"/>
  <c r="O26" i="182"/>
  <c r="N26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V25" i="182"/>
  <c r="U25" i="182"/>
  <c r="T25" i="182"/>
  <c r="S25" i="182"/>
  <c r="R25" i="182"/>
  <c r="Q25" i="182"/>
  <c r="P25" i="182"/>
  <c r="O25" i="182"/>
  <c r="N25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V24" i="182"/>
  <c r="U24" i="182"/>
  <c r="T24" i="182"/>
  <c r="S24" i="182"/>
  <c r="R24" i="182"/>
  <c r="Q24" i="182"/>
  <c r="P24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V23" i="182"/>
  <c r="U23" i="182"/>
  <c r="T23" i="182"/>
  <c r="S23" i="182"/>
  <c r="R23" i="182"/>
  <c r="Q23" i="182"/>
  <c r="P23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B23" i="182"/>
  <c r="V22" i="182"/>
  <c r="U22" i="182"/>
  <c r="T22" i="182"/>
  <c r="S22" i="182"/>
  <c r="R22" i="182"/>
  <c r="Q22" i="182"/>
  <c r="P22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B22" i="182"/>
  <c r="V21" i="182"/>
  <c r="U21" i="182"/>
  <c r="T21" i="182"/>
  <c r="S21" i="182"/>
  <c r="R21" i="182"/>
  <c r="Q21" i="182"/>
  <c r="P21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B21" i="182"/>
  <c r="V20" i="182"/>
  <c r="U20" i="182"/>
  <c r="T20" i="182"/>
  <c r="S20" i="182"/>
  <c r="R20" i="182"/>
  <c r="Q20" i="182"/>
  <c r="P20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V19" i="182"/>
  <c r="U19" i="182"/>
  <c r="T19" i="182"/>
  <c r="S19" i="182"/>
  <c r="R19" i="182"/>
  <c r="Q19" i="182"/>
  <c r="P19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B19" i="182"/>
  <c r="V18" i="182"/>
  <c r="U18" i="182"/>
  <c r="T18" i="182"/>
  <c r="S18" i="182"/>
  <c r="R18" i="182"/>
  <c r="Q18" i="182"/>
  <c r="P18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B18" i="182"/>
  <c r="V17" i="182"/>
  <c r="U17" i="182"/>
  <c r="T17" i="182"/>
  <c r="S17" i="182"/>
  <c r="R17" i="182"/>
  <c r="Q17" i="182"/>
  <c r="P17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B17" i="182"/>
  <c r="V16" i="182"/>
  <c r="U16" i="182"/>
  <c r="T16" i="182"/>
  <c r="S16" i="182"/>
  <c r="R16" i="182"/>
  <c r="Q16" i="182"/>
  <c r="P16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B16" i="182"/>
  <c r="V15" i="182"/>
  <c r="U15" i="182"/>
  <c r="T15" i="182"/>
  <c r="S15" i="182"/>
  <c r="R15" i="182"/>
  <c r="Q15" i="182"/>
  <c r="P15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B15" i="182"/>
  <c r="V14" i="182"/>
  <c r="U14" i="182"/>
  <c r="T14" i="182"/>
  <c r="S14" i="182"/>
  <c r="R14" i="182"/>
  <c r="Q14" i="182"/>
  <c r="P14" i="182"/>
  <c r="O14" i="182"/>
  <c r="N14" i="182"/>
  <c r="M14" i="182"/>
  <c r="L14" i="182"/>
  <c r="K14" i="182"/>
  <c r="J14" i="182"/>
  <c r="I14" i="182"/>
  <c r="H14" i="182"/>
  <c r="G14" i="182"/>
  <c r="F14" i="182"/>
  <c r="E14" i="182"/>
  <c r="D14" i="182"/>
  <c r="C14" i="182"/>
  <c r="B14" i="182"/>
  <c r="V13" i="182"/>
  <c r="U13" i="182"/>
  <c r="T13" i="182"/>
  <c r="S13" i="182"/>
  <c r="R13" i="182"/>
  <c r="Q13" i="182"/>
  <c r="P13" i="182"/>
  <c r="O13" i="182"/>
  <c r="N13" i="182"/>
  <c r="M13" i="182"/>
  <c r="L13" i="182"/>
  <c r="K13" i="182"/>
  <c r="J13" i="182"/>
  <c r="I13" i="182"/>
  <c r="H13" i="182"/>
  <c r="G13" i="182"/>
  <c r="F13" i="182"/>
  <c r="E13" i="182"/>
  <c r="D13" i="182"/>
  <c r="C13" i="182"/>
  <c r="B13" i="182"/>
  <c r="V12" i="182"/>
  <c r="U12" i="182"/>
  <c r="T12" i="182"/>
  <c r="S12" i="182"/>
  <c r="R12" i="182"/>
  <c r="Q12" i="182"/>
  <c r="P12" i="182"/>
  <c r="O12" i="182"/>
  <c r="N12" i="182"/>
  <c r="M12" i="182"/>
  <c r="L12" i="182"/>
  <c r="K12" i="182"/>
  <c r="J12" i="182"/>
  <c r="I12" i="182"/>
  <c r="H12" i="182"/>
  <c r="G12" i="182"/>
  <c r="F12" i="182"/>
  <c r="E12" i="182"/>
  <c r="D12" i="182"/>
  <c r="C12" i="182"/>
  <c r="B12" i="182"/>
  <c r="V11" i="182"/>
  <c r="U11" i="182"/>
  <c r="T11" i="182"/>
  <c r="S11" i="182"/>
  <c r="R11" i="182"/>
  <c r="Q11" i="182"/>
  <c r="P11" i="182"/>
  <c r="O11" i="182"/>
  <c r="N11" i="182"/>
  <c r="M11" i="182"/>
  <c r="L11" i="182"/>
  <c r="K11" i="182"/>
  <c r="J11" i="182"/>
  <c r="I11" i="182"/>
  <c r="H11" i="182"/>
  <c r="G11" i="182"/>
  <c r="F11" i="182"/>
  <c r="E11" i="182"/>
  <c r="D11" i="182"/>
  <c r="C11" i="182"/>
  <c r="B11" i="182"/>
  <c r="V10" i="182"/>
  <c r="U10" i="182"/>
  <c r="T10" i="182"/>
  <c r="S10" i="182"/>
  <c r="R10" i="182"/>
  <c r="Q10" i="182"/>
  <c r="P10" i="182"/>
  <c r="O10" i="182"/>
  <c r="N10" i="182"/>
  <c r="M10" i="182"/>
  <c r="L10" i="182"/>
  <c r="K10" i="182"/>
  <c r="J10" i="182"/>
  <c r="I10" i="182"/>
  <c r="H10" i="182"/>
  <c r="G10" i="182"/>
  <c r="F10" i="182"/>
  <c r="E10" i="182"/>
  <c r="D10" i="182"/>
  <c r="C10" i="182"/>
  <c r="B10" i="182"/>
  <c r="V113" i="181"/>
  <c r="U113" i="181"/>
  <c r="T113" i="181"/>
  <c r="S113" i="181"/>
  <c r="R113" i="181"/>
  <c r="Q113" i="181"/>
  <c r="P113" i="181"/>
  <c r="O113" i="181"/>
  <c r="N113" i="181"/>
  <c r="M113" i="181"/>
  <c r="L113" i="181"/>
  <c r="K113" i="181"/>
  <c r="J113" i="181"/>
  <c r="I113" i="181"/>
  <c r="H113" i="181"/>
  <c r="G113" i="181"/>
  <c r="F113" i="181"/>
  <c r="E113" i="181"/>
  <c r="D113" i="181"/>
  <c r="C113" i="181"/>
  <c r="B113" i="181"/>
  <c r="V112" i="181"/>
  <c r="U112" i="181"/>
  <c r="T112" i="181"/>
  <c r="S112" i="181"/>
  <c r="R112" i="181"/>
  <c r="Q112" i="181"/>
  <c r="P112" i="181"/>
  <c r="O112" i="181"/>
  <c r="N112" i="181"/>
  <c r="M112" i="181"/>
  <c r="L112" i="181"/>
  <c r="K112" i="181"/>
  <c r="J112" i="181"/>
  <c r="I112" i="181"/>
  <c r="H112" i="181"/>
  <c r="G112" i="181"/>
  <c r="F112" i="181"/>
  <c r="E112" i="181"/>
  <c r="D112" i="181"/>
  <c r="C112" i="181"/>
  <c r="B112" i="181"/>
  <c r="V111" i="181"/>
  <c r="U111" i="181"/>
  <c r="T111" i="181"/>
  <c r="S111" i="181"/>
  <c r="R111" i="181"/>
  <c r="Q111" i="181"/>
  <c r="P111" i="181"/>
  <c r="O111" i="181"/>
  <c r="N111" i="181"/>
  <c r="M111" i="181"/>
  <c r="L111" i="181"/>
  <c r="K111" i="181"/>
  <c r="J111" i="181"/>
  <c r="I111" i="181"/>
  <c r="H111" i="181"/>
  <c r="G111" i="181"/>
  <c r="F111" i="181"/>
  <c r="E111" i="181"/>
  <c r="D111" i="181"/>
  <c r="C111" i="181"/>
  <c r="B111" i="181"/>
  <c r="V110" i="181"/>
  <c r="U110" i="181"/>
  <c r="T110" i="181"/>
  <c r="S110" i="181"/>
  <c r="R110" i="181"/>
  <c r="Q110" i="181"/>
  <c r="P110" i="181"/>
  <c r="O110" i="181"/>
  <c r="N110" i="181"/>
  <c r="M110" i="181"/>
  <c r="L110" i="181"/>
  <c r="K110" i="181"/>
  <c r="J110" i="181"/>
  <c r="I110" i="181"/>
  <c r="H110" i="181"/>
  <c r="G110" i="181"/>
  <c r="F110" i="181"/>
  <c r="E110" i="181"/>
  <c r="D110" i="181"/>
  <c r="C110" i="181"/>
  <c r="B110" i="181"/>
  <c r="V109" i="181"/>
  <c r="U109" i="181"/>
  <c r="T109" i="181"/>
  <c r="S109" i="181"/>
  <c r="R109" i="181"/>
  <c r="Q109" i="181"/>
  <c r="P109" i="181"/>
  <c r="O109" i="181"/>
  <c r="N109" i="181"/>
  <c r="M109" i="181"/>
  <c r="L109" i="181"/>
  <c r="K109" i="181"/>
  <c r="J109" i="181"/>
  <c r="I109" i="181"/>
  <c r="H109" i="181"/>
  <c r="G109" i="181"/>
  <c r="F109" i="181"/>
  <c r="E109" i="181"/>
  <c r="D109" i="181"/>
  <c r="C109" i="181"/>
  <c r="B109" i="181"/>
  <c r="V108" i="181"/>
  <c r="U108" i="181"/>
  <c r="T108" i="181"/>
  <c r="S108" i="181"/>
  <c r="R108" i="181"/>
  <c r="Q108" i="181"/>
  <c r="P108" i="181"/>
  <c r="O108" i="181"/>
  <c r="N108" i="181"/>
  <c r="M108" i="181"/>
  <c r="L108" i="181"/>
  <c r="K108" i="181"/>
  <c r="J108" i="181"/>
  <c r="I108" i="181"/>
  <c r="H108" i="181"/>
  <c r="G108" i="181"/>
  <c r="F108" i="181"/>
  <c r="E108" i="181"/>
  <c r="D108" i="181"/>
  <c r="C108" i="181"/>
  <c r="B108" i="181"/>
  <c r="V107" i="181"/>
  <c r="U107" i="181"/>
  <c r="T107" i="181"/>
  <c r="S107" i="181"/>
  <c r="R107" i="181"/>
  <c r="Q107" i="181"/>
  <c r="P107" i="181"/>
  <c r="O107" i="181"/>
  <c r="N107" i="181"/>
  <c r="M107" i="181"/>
  <c r="L107" i="181"/>
  <c r="K107" i="181"/>
  <c r="J107" i="181"/>
  <c r="I107" i="181"/>
  <c r="H107" i="181"/>
  <c r="G107" i="181"/>
  <c r="F107" i="181"/>
  <c r="E107" i="181"/>
  <c r="D107" i="181"/>
  <c r="C107" i="181"/>
  <c r="B107" i="181"/>
  <c r="V106" i="181"/>
  <c r="U106" i="181"/>
  <c r="T106" i="181"/>
  <c r="S106" i="181"/>
  <c r="R106" i="181"/>
  <c r="Q106" i="181"/>
  <c r="P106" i="181"/>
  <c r="O106" i="181"/>
  <c r="N106" i="181"/>
  <c r="M106" i="181"/>
  <c r="L106" i="181"/>
  <c r="K106" i="181"/>
  <c r="J106" i="181"/>
  <c r="I106" i="181"/>
  <c r="H106" i="181"/>
  <c r="G106" i="181"/>
  <c r="F106" i="181"/>
  <c r="E106" i="181"/>
  <c r="D106" i="181"/>
  <c r="C106" i="181"/>
  <c r="B106" i="181"/>
  <c r="V105" i="181"/>
  <c r="U105" i="181"/>
  <c r="T105" i="181"/>
  <c r="S105" i="181"/>
  <c r="R105" i="181"/>
  <c r="Q105" i="181"/>
  <c r="P105" i="181"/>
  <c r="O105" i="181"/>
  <c r="N105" i="181"/>
  <c r="M105" i="181"/>
  <c r="L105" i="181"/>
  <c r="K105" i="181"/>
  <c r="J105" i="181"/>
  <c r="I105" i="181"/>
  <c r="H105" i="181"/>
  <c r="G105" i="181"/>
  <c r="F105" i="181"/>
  <c r="E105" i="181"/>
  <c r="D105" i="181"/>
  <c r="C105" i="181"/>
  <c r="B105" i="181"/>
  <c r="V104" i="181"/>
  <c r="U104" i="181"/>
  <c r="T104" i="181"/>
  <c r="S104" i="181"/>
  <c r="R104" i="181"/>
  <c r="Q104" i="181"/>
  <c r="P104" i="181"/>
  <c r="O104" i="181"/>
  <c r="N104" i="181"/>
  <c r="M104" i="181"/>
  <c r="L104" i="181"/>
  <c r="K104" i="181"/>
  <c r="J104" i="181"/>
  <c r="I104" i="181"/>
  <c r="H104" i="181"/>
  <c r="G104" i="181"/>
  <c r="F104" i="181"/>
  <c r="E104" i="181"/>
  <c r="D104" i="181"/>
  <c r="C104" i="181"/>
  <c r="B104" i="181"/>
  <c r="V103" i="181"/>
  <c r="U103" i="181"/>
  <c r="T103" i="181"/>
  <c r="S103" i="181"/>
  <c r="R103" i="181"/>
  <c r="Q103" i="181"/>
  <c r="P103" i="181"/>
  <c r="O103" i="181"/>
  <c r="N103" i="181"/>
  <c r="M103" i="181"/>
  <c r="L103" i="181"/>
  <c r="K103" i="181"/>
  <c r="J103" i="181"/>
  <c r="I103" i="181"/>
  <c r="H103" i="181"/>
  <c r="G103" i="181"/>
  <c r="F103" i="181"/>
  <c r="E103" i="181"/>
  <c r="D103" i="181"/>
  <c r="C103" i="181"/>
  <c r="B103" i="181"/>
  <c r="V102" i="181"/>
  <c r="U102" i="181"/>
  <c r="T102" i="181"/>
  <c r="S102" i="181"/>
  <c r="R102" i="181"/>
  <c r="Q102" i="181"/>
  <c r="P102" i="181"/>
  <c r="O102" i="181"/>
  <c r="N102" i="181"/>
  <c r="M102" i="181"/>
  <c r="L102" i="181"/>
  <c r="K102" i="181"/>
  <c r="J102" i="181"/>
  <c r="I102" i="181"/>
  <c r="H102" i="181"/>
  <c r="G102" i="181"/>
  <c r="F102" i="181"/>
  <c r="E102" i="181"/>
  <c r="D102" i="181"/>
  <c r="C102" i="181"/>
  <c r="B102" i="181"/>
  <c r="V101" i="181"/>
  <c r="U101" i="181"/>
  <c r="T101" i="181"/>
  <c r="S101" i="181"/>
  <c r="R101" i="181"/>
  <c r="Q101" i="181"/>
  <c r="P101" i="181"/>
  <c r="O101" i="181"/>
  <c r="N101" i="181"/>
  <c r="M101" i="181"/>
  <c r="L101" i="181"/>
  <c r="K101" i="181"/>
  <c r="J101" i="181"/>
  <c r="I101" i="181"/>
  <c r="H101" i="181"/>
  <c r="G101" i="181"/>
  <c r="F101" i="181"/>
  <c r="E101" i="181"/>
  <c r="D101" i="181"/>
  <c r="C101" i="181"/>
  <c r="B101" i="181"/>
  <c r="V100" i="181"/>
  <c r="U100" i="181"/>
  <c r="T100" i="181"/>
  <c r="S100" i="181"/>
  <c r="R100" i="181"/>
  <c r="Q100" i="181"/>
  <c r="P100" i="181"/>
  <c r="O100" i="181"/>
  <c r="N100" i="181"/>
  <c r="M100" i="181"/>
  <c r="L100" i="181"/>
  <c r="K100" i="181"/>
  <c r="J100" i="181"/>
  <c r="I100" i="181"/>
  <c r="H100" i="181"/>
  <c r="G100" i="181"/>
  <c r="F100" i="181"/>
  <c r="E100" i="181"/>
  <c r="D100" i="181"/>
  <c r="C100" i="181"/>
  <c r="B100" i="181"/>
  <c r="V99" i="181"/>
  <c r="U99" i="181"/>
  <c r="T99" i="181"/>
  <c r="S99" i="181"/>
  <c r="R99" i="181"/>
  <c r="Q99" i="181"/>
  <c r="P99" i="181"/>
  <c r="O99" i="181"/>
  <c r="N99" i="181"/>
  <c r="M99" i="181"/>
  <c r="L99" i="181"/>
  <c r="K99" i="181"/>
  <c r="J99" i="181"/>
  <c r="I99" i="181"/>
  <c r="H99" i="181"/>
  <c r="G99" i="181"/>
  <c r="F99" i="181"/>
  <c r="E99" i="181"/>
  <c r="D99" i="181"/>
  <c r="C99" i="181"/>
  <c r="B99" i="181"/>
  <c r="V98" i="181"/>
  <c r="U98" i="181"/>
  <c r="T98" i="181"/>
  <c r="S98" i="181"/>
  <c r="R98" i="181"/>
  <c r="Q98" i="181"/>
  <c r="P98" i="181"/>
  <c r="O98" i="181"/>
  <c r="N98" i="181"/>
  <c r="M98" i="181"/>
  <c r="L98" i="181"/>
  <c r="K98" i="181"/>
  <c r="J98" i="181"/>
  <c r="I98" i="181"/>
  <c r="H98" i="181"/>
  <c r="G98" i="181"/>
  <c r="F98" i="181"/>
  <c r="E98" i="181"/>
  <c r="D98" i="181"/>
  <c r="C98" i="181"/>
  <c r="B98" i="181"/>
  <c r="V97" i="181"/>
  <c r="U97" i="181"/>
  <c r="T97" i="181"/>
  <c r="S97" i="181"/>
  <c r="R97" i="181"/>
  <c r="Q97" i="181"/>
  <c r="P97" i="181"/>
  <c r="O97" i="181"/>
  <c r="N97" i="181"/>
  <c r="M97" i="181"/>
  <c r="L97" i="181"/>
  <c r="K97" i="181"/>
  <c r="J97" i="181"/>
  <c r="I97" i="181"/>
  <c r="H97" i="181"/>
  <c r="G97" i="181"/>
  <c r="F97" i="181"/>
  <c r="E97" i="181"/>
  <c r="D97" i="181"/>
  <c r="C97" i="181"/>
  <c r="B97" i="181"/>
  <c r="V96" i="181"/>
  <c r="U96" i="181"/>
  <c r="T96" i="181"/>
  <c r="S96" i="181"/>
  <c r="R96" i="181"/>
  <c r="Q96" i="181"/>
  <c r="P96" i="181"/>
  <c r="O96" i="181"/>
  <c r="N96" i="181"/>
  <c r="M96" i="181"/>
  <c r="L96" i="181"/>
  <c r="K96" i="181"/>
  <c r="J96" i="181"/>
  <c r="I96" i="181"/>
  <c r="H96" i="181"/>
  <c r="G96" i="181"/>
  <c r="F96" i="181"/>
  <c r="E96" i="181"/>
  <c r="D96" i="181"/>
  <c r="C96" i="181"/>
  <c r="B96" i="181"/>
  <c r="V95" i="181"/>
  <c r="U95" i="181"/>
  <c r="T95" i="181"/>
  <c r="S95" i="181"/>
  <c r="R95" i="181"/>
  <c r="Q95" i="181"/>
  <c r="P95" i="181"/>
  <c r="O95" i="181"/>
  <c r="N95" i="181"/>
  <c r="M95" i="181"/>
  <c r="L95" i="181"/>
  <c r="K95" i="181"/>
  <c r="J95" i="181"/>
  <c r="I95" i="181"/>
  <c r="H95" i="181"/>
  <c r="G95" i="181"/>
  <c r="F95" i="181"/>
  <c r="E95" i="181"/>
  <c r="D95" i="181"/>
  <c r="C95" i="181"/>
  <c r="B95" i="181"/>
  <c r="V94" i="181"/>
  <c r="U94" i="181"/>
  <c r="T94" i="181"/>
  <c r="S94" i="181"/>
  <c r="R94" i="181"/>
  <c r="Q94" i="181"/>
  <c r="P94" i="181"/>
  <c r="O94" i="181"/>
  <c r="N94" i="181"/>
  <c r="M94" i="181"/>
  <c r="L94" i="181"/>
  <c r="K94" i="181"/>
  <c r="J94" i="181"/>
  <c r="I94" i="181"/>
  <c r="H94" i="181"/>
  <c r="G94" i="181"/>
  <c r="F94" i="181"/>
  <c r="E94" i="181"/>
  <c r="D94" i="181"/>
  <c r="C94" i="181"/>
  <c r="B94" i="181"/>
  <c r="V93" i="181"/>
  <c r="U93" i="181"/>
  <c r="T93" i="181"/>
  <c r="S93" i="181"/>
  <c r="R93" i="181"/>
  <c r="Q93" i="181"/>
  <c r="P93" i="181"/>
  <c r="O93" i="181"/>
  <c r="N93" i="181"/>
  <c r="M93" i="181"/>
  <c r="L93" i="181"/>
  <c r="K93" i="181"/>
  <c r="J93" i="181"/>
  <c r="I93" i="181"/>
  <c r="H93" i="181"/>
  <c r="G93" i="181"/>
  <c r="F93" i="181"/>
  <c r="E93" i="181"/>
  <c r="D93" i="181"/>
  <c r="C93" i="181"/>
  <c r="B93" i="181"/>
  <c r="V92" i="181"/>
  <c r="U92" i="181"/>
  <c r="T92" i="181"/>
  <c r="S92" i="181"/>
  <c r="R92" i="181"/>
  <c r="Q92" i="181"/>
  <c r="P92" i="181"/>
  <c r="O92" i="181"/>
  <c r="N92" i="181"/>
  <c r="M92" i="181"/>
  <c r="L92" i="181"/>
  <c r="K92" i="181"/>
  <c r="J92" i="181"/>
  <c r="I92" i="181"/>
  <c r="H92" i="181"/>
  <c r="G92" i="181"/>
  <c r="F92" i="181"/>
  <c r="E92" i="181"/>
  <c r="D92" i="181"/>
  <c r="C92" i="181"/>
  <c r="B92" i="181"/>
  <c r="V91" i="181"/>
  <c r="U91" i="181"/>
  <c r="T91" i="181"/>
  <c r="S91" i="181"/>
  <c r="R91" i="181"/>
  <c r="Q91" i="181"/>
  <c r="P91" i="181"/>
  <c r="O91" i="181"/>
  <c r="N91" i="181"/>
  <c r="M91" i="181"/>
  <c r="L91" i="181"/>
  <c r="K91" i="181"/>
  <c r="J91" i="181"/>
  <c r="I91" i="181"/>
  <c r="H91" i="181"/>
  <c r="G91" i="181"/>
  <c r="F91" i="181"/>
  <c r="E91" i="181"/>
  <c r="D91" i="181"/>
  <c r="C91" i="181"/>
  <c r="B91" i="181"/>
  <c r="V90" i="181"/>
  <c r="U90" i="181"/>
  <c r="T90" i="181"/>
  <c r="S90" i="181"/>
  <c r="R90" i="181"/>
  <c r="Q90" i="181"/>
  <c r="P90" i="181"/>
  <c r="O90" i="181"/>
  <c r="N90" i="181"/>
  <c r="M90" i="181"/>
  <c r="L90" i="181"/>
  <c r="K90" i="181"/>
  <c r="J90" i="181"/>
  <c r="I90" i="181"/>
  <c r="H90" i="181"/>
  <c r="G90" i="181"/>
  <c r="F90" i="181"/>
  <c r="E90" i="181"/>
  <c r="D90" i="181"/>
  <c r="C90" i="181"/>
  <c r="B90" i="181"/>
  <c r="V89" i="181"/>
  <c r="U89" i="181"/>
  <c r="T89" i="181"/>
  <c r="S89" i="181"/>
  <c r="R89" i="181"/>
  <c r="Q89" i="181"/>
  <c r="P89" i="181"/>
  <c r="O89" i="181"/>
  <c r="N89" i="181"/>
  <c r="M89" i="181"/>
  <c r="L89" i="181"/>
  <c r="K89" i="181"/>
  <c r="J89" i="181"/>
  <c r="I89" i="181"/>
  <c r="H89" i="181"/>
  <c r="G89" i="181"/>
  <c r="F89" i="181"/>
  <c r="E89" i="181"/>
  <c r="D89" i="181"/>
  <c r="C89" i="181"/>
  <c r="B89" i="181"/>
  <c r="V88" i="181"/>
  <c r="U88" i="181"/>
  <c r="T88" i="181"/>
  <c r="S88" i="181"/>
  <c r="R88" i="181"/>
  <c r="Q88" i="181"/>
  <c r="P88" i="181"/>
  <c r="O88" i="181"/>
  <c r="N88" i="181"/>
  <c r="M88" i="181"/>
  <c r="L88" i="181"/>
  <c r="K88" i="181"/>
  <c r="J88" i="181"/>
  <c r="I88" i="181"/>
  <c r="H88" i="181"/>
  <c r="G88" i="181"/>
  <c r="F88" i="181"/>
  <c r="E88" i="181"/>
  <c r="D88" i="181"/>
  <c r="C88" i="181"/>
  <c r="B88" i="181"/>
  <c r="V87" i="181"/>
  <c r="U87" i="181"/>
  <c r="T87" i="181"/>
  <c r="S87" i="181"/>
  <c r="R87" i="181"/>
  <c r="Q87" i="181"/>
  <c r="P87" i="181"/>
  <c r="O87" i="181"/>
  <c r="N87" i="181"/>
  <c r="M87" i="181"/>
  <c r="L87" i="181"/>
  <c r="K87" i="181"/>
  <c r="J87" i="181"/>
  <c r="I87" i="181"/>
  <c r="H87" i="181"/>
  <c r="G87" i="181"/>
  <c r="F87" i="181"/>
  <c r="E87" i="181"/>
  <c r="D87" i="181"/>
  <c r="C87" i="181"/>
  <c r="B87" i="181"/>
  <c r="V86" i="181"/>
  <c r="U86" i="181"/>
  <c r="T86" i="181"/>
  <c r="S86" i="181"/>
  <c r="R86" i="181"/>
  <c r="Q86" i="181"/>
  <c r="P86" i="181"/>
  <c r="O86" i="181"/>
  <c r="N86" i="181"/>
  <c r="M86" i="181"/>
  <c r="L86" i="181"/>
  <c r="K86" i="181"/>
  <c r="J86" i="181"/>
  <c r="I86" i="181"/>
  <c r="H86" i="181"/>
  <c r="G86" i="181"/>
  <c r="F86" i="181"/>
  <c r="E86" i="181"/>
  <c r="D86" i="181"/>
  <c r="C86" i="181"/>
  <c r="B86" i="181"/>
  <c r="V85" i="181"/>
  <c r="U85" i="181"/>
  <c r="T85" i="181"/>
  <c r="S85" i="181"/>
  <c r="R85" i="181"/>
  <c r="Q85" i="181"/>
  <c r="P85" i="181"/>
  <c r="O85" i="181"/>
  <c r="N85" i="181"/>
  <c r="M85" i="181"/>
  <c r="L85" i="181"/>
  <c r="K85" i="181"/>
  <c r="J85" i="181"/>
  <c r="I85" i="181"/>
  <c r="H85" i="181"/>
  <c r="G85" i="181"/>
  <c r="F85" i="181"/>
  <c r="E85" i="181"/>
  <c r="D85" i="181"/>
  <c r="C85" i="181"/>
  <c r="B85" i="181"/>
  <c r="V84" i="181"/>
  <c r="U84" i="181"/>
  <c r="T84" i="181"/>
  <c r="S84" i="181"/>
  <c r="R84" i="181"/>
  <c r="Q84" i="181"/>
  <c r="P84" i="181"/>
  <c r="O84" i="181"/>
  <c r="N84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V83" i="181"/>
  <c r="U83" i="181"/>
  <c r="T83" i="181"/>
  <c r="S83" i="181"/>
  <c r="R83" i="181"/>
  <c r="Q83" i="181"/>
  <c r="P83" i="181"/>
  <c r="O83" i="181"/>
  <c r="N83" i="181"/>
  <c r="M83" i="181"/>
  <c r="L83" i="181"/>
  <c r="K83" i="181"/>
  <c r="J83" i="181"/>
  <c r="I83" i="181"/>
  <c r="H83" i="181"/>
  <c r="G83" i="181"/>
  <c r="F83" i="181"/>
  <c r="E83" i="181"/>
  <c r="D83" i="181"/>
  <c r="C83" i="181"/>
  <c r="B83" i="181"/>
  <c r="V82" i="181"/>
  <c r="U82" i="181"/>
  <c r="T82" i="181"/>
  <c r="S82" i="181"/>
  <c r="R82" i="181"/>
  <c r="Q82" i="181"/>
  <c r="P82" i="181"/>
  <c r="O82" i="181"/>
  <c r="N82" i="181"/>
  <c r="M82" i="181"/>
  <c r="L82" i="181"/>
  <c r="K82" i="181"/>
  <c r="J82" i="181"/>
  <c r="I82" i="181"/>
  <c r="H82" i="181"/>
  <c r="G82" i="181"/>
  <c r="F82" i="181"/>
  <c r="E82" i="181"/>
  <c r="D82" i="181"/>
  <c r="C82" i="181"/>
  <c r="B82" i="181"/>
  <c r="V81" i="181"/>
  <c r="U81" i="181"/>
  <c r="T81" i="181"/>
  <c r="S81" i="181"/>
  <c r="R81" i="181"/>
  <c r="Q81" i="181"/>
  <c r="P81" i="181"/>
  <c r="O81" i="181"/>
  <c r="N81" i="181"/>
  <c r="M81" i="181"/>
  <c r="L81" i="181"/>
  <c r="K81" i="181"/>
  <c r="J81" i="181"/>
  <c r="I81" i="181"/>
  <c r="H81" i="181"/>
  <c r="G81" i="181"/>
  <c r="F81" i="181"/>
  <c r="E81" i="181"/>
  <c r="D81" i="181"/>
  <c r="C81" i="181"/>
  <c r="B81" i="181"/>
  <c r="V80" i="181"/>
  <c r="U80" i="181"/>
  <c r="T80" i="181"/>
  <c r="S80" i="181"/>
  <c r="R80" i="181"/>
  <c r="Q80" i="181"/>
  <c r="P80" i="181"/>
  <c r="O80" i="181"/>
  <c r="N80" i="181"/>
  <c r="M80" i="181"/>
  <c r="L80" i="181"/>
  <c r="K80" i="181"/>
  <c r="J80" i="181"/>
  <c r="I80" i="181"/>
  <c r="H80" i="181"/>
  <c r="G80" i="181"/>
  <c r="F80" i="181"/>
  <c r="E80" i="181"/>
  <c r="D80" i="181"/>
  <c r="C80" i="181"/>
  <c r="B80" i="181"/>
  <c r="V79" i="181"/>
  <c r="U79" i="181"/>
  <c r="T79" i="181"/>
  <c r="S79" i="181"/>
  <c r="R79" i="181"/>
  <c r="Q79" i="181"/>
  <c r="P79" i="181"/>
  <c r="O79" i="181"/>
  <c r="N79" i="181"/>
  <c r="M79" i="181"/>
  <c r="L79" i="181"/>
  <c r="K79" i="181"/>
  <c r="J79" i="181"/>
  <c r="I79" i="181"/>
  <c r="H79" i="181"/>
  <c r="G79" i="181"/>
  <c r="F79" i="181"/>
  <c r="E79" i="181"/>
  <c r="D79" i="181"/>
  <c r="C79" i="181"/>
  <c r="B79" i="181"/>
  <c r="V78" i="181"/>
  <c r="U78" i="181"/>
  <c r="T78" i="181"/>
  <c r="S78" i="181"/>
  <c r="R78" i="181"/>
  <c r="Q78" i="181"/>
  <c r="P78" i="181"/>
  <c r="O78" i="181"/>
  <c r="N78" i="181"/>
  <c r="M78" i="181"/>
  <c r="L78" i="181"/>
  <c r="K78" i="181"/>
  <c r="J78" i="181"/>
  <c r="I78" i="181"/>
  <c r="H78" i="181"/>
  <c r="G78" i="181"/>
  <c r="F78" i="181"/>
  <c r="E78" i="181"/>
  <c r="D78" i="181"/>
  <c r="C78" i="181"/>
  <c r="B78" i="181"/>
  <c r="V77" i="181"/>
  <c r="U77" i="181"/>
  <c r="T77" i="181"/>
  <c r="S77" i="181"/>
  <c r="R77" i="181"/>
  <c r="Q77" i="181"/>
  <c r="P77" i="181"/>
  <c r="O77" i="181"/>
  <c r="N77" i="181"/>
  <c r="M77" i="181"/>
  <c r="L77" i="181"/>
  <c r="K77" i="181"/>
  <c r="J77" i="181"/>
  <c r="I77" i="181"/>
  <c r="H77" i="181"/>
  <c r="G77" i="181"/>
  <c r="F77" i="181"/>
  <c r="E77" i="181"/>
  <c r="D77" i="181"/>
  <c r="C77" i="181"/>
  <c r="B77" i="181"/>
  <c r="V76" i="181"/>
  <c r="U76" i="181"/>
  <c r="T76" i="181"/>
  <c r="S76" i="181"/>
  <c r="R76" i="181"/>
  <c r="Q76" i="181"/>
  <c r="P76" i="181"/>
  <c r="O76" i="181"/>
  <c r="N76" i="181"/>
  <c r="M76" i="181"/>
  <c r="L76" i="181"/>
  <c r="K76" i="181"/>
  <c r="J76" i="181"/>
  <c r="I76" i="181"/>
  <c r="H76" i="181"/>
  <c r="G76" i="181"/>
  <c r="F76" i="181"/>
  <c r="E76" i="181"/>
  <c r="D76" i="181"/>
  <c r="C76" i="181"/>
  <c r="B76" i="181"/>
  <c r="V75" i="181"/>
  <c r="U75" i="181"/>
  <c r="T75" i="181"/>
  <c r="S75" i="181"/>
  <c r="R75" i="181"/>
  <c r="Q75" i="181"/>
  <c r="P75" i="181"/>
  <c r="O75" i="181"/>
  <c r="N75" i="181"/>
  <c r="M75" i="181"/>
  <c r="L75" i="181"/>
  <c r="K75" i="181"/>
  <c r="J75" i="181"/>
  <c r="I75" i="181"/>
  <c r="H75" i="181"/>
  <c r="G75" i="181"/>
  <c r="F75" i="181"/>
  <c r="E75" i="181"/>
  <c r="D75" i="181"/>
  <c r="C75" i="181"/>
  <c r="B75" i="181"/>
  <c r="V74" i="181"/>
  <c r="U74" i="181"/>
  <c r="T74" i="181"/>
  <c r="S74" i="181"/>
  <c r="R74" i="181"/>
  <c r="Q74" i="181"/>
  <c r="P74" i="181"/>
  <c r="O74" i="181"/>
  <c r="N74" i="181"/>
  <c r="M74" i="181"/>
  <c r="L74" i="181"/>
  <c r="K74" i="181"/>
  <c r="J74" i="181"/>
  <c r="I74" i="181"/>
  <c r="H74" i="181"/>
  <c r="G74" i="181"/>
  <c r="F74" i="181"/>
  <c r="E74" i="181"/>
  <c r="D74" i="181"/>
  <c r="C74" i="181"/>
  <c r="B74" i="181"/>
  <c r="V73" i="181"/>
  <c r="U73" i="181"/>
  <c r="T73" i="181"/>
  <c r="S73" i="181"/>
  <c r="R73" i="181"/>
  <c r="Q73" i="181"/>
  <c r="P73" i="181"/>
  <c r="O73" i="181"/>
  <c r="N73" i="181"/>
  <c r="M73" i="181"/>
  <c r="L73" i="181"/>
  <c r="K73" i="181"/>
  <c r="J73" i="181"/>
  <c r="I73" i="181"/>
  <c r="H73" i="181"/>
  <c r="G73" i="181"/>
  <c r="F73" i="181"/>
  <c r="E73" i="181"/>
  <c r="D73" i="181"/>
  <c r="C73" i="181"/>
  <c r="B73" i="181"/>
  <c r="V72" i="181"/>
  <c r="U72" i="181"/>
  <c r="T72" i="181"/>
  <c r="S72" i="181"/>
  <c r="R72" i="181"/>
  <c r="Q72" i="181"/>
  <c r="P72" i="181"/>
  <c r="O72" i="181"/>
  <c r="N72" i="181"/>
  <c r="M72" i="181"/>
  <c r="L72" i="181"/>
  <c r="K72" i="181"/>
  <c r="J72" i="181"/>
  <c r="I72" i="181"/>
  <c r="H72" i="181"/>
  <c r="G72" i="181"/>
  <c r="F72" i="181"/>
  <c r="E72" i="181"/>
  <c r="D72" i="181"/>
  <c r="C72" i="181"/>
  <c r="B72" i="181"/>
  <c r="V71" i="181"/>
  <c r="U71" i="181"/>
  <c r="T71" i="181"/>
  <c r="S71" i="181"/>
  <c r="R71" i="181"/>
  <c r="Q71" i="181"/>
  <c r="P71" i="181"/>
  <c r="O71" i="181"/>
  <c r="N71" i="181"/>
  <c r="M71" i="181"/>
  <c r="L71" i="181"/>
  <c r="K71" i="181"/>
  <c r="J71" i="181"/>
  <c r="I71" i="181"/>
  <c r="H71" i="181"/>
  <c r="G71" i="181"/>
  <c r="F71" i="181"/>
  <c r="E71" i="181"/>
  <c r="D71" i="181"/>
  <c r="C71" i="181"/>
  <c r="B71" i="181"/>
  <c r="V70" i="181"/>
  <c r="U70" i="181"/>
  <c r="T70" i="181"/>
  <c r="S70" i="181"/>
  <c r="R70" i="181"/>
  <c r="Q70" i="181"/>
  <c r="P70" i="181"/>
  <c r="O70" i="181"/>
  <c r="N70" i="181"/>
  <c r="M70" i="181"/>
  <c r="L70" i="181"/>
  <c r="K70" i="181"/>
  <c r="J70" i="181"/>
  <c r="I70" i="181"/>
  <c r="H70" i="181"/>
  <c r="G70" i="181"/>
  <c r="F70" i="181"/>
  <c r="E70" i="181"/>
  <c r="D70" i="181"/>
  <c r="C70" i="181"/>
  <c r="B70" i="181"/>
  <c r="V69" i="181"/>
  <c r="U69" i="181"/>
  <c r="T69" i="181"/>
  <c r="S69" i="181"/>
  <c r="R69" i="181"/>
  <c r="Q69" i="181"/>
  <c r="P69" i="181"/>
  <c r="O69" i="181"/>
  <c r="N69" i="181"/>
  <c r="M69" i="181"/>
  <c r="L69" i="181"/>
  <c r="K69" i="181"/>
  <c r="J69" i="181"/>
  <c r="I69" i="181"/>
  <c r="H69" i="181"/>
  <c r="G69" i="181"/>
  <c r="F69" i="181"/>
  <c r="E69" i="181"/>
  <c r="D69" i="181"/>
  <c r="C69" i="181"/>
  <c r="B69" i="181"/>
  <c r="V68" i="181"/>
  <c r="U68" i="181"/>
  <c r="T68" i="181"/>
  <c r="S68" i="181"/>
  <c r="R68" i="181"/>
  <c r="Q68" i="181"/>
  <c r="P68" i="181"/>
  <c r="O68" i="181"/>
  <c r="N68" i="181"/>
  <c r="M68" i="181"/>
  <c r="L68" i="181"/>
  <c r="K68" i="181"/>
  <c r="J68" i="181"/>
  <c r="I68" i="181"/>
  <c r="H68" i="181"/>
  <c r="G68" i="181"/>
  <c r="F68" i="181"/>
  <c r="E68" i="181"/>
  <c r="D68" i="181"/>
  <c r="C68" i="181"/>
  <c r="B68" i="181"/>
  <c r="V67" i="181"/>
  <c r="U67" i="181"/>
  <c r="T67" i="181"/>
  <c r="S67" i="181"/>
  <c r="R67" i="181"/>
  <c r="Q67" i="181"/>
  <c r="P67" i="181"/>
  <c r="O67" i="181"/>
  <c r="N67" i="181"/>
  <c r="M67" i="181"/>
  <c r="L67" i="181"/>
  <c r="K67" i="181"/>
  <c r="J67" i="181"/>
  <c r="I67" i="181"/>
  <c r="H67" i="181"/>
  <c r="G67" i="181"/>
  <c r="F67" i="181"/>
  <c r="E67" i="181"/>
  <c r="D67" i="181"/>
  <c r="C67" i="181"/>
  <c r="B67" i="181"/>
  <c r="V66" i="181"/>
  <c r="U66" i="181"/>
  <c r="T66" i="181"/>
  <c r="S66" i="181"/>
  <c r="R66" i="181"/>
  <c r="Q66" i="181"/>
  <c r="P66" i="181"/>
  <c r="O66" i="181"/>
  <c r="N66" i="181"/>
  <c r="M66" i="181"/>
  <c r="L66" i="181"/>
  <c r="K66" i="181"/>
  <c r="J66" i="181"/>
  <c r="I66" i="181"/>
  <c r="H66" i="181"/>
  <c r="G66" i="181"/>
  <c r="F66" i="181"/>
  <c r="E66" i="181"/>
  <c r="D66" i="181"/>
  <c r="C66" i="181"/>
  <c r="B66" i="181"/>
  <c r="V65" i="181"/>
  <c r="U65" i="181"/>
  <c r="T65" i="181"/>
  <c r="S65" i="181"/>
  <c r="R65" i="181"/>
  <c r="Q65" i="181"/>
  <c r="P65" i="181"/>
  <c r="O65" i="181"/>
  <c r="N65" i="181"/>
  <c r="M65" i="181"/>
  <c r="L65" i="181"/>
  <c r="K65" i="181"/>
  <c r="J65" i="181"/>
  <c r="I65" i="181"/>
  <c r="H65" i="181"/>
  <c r="G65" i="181"/>
  <c r="F65" i="181"/>
  <c r="E65" i="181"/>
  <c r="D65" i="181"/>
  <c r="C65" i="181"/>
  <c r="B65" i="181"/>
  <c r="V64" i="181"/>
  <c r="U64" i="181"/>
  <c r="T64" i="181"/>
  <c r="S64" i="181"/>
  <c r="R64" i="181"/>
  <c r="Q64" i="181"/>
  <c r="P64" i="181"/>
  <c r="O64" i="181"/>
  <c r="N64" i="181"/>
  <c r="M64" i="181"/>
  <c r="L64" i="181"/>
  <c r="K64" i="181"/>
  <c r="J64" i="181"/>
  <c r="I64" i="181"/>
  <c r="H64" i="181"/>
  <c r="G64" i="181"/>
  <c r="F64" i="181"/>
  <c r="E64" i="181"/>
  <c r="D64" i="181"/>
  <c r="C64" i="181"/>
  <c r="B64" i="181"/>
  <c r="V63" i="181"/>
  <c r="U63" i="181"/>
  <c r="T63" i="181"/>
  <c r="S63" i="181"/>
  <c r="R63" i="181"/>
  <c r="Q63" i="181"/>
  <c r="P63" i="181"/>
  <c r="O63" i="181"/>
  <c r="N63" i="181"/>
  <c r="M63" i="181"/>
  <c r="L63" i="181"/>
  <c r="K63" i="181"/>
  <c r="J63" i="181"/>
  <c r="I63" i="181"/>
  <c r="H63" i="181"/>
  <c r="G63" i="181"/>
  <c r="F63" i="181"/>
  <c r="E63" i="181"/>
  <c r="D63" i="181"/>
  <c r="C63" i="181"/>
  <c r="B63" i="181"/>
  <c r="V62" i="181"/>
  <c r="U62" i="181"/>
  <c r="T62" i="181"/>
  <c r="S62" i="181"/>
  <c r="R62" i="181"/>
  <c r="Q62" i="181"/>
  <c r="P62" i="181"/>
  <c r="O62" i="181"/>
  <c r="N62" i="181"/>
  <c r="M62" i="181"/>
  <c r="L62" i="181"/>
  <c r="K62" i="181"/>
  <c r="J62" i="181"/>
  <c r="I62" i="181"/>
  <c r="H62" i="181"/>
  <c r="G62" i="181"/>
  <c r="F62" i="181"/>
  <c r="E62" i="181"/>
  <c r="D62" i="181"/>
  <c r="C62" i="181"/>
  <c r="B62" i="181"/>
  <c r="V61" i="181"/>
  <c r="U61" i="181"/>
  <c r="T61" i="181"/>
  <c r="S61" i="181"/>
  <c r="R61" i="181"/>
  <c r="Q61" i="181"/>
  <c r="P61" i="181"/>
  <c r="O61" i="181"/>
  <c r="N61" i="181"/>
  <c r="M61" i="181"/>
  <c r="L61" i="181"/>
  <c r="K61" i="181"/>
  <c r="J61" i="181"/>
  <c r="I61" i="181"/>
  <c r="H61" i="181"/>
  <c r="G61" i="181"/>
  <c r="F61" i="181"/>
  <c r="E61" i="181"/>
  <c r="D61" i="181"/>
  <c r="C61" i="181"/>
  <c r="B61" i="181"/>
  <c r="V60" i="181"/>
  <c r="U60" i="181"/>
  <c r="T60" i="181"/>
  <c r="S60" i="181"/>
  <c r="R60" i="181"/>
  <c r="Q60" i="181"/>
  <c r="P60" i="181"/>
  <c r="O60" i="181"/>
  <c r="N60" i="181"/>
  <c r="M60" i="181"/>
  <c r="L60" i="181"/>
  <c r="K60" i="181"/>
  <c r="J60" i="181"/>
  <c r="I60" i="181"/>
  <c r="H60" i="181"/>
  <c r="G60" i="181"/>
  <c r="F60" i="181"/>
  <c r="E60" i="181"/>
  <c r="D60" i="181"/>
  <c r="C60" i="181"/>
  <c r="B60" i="181"/>
  <c r="V59" i="181"/>
  <c r="U59" i="181"/>
  <c r="T59" i="181"/>
  <c r="S59" i="181"/>
  <c r="R59" i="181"/>
  <c r="Q59" i="181"/>
  <c r="P59" i="181"/>
  <c r="O59" i="181"/>
  <c r="N59" i="181"/>
  <c r="M59" i="181"/>
  <c r="L59" i="181"/>
  <c r="K59" i="181"/>
  <c r="J59" i="181"/>
  <c r="I59" i="181"/>
  <c r="H59" i="181"/>
  <c r="G59" i="181"/>
  <c r="F59" i="181"/>
  <c r="E59" i="181"/>
  <c r="D59" i="181"/>
  <c r="C59" i="181"/>
  <c r="B59" i="181"/>
  <c r="H58" i="181"/>
  <c r="G58" i="181"/>
  <c r="F58" i="181"/>
  <c r="E58" i="181"/>
  <c r="D58" i="181"/>
  <c r="C58" i="181"/>
  <c r="B58" i="181"/>
  <c r="H57" i="181"/>
  <c r="G57" i="181"/>
  <c r="F57" i="181"/>
  <c r="E57" i="181"/>
  <c r="D57" i="181"/>
  <c r="C57" i="181"/>
  <c r="B57" i="181"/>
  <c r="H56" i="181"/>
  <c r="G56" i="181"/>
  <c r="F56" i="181"/>
  <c r="E56" i="181"/>
  <c r="D56" i="181"/>
  <c r="C56" i="181"/>
  <c r="B56" i="181"/>
  <c r="H55" i="181"/>
  <c r="G55" i="181"/>
  <c r="F55" i="181"/>
  <c r="E55" i="181"/>
  <c r="D55" i="181"/>
  <c r="C55" i="181"/>
  <c r="B55" i="181"/>
  <c r="H54" i="181"/>
  <c r="G54" i="181"/>
  <c r="F54" i="181"/>
  <c r="E54" i="181"/>
  <c r="D54" i="181"/>
  <c r="C54" i="181"/>
  <c r="B54" i="181"/>
  <c r="H53" i="181"/>
  <c r="G53" i="181"/>
  <c r="F53" i="181"/>
  <c r="E53" i="181"/>
  <c r="D53" i="181"/>
  <c r="C53" i="181"/>
  <c r="B53" i="181"/>
  <c r="H52" i="181"/>
  <c r="G52" i="181"/>
  <c r="F52" i="181"/>
  <c r="E52" i="181"/>
  <c r="D52" i="181"/>
  <c r="C52" i="181"/>
  <c r="B52" i="181"/>
  <c r="H51" i="181"/>
  <c r="G51" i="181"/>
  <c r="F51" i="181"/>
  <c r="E51" i="181"/>
  <c r="D51" i="181"/>
  <c r="C51" i="181"/>
  <c r="B51" i="181"/>
  <c r="H50" i="181"/>
  <c r="G50" i="181"/>
  <c r="F50" i="181"/>
  <c r="E50" i="181"/>
  <c r="D50" i="181"/>
  <c r="C50" i="181"/>
  <c r="B50" i="181"/>
  <c r="H49" i="181"/>
  <c r="G49" i="181"/>
  <c r="F49" i="181"/>
  <c r="E49" i="181"/>
  <c r="D49" i="181"/>
  <c r="C49" i="181"/>
  <c r="B49" i="181"/>
  <c r="H48" i="181"/>
  <c r="G48" i="181"/>
  <c r="F48" i="181"/>
  <c r="E48" i="181"/>
  <c r="D48" i="181"/>
  <c r="C48" i="181"/>
  <c r="B48" i="181"/>
  <c r="H47" i="181"/>
  <c r="G47" i="181"/>
  <c r="F47" i="181"/>
  <c r="E47" i="181"/>
  <c r="D47" i="181"/>
  <c r="C47" i="181"/>
  <c r="B47" i="181"/>
  <c r="H46" i="181"/>
  <c r="G46" i="181"/>
  <c r="F46" i="181"/>
  <c r="E46" i="181"/>
  <c r="D46" i="181"/>
  <c r="C46" i="181"/>
  <c r="B46" i="181"/>
  <c r="H45" i="181"/>
  <c r="G45" i="181"/>
  <c r="F45" i="181"/>
  <c r="E45" i="181"/>
  <c r="D45" i="181"/>
  <c r="C45" i="181"/>
  <c r="B45" i="181"/>
  <c r="H44" i="181"/>
  <c r="G44" i="181"/>
  <c r="F44" i="181"/>
  <c r="E44" i="181"/>
  <c r="D44" i="181"/>
  <c r="C44" i="181"/>
  <c r="B44" i="181"/>
  <c r="H43" i="181"/>
  <c r="G43" i="181"/>
  <c r="F43" i="181"/>
  <c r="E43" i="181"/>
  <c r="D43" i="181"/>
  <c r="C43" i="181"/>
  <c r="B43" i="181"/>
  <c r="H42" i="181"/>
  <c r="G42" i="181"/>
  <c r="F42" i="181"/>
  <c r="E42" i="181"/>
  <c r="D42" i="181"/>
  <c r="C42" i="181"/>
  <c r="B42" i="181"/>
  <c r="H41" i="181"/>
  <c r="G41" i="181"/>
  <c r="F41" i="181"/>
  <c r="E41" i="181"/>
  <c r="D41" i="181"/>
  <c r="C41" i="181"/>
  <c r="B41" i="181"/>
  <c r="H40" i="181"/>
  <c r="G40" i="181"/>
  <c r="F40" i="181"/>
  <c r="E40" i="181"/>
  <c r="D40" i="181"/>
  <c r="C40" i="181"/>
  <c r="B40" i="181"/>
  <c r="H39" i="181"/>
  <c r="G39" i="181"/>
  <c r="F39" i="181"/>
  <c r="E39" i="181"/>
  <c r="D39" i="181"/>
  <c r="C39" i="181"/>
  <c r="B39" i="181"/>
  <c r="H38" i="181"/>
  <c r="G38" i="181"/>
  <c r="F38" i="181"/>
  <c r="E38" i="181"/>
  <c r="D38" i="181"/>
  <c r="C38" i="181"/>
  <c r="B38" i="181"/>
  <c r="H37" i="181"/>
  <c r="G37" i="181"/>
  <c r="F37" i="181"/>
  <c r="E37" i="181"/>
  <c r="D37" i="181"/>
  <c r="C37" i="181"/>
  <c r="B37" i="181"/>
  <c r="H36" i="181"/>
  <c r="G36" i="181"/>
  <c r="F36" i="181"/>
  <c r="E36" i="181"/>
  <c r="D36" i="181"/>
  <c r="C36" i="181"/>
  <c r="B36" i="181"/>
  <c r="H35" i="181"/>
  <c r="G35" i="181"/>
  <c r="F35" i="181"/>
  <c r="E35" i="181"/>
  <c r="D35" i="181"/>
  <c r="C35" i="181"/>
  <c r="B35" i="181"/>
  <c r="H34" i="181"/>
  <c r="G34" i="181"/>
  <c r="F34" i="181"/>
  <c r="E34" i="181"/>
  <c r="D34" i="181"/>
  <c r="C34" i="181"/>
  <c r="B34" i="181"/>
  <c r="H33" i="181"/>
  <c r="G33" i="181"/>
  <c r="F33" i="181"/>
  <c r="E33" i="181"/>
  <c r="D33" i="181"/>
  <c r="C33" i="181"/>
  <c r="B33" i="181"/>
  <c r="H32" i="181"/>
  <c r="G32" i="181"/>
  <c r="F32" i="181"/>
  <c r="E32" i="181"/>
  <c r="D32" i="181"/>
  <c r="C32" i="181"/>
  <c r="B32" i="181"/>
  <c r="H31" i="181"/>
  <c r="G31" i="181"/>
  <c r="F31" i="181"/>
  <c r="E31" i="181"/>
  <c r="D31" i="181"/>
  <c r="C31" i="181"/>
  <c r="B31" i="181"/>
  <c r="H30" i="181"/>
  <c r="G30" i="181"/>
  <c r="F30" i="181"/>
  <c r="E30" i="181"/>
  <c r="D30" i="181"/>
  <c r="C30" i="181"/>
  <c r="B30" i="181"/>
  <c r="H29" i="181"/>
  <c r="G29" i="181"/>
  <c r="F29" i="181"/>
  <c r="E29" i="181"/>
  <c r="D29" i="181"/>
  <c r="C29" i="181"/>
  <c r="B29" i="181"/>
  <c r="H28" i="181"/>
  <c r="G28" i="181"/>
  <c r="F28" i="181"/>
  <c r="E28" i="181"/>
  <c r="D28" i="181"/>
  <c r="C28" i="181"/>
  <c r="B28" i="181"/>
  <c r="H27" i="181"/>
  <c r="G27" i="181"/>
  <c r="F27" i="181"/>
  <c r="E27" i="181"/>
  <c r="D27" i="181"/>
  <c r="C27" i="181"/>
  <c r="B27" i="181"/>
  <c r="H26" i="181"/>
  <c r="G26" i="181"/>
  <c r="F26" i="181"/>
  <c r="E26" i="181"/>
  <c r="D26" i="181"/>
  <c r="C26" i="181"/>
  <c r="B26" i="181"/>
  <c r="H25" i="181"/>
  <c r="G25" i="181"/>
  <c r="F25" i="181"/>
  <c r="E25" i="181"/>
  <c r="D25" i="181"/>
  <c r="C25" i="181"/>
  <c r="B25" i="181"/>
  <c r="H24" i="181"/>
  <c r="G24" i="181"/>
  <c r="F24" i="181"/>
  <c r="E24" i="181"/>
  <c r="D24" i="181"/>
  <c r="C24" i="181"/>
  <c r="B24" i="181"/>
  <c r="H23" i="181"/>
  <c r="G23" i="181"/>
  <c r="F23" i="181"/>
  <c r="E23" i="181"/>
  <c r="D23" i="181"/>
  <c r="C23" i="181"/>
  <c r="B23" i="181"/>
  <c r="H22" i="181"/>
  <c r="G22" i="181"/>
  <c r="F22" i="181"/>
  <c r="E22" i="181"/>
  <c r="D22" i="181"/>
  <c r="C22" i="181"/>
  <c r="B22" i="181"/>
  <c r="H21" i="181"/>
  <c r="G21" i="181"/>
  <c r="F21" i="181"/>
  <c r="E21" i="181"/>
  <c r="D21" i="181"/>
  <c r="C21" i="181"/>
  <c r="B21" i="181"/>
  <c r="H20" i="181"/>
  <c r="G20" i="181"/>
  <c r="F20" i="181"/>
  <c r="E20" i="181"/>
  <c r="D20" i="181"/>
  <c r="C20" i="181"/>
  <c r="B20" i="181"/>
  <c r="H19" i="181"/>
  <c r="G19" i="181"/>
  <c r="F19" i="181"/>
  <c r="E19" i="181"/>
  <c r="D19" i="181"/>
  <c r="C19" i="181"/>
  <c r="B19" i="181"/>
  <c r="H18" i="181"/>
  <c r="G18" i="181"/>
  <c r="F18" i="181"/>
  <c r="E18" i="181"/>
  <c r="D18" i="181"/>
  <c r="C18" i="181"/>
  <c r="B18" i="181"/>
  <c r="H17" i="181"/>
  <c r="G17" i="181"/>
  <c r="F17" i="181"/>
  <c r="E17" i="181"/>
  <c r="D17" i="181"/>
  <c r="C17" i="181"/>
  <c r="B17" i="181"/>
  <c r="H16" i="181"/>
  <c r="G16" i="181"/>
  <c r="F16" i="181"/>
  <c r="E16" i="181"/>
  <c r="D16" i="181"/>
  <c r="C16" i="181"/>
  <c r="B16" i="181"/>
  <c r="H15" i="181"/>
  <c r="G15" i="181"/>
  <c r="F15" i="181"/>
  <c r="E15" i="181"/>
  <c r="D15" i="181"/>
  <c r="C15" i="181"/>
  <c r="B15" i="181"/>
  <c r="H14" i="181"/>
  <c r="G14" i="181"/>
  <c r="F14" i="181"/>
  <c r="E14" i="181"/>
  <c r="D14" i="181"/>
  <c r="C14" i="181"/>
  <c r="B14" i="181"/>
  <c r="H13" i="181"/>
  <c r="G13" i="181"/>
  <c r="F13" i="181"/>
  <c r="E13" i="181"/>
  <c r="D13" i="181"/>
  <c r="C13" i="181"/>
  <c r="B13" i="181"/>
  <c r="H12" i="181"/>
  <c r="G12" i="181"/>
  <c r="F12" i="181"/>
  <c r="E12" i="181"/>
  <c r="D12" i="181"/>
  <c r="C12" i="181"/>
  <c r="B12" i="181"/>
  <c r="H11" i="181"/>
  <c r="G11" i="181"/>
  <c r="F11" i="181"/>
  <c r="E11" i="181"/>
  <c r="D11" i="181"/>
  <c r="C11" i="181"/>
  <c r="B11" i="181"/>
  <c r="H10" i="181"/>
  <c r="G10" i="181"/>
  <c r="F10" i="181"/>
  <c r="E10" i="181"/>
  <c r="D10" i="181"/>
  <c r="C10" i="181"/>
  <c r="B10" i="181"/>
  <c r="I113" i="180"/>
  <c r="R113" i="180" s="1"/>
  <c r="J113" i="180"/>
  <c r="H113" i="180"/>
  <c r="Q113" i="180"/>
  <c r="G113" i="180"/>
  <c r="P113" i="180" s="1"/>
  <c r="F113" i="180"/>
  <c r="N113" i="180" s="1"/>
  <c r="E113" i="180"/>
  <c r="M113" i="180" s="1"/>
  <c r="L113" i="180"/>
  <c r="D113" i="180"/>
  <c r="C113" i="180"/>
  <c r="B113" i="180"/>
  <c r="I112" i="180"/>
  <c r="R112" i="180" s="1"/>
  <c r="J112" i="180"/>
  <c r="H112" i="180"/>
  <c r="Q112" i="180"/>
  <c r="G112" i="180"/>
  <c r="P112" i="180" s="1"/>
  <c r="O112" i="180"/>
  <c r="F112" i="180"/>
  <c r="N112" i="180" s="1"/>
  <c r="E112" i="180"/>
  <c r="M112" i="180"/>
  <c r="L112" i="180"/>
  <c r="D112" i="180"/>
  <c r="C112" i="180"/>
  <c r="B112" i="180"/>
  <c r="I111" i="180"/>
  <c r="R111" i="180" s="1"/>
  <c r="J111" i="180"/>
  <c r="H111" i="180"/>
  <c r="Q111" i="180" s="1"/>
  <c r="G111" i="180"/>
  <c r="P111" i="180" s="1"/>
  <c r="O111" i="180"/>
  <c r="F111" i="180"/>
  <c r="N111" i="180"/>
  <c r="E111" i="180"/>
  <c r="M111" i="180"/>
  <c r="L111" i="180"/>
  <c r="D111" i="180"/>
  <c r="C111" i="180"/>
  <c r="B111" i="180"/>
  <c r="I110" i="180"/>
  <c r="R110" i="180" s="1"/>
  <c r="J110" i="180"/>
  <c r="H110" i="180"/>
  <c r="Q110" i="180" s="1"/>
  <c r="G110" i="180"/>
  <c r="P110" i="180" s="1"/>
  <c r="O110" i="180"/>
  <c r="F110" i="180"/>
  <c r="N110" i="180"/>
  <c r="E110" i="180"/>
  <c r="M110" i="180"/>
  <c r="L110" i="180"/>
  <c r="D110" i="180"/>
  <c r="C110" i="180"/>
  <c r="B110" i="180"/>
  <c r="I109" i="180"/>
  <c r="R109" i="180" s="1"/>
  <c r="J109" i="180"/>
  <c r="H109" i="180"/>
  <c r="Q109" i="180"/>
  <c r="G109" i="180"/>
  <c r="P109" i="180" s="1"/>
  <c r="O109" i="180"/>
  <c r="F109" i="180"/>
  <c r="M109" i="180" s="1"/>
  <c r="E109" i="180"/>
  <c r="L109" i="180"/>
  <c r="D109" i="180"/>
  <c r="C109" i="180"/>
  <c r="B109" i="180"/>
  <c r="I108" i="180"/>
  <c r="J108" i="180"/>
  <c r="R108" i="180" s="1"/>
  <c r="H108" i="180"/>
  <c r="Q108" i="180" s="1"/>
  <c r="G108" i="180"/>
  <c r="P108" i="180" s="1"/>
  <c r="F108" i="180"/>
  <c r="N108" i="180"/>
  <c r="E108" i="180"/>
  <c r="M108" i="180" s="1"/>
  <c r="D108" i="180"/>
  <c r="C108" i="180"/>
  <c r="B108" i="180"/>
  <c r="I107" i="180"/>
  <c r="R107" i="180" s="1"/>
  <c r="J107" i="180"/>
  <c r="H107" i="180"/>
  <c r="Q107" i="180" s="1"/>
  <c r="G107" i="180"/>
  <c r="P107" i="180" s="1"/>
  <c r="O107" i="180"/>
  <c r="F107" i="180"/>
  <c r="N107" i="180" s="1"/>
  <c r="E107" i="180"/>
  <c r="M107" i="180"/>
  <c r="L107" i="180"/>
  <c r="D107" i="180"/>
  <c r="C107" i="180"/>
  <c r="B107" i="180"/>
  <c r="I106" i="180"/>
  <c r="J106" i="180"/>
  <c r="R106" i="180" s="1"/>
  <c r="H106" i="180"/>
  <c r="Q106" i="180"/>
  <c r="G106" i="180"/>
  <c r="P106" i="180" s="1"/>
  <c r="F106" i="180"/>
  <c r="N106" i="180" s="1"/>
  <c r="E106" i="180"/>
  <c r="M106" i="180" s="1"/>
  <c r="L106" i="180"/>
  <c r="D106" i="180"/>
  <c r="C106" i="180"/>
  <c r="B106" i="180"/>
  <c r="I105" i="180"/>
  <c r="J105" i="180"/>
  <c r="R105" i="180"/>
  <c r="H105" i="180"/>
  <c r="Q105" i="180" s="1"/>
  <c r="G105" i="180"/>
  <c r="P105" i="180"/>
  <c r="O105" i="180"/>
  <c r="F105" i="180"/>
  <c r="N105" i="180" s="1"/>
  <c r="E105" i="180"/>
  <c r="M105" i="180" s="1"/>
  <c r="D105" i="180"/>
  <c r="C105" i="180"/>
  <c r="B105" i="180"/>
  <c r="I104" i="180"/>
  <c r="R104" i="180" s="1"/>
  <c r="J104" i="180"/>
  <c r="H104" i="180"/>
  <c r="Q104" i="180"/>
  <c r="G104" i="180"/>
  <c r="P104" i="180" s="1"/>
  <c r="F104" i="180"/>
  <c r="N104" i="180" s="1"/>
  <c r="E104" i="180"/>
  <c r="M104" i="180" s="1"/>
  <c r="L104" i="180"/>
  <c r="D104" i="180"/>
  <c r="C104" i="180"/>
  <c r="B104" i="180"/>
  <c r="I103" i="180"/>
  <c r="J103" i="180"/>
  <c r="R103" i="180"/>
  <c r="H103" i="180"/>
  <c r="Q103" i="180" s="1"/>
  <c r="G103" i="180"/>
  <c r="P103" i="180"/>
  <c r="O103" i="180"/>
  <c r="F103" i="180"/>
  <c r="N103" i="180" s="1"/>
  <c r="E103" i="180"/>
  <c r="M103" i="180" s="1"/>
  <c r="D103" i="180"/>
  <c r="C103" i="180"/>
  <c r="B103" i="180"/>
  <c r="I102" i="180"/>
  <c r="R102" i="180" s="1"/>
  <c r="J102" i="180"/>
  <c r="H102" i="180"/>
  <c r="Q102" i="180"/>
  <c r="G102" i="180"/>
  <c r="P102" i="180" s="1"/>
  <c r="F102" i="180"/>
  <c r="N102" i="180" s="1"/>
  <c r="E102" i="180"/>
  <c r="M102" i="180" s="1"/>
  <c r="L102" i="180"/>
  <c r="D102" i="180"/>
  <c r="C102" i="180"/>
  <c r="B102" i="180"/>
  <c r="I101" i="180"/>
  <c r="J101" i="180"/>
  <c r="R101" i="180"/>
  <c r="H101" i="180"/>
  <c r="Q101" i="180" s="1"/>
  <c r="G101" i="180"/>
  <c r="P101" i="180"/>
  <c r="O101" i="180"/>
  <c r="F101" i="180"/>
  <c r="N101" i="180"/>
  <c r="E101" i="180"/>
  <c r="M101" i="180" s="1"/>
  <c r="D101" i="180"/>
  <c r="C101" i="180"/>
  <c r="B101" i="180"/>
  <c r="I100" i="180"/>
  <c r="R100" i="180" s="1"/>
  <c r="J100" i="180"/>
  <c r="H100" i="180"/>
  <c r="Q100" i="180"/>
  <c r="G100" i="180"/>
  <c r="P100" i="180" s="1"/>
  <c r="F100" i="180"/>
  <c r="N100" i="180" s="1"/>
  <c r="E100" i="180"/>
  <c r="L100" i="180"/>
  <c r="D100" i="180"/>
  <c r="C100" i="180"/>
  <c r="B100" i="180"/>
  <c r="I99" i="180"/>
  <c r="J99" i="180"/>
  <c r="R99" i="180"/>
  <c r="H99" i="180"/>
  <c r="Q99" i="180" s="1"/>
  <c r="G99" i="180"/>
  <c r="P99" i="180"/>
  <c r="O99" i="180"/>
  <c r="F99" i="180"/>
  <c r="N99" i="180" s="1"/>
  <c r="E99" i="180"/>
  <c r="M99" i="180" s="1"/>
  <c r="D99" i="180"/>
  <c r="C99" i="180"/>
  <c r="B99" i="180"/>
  <c r="I98" i="180"/>
  <c r="R98" i="180" s="1"/>
  <c r="J98" i="180"/>
  <c r="H98" i="180"/>
  <c r="Q98" i="180"/>
  <c r="G98" i="180"/>
  <c r="P98" i="180" s="1"/>
  <c r="F98" i="180"/>
  <c r="N98" i="180" s="1"/>
  <c r="E98" i="180"/>
  <c r="M98" i="180" s="1"/>
  <c r="L98" i="180"/>
  <c r="D98" i="180"/>
  <c r="C98" i="180"/>
  <c r="B98" i="180"/>
  <c r="I97" i="180"/>
  <c r="J97" i="180"/>
  <c r="R97" i="180"/>
  <c r="H97" i="180"/>
  <c r="Q97" i="180" s="1"/>
  <c r="G97" i="180"/>
  <c r="P97" i="180"/>
  <c r="O97" i="180"/>
  <c r="F97" i="180"/>
  <c r="N97" i="180" s="1"/>
  <c r="E97" i="180"/>
  <c r="M97" i="180" s="1"/>
  <c r="D97" i="180"/>
  <c r="C97" i="180"/>
  <c r="B97" i="180"/>
  <c r="I96" i="180"/>
  <c r="R96" i="180" s="1"/>
  <c r="J96" i="180"/>
  <c r="H96" i="180"/>
  <c r="Q96" i="180"/>
  <c r="G96" i="180"/>
  <c r="P96" i="180" s="1"/>
  <c r="F96" i="180"/>
  <c r="N96" i="180" s="1"/>
  <c r="E96" i="180"/>
  <c r="M96" i="180" s="1"/>
  <c r="L96" i="180"/>
  <c r="D96" i="180"/>
  <c r="C96" i="180"/>
  <c r="B96" i="180"/>
  <c r="I95" i="180"/>
  <c r="J95" i="180"/>
  <c r="R95" i="180"/>
  <c r="H95" i="180"/>
  <c r="Q95" i="180" s="1"/>
  <c r="G95" i="180"/>
  <c r="P95" i="180"/>
  <c r="O95" i="180"/>
  <c r="F95" i="180"/>
  <c r="N95" i="180" s="1"/>
  <c r="E95" i="180"/>
  <c r="M95" i="180" s="1"/>
  <c r="D95" i="180"/>
  <c r="C95" i="180"/>
  <c r="B95" i="180"/>
  <c r="I94" i="180"/>
  <c r="R94" i="180" s="1"/>
  <c r="J94" i="180"/>
  <c r="H94" i="180"/>
  <c r="Q94" i="180"/>
  <c r="G94" i="180"/>
  <c r="P94" i="180" s="1"/>
  <c r="F94" i="180"/>
  <c r="N94" i="180" s="1"/>
  <c r="E94" i="180"/>
  <c r="L94" i="180"/>
  <c r="D94" i="180"/>
  <c r="C94" i="180"/>
  <c r="B94" i="180"/>
  <c r="I93" i="180"/>
  <c r="J93" i="180"/>
  <c r="R93" i="180"/>
  <c r="H93" i="180"/>
  <c r="Q93" i="180" s="1"/>
  <c r="G93" i="180"/>
  <c r="P93" i="180"/>
  <c r="O93" i="180"/>
  <c r="F93" i="180"/>
  <c r="N93" i="180" s="1"/>
  <c r="E93" i="180"/>
  <c r="M93" i="180" s="1"/>
  <c r="D93" i="180"/>
  <c r="C93" i="180"/>
  <c r="B93" i="180"/>
  <c r="I92" i="180"/>
  <c r="R92" i="180" s="1"/>
  <c r="J92" i="180"/>
  <c r="H92" i="180"/>
  <c r="Q92" i="180"/>
  <c r="G92" i="180"/>
  <c r="P92" i="180" s="1"/>
  <c r="F92" i="180"/>
  <c r="N92" i="180" s="1"/>
  <c r="E92" i="180"/>
  <c r="M92" i="180" s="1"/>
  <c r="L92" i="180"/>
  <c r="D92" i="180"/>
  <c r="C92" i="180"/>
  <c r="B92" i="180"/>
  <c r="I91" i="180"/>
  <c r="J91" i="180"/>
  <c r="R91" i="180"/>
  <c r="H91" i="180"/>
  <c r="Q91" i="180" s="1"/>
  <c r="G91" i="180"/>
  <c r="P91" i="180"/>
  <c r="O91" i="180"/>
  <c r="F91" i="180"/>
  <c r="N91" i="180" s="1"/>
  <c r="E91" i="180"/>
  <c r="L91" i="180" s="1"/>
  <c r="M91" i="180"/>
  <c r="D91" i="180"/>
  <c r="C91" i="180"/>
  <c r="B91" i="180"/>
  <c r="I90" i="180"/>
  <c r="R90" i="180" s="1"/>
  <c r="J90" i="180"/>
  <c r="H90" i="180"/>
  <c r="Q90" i="180"/>
  <c r="G90" i="180"/>
  <c r="P90" i="180" s="1"/>
  <c r="F90" i="180"/>
  <c r="N90" i="180" s="1"/>
  <c r="E90" i="180"/>
  <c r="M90" i="180" s="1"/>
  <c r="L90" i="180"/>
  <c r="D90" i="180"/>
  <c r="C90" i="180"/>
  <c r="B90" i="180"/>
  <c r="I89" i="180"/>
  <c r="J89" i="180"/>
  <c r="R89" i="180"/>
  <c r="H89" i="180"/>
  <c r="Q89" i="180" s="1"/>
  <c r="G89" i="180"/>
  <c r="P89" i="180"/>
  <c r="O89" i="180"/>
  <c r="F89" i="180"/>
  <c r="N89" i="180" s="1"/>
  <c r="E89" i="180"/>
  <c r="M89" i="180" s="1"/>
  <c r="D89" i="180"/>
  <c r="C89" i="180"/>
  <c r="B89" i="180"/>
  <c r="I88" i="180"/>
  <c r="R88" i="180" s="1"/>
  <c r="J88" i="180"/>
  <c r="H88" i="180"/>
  <c r="Q88" i="180"/>
  <c r="G88" i="180"/>
  <c r="P88" i="180" s="1"/>
  <c r="F88" i="180"/>
  <c r="N88" i="180" s="1"/>
  <c r="E88" i="180"/>
  <c r="L88" i="180"/>
  <c r="D88" i="180"/>
  <c r="C88" i="180"/>
  <c r="B88" i="180"/>
  <c r="I87" i="180"/>
  <c r="J87" i="180"/>
  <c r="R87" i="180"/>
  <c r="H87" i="180"/>
  <c r="Q87" i="180" s="1"/>
  <c r="G87" i="180"/>
  <c r="P87" i="180"/>
  <c r="O87" i="180"/>
  <c r="F87" i="180"/>
  <c r="N87" i="180"/>
  <c r="E87" i="180"/>
  <c r="M87" i="180" s="1"/>
  <c r="D87" i="180"/>
  <c r="C87" i="180"/>
  <c r="B87" i="180"/>
  <c r="I86" i="180"/>
  <c r="R86" i="180" s="1"/>
  <c r="J86" i="180"/>
  <c r="H86" i="180"/>
  <c r="Q86" i="180"/>
  <c r="G86" i="180"/>
  <c r="P86" i="180" s="1"/>
  <c r="F86" i="180"/>
  <c r="N86" i="180" s="1"/>
  <c r="E86" i="180"/>
  <c r="M86" i="180" s="1"/>
  <c r="L86" i="180"/>
  <c r="D86" i="180"/>
  <c r="C86" i="180"/>
  <c r="B86" i="180"/>
  <c r="I85" i="180"/>
  <c r="J85" i="180"/>
  <c r="R85" i="180"/>
  <c r="H85" i="180"/>
  <c r="Q85" i="180" s="1"/>
  <c r="G85" i="180"/>
  <c r="P85" i="180"/>
  <c r="O85" i="180"/>
  <c r="F85" i="180"/>
  <c r="N85" i="180" s="1"/>
  <c r="E85" i="180"/>
  <c r="M85" i="180" s="1"/>
  <c r="D85" i="180"/>
  <c r="C85" i="180"/>
  <c r="B85" i="180"/>
  <c r="I84" i="180"/>
  <c r="R84" i="180" s="1"/>
  <c r="J84" i="180"/>
  <c r="H84" i="180"/>
  <c r="Q84" i="180"/>
  <c r="G84" i="180"/>
  <c r="P84" i="180" s="1"/>
  <c r="F84" i="180"/>
  <c r="N84" i="180" s="1"/>
  <c r="E84" i="180"/>
  <c r="M84" i="180" s="1"/>
  <c r="L84" i="180"/>
  <c r="D84" i="180"/>
  <c r="C84" i="180"/>
  <c r="B84" i="180"/>
  <c r="I83" i="180"/>
  <c r="J83" i="180"/>
  <c r="R83" i="180"/>
  <c r="H83" i="180"/>
  <c r="Q83" i="180" s="1"/>
  <c r="G83" i="180"/>
  <c r="P83" i="180"/>
  <c r="O83" i="180"/>
  <c r="F83" i="180"/>
  <c r="N83" i="180" s="1"/>
  <c r="E83" i="180"/>
  <c r="M83" i="180" s="1"/>
  <c r="D83" i="180"/>
  <c r="C83" i="180"/>
  <c r="B83" i="180"/>
  <c r="I82" i="180"/>
  <c r="R82" i="180" s="1"/>
  <c r="J82" i="180"/>
  <c r="H82" i="180"/>
  <c r="Q82" i="180"/>
  <c r="G82" i="180"/>
  <c r="P82" i="180" s="1"/>
  <c r="F82" i="180"/>
  <c r="N82" i="180" s="1"/>
  <c r="E82" i="180"/>
  <c r="M82" i="180" s="1"/>
  <c r="L82" i="180"/>
  <c r="D82" i="180"/>
  <c r="C82" i="180"/>
  <c r="B82" i="180"/>
  <c r="I81" i="180"/>
  <c r="J81" i="180"/>
  <c r="R81" i="180"/>
  <c r="H81" i="180"/>
  <c r="Q81" i="180" s="1"/>
  <c r="G81" i="180"/>
  <c r="P81" i="180"/>
  <c r="O81" i="180"/>
  <c r="F81" i="180"/>
  <c r="N81" i="180" s="1"/>
  <c r="E81" i="180"/>
  <c r="M81" i="180" s="1"/>
  <c r="D81" i="180"/>
  <c r="C81" i="180"/>
  <c r="B81" i="180"/>
  <c r="I80" i="180"/>
  <c r="R80" i="180" s="1"/>
  <c r="J80" i="180"/>
  <c r="H80" i="180"/>
  <c r="Q80" i="180"/>
  <c r="G80" i="180"/>
  <c r="P80" i="180" s="1"/>
  <c r="F80" i="180"/>
  <c r="N80" i="180" s="1"/>
  <c r="E80" i="180"/>
  <c r="M80" i="180" s="1"/>
  <c r="L80" i="180"/>
  <c r="D80" i="180"/>
  <c r="C80" i="180"/>
  <c r="B80" i="180"/>
  <c r="I79" i="180"/>
  <c r="J79" i="180"/>
  <c r="R79" i="180"/>
  <c r="H79" i="180"/>
  <c r="Q79" i="180" s="1"/>
  <c r="G79" i="180"/>
  <c r="P79" i="180"/>
  <c r="O79" i="180"/>
  <c r="F79" i="180"/>
  <c r="N79" i="180"/>
  <c r="E79" i="180"/>
  <c r="L79" i="180" s="1"/>
  <c r="M79" i="180"/>
  <c r="D79" i="180"/>
  <c r="C79" i="180"/>
  <c r="B79" i="180"/>
  <c r="I78" i="180"/>
  <c r="R78" i="180" s="1"/>
  <c r="J78" i="180"/>
  <c r="H78" i="180"/>
  <c r="Q78" i="180"/>
  <c r="G78" i="180"/>
  <c r="P78" i="180" s="1"/>
  <c r="F78" i="180"/>
  <c r="N78" i="180" s="1"/>
  <c r="E78" i="180"/>
  <c r="L78" i="180"/>
  <c r="D78" i="180"/>
  <c r="C78" i="180"/>
  <c r="B78" i="180"/>
  <c r="I77" i="180"/>
  <c r="J77" i="180"/>
  <c r="R77" i="180"/>
  <c r="H77" i="180"/>
  <c r="Q77" i="180" s="1"/>
  <c r="G77" i="180"/>
  <c r="P77" i="180"/>
  <c r="O77" i="180"/>
  <c r="F77" i="180"/>
  <c r="N77" i="180"/>
  <c r="E77" i="180"/>
  <c r="M77" i="180" s="1"/>
  <c r="D77" i="180"/>
  <c r="C77" i="180"/>
  <c r="B77" i="180"/>
  <c r="I76" i="180"/>
  <c r="R76" i="180" s="1"/>
  <c r="J76" i="180"/>
  <c r="H76" i="180"/>
  <c r="Q76" i="180"/>
  <c r="G76" i="180"/>
  <c r="P76" i="180" s="1"/>
  <c r="F76" i="180"/>
  <c r="N76" i="180" s="1"/>
  <c r="E76" i="180"/>
  <c r="L76" i="180"/>
  <c r="D76" i="180"/>
  <c r="C76" i="180"/>
  <c r="B76" i="180"/>
  <c r="I75" i="180"/>
  <c r="J75" i="180"/>
  <c r="R75" i="180"/>
  <c r="H75" i="180"/>
  <c r="Q75" i="180" s="1"/>
  <c r="G75" i="180"/>
  <c r="P75" i="180"/>
  <c r="O75" i="180"/>
  <c r="F75" i="180"/>
  <c r="N75" i="180"/>
  <c r="E75" i="180"/>
  <c r="M75" i="180" s="1"/>
  <c r="D75" i="180"/>
  <c r="C75" i="180"/>
  <c r="B75" i="180"/>
  <c r="I74" i="180"/>
  <c r="R74" i="180" s="1"/>
  <c r="J74" i="180"/>
  <c r="H74" i="180"/>
  <c r="Q74" i="180"/>
  <c r="G74" i="180"/>
  <c r="P74" i="180" s="1"/>
  <c r="F74" i="180"/>
  <c r="N74" i="180" s="1"/>
  <c r="E74" i="180"/>
  <c r="L74" i="180"/>
  <c r="D74" i="180"/>
  <c r="C74" i="180"/>
  <c r="B74" i="180"/>
  <c r="I73" i="180"/>
  <c r="J73" i="180"/>
  <c r="R73" i="180"/>
  <c r="H73" i="180"/>
  <c r="Q73" i="180" s="1"/>
  <c r="G73" i="180"/>
  <c r="P73" i="180"/>
  <c r="O73" i="180"/>
  <c r="F73" i="180"/>
  <c r="N73" i="180" s="1"/>
  <c r="E73" i="180"/>
  <c r="L73" i="180" s="1"/>
  <c r="M73" i="180"/>
  <c r="D73" i="180"/>
  <c r="C73" i="180"/>
  <c r="B73" i="180"/>
  <c r="I72" i="180"/>
  <c r="R72" i="180" s="1"/>
  <c r="J72" i="180"/>
  <c r="H72" i="180"/>
  <c r="Q72" i="180"/>
  <c r="G72" i="180"/>
  <c r="P72" i="180" s="1"/>
  <c r="F72" i="180"/>
  <c r="N72" i="180" s="1"/>
  <c r="E72" i="180"/>
  <c r="M72" i="180" s="1"/>
  <c r="L72" i="180"/>
  <c r="D72" i="180"/>
  <c r="C72" i="180"/>
  <c r="B72" i="180"/>
  <c r="I71" i="180"/>
  <c r="J71" i="180"/>
  <c r="R71" i="180"/>
  <c r="H71" i="180"/>
  <c r="Q71" i="180" s="1"/>
  <c r="G71" i="180"/>
  <c r="P71" i="180"/>
  <c r="O71" i="180"/>
  <c r="F71" i="180"/>
  <c r="N71" i="180" s="1"/>
  <c r="E71" i="180"/>
  <c r="M71" i="180" s="1"/>
  <c r="D71" i="180"/>
  <c r="C71" i="180"/>
  <c r="B71" i="180"/>
  <c r="I70" i="180"/>
  <c r="R70" i="180" s="1"/>
  <c r="J70" i="180"/>
  <c r="H70" i="180"/>
  <c r="Q70" i="180"/>
  <c r="G70" i="180"/>
  <c r="P70" i="180" s="1"/>
  <c r="F70" i="180"/>
  <c r="N70" i="180" s="1"/>
  <c r="E70" i="180"/>
  <c r="L70" i="180"/>
  <c r="D70" i="180"/>
  <c r="C70" i="180"/>
  <c r="B70" i="180"/>
  <c r="I69" i="180"/>
  <c r="J69" i="180"/>
  <c r="R69" i="180"/>
  <c r="H69" i="180"/>
  <c r="Q69" i="180" s="1"/>
  <c r="G69" i="180"/>
  <c r="P69" i="180"/>
  <c r="O69" i="180"/>
  <c r="F69" i="180"/>
  <c r="N69" i="180" s="1"/>
  <c r="E69" i="180"/>
  <c r="M69" i="180" s="1"/>
  <c r="D69" i="180"/>
  <c r="C69" i="180"/>
  <c r="B69" i="180"/>
  <c r="I68" i="180"/>
  <c r="R68" i="180" s="1"/>
  <c r="J68" i="180"/>
  <c r="H68" i="180"/>
  <c r="Q68" i="180"/>
  <c r="G68" i="180"/>
  <c r="P68" i="180" s="1"/>
  <c r="F68" i="180"/>
  <c r="N68" i="180" s="1"/>
  <c r="E68" i="180"/>
  <c r="M68" i="180" s="1"/>
  <c r="L68" i="180"/>
  <c r="D68" i="180"/>
  <c r="C68" i="180"/>
  <c r="B68" i="180"/>
  <c r="I67" i="180"/>
  <c r="J67" i="180"/>
  <c r="R67" i="180"/>
  <c r="H67" i="180"/>
  <c r="Q67" i="180" s="1"/>
  <c r="G67" i="180"/>
  <c r="P67" i="180"/>
  <c r="O67" i="180"/>
  <c r="F67" i="180"/>
  <c r="N67" i="180" s="1"/>
  <c r="E67" i="180"/>
  <c r="M67" i="180" s="1"/>
  <c r="D67" i="180"/>
  <c r="C67" i="180"/>
  <c r="B67" i="180"/>
  <c r="I66" i="180"/>
  <c r="R66" i="180" s="1"/>
  <c r="J66" i="180"/>
  <c r="H66" i="180"/>
  <c r="Q66" i="180"/>
  <c r="G66" i="180"/>
  <c r="P66" i="180" s="1"/>
  <c r="F66" i="180"/>
  <c r="N66" i="180" s="1"/>
  <c r="E66" i="180"/>
  <c r="M66" i="180" s="1"/>
  <c r="L66" i="180"/>
  <c r="D66" i="180"/>
  <c r="C66" i="180"/>
  <c r="B66" i="180"/>
  <c r="I65" i="180"/>
  <c r="J65" i="180"/>
  <c r="R65" i="180"/>
  <c r="H65" i="180"/>
  <c r="Q65" i="180" s="1"/>
  <c r="G65" i="180"/>
  <c r="P65" i="180"/>
  <c r="O65" i="180"/>
  <c r="F65" i="180"/>
  <c r="N65" i="180" s="1"/>
  <c r="E65" i="180"/>
  <c r="M65" i="180" s="1"/>
  <c r="D65" i="180"/>
  <c r="C65" i="180"/>
  <c r="B65" i="180"/>
  <c r="I64" i="180"/>
  <c r="R64" i="180" s="1"/>
  <c r="J64" i="180"/>
  <c r="H64" i="180"/>
  <c r="Q64" i="180"/>
  <c r="G64" i="180"/>
  <c r="P64" i="180" s="1"/>
  <c r="F64" i="180"/>
  <c r="N64" i="180" s="1"/>
  <c r="E64" i="180"/>
  <c r="M64" i="180" s="1"/>
  <c r="L64" i="180"/>
  <c r="D64" i="180"/>
  <c r="C64" i="180"/>
  <c r="B64" i="180"/>
  <c r="I63" i="180"/>
  <c r="J63" i="180"/>
  <c r="R63" i="180"/>
  <c r="H63" i="180"/>
  <c r="Q63" i="180" s="1"/>
  <c r="G63" i="180"/>
  <c r="P63" i="180"/>
  <c r="O63" i="180"/>
  <c r="F63" i="180"/>
  <c r="N63" i="180" s="1"/>
  <c r="E63" i="180"/>
  <c r="M63" i="180" s="1"/>
  <c r="D63" i="180"/>
  <c r="C63" i="180"/>
  <c r="B63" i="180"/>
  <c r="I62" i="180"/>
  <c r="R62" i="180" s="1"/>
  <c r="J62" i="180"/>
  <c r="H62" i="180"/>
  <c r="Q62" i="180"/>
  <c r="G62" i="180"/>
  <c r="P62" i="180" s="1"/>
  <c r="F62" i="180"/>
  <c r="N62" i="180" s="1"/>
  <c r="E62" i="180"/>
  <c r="M62" i="180" s="1"/>
  <c r="L62" i="180"/>
  <c r="D62" i="180"/>
  <c r="C62" i="180"/>
  <c r="B62" i="180"/>
  <c r="I61" i="180"/>
  <c r="J61" i="180"/>
  <c r="R61" i="180"/>
  <c r="H61" i="180"/>
  <c r="Q61" i="180" s="1"/>
  <c r="G61" i="180"/>
  <c r="P61" i="180"/>
  <c r="O61" i="180"/>
  <c r="F61" i="180"/>
  <c r="N61" i="180" s="1"/>
  <c r="E61" i="180"/>
  <c r="M61" i="180" s="1"/>
  <c r="D61" i="180"/>
  <c r="C61" i="180"/>
  <c r="B61" i="180"/>
  <c r="I60" i="180"/>
  <c r="R60" i="180" s="1"/>
  <c r="J60" i="180"/>
  <c r="H60" i="180"/>
  <c r="Q60" i="180"/>
  <c r="G60" i="180"/>
  <c r="P60" i="180" s="1"/>
  <c r="F60" i="180"/>
  <c r="N60" i="180" s="1"/>
  <c r="E60" i="180"/>
  <c r="M60" i="180" s="1"/>
  <c r="L60" i="180"/>
  <c r="D60" i="180"/>
  <c r="C60" i="180"/>
  <c r="B60" i="180"/>
  <c r="I59" i="180"/>
  <c r="J59" i="180"/>
  <c r="R59" i="180"/>
  <c r="H59" i="180"/>
  <c r="Q59" i="180" s="1"/>
  <c r="G59" i="180"/>
  <c r="P59" i="180"/>
  <c r="O59" i="180"/>
  <c r="F59" i="180"/>
  <c r="N59" i="180" s="1"/>
  <c r="E59" i="180"/>
  <c r="M59" i="180" s="1"/>
  <c r="D59" i="180"/>
  <c r="C59" i="180"/>
  <c r="B59" i="180"/>
  <c r="I58" i="180"/>
  <c r="R58" i="180" s="1"/>
  <c r="J58" i="180"/>
  <c r="H58" i="180"/>
  <c r="Q58" i="180"/>
  <c r="G58" i="180"/>
  <c r="P58" i="180" s="1"/>
  <c r="F58" i="180"/>
  <c r="N58" i="180" s="1"/>
  <c r="E58" i="180"/>
  <c r="M58" i="180" s="1"/>
  <c r="L58" i="180"/>
  <c r="B58" i="180"/>
  <c r="I57" i="180"/>
  <c r="R57" i="180" s="1"/>
  <c r="J57" i="180"/>
  <c r="H57" i="180"/>
  <c r="Q57" i="180"/>
  <c r="G57" i="180"/>
  <c r="P57" i="180" s="1"/>
  <c r="F57" i="180"/>
  <c r="N57" i="180"/>
  <c r="E57" i="180"/>
  <c r="M57" i="180" s="1"/>
  <c r="L57" i="180"/>
  <c r="B57" i="180"/>
  <c r="I56" i="180"/>
  <c r="R56" i="180" s="1"/>
  <c r="J56" i="180"/>
  <c r="H56" i="180"/>
  <c r="Q56" i="180"/>
  <c r="G56" i="180"/>
  <c r="P56" i="180" s="1"/>
  <c r="F56" i="180"/>
  <c r="N56" i="180" s="1"/>
  <c r="E56" i="180"/>
  <c r="M56" i="180" s="1"/>
  <c r="L56" i="180"/>
  <c r="B56" i="180"/>
  <c r="I55" i="180"/>
  <c r="R55" i="180" s="1"/>
  <c r="J55" i="180"/>
  <c r="H55" i="180"/>
  <c r="Q55" i="180"/>
  <c r="G55" i="180"/>
  <c r="P55" i="180" s="1"/>
  <c r="F55" i="180"/>
  <c r="N55" i="180" s="1"/>
  <c r="E55" i="180"/>
  <c r="L55" i="180"/>
  <c r="B55" i="180"/>
  <c r="I54" i="180"/>
  <c r="R54" i="180" s="1"/>
  <c r="J54" i="180"/>
  <c r="H54" i="180"/>
  <c r="Q54" i="180"/>
  <c r="G54" i="180"/>
  <c r="P54" i="180" s="1"/>
  <c r="F54" i="180"/>
  <c r="N54" i="180" s="1"/>
  <c r="E54" i="180"/>
  <c r="L54" i="180"/>
  <c r="B54" i="180"/>
  <c r="I53" i="180"/>
  <c r="R53" i="180" s="1"/>
  <c r="J53" i="180"/>
  <c r="H53" i="180"/>
  <c r="Q53" i="180"/>
  <c r="G53" i="180"/>
  <c r="P53" i="180" s="1"/>
  <c r="F53" i="180"/>
  <c r="N53" i="180" s="1"/>
  <c r="E53" i="180"/>
  <c r="L53" i="180"/>
  <c r="B53" i="180"/>
  <c r="I52" i="180"/>
  <c r="R52" i="180" s="1"/>
  <c r="J52" i="180"/>
  <c r="H52" i="180"/>
  <c r="Q52" i="180"/>
  <c r="G52" i="180"/>
  <c r="P52" i="180" s="1"/>
  <c r="F52" i="180"/>
  <c r="N52" i="180" s="1"/>
  <c r="E52" i="180"/>
  <c r="L52" i="180"/>
  <c r="B52" i="180"/>
  <c r="I51" i="180"/>
  <c r="R51" i="180" s="1"/>
  <c r="J51" i="180"/>
  <c r="H51" i="180"/>
  <c r="Q51" i="180"/>
  <c r="G51" i="180"/>
  <c r="P51" i="180" s="1"/>
  <c r="F51" i="180"/>
  <c r="N51" i="180" s="1"/>
  <c r="E51" i="180"/>
  <c r="M51" i="180" s="1"/>
  <c r="L51" i="180"/>
  <c r="B51" i="180"/>
  <c r="I50" i="180"/>
  <c r="R50" i="180" s="1"/>
  <c r="J50" i="180"/>
  <c r="H50" i="180"/>
  <c r="Q50" i="180"/>
  <c r="G50" i="180"/>
  <c r="P50" i="180" s="1"/>
  <c r="F50" i="180"/>
  <c r="N50" i="180" s="1"/>
  <c r="E50" i="180"/>
  <c r="L50" i="180"/>
  <c r="B50" i="180"/>
  <c r="I49" i="180"/>
  <c r="R49" i="180" s="1"/>
  <c r="J49" i="180"/>
  <c r="H49" i="180"/>
  <c r="Q49" i="180"/>
  <c r="G49" i="180"/>
  <c r="P49" i="180" s="1"/>
  <c r="F49" i="180"/>
  <c r="N49" i="180" s="1"/>
  <c r="E49" i="180"/>
  <c r="M49" i="180" s="1"/>
  <c r="L49" i="180"/>
  <c r="B49" i="180"/>
  <c r="I48" i="180"/>
  <c r="R48" i="180" s="1"/>
  <c r="J48" i="180"/>
  <c r="H48" i="180"/>
  <c r="Q48" i="180"/>
  <c r="G48" i="180"/>
  <c r="P48" i="180" s="1"/>
  <c r="F48" i="180"/>
  <c r="N48" i="180" s="1"/>
  <c r="E48" i="180"/>
  <c r="M48" i="180" s="1"/>
  <c r="L48" i="180"/>
  <c r="B48" i="180"/>
  <c r="I47" i="180"/>
  <c r="R47" i="180" s="1"/>
  <c r="J47" i="180"/>
  <c r="H47" i="180"/>
  <c r="Q47" i="180"/>
  <c r="G47" i="180"/>
  <c r="P47" i="180" s="1"/>
  <c r="F47" i="180"/>
  <c r="N47" i="180" s="1"/>
  <c r="E47" i="180"/>
  <c r="M47" i="180" s="1"/>
  <c r="L47" i="180"/>
  <c r="B47" i="180"/>
  <c r="I46" i="180"/>
  <c r="R46" i="180" s="1"/>
  <c r="J46" i="180"/>
  <c r="H46" i="180"/>
  <c r="Q46" i="180"/>
  <c r="G46" i="180"/>
  <c r="P46" i="180" s="1"/>
  <c r="F46" i="180"/>
  <c r="N46" i="180" s="1"/>
  <c r="E46" i="180"/>
  <c r="L46" i="180"/>
  <c r="B46" i="180"/>
  <c r="I45" i="180"/>
  <c r="R45" i="180" s="1"/>
  <c r="J45" i="180"/>
  <c r="H45" i="180"/>
  <c r="Q45" i="180"/>
  <c r="G45" i="180"/>
  <c r="P45" i="180" s="1"/>
  <c r="F45" i="180"/>
  <c r="N45" i="180" s="1"/>
  <c r="E45" i="180"/>
  <c r="M45" i="180" s="1"/>
  <c r="L45" i="180"/>
  <c r="B45" i="180"/>
  <c r="I44" i="180"/>
  <c r="R44" i="180" s="1"/>
  <c r="J44" i="180"/>
  <c r="H44" i="180"/>
  <c r="Q44" i="180"/>
  <c r="G44" i="180"/>
  <c r="P44" i="180" s="1"/>
  <c r="F44" i="180"/>
  <c r="N44" i="180" s="1"/>
  <c r="E44" i="180"/>
  <c r="L44" i="180"/>
  <c r="B44" i="180"/>
  <c r="I43" i="180"/>
  <c r="R43" i="180" s="1"/>
  <c r="J43" i="180"/>
  <c r="H43" i="180"/>
  <c r="Q43" i="180"/>
  <c r="G43" i="180"/>
  <c r="P43" i="180" s="1"/>
  <c r="F43" i="180"/>
  <c r="N43" i="180" s="1"/>
  <c r="E43" i="180"/>
  <c r="M43" i="180" s="1"/>
  <c r="L43" i="180"/>
  <c r="B43" i="180"/>
  <c r="I42" i="180"/>
  <c r="R42" i="180" s="1"/>
  <c r="J42" i="180"/>
  <c r="H42" i="180"/>
  <c r="Q42" i="180"/>
  <c r="G42" i="180"/>
  <c r="P42" i="180" s="1"/>
  <c r="F42" i="180"/>
  <c r="N42" i="180" s="1"/>
  <c r="E42" i="180"/>
  <c r="M42" i="180" s="1"/>
  <c r="L42" i="180"/>
  <c r="B42" i="180"/>
  <c r="I41" i="180"/>
  <c r="R41" i="180" s="1"/>
  <c r="J41" i="180"/>
  <c r="H41" i="180"/>
  <c r="Q41" i="180"/>
  <c r="G41" i="180"/>
  <c r="P41" i="180" s="1"/>
  <c r="F41" i="180"/>
  <c r="N41" i="180" s="1"/>
  <c r="E41" i="180"/>
  <c r="M41" i="180" s="1"/>
  <c r="L41" i="180"/>
  <c r="B41" i="180"/>
  <c r="I40" i="180"/>
  <c r="R40" i="180" s="1"/>
  <c r="J40" i="180"/>
  <c r="H40" i="180"/>
  <c r="Q40" i="180"/>
  <c r="G40" i="180"/>
  <c r="P40" i="180" s="1"/>
  <c r="F40" i="180"/>
  <c r="N40" i="180" s="1"/>
  <c r="E40" i="180"/>
  <c r="M40" i="180" s="1"/>
  <c r="L40" i="180"/>
  <c r="B40" i="180"/>
  <c r="I39" i="180"/>
  <c r="R39" i="180" s="1"/>
  <c r="J39" i="180"/>
  <c r="H39" i="180"/>
  <c r="Q39" i="180"/>
  <c r="G39" i="180"/>
  <c r="P39" i="180" s="1"/>
  <c r="F39" i="180"/>
  <c r="N39" i="180" s="1"/>
  <c r="E39" i="180"/>
  <c r="M39" i="180" s="1"/>
  <c r="L39" i="180"/>
  <c r="B39" i="180"/>
  <c r="I38" i="180"/>
  <c r="R38" i="180" s="1"/>
  <c r="J38" i="180"/>
  <c r="H38" i="180"/>
  <c r="Q38" i="180"/>
  <c r="G38" i="180"/>
  <c r="P38" i="180" s="1"/>
  <c r="F38" i="180"/>
  <c r="N38" i="180" s="1"/>
  <c r="E38" i="180"/>
  <c r="M38" i="180" s="1"/>
  <c r="L38" i="180"/>
  <c r="B38" i="180"/>
  <c r="I37" i="180"/>
  <c r="R37" i="180" s="1"/>
  <c r="J37" i="180"/>
  <c r="H37" i="180"/>
  <c r="Q37" i="180"/>
  <c r="G37" i="180"/>
  <c r="P37" i="180" s="1"/>
  <c r="F37" i="180"/>
  <c r="N37" i="180" s="1"/>
  <c r="E37" i="180"/>
  <c r="M37" i="180" s="1"/>
  <c r="L37" i="180"/>
  <c r="B37" i="180"/>
  <c r="I36" i="180"/>
  <c r="R36" i="180" s="1"/>
  <c r="J36" i="180"/>
  <c r="H36" i="180"/>
  <c r="Q36" i="180"/>
  <c r="G36" i="180"/>
  <c r="P36" i="180" s="1"/>
  <c r="F36" i="180"/>
  <c r="N36" i="180" s="1"/>
  <c r="E36" i="180"/>
  <c r="M36" i="180" s="1"/>
  <c r="L36" i="180"/>
  <c r="B36" i="180"/>
  <c r="I35" i="180"/>
  <c r="R35" i="180" s="1"/>
  <c r="J35" i="180"/>
  <c r="H35" i="180"/>
  <c r="Q35" i="180"/>
  <c r="G35" i="180"/>
  <c r="P35" i="180" s="1"/>
  <c r="F35" i="180"/>
  <c r="N35" i="180" s="1"/>
  <c r="E35" i="180"/>
  <c r="M35" i="180" s="1"/>
  <c r="L35" i="180"/>
  <c r="B35" i="180"/>
  <c r="I34" i="180"/>
  <c r="R34" i="180" s="1"/>
  <c r="J34" i="180"/>
  <c r="H34" i="180"/>
  <c r="Q34" i="180"/>
  <c r="G34" i="180"/>
  <c r="P34" i="180" s="1"/>
  <c r="F34" i="180"/>
  <c r="N34" i="180" s="1"/>
  <c r="E34" i="180"/>
  <c r="M34" i="180" s="1"/>
  <c r="L34" i="180"/>
  <c r="B34" i="180"/>
  <c r="I33" i="180"/>
  <c r="R33" i="180" s="1"/>
  <c r="J33" i="180"/>
  <c r="H33" i="180"/>
  <c r="Q33" i="180"/>
  <c r="G33" i="180"/>
  <c r="P33" i="180" s="1"/>
  <c r="F33" i="180"/>
  <c r="N33" i="180" s="1"/>
  <c r="E33" i="180"/>
  <c r="M33" i="180" s="1"/>
  <c r="L33" i="180"/>
  <c r="B33" i="180"/>
  <c r="I32" i="180"/>
  <c r="R32" i="180" s="1"/>
  <c r="J32" i="180"/>
  <c r="H32" i="180"/>
  <c r="Q32" i="180"/>
  <c r="G32" i="180"/>
  <c r="P32" i="180" s="1"/>
  <c r="F32" i="180"/>
  <c r="N32" i="180" s="1"/>
  <c r="E32" i="180"/>
  <c r="M32" i="180" s="1"/>
  <c r="L32" i="180"/>
  <c r="B32" i="180"/>
  <c r="I31" i="180"/>
  <c r="R31" i="180" s="1"/>
  <c r="J31" i="180"/>
  <c r="H31" i="180"/>
  <c r="Q31" i="180"/>
  <c r="G31" i="180"/>
  <c r="P31" i="180" s="1"/>
  <c r="F31" i="180"/>
  <c r="N31" i="180" s="1"/>
  <c r="E31" i="180"/>
  <c r="L31" i="180"/>
  <c r="B31" i="180"/>
  <c r="I30" i="180"/>
  <c r="R30" i="180" s="1"/>
  <c r="J30" i="180"/>
  <c r="H30" i="180"/>
  <c r="Q30" i="180"/>
  <c r="G30" i="180"/>
  <c r="P30" i="180" s="1"/>
  <c r="F30" i="180"/>
  <c r="N30" i="180" s="1"/>
  <c r="E30" i="180"/>
  <c r="M30" i="180" s="1"/>
  <c r="L30" i="180"/>
  <c r="B30" i="180"/>
  <c r="I29" i="180"/>
  <c r="R29" i="180" s="1"/>
  <c r="J29" i="180"/>
  <c r="H29" i="180"/>
  <c r="Q29" i="180"/>
  <c r="G29" i="180"/>
  <c r="P29" i="180" s="1"/>
  <c r="F29" i="180"/>
  <c r="N29" i="180" s="1"/>
  <c r="E29" i="180"/>
  <c r="M29" i="180" s="1"/>
  <c r="L29" i="180"/>
  <c r="B29" i="180"/>
  <c r="I28" i="180"/>
  <c r="R28" i="180" s="1"/>
  <c r="J28" i="180"/>
  <c r="H28" i="180"/>
  <c r="Q28" i="180"/>
  <c r="G28" i="180"/>
  <c r="P28" i="180" s="1"/>
  <c r="F28" i="180"/>
  <c r="N28" i="180" s="1"/>
  <c r="E28" i="180"/>
  <c r="L28" i="180"/>
  <c r="B28" i="180"/>
  <c r="I27" i="180"/>
  <c r="R27" i="180" s="1"/>
  <c r="J27" i="180"/>
  <c r="H27" i="180"/>
  <c r="Q27" i="180"/>
  <c r="G27" i="180"/>
  <c r="P27" i="180" s="1"/>
  <c r="F27" i="180"/>
  <c r="M27" i="180" s="1"/>
  <c r="N27" i="180"/>
  <c r="E27" i="180"/>
  <c r="L27" i="180"/>
  <c r="B27" i="180"/>
  <c r="I26" i="180"/>
  <c r="R26" i="180" s="1"/>
  <c r="J26" i="180"/>
  <c r="H26" i="180"/>
  <c r="Q26" i="180"/>
  <c r="G26" i="180"/>
  <c r="P26" i="180" s="1"/>
  <c r="F26" i="180"/>
  <c r="N26" i="180" s="1"/>
  <c r="E26" i="180"/>
  <c r="M26" i="180" s="1"/>
  <c r="L26" i="180"/>
  <c r="B26" i="180"/>
  <c r="I25" i="180"/>
  <c r="R25" i="180" s="1"/>
  <c r="J25" i="180"/>
  <c r="H25" i="180"/>
  <c r="Q25" i="180"/>
  <c r="G25" i="180"/>
  <c r="P25" i="180" s="1"/>
  <c r="F25" i="180"/>
  <c r="N25" i="180" s="1"/>
  <c r="E25" i="180"/>
  <c r="L25" i="180"/>
  <c r="B25" i="180"/>
  <c r="I24" i="180"/>
  <c r="R24" i="180" s="1"/>
  <c r="J24" i="180"/>
  <c r="H24" i="180"/>
  <c r="Q24" i="180"/>
  <c r="G24" i="180"/>
  <c r="P24" i="180" s="1"/>
  <c r="F24" i="180"/>
  <c r="N24" i="180" s="1"/>
  <c r="E24" i="180"/>
  <c r="L24" i="180"/>
  <c r="B24" i="180"/>
  <c r="I23" i="180"/>
  <c r="R23" i="180" s="1"/>
  <c r="J23" i="180"/>
  <c r="H23" i="180"/>
  <c r="Q23" i="180"/>
  <c r="G23" i="180"/>
  <c r="P23" i="180" s="1"/>
  <c r="F23" i="180"/>
  <c r="N23" i="180" s="1"/>
  <c r="E23" i="180"/>
  <c r="M23" i="180" s="1"/>
  <c r="L23" i="180"/>
  <c r="B23" i="180"/>
  <c r="I22" i="180"/>
  <c r="R22" i="180" s="1"/>
  <c r="J22" i="180"/>
  <c r="H22" i="180"/>
  <c r="Q22" i="180"/>
  <c r="G22" i="180"/>
  <c r="P22" i="180" s="1"/>
  <c r="F22" i="180"/>
  <c r="N22" i="180" s="1"/>
  <c r="E22" i="180"/>
  <c r="M22" i="180" s="1"/>
  <c r="L22" i="180"/>
  <c r="B22" i="180"/>
  <c r="I21" i="180"/>
  <c r="R21" i="180" s="1"/>
  <c r="J21" i="180"/>
  <c r="H21" i="180"/>
  <c r="Q21" i="180"/>
  <c r="G21" i="180"/>
  <c r="P21" i="180" s="1"/>
  <c r="F21" i="180"/>
  <c r="N21" i="180"/>
  <c r="E21" i="180"/>
  <c r="M21" i="180" s="1"/>
  <c r="L21" i="180"/>
  <c r="B21" i="180"/>
  <c r="I20" i="180"/>
  <c r="R20" i="180" s="1"/>
  <c r="J20" i="180"/>
  <c r="H20" i="180"/>
  <c r="Q20" i="180"/>
  <c r="G20" i="180"/>
  <c r="P20" i="180" s="1"/>
  <c r="F20" i="180"/>
  <c r="N20" i="180" s="1"/>
  <c r="E20" i="180"/>
  <c r="M20" i="180" s="1"/>
  <c r="L20" i="180"/>
  <c r="B20" i="180"/>
  <c r="I19" i="180"/>
  <c r="R19" i="180" s="1"/>
  <c r="J19" i="180"/>
  <c r="H19" i="180"/>
  <c r="Q19" i="180"/>
  <c r="G19" i="180"/>
  <c r="P19" i="180" s="1"/>
  <c r="F19" i="180"/>
  <c r="N19" i="180" s="1"/>
  <c r="E19" i="180"/>
  <c r="M19" i="180" s="1"/>
  <c r="L19" i="180"/>
  <c r="B19" i="180"/>
  <c r="I18" i="180"/>
  <c r="R18" i="180" s="1"/>
  <c r="J18" i="180"/>
  <c r="H18" i="180"/>
  <c r="Q18" i="180"/>
  <c r="G18" i="180"/>
  <c r="P18" i="180" s="1"/>
  <c r="F18" i="180"/>
  <c r="N18" i="180" s="1"/>
  <c r="E18" i="180"/>
  <c r="M18" i="180" s="1"/>
  <c r="L18" i="180"/>
  <c r="B18" i="180"/>
  <c r="I17" i="180"/>
  <c r="R17" i="180" s="1"/>
  <c r="J17" i="180"/>
  <c r="H17" i="180"/>
  <c r="Q17" i="180"/>
  <c r="G17" i="180"/>
  <c r="P17" i="180" s="1"/>
  <c r="F17" i="180"/>
  <c r="N17" i="180" s="1"/>
  <c r="E17" i="180"/>
  <c r="M17" i="180" s="1"/>
  <c r="L17" i="180"/>
  <c r="B17" i="180"/>
  <c r="I16" i="180"/>
  <c r="R16" i="180" s="1"/>
  <c r="J16" i="180"/>
  <c r="H16" i="180"/>
  <c r="Q16" i="180"/>
  <c r="G16" i="180"/>
  <c r="P16" i="180" s="1"/>
  <c r="F16" i="180"/>
  <c r="N16" i="180" s="1"/>
  <c r="E16" i="180"/>
  <c r="L16" i="180"/>
  <c r="B16" i="180"/>
  <c r="I15" i="180"/>
  <c r="R15" i="180" s="1"/>
  <c r="J15" i="180"/>
  <c r="H15" i="180"/>
  <c r="Q15" i="180"/>
  <c r="G15" i="180"/>
  <c r="P15" i="180" s="1"/>
  <c r="F15" i="180"/>
  <c r="N15" i="180" s="1"/>
  <c r="E15" i="180"/>
  <c r="L15" i="180"/>
  <c r="B15" i="180"/>
  <c r="I14" i="180"/>
  <c r="R14" i="180" s="1"/>
  <c r="J14" i="180"/>
  <c r="H14" i="180"/>
  <c r="Q14" i="180"/>
  <c r="G14" i="180"/>
  <c r="P14" i="180" s="1"/>
  <c r="F14" i="180"/>
  <c r="N14" i="180" s="1"/>
  <c r="E14" i="180"/>
  <c r="L14" i="180"/>
  <c r="B14" i="180"/>
  <c r="I13" i="180"/>
  <c r="R13" i="180" s="1"/>
  <c r="J13" i="180"/>
  <c r="H13" i="180"/>
  <c r="Q13" i="180"/>
  <c r="G13" i="180"/>
  <c r="P13" i="180" s="1"/>
  <c r="E13" i="180"/>
  <c r="M13" i="180" s="1"/>
  <c r="F13" i="180"/>
  <c r="B13" i="180"/>
  <c r="I12" i="180"/>
  <c r="J12" i="180"/>
  <c r="R12" i="180"/>
  <c r="H12" i="180"/>
  <c r="Q12" i="180" s="1"/>
  <c r="G12" i="180"/>
  <c r="O12" i="180" s="1"/>
  <c r="P12" i="180"/>
  <c r="E12" i="180"/>
  <c r="L12" i="180" s="1"/>
  <c r="F12" i="180"/>
  <c r="M12" i="180"/>
  <c r="B12" i="180"/>
  <c r="I11" i="180"/>
  <c r="J11" i="180"/>
  <c r="R11" i="180"/>
  <c r="H11" i="180"/>
  <c r="Q11" i="180" s="1"/>
  <c r="G11" i="180"/>
  <c r="O11" i="180"/>
  <c r="E11" i="180"/>
  <c r="F11" i="180"/>
  <c r="M11" i="180"/>
  <c r="L11" i="180"/>
  <c r="B11" i="180"/>
  <c r="I10" i="180"/>
  <c r="R10" i="180" s="1"/>
  <c r="J10" i="180"/>
  <c r="H10" i="180"/>
  <c r="P10" i="180" s="1"/>
  <c r="Q10" i="180"/>
  <c r="G10" i="180"/>
  <c r="O10" i="180"/>
  <c r="E10" i="180"/>
  <c r="M10" i="180" s="1"/>
  <c r="F10" i="180"/>
  <c r="B10" i="180"/>
  <c r="G65" i="172"/>
  <c r="F65" i="172"/>
  <c r="E65" i="172"/>
  <c r="D65" i="172"/>
  <c r="C65" i="172"/>
  <c r="B65" i="172"/>
  <c r="G64" i="172"/>
  <c r="F64" i="172"/>
  <c r="E64" i="172"/>
  <c r="D64" i="172"/>
  <c r="C64" i="172"/>
  <c r="B64" i="172"/>
  <c r="G63" i="172"/>
  <c r="F63" i="172"/>
  <c r="E63" i="172"/>
  <c r="D63" i="172"/>
  <c r="C63" i="172"/>
  <c r="B63" i="172"/>
  <c r="G62" i="172"/>
  <c r="F62" i="172"/>
  <c r="E62" i="172"/>
  <c r="D62" i="172"/>
  <c r="C62" i="172"/>
  <c r="B62" i="172"/>
  <c r="G61" i="172"/>
  <c r="F61" i="172"/>
  <c r="E61" i="172"/>
  <c r="D61" i="172"/>
  <c r="C61" i="172"/>
  <c r="B61" i="172"/>
  <c r="G60" i="172"/>
  <c r="F60" i="172"/>
  <c r="E60" i="172"/>
  <c r="D60" i="172"/>
  <c r="C60" i="172"/>
  <c r="B60" i="172"/>
  <c r="G59" i="172"/>
  <c r="F59" i="172"/>
  <c r="E59" i="172"/>
  <c r="D59" i="172"/>
  <c r="C59" i="172"/>
  <c r="B59" i="172"/>
  <c r="G58" i="172"/>
  <c r="F58" i="172"/>
  <c r="E58" i="172"/>
  <c r="D58" i="172"/>
  <c r="C58" i="172"/>
  <c r="B58" i="172"/>
  <c r="G57" i="172"/>
  <c r="F57" i="172"/>
  <c r="E57" i="172"/>
  <c r="D57" i="172"/>
  <c r="C57" i="172"/>
  <c r="B57" i="172"/>
  <c r="G56" i="172"/>
  <c r="F56" i="172"/>
  <c r="E56" i="172"/>
  <c r="D56" i="172"/>
  <c r="C56" i="172"/>
  <c r="B56" i="172"/>
  <c r="G55" i="172"/>
  <c r="F55" i="172"/>
  <c r="E55" i="172"/>
  <c r="D55" i="172"/>
  <c r="C55" i="172"/>
  <c r="B55" i="172"/>
  <c r="G54" i="172"/>
  <c r="F54" i="172"/>
  <c r="E54" i="172"/>
  <c r="D54" i="172"/>
  <c r="C54" i="172"/>
  <c r="B54" i="172"/>
  <c r="G53" i="172"/>
  <c r="F53" i="172"/>
  <c r="E53" i="172"/>
  <c r="D53" i="172"/>
  <c r="C53" i="172"/>
  <c r="B53" i="172"/>
  <c r="G52" i="172"/>
  <c r="F52" i="172"/>
  <c r="E52" i="172"/>
  <c r="D52" i="172"/>
  <c r="C52" i="172"/>
  <c r="B52" i="172"/>
  <c r="G51" i="172"/>
  <c r="F51" i="172"/>
  <c r="E51" i="172"/>
  <c r="D51" i="172"/>
  <c r="C51" i="172"/>
  <c r="B51" i="172"/>
  <c r="G50" i="172"/>
  <c r="F50" i="172"/>
  <c r="E50" i="172"/>
  <c r="D50" i="172"/>
  <c r="C50" i="172"/>
  <c r="B50" i="172"/>
  <c r="G49" i="172"/>
  <c r="F49" i="172"/>
  <c r="E49" i="172"/>
  <c r="D49" i="172"/>
  <c r="C49" i="172"/>
  <c r="B49" i="172"/>
  <c r="G48" i="172"/>
  <c r="F48" i="172"/>
  <c r="E48" i="172"/>
  <c r="D48" i="172"/>
  <c r="C48" i="172"/>
  <c r="B48" i="172"/>
  <c r="G47" i="172"/>
  <c r="F47" i="172"/>
  <c r="E47" i="172"/>
  <c r="D47" i="172"/>
  <c r="C47" i="172"/>
  <c r="B47" i="172"/>
  <c r="G46" i="172"/>
  <c r="F46" i="172"/>
  <c r="E46" i="172"/>
  <c r="D46" i="172"/>
  <c r="C46" i="172"/>
  <c r="B46" i="172"/>
  <c r="G45" i="172"/>
  <c r="F45" i="172"/>
  <c r="E45" i="172"/>
  <c r="D45" i="172"/>
  <c r="C45" i="172"/>
  <c r="B45" i="172"/>
  <c r="G44" i="172"/>
  <c r="F44" i="172"/>
  <c r="E44" i="172"/>
  <c r="D44" i="172"/>
  <c r="C44" i="172"/>
  <c r="B44" i="172"/>
  <c r="G43" i="172"/>
  <c r="F43" i="172"/>
  <c r="E43" i="172"/>
  <c r="D43" i="172"/>
  <c r="C43" i="172"/>
  <c r="B43" i="172"/>
  <c r="G42" i="172"/>
  <c r="F42" i="172"/>
  <c r="E42" i="172"/>
  <c r="D42" i="172"/>
  <c r="C42" i="172"/>
  <c r="B42" i="172"/>
  <c r="G41" i="172"/>
  <c r="F41" i="172"/>
  <c r="E41" i="172"/>
  <c r="D41" i="172"/>
  <c r="C41" i="172"/>
  <c r="B41" i="172"/>
  <c r="G40" i="172"/>
  <c r="F40" i="172"/>
  <c r="E40" i="172"/>
  <c r="D40" i="172"/>
  <c r="C40" i="172"/>
  <c r="B40" i="172"/>
  <c r="G39" i="172"/>
  <c r="F39" i="172"/>
  <c r="E39" i="172"/>
  <c r="D39" i="172"/>
  <c r="C39" i="172"/>
  <c r="B39" i="172"/>
  <c r="G38" i="172"/>
  <c r="F38" i="172"/>
  <c r="E38" i="172"/>
  <c r="D38" i="172"/>
  <c r="C38" i="172"/>
  <c r="B38" i="172"/>
  <c r="G37" i="172"/>
  <c r="F37" i="172"/>
  <c r="E37" i="172"/>
  <c r="D37" i="172"/>
  <c r="C37" i="172"/>
  <c r="B37" i="172"/>
  <c r="G36" i="172"/>
  <c r="F36" i="172"/>
  <c r="E36" i="172"/>
  <c r="D36" i="172"/>
  <c r="C36" i="172"/>
  <c r="B36" i="172"/>
  <c r="G35" i="172"/>
  <c r="F35" i="172"/>
  <c r="E35" i="172"/>
  <c r="D35" i="172"/>
  <c r="C35" i="172"/>
  <c r="B35" i="172"/>
  <c r="G34" i="172"/>
  <c r="F34" i="172"/>
  <c r="E34" i="172"/>
  <c r="D34" i="172"/>
  <c r="C34" i="172"/>
  <c r="B34" i="172"/>
  <c r="G33" i="172"/>
  <c r="F33" i="172"/>
  <c r="E33" i="172"/>
  <c r="D33" i="172"/>
  <c r="C33" i="172"/>
  <c r="B33" i="172"/>
  <c r="G32" i="172"/>
  <c r="F32" i="172"/>
  <c r="E32" i="172"/>
  <c r="D32" i="172"/>
  <c r="C32" i="172"/>
  <c r="B32" i="172"/>
  <c r="G31" i="172"/>
  <c r="F31" i="172"/>
  <c r="E31" i="172"/>
  <c r="D31" i="172"/>
  <c r="C31" i="172"/>
  <c r="B31" i="172"/>
  <c r="G30" i="172"/>
  <c r="F30" i="172"/>
  <c r="E30" i="172"/>
  <c r="D30" i="172"/>
  <c r="C30" i="172"/>
  <c r="B30" i="172"/>
  <c r="G29" i="172"/>
  <c r="F29" i="172"/>
  <c r="E29" i="172"/>
  <c r="D29" i="172"/>
  <c r="C29" i="172"/>
  <c r="B29" i="172"/>
  <c r="G28" i="172"/>
  <c r="F28" i="172"/>
  <c r="E28" i="172"/>
  <c r="D28" i="172"/>
  <c r="C28" i="172"/>
  <c r="B28" i="172"/>
  <c r="G27" i="172"/>
  <c r="F27" i="172"/>
  <c r="E27" i="172"/>
  <c r="D27" i="172"/>
  <c r="C27" i="172"/>
  <c r="B27" i="172"/>
  <c r="G26" i="172"/>
  <c r="F26" i="172"/>
  <c r="E26" i="172"/>
  <c r="D26" i="172"/>
  <c r="C26" i="172"/>
  <c r="B26" i="172"/>
  <c r="G25" i="172"/>
  <c r="F25" i="172"/>
  <c r="E25" i="172"/>
  <c r="D25" i="172"/>
  <c r="C25" i="172"/>
  <c r="B25" i="172"/>
  <c r="G24" i="172"/>
  <c r="F24" i="172"/>
  <c r="E24" i="172"/>
  <c r="D24" i="172"/>
  <c r="C24" i="172"/>
  <c r="B24" i="172"/>
  <c r="G23" i="172"/>
  <c r="F23" i="172"/>
  <c r="E23" i="172"/>
  <c r="D23" i="172"/>
  <c r="C23" i="172"/>
  <c r="B23" i="172"/>
  <c r="G22" i="172"/>
  <c r="F22" i="172"/>
  <c r="E22" i="172"/>
  <c r="D22" i="172"/>
  <c r="C22" i="172"/>
  <c r="B22" i="172"/>
  <c r="G21" i="172"/>
  <c r="F21" i="172"/>
  <c r="E21" i="172"/>
  <c r="D21" i="172"/>
  <c r="C21" i="172"/>
  <c r="B21" i="172"/>
  <c r="G20" i="172"/>
  <c r="F20" i="172"/>
  <c r="E20" i="172"/>
  <c r="D20" i="172"/>
  <c r="C20" i="172"/>
  <c r="B20" i="172"/>
  <c r="G19" i="172"/>
  <c r="F19" i="172"/>
  <c r="E19" i="172"/>
  <c r="D19" i="172"/>
  <c r="C19" i="172"/>
  <c r="B19" i="172"/>
  <c r="G18" i="172"/>
  <c r="F18" i="172"/>
  <c r="E18" i="172"/>
  <c r="D18" i="172"/>
  <c r="C18" i="172"/>
  <c r="B18" i="172"/>
  <c r="G17" i="172"/>
  <c r="F17" i="172"/>
  <c r="E17" i="172"/>
  <c r="D17" i="172"/>
  <c r="C17" i="172"/>
  <c r="B17" i="172"/>
  <c r="G16" i="172"/>
  <c r="F16" i="172"/>
  <c r="E16" i="172"/>
  <c r="D16" i="172"/>
  <c r="C16" i="172"/>
  <c r="B16" i="172"/>
  <c r="G15" i="172"/>
  <c r="F15" i="172"/>
  <c r="E15" i="172"/>
  <c r="D15" i="172"/>
  <c r="C15" i="172"/>
  <c r="B15" i="172"/>
  <c r="G14" i="172"/>
  <c r="F14" i="172"/>
  <c r="E14" i="172"/>
  <c r="D14" i="172"/>
  <c r="C14" i="172"/>
  <c r="B14" i="172"/>
  <c r="G13" i="172"/>
  <c r="F13" i="172"/>
  <c r="E13" i="172"/>
  <c r="D13" i="172"/>
  <c r="C13" i="172"/>
  <c r="B13" i="172"/>
  <c r="G12" i="172"/>
  <c r="F12" i="172"/>
  <c r="E12" i="172"/>
  <c r="D12" i="172"/>
  <c r="C12" i="172"/>
  <c r="B12" i="172"/>
  <c r="G11" i="172"/>
  <c r="F11" i="172"/>
  <c r="E11" i="172"/>
  <c r="D11" i="172"/>
  <c r="C11" i="172"/>
  <c r="B11" i="172"/>
  <c r="G110" i="171"/>
  <c r="G120" i="171" s="1"/>
  <c r="G76" i="171"/>
  <c r="F110" i="171"/>
  <c r="F76" i="171"/>
  <c r="F120" i="171"/>
  <c r="E110" i="171"/>
  <c r="E76" i="171"/>
  <c r="E120" i="171"/>
  <c r="D110" i="171"/>
  <c r="D120" i="171" s="1"/>
  <c r="D76" i="171"/>
  <c r="C110" i="171"/>
  <c r="C120" i="171" s="1"/>
  <c r="C76" i="171"/>
  <c r="B110" i="171"/>
  <c r="B76" i="171"/>
  <c r="B120" i="171"/>
  <c r="G112" i="171"/>
  <c r="F112" i="164"/>
  <c r="M112" i="171"/>
  <c r="F112" i="171"/>
  <c r="L112" i="171" s="1"/>
  <c r="E112" i="164"/>
  <c r="E112" i="171"/>
  <c r="K112" i="171" s="1"/>
  <c r="D112" i="164"/>
  <c r="D112" i="171"/>
  <c r="C112" i="164"/>
  <c r="J112" i="171" s="1"/>
  <c r="C112" i="171"/>
  <c r="B112" i="164"/>
  <c r="I112" i="171"/>
  <c r="B112" i="171"/>
  <c r="H112" i="171" s="1"/>
  <c r="G111" i="171"/>
  <c r="F111" i="164"/>
  <c r="M111" i="171" s="1"/>
  <c r="F111" i="171"/>
  <c r="E111" i="164"/>
  <c r="L111" i="171"/>
  <c r="E111" i="171"/>
  <c r="K111" i="171" s="1"/>
  <c r="D111" i="164"/>
  <c r="D111" i="171"/>
  <c r="J111" i="171" s="1"/>
  <c r="C111" i="164"/>
  <c r="C111" i="171"/>
  <c r="B111" i="164"/>
  <c r="I111" i="171" s="1"/>
  <c r="B111" i="171"/>
  <c r="H111" i="171" s="1"/>
  <c r="F110" i="164"/>
  <c r="M110" i="171"/>
  <c r="E110" i="164"/>
  <c r="L110" i="171"/>
  <c r="D110" i="164"/>
  <c r="K110" i="171"/>
  <c r="C110" i="164"/>
  <c r="J110" i="171"/>
  <c r="B110" i="164"/>
  <c r="H110" i="171" s="1"/>
  <c r="I110" i="171"/>
  <c r="B109" i="171"/>
  <c r="B109" i="164"/>
  <c r="H109" i="171"/>
  <c r="P109" i="171" s="1"/>
  <c r="S110" i="162"/>
  <c r="J110" i="161"/>
  <c r="G109" i="171"/>
  <c r="M109" i="171" s="1"/>
  <c r="F109" i="164"/>
  <c r="F109" i="171"/>
  <c r="L109" i="171" s="1"/>
  <c r="E109" i="164"/>
  <c r="E109" i="171"/>
  <c r="D109" i="164"/>
  <c r="K109" i="171"/>
  <c r="D109" i="171"/>
  <c r="C109" i="164"/>
  <c r="J109" i="171"/>
  <c r="C109" i="171"/>
  <c r="I109" i="171" s="1"/>
  <c r="B108" i="171"/>
  <c r="B108" i="164"/>
  <c r="H108" i="171"/>
  <c r="S109" i="162"/>
  <c r="J109" i="161"/>
  <c r="P108" i="171"/>
  <c r="G108" i="171"/>
  <c r="M108" i="171" s="1"/>
  <c r="F108" i="164"/>
  <c r="F108" i="171"/>
  <c r="L108" i="171" s="1"/>
  <c r="E108" i="164"/>
  <c r="E108" i="171"/>
  <c r="D108" i="164"/>
  <c r="K108" i="171" s="1"/>
  <c r="D108" i="171"/>
  <c r="C108" i="164"/>
  <c r="J108" i="171"/>
  <c r="C108" i="171"/>
  <c r="I108" i="171" s="1"/>
  <c r="B107" i="171"/>
  <c r="B107" i="164"/>
  <c r="H107" i="171" s="1"/>
  <c r="P107" i="171" s="1"/>
  <c r="S108" i="162"/>
  <c r="J108" i="161"/>
  <c r="G107" i="171"/>
  <c r="M107" i="171" s="1"/>
  <c r="F107" i="164"/>
  <c r="F107" i="171"/>
  <c r="L107" i="171" s="1"/>
  <c r="E107" i="164"/>
  <c r="E107" i="171"/>
  <c r="D107" i="164"/>
  <c r="K107" i="171" s="1"/>
  <c r="D107" i="171"/>
  <c r="C107" i="164"/>
  <c r="J107" i="171"/>
  <c r="C107" i="171"/>
  <c r="I107" i="171" s="1"/>
  <c r="B106" i="171"/>
  <c r="B106" i="164"/>
  <c r="H106" i="171" s="1"/>
  <c r="S107" i="162"/>
  <c r="J107" i="161" s="1"/>
  <c r="G106" i="171"/>
  <c r="M106" i="171" s="1"/>
  <c r="F106" i="164"/>
  <c r="F106" i="171"/>
  <c r="L106" i="171" s="1"/>
  <c r="E106" i="164"/>
  <c r="E106" i="171"/>
  <c r="D106" i="164"/>
  <c r="K106" i="171" s="1"/>
  <c r="D106" i="171"/>
  <c r="C106" i="164"/>
  <c r="J106" i="171"/>
  <c r="C106" i="171"/>
  <c r="I106" i="171" s="1"/>
  <c r="B105" i="171"/>
  <c r="B105" i="164"/>
  <c r="H105" i="171" s="1"/>
  <c r="P105" i="171" s="1"/>
  <c r="S106" i="162"/>
  <c r="J106" i="161"/>
  <c r="G105" i="171"/>
  <c r="F105" i="164"/>
  <c r="M105" i="171"/>
  <c r="F105" i="171"/>
  <c r="L105" i="171" s="1"/>
  <c r="E105" i="164"/>
  <c r="E105" i="171"/>
  <c r="D105" i="164"/>
  <c r="K105" i="171" s="1"/>
  <c r="D105" i="171"/>
  <c r="C105" i="164"/>
  <c r="J105" i="171"/>
  <c r="C105" i="171"/>
  <c r="I105" i="171" s="1"/>
  <c r="B104" i="171"/>
  <c r="B104" i="164"/>
  <c r="H104" i="171" s="1"/>
  <c r="P104" i="171" s="1"/>
  <c r="S105" i="162"/>
  <c r="J105" i="161"/>
  <c r="G104" i="171"/>
  <c r="F104" i="164"/>
  <c r="M104" i="171"/>
  <c r="F104" i="171"/>
  <c r="L104" i="171" s="1"/>
  <c r="E104" i="164"/>
  <c r="E104" i="171"/>
  <c r="K104" i="171" s="1"/>
  <c r="D104" i="164"/>
  <c r="D104" i="171"/>
  <c r="C104" i="164"/>
  <c r="J104" i="171"/>
  <c r="C104" i="171"/>
  <c r="I104" i="171"/>
  <c r="B103" i="171"/>
  <c r="H103" i="171" s="1"/>
  <c r="P103" i="171" s="1"/>
  <c r="B103" i="164"/>
  <c r="S104" i="162"/>
  <c r="J104" i="161"/>
  <c r="G103" i="171"/>
  <c r="F103" i="164"/>
  <c r="M103" i="171"/>
  <c r="F103" i="171"/>
  <c r="L103" i="171" s="1"/>
  <c r="E103" i="164"/>
  <c r="E103" i="171"/>
  <c r="K103" i="171" s="1"/>
  <c r="D103" i="164"/>
  <c r="D103" i="171"/>
  <c r="C103" i="164"/>
  <c r="J103" i="171" s="1"/>
  <c r="C103" i="171"/>
  <c r="I103" i="171"/>
  <c r="B102" i="171"/>
  <c r="H102" i="171" s="1"/>
  <c r="P102" i="171" s="1"/>
  <c r="B102" i="164"/>
  <c r="S103" i="162"/>
  <c r="J103" i="161"/>
  <c r="G102" i="171"/>
  <c r="F102" i="164"/>
  <c r="M102" i="171"/>
  <c r="F102" i="171"/>
  <c r="E102" i="164"/>
  <c r="L102" i="171"/>
  <c r="E102" i="171"/>
  <c r="K102" i="171" s="1"/>
  <c r="D102" i="164"/>
  <c r="D102" i="171"/>
  <c r="J102" i="171" s="1"/>
  <c r="C102" i="164"/>
  <c r="C102" i="171"/>
  <c r="I102" i="171"/>
  <c r="B101" i="171"/>
  <c r="H101" i="171" s="1"/>
  <c r="P101" i="171" s="1"/>
  <c r="B101" i="164"/>
  <c r="S102" i="162"/>
  <c r="J102" i="161" s="1"/>
  <c r="G101" i="171"/>
  <c r="F101" i="164"/>
  <c r="M101" i="171" s="1"/>
  <c r="F101" i="171"/>
  <c r="E101" i="164"/>
  <c r="L101" i="171"/>
  <c r="E101" i="171"/>
  <c r="K101" i="171" s="1"/>
  <c r="D101" i="164"/>
  <c r="D101" i="171"/>
  <c r="J101" i="171" s="1"/>
  <c r="C101" i="164"/>
  <c r="C101" i="171"/>
  <c r="I101" i="171"/>
  <c r="B100" i="171"/>
  <c r="H100" i="171" s="1"/>
  <c r="B100" i="164"/>
  <c r="S101" i="162"/>
  <c r="J101" i="161" s="1"/>
  <c r="G100" i="171"/>
  <c r="F100" i="164"/>
  <c r="M100" i="171" s="1"/>
  <c r="F100" i="171"/>
  <c r="E100" i="164"/>
  <c r="L100" i="171"/>
  <c r="E100" i="171"/>
  <c r="K100" i="171" s="1"/>
  <c r="D100" i="164"/>
  <c r="D100" i="171"/>
  <c r="J100" i="171" s="1"/>
  <c r="C100" i="164"/>
  <c r="C100" i="171"/>
  <c r="I100" i="171"/>
  <c r="B99" i="171"/>
  <c r="H99" i="171" s="1"/>
  <c r="P99" i="171" s="1"/>
  <c r="B99" i="164"/>
  <c r="S100" i="162"/>
  <c r="J100" i="161" s="1"/>
  <c r="G99" i="171"/>
  <c r="F99" i="164"/>
  <c r="M99" i="171"/>
  <c r="F99" i="171"/>
  <c r="E99" i="164"/>
  <c r="L99" i="171"/>
  <c r="E99" i="171"/>
  <c r="K99" i="171" s="1"/>
  <c r="D99" i="164"/>
  <c r="D99" i="171"/>
  <c r="J99" i="171" s="1"/>
  <c r="C99" i="164"/>
  <c r="C99" i="171"/>
  <c r="I99" i="171"/>
  <c r="B98" i="171"/>
  <c r="H98" i="171" s="1"/>
  <c r="B98" i="164"/>
  <c r="S99" i="162"/>
  <c r="J99" i="161" s="1"/>
  <c r="G98" i="171"/>
  <c r="F98" i="164"/>
  <c r="M98" i="171"/>
  <c r="F98" i="171"/>
  <c r="E98" i="164"/>
  <c r="L98" i="171"/>
  <c r="E98" i="171"/>
  <c r="K98" i="171" s="1"/>
  <c r="D98" i="164"/>
  <c r="D98" i="171"/>
  <c r="J98" i="171" s="1"/>
  <c r="C98" i="164"/>
  <c r="C98" i="171"/>
  <c r="I98" i="171"/>
  <c r="B97" i="171"/>
  <c r="H97" i="171" s="1"/>
  <c r="B97" i="164"/>
  <c r="S98" i="162"/>
  <c r="J98" i="161" s="1"/>
  <c r="G97" i="171"/>
  <c r="F97" i="164"/>
  <c r="M97" i="171" s="1"/>
  <c r="F97" i="171"/>
  <c r="E97" i="164"/>
  <c r="L97" i="171"/>
  <c r="E97" i="171"/>
  <c r="K97" i="171" s="1"/>
  <c r="D97" i="164"/>
  <c r="D97" i="171"/>
  <c r="J97" i="171" s="1"/>
  <c r="C97" i="164"/>
  <c r="C97" i="171"/>
  <c r="I97" i="171"/>
  <c r="B96" i="171"/>
  <c r="H96" i="171" s="1"/>
  <c r="P96" i="171" s="1"/>
  <c r="B96" i="164"/>
  <c r="S97" i="162"/>
  <c r="J97" i="161" s="1"/>
  <c r="G96" i="171"/>
  <c r="F96" i="164"/>
  <c r="M96" i="171"/>
  <c r="F96" i="171"/>
  <c r="E96" i="164"/>
  <c r="L96" i="171"/>
  <c r="E96" i="171"/>
  <c r="K96" i="171" s="1"/>
  <c r="D96" i="164"/>
  <c r="D96" i="171"/>
  <c r="J96" i="171" s="1"/>
  <c r="C96" i="164"/>
  <c r="C96" i="171"/>
  <c r="I96" i="171"/>
  <c r="B95" i="171"/>
  <c r="H95" i="171" s="1"/>
  <c r="P95" i="171" s="1"/>
  <c r="B95" i="164"/>
  <c r="S96" i="162"/>
  <c r="J96" i="161"/>
  <c r="G95" i="171"/>
  <c r="F95" i="164"/>
  <c r="M95" i="171"/>
  <c r="F95" i="171"/>
  <c r="E95" i="164"/>
  <c r="L95" i="171"/>
  <c r="E95" i="171"/>
  <c r="K95" i="171" s="1"/>
  <c r="D95" i="164"/>
  <c r="D95" i="171"/>
  <c r="J95" i="171" s="1"/>
  <c r="C95" i="164"/>
  <c r="C95" i="171"/>
  <c r="I95" i="171"/>
  <c r="B94" i="171"/>
  <c r="H94" i="171" s="1"/>
  <c r="P94" i="171" s="1"/>
  <c r="B94" i="164"/>
  <c r="S95" i="162"/>
  <c r="J95" i="161"/>
  <c r="G94" i="171"/>
  <c r="F94" i="164"/>
  <c r="M94" i="171"/>
  <c r="F94" i="171"/>
  <c r="E94" i="164"/>
  <c r="L94" i="171"/>
  <c r="E94" i="171"/>
  <c r="K94" i="171" s="1"/>
  <c r="D94" i="164"/>
  <c r="D94" i="171"/>
  <c r="J94" i="171" s="1"/>
  <c r="C94" i="164"/>
  <c r="C94" i="171"/>
  <c r="I94" i="171"/>
  <c r="B93" i="171"/>
  <c r="H93" i="171" s="1"/>
  <c r="B93" i="164"/>
  <c r="S94" i="162"/>
  <c r="J94" i="161" s="1"/>
  <c r="G93" i="171"/>
  <c r="F93" i="164"/>
  <c r="M93" i="171"/>
  <c r="F93" i="171"/>
  <c r="E93" i="164"/>
  <c r="L93" i="171"/>
  <c r="E93" i="171"/>
  <c r="K93" i="171" s="1"/>
  <c r="D93" i="164"/>
  <c r="D93" i="171"/>
  <c r="J93" i="171" s="1"/>
  <c r="C93" i="164"/>
  <c r="C93" i="171"/>
  <c r="I93" i="171"/>
  <c r="B92" i="171"/>
  <c r="H92" i="171" s="1"/>
  <c r="B92" i="164"/>
  <c r="S93" i="162"/>
  <c r="J93" i="161" s="1"/>
  <c r="G92" i="171"/>
  <c r="F92" i="164"/>
  <c r="M92" i="171" s="1"/>
  <c r="F92" i="171"/>
  <c r="E92" i="164"/>
  <c r="L92" i="171"/>
  <c r="E92" i="171"/>
  <c r="K92" i="171" s="1"/>
  <c r="D92" i="164"/>
  <c r="D92" i="171"/>
  <c r="J92" i="171" s="1"/>
  <c r="C92" i="164"/>
  <c r="C92" i="171"/>
  <c r="I92" i="171"/>
  <c r="B91" i="171"/>
  <c r="H91" i="171" s="1"/>
  <c r="P91" i="171" s="1"/>
  <c r="B91" i="164"/>
  <c r="S92" i="162"/>
  <c r="J92" i="161" s="1"/>
  <c r="G91" i="171"/>
  <c r="F91" i="164"/>
  <c r="M91" i="171" s="1"/>
  <c r="F91" i="171"/>
  <c r="E91" i="164"/>
  <c r="L91" i="171"/>
  <c r="E91" i="171"/>
  <c r="K91" i="171" s="1"/>
  <c r="D91" i="164"/>
  <c r="D91" i="171"/>
  <c r="J91" i="171" s="1"/>
  <c r="C91" i="164"/>
  <c r="C91" i="171"/>
  <c r="I91" i="171"/>
  <c r="B90" i="171"/>
  <c r="H90" i="171" s="1"/>
  <c r="B90" i="164"/>
  <c r="S91" i="162"/>
  <c r="J91" i="161" s="1"/>
  <c r="G90" i="171"/>
  <c r="F90" i="164"/>
  <c r="M90" i="171" s="1"/>
  <c r="F90" i="171"/>
  <c r="E90" i="164"/>
  <c r="L90" i="171"/>
  <c r="E90" i="171"/>
  <c r="K90" i="171" s="1"/>
  <c r="D90" i="164"/>
  <c r="D90" i="171"/>
  <c r="J90" i="171" s="1"/>
  <c r="C90" i="164"/>
  <c r="C90" i="171"/>
  <c r="I90" i="171"/>
  <c r="B89" i="171"/>
  <c r="H89" i="171" s="1"/>
  <c r="P89" i="171" s="1"/>
  <c r="B89" i="164"/>
  <c r="S90" i="162"/>
  <c r="J90" i="161" s="1"/>
  <c r="G89" i="171"/>
  <c r="F89" i="164"/>
  <c r="M89" i="171" s="1"/>
  <c r="F89" i="171"/>
  <c r="E89" i="164"/>
  <c r="L89" i="171"/>
  <c r="E89" i="171"/>
  <c r="K89" i="171" s="1"/>
  <c r="D89" i="164"/>
  <c r="D89" i="171"/>
  <c r="J89" i="171" s="1"/>
  <c r="C89" i="164"/>
  <c r="C89" i="171"/>
  <c r="I89" i="171"/>
  <c r="B88" i="171"/>
  <c r="H88" i="171" s="1"/>
  <c r="B88" i="164"/>
  <c r="S89" i="162"/>
  <c r="J89" i="161" s="1"/>
  <c r="G88" i="171"/>
  <c r="F88" i="164"/>
  <c r="M88" i="171" s="1"/>
  <c r="F88" i="171"/>
  <c r="E88" i="164"/>
  <c r="L88" i="171"/>
  <c r="E88" i="171"/>
  <c r="K88" i="171" s="1"/>
  <c r="D88" i="164"/>
  <c r="D88" i="171"/>
  <c r="J88" i="171" s="1"/>
  <c r="C88" i="164"/>
  <c r="C88" i="171"/>
  <c r="I88" i="171"/>
  <c r="B87" i="171"/>
  <c r="H87" i="171" s="1"/>
  <c r="P87" i="171" s="1"/>
  <c r="B87" i="164"/>
  <c r="S88" i="162"/>
  <c r="J88" i="161" s="1"/>
  <c r="G87" i="171"/>
  <c r="F87" i="164"/>
  <c r="M87" i="171" s="1"/>
  <c r="F87" i="171"/>
  <c r="E87" i="164"/>
  <c r="L87" i="171"/>
  <c r="E87" i="171"/>
  <c r="K87" i="171" s="1"/>
  <c r="D87" i="164"/>
  <c r="D87" i="171"/>
  <c r="J87" i="171" s="1"/>
  <c r="C87" i="164"/>
  <c r="C87" i="171"/>
  <c r="I87" i="171"/>
  <c r="B86" i="171"/>
  <c r="H86" i="171" s="1"/>
  <c r="B86" i="164"/>
  <c r="S87" i="162"/>
  <c r="J87" i="161" s="1"/>
  <c r="G86" i="171"/>
  <c r="F86" i="164"/>
  <c r="M86" i="171" s="1"/>
  <c r="F86" i="171"/>
  <c r="E86" i="164"/>
  <c r="L86" i="171"/>
  <c r="E86" i="171"/>
  <c r="K86" i="171" s="1"/>
  <c r="D86" i="164"/>
  <c r="D86" i="171"/>
  <c r="J86" i="171" s="1"/>
  <c r="C86" i="164"/>
  <c r="C86" i="171"/>
  <c r="I86" i="171"/>
  <c r="B85" i="171"/>
  <c r="H85" i="171" s="1"/>
  <c r="P85" i="171" s="1"/>
  <c r="B85" i="164"/>
  <c r="S86" i="162"/>
  <c r="J86" i="161" s="1"/>
  <c r="G85" i="171"/>
  <c r="F85" i="164"/>
  <c r="M85" i="171" s="1"/>
  <c r="F85" i="171"/>
  <c r="E85" i="164"/>
  <c r="L85" i="171"/>
  <c r="E85" i="171"/>
  <c r="K85" i="171" s="1"/>
  <c r="D85" i="164"/>
  <c r="D85" i="171"/>
  <c r="J85" i="171" s="1"/>
  <c r="C85" i="164"/>
  <c r="C85" i="171"/>
  <c r="I85" i="171"/>
  <c r="B84" i="171"/>
  <c r="H84" i="171" s="1"/>
  <c r="B84" i="164"/>
  <c r="S85" i="162"/>
  <c r="J85" i="161" s="1"/>
  <c r="G84" i="171"/>
  <c r="F84" i="164"/>
  <c r="M84" i="171" s="1"/>
  <c r="F84" i="171"/>
  <c r="E84" i="164"/>
  <c r="L84" i="171"/>
  <c r="E84" i="171"/>
  <c r="K84" i="171" s="1"/>
  <c r="D84" i="164"/>
  <c r="D84" i="171"/>
  <c r="J84" i="171" s="1"/>
  <c r="C84" i="164"/>
  <c r="C84" i="171"/>
  <c r="I84" i="171"/>
  <c r="B83" i="171"/>
  <c r="H83" i="171" s="1"/>
  <c r="P83" i="171" s="1"/>
  <c r="B83" i="164"/>
  <c r="S84" i="162"/>
  <c r="J84" i="161" s="1"/>
  <c r="G83" i="171"/>
  <c r="F83" i="164"/>
  <c r="M83" i="171" s="1"/>
  <c r="F83" i="171"/>
  <c r="E83" i="164"/>
  <c r="L83" i="171"/>
  <c r="E83" i="171"/>
  <c r="K83" i="171" s="1"/>
  <c r="D83" i="164"/>
  <c r="D83" i="171"/>
  <c r="J83" i="171" s="1"/>
  <c r="C83" i="164"/>
  <c r="C83" i="171"/>
  <c r="I83" i="171"/>
  <c r="B82" i="171"/>
  <c r="H82" i="171" s="1"/>
  <c r="B82" i="164"/>
  <c r="S83" i="162"/>
  <c r="J83" i="161" s="1"/>
  <c r="G82" i="171"/>
  <c r="F82" i="164"/>
  <c r="M82" i="171" s="1"/>
  <c r="F82" i="171"/>
  <c r="E82" i="164"/>
  <c r="L82" i="171"/>
  <c r="E82" i="171"/>
  <c r="K82" i="171" s="1"/>
  <c r="D82" i="164"/>
  <c r="D82" i="171"/>
  <c r="J82" i="171" s="1"/>
  <c r="C82" i="164"/>
  <c r="C82" i="171"/>
  <c r="I82" i="171"/>
  <c r="B81" i="171"/>
  <c r="H81" i="171" s="1"/>
  <c r="P81" i="171" s="1"/>
  <c r="B81" i="164"/>
  <c r="S82" i="162"/>
  <c r="J82" i="161" s="1"/>
  <c r="G81" i="171"/>
  <c r="F81" i="164"/>
  <c r="M81" i="171" s="1"/>
  <c r="F81" i="171"/>
  <c r="E81" i="164"/>
  <c r="L81" i="171"/>
  <c r="E81" i="171"/>
  <c r="K81" i="171" s="1"/>
  <c r="D81" i="164"/>
  <c r="D81" i="171"/>
  <c r="J81" i="171" s="1"/>
  <c r="C81" i="164"/>
  <c r="C81" i="171"/>
  <c r="I81" i="171"/>
  <c r="B80" i="171"/>
  <c r="H80" i="171" s="1"/>
  <c r="B80" i="164"/>
  <c r="S81" i="162"/>
  <c r="J81" i="161" s="1"/>
  <c r="G80" i="171"/>
  <c r="F80" i="164"/>
  <c r="M80" i="171" s="1"/>
  <c r="F80" i="171"/>
  <c r="E80" i="164"/>
  <c r="L80" i="171"/>
  <c r="E80" i="171"/>
  <c r="K80" i="171" s="1"/>
  <c r="D80" i="164"/>
  <c r="D80" i="171"/>
  <c r="J80" i="171" s="1"/>
  <c r="C80" i="164"/>
  <c r="C80" i="171"/>
  <c r="I80" i="171"/>
  <c r="B79" i="171"/>
  <c r="H79" i="171" s="1"/>
  <c r="P79" i="171" s="1"/>
  <c r="B79" i="164"/>
  <c r="S80" i="162"/>
  <c r="J80" i="161" s="1"/>
  <c r="G79" i="171"/>
  <c r="F79" i="164"/>
  <c r="M79" i="171" s="1"/>
  <c r="F79" i="171"/>
  <c r="E79" i="164"/>
  <c r="L79" i="171"/>
  <c r="E79" i="171"/>
  <c r="K79" i="171" s="1"/>
  <c r="D79" i="164"/>
  <c r="D79" i="171"/>
  <c r="J79" i="171" s="1"/>
  <c r="C79" i="164"/>
  <c r="C79" i="171"/>
  <c r="I79" i="171"/>
  <c r="B78" i="171"/>
  <c r="H78" i="171" s="1"/>
  <c r="B78" i="164"/>
  <c r="S79" i="162"/>
  <c r="J79" i="161" s="1"/>
  <c r="G78" i="171"/>
  <c r="F78" i="164"/>
  <c r="M78" i="171" s="1"/>
  <c r="F78" i="171"/>
  <c r="E78" i="164"/>
  <c r="L78" i="171"/>
  <c r="E78" i="171"/>
  <c r="K78" i="171" s="1"/>
  <c r="D78" i="164"/>
  <c r="D78" i="171"/>
  <c r="J78" i="171" s="1"/>
  <c r="C78" i="164"/>
  <c r="C78" i="171"/>
  <c r="I78" i="171"/>
  <c r="B77" i="171"/>
  <c r="H77" i="171" s="1"/>
  <c r="P77" i="171" s="1"/>
  <c r="B77" i="164"/>
  <c r="S78" i="162"/>
  <c r="J78" i="161" s="1"/>
  <c r="G77" i="171"/>
  <c r="F77" i="164"/>
  <c r="M77" i="171" s="1"/>
  <c r="F77" i="171"/>
  <c r="E77" i="164"/>
  <c r="L77" i="171"/>
  <c r="E77" i="171"/>
  <c r="K77" i="171" s="1"/>
  <c r="D77" i="164"/>
  <c r="D77" i="171"/>
  <c r="J77" i="171" s="1"/>
  <c r="C77" i="164"/>
  <c r="C77" i="171"/>
  <c r="I77" i="171"/>
  <c r="B76" i="164"/>
  <c r="H76" i="171" s="1"/>
  <c r="P76" i="171" s="1"/>
  <c r="S77" i="162"/>
  <c r="J77" i="161"/>
  <c r="F76" i="164"/>
  <c r="M76" i="171"/>
  <c r="E76" i="164"/>
  <c r="L76" i="171" s="1"/>
  <c r="D76" i="164"/>
  <c r="K76" i="171"/>
  <c r="C76" i="164"/>
  <c r="J76" i="171" s="1"/>
  <c r="B75" i="171"/>
  <c r="B75" i="164"/>
  <c r="H75" i="171" s="1"/>
  <c r="P75" i="171" s="1"/>
  <c r="S76" i="162"/>
  <c r="J76" i="161"/>
  <c r="G75" i="171"/>
  <c r="M75" i="171" s="1"/>
  <c r="F75" i="164"/>
  <c r="F75" i="171"/>
  <c r="L75" i="171" s="1"/>
  <c r="E75" i="164"/>
  <c r="E75" i="171"/>
  <c r="D75" i="164"/>
  <c r="K75" i="171"/>
  <c r="D75" i="171"/>
  <c r="C75" i="164"/>
  <c r="J75" i="171"/>
  <c r="C75" i="171"/>
  <c r="I75" i="171" s="1"/>
  <c r="B74" i="171"/>
  <c r="B74" i="164"/>
  <c r="H74" i="171"/>
  <c r="S75" i="162"/>
  <c r="J75" i="161"/>
  <c r="P74" i="171"/>
  <c r="G74" i="171"/>
  <c r="M74" i="171" s="1"/>
  <c r="F74" i="164"/>
  <c r="F74" i="171"/>
  <c r="L74" i="171" s="1"/>
  <c r="E74" i="164"/>
  <c r="E74" i="171"/>
  <c r="D74" i="164"/>
  <c r="K74" i="171" s="1"/>
  <c r="D74" i="171"/>
  <c r="C74" i="164"/>
  <c r="J74" i="171"/>
  <c r="C74" i="171"/>
  <c r="I74" i="171" s="1"/>
  <c r="B73" i="171"/>
  <c r="B73" i="164"/>
  <c r="H73" i="171" s="1"/>
  <c r="P73" i="171" s="1"/>
  <c r="S74" i="162"/>
  <c r="J74" i="161"/>
  <c r="G73" i="171"/>
  <c r="M73" i="171" s="1"/>
  <c r="F73" i="164"/>
  <c r="F73" i="171"/>
  <c r="L73" i="171" s="1"/>
  <c r="E73" i="164"/>
  <c r="E73" i="171"/>
  <c r="D73" i="164"/>
  <c r="K73" i="171" s="1"/>
  <c r="D73" i="171"/>
  <c r="C73" i="164"/>
  <c r="J73" i="171"/>
  <c r="C73" i="171"/>
  <c r="I73" i="171" s="1"/>
  <c r="B72" i="171"/>
  <c r="B72" i="164"/>
  <c r="H72" i="171" s="1"/>
  <c r="P72" i="171" s="1"/>
  <c r="S73" i="162"/>
  <c r="J73" i="161"/>
  <c r="G72" i="171"/>
  <c r="M72" i="171" s="1"/>
  <c r="F72" i="164"/>
  <c r="F72" i="171"/>
  <c r="L72" i="171" s="1"/>
  <c r="E72" i="164"/>
  <c r="E72" i="171"/>
  <c r="D72" i="164"/>
  <c r="K72" i="171" s="1"/>
  <c r="D72" i="171"/>
  <c r="C72" i="164"/>
  <c r="J72" i="171"/>
  <c r="C72" i="171"/>
  <c r="I72" i="171" s="1"/>
  <c r="B71" i="171"/>
  <c r="B71" i="164"/>
  <c r="H71" i="171" s="1"/>
  <c r="P71" i="171" s="1"/>
  <c r="S72" i="162"/>
  <c r="J72" i="161"/>
  <c r="G71" i="171"/>
  <c r="M71" i="171" s="1"/>
  <c r="F71" i="164"/>
  <c r="F71" i="171"/>
  <c r="L71" i="171" s="1"/>
  <c r="E71" i="164"/>
  <c r="E71" i="171"/>
  <c r="D71" i="164"/>
  <c r="K71" i="171" s="1"/>
  <c r="D71" i="171"/>
  <c r="C71" i="164"/>
  <c r="J71" i="171"/>
  <c r="C71" i="171"/>
  <c r="I71" i="171" s="1"/>
  <c r="B70" i="171"/>
  <c r="B70" i="164"/>
  <c r="H70" i="171" s="1"/>
  <c r="P70" i="171" s="1"/>
  <c r="S71" i="162"/>
  <c r="J71" i="161"/>
  <c r="G70" i="171"/>
  <c r="M70" i="171" s="1"/>
  <c r="F70" i="164"/>
  <c r="F70" i="171"/>
  <c r="L70" i="171" s="1"/>
  <c r="E70" i="164"/>
  <c r="E70" i="171"/>
  <c r="D70" i="164"/>
  <c r="K70" i="171" s="1"/>
  <c r="D70" i="171"/>
  <c r="C70" i="164"/>
  <c r="J70" i="171"/>
  <c r="C70" i="171"/>
  <c r="I70" i="171" s="1"/>
  <c r="B69" i="171"/>
  <c r="B69" i="164"/>
  <c r="H69" i="171" s="1"/>
  <c r="S70" i="162"/>
  <c r="J70" i="161" s="1"/>
  <c r="G69" i="171"/>
  <c r="M69" i="171" s="1"/>
  <c r="F69" i="164"/>
  <c r="F69" i="171"/>
  <c r="L69" i="171" s="1"/>
  <c r="E69" i="164"/>
  <c r="E69" i="171"/>
  <c r="D69" i="164"/>
  <c r="K69" i="171" s="1"/>
  <c r="D69" i="171"/>
  <c r="C69" i="164"/>
  <c r="J69" i="171"/>
  <c r="C69" i="171"/>
  <c r="I69" i="171" s="1"/>
  <c r="B68" i="171"/>
  <c r="B68" i="164"/>
  <c r="H68" i="171" s="1"/>
  <c r="P68" i="171" s="1"/>
  <c r="S69" i="162"/>
  <c r="J69" i="161"/>
  <c r="G68" i="171"/>
  <c r="M68" i="171" s="1"/>
  <c r="F68" i="164"/>
  <c r="F68" i="171"/>
  <c r="L68" i="171" s="1"/>
  <c r="E68" i="164"/>
  <c r="E68" i="171"/>
  <c r="D68" i="164"/>
  <c r="K68" i="171" s="1"/>
  <c r="D68" i="171"/>
  <c r="C68" i="164"/>
  <c r="J68" i="171"/>
  <c r="C68" i="171"/>
  <c r="I68" i="171" s="1"/>
  <c r="B67" i="171"/>
  <c r="B67" i="164"/>
  <c r="H67" i="171" s="1"/>
  <c r="P67" i="171" s="1"/>
  <c r="S68" i="162"/>
  <c r="J68" i="161" s="1"/>
  <c r="G67" i="171"/>
  <c r="M67" i="171" s="1"/>
  <c r="F67" i="164"/>
  <c r="F67" i="171"/>
  <c r="L67" i="171" s="1"/>
  <c r="E67" i="164"/>
  <c r="E67" i="171"/>
  <c r="D67" i="164"/>
  <c r="K67" i="171" s="1"/>
  <c r="D67" i="171"/>
  <c r="C67" i="164"/>
  <c r="J67" i="171"/>
  <c r="C67" i="171"/>
  <c r="I67" i="171" s="1"/>
  <c r="B66" i="171"/>
  <c r="B66" i="164"/>
  <c r="H66" i="171"/>
  <c r="P66" i="171" s="1"/>
  <c r="S67" i="162"/>
  <c r="J67" i="161"/>
  <c r="G66" i="171"/>
  <c r="M66" i="171" s="1"/>
  <c r="F66" i="164"/>
  <c r="F66" i="171"/>
  <c r="L66" i="171" s="1"/>
  <c r="E66" i="164"/>
  <c r="E66" i="171"/>
  <c r="D66" i="164"/>
  <c r="K66" i="171"/>
  <c r="D66" i="171"/>
  <c r="C66" i="164"/>
  <c r="J66" i="171"/>
  <c r="C66" i="171"/>
  <c r="I66" i="171" s="1"/>
  <c r="B65" i="171"/>
  <c r="B65" i="164"/>
  <c r="H65" i="171"/>
  <c r="S66" i="162"/>
  <c r="J66" i="161"/>
  <c r="P65" i="171"/>
  <c r="G65" i="171"/>
  <c r="M65" i="171" s="1"/>
  <c r="F65" i="164"/>
  <c r="F65" i="171"/>
  <c r="L65" i="171" s="1"/>
  <c r="E65" i="164"/>
  <c r="E65" i="171"/>
  <c r="D65" i="164"/>
  <c r="K65" i="171" s="1"/>
  <c r="D65" i="171"/>
  <c r="C65" i="164"/>
  <c r="J65" i="171"/>
  <c r="C65" i="171"/>
  <c r="I65" i="171" s="1"/>
  <c r="B64" i="171"/>
  <c r="B64" i="164"/>
  <c r="H64" i="171"/>
  <c r="P64" i="171" s="1"/>
  <c r="S65" i="162"/>
  <c r="J65" i="161"/>
  <c r="G64" i="171"/>
  <c r="M64" i="171" s="1"/>
  <c r="F64" i="164"/>
  <c r="F64" i="171"/>
  <c r="L64" i="171" s="1"/>
  <c r="E64" i="164"/>
  <c r="E64" i="171"/>
  <c r="D64" i="164"/>
  <c r="K64" i="171"/>
  <c r="D64" i="171"/>
  <c r="C64" i="164"/>
  <c r="J64" i="171"/>
  <c r="C64" i="171"/>
  <c r="I64" i="171" s="1"/>
  <c r="B63" i="171"/>
  <c r="B63" i="164"/>
  <c r="H63" i="171"/>
  <c r="S64" i="162"/>
  <c r="J64" i="161"/>
  <c r="P63" i="171"/>
  <c r="G63" i="171"/>
  <c r="M63" i="171" s="1"/>
  <c r="F63" i="164"/>
  <c r="F63" i="171"/>
  <c r="L63" i="171" s="1"/>
  <c r="E63" i="164"/>
  <c r="E63" i="171"/>
  <c r="D63" i="164"/>
  <c r="K63" i="171" s="1"/>
  <c r="D63" i="171"/>
  <c r="C63" i="164"/>
  <c r="J63" i="171"/>
  <c r="C63" i="171"/>
  <c r="I63" i="171" s="1"/>
  <c r="B62" i="171"/>
  <c r="B62" i="164"/>
  <c r="H62" i="171" s="1"/>
  <c r="P62" i="171" s="1"/>
  <c r="S63" i="162"/>
  <c r="J63" i="161"/>
  <c r="G62" i="171"/>
  <c r="M62" i="171" s="1"/>
  <c r="F62" i="164"/>
  <c r="F62" i="171"/>
  <c r="L62" i="171" s="1"/>
  <c r="E62" i="164"/>
  <c r="E62" i="171"/>
  <c r="D62" i="164"/>
  <c r="K62" i="171" s="1"/>
  <c r="D62" i="171"/>
  <c r="C62" i="164"/>
  <c r="J62" i="171"/>
  <c r="C62" i="171"/>
  <c r="I62" i="171" s="1"/>
  <c r="B61" i="171"/>
  <c r="B61" i="164"/>
  <c r="H61" i="171" s="1"/>
  <c r="P61" i="171" s="1"/>
  <c r="S62" i="162"/>
  <c r="J62" i="161"/>
  <c r="G61" i="171"/>
  <c r="M61" i="171" s="1"/>
  <c r="F61" i="164"/>
  <c r="F61" i="171"/>
  <c r="L61" i="171" s="1"/>
  <c r="E61" i="164"/>
  <c r="E61" i="171"/>
  <c r="D61" i="164"/>
  <c r="K61" i="171" s="1"/>
  <c r="D61" i="171"/>
  <c r="C61" i="164"/>
  <c r="J61" i="171"/>
  <c r="C61" i="171"/>
  <c r="I61" i="171" s="1"/>
  <c r="B60" i="171"/>
  <c r="B60" i="164"/>
  <c r="H60" i="171"/>
  <c r="P60" i="171" s="1"/>
  <c r="S61" i="162"/>
  <c r="J61" i="161"/>
  <c r="G60" i="171"/>
  <c r="M60" i="171" s="1"/>
  <c r="F60" i="164"/>
  <c r="F60" i="171"/>
  <c r="L60" i="171" s="1"/>
  <c r="E60" i="164"/>
  <c r="E60" i="171"/>
  <c r="D60" i="164"/>
  <c r="K60" i="171"/>
  <c r="D60" i="171"/>
  <c r="C60" i="164"/>
  <c r="J60" i="171"/>
  <c r="C60" i="171"/>
  <c r="I60" i="171" s="1"/>
  <c r="B59" i="171"/>
  <c r="B59" i="164"/>
  <c r="H59" i="171" s="1"/>
  <c r="P59" i="171" s="1"/>
  <c r="S60" i="162"/>
  <c r="J60" i="161"/>
  <c r="G59" i="171"/>
  <c r="M59" i="171" s="1"/>
  <c r="F59" i="164"/>
  <c r="F59" i="171"/>
  <c r="L59" i="171" s="1"/>
  <c r="E59" i="164"/>
  <c r="E59" i="171"/>
  <c r="D59" i="164"/>
  <c r="K59" i="171"/>
  <c r="D59" i="171"/>
  <c r="C59" i="164"/>
  <c r="J59" i="171"/>
  <c r="C59" i="171"/>
  <c r="I59" i="171" s="1"/>
  <c r="B58" i="171"/>
  <c r="B58" i="164"/>
  <c r="H58" i="171" s="1"/>
  <c r="P58" i="171" s="1"/>
  <c r="S59" i="162"/>
  <c r="J59" i="161"/>
  <c r="G58" i="171"/>
  <c r="M58" i="171" s="1"/>
  <c r="F58" i="164"/>
  <c r="F58" i="171"/>
  <c r="L58" i="171" s="1"/>
  <c r="E58" i="164"/>
  <c r="E58" i="171"/>
  <c r="D58" i="164"/>
  <c r="K58" i="171" s="1"/>
  <c r="D58" i="171"/>
  <c r="C58" i="164"/>
  <c r="J58" i="171"/>
  <c r="C58" i="171"/>
  <c r="I58" i="171" s="1"/>
  <c r="B57" i="171"/>
  <c r="B57" i="164"/>
  <c r="H57" i="171" s="1"/>
  <c r="P57" i="171" s="1"/>
  <c r="S58" i="162"/>
  <c r="J58" i="161"/>
  <c r="G57" i="171"/>
  <c r="M57" i="171" s="1"/>
  <c r="F57" i="164"/>
  <c r="C57" i="171"/>
  <c r="I57" i="171" s="1"/>
  <c r="B56" i="171"/>
  <c r="B56" i="164"/>
  <c r="H56" i="171"/>
  <c r="P56" i="171" s="1"/>
  <c r="S57" i="162"/>
  <c r="J57" i="161" s="1"/>
  <c r="G56" i="171"/>
  <c r="M56" i="171" s="1"/>
  <c r="F56" i="164"/>
  <c r="C56" i="171"/>
  <c r="I56" i="171"/>
  <c r="B55" i="171"/>
  <c r="H55" i="171" s="1"/>
  <c r="B55" i="164"/>
  <c r="S56" i="162"/>
  <c r="J56" i="161" s="1"/>
  <c r="G55" i="171"/>
  <c r="F55" i="164"/>
  <c r="M55" i="171"/>
  <c r="C55" i="171"/>
  <c r="I55" i="171" s="1"/>
  <c r="B54" i="171"/>
  <c r="H54" i="171" s="1"/>
  <c r="P54" i="171" s="1"/>
  <c r="B54" i="164"/>
  <c r="S55" i="162"/>
  <c r="J55" i="161"/>
  <c r="G54" i="171"/>
  <c r="F54" i="164"/>
  <c r="M54" i="171"/>
  <c r="C54" i="171"/>
  <c r="I54" i="171" s="1"/>
  <c r="B53" i="171"/>
  <c r="B53" i="164"/>
  <c r="H53" i="171" s="1"/>
  <c r="P53" i="171" s="1"/>
  <c r="S54" i="162"/>
  <c r="J54" i="161"/>
  <c r="G53" i="171"/>
  <c r="M53" i="171" s="1"/>
  <c r="F53" i="164"/>
  <c r="C53" i="171"/>
  <c r="I53" i="171" s="1"/>
  <c r="B52" i="171"/>
  <c r="B52" i="164"/>
  <c r="H52" i="171"/>
  <c r="P52" i="171" s="1"/>
  <c r="S53" i="162"/>
  <c r="J53" i="161" s="1"/>
  <c r="G52" i="171"/>
  <c r="M52" i="171" s="1"/>
  <c r="F52" i="164"/>
  <c r="C52" i="171"/>
  <c r="I52" i="171"/>
  <c r="B51" i="171"/>
  <c r="H51" i="171" s="1"/>
  <c r="P51" i="171" s="1"/>
  <c r="B51" i="164"/>
  <c r="S52" i="162"/>
  <c r="J52" i="161" s="1"/>
  <c r="G51" i="171"/>
  <c r="F51" i="164"/>
  <c r="M51" i="171" s="1"/>
  <c r="C51" i="171"/>
  <c r="I51" i="171" s="1"/>
  <c r="B50" i="171"/>
  <c r="H50" i="171" s="1"/>
  <c r="P50" i="171" s="1"/>
  <c r="B50" i="164"/>
  <c r="S51" i="162"/>
  <c r="J51" i="161"/>
  <c r="G50" i="171"/>
  <c r="F50" i="164"/>
  <c r="M50" i="171"/>
  <c r="C50" i="171"/>
  <c r="I50" i="171" s="1"/>
  <c r="B49" i="171"/>
  <c r="B49" i="164"/>
  <c r="H49" i="171" s="1"/>
  <c r="P49" i="171" s="1"/>
  <c r="S50" i="162"/>
  <c r="J50" i="161"/>
  <c r="G49" i="171"/>
  <c r="M49" i="171" s="1"/>
  <c r="F49" i="164"/>
  <c r="C49" i="171"/>
  <c r="I49" i="171" s="1"/>
  <c r="B48" i="171"/>
  <c r="B48" i="164"/>
  <c r="H48" i="171"/>
  <c r="S49" i="162"/>
  <c r="J49" i="161" s="1"/>
  <c r="G48" i="171"/>
  <c r="M48" i="171" s="1"/>
  <c r="F48" i="164"/>
  <c r="C48" i="171"/>
  <c r="I48" i="171"/>
  <c r="B47" i="171"/>
  <c r="H47" i="171" s="1"/>
  <c r="P47" i="171" s="1"/>
  <c r="B47" i="164"/>
  <c r="S48" i="162"/>
  <c r="J48" i="161" s="1"/>
  <c r="G47" i="171"/>
  <c r="F47" i="164"/>
  <c r="M47" i="171" s="1"/>
  <c r="C47" i="171"/>
  <c r="I47" i="171" s="1"/>
  <c r="B46" i="171"/>
  <c r="H46" i="171" s="1"/>
  <c r="P46" i="171" s="1"/>
  <c r="B46" i="164"/>
  <c r="S47" i="162"/>
  <c r="J47" i="161"/>
  <c r="G46" i="171"/>
  <c r="F46" i="164"/>
  <c r="M46" i="171"/>
  <c r="C46" i="171"/>
  <c r="I46" i="171" s="1"/>
  <c r="B45" i="171"/>
  <c r="B45" i="164"/>
  <c r="H45" i="171" s="1"/>
  <c r="P45" i="171" s="1"/>
  <c r="S46" i="162"/>
  <c r="J46" i="161"/>
  <c r="G45" i="171"/>
  <c r="M45" i="171" s="1"/>
  <c r="F45" i="164"/>
  <c r="C45" i="171"/>
  <c r="I45" i="171" s="1"/>
  <c r="B44" i="171"/>
  <c r="B44" i="164"/>
  <c r="H44" i="171"/>
  <c r="P44" i="171" s="1"/>
  <c r="S45" i="162"/>
  <c r="J45" i="161" s="1"/>
  <c r="G44" i="171"/>
  <c r="M44" i="171" s="1"/>
  <c r="F44" i="164"/>
  <c r="C44" i="171"/>
  <c r="I44" i="171"/>
  <c r="B43" i="171"/>
  <c r="H43" i="171" s="1"/>
  <c r="B43" i="164"/>
  <c r="S44" i="162"/>
  <c r="J44" i="161" s="1"/>
  <c r="G43" i="171"/>
  <c r="F43" i="164"/>
  <c r="M43" i="171"/>
  <c r="C43" i="171"/>
  <c r="I43" i="171" s="1"/>
  <c r="B42" i="171"/>
  <c r="H42" i="171" s="1"/>
  <c r="P42" i="171" s="1"/>
  <c r="B42" i="164"/>
  <c r="S43" i="162"/>
  <c r="J43" i="161"/>
  <c r="G42" i="171"/>
  <c r="F42" i="164"/>
  <c r="M42" i="171"/>
  <c r="C42" i="171"/>
  <c r="I42" i="171" s="1"/>
  <c r="B41" i="171"/>
  <c r="B41" i="164"/>
  <c r="H41" i="171" s="1"/>
  <c r="P41" i="171" s="1"/>
  <c r="S42" i="162"/>
  <c r="J42" i="161"/>
  <c r="G41" i="171"/>
  <c r="M41" i="171" s="1"/>
  <c r="F41" i="164"/>
  <c r="C41" i="171"/>
  <c r="I41" i="171" s="1"/>
  <c r="B40" i="171"/>
  <c r="B40" i="164"/>
  <c r="H40" i="171"/>
  <c r="P40" i="171" s="1"/>
  <c r="S41" i="162"/>
  <c r="J41" i="161" s="1"/>
  <c r="G40" i="171"/>
  <c r="M40" i="171" s="1"/>
  <c r="F40" i="164"/>
  <c r="C40" i="171"/>
  <c r="I40" i="171"/>
  <c r="B39" i="171"/>
  <c r="H39" i="171" s="1"/>
  <c r="P39" i="171" s="1"/>
  <c r="B39" i="164"/>
  <c r="S40" i="162"/>
  <c r="J40" i="161"/>
  <c r="G39" i="171"/>
  <c r="F39" i="164"/>
  <c r="M39" i="171"/>
  <c r="C39" i="171"/>
  <c r="I39" i="171"/>
  <c r="B38" i="171"/>
  <c r="H38" i="171" s="1"/>
  <c r="P38" i="171" s="1"/>
  <c r="B38" i="164"/>
  <c r="S39" i="162"/>
  <c r="J39" i="161"/>
  <c r="G38" i="171"/>
  <c r="F38" i="164"/>
  <c r="M38" i="171"/>
  <c r="C38" i="171"/>
  <c r="I38" i="171" s="1"/>
  <c r="B37" i="171"/>
  <c r="B37" i="164"/>
  <c r="H37" i="171" s="1"/>
  <c r="P37" i="171" s="1"/>
  <c r="S38" i="162"/>
  <c r="J38" i="161"/>
  <c r="G37" i="171"/>
  <c r="M37" i="171" s="1"/>
  <c r="F37" i="164"/>
  <c r="C37" i="171"/>
  <c r="I37" i="171" s="1"/>
  <c r="B36" i="171"/>
  <c r="B36" i="164"/>
  <c r="H36" i="171"/>
  <c r="P36" i="171" s="1"/>
  <c r="S37" i="162"/>
  <c r="J37" i="161" s="1"/>
  <c r="G36" i="171"/>
  <c r="M36" i="171" s="1"/>
  <c r="F36" i="164"/>
  <c r="C36" i="171"/>
  <c r="I36" i="171"/>
  <c r="B35" i="171"/>
  <c r="H35" i="171" s="1"/>
  <c r="P35" i="171" s="1"/>
  <c r="B35" i="164"/>
  <c r="S36" i="162"/>
  <c r="J36" i="161" s="1"/>
  <c r="G35" i="171"/>
  <c r="F35" i="164"/>
  <c r="M35" i="171" s="1"/>
  <c r="C35" i="171"/>
  <c r="I35" i="171" s="1"/>
  <c r="B34" i="171"/>
  <c r="H34" i="171" s="1"/>
  <c r="P34" i="171" s="1"/>
  <c r="B34" i="164"/>
  <c r="S35" i="162"/>
  <c r="J35" i="161"/>
  <c r="G34" i="171"/>
  <c r="F34" i="164"/>
  <c r="M34" i="171"/>
  <c r="C34" i="171"/>
  <c r="I34" i="171" s="1"/>
  <c r="B33" i="171"/>
  <c r="B33" i="164"/>
  <c r="H33" i="171" s="1"/>
  <c r="P33" i="171" s="1"/>
  <c r="S34" i="162"/>
  <c r="J34" i="161"/>
  <c r="G33" i="171"/>
  <c r="M33" i="171" s="1"/>
  <c r="F33" i="164"/>
  <c r="C33" i="171"/>
  <c r="I33" i="171" s="1"/>
  <c r="B32" i="171"/>
  <c r="B32" i="164"/>
  <c r="H32" i="171"/>
  <c r="S33" i="162"/>
  <c r="J33" i="161" s="1"/>
  <c r="G32" i="171"/>
  <c r="M32" i="171" s="1"/>
  <c r="F32" i="164"/>
  <c r="C32" i="171"/>
  <c r="I32" i="171"/>
  <c r="B31" i="171"/>
  <c r="B31" i="164"/>
  <c r="H31" i="171"/>
  <c r="S32" i="162"/>
  <c r="J32" i="161" s="1"/>
  <c r="P31" i="171" s="1"/>
  <c r="G31" i="171"/>
  <c r="F31" i="164"/>
  <c r="M31" i="171" s="1"/>
  <c r="C31" i="171"/>
  <c r="I31" i="171" s="1"/>
  <c r="B30" i="171"/>
  <c r="H30" i="171" s="1"/>
  <c r="P30" i="171" s="1"/>
  <c r="B30" i="164"/>
  <c r="S31" i="162"/>
  <c r="J31" i="161"/>
  <c r="G30" i="171"/>
  <c r="F30" i="164"/>
  <c r="M30" i="171"/>
  <c r="C30" i="171"/>
  <c r="I30" i="171" s="1"/>
  <c r="B29" i="171"/>
  <c r="B29" i="164"/>
  <c r="H29" i="171" s="1"/>
  <c r="P29" i="171" s="1"/>
  <c r="S30" i="162"/>
  <c r="J30" i="161"/>
  <c r="G29" i="171"/>
  <c r="F29" i="164"/>
  <c r="M29" i="171"/>
  <c r="C29" i="171"/>
  <c r="I29" i="171" s="1"/>
  <c r="B28" i="171"/>
  <c r="B28" i="164"/>
  <c r="H28" i="171"/>
  <c r="P28" i="171" s="1"/>
  <c r="S29" i="162"/>
  <c r="J29" i="161" s="1"/>
  <c r="G28" i="171"/>
  <c r="M28" i="171" s="1"/>
  <c r="F28" i="164"/>
  <c r="C28" i="171"/>
  <c r="I28" i="171"/>
  <c r="B27" i="171"/>
  <c r="B27" i="164"/>
  <c r="H27" i="171"/>
  <c r="P27" i="171" s="1"/>
  <c r="S28" i="162"/>
  <c r="J28" i="161" s="1"/>
  <c r="G27" i="171"/>
  <c r="M27" i="171" s="1"/>
  <c r="F27" i="164"/>
  <c r="C27" i="171"/>
  <c r="I27" i="171"/>
  <c r="B26" i="171"/>
  <c r="H26" i="171" s="1"/>
  <c r="P26" i="171" s="1"/>
  <c r="B26" i="164"/>
  <c r="S27" i="162"/>
  <c r="J27" i="161"/>
  <c r="G26" i="171"/>
  <c r="F26" i="164"/>
  <c r="M26" i="171"/>
  <c r="C26" i="171"/>
  <c r="I26" i="171" s="1"/>
  <c r="B25" i="171"/>
  <c r="H25" i="171" s="1"/>
  <c r="P25" i="171" s="1"/>
  <c r="B25" i="164"/>
  <c r="S26" i="162"/>
  <c r="J26" i="161"/>
  <c r="G25" i="171"/>
  <c r="F25" i="164"/>
  <c r="M25" i="171"/>
  <c r="C25" i="171"/>
  <c r="I25" i="171" s="1"/>
  <c r="B24" i="171"/>
  <c r="B24" i="164"/>
  <c r="H24" i="171" s="1"/>
  <c r="P24" i="171" s="1"/>
  <c r="S25" i="162"/>
  <c r="J25" i="161"/>
  <c r="G24" i="171"/>
  <c r="M24" i="171" s="1"/>
  <c r="F24" i="164"/>
  <c r="C24" i="171"/>
  <c r="I24" i="171" s="1"/>
  <c r="B23" i="171"/>
  <c r="B23" i="164"/>
  <c r="H23" i="171"/>
  <c r="P23" i="171" s="1"/>
  <c r="S24" i="162"/>
  <c r="J24" i="161" s="1"/>
  <c r="G23" i="171"/>
  <c r="M23" i="171" s="1"/>
  <c r="F23" i="164"/>
  <c r="C23" i="171"/>
  <c r="I23" i="171"/>
  <c r="B22" i="171"/>
  <c r="H22" i="171" s="1"/>
  <c r="P22" i="171" s="1"/>
  <c r="B22" i="164"/>
  <c r="S23" i="162"/>
  <c r="J23" i="161"/>
  <c r="G22" i="171"/>
  <c r="F22" i="164"/>
  <c r="M22" i="171"/>
  <c r="C22" i="171"/>
  <c r="I22" i="171" s="1"/>
  <c r="B21" i="171"/>
  <c r="H21" i="171" s="1"/>
  <c r="P21" i="171" s="1"/>
  <c r="B21" i="164"/>
  <c r="S22" i="162"/>
  <c r="J22" i="161"/>
  <c r="G21" i="171"/>
  <c r="F21" i="164"/>
  <c r="M21" i="171"/>
  <c r="C21" i="171"/>
  <c r="I21" i="171" s="1"/>
  <c r="B20" i="171"/>
  <c r="B20" i="164"/>
  <c r="H20" i="171" s="1"/>
  <c r="P20" i="171" s="1"/>
  <c r="S21" i="162"/>
  <c r="J21" i="161"/>
  <c r="G20" i="171"/>
  <c r="M20" i="171" s="1"/>
  <c r="F20" i="164"/>
  <c r="C20" i="171"/>
  <c r="I20" i="171" s="1"/>
  <c r="B19" i="171"/>
  <c r="B19" i="164"/>
  <c r="H19" i="171"/>
  <c r="P19" i="171" s="1"/>
  <c r="S20" i="162"/>
  <c r="J20" i="161" s="1"/>
  <c r="G19" i="171"/>
  <c r="M19" i="171" s="1"/>
  <c r="F19" i="164"/>
  <c r="C19" i="171"/>
  <c r="I19" i="171"/>
  <c r="B18" i="171"/>
  <c r="H18" i="171" s="1"/>
  <c r="B18" i="164"/>
  <c r="S19" i="162"/>
  <c r="J19" i="161" s="1"/>
  <c r="G18" i="171"/>
  <c r="F18" i="164"/>
  <c r="M18" i="171" s="1"/>
  <c r="C18" i="171"/>
  <c r="I18" i="171" s="1"/>
  <c r="B17" i="171"/>
  <c r="H17" i="171" s="1"/>
  <c r="P17" i="171" s="1"/>
  <c r="B17" i="164"/>
  <c r="S18" i="162"/>
  <c r="J18" i="161"/>
  <c r="G17" i="171"/>
  <c r="F17" i="164"/>
  <c r="M17" i="171"/>
  <c r="C17" i="171"/>
  <c r="I17" i="171" s="1"/>
  <c r="B16" i="171"/>
  <c r="B16" i="164"/>
  <c r="H16" i="171" s="1"/>
  <c r="P16" i="171" s="1"/>
  <c r="S17" i="162"/>
  <c r="J17" i="161"/>
  <c r="G16" i="171"/>
  <c r="M16" i="171" s="1"/>
  <c r="F16" i="164"/>
  <c r="C16" i="171"/>
  <c r="I16" i="171" s="1"/>
  <c r="B15" i="171"/>
  <c r="B15" i="164"/>
  <c r="H15" i="171"/>
  <c r="P15" i="171" s="1"/>
  <c r="S16" i="162"/>
  <c r="J16" i="161"/>
  <c r="G15" i="171"/>
  <c r="M15" i="171" s="1"/>
  <c r="F15" i="164"/>
  <c r="C15" i="171"/>
  <c r="I15" i="171"/>
  <c r="B14" i="171"/>
  <c r="H14" i="171" s="1"/>
  <c r="P14" i="171" s="1"/>
  <c r="B14" i="164"/>
  <c r="S15" i="162"/>
  <c r="J15" i="161" s="1"/>
  <c r="G14" i="171"/>
  <c r="F14" i="164"/>
  <c r="M14" i="171" s="1"/>
  <c r="C14" i="171"/>
  <c r="I14" i="171" s="1"/>
  <c r="B13" i="171"/>
  <c r="H13" i="171" s="1"/>
  <c r="P13" i="171" s="1"/>
  <c r="B13" i="164"/>
  <c r="S14" i="162"/>
  <c r="J14" i="161"/>
  <c r="G13" i="171"/>
  <c r="F13" i="164"/>
  <c r="M13" i="171"/>
  <c r="C13" i="171"/>
  <c r="I13" i="171" s="1"/>
  <c r="B12" i="171"/>
  <c r="B12" i="164"/>
  <c r="H12" i="171" s="1"/>
  <c r="P12" i="171" s="1"/>
  <c r="S13" i="162"/>
  <c r="J13" i="161"/>
  <c r="G12" i="171"/>
  <c r="F12" i="164"/>
  <c r="M12" i="171"/>
  <c r="C12" i="171"/>
  <c r="I12" i="171" s="1"/>
  <c r="B11" i="171"/>
  <c r="B11" i="164"/>
  <c r="H11" i="171"/>
  <c r="P11" i="171" s="1"/>
  <c r="S12" i="162"/>
  <c r="J12" i="161" s="1"/>
  <c r="G11" i="171"/>
  <c r="M11" i="171" s="1"/>
  <c r="F11" i="164"/>
  <c r="C11" i="171"/>
  <c r="I11" i="171"/>
  <c r="B10" i="171"/>
  <c r="B10" i="164"/>
  <c r="H10" i="171"/>
  <c r="P10" i="171" s="1"/>
  <c r="S11" i="162"/>
  <c r="J11" i="161" s="1"/>
  <c r="G10" i="171"/>
  <c r="M10" i="171" s="1"/>
  <c r="F10" i="164"/>
  <c r="C10" i="171"/>
  <c r="I10" i="171"/>
  <c r="B9" i="171"/>
  <c r="H9" i="171" s="1"/>
  <c r="P9" i="171" s="1"/>
  <c r="B9" i="164"/>
  <c r="S10" i="162"/>
  <c r="J10" i="161"/>
  <c r="G9" i="171"/>
  <c r="F9" i="164"/>
  <c r="M9" i="171"/>
  <c r="C9" i="171"/>
  <c r="I9" i="171" s="1"/>
  <c r="G110" i="170"/>
  <c r="G76" i="170"/>
  <c r="G120" i="170"/>
  <c r="F110" i="170"/>
  <c r="F76" i="170"/>
  <c r="F120" i="170"/>
  <c r="E110" i="170"/>
  <c r="E76" i="170"/>
  <c r="D110" i="170"/>
  <c r="D120" i="170" s="1"/>
  <c r="D76" i="170"/>
  <c r="J76" i="170" s="1"/>
  <c r="C110" i="170"/>
  <c r="C76" i="170"/>
  <c r="C120" i="170"/>
  <c r="B110" i="170"/>
  <c r="B76" i="170"/>
  <c r="B120" i="170"/>
  <c r="G112" i="170"/>
  <c r="M112" i="170" s="1"/>
  <c r="F112" i="170"/>
  <c r="L112" i="170"/>
  <c r="E112" i="170"/>
  <c r="K112" i="170" s="1"/>
  <c r="D112" i="170"/>
  <c r="J112" i="170"/>
  <c r="C112" i="170"/>
  <c r="I112" i="170" s="1"/>
  <c r="B112" i="170"/>
  <c r="H112" i="170"/>
  <c r="G111" i="170"/>
  <c r="M111" i="170" s="1"/>
  <c r="F111" i="170"/>
  <c r="L111" i="170"/>
  <c r="E111" i="170"/>
  <c r="K111" i="170" s="1"/>
  <c r="D111" i="170"/>
  <c r="J111" i="170"/>
  <c r="C111" i="170"/>
  <c r="I111" i="170" s="1"/>
  <c r="B111" i="170"/>
  <c r="H111" i="170"/>
  <c r="M110" i="170"/>
  <c r="L110" i="170"/>
  <c r="J110" i="170"/>
  <c r="I110" i="170"/>
  <c r="H110" i="170"/>
  <c r="G109" i="170"/>
  <c r="M109" i="170"/>
  <c r="F109" i="170"/>
  <c r="L109" i="170" s="1"/>
  <c r="E109" i="170"/>
  <c r="K109" i="170"/>
  <c r="D109" i="170"/>
  <c r="J109" i="170" s="1"/>
  <c r="C109" i="170"/>
  <c r="I109" i="170"/>
  <c r="B109" i="170"/>
  <c r="H109" i="170" s="1"/>
  <c r="G108" i="170"/>
  <c r="M108" i="170"/>
  <c r="F108" i="170"/>
  <c r="L108" i="170" s="1"/>
  <c r="E108" i="170"/>
  <c r="K108" i="170"/>
  <c r="D108" i="170"/>
  <c r="J108" i="170" s="1"/>
  <c r="C108" i="170"/>
  <c r="I108" i="170"/>
  <c r="B108" i="170"/>
  <c r="H108" i="170" s="1"/>
  <c r="G107" i="170"/>
  <c r="M107" i="170"/>
  <c r="F107" i="170"/>
  <c r="L107" i="170" s="1"/>
  <c r="E107" i="170"/>
  <c r="K107" i="170"/>
  <c r="D107" i="170"/>
  <c r="J107" i="170" s="1"/>
  <c r="C107" i="170"/>
  <c r="I107" i="170"/>
  <c r="B107" i="170"/>
  <c r="H107" i="170" s="1"/>
  <c r="G106" i="170"/>
  <c r="M106" i="170"/>
  <c r="F106" i="170"/>
  <c r="L106" i="170" s="1"/>
  <c r="E106" i="170"/>
  <c r="K106" i="170"/>
  <c r="D106" i="170"/>
  <c r="J106" i="170" s="1"/>
  <c r="C106" i="170"/>
  <c r="I106" i="170"/>
  <c r="B106" i="170"/>
  <c r="H106" i="170" s="1"/>
  <c r="G105" i="170"/>
  <c r="M105" i="170"/>
  <c r="F105" i="170"/>
  <c r="L105" i="170" s="1"/>
  <c r="E105" i="170"/>
  <c r="K105" i="170"/>
  <c r="D105" i="170"/>
  <c r="J105" i="170" s="1"/>
  <c r="C105" i="170"/>
  <c r="I105" i="170"/>
  <c r="B105" i="170"/>
  <c r="H105" i="170" s="1"/>
  <c r="G104" i="170"/>
  <c r="M104" i="170"/>
  <c r="F104" i="170"/>
  <c r="L104" i="170" s="1"/>
  <c r="E104" i="170"/>
  <c r="K104" i="170"/>
  <c r="D104" i="170"/>
  <c r="J104" i="170" s="1"/>
  <c r="C104" i="170"/>
  <c r="I104" i="170"/>
  <c r="B104" i="170"/>
  <c r="H104" i="170" s="1"/>
  <c r="G103" i="170"/>
  <c r="M103" i="170"/>
  <c r="F103" i="170"/>
  <c r="L103" i="170" s="1"/>
  <c r="E103" i="170"/>
  <c r="K103" i="170"/>
  <c r="D103" i="170"/>
  <c r="J103" i="170" s="1"/>
  <c r="C103" i="170"/>
  <c r="I103" i="170"/>
  <c r="B103" i="170"/>
  <c r="H103" i="170" s="1"/>
  <c r="G102" i="170"/>
  <c r="M102" i="170"/>
  <c r="F102" i="170"/>
  <c r="L102" i="170" s="1"/>
  <c r="E102" i="170"/>
  <c r="K102" i="170"/>
  <c r="D102" i="170"/>
  <c r="J102" i="170" s="1"/>
  <c r="C102" i="170"/>
  <c r="I102" i="170"/>
  <c r="B102" i="170"/>
  <c r="H102" i="170" s="1"/>
  <c r="G101" i="170"/>
  <c r="M101" i="170"/>
  <c r="F101" i="170"/>
  <c r="L101" i="170" s="1"/>
  <c r="E101" i="170"/>
  <c r="K101" i="170"/>
  <c r="D101" i="170"/>
  <c r="J101" i="170" s="1"/>
  <c r="C101" i="170"/>
  <c r="I101" i="170"/>
  <c r="B101" i="170"/>
  <c r="H101" i="170" s="1"/>
  <c r="G100" i="170"/>
  <c r="M100" i="170"/>
  <c r="F100" i="170"/>
  <c r="L100" i="170" s="1"/>
  <c r="E100" i="170"/>
  <c r="K100" i="170"/>
  <c r="D100" i="170"/>
  <c r="J100" i="170" s="1"/>
  <c r="C100" i="170"/>
  <c r="I100" i="170"/>
  <c r="B100" i="170"/>
  <c r="H100" i="170" s="1"/>
  <c r="G99" i="170"/>
  <c r="M99" i="170"/>
  <c r="F99" i="170"/>
  <c r="L99" i="170" s="1"/>
  <c r="E99" i="170"/>
  <c r="K99" i="170"/>
  <c r="D99" i="170"/>
  <c r="J99" i="170" s="1"/>
  <c r="C99" i="170"/>
  <c r="I99" i="170"/>
  <c r="B99" i="170"/>
  <c r="H99" i="170" s="1"/>
  <c r="G98" i="170"/>
  <c r="M98" i="170"/>
  <c r="F98" i="170"/>
  <c r="L98" i="170" s="1"/>
  <c r="E98" i="170"/>
  <c r="K98" i="170"/>
  <c r="D98" i="170"/>
  <c r="J98" i="170" s="1"/>
  <c r="C98" i="170"/>
  <c r="I98" i="170"/>
  <c r="B98" i="170"/>
  <c r="H98" i="170" s="1"/>
  <c r="G97" i="170"/>
  <c r="M97" i="170"/>
  <c r="F97" i="170"/>
  <c r="L97" i="170" s="1"/>
  <c r="E97" i="170"/>
  <c r="K97" i="170"/>
  <c r="D97" i="170"/>
  <c r="J97" i="170" s="1"/>
  <c r="C97" i="170"/>
  <c r="I97" i="170"/>
  <c r="B97" i="170"/>
  <c r="H97" i="170" s="1"/>
  <c r="G96" i="170"/>
  <c r="M96" i="170"/>
  <c r="F96" i="170"/>
  <c r="L96" i="170" s="1"/>
  <c r="E96" i="170"/>
  <c r="K96" i="170"/>
  <c r="D96" i="170"/>
  <c r="J96" i="170" s="1"/>
  <c r="C96" i="170"/>
  <c r="I96" i="170"/>
  <c r="B96" i="170"/>
  <c r="H96" i="170" s="1"/>
  <c r="G95" i="170"/>
  <c r="M95" i="170"/>
  <c r="F95" i="170"/>
  <c r="L95" i="170" s="1"/>
  <c r="E95" i="170"/>
  <c r="K95" i="170"/>
  <c r="D95" i="170"/>
  <c r="J95" i="170" s="1"/>
  <c r="C95" i="170"/>
  <c r="I95" i="170"/>
  <c r="B95" i="170"/>
  <c r="H95" i="170" s="1"/>
  <c r="G94" i="170"/>
  <c r="M94" i="170"/>
  <c r="F94" i="170"/>
  <c r="L94" i="170" s="1"/>
  <c r="E94" i="170"/>
  <c r="K94" i="170"/>
  <c r="D94" i="170"/>
  <c r="J94" i="170" s="1"/>
  <c r="C94" i="170"/>
  <c r="I94" i="170"/>
  <c r="B94" i="170"/>
  <c r="H94" i="170" s="1"/>
  <c r="G93" i="170"/>
  <c r="M93" i="170"/>
  <c r="F93" i="170"/>
  <c r="L93" i="170" s="1"/>
  <c r="E93" i="170"/>
  <c r="K93" i="170"/>
  <c r="D93" i="170"/>
  <c r="J93" i="170" s="1"/>
  <c r="C93" i="170"/>
  <c r="I93" i="170"/>
  <c r="B93" i="170"/>
  <c r="H93" i="170" s="1"/>
  <c r="G92" i="170"/>
  <c r="M92" i="170"/>
  <c r="F92" i="170"/>
  <c r="L92" i="170" s="1"/>
  <c r="E92" i="170"/>
  <c r="K92" i="170"/>
  <c r="D92" i="170"/>
  <c r="J92" i="170" s="1"/>
  <c r="C92" i="170"/>
  <c r="I92" i="170"/>
  <c r="B92" i="170"/>
  <c r="H92" i="170" s="1"/>
  <c r="G91" i="170"/>
  <c r="M91" i="170"/>
  <c r="F91" i="170"/>
  <c r="L91" i="170" s="1"/>
  <c r="E91" i="170"/>
  <c r="K91" i="170"/>
  <c r="D91" i="170"/>
  <c r="J91" i="170" s="1"/>
  <c r="C91" i="170"/>
  <c r="I91" i="170"/>
  <c r="B91" i="170"/>
  <c r="H91" i="170" s="1"/>
  <c r="G90" i="170"/>
  <c r="M90" i="170"/>
  <c r="F90" i="170"/>
  <c r="L90" i="170" s="1"/>
  <c r="E90" i="170"/>
  <c r="K90" i="170"/>
  <c r="D90" i="170"/>
  <c r="J90" i="170" s="1"/>
  <c r="C90" i="170"/>
  <c r="I90" i="170"/>
  <c r="B90" i="170"/>
  <c r="H90" i="170" s="1"/>
  <c r="G89" i="170"/>
  <c r="M89" i="170"/>
  <c r="F89" i="170"/>
  <c r="L89" i="170" s="1"/>
  <c r="E89" i="170"/>
  <c r="K89" i="170"/>
  <c r="D89" i="170"/>
  <c r="J89" i="170" s="1"/>
  <c r="C89" i="170"/>
  <c r="I89" i="170"/>
  <c r="B89" i="170"/>
  <c r="H89" i="170" s="1"/>
  <c r="G88" i="170"/>
  <c r="M88" i="170"/>
  <c r="F88" i="170"/>
  <c r="L88" i="170" s="1"/>
  <c r="E88" i="170"/>
  <c r="K88" i="170"/>
  <c r="D88" i="170"/>
  <c r="J88" i="170" s="1"/>
  <c r="C88" i="170"/>
  <c r="I88" i="170"/>
  <c r="B88" i="170"/>
  <c r="H88" i="170" s="1"/>
  <c r="G87" i="170"/>
  <c r="M87" i="170"/>
  <c r="F87" i="170"/>
  <c r="L87" i="170" s="1"/>
  <c r="E87" i="170"/>
  <c r="K87" i="170"/>
  <c r="D87" i="170"/>
  <c r="J87" i="170" s="1"/>
  <c r="C87" i="170"/>
  <c r="I87" i="170"/>
  <c r="B87" i="170"/>
  <c r="H87" i="170" s="1"/>
  <c r="G86" i="170"/>
  <c r="M86" i="170"/>
  <c r="F86" i="170"/>
  <c r="L86" i="170" s="1"/>
  <c r="E86" i="170"/>
  <c r="K86" i="170"/>
  <c r="D86" i="170"/>
  <c r="J86" i="170" s="1"/>
  <c r="C86" i="170"/>
  <c r="I86" i="170"/>
  <c r="B86" i="170"/>
  <c r="H86" i="170" s="1"/>
  <c r="G85" i="170"/>
  <c r="M85" i="170"/>
  <c r="F85" i="170"/>
  <c r="L85" i="170" s="1"/>
  <c r="E85" i="170"/>
  <c r="K85" i="170"/>
  <c r="D85" i="170"/>
  <c r="J85" i="170" s="1"/>
  <c r="C85" i="170"/>
  <c r="I85" i="170"/>
  <c r="B85" i="170"/>
  <c r="H85" i="170" s="1"/>
  <c r="G84" i="170"/>
  <c r="M84" i="170"/>
  <c r="F84" i="170"/>
  <c r="L84" i="170" s="1"/>
  <c r="E84" i="170"/>
  <c r="K84" i="170"/>
  <c r="D84" i="170"/>
  <c r="J84" i="170" s="1"/>
  <c r="C84" i="170"/>
  <c r="I84" i="170"/>
  <c r="B84" i="170"/>
  <c r="H84" i="170" s="1"/>
  <c r="G83" i="170"/>
  <c r="M83" i="170"/>
  <c r="F83" i="170"/>
  <c r="L83" i="170" s="1"/>
  <c r="E83" i="170"/>
  <c r="K83" i="170"/>
  <c r="D83" i="170"/>
  <c r="J83" i="170" s="1"/>
  <c r="C83" i="170"/>
  <c r="I83" i="170"/>
  <c r="B83" i="170"/>
  <c r="H83" i="170" s="1"/>
  <c r="G82" i="170"/>
  <c r="M82" i="170"/>
  <c r="F82" i="170"/>
  <c r="L82" i="170" s="1"/>
  <c r="E82" i="170"/>
  <c r="K82" i="170"/>
  <c r="D82" i="170"/>
  <c r="J82" i="170" s="1"/>
  <c r="C82" i="170"/>
  <c r="I82" i="170"/>
  <c r="B82" i="170"/>
  <c r="H82" i="170" s="1"/>
  <c r="G81" i="170"/>
  <c r="M81" i="170"/>
  <c r="F81" i="170"/>
  <c r="L81" i="170" s="1"/>
  <c r="E81" i="170"/>
  <c r="K81" i="170"/>
  <c r="D81" i="170"/>
  <c r="J81" i="170" s="1"/>
  <c r="C81" i="170"/>
  <c r="I81" i="170"/>
  <c r="B81" i="170"/>
  <c r="H81" i="170" s="1"/>
  <c r="G80" i="170"/>
  <c r="M80" i="170"/>
  <c r="F80" i="170"/>
  <c r="L80" i="170" s="1"/>
  <c r="E80" i="170"/>
  <c r="K80" i="170"/>
  <c r="D80" i="170"/>
  <c r="J80" i="170" s="1"/>
  <c r="C80" i="170"/>
  <c r="I80" i="170"/>
  <c r="B80" i="170"/>
  <c r="H80" i="170" s="1"/>
  <c r="G79" i="170"/>
  <c r="M79" i="170"/>
  <c r="F79" i="170"/>
  <c r="L79" i="170" s="1"/>
  <c r="E79" i="170"/>
  <c r="K79" i="170"/>
  <c r="D79" i="170"/>
  <c r="J79" i="170" s="1"/>
  <c r="C79" i="170"/>
  <c r="I79" i="170"/>
  <c r="B79" i="170"/>
  <c r="H79" i="170" s="1"/>
  <c r="G78" i="170"/>
  <c r="M78" i="170"/>
  <c r="F78" i="170"/>
  <c r="L78" i="170" s="1"/>
  <c r="E78" i="170"/>
  <c r="K78" i="170"/>
  <c r="D78" i="170"/>
  <c r="J78" i="170" s="1"/>
  <c r="C78" i="170"/>
  <c r="I78" i="170"/>
  <c r="B78" i="170"/>
  <c r="H78" i="170" s="1"/>
  <c r="G77" i="170"/>
  <c r="M77" i="170"/>
  <c r="F77" i="170"/>
  <c r="L77" i="170" s="1"/>
  <c r="E77" i="170"/>
  <c r="K77" i="170"/>
  <c r="D77" i="170"/>
  <c r="J77" i="170" s="1"/>
  <c r="C77" i="170"/>
  <c r="I77" i="170"/>
  <c r="B77" i="170"/>
  <c r="H77" i="170" s="1"/>
  <c r="M76" i="170"/>
  <c r="L76" i="170"/>
  <c r="K76" i="170"/>
  <c r="I76" i="170"/>
  <c r="H76" i="170"/>
  <c r="G75" i="170"/>
  <c r="M75" i="170" s="1"/>
  <c r="F75" i="170"/>
  <c r="L75" i="170"/>
  <c r="E75" i="170"/>
  <c r="K75" i="170" s="1"/>
  <c r="D75" i="170"/>
  <c r="J75" i="170"/>
  <c r="C75" i="170"/>
  <c r="I75" i="170" s="1"/>
  <c r="B75" i="170"/>
  <c r="H75" i="170"/>
  <c r="G74" i="170"/>
  <c r="M74" i="170" s="1"/>
  <c r="F74" i="170"/>
  <c r="L74" i="170"/>
  <c r="E74" i="170"/>
  <c r="K74" i="170" s="1"/>
  <c r="D74" i="170"/>
  <c r="J74" i="170"/>
  <c r="C74" i="170"/>
  <c r="I74" i="170" s="1"/>
  <c r="B74" i="170"/>
  <c r="H74" i="170"/>
  <c r="G73" i="170"/>
  <c r="M73" i="170" s="1"/>
  <c r="F73" i="170"/>
  <c r="L73" i="170"/>
  <c r="E73" i="170"/>
  <c r="K73" i="170" s="1"/>
  <c r="D73" i="170"/>
  <c r="J73" i="170"/>
  <c r="C73" i="170"/>
  <c r="I73" i="170" s="1"/>
  <c r="B73" i="170"/>
  <c r="H73" i="170"/>
  <c r="G72" i="170"/>
  <c r="M72" i="170" s="1"/>
  <c r="F72" i="170"/>
  <c r="L72" i="170"/>
  <c r="E72" i="170"/>
  <c r="K72" i="170" s="1"/>
  <c r="D72" i="170"/>
  <c r="J72" i="170"/>
  <c r="C72" i="170"/>
  <c r="I72" i="170" s="1"/>
  <c r="B72" i="170"/>
  <c r="H72" i="170"/>
  <c r="G71" i="170"/>
  <c r="M71" i="170" s="1"/>
  <c r="F71" i="170"/>
  <c r="L71" i="170"/>
  <c r="E71" i="170"/>
  <c r="K71" i="170" s="1"/>
  <c r="D71" i="170"/>
  <c r="J71" i="170"/>
  <c r="C71" i="170"/>
  <c r="I71" i="170" s="1"/>
  <c r="B71" i="170"/>
  <c r="H71" i="170"/>
  <c r="G70" i="170"/>
  <c r="M70" i="170" s="1"/>
  <c r="F70" i="170"/>
  <c r="L70" i="170"/>
  <c r="E70" i="170"/>
  <c r="K70" i="170" s="1"/>
  <c r="D70" i="170"/>
  <c r="J70" i="170"/>
  <c r="C70" i="170"/>
  <c r="I70" i="170" s="1"/>
  <c r="B70" i="170"/>
  <c r="H70" i="170"/>
  <c r="G69" i="170"/>
  <c r="M69" i="170" s="1"/>
  <c r="F69" i="170"/>
  <c r="L69" i="170"/>
  <c r="E69" i="170"/>
  <c r="K69" i="170" s="1"/>
  <c r="D69" i="170"/>
  <c r="J69" i="170"/>
  <c r="C69" i="170"/>
  <c r="I69" i="170" s="1"/>
  <c r="B69" i="170"/>
  <c r="H69" i="170"/>
  <c r="G68" i="170"/>
  <c r="M68" i="170" s="1"/>
  <c r="F68" i="170"/>
  <c r="L68" i="170"/>
  <c r="E68" i="170"/>
  <c r="K68" i="170" s="1"/>
  <c r="D68" i="170"/>
  <c r="J68" i="170"/>
  <c r="C68" i="170"/>
  <c r="I68" i="170" s="1"/>
  <c r="B68" i="170"/>
  <c r="H68" i="170"/>
  <c r="G67" i="170"/>
  <c r="M67" i="170" s="1"/>
  <c r="F67" i="170"/>
  <c r="L67" i="170"/>
  <c r="E67" i="170"/>
  <c r="K67" i="170" s="1"/>
  <c r="D67" i="170"/>
  <c r="J67" i="170"/>
  <c r="C67" i="170"/>
  <c r="I67" i="170" s="1"/>
  <c r="B67" i="170"/>
  <c r="H67" i="170"/>
  <c r="G66" i="170"/>
  <c r="M66" i="170" s="1"/>
  <c r="F66" i="170"/>
  <c r="L66" i="170"/>
  <c r="E66" i="170"/>
  <c r="K66" i="170" s="1"/>
  <c r="D66" i="170"/>
  <c r="J66" i="170"/>
  <c r="C66" i="170"/>
  <c r="I66" i="170" s="1"/>
  <c r="B66" i="170"/>
  <c r="H66" i="170"/>
  <c r="G65" i="170"/>
  <c r="M65" i="170" s="1"/>
  <c r="F65" i="170"/>
  <c r="L65" i="170"/>
  <c r="E65" i="170"/>
  <c r="K65" i="170" s="1"/>
  <c r="D65" i="170"/>
  <c r="J65" i="170"/>
  <c r="C65" i="170"/>
  <c r="I65" i="170" s="1"/>
  <c r="B65" i="170"/>
  <c r="H65" i="170"/>
  <c r="G64" i="170"/>
  <c r="M64" i="170" s="1"/>
  <c r="F64" i="170"/>
  <c r="L64" i="170"/>
  <c r="E64" i="170"/>
  <c r="K64" i="170" s="1"/>
  <c r="D64" i="170"/>
  <c r="J64" i="170"/>
  <c r="C64" i="170"/>
  <c r="I64" i="170" s="1"/>
  <c r="B64" i="170"/>
  <c r="H64" i="170"/>
  <c r="G63" i="170"/>
  <c r="M63" i="170" s="1"/>
  <c r="F63" i="170"/>
  <c r="L63" i="170"/>
  <c r="E63" i="170"/>
  <c r="K63" i="170" s="1"/>
  <c r="D63" i="170"/>
  <c r="J63" i="170"/>
  <c r="C63" i="170"/>
  <c r="I63" i="170" s="1"/>
  <c r="B63" i="170"/>
  <c r="H63" i="170"/>
  <c r="G62" i="170"/>
  <c r="M62" i="170" s="1"/>
  <c r="F62" i="170"/>
  <c r="L62" i="170"/>
  <c r="E62" i="170"/>
  <c r="K62" i="170" s="1"/>
  <c r="D62" i="170"/>
  <c r="J62" i="170"/>
  <c r="C62" i="170"/>
  <c r="I62" i="170" s="1"/>
  <c r="B62" i="170"/>
  <c r="H62" i="170"/>
  <c r="G61" i="170"/>
  <c r="M61" i="170" s="1"/>
  <c r="F61" i="170"/>
  <c r="L61" i="170"/>
  <c r="E61" i="170"/>
  <c r="K61" i="170" s="1"/>
  <c r="D61" i="170"/>
  <c r="J61" i="170"/>
  <c r="C61" i="170"/>
  <c r="I61" i="170" s="1"/>
  <c r="B61" i="170"/>
  <c r="H61" i="170"/>
  <c r="G60" i="170"/>
  <c r="M60" i="170" s="1"/>
  <c r="F60" i="170"/>
  <c r="L60" i="170"/>
  <c r="E60" i="170"/>
  <c r="K60" i="170" s="1"/>
  <c r="D60" i="170"/>
  <c r="J60" i="170"/>
  <c r="C60" i="170"/>
  <c r="I60" i="170" s="1"/>
  <c r="B60" i="170"/>
  <c r="H60" i="170"/>
  <c r="G59" i="170"/>
  <c r="M59" i="170" s="1"/>
  <c r="F59" i="170"/>
  <c r="L59" i="170"/>
  <c r="E59" i="170"/>
  <c r="K59" i="170" s="1"/>
  <c r="D59" i="170"/>
  <c r="J59" i="170"/>
  <c r="C59" i="170"/>
  <c r="I59" i="170" s="1"/>
  <c r="B59" i="170"/>
  <c r="H59" i="170"/>
  <c r="G58" i="170"/>
  <c r="M58" i="170" s="1"/>
  <c r="F58" i="170"/>
  <c r="L58" i="170"/>
  <c r="E58" i="170"/>
  <c r="K58" i="170" s="1"/>
  <c r="D58" i="170"/>
  <c r="J58" i="170"/>
  <c r="C58" i="170"/>
  <c r="I58" i="170" s="1"/>
  <c r="B58" i="170"/>
  <c r="H58" i="170"/>
  <c r="G57" i="170"/>
  <c r="M57" i="170" s="1"/>
  <c r="C57" i="170"/>
  <c r="I57" i="170"/>
  <c r="B57" i="170"/>
  <c r="H57" i="170" s="1"/>
  <c r="G56" i="170"/>
  <c r="M56" i="170"/>
  <c r="C56" i="170"/>
  <c r="I56" i="170" s="1"/>
  <c r="B56" i="170"/>
  <c r="H56" i="170"/>
  <c r="G55" i="170"/>
  <c r="M55" i="170" s="1"/>
  <c r="C55" i="170"/>
  <c r="I55" i="170"/>
  <c r="B55" i="170"/>
  <c r="H55" i="170" s="1"/>
  <c r="G54" i="170"/>
  <c r="M54" i="170"/>
  <c r="C54" i="170"/>
  <c r="I54" i="170" s="1"/>
  <c r="B54" i="170"/>
  <c r="H54" i="170"/>
  <c r="G53" i="170"/>
  <c r="M53" i="170" s="1"/>
  <c r="C53" i="170"/>
  <c r="I53" i="170"/>
  <c r="B53" i="170"/>
  <c r="H53" i="170" s="1"/>
  <c r="G52" i="170"/>
  <c r="M52" i="170"/>
  <c r="C52" i="170"/>
  <c r="I52" i="170" s="1"/>
  <c r="B52" i="170"/>
  <c r="H52" i="170"/>
  <c r="G51" i="170"/>
  <c r="M51" i="170" s="1"/>
  <c r="C51" i="170"/>
  <c r="I51" i="170"/>
  <c r="B51" i="170"/>
  <c r="H51" i="170" s="1"/>
  <c r="G50" i="170"/>
  <c r="M50" i="170"/>
  <c r="C50" i="170"/>
  <c r="I50" i="170" s="1"/>
  <c r="B50" i="170"/>
  <c r="H50" i="170"/>
  <c r="G49" i="170"/>
  <c r="M49" i="170" s="1"/>
  <c r="C49" i="170"/>
  <c r="I49" i="170"/>
  <c r="B49" i="170"/>
  <c r="H49" i="170" s="1"/>
  <c r="G48" i="170"/>
  <c r="M48" i="170"/>
  <c r="C48" i="170"/>
  <c r="I48" i="170" s="1"/>
  <c r="B48" i="170"/>
  <c r="H48" i="170"/>
  <c r="G47" i="170"/>
  <c r="M47" i="170" s="1"/>
  <c r="C47" i="170"/>
  <c r="I47" i="170"/>
  <c r="B47" i="170"/>
  <c r="H47" i="170" s="1"/>
  <c r="G46" i="170"/>
  <c r="M46" i="170"/>
  <c r="C46" i="170"/>
  <c r="I46" i="170" s="1"/>
  <c r="B46" i="170"/>
  <c r="H46" i="170"/>
  <c r="G45" i="170"/>
  <c r="M45" i="170" s="1"/>
  <c r="C45" i="170"/>
  <c r="I45" i="170"/>
  <c r="B45" i="170"/>
  <c r="H45" i="170" s="1"/>
  <c r="G44" i="170"/>
  <c r="M44" i="170"/>
  <c r="C44" i="170"/>
  <c r="I44" i="170" s="1"/>
  <c r="B44" i="170"/>
  <c r="H44" i="170"/>
  <c r="G43" i="170"/>
  <c r="M43" i="170" s="1"/>
  <c r="C43" i="170"/>
  <c r="I43" i="170"/>
  <c r="B43" i="170"/>
  <c r="H43" i="170" s="1"/>
  <c r="G42" i="170"/>
  <c r="M42" i="170"/>
  <c r="C42" i="170"/>
  <c r="I42" i="170" s="1"/>
  <c r="B42" i="170"/>
  <c r="H42" i="170"/>
  <c r="G41" i="170"/>
  <c r="M41" i="170" s="1"/>
  <c r="C41" i="170"/>
  <c r="I41" i="170"/>
  <c r="B41" i="170"/>
  <c r="H41" i="170" s="1"/>
  <c r="G40" i="170"/>
  <c r="M40" i="170"/>
  <c r="C40" i="170"/>
  <c r="I40" i="170" s="1"/>
  <c r="B40" i="170"/>
  <c r="H40" i="170"/>
  <c r="G39" i="170"/>
  <c r="M39" i="170" s="1"/>
  <c r="C39" i="170"/>
  <c r="I39" i="170"/>
  <c r="B39" i="170"/>
  <c r="H39" i="170" s="1"/>
  <c r="G38" i="170"/>
  <c r="M38" i="170"/>
  <c r="C38" i="170"/>
  <c r="I38" i="170" s="1"/>
  <c r="B38" i="170"/>
  <c r="H38" i="170"/>
  <c r="G37" i="170"/>
  <c r="M37" i="170" s="1"/>
  <c r="C37" i="170"/>
  <c r="I37" i="170"/>
  <c r="B37" i="170"/>
  <c r="H37" i="170" s="1"/>
  <c r="G36" i="170"/>
  <c r="M36" i="170"/>
  <c r="C36" i="170"/>
  <c r="I36" i="170" s="1"/>
  <c r="B36" i="170"/>
  <c r="H36" i="170"/>
  <c r="G35" i="170"/>
  <c r="M35" i="170" s="1"/>
  <c r="C35" i="170"/>
  <c r="I35" i="170"/>
  <c r="B35" i="170"/>
  <c r="H35" i="170" s="1"/>
  <c r="G34" i="170"/>
  <c r="M34" i="170"/>
  <c r="C34" i="170"/>
  <c r="I34" i="170" s="1"/>
  <c r="B34" i="170"/>
  <c r="H34" i="170"/>
  <c r="G33" i="170"/>
  <c r="M33" i="170" s="1"/>
  <c r="C33" i="170"/>
  <c r="I33" i="170"/>
  <c r="B33" i="170"/>
  <c r="H33" i="170" s="1"/>
  <c r="G32" i="170"/>
  <c r="M32" i="170"/>
  <c r="C32" i="170"/>
  <c r="I32" i="170" s="1"/>
  <c r="B32" i="170"/>
  <c r="H32" i="170"/>
  <c r="G31" i="170"/>
  <c r="M31" i="170" s="1"/>
  <c r="C31" i="170"/>
  <c r="I31" i="170"/>
  <c r="B31" i="170"/>
  <c r="H31" i="170" s="1"/>
  <c r="G30" i="170"/>
  <c r="M30" i="170"/>
  <c r="C30" i="170"/>
  <c r="I30" i="170" s="1"/>
  <c r="B30" i="170"/>
  <c r="H30" i="170"/>
  <c r="G29" i="170"/>
  <c r="M29" i="170" s="1"/>
  <c r="C29" i="170"/>
  <c r="I29" i="170"/>
  <c r="B29" i="170"/>
  <c r="H29" i="170" s="1"/>
  <c r="G28" i="170"/>
  <c r="M28" i="170"/>
  <c r="C28" i="170"/>
  <c r="I28" i="170" s="1"/>
  <c r="B28" i="170"/>
  <c r="H28" i="170"/>
  <c r="G27" i="170"/>
  <c r="M27" i="170" s="1"/>
  <c r="C27" i="170"/>
  <c r="I27" i="170"/>
  <c r="B27" i="170"/>
  <c r="H27" i="170" s="1"/>
  <c r="G26" i="170"/>
  <c r="M26" i="170"/>
  <c r="C26" i="170"/>
  <c r="I26" i="170" s="1"/>
  <c r="B26" i="170"/>
  <c r="H26" i="170"/>
  <c r="G25" i="170"/>
  <c r="M25" i="170" s="1"/>
  <c r="C25" i="170"/>
  <c r="I25" i="170"/>
  <c r="B25" i="170"/>
  <c r="H25" i="170" s="1"/>
  <c r="G24" i="170"/>
  <c r="M24" i="170"/>
  <c r="C24" i="170"/>
  <c r="I24" i="170" s="1"/>
  <c r="B24" i="170"/>
  <c r="H24" i="170"/>
  <c r="G23" i="170"/>
  <c r="M23" i="170" s="1"/>
  <c r="C23" i="170"/>
  <c r="I23" i="170"/>
  <c r="B23" i="170"/>
  <c r="H23" i="170" s="1"/>
  <c r="G22" i="170"/>
  <c r="M22" i="170"/>
  <c r="C22" i="170"/>
  <c r="I22" i="170" s="1"/>
  <c r="B22" i="170"/>
  <c r="H22" i="170"/>
  <c r="G21" i="170"/>
  <c r="M21" i="170" s="1"/>
  <c r="C21" i="170"/>
  <c r="I21" i="170"/>
  <c r="B21" i="170"/>
  <c r="H21" i="170" s="1"/>
  <c r="G20" i="170"/>
  <c r="M20" i="170"/>
  <c r="C20" i="170"/>
  <c r="I20" i="170" s="1"/>
  <c r="B20" i="170"/>
  <c r="H20" i="170"/>
  <c r="G19" i="170"/>
  <c r="M19" i="170" s="1"/>
  <c r="C19" i="170"/>
  <c r="I19" i="170"/>
  <c r="B19" i="170"/>
  <c r="H19" i="170" s="1"/>
  <c r="G18" i="170"/>
  <c r="M18" i="170"/>
  <c r="C18" i="170"/>
  <c r="I18" i="170" s="1"/>
  <c r="B18" i="170"/>
  <c r="H18" i="170"/>
  <c r="G17" i="170"/>
  <c r="M17" i="170" s="1"/>
  <c r="C17" i="170"/>
  <c r="I17" i="170"/>
  <c r="B17" i="170"/>
  <c r="H17" i="170" s="1"/>
  <c r="G16" i="170"/>
  <c r="M16" i="170"/>
  <c r="C16" i="170"/>
  <c r="I16" i="170" s="1"/>
  <c r="B16" i="170"/>
  <c r="H16" i="170"/>
  <c r="G15" i="170"/>
  <c r="M15" i="170" s="1"/>
  <c r="C15" i="170"/>
  <c r="I15" i="170"/>
  <c r="B15" i="170"/>
  <c r="H15" i="170" s="1"/>
  <c r="G14" i="170"/>
  <c r="M14" i="170"/>
  <c r="C14" i="170"/>
  <c r="I14" i="170" s="1"/>
  <c r="B14" i="170"/>
  <c r="H14" i="170"/>
  <c r="G13" i="170"/>
  <c r="M13" i="170" s="1"/>
  <c r="C13" i="170"/>
  <c r="I13" i="170"/>
  <c r="B13" i="170"/>
  <c r="H13" i="170" s="1"/>
  <c r="G12" i="170"/>
  <c r="M12" i="170"/>
  <c r="C12" i="170"/>
  <c r="I12" i="170" s="1"/>
  <c r="B12" i="170"/>
  <c r="H12" i="170"/>
  <c r="G11" i="170"/>
  <c r="M11" i="170" s="1"/>
  <c r="C11" i="170"/>
  <c r="I11" i="170"/>
  <c r="B11" i="170"/>
  <c r="H11" i="170" s="1"/>
  <c r="G10" i="170"/>
  <c r="M10" i="170"/>
  <c r="C10" i="170"/>
  <c r="I10" i="170" s="1"/>
  <c r="B10" i="170"/>
  <c r="H10" i="170"/>
  <c r="G9" i="170"/>
  <c r="M9" i="170" s="1"/>
  <c r="C9" i="170"/>
  <c r="I9" i="170"/>
  <c r="B9" i="170"/>
  <c r="H9" i="170" s="1"/>
  <c r="G110" i="169"/>
  <c r="G76" i="169"/>
  <c r="G120" i="169"/>
  <c r="F110" i="169"/>
  <c r="F76" i="169"/>
  <c r="F120" i="169"/>
  <c r="E110" i="169"/>
  <c r="E76" i="169"/>
  <c r="D110" i="169"/>
  <c r="D120" i="169" s="1"/>
  <c r="D76" i="169"/>
  <c r="J76" i="169" s="1"/>
  <c r="C110" i="169"/>
  <c r="C76" i="169"/>
  <c r="C120" i="169" s="1"/>
  <c r="B110" i="169"/>
  <c r="B76" i="169"/>
  <c r="B120" i="169"/>
  <c r="G112" i="169"/>
  <c r="M112" i="169" s="1"/>
  <c r="F112" i="169"/>
  <c r="L112" i="169"/>
  <c r="E112" i="169"/>
  <c r="K112" i="169" s="1"/>
  <c r="D112" i="169"/>
  <c r="J112" i="169"/>
  <c r="C112" i="169"/>
  <c r="I112" i="169" s="1"/>
  <c r="B112" i="169"/>
  <c r="H112" i="169"/>
  <c r="G111" i="169"/>
  <c r="M111" i="169" s="1"/>
  <c r="F111" i="169"/>
  <c r="L111" i="169"/>
  <c r="E111" i="169"/>
  <c r="K111" i="169" s="1"/>
  <c r="D111" i="169"/>
  <c r="J111" i="169"/>
  <c r="C111" i="169"/>
  <c r="I111" i="169" s="1"/>
  <c r="B111" i="169"/>
  <c r="H111" i="169"/>
  <c r="M110" i="169"/>
  <c r="L110" i="169"/>
  <c r="J110" i="169"/>
  <c r="I110" i="169"/>
  <c r="H110" i="169"/>
  <c r="G109" i="169"/>
  <c r="M109" i="169"/>
  <c r="F109" i="169"/>
  <c r="L109" i="169" s="1"/>
  <c r="E109" i="169"/>
  <c r="K109" i="169"/>
  <c r="D109" i="169"/>
  <c r="J109" i="169" s="1"/>
  <c r="C109" i="169"/>
  <c r="I109" i="169"/>
  <c r="B109" i="169"/>
  <c r="H109" i="169" s="1"/>
  <c r="G108" i="169"/>
  <c r="M108" i="169"/>
  <c r="F108" i="169"/>
  <c r="L108" i="169" s="1"/>
  <c r="E108" i="169"/>
  <c r="K108" i="169"/>
  <c r="D108" i="169"/>
  <c r="J108" i="169" s="1"/>
  <c r="C108" i="169"/>
  <c r="I108" i="169"/>
  <c r="B108" i="169"/>
  <c r="H108" i="169" s="1"/>
  <c r="G107" i="169"/>
  <c r="M107" i="169"/>
  <c r="F107" i="169"/>
  <c r="L107" i="169" s="1"/>
  <c r="E107" i="169"/>
  <c r="K107" i="169"/>
  <c r="D107" i="169"/>
  <c r="J107" i="169" s="1"/>
  <c r="C107" i="169"/>
  <c r="I107" i="169"/>
  <c r="B107" i="169"/>
  <c r="H107" i="169" s="1"/>
  <c r="G106" i="169"/>
  <c r="M106" i="169"/>
  <c r="F106" i="169"/>
  <c r="L106" i="169" s="1"/>
  <c r="E106" i="169"/>
  <c r="K106" i="169"/>
  <c r="D106" i="169"/>
  <c r="J106" i="169" s="1"/>
  <c r="C106" i="169"/>
  <c r="I106" i="169"/>
  <c r="B106" i="169"/>
  <c r="H106" i="169" s="1"/>
  <c r="G105" i="169"/>
  <c r="M105" i="169"/>
  <c r="F105" i="169"/>
  <c r="L105" i="169" s="1"/>
  <c r="E105" i="169"/>
  <c r="K105" i="169"/>
  <c r="D105" i="169"/>
  <c r="J105" i="169" s="1"/>
  <c r="C105" i="169"/>
  <c r="I105" i="169"/>
  <c r="B105" i="169"/>
  <c r="H105" i="169" s="1"/>
  <c r="G104" i="169"/>
  <c r="M104" i="169"/>
  <c r="F104" i="169"/>
  <c r="L104" i="169" s="1"/>
  <c r="E104" i="169"/>
  <c r="K104" i="169"/>
  <c r="D104" i="169"/>
  <c r="J104" i="169" s="1"/>
  <c r="C104" i="169"/>
  <c r="I104" i="169"/>
  <c r="B104" i="169"/>
  <c r="H104" i="169" s="1"/>
  <c r="G103" i="169"/>
  <c r="M103" i="169"/>
  <c r="F103" i="169"/>
  <c r="L103" i="169" s="1"/>
  <c r="E103" i="169"/>
  <c r="K103" i="169"/>
  <c r="D103" i="169"/>
  <c r="J103" i="169" s="1"/>
  <c r="C103" i="169"/>
  <c r="I103" i="169"/>
  <c r="B103" i="169"/>
  <c r="H103" i="169" s="1"/>
  <c r="G102" i="169"/>
  <c r="M102" i="169"/>
  <c r="F102" i="169"/>
  <c r="L102" i="169" s="1"/>
  <c r="E102" i="169"/>
  <c r="K102" i="169"/>
  <c r="D102" i="169"/>
  <c r="J102" i="169" s="1"/>
  <c r="C102" i="169"/>
  <c r="I102" i="169"/>
  <c r="B102" i="169"/>
  <c r="H102" i="169" s="1"/>
  <c r="G101" i="169"/>
  <c r="M101" i="169"/>
  <c r="F101" i="169"/>
  <c r="L101" i="169" s="1"/>
  <c r="E101" i="169"/>
  <c r="K101" i="169"/>
  <c r="D101" i="169"/>
  <c r="J101" i="169" s="1"/>
  <c r="C101" i="169"/>
  <c r="I101" i="169" s="1"/>
  <c r="B101" i="169"/>
  <c r="H101" i="169" s="1"/>
  <c r="G100" i="169"/>
  <c r="M100" i="169" s="1"/>
  <c r="F100" i="169"/>
  <c r="L100" i="169" s="1"/>
  <c r="E100" i="169"/>
  <c r="K100" i="169" s="1"/>
  <c r="D100" i="169"/>
  <c r="J100" i="169" s="1"/>
  <c r="C100" i="169"/>
  <c r="I100" i="169"/>
  <c r="B100" i="169"/>
  <c r="H100" i="169" s="1"/>
  <c r="G99" i="169"/>
  <c r="M99" i="169" s="1"/>
  <c r="F99" i="169"/>
  <c r="L99" i="169" s="1"/>
  <c r="E99" i="169"/>
  <c r="K99" i="169" s="1"/>
  <c r="D99" i="169"/>
  <c r="J99" i="169" s="1"/>
  <c r="C99" i="169"/>
  <c r="I99" i="169" s="1"/>
  <c r="B99" i="169"/>
  <c r="H99" i="169" s="1"/>
  <c r="G98" i="169"/>
  <c r="M98" i="169"/>
  <c r="F98" i="169"/>
  <c r="L98" i="169" s="1"/>
  <c r="E98" i="169"/>
  <c r="K98" i="169" s="1"/>
  <c r="D98" i="169"/>
  <c r="J98" i="169" s="1"/>
  <c r="C98" i="169"/>
  <c r="I98" i="169" s="1"/>
  <c r="B98" i="169"/>
  <c r="H98" i="169" s="1"/>
  <c r="G97" i="169"/>
  <c r="M97" i="169" s="1"/>
  <c r="F97" i="169"/>
  <c r="L97" i="169" s="1"/>
  <c r="E97" i="169"/>
  <c r="K97" i="169"/>
  <c r="D97" i="169"/>
  <c r="J97" i="169" s="1"/>
  <c r="C97" i="169"/>
  <c r="I97" i="169" s="1"/>
  <c r="B97" i="169"/>
  <c r="H97" i="169" s="1"/>
  <c r="G96" i="169"/>
  <c r="M96" i="169" s="1"/>
  <c r="F96" i="169"/>
  <c r="L96" i="169" s="1"/>
  <c r="E96" i="169"/>
  <c r="K96" i="169" s="1"/>
  <c r="D96" i="169"/>
  <c r="J96" i="169" s="1"/>
  <c r="C96" i="169"/>
  <c r="I96" i="169"/>
  <c r="B96" i="169"/>
  <c r="H96" i="169" s="1"/>
  <c r="G95" i="169"/>
  <c r="M95" i="169" s="1"/>
  <c r="F95" i="169"/>
  <c r="L95" i="169" s="1"/>
  <c r="E95" i="169"/>
  <c r="K95" i="169" s="1"/>
  <c r="D95" i="169"/>
  <c r="J95" i="169" s="1"/>
  <c r="C95" i="169"/>
  <c r="I95" i="169" s="1"/>
  <c r="B95" i="169"/>
  <c r="H95" i="169" s="1"/>
  <c r="G94" i="169"/>
  <c r="M94" i="169"/>
  <c r="F94" i="169"/>
  <c r="L94" i="169" s="1"/>
  <c r="E94" i="169"/>
  <c r="K94" i="169" s="1"/>
  <c r="D94" i="169"/>
  <c r="J94" i="169" s="1"/>
  <c r="C94" i="169"/>
  <c r="I94" i="169" s="1"/>
  <c r="B94" i="169"/>
  <c r="H94" i="169" s="1"/>
  <c r="G93" i="169"/>
  <c r="M93" i="169" s="1"/>
  <c r="F93" i="169"/>
  <c r="L93" i="169" s="1"/>
  <c r="E93" i="169"/>
  <c r="K93" i="169"/>
  <c r="D93" i="169"/>
  <c r="J93" i="169" s="1"/>
  <c r="C93" i="169"/>
  <c r="I93" i="169" s="1"/>
  <c r="B93" i="169"/>
  <c r="H93" i="169" s="1"/>
  <c r="G92" i="169"/>
  <c r="M92" i="169" s="1"/>
  <c r="F92" i="169"/>
  <c r="L92" i="169" s="1"/>
  <c r="E92" i="169"/>
  <c r="K92" i="169" s="1"/>
  <c r="D92" i="169"/>
  <c r="J92" i="169" s="1"/>
  <c r="C92" i="169"/>
  <c r="I92" i="169"/>
  <c r="B92" i="169"/>
  <c r="H92" i="169" s="1"/>
  <c r="G91" i="169"/>
  <c r="M91" i="169" s="1"/>
  <c r="F91" i="169"/>
  <c r="L91" i="169" s="1"/>
  <c r="E91" i="169"/>
  <c r="K91" i="169" s="1"/>
  <c r="D91" i="169"/>
  <c r="J91" i="169" s="1"/>
  <c r="C91" i="169"/>
  <c r="I91" i="169" s="1"/>
  <c r="B91" i="169"/>
  <c r="H91" i="169" s="1"/>
  <c r="G90" i="169"/>
  <c r="M90" i="169"/>
  <c r="F90" i="169"/>
  <c r="L90" i="169" s="1"/>
  <c r="E90" i="169"/>
  <c r="K90" i="169" s="1"/>
  <c r="D90" i="169"/>
  <c r="J90" i="169" s="1"/>
  <c r="C90" i="169"/>
  <c r="I90" i="169" s="1"/>
  <c r="B90" i="169"/>
  <c r="H90" i="169" s="1"/>
  <c r="G89" i="169"/>
  <c r="M89" i="169" s="1"/>
  <c r="F89" i="169"/>
  <c r="L89" i="169" s="1"/>
  <c r="E89" i="169"/>
  <c r="K89" i="169"/>
  <c r="D89" i="169"/>
  <c r="J89" i="169" s="1"/>
  <c r="C89" i="169"/>
  <c r="I89" i="169" s="1"/>
  <c r="B89" i="169"/>
  <c r="H89" i="169" s="1"/>
  <c r="G88" i="169"/>
  <c r="M88" i="169" s="1"/>
  <c r="F88" i="169"/>
  <c r="L88" i="169" s="1"/>
  <c r="E88" i="169"/>
  <c r="K88" i="169" s="1"/>
  <c r="D88" i="169"/>
  <c r="J88" i="169" s="1"/>
  <c r="C88" i="169"/>
  <c r="I88" i="169"/>
  <c r="B88" i="169"/>
  <c r="H88" i="169" s="1"/>
  <c r="G87" i="169"/>
  <c r="M87" i="169" s="1"/>
  <c r="F87" i="169"/>
  <c r="L87" i="169" s="1"/>
  <c r="E87" i="169"/>
  <c r="K87" i="169" s="1"/>
  <c r="D87" i="169"/>
  <c r="J87" i="169" s="1"/>
  <c r="C87" i="169"/>
  <c r="I87" i="169" s="1"/>
  <c r="B87" i="169"/>
  <c r="H87" i="169" s="1"/>
  <c r="G86" i="169"/>
  <c r="M86" i="169"/>
  <c r="F86" i="169"/>
  <c r="L86" i="169" s="1"/>
  <c r="E86" i="169"/>
  <c r="K86" i="169" s="1"/>
  <c r="D86" i="169"/>
  <c r="J86" i="169" s="1"/>
  <c r="C86" i="169"/>
  <c r="I86" i="169" s="1"/>
  <c r="B86" i="169"/>
  <c r="H86" i="169" s="1"/>
  <c r="G85" i="169"/>
  <c r="M85" i="169" s="1"/>
  <c r="F85" i="169"/>
  <c r="L85" i="169" s="1"/>
  <c r="E85" i="169"/>
  <c r="K85" i="169"/>
  <c r="D85" i="169"/>
  <c r="J85" i="169" s="1"/>
  <c r="C85" i="169"/>
  <c r="I85" i="169" s="1"/>
  <c r="B85" i="169"/>
  <c r="H85" i="169" s="1"/>
  <c r="G84" i="169"/>
  <c r="M84" i="169" s="1"/>
  <c r="F84" i="169"/>
  <c r="L84" i="169" s="1"/>
  <c r="E84" i="169"/>
  <c r="K84" i="169" s="1"/>
  <c r="D84" i="169"/>
  <c r="J84" i="169" s="1"/>
  <c r="C84" i="169"/>
  <c r="I84" i="169"/>
  <c r="B84" i="169"/>
  <c r="H84" i="169" s="1"/>
  <c r="G83" i="169"/>
  <c r="M83" i="169" s="1"/>
  <c r="F83" i="169"/>
  <c r="L83" i="169" s="1"/>
  <c r="E83" i="169"/>
  <c r="K83" i="169" s="1"/>
  <c r="D83" i="169"/>
  <c r="J83" i="169" s="1"/>
  <c r="C83" i="169"/>
  <c r="I83" i="169" s="1"/>
  <c r="B83" i="169"/>
  <c r="H83" i="169" s="1"/>
  <c r="G82" i="169"/>
  <c r="M82" i="169"/>
  <c r="F82" i="169"/>
  <c r="L82" i="169" s="1"/>
  <c r="E82" i="169"/>
  <c r="K82" i="169" s="1"/>
  <c r="D82" i="169"/>
  <c r="J82" i="169" s="1"/>
  <c r="C82" i="169"/>
  <c r="I82" i="169" s="1"/>
  <c r="B82" i="169"/>
  <c r="H82" i="169" s="1"/>
  <c r="G81" i="169"/>
  <c r="M81" i="169" s="1"/>
  <c r="F81" i="169"/>
  <c r="L81" i="169" s="1"/>
  <c r="E81" i="169"/>
  <c r="K81" i="169"/>
  <c r="D81" i="169"/>
  <c r="J81" i="169" s="1"/>
  <c r="C81" i="169"/>
  <c r="I81" i="169" s="1"/>
  <c r="B81" i="169"/>
  <c r="H81" i="169" s="1"/>
  <c r="G80" i="169"/>
  <c r="M80" i="169" s="1"/>
  <c r="F80" i="169"/>
  <c r="L80" i="169" s="1"/>
  <c r="E80" i="169"/>
  <c r="K80" i="169" s="1"/>
  <c r="D80" i="169"/>
  <c r="J80" i="169" s="1"/>
  <c r="C80" i="169"/>
  <c r="I80" i="169"/>
  <c r="B80" i="169"/>
  <c r="H80" i="169" s="1"/>
  <c r="G79" i="169"/>
  <c r="M79" i="169" s="1"/>
  <c r="F79" i="169"/>
  <c r="L79" i="169" s="1"/>
  <c r="E79" i="169"/>
  <c r="K79" i="169" s="1"/>
  <c r="D79" i="169"/>
  <c r="J79" i="169" s="1"/>
  <c r="C79" i="169"/>
  <c r="I79" i="169" s="1"/>
  <c r="B79" i="169"/>
  <c r="H79" i="169" s="1"/>
  <c r="G78" i="169"/>
  <c r="M78" i="169"/>
  <c r="F78" i="169"/>
  <c r="L78" i="169" s="1"/>
  <c r="E78" i="169"/>
  <c r="K78" i="169" s="1"/>
  <c r="D78" i="169"/>
  <c r="J78" i="169" s="1"/>
  <c r="C78" i="169"/>
  <c r="I78" i="169" s="1"/>
  <c r="B78" i="169"/>
  <c r="H78" i="169" s="1"/>
  <c r="G77" i="169"/>
  <c r="M77" i="169" s="1"/>
  <c r="F77" i="169"/>
  <c r="L77" i="169" s="1"/>
  <c r="E77" i="169"/>
  <c r="K77" i="169"/>
  <c r="D77" i="169"/>
  <c r="J77" i="169" s="1"/>
  <c r="C77" i="169"/>
  <c r="I77" i="169" s="1"/>
  <c r="B77" i="169"/>
  <c r="H77" i="169" s="1"/>
  <c r="M76" i="169"/>
  <c r="L76" i="169"/>
  <c r="K76" i="169"/>
  <c r="I76" i="169"/>
  <c r="H76" i="169"/>
  <c r="G75" i="169"/>
  <c r="M75" i="169" s="1"/>
  <c r="F75" i="169"/>
  <c r="L75" i="169"/>
  <c r="E75" i="169"/>
  <c r="K75" i="169" s="1"/>
  <c r="D75" i="169"/>
  <c r="J75" i="169" s="1"/>
  <c r="C75" i="169"/>
  <c r="I75" i="169" s="1"/>
  <c r="B75" i="169"/>
  <c r="H75" i="169" s="1"/>
  <c r="G74" i="169"/>
  <c r="M74" i="169" s="1"/>
  <c r="F74" i="169"/>
  <c r="L74" i="169" s="1"/>
  <c r="E74" i="169"/>
  <c r="K74" i="169" s="1"/>
  <c r="D74" i="169"/>
  <c r="J74" i="169"/>
  <c r="C74" i="169"/>
  <c r="I74" i="169" s="1"/>
  <c r="B74" i="169"/>
  <c r="H74" i="169" s="1"/>
  <c r="G73" i="169"/>
  <c r="M73" i="169" s="1"/>
  <c r="F73" i="169"/>
  <c r="L73" i="169" s="1"/>
  <c r="E73" i="169"/>
  <c r="K73" i="169" s="1"/>
  <c r="D73" i="169"/>
  <c r="J73" i="169" s="1"/>
  <c r="C73" i="169"/>
  <c r="I73" i="169" s="1"/>
  <c r="B73" i="169"/>
  <c r="H73" i="169"/>
  <c r="G72" i="169"/>
  <c r="M72" i="169" s="1"/>
  <c r="F72" i="169"/>
  <c r="L72" i="169" s="1"/>
  <c r="E72" i="169"/>
  <c r="K72" i="169" s="1"/>
  <c r="D72" i="169"/>
  <c r="J72" i="169" s="1"/>
  <c r="C72" i="169"/>
  <c r="I72" i="169" s="1"/>
  <c r="B72" i="169"/>
  <c r="H72" i="169" s="1"/>
  <c r="G71" i="169"/>
  <c r="M71" i="169" s="1"/>
  <c r="F71" i="169"/>
  <c r="L71" i="169"/>
  <c r="E71" i="169"/>
  <c r="K71" i="169" s="1"/>
  <c r="D71" i="169"/>
  <c r="J71" i="169" s="1"/>
  <c r="C71" i="169"/>
  <c r="I71" i="169" s="1"/>
  <c r="B71" i="169"/>
  <c r="H71" i="169" s="1"/>
  <c r="G70" i="169"/>
  <c r="M70" i="169" s="1"/>
  <c r="F70" i="169"/>
  <c r="L70" i="169" s="1"/>
  <c r="E70" i="169"/>
  <c r="K70" i="169" s="1"/>
  <c r="D70" i="169"/>
  <c r="J70" i="169"/>
  <c r="C70" i="169"/>
  <c r="I70" i="169" s="1"/>
  <c r="B70" i="169"/>
  <c r="H70" i="169" s="1"/>
  <c r="G69" i="169"/>
  <c r="M69" i="169" s="1"/>
  <c r="F69" i="169"/>
  <c r="L69" i="169" s="1"/>
  <c r="E69" i="169"/>
  <c r="K69" i="169" s="1"/>
  <c r="D69" i="169"/>
  <c r="J69" i="169" s="1"/>
  <c r="C69" i="169"/>
  <c r="I69" i="169" s="1"/>
  <c r="B69" i="169"/>
  <c r="H69" i="169" s="1"/>
  <c r="G68" i="169"/>
  <c r="M68" i="169" s="1"/>
  <c r="F68" i="169"/>
  <c r="L68" i="169" s="1"/>
  <c r="E68" i="169"/>
  <c r="K68" i="169" s="1"/>
  <c r="D68" i="169"/>
  <c r="J68" i="169" s="1"/>
  <c r="C68" i="169"/>
  <c r="I68" i="169" s="1"/>
  <c r="B68" i="169"/>
  <c r="H68" i="169" s="1"/>
  <c r="G67" i="169"/>
  <c r="M67" i="169" s="1"/>
  <c r="F67" i="169"/>
  <c r="L67" i="169" s="1"/>
  <c r="E67" i="169"/>
  <c r="K67" i="169" s="1"/>
  <c r="D67" i="169"/>
  <c r="J67" i="169" s="1"/>
  <c r="C67" i="169"/>
  <c r="I67" i="169" s="1"/>
  <c r="B67" i="169"/>
  <c r="H67" i="169" s="1"/>
  <c r="G66" i="169"/>
  <c r="M66" i="169" s="1"/>
  <c r="F66" i="169"/>
  <c r="L66" i="169" s="1"/>
  <c r="E66" i="169"/>
  <c r="K66" i="169" s="1"/>
  <c r="D66" i="169"/>
  <c r="J66" i="169" s="1"/>
  <c r="C66" i="169"/>
  <c r="I66" i="169" s="1"/>
  <c r="B66" i="169"/>
  <c r="H66" i="169" s="1"/>
  <c r="G65" i="169"/>
  <c r="M65" i="169" s="1"/>
  <c r="F65" i="169"/>
  <c r="L65" i="169" s="1"/>
  <c r="E65" i="169"/>
  <c r="K65" i="169" s="1"/>
  <c r="D65" i="169"/>
  <c r="J65" i="169" s="1"/>
  <c r="C65" i="169"/>
  <c r="I65" i="169" s="1"/>
  <c r="B65" i="169"/>
  <c r="H65" i="169" s="1"/>
  <c r="G64" i="169"/>
  <c r="M64" i="169" s="1"/>
  <c r="F64" i="169"/>
  <c r="L64" i="169" s="1"/>
  <c r="E64" i="169"/>
  <c r="K64" i="169" s="1"/>
  <c r="D64" i="169"/>
  <c r="J64" i="169" s="1"/>
  <c r="C64" i="169"/>
  <c r="I64" i="169" s="1"/>
  <c r="B64" i="169"/>
  <c r="H64" i="169" s="1"/>
  <c r="G63" i="169"/>
  <c r="M63" i="169" s="1"/>
  <c r="F63" i="169"/>
  <c r="L63" i="169" s="1"/>
  <c r="E63" i="169"/>
  <c r="K63" i="169" s="1"/>
  <c r="D63" i="169"/>
  <c r="J63" i="169" s="1"/>
  <c r="C63" i="169"/>
  <c r="I63" i="169" s="1"/>
  <c r="B63" i="169"/>
  <c r="H63" i="169" s="1"/>
  <c r="G62" i="169"/>
  <c r="M62" i="169" s="1"/>
  <c r="F62" i="169"/>
  <c r="L62" i="169" s="1"/>
  <c r="E62" i="169"/>
  <c r="K62" i="169" s="1"/>
  <c r="D62" i="169"/>
  <c r="J62" i="169" s="1"/>
  <c r="C62" i="169"/>
  <c r="I62" i="169" s="1"/>
  <c r="B62" i="169"/>
  <c r="H62" i="169" s="1"/>
  <c r="G61" i="169"/>
  <c r="M61" i="169" s="1"/>
  <c r="F61" i="169"/>
  <c r="L61" i="169" s="1"/>
  <c r="E61" i="169"/>
  <c r="K61" i="169" s="1"/>
  <c r="D61" i="169"/>
  <c r="J61" i="169" s="1"/>
  <c r="C61" i="169"/>
  <c r="I61" i="169" s="1"/>
  <c r="B61" i="169"/>
  <c r="H61" i="169" s="1"/>
  <c r="G60" i="169"/>
  <c r="M60" i="169" s="1"/>
  <c r="F60" i="169"/>
  <c r="L60" i="169" s="1"/>
  <c r="E60" i="169"/>
  <c r="K60" i="169" s="1"/>
  <c r="D60" i="169"/>
  <c r="J60" i="169" s="1"/>
  <c r="C60" i="169"/>
  <c r="I60" i="169" s="1"/>
  <c r="B60" i="169"/>
  <c r="H60" i="169" s="1"/>
  <c r="G59" i="169"/>
  <c r="M59" i="169" s="1"/>
  <c r="F59" i="169"/>
  <c r="L59" i="169" s="1"/>
  <c r="E59" i="169"/>
  <c r="K59" i="169" s="1"/>
  <c r="D59" i="169"/>
  <c r="J59" i="169" s="1"/>
  <c r="C59" i="169"/>
  <c r="I59" i="169" s="1"/>
  <c r="B59" i="169"/>
  <c r="H59" i="169" s="1"/>
  <c r="G58" i="169"/>
  <c r="M58" i="169" s="1"/>
  <c r="F58" i="169"/>
  <c r="L58" i="169" s="1"/>
  <c r="E58" i="169"/>
  <c r="K58" i="169" s="1"/>
  <c r="D58" i="169"/>
  <c r="J58" i="169" s="1"/>
  <c r="C58" i="169"/>
  <c r="I58" i="169" s="1"/>
  <c r="B58" i="169"/>
  <c r="H58" i="169" s="1"/>
  <c r="G57" i="169"/>
  <c r="M57" i="169" s="1"/>
  <c r="C57" i="169"/>
  <c r="I57" i="169" s="1"/>
  <c r="B57" i="169"/>
  <c r="H57" i="169" s="1"/>
  <c r="G56" i="169"/>
  <c r="M56" i="169" s="1"/>
  <c r="C56" i="169"/>
  <c r="I56" i="169" s="1"/>
  <c r="B56" i="169"/>
  <c r="H56" i="169" s="1"/>
  <c r="G55" i="169"/>
  <c r="M55" i="169" s="1"/>
  <c r="C55" i="169"/>
  <c r="I55" i="169" s="1"/>
  <c r="B55" i="169"/>
  <c r="H55" i="169" s="1"/>
  <c r="G54" i="169"/>
  <c r="M54" i="169" s="1"/>
  <c r="C54" i="169"/>
  <c r="I54" i="169" s="1"/>
  <c r="B54" i="169"/>
  <c r="H54" i="169" s="1"/>
  <c r="G53" i="169"/>
  <c r="M53" i="169" s="1"/>
  <c r="C53" i="169"/>
  <c r="I53" i="169" s="1"/>
  <c r="B53" i="169"/>
  <c r="H53" i="169" s="1"/>
  <c r="G52" i="169"/>
  <c r="M52" i="169" s="1"/>
  <c r="C52" i="169"/>
  <c r="I52" i="169" s="1"/>
  <c r="B52" i="169"/>
  <c r="H52" i="169" s="1"/>
  <c r="G51" i="169"/>
  <c r="M51" i="169" s="1"/>
  <c r="C51" i="169"/>
  <c r="I51" i="169" s="1"/>
  <c r="B51" i="169"/>
  <c r="H51" i="169" s="1"/>
  <c r="G50" i="169"/>
  <c r="M50" i="169" s="1"/>
  <c r="C50" i="169"/>
  <c r="I50" i="169" s="1"/>
  <c r="B50" i="169"/>
  <c r="H50" i="169" s="1"/>
  <c r="G49" i="169"/>
  <c r="M49" i="169" s="1"/>
  <c r="C49" i="169"/>
  <c r="I49" i="169" s="1"/>
  <c r="B49" i="169"/>
  <c r="H49" i="169" s="1"/>
  <c r="G48" i="169"/>
  <c r="M48" i="169" s="1"/>
  <c r="C48" i="169"/>
  <c r="I48" i="169" s="1"/>
  <c r="B48" i="169"/>
  <c r="H48" i="169" s="1"/>
  <c r="G47" i="169"/>
  <c r="M47" i="169" s="1"/>
  <c r="C47" i="169"/>
  <c r="I47" i="169" s="1"/>
  <c r="B47" i="169"/>
  <c r="H47" i="169" s="1"/>
  <c r="G46" i="169"/>
  <c r="M46" i="169" s="1"/>
  <c r="C46" i="169"/>
  <c r="I46" i="169" s="1"/>
  <c r="B46" i="169"/>
  <c r="H46" i="169" s="1"/>
  <c r="G45" i="169"/>
  <c r="M45" i="169" s="1"/>
  <c r="C45" i="169"/>
  <c r="I45" i="169" s="1"/>
  <c r="B45" i="169"/>
  <c r="H45" i="169" s="1"/>
  <c r="G44" i="169"/>
  <c r="M44" i="169" s="1"/>
  <c r="C44" i="169"/>
  <c r="I44" i="169" s="1"/>
  <c r="B44" i="169"/>
  <c r="H44" i="169" s="1"/>
  <c r="G43" i="169"/>
  <c r="M43" i="169" s="1"/>
  <c r="C43" i="169"/>
  <c r="I43" i="169" s="1"/>
  <c r="B43" i="169"/>
  <c r="H43" i="169" s="1"/>
  <c r="G42" i="169"/>
  <c r="M42" i="169" s="1"/>
  <c r="C42" i="169"/>
  <c r="I42" i="169" s="1"/>
  <c r="B42" i="169"/>
  <c r="H42" i="169" s="1"/>
  <c r="G41" i="169"/>
  <c r="M41" i="169" s="1"/>
  <c r="C41" i="169"/>
  <c r="I41" i="169" s="1"/>
  <c r="B41" i="169"/>
  <c r="H41" i="169" s="1"/>
  <c r="G40" i="169"/>
  <c r="M40" i="169" s="1"/>
  <c r="C40" i="169"/>
  <c r="I40" i="169" s="1"/>
  <c r="B40" i="169"/>
  <c r="H40" i="169" s="1"/>
  <c r="G39" i="169"/>
  <c r="M39" i="169" s="1"/>
  <c r="C39" i="169"/>
  <c r="I39" i="169" s="1"/>
  <c r="B39" i="169"/>
  <c r="H39" i="169" s="1"/>
  <c r="G38" i="169"/>
  <c r="M38" i="169" s="1"/>
  <c r="C38" i="169"/>
  <c r="I38" i="169" s="1"/>
  <c r="B38" i="169"/>
  <c r="H38" i="169" s="1"/>
  <c r="G37" i="169"/>
  <c r="M37" i="169" s="1"/>
  <c r="C37" i="169"/>
  <c r="I37" i="169" s="1"/>
  <c r="B37" i="169"/>
  <c r="H37" i="169" s="1"/>
  <c r="G36" i="169"/>
  <c r="M36" i="169" s="1"/>
  <c r="C36" i="169"/>
  <c r="I36" i="169" s="1"/>
  <c r="B36" i="169"/>
  <c r="H36" i="169" s="1"/>
  <c r="G35" i="169"/>
  <c r="M35" i="169" s="1"/>
  <c r="C35" i="169"/>
  <c r="I35" i="169" s="1"/>
  <c r="B35" i="169"/>
  <c r="H35" i="169" s="1"/>
  <c r="G34" i="169"/>
  <c r="M34" i="169" s="1"/>
  <c r="C34" i="169"/>
  <c r="I34" i="169" s="1"/>
  <c r="B34" i="169"/>
  <c r="H34" i="169" s="1"/>
  <c r="G33" i="169"/>
  <c r="M33" i="169" s="1"/>
  <c r="C33" i="169"/>
  <c r="I33" i="169" s="1"/>
  <c r="B33" i="169"/>
  <c r="H33" i="169" s="1"/>
  <c r="G32" i="169"/>
  <c r="M32" i="169" s="1"/>
  <c r="C32" i="169"/>
  <c r="I32" i="169" s="1"/>
  <c r="B32" i="169"/>
  <c r="H32" i="169" s="1"/>
  <c r="G31" i="169"/>
  <c r="M31" i="169" s="1"/>
  <c r="C31" i="169"/>
  <c r="I31" i="169" s="1"/>
  <c r="B31" i="169"/>
  <c r="H31" i="169" s="1"/>
  <c r="G30" i="169"/>
  <c r="M30" i="169" s="1"/>
  <c r="C30" i="169"/>
  <c r="I30" i="169" s="1"/>
  <c r="B30" i="169"/>
  <c r="H30" i="169" s="1"/>
  <c r="G29" i="169"/>
  <c r="M29" i="169" s="1"/>
  <c r="C29" i="169"/>
  <c r="I29" i="169" s="1"/>
  <c r="B29" i="169"/>
  <c r="H29" i="169" s="1"/>
  <c r="G28" i="169"/>
  <c r="M28" i="169" s="1"/>
  <c r="C28" i="169"/>
  <c r="I28" i="169" s="1"/>
  <c r="B28" i="169"/>
  <c r="H28" i="169" s="1"/>
  <c r="G27" i="169"/>
  <c r="M27" i="169" s="1"/>
  <c r="C27" i="169"/>
  <c r="I27" i="169" s="1"/>
  <c r="B27" i="169"/>
  <c r="H27" i="169" s="1"/>
  <c r="G26" i="169"/>
  <c r="M26" i="169" s="1"/>
  <c r="C26" i="169"/>
  <c r="I26" i="169" s="1"/>
  <c r="B26" i="169"/>
  <c r="H26" i="169" s="1"/>
  <c r="G25" i="169"/>
  <c r="M25" i="169" s="1"/>
  <c r="C25" i="169"/>
  <c r="I25" i="169" s="1"/>
  <c r="B25" i="169"/>
  <c r="H25" i="169" s="1"/>
  <c r="G24" i="169"/>
  <c r="M24" i="169" s="1"/>
  <c r="C24" i="169"/>
  <c r="I24" i="169" s="1"/>
  <c r="B24" i="169"/>
  <c r="H24" i="169" s="1"/>
  <c r="G23" i="169"/>
  <c r="M23" i="169" s="1"/>
  <c r="C23" i="169"/>
  <c r="I23" i="169" s="1"/>
  <c r="B23" i="169"/>
  <c r="H23" i="169" s="1"/>
  <c r="G22" i="169"/>
  <c r="M22" i="169" s="1"/>
  <c r="C22" i="169"/>
  <c r="I22" i="169" s="1"/>
  <c r="B22" i="169"/>
  <c r="H22" i="169" s="1"/>
  <c r="G21" i="169"/>
  <c r="M21" i="169" s="1"/>
  <c r="C21" i="169"/>
  <c r="I21" i="169" s="1"/>
  <c r="B21" i="169"/>
  <c r="H21" i="169" s="1"/>
  <c r="G20" i="169"/>
  <c r="M20" i="169" s="1"/>
  <c r="C20" i="169"/>
  <c r="I20" i="169" s="1"/>
  <c r="B20" i="169"/>
  <c r="H20" i="169" s="1"/>
  <c r="G19" i="169"/>
  <c r="M19" i="169" s="1"/>
  <c r="C19" i="169"/>
  <c r="I19" i="169" s="1"/>
  <c r="B19" i="169"/>
  <c r="H19" i="169" s="1"/>
  <c r="G18" i="169"/>
  <c r="M18" i="169" s="1"/>
  <c r="C18" i="169"/>
  <c r="I18" i="169" s="1"/>
  <c r="B18" i="169"/>
  <c r="H18" i="169" s="1"/>
  <c r="G17" i="169"/>
  <c r="M17" i="169" s="1"/>
  <c r="C17" i="169"/>
  <c r="I17" i="169" s="1"/>
  <c r="B17" i="169"/>
  <c r="H17" i="169" s="1"/>
  <c r="G16" i="169"/>
  <c r="M16" i="169" s="1"/>
  <c r="C16" i="169"/>
  <c r="I16" i="169" s="1"/>
  <c r="B16" i="169"/>
  <c r="H16" i="169" s="1"/>
  <c r="G15" i="169"/>
  <c r="M15" i="169" s="1"/>
  <c r="C15" i="169"/>
  <c r="I15" i="169" s="1"/>
  <c r="B15" i="169"/>
  <c r="H15" i="169" s="1"/>
  <c r="G14" i="169"/>
  <c r="M14" i="169" s="1"/>
  <c r="C14" i="169"/>
  <c r="I14" i="169" s="1"/>
  <c r="B14" i="169"/>
  <c r="H14" i="169" s="1"/>
  <c r="G13" i="169"/>
  <c r="M13" i="169" s="1"/>
  <c r="C13" i="169"/>
  <c r="I13" i="169" s="1"/>
  <c r="B13" i="169"/>
  <c r="H13" i="169" s="1"/>
  <c r="G12" i="169"/>
  <c r="M12" i="169" s="1"/>
  <c r="C12" i="169"/>
  <c r="I12" i="169" s="1"/>
  <c r="B12" i="169"/>
  <c r="H12" i="169" s="1"/>
  <c r="G11" i="169"/>
  <c r="M11" i="169" s="1"/>
  <c r="C11" i="169"/>
  <c r="I11" i="169" s="1"/>
  <c r="B11" i="169"/>
  <c r="H11" i="169" s="1"/>
  <c r="G10" i="169"/>
  <c r="M10" i="169" s="1"/>
  <c r="C10" i="169"/>
  <c r="I10" i="169" s="1"/>
  <c r="B10" i="169"/>
  <c r="H10" i="169" s="1"/>
  <c r="G9" i="169"/>
  <c r="M9" i="169" s="1"/>
  <c r="C9" i="169"/>
  <c r="I9" i="169" s="1"/>
  <c r="B9" i="169"/>
  <c r="H9" i="169" s="1"/>
  <c r="G110" i="168"/>
  <c r="G76" i="168"/>
  <c r="G120" i="168"/>
  <c r="F110" i="168"/>
  <c r="F120" i="168" s="1"/>
  <c r="F76" i="168"/>
  <c r="E110" i="168"/>
  <c r="E76" i="168"/>
  <c r="D110" i="168"/>
  <c r="D76" i="168"/>
  <c r="C110" i="168"/>
  <c r="C76" i="168"/>
  <c r="C120" i="168"/>
  <c r="B110" i="168"/>
  <c r="B120" i="168" s="1"/>
  <c r="B76" i="168"/>
  <c r="G112" i="168"/>
  <c r="M112" i="168" s="1"/>
  <c r="F112" i="168"/>
  <c r="L112" i="168" s="1"/>
  <c r="E112" i="168"/>
  <c r="K112" i="168" s="1"/>
  <c r="D112" i="168"/>
  <c r="J112" i="168" s="1"/>
  <c r="C112" i="168"/>
  <c r="I112" i="168" s="1"/>
  <c r="B112" i="168"/>
  <c r="H112" i="168" s="1"/>
  <c r="G111" i="168"/>
  <c r="M111" i="168" s="1"/>
  <c r="F111" i="168"/>
  <c r="L111" i="168" s="1"/>
  <c r="E111" i="168"/>
  <c r="K111" i="168" s="1"/>
  <c r="D111" i="168"/>
  <c r="J111" i="168" s="1"/>
  <c r="C111" i="168"/>
  <c r="I111" i="168" s="1"/>
  <c r="B111" i="168"/>
  <c r="H111" i="168" s="1"/>
  <c r="M110" i="168"/>
  <c r="L110" i="168"/>
  <c r="J110" i="168"/>
  <c r="I110" i="168"/>
  <c r="H110" i="168"/>
  <c r="G109" i="168"/>
  <c r="M109" i="168" s="1"/>
  <c r="F109" i="168"/>
  <c r="L109" i="168" s="1"/>
  <c r="E109" i="168"/>
  <c r="K109" i="168" s="1"/>
  <c r="D109" i="168"/>
  <c r="J109" i="168" s="1"/>
  <c r="C109" i="168"/>
  <c r="I109" i="168" s="1"/>
  <c r="B109" i="168"/>
  <c r="H109" i="168" s="1"/>
  <c r="G108" i="168"/>
  <c r="M108" i="168" s="1"/>
  <c r="F108" i="168"/>
  <c r="L108" i="168" s="1"/>
  <c r="E108" i="168"/>
  <c r="K108" i="168" s="1"/>
  <c r="D108" i="168"/>
  <c r="J108" i="168" s="1"/>
  <c r="C108" i="168"/>
  <c r="I108" i="168" s="1"/>
  <c r="B108" i="168"/>
  <c r="H108" i="168" s="1"/>
  <c r="G107" i="168"/>
  <c r="M107" i="168" s="1"/>
  <c r="F107" i="168"/>
  <c r="L107" i="168" s="1"/>
  <c r="E107" i="168"/>
  <c r="K107" i="168" s="1"/>
  <c r="D107" i="168"/>
  <c r="J107" i="168" s="1"/>
  <c r="C107" i="168"/>
  <c r="I107" i="168" s="1"/>
  <c r="B107" i="168"/>
  <c r="H107" i="168" s="1"/>
  <c r="G106" i="168"/>
  <c r="M106" i="168" s="1"/>
  <c r="F106" i="168"/>
  <c r="L106" i="168" s="1"/>
  <c r="E106" i="168"/>
  <c r="K106" i="168" s="1"/>
  <c r="D106" i="168"/>
  <c r="J106" i="168" s="1"/>
  <c r="C106" i="168"/>
  <c r="I106" i="168" s="1"/>
  <c r="B106" i="168"/>
  <c r="H106" i="168" s="1"/>
  <c r="G105" i="168"/>
  <c r="M105" i="168" s="1"/>
  <c r="F105" i="168"/>
  <c r="L105" i="168" s="1"/>
  <c r="E105" i="168"/>
  <c r="K105" i="168" s="1"/>
  <c r="D105" i="168"/>
  <c r="J105" i="168" s="1"/>
  <c r="C105" i="168"/>
  <c r="I105" i="168" s="1"/>
  <c r="B105" i="168"/>
  <c r="H105" i="168" s="1"/>
  <c r="G104" i="168"/>
  <c r="M104" i="168" s="1"/>
  <c r="F104" i="168"/>
  <c r="L104" i="168" s="1"/>
  <c r="E104" i="168"/>
  <c r="K104" i="168" s="1"/>
  <c r="D104" i="168"/>
  <c r="J104" i="168" s="1"/>
  <c r="C104" i="168"/>
  <c r="I104" i="168" s="1"/>
  <c r="B104" i="168"/>
  <c r="H104" i="168" s="1"/>
  <c r="G103" i="168"/>
  <c r="M103" i="168" s="1"/>
  <c r="F103" i="168"/>
  <c r="L103" i="168" s="1"/>
  <c r="E103" i="168"/>
  <c r="K103" i="168" s="1"/>
  <c r="D103" i="168"/>
  <c r="J103" i="168" s="1"/>
  <c r="C103" i="168"/>
  <c r="I103" i="168" s="1"/>
  <c r="B103" i="168"/>
  <c r="H103" i="168" s="1"/>
  <c r="G102" i="168"/>
  <c r="M102" i="168" s="1"/>
  <c r="F102" i="168"/>
  <c r="L102" i="168" s="1"/>
  <c r="E102" i="168"/>
  <c r="K102" i="168" s="1"/>
  <c r="D102" i="168"/>
  <c r="J102" i="168" s="1"/>
  <c r="C102" i="168"/>
  <c r="I102" i="168" s="1"/>
  <c r="B102" i="168"/>
  <c r="H102" i="168" s="1"/>
  <c r="G101" i="168"/>
  <c r="M101" i="168" s="1"/>
  <c r="F101" i="168"/>
  <c r="L101" i="168" s="1"/>
  <c r="E101" i="168"/>
  <c r="K101" i="168" s="1"/>
  <c r="D101" i="168"/>
  <c r="J101" i="168" s="1"/>
  <c r="C101" i="168"/>
  <c r="I101" i="168" s="1"/>
  <c r="B101" i="168"/>
  <c r="H101" i="168" s="1"/>
  <c r="G100" i="168"/>
  <c r="M100" i="168" s="1"/>
  <c r="F100" i="168"/>
  <c r="L100" i="168" s="1"/>
  <c r="E100" i="168"/>
  <c r="K100" i="168" s="1"/>
  <c r="D100" i="168"/>
  <c r="J100" i="168" s="1"/>
  <c r="C100" i="168"/>
  <c r="I100" i="168" s="1"/>
  <c r="B100" i="168"/>
  <c r="H100" i="168" s="1"/>
  <c r="G99" i="168"/>
  <c r="M99" i="168" s="1"/>
  <c r="F99" i="168"/>
  <c r="L99" i="168" s="1"/>
  <c r="E99" i="168"/>
  <c r="K99" i="168" s="1"/>
  <c r="D99" i="168"/>
  <c r="J99" i="168" s="1"/>
  <c r="C99" i="168"/>
  <c r="I99" i="168" s="1"/>
  <c r="B99" i="168"/>
  <c r="H99" i="168" s="1"/>
  <c r="G98" i="168"/>
  <c r="M98" i="168" s="1"/>
  <c r="F98" i="168"/>
  <c r="L98" i="168" s="1"/>
  <c r="E98" i="168"/>
  <c r="K98" i="168" s="1"/>
  <c r="D98" i="168"/>
  <c r="J98" i="168" s="1"/>
  <c r="C98" i="168"/>
  <c r="I98" i="168" s="1"/>
  <c r="B98" i="168"/>
  <c r="H98" i="168" s="1"/>
  <c r="G97" i="168"/>
  <c r="M97" i="168" s="1"/>
  <c r="F97" i="168"/>
  <c r="L97" i="168" s="1"/>
  <c r="E97" i="168"/>
  <c r="K97" i="168" s="1"/>
  <c r="D97" i="168"/>
  <c r="J97" i="168" s="1"/>
  <c r="C97" i="168"/>
  <c r="I97" i="168" s="1"/>
  <c r="B97" i="168"/>
  <c r="H97" i="168" s="1"/>
  <c r="G96" i="168"/>
  <c r="M96" i="168" s="1"/>
  <c r="F96" i="168"/>
  <c r="L96" i="168" s="1"/>
  <c r="E96" i="168"/>
  <c r="K96" i="168" s="1"/>
  <c r="D96" i="168"/>
  <c r="J96" i="168" s="1"/>
  <c r="C96" i="168"/>
  <c r="I96" i="168" s="1"/>
  <c r="B96" i="168"/>
  <c r="H96" i="168" s="1"/>
  <c r="G95" i="168"/>
  <c r="M95" i="168" s="1"/>
  <c r="F95" i="168"/>
  <c r="L95" i="168" s="1"/>
  <c r="E95" i="168"/>
  <c r="K95" i="168" s="1"/>
  <c r="D95" i="168"/>
  <c r="J95" i="168" s="1"/>
  <c r="C95" i="168"/>
  <c r="I95" i="168" s="1"/>
  <c r="B95" i="168"/>
  <c r="H95" i="168" s="1"/>
  <c r="G94" i="168"/>
  <c r="M94" i="168" s="1"/>
  <c r="F94" i="168"/>
  <c r="L94" i="168" s="1"/>
  <c r="E94" i="168"/>
  <c r="K94" i="168" s="1"/>
  <c r="D94" i="168"/>
  <c r="J94" i="168" s="1"/>
  <c r="C94" i="168"/>
  <c r="I94" i="168" s="1"/>
  <c r="B94" i="168"/>
  <c r="H94" i="168" s="1"/>
  <c r="G93" i="168"/>
  <c r="M93" i="168" s="1"/>
  <c r="F93" i="168"/>
  <c r="L93" i="168" s="1"/>
  <c r="E93" i="168"/>
  <c r="K93" i="168" s="1"/>
  <c r="D93" i="168"/>
  <c r="J93" i="168" s="1"/>
  <c r="C93" i="168"/>
  <c r="I93" i="168" s="1"/>
  <c r="B93" i="168"/>
  <c r="H93" i="168" s="1"/>
  <c r="G92" i="168"/>
  <c r="M92" i="168" s="1"/>
  <c r="F92" i="168"/>
  <c r="L92" i="168" s="1"/>
  <c r="E92" i="168"/>
  <c r="K92" i="168" s="1"/>
  <c r="D92" i="168"/>
  <c r="J92" i="168" s="1"/>
  <c r="C92" i="168"/>
  <c r="I92" i="168" s="1"/>
  <c r="B92" i="168"/>
  <c r="H92" i="168" s="1"/>
  <c r="G91" i="168"/>
  <c r="M91" i="168" s="1"/>
  <c r="F91" i="168"/>
  <c r="L91" i="168" s="1"/>
  <c r="E91" i="168"/>
  <c r="K91" i="168" s="1"/>
  <c r="D91" i="168"/>
  <c r="J91" i="168" s="1"/>
  <c r="C91" i="168"/>
  <c r="I91" i="168" s="1"/>
  <c r="B91" i="168"/>
  <c r="H91" i="168" s="1"/>
  <c r="G90" i="168"/>
  <c r="M90" i="168" s="1"/>
  <c r="F90" i="168"/>
  <c r="L90" i="168" s="1"/>
  <c r="E90" i="168"/>
  <c r="K90" i="168" s="1"/>
  <c r="D90" i="168"/>
  <c r="J90" i="168" s="1"/>
  <c r="C90" i="168"/>
  <c r="I90" i="168" s="1"/>
  <c r="B90" i="168"/>
  <c r="H90" i="168" s="1"/>
  <c r="G89" i="168"/>
  <c r="M89" i="168" s="1"/>
  <c r="F89" i="168"/>
  <c r="L89" i="168" s="1"/>
  <c r="E89" i="168"/>
  <c r="K89" i="168" s="1"/>
  <c r="D89" i="168"/>
  <c r="J89" i="168" s="1"/>
  <c r="C89" i="168"/>
  <c r="I89" i="168" s="1"/>
  <c r="B89" i="168"/>
  <c r="H89" i="168" s="1"/>
  <c r="G88" i="168"/>
  <c r="M88" i="168" s="1"/>
  <c r="F88" i="168"/>
  <c r="L88" i="168" s="1"/>
  <c r="E88" i="168"/>
  <c r="K88" i="168" s="1"/>
  <c r="D88" i="168"/>
  <c r="J88" i="168" s="1"/>
  <c r="C88" i="168"/>
  <c r="I88" i="168" s="1"/>
  <c r="B88" i="168"/>
  <c r="H88" i="168" s="1"/>
  <c r="G87" i="168"/>
  <c r="M87" i="168" s="1"/>
  <c r="F87" i="168"/>
  <c r="L87" i="168" s="1"/>
  <c r="E87" i="168"/>
  <c r="K87" i="168" s="1"/>
  <c r="D87" i="168"/>
  <c r="J87" i="168" s="1"/>
  <c r="C87" i="168"/>
  <c r="I87" i="168" s="1"/>
  <c r="B87" i="168"/>
  <c r="H87" i="168" s="1"/>
  <c r="G86" i="168"/>
  <c r="M86" i="168" s="1"/>
  <c r="F86" i="168"/>
  <c r="L86" i="168" s="1"/>
  <c r="E86" i="168"/>
  <c r="K86" i="168" s="1"/>
  <c r="D86" i="168"/>
  <c r="J86" i="168" s="1"/>
  <c r="C86" i="168"/>
  <c r="I86" i="168" s="1"/>
  <c r="B86" i="168"/>
  <c r="H86" i="168" s="1"/>
  <c r="G85" i="168"/>
  <c r="M85" i="168" s="1"/>
  <c r="F85" i="168"/>
  <c r="L85" i="168" s="1"/>
  <c r="E85" i="168"/>
  <c r="K85" i="168" s="1"/>
  <c r="D85" i="168"/>
  <c r="J85" i="168" s="1"/>
  <c r="C85" i="168"/>
  <c r="I85" i="168" s="1"/>
  <c r="B85" i="168"/>
  <c r="H85" i="168" s="1"/>
  <c r="G84" i="168"/>
  <c r="M84" i="168" s="1"/>
  <c r="F84" i="168"/>
  <c r="L84" i="168" s="1"/>
  <c r="E84" i="168"/>
  <c r="K84" i="168" s="1"/>
  <c r="D84" i="168"/>
  <c r="J84" i="168" s="1"/>
  <c r="C84" i="168"/>
  <c r="I84" i="168" s="1"/>
  <c r="B84" i="168"/>
  <c r="H84" i="168" s="1"/>
  <c r="G83" i="168"/>
  <c r="M83" i="168" s="1"/>
  <c r="F83" i="168"/>
  <c r="L83" i="168" s="1"/>
  <c r="E83" i="168"/>
  <c r="K83" i="168" s="1"/>
  <c r="D83" i="168"/>
  <c r="J83" i="168" s="1"/>
  <c r="C83" i="168"/>
  <c r="I83" i="168" s="1"/>
  <c r="B83" i="168"/>
  <c r="H83" i="168" s="1"/>
  <c r="G82" i="168"/>
  <c r="M82" i="168" s="1"/>
  <c r="F82" i="168"/>
  <c r="L82" i="168" s="1"/>
  <c r="E82" i="168"/>
  <c r="K82" i="168" s="1"/>
  <c r="D82" i="168"/>
  <c r="J82" i="168" s="1"/>
  <c r="C82" i="168"/>
  <c r="I82" i="168" s="1"/>
  <c r="B82" i="168"/>
  <c r="H82" i="168" s="1"/>
  <c r="G81" i="168"/>
  <c r="M81" i="168" s="1"/>
  <c r="F81" i="168"/>
  <c r="L81" i="168" s="1"/>
  <c r="E81" i="168"/>
  <c r="K81" i="168" s="1"/>
  <c r="D81" i="168"/>
  <c r="J81" i="168" s="1"/>
  <c r="C81" i="168"/>
  <c r="I81" i="168" s="1"/>
  <c r="B81" i="168"/>
  <c r="H81" i="168" s="1"/>
  <c r="G80" i="168"/>
  <c r="M80" i="168" s="1"/>
  <c r="F80" i="168"/>
  <c r="L80" i="168" s="1"/>
  <c r="E80" i="168"/>
  <c r="K80" i="168" s="1"/>
  <c r="D80" i="168"/>
  <c r="J80" i="168" s="1"/>
  <c r="C80" i="168"/>
  <c r="I80" i="168" s="1"/>
  <c r="B80" i="168"/>
  <c r="H80" i="168" s="1"/>
  <c r="G79" i="168"/>
  <c r="M79" i="168" s="1"/>
  <c r="F79" i="168"/>
  <c r="L79" i="168" s="1"/>
  <c r="E79" i="168"/>
  <c r="K79" i="168" s="1"/>
  <c r="D79" i="168"/>
  <c r="J79" i="168" s="1"/>
  <c r="C79" i="168"/>
  <c r="I79" i="168" s="1"/>
  <c r="B79" i="168"/>
  <c r="H79" i="168" s="1"/>
  <c r="G78" i="168"/>
  <c r="M78" i="168" s="1"/>
  <c r="F78" i="168"/>
  <c r="L78" i="168" s="1"/>
  <c r="E78" i="168"/>
  <c r="K78" i="168" s="1"/>
  <c r="D78" i="168"/>
  <c r="J78" i="168" s="1"/>
  <c r="C78" i="168"/>
  <c r="I78" i="168" s="1"/>
  <c r="B78" i="168"/>
  <c r="H78" i="168" s="1"/>
  <c r="G77" i="168"/>
  <c r="M77" i="168" s="1"/>
  <c r="F77" i="168"/>
  <c r="L77" i="168" s="1"/>
  <c r="E77" i="168"/>
  <c r="K77" i="168" s="1"/>
  <c r="D77" i="168"/>
  <c r="J77" i="168" s="1"/>
  <c r="C77" i="168"/>
  <c r="I77" i="168" s="1"/>
  <c r="B77" i="168"/>
  <c r="H77" i="168" s="1"/>
  <c r="M76" i="168"/>
  <c r="L76" i="168"/>
  <c r="K76" i="168"/>
  <c r="I76" i="168"/>
  <c r="H76" i="168"/>
  <c r="G75" i="168"/>
  <c r="M75" i="168" s="1"/>
  <c r="F75" i="168"/>
  <c r="L75" i="168" s="1"/>
  <c r="E75" i="168"/>
  <c r="K75" i="168" s="1"/>
  <c r="D75" i="168"/>
  <c r="J75" i="168" s="1"/>
  <c r="C75" i="168"/>
  <c r="I75" i="168" s="1"/>
  <c r="B75" i="168"/>
  <c r="H75" i="168" s="1"/>
  <c r="G74" i="168"/>
  <c r="M74" i="168" s="1"/>
  <c r="F74" i="168"/>
  <c r="L74" i="168" s="1"/>
  <c r="E74" i="168"/>
  <c r="K74" i="168" s="1"/>
  <c r="D74" i="168"/>
  <c r="J74" i="168" s="1"/>
  <c r="C74" i="168"/>
  <c r="I74" i="168" s="1"/>
  <c r="B74" i="168"/>
  <c r="H74" i="168" s="1"/>
  <c r="G73" i="168"/>
  <c r="M73" i="168" s="1"/>
  <c r="F73" i="168"/>
  <c r="L73" i="168" s="1"/>
  <c r="E73" i="168"/>
  <c r="K73" i="168" s="1"/>
  <c r="D73" i="168"/>
  <c r="J73" i="168" s="1"/>
  <c r="C73" i="168"/>
  <c r="I73" i="168" s="1"/>
  <c r="B73" i="168"/>
  <c r="H73" i="168" s="1"/>
  <c r="G72" i="168"/>
  <c r="M72" i="168" s="1"/>
  <c r="F72" i="168"/>
  <c r="L72" i="168" s="1"/>
  <c r="E72" i="168"/>
  <c r="K72" i="168" s="1"/>
  <c r="D72" i="168"/>
  <c r="J72" i="168" s="1"/>
  <c r="C72" i="168"/>
  <c r="I72" i="168" s="1"/>
  <c r="B72" i="168"/>
  <c r="H72" i="168" s="1"/>
  <c r="G71" i="168"/>
  <c r="M71" i="168" s="1"/>
  <c r="F71" i="168"/>
  <c r="L71" i="168" s="1"/>
  <c r="E71" i="168"/>
  <c r="K71" i="168" s="1"/>
  <c r="D71" i="168"/>
  <c r="J71" i="168" s="1"/>
  <c r="C71" i="168"/>
  <c r="I71" i="168" s="1"/>
  <c r="B71" i="168"/>
  <c r="H71" i="168" s="1"/>
  <c r="G70" i="168"/>
  <c r="M70" i="168" s="1"/>
  <c r="F70" i="168"/>
  <c r="L70" i="168" s="1"/>
  <c r="E70" i="168"/>
  <c r="K70" i="168" s="1"/>
  <c r="D70" i="168"/>
  <c r="J70" i="168" s="1"/>
  <c r="C70" i="168"/>
  <c r="I70" i="168" s="1"/>
  <c r="B70" i="168"/>
  <c r="H70" i="168" s="1"/>
  <c r="G69" i="168"/>
  <c r="M69" i="168" s="1"/>
  <c r="F69" i="168"/>
  <c r="L69" i="168" s="1"/>
  <c r="E69" i="168"/>
  <c r="K69" i="168" s="1"/>
  <c r="D69" i="168"/>
  <c r="J69" i="168" s="1"/>
  <c r="C69" i="168"/>
  <c r="I69" i="168" s="1"/>
  <c r="B69" i="168"/>
  <c r="H69" i="168" s="1"/>
  <c r="G68" i="168"/>
  <c r="M68" i="168" s="1"/>
  <c r="F68" i="168"/>
  <c r="L68" i="168" s="1"/>
  <c r="E68" i="168"/>
  <c r="K68" i="168" s="1"/>
  <c r="D68" i="168"/>
  <c r="J68" i="168" s="1"/>
  <c r="C68" i="168"/>
  <c r="I68" i="168" s="1"/>
  <c r="B68" i="168"/>
  <c r="H68" i="168" s="1"/>
  <c r="G67" i="168"/>
  <c r="M67" i="168" s="1"/>
  <c r="F67" i="168"/>
  <c r="L67" i="168" s="1"/>
  <c r="E67" i="168"/>
  <c r="K67" i="168" s="1"/>
  <c r="D67" i="168"/>
  <c r="J67" i="168" s="1"/>
  <c r="C67" i="168"/>
  <c r="I67" i="168" s="1"/>
  <c r="B67" i="168"/>
  <c r="H67" i="168" s="1"/>
  <c r="G66" i="168"/>
  <c r="M66" i="168" s="1"/>
  <c r="F66" i="168"/>
  <c r="L66" i="168" s="1"/>
  <c r="E66" i="168"/>
  <c r="K66" i="168" s="1"/>
  <c r="D66" i="168"/>
  <c r="J66" i="168" s="1"/>
  <c r="C66" i="168"/>
  <c r="I66" i="168" s="1"/>
  <c r="B66" i="168"/>
  <c r="H66" i="168" s="1"/>
  <c r="G65" i="168"/>
  <c r="M65" i="168" s="1"/>
  <c r="F65" i="168"/>
  <c r="L65" i="168" s="1"/>
  <c r="E65" i="168"/>
  <c r="K65" i="168" s="1"/>
  <c r="D65" i="168"/>
  <c r="J65" i="168" s="1"/>
  <c r="C65" i="168"/>
  <c r="I65" i="168" s="1"/>
  <c r="B65" i="168"/>
  <c r="H65" i="168" s="1"/>
  <c r="G64" i="168"/>
  <c r="M64" i="168" s="1"/>
  <c r="F64" i="168"/>
  <c r="L64" i="168" s="1"/>
  <c r="E64" i="168"/>
  <c r="K64" i="168" s="1"/>
  <c r="D64" i="168"/>
  <c r="J64" i="168" s="1"/>
  <c r="C64" i="168"/>
  <c r="I64" i="168" s="1"/>
  <c r="B64" i="168"/>
  <c r="H64" i="168" s="1"/>
  <c r="G63" i="168"/>
  <c r="M63" i="168" s="1"/>
  <c r="F63" i="168"/>
  <c r="L63" i="168" s="1"/>
  <c r="E63" i="168"/>
  <c r="K63" i="168" s="1"/>
  <c r="D63" i="168"/>
  <c r="J63" i="168" s="1"/>
  <c r="C63" i="168"/>
  <c r="I63" i="168" s="1"/>
  <c r="B63" i="168"/>
  <c r="H63" i="168" s="1"/>
  <c r="G62" i="168"/>
  <c r="M62" i="168" s="1"/>
  <c r="F62" i="168"/>
  <c r="L62" i="168" s="1"/>
  <c r="E62" i="168"/>
  <c r="K62" i="168" s="1"/>
  <c r="D62" i="168"/>
  <c r="J62" i="168" s="1"/>
  <c r="C62" i="168"/>
  <c r="I62" i="168" s="1"/>
  <c r="B62" i="168"/>
  <c r="H62" i="168" s="1"/>
  <c r="G61" i="168"/>
  <c r="M61" i="168" s="1"/>
  <c r="F61" i="168"/>
  <c r="L61" i="168" s="1"/>
  <c r="E61" i="168"/>
  <c r="K61" i="168" s="1"/>
  <c r="D61" i="168"/>
  <c r="J61" i="168" s="1"/>
  <c r="C61" i="168"/>
  <c r="I61" i="168" s="1"/>
  <c r="B61" i="168"/>
  <c r="H61" i="168" s="1"/>
  <c r="G60" i="168"/>
  <c r="M60" i="168" s="1"/>
  <c r="F60" i="168"/>
  <c r="L60" i="168" s="1"/>
  <c r="E60" i="168"/>
  <c r="K60" i="168" s="1"/>
  <c r="D60" i="168"/>
  <c r="J60" i="168" s="1"/>
  <c r="C60" i="168"/>
  <c r="I60" i="168" s="1"/>
  <c r="B60" i="168"/>
  <c r="H60" i="168" s="1"/>
  <c r="G59" i="168"/>
  <c r="M59" i="168" s="1"/>
  <c r="F59" i="168"/>
  <c r="L59" i="168" s="1"/>
  <c r="E59" i="168"/>
  <c r="K59" i="168" s="1"/>
  <c r="D59" i="168"/>
  <c r="J59" i="168" s="1"/>
  <c r="C59" i="168"/>
  <c r="I59" i="168" s="1"/>
  <c r="B59" i="168"/>
  <c r="H59" i="168" s="1"/>
  <c r="G58" i="168"/>
  <c r="M58" i="168" s="1"/>
  <c r="F58" i="168"/>
  <c r="L58" i="168" s="1"/>
  <c r="E58" i="168"/>
  <c r="K58" i="168" s="1"/>
  <c r="D58" i="168"/>
  <c r="J58" i="168" s="1"/>
  <c r="C58" i="168"/>
  <c r="I58" i="168" s="1"/>
  <c r="B58" i="168"/>
  <c r="H58" i="168" s="1"/>
  <c r="G57" i="168"/>
  <c r="M57" i="168" s="1"/>
  <c r="C57" i="168"/>
  <c r="I57" i="168" s="1"/>
  <c r="B57" i="168"/>
  <c r="H57" i="168" s="1"/>
  <c r="G56" i="168"/>
  <c r="M56" i="168" s="1"/>
  <c r="C56" i="168"/>
  <c r="I56" i="168" s="1"/>
  <c r="B56" i="168"/>
  <c r="H56" i="168" s="1"/>
  <c r="G55" i="168"/>
  <c r="M55" i="168" s="1"/>
  <c r="C55" i="168"/>
  <c r="I55" i="168" s="1"/>
  <c r="B55" i="168"/>
  <c r="H55" i="168" s="1"/>
  <c r="G54" i="168"/>
  <c r="M54" i="168" s="1"/>
  <c r="C54" i="168"/>
  <c r="I54" i="168" s="1"/>
  <c r="B54" i="168"/>
  <c r="H54" i="168" s="1"/>
  <c r="G53" i="168"/>
  <c r="M53" i="168" s="1"/>
  <c r="C53" i="168"/>
  <c r="I53" i="168" s="1"/>
  <c r="B53" i="168"/>
  <c r="H53" i="168" s="1"/>
  <c r="G52" i="168"/>
  <c r="M52" i="168" s="1"/>
  <c r="C52" i="168"/>
  <c r="I52" i="168" s="1"/>
  <c r="B52" i="168"/>
  <c r="H52" i="168" s="1"/>
  <c r="G51" i="168"/>
  <c r="M51" i="168" s="1"/>
  <c r="C51" i="168"/>
  <c r="I51" i="168" s="1"/>
  <c r="B51" i="168"/>
  <c r="H51" i="168" s="1"/>
  <c r="G50" i="168"/>
  <c r="M50" i="168" s="1"/>
  <c r="C50" i="168"/>
  <c r="I50" i="168" s="1"/>
  <c r="B50" i="168"/>
  <c r="H50" i="168" s="1"/>
  <c r="G49" i="168"/>
  <c r="M49" i="168" s="1"/>
  <c r="C49" i="168"/>
  <c r="I49" i="168" s="1"/>
  <c r="B49" i="168"/>
  <c r="H49" i="168" s="1"/>
  <c r="G48" i="168"/>
  <c r="M48" i="168" s="1"/>
  <c r="C48" i="168"/>
  <c r="I48" i="168" s="1"/>
  <c r="B48" i="168"/>
  <c r="H48" i="168" s="1"/>
  <c r="G47" i="168"/>
  <c r="M47" i="168" s="1"/>
  <c r="C47" i="168"/>
  <c r="I47" i="168" s="1"/>
  <c r="B47" i="168"/>
  <c r="H47" i="168" s="1"/>
  <c r="G46" i="168"/>
  <c r="M46" i="168" s="1"/>
  <c r="C46" i="168"/>
  <c r="I46" i="168" s="1"/>
  <c r="B46" i="168"/>
  <c r="H46" i="168" s="1"/>
  <c r="G45" i="168"/>
  <c r="M45" i="168" s="1"/>
  <c r="C45" i="168"/>
  <c r="I45" i="168" s="1"/>
  <c r="B45" i="168"/>
  <c r="H45" i="168" s="1"/>
  <c r="G44" i="168"/>
  <c r="M44" i="168" s="1"/>
  <c r="C44" i="168"/>
  <c r="I44" i="168" s="1"/>
  <c r="B44" i="168"/>
  <c r="H44" i="168" s="1"/>
  <c r="G43" i="168"/>
  <c r="M43" i="168" s="1"/>
  <c r="C43" i="168"/>
  <c r="I43" i="168" s="1"/>
  <c r="B43" i="168"/>
  <c r="H43" i="168" s="1"/>
  <c r="G42" i="168"/>
  <c r="M42" i="168" s="1"/>
  <c r="C42" i="168"/>
  <c r="I42" i="168" s="1"/>
  <c r="B42" i="168"/>
  <c r="H42" i="168" s="1"/>
  <c r="G41" i="168"/>
  <c r="M41" i="168" s="1"/>
  <c r="C41" i="168"/>
  <c r="I41" i="168" s="1"/>
  <c r="B41" i="168"/>
  <c r="H41" i="168" s="1"/>
  <c r="G40" i="168"/>
  <c r="M40" i="168" s="1"/>
  <c r="C40" i="168"/>
  <c r="I40" i="168" s="1"/>
  <c r="B40" i="168"/>
  <c r="H40" i="168" s="1"/>
  <c r="G39" i="168"/>
  <c r="M39" i="168" s="1"/>
  <c r="C39" i="168"/>
  <c r="I39" i="168" s="1"/>
  <c r="B39" i="168"/>
  <c r="H39" i="168" s="1"/>
  <c r="G38" i="168"/>
  <c r="M38" i="168" s="1"/>
  <c r="C38" i="168"/>
  <c r="I38" i="168" s="1"/>
  <c r="B38" i="168"/>
  <c r="H38" i="168" s="1"/>
  <c r="G37" i="168"/>
  <c r="M37" i="168" s="1"/>
  <c r="C37" i="168"/>
  <c r="I37" i="168" s="1"/>
  <c r="B37" i="168"/>
  <c r="H37" i="168" s="1"/>
  <c r="G36" i="168"/>
  <c r="M36" i="168" s="1"/>
  <c r="C36" i="168"/>
  <c r="I36" i="168" s="1"/>
  <c r="B36" i="168"/>
  <c r="H36" i="168" s="1"/>
  <c r="G35" i="168"/>
  <c r="M35" i="168" s="1"/>
  <c r="C35" i="168"/>
  <c r="I35" i="168" s="1"/>
  <c r="B35" i="168"/>
  <c r="H35" i="168" s="1"/>
  <c r="G34" i="168"/>
  <c r="M34" i="168" s="1"/>
  <c r="C34" i="168"/>
  <c r="I34" i="168" s="1"/>
  <c r="B34" i="168"/>
  <c r="H34" i="168" s="1"/>
  <c r="G33" i="168"/>
  <c r="M33" i="168" s="1"/>
  <c r="C33" i="168"/>
  <c r="I33" i="168" s="1"/>
  <c r="B33" i="168"/>
  <c r="H33" i="168" s="1"/>
  <c r="G32" i="168"/>
  <c r="M32" i="168" s="1"/>
  <c r="C32" i="168"/>
  <c r="I32" i="168" s="1"/>
  <c r="B32" i="168"/>
  <c r="H32" i="168" s="1"/>
  <c r="G31" i="168"/>
  <c r="M31" i="168" s="1"/>
  <c r="C31" i="168"/>
  <c r="I31" i="168" s="1"/>
  <c r="B31" i="168"/>
  <c r="H31" i="168" s="1"/>
  <c r="G30" i="168"/>
  <c r="M30" i="168" s="1"/>
  <c r="C30" i="168"/>
  <c r="I30" i="168" s="1"/>
  <c r="B30" i="168"/>
  <c r="H30" i="168" s="1"/>
  <c r="G29" i="168"/>
  <c r="M29" i="168" s="1"/>
  <c r="C29" i="168"/>
  <c r="I29" i="168" s="1"/>
  <c r="B29" i="168"/>
  <c r="H29" i="168" s="1"/>
  <c r="G28" i="168"/>
  <c r="M28" i="168" s="1"/>
  <c r="C28" i="168"/>
  <c r="I28" i="168" s="1"/>
  <c r="B28" i="168"/>
  <c r="H28" i="168" s="1"/>
  <c r="G27" i="168"/>
  <c r="M27" i="168" s="1"/>
  <c r="C27" i="168"/>
  <c r="I27" i="168" s="1"/>
  <c r="B27" i="168"/>
  <c r="H27" i="168" s="1"/>
  <c r="G26" i="168"/>
  <c r="M26" i="168" s="1"/>
  <c r="C26" i="168"/>
  <c r="I26" i="168" s="1"/>
  <c r="B26" i="168"/>
  <c r="H26" i="168" s="1"/>
  <c r="G25" i="168"/>
  <c r="M25" i="168" s="1"/>
  <c r="C25" i="168"/>
  <c r="I25" i="168" s="1"/>
  <c r="B25" i="168"/>
  <c r="H25" i="168" s="1"/>
  <c r="G24" i="168"/>
  <c r="M24" i="168" s="1"/>
  <c r="C24" i="168"/>
  <c r="I24" i="168" s="1"/>
  <c r="B24" i="168"/>
  <c r="H24" i="168" s="1"/>
  <c r="G23" i="168"/>
  <c r="M23" i="168" s="1"/>
  <c r="C23" i="168"/>
  <c r="I23" i="168" s="1"/>
  <c r="B23" i="168"/>
  <c r="H23" i="168" s="1"/>
  <c r="G22" i="168"/>
  <c r="M22" i="168" s="1"/>
  <c r="C22" i="168"/>
  <c r="I22" i="168" s="1"/>
  <c r="B22" i="168"/>
  <c r="H22" i="168" s="1"/>
  <c r="G21" i="168"/>
  <c r="M21" i="168" s="1"/>
  <c r="C21" i="168"/>
  <c r="I21" i="168" s="1"/>
  <c r="B21" i="168"/>
  <c r="H21" i="168" s="1"/>
  <c r="G20" i="168"/>
  <c r="M20" i="168" s="1"/>
  <c r="C20" i="168"/>
  <c r="I20" i="168" s="1"/>
  <c r="B20" i="168"/>
  <c r="H20" i="168" s="1"/>
  <c r="G19" i="168"/>
  <c r="M19" i="168" s="1"/>
  <c r="C19" i="168"/>
  <c r="I19" i="168" s="1"/>
  <c r="B19" i="168"/>
  <c r="H19" i="168" s="1"/>
  <c r="G18" i="168"/>
  <c r="M18" i="168" s="1"/>
  <c r="C18" i="168"/>
  <c r="I18" i="168" s="1"/>
  <c r="B18" i="168"/>
  <c r="H18" i="168" s="1"/>
  <c r="G17" i="168"/>
  <c r="M17" i="168" s="1"/>
  <c r="C17" i="168"/>
  <c r="I17" i="168" s="1"/>
  <c r="B17" i="168"/>
  <c r="H17" i="168" s="1"/>
  <c r="G16" i="168"/>
  <c r="M16" i="168" s="1"/>
  <c r="C16" i="168"/>
  <c r="I16" i="168" s="1"/>
  <c r="B16" i="168"/>
  <c r="H16" i="168" s="1"/>
  <c r="G15" i="168"/>
  <c r="M15" i="168" s="1"/>
  <c r="C15" i="168"/>
  <c r="I15" i="168" s="1"/>
  <c r="B15" i="168"/>
  <c r="H15" i="168" s="1"/>
  <c r="G14" i="168"/>
  <c r="M14" i="168" s="1"/>
  <c r="C14" i="168"/>
  <c r="I14" i="168" s="1"/>
  <c r="B14" i="168"/>
  <c r="H14" i="168" s="1"/>
  <c r="G13" i="168"/>
  <c r="M13" i="168" s="1"/>
  <c r="C13" i="168"/>
  <c r="I13" i="168" s="1"/>
  <c r="B13" i="168"/>
  <c r="H13" i="168" s="1"/>
  <c r="G12" i="168"/>
  <c r="M12" i="168" s="1"/>
  <c r="C12" i="168"/>
  <c r="I12" i="168" s="1"/>
  <c r="B12" i="168"/>
  <c r="H12" i="168" s="1"/>
  <c r="G11" i="168"/>
  <c r="M11" i="168" s="1"/>
  <c r="C11" i="168"/>
  <c r="I11" i="168" s="1"/>
  <c r="B11" i="168"/>
  <c r="H11" i="168" s="1"/>
  <c r="G10" i="168"/>
  <c r="M10" i="168" s="1"/>
  <c r="C10" i="168"/>
  <c r="I10" i="168" s="1"/>
  <c r="B10" i="168"/>
  <c r="H10" i="168" s="1"/>
  <c r="G9" i="168"/>
  <c r="M9" i="168" s="1"/>
  <c r="C9" i="168"/>
  <c r="I9" i="168" s="1"/>
  <c r="B9" i="168"/>
  <c r="H9" i="168" s="1"/>
  <c r="G110" i="167"/>
  <c r="G76" i="167"/>
  <c r="G120" i="167"/>
  <c r="F110" i="167"/>
  <c r="F120" i="167" s="1"/>
  <c r="F76" i="167"/>
  <c r="E110" i="167"/>
  <c r="E76" i="167"/>
  <c r="D110" i="167"/>
  <c r="D76" i="167"/>
  <c r="C110" i="167"/>
  <c r="C76" i="167"/>
  <c r="C120" i="167"/>
  <c r="B110" i="167"/>
  <c r="B120" i="167" s="1"/>
  <c r="B76" i="167"/>
  <c r="G112" i="167"/>
  <c r="M112" i="167" s="1"/>
  <c r="F112" i="167"/>
  <c r="L112" i="167" s="1"/>
  <c r="E112" i="167"/>
  <c r="K112" i="167" s="1"/>
  <c r="D112" i="167"/>
  <c r="J112" i="167" s="1"/>
  <c r="C112" i="167"/>
  <c r="I112" i="167" s="1"/>
  <c r="B112" i="167"/>
  <c r="H112" i="167" s="1"/>
  <c r="G111" i="167"/>
  <c r="M111" i="167" s="1"/>
  <c r="F111" i="167"/>
  <c r="L111" i="167"/>
  <c r="E111" i="167"/>
  <c r="K111" i="167" s="1"/>
  <c r="D111" i="167"/>
  <c r="J111" i="167"/>
  <c r="C111" i="167"/>
  <c r="I111" i="167" s="1"/>
  <c r="B111" i="167"/>
  <c r="H111" i="167"/>
  <c r="M110" i="167"/>
  <c r="L110" i="167"/>
  <c r="J110" i="167"/>
  <c r="I110" i="167"/>
  <c r="H110" i="167"/>
  <c r="G109" i="167"/>
  <c r="M109" i="167"/>
  <c r="F109" i="167"/>
  <c r="L109" i="167" s="1"/>
  <c r="E109" i="167"/>
  <c r="K109" i="167"/>
  <c r="D109" i="167"/>
  <c r="J109" i="167" s="1"/>
  <c r="C109" i="167"/>
  <c r="I109" i="167"/>
  <c r="B109" i="167"/>
  <c r="H109" i="167" s="1"/>
  <c r="G108" i="167"/>
  <c r="M108" i="167"/>
  <c r="F108" i="167"/>
  <c r="L108" i="167" s="1"/>
  <c r="E108" i="167"/>
  <c r="K108" i="167"/>
  <c r="D108" i="167"/>
  <c r="J108" i="167" s="1"/>
  <c r="C108" i="167"/>
  <c r="I108" i="167"/>
  <c r="B108" i="167"/>
  <c r="H108" i="167" s="1"/>
  <c r="G107" i="167"/>
  <c r="M107" i="167"/>
  <c r="F107" i="167"/>
  <c r="L107" i="167" s="1"/>
  <c r="E107" i="167"/>
  <c r="K107" i="167"/>
  <c r="D107" i="167"/>
  <c r="J107" i="167" s="1"/>
  <c r="C107" i="167"/>
  <c r="I107" i="167"/>
  <c r="B107" i="167"/>
  <c r="H107" i="167" s="1"/>
  <c r="G106" i="167"/>
  <c r="M106" i="167"/>
  <c r="F106" i="167"/>
  <c r="L106" i="167" s="1"/>
  <c r="E106" i="167"/>
  <c r="K106" i="167"/>
  <c r="D106" i="167"/>
  <c r="J106" i="167" s="1"/>
  <c r="C106" i="167"/>
  <c r="I106" i="167"/>
  <c r="B106" i="167"/>
  <c r="H106" i="167" s="1"/>
  <c r="G105" i="167"/>
  <c r="M105" i="167"/>
  <c r="F105" i="167"/>
  <c r="L105" i="167" s="1"/>
  <c r="E105" i="167"/>
  <c r="K105" i="167"/>
  <c r="D105" i="167"/>
  <c r="J105" i="167" s="1"/>
  <c r="C105" i="167"/>
  <c r="I105" i="167"/>
  <c r="B105" i="167"/>
  <c r="H105" i="167" s="1"/>
  <c r="G104" i="167"/>
  <c r="M104" i="167"/>
  <c r="F104" i="167"/>
  <c r="L104" i="167" s="1"/>
  <c r="E104" i="167"/>
  <c r="K104" i="167"/>
  <c r="D104" i="167"/>
  <c r="J104" i="167" s="1"/>
  <c r="C104" i="167"/>
  <c r="I104" i="167"/>
  <c r="B104" i="167"/>
  <c r="H104" i="167" s="1"/>
  <c r="G103" i="167"/>
  <c r="M103" i="167"/>
  <c r="F103" i="167"/>
  <c r="L103" i="167" s="1"/>
  <c r="E103" i="167"/>
  <c r="K103" i="167"/>
  <c r="D103" i="167"/>
  <c r="J103" i="167" s="1"/>
  <c r="C103" i="167"/>
  <c r="I103" i="167"/>
  <c r="B103" i="167"/>
  <c r="H103" i="167" s="1"/>
  <c r="G102" i="167"/>
  <c r="M102" i="167"/>
  <c r="F102" i="167"/>
  <c r="L102" i="167" s="1"/>
  <c r="E102" i="167"/>
  <c r="K102" i="167"/>
  <c r="D102" i="167"/>
  <c r="J102" i="167" s="1"/>
  <c r="C102" i="167"/>
  <c r="I102" i="167"/>
  <c r="B102" i="167"/>
  <c r="H102" i="167" s="1"/>
  <c r="G101" i="167"/>
  <c r="M101" i="167"/>
  <c r="F101" i="167"/>
  <c r="L101" i="167" s="1"/>
  <c r="E101" i="167"/>
  <c r="K101" i="167"/>
  <c r="D101" i="167"/>
  <c r="J101" i="167" s="1"/>
  <c r="C101" i="167"/>
  <c r="I101" i="167"/>
  <c r="B101" i="167"/>
  <c r="H101" i="167" s="1"/>
  <c r="G100" i="167"/>
  <c r="M100" i="167"/>
  <c r="F100" i="167"/>
  <c r="L100" i="167" s="1"/>
  <c r="E100" i="167"/>
  <c r="K100" i="167"/>
  <c r="D100" i="167"/>
  <c r="J100" i="167" s="1"/>
  <c r="C100" i="167"/>
  <c r="I100" i="167"/>
  <c r="B100" i="167"/>
  <c r="H100" i="167" s="1"/>
  <c r="G99" i="167"/>
  <c r="M99" i="167"/>
  <c r="F99" i="167"/>
  <c r="L99" i="167" s="1"/>
  <c r="E99" i="167"/>
  <c r="K99" i="167"/>
  <c r="D99" i="167"/>
  <c r="J99" i="167" s="1"/>
  <c r="C99" i="167"/>
  <c r="I99" i="167"/>
  <c r="B99" i="167"/>
  <c r="H99" i="167" s="1"/>
  <c r="G98" i="167"/>
  <c r="M98" i="167"/>
  <c r="F98" i="167"/>
  <c r="L98" i="167" s="1"/>
  <c r="E98" i="167"/>
  <c r="K98" i="167"/>
  <c r="D98" i="167"/>
  <c r="J98" i="167" s="1"/>
  <c r="C98" i="167"/>
  <c r="I98" i="167"/>
  <c r="B98" i="167"/>
  <c r="H98" i="167" s="1"/>
  <c r="G97" i="167"/>
  <c r="M97" i="167"/>
  <c r="F97" i="167"/>
  <c r="L97" i="167" s="1"/>
  <c r="E97" i="167"/>
  <c r="K97" i="167"/>
  <c r="D97" i="167"/>
  <c r="J97" i="167" s="1"/>
  <c r="C97" i="167"/>
  <c r="I97" i="167"/>
  <c r="B97" i="167"/>
  <c r="H97" i="167" s="1"/>
  <c r="G96" i="167"/>
  <c r="M96" i="167"/>
  <c r="F96" i="167"/>
  <c r="L96" i="167" s="1"/>
  <c r="E96" i="167"/>
  <c r="K96" i="167"/>
  <c r="D96" i="167"/>
  <c r="J96" i="167" s="1"/>
  <c r="C96" i="167"/>
  <c r="I96" i="167"/>
  <c r="B96" i="167"/>
  <c r="H96" i="167" s="1"/>
  <c r="G95" i="167"/>
  <c r="M95" i="167"/>
  <c r="F95" i="167"/>
  <c r="L95" i="167" s="1"/>
  <c r="E95" i="167"/>
  <c r="K95" i="167"/>
  <c r="D95" i="167"/>
  <c r="J95" i="167" s="1"/>
  <c r="C95" i="167"/>
  <c r="I95" i="167"/>
  <c r="B95" i="167"/>
  <c r="H95" i="167" s="1"/>
  <c r="G94" i="167"/>
  <c r="M94" i="167"/>
  <c r="F94" i="167"/>
  <c r="L94" i="167" s="1"/>
  <c r="E94" i="167"/>
  <c r="K94" i="167"/>
  <c r="D94" i="167"/>
  <c r="J94" i="167" s="1"/>
  <c r="C94" i="167"/>
  <c r="I94" i="167"/>
  <c r="B94" i="167"/>
  <c r="H94" i="167" s="1"/>
  <c r="G93" i="167"/>
  <c r="M93" i="167"/>
  <c r="F93" i="167"/>
  <c r="L93" i="167" s="1"/>
  <c r="E93" i="167"/>
  <c r="K93" i="167"/>
  <c r="D93" i="167"/>
  <c r="J93" i="167" s="1"/>
  <c r="C93" i="167"/>
  <c r="I93" i="167"/>
  <c r="B93" i="167"/>
  <c r="H93" i="167" s="1"/>
  <c r="G92" i="167"/>
  <c r="M92" i="167"/>
  <c r="F92" i="167"/>
  <c r="L92" i="167" s="1"/>
  <c r="E92" i="167"/>
  <c r="K92" i="167"/>
  <c r="D92" i="167"/>
  <c r="J92" i="167" s="1"/>
  <c r="C92" i="167"/>
  <c r="I92" i="167"/>
  <c r="B92" i="167"/>
  <c r="H92" i="167" s="1"/>
  <c r="G91" i="167"/>
  <c r="M91" i="167"/>
  <c r="F91" i="167"/>
  <c r="L91" i="167" s="1"/>
  <c r="E91" i="167"/>
  <c r="K91" i="167"/>
  <c r="D91" i="167"/>
  <c r="J91" i="167" s="1"/>
  <c r="C91" i="167"/>
  <c r="I91" i="167"/>
  <c r="B91" i="167"/>
  <c r="H91" i="167" s="1"/>
  <c r="G90" i="167"/>
  <c r="M90" i="167"/>
  <c r="F90" i="167"/>
  <c r="L90" i="167" s="1"/>
  <c r="E90" i="167"/>
  <c r="K90" i="167"/>
  <c r="D90" i="167"/>
  <c r="J90" i="167" s="1"/>
  <c r="C90" i="167"/>
  <c r="I90" i="167"/>
  <c r="B90" i="167"/>
  <c r="H90" i="167" s="1"/>
  <c r="G89" i="167"/>
  <c r="M89" i="167"/>
  <c r="F89" i="167"/>
  <c r="L89" i="167" s="1"/>
  <c r="E89" i="167"/>
  <c r="K89" i="167"/>
  <c r="D89" i="167"/>
  <c r="J89" i="167" s="1"/>
  <c r="C89" i="167"/>
  <c r="I89" i="167"/>
  <c r="B89" i="167"/>
  <c r="H89" i="167" s="1"/>
  <c r="G88" i="167"/>
  <c r="M88" i="167"/>
  <c r="F88" i="167"/>
  <c r="L88" i="167" s="1"/>
  <c r="E88" i="167"/>
  <c r="K88" i="167"/>
  <c r="D88" i="167"/>
  <c r="J88" i="167" s="1"/>
  <c r="C88" i="167"/>
  <c r="I88" i="167"/>
  <c r="B88" i="167"/>
  <c r="H88" i="167" s="1"/>
  <c r="G87" i="167"/>
  <c r="M87" i="167"/>
  <c r="F87" i="167"/>
  <c r="L87" i="167" s="1"/>
  <c r="E87" i="167"/>
  <c r="K87" i="167"/>
  <c r="D87" i="167"/>
  <c r="J87" i="167" s="1"/>
  <c r="C87" i="167"/>
  <c r="I87" i="167"/>
  <c r="B87" i="167"/>
  <c r="H87" i="167" s="1"/>
  <c r="G86" i="167"/>
  <c r="M86" i="167"/>
  <c r="F86" i="167"/>
  <c r="L86" i="167" s="1"/>
  <c r="E86" i="167"/>
  <c r="K86" i="167"/>
  <c r="D86" i="167"/>
  <c r="J86" i="167" s="1"/>
  <c r="C86" i="167"/>
  <c r="I86" i="167"/>
  <c r="B86" i="167"/>
  <c r="H86" i="167" s="1"/>
  <c r="G85" i="167"/>
  <c r="M85" i="167"/>
  <c r="F85" i="167"/>
  <c r="L85" i="167" s="1"/>
  <c r="E85" i="167"/>
  <c r="K85" i="167"/>
  <c r="D85" i="167"/>
  <c r="J85" i="167" s="1"/>
  <c r="C85" i="167"/>
  <c r="I85" i="167"/>
  <c r="B85" i="167"/>
  <c r="H85" i="167" s="1"/>
  <c r="G84" i="167"/>
  <c r="M84" i="167"/>
  <c r="F84" i="167"/>
  <c r="L84" i="167" s="1"/>
  <c r="E84" i="167"/>
  <c r="K84" i="167"/>
  <c r="D84" i="167"/>
  <c r="J84" i="167" s="1"/>
  <c r="C84" i="167"/>
  <c r="I84" i="167"/>
  <c r="B84" i="167"/>
  <c r="H84" i="167" s="1"/>
  <c r="G83" i="167"/>
  <c r="M83" i="167"/>
  <c r="F83" i="167"/>
  <c r="L83" i="167" s="1"/>
  <c r="E83" i="167"/>
  <c r="K83" i="167"/>
  <c r="D83" i="167"/>
  <c r="J83" i="167" s="1"/>
  <c r="C83" i="167"/>
  <c r="I83" i="167"/>
  <c r="B83" i="167"/>
  <c r="H83" i="167" s="1"/>
  <c r="G82" i="167"/>
  <c r="M82" i="167"/>
  <c r="F82" i="167"/>
  <c r="L82" i="167" s="1"/>
  <c r="E82" i="167"/>
  <c r="K82" i="167"/>
  <c r="D82" i="167"/>
  <c r="J82" i="167" s="1"/>
  <c r="C82" i="167"/>
  <c r="I82" i="167"/>
  <c r="B82" i="167"/>
  <c r="H82" i="167" s="1"/>
  <c r="G81" i="167"/>
  <c r="M81" i="167"/>
  <c r="F81" i="167"/>
  <c r="L81" i="167" s="1"/>
  <c r="E81" i="167"/>
  <c r="K81" i="167"/>
  <c r="D81" i="167"/>
  <c r="J81" i="167" s="1"/>
  <c r="C81" i="167"/>
  <c r="I81" i="167"/>
  <c r="B81" i="167"/>
  <c r="H81" i="167" s="1"/>
  <c r="G80" i="167"/>
  <c r="M80" i="167"/>
  <c r="F80" i="167"/>
  <c r="L80" i="167" s="1"/>
  <c r="E80" i="167"/>
  <c r="K80" i="167"/>
  <c r="D80" i="167"/>
  <c r="J80" i="167" s="1"/>
  <c r="C80" i="167"/>
  <c r="I80" i="167"/>
  <c r="B80" i="167"/>
  <c r="H80" i="167" s="1"/>
  <c r="G79" i="167"/>
  <c r="M79" i="167"/>
  <c r="F79" i="167"/>
  <c r="L79" i="167" s="1"/>
  <c r="E79" i="167"/>
  <c r="K79" i="167"/>
  <c r="D79" i="167"/>
  <c r="J79" i="167" s="1"/>
  <c r="C79" i="167"/>
  <c r="I79" i="167"/>
  <c r="B79" i="167"/>
  <c r="H79" i="167" s="1"/>
  <c r="G78" i="167"/>
  <c r="M78" i="167"/>
  <c r="F78" i="167"/>
  <c r="L78" i="167" s="1"/>
  <c r="E78" i="167"/>
  <c r="K78" i="167"/>
  <c r="D78" i="167"/>
  <c r="J78" i="167" s="1"/>
  <c r="C78" i="167"/>
  <c r="I78" i="167"/>
  <c r="B78" i="167"/>
  <c r="H78" i="167" s="1"/>
  <c r="G77" i="167"/>
  <c r="M77" i="167"/>
  <c r="F77" i="167"/>
  <c r="L77" i="167" s="1"/>
  <c r="E77" i="167"/>
  <c r="K77" i="167"/>
  <c r="D77" i="167"/>
  <c r="J77" i="167" s="1"/>
  <c r="C77" i="167"/>
  <c r="I77" i="167"/>
  <c r="B77" i="167"/>
  <c r="H77" i="167" s="1"/>
  <c r="M76" i="167"/>
  <c r="L76" i="167"/>
  <c r="K76" i="167"/>
  <c r="I76" i="167"/>
  <c r="H76" i="167"/>
  <c r="G75" i="167"/>
  <c r="M75" i="167" s="1"/>
  <c r="F75" i="167"/>
  <c r="L75" i="167"/>
  <c r="E75" i="167"/>
  <c r="K75" i="167" s="1"/>
  <c r="D75" i="167"/>
  <c r="J75" i="167"/>
  <c r="C75" i="167"/>
  <c r="I75" i="167" s="1"/>
  <c r="B75" i="167"/>
  <c r="H75" i="167"/>
  <c r="G74" i="167"/>
  <c r="M74" i="167" s="1"/>
  <c r="F74" i="167"/>
  <c r="L74" i="167"/>
  <c r="E74" i="167"/>
  <c r="K74" i="167" s="1"/>
  <c r="D74" i="167"/>
  <c r="J74" i="167"/>
  <c r="C74" i="167"/>
  <c r="I74" i="167" s="1"/>
  <c r="B74" i="167"/>
  <c r="H74" i="167"/>
  <c r="G73" i="167"/>
  <c r="M73" i="167" s="1"/>
  <c r="F73" i="167"/>
  <c r="L73" i="167"/>
  <c r="E73" i="167"/>
  <c r="K73" i="167" s="1"/>
  <c r="D73" i="167"/>
  <c r="J73" i="167"/>
  <c r="C73" i="167"/>
  <c r="I73" i="167" s="1"/>
  <c r="B73" i="167"/>
  <c r="H73" i="167"/>
  <c r="G72" i="167"/>
  <c r="M72" i="167" s="1"/>
  <c r="F72" i="167"/>
  <c r="L72" i="167"/>
  <c r="E72" i="167"/>
  <c r="K72" i="167" s="1"/>
  <c r="D72" i="167"/>
  <c r="J72" i="167"/>
  <c r="C72" i="167"/>
  <c r="I72" i="167" s="1"/>
  <c r="B72" i="167"/>
  <c r="H72" i="167"/>
  <c r="G71" i="167"/>
  <c r="M71" i="167" s="1"/>
  <c r="F71" i="167"/>
  <c r="L71" i="167"/>
  <c r="E71" i="167"/>
  <c r="K71" i="167" s="1"/>
  <c r="D71" i="167"/>
  <c r="J71" i="167"/>
  <c r="C71" i="167"/>
  <c r="I71" i="167" s="1"/>
  <c r="B71" i="167"/>
  <c r="H71" i="167"/>
  <c r="G70" i="167"/>
  <c r="M70" i="167" s="1"/>
  <c r="F70" i="167"/>
  <c r="L70" i="167"/>
  <c r="E70" i="167"/>
  <c r="K70" i="167" s="1"/>
  <c r="D70" i="167"/>
  <c r="J70" i="167"/>
  <c r="C70" i="167"/>
  <c r="I70" i="167" s="1"/>
  <c r="B70" i="167"/>
  <c r="H70" i="167"/>
  <c r="G69" i="167"/>
  <c r="M69" i="167" s="1"/>
  <c r="F69" i="167"/>
  <c r="L69" i="167"/>
  <c r="E69" i="167"/>
  <c r="K69" i="167" s="1"/>
  <c r="D69" i="167"/>
  <c r="J69" i="167"/>
  <c r="C69" i="167"/>
  <c r="I69" i="167" s="1"/>
  <c r="B69" i="167"/>
  <c r="H69" i="167"/>
  <c r="G68" i="167"/>
  <c r="M68" i="167" s="1"/>
  <c r="F68" i="167"/>
  <c r="L68" i="167"/>
  <c r="E68" i="167"/>
  <c r="K68" i="167" s="1"/>
  <c r="D68" i="167"/>
  <c r="J68" i="167"/>
  <c r="C68" i="167"/>
  <c r="I68" i="167" s="1"/>
  <c r="B68" i="167"/>
  <c r="H68" i="167"/>
  <c r="G67" i="167"/>
  <c r="M67" i="167" s="1"/>
  <c r="F67" i="167"/>
  <c r="L67" i="167"/>
  <c r="E67" i="167"/>
  <c r="K67" i="167" s="1"/>
  <c r="D67" i="167"/>
  <c r="J67" i="167"/>
  <c r="C67" i="167"/>
  <c r="I67" i="167" s="1"/>
  <c r="B67" i="167"/>
  <c r="H67" i="167"/>
  <c r="G66" i="167"/>
  <c r="M66" i="167" s="1"/>
  <c r="F66" i="167"/>
  <c r="L66" i="167"/>
  <c r="E66" i="167"/>
  <c r="K66" i="167" s="1"/>
  <c r="D66" i="167"/>
  <c r="J66" i="167"/>
  <c r="C66" i="167"/>
  <c r="I66" i="167" s="1"/>
  <c r="B66" i="167"/>
  <c r="H66" i="167"/>
  <c r="G65" i="167"/>
  <c r="M65" i="167" s="1"/>
  <c r="F65" i="167"/>
  <c r="L65" i="167"/>
  <c r="E65" i="167"/>
  <c r="K65" i="167" s="1"/>
  <c r="D65" i="167"/>
  <c r="J65" i="167"/>
  <c r="C65" i="167"/>
  <c r="I65" i="167" s="1"/>
  <c r="B65" i="167"/>
  <c r="H65" i="167"/>
  <c r="G64" i="167"/>
  <c r="M64" i="167" s="1"/>
  <c r="F64" i="167"/>
  <c r="L64" i="167"/>
  <c r="E64" i="167"/>
  <c r="K64" i="167" s="1"/>
  <c r="D64" i="167"/>
  <c r="J64" i="167"/>
  <c r="C64" i="167"/>
  <c r="I64" i="167" s="1"/>
  <c r="B64" i="167"/>
  <c r="H64" i="167"/>
  <c r="G63" i="167"/>
  <c r="M63" i="167" s="1"/>
  <c r="F63" i="167"/>
  <c r="L63" i="167"/>
  <c r="E63" i="167"/>
  <c r="K63" i="167" s="1"/>
  <c r="D63" i="167"/>
  <c r="J63" i="167"/>
  <c r="C63" i="167"/>
  <c r="I63" i="167" s="1"/>
  <c r="B63" i="167"/>
  <c r="H63" i="167"/>
  <c r="G62" i="167"/>
  <c r="M62" i="167" s="1"/>
  <c r="F62" i="167"/>
  <c r="L62" i="167"/>
  <c r="E62" i="167"/>
  <c r="K62" i="167" s="1"/>
  <c r="D62" i="167"/>
  <c r="J62" i="167"/>
  <c r="C62" i="167"/>
  <c r="I62" i="167" s="1"/>
  <c r="B62" i="167"/>
  <c r="H62" i="167"/>
  <c r="G61" i="167"/>
  <c r="M61" i="167" s="1"/>
  <c r="F61" i="167"/>
  <c r="L61" i="167"/>
  <c r="E61" i="167"/>
  <c r="K61" i="167" s="1"/>
  <c r="D61" i="167"/>
  <c r="J61" i="167"/>
  <c r="C61" i="167"/>
  <c r="I61" i="167" s="1"/>
  <c r="B61" i="167"/>
  <c r="H61" i="167"/>
  <c r="G60" i="167"/>
  <c r="M60" i="167" s="1"/>
  <c r="F60" i="167"/>
  <c r="L60" i="167"/>
  <c r="E60" i="167"/>
  <c r="K60" i="167" s="1"/>
  <c r="D60" i="167"/>
  <c r="J60" i="167"/>
  <c r="C60" i="167"/>
  <c r="I60" i="167" s="1"/>
  <c r="B60" i="167"/>
  <c r="H60" i="167"/>
  <c r="G59" i="167"/>
  <c r="M59" i="167" s="1"/>
  <c r="F59" i="167"/>
  <c r="L59" i="167"/>
  <c r="E59" i="167"/>
  <c r="K59" i="167" s="1"/>
  <c r="D59" i="167"/>
  <c r="J59" i="167"/>
  <c r="C59" i="167"/>
  <c r="I59" i="167" s="1"/>
  <c r="B59" i="167"/>
  <c r="H59" i="167"/>
  <c r="G58" i="167"/>
  <c r="M58" i="167" s="1"/>
  <c r="F58" i="167"/>
  <c r="L58" i="167"/>
  <c r="E58" i="167"/>
  <c r="K58" i="167" s="1"/>
  <c r="D58" i="167"/>
  <c r="J58" i="167"/>
  <c r="C58" i="167"/>
  <c r="I58" i="167" s="1"/>
  <c r="B58" i="167"/>
  <c r="H58" i="167"/>
  <c r="B42" i="165"/>
  <c r="B58" i="165"/>
  <c r="E120" i="272"/>
  <c r="D120" i="272"/>
  <c r="C120" i="272"/>
  <c r="B110" i="272"/>
  <c r="B76" i="272"/>
  <c r="F76" i="272" s="1"/>
  <c r="B112" i="272"/>
  <c r="K113" i="91"/>
  <c r="K113" i="217"/>
  <c r="B111" i="272"/>
  <c r="F111" i="272" s="1"/>
  <c r="K112" i="217"/>
  <c r="K112" i="91"/>
  <c r="P111" i="272"/>
  <c r="K111" i="217"/>
  <c r="Q110" i="272" s="1"/>
  <c r="K111" i="91"/>
  <c r="P110" i="272"/>
  <c r="B109" i="272"/>
  <c r="F109" i="272" s="1"/>
  <c r="K110" i="217"/>
  <c r="K110" i="91"/>
  <c r="P109" i="272"/>
  <c r="B108" i="272"/>
  <c r="Q108" i="272" s="1"/>
  <c r="K109" i="217"/>
  <c r="K109" i="91"/>
  <c r="P108" i="272"/>
  <c r="B107" i="272"/>
  <c r="K108" i="91"/>
  <c r="K108" i="217" s="1"/>
  <c r="P107" i="272"/>
  <c r="B106" i="272"/>
  <c r="K107" i="91"/>
  <c r="K107" i="217"/>
  <c r="P106" i="272"/>
  <c r="B105" i="272"/>
  <c r="F105" i="272" s="1"/>
  <c r="K106" i="217"/>
  <c r="Q105" i="272" s="1"/>
  <c r="K106" i="91"/>
  <c r="P105" i="272"/>
  <c r="B104" i="272"/>
  <c r="K105" i="217"/>
  <c r="K105" i="91"/>
  <c r="P104" i="272"/>
  <c r="F104" i="272"/>
  <c r="B103" i="272"/>
  <c r="K104" i="91"/>
  <c r="K104" i="217" s="1"/>
  <c r="P103" i="272"/>
  <c r="B102" i="272"/>
  <c r="K103" i="91"/>
  <c r="K103" i="217"/>
  <c r="B101" i="272"/>
  <c r="F101" i="272" s="1"/>
  <c r="K102" i="217"/>
  <c r="K102" i="91"/>
  <c r="P101" i="272"/>
  <c r="B100" i="272"/>
  <c r="Q100" i="272" s="1"/>
  <c r="K101" i="217"/>
  <c r="K101" i="91"/>
  <c r="P100" i="272"/>
  <c r="B99" i="272"/>
  <c r="K100" i="91"/>
  <c r="K100" i="217" s="1"/>
  <c r="P99" i="272"/>
  <c r="B98" i="272"/>
  <c r="K99" i="91"/>
  <c r="K99" i="217"/>
  <c r="P98" i="272"/>
  <c r="B97" i="272"/>
  <c r="F97" i="272" s="1"/>
  <c r="K98" i="217"/>
  <c r="K98" i="91"/>
  <c r="Q97" i="272"/>
  <c r="P97" i="272"/>
  <c r="B96" i="272"/>
  <c r="K97" i="217"/>
  <c r="K97" i="91"/>
  <c r="P96" i="272"/>
  <c r="F96" i="272"/>
  <c r="B95" i="272"/>
  <c r="K96" i="91"/>
  <c r="K96" i="217" s="1"/>
  <c r="P95" i="272"/>
  <c r="B94" i="272"/>
  <c r="K95" i="91"/>
  <c r="K95" i="217"/>
  <c r="B93" i="272"/>
  <c r="F93" i="272" s="1"/>
  <c r="K94" i="217"/>
  <c r="K94" i="91"/>
  <c r="P93" i="272"/>
  <c r="B92" i="272"/>
  <c r="Q92" i="272" s="1"/>
  <c r="K93" i="217"/>
  <c r="K93" i="91"/>
  <c r="P92" i="272"/>
  <c r="B91" i="272"/>
  <c r="K92" i="91"/>
  <c r="K92" i="217" s="1"/>
  <c r="P91" i="272"/>
  <c r="B90" i="272"/>
  <c r="K91" i="91"/>
  <c r="K91" i="217"/>
  <c r="P90" i="272"/>
  <c r="B89" i="272"/>
  <c r="F89" i="272" s="1"/>
  <c r="K90" i="217"/>
  <c r="Q89" i="272" s="1"/>
  <c r="K90" i="91"/>
  <c r="P89" i="272"/>
  <c r="B88" i="272"/>
  <c r="K89" i="217"/>
  <c r="K89" i="91"/>
  <c r="P88" i="272"/>
  <c r="F88" i="272"/>
  <c r="B87" i="272"/>
  <c r="K88" i="91"/>
  <c r="K88" i="217" s="1"/>
  <c r="P87" i="272"/>
  <c r="B86" i="272"/>
  <c r="K87" i="91"/>
  <c r="K87" i="217"/>
  <c r="B85" i="272"/>
  <c r="F85" i="272" s="1"/>
  <c r="K86" i="217"/>
  <c r="K86" i="91"/>
  <c r="P85" i="272"/>
  <c r="B84" i="272"/>
  <c r="Q84" i="272" s="1"/>
  <c r="K85" i="217"/>
  <c r="K85" i="91"/>
  <c r="P84" i="272"/>
  <c r="B83" i="272"/>
  <c r="K84" i="91"/>
  <c r="K84" i="217" s="1"/>
  <c r="P83" i="272"/>
  <c r="B82" i="272"/>
  <c r="K83" i="91"/>
  <c r="K83" i="217"/>
  <c r="P82" i="272"/>
  <c r="B81" i="272"/>
  <c r="F81" i="272" s="1"/>
  <c r="K82" i="217"/>
  <c r="K82" i="91"/>
  <c r="Q81" i="272"/>
  <c r="P81" i="272"/>
  <c r="B80" i="272"/>
  <c r="K81" i="217"/>
  <c r="K81" i="91"/>
  <c r="P80" i="272"/>
  <c r="F80" i="272"/>
  <c r="B79" i="272"/>
  <c r="K80" i="91"/>
  <c r="K80" i="217" s="1"/>
  <c r="P79" i="272"/>
  <c r="B78" i="272"/>
  <c r="K79" i="91"/>
  <c r="K79" i="217"/>
  <c r="B77" i="272"/>
  <c r="F77" i="272" s="1"/>
  <c r="K78" i="217"/>
  <c r="K78" i="91"/>
  <c r="P77" i="272"/>
  <c r="K77" i="217"/>
  <c r="Q76" i="251" s="1"/>
  <c r="K77" i="91"/>
  <c r="Q76" i="272"/>
  <c r="P76" i="272"/>
  <c r="B75" i="272"/>
  <c r="F75" i="272" s="1"/>
  <c r="K76" i="217"/>
  <c r="Q75" i="251" s="1"/>
  <c r="K76" i="91"/>
  <c r="P75" i="272"/>
  <c r="B110" i="264"/>
  <c r="B120" i="264" s="1"/>
  <c r="B76" i="264"/>
  <c r="F112" i="264"/>
  <c r="B112" i="264"/>
  <c r="C112" i="264"/>
  <c r="D112" i="264"/>
  <c r="F111" i="264"/>
  <c r="B111" i="264"/>
  <c r="C111" i="264"/>
  <c r="D111" i="264"/>
  <c r="F110" i="264"/>
  <c r="D110" i="264"/>
  <c r="I110" i="264"/>
  <c r="E110" i="264" s="1"/>
  <c r="C110" i="264"/>
  <c r="F109" i="264"/>
  <c r="B109" i="264"/>
  <c r="I109" i="264"/>
  <c r="F108" i="264"/>
  <c r="I108" i="264" s="1"/>
  <c r="B108" i="264"/>
  <c r="F107" i="264"/>
  <c r="B107" i="264"/>
  <c r="I107" i="264"/>
  <c r="F106" i="264"/>
  <c r="I106" i="264" s="1"/>
  <c r="B106" i="264"/>
  <c r="F105" i="264"/>
  <c r="B105" i="264"/>
  <c r="I105" i="264"/>
  <c r="F104" i="264"/>
  <c r="I104" i="264" s="1"/>
  <c r="B104" i="264"/>
  <c r="F103" i="264"/>
  <c r="B103" i="264"/>
  <c r="I103" i="264"/>
  <c r="F102" i="264"/>
  <c r="I102" i="264" s="1"/>
  <c r="B102" i="264"/>
  <c r="F101" i="264"/>
  <c r="B101" i="264"/>
  <c r="I101" i="264"/>
  <c r="F100" i="264"/>
  <c r="I100" i="264" s="1"/>
  <c r="B100" i="264"/>
  <c r="F99" i="264"/>
  <c r="B99" i="264"/>
  <c r="I99" i="264"/>
  <c r="F98" i="264"/>
  <c r="I98" i="264" s="1"/>
  <c r="B98" i="264"/>
  <c r="F97" i="264"/>
  <c r="B97" i="264"/>
  <c r="I97" i="264"/>
  <c r="F96" i="264"/>
  <c r="I96" i="264" s="1"/>
  <c r="B96" i="264"/>
  <c r="F95" i="264"/>
  <c r="B95" i="264"/>
  <c r="I95" i="264"/>
  <c r="F94" i="264"/>
  <c r="I94" i="264" s="1"/>
  <c r="B94" i="264"/>
  <c r="F93" i="264"/>
  <c r="B93" i="264"/>
  <c r="I93" i="264"/>
  <c r="F92" i="264"/>
  <c r="I92" i="264" s="1"/>
  <c r="B92" i="264"/>
  <c r="F91" i="264"/>
  <c r="B91" i="264"/>
  <c r="I91" i="264"/>
  <c r="F90" i="264"/>
  <c r="I90" i="264" s="1"/>
  <c r="B90" i="264"/>
  <c r="F89" i="264"/>
  <c r="B89" i="264"/>
  <c r="I89" i="264"/>
  <c r="F88" i="264"/>
  <c r="I88" i="264" s="1"/>
  <c r="B88" i="264"/>
  <c r="F87" i="264"/>
  <c r="B87" i="264"/>
  <c r="I87" i="264"/>
  <c r="F86" i="264"/>
  <c r="I86" i="264" s="1"/>
  <c r="B86" i="264"/>
  <c r="F85" i="264"/>
  <c r="B85" i="264"/>
  <c r="I85" i="264"/>
  <c r="F84" i="264"/>
  <c r="I84" i="264" s="1"/>
  <c r="B84" i="264"/>
  <c r="F83" i="264"/>
  <c r="B83" i="264"/>
  <c r="I83" i="264"/>
  <c r="F82" i="264"/>
  <c r="I82" i="264" s="1"/>
  <c r="B82" i="264"/>
  <c r="F81" i="264"/>
  <c r="B81" i="264"/>
  <c r="I81" i="264"/>
  <c r="F80" i="264"/>
  <c r="I80" i="264" s="1"/>
  <c r="B80" i="264"/>
  <c r="F79" i="264"/>
  <c r="B79" i="264"/>
  <c r="I79" i="264"/>
  <c r="F78" i="264"/>
  <c r="I78" i="264" s="1"/>
  <c r="B78" i="264"/>
  <c r="F77" i="264"/>
  <c r="B77" i="264"/>
  <c r="I77" i="264"/>
  <c r="F76" i="264"/>
  <c r="I76" i="264" s="1"/>
  <c r="D76" i="264"/>
  <c r="F75" i="264"/>
  <c r="B75" i="264"/>
  <c r="C75" i="264"/>
  <c r="D75" i="264"/>
  <c r="E120" i="251"/>
  <c r="D120" i="251"/>
  <c r="C120" i="251"/>
  <c r="B110" i="251"/>
  <c r="B120" i="251" s="1"/>
  <c r="B76" i="251"/>
  <c r="B112" i="251"/>
  <c r="B111" i="251"/>
  <c r="P111" i="251"/>
  <c r="Q110" i="251"/>
  <c r="P110" i="251"/>
  <c r="F110" i="251"/>
  <c r="B109" i="251"/>
  <c r="Q109" i="251" s="1"/>
  <c r="P109" i="251"/>
  <c r="B108" i="251"/>
  <c r="Q108" i="251" s="1"/>
  <c r="P108" i="251"/>
  <c r="B107" i="251"/>
  <c r="Q107" i="251" s="1"/>
  <c r="P107" i="251"/>
  <c r="B106" i="251"/>
  <c r="Q106" i="251" s="1"/>
  <c r="P106" i="251"/>
  <c r="B105" i="251"/>
  <c r="Q105" i="251" s="1"/>
  <c r="P105" i="251"/>
  <c r="B104" i="251"/>
  <c r="Q104" i="251" s="1"/>
  <c r="P104" i="251"/>
  <c r="B103" i="251"/>
  <c r="Q103" i="251" s="1"/>
  <c r="P103" i="251"/>
  <c r="B102" i="251"/>
  <c r="Q102" i="251" s="1"/>
  <c r="P102" i="251"/>
  <c r="B101" i="251"/>
  <c r="Q101" i="251" s="1"/>
  <c r="P101" i="251"/>
  <c r="B100" i="251"/>
  <c r="Q100" i="251" s="1"/>
  <c r="P100" i="251"/>
  <c r="B99" i="251"/>
  <c r="Q99" i="251" s="1"/>
  <c r="P99" i="251"/>
  <c r="B98" i="251"/>
  <c r="Q98" i="251" s="1"/>
  <c r="P98" i="251"/>
  <c r="B97" i="251"/>
  <c r="Q97" i="251" s="1"/>
  <c r="P97" i="251"/>
  <c r="B96" i="251"/>
  <c r="Q96" i="251" s="1"/>
  <c r="P96" i="251"/>
  <c r="B95" i="251"/>
  <c r="Q95" i="251" s="1"/>
  <c r="P95" i="251"/>
  <c r="B94" i="251"/>
  <c r="Q94" i="251" s="1"/>
  <c r="P94" i="251"/>
  <c r="B93" i="251"/>
  <c r="Q93" i="251" s="1"/>
  <c r="P93" i="251"/>
  <c r="B92" i="251"/>
  <c r="Q92" i="251" s="1"/>
  <c r="P92" i="251"/>
  <c r="B91" i="251"/>
  <c r="Q91" i="251" s="1"/>
  <c r="P91" i="251"/>
  <c r="B90" i="251"/>
  <c r="Q90" i="251" s="1"/>
  <c r="P90" i="251"/>
  <c r="B89" i="251"/>
  <c r="P89" i="251"/>
  <c r="B88" i="251"/>
  <c r="Q88" i="251" s="1"/>
  <c r="P88" i="251"/>
  <c r="B87" i="251"/>
  <c r="Q87" i="251" s="1"/>
  <c r="P87" i="251"/>
  <c r="B86" i="251"/>
  <c r="Q86" i="251" s="1"/>
  <c r="P86" i="251"/>
  <c r="B85" i="251"/>
  <c r="Q85" i="251" s="1"/>
  <c r="P85" i="251"/>
  <c r="B84" i="251"/>
  <c r="Q84" i="251" s="1"/>
  <c r="P84" i="251"/>
  <c r="B83" i="251"/>
  <c r="Q83" i="251" s="1"/>
  <c r="P83" i="251"/>
  <c r="B82" i="251"/>
  <c r="Q82" i="251" s="1"/>
  <c r="P82" i="251"/>
  <c r="B81" i="251"/>
  <c r="Q81" i="251" s="1"/>
  <c r="P81" i="251"/>
  <c r="B80" i="251"/>
  <c r="Q80" i="251" s="1"/>
  <c r="P80" i="251"/>
  <c r="B79" i="251"/>
  <c r="P79" i="251"/>
  <c r="B78" i="251"/>
  <c r="Q78" i="251" s="1"/>
  <c r="P78" i="251"/>
  <c r="B77" i="251"/>
  <c r="Q77" i="251" s="1"/>
  <c r="P77" i="251"/>
  <c r="F76" i="251"/>
  <c r="B75" i="251"/>
  <c r="P75" i="251"/>
  <c r="F75" i="251"/>
  <c r="G110" i="166"/>
  <c r="G76" i="166"/>
  <c r="M76" i="166" s="1"/>
  <c r="G120" i="166"/>
  <c r="F110" i="166"/>
  <c r="F76" i="166"/>
  <c r="F120" i="166"/>
  <c r="E110" i="166"/>
  <c r="E76" i="166"/>
  <c r="D110" i="166"/>
  <c r="D120" i="166" s="1"/>
  <c r="D76" i="166"/>
  <c r="J76" i="166" s="1"/>
  <c r="C110" i="166"/>
  <c r="C76" i="166"/>
  <c r="I76" i="166" s="1"/>
  <c r="C120" i="166"/>
  <c r="B110" i="166"/>
  <c r="B76" i="166"/>
  <c r="B120" i="166"/>
  <c r="G112" i="166"/>
  <c r="M112" i="166" s="1"/>
  <c r="F112" i="166"/>
  <c r="L112" i="166"/>
  <c r="E112" i="166"/>
  <c r="K112" i="166" s="1"/>
  <c r="D112" i="166"/>
  <c r="J112" i="166"/>
  <c r="C112" i="166"/>
  <c r="I112" i="166" s="1"/>
  <c r="B112" i="166"/>
  <c r="H112" i="166"/>
  <c r="G111" i="166"/>
  <c r="M111" i="166" s="1"/>
  <c r="F111" i="166"/>
  <c r="L111" i="166"/>
  <c r="E111" i="166"/>
  <c r="K111" i="166" s="1"/>
  <c r="D111" i="166"/>
  <c r="J111" i="166"/>
  <c r="C111" i="166"/>
  <c r="I111" i="166" s="1"/>
  <c r="B111" i="166"/>
  <c r="H111" i="166"/>
  <c r="M110" i="166"/>
  <c r="L110" i="166"/>
  <c r="J110" i="166"/>
  <c r="I110" i="166"/>
  <c r="H110" i="166"/>
  <c r="G109" i="166"/>
  <c r="M109" i="166"/>
  <c r="F109" i="166"/>
  <c r="L109" i="166" s="1"/>
  <c r="E109" i="166"/>
  <c r="K109" i="166"/>
  <c r="D109" i="166"/>
  <c r="J109" i="166" s="1"/>
  <c r="C109" i="166"/>
  <c r="I109" i="166"/>
  <c r="B109" i="166"/>
  <c r="H109" i="166" s="1"/>
  <c r="G108" i="166"/>
  <c r="M108" i="166"/>
  <c r="F108" i="166"/>
  <c r="L108" i="166" s="1"/>
  <c r="E108" i="166"/>
  <c r="K108" i="166"/>
  <c r="D108" i="166"/>
  <c r="J108" i="166" s="1"/>
  <c r="C108" i="166"/>
  <c r="I108" i="166"/>
  <c r="B108" i="166"/>
  <c r="H108" i="166" s="1"/>
  <c r="G107" i="166"/>
  <c r="M107" i="166"/>
  <c r="F107" i="166"/>
  <c r="L107" i="166" s="1"/>
  <c r="E107" i="166"/>
  <c r="K107" i="166"/>
  <c r="D107" i="166"/>
  <c r="J107" i="166" s="1"/>
  <c r="C107" i="166"/>
  <c r="I107" i="166"/>
  <c r="B107" i="166"/>
  <c r="H107" i="166" s="1"/>
  <c r="G106" i="166"/>
  <c r="M106" i="166"/>
  <c r="F106" i="166"/>
  <c r="L106" i="166" s="1"/>
  <c r="E106" i="166"/>
  <c r="K106" i="166"/>
  <c r="D106" i="166"/>
  <c r="J106" i="166" s="1"/>
  <c r="C106" i="166"/>
  <c r="I106" i="166"/>
  <c r="B106" i="166"/>
  <c r="H106" i="166" s="1"/>
  <c r="G105" i="166"/>
  <c r="M105" i="166"/>
  <c r="F105" i="166"/>
  <c r="L105" i="166" s="1"/>
  <c r="E105" i="166"/>
  <c r="K105" i="166"/>
  <c r="D105" i="166"/>
  <c r="J105" i="166" s="1"/>
  <c r="C105" i="166"/>
  <c r="I105" i="166"/>
  <c r="B105" i="166"/>
  <c r="H105" i="166" s="1"/>
  <c r="G104" i="166"/>
  <c r="M104" i="166"/>
  <c r="F104" i="166"/>
  <c r="L104" i="166" s="1"/>
  <c r="E104" i="166"/>
  <c r="K104" i="166"/>
  <c r="D104" i="166"/>
  <c r="J104" i="166" s="1"/>
  <c r="C104" i="166"/>
  <c r="I104" i="166"/>
  <c r="B104" i="166"/>
  <c r="H104" i="166" s="1"/>
  <c r="G103" i="166"/>
  <c r="M103" i="166"/>
  <c r="F103" i="166"/>
  <c r="L103" i="166" s="1"/>
  <c r="E103" i="166"/>
  <c r="K103" i="166"/>
  <c r="D103" i="166"/>
  <c r="J103" i="166" s="1"/>
  <c r="C103" i="166"/>
  <c r="I103" i="166"/>
  <c r="B103" i="166"/>
  <c r="H103" i="166" s="1"/>
  <c r="G102" i="166"/>
  <c r="M102" i="166"/>
  <c r="F102" i="166"/>
  <c r="L102" i="166" s="1"/>
  <c r="E102" i="166"/>
  <c r="K102" i="166"/>
  <c r="D102" i="166"/>
  <c r="J102" i="166" s="1"/>
  <c r="C102" i="166"/>
  <c r="I102" i="166"/>
  <c r="B102" i="166"/>
  <c r="H102" i="166" s="1"/>
  <c r="G101" i="166"/>
  <c r="M101" i="166"/>
  <c r="F101" i="166"/>
  <c r="L101" i="166" s="1"/>
  <c r="E101" i="166"/>
  <c r="K101" i="166"/>
  <c r="D101" i="166"/>
  <c r="J101" i="166" s="1"/>
  <c r="C101" i="166"/>
  <c r="I101" i="166"/>
  <c r="B101" i="166"/>
  <c r="H101" i="166" s="1"/>
  <c r="G100" i="166"/>
  <c r="M100" i="166"/>
  <c r="F100" i="166"/>
  <c r="L100" i="166" s="1"/>
  <c r="E100" i="166"/>
  <c r="K100" i="166"/>
  <c r="D100" i="166"/>
  <c r="J100" i="166" s="1"/>
  <c r="C100" i="166"/>
  <c r="I100" i="166"/>
  <c r="B100" i="166"/>
  <c r="H100" i="166" s="1"/>
  <c r="G99" i="166"/>
  <c r="M99" i="166"/>
  <c r="F99" i="166"/>
  <c r="L99" i="166" s="1"/>
  <c r="E99" i="166"/>
  <c r="K99" i="166"/>
  <c r="D99" i="166"/>
  <c r="J99" i="166" s="1"/>
  <c r="C99" i="166"/>
  <c r="I99" i="166"/>
  <c r="B99" i="166"/>
  <c r="H99" i="166" s="1"/>
  <c r="G98" i="166"/>
  <c r="M98" i="166"/>
  <c r="F98" i="166"/>
  <c r="L98" i="166" s="1"/>
  <c r="E98" i="166"/>
  <c r="K98" i="166"/>
  <c r="D98" i="166"/>
  <c r="J98" i="166" s="1"/>
  <c r="C98" i="166"/>
  <c r="I98" i="166"/>
  <c r="B98" i="166"/>
  <c r="H98" i="166" s="1"/>
  <c r="G97" i="166"/>
  <c r="M97" i="166"/>
  <c r="F97" i="166"/>
  <c r="L97" i="166" s="1"/>
  <c r="E97" i="166"/>
  <c r="K97" i="166"/>
  <c r="D97" i="166"/>
  <c r="J97" i="166" s="1"/>
  <c r="C97" i="166"/>
  <c r="I97" i="166"/>
  <c r="B97" i="166"/>
  <c r="H97" i="166" s="1"/>
  <c r="G96" i="166"/>
  <c r="M96" i="166"/>
  <c r="F96" i="166"/>
  <c r="L96" i="166" s="1"/>
  <c r="E96" i="166"/>
  <c r="K96" i="166"/>
  <c r="D96" i="166"/>
  <c r="J96" i="166" s="1"/>
  <c r="C96" i="166"/>
  <c r="I96" i="166"/>
  <c r="B96" i="166"/>
  <c r="H96" i="166" s="1"/>
  <c r="G95" i="166"/>
  <c r="M95" i="166"/>
  <c r="F95" i="166"/>
  <c r="L95" i="166" s="1"/>
  <c r="E95" i="166"/>
  <c r="K95" i="166"/>
  <c r="D95" i="166"/>
  <c r="J95" i="166" s="1"/>
  <c r="C95" i="166"/>
  <c r="I95" i="166"/>
  <c r="B95" i="166"/>
  <c r="H95" i="166" s="1"/>
  <c r="G94" i="166"/>
  <c r="M94" i="166"/>
  <c r="F94" i="166"/>
  <c r="L94" i="166" s="1"/>
  <c r="E94" i="166"/>
  <c r="K94" i="166"/>
  <c r="D94" i="166"/>
  <c r="J94" i="166" s="1"/>
  <c r="C94" i="166"/>
  <c r="I94" i="166"/>
  <c r="B94" i="166"/>
  <c r="H94" i="166" s="1"/>
  <c r="G93" i="166"/>
  <c r="M93" i="166"/>
  <c r="F93" i="166"/>
  <c r="L93" i="166" s="1"/>
  <c r="E93" i="166"/>
  <c r="K93" i="166"/>
  <c r="D93" i="166"/>
  <c r="J93" i="166" s="1"/>
  <c r="C93" i="166"/>
  <c r="I93" i="166"/>
  <c r="B93" i="166"/>
  <c r="H93" i="166" s="1"/>
  <c r="G92" i="166"/>
  <c r="M92" i="166"/>
  <c r="F92" i="166"/>
  <c r="L92" i="166" s="1"/>
  <c r="E92" i="166"/>
  <c r="K92" i="166"/>
  <c r="D92" i="166"/>
  <c r="J92" i="166" s="1"/>
  <c r="C92" i="166"/>
  <c r="I92" i="166"/>
  <c r="B92" i="166"/>
  <c r="H92" i="166" s="1"/>
  <c r="G91" i="166"/>
  <c r="M91" i="166"/>
  <c r="F91" i="166"/>
  <c r="L91" i="166" s="1"/>
  <c r="E91" i="166"/>
  <c r="K91" i="166"/>
  <c r="D91" i="166"/>
  <c r="J91" i="166" s="1"/>
  <c r="C91" i="166"/>
  <c r="I91" i="166"/>
  <c r="B91" i="166"/>
  <c r="H91" i="166" s="1"/>
  <c r="G90" i="166"/>
  <c r="M90" i="166"/>
  <c r="F90" i="166"/>
  <c r="L90" i="166" s="1"/>
  <c r="E90" i="166"/>
  <c r="K90" i="166"/>
  <c r="D90" i="166"/>
  <c r="J90" i="166" s="1"/>
  <c r="C90" i="166"/>
  <c r="I90" i="166"/>
  <c r="B90" i="166"/>
  <c r="H90" i="166" s="1"/>
  <c r="G89" i="166"/>
  <c r="M89" i="166"/>
  <c r="F89" i="166"/>
  <c r="L89" i="166" s="1"/>
  <c r="E89" i="166"/>
  <c r="K89" i="166"/>
  <c r="D89" i="166"/>
  <c r="J89" i="166" s="1"/>
  <c r="C89" i="166"/>
  <c r="I89" i="166"/>
  <c r="B89" i="166"/>
  <c r="H89" i="166" s="1"/>
  <c r="G88" i="166"/>
  <c r="M88" i="166"/>
  <c r="F88" i="166"/>
  <c r="L88" i="166" s="1"/>
  <c r="E88" i="166"/>
  <c r="K88" i="166"/>
  <c r="D88" i="166"/>
  <c r="J88" i="166" s="1"/>
  <c r="C88" i="166"/>
  <c r="I88" i="166"/>
  <c r="B88" i="166"/>
  <c r="H88" i="166" s="1"/>
  <c r="G87" i="166"/>
  <c r="M87" i="166"/>
  <c r="F87" i="166"/>
  <c r="L87" i="166" s="1"/>
  <c r="E87" i="166"/>
  <c r="K87" i="166"/>
  <c r="D87" i="166"/>
  <c r="J87" i="166" s="1"/>
  <c r="C87" i="166"/>
  <c r="I87" i="166"/>
  <c r="B87" i="166"/>
  <c r="H87" i="166" s="1"/>
  <c r="G86" i="166"/>
  <c r="M86" i="166"/>
  <c r="F86" i="166"/>
  <c r="L86" i="166" s="1"/>
  <c r="E86" i="166"/>
  <c r="K86" i="166"/>
  <c r="D86" i="166"/>
  <c r="J86" i="166" s="1"/>
  <c r="C86" i="166"/>
  <c r="I86" i="166"/>
  <c r="B86" i="166"/>
  <c r="H86" i="166" s="1"/>
  <c r="G85" i="166"/>
  <c r="M85" i="166"/>
  <c r="F85" i="166"/>
  <c r="L85" i="166" s="1"/>
  <c r="E85" i="166"/>
  <c r="K85" i="166"/>
  <c r="D85" i="166"/>
  <c r="J85" i="166" s="1"/>
  <c r="C85" i="166"/>
  <c r="I85" i="166"/>
  <c r="B85" i="166"/>
  <c r="H85" i="166" s="1"/>
  <c r="G84" i="166"/>
  <c r="M84" i="166"/>
  <c r="F84" i="166"/>
  <c r="L84" i="166" s="1"/>
  <c r="E84" i="166"/>
  <c r="K84" i="166"/>
  <c r="D84" i="166"/>
  <c r="J84" i="166" s="1"/>
  <c r="C84" i="166"/>
  <c r="I84" i="166"/>
  <c r="B84" i="166"/>
  <c r="H84" i="166" s="1"/>
  <c r="G83" i="166"/>
  <c r="M83" i="166"/>
  <c r="F83" i="166"/>
  <c r="L83" i="166" s="1"/>
  <c r="E83" i="166"/>
  <c r="K83" i="166"/>
  <c r="D83" i="166"/>
  <c r="J83" i="166" s="1"/>
  <c r="C83" i="166"/>
  <c r="I83" i="166"/>
  <c r="B83" i="166"/>
  <c r="H83" i="166" s="1"/>
  <c r="G82" i="166"/>
  <c r="M82" i="166"/>
  <c r="F82" i="166"/>
  <c r="L82" i="166" s="1"/>
  <c r="E82" i="166"/>
  <c r="K82" i="166"/>
  <c r="D82" i="166"/>
  <c r="J82" i="166" s="1"/>
  <c r="C82" i="166"/>
  <c r="I82" i="166"/>
  <c r="B82" i="166"/>
  <c r="H82" i="166" s="1"/>
  <c r="G81" i="166"/>
  <c r="M81" i="166"/>
  <c r="F81" i="166"/>
  <c r="L81" i="166" s="1"/>
  <c r="E81" i="166"/>
  <c r="K81" i="166"/>
  <c r="D81" i="166"/>
  <c r="J81" i="166" s="1"/>
  <c r="C81" i="166"/>
  <c r="I81" i="166"/>
  <c r="B81" i="166"/>
  <c r="H81" i="166" s="1"/>
  <c r="G80" i="166"/>
  <c r="M80" i="166"/>
  <c r="F80" i="166"/>
  <c r="L80" i="166" s="1"/>
  <c r="E80" i="166"/>
  <c r="K80" i="166"/>
  <c r="D80" i="166"/>
  <c r="J80" i="166" s="1"/>
  <c r="C80" i="166"/>
  <c r="I80" i="166"/>
  <c r="B80" i="166"/>
  <c r="H80" i="166" s="1"/>
  <c r="G79" i="166"/>
  <c r="M79" i="166"/>
  <c r="F79" i="166"/>
  <c r="L79" i="166" s="1"/>
  <c r="E79" i="166"/>
  <c r="K79" i="166"/>
  <c r="D79" i="166"/>
  <c r="J79" i="166" s="1"/>
  <c r="C79" i="166"/>
  <c r="I79" i="166"/>
  <c r="B79" i="166"/>
  <c r="H79" i="166" s="1"/>
  <c r="G78" i="166"/>
  <c r="M78" i="166"/>
  <c r="F78" i="166"/>
  <c r="L78" i="166" s="1"/>
  <c r="E78" i="166"/>
  <c r="K78" i="166"/>
  <c r="D78" i="166"/>
  <c r="J78" i="166" s="1"/>
  <c r="C78" i="166"/>
  <c r="I78" i="166"/>
  <c r="B78" i="166"/>
  <c r="H78" i="166" s="1"/>
  <c r="G77" i="166"/>
  <c r="M77" i="166"/>
  <c r="F77" i="166"/>
  <c r="L77" i="166" s="1"/>
  <c r="E77" i="166"/>
  <c r="K77" i="166"/>
  <c r="D77" i="166"/>
  <c r="J77" i="166" s="1"/>
  <c r="C77" i="166"/>
  <c r="I77" i="166"/>
  <c r="B77" i="166"/>
  <c r="H77" i="166" s="1"/>
  <c r="L76" i="166"/>
  <c r="K76" i="166"/>
  <c r="H76" i="166"/>
  <c r="G75" i="166"/>
  <c r="M75" i="166" s="1"/>
  <c r="F75" i="166"/>
  <c r="L75" i="166"/>
  <c r="E75" i="166"/>
  <c r="K75" i="166" s="1"/>
  <c r="D75" i="166"/>
  <c r="J75" i="166"/>
  <c r="C75" i="166"/>
  <c r="I75" i="166" s="1"/>
  <c r="B75" i="166"/>
  <c r="H75" i="166"/>
  <c r="G74" i="166"/>
  <c r="M74" i="166" s="1"/>
  <c r="F74" i="166"/>
  <c r="L74" i="166"/>
  <c r="E74" i="166"/>
  <c r="K74" i="166" s="1"/>
  <c r="D74" i="166"/>
  <c r="J74" i="166"/>
  <c r="C74" i="166"/>
  <c r="I74" i="166" s="1"/>
  <c r="B74" i="166"/>
  <c r="H74" i="166"/>
  <c r="G73" i="166"/>
  <c r="M73" i="166" s="1"/>
  <c r="F73" i="166"/>
  <c r="L73" i="166"/>
  <c r="E73" i="166"/>
  <c r="K73" i="166" s="1"/>
  <c r="D73" i="166"/>
  <c r="J73" i="166"/>
  <c r="C73" i="166"/>
  <c r="I73" i="166" s="1"/>
  <c r="B73" i="166"/>
  <c r="H73" i="166"/>
  <c r="G72" i="166"/>
  <c r="M72" i="166" s="1"/>
  <c r="F72" i="166"/>
  <c r="L72" i="166"/>
  <c r="E72" i="166"/>
  <c r="K72" i="166" s="1"/>
  <c r="D72" i="166"/>
  <c r="J72" i="166"/>
  <c r="C72" i="166"/>
  <c r="I72" i="166" s="1"/>
  <c r="B72" i="166"/>
  <c r="H72" i="166"/>
  <c r="G71" i="166"/>
  <c r="M71" i="166" s="1"/>
  <c r="F71" i="166"/>
  <c r="L71" i="166"/>
  <c r="E71" i="166"/>
  <c r="K71" i="166" s="1"/>
  <c r="D71" i="166"/>
  <c r="J71" i="166"/>
  <c r="C71" i="166"/>
  <c r="I71" i="166" s="1"/>
  <c r="B71" i="166"/>
  <c r="H71" i="166"/>
  <c r="G70" i="166"/>
  <c r="M70" i="166" s="1"/>
  <c r="F70" i="166"/>
  <c r="L70" i="166"/>
  <c r="E70" i="166"/>
  <c r="K70" i="166" s="1"/>
  <c r="D70" i="166"/>
  <c r="J70" i="166"/>
  <c r="C70" i="166"/>
  <c r="I70" i="166" s="1"/>
  <c r="B70" i="166"/>
  <c r="H70" i="166"/>
  <c r="G69" i="166"/>
  <c r="M69" i="166" s="1"/>
  <c r="F69" i="166"/>
  <c r="L69" i="166"/>
  <c r="E69" i="166"/>
  <c r="K69" i="166" s="1"/>
  <c r="D69" i="166"/>
  <c r="J69" i="166"/>
  <c r="C69" i="166"/>
  <c r="I69" i="166" s="1"/>
  <c r="B69" i="166"/>
  <c r="H69" i="166"/>
  <c r="G68" i="166"/>
  <c r="M68" i="166" s="1"/>
  <c r="F68" i="166"/>
  <c r="L68" i="166"/>
  <c r="E68" i="166"/>
  <c r="K68" i="166" s="1"/>
  <c r="D68" i="166"/>
  <c r="J68" i="166"/>
  <c r="C68" i="166"/>
  <c r="I68" i="166" s="1"/>
  <c r="B68" i="166"/>
  <c r="H68" i="166"/>
  <c r="G67" i="166"/>
  <c r="M67" i="166" s="1"/>
  <c r="F67" i="166"/>
  <c r="L67" i="166"/>
  <c r="E67" i="166"/>
  <c r="K67" i="166" s="1"/>
  <c r="D67" i="166"/>
  <c r="J67" i="166"/>
  <c r="C67" i="166"/>
  <c r="I67" i="166" s="1"/>
  <c r="B67" i="166"/>
  <c r="H67" i="166"/>
  <c r="G66" i="166"/>
  <c r="M66" i="166" s="1"/>
  <c r="F66" i="166"/>
  <c r="L66" i="166"/>
  <c r="E66" i="166"/>
  <c r="K66" i="166" s="1"/>
  <c r="D66" i="166"/>
  <c r="J66" i="166"/>
  <c r="C66" i="166"/>
  <c r="I66" i="166" s="1"/>
  <c r="B66" i="166"/>
  <c r="H66" i="166"/>
  <c r="G65" i="166"/>
  <c r="M65" i="166" s="1"/>
  <c r="F65" i="166"/>
  <c r="L65" i="166"/>
  <c r="E65" i="166"/>
  <c r="K65" i="166" s="1"/>
  <c r="D65" i="166"/>
  <c r="J65" i="166"/>
  <c r="C65" i="166"/>
  <c r="I65" i="166" s="1"/>
  <c r="B65" i="166"/>
  <c r="H65" i="166"/>
  <c r="G64" i="166"/>
  <c r="M64" i="166" s="1"/>
  <c r="F64" i="166"/>
  <c r="L64" i="166"/>
  <c r="E64" i="166"/>
  <c r="K64" i="166" s="1"/>
  <c r="D64" i="166"/>
  <c r="J64" i="166"/>
  <c r="C64" i="166"/>
  <c r="I64" i="166" s="1"/>
  <c r="B64" i="166"/>
  <c r="H64" i="166"/>
  <c r="G63" i="166"/>
  <c r="M63" i="166" s="1"/>
  <c r="F63" i="166"/>
  <c r="L63" i="166"/>
  <c r="E63" i="166"/>
  <c r="K63" i="166" s="1"/>
  <c r="D63" i="166"/>
  <c r="J63" i="166"/>
  <c r="C63" i="166"/>
  <c r="I63" i="166" s="1"/>
  <c r="B63" i="166"/>
  <c r="H63" i="166"/>
  <c r="G62" i="166"/>
  <c r="M62" i="166" s="1"/>
  <c r="F62" i="166"/>
  <c r="L62" i="166"/>
  <c r="E62" i="166"/>
  <c r="K62" i="166" s="1"/>
  <c r="D62" i="166"/>
  <c r="J62" i="166"/>
  <c r="C62" i="166"/>
  <c r="I62" i="166" s="1"/>
  <c r="B62" i="166"/>
  <c r="H62" i="166"/>
  <c r="G61" i="166"/>
  <c r="M61" i="166" s="1"/>
  <c r="F61" i="166"/>
  <c r="L61" i="166"/>
  <c r="E61" i="166"/>
  <c r="K61" i="166" s="1"/>
  <c r="D61" i="166"/>
  <c r="J61" i="166"/>
  <c r="C61" i="166"/>
  <c r="I61" i="166" s="1"/>
  <c r="B61" i="166"/>
  <c r="H61" i="166"/>
  <c r="G60" i="166"/>
  <c r="M60" i="166" s="1"/>
  <c r="F60" i="166"/>
  <c r="L60" i="166"/>
  <c r="E60" i="166"/>
  <c r="K60" i="166" s="1"/>
  <c r="D60" i="166"/>
  <c r="J60" i="166"/>
  <c r="C60" i="166"/>
  <c r="I60" i="166" s="1"/>
  <c r="B60" i="166"/>
  <c r="H60" i="166"/>
  <c r="G59" i="166"/>
  <c r="M59" i="166" s="1"/>
  <c r="F59" i="166"/>
  <c r="L59" i="166"/>
  <c r="E59" i="166"/>
  <c r="K59" i="166" s="1"/>
  <c r="D59" i="166"/>
  <c r="J59" i="166"/>
  <c r="C59" i="166"/>
  <c r="I59" i="166" s="1"/>
  <c r="B59" i="166"/>
  <c r="H59" i="166"/>
  <c r="G58" i="166"/>
  <c r="M58" i="166" s="1"/>
  <c r="F58" i="166"/>
  <c r="L58" i="166"/>
  <c r="E58" i="166"/>
  <c r="K58" i="166" s="1"/>
  <c r="D58" i="166"/>
  <c r="J58" i="166"/>
  <c r="C58" i="166"/>
  <c r="I58" i="166" s="1"/>
  <c r="B58" i="166"/>
  <c r="H58" i="166"/>
  <c r="B42" i="166"/>
  <c r="G110" i="165"/>
  <c r="G76" i="165"/>
  <c r="G120" i="165"/>
  <c r="F110" i="165"/>
  <c r="F76" i="165"/>
  <c r="E110" i="165"/>
  <c r="E76" i="165"/>
  <c r="K76" i="165" s="1"/>
  <c r="D110" i="165"/>
  <c r="D76" i="165"/>
  <c r="D120" i="165"/>
  <c r="C110" i="165"/>
  <c r="C76" i="165"/>
  <c r="C120" i="165"/>
  <c r="B110" i="165"/>
  <c r="B76" i="165"/>
  <c r="B112" i="165"/>
  <c r="H112" i="165"/>
  <c r="P112" i="165" s="1"/>
  <c r="S113" i="91"/>
  <c r="G113" i="91" s="1"/>
  <c r="G112" i="165"/>
  <c r="M112" i="165" s="1"/>
  <c r="F112" i="165"/>
  <c r="L112" i="165"/>
  <c r="E112" i="165"/>
  <c r="K112" i="165" s="1"/>
  <c r="D112" i="165"/>
  <c r="J112" i="165"/>
  <c r="C112" i="165"/>
  <c r="I112" i="165" s="1"/>
  <c r="B111" i="165"/>
  <c r="H111" i="165"/>
  <c r="P111" i="165" s="1"/>
  <c r="S112" i="91"/>
  <c r="G112" i="91" s="1"/>
  <c r="G111" i="165"/>
  <c r="M111" i="165"/>
  <c r="F111" i="165"/>
  <c r="L111" i="165" s="1"/>
  <c r="E111" i="165"/>
  <c r="K111" i="165"/>
  <c r="D111" i="165"/>
  <c r="J111" i="165" s="1"/>
  <c r="C111" i="165"/>
  <c r="I111" i="165"/>
  <c r="S111" i="91"/>
  <c r="G111" i="91"/>
  <c r="M110" i="165"/>
  <c r="K110" i="165"/>
  <c r="J110" i="165"/>
  <c r="I110" i="165"/>
  <c r="B109" i="165"/>
  <c r="H109" i="165"/>
  <c r="P109" i="165" s="1"/>
  <c r="S110" i="91"/>
  <c r="G110" i="91" s="1"/>
  <c r="G109" i="165"/>
  <c r="M109" i="165"/>
  <c r="F109" i="165"/>
  <c r="L109" i="165" s="1"/>
  <c r="E109" i="165"/>
  <c r="K109" i="165"/>
  <c r="D109" i="165"/>
  <c r="J109" i="165" s="1"/>
  <c r="C109" i="165"/>
  <c r="I109" i="165"/>
  <c r="B108" i="165"/>
  <c r="H108" i="165" s="1"/>
  <c r="P108" i="165" s="1"/>
  <c r="S109" i="91"/>
  <c r="G109" i="91"/>
  <c r="G108" i="165"/>
  <c r="M108" i="165"/>
  <c r="F108" i="165"/>
  <c r="L108" i="165" s="1"/>
  <c r="E108" i="165"/>
  <c r="K108" i="165"/>
  <c r="D108" i="165"/>
  <c r="J108" i="165" s="1"/>
  <c r="C108" i="165"/>
  <c r="I108" i="165"/>
  <c r="B107" i="165"/>
  <c r="H107" i="165" s="1"/>
  <c r="S108" i="91"/>
  <c r="G108" i="91"/>
  <c r="P107" i="165"/>
  <c r="G107" i="165"/>
  <c r="M107" i="165" s="1"/>
  <c r="F107" i="165"/>
  <c r="L107" i="165"/>
  <c r="E107" i="165"/>
  <c r="K107" i="165" s="1"/>
  <c r="D107" i="165"/>
  <c r="J107" i="165"/>
  <c r="C107" i="165"/>
  <c r="I107" i="165" s="1"/>
  <c r="B106" i="165"/>
  <c r="H106" i="165"/>
  <c r="S107" i="91"/>
  <c r="G107" i="91" s="1"/>
  <c r="G106" i="165"/>
  <c r="M106" i="165" s="1"/>
  <c r="F106" i="165"/>
  <c r="L106" i="165"/>
  <c r="E106" i="165"/>
  <c r="K106" i="165" s="1"/>
  <c r="D106" i="165"/>
  <c r="J106" i="165"/>
  <c r="C106" i="165"/>
  <c r="I106" i="165" s="1"/>
  <c r="B105" i="165"/>
  <c r="H105" i="165"/>
  <c r="S106" i="91"/>
  <c r="G106" i="91" s="1"/>
  <c r="G105" i="165"/>
  <c r="M105" i="165"/>
  <c r="F105" i="165"/>
  <c r="L105" i="165" s="1"/>
  <c r="E105" i="165"/>
  <c r="K105" i="165"/>
  <c r="D105" i="165"/>
  <c r="J105" i="165" s="1"/>
  <c r="C105" i="165"/>
  <c r="I105" i="165"/>
  <c r="B104" i="165"/>
  <c r="H104" i="165" s="1"/>
  <c r="S105" i="91"/>
  <c r="G105" i="91"/>
  <c r="G104" i="165"/>
  <c r="M104" i="165"/>
  <c r="F104" i="165"/>
  <c r="L104" i="165" s="1"/>
  <c r="E104" i="165"/>
  <c r="K104" i="165"/>
  <c r="D104" i="165"/>
  <c r="J104" i="165" s="1"/>
  <c r="C104" i="165"/>
  <c r="I104" i="165"/>
  <c r="B103" i="165"/>
  <c r="H103" i="165" s="1"/>
  <c r="P103" i="165" s="1"/>
  <c r="S104" i="91"/>
  <c r="G104" i="91"/>
  <c r="G103" i="165"/>
  <c r="M103" i="165" s="1"/>
  <c r="F103" i="165"/>
  <c r="L103" i="165"/>
  <c r="E103" i="165"/>
  <c r="K103" i="165" s="1"/>
  <c r="D103" i="165"/>
  <c r="J103" i="165"/>
  <c r="C103" i="165"/>
  <c r="I103" i="165" s="1"/>
  <c r="B102" i="165"/>
  <c r="H102" i="165"/>
  <c r="P102" i="165" s="1"/>
  <c r="S103" i="91"/>
  <c r="G103" i="91" s="1"/>
  <c r="G102" i="165"/>
  <c r="M102" i="165" s="1"/>
  <c r="F102" i="165"/>
  <c r="L102" i="165"/>
  <c r="E102" i="165"/>
  <c r="K102" i="165" s="1"/>
  <c r="D102" i="165"/>
  <c r="J102" i="165"/>
  <c r="C102" i="165"/>
  <c r="I102" i="165" s="1"/>
  <c r="B101" i="165"/>
  <c r="H101" i="165"/>
  <c r="P101" i="165" s="1"/>
  <c r="S102" i="91"/>
  <c r="G102" i="91" s="1"/>
  <c r="G101" i="165"/>
  <c r="M101" i="165"/>
  <c r="F101" i="165"/>
  <c r="L101" i="165" s="1"/>
  <c r="E101" i="165"/>
  <c r="K101" i="165"/>
  <c r="D101" i="165"/>
  <c r="J101" i="165" s="1"/>
  <c r="C101" i="165"/>
  <c r="I101" i="165"/>
  <c r="B100" i="165"/>
  <c r="H100" i="165" s="1"/>
  <c r="S101" i="91"/>
  <c r="G101" i="91"/>
  <c r="G100" i="165"/>
  <c r="M100" i="165"/>
  <c r="F100" i="165"/>
  <c r="L100" i="165" s="1"/>
  <c r="E100" i="165"/>
  <c r="K100" i="165"/>
  <c r="D100" i="165"/>
  <c r="J100" i="165" s="1"/>
  <c r="C100" i="165"/>
  <c r="I100" i="165"/>
  <c r="B99" i="165"/>
  <c r="H99" i="165" s="1"/>
  <c r="S100" i="91"/>
  <c r="G100" i="91"/>
  <c r="P99" i="165"/>
  <c r="G99" i="165"/>
  <c r="M99" i="165" s="1"/>
  <c r="F99" i="165"/>
  <c r="L99" i="165"/>
  <c r="E99" i="165"/>
  <c r="K99" i="165" s="1"/>
  <c r="D99" i="165"/>
  <c r="J99" i="165"/>
  <c r="C99" i="165"/>
  <c r="I99" i="165" s="1"/>
  <c r="B98" i="165"/>
  <c r="H98" i="165"/>
  <c r="S99" i="91"/>
  <c r="G99" i="91" s="1"/>
  <c r="G98" i="165"/>
  <c r="M98" i="165" s="1"/>
  <c r="F98" i="165"/>
  <c r="L98" i="165"/>
  <c r="E98" i="165"/>
  <c r="K98" i="165" s="1"/>
  <c r="D98" i="165"/>
  <c r="J98" i="165"/>
  <c r="C98" i="165"/>
  <c r="I98" i="165" s="1"/>
  <c r="B97" i="165"/>
  <c r="H97" i="165"/>
  <c r="S98" i="91"/>
  <c r="G98" i="91" s="1"/>
  <c r="G97" i="165"/>
  <c r="M97" i="165"/>
  <c r="F97" i="165"/>
  <c r="L97" i="165" s="1"/>
  <c r="E97" i="165"/>
  <c r="K97" i="165"/>
  <c r="D97" i="165"/>
  <c r="J97" i="165" s="1"/>
  <c r="C97" i="165"/>
  <c r="I97" i="165"/>
  <c r="B96" i="165"/>
  <c r="H96" i="165" s="1"/>
  <c r="P96" i="165" s="1"/>
  <c r="S97" i="91"/>
  <c r="G97" i="91"/>
  <c r="G96" i="165"/>
  <c r="M96" i="165"/>
  <c r="F96" i="165"/>
  <c r="L96" i="165" s="1"/>
  <c r="E96" i="165"/>
  <c r="K96" i="165"/>
  <c r="D96" i="165"/>
  <c r="J96" i="165" s="1"/>
  <c r="C96" i="165"/>
  <c r="I96" i="165"/>
  <c r="B95" i="165"/>
  <c r="H95" i="165" s="1"/>
  <c r="P95" i="165" s="1"/>
  <c r="S96" i="91"/>
  <c r="G96" i="91"/>
  <c r="G95" i="165"/>
  <c r="M95" i="165" s="1"/>
  <c r="F95" i="165"/>
  <c r="L95" i="165"/>
  <c r="E95" i="165"/>
  <c r="K95" i="165" s="1"/>
  <c r="D95" i="165"/>
  <c r="J95" i="165"/>
  <c r="C95" i="165"/>
  <c r="I95" i="165" s="1"/>
  <c r="B94" i="165"/>
  <c r="H94" i="165"/>
  <c r="P94" i="165" s="1"/>
  <c r="S95" i="91"/>
  <c r="G95" i="91" s="1"/>
  <c r="G94" i="165"/>
  <c r="M94" i="165" s="1"/>
  <c r="F94" i="165"/>
  <c r="L94" i="165"/>
  <c r="E94" i="165"/>
  <c r="K94" i="165" s="1"/>
  <c r="D94" i="165"/>
  <c r="J94" i="165"/>
  <c r="C94" i="165"/>
  <c r="I94" i="165" s="1"/>
  <c r="B93" i="165"/>
  <c r="H93" i="165"/>
  <c r="P93" i="165" s="1"/>
  <c r="S94" i="91"/>
  <c r="G94" i="91" s="1"/>
  <c r="G93" i="165"/>
  <c r="M93" i="165"/>
  <c r="F93" i="165"/>
  <c r="L93" i="165" s="1"/>
  <c r="E93" i="165"/>
  <c r="K93" i="165"/>
  <c r="D93" i="165"/>
  <c r="J93" i="165" s="1"/>
  <c r="C93" i="165"/>
  <c r="I93" i="165"/>
  <c r="B92" i="165"/>
  <c r="H92" i="165" s="1"/>
  <c r="P92" i="165" s="1"/>
  <c r="S93" i="91"/>
  <c r="G93" i="91"/>
  <c r="G92" i="165"/>
  <c r="M92" i="165"/>
  <c r="F92" i="165"/>
  <c r="L92" i="165" s="1"/>
  <c r="E92" i="165"/>
  <c r="K92" i="165"/>
  <c r="D92" i="165"/>
  <c r="J92" i="165" s="1"/>
  <c r="C92" i="165"/>
  <c r="I92" i="165"/>
  <c r="B91" i="165"/>
  <c r="H91" i="165" s="1"/>
  <c r="S92" i="91"/>
  <c r="G92" i="91"/>
  <c r="P91" i="165"/>
  <c r="G91" i="165"/>
  <c r="M91" i="165" s="1"/>
  <c r="F91" i="165"/>
  <c r="L91" i="165"/>
  <c r="E91" i="165"/>
  <c r="K91" i="165" s="1"/>
  <c r="D91" i="165"/>
  <c r="J91" i="165"/>
  <c r="C91" i="165"/>
  <c r="I91" i="165" s="1"/>
  <c r="B90" i="165"/>
  <c r="H90" i="165"/>
  <c r="S91" i="91"/>
  <c r="G91" i="91" s="1"/>
  <c r="G90" i="165"/>
  <c r="M90" i="165" s="1"/>
  <c r="F90" i="165"/>
  <c r="L90" i="165"/>
  <c r="E90" i="165"/>
  <c r="K90" i="165" s="1"/>
  <c r="D90" i="165"/>
  <c r="J90" i="165"/>
  <c r="C90" i="165"/>
  <c r="I90" i="165" s="1"/>
  <c r="B89" i="165"/>
  <c r="H89" i="165"/>
  <c r="S90" i="91"/>
  <c r="G90" i="91" s="1"/>
  <c r="G89" i="165"/>
  <c r="M89" i="165"/>
  <c r="F89" i="165"/>
  <c r="L89" i="165" s="1"/>
  <c r="E89" i="165"/>
  <c r="K89" i="165"/>
  <c r="D89" i="165"/>
  <c r="J89" i="165" s="1"/>
  <c r="C89" i="165"/>
  <c r="I89" i="165"/>
  <c r="B88" i="165"/>
  <c r="H88" i="165" s="1"/>
  <c r="P88" i="165" s="1"/>
  <c r="S89" i="91"/>
  <c r="G89" i="91"/>
  <c r="G88" i="165"/>
  <c r="M88" i="165"/>
  <c r="F88" i="165"/>
  <c r="L88" i="165" s="1"/>
  <c r="E88" i="165"/>
  <c r="K88" i="165"/>
  <c r="D88" i="165"/>
  <c r="J88" i="165" s="1"/>
  <c r="C88" i="165"/>
  <c r="I88" i="165"/>
  <c r="B87" i="165"/>
  <c r="H87" i="165" s="1"/>
  <c r="P87" i="165" s="1"/>
  <c r="S88" i="91"/>
  <c r="G88" i="91"/>
  <c r="G87" i="165"/>
  <c r="M87" i="165" s="1"/>
  <c r="F87" i="165"/>
  <c r="L87" i="165"/>
  <c r="E87" i="165"/>
  <c r="K87" i="165" s="1"/>
  <c r="D87" i="165"/>
  <c r="J87" i="165"/>
  <c r="C87" i="165"/>
  <c r="I87" i="165" s="1"/>
  <c r="B86" i="165"/>
  <c r="H86" i="165"/>
  <c r="P86" i="165" s="1"/>
  <c r="S87" i="91"/>
  <c r="G87" i="91" s="1"/>
  <c r="G86" i="165"/>
  <c r="M86" i="165" s="1"/>
  <c r="F86" i="165"/>
  <c r="L86" i="165"/>
  <c r="E86" i="165"/>
  <c r="K86" i="165" s="1"/>
  <c r="D86" i="165"/>
  <c r="J86" i="165"/>
  <c r="C86" i="165"/>
  <c r="I86" i="165" s="1"/>
  <c r="B85" i="165"/>
  <c r="H85" i="165"/>
  <c r="P85" i="165" s="1"/>
  <c r="S86" i="91"/>
  <c r="G86" i="91" s="1"/>
  <c r="G85" i="165"/>
  <c r="M85" i="165"/>
  <c r="F85" i="165"/>
  <c r="L85" i="165" s="1"/>
  <c r="E85" i="165"/>
  <c r="K85" i="165"/>
  <c r="D85" i="165"/>
  <c r="J85" i="165" s="1"/>
  <c r="C85" i="165"/>
  <c r="I85" i="165"/>
  <c r="B84" i="165"/>
  <c r="H84" i="165" s="1"/>
  <c r="S85" i="91"/>
  <c r="G85" i="91"/>
  <c r="G84" i="165"/>
  <c r="M84" i="165"/>
  <c r="F84" i="165"/>
  <c r="L84" i="165" s="1"/>
  <c r="E84" i="165"/>
  <c r="K84" i="165"/>
  <c r="D84" i="165"/>
  <c r="J84" i="165" s="1"/>
  <c r="C84" i="165"/>
  <c r="I84" i="165"/>
  <c r="B83" i="165"/>
  <c r="H83" i="165" s="1"/>
  <c r="S84" i="91"/>
  <c r="G84" i="91"/>
  <c r="P83" i="165"/>
  <c r="G83" i="165"/>
  <c r="M83" i="165" s="1"/>
  <c r="F83" i="165"/>
  <c r="L83" i="165"/>
  <c r="E83" i="165"/>
  <c r="K83" i="165" s="1"/>
  <c r="D83" i="165"/>
  <c r="J83" i="165"/>
  <c r="C83" i="165"/>
  <c r="I83" i="165" s="1"/>
  <c r="B82" i="165"/>
  <c r="H82" i="165"/>
  <c r="S83" i="91"/>
  <c r="G83" i="91" s="1"/>
  <c r="G82" i="165"/>
  <c r="M82" i="165" s="1"/>
  <c r="F82" i="165"/>
  <c r="L82" i="165"/>
  <c r="E82" i="165"/>
  <c r="K82" i="165" s="1"/>
  <c r="D82" i="165"/>
  <c r="J82" i="165"/>
  <c r="C82" i="165"/>
  <c r="I82" i="165" s="1"/>
  <c r="B81" i="165"/>
  <c r="H81" i="165"/>
  <c r="S82" i="91"/>
  <c r="G82" i="91" s="1"/>
  <c r="G81" i="165"/>
  <c r="M81" i="165"/>
  <c r="F81" i="165"/>
  <c r="L81" i="165" s="1"/>
  <c r="E81" i="165"/>
  <c r="K81" i="165"/>
  <c r="D81" i="165"/>
  <c r="J81" i="165" s="1"/>
  <c r="C81" i="165"/>
  <c r="I81" i="165"/>
  <c r="B80" i="165"/>
  <c r="H80" i="165" s="1"/>
  <c r="S81" i="91"/>
  <c r="G81" i="91"/>
  <c r="G80" i="165"/>
  <c r="M80" i="165"/>
  <c r="F80" i="165"/>
  <c r="L80" i="165" s="1"/>
  <c r="E80" i="165"/>
  <c r="K80" i="165"/>
  <c r="D80" i="165"/>
  <c r="J80" i="165" s="1"/>
  <c r="C80" i="165"/>
  <c r="I80" i="165"/>
  <c r="B79" i="165"/>
  <c r="H79" i="165" s="1"/>
  <c r="P79" i="165" s="1"/>
  <c r="S80" i="91"/>
  <c r="G80" i="91"/>
  <c r="G79" i="165"/>
  <c r="M79" i="165" s="1"/>
  <c r="F79" i="165"/>
  <c r="L79" i="165"/>
  <c r="E79" i="165"/>
  <c r="K79" i="165" s="1"/>
  <c r="D79" i="165"/>
  <c r="J79" i="165"/>
  <c r="C79" i="165"/>
  <c r="I79" i="165" s="1"/>
  <c r="B78" i="165"/>
  <c r="H78" i="165"/>
  <c r="P78" i="165" s="1"/>
  <c r="S79" i="91"/>
  <c r="G79" i="91" s="1"/>
  <c r="G78" i="165"/>
  <c r="M78" i="165" s="1"/>
  <c r="F78" i="165"/>
  <c r="L78" i="165"/>
  <c r="E78" i="165"/>
  <c r="K78" i="165" s="1"/>
  <c r="D78" i="165"/>
  <c r="J78" i="165"/>
  <c r="C78" i="165"/>
  <c r="I78" i="165" s="1"/>
  <c r="B77" i="165"/>
  <c r="H77" i="165"/>
  <c r="P77" i="165" s="1"/>
  <c r="S78" i="91"/>
  <c r="G78" i="91" s="1"/>
  <c r="G77" i="165"/>
  <c r="M77" i="165"/>
  <c r="F77" i="165"/>
  <c r="L77" i="165" s="1"/>
  <c r="E77" i="165"/>
  <c r="K77" i="165"/>
  <c r="D77" i="165"/>
  <c r="J77" i="165" s="1"/>
  <c r="C77" i="165"/>
  <c r="I77" i="165"/>
  <c r="H76" i="165"/>
  <c r="S77" i="91"/>
  <c r="G77" i="91"/>
  <c r="P76" i="165"/>
  <c r="M76" i="165"/>
  <c r="L76" i="165"/>
  <c r="J76" i="165"/>
  <c r="I76" i="165"/>
  <c r="B75" i="165"/>
  <c r="H75" i="165"/>
  <c r="S76" i="91"/>
  <c r="G76" i="91" s="1"/>
  <c r="G75" i="165"/>
  <c r="M75" i="165"/>
  <c r="F75" i="165"/>
  <c r="L75" i="165" s="1"/>
  <c r="E75" i="165"/>
  <c r="K75" i="165"/>
  <c r="D75" i="165"/>
  <c r="J75" i="165" s="1"/>
  <c r="C75" i="165"/>
  <c r="I75" i="165"/>
  <c r="B74" i="165"/>
  <c r="H74" i="165" s="1"/>
  <c r="S75" i="91"/>
  <c r="G75" i="91"/>
  <c r="G74" i="165"/>
  <c r="M74" i="165"/>
  <c r="F74" i="165"/>
  <c r="L74" i="165" s="1"/>
  <c r="E74" i="165"/>
  <c r="K74" i="165"/>
  <c r="D74" i="165"/>
  <c r="J74" i="165" s="1"/>
  <c r="C74" i="165"/>
  <c r="I74" i="165"/>
  <c r="B73" i="165"/>
  <c r="H73" i="165" s="1"/>
  <c r="P73" i="165" s="1"/>
  <c r="S74" i="91"/>
  <c r="G74" i="91"/>
  <c r="G73" i="165"/>
  <c r="M73" i="165" s="1"/>
  <c r="F73" i="165"/>
  <c r="L73" i="165"/>
  <c r="E73" i="165"/>
  <c r="K73" i="165" s="1"/>
  <c r="D73" i="165"/>
  <c r="J73" i="165"/>
  <c r="C73" i="165"/>
  <c r="I73" i="165" s="1"/>
  <c r="B72" i="165"/>
  <c r="H72" i="165"/>
  <c r="P72" i="165" s="1"/>
  <c r="S73" i="91"/>
  <c r="G73" i="91" s="1"/>
  <c r="G72" i="165"/>
  <c r="M72" i="165" s="1"/>
  <c r="F72" i="165"/>
  <c r="L72" i="165"/>
  <c r="E72" i="165"/>
  <c r="K72" i="165" s="1"/>
  <c r="D72" i="165"/>
  <c r="J72" i="165"/>
  <c r="C72" i="165"/>
  <c r="I72" i="165" s="1"/>
  <c r="B71" i="165"/>
  <c r="H71" i="165"/>
  <c r="P71" i="165" s="1"/>
  <c r="S72" i="91"/>
  <c r="G72" i="91" s="1"/>
  <c r="G71" i="165"/>
  <c r="M71" i="165"/>
  <c r="F71" i="165"/>
  <c r="L71" i="165" s="1"/>
  <c r="E71" i="165"/>
  <c r="K71" i="165"/>
  <c r="D71" i="165"/>
  <c r="J71" i="165" s="1"/>
  <c r="C71" i="165"/>
  <c r="I71" i="165"/>
  <c r="B70" i="165"/>
  <c r="H70" i="165" s="1"/>
  <c r="S71" i="91"/>
  <c r="G71" i="91"/>
  <c r="G70" i="165"/>
  <c r="M70" i="165"/>
  <c r="F70" i="165"/>
  <c r="L70" i="165" s="1"/>
  <c r="E70" i="165"/>
  <c r="K70" i="165"/>
  <c r="D70" i="165"/>
  <c r="J70" i="165" s="1"/>
  <c r="C70" i="165"/>
  <c r="I70" i="165"/>
  <c r="B69" i="165"/>
  <c r="H69" i="165" s="1"/>
  <c r="S70" i="91"/>
  <c r="G70" i="91"/>
  <c r="P69" i="165"/>
  <c r="G69" i="165"/>
  <c r="M69" i="165" s="1"/>
  <c r="F69" i="165"/>
  <c r="L69" i="165"/>
  <c r="E69" i="165"/>
  <c r="K69" i="165" s="1"/>
  <c r="D69" i="165"/>
  <c r="J69" i="165"/>
  <c r="C69" i="165"/>
  <c r="I69" i="165" s="1"/>
  <c r="B68" i="165"/>
  <c r="H68" i="165"/>
  <c r="S69" i="91"/>
  <c r="G69" i="91" s="1"/>
  <c r="G68" i="165"/>
  <c r="M68" i="165" s="1"/>
  <c r="F68" i="165"/>
  <c r="L68" i="165"/>
  <c r="E68" i="165"/>
  <c r="K68" i="165" s="1"/>
  <c r="D68" i="165"/>
  <c r="J68" i="165"/>
  <c r="C68" i="165"/>
  <c r="I68" i="165" s="1"/>
  <c r="B67" i="165"/>
  <c r="H67" i="165"/>
  <c r="S68" i="91"/>
  <c r="G68" i="91" s="1"/>
  <c r="G67" i="165"/>
  <c r="M67" i="165"/>
  <c r="F67" i="165"/>
  <c r="L67" i="165" s="1"/>
  <c r="E67" i="165"/>
  <c r="K67" i="165"/>
  <c r="D67" i="165"/>
  <c r="J67" i="165" s="1"/>
  <c r="C67" i="165"/>
  <c r="I67" i="165"/>
  <c r="B66" i="165"/>
  <c r="H66" i="165" s="1"/>
  <c r="S67" i="91"/>
  <c r="G67" i="91"/>
  <c r="G66" i="165"/>
  <c r="M66" i="165"/>
  <c r="F66" i="165"/>
  <c r="L66" i="165" s="1"/>
  <c r="E66" i="165"/>
  <c r="K66" i="165"/>
  <c r="D66" i="165"/>
  <c r="J66" i="165" s="1"/>
  <c r="C66" i="165"/>
  <c r="I66" i="165"/>
  <c r="B65" i="165"/>
  <c r="H65" i="165" s="1"/>
  <c r="P65" i="165" s="1"/>
  <c r="S66" i="91"/>
  <c r="G66" i="91"/>
  <c r="G65" i="165"/>
  <c r="M65" i="165" s="1"/>
  <c r="F65" i="165"/>
  <c r="L65" i="165"/>
  <c r="E65" i="165"/>
  <c r="K65" i="165" s="1"/>
  <c r="D65" i="165"/>
  <c r="J65" i="165"/>
  <c r="C65" i="165"/>
  <c r="I65" i="165" s="1"/>
  <c r="B64" i="165"/>
  <c r="H64" i="165"/>
  <c r="P64" i="165" s="1"/>
  <c r="S65" i="91"/>
  <c r="G65" i="91" s="1"/>
  <c r="G64" i="165"/>
  <c r="M64" i="165" s="1"/>
  <c r="F64" i="165"/>
  <c r="L64" i="165"/>
  <c r="E64" i="165"/>
  <c r="K64" i="165" s="1"/>
  <c r="D64" i="165"/>
  <c r="J64" i="165"/>
  <c r="C64" i="165"/>
  <c r="I64" i="165" s="1"/>
  <c r="B63" i="165"/>
  <c r="H63" i="165"/>
  <c r="P63" i="165" s="1"/>
  <c r="S64" i="91"/>
  <c r="G64" i="91" s="1"/>
  <c r="G63" i="165"/>
  <c r="M63" i="165"/>
  <c r="F63" i="165"/>
  <c r="L63" i="165" s="1"/>
  <c r="E63" i="165"/>
  <c r="K63" i="165"/>
  <c r="D63" i="165"/>
  <c r="J63" i="165" s="1"/>
  <c r="C63" i="165"/>
  <c r="I63" i="165"/>
  <c r="B62" i="165"/>
  <c r="H62" i="165" s="1"/>
  <c r="P62" i="165" s="1"/>
  <c r="S63" i="91"/>
  <c r="G63" i="91"/>
  <c r="G62" i="165"/>
  <c r="M62" i="165"/>
  <c r="F62" i="165"/>
  <c r="L62" i="165" s="1"/>
  <c r="E62" i="165"/>
  <c r="K62" i="165"/>
  <c r="D62" i="165"/>
  <c r="J62" i="165" s="1"/>
  <c r="C62" i="165"/>
  <c r="I62" i="165"/>
  <c r="B61" i="165"/>
  <c r="H61" i="165" s="1"/>
  <c r="S62" i="91"/>
  <c r="G62" i="91"/>
  <c r="P61" i="165"/>
  <c r="G61" i="165"/>
  <c r="M61" i="165" s="1"/>
  <c r="F61" i="165"/>
  <c r="L61" i="165"/>
  <c r="E61" i="165"/>
  <c r="K61" i="165" s="1"/>
  <c r="D61" i="165"/>
  <c r="J61" i="165"/>
  <c r="C61" i="165"/>
  <c r="I61" i="165" s="1"/>
  <c r="B60" i="165"/>
  <c r="H60" i="165"/>
  <c r="S61" i="91"/>
  <c r="G61" i="91" s="1"/>
  <c r="G60" i="165"/>
  <c r="M60" i="165" s="1"/>
  <c r="F60" i="165"/>
  <c r="L60" i="165"/>
  <c r="E60" i="165"/>
  <c r="K60" i="165" s="1"/>
  <c r="D60" i="165"/>
  <c r="J60" i="165"/>
  <c r="C60" i="165"/>
  <c r="I60" i="165" s="1"/>
  <c r="B59" i="165"/>
  <c r="H59" i="165"/>
  <c r="S60" i="91"/>
  <c r="G60" i="91" s="1"/>
  <c r="G59" i="165"/>
  <c r="M59" i="165"/>
  <c r="F59" i="165"/>
  <c r="L59" i="165" s="1"/>
  <c r="E59" i="165"/>
  <c r="K59" i="165"/>
  <c r="D59" i="165"/>
  <c r="J59" i="165" s="1"/>
  <c r="C59" i="165"/>
  <c r="I59" i="165"/>
  <c r="H58" i="165"/>
  <c r="S59" i="91"/>
  <c r="G59" i="91"/>
  <c r="P58" i="165"/>
  <c r="G58" i="165"/>
  <c r="M58" i="165" s="1"/>
  <c r="F58" i="165"/>
  <c r="L58" i="165"/>
  <c r="E58" i="165"/>
  <c r="K58" i="165" s="1"/>
  <c r="D58" i="165"/>
  <c r="J58" i="165"/>
  <c r="C58" i="165"/>
  <c r="I58" i="165" s="1"/>
  <c r="B57" i="165"/>
  <c r="H57" i="165"/>
  <c r="S58" i="91"/>
  <c r="G58" i="91" s="1"/>
  <c r="G57" i="165"/>
  <c r="M57" i="165" s="1"/>
  <c r="C57" i="165"/>
  <c r="I57" i="165"/>
  <c r="B56" i="165"/>
  <c r="H56" i="165" s="1"/>
  <c r="P56" i="165" s="1"/>
  <c r="S57" i="91"/>
  <c r="G57" i="91"/>
  <c r="G56" i="165"/>
  <c r="M56" i="165" s="1"/>
  <c r="C56" i="165"/>
  <c r="I56" i="165"/>
  <c r="B55" i="165"/>
  <c r="H55" i="165" s="1"/>
  <c r="S56" i="91"/>
  <c r="G56" i="91"/>
  <c r="G55" i="165"/>
  <c r="M55" i="165"/>
  <c r="C55" i="165"/>
  <c r="I55" i="165" s="1"/>
  <c r="B54" i="165"/>
  <c r="H54" i="165"/>
  <c r="P54" i="165" s="1"/>
  <c r="S55" i="91"/>
  <c r="G55" i="91" s="1"/>
  <c r="G54" i="165"/>
  <c r="M54" i="165"/>
  <c r="C54" i="165"/>
  <c r="I54" i="165" s="1"/>
  <c r="B53" i="165"/>
  <c r="H53" i="165"/>
  <c r="P53" i="165" s="1"/>
  <c r="S54" i="91"/>
  <c r="G54" i="91" s="1"/>
  <c r="G53" i="165"/>
  <c r="M53" i="165" s="1"/>
  <c r="C53" i="165"/>
  <c r="I53" i="165"/>
  <c r="B52" i="165"/>
  <c r="H52" i="165" s="1"/>
  <c r="S53" i="91"/>
  <c r="G53" i="91"/>
  <c r="P52" i="165"/>
  <c r="G52" i="165"/>
  <c r="M52" i="165" s="1"/>
  <c r="C52" i="165"/>
  <c r="I52" i="165"/>
  <c r="B51" i="165"/>
  <c r="H51" i="165" s="1"/>
  <c r="P51" i="165" s="1"/>
  <c r="S52" i="91"/>
  <c r="G52" i="91"/>
  <c r="G51" i="165"/>
  <c r="M51" i="165"/>
  <c r="C51" i="165"/>
  <c r="I51" i="165" s="1"/>
  <c r="B50" i="165"/>
  <c r="H50" i="165"/>
  <c r="S51" i="91"/>
  <c r="G51" i="91" s="1"/>
  <c r="G50" i="165"/>
  <c r="M50" i="165"/>
  <c r="C50" i="165"/>
  <c r="I50" i="165" s="1"/>
  <c r="B49" i="165"/>
  <c r="H49" i="165"/>
  <c r="S50" i="91"/>
  <c r="G50" i="91" s="1"/>
  <c r="G49" i="165"/>
  <c r="M49" i="165" s="1"/>
  <c r="C49" i="165"/>
  <c r="I49" i="165"/>
  <c r="B48" i="165"/>
  <c r="H48" i="165" s="1"/>
  <c r="P48" i="165" s="1"/>
  <c r="S49" i="91"/>
  <c r="G49" i="91"/>
  <c r="G48" i="165"/>
  <c r="M48" i="165" s="1"/>
  <c r="C48" i="165"/>
  <c r="I48" i="165"/>
  <c r="B47" i="165"/>
  <c r="H47" i="165" s="1"/>
  <c r="P47" i="165" s="1"/>
  <c r="S48" i="91"/>
  <c r="G48" i="91"/>
  <c r="G47" i="165"/>
  <c r="M47" i="165"/>
  <c r="C47" i="165"/>
  <c r="I47" i="165" s="1"/>
  <c r="B46" i="165"/>
  <c r="H46" i="165"/>
  <c r="P46" i="165" s="1"/>
  <c r="S47" i="91"/>
  <c r="G47" i="91" s="1"/>
  <c r="G46" i="165"/>
  <c r="M46" i="165"/>
  <c r="C46" i="165"/>
  <c r="I46" i="165" s="1"/>
  <c r="B45" i="165"/>
  <c r="H45" i="165"/>
  <c r="P45" i="165" s="1"/>
  <c r="S46" i="91"/>
  <c r="G46" i="91" s="1"/>
  <c r="G45" i="165"/>
  <c r="M45" i="165" s="1"/>
  <c r="C45" i="165"/>
  <c r="I45" i="165"/>
  <c r="B44" i="165"/>
  <c r="H44" i="165" s="1"/>
  <c r="S45" i="91"/>
  <c r="G45" i="91"/>
  <c r="P44" i="165"/>
  <c r="G44" i="165"/>
  <c r="M44" i="165" s="1"/>
  <c r="C44" i="165"/>
  <c r="I44" i="165"/>
  <c r="B43" i="165"/>
  <c r="H43" i="165" s="1"/>
  <c r="S44" i="91"/>
  <c r="G44" i="91"/>
  <c r="G43" i="165"/>
  <c r="M43" i="165"/>
  <c r="C43" i="165"/>
  <c r="I43" i="165" s="1"/>
  <c r="S43" i="91"/>
  <c r="G43" i="91"/>
  <c r="G42" i="165"/>
  <c r="M42" i="165"/>
  <c r="C42" i="165"/>
  <c r="I42" i="165" s="1"/>
  <c r="B41" i="165"/>
  <c r="H41" i="165"/>
  <c r="P41" i="165" s="1"/>
  <c r="S42" i="91"/>
  <c r="G42" i="91" s="1"/>
  <c r="G41" i="165"/>
  <c r="M41" i="165"/>
  <c r="C41" i="165"/>
  <c r="I41" i="165" s="1"/>
  <c r="B40" i="165"/>
  <c r="H40" i="165"/>
  <c r="P40" i="165" s="1"/>
  <c r="S41" i="91"/>
  <c r="G41" i="91" s="1"/>
  <c r="G40" i="165"/>
  <c r="M40" i="165" s="1"/>
  <c r="C40" i="165"/>
  <c r="I40" i="165"/>
  <c r="B39" i="165"/>
  <c r="H39" i="165" s="1"/>
  <c r="S40" i="91"/>
  <c r="G40" i="91"/>
  <c r="P39" i="165"/>
  <c r="G39" i="165"/>
  <c r="M39" i="165" s="1"/>
  <c r="C39" i="165"/>
  <c r="I39" i="165"/>
  <c r="B38" i="165"/>
  <c r="H38" i="165" s="1"/>
  <c r="P38" i="165" s="1"/>
  <c r="S39" i="91"/>
  <c r="G39" i="91"/>
  <c r="G38" i="165"/>
  <c r="M38" i="165"/>
  <c r="C38" i="165"/>
  <c r="I38" i="165" s="1"/>
  <c r="B37" i="165"/>
  <c r="H37" i="165"/>
  <c r="S38" i="91"/>
  <c r="G38" i="91" s="1"/>
  <c r="G37" i="165"/>
  <c r="M37" i="165"/>
  <c r="C37" i="165"/>
  <c r="I37" i="165" s="1"/>
  <c r="B36" i="165"/>
  <c r="H36" i="165"/>
  <c r="S37" i="91"/>
  <c r="G37" i="91" s="1"/>
  <c r="G36" i="165"/>
  <c r="M36" i="165" s="1"/>
  <c r="C36" i="165"/>
  <c r="I36" i="165"/>
  <c r="B35" i="165"/>
  <c r="H35" i="165" s="1"/>
  <c r="P35" i="165" s="1"/>
  <c r="S36" i="91"/>
  <c r="G36" i="91"/>
  <c r="G35" i="165"/>
  <c r="M35" i="165" s="1"/>
  <c r="C35" i="165"/>
  <c r="I35" i="165"/>
  <c r="B34" i="165"/>
  <c r="H34" i="165" s="1"/>
  <c r="P34" i="165" s="1"/>
  <c r="S35" i="91"/>
  <c r="G35" i="91"/>
  <c r="G34" i="165"/>
  <c r="M34" i="165"/>
  <c r="C34" i="165"/>
  <c r="I34" i="165" s="1"/>
  <c r="B33" i="165"/>
  <c r="H33" i="165"/>
  <c r="P33" i="165" s="1"/>
  <c r="S34" i="91"/>
  <c r="G34" i="91" s="1"/>
  <c r="G33" i="165"/>
  <c r="M33" i="165"/>
  <c r="C33" i="165"/>
  <c r="I33" i="165" s="1"/>
  <c r="B32" i="165"/>
  <c r="H32" i="165"/>
  <c r="P32" i="165" s="1"/>
  <c r="S33" i="91"/>
  <c r="G33" i="91" s="1"/>
  <c r="G32" i="165"/>
  <c r="M32" i="165" s="1"/>
  <c r="C32" i="165"/>
  <c r="I32" i="165"/>
  <c r="B31" i="165"/>
  <c r="H31" i="165" s="1"/>
  <c r="S32" i="91"/>
  <c r="G32" i="91"/>
  <c r="P31" i="165"/>
  <c r="G31" i="165"/>
  <c r="M31" i="165" s="1"/>
  <c r="C31" i="165"/>
  <c r="I31" i="165"/>
  <c r="B30" i="165"/>
  <c r="H30" i="165" s="1"/>
  <c r="S31" i="91"/>
  <c r="G31" i="91"/>
  <c r="G30" i="165"/>
  <c r="M30" i="165"/>
  <c r="C30" i="165"/>
  <c r="I30" i="165" s="1"/>
  <c r="B29" i="165"/>
  <c r="H29" i="165"/>
  <c r="S30" i="91"/>
  <c r="G30" i="91" s="1"/>
  <c r="G29" i="165"/>
  <c r="M29" i="165"/>
  <c r="C29" i="165"/>
  <c r="I29" i="165" s="1"/>
  <c r="B28" i="165"/>
  <c r="H28" i="165"/>
  <c r="S29" i="91"/>
  <c r="G29" i="91" s="1"/>
  <c r="G28" i="165"/>
  <c r="M28" i="165" s="1"/>
  <c r="C28" i="165"/>
  <c r="I28" i="165"/>
  <c r="B27" i="165"/>
  <c r="H27" i="165" s="1"/>
  <c r="P27" i="165" s="1"/>
  <c r="S28" i="91"/>
  <c r="G28" i="91"/>
  <c r="G27" i="165"/>
  <c r="M27" i="165" s="1"/>
  <c r="C27" i="165"/>
  <c r="I27" i="165"/>
  <c r="B26" i="165"/>
  <c r="H26" i="165" s="1"/>
  <c r="S27" i="91"/>
  <c r="G27" i="91"/>
  <c r="G26" i="165"/>
  <c r="M26" i="165"/>
  <c r="C26" i="165"/>
  <c r="I26" i="165" s="1"/>
  <c r="B25" i="165"/>
  <c r="H25" i="165"/>
  <c r="P25" i="165" s="1"/>
  <c r="S26" i="91"/>
  <c r="G26" i="91" s="1"/>
  <c r="G25" i="165"/>
  <c r="M25" i="165"/>
  <c r="C25" i="165"/>
  <c r="I25" i="165" s="1"/>
  <c r="B24" i="165"/>
  <c r="H24" i="165"/>
  <c r="P24" i="165" s="1"/>
  <c r="S25" i="91"/>
  <c r="G25" i="91" s="1"/>
  <c r="G24" i="165"/>
  <c r="M24" i="165" s="1"/>
  <c r="C24" i="165"/>
  <c r="I24" i="165"/>
  <c r="B23" i="165"/>
  <c r="H23" i="165" s="1"/>
  <c r="S24" i="91"/>
  <c r="G24" i="91"/>
  <c r="P23" i="165"/>
  <c r="G23" i="165"/>
  <c r="M23" i="165" s="1"/>
  <c r="C23" i="165"/>
  <c r="I23" i="165"/>
  <c r="B22" i="165"/>
  <c r="H22" i="165" s="1"/>
  <c r="P22" i="165" s="1"/>
  <c r="S23" i="91"/>
  <c r="G23" i="91"/>
  <c r="G22" i="165"/>
  <c r="M22" i="165"/>
  <c r="C22" i="165"/>
  <c r="I22" i="165" s="1"/>
  <c r="B21" i="165"/>
  <c r="H21" i="165"/>
  <c r="S22" i="91"/>
  <c r="G22" i="91" s="1"/>
  <c r="G21" i="165"/>
  <c r="M21" i="165"/>
  <c r="C21" i="165"/>
  <c r="I21" i="165" s="1"/>
  <c r="B20" i="165"/>
  <c r="H20" i="165"/>
  <c r="S21" i="91"/>
  <c r="G21" i="91" s="1"/>
  <c r="G20" i="165"/>
  <c r="M20" i="165" s="1"/>
  <c r="C20" i="165"/>
  <c r="I20" i="165"/>
  <c r="B19" i="165"/>
  <c r="H19" i="165" s="1"/>
  <c r="P19" i="165" s="1"/>
  <c r="S20" i="91"/>
  <c r="G20" i="91"/>
  <c r="G19" i="165"/>
  <c r="M19" i="165" s="1"/>
  <c r="C19" i="165"/>
  <c r="I19" i="165"/>
  <c r="B18" i="165"/>
  <c r="H18" i="165" s="1"/>
  <c r="P18" i="165" s="1"/>
  <c r="S19" i="91"/>
  <c r="G19" i="91"/>
  <c r="G18" i="165"/>
  <c r="M18" i="165"/>
  <c r="C18" i="165"/>
  <c r="I18" i="165" s="1"/>
  <c r="B17" i="165"/>
  <c r="H17" i="165"/>
  <c r="P17" i="165" s="1"/>
  <c r="S18" i="91"/>
  <c r="G18" i="91" s="1"/>
  <c r="G17" i="165"/>
  <c r="M17" i="165"/>
  <c r="C17" i="165"/>
  <c r="I17" i="165" s="1"/>
  <c r="B16" i="165"/>
  <c r="H16" i="165"/>
  <c r="P16" i="165" s="1"/>
  <c r="S17" i="91"/>
  <c r="G17" i="91" s="1"/>
  <c r="G16" i="165"/>
  <c r="M16" i="165" s="1"/>
  <c r="C16" i="165"/>
  <c r="I16" i="165"/>
  <c r="B15" i="165"/>
  <c r="H15" i="165" s="1"/>
  <c r="S16" i="91"/>
  <c r="G16" i="91"/>
  <c r="P15" i="165"/>
  <c r="G15" i="165"/>
  <c r="M15" i="165" s="1"/>
  <c r="C15" i="165"/>
  <c r="I15" i="165"/>
  <c r="B14" i="165"/>
  <c r="H14" i="165" s="1"/>
  <c r="S15" i="91"/>
  <c r="G15" i="91"/>
  <c r="G14" i="165"/>
  <c r="M14" i="165"/>
  <c r="C14" i="165"/>
  <c r="I14" i="165" s="1"/>
  <c r="B13" i="165"/>
  <c r="H13" i="165"/>
  <c r="S14" i="91"/>
  <c r="G14" i="91" s="1"/>
  <c r="G13" i="165"/>
  <c r="M13" i="165"/>
  <c r="C13" i="165"/>
  <c r="I13" i="165" s="1"/>
  <c r="B12" i="165"/>
  <c r="H12" i="165"/>
  <c r="S13" i="91"/>
  <c r="G13" i="91" s="1"/>
  <c r="G12" i="165"/>
  <c r="M12" i="165" s="1"/>
  <c r="C12" i="165"/>
  <c r="I12" i="165"/>
  <c r="B11" i="165"/>
  <c r="H11" i="165" s="1"/>
  <c r="P11" i="165" s="1"/>
  <c r="S12" i="91"/>
  <c r="G12" i="91"/>
  <c r="G11" i="165"/>
  <c r="M11" i="165" s="1"/>
  <c r="C11" i="165"/>
  <c r="I11" i="165"/>
  <c r="B10" i="165"/>
  <c r="H10" i="165" s="1"/>
  <c r="P10" i="165" s="1"/>
  <c r="S11" i="91"/>
  <c r="G11" i="91"/>
  <c r="G10" i="165"/>
  <c r="M10" i="165"/>
  <c r="C10" i="165"/>
  <c r="I10" i="165" s="1"/>
  <c r="B9" i="165"/>
  <c r="H9" i="165"/>
  <c r="P9" i="165" s="1"/>
  <c r="S10" i="91"/>
  <c r="G10" i="91" s="1"/>
  <c r="G9" i="165"/>
  <c r="M9" i="165"/>
  <c r="C9" i="165"/>
  <c r="I9" i="165" s="1"/>
  <c r="F120" i="164"/>
  <c r="E120" i="164"/>
  <c r="D120" i="164"/>
  <c r="C120" i="164"/>
  <c r="B120" i="164"/>
  <c r="K112" i="164"/>
  <c r="J112" i="164"/>
  <c r="I112" i="164"/>
  <c r="H112" i="164"/>
  <c r="G112" i="164"/>
  <c r="K111" i="164"/>
  <c r="J111" i="164"/>
  <c r="I111" i="164"/>
  <c r="H111" i="164"/>
  <c r="G111" i="164"/>
  <c r="K110" i="164"/>
  <c r="J110" i="164"/>
  <c r="I110" i="164"/>
  <c r="H110" i="164"/>
  <c r="G110" i="164"/>
  <c r="K109" i="164"/>
  <c r="J109" i="164"/>
  <c r="I109" i="164"/>
  <c r="H109" i="164"/>
  <c r="G109" i="164"/>
  <c r="K108" i="164"/>
  <c r="J108" i="164"/>
  <c r="I108" i="164"/>
  <c r="H108" i="164"/>
  <c r="G108" i="164"/>
  <c r="K107" i="164"/>
  <c r="J107" i="164"/>
  <c r="I107" i="164"/>
  <c r="H107" i="164"/>
  <c r="G107" i="164"/>
  <c r="K106" i="164"/>
  <c r="J106" i="164"/>
  <c r="I106" i="164"/>
  <c r="H106" i="164"/>
  <c r="G106" i="164"/>
  <c r="K105" i="164"/>
  <c r="J105" i="164"/>
  <c r="I105" i="164"/>
  <c r="H105" i="164"/>
  <c r="G105" i="164"/>
  <c r="K104" i="164"/>
  <c r="J104" i="164"/>
  <c r="I104" i="164"/>
  <c r="H104" i="164"/>
  <c r="G104" i="164"/>
  <c r="K103" i="164"/>
  <c r="J103" i="164"/>
  <c r="I103" i="164"/>
  <c r="H103" i="164"/>
  <c r="G103" i="164"/>
  <c r="K102" i="164"/>
  <c r="J102" i="164"/>
  <c r="I102" i="164"/>
  <c r="H102" i="164"/>
  <c r="G102" i="164"/>
  <c r="K101" i="164"/>
  <c r="J101" i="164"/>
  <c r="I101" i="164"/>
  <c r="H101" i="164"/>
  <c r="G101" i="164"/>
  <c r="K100" i="164"/>
  <c r="J100" i="164"/>
  <c r="I100" i="164"/>
  <c r="H100" i="164"/>
  <c r="G100" i="164"/>
  <c r="K99" i="164"/>
  <c r="J99" i="164"/>
  <c r="I99" i="164"/>
  <c r="H99" i="164"/>
  <c r="G99" i="164"/>
  <c r="K98" i="164"/>
  <c r="J98" i="164"/>
  <c r="I98" i="164"/>
  <c r="H98" i="164"/>
  <c r="G98" i="164"/>
  <c r="K97" i="164"/>
  <c r="J97" i="164"/>
  <c r="I97" i="164"/>
  <c r="H97" i="164"/>
  <c r="G97" i="164"/>
  <c r="K96" i="164"/>
  <c r="J96" i="164"/>
  <c r="I96" i="164"/>
  <c r="H96" i="164"/>
  <c r="G96" i="164"/>
  <c r="K95" i="164"/>
  <c r="J95" i="164"/>
  <c r="I95" i="164"/>
  <c r="H95" i="164"/>
  <c r="G95" i="164"/>
  <c r="K94" i="164"/>
  <c r="J94" i="164"/>
  <c r="I94" i="164"/>
  <c r="H94" i="164"/>
  <c r="G94" i="164"/>
  <c r="K93" i="164"/>
  <c r="J93" i="164"/>
  <c r="I93" i="164"/>
  <c r="H93" i="164"/>
  <c r="G93" i="164"/>
  <c r="K92" i="164"/>
  <c r="J92" i="164"/>
  <c r="I92" i="164"/>
  <c r="H92" i="164"/>
  <c r="G92" i="164"/>
  <c r="K91" i="164"/>
  <c r="J91" i="164"/>
  <c r="I91" i="164"/>
  <c r="H91" i="164"/>
  <c r="G91" i="164"/>
  <c r="K90" i="164"/>
  <c r="J90" i="164"/>
  <c r="I90" i="164"/>
  <c r="H90" i="164"/>
  <c r="G90" i="164"/>
  <c r="K89" i="164"/>
  <c r="J89" i="164"/>
  <c r="I89" i="164"/>
  <c r="H89" i="164"/>
  <c r="G89" i="164"/>
  <c r="K88" i="164"/>
  <c r="J88" i="164"/>
  <c r="I88" i="164"/>
  <c r="H88" i="164"/>
  <c r="G88" i="164"/>
  <c r="K87" i="164"/>
  <c r="J87" i="164"/>
  <c r="I87" i="164"/>
  <c r="H87" i="164"/>
  <c r="G87" i="164"/>
  <c r="K86" i="164"/>
  <c r="J86" i="164"/>
  <c r="I86" i="164"/>
  <c r="H86" i="164"/>
  <c r="G86" i="164"/>
  <c r="K85" i="164"/>
  <c r="J85" i="164"/>
  <c r="I85" i="164"/>
  <c r="H85" i="164"/>
  <c r="G85" i="164"/>
  <c r="K84" i="164"/>
  <c r="J84" i="164"/>
  <c r="I84" i="164"/>
  <c r="H84" i="164"/>
  <c r="G84" i="164"/>
  <c r="K83" i="164"/>
  <c r="J83" i="164"/>
  <c r="I83" i="164"/>
  <c r="H83" i="164"/>
  <c r="G83" i="164"/>
  <c r="K82" i="164"/>
  <c r="J82" i="164"/>
  <c r="I82" i="164"/>
  <c r="H82" i="164"/>
  <c r="G82" i="164"/>
  <c r="K81" i="164"/>
  <c r="J81" i="164"/>
  <c r="I81" i="164"/>
  <c r="H81" i="164"/>
  <c r="G81" i="164"/>
  <c r="K80" i="164"/>
  <c r="J80" i="164"/>
  <c r="I80" i="164"/>
  <c r="H80" i="164"/>
  <c r="G80" i="164"/>
  <c r="K79" i="164"/>
  <c r="J79" i="164"/>
  <c r="I79" i="164"/>
  <c r="H79" i="164"/>
  <c r="G79" i="164"/>
  <c r="K78" i="164"/>
  <c r="J78" i="164"/>
  <c r="I78" i="164"/>
  <c r="H78" i="164"/>
  <c r="G78" i="164"/>
  <c r="K77" i="164"/>
  <c r="J77" i="164"/>
  <c r="I77" i="164"/>
  <c r="H77" i="164"/>
  <c r="G77" i="164"/>
  <c r="K76" i="164"/>
  <c r="J76" i="164"/>
  <c r="I76" i="164"/>
  <c r="H76" i="164"/>
  <c r="G76" i="164"/>
  <c r="K75" i="164"/>
  <c r="J75" i="164"/>
  <c r="I75" i="164"/>
  <c r="H75" i="164"/>
  <c r="G75" i="164"/>
  <c r="K74" i="164"/>
  <c r="J74" i="164"/>
  <c r="I74" i="164"/>
  <c r="H74" i="164"/>
  <c r="G74" i="164"/>
  <c r="K73" i="164"/>
  <c r="J73" i="164"/>
  <c r="I73" i="164"/>
  <c r="H73" i="164"/>
  <c r="G73" i="164"/>
  <c r="K72" i="164"/>
  <c r="J72" i="164"/>
  <c r="I72" i="164"/>
  <c r="H72" i="164"/>
  <c r="G72" i="164"/>
  <c r="K71" i="164"/>
  <c r="J71" i="164"/>
  <c r="I71" i="164"/>
  <c r="H71" i="164"/>
  <c r="G71" i="164"/>
  <c r="K70" i="164"/>
  <c r="J70" i="164"/>
  <c r="I70" i="164"/>
  <c r="H70" i="164"/>
  <c r="G70" i="164"/>
  <c r="K69" i="164"/>
  <c r="J69" i="164"/>
  <c r="I69" i="164"/>
  <c r="H69" i="164"/>
  <c r="G69" i="164"/>
  <c r="K68" i="164"/>
  <c r="J68" i="164"/>
  <c r="I68" i="164"/>
  <c r="H68" i="164"/>
  <c r="G68" i="164"/>
  <c r="K67" i="164"/>
  <c r="J67" i="164"/>
  <c r="I67" i="164"/>
  <c r="H67" i="164"/>
  <c r="G67" i="164"/>
  <c r="K66" i="164"/>
  <c r="J66" i="164"/>
  <c r="I66" i="164"/>
  <c r="H66" i="164"/>
  <c r="G66" i="164"/>
  <c r="K65" i="164"/>
  <c r="J65" i="164"/>
  <c r="I65" i="164"/>
  <c r="H65" i="164"/>
  <c r="G65" i="164"/>
  <c r="K64" i="164"/>
  <c r="J64" i="164"/>
  <c r="I64" i="164"/>
  <c r="H64" i="164"/>
  <c r="G64" i="164"/>
  <c r="K63" i="164"/>
  <c r="J63" i="164"/>
  <c r="I63" i="164"/>
  <c r="H63" i="164"/>
  <c r="G63" i="164"/>
  <c r="K62" i="164"/>
  <c r="J62" i="164"/>
  <c r="I62" i="164"/>
  <c r="H62" i="164"/>
  <c r="G62" i="164"/>
  <c r="K61" i="164"/>
  <c r="J61" i="164"/>
  <c r="I61" i="164"/>
  <c r="H61" i="164"/>
  <c r="G61" i="164"/>
  <c r="K60" i="164"/>
  <c r="J60" i="164"/>
  <c r="I60" i="164"/>
  <c r="H60" i="164"/>
  <c r="G60" i="164"/>
  <c r="K59" i="164"/>
  <c r="J59" i="164"/>
  <c r="I59" i="164"/>
  <c r="H59" i="164"/>
  <c r="G59" i="164"/>
  <c r="K58" i="164"/>
  <c r="J58" i="164"/>
  <c r="I58" i="164"/>
  <c r="H58" i="164"/>
  <c r="G58" i="164"/>
  <c r="K57" i="164"/>
  <c r="G57" i="164"/>
  <c r="K56" i="164"/>
  <c r="G56" i="164"/>
  <c r="K55" i="164"/>
  <c r="G55" i="164"/>
  <c r="K54" i="164"/>
  <c r="G54" i="164"/>
  <c r="K53" i="164"/>
  <c r="G53" i="164"/>
  <c r="K52" i="164"/>
  <c r="G52" i="164"/>
  <c r="K51" i="164"/>
  <c r="G51" i="164"/>
  <c r="K50" i="164"/>
  <c r="G50" i="164"/>
  <c r="K49" i="164"/>
  <c r="G49" i="164"/>
  <c r="K48" i="164"/>
  <c r="G48" i="164"/>
  <c r="K47" i="164"/>
  <c r="G47" i="164"/>
  <c r="K46" i="164"/>
  <c r="G46" i="164"/>
  <c r="K45" i="164"/>
  <c r="G45" i="164"/>
  <c r="K44" i="164"/>
  <c r="G44" i="164"/>
  <c r="K43" i="164"/>
  <c r="G43" i="164"/>
  <c r="K42" i="164"/>
  <c r="G42" i="164"/>
  <c r="K41" i="164"/>
  <c r="G41" i="164"/>
  <c r="K40" i="164"/>
  <c r="G40" i="164"/>
  <c r="K39" i="164"/>
  <c r="G39" i="164"/>
  <c r="K38" i="164"/>
  <c r="G38" i="164"/>
  <c r="K37" i="164"/>
  <c r="G37" i="164"/>
  <c r="K36" i="164"/>
  <c r="G36" i="164"/>
  <c r="K35" i="164"/>
  <c r="G35" i="164"/>
  <c r="K34" i="164"/>
  <c r="G34" i="164"/>
  <c r="K33" i="164"/>
  <c r="G33" i="164"/>
  <c r="K32" i="164"/>
  <c r="G32" i="164"/>
  <c r="K31" i="164"/>
  <c r="G31" i="164"/>
  <c r="K30" i="164"/>
  <c r="G30" i="164"/>
  <c r="K29" i="164"/>
  <c r="G29" i="164"/>
  <c r="K28" i="164"/>
  <c r="G28" i="164"/>
  <c r="K27" i="164"/>
  <c r="G27" i="164"/>
  <c r="K26" i="164"/>
  <c r="G26" i="164"/>
  <c r="K25" i="164"/>
  <c r="G25" i="164"/>
  <c r="K24" i="164"/>
  <c r="G24" i="164"/>
  <c r="K23" i="164"/>
  <c r="G23" i="164"/>
  <c r="K22" i="164"/>
  <c r="G22" i="164"/>
  <c r="K21" i="164"/>
  <c r="G21" i="164"/>
  <c r="K20" i="164"/>
  <c r="G20" i="164"/>
  <c r="K19" i="164"/>
  <c r="G19" i="164"/>
  <c r="K18" i="164"/>
  <c r="G18" i="164"/>
  <c r="K17" i="164"/>
  <c r="G17" i="164"/>
  <c r="K16" i="164"/>
  <c r="G16" i="164"/>
  <c r="K15" i="164"/>
  <c r="G15" i="164"/>
  <c r="K14" i="164"/>
  <c r="G14" i="164"/>
  <c r="K13" i="164"/>
  <c r="G13" i="164"/>
  <c r="K12" i="164"/>
  <c r="G12" i="164"/>
  <c r="K11" i="164"/>
  <c r="G11" i="164"/>
  <c r="K10" i="164"/>
  <c r="G10" i="164"/>
  <c r="K9" i="164"/>
  <c r="G9" i="164"/>
  <c r="C135" i="278"/>
  <c r="C125" i="278"/>
  <c r="C121" i="278"/>
  <c r="C117" i="278"/>
  <c r="C113" i="278"/>
  <c r="C109" i="278"/>
  <c r="C105" i="278"/>
  <c r="C104" i="278"/>
  <c r="C103" i="278"/>
  <c r="C101" i="278"/>
  <c r="C100" i="278"/>
  <c r="C99" i="278"/>
  <c r="C97" i="278"/>
  <c r="C96" i="278"/>
  <c r="C95" i="278"/>
  <c r="C94" i="278"/>
  <c r="C93" i="278"/>
  <c r="C92" i="278"/>
  <c r="C91" i="278"/>
  <c r="C90" i="278"/>
  <c r="C89" i="278"/>
  <c r="C88" i="278"/>
  <c r="C87" i="278"/>
  <c r="C86" i="278"/>
  <c r="C85" i="278"/>
  <c r="C84" i="278"/>
  <c r="C83" i="278"/>
  <c r="C82" i="278"/>
  <c r="C81" i="278"/>
  <c r="C80" i="278"/>
  <c r="C79" i="278"/>
  <c r="C78" i="278"/>
  <c r="C77" i="278"/>
  <c r="C76" i="278"/>
  <c r="C75" i="278"/>
  <c r="C74" i="278"/>
  <c r="C73" i="278"/>
  <c r="C72" i="278"/>
  <c r="C71" i="278"/>
  <c r="C70" i="278"/>
  <c r="C69" i="278"/>
  <c r="C68" i="278"/>
  <c r="C67" i="278"/>
  <c r="C66" i="278"/>
  <c r="C65" i="278"/>
  <c r="C64" i="278"/>
  <c r="C63" i="278"/>
  <c r="C62" i="278"/>
  <c r="C61" i="278"/>
  <c r="C60" i="278"/>
  <c r="C59" i="278"/>
  <c r="C58" i="278"/>
  <c r="C57" i="278"/>
  <c r="C56" i="278"/>
  <c r="C55" i="278"/>
  <c r="C54" i="278"/>
  <c r="C53" i="278"/>
  <c r="C52" i="278"/>
  <c r="C51" i="278"/>
  <c r="C50" i="278"/>
  <c r="C49" i="278"/>
  <c r="C48" i="278"/>
  <c r="C47" i="278"/>
  <c r="C46" i="278"/>
  <c r="C45" i="278"/>
  <c r="C44" i="278"/>
  <c r="C43" i="278"/>
  <c r="C42" i="278"/>
  <c r="C41" i="278"/>
  <c r="C40" i="278"/>
  <c r="C39" i="278"/>
  <c r="C38" i="278"/>
  <c r="C37" i="278"/>
  <c r="C36" i="278"/>
  <c r="C35" i="278"/>
  <c r="C34" i="278"/>
  <c r="C33" i="278"/>
  <c r="C32" i="278"/>
  <c r="C31" i="278"/>
  <c r="C30" i="278"/>
  <c r="C29" i="278"/>
  <c r="C28" i="278"/>
  <c r="C27" i="278"/>
  <c r="C26" i="278"/>
  <c r="C25" i="278"/>
  <c r="C24" i="278"/>
  <c r="C23" i="278"/>
  <c r="C22" i="278"/>
  <c r="C21" i="278"/>
  <c r="C20" i="278"/>
  <c r="C19" i="278"/>
  <c r="C18" i="278"/>
  <c r="C17" i="278"/>
  <c r="C16" i="278"/>
  <c r="C15" i="278"/>
  <c r="C14" i="278"/>
  <c r="C13" i="278"/>
  <c r="C12" i="278"/>
  <c r="C11" i="278"/>
  <c r="C10" i="278"/>
  <c r="C9" i="278"/>
  <c r="C66" i="271"/>
  <c r="E66" i="271" s="1"/>
  <c r="C65" i="271"/>
  <c r="E65" i="271" s="1"/>
  <c r="K111" i="85"/>
  <c r="C64" i="271"/>
  <c r="E64" i="271" s="1"/>
  <c r="C63" i="271"/>
  <c r="E63" i="271" s="1"/>
  <c r="C62" i="271"/>
  <c r="E62" i="271" s="1"/>
  <c r="C61" i="271"/>
  <c r="E61" i="271" s="1"/>
  <c r="C60" i="271"/>
  <c r="E60" i="271" s="1"/>
  <c r="C59" i="271"/>
  <c r="E59" i="271" s="1"/>
  <c r="C58" i="271"/>
  <c r="E58" i="271" s="1"/>
  <c r="C57" i="271"/>
  <c r="E57" i="271" s="1"/>
  <c r="C56" i="271"/>
  <c r="E56" i="271" s="1"/>
  <c r="C55" i="271"/>
  <c r="E55" i="271" s="1"/>
  <c r="C54" i="271"/>
  <c r="E54" i="271" s="1"/>
  <c r="C53" i="271"/>
  <c r="E53" i="271" s="1"/>
  <c r="C52" i="271"/>
  <c r="E52" i="271" s="1"/>
  <c r="C51" i="271"/>
  <c r="E51" i="271" s="1"/>
  <c r="C50" i="271"/>
  <c r="E50" i="271" s="1"/>
  <c r="C49" i="271"/>
  <c r="E49" i="271" s="1"/>
  <c r="C48" i="271"/>
  <c r="E48" i="271" s="1"/>
  <c r="C47" i="271"/>
  <c r="E47" i="271" s="1"/>
  <c r="C46" i="271"/>
  <c r="E46" i="271" s="1"/>
  <c r="C45" i="271"/>
  <c r="E45" i="271" s="1"/>
  <c r="C44" i="271"/>
  <c r="E44" i="271" s="1"/>
  <c r="C43" i="271"/>
  <c r="E43" i="271" s="1"/>
  <c r="C42" i="271"/>
  <c r="E42" i="271" s="1"/>
  <c r="C41" i="271"/>
  <c r="E41" i="271" s="1"/>
  <c r="C40" i="271"/>
  <c r="E40" i="271" s="1"/>
  <c r="C39" i="271"/>
  <c r="E39" i="271" s="1"/>
  <c r="C38" i="271"/>
  <c r="E38" i="271" s="1"/>
  <c r="C37" i="271"/>
  <c r="E37" i="271" s="1"/>
  <c r="C36" i="271"/>
  <c r="E36" i="271" s="1"/>
  <c r="C35" i="271"/>
  <c r="E35" i="271" s="1"/>
  <c r="C34" i="271"/>
  <c r="E34" i="271" s="1"/>
  <c r="C33" i="271"/>
  <c r="E33" i="271" s="1"/>
  <c r="C32" i="271"/>
  <c r="E32" i="271" s="1"/>
  <c r="C31" i="271"/>
  <c r="E31" i="271" s="1"/>
  <c r="C30" i="271"/>
  <c r="E30" i="271" s="1"/>
  <c r="C29" i="271"/>
  <c r="E29" i="271" s="1"/>
  <c r="C28" i="271"/>
  <c r="C27" i="271"/>
  <c r="E27" i="271" s="1"/>
  <c r="C26" i="271"/>
  <c r="C25" i="271"/>
  <c r="E25" i="271" s="1"/>
  <c r="C24" i="271"/>
  <c r="C23" i="271"/>
  <c r="E23" i="271" s="1"/>
  <c r="C22" i="271"/>
  <c r="C21" i="271"/>
  <c r="E21" i="271" s="1"/>
  <c r="C20" i="271"/>
  <c r="C19" i="271"/>
  <c r="E19" i="271" s="1"/>
  <c r="C18" i="271"/>
  <c r="C17" i="271"/>
  <c r="E17" i="271" s="1"/>
  <c r="C16" i="271"/>
  <c r="K15" i="271"/>
  <c r="J15" i="271"/>
  <c r="I15" i="271"/>
  <c r="H15" i="271"/>
  <c r="G15" i="271"/>
  <c r="F15" i="271"/>
  <c r="C14" i="271"/>
  <c r="B15" i="271"/>
  <c r="K13" i="271"/>
  <c r="J13" i="271"/>
  <c r="I13" i="271"/>
  <c r="H13" i="271"/>
  <c r="G13" i="271"/>
  <c r="F13" i="271"/>
  <c r="C12" i="271"/>
  <c r="B13" i="271"/>
  <c r="C66" i="268"/>
  <c r="E66" i="268" s="1"/>
  <c r="C65" i="268"/>
  <c r="C64" i="268"/>
  <c r="E64" i="268" s="1"/>
  <c r="C63" i="268"/>
  <c r="C62" i="268"/>
  <c r="E62" i="268" s="1"/>
  <c r="C61" i="268"/>
  <c r="C60" i="268"/>
  <c r="E60" i="268" s="1"/>
  <c r="C59" i="268"/>
  <c r="C58" i="268"/>
  <c r="E58" i="268" s="1"/>
  <c r="C57" i="268"/>
  <c r="C56" i="268"/>
  <c r="E56" i="268" s="1"/>
  <c r="C55" i="268"/>
  <c r="C54" i="268"/>
  <c r="E54" i="268" s="1"/>
  <c r="C53" i="268"/>
  <c r="C52" i="268"/>
  <c r="E52" i="268" s="1"/>
  <c r="C51" i="268"/>
  <c r="C50" i="268"/>
  <c r="E50" i="268" s="1"/>
  <c r="C49" i="268"/>
  <c r="C48" i="268"/>
  <c r="E48" i="268" s="1"/>
  <c r="C47" i="268"/>
  <c r="C46" i="268"/>
  <c r="E46" i="268" s="1"/>
  <c r="C45" i="268"/>
  <c r="C44" i="268"/>
  <c r="E44" i="268" s="1"/>
  <c r="C43" i="268"/>
  <c r="C42" i="268"/>
  <c r="E42" i="268" s="1"/>
  <c r="C41" i="268"/>
  <c r="C40" i="268"/>
  <c r="E40" i="268" s="1"/>
  <c r="C39" i="268"/>
  <c r="C38" i="268"/>
  <c r="E38" i="268" s="1"/>
  <c r="C37" i="268"/>
  <c r="C36" i="268"/>
  <c r="E36" i="268" s="1"/>
  <c r="C35" i="268"/>
  <c r="C34" i="268"/>
  <c r="E34" i="268" s="1"/>
  <c r="C33" i="268"/>
  <c r="C32" i="268"/>
  <c r="E32" i="268" s="1"/>
  <c r="C31" i="268"/>
  <c r="C30" i="268"/>
  <c r="E30" i="268" s="1"/>
  <c r="C29" i="268"/>
  <c r="C28" i="268"/>
  <c r="E28" i="268" s="1"/>
  <c r="C27" i="268"/>
  <c r="C26" i="268"/>
  <c r="E26" i="268" s="1"/>
  <c r="C25" i="268"/>
  <c r="C24" i="268"/>
  <c r="E24" i="268" s="1"/>
  <c r="C23" i="268"/>
  <c r="C22" i="268"/>
  <c r="E22" i="268" s="1"/>
  <c r="C21" i="268"/>
  <c r="C20" i="268"/>
  <c r="E20" i="268" s="1"/>
  <c r="C19" i="268"/>
  <c r="C18" i="268"/>
  <c r="E18" i="268" s="1"/>
  <c r="C17" i="268"/>
  <c r="K15" i="268"/>
  <c r="G15" i="268"/>
  <c r="C16" i="268"/>
  <c r="E16" i="268" s="1"/>
  <c r="J15" i="268"/>
  <c r="I15" i="268"/>
  <c r="H15" i="268"/>
  <c r="F15" i="268"/>
  <c r="D15" i="268"/>
  <c r="B15" i="268"/>
  <c r="K13" i="268"/>
  <c r="J13" i="268"/>
  <c r="I13" i="268"/>
  <c r="H13" i="268"/>
  <c r="G13" i="268"/>
  <c r="F13" i="268"/>
  <c r="D13" i="268"/>
  <c r="B13" i="268"/>
  <c r="V113" i="91"/>
  <c r="V113" i="217"/>
  <c r="U113" i="91"/>
  <c r="U113" i="217" s="1"/>
  <c r="T113" i="91"/>
  <c r="T113" i="217"/>
  <c r="S113" i="217"/>
  <c r="M113" i="91"/>
  <c r="M113" i="217" s="1"/>
  <c r="I113" i="91"/>
  <c r="Q113" i="91" s="1"/>
  <c r="Q113" i="217" s="1"/>
  <c r="D113" i="91"/>
  <c r="H113" i="91" s="1"/>
  <c r="O113" i="91"/>
  <c r="O113" i="217" s="1"/>
  <c r="G113" i="217"/>
  <c r="E113" i="217"/>
  <c r="D113" i="217"/>
  <c r="C113" i="217"/>
  <c r="V112" i="91"/>
  <c r="V112" i="217"/>
  <c r="U112" i="91"/>
  <c r="U112" i="217" s="1"/>
  <c r="T112" i="91"/>
  <c r="T112" i="217"/>
  <c r="S112" i="217"/>
  <c r="M112" i="91"/>
  <c r="M112" i="217" s="1"/>
  <c r="I112" i="91"/>
  <c r="Q112" i="91" s="1"/>
  <c r="Q112" i="217" s="1"/>
  <c r="D112" i="91"/>
  <c r="H112" i="91" s="1"/>
  <c r="O112" i="91"/>
  <c r="O112" i="217" s="1"/>
  <c r="G112" i="217"/>
  <c r="E112" i="217"/>
  <c r="D112" i="217"/>
  <c r="C112" i="217"/>
  <c r="V111" i="91"/>
  <c r="V111" i="217"/>
  <c r="U111" i="91"/>
  <c r="U111" i="217" s="1"/>
  <c r="T111" i="91"/>
  <c r="T111" i="217"/>
  <c r="S111" i="217"/>
  <c r="J111" i="91"/>
  <c r="R111" i="91" s="1"/>
  <c r="R111" i="217" s="1"/>
  <c r="N111" i="91"/>
  <c r="N111" i="217" s="1"/>
  <c r="M111" i="91"/>
  <c r="M111" i="217" s="1"/>
  <c r="I111" i="91"/>
  <c r="D111" i="91"/>
  <c r="H111" i="91" s="1"/>
  <c r="O111" i="91"/>
  <c r="O111" i="217"/>
  <c r="G111" i="217"/>
  <c r="F111" i="217"/>
  <c r="E111" i="217"/>
  <c r="D111" i="217"/>
  <c r="C111" i="217"/>
  <c r="V110" i="91"/>
  <c r="V110" i="217"/>
  <c r="U110" i="91"/>
  <c r="U110" i="217" s="1"/>
  <c r="T110" i="91"/>
  <c r="T110" i="217"/>
  <c r="S110" i="217"/>
  <c r="J110" i="91"/>
  <c r="R110" i="91" s="1"/>
  <c r="R110" i="217" s="1"/>
  <c r="N110" i="91"/>
  <c r="M110" i="91"/>
  <c r="M110" i="217" s="1"/>
  <c r="I110" i="91"/>
  <c r="D110" i="91"/>
  <c r="H110" i="91" s="1"/>
  <c r="O110" i="91"/>
  <c r="O110" i="217"/>
  <c r="N110" i="217"/>
  <c r="I110" i="217"/>
  <c r="G110" i="217"/>
  <c r="F110" i="217"/>
  <c r="E110" i="217"/>
  <c r="D110" i="217"/>
  <c r="C110" i="217"/>
  <c r="V109" i="91"/>
  <c r="V109" i="217"/>
  <c r="U109" i="91"/>
  <c r="U109" i="217" s="1"/>
  <c r="T109" i="91"/>
  <c r="T109" i="217"/>
  <c r="S109" i="217"/>
  <c r="M109" i="91"/>
  <c r="M109" i="217" s="1"/>
  <c r="O109" i="91"/>
  <c r="O109" i="217"/>
  <c r="G109" i="217"/>
  <c r="E109" i="217"/>
  <c r="C109" i="217"/>
  <c r="V108" i="91"/>
  <c r="V108" i="217"/>
  <c r="U108" i="91"/>
  <c r="U108" i="217" s="1"/>
  <c r="T108" i="91"/>
  <c r="T108" i="217"/>
  <c r="S108" i="217"/>
  <c r="M108" i="91"/>
  <c r="M108" i="217" s="1"/>
  <c r="O108" i="91"/>
  <c r="O108" i="217"/>
  <c r="G108" i="217"/>
  <c r="E108" i="217"/>
  <c r="C108" i="217"/>
  <c r="V107" i="91"/>
  <c r="V107" i="217"/>
  <c r="U107" i="91"/>
  <c r="U107" i="217" s="1"/>
  <c r="T107" i="91"/>
  <c r="T107" i="217"/>
  <c r="S107" i="217"/>
  <c r="M107" i="91"/>
  <c r="M107" i="217" s="1"/>
  <c r="O107" i="91"/>
  <c r="O107" i="217"/>
  <c r="G107" i="217"/>
  <c r="E107" i="217"/>
  <c r="C107" i="217"/>
  <c r="V106" i="91"/>
  <c r="V106" i="217"/>
  <c r="U106" i="91"/>
  <c r="U106" i="217" s="1"/>
  <c r="T106" i="91"/>
  <c r="T106" i="217"/>
  <c r="S106" i="217"/>
  <c r="J106" i="91"/>
  <c r="R106" i="91" s="1"/>
  <c r="R106" i="217" s="1"/>
  <c r="N106" i="91"/>
  <c r="M106" i="91"/>
  <c r="M106" i="217" s="1"/>
  <c r="O106" i="91"/>
  <c r="O106" i="217"/>
  <c r="N106" i="217"/>
  <c r="G106" i="217"/>
  <c r="F106" i="217"/>
  <c r="E106" i="217"/>
  <c r="C106" i="217"/>
  <c r="V105" i="91"/>
  <c r="V105" i="217"/>
  <c r="U105" i="91"/>
  <c r="U105" i="217" s="1"/>
  <c r="T105" i="91"/>
  <c r="T105" i="217"/>
  <c r="S105" i="217"/>
  <c r="J105" i="91"/>
  <c r="R105" i="91" s="1"/>
  <c r="R105" i="217" s="1"/>
  <c r="N105" i="91"/>
  <c r="M105" i="91"/>
  <c r="M105" i="217" s="1"/>
  <c r="O105" i="91"/>
  <c r="O105" i="217"/>
  <c r="N105" i="217"/>
  <c r="G105" i="217"/>
  <c r="F105" i="217"/>
  <c r="E105" i="217"/>
  <c r="C105" i="217"/>
  <c r="V104" i="91"/>
  <c r="V104" i="217"/>
  <c r="U104" i="91"/>
  <c r="U104" i="217" s="1"/>
  <c r="T104" i="91"/>
  <c r="T104" i="217"/>
  <c r="S104" i="217"/>
  <c r="J104" i="91"/>
  <c r="R104" i="91" s="1"/>
  <c r="R104" i="217" s="1"/>
  <c r="N104" i="91"/>
  <c r="M104" i="91"/>
  <c r="M104" i="217" s="1"/>
  <c r="O104" i="91"/>
  <c r="O104" i="217"/>
  <c r="N104" i="217"/>
  <c r="G104" i="217"/>
  <c r="F104" i="217"/>
  <c r="E104" i="217"/>
  <c r="C104" i="217"/>
  <c r="V103" i="91"/>
  <c r="V103" i="217"/>
  <c r="U103" i="91"/>
  <c r="U103" i="217" s="1"/>
  <c r="T103" i="91"/>
  <c r="T103" i="217"/>
  <c r="S103" i="217"/>
  <c r="J103" i="91"/>
  <c r="R103" i="91" s="1"/>
  <c r="R103" i="217" s="1"/>
  <c r="N103" i="91"/>
  <c r="M103" i="91"/>
  <c r="M103" i="217" s="1"/>
  <c r="O103" i="91"/>
  <c r="O103" i="217"/>
  <c r="N103" i="217"/>
  <c r="G103" i="217"/>
  <c r="F103" i="217"/>
  <c r="E103" i="217"/>
  <c r="C103" i="217"/>
  <c r="V102" i="91"/>
  <c r="V102" i="217"/>
  <c r="U102" i="91"/>
  <c r="U102" i="217" s="1"/>
  <c r="T102" i="91"/>
  <c r="T102" i="217"/>
  <c r="S102" i="217"/>
  <c r="J102" i="91"/>
  <c r="R102" i="91" s="1"/>
  <c r="R102" i="217" s="1"/>
  <c r="N102" i="91"/>
  <c r="M102" i="91"/>
  <c r="M102" i="217" s="1"/>
  <c r="O102" i="91"/>
  <c r="O102" i="217"/>
  <c r="N102" i="217"/>
  <c r="G102" i="217"/>
  <c r="F102" i="217"/>
  <c r="E102" i="217"/>
  <c r="C102" i="217"/>
  <c r="V101" i="91"/>
  <c r="V101" i="217"/>
  <c r="U101" i="91"/>
  <c r="U101" i="217" s="1"/>
  <c r="T101" i="91"/>
  <c r="T101" i="217"/>
  <c r="S101" i="217"/>
  <c r="J101" i="91"/>
  <c r="R101" i="91" s="1"/>
  <c r="R101" i="217" s="1"/>
  <c r="N101" i="91"/>
  <c r="M101" i="91"/>
  <c r="M101" i="217" s="1"/>
  <c r="O101" i="91"/>
  <c r="O101" i="217"/>
  <c r="N101" i="217"/>
  <c r="G101" i="217"/>
  <c r="F101" i="217"/>
  <c r="E101" i="217"/>
  <c r="C101" i="217"/>
  <c r="V100" i="91"/>
  <c r="V100" i="217"/>
  <c r="U100" i="91"/>
  <c r="U100" i="217" s="1"/>
  <c r="T100" i="91"/>
  <c r="T100" i="217"/>
  <c r="S100" i="217"/>
  <c r="J100" i="91"/>
  <c r="R100" i="91" s="1"/>
  <c r="R100" i="217" s="1"/>
  <c r="N100" i="91"/>
  <c r="M100" i="91"/>
  <c r="M100" i="217" s="1"/>
  <c r="O100" i="91"/>
  <c r="O100" i="217"/>
  <c r="N100" i="217"/>
  <c r="G100" i="217"/>
  <c r="F100" i="217"/>
  <c r="E100" i="217"/>
  <c r="C100" i="217"/>
  <c r="V99" i="91"/>
  <c r="V99" i="217"/>
  <c r="U99" i="91"/>
  <c r="U99" i="217" s="1"/>
  <c r="T99" i="91"/>
  <c r="T99" i="217"/>
  <c r="S99" i="217"/>
  <c r="J99" i="91"/>
  <c r="R99" i="91" s="1"/>
  <c r="R99" i="217" s="1"/>
  <c r="N99" i="91"/>
  <c r="M99" i="91"/>
  <c r="M99" i="217" s="1"/>
  <c r="O99" i="91"/>
  <c r="O99" i="217"/>
  <c r="N99" i="217"/>
  <c r="G99" i="217"/>
  <c r="F99" i="217"/>
  <c r="E99" i="217"/>
  <c r="C99" i="217"/>
  <c r="V98" i="91"/>
  <c r="V98" i="217"/>
  <c r="U98" i="91"/>
  <c r="U98" i="217" s="1"/>
  <c r="T98" i="91"/>
  <c r="T98" i="217"/>
  <c r="S98" i="217"/>
  <c r="J98" i="91"/>
  <c r="R98" i="91" s="1"/>
  <c r="R98" i="217" s="1"/>
  <c r="N98" i="91"/>
  <c r="M98" i="91"/>
  <c r="M98" i="217" s="1"/>
  <c r="O98" i="91"/>
  <c r="O98" i="217"/>
  <c r="N98" i="217"/>
  <c r="G98" i="217"/>
  <c r="F98" i="217"/>
  <c r="E98" i="217"/>
  <c r="C98" i="217"/>
  <c r="V97" i="91"/>
  <c r="V97" i="217"/>
  <c r="U97" i="91"/>
  <c r="U97" i="217" s="1"/>
  <c r="T97" i="91"/>
  <c r="T97" i="217"/>
  <c r="S97" i="217"/>
  <c r="J97" i="91"/>
  <c r="R97" i="91" s="1"/>
  <c r="R97" i="217" s="1"/>
  <c r="N97" i="91"/>
  <c r="M97" i="91"/>
  <c r="M97" i="217" s="1"/>
  <c r="O97" i="91"/>
  <c r="O97" i="217"/>
  <c r="N97" i="217"/>
  <c r="G97" i="217"/>
  <c r="F97" i="217"/>
  <c r="E97" i="217"/>
  <c r="C97" i="217"/>
  <c r="V96" i="91"/>
  <c r="V96" i="217"/>
  <c r="U96" i="91"/>
  <c r="U96" i="217" s="1"/>
  <c r="T96" i="91"/>
  <c r="T96" i="217"/>
  <c r="S96" i="217"/>
  <c r="J96" i="91"/>
  <c r="R96" i="91" s="1"/>
  <c r="R96" i="217" s="1"/>
  <c r="N96" i="91"/>
  <c r="M96" i="91"/>
  <c r="M96" i="217" s="1"/>
  <c r="O96" i="91"/>
  <c r="O96" i="217"/>
  <c r="N96" i="217"/>
  <c r="G96" i="217"/>
  <c r="F96" i="217"/>
  <c r="E96" i="217"/>
  <c r="C96" i="217"/>
  <c r="V95" i="91"/>
  <c r="V95" i="217"/>
  <c r="U95" i="91"/>
  <c r="U95" i="217" s="1"/>
  <c r="T95" i="91"/>
  <c r="T95" i="217"/>
  <c r="S95" i="217"/>
  <c r="J95" i="91"/>
  <c r="R95" i="91" s="1"/>
  <c r="R95" i="217" s="1"/>
  <c r="N95" i="91"/>
  <c r="M95" i="91"/>
  <c r="M95" i="217" s="1"/>
  <c r="O95" i="91"/>
  <c r="O95" i="217"/>
  <c r="N95" i="217"/>
  <c r="G95" i="217"/>
  <c r="F95" i="217"/>
  <c r="E95" i="217"/>
  <c r="C95" i="217"/>
  <c r="V94" i="91"/>
  <c r="V94" i="217"/>
  <c r="U94" i="91"/>
  <c r="U94" i="217" s="1"/>
  <c r="T94" i="91"/>
  <c r="T94" i="217"/>
  <c r="S94" i="217"/>
  <c r="M94" i="91"/>
  <c r="M94" i="217" s="1"/>
  <c r="O94" i="91"/>
  <c r="O94" i="217"/>
  <c r="G94" i="217"/>
  <c r="E94" i="217"/>
  <c r="C94" i="217"/>
  <c r="V93" i="91"/>
  <c r="V93" i="217"/>
  <c r="U93" i="91"/>
  <c r="U93" i="217" s="1"/>
  <c r="T93" i="91"/>
  <c r="T93" i="217"/>
  <c r="S93" i="217"/>
  <c r="M93" i="91"/>
  <c r="M93" i="217" s="1"/>
  <c r="O93" i="91"/>
  <c r="O93" i="217"/>
  <c r="G93" i="217"/>
  <c r="E93" i="217"/>
  <c r="C93" i="217"/>
  <c r="V92" i="91"/>
  <c r="V92" i="217"/>
  <c r="U92" i="91"/>
  <c r="U92" i="217" s="1"/>
  <c r="T92" i="91"/>
  <c r="T92" i="217"/>
  <c r="S92" i="217"/>
  <c r="M92" i="91"/>
  <c r="M92" i="217" s="1"/>
  <c r="O92" i="91"/>
  <c r="O92" i="217"/>
  <c r="G92" i="217"/>
  <c r="E92" i="217"/>
  <c r="C92" i="217"/>
  <c r="V91" i="91"/>
  <c r="V91" i="217"/>
  <c r="U91" i="91"/>
  <c r="U91" i="217" s="1"/>
  <c r="T91" i="91"/>
  <c r="T91" i="217"/>
  <c r="S91" i="217"/>
  <c r="M91" i="91"/>
  <c r="M91" i="217" s="1"/>
  <c r="O91" i="91"/>
  <c r="O91" i="217"/>
  <c r="G91" i="217"/>
  <c r="E91" i="217"/>
  <c r="C91" i="217"/>
  <c r="V90" i="91"/>
  <c r="V90" i="217"/>
  <c r="U90" i="91"/>
  <c r="U90" i="217" s="1"/>
  <c r="T90" i="91"/>
  <c r="T90" i="217"/>
  <c r="S90" i="217"/>
  <c r="M90" i="91"/>
  <c r="M90" i="217" s="1"/>
  <c r="O90" i="91"/>
  <c r="O90" i="217"/>
  <c r="G90" i="217"/>
  <c r="E90" i="217"/>
  <c r="C90" i="217"/>
  <c r="V89" i="91"/>
  <c r="V89" i="217"/>
  <c r="U89" i="91"/>
  <c r="U89" i="217" s="1"/>
  <c r="T89" i="91"/>
  <c r="T89" i="217"/>
  <c r="S89" i="217"/>
  <c r="M89" i="91"/>
  <c r="M89" i="217" s="1"/>
  <c r="O89" i="91"/>
  <c r="O89" i="217"/>
  <c r="G89" i="217"/>
  <c r="E89" i="217"/>
  <c r="C89" i="217"/>
  <c r="V88" i="91"/>
  <c r="V88" i="217"/>
  <c r="U88" i="91"/>
  <c r="U88" i="217" s="1"/>
  <c r="T88" i="91"/>
  <c r="T88" i="217"/>
  <c r="S88" i="217"/>
  <c r="M88" i="91"/>
  <c r="M88" i="217" s="1"/>
  <c r="O88" i="91"/>
  <c r="O88" i="217"/>
  <c r="G88" i="217"/>
  <c r="E88" i="217"/>
  <c r="C88" i="217"/>
  <c r="V87" i="91"/>
  <c r="V87" i="217"/>
  <c r="U87" i="91"/>
  <c r="U87" i="217" s="1"/>
  <c r="T87" i="91"/>
  <c r="T87" i="217"/>
  <c r="S87" i="217"/>
  <c r="J87" i="91"/>
  <c r="R87" i="91" s="1"/>
  <c r="R87" i="217" s="1"/>
  <c r="N87" i="91"/>
  <c r="M87" i="91"/>
  <c r="M87" i="217" s="1"/>
  <c r="O87" i="91"/>
  <c r="O87" i="217"/>
  <c r="N87" i="217"/>
  <c r="G87" i="217"/>
  <c r="F87" i="217"/>
  <c r="E87" i="217"/>
  <c r="C87" i="217"/>
  <c r="V86" i="91"/>
  <c r="V86" i="217"/>
  <c r="U86" i="91"/>
  <c r="U86" i="217" s="1"/>
  <c r="T86" i="91"/>
  <c r="T86" i="217"/>
  <c r="S86" i="217"/>
  <c r="J86" i="91"/>
  <c r="R86" i="91" s="1"/>
  <c r="R86" i="217" s="1"/>
  <c r="N86" i="91"/>
  <c r="M86" i="91"/>
  <c r="M86" i="217" s="1"/>
  <c r="O86" i="91"/>
  <c r="O86" i="217"/>
  <c r="N86" i="217"/>
  <c r="G86" i="217"/>
  <c r="F86" i="217"/>
  <c r="E86" i="217"/>
  <c r="C86" i="217"/>
  <c r="V85" i="91"/>
  <c r="V85" i="217"/>
  <c r="U85" i="91"/>
  <c r="U85" i="217" s="1"/>
  <c r="T85" i="91"/>
  <c r="T85" i="217"/>
  <c r="S85" i="217"/>
  <c r="J85" i="91"/>
  <c r="R85" i="91" s="1"/>
  <c r="R85" i="217" s="1"/>
  <c r="N85" i="91"/>
  <c r="M85" i="91"/>
  <c r="M85" i="217" s="1"/>
  <c r="O85" i="91"/>
  <c r="O85" i="217"/>
  <c r="N85" i="217"/>
  <c r="G85" i="217"/>
  <c r="F85" i="217"/>
  <c r="E85" i="217"/>
  <c r="C85" i="217"/>
  <c r="V84" i="91"/>
  <c r="V84" i="217"/>
  <c r="U84" i="91"/>
  <c r="U84" i="217" s="1"/>
  <c r="T84" i="91"/>
  <c r="T84" i="217"/>
  <c r="S84" i="217"/>
  <c r="J84" i="91"/>
  <c r="R84" i="91" s="1"/>
  <c r="R84" i="217" s="1"/>
  <c r="N84" i="91"/>
  <c r="M84" i="91"/>
  <c r="M84" i="217" s="1"/>
  <c r="O84" i="91"/>
  <c r="O84" i="217"/>
  <c r="N84" i="217"/>
  <c r="G84" i="217"/>
  <c r="F84" i="217"/>
  <c r="E84" i="217"/>
  <c r="C84" i="217"/>
  <c r="V83" i="91"/>
  <c r="V83" i="217"/>
  <c r="U83" i="91"/>
  <c r="U83" i="217" s="1"/>
  <c r="T83" i="91"/>
  <c r="T83" i="217"/>
  <c r="S83" i="217"/>
  <c r="J83" i="91"/>
  <c r="R83" i="91" s="1"/>
  <c r="R83" i="217" s="1"/>
  <c r="N83" i="91"/>
  <c r="M83" i="91"/>
  <c r="M83" i="217" s="1"/>
  <c r="O83" i="91"/>
  <c r="O83" i="217"/>
  <c r="N83" i="217"/>
  <c r="G83" i="217"/>
  <c r="F83" i="217"/>
  <c r="E83" i="217"/>
  <c r="C83" i="217"/>
  <c r="V82" i="91"/>
  <c r="V82" i="217"/>
  <c r="U82" i="91"/>
  <c r="U82" i="217" s="1"/>
  <c r="T82" i="91"/>
  <c r="T82" i="217"/>
  <c r="S82" i="217"/>
  <c r="J82" i="91"/>
  <c r="R82" i="91" s="1"/>
  <c r="R82" i="217" s="1"/>
  <c r="N82" i="91"/>
  <c r="M82" i="91"/>
  <c r="M82" i="217" s="1"/>
  <c r="O82" i="91"/>
  <c r="O82" i="217"/>
  <c r="N82" i="217"/>
  <c r="G82" i="217"/>
  <c r="F82" i="217"/>
  <c r="E82" i="217"/>
  <c r="C82" i="217"/>
  <c r="V81" i="91"/>
  <c r="V81" i="217"/>
  <c r="U81" i="91"/>
  <c r="U81" i="217" s="1"/>
  <c r="T81" i="91"/>
  <c r="T81" i="217"/>
  <c r="S81" i="217"/>
  <c r="M81" i="91"/>
  <c r="M81" i="217" s="1"/>
  <c r="O81" i="91"/>
  <c r="O81" i="217"/>
  <c r="G81" i="217"/>
  <c r="E81" i="217"/>
  <c r="C81" i="217"/>
  <c r="V80" i="91"/>
  <c r="V80" i="217"/>
  <c r="U80" i="91"/>
  <c r="U80" i="217" s="1"/>
  <c r="T80" i="91"/>
  <c r="T80" i="217"/>
  <c r="S80" i="217"/>
  <c r="M80" i="91"/>
  <c r="M80" i="217" s="1"/>
  <c r="O80" i="91"/>
  <c r="O80" i="217" s="1"/>
  <c r="G80" i="217"/>
  <c r="E80" i="217"/>
  <c r="C80" i="217"/>
  <c r="V79" i="91"/>
  <c r="V79" i="217"/>
  <c r="U79" i="91"/>
  <c r="U79" i="217" s="1"/>
  <c r="T79" i="91"/>
  <c r="T79" i="217"/>
  <c r="S79" i="217"/>
  <c r="M79" i="91"/>
  <c r="M79" i="217" s="1"/>
  <c r="O79" i="91"/>
  <c r="O79" i="217"/>
  <c r="G79" i="217"/>
  <c r="E79" i="217"/>
  <c r="C79" i="217"/>
  <c r="V78" i="91"/>
  <c r="V78" i="217"/>
  <c r="U78" i="91"/>
  <c r="U78" i="217" s="1"/>
  <c r="T78" i="91"/>
  <c r="T78" i="217"/>
  <c r="S78" i="217"/>
  <c r="M78" i="91"/>
  <c r="M78" i="217" s="1"/>
  <c r="O78" i="91"/>
  <c r="O78" i="217"/>
  <c r="G78" i="217"/>
  <c r="E78" i="217"/>
  <c r="C78" i="217"/>
  <c r="V77" i="91"/>
  <c r="V77" i="217"/>
  <c r="U77" i="91"/>
  <c r="U77" i="217" s="1"/>
  <c r="T77" i="91"/>
  <c r="T77" i="217"/>
  <c r="S77" i="217"/>
  <c r="M77" i="91"/>
  <c r="M77" i="217" s="1"/>
  <c r="O77" i="91"/>
  <c r="O77" i="217"/>
  <c r="G77" i="217"/>
  <c r="E77" i="217"/>
  <c r="C77" i="217"/>
  <c r="V76" i="91"/>
  <c r="V76" i="217"/>
  <c r="U76" i="91"/>
  <c r="U76" i="217" s="1"/>
  <c r="T76" i="91"/>
  <c r="T76" i="217"/>
  <c r="S76" i="217"/>
  <c r="J76" i="91"/>
  <c r="O76" i="91"/>
  <c r="O76" i="217" s="1"/>
  <c r="G76" i="217"/>
  <c r="E76" i="217"/>
  <c r="C76" i="217"/>
  <c r="V75" i="91"/>
  <c r="V75" i="217" s="1"/>
  <c r="U75" i="91"/>
  <c r="U75" i="217" s="1"/>
  <c r="T75" i="91"/>
  <c r="T75" i="217" s="1"/>
  <c r="S75" i="217"/>
  <c r="I75" i="91"/>
  <c r="I75" i="217" s="1"/>
  <c r="K75" i="91"/>
  <c r="O75" i="91"/>
  <c r="O75" i="217" s="1"/>
  <c r="K75" i="217"/>
  <c r="G75" i="217"/>
  <c r="C75" i="217"/>
  <c r="V74" i="91"/>
  <c r="V74" i="217"/>
  <c r="U74" i="91"/>
  <c r="U74" i="217" s="1"/>
  <c r="T74" i="91"/>
  <c r="T74" i="217"/>
  <c r="S74" i="217"/>
  <c r="J74" i="91"/>
  <c r="D74" i="91"/>
  <c r="I74" i="91"/>
  <c r="K74" i="91"/>
  <c r="O74" i="91" s="1"/>
  <c r="O74" i="217" s="1"/>
  <c r="K74" i="217"/>
  <c r="G74" i="217"/>
  <c r="F74" i="217"/>
  <c r="C74" i="217"/>
  <c r="S73" i="217"/>
  <c r="V73" i="91"/>
  <c r="U73" i="91"/>
  <c r="U73" i="217"/>
  <c r="T73" i="91"/>
  <c r="K73" i="91"/>
  <c r="O73" i="91" s="1"/>
  <c r="V72" i="91"/>
  <c r="U72" i="91"/>
  <c r="U72" i="217"/>
  <c r="T72" i="91"/>
  <c r="I72" i="91"/>
  <c r="K72" i="91"/>
  <c r="O72" i="91" s="1"/>
  <c r="K72" i="217"/>
  <c r="G72" i="217"/>
  <c r="C72" i="217"/>
  <c r="V71" i="217"/>
  <c r="V71" i="91"/>
  <c r="U71" i="91"/>
  <c r="U71" i="217" s="1"/>
  <c r="T71" i="91"/>
  <c r="S71" i="217"/>
  <c r="K71" i="91"/>
  <c r="O71" i="91" s="1"/>
  <c r="G71" i="217"/>
  <c r="C71" i="217"/>
  <c r="V70" i="91"/>
  <c r="U70" i="91"/>
  <c r="U70" i="217"/>
  <c r="T70" i="91"/>
  <c r="K70" i="91"/>
  <c r="O70" i="91" s="1"/>
  <c r="V69" i="91"/>
  <c r="V69" i="217" s="1"/>
  <c r="U69" i="91"/>
  <c r="U69" i="217" s="1"/>
  <c r="T69" i="91"/>
  <c r="T69" i="217" s="1"/>
  <c r="S69" i="217"/>
  <c r="J69" i="91"/>
  <c r="I69" i="91"/>
  <c r="K69" i="91"/>
  <c r="O69" i="91"/>
  <c r="O69" i="217" s="1"/>
  <c r="K69" i="217"/>
  <c r="G69" i="217"/>
  <c r="E69" i="217"/>
  <c r="C69" i="217"/>
  <c r="V68" i="91"/>
  <c r="V68" i="217"/>
  <c r="U68" i="91"/>
  <c r="U68" i="217" s="1"/>
  <c r="T68" i="91"/>
  <c r="T68" i="217"/>
  <c r="S68" i="217"/>
  <c r="I68" i="91"/>
  <c r="K68" i="91"/>
  <c r="O68" i="91" s="1"/>
  <c r="K68" i="217"/>
  <c r="G68" i="217"/>
  <c r="C68" i="217"/>
  <c r="V67" i="217"/>
  <c r="V67" i="91"/>
  <c r="U67" i="91"/>
  <c r="U67" i="217" s="1"/>
  <c r="T67" i="91"/>
  <c r="S67" i="217"/>
  <c r="K67" i="91"/>
  <c r="O67" i="91"/>
  <c r="O67" i="217"/>
  <c r="K67" i="217"/>
  <c r="G67" i="217"/>
  <c r="C67" i="217"/>
  <c r="V66" i="91"/>
  <c r="U66" i="91"/>
  <c r="U66" i="217"/>
  <c r="T66" i="91"/>
  <c r="K66" i="91"/>
  <c r="O66" i="91" s="1"/>
  <c r="V65" i="217"/>
  <c r="V65" i="91"/>
  <c r="U65" i="91"/>
  <c r="U65" i="217"/>
  <c r="T65" i="91"/>
  <c r="J65" i="91"/>
  <c r="K65" i="91"/>
  <c r="K65" i="217" s="1"/>
  <c r="O65" i="91"/>
  <c r="O65" i="217" s="1"/>
  <c r="G65" i="217"/>
  <c r="C65" i="217"/>
  <c r="V64" i="91"/>
  <c r="V64" i="217"/>
  <c r="U64" i="91"/>
  <c r="U64" i="217"/>
  <c r="T64" i="91"/>
  <c r="T64" i="217"/>
  <c r="S64" i="217"/>
  <c r="N64" i="91"/>
  <c r="J64" i="91"/>
  <c r="J64" i="217" s="1"/>
  <c r="I64" i="91"/>
  <c r="K64" i="91"/>
  <c r="O64" i="91"/>
  <c r="O64" i="217"/>
  <c r="K64" i="217"/>
  <c r="G64" i="217"/>
  <c r="F64" i="217"/>
  <c r="C64" i="217"/>
  <c r="V63" i="91"/>
  <c r="V63" i="217"/>
  <c r="U63" i="91"/>
  <c r="U63" i="217" s="1"/>
  <c r="T63" i="91"/>
  <c r="T63" i="217"/>
  <c r="S63" i="217"/>
  <c r="M63" i="91"/>
  <c r="I63" i="91"/>
  <c r="I63" i="217" s="1"/>
  <c r="D63" i="91"/>
  <c r="H63" i="91" s="1"/>
  <c r="K63" i="91"/>
  <c r="O63" i="91" s="1"/>
  <c r="K63" i="217"/>
  <c r="G63" i="217"/>
  <c r="E63" i="217"/>
  <c r="C63" i="217"/>
  <c r="V62" i="91"/>
  <c r="U62" i="91"/>
  <c r="U62" i="217"/>
  <c r="T62" i="91"/>
  <c r="S62" i="217"/>
  <c r="K62" i="91"/>
  <c r="O62" i="91" s="1"/>
  <c r="V61" i="217"/>
  <c r="V61" i="91"/>
  <c r="U61" i="91"/>
  <c r="U61" i="217"/>
  <c r="T61" i="91"/>
  <c r="K61" i="91"/>
  <c r="O61" i="91" s="1"/>
  <c r="G61" i="217"/>
  <c r="C61" i="217"/>
  <c r="V60" i="91"/>
  <c r="V60" i="217" s="1"/>
  <c r="U60" i="91"/>
  <c r="U60" i="217" s="1"/>
  <c r="T60" i="91"/>
  <c r="T60" i="217" s="1"/>
  <c r="S60" i="217"/>
  <c r="J60" i="91"/>
  <c r="I60" i="91"/>
  <c r="K60" i="91"/>
  <c r="O60" i="91"/>
  <c r="O60" i="217" s="1"/>
  <c r="K60" i="217"/>
  <c r="G60" i="217"/>
  <c r="C60" i="217"/>
  <c r="V59" i="91"/>
  <c r="V59" i="217"/>
  <c r="U59" i="91"/>
  <c r="U59" i="217" s="1"/>
  <c r="T59" i="91"/>
  <c r="T59" i="217"/>
  <c r="S59" i="217"/>
  <c r="I59" i="91"/>
  <c r="K59" i="91"/>
  <c r="O59" i="91" s="1"/>
  <c r="K59" i="217"/>
  <c r="G59" i="217"/>
  <c r="C59" i="217"/>
  <c r="V58" i="91"/>
  <c r="U58" i="91"/>
  <c r="U58" i="217" s="1"/>
  <c r="T58" i="91"/>
  <c r="S58" i="217"/>
  <c r="I58" i="91"/>
  <c r="D58" i="91"/>
  <c r="H58" i="91" s="1"/>
  <c r="E58" i="217"/>
  <c r="V57" i="217"/>
  <c r="V57" i="91"/>
  <c r="U57" i="91"/>
  <c r="U57" i="217"/>
  <c r="T57" i="91"/>
  <c r="J57" i="91"/>
  <c r="I57" i="91"/>
  <c r="E57" i="217"/>
  <c r="V56" i="91"/>
  <c r="V56" i="217" s="1"/>
  <c r="U56" i="91"/>
  <c r="U56" i="217" s="1"/>
  <c r="T56" i="91"/>
  <c r="T56" i="217" s="1"/>
  <c r="S56" i="217"/>
  <c r="J56" i="91"/>
  <c r="D56" i="91"/>
  <c r="I56" i="91"/>
  <c r="I56" i="217" s="1"/>
  <c r="G56" i="217"/>
  <c r="E56" i="217"/>
  <c r="C56" i="217"/>
  <c r="V55" i="91"/>
  <c r="V55" i="217"/>
  <c r="U55" i="91"/>
  <c r="U55" i="217" s="1"/>
  <c r="T55" i="91"/>
  <c r="T55" i="217"/>
  <c r="S55" i="217"/>
  <c r="J55" i="91"/>
  <c r="J55" i="217" s="1"/>
  <c r="D55" i="91"/>
  <c r="H55" i="91" s="1"/>
  <c r="G55" i="217"/>
  <c r="F55" i="217"/>
  <c r="E55" i="217"/>
  <c r="C55" i="217"/>
  <c r="V54" i="91"/>
  <c r="U54" i="91"/>
  <c r="U54" i="217" s="1"/>
  <c r="T54" i="91"/>
  <c r="S54" i="217"/>
  <c r="I54" i="91"/>
  <c r="D54" i="91"/>
  <c r="H54" i="91" s="1"/>
  <c r="E54" i="217"/>
  <c r="V53" i="217"/>
  <c r="V53" i="91"/>
  <c r="U53" i="91"/>
  <c r="U53" i="217"/>
  <c r="T53" i="91"/>
  <c r="J53" i="91"/>
  <c r="I53" i="91"/>
  <c r="E53" i="217"/>
  <c r="V52" i="91"/>
  <c r="V52" i="217" s="1"/>
  <c r="U52" i="91"/>
  <c r="U52" i="217"/>
  <c r="T52" i="91"/>
  <c r="T52" i="217" s="1"/>
  <c r="S52" i="217"/>
  <c r="J52" i="91"/>
  <c r="D52" i="91"/>
  <c r="I52" i="91"/>
  <c r="I52" i="217" s="1"/>
  <c r="G52" i="217"/>
  <c r="E52" i="217"/>
  <c r="C52" i="217"/>
  <c r="V51" i="91"/>
  <c r="V51" i="217"/>
  <c r="U51" i="91"/>
  <c r="U51" i="217" s="1"/>
  <c r="T51" i="91"/>
  <c r="T51" i="217"/>
  <c r="S51" i="217"/>
  <c r="J51" i="91"/>
  <c r="J51" i="217" s="1"/>
  <c r="D51" i="91"/>
  <c r="H51" i="91" s="1"/>
  <c r="G51" i="217"/>
  <c r="F51" i="217"/>
  <c r="E51" i="217"/>
  <c r="C51" i="217"/>
  <c r="V50" i="91"/>
  <c r="U50" i="91"/>
  <c r="U50" i="217" s="1"/>
  <c r="T50" i="91"/>
  <c r="S50" i="217"/>
  <c r="I50" i="91"/>
  <c r="D50" i="91"/>
  <c r="H50" i="91" s="1"/>
  <c r="E50" i="217"/>
  <c r="V49" i="217"/>
  <c r="V49" i="91"/>
  <c r="U49" i="91"/>
  <c r="U49" i="217"/>
  <c r="T49" i="91"/>
  <c r="J49" i="91"/>
  <c r="I49" i="91"/>
  <c r="E49" i="217"/>
  <c r="V48" i="91"/>
  <c r="V48" i="217" s="1"/>
  <c r="U48" i="91"/>
  <c r="U48" i="217"/>
  <c r="T48" i="91"/>
  <c r="T48" i="217" s="1"/>
  <c r="S48" i="217"/>
  <c r="J48" i="91"/>
  <c r="D48" i="91"/>
  <c r="I48" i="91"/>
  <c r="I48" i="217" s="1"/>
  <c r="G48" i="217"/>
  <c r="E48" i="217"/>
  <c r="C48" i="217"/>
  <c r="V47" i="91"/>
  <c r="V47" i="217"/>
  <c r="U47" i="91"/>
  <c r="U47" i="217" s="1"/>
  <c r="T47" i="91"/>
  <c r="T47" i="217"/>
  <c r="S47" i="217"/>
  <c r="J47" i="91"/>
  <c r="J47" i="217" s="1"/>
  <c r="D47" i="91"/>
  <c r="H47" i="91" s="1"/>
  <c r="G47" i="217"/>
  <c r="F47" i="217"/>
  <c r="E47" i="217"/>
  <c r="C47" i="217"/>
  <c r="V46" i="91"/>
  <c r="U46" i="91"/>
  <c r="U46" i="217" s="1"/>
  <c r="T46" i="91"/>
  <c r="S46" i="217"/>
  <c r="I46" i="91"/>
  <c r="D46" i="91"/>
  <c r="H46" i="91" s="1"/>
  <c r="E46" i="217"/>
  <c r="V45" i="217"/>
  <c r="V45" i="91"/>
  <c r="U45" i="91"/>
  <c r="U45" i="217"/>
  <c r="T45" i="91"/>
  <c r="J45" i="91"/>
  <c r="I45" i="91"/>
  <c r="E45" i="217"/>
  <c r="V44" i="91"/>
  <c r="V44" i="217" s="1"/>
  <c r="U44" i="91"/>
  <c r="U44" i="217"/>
  <c r="T44" i="91"/>
  <c r="T44" i="217" s="1"/>
  <c r="S44" i="217"/>
  <c r="J44" i="91"/>
  <c r="D44" i="91"/>
  <c r="I44" i="91"/>
  <c r="I44" i="217" s="1"/>
  <c r="G44" i="217"/>
  <c r="E44" i="217"/>
  <c r="C44" i="217"/>
  <c r="V43" i="91"/>
  <c r="V43" i="217"/>
  <c r="U43" i="91"/>
  <c r="U43" i="217" s="1"/>
  <c r="T43" i="91"/>
  <c r="T43" i="217"/>
  <c r="S43" i="217"/>
  <c r="J43" i="91"/>
  <c r="J43" i="217" s="1"/>
  <c r="D43" i="91"/>
  <c r="H43" i="91" s="1"/>
  <c r="G43" i="217"/>
  <c r="F43" i="217"/>
  <c r="E43" i="217"/>
  <c r="C43" i="217"/>
  <c r="V42" i="91"/>
  <c r="U42" i="91"/>
  <c r="U42" i="217" s="1"/>
  <c r="T42" i="91"/>
  <c r="S42" i="217"/>
  <c r="I42" i="91"/>
  <c r="D42" i="91"/>
  <c r="H42" i="91" s="1"/>
  <c r="E42" i="217"/>
  <c r="V41" i="217"/>
  <c r="V41" i="91"/>
  <c r="U41" i="91"/>
  <c r="U41" i="217"/>
  <c r="T41" i="91"/>
  <c r="J41" i="91"/>
  <c r="I41" i="91"/>
  <c r="E41" i="217"/>
  <c r="V40" i="91"/>
  <c r="V40" i="217" s="1"/>
  <c r="U40" i="91"/>
  <c r="U40" i="217" s="1"/>
  <c r="T40" i="91"/>
  <c r="T40" i="217" s="1"/>
  <c r="S40" i="217"/>
  <c r="J40" i="91"/>
  <c r="D40" i="91"/>
  <c r="I40" i="91"/>
  <c r="I40" i="217" s="1"/>
  <c r="G40" i="217"/>
  <c r="E40" i="217"/>
  <c r="C40" i="217"/>
  <c r="V39" i="91"/>
  <c r="V39" i="217"/>
  <c r="U39" i="91"/>
  <c r="U39" i="217" s="1"/>
  <c r="T39" i="91"/>
  <c r="T39" i="217"/>
  <c r="S39" i="217"/>
  <c r="I39" i="91"/>
  <c r="D39" i="91"/>
  <c r="H39" i="91" s="1"/>
  <c r="G39" i="217"/>
  <c r="E39" i="217"/>
  <c r="C39" i="217"/>
  <c r="V38" i="91"/>
  <c r="U38" i="91"/>
  <c r="U38" i="217" s="1"/>
  <c r="T38" i="91"/>
  <c r="S38" i="217"/>
  <c r="I38" i="91"/>
  <c r="D38" i="91"/>
  <c r="H38" i="91" s="1"/>
  <c r="E38" i="217"/>
  <c r="V37" i="91"/>
  <c r="U37" i="91"/>
  <c r="U37" i="217"/>
  <c r="T37" i="91"/>
  <c r="J37" i="91"/>
  <c r="I37" i="91"/>
  <c r="E37" i="217"/>
  <c r="V36" i="91"/>
  <c r="V36" i="217" s="1"/>
  <c r="U36" i="91"/>
  <c r="U36" i="217"/>
  <c r="T36" i="91"/>
  <c r="T36" i="217" s="1"/>
  <c r="S36" i="217"/>
  <c r="J36" i="91"/>
  <c r="J36" i="217" s="1"/>
  <c r="D36" i="91"/>
  <c r="I36" i="91"/>
  <c r="I36" i="217" s="1"/>
  <c r="G36" i="217"/>
  <c r="E36" i="217"/>
  <c r="C36" i="217"/>
  <c r="V35" i="91"/>
  <c r="V35" i="217"/>
  <c r="U35" i="91"/>
  <c r="U35" i="217" s="1"/>
  <c r="T35" i="91"/>
  <c r="T35" i="217"/>
  <c r="S35" i="217"/>
  <c r="J35" i="91"/>
  <c r="J35" i="217" s="1"/>
  <c r="D35" i="91"/>
  <c r="H35" i="91" s="1"/>
  <c r="G35" i="217"/>
  <c r="F35" i="217"/>
  <c r="E35" i="217"/>
  <c r="C35" i="217"/>
  <c r="V34" i="91"/>
  <c r="U34" i="91"/>
  <c r="U34" i="217" s="1"/>
  <c r="T34" i="91"/>
  <c r="S34" i="217"/>
  <c r="I34" i="91"/>
  <c r="D34" i="91"/>
  <c r="H34" i="91" s="1"/>
  <c r="E34" i="217"/>
  <c r="V33" i="91"/>
  <c r="U33" i="91"/>
  <c r="U33" i="217"/>
  <c r="T33" i="91"/>
  <c r="J33" i="91"/>
  <c r="I33" i="91"/>
  <c r="E33" i="217"/>
  <c r="V32" i="91"/>
  <c r="V32" i="217" s="1"/>
  <c r="U32" i="91"/>
  <c r="U32" i="217"/>
  <c r="T32" i="91"/>
  <c r="T32" i="217" s="1"/>
  <c r="S32" i="217"/>
  <c r="J32" i="91"/>
  <c r="D32" i="91"/>
  <c r="I32" i="91"/>
  <c r="I32" i="217" s="1"/>
  <c r="G32" i="217"/>
  <c r="E32" i="217"/>
  <c r="C32" i="217"/>
  <c r="V31" i="91"/>
  <c r="V31" i="217"/>
  <c r="U31" i="91"/>
  <c r="U31" i="217" s="1"/>
  <c r="T31" i="91"/>
  <c r="T31" i="217"/>
  <c r="S31" i="217"/>
  <c r="J31" i="91"/>
  <c r="J31" i="217" s="1"/>
  <c r="D31" i="91"/>
  <c r="H31" i="91" s="1"/>
  <c r="G31" i="217"/>
  <c r="F31" i="217"/>
  <c r="E31" i="217"/>
  <c r="C31" i="217"/>
  <c r="V30" i="91"/>
  <c r="U30" i="91"/>
  <c r="U30" i="217" s="1"/>
  <c r="T30" i="91"/>
  <c r="S30" i="217"/>
  <c r="I30" i="91"/>
  <c r="D30" i="91"/>
  <c r="H30" i="91" s="1"/>
  <c r="E30" i="217"/>
  <c r="V29" i="91"/>
  <c r="U29" i="91"/>
  <c r="U29" i="217"/>
  <c r="T29" i="91"/>
  <c r="J29" i="91"/>
  <c r="I29" i="91"/>
  <c r="E29" i="217"/>
  <c r="V28" i="91"/>
  <c r="V28" i="217" s="1"/>
  <c r="U28" i="91"/>
  <c r="U28" i="217"/>
  <c r="T28" i="91"/>
  <c r="T28" i="217" s="1"/>
  <c r="S28" i="217"/>
  <c r="J28" i="91"/>
  <c r="D28" i="91"/>
  <c r="I28" i="91"/>
  <c r="I28" i="217" s="1"/>
  <c r="G28" i="217"/>
  <c r="E28" i="217"/>
  <c r="C28" i="217"/>
  <c r="V27" i="91"/>
  <c r="V27" i="217"/>
  <c r="U27" i="91"/>
  <c r="U27" i="217" s="1"/>
  <c r="T27" i="91"/>
  <c r="T27" i="217"/>
  <c r="S27" i="217"/>
  <c r="I27" i="91"/>
  <c r="D27" i="91"/>
  <c r="H27" i="91" s="1"/>
  <c r="G27" i="217"/>
  <c r="E27" i="217"/>
  <c r="C27" i="217"/>
  <c r="V26" i="91"/>
  <c r="U26" i="91"/>
  <c r="U26" i="217" s="1"/>
  <c r="T26" i="91"/>
  <c r="S26" i="217"/>
  <c r="I26" i="91"/>
  <c r="D26" i="91"/>
  <c r="H26" i="91" s="1"/>
  <c r="E26" i="217"/>
  <c r="V25" i="91"/>
  <c r="U25" i="91"/>
  <c r="U25" i="217"/>
  <c r="T25" i="91"/>
  <c r="J25" i="91"/>
  <c r="I25" i="91"/>
  <c r="E25" i="217"/>
  <c r="V24" i="91"/>
  <c r="V24" i="217" s="1"/>
  <c r="U24" i="91"/>
  <c r="U24" i="217"/>
  <c r="T24" i="91"/>
  <c r="T24" i="217" s="1"/>
  <c r="S24" i="217"/>
  <c r="J24" i="91"/>
  <c r="J24" i="217" s="1"/>
  <c r="D24" i="91"/>
  <c r="I24" i="91"/>
  <c r="I24" i="217" s="1"/>
  <c r="G24" i="217"/>
  <c r="E24" i="217"/>
  <c r="C24" i="217"/>
  <c r="V23" i="91"/>
  <c r="V23" i="217"/>
  <c r="U23" i="91"/>
  <c r="U23" i="217" s="1"/>
  <c r="T23" i="91"/>
  <c r="T23" i="217"/>
  <c r="S23" i="217"/>
  <c r="I23" i="91"/>
  <c r="D23" i="91"/>
  <c r="H23" i="91" s="1"/>
  <c r="G23" i="217"/>
  <c r="E23" i="217"/>
  <c r="C23" i="217"/>
  <c r="V22" i="91"/>
  <c r="U22" i="91"/>
  <c r="U22" i="217" s="1"/>
  <c r="T22" i="91"/>
  <c r="S22" i="217"/>
  <c r="I22" i="91"/>
  <c r="D22" i="91"/>
  <c r="H22" i="91" s="1"/>
  <c r="E22" i="217"/>
  <c r="V21" i="217"/>
  <c r="V21" i="91"/>
  <c r="U21" i="91"/>
  <c r="U21" i="217"/>
  <c r="T21" i="91"/>
  <c r="J21" i="91"/>
  <c r="I21" i="91"/>
  <c r="E21" i="217"/>
  <c r="V20" i="91"/>
  <c r="V20" i="217" s="1"/>
  <c r="U20" i="91"/>
  <c r="U20" i="217"/>
  <c r="T20" i="91"/>
  <c r="T20" i="217" s="1"/>
  <c r="S20" i="217"/>
  <c r="J20" i="91"/>
  <c r="I20" i="91"/>
  <c r="I20" i="217" s="1"/>
  <c r="D20" i="91"/>
  <c r="H20" i="91" s="1"/>
  <c r="G20" i="217"/>
  <c r="E20" i="217"/>
  <c r="D20" i="217"/>
  <c r="C20" i="217"/>
  <c r="V19" i="91"/>
  <c r="V19" i="217"/>
  <c r="U19" i="91"/>
  <c r="U19" i="217" s="1"/>
  <c r="T19" i="91"/>
  <c r="T19" i="217"/>
  <c r="S19" i="217"/>
  <c r="I19" i="91"/>
  <c r="D19" i="91"/>
  <c r="H19" i="91" s="1"/>
  <c r="G19" i="217"/>
  <c r="E19" i="217"/>
  <c r="C19" i="217"/>
  <c r="V18" i="91"/>
  <c r="U18" i="91"/>
  <c r="U18" i="217" s="1"/>
  <c r="T18" i="91"/>
  <c r="S18" i="217"/>
  <c r="I18" i="91"/>
  <c r="D18" i="91"/>
  <c r="H18" i="91" s="1"/>
  <c r="E18" i="217"/>
  <c r="V17" i="217"/>
  <c r="V17" i="91"/>
  <c r="U17" i="91"/>
  <c r="U17" i="217"/>
  <c r="T17" i="91"/>
  <c r="J17" i="91"/>
  <c r="I17" i="91"/>
  <c r="E17" i="217"/>
  <c r="V16" i="91"/>
  <c r="V16" i="217" s="1"/>
  <c r="U16" i="91"/>
  <c r="U16" i="217"/>
  <c r="T16" i="91"/>
  <c r="T16" i="217" s="1"/>
  <c r="S16" i="217"/>
  <c r="J16" i="91"/>
  <c r="D16" i="91"/>
  <c r="I16" i="91"/>
  <c r="I16" i="217" s="1"/>
  <c r="G16" i="217"/>
  <c r="E16" i="217"/>
  <c r="C16" i="217"/>
  <c r="V15" i="91"/>
  <c r="V15" i="217"/>
  <c r="U15" i="91"/>
  <c r="U15" i="217" s="1"/>
  <c r="T15" i="91"/>
  <c r="T15" i="217"/>
  <c r="S15" i="217"/>
  <c r="J15" i="91"/>
  <c r="J15" i="217" s="1"/>
  <c r="D15" i="91"/>
  <c r="H15" i="91" s="1"/>
  <c r="G15" i="217"/>
  <c r="F15" i="217"/>
  <c r="E15" i="217"/>
  <c r="C15" i="217"/>
  <c r="H14" i="217"/>
  <c r="V14" i="91"/>
  <c r="U14" i="91"/>
  <c r="U14" i="217" s="1"/>
  <c r="T14" i="91"/>
  <c r="S14" i="217"/>
  <c r="I14" i="91"/>
  <c r="D14" i="91"/>
  <c r="H14" i="91" s="1"/>
  <c r="E14" i="217"/>
  <c r="F13" i="217"/>
  <c r="J13" i="91"/>
  <c r="E13" i="217"/>
  <c r="C13" i="217"/>
  <c r="E12" i="217"/>
  <c r="F12" i="217"/>
  <c r="D12" i="91"/>
  <c r="C12" i="217"/>
  <c r="F11" i="217"/>
  <c r="E11" i="217"/>
  <c r="D11" i="91"/>
  <c r="D11" i="217" s="1"/>
  <c r="C11" i="217"/>
  <c r="C10" i="217"/>
  <c r="G105" i="96"/>
  <c r="J111" i="96"/>
  <c r="J123" i="96" s="1"/>
  <c r="J96" i="96"/>
  <c r="G111" i="96"/>
  <c r="G123" i="96" s="1"/>
  <c r="G96" i="96"/>
  <c r="T113" i="96"/>
  <c r="V113" i="96"/>
  <c r="U113" i="96"/>
  <c r="S113" i="96"/>
  <c r="Q113" i="96"/>
  <c r="O113" i="96"/>
  <c r="M113" i="96"/>
  <c r="K113" i="96"/>
  <c r="I113" i="96"/>
  <c r="H113" i="96"/>
  <c r="G113" i="96"/>
  <c r="F113" i="96"/>
  <c r="E113" i="96"/>
  <c r="D113" i="96"/>
  <c r="C113" i="96"/>
  <c r="U112" i="96"/>
  <c r="V112" i="96"/>
  <c r="S112" i="96"/>
  <c r="O112" i="96"/>
  <c r="K112" i="96"/>
  <c r="G112" i="96"/>
  <c r="F112" i="96"/>
  <c r="C112" i="96"/>
  <c r="V111" i="96"/>
  <c r="S111" i="96"/>
  <c r="R111" i="96"/>
  <c r="O111" i="96"/>
  <c r="N111" i="96"/>
  <c r="K111" i="96"/>
  <c r="H111" i="96"/>
  <c r="D111" i="96"/>
  <c r="C111" i="96"/>
  <c r="V110" i="96"/>
  <c r="U110" i="96"/>
  <c r="T110" i="96"/>
  <c r="S110" i="96"/>
  <c r="R110" i="96"/>
  <c r="O110" i="96"/>
  <c r="N110" i="96"/>
  <c r="M110" i="96"/>
  <c r="K110" i="96"/>
  <c r="J110" i="96"/>
  <c r="I110" i="96"/>
  <c r="H110" i="96"/>
  <c r="G110" i="96"/>
  <c r="F110" i="96"/>
  <c r="E110" i="96"/>
  <c r="D110" i="96"/>
  <c r="C110" i="96"/>
  <c r="T109" i="96"/>
  <c r="V109" i="96"/>
  <c r="U109" i="96"/>
  <c r="S109" i="96"/>
  <c r="O109" i="96"/>
  <c r="M109" i="96"/>
  <c r="K109" i="96"/>
  <c r="G109" i="96"/>
  <c r="F109" i="96"/>
  <c r="E109" i="96"/>
  <c r="C109" i="96"/>
  <c r="V108" i="96"/>
  <c r="S108" i="96"/>
  <c r="O108" i="96"/>
  <c r="K108" i="96"/>
  <c r="G108" i="96"/>
  <c r="F108" i="96"/>
  <c r="C108" i="96"/>
  <c r="V107" i="96"/>
  <c r="U107" i="96"/>
  <c r="T107" i="96"/>
  <c r="S107" i="96"/>
  <c r="O107" i="96"/>
  <c r="M107" i="96"/>
  <c r="K107" i="96"/>
  <c r="F107" i="96"/>
  <c r="E107" i="96"/>
  <c r="C107" i="96"/>
  <c r="V106" i="96"/>
  <c r="U106" i="96"/>
  <c r="T106" i="96"/>
  <c r="S106" i="96"/>
  <c r="R106" i="96"/>
  <c r="O106" i="96"/>
  <c r="N106" i="96"/>
  <c r="M106" i="96"/>
  <c r="K106" i="96"/>
  <c r="J106" i="96"/>
  <c r="G106" i="96"/>
  <c r="F106" i="96"/>
  <c r="E106" i="96"/>
  <c r="C106" i="96"/>
  <c r="V105" i="96"/>
  <c r="U105" i="96"/>
  <c r="T105" i="96"/>
  <c r="S105" i="96"/>
  <c r="R105" i="96"/>
  <c r="O105" i="96"/>
  <c r="N105" i="96"/>
  <c r="M105" i="96"/>
  <c r="K105" i="96"/>
  <c r="J105" i="96"/>
  <c r="F105" i="96"/>
  <c r="E105" i="96"/>
  <c r="C105" i="96"/>
  <c r="V104" i="96"/>
  <c r="U104" i="96"/>
  <c r="T104" i="96"/>
  <c r="S104" i="96"/>
  <c r="R104" i="96"/>
  <c r="O104" i="96"/>
  <c r="N104" i="96"/>
  <c r="M104" i="96"/>
  <c r="K104" i="96"/>
  <c r="J104" i="96"/>
  <c r="G104" i="96"/>
  <c r="F104" i="96"/>
  <c r="E104" i="96"/>
  <c r="C104" i="96"/>
  <c r="T103" i="96"/>
  <c r="V103" i="96"/>
  <c r="U103" i="96"/>
  <c r="S103" i="96"/>
  <c r="R103" i="96"/>
  <c r="O103" i="96"/>
  <c r="N103" i="96"/>
  <c r="M103" i="96"/>
  <c r="K103" i="96"/>
  <c r="J103" i="96"/>
  <c r="G103" i="96"/>
  <c r="F103" i="96"/>
  <c r="E103" i="96"/>
  <c r="C103" i="96"/>
  <c r="V102" i="96"/>
  <c r="S102" i="96"/>
  <c r="O102" i="96"/>
  <c r="K102" i="96"/>
  <c r="J102" i="96"/>
  <c r="G102" i="96"/>
  <c r="F102" i="96"/>
  <c r="C102" i="96"/>
  <c r="V101" i="96"/>
  <c r="T101" i="96"/>
  <c r="S101" i="96"/>
  <c r="O101" i="96"/>
  <c r="K101" i="96"/>
  <c r="G101" i="96"/>
  <c r="C101" i="96"/>
  <c r="V100" i="96"/>
  <c r="U100" i="96"/>
  <c r="T100" i="96"/>
  <c r="S100" i="96"/>
  <c r="R100" i="96"/>
  <c r="O100" i="96"/>
  <c r="N100" i="96"/>
  <c r="M100" i="96"/>
  <c r="K100" i="96"/>
  <c r="J100" i="96"/>
  <c r="G100" i="96"/>
  <c r="F100" i="96"/>
  <c r="E100" i="96"/>
  <c r="C100" i="96"/>
  <c r="V99" i="96"/>
  <c r="U99" i="96"/>
  <c r="T99" i="96"/>
  <c r="S99" i="96"/>
  <c r="R99" i="96"/>
  <c r="O99" i="96"/>
  <c r="N99" i="96"/>
  <c r="M99" i="96"/>
  <c r="K99" i="96"/>
  <c r="J99" i="96"/>
  <c r="G99" i="96"/>
  <c r="F99" i="96"/>
  <c r="E99" i="96"/>
  <c r="C99" i="96"/>
  <c r="V98" i="96"/>
  <c r="S98" i="96"/>
  <c r="O98" i="96"/>
  <c r="N98" i="96"/>
  <c r="K98" i="96"/>
  <c r="J98" i="96"/>
  <c r="G98" i="96"/>
  <c r="F98" i="96"/>
  <c r="C98" i="96"/>
  <c r="V97" i="96"/>
  <c r="T97" i="96"/>
  <c r="S97" i="96"/>
  <c r="O97" i="96"/>
  <c r="K97" i="96"/>
  <c r="G97" i="96"/>
  <c r="C97" i="96"/>
  <c r="V96" i="96"/>
  <c r="U96" i="96"/>
  <c r="T96" i="96"/>
  <c r="S96" i="96"/>
  <c r="R96" i="96"/>
  <c r="O96" i="96"/>
  <c r="N96" i="96"/>
  <c r="M96" i="96"/>
  <c r="K96" i="96"/>
  <c r="F96" i="96"/>
  <c r="E96" i="96"/>
  <c r="C96" i="96"/>
  <c r="V95" i="96"/>
  <c r="U95" i="96"/>
  <c r="T95" i="96"/>
  <c r="S95" i="96"/>
  <c r="R95" i="96"/>
  <c r="O95" i="96"/>
  <c r="N95" i="96"/>
  <c r="M95" i="96"/>
  <c r="K95" i="96"/>
  <c r="J95" i="96"/>
  <c r="G95" i="96"/>
  <c r="F95" i="96"/>
  <c r="E95" i="96"/>
  <c r="C95" i="96"/>
  <c r="V94" i="96"/>
  <c r="S94" i="96"/>
  <c r="O94" i="96"/>
  <c r="K94" i="96"/>
  <c r="G94" i="96"/>
  <c r="F94" i="96"/>
  <c r="C94" i="96"/>
  <c r="V93" i="96"/>
  <c r="T93" i="96"/>
  <c r="S93" i="96"/>
  <c r="O93" i="96"/>
  <c r="K93" i="96"/>
  <c r="G93" i="96"/>
  <c r="C93" i="96"/>
  <c r="V92" i="96"/>
  <c r="U92" i="96"/>
  <c r="T92" i="96"/>
  <c r="S92" i="96"/>
  <c r="O92" i="96"/>
  <c r="M92" i="96"/>
  <c r="K92" i="96"/>
  <c r="G92" i="96"/>
  <c r="F92" i="96"/>
  <c r="E92" i="96"/>
  <c r="C92" i="96"/>
  <c r="V91" i="96"/>
  <c r="U91" i="96"/>
  <c r="T91" i="96"/>
  <c r="S91" i="96"/>
  <c r="O91" i="96"/>
  <c r="M91" i="96"/>
  <c r="K91" i="96"/>
  <c r="G91" i="96"/>
  <c r="F91" i="96"/>
  <c r="E91" i="96"/>
  <c r="C91" i="96"/>
  <c r="V90" i="96"/>
  <c r="S90" i="96"/>
  <c r="O90" i="96"/>
  <c r="K90" i="96"/>
  <c r="G90" i="96"/>
  <c r="F90" i="96"/>
  <c r="C90" i="96"/>
  <c r="V89" i="96"/>
  <c r="T89" i="96"/>
  <c r="S89" i="96"/>
  <c r="O89" i="96"/>
  <c r="K89" i="96"/>
  <c r="G89" i="96"/>
  <c r="C89" i="96"/>
  <c r="V88" i="96"/>
  <c r="U88" i="96"/>
  <c r="T88" i="96"/>
  <c r="S88" i="96"/>
  <c r="O88" i="96"/>
  <c r="M88" i="96"/>
  <c r="K88" i="96"/>
  <c r="G88" i="96"/>
  <c r="F88" i="96"/>
  <c r="E88" i="96"/>
  <c r="C88" i="96"/>
  <c r="V87" i="96"/>
  <c r="U87" i="96"/>
  <c r="T87" i="96"/>
  <c r="S87" i="96"/>
  <c r="R87" i="96"/>
  <c r="O87" i="96"/>
  <c r="N87" i="96"/>
  <c r="M87" i="96"/>
  <c r="K87" i="96"/>
  <c r="J87" i="96"/>
  <c r="G87" i="96"/>
  <c r="F87" i="96"/>
  <c r="E87" i="96"/>
  <c r="C87" i="96"/>
  <c r="V86" i="96"/>
  <c r="S86" i="96"/>
  <c r="R86" i="96"/>
  <c r="O86" i="96"/>
  <c r="N86" i="96"/>
  <c r="K86" i="96"/>
  <c r="J86" i="96"/>
  <c r="G86" i="96"/>
  <c r="F86" i="96"/>
  <c r="C86" i="96"/>
  <c r="V85" i="96"/>
  <c r="T85" i="96"/>
  <c r="S85" i="96"/>
  <c r="O85" i="96"/>
  <c r="K85" i="96"/>
  <c r="G85" i="96"/>
  <c r="C85" i="96"/>
  <c r="V84" i="96"/>
  <c r="U84" i="96"/>
  <c r="T84" i="96"/>
  <c r="S84" i="96"/>
  <c r="R84" i="96"/>
  <c r="O84" i="96"/>
  <c r="N84" i="96"/>
  <c r="M84" i="96"/>
  <c r="K84" i="96"/>
  <c r="J84" i="96"/>
  <c r="G84" i="96"/>
  <c r="F84" i="96"/>
  <c r="E84" i="96"/>
  <c r="C84" i="96"/>
  <c r="V83" i="96"/>
  <c r="U83" i="96"/>
  <c r="T83" i="96"/>
  <c r="S83" i="96"/>
  <c r="R83" i="96"/>
  <c r="O83" i="96"/>
  <c r="N83" i="96"/>
  <c r="M83" i="96"/>
  <c r="K83" i="96"/>
  <c r="J83" i="96"/>
  <c r="G83" i="96"/>
  <c r="F83" i="96"/>
  <c r="E83" i="96"/>
  <c r="C83" i="96"/>
  <c r="V82" i="96"/>
  <c r="S82" i="96"/>
  <c r="O82" i="96"/>
  <c r="N82" i="96"/>
  <c r="K82" i="96"/>
  <c r="J82" i="96"/>
  <c r="G82" i="96"/>
  <c r="F82" i="96"/>
  <c r="C82" i="96"/>
  <c r="V81" i="96"/>
  <c r="T81" i="96"/>
  <c r="S81" i="96"/>
  <c r="O81" i="96"/>
  <c r="K81" i="96"/>
  <c r="G81" i="96"/>
  <c r="C81" i="96"/>
  <c r="V80" i="96"/>
  <c r="U80" i="96"/>
  <c r="T80" i="96"/>
  <c r="S80" i="96"/>
  <c r="O80" i="96"/>
  <c r="M80" i="96"/>
  <c r="K80" i="96"/>
  <c r="G80" i="96"/>
  <c r="F80" i="96"/>
  <c r="E80" i="96"/>
  <c r="C80" i="96"/>
  <c r="V79" i="96"/>
  <c r="U79" i="96"/>
  <c r="T79" i="96"/>
  <c r="S79" i="96"/>
  <c r="O79" i="96"/>
  <c r="M79" i="96"/>
  <c r="K79" i="96"/>
  <c r="G79" i="96"/>
  <c r="F79" i="96"/>
  <c r="E79" i="96"/>
  <c r="C79" i="96"/>
  <c r="V78" i="96"/>
  <c r="S78" i="96"/>
  <c r="O78" i="96"/>
  <c r="K78" i="96"/>
  <c r="G78" i="96"/>
  <c r="F78" i="96"/>
  <c r="C78" i="96"/>
  <c r="V77" i="96"/>
  <c r="T77" i="96"/>
  <c r="S77" i="96"/>
  <c r="O77" i="96"/>
  <c r="K77" i="96"/>
  <c r="G77" i="96"/>
  <c r="C77" i="96"/>
  <c r="V76" i="96"/>
  <c r="U76" i="96"/>
  <c r="T76" i="96"/>
  <c r="S76" i="96"/>
  <c r="O76" i="96"/>
  <c r="K76" i="96"/>
  <c r="G76" i="96"/>
  <c r="F76" i="96"/>
  <c r="E76" i="96"/>
  <c r="C76" i="96"/>
  <c r="V75" i="96"/>
  <c r="U75" i="96"/>
  <c r="T75" i="96"/>
  <c r="S75" i="96"/>
  <c r="O75" i="96"/>
  <c r="K75" i="96"/>
  <c r="I75" i="96"/>
  <c r="G75" i="96"/>
  <c r="F75" i="96"/>
  <c r="E75" i="96"/>
  <c r="C75" i="96"/>
  <c r="V74" i="96"/>
  <c r="S74" i="96"/>
  <c r="O74" i="96"/>
  <c r="K74" i="96"/>
  <c r="G74" i="96"/>
  <c r="F74" i="96"/>
  <c r="C74" i="96"/>
  <c r="V73" i="96"/>
  <c r="T73" i="96"/>
  <c r="S73" i="96"/>
  <c r="O73" i="96"/>
  <c r="K73" i="96"/>
  <c r="G73" i="96"/>
  <c r="C73" i="96"/>
  <c r="V72" i="96"/>
  <c r="U72" i="96"/>
  <c r="T72" i="96"/>
  <c r="S72" i="96"/>
  <c r="K72" i="96"/>
  <c r="G72" i="96"/>
  <c r="E72" i="96"/>
  <c r="C72" i="96"/>
  <c r="V71" i="96"/>
  <c r="U71" i="96"/>
  <c r="T71" i="96"/>
  <c r="S71" i="96"/>
  <c r="K71" i="96"/>
  <c r="G71" i="96"/>
  <c r="C71" i="96"/>
  <c r="V70" i="96"/>
  <c r="S70" i="96"/>
  <c r="K70" i="96"/>
  <c r="G70" i="96"/>
  <c r="C70" i="96"/>
  <c r="V69" i="96"/>
  <c r="T69" i="96"/>
  <c r="S69" i="96"/>
  <c r="O69" i="96"/>
  <c r="K69" i="96"/>
  <c r="G69" i="96"/>
  <c r="C69" i="96"/>
  <c r="V68" i="96"/>
  <c r="U68" i="96"/>
  <c r="T68" i="96"/>
  <c r="S68" i="96"/>
  <c r="K68" i="96"/>
  <c r="G68" i="96"/>
  <c r="E68" i="96"/>
  <c r="C68" i="96"/>
  <c r="V67" i="96"/>
  <c r="U67" i="96"/>
  <c r="T67" i="96"/>
  <c r="S67" i="96"/>
  <c r="O67" i="96"/>
  <c r="K67" i="96"/>
  <c r="G67" i="96"/>
  <c r="C67" i="96"/>
  <c r="V66" i="96"/>
  <c r="S66" i="96"/>
  <c r="K66" i="96"/>
  <c r="G66" i="96"/>
  <c r="C66" i="96"/>
  <c r="V65" i="96"/>
  <c r="T65" i="96"/>
  <c r="S65" i="96"/>
  <c r="O65" i="96"/>
  <c r="K65" i="96"/>
  <c r="G65" i="96"/>
  <c r="C65" i="96"/>
  <c r="V64" i="96"/>
  <c r="U64" i="96"/>
  <c r="T64" i="96"/>
  <c r="S64" i="96"/>
  <c r="O64" i="96"/>
  <c r="K64" i="96"/>
  <c r="J64" i="96"/>
  <c r="G64" i="96"/>
  <c r="F64" i="96"/>
  <c r="E64" i="96"/>
  <c r="C64" i="96"/>
  <c r="V63" i="96"/>
  <c r="U63" i="96"/>
  <c r="T63" i="96"/>
  <c r="S63" i="96"/>
  <c r="K63" i="96"/>
  <c r="I63" i="96"/>
  <c r="G63" i="96"/>
  <c r="E63" i="96"/>
  <c r="D63" i="96"/>
  <c r="C63" i="96"/>
  <c r="U62" i="96"/>
  <c r="V62" i="96"/>
  <c r="S62" i="96"/>
  <c r="K62" i="96"/>
  <c r="G62" i="96"/>
  <c r="C62" i="96"/>
  <c r="V61" i="96"/>
  <c r="T61" i="96"/>
  <c r="S61" i="96"/>
  <c r="K61" i="96"/>
  <c r="G61" i="96"/>
  <c r="C61" i="96"/>
  <c r="V60" i="96"/>
  <c r="U60" i="96"/>
  <c r="T60" i="96"/>
  <c r="S60" i="96"/>
  <c r="O60" i="96"/>
  <c r="K60" i="96"/>
  <c r="G60" i="96"/>
  <c r="F60" i="96"/>
  <c r="E60" i="96"/>
  <c r="C60" i="96"/>
  <c r="V59" i="96"/>
  <c r="U59" i="96"/>
  <c r="T59" i="96"/>
  <c r="S59" i="96"/>
  <c r="K59" i="96"/>
  <c r="G59" i="96"/>
  <c r="E59" i="96"/>
  <c r="C59" i="96"/>
  <c r="U58" i="96"/>
  <c r="V58" i="96"/>
  <c r="S58" i="96"/>
  <c r="G58" i="96"/>
  <c r="C58" i="96"/>
  <c r="V57" i="96"/>
  <c r="T57" i="96"/>
  <c r="S57" i="96"/>
  <c r="G57" i="96"/>
  <c r="C57" i="96"/>
  <c r="V56" i="96"/>
  <c r="U56" i="96"/>
  <c r="T56" i="96"/>
  <c r="S56" i="96"/>
  <c r="I56" i="96"/>
  <c r="G56" i="96"/>
  <c r="F56" i="96"/>
  <c r="E56" i="96"/>
  <c r="C56" i="96"/>
  <c r="T55" i="96"/>
  <c r="V55" i="96"/>
  <c r="U55" i="96"/>
  <c r="S55" i="96"/>
  <c r="J55" i="96"/>
  <c r="G55" i="96"/>
  <c r="F55" i="96"/>
  <c r="E55" i="96"/>
  <c r="D55" i="96"/>
  <c r="C55" i="96"/>
  <c r="V54" i="96"/>
  <c r="S54" i="96"/>
  <c r="G54" i="96"/>
  <c r="C54" i="96"/>
  <c r="V53" i="96"/>
  <c r="T53" i="96"/>
  <c r="S53" i="96"/>
  <c r="G53" i="96"/>
  <c r="C53" i="96"/>
  <c r="V52" i="96"/>
  <c r="U52" i="96"/>
  <c r="T52" i="96"/>
  <c r="S52" i="96"/>
  <c r="I52" i="96"/>
  <c r="G52" i="96"/>
  <c r="F52" i="96"/>
  <c r="E52" i="96"/>
  <c r="C52" i="96"/>
  <c r="V51" i="96"/>
  <c r="U51" i="96"/>
  <c r="T51" i="96"/>
  <c r="S51" i="96"/>
  <c r="J51" i="96"/>
  <c r="G51" i="96"/>
  <c r="F51" i="96"/>
  <c r="E51" i="96"/>
  <c r="D51" i="96"/>
  <c r="C51" i="96"/>
  <c r="V50" i="96"/>
  <c r="S50" i="96"/>
  <c r="G50" i="96"/>
  <c r="C50" i="96"/>
  <c r="V49" i="96"/>
  <c r="T49" i="96"/>
  <c r="S49" i="96"/>
  <c r="G49" i="96"/>
  <c r="C49" i="96"/>
  <c r="V48" i="96"/>
  <c r="U48" i="96"/>
  <c r="T48" i="96"/>
  <c r="S48" i="96"/>
  <c r="I48" i="96"/>
  <c r="G48" i="96"/>
  <c r="F48" i="96"/>
  <c r="E48" i="96"/>
  <c r="C48" i="96"/>
  <c r="V47" i="96"/>
  <c r="U47" i="96"/>
  <c r="T47" i="96"/>
  <c r="S47" i="96"/>
  <c r="J47" i="96"/>
  <c r="G47" i="96"/>
  <c r="F47" i="96"/>
  <c r="E47" i="96"/>
  <c r="D47" i="96"/>
  <c r="C47" i="96"/>
  <c r="V46" i="96"/>
  <c r="S46" i="96"/>
  <c r="G46" i="96"/>
  <c r="C46" i="96"/>
  <c r="V45" i="96"/>
  <c r="T45" i="96"/>
  <c r="S45" i="96"/>
  <c r="G45" i="96"/>
  <c r="C45" i="96"/>
  <c r="V44" i="96"/>
  <c r="U44" i="96"/>
  <c r="T44" i="96"/>
  <c r="S44" i="96"/>
  <c r="I44" i="96"/>
  <c r="G44" i="96"/>
  <c r="F44" i="96"/>
  <c r="E44" i="96"/>
  <c r="C44" i="96"/>
  <c r="V43" i="96"/>
  <c r="U43" i="96"/>
  <c r="T43" i="96"/>
  <c r="S43" i="96"/>
  <c r="J43" i="96"/>
  <c r="G43" i="96"/>
  <c r="F43" i="96"/>
  <c r="E43" i="96"/>
  <c r="D43" i="96"/>
  <c r="C43" i="96"/>
  <c r="V42" i="96"/>
  <c r="S42" i="96"/>
  <c r="G42" i="96"/>
  <c r="C42" i="96"/>
  <c r="V41" i="96"/>
  <c r="T41" i="96"/>
  <c r="S41" i="96"/>
  <c r="G41" i="96"/>
  <c r="C41" i="96"/>
  <c r="V40" i="96"/>
  <c r="U40" i="96"/>
  <c r="T40" i="96"/>
  <c r="S40" i="96"/>
  <c r="I40" i="96"/>
  <c r="G40" i="96"/>
  <c r="F40" i="96"/>
  <c r="E40" i="96"/>
  <c r="C40" i="96"/>
  <c r="V39" i="96"/>
  <c r="U39" i="96"/>
  <c r="T39" i="96"/>
  <c r="S39" i="96"/>
  <c r="G39" i="96"/>
  <c r="E39" i="96"/>
  <c r="D39" i="96"/>
  <c r="C39" i="96"/>
  <c r="V38" i="96"/>
  <c r="S38" i="96"/>
  <c r="G38" i="96"/>
  <c r="C38" i="96"/>
  <c r="V37" i="96"/>
  <c r="T37" i="96"/>
  <c r="S37" i="96"/>
  <c r="G37" i="96"/>
  <c r="C37" i="96"/>
  <c r="V36" i="96"/>
  <c r="U36" i="96"/>
  <c r="T36" i="96"/>
  <c r="S36" i="96"/>
  <c r="I36" i="96"/>
  <c r="G36" i="96"/>
  <c r="F36" i="96"/>
  <c r="E36" i="96"/>
  <c r="C36" i="96"/>
  <c r="V35" i="96"/>
  <c r="U35" i="96"/>
  <c r="T35" i="96"/>
  <c r="S35" i="96"/>
  <c r="J35" i="96"/>
  <c r="G35" i="96"/>
  <c r="F35" i="96"/>
  <c r="E35" i="96"/>
  <c r="D35" i="96"/>
  <c r="C35" i="96"/>
  <c r="V34" i="96"/>
  <c r="S34" i="96"/>
  <c r="G34" i="96"/>
  <c r="C34" i="96"/>
  <c r="V33" i="96"/>
  <c r="T33" i="96"/>
  <c r="S33" i="96"/>
  <c r="G33" i="96"/>
  <c r="C33" i="96"/>
  <c r="V32" i="96"/>
  <c r="U32" i="96"/>
  <c r="T32" i="96"/>
  <c r="S32" i="96"/>
  <c r="I32" i="96"/>
  <c r="G32" i="96"/>
  <c r="F32" i="96"/>
  <c r="E32" i="96"/>
  <c r="C32" i="96"/>
  <c r="V31" i="96"/>
  <c r="U31" i="96"/>
  <c r="T31" i="96"/>
  <c r="S31" i="96"/>
  <c r="J31" i="96"/>
  <c r="G31" i="96"/>
  <c r="F31" i="96"/>
  <c r="E31" i="96"/>
  <c r="D31" i="96"/>
  <c r="C31" i="96"/>
  <c r="V30" i="96"/>
  <c r="S30" i="96"/>
  <c r="G30" i="96"/>
  <c r="C30" i="96"/>
  <c r="V29" i="96"/>
  <c r="T29" i="96"/>
  <c r="S29" i="96"/>
  <c r="G29" i="96"/>
  <c r="C29" i="96"/>
  <c r="V28" i="96"/>
  <c r="U28" i="96"/>
  <c r="T28" i="96"/>
  <c r="S28" i="96"/>
  <c r="I28" i="96"/>
  <c r="G28" i="96"/>
  <c r="F28" i="96"/>
  <c r="E28" i="96"/>
  <c r="C28" i="96"/>
  <c r="V27" i="96"/>
  <c r="U27" i="96"/>
  <c r="T27" i="96"/>
  <c r="S27" i="96"/>
  <c r="G27" i="96"/>
  <c r="E27" i="96"/>
  <c r="D27" i="96"/>
  <c r="C27" i="96"/>
  <c r="V26" i="96"/>
  <c r="S26" i="96"/>
  <c r="G26" i="96"/>
  <c r="C26" i="96"/>
  <c r="V25" i="96"/>
  <c r="T25" i="96"/>
  <c r="S25" i="96"/>
  <c r="G25" i="96"/>
  <c r="C25" i="96"/>
  <c r="V24" i="96"/>
  <c r="U24" i="96"/>
  <c r="T24" i="96"/>
  <c r="S24" i="96"/>
  <c r="I24" i="96"/>
  <c r="G24" i="96"/>
  <c r="F24" i="96"/>
  <c r="E24" i="96"/>
  <c r="C24" i="96"/>
  <c r="V23" i="96"/>
  <c r="U23" i="96"/>
  <c r="T23" i="96"/>
  <c r="S23" i="96"/>
  <c r="G23" i="96"/>
  <c r="E23" i="96"/>
  <c r="D23" i="96"/>
  <c r="C23" i="96"/>
  <c r="V22" i="96"/>
  <c r="S22" i="96"/>
  <c r="G22" i="96"/>
  <c r="C22" i="96"/>
  <c r="V21" i="96"/>
  <c r="T21" i="96"/>
  <c r="S21" i="96"/>
  <c r="G21" i="96"/>
  <c r="C21" i="96"/>
  <c r="V20" i="96"/>
  <c r="U20" i="96"/>
  <c r="T20" i="96"/>
  <c r="S20" i="96"/>
  <c r="I20" i="96"/>
  <c r="G20" i="96"/>
  <c r="F20" i="96"/>
  <c r="E20" i="96"/>
  <c r="D20" i="96"/>
  <c r="C20" i="96"/>
  <c r="V19" i="96"/>
  <c r="U19" i="96"/>
  <c r="T19" i="96"/>
  <c r="S19" i="96"/>
  <c r="G19" i="96"/>
  <c r="E19" i="96"/>
  <c r="D19" i="96"/>
  <c r="C19" i="96"/>
  <c r="U18" i="96"/>
  <c r="V18" i="96"/>
  <c r="S18" i="96"/>
  <c r="G18" i="96"/>
  <c r="C18" i="96"/>
  <c r="V17" i="96"/>
  <c r="T17" i="96"/>
  <c r="S17" i="96"/>
  <c r="G17" i="96"/>
  <c r="C17" i="96"/>
  <c r="V16" i="96"/>
  <c r="U16" i="96"/>
  <c r="T16" i="96"/>
  <c r="S16" i="96"/>
  <c r="I16" i="96"/>
  <c r="G16" i="96"/>
  <c r="F16" i="96"/>
  <c r="E16" i="96"/>
  <c r="C16" i="96"/>
  <c r="T15" i="96"/>
  <c r="V15" i="96"/>
  <c r="U15" i="96"/>
  <c r="S15" i="96"/>
  <c r="J15" i="96"/>
  <c r="G15" i="96"/>
  <c r="F15" i="96"/>
  <c r="E15" i="96"/>
  <c r="D15" i="96"/>
  <c r="C15" i="96"/>
  <c r="V14" i="96"/>
  <c r="S14" i="96"/>
  <c r="G14" i="96"/>
  <c r="C14" i="96"/>
  <c r="F13" i="96"/>
  <c r="C13" i="96"/>
  <c r="F12" i="96"/>
  <c r="E12" i="96"/>
  <c r="C12" i="96"/>
  <c r="F11" i="96"/>
  <c r="E11" i="96"/>
  <c r="D11" i="96"/>
  <c r="C11" i="96"/>
  <c r="F10" i="96"/>
  <c r="C10" i="96"/>
  <c r="B113" i="85"/>
  <c r="O113" i="85" s="1"/>
  <c r="B112" i="103"/>
  <c r="K113" i="85"/>
  <c r="J113" i="85"/>
  <c r="I113" i="85"/>
  <c r="H113" i="85"/>
  <c r="G113" i="85"/>
  <c r="F113" i="85"/>
  <c r="E113" i="85"/>
  <c r="D113" i="85"/>
  <c r="C113" i="85"/>
  <c r="B112" i="85"/>
  <c r="O112" i="85" s="1"/>
  <c r="B111" i="103"/>
  <c r="K112" i="85"/>
  <c r="J112" i="85"/>
  <c r="I112" i="85"/>
  <c r="H112" i="85"/>
  <c r="G112" i="85"/>
  <c r="F112" i="85"/>
  <c r="E112" i="85"/>
  <c r="D112" i="85"/>
  <c r="C112" i="85"/>
  <c r="B111" i="85"/>
  <c r="O111" i="85" s="1"/>
  <c r="B110" i="103"/>
  <c r="J111" i="85"/>
  <c r="I111" i="85"/>
  <c r="H111" i="85"/>
  <c r="G111" i="85"/>
  <c r="F111" i="85"/>
  <c r="E111" i="85"/>
  <c r="D111" i="85"/>
  <c r="C111" i="85"/>
  <c r="B110" i="85"/>
  <c r="O110" i="85" s="1"/>
  <c r="B109" i="103"/>
  <c r="K110" i="85"/>
  <c r="J110" i="85"/>
  <c r="I110" i="85"/>
  <c r="H110" i="85"/>
  <c r="G110" i="85"/>
  <c r="F110" i="85"/>
  <c r="E110" i="85"/>
  <c r="D110" i="85"/>
  <c r="C110" i="85"/>
  <c r="B109" i="85"/>
  <c r="O109" i="85" s="1"/>
  <c r="B108" i="103"/>
  <c r="K109" i="85"/>
  <c r="J109" i="85"/>
  <c r="I109" i="85"/>
  <c r="H109" i="85"/>
  <c r="G109" i="85"/>
  <c r="F109" i="85"/>
  <c r="E109" i="85"/>
  <c r="D109" i="85"/>
  <c r="C109" i="85"/>
  <c r="B108" i="85"/>
  <c r="O108" i="85" s="1"/>
  <c r="B107" i="103"/>
  <c r="K108" i="85"/>
  <c r="J108" i="85"/>
  <c r="I108" i="85"/>
  <c r="H108" i="85"/>
  <c r="G108" i="85"/>
  <c r="F108" i="85"/>
  <c r="E108" i="85"/>
  <c r="D108" i="85"/>
  <c r="C108" i="85"/>
  <c r="B107" i="85"/>
  <c r="O107" i="85" s="1"/>
  <c r="B106" i="103"/>
  <c r="K107" i="85"/>
  <c r="J107" i="85"/>
  <c r="I107" i="85"/>
  <c r="H107" i="85"/>
  <c r="G107" i="85"/>
  <c r="F107" i="85"/>
  <c r="E107" i="85"/>
  <c r="D107" i="85"/>
  <c r="C107" i="85"/>
  <c r="B106" i="85"/>
  <c r="O106" i="85" s="1"/>
  <c r="B105" i="103"/>
  <c r="K106" i="85"/>
  <c r="J106" i="85"/>
  <c r="I106" i="85"/>
  <c r="H106" i="85"/>
  <c r="G106" i="85"/>
  <c r="F106" i="85"/>
  <c r="E106" i="85"/>
  <c r="D106" i="85"/>
  <c r="C106" i="85"/>
  <c r="B105" i="85"/>
  <c r="O105" i="85" s="1"/>
  <c r="B104" i="103"/>
  <c r="K105" i="85"/>
  <c r="J105" i="85"/>
  <c r="I105" i="85"/>
  <c r="H105" i="85"/>
  <c r="G105" i="85"/>
  <c r="F105" i="85"/>
  <c r="E105" i="85"/>
  <c r="D105" i="85"/>
  <c r="C105" i="85"/>
  <c r="B104" i="85"/>
  <c r="O104" i="85" s="1"/>
  <c r="B103" i="103"/>
  <c r="K104" i="85"/>
  <c r="J104" i="85"/>
  <c r="I104" i="85"/>
  <c r="H104" i="85"/>
  <c r="G104" i="85"/>
  <c r="F104" i="85"/>
  <c r="E104" i="85"/>
  <c r="D104" i="85"/>
  <c r="C104" i="85"/>
  <c r="B103" i="85"/>
  <c r="O103" i="85" s="1"/>
  <c r="B102" i="103"/>
  <c r="K103" i="85"/>
  <c r="J103" i="85"/>
  <c r="I103" i="85"/>
  <c r="H103" i="85"/>
  <c r="G103" i="85"/>
  <c r="F103" i="85"/>
  <c r="E103" i="85"/>
  <c r="D103" i="85"/>
  <c r="C103" i="85"/>
  <c r="B102" i="85"/>
  <c r="O102" i="85" s="1"/>
  <c r="B101" i="103"/>
  <c r="K102" i="85"/>
  <c r="J102" i="85"/>
  <c r="I102" i="85"/>
  <c r="H102" i="85"/>
  <c r="G102" i="85"/>
  <c r="F102" i="85"/>
  <c r="E102" i="85"/>
  <c r="D102" i="85"/>
  <c r="C102" i="85"/>
  <c r="B101" i="85"/>
  <c r="O101" i="85" s="1"/>
  <c r="B100" i="103"/>
  <c r="K101" i="85"/>
  <c r="J101" i="85"/>
  <c r="I101" i="85"/>
  <c r="H101" i="85"/>
  <c r="G101" i="85"/>
  <c r="F101" i="85"/>
  <c r="E101" i="85"/>
  <c r="D101" i="85"/>
  <c r="C101" i="85"/>
  <c r="B100" i="85"/>
  <c r="O100" i="85" s="1"/>
  <c r="B99" i="103"/>
  <c r="K100" i="85"/>
  <c r="J100" i="85"/>
  <c r="I100" i="85"/>
  <c r="H100" i="85"/>
  <c r="G100" i="85"/>
  <c r="F100" i="85"/>
  <c r="E100" i="85"/>
  <c r="D100" i="85"/>
  <c r="C100" i="85"/>
  <c r="B99" i="85"/>
  <c r="O99" i="85" s="1"/>
  <c r="B98" i="103"/>
  <c r="K99" i="85"/>
  <c r="J99" i="85"/>
  <c r="I99" i="85"/>
  <c r="H99" i="85"/>
  <c r="G99" i="85"/>
  <c r="F99" i="85"/>
  <c r="E99" i="85"/>
  <c r="D99" i="85"/>
  <c r="C99" i="85"/>
  <c r="B98" i="85"/>
  <c r="O98" i="85" s="1"/>
  <c r="B97" i="103"/>
  <c r="K98" i="85"/>
  <c r="J98" i="85"/>
  <c r="I98" i="85"/>
  <c r="H98" i="85"/>
  <c r="G98" i="85"/>
  <c r="F98" i="85"/>
  <c r="E98" i="85"/>
  <c r="D98" i="85"/>
  <c r="C98" i="85"/>
  <c r="B97" i="85"/>
  <c r="O97" i="85" s="1"/>
  <c r="B96" i="103"/>
  <c r="K97" i="85"/>
  <c r="J97" i="85"/>
  <c r="I97" i="85"/>
  <c r="H97" i="85"/>
  <c r="G97" i="85"/>
  <c r="F97" i="85"/>
  <c r="E97" i="85"/>
  <c r="D97" i="85"/>
  <c r="C97" i="85"/>
  <c r="B96" i="85"/>
  <c r="O96" i="85" s="1"/>
  <c r="B95" i="103"/>
  <c r="K96" i="85"/>
  <c r="J96" i="85"/>
  <c r="I96" i="85"/>
  <c r="H96" i="85"/>
  <c r="G96" i="85"/>
  <c r="F96" i="85"/>
  <c r="E96" i="85"/>
  <c r="D96" i="85"/>
  <c r="C96" i="85"/>
  <c r="B95" i="85"/>
  <c r="O95" i="85" s="1"/>
  <c r="B94" i="103"/>
  <c r="K95" i="85"/>
  <c r="J95" i="85"/>
  <c r="I95" i="85"/>
  <c r="H95" i="85"/>
  <c r="G95" i="85"/>
  <c r="F95" i="85"/>
  <c r="E95" i="85"/>
  <c r="D95" i="85"/>
  <c r="C95" i="85"/>
  <c r="B94" i="85"/>
  <c r="O94" i="85" s="1"/>
  <c r="B93" i="103"/>
  <c r="K94" i="85"/>
  <c r="J94" i="85"/>
  <c r="I94" i="85"/>
  <c r="H94" i="85"/>
  <c r="G94" i="85"/>
  <c r="F94" i="85"/>
  <c r="E94" i="85"/>
  <c r="D94" i="85"/>
  <c r="C94" i="85"/>
  <c r="B93" i="85"/>
  <c r="O93" i="85" s="1"/>
  <c r="B92" i="103"/>
  <c r="K93" i="85"/>
  <c r="J93" i="85"/>
  <c r="I93" i="85"/>
  <c r="H93" i="85"/>
  <c r="G93" i="85"/>
  <c r="F93" i="85"/>
  <c r="E93" i="85"/>
  <c r="D93" i="85"/>
  <c r="C93" i="85"/>
  <c r="B92" i="85"/>
  <c r="O92" i="85" s="1"/>
  <c r="B91" i="103"/>
  <c r="K92" i="85"/>
  <c r="J92" i="85"/>
  <c r="I92" i="85"/>
  <c r="H92" i="85"/>
  <c r="G92" i="85"/>
  <c r="F92" i="85"/>
  <c r="E92" i="85"/>
  <c r="D92" i="85"/>
  <c r="C92" i="85"/>
  <c r="B91" i="85"/>
  <c r="O91" i="85" s="1"/>
  <c r="B90" i="103"/>
  <c r="K91" i="85"/>
  <c r="J91" i="85"/>
  <c r="I91" i="85"/>
  <c r="H91" i="85"/>
  <c r="G91" i="85"/>
  <c r="F91" i="85"/>
  <c r="E91" i="85"/>
  <c r="D91" i="85"/>
  <c r="C91" i="85"/>
  <c r="B90" i="85"/>
  <c r="O90" i="85" s="1"/>
  <c r="B89" i="103"/>
  <c r="K90" i="85"/>
  <c r="J90" i="85"/>
  <c r="I90" i="85"/>
  <c r="H90" i="85"/>
  <c r="G90" i="85"/>
  <c r="F90" i="85"/>
  <c r="E90" i="85"/>
  <c r="D90" i="85"/>
  <c r="C90" i="85"/>
  <c r="B89" i="85"/>
  <c r="O89" i="85" s="1"/>
  <c r="B88" i="103"/>
  <c r="K89" i="85"/>
  <c r="J89" i="85"/>
  <c r="I89" i="85"/>
  <c r="H89" i="85"/>
  <c r="G89" i="85"/>
  <c r="F89" i="85"/>
  <c r="E89" i="85"/>
  <c r="D89" i="85"/>
  <c r="C89" i="85"/>
  <c r="B88" i="85"/>
  <c r="O88" i="85" s="1"/>
  <c r="B87" i="103"/>
  <c r="K88" i="85"/>
  <c r="J88" i="85"/>
  <c r="I88" i="85"/>
  <c r="H88" i="85"/>
  <c r="G88" i="85"/>
  <c r="F88" i="85"/>
  <c r="E88" i="85"/>
  <c r="D88" i="85"/>
  <c r="C88" i="85"/>
  <c r="B87" i="85"/>
  <c r="O87" i="85" s="1"/>
  <c r="B86" i="103"/>
  <c r="K87" i="85"/>
  <c r="J87" i="85"/>
  <c r="I87" i="85"/>
  <c r="H87" i="85"/>
  <c r="G87" i="85"/>
  <c r="F87" i="85"/>
  <c r="E87" i="85"/>
  <c r="D87" i="85"/>
  <c r="C87" i="85"/>
  <c r="B86" i="85"/>
  <c r="O86" i="85" s="1"/>
  <c r="B85" i="103"/>
  <c r="K86" i="85"/>
  <c r="J86" i="85"/>
  <c r="I86" i="85"/>
  <c r="H86" i="85"/>
  <c r="G86" i="85"/>
  <c r="F86" i="85"/>
  <c r="E86" i="85"/>
  <c r="D86" i="85"/>
  <c r="C86" i="85"/>
  <c r="B85" i="85"/>
  <c r="O85" i="85" s="1"/>
  <c r="B84" i="103"/>
  <c r="K85" i="85"/>
  <c r="J85" i="85"/>
  <c r="I85" i="85"/>
  <c r="H85" i="85"/>
  <c r="G85" i="85"/>
  <c r="F85" i="85"/>
  <c r="E85" i="85"/>
  <c r="D85" i="85"/>
  <c r="C85" i="85"/>
  <c r="B84" i="85"/>
  <c r="O84" i="85" s="1"/>
  <c r="B83" i="103"/>
  <c r="K84" i="85"/>
  <c r="J84" i="85"/>
  <c r="I84" i="85"/>
  <c r="H84" i="85"/>
  <c r="G84" i="85"/>
  <c r="F84" i="85"/>
  <c r="E84" i="85"/>
  <c r="D84" i="85"/>
  <c r="C84" i="85"/>
  <c r="B83" i="85"/>
  <c r="O83" i="85" s="1"/>
  <c r="B82" i="103"/>
  <c r="K83" i="85"/>
  <c r="J83" i="85"/>
  <c r="I83" i="85"/>
  <c r="H83" i="85"/>
  <c r="G83" i="85"/>
  <c r="F83" i="85"/>
  <c r="E83" i="85"/>
  <c r="D83" i="85"/>
  <c r="C83" i="85"/>
  <c r="B82" i="85"/>
  <c r="O82" i="85" s="1"/>
  <c r="B81" i="103"/>
  <c r="K82" i="85"/>
  <c r="J82" i="85"/>
  <c r="I82" i="85"/>
  <c r="H82" i="85"/>
  <c r="G82" i="85"/>
  <c r="F82" i="85"/>
  <c r="E82" i="85"/>
  <c r="D82" i="85"/>
  <c r="C82" i="85"/>
  <c r="B81" i="85"/>
  <c r="O81" i="85" s="1"/>
  <c r="B80" i="103"/>
  <c r="K81" i="85"/>
  <c r="J81" i="85"/>
  <c r="I81" i="85"/>
  <c r="H81" i="85"/>
  <c r="G81" i="85"/>
  <c r="F81" i="85"/>
  <c r="E81" i="85"/>
  <c r="D81" i="85"/>
  <c r="C81" i="85"/>
  <c r="B80" i="85"/>
  <c r="O80" i="85" s="1"/>
  <c r="B79" i="103"/>
  <c r="K80" i="85"/>
  <c r="J80" i="85"/>
  <c r="I80" i="85"/>
  <c r="H80" i="85"/>
  <c r="G80" i="85"/>
  <c r="F80" i="85"/>
  <c r="E80" i="85"/>
  <c r="D80" i="85"/>
  <c r="C80" i="85"/>
  <c r="B79" i="85"/>
  <c r="O79" i="85" s="1"/>
  <c r="B78" i="103"/>
  <c r="K79" i="85"/>
  <c r="J79" i="85"/>
  <c r="I79" i="85"/>
  <c r="H79" i="85"/>
  <c r="G79" i="85"/>
  <c r="F79" i="85"/>
  <c r="E79" i="85"/>
  <c r="D79" i="85"/>
  <c r="C79" i="85"/>
  <c r="B78" i="85"/>
  <c r="O78" i="85" s="1"/>
  <c r="B77" i="103"/>
  <c r="K78" i="85"/>
  <c r="J78" i="85"/>
  <c r="I78" i="85"/>
  <c r="H78" i="85"/>
  <c r="G78" i="85"/>
  <c r="F78" i="85"/>
  <c r="E78" i="85"/>
  <c r="D78" i="85"/>
  <c r="C78" i="85"/>
  <c r="B77" i="85"/>
  <c r="O77" i="85" s="1"/>
  <c r="B76" i="103"/>
  <c r="K77" i="85"/>
  <c r="J77" i="85"/>
  <c r="I77" i="85"/>
  <c r="H77" i="85"/>
  <c r="G77" i="85"/>
  <c r="F77" i="85"/>
  <c r="E77" i="85"/>
  <c r="D77" i="85"/>
  <c r="C77" i="85"/>
  <c r="B76" i="85"/>
  <c r="O76" i="85" s="1"/>
  <c r="B75" i="103"/>
  <c r="K76" i="85"/>
  <c r="J76" i="85"/>
  <c r="I76" i="85"/>
  <c r="H76" i="85"/>
  <c r="G76" i="85"/>
  <c r="F76" i="85"/>
  <c r="E76" i="85"/>
  <c r="D76" i="85"/>
  <c r="C76" i="85"/>
  <c r="B75" i="85"/>
  <c r="O75" i="85" s="1"/>
  <c r="B74" i="103"/>
  <c r="K75" i="85"/>
  <c r="J75" i="85"/>
  <c r="I75" i="85"/>
  <c r="H75" i="85"/>
  <c r="G75" i="85"/>
  <c r="F75" i="85"/>
  <c r="E75" i="85"/>
  <c r="D75" i="85"/>
  <c r="C75" i="85"/>
  <c r="B74" i="85"/>
  <c r="O74" i="85" s="1"/>
  <c r="B73" i="103"/>
  <c r="K74" i="85"/>
  <c r="J74" i="85"/>
  <c r="I74" i="85"/>
  <c r="H74" i="85"/>
  <c r="G74" i="85"/>
  <c r="F74" i="85"/>
  <c r="E74" i="85"/>
  <c r="D74" i="85"/>
  <c r="C74" i="85"/>
  <c r="B73" i="85"/>
  <c r="O73" i="85" s="1"/>
  <c r="B72" i="103"/>
  <c r="K73" i="85"/>
  <c r="J73" i="85"/>
  <c r="I73" i="85"/>
  <c r="H73" i="85"/>
  <c r="G73" i="85"/>
  <c r="F73" i="85"/>
  <c r="E73" i="85"/>
  <c r="D73" i="85"/>
  <c r="C73" i="85"/>
  <c r="B72" i="85"/>
  <c r="O72" i="85" s="1"/>
  <c r="B71" i="103"/>
  <c r="K72" i="85"/>
  <c r="J72" i="85"/>
  <c r="I72" i="85"/>
  <c r="H72" i="85"/>
  <c r="G72" i="85"/>
  <c r="F72" i="85"/>
  <c r="E72" i="85"/>
  <c r="D72" i="85"/>
  <c r="C72" i="85"/>
  <c r="B71" i="85"/>
  <c r="O71" i="85" s="1"/>
  <c r="B70" i="103"/>
  <c r="K71" i="85"/>
  <c r="J71" i="85"/>
  <c r="I71" i="85"/>
  <c r="H71" i="85"/>
  <c r="G71" i="85"/>
  <c r="F71" i="85"/>
  <c r="E71" i="85"/>
  <c r="D71" i="85"/>
  <c r="C71" i="85"/>
  <c r="B70" i="85"/>
  <c r="O70" i="85" s="1"/>
  <c r="B69" i="103"/>
  <c r="K70" i="85"/>
  <c r="J70" i="85"/>
  <c r="I70" i="85"/>
  <c r="H70" i="85"/>
  <c r="G70" i="85"/>
  <c r="F70" i="85"/>
  <c r="E70" i="85"/>
  <c r="D70" i="85"/>
  <c r="C70" i="85"/>
  <c r="B69" i="85"/>
  <c r="O69" i="85" s="1"/>
  <c r="B68" i="103"/>
  <c r="K69" i="85"/>
  <c r="J69" i="85"/>
  <c r="I69" i="85"/>
  <c r="H69" i="85"/>
  <c r="G69" i="85"/>
  <c r="F69" i="85"/>
  <c r="E69" i="85"/>
  <c r="D69" i="85"/>
  <c r="C69" i="85"/>
  <c r="B68" i="85"/>
  <c r="O68" i="85" s="1"/>
  <c r="B67" i="103"/>
  <c r="K68" i="85"/>
  <c r="J68" i="85"/>
  <c r="I68" i="85"/>
  <c r="H68" i="85"/>
  <c r="G68" i="85"/>
  <c r="F68" i="85"/>
  <c r="E68" i="85"/>
  <c r="D68" i="85"/>
  <c r="C68" i="85"/>
  <c r="B67" i="85"/>
  <c r="O67" i="85" s="1"/>
  <c r="B66" i="103"/>
  <c r="K67" i="85"/>
  <c r="J67" i="85"/>
  <c r="I67" i="85"/>
  <c r="H67" i="85"/>
  <c r="G67" i="85"/>
  <c r="F67" i="85"/>
  <c r="E67" i="85"/>
  <c r="D67" i="85"/>
  <c r="C67" i="85"/>
  <c r="B66" i="85"/>
  <c r="O66" i="85" s="1"/>
  <c r="B65" i="103"/>
  <c r="K66" i="85"/>
  <c r="J66" i="85"/>
  <c r="I66" i="85"/>
  <c r="H66" i="85"/>
  <c r="G66" i="85"/>
  <c r="F66" i="85"/>
  <c r="E66" i="85"/>
  <c r="D66" i="85"/>
  <c r="C66" i="85"/>
  <c r="B65" i="85"/>
  <c r="O65" i="85" s="1"/>
  <c r="B64" i="103"/>
  <c r="K65" i="85"/>
  <c r="J65" i="85"/>
  <c r="I65" i="85"/>
  <c r="H65" i="85"/>
  <c r="G65" i="85"/>
  <c r="F65" i="85"/>
  <c r="E65" i="85"/>
  <c r="D65" i="85"/>
  <c r="C65" i="85"/>
  <c r="B64" i="85"/>
  <c r="O64" i="85" s="1"/>
  <c r="B63" i="103"/>
  <c r="K64" i="85"/>
  <c r="J64" i="85"/>
  <c r="I64" i="85"/>
  <c r="H64" i="85"/>
  <c r="G64" i="85"/>
  <c r="F64" i="85"/>
  <c r="E64" i="85"/>
  <c r="D64" i="85"/>
  <c r="C64" i="85"/>
  <c r="B63" i="85"/>
  <c r="O63" i="85" s="1"/>
  <c r="B62" i="103"/>
  <c r="K63" i="85"/>
  <c r="J63" i="85"/>
  <c r="I63" i="85"/>
  <c r="H63" i="85"/>
  <c r="G63" i="85"/>
  <c r="F63" i="85"/>
  <c r="E63" i="85"/>
  <c r="D63" i="85"/>
  <c r="C63" i="85"/>
  <c r="B62" i="85"/>
  <c r="O62" i="85" s="1"/>
  <c r="B61" i="103"/>
  <c r="K62" i="85"/>
  <c r="J62" i="85"/>
  <c r="I62" i="85"/>
  <c r="H62" i="85"/>
  <c r="G62" i="85"/>
  <c r="F62" i="85"/>
  <c r="E62" i="85"/>
  <c r="D62" i="85"/>
  <c r="C62" i="85"/>
  <c r="B61" i="85"/>
  <c r="O61" i="85" s="1"/>
  <c r="B60" i="103"/>
  <c r="K61" i="85"/>
  <c r="J61" i="85"/>
  <c r="I61" i="85"/>
  <c r="H61" i="85"/>
  <c r="G61" i="85"/>
  <c r="F61" i="85"/>
  <c r="E61" i="85"/>
  <c r="D61" i="85"/>
  <c r="C61" i="85"/>
  <c r="B60" i="85"/>
  <c r="O60" i="85" s="1"/>
  <c r="B59" i="103"/>
  <c r="K60" i="85"/>
  <c r="J60" i="85"/>
  <c r="I60" i="85"/>
  <c r="H60" i="85"/>
  <c r="G60" i="85"/>
  <c r="F60" i="85"/>
  <c r="E60" i="85"/>
  <c r="D60" i="85"/>
  <c r="C60" i="85"/>
  <c r="B59" i="85"/>
  <c r="O59" i="85" s="1"/>
  <c r="B58" i="103"/>
  <c r="K59" i="85"/>
  <c r="J59" i="85"/>
  <c r="I59" i="85"/>
  <c r="H59" i="85"/>
  <c r="G59" i="85"/>
  <c r="F59" i="85"/>
  <c r="E59" i="85"/>
  <c r="D59" i="85"/>
  <c r="C59" i="85"/>
  <c r="B58" i="85"/>
  <c r="B57" i="103"/>
  <c r="O58" i="85"/>
  <c r="K58" i="85"/>
  <c r="J58" i="85"/>
  <c r="I58" i="85"/>
  <c r="H58" i="85"/>
  <c r="G58" i="85"/>
  <c r="F58" i="85"/>
  <c r="C58" i="85"/>
  <c r="B57" i="85"/>
  <c r="O57" i="85" s="1"/>
  <c r="B56" i="103"/>
  <c r="K57" i="85"/>
  <c r="J57" i="85"/>
  <c r="I57" i="85"/>
  <c r="H57" i="85"/>
  <c r="G57" i="85"/>
  <c r="F57" i="85"/>
  <c r="C57" i="85"/>
  <c r="B56" i="85"/>
  <c r="B55" i="103"/>
  <c r="O56" i="85"/>
  <c r="K56" i="85"/>
  <c r="J56" i="85"/>
  <c r="I56" i="85"/>
  <c r="H56" i="85"/>
  <c r="G56" i="85"/>
  <c r="F56" i="85"/>
  <c r="C56" i="85"/>
  <c r="B55" i="85"/>
  <c r="O55" i="85" s="1"/>
  <c r="B54" i="103"/>
  <c r="K55" i="85"/>
  <c r="J55" i="85"/>
  <c r="I55" i="85"/>
  <c r="H55" i="85"/>
  <c r="G55" i="85"/>
  <c r="F55" i="85"/>
  <c r="C55" i="85"/>
  <c r="B54" i="85"/>
  <c r="B53" i="103"/>
  <c r="O54" i="85"/>
  <c r="K54" i="85"/>
  <c r="J54" i="85"/>
  <c r="I54" i="85"/>
  <c r="H54" i="85"/>
  <c r="G54" i="85"/>
  <c r="F54" i="85"/>
  <c r="C54" i="85"/>
  <c r="B53" i="85"/>
  <c r="O53" i="85" s="1"/>
  <c r="B52" i="103"/>
  <c r="K53" i="85"/>
  <c r="J53" i="85"/>
  <c r="I53" i="85"/>
  <c r="H53" i="85"/>
  <c r="G53" i="85"/>
  <c r="F53" i="85"/>
  <c r="C53" i="85"/>
  <c r="B52" i="85"/>
  <c r="B51" i="103"/>
  <c r="O52" i="85"/>
  <c r="K52" i="85"/>
  <c r="J52" i="85"/>
  <c r="I52" i="85"/>
  <c r="H52" i="85"/>
  <c r="G52" i="85"/>
  <c r="F52" i="85"/>
  <c r="C52" i="85"/>
  <c r="B51" i="85"/>
  <c r="O51" i="85" s="1"/>
  <c r="B50" i="103"/>
  <c r="K51" i="85"/>
  <c r="J51" i="85"/>
  <c r="I51" i="85"/>
  <c r="H51" i="85"/>
  <c r="G51" i="85"/>
  <c r="F51" i="85"/>
  <c r="C51" i="85"/>
  <c r="B50" i="85"/>
  <c r="B49" i="103"/>
  <c r="O50" i="85"/>
  <c r="K50" i="85"/>
  <c r="J50" i="85"/>
  <c r="I50" i="85"/>
  <c r="H50" i="85"/>
  <c r="G50" i="85"/>
  <c r="F50" i="85"/>
  <c r="C50" i="85"/>
  <c r="B49" i="85"/>
  <c r="O49" i="85" s="1"/>
  <c r="B48" i="103"/>
  <c r="K49" i="85"/>
  <c r="J49" i="85"/>
  <c r="I49" i="85"/>
  <c r="H49" i="85"/>
  <c r="G49" i="85"/>
  <c r="F49" i="85"/>
  <c r="C49" i="85"/>
  <c r="B48" i="85"/>
  <c r="B47" i="103"/>
  <c r="O48" i="85"/>
  <c r="K48" i="85"/>
  <c r="J48" i="85"/>
  <c r="I48" i="85"/>
  <c r="H48" i="85"/>
  <c r="G48" i="85"/>
  <c r="F48" i="85"/>
  <c r="C48" i="85"/>
  <c r="B47" i="85"/>
  <c r="O47" i="85" s="1"/>
  <c r="B46" i="103"/>
  <c r="K47" i="85"/>
  <c r="J47" i="85"/>
  <c r="I47" i="85"/>
  <c r="H47" i="85"/>
  <c r="G47" i="85"/>
  <c r="F47" i="85"/>
  <c r="C47" i="85"/>
  <c r="B46" i="85"/>
  <c r="B45" i="103"/>
  <c r="O46" i="85"/>
  <c r="K46" i="85"/>
  <c r="J46" i="85"/>
  <c r="I46" i="85"/>
  <c r="H46" i="85"/>
  <c r="G46" i="85"/>
  <c r="F46" i="85"/>
  <c r="C46" i="85"/>
  <c r="B45" i="85"/>
  <c r="O45" i="85" s="1"/>
  <c r="B44" i="103"/>
  <c r="K45" i="85"/>
  <c r="J45" i="85"/>
  <c r="I45" i="85"/>
  <c r="H45" i="85"/>
  <c r="G45" i="85"/>
  <c r="F45" i="85"/>
  <c r="C45" i="85"/>
  <c r="B44" i="85"/>
  <c r="B43" i="103"/>
  <c r="O44" i="85"/>
  <c r="K44" i="85"/>
  <c r="J44" i="85"/>
  <c r="I44" i="85"/>
  <c r="H44" i="85"/>
  <c r="G44" i="85"/>
  <c r="F44" i="85"/>
  <c r="C44" i="85"/>
  <c r="B43" i="85"/>
  <c r="O43" i="85" s="1"/>
  <c r="B42" i="103"/>
  <c r="K43" i="85"/>
  <c r="J43" i="85"/>
  <c r="I43" i="85"/>
  <c r="H43" i="85"/>
  <c r="G43" i="85"/>
  <c r="F43" i="85"/>
  <c r="C43" i="85"/>
  <c r="B42" i="85"/>
  <c r="B41" i="103"/>
  <c r="O42" i="85"/>
  <c r="K42" i="85"/>
  <c r="J42" i="85"/>
  <c r="I42" i="85"/>
  <c r="H42" i="85"/>
  <c r="G42" i="85"/>
  <c r="F42" i="85"/>
  <c r="C42" i="85"/>
  <c r="B41" i="85"/>
  <c r="O41" i="85" s="1"/>
  <c r="B40" i="103"/>
  <c r="K41" i="85"/>
  <c r="J41" i="85"/>
  <c r="I41" i="85"/>
  <c r="H41" i="85"/>
  <c r="G41" i="85"/>
  <c r="F41" i="85"/>
  <c r="C41" i="85"/>
  <c r="B40" i="85"/>
  <c r="B39" i="103"/>
  <c r="O40" i="85"/>
  <c r="K40" i="85"/>
  <c r="J40" i="85"/>
  <c r="I40" i="85"/>
  <c r="H40" i="85"/>
  <c r="G40" i="85"/>
  <c r="F40" i="85"/>
  <c r="C40" i="85"/>
  <c r="B39" i="85"/>
  <c r="O39" i="85" s="1"/>
  <c r="B38" i="103"/>
  <c r="K39" i="85"/>
  <c r="J39" i="85"/>
  <c r="I39" i="85"/>
  <c r="H39" i="85"/>
  <c r="G39" i="85"/>
  <c r="F39" i="85"/>
  <c r="C39" i="85"/>
  <c r="B38" i="85"/>
  <c r="B37" i="103"/>
  <c r="O38" i="85"/>
  <c r="K38" i="85"/>
  <c r="J38" i="85"/>
  <c r="I38" i="85"/>
  <c r="H38" i="85"/>
  <c r="G38" i="85"/>
  <c r="F38" i="85"/>
  <c r="C38" i="85"/>
  <c r="B37" i="85"/>
  <c r="O37" i="85" s="1"/>
  <c r="B36" i="103"/>
  <c r="K37" i="85"/>
  <c r="J37" i="85"/>
  <c r="I37" i="85"/>
  <c r="H37" i="85"/>
  <c r="G37" i="85"/>
  <c r="F37" i="85"/>
  <c r="C37" i="85"/>
  <c r="B36" i="85"/>
  <c r="B35" i="103"/>
  <c r="O36" i="85"/>
  <c r="K36" i="85"/>
  <c r="J36" i="85"/>
  <c r="I36" i="85"/>
  <c r="H36" i="85"/>
  <c r="G36" i="85"/>
  <c r="F36" i="85"/>
  <c r="C36" i="85"/>
  <c r="B35" i="85"/>
  <c r="O35" i="85" s="1"/>
  <c r="B34" i="103"/>
  <c r="K35" i="85"/>
  <c r="J35" i="85"/>
  <c r="I35" i="85"/>
  <c r="H35" i="85"/>
  <c r="G35" i="85"/>
  <c r="F35" i="85"/>
  <c r="C35" i="85"/>
  <c r="B34" i="85"/>
  <c r="B33" i="103"/>
  <c r="O34" i="85"/>
  <c r="K34" i="85"/>
  <c r="J34" i="85"/>
  <c r="I34" i="85"/>
  <c r="H34" i="85"/>
  <c r="G34" i="85"/>
  <c r="F34" i="85"/>
  <c r="C34" i="85"/>
  <c r="B33" i="85"/>
  <c r="O33" i="85" s="1"/>
  <c r="B32" i="103"/>
  <c r="K33" i="85"/>
  <c r="J33" i="85"/>
  <c r="I33" i="85"/>
  <c r="H33" i="85"/>
  <c r="G33" i="85"/>
  <c r="F33" i="85"/>
  <c r="C33" i="85"/>
  <c r="B32" i="85"/>
  <c r="B31" i="103"/>
  <c r="O32" i="85"/>
  <c r="K32" i="85"/>
  <c r="J32" i="85"/>
  <c r="I32" i="85"/>
  <c r="H32" i="85"/>
  <c r="G32" i="85"/>
  <c r="F32" i="85"/>
  <c r="C32" i="85"/>
  <c r="B31" i="85"/>
  <c r="O31" i="85" s="1"/>
  <c r="B30" i="103"/>
  <c r="K31" i="85"/>
  <c r="J31" i="85"/>
  <c r="I31" i="85"/>
  <c r="H31" i="85"/>
  <c r="G31" i="85"/>
  <c r="F31" i="85"/>
  <c r="C31" i="85"/>
  <c r="B30" i="85"/>
  <c r="B29" i="103"/>
  <c r="O30" i="85"/>
  <c r="K30" i="85"/>
  <c r="J30" i="85"/>
  <c r="I30" i="85"/>
  <c r="H30" i="85"/>
  <c r="G30" i="85"/>
  <c r="F30" i="85"/>
  <c r="C30" i="85"/>
  <c r="B29" i="85"/>
  <c r="O29" i="85" s="1"/>
  <c r="B28" i="103"/>
  <c r="K29" i="85"/>
  <c r="J29" i="85"/>
  <c r="I29" i="85"/>
  <c r="H29" i="85"/>
  <c r="G29" i="85"/>
  <c r="F29" i="85"/>
  <c r="C29" i="85"/>
  <c r="B28" i="85"/>
  <c r="B27" i="103"/>
  <c r="O28" i="85"/>
  <c r="K28" i="85"/>
  <c r="J28" i="85"/>
  <c r="I28" i="85"/>
  <c r="H28" i="85"/>
  <c r="G28" i="85"/>
  <c r="F28" i="85"/>
  <c r="C28" i="85"/>
  <c r="B27" i="85"/>
  <c r="O27" i="85" s="1"/>
  <c r="B26" i="103"/>
  <c r="K27" i="85"/>
  <c r="J27" i="85"/>
  <c r="I27" i="85"/>
  <c r="H27" i="85"/>
  <c r="G27" i="85"/>
  <c r="F27" i="85"/>
  <c r="C27" i="85"/>
  <c r="B26" i="85"/>
  <c r="B25" i="103"/>
  <c r="O26" i="85"/>
  <c r="K26" i="85"/>
  <c r="J26" i="85"/>
  <c r="I26" i="85"/>
  <c r="H26" i="85"/>
  <c r="G26" i="85"/>
  <c r="F26" i="85"/>
  <c r="C26" i="85"/>
  <c r="B25" i="85"/>
  <c r="O25" i="85" s="1"/>
  <c r="B24" i="103"/>
  <c r="K25" i="85"/>
  <c r="J25" i="85"/>
  <c r="I25" i="85"/>
  <c r="H25" i="85"/>
  <c r="G25" i="85"/>
  <c r="F25" i="85"/>
  <c r="C25" i="85"/>
  <c r="B24" i="85"/>
  <c r="B23" i="103"/>
  <c r="O24" i="85"/>
  <c r="K24" i="85"/>
  <c r="J24" i="85"/>
  <c r="I24" i="85"/>
  <c r="H24" i="85"/>
  <c r="G24" i="85"/>
  <c r="F24" i="85"/>
  <c r="C24" i="85"/>
  <c r="B23" i="85"/>
  <c r="O23" i="85" s="1"/>
  <c r="B22" i="103"/>
  <c r="K23" i="85"/>
  <c r="J23" i="85"/>
  <c r="I23" i="85"/>
  <c r="H23" i="85"/>
  <c r="G23" i="85"/>
  <c r="F23" i="85"/>
  <c r="C23" i="85"/>
  <c r="B22" i="85"/>
  <c r="B21" i="103"/>
  <c r="O22" i="85"/>
  <c r="K22" i="85"/>
  <c r="J22" i="85"/>
  <c r="I22" i="85"/>
  <c r="H22" i="85"/>
  <c r="G22" i="85"/>
  <c r="F22" i="85"/>
  <c r="C22" i="85"/>
  <c r="B21" i="85"/>
  <c r="O21" i="85" s="1"/>
  <c r="B20" i="103"/>
  <c r="K21" i="85"/>
  <c r="J21" i="85"/>
  <c r="I21" i="85"/>
  <c r="H21" i="85"/>
  <c r="G21" i="85"/>
  <c r="F21" i="85"/>
  <c r="C21" i="85"/>
  <c r="B20" i="85"/>
  <c r="B19" i="103"/>
  <c r="O20" i="85"/>
  <c r="K20" i="85"/>
  <c r="J20" i="85"/>
  <c r="I20" i="85"/>
  <c r="H20" i="85"/>
  <c r="G20" i="85"/>
  <c r="F20" i="85"/>
  <c r="C20" i="85"/>
  <c r="B19" i="85"/>
  <c r="O19" i="85" s="1"/>
  <c r="B18" i="103"/>
  <c r="K19" i="85"/>
  <c r="J19" i="85"/>
  <c r="I19" i="85"/>
  <c r="H19" i="85"/>
  <c r="G19" i="85"/>
  <c r="F19" i="85"/>
  <c r="C19" i="85"/>
  <c r="B18" i="85"/>
  <c r="B17" i="103"/>
  <c r="O18" i="85"/>
  <c r="K18" i="85"/>
  <c r="J18" i="85"/>
  <c r="I18" i="85"/>
  <c r="H18" i="85"/>
  <c r="G18" i="85"/>
  <c r="F18" i="85"/>
  <c r="C18" i="85"/>
  <c r="B17" i="85"/>
  <c r="O17" i="85" s="1"/>
  <c r="B16" i="103"/>
  <c r="K17" i="85"/>
  <c r="J17" i="85"/>
  <c r="I17" i="85"/>
  <c r="H17" i="85"/>
  <c r="G17" i="85"/>
  <c r="F17" i="85"/>
  <c r="C17" i="85"/>
  <c r="B16" i="85"/>
  <c r="B15" i="103"/>
  <c r="O16" i="85"/>
  <c r="K16" i="85"/>
  <c r="J16" i="85"/>
  <c r="I16" i="85"/>
  <c r="H16" i="85"/>
  <c r="G16" i="85"/>
  <c r="F16" i="85"/>
  <c r="C16" i="85"/>
  <c r="B15" i="85"/>
  <c r="O15" i="85" s="1"/>
  <c r="B14" i="103"/>
  <c r="K15" i="85"/>
  <c r="J15" i="85"/>
  <c r="I15" i="85"/>
  <c r="H15" i="85"/>
  <c r="G15" i="85"/>
  <c r="F15" i="85"/>
  <c r="C15" i="85"/>
  <c r="B14" i="85"/>
  <c r="B13" i="103"/>
  <c r="O14" i="85"/>
  <c r="K14" i="85"/>
  <c r="J14" i="85"/>
  <c r="I14" i="85"/>
  <c r="H14" i="85"/>
  <c r="G14" i="85"/>
  <c r="F14" i="85"/>
  <c r="C14" i="85"/>
  <c r="B13" i="85"/>
  <c r="O13" i="85" s="1"/>
  <c r="B12" i="103"/>
  <c r="K13" i="85"/>
  <c r="J13" i="85"/>
  <c r="I13" i="85"/>
  <c r="H13" i="85"/>
  <c r="G13" i="85"/>
  <c r="F13" i="85"/>
  <c r="C13" i="85"/>
  <c r="B12" i="85"/>
  <c r="B11" i="103"/>
  <c r="O12" i="85"/>
  <c r="K12" i="85"/>
  <c r="J12" i="85"/>
  <c r="I12" i="85"/>
  <c r="H12" i="85"/>
  <c r="G12" i="85"/>
  <c r="F12" i="85"/>
  <c r="C12" i="85"/>
  <c r="B11" i="85"/>
  <c r="O11" i="85" s="1"/>
  <c r="B10" i="103"/>
  <c r="K11" i="85"/>
  <c r="J11" i="85"/>
  <c r="I11" i="85"/>
  <c r="H11" i="85"/>
  <c r="G11" i="85"/>
  <c r="F11" i="85"/>
  <c r="C11" i="85"/>
  <c r="B10" i="85"/>
  <c r="B9" i="103"/>
  <c r="O10" i="85"/>
  <c r="K10" i="85"/>
  <c r="J10" i="85"/>
  <c r="I10" i="85"/>
  <c r="H10" i="85"/>
  <c r="G10" i="85"/>
  <c r="F10" i="85"/>
  <c r="C10" i="85"/>
  <c r="V113" i="162"/>
  <c r="U113" i="162"/>
  <c r="T113" i="162"/>
  <c r="S113" i="162"/>
  <c r="R113" i="162"/>
  <c r="Q113" i="162"/>
  <c r="P113" i="162"/>
  <c r="O113" i="162"/>
  <c r="N113" i="162"/>
  <c r="M113" i="162"/>
  <c r="L113" i="162"/>
  <c r="K113" i="162"/>
  <c r="J113" i="162"/>
  <c r="I113" i="162"/>
  <c r="H113" i="162"/>
  <c r="G113" i="162"/>
  <c r="F113" i="162"/>
  <c r="E113" i="162"/>
  <c r="D113" i="162"/>
  <c r="C113" i="162"/>
  <c r="V112" i="162"/>
  <c r="U112" i="162"/>
  <c r="T112" i="162"/>
  <c r="S112" i="162"/>
  <c r="R112" i="162"/>
  <c r="Q112" i="162"/>
  <c r="P112" i="162"/>
  <c r="O112" i="162"/>
  <c r="N112" i="162"/>
  <c r="M112" i="162"/>
  <c r="L112" i="162"/>
  <c r="K112" i="162"/>
  <c r="J112" i="162"/>
  <c r="I112" i="162"/>
  <c r="H112" i="162"/>
  <c r="G112" i="162"/>
  <c r="F112" i="162"/>
  <c r="E112" i="162"/>
  <c r="D112" i="162"/>
  <c r="C112" i="162"/>
  <c r="V111" i="162"/>
  <c r="U111" i="162"/>
  <c r="T111" i="162"/>
  <c r="S111" i="162"/>
  <c r="R111" i="162"/>
  <c r="Q111" i="162"/>
  <c r="P111" i="162"/>
  <c r="O111" i="162"/>
  <c r="N111" i="162"/>
  <c r="M111" i="162"/>
  <c r="L111" i="162"/>
  <c r="K111" i="162"/>
  <c r="J111" i="162"/>
  <c r="I111" i="162"/>
  <c r="H111" i="162"/>
  <c r="G111" i="162"/>
  <c r="F111" i="162"/>
  <c r="E111" i="162"/>
  <c r="D111" i="162"/>
  <c r="C111" i="162"/>
  <c r="V110" i="162"/>
  <c r="U110" i="162"/>
  <c r="T110" i="162"/>
  <c r="R110" i="162"/>
  <c r="Q110" i="162"/>
  <c r="P110" i="162"/>
  <c r="O110" i="162"/>
  <c r="N110" i="162"/>
  <c r="M110" i="162"/>
  <c r="L110" i="162"/>
  <c r="K110" i="162"/>
  <c r="J110" i="162"/>
  <c r="I110" i="162"/>
  <c r="H110" i="162"/>
  <c r="G110" i="162"/>
  <c r="F110" i="162"/>
  <c r="E110" i="162"/>
  <c r="D110" i="162"/>
  <c r="C110" i="162"/>
  <c r="V109" i="162"/>
  <c r="U109" i="162"/>
  <c r="T109" i="162"/>
  <c r="R109" i="162"/>
  <c r="Q109" i="162"/>
  <c r="P109" i="162"/>
  <c r="O109" i="162"/>
  <c r="N109" i="162"/>
  <c r="M109" i="162"/>
  <c r="L109" i="162"/>
  <c r="K109" i="162"/>
  <c r="J109" i="162"/>
  <c r="I109" i="162"/>
  <c r="H109" i="162"/>
  <c r="G109" i="162"/>
  <c r="F109" i="162"/>
  <c r="E109" i="162"/>
  <c r="D109" i="162"/>
  <c r="C109" i="162"/>
  <c r="V108" i="162"/>
  <c r="U108" i="162"/>
  <c r="T108" i="162"/>
  <c r="R108" i="162"/>
  <c r="Q108" i="162"/>
  <c r="P108" i="162"/>
  <c r="O108" i="162"/>
  <c r="N108" i="162"/>
  <c r="M108" i="162"/>
  <c r="L108" i="162"/>
  <c r="K108" i="162"/>
  <c r="J108" i="162"/>
  <c r="I108" i="162"/>
  <c r="H108" i="162"/>
  <c r="G108" i="162"/>
  <c r="F108" i="162"/>
  <c r="E108" i="162"/>
  <c r="D108" i="162"/>
  <c r="C108" i="162"/>
  <c r="V107" i="162"/>
  <c r="U107" i="162"/>
  <c r="T107" i="162"/>
  <c r="R107" i="162"/>
  <c r="Q107" i="162"/>
  <c r="P107" i="162"/>
  <c r="O107" i="162"/>
  <c r="N107" i="162"/>
  <c r="M107" i="162"/>
  <c r="L107" i="162"/>
  <c r="K107" i="162"/>
  <c r="J107" i="162"/>
  <c r="I107" i="162"/>
  <c r="H107" i="162"/>
  <c r="G107" i="162"/>
  <c r="F107" i="162"/>
  <c r="E107" i="162"/>
  <c r="D107" i="162"/>
  <c r="C107" i="162"/>
  <c r="V106" i="162"/>
  <c r="U106" i="162"/>
  <c r="T106" i="162"/>
  <c r="R106" i="162"/>
  <c r="Q106" i="162"/>
  <c r="P106" i="162"/>
  <c r="O106" i="162"/>
  <c r="N106" i="162"/>
  <c r="M106" i="162"/>
  <c r="L106" i="162"/>
  <c r="K106" i="162"/>
  <c r="J106" i="162"/>
  <c r="I106" i="162"/>
  <c r="H106" i="162"/>
  <c r="G106" i="162"/>
  <c r="F106" i="162"/>
  <c r="E106" i="162"/>
  <c r="D106" i="162"/>
  <c r="C106" i="162"/>
  <c r="V105" i="162"/>
  <c r="U105" i="162"/>
  <c r="T105" i="162"/>
  <c r="R105" i="162"/>
  <c r="Q105" i="162"/>
  <c r="P105" i="162"/>
  <c r="O105" i="162"/>
  <c r="N105" i="162"/>
  <c r="M105" i="162"/>
  <c r="L105" i="162"/>
  <c r="K105" i="162"/>
  <c r="J105" i="162"/>
  <c r="I105" i="162"/>
  <c r="H105" i="162"/>
  <c r="G105" i="162"/>
  <c r="F105" i="162"/>
  <c r="E105" i="162"/>
  <c r="D105" i="162"/>
  <c r="C105" i="162"/>
  <c r="V104" i="162"/>
  <c r="U104" i="162"/>
  <c r="T104" i="162"/>
  <c r="R104" i="162"/>
  <c r="Q104" i="162"/>
  <c r="P104" i="162"/>
  <c r="O104" i="162"/>
  <c r="N104" i="162"/>
  <c r="M104" i="162"/>
  <c r="L104" i="162"/>
  <c r="K104" i="162"/>
  <c r="J104" i="162"/>
  <c r="I104" i="162"/>
  <c r="H104" i="162"/>
  <c r="G104" i="162"/>
  <c r="F104" i="162"/>
  <c r="E104" i="162"/>
  <c r="D104" i="162"/>
  <c r="C104" i="162"/>
  <c r="V103" i="162"/>
  <c r="U103" i="162"/>
  <c r="T103" i="162"/>
  <c r="R103" i="162"/>
  <c r="Q103" i="162"/>
  <c r="P103" i="162"/>
  <c r="O103" i="162"/>
  <c r="N103" i="162"/>
  <c r="M103" i="162"/>
  <c r="L103" i="162"/>
  <c r="K103" i="162"/>
  <c r="J103" i="162"/>
  <c r="I103" i="162"/>
  <c r="H103" i="162"/>
  <c r="G103" i="162"/>
  <c r="F103" i="162"/>
  <c r="E103" i="162"/>
  <c r="D103" i="162"/>
  <c r="C103" i="162"/>
  <c r="V102" i="162"/>
  <c r="U102" i="162"/>
  <c r="T102" i="162"/>
  <c r="R102" i="162"/>
  <c r="Q102" i="162"/>
  <c r="P102" i="162"/>
  <c r="O102" i="162"/>
  <c r="N102" i="162"/>
  <c r="M102" i="162"/>
  <c r="L102" i="162"/>
  <c r="K102" i="162"/>
  <c r="J102" i="162"/>
  <c r="I102" i="162"/>
  <c r="H102" i="162"/>
  <c r="G102" i="162"/>
  <c r="F102" i="162"/>
  <c r="E102" i="162"/>
  <c r="D102" i="162"/>
  <c r="C102" i="162"/>
  <c r="V101" i="162"/>
  <c r="U101" i="162"/>
  <c r="T101" i="162"/>
  <c r="R101" i="162"/>
  <c r="Q101" i="162"/>
  <c r="P101" i="162"/>
  <c r="O101" i="162"/>
  <c r="N101" i="162"/>
  <c r="M101" i="162"/>
  <c r="L101" i="162"/>
  <c r="K101" i="162"/>
  <c r="J101" i="162"/>
  <c r="I101" i="162"/>
  <c r="H101" i="162"/>
  <c r="G101" i="162"/>
  <c r="F101" i="162"/>
  <c r="E101" i="162"/>
  <c r="D101" i="162"/>
  <c r="C101" i="162"/>
  <c r="V100" i="162"/>
  <c r="U100" i="162"/>
  <c r="T100" i="162"/>
  <c r="R100" i="162"/>
  <c r="Q100" i="162"/>
  <c r="P100" i="162"/>
  <c r="O100" i="162"/>
  <c r="N100" i="162"/>
  <c r="M100" i="162"/>
  <c r="L100" i="162"/>
  <c r="K100" i="162"/>
  <c r="J100" i="162"/>
  <c r="I100" i="162"/>
  <c r="H100" i="162"/>
  <c r="G100" i="162"/>
  <c r="F100" i="162"/>
  <c r="E100" i="162"/>
  <c r="D100" i="162"/>
  <c r="C100" i="162"/>
  <c r="V99" i="162"/>
  <c r="U99" i="162"/>
  <c r="T99" i="162"/>
  <c r="R99" i="162"/>
  <c r="Q99" i="162"/>
  <c r="P99" i="162"/>
  <c r="O99" i="162"/>
  <c r="N99" i="162"/>
  <c r="M99" i="162"/>
  <c r="L99" i="162"/>
  <c r="K99" i="162"/>
  <c r="J99" i="162"/>
  <c r="I99" i="162"/>
  <c r="H99" i="162"/>
  <c r="G99" i="162"/>
  <c r="F99" i="162"/>
  <c r="E99" i="162"/>
  <c r="D99" i="162"/>
  <c r="C99" i="162"/>
  <c r="V98" i="162"/>
  <c r="U98" i="162"/>
  <c r="T98" i="162"/>
  <c r="R98" i="162"/>
  <c r="Q98" i="162"/>
  <c r="P98" i="162"/>
  <c r="O98" i="162"/>
  <c r="N98" i="162"/>
  <c r="M98" i="162"/>
  <c r="L98" i="162"/>
  <c r="K98" i="162"/>
  <c r="J98" i="162"/>
  <c r="I98" i="162"/>
  <c r="H98" i="162"/>
  <c r="G98" i="162"/>
  <c r="F98" i="162"/>
  <c r="E98" i="162"/>
  <c r="D98" i="162"/>
  <c r="C98" i="162"/>
  <c r="V97" i="162"/>
  <c r="U97" i="162"/>
  <c r="T97" i="162"/>
  <c r="R97" i="162"/>
  <c r="Q97" i="162"/>
  <c r="P97" i="162"/>
  <c r="O97" i="162"/>
  <c r="N97" i="162"/>
  <c r="M97" i="162"/>
  <c r="L97" i="162"/>
  <c r="K97" i="162"/>
  <c r="J97" i="162"/>
  <c r="I97" i="162"/>
  <c r="H97" i="162"/>
  <c r="G97" i="162"/>
  <c r="F97" i="162"/>
  <c r="E97" i="162"/>
  <c r="D97" i="162"/>
  <c r="C97" i="162"/>
  <c r="V96" i="162"/>
  <c r="U96" i="162"/>
  <c r="T96" i="162"/>
  <c r="R96" i="162"/>
  <c r="Q96" i="162"/>
  <c r="P96" i="162"/>
  <c r="O96" i="162"/>
  <c r="N96" i="162"/>
  <c r="M96" i="162"/>
  <c r="L96" i="162"/>
  <c r="K96" i="162"/>
  <c r="J96" i="162"/>
  <c r="I96" i="162"/>
  <c r="H96" i="162"/>
  <c r="G96" i="162"/>
  <c r="F96" i="162"/>
  <c r="E96" i="162"/>
  <c r="D96" i="162"/>
  <c r="C96" i="162"/>
  <c r="V95" i="162"/>
  <c r="U95" i="162"/>
  <c r="T95" i="162"/>
  <c r="R95" i="162"/>
  <c r="Q95" i="162"/>
  <c r="P95" i="162"/>
  <c r="O95" i="162"/>
  <c r="N95" i="162"/>
  <c r="M95" i="162"/>
  <c r="L95" i="162"/>
  <c r="K95" i="162"/>
  <c r="J95" i="162"/>
  <c r="I95" i="162"/>
  <c r="H95" i="162"/>
  <c r="G95" i="162"/>
  <c r="F95" i="162"/>
  <c r="E95" i="162"/>
  <c r="D95" i="162"/>
  <c r="C95" i="162"/>
  <c r="V94" i="162"/>
  <c r="U94" i="162"/>
  <c r="T94" i="162"/>
  <c r="R94" i="162"/>
  <c r="Q94" i="162"/>
  <c r="P94" i="162"/>
  <c r="O94" i="162"/>
  <c r="N94" i="162"/>
  <c r="M94" i="162"/>
  <c r="L94" i="162"/>
  <c r="K94" i="162"/>
  <c r="J94" i="162"/>
  <c r="I94" i="162"/>
  <c r="H94" i="162"/>
  <c r="G94" i="162"/>
  <c r="F94" i="162"/>
  <c r="E94" i="162"/>
  <c r="D94" i="162"/>
  <c r="C94" i="162"/>
  <c r="V93" i="162"/>
  <c r="U93" i="162"/>
  <c r="T93" i="162"/>
  <c r="R93" i="162"/>
  <c r="Q93" i="162"/>
  <c r="P93" i="162"/>
  <c r="O93" i="162"/>
  <c r="N93" i="162"/>
  <c r="M93" i="162"/>
  <c r="L93" i="162"/>
  <c r="K93" i="162"/>
  <c r="J93" i="162"/>
  <c r="I93" i="162"/>
  <c r="H93" i="162"/>
  <c r="G93" i="162"/>
  <c r="F93" i="162"/>
  <c r="E93" i="162"/>
  <c r="D93" i="162"/>
  <c r="C93" i="162"/>
  <c r="V92" i="162"/>
  <c r="U92" i="162"/>
  <c r="T92" i="162"/>
  <c r="R92" i="162"/>
  <c r="Q92" i="162"/>
  <c r="P92" i="162"/>
  <c r="O92" i="162"/>
  <c r="N92" i="162"/>
  <c r="M92" i="162"/>
  <c r="L92" i="162"/>
  <c r="K92" i="162"/>
  <c r="J92" i="162"/>
  <c r="I92" i="162"/>
  <c r="H92" i="162"/>
  <c r="G92" i="162"/>
  <c r="F92" i="162"/>
  <c r="E92" i="162"/>
  <c r="D92" i="162"/>
  <c r="C92" i="162"/>
  <c r="V91" i="162"/>
  <c r="U91" i="162"/>
  <c r="T91" i="162"/>
  <c r="R91" i="162"/>
  <c r="Q91" i="162"/>
  <c r="P91" i="162"/>
  <c r="O91" i="162"/>
  <c r="N91" i="162"/>
  <c r="M91" i="162"/>
  <c r="L91" i="162"/>
  <c r="K91" i="162"/>
  <c r="J91" i="162"/>
  <c r="I91" i="162"/>
  <c r="H91" i="162"/>
  <c r="G91" i="162"/>
  <c r="F91" i="162"/>
  <c r="E91" i="162"/>
  <c r="D91" i="162"/>
  <c r="C91" i="162"/>
  <c r="V90" i="162"/>
  <c r="U90" i="162"/>
  <c r="T90" i="162"/>
  <c r="R90" i="162"/>
  <c r="Q90" i="162"/>
  <c r="P90" i="162"/>
  <c r="O90" i="162"/>
  <c r="N90" i="162"/>
  <c r="M90" i="162"/>
  <c r="L90" i="162"/>
  <c r="K90" i="162"/>
  <c r="J90" i="162"/>
  <c r="I90" i="162"/>
  <c r="H90" i="162"/>
  <c r="G90" i="162"/>
  <c r="F90" i="162"/>
  <c r="E90" i="162"/>
  <c r="D90" i="162"/>
  <c r="C90" i="162"/>
  <c r="V89" i="162"/>
  <c r="U89" i="162"/>
  <c r="T89" i="162"/>
  <c r="R89" i="162"/>
  <c r="Q89" i="162"/>
  <c r="P89" i="162"/>
  <c r="O89" i="162"/>
  <c r="N89" i="162"/>
  <c r="M89" i="162"/>
  <c r="L89" i="162"/>
  <c r="K89" i="162"/>
  <c r="J89" i="162"/>
  <c r="I89" i="162"/>
  <c r="H89" i="162"/>
  <c r="G89" i="162"/>
  <c r="F89" i="162"/>
  <c r="E89" i="162"/>
  <c r="D89" i="162"/>
  <c r="C89" i="162"/>
  <c r="V88" i="162"/>
  <c r="U88" i="162"/>
  <c r="T88" i="162"/>
  <c r="R88" i="162"/>
  <c r="Q88" i="162"/>
  <c r="P88" i="162"/>
  <c r="O88" i="162"/>
  <c r="N88" i="162"/>
  <c r="M88" i="162"/>
  <c r="L88" i="162"/>
  <c r="K88" i="162"/>
  <c r="J88" i="162"/>
  <c r="I88" i="162"/>
  <c r="H88" i="162"/>
  <c r="G88" i="162"/>
  <c r="F88" i="162"/>
  <c r="E88" i="162"/>
  <c r="D88" i="162"/>
  <c r="C88" i="162"/>
  <c r="V87" i="162"/>
  <c r="U87" i="162"/>
  <c r="T87" i="162"/>
  <c r="R87" i="162"/>
  <c r="Q87" i="162"/>
  <c r="P87" i="162"/>
  <c r="O87" i="162"/>
  <c r="N87" i="162"/>
  <c r="M87" i="162"/>
  <c r="L87" i="162"/>
  <c r="K87" i="162"/>
  <c r="J87" i="162"/>
  <c r="I87" i="162"/>
  <c r="H87" i="162"/>
  <c r="G87" i="162"/>
  <c r="F87" i="162"/>
  <c r="E87" i="162"/>
  <c r="D87" i="162"/>
  <c r="C87" i="162"/>
  <c r="V86" i="162"/>
  <c r="U86" i="162"/>
  <c r="T86" i="162"/>
  <c r="R86" i="162"/>
  <c r="Q86" i="162"/>
  <c r="P86" i="162"/>
  <c r="O86" i="162"/>
  <c r="N86" i="162"/>
  <c r="M86" i="162"/>
  <c r="L86" i="162"/>
  <c r="K86" i="162"/>
  <c r="J86" i="162"/>
  <c r="I86" i="162"/>
  <c r="H86" i="162"/>
  <c r="G86" i="162"/>
  <c r="F86" i="162"/>
  <c r="E86" i="162"/>
  <c r="D86" i="162"/>
  <c r="C86" i="162"/>
  <c r="V85" i="162"/>
  <c r="U85" i="162"/>
  <c r="T85" i="162"/>
  <c r="R85" i="162"/>
  <c r="Q85" i="162"/>
  <c r="P85" i="162"/>
  <c r="O85" i="162"/>
  <c r="N85" i="162"/>
  <c r="M85" i="162"/>
  <c r="L85" i="162"/>
  <c r="K85" i="162"/>
  <c r="J85" i="162"/>
  <c r="I85" i="162"/>
  <c r="H85" i="162"/>
  <c r="G85" i="162"/>
  <c r="F85" i="162"/>
  <c r="E85" i="162"/>
  <c r="D85" i="162"/>
  <c r="C85" i="162"/>
  <c r="V84" i="162"/>
  <c r="U84" i="162"/>
  <c r="T84" i="162"/>
  <c r="R84" i="162"/>
  <c r="Q84" i="162"/>
  <c r="P84" i="162"/>
  <c r="O84" i="162"/>
  <c r="N84" i="162"/>
  <c r="M84" i="162"/>
  <c r="L84" i="162"/>
  <c r="K84" i="162"/>
  <c r="J84" i="162"/>
  <c r="I84" i="162"/>
  <c r="H84" i="162"/>
  <c r="G84" i="162"/>
  <c r="F84" i="162"/>
  <c r="E84" i="162"/>
  <c r="D84" i="162"/>
  <c r="C84" i="162"/>
  <c r="V83" i="162"/>
  <c r="U83" i="162"/>
  <c r="T83" i="162"/>
  <c r="R83" i="162"/>
  <c r="Q83" i="162"/>
  <c r="P83" i="162"/>
  <c r="O83" i="162"/>
  <c r="N83" i="162"/>
  <c r="M83" i="162"/>
  <c r="L83" i="162"/>
  <c r="K83" i="162"/>
  <c r="J83" i="162"/>
  <c r="I83" i="162"/>
  <c r="H83" i="162"/>
  <c r="G83" i="162"/>
  <c r="F83" i="162"/>
  <c r="E83" i="162"/>
  <c r="D83" i="162"/>
  <c r="C83" i="162"/>
  <c r="V82" i="162"/>
  <c r="U82" i="162"/>
  <c r="T82" i="162"/>
  <c r="R82" i="162"/>
  <c r="Q82" i="162"/>
  <c r="P82" i="162"/>
  <c r="O82" i="162"/>
  <c r="N82" i="162"/>
  <c r="M82" i="162"/>
  <c r="L82" i="162"/>
  <c r="K82" i="162"/>
  <c r="J82" i="162"/>
  <c r="I82" i="162"/>
  <c r="H82" i="162"/>
  <c r="G82" i="162"/>
  <c r="F82" i="162"/>
  <c r="E82" i="162"/>
  <c r="D82" i="162"/>
  <c r="C82" i="162"/>
  <c r="V81" i="162"/>
  <c r="U81" i="162"/>
  <c r="T81" i="162"/>
  <c r="R81" i="162"/>
  <c r="Q81" i="162"/>
  <c r="P81" i="162"/>
  <c r="O81" i="162"/>
  <c r="N81" i="162"/>
  <c r="M81" i="162"/>
  <c r="L81" i="162"/>
  <c r="K81" i="162"/>
  <c r="J81" i="162"/>
  <c r="I81" i="162"/>
  <c r="H81" i="162"/>
  <c r="G81" i="162"/>
  <c r="F81" i="162"/>
  <c r="E81" i="162"/>
  <c r="D81" i="162"/>
  <c r="C81" i="162"/>
  <c r="V80" i="162"/>
  <c r="U80" i="162"/>
  <c r="T80" i="162"/>
  <c r="R80" i="162"/>
  <c r="Q80" i="162"/>
  <c r="P80" i="162"/>
  <c r="O80" i="162"/>
  <c r="N80" i="162"/>
  <c r="M80" i="162"/>
  <c r="L80" i="162"/>
  <c r="K80" i="162"/>
  <c r="J80" i="162"/>
  <c r="I80" i="162"/>
  <c r="H80" i="162"/>
  <c r="G80" i="162"/>
  <c r="F80" i="162"/>
  <c r="E80" i="162"/>
  <c r="D80" i="162"/>
  <c r="C80" i="162"/>
  <c r="V79" i="162"/>
  <c r="U79" i="162"/>
  <c r="T79" i="162"/>
  <c r="R79" i="162"/>
  <c r="Q79" i="162"/>
  <c r="P79" i="162"/>
  <c r="O79" i="162"/>
  <c r="N79" i="162"/>
  <c r="M79" i="162"/>
  <c r="L79" i="162"/>
  <c r="K79" i="162"/>
  <c r="J79" i="162"/>
  <c r="I79" i="162"/>
  <c r="H79" i="162"/>
  <c r="G79" i="162"/>
  <c r="F79" i="162"/>
  <c r="E79" i="162"/>
  <c r="D79" i="162"/>
  <c r="C79" i="162"/>
  <c r="V78" i="162"/>
  <c r="U78" i="162"/>
  <c r="T78" i="162"/>
  <c r="R78" i="162"/>
  <c r="Q78" i="162"/>
  <c r="P78" i="162"/>
  <c r="O78" i="162"/>
  <c r="N78" i="162"/>
  <c r="M78" i="162"/>
  <c r="L78" i="162"/>
  <c r="K78" i="162"/>
  <c r="J78" i="162"/>
  <c r="I78" i="162"/>
  <c r="H78" i="162"/>
  <c r="G78" i="162"/>
  <c r="F78" i="162"/>
  <c r="E78" i="162"/>
  <c r="D78" i="162"/>
  <c r="C78" i="162"/>
  <c r="V77" i="162"/>
  <c r="U77" i="162"/>
  <c r="T77" i="162"/>
  <c r="R77" i="162"/>
  <c r="Q77" i="162"/>
  <c r="P77" i="162"/>
  <c r="O77" i="162"/>
  <c r="N77" i="162"/>
  <c r="M77" i="162"/>
  <c r="L77" i="162"/>
  <c r="K77" i="162"/>
  <c r="J77" i="162"/>
  <c r="I77" i="162"/>
  <c r="H77" i="162"/>
  <c r="G77" i="162"/>
  <c r="F77" i="162"/>
  <c r="E77" i="162"/>
  <c r="D77" i="162"/>
  <c r="C77" i="162"/>
  <c r="V76" i="162"/>
  <c r="U76" i="162"/>
  <c r="T76" i="162"/>
  <c r="R76" i="162"/>
  <c r="Q76" i="162"/>
  <c r="P76" i="162"/>
  <c r="O76" i="162"/>
  <c r="N76" i="162"/>
  <c r="M76" i="162"/>
  <c r="L76" i="162"/>
  <c r="K76" i="162"/>
  <c r="J76" i="162"/>
  <c r="I76" i="162"/>
  <c r="H76" i="162"/>
  <c r="G76" i="162"/>
  <c r="F76" i="162"/>
  <c r="E76" i="162"/>
  <c r="D76" i="162"/>
  <c r="C76" i="162"/>
  <c r="V75" i="162"/>
  <c r="U75" i="162"/>
  <c r="T75" i="162"/>
  <c r="R75" i="162"/>
  <c r="Q75" i="162"/>
  <c r="P75" i="162"/>
  <c r="O75" i="162"/>
  <c r="N75" i="162"/>
  <c r="M75" i="162"/>
  <c r="L75" i="162"/>
  <c r="K75" i="162"/>
  <c r="J75" i="162"/>
  <c r="I75" i="162"/>
  <c r="H75" i="162"/>
  <c r="G75" i="162"/>
  <c r="F75" i="162"/>
  <c r="E75" i="162"/>
  <c r="D75" i="162"/>
  <c r="C75" i="162"/>
  <c r="V74" i="162"/>
  <c r="U74" i="162"/>
  <c r="T74" i="162"/>
  <c r="R74" i="162"/>
  <c r="Q74" i="162"/>
  <c r="P74" i="162"/>
  <c r="O74" i="162"/>
  <c r="N74" i="162"/>
  <c r="M74" i="162"/>
  <c r="L74" i="162"/>
  <c r="K74" i="162"/>
  <c r="J74" i="162"/>
  <c r="I74" i="162"/>
  <c r="H74" i="162"/>
  <c r="G74" i="162"/>
  <c r="F74" i="162"/>
  <c r="E74" i="162"/>
  <c r="D74" i="162"/>
  <c r="C74" i="162"/>
  <c r="V73" i="162"/>
  <c r="U73" i="162"/>
  <c r="T73" i="162"/>
  <c r="R73" i="162"/>
  <c r="Q73" i="162"/>
  <c r="P73" i="162"/>
  <c r="O73" i="162"/>
  <c r="N73" i="162"/>
  <c r="M73" i="162"/>
  <c r="L73" i="162"/>
  <c r="K73" i="162"/>
  <c r="J73" i="162"/>
  <c r="I73" i="162"/>
  <c r="H73" i="162"/>
  <c r="G73" i="162"/>
  <c r="F73" i="162"/>
  <c r="E73" i="162"/>
  <c r="D73" i="162"/>
  <c r="C73" i="162"/>
  <c r="V72" i="162"/>
  <c r="U72" i="162"/>
  <c r="T72" i="162"/>
  <c r="R72" i="162"/>
  <c r="Q72" i="162"/>
  <c r="P72" i="162"/>
  <c r="O72" i="162"/>
  <c r="N72" i="162"/>
  <c r="M72" i="162"/>
  <c r="L72" i="162"/>
  <c r="K72" i="162"/>
  <c r="J72" i="162"/>
  <c r="I72" i="162"/>
  <c r="H72" i="162"/>
  <c r="G72" i="162"/>
  <c r="F72" i="162"/>
  <c r="E72" i="162"/>
  <c r="D72" i="162"/>
  <c r="C72" i="162"/>
  <c r="V71" i="162"/>
  <c r="U71" i="162"/>
  <c r="T71" i="162"/>
  <c r="R71" i="162"/>
  <c r="Q71" i="162"/>
  <c r="P71" i="162"/>
  <c r="O71" i="162"/>
  <c r="N71" i="162"/>
  <c r="M71" i="162"/>
  <c r="L71" i="162"/>
  <c r="K71" i="162"/>
  <c r="J71" i="162"/>
  <c r="I71" i="162"/>
  <c r="H71" i="162"/>
  <c r="G71" i="162"/>
  <c r="F71" i="162"/>
  <c r="E71" i="162"/>
  <c r="D71" i="162"/>
  <c r="C71" i="162"/>
  <c r="V70" i="162"/>
  <c r="U70" i="162"/>
  <c r="T70" i="162"/>
  <c r="R70" i="162"/>
  <c r="Q70" i="162"/>
  <c r="P70" i="162"/>
  <c r="O70" i="162"/>
  <c r="N70" i="162"/>
  <c r="M70" i="162"/>
  <c r="L70" i="162"/>
  <c r="K70" i="162"/>
  <c r="J70" i="162"/>
  <c r="I70" i="162"/>
  <c r="H70" i="162"/>
  <c r="G70" i="162"/>
  <c r="F70" i="162"/>
  <c r="E70" i="162"/>
  <c r="D70" i="162"/>
  <c r="C70" i="162"/>
  <c r="V69" i="162"/>
  <c r="U69" i="162"/>
  <c r="T69" i="162"/>
  <c r="R69" i="162"/>
  <c r="Q69" i="162"/>
  <c r="P69" i="162"/>
  <c r="O69" i="162"/>
  <c r="N69" i="162"/>
  <c r="M69" i="162"/>
  <c r="L69" i="162"/>
  <c r="K69" i="162"/>
  <c r="J69" i="162"/>
  <c r="I69" i="162"/>
  <c r="H69" i="162"/>
  <c r="G69" i="162"/>
  <c r="F69" i="162"/>
  <c r="E69" i="162"/>
  <c r="D69" i="162"/>
  <c r="C69" i="162"/>
  <c r="V68" i="162"/>
  <c r="U68" i="162"/>
  <c r="T68" i="162"/>
  <c r="R68" i="162"/>
  <c r="Q68" i="162"/>
  <c r="P68" i="162"/>
  <c r="O68" i="162"/>
  <c r="N68" i="162"/>
  <c r="M68" i="162"/>
  <c r="L68" i="162"/>
  <c r="K68" i="162"/>
  <c r="J68" i="162"/>
  <c r="I68" i="162"/>
  <c r="H68" i="162"/>
  <c r="G68" i="162"/>
  <c r="F68" i="162"/>
  <c r="E68" i="162"/>
  <c r="D68" i="162"/>
  <c r="C68" i="162"/>
  <c r="V67" i="162"/>
  <c r="U67" i="162"/>
  <c r="T67" i="162"/>
  <c r="R67" i="162"/>
  <c r="Q67" i="162"/>
  <c r="P67" i="162"/>
  <c r="O67" i="162"/>
  <c r="N67" i="162"/>
  <c r="M67" i="162"/>
  <c r="L67" i="162"/>
  <c r="K67" i="162"/>
  <c r="J67" i="162"/>
  <c r="I67" i="162"/>
  <c r="H67" i="162"/>
  <c r="G67" i="162"/>
  <c r="F67" i="162"/>
  <c r="E67" i="162"/>
  <c r="D67" i="162"/>
  <c r="C67" i="162"/>
  <c r="V66" i="162"/>
  <c r="U66" i="162"/>
  <c r="T66" i="162"/>
  <c r="R66" i="162"/>
  <c r="Q66" i="162"/>
  <c r="P66" i="162"/>
  <c r="O66" i="162"/>
  <c r="N66" i="162"/>
  <c r="M66" i="162"/>
  <c r="L66" i="162"/>
  <c r="K66" i="162"/>
  <c r="J66" i="162"/>
  <c r="I66" i="162"/>
  <c r="H66" i="162"/>
  <c r="G66" i="162"/>
  <c r="F66" i="162"/>
  <c r="E66" i="162"/>
  <c r="D66" i="162"/>
  <c r="C66" i="162"/>
  <c r="V65" i="162"/>
  <c r="U65" i="162"/>
  <c r="T65" i="162"/>
  <c r="R65" i="162"/>
  <c r="Q65" i="162"/>
  <c r="P65" i="162"/>
  <c r="O65" i="162"/>
  <c r="N65" i="162"/>
  <c r="M65" i="162"/>
  <c r="L65" i="162"/>
  <c r="K65" i="162"/>
  <c r="J65" i="162"/>
  <c r="I65" i="162"/>
  <c r="H65" i="162"/>
  <c r="G65" i="162"/>
  <c r="F65" i="162"/>
  <c r="E65" i="162"/>
  <c r="D65" i="162"/>
  <c r="C65" i="162"/>
  <c r="V64" i="162"/>
  <c r="U64" i="162"/>
  <c r="T64" i="162"/>
  <c r="R64" i="162"/>
  <c r="Q64" i="162"/>
  <c r="P64" i="162"/>
  <c r="O64" i="162"/>
  <c r="N64" i="162"/>
  <c r="M64" i="162"/>
  <c r="L64" i="162"/>
  <c r="K64" i="162"/>
  <c r="J64" i="162"/>
  <c r="I64" i="162"/>
  <c r="H64" i="162"/>
  <c r="G64" i="162"/>
  <c r="F64" i="162"/>
  <c r="E64" i="162"/>
  <c r="D64" i="162"/>
  <c r="C64" i="162"/>
  <c r="V63" i="162"/>
  <c r="U63" i="162"/>
  <c r="T63" i="162"/>
  <c r="R63" i="162"/>
  <c r="Q63" i="162"/>
  <c r="P63" i="162"/>
  <c r="O63" i="162"/>
  <c r="N63" i="162"/>
  <c r="M63" i="162"/>
  <c r="L63" i="162"/>
  <c r="K63" i="162"/>
  <c r="J63" i="162"/>
  <c r="I63" i="162"/>
  <c r="H63" i="162"/>
  <c r="G63" i="162"/>
  <c r="F63" i="162"/>
  <c r="E63" i="162"/>
  <c r="D63" i="162"/>
  <c r="C63" i="162"/>
  <c r="V62" i="162"/>
  <c r="U62" i="162"/>
  <c r="T62" i="162"/>
  <c r="R62" i="162"/>
  <c r="Q62" i="162"/>
  <c r="P62" i="162"/>
  <c r="O62" i="162"/>
  <c r="N62" i="162"/>
  <c r="M62" i="162"/>
  <c r="L62" i="162"/>
  <c r="K62" i="162"/>
  <c r="J62" i="162"/>
  <c r="I62" i="162"/>
  <c r="H62" i="162"/>
  <c r="G62" i="162"/>
  <c r="F62" i="162"/>
  <c r="E62" i="162"/>
  <c r="D62" i="162"/>
  <c r="C62" i="162"/>
  <c r="V61" i="162"/>
  <c r="U61" i="162"/>
  <c r="T61" i="162"/>
  <c r="R61" i="162"/>
  <c r="Q61" i="162"/>
  <c r="P61" i="162"/>
  <c r="O61" i="162"/>
  <c r="N61" i="162"/>
  <c r="M61" i="162"/>
  <c r="L61" i="162"/>
  <c r="K61" i="162"/>
  <c r="J61" i="162"/>
  <c r="I61" i="162"/>
  <c r="H61" i="162"/>
  <c r="G61" i="162"/>
  <c r="F61" i="162"/>
  <c r="E61" i="162"/>
  <c r="D61" i="162"/>
  <c r="C61" i="162"/>
  <c r="V60" i="162"/>
  <c r="U60" i="162"/>
  <c r="T60" i="162"/>
  <c r="R60" i="162"/>
  <c r="Q60" i="162"/>
  <c r="P60" i="162"/>
  <c r="O60" i="162"/>
  <c r="N60" i="162"/>
  <c r="M60" i="162"/>
  <c r="L60" i="162"/>
  <c r="K60" i="162"/>
  <c r="J60" i="162"/>
  <c r="I60" i="162"/>
  <c r="H60" i="162"/>
  <c r="G60" i="162"/>
  <c r="F60" i="162"/>
  <c r="E60" i="162"/>
  <c r="D60" i="162"/>
  <c r="C60" i="162"/>
  <c r="V59" i="162"/>
  <c r="U59" i="162"/>
  <c r="T59" i="162"/>
  <c r="R59" i="162"/>
  <c r="Q59" i="162"/>
  <c r="P59" i="162"/>
  <c r="O59" i="162"/>
  <c r="N59" i="162"/>
  <c r="M59" i="162"/>
  <c r="L59" i="162"/>
  <c r="K59" i="162"/>
  <c r="J59" i="162"/>
  <c r="I59" i="162"/>
  <c r="H59" i="162"/>
  <c r="G59" i="162"/>
  <c r="F59" i="162"/>
  <c r="E59" i="162"/>
  <c r="D59" i="162"/>
  <c r="C59" i="162"/>
  <c r="V58" i="162"/>
  <c r="U58" i="162"/>
  <c r="T58" i="162"/>
  <c r="R58" i="162"/>
  <c r="Q58" i="162"/>
  <c r="P58" i="162"/>
  <c r="O58" i="162"/>
  <c r="N58" i="162"/>
  <c r="M58" i="162"/>
  <c r="L58" i="162"/>
  <c r="K58" i="162"/>
  <c r="J58" i="162"/>
  <c r="I58" i="162"/>
  <c r="H58" i="162"/>
  <c r="G58" i="162"/>
  <c r="F58" i="162"/>
  <c r="E58" i="162"/>
  <c r="D58" i="162"/>
  <c r="C58" i="162"/>
  <c r="V57" i="162"/>
  <c r="U57" i="162"/>
  <c r="T57" i="162"/>
  <c r="R57" i="162"/>
  <c r="Q57" i="162"/>
  <c r="P57" i="162"/>
  <c r="O57" i="162"/>
  <c r="N57" i="162"/>
  <c r="M57" i="162"/>
  <c r="L57" i="162"/>
  <c r="K57" i="162"/>
  <c r="J57" i="162"/>
  <c r="I57" i="162"/>
  <c r="H57" i="162"/>
  <c r="G57" i="162"/>
  <c r="F57" i="162"/>
  <c r="E57" i="162"/>
  <c r="D57" i="162"/>
  <c r="C57" i="162"/>
  <c r="V56" i="162"/>
  <c r="U56" i="162"/>
  <c r="T56" i="162"/>
  <c r="R56" i="162"/>
  <c r="Q56" i="162"/>
  <c r="P56" i="162"/>
  <c r="O56" i="162"/>
  <c r="N56" i="162"/>
  <c r="M56" i="162"/>
  <c r="L56" i="162"/>
  <c r="K56" i="162"/>
  <c r="J56" i="162"/>
  <c r="I56" i="162"/>
  <c r="H56" i="162"/>
  <c r="G56" i="162"/>
  <c r="F56" i="162"/>
  <c r="E56" i="162"/>
  <c r="D56" i="162"/>
  <c r="C56" i="162"/>
  <c r="V55" i="162"/>
  <c r="U55" i="162"/>
  <c r="T55" i="162"/>
  <c r="R55" i="162"/>
  <c r="Q55" i="162"/>
  <c r="P55" i="162"/>
  <c r="O55" i="162"/>
  <c r="N55" i="162"/>
  <c r="M55" i="162"/>
  <c r="L55" i="162"/>
  <c r="K55" i="162"/>
  <c r="J55" i="162"/>
  <c r="I55" i="162"/>
  <c r="H55" i="162"/>
  <c r="G55" i="162"/>
  <c r="F55" i="162"/>
  <c r="E55" i="162"/>
  <c r="D55" i="162"/>
  <c r="C55" i="162"/>
  <c r="V54" i="162"/>
  <c r="U54" i="162"/>
  <c r="T54" i="162"/>
  <c r="R54" i="162"/>
  <c r="Q54" i="162"/>
  <c r="P54" i="162"/>
  <c r="O54" i="162"/>
  <c r="N54" i="162"/>
  <c r="M54" i="162"/>
  <c r="L54" i="162"/>
  <c r="K54" i="162"/>
  <c r="J54" i="162"/>
  <c r="I54" i="162"/>
  <c r="H54" i="162"/>
  <c r="G54" i="162"/>
  <c r="F54" i="162"/>
  <c r="E54" i="162"/>
  <c r="D54" i="162"/>
  <c r="C54" i="162"/>
  <c r="V53" i="162"/>
  <c r="U53" i="162"/>
  <c r="T53" i="162"/>
  <c r="R53" i="162"/>
  <c r="Q53" i="162"/>
  <c r="P53" i="162"/>
  <c r="O53" i="162"/>
  <c r="N53" i="162"/>
  <c r="M53" i="162"/>
  <c r="L53" i="162"/>
  <c r="K53" i="162"/>
  <c r="J53" i="162"/>
  <c r="I53" i="162"/>
  <c r="H53" i="162"/>
  <c r="G53" i="162"/>
  <c r="F53" i="162"/>
  <c r="E53" i="162"/>
  <c r="D53" i="162"/>
  <c r="C53" i="162"/>
  <c r="V52" i="162"/>
  <c r="U52" i="162"/>
  <c r="T52" i="162"/>
  <c r="R52" i="162"/>
  <c r="Q52" i="162"/>
  <c r="P52" i="162"/>
  <c r="O52" i="162"/>
  <c r="N52" i="162"/>
  <c r="M52" i="162"/>
  <c r="L52" i="162"/>
  <c r="K52" i="162"/>
  <c r="J52" i="162"/>
  <c r="I52" i="162"/>
  <c r="H52" i="162"/>
  <c r="G52" i="162"/>
  <c r="F52" i="162"/>
  <c r="E52" i="162"/>
  <c r="D52" i="162"/>
  <c r="C52" i="162"/>
  <c r="V51" i="162"/>
  <c r="U51" i="162"/>
  <c r="T51" i="162"/>
  <c r="R51" i="162"/>
  <c r="Q51" i="162"/>
  <c r="P51" i="162"/>
  <c r="O51" i="162"/>
  <c r="N51" i="162"/>
  <c r="M51" i="162"/>
  <c r="L51" i="162"/>
  <c r="K51" i="162"/>
  <c r="J51" i="162"/>
  <c r="I51" i="162"/>
  <c r="H51" i="162"/>
  <c r="G51" i="162"/>
  <c r="F51" i="162"/>
  <c r="E51" i="162"/>
  <c r="D51" i="162"/>
  <c r="C51" i="162"/>
  <c r="V50" i="162"/>
  <c r="U50" i="162"/>
  <c r="T50" i="162"/>
  <c r="R50" i="162"/>
  <c r="Q50" i="162"/>
  <c r="P50" i="162"/>
  <c r="O50" i="162"/>
  <c r="N50" i="162"/>
  <c r="M50" i="162"/>
  <c r="L50" i="162"/>
  <c r="K50" i="162"/>
  <c r="J50" i="162"/>
  <c r="I50" i="162"/>
  <c r="H50" i="162"/>
  <c r="G50" i="162"/>
  <c r="F50" i="162"/>
  <c r="E50" i="162"/>
  <c r="D50" i="162"/>
  <c r="C50" i="162"/>
  <c r="V49" i="162"/>
  <c r="U49" i="162"/>
  <c r="T49" i="162"/>
  <c r="R49" i="162"/>
  <c r="Q49" i="162"/>
  <c r="P49" i="162"/>
  <c r="O49" i="162"/>
  <c r="N49" i="162"/>
  <c r="M49" i="162"/>
  <c r="L49" i="162"/>
  <c r="K49" i="162"/>
  <c r="J49" i="162"/>
  <c r="I49" i="162"/>
  <c r="H49" i="162"/>
  <c r="G49" i="162"/>
  <c r="F49" i="162"/>
  <c r="E49" i="162"/>
  <c r="D49" i="162"/>
  <c r="C49" i="162"/>
  <c r="V48" i="162"/>
  <c r="U48" i="162"/>
  <c r="T48" i="162"/>
  <c r="R48" i="162"/>
  <c r="Q48" i="162"/>
  <c r="P48" i="162"/>
  <c r="O48" i="162"/>
  <c r="N48" i="162"/>
  <c r="M48" i="162"/>
  <c r="L48" i="162"/>
  <c r="K48" i="162"/>
  <c r="J48" i="162"/>
  <c r="I48" i="162"/>
  <c r="H48" i="162"/>
  <c r="G48" i="162"/>
  <c r="F48" i="162"/>
  <c r="E48" i="162"/>
  <c r="D48" i="162"/>
  <c r="C48" i="162"/>
  <c r="V47" i="162"/>
  <c r="U47" i="162"/>
  <c r="T47" i="162"/>
  <c r="R47" i="162"/>
  <c r="Q47" i="162"/>
  <c r="P47" i="162"/>
  <c r="O47" i="162"/>
  <c r="N47" i="162"/>
  <c r="M47" i="162"/>
  <c r="L47" i="162"/>
  <c r="K47" i="162"/>
  <c r="J47" i="162"/>
  <c r="I47" i="162"/>
  <c r="H47" i="162"/>
  <c r="G47" i="162"/>
  <c r="F47" i="162"/>
  <c r="E47" i="162"/>
  <c r="D47" i="162"/>
  <c r="C47" i="162"/>
  <c r="V46" i="162"/>
  <c r="U46" i="162"/>
  <c r="T46" i="162"/>
  <c r="R46" i="162"/>
  <c r="Q46" i="162"/>
  <c r="P46" i="162"/>
  <c r="O46" i="162"/>
  <c r="N46" i="162"/>
  <c r="M46" i="162"/>
  <c r="L46" i="162"/>
  <c r="K46" i="162"/>
  <c r="J46" i="162"/>
  <c r="I46" i="162"/>
  <c r="H46" i="162"/>
  <c r="G46" i="162"/>
  <c r="F46" i="162"/>
  <c r="E46" i="162"/>
  <c r="D46" i="162"/>
  <c r="C46" i="162"/>
  <c r="V45" i="162"/>
  <c r="U45" i="162"/>
  <c r="T45" i="162"/>
  <c r="R45" i="162"/>
  <c r="Q45" i="162"/>
  <c r="P45" i="162"/>
  <c r="O45" i="162"/>
  <c r="N45" i="162"/>
  <c r="M45" i="162"/>
  <c r="L45" i="162"/>
  <c r="K45" i="162"/>
  <c r="J45" i="162"/>
  <c r="I45" i="162"/>
  <c r="H45" i="162"/>
  <c r="G45" i="162"/>
  <c r="F45" i="162"/>
  <c r="E45" i="162"/>
  <c r="D45" i="162"/>
  <c r="C45" i="162"/>
  <c r="V44" i="162"/>
  <c r="U44" i="162"/>
  <c r="T44" i="162"/>
  <c r="R44" i="162"/>
  <c r="Q44" i="162"/>
  <c r="P44" i="162"/>
  <c r="O44" i="162"/>
  <c r="N44" i="162"/>
  <c r="M44" i="162"/>
  <c r="L44" i="162"/>
  <c r="K44" i="162"/>
  <c r="J44" i="162"/>
  <c r="I44" i="162"/>
  <c r="H44" i="162"/>
  <c r="G44" i="162"/>
  <c r="F44" i="162"/>
  <c r="E44" i="162"/>
  <c r="D44" i="162"/>
  <c r="C44" i="162"/>
  <c r="V43" i="162"/>
  <c r="U43" i="162"/>
  <c r="T43" i="162"/>
  <c r="R43" i="162"/>
  <c r="Q43" i="162"/>
  <c r="P43" i="162"/>
  <c r="O43" i="162"/>
  <c r="N43" i="162"/>
  <c r="M43" i="162"/>
  <c r="L43" i="162"/>
  <c r="K43" i="162"/>
  <c r="J43" i="162"/>
  <c r="I43" i="162"/>
  <c r="H43" i="162"/>
  <c r="G43" i="162"/>
  <c r="F43" i="162"/>
  <c r="E43" i="162"/>
  <c r="D43" i="162"/>
  <c r="C43" i="162"/>
  <c r="V42" i="162"/>
  <c r="U42" i="162"/>
  <c r="T42" i="162"/>
  <c r="R42" i="162"/>
  <c r="Q42" i="162"/>
  <c r="P42" i="162"/>
  <c r="O42" i="162"/>
  <c r="N42" i="162"/>
  <c r="M42" i="162"/>
  <c r="L42" i="162"/>
  <c r="K42" i="162"/>
  <c r="J42" i="162"/>
  <c r="I42" i="162"/>
  <c r="H42" i="162"/>
  <c r="G42" i="162"/>
  <c r="F42" i="162"/>
  <c r="E42" i="162"/>
  <c r="D42" i="162"/>
  <c r="C42" i="162"/>
  <c r="V41" i="162"/>
  <c r="U41" i="162"/>
  <c r="T41" i="162"/>
  <c r="R41" i="162"/>
  <c r="Q41" i="162"/>
  <c r="P41" i="162"/>
  <c r="O41" i="162"/>
  <c r="N41" i="162"/>
  <c r="M41" i="162"/>
  <c r="L41" i="162"/>
  <c r="K41" i="162"/>
  <c r="J41" i="162"/>
  <c r="I41" i="162"/>
  <c r="H41" i="162"/>
  <c r="G41" i="162"/>
  <c r="F41" i="162"/>
  <c r="E41" i="162"/>
  <c r="D41" i="162"/>
  <c r="C41" i="162"/>
  <c r="V40" i="162"/>
  <c r="U40" i="162"/>
  <c r="T40" i="162"/>
  <c r="R40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E40" i="162"/>
  <c r="D40" i="162"/>
  <c r="C40" i="162"/>
  <c r="V39" i="162"/>
  <c r="U39" i="162"/>
  <c r="T39" i="162"/>
  <c r="R39" i="162"/>
  <c r="Q39" i="162"/>
  <c r="P39" i="162"/>
  <c r="O39" i="162"/>
  <c r="N39" i="162"/>
  <c r="M39" i="162"/>
  <c r="L39" i="162"/>
  <c r="K39" i="162"/>
  <c r="J39" i="162"/>
  <c r="I39" i="162"/>
  <c r="H39" i="162"/>
  <c r="G39" i="162"/>
  <c r="F39" i="162"/>
  <c r="E39" i="162"/>
  <c r="D39" i="162"/>
  <c r="C39" i="162"/>
  <c r="V38" i="162"/>
  <c r="U38" i="162"/>
  <c r="T38" i="162"/>
  <c r="R38" i="162"/>
  <c r="Q38" i="162"/>
  <c r="P38" i="162"/>
  <c r="O38" i="162"/>
  <c r="N38" i="162"/>
  <c r="M38" i="162"/>
  <c r="L38" i="162"/>
  <c r="K38" i="162"/>
  <c r="J38" i="162"/>
  <c r="I38" i="162"/>
  <c r="H38" i="162"/>
  <c r="G38" i="162"/>
  <c r="F38" i="162"/>
  <c r="E38" i="162"/>
  <c r="D38" i="162"/>
  <c r="C38" i="162"/>
  <c r="V37" i="162"/>
  <c r="U37" i="162"/>
  <c r="T37" i="162"/>
  <c r="R37" i="162"/>
  <c r="Q37" i="162"/>
  <c r="P37" i="162"/>
  <c r="O37" i="162"/>
  <c r="N37" i="162"/>
  <c r="M37" i="162"/>
  <c r="L37" i="162"/>
  <c r="K37" i="162"/>
  <c r="J37" i="162"/>
  <c r="I37" i="162"/>
  <c r="H37" i="162"/>
  <c r="G37" i="162"/>
  <c r="F37" i="162"/>
  <c r="E37" i="162"/>
  <c r="D37" i="162"/>
  <c r="C37" i="162"/>
  <c r="V36" i="162"/>
  <c r="U36" i="162"/>
  <c r="T36" i="162"/>
  <c r="R36" i="162"/>
  <c r="Q36" i="162"/>
  <c r="P36" i="162"/>
  <c r="O36" i="162"/>
  <c r="N36" i="162"/>
  <c r="M36" i="162"/>
  <c r="L36" i="162"/>
  <c r="K36" i="162"/>
  <c r="J36" i="162"/>
  <c r="I36" i="162"/>
  <c r="H36" i="162"/>
  <c r="G36" i="162"/>
  <c r="F36" i="162"/>
  <c r="E36" i="162"/>
  <c r="D36" i="162"/>
  <c r="C36" i="162"/>
  <c r="V35" i="162"/>
  <c r="U35" i="162"/>
  <c r="T35" i="162"/>
  <c r="R35" i="162"/>
  <c r="Q35" i="162"/>
  <c r="P35" i="162"/>
  <c r="O35" i="162"/>
  <c r="N35" i="162"/>
  <c r="M35" i="162"/>
  <c r="L35" i="162"/>
  <c r="K35" i="162"/>
  <c r="J35" i="162"/>
  <c r="I35" i="162"/>
  <c r="H35" i="162"/>
  <c r="G35" i="162"/>
  <c r="F35" i="162"/>
  <c r="E35" i="162"/>
  <c r="D35" i="162"/>
  <c r="C35" i="162"/>
  <c r="V34" i="162"/>
  <c r="U34" i="162"/>
  <c r="T34" i="162"/>
  <c r="R34" i="162"/>
  <c r="Q34" i="162"/>
  <c r="P34" i="162"/>
  <c r="O34" i="162"/>
  <c r="N34" i="162"/>
  <c r="M34" i="162"/>
  <c r="L34" i="162"/>
  <c r="K34" i="162"/>
  <c r="J34" i="162"/>
  <c r="I34" i="162"/>
  <c r="H34" i="162"/>
  <c r="G34" i="162"/>
  <c r="F34" i="162"/>
  <c r="E34" i="162"/>
  <c r="D34" i="162"/>
  <c r="C34" i="162"/>
  <c r="V33" i="162"/>
  <c r="U33" i="162"/>
  <c r="T33" i="162"/>
  <c r="R33" i="162"/>
  <c r="Q33" i="162"/>
  <c r="P33" i="162"/>
  <c r="O33" i="162"/>
  <c r="N33" i="162"/>
  <c r="M33" i="162"/>
  <c r="L33" i="162"/>
  <c r="K33" i="162"/>
  <c r="J33" i="162"/>
  <c r="I33" i="162"/>
  <c r="H33" i="162"/>
  <c r="G33" i="162"/>
  <c r="F33" i="162"/>
  <c r="E33" i="162"/>
  <c r="D33" i="162"/>
  <c r="C33" i="162"/>
  <c r="V32" i="162"/>
  <c r="U32" i="162"/>
  <c r="T32" i="162"/>
  <c r="R32" i="162"/>
  <c r="Q32" i="162"/>
  <c r="P32" i="162"/>
  <c r="O32" i="162"/>
  <c r="N32" i="162"/>
  <c r="M32" i="162"/>
  <c r="L32" i="162"/>
  <c r="K32" i="162"/>
  <c r="J32" i="162"/>
  <c r="I32" i="162"/>
  <c r="H32" i="162"/>
  <c r="G32" i="162"/>
  <c r="F32" i="162"/>
  <c r="E32" i="162"/>
  <c r="D32" i="162"/>
  <c r="C32" i="162"/>
  <c r="V31" i="162"/>
  <c r="U31" i="162"/>
  <c r="T31" i="162"/>
  <c r="R31" i="162"/>
  <c r="Q31" i="162"/>
  <c r="P31" i="162"/>
  <c r="O31" i="162"/>
  <c r="N31" i="162"/>
  <c r="M31" i="162"/>
  <c r="L31" i="162"/>
  <c r="K31" i="162"/>
  <c r="J31" i="162"/>
  <c r="I31" i="162"/>
  <c r="H31" i="162"/>
  <c r="G31" i="162"/>
  <c r="F31" i="162"/>
  <c r="E31" i="162"/>
  <c r="D31" i="162"/>
  <c r="C31" i="162"/>
  <c r="V30" i="162"/>
  <c r="U30" i="162"/>
  <c r="T30" i="162"/>
  <c r="R30" i="162"/>
  <c r="Q30" i="162"/>
  <c r="P30" i="162"/>
  <c r="O30" i="162"/>
  <c r="N30" i="162"/>
  <c r="M30" i="162"/>
  <c r="L30" i="162"/>
  <c r="K30" i="162"/>
  <c r="J30" i="162"/>
  <c r="I30" i="162"/>
  <c r="H30" i="162"/>
  <c r="G30" i="162"/>
  <c r="F30" i="162"/>
  <c r="E30" i="162"/>
  <c r="D30" i="162"/>
  <c r="C30" i="162"/>
  <c r="V29" i="162"/>
  <c r="U29" i="162"/>
  <c r="T29" i="162"/>
  <c r="R29" i="162"/>
  <c r="Q29" i="162"/>
  <c r="P29" i="162"/>
  <c r="O29" i="162"/>
  <c r="N29" i="162"/>
  <c r="M29" i="162"/>
  <c r="L29" i="162"/>
  <c r="K29" i="162"/>
  <c r="J29" i="162"/>
  <c r="I29" i="162"/>
  <c r="H29" i="162"/>
  <c r="G29" i="162"/>
  <c r="F29" i="162"/>
  <c r="E29" i="162"/>
  <c r="D29" i="162"/>
  <c r="C29" i="162"/>
  <c r="V28" i="162"/>
  <c r="U28" i="162"/>
  <c r="T28" i="162"/>
  <c r="R28" i="162"/>
  <c r="Q28" i="162"/>
  <c r="P28" i="162"/>
  <c r="O28" i="162"/>
  <c r="N28" i="162"/>
  <c r="M28" i="162"/>
  <c r="L28" i="162"/>
  <c r="K28" i="162"/>
  <c r="J28" i="162"/>
  <c r="I28" i="162"/>
  <c r="H28" i="162"/>
  <c r="G28" i="162"/>
  <c r="F28" i="162"/>
  <c r="E28" i="162"/>
  <c r="D28" i="162"/>
  <c r="C28" i="162"/>
  <c r="V27" i="162"/>
  <c r="U27" i="162"/>
  <c r="T27" i="162"/>
  <c r="R27" i="162"/>
  <c r="Q27" i="162"/>
  <c r="P27" i="162"/>
  <c r="O27" i="162"/>
  <c r="N27" i="162"/>
  <c r="M27" i="162"/>
  <c r="L27" i="162"/>
  <c r="K27" i="162"/>
  <c r="J27" i="162"/>
  <c r="I27" i="162"/>
  <c r="H27" i="162"/>
  <c r="G27" i="162"/>
  <c r="F27" i="162"/>
  <c r="E27" i="162"/>
  <c r="D27" i="162"/>
  <c r="C27" i="162"/>
  <c r="V26" i="162"/>
  <c r="U26" i="162"/>
  <c r="T26" i="162"/>
  <c r="R26" i="162"/>
  <c r="Q26" i="162"/>
  <c r="P26" i="162"/>
  <c r="O26" i="162"/>
  <c r="N26" i="162"/>
  <c r="M26" i="162"/>
  <c r="L26" i="162"/>
  <c r="K26" i="162"/>
  <c r="J26" i="162"/>
  <c r="I26" i="162"/>
  <c r="H26" i="162"/>
  <c r="G26" i="162"/>
  <c r="F26" i="162"/>
  <c r="E26" i="162"/>
  <c r="D26" i="162"/>
  <c r="C26" i="162"/>
  <c r="V25" i="162"/>
  <c r="U25" i="162"/>
  <c r="T25" i="162"/>
  <c r="R25" i="162"/>
  <c r="Q25" i="162"/>
  <c r="P25" i="162"/>
  <c r="O25" i="162"/>
  <c r="N25" i="162"/>
  <c r="M25" i="162"/>
  <c r="L25" i="162"/>
  <c r="K25" i="162"/>
  <c r="J25" i="162"/>
  <c r="I25" i="162"/>
  <c r="H25" i="162"/>
  <c r="G25" i="162"/>
  <c r="F25" i="162"/>
  <c r="E25" i="162"/>
  <c r="D25" i="162"/>
  <c r="C25" i="162"/>
  <c r="V24" i="162"/>
  <c r="U24" i="162"/>
  <c r="T24" i="162"/>
  <c r="R24" i="162"/>
  <c r="Q24" i="162"/>
  <c r="P24" i="162"/>
  <c r="O24" i="162"/>
  <c r="N24" i="162"/>
  <c r="M24" i="162"/>
  <c r="L24" i="162"/>
  <c r="K24" i="162"/>
  <c r="J24" i="162"/>
  <c r="I24" i="162"/>
  <c r="H24" i="162"/>
  <c r="G24" i="162"/>
  <c r="F24" i="162"/>
  <c r="E24" i="162"/>
  <c r="D24" i="162"/>
  <c r="C24" i="162"/>
  <c r="V23" i="162"/>
  <c r="U23" i="162"/>
  <c r="T23" i="162"/>
  <c r="R23" i="162"/>
  <c r="Q23" i="162"/>
  <c r="P23" i="162"/>
  <c r="O23" i="162"/>
  <c r="N23" i="162"/>
  <c r="M23" i="162"/>
  <c r="L23" i="162"/>
  <c r="K23" i="162"/>
  <c r="J23" i="162"/>
  <c r="I23" i="162"/>
  <c r="H23" i="162"/>
  <c r="G23" i="162"/>
  <c r="F23" i="162"/>
  <c r="E23" i="162"/>
  <c r="D23" i="162"/>
  <c r="C23" i="162"/>
  <c r="V22" i="162"/>
  <c r="U22" i="162"/>
  <c r="T22" i="162"/>
  <c r="R22" i="162"/>
  <c r="Q22" i="162"/>
  <c r="P22" i="162"/>
  <c r="O22" i="162"/>
  <c r="N22" i="162"/>
  <c r="M22" i="162"/>
  <c r="L22" i="162"/>
  <c r="K22" i="162"/>
  <c r="J22" i="162"/>
  <c r="I22" i="162"/>
  <c r="H22" i="162"/>
  <c r="G22" i="162"/>
  <c r="F22" i="162"/>
  <c r="E22" i="162"/>
  <c r="D22" i="162"/>
  <c r="C22" i="162"/>
  <c r="V21" i="162"/>
  <c r="U21" i="162"/>
  <c r="T21" i="162"/>
  <c r="R21" i="162"/>
  <c r="Q21" i="162"/>
  <c r="P21" i="162"/>
  <c r="O21" i="162"/>
  <c r="N21" i="162"/>
  <c r="M21" i="162"/>
  <c r="L21" i="162"/>
  <c r="K21" i="162"/>
  <c r="J21" i="162"/>
  <c r="I21" i="162"/>
  <c r="H21" i="162"/>
  <c r="G21" i="162"/>
  <c r="F21" i="162"/>
  <c r="E21" i="162"/>
  <c r="D21" i="162"/>
  <c r="C21" i="162"/>
  <c r="V20" i="162"/>
  <c r="U20" i="162"/>
  <c r="T20" i="162"/>
  <c r="R20" i="162"/>
  <c r="Q20" i="162"/>
  <c r="P20" i="162"/>
  <c r="O20" i="162"/>
  <c r="N20" i="162"/>
  <c r="M20" i="162"/>
  <c r="L20" i="162"/>
  <c r="K20" i="162"/>
  <c r="J20" i="162"/>
  <c r="I20" i="162"/>
  <c r="H20" i="162"/>
  <c r="G20" i="162"/>
  <c r="F20" i="162"/>
  <c r="E20" i="162"/>
  <c r="D20" i="162"/>
  <c r="C20" i="162"/>
  <c r="V19" i="162"/>
  <c r="U19" i="162"/>
  <c r="T19" i="162"/>
  <c r="R19" i="162"/>
  <c r="Q19" i="162"/>
  <c r="P19" i="162"/>
  <c r="O19" i="162"/>
  <c r="N19" i="162"/>
  <c r="M19" i="162"/>
  <c r="L19" i="162"/>
  <c r="K19" i="162"/>
  <c r="J19" i="162"/>
  <c r="I19" i="162"/>
  <c r="H19" i="162"/>
  <c r="G19" i="162"/>
  <c r="F19" i="162"/>
  <c r="E19" i="162"/>
  <c r="D19" i="162"/>
  <c r="C19" i="162"/>
  <c r="V18" i="162"/>
  <c r="U18" i="162"/>
  <c r="T18" i="162"/>
  <c r="R18" i="162"/>
  <c r="Q18" i="162"/>
  <c r="P18" i="162"/>
  <c r="O18" i="162"/>
  <c r="N18" i="162"/>
  <c r="M18" i="162"/>
  <c r="L18" i="162"/>
  <c r="K18" i="162"/>
  <c r="J18" i="162"/>
  <c r="I18" i="162"/>
  <c r="H18" i="162"/>
  <c r="G18" i="162"/>
  <c r="F18" i="162"/>
  <c r="E18" i="162"/>
  <c r="D18" i="162"/>
  <c r="C18" i="162"/>
  <c r="V17" i="162"/>
  <c r="U17" i="162"/>
  <c r="T17" i="162"/>
  <c r="R17" i="162"/>
  <c r="Q17" i="162"/>
  <c r="P17" i="162"/>
  <c r="O17" i="162"/>
  <c r="N17" i="162"/>
  <c r="M17" i="162"/>
  <c r="L17" i="162"/>
  <c r="K17" i="162"/>
  <c r="J17" i="162"/>
  <c r="I17" i="162"/>
  <c r="H17" i="162"/>
  <c r="G17" i="162"/>
  <c r="F17" i="162"/>
  <c r="E17" i="162"/>
  <c r="D17" i="162"/>
  <c r="C17" i="162"/>
  <c r="V16" i="162"/>
  <c r="U16" i="162"/>
  <c r="T16" i="162"/>
  <c r="R16" i="162"/>
  <c r="Q16" i="162"/>
  <c r="P16" i="162"/>
  <c r="O16" i="162"/>
  <c r="N16" i="162"/>
  <c r="M16" i="162"/>
  <c r="L16" i="162"/>
  <c r="K16" i="162"/>
  <c r="J16" i="162"/>
  <c r="I16" i="162"/>
  <c r="H16" i="162"/>
  <c r="G16" i="162"/>
  <c r="F16" i="162"/>
  <c r="E16" i="162"/>
  <c r="D16" i="162"/>
  <c r="C16" i="162"/>
  <c r="V15" i="162"/>
  <c r="U15" i="162"/>
  <c r="T15" i="162"/>
  <c r="R15" i="162"/>
  <c r="Q15" i="162"/>
  <c r="P15" i="162"/>
  <c r="O15" i="162"/>
  <c r="N15" i="162"/>
  <c r="M15" i="162"/>
  <c r="L15" i="162"/>
  <c r="K15" i="162"/>
  <c r="J15" i="162"/>
  <c r="I15" i="162"/>
  <c r="H15" i="162"/>
  <c r="G15" i="162"/>
  <c r="F15" i="162"/>
  <c r="E15" i="162"/>
  <c r="D15" i="162"/>
  <c r="C15" i="162"/>
  <c r="V14" i="162"/>
  <c r="U14" i="162"/>
  <c r="T14" i="162"/>
  <c r="R14" i="162"/>
  <c r="Q14" i="162"/>
  <c r="P14" i="162"/>
  <c r="O14" i="162"/>
  <c r="N14" i="162"/>
  <c r="M14" i="162"/>
  <c r="L14" i="162"/>
  <c r="K14" i="162"/>
  <c r="J14" i="162"/>
  <c r="I14" i="162"/>
  <c r="H14" i="162"/>
  <c r="G14" i="162"/>
  <c r="F14" i="162"/>
  <c r="E14" i="162"/>
  <c r="D14" i="162"/>
  <c r="C14" i="162"/>
  <c r="V13" i="162"/>
  <c r="U13" i="162"/>
  <c r="T13" i="162"/>
  <c r="R13" i="162"/>
  <c r="Q13" i="162"/>
  <c r="P13" i="162"/>
  <c r="O13" i="162"/>
  <c r="N13" i="162"/>
  <c r="M13" i="162"/>
  <c r="L13" i="162"/>
  <c r="K13" i="162"/>
  <c r="J13" i="162"/>
  <c r="I13" i="162"/>
  <c r="H13" i="162"/>
  <c r="G13" i="162"/>
  <c r="F13" i="162"/>
  <c r="E13" i="162"/>
  <c r="D13" i="162"/>
  <c r="C13" i="162"/>
  <c r="V12" i="162"/>
  <c r="U12" i="162"/>
  <c r="T12" i="162"/>
  <c r="R12" i="162"/>
  <c r="Q12" i="162"/>
  <c r="P12" i="162"/>
  <c r="O12" i="162"/>
  <c r="N12" i="162"/>
  <c r="M12" i="162"/>
  <c r="L12" i="162"/>
  <c r="K12" i="162"/>
  <c r="J12" i="162"/>
  <c r="I12" i="162"/>
  <c r="H12" i="162"/>
  <c r="G12" i="162"/>
  <c r="F12" i="162"/>
  <c r="E12" i="162"/>
  <c r="D12" i="162"/>
  <c r="C12" i="162"/>
  <c r="V11" i="162"/>
  <c r="U11" i="162"/>
  <c r="T11" i="162"/>
  <c r="R11" i="162"/>
  <c r="Q11" i="162"/>
  <c r="P11" i="162"/>
  <c r="O11" i="162"/>
  <c r="N11" i="162"/>
  <c r="M11" i="162"/>
  <c r="L11" i="162"/>
  <c r="K11" i="162"/>
  <c r="J11" i="162"/>
  <c r="I11" i="162"/>
  <c r="H11" i="162"/>
  <c r="G11" i="162"/>
  <c r="F11" i="162"/>
  <c r="E11" i="162"/>
  <c r="D11" i="162"/>
  <c r="C11" i="162"/>
  <c r="V10" i="162"/>
  <c r="U10" i="162"/>
  <c r="T10" i="162"/>
  <c r="R10" i="162"/>
  <c r="Q10" i="162"/>
  <c r="P10" i="162"/>
  <c r="O10" i="162"/>
  <c r="N10" i="162"/>
  <c r="M10" i="162"/>
  <c r="L10" i="162"/>
  <c r="K10" i="162"/>
  <c r="J10" i="162"/>
  <c r="I10" i="162"/>
  <c r="H10" i="162"/>
  <c r="G10" i="162"/>
  <c r="F10" i="162"/>
  <c r="E10" i="162"/>
  <c r="D10" i="162"/>
  <c r="C10" i="162"/>
  <c r="V13" i="91"/>
  <c r="U13" i="91"/>
  <c r="T13" i="91"/>
  <c r="I13" i="91"/>
  <c r="V12" i="91"/>
  <c r="U12" i="91"/>
  <c r="I12" i="91" s="1"/>
  <c r="T12" i="91"/>
  <c r="J12" i="91"/>
  <c r="V11" i="91"/>
  <c r="J11" i="91" s="1"/>
  <c r="U11" i="91"/>
  <c r="T11" i="91"/>
  <c r="I11" i="91"/>
  <c r="H11" i="91"/>
  <c r="V10" i="91"/>
  <c r="U10" i="91"/>
  <c r="T10" i="91"/>
  <c r="S113" i="270"/>
  <c r="Q113" i="270"/>
  <c r="O113" i="270"/>
  <c r="N113" i="270"/>
  <c r="L113" i="270"/>
  <c r="M113" i="270"/>
  <c r="D113" i="270"/>
  <c r="S112" i="270"/>
  <c r="Q112" i="270"/>
  <c r="R112" i="270"/>
  <c r="O112" i="270"/>
  <c r="P112" i="270"/>
  <c r="N112" i="270"/>
  <c r="M112" i="270"/>
  <c r="D112" i="270"/>
  <c r="S111" i="270"/>
  <c r="R111" i="270"/>
  <c r="P111" i="270"/>
  <c r="M111" i="270"/>
  <c r="N111" i="270"/>
  <c r="L111" i="270"/>
  <c r="D111" i="270"/>
  <c r="S110" i="270"/>
  <c r="R110" i="270"/>
  <c r="Q110" i="270"/>
  <c r="P110" i="270"/>
  <c r="O110" i="270"/>
  <c r="N110" i="270"/>
  <c r="L110" i="270"/>
  <c r="D110" i="270"/>
  <c r="S109" i="270"/>
  <c r="Q109" i="270"/>
  <c r="O109" i="270"/>
  <c r="N109" i="270"/>
  <c r="L109" i="270"/>
  <c r="M109" i="270"/>
  <c r="D109" i="270"/>
  <c r="S108" i="270"/>
  <c r="Q108" i="270"/>
  <c r="R108" i="270"/>
  <c r="O108" i="270"/>
  <c r="P108" i="270"/>
  <c r="N108" i="270"/>
  <c r="M108" i="270"/>
  <c r="D108" i="270"/>
  <c r="S107" i="270"/>
  <c r="R107" i="270"/>
  <c r="P107" i="270"/>
  <c r="M107" i="270"/>
  <c r="N107" i="270"/>
  <c r="D107" i="270"/>
  <c r="R106" i="270"/>
  <c r="S106" i="270"/>
  <c r="P106" i="270"/>
  <c r="Q106" i="270"/>
  <c r="O106" i="270"/>
  <c r="N106" i="270"/>
  <c r="L106" i="270"/>
  <c r="D106" i="270"/>
  <c r="S105" i="270"/>
  <c r="Q105" i="270"/>
  <c r="O105" i="270"/>
  <c r="N105" i="270"/>
  <c r="L105" i="270"/>
  <c r="M105" i="270"/>
  <c r="D105" i="270"/>
  <c r="S104" i="270"/>
  <c r="Q104" i="270"/>
  <c r="R104" i="270"/>
  <c r="O104" i="270"/>
  <c r="P104" i="270"/>
  <c r="N104" i="270"/>
  <c r="M104" i="270"/>
  <c r="D104" i="270"/>
  <c r="S103" i="270"/>
  <c r="R103" i="270"/>
  <c r="P103" i="270"/>
  <c r="M103" i="270"/>
  <c r="N103" i="270"/>
  <c r="L103" i="270"/>
  <c r="D103" i="270"/>
  <c r="R102" i="270"/>
  <c r="S102" i="270"/>
  <c r="P102" i="270"/>
  <c r="Q102" i="270"/>
  <c r="O102" i="270"/>
  <c r="N102" i="270"/>
  <c r="L102" i="270"/>
  <c r="D102" i="270"/>
  <c r="S101" i="270"/>
  <c r="Q101" i="270"/>
  <c r="O101" i="270"/>
  <c r="N101" i="270"/>
  <c r="L101" i="270"/>
  <c r="M101" i="270"/>
  <c r="D101" i="270"/>
  <c r="S100" i="270"/>
  <c r="Q100" i="270"/>
  <c r="R100" i="270"/>
  <c r="O100" i="270"/>
  <c r="P100" i="270"/>
  <c r="N100" i="270"/>
  <c r="M100" i="270"/>
  <c r="D100" i="270"/>
  <c r="S99" i="270"/>
  <c r="R99" i="270"/>
  <c r="P99" i="270"/>
  <c r="M99" i="270"/>
  <c r="N99" i="270"/>
  <c r="L99" i="270"/>
  <c r="D99" i="270"/>
  <c r="R98" i="270"/>
  <c r="S98" i="270"/>
  <c r="P98" i="270"/>
  <c r="Q98" i="270"/>
  <c r="O98" i="270"/>
  <c r="N98" i="270"/>
  <c r="L98" i="270"/>
  <c r="D98" i="270"/>
  <c r="S97" i="270"/>
  <c r="Q97" i="270"/>
  <c r="O97" i="270"/>
  <c r="N97" i="270"/>
  <c r="L97" i="270"/>
  <c r="M97" i="270"/>
  <c r="D97" i="270"/>
  <c r="S96" i="270"/>
  <c r="Q96" i="270"/>
  <c r="R96" i="270"/>
  <c r="O96" i="270"/>
  <c r="P96" i="270"/>
  <c r="N96" i="270"/>
  <c r="M96" i="270"/>
  <c r="D96" i="270"/>
  <c r="S95" i="270"/>
  <c r="R95" i="270"/>
  <c r="P95" i="270"/>
  <c r="M95" i="270"/>
  <c r="N95" i="270"/>
  <c r="L95" i="270"/>
  <c r="D95" i="270"/>
  <c r="R94" i="270"/>
  <c r="S94" i="270"/>
  <c r="P94" i="270"/>
  <c r="Q94" i="270"/>
  <c r="O94" i="270"/>
  <c r="N94" i="270"/>
  <c r="L94" i="270"/>
  <c r="D94" i="270"/>
  <c r="S93" i="270"/>
  <c r="Q93" i="270"/>
  <c r="O93" i="270"/>
  <c r="N93" i="270"/>
  <c r="L93" i="270"/>
  <c r="M93" i="270"/>
  <c r="D93" i="270"/>
  <c r="S92" i="270"/>
  <c r="Q92" i="270"/>
  <c r="R92" i="270"/>
  <c r="O92" i="270"/>
  <c r="P92" i="270"/>
  <c r="N92" i="270"/>
  <c r="M92" i="270"/>
  <c r="D92" i="270"/>
  <c r="S91" i="270"/>
  <c r="R91" i="270"/>
  <c r="P91" i="270"/>
  <c r="N91" i="270"/>
  <c r="M91" i="270"/>
  <c r="L91" i="270"/>
  <c r="D91" i="270"/>
  <c r="R90" i="270"/>
  <c r="S90" i="270"/>
  <c r="P90" i="270"/>
  <c r="Q90" i="270"/>
  <c r="O90" i="270"/>
  <c r="N90" i="270"/>
  <c r="M90" i="270"/>
  <c r="L90" i="270"/>
  <c r="D90" i="270"/>
  <c r="S89" i="270"/>
  <c r="R89" i="270"/>
  <c r="Q89" i="270"/>
  <c r="P89" i="270"/>
  <c r="O89" i="270"/>
  <c r="N89" i="270"/>
  <c r="M89" i="270"/>
  <c r="D89" i="270"/>
  <c r="S88" i="270"/>
  <c r="R88" i="270"/>
  <c r="P88" i="270"/>
  <c r="N88" i="270"/>
  <c r="M88" i="270"/>
  <c r="D88" i="270"/>
  <c r="S87" i="270"/>
  <c r="R87" i="270"/>
  <c r="Q87" i="270"/>
  <c r="P87" i="270"/>
  <c r="N87" i="270"/>
  <c r="L87" i="270"/>
  <c r="D87" i="270"/>
  <c r="S86" i="270"/>
  <c r="Q86" i="270"/>
  <c r="O86" i="270"/>
  <c r="N86" i="270"/>
  <c r="M86" i="270"/>
  <c r="L86" i="270"/>
  <c r="D86" i="270"/>
  <c r="S85" i="270"/>
  <c r="R85" i="270"/>
  <c r="Q85" i="270"/>
  <c r="P85" i="270"/>
  <c r="O85" i="270"/>
  <c r="N85" i="270"/>
  <c r="M85" i="270"/>
  <c r="D85" i="270"/>
  <c r="S84" i="270"/>
  <c r="R84" i="270"/>
  <c r="P84" i="270"/>
  <c r="N84" i="270"/>
  <c r="M84" i="270"/>
  <c r="D84" i="270"/>
  <c r="S83" i="270"/>
  <c r="R83" i="270"/>
  <c r="Q83" i="270"/>
  <c r="P83" i="270"/>
  <c r="N83" i="270"/>
  <c r="L83" i="270"/>
  <c r="D83" i="270"/>
  <c r="S82" i="270"/>
  <c r="R82" i="270"/>
  <c r="Q82" i="270"/>
  <c r="P82" i="270"/>
  <c r="O82" i="270"/>
  <c r="N82" i="270"/>
  <c r="M82" i="270"/>
  <c r="L82" i="270"/>
  <c r="D82" i="270"/>
  <c r="S81" i="270"/>
  <c r="R81" i="270"/>
  <c r="Q81" i="270"/>
  <c r="P81" i="270"/>
  <c r="O81" i="270"/>
  <c r="N81" i="270"/>
  <c r="M81" i="270"/>
  <c r="D81" i="270"/>
  <c r="S80" i="270"/>
  <c r="R80" i="270"/>
  <c r="P80" i="270"/>
  <c r="N80" i="270"/>
  <c r="M80" i="270"/>
  <c r="D80" i="270"/>
  <c r="S79" i="270"/>
  <c r="R79" i="270"/>
  <c r="Q79" i="270"/>
  <c r="P79" i="270"/>
  <c r="N79" i="270"/>
  <c r="L79" i="270"/>
  <c r="D79" i="270"/>
  <c r="S78" i="270"/>
  <c r="Q78" i="270"/>
  <c r="O78" i="270"/>
  <c r="N78" i="270"/>
  <c r="M78" i="270"/>
  <c r="L78" i="270"/>
  <c r="D78" i="270"/>
  <c r="S77" i="270"/>
  <c r="R77" i="270"/>
  <c r="Q77" i="270"/>
  <c r="P77" i="270"/>
  <c r="O77" i="270"/>
  <c r="N77" i="270"/>
  <c r="M77" i="270"/>
  <c r="D77" i="270"/>
  <c r="S76" i="270"/>
  <c r="R76" i="270"/>
  <c r="P76" i="270"/>
  <c r="N76" i="270"/>
  <c r="M76" i="270"/>
  <c r="D76" i="270"/>
  <c r="S75" i="270"/>
  <c r="R75" i="270"/>
  <c r="Q75" i="270"/>
  <c r="P75" i="270"/>
  <c r="N75" i="270"/>
  <c r="M75" i="270"/>
  <c r="L75" i="270"/>
  <c r="D75" i="270"/>
  <c r="S74" i="270"/>
  <c r="R74" i="270"/>
  <c r="Q74" i="270"/>
  <c r="P74" i="270"/>
  <c r="O74" i="270"/>
  <c r="N74" i="270"/>
  <c r="M74" i="270"/>
  <c r="L74" i="270"/>
  <c r="D74" i="270"/>
  <c r="S73" i="270"/>
  <c r="R73" i="270"/>
  <c r="Q73" i="270"/>
  <c r="P73" i="270"/>
  <c r="O73" i="270"/>
  <c r="N73" i="270"/>
  <c r="M73" i="270"/>
  <c r="D73" i="270"/>
  <c r="S72" i="270"/>
  <c r="R72" i="270"/>
  <c r="Q72" i="270"/>
  <c r="P72" i="270"/>
  <c r="N72" i="270"/>
  <c r="M72" i="270"/>
  <c r="S71" i="270"/>
  <c r="R71" i="270"/>
  <c r="Q71" i="270"/>
  <c r="P71" i="270"/>
  <c r="N71" i="270"/>
  <c r="M71" i="270"/>
  <c r="L71" i="270"/>
  <c r="S70" i="270"/>
  <c r="R70" i="270"/>
  <c r="Q70" i="270"/>
  <c r="P70" i="270"/>
  <c r="O70" i="270"/>
  <c r="N70" i="270"/>
  <c r="M70" i="270"/>
  <c r="L70" i="270"/>
  <c r="S69" i="270"/>
  <c r="R69" i="270"/>
  <c r="Q69" i="270"/>
  <c r="P69" i="270"/>
  <c r="O69" i="270"/>
  <c r="N69" i="270"/>
  <c r="M69" i="270"/>
  <c r="D69" i="270"/>
  <c r="S68" i="270"/>
  <c r="R68" i="270"/>
  <c r="P68" i="270"/>
  <c r="N68" i="270"/>
  <c r="M68" i="270"/>
  <c r="S67" i="270"/>
  <c r="R67" i="270"/>
  <c r="Q67" i="270"/>
  <c r="P67" i="270"/>
  <c r="N67" i="270"/>
  <c r="M67" i="270"/>
  <c r="L67" i="270"/>
  <c r="D67" i="270"/>
  <c r="S66" i="270"/>
  <c r="Q66" i="270"/>
  <c r="O66" i="270"/>
  <c r="N66" i="270"/>
  <c r="M66" i="270"/>
  <c r="L66" i="270"/>
  <c r="S65" i="270"/>
  <c r="R65" i="270"/>
  <c r="Q65" i="270"/>
  <c r="P65" i="270"/>
  <c r="O65" i="270"/>
  <c r="N65" i="270"/>
  <c r="M65" i="270"/>
  <c r="D65" i="270"/>
  <c r="S64" i="270"/>
  <c r="R64" i="270"/>
  <c r="P64" i="270"/>
  <c r="N64" i="270"/>
  <c r="M64" i="270"/>
  <c r="D64" i="270"/>
  <c r="S63" i="270"/>
  <c r="R63" i="270"/>
  <c r="Q63" i="270"/>
  <c r="P63" i="270"/>
  <c r="N63" i="270"/>
  <c r="L63" i="270"/>
  <c r="S61" i="270"/>
  <c r="R61" i="270"/>
  <c r="R62" i="270" s="1"/>
  <c r="Q61" i="270"/>
  <c r="Q62" i="270" s="1"/>
  <c r="P61" i="270"/>
  <c r="P62" i="270" s="1"/>
  <c r="O61" i="270"/>
  <c r="N61" i="270"/>
  <c r="N62" i="270" s="1"/>
  <c r="M61" i="270"/>
  <c r="L61" i="270"/>
  <c r="L62" i="270" s="1"/>
  <c r="H62" i="270"/>
  <c r="G62" i="270"/>
  <c r="C62" i="270"/>
  <c r="B62" i="270"/>
  <c r="S59" i="270"/>
  <c r="R59" i="270"/>
  <c r="R60" i="270" s="1"/>
  <c r="Q59" i="270"/>
  <c r="Q60" i="270" s="1"/>
  <c r="P59" i="270"/>
  <c r="P60" i="270" s="1"/>
  <c r="N59" i="270"/>
  <c r="N60" i="270" s="1"/>
  <c r="L59" i="270"/>
  <c r="L60" i="270" s="1"/>
  <c r="M59" i="270"/>
  <c r="J60" i="270"/>
  <c r="I60" i="270"/>
  <c r="F60" i="270"/>
  <c r="E60" i="270"/>
  <c r="C60" i="270"/>
  <c r="D59" i="270"/>
  <c r="I58" i="161"/>
  <c r="I59" i="161"/>
  <c r="J58" i="270"/>
  <c r="H58" i="161"/>
  <c r="H59" i="161"/>
  <c r="G58" i="161"/>
  <c r="G58" i="270" s="1"/>
  <c r="G59" i="161"/>
  <c r="F58" i="161"/>
  <c r="F59" i="161"/>
  <c r="F58" i="270"/>
  <c r="N58" i="270" s="1"/>
  <c r="E58" i="161"/>
  <c r="E59" i="161"/>
  <c r="E58" i="270"/>
  <c r="M58" i="270" s="1"/>
  <c r="B58" i="161"/>
  <c r="B59" i="161"/>
  <c r="B58" i="270" s="1"/>
  <c r="B57" i="270" s="1"/>
  <c r="B56" i="270" s="1"/>
  <c r="B55" i="270" s="1"/>
  <c r="B54" i="270" s="1"/>
  <c r="B53" i="270" s="1"/>
  <c r="B52" i="270" s="1"/>
  <c r="B51" i="270" s="1"/>
  <c r="B50" i="270" s="1"/>
  <c r="B49" i="270" s="1"/>
  <c r="B48" i="270" s="1"/>
  <c r="B47" i="270" s="1"/>
  <c r="B46" i="270" s="1"/>
  <c r="B45" i="270" s="1"/>
  <c r="B44" i="270" s="1"/>
  <c r="B43" i="270" s="1"/>
  <c r="B42" i="270" s="1"/>
  <c r="B41" i="270" s="1"/>
  <c r="B40" i="270" s="1"/>
  <c r="B39" i="270" s="1"/>
  <c r="B38" i="270" s="1"/>
  <c r="B37" i="270" s="1"/>
  <c r="B36" i="270" s="1"/>
  <c r="B35" i="270" s="1"/>
  <c r="B34" i="270" s="1"/>
  <c r="B33" i="270" s="1"/>
  <c r="B32" i="270" s="1"/>
  <c r="B31" i="270" s="1"/>
  <c r="B30" i="270" s="1"/>
  <c r="B29" i="270" s="1"/>
  <c r="B28" i="270" s="1"/>
  <c r="B27" i="270" s="1"/>
  <c r="B26" i="270" s="1"/>
  <c r="B25" i="270" s="1"/>
  <c r="B24" i="270" s="1"/>
  <c r="B23" i="270" s="1"/>
  <c r="B22" i="270" s="1"/>
  <c r="B21" i="270" s="1"/>
  <c r="B20" i="270" s="1"/>
  <c r="B19" i="270" s="1"/>
  <c r="B18" i="270" s="1"/>
  <c r="B17" i="270" s="1"/>
  <c r="B16" i="270" s="1"/>
  <c r="B15" i="270" s="1"/>
  <c r="B14" i="270" s="1"/>
  <c r="B13" i="270" s="1"/>
  <c r="B12" i="270" s="1"/>
  <c r="B11" i="270" s="1"/>
  <c r="B10" i="270" s="1"/>
  <c r="I57" i="161"/>
  <c r="J57" i="270"/>
  <c r="H57" i="161"/>
  <c r="G57" i="161"/>
  <c r="F57" i="161"/>
  <c r="E57" i="161"/>
  <c r="E57" i="270" s="1"/>
  <c r="B57" i="161"/>
  <c r="I56" i="161"/>
  <c r="J56" i="270"/>
  <c r="H56" i="161"/>
  <c r="G56" i="161"/>
  <c r="F56" i="161"/>
  <c r="E56" i="161"/>
  <c r="B56" i="161"/>
  <c r="I55" i="161"/>
  <c r="J55" i="270"/>
  <c r="H55" i="161"/>
  <c r="G55" i="161"/>
  <c r="F55" i="161"/>
  <c r="E55" i="161"/>
  <c r="B55" i="161"/>
  <c r="I54" i="161"/>
  <c r="J54" i="270"/>
  <c r="H54" i="161"/>
  <c r="G54" i="161"/>
  <c r="F54" i="161"/>
  <c r="E54" i="161"/>
  <c r="B54" i="161"/>
  <c r="I53" i="161"/>
  <c r="J53" i="270"/>
  <c r="H53" i="161"/>
  <c r="G53" i="161"/>
  <c r="F53" i="161"/>
  <c r="E53" i="161"/>
  <c r="B53" i="161"/>
  <c r="I52" i="161"/>
  <c r="J52" i="270"/>
  <c r="H52" i="161"/>
  <c r="G52" i="161"/>
  <c r="F52" i="161"/>
  <c r="E52" i="161"/>
  <c r="B52" i="161"/>
  <c r="I51" i="161"/>
  <c r="J51" i="270"/>
  <c r="H51" i="161"/>
  <c r="G51" i="161"/>
  <c r="F51" i="161"/>
  <c r="E51" i="161"/>
  <c r="B51" i="161"/>
  <c r="I50" i="161"/>
  <c r="J50" i="270"/>
  <c r="H50" i="161"/>
  <c r="G50" i="161"/>
  <c r="F50" i="161"/>
  <c r="E50" i="161"/>
  <c r="B50" i="161"/>
  <c r="I49" i="161"/>
  <c r="J49" i="270"/>
  <c r="H49" i="161"/>
  <c r="G49" i="161"/>
  <c r="F49" i="161"/>
  <c r="E49" i="161"/>
  <c r="B49" i="161"/>
  <c r="I48" i="161"/>
  <c r="J48" i="270"/>
  <c r="H48" i="161"/>
  <c r="G48" i="161"/>
  <c r="F48" i="161"/>
  <c r="E48" i="161"/>
  <c r="B48" i="161"/>
  <c r="I47" i="161"/>
  <c r="J47" i="270"/>
  <c r="H47" i="161"/>
  <c r="G47" i="161"/>
  <c r="F47" i="161"/>
  <c r="E47" i="161"/>
  <c r="B47" i="161"/>
  <c r="I46" i="161"/>
  <c r="J46" i="270"/>
  <c r="H46" i="161"/>
  <c r="G46" i="161"/>
  <c r="F46" i="161"/>
  <c r="E46" i="161"/>
  <c r="B46" i="161"/>
  <c r="I45" i="161"/>
  <c r="J45" i="270"/>
  <c r="H45" i="161"/>
  <c r="G45" i="161"/>
  <c r="F45" i="161"/>
  <c r="E45" i="161"/>
  <c r="B45" i="161"/>
  <c r="I44" i="161"/>
  <c r="J44" i="270"/>
  <c r="H44" i="161"/>
  <c r="G44" i="161"/>
  <c r="F44" i="161"/>
  <c r="E44" i="161"/>
  <c r="B44" i="161"/>
  <c r="I43" i="161"/>
  <c r="J43" i="270"/>
  <c r="H43" i="161"/>
  <c r="G43" i="161"/>
  <c r="F43" i="161"/>
  <c r="E43" i="161"/>
  <c r="B43" i="161"/>
  <c r="I42" i="161"/>
  <c r="J42" i="270"/>
  <c r="H42" i="161"/>
  <c r="G42" i="161"/>
  <c r="F42" i="161"/>
  <c r="E42" i="161"/>
  <c r="B42" i="161"/>
  <c r="I41" i="161"/>
  <c r="J41" i="270"/>
  <c r="H41" i="161"/>
  <c r="G41" i="161"/>
  <c r="F41" i="161"/>
  <c r="E41" i="161"/>
  <c r="B41" i="161"/>
  <c r="I40" i="161"/>
  <c r="J40" i="270"/>
  <c r="H40" i="161"/>
  <c r="G40" i="161"/>
  <c r="F40" i="161"/>
  <c r="E40" i="161"/>
  <c r="B40" i="161"/>
  <c r="I39" i="161"/>
  <c r="J39" i="270"/>
  <c r="H39" i="161"/>
  <c r="G39" i="161"/>
  <c r="F39" i="161"/>
  <c r="E39" i="161"/>
  <c r="B39" i="161"/>
  <c r="I38" i="161"/>
  <c r="J38" i="270"/>
  <c r="H38" i="161"/>
  <c r="G38" i="161"/>
  <c r="F38" i="161"/>
  <c r="E38" i="161"/>
  <c r="B38" i="161"/>
  <c r="I37" i="161"/>
  <c r="J37" i="270"/>
  <c r="H37" i="161"/>
  <c r="G37" i="161"/>
  <c r="F37" i="161"/>
  <c r="E37" i="161"/>
  <c r="B37" i="161"/>
  <c r="I36" i="161"/>
  <c r="J36" i="270"/>
  <c r="H36" i="161"/>
  <c r="G36" i="161"/>
  <c r="F36" i="161"/>
  <c r="E36" i="161"/>
  <c r="B36" i="161"/>
  <c r="I35" i="161"/>
  <c r="J35" i="270"/>
  <c r="H35" i="161"/>
  <c r="G35" i="161"/>
  <c r="F35" i="161"/>
  <c r="E35" i="161"/>
  <c r="B35" i="161"/>
  <c r="I34" i="161"/>
  <c r="J34" i="270"/>
  <c r="H34" i="161"/>
  <c r="G34" i="161"/>
  <c r="F34" i="161"/>
  <c r="E34" i="161"/>
  <c r="B34" i="161"/>
  <c r="I33" i="161"/>
  <c r="J33" i="270"/>
  <c r="H33" i="161"/>
  <c r="G33" i="161"/>
  <c r="F33" i="161"/>
  <c r="E33" i="161"/>
  <c r="B33" i="161"/>
  <c r="I32" i="161"/>
  <c r="J32" i="270"/>
  <c r="H32" i="161"/>
  <c r="G32" i="161"/>
  <c r="F32" i="161"/>
  <c r="E32" i="161"/>
  <c r="B32" i="161"/>
  <c r="I31" i="161"/>
  <c r="J31" i="270"/>
  <c r="H31" i="161"/>
  <c r="G31" i="161"/>
  <c r="F31" i="161"/>
  <c r="E31" i="161"/>
  <c r="B31" i="161"/>
  <c r="I30" i="161"/>
  <c r="J30" i="270"/>
  <c r="H30" i="161"/>
  <c r="G30" i="161"/>
  <c r="F30" i="161"/>
  <c r="E30" i="161"/>
  <c r="B30" i="161"/>
  <c r="I29" i="161"/>
  <c r="J29" i="270"/>
  <c r="H29" i="161"/>
  <c r="G29" i="161"/>
  <c r="F29" i="161"/>
  <c r="E29" i="161"/>
  <c r="B29" i="161"/>
  <c r="I28" i="161"/>
  <c r="J28" i="270"/>
  <c r="H28" i="161"/>
  <c r="G28" i="161"/>
  <c r="F28" i="161"/>
  <c r="E28" i="161"/>
  <c r="B28" i="161"/>
  <c r="I27" i="161"/>
  <c r="J27" i="270"/>
  <c r="H27" i="161"/>
  <c r="G27" i="161"/>
  <c r="F27" i="161"/>
  <c r="E27" i="161"/>
  <c r="B27" i="161"/>
  <c r="I26" i="161"/>
  <c r="J26" i="270"/>
  <c r="H26" i="161"/>
  <c r="G26" i="161"/>
  <c r="F26" i="161"/>
  <c r="E26" i="161"/>
  <c r="B26" i="161"/>
  <c r="I25" i="161"/>
  <c r="J25" i="270"/>
  <c r="H25" i="161"/>
  <c r="G25" i="161"/>
  <c r="F25" i="161"/>
  <c r="E25" i="161"/>
  <c r="B25" i="161"/>
  <c r="I24" i="161"/>
  <c r="J24" i="270"/>
  <c r="H24" i="161"/>
  <c r="G24" i="161"/>
  <c r="F24" i="161"/>
  <c r="E24" i="161"/>
  <c r="B24" i="161"/>
  <c r="I23" i="161"/>
  <c r="J23" i="270"/>
  <c r="H23" i="161"/>
  <c r="G23" i="161"/>
  <c r="F23" i="161"/>
  <c r="E23" i="161"/>
  <c r="B23" i="161"/>
  <c r="I22" i="161"/>
  <c r="J22" i="270"/>
  <c r="H22" i="161"/>
  <c r="G22" i="161"/>
  <c r="F22" i="161"/>
  <c r="E22" i="161"/>
  <c r="B22" i="161"/>
  <c r="I21" i="161"/>
  <c r="J21" i="270"/>
  <c r="H21" i="161"/>
  <c r="G21" i="161"/>
  <c r="F21" i="161"/>
  <c r="E21" i="161"/>
  <c r="B21" i="161"/>
  <c r="I20" i="161"/>
  <c r="J20" i="270"/>
  <c r="H20" i="161"/>
  <c r="G20" i="161"/>
  <c r="F20" i="161"/>
  <c r="E20" i="161"/>
  <c r="B20" i="161"/>
  <c r="I19" i="161"/>
  <c r="J19" i="270"/>
  <c r="H19" i="161"/>
  <c r="G19" i="161"/>
  <c r="F19" i="161"/>
  <c r="E19" i="161"/>
  <c r="B19" i="161"/>
  <c r="I18" i="161"/>
  <c r="J18" i="270"/>
  <c r="H18" i="161"/>
  <c r="G18" i="161"/>
  <c r="F18" i="161"/>
  <c r="E18" i="161"/>
  <c r="B18" i="161"/>
  <c r="I17" i="161"/>
  <c r="J17" i="270"/>
  <c r="H17" i="161"/>
  <c r="G17" i="161"/>
  <c r="F17" i="161"/>
  <c r="E17" i="161"/>
  <c r="B17" i="161"/>
  <c r="I16" i="161"/>
  <c r="J16" i="270"/>
  <c r="H16" i="161"/>
  <c r="G16" i="161"/>
  <c r="F16" i="161"/>
  <c r="E16" i="161"/>
  <c r="B16" i="161"/>
  <c r="I15" i="161"/>
  <c r="J15" i="270"/>
  <c r="H15" i="161"/>
  <c r="G15" i="161"/>
  <c r="F15" i="161"/>
  <c r="E15" i="161"/>
  <c r="B15" i="161"/>
  <c r="I14" i="161"/>
  <c r="J14" i="270"/>
  <c r="H14" i="161"/>
  <c r="G14" i="161"/>
  <c r="F14" i="161"/>
  <c r="E14" i="161"/>
  <c r="B14" i="161"/>
  <c r="I13" i="161"/>
  <c r="J13" i="270"/>
  <c r="J12" i="270" s="1"/>
  <c r="J11" i="270" s="1"/>
  <c r="J10" i="270" s="1"/>
  <c r="H13" i="161"/>
  <c r="G13" i="161"/>
  <c r="E13" i="161"/>
  <c r="F13" i="161"/>
  <c r="B13" i="161"/>
  <c r="I12" i="161"/>
  <c r="H12" i="161"/>
  <c r="G12" i="161"/>
  <c r="E12" i="161"/>
  <c r="F12" i="161"/>
  <c r="B12" i="161"/>
  <c r="I11" i="161"/>
  <c r="H11" i="161"/>
  <c r="G11" i="161"/>
  <c r="E11" i="161"/>
  <c r="F11" i="161"/>
  <c r="B11" i="161"/>
  <c r="I10" i="161"/>
  <c r="H10" i="161"/>
  <c r="G10" i="161"/>
  <c r="E10" i="161"/>
  <c r="F10" i="161"/>
  <c r="B10" i="161"/>
  <c r="J113" i="161"/>
  <c r="K112" i="161" a="1"/>
  <c r="K112" i="161" s="1"/>
  <c r="K113" i="161"/>
  <c r="S113" i="161" s="1"/>
  <c r="I113" i="161"/>
  <c r="R113" i="161"/>
  <c r="H113" i="161"/>
  <c r="Q113" i="161" s="1"/>
  <c r="G113" i="161"/>
  <c r="O113" i="161"/>
  <c r="F113" i="161"/>
  <c r="N113" i="161" s="1"/>
  <c r="E113" i="161"/>
  <c r="M113" i="161"/>
  <c r="L113" i="161"/>
  <c r="D113" i="161"/>
  <c r="C113" i="161"/>
  <c r="B113" i="161"/>
  <c r="J112" i="161"/>
  <c r="S112" i="161" s="1"/>
  <c r="I112" i="161"/>
  <c r="R112" i="161" s="1"/>
  <c r="H112" i="161"/>
  <c r="G112" i="161"/>
  <c r="P112" i="161" s="1"/>
  <c r="F112" i="161"/>
  <c r="N112" i="161"/>
  <c r="E112" i="161"/>
  <c r="M112" i="161" s="1"/>
  <c r="D112" i="161"/>
  <c r="C112" i="161"/>
  <c r="B112" i="161"/>
  <c r="J111" i="161"/>
  <c r="I111" i="161"/>
  <c r="R111" i="161"/>
  <c r="H111" i="161"/>
  <c r="Q111" i="161" s="1"/>
  <c r="G111" i="161"/>
  <c r="P111" i="161"/>
  <c r="O111" i="161"/>
  <c r="F111" i="161"/>
  <c r="N111" i="161"/>
  <c r="E111" i="161"/>
  <c r="M111" i="161" s="1"/>
  <c r="D111" i="161"/>
  <c r="C111" i="161"/>
  <c r="B111" i="161"/>
  <c r="I110" i="161"/>
  <c r="R110" i="161" s="1"/>
  <c r="H110" i="161"/>
  <c r="G110" i="161"/>
  <c r="P110" i="161" s="1"/>
  <c r="F110" i="161"/>
  <c r="N110" i="161"/>
  <c r="E110" i="161"/>
  <c r="M110" i="161" s="1"/>
  <c r="D110" i="161"/>
  <c r="C110" i="161"/>
  <c r="B110" i="161"/>
  <c r="I109" i="161"/>
  <c r="R109" i="161" s="1"/>
  <c r="H109" i="161"/>
  <c r="Q109" i="161"/>
  <c r="G109" i="161"/>
  <c r="P109" i="161" s="1"/>
  <c r="F109" i="161"/>
  <c r="N109" i="161" s="1"/>
  <c r="E109" i="161"/>
  <c r="L109" i="161"/>
  <c r="D109" i="161"/>
  <c r="C109" i="161"/>
  <c r="B109" i="161"/>
  <c r="I108" i="161"/>
  <c r="R108" i="161"/>
  <c r="H108" i="161"/>
  <c r="Q108" i="161" s="1"/>
  <c r="G108" i="161"/>
  <c r="O108" i="161"/>
  <c r="F108" i="161"/>
  <c r="N108" i="161" s="1"/>
  <c r="E108" i="161"/>
  <c r="M108" i="161"/>
  <c r="L108" i="161"/>
  <c r="D108" i="161"/>
  <c r="C108" i="161"/>
  <c r="B108" i="161"/>
  <c r="I107" i="161"/>
  <c r="R107" i="161"/>
  <c r="H107" i="161"/>
  <c r="Q107" i="161" s="1"/>
  <c r="G107" i="161"/>
  <c r="P107" i="161"/>
  <c r="O107" i="161"/>
  <c r="F107" i="161"/>
  <c r="N107" i="161"/>
  <c r="E107" i="161"/>
  <c r="M107" i="161" s="1"/>
  <c r="D107" i="161"/>
  <c r="C107" i="161"/>
  <c r="B107" i="161"/>
  <c r="I106" i="161"/>
  <c r="R106" i="161" s="1"/>
  <c r="H106" i="161"/>
  <c r="G106" i="161"/>
  <c r="P106" i="161" s="1"/>
  <c r="F106" i="161"/>
  <c r="N106" i="161"/>
  <c r="E106" i="161"/>
  <c r="M106" i="161" s="1"/>
  <c r="D106" i="161"/>
  <c r="C106" i="161"/>
  <c r="B106" i="161"/>
  <c r="I105" i="161"/>
  <c r="R105" i="161" s="1"/>
  <c r="H105" i="161"/>
  <c r="Q105" i="161"/>
  <c r="G105" i="161"/>
  <c r="P105" i="161" s="1"/>
  <c r="F105" i="161"/>
  <c r="N105" i="161" s="1"/>
  <c r="E105" i="161"/>
  <c r="L105" i="161"/>
  <c r="D105" i="161"/>
  <c r="C105" i="161"/>
  <c r="B105" i="161"/>
  <c r="I104" i="161"/>
  <c r="R104" i="161"/>
  <c r="H104" i="161"/>
  <c r="Q104" i="161" s="1"/>
  <c r="G104" i="161"/>
  <c r="O104" i="161"/>
  <c r="F104" i="161"/>
  <c r="N104" i="161" s="1"/>
  <c r="E104" i="161"/>
  <c r="M104" i="161"/>
  <c r="L104" i="161"/>
  <c r="D104" i="161"/>
  <c r="C104" i="161"/>
  <c r="B104" i="161"/>
  <c r="I103" i="161"/>
  <c r="R103" i="161"/>
  <c r="H103" i="161"/>
  <c r="Q103" i="161" s="1"/>
  <c r="G103" i="161"/>
  <c r="P103" i="161"/>
  <c r="O103" i="161"/>
  <c r="F103" i="161"/>
  <c r="N103" i="161"/>
  <c r="E103" i="161"/>
  <c r="M103" i="161" s="1"/>
  <c r="D103" i="161"/>
  <c r="C103" i="161"/>
  <c r="B103" i="161"/>
  <c r="I102" i="161"/>
  <c r="R102" i="161" s="1"/>
  <c r="H102" i="161"/>
  <c r="G102" i="161"/>
  <c r="P102" i="161" s="1"/>
  <c r="F102" i="161"/>
  <c r="N102" i="161"/>
  <c r="E102" i="161"/>
  <c r="M102" i="161" s="1"/>
  <c r="D102" i="161"/>
  <c r="C102" i="161"/>
  <c r="B102" i="161"/>
  <c r="I101" i="161"/>
  <c r="R101" i="161" s="1"/>
  <c r="H101" i="161"/>
  <c r="Q101" i="161"/>
  <c r="G101" i="161"/>
  <c r="P101" i="161" s="1"/>
  <c r="F101" i="161"/>
  <c r="N101" i="161" s="1"/>
  <c r="E101" i="161"/>
  <c r="L101" i="161"/>
  <c r="D101" i="161"/>
  <c r="C101" i="161"/>
  <c r="B101" i="161"/>
  <c r="I100" i="161"/>
  <c r="R100" i="161"/>
  <c r="H100" i="161"/>
  <c r="Q100" i="161" s="1"/>
  <c r="G100" i="161"/>
  <c r="O100" i="161"/>
  <c r="F100" i="161"/>
  <c r="N100" i="161" s="1"/>
  <c r="E100" i="161"/>
  <c r="M100" i="161"/>
  <c r="L100" i="161"/>
  <c r="D100" i="161"/>
  <c r="C100" i="161"/>
  <c r="B100" i="161"/>
  <c r="I99" i="161"/>
  <c r="R99" i="161"/>
  <c r="H99" i="161"/>
  <c r="Q99" i="161" s="1"/>
  <c r="G99" i="161"/>
  <c r="P99" i="161"/>
  <c r="O99" i="161"/>
  <c r="F99" i="161"/>
  <c r="N99" i="161"/>
  <c r="E99" i="161"/>
  <c r="M99" i="161" s="1"/>
  <c r="D99" i="161"/>
  <c r="C99" i="161"/>
  <c r="B99" i="161"/>
  <c r="I98" i="161"/>
  <c r="R98" i="161" s="1"/>
  <c r="H98" i="161"/>
  <c r="G98" i="161"/>
  <c r="P98" i="161" s="1"/>
  <c r="F98" i="161"/>
  <c r="N98" i="161"/>
  <c r="E98" i="161"/>
  <c r="M98" i="161" s="1"/>
  <c r="D98" i="161"/>
  <c r="C98" i="161"/>
  <c r="B98" i="161"/>
  <c r="I97" i="161"/>
  <c r="R97" i="161" s="1"/>
  <c r="H97" i="161"/>
  <c r="Q97" i="161"/>
  <c r="G97" i="161"/>
  <c r="P97" i="161" s="1"/>
  <c r="F97" i="161"/>
  <c r="N97" i="161" s="1"/>
  <c r="E97" i="161"/>
  <c r="L97" i="161"/>
  <c r="D97" i="161"/>
  <c r="C97" i="161"/>
  <c r="B97" i="161"/>
  <c r="I96" i="161"/>
  <c r="R96" i="161"/>
  <c r="H96" i="161"/>
  <c r="Q96" i="161" s="1"/>
  <c r="G96" i="161"/>
  <c r="O96" i="161"/>
  <c r="F96" i="161"/>
  <c r="N96" i="161" s="1"/>
  <c r="E96" i="161"/>
  <c r="M96" i="161"/>
  <c r="L96" i="161"/>
  <c r="D96" i="161"/>
  <c r="C96" i="161"/>
  <c r="B96" i="161"/>
  <c r="I95" i="161"/>
  <c r="R95" i="161"/>
  <c r="H95" i="161"/>
  <c r="Q95" i="161" s="1"/>
  <c r="G95" i="161"/>
  <c r="P95" i="161"/>
  <c r="O95" i="161"/>
  <c r="F95" i="161"/>
  <c r="N95" i="161"/>
  <c r="E95" i="161"/>
  <c r="M95" i="161" s="1"/>
  <c r="D95" i="161"/>
  <c r="C95" i="161"/>
  <c r="B95" i="161"/>
  <c r="I94" i="161"/>
  <c r="R94" i="161" s="1"/>
  <c r="H94" i="161"/>
  <c r="G94" i="161"/>
  <c r="P94" i="161" s="1"/>
  <c r="F94" i="161"/>
  <c r="N94" i="161"/>
  <c r="E94" i="161"/>
  <c r="M94" i="161" s="1"/>
  <c r="D94" i="161"/>
  <c r="C94" i="161"/>
  <c r="B94" i="161"/>
  <c r="I93" i="161"/>
  <c r="R93" i="161" s="1"/>
  <c r="H93" i="161"/>
  <c r="Q93" i="161"/>
  <c r="G93" i="161"/>
  <c r="P93" i="161" s="1"/>
  <c r="F93" i="161"/>
  <c r="N93" i="161" s="1"/>
  <c r="E93" i="161"/>
  <c r="L93" i="161"/>
  <c r="D93" i="161"/>
  <c r="C93" i="161"/>
  <c r="B93" i="161"/>
  <c r="I92" i="161"/>
  <c r="R92" i="161"/>
  <c r="H92" i="161"/>
  <c r="Q92" i="161" s="1"/>
  <c r="G92" i="161"/>
  <c r="O92" i="161"/>
  <c r="F92" i="161"/>
  <c r="N92" i="161" s="1"/>
  <c r="E92" i="161"/>
  <c r="M92" i="161"/>
  <c r="L92" i="161"/>
  <c r="D92" i="161"/>
  <c r="C92" i="161"/>
  <c r="B92" i="161"/>
  <c r="I91" i="161"/>
  <c r="R91" i="161"/>
  <c r="H91" i="161"/>
  <c r="Q91" i="161" s="1"/>
  <c r="G91" i="161"/>
  <c r="P91" i="161"/>
  <c r="O91" i="161"/>
  <c r="F91" i="161"/>
  <c r="N91" i="161"/>
  <c r="E91" i="161"/>
  <c r="M91" i="161" s="1"/>
  <c r="D91" i="161"/>
  <c r="C91" i="161"/>
  <c r="B91" i="161"/>
  <c r="I90" i="161"/>
  <c r="R90" i="161" s="1"/>
  <c r="H90" i="161"/>
  <c r="G90" i="161"/>
  <c r="P90" i="161" s="1"/>
  <c r="F90" i="161"/>
  <c r="N90" i="161"/>
  <c r="E90" i="161"/>
  <c r="M90" i="161" s="1"/>
  <c r="D90" i="161"/>
  <c r="C90" i="161"/>
  <c r="B90" i="161"/>
  <c r="I89" i="161"/>
  <c r="R89" i="161" s="1"/>
  <c r="H89" i="161"/>
  <c r="Q89" i="161"/>
  <c r="G89" i="161"/>
  <c r="P89" i="161" s="1"/>
  <c r="F89" i="161"/>
  <c r="N89" i="161" s="1"/>
  <c r="E89" i="161"/>
  <c r="L89" i="161"/>
  <c r="D89" i="161"/>
  <c r="C89" i="161"/>
  <c r="B89" i="161"/>
  <c r="I88" i="161"/>
  <c r="R88" i="161"/>
  <c r="H88" i="161"/>
  <c r="Q88" i="161" s="1"/>
  <c r="G88" i="161"/>
  <c r="O88" i="161"/>
  <c r="F88" i="161"/>
  <c r="N88" i="161" s="1"/>
  <c r="E88" i="161"/>
  <c r="M88" i="161"/>
  <c r="L88" i="161"/>
  <c r="D88" i="161"/>
  <c r="C88" i="161"/>
  <c r="B88" i="161"/>
  <c r="I87" i="161"/>
  <c r="R87" i="161"/>
  <c r="H87" i="161"/>
  <c r="Q87" i="161" s="1"/>
  <c r="G87" i="161"/>
  <c r="P87" i="161"/>
  <c r="O87" i="161"/>
  <c r="F87" i="161"/>
  <c r="N87" i="161"/>
  <c r="E87" i="161"/>
  <c r="M87" i="161" s="1"/>
  <c r="D87" i="161"/>
  <c r="C87" i="161"/>
  <c r="B87" i="161"/>
  <c r="I86" i="161"/>
  <c r="R86" i="161" s="1"/>
  <c r="H86" i="161"/>
  <c r="G86" i="161"/>
  <c r="P86" i="161" s="1"/>
  <c r="F86" i="161"/>
  <c r="N86" i="161"/>
  <c r="E86" i="161"/>
  <c r="M86" i="161" s="1"/>
  <c r="D86" i="161"/>
  <c r="C86" i="161"/>
  <c r="B86" i="161"/>
  <c r="I85" i="161"/>
  <c r="R85" i="161" s="1"/>
  <c r="H85" i="161"/>
  <c r="Q85" i="161"/>
  <c r="G85" i="161"/>
  <c r="P85" i="161" s="1"/>
  <c r="F85" i="161"/>
  <c r="N85" i="161" s="1"/>
  <c r="E85" i="161"/>
  <c r="L85" i="161"/>
  <c r="D85" i="161"/>
  <c r="C85" i="161"/>
  <c r="B85" i="161"/>
  <c r="I84" i="161"/>
  <c r="R84" i="161"/>
  <c r="H84" i="161"/>
  <c r="Q84" i="161" s="1"/>
  <c r="G84" i="161"/>
  <c r="O84" i="161"/>
  <c r="F84" i="161"/>
  <c r="N84" i="161" s="1"/>
  <c r="E84" i="161"/>
  <c r="M84" i="161"/>
  <c r="L84" i="161"/>
  <c r="D84" i="161"/>
  <c r="C84" i="161"/>
  <c r="B84" i="161"/>
  <c r="I83" i="161"/>
  <c r="R83" i="161"/>
  <c r="H83" i="161"/>
  <c r="Q83" i="161" s="1"/>
  <c r="G83" i="161"/>
  <c r="P83" i="161"/>
  <c r="O83" i="161"/>
  <c r="F83" i="161"/>
  <c r="N83" i="161"/>
  <c r="E83" i="161"/>
  <c r="M83" i="161" s="1"/>
  <c r="D83" i="161"/>
  <c r="C83" i="161"/>
  <c r="B83" i="161"/>
  <c r="I82" i="161"/>
  <c r="R82" i="161" s="1"/>
  <c r="H82" i="161"/>
  <c r="G82" i="161"/>
  <c r="P82" i="161" s="1"/>
  <c r="F82" i="161"/>
  <c r="N82" i="161"/>
  <c r="E82" i="161"/>
  <c r="M82" i="161" s="1"/>
  <c r="D82" i="161"/>
  <c r="C82" i="161"/>
  <c r="B82" i="161"/>
  <c r="I81" i="161"/>
  <c r="R81" i="161" s="1"/>
  <c r="H81" i="161"/>
  <c r="Q81" i="161"/>
  <c r="G81" i="161"/>
  <c r="P81" i="161" s="1"/>
  <c r="F81" i="161"/>
  <c r="N81" i="161" s="1"/>
  <c r="E81" i="161"/>
  <c r="L81" i="161"/>
  <c r="D81" i="161"/>
  <c r="C81" i="161"/>
  <c r="B81" i="161"/>
  <c r="I80" i="161"/>
  <c r="R80" i="161"/>
  <c r="H80" i="161"/>
  <c r="Q80" i="161" s="1"/>
  <c r="G80" i="161"/>
  <c r="O80" i="161"/>
  <c r="F80" i="161"/>
  <c r="N80" i="161" s="1"/>
  <c r="E80" i="161"/>
  <c r="M80" i="161"/>
  <c r="L80" i="161"/>
  <c r="D80" i="161"/>
  <c r="C80" i="161"/>
  <c r="B80" i="161"/>
  <c r="I79" i="161"/>
  <c r="R79" i="161"/>
  <c r="H79" i="161"/>
  <c r="Q79" i="161" s="1"/>
  <c r="G79" i="161"/>
  <c r="P79" i="161"/>
  <c r="O79" i="161"/>
  <c r="F79" i="161"/>
  <c r="N79" i="161"/>
  <c r="E79" i="161"/>
  <c r="M79" i="161" s="1"/>
  <c r="D79" i="161"/>
  <c r="C79" i="161"/>
  <c r="B79" i="161"/>
  <c r="I78" i="161"/>
  <c r="R78" i="161" s="1"/>
  <c r="H78" i="161"/>
  <c r="G78" i="161"/>
  <c r="P78" i="161" s="1"/>
  <c r="F78" i="161"/>
  <c r="N78" i="161"/>
  <c r="E78" i="161"/>
  <c r="M78" i="161" s="1"/>
  <c r="D78" i="161"/>
  <c r="C78" i="161"/>
  <c r="B78" i="161"/>
  <c r="I77" i="161"/>
  <c r="R77" i="161" s="1"/>
  <c r="H77" i="161"/>
  <c r="Q77" i="161"/>
  <c r="G77" i="161"/>
  <c r="P77" i="161" s="1"/>
  <c r="F77" i="161"/>
  <c r="N77" i="161" s="1"/>
  <c r="E77" i="161"/>
  <c r="L77" i="161"/>
  <c r="D77" i="161"/>
  <c r="C77" i="161"/>
  <c r="B77" i="161"/>
  <c r="I76" i="161"/>
  <c r="R76" i="161"/>
  <c r="H76" i="161"/>
  <c r="Q76" i="161" s="1"/>
  <c r="G76" i="161"/>
  <c r="O76" i="161"/>
  <c r="F76" i="161"/>
  <c r="N76" i="161" s="1"/>
  <c r="E76" i="161"/>
  <c r="M76" i="161"/>
  <c r="L76" i="161"/>
  <c r="D76" i="161"/>
  <c r="C76" i="161"/>
  <c r="B76" i="161"/>
  <c r="I75" i="161"/>
  <c r="R75" i="161"/>
  <c r="H75" i="161"/>
  <c r="Q75" i="161" s="1"/>
  <c r="G75" i="161"/>
  <c r="P75" i="161"/>
  <c r="O75" i="161"/>
  <c r="F75" i="161"/>
  <c r="N75" i="161"/>
  <c r="E75" i="161"/>
  <c r="M75" i="161" s="1"/>
  <c r="D75" i="161"/>
  <c r="C75" i="161"/>
  <c r="B75" i="161"/>
  <c r="I74" i="161"/>
  <c r="R74" i="161" s="1"/>
  <c r="H74" i="161"/>
  <c r="G74" i="161"/>
  <c r="P74" i="161" s="1"/>
  <c r="F74" i="161"/>
  <c r="N74" i="161"/>
  <c r="E74" i="161"/>
  <c r="M74" i="161" s="1"/>
  <c r="D74" i="161"/>
  <c r="C74" i="161"/>
  <c r="B74" i="161"/>
  <c r="I73" i="161"/>
  <c r="R73" i="161" s="1"/>
  <c r="H73" i="161"/>
  <c r="Q73" i="161"/>
  <c r="G73" i="161"/>
  <c r="P73" i="161" s="1"/>
  <c r="F73" i="161"/>
  <c r="N73" i="161" s="1"/>
  <c r="E73" i="161"/>
  <c r="L73" i="161"/>
  <c r="D73" i="161"/>
  <c r="C73" i="161"/>
  <c r="B73" i="161"/>
  <c r="I72" i="161"/>
  <c r="R72" i="161"/>
  <c r="H72" i="161"/>
  <c r="Q72" i="161" s="1"/>
  <c r="G72" i="161"/>
  <c r="O72" i="161"/>
  <c r="F72" i="161"/>
  <c r="N72" i="161" s="1"/>
  <c r="E72" i="161"/>
  <c r="M72" i="161"/>
  <c r="L72" i="161"/>
  <c r="C72" i="161"/>
  <c r="B72" i="161"/>
  <c r="I71" i="161"/>
  <c r="R71" i="161"/>
  <c r="H71" i="161"/>
  <c r="Q71" i="161" s="1"/>
  <c r="G71" i="161"/>
  <c r="P71" i="161"/>
  <c r="O71" i="161"/>
  <c r="F71" i="161"/>
  <c r="N71" i="161"/>
  <c r="E71" i="161"/>
  <c r="M71" i="161" s="1"/>
  <c r="C71" i="161"/>
  <c r="B71" i="161"/>
  <c r="I70" i="161"/>
  <c r="R70" i="161" s="1"/>
  <c r="H70" i="161"/>
  <c r="G70" i="161"/>
  <c r="P70" i="161" s="1"/>
  <c r="F70" i="161"/>
  <c r="N70" i="161"/>
  <c r="E70" i="161"/>
  <c r="M70" i="161" s="1"/>
  <c r="C70" i="161"/>
  <c r="B70" i="161"/>
  <c r="I69" i="161"/>
  <c r="R69" i="161" s="1"/>
  <c r="H69" i="161"/>
  <c r="Q69" i="161"/>
  <c r="G69" i="161"/>
  <c r="P69" i="161" s="1"/>
  <c r="F69" i="161"/>
  <c r="N69" i="161" s="1"/>
  <c r="E69" i="161"/>
  <c r="L69" i="161"/>
  <c r="D69" i="161"/>
  <c r="C69" i="161"/>
  <c r="B69" i="161"/>
  <c r="I68" i="161"/>
  <c r="R68" i="161"/>
  <c r="H68" i="161"/>
  <c r="Q68" i="161" s="1"/>
  <c r="G68" i="161"/>
  <c r="O68" i="161"/>
  <c r="F68" i="161"/>
  <c r="N68" i="161" s="1"/>
  <c r="E68" i="161"/>
  <c r="M68" i="161"/>
  <c r="L68" i="161"/>
  <c r="C68" i="161"/>
  <c r="B68" i="161"/>
  <c r="I67" i="161"/>
  <c r="R67" i="161"/>
  <c r="H67" i="161"/>
  <c r="Q67" i="161" s="1"/>
  <c r="G67" i="161"/>
  <c r="P67" i="161"/>
  <c r="O67" i="161"/>
  <c r="F67" i="161"/>
  <c r="N67" i="161"/>
  <c r="E67" i="161"/>
  <c r="M67" i="161" s="1"/>
  <c r="D67" i="161"/>
  <c r="C67" i="161"/>
  <c r="B67" i="161"/>
  <c r="I66" i="161"/>
  <c r="R66" i="161" s="1"/>
  <c r="H66" i="161"/>
  <c r="G66" i="161"/>
  <c r="P66" i="161" s="1"/>
  <c r="F66" i="161"/>
  <c r="N66" i="161"/>
  <c r="E66" i="161"/>
  <c r="M66" i="161" s="1"/>
  <c r="C66" i="161"/>
  <c r="B66" i="161"/>
  <c r="I65" i="161"/>
  <c r="R65" i="161" s="1"/>
  <c r="H65" i="161"/>
  <c r="Q65" i="161"/>
  <c r="G65" i="161"/>
  <c r="P65" i="161" s="1"/>
  <c r="F65" i="161"/>
  <c r="N65" i="161" s="1"/>
  <c r="E65" i="161"/>
  <c r="L65" i="161"/>
  <c r="D65" i="161"/>
  <c r="C65" i="161"/>
  <c r="B65" i="161"/>
  <c r="I64" i="161"/>
  <c r="R64" i="161"/>
  <c r="H64" i="161"/>
  <c r="Q64" i="161" s="1"/>
  <c r="G64" i="161"/>
  <c r="O64" i="161"/>
  <c r="F64" i="161"/>
  <c r="N64" i="161" s="1"/>
  <c r="E64" i="161"/>
  <c r="M64" i="161"/>
  <c r="L64" i="161"/>
  <c r="D64" i="161"/>
  <c r="C64" i="161"/>
  <c r="B64" i="161"/>
  <c r="I63" i="161"/>
  <c r="R63" i="161"/>
  <c r="H63" i="161"/>
  <c r="Q63" i="161" s="1"/>
  <c r="G63" i="161"/>
  <c r="P63" i="161"/>
  <c r="O63" i="161"/>
  <c r="F63" i="161"/>
  <c r="N63" i="161"/>
  <c r="E63" i="161"/>
  <c r="M63" i="161" s="1"/>
  <c r="C63" i="161"/>
  <c r="B63" i="161"/>
  <c r="I62" i="161"/>
  <c r="R62" i="161" s="1"/>
  <c r="H62" i="161"/>
  <c r="G62" i="161"/>
  <c r="P62" i="161" s="1"/>
  <c r="F62" i="161"/>
  <c r="N62" i="161"/>
  <c r="E62" i="161"/>
  <c r="M62" i="161" s="1"/>
  <c r="C62" i="161"/>
  <c r="B62" i="161"/>
  <c r="I61" i="161"/>
  <c r="R61" i="161" s="1"/>
  <c r="H61" i="161"/>
  <c r="Q61" i="161"/>
  <c r="G61" i="161"/>
  <c r="P61" i="161" s="1"/>
  <c r="F61" i="161"/>
  <c r="N61" i="161" s="1"/>
  <c r="E61" i="161"/>
  <c r="L61" i="161"/>
  <c r="C61" i="161"/>
  <c r="B61" i="161"/>
  <c r="I60" i="161"/>
  <c r="R60" i="161"/>
  <c r="H60" i="161"/>
  <c r="Q60" i="161" s="1"/>
  <c r="G60" i="161"/>
  <c r="O60" i="161"/>
  <c r="F60" i="161"/>
  <c r="N60" i="161" s="1"/>
  <c r="E60" i="161"/>
  <c r="M60" i="161"/>
  <c r="L60" i="161"/>
  <c r="D60" i="161"/>
  <c r="C60" i="161"/>
  <c r="B60" i="161"/>
  <c r="R59" i="161"/>
  <c r="Q59" i="161"/>
  <c r="P59" i="161"/>
  <c r="O59" i="161"/>
  <c r="N59" i="161"/>
  <c r="M59" i="161"/>
  <c r="L59" i="161"/>
  <c r="C59" i="161"/>
  <c r="R58" i="161"/>
  <c r="Q58" i="161"/>
  <c r="P58" i="161"/>
  <c r="O58" i="161"/>
  <c r="N58" i="161"/>
  <c r="M58" i="161"/>
  <c r="L58" i="161"/>
  <c r="R57" i="161"/>
  <c r="Q57" i="161"/>
  <c r="P57" i="161"/>
  <c r="O57" i="161"/>
  <c r="N57" i="161"/>
  <c r="M57" i="161"/>
  <c r="L57" i="161"/>
  <c r="R56" i="161"/>
  <c r="Q56" i="161"/>
  <c r="P56" i="161"/>
  <c r="O56" i="161"/>
  <c r="N56" i="161"/>
  <c r="M56" i="161"/>
  <c r="L56" i="161"/>
  <c r="R55" i="161"/>
  <c r="Q55" i="161"/>
  <c r="P55" i="161"/>
  <c r="O55" i="161"/>
  <c r="N55" i="161"/>
  <c r="M55" i="161"/>
  <c r="L55" i="161"/>
  <c r="R54" i="161"/>
  <c r="Q54" i="161"/>
  <c r="P54" i="161"/>
  <c r="O54" i="161"/>
  <c r="N54" i="161"/>
  <c r="M54" i="161"/>
  <c r="L54" i="161"/>
  <c r="R53" i="161"/>
  <c r="Q53" i="161"/>
  <c r="P53" i="161"/>
  <c r="O53" i="161"/>
  <c r="N53" i="161"/>
  <c r="M53" i="161"/>
  <c r="L53" i="161"/>
  <c r="R52" i="161"/>
  <c r="Q52" i="161"/>
  <c r="P52" i="161"/>
  <c r="O52" i="161"/>
  <c r="N52" i="161"/>
  <c r="M52" i="161"/>
  <c r="L52" i="161"/>
  <c r="R51" i="161"/>
  <c r="Q51" i="161"/>
  <c r="P51" i="161"/>
  <c r="O51" i="161"/>
  <c r="N51" i="161"/>
  <c r="M51" i="161"/>
  <c r="L51" i="161"/>
  <c r="R50" i="161"/>
  <c r="Q50" i="161"/>
  <c r="P50" i="161"/>
  <c r="O50" i="161"/>
  <c r="N50" i="161"/>
  <c r="M50" i="161"/>
  <c r="L50" i="161"/>
  <c r="R49" i="161"/>
  <c r="Q49" i="161"/>
  <c r="P49" i="161"/>
  <c r="O49" i="161"/>
  <c r="N49" i="161"/>
  <c r="M49" i="161"/>
  <c r="L49" i="161"/>
  <c r="R48" i="161"/>
  <c r="Q48" i="161"/>
  <c r="P48" i="161"/>
  <c r="O48" i="161"/>
  <c r="N48" i="161"/>
  <c r="M48" i="161"/>
  <c r="L48" i="161"/>
  <c r="R47" i="161"/>
  <c r="Q47" i="161"/>
  <c r="P47" i="161"/>
  <c r="O47" i="161"/>
  <c r="N47" i="161"/>
  <c r="M47" i="161"/>
  <c r="L47" i="161"/>
  <c r="R46" i="161"/>
  <c r="Q46" i="161"/>
  <c r="P46" i="161"/>
  <c r="O46" i="161"/>
  <c r="N46" i="161"/>
  <c r="M46" i="161"/>
  <c r="L46" i="161"/>
  <c r="R45" i="161"/>
  <c r="Q45" i="161"/>
  <c r="P45" i="161"/>
  <c r="O45" i="161"/>
  <c r="N45" i="161"/>
  <c r="M45" i="161"/>
  <c r="L45" i="161"/>
  <c r="R44" i="161"/>
  <c r="Q44" i="161"/>
  <c r="P44" i="161"/>
  <c r="O44" i="161"/>
  <c r="N44" i="161"/>
  <c r="M44" i="161"/>
  <c r="L44" i="161"/>
  <c r="R43" i="161"/>
  <c r="Q43" i="161"/>
  <c r="P43" i="161"/>
  <c r="O43" i="161"/>
  <c r="N43" i="161"/>
  <c r="M43" i="161"/>
  <c r="L43" i="161"/>
  <c r="R42" i="161"/>
  <c r="Q42" i="161"/>
  <c r="P42" i="161"/>
  <c r="O42" i="161"/>
  <c r="N42" i="161"/>
  <c r="M42" i="161"/>
  <c r="L42" i="161"/>
  <c r="R41" i="161"/>
  <c r="Q41" i="161"/>
  <c r="P41" i="161"/>
  <c r="O41" i="161"/>
  <c r="N41" i="161"/>
  <c r="M41" i="161"/>
  <c r="L41" i="161"/>
  <c r="R40" i="161"/>
  <c r="Q40" i="161"/>
  <c r="P40" i="161"/>
  <c r="O40" i="161"/>
  <c r="N40" i="161"/>
  <c r="M40" i="161"/>
  <c r="L40" i="161"/>
  <c r="R39" i="161"/>
  <c r="Q39" i="161"/>
  <c r="P39" i="161"/>
  <c r="O39" i="161"/>
  <c r="N39" i="161"/>
  <c r="M39" i="161"/>
  <c r="L39" i="161"/>
  <c r="R38" i="161"/>
  <c r="Q38" i="161"/>
  <c r="P38" i="161"/>
  <c r="O38" i="161"/>
  <c r="N38" i="161"/>
  <c r="M38" i="161"/>
  <c r="L38" i="161"/>
  <c r="R37" i="161"/>
  <c r="Q37" i="161"/>
  <c r="P37" i="161"/>
  <c r="O37" i="161"/>
  <c r="N37" i="161"/>
  <c r="M37" i="161"/>
  <c r="L37" i="161"/>
  <c r="R36" i="161"/>
  <c r="Q36" i="161"/>
  <c r="P36" i="161"/>
  <c r="O36" i="161"/>
  <c r="N36" i="161"/>
  <c r="M36" i="161"/>
  <c r="L36" i="161"/>
  <c r="R35" i="161"/>
  <c r="Q35" i="161"/>
  <c r="P35" i="161"/>
  <c r="O35" i="161"/>
  <c r="N35" i="161"/>
  <c r="M35" i="161"/>
  <c r="L35" i="161"/>
  <c r="R34" i="161"/>
  <c r="Q34" i="161"/>
  <c r="P34" i="161"/>
  <c r="O34" i="161"/>
  <c r="N34" i="161"/>
  <c r="M34" i="161"/>
  <c r="L34" i="161"/>
  <c r="R33" i="161"/>
  <c r="Q33" i="161"/>
  <c r="P33" i="161"/>
  <c r="O33" i="161"/>
  <c r="N33" i="161"/>
  <c r="M33" i="161"/>
  <c r="L33" i="161"/>
  <c r="R32" i="161"/>
  <c r="Q32" i="161"/>
  <c r="P32" i="161"/>
  <c r="O32" i="161"/>
  <c r="N32" i="161"/>
  <c r="M32" i="161"/>
  <c r="L32" i="161"/>
  <c r="R31" i="161"/>
  <c r="Q31" i="161"/>
  <c r="P31" i="161"/>
  <c r="O31" i="161"/>
  <c r="N31" i="161"/>
  <c r="M31" i="161"/>
  <c r="L31" i="161"/>
  <c r="R30" i="161"/>
  <c r="Q30" i="161"/>
  <c r="P30" i="161"/>
  <c r="O30" i="161"/>
  <c r="N30" i="161"/>
  <c r="M30" i="161"/>
  <c r="L30" i="161"/>
  <c r="R29" i="161"/>
  <c r="Q29" i="161"/>
  <c r="P29" i="161"/>
  <c r="O29" i="161"/>
  <c r="N29" i="161"/>
  <c r="M29" i="161"/>
  <c r="L29" i="161"/>
  <c r="R28" i="161"/>
  <c r="Q28" i="161"/>
  <c r="P28" i="161"/>
  <c r="O28" i="161"/>
  <c r="N28" i="161"/>
  <c r="M28" i="161"/>
  <c r="L28" i="161"/>
  <c r="R27" i="161"/>
  <c r="Q27" i="161"/>
  <c r="P27" i="161"/>
  <c r="O27" i="161"/>
  <c r="N27" i="161"/>
  <c r="M27" i="161"/>
  <c r="L27" i="161"/>
  <c r="R26" i="161"/>
  <c r="Q26" i="161"/>
  <c r="P26" i="161"/>
  <c r="O26" i="161"/>
  <c r="N26" i="161"/>
  <c r="M26" i="161"/>
  <c r="L26" i="161"/>
  <c r="R25" i="161"/>
  <c r="Q25" i="161"/>
  <c r="P25" i="161"/>
  <c r="O25" i="161"/>
  <c r="N25" i="161"/>
  <c r="M25" i="161"/>
  <c r="L25" i="161"/>
  <c r="R24" i="161"/>
  <c r="Q24" i="161"/>
  <c r="P24" i="161"/>
  <c r="O24" i="161"/>
  <c r="N24" i="161"/>
  <c r="M24" i="161"/>
  <c r="L24" i="161"/>
  <c r="R23" i="161"/>
  <c r="Q23" i="161"/>
  <c r="P23" i="161"/>
  <c r="O23" i="161"/>
  <c r="N23" i="161"/>
  <c r="M23" i="161"/>
  <c r="L23" i="161"/>
  <c r="R22" i="161"/>
  <c r="Q22" i="161"/>
  <c r="P22" i="161"/>
  <c r="O22" i="161"/>
  <c r="N22" i="161"/>
  <c r="M22" i="161"/>
  <c r="L22" i="161"/>
  <c r="R21" i="161"/>
  <c r="Q21" i="161"/>
  <c r="P21" i="161"/>
  <c r="O21" i="161"/>
  <c r="N21" i="161"/>
  <c r="M21" i="161"/>
  <c r="L21" i="161"/>
  <c r="R20" i="161"/>
  <c r="Q20" i="161"/>
  <c r="P20" i="161"/>
  <c r="O20" i="161"/>
  <c r="N20" i="161"/>
  <c r="M20" i="161"/>
  <c r="L20" i="161"/>
  <c r="R19" i="161"/>
  <c r="Q19" i="161"/>
  <c r="P19" i="161"/>
  <c r="O19" i="161"/>
  <c r="N19" i="161"/>
  <c r="M19" i="161"/>
  <c r="L19" i="161"/>
  <c r="R18" i="161"/>
  <c r="Q18" i="161"/>
  <c r="P18" i="161"/>
  <c r="O18" i="161"/>
  <c r="N18" i="161"/>
  <c r="M18" i="161"/>
  <c r="L18" i="161"/>
  <c r="R17" i="161"/>
  <c r="Q17" i="161"/>
  <c r="P17" i="161"/>
  <c r="O17" i="161"/>
  <c r="N17" i="161"/>
  <c r="M17" i="161"/>
  <c r="L17" i="161"/>
  <c r="R16" i="161"/>
  <c r="Q16" i="161"/>
  <c r="P16" i="161"/>
  <c r="O16" i="161"/>
  <c r="N16" i="161"/>
  <c r="M16" i="161"/>
  <c r="L16" i="161"/>
  <c r="R15" i="161"/>
  <c r="Q15" i="161"/>
  <c r="P15" i="161"/>
  <c r="O15" i="161"/>
  <c r="N15" i="161"/>
  <c r="M15" i="161"/>
  <c r="L15" i="161"/>
  <c r="R14" i="161"/>
  <c r="Q14" i="161"/>
  <c r="P14" i="161"/>
  <c r="O14" i="161"/>
  <c r="N14" i="161"/>
  <c r="M14" i="161"/>
  <c r="L14" i="161"/>
  <c r="R13" i="161"/>
  <c r="Q13" i="161"/>
  <c r="P13" i="161"/>
  <c r="O13" i="161"/>
  <c r="M13" i="161"/>
  <c r="L13" i="161"/>
  <c r="R12" i="161"/>
  <c r="Q12" i="161"/>
  <c r="P12" i="161"/>
  <c r="O12" i="161"/>
  <c r="M12" i="161"/>
  <c r="L12" i="161"/>
  <c r="R11" i="161"/>
  <c r="Q11" i="161"/>
  <c r="P11" i="161"/>
  <c r="O11" i="161"/>
  <c r="M11" i="161"/>
  <c r="L11" i="161"/>
  <c r="R10" i="161"/>
  <c r="Q10" i="161"/>
  <c r="P10" i="161"/>
  <c r="O10" i="161"/>
  <c r="M10" i="161"/>
  <c r="L10" i="161"/>
  <c r="J66" i="267"/>
  <c r="L66" i="267" s="1"/>
  <c r="F66" i="267"/>
  <c r="H66" i="267" s="1"/>
  <c r="D66" i="267"/>
  <c r="E66" i="267"/>
  <c r="J65" i="267"/>
  <c r="L65" i="267" s="1"/>
  <c r="F65" i="267"/>
  <c r="H65" i="267" s="1"/>
  <c r="D65" i="267"/>
  <c r="E65" i="267"/>
  <c r="J64" i="267"/>
  <c r="L64" i="267" s="1"/>
  <c r="F64" i="267"/>
  <c r="H64" i="267" s="1"/>
  <c r="D64" i="267"/>
  <c r="E64" i="267"/>
  <c r="J63" i="267"/>
  <c r="L63" i="267" s="1"/>
  <c r="F63" i="267"/>
  <c r="H63" i="267" s="1"/>
  <c r="D63" i="267"/>
  <c r="E63" i="267"/>
  <c r="J62" i="267"/>
  <c r="L62" i="267" s="1"/>
  <c r="F62" i="267"/>
  <c r="H62" i="267" s="1"/>
  <c r="D62" i="267"/>
  <c r="E62" i="267"/>
  <c r="J61" i="267"/>
  <c r="L61" i="267" s="1"/>
  <c r="F61" i="267"/>
  <c r="H61" i="267" s="1"/>
  <c r="D61" i="267"/>
  <c r="E61" i="267"/>
  <c r="J60" i="267"/>
  <c r="L60" i="267" s="1"/>
  <c r="F60" i="267"/>
  <c r="H60" i="267" s="1"/>
  <c r="D60" i="267"/>
  <c r="E60" i="267"/>
  <c r="J59" i="267"/>
  <c r="L59" i="267" s="1"/>
  <c r="F59" i="267"/>
  <c r="H59" i="267" s="1"/>
  <c r="D59" i="267"/>
  <c r="E59" i="267"/>
  <c r="J58" i="267"/>
  <c r="L58" i="267" s="1"/>
  <c r="F58" i="267"/>
  <c r="H58" i="267" s="1"/>
  <c r="D58" i="267"/>
  <c r="E58" i="267"/>
  <c r="J57" i="267"/>
  <c r="L57" i="267" s="1"/>
  <c r="F57" i="267"/>
  <c r="H57" i="267" s="1"/>
  <c r="D57" i="267"/>
  <c r="E57" i="267"/>
  <c r="J56" i="267"/>
  <c r="L56" i="267" s="1"/>
  <c r="F56" i="267"/>
  <c r="H56" i="267" s="1"/>
  <c r="D56" i="267"/>
  <c r="E56" i="267"/>
  <c r="J55" i="267"/>
  <c r="L55" i="267" s="1"/>
  <c r="F55" i="267"/>
  <c r="H55" i="267" s="1"/>
  <c r="D55" i="267"/>
  <c r="E55" i="267"/>
  <c r="J54" i="267"/>
  <c r="L54" i="267" s="1"/>
  <c r="F54" i="267"/>
  <c r="H54" i="267" s="1"/>
  <c r="D54" i="267"/>
  <c r="E54" i="267"/>
  <c r="J53" i="267"/>
  <c r="L53" i="267" s="1"/>
  <c r="F53" i="267"/>
  <c r="H53" i="267" s="1"/>
  <c r="D53" i="267"/>
  <c r="E53" i="267"/>
  <c r="J52" i="267"/>
  <c r="L52" i="267" s="1"/>
  <c r="F52" i="267"/>
  <c r="H52" i="267" s="1"/>
  <c r="D52" i="267"/>
  <c r="E52" i="267"/>
  <c r="J51" i="267"/>
  <c r="L51" i="267" s="1"/>
  <c r="F51" i="267"/>
  <c r="H51" i="267" s="1"/>
  <c r="D51" i="267"/>
  <c r="E51" i="267"/>
  <c r="J50" i="267"/>
  <c r="L50" i="267" s="1"/>
  <c r="F50" i="267"/>
  <c r="H50" i="267" s="1"/>
  <c r="D50" i="267"/>
  <c r="E50" i="267"/>
  <c r="J49" i="267"/>
  <c r="L49" i="267" s="1"/>
  <c r="F49" i="267"/>
  <c r="H49" i="267" s="1"/>
  <c r="D49" i="267"/>
  <c r="E49" i="267"/>
  <c r="J48" i="267"/>
  <c r="L48" i="267" s="1"/>
  <c r="F48" i="267"/>
  <c r="H48" i="267" s="1"/>
  <c r="D48" i="267"/>
  <c r="E48" i="267"/>
  <c r="J47" i="267"/>
  <c r="L47" i="267" s="1"/>
  <c r="F47" i="267"/>
  <c r="H47" i="267" s="1"/>
  <c r="D47" i="267"/>
  <c r="E47" i="267"/>
  <c r="J46" i="267"/>
  <c r="L46" i="267" s="1"/>
  <c r="F46" i="267"/>
  <c r="H46" i="267" s="1"/>
  <c r="D46" i="267"/>
  <c r="E46" i="267"/>
  <c r="J45" i="267"/>
  <c r="L45" i="267" s="1"/>
  <c r="F45" i="267"/>
  <c r="H45" i="267" s="1"/>
  <c r="D45" i="267"/>
  <c r="E45" i="267"/>
  <c r="J44" i="267"/>
  <c r="L44" i="267" s="1"/>
  <c r="F44" i="267"/>
  <c r="H44" i="267" s="1"/>
  <c r="D44" i="267"/>
  <c r="E44" i="267"/>
  <c r="J43" i="267"/>
  <c r="L43" i="267" s="1"/>
  <c r="F43" i="267"/>
  <c r="H43" i="267" s="1"/>
  <c r="D43" i="267"/>
  <c r="E43" i="267"/>
  <c r="J42" i="267"/>
  <c r="L42" i="267" s="1"/>
  <c r="F42" i="267"/>
  <c r="H42" i="267" s="1"/>
  <c r="D42" i="267"/>
  <c r="E42" i="267"/>
  <c r="J41" i="267"/>
  <c r="L41" i="267" s="1"/>
  <c r="F41" i="267"/>
  <c r="H41" i="267" s="1"/>
  <c r="D41" i="267"/>
  <c r="E41" i="267"/>
  <c r="J40" i="267"/>
  <c r="L40" i="267" s="1"/>
  <c r="F40" i="267"/>
  <c r="H40" i="267" s="1"/>
  <c r="D40" i="267"/>
  <c r="E40" i="267"/>
  <c r="J39" i="267"/>
  <c r="L39" i="267" s="1"/>
  <c r="F39" i="267"/>
  <c r="H39" i="267" s="1"/>
  <c r="D39" i="267"/>
  <c r="E39" i="267"/>
  <c r="J38" i="267"/>
  <c r="L38" i="267" s="1"/>
  <c r="F38" i="267"/>
  <c r="H38" i="267" s="1"/>
  <c r="D38" i="267"/>
  <c r="E38" i="267"/>
  <c r="J37" i="267"/>
  <c r="L37" i="267" s="1"/>
  <c r="F37" i="267"/>
  <c r="H37" i="267" s="1"/>
  <c r="D37" i="267"/>
  <c r="E37" i="267"/>
  <c r="J36" i="267"/>
  <c r="L36" i="267" s="1"/>
  <c r="F36" i="267"/>
  <c r="H36" i="267" s="1"/>
  <c r="D36" i="267"/>
  <c r="E36" i="267"/>
  <c r="J35" i="267"/>
  <c r="L35" i="267" s="1"/>
  <c r="F35" i="267"/>
  <c r="H35" i="267" s="1"/>
  <c r="D35" i="267"/>
  <c r="E35" i="267"/>
  <c r="J34" i="267"/>
  <c r="L34" i="267" s="1"/>
  <c r="F34" i="267"/>
  <c r="H34" i="267" s="1"/>
  <c r="D34" i="267"/>
  <c r="E34" i="267"/>
  <c r="J33" i="267"/>
  <c r="L33" i="267" s="1"/>
  <c r="F33" i="267"/>
  <c r="H33" i="267" s="1"/>
  <c r="D33" i="267"/>
  <c r="E33" i="267"/>
  <c r="J32" i="267"/>
  <c r="L32" i="267" s="1"/>
  <c r="F32" i="267"/>
  <c r="H32" i="267" s="1"/>
  <c r="D32" i="267"/>
  <c r="E32" i="267"/>
  <c r="J31" i="267"/>
  <c r="L31" i="267" s="1"/>
  <c r="F31" i="267"/>
  <c r="H31" i="267" s="1"/>
  <c r="D31" i="267"/>
  <c r="J30" i="267"/>
  <c r="L30" i="267" s="1"/>
  <c r="F30" i="267"/>
  <c r="H30" i="267" s="1"/>
  <c r="D30" i="267"/>
  <c r="J29" i="267"/>
  <c r="L29" i="267" s="1"/>
  <c r="F29" i="267"/>
  <c r="H29" i="267" s="1"/>
  <c r="D29" i="267"/>
  <c r="J28" i="267"/>
  <c r="L28" i="267" s="1"/>
  <c r="F28" i="267"/>
  <c r="H28" i="267" s="1"/>
  <c r="D28" i="267"/>
  <c r="J27" i="267"/>
  <c r="L27" i="267" s="1"/>
  <c r="F27" i="267"/>
  <c r="H27" i="267" s="1"/>
  <c r="D27" i="267"/>
  <c r="J26" i="267"/>
  <c r="L26" i="267" s="1"/>
  <c r="F26" i="267"/>
  <c r="H26" i="267" s="1"/>
  <c r="D26" i="267"/>
  <c r="J25" i="267"/>
  <c r="L25" i="267" s="1"/>
  <c r="F25" i="267"/>
  <c r="H25" i="267" s="1"/>
  <c r="D25" i="267"/>
  <c r="J24" i="267"/>
  <c r="L24" i="267" s="1"/>
  <c r="F24" i="267"/>
  <c r="H24" i="267" s="1"/>
  <c r="D24" i="267"/>
  <c r="J23" i="267"/>
  <c r="L23" i="267" s="1"/>
  <c r="F23" i="267"/>
  <c r="H23" i="267" s="1"/>
  <c r="D23" i="267"/>
  <c r="J22" i="267"/>
  <c r="L22" i="267" s="1"/>
  <c r="F22" i="267"/>
  <c r="H22" i="267" s="1"/>
  <c r="D22" i="267"/>
  <c r="J21" i="267"/>
  <c r="L21" i="267" s="1"/>
  <c r="F21" i="267"/>
  <c r="H21" i="267" s="1"/>
  <c r="D21" i="267"/>
  <c r="J20" i="267"/>
  <c r="L20" i="267" s="1"/>
  <c r="F20" i="267"/>
  <c r="H20" i="267" s="1"/>
  <c r="D20" i="267"/>
  <c r="J19" i="267"/>
  <c r="L19" i="267" s="1"/>
  <c r="F19" i="267"/>
  <c r="H19" i="267" s="1"/>
  <c r="D19" i="267"/>
  <c r="J18" i="267"/>
  <c r="L18" i="267" s="1"/>
  <c r="F18" i="267"/>
  <c r="H18" i="267" s="1"/>
  <c r="D18" i="267"/>
  <c r="J17" i="267"/>
  <c r="L17" i="267" s="1"/>
  <c r="F17" i="267"/>
  <c r="H17" i="267" s="1"/>
  <c r="D17" i="267"/>
  <c r="J16" i="267"/>
  <c r="L16" i="267" s="1"/>
  <c r="F16" i="267"/>
  <c r="H16" i="267" s="1"/>
  <c r="D16" i="267"/>
  <c r="M15" i="267"/>
  <c r="J14" i="267"/>
  <c r="K15" i="267"/>
  <c r="I15" i="267"/>
  <c r="F14" i="267"/>
  <c r="G15" i="267"/>
  <c r="B15" i="267"/>
  <c r="D14" i="267"/>
  <c r="D15" i="267" s="1"/>
  <c r="C15" i="267"/>
  <c r="M13" i="267"/>
  <c r="J12" i="267"/>
  <c r="J13" i="267" s="1"/>
  <c r="K13" i="267"/>
  <c r="I13" i="267"/>
  <c r="F12" i="267"/>
  <c r="F13" i="267" s="1"/>
  <c r="G13" i="267"/>
  <c r="B13" i="267"/>
  <c r="D12" i="267"/>
  <c r="D13" i="267" s="1"/>
  <c r="C13" i="267"/>
  <c r="G120" i="153"/>
  <c r="F120" i="153"/>
  <c r="E120" i="153"/>
  <c r="D120" i="153"/>
  <c r="C120" i="153"/>
  <c r="B120" i="153"/>
  <c r="J72" i="153"/>
  <c r="I72" i="153"/>
  <c r="H72" i="153"/>
  <c r="G63" i="153"/>
  <c r="G29" i="153"/>
  <c r="G72" i="153" s="1"/>
  <c r="F63" i="153"/>
  <c r="F72" i="153" s="1"/>
  <c r="F29" i="153"/>
  <c r="E63" i="153"/>
  <c r="E72" i="153" s="1"/>
  <c r="E29" i="153"/>
  <c r="D63" i="153"/>
  <c r="D29" i="153"/>
  <c r="D72" i="153"/>
  <c r="C63" i="153"/>
  <c r="C29" i="153"/>
  <c r="C72" i="153" s="1"/>
  <c r="B63" i="153"/>
  <c r="B72" i="153" s="1"/>
  <c r="B29" i="153"/>
  <c r="G65" i="153"/>
  <c r="F65" i="153"/>
  <c r="E65" i="153"/>
  <c r="D65" i="153"/>
  <c r="C65" i="153"/>
  <c r="B65" i="153"/>
  <c r="G64" i="153"/>
  <c r="F64" i="153"/>
  <c r="E64" i="153"/>
  <c r="D64" i="153"/>
  <c r="C64" i="153"/>
  <c r="B64" i="153"/>
  <c r="G62" i="153"/>
  <c r="F62" i="153"/>
  <c r="E62" i="153"/>
  <c r="D62" i="153"/>
  <c r="C62" i="153"/>
  <c r="B62" i="153"/>
  <c r="G61" i="153"/>
  <c r="F61" i="153"/>
  <c r="E61" i="153"/>
  <c r="D61" i="153"/>
  <c r="C61" i="153"/>
  <c r="B61" i="153"/>
  <c r="G60" i="153"/>
  <c r="F60" i="153"/>
  <c r="E60" i="153"/>
  <c r="D60" i="153"/>
  <c r="C60" i="153"/>
  <c r="B60" i="153"/>
  <c r="G59" i="153"/>
  <c r="F59" i="153"/>
  <c r="E59" i="153"/>
  <c r="D59" i="153"/>
  <c r="C59" i="153"/>
  <c r="B59" i="153"/>
  <c r="G58" i="153"/>
  <c r="F58" i="153"/>
  <c r="E58" i="153"/>
  <c r="D58" i="153"/>
  <c r="C58" i="153"/>
  <c r="B58" i="153"/>
  <c r="G57" i="153"/>
  <c r="F57" i="153"/>
  <c r="E57" i="153"/>
  <c r="D57" i="153"/>
  <c r="C57" i="153"/>
  <c r="B57" i="153"/>
  <c r="G56" i="153"/>
  <c r="F56" i="153"/>
  <c r="E56" i="153"/>
  <c r="D56" i="153"/>
  <c r="C56" i="153"/>
  <c r="B56" i="153"/>
  <c r="G55" i="153"/>
  <c r="F55" i="153"/>
  <c r="E55" i="153"/>
  <c r="D55" i="153"/>
  <c r="C55" i="153"/>
  <c r="B55" i="153"/>
  <c r="G54" i="153"/>
  <c r="F54" i="153"/>
  <c r="E54" i="153"/>
  <c r="D54" i="153"/>
  <c r="C54" i="153"/>
  <c r="B54" i="153"/>
  <c r="G53" i="153"/>
  <c r="F53" i="153"/>
  <c r="E53" i="153"/>
  <c r="D53" i="153"/>
  <c r="C53" i="153"/>
  <c r="B53" i="153"/>
  <c r="G52" i="153"/>
  <c r="F52" i="153"/>
  <c r="E52" i="153"/>
  <c r="D52" i="153"/>
  <c r="C52" i="153"/>
  <c r="B52" i="153"/>
  <c r="G51" i="153"/>
  <c r="F51" i="153"/>
  <c r="E51" i="153"/>
  <c r="D51" i="153"/>
  <c r="C51" i="153"/>
  <c r="B51" i="153"/>
  <c r="G50" i="153"/>
  <c r="F50" i="153"/>
  <c r="E50" i="153"/>
  <c r="D50" i="153"/>
  <c r="C50" i="153"/>
  <c r="B50" i="153"/>
  <c r="G49" i="153"/>
  <c r="F49" i="153"/>
  <c r="E49" i="153"/>
  <c r="D49" i="153"/>
  <c r="C49" i="153"/>
  <c r="B49" i="153"/>
  <c r="G48" i="153"/>
  <c r="F48" i="153"/>
  <c r="E48" i="153"/>
  <c r="D48" i="153"/>
  <c r="C48" i="153"/>
  <c r="B48" i="153"/>
  <c r="G47" i="153"/>
  <c r="F47" i="153"/>
  <c r="E47" i="153"/>
  <c r="D47" i="153"/>
  <c r="C47" i="153"/>
  <c r="B47" i="153"/>
  <c r="G46" i="153"/>
  <c r="F46" i="153"/>
  <c r="E46" i="153"/>
  <c r="D46" i="153"/>
  <c r="C46" i="153"/>
  <c r="B46" i="153"/>
  <c r="G45" i="153"/>
  <c r="F45" i="153"/>
  <c r="E45" i="153"/>
  <c r="D45" i="153"/>
  <c r="C45" i="153"/>
  <c r="B45" i="153"/>
  <c r="G44" i="153"/>
  <c r="F44" i="153"/>
  <c r="E44" i="153"/>
  <c r="D44" i="153"/>
  <c r="C44" i="153"/>
  <c r="B44" i="153"/>
  <c r="G43" i="153"/>
  <c r="F43" i="153"/>
  <c r="E43" i="153"/>
  <c r="D43" i="153"/>
  <c r="C43" i="153"/>
  <c r="B43" i="153"/>
  <c r="G42" i="153"/>
  <c r="F42" i="153"/>
  <c r="E42" i="153"/>
  <c r="D42" i="153"/>
  <c r="C42" i="153"/>
  <c r="B42" i="153"/>
  <c r="G41" i="153"/>
  <c r="F41" i="153"/>
  <c r="E41" i="153"/>
  <c r="D41" i="153"/>
  <c r="C41" i="153"/>
  <c r="B41" i="153"/>
  <c r="G40" i="153"/>
  <c r="F40" i="153"/>
  <c r="E40" i="153"/>
  <c r="D40" i="153"/>
  <c r="C40" i="153"/>
  <c r="B40" i="153"/>
  <c r="G39" i="153"/>
  <c r="F39" i="153"/>
  <c r="E39" i="153"/>
  <c r="D39" i="153"/>
  <c r="C39" i="153"/>
  <c r="B39" i="153"/>
  <c r="G38" i="153"/>
  <c r="F38" i="153"/>
  <c r="E38" i="153"/>
  <c r="D38" i="153"/>
  <c r="C38" i="153"/>
  <c r="B38" i="153"/>
  <c r="G37" i="153"/>
  <c r="F37" i="153"/>
  <c r="E37" i="153"/>
  <c r="D37" i="153"/>
  <c r="C37" i="153"/>
  <c r="B37" i="153"/>
  <c r="G36" i="153"/>
  <c r="F36" i="153"/>
  <c r="E36" i="153"/>
  <c r="D36" i="153"/>
  <c r="C36" i="153"/>
  <c r="B36" i="153"/>
  <c r="G35" i="153"/>
  <c r="F35" i="153"/>
  <c r="E35" i="153"/>
  <c r="D35" i="153"/>
  <c r="C35" i="153"/>
  <c r="B35" i="153"/>
  <c r="G34" i="153"/>
  <c r="F34" i="153"/>
  <c r="E34" i="153"/>
  <c r="D34" i="153"/>
  <c r="C34" i="153"/>
  <c r="B34" i="153"/>
  <c r="G33" i="153"/>
  <c r="F33" i="153"/>
  <c r="E33" i="153"/>
  <c r="D33" i="153"/>
  <c r="C33" i="153"/>
  <c r="B33" i="153"/>
  <c r="G32" i="153"/>
  <c r="F32" i="153"/>
  <c r="E32" i="153"/>
  <c r="D32" i="153"/>
  <c r="C32" i="153"/>
  <c r="B32" i="153"/>
  <c r="G31" i="153"/>
  <c r="F31" i="153"/>
  <c r="E31" i="153"/>
  <c r="D31" i="153"/>
  <c r="C31" i="153"/>
  <c r="B31" i="153"/>
  <c r="G30" i="153"/>
  <c r="F30" i="153"/>
  <c r="E30" i="153"/>
  <c r="D30" i="153"/>
  <c r="C30" i="153"/>
  <c r="B30" i="153"/>
  <c r="G28" i="153"/>
  <c r="F28" i="153"/>
  <c r="E28" i="153"/>
  <c r="D28" i="153"/>
  <c r="C28" i="153"/>
  <c r="B28" i="153"/>
  <c r="G27" i="153"/>
  <c r="F27" i="153"/>
  <c r="E27" i="153"/>
  <c r="D27" i="153"/>
  <c r="C27" i="153"/>
  <c r="B27" i="153"/>
  <c r="G26" i="153"/>
  <c r="F26" i="153"/>
  <c r="E26" i="153"/>
  <c r="D26" i="153"/>
  <c r="C26" i="153"/>
  <c r="B26" i="153"/>
  <c r="G25" i="153"/>
  <c r="F25" i="153"/>
  <c r="E25" i="153"/>
  <c r="D25" i="153"/>
  <c r="C25" i="153"/>
  <c r="B25" i="153"/>
  <c r="G24" i="153"/>
  <c r="F24" i="153"/>
  <c r="E24" i="153"/>
  <c r="D24" i="153"/>
  <c r="C24" i="153"/>
  <c r="B24" i="153"/>
  <c r="G23" i="153"/>
  <c r="F23" i="153"/>
  <c r="E23" i="153"/>
  <c r="D23" i="153"/>
  <c r="C23" i="153"/>
  <c r="B23" i="153"/>
  <c r="G22" i="153"/>
  <c r="F22" i="153"/>
  <c r="E22" i="153"/>
  <c r="D22" i="153"/>
  <c r="C22" i="153"/>
  <c r="B22" i="153"/>
  <c r="G21" i="153"/>
  <c r="F21" i="153"/>
  <c r="E21" i="153"/>
  <c r="D21" i="153"/>
  <c r="C21" i="153"/>
  <c r="B21" i="153"/>
  <c r="G20" i="153"/>
  <c r="F20" i="153"/>
  <c r="E20" i="153"/>
  <c r="D20" i="153"/>
  <c r="C20" i="153"/>
  <c r="B20" i="153"/>
  <c r="G19" i="153"/>
  <c r="F19" i="153"/>
  <c r="E19" i="153"/>
  <c r="D19" i="153"/>
  <c r="C19" i="153"/>
  <c r="B19" i="153"/>
  <c r="G18" i="153"/>
  <c r="F18" i="153"/>
  <c r="E18" i="153"/>
  <c r="D18" i="153"/>
  <c r="C18" i="153"/>
  <c r="B18" i="153"/>
  <c r="G17" i="153"/>
  <c r="F17" i="153"/>
  <c r="E17" i="153"/>
  <c r="D17" i="153"/>
  <c r="C17" i="153"/>
  <c r="B17" i="153"/>
  <c r="G16" i="153"/>
  <c r="F16" i="153"/>
  <c r="E16" i="153"/>
  <c r="D16" i="153"/>
  <c r="C16" i="153"/>
  <c r="B16" i="153"/>
  <c r="G15" i="153"/>
  <c r="F15" i="153"/>
  <c r="E15" i="153"/>
  <c r="D15" i="153"/>
  <c r="C15" i="153"/>
  <c r="B15" i="153"/>
  <c r="J14" i="153"/>
  <c r="I14" i="153"/>
  <c r="H14" i="153"/>
  <c r="G14" i="153"/>
  <c r="F14" i="153"/>
  <c r="E14" i="153"/>
  <c r="D14" i="153"/>
  <c r="C14" i="153"/>
  <c r="B14" i="153"/>
  <c r="G13" i="153"/>
  <c r="F13" i="153"/>
  <c r="E13" i="153"/>
  <c r="D13" i="153"/>
  <c r="C13" i="153"/>
  <c r="B13" i="153"/>
  <c r="J12" i="153"/>
  <c r="I12" i="153"/>
  <c r="H12" i="153"/>
  <c r="G12" i="153"/>
  <c r="F12" i="153"/>
  <c r="E12" i="153"/>
  <c r="D12" i="153"/>
  <c r="C12" i="153"/>
  <c r="B12" i="153"/>
  <c r="G11" i="153"/>
  <c r="F11" i="153"/>
  <c r="E11" i="153"/>
  <c r="D11" i="153"/>
  <c r="C11" i="153"/>
  <c r="B11" i="153"/>
  <c r="G110" i="152"/>
  <c r="G120" i="152" s="1"/>
  <c r="G76" i="152"/>
  <c r="F110" i="152"/>
  <c r="F120" i="152" s="1"/>
  <c r="F76" i="152"/>
  <c r="E110" i="152"/>
  <c r="E76" i="152"/>
  <c r="E120" i="152"/>
  <c r="D110" i="152"/>
  <c r="D76" i="152"/>
  <c r="D120" i="152" s="1"/>
  <c r="C110" i="152"/>
  <c r="I110" i="152" s="1"/>
  <c r="C76" i="152"/>
  <c r="B110" i="152"/>
  <c r="B120" i="152" s="1"/>
  <c r="B76" i="152"/>
  <c r="G112" i="152"/>
  <c r="F112" i="145"/>
  <c r="M112" i="152"/>
  <c r="F112" i="152"/>
  <c r="E112" i="145"/>
  <c r="L112" i="152" s="1"/>
  <c r="E112" i="152"/>
  <c r="K112" i="152" s="1"/>
  <c r="D112" i="145"/>
  <c r="D112" i="152"/>
  <c r="J112" i="152" s="1"/>
  <c r="C112" i="145"/>
  <c r="C112" i="152"/>
  <c r="B112" i="145"/>
  <c r="I112" i="152"/>
  <c r="B112" i="152"/>
  <c r="H112" i="152"/>
  <c r="G111" i="152"/>
  <c r="M111" i="152" s="1"/>
  <c r="F111" i="145"/>
  <c r="F111" i="152"/>
  <c r="E111" i="145"/>
  <c r="L111" i="152"/>
  <c r="E111" i="152"/>
  <c r="D111" i="145"/>
  <c r="K111" i="152" s="1"/>
  <c r="D111" i="152"/>
  <c r="J111" i="152" s="1"/>
  <c r="C111" i="145"/>
  <c r="C111" i="152"/>
  <c r="I111" i="152" s="1"/>
  <c r="B111" i="145"/>
  <c r="B111" i="152"/>
  <c r="H111" i="152" s="1"/>
  <c r="B110" i="145"/>
  <c r="R111" i="158"/>
  <c r="J111" i="155" s="1"/>
  <c r="F110" i="145"/>
  <c r="E110" i="145"/>
  <c r="L110" i="152"/>
  <c r="D110" i="145"/>
  <c r="K110" i="152"/>
  <c r="C110" i="145"/>
  <c r="J110" i="152"/>
  <c r="B109" i="152"/>
  <c r="B109" i="145"/>
  <c r="H109" i="152"/>
  <c r="P109" i="152" s="1"/>
  <c r="R110" i="158"/>
  <c r="J110" i="155"/>
  <c r="G109" i="152"/>
  <c r="M109" i="152" s="1"/>
  <c r="F109" i="145"/>
  <c r="F109" i="152"/>
  <c r="L109" i="152" s="1"/>
  <c r="E109" i="145"/>
  <c r="E109" i="152"/>
  <c r="D109" i="145"/>
  <c r="K109" i="152"/>
  <c r="D109" i="152"/>
  <c r="C109" i="145"/>
  <c r="J109" i="152" s="1"/>
  <c r="C109" i="152"/>
  <c r="I109" i="152" s="1"/>
  <c r="B108" i="152"/>
  <c r="B108" i="145"/>
  <c r="H108" i="152"/>
  <c r="P108" i="152" s="1"/>
  <c r="R109" i="158"/>
  <c r="J109" i="155"/>
  <c r="G108" i="152"/>
  <c r="M108" i="152" s="1"/>
  <c r="F108" i="145"/>
  <c r="F108" i="152"/>
  <c r="L108" i="152" s="1"/>
  <c r="E108" i="145"/>
  <c r="E108" i="152"/>
  <c r="D108" i="145"/>
  <c r="K108" i="152"/>
  <c r="D108" i="152"/>
  <c r="C108" i="145"/>
  <c r="J108" i="152" s="1"/>
  <c r="C108" i="152"/>
  <c r="I108" i="152" s="1"/>
  <c r="B107" i="152"/>
  <c r="B107" i="145"/>
  <c r="H107" i="152"/>
  <c r="P107" i="152" s="1"/>
  <c r="R108" i="158"/>
  <c r="J108" i="155"/>
  <c r="G107" i="152"/>
  <c r="M107" i="152" s="1"/>
  <c r="F107" i="145"/>
  <c r="F107" i="152"/>
  <c r="L107" i="152" s="1"/>
  <c r="E107" i="145"/>
  <c r="E107" i="152"/>
  <c r="D107" i="145"/>
  <c r="K107" i="152"/>
  <c r="D107" i="152"/>
  <c r="C107" i="145"/>
  <c r="J107" i="152" s="1"/>
  <c r="C107" i="152"/>
  <c r="I107" i="152" s="1"/>
  <c r="B106" i="152"/>
  <c r="B106" i="145"/>
  <c r="H106" i="152"/>
  <c r="P106" i="152" s="1"/>
  <c r="R107" i="158"/>
  <c r="J107" i="155"/>
  <c r="G106" i="152"/>
  <c r="M106" i="152" s="1"/>
  <c r="F106" i="145"/>
  <c r="F106" i="152"/>
  <c r="L106" i="152" s="1"/>
  <c r="E106" i="145"/>
  <c r="E106" i="152"/>
  <c r="D106" i="145"/>
  <c r="K106" i="152"/>
  <c r="D106" i="152"/>
  <c r="C106" i="145"/>
  <c r="J106" i="152" s="1"/>
  <c r="C106" i="152"/>
  <c r="I106" i="152" s="1"/>
  <c r="B105" i="152"/>
  <c r="B105" i="145"/>
  <c r="H105" i="152"/>
  <c r="P105" i="152" s="1"/>
  <c r="R106" i="158"/>
  <c r="J106" i="155"/>
  <c r="G105" i="152"/>
  <c r="M105" i="152" s="1"/>
  <c r="F105" i="145"/>
  <c r="F105" i="152"/>
  <c r="L105" i="152" s="1"/>
  <c r="E105" i="145"/>
  <c r="E105" i="152"/>
  <c r="D105" i="145"/>
  <c r="K105" i="152"/>
  <c r="D105" i="152"/>
  <c r="C105" i="145"/>
  <c r="J105" i="152" s="1"/>
  <c r="C105" i="152"/>
  <c r="I105" i="152" s="1"/>
  <c r="B104" i="152"/>
  <c r="B104" i="145"/>
  <c r="H104" i="152"/>
  <c r="P104" i="152" s="1"/>
  <c r="R105" i="158"/>
  <c r="J105" i="155"/>
  <c r="G104" i="152"/>
  <c r="M104" i="152" s="1"/>
  <c r="F104" i="145"/>
  <c r="F104" i="152"/>
  <c r="L104" i="152" s="1"/>
  <c r="E104" i="145"/>
  <c r="E104" i="152"/>
  <c r="D104" i="145"/>
  <c r="K104" i="152"/>
  <c r="D104" i="152"/>
  <c r="C104" i="145"/>
  <c r="J104" i="152" s="1"/>
  <c r="C104" i="152"/>
  <c r="I104" i="152" s="1"/>
  <c r="B103" i="152"/>
  <c r="B103" i="145"/>
  <c r="H103" i="152"/>
  <c r="P103" i="152" s="1"/>
  <c r="R104" i="158"/>
  <c r="J104" i="155"/>
  <c r="G103" i="152"/>
  <c r="M103" i="152" s="1"/>
  <c r="F103" i="145"/>
  <c r="F103" i="152"/>
  <c r="L103" i="152" s="1"/>
  <c r="E103" i="145"/>
  <c r="E103" i="152"/>
  <c r="D103" i="145"/>
  <c r="K103" i="152"/>
  <c r="D103" i="152"/>
  <c r="C103" i="145"/>
  <c r="J103" i="152" s="1"/>
  <c r="C103" i="152"/>
  <c r="I103" i="152" s="1"/>
  <c r="B102" i="152"/>
  <c r="B102" i="145"/>
  <c r="H102" i="152"/>
  <c r="P102" i="152" s="1"/>
  <c r="R103" i="158"/>
  <c r="J103" i="155"/>
  <c r="G102" i="152"/>
  <c r="M102" i="152" s="1"/>
  <c r="F102" i="145"/>
  <c r="F102" i="152"/>
  <c r="L102" i="152" s="1"/>
  <c r="E102" i="145"/>
  <c r="E102" i="152"/>
  <c r="D102" i="145"/>
  <c r="K102" i="152"/>
  <c r="D102" i="152"/>
  <c r="C102" i="145"/>
  <c r="J102" i="152" s="1"/>
  <c r="C102" i="152"/>
  <c r="I102" i="152" s="1"/>
  <c r="B101" i="152"/>
  <c r="B101" i="145"/>
  <c r="H101" i="152"/>
  <c r="P101" i="152" s="1"/>
  <c r="R102" i="158"/>
  <c r="J102" i="155"/>
  <c r="G101" i="152"/>
  <c r="M101" i="152" s="1"/>
  <c r="F101" i="145"/>
  <c r="F101" i="152"/>
  <c r="L101" i="152" s="1"/>
  <c r="E101" i="145"/>
  <c r="E101" i="152"/>
  <c r="D101" i="145"/>
  <c r="K101" i="152"/>
  <c r="D101" i="152"/>
  <c r="C101" i="145"/>
  <c r="J101" i="152" s="1"/>
  <c r="C101" i="152"/>
  <c r="I101" i="152" s="1"/>
  <c r="B100" i="152"/>
  <c r="B100" i="145"/>
  <c r="H100" i="152"/>
  <c r="P100" i="152" s="1"/>
  <c r="R101" i="158"/>
  <c r="J101" i="155"/>
  <c r="G100" i="152"/>
  <c r="M100" i="152" s="1"/>
  <c r="F100" i="145"/>
  <c r="F100" i="152"/>
  <c r="L100" i="152" s="1"/>
  <c r="E100" i="145"/>
  <c r="E100" i="152"/>
  <c r="D100" i="145"/>
  <c r="K100" i="152"/>
  <c r="D100" i="152"/>
  <c r="C100" i="145"/>
  <c r="J100" i="152" s="1"/>
  <c r="C100" i="152"/>
  <c r="I100" i="152" s="1"/>
  <c r="B99" i="152"/>
  <c r="B99" i="145"/>
  <c r="H99" i="152"/>
  <c r="P99" i="152" s="1"/>
  <c r="R100" i="158"/>
  <c r="J100" i="155"/>
  <c r="G99" i="152"/>
  <c r="M99" i="152" s="1"/>
  <c r="F99" i="145"/>
  <c r="F99" i="152"/>
  <c r="L99" i="152" s="1"/>
  <c r="E99" i="145"/>
  <c r="E99" i="152"/>
  <c r="D99" i="145"/>
  <c r="K99" i="152"/>
  <c r="D99" i="152"/>
  <c r="C99" i="145"/>
  <c r="J99" i="152" s="1"/>
  <c r="C99" i="152"/>
  <c r="I99" i="152" s="1"/>
  <c r="B98" i="152"/>
  <c r="B98" i="145"/>
  <c r="H98" i="152"/>
  <c r="P98" i="152" s="1"/>
  <c r="R99" i="158"/>
  <c r="J99" i="155"/>
  <c r="G98" i="152"/>
  <c r="M98" i="152" s="1"/>
  <c r="F98" i="145"/>
  <c r="F98" i="152"/>
  <c r="L98" i="152" s="1"/>
  <c r="E98" i="145"/>
  <c r="E98" i="152"/>
  <c r="D98" i="145"/>
  <c r="K98" i="152"/>
  <c r="D98" i="152"/>
  <c r="C98" i="145"/>
  <c r="J98" i="152" s="1"/>
  <c r="C98" i="152"/>
  <c r="I98" i="152" s="1"/>
  <c r="B97" i="152"/>
  <c r="B97" i="145"/>
  <c r="H97" i="152"/>
  <c r="P97" i="152" s="1"/>
  <c r="R98" i="158"/>
  <c r="J98" i="155"/>
  <c r="G97" i="152"/>
  <c r="M97" i="152" s="1"/>
  <c r="F97" i="145"/>
  <c r="F97" i="152"/>
  <c r="L97" i="152" s="1"/>
  <c r="E97" i="145"/>
  <c r="E97" i="152"/>
  <c r="D97" i="145"/>
  <c r="K97" i="152"/>
  <c r="D97" i="152"/>
  <c r="C97" i="145"/>
  <c r="J97" i="152" s="1"/>
  <c r="C97" i="152"/>
  <c r="I97" i="152" s="1"/>
  <c r="B96" i="152"/>
  <c r="B96" i="145"/>
  <c r="H96" i="152"/>
  <c r="P96" i="152" s="1"/>
  <c r="R97" i="158"/>
  <c r="J97" i="155"/>
  <c r="G96" i="152"/>
  <c r="M96" i="152" s="1"/>
  <c r="F96" i="145"/>
  <c r="F96" i="152"/>
  <c r="L96" i="152" s="1"/>
  <c r="E96" i="145"/>
  <c r="E96" i="152"/>
  <c r="D96" i="145"/>
  <c r="K96" i="152"/>
  <c r="D96" i="152"/>
  <c r="C96" i="145"/>
  <c r="J96" i="152" s="1"/>
  <c r="C96" i="152"/>
  <c r="I96" i="152" s="1"/>
  <c r="B95" i="152"/>
  <c r="B95" i="145"/>
  <c r="H95" i="152"/>
  <c r="P95" i="152" s="1"/>
  <c r="R96" i="158"/>
  <c r="J96" i="155"/>
  <c r="G95" i="152"/>
  <c r="M95" i="152" s="1"/>
  <c r="F95" i="145"/>
  <c r="F95" i="152"/>
  <c r="L95" i="152" s="1"/>
  <c r="E95" i="145"/>
  <c r="E95" i="152"/>
  <c r="D95" i="145"/>
  <c r="K95" i="152"/>
  <c r="D95" i="152"/>
  <c r="C95" i="145"/>
  <c r="J95" i="152" s="1"/>
  <c r="C95" i="152"/>
  <c r="I95" i="152" s="1"/>
  <c r="B94" i="152"/>
  <c r="B94" i="145"/>
  <c r="H94" i="152"/>
  <c r="P94" i="152" s="1"/>
  <c r="R95" i="158"/>
  <c r="J95" i="155"/>
  <c r="G94" i="152"/>
  <c r="M94" i="152" s="1"/>
  <c r="F94" i="145"/>
  <c r="F94" i="152"/>
  <c r="L94" i="152" s="1"/>
  <c r="E94" i="145"/>
  <c r="E94" i="152"/>
  <c r="D94" i="145"/>
  <c r="K94" i="152"/>
  <c r="D94" i="152"/>
  <c r="C94" i="145"/>
  <c r="J94" i="152" s="1"/>
  <c r="C94" i="152"/>
  <c r="I94" i="152" s="1"/>
  <c r="B93" i="152"/>
  <c r="B93" i="145"/>
  <c r="H93" i="152"/>
  <c r="P93" i="152" s="1"/>
  <c r="R94" i="158"/>
  <c r="J94" i="155"/>
  <c r="G93" i="152"/>
  <c r="M93" i="152" s="1"/>
  <c r="F93" i="145"/>
  <c r="F93" i="152"/>
  <c r="L93" i="152" s="1"/>
  <c r="E93" i="145"/>
  <c r="E93" i="152"/>
  <c r="D93" i="145"/>
  <c r="K93" i="152"/>
  <c r="D93" i="152"/>
  <c r="C93" i="145"/>
  <c r="J93" i="152"/>
  <c r="C93" i="152"/>
  <c r="I93" i="152" s="1"/>
  <c r="B92" i="152"/>
  <c r="B92" i="145"/>
  <c r="H92" i="152"/>
  <c r="P92" i="152" s="1"/>
  <c r="R93" i="158"/>
  <c r="J93" i="155"/>
  <c r="G92" i="152"/>
  <c r="M92" i="152" s="1"/>
  <c r="F92" i="145"/>
  <c r="F92" i="152"/>
  <c r="L92" i="152" s="1"/>
  <c r="E92" i="145"/>
  <c r="E92" i="152"/>
  <c r="D92" i="145"/>
  <c r="K92" i="152"/>
  <c r="D92" i="152"/>
  <c r="C92" i="145"/>
  <c r="J92" i="152"/>
  <c r="C92" i="152"/>
  <c r="I92" i="152" s="1"/>
  <c r="B91" i="152"/>
  <c r="B91" i="145"/>
  <c r="H91" i="152"/>
  <c r="P91" i="152" s="1"/>
  <c r="R92" i="158"/>
  <c r="J92" i="155"/>
  <c r="G91" i="152"/>
  <c r="M91" i="152" s="1"/>
  <c r="F91" i="145"/>
  <c r="F91" i="152"/>
  <c r="L91" i="152" s="1"/>
  <c r="E91" i="145"/>
  <c r="E91" i="152"/>
  <c r="D91" i="145"/>
  <c r="K91" i="152"/>
  <c r="D91" i="152"/>
  <c r="C91" i="145"/>
  <c r="J91" i="152"/>
  <c r="C91" i="152"/>
  <c r="I91" i="152" s="1"/>
  <c r="B90" i="152"/>
  <c r="B90" i="145"/>
  <c r="H90" i="152"/>
  <c r="P90" i="152" s="1"/>
  <c r="R91" i="158"/>
  <c r="J91" i="155"/>
  <c r="G90" i="152"/>
  <c r="M90" i="152" s="1"/>
  <c r="F90" i="145"/>
  <c r="F90" i="152"/>
  <c r="L90" i="152" s="1"/>
  <c r="E90" i="145"/>
  <c r="E90" i="152"/>
  <c r="D90" i="145"/>
  <c r="K90" i="152"/>
  <c r="D90" i="152"/>
  <c r="C90" i="145"/>
  <c r="J90" i="152"/>
  <c r="C90" i="152"/>
  <c r="I90" i="152" s="1"/>
  <c r="B89" i="152"/>
  <c r="B89" i="145"/>
  <c r="H89" i="152"/>
  <c r="P89" i="152" s="1"/>
  <c r="R90" i="158"/>
  <c r="J90" i="155"/>
  <c r="G89" i="152"/>
  <c r="M89" i="152" s="1"/>
  <c r="F89" i="145"/>
  <c r="F89" i="152"/>
  <c r="L89" i="152" s="1"/>
  <c r="E89" i="145"/>
  <c r="E89" i="152"/>
  <c r="D89" i="145"/>
  <c r="K89" i="152"/>
  <c r="D89" i="152"/>
  <c r="C89" i="145"/>
  <c r="J89" i="152"/>
  <c r="C89" i="152"/>
  <c r="I89" i="152" s="1"/>
  <c r="B88" i="152"/>
  <c r="B88" i="145"/>
  <c r="H88" i="152"/>
  <c r="P88" i="152" s="1"/>
  <c r="R89" i="158"/>
  <c r="J89" i="155"/>
  <c r="G88" i="152"/>
  <c r="M88" i="152" s="1"/>
  <c r="F88" i="145"/>
  <c r="F88" i="152"/>
  <c r="L88" i="152" s="1"/>
  <c r="E88" i="145"/>
  <c r="E88" i="152"/>
  <c r="D88" i="145"/>
  <c r="K88" i="152"/>
  <c r="D88" i="152"/>
  <c r="C88" i="145"/>
  <c r="J88" i="152"/>
  <c r="C88" i="152"/>
  <c r="I88" i="152" s="1"/>
  <c r="B87" i="152"/>
  <c r="B87" i="145"/>
  <c r="H87" i="152"/>
  <c r="P87" i="152" s="1"/>
  <c r="R88" i="158"/>
  <c r="J88" i="155"/>
  <c r="G87" i="152"/>
  <c r="M87" i="152" s="1"/>
  <c r="F87" i="145"/>
  <c r="F87" i="152"/>
  <c r="L87" i="152" s="1"/>
  <c r="E87" i="145"/>
  <c r="E87" i="152"/>
  <c r="D87" i="145"/>
  <c r="K87" i="152"/>
  <c r="D87" i="152"/>
  <c r="C87" i="145"/>
  <c r="J87" i="152"/>
  <c r="C87" i="152"/>
  <c r="I87" i="152" s="1"/>
  <c r="B86" i="152"/>
  <c r="B86" i="145"/>
  <c r="H86" i="152"/>
  <c r="P86" i="152" s="1"/>
  <c r="R87" i="158"/>
  <c r="J87" i="155"/>
  <c r="G86" i="152"/>
  <c r="M86" i="152" s="1"/>
  <c r="F86" i="145"/>
  <c r="F86" i="152"/>
  <c r="L86" i="152" s="1"/>
  <c r="E86" i="145"/>
  <c r="E86" i="152"/>
  <c r="D86" i="145"/>
  <c r="K86" i="152"/>
  <c r="D86" i="152"/>
  <c r="C86" i="145"/>
  <c r="J86" i="152"/>
  <c r="C86" i="152"/>
  <c r="I86" i="152" s="1"/>
  <c r="B85" i="152"/>
  <c r="B85" i="145"/>
  <c r="H85" i="152"/>
  <c r="P85" i="152" s="1"/>
  <c r="R86" i="158"/>
  <c r="J86" i="155"/>
  <c r="G85" i="152"/>
  <c r="M85" i="152" s="1"/>
  <c r="F85" i="145"/>
  <c r="F85" i="152"/>
  <c r="L85" i="152" s="1"/>
  <c r="E85" i="145"/>
  <c r="E85" i="152"/>
  <c r="D85" i="145"/>
  <c r="K85" i="152"/>
  <c r="D85" i="152"/>
  <c r="C85" i="145"/>
  <c r="J85" i="152"/>
  <c r="C85" i="152"/>
  <c r="I85" i="152" s="1"/>
  <c r="B84" i="152"/>
  <c r="B84" i="145"/>
  <c r="H84" i="152"/>
  <c r="P84" i="152" s="1"/>
  <c r="R85" i="158"/>
  <c r="J85" i="155"/>
  <c r="G84" i="152"/>
  <c r="M84" i="152" s="1"/>
  <c r="F84" i="145"/>
  <c r="F84" i="152"/>
  <c r="L84" i="152" s="1"/>
  <c r="E84" i="145"/>
  <c r="E84" i="152"/>
  <c r="D84" i="145"/>
  <c r="K84" i="152"/>
  <c r="D84" i="152"/>
  <c r="C84" i="145"/>
  <c r="J84" i="152"/>
  <c r="C84" i="152"/>
  <c r="I84" i="152" s="1"/>
  <c r="B83" i="152"/>
  <c r="B83" i="145"/>
  <c r="H83" i="152"/>
  <c r="P83" i="152" s="1"/>
  <c r="R84" i="158"/>
  <c r="J84" i="155"/>
  <c r="G83" i="152"/>
  <c r="M83" i="152" s="1"/>
  <c r="F83" i="145"/>
  <c r="F83" i="152"/>
  <c r="L83" i="152" s="1"/>
  <c r="E83" i="145"/>
  <c r="E83" i="152"/>
  <c r="D83" i="145"/>
  <c r="K83" i="152"/>
  <c r="D83" i="152"/>
  <c r="C83" i="145"/>
  <c r="J83" i="152"/>
  <c r="C83" i="152"/>
  <c r="I83" i="152" s="1"/>
  <c r="B82" i="152"/>
  <c r="B82" i="145"/>
  <c r="H82" i="152"/>
  <c r="P82" i="152" s="1"/>
  <c r="R83" i="158"/>
  <c r="J83" i="155"/>
  <c r="G82" i="152"/>
  <c r="M82" i="152" s="1"/>
  <c r="F82" i="145"/>
  <c r="F82" i="152"/>
  <c r="L82" i="152" s="1"/>
  <c r="E82" i="145"/>
  <c r="E82" i="152"/>
  <c r="D82" i="145"/>
  <c r="K82" i="152"/>
  <c r="D82" i="152"/>
  <c r="C82" i="145"/>
  <c r="J82" i="152"/>
  <c r="C82" i="152"/>
  <c r="I82" i="152" s="1"/>
  <c r="B81" i="152"/>
  <c r="B81" i="145"/>
  <c r="H81" i="152"/>
  <c r="P81" i="152" s="1"/>
  <c r="R82" i="158"/>
  <c r="J82" i="155"/>
  <c r="G81" i="152"/>
  <c r="M81" i="152" s="1"/>
  <c r="F81" i="145"/>
  <c r="F81" i="152"/>
  <c r="L81" i="152" s="1"/>
  <c r="E81" i="145"/>
  <c r="E81" i="152"/>
  <c r="D81" i="145"/>
  <c r="K81" i="152"/>
  <c r="D81" i="152"/>
  <c r="C81" i="145"/>
  <c r="J81" i="152"/>
  <c r="C81" i="152"/>
  <c r="I81" i="152" s="1"/>
  <c r="B80" i="152"/>
  <c r="B80" i="145"/>
  <c r="H80" i="152"/>
  <c r="P80" i="152" s="1"/>
  <c r="R81" i="158"/>
  <c r="J81" i="155"/>
  <c r="G80" i="152"/>
  <c r="M80" i="152" s="1"/>
  <c r="F80" i="145"/>
  <c r="F80" i="152"/>
  <c r="L80" i="152" s="1"/>
  <c r="E80" i="145"/>
  <c r="E80" i="152"/>
  <c r="D80" i="145"/>
  <c r="K80" i="152"/>
  <c r="D80" i="152"/>
  <c r="C80" i="145"/>
  <c r="J80" i="152"/>
  <c r="C80" i="152"/>
  <c r="I80" i="152" s="1"/>
  <c r="B79" i="152"/>
  <c r="B79" i="145"/>
  <c r="H79" i="152"/>
  <c r="P79" i="152" s="1"/>
  <c r="R80" i="158"/>
  <c r="J80" i="155"/>
  <c r="G79" i="152"/>
  <c r="M79" i="152" s="1"/>
  <c r="F79" i="145"/>
  <c r="F79" i="152"/>
  <c r="L79" i="152" s="1"/>
  <c r="E79" i="145"/>
  <c r="E79" i="152"/>
  <c r="D79" i="145"/>
  <c r="K79" i="152"/>
  <c r="D79" i="152"/>
  <c r="C79" i="145"/>
  <c r="J79" i="152"/>
  <c r="C79" i="152"/>
  <c r="I79" i="152" s="1"/>
  <c r="B78" i="152"/>
  <c r="B78" i="145"/>
  <c r="H78" i="152"/>
  <c r="P78" i="152" s="1"/>
  <c r="R79" i="158"/>
  <c r="J79" i="155"/>
  <c r="G78" i="152"/>
  <c r="M78" i="152" s="1"/>
  <c r="F78" i="145"/>
  <c r="F78" i="152"/>
  <c r="L78" i="152" s="1"/>
  <c r="E78" i="145"/>
  <c r="E78" i="152"/>
  <c r="D78" i="145"/>
  <c r="K78" i="152"/>
  <c r="D78" i="152"/>
  <c r="C78" i="145"/>
  <c r="J78" i="152"/>
  <c r="C78" i="152"/>
  <c r="I78" i="152" s="1"/>
  <c r="B77" i="152"/>
  <c r="B77" i="145"/>
  <c r="H77" i="152"/>
  <c r="P77" i="152" s="1"/>
  <c r="R78" i="158"/>
  <c r="J78" i="155"/>
  <c r="G77" i="152"/>
  <c r="M77" i="152" s="1"/>
  <c r="F77" i="145"/>
  <c r="F77" i="152"/>
  <c r="L77" i="152" s="1"/>
  <c r="E77" i="145"/>
  <c r="E77" i="152"/>
  <c r="D77" i="145"/>
  <c r="K77" i="152"/>
  <c r="D77" i="152"/>
  <c r="C77" i="145"/>
  <c r="J77" i="152"/>
  <c r="C77" i="152"/>
  <c r="I77" i="152" s="1"/>
  <c r="B76" i="145"/>
  <c r="H76" i="152"/>
  <c r="R77" i="158"/>
  <c r="J77" i="155" s="1"/>
  <c r="F76" i="145"/>
  <c r="M76" i="152"/>
  <c r="E76" i="145"/>
  <c r="L76" i="152"/>
  <c r="D76" i="145"/>
  <c r="K76" i="152"/>
  <c r="C76" i="145"/>
  <c r="J76" i="152"/>
  <c r="I76" i="152"/>
  <c r="B75" i="152"/>
  <c r="H75" i="152" s="1"/>
  <c r="P75" i="152" s="1"/>
  <c r="B75" i="145"/>
  <c r="R76" i="158"/>
  <c r="J76" i="155"/>
  <c r="G75" i="152"/>
  <c r="F75" i="145"/>
  <c r="M75" i="152"/>
  <c r="F75" i="152"/>
  <c r="E75" i="145"/>
  <c r="L75" i="152"/>
  <c r="E75" i="152"/>
  <c r="K75" i="152" s="1"/>
  <c r="D75" i="145"/>
  <c r="D75" i="152"/>
  <c r="J75" i="152" s="1"/>
  <c r="C75" i="145"/>
  <c r="C75" i="152"/>
  <c r="I75" i="152"/>
  <c r="B74" i="152"/>
  <c r="H74" i="152" s="1"/>
  <c r="P74" i="152" s="1"/>
  <c r="B74" i="145"/>
  <c r="R75" i="158"/>
  <c r="J75" i="155"/>
  <c r="G74" i="152"/>
  <c r="F74" i="145"/>
  <c r="M74" i="152"/>
  <c r="F74" i="152"/>
  <c r="E74" i="145"/>
  <c r="L74" i="152"/>
  <c r="E74" i="152"/>
  <c r="K74" i="152" s="1"/>
  <c r="D74" i="145"/>
  <c r="D74" i="152"/>
  <c r="J74" i="152" s="1"/>
  <c r="C74" i="145"/>
  <c r="C74" i="152"/>
  <c r="I74" i="152"/>
  <c r="B73" i="152"/>
  <c r="H73" i="152" s="1"/>
  <c r="P73" i="152" s="1"/>
  <c r="B73" i="145"/>
  <c r="R74" i="158"/>
  <c r="J74" i="155"/>
  <c r="G73" i="152"/>
  <c r="F73" i="145"/>
  <c r="M73" i="152"/>
  <c r="F73" i="152"/>
  <c r="E73" i="145"/>
  <c r="L73" i="152"/>
  <c r="E73" i="152"/>
  <c r="K73" i="152" s="1"/>
  <c r="D73" i="145"/>
  <c r="D73" i="152"/>
  <c r="J73" i="152" s="1"/>
  <c r="C73" i="145"/>
  <c r="C73" i="152"/>
  <c r="I73" i="152"/>
  <c r="B72" i="152"/>
  <c r="H72" i="152" s="1"/>
  <c r="P72" i="152" s="1"/>
  <c r="B72" i="145"/>
  <c r="R73" i="158"/>
  <c r="J73" i="155"/>
  <c r="G72" i="152"/>
  <c r="F72" i="145"/>
  <c r="M72" i="152"/>
  <c r="F72" i="152"/>
  <c r="E72" i="145"/>
  <c r="L72" i="152"/>
  <c r="E72" i="152"/>
  <c r="K72" i="152" s="1"/>
  <c r="D72" i="145"/>
  <c r="D72" i="152"/>
  <c r="J72" i="152" s="1"/>
  <c r="C72" i="145"/>
  <c r="C72" i="152"/>
  <c r="I72" i="152"/>
  <c r="B71" i="152"/>
  <c r="H71" i="152" s="1"/>
  <c r="P71" i="152" s="1"/>
  <c r="B71" i="145"/>
  <c r="R72" i="158"/>
  <c r="J72" i="155"/>
  <c r="G71" i="152"/>
  <c r="F71" i="145"/>
  <c r="M71" i="152"/>
  <c r="F71" i="152"/>
  <c r="E71" i="145"/>
  <c r="L71" i="152"/>
  <c r="E71" i="152"/>
  <c r="K71" i="152" s="1"/>
  <c r="D71" i="145"/>
  <c r="D71" i="152"/>
  <c r="J71" i="152" s="1"/>
  <c r="C71" i="145"/>
  <c r="C71" i="152"/>
  <c r="I71" i="152"/>
  <c r="B70" i="152"/>
  <c r="H70" i="152" s="1"/>
  <c r="P70" i="152" s="1"/>
  <c r="B70" i="145"/>
  <c r="R71" i="158"/>
  <c r="J71" i="155"/>
  <c r="G70" i="152"/>
  <c r="F70" i="145"/>
  <c r="M70" i="152"/>
  <c r="F70" i="152"/>
  <c r="E70" i="145"/>
  <c r="L70" i="152"/>
  <c r="E70" i="152"/>
  <c r="K70" i="152" s="1"/>
  <c r="D70" i="145"/>
  <c r="D70" i="152"/>
  <c r="J70" i="152" s="1"/>
  <c r="C70" i="145"/>
  <c r="C70" i="152"/>
  <c r="I70" i="152"/>
  <c r="B69" i="152"/>
  <c r="H69" i="152" s="1"/>
  <c r="P69" i="152" s="1"/>
  <c r="B69" i="145"/>
  <c r="R70" i="158"/>
  <c r="J70" i="155"/>
  <c r="G69" i="152"/>
  <c r="F69" i="145"/>
  <c r="M69" i="152"/>
  <c r="F69" i="152"/>
  <c r="E69" i="145"/>
  <c r="L69" i="152"/>
  <c r="E69" i="152"/>
  <c r="K69" i="152" s="1"/>
  <c r="D69" i="145"/>
  <c r="D69" i="152"/>
  <c r="J69" i="152" s="1"/>
  <c r="C69" i="145"/>
  <c r="C69" i="152"/>
  <c r="I69" i="152"/>
  <c r="B68" i="152"/>
  <c r="H68" i="152" s="1"/>
  <c r="P68" i="152" s="1"/>
  <c r="B68" i="145"/>
  <c r="R69" i="158"/>
  <c r="J69" i="155"/>
  <c r="G68" i="152"/>
  <c r="F68" i="145"/>
  <c r="M68" i="152"/>
  <c r="F68" i="152"/>
  <c r="E68" i="145"/>
  <c r="L68" i="152"/>
  <c r="E68" i="152"/>
  <c r="K68" i="152" s="1"/>
  <c r="D68" i="145"/>
  <c r="D68" i="152"/>
  <c r="J68" i="152" s="1"/>
  <c r="C68" i="145"/>
  <c r="C68" i="152"/>
  <c r="I68" i="152"/>
  <c r="B67" i="152"/>
  <c r="H67" i="152" s="1"/>
  <c r="P67" i="152" s="1"/>
  <c r="B67" i="145"/>
  <c r="R68" i="158"/>
  <c r="J68" i="155"/>
  <c r="G67" i="152"/>
  <c r="F67" i="145"/>
  <c r="M67" i="152"/>
  <c r="F67" i="152"/>
  <c r="E67" i="145"/>
  <c r="L67" i="152"/>
  <c r="E67" i="152"/>
  <c r="K67" i="152" s="1"/>
  <c r="D67" i="145"/>
  <c r="D67" i="152"/>
  <c r="J67" i="152" s="1"/>
  <c r="C67" i="145"/>
  <c r="C67" i="152"/>
  <c r="I67" i="152"/>
  <c r="B66" i="152"/>
  <c r="H66" i="152" s="1"/>
  <c r="P66" i="152" s="1"/>
  <c r="B66" i="145"/>
  <c r="R67" i="158"/>
  <c r="J67" i="155"/>
  <c r="G66" i="152"/>
  <c r="F66" i="145"/>
  <c r="M66" i="152"/>
  <c r="F66" i="152"/>
  <c r="E66" i="145"/>
  <c r="L66" i="152"/>
  <c r="E66" i="152"/>
  <c r="K66" i="152" s="1"/>
  <c r="D66" i="145"/>
  <c r="D66" i="152"/>
  <c r="J66" i="152" s="1"/>
  <c r="C66" i="145"/>
  <c r="C66" i="152"/>
  <c r="I66" i="152"/>
  <c r="B65" i="152"/>
  <c r="H65" i="152" s="1"/>
  <c r="P65" i="152" s="1"/>
  <c r="B65" i="145"/>
  <c r="R66" i="158"/>
  <c r="J66" i="155"/>
  <c r="G65" i="152"/>
  <c r="F65" i="145"/>
  <c r="M65" i="152"/>
  <c r="F65" i="152"/>
  <c r="E65" i="145"/>
  <c r="L65" i="152"/>
  <c r="E65" i="152"/>
  <c r="K65" i="152" s="1"/>
  <c r="D65" i="145"/>
  <c r="D65" i="152"/>
  <c r="J65" i="152" s="1"/>
  <c r="C65" i="145"/>
  <c r="C65" i="152"/>
  <c r="I65" i="152"/>
  <c r="B64" i="152"/>
  <c r="H64" i="152" s="1"/>
  <c r="P64" i="152" s="1"/>
  <c r="B64" i="145"/>
  <c r="R65" i="158"/>
  <c r="J65" i="155"/>
  <c r="G64" i="152"/>
  <c r="F64" i="145"/>
  <c r="M64" i="152"/>
  <c r="F64" i="152"/>
  <c r="E64" i="145"/>
  <c r="L64" i="152"/>
  <c r="E64" i="152"/>
  <c r="K64" i="152" s="1"/>
  <c r="D64" i="145"/>
  <c r="D64" i="152"/>
  <c r="J64" i="152" s="1"/>
  <c r="C64" i="145"/>
  <c r="C64" i="152"/>
  <c r="I64" i="152"/>
  <c r="B63" i="152"/>
  <c r="H63" i="152" s="1"/>
  <c r="P63" i="152" s="1"/>
  <c r="B63" i="145"/>
  <c r="R64" i="158"/>
  <c r="J64" i="155"/>
  <c r="G63" i="152"/>
  <c r="F63" i="145"/>
  <c r="M63" i="152"/>
  <c r="F63" i="152"/>
  <c r="E63" i="145"/>
  <c r="L63" i="152"/>
  <c r="E63" i="152"/>
  <c r="K63" i="152" s="1"/>
  <c r="D63" i="145"/>
  <c r="D63" i="152"/>
  <c r="J63" i="152" s="1"/>
  <c r="C63" i="145"/>
  <c r="C63" i="152"/>
  <c r="I63" i="152"/>
  <c r="B62" i="152"/>
  <c r="H62" i="152" s="1"/>
  <c r="P62" i="152" s="1"/>
  <c r="B62" i="145"/>
  <c r="R63" i="158"/>
  <c r="J63" i="155"/>
  <c r="G62" i="152"/>
  <c r="F62" i="145"/>
  <c r="M62" i="152"/>
  <c r="F62" i="152"/>
  <c r="E62" i="145"/>
  <c r="L62" i="152"/>
  <c r="E62" i="152"/>
  <c r="K62" i="152" s="1"/>
  <c r="D62" i="145"/>
  <c r="D62" i="152"/>
  <c r="J62" i="152" s="1"/>
  <c r="C62" i="145"/>
  <c r="C62" i="152"/>
  <c r="I62" i="152"/>
  <c r="B61" i="152"/>
  <c r="H61" i="152" s="1"/>
  <c r="P61" i="152" s="1"/>
  <c r="B61" i="145"/>
  <c r="R62" i="158"/>
  <c r="J62" i="155"/>
  <c r="G61" i="152"/>
  <c r="F61" i="145"/>
  <c r="M61" i="152"/>
  <c r="F61" i="152"/>
  <c r="E61" i="145"/>
  <c r="L61" i="152"/>
  <c r="E61" i="152"/>
  <c r="K61" i="152" s="1"/>
  <c r="D61" i="145"/>
  <c r="D61" i="152"/>
  <c r="J61" i="152" s="1"/>
  <c r="C61" i="145"/>
  <c r="C61" i="152"/>
  <c r="I61" i="152"/>
  <c r="B60" i="152"/>
  <c r="H60" i="152" s="1"/>
  <c r="P60" i="152" s="1"/>
  <c r="B60" i="145"/>
  <c r="R61" i="158"/>
  <c r="J61" i="155"/>
  <c r="G60" i="152"/>
  <c r="F60" i="145"/>
  <c r="M60" i="152"/>
  <c r="F60" i="152"/>
  <c r="E60" i="145"/>
  <c r="L60" i="152"/>
  <c r="E60" i="152"/>
  <c r="K60" i="152" s="1"/>
  <c r="D60" i="145"/>
  <c r="D60" i="152"/>
  <c r="J60" i="152" s="1"/>
  <c r="C60" i="145"/>
  <c r="C60" i="152"/>
  <c r="I60" i="152"/>
  <c r="B59" i="152"/>
  <c r="H59" i="152" s="1"/>
  <c r="P59" i="152" s="1"/>
  <c r="B59" i="145"/>
  <c r="R60" i="158"/>
  <c r="J60" i="155"/>
  <c r="G59" i="152"/>
  <c r="F59" i="145"/>
  <c r="M59" i="152"/>
  <c r="F59" i="152"/>
  <c r="E59" i="145"/>
  <c r="L59" i="152"/>
  <c r="E59" i="152"/>
  <c r="K59" i="152" s="1"/>
  <c r="D59" i="145"/>
  <c r="D59" i="152"/>
  <c r="J59" i="152" s="1"/>
  <c r="C59" i="145"/>
  <c r="C59" i="152"/>
  <c r="I59" i="152"/>
  <c r="B58" i="152"/>
  <c r="H58" i="152" s="1"/>
  <c r="P58" i="152" s="1"/>
  <c r="B58" i="145"/>
  <c r="R59" i="158"/>
  <c r="J59" i="155"/>
  <c r="G58" i="152"/>
  <c r="F58" i="145"/>
  <c r="M58" i="152"/>
  <c r="F58" i="152"/>
  <c r="E58" i="145"/>
  <c r="L58" i="152"/>
  <c r="E58" i="152"/>
  <c r="K58" i="152" s="1"/>
  <c r="D58" i="145"/>
  <c r="D58" i="152"/>
  <c r="J58" i="152" s="1"/>
  <c r="C58" i="145"/>
  <c r="C58" i="152"/>
  <c r="I58" i="152"/>
  <c r="B57" i="152"/>
  <c r="H57" i="152" s="1"/>
  <c r="P57" i="152" s="1"/>
  <c r="B57" i="145"/>
  <c r="R58" i="158"/>
  <c r="J58" i="155"/>
  <c r="G57" i="152"/>
  <c r="F57" i="145"/>
  <c r="M57" i="152"/>
  <c r="C57" i="152"/>
  <c r="I57" i="152" s="1"/>
  <c r="B56" i="152"/>
  <c r="H56" i="152" s="1"/>
  <c r="B56" i="145"/>
  <c r="R57" i="158"/>
  <c r="J57" i="155"/>
  <c r="P56" i="152"/>
  <c r="G56" i="152"/>
  <c r="F56" i="145"/>
  <c r="M56" i="152"/>
  <c r="C56" i="152"/>
  <c r="I56" i="152" s="1"/>
  <c r="B55" i="152"/>
  <c r="B55" i="145"/>
  <c r="H55" i="152"/>
  <c r="P55" i="152" s="1"/>
  <c r="R56" i="158"/>
  <c r="J56" i="155"/>
  <c r="G55" i="152"/>
  <c r="M55" i="152" s="1"/>
  <c r="F55" i="145"/>
  <c r="C55" i="152"/>
  <c r="I55" i="152"/>
  <c r="B54" i="152"/>
  <c r="B54" i="145"/>
  <c r="H54" i="152"/>
  <c r="P54" i="152" s="1"/>
  <c r="R55" i="158"/>
  <c r="J55" i="155" s="1"/>
  <c r="G54" i="152"/>
  <c r="M54" i="152" s="1"/>
  <c r="F54" i="145"/>
  <c r="C54" i="152"/>
  <c r="I54" i="152"/>
  <c r="B53" i="152"/>
  <c r="H53" i="152" s="1"/>
  <c r="B53" i="145"/>
  <c r="R54" i="158"/>
  <c r="J54" i="155" s="1"/>
  <c r="G53" i="152"/>
  <c r="F53" i="145"/>
  <c r="M53" i="152"/>
  <c r="C53" i="152"/>
  <c r="I53" i="152"/>
  <c r="B52" i="152"/>
  <c r="B52" i="145"/>
  <c r="R53" i="158"/>
  <c r="J53" i="155"/>
  <c r="G52" i="152"/>
  <c r="F52" i="145"/>
  <c r="M52" i="152"/>
  <c r="C52" i="152"/>
  <c r="B51" i="152"/>
  <c r="B51" i="145"/>
  <c r="H51" i="152"/>
  <c r="P51" i="152" s="1"/>
  <c r="R52" i="158"/>
  <c r="J52" i="155"/>
  <c r="G51" i="152"/>
  <c r="M51" i="152" s="1"/>
  <c r="F51" i="145"/>
  <c r="C51" i="152"/>
  <c r="I51" i="152" s="1"/>
  <c r="B50" i="152"/>
  <c r="B50" i="145"/>
  <c r="H50" i="152"/>
  <c r="P50" i="152" s="1"/>
  <c r="R51" i="158"/>
  <c r="J51" i="155" s="1"/>
  <c r="G50" i="152"/>
  <c r="M50" i="152" s="1"/>
  <c r="F50" i="145"/>
  <c r="C50" i="152"/>
  <c r="I50" i="152"/>
  <c r="B49" i="152"/>
  <c r="H49" i="152" s="1"/>
  <c r="B49" i="145"/>
  <c r="R50" i="158"/>
  <c r="J50" i="155" s="1"/>
  <c r="G49" i="152"/>
  <c r="F49" i="145"/>
  <c r="M49" i="152"/>
  <c r="C49" i="152"/>
  <c r="I49" i="152" s="1"/>
  <c r="B48" i="152"/>
  <c r="H48" i="152" s="1"/>
  <c r="B48" i="145"/>
  <c r="R49" i="158"/>
  <c r="J49" i="155"/>
  <c r="P48" i="152"/>
  <c r="G48" i="152"/>
  <c r="F48" i="145"/>
  <c r="M48" i="152"/>
  <c r="C48" i="152"/>
  <c r="I48" i="152" s="1"/>
  <c r="B47" i="152"/>
  <c r="B47" i="145"/>
  <c r="H47" i="152" s="1"/>
  <c r="P47" i="152" s="1"/>
  <c r="R48" i="158"/>
  <c r="J48" i="155"/>
  <c r="G47" i="152"/>
  <c r="M47" i="152" s="1"/>
  <c r="F47" i="145"/>
  <c r="C47" i="152"/>
  <c r="I47" i="152"/>
  <c r="B46" i="152"/>
  <c r="B46" i="145"/>
  <c r="H46" i="152"/>
  <c r="R47" i="158"/>
  <c r="J47" i="155" s="1"/>
  <c r="G46" i="152"/>
  <c r="F46" i="145"/>
  <c r="C46" i="152"/>
  <c r="I46" i="152"/>
  <c r="B45" i="152"/>
  <c r="H45" i="152" s="1"/>
  <c r="B45" i="145"/>
  <c r="R46" i="158"/>
  <c r="J46" i="155"/>
  <c r="G45" i="152"/>
  <c r="F45" i="145"/>
  <c r="M45" i="152" s="1"/>
  <c r="C45" i="152"/>
  <c r="I45" i="152" s="1"/>
  <c r="B44" i="152"/>
  <c r="B44" i="145"/>
  <c r="R45" i="158"/>
  <c r="J45" i="155"/>
  <c r="G44" i="152"/>
  <c r="F44" i="145"/>
  <c r="M44" i="152"/>
  <c r="C44" i="152"/>
  <c r="I44" i="152" s="1"/>
  <c r="B43" i="152"/>
  <c r="B43" i="145"/>
  <c r="H43" i="152"/>
  <c r="P43" i="152" s="1"/>
  <c r="R44" i="158"/>
  <c r="J44" i="155"/>
  <c r="G43" i="152"/>
  <c r="M43" i="152" s="1"/>
  <c r="F43" i="145"/>
  <c r="C43" i="152"/>
  <c r="I43" i="152" s="1"/>
  <c r="B42" i="152"/>
  <c r="B42" i="145"/>
  <c r="H42" i="152"/>
  <c r="P42" i="152" s="1"/>
  <c r="R43" i="158"/>
  <c r="J43" i="155" s="1"/>
  <c r="G42" i="152"/>
  <c r="M42" i="152" s="1"/>
  <c r="F42" i="145"/>
  <c r="C42" i="152"/>
  <c r="I42" i="152"/>
  <c r="B41" i="152"/>
  <c r="H41" i="152" s="1"/>
  <c r="B41" i="145"/>
  <c r="R42" i="158"/>
  <c r="J42" i="155" s="1"/>
  <c r="G41" i="152"/>
  <c r="F41" i="145"/>
  <c r="M41" i="152"/>
  <c r="C41" i="152"/>
  <c r="I41" i="152" s="1"/>
  <c r="B40" i="152"/>
  <c r="H40" i="152" s="1"/>
  <c r="B40" i="145"/>
  <c r="R41" i="158"/>
  <c r="J41" i="155"/>
  <c r="P40" i="152"/>
  <c r="G40" i="152"/>
  <c r="F40" i="145"/>
  <c r="M40" i="152"/>
  <c r="C40" i="152"/>
  <c r="I40" i="152" s="1"/>
  <c r="B39" i="152"/>
  <c r="B39" i="145"/>
  <c r="H39" i="152"/>
  <c r="P39" i="152" s="1"/>
  <c r="R40" i="158"/>
  <c r="J40" i="155"/>
  <c r="G39" i="152"/>
  <c r="M39" i="152" s="1"/>
  <c r="F39" i="145"/>
  <c r="C39" i="152"/>
  <c r="I39" i="152"/>
  <c r="B38" i="152"/>
  <c r="B38" i="145"/>
  <c r="H38" i="152"/>
  <c r="R39" i="158"/>
  <c r="J39" i="155" s="1"/>
  <c r="G38" i="152"/>
  <c r="F38" i="145"/>
  <c r="C38" i="152"/>
  <c r="I38" i="152"/>
  <c r="B37" i="152"/>
  <c r="H37" i="152" s="1"/>
  <c r="B37" i="145"/>
  <c r="R38" i="158"/>
  <c r="J38" i="155"/>
  <c r="G37" i="152"/>
  <c r="F37" i="145"/>
  <c r="M37" i="152" s="1"/>
  <c r="C37" i="152"/>
  <c r="I37" i="152" s="1"/>
  <c r="B36" i="152"/>
  <c r="H36" i="152" s="1"/>
  <c r="P36" i="152" s="1"/>
  <c r="B36" i="145"/>
  <c r="R37" i="158"/>
  <c r="J37" i="155" s="1"/>
  <c r="G36" i="152"/>
  <c r="F36" i="145"/>
  <c r="M36" i="152" s="1"/>
  <c r="C36" i="152"/>
  <c r="I36" i="152" s="1"/>
  <c r="B35" i="152"/>
  <c r="B35" i="145"/>
  <c r="H35" i="152"/>
  <c r="P35" i="152" s="1"/>
  <c r="R36" i="158"/>
  <c r="J36" i="155"/>
  <c r="G35" i="152"/>
  <c r="M35" i="152" s="1"/>
  <c r="F35" i="145"/>
  <c r="C35" i="152"/>
  <c r="I35" i="152"/>
  <c r="B34" i="152"/>
  <c r="B34" i="145"/>
  <c r="H34" i="152" s="1"/>
  <c r="R35" i="158"/>
  <c r="J35" i="155" s="1"/>
  <c r="G34" i="152"/>
  <c r="M34" i="152" s="1"/>
  <c r="F34" i="145"/>
  <c r="C34" i="152"/>
  <c r="I34" i="152" s="1"/>
  <c r="B33" i="152"/>
  <c r="H33" i="152" s="1"/>
  <c r="P33" i="152" s="1"/>
  <c r="B33" i="145"/>
  <c r="R34" i="158"/>
  <c r="J34" i="155"/>
  <c r="G33" i="152"/>
  <c r="F33" i="145"/>
  <c r="M33" i="152"/>
  <c r="C33" i="152"/>
  <c r="I33" i="152" s="1"/>
  <c r="B32" i="152"/>
  <c r="H32" i="152" s="1"/>
  <c r="P32" i="152" s="1"/>
  <c r="B32" i="145"/>
  <c r="R33" i="158"/>
  <c r="J33" i="155"/>
  <c r="G32" i="152"/>
  <c r="F32" i="145"/>
  <c r="M32" i="152"/>
  <c r="C32" i="152"/>
  <c r="I32" i="152" s="1"/>
  <c r="B31" i="152"/>
  <c r="B31" i="145"/>
  <c r="H31" i="152"/>
  <c r="P31" i="152" s="1"/>
  <c r="R32" i="158"/>
  <c r="J32" i="155"/>
  <c r="G31" i="152"/>
  <c r="M31" i="152" s="1"/>
  <c r="F31" i="145"/>
  <c r="C31" i="152"/>
  <c r="I31" i="152"/>
  <c r="B30" i="152"/>
  <c r="B30" i="145"/>
  <c r="H30" i="152"/>
  <c r="R31" i="158"/>
  <c r="J31" i="155" s="1"/>
  <c r="G30" i="152"/>
  <c r="M30" i="152" s="1"/>
  <c r="F30" i="145"/>
  <c r="C30" i="152"/>
  <c r="I30" i="152"/>
  <c r="B29" i="152"/>
  <c r="H29" i="152" s="1"/>
  <c r="P29" i="152" s="1"/>
  <c r="B29" i="145"/>
  <c r="R30" i="158"/>
  <c r="J30" i="155"/>
  <c r="G29" i="152"/>
  <c r="F29" i="145"/>
  <c r="M29" i="152"/>
  <c r="C29" i="152"/>
  <c r="I29" i="152" s="1"/>
  <c r="B28" i="152"/>
  <c r="H28" i="152" s="1"/>
  <c r="P28" i="152" s="1"/>
  <c r="B28" i="145"/>
  <c r="R29" i="158"/>
  <c r="J29" i="155"/>
  <c r="G28" i="152"/>
  <c r="F28" i="145"/>
  <c r="M28" i="152"/>
  <c r="C28" i="152"/>
  <c r="I28" i="152" s="1"/>
  <c r="B27" i="152"/>
  <c r="B27" i="145"/>
  <c r="H27" i="152"/>
  <c r="P27" i="152" s="1"/>
  <c r="R28" i="158"/>
  <c r="J28" i="155"/>
  <c r="G27" i="152"/>
  <c r="M27" i="152" s="1"/>
  <c r="F27" i="145"/>
  <c r="C27" i="152"/>
  <c r="I27" i="152"/>
  <c r="B26" i="152"/>
  <c r="B26" i="145"/>
  <c r="H26" i="152"/>
  <c r="P26" i="152" s="1"/>
  <c r="R27" i="158"/>
  <c r="J27" i="155" s="1"/>
  <c r="G26" i="152"/>
  <c r="M26" i="152" s="1"/>
  <c r="F26" i="145"/>
  <c r="C26" i="152"/>
  <c r="I26" i="152"/>
  <c r="B25" i="152"/>
  <c r="H25" i="152" s="1"/>
  <c r="P25" i="152" s="1"/>
  <c r="B25" i="145"/>
  <c r="R26" i="158"/>
  <c r="J26" i="155"/>
  <c r="G25" i="152"/>
  <c r="F25" i="145"/>
  <c r="M25" i="152"/>
  <c r="C25" i="152"/>
  <c r="I25" i="152" s="1"/>
  <c r="B24" i="152"/>
  <c r="H24" i="152" s="1"/>
  <c r="P24" i="152" s="1"/>
  <c r="B24" i="145"/>
  <c r="R25" i="158"/>
  <c r="J25" i="155"/>
  <c r="G24" i="152"/>
  <c r="F24" i="145"/>
  <c r="M24" i="152"/>
  <c r="C24" i="152"/>
  <c r="I24" i="152" s="1"/>
  <c r="B23" i="152"/>
  <c r="B23" i="145"/>
  <c r="H23" i="152"/>
  <c r="P23" i="152" s="1"/>
  <c r="R24" i="158"/>
  <c r="J24" i="155"/>
  <c r="G23" i="152"/>
  <c r="M23" i="152" s="1"/>
  <c r="F23" i="145"/>
  <c r="C23" i="152"/>
  <c r="I23" i="152"/>
  <c r="B22" i="152"/>
  <c r="B22" i="145"/>
  <c r="H22" i="152"/>
  <c r="P22" i="152" s="1"/>
  <c r="R23" i="158"/>
  <c r="J23" i="155" s="1"/>
  <c r="G22" i="152"/>
  <c r="M22" i="152" s="1"/>
  <c r="F22" i="145"/>
  <c r="C22" i="152"/>
  <c r="I22" i="152"/>
  <c r="B21" i="152"/>
  <c r="H21" i="152" s="1"/>
  <c r="P21" i="152" s="1"/>
  <c r="B21" i="145"/>
  <c r="R22" i="158"/>
  <c r="J22" i="155"/>
  <c r="G21" i="152"/>
  <c r="M21" i="152" s="1"/>
  <c r="F21" i="145"/>
  <c r="C21" i="152"/>
  <c r="I21" i="152"/>
  <c r="B20" i="152"/>
  <c r="H20" i="152" s="1"/>
  <c r="P20" i="152" s="1"/>
  <c r="B20" i="145"/>
  <c r="R21" i="158"/>
  <c r="J21" i="155" s="1"/>
  <c r="G20" i="152"/>
  <c r="F20" i="145"/>
  <c r="C20" i="152"/>
  <c r="I20" i="152" s="1"/>
  <c r="B19" i="152"/>
  <c r="H19" i="152" s="1"/>
  <c r="B19" i="145"/>
  <c r="R20" i="158"/>
  <c r="J20" i="155"/>
  <c r="G19" i="152"/>
  <c r="F19" i="145"/>
  <c r="M19" i="152"/>
  <c r="C19" i="152"/>
  <c r="I19" i="152"/>
  <c r="B18" i="152"/>
  <c r="B18" i="145"/>
  <c r="R19" i="158"/>
  <c r="J19" i="155" s="1"/>
  <c r="G18" i="152"/>
  <c r="M18" i="152" s="1"/>
  <c r="F18" i="145"/>
  <c r="C18" i="152"/>
  <c r="I18" i="152" s="1"/>
  <c r="B17" i="152"/>
  <c r="B17" i="145"/>
  <c r="H17" i="152"/>
  <c r="P17" i="152" s="1"/>
  <c r="R18" i="158"/>
  <c r="J18" i="155"/>
  <c r="G17" i="152"/>
  <c r="M17" i="152" s="1"/>
  <c r="F17" i="145"/>
  <c r="C17" i="152"/>
  <c r="I17" i="152"/>
  <c r="B16" i="152"/>
  <c r="H16" i="152" s="1"/>
  <c r="B16" i="145"/>
  <c r="R17" i="158"/>
  <c r="J17" i="155" s="1"/>
  <c r="G16" i="152"/>
  <c r="F16" i="145"/>
  <c r="C16" i="152"/>
  <c r="I16" i="152" s="1"/>
  <c r="B15" i="152"/>
  <c r="H15" i="152" s="1"/>
  <c r="P15" i="152" s="1"/>
  <c r="B15" i="145"/>
  <c r="R16" i="158"/>
  <c r="J16" i="155"/>
  <c r="G15" i="152"/>
  <c r="F15" i="145"/>
  <c r="M15" i="152"/>
  <c r="C15" i="152"/>
  <c r="I15" i="152"/>
  <c r="B14" i="152"/>
  <c r="B14" i="145"/>
  <c r="R15" i="158"/>
  <c r="J15" i="155" s="1"/>
  <c r="G14" i="152"/>
  <c r="M14" i="152" s="1"/>
  <c r="F14" i="145"/>
  <c r="C14" i="152"/>
  <c r="I14" i="152" s="1"/>
  <c r="B13" i="152"/>
  <c r="B13" i="145"/>
  <c r="H13" i="152"/>
  <c r="P13" i="152" s="1"/>
  <c r="R14" i="158"/>
  <c r="J14" i="155"/>
  <c r="G13" i="152"/>
  <c r="M13" i="152" s="1"/>
  <c r="F13" i="145"/>
  <c r="C13" i="152"/>
  <c r="I13" i="152"/>
  <c r="B12" i="152"/>
  <c r="H12" i="152" s="1"/>
  <c r="B12" i="145"/>
  <c r="R13" i="158"/>
  <c r="J13" i="155" s="1"/>
  <c r="G12" i="152"/>
  <c r="F12" i="145"/>
  <c r="C12" i="152"/>
  <c r="I12" i="152" s="1"/>
  <c r="B11" i="152"/>
  <c r="H11" i="152" s="1"/>
  <c r="P11" i="152" s="1"/>
  <c r="B11" i="145"/>
  <c r="R12" i="158"/>
  <c r="J12" i="155"/>
  <c r="G11" i="152"/>
  <c r="F11" i="145"/>
  <c r="M11" i="152"/>
  <c r="C11" i="152"/>
  <c r="I11" i="152" s="1"/>
  <c r="B10" i="152"/>
  <c r="B10" i="145"/>
  <c r="R11" i="158"/>
  <c r="J11" i="155"/>
  <c r="G10" i="152"/>
  <c r="M10" i="152" s="1"/>
  <c r="F10" i="145"/>
  <c r="C10" i="152"/>
  <c r="B9" i="152"/>
  <c r="B9" i="145"/>
  <c r="H9" i="152"/>
  <c r="R10" i="158"/>
  <c r="J10" i="155" s="1"/>
  <c r="G9" i="152"/>
  <c r="M9" i="152" s="1"/>
  <c r="F9" i="145"/>
  <c r="C9" i="152"/>
  <c r="I9" i="152"/>
  <c r="G120" i="252"/>
  <c r="B110" i="252"/>
  <c r="B76" i="252"/>
  <c r="F76" i="252" s="1"/>
  <c r="E120" i="252"/>
  <c r="D120" i="252"/>
  <c r="C120" i="252"/>
  <c r="B112" i="252"/>
  <c r="F112" i="252"/>
  <c r="B111" i="252"/>
  <c r="F111" i="252"/>
  <c r="P110" i="252"/>
  <c r="B109" i="252"/>
  <c r="F109" i="252"/>
  <c r="P108" i="252"/>
  <c r="B108" i="252"/>
  <c r="F108" i="252"/>
  <c r="P107" i="252"/>
  <c r="B107" i="252"/>
  <c r="F107" i="252" s="1"/>
  <c r="P106" i="252"/>
  <c r="B106" i="252"/>
  <c r="F106" i="252" s="1"/>
  <c r="P105" i="252"/>
  <c r="B105" i="252"/>
  <c r="F105" i="252"/>
  <c r="P104" i="252"/>
  <c r="B104" i="252"/>
  <c r="F104" i="252"/>
  <c r="P103" i="252"/>
  <c r="B103" i="252"/>
  <c r="F103" i="252" s="1"/>
  <c r="P102" i="252"/>
  <c r="B102" i="252"/>
  <c r="F102" i="252" s="1"/>
  <c r="B101" i="252"/>
  <c r="F101" i="252"/>
  <c r="P100" i="252"/>
  <c r="B100" i="252"/>
  <c r="F100" i="252"/>
  <c r="P99" i="252"/>
  <c r="B99" i="252"/>
  <c r="F99" i="252" s="1"/>
  <c r="P98" i="252"/>
  <c r="B98" i="252"/>
  <c r="F98" i="252" s="1"/>
  <c r="B97" i="252"/>
  <c r="F97" i="252"/>
  <c r="P96" i="252"/>
  <c r="B96" i="252"/>
  <c r="F96" i="252"/>
  <c r="P95" i="252"/>
  <c r="B95" i="252"/>
  <c r="F95" i="252" s="1"/>
  <c r="P94" i="252"/>
  <c r="B94" i="252"/>
  <c r="F94" i="252" s="1"/>
  <c r="B93" i="252"/>
  <c r="F93" i="252"/>
  <c r="P92" i="252"/>
  <c r="B92" i="252"/>
  <c r="F92" i="252"/>
  <c r="P91" i="252"/>
  <c r="B91" i="252"/>
  <c r="F91" i="252" s="1"/>
  <c r="P90" i="252"/>
  <c r="B90" i="252"/>
  <c r="F90" i="252" s="1"/>
  <c r="P89" i="252"/>
  <c r="B89" i="252"/>
  <c r="F89" i="252"/>
  <c r="P88" i="252"/>
  <c r="B88" i="252"/>
  <c r="F88" i="252"/>
  <c r="P87" i="252"/>
  <c r="B87" i="252"/>
  <c r="F87" i="252" s="1"/>
  <c r="P86" i="252"/>
  <c r="B86" i="252"/>
  <c r="F86" i="252" s="1"/>
  <c r="B85" i="252"/>
  <c r="F85" i="252"/>
  <c r="P84" i="252"/>
  <c r="B84" i="252"/>
  <c r="F84" i="252"/>
  <c r="P83" i="252"/>
  <c r="B83" i="252"/>
  <c r="F83" i="252" s="1"/>
  <c r="P82" i="252"/>
  <c r="B82" i="252"/>
  <c r="F82" i="252" s="1"/>
  <c r="B81" i="252"/>
  <c r="F81" i="252"/>
  <c r="P80" i="252"/>
  <c r="B80" i="252"/>
  <c r="F80" i="252"/>
  <c r="P79" i="252"/>
  <c r="B79" i="252"/>
  <c r="F79" i="252" s="1"/>
  <c r="P78" i="252"/>
  <c r="B78" i="252"/>
  <c r="F78" i="252" s="1"/>
  <c r="P77" i="252"/>
  <c r="B77" i="252"/>
  <c r="F77" i="252"/>
  <c r="P76" i="252"/>
  <c r="B75" i="252"/>
  <c r="F75" i="252"/>
  <c r="G110" i="151"/>
  <c r="G76" i="151"/>
  <c r="F110" i="151"/>
  <c r="F76" i="151"/>
  <c r="F120" i="151"/>
  <c r="E110" i="151"/>
  <c r="E120" i="151" s="1"/>
  <c r="E76" i="151"/>
  <c r="D110" i="151"/>
  <c r="D120" i="151" s="1"/>
  <c r="D76" i="151"/>
  <c r="J76" i="151" s="1"/>
  <c r="C110" i="151"/>
  <c r="C76" i="151"/>
  <c r="B110" i="151"/>
  <c r="B76" i="151"/>
  <c r="B120" i="151"/>
  <c r="G112" i="151"/>
  <c r="M112" i="151" s="1"/>
  <c r="F112" i="151"/>
  <c r="L112" i="151"/>
  <c r="E112" i="151"/>
  <c r="K112" i="151" s="1"/>
  <c r="D112" i="151"/>
  <c r="J112" i="151"/>
  <c r="C112" i="151"/>
  <c r="I112" i="151" s="1"/>
  <c r="B112" i="151"/>
  <c r="H112" i="151"/>
  <c r="G111" i="151"/>
  <c r="M111" i="151" s="1"/>
  <c r="F111" i="151"/>
  <c r="L111" i="151"/>
  <c r="E111" i="151"/>
  <c r="K111" i="151" s="1"/>
  <c r="D111" i="151"/>
  <c r="J111" i="151"/>
  <c r="C111" i="151"/>
  <c r="I111" i="151" s="1"/>
  <c r="B111" i="151"/>
  <c r="H111" i="151"/>
  <c r="M110" i="151"/>
  <c r="L110" i="151"/>
  <c r="J110" i="151"/>
  <c r="I110" i="151"/>
  <c r="H110" i="151"/>
  <c r="G109" i="151"/>
  <c r="M109" i="151"/>
  <c r="F109" i="151"/>
  <c r="L109" i="151" s="1"/>
  <c r="E109" i="151"/>
  <c r="K109" i="151"/>
  <c r="D109" i="151"/>
  <c r="J109" i="151" s="1"/>
  <c r="C109" i="151"/>
  <c r="I109" i="151"/>
  <c r="B109" i="151"/>
  <c r="H109" i="151" s="1"/>
  <c r="G108" i="151"/>
  <c r="M108" i="151"/>
  <c r="F108" i="151"/>
  <c r="L108" i="151" s="1"/>
  <c r="E108" i="151"/>
  <c r="K108" i="151"/>
  <c r="D108" i="151"/>
  <c r="J108" i="151" s="1"/>
  <c r="C108" i="151"/>
  <c r="I108" i="151"/>
  <c r="B108" i="151"/>
  <c r="H108" i="151" s="1"/>
  <c r="G107" i="151"/>
  <c r="M107" i="151"/>
  <c r="F107" i="151"/>
  <c r="L107" i="151" s="1"/>
  <c r="E107" i="151"/>
  <c r="K107" i="151"/>
  <c r="D107" i="151"/>
  <c r="J107" i="151" s="1"/>
  <c r="C107" i="151"/>
  <c r="I107" i="151"/>
  <c r="B107" i="151"/>
  <c r="H107" i="151" s="1"/>
  <c r="G106" i="151"/>
  <c r="M106" i="151"/>
  <c r="F106" i="151"/>
  <c r="L106" i="151" s="1"/>
  <c r="E106" i="151"/>
  <c r="K106" i="151"/>
  <c r="D106" i="151"/>
  <c r="J106" i="151" s="1"/>
  <c r="C106" i="151"/>
  <c r="I106" i="151"/>
  <c r="B106" i="151"/>
  <c r="H106" i="151" s="1"/>
  <c r="G105" i="151"/>
  <c r="M105" i="151"/>
  <c r="F105" i="151"/>
  <c r="L105" i="151" s="1"/>
  <c r="E105" i="151"/>
  <c r="K105" i="151"/>
  <c r="D105" i="151"/>
  <c r="J105" i="151" s="1"/>
  <c r="C105" i="151"/>
  <c r="I105" i="151"/>
  <c r="B105" i="151"/>
  <c r="H105" i="151" s="1"/>
  <c r="G104" i="151"/>
  <c r="M104" i="151"/>
  <c r="F104" i="151"/>
  <c r="L104" i="151" s="1"/>
  <c r="E104" i="151"/>
  <c r="K104" i="151"/>
  <c r="D104" i="151"/>
  <c r="J104" i="151" s="1"/>
  <c r="C104" i="151"/>
  <c r="I104" i="151"/>
  <c r="B104" i="151"/>
  <c r="H104" i="151" s="1"/>
  <c r="G103" i="151"/>
  <c r="M103" i="151"/>
  <c r="F103" i="151"/>
  <c r="L103" i="151" s="1"/>
  <c r="E103" i="151"/>
  <c r="K103" i="151"/>
  <c r="D103" i="151"/>
  <c r="J103" i="151" s="1"/>
  <c r="C103" i="151"/>
  <c r="I103" i="151"/>
  <c r="B103" i="151"/>
  <c r="H103" i="151" s="1"/>
  <c r="G102" i="151"/>
  <c r="M102" i="151"/>
  <c r="F102" i="151"/>
  <c r="L102" i="151" s="1"/>
  <c r="E102" i="151"/>
  <c r="K102" i="151"/>
  <c r="D102" i="151"/>
  <c r="J102" i="151" s="1"/>
  <c r="C102" i="151"/>
  <c r="I102" i="151"/>
  <c r="B102" i="151"/>
  <c r="H102" i="151" s="1"/>
  <c r="G101" i="151"/>
  <c r="M101" i="151"/>
  <c r="F101" i="151"/>
  <c r="L101" i="151" s="1"/>
  <c r="E101" i="151"/>
  <c r="K101" i="151"/>
  <c r="D101" i="151"/>
  <c r="J101" i="151" s="1"/>
  <c r="C101" i="151"/>
  <c r="I101" i="151"/>
  <c r="B101" i="151"/>
  <c r="H101" i="151" s="1"/>
  <c r="G100" i="151"/>
  <c r="M100" i="151"/>
  <c r="F100" i="151"/>
  <c r="L100" i="151" s="1"/>
  <c r="E100" i="151"/>
  <c r="K100" i="151"/>
  <c r="D100" i="151"/>
  <c r="J100" i="151" s="1"/>
  <c r="C100" i="151"/>
  <c r="I100" i="151"/>
  <c r="B100" i="151"/>
  <c r="H100" i="151" s="1"/>
  <c r="G99" i="151"/>
  <c r="M99" i="151"/>
  <c r="F99" i="151"/>
  <c r="L99" i="151" s="1"/>
  <c r="E99" i="151"/>
  <c r="K99" i="151"/>
  <c r="D99" i="151"/>
  <c r="J99" i="151" s="1"/>
  <c r="C99" i="151"/>
  <c r="I99" i="151"/>
  <c r="B99" i="151"/>
  <c r="H99" i="151" s="1"/>
  <c r="G98" i="151"/>
  <c r="M98" i="151"/>
  <c r="F98" i="151"/>
  <c r="L98" i="151" s="1"/>
  <c r="E98" i="151"/>
  <c r="K98" i="151"/>
  <c r="D98" i="151"/>
  <c r="J98" i="151" s="1"/>
  <c r="C98" i="151"/>
  <c r="I98" i="151"/>
  <c r="B98" i="151"/>
  <c r="H98" i="151" s="1"/>
  <c r="G97" i="151"/>
  <c r="M97" i="151"/>
  <c r="F97" i="151"/>
  <c r="L97" i="151" s="1"/>
  <c r="E97" i="151"/>
  <c r="K97" i="151"/>
  <c r="D97" i="151"/>
  <c r="J97" i="151" s="1"/>
  <c r="C97" i="151"/>
  <c r="I97" i="151"/>
  <c r="B97" i="151"/>
  <c r="H97" i="151" s="1"/>
  <c r="G96" i="151"/>
  <c r="M96" i="151"/>
  <c r="F96" i="151"/>
  <c r="L96" i="151" s="1"/>
  <c r="E96" i="151"/>
  <c r="K96" i="151"/>
  <c r="D96" i="151"/>
  <c r="J96" i="151" s="1"/>
  <c r="C96" i="151"/>
  <c r="I96" i="151"/>
  <c r="B96" i="151"/>
  <c r="H96" i="151" s="1"/>
  <c r="G95" i="151"/>
  <c r="M95" i="151"/>
  <c r="F95" i="151"/>
  <c r="L95" i="151" s="1"/>
  <c r="E95" i="151"/>
  <c r="K95" i="151"/>
  <c r="D95" i="151"/>
  <c r="J95" i="151" s="1"/>
  <c r="C95" i="151"/>
  <c r="I95" i="151"/>
  <c r="B95" i="151"/>
  <c r="H95" i="151" s="1"/>
  <c r="G94" i="151"/>
  <c r="M94" i="151"/>
  <c r="F94" i="151"/>
  <c r="L94" i="151" s="1"/>
  <c r="E94" i="151"/>
  <c r="K94" i="151"/>
  <c r="D94" i="151"/>
  <c r="J94" i="151" s="1"/>
  <c r="C94" i="151"/>
  <c r="I94" i="151"/>
  <c r="B94" i="151"/>
  <c r="H94" i="151" s="1"/>
  <c r="G93" i="151"/>
  <c r="M93" i="151"/>
  <c r="F93" i="151"/>
  <c r="L93" i="151" s="1"/>
  <c r="E93" i="151"/>
  <c r="K93" i="151"/>
  <c r="D93" i="151"/>
  <c r="J93" i="151" s="1"/>
  <c r="C93" i="151"/>
  <c r="I93" i="151"/>
  <c r="B93" i="151"/>
  <c r="H93" i="151" s="1"/>
  <c r="G92" i="151"/>
  <c r="M92" i="151"/>
  <c r="F92" i="151"/>
  <c r="L92" i="151" s="1"/>
  <c r="E92" i="151"/>
  <c r="K92" i="151"/>
  <c r="D92" i="151"/>
  <c r="J92" i="151" s="1"/>
  <c r="C92" i="151"/>
  <c r="I92" i="151"/>
  <c r="B92" i="151"/>
  <c r="H92" i="151" s="1"/>
  <c r="G91" i="151"/>
  <c r="M91" i="151"/>
  <c r="F91" i="151"/>
  <c r="L91" i="151" s="1"/>
  <c r="E91" i="151"/>
  <c r="K91" i="151"/>
  <c r="D91" i="151"/>
  <c r="J91" i="151" s="1"/>
  <c r="C91" i="151"/>
  <c r="I91" i="151"/>
  <c r="B91" i="151"/>
  <c r="H91" i="151" s="1"/>
  <c r="G90" i="151"/>
  <c r="M90" i="151"/>
  <c r="F90" i="151"/>
  <c r="L90" i="151" s="1"/>
  <c r="E90" i="151"/>
  <c r="K90" i="151"/>
  <c r="D90" i="151"/>
  <c r="J90" i="151" s="1"/>
  <c r="C90" i="151"/>
  <c r="I90" i="151"/>
  <c r="B90" i="151"/>
  <c r="H90" i="151" s="1"/>
  <c r="G89" i="151"/>
  <c r="M89" i="151"/>
  <c r="F89" i="151"/>
  <c r="L89" i="151" s="1"/>
  <c r="E89" i="151"/>
  <c r="K89" i="151"/>
  <c r="D89" i="151"/>
  <c r="J89" i="151" s="1"/>
  <c r="C89" i="151"/>
  <c r="I89" i="151"/>
  <c r="B89" i="151"/>
  <c r="H89" i="151" s="1"/>
  <c r="G88" i="151"/>
  <c r="M88" i="151"/>
  <c r="F88" i="151"/>
  <c r="L88" i="151" s="1"/>
  <c r="E88" i="151"/>
  <c r="K88" i="151"/>
  <c r="D88" i="151"/>
  <c r="J88" i="151" s="1"/>
  <c r="C88" i="151"/>
  <c r="I88" i="151"/>
  <c r="B88" i="151"/>
  <c r="H88" i="151" s="1"/>
  <c r="G87" i="151"/>
  <c r="M87" i="151"/>
  <c r="F87" i="151"/>
  <c r="L87" i="151" s="1"/>
  <c r="E87" i="151"/>
  <c r="K87" i="151"/>
  <c r="D87" i="151"/>
  <c r="J87" i="151" s="1"/>
  <c r="C87" i="151"/>
  <c r="I87" i="151"/>
  <c r="B87" i="151"/>
  <c r="H87" i="151" s="1"/>
  <c r="G86" i="151"/>
  <c r="M86" i="151"/>
  <c r="F86" i="151"/>
  <c r="L86" i="151" s="1"/>
  <c r="E86" i="151"/>
  <c r="K86" i="151"/>
  <c r="D86" i="151"/>
  <c r="J86" i="151" s="1"/>
  <c r="C86" i="151"/>
  <c r="I86" i="151"/>
  <c r="B86" i="151"/>
  <c r="H86" i="151" s="1"/>
  <c r="G85" i="151"/>
  <c r="M85" i="151"/>
  <c r="F85" i="151"/>
  <c r="L85" i="151" s="1"/>
  <c r="E85" i="151"/>
  <c r="K85" i="151"/>
  <c r="D85" i="151"/>
  <c r="J85" i="151" s="1"/>
  <c r="C85" i="151"/>
  <c r="I85" i="151"/>
  <c r="B85" i="151"/>
  <c r="H85" i="151" s="1"/>
  <c r="G84" i="151"/>
  <c r="M84" i="151"/>
  <c r="F84" i="151"/>
  <c r="L84" i="151" s="1"/>
  <c r="E84" i="151"/>
  <c r="K84" i="151"/>
  <c r="D84" i="151"/>
  <c r="J84" i="151" s="1"/>
  <c r="C84" i="151"/>
  <c r="I84" i="151"/>
  <c r="B84" i="151"/>
  <c r="H84" i="151" s="1"/>
  <c r="G83" i="151"/>
  <c r="M83" i="151"/>
  <c r="F83" i="151"/>
  <c r="L83" i="151" s="1"/>
  <c r="E83" i="151"/>
  <c r="K83" i="151"/>
  <c r="D83" i="151"/>
  <c r="J83" i="151" s="1"/>
  <c r="C83" i="151"/>
  <c r="I83" i="151"/>
  <c r="B83" i="151"/>
  <c r="H83" i="151" s="1"/>
  <c r="G82" i="151"/>
  <c r="M82" i="151"/>
  <c r="F82" i="151"/>
  <c r="L82" i="151" s="1"/>
  <c r="E82" i="151"/>
  <c r="K82" i="151"/>
  <c r="D82" i="151"/>
  <c r="J82" i="151" s="1"/>
  <c r="C82" i="151"/>
  <c r="I82" i="151"/>
  <c r="B82" i="151"/>
  <c r="H82" i="151" s="1"/>
  <c r="G81" i="151"/>
  <c r="M81" i="151"/>
  <c r="F81" i="151"/>
  <c r="L81" i="151" s="1"/>
  <c r="E81" i="151"/>
  <c r="K81" i="151"/>
  <c r="D81" i="151"/>
  <c r="J81" i="151" s="1"/>
  <c r="C81" i="151"/>
  <c r="I81" i="151"/>
  <c r="B81" i="151"/>
  <c r="H81" i="151" s="1"/>
  <c r="G80" i="151"/>
  <c r="M80" i="151"/>
  <c r="F80" i="151"/>
  <c r="L80" i="151" s="1"/>
  <c r="E80" i="151"/>
  <c r="K80" i="151"/>
  <c r="D80" i="151"/>
  <c r="J80" i="151" s="1"/>
  <c r="C80" i="151"/>
  <c r="I80" i="151"/>
  <c r="B80" i="151"/>
  <c r="H80" i="151" s="1"/>
  <c r="G79" i="151"/>
  <c r="M79" i="151"/>
  <c r="F79" i="151"/>
  <c r="L79" i="151" s="1"/>
  <c r="E79" i="151"/>
  <c r="K79" i="151"/>
  <c r="D79" i="151"/>
  <c r="J79" i="151" s="1"/>
  <c r="C79" i="151"/>
  <c r="I79" i="151"/>
  <c r="B79" i="151"/>
  <c r="H79" i="151" s="1"/>
  <c r="G78" i="151"/>
  <c r="M78" i="151"/>
  <c r="F78" i="151"/>
  <c r="L78" i="151" s="1"/>
  <c r="E78" i="151"/>
  <c r="K78" i="151"/>
  <c r="D78" i="151"/>
  <c r="J78" i="151" s="1"/>
  <c r="C78" i="151"/>
  <c r="I78" i="151"/>
  <c r="B78" i="151"/>
  <c r="H78" i="151" s="1"/>
  <c r="G77" i="151"/>
  <c r="M77" i="151"/>
  <c r="F77" i="151"/>
  <c r="L77" i="151" s="1"/>
  <c r="E77" i="151"/>
  <c r="K77" i="151"/>
  <c r="D77" i="151"/>
  <c r="J77" i="151" s="1"/>
  <c r="C77" i="151"/>
  <c r="I77" i="151"/>
  <c r="B77" i="151"/>
  <c r="H77" i="151" s="1"/>
  <c r="L76" i="151"/>
  <c r="K76" i="151"/>
  <c r="H76" i="151"/>
  <c r="G75" i="151"/>
  <c r="M75" i="151" s="1"/>
  <c r="F75" i="151"/>
  <c r="L75" i="151"/>
  <c r="E75" i="151"/>
  <c r="K75" i="151" s="1"/>
  <c r="D75" i="151"/>
  <c r="J75" i="151"/>
  <c r="C75" i="151"/>
  <c r="I75" i="151" s="1"/>
  <c r="B75" i="151"/>
  <c r="H75" i="151"/>
  <c r="G74" i="151"/>
  <c r="M74" i="151" s="1"/>
  <c r="F74" i="151"/>
  <c r="L74" i="151"/>
  <c r="E74" i="151"/>
  <c r="K74" i="151" s="1"/>
  <c r="D74" i="151"/>
  <c r="J74" i="151"/>
  <c r="C74" i="151"/>
  <c r="I74" i="151" s="1"/>
  <c r="B74" i="151"/>
  <c r="H74" i="151"/>
  <c r="G73" i="151"/>
  <c r="M73" i="151" s="1"/>
  <c r="F73" i="151"/>
  <c r="L73" i="151"/>
  <c r="E73" i="151"/>
  <c r="K73" i="151" s="1"/>
  <c r="D73" i="151"/>
  <c r="J73" i="151"/>
  <c r="C73" i="151"/>
  <c r="I73" i="151" s="1"/>
  <c r="B73" i="151"/>
  <c r="H73" i="151"/>
  <c r="G72" i="151"/>
  <c r="M72" i="151" s="1"/>
  <c r="F72" i="151"/>
  <c r="L72" i="151"/>
  <c r="E72" i="151"/>
  <c r="K72" i="151" s="1"/>
  <c r="D72" i="151"/>
  <c r="J72" i="151"/>
  <c r="C72" i="151"/>
  <c r="I72" i="151" s="1"/>
  <c r="B72" i="151"/>
  <c r="H72" i="151"/>
  <c r="G71" i="151"/>
  <c r="M71" i="151" s="1"/>
  <c r="F71" i="151"/>
  <c r="L71" i="151"/>
  <c r="E71" i="151"/>
  <c r="K71" i="151" s="1"/>
  <c r="D71" i="151"/>
  <c r="J71" i="151"/>
  <c r="C71" i="151"/>
  <c r="I71" i="151" s="1"/>
  <c r="B71" i="151"/>
  <c r="H71" i="151"/>
  <c r="G70" i="151"/>
  <c r="M70" i="151" s="1"/>
  <c r="F70" i="151"/>
  <c r="L70" i="151"/>
  <c r="E70" i="151"/>
  <c r="K70" i="151" s="1"/>
  <c r="D70" i="151"/>
  <c r="J70" i="151"/>
  <c r="C70" i="151"/>
  <c r="I70" i="151" s="1"/>
  <c r="B70" i="151"/>
  <c r="H70" i="151"/>
  <c r="G69" i="151"/>
  <c r="M69" i="151" s="1"/>
  <c r="F69" i="151"/>
  <c r="L69" i="151"/>
  <c r="E69" i="151"/>
  <c r="K69" i="151" s="1"/>
  <c r="D69" i="151"/>
  <c r="J69" i="151"/>
  <c r="C69" i="151"/>
  <c r="I69" i="151" s="1"/>
  <c r="B69" i="151"/>
  <c r="H69" i="151"/>
  <c r="G68" i="151"/>
  <c r="M68" i="151" s="1"/>
  <c r="F68" i="151"/>
  <c r="L68" i="151"/>
  <c r="E68" i="151"/>
  <c r="K68" i="151" s="1"/>
  <c r="D68" i="151"/>
  <c r="J68" i="151"/>
  <c r="C68" i="151"/>
  <c r="I68" i="151" s="1"/>
  <c r="B68" i="151"/>
  <c r="H68" i="151"/>
  <c r="G67" i="151"/>
  <c r="M67" i="151" s="1"/>
  <c r="F67" i="151"/>
  <c r="L67" i="151"/>
  <c r="E67" i="151"/>
  <c r="K67" i="151" s="1"/>
  <c r="D67" i="151"/>
  <c r="J67" i="151"/>
  <c r="C67" i="151"/>
  <c r="I67" i="151" s="1"/>
  <c r="B67" i="151"/>
  <c r="H67" i="151"/>
  <c r="G66" i="151"/>
  <c r="M66" i="151" s="1"/>
  <c r="F66" i="151"/>
  <c r="L66" i="151"/>
  <c r="E66" i="151"/>
  <c r="K66" i="151" s="1"/>
  <c r="D66" i="151"/>
  <c r="J66" i="151"/>
  <c r="C66" i="151"/>
  <c r="I66" i="151" s="1"/>
  <c r="B66" i="151"/>
  <c r="H66" i="151"/>
  <c r="G65" i="151"/>
  <c r="M65" i="151" s="1"/>
  <c r="F65" i="151"/>
  <c r="L65" i="151"/>
  <c r="E65" i="151"/>
  <c r="K65" i="151" s="1"/>
  <c r="D65" i="151"/>
  <c r="J65" i="151"/>
  <c r="C65" i="151"/>
  <c r="I65" i="151" s="1"/>
  <c r="B65" i="151"/>
  <c r="H65" i="151"/>
  <c r="G64" i="151"/>
  <c r="M64" i="151" s="1"/>
  <c r="F64" i="151"/>
  <c r="L64" i="151"/>
  <c r="E64" i="151"/>
  <c r="K64" i="151" s="1"/>
  <c r="D64" i="151"/>
  <c r="J64" i="151"/>
  <c r="C64" i="151"/>
  <c r="I64" i="151" s="1"/>
  <c r="B64" i="151"/>
  <c r="H64" i="151"/>
  <c r="G63" i="151"/>
  <c r="M63" i="151" s="1"/>
  <c r="F63" i="151"/>
  <c r="L63" i="151"/>
  <c r="E63" i="151"/>
  <c r="K63" i="151" s="1"/>
  <c r="D63" i="151"/>
  <c r="J63" i="151"/>
  <c r="C63" i="151"/>
  <c r="I63" i="151" s="1"/>
  <c r="B63" i="151"/>
  <c r="H63" i="151"/>
  <c r="G62" i="151"/>
  <c r="M62" i="151" s="1"/>
  <c r="F62" i="151"/>
  <c r="L62" i="151"/>
  <c r="E62" i="151"/>
  <c r="K62" i="151" s="1"/>
  <c r="D62" i="151"/>
  <c r="J62" i="151"/>
  <c r="C62" i="151"/>
  <c r="I62" i="151" s="1"/>
  <c r="B62" i="151"/>
  <c r="H62" i="151"/>
  <c r="G61" i="151"/>
  <c r="M61" i="151" s="1"/>
  <c r="F61" i="151"/>
  <c r="L61" i="151"/>
  <c r="E61" i="151"/>
  <c r="K61" i="151" s="1"/>
  <c r="D61" i="151"/>
  <c r="J61" i="151"/>
  <c r="C61" i="151"/>
  <c r="I61" i="151" s="1"/>
  <c r="B61" i="151"/>
  <c r="H61" i="151"/>
  <c r="G60" i="151"/>
  <c r="M60" i="151" s="1"/>
  <c r="F60" i="151"/>
  <c r="L60" i="151"/>
  <c r="E60" i="151"/>
  <c r="K60" i="151" s="1"/>
  <c r="D60" i="151"/>
  <c r="J60" i="151"/>
  <c r="C60" i="151"/>
  <c r="I60" i="151" s="1"/>
  <c r="B60" i="151"/>
  <c r="H60" i="151"/>
  <c r="G59" i="151"/>
  <c r="M59" i="151" s="1"/>
  <c r="F59" i="151"/>
  <c r="L59" i="151"/>
  <c r="E59" i="151"/>
  <c r="K59" i="151" s="1"/>
  <c r="D59" i="151"/>
  <c r="J59" i="151"/>
  <c r="C59" i="151"/>
  <c r="I59" i="151" s="1"/>
  <c r="B59" i="151"/>
  <c r="H59" i="151"/>
  <c r="G58" i="151"/>
  <c r="M58" i="151" s="1"/>
  <c r="F58" i="151"/>
  <c r="L58" i="151"/>
  <c r="E58" i="151"/>
  <c r="K58" i="151" s="1"/>
  <c r="D58" i="151"/>
  <c r="J58" i="151"/>
  <c r="C58" i="151"/>
  <c r="I58" i="151" s="1"/>
  <c r="B58" i="151"/>
  <c r="H58" i="151"/>
  <c r="G57" i="151"/>
  <c r="M57" i="151" s="1"/>
  <c r="C57" i="151"/>
  <c r="I57" i="151"/>
  <c r="B57" i="151"/>
  <c r="H57" i="151" s="1"/>
  <c r="G56" i="151"/>
  <c r="M56" i="151"/>
  <c r="C56" i="151"/>
  <c r="I56" i="151" s="1"/>
  <c r="B56" i="151"/>
  <c r="H56" i="151"/>
  <c r="G55" i="151"/>
  <c r="M55" i="151" s="1"/>
  <c r="C55" i="151"/>
  <c r="I55" i="151"/>
  <c r="B55" i="151"/>
  <c r="H55" i="151" s="1"/>
  <c r="G54" i="151"/>
  <c r="M54" i="151"/>
  <c r="C54" i="151"/>
  <c r="I54" i="151" s="1"/>
  <c r="B54" i="151"/>
  <c r="H54" i="151"/>
  <c r="G53" i="151"/>
  <c r="M53" i="151" s="1"/>
  <c r="C53" i="151"/>
  <c r="I53" i="151"/>
  <c r="B53" i="151"/>
  <c r="H53" i="151" s="1"/>
  <c r="G52" i="151"/>
  <c r="M52" i="151"/>
  <c r="C52" i="151"/>
  <c r="I52" i="151" s="1"/>
  <c r="B52" i="151"/>
  <c r="H52" i="151"/>
  <c r="G51" i="151"/>
  <c r="M51" i="151" s="1"/>
  <c r="C51" i="151"/>
  <c r="I51" i="151"/>
  <c r="B51" i="151"/>
  <c r="H51" i="151" s="1"/>
  <c r="G50" i="151"/>
  <c r="M50" i="151"/>
  <c r="C50" i="151"/>
  <c r="I50" i="151" s="1"/>
  <c r="B50" i="151"/>
  <c r="H50" i="151"/>
  <c r="G49" i="151"/>
  <c r="M49" i="151" s="1"/>
  <c r="C49" i="151"/>
  <c r="I49" i="151"/>
  <c r="B49" i="151"/>
  <c r="H49" i="151" s="1"/>
  <c r="G48" i="151"/>
  <c r="M48" i="151"/>
  <c r="C48" i="151"/>
  <c r="I48" i="151" s="1"/>
  <c r="B48" i="151"/>
  <c r="H48" i="151"/>
  <c r="G47" i="151"/>
  <c r="M47" i="151" s="1"/>
  <c r="C47" i="151"/>
  <c r="I47" i="151"/>
  <c r="B47" i="151"/>
  <c r="H47" i="151" s="1"/>
  <c r="G46" i="151"/>
  <c r="M46" i="151"/>
  <c r="C46" i="151"/>
  <c r="I46" i="151" s="1"/>
  <c r="B46" i="151"/>
  <c r="H46" i="151"/>
  <c r="G45" i="151"/>
  <c r="M45" i="151" s="1"/>
  <c r="C45" i="151"/>
  <c r="I45" i="151"/>
  <c r="B45" i="151"/>
  <c r="H45" i="151" s="1"/>
  <c r="G44" i="151"/>
  <c r="M44" i="151"/>
  <c r="C44" i="151"/>
  <c r="I44" i="151" s="1"/>
  <c r="B44" i="151"/>
  <c r="H44" i="151"/>
  <c r="G43" i="151"/>
  <c r="M43" i="151" s="1"/>
  <c r="C43" i="151"/>
  <c r="I43" i="151"/>
  <c r="B43" i="151"/>
  <c r="H43" i="151" s="1"/>
  <c r="G42" i="151"/>
  <c r="M42" i="151"/>
  <c r="C42" i="151"/>
  <c r="I42" i="151" s="1"/>
  <c r="B42" i="151"/>
  <c r="H42" i="151"/>
  <c r="G41" i="151"/>
  <c r="M41" i="151" s="1"/>
  <c r="C41" i="151"/>
  <c r="I41" i="151"/>
  <c r="B41" i="151"/>
  <c r="H41" i="151" s="1"/>
  <c r="G40" i="151"/>
  <c r="M40" i="151"/>
  <c r="C40" i="151"/>
  <c r="I40" i="151" s="1"/>
  <c r="B40" i="151"/>
  <c r="H40" i="151"/>
  <c r="G39" i="151"/>
  <c r="M39" i="151" s="1"/>
  <c r="C39" i="151"/>
  <c r="I39" i="151"/>
  <c r="B39" i="151"/>
  <c r="H39" i="151" s="1"/>
  <c r="G38" i="151"/>
  <c r="M38" i="151"/>
  <c r="C38" i="151"/>
  <c r="I38" i="151" s="1"/>
  <c r="B38" i="151"/>
  <c r="H38" i="151"/>
  <c r="G37" i="151"/>
  <c r="M37" i="151" s="1"/>
  <c r="C37" i="151"/>
  <c r="I37" i="151"/>
  <c r="B37" i="151"/>
  <c r="H37" i="151" s="1"/>
  <c r="G36" i="151"/>
  <c r="M36" i="151"/>
  <c r="C36" i="151"/>
  <c r="I36" i="151" s="1"/>
  <c r="B36" i="151"/>
  <c r="H36" i="151"/>
  <c r="G35" i="151"/>
  <c r="M35" i="151" s="1"/>
  <c r="C35" i="151"/>
  <c r="I35" i="151"/>
  <c r="B35" i="151"/>
  <c r="H35" i="151" s="1"/>
  <c r="G34" i="151"/>
  <c r="M34" i="151"/>
  <c r="C34" i="151"/>
  <c r="I34" i="151" s="1"/>
  <c r="B34" i="151"/>
  <c r="H34" i="151"/>
  <c r="G33" i="151"/>
  <c r="M33" i="151" s="1"/>
  <c r="C33" i="151"/>
  <c r="I33" i="151"/>
  <c r="B33" i="151"/>
  <c r="H33" i="151" s="1"/>
  <c r="G32" i="151"/>
  <c r="M32" i="151"/>
  <c r="C32" i="151"/>
  <c r="I32" i="151" s="1"/>
  <c r="B32" i="151"/>
  <c r="H32" i="151"/>
  <c r="G31" i="151"/>
  <c r="M31" i="151" s="1"/>
  <c r="C31" i="151"/>
  <c r="I31" i="151"/>
  <c r="B31" i="151"/>
  <c r="H31" i="151" s="1"/>
  <c r="G30" i="151"/>
  <c r="M30" i="151"/>
  <c r="C30" i="151"/>
  <c r="I30" i="151" s="1"/>
  <c r="B30" i="151"/>
  <c r="H30" i="151"/>
  <c r="G29" i="151"/>
  <c r="M29" i="151" s="1"/>
  <c r="C29" i="151"/>
  <c r="I29" i="151"/>
  <c r="B29" i="151"/>
  <c r="H29" i="151" s="1"/>
  <c r="G28" i="151"/>
  <c r="M28" i="151"/>
  <c r="C28" i="151"/>
  <c r="I28" i="151" s="1"/>
  <c r="B28" i="151"/>
  <c r="H28" i="151"/>
  <c r="G27" i="151"/>
  <c r="M27" i="151" s="1"/>
  <c r="C27" i="151"/>
  <c r="I27" i="151"/>
  <c r="B27" i="151"/>
  <c r="H27" i="151" s="1"/>
  <c r="G26" i="151"/>
  <c r="M26" i="151"/>
  <c r="C26" i="151"/>
  <c r="I26" i="151" s="1"/>
  <c r="B26" i="151"/>
  <c r="H26" i="151"/>
  <c r="G25" i="151"/>
  <c r="M25" i="151" s="1"/>
  <c r="C25" i="151"/>
  <c r="I25" i="151"/>
  <c r="B25" i="151"/>
  <c r="H25" i="151" s="1"/>
  <c r="G24" i="151"/>
  <c r="M24" i="151"/>
  <c r="C24" i="151"/>
  <c r="I24" i="151" s="1"/>
  <c r="B24" i="151"/>
  <c r="H24" i="151"/>
  <c r="G23" i="151"/>
  <c r="M23" i="151" s="1"/>
  <c r="C23" i="151"/>
  <c r="I23" i="151"/>
  <c r="B23" i="151"/>
  <c r="H23" i="151" s="1"/>
  <c r="G22" i="151"/>
  <c r="M22" i="151"/>
  <c r="C22" i="151"/>
  <c r="I22" i="151" s="1"/>
  <c r="B22" i="151"/>
  <c r="H22" i="151"/>
  <c r="G21" i="151"/>
  <c r="M21" i="151" s="1"/>
  <c r="C21" i="151"/>
  <c r="I21" i="151"/>
  <c r="B21" i="151"/>
  <c r="H21" i="151" s="1"/>
  <c r="G20" i="151"/>
  <c r="M20" i="151"/>
  <c r="C20" i="151"/>
  <c r="I20" i="151" s="1"/>
  <c r="B20" i="151"/>
  <c r="H20" i="151"/>
  <c r="G19" i="151"/>
  <c r="M19" i="151" s="1"/>
  <c r="C19" i="151"/>
  <c r="I19" i="151"/>
  <c r="B19" i="151"/>
  <c r="H19" i="151" s="1"/>
  <c r="G18" i="151"/>
  <c r="M18" i="151"/>
  <c r="C18" i="151"/>
  <c r="B18" i="151"/>
  <c r="H18" i="151"/>
  <c r="G17" i="151"/>
  <c r="M17" i="151" s="1"/>
  <c r="C17" i="151"/>
  <c r="I17" i="151"/>
  <c r="B17" i="151"/>
  <c r="H17" i="151" s="1"/>
  <c r="G16" i="151"/>
  <c r="M16" i="151"/>
  <c r="C16" i="151"/>
  <c r="I16" i="151" s="1"/>
  <c r="B16" i="151"/>
  <c r="H16" i="151"/>
  <c r="G15" i="151"/>
  <c r="M15" i="151" s="1"/>
  <c r="C15" i="151"/>
  <c r="I15" i="151"/>
  <c r="B15" i="151"/>
  <c r="H15" i="151" s="1"/>
  <c r="G14" i="151"/>
  <c r="M14" i="151"/>
  <c r="C14" i="151"/>
  <c r="I14" i="151" s="1"/>
  <c r="B14" i="151"/>
  <c r="H14" i="151"/>
  <c r="G13" i="151"/>
  <c r="M13" i="151" s="1"/>
  <c r="C13" i="151"/>
  <c r="I13" i="151"/>
  <c r="B13" i="151"/>
  <c r="H13" i="151" s="1"/>
  <c r="G12" i="151"/>
  <c r="M12" i="151"/>
  <c r="C12" i="151"/>
  <c r="I12" i="151" s="1"/>
  <c r="B12" i="151"/>
  <c r="H12" i="151"/>
  <c r="G11" i="151"/>
  <c r="M11" i="151" s="1"/>
  <c r="C11" i="151"/>
  <c r="I11" i="151"/>
  <c r="B11" i="151"/>
  <c r="H11" i="151" s="1"/>
  <c r="G10" i="151"/>
  <c r="M10" i="151"/>
  <c r="C10" i="151"/>
  <c r="B10" i="151"/>
  <c r="H10" i="151"/>
  <c r="G9" i="151"/>
  <c r="M9" i="151" s="1"/>
  <c r="C9" i="151"/>
  <c r="I9" i="151"/>
  <c r="B9" i="151"/>
  <c r="H9" i="151" s="1"/>
  <c r="G110" i="150"/>
  <c r="G76" i="150"/>
  <c r="F110" i="150"/>
  <c r="F76" i="150"/>
  <c r="F120" i="150"/>
  <c r="E110" i="150"/>
  <c r="E120" i="150" s="1"/>
  <c r="E76" i="150"/>
  <c r="D110" i="150"/>
  <c r="D76" i="150"/>
  <c r="J76" i="150" s="1"/>
  <c r="C110" i="150"/>
  <c r="C76" i="150"/>
  <c r="B110" i="150"/>
  <c r="B76" i="150"/>
  <c r="B120" i="150"/>
  <c r="G112" i="150"/>
  <c r="M112" i="150" s="1"/>
  <c r="F112" i="150"/>
  <c r="L112" i="150"/>
  <c r="E112" i="150"/>
  <c r="K112" i="150" s="1"/>
  <c r="D112" i="150"/>
  <c r="J112" i="150"/>
  <c r="C112" i="150"/>
  <c r="I112" i="150" s="1"/>
  <c r="B112" i="150"/>
  <c r="H112" i="150"/>
  <c r="G111" i="150"/>
  <c r="M111" i="150" s="1"/>
  <c r="F111" i="150"/>
  <c r="L111" i="150"/>
  <c r="E111" i="150"/>
  <c r="K111" i="150" s="1"/>
  <c r="D111" i="150"/>
  <c r="J111" i="150"/>
  <c r="C111" i="150"/>
  <c r="I111" i="150" s="1"/>
  <c r="B111" i="150"/>
  <c r="H111" i="150"/>
  <c r="M110" i="150"/>
  <c r="L110" i="150"/>
  <c r="I110" i="150"/>
  <c r="H110" i="150"/>
  <c r="G109" i="150"/>
  <c r="M109" i="150"/>
  <c r="F109" i="150"/>
  <c r="L109" i="150" s="1"/>
  <c r="E109" i="150"/>
  <c r="K109" i="150"/>
  <c r="D109" i="150"/>
  <c r="J109" i="150" s="1"/>
  <c r="C109" i="150"/>
  <c r="I109" i="150"/>
  <c r="B109" i="150"/>
  <c r="H109" i="150" s="1"/>
  <c r="G108" i="150"/>
  <c r="M108" i="150"/>
  <c r="F108" i="150"/>
  <c r="L108" i="150" s="1"/>
  <c r="E108" i="150"/>
  <c r="K108" i="150"/>
  <c r="D108" i="150"/>
  <c r="J108" i="150" s="1"/>
  <c r="C108" i="150"/>
  <c r="I108" i="150"/>
  <c r="B108" i="150"/>
  <c r="H108" i="150" s="1"/>
  <c r="G107" i="150"/>
  <c r="M107" i="150"/>
  <c r="F107" i="150"/>
  <c r="L107" i="150" s="1"/>
  <c r="E107" i="150"/>
  <c r="K107" i="150"/>
  <c r="D107" i="150"/>
  <c r="J107" i="150" s="1"/>
  <c r="C107" i="150"/>
  <c r="I107" i="150"/>
  <c r="B107" i="150"/>
  <c r="H107" i="150" s="1"/>
  <c r="G106" i="150"/>
  <c r="M106" i="150"/>
  <c r="F106" i="150"/>
  <c r="L106" i="150" s="1"/>
  <c r="E106" i="150"/>
  <c r="K106" i="150"/>
  <c r="D106" i="150"/>
  <c r="J106" i="150" s="1"/>
  <c r="C106" i="150"/>
  <c r="I106" i="150"/>
  <c r="B106" i="150"/>
  <c r="H106" i="150" s="1"/>
  <c r="G105" i="150"/>
  <c r="M105" i="150"/>
  <c r="F105" i="150"/>
  <c r="L105" i="150" s="1"/>
  <c r="E105" i="150"/>
  <c r="K105" i="150"/>
  <c r="D105" i="150"/>
  <c r="J105" i="150" s="1"/>
  <c r="C105" i="150"/>
  <c r="I105" i="150"/>
  <c r="B105" i="150"/>
  <c r="H105" i="150" s="1"/>
  <c r="G104" i="150"/>
  <c r="M104" i="150"/>
  <c r="F104" i="150"/>
  <c r="L104" i="150" s="1"/>
  <c r="E104" i="150"/>
  <c r="K104" i="150"/>
  <c r="D104" i="150"/>
  <c r="J104" i="150" s="1"/>
  <c r="C104" i="150"/>
  <c r="I104" i="150"/>
  <c r="B104" i="150"/>
  <c r="H104" i="150" s="1"/>
  <c r="G103" i="150"/>
  <c r="M103" i="150"/>
  <c r="F103" i="150"/>
  <c r="L103" i="150" s="1"/>
  <c r="E103" i="150"/>
  <c r="K103" i="150"/>
  <c r="D103" i="150"/>
  <c r="J103" i="150" s="1"/>
  <c r="C103" i="150"/>
  <c r="I103" i="150"/>
  <c r="B103" i="150"/>
  <c r="H103" i="150" s="1"/>
  <c r="G102" i="150"/>
  <c r="M102" i="150"/>
  <c r="F102" i="150"/>
  <c r="L102" i="150" s="1"/>
  <c r="E102" i="150"/>
  <c r="K102" i="150"/>
  <c r="D102" i="150"/>
  <c r="J102" i="150" s="1"/>
  <c r="C102" i="150"/>
  <c r="I102" i="150"/>
  <c r="B102" i="150"/>
  <c r="H102" i="150" s="1"/>
  <c r="G101" i="150"/>
  <c r="M101" i="150"/>
  <c r="F101" i="150"/>
  <c r="L101" i="150" s="1"/>
  <c r="E101" i="150"/>
  <c r="K101" i="150"/>
  <c r="D101" i="150"/>
  <c r="J101" i="150" s="1"/>
  <c r="C101" i="150"/>
  <c r="I101" i="150"/>
  <c r="B101" i="150"/>
  <c r="H101" i="150" s="1"/>
  <c r="G100" i="150"/>
  <c r="M100" i="150"/>
  <c r="F100" i="150"/>
  <c r="L100" i="150" s="1"/>
  <c r="E100" i="150"/>
  <c r="K100" i="150"/>
  <c r="D100" i="150"/>
  <c r="J100" i="150" s="1"/>
  <c r="C100" i="150"/>
  <c r="I100" i="150"/>
  <c r="B100" i="150"/>
  <c r="H100" i="150" s="1"/>
  <c r="G99" i="150"/>
  <c r="M99" i="150"/>
  <c r="F99" i="150"/>
  <c r="L99" i="150" s="1"/>
  <c r="E99" i="150"/>
  <c r="K99" i="150"/>
  <c r="D99" i="150"/>
  <c r="J99" i="150" s="1"/>
  <c r="C99" i="150"/>
  <c r="I99" i="150"/>
  <c r="B99" i="150"/>
  <c r="H99" i="150" s="1"/>
  <c r="G98" i="150"/>
  <c r="M98" i="150"/>
  <c r="F98" i="150"/>
  <c r="L98" i="150" s="1"/>
  <c r="E98" i="150"/>
  <c r="K98" i="150"/>
  <c r="D98" i="150"/>
  <c r="J98" i="150" s="1"/>
  <c r="C98" i="150"/>
  <c r="I98" i="150"/>
  <c r="B98" i="150"/>
  <c r="H98" i="150" s="1"/>
  <c r="G97" i="150"/>
  <c r="M97" i="150"/>
  <c r="F97" i="150"/>
  <c r="L97" i="150" s="1"/>
  <c r="E97" i="150"/>
  <c r="K97" i="150"/>
  <c r="D97" i="150"/>
  <c r="J97" i="150" s="1"/>
  <c r="C97" i="150"/>
  <c r="I97" i="150"/>
  <c r="B97" i="150"/>
  <c r="H97" i="150" s="1"/>
  <c r="G96" i="150"/>
  <c r="M96" i="150"/>
  <c r="F96" i="150"/>
  <c r="L96" i="150" s="1"/>
  <c r="E96" i="150"/>
  <c r="K96" i="150"/>
  <c r="D96" i="150"/>
  <c r="J96" i="150" s="1"/>
  <c r="C96" i="150"/>
  <c r="I96" i="150"/>
  <c r="B96" i="150"/>
  <c r="H96" i="150" s="1"/>
  <c r="G95" i="150"/>
  <c r="M95" i="150"/>
  <c r="F95" i="150"/>
  <c r="L95" i="150" s="1"/>
  <c r="E95" i="150"/>
  <c r="K95" i="150"/>
  <c r="D95" i="150"/>
  <c r="J95" i="150" s="1"/>
  <c r="C95" i="150"/>
  <c r="I95" i="150"/>
  <c r="B95" i="150"/>
  <c r="H95" i="150" s="1"/>
  <c r="G94" i="150"/>
  <c r="M94" i="150"/>
  <c r="F94" i="150"/>
  <c r="L94" i="150" s="1"/>
  <c r="E94" i="150"/>
  <c r="K94" i="150"/>
  <c r="D94" i="150"/>
  <c r="J94" i="150" s="1"/>
  <c r="C94" i="150"/>
  <c r="I94" i="150"/>
  <c r="B94" i="150"/>
  <c r="H94" i="150" s="1"/>
  <c r="G93" i="150"/>
  <c r="M93" i="150"/>
  <c r="F93" i="150"/>
  <c r="L93" i="150" s="1"/>
  <c r="E93" i="150"/>
  <c r="K93" i="150"/>
  <c r="D93" i="150"/>
  <c r="J93" i="150" s="1"/>
  <c r="C93" i="150"/>
  <c r="I93" i="150"/>
  <c r="B93" i="150"/>
  <c r="H93" i="150" s="1"/>
  <c r="G92" i="150"/>
  <c r="M92" i="150"/>
  <c r="F92" i="150"/>
  <c r="L92" i="150" s="1"/>
  <c r="E92" i="150"/>
  <c r="K92" i="150"/>
  <c r="D92" i="150"/>
  <c r="J92" i="150" s="1"/>
  <c r="C92" i="150"/>
  <c r="I92" i="150"/>
  <c r="B92" i="150"/>
  <c r="H92" i="150" s="1"/>
  <c r="G91" i="150"/>
  <c r="M91" i="150"/>
  <c r="F91" i="150"/>
  <c r="L91" i="150" s="1"/>
  <c r="E91" i="150"/>
  <c r="K91" i="150"/>
  <c r="D91" i="150"/>
  <c r="J91" i="150" s="1"/>
  <c r="C91" i="150"/>
  <c r="I91" i="150"/>
  <c r="B91" i="150"/>
  <c r="H91" i="150" s="1"/>
  <c r="G90" i="150"/>
  <c r="M90" i="150"/>
  <c r="F90" i="150"/>
  <c r="L90" i="150" s="1"/>
  <c r="E90" i="150"/>
  <c r="K90" i="150"/>
  <c r="D90" i="150"/>
  <c r="J90" i="150" s="1"/>
  <c r="C90" i="150"/>
  <c r="I90" i="150"/>
  <c r="B90" i="150"/>
  <c r="H90" i="150" s="1"/>
  <c r="G89" i="150"/>
  <c r="M89" i="150"/>
  <c r="F89" i="150"/>
  <c r="L89" i="150" s="1"/>
  <c r="E89" i="150"/>
  <c r="K89" i="150"/>
  <c r="D89" i="150"/>
  <c r="J89" i="150" s="1"/>
  <c r="C89" i="150"/>
  <c r="I89" i="150"/>
  <c r="B89" i="150"/>
  <c r="H89" i="150" s="1"/>
  <c r="G88" i="150"/>
  <c r="M88" i="150"/>
  <c r="F88" i="150"/>
  <c r="L88" i="150" s="1"/>
  <c r="E88" i="150"/>
  <c r="K88" i="150"/>
  <c r="D88" i="150"/>
  <c r="J88" i="150" s="1"/>
  <c r="C88" i="150"/>
  <c r="I88" i="150"/>
  <c r="B88" i="150"/>
  <c r="H88" i="150" s="1"/>
  <c r="G87" i="150"/>
  <c r="M87" i="150"/>
  <c r="F87" i="150"/>
  <c r="L87" i="150" s="1"/>
  <c r="E87" i="150"/>
  <c r="K87" i="150"/>
  <c r="D87" i="150"/>
  <c r="J87" i="150" s="1"/>
  <c r="C87" i="150"/>
  <c r="I87" i="150"/>
  <c r="B87" i="150"/>
  <c r="H87" i="150" s="1"/>
  <c r="G86" i="150"/>
  <c r="M86" i="150"/>
  <c r="F86" i="150"/>
  <c r="L86" i="150" s="1"/>
  <c r="E86" i="150"/>
  <c r="K86" i="150"/>
  <c r="D86" i="150"/>
  <c r="J86" i="150" s="1"/>
  <c r="C86" i="150"/>
  <c r="I86" i="150"/>
  <c r="B86" i="150"/>
  <c r="H86" i="150" s="1"/>
  <c r="G85" i="150"/>
  <c r="M85" i="150"/>
  <c r="F85" i="150"/>
  <c r="L85" i="150" s="1"/>
  <c r="E85" i="150"/>
  <c r="K85" i="150"/>
  <c r="D85" i="150"/>
  <c r="J85" i="150" s="1"/>
  <c r="C85" i="150"/>
  <c r="I85" i="150"/>
  <c r="B85" i="150"/>
  <c r="H85" i="150" s="1"/>
  <c r="G84" i="150"/>
  <c r="M84" i="150"/>
  <c r="F84" i="150"/>
  <c r="L84" i="150" s="1"/>
  <c r="E84" i="150"/>
  <c r="K84" i="150"/>
  <c r="D84" i="150"/>
  <c r="J84" i="150" s="1"/>
  <c r="C84" i="150"/>
  <c r="I84" i="150"/>
  <c r="B84" i="150"/>
  <c r="H84" i="150" s="1"/>
  <c r="G83" i="150"/>
  <c r="M83" i="150"/>
  <c r="F83" i="150"/>
  <c r="L83" i="150" s="1"/>
  <c r="E83" i="150"/>
  <c r="K83" i="150"/>
  <c r="D83" i="150"/>
  <c r="J83" i="150" s="1"/>
  <c r="C83" i="150"/>
  <c r="I83" i="150"/>
  <c r="B83" i="150"/>
  <c r="H83" i="150" s="1"/>
  <c r="G82" i="150"/>
  <c r="M82" i="150"/>
  <c r="F82" i="150"/>
  <c r="L82" i="150" s="1"/>
  <c r="E82" i="150"/>
  <c r="K82" i="150"/>
  <c r="D82" i="150"/>
  <c r="J82" i="150" s="1"/>
  <c r="C82" i="150"/>
  <c r="I82" i="150"/>
  <c r="B82" i="150"/>
  <c r="H82" i="150" s="1"/>
  <c r="G81" i="150"/>
  <c r="M81" i="150"/>
  <c r="F81" i="150"/>
  <c r="L81" i="150" s="1"/>
  <c r="E81" i="150"/>
  <c r="K81" i="150"/>
  <c r="D81" i="150"/>
  <c r="J81" i="150" s="1"/>
  <c r="C81" i="150"/>
  <c r="I81" i="150"/>
  <c r="B81" i="150"/>
  <c r="H81" i="150" s="1"/>
  <c r="G80" i="150"/>
  <c r="M80" i="150"/>
  <c r="F80" i="150"/>
  <c r="L80" i="150" s="1"/>
  <c r="E80" i="150"/>
  <c r="K80" i="150"/>
  <c r="D80" i="150"/>
  <c r="J80" i="150" s="1"/>
  <c r="C80" i="150"/>
  <c r="I80" i="150"/>
  <c r="B80" i="150"/>
  <c r="H80" i="150" s="1"/>
  <c r="G79" i="150"/>
  <c r="M79" i="150"/>
  <c r="F79" i="150"/>
  <c r="L79" i="150" s="1"/>
  <c r="E79" i="150"/>
  <c r="K79" i="150"/>
  <c r="D79" i="150"/>
  <c r="J79" i="150" s="1"/>
  <c r="C79" i="150"/>
  <c r="I79" i="150"/>
  <c r="B79" i="150"/>
  <c r="H79" i="150" s="1"/>
  <c r="G78" i="150"/>
  <c r="M78" i="150"/>
  <c r="F78" i="150"/>
  <c r="L78" i="150" s="1"/>
  <c r="E78" i="150"/>
  <c r="K78" i="150"/>
  <c r="D78" i="150"/>
  <c r="J78" i="150" s="1"/>
  <c r="C78" i="150"/>
  <c r="I78" i="150"/>
  <c r="B78" i="150"/>
  <c r="H78" i="150" s="1"/>
  <c r="G77" i="150"/>
  <c r="M77" i="150"/>
  <c r="F77" i="150"/>
  <c r="L77" i="150" s="1"/>
  <c r="E77" i="150"/>
  <c r="K77" i="150"/>
  <c r="D77" i="150"/>
  <c r="J77" i="150" s="1"/>
  <c r="C77" i="150"/>
  <c r="I77" i="150"/>
  <c r="B77" i="150"/>
  <c r="H77" i="150" s="1"/>
  <c r="L76" i="150"/>
  <c r="K76" i="150"/>
  <c r="H76" i="150"/>
  <c r="G75" i="150"/>
  <c r="M75" i="150" s="1"/>
  <c r="F75" i="150"/>
  <c r="L75" i="150"/>
  <c r="E75" i="150"/>
  <c r="K75" i="150" s="1"/>
  <c r="D75" i="150"/>
  <c r="J75" i="150"/>
  <c r="C75" i="150"/>
  <c r="I75" i="150" s="1"/>
  <c r="B75" i="150"/>
  <c r="H75" i="150"/>
  <c r="G74" i="150"/>
  <c r="M74" i="150" s="1"/>
  <c r="F74" i="150"/>
  <c r="L74" i="150"/>
  <c r="E74" i="150"/>
  <c r="K74" i="150" s="1"/>
  <c r="D74" i="150"/>
  <c r="J74" i="150"/>
  <c r="C74" i="150"/>
  <c r="I74" i="150" s="1"/>
  <c r="B74" i="150"/>
  <c r="H74" i="150"/>
  <c r="G73" i="150"/>
  <c r="M73" i="150" s="1"/>
  <c r="F73" i="150"/>
  <c r="L73" i="150"/>
  <c r="E73" i="150"/>
  <c r="K73" i="150" s="1"/>
  <c r="D73" i="150"/>
  <c r="J73" i="150"/>
  <c r="C73" i="150"/>
  <c r="I73" i="150" s="1"/>
  <c r="B73" i="150"/>
  <c r="H73" i="150"/>
  <c r="G72" i="150"/>
  <c r="M72" i="150" s="1"/>
  <c r="F72" i="150"/>
  <c r="L72" i="150"/>
  <c r="E72" i="150"/>
  <c r="K72" i="150" s="1"/>
  <c r="D72" i="150"/>
  <c r="J72" i="150"/>
  <c r="C72" i="150"/>
  <c r="I72" i="150" s="1"/>
  <c r="B72" i="150"/>
  <c r="H72" i="150"/>
  <c r="G71" i="150"/>
  <c r="M71" i="150" s="1"/>
  <c r="F71" i="150"/>
  <c r="L71" i="150"/>
  <c r="E71" i="150"/>
  <c r="K71" i="150" s="1"/>
  <c r="D71" i="150"/>
  <c r="J71" i="150"/>
  <c r="C71" i="150"/>
  <c r="I71" i="150" s="1"/>
  <c r="B71" i="150"/>
  <c r="H71" i="150"/>
  <c r="G70" i="150"/>
  <c r="M70" i="150" s="1"/>
  <c r="F70" i="150"/>
  <c r="L70" i="150"/>
  <c r="E70" i="150"/>
  <c r="K70" i="150" s="1"/>
  <c r="D70" i="150"/>
  <c r="J70" i="150"/>
  <c r="C70" i="150"/>
  <c r="I70" i="150" s="1"/>
  <c r="B70" i="150"/>
  <c r="H70" i="150"/>
  <c r="G69" i="150"/>
  <c r="M69" i="150" s="1"/>
  <c r="F69" i="150"/>
  <c r="L69" i="150"/>
  <c r="E69" i="150"/>
  <c r="K69" i="150" s="1"/>
  <c r="D69" i="150"/>
  <c r="J69" i="150"/>
  <c r="C69" i="150"/>
  <c r="I69" i="150" s="1"/>
  <c r="B69" i="150"/>
  <c r="H69" i="150"/>
  <c r="G68" i="150"/>
  <c r="M68" i="150" s="1"/>
  <c r="F68" i="150"/>
  <c r="L68" i="150"/>
  <c r="E68" i="150"/>
  <c r="K68" i="150" s="1"/>
  <c r="D68" i="150"/>
  <c r="J68" i="150"/>
  <c r="C68" i="150"/>
  <c r="I68" i="150" s="1"/>
  <c r="B68" i="150"/>
  <c r="H68" i="150"/>
  <c r="G67" i="150"/>
  <c r="M67" i="150" s="1"/>
  <c r="F67" i="150"/>
  <c r="L67" i="150"/>
  <c r="E67" i="150"/>
  <c r="K67" i="150" s="1"/>
  <c r="D67" i="150"/>
  <c r="J67" i="150"/>
  <c r="C67" i="150"/>
  <c r="I67" i="150" s="1"/>
  <c r="B67" i="150"/>
  <c r="H67" i="150"/>
  <c r="G66" i="150"/>
  <c r="M66" i="150" s="1"/>
  <c r="F66" i="150"/>
  <c r="L66" i="150"/>
  <c r="E66" i="150"/>
  <c r="K66" i="150" s="1"/>
  <c r="D66" i="150"/>
  <c r="J66" i="150"/>
  <c r="C66" i="150"/>
  <c r="I66" i="150" s="1"/>
  <c r="B66" i="150"/>
  <c r="H66" i="150"/>
  <c r="G65" i="150"/>
  <c r="M65" i="150" s="1"/>
  <c r="F65" i="150"/>
  <c r="L65" i="150"/>
  <c r="E65" i="150"/>
  <c r="K65" i="150" s="1"/>
  <c r="D65" i="150"/>
  <c r="J65" i="150"/>
  <c r="C65" i="150"/>
  <c r="I65" i="150" s="1"/>
  <c r="B65" i="150"/>
  <c r="H65" i="150"/>
  <c r="G64" i="150"/>
  <c r="M64" i="150" s="1"/>
  <c r="F64" i="150"/>
  <c r="L64" i="150"/>
  <c r="E64" i="150"/>
  <c r="K64" i="150" s="1"/>
  <c r="D64" i="150"/>
  <c r="J64" i="150"/>
  <c r="C64" i="150"/>
  <c r="I64" i="150" s="1"/>
  <c r="B64" i="150"/>
  <c r="H64" i="150"/>
  <c r="G63" i="150"/>
  <c r="M63" i="150" s="1"/>
  <c r="F63" i="150"/>
  <c r="L63" i="150"/>
  <c r="E63" i="150"/>
  <c r="K63" i="150" s="1"/>
  <c r="D63" i="150"/>
  <c r="J63" i="150"/>
  <c r="C63" i="150"/>
  <c r="I63" i="150" s="1"/>
  <c r="B63" i="150"/>
  <c r="H63" i="150"/>
  <c r="G62" i="150"/>
  <c r="M62" i="150" s="1"/>
  <c r="F62" i="150"/>
  <c r="L62" i="150"/>
  <c r="E62" i="150"/>
  <c r="K62" i="150" s="1"/>
  <c r="D62" i="150"/>
  <c r="J62" i="150"/>
  <c r="C62" i="150"/>
  <c r="I62" i="150" s="1"/>
  <c r="B62" i="150"/>
  <c r="H62" i="150"/>
  <c r="G61" i="150"/>
  <c r="M61" i="150" s="1"/>
  <c r="F61" i="150"/>
  <c r="L61" i="150"/>
  <c r="E61" i="150"/>
  <c r="K61" i="150" s="1"/>
  <c r="D61" i="150"/>
  <c r="J61" i="150"/>
  <c r="C61" i="150"/>
  <c r="I61" i="150" s="1"/>
  <c r="B61" i="150"/>
  <c r="H61" i="150"/>
  <c r="G60" i="150"/>
  <c r="M60" i="150" s="1"/>
  <c r="F60" i="150"/>
  <c r="L60" i="150"/>
  <c r="E60" i="150"/>
  <c r="K60" i="150" s="1"/>
  <c r="D60" i="150"/>
  <c r="J60" i="150"/>
  <c r="C60" i="150"/>
  <c r="I60" i="150" s="1"/>
  <c r="B60" i="150"/>
  <c r="H60" i="150"/>
  <c r="G59" i="150"/>
  <c r="M59" i="150" s="1"/>
  <c r="F59" i="150"/>
  <c r="L59" i="150"/>
  <c r="E59" i="150"/>
  <c r="K59" i="150" s="1"/>
  <c r="D59" i="150"/>
  <c r="J59" i="150"/>
  <c r="C59" i="150"/>
  <c r="I59" i="150" s="1"/>
  <c r="B59" i="150"/>
  <c r="H59" i="150"/>
  <c r="G58" i="150"/>
  <c r="M58" i="150" s="1"/>
  <c r="F58" i="150"/>
  <c r="L58" i="150"/>
  <c r="E58" i="150"/>
  <c r="K58" i="150" s="1"/>
  <c r="D58" i="150"/>
  <c r="J58" i="150"/>
  <c r="C58" i="150"/>
  <c r="I58" i="150" s="1"/>
  <c r="B58" i="150"/>
  <c r="H58" i="150"/>
  <c r="G57" i="150"/>
  <c r="M57" i="150" s="1"/>
  <c r="C57" i="150"/>
  <c r="I57" i="150"/>
  <c r="B57" i="150"/>
  <c r="H57" i="150" s="1"/>
  <c r="G56" i="150"/>
  <c r="M56" i="150"/>
  <c r="C56" i="150"/>
  <c r="I56" i="150" s="1"/>
  <c r="B56" i="150"/>
  <c r="H56" i="150"/>
  <c r="G55" i="150"/>
  <c r="M55" i="150" s="1"/>
  <c r="C55" i="150"/>
  <c r="I55" i="150"/>
  <c r="B55" i="150"/>
  <c r="H55" i="150" s="1"/>
  <c r="G54" i="150"/>
  <c r="M54" i="150"/>
  <c r="C54" i="150"/>
  <c r="I54" i="150" s="1"/>
  <c r="B54" i="150"/>
  <c r="H54" i="150"/>
  <c r="G53" i="150"/>
  <c r="M53" i="150" s="1"/>
  <c r="C53" i="150"/>
  <c r="I53" i="150"/>
  <c r="B53" i="150"/>
  <c r="H53" i="150" s="1"/>
  <c r="G52" i="150"/>
  <c r="M52" i="150"/>
  <c r="C52" i="150"/>
  <c r="I52" i="150" s="1"/>
  <c r="B52" i="150"/>
  <c r="H52" i="150"/>
  <c r="G51" i="150"/>
  <c r="M51" i="150" s="1"/>
  <c r="C51" i="150"/>
  <c r="I51" i="150"/>
  <c r="B51" i="150"/>
  <c r="H51" i="150" s="1"/>
  <c r="G50" i="150"/>
  <c r="M50" i="150"/>
  <c r="C50" i="150"/>
  <c r="I50" i="150" s="1"/>
  <c r="B50" i="150"/>
  <c r="H50" i="150"/>
  <c r="G49" i="150"/>
  <c r="M49" i="150" s="1"/>
  <c r="C49" i="150"/>
  <c r="I49" i="150"/>
  <c r="B49" i="150"/>
  <c r="H49" i="150" s="1"/>
  <c r="G48" i="150"/>
  <c r="M48" i="150"/>
  <c r="C48" i="150"/>
  <c r="I48" i="150" s="1"/>
  <c r="B48" i="150"/>
  <c r="H48" i="150"/>
  <c r="G47" i="150"/>
  <c r="M47" i="150" s="1"/>
  <c r="C47" i="150"/>
  <c r="I47" i="150"/>
  <c r="B47" i="150"/>
  <c r="H47" i="150" s="1"/>
  <c r="G46" i="150"/>
  <c r="M46" i="150"/>
  <c r="C46" i="150"/>
  <c r="I46" i="150" s="1"/>
  <c r="B46" i="150"/>
  <c r="H46" i="150"/>
  <c r="G45" i="150"/>
  <c r="M45" i="150" s="1"/>
  <c r="C45" i="150"/>
  <c r="I45" i="150"/>
  <c r="B45" i="150"/>
  <c r="H45" i="150" s="1"/>
  <c r="G44" i="150"/>
  <c r="M44" i="150"/>
  <c r="C44" i="150"/>
  <c r="I44" i="150" s="1"/>
  <c r="B44" i="150"/>
  <c r="H44" i="150"/>
  <c r="G43" i="150"/>
  <c r="M43" i="150" s="1"/>
  <c r="C43" i="150"/>
  <c r="I43" i="150"/>
  <c r="B43" i="150"/>
  <c r="H43" i="150" s="1"/>
  <c r="G42" i="150"/>
  <c r="M42" i="150"/>
  <c r="C42" i="150"/>
  <c r="I42" i="150" s="1"/>
  <c r="B42" i="150"/>
  <c r="H42" i="150"/>
  <c r="G41" i="150"/>
  <c r="M41" i="150" s="1"/>
  <c r="C41" i="150"/>
  <c r="I41" i="150"/>
  <c r="B41" i="150"/>
  <c r="H41" i="150" s="1"/>
  <c r="G40" i="150"/>
  <c r="M40" i="150"/>
  <c r="C40" i="150"/>
  <c r="I40" i="150" s="1"/>
  <c r="B40" i="150"/>
  <c r="H40" i="150"/>
  <c r="G39" i="150"/>
  <c r="M39" i="150" s="1"/>
  <c r="C39" i="150"/>
  <c r="I39" i="150"/>
  <c r="B39" i="150"/>
  <c r="H39" i="150" s="1"/>
  <c r="G38" i="150"/>
  <c r="M38" i="150"/>
  <c r="C38" i="150"/>
  <c r="I38" i="150" s="1"/>
  <c r="B38" i="150"/>
  <c r="H38" i="150"/>
  <c r="G37" i="150"/>
  <c r="M37" i="150" s="1"/>
  <c r="C37" i="150"/>
  <c r="I37" i="150"/>
  <c r="B37" i="150"/>
  <c r="H37" i="150" s="1"/>
  <c r="G36" i="150"/>
  <c r="M36" i="150"/>
  <c r="C36" i="150"/>
  <c r="I36" i="150" s="1"/>
  <c r="B36" i="150"/>
  <c r="H36" i="150"/>
  <c r="G35" i="150"/>
  <c r="M35" i="150" s="1"/>
  <c r="C35" i="150"/>
  <c r="I35" i="150"/>
  <c r="B35" i="150"/>
  <c r="H35" i="150" s="1"/>
  <c r="G34" i="150"/>
  <c r="M34" i="150"/>
  <c r="C34" i="150"/>
  <c r="I34" i="150" s="1"/>
  <c r="B34" i="150"/>
  <c r="H34" i="150"/>
  <c r="G33" i="150"/>
  <c r="M33" i="150" s="1"/>
  <c r="C33" i="150"/>
  <c r="I33" i="150"/>
  <c r="B33" i="150"/>
  <c r="H33" i="150" s="1"/>
  <c r="G32" i="150"/>
  <c r="M32" i="150"/>
  <c r="C32" i="150"/>
  <c r="I32" i="150" s="1"/>
  <c r="B32" i="150"/>
  <c r="H32" i="150"/>
  <c r="G31" i="150"/>
  <c r="M31" i="150" s="1"/>
  <c r="C31" i="150"/>
  <c r="I31" i="150"/>
  <c r="B31" i="150"/>
  <c r="H31" i="150" s="1"/>
  <c r="G30" i="150"/>
  <c r="M30" i="150"/>
  <c r="C30" i="150"/>
  <c r="I30" i="150" s="1"/>
  <c r="B30" i="150"/>
  <c r="H30" i="150"/>
  <c r="G29" i="150"/>
  <c r="M29" i="150" s="1"/>
  <c r="C29" i="150"/>
  <c r="I29" i="150"/>
  <c r="B29" i="150"/>
  <c r="H29" i="150" s="1"/>
  <c r="G28" i="150"/>
  <c r="M28" i="150"/>
  <c r="C28" i="150"/>
  <c r="I28" i="150" s="1"/>
  <c r="B28" i="150"/>
  <c r="H28" i="150"/>
  <c r="G27" i="150"/>
  <c r="M27" i="150" s="1"/>
  <c r="C27" i="150"/>
  <c r="I27" i="150"/>
  <c r="B27" i="150"/>
  <c r="H27" i="150" s="1"/>
  <c r="G26" i="150"/>
  <c r="M26" i="150"/>
  <c r="C26" i="150"/>
  <c r="I26" i="150" s="1"/>
  <c r="B26" i="150"/>
  <c r="H26" i="150"/>
  <c r="G25" i="150"/>
  <c r="M25" i="150" s="1"/>
  <c r="C25" i="150"/>
  <c r="I25" i="150"/>
  <c r="B25" i="150"/>
  <c r="H25" i="150" s="1"/>
  <c r="G24" i="150"/>
  <c r="M24" i="150"/>
  <c r="C24" i="150"/>
  <c r="I24" i="150" s="1"/>
  <c r="B24" i="150"/>
  <c r="H24" i="150"/>
  <c r="G23" i="150"/>
  <c r="M23" i="150" s="1"/>
  <c r="C23" i="150"/>
  <c r="I23" i="150"/>
  <c r="B23" i="150"/>
  <c r="H23" i="150" s="1"/>
  <c r="G22" i="150"/>
  <c r="M22" i="150"/>
  <c r="C22" i="150"/>
  <c r="I22" i="150" s="1"/>
  <c r="B22" i="150"/>
  <c r="H22" i="150"/>
  <c r="G21" i="150"/>
  <c r="M21" i="150" s="1"/>
  <c r="C21" i="150"/>
  <c r="I21" i="150"/>
  <c r="B21" i="150"/>
  <c r="H21" i="150" s="1"/>
  <c r="G20" i="150"/>
  <c r="M20" i="150"/>
  <c r="C20" i="150"/>
  <c r="I20" i="150" s="1"/>
  <c r="B20" i="150"/>
  <c r="H20" i="150"/>
  <c r="G19" i="150"/>
  <c r="M19" i="150" s="1"/>
  <c r="C19" i="150"/>
  <c r="I19" i="150"/>
  <c r="B19" i="150"/>
  <c r="H19" i="150" s="1"/>
  <c r="G18" i="150"/>
  <c r="M18" i="150"/>
  <c r="C18" i="150"/>
  <c r="I18" i="150" s="1"/>
  <c r="B18" i="150"/>
  <c r="H18" i="150"/>
  <c r="G17" i="150"/>
  <c r="M17" i="150" s="1"/>
  <c r="C17" i="150"/>
  <c r="I17" i="150"/>
  <c r="B17" i="150"/>
  <c r="H17" i="150" s="1"/>
  <c r="G16" i="150"/>
  <c r="M16" i="150"/>
  <c r="C16" i="150"/>
  <c r="I16" i="150" s="1"/>
  <c r="B16" i="150"/>
  <c r="H16" i="150"/>
  <c r="G15" i="150"/>
  <c r="M15" i="150" s="1"/>
  <c r="C15" i="150"/>
  <c r="I15" i="150"/>
  <c r="B15" i="150"/>
  <c r="H15" i="150" s="1"/>
  <c r="G14" i="150"/>
  <c r="M14" i="150"/>
  <c r="C14" i="150"/>
  <c r="I14" i="150" s="1"/>
  <c r="B14" i="150"/>
  <c r="H14" i="150"/>
  <c r="G13" i="150"/>
  <c r="M13" i="150" s="1"/>
  <c r="C13" i="150"/>
  <c r="I13" i="150"/>
  <c r="B13" i="150"/>
  <c r="H13" i="150" s="1"/>
  <c r="G12" i="150"/>
  <c r="M12" i="150"/>
  <c r="C12" i="150"/>
  <c r="I12" i="150" s="1"/>
  <c r="B12" i="150"/>
  <c r="H12" i="150"/>
  <c r="G11" i="150"/>
  <c r="M11" i="150" s="1"/>
  <c r="C11" i="150"/>
  <c r="I11" i="150"/>
  <c r="B11" i="150"/>
  <c r="H11" i="150" s="1"/>
  <c r="G10" i="150"/>
  <c r="M10" i="150"/>
  <c r="C10" i="150"/>
  <c r="B10" i="150"/>
  <c r="G9" i="150"/>
  <c r="M9" i="150" s="1"/>
  <c r="C9" i="150"/>
  <c r="I9" i="150"/>
  <c r="B9" i="150"/>
  <c r="H9" i="150" s="1"/>
  <c r="G110" i="149"/>
  <c r="G76" i="149"/>
  <c r="F110" i="149"/>
  <c r="F76" i="149"/>
  <c r="F120" i="149"/>
  <c r="E110" i="149"/>
  <c r="E120" i="149" s="1"/>
  <c r="E76" i="149"/>
  <c r="D110" i="149"/>
  <c r="D120" i="149" s="1"/>
  <c r="D76" i="149"/>
  <c r="J76" i="149" s="1"/>
  <c r="C110" i="149"/>
  <c r="C76" i="149"/>
  <c r="B110" i="149"/>
  <c r="B76" i="149"/>
  <c r="B120" i="149"/>
  <c r="G112" i="149"/>
  <c r="M112" i="149" s="1"/>
  <c r="F112" i="149"/>
  <c r="L112" i="149"/>
  <c r="E112" i="149"/>
  <c r="K112" i="149" s="1"/>
  <c r="D112" i="149"/>
  <c r="J112" i="149"/>
  <c r="C112" i="149"/>
  <c r="I112" i="149" s="1"/>
  <c r="B112" i="149"/>
  <c r="H112" i="149"/>
  <c r="G111" i="149"/>
  <c r="M111" i="149" s="1"/>
  <c r="F111" i="149"/>
  <c r="L111" i="149"/>
  <c r="E111" i="149"/>
  <c r="K111" i="149" s="1"/>
  <c r="D111" i="149"/>
  <c r="J111" i="149"/>
  <c r="C111" i="149"/>
  <c r="I111" i="149" s="1"/>
  <c r="B111" i="149"/>
  <c r="H111" i="149"/>
  <c r="M110" i="149"/>
  <c r="L110" i="149"/>
  <c r="I110" i="149"/>
  <c r="H110" i="149"/>
  <c r="G109" i="149"/>
  <c r="M109" i="149"/>
  <c r="F109" i="149"/>
  <c r="L109" i="149" s="1"/>
  <c r="E109" i="149"/>
  <c r="K109" i="149"/>
  <c r="D109" i="149"/>
  <c r="J109" i="149" s="1"/>
  <c r="C109" i="149"/>
  <c r="I109" i="149"/>
  <c r="B109" i="149"/>
  <c r="H109" i="149" s="1"/>
  <c r="G108" i="149"/>
  <c r="M108" i="149"/>
  <c r="F108" i="149"/>
  <c r="L108" i="149" s="1"/>
  <c r="E108" i="149"/>
  <c r="K108" i="149"/>
  <c r="D108" i="149"/>
  <c r="J108" i="149" s="1"/>
  <c r="C108" i="149"/>
  <c r="I108" i="149"/>
  <c r="B108" i="149"/>
  <c r="H108" i="149" s="1"/>
  <c r="G107" i="149"/>
  <c r="M107" i="149"/>
  <c r="F107" i="149"/>
  <c r="L107" i="149" s="1"/>
  <c r="E107" i="149"/>
  <c r="K107" i="149"/>
  <c r="D107" i="149"/>
  <c r="J107" i="149" s="1"/>
  <c r="C107" i="149"/>
  <c r="I107" i="149"/>
  <c r="B107" i="149"/>
  <c r="H107" i="149" s="1"/>
  <c r="G106" i="149"/>
  <c r="M106" i="149"/>
  <c r="F106" i="149"/>
  <c r="L106" i="149" s="1"/>
  <c r="E106" i="149"/>
  <c r="K106" i="149"/>
  <c r="D106" i="149"/>
  <c r="J106" i="149" s="1"/>
  <c r="C106" i="149"/>
  <c r="I106" i="149"/>
  <c r="B106" i="149"/>
  <c r="H106" i="149" s="1"/>
  <c r="G105" i="149"/>
  <c r="M105" i="149"/>
  <c r="F105" i="149"/>
  <c r="L105" i="149" s="1"/>
  <c r="E105" i="149"/>
  <c r="K105" i="149"/>
  <c r="D105" i="149"/>
  <c r="J105" i="149" s="1"/>
  <c r="C105" i="149"/>
  <c r="I105" i="149"/>
  <c r="B105" i="149"/>
  <c r="H105" i="149" s="1"/>
  <c r="G104" i="149"/>
  <c r="M104" i="149"/>
  <c r="F104" i="149"/>
  <c r="L104" i="149" s="1"/>
  <c r="E104" i="149"/>
  <c r="K104" i="149"/>
  <c r="D104" i="149"/>
  <c r="J104" i="149" s="1"/>
  <c r="C104" i="149"/>
  <c r="I104" i="149"/>
  <c r="B104" i="149"/>
  <c r="H104" i="149" s="1"/>
  <c r="G103" i="149"/>
  <c r="M103" i="149"/>
  <c r="F103" i="149"/>
  <c r="L103" i="149" s="1"/>
  <c r="E103" i="149"/>
  <c r="K103" i="149"/>
  <c r="D103" i="149"/>
  <c r="J103" i="149" s="1"/>
  <c r="C103" i="149"/>
  <c r="I103" i="149"/>
  <c r="B103" i="149"/>
  <c r="H103" i="149" s="1"/>
  <c r="G102" i="149"/>
  <c r="M102" i="149"/>
  <c r="F102" i="149"/>
  <c r="L102" i="149" s="1"/>
  <c r="E102" i="149"/>
  <c r="K102" i="149"/>
  <c r="D102" i="149"/>
  <c r="J102" i="149" s="1"/>
  <c r="C102" i="149"/>
  <c r="I102" i="149"/>
  <c r="B102" i="149"/>
  <c r="H102" i="149" s="1"/>
  <c r="G101" i="149"/>
  <c r="M101" i="149"/>
  <c r="F101" i="149"/>
  <c r="L101" i="149" s="1"/>
  <c r="E101" i="149"/>
  <c r="K101" i="149"/>
  <c r="D101" i="149"/>
  <c r="J101" i="149" s="1"/>
  <c r="C101" i="149"/>
  <c r="I101" i="149"/>
  <c r="B101" i="149"/>
  <c r="H101" i="149" s="1"/>
  <c r="G100" i="149"/>
  <c r="M100" i="149"/>
  <c r="F100" i="149"/>
  <c r="L100" i="149" s="1"/>
  <c r="E100" i="149"/>
  <c r="K100" i="149"/>
  <c r="D100" i="149"/>
  <c r="J100" i="149" s="1"/>
  <c r="C100" i="149"/>
  <c r="I100" i="149"/>
  <c r="B100" i="149"/>
  <c r="H100" i="149" s="1"/>
  <c r="G99" i="149"/>
  <c r="M99" i="149"/>
  <c r="F99" i="149"/>
  <c r="L99" i="149" s="1"/>
  <c r="E99" i="149"/>
  <c r="K99" i="149"/>
  <c r="D99" i="149"/>
  <c r="J99" i="149" s="1"/>
  <c r="C99" i="149"/>
  <c r="I99" i="149"/>
  <c r="B99" i="149"/>
  <c r="H99" i="149" s="1"/>
  <c r="G98" i="149"/>
  <c r="M98" i="149"/>
  <c r="F98" i="149"/>
  <c r="L98" i="149" s="1"/>
  <c r="E98" i="149"/>
  <c r="K98" i="149"/>
  <c r="D98" i="149"/>
  <c r="J98" i="149" s="1"/>
  <c r="C98" i="149"/>
  <c r="I98" i="149"/>
  <c r="B98" i="149"/>
  <c r="H98" i="149" s="1"/>
  <c r="G97" i="149"/>
  <c r="M97" i="149"/>
  <c r="F97" i="149"/>
  <c r="L97" i="149" s="1"/>
  <c r="E97" i="149"/>
  <c r="K97" i="149"/>
  <c r="D97" i="149"/>
  <c r="J97" i="149" s="1"/>
  <c r="C97" i="149"/>
  <c r="I97" i="149"/>
  <c r="B97" i="149"/>
  <c r="H97" i="149" s="1"/>
  <c r="G96" i="149"/>
  <c r="M96" i="149"/>
  <c r="F96" i="149"/>
  <c r="L96" i="149" s="1"/>
  <c r="E96" i="149"/>
  <c r="K96" i="149"/>
  <c r="D96" i="149"/>
  <c r="J96" i="149" s="1"/>
  <c r="C96" i="149"/>
  <c r="I96" i="149"/>
  <c r="B96" i="149"/>
  <c r="H96" i="149" s="1"/>
  <c r="G95" i="149"/>
  <c r="M95" i="149"/>
  <c r="F95" i="149"/>
  <c r="L95" i="149" s="1"/>
  <c r="E95" i="149"/>
  <c r="K95" i="149"/>
  <c r="D95" i="149"/>
  <c r="J95" i="149" s="1"/>
  <c r="C95" i="149"/>
  <c r="I95" i="149"/>
  <c r="B95" i="149"/>
  <c r="H95" i="149" s="1"/>
  <c r="G94" i="149"/>
  <c r="M94" i="149"/>
  <c r="F94" i="149"/>
  <c r="L94" i="149" s="1"/>
  <c r="E94" i="149"/>
  <c r="K94" i="149"/>
  <c r="D94" i="149"/>
  <c r="J94" i="149" s="1"/>
  <c r="C94" i="149"/>
  <c r="I94" i="149"/>
  <c r="B94" i="149"/>
  <c r="H94" i="149" s="1"/>
  <c r="G93" i="149"/>
  <c r="M93" i="149"/>
  <c r="F93" i="149"/>
  <c r="L93" i="149" s="1"/>
  <c r="E93" i="149"/>
  <c r="K93" i="149"/>
  <c r="D93" i="149"/>
  <c r="J93" i="149" s="1"/>
  <c r="C93" i="149"/>
  <c r="I93" i="149"/>
  <c r="B93" i="149"/>
  <c r="H93" i="149" s="1"/>
  <c r="G92" i="149"/>
  <c r="M92" i="149"/>
  <c r="F92" i="149"/>
  <c r="L92" i="149" s="1"/>
  <c r="E92" i="149"/>
  <c r="K92" i="149"/>
  <c r="D92" i="149"/>
  <c r="J92" i="149" s="1"/>
  <c r="C92" i="149"/>
  <c r="I92" i="149"/>
  <c r="B92" i="149"/>
  <c r="H92" i="149" s="1"/>
  <c r="G91" i="149"/>
  <c r="M91" i="149"/>
  <c r="F91" i="149"/>
  <c r="L91" i="149" s="1"/>
  <c r="E91" i="149"/>
  <c r="K91" i="149"/>
  <c r="D91" i="149"/>
  <c r="J91" i="149" s="1"/>
  <c r="C91" i="149"/>
  <c r="I91" i="149"/>
  <c r="B91" i="149"/>
  <c r="H91" i="149" s="1"/>
  <c r="G90" i="149"/>
  <c r="M90" i="149"/>
  <c r="F90" i="149"/>
  <c r="L90" i="149" s="1"/>
  <c r="E90" i="149"/>
  <c r="K90" i="149"/>
  <c r="D90" i="149"/>
  <c r="J90" i="149" s="1"/>
  <c r="C90" i="149"/>
  <c r="I90" i="149"/>
  <c r="B90" i="149"/>
  <c r="H90" i="149" s="1"/>
  <c r="G89" i="149"/>
  <c r="M89" i="149"/>
  <c r="F89" i="149"/>
  <c r="L89" i="149" s="1"/>
  <c r="E89" i="149"/>
  <c r="K89" i="149"/>
  <c r="D89" i="149"/>
  <c r="J89" i="149" s="1"/>
  <c r="C89" i="149"/>
  <c r="I89" i="149"/>
  <c r="B89" i="149"/>
  <c r="H89" i="149" s="1"/>
  <c r="G88" i="149"/>
  <c r="M88" i="149"/>
  <c r="F88" i="149"/>
  <c r="L88" i="149" s="1"/>
  <c r="E88" i="149"/>
  <c r="K88" i="149"/>
  <c r="D88" i="149"/>
  <c r="J88" i="149" s="1"/>
  <c r="C88" i="149"/>
  <c r="I88" i="149"/>
  <c r="B88" i="149"/>
  <c r="H88" i="149" s="1"/>
  <c r="G87" i="149"/>
  <c r="M87" i="149"/>
  <c r="F87" i="149"/>
  <c r="L87" i="149" s="1"/>
  <c r="E87" i="149"/>
  <c r="K87" i="149"/>
  <c r="D87" i="149"/>
  <c r="J87" i="149" s="1"/>
  <c r="C87" i="149"/>
  <c r="I87" i="149"/>
  <c r="B87" i="149"/>
  <c r="H87" i="149" s="1"/>
  <c r="G86" i="149"/>
  <c r="M86" i="149"/>
  <c r="F86" i="149"/>
  <c r="L86" i="149" s="1"/>
  <c r="E86" i="149"/>
  <c r="K86" i="149"/>
  <c r="D86" i="149"/>
  <c r="J86" i="149" s="1"/>
  <c r="C86" i="149"/>
  <c r="I86" i="149"/>
  <c r="B86" i="149"/>
  <c r="H86" i="149" s="1"/>
  <c r="G85" i="149"/>
  <c r="M85" i="149"/>
  <c r="F85" i="149"/>
  <c r="L85" i="149" s="1"/>
  <c r="E85" i="149"/>
  <c r="K85" i="149"/>
  <c r="D85" i="149"/>
  <c r="J85" i="149" s="1"/>
  <c r="C85" i="149"/>
  <c r="I85" i="149"/>
  <c r="B85" i="149"/>
  <c r="H85" i="149" s="1"/>
  <c r="G84" i="149"/>
  <c r="M84" i="149"/>
  <c r="F84" i="149"/>
  <c r="L84" i="149" s="1"/>
  <c r="E84" i="149"/>
  <c r="K84" i="149"/>
  <c r="D84" i="149"/>
  <c r="J84" i="149" s="1"/>
  <c r="C84" i="149"/>
  <c r="I84" i="149"/>
  <c r="B84" i="149"/>
  <c r="H84" i="149" s="1"/>
  <c r="G83" i="149"/>
  <c r="M83" i="149"/>
  <c r="F83" i="149"/>
  <c r="L83" i="149" s="1"/>
  <c r="E83" i="149"/>
  <c r="K83" i="149"/>
  <c r="D83" i="149"/>
  <c r="J83" i="149" s="1"/>
  <c r="C83" i="149"/>
  <c r="I83" i="149"/>
  <c r="B83" i="149"/>
  <c r="H83" i="149" s="1"/>
  <c r="G82" i="149"/>
  <c r="M82" i="149"/>
  <c r="F82" i="149"/>
  <c r="L82" i="149" s="1"/>
  <c r="E82" i="149"/>
  <c r="K82" i="149"/>
  <c r="D82" i="149"/>
  <c r="J82" i="149" s="1"/>
  <c r="C82" i="149"/>
  <c r="I82" i="149"/>
  <c r="B82" i="149"/>
  <c r="H82" i="149" s="1"/>
  <c r="G81" i="149"/>
  <c r="M81" i="149"/>
  <c r="F81" i="149"/>
  <c r="L81" i="149" s="1"/>
  <c r="E81" i="149"/>
  <c r="K81" i="149"/>
  <c r="D81" i="149"/>
  <c r="J81" i="149" s="1"/>
  <c r="C81" i="149"/>
  <c r="I81" i="149"/>
  <c r="B81" i="149"/>
  <c r="H81" i="149" s="1"/>
  <c r="G80" i="149"/>
  <c r="M80" i="149"/>
  <c r="F80" i="149"/>
  <c r="L80" i="149" s="1"/>
  <c r="E80" i="149"/>
  <c r="K80" i="149"/>
  <c r="D80" i="149"/>
  <c r="J80" i="149" s="1"/>
  <c r="C80" i="149"/>
  <c r="I80" i="149"/>
  <c r="B80" i="149"/>
  <c r="H80" i="149" s="1"/>
  <c r="G79" i="149"/>
  <c r="M79" i="149"/>
  <c r="F79" i="149"/>
  <c r="L79" i="149" s="1"/>
  <c r="E79" i="149"/>
  <c r="K79" i="149"/>
  <c r="D79" i="149"/>
  <c r="J79" i="149" s="1"/>
  <c r="C79" i="149"/>
  <c r="I79" i="149"/>
  <c r="B79" i="149"/>
  <c r="H79" i="149" s="1"/>
  <c r="G78" i="149"/>
  <c r="M78" i="149"/>
  <c r="F78" i="149"/>
  <c r="L78" i="149" s="1"/>
  <c r="E78" i="149"/>
  <c r="K78" i="149"/>
  <c r="D78" i="149"/>
  <c r="J78" i="149" s="1"/>
  <c r="C78" i="149"/>
  <c r="I78" i="149"/>
  <c r="B78" i="149"/>
  <c r="H78" i="149" s="1"/>
  <c r="G77" i="149"/>
  <c r="M77" i="149"/>
  <c r="F77" i="149"/>
  <c r="L77" i="149" s="1"/>
  <c r="E77" i="149"/>
  <c r="K77" i="149"/>
  <c r="D77" i="149"/>
  <c r="J77" i="149" s="1"/>
  <c r="C77" i="149"/>
  <c r="I77" i="149"/>
  <c r="B77" i="149"/>
  <c r="H77" i="149" s="1"/>
  <c r="L76" i="149"/>
  <c r="K76" i="149"/>
  <c r="H76" i="149"/>
  <c r="G75" i="149"/>
  <c r="M75" i="149" s="1"/>
  <c r="F75" i="149"/>
  <c r="L75" i="149"/>
  <c r="E75" i="149"/>
  <c r="K75" i="149" s="1"/>
  <c r="D75" i="149"/>
  <c r="J75" i="149"/>
  <c r="C75" i="149"/>
  <c r="I75" i="149" s="1"/>
  <c r="B75" i="149"/>
  <c r="H75" i="149"/>
  <c r="G74" i="149"/>
  <c r="M74" i="149" s="1"/>
  <c r="F74" i="149"/>
  <c r="L74" i="149"/>
  <c r="E74" i="149"/>
  <c r="K74" i="149" s="1"/>
  <c r="D74" i="149"/>
  <c r="J74" i="149"/>
  <c r="C74" i="149"/>
  <c r="I74" i="149" s="1"/>
  <c r="B74" i="149"/>
  <c r="H74" i="149"/>
  <c r="G73" i="149"/>
  <c r="M73" i="149" s="1"/>
  <c r="F73" i="149"/>
  <c r="L73" i="149"/>
  <c r="E73" i="149"/>
  <c r="K73" i="149" s="1"/>
  <c r="D73" i="149"/>
  <c r="J73" i="149"/>
  <c r="C73" i="149"/>
  <c r="I73" i="149" s="1"/>
  <c r="B73" i="149"/>
  <c r="H73" i="149"/>
  <c r="G72" i="149"/>
  <c r="M72" i="149" s="1"/>
  <c r="F72" i="149"/>
  <c r="L72" i="149"/>
  <c r="E72" i="149"/>
  <c r="K72" i="149" s="1"/>
  <c r="D72" i="149"/>
  <c r="J72" i="149"/>
  <c r="C72" i="149"/>
  <c r="I72" i="149" s="1"/>
  <c r="B72" i="149"/>
  <c r="H72" i="149"/>
  <c r="G71" i="149"/>
  <c r="M71" i="149" s="1"/>
  <c r="F71" i="149"/>
  <c r="L71" i="149"/>
  <c r="E71" i="149"/>
  <c r="K71" i="149" s="1"/>
  <c r="D71" i="149"/>
  <c r="J71" i="149"/>
  <c r="C71" i="149"/>
  <c r="I71" i="149" s="1"/>
  <c r="B71" i="149"/>
  <c r="H71" i="149"/>
  <c r="G70" i="149"/>
  <c r="M70" i="149" s="1"/>
  <c r="F70" i="149"/>
  <c r="L70" i="149"/>
  <c r="E70" i="149"/>
  <c r="K70" i="149" s="1"/>
  <c r="D70" i="149"/>
  <c r="J70" i="149"/>
  <c r="C70" i="149"/>
  <c r="I70" i="149" s="1"/>
  <c r="B70" i="149"/>
  <c r="H70" i="149"/>
  <c r="G69" i="149"/>
  <c r="M69" i="149" s="1"/>
  <c r="F69" i="149"/>
  <c r="L69" i="149"/>
  <c r="E69" i="149"/>
  <c r="K69" i="149" s="1"/>
  <c r="D69" i="149"/>
  <c r="J69" i="149"/>
  <c r="C69" i="149"/>
  <c r="I69" i="149" s="1"/>
  <c r="B69" i="149"/>
  <c r="H69" i="149"/>
  <c r="G68" i="149"/>
  <c r="M68" i="149" s="1"/>
  <c r="F68" i="149"/>
  <c r="L68" i="149"/>
  <c r="E68" i="149"/>
  <c r="K68" i="149" s="1"/>
  <c r="D68" i="149"/>
  <c r="J68" i="149"/>
  <c r="C68" i="149"/>
  <c r="I68" i="149" s="1"/>
  <c r="B68" i="149"/>
  <c r="H68" i="149"/>
  <c r="G67" i="149"/>
  <c r="M67" i="149" s="1"/>
  <c r="F67" i="149"/>
  <c r="L67" i="149"/>
  <c r="E67" i="149"/>
  <c r="K67" i="149" s="1"/>
  <c r="D67" i="149"/>
  <c r="J67" i="149"/>
  <c r="C67" i="149"/>
  <c r="I67" i="149" s="1"/>
  <c r="B67" i="149"/>
  <c r="H67" i="149"/>
  <c r="G66" i="149"/>
  <c r="M66" i="149" s="1"/>
  <c r="F66" i="149"/>
  <c r="L66" i="149"/>
  <c r="E66" i="149"/>
  <c r="K66" i="149" s="1"/>
  <c r="D66" i="149"/>
  <c r="J66" i="149"/>
  <c r="C66" i="149"/>
  <c r="I66" i="149" s="1"/>
  <c r="B66" i="149"/>
  <c r="H66" i="149"/>
  <c r="G65" i="149"/>
  <c r="M65" i="149" s="1"/>
  <c r="F65" i="149"/>
  <c r="L65" i="149"/>
  <c r="E65" i="149"/>
  <c r="K65" i="149" s="1"/>
  <c r="D65" i="149"/>
  <c r="J65" i="149"/>
  <c r="C65" i="149"/>
  <c r="I65" i="149" s="1"/>
  <c r="B65" i="149"/>
  <c r="H65" i="149"/>
  <c r="G64" i="149"/>
  <c r="M64" i="149" s="1"/>
  <c r="F64" i="149"/>
  <c r="L64" i="149"/>
  <c r="E64" i="149"/>
  <c r="K64" i="149" s="1"/>
  <c r="D64" i="149"/>
  <c r="J64" i="149"/>
  <c r="C64" i="149"/>
  <c r="I64" i="149" s="1"/>
  <c r="B64" i="149"/>
  <c r="H64" i="149"/>
  <c r="G63" i="149"/>
  <c r="M63" i="149" s="1"/>
  <c r="F63" i="149"/>
  <c r="L63" i="149"/>
  <c r="E63" i="149"/>
  <c r="K63" i="149" s="1"/>
  <c r="D63" i="149"/>
  <c r="J63" i="149"/>
  <c r="C63" i="149"/>
  <c r="I63" i="149" s="1"/>
  <c r="B63" i="149"/>
  <c r="H63" i="149"/>
  <c r="G62" i="149"/>
  <c r="M62" i="149" s="1"/>
  <c r="F62" i="149"/>
  <c r="L62" i="149"/>
  <c r="E62" i="149"/>
  <c r="K62" i="149" s="1"/>
  <c r="D62" i="149"/>
  <c r="J62" i="149"/>
  <c r="C62" i="149"/>
  <c r="I62" i="149" s="1"/>
  <c r="B62" i="149"/>
  <c r="H62" i="149"/>
  <c r="G61" i="149"/>
  <c r="M61" i="149" s="1"/>
  <c r="F61" i="149"/>
  <c r="L61" i="149"/>
  <c r="E61" i="149"/>
  <c r="K61" i="149" s="1"/>
  <c r="D61" i="149"/>
  <c r="J61" i="149"/>
  <c r="C61" i="149"/>
  <c r="I61" i="149" s="1"/>
  <c r="B61" i="149"/>
  <c r="H61" i="149"/>
  <c r="G60" i="149"/>
  <c r="M60" i="149" s="1"/>
  <c r="F60" i="149"/>
  <c r="L60" i="149"/>
  <c r="E60" i="149"/>
  <c r="K60" i="149" s="1"/>
  <c r="D60" i="149"/>
  <c r="J60" i="149"/>
  <c r="C60" i="149"/>
  <c r="I60" i="149" s="1"/>
  <c r="B60" i="149"/>
  <c r="H60" i="149"/>
  <c r="G59" i="149"/>
  <c r="M59" i="149" s="1"/>
  <c r="F59" i="149"/>
  <c r="L59" i="149"/>
  <c r="E59" i="149"/>
  <c r="K59" i="149" s="1"/>
  <c r="D59" i="149"/>
  <c r="J59" i="149"/>
  <c r="C59" i="149"/>
  <c r="I59" i="149" s="1"/>
  <c r="B59" i="149"/>
  <c r="H59" i="149"/>
  <c r="G58" i="149"/>
  <c r="M58" i="149" s="1"/>
  <c r="F58" i="149"/>
  <c r="L58" i="149"/>
  <c r="E58" i="149"/>
  <c r="K58" i="149" s="1"/>
  <c r="D58" i="149"/>
  <c r="J58" i="149"/>
  <c r="C58" i="149"/>
  <c r="I58" i="149" s="1"/>
  <c r="B58" i="149"/>
  <c r="H58" i="149"/>
  <c r="G57" i="149"/>
  <c r="M57" i="149" s="1"/>
  <c r="C57" i="149"/>
  <c r="I57" i="149"/>
  <c r="B57" i="149"/>
  <c r="H57" i="149" s="1"/>
  <c r="G56" i="149"/>
  <c r="M56" i="149"/>
  <c r="C56" i="149"/>
  <c r="I56" i="149" s="1"/>
  <c r="B56" i="149"/>
  <c r="H56" i="149"/>
  <c r="G55" i="149"/>
  <c r="M55" i="149" s="1"/>
  <c r="C55" i="149"/>
  <c r="I55" i="149"/>
  <c r="B55" i="149"/>
  <c r="H55" i="149" s="1"/>
  <c r="G54" i="149"/>
  <c r="M54" i="149"/>
  <c r="C54" i="149"/>
  <c r="I54" i="149" s="1"/>
  <c r="B54" i="149"/>
  <c r="H54" i="149"/>
  <c r="G53" i="149"/>
  <c r="M53" i="149" s="1"/>
  <c r="C53" i="149"/>
  <c r="I53" i="149"/>
  <c r="B53" i="149"/>
  <c r="H53" i="149" s="1"/>
  <c r="G52" i="149"/>
  <c r="M52" i="149"/>
  <c r="C52" i="149"/>
  <c r="I52" i="149" s="1"/>
  <c r="B52" i="149"/>
  <c r="H52" i="149"/>
  <c r="G51" i="149"/>
  <c r="M51" i="149" s="1"/>
  <c r="C51" i="149"/>
  <c r="I51" i="149"/>
  <c r="B51" i="149"/>
  <c r="H51" i="149" s="1"/>
  <c r="G50" i="149"/>
  <c r="M50" i="149"/>
  <c r="C50" i="149"/>
  <c r="I50" i="149" s="1"/>
  <c r="B50" i="149"/>
  <c r="H50" i="149"/>
  <c r="G49" i="149"/>
  <c r="M49" i="149" s="1"/>
  <c r="C49" i="149"/>
  <c r="I49" i="149"/>
  <c r="B49" i="149"/>
  <c r="H49" i="149" s="1"/>
  <c r="G48" i="149"/>
  <c r="M48" i="149"/>
  <c r="C48" i="149"/>
  <c r="I48" i="149" s="1"/>
  <c r="B48" i="149"/>
  <c r="H48" i="149"/>
  <c r="G47" i="149"/>
  <c r="M47" i="149" s="1"/>
  <c r="C47" i="149"/>
  <c r="I47" i="149"/>
  <c r="B47" i="149"/>
  <c r="H47" i="149" s="1"/>
  <c r="G46" i="149"/>
  <c r="M46" i="149"/>
  <c r="C46" i="149"/>
  <c r="I46" i="149" s="1"/>
  <c r="B46" i="149"/>
  <c r="H46" i="149"/>
  <c r="G45" i="149"/>
  <c r="M45" i="149" s="1"/>
  <c r="C45" i="149"/>
  <c r="I45" i="149"/>
  <c r="B45" i="149"/>
  <c r="H45" i="149" s="1"/>
  <c r="G44" i="149"/>
  <c r="M44" i="149"/>
  <c r="C44" i="149"/>
  <c r="I44" i="149" s="1"/>
  <c r="B44" i="149"/>
  <c r="H44" i="149"/>
  <c r="G43" i="149"/>
  <c r="M43" i="149" s="1"/>
  <c r="C43" i="149"/>
  <c r="I43" i="149"/>
  <c r="B43" i="149"/>
  <c r="H43" i="149" s="1"/>
  <c r="G42" i="149"/>
  <c r="M42" i="149"/>
  <c r="C42" i="149"/>
  <c r="I42" i="149" s="1"/>
  <c r="B42" i="149"/>
  <c r="H42" i="149"/>
  <c r="G41" i="149"/>
  <c r="M41" i="149" s="1"/>
  <c r="C41" i="149"/>
  <c r="I41" i="149"/>
  <c r="B41" i="149"/>
  <c r="H41" i="149" s="1"/>
  <c r="G40" i="149"/>
  <c r="M40" i="149"/>
  <c r="C40" i="149"/>
  <c r="I40" i="149" s="1"/>
  <c r="B40" i="149"/>
  <c r="H40" i="149"/>
  <c r="G39" i="149"/>
  <c r="M39" i="149" s="1"/>
  <c r="C39" i="149"/>
  <c r="I39" i="149"/>
  <c r="B39" i="149"/>
  <c r="H39" i="149" s="1"/>
  <c r="G38" i="149"/>
  <c r="M38" i="149"/>
  <c r="C38" i="149"/>
  <c r="I38" i="149" s="1"/>
  <c r="B38" i="149"/>
  <c r="H38" i="149"/>
  <c r="G37" i="149"/>
  <c r="M37" i="149" s="1"/>
  <c r="C37" i="149"/>
  <c r="I37" i="149"/>
  <c r="B37" i="149"/>
  <c r="H37" i="149" s="1"/>
  <c r="G36" i="149"/>
  <c r="M36" i="149"/>
  <c r="C36" i="149"/>
  <c r="I36" i="149" s="1"/>
  <c r="B36" i="149"/>
  <c r="H36" i="149"/>
  <c r="G35" i="149"/>
  <c r="M35" i="149" s="1"/>
  <c r="C35" i="149"/>
  <c r="I35" i="149"/>
  <c r="B35" i="149"/>
  <c r="H35" i="149" s="1"/>
  <c r="G34" i="149"/>
  <c r="M34" i="149"/>
  <c r="C34" i="149"/>
  <c r="I34" i="149" s="1"/>
  <c r="B34" i="149"/>
  <c r="H34" i="149"/>
  <c r="G33" i="149"/>
  <c r="M33" i="149" s="1"/>
  <c r="C33" i="149"/>
  <c r="I33" i="149"/>
  <c r="B33" i="149"/>
  <c r="H33" i="149" s="1"/>
  <c r="G32" i="149"/>
  <c r="M32" i="149"/>
  <c r="C32" i="149"/>
  <c r="I32" i="149" s="1"/>
  <c r="B32" i="149"/>
  <c r="H32" i="149"/>
  <c r="G31" i="149"/>
  <c r="M31" i="149" s="1"/>
  <c r="C31" i="149"/>
  <c r="I31" i="149"/>
  <c r="B31" i="149"/>
  <c r="H31" i="149" s="1"/>
  <c r="G30" i="149"/>
  <c r="M30" i="149"/>
  <c r="C30" i="149"/>
  <c r="I30" i="149" s="1"/>
  <c r="B30" i="149"/>
  <c r="H30" i="149"/>
  <c r="G29" i="149"/>
  <c r="M29" i="149" s="1"/>
  <c r="C29" i="149"/>
  <c r="I29" i="149"/>
  <c r="B29" i="149"/>
  <c r="H29" i="149" s="1"/>
  <c r="G28" i="149"/>
  <c r="M28" i="149"/>
  <c r="C28" i="149"/>
  <c r="I28" i="149" s="1"/>
  <c r="B28" i="149"/>
  <c r="H28" i="149"/>
  <c r="G27" i="149"/>
  <c r="M27" i="149" s="1"/>
  <c r="C27" i="149"/>
  <c r="I27" i="149"/>
  <c r="B27" i="149"/>
  <c r="H27" i="149" s="1"/>
  <c r="G26" i="149"/>
  <c r="M26" i="149"/>
  <c r="C26" i="149"/>
  <c r="I26" i="149" s="1"/>
  <c r="B26" i="149"/>
  <c r="H26" i="149"/>
  <c r="G25" i="149"/>
  <c r="M25" i="149" s="1"/>
  <c r="C25" i="149"/>
  <c r="I25" i="149"/>
  <c r="B25" i="149"/>
  <c r="H25" i="149" s="1"/>
  <c r="G24" i="149"/>
  <c r="M24" i="149"/>
  <c r="C24" i="149"/>
  <c r="I24" i="149" s="1"/>
  <c r="B24" i="149"/>
  <c r="H24" i="149"/>
  <c r="G23" i="149"/>
  <c r="M23" i="149" s="1"/>
  <c r="C23" i="149"/>
  <c r="I23" i="149"/>
  <c r="B23" i="149"/>
  <c r="H23" i="149" s="1"/>
  <c r="G22" i="149"/>
  <c r="M22" i="149"/>
  <c r="C22" i="149"/>
  <c r="I22" i="149" s="1"/>
  <c r="B22" i="149"/>
  <c r="H22" i="149"/>
  <c r="G21" i="149"/>
  <c r="M21" i="149" s="1"/>
  <c r="C21" i="149"/>
  <c r="I21" i="149"/>
  <c r="B21" i="149"/>
  <c r="H21" i="149" s="1"/>
  <c r="G20" i="149"/>
  <c r="M20" i="149"/>
  <c r="C20" i="149"/>
  <c r="I20" i="149" s="1"/>
  <c r="B20" i="149"/>
  <c r="H20" i="149"/>
  <c r="G19" i="149"/>
  <c r="M19" i="149" s="1"/>
  <c r="C19" i="149"/>
  <c r="I19" i="149"/>
  <c r="B19" i="149"/>
  <c r="H19" i="149" s="1"/>
  <c r="G18" i="149"/>
  <c r="M18" i="149"/>
  <c r="C18" i="149"/>
  <c r="I18" i="149" s="1"/>
  <c r="B18" i="149"/>
  <c r="H18" i="149"/>
  <c r="G17" i="149"/>
  <c r="M17" i="149" s="1"/>
  <c r="C17" i="149"/>
  <c r="I17" i="149"/>
  <c r="B17" i="149"/>
  <c r="H17" i="149" s="1"/>
  <c r="G16" i="149"/>
  <c r="M16" i="149"/>
  <c r="C16" i="149"/>
  <c r="I16" i="149" s="1"/>
  <c r="B16" i="149"/>
  <c r="H16" i="149"/>
  <c r="G15" i="149"/>
  <c r="M15" i="149" s="1"/>
  <c r="C15" i="149"/>
  <c r="I15" i="149"/>
  <c r="B15" i="149"/>
  <c r="H15" i="149" s="1"/>
  <c r="G14" i="149"/>
  <c r="M14" i="149"/>
  <c r="C14" i="149"/>
  <c r="I14" i="149" s="1"/>
  <c r="B14" i="149"/>
  <c r="H14" i="149"/>
  <c r="G13" i="149"/>
  <c r="M13" i="149" s="1"/>
  <c r="C13" i="149"/>
  <c r="I13" i="149"/>
  <c r="B13" i="149"/>
  <c r="H13" i="149" s="1"/>
  <c r="G12" i="149"/>
  <c r="M12" i="149"/>
  <c r="C12" i="149"/>
  <c r="I12" i="149" s="1"/>
  <c r="B12" i="149"/>
  <c r="H12" i="149"/>
  <c r="G11" i="149"/>
  <c r="M11" i="149" s="1"/>
  <c r="C11" i="149"/>
  <c r="I11" i="149"/>
  <c r="B11" i="149"/>
  <c r="H11" i="149" s="1"/>
  <c r="G10" i="149"/>
  <c r="M10" i="149"/>
  <c r="C10" i="149"/>
  <c r="I10" i="149" s="1"/>
  <c r="B10" i="149"/>
  <c r="G9" i="149"/>
  <c r="M9" i="149" s="1"/>
  <c r="C9" i="149"/>
  <c r="I9" i="149"/>
  <c r="B9" i="149"/>
  <c r="H9" i="149" s="1"/>
  <c r="G110" i="148"/>
  <c r="G76" i="148"/>
  <c r="F110" i="148"/>
  <c r="F76" i="148"/>
  <c r="F120" i="148"/>
  <c r="E110" i="148"/>
  <c r="E120" i="148" s="1"/>
  <c r="E76" i="148"/>
  <c r="D110" i="148"/>
  <c r="D120" i="148" s="1"/>
  <c r="D76" i="148"/>
  <c r="J76" i="148" s="1"/>
  <c r="C110" i="148"/>
  <c r="C76" i="148"/>
  <c r="B110" i="148"/>
  <c r="B76" i="148"/>
  <c r="B120" i="148"/>
  <c r="G112" i="148"/>
  <c r="M112" i="148" s="1"/>
  <c r="F112" i="148"/>
  <c r="L112" i="148"/>
  <c r="E112" i="148"/>
  <c r="K112" i="148" s="1"/>
  <c r="D112" i="148"/>
  <c r="J112" i="148"/>
  <c r="C112" i="148"/>
  <c r="I112" i="148" s="1"/>
  <c r="B112" i="148"/>
  <c r="H112" i="148"/>
  <c r="G111" i="148"/>
  <c r="M111" i="148" s="1"/>
  <c r="F111" i="148"/>
  <c r="L111" i="148"/>
  <c r="E111" i="148"/>
  <c r="K111" i="148" s="1"/>
  <c r="D111" i="148"/>
  <c r="J111" i="148"/>
  <c r="C111" i="148"/>
  <c r="I111" i="148" s="1"/>
  <c r="B111" i="148"/>
  <c r="H111" i="148"/>
  <c r="M110" i="148"/>
  <c r="L110" i="148"/>
  <c r="J110" i="148"/>
  <c r="I110" i="148"/>
  <c r="H110" i="148"/>
  <c r="G109" i="148"/>
  <c r="M109" i="148"/>
  <c r="F109" i="148"/>
  <c r="L109" i="148" s="1"/>
  <c r="E109" i="148"/>
  <c r="K109" i="148"/>
  <c r="D109" i="148"/>
  <c r="J109" i="148" s="1"/>
  <c r="C109" i="148"/>
  <c r="I109" i="148"/>
  <c r="B109" i="148"/>
  <c r="H109" i="148" s="1"/>
  <c r="G108" i="148"/>
  <c r="M108" i="148"/>
  <c r="F108" i="148"/>
  <c r="L108" i="148" s="1"/>
  <c r="E108" i="148"/>
  <c r="K108" i="148"/>
  <c r="D108" i="148"/>
  <c r="J108" i="148" s="1"/>
  <c r="C108" i="148"/>
  <c r="I108" i="148"/>
  <c r="B108" i="148"/>
  <c r="H108" i="148" s="1"/>
  <c r="G107" i="148"/>
  <c r="M107" i="148"/>
  <c r="F107" i="148"/>
  <c r="L107" i="148" s="1"/>
  <c r="E107" i="148"/>
  <c r="K107" i="148"/>
  <c r="D107" i="148"/>
  <c r="J107" i="148" s="1"/>
  <c r="C107" i="148"/>
  <c r="I107" i="148"/>
  <c r="B107" i="148"/>
  <c r="H107" i="148" s="1"/>
  <c r="G106" i="148"/>
  <c r="M106" i="148"/>
  <c r="F106" i="148"/>
  <c r="L106" i="148" s="1"/>
  <c r="E106" i="148"/>
  <c r="K106" i="148"/>
  <c r="D106" i="148"/>
  <c r="J106" i="148" s="1"/>
  <c r="C106" i="148"/>
  <c r="I106" i="148"/>
  <c r="B106" i="148"/>
  <c r="H106" i="148" s="1"/>
  <c r="G105" i="148"/>
  <c r="M105" i="148"/>
  <c r="F105" i="148"/>
  <c r="L105" i="148" s="1"/>
  <c r="E105" i="148"/>
  <c r="K105" i="148"/>
  <c r="D105" i="148"/>
  <c r="J105" i="148" s="1"/>
  <c r="C105" i="148"/>
  <c r="I105" i="148"/>
  <c r="B105" i="148"/>
  <c r="H105" i="148" s="1"/>
  <c r="G104" i="148"/>
  <c r="M104" i="148"/>
  <c r="F104" i="148"/>
  <c r="L104" i="148" s="1"/>
  <c r="E104" i="148"/>
  <c r="K104" i="148"/>
  <c r="D104" i="148"/>
  <c r="J104" i="148" s="1"/>
  <c r="C104" i="148"/>
  <c r="I104" i="148"/>
  <c r="B104" i="148"/>
  <c r="H104" i="148" s="1"/>
  <c r="G103" i="148"/>
  <c r="M103" i="148"/>
  <c r="F103" i="148"/>
  <c r="L103" i="148" s="1"/>
  <c r="E103" i="148"/>
  <c r="K103" i="148"/>
  <c r="D103" i="148"/>
  <c r="J103" i="148" s="1"/>
  <c r="C103" i="148"/>
  <c r="I103" i="148"/>
  <c r="B103" i="148"/>
  <c r="H103" i="148" s="1"/>
  <c r="G102" i="148"/>
  <c r="M102" i="148"/>
  <c r="F102" i="148"/>
  <c r="L102" i="148" s="1"/>
  <c r="E102" i="148"/>
  <c r="K102" i="148"/>
  <c r="D102" i="148"/>
  <c r="J102" i="148" s="1"/>
  <c r="C102" i="148"/>
  <c r="I102" i="148"/>
  <c r="B102" i="148"/>
  <c r="H102" i="148" s="1"/>
  <c r="G101" i="148"/>
  <c r="M101" i="148"/>
  <c r="F101" i="148"/>
  <c r="L101" i="148" s="1"/>
  <c r="E101" i="148"/>
  <c r="K101" i="148"/>
  <c r="D101" i="148"/>
  <c r="J101" i="148" s="1"/>
  <c r="C101" i="148"/>
  <c r="I101" i="148"/>
  <c r="B101" i="148"/>
  <c r="H101" i="148" s="1"/>
  <c r="G100" i="148"/>
  <c r="M100" i="148"/>
  <c r="F100" i="148"/>
  <c r="L100" i="148" s="1"/>
  <c r="E100" i="148"/>
  <c r="K100" i="148"/>
  <c r="D100" i="148"/>
  <c r="J100" i="148" s="1"/>
  <c r="C100" i="148"/>
  <c r="I100" i="148"/>
  <c r="B100" i="148"/>
  <c r="H100" i="148" s="1"/>
  <c r="G99" i="148"/>
  <c r="M99" i="148"/>
  <c r="F99" i="148"/>
  <c r="L99" i="148" s="1"/>
  <c r="E99" i="148"/>
  <c r="K99" i="148"/>
  <c r="D99" i="148"/>
  <c r="J99" i="148" s="1"/>
  <c r="C99" i="148"/>
  <c r="I99" i="148"/>
  <c r="B99" i="148"/>
  <c r="H99" i="148" s="1"/>
  <c r="G98" i="148"/>
  <c r="M98" i="148"/>
  <c r="F98" i="148"/>
  <c r="L98" i="148" s="1"/>
  <c r="E98" i="148"/>
  <c r="K98" i="148"/>
  <c r="D98" i="148"/>
  <c r="J98" i="148" s="1"/>
  <c r="C98" i="148"/>
  <c r="I98" i="148"/>
  <c r="B98" i="148"/>
  <c r="H98" i="148" s="1"/>
  <c r="G97" i="148"/>
  <c r="M97" i="148"/>
  <c r="F97" i="148"/>
  <c r="L97" i="148" s="1"/>
  <c r="E97" i="148"/>
  <c r="K97" i="148"/>
  <c r="D97" i="148"/>
  <c r="J97" i="148" s="1"/>
  <c r="C97" i="148"/>
  <c r="I97" i="148"/>
  <c r="B97" i="148"/>
  <c r="H97" i="148" s="1"/>
  <c r="G96" i="148"/>
  <c r="M96" i="148"/>
  <c r="F96" i="148"/>
  <c r="L96" i="148" s="1"/>
  <c r="E96" i="148"/>
  <c r="K96" i="148"/>
  <c r="D96" i="148"/>
  <c r="J96" i="148" s="1"/>
  <c r="C96" i="148"/>
  <c r="I96" i="148"/>
  <c r="B96" i="148"/>
  <c r="H96" i="148" s="1"/>
  <c r="G95" i="148"/>
  <c r="M95" i="148"/>
  <c r="F95" i="148"/>
  <c r="L95" i="148" s="1"/>
  <c r="E95" i="148"/>
  <c r="K95" i="148"/>
  <c r="D95" i="148"/>
  <c r="J95" i="148" s="1"/>
  <c r="C95" i="148"/>
  <c r="I95" i="148"/>
  <c r="B95" i="148"/>
  <c r="H95" i="148" s="1"/>
  <c r="G94" i="148"/>
  <c r="M94" i="148"/>
  <c r="F94" i="148"/>
  <c r="L94" i="148" s="1"/>
  <c r="E94" i="148"/>
  <c r="K94" i="148"/>
  <c r="D94" i="148"/>
  <c r="J94" i="148" s="1"/>
  <c r="C94" i="148"/>
  <c r="I94" i="148"/>
  <c r="B94" i="148"/>
  <c r="H94" i="148" s="1"/>
  <c r="G93" i="148"/>
  <c r="M93" i="148"/>
  <c r="F93" i="148"/>
  <c r="L93" i="148" s="1"/>
  <c r="E93" i="148"/>
  <c r="K93" i="148"/>
  <c r="D93" i="148"/>
  <c r="J93" i="148" s="1"/>
  <c r="C93" i="148"/>
  <c r="I93" i="148"/>
  <c r="B93" i="148"/>
  <c r="H93" i="148" s="1"/>
  <c r="G92" i="148"/>
  <c r="M92" i="148"/>
  <c r="F92" i="148"/>
  <c r="L92" i="148" s="1"/>
  <c r="E92" i="148"/>
  <c r="K92" i="148"/>
  <c r="D92" i="148"/>
  <c r="J92" i="148" s="1"/>
  <c r="C92" i="148"/>
  <c r="I92" i="148"/>
  <c r="B92" i="148"/>
  <c r="H92" i="148" s="1"/>
  <c r="G91" i="148"/>
  <c r="M91" i="148"/>
  <c r="F91" i="148"/>
  <c r="L91" i="148" s="1"/>
  <c r="E91" i="148"/>
  <c r="K91" i="148"/>
  <c r="D91" i="148"/>
  <c r="J91" i="148" s="1"/>
  <c r="C91" i="148"/>
  <c r="I91" i="148"/>
  <c r="B91" i="148"/>
  <c r="H91" i="148" s="1"/>
  <c r="G90" i="148"/>
  <c r="M90" i="148"/>
  <c r="F90" i="148"/>
  <c r="L90" i="148" s="1"/>
  <c r="E90" i="148"/>
  <c r="K90" i="148"/>
  <c r="D90" i="148"/>
  <c r="J90" i="148" s="1"/>
  <c r="C90" i="148"/>
  <c r="I90" i="148"/>
  <c r="B90" i="148"/>
  <c r="H90" i="148" s="1"/>
  <c r="G89" i="148"/>
  <c r="M89" i="148"/>
  <c r="F89" i="148"/>
  <c r="L89" i="148" s="1"/>
  <c r="E89" i="148"/>
  <c r="K89" i="148"/>
  <c r="D89" i="148"/>
  <c r="J89" i="148" s="1"/>
  <c r="C89" i="148"/>
  <c r="I89" i="148"/>
  <c r="B89" i="148"/>
  <c r="H89" i="148" s="1"/>
  <c r="G88" i="148"/>
  <c r="M88" i="148"/>
  <c r="F88" i="148"/>
  <c r="L88" i="148" s="1"/>
  <c r="E88" i="148"/>
  <c r="K88" i="148"/>
  <c r="D88" i="148"/>
  <c r="J88" i="148" s="1"/>
  <c r="C88" i="148"/>
  <c r="I88" i="148"/>
  <c r="B88" i="148"/>
  <c r="H88" i="148" s="1"/>
  <c r="G87" i="148"/>
  <c r="M87" i="148"/>
  <c r="F87" i="148"/>
  <c r="L87" i="148" s="1"/>
  <c r="E87" i="148"/>
  <c r="K87" i="148"/>
  <c r="D87" i="148"/>
  <c r="J87" i="148" s="1"/>
  <c r="C87" i="148"/>
  <c r="I87" i="148"/>
  <c r="B87" i="148"/>
  <c r="H87" i="148" s="1"/>
  <c r="G86" i="148"/>
  <c r="M86" i="148"/>
  <c r="F86" i="148"/>
  <c r="L86" i="148" s="1"/>
  <c r="E86" i="148"/>
  <c r="K86" i="148"/>
  <c r="D86" i="148"/>
  <c r="J86" i="148" s="1"/>
  <c r="C86" i="148"/>
  <c r="I86" i="148"/>
  <c r="B86" i="148"/>
  <c r="H86" i="148" s="1"/>
  <c r="G85" i="148"/>
  <c r="M85" i="148"/>
  <c r="F85" i="148"/>
  <c r="L85" i="148" s="1"/>
  <c r="E85" i="148"/>
  <c r="K85" i="148"/>
  <c r="D85" i="148"/>
  <c r="J85" i="148" s="1"/>
  <c r="C85" i="148"/>
  <c r="I85" i="148"/>
  <c r="B85" i="148"/>
  <c r="H85" i="148" s="1"/>
  <c r="G84" i="148"/>
  <c r="M84" i="148"/>
  <c r="F84" i="148"/>
  <c r="L84" i="148" s="1"/>
  <c r="E84" i="148"/>
  <c r="K84" i="148"/>
  <c r="D84" i="148"/>
  <c r="J84" i="148" s="1"/>
  <c r="C84" i="148"/>
  <c r="I84" i="148"/>
  <c r="B84" i="148"/>
  <c r="H84" i="148" s="1"/>
  <c r="G83" i="148"/>
  <c r="M83" i="148"/>
  <c r="F83" i="148"/>
  <c r="L83" i="148" s="1"/>
  <c r="E83" i="148"/>
  <c r="K83" i="148"/>
  <c r="D83" i="148"/>
  <c r="J83" i="148" s="1"/>
  <c r="C83" i="148"/>
  <c r="I83" i="148"/>
  <c r="B83" i="148"/>
  <c r="H83" i="148" s="1"/>
  <c r="G82" i="148"/>
  <c r="M82" i="148"/>
  <c r="F82" i="148"/>
  <c r="L82" i="148" s="1"/>
  <c r="E82" i="148"/>
  <c r="K82" i="148"/>
  <c r="D82" i="148"/>
  <c r="J82" i="148" s="1"/>
  <c r="C82" i="148"/>
  <c r="I82" i="148"/>
  <c r="B82" i="148"/>
  <c r="H82" i="148" s="1"/>
  <c r="G81" i="148"/>
  <c r="M81" i="148"/>
  <c r="F81" i="148"/>
  <c r="L81" i="148" s="1"/>
  <c r="E81" i="148"/>
  <c r="K81" i="148"/>
  <c r="D81" i="148"/>
  <c r="J81" i="148" s="1"/>
  <c r="C81" i="148"/>
  <c r="I81" i="148"/>
  <c r="B81" i="148"/>
  <c r="H81" i="148" s="1"/>
  <c r="G80" i="148"/>
  <c r="M80" i="148"/>
  <c r="F80" i="148"/>
  <c r="L80" i="148" s="1"/>
  <c r="E80" i="148"/>
  <c r="K80" i="148"/>
  <c r="D80" i="148"/>
  <c r="J80" i="148" s="1"/>
  <c r="C80" i="148"/>
  <c r="I80" i="148"/>
  <c r="B80" i="148"/>
  <c r="H80" i="148" s="1"/>
  <c r="G79" i="148"/>
  <c r="M79" i="148"/>
  <c r="F79" i="148"/>
  <c r="L79" i="148" s="1"/>
  <c r="E79" i="148"/>
  <c r="K79" i="148"/>
  <c r="D79" i="148"/>
  <c r="J79" i="148" s="1"/>
  <c r="C79" i="148"/>
  <c r="I79" i="148"/>
  <c r="B79" i="148"/>
  <c r="H79" i="148" s="1"/>
  <c r="G78" i="148"/>
  <c r="M78" i="148"/>
  <c r="F78" i="148"/>
  <c r="L78" i="148" s="1"/>
  <c r="E78" i="148"/>
  <c r="K78" i="148"/>
  <c r="D78" i="148"/>
  <c r="J78" i="148" s="1"/>
  <c r="C78" i="148"/>
  <c r="I78" i="148"/>
  <c r="B78" i="148"/>
  <c r="H78" i="148" s="1"/>
  <c r="G77" i="148"/>
  <c r="M77" i="148"/>
  <c r="F77" i="148"/>
  <c r="L77" i="148" s="1"/>
  <c r="E77" i="148"/>
  <c r="K77" i="148"/>
  <c r="D77" i="148"/>
  <c r="J77" i="148" s="1"/>
  <c r="C77" i="148"/>
  <c r="I77" i="148"/>
  <c r="B77" i="148"/>
  <c r="H77" i="148" s="1"/>
  <c r="L76" i="148"/>
  <c r="K76" i="148"/>
  <c r="H76" i="148"/>
  <c r="G75" i="148"/>
  <c r="M75" i="148" s="1"/>
  <c r="F75" i="148"/>
  <c r="L75" i="148"/>
  <c r="E75" i="148"/>
  <c r="K75" i="148" s="1"/>
  <c r="D75" i="148"/>
  <c r="J75" i="148"/>
  <c r="C75" i="148"/>
  <c r="I75" i="148" s="1"/>
  <c r="B75" i="148"/>
  <c r="H75" i="148"/>
  <c r="G74" i="148"/>
  <c r="M74" i="148" s="1"/>
  <c r="F74" i="148"/>
  <c r="L74" i="148"/>
  <c r="E74" i="148"/>
  <c r="K74" i="148" s="1"/>
  <c r="D74" i="148"/>
  <c r="J74" i="148"/>
  <c r="C74" i="148"/>
  <c r="I74" i="148" s="1"/>
  <c r="B74" i="148"/>
  <c r="H74" i="148"/>
  <c r="G73" i="148"/>
  <c r="M73" i="148" s="1"/>
  <c r="F73" i="148"/>
  <c r="L73" i="148"/>
  <c r="E73" i="148"/>
  <c r="K73" i="148" s="1"/>
  <c r="D73" i="148"/>
  <c r="J73" i="148"/>
  <c r="C73" i="148"/>
  <c r="I73" i="148" s="1"/>
  <c r="B73" i="148"/>
  <c r="H73" i="148"/>
  <c r="G72" i="148"/>
  <c r="M72" i="148" s="1"/>
  <c r="F72" i="148"/>
  <c r="L72" i="148"/>
  <c r="E72" i="148"/>
  <c r="K72" i="148" s="1"/>
  <c r="D72" i="148"/>
  <c r="J72" i="148"/>
  <c r="C72" i="148"/>
  <c r="I72" i="148" s="1"/>
  <c r="B72" i="148"/>
  <c r="H72" i="148"/>
  <c r="G71" i="148"/>
  <c r="M71" i="148" s="1"/>
  <c r="F71" i="148"/>
  <c r="L71" i="148"/>
  <c r="E71" i="148"/>
  <c r="K71" i="148" s="1"/>
  <c r="D71" i="148"/>
  <c r="J71" i="148"/>
  <c r="C71" i="148"/>
  <c r="I71" i="148" s="1"/>
  <c r="B71" i="148"/>
  <c r="H71" i="148"/>
  <c r="G70" i="148"/>
  <c r="M70" i="148" s="1"/>
  <c r="F70" i="148"/>
  <c r="L70" i="148"/>
  <c r="E70" i="148"/>
  <c r="K70" i="148" s="1"/>
  <c r="D70" i="148"/>
  <c r="J70" i="148"/>
  <c r="C70" i="148"/>
  <c r="I70" i="148" s="1"/>
  <c r="B70" i="148"/>
  <c r="H70" i="148"/>
  <c r="G69" i="148"/>
  <c r="M69" i="148" s="1"/>
  <c r="F69" i="148"/>
  <c r="L69" i="148"/>
  <c r="E69" i="148"/>
  <c r="K69" i="148" s="1"/>
  <c r="D69" i="148"/>
  <c r="J69" i="148"/>
  <c r="C69" i="148"/>
  <c r="I69" i="148" s="1"/>
  <c r="B69" i="148"/>
  <c r="H69" i="148"/>
  <c r="G68" i="148"/>
  <c r="M68" i="148" s="1"/>
  <c r="F68" i="148"/>
  <c r="L68" i="148"/>
  <c r="E68" i="148"/>
  <c r="K68" i="148" s="1"/>
  <c r="D68" i="148"/>
  <c r="J68" i="148"/>
  <c r="C68" i="148"/>
  <c r="I68" i="148" s="1"/>
  <c r="B68" i="148"/>
  <c r="H68" i="148"/>
  <c r="G67" i="148"/>
  <c r="M67" i="148" s="1"/>
  <c r="F67" i="148"/>
  <c r="L67" i="148"/>
  <c r="E67" i="148"/>
  <c r="K67" i="148" s="1"/>
  <c r="D67" i="148"/>
  <c r="J67" i="148"/>
  <c r="C67" i="148"/>
  <c r="I67" i="148" s="1"/>
  <c r="B67" i="148"/>
  <c r="H67" i="148"/>
  <c r="G66" i="148"/>
  <c r="M66" i="148" s="1"/>
  <c r="F66" i="148"/>
  <c r="L66" i="148"/>
  <c r="E66" i="148"/>
  <c r="K66" i="148" s="1"/>
  <c r="D66" i="148"/>
  <c r="J66" i="148"/>
  <c r="C66" i="148"/>
  <c r="I66" i="148" s="1"/>
  <c r="B66" i="148"/>
  <c r="H66" i="148"/>
  <c r="G65" i="148"/>
  <c r="M65" i="148" s="1"/>
  <c r="F65" i="148"/>
  <c r="L65" i="148"/>
  <c r="E65" i="148"/>
  <c r="K65" i="148" s="1"/>
  <c r="D65" i="148"/>
  <c r="J65" i="148"/>
  <c r="C65" i="148"/>
  <c r="I65" i="148" s="1"/>
  <c r="B65" i="148"/>
  <c r="H65" i="148"/>
  <c r="G64" i="148"/>
  <c r="M64" i="148" s="1"/>
  <c r="F64" i="148"/>
  <c r="L64" i="148"/>
  <c r="E64" i="148"/>
  <c r="K64" i="148" s="1"/>
  <c r="D64" i="148"/>
  <c r="J64" i="148"/>
  <c r="C64" i="148"/>
  <c r="I64" i="148" s="1"/>
  <c r="B64" i="148"/>
  <c r="H64" i="148"/>
  <c r="G63" i="148"/>
  <c r="M63" i="148" s="1"/>
  <c r="F63" i="148"/>
  <c r="L63" i="148"/>
  <c r="E63" i="148"/>
  <c r="K63" i="148" s="1"/>
  <c r="D63" i="148"/>
  <c r="J63" i="148"/>
  <c r="C63" i="148"/>
  <c r="I63" i="148" s="1"/>
  <c r="B63" i="148"/>
  <c r="H63" i="148"/>
  <c r="G62" i="148"/>
  <c r="M62" i="148" s="1"/>
  <c r="F62" i="148"/>
  <c r="L62" i="148"/>
  <c r="E62" i="148"/>
  <c r="K62" i="148" s="1"/>
  <c r="D62" i="148"/>
  <c r="J62" i="148"/>
  <c r="C62" i="148"/>
  <c r="I62" i="148" s="1"/>
  <c r="B62" i="148"/>
  <c r="H62" i="148"/>
  <c r="G61" i="148"/>
  <c r="M61" i="148" s="1"/>
  <c r="F61" i="148"/>
  <c r="L61" i="148"/>
  <c r="E61" i="148"/>
  <c r="K61" i="148" s="1"/>
  <c r="D61" i="148"/>
  <c r="J61" i="148"/>
  <c r="C61" i="148"/>
  <c r="I61" i="148" s="1"/>
  <c r="B61" i="148"/>
  <c r="H61" i="148"/>
  <c r="G60" i="148"/>
  <c r="M60" i="148" s="1"/>
  <c r="F60" i="148"/>
  <c r="L60" i="148"/>
  <c r="E60" i="148"/>
  <c r="K60" i="148" s="1"/>
  <c r="D60" i="148"/>
  <c r="J60" i="148"/>
  <c r="C60" i="148"/>
  <c r="I60" i="148" s="1"/>
  <c r="B60" i="148"/>
  <c r="H60" i="148"/>
  <c r="G59" i="148"/>
  <c r="M59" i="148" s="1"/>
  <c r="F59" i="148"/>
  <c r="L59" i="148"/>
  <c r="E59" i="148"/>
  <c r="K59" i="148" s="1"/>
  <c r="D59" i="148"/>
  <c r="J59" i="148"/>
  <c r="C59" i="148"/>
  <c r="I59" i="148" s="1"/>
  <c r="B59" i="148"/>
  <c r="H59" i="148"/>
  <c r="G58" i="148"/>
  <c r="M58" i="148" s="1"/>
  <c r="F58" i="148"/>
  <c r="L58" i="148"/>
  <c r="E58" i="148"/>
  <c r="K58" i="148" s="1"/>
  <c r="D58" i="148"/>
  <c r="J58" i="148"/>
  <c r="C58" i="148"/>
  <c r="I58" i="148" s="1"/>
  <c r="B58" i="148"/>
  <c r="H58" i="148"/>
  <c r="B42" i="146"/>
  <c r="H42" i="146" s="1"/>
  <c r="B58" i="146"/>
  <c r="B76" i="265"/>
  <c r="E112" i="265"/>
  <c r="R112" i="265" s="1"/>
  <c r="B112" i="265"/>
  <c r="D112" i="265"/>
  <c r="Q112" i="265" s="1"/>
  <c r="C112" i="265"/>
  <c r="P112" i="265"/>
  <c r="F112" i="265"/>
  <c r="M112" i="265" s="1"/>
  <c r="E111" i="265"/>
  <c r="B111" i="265"/>
  <c r="C111" i="265"/>
  <c r="F111" i="265"/>
  <c r="D110" i="265"/>
  <c r="F110" i="265"/>
  <c r="E109" i="265"/>
  <c r="R109" i="265" s="1"/>
  <c r="B109" i="265"/>
  <c r="C109" i="265"/>
  <c r="F109" i="265"/>
  <c r="B108" i="265"/>
  <c r="D108" i="265"/>
  <c r="Q108" i="265" s="1"/>
  <c r="C108" i="265"/>
  <c r="P108" i="265" s="1"/>
  <c r="F108" i="265"/>
  <c r="E107" i="265"/>
  <c r="B107" i="265"/>
  <c r="M107" i="265" s="1"/>
  <c r="D107" i="265"/>
  <c r="C107" i="265"/>
  <c r="F107" i="265"/>
  <c r="E106" i="265"/>
  <c r="R106" i="265" s="1"/>
  <c r="B106" i="265"/>
  <c r="P106" i="265" s="1"/>
  <c r="D106" i="265"/>
  <c r="Q106" i="265" s="1"/>
  <c r="C106" i="265"/>
  <c r="F106" i="265"/>
  <c r="M106" i="265" s="1"/>
  <c r="E105" i="265"/>
  <c r="R105" i="265" s="1"/>
  <c r="B105" i="265"/>
  <c r="C105" i="265"/>
  <c r="F105" i="265"/>
  <c r="B104" i="265"/>
  <c r="D104" i="265"/>
  <c r="Q104" i="265" s="1"/>
  <c r="F104" i="265"/>
  <c r="E103" i="265"/>
  <c r="B103" i="265"/>
  <c r="M103" i="265" s="1"/>
  <c r="D103" i="265"/>
  <c r="C103" i="265"/>
  <c r="F103" i="265"/>
  <c r="E102" i="265"/>
  <c r="R102" i="265" s="1"/>
  <c r="B102" i="265"/>
  <c r="P102" i="265" s="1"/>
  <c r="D102" i="265"/>
  <c r="Q102" i="265" s="1"/>
  <c r="C102" i="265"/>
  <c r="F102" i="265"/>
  <c r="M102" i="265" s="1"/>
  <c r="E101" i="265"/>
  <c r="R101" i="265" s="1"/>
  <c r="B101" i="265"/>
  <c r="C101" i="265"/>
  <c r="F101" i="265"/>
  <c r="B100" i="265"/>
  <c r="D100" i="265"/>
  <c r="Q100" i="265" s="1"/>
  <c r="F100" i="265"/>
  <c r="E99" i="265"/>
  <c r="B99" i="265"/>
  <c r="M99" i="265" s="1"/>
  <c r="D99" i="265"/>
  <c r="C99" i="265"/>
  <c r="F99" i="265"/>
  <c r="E98" i="265"/>
  <c r="R98" i="265" s="1"/>
  <c r="B98" i="265"/>
  <c r="P98" i="265" s="1"/>
  <c r="D98" i="265"/>
  <c r="Q98" i="265" s="1"/>
  <c r="C98" i="265"/>
  <c r="F98" i="265"/>
  <c r="M98" i="265" s="1"/>
  <c r="E97" i="265"/>
  <c r="R97" i="265" s="1"/>
  <c r="B97" i="265"/>
  <c r="C97" i="265"/>
  <c r="F97" i="265"/>
  <c r="B96" i="265"/>
  <c r="D96" i="265"/>
  <c r="Q96" i="265" s="1"/>
  <c r="F96" i="265"/>
  <c r="E95" i="265"/>
  <c r="B95" i="265"/>
  <c r="M95" i="265" s="1"/>
  <c r="D95" i="265"/>
  <c r="C95" i="265"/>
  <c r="F95" i="265"/>
  <c r="E94" i="265"/>
  <c r="R94" i="265" s="1"/>
  <c r="B94" i="265"/>
  <c r="P94" i="265" s="1"/>
  <c r="D94" i="265"/>
  <c r="Q94" i="265" s="1"/>
  <c r="C94" i="265"/>
  <c r="F94" i="265"/>
  <c r="M94" i="265" s="1"/>
  <c r="E93" i="265"/>
  <c r="R93" i="265" s="1"/>
  <c r="B93" i="265"/>
  <c r="C93" i="265"/>
  <c r="F93" i="265"/>
  <c r="B92" i="265"/>
  <c r="D92" i="265"/>
  <c r="Q92" i="265" s="1"/>
  <c r="F92" i="265"/>
  <c r="E91" i="265"/>
  <c r="B91" i="265"/>
  <c r="M91" i="265" s="1"/>
  <c r="D91" i="265"/>
  <c r="C91" i="265"/>
  <c r="F91" i="265"/>
  <c r="E90" i="265"/>
  <c r="R90" i="265" s="1"/>
  <c r="B90" i="265"/>
  <c r="P90" i="265" s="1"/>
  <c r="D90" i="265"/>
  <c r="Q90" i="265" s="1"/>
  <c r="C90" i="265"/>
  <c r="F90" i="265"/>
  <c r="M90" i="265" s="1"/>
  <c r="E89" i="265"/>
  <c r="R89" i="265" s="1"/>
  <c r="B89" i="265"/>
  <c r="C89" i="265"/>
  <c r="F89" i="265"/>
  <c r="B88" i="265"/>
  <c r="D88" i="265"/>
  <c r="Q88" i="265" s="1"/>
  <c r="F88" i="265"/>
  <c r="E87" i="265"/>
  <c r="B87" i="265"/>
  <c r="M87" i="265" s="1"/>
  <c r="D87" i="265"/>
  <c r="C87" i="265"/>
  <c r="F87" i="265"/>
  <c r="E86" i="265"/>
  <c r="R86" i="265" s="1"/>
  <c r="B86" i="265"/>
  <c r="P86" i="265" s="1"/>
  <c r="D86" i="265"/>
  <c r="Q86" i="265" s="1"/>
  <c r="C86" i="265"/>
  <c r="F86" i="265"/>
  <c r="M86" i="265" s="1"/>
  <c r="E85" i="265"/>
  <c r="R85" i="265" s="1"/>
  <c r="B85" i="265"/>
  <c r="C85" i="265"/>
  <c r="F85" i="265"/>
  <c r="B84" i="265"/>
  <c r="D84" i="265"/>
  <c r="Q84" i="265" s="1"/>
  <c r="F84" i="265"/>
  <c r="E83" i="265"/>
  <c r="B83" i="265"/>
  <c r="M83" i="265" s="1"/>
  <c r="D83" i="265"/>
  <c r="C83" i="265"/>
  <c r="F83" i="265"/>
  <c r="E82" i="265"/>
  <c r="R82" i="265" s="1"/>
  <c r="B82" i="265"/>
  <c r="P82" i="265" s="1"/>
  <c r="D82" i="265"/>
  <c r="Q82" i="265" s="1"/>
  <c r="C82" i="265"/>
  <c r="F82" i="265"/>
  <c r="M82" i="265" s="1"/>
  <c r="E81" i="265"/>
  <c r="R81" i="265" s="1"/>
  <c r="B81" i="265"/>
  <c r="C81" i="265"/>
  <c r="F81" i="265"/>
  <c r="B80" i="265"/>
  <c r="D80" i="265"/>
  <c r="Q80" i="265" s="1"/>
  <c r="F80" i="265"/>
  <c r="E79" i="265"/>
  <c r="B79" i="265"/>
  <c r="M79" i="265" s="1"/>
  <c r="D79" i="265"/>
  <c r="C79" i="265"/>
  <c r="F79" i="265"/>
  <c r="E78" i="265"/>
  <c r="R78" i="265" s="1"/>
  <c r="B78" i="265"/>
  <c r="P78" i="265" s="1"/>
  <c r="D78" i="265"/>
  <c r="Q78" i="265" s="1"/>
  <c r="C78" i="265"/>
  <c r="F78" i="265"/>
  <c r="M78" i="265" s="1"/>
  <c r="E77" i="265"/>
  <c r="R77" i="265" s="1"/>
  <c r="B77" i="265"/>
  <c r="C77" i="265"/>
  <c r="F77" i="265"/>
  <c r="D76" i="265"/>
  <c r="Q76" i="265" s="1"/>
  <c r="F76" i="265"/>
  <c r="E75" i="265"/>
  <c r="R75" i="265" s="1"/>
  <c r="M75" i="265"/>
  <c r="B75" i="265"/>
  <c r="C75" i="265"/>
  <c r="P75" i="265" s="1"/>
  <c r="F75" i="265"/>
  <c r="D120" i="250"/>
  <c r="C120" i="250"/>
  <c r="B110" i="250"/>
  <c r="B76" i="250"/>
  <c r="B120" i="250"/>
  <c r="B112" i="250"/>
  <c r="F112" i="250"/>
  <c r="B111" i="250"/>
  <c r="F111" i="250" s="1"/>
  <c r="F110" i="250"/>
  <c r="B109" i="250"/>
  <c r="F109" i="250"/>
  <c r="B108" i="250"/>
  <c r="F108" i="250" s="1"/>
  <c r="B107" i="250"/>
  <c r="F107" i="250"/>
  <c r="B106" i="250"/>
  <c r="F106" i="250" s="1"/>
  <c r="B105" i="250"/>
  <c r="F105" i="250"/>
  <c r="B104" i="250"/>
  <c r="F104" i="250" s="1"/>
  <c r="B103" i="250"/>
  <c r="F103" i="250"/>
  <c r="B102" i="250"/>
  <c r="F102" i="250" s="1"/>
  <c r="B101" i="250"/>
  <c r="F101" i="250"/>
  <c r="B100" i="250"/>
  <c r="F100" i="250" s="1"/>
  <c r="B99" i="250"/>
  <c r="F99" i="250"/>
  <c r="B98" i="250"/>
  <c r="F98" i="250" s="1"/>
  <c r="B97" i="250"/>
  <c r="F97" i="250"/>
  <c r="B96" i="250"/>
  <c r="F96" i="250" s="1"/>
  <c r="B95" i="250"/>
  <c r="F95" i="250"/>
  <c r="B94" i="250"/>
  <c r="F94" i="250" s="1"/>
  <c r="B93" i="250"/>
  <c r="F93" i="250"/>
  <c r="B92" i="250"/>
  <c r="F92" i="250" s="1"/>
  <c r="B91" i="250"/>
  <c r="F91" i="250"/>
  <c r="B90" i="250"/>
  <c r="F90" i="250" s="1"/>
  <c r="B89" i="250"/>
  <c r="F89" i="250"/>
  <c r="B88" i="250"/>
  <c r="F88" i="250" s="1"/>
  <c r="B87" i="250"/>
  <c r="F87" i="250"/>
  <c r="B86" i="250"/>
  <c r="F86" i="250" s="1"/>
  <c r="B85" i="250"/>
  <c r="F85" i="250"/>
  <c r="B84" i="250"/>
  <c r="F84" i="250" s="1"/>
  <c r="B83" i="250"/>
  <c r="F83" i="250"/>
  <c r="B82" i="250"/>
  <c r="F82" i="250" s="1"/>
  <c r="B81" i="250"/>
  <c r="F81" i="250"/>
  <c r="B80" i="250"/>
  <c r="F80" i="250" s="1"/>
  <c r="B79" i="250"/>
  <c r="F79" i="250"/>
  <c r="B78" i="250"/>
  <c r="F78" i="250" s="1"/>
  <c r="B77" i="250"/>
  <c r="F77" i="250"/>
  <c r="F76" i="250"/>
  <c r="B75" i="250"/>
  <c r="F75" i="250"/>
  <c r="G110" i="147"/>
  <c r="G76" i="147"/>
  <c r="F110" i="147"/>
  <c r="F76" i="147"/>
  <c r="F120" i="147" s="1"/>
  <c r="F121" i="147"/>
  <c r="E110" i="147"/>
  <c r="E121" i="147" s="1"/>
  <c r="E76" i="147"/>
  <c r="D110" i="147"/>
  <c r="D76" i="147"/>
  <c r="C110" i="147"/>
  <c r="C76" i="147"/>
  <c r="B110" i="147"/>
  <c r="B76" i="147"/>
  <c r="B120" i="147" s="1"/>
  <c r="B121" i="147"/>
  <c r="D120" i="147"/>
  <c r="G112" i="147"/>
  <c r="M112" i="147"/>
  <c r="F112" i="147"/>
  <c r="L112" i="147" s="1"/>
  <c r="E112" i="147"/>
  <c r="K112" i="147"/>
  <c r="D112" i="147"/>
  <c r="J112" i="147" s="1"/>
  <c r="C112" i="147"/>
  <c r="I112" i="147"/>
  <c r="B112" i="147"/>
  <c r="H112" i="147" s="1"/>
  <c r="G111" i="147"/>
  <c r="M111" i="147"/>
  <c r="F111" i="147"/>
  <c r="L111" i="147" s="1"/>
  <c r="E111" i="147"/>
  <c r="K111" i="147"/>
  <c r="D111" i="147"/>
  <c r="J111" i="147" s="1"/>
  <c r="C111" i="147"/>
  <c r="I111" i="147"/>
  <c r="B111" i="147"/>
  <c r="H111" i="147" s="1"/>
  <c r="M110" i="147"/>
  <c r="L110" i="147"/>
  <c r="K110" i="147"/>
  <c r="I110" i="147"/>
  <c r="H110" i="147"/>
  <c r="G109" i="147"/>
  <c r="M109" i="147" s="1"/>
  <c r="F109" i="147"/>
  <c r="L109" i="147"/>
  <c r="E109" i="147"/>
  <c r="K109" i="147" s="1"/>
  <c r="D109" i="147"/>
  <c r="J109" i="147"/>
  <c r="C109" i="147"/>
  <c r="I109" i="147" s="1"/>
  <c r="B109" i="147"/>
  <c r="H109" i="147"/>
  <c r="G108" i="147"/>
  <c r="M108" i="147" s="1"/>
  <c r="F108" i="147"/>
  <c r="L108" i="147"/>
  <c r="E108" i="147"/>
  <c r="K108" i="147" s="1"/>
  <c r="D108" i="147"/>
  <c r="J108" i="147"/>
  <c r="C108" i="147"/>
  <c r="I108" i="147" s="1"/>
  <c r="B108" i="147"/>
  <c r="H108" i="147"/>
  <c r="G107" i="147"/>
  <c r="M107" i="147" s="1"/>
  <c r="F107" i="147"/>
  <c r="L107" i="147"/>
  <c r="E107" i="147"/>
  <c r="K107" i="147" s="1"/>
  <c r="D107" i="147"/>
  <c r="J107" i="147"/>
  <c r="C107" i="147"/>
  <c r="I107" i="147" s="1"/>
  <c r="B107" i="147"/>
  <c r="H107" i="147"/>
  <c r="G106" i="147"/>
  <c r="M106" i="147" s="1"/>
  <c r="F106" i="147"/>
  <c r="L106" i="147"/>
  <c r="E106" i="147"/>
  <c r="K106" i="147" s="1"/>
  <c r="D106" i="147"/>
  <c r="J106" i="147"/>
  <c r="C106" i="147"/>
  <c r="I106" i="147" s="1"/>
  <c r="B106" i="147"/>
  <c r="H106" i="147"/>
  <c r="G105" i="147"/>
  <c r="M105" i="147" s="1"/>
  <c r="F105" i="147"/>
  <c r="L105" i="147"/>
  <c r="E105" i="147"/>
  <c r="K105" i="147" s="1"/>
  <c r="D105" i="147"/>
  <c r="J105" i="147"/>
  <c r="C105" i="147"/>
  <c r="I105" i="147" s="1"/>
  <c r="B105" i="147"/>
  <c r="H105" i="147"/>
  <c r="G104" i="147"/>
  <c r="M104" i="147" s="1"/>
  <c r="F104" i="147"/>
  <c r="L104" i="147"/>
  <c r="E104" i="147"/>
  <c r="K104" i="147" s="1"/>
  <c r="D104" i="147"/>
  <c r="J104" i="147"/>
  <c r="C104" i="147"/>
  <c r="I104" i="147" s="1"/>
  <c r="B104" i="147"/>
  <c r="H104" i="147"/>
  <c r="G103" i="147"/>
  <c r="M103" i="147" s="1"/>
  <c r="F103" i="147"/>
  <c r="L103" i="147"/>
  <c r="E103" i="147"/>
  <c r="K103" i="147" s="1"/>
  <c r="D103" i="147"/>
  <c r="J103" i="147"/>
  <c r="C103" i="147"/>
  <c r="I103" i="147" s="1"/>
  <c r="B103" i="147"/>
  <c r="H103" i="147"/>
  <c r="G102" i="147"/>
  <c r="M102" i="147" s="1"/>
  <c r="F102" i="147"/>
  <c r="L102" i="147"/>
  <c r="E102" i="147"/>
  <c r="K102" i="147" s="1"/>
  <c r="D102" i="147"/>
  <c r="J102" i="147"/>
  <c r="C102" i="147"/>
  <c r="I102" i="147" s="1"/>
  <c r="B102" i="147"/>
  <c r="H102" i="147"/>
  <c r="G101" i="147"/>
  <c r="M101" i="147" s="1"/>
  <c r="F101" i="147"/>
  <c r="L101" i="147"/>
  <c r="E101" i="147"/>
  <c r="K101" i="147" s="1"/>
  <c r="D101" i="147"/>
  <c r="J101" i="147"/>
  <c r="C101" i="147"/>
  <c r="I101" i="147" s="1"/>
  <c r="B101" i="147"/>
  <c r="H101" i="147"/>
  <c r="G100" i="147"/>
  <c r="M100" i="147" s="1"/>
  <c r="F100" i="147"/>
  <c r="L100" i="147"/>
  <c r="E100" i="147"/>
  <c r="K100" i="147" s="1"/>
  <c r="D100" i="147"/>
  <c r="J100" i="147"/>
  <c r="C100" i="147"/>
  <c r="I100" i="147" s="1"/>
  <c r="B100" i="147"/>
  <c r="H100" i="147"/>
  <c r="G99" i="147"/>
  <c r="M99" i="147" s="1"/>
  <c r="F99" i="147"/>
  <c r="L99" i="147"/>
  <c r="E99" i="147"/>
  <c r="K99" i="147" s="1"/>
  <c r="D99" i="147"/>
  <c r="J99" i="147"/>
  <c r="C99" i="147"/>
  <c r="I99" i="147" s="1"/>
  <c r="B99" i="147"/>
  <c r="H99" i="147"/>
  <c r="G98" i="147"/>
  <c r="M98" i="147" s="1"/>
  <c r="F98" i="147"/>
  <c r="L98" i="147"/>
  <c r="E98" i="147"/>
  <c r="K98" i="147" s="1"/>
  <c r="D98" i="147"/>
  <c r="J98" i="147"/>
  <c r="C98" i="147"/>
  <c r="I98" i="147" s="1"/>
  <c r="B98" i="147"/>
  <c r="H98" i="147"/>
  <c r="G97" i="147"/>
  <c r="M97" i="147" s="1"/>
  <c r="F97" i="147"/>
  <c r="L97" i="147"/>
  <c r="E97" i="147"/>
  <c r="K97" i="147" s="1"/>
  <c r="D97" i="147"/>
  <c r="J97" i="147"/>
  <c r="C97" i="147"/>
  <c r="I97" i="147" s="1"/>
  <c r="B97" i="147"/>
  <c r="H97" i="147"/>
  <c r="G96" i="147"/>
  <c r="M96" i="147" s="1"/>
  <c r="F96" i="147"/>
  <c r="L96" i="147"/>
  <c r="E96" i="147"/>
  <c r="K96" i="147" s="1"/>
  <c r="D96" i="147"/>
  <c r="J96" i="147"/>
  <c r="C96" i="147"/>
  <c r="I96" i="147" s="1"/>
  <c r="B96" i="147"/>
  <c r="H96" i="147"/>
  <c r="G95" i="147"/>
  <c r="M95" i="147" s="1"/>
  <c r="F95" i="147"/>
  <c r="L95" i="147"/>
  <c r="E95" i="147"/>
  <c r="K95" i="147" s="1"/>
  <c r="D95" i="147"/>
  <c r="J95" i="147"/>
  <c r="C95" i="147"/>
  <c r="I95" i="147" s="1"/>
  <c r="B95" i="147"/>
  <c r="H95" i="147"/>
  <c r="G94" i="147"/>
  <c r="M94" i="147" s="1"/>
  <c r="F94" i="147"/>
  <c r="L94" i="147"/>
  <c r="E94" i="147"/>
  <c r="K94" i="147" s="1"/>
  <c r="D94" i="147"/>
  <c r="J94" i="147"/>
  <c r="C94" i="147"/>
  <c r="I94" i="147" s="1"/>
  <c r="B94" i="147"/>
  <c r="H94" i="147"/>
  <c r="G93" i="147"/>
  <c r="M93" i="147" s="1"/>
  <c r="F93" i="147"/>
  <c r="L93" i="147"/>
  <c r="E93" i="147"/>
  <c r="K93" i="147" s="1"/>
  <c r="D93" i="147"/>
  <c r="J93" i="147"/>
  <c r="C93" i="147"/>
  <c r="I93" i="147" s="1"/>
  <c r="B93" i="147"/>
  <c r="H93" i="147"/>
  <c r="G92" i="147"/>
  <c r="M92" i="147" s="1"/>
  <c r="F92" i="147"/>
  <c r="L92" i="147"/>
  <c r="E92" i="147"/>
  <c r="K92" i="147" s="1"/>
  <c r="D92" i="147"/>
  <c r="J92" i="147"/>
  <c r="C92" i="147"/>
  <c r="I92" i="147" s="1"/>
  <c r="B92" i="147"/>
  <c r="H92" i="147"/>
  <c r="G91" i="147"/>
  <c r="M91" i="147" s="1"/>
  <c r="F91" i="147"/>
  <c r="L91" i="147"/>
  <c r="E91" i="147"/>
  <c r="K91" i="147" s="1"/>
  <c r="D91" i="147"/>
  <c r="J91" i="147"/>
  <c r="C91" i="147"/>
  <c r="I91" i="147" s="1"/>
  <c r="B91" i="147"/>
  <c r="H91" i="147"/>
  <c r="G90" i="147"/>
  <c r="M90" i="147" s="1"/>
  <c r="F90" i="147"/>
  <c r="L90" i="147"/>
  <c r="E90" i="147"/>
  <c r="K90" i="147" s="1"/>
  <c r="D90" i="147"/>
  <c r="J90" i="147"/>
  <c r="C90" i="147"/>
  <c r="I90" i="147" s="1"/>
  <c r="B90" i="147"/>
  <c r="H90" i="147"/>
  <c r="G89" i="147"/>
  <c r="M89" i="147" s="1"/>
  <c r="F89" i="147"/>
  <c r="L89" i="147"/>
  <c r="E89" i="147"/>
  <c r="K89" i="147" s="1"/>
  <c r="D89" i="147"/>
  <c r="J89" i="147"/>
  <c r="C89" i="147"/>
  <c r="I89" i="147" s="1"/>
  <c r="B89" i="147"/>
  <c r="H89" i="147"/>
  <c r="G88" i="147"/>
  <c r="M88" i="147" s="1"/>
  <c r="F88" i="147"/>
  <c r="L88" i="147"/>
  <c r="E88" i="147"/>
  <c r="K88" i="147" s="1"/>
  <c r="D88" i="147"/>
  <c r="J88" i="147"/>
  <c r="C88" i="147"/>
  <c r="I88" i="147" s="1"/>
  <c r="B88" i="147"/>
  <c r="H88" i="147"/>
  <c r="G87" i="147"/>
  <c r="M87" i="147" s="1"/>
  <c r="F87" i="147"/>
  <c r="L87" i="147"/>
  <c r="E87" i="147"/>
  <c r="K87" i="147" s="1"/>
  <c r="D87" i="147"/>
  <c r="J87" i="147"/>
  <c r="C87" i="147"/>
  <c r="I87" i="147" s="1"/>
  <c r="B87" i="147"/>
  <c r="H87" i="147"/>
  <c r="G86" i="147"/>
  <c r="M86" i="147" s="1"/>
  <c r="F86" i="147"/>
  <c r="L86" i="147"/>
  <c r="E86" i="147"/>
  <c r="K86" i="147" s="1"/>
  <c r="D86" i="147"/>
  <c r="J86" i="147"/>
  <c r="C86" i="147"/>
  <c r="I86" i="147" s="1"/>
  <c r="B86" i="147"/>
  <c r="H86" i="147"/>
  <c r="G85" i="147"/>
  <c r="M85" i="147" s="1"/>
  <c r="F85" i="147"/>
  <c r="L85" i="147"/>
  <c r="E85" i="147"/>
  <c r="K85" i="147" s="1"/>
  <c r="D85" i="147"/>
  <c r="J85" i="147"/>
  <c r="C85" i="147"/>
  <c r="I85" i="147" s="1"/>
  <c r="B85" i="147"/>
  <c r="H85" i="147"/>
  <c r="G84" i="147"/>
  <c r="M84" i="147" s="1"/>
  <c r="F84" i="147"/>
  <c r="L84" i="147"/>
  <c r="E84" i="147"/>
  <c r="K84" i="147" s="1"/>
  <c r="D84" i="147"/>
  <c r="J84" i="147"/>
  <c r="C84" i="147"/>
  <c r="I84" i="147" s="1"/>
  <c r="B84" i="147"/>
  <c r="H84" i="147"/>
  <c r="G83" i="147"/>
  <c r="M83" i="147" s="1"/>
  <c r="F83" i="147"/>
  <c r="L83" i="147"/>
  <c r="E83" i="147"/>
  <c r="K83" i="147" s="1"/>
  <c r="D83" i="147"/>
  <c r="J83" i="147"/>
  <c r="C83" i="147"/>
  <c r="I83" i="147" s="1"/>
  <c r="B83" i="147"/>
  <c r="H83" i="147"/>
  <c r="G82" i="147"/>
  <c r="M82" i="147" s="1"/>
  <c r="F82" i="147"/>
  <c r="L82" i="147"/>
  <c r="E82" i="147"/>
  <c r="K82" i="147" s="1"/>
  <c r="D82" i="147"/>
  <c r="J82" i="147"/>
  <c r="C82" i="147"/>
  <c r="I82" i="147" s="1"/>
  <c r="B82" i="147"/>
  <c r="H82" i="147"/>
  <c r="G81" i="147"/>
  <c r="M81" i="147" s="1"/>
  <c r="F81" i="147"/>
  <c r="L81" i="147"/>
  <c r="E81" i="147"/>
  <c r="K81" i="147" s="1"/>
  <c r="D81" i="147"/>
  <c r="J81" i="147"/>
  <c r="C81" i="147"/>
  <c r="I81" i="147" s="1"/>
  <c r="B81" i="147"/>
  <c r="H81" i="147"/>
  <c r="G80" i="147"/>
  <c r="M80" i="147" s="1"/>
  <c r="F80" i="147"/>
  <c r="L80" i="147"/>
  <c r="E80" i="147"/>
  <c r="K80" i="147" s="1"/>
  <c r="D80" i="147"/>
  <c r="J80" i="147"/>
  <c r="C80" i="147"/>
  <c r="I80" i="147" s="1"/>
  <c r="B80" i="147"/>
  <c r="H80" i="147"/>
  <c r="G79" i="147"/>
  <c r="M79" i="147" s="1"/>
  <c r="F79" i="147"/>
  <c r="L79" i="147"/>
  <c r="E79" i="147"/>
  <c r="K79" i="147" s="1"/>
  <c r="D79" i="147"/>
  <c r="J79" i="147"/>
  <c r="C79" i="147"/>
  <c r="I79" i="147" s="1"/>
  <c r="B79" i="147"/>
  <c r="H79" i="147"/>
  <c r="G78" i="147"/>
  <c r="M78" i="147" s="1"/>
  <c r="F78" i="147"/>
  <c r="L78" i="147"/>
  <c r="E78" i="147"/>
  <c r="K78" i="147" s="1"/>
  <c r="D78" i="147"/>
  <c r="J78" i="147"/>
  <c r="C78" i="147"/>
  <c r="I78" i="147" s="1"/>
  <c r="B78" i="147"/>
  <c r="H78" i="147"/>
  <c r="G77" i="147"/>
  <c r="M77" i="147" s="1"/>
  <c r="F77" i="147"/>
  <c r="L77" i="147"/>
  <c r="E77" i="147"/>
  <c r="K77" i="147" s="1"/>
  <c r="D77" i="147"/>
  <c r="J77" i="147"/>
  <c r="C77" i="147"/>
  <c r="I77" i="147" s="1"/>
  <c r="B77" i="147"/>
  <c r="H77" i="147"/>
  <c r="L76" i="147"/>
  <c r="K76" i="147"/>
  <c r="J76" i="147"/>
  <c r="H76" i="147"/>
  <c r="G75" i="147"/>
  <c r="M75" i="147"/>
  <c r="F75" i="147"/>
  <c r="L75" i="147" s="1"/>
  <c r="E75" i="147"/>
  <c r="K75" i="147"/>
  <c r="D75" i="147"/>
  <c r="J75" i="147" s="1"/>
  <c r="C75" i="147"/>
  <c r="I75" i="147"/>
  <c r="B75" i="147"/>
  <c r="H75" i="147" s="1"/>
  <c r="G74" i="147"/>
  <c r="M74" i="147"/>
  <c r="F74" i="147"/>
  <c r="L74" i="147" s="1"/>
  <c r="E74" i="147"/>
  <c r="K74" i="147"/>
  <c r="D74" i="147"/>
  <c r="J74" i="147" s="1"/>
  <c r="C74" i="147"/>
  <c r="I74" i="147"/>
  <c r="B74" i="147"/>
  <c r="H74" i="147" s="1"/>
  <c r="G73" i="147"/>
  <c r="M73" i="147"/>
  <c r="F73" i="147"/>
  <c r="L73" i="147" s="1"/>
  <c r="E73" i="147"/>
  <c r="K73" i="147"/>
  <c r="D73" i="147"/>
  <c r="J73" i="147" s="1"/>
  <c r="C73" i="147"/>
  <c r="I73" i="147"/>
  <c r="B73" i="147"/>
  <c r="H73" i="147" s="1"/>
  <c r="G72" i="147"/>
  <c r="M72" i="147"/>
  <c r="F72" i="147"/>
  <c r="L72" i="147" s="1"/>
  <c r="E72" i="147"/>
  <c r="K72" i="147"/>
  <c r="D72" i="147"/>
  <c r="J72" i="147" s="1"/>
  <c r="C72" i="147"/>
  <c r="I72" i="147"/>
  <c r="B72" i="147"/>
  <c r="H72" i="147" s="1"/>
  <c r="G71" i="147"/>
  <c r="M71" i="147"/>
  <c r="F71" i="147"/>
  <c r="L71" i="147" s="1"/>
  <c r="E71" i="147"/>
  <c r="K71" i="147"/>
  <c r="D71" i="147"/>
  <c r="J71" i="147" s="1"/>
  <c r="C71" i="147"/>
  <c r="I71" i="147"/>
  <c r="B71" i="147"/>
  <c r="H71" i="147" s="1"/>
  <c r="G70" i="147"/>
  <c r="M70" i="147"/>
  <c r="F70" i="147"/>
  <c r="L70" i="147" s="1"/>
  <c r="E70" i="147"/>
  <c r="K70" i="147"/>
  <c r="D70" i="147"/>
  <c r="J70" i="147" s="1"/>
  <c r="C70" i="147"/>
  <c r="I70" i="147"/>
  <c r="B70" i="147"/>
  <c r="H70" i="147" s="1"/>
  <c r="G69" i="147"/>
  <c r="M69" i="147"/>
  <c r="F69" i="147"/>
  <c r="L69" i="147" s="1"/>
  <c r="E69" i="147"/>
  <c r="K69" i="147"/>
  <c r="D69" i="147"/>
  <c r="J69" i="147" s="1"/>
  <c r="C69" i="147"/>
  <c r="I69" i="147"/>
  <c r="B69" i="147"/>
  <c r="H69" i="147" s="1"/>
  <c r="G68" i="147"/>
  <c r="M68" i="147"/>
  <c r="F68" i="147"/>
  <c r="L68" i="147" s="1"/>
  <c r="E68" i="147"/>
  <c r="K68" i="147"/>
  <c r="D68" i="147"/>
  <c r="J68" i="147" s="1"/>
  <c r="C68" i="147"/>
  <c r="I68" i="147"/>
  <c r="B68" i="147"/>
  <c r="H68" i="147" s="1"/>
  <c r="G67" i="147"/>
  <c r="M67" i="147"/>
  <c r="F67" i="147"/>
  <c r="L67" i="147" s="1"/>
  <c r="E67" i="147"/>
  <c r="K67" i="147"/>
  <c r="D67" i="147"/>
  <c r="J67" i="147" s="1"/>
  <c r="C67" i="147"/>
  <c r="I67" i="147"/>
  <c r="B67" i="147"/>
  <c r="H67" i="147" s="1"/>
  <c r="G66" i="147"/>
  <c r="M66" i="147"/>
  <c r="F66" i="147"/>
  <c r="L66" i="147" s="1"/>
  <c r="E66" i="147"/>
  <c r="K66" i="147"/>
  <c r="D66" i="147"/>
  <c r="J66" i="147" s="1"/>
  <c r="C66" i="147"/>
  <c r="I66" i="147"/>
  <c r="B66" i="147"/>
  <c r="H66" i="147" s="1"/>
  <c r="G65" i="147"/>
  <c r="M65" i="147"/>
  <c r="F65" i="147"/>
  <c r="L65" i="147" s="1"/>
  <c r="E65" i="147"/>
  <c r="K65" i="147"/>
  <c r="D65" i="147"/>
  <c r="J65" i="147" s="1"/>
  <c r="C65" i="147"/>
  <c r="I65" i="147"/>
  <c r="B65" i="147"/>
  <c r="H65" i="147" s="1"/>
  <c r="G64" i="147"/>
  <c r="M64" i="147"/>
  <c r="F64" i="147"/>
  <c r="L64" i="147" s="1"/>
  <c r="E64" i="147"/>
  <c r="K64" i="147"/>
  <c r="D64" i="147"/>
  <c r="J64" i="147" s="1"/>
  <c r="C64" i="147"/>
  <c r="I64" i="147"/>
  <c r="B64" i="147"/>
  <c r="H64" i="147" s="1"/>
  <c r="G63" i="147"/>
  <c r="M63" i="147"/>
  <c r="F63" i="147"/>
  <c r="L63" i="147" s="1"/>
  <c r="E63" i="147"/>
  <c r="K63" i="147"/>
  <c r="D63" i="147"/>
  <c r="J63" i="147" s="1"/>
  <c r="C63" i="147"/>
  <c r="I63" i="147"/>
  <c r="B63" i="147"/>
  <c r="H63" i="147" s="1"/>
  <c r="G62" i="147"/>
  <c r="M62" i="147"/>
  <c r="F62" i="147"/>
  <c r="L62" i="147" s="1"/>
  <c r="E62" i="147"/>
  <c r="K62" i="147"/>
  <c r="D62" i="147"/>
  <c r="J62" i="147" s="1"/>
  <c r="C62" i="147"/>
  <c r="I62" i="147"/>
  <c r="B62" i="147"/>
  <c r="H62" i="147" s="1"/>
  <c r="G61" i="147"/>
  <c r="M61" i="147"/>
  <c r="F61" i="147"/>
  <c r="L61" i="147" s="1"/>
  <c r="E61" i="147"/>
  <c r="K61" i="147"/>
  <c r="D61" i="147"/>
  <c r="J61" i="147" s="1"/>
  <c r="C61" i="147"/>
  <c r="I61" i="147"/>
  <c r="B61" i="147"/>
  <c r="H61" i="147" s="1"/>
  <c r="G60" i="147"/>
  <c r="M60" i="147"/>
  <c r="F60" i="147"/>
  <c r="L60" i="147" s="1"/>
  <c r="E60" i="147"/>
  <c r="K60" i="147"/>
  <c r="D60" i="147"/>
  <c r="J60" i="147" s="1"/>
  <c r="C60" i="147"/>
  <c r="I60" i="147"/>
  <c r="B60" i="147"/>
  <c r="H60" i="147" s="1"/>
  <c r="G59" i="147"/>
  <c r="M59" i="147"/>
  <c r="F59" i="147"/>
  <c r="L59" i="147" s="1"/>
  <c r="E59" i="147"/>
  <c r="K59" i="147"/>
  <c r="D59" i="147"/>
  <c r="J59" i="147" s="1"/>
  <c r="C59" i="147"/>
  <c r="I59" i="147"/>
  <c r="B59" i="147"/>
  <c r="H59" i="147" s="1"/>
  <c r="G58" i="147"/>
  <c r="M58" i="147"/>
  <c r="F58" i="147"/>
  <c r="L58" i="147" s="1"/>
  <c r="E58" i="147"/>
  <c r="K58" i="147"/>
  <c r="D58" i="147"/>
  <c r="J58" i="147" s="1"/>
  <c r="C58" i="147"/>
  <c r="I58" i="147"/>
  <c r="B58" i="147"/>
  <c r="H58" i="147" s="1"/>
  <c r="G110" i="146"/>
  <c r="G76" i="146"/>
  <c r="F110" i="146"/>
  <c r="L110" i="146" s="1"/>
  <c r="F76" i="146"/>
  <c r="E110" i="146"/>
  <c r="E76" i="146"/>
  <c r="E120" i="146"/>
  <c r="D110" i="146"/>
  <c r="D120" i="146" s="1"/>
  <c r="D76" i="146"/>
  <c r="C110" i="146"/>
  <c r="C76" i="146"/>
  <c r="B110" i="146"/>
  <c r="B76" i="146"/>
  <c r="G112" i="146"/>
  <c r="M112" i="146"/>
  <c r="F112" i="146"/>
  <c r="L112" i="146" s="1"/>
  <c r="E112" i="146"/>
  <c r="K112" i="146"/>
  <c r="D112" i="146"/>
  <c r="J112" i="146" s="1"/>
  <c r="C112" i="146"/>
  <c r="I112" i="146"/>
  <c r="B112" i="146"/>
  <c r="H112" i="146" s="1"/>
  <c r="B111" i="146"/>
  <c r="H111" i="146"/>
  <c r="B112" i="157"/>
  <c r="G111" i="146"/>
  <c r="M111" i="146"/>
  <c r="F111" i="146"/>
  <c r="L111" i="146" s="1"/>
  <c r="E111" i="146"/>
  <c r="K111" i="146"/>
  <c r="D111" i="146"/>
  <c r="J111" i="146" s="1"/>
  <c r="C111" i="146"/>
  <c r="I111" i="146"/>
  <c r="H110" i="146"/>
  <c r="B111" i="157"/>
  <c r="B111" i="156"/>
  <c r="P110" i="146"/>
  <c r="K110" i="146"/>
  <c r="J110" i="146"/>
  <c r="B109" i="146"/>
  <c r="H109" i="146"/>
  <c r="P109" i="146" s="1"/>
  <c r="B110" i="157"/>
  <c r="B110" i="156" s="1"/>
  <c r="G109" i="146"/>
  <c r="M109" i="146"/>
  <c r="F109" i="146"/>
  <c r="L109" i="146" s="1"/>
  <c r="E109" i="146"/>
  <c r="K109" i="146"/>
  <c r="D109" i="146"/>
  <c r="J109" i="146" s="1"/>
  <c r="C109" i="146"/>
  <c r="I109" i="146"/>
  <c r="B108" i="146"/>
  <c r="H108" i="146" s="1"/>
  <c r="B109" i="157"/>
  <c r="B109" i="156"/>
  <c r="G108" i="146"/>
  <c r="M108" i="146"/>
  <c r="F108" i="146"/>
  <c r="L108" i="146" s="1"/>
  <c r="E108" i="146"/>
  <c r="K108" i="146"/>
  <c r="D108" i="146"/>
  <c r="J108" i="146" s="1"/>
  <c r="C108" i="146"/>
  <c r="I108" i="146"/>
  <c r="B107" i="146"/>
  <c r="H107" i="146" s="1"/>
  <c r="B108" i="157"/>
  <c r="B108" i="156"/>
  <c r="P107" i="146"/>
  <c r="G107" i="146"/>
  <c r="M107" i="146" s="1"/>
  <c r="F107" i="146"/>
  <c r="L107" i="146"/>
  <c r="E107" i="146"/>
  <c r="K107" i="146" s="1"/>
  <c r="D107" i="146"/>
  <c r="J107" i="146"/>
  <c r="C107" i="146"/>
  <c r="I107" i="146" s="1"/>
  <c r="B106" i="146"/>
  <c r="H106" i="146"/>
  <c r="P106" i="146" s="1"/>
  <c r="B107" i="157"/>
  <c r="B107" i="156" s="1"/>
  <c r="G106" i="146"/>
  <c r="M106" i="146" s="1"/>
  <c r="F106" i="146"/>
  <c r="L106" i="146"/>
  <c r="E106" i="146"/>
  <c r="K106" i="146" s="1"/>
  <c r="D106" i="146"/>
  <c r="J106" i="146"/>
  <c r="C106" i="146"/>
  <c r="I106" i="146" s="1"/>
  <c r="B105" i="146"/>
  <c r="H105" i="146"/>
  <c r="B106" i="157"/>
  <c r="B106" i="156" s="1"/>
  <c r="G105" i="146"/>
  <c r="M105" i="146"/>
  <c r="F105" i="146"/>
  <c r="L105" i="146" s="1"/>
  <c r="E105" i="146"/>
  <c r="K105" i="146"/>
  <c r="D105" i="146"/>
  <c r="J105" i="146" s="1"/>
  <c r="C105" i="146"/>
  <c r="I105" i="146"/>
  <c r="B104" i="146"/>
  <c r="H104" i="146" s="1"/>
  <c r="B105" i="157"/>
  <c r="B105" i="156"/>
  <c r="G104" i="146"/>
  <c r="M104" i="146"/>
  <c r="F104" i="146"/>
  <c r="L104" i="146" s="1"/>
  <c r="E104" i="146"/>
  <c r="K104" i="146"/>
  <c r="D104" i="146"/>
  <c r="J104" i="146" s="1"/>
  <c r="C104" i="146"/>
  <c r="I104" i="146"/>
  <c r="B103" i="146"/>
  <c r="H103" i="146" s="1"/>
  <c r="P103" i="146" s="1"/>
  <c r="B104" i="157"/>
  <c r="B104" i="156"/>
  <c r="G103" i="146"/>
  <c r="M103" i="146" s="1"/>
  <c r="F103" i="146"/>
  <c r="L103" i="146"/>
  <c r="E103" i="146"/>
  <c r="K103" i="146" s="1"/>
  <c r="D103" i="146"/>
  <c r="J103" i="146"/>
  <c r="C103" i="146"/>
  <c r="I103" i="146" s="1"/>
  <c r="B102" i="146"/>
  <c r="H102" i="146"/>
  <c r="P102" i="146" s="1"/>
  <c r="B103" i="157"/>
  <c r="B103" i="156" s="1"/>
  <c r="G102" i="146"/>
  <c r="M102" i="146" s="1"/>
  <c r="F102" i="146"/>
  <c r="L102" i="146"/>
  <c r="E102" i="146"/>
  <c r="K102" i="146" s="1"/>
  <c r="D102" i="146"/>
  <c r="J102" i="146"/>
  <c r="C102" i="146"/>
  <c r="I102" i="146" s="1"/>
  <c r="B101" i="146"/>
  <c r="H101" i="146"/>
  <c r="B102" i="157"/>
  <c r="B102" i="156" s="1"/>
  <c r="G101" i="146"/>
  <c r="M101" i="146"/>
  <c r="F101" i="146"/>
  <c r="L101" i="146" s="1"/>
  <c r="E101" i="146"/>
  <c r="K101" i="146"/>
  <c r="D101" i="146"/>
  <c r="J101" i="146" s="1"/>
  <c r="C101" i="146"/>
  <c r="I101" i="146"/>
  <c r="B100" i="146"/>
  <c r="H100" i="146" s="1"/>
  <c r="P100" i="146" s="1"/>
  <c r="B101" i="157"/>
  <c r="B101" i="156"/>
  <c r="G100" i="146"/>
  <c r="M100" i="146"/>
  <c r="F100" i="146"/>
  <c r="L100" i="146" s="1"/>
  <c r="E100" i="146"/>
  <c r="K100" i="146"/>
  <c r="D100" i="146"/>
  <c r="J100" i="146" s="1"/>
  <c r="C100" i="146"/>
  <c r="I100" i="146"/>
  <c r="B99" i="146"/>
  <c r="H99" i="146" s="1"/>
  <c r="P99" i="146" s="1"/>
  <c r="B100" i="157"/>
  <c r="B100" i="156"/>
  <c r="G99" i="146"/>
  <c r="M99" i="146" s="1"/>
  <c r="F99" i="146"/>
  <c r="L99" i="146"/>
  <c r="E99" i="146"/>
  <c r="K99" i="146" s="1"/>
  <c r="D99" i="146"/>
  <c r="J99" i="146"/>
  <c r="C99" i="146"/>
  <c r="I99" i="146" s="1"/>
  <c r="B98" i="146"/>
  <c r="H98" i="146"/>
  <c r="B99" i="157"/>
  <c r="B99" i="156" s="1"/>
  <c r="G98" i="146"/>
  <c r="M98" i="146" s="1"/>
  <c r="F98" i="146"/>
  <c r="L98" i="146"/>
  <c r="E98" i="146"/>
  <c r="K98" i="146" s="1"/>
  <c r="D98" i="146"/>
  <c r="J98" i="146"/>
  <c r="C98" i="146"/>
  <c r="I98" i="146" s="1"/>
  <c r="B97" i="146"/>
  <c r="H97" i="146"/>
  <c r="P97" i="146" s="1"/>
  <c r="B98" i="157"/>
  <c r="B98" i="156" s="1"/>
  <c r="G97" i="146"/>
  <c r="M97" i="146"/>
  <c r="F97" i="146"/>
  <c r="L97" i="146" s="1"/>
  <c r="E97" i="146"/>
  <c r="K97" i="146"/>
  <c r="D97" i="146"/>
  <c r="J97" i="146" s="1"/>
  <c r="C97" i="146"/>
  <c r="I97" i="146"/>
  <c r="B96" i="146"/>
  <c r="H96" i="146" s="1"/>
  <c r="P96" i="146" s="1"/>
  <c r="B97" i="157"/>
  <c r="B97" i="156"/>
  <c r="G96" i="146"/>
  <c r="M96" i="146"/>
  <c r="F96" i="146"/>
  <c r="L96" i="146" s="1"/>
  <c r="E96" i="146"/>
  <c r="K96" i="146"/>
  <c r="D96" i="146"/>
  <c r="J96" i="146" s="1"/>
  <c r="C96" i="146"/>
  <c r="I96" i="146"/>
  <c r="B95" i="146"/>
  <c r="H95" i="146" s="1"/>
  <c r="B96" i="157"/>
  <c r="B96" i="156"/>
  <c r="P95" i="146"/>
  <c r="G95" i="146"/>
  <c r="M95" i="146" s="1"/>
  <c r="F95" i="146"/>
  <c r="L95" i="146"/>
  <c r="E95" i="146"/>
  <c r="K95" i="146" s="1"/>
  <c r="D95" i="146"/>
  <c r="J95" i="146"/>
  <c r="C95" i="146"/>
  <c r="I95" i="146" s="1"/>
  <c r="B94" i="146"/>
  <c r="H94" i="146"/>
  <c r="B95" i="157"/>
  <c r="B95" i="156" s="1"/>
  <c r="G94" i="146"/>
  <c r="M94" i="146" s="1"/>
  <c r="F94" i="146"/>
  <c r="L94" i="146"/>
  <c r="E94" i="146"/>
  <c r="K94" i="146" s="1"/>
  <c r="D94" i="146"/>
  <c r="J94" i="146"/>
  <c r="C94" i="146"/>
  <c r="I94" i="146" s="1"/>
  <c r="B93" i="146"/>
  <c r="H93" i="146"/>
  <c r="P93" i="146" s="1"/>
  <c r="B94" i="157"/>
  <c r="B94" i="156" s="1"/>
  <c r="G93" i="146"/>
  <c r="M93" i="146"/>
  <c r="F93" i="146"/>
  <c r="L93" i="146" s="1"/>
  <c r="E93" i="146"/>
  <c r="K93" i="146"/>
  <c r="D93" i="146"/>
  <c r="J93" i="146" s="1"/>
  <c r="C93" i="146"/>
  <c r="I93" i="146"/>
  <c r="B92" i="146"/>
  <c r="H92" i="146" s="1"/>
  <c r="B93" i="157"/>
  <c r="B93" i="156"/>
  <c r="G92" i="146"/>
  <c r="M92" i="146"/>
  <c r="F92" i="146"/>
  <c r="L92" i="146" s="1"/>
  <c r="E92" i="146"/>
  <c r="K92" i="146"/>
  <c r="D92" i="146"/>
  <c r="J92" i="146" s="1"/>
  <c r="C92" i="146"/>
  <c r="I92" i="146"/>
  <c r="B91" i="146"/>
  <c r="H91" i="146" s="1"/>
  <c r="B92" i="157"/>
  <c r="B92" i="156"/>
  <c r="P91" i="146"/>
  <c r="G91" i="146"/>
  <c r="M91" i="146" s="1"/>
  <c r="F91" i="146"/>
  <c r="L91" i="146"/>
  <c r="E91" i="146"/>
  <c r="K91" i="146" s="1"/>
  <c r="D91" i="146"/>
  <c r="J91" i="146"/>
  <c r="C91" i="146"/>
  <c r="I91" i="146" s="1"/>
  <c r="B90" i="146"/>
  <c r="H90" i="146"/>
  <c r="P90" i="146" s="1"/>
  <c r="B91" i="157"/>
  <c r="B91" i="156" s="1"/>
  <c r="G90" i="146"/>
  <c r="M90" i="146" s="1"/>
  <c r="F90" i="146"/>
  <c r="L90" i="146"/>
  <c r="E90" i="146"/>
  <c r="K90" i="146" s="1"/>
  <c r="D90" i="146"/>
  <c r="J90" i="146"/>
  <c r="C90" i="146"/>
  <c r="I90" i="146" s="1"/>
  <c r="B89" i="146"/>
  <c r="H89" i="146"/>
  <c r="B90" i="157"/>
  <c r="B90" i="156" s="1"/>
  <c r="G89" i="146"/>
  <c r="M89" i="146"/>
  <c r="F89" i="146"/>
  <c r="L89" i="146" s="1"/>
  <c r="E89" i="146"/>
  <c r="K89" i="146"/>
  <c r="D89" i="146"/>
  <c r="J89" i="146" s="1"/>
  <c r="C89" i="146"/>
  <c r="I89" i="146"/>
  <c r="B88" i="146"/>
  <c r="H88" i="146" s="1"/>
  <c r="B89" i="157"/>
  <c r="B89" i="156"/>
  <c r="G88" i="146"/>
  <c r="M88" i="146"/>
  <c r="F88" i="146"/>
  <c r="L88" i="146" s="1"/>
  <c r="E88" i="146"/>
  <c r="K88" i="146"/>
  <c r="D88" i="146"/>
  <c r="J88" i="146" s="1"/>
  <c r="C88" i="146"/>
  <c r="I88" i="146"/>
  <c r="B87" i="146"/>
  <c r="H87" i="146" s="1"/>
  <c r="P87" i="146" s="1"/>
  <c r="B88" i="157"/>
  <c r="B88" i="156"/>
  <c r="G87" i="146"/>
  <c r="M87" i="146" s="1"/>
  <c r="F87" i="146"/>
  <c r="L87" i="146"/>
  <c r="E87" i="146"/>
  <c r="K87" i="146" s="1"/>
  <c r="D87" i="146"/>
  <c r="J87" i="146"/>
  <c r="C87" i="146"/>
  <c r="I87" i="146" s="1"/>
  <c r="B86" i="146"/>
  <c r="H86" i="146"/>
  <c r="P86" i="146" s="1"/>
  <c r="B87" i="157"/>
  <c r="B87" i="156" s="1"/>
  <c r="G86" i="146"/>
  <c r="M86" i="146" s="1"/>
  <c r="F86" i="146"/>
  <c r="L86" i="146"/>
  <c r="E86" i="146"/>
  <c r="K86" i="146" s="1"/>
  <c r="D86" i="146"/>
  <c r="J86" i="146"/>
  <c r="C86" i="146"/>
  <c r="I86" i="146" s="1"/>
  <c r="B85" i="146"/>
  <c r="H85" i="146"/>
  <c r="B86" i="157"/>
  <c r="B86" i="156" s="1"/>
  <c r="G85" i="146"/>
  <c r="M85" i="146"/>
  <c r="F85" i="146"/>
  <c r="L85" i="146" s="1"/>
  <c r="E85" i="146"/>
  <c r="K85" i="146"/>
  <c r="D85" i="146"/>
  <c r="J85" i="146" s="1"/>
  <c r="C85" i="146"/>
  <c r="I85" i="146"/>
  <c r="B84" i="146"/>
  <c r="H84" i="146" s="1"/>
  <c r="P84" i="146" s="1"/>
  <c r="B85" i="157"/>
  <c r="B85" i="156"/>
  <c r="G84" i="146"/>
  <c r="M84" i="146"/>
  <c r="F84" i="146"/>
  <c r="L84" i="146" s="1"/>
  <c r="E84" i="146"/>
  <c r="K84" i="146"/>
  <c r="D84" i="146"/>
  <c r="J84" i="146" s="1"/>
  <c r="C84" i="146"/>
  <c r="I84" i="146"/>
  <c r="B83" i="146"/>
  <c r="H83" i="146" s="1"/>
  <c r="P83" i="146" s="1"/>
  <c r="B84" i="157"/>
  <c r="B84" i="156"/>
  <c r="G83" i="146"/>
  <c r="M83" i="146" s="1"/>
  <c r="F83" i="146"/>
  <c r="L83" i="146"/>
  <c r="E83" i="146"/>
  <c r="K83" i="146" s="1"/>
  <c r="D83" i="146"/>
  <c r="J83" i="146"/>
  <c r="C83" i="146"/>
  <c r="I83" i="146" s="1"/>
  <c r="B82" i="146"/>
  <c r="H82" i="146"/>
  <c r="B83" i="157"/>
  <c r="B83" i="156" s="1"/>
  <c r="G82" i="146"/>
  <c r="M82" i="146" s="1"/>
  <c r="F82" i="146"/>
  <c r="L82" i="146"/>
  <c r="E82" i="146"/>
  <c r="K82" i="146" s="1"/>
  <c r="D82" i="146"/>
  <c r="J82" i="146"/>
  <c r="C82" i="146"/>
  <c r="I82" i="146" s="1"/>
  <c r="B81" i="146"/>
  <c r="H81" i="146"/>
  <c r="P81" i="146" s="1"/>
  <c r="B82" i="157"/>
  <c r="B82" i="156" s="1"/>
  <c r="G81" i="146"/>
  <c r="M81" i="146"/>
  <c r="F81" i="146"/>
  <c r="L81" i="146" s="1"/>
  <c r="E81" i="146"/>
  <c r="K81" i="146"/>
  <c r="D81" i="146"/>
  <c r="J81" i="146" s="1"/>
  <c r="C81" i="146"/>
  <c r="I81" i="146"/>
  <c r="B80" i="146"/>
  <c r="H80" i="146" s="1"/>
  <c r="P80" i="146" s="1"/>
  <c r="B81" i="157"/>
  <c r="B81" i="156"/>
  <c r="G80" i="146"/>
  <c r="M80" i="146"/>
  <c r="F80" i="146"/>
  <c r="L80" i="146" s="1"/>
  <c r="E80" i="146"/>
  <c r="K80" i="146"/>
  <c r="D80" i="146"/>
  <c r="J80" i="146" s="1"/>
  <c r="C80" i="146"/>
  <c r="I80" i="146"/>
  <c r="B79" i="146"/>
  <c r="H79" i="146" s="1"/>
  <c r="B80" i="157"/>
  <c r="B80" i="156"/>
  <c r="P79" i="146"/>
  <c r="G79" i="146"/>
  <c r="M79" i="146" s="1"/>
  <c r="F79" i="146"/>
  <c r="L79" i="146"/>
  <c r="E79" i="146"/>
  <c r="K79" i="146" s="1"/>
  <c r="D79" i="146"/>
  <c r="J79" i="146"/>
  <c r="C79" i="146"/>
  <c r="I79" i="146" s="1"/>
  <c r="B78" i="146"/>
  <c r="H78" i="146"/>
  <c r="B79" i="157"/>
  <c r="B79" i="156" s="1"/>
  <c r="G78" i="146"/>
  <c r="M78" i="146" s="1"/>
  <c r="F78" i="146"/>
  <c r="L78" i="146"/>
  <c r="E78" i="146"/>
  <c r="K78" i="146" s="1"/>
  <c r="D78" i="146"/>
  <c r="J78" i="146"/>
  <c r="C78" i="146"/>
  <c r="I78" i="146" s="1"/>
  <c r="B77" i="146"/>
  <c r="H77" i="146"/>
  <c r="P77" i="146" s="1"/>
  <c r="B78" i="157"/>
  <c r="B78" i="156" s="1"/>
  <c r="G77" i="146"/>
  <c r="M77" i="146"/>
  <c r="F77" i="146"/>
  <c r="L77" i="146" s="1"/>
  <c r="E77" i="146"/>
  <c r="K77" i="146"/>
  <c r="D77" i="146"/>
  <c r="J77" i="146" s="1"/>
  <c r="C77" i="146"/>
  <c r="I77" i="146"/>
  <c r="B77" i="157"/>
  <c r="B77" i="156"/>
  <c r="M76" i="146"/>
  <c r="K76" i="146"/>
  <c r="J76" i="146"/>
  <c r="I76" i="146"/>
  <c r="B75" i="146"/>
  <c r="H75" i="146"/>
  <c r="B76" i="157"/>
  <c r="B76" i="156" s="1"/>
  <c r="G75" i="146"/>
  <c r="M75" i="146"/>
  <c r="F75" i="146"/>
  <c r="L75" i="146" s="1"/>
  <c r="E75" i="146"/>
  <c r="K75" i="146"/>
  <c r="D75" i="146"/>
  <c r="J75" i="146" s="1"/>
  <c r="C75" i="146"/>
  <c r="I75" i="146"/>
  <c r="B74" i="146"/>
  <c r="H74" i="146" s="1"/>
  <c r="P74" i="146" s="1"/>
  <c r="B75" i="157"/>
  <c r="B75" i="156"/>
  <c r="G74" i="146"/>
  <c r="M74" i="146"/>
  <c r="F74" i="146"/>
  <c r="L74" i="146" s="1"/>
  <c r="E74" i="146"/>
  <c r="K74" i="146"/>
  <c r="D74" i="146"/>
  <c r="J74" i="146" s="1"/>
  <c r="C74" i="146"/>
  <c r="I74" i="146"/>
  <c r="B73" i="146"/>
  <c r="H73" i="146" s="1"/>
  <c r="P73" i="146" s="1"/>
  <c r="B74" i="157"/>
  <c r="B74" i="156"/>
  <c r="G73" i="146"/>
  <c r="M73" i="146" s="1"/>
  <c r="F73" i="146"/>
  <c r="L73" i="146"/>
  <c r="E73" i="146"/>
  <c r="K73" i="146" s="1"/>
  <c r="D73" i="146"/>
  <c r="J73" i="146"/>
  <c r="C73" i="146"/>
  <c r="I73" i="146" s="1"/>
  <c r="B72" i="146"/>
  <c r="H72" i="146"/>
  <c r="B73" i="157"/>
  <c r="B73" i="156" s="1"/>
  <c r="G72" i="146"/>
  <c r="M72" i="146" s="1"/>
  <c r="F72" i="146"/>
  <c r="L72" i="146"/>
  <c r="E72" i="146"/>
  <c r="K72" i="146" s="1"/>
  <c r="D72" i="146"/>
  <c r="J72" i="146"/>
  <c r="C72" i="146"/>
  <c r="I72" i="146" s="1"/>
  <c r="B71" i="146"/>
  <c r="H71" i="146"/>
  <c r="P71" i="146" s="1"/>
  <c r="B72" i="157"/>
  <c r="B72" i="156" s="1"/>
  <c r="G71" i="146"/>
  <c r="M71" i="146"/>
  <c r="F71" i="146"/>
  <c r="L71" i="146" s="1"/>
  <c r="E71" i="146"/>
  <c r="K71" i="146"/>
  <c r="D71" i="146"/>
  <c r="J71" i="146" s="1"/>
  <c r="C71" i="146"/>
  <c r="I71" i="146"/>
  <c r="B70" i="146"/>
  <c r="H70" i="146" s="1"/>
  <c r="P70" i="146" s="1"/>
  <c r="B71" i="157"/>
  <c r="B71" i="156"/>
  <c r="G70" i="146"/>
  <c r="M70" i="146"/>
  <c r="F70" i="146"/>
  <c r="L70" i="146" s="1"/>
  <c r="E70" i="146"/>
  <c r="K70" i="146"/>
  <c r="D70" i="146"/>
  <c r="J70" i="146" s="1"/>
  <c r="C70" i="146"/>
  <c r="I70" i="146"/>
  <c r="B69" i="146"/>
  <c r="H69" i="146" s="1"/>
  <c r="B70" i="157"/>
  <c r="B70" i="156"/>
  <c r="P69" i="146"/>
  <c r="G69" i="146"/>
  <c r="M69" i="146" s="1"/>
  <c r="F69" i="146"/>
  <c r="L69" i="146"/>
  <c r="E69" i="146"/>
  <c r="K69" i="146" s="1"/>
  <c r="D69" i="146"/>
  <c r="J69" i="146"/>
  <c r="C69" i="146"/>
  <c r="I69" i="146" s="1"/>
  <c r="B68" i="146"/>
  <c r="H68" i="146"/>
  <c r="B69" i="157"/>
  <c r="B69" i="156" s="1"/>
  <c r="G68" i="146"/>
  <c r="M68" i="146" s="1"/>
  <c r="F68" i="146"/>
  <c r="L68" i="146"/>
  <c r="E68" i="146"/>
  <c r="K68" i="146" s="1"/>
  <c r="D68" i="146"/>
  <c r="J68" i="146"/>
  <c r="C68" i="146"/>
  <c r="I68" i="146" s="1"/>
  <c r="B67" i="146"/>
  <c r="H67" i="146"/>
  <c r="P67" i="146" s="1"/>
  <c r="B68" i="157"/>
  <c r="B68" i="156" s="1"/>
  <c r="G67" i="146"/>
  <c r="M67" i="146"/>
  <c r="F67" i="146"/>
  <c r="L67" i="146" s="1"/>
  <c r="E67" i="146"/>
  <c r="K67" i="146"/>
  <c r="D67" i="146"/>
  <c r="J67" i="146" s="1"/>
  <c r="C67" i="146"/>
  <c r="I67" i="146"/>
  <c r="B66" i="146"/>
  <c r="H66" i="146" s="1"/>
  <c r="B67" i="157"/>
  <c r="B67" i="156"/>
  <c r="G66" i="146"/>
  <c r="M66" i="146"/>
  <c r="F66" i="146"/>
  <c r="L66" i="146" s="1"/>
  <c r="E66" i="146"/>
  <c r="K66" i="146"/>
  <c r="D66" i="146"/>
  <c r="J66" i="146" s="1"/>
  <c r="C66" i="146"/>
  <c r="I66" i="146"/>
  <c r="B65" i="146"/>
  <c r="H65" i="146" s="1"/>
  <c r="B66" i="157"/>
  <c r="B66" i="156"/>
  <c r="P65" i="146"/>
  <c r="G65" i="146"/>
  <c r="M65" i="146" s="1"/>
  <c r="F65" i="146"/>
  <c r="L65" i="146"/>
  <c r="E65" i="146"/>
  <c r="K65" i="146" s="1"/>
  <c r="D65" i="146"/>
  <c r="J65" i="146"/>
  <c r="C65" i="146"/>
  <c r="I65" i="146" s="1"/>
  <c r="B64" i="146"/>
  <c r="H64" i="146"/>
  <c r="P64" i="146" s="1"/>
  <c r="B65" i="157"/>
  <c r="B65" i="156" s="1"/>
  <c r="G64" i="146"/>
  <c r="M64" i="146" s="1"/>
  <c r="F64" i="146"/>
  <c r="L64" i="146"/>
  <c r="E64" i="146"/>
  <c r="K64" i="146" s="1"/>
  <c r="D64" i="146"/>
  <c r="J64" i="146"/>
  <c r="C64" i="146"/>
  <c r="I64" i="146" s="1"/>
  <c r="B63" i="146"/>
  <c r="H63" i="146"/>
  <c r="B64" i="157"/>
  <c r="G63" i="146"/>
  <c r="M63" i="146"/>
  <c r="F63" i="146"/>
  <c r="L63" i="146" s="1"/>
  <c r="E63" i="146"/>
  <c r="K63" i="146"/>
  <c r="D63" i="146"/>
  <c r="J63" i="146" s="1"/>
  <c r="C63" i="146"/>
  <c r="I63" i="146"/>
  <c r="B62" i="146"/>
  <c r="H62" i="146" s="1"/>
  <c r="B63" i="157"/>
  <c r="B63" i="156"/>
  <c r="G62" i="146"/>
  <c r="M62" i="146"/>
  <c r="F62" i="146"/>
  <c r="L62" i="146" s="1"/>
  <c r="E62" i="146"/>
  <c r="K62" i="146"/>
  <c r="D62" i="146"/>
  <c r="J62" i="146" s="1"/>
  <c r="C62" i="146"/>
  <c r="I62" i="146"/>
  <c r="B61" i="146"/>
  <c r="H61" i="146" s="1"/>
  <c r="P61" i="146" s="1"/>
  <c r="B62" i="157"/>
  <c r="B62" i="156"/>
  <c r="G61" i="146"/>
  <c r="M61" i="146" s="1"/>
  <c r="F61" i="146"/>
  <c r="L61" i="146"/>
  <c r="E61" i="146"/>
  <c r="K61" i="146" s="1"/>
  <c r="D61" i="146"/>
  <c r="J61" i="146"/>
  <c r="C61" i="146"/>
  <c r="I61" i="146" s="1"/>
  <c r="B60" i="146"/>
  <c r="H60" i="146"/>
  <c r="P60" i="146" s="1"/>
  <c r="B61" i="157"/>
  <c r="B61" i="156" s="1"/>
  <c r="G60" i="146"/>
  <c r="M60" i="146" s="1"/>
  <c r="F60" i="146"/>
  <c r="L60" i="146"/>
  <c r="E60" i="146"/>
  <c r="K60" i="146" s="1"/>
  <c r="D60" i="146"/>
  <c r="J60" i="146"/>
  <c r="C60" i="146"/>
  <c r="I60" i="146" s="1"/>
  <c r="B59" i="146"/>
  <c r="H59" i="146"/>
  <c r="B60" i="157"/>
  <c r="B60" i="156" s="1"/>
  <c r="G59" i="146"/>
  <c r="M59" i="146"/>
  <c r="F59" i="146"/>
  <c r="L59" i="146" s="1"/>
  <c r="E59" i="146"/>
  <c r="K59" i="146"/>
  <c r="D59" i="146"/>
  <c r="J59" i="146" s="1"/>
  <c r="C59" i="146"/>
  <c r="I59" i="146"/>
  <c r="H58" i="146"/>
  <c r="B59" i="157"/>
  <c r="B59" i="156"/>
  <c r="P58" i="146"/>
  <c r="G58" i="146"/>
  <c r="M58" i="146" s="1"/>
  <c r="F58" i="146"/>
  <c r="L58" i="146"/>
  <c r="E58" i="146"/>
  <c r="K58" i="146" s="1"/>
  <c r="D58" i="146"/>
  <c r="J58" i="146"/>
  <c r="C58" i="146"/>
  <c r="I58" i="146" s="1"/>
  <c r="B57" i="146"/>
  <c r="H57" i="146"/>
  <c r="P57" i="146" s="1"/>
  <c r="B58" i="157"/>
  <c r="B58" i="156" s="1"/>
  <c r="G57" i="146"/>
  <c r="M57" i="146" s="1"/>
  <c r="C57" i="146"/>
  <c r="I57" i="146"/>
  <c r="B56" i="146"/>
  <c r="H56" i="146" s="1"/>
  <c r="B57" i="157"/>
  <c r="B57" i="156"/>
  <c r="P56" i="146"/>
  <c r="G56" i="146"/>
  <c r="M56" i="146" s="1"/>
  <c r="C56" i="146"/>
  <c r="I56" i="146"/>
  <c r="B55" i="146"/>
  <c r="H55" i="146" s="1"/>
  <c r="P55" i="146" s="1"/>
  <c r="B56" i="157"/>
  <c r="B56" i="156"/>
  <c r="G55" i="146"/>
  <c r="M55" i="146"/>
  <c r="C55" i="146"/>
  <c r="I55" i="146" s="1"/>
  <c r="B54" i="146"/>
  <c r="H54" i="146"/>
  <c r="B55" i="157"/>
  <c r="G54" i="146"/>
  <c r="M54" i="146"/>
  <c r="C54" i="146"/>
  <c r="I54" i="146" s="1"/>
  <c r="B53" i="146"/>
  <c r="H53" i="146"/>
  <c r="P53" i="146" s="1"/>
  <c r="B54" i="157"/>
  <c r="B54" i="156" s="1"/>
  <c r="G53" i="146"/>
  <c r="M53" i="146" s="1"/>
  <c r="C53" i="146"/>
  <c r="I53" i="146"/>
  <c r="B52" i="146"/>
  <c r="H52" i="146" s="1"/>
  <c r="B53" i="157"/>
  <c r="B53" i="156"/>
  <c r="P52" i="146"/>
  <c r="G52" i="146"/>
  <c r="M52" i="146" s="1"/>
  <c r="C52" i="146"/>
  <c r="I52" i="146"/>
  <c r="B51" i="146"/>
  <c r="H51" i="146" s="1"/>
  <c r="B52" i="157"/>
  <c r="B52" i="156"/>
  <c r="G51" i="146"/>
  <c r="M51" i="146"/>
  <c r="C51" i="146"/>
  <c r="I51" i="146" s="1"/>
  <c r="B50" i="146"/>
  <c r="H50" i="146"/>
  <c r="P50" i="146" s="1"/>
  <c r="B51" i="157"/>
  <c r="B51" i="156" s="1"/>
  <c r="G50" i="146"/>
  <c r="M50" i="146"/>
  <c r="C50" i="146"/>
  <c r="I50" i="146" s="1"/>
  <c r="B49" i="146"/>
  <c r="H49" i="146"/>
  <c r="B50" i="157"/>
  <c r="B50" i="156" s="1"/>
  <c r="G49" i="146"/>
  <c r="M49" i="146" s="1"/>
  <c r="C49" i="146"/>
  <c r="I49" i="146"/>
  <c r="B48" i="146"/>
  <c r="H48" i="146" s="1"/>
  <c r="P48" i="146" s="1"/>
  <c r="B49" i="157"/>
  <c r="B49" i="156"/>
  <c r="G48" i="146"/>
  <c r="M48" i="146" s="1"/>
  <c r="C48" i="146"/>
  <c r="I48" i="146"/>
  <c r="B47" i="146"/>
  <c r="H47" i="146" s="1"/>
  <c r="B48" i="157"/>
  <c r="B48" i="156"/>
  <c r="G47" i="146"/>
  <c r="M47" i="146"/>
  <c r="C47" i="146"/>
  <c r="I47" i="146" s="1"/>
  <c r="B46" i="146"/>
  <c r="H46" i="146"/>
  <c r="B47" i="157"/>
  <c r="B47" i="156" s="1"/>
  <c r="G46" i="146"/>
  <c r="M46" i="146"/>
  <c r="C46" i="146"/>
  <c r="I46" i="146" s="1"/>
  <c r="B45" i="146"/>
  <c r="H45" i="146"/>
  <c r="B46" i="157"/>
  <c r="B46" i="156" s="1"/>
  <c r="G45" i="146"/>
  <c r="M45" i="146" s="1"/>
  <c r="C45" i="146"/>
  <c r="I45" i="146"/>
  <c r="B44" i="146"/>
  <c r="H44" i="146" s="1"/>
  <c r="P44" i="146" s="1"/>
  <c r="B45" i="157"/>
  <c r="B45" i="156"/>
  <c r="G44" i="146"/>
  <c r="M44" i="146" s="1"/>
  <c r="C44" i="146"/>
  <c r="I44" i="146"/>
  <c r="B43" i="146"/>
  <c r="H43" i="146" s="1"/>
  <c r="P43" i="146" s="1"/>
  <c r="B44" i="157"/>
  <c r="B44" i="156"/>
  <c r="G43" i="146"/>
  <c r="M43" i="146"/>
  <c r="C43" i="146"/>
  <c r="I43" i="146" s="1"/>
  <c r="B43" i="157"/>
  <c r="B43" i="156"/>
  <c r="G42" i="146"/>
  <c r="M42" i="146"/>
  <c r="C42" i="146"/>
  <c r="I42" i="146" s="1"/>
  <c r="B41" i="146"/>
  <c r="H41" i="146"/>
  <c r="B42" i="157"/>
  <c r="B42" i="156" s="1"/>
  <c r="G41" i="146"/>
  <c r="M41" i="146"/>
  <c r="C41" i="146"/>
  <c r="I41" i="146" s="1"/>
  <c r="B40" i="146"/>
  <c r="H40" i="146"/>
  <c r="P40" i="146" s="1"/>
  <c r="B41" i="157"/>
  <c r="B41" i="156" s="1"/>
  <c r="G40" i="146"/>
  <c r="M40" i="146" s="1"/>
  <c r="C40" i="146"/>
  <c r="I40" i="146"/>
  <c r="B39" i="146"/>
  <c r="H39" i="146" s="1"/>
  <c r="P39" i="146" s="1"/>
  <c r="B40" i="157"/>
  <c r="B40" i="156"/>
  <c r="G39" i="146"/>
  <c r="M39" i="146" s="1"/>
  <c r="C39" i="146"/>
  <c r="I39" i="146"/>
  <c r="B38" i="146"/>
  <c r="H38" i="146" s="1"/>
  <c r="B39" i="157"/>
  <c r="B39" i="156"/>
  <c r="G38" i="146"/>
  <c r="M38" i="146"/>
  <c r="C38" i="146"/>
  <c r="I38" i="146" s="1"/>
  <c r="B37" i="146"/>
  <c r="H37" i="146"/>
  <c r="P37" i="146" s="1"/>
  <c r="B38" i="157"/>
  <c r="B38" i="156" s="1"/>
  <c r="G37" i="146"/>
  <c r="M37" i="146"/>
  <c r="C37" i="146"/>
  <c r="I37" i="146" s="1"/>
  <c r="B36" i="146"/>
  <c r="H36" i="146"/>
  <c r="B37" i="157"/>
  <c r="B37" i="156" s="1"/>
  <c r="G36" i="146"/>
  <c r="M36" i="146" s="1"/>
  <c r="C36" i="146"/>
  <c r="I36" i="146"/>
  <c r="B35" i="146"/>
  <c r="H35" i="146" s="1"/>
  <c r="P35" i="146" s="1"/>
  <c r="B36" i="157"/>
  <c r="B36" i="156"/>
  <c r="G35" i="146"/>
  <c r="M35" i="146" s="1"/>
  <c r="C35" i="146"/>
  <c r="I35" i="146"/>
  <c r="B34" i="146"/>
  <c r="H34" i="146" s="1"/>
  <c r="B35" i="157"/>
  <c r="B35" i="156"/>
  <c r="B35" i="155" s="1"/>
  <c r="G34" i="146"/>
  <c r="M34" i="146"/>
  <c r="C34" i="146"/>
  <c r="I34" i="146" s="1"/>
  <c r="B33" i="146"/>
  <c r="H33" i="146"/>
  <c r="B34" i="157"/>
  <c r="B34" i="156" s="1"/>
  <c r="G33" i="146"/>
  <c r="M33" i="146"/>
  <c r="C33" i="146"/>
  <c r="I33" i="146" s="1"/>
  <c r="B32" i="146"/>
  <c r="H32" i="146"/>
  <c r="B33" i="157"/>
  <c r="B33" i="156" s="1"/>
  <c r="G32" i="146"/>
  <c r="M32" i="146" s="1"/>
  <c r="C32" i="146"/>
  <c r="I32" i="146"/>
  <c r="B31" i="146"/>
  <c r="H31" i="146" s="1"/>
  <c r="P31" i="146" s="1"/>
  <c r="B32" i="157"/>
  <c r="B32" i="156"/>
  <c r="G31" i="146"/>
  <c r="M31" i="146" s="1"/>
  <c r="C31" i="146"/>
  <c r="I31" i="146"/>
  <c r="B30" i="146"/>
  <c r="H30" i="146" s="1"/>
  <c r="P30" i="146" s="1"/>
  <c r="B31" i="157"/>
  <c r="B31" i="156"/>
  <c r="G30" i="146"/>
  <c r="M30" i="146"/>
  <c r="C30" i="146"/>
  <c r="I30" i="146" s="1"/>
  <c r="B29" i="146"/>
  <c r="H29" i="146"/>
  <c r="B30" i="157"/>
  <c r="B30" i="156" s="1"/>
  <c r="G29" i="146"/>
  <c r="M29" i="146"/>
  <c r="C29" i="146"/>
  <c r="I29" i="146" s="1"/>
  <c r="B28" i="146"/>
  <c r="H28" i="146"/>
  <c r="P28" i="146" s="1"/>
  <c r="B29" i="157"/>
  <c r="B29" i="156" s="1"/>
  <c r="G28" i="146"/>
  <c r="M28" i="146" s="1"/>
  <c r="C28" i="146"/>
  <c r="I28" i="146"/>
  <c r="B27" i="146"/>
  <c r="H27" i="146" s="1"/>
  <c r="B28" i="157"/>
  <c r="B28" i="156"/>
  <c r="P27" i="146"/>
  <c r="G27" i="146"/>
  <c r="M27" i="146" s="1"/>
  <c r="C27" i="146"/>
  <c r="I27" i="146"/>
  <c r="B26" i="146"/>
  <c r="H26" i="146" s="1"/>
  <c r="P26" i="146" s="1"/>
  <c r="B27" i="157"/>
  <c r="B27" i="156"/>
  <c r="G26" i="146"/>
  <c r="M26" i="146"/>
  <c r="C26" i="146"/>
  <c r="I26" i="146" s="1"/>
  <c r="B25" i="146"/>
  <c r="H25" i="146"/>
  <c r="B26" i="157"/>
  <c r="B26" i="156" s="1"/>
  <c r="G25" i="146"/>
  <c r="M25" i="146"/>
  <c r="C25" i="146"/>
  <c r="I25" i="146" s="1"/>
  <c r="B24" i="146"/>
  <c r="H24" i="146"/>
  <c r="P24" i="146" s="1"/>
  <c r="B25" i="157"/>
  <c r="B25" i="156" s="1"/>
  <c r="G24" i="146"/>
  <c r="M24" i="146" s="1"/>
  <c r="C24" i="146"/>
  <c r="I24" i="146"/>
  <c r="B23" i="146"/>
  <c r="H23" i="146" s="1"/>
  <c r="B24" i="157"/>
  <c r="B24" i="156"/>
  <c r="P23" i="146"/>
  <c r="G23" i="146"/>
  <c r="M23" i="146" s="1"/>
  <c r="C23" i="146"/>
  <c r="I23" i="146"/>
  <c r="B22" i="146"/>
  <c r="H22" i="146" s="1"/>
  <c r="B23" i="157"/>
  <c r="B23" i="156"/>
  <c r="G22" i="146"/>
  <c r="M22" i="146"/>
  <c r="C22" i="146"/>
  <c r="I22" i="146" s="1"/>
  <c r="B21" i="146"/>
  <c r="H21" i="146"/>
  <c r="P21" i="146" s="1"/>
  <c r="B22" i="157"/>
  <c r="B22" i="156" s="1"/>
  <c r="G21" i="146"/>
  <c r="M21" i="146"/>
  <c r="C21" i="146"/>
  <c r="I21" i="146" s="1"/>
  <c r="B20" i="146"/>
  <c r="H20" i="146"/>
  <c r="B21" i="157"/>
  <c r="B21" i="156" s="1"/>
  <c r="G20" i="146"/>
  <c r="M20" i="146" s="1"/>
  <c r="C20" i="146"/>
  <c r="I20" i="146"/>
  <c r="B19" i="146"/>
  <c r="H19" i="146" s="1"/>
  <c r="P19" i="146" s="1"/>
  <c r="B20" i="157"/>
  <c r="B20" i="156"/>
  <c r="G19" i="146"/>
  <c r="M19" i="146" s="1"/>
  <c r="C19" i="146"/>
  <c r="I19" i="146"/>
  <c r="B18" i="146"/>
  <c r="H18" i="146" s="1"/>
  <c r="B19" i="157"/>
  <c r="B19" i="156"/>
  <c r="B19" i="155" s="1"/>
  <c r="G18" i="146"/>
  <c r="M18" i="146"/>
  <c r="C18" i="146"/>
  <c r="I18" i="146" s="1"/>
  <c r="B17" i="146"/>
  <c r="H17" i="146"/>
  <c r="B18" i="157"/>
  <c r="B18" i="156" s="1"/>
  <c r="G17" i="146"/>
  <c r="M17" i="146"/>
  <c r="C17" i="146"/>
  <c r="I17" i="146" s="1"/>
  <c r="B16" i="146"/>
  <c r="H16" i="146"/>
  <c r="B17" i="157"/>
  <c r="B17" i="156" s="1"/>
  <c r="G16" i="146"/>
  <c r="M16" i="146" s="1"/>
  <c r="C16" i="146"/>
  <c r="I16" i="146"/>
  <c r="B15" i="146"/>
  <c r="H15" i="146" s="1"/>
  <c r="P15" i="146" s="1"/>
  <c r="B16" i="157"/>
  <c r="B16" i="156"/>
  <c r="G15" i="146"/>
  <c r="M15" i="146" s="1"/>
  <c r="C15" i="146"/>
  <c r="I15" i="146"/>
  <c r="B14" i="146"/>
  <c r="H14" i="146" s="1"/>
  <c r="P14" i="146" s="1"/>
  <c r="B15" i="157"/>
  <c r="B15" i="156"/>
  <c r="G14" i="146"/>
  <c r="M14" i="146"/>
  <c r="C14" i="146"/>
  <c r="I14" i="146" s="1"/>
  <c r="B13" i="146"/>
  <c r="H13" i="146"/>
  <c r="B14" i="157"/>
  <c r="B14" i="156" s="1"/>
  <c r="G13" i="146"/>
  <c r="M13" i="146"/>
  <c r="C13" i="146"/>
  <c r="I13" i="146" s="1"/>
  <c r="B12" i="146"/>
  <c r="H12" i="146"/>
  <c r="P12" i="146" s="1"/>
  <c r="B13" i="157"/>
  <c r="B13" i="156" s="1"/>
  <c r="G12" i="146"/>
  <c r="M12" i="146" s="1"/>
  <c r="C12" i="146"/>
  <c r="I12" i="146"/>
  <c r="B11" i="146"/>
  <c r="H11" i="146" s="1"/>
  <c r="B12" i="157"/>
  <c r="B12" i="156"/>
  <c r="P11" i="146"/>
  <c r="G11" i="146"/>
  <c r="M11" i="146" s="1"/>
  <c r="C11" i="146"/>
  <c r="I11" i="146"/>
  <c r="B10" i="146"/>
  <c r="H10" i="146" s="1"/>
  <c r="P10" i="146" s="1"/>
  <c r="B11" i="157"/>
  <c r="B11" i="156"/>
  <c r="G10" i="146"/>
  <c r="M10" i="146"/>
  <c r="C10" i="146"/>
  <c r="B9" i="146"/>
  <c r="H9" i="146"/>
  <c r="B10" i="157"/>
  <c r="B10" i="156" s="1"/>
  <c r="G9" i="146"/>
  <c r="M9" i="146"/>
  <c r="C9" i="146"/>
  <c r="I9" i="146" s="1"/>
  <c r="F120" i="145"/>
  <c r="E120" i="145"/>
  <c r="D120" i="145"/>
  <c r="C120" i="145"/>
  <c r="B120" i="145"/>
  <c r="K112" i="145"/>
  <c r="J112" i="145"/>
  <c r="I112" i="145"/>
  <c r="H112" i="145"/>
  <c r="G112" i="145"/>
  <c r="K111" i="145"/>
  <c r="J111" i="145"/>
  <c r="I111" i="145"/>
  <c r="H111" i="145"/>
  <c r="G111" i="145"/>
  <c r="K110" i="145"/>
  <c r="J110" i="145"/>
  <c r="I110" i="145"/>
  <c r="H110" i="145"/>
  <c r="G110" i="145"/>
  <c r="K109" i="145"/>
  <c r="J109" i="145"/>
  <c r="I109" i="145"/>
  <c r="H109" i="145"/>
  <c r="G109" i="145"/>
  <c r="K108" i="145"/>
  <c r="J108" i="145"/>
  <c r="I108" i="145"/>
  <c r="H108" i="145"/>
  <c r="G108" i="145"/>
  <c r="K107" i="145"/>
  <c r="J107" i="145"/>
  <c r="I107" i="145"/>
  <c r="H107" i="145"/>
  <c r="G107" i="145"/>
  <c r="K106" i="145"/>
  <c r="J106" i="145"/>
  <c r="I106" i="145"/>
  <c r="H106" i="145"/>
  <c r="G106" i="145"/>
  <c r="K105" i="145"/>
  <c r="J105" i="145"/>
  <c r="I105" i="145"/>
  <c r="H105" i="145"/>
  <c r="G105" i="145"/>
  <c r="K104" i="145"/>
  <c r="J104" i="145"/>
  <c r="I104" i="145"/>
  <c r="H104" i="145"/>
  <c r="G104" i="145"/>
  <c r="K103" i="145"/>
  <c r="J103" i="145"/>
  <c r="I103" i="145"/>
  <c r="H103" i="145"/>
  <c r="G103" i="145"/>
  <c r="K102" i="145"/>
  <c r="J102" i="145"/>
  <c r="I102" i="145"/>
  <c r="H102" i="145"/>
  <c r="G102" i="145"/>
  <c r="K101" i="145"/>
  <c r="J101" i="145"/>
  <c r="I101" i="145"/>
  <c r="H101" i="145"/>
  <c r="G101" i="145"/>
  <c r="K100" i="145"/>
  <c r="J100" i="145"/>
  <c r="I100" i="145"/>
  <c r="H100" i="145"/>
  <c r="G100" i="145"/>
  <c r="K99" i="145"/>
  <c r="J99" i="145"/>
  <c r="I99" i="145"/>
  <c r="H99" i="145"/>
  <c r="G99" i="145"/>
  <c r="K98" i="145"/>
  <c r="J98" i="145"/>
  <c r="I98" i="145"/>
  <c r="H98" i="145"/>
  <c r="G98" i="145"/>
  <c r="K97" i="145"/>
  <c r="J97" i="145"/>
  <c r="I97" i="145"/>
  <c r="H97" i="145"/>
  <c r="G97" i="145"/>
  <c r="K96" i="145"/>
  <c r="J96" i="145"/>
  <c r="I96" i="145"/>
  <c r="H96" i="145"/>
  <c r="G96" i="145"/>
  <c r="K95" i="145"/>
  <c r="J95" i="145"/>
  <c r="I95" i="145"/>
  <c r="H95" i="145"/>
  <c r="G95" i="145"/>
  <c r="K94" i="145"/>
  <c r="J94" i="145"/>
  <c r="I94" i="145"/>
  <c r="H94" i="145"/>
  <c r="G94" i="145"/>
  <c r="K93" i="145"/>
  <c r="J93" i="145"/>
  <c r="I93" i="145"/>
  <c r="H93" i="145"/>
  <c r="G93" i="145"/>
  <c r="K92" i="145"/>
  <c r="J92" i="145"/>
  <c r="I92" i="145"/>
  <c r="H92" i="145"/>
  <c r="G92" i="145"/>
  <c r="K91" i="145"/>
  <c r="J91" i="145"/>
  <c r="I91" i="145"/>
  <c r="H91" i="145"/>
  <c r="G91" i="145"/>
  <c r="K90" i="145"/>
  <c r="J90" i="145"/>
  <c r="I90" i="145"/>
  <c r="H90" i="145"/>
  <c r="G90" i="145"/>
  <c r="K89" i="145"/>
  <c r="J89" i="145"/>
  <c r="I89" i="145"/>
  <c r="H89" i="145"/>
  <c r="G89" i="145"/>
  <c r="K88" i="145"/>
  <c r="J88" i="145"/>
  <c r="I88" i="145"/>
  <c r="H88" i="145"/>
  <c r="G88" i="145"/>
  <c r="K87" i="145"/>
  <c r="J87" i="145"/>
  <c r="I87" i="145"/>
  <c r="H87" i="145"/>
  <c r="G87" i="145"/>
  <c r="K86" i="145"/>
  <c r="J86" i="145"/>
  <c r="I86" i="145"/>
  <c r="H86" i="145"/>
  <c r="G86" i="145"/>
  <c r="K85" i="145"/>
  <c r="J85" i="145"/>
  <c r="I85" i="145"/>
  <c r="H85" i="145"/>
  <c r="G85" i="145"/>
  <c r="K84" i="145"/>
  <c r="J84" i="145"/>
  <c r="I84" i="145"/>
  <c r="H84" i="145"/>
  <c r="G84" i="145"/>
  <c r="K83" i="145"/>
  <c r="J83" i="145"/>
  <c r="I83" i="145"/>
  <c r="H83" i="145"/>
  <c r="G83" i="145"/>
  <c r="K82" i="145"/>
  <c r="J82" i="145"/>
  <c r="I82" i="145"/>
  <c r="H82" i="145"/>
  <c r="G82" i="145"/>
  <c r="K81" i="145"/>
  <c r="J81" i="145"/>
  <c r="I81" i="145"/>
  <c r="H81" i="145"/>
  <c r="G81" i="145"/>
  <c r="K80" i="145"/>
  <c r="J80" i="145"/>
  <c r="I80" i="145"/>
  <c r="H80" i="145"/>
  <c r="G80" i="145"/>
  <c r="K79" i="145"/>
  <c r="J79" i="145"/>
  <c r="I79" i="145"/>
  <c r="H79" i="145"/>
  <c r="G79" i="145"/>
  <c r="K78" i="145"/>
  <c r="J78" i="145"/>
  <c r="I78" i="145"/>
  <c r="H78" i="145"/>
  <c r="G78" i="145"/>
  <c r="K77" i="145"/>
  <c r="J77" i="145"/>
  <c r="I77" i="145"/>
  <c r="H77" i="145"/>
  <c r="G77" i="145"/>
  <c r="K76" i="145"/>
  <c r="J76" i="145"/>
  <c r="I76" i="145"/>
  <c r="H76" i="145"/>
  <c r="G76" i="145"/>
  <c r="K75" i="145"/>
  <c r="J75" i="145"/>
  <c r="I75" i="145"/>
  <c r="H75" i="145"/>
  <c r="G75" i="145"/>
  <c r="K74" i="145"/>
  <c r="J74" i="145"/>
  <c r="I74" i="145"/>
  <c r="H74" i="145"/>
  <c r="G74" i="145"/>
  <c r="K73" i="145"/>
  <c r="J73" i="145"/>
  <c r="I73" i="145"/>
  <c r="H73" i="145"/>
  <c r="G73" i="145"/>
  <c r="K72" i="145"/>
  <c r="J72" i="145"/>
  <c r="I72" i="145"/>
  <c r="H72" i="145"/>
  <c r="G72" i="145"/>
  <c r="K71" i="145"/>
  <c r="J71" i="145"/>
  <c r="I71" i="145"/>
  <c r="H71" i="145"/>
  <c r="G71" i="145"/>
  <c r="K70" i="145"/>
  <c r="J70" i="145"/>
  <c r="I70" i="145"/>
  <c r="H70" i="145"/>
  <c r="G70" i="145"/>
  <c r="K69" i="145"/>
  <c r="J69" i="145"/>
  <c r="I69" i="145"/>
  <c r="H69" i="145"/>
  <c r="G69" i="145"/>
  <c r="K68" i="145"/>
  <c r="J68" i="145"/>
  <c r="I68" i="145"/>
  <c r="H68" i="145"/>
  <c r="G68" i="145"/>
  <c r="K67" i="145"/>
  <c r="J67" i="145"/>
  <c r="I67" i="145"/>
  <c r="H67" i="145"/>
  <c r="G67" i="145"/>
  <c r="K66" i="145"/>
  <c r="J66" i="145"/>
  <c r="I66" i="145"/>
  <c r="H66" i="145"/>
  <c r="G66" i="145"/>
  <c r="K65" i="145"/>
  <c r="J65" i="145"/>
  <c r="I65" i="145"/>
  <c r="H65" i="145"/>
  <c r="G65" i="145"/>
  <c r="K64" i="145"/>
  <c r="J64" i="145"/>
  <c r="I64" i="145"/>
  <c r="H64" i="145"/>
  <c r="G64" i="145"/>
  <c r="K63" i="145"/>
  <c r="J63" i="145"/>
  <c r="I63" i="145"/>
  <c r="H63" i="145"/>
  <c r="G63" i="145"/>
  <c r="K62" i="145"/>
  <c r="J62" i="145"/>
  <c r="I62" i="145"/>
  <c r="H62" i="145"/>
  <c r="G62" i="145"/>
  <c r="K61" i="145"/>
  <c r="J61" i="145"/>
  <c r="I61" i="145"/>
  <c r="H61" i="145"/>
  <c r="G61" i="145"/>
  <c r="K60" i="145"/>
  <c r="J60" i="145"/>
  <c r="I60" i="145"/>
  <c r="H60" i="145"/>
  <c r="G60" i="145"/>
  <c r="K59" i="145"/>
  <c r="J59" i="145"/>
  <c r="I59" i="145"/>
  <c r="H59" i="145"/>
  <c r="G59" i="145"/>
  <c r="K58" i="145"/>
  <c r="J58" i="145"/>
  <c r="I58" i="145"/>
  <c r="H58" i="145"/>
  <c r="G58" i="145"/>
  <c r="K57" i="145"/>
  <c r="G57" i="145"/>
  <c r="K56" i="145"/>
  <c r="G56" i="145"/>
  <c r="K55" i="145"/>
  <c r="G55" i="145"/>
  <c r="K54" i="145"/>
  <c r="G54" i="145"/>
  <c r="K53" i="145"/>
  <c r="G53" i="145"/>
  <c r="K52" i="145"/>
  <c r="G52" i="145"/>
  <c r="K51" i="145"/>
  <c r="G51" i="145"/>
  <c r="K50" i="145"/>
  <c r="G50" i="145"/>
  <c r="K49" i="145"/>
  <c r="G49" i="145"/>
  <c r="K48" i="145"/>
  <c r="G48" i="145"/>
  <c r="K47" i="145"/>
  <c r="G47" i="145"/>
  <c r="K46" i="145"/>
  <c r="G46" i="145"/>
  <c r="K45" i="145"/>
  <c r="G45" i="145"/>
  <c r="K44" i="145"/>
  <c r="G44" i="145"/>
  <c r="K43" i="145"/>
  <c r="G43" i="145"/>
  <c r="K42" i="145"/>
  <c r="G42" i="145"/>
  <c r="K41" i="145"/>
  <c r="G41" i="145"/>
  <c r="K40" i="145"/>
  <c r="G40" i="145"/>
  <c r="K39" i="145"/>
  <c r="G39" i="145"/>
  <c r="K38" i="145"/>
  <c r="G38" i="145"/>
  <c r="K37" i="145"/>
  <c r="G37" i="145"/>
  <c r="K36" i="145"/>
  <c r="G36" i="145"/>
  <c r="K35" i="145"/>
  <c r="G35" i="145"/>
  <c r="K34" i="145"/>
  <c r="G34" i="145"/>
  <c r="K33" i="145"/>
  <c r="G33" i="145"/>
  <c r="K32" i="145"/>
  <c r="G32" i="145"/>
  <c r="K31" i="145"/>
  <c r="G31" i="145"/>
  <c r="K30" i="145"/>
  <c r="G30" i="145"/>
  <c r="K29" i="145"/>
  <c r="G29" i="145"/>
  <c r="K28" i="145"/>
  <c r="G28" i="145"/>
  <c r="K27" i="145"/>
  <c r="G27" i="145"/>
  <c r="K26" i="145"/>
  <c r="G26" i="145"/>
  <c r="K25" i="145"/>
  <c r="G25" i="145"/>
  <c r="K24" i="145"/>
  <c r="G24" i="145"/>
  <c r="K23" i="145"/>
  <c r="G23" i="145"/>
  <c r="K22" i="145"/>
  <c r="G22" i="145"/>
  <c r="K21" i="145"/>
  <c r="G21" i="145"/>
  <c r="G20" i="145"/>
  <c r="K19" i="145"/>
  <c r="G19" i="145"/>
  <c r="K17" i="145"/>
  <c r="G17" i="145"/>
  <c r="G16" i="145"/>
  <c r="K15" i="145"/>
  <c r="G15" i="145"/>
  <c r="K13" i="145"/>
  <c r="G13" i="145"/>
  <c r="G12" i="145"/>
  <c r="K11" i="145"/>
  <c r="G11" i="145"/>
  <c r="K9" i="145"/>
  <c r="G9" i="145"/>
  <c r="BN137" i="144"/>
  <c r="E135" i="144"/>
  <c r="E134" i="144"/>
  <c r="E133" i="144"/>
  <c r="E132" i="144"/>
  <c r="E131" i="144"/>
  <c r="E130" i="144"/>
  <c r="E129" i="144"/>
  <c r="E128" i="144"/>
  <c r="E127" i="144"/>
  <c r="E126" i="144"/>
  <c r="E125" i="144"/>
  <c r="E124" i="144"/>
  <c r="E123" i="144"/>
  <c r="E122" i="144"/>
  <c r="E121" i="144"/>
  <c r="E120" i="144"/>
  <c r="E119" i="144"/>
  <c r="E118" i="144"/>
  <c r="E117" i="144"/>
  <c r="E116" i="144"/>
  <c r="E114" i="144"/>
  <c r="E113" i="144"/>
  <c r="E112" i="144"/>
  <c r="E110" i="144"/>
  <c r="E109" i="144"/>
  <c r="E108" i="144"/>
  <c r="E107" i="144"/>
  <c r="E106" i="144"/>
  <c r="E105" i="144"/>
  <c r="E104" i="144"/>
  <c r="E103" i="144"/>
  <c r="E102" i="144"/>
  <c r="E101" i="144"/>
  <c r="E100" i="144"/>
  <c r="E98" i="144"/>
  <c r="E97" i="144"/>
  <c r="E96" i="144"/>
  <c r="E94" i="144"/>
  <c r="E93" i="144"/>
  <c r="E92" i="144"/>
  <c r="E91" i="144"/>
  <c r="E90" i="144"/>
  <c r="E89" i="144"/>
  <c r="E88" i="144"/>
  <c r="E87" i="144"/>
  <c r="E86" i="144"/>
  <c r="E85" i="144"/>
  <c r="E84" i="144"/>
  <c r="E82" i="144"/>
  <c r="E81" i="144"/>
  <c r="E80" i="144"/>
  <c r="E78" i="144"/>
  <c r="E77" i="144"/>
  <c r="E76" i="144"/>
  <c r="E75" i="144"/>
  <c r="E74" i="144"/>
  <c r="E73" i="144"/>
  <c r="E72" i="144"/>
  <c r="E71" i="144"/>
  <c r="E70" i="144"/>
  <c r="E69" i="144"/>
  <c r="E68" i="144"/>
  <c r="E66" i="144"/>
  <c r="E65" i="144"/>
  <c r="E64" i="144"/>
  <c r="E62" i="144"/>
  <c r="E61" i="144"/>
  <c r="E60" i="144"/>
  <c r="E59" i="144"/>
  <c r="E58" i="144"/>
  <c r="E57" i="144"/>
  <c r="E56" i="144"/>
  <c r="E55" i="144"/>
  <c r="E54" i="144"/>
  <c r="E53" i="144"/>
  <c r="E52" i="144"/>
  <c r="E50" i="144"/>
  <c r="E49" i="144"/>
  <c r="E48" i="144"/>
  <c r="E46" i="144"/>
  <c r="E45" i="144"/>
  <c r="E44" i="144"/>
  <c r="E43" i="144"/>
  <c r="E42" i="144"/>
  <c r="E41" i="144"/>
  <c r="E40" i="144"/>
  <c r="E37" i="144"/>
  <c r="E36" i="144"/>
  <c r="E35" i="144"/>
  <c r="E33" i="144"/>
  <c r="E32" i="144"/>
  <c r="E29" i="144"/>
  <c r="E28" i="144"/>
  <c r="E27" i="144"/>
  <c r="E26" i="144"/>
  <c r="E25" i="144"/>
  <c r="E24" i="144"/>
  <c r="E21" i="144"/>
  <c r="E20" i="144"/>
  <c r="E19" i="144"/>
  <c r="E18" i="144"/>
  <c r="E17" i="144"/>
  <c r="E16" i="144"/>
  <c r="E13" i="144"/>
  <c r="E12" i="144"/>
  <c r="E11" i="144"/>
  <c r="E10" i="144"/>
  <c r="E9" i="144"/>
  <c r="K112" i="103"/>
  <c r="J112" i="103"/>
  <c r="I112" i="103"/>
  <c r="H112" i="103"/>
  <c r="G112" i="103"/>
  <c r="F112" i="103"/>
  <c r="E112" i="103"/>
  <c r="D112" i="103"/>
  <c r="C112" i="103"/>
  <c r="K111" i="103"/>
  <c r="J111" i="103"/>
  <c r="I111" i="103"/>
  <c r="H111" i="103"/>
  <c r="G111" i="103"/>
  <c r="F111" i="103"/>
  <c r="E111" i="103"/>
  <c r="D111" i="103"/>
  <c r="C111" i="103"/>
  <c r="K110" i="103"/>
  <c r="J110" i="103"/>
  <c r="I110" i="103"/>
  <c r="H110" i="103"/>
  <c r="G110" i="103"/>
  <c r="F110" i="103"/>
  <c r="E110" i="103"/>
  <c r="D110" i="103"/>
  <c r="C110" i="103"/>
  <c r="K109" i="103"/>
  <c r="J109" i="103"/>
  <c r="I109" i="103"/>
  <c r="H109" i="103"/>
  <c r="G109" i="103"/>
  <c r="F109" i="103"/>
  <c r="E109" i="103"/>
  <c r="D109" i="103"/>
  <c r="C109" i="103"/>
  <c r="K108" i="103"/>
  <c r="J108" i="103"/>
  <c r="I108" i="103"/>
  <c r="H108" i="103"/>
  <c r="G108" i="103"/>
  <c r="F108" i="103"/>
  <c r="E108" i="103"/>
  <c r="D108" i="103"/>
  <c r="C108" i="103"/>
  <c r="K107" i="103"/>
  <c r="J107" i="103"/>
  <c r="I107" i="103"/>
  <c r="H107" i="103"/>
  <c r="G107" i="103"/>
  <c r="F107" i="103"/>
  <c r="E107" i="103"/>
  <c r="D107" i="103"/>
  <c r="C107" i="103"/>
  <c r="K106" i="103"/>
  <c r="J106" i="103"/>
  <c r="I106" i="103"/>
  <c r="H106" i="103"/>
  <c r="G106" i="103"/>
  <c r="F106" i="103"/>
  <c r="E106" i="103"/>
  <c r="D106" i="103"/>
  <c r="C106" i="103"/>
  <c r="K105" i="103"/>
  <c r="J105" i="103"/>
  <c r="I105" i="103"/>
  <c r="H105" i="103"/>
  <c r="G105" i="103"/>
  <c r="F105" i="103"/>
  <c r="E105" i="103"/>
  <c r="D105" i="103"/>
  <c r="C105" i="103"/>
  <c r="K104" i="103"/>
  <c r="J104" i="103"/>
  <c r="I104" i="103"/>
  <c r="H104" i="103"/>
  <c r="G104" i="103"/>
  <c r="F104" i="103"/>
  <c r="E104" i="103"/>
  <c r="D104" i="103"/>
  <c r="C104" i="103"/>
  <c r="K103" i="103"/>
  <c r="J103" i="103"/>
  <c r="I103" i="103"/>
  <c r="H103" i="103"/>
  <c r="G103" i="103"/>
  <c r="F103" i="103"/>
  <c r="E103" i="103"/>
  <c r="D103" i="103"/>
  <c r="C103" i="103"/>
  <c r="K102" i="103"/>
  <c r="J102" i="103"/>
  <c r="I102" i="103"/>
  <c r="H102" i="103"/>
  <c r="G102" i="103"/>
  <c r="F102" i="103"/>
  <c r="E102" i="103"/>
  <c r="D102" i="103"/>
  <c r="C102" i="103"/>
  <c r="K101" i="103"/>
  <c r="J101" i="103"/>
  <c r="I101" i="103"/>
  <c r="H101" i="103"/>
  <c r="G101" i="103"/>
  <c r="F101" i="103"/>
  <c r="E101" i="103"/>
  <c r="D101" i="103"/>
  <c r="C101" i="103"/>
  <c r="K100" i="103"/>
  <c r="J100" i="103"/>
  <c r="I100" i="103"/>
  <c r="H100" i="103"/>
  <c r="G100" i="103"/>
  <c r="F100" i="103"/>
  <c r="E100" i="103"/>
  <c r="D100" i="103"/>
  <c r="C100" i="103"/>
  <c r="K99" i="103"/>
  <c r="J99" i="103"/>
  <c r="I99" i="103"/>
  <c r="H99" i="103"/>
  <c r="G99" i="103"/>
  <c r="F99" i="103"/>
  <c r="E99" i="103"/>
  <c r="D99" i="103"/>
  <c r="C99" i="103"/>
  <c r="K98" i="103"/>
  <c r="J98" i="103"/>
  <c r="I98" i="103"/>
  <c r="H98" i="103"/>
  <c r="G98" i="103"/>
  <c r="F98" i="103"/>
  <c r="E98" i="103"/>
  <c r="D98" i="103"/>
  <c r="C98" i="103"/>
  <c r="K97" i="103"/>
  <c r="J97" i="103"/>
  <c r="I97" i="103"/>
  <c r="H97" i="103"/>
  <c r="G97" i="103"/>
  <c r="F97" i="103"/>
  <c r="E97" i="103"/>
  <c r="D97" i="103"/>
  <c r="C97" i="103"/>
  <c r="K96" i="103"/>
  <c r="J96" i="103"/>
  <c r="I96" i="103"/>
  <c r="H96" i="103"/>
  <c r="G96" i="103"/>
  <c r="F96" i="103"/>
  <c r="E96" i="103"/>
  <c r="D96" i="103"/>
  <c r="C96" i="103"/>
  <c r="K95" i="103"/>
  <c r="J95" i="103"/>
  <c r="I95" i="103"/>
  <c r="H95" i="103"/>
  <c r="G95" i="103"/>
  <c r="F95" i="103"/>
  <c r="E95" i="103"/>
  <c r="D95" i="103"/>
  <c r="C95" i="103"/>
  <c r="K94" i="103"/>
  <c r="J94" i="103"/>
  <c r="I94" i="103"/>
  <c r="H94" i="103"/>
  <c r="G94" i="103"/>
  <c r="F94" i="103"/>
  <c r="E94" i="103"/>
  <c r="D94" i="103"/>
  <c r="C94" i="103"/>
  <c r="K93" i="103"/>
  <c r="J93" i="103"/>
  <c r="I93" i="103"/>
  <c r="H93" i="103"/>
  <c r="G93" i="103"/>
  <c r="F93" i="103"/>
  <c r="E93" i="103"/>
  <c r="D93" i="103"/>
  <c r="C93" i="103"/>
  <c r="K92" i="103"/>
  <c r="J92" i="103"/>
  <c r="I92" i="103"/>
  <c r="H92" i="103"/>
  <c r="G92" i="103"/>
  <c r="F92" i="103"/>
  <c r="E92" i="103"/>
  <c r="D92" i="103"/>
  <c r="C92" i="103"/>
  <c r="K91" i="103"/>
  <c r="J91" i="103"/>
  <c r="I91" i="103"/>
  <c r="H91" i="103"/>
  <c r="G91" i="103"/>
  <c r="F91" i="103"/>
  <c r="E91" i="103"/>
  <c r="D91" i="103"/>
  <c r="C91" i="103"/>
  <c r="K90" i="103"/>
  <c r="J90" i="103"/>
  <c r="I90" i="103"/>
  <c r="H90" i="103"/>
  <c r="G90" i="103"/>
  <c r="F90" i="103"/>
  <c r="E90" i="103"/>
  <c r="D90" i="103"/>
  <c r="C90" i="103"/>
  <c r="K89" i="103"/>
  <c r="J89" i="103"/>
  <c r="I89" i="103"/>
  <c r="H89" i="103"/>
  <c r="G89" i="103"/>
  <c r="F89" i="103"/>
  <c r="E89" i="103"/>
  <c r="D89" i="103"/>
  <c r="C89" i="103"/>
  <c r="K88" i="103"/>
  <c r="J88" i="103"/>
  <c r="I88" i="103"/>
  <c r="H88" i="103"/>
  <c r="G88" i="103"/>
  <c r="F88" i="103"/>
  <c r="E88" i="103"/>
  <c r="D88" i="103"/>
  <c r="C88" i="103"/>
  <c r="K87" i="103"/>
  <c r="J87" i="103"/>
  <c r="I87" i="103"/>
  <c r="H87" i="103"/>
  <c r="G87" i="103"/>
  <c r="F87" i="103"/>
  <c r="E87" i="103"/>
  <c r="D87" i="103"/>
  <c r="C87" i="103"/>
  <c r="K86" i="103"/>
  <c r="J86" i="103"/>
  <c r="I86" i="103"/>
  <c r="H86" i="103"/>
  <c r="G86" i="103"/>
  <c r="F86" i="103"/>
  <c r="E86" i="103"/>
  <c r="D86" i="103"/>
  <c r="C86" i="103"/>
  <c r="K85" i="103"/>
  <c r="J85" i="103"/>
  <c r="I85" i="103"/>
  <c r="H85" i="103"/>
  <c r="G85" i="103"/>
  <c r="F85" i="103"/>
  <c r="E85" i="103"/>
  <c r="D85" i="103"/>
  <c r="C85" i="103"/>
  <c r="K84" i="103"/>
  <c r="J84" i="103"/>
  <c r="I84" i="103"/>
  <c r="H84" i="103"/>
  <c r="G84" i="103"/>
  <c r="F84" i="103"/>
  <c r="E84" i="103"/>
  <c r="D84" i="103"/>
  <c r="C84" i="103"/>
  <c r="K83" i="103"/>
  <c r="J83" i="103"/>
  <c r="I83" i="103"/>
  <c r="H83" i="103"/>
  <c r="G83" i="103"/>
  <c r="F83" i="103"/>
  <c r="E83" i="103"/>
  <c r="D83" i="103"/>
  <c r="C83" i="103"/>
  <c r="K82" i="103"/>
  <c r="J82" i="103"/>
  <c r="I82" i="103"/>
  <c r="H82" i="103"/>
  <c r="G82" i="103"/>
  <c r="F82" i="103"/>
  <c r="E82" i="103"/>
  <c r="D82" i="103"/>
  <c r="C82" i="103"/>
  <c r="K81" i="103"/>
  <c r="J81" i="103"/>
  <c r="I81" i="103"/>
  <c r="H81" i="103"/>
  <c r="G81" i="103"/>
  <c r="F81" i="103"/>
  <c r="E81" i="103"/>
  <c r="D81" i="103"/>
  <c r="C81" i="103"/>
  <c r="K80" i="103"/>
  <c r="J80" i="103"/>
  <c r="I80" i="103"/>
  <c r="H80" i="103"/>
  <c r="G80" i="103"/>
  <c r="F80" i="103"/>
  <c r="E80" i="103"/>
  <c r="D80" i="103"/>
  <c r="C80" i="103"/>
  <c r="K79" i="103"/>
  <c r="J79" i="103"/>
  <c r="I79" i="103"/>
  <c r="H79" i="103"/>
  <c r="G79" i="103"/>
  <c r="F79" i="103"/>
  <c r="E79" i="103"/>
  <c r="D79" i="103"/>
  <c r="C79" i="103"/>
  <c r="K78" i="103"/>
  <c r="J78" i="103"/>
  <c r="I78" i="103"/>
  <c r="H78" i="103"/>
  <c r="G78" i="103"/>
  <c r="F78" i="103"/>
  <c r="E78" i="103"/>
  <c r="D78" i="103"/>
  <c r="C78" i="103"/>
  <c r="K77" i="103"/>
  <c r="J77" i="103"/>
  <c r="I77" i="103"/>
  <c r="H77" i="103"/>
  <c r="G77" i="103"/>
  <c r="F77" i="103"/>
  <c r="E77" i="103"/>
  <c r="D77" i="103"/>
  <c r="C77" i="103"/>
  <c r="K76" i="103"/>
  <c r="J76" i="103"/>
  <c r="I76" i="103"/>
  <c r="H76" i="103"/>
  <c r="G76" i="103"/>
  <c r="F76" i="103"/>
  <c r="E76" i="103"/>
  <c r="D76" i="103"/>
  <c r="C76" i="103"/>
  <c r="K75" i="103"/>
  <c r="J75" i="103"/>
  <c r="I75" i="103"/>
  <c r="H75" i="103"/>
  <c r="G75" i="103"/>
  <c r="F75" i="103"/>
  <c r="E75" i="103"/>
  <c r="D75" i="103"/>
  <c r="C75" i="103"/>
  <c r="K74" i="103"/>
  <c r="J74" i="103"/>
  <c r="I74" i="103"/>
  <c r="H74" i="103"/>
  <c r="G74" i="103"/>
  <c r="F74" i="103"/>
  <c r="E74" i="103"/>
  <c r="D74" i="103"/>
  <c r="C74" i="103"/>
  <c r="K73" i="103"/>
  <c r="J73" i="103"/>
  <c r="I73" i="103"/>
  <c r="H73" i="103"/>
  <c r="G73" i="103"/>
  <c r="F73" i="103"/>
  <c r="E73" i="103"/>
  <c r="D73" i="103"/>
  <c r="C73" i="103"/>
  <c r="K72" i="103"/>
  <c r="J72" i="103"/>
  <c r="I72" i="103"/>
  <c r="H72" i="103"/>
  <c r="G72" i="103"/>
  <c r="F72" i="103"/>
  <c r="E72" i="103"/>
  <c r="D72" i="103"/>
  <c r="C72" i="103"/>
  <c r="K71" i="103"/>
  <c r="J71" i="103"/>
  <c r="I71" i="103"/>
  <c r="H71" i="103"/>
  <c r="G71" i="103"/>
  <c r="F71" i="103"/>
  <c r="E71" i="103"/>
  <c r="D71" i="103"/>
  <c r="C71" i="103"/>
  <c r="K70" i="103"/>
  <c r="J70" i="103"/>
  <c r="I70" i="103"/>
  <c r="H70" i="103"/>
  <c r="G70" i="103"/>
  <c r="F70" i="103"/>
  <c r="E70" i="103"/>
  <c r="D70" i="103"/>
  <c r="C70" i="103"/>
  <c r="K69" i="103"/>
  <c r="J69" i="103"/>
  <c r="I69" i="103"/>
  <c r="H69" i="103"/>
  <c r="G69" i="103"/>
  <c r="F69" i="103"/>
  <c r="E69" i="103"/>
  <c r="D69" i="103"/>
  <c r="C69" i="103"/>
  <c r="K68" i="103"/>
  <c r="J68" i="103"/>
  <c r="I68" i="103"/>
  <c r="H68" i="103"/>
  <c r="G68" i="103"/>
  <c r="F68" i="103"/>
  <c r="E68" i="103"/>
  <c r="D68" i="103"/>
  <c r="C68" i="103"/>
  <c r="K67" i="103"/>
  <c r="J67" i="103"/>
  <c r="I67" i="103"/>
  <c r="H67" i="103"/>
  <c r="G67" i="103"/>
  <c r="F67" i="103"/>
  <c r="E67" i="103"/>
  <c r="D67" i="103"/>
  <c r="C67" i="103"/>
  <c r="K66" i="103"/>
  <c r="J66" i="103"/>
  <c r="I66" i="103"/>
  <c r="H66" i="103"/>
  <c r="G66" i="103"/>
  <c r="F66" i="103"/>
  <c r="E66" i="103"/>
  <c r="D66" i="103"/>
  <c r="C66" i="103"/>
  <c r="K65" i="103"/>
  <c r="J65" i="103"/>
  <c r="I65" i="103"/>
  <c r="H65" i="103"/>
  <c r="G65" i="103"/>
  <c r="F65" i="103"/>
  <c r="E65" i="103"/>
  <c r="D65" i="103"/>
  <c r="C65" i="103"/>
  <c r="K64" i="103"/>
  <c r="J64" i="103"/>
  <c r="I64" i="103"/>
  <c r="H64" i="103"/>
  <c r="G64" i="103"/>
  <c r="F64" i="103"/>
  <c r="E64" i="103"/>
  <c r="D64" i="103"/>
  <c r="C64" i="103"/>
  <c r="K63" i="103"/>
  <c r="J63" i="103"/>
  <c r="I63" i="103"/>
  <c r="H63" i="103"/>
  <c r="G63" i="103"/>
  <c r="F63" i="103"/>
  <c r="E63" i="103"/>
  <c r="D63" i="103"/>
  <c r="C63" i="103"/>
  <c r="K62" i="103"/>
  <c r="J62" i="103"/>
  <c r="I62" i="103"/>
  <c r="H62" i="103"/>
  <c r="G62" i="103"/>
  <c r="F62" i="103"/>
  <c r="E62" i="103"/>
  <c r="D62" i="103"/>
  <c r="C62" i="103"/>
  <c r="K61" i="103"/>
  <c r="J61" i="103"/>
  <c r="I61" i="103"/>
  <c r="H61" i="103"/>
  <c r="G61" i="103"/>
  <c r="F61" i="103"/>
  <c r="E61" i="103"/>
  <c r="D61" i="103"/>
  <c r="C61" i="103"/>
  <c r="K60" i="103"/>
  <c r="J60" i="103"/>
  <c r="I60" i="103"/>
  <c r="H60" i="103"/>
  <c r="G60" i="103"/>
  <c r="F60" i="103"/>
  <c r="E60" i="103"/>
  <c r="D60" i="103"/>
  <c r="C60" i="103"/>
  <c r="K59" i="103"/>
  <c r="J59" i="103"/>
  <c r="I59" i="103"/>
  <c r="H59" i="103"/>
  <c r="G59" i="103"/>
  <c r="F59" i="103"/>
  <c r="E59" i="103"/>
  <c r="D59" i="103"/>
  <c r="C59" i="103"/>
  <c r="K58" i="103"/>
  <c r="J58" i="103"/>
  <c r="I58" i="103"/>
  <c r="H58" i="103"/>
  <c r="G58" i="103"/>
  <c r="F58" i="103"/>
  <c r="E58" i="103"/>
  <c r="D58" i="103"/>
  <c r="C58" i="103"/>
  <c r="K57" i="103"/>
  <c r="J57" i="103"/>
  <c r="I57" i="103"/>
  <c r="H57" i="103"/>
  <c r="G57" i="103"/>
  <c r="F57" i="103"/>
  <c r="C57" i="103"/>
  <c r="K56" i="103"/>
  <c r="J56" i="103"/>
  <c r="I56" i="103"/>
  <c r="H56" i="103"/>
  <c r="G56" i="103"/>
  <c r="F56" i="103"/>
  <c r="C56" i="103"/>
  <c r="K55" i="103"/>
  <c r="J55" i="103"/>
  <c r="I55" i="103"/>
  <c r="H55" i="103"/>
  <c r="G55" i="103"/>
  <c r="F55" i="103"/>
  <c r="C55" i="103"/>
  <c r="K54" i="103"/>
  <c r="J54" i="103"/>
  <c r="I54" i="103"/>
  <c r="H54" i="103"/>
  <c r="G54" i="103"/>
  <c r="F54" i="103"/>
  <c r="C54" i="103"/>
  <c r="K53" i="103"/>
  <c r="J53" i="103"/>
  <c r="I53" i="103"/>
  <c r="H53" i="103"/>
  <c r="G53" i="103"/>
  <c r="F53" i="103"/>
  <c r="C53" i="103"/>
  <c r="K52" i="103"/>
  <c r="J52" i="103"/>
  <c r="I52" i="103"/>
  <c r="H52" i="103"/>
  <c r="G52" i="103"/>
  <c r="F52" i="103"/>
  <c r="C52" i="103"/>
  <c r="K51" i="103"/>
  <c r="J51" i="103"/>
  <c r="I51" i="103"/>
  <c r="H51" i="103"/>
  <c r="G51" i="103"/>
  <c r="F51" i="103"/>
  <c r="C51" i="103"/>
  <c r="K50" i="103"/>
  <c r="J50" i="103"/>
  <c r="I50" i="103"/>
  <c r="H50" i="103"/>
  <c r="G50" i="103"/>
  <c r="F50" i="103"/>
  <c r="C50" i="103"/>
  <c r="K49" i="103"/>
  <c r="J49" i="103"/>
  <c r="I49" i="103"/>
  <c r="H49" i="103"/>
  <c r="G49" i="103"/>
  <c r="F49" i="103"/>
  <c r="C49" i="103"/>
  <c r="K48" i="103"/>
  <c r="J48" i="103"/>
  <c r="I48" i="103"/>
  <c r="H48" i="103"/>
  <c r="G48" i="103"/>
  <c r="F48" i="103"/>
  <c r="C48" i="103"/>
  <c r="K47" i="103"/>
  <c r="J47" i="103"/>
  <c r="I47" i="103"/>
  <c r="H47" i="103"/>
  <c r="G47" i="103"/>
  <c r="F47" i="103"/>
  <c r="C47" i="103"/>
  <c r="K46" i="103"/>
  <c r="J46" i="103"/>
  <c r="I46" i="103"/>
  <c r="H46" i="103"/>
  <c r="G46" i="103"/>
  <c r="F46" i="103"/>
  <c r="C46" i="103"/>
  <c r="K45" i="103"/>
  <c r="J45" i="103"/>
  <c r="I45" i="103"/>
  <c r="H45" i="103"/>
  <c r="G45" i="103"/>
  <c r="F45" i="103"/>
  <c r="C45" i="103"/>
  <c r="K44" i="103"/>
  <c r="J44" i="103"/>
  <c r="I44" i="103"/>
  <c r="H44" i="103"/>
  <c r="G44" i="103"/>
  <c r="F44" i="103"/>
  <c r="C44" i="103"/>
  <c r="K43" i="103"/>
  <c r="J43" i="103"/>
  <c r="I43" i="103"/>
  <c r="H43" i="103"/>
  <c r="G43" i="103"/>
  <c r="F43" i="103"/>
  <c r="C43" i="103"/>
  <c r="K42" i="103"/>
  <c r="J42" i="103"/>
  <c r="I42" i="103"/>
  <c r="H42" i="103"/>
  <c r="G42" i="103"/>
  <c r="F42" i="103"/>
  <c r="C42" i="103"/>
  <c r="K41" i="103"/>
  <c r="J41" i="103"/>
  <c r="I41" i="103"/>
  <c r="H41" i="103"/>
  <c r="G41" i="103"/>
  <c r="F41" i="103"/>
  <c r="C41" i="103"/>
  <c r="K40" i="103"/>
  <c r="J40" i="103"/>
  <c r="I40" i="103"/>
  <c r="H40" i="103"/>
  <c r="G40" i="103"/>
  <c r="F40" i="103"/>
  <c r="C40" i="103"/>
  <c r="K39" i="103"/>
  <c r="J39" i="103"/>
  <c r="I39" i="103"/>
  <c r="H39" i="103"/>
  <c r="G39" i="103"/>
  <c r="F39" i="103"/>
  <c r="C39" i="103"/>
  <c r="K38" i="103"/>
  <c r="J38" i="103"/>
  <c r="I38" i="103"/>
  <c r="H38" i="103"/>
  <c r="G38" i="103"/>
  <c r="F38" i="103"/>
  <c r="C38" i="103"/>
  <c r="K37" i="103"/>
  <c r="J37" i="103"/>
  <c r="I37" i="103"/>
  <c r="H37" i="103"/>
  <c r="G37" i="103"/>
  <c r="F37" i="103"/>
  <c r="C37" i="103"/>
  <c r="K36" i="103"/>
  <c r="J36" i="103"/>
  <c r="I36" i="103"/>
  <c r="H36" i="103"/>
  <c r="G36" i="103"/>
  <c r="F36" i="103"/>
  <c r="C36" i="103"/>
  <c r="K35" i="103"/>
  <c r="J35" i="103"/>
  <c r="I35" i="103"/>
  <c r="H35" i="103"/>
  <c r="G35" i="103"/>
  <c r="F35" i="103"/>
  <c r="C35" i="103"/>
  <c r="K34" i="103"/>
  <c r="J34" i="103"/>
  <c r="I34" i="103"/>
  <c r="H34" i="103"/>
  <c r="G34" i="103"/>
  <c r="F34" i="103"/>
  <c r="C34" i="103"/>
  <c r="K33" i="103"/>
  <c r="J33" i="103"/>
  <c r="I33" i="103"/>
  <c r="H33" i="103"/>
  <c r="G33" i="103"/>
  <c r="F33" i="103"/>
  <c r="C33" i="103"/>
  <c r="K32" i="103"/>
  <c r="J32" i="103"/>
  <c r="I32" i="103"/>
  <c r="H32" i="103"/>
  <c r="G32" i="103"/>
  <c r="F32" i="103"/>
  <c r="C32" i="103"/>
  <c r="K31" i="103"/>
  <c r="J31" i="103"/>
  <c r="I31" i="103"/>
  <c r="H31" i="103"/>
  <c r="G31" i="103"/>
  <c r="F31" i="103"/>
  <c r="C31" i="103"/>
  <c r="K30" i="103"/>
  <c r="J30" i="103"/>
  <c r="I30" i="103"/>
  <c r="H30" i="103"/>
  <c r="G30" i="103"/>
  <c r="F30" i="103"/>
  <c r="C30" i="103"/>
  <c r="K29" i="103"/>
  <c r="J29" i="103"/>
  <c r="I29" i="103"/>
  <c r="H29" i="103"/>
  <c r="G29" i="103"/>
  <c r="F29" i="103"/>
  <c r="C29" i="103"/>
  <c r="K28" i="103"/>
  <c r="J28" i="103"/>
  <c r="I28" i="103"/>
  <c r="H28" i="103"/>
  <c r="G28" i="103"/>
  <c r="F28" i="103"/>
  <c r="C28" i="103"/>
  <c r="K27" i="103"/>
  <c r="J27" i="103"/>
  <c r="I27" i="103"/>
  <c r="H27" i="103"/>
  <c r="G27" i="103"/>
  <c r="F27" i="103"/>
  <c r="C27" i="103"/>
  <c r="K26" i="103"/>
  <c r="J26" i="103"/>
  <c r="I26" i="103"/>
  <c r="H26" i="103"/>
  <c r="G26" i="103"/>
  <c r="F26" i="103"/>
  <c r="C26" i="103"/>
  <c r="K25" i="103"/>
  <c r="J25" i="103"/>
  <c r="I25" i="103"/>
  <c r="H25" i="103"/>
  <c r="G25" i="103"/>
  <c r="F25" i="103"/>
  <c r="C25" i="103"/>
  <c r="K24" i="103"/>
  <c r="J24" i="103"/>
  <c r="I24" i="103"/>
  <c r="H24" i="103"/>
  <c r="G24" i="103"/>
  <c r="F24" i="103"/>
  <c r="C24" i="103"/>
  <c r="K23" i="103"/>
  <c r="J23" i="103"/>
  <c r="I23" i="103"/>
  <c r="H23" i="103"/>
  <c r="G23" i="103"/>
  <c r="F23" i="103"/>
  <c r="C23" i="103"/>
  <c r="K22" i="103"/>
  <c r="J22" i="103"/>
  <c r="I22" i="103"/>
  <c r="H22" i="103"/>
  <c r="G22" i="103"/>
  <c r="F22" i="103"/>
  <c r="C22" i="103"/>
  <c r="K21" i="103"/>
  <c r="J21" i="103"/>
  <c r="I21" i="103"/>
  <c r="H21" i="103"/>
  <c r="G21" i="103"/>
  <c r="F21" i="103"/>
  <c r="C21" i="103"/>
  <c r="K20" i="103"/>
  <c r="J20" i="103"/>
  <c r="I20" i="103"/>
  <c r="H20" i="103"/>
  <c r="G20" i="103"/>
  <c r="F20" i="103"/>
  <c r="C20" i="103"/>
  <c r="K19" i="103"/>
  <c r="J19" i="103"/>
  <c r="I19" i="103"/>
  <c r="H19" i="103"/>
  <c r="G19" i="103"/>
  <c r="F19" i="103"/>
  <c r="C19" i="103"/>
  <c r="K18" i="103"/>
  <c r="J18" i="103"/>
  <c r="I18" i="103"/>
  <c r="H18" i="103"/>
  <c r="G18" i="103"/>
  <c r="F18" i="103"/>
  <c r="C18" i="103"/>
  <c r="K17" i="103"/>
  <c r="J17" i="103"/>
  <c r="I17" i="103"/>
  <c r="H17" i="103"/>
  <c r="G17" i="103"/>
  <c r="F17" i="103"/>
  <c r="C17" i="103"/>
  <c r="K16" i="103"/>
  <c r="J16" i="103"/>
  <c r="I16" i="103"/>
  <c r="H16" i="103"/>
  <c r="G16" i="103"/>
  <c r="F16" i="103"/>
  <c r="C16" i="103"/>
  <c r="K15" i="103"/>
  <c r="J15" i="103"/>
  <c r="I15" i="103"/>
  <c r="H15" i="103"/>
  <c r="G15" i="103"/>
  <c r="F15" i="103"/>
  <c r="C15" i="103"/>
  <c r="K14" i="103"/>
  <c r="J14" i="103"/>
  <c r="I14" i="103"/>
  <c r="H14" i="103"/>
  <c r="G14" i="103"/>
  <c r="F14" i="103"/>
  <c r="C14" i="103"/>
  <c r="K13" i="103"/>
  <c r="J13" i="103"/>
  <c r="I13" i="103"/>
  <c r="H13" i="103"/>
  <c r="G13" i="103"/>
  <c r="F13" i="103"/>
  <c r="C13" i="103"/>
  <c r="K12" i="103"/>
  <c r="J12" i="103"/>
  <c r="I12" i="103"/>
  <c r="H12" i="103"/>
  <c r="G12" i="103"/>
  <c r="F12" i="103"/>
  <c r="C12" i="103"/>
  <c r="K11" i="103"/>
  <c r="J11" i="103"/>
  <c r="I11" i="103"/>
  <c r="H11" i="103"/>
  <c r="G11" i="103"/>
  <c r="F11" i="103"/>
  <c r="C11" i="103"/>
  <c r="K10" i="103"/>
  <c r="J10" i="103"/>
  <c r="I10" i="103"/>
  <c r="H10" i="103"/>
  <c r="G10" i="103"/>
  <c r="F10" i="103"/>
  <c r="C10" i="103"/>
  <c r="K9" i="103"/>
  <c r="J9" i="103"/>
  <c r="I9" i="103"/>
  <c r="H9" i="103"/>
  <c r="G9" i="103"/>
  <c r="F9" i="103"/>
  <c r="C9" i="103"/>
  <c r="J43" i="275"/>
  <c r="J44" i="275"/>
  <c r="K43" i="275"/>
  <c r="I43" i="275"/>
  <c r="J42" i="275"/>
  <c r="K42" i="275"/>
  <c r="W42" i="275"/>
  <c r="I42" i="275"/>
  <c r="J41" i="275"/>
  <c r="K41" i="275"/>
  <c r="I41" i="275"/>
  <c r="J40" i="275"/>
  <c r="K40" i="275"/>
  <c r="U40" i="275"/>
  <c r="I40" i="275"/>
  <c r="J39" i="275"/>
  <c r="K39" i="275"/>
  <c r="V39" i="275"/>
  <c r="I39" i="275"/>
  <c r="J38" i="275"/>
  <c r="K38" i="275"/>
  <c r="W38" i="275"/>
  <c r="I38" i="275"/>
  <c r="J37" i="275"/>
  <c r="K37" i="275"/>
  <c r="U37" i="275" s="1"/>
  <c r="V37" i="275"/>
  <c r="E101" i="276" s="1"/>
  <c r="I37" i="275"/>
  <c r="J36" i="275"/>
  <c r="W36" i="275" s="1"/>
  <c r="K36" i="275"/>
  <c r="U36" i="275"/>
  <c r="V36" i="275"/>
  <c r="E100" i="276" s="1"/>
  <c r="C100" i="277" s="1"/>
  <c r="H100" i="277" s="1"/>
  <c r="I36" i="275"/>
  <c r="J35" i="275"/>
  <c r="K35" i="275"/>
  <c r="V35" i="275"/>
  <c r="E99" i="276" s="1"/>
  <c r="C99" i="277" s="1"/>
  <c r="H99" i="277" s="1"/>
  <c r="I35" i="275"/>
  <c r="J34" i="275"/>
  <c r="K34" i="275"/>
  <c r="W34" i="275"/>
  <c r="I34" i="275"/>
  <c r="J33" i="275"/>
  <c r="K33" i="275"/>
  <c r="V33" i="275"/>
  <c r="I33" i="275"/>
  <c r="J32" i="275"/>
  <c r="W32" i="275" s="1"/>
  <c r="K32" i="275"/>
  <c r="V32" i="275"/>
  <c r="U32" i="275"/>
  <c r="AB96" i="157" s="1"/>
  <c r="I32" i="275"/>
  <c r="J31" i="275"/>
  <c r="K31" i="275"/>
  <c r="V31" i="275"/>
  <c r="E95" i="276" s="1"/>
  <c r="C95" i="277" s="1"/>
  <c r="H95" i="277" s="1"/>
  <c r="I31" i="275"/>
  <c r="J30" i="275"/>
  <c r="K30" i="275"/>
  <c r="W30" i="275"/>
  <c r="I30" i="275"/>
  <c r="J29" i="275"/>
  <c r="K29" i="275"/>
  <c r="V29" i="275"/>
  <c r="I29" i="275"/>
  <c r="J28" i="275"/>
  <c r="K28" i="275"/>
  <c r="U28" i="275"/>
  <c r="AB92" i="157" s="1"/>
  <c r="I28" i="275"/>
  <c r="J27" i="275"/>
  <c r="K27" i="275"/>
  <c r="I27" i="275"/>
  <c r="J26" i="275"/>
  <c r="K26" i="275"/>
  <c r="W26" i="275"/>
  <c r="I26" i="275"/>
  <c r="J25" i="275"/>
  <c r="K25" i="275"/>
  <c r="U25" i="275" s="1"/>
  <c r="V25" i="275"/>
  <c r="I25" i="275"/>
  <c r="J24" i="275"/>
  <c r="K24" i="275"/>
  <c r="U24" i="275"/>
  <c r="I24" i="275"/>
  <c r="J23" i="275"/>
  <c r="K23" i="275"/>
  <c r="V23" i="275"/>
  <c r="I23" i="275"/>
  <c r="J22" i="275"/>
  <c r="K22" i="275"/>
  <c r="W22" i="275"/>
  <c r="I22" i="275"/>
  <c r="J21" i="275"/>
  <c r="K21" i="275"/>
  <c r="U21" i="275" s="1"/>
  <c r="V21" i="275"/>
  <c r="I21" i="275"/>
  <c r="J20" i="275"/>
  <c r="W20" i="275" s="1"/>
  <c r="K20" i="275"/>
  <c r="U20" i="275"/>
  <c r="V20" i="275"/>
  <c r="I20" i="275"/>
  <c r="J19" i="275"/>
  <c r="K19" i="275"/>
  <c r="V19" i="275"/>
  <c r="I19" i="275"/>
  <c r="J18" i="275"/>
  <c r="K18" i="275"/>
  <c r="W18" i="275"/>
  <c r="I18" i="275"/>
  <c r="J17" i="275"/>
  <c r="K17" i="275"/>
  <c r="V17" i="275"/>
  <c r="I17" i="275"/>
  <c r="J16" i="275"/>
  <c r="W16" i="275" s="1"/>
  <c r="K16" i="275"/>
  <c r="V16" i="275"/>
  <c r="U16" i="275"/>
  <c r="AB80" i="157" s="1"/>
  <c r="I16" i="275"/>
  <c r="J15" i="275"/>
  <c r="K15" i="275"/>
  <c r="V15" i="275"/>
  <c r="E79" i="276" s="1"/>
  <c r="C79" i="277" s="1"/>
  <c r="H79" i="277" s="1"/>
  <c r="I15" i="275"/>
  <c r="J14" i="275"/>
  <c r="K14" i="275"/>
  <c r="W14" i="275"/>
  <c r="I14" i="275"/>
  <c r="J13" i="275"/>
  <c r="K13" i="275"/>
  <c r="V13" i="275"/>
  <c r="I13" i="275"/>
  <c r="J12" i="275"/>
  <c r="K12" i="275"/>
  <c r="U12" i="275"/>
  <c r="AB76" i="157" s="1"/>
  <c r="I12" i="275"/>
  <c r="J11" i="275"/>
  <c r="K11" i="275"/>
  <c r="I11" i="275"/>
  <c r="J10" i="275"/>
  <c r="K10" i="275"/>
  <c r="W10" i="275"/>
  <c r="I10" i="275"/>
  <c r="J9" i="275"/>
  <c r="K9" i="275"/>
  <c r="U9" i="275" s="1"/>
  <c r="V9" i="275"/>
  <c r="I9" i="275"/>
  <c r="J8" i="275"/>
  <c r="K8" i="275"/>
  <c r="U8" i="275"/>
  <c r="I8" i="275"/>
  <c r="J7" i="275"/>
  <c r="K7" i="275"/>
  <c r="V7" i="275"/>
  <c r="I7" i="275"/>
  <c r="J6" i="275"/>
  <c r="K6" i="275"/>
  <c r="W6" i="275"/>
  <c r="I6" i="275"/>
  <c r="J5" i="275"/>
  <c r="K5" i="275"/>
  <c r="U5" i="275" s="1"/>
  <c r="V5" i="275"/>
  <c r="I5" i="275"/>
  <c r="J4" i="275"/>
  <c r="W4" i="275" s="1"/>
  <c r="K4" i="275"/>
  <c r="U4" i="275"/>
  <c r="V4" i="275"/>
  <c r="I4" i="275"/>
  <c r="J3" i="275"/>
  <c r="K3" i="275"/>
  <c r="V3" i="275"/>
  <c r="E67" i="276" s="1"/>
  <c r="C67" i="277" s="1"/>
  <c r="H67" i="277" s="1"/>
  <c r="I3" i="275"/>
  <c r="S113" i="157"/>
  <c r="R113" i="157"/>
  <c r="U113" i="157"/>
  <c r="V113" i="157"/>
  <c r="W113" i="157"/>
  <c r="X113" i="157"/>
  <c r="Y113" i="157"/>
  <c r="H113" i="276"/>
  <c r="K113" i="276"/>
  <c r="L113" i="276"/>
  <c r="B113" i="276"/>
  <c r="S112" i="157"/>
  <c r="R112" i="157"/>
  <c r="U112" i="157"/>
  <c r="V112" i="157"/>
  <c r="W112" i="157"/>
  <c r="X112" i="157"/>
  <c r="Y112" i="157"/>
  <c r="T112" i="157"/>
  <c r="H112" i="276"/>
  <c r="K112" i="276"/>
  <c r="L112" i="276"/>
  <c r="B112" i="276"/>
  <c r="S111" i="157"/>
  <c r="R111" i="157"/>
  <c r="U111" i="157"/>
  <c r="V111" i="157"/>
  <c r="W111" i="157"/>
  <c r="X111" i="157"/>
  <c r="Y111" i="157"/>
  <c r="H111" i="276"/>
  <c r="K111" i="276"/>
  <c r="B111" i="276"/>
  <c r="S110" i="157"/>
  <c r="R110" i="157"/>
  <c r="U110" i="157"/>
  <c r="V110" i="157"/>
  <c r="W110" i="157"/>
  <c r="X110" i="157"/>
  <c r="K110" i="276" s="1"/>
  <c r="Y110" i="157"/>
  <c r="H110" i="276"/>
  <c r="L110" i="276"/>
  <c r="B110" i="276"/>
  <c r="S109" i="157"/>
  <c r="R109" i="157"/>
  <c r="T109" i="157" s="1"/>
  <c r="D109" i="276" s="1"/>
  <c r="U109" i="157"/>
  <c r="V109" i="157"/>
  <c r="W109" i="157"/>
  <c r="X109" i="157"/>
  <c r="Y109" i="157"/>
  <c r="H109" i="276"/>
  <c r="K109" i="276"/>
  <c r="L109" i="276"/>
  <c r="B109" i="276"/>
  <c r="S108" i="157"/>
  <c r="R108" i="157"/>
  <c r="U108" i="157"/>
  <c r="V108" i="157"/>
  <c r="W108" i="157"/>
  <c r="X108" i="157"/>
  <c r="Y108" i="157"/>
  <c r="T108" i="157"/>
  <c r="H108" i="276"/>
  <c r="K108" i="276"/>
  <c r="L108" i="276"/>
  <c r="B108" i="276"/>
  <c r="S107" i="157"/>
  <c r="T107" i="157"/>
  <c r="U107" i="157"/>
  <c r="D107" i="276" s="1"/>
  <c r="H107" i="276"/>
  <c r="W107" i="157"/>
  <c r="X107" i="157"/>
  <c r="K107" i="276" s="1"/>
  <c r="Y107" i="157"/>
  <c r="L107" i="276" s="1"/>
  <c r="B107" i="276"/>
  <c r="S106" i="157"/>
  <c r="T106" i="157"/>
  <c r="U106" i="157"/>
  <c r="D106" i="276"/>
  <c r="H106" i="276"/>
  <c r="W106" i="157"/>
  <c r="X106" i="157"/>
  <c r="K106" i="276" s="1"/>
  <c r="J106" i="276" s="1"/>
  <c r="M106" i="277" s="1"/>
  <c r="Y106" i="157"/>
  <c r="L106" i="276"/>
  <c r="B106" i="276"/>
  <c r="S105" i="157"/>
  <c r="T105" i="157"/>
  <c r="D105" i="276" s="1"/>
  <c r="U105" i="157"/>
  <c r="H105" i="276"/>
  <c r="W105" i="157"/>
  <c r="X105" i="157"/>
  <c r="K105" i="276" s="1"/>
  <c r="Y105" i="157"/>
  <c r="L105" i="276" s="1"/>
  <c r="B105" i="276"/>
  <c r="S104" i="157"/>
  <c r="T104" i="157"/>
  <c r="U104" i="157"/>
  <c r="H104" i="276"/>
  <c r="W104" i="157"/>
  <c r="X104" i="157"/>
  <c r="K104" i="276"/>
  <c r="Y104" i="157"/>
  <c r="L104" i="276" s="1"/>
  <c r="B104" i="276"/>
  <c r="S103" i="157"/>
  <c r="T103" i="157"/>
  <c r="U103" i="157"/>
  <c r="D103" i="276" s="1"/>
  <c r="H103" i="276"/>
  <c r="W103" i="157"/>
  <c r="X103" i="157"/>
  <c r="K103" i="276"/>
  <c r="Y103" i="157"/>
  <c r="L103" i="276" s="1"/>
  <c r="J103" i="276" s="1"/>
  <c r="M103" i="277"/>
  <c r="B103" i="276"/>
  <c r="S102" i="157"/>
  <c r="T102" i="157"/>
  <c r="U102" i="157"/>
  <c r="D102" i="276"/>
  <c r="H102" i="276"/>
  <c r="W102" i="157"/>
  <c r="X102" i="157"/>
  <c r="K102" i="276" s="1"/>
  <c r="Y102" i="157"/>
  <c r="L102" i="276"/>
  <c r="B102" i="276"/>
  <c r="S101" i="157"/>
  <c r="C101" i="277"/>
  <c r="H101" i="277" s="1"/>
  <c r="T101" i="157"/>
  <c r="D101" i="276" s="1"/>
  <c r="U101" i="157"/>
  <c r="H101" i="276"/>
  <c r="W101" i="157"/>
  <c r="X101" i="157"/>
  <c r="K101" i="276" s="1"/>
  <c r="J101" i="276" s="1"/>
  <c r="M101" i="277" s="1"/>
  <c r="Y101" i="157"/>
  <c r="L101" i="276" s="1"/>
  <c r="B101" i="276"/>
  <c r="S100" i="157"/>
  <c r="T100" i="157"/>
  <c r="U100" i="157"/>
  <c r="H100" i="276"/>
  <c r="W100" i="157"/>
  <c r="X100" i="157"/>
  <c r="K100" i="276"/>
  <c r="Y100" i="157"/>
  <c r="L100" i="276" s="1"/>
  <c r="B100" i="276"/>
  <c r="S99" i="157"/>
  <c r="T99" i="157"/>
  <c r="U99" i="157"/>
  <c r="D99" i="276" s="1"/>
  <c r="H99" i="276"/>
  <c r="W99" i="157"/>
  <c r="X99" i="157"/>
  <c r="K99" i="276"/>
  <c r="Y99" i="157"/>
  <c r="L99" i="276" s="1"/>
  <c r="J99" i="276" s="1"/>
  <c r="M99" i="277"/>
  <c r="B99" i="276"/>
  <c r="S98" i="157"/>
  <c r="T98" i="157"/>
  <c r="U98" i="157"/>
  <c r="D98" i="276"/>
  <c r="H98" i="276"/>
  <c r="W98" i="157"/>
  <c r="X98" i="157"/>
  <c r="K98" i="276" s="1"/>
  <c r="Y98" i="157"/>
  <c r="L98" i="276"/>
  <c r="B98" i="276"/>
  <c r="S97" i="157"/>
  <c r="T97" i="157"/>
  <c r="D97" i="276" s="1"/>
  <c r="U97" i="157"/>
  <c r="H97" i="276"/>
  <c r="H124" i="276" s="1"/>
  <c r="W97" i="157"/>
  <c r="X97" i="157"/>
  <c r="Y97" i="157"/>
  <c r="L97" i="276" s="1"/>
  <c r="B97" i="276"/>
  <c r="S96" i="157"/>
  <c r="T96" i="157"/>
  <c r="U96" i="157"/>
  <c r="H96" i="276"/>
  <c r="W96" i="157"/>
  <c r="X96" i="157"/>
  <c r="K96" i="276"/>
  <c r="Y96" i="157"/>
  <c r="L96" i="276" s="1"/>
  <c r="B96" i="276"/>
  <c r="S95" i="157"/>
  <c r="T95" i="157"/>
  <c r="U95" i="157"/>
  <c r="D95" i="276" s="1"/>
  <c r="H95" i="276"/>
  <c r="W95" i="157"/>
  <c r="X95" i="157"/>
  <c r="K95" i="276"/>
  <c r="Y95" i="157"/>
  <c r="L95" i="276" s="1"/>
  <c r="J95" i="276" s="1"/>
  <c r="M95" i="277" s="1"/>
  <c r="B95" i="276"/>
  <c r="S94" i="157"/>
  <c r="T94" i="157"/>
  <c r="U94" i="157"/>
  <c r="D94" i="276"/>
  <c r="H94" i="276"/>
  <c r="W94" i="157"/>
  <c r="X94" i="157"/>
  <c r="K94" i="276" s="1"/>
  <c r="J94" i="276" s="1"/>
  <c r="M94" i="277" s="1"/>
  <c r="Y94" i="157"/>
  <c r="L94" i="276"/>
  <c r="B94" i="276"/>
  <c r="S93" i="157"/>
  <c r="T93" i="157"/>
  <c r="D93" i="276" s="1"/>
  <c r="U93" i="157"/>
  <c r="H93" i="276"/>
  <c r="W93" i="157"/>
  <c r="X93" i="157"/>
  <c r="K93" i="276" s="1"/>
  <c r="Y93" i="157"/>
  <c r="L93" i="276" s="1"/>
  <c r="B93" i="276"/>
  <c r="S92" i="157"/>
  <c r="T92" i="157"/>
  <c r="U92" i="157"/>
  <c r="H92" i="276"/>
  <c r="W92" i="157"/>
  <c r="X92" i="157"/>
  <c r="K92" i="276"/>
  <c r="Y92" i="157"/>
  <c r="L92" i="276" s="1"/>
  <c r="B92" i="276"/>
  <c r="S91" i="157"/>
  <c r="G91" i="211" s="1"/>
  <c r="T91" i="157"/>
  <c r="U91" i="157"/>
  <c r="D91" i="276" s="1"/>
  <c r="H91" i="276"/>
  <c r="W91" i="157"/>
  <c r="X91" i="157"/>
  <c r="K91" i="276"/>
  <c r="Y91" i="157"/>
  <c r="L91" i="276" s="1"/>
  <c r="J91" i="276" s="1"/>
  <c r="M91" i="277" s="1"/>
  <c r="B91" i="276"/>
  <c r="S90" i="157"/>
  <c r="T90" i="157"/>
  <c r="U90" i="157"/>
  <c r="D90" i="276"/>
  <c r="H90" i="276"/>
  <c r="W90" i="157"/>
  <c r="X90" i="157"/>
  <c r="K90" i="276" s="1"/>
  <c r="J90" i="276" s="1"/>
  <c r="M90" i="277" s="1"/>
  <c r="Y90" i="157"/>
  <c r="L90" i="276"/>
  <c r="B90" i="276"/>
  <c r="S89" i="157"/>
  <c r="T89" i="157"/>
  <c r="D89" i="276" s="1"/>
  <c r="U89" i="157"/>
  <c r="H89" i="276"/>
  <c r="W89" i="157"/>
  <c r="X89" i="157"/>
  <c r="K89" i="276" s="1"/>
  <c r="Y89" i="157"/>
  <c r="L89" i="276" s="1"/>
  <c r="B89" i="276"/>
  <c r="S88" i="157"/>
  <c r="T88" i="157"/>
  <c r="U88" i="157"/>
  <c r="H88" i="276"/>
  <c r="W88" i="157"/>
  <c r="X88" i="157"/>
  <c r="K88" i="276"/>
  <c r="Y88" i="157"/>
  <c r="L88" i="276" s="1"/>
  <c r="B88" i="276"/>
  <c r="S87" i="157"/>
  <c r="T87" i="157"/>
  <c r="U87" i="157"/>
  <c r="D87" i="276" s="1"/>
  <c r="H87" i="276"/>
  <c r="W87" i="157"/>
  <c r="X87" i="157"/>
  <c r="K87" i="276" s="1"/>
  <c r="J87" i="276" s="1"/>
  <c r="M87" i="277" s="1"/>
  <c r="Y87" i="157"/>
  <c r="L87" i="276" s="1"/>
  <c r="B87" i="276"/>
  <c r="S86" i="157"/>
  <c r="T86" i="157"/>
  <c r="U86" i="157"/>
  <c r="D86" i="276"/>
  <c r="H86" i="276"/>
  <c r="W86" i="157"/>
  <c r="X86" i="157"/>
  <c r="K86" i="276" s="1"/>
  <c r="J86" i="276" s="1"/>
  <c r="M86" i="277" s="1"/>
  <c r="Y86" i="157"/>
  <c r="L86" i="276"/>
  <c r="B86" i="276"/>
  <c r="S85" i="157"/>
  <c r="T85" i="157"/>
  <c r="D85" i="276" s="1"/>
  <c r="U85" i="157"/>
  <c r="H85" i="276"/>
  <c r="W85" i="157"/>
  <c r="X85" i="157"/>
  <c r="K85" i="276" s="1"/>
  <c r="Y85" i="157"/>
  <c r="L85" i="276" s="1"/>
  <c r="B85" i="276"/>
  <c r="S84" i="157"/>
  <c r="T84" i="157"/>
  <c r="U84" i="157"/>
  <c r="H84" i="276"/>
  <c r="W84" i="157"/>
  <c r="X84" i="157"/>
  <c r="K84" i="276"/>
  <c r="Y84" i="157"/>
  <c r="L84" i="276" s="1"/>
  <c r="B84" i="276"/>
  <c r="S83" i="157"/>
  <c r="G83" i="211" s="1"/>
  <c r="T83" i="157"/>
  <c r="U83" i="157"/>
  <c r="D83" i="276" s="1"/>
  <c r="H83" i="276"/>
  <c r="W83" i="157"/>
  <c r="X83" i="157"/>
  <c r="K83" i="276"/>
  <c r="Y83" i="157"/>
  <c r="L83" i="276" s="1"/>
  <c r="J83" i="276" s="1"/>
  <c r="M83" i="277" s="1"/>
  <c r="B83" i="276"/>
  <c r="S82" i="157"/>
  <c r="T82" i="157"/>
  <c r="U82" i="157"/>
  <c r="D82" i="276"/>
  <c r="H82" i="276"/>
  <c r="W82" i="157"/>
  <c r="X82" i="157"/>
  <c r="K82" i="276" s="1"/>
  <c r="J82" i="276" s="1"/>
  <c r="M82" i="277" s="1"/>
  <c r="Y82" i="157"/>
  <c r="L82" i="276"/>
  <c r="B82" i="276"/>
  <c r="S81" i="157"/>
  <c r="T81" i="157"/>
  <c r="D81" i="276" s="1"/>
  <c r="U81" i="157"/>
  <c r="H81" i="276"/>
  <c r="W81" i="157"/>
  <c r="X81" i="157"/>
  <c r="K81" i="276" s="1"/>
  <c r="Y81" i="157"/>
  <c r="L81" i="276" s="1"/>
  <c r="B81" i="276"/>
  <c r="S80" i="157"/>
  <c r="G80" i="276"/>
  <c r="E80" i="277" s="1"/>
  <c r="T80" i="157"/>
  <c r="U80" i="157"/>
  <c r="H80" i="276"/>
  <c r="W80" i="157"/>
  <c r="X80" i="157"/>
  <c r="K80" i="276"/>
  <c r="Y80" i="157"/>
  <c r="L80" i="276" s="1"/>
  <c r="B80" i="276"/>
  <c r="S79" i="157"/>
  <c r="T79" i="157"/>
  <c r="U79" i="157"/>
  <c r="D79" i="276" s="1"/>
  <c r="H79" i="276"/>
  <c r="W79" i="157"/>
  <c r="X79" i="157"/>
  <c r="K79" i="276"/>
  <c r="Y79" i="157"/>
  <c r="L79" i="276" s="1"/>
  <c r="J79" i="276" s="1"/>
  <c r="M79" i="277"/>
  <c r="B79" i="276"/>
  <c r="S78" i="157"/>
  <c r="T78" i="157"/>
  <c r="U78" i="157"/>
  <c r="D78" i="276"/>
  <c r="H78" i="276"/>
  <c r="W78" i="157"/>
  <c r="X78" i="157"/>
  <c r="K78" i="276" s="1"/>
  <c r="Y78" i="157"/>
  <c r="L78" i="276"/>
  <c r="B78" i="276"/>
  <c r="S77" i="157"/>
  <c r="T77" i="157"/>
  <c r="D77" i="276" s="1"/>
  <c r="U77" i="157"/>
  <c r="H77" i="276"/>
  <c r="W77" i="157"/>
  <c r="X77" i="157"/>
  <c r="K77" i="276" s="1"/>
  <c r="J77" i="276" s="1"/>
  <c r="M77" i="277" s="1"/>
  <c r="Y77" i="157"/>
  <c r="L77" i="276" s="1"/>
  <c r="B77" i="276"/>
  <c r="S76" i="157"/>
  <c r="G76" i="276"/>
  <c r="E76" i="277" s="1"/>
  <c r="T76" i="157"/>
  <c r="U76" i="157"/>
  <c r="H76" i="276"/>
  <c r="W76" i="157"/>
  <c r="X76" i="157"/>
  <c r="K76" i="276"/>
  <c r="Y76" i="157"/>
  <c r="L76" i="276" s="1"/>
  <c r="B76" i="276"/>
  <c r="S75" i="157"/>
  <c r="T75" i="157"/>
  <c r="U75" i="157"/>
  <c r="D75" i="276" s="1"/>
  <c r="H75" i="276"/>
  <c r="W75" i="157"/>
  <c r="X75" i="157"/>
  <c r="K75" i="276"/>
  <c r="Y75" i="157"/>
  <c r="L75" i="276" s="1"/>
  <c r="J75" i="276" s="1"/>
  <c r="M75" i="277"/>
  <c r="B75" i="276"/>
  <c r="S74" i="157"/>
  <c r="T74" i="157"/>
  <c r="U74" i="157"/>
  <c r="D74" i="276"/>
  <c r="H74" i="276"/>
  <c r="W74" i="157"/>
  <c r="X74" i="157"/>
  <c r="K74" i="276" s="1"/>
  <c r="Y74" i="157"/>
  <c r="L74" i="276"/>
  <c r="B74" i="276"/>
  <c r="S73" i="157"/>
  <c r="T73" i="157"/>
  <c r="D73" i="276" s="1"/>
  <c r="U73" i="157"/>
  <c r="H73" i="276"/>
  <c r="W73" i="157"/>
  <c r="X73" i="157"/>
  <c r="K73" i="276" s="1"/>
  <c r="Y73" i="157"/>
  <c r="L73" i="276" s="1"/>
  <c r="B73" i="276"/>
  <c r="S72" i="157"/>
  <c r="T72" i="157"/>
  <c r="U72" i="157"/>
  <c r="H72" i="276"/>
  <c r="W72" i="157"/>
  <c r="X72" i="157"/>
  <c r="K72" i="276"/>
  <c r="Y72" i="157"/>
  <c r="L72" i="276" s="1"/>
  <c r="B72" i="276"/>
  <c r="S71" i="157"/>
  <c r="T71" i="157"/>
  <c r="U71" i="157"/>
  <c r="D71" i="276" s="1"/>
  <c r="H71" i="276"/>
  <c r="W71" i="157"/>
  <c r="X71" i="157"/>
  <c r="K71" i="276" s="1"/>
  <c r="Y71" i="157"/>
  <c r="L71" i="276" s="1"/>
  <c r="B71" i="276"/>
  <c r="S70" i="157"/>
  <c r="T70" i="157"/>
  <c r="U70" i="157"/>
  <c r="D70" i="276"/>
  <c r="H70" i="276"/>
  <c r="W70" i="157"/>
  <c r="X70" i="157"/>
  <c r="K70" i="276" s="1"/>
  <c r="J70" i="276" s="1"/>
  <c r="M70" i="277" s="1"/>
  <c r="Y70" i="157"/>
  <c r="L70" i="276"/>
  <c r="B70" i="276"/>
  <c r="S69" i="157"/>
  <c r="T69" i="157"/>
  <c r="D69" i="276" s="1"/>
  <c r="U69" i="157"/>
  <c r="H69" i="276"/>
  <c r="W69" i="157"/>
  <c r="X69" i="157"/>
  <c r="K69" i="276" s="1"/>
  <c r="Y69" i="157"/>
  <c r="L69" i="276" s="1"/>
  <c r="B69" i="276"/>
  <c r="S68" i="157"/>
  <c r="T68" i="157"/>
  <c r="U68" i="157"/>
  <c r="H68" i="276"/>
  <c r="W68" i="157"/>
  <c r="X68" i="157"/>
  <c r="K68" i="276"/>
  <c r="Y68" i="157"/>
  <c r="L68" i="276" s="1"/>
  <c r="B68" i="276"/>
  <c r="S67" i="157"/>
  <c r="T67" i="157"/>
  <c r="U67" i="157"/>
  <c r="D67" i="276" s="1"/>
  <c r="H67" i="276"/>
  <c r="W67" i="157"/>
  <c r="X67" i="157"/>
  <c r="K67" i="276"/>
  <c r="Y67" i="157"/>
  <c r="L67" i="276" s="1"/>
  <c r="J67" i="276" s="1"/>
  <c r="M67" i="277"/>
  <c r="B67" i="276"/>
  <c r="S66" i="157"/>
  <c r="T66" i="157"/>
  <c r="U66" i="157"/>
  <c r="D66" i="276"/>
  <c r="H66" i="276"/>
  <c r="W66" i="157"/>
  <c r="X66" i="157"/>
  <c r="K66" i="276" s="1"/>
  <c r="Y66" i="157"/>
  <c r="L66" i="276"/>
  <c r="B66" i="276"/>
  <c r="S65" i="157"/>
  <c r="T65" i="157"/>
  <c r="D65" i="276" s="1"/>
  <c r="U65" i="157"/>
  <c r="H65" i="276"/>
  <c r="W65" i="157"/>
  <c r="X65" i="157"/>
  <c r="K65" i="276" s="1"/>
  <c r="Y65" i="157"/>
  <c r="L65" i="276"/>
  <c r="B65" i="276"/>
  <c r="S64" i="157"/>
  <c r="T64" i="157"/>
  <c r="U64" i="157"/>
  <c r="H64" i="276"/>
  <c r="W64" i="157"/>
  <c r="X64" i="157"/>
  <c r="K64" i="276"/>
  <c r="Y64" i="157"/>
  <c r="L64" i="276" s="1"/>
  <c r="B64" i="276"/>
  <c r="S63" i="157"/>
  <c r="T63" i="157"/>
  <c r="U63" i="157"/>
  <c r="D63" i="276" s="1"/>
  <c r="H63" i="276"/>
  <c r="W63" i="157"/>
  <c r="X63" i="157"/>
  <c r="K63" i="276"/>
  <c r="Y63" i="157"/>
  <c r="L63" i="276" s="1"/>
  <c r="J63" i="276" s="1"/>
  <c r="M63" i="277"/>
  <c r="B63" i="276"/>
  <c r="S62" i="157"/>
  <c r="E62" i="276"/>
  <c r="C62" i="277" s="1"/>
  <c r="H62" i="277" s="1"/>
  <c r="F62" i="276"/>
  <c r="D62" i="277" s="1"/>
  <c r="I62" i="277" s="1"/>
  <c r="E62" i="277"/>
  <c r="L62" i="277"/>
  <c r="J62" i="277" s="1"/>
  <c r="T62" i="157"/>
  <c r="U62" i="157"/>
  <c r="D62" i="276"/>
  <c r="C62" i="276" s="1"/>
  <c r="B62" i="277" s="1"/>
  <c r="F62" i="277" s="1"/>
  <c r="K62" i="277" s="1"/>
  <c r="G62" i="277" s="1"/>
  <c r="H62" i="276"/>
  <c r="W62" i="157"/>
  <c r="X62" i="157"/>
  <c r="K62" i="276" s="1"/>
  <c r="Y62" i="157"/>
  <c r="L62" i="276"/>
  <c r="B62" i="276"/>
  <c r="S61" i="157"/>
  <c r="E61" i="276"/>
  <c r="C61" i="277" s="1"/>
  <c r="H61" i="277" s="1"/>
  <c r="F61" i="276"/>
  <c r="D61" i="277"/>
  <c r="I61" i="277" s="1"/>
  <c r="E61" i="277"/>
  <c r="L61" i="277"/>
  <c r="J61" i="277"/>
  <c r="T61" i="157"/>
  <c r="D61" i="276" s="1"/>
  <c r="U61" i="157"/>
  <c r="H61" i="276"/>
  <c r="W61" i="157"/>
  <c r="X61" i="157"/>
  <c r="K61" i="276" s="1"/>
  <c r="J61" i="276" s="1"/>
  <c r="M61" i="277" s="1"/>
  <c r="Y61" i="157"/>
  <c r="L61" i="276"/>
  <c r="B61" i="276"/>
  <c r="S60" i="157"/>
  <c r="F60" i="276" s="1"/>
  <c r="D60" i="277" s="1"/>
  <c r="I60" i="277"/>
  <c r="E60" i="277"/>
  <c r="L60" i="277" s="1"/>
  <c r="T60" i="157"/>
  <c r="U60" i="157"/>
  <c r="H60" i="276"/>
  <c r="W60" i="157"/>
  <c r="X60" i="157"/>
  <c r="K60" i="276"/>
  <c r="Y60" i="157"/>
  <c r="L60" i="276" s="1"/>
  <c r="B60" i="276"/>
  <c r="S59" i="157"/>
  <c r="E59" i="277"/>
  <c r="T59" i="157"/>
  <c r="U59" i="157"/>
  <c r="D59" i="276" s="1"/>
  <c r="H59" i="276"/>
  <c r="W59" i="157"/>
  <c r="X59" i="157"/>
  <c r="K59" i="276" s="1"/>
  <c r="Y59" i="157"/>
  <c r="L59" i="276" s="1"/>
  <c r="B59" i="276"/>
  <c r="S58" i="157"/>
  <c r="E58" i="276"/>
  <c r="C58" i="277" s="1"/>
  <c r="H58" i="277" s="1"/>
  <c r="E58" i="277"/>
  <c r="L58" i="277"/>
  <c r="J58" i="277" s="1"/>
  <c r="T58" i="157"/>
  <c r="U58" i="157"/>
  <c r="D58" i="276"/>
  <c r="H58" i="276"/>
  <c r="W58" i="157"/>
  <c r="X58" i="157"/>
  <c r="K58" i="276" s="1"/>
  <c r="J58" i="276" s="1"/>
  <c r="M58" i="277" s="1"/>
  <c r="Y58" i="157"/>
  <c r="L58" i="276"/>
  <c r="B58" i="276"/>
  <c r="S57" i="157"/>
  <c r="E57" i="276"/>
  <c r="C57" i="277" s="1"/>
  <c r="H57" i="277" s="1"/>
  <c r="F57" i="276"/>
  <c r="D57" i="277"/>
  <c r="I57" i="277" s="1"/>
  <c r="E57" i="277"/>
  <c r="L57" i="277"/>
  <c r="J57" i="277"/>
  <c r="T57" i="157"/>
  <c r="D57" i="276" s="1"/>
  <c r="U57" i="157"/>
  <c r="H57" i="276"/>
  <c r="W57" i="157"/>
  <c r="X57" i="157"/>
  <c r="K57" i="276" s="1"/>
  <c r="J57" i="276" s="1"/>
  <c r="M57" i="277" s="1"/>
  <c r="Y57" i="157"/>
  <c r="L57" i="276"/>
  <c r="B57" i="276"/>
  <c r="S56" i="157"/>
  <c r="F56" i="276" s="1"/>
  <c r="D56" i="277" s="1"/>
  <c r="I56" i="277" s="1"/>
  <c r="E56" i="277"/>
  <c r="L56" i="277" s="1"/>
  <c r="T56" i="157"/>
  <c r="U56" i="157"/>
  <c r="H56" i="276"/>
  <c r="W56" i="157"/>
  <c r="X56" i="157"/>
  <c r="K56" i="276"/>
  <c r="Y56" i="157"/>
  <c r="L56" i="276" s="1"/>
  <c r="B56" i="276"/>
  <c r="S55" i="157"/>
  <c r="E55" i="277"/>
  <c r="T55" i="157"/>
  <c r="U55" i="157"/>
  <c r="D55" i="276" s="1"/>
  <c r="H55" i="276"/>
  <c r="W55" i="157"/>
  <c r="X55" i="157"/>
  <c r="K55" i="276"/>
  <c r="Y55" i="157"/>
  <c r="L55" i="276" s="1"/>
  <c r="J55" i="276" s="1"/>
  <c r="M55" i="277" s="1"/>
  <c r="B55" i="276"/>
  <c r="S54" i="157"/>
  <c r="E54" i="276"/>
  <c r="C54" i="277" s="1"/>
  <c r="H54" i="277" s="1"/>
  <c r="E54" i="277"/>
  <c r="L54" i="277"/>
  <c r="J54" i="277" s="1"/>
  <c r="T54" i="157"/>
  <c r="U54" i="157"/>
  <c r="D54" i="276"/>
  <c r="H54" i="276"/>
  <c r="W54" i="157"/>
  <c r="X54" i="157"/>
  <c r="K54" i="276" s="1"/>
  <c r="J54" i="276" s="1"/>
  <c r="M54" i="277" s="1"/>
  <c r="Y54" i="157"/>
  <c r="L54" i="276"/>
  <c r="B54" i="276"/>
  <c r="S53" i="157"/>
  <c r="E53" i="276"/>
  <c r="C53" i="277" s="1"/>
  <c r="H53" i="277" s="1"/>
  <c r="F53" i="276"/>
  <c r="D53" i="277"/>
  <c r="I53" i="277" s="1"/>
  <c r="E53" i="277"/>
  <c r="L53" i="277"/>
  <c r="J53" i="277"/>
  <c r="T53" i="157"/>
  <c r="D53" i="276" s="1"/>
  <c r="U53" i="157"/>
  <c r="H53" i="276"/>
  <c r="W53" i="157"/>
  <c r="X53" i="157"/>
  <c r="K53" i="276" s="1"/>
  <c r="J53" i="276" s="1"/>
  <c r="M53" i="277" s="1"/>
  <c r="Y53" i="157"/>
  <c r="L53" i="276"/>
  <c r="B53" i="276"/>
  <c r="S52" i="157"/>
  <c r="F52" i="276" s="1"/>
  <c r="D52" i="277" s="1"/>
  <c r="I52" i="277" s="1"/>
  <c r="E52" i="277"/>
  <c r="L52" i="277" s="1"/>
  <c r="T52" i="157"/>
  <c r="U52" i="157"/>
  <c r="H52" i="276"/>
  <c r="W52" i="157"/>
  <c r="X52" i="157"/>
  <c r="K52" i="276"/>
  <c r="Y52" i="157"/>
  <c r="L52" i="276" s="1"/>
  <c r="B52" i="276"/>
  <c r="S51" i="157"/>
  <c r="E51" i="277"/>
  <c r="T51" i="157"/>
  <c r="U51" i="157"/>
  <c r="D51" i="276" s="1"/>
  <c r="H51" i="276"/>
  <c r="W51" i="157"/>
  <c r="X51" i="157"/>
  <c r="K51" i="276"/>
  <c r="Y51" i="157"/>
  <c r="L51" i="276" s="1"/>
  <c r="J51" i="276" s="1"/>
  <c r="M51" i="277" s="1"/>
  <c r="B51" i="276"/>
  <c r="S50" i="157"/>
  <c r="E50" i="276"/>
  <c r="C50" i="277" s="1"/>
  <c r="H50" i="277" s="1"/>
  <c r="E50" i="277"/>
  <c r="L50" i="277"/>
  <c r="J50" i="277" s="1"/>
  <c r="T50" i="157"/>
  <c r="U50" i="157"/>
  <c r="D50" i="276"/>
  <c r="H50" i="276"/>
  <c r="W50" i="157"/>
  <c r="X50" i="157"/>
  <c r="K50" i="276"/>
  <c r="Y50" i="157"/>
  <c r="L50" i="276"/>
  <c r="J50" i="276" s="1"/>
  <c r="M50" i="277" s="1"/>
  <c r="B50" i="276"/>
  <c r="S49" i="157"/>
  <c r="F49" i="276" s="1"/>
  <c r="D49" i="277" s="1"/>
  <c r="I49" i="277" s="1"/>
  <c r="E49" i="276"/>
  <c r="C49" i="277" s="1"/>
  <c r="H49" i="277" s="1"/>
  <c r="E49" i="277"/>
  <c r="L49" i="277" s="1"/>
  <c r="J49" i="277" s="1"/>
  <c r="T49" i="157"/>
  <c r="D49" i="276" s="1"/>
  <c r="C49" i="276" s="1"/>
  <c r="B49" i="277" s="1"/>
  <c r="F49" i="277" s="1"/>
  <c r="K49" i="277" s="1"/>
  <c r="U49" i="157"/>
  <c r="H49" i="276"/>
  <c r="W49" i="157"/>
  <c r="X49" i="157"/>
  <c r="K49" i="276" s="1"/>
  <c r="Y49" i="157"/>
  <c r="L49" i="276" s="1"/>
  <c r="B49" i="276"/>
  <c r="S48" i="157"/>
  <c r="E48" i="276" s="1"/>
  <c r="C48" i="277" s="1"/>
  <c r="H48" i="277" s="1"/>
  <c r="F48" i="276"/>
  <c r="D48" i="277" s="1"/>
  <c r="I48" i="277" s="1"/>
  <c r="E48" i="277"/>
  <c r="J48" i="277" s="1"/>
  <c r="L48" i="277"/>
  <c r="T48" i="157"/>
  <c r="U48" i="157"/>
  <c r="H48" i="276"/>
  <c r="W48" i="157"/>
  <c r="X48" i="157"/>
  <c r="K48" i="276"/>
  <c r="Y48" i="157"/>
  <c r="L48" i="276"/>
  <c r="B48" i="276"/>
  <c r="S47" i="157"/>
  <c r="E47" i="277"/>
  <c r="T47" i="157"/>
  <c r="U47" i="157"/>
  <c r="D47" i="276" s="1"/>
  <c r="H47" i="276"/>
  <c r="W47" i="157"/>
  <c r="X47" i="157"/>
  <c r="K47" i="276" s="1"/>
  <c r="Y47" i="157"/>
  <c r="L47" i="276" s="1"/>
  <c r="B47" i="276"/>
  <c r="S46" i="157"/>
  <c r="E46" i="276" s="1"/>
  <c r="C46" i="277" s="1"/>
  <c r="H46" i="277" s="1"/>
  <c r="F46" i="276"/>
  <c r="D46" i="277" s="1"/>
  <c r="I46" i="277" s="1"/>
  <c r="E46" i="277"/>
  <c r="L46" i="277"/>
  <c r="T46" i="157"/>
  <c r="U46" i="157"/>
  <c r="D46" i="276"/>
  <c r="H46" i="276"/>
  <c r="W46" i="157"/>
  <c r="X46" i="157"/>
  <c r="K46" i="276"/>
  <c r="Y46" i="157"/>
  <c r="L46" i="276"/>
  <c r="J46" i="276" s="1"/>
  <c r="M46" i="277" s="1"/>
  <c r="B46" i="276"/>
  <c r="S45" i="157"/>
  <c r="F45" i="276" s="1"/>
  <c r="E45" i="276"/>
  <c r="C45" i="277" s="1"/>
  <c r="H45" i="277" s="1"/>
  <c r="D45" i="277"/>
  <c r="I45" i="277" s="1"/>
  <c r="E45" i="277"/>
  <c r="L45" i="277" s="1"/>
  <c r="J45" i="277"/>
  <c r="T45" i="157"/>
  <c r="U45" i="157"/>
  <c r="D45" i="276" s="1"/>
  <c r="C45" i="276" s="1"/>
  <c r="H45" i="276"/>
  <c r="W45" i="157"/>
  <c r="B45" i="277"/>
  <c r="F45" i="277" s="1"/>
  <c r="K45" i="277" s="1"/>
  <c r="X45" i="157"/>
  <c r="K45" i="276" s="1"/>
  <c r="Y45" i="157"/>
  <c r="L45" i="276" s="1"/>
  <c r="B45" i="276"/>
  <c r="S44" i="157"/>
  <c r="E44" i="276"/>
  <c r="C44" i="277"/>
  <c r="H44" i="277" s="1"/>
  <c r="F44" i="276"/>
  <c r="D44" i="277" s="1"/>
  <c r="I44" i="277"/>
  <c r="E44" i="277"/>
  <c r="L44" i="277"/>
  <c r="J44" i="277" s="1"/>
  <c r="T44" i="157"/>
  <c r="U44" i="157"/>
  <c r="H44" i="276"/>
  <c r="W44" i="157"/>
  <c r="X44" i="157"/>
  <c r="K44" i="276"/>
  <c r="Y44" i="157"/>
  <c r="L44" i="276"/>
  <c r="B44" i="276"/>
  <c r="S43" i="157"/>
  <c r="E43" i="277"/>
  <c r="T43" i="157"/>
  <c r="U43" i="157"/>
  <c r="D43" i="276" s="1"/>
  <c r="H43" i="276"/>
  <c r="W43" i="157"/>
  <c r="X43" i="157"/>
  <c r="K43" i="276" s="1"/>
  <c r="J43" i="276" s="1"/>
  <c r="M43" i="277" s="1"/>
  <c r="Y43" i="157"/>
  <c r="L43" i="276" s="1"/>
  <c r="B43" i="276"/>
  <c r="S42" i="157"/>
  <c r="E42" i="276"/>
  <c r="C42" i="277" s="1"/>
  <c r="H42" i="277" s="1"/>
  <c r="E42" i="277"/>
  <c r="L42" i="277"/>
  <c r="J42" i="277" s="1"/>
  <c r="T42" i="157"/>
  <c r="U42" i="157"/>
  <c r="D42" i="276"/>
  <c r="H42" i="276"/>
  <c r="W42" i="157"/>
  <c r="X42" i="157"/>
  <c r="K42" i="276"/>
  <c r="Y42" i="157"/>
  <c r="L42" i="276"/>
  <c r="B42" i="276"/>
  <c r="S41" i="157"/>
  <c r="F41" i="276" s="1"/>
  <c r="D41" i="277" s="1"/>
  <c r="I41" i="277" s="1"/>
  <c r="E41" i="276"/>
  <c r="C41" i="277" s="1"/>
  <c r="H41" i="277" s="1"/>
  <c r="E41" i="277"/>
  <c r="L41" i="277" s="1"/>
  <c r="J41" i="277" s="1"/>
  <c r="T41" i="157"/>
  <c r="D41" i="276" s="1"/>
  <c r="U41" i="157"/>
  <c r="H41" i="276"/>
  <c r="W41" i="157"/>
  <c r="X41" i="157"/>
  <c r="K41" i="276" s="1"/>
  <c r="J41" i="276" s="1"/>
  <c r="M41" i="277" s="1"/>
  <c r="Y41" i="157"/>
  <c r="L41" i="276" s="1"/>
  <c r="B41" i="276"/>
  <c r="S40" i="157"/>
  <c r="E40" i="276" s="1"/>
  <c r="C40" i="277"/>
  <c r="H40" i="277" s="1"/>
  <c r="F40" i="276"/>
  <c r="D40" i="277" s="1"/>
  <c r="I40" i="277" s="1"/>
  <c r="E40" i="277"/>
  <c r="J40" i="277" s="1"/>
  <c r="L40" i="277"/>
  <c r="T40" i="157"/>
  <c r="U40" i="157"/>
  <c r="H40" i="276"/>
  <c r="W40" i="157"/>
  <c r="X40" i="157"/>
  <c r="K40" i="276"/>
  <c r="Y40" i="157"/>
  <c r="L40" i="276"/>
  <c r="B40" i="276"/>
  <c r="S39" i="157"/>
  <c r="E39" i="277"/>
  <c r="T39" i="157"/>
  <c r="U39" i="157"/>
  <c r="D39" i="276" s="1"/>
  <c r="H39" i="276"/>
  <c r="W39" i="157"/>
  <c r="X39" i="157"/>
  <c r="K39" i="276" s="1"/>
  <c r="Y39" i="157"/>
  <c r="L39" i="276" s="1"/>
  <c r="B39" i="276"/>
  <c r="S38" i="157"/>
  <c r="E38" i="276"/>
  <c r="C38" i="277" s="1"/>
  <c r="H38" i="277" s="1"/>
  <c r="F38" i="276"/>
  <c r="D38" i="277" s="1"/>
  <c r="I38" i="277" s="1"/>
  <c r="E38" i="277"/>
  <c r="L38" i="277"/>
  <c r="J38" i="277" s="1"/>
  <c r="T38" i="157"/>
  <c r="U38" i="157"/>
  <c r="D38" i="276"/>
  <c r="H38" i="276"/>
  <c r="W38" i="157"/>
  <c r="X38" i="157"/>
  <c r="K38" i="276"/>
  <c r="Y38" i="157"/>
  <c r="L38" i="276"/>
  <c r="B38" i="276"/>
  <c r="S37" i="157"/>
  <c r="F37" i="276" s="1"/>
  <c r="E37" i="276"/>
  <c r="C37" i="277" s="1"/>
  <c r="H37" i="277" s="1"/>
  <c r="D37" i="277"/>
  <c r="I37" i="277" s="1"/>
  <c r="E37" i="277"/>
  <c r="L37" i="277" s="1"/>
  <c r="J37" i="277"/>
  <c r="T37" i="157"/>
  <c r="D37" i="276" s="1"/>
  <c r="U37" i="157"/>
  <c r="H37" i="276"/>
  <c r="W37" i="157"/>
  <c r="X37" i="157"/>
  <c r="K37" i="276" s="1"/>
  <c r="Y37" i="157"/>
  <c r="L37" i="276" s="1"/>
  <c r="B37" i="276"/>
  <c r="S36" i="157"/>
  <c r="E36" i="276" s="1"/>
  <c r="C36" i="277" s="1"/>
  <c r="H36" i="277" s="1"/>
  <c r="F36" i="276"/>
  <c r="D36" i="277" s="1"/>
  <c r="I36" i="277"/>
  <c r="E36" i="277"/>
  <c r="J36" i="277" s="1"/>
  <c r="L36" i="277"/>
  <c r="T36" i="157"/>
  <c r="U36" i="157"/>
  <c r="H36" i="276"/>
  <c r="W36" i="157"/>
  <c r="X36" i="157"/>
  <c r="K36" i="276"/>
  <c r="Y36" i="157"/>
  <c r="L36" i="276"/>
  <c r="B36" i="276"/>
  <c r="S35" i="157"/>
  <c r="E35" i="277"/>
  <c r="T35" i="157"/>
  <c r="U35" i="157"/>
  <c r="D35" i="276" s="1"/>
  <c r="H35" i="276"/>
  <c r="W35" i="157"/>
  <c r="X35" i="157"/>
  <c r="K35" i="276" s="1"/>
  <c r="J35" i="276" s="1"/>
  <c r="M35" i="277" s="1"/>
  <c r="Y35" i="157"/>
  <c r="L35" i="276" s="1"/>
  <c r="B35" i="276"/>
  <c r="S34" i="157"/>
  <c r="E34" i="276"/>
  <c r="C34" i="277" s="1"/>
  <c r="H34" i="277" s="1"/>
  <c r="E34" i="277"/>
  <c r="L34" i="277"/>
  <c r="J34" i="277" s="1"/>
  <c r="T34" i="157"/>
  <c r="U34" i="157"/>
  <c r="D34" i="276"/>
  <c r="H34" i="276"/>
  <c r="W34" i="157"/>
  <c r="X34" i="157"/>
  <c r="K34" i="276"/>
  <c r="Y34" i="157"/>
  <c r="L34" i="276"/>
  <c r="J34" i="276" s="1"/>
  <c r="M34" i="277" s="1"/>
  <c r="B34" i="276"/>
  <c r="S33" i="157"/>
  <c r="F33" i="276" s="1"/>
  <c r="D33" i="277" s="1"/>
  <c r="I33" i="277" s="1"/>
  <c r="E33" i="276"/>
  <c r="C33" i="277" s="1"/>
  <c r="H33" i="277" s="1"/>
  <c r="E33" i="277"/>
  <c r="L33" i="277" s="1"/>
  <c r="J33" i="277" s="1"/>
  <c r="T33" i="157"/>
  <c r="U33" i="157"/>
  <c r="D33" i="276" s="1"/>
  <c r="H33" i="276"/>
  <c r="W33" i="157"/>
  <c r="X33" i="157"/>
  <c r="K33" i="276" s="1"/>
  <c r="Y33" i="157"/>
  <c r="L33" i="276" s="1"/>
  <c r="B33" i="276"/>
  <c r="S32" i="157"/>
  <c r="E32" i="276"/>
  <c r="C32" i="277" s="1"/>
  <c r="H32" i="277" s="1"/>
  <c r="F32" i="276"/>
  <c r="D32" i="277" s="1"/>
  <c r="I32" i="277" s="1"/>
  <c r="E32" i="277"/>
  <c r="L32" i="277"/>
  <c r="J32" i="277" s="1"/>
  <c r="T32" i="157"/>
  <c r="U32" i="157"/>
  <c r="H32" i="276"/>
  <c r="W32" i="157"/>
  <c r="X32" i="157"/>
  <c r="K32" i="276"/>
  <c r="Y32" i="157"/>
  <c r="L32" i="276"/>
  <c r="B32" i="276"/>
  <c r="S31" i="157"/>
  <c r="E31" i="277"/>
  <c r="T31" i="157"/>
  <c r="U31" i="157"/>
  <c r="H31" i="276"/>
  <c r="W31" i="157"/>
  <c r="X31" i="157"/>
  <c r="K31" i="276" s="1"/>
  <c r="Y31" i="157"/>
  <c r="L31" i="276" s="1"/>
  <c r="B31" i="276"/>
  <c r="S30" i="157"/>
  <c r="E30" i="276" s="1"/>
  <c r="C30" i="277" s="1"/>
  <c r="H30" i="277" s="1"/>
  <c r="F30" i="276"/>
  <c r="D30" i="277" s="1"/>
  <c r="I30" i="277" s="1"/>
  <c r="E30" i="277"/>
  <c r="L30" i="277"/>
  <c r="T30" i="157"/>
  <c r="U30" i="157"/>
  <c r="D30" i="276"/>
  <c r="H30" i="276"/>
  <c r="W30" i="157"/>
  <c r="X30" i="157"/>
  <c r="K30" i="276"/>
  <c r="Y30" i="157"/>
  <c r="L30" i="276"/>
  <c r="J30" i="276" s="1"/>
  <c r="M30" i="277" s="1"/>
  <c r="B30" i="276"/>
  <c r="S29" i="157"/>
  <c r="F29" i="276" s="1"/>
  <c r="E29" i="276"/>
  <c r="C29" i="277" s="1"/>
  <c r="H29" i="277" s="1"/>
  <c r="D29" i="277"/>
  <c r="I29" i="277" s="1"/>
  <c r="E29" i="277"/>
  <c r="L29" i="277" s="1"/>
  <c r="J29" i="277"/>
  <c r="T29" i="157"/>
  <c r="U29" i="157"/>
  <c r="D29" i="276" s="1"/>
  <c r="C29" i="276" s="1"/>
  <c r="H29" i="276"/>
  <c r="W29" i="157"/>
  <c r="B29" i="277"/>
  <c r="F29" i="277" s="1"/>
  <c r="K29" i="277" s="1"/>
  <c r="X29" i="157"/>
  <c r="K29" i="276" s="1"/>
  <c r="Y29" i="157"/>
  <c r="L29" i="276" s="1"/>
  <c r="B29" i="276"/>
  <c r="S28" i="157"/>
  <c r="E28" i="276"/>
  <c r="C28" i="277"/>
  <c r="H28" i="277" s="1"/>
  <c r="F28" i="276"/>
  <c r="D28" i="277" s="1"/>
  <c r="I28" i="277"/>
  <c r="E28" i="277"/>
  <c r="L28" i="277"/>
  <c r="J28" i="277" s="1"/>
  <c r="T28" i="157"/>
  <c r="U28" i="157"/>
  <c r="H28" i="276"/>
  <c r="W28" i="157"/>
  <c r="X28" i="157"/>
  <c r="K28" i="276"/>
  <c r="Y28" i="157"/>
  <c r="L28" i="276"/>
  <c r="B28" i="276"/>
  <c r="S27" i="157"/>
  <c r="E27" i="277"/>
  <c r="T27" i="157"/>
  <c r="U27" i="157"/>
  <c r="D27" i="276" s="1"/>
  <c r="H27" i="276"/>
  <c r="W27" i="157"/>
  <c r="X27" i="157"/>
  <c r="K27" i="276" s="1"/>
  <c r="J27" i="276" s="1"/>
  <c r="M27" i="277" s="1"/>
  <c r="Y27" i="157"/>
  <c r="L27" i="276" s="1"/>
  <c r="B27" i="276"/>
  <c r="S26" i="157"/>
  <c r="F26" i="276"/>
  <c r="D26" i="277" s="1"/>
  <c r="I26" i="277" s="1"/>
  <c r="E26" i="277"/>
  <c r="J26" i="277" s="1"/>
  <c r="L26" i="277"/>
  <c r="T26" i="157"/>
  <c r="U26" i="157"/>
  <c r="D26" i="276"/>
  <c r="H26" i="276"/>
  <c r="W26" i="157"/>
  <c r="X26" i="157"/>
  <c r="K26" i="276"/>
  <c r="Y26" i="157"/>
  <c r="L26" i="276"/>
  <c r="B26" i="276"/>
  <c r="L25" i="277"/>
  <c r="T25" i="157"/>
  <c r="U25" i="157"/>
  <c r="S25" i="157"/>
  <c r="E25" i="276" s="1"/>
  <c r="C25" i="277" s="1"/>
  <c r="H25" i="276"/>
  <c r="W25" i="157"/>
  <c r="J25" i="277"/>
  <c r="L24" i="277"/>
  <c r="T24" i="157"/>
  <c r="U24" i="157"/>
  <c r="D24" i="276"/>
  <c r="S24" i="157"/>
  <c r="E24" i="276"/>
  <c r="H24" i="276"/>
  <c r="W24" i="157"/>
  <c r="C24" i="277"/>
  <c r="J24" i="277"/>
  <c r="L23" i="277"/>
  <c r="J23" i="277" s="1"/>
  <c r="T23" i="157"/>
  <c r="U23" i="157"/>
  <c r="D23" i="276" s="1"/>
  <c r="S23" i="157"/>
  <c r="H23" i="276"/>
  <c r="W23" i="157"/>
  <c r="L22" i="277"/>
  <c r="T22" i="157"/>
  <c r="U22" i="157"/>
  <c r="S22" i="157"/>
  <c r="E22" i="276"/>
  <c r="C22" i="277" s="1"/>
  <c r="H22" i="276"/>
  <c r="W22" i="157"/>
  <c r="J22" i="277"/>
  <c r="L21" i="277"/>
  <c r="T21" i="157"/>
  <c r="D21" i="276" s="1"/>
  <c r="U21" i="157"/>
  <c r="S21" i="157"/>
  <c r="E21" i="276" s="1"/>
  <c r="C21" i="277" s="1"/>
  <c r="H21" i="276"/>
  <c r="W21" i="157"/>
  <c r="J21" i="277"/>
  <c r="L20" i="277"/>
  <c r="T20" i="157"/>
  <c r="U20" i="157"/>
  <c r="D20" i="276"/>
  <c r="S20" i="157"/>
  <c r="E20" i="276"/>
  <c r="H20" i="276"/>
  <c r="W20" i="157"/>
  <c r="C20" i="277"/>
  <c r="J20" i="277"/>
  <c r="L19" i="277"/>
  <c r="J19" i="277" s="1"/>
  <c r="T19" i="157"/>
  <c r="U19" i="157"/>
  <c r="D19" i="276" s="1"/>
  <c r="S19" i="157"/>
  <c r="H19" i="276"/>
  <c r="W19" i="157"/>
  <c r="L18" i="277"/>
  <c r="T18" i="157"/>
  <c r="U18" i="157"/>
  <c r="S18" i="157"/>
  <c r="E18" i="276"/>
  <c r="C18" i="277" s="1"/>
  <c r="H18" i="276"/>
  <c r="W18" i="157"/>
  <c r="J18" i="277"/>
  <c r="L17" i="277"/>
  <c r="T17" i="157"/>
  <c r="U17" i="157"/>
  <c r="S17" i="157"/>
  <c r="E17" i="276" s="1"/>
  <c r="C17" i="277" s="1"/>
  <c r="H17" i="276"/>
  <c r="W17" i="157"/>
  <c r="J17" i="277"/>
  <c r="L16" i="277"/>
  <c r="T16" i="157"/>
  <c r="U16" i="157"/>
  <c r="D16" i="276"/>
  <c r="S16" i="157"/>
  <c r="E16" i="276"/>
  <c r="H16" i="276"/>
  <c r="W16" i="157"/>
  <c r="C16" i="277"/>
  <c r="J16" i="277"/>
  <c r="L15" i="277"/>
  <c r="J15" i="277" s="1"/>
  <c r="T15" i="157"/>
  <c r="U15" i="157"/>
  <c r="D15" i="276" s="1"/>
  <c r="S15" i="157"/>
  <c r="H15" i="276"/>
  <c r="W15" i="157"/>
  <c r="L14" i="277"/>
  <c r="T14" i="157"/>
  <c r="U14" i="157"/>
  <c r="S14" i="157"/>
  <c r="E14" i="276"/>
  <c r="C14" i="277" s="1"/>
  <c r="H14" i="276"/>
  <c r="W14" i="157"/>
  <c r="J14" i="277"/>
  <c r="L13" i="277"/>
  <c r="T13" i="157"/>
  <c r="D13" i="276" s="1"/>
  <c r="C13" i="276" s="1"/>
  <c r="B13" i="277" s="1"/>
  <c r="F13" i="277" s="1"/>
  <c r="K13" i="277" s="1"/>
  <c r="U13" i="157"/>
  <c r="S13" i="157"/>
  <c r="E13" i="276" s="1"/>
  <c r="C13" i="277" s="1"/>
  <c r="H13" i="276"/>
  <c r="W13" i="157"/>
  <c r="J13" i="277"/>
  <c r="L12" i="277"/>
  <c r="T12" i="157"/>
  <c r="U12" i="157"/>
  <c r="D12" i="276"/>
  <c r="S12" i="157"/>
  <c r="E12" i="276"/>
  <c r="H12" i="276"/>
  <c r="W12" i="157"/>
  <c r="C12" i="277"/>
  <c r="J12" i="277"/>
  <c r="L11" i="277"/>
  <c r="J11" i="277" s="1"/>
  <c r="T11" i="157"/>
  <c r="U11" i="157"/>
  <c r="D11" i="276" s="1"/>
  <c r="S11" i="157"/>
  <c r="H11" i="276"/>
  <c r="W11" i="157"/>
  <c r="L10" i="277"/>
  <c r="T10" i="157"/>
  <c r="U10" i="157"/>
  <c r="S10" i="157"/>
  <c r="E10" i="276"/>
  <c r="C10" i="277" s="1"/>
  <c r="H10" i="276"/>
  <c r="W10" i="157"/>
  <c r="J10" i="277"/>
  <c r="H122" i="276"/>
  <c r="H120" i="276"/>
  <c r="B25" i="276"/>
  <c r="X25" i="157"/>
  <c r="K25" i="276" s="1"/>
  <c r="J25" i="276" s="1"/>
  <c r="Y25" i="157"/>
  <c r="L25" i="276" s="1"/>
  <c r="B24" i="276"/>
  <c r="X24" i="157"/>
  <c r="K24" i="276" s="1"/>
  <c r="Y24" i="157"/>
  <c r="L24" i="276" s="1"/>
  <c r="B23" i="276"/>
  <c r="X23" i="157"/>
  <c r="K23" i="276" s="1"/>
  <c r="J23" i="276" s="1"/>
  <c r="Y23" i="157"/>
  <c r="L23" i="276" s="1"/>
  <c r="B22" i="276"/>
  <c r="X22" i="157"/>
  <c r="K22" i="276" s="1"/>
  <c r="J22" i="276" s="1"/>
  <c r="Y22" i="157"/>
  <c r="L22" i="276" s="1"/>
  <c r="B21" i="276"/>
  <c r="X21" i="157"/>
  <c r="K21" i="276" s="1"/>
  <c r="J21" i="276" s="1"/>
  <c r="Y21" i="157"/>
  <c r="L21" i="276" s="1"/>
  <c r="B20" i="276"/>
  <c r="X20" i="157"/>
  <c r="K20" i="276" s="1"/>
  <c r="J20" i="276" s="1"/>
  <c r="Y20" i="157"/>
  <c r="L20" i="276" s="1"/>
  <c r="B19" i="276"/>
  <c r="X19" i="157"/>
  <c r="K19" i="276" s="1"/>
  <c r="J19" i="276" s="1"/>
  <c r="Y19" i="157"/>
  <c r="L19" i="276" s="1"/>
  <c r="B18" i="276"/>
  <c r="X18" i="157"/>
  <c r="K18" i="276" s="1"/>
  <c r="J18" i="276" s="1"/>
  <c r="Y18" i="157"/>
  <c r="L18" i="276" s="1"/>
  <c r="B17" i="276"/>
  <c r="X17" i="157"/>
  <c r="K17" i="276" s="1"/>
  <c r="J17" i="276" s="1"/>
  <c r="Y17" i="157"/>
  <c r="L17" i="276" s="1"/>
  <c r="B16" i="276"/>
  <c r="X16" i="157"/>
  <c r="K16" i="276" s="1"/>
  <c r="J16" i="276" s="1"/>
  <c r="Y16" i="157"/>
  <c r="L16" i="276" s="1"/>
  <c r="B15" i="276"/>
  <c r="X15" i="157"/>
  <c r="K15" i="276" s="1"/>
  <c r="J15" i="276" s="1"/>
  <c r="Y15" i="157"/>
  <c r="L15" i="276" s="1"/>
  <c r="B14" i="276"/>
  <c r="X14" i="157"/>
  <c r="K14" i="276" s="1"/>
  <c r="J14" i="276" s="1"/>
  <c r="Y14" i="157"/>
  <c r="L14" i="276" s="1"/>
  <c r="B13" i="276"/>
  <c r="X13" i="157"/>
  <c r="K13" i="276" s="1"/>
  <c r="J13" i="276" s="1"/>
  <c r="Y13" i="157"/>
  <c r="L13" i="276" s="1"/>
  <c r="B12" i="276"/>
  <c r="X12" i="157"/>
  <c r="K12" i="276" s="1"/>
  <c r="J12" i="276" s="1"/>
  <c r="Y12" i="157"/>
  <c r="L12" i="276" s="1"/>
  <c r="B11" i="276"/>
  <c r="X11" i="157"/>
  <c r="K11" i="276" s="1"/>
  <c r="J11" i="276" s="1"/>
  <c r="Y11" i="157"/>
  <c r="L11" i="276" s="1"/>
  <c r="B10" i="276"/>
  <c r="X10" i="157"/>
  <c r="K10" i="276" s="1"/>
  <c r="J10" i="276" s="1"/>
  <c r="Y10" i="157"/>
  <c r="L10" i="276" s="1"/>
  <c r="C113" i="156"/>
  <c r="D113" i="156"/>
  <c r="E113" i="156"/>
  <c r="F113" i="156"/>
  <c r="G113" i="156"/>
  <c r="B113" i="157"/>
  <c r="B113" i="156"/>
  <c r="B66" i="266"/>
  <c r="C77" i="156"/>
  <c r="D77" i="156"/>
  <c r="E77" i="156"/>
  <c r="F77" i="156"/>
  <c r="G77" i="156"/>
  <c r="B30" i="266"/>
  <c r="K113" i="156"/>
  <c r="L113" i="156"/>
  <c r="M113" i="156"/>
  <c r="N113" i="156"/>
  <c r="O113" i="156"/>
  <c r="J113" i="156"/>
  <c r="C113" i="155"/>
  <c r="F66" i="266" s="1"/>
  <c r="L66" i="266"/>
  <c r="C112" i="156"/>
  <c r="D112" i="156"/>
  <c r="E112" i="156"/>
  <c r="F112" i="156"/>
  <c r="G112" i="156"/>
  <c r="K112" i="156"/>
  <c r="L112" i="156"/>
  <c r="M112" i="156"/>
  <c r="N112" i="156"/>
  <c r="O112" i="156"/>
  <c r="J112" i="156"/>
  <c r="C112" i="211"/>
  <c r="I65" i="266" s="1"/>
  <c r="C112" i="155"/>
  <c r="F65" i="266"/>
  <c r="G65" i="266" s="1"/>
  <c r="L65" i="266"/>
  <c r="B64" i="266"/>
  <c r="AE64" i="266"/>
  <c r="AD64" i="266"/>
  <c r="C111" i="156"/>
  <c r="D111" i="156"/>
  <c r="E111" i="156"/>
  <c r="F111" i="156"/>
  <c r="G111" i="156"/>
  <c r="W120" i="157" s="1"/>
  <c r="K111" i="156"/>
  <c r="C111" i="211" s="1"/>
  <c r="L111" i="156"/>
  <c r="M111" i="156"/>
  <c r="N111" i="156"/>
  <c r="O111" i="156"/>
  <c r="J111" i="156"/>
  <c r="L64" i="266"/>
  <c r="B63" i="266"/>
  <c r="AE63" i="266"/>
  <c r="C110" i="156"/>
  <c r="D110" i="156"/>
  <c r="E110" i="156"/>
  <c r="F110" i="156"/>
  <c r="G110" i="156"/>
  <c r="K110" i="156"/>
  <c r="L110" i="156"/>
  <c r="M110" i="156"/>
  <c r="N110" i="156"/>
  <c r="O110" i="156"/>
  <c r="J110" i="156"/>
  <c r="C110" i="211"/>
  <c r="I63" i="266" s="1"/>
  <c r="C110" i="155"/>
  <c r="F63" i="266"/>
  <c r="J63" i="266" s="1"/>
  <c r="B62" i="266"/>
  <c r="AE62" i="266" s="1"/>
  <c r="C109" i="156"/>
  <c r="D109" i="156"/>
  <c r="E109" i="156"/>
  <c r="F109" i="156"/>
  <c r="G109" i="156"/>
  <c r="B109" i="211"/>
  <c r="K109" i="156"/>
  <c r="L109" i="156"/>
  <c r="M109" i="156"/>
  <c r="N109" i="156"/>
  <c r="O109" i="156"/>
  <c r="J109" i="156"/>
  <c r="C109" i="155"/>
  <c r="F62" i="266" s="1"/>
  <c r="L62" i="266"/>
  <c r="B61" i="266"/>
  <c r="AE61" i="266"/>
  <c r="C108" i="156"/>
  <c r="D108" i="156"/>
  <c r="E108" i="156"/>
  <c r="F108" i="156"/>
  <c r="AB108" i="156" s="1"/>
  <c r="G108" i="156"/>
  <c r="K108" i="156"/>
  <c r="L108" i="156"/>
  <c r="M108" i="156"/>
  <c r="N108" i="156"/>
  <c r="O108" i="156"/>
  <c r="J108" i="156"/>
  <c r="C108" i="155"/>
  <c r="F61" i="266"/>
  <c r="J61" i="266" s="1"/>
  <c r="B60" i="266"/>
  <c r="AE60" i="266" s="1"/>
  <c r="C107" i="156"/>
  <c r="D107" i="156"/>
  <c r="E107" i="156"/>
  <c r="F107" i="156"/>
  <c r="G107" i="156"/>
  <c r="K107" i="156"/>
  <c r="C107" i="211" s="1"/>
  <c r="L107" i="156"/>
  <c r="M107" i="156"/>
  <c r="N107" i="156"/>
  <c r="O107" i="156"/>
  <c r="J107" i="156"/>
  <c r="L60" i="266"/>
  <c r="C106" i="156"/>
  <c r="D106" i="156"/>
  <c r="E106" i="156"/>
  <c r="F106" i="156"/>
  <c r="G106" i="156"/>
  <c r="K106" i="156"/>
  <c r="L106" i="156"/>
  <c r="M106" i="156"/>
  <c r="N106" i="156"/>
  <c r="O106" i="156"/>
  <c r="J106" i="156"/>
  <c r="C106" i="211"/>
  <c r="I59" i="266" s="1"/>
  <c r="C106" i="155"/>
  <c r="F59" i="266"/>
  <c r="B58" i="266"/>
  <c r="AE58" i="266" s="1"/>
  <c r="AD58" i="266"/>
  <c r="C105" i="156"/>
  <c r="D105" i="156"/>
  <c r="E105" i="156"/>
  <c r="F105" i="156"/>
  <c r="G105" i="156"/>
  <c r="B105" i="211"/>
  <c r="K105" i="156"/>
  <c r="L105" i="156"/>
  <c r="M105" i="156"/>
  <c r="N105" i="156"/>
  <c r="O105" i="156"/>
  <c r="J105" i="156"/>
  <c r="C105" i="155"/>
  <c r="F58" i="266" s="1"/>
  <c r="J58" i="266" s="1"/>
  <c r="L58" i="266"/>
  <c r="B57" i="266"/>
  <c r="AE57" i="266"/>
  <c r="L57" i="266"/>
  <c r="C104" i="156"/>
  <c r="D104" i="156"/>
  <c r="B104" i="211" s="1"/>
  <c r="E104" i="156"/>
  <c r="F104" i="156"/>
  <c r="AB104" i="156" s="1"/>
  <c r="G104" i="156"/>
  <c r="E57" i="266"/>
  <c r="K104" i="156"/>
  <c r="L104" i="156"/>
  <c r="M104" i="156"/>
  <c r="N104" i="156"/>
  <c r="O104" i="156"/>
  <c r="J104" i="156"/>
  <c r="C104" i="155"/>
  <c r="F57" i="266"/>
  <c r="J57" i="266" s="1"/>
  <c r="B56" i="266"/>
  <c r="AE56" i="266" s="1"/>
  <c r="C103" i="156"/>
  <c r="D103" i="156"/>
  <c r="E103" i="156"/>
  <c r="F103" i="156"/>
  <c r="G103" i="156"/>
  <c r="K103" i="156"/>
  <c r="L103" i="156"/>
  <c r="M103" i="156"/>
  <c r="N103" i="156"/>
  <c r="O103" i="156"/>
  <c r="J103" i="156"/>
  <c r="L56" i="266"/>
  <c r="B55" i="266"/>
  <c r="AE55" i="266"/>
  <c r="C102" i="156"/>
  <c r="D102" i="156"/>
  <c r="E102" i="156"/>
  <c r="F102" i="156"/>
  <c r="G102" i="156"/>
  <c r="K102" i="156"/>
  <c r="L102" i="156"/>
  <c r="M102" i="156"/>
  <c r="N102" i="156"/>
  <c r="O102" i="156"/>
  <c r="J102" i="156"/>
  <c r="C102" i="211"/>
  <c r="I55" i="266" s="1"/>
  <c r="C102" i="155"/>
  <c r="F55" i="266"/>
  <c r="J55" i="266" s="1"/>
  <c r="B54" i="266"/>
  <c r="AE54" i="266" s="1"/>
  <c r="AD54" i="266"/>
  <c r="C101" i="156"/>
  <c r="D101" i="156"/>
  <c r="E101" i="156"/>
  <c r="F101" i="156"/>
  <c r="G101" i="156"/>
  <c r="B101" i="211"/>
  <c r="K101" i="156"/>
  <c r="L101" i="156"/>
  <c r="M101" i="156"/>
  <c r="N101" i="156"/>
  <c r="O101" i="156"/>
  <c r="J101" i="156"/>
  <c r="C101" i="155"/>
  <c r="F54" i="266" s="1"/>
  <c r="J54" i="266" s="1"/>
  <c r="L54" i="266"/>
  <c r="B53" i="266"/>
  <c r="AE53" i="266"/>
  <c r="L53" i="266"/>
  <c r="C100" i="156"/>
  <c r="D100" i="156"/>
  <c r="E100" i="156"/>
  <c r="F100" i="156"/>
  <c r="AB100" i="156" s="1"/>
  <c r="G100" i="156"/>
  <c r="K100" i="156"/>
  <c r="L100" i="156"/>
  <c r="M100" i="156"/>
  <c r="N100" i="156"/>
  <c r="O100" i="156"/>
  <c r="J100" i="156"/>
  <c r="C100" i="155"/>
  <c r="F53" i="266"/>
  <c r="J53" i="266" s="1"/>
  <c r="C99" i="156"/>
  <c r="D99" i="156"/>
  <c r="E99" i="156"/>
  <c r="F99" i="156"/>
  <c r="G99" i="156"/>
  <c r="K99" i="156"/>
  <c r="C99" i="211" s="1"/>
  <c r="L99" i="156"/>
  <c r="M99" i="156"/>
  <c r="N99" i="156"/>
  <c r="O99" i="156"/>
  <c r="J99" i="156"/>
  <c r="L52" i="266"/>
  <c r="B51" i="266"/>
  <c r="AE51" i="266"/>
  <c r="C98" i="156"/>
  <c r="D98" i="156"/>
  <c r="E98" i="156"/>
  <c r="F98" i="156"/>
  <c r="G98" i="156"/>
  <c r="K98" i="156"/>
  <c r="L98" i="156"/>
  <c r="M98" i="156"/>
  <c r="N98" i="156"/>
  <c r="O98" i="156"/>
  <c r="J98" i="156"/>
  <c r="C98" i="211"/>
  <c r="I51" i="266" s="1"/>
  <c r="C98" i="155"/>
  <c r="F51" i="266"/>
  <c r="J51" i="266" s="1"/>
  <c r="B50" i="266"/>
  <c r="AE50" i="266" s="1"/>
  <c r="C97" i="156"/>
  <c r="D97" i="156"/>
  <c r="E97" i="156"/>
  <c r="F97" i="156"/>
  <c r="G97" i="156"/>
  <c r="B97" i="211"/>
  <c r="K97" i="156"/>
  <c r="L97" i="156"/>
  <c r="M97" i="156"/>
  <c r="N97" i="156"/>
  <c r="O97" i="156"/>
  <c r="J97" i="156"/>
  <c r="C97" i="155"/>
  <c r="F50" i="266" s="1"/>
  <c r="L50" i="266"/>
  <c r="B49" i="266"/>
  <c r="AE49" i="266"/>
  <c r="C96" i="156"/>
  <c r="D96" i="156"/>
  <c r="B96" i="211" s="1"/>
  <c r="E49" i="266" s="1"/>
  <c r="E96" i="156"/>
  <c r="F96" i="156"/>
  <c r="AB96" i="156" s="1"/>
  <c r="G96" i="156"/>
  <c r="K96" i="156"/>
  <c r="L96" i="156"/>
  <c r="M96" i="156"/>
  <c r="N96" i="156"/>
  <c r="O96" i="156"/>
  <c r="J96" i="156"/>
  <c r="C96" i="155" s="1"/>
  <c r="F49" i="266" s="1"/>
  <c r="B48" i="266"/>
  <c r="AE48" i="266" s="1"/>
  <c r="C95" i="156"/>
  <c r="D95" i="156"/>
  <c r="E95" i="156"/>
  <c r="F95" i="156"/>
  <c r="G95" i="156"/>
  <c r="K95" i="156"/>
  <c r="L95" i="156"/>
  <c r="M95" i="156"/>
  <c r="N95" i="156"/>
  <c r="O95" i="156"/>
  <c r="J95" i="156"/>
  <c r="L48" i="266"/>
  <c r="B47" i="266"/>
  <c r="AE47" i="266"/>
  <c r="C94" i="156"/>
  <c r="D94" i="156"/>
  <c r="E94" i="156"/>
  <c r="F94" i="156"/>
  <c r="G94" i="156"/>
  <c r="K94" i="156"/>
  <c r="L94" i="156"/>
  <c r="M94" i="156"/>
  <c r="N94" i="156"/>
  <c r="O94" i="156"/>
  <c r="J94" i="156"/>
  <c r="C94" i="211"/>
  <c r="I47" i="266" s="1"/>
  <c r="C94" i="155"/>
  <c r="F47" i="266"/>
  <c r="J47" i="266" s="1"/>
  <c r="B46" i="266"/>
  <c r="AE46" i="266" s="1"/>
  <c r="AD46" i="266"/>
  <c r="C93" i="156"/>
  <c r="D93" i="156"/>
  <c r="E93" i="156"/>
  <c r="F93" i="156"/>
  <c r="G93" i="156"/>
  <c r="B93" i="211"/>
  <c r="K93" i="156"/>
  <c r="L93" i="156"/>
  <c r="M93" i="156"/>
  <c r="N93" i="156"/>
  <c r="O93" i="156"/>
  <c r="J93" i="156"/>
  <c r="C93" i="155"/>
  <c r="F46" i="266" s="1"/>
  <c r="J46" i="266" s="1"/>
  <c r="L46" i="266"/>
  <c r="B45" i="266"/>
  <c r="AE45" i="266"/>
  <c r="L45" i="266"/>
  <c r="C92" i="156"/>
  <c r="D92" i="156"/>
  <c r="E92" i="156"/>
  <c r="F92" i="156"/>
  <c r="AB92" i="156" s="1"/>
  <c r="G92" i="156"/>
  <c r="K92" i="156"/>
  <c r="L92" i="156"/>
  <c r="M92" i="156"/>
  <c r="N92" i="156"/>
  <c r="O92" i="156"/>
  <c r="J92" i="156"/>
  <c r="C92" i="155"/>
  <c r="F45" i="266"/>
  <c r="J45" i="266" s="1"/>
  <c r="B44" i="266"/>
  <c r="AE44" i="266"/>
  <c r="AD44" i="266"/>
  <c r="C91" i="156"/>
  <c r="D91" i="156"/>
  <c r="E91" i="156"/>
  <c r="F91" i="156"/>
  <c r="G91" i="156"/>
  <c r="K91" i="156"/>
  <c r="C91" i="211" s="1"/>
  <c r="L91" i="156"/>
  <c r="M91" i="156"/>
  <c r="N91" i="156"/>
  <c r="O91" i="156"/>
  <c r="J91" i="156"/>
  <c r="L44" i="266"/>
  <c r="C90" i="156"/>
  <c r="D90" i="156"/>
  <c r="E90" i="156"/>
  <c r="F90" i="156"/>
  <c r="G90" i="156"/>
  <c r="K90" i="156"/>
  <c r="L90" i="156"/>
  <c r="M90" i="156"/>
  <c r="N90" i="156"/>
  <c r="O90" i="156"/>
  <c r="J90" i="156"/>
  <c r="C90" i="211"/>
  <c r="I43" i="266" s="1"/>
  <c r="C90" i="155"/>
  <c r="F43" i="266"/>
  <c r="B42" i="266"/>
  <c r="AE42" i="266" s="1"/>
  <c r="AD42" i="266"/>
  <c r="C89" i="156"/>
  <c r="D89" i="156"/>
  <c r="E89" i="156"/>
  <c r="F89" i="156"/>
  <c r="G89" i="156"/>
  <c r="B89" i="211"/>
  <c r="K89" i="156"/>
  <c r="L89" i="156"/>
  <c r="M89" i="156"/>
  <c r="N89" i="156"/>
  <c r="O89" i="156"/>
  <c r="J89" i="156"/>
  <c r="C89" i="155"/>
  <c r="F42" i="266" s="1"/>
  <c r="L42" i="266"/>
  <c r="J42" i="266"/>
  <c r="B41" i="266"/>
  <c r="AE41" i="266"/>
  <c r="L41" i="266"/>
  <c r="C88" i="156"/>
  <c r="D88" i="156"/>
  <c r="B88" i="211" s="1"/>
  <c r="E88" i="156"/>
  <c r="F88" i="156"/>
  <c r="AB88" i="156" s="1"/>
  <c r="G88" i="156"/>
  <c r="E41" i="266"/>
  <c r="K88" i="156"/>
  <c r="L88" i="156"/>
  <c r="M88" i="156"/>
  <c r="N88" i="156"/>
  <c r="O88" i="156"/>
  <c r="J88" i="156"/>
  <c r="C88" i="155"/>
  <c r="F41" i="266"/>
  <c r="J41" i="266" s="1"/>
  <c r="B40" i="266"/>
  <c r="AE40" i="266" s="1"/>
  <c r="C87" i="156"/>
  <c r="D87" i="156"/>
  <c r="E87" i="156"/>
  <c r="F87" i="156"/>
  <c r="G87" i="156"/>
  <c r="K87" i="156"/>
  <c r="L87" i="156"/>
  <c r="M87" i="156"/>
  <c r="N87" i="156"/>
  <c r="O87" i="156"/>
  <c r="J87" i="156"/>
  <c r="L40" i="266"/>
  <c r="B39" i="266"/>
  <c r="AE39" i="266"/>
  <c r="C86" i="156"/>
  <c r="D86" i="156"/>
  <c r="E86" i="156"/>
  <c r="F86" i="156"/>
  <c r="G86" i="156"/>
  <c r="K86" i="156"/>
  <c r="L86" i="156"/>
  <c r="M86" i="156"/>
  <c r="N86" i="156"/>
  <c r="O86" i="156"/>
  <c r="J86" i="156"/>
  <c r="C86" i="211"/>
  <c r="I39" i="266" s="1"/>
  <c r="C86" i="155"/>
  <c r="F39" i="266"/>
  <c r="J39" i="266" s="1"/>
  <c r="B38" i="266"/>
  <c r="AE38" i="266" s="1"/>
  <c r="AD38" i="266"/>
  <c r="C85" i="156"/>
  <c r="D85" i="156"/>
  <c r="E85" i="156"/>
  <c r="F85" i="156"/>
  <c r="G85" i="156"/>
  <c r="B85" i="211"/>
  <c r="K85" i="156"/>
  <c r="L85" i="156"/>
  <c r="M85" i="156"/>
  <c r="N85" i="156"/>
  <c r="O85" i="156"/>
  <c r="J85" i="156"/>
  <c r="C85" i="155"/>
  <c r="F38" i="266" s="1"/>
  <c r="J38" i="266" s="1"/>
  <c r="L38" i="266"/>
  <c r="B37" i="266"/>
  <c r="AE37" i="266"/>
  <c r="L37" i="266"/>
  <c r="C84" i="156"/>
  <c r="D84" i="156"/>
  <c r="E84" i="156"/>
  <c r="F84" i="156"/>
  <c r="AB84" i="156" s="1"/>
  <c r="G84" i="156"/>
  <c r="K84" i="156"/>
  <c r="L84" i="156"/>
  <c r="M84" i="156"/>
  <c r="N84" i="156"/>
  <c r="O84" i="156"/>
  <c r="J84" i="156"/>
  <c r="C84" i="155"/>
  <c r="F37" i="266"/>
  <c r="J37" i="266" s="1"/>
  <c r="C83" i="156"/>
  <c r="D83" i="156"/>
  <c r="E83" i="156"/>
  <c r="F83" i="156"/>
  <c r="G83" i="156"/>
  <c r="K83" i="156"/>
  <c r="C83" i="211" s="1"/>
  <c r="L83" i="156"/>
  <c r="M83" i="156"/>
  <c r="N83" i="156"/>
  <c r="O83" i="156"/>
  <c r="J83" i="156"/>
  <c r="L36" i="266"/>
  <c r="B35" i="266"/>
  <c r="AE35" i="266"/>
  <c r="C82" i="156"/>
  <c r="D82" i="156"/>
  <c r="E82" i="156"/>
  <c r="F82" i="156"/>
  <c r="G82" i="156"/>
  <c r="K82" i="156"/>
  <c r="L82" i="156"/>
  <c r="M82" i="156"/>
  <c r="N82" i="156"/>
  <c r="O82" i="156"/>
  <c r="J82" i="156"/>
  <c r="C82" i="211"/>
  <c r="I35" i="266" s="1"/>
  <c r="C82" i="155"/>
  <c r="F35" i="266"/>
  <c r="J35" i="266" s="1"/>
  <c r="B34" i="266"/>
  <c r="AE34" i="266" s="1"/>
  <c r="C81" i="156"/>
  <c r="D81" i="156"/>
  <c r="E81" i="156"/>
  <c r="F81" i="156"/>
  <c r="G81" i="156"/>
  <c r="B81" i="211"/>
  <c r="K81" i="156"/>
  <c r="L81" i="156"/>
  <c r="M81" i="156"/>
  <c r="N81" i="156"/>
  <c r="O81" i="156"/>
  <c r="J81" i="156"/>
  <c r="C81" i="155"/>
  <c r="F34" i="266" s="1"/>
  <c r="L34" i="266"/>
  <c r="B33" i="266"/>
  <c r="AE33" i="266"/>
  <c r="L33" i="266"/>
  <c r="C80" i="156"/>
  <c r="B80" i="211" s="1"/>
  <c r="E33" i="266" s="1"/>
  <c r="D80" i="156"/>
  <c r="E80" i="156"/>
  <c r="F80" i="156"/>
  <c r="AB80" i="156" s="1"/>
  <c r="G80" i="156"/>
  <c r="K80" i="156"/>
  <c r="L80" i="156"/>
  <c r="M80" i="156"/>
  <c r="N80" i="156"/>
  <c r="O80" i="156"/>
  <c r="J80" i="156"/>
  <c r="C80" i="155" s="1"/>
  <c r="F33" i="266"/>
  <c r="J33" i="266" s="1"/>
  <c r="B32" i="266"/>
  <c r="AE32" i="266"/>
  <c r="AD32" i="266"/>
  <c r="C79" i="156"/>
  <c r="D79" i="156"/>
  <c r="E79" i="156"/>
  <c r="F79" i="156"/>
  <c r="G79" i="156"/>
  <c r="K79" i="156"/>
  <c r="L79" i="156"/>
  <c r="M79" i="156"/>
  <c r="N79" i="156"/>
  <c r="O79" i="156"/>
  <c r="J79" i="156"/>
  <c r="L32" i="266"/>
  <c r="B31" i="266"/>
  <c r="AE31" i="266"/>
  <c r="C78" i="156"/>
  <c r="D78" i="156"/>
  <c r="E78" i="156"/>
  <c r="F78" i="156"/>
  <c r="G78" i="156"/>
  <c r="K78" i="156"/>
  <c r="L78" i="156"/>
  <c r="M78" i="156"/>
  <c r="N78" i="156"/>
  <c r="O78" i="156"/>
  <c r="J78" i="156"/>
  <c r="C78" i="211"/>
  <c r="I31" i="266" s="1"/>
  <c r="C78" i="155"/>
  <c r="F31" i="266"/>
  <c r="J31" i="266" s="1"/>
  <c r="K77" i="156"/>
  <c r="L77" i="156"/>
  <c r="M77" i="156"/>
  <c r="N77" i="156"/>
  <c r="O77" i="156"/>
  <c r="J77" i="156"/>
  <c r="C77" i="155" s="1"/>
  <c r="F30" i="266"/>
  <c r="B29" i="266"/>
  <c r="AE29" i="266" s="1"/>
  <c r="AD29" i="266"/>
  <c r="C76" i="156"/>
  <c r="D76" i="156"/>
  <c r="E76" i="156"/>
  <c r="AB76" i="156" s="1"/>
  <c r="F76" i="156"/>
  <c r="G76" i="156"/>
  <c r="B76" i="211"/>
  <c r="K76" i="156"/>
  <c r="L76" i="156"/>
  <c r="M76" i="156"/>
  <c r="N76" i="156"/>
  <c r="O76" i="156"/>
  <c r="J76" i="156"/>
  <c r="C76" i="155"/>
  <c r="F29" i="266" s="1"/>
  <c r="L29" i="266"/>
  <c r="J29" i="266"/>
  <c r="B28" i="266"/>
  <c r="AE28" i="266"/>
  <c r="L28" i="266"/>
  <c r="C75" i="156"/>
  <c r="D75" i="156"/>
  <c r="B75" i="211" s="1"/>
  <c r="E75" i="156"/>
  <c r="F75" i="156"/>
  <c r="G75" i="156"/>
  <c r="E28" i="266"/>
  <c r="K75" i="156"/>
  <c r="L75" i="156"/>
  <c r="M75" i="156"/>
  <c r="N75" i="156"/>
  <c r="O75" i="156"/>
  <c r="J75" i="156"/>
  <c r="C75" i="155"/>
  <c r="F28" i="266"/>
  <c r="J28" i="266" s="1"/>
  <c r="B27" i="266"/>
  <c r="AE27" i="266" s="1"/>
  <c r="C74" i="156"/>
  <c r="D74" i="156"/>
  <c r="E74" i="156"/>
  <c r="F74" i="156"/>
  <c r="G74" i="156"/>
  <c r="K74" i="156"/>
  <c r="L74" i="156"/>
  <c r="M74" i="156"/>
  <c r="N74" i="156"/>
  <c r="O74" i="156"/>
  <c r="J74" i="156"/>
  <c r="L27" i="266"/>
  <c r="C73" i="156"/>
  <c r="D73" i="156"/>
  <c r="E73" i="156"/>
  <c r="F73" i="156"/>
  <c r="G73" i="156"/>
  <c r="K73" i="156"/>
  <c r="L73" i="156"/>
  <c r="M73" i="156"/>
  <c r="N73" i="156"/>
  <c r="AC73" i="156" s="1"/>
  <c r="O73" i="156"/>
  <c r="J73" i="156"/>
  <c r="C73" i="211"/>
  <c r="I26" i="266" s="1"/>
  <c r="C73" i="155"/>
  <c r="F26" i="266"/>
  <c r="B25" i="266"/>
  <c r="AE25" i="266" s="1"/>
  <c r="AD25" i="266"/>
  <c r="C72" i="156"/>
  <c r="D72" i="156"/>
  <c r="E72" i="156"/>
  <c r="AB72" i="156" s="1"/>
  <c r="F72" i="156"/>
  <c r="G72" i="156"/>
  <c r="B72" i="211"/>
  <c r="K72" i="156"/>
  <c r="L72" i="156"/>
  <c r="M72" i="156"/>
  <c r="N72" i="156"/>
  <c r="O72" i="156"/>
  <c r="J72" i="156"/>
  <c r="C72" i="155"/>
  <c r="F25" i="266" s="1"/>
  <c r="L25" i="266"/>
  <c r="J25" i="266"/>
  <c r="B24" i="266"/>
  <c r="AE24" i="266"/>
  <c r="C71" i="156"/>
  <c r="D71" i="156"/>
  <c r="B71" i="211" s="1"/>
  <c r="E24" i="266" s="1"/>
  <c r="E71" i="156"/>
  <c r="F71" i="156"/>
  <c r="G71" i="156"/>
  <c r="K71" i="156"/>
  <c r="L71" i="156"/>
  <c r="M71" i="156"/>
  <c r="N71" i="156"/>
  <c r="O71" i="156"/>
  <c r="J71" i="156"/>
  <c r="C71" i="155"/>
  <c r="F24" i="266"/>
  <c r="J24" i="266" s="1"/>
  <c r="B23" i="266"/>
  <c r="AE23" i="266"/>
  <c r="AD23" i="266"/>
  <c r="C70" i="156"/>
  <c r="D70" i="156"/>
  <c r="E70" i="156"/>
  <c r="F70" i="156"/>
  <c r="G70" i="156"/>
  <c r="K70" i="156"/>
  <c r="L70" i="156"/>
  <c r="M70" i="156"/>
  <c r="N70" i="156"/>
  <c r="O70" i="156"/>
  <c r="J70" i="156"/>
  <c r="L23" i="266"/>
  <c r="B22" i="266"/>
  <c r="AE22" i="266"/>
  <c r="C69" i="156"/>
  <c r="D69" i="156"/>
  <c r="E69" i="156"/>
  <c r="F69" i="156"/>
  <c r="G69" i="156"/>
  <c r="K69" i="156"/>
  <c r="L69" i="156"/>
  <c r="M69" i="156"/>
  <c r="N69" i="156"/>
  <c r="AC69" i="156" s="1"/>
  <c r="O69" i="156"/>
  <c r="J69" i="156"/>
  <c r="C69" i="211"/>
  <c r="I22" i="266" s="1"/>
  <c r="C69" i="155"/>
  <c r="F22" i="266"/>
  <c r="J22" i="266" s="1"/>
  <c r="B21" i="266"/>
  <c r="AE21" i="266" s="1"/>
  <c r="AD21" i="266"/>
  <c r="C68" i="156"/>
  <c r="D68" i="156"/>
  <c r="E68" i="156"/>
  <c r="AB68" i="156" s="1"/>
  <c r="F68" i="156"/>
  <c r="G68" i="156"/>
  <c r="B68" i="211"/>
  <c r="K68" i="156"/>
  <c r="L68" i="156"/>
  <c r="M68" i="156"/>
  <c r="N68" i="156"/>
  <c r="O68" i="156"/>
  <c r="J68" i="156"/>
  <c r="C68" i="155"/>
  <c r="F21" i="266" s="1"/>
  <c r="L21" i="266"/>
  <c r="J21" i="266"/>
  <c r="L20" i="266"/>
  <c r="C67" i="156"/>
  <c r="D67" i="156"/>
  <c r="B67" i="211" s="1"/>
  <c r="E67" i="156"/>
  <c r="F67" i="156"/>
  <c r="G67" i="156"/>
  <c r="K67" i="156"/>
  <c r="L67" i="156"/>
  <c r="M67" i="156"/>
  <c r="N67" i="156"/>
  <c r="O67" i="156"/>
  <c r="J67" i="156"/>
  <c r="C67" i="155"/>
  <c r="F20" i="266"/>
  <c r="B19" i="266"/>
  <c r="AE19" i="266" s="1"/>
  <c r="C66" i="156"/>
  <c r="D66" i="156"/>
  <c r="E66" i="156"/>
  <c r="F66" i="156"/>
  <c r="G66" i="156"/>
  <c r="K66" i="156"/>
  <c r="L66" i="156"/>
  <c r="M66" i="156"/>
  <c r="N66" i="156"/>
  <c r="O66" i="156"/>
  <c r="J66" i="156"/>
  <c r="L19" i="266"/>
  <c r="B18" i="266"/>
  <c r="AE18" i="266"/>
  <c r="C65" i="156"/>
  <c r="D65" i="156"/>
  <c r="E65" i="156"/>
  <c r="F65" i="156"/>
  <c r="G65" i="156"/>
  <c r="K65" i="156"/>
  <c r="L65" i="156"/>
  <c r="M65" i="156"/>
  <c r="N65" i="156"/>
  <c r="AC65" i="156" s="1"/>
  <c r="O65" i="156"/>
  <c r="J65" i="156"/>
  <c r="C65" i="211"/>
  <c r="I18" i="266" s="1"/>
  <c r="C65" i="155"/>
  <c r="F18" i="266"/>
  <c r="J18" i="266" s="1"/>
  <c r="C64" i="156"/>
  <c r="D64" i="156"/>
  <c r="E64" i="156"/>
  <c r="F64" i="156"/>
  <c r="G64" i="156"/>
  <c r="K64" i="156"/>
  <c r="L64" i="156"/>
  <c r="M64" i="156"/>
  <c r="N64" i="156"/>
  <c r="O64" i="156"/>
  <c r="J64" i="156"/>
  <c r="C64" i="155"/>
  <c r="F17" i="266" s="1"/>
  <c r="L17" i="266"/>
  <c r="B16" i="266"/>
  <c r="AE16" i="266"/>
  <c r="C63" i="156"/>
  <c r="D63" i="156"/>
  <c r="B63" i="211" s="1"/>
  <c r="E63" i="156"/>
  <c r="F63" i="156"/>
  <c r="G63" i="156"/>
  <c r="E16" i="266"/>
  <c r="K63" i="156"/>
  <c r="L63" i="156"/>
  <c r="M63" i="156"/>
  <c r="N63" i="156"/>
  <c r="O63" i="156"/>
  <c r="V62" i="211"/>
  <c r="J63" i="156"/>
  <c r="C63" i="155"/>
  <c r="F16" i="266"/>
  <c r="J16" i="266" s="1"/>
  <c r="B15" i="266"/>
  <c r="AE15" i="266" s="1"/>
  <c r="D15" i="266"/>
  <c r="AD15" i="266"/>
  <c r="C62" i="156"/>
  <c r="D62" i="156"/>
  <c r="E62" i="156"/>
  <c r="F62" i="156"/>
  <c r="B62" i="211" s="1"/>
  <c r="G62" i="156"/>
  <c r="W62" i="211"/>
  <c r="C61" i="156"/>
  <c r="D61" i="156"/>
  <c r="E61" i="156"/>
  <c r="F61" i="156"/>
  <c r="G61" i="156"/>
  <c r="B14" i="266"/>
  <c r="AE14" i="266" s="1"/>
  <c r="K61" i="156"/>
  <c r="L61" i="156"/>
  <c r="M61" i="156"/>
  <c r="N61" i="156"/>
  <c r="O61" i="156"/>
  <c r="J61" i="156"/>
  <c r="C61" i="155"/>
  <c r="F14" i="266" s="1"/>
  <c r="L14" i="266"/>
  <c r="K62" i="156"/>
  <c r="L62" i="156"/>
  <c r="M62" i="156"/>
  <c r="N62" i="156"/>
  <c r="O62" i="156"/>
  <c r="J62" i="156"/>
  <c r="AD14" i="266"/>
  <c r="B13" i="266"/>
  <c r="D13" i="266"/>
  <c r="C60" i="156"/>
  <c r="D60" i="156"/>
  <c r="E60" i="156"/>
  <c r="F60" i="156"/>
  <c r="G60" i="156"/>
  <c r="C59" i="156"/>
  <c r="D59" i="156"/>
  <c r="E59" i="156"/>
  <c r="F59" i="156"/>
  <c r="G59" i="156"/>
  <c r="B12" i="266"/>
  <c r="K59" i="156"/>
  <c r="C59" i="211" s="1"/>
  <c r="L59" i="156"/>
  <c r="M59" i="156"/>
  <c r="N59" i="156"/>
  <c r="O59" i="156"/>
  <c r="J59" i="156"/>
  <c r="H13" i="266"/>
  <c r="K60" i="156"/>
  <c r="L60" i="156"/>
  <c r="M60" i="156"/>
  <c r="N60" i="156"/>
  <c r="O60" i="156"/>
  <c r="V60" i="211"/>
  <c r="J60" i="156"/>
  <c r="C60" i="155"/>
  <c r="F13" i="266" s="1"/>
  <c r="B113" i="155"/>
  <c r="E113" i="155"/>
  <c r="C113" i="157"/>
  <c r="E113" i="157"/>
  <c r="F113" i="157"/>
  <c r="G113" i="157"/>
  <c r="H113" i="157"/>
  <c r="I113" i="157"/>
  <c r="S113" i="158"/>
  <c r="R113" i="158"/>
  <c r="U113" i="158"/>
  <c r="V113" i="158"/>
  <c r="W113" i="158"/>
  <c r="X113" i="158"/>
  <c r="Y113" i="158"/>
  <c r="K113" i="158"/>
  <c r="J113" i="158"/>
  <c r="M113" i="158"/>
  <c r="N113" i="158"/>
  <c r="O113" i="158"/>
  <c r="P113" i="158"/>
  <c r="Q113" i="158"/>
  <c r="L113" i="158"/>
  <c r="I113" i="211" s="1"/>
  <c r="C113" i="158"/>
  <c r="D113" i="158" s="1"/>
  <c r="H113" i="211" s="1"/>
  <c r="B113" i="158"/>
  <c r="E113" i="158"/>
  <c r="F113" i="158"/>
  <c r="G113" i="158"/>
  <c r="H113" i="158"/>
  <c r="I113" i="158"/>
  <c r="K113" i="157"/>
  <c r="J113" i="157"/>
  <c r="M113" i="157"/>
  <c r="N113" i="157"/>
  <c r="O113" i="157"/>
  <c r="P113" i="157"/>
  <c r="Q113" i="157"/>
  <c r="S113" i="156"/>
  <c r="T113" i="156"/>
  <c r="D113" i="211" s="1"/>
  <c r="U113" i="156"/>
  <c r="V113" i="156"/>
  <c r="W113" i="156"/>
  <c r="R113" i="156"/>
  <c r="C112" i="157"/>
  <c r="E112" i="157"/>
  <c r="F112" i="157"/>
  <c r="G112" i="157"/>
  <c r="H112" i="157"/>
  <c r="I112" i="157"/>
  <c r="D112" i="157"/>
  <c r="E112" i="211" s="1"/>
  <c r="S112" i="158"/>
  <c r="T112" i="158" s="1"/>
  <c r="J112" i="211" s="1"/>
  <c r="R112" i="158"/>
  <c r="U112" i="158"/>
  <c r="V112" i="158"/>
  <c r="W112" i="158"/>
  <c r="X112" i="158"/>
  <c r="Y112" i="158"/>
  <c r="K112" i="158"/>
  <c r="J112" i="158"/>
  <c r="M112" i="158"/>
  <c r="N112" i="158"/>
  <c r="O112" i="158"/>
  <c r="P112" i="158"/>
  <c r="Q112" i="158"/>
  <c r="C112" i="158"/>
  <c r="B112" i="158"/>
  <c r="E112" i="158"/>
  <c r="F112" i="158"/>
  <c r="G112" i="158"/>
  <c r="H112" i="158"/>
  <c r="I112" i="158"/>
  <c r="K112" i="157"/>
  <c r="J112" i="157"/>
  <c r="M112" i="157"/>
  <c r="N112" i="157"/>
  <c r="O112" i="157"/>
  <c r="P112" i="157"/>
  <c r="Q112" i="157"/>
  <c r="S112" i="156"/>
  <c r="T112" i="156"/>
  <c r="U112" i="156"/>
  <c r="V112" i="156"/>
  <c r="W112" i="156"/>
  <c r="R112" i="156"/>
  <c r="B111" i="155"/>
  <c r="E111" i="155"/>
  <c r="C111" i="157"/>
  <c r="E111" i="157"/>
  <c r="F111" i="157"/>
  <c r="G111" i="157"/>
  <c r="H111" i="157"/>
  <c r="I111" i="157"/>
  <c r="S111" i="158"/>
  <c r="U111" i="158"/>
  <c r="V111" i="158"/>
  <c r="W111" i="158"/>
  <c r="X111" i="158"/>
  <c r="Y111" i="158"/>
  <c r="K111" i="158"/>
  <c r="J111" i="158"/>
  <c r="M111" i="158"/>
  <c r="N111" i="158"/>
  <c r="O111" i="158"/>
  <c r="P111" i="158"/>
  <c r="Q111" i="158"/>
  <c r="C111" i="158"/>
  <c r="B111" i="158"/>
  <c r="E111" i="158"/>
  <c r="F111" i="158"/>
  <c r="G111" i="158"/>
  <c r="H111" i="158"/>
  <c r="I111" i="158"/>
  <c r="D111" i="158"/>
  <c r="H111" i="211" s="1"/>
  <c r="K111" i="157"/>
  <c r="J111" i="157"/>
  <c r="M111" i="157"/>
  <c r="N111" i="157"/>
  <c r="O111" i="157"/>
  <c r="P111" i="157"/>
  <c r="Q111" i="157"/>
  <c r="S111" i="156"/>
  <c r="T111" i="156"/>
  <c r="U111" i="156"/>
  <c r="V111" i="156"/>
  <c r="W111" i="156"/>
  <c r="R111" i="156"/>
  <c r="B110" i="155"/>
  <c r="E110" i="155"/>
  <c r="M110" i="155" s="1"/>
  <c r="C110" i="157"/>
  <c r="E110" i="157"/>
  <c r="D110" i="157" s="1"/>
  <c r="E110" i="211" s="1"/>
  <c r="F110" i="157"/>
  <c r="G110" i="157"/>
  <c r="H110" i="157"/>
  <c r="I110" i="157"/>
  <c r="S110" i="158"/>
  <c r="U110" i="158"/>
  <c r="V110" i="158"/>
  <c r="W110" i="158"/>
  <c r="T110" i="158" s="1"/>
  <c r="X110" i="158"/>
  <c r="Y110" i="158"/>
  <c r="J110" i="211"/>
  <c r="K110" i="158"/>
  <c r="J110" i="158"/>
  <c r="M110" i="158"/>
  <c r="N110" i="158"/>
  <c r="O110" i="158"/>
  <c r="P110" i="158"/>
  <c r="Q110" i="158"/>
  <c r="L110" i="158"/>
  <c r="I110" i="211" s="1"/>
  <c r="C110" i="158"/>
  <c r="B110" i="158"/>
  <c r="D110" i="158" s="1"/>
  <c r="H110" i="211" s="1"/>
  <c r="E110" i="158"/>
  <c r="F110" i="158"/>
  <c r="G110" i="158"/>
  <c r="H110" i="158"/>
  <c r="I110" i="158"/>
  <c r="K110" i="157"/>
  <c r="J110" i="157"/>
  <c r="M110" i="157"/>
  <c r="N110" i="157"/>
  <c r="O110" i="157"/>
  <c r="P110" i="157"/>
  <c r="Q110" i="157"/>
  <c r="S110" i="156"/>
  <c r="T110" i="156"/>
  <c r="U110" i="156"/>
  <c r="V110" i="156"/>
  <c r="W110" i="156"/>
  <c r="R110" i="156"/>
  <c r="B109" i="155"/>
  <c r="E109" i="155"/>
  <c r="C109" i="157"/>
  <c r="E109" i="157"/>
  <c r="F109" i="157"/>
  <c r="G109" i="157"/>
  <c r="H109" i="157"/>
  <c r="I109" i="157"/>
  <c r="D109" i="157"/>
  <c r="E109" i="211" s="1"/>
  <c r="S109" i="158"/>
  <c r="U109" i="158"/>
  <c r="V109" i="158"/>
  <c r="W109" i="158"/>
  <c r="X109" i="158"/>
  <c r="Y109" i="158"/>
  <c r="T109" i="158"/>
  <c r="J109" i="211" s="1"/>
  <c r="K109" i="158"/>
  <c r="J109" i="158"/>
  <c r="M109" i="158"/>
  <c r="N109" i="158"/>
  <c r="O109" i="158"/>
  <c r="P109" i="158"/>
  <c r="Q109" i="158"/>
  <c r="C109" i="158"/>
  <c r="B109" i="158"/>
  <c r="E109" i="158"/>
  <c r="F109" i="158"/>
  <c r="G109" i="158"/>
  <c r="H109" i="158"/>
  <c r="I109" i="158"/>
  <c r="G109" i="211"/>
  <c r="K109" i="157"/>
  <c r="J109" i="157"/>
  <c r="M109" i="157"/>
  <c r="N109" i="157"/>
  <c r="O109" i="157"/>
  <c r="P109" i="157"/>
  <c r="Q109" i="157"/>
  <c r="L109" i="157"/>
  <c r="F109" i="211" s="1"/>
  <c r="S109" i="156"/>
  <c r="T109" i="156"/>
  <c r="U109" i="156"/>
  <c r="V109" i="156"/>
  <c r="W109" i="156"/>
  <c r="R109" i="156"/>
  <c r="D109" i="211"/>
  <c r="B108" i="155"/>
  <c r="E108" i="155"/>
  <c r="C108" i="157"/>
  <c r="D108" i="157" s="1"/>
  <c r="E108" i="211" s="1"/>
  <c r="E108" i="157"/>
  <c r="F108" i="157"/>
  <c r="G108" i="157"/>
  <c r="H108" i="157"/>
  <c r="I108" i="157"/>
  <c r="S108" i="158"/>
  <c r="U108" i="158"/>
  <c r="V108" i="158"/>
  <c r="W108" i="158"/>
  <c r="X108" i="158"/>
  <c r="Y108" i="158"/>
  <c r="K108" i="158"/>
  <c r="J108" i="158"/>
  <c r="M108" i="158"/>
  <c r="N108" i="158"/>
  <c r="O108" i="158"/>
  <c r="P108" i="158"/>
  <c r="Q108" i="158"/>
  <c r="C108" i="158"/>
  <c r="B108" i="158"/>
  <c r="E108" i="158"/>
  <c r="F108" i="158"/>
  <c r="G108" i="158"/>
  <c r="H108" i="158"/>
  <c r="I108" i="158"/>
  <c r="K108" i="157"/>
  <c r="J108" i="157"/>
  <c r="M108" i="157"/>
  <c r="N108" i="157"/>
  <c r="O108" i="157"/>
  <c r="P108" i="157"/>
  <c r="Q108" i="157"/>
  <c r="S108" i="156"/>
  <c r="T108" i="156"/>
  <c r="U108" i="156"/>
  <c r="V108" i="156"/>
  <c r="W108" i="156"/>
  <c r="R108" i="156"/>
  <c r="B107" i="155"/>
  <c r="E107" i="155"/>
  <c r="C107" i="157"/>
  <c r="D107" i="157"/>
  <c r="E107" i="157"/>
  <c r="F107" i="157"/>
  <c r="G107" i="157"/>
  <c r="S107" i="158"/>
  <c r="T107" i="158"/>
  <c r="U107" i="158"/>
  <c r="J107" i="211" s="1"/>
  <c r="V107" i="158"/>
  <c r="W107" i="158"/>
  <c r="K107" i="158"/>
  <c r="L107" i="158"/>
  <c r="M107" i="158"/>
  <c r="N107" i="158"/>
  <c r="O107" i="158"/>
  <c r="J107" i="158"/>
  <c r="C107" i="158"/>
  <c r="D107" i="158"/>
  <c r="E107" i="158"/>
  <c r="F107" i="158"/>
  <c r="G107" i="158"/>
  <c r="B107" i="158"/>
  <c r="H107" i="155" s="1"/>
  <c r="V107" i="157"/>
  <c r="R107" i="157"/>
  <c r="G107" i="211"/>
  <c r="K107" i="157"/>
  <c r="L107" i="157"/>
  <c r="M107" i="157"/>
  <c r="N107" i="157"/>
  <c r="F107" i="211" s="1"/>
  <c r="O107" i="157"/>
  <c r="J107" i="157"/>
  <c r="S107" i="156"/>
  <c r="T107" i="156"/>
  <c r="U107" i="156"/>
  <c r="V107" i="156"/>
  <c r="W107" i="156"/>
  <c r="R107" i="156"/>
  <c r="E106" i="155"/>
  <c r="M106" i="155" s="1"/>
  <c r="C106" i="157"/>
  <c r="D106" i="157"/>
  <c r="E106" i="157"/>
  <c r="F106" i="157"/>
  <c r="E106" i="211" s="1"/>
  <c r="G106" i="157"/>
  <c r="F106" i="211"/>
  <c r="S106" i="158"/>
  <c r="T106" i="158"/>
  <c r="U106" i="158"/>
  <c r="V106" i="158"/>
  <c r="W106" i="158"/>
  <c r="J106" i="211"/>
  <c r="K106" i="158"/>
  <c r="L106" i="158"/>
  <c r="M106" i="158"/>
  <c r="N106" i="158"/>
  <c r="I106" i="211" s="1"/>
  <c r="O106" i="158"/>
  <c r="J106" i="158"/>
  <c r="C106" i="158"/>
  <c r="D106" i="158"/>
  <c r="E106" i="158"/>
  <c r="F106" i="158"/>
  <c r="G106" i="158"/>
  <c r="B106" i="158"/>
  <c r="V106" i="157"/>
  <c r="R106" i="157"/>
  <c r="G106" i="155" s="1"/>
  <c r="K106" i="157"/>
  <c r="L106" i="157"/>
  <c r="M106" i="157"/>
  <c r="N106" i="157"/>
  <c r="O106" i="157"/>
  <c r="J106" i="157"/>
  <c r="S106" i="156"/>
  <c r="T106" i="156"/>
  <c r="U106" i="156"/>
  <c r="V106" i="156"/>
  <c r="W106" i="156"/>
  <c r="R106" i="156"/>
  <c r="B105" i="155"/>
  <c r="E105" i="155"/>
  <c r="C105" i="157"/>
  <c r="D105" i="157"/>
  <c r="E105" i="157"/>
  <c r="F105" i="157"/>
  <c r="G105" i="157"/>
  <c r="E105" i="211"/>
  <c r="S105" i="158"/>
  <c r="T105" i="158"/>
  <c r="U105" i="158"/>
  <c r="V105" i="158"/>
  <c r="W105" i="158"/>
  <c r="K105" i="158"/>
  <c r="L105" i="158"/>
  <c r="M105" i="158"/>
  <c r="N105" i="158"/>
  <c r="O105" i="158"/>
  <c r="J105" i="158"/>
  <c r="I105" i="211"/>
  <c r="C105" i="158"/>
  <c r="D105" i="158"/>
  <c r="E105" i="158"/>
  <c r="F105" i="158"/>
  <c r="H105" i="211" s="1"/>
  <c r="G105" i="158"/>
  <c r="B105" i="158"/>
  <c r="V105" i="157"/>
  <c r="G105" i="211" s="1"/>
  <c r="R105" i="157"/>
  <c r="K105" i="157"/>
  <c r="F105" i="211" s="1"/>
  <c r="L105" i="157"/>
  <c r="M105" i="157"/>
  <c r="N105" i="157"/>
  <c r="O105" i="157"/>
  <c r="J105" i="157"/>
  <c r="F105" i="155" s="1"/>
  <c r="M105" i="155" s="1"/>
  <c r="S105" i="156"/>
  <c r="T105" i="156"/>
  <c r="U105" i="156"/>
  <c r="V105" i="156"/>
  <c r="W105" i="156"/>
  <c r="R105" i="156"/>
  <c r="D105" i="211"/>
  <c r="B104" i="155"/>
  <c r="E104" i="155"/>
  <c r="C104" i="157"/>
  <c r="D104" i="157"/>
  <c r="E104" i="157"/>
  <c r="F104" i="157"/>
  <c r="G104" i="157"/>
  <c r="H104" i="211"/>
  <c r="S104" i="158"/>
  <c r="T104" i="158"/>
  <c r="U104" i="158"/>
  <c r="V104" i="158"/>
  <c r="W104" i="158"/>
  <c r="K104" i="158"/>
  <c r="I104" i="211" s="1"/>
  <c r="L104" i="158"/>
  <c r="M104" i="158"/>
  <c r="N104" i="158"/>
  <c r="O104" i="158"/>
  <c r="J104" i="158"/>
  <c r="I104" i="155" s="1"/>
  <c r="R104" i="155" s="1"/>
  <c r="C104" i="158"/>
  <c r="D104" i="158"/>
  <c r="E104" i="158"/>
  <c r="F104" i="158"/>
  <c r="G104" i="158"/>
  <c r="B104" i="158"/>
  <c r="V104" i="157"/>
  <c r="R104" i="157"/>
  <c r="K104" i="157"/>
  <c r="L104" i="157"/>
  <c r="M104" i="157"/>
  <c r="N104" i="157"/>
  <c r="O104" i="157"/>
  <c r="J104" i="157"/>
  <c r="S104" i="156"/>
  <c r="T104" i="156"/>
  <c r="U104" i="156"/>
  <c r="V104" i="156"/>
  <c r="W104" i="156"/>
  <c r="R104" i="156"/>
  <c r="B103" i="155"/>
  <c r="E103" i="155"/>
  <c r="C103" i="157"/>
  <c r="D103" i="157"/>
  <c r="E103" i="157"/>
  <c r="F103" i="157"/>
  <c r="G103" i="157"/>
  <c r="S103" i="158"/>
  <c r="T103" i="158"/>
  <c r="U103" i="158"/>
  <c r="J103" i="211" s="1"/>
  <c r="V103" i="158"/>
  <c r="W103" i="158"/>
  <c r="K103" i="158"/>
  <c r="L103" i="158"/>
  <c r="M103" i="158"/>
  <c r="N103" i="158"/>
  <c r="O103" i="158"/>
  <c r="J103" i="158"/>
  <c r="C103" i="158"/>
  <c r="D103" i="158"/>
  <c r="E103" i="158"/>
  <c r="F103" i="158"/>
  <c r="G103" i="158"/>
  <c r="B103" i="158"/>
  <c r="H103" i="155" s="1"/>
  <c r="V103" i="157"/>
  <c r="R103" i="157"/>
  <c r="G103" i="211"/>
  <c r="K103" i="157"/>
  <c r="L103" i="157"/>
  <c r="M103" i="157"/>
  <c r="N103" i="157"/>
  <c r="F103" i="211" s="1"/>
  <c r="O103" i="157"/>
  <c r="J103" i="157"/>
  <c r="S103" i="156"/>
  <c r="T103" i="156"/>
  <c r="U103" i="156"/>
  <c r="V103" i="156"/>
  <c r="W103" i="156"/>
  <c r="R103" i="156"/>
  <c r="B102" i="155"/>
  <c r="E102" i="155"/>
  <c r="M102" i="155" s="1"/>
  <c r="C102" i="157"/>
  <c r="D102" i="157"/>
  <c r="E102" i="157"/>
  <c r="F102" i="157"/>
  <c r="E102" i="211" s="1"/>
  <c r="G102" i="157"/>
  <c r="S102" i="158"/>
  <c r="T102" i="158"/>
  <c r="U102" i="158"/>
  <c r="V102" i="158"/>
  <c r="W102" i="158"/>
  <c r="J102" i="211"/>
  <c r="K102" i="158"/>
  <c r="L102" i="158"/>
  <c r="M102" i="158"/>
  <c r="N102" i="158"/>
  <c r="I102" i="211" s="1"/>
  <c r="O102" i="158"/>
  <c r="J102" i="158"/>
  <c r="C102" i="158"/>
  <c r="D102" i="158"/>
  <c r="E102" i="158"/>
  <c r="F102" i="158"/>
  <c r="G102" i="158"/>
  <c r="B102" i="158"/>
  <c r="V102" i="157"/>
  <c r="G102" i="211" s="1"/>
  <c r="R102" i="157"/>
  <c r="G102" i="155" s="1"/>
  <c r="K102" i="157"/>
  <c r="L102" i="157"/>
  <c r="M102" i="157"/>
  <c r="N102" i="157"/>
  <c r="O102" i="157"/>
  <c r="J102" i="157"/>
  <c r="F102" i="211"/>
  <c r="S102" i="156"/>
  <c r="T102" i="156"/>
  <c r="U102" i="156"/>
  <c r="V102" i="156"/>
  <c r="W102" i="156"/>
  <c r="R102" i="156"/>
  <c r="B101" i="155"/>
  <c r="E101" i="155"/>
  <c r="C101" i="157"/>
  <c r="D101" i="157"/>
  <c r="E101" i="157"/>
  <c r="F101" i="157"/>
  <c r="G101" i="157"/>
  <c r="E101" i="211"/>
  <c r="S101" i="158"/>
  <c r="T101" i="158"/>
  <c r="U101" i="158"/>
  <c r="V101" i="158"/>
  <c r="W101" i="158"/>
  <c r="K101" i="158"/>
  <c r="L101" i="158"/>
  <c r="M101" i="158"/>
  <c r="N101" i="158"/>
  <c r="O101" i="158"/>
  <c r="J101" i="158"/>
  <c r="I101" i="211"/>
  <c r="C101" i="158"/>
  <c r="D101" i="158"/>
  <c r="E101" i="158"/>
  <c r="F101" i="158"/>
  <c r="H101" i="211" s="1"/>
  <c r="G101" i="158"/>
  <c r="B101" i="158"/>
  <c r="V101" i="157"/>
  <c r="G101" i="211" s="1"/>
  <c r="R101" i="157"/>
  <c r="K101" i="157"/>
  <c r="L101" i="157"/>
  <c r="M101" i="157"/>
  <c r="N101" i="157"/>
  <c r="O101" i="157"/>
  <c r="J101" i="157"/>
  <c r="F101" i="155" s="1"/>
  <c r="M101" i="155" s="1"/>
  <c r="S101" i="156"/>
  <c r="T101" i="156"/>
  <c r="U101" i="156"/>
  <c r="V101" i="156"/>
  <c r="W101" i="156"/>
  <c r="R101" i="156"/>
  <c r="D101" i="211"/>
  <c r="B100" i="155"/>
  <c r="E100" i="155"/>
  <c r="C100" i="157"/>
  <c r="E100" i="211" s="1"/>
  <c r="D100" i="157"/>
  <c r="E100" i="157"/>
  <c r="F100" i="157"/>
  <c r="G100" i="157"/>
  <c r="S100" i="158"/>
  <c r="T100" i="158"/>
  <c r="U100" i="158"/>
  <c r="J100" i="211" s="1"/>
  <c r="V100" i="158"/>
  <c r="W100" i="158"/>
  <c r="K100" i="158"/>
  <c r="L100" i="158"/>
  <c r="M100" i="158"/>
  <c r="N100" i="158"/>
  <c r="O100" i="158"/>
  <c r="J100" i="158"/>
  <c r="I100" i="155" s="1"/>
  <c r="R100" i="155" s="1"/>
  <c r="C100" i="158"/>
  <c r="D100" i="158"/>
  <c r="E100" i="158"/>
  <c r="F100" i="158"/>
  <c r="G100" i="158"/>
  <c r="B100" i="158"/>
  <c r="H100" i="211"/>
  <c r="V100" i="157"/>
  <c r="R100" i="157"/>
  <c r="K100" i="157"/>
  <c r="L100" i="157"/>
  <c r="M100" i="157"/>
  <c r="N100" i="157"/>
  <c r="O100" i="157"/>
  <c r="J100" i="157"/>
  <c r="S100" i="156"/>
  <c r="D100" i="211" s="1"/>
  <c r="T100" i="156"/>
  <c r="U100" i="156"/>
  <c r="V100" i="156"/>
  <c r="W100" i="156"/>
  <c r="R100" i="156"/>
  <c r="E99" i="155"/>
  <c r="C99" i="157"/>
  <c r="D99" i="157"/>
  <c r="E99" i="157"/>
  <c r="F99" i="157"/>
  <c r="G99" i="157"/>
  <c r="S99" i="158"/>
  <c r="T99" i="158"/>
  <c r="U99" i="158"/>
  <c r="J99" i="211" s="1"/>
  <c r="V99" i="158"/>
  <c r="W99" i="158"/>
  <c r="K99" i="158"/>
  <c r="L99" i="158"/>
  <c r="M99" i="158"/>
  <c r="N99" i="158"/>
  <c r="O99" i="158"/>
  <c r="J99" i="158"/>
  <c r="C99" i="158"/>
  <c r="D99" i="158"/>
  <c r="E99" i="158"/>
  <c r="F99" i="158"/>
  <c r="G99" i="158"/>
  <c r="B99" i="158"/>
  <c r="H99" i="155" s="1"/>
  <c r="V99" i="157"/>
  <c r="R99" i="157"/>
  <c r="G99" i="211"/>
  <c r="K99" i="157"/>
  <c r="L99" i="157"/>
  <c r="M99" i="157"/>
  <c r="N99" i="157"/>
  <c r="F99" i="211" s="1"/>
  <c r="O99" i="157"/>
  <c r="J99" i="157"/>
  <c r="S99" i="156"/>
  <c r="T99" i="156"/>
  <c r="U99" i="156"/>
  <c r="V99" i="156"/>
  <c r="W99" i="156"/>
  <c r="R99" i="156"/>
  <c r="B98" i="155"/>
  <c r="E98" i="155"/>
  <c r="M98" i="155" s="1"/>
  <c r="C98" i="157"/>
  <c r="D98" i="157"/>
  <c r="E98" i="157"/>
  <c r="F98" i="157"/>
  <c r="E98" i="211" s="1"/>
  <c r="G98" i="157"/>
  <c r="S98" i="158"/>
  <c r="T98" i="158"/>
  <c r="U98" i="158"/>
  <c r="V98" i="158"/>
  <c r="W98" i="158"/>
  <c r="J98" i="211"/>
  <c r="K98" i="158"/>
  <c r="L98" i="158"/>
  <c r="M98" i="158"/>
  <c r="N98" i="158"/>
  <c r="I98" i="211" s="1"/>
  <c r="O98" i="158"/>
  <c r="J98" i="158"/>
  <c r="C98" i="158"/>
  <c r="D98" i="158"/>
  <c r="E98" i="158"/>
  <c r="F98" i="158"/>
  <c r="G98" i="158"/>
  <c r="B98" i="158"/>
  <c r="V98" i="157"/>
  <c r="G98" i="211" s="1"/>
  <c r="R98" i="157"/>
  <c r="G98" i="155" s="1"/>
  <c r="K98" i="157"/>
  <c r="L98" i="157"/>
  <c r="M98" i="157"/>
  <c r="N98" i="157"/>
  <c r="O98" i="157"/>
  <c r="J98" i="157"/>
  <c r="F98" i="211"/>
  <c r="S98" i="156"/>
  <c r="T98" i="156"/>
  <c r="U98" i="156"/>
  <c r="V98" i="156"/>
  <c r="W98" i="156"/>
  <c r="R98" i="156"/>
  <c r="B97" i="155"/>
  <c r="E97" i="155"/>
  <c r="C97" i="157"/>
  <c r="D97" i="157"/>
  <c r="E97" i="157"/>
  <c r="F97" i="157"/>
  <c r="G97" i="157"/>
  <c r="E97" i="211"/>
  <c r="S97" i="158"/>
  <c r="T97" i="158"/>
  <c r="U97" i="158"/>
  <c r="V97" i="158"/>
  <c r="W97" i="158"/>
  <c r="K97" i="158"/>
  <c r="L97" i="158"/>
  <c r="M97" i="158"/>
  <c r="N97" i="158"/>
  <c r="O97" i="158"/>
  <c r="J97" i="158"/>
  <c r="I97" i="211"/>
  <c r="C97" i="158"/>
  <c r="D97" i="158"/>
  <c r="E97" i="158"/>
  <c r="F97" i="158"/>
  <c r="H97" i="211" s="1"/>
  <c r="G97" i="158"/>
  <c r="B97" i="158"/>
  <c r="V97" i="157"/>
  <c r="R97" i="157"/>
  <c r="K97" i="157"/>
  <c r="L97" i="157"/>
  <c r="M97" i="157"/>
  <c r="N97" i="157"/>
  <c r="O97" i="157"/>
  <c r="J97" i="157"/>
  <c r="F97" i="155" s="1"/>
  <c r="M97" i="155" s="1"/>
  <c r="S97" i="156"/>
  <c r="T97" i="156"/>
  <c r="U97" i="156"/>
  <c r="V97" i="156"/>
  <c r="W97" i="156"/>
  <c r="R97" i="156"/>
  <c r="D97" i="211"/>
  <c r="B96" i="155"/>
  <c r="E96" i="155"/>
  <c r="C96" i="157"/>
  <c r="E96" i="211" s="1"/>
  <c r="D96" i="157"/>
  <c r="E96" i="157"/>
  <c r="F96" i="157"/>
  <c r="G96" i="157"/>
  <c r="H96" i="211"/>
  <c r="S96" i="158"/>
  <c r="T96" i="158"/>
  <c r="U96" i="158"/>
  <c r="J96" i="211" s="1"/>
  <c r="V96" i="158"/>
  <c r="W96" i="158"/>
  <c r="K96" i="158"/>
  <c r="L96" i="158"/>
  <c r="M96" i="158"/>
  <c r="N96" i="158"/>
  <c r="O96" i="158"/>
  <c r="J96" i="158"/>
  <c r="I96" i="155" s="1"/>
  <c r="R96" i="155" s="1"/>
  <c r="C96" i="158"/>
  <c r="D96" i="158"/>
  <c r="E96" i="158"/>
  <c r="F96" i="158"/>
  <c r="G96" i="158"/>
  <c r="B96" i="158"/>
  <c r="V96" i="157"/>
  <c r="R96" i="157"/>
  <c r="K96" i="157"/>
  <c r="L96" i="157"/>
  <c r="M96" i="157"/>
  <c r="N96" i="157"/>
  <c r="O96" i="157"/>
  <c r="J96" i="157"/>
  <c r="S96" i="156"/>
  <c r="D96" i="211" s="1"/>
  <c r="T96" i="156"/>
  <c r="U96" i="156"/>
  <c r="V96" i="156"/>
  <c r="W96" i="156"/>
  <c r="R96" i="156"/>
  <c r="B95" i="155"/>
  <c r="E95" i="155"/>
  <c r="C95" i="157"/>
  <c r="D95" i="157"/>
  <c r="E95" i="157"/>
  <c r="F95" i="157"/>
  <c r="G95" i="157"/>
  <c r="S95" i="158"/>
  <c r="T95" i="158"/>
  <c r="U95" i="158"/>
  <c r="J95" i="211" s="1"/>
  <c r="V95" i="158"/>
  <c r="W95" i="158"/>
  <c r="K95" i="158"/>
  <c r="L95" i="158"/>
  <c r="M95" i="158"/>
  <c r="N95" i="158"/>
  <c r="O95" i="158"/>
  <c r="J95" i="158"/>
  <c r="C95" i="158"/>
  <c r="H95" i="211" s="1"/>
  <c r="D95" i="158"/>
  <c r="E95" i="158"/>
  <c r="F95" i="158"/>
  <c r="G95" i="158"/>
  <c r="B95" i="158"/>
  <c r="H95" i="155" s="1"/>
  <c r="V95" i="157"/>
  <c r="R95" i="157"/>
  <c r="G95" i="211"/>
  <c r="K95" i="157"/>
  <c r="L95" i="157"/>
  <c r="M95" i="157"/>
  <c r="N95" i="157"/>
  <c r="F95" i="211" s="1"/>
  <c r="O95" i="157"/>
  <c r="J95" i="157"/>
  <c r="S95" i="156"/>
  <c r="T95" i="156"/>
  <c r="U95" i="156"/>
  <c r="V95" i="156"/>
  <c r="W95" i="156"/>
  <c r="R95" i="156"/>
  <c r="B94" i="155"/>
  <c r="E94" i="155"/>
  <c r="M94" i="155" s="1"/>
  <c r="C94" i="157"/>
  <c r="D94" i="157"/>
  <c r="E94" i="157"/>
  <c r="F94" i="157"/>
  <c r="E94" i="211" s="1"/>
  <c r="G94" i="157"/>
  <c r="F94" i="211"/>
  <c r="S94" i="158"/>
  <c r="T94" i="158"/>
  <c r="U94" i="158"/>
  <c r="V94" i="158"/>
  <c r="W94" i="158"/>
  <c r="J94" i="211"/>
  <c r="K94" i="158"/>
  <c r="L94" i="158"/>
  <c r="M94" i="158"/>
  <c r="N94" i="158"/>
  <c r="I94" i="211" s="1"/>
  <c r="O94" i="158"/>
  <c r="J94" i="158"/>
  <c r="C94" i="158"/>
  <c r="D94" i="158"/>
  <c r="E94" i="158"/>
  <c r="F94" i="158"/>
  <c r="G94" i="158"/>
  <c r="B94" i="158"/>
  <c r="V94" i="157"/>
  <c r="R94" i="157"/>
  <c r="G94" i="155" s="1"/>
  <c r="K94" i="157"/>
  <c r="L94" i="157"/>
  <c r="M94" i="157"/>
  <c r="N94" i="157"/>
  <c r="O94" i="157"/>
  <c r="J94" i="157"/>
  <c r="S94" i="156"/>
  <c r="T94" i="156"/>
  <c r="U94" i="156"/>
  <c r="V94" i="156"/>
  <c r="W94" i="156"/>
  <c r="R94" i="156"/>
  <c r="B93" i="155"/>
  <c r="E93" i="155"/>
  <c r="C93" i="157"/>
  <c r="D93" i="157"/>
  <c r="E93" i="157"/>
  <c r="F93" i="157"/>
  <c r="G93" i="157"/>
  <c r="E93" i="211"/>
  <c r="S93" i="158"/>
  <c r="T93" i="158"/>
  <c r="U93" i="158"/>
  <c r="V93" i="158"/>
  <c r="W93" i="158"/>
  <c r="K93" i="158"/>
  <c r="L93" i="158"/>
  <c r="M93" i="158"/>
  <c r="N93" i="158"/>
  <c r="O93" i="158"/>
  <c r="J93" i="158"/>
  <c r="I93" i="211"/>
  <c r="C93" i="158"/>
  <c r="D93" i="158"/>
  <c r="E93" i="158"/>
  <c r="F93" i="158"/>
  <c r="H93" i="211" s="1"/>
  <c r="G93" i="158"/>
  <c r="B93" i="158"/>
  <c r="V93" i="157"/>
  <c r="R93" i="157"/>
  <c r="K93" i="157"/>
  <c r="F93" i="211" s="1"/>
  <c r="L93" i="157"/>
  <c r="M93" i="157"/>
  <c r="N93" i="157"/>
  <c r="O93" i="157"/>
  <c r="J93" i="157"/>
  <c r="F93" i="155" s="1"/>
  <c r="M93" i="155" s="1"/>
  <c r="S93" i="156"/>
  <c r="T93" i="156"/>
  <c r="U93" i="156"/>
  <c r="V93" i="156"/>
  <c r="W93" i="156"/>
  <c r="R93" i="156"/>
  <c r="D93" i="211"/>
  <c r="B92" i="155"/>
  <c r="E92" i="155"/>
  <c r="C92" i="157"/>
  <c r="D92" i="157"/>
  <c r="E92" i="157"/>
  <c r="F92" i="157"/>
  <c r="G92" i="157"/>
  <c r="S92" i="158"/>
  <c r="T92" i="158"/>
  <c r="U92" i="158"/>
  <c r="V92" i="158"/>
  <c r="W92" i="158"/>
  <c r="K92" i="158"/>
  <c r="I92" i="211" s="1"/>
  <c r="L92" i="158"/>
  <c r="M92" i="158"/>
  <c r="N92" i="158"/>
  <c r="O92" i="158"/>
  <c r="J92" i="158"/>
  <c r="I92" i="155" s="1"/>
  <c r="R92" i="155" s="1"/>
  <c r="C92" i="158"/>
  <c r="D92" i="158"/>
  <c r="E92" i="158"/>
  <c r="F92" i="158"/>
  <c r="G92" i="158"/>
  <c r="B92" i="158"/>
  <c r="H92" i="211"/>
  <c r="V92" i="157"/>
  <c r="R92" i="157"/>
  <c r="K92" i="157"/>
  <c r="L92" i="157"/>
  <c r="M92" i="157"/>
  <c r="N92" i="157"/>
  <c r="O92" i="157"/>
  <c r="J92" i="157"/>
  <c r="S92" i="156"/>
  <c r="T92" i="156"/>
  <c r="U92" i="156"/>
  <c r="V92" i="156"/>
  <c r="W92" i="156"/>
  <c r="R92" i="156"/>
  <c r="B91" i="155"/>
  <c r="E91" i="155"/>
  <c r="C91" i="157"/>
  <c r="D91" i="157"/>
  <c r="E91" i="157"/>
  <c r="F91" i="157"/>
  <c r="G91" i="157"/>
  <c r="S91" i="158"/>
  <c r="T91" i="158"/>
  <c r="U91" i="158"/>
  <c r="J91" i="211" s="1"/>
  <c r="V91" i="158"/>
  <c r="W91" i="158"/>
  <c r="K91" i="158"/>
  <c r="L91" i="158"/>
  <c r="M91" i="158"/>
  <c r="N91" i="158"/>
  <c r="O91" i="158"/>
  <c r="J91" i="158"/>
  <c r="C91" i="158"/>
  <c r="D91" i="158"/>
  <c r="E91" i="158"/>
  <c r="F91" i="158"/>
  <c r="G91" i="158"/>
  <c r="B91" i="158"/>
  <c r="H91" i="155" s="1"/>
  <c r="V91" i="157"/>
  <c r="R91" i="157"/>
  <c r="K91" i="157"/>
  <c r="L91" i="157"/>
  <c r="M91" i="157"/>
  <c r="N91" i="157"/>
  <c r="F91" i="211" s="1"/>
  <c r="O91" i="157"/>
  <c r="J91" i="157"/>
  <c r="S91" i="156"/>
  <c r="T91" i="156"/>
  <c r="U91" i="156"/>
  <c r="V91" i="156"/>
  <c r="W91" i="156"/>
  <c r="R91" i="156"/>
  <c r="E90" i="155"/>
  <c r="M90" i="155" s="1"/>
  <c r="C90" i="157"/>
  <c r="D90" i="157"/>
  <c r="E90" i="157"/>
  <c r="F90" i="157"/>
  <c r="E90" i="211" s="1"/>
  <c r="G90" i="157"/>
  <c r="F90" i="211"/>
  <c r="S90" i="158"/>
  <c r="T90" i="158"/>
  <c r="U90" i="158"/>
  <c r="V90" i="158"/>
  <c r="W90" i="158"/>
  <c r="J90" i="211"/>
  <c r="K90" i="158"/>
  <c r="L90" i="158"/>
  <c r="M90" i="158"/>
  <c r="N90" i="158"/>
  <c r="I90" i="211" s="1"/>
  <c r="O90" i="158"/>
  <c r="J90" i="158"/>
  <c r="C90" i="158"/>
  <c r="D90" i="158"/>
  <c r="E90" i="158"/>
  <c r="F90" i="158"/>
  <c r="G90" i="158"/>
  <c r="B90" i="158"/>
  <c r="V90" i="157"/>
  <c r="R90" i="157"/>
  <c r="G90" i="155" s="1"/>
  <c r="K90" i="157"/>
  <c r="L90" i="157"/>
  <c r="M90" i="157"/>
  <c r="N90" i="157"/>
  <c r="O90" i="157"/>
  <c r="J90" i="157"/>
  <c r="S90" i="156"/>
  <c r="T90" i="156"/>
  <c r="U90" i="156"/>
  <c r="V90" i="156"/>
  <c r="W90" i="156"/>
  <c r="R90" i="156"/>
  <c r="B89" i="155"/>
  <c r="E89" i="155"/>
  <c r="C89" i="157"/>
  <c r="D89" i="157"/>
  <c r="E89" i="157"/>
  <c r="F89" i="157"/>
  <c r="G89" i="157"/>
  <c r="E89" i="211"/>
  <c r="S89" i="158"/>
  <c r="T89" i="158"/>
  <c r="U89" i="158"/>
  <c r="V89" i="158"/>
  <c r="W89" i="158"/>
  <c r="K89" i="158"/>
  <c r="L89" i="158"/>
  <c r="M89" i="158"/>
  <c r="N89" i="158"/>
  <c r="O89" i="158"/>
  <c r="J89" i="158"/>
  <c r="I89" i="211"/>
  <c r="C89" i="158"/>
  <c r="D89" i="158"/>
  <c r="E89" i="158"/>
  <c r="F89" i="158"/>
  <c r="H89" i="211" s="1"/>
  <c r="G89" i="158"/>
  <c r="B89" i="158"/>
  <c r="V89" i="157"/>
  <c r="R89" i="157"/>
  <c r="K89" i="157"/>
  <c r="F89" i="211" s="1"/>
  <c r="L89" i="157"/>
  <c r="M89" i="157"/>
  <c r="N89" i="157"/>
  <c r="O89" i="157"/>
  <c r="J89" i="157"/>
  <c r="F89" i="155" s="1"/>
  <c r="M89" i="155" s="1"/>
  <c r="S89" i="156"/>
  <c r="T89" i="156"/>
  <c r="U89" i="156"/>
  <c r="V89" i="156"/>
  <c r="W89" i="156"/>
  <c r="R89" i="156"/>
  <c r="D89" i="211"/>
  <c r="B88" i="155"/>
  <c r="E88" i="155"/>
  <c r="C88" i="157"/>
  <c r="D88" i="157"/>
  <c r="E88" i="157"/>
  <c r="F88" i="157"/>
  <c r="G88" i="157"/>
  <c r="S88" i="158"/>
  <c r="T88" i="158"/>
  <c r="U88" i="158"/>
  <c r="V88" i="158"/>
  <c r="W88" i="158"/>
  <c r="K88" i="158"/>
  <c r="I88" i="211" s="1"/>
  <c r="L88" i="158"/>
  <c r="M88" i="158"/>
  <c r="N88" i="158"/>
  <c r="O88" i="158"/>
  <c r="J88" i="158"/>
  <c r="I88" i="155" s="1"/>
  <c r="R88" i="155" s="1"/>
  <c r="C88" i="158"/>
  <c r="D88" i="158"/>
  <c r="E88" i="158"/>
  <c r="F88" i="158"/>
  <c r="G88" i="158"/>
  <c r="B88" i="158"/>
  <c r="H88" i="211"/>
  <c r="V88" i="157"/>
  <c r="R88" i="157"/>
  <c r="K88" i="157"/>
  <c r="L88" i="157"/>
  <c r="M88" i="157"/>
  <c r="N88" i="157"/>
  <c r="O88" i="157"/>
  <c r="J88" i="157"/>
  <c r="S88" i="156"/>
  <c r="T88" i="156"/>
  <c r="U88" i="156"/>
  <c r="V88" i="156"/>
  <c r="W88" i="156"/>
  <c r="R88" i="156"/>
  <c r="B87" i="155"/>
  <c r="E87" i="155"/>
  <c r="C87" i="157"/>
  <c r="D87" i="157"/>
  <c r="E87" i="157"/>
  <c r="F87" i="157"/>
  <c r="G87" i="157"/>
  <c r="S87" i="158"/>
  <c r="T87" i="158"/>
  <c r="U87" i="158"/>
  <c r="J87" i="211" s="1"/>
  <c r="V87" i="158"/>
  <c r="W87" i="158"/>
  <c r="K87" i="158"/>
  <c r="L87" i="158"/>
  <c r="M87" i="158"/>
  <c r="N87" i="158"/>
  <c r="O87" i="158"/>
  <c r="J87" i="158"/>
  <c r="C87" i="158"/>
  <c r="D87" i="158"/>
  <c r="E87" i="158"/>
  <c r="F87" i="158"/>
  <c r="G87" i="158"/>
  <c r="B87" i="158"/>
  <c r="H87" i="155" s="1"/>
  <c r="V87" i="157"/>
  <c r="R87" i="157"/>
  <c r="G87" i="211"/>
  <c r="K87" i="157"/>
  <c r="L87" i="157"/>
  <c r="M87" i="157"/>
  <c r="N87" i="157"/>
  <c r="F87" i="211" s="1"/>
  <c r="O87" i="157"/>
  <c r="J87" i="157"/>
  <c r="S87" i="156"/>
  <c r="T87" i="156"/>
  <c r="U87" i="156"/>
  <c r="V87" i="156"/>
  <c r="W87" i="156"/>
  <c r="R87" i="156"/>
  <c r="B86" i="155"/>
  <c r="E86" i="155"/>
  <c r="M86" i="155" s="1"/>
  <c r="C86" i="157"/>
  <c r="D86" i="157"/>
  <c r="E86" i="157"/>
  <c r="F86" i="157"/>
  <c r="E86" i="211" s="1"/>
  <c r="G86" i="157"/>
  <c r="S86" i="158"/>
  <c r="T86" i="158"/>
  <c r="U86" i="158"/>
  <c r="V86" i="158"/>
  <c r="W86" i="158"/>
  <c r="J86" i="211"/>
  <c r="K86" i="158"/>
  <c r="L86" i="158"/>
  <c r="M86" i="158"/>
  <c r="N86" i="158"/>
  <c r="I86" i="211" s="1"/>
  <c r="O86" i="158"/>
  <c r="J86" i="158"/>
  <c r="C86" i="158"/>
  <c r="D86" i="158"/>
  <c r="E86" i="158"/>
  <c r="F86" i="158"/>
  <c r="G86" i="158"/>
  <c r="B86" i="158"/>
  <c r="V86" i="157"/>
  <c r="G86" i="211" s="1"/>
  <c r="R86" i="157"/>
  <c r="G86" i="155" s="1"/>
  <c r="K86" i="157"/>
  <c r="L86" i="157"/>
  <c r="M86" i="157"/>
  <c r="N86" i="157"/>
  <c r="O86" i="157"/>
  <c r="J86" i="157"/>
  <c r="F86" i="211"/>
  <c r="S86" i="156"/>
  <c r="T86" i="156"/>
  <c r="U86" i="156"/>
  <c r="V86" i="156"/>
  <c r="W86" i="156"/>
  <c r="R86" i="156"/>
  <c r="B85" i="155"/>
  <c r="E85" i="155"/>
  <c r="C85" i="157"/>
  <c r="D85" i="157"/>
  <c r="E85" i="157"/>
  <c r="F85" i="157"/>
  <c r="G85" i="157"/>
  <c r="E85" i="211"/>
  <c r="S85" i="158"/>
  <c r="T85" i="158"/>
  <c r="U85" i="158"/>
  <c r="V85" i="158"/>
  <c r="W85" i="158"/>
  <c r="K85" i="158"/>
  <c r="L85" i="158"/>
  <c r="M85" i="158"/>
  <c r="N85" i="158"/>
  <c r="O85" i="158"/>
  <c r="J85" i="158"/>
  <c r="I85" i="211"/>
  <c r="C85" i="158"/>
  <c r="D85" i="158"/>
  <c r="E85" i="158"/>
  <c r="F85" i="158"/>
  <c r="H85" i="211" s="1"/>
  <c r="G85" i="158"/>
  <c r="B85" i="158"/>
  <c r="V85" i="157"/>
  <c r="R85" i="157"/>
  <c r="K85" i="157"/>
  <c r="L85" i="157"/>
  <c r="M85" i="157"/>
  <c r="N85" i="157"/>
  <c r="O85" i="157"/>
  <c r="J85" i="157"/>
  <c r="F85" i="155" s="1"/>
  <c r="M85" i="155" s="1"/>
  <c r="S85" i="156"/>
  <c r="T85" i="156"/>
  <c r="U85" i="156"/>
  <c r="V85" i="156"/>
  <c r="W85" i="156"/>
  <c r="R85" i="156"/>
  <c r="D85" i="211"/>
  <c r="B84" i="155"/>
  <c r="E84" i="155"/>
  <c r="C84" i="157"/>
  <c r="E84" i="211" s="1"/>
  <c r="D84" i="157"/>
  <c r="E84" i="157"/>
  <c r="F84" i="157"/>
  <c r="G84" i="157"/>
  <c r="S84" i="158"/>
  <c r="T84" i="158"/>
  <c r="U84" i="158"/>
  <c r="J84" i="211" s="1"/>
  <c r="V84" i="158"/>
  <c r="W84" i="158"/>
  <c r="K84" i="158"/>
  <c r="L84" i="158"/>
  <c r="M84" i="158"/>
  <c r="N84" i="158"/>
  <c r="O84" i="158"/>
  <c r="J84" i="158"/>
  <c r="I84" i="155" s="1"/>
  <c r="R84" i="155" s="1"/>
  <c r="C84" i="158"/>
  <c r="D84" i="158"/>
  <c r="E84" i="158"/>
  <c r="F84" i="158"/>
  <c r="G84" i="158"/>
  <c r="B84" i="158"/>
  <c r="H84" i="211"/>
  <c r="V84" i="157"/>
  <c r="R84" i="157"/>
  <c r="K84" i="157"/>
  <c r="L84" i="157"/>
  <c r="M84" i="157"/>
  <c r="N84" i="157"/>
  <c r="O84" i="157"/>
  <c r="J84" i="157"/>
  <c r="S84" i="156"/>
  <c r="D84" i="211" s="1"/>
  <c r="T84" i="156"/>
  <c r="U84" i="156"/>
  <c r="V84" i="156"/>
  <c r="W84" i="156"/>
  <c r="R84" i="156"/>
  <c r="E83" i="155"/>
  <c r="C83" i="157"/>
  <c r="D83" i="157"/>
  <c r="E83" i="157"/>
  <c r="F83" i="157"/>
  <c r="G83" i="157"/>
  <c r="S83" i="158"/>
  <c r="T83" i="158"/>
  <c r="U83" i="158"/>
  <c r="J83" i="211" s="1"/>
  <c r="V83" i="158"/>
  <c r="W83" i="158"/>
  <c r="K83" i="158"/>
  <c r="L83" i="158"/>
  <c r="M83" i="158"/>
  <c r="N83" i="158"/>
  <c r="O83" i="158"/>
  <c r="J83" i="158"/>
  <c r="C83" i="158"/>
  <c r="D83" i="158"/>
  <c r="E83" i="158"/>
  <c r="F83" i="158"/>
  <c r="G83" i="158"/>
  <c r="B83" i="158"/>
  <c r="H83" i="155" s="1"/>
  <c r="V83" i="157"/>
  <c r="R83" i="157"/>
  <c r="K83" i="157"/>
  <c r="L83" i="157"/>
  <c r="M83" i="157"/>
  <c r="N83" i="157"/>
  <c r="F83" i="211" s="1"/>
  <c r="O83" i="157"/>
  <c r="J83" i="157"/>
  <c r="S83" i="156"/>
  <c r="T83" i="156"/>
  <c r="U83" i="156"/>
  <c r="V83" i="156"/>
  <c r="W83" i="156"/>
  <c r="R83" i="156"/>
  <c r="B82" i="155"/>
  <c r="E82" i="155"/>
  <c r="M82" i="155" s="1"/>
  <c r="C82" i="157"/>
  <c r="D82" i="157"/>
  <c r="E82" i="157"/>
  <c r="F82" i="157"/>
  <c r="E82" i="211" s="1"/>
  <c r="G82" i="157"/>
  <c r="S82" i="158"/>
  <c r="T82" i="158"/>
  <c r="U82" i="158"/>
  <c r="V82" i="158"/>
  <c r="W82" i="158"/>
  <c r="J82" i="211"/>
  <c r="K82" i="158"/>
  <c r="L82" i="158"/>
  <c r="M82" i="158"/>
  <c r="N82" i="158"/>
  <c r="I82" i="211" s="1"/>
  <c r="O82" i="158"/>
  <c r="J82" i="158"/>
  <c r="C82" i="158"/>
  <c r="D82" i="158"/>
  <c r="E82" i="158"/>
  <c r="F82" i="158"/>
  <c r="G82" i="158"/>
  <c r="B82" i="158"/>
  <c r="V82" i="157"/>
  <c r="G82" i="211" s="1"/>
  <c r="R82" i="157"/>
  <c r="G82" i="155" s="1"/>
  <c r="K82" i="157"/>
  <c r="L82" i="157"/>
  <c r="M82" i="157"/>
  <c r="N82" i="157"/>
  <c r="O82" i="157"/>
  <c r="J82" i="157"/>
  <c r="F82" i="211"/>
  <c r="S82" i="156"/>
  <c r="T82" i="156"/>
  <c r="U82" i="156"/>
  <c r="V82" i="156"/>
  <c r="W82" i="156"/>
  <c r="R82" i="156"/>
  <c r="B81" i="155"/>
  <c r="E81" i="155"/>
  <c r="C81" i="157"/>
  <c r="D81" i="157"/>
  <c r="E81" i="157"/>
  <c r="F81" i="157"/>
  <c r="G81" i="157"/>
  <c r="E81" i="211"/>
  <c r="S81" i="158"/>
  <c r="T81" i="158"/>
  <c r="U81" i="158"/>
  <c r="V81" i="158"/>
  <c r="W81" i="158"/>
  <c r="K81" i="158"/>
  <c r="L81" i="158"/>
  <c r="M81" i="158"/>
  <c r="N81" i="158"/>
  <c r="O81" i="158"/>
  <c r="J81" i="158"/>
  <c r="I81" i="211"/>
  <c r="C81" i="158"/>
  <c r="D81" i="158"/>
  <c r="E81" i="158"/>
  <c r="F81" i="158"/>
  <c r="H81" i="211" s="1"/>
  <c r="G81" i="158"/>
  <c r="B81" i="158"/>
  <c r="V81" i="157"/>
  <c r="R81" i="157"/>
  <c r="K81" i="157"/>
  <c r="L81" i="157"/>
  <c r="M81" i="157"/>
  <c r="N81" i="157"/>
  <c r="O81" i="157"/>
  <c r="J81" i="157"/>
  <c r="F81" i="155" s="1"/>
  <c r="M81" i="155" s="1"/>
  <c r="S81" i="156"/>
  <c r="T81" i="156"/>
  <c r="U81" i="156"/>
  <c r="V81" i="156"/>
  <c r="W81" i="156"/>
  <c r="R81" i="156"/>
  <c r="D81" i="211"/>
  <c r="B80" i="155"/>
  <c r="E80" i="155"/>
  <c r="C80" i="157"/>
  <c r="E80" i="211" s="1"/>
  <c r="D80" i="157"/>
  <c r="E80" i="157"/>
  <c r="F80" i="157"/>
  <c r="G80" i="157"/>
  <c r="S80" i="158"/>
  <c r="T80" i="158"/>
  <c r="U80" i="158"/>
  <c r="J80" i="211" s="1"/>
  <c r="V80" i="158"/>
  <c r="W80" i="158"/>
  <c r="K80" i="158"/>
  <c r="L80" i="158"/>
  <c r="M80" i="158"/>
  <c r="N80" i="158"/>
  <c r="O80" i="158"/>
  <c r="J80" i="158"/>
  <c r="I80" i="155" s="1"/>
  <c r="R80" i="155" s="1"/>
  <c r="C80" i="158"/>
  <c r="D80" i="158"/>
  <c r="E80" i="158"/>
  <c r="F80" i="158"/>
  <c r="G80" i="158"/>
  <c r="B80" i="158"/>
  <c r="H80" i="211"/>
  <c r="V80" i="157"/>
  <c r="R80" i="157"/>
  <c r="K80" i="157"/>
  <c r="L80" i="157"/>
  <c r="M80" i="157"/>
  <c r="N80" i="157"/>
  <c r="O80" i="157"/>
  <c r="J80" i="157"/>
  <c r="S80" i="156"/>
  <c r="D80" i="211" s="1"/>
  <c r="T80" i="156"/>
  <c r="U80" i="156"/>
  <c r="V80" i="156"/>
  <c r="W80" i="156"/>
  <c r="R80" i="156"/>
  <c r="B79" i="155"/>
  <c r="E79" i="155"/>
  <c r="C79" i="157"/>
  <c r="D79" i="157"/>
  <c r="E79" i="157"/>
  <c r="F79" i="157"/>
  <c r="G79" i="157"/>
  <c r="S79" i="158"/>
  <c r="T79" i="158"/>
  <c r="U79" i="158"/>
  <c r="J79" i="211" s="1"/>
  <c r="V79" i="158"/>
  <c r="W79" i="158"/>
  <c r="K79" i="158"/>
  <c r="L79" i="158"/>
  <c r="M79" i="158"/>
  <c r="N79" i="158"/>
  <c r="O79" i="158"/>
  <c r="J79" i="158"/>
  <c r="C79" i="158"/>
  <c r="H79" i="211" s="1"/>
  <c r="D79" i="158"/>
  <c r="E79" i="158"/>
  <c r="F79" i="158"/>
  <c r="G79" i="158"/>
  <c r="B79" i="158"/>
  <c r="H79" i="155" s="1"/>
  <c r="V79" i="157"/>
  <c r="R79" i="157"/>
  <c r="G79" i="211"/>
  <c r="K79" i="157"/>
  <c r="L79" i="157"/>
  <c r="M79" i="157"/>
  <c r="N79" i="157"/>
  <c r="F79" i="211" s="1"/>
  <c r="O79" i="157"/>
  <c r="J79" i="157"/>
  <c r="S79" i="156"/>
  <c r="T79" i="156"/>
  <c r="U79" i="156"/>
  <c r="V79" i="156"/>
  <c r="W79" i="156"/>
  <c r="R79" i="156"/>
  <c r="B78" i="155"/>
  <c r="E78" i="155"/>
  <c r="M78" i="155" s="1"/>
  <c r="C78" i="157"/>
  <c r="D78" i="157"/>
  <c r="E78" i="157"/>
  <c r="F78" i="157"/>
  <c r="E78" i="211" s="1"/>
  <c r="G78" i="157"/>
  <c r="F78" i="211"/>
  <c r="S78" i="158"/>
  <c r="T78" i="158"/>
  <c r="U78" i="158"/>
  <c r="V78" i="158"/>
  <c r="W78" i="158"/>
  <c r="J78" i="211"/>
  <c r="K78" i="158"/>
  <c r="L78" i="158"/>
  <c r="M78" i="158"/>
  <c r="N78" i="158"/>
  <c r="I78" i="211" s="1"/>
  <c r="O78" i="158"/>
  <c r="J78" i="158"/>
  <c r="C78" i="158"/>
  <c r="D78" i="158"/>
  <c r="E78" i="158"/>
  <c r="F78" i="158"/>
  <c r="G78" i="158"/>
  <c r="B78" i="158"/>
  <c r="V78" i="157"/>
  <c r="R78" i="157"/>
  <c r="G78" i="155" s="1"/>
  <c r="K78" i="157"/>
  <c r="L78" i="157"/>
  <c r="M78" i="157"/>
  <c r="N78" i="157"/>
  <c r="O78" i="157"/>
  <c r="J78" i="157"/>
  <c r="S78" i="156"/>
  <c r="T78" i="156"/>
  <c r="U78" i="156"/>
  <c r="V78" i="156"/>
  <c r="W78" i="156"/>
  <c r="R78" i="156"/>
  <c r="B77" i="155"/>
  <c r="E77" i="155"/>
  <c r="C77" i="157"/>
  <c r="D77" i="157"/>
  <c r="E77" i="157"/>
  <c r="F77" i="157"/>
  <c r="G77" i="157"/>
  <c r="E77" i="211"/>
  <c r="S77" i="158"/>
  <c r="T77" i="158"/>
  <c r="U77" i="158"/>
  <c r="V77" i="158"/>
  <c r="W77" i="158"/>
  <c r="K77" i="158"/>
  <c r="L77" i="158"/>
  <c r="M77" i="158"/>
  <c r="N77" i="158"/>
  <c r="O77" i="158"/>
  <c r="J77" i="158"/>
  <c r="I77" i="211"/>
  <c r="C77" i="158"/>
  <c r="D77" i="158"/>
  <c r="E77" i="158"/>
  <c r="F77" i="158"/>
  <c r="H77" i="211" s="1"/>
  <c r="G77" i="158"/>
  <c r="B77" i="158"/>
  <c r="V77" i="157"/>
  <c r="G77" i="211" s="1"/>
  <c r="R77" i="157"/>
  <c r="K77" i="157"/>
  <c r="F77" i="211" s="1"/>
  <c r="L77" i="157"/>
  <c r="M77" i="157"/>
  <c r="N77" i="157"/>
  <c r="O77" i="157"/>
  <c r="J77" i="157"/>
  <c r="F77" i="155" s="1"/>
  <c r="M77" i="155" s="1"/>
  <c r="S77" i="156"/>
  <c r="T77" i="156"/>
  <c r="U77" i="156"/>
  <c r="V77" i="156"/>
  <c r="W77" i="156"/>
  <c r="R77" i="156"/>
  <c r="D77" i="211"/>
  <c r="B76" i="155"/>
  <c r="E76" i="155"/>
  <c r="C76" i="157"/>
  <c r="D76" i="157"/>
  <c r="E76" i="157"/>
  <c r="F76" i="157"/>
  <c r="G76" i="157"/>
  <c r="H76" i="211"/>
  <c r="S76" i="158"/>
  <c r="T76" i="158"/>
  <c r="U76" i="158"/>
  <c r="V76" i="158"/>
  <c r="W76" i="158"/>
  <c r="K76" i="158"/>
  <c r="I76" i="211" s="1"/>
  <c r="L76" i="158"/>
  <c r="M76" i="158"/>
  <c r="N76" i="158"/>
  <c r="O76" i="158"/>
  <c r="J76" i="158"/>
  <c r="I76" i="155" s="1"/>
  <c r="R76" i="155" s="1"/>
  <c r="C76" i="158"/>
  <c r="D76" i="158"/>
  <c r="E76" i="158"/>
  <c r="F76" i="158"/>
  <c r="G76" i="158"/>
  <c r="B76" i="158"/>
  <c r="V76" i="157"/>
  <c r="R76" i="157"/>
  <c r="K76" i="157"/>
  <c r="L76" i="157"/>
  <c r="M76" i="157"/>
  <c r="N76" i="157"/>
  <c r="O76" i="157"/>
  <c r="J76" i="157"/>
  <c r="S76" i="156"/>
  <c r="T76" i="156"/>
  <c r="U76" i="156"/>
  <c r="V76" i="156"/>
  <c r="W76" i="156"/>
  <c r="R76" i="156"/>
  <c r="B75" i="155"/>
  <c r="E75" i="155"/>
  <c r="C75" i="157"/>
  <c r="D75" i="157"/>
  <c r="E75" i="157"/>
  <c r="F75" i="157"/>
  <c r="G75" i="157"/>
  <c r="S75" i="158"/>
  <c r="T75" i="158"/>
  <c r="U75" i="158"/>
  <c r="J75" i="211" s="1"/>
  <c r="V75" i="158"/>
  <c r="W75" i="158"/>
  <c r="K75" i="158"/>
  <c r="L75" i="158"/>
  <c r="M75" i="158"/>
  <c r="N75" i="158"/>
  <c r="O75" i="158"/>
  <c r="J75" i="158"/>
  <c r="C75" i="158"/>
  <c r="D75" i="158"/>
  <c r="E75" i="158"/>
  <c r="F75" i="158"/>
  <c r="G75" i="158"/>
  <c r="B75" i="158"/>
  <c r="H75" i="155" s="1"/>
  <c r="V75" i="157"/>
  <c r="R75" i="157"/>
  <c r="G75" i="211"/>
  <c r="K75" i="157"/>
  <c r="L75" i="157"/>
  <c r="M75" i="157"/>
  <c r="N75" i="157"/>
  <c r="F75" i="211" s="1"/>
  <c r="O75" i="157"/>
  <c r="J75" i="157"/>
  <c r="S75" i="156"/>
  <c r="T75" i="156"/>
  <c r="U75" i="156"/>
  <c r="V75" i="156"/>
  <c r="W75" i="156"/>
  <c r="R75" i="156"/>
  <c r="B74" i="155"/>
  <c r="E74" i="155"/>
  <c r="M74" i="155" s="1"/>
  <c r="C74" i="157"/>
  <c r="D74" i="157"/>
  <c r="E74" i="157"/>
  <c r="F74" i="157"/>
  <c r="E74" i="211" s="1"/>
  <c r="G74" i="157"/>
  <c r="S74" i="158"/>
  <c r="T74" i="158"/>
  <c r="U74" i="158"/>
  <c r="V74" i="158"/>
  <c r="W74" i="158"/>
  <c r="J74" i="211"/>
  <c r="K74" i="158"/>
  <c r="L74" i="158"/>
  <c r="M74" i="158"/>
  <c r="N74" i="158"/>
  <c r="I74" i="211" s="1"/>
  <c r="O74" i="158"/>
  <c r="J74" i="158"/>
  <c r="C74" i="158"/>
  <c r="D74" i="158"/>
  <c r="E74" i="158"/>
  <c r="F74" i="158"/>
  <c r="G74" i="158"/>
  <c r="B74" i="158"/>
  <c r="V74" i="157"/>
  <c r="G74" i="211" s="1"/>
  <c r="R74" i="157"/>
  <c r="G74" i="155" s="1"/>
  <c r="K74" i="157"/>
  <c r="L74" i="157"/>
  <c r="M74" i="157"/>
  <c r="N74" i="157"/>
  <c r="O74" i="157"/>
  <c r="J74" i="157"/>
  <c r="F74" i="211"/>
  <c r="S74" i="156"/>
  <c r="T74" i="156"/>
  <c r="U74" i="156"/>
  <c r="V74" i="156"/>
  <c r="W74" i="156"/>
  <c r="R74" i="156"/>
  <c r="B73" i="155"/>
  <c r="E73" i="155"/>
  <c r="C73" i="157"/>
  <c r="D73" i="157"/>
  <c r="E73" i="157"/>
  <c r="F73" i="157"/>
  <c r="G73" i="157"/>
  <c r="E73" i="211"/>
  <c r="S73" i="158"/>
  <c r="T73" i="158"/>
  <c r="U73" i="158"/>
  <c r="V73" i="158"/>
  <c r="W73" i="158"/>
  <c r="K73" i="158"/>
  <c r="L73" i="158"/>
  <c r="M73" i="158"/>
  <c r="N73" i="158"/>
  <c r="O73" i="158"/>
  <c r="J73" i="158"/>
  <c r="I73" i="211"/>
  <c r="C73" i="158"/>
  <c r="D73" i="158"/>
  <c r="E73" i="158"/>
  <c r="F73" i="158"/>
  <c r="H73" i="211" s="1"/>
  <c r="G73" i="158"/>
  <c r="B73" i="158"/>
  <c r="V73" i="157"/>
  <c r="G73" i="211" s="1"/>
  <c r="R73" i="157"/>
  <c r="K73" i="157"/>
  <c r="L73" i="157"/>
  <c r="M73" i="157"/>
  <c r="N73" i="157"/>
  <c r="O73" i="157"/>
  <c r="J73" i="157"/>
  <c r="F73" i="155" s="1"/>
  <c r="M73" i="155" s="1"/>
  <c r="S73" i="156"/>
  <c r="T73" i="156"/>
  <c r="U73" i="156"/>
  <c r="V73" i="156"/>
  <c r="W73" i="156"/>
  <c r="R73" i="156"/>
  <c r="D73" i="211"/>
  <c r="B72" i="155"/>
  <c r="E72" i="155"/>
  <c r="C72" i="157"/>
  <c r="E72" i="211" s="1"/>
  <c r="D72" i="157"/>
  <c r="E72" i="157"/>
  <c r="F72" i="157"/>
  <c r="G72" i="157"/>
  <c r="H72" i="211"/>
  <c r="S72" i="158"/>
  <c r="T72" i="158"/>
  <c r="U72" i="158"/>
  <c r="J72" i="211" s="1"/>
  <c r="V72" i="158"/>
  <c r="W72" i="158"/>
  <c r="K72" i="158"/>
  <c r="L72" i="158"/>
  <c r="M72" i="158"/>
  <c r="N72" i="158"/>
  <c r="O72" i="158"/>
  <c r="J72" i="158"/>
  <c r="I72" i="155" s="1"/>
  <c r="R72" i="155" s="1"/>
  <c r="C72" i="158"/>
  <c r="D72" i="158"/>
  <c r="E72" i="158"/>
  <c r="F72" i="158"/>
  <c r="G72" i="158"/>
  <c r="B72" i="158"/>
  <c r="V72" i="157"/>
  <c r="R72" i="157"/>
  <c r="K72" i="157"/>
  <c r="L72" i="157"/>
  <c r="M72" i="157"/>
  <c r="N72" i="157"/>
  <c r="O72" i="157"/>
  <c r="J72" i="157"/>
  <c r="S72" i="156"/>
  <c r="D72" i="211" s="1"/>
  <c r="T72" i="156"/>
  <c r="U72" i="156"/>
  <c r="V72" i="156"/>
  <c r="W72" i="156"/>
  <c r="R72" i="156"/>
  <c r="B71" i="155"/>
  <c r="E71" i="155"/>
  <c r="C71" i="157"/>
  <c r="D71" i="157"/>
  <c r="E71" i="157"/>
  <c r="F71" i="157"/>
  <c r="G71" i="157"/>
  <c r="S71" i="158"/>
  <c r="T71" i="158"/>
  <c r="U71" i="158"/>
  <c r="J71" i="211" s="1"/>
  <c r="V71" i="158"/>
  <c r="W71" i="158"/>
  <c r="K71" i="158"/>
  <c r="L71" i="158"/>
  <c r="M71" i="158"/>
  <c r="N71" i="158"/>
  <c r="O71" i="158"/>
  <c r="J71" i="158"/>
  <c r="C71" i="158"/>
  <c r="H71" i="211" s="1"/>
  <c r="D71" i="158"/>
  <c r="E71" i="158"/>
  <c r="F71" i="158"/>
  <c r="G71" i="158"/>
  <c r="B71" i="158"/>
  <c r="H71" i="155" s="1"/>
  <c r="V71" i="157"/>
  <c r="R71" i="157"/>
  <c r="G71" i="211"/>
  <c r="K71" i="157"/>
  <c r="L71" i="157"/>
  <c r="M71" i="157"/>
  <c r="N71" i="157"/>
  <c r="F71" i="211" s="1"/>
  <c r="O71" i="157"/>
  <c r="J71" i="157"/>
  <c r="S71" i="156"/>
  <c r="T71" i="156"/>
  <c r="U71" i="156"/>
  <c r="V71" i="156"/>
  <c r="W71" i="156"/>
  <c r="R71" i="156"/>
  <c r="B70" i="155"/>
  <c r="E70" i="155"/>
  <c r="M70" i="155" s="1"/>
  <c r="C70" i="157"/>
  <c r="D70" i="157"/>
  <c r="E70" i="157"/>
  <c r="F70" i="157"/>
  <c r="E70" i="211" s="1"/>
  <c r="G70" i="157"/>
  <c r="F70" i="211"/>
  <c r="S70" i="158"/>
  <c r="T70" i="158"/>
  <c r="U70" i="158"/>
  <c r="V70" i="158"/>
  <c r="W70" i="158"/>
  <c r="J70" i="211"/>
  <c r="K70" i="158"/>
  <c r="L70" i="158"/>
  <c r="M70" i="158"/>
  <c r="N70" i="158"/>
  <c r="I70" i="211" s="1"/>
  <c r="O70" i="158"/>
  <c r="J70" i="158"/>
  <c r="C70" i="158"/>
  <c r="D70" i="158"/>
  <c r="E70" i="158"/>
  <c r="F70" i="158"/>
  <c r="G70" i="158"/>
  <c r="B70" i="158"/>
  <c r="V70" i="157"/>
  <c r="R70" i="157"/>
  <c r="G70" i="155" s="1"/>
  <c r="O70" i="155" s="1"/>
  <c r="K70" i="157"/>
  <c r="L70" i="157"/>
  <c r="M70" i="157"/>
  <c r="N70" i="157"/>
  <c r="O70" i="157"/>
  <c r="J70" i="157"/>
  <c r="S70" i="156"/>
  <c r="T70" i="156"/>
  <c r="U70" i="156"/>
  <c r="V70" i="156"/>
  <c r="W70" i="156"/>
  <c r="R70" i="156"/>
  <c r="B69" i="155"/>
  <c r="E69" i="155"/>
  <c r="C69" i="157"/>
  <c r="D69" i="157"/>
  <c r="E69" i="157"/>
  <c r="F69" i="157"/>
  <c r="G69" i="157"/>
  <c r="E69" i="211"/>
  <c r="S69" i="158"/>
  <c r="T69" i="158"/>
  <c r="U69" i="158"/>
  <c r="V69" i="158"/>
  <c r="W69" i="158"/>
  <c r="K69" i="158"/>
  <c r="L69" i="158"/>
  <c r="M69" i="158"/>
  <c r="N69" i="158"/>
  <c r="O69" i="158"/>
  <c r="J69" i="158"/>
  <c r="I69" i="211"/>
  <c r="C69" i="158"/>
  <c r="D69" i="158"/>
  <c r="E69" i="158"/>
  <c r="F69" i="158"/>
  <c r="H69" i="211" s="1"/>
  <c r="G69" i="158"/>
  <c r="B69" i="158"/>
  <c r="V69" i="157"/>
  <c r="R69" i="157"/>
  <c r="K69" i="157"/>
  <c r="F69" i="211" s="1"/>
  <c r="L69" i="157"/>
  <c r="M69" i="157"/>
  <c r="N69" i="157"/>
  <c r="O69" i="157"/>
  <c r="J69" i="157"/>
  <c r="F69" i="155" s="1"/>
  <c r="M69" i="155" s="1"/>
  <c r="S69" i="156"/>
  <c r="T69" i="156"/>
  <c r="U69" i="156"/>
  <c r="AD69" i="156" s="1"/>
  <c r="V69" i="156"/>
  <c r="W69" i="156"/>
  <c r="R69" i="156"/>
  <c r="D69" i="211"/>
  <c r="B68" i="155"/>
  <c r="E68" i="155"/>
  <c r="C68" i="157"/>
  <c r="D68" i="157"/>
  <c r="E68" i="157"/>
  <c r="F68" i="157"/>
  <c r="G68" i="157"/>
  <c r="S68" i="158"/>
  <c r="T68" i="158"/>
  <c r="U68" i="158"/>
  <c r="V68" i="158"/>
  <c r="W68" i="158"/>
  <c r="K68" i="158"/>
  <c r="I68" i="211" s="1"/>
  <c r="L68" i="158"/>
  <c r="M68" i="158"/>
  <c r="N68" i="158"/>
  <c r="O68" i="158"/>
  <c r="J68" i="158"/>
  <c r="I68" i="155" s="1"/>
  <c r="R68" i="155" s="1"/>
  <c r="C68" i="158"/>
  <c r="D68" i="158"/>
  <c r="E68" i="158"/>
  <c r="F68" i="158"/>
  <c r="G68" i="158"/>
  <c r="B68" i="158"/>
  <c r="H68" i="211"/>
  <c r="V68" i="157"/>
  <c r="R68" i="157"/>
  <c r="K68" i="157"/>
  <c r="L68" i="157"/>
  <c r="M68" i="157"/>
  <c r="N68" i="157"/>
  <c r="O68" i="157"/>
  <c r="J68" i="157"/>
  <c r="S68" i="156"/>
  <c r="T68" i="156"/>
  <c r="U68" i="156"/>
  <c r="V68" i="156"/>
  <c r="W68" i="156"/>
  <c r="R68" i="156"/>
  <c r="E67" i="155"/>
  <c r="C67" i="157"/>
  <c r="D67" i="157"/>
  <c r="E67" i="157"/>
  <c r="F67" i="157"/>
  <c r="G67" i="157"/>
  <c r="S67" i="158"/>
  <c r="T67" i="158"/>
  <c r="U67" i="158"/>
  <c r="J67" i="211" s="1"/>
  <c r="V67" i="158"/>
  <c r="W67" i="158"/>
  <c r="K67" i="158"/>
  <c r="L67" i="158"/>
  <c r="M67" i="158"/>
  <c r="N67" i="158"/>
  <c r="O67" i="158"/>
  <c r="J67" i="158"/>
  <c r="C67" i="158"/>
  <c r="H67" i="211" s="1"/>
  <c r="D67" i="158"/>
  <c r="E67" i="158"/>
  <c r="F67" i="158"/>
  <c r="G67" i="158"/>
  <c r="B67" i="158"/>
  <c r="H67" i="155" s="1"/>
  <c r="V67" i="157"/>
  <c r="R67" i="157"/>
  <c r="G67" i="211"/>
  <c r="K67" i="157"/>
  <c r="L67" i="157"/>
  <c r="M67" i="157"/>
  <c r="N67" i="157"/>
  <c r="F67" i="211" s="1"/>
  <c r="O67" i="157"/>
  <c r="J67" i="157"/>
  <c r="S67" i="156"/>
  <c r="T67" i="156"/>
  <c r="U67" i="156"/>
  <c r="V67" i="156"/>
  <c r="W67" i="156"/>
  <c r="R67" i="156"/>
  <c r="B66" i="155"/>
  <c r="E66" i="155"/>
  <c r="M66" i="155" s="1"/>
  <c r="C66" i="157"/>
  <c r="D66" i="157"/>
  <c r="E66" i="157"/>
  <c r="F66" i="157"/>
  <c r="E66" i="211" s="1"/>
  <c r="G66" i="157"/>
  <c r="F66" i="211"/>
  <c r="S66" i="158"/>
  <c r="T66" i="158"/>
  <c r="U66" i="158"/>
  <c r="V66" i="158"/>
  <c r="W66" i="158"/>
  <c r="J66" i="211"/>
  <c r="K66" i="158"/>
  <c r="L66" i="158"/>
  <c r="M66" i="158"/>
  <c r="N66" i="158"/>
  <c r="I66" i="211" s="1"/>
  <c r="O66" i="158"/>
  <c r="J66" i="158"/>
  <c r="C66" i="158"/>
  <c r="D66" i="158"/>
  <c r="E66" i="158"/>
  <c r="F66" i="158"/>
  <c r="G66" i="158"/>
  <c r="B66" i="158"/>
  <c r="V66" i="157"/>
  <c r="R66" i="157"/>
  <c r="G66" i="155" s="1"/>
  <c r="K66" i="157"/>
  <c r="L66" i="157"/>
  <c r="M66" i="157"/>
  <c r="N66" i="157"/>
  <c r="O66" i="157"/>
  <c r="J66" i="157"/>
  <c r="S66" i="156"/>
  <c r="T66" i="156"/>
  <c r="U66" i="156"/>
  <c r="V66" i="156"/>
  <c r="W66" i="156"/>
  <c r="R66" i="156"/>
  <c r="B65" i="155"/>
  <c r="E65" i="155"/>
  <c r="C65" i="157"/>
  <c r="D65" i="157"/>
  <c r="E65" i="157"/>
  <c r="F65" i="157"/>
  <c r="G65" i="157"/>
  <c r="E65" i="211"/>
  <c r="S65" i="158"/>
  <c r="T65" i="158"/>
  <c r="U65" i="158"/>
  <c r="V65" i="158"/>
  <c r="W65" i="158"/>
  <c r="K65" i="158"/>
  <c r="L65" i="158"/>
  <c r="M65" i="158"/>
  <c r="N65" i="158"/>
  <c r="O65" i="158"/>
  <c r="J65" i="158"/>
  <c r="I65" i="211"/>
  <c r="C65" i="158"/>
  <c r="D65" i="158"/>
  <c r="E65" i="158"/>
  <c r="F65" i="158"/>
  <c r="H65" i="211" s="1"/>
  <c r="G65" i="158"/>
  <c r="B65" i="158"/>
  <c r="V65" i="157"/>
  <c r="R65" i="157"/>
  <c r="K65" i="157"/>
  <c r="F65" i="211" s="1"/>
  <c r="L65" i="157"/>
  <c r="M65" i="157"/>
  <c r="N65" i="157"/>
  <c r="O65" i="157"/>
  <c r="J65" i="157"/>
  <c r="F65" i="155" s="1"/>
  <c r="M65" i="155" s="1"/>
  <c r="S65" i="156"/>
  <c r="T65" i="156"/>
  <c r="U65" i="156"/>
  <c r="V65" i="156"/>
  <c r="W65" i="156"/>
  <c r="R65" i="156"/>
  <c r="D65" i="211"/>
  <c r="C64" i="157"/>
  <c r="D64" i="157"/>
  <c r="E64" i="157"/>
  <c r="F64" i="157"/>
  <c r="G64" i="157"/>
  <c r="H64" i="211"/>
  <c r="S64" i="158"/>
  <c r="T64" i="158"/>
  <c r="U64" i="158"/>
  <c r="V64" i="158"/>
  <c r="J64" i="211" s="1"/>
  <c r="W64" i="158"/>
  <c r="K64" i="158"/>
  <c r="I64" i="211" s="1"/>
  <c r="L64" i="158"/>
  <c r="M64" i="158"/>
  <c r="N64" i="158"/>
  <c r="O64" i="158"/>
  <c r="J64" i="158"/>
  <c r="I64" i="155" s="1"/>
  <c r="R64" i="155" s="1"/>
  <c r="C64" i="158"/>
  <c r="D64" i="158"/>
  <c r="E64" i="158"/>
  <c r="F64" i="158"/>
  <c r="G64" i="158"/>
  <c r="B64" i="158"/>
  <c r="V64" i="157"/>
  <c r="R64" i="157"/>
  <c r="K64" i="157"/>
  <c r="L64" i="157"/>
  <c r="M64" i="157"/>
  <c r="N64" i="157"/>
  <c r="O64" i="157"/>
  <c r="J64" i="157"/>
  <c r="S64" i="156"/>
  <c r="T64" i="156"/>
  <c r="U64" i="156"/>
  <c r="V64" i="156"/>
  <c r="W64" i="156"/>
  <c r="R64" i="156"/>
  <c r="B63" i="155"/>
  <c r="E63" i="155"/>
  <c r="C63" i="157"/>
  <c r="D63" i="157"/>
  <c r="E63" i="157"/>
  <c r="F63" i="157"/>
  <c r="G63" i="157"/>
  <c r="S63" i="158"/>
  <c r="T63" i="158"/>
  <c r="U63" i="158"/>
  <c r="J63" i="211" s="1"/>
  <c r="V63" i="158"/>
  <c r="W63" i="158"/>
  <c r="K63" i="158"/>
  <c r="L63" i="158"/>
  <c r="M63" i="158"/>
  <c r="N63" i="158"/>
  <c r="O63" i="158"/>
  <c r="J63" i="158"/>
  <c r="C63" i="158"/>
  <c r="D63" i="158"/>
  <c r="E63" i="158"/>
  <c r="F63" i="158"/>
  <c r="G63" i="158"/>
  <c r="B63" i="158"/>
  <c r="H63" i="155" s="1"/>
  <c r="V63" i="157"/>
  <c r="R63" i="157"/>
  <c r="G63" i="211"/>
  <c r="K63" i="157"/>
  <c r="L63" i="157"/>
  <c r="M63" i="157"/>
  <c r="N63" i="157"/>
  <c r="F63" i="211" s="1"/>
  <c r="O63" i="157"/>
  <c r="J63" i="157"/>
  <c r="S63" i="156"/>
  <c r="T63" i="156"/>
  <c r="U63" i="156"/>
  <c r="V63" i="156"/>
  <c r="W63" i="156"/>
  <c r="R63" i="156"/>
  <c r="B62" i="155"/>
  <c r="E62" i="155"/>
  <c r="M62" i="155" s="1"/>
  <c r="C62" i="157"/>
  <c r="D62" i="157"/>
  <c r="E62" i="157"/>
  <c r="F62" i="157"/>
  <c r="G62" i="157"/>
  <c r="P62" i="211"/>
  <c r="E62" i="211"/>
  <c r="D61" i="211"/>
  <c r="U62" i="211"/>
  <c r="I61" i="211"/>
  <c r="S62" i="211"/>
  <c r="Q62" i="211"/>
  <c r="S62" i="158"/>
  <c r="T62" i="158"/>
  <c r="U62" i="158"/>
  <c r="V62" i="158"/>
  <c r="W62" i="158"/>
  <c r="J62" i="211"/>
  <c r="K62" i="158"/>
  <c r="L62" i="158"/>
  <c r="M62" i="158"/>
  <c r="N62" i="158"/>
  <c r="O62" i="158"/>
  <c r="J62" i="158"/>
  <c r="C62" i="158"/>
  <c r="D62" i="158"/>
  <c r="E62" i="158"/>
  <c r="F62" i="158"/>
  <c r="G62" i="158"/>
  <c r="B62" i="158"/>
  <c r="V62" i="157"/>
  <c r="R62" i="157"/>
  <c r="G62" i="155" s="1"/>
  <c r="K62" i="157"/>
  <c r="L62" i="157"/>
  <c r="M62" i="157"/>
  <c r="N62" i="157"/>
  <c r="O62" i="157"/>
  <c r="J62" i="157"/>
  <c r="F62" i="211"/>
  <c r="S62" i="156"/>
  <c r="T62" i="156"/>
  <c r="U62" i="156"/>
  <c r="V62" i="156"/>
  <c r="W62" i="156"/>
  <c r="R62" i="156"/>
  <c r="B61" i="155"/>
  <c r="E61" i="155"/>
  <c r="C61" i="157"/>
  <c r="D61" i="157"/>
  <c r="E61" i="157"/>
  <c r="E61" i="211" s="1"/>
  <c r="F61" i="157"/>
  <c r="G61" i="157"/>
  <c r="S61" i="158"/>
  <c r="T61" i="158"/>
  <c r="U61" i="158"/>
  <c r="V61" i="158"/>
  <c r="W61" i="158"/>
  <c r="K61" i="158"/>
  <c r="L61" i="158"/>
  <c r="M61" i="158"/>
  <c r="N61" i="158"/>
  <c r="O61" i="158"/>
  <c r="J61" i="158"/>
  <c r="C61" i="158"/>
  <c r="D61" i="158"/>
  <c r="E61" i="158"/>
  <c r="F61" i="158"/>
  <c r="H61" i="211" s="1"/>
  <c r="G61" i="158"/>
  <c r="B61" i="158"/>
  <c r="V61" i="157"/>
  <c r="G61" i="211" s="1"/>
  <c r="R61" i="157"/>
  <c r="K61" i="157"/>
  <c r="L61" i="157"/>
  <c r="M61" i="157"/>
  <c r="N61" i="157"/>
  <c r="O61" i="157"/>
  <c r="J61" i="157"/>
  <c r="F61" i="155" s="1"/>
  <c r="M61" i="155" s="1"/>
  <c r="S61" i="156"/>
  <c r="T61" i="156"/>
  <c r="U61" i="156"/>
  <c r="V61" i="156"/>
  <c r="W61" i="156"/>
  <c r="R61" i="156"/>
  <c r="B60" i="155"/>
  <c r="E60" i="155"/>
  <c r="C60" i="157"/>
  <c r="D60" i="157"/>
  <c r="E60" i="157"/>
  <c r="F60" i="157"/>
  <c r="G60" i="157"/>
  <c r="S60" i="158"/>
  <c r="T60" i="158"/>
  <c r="U60" i="158"/>
  <c r="V60" i="158"/>
  <c r="W60" i="158"/>
  <c r="K60" i="158"/>
  <c r="L60" i="158"/>
  <c r="M60" i="158"/>
  <c r="N60" i="158"/>
  <c r="O60" i="158"/>
  <c r="J60" i="158"/>
  <c r="I60" i="155" s="1"/>
  <c r="R60" i="155" s="1"/>
  <c r="C60" i="158"/>
  <c r="D60" i="158"/>
  <c r="E60" i="158"/>
  <c r="F60" i="158"/>
  <c r="G60" i="158"/>
  <c r="B60" i="158"/>
  <c r="V60" i="157"/>
  <c r="R60" i="157"/>
  <c r="K60" i="157"/>
  <c r="L60" i="157"/>
  <c r="M60" i="157"/>
  <c r="N60" i="157"/>
  <c r="O60" i="157"/>
  <c r="J60" i="157"/>
  <c r="S60" i="156"/>
  <c r="T60" i="156"/>
  <c r="U60" i="156"/>
  <c r="V60" i="156"/>
  <c r="W60" i="156"/>
  <c r="R60" i="156"/>
  <c r="B59" i="155"/>
  <c r="E59" i="155"/>
  <c r="C59" i="157"/>
  <c r="D59" i="157"/>
  <c r="E59" i="157"/>
  <c r="F59" i="157"/>
  <c r="G59" i="157"/>
  <c r="S59" i="158"/>
  <c r="T59" i="158"/>
  <c r="U59" i="158"/>
  <c r="V59" i="158"/>
  <c r="W59" i="158"/>
  <c r="K59" i="158"/>
  <c r="L59" i="158"/>
  <c r="M59" i="158"/>
  <c r="N59" i="158"/>
  <c r="O59" i="158"/>
  <c r="J59" i="158"/>
  <c r="C59" i="158"/>
  <c r="D59" i="158"/>
  <c r="E59" i="158"/>
  <c r="F59" i="158"/>
  <c r="G59" i="158"/>
  <c r="B59" i="158"/>
  <c r="H59" i="155" s="1"/>
  <c r="V59" i="157"/>
  <c r="R59" i="157"/>
  <c r="G59" i="211"/>
  <c r="K59" i="157"/>
  <c r="L59" i="157"/>
  <c r="M59" i="157"/>
  <c r="N59" i="157"/>
  <c r="F59" i="211" s="1"/>
  <c r="O59" i="157"/>
  <c r="J59" i="157"/>
  <c r="S59" i="156"/>
  <c r="T59" i="156"/>
  <c r="U59" i="156"/>
  <c r="V59" i="156"/>
  <c r="W59" i="156"/>
  <c r="R59" i="156"/>
  <c r="C58" i="156"/>
  <c r="D58" i="156"/>
  <c r="AB58" i="156" s="1"/>
  <c r="E58" i="156"/>
  <c r="F58" i="156"/>
  <c r="G58" i="156"/>
  <c r="V58" i="211"/>
  <c r="V57" i="211" s="1"/>
  <c r="V56" i="211" s="1"/>
  <c r="V55" i="211" s="1"/>
  <c r="V54" i="211" s="1"/>
  <c r="V53" i="211" s="1"/>
  <c r="V52" i="211" s="1"/>
  <c r="V51" i="211" s="1"/>
  <c r="V50" i="211" s="1"/>
  <c r="V49" i="211" s="1"/>
  <c r="V48" i="211" s="1"/>
  <c r="V47" i="211" s="1"/>
  <c r="V46" i="211" s="1"/>
  <c r="V45" i="211" s="1"/>
  <c r="V44" i="211" s="1"/>
  <c r="V43" i="211" s="1"/>
  <c r="V42" i="211" s="1"/>
  <c r="V41" i="211" s="1"/>
  <c r="V40" i="211" s="1"/>
  <c r="V39" i="211" s="1"/>
  <c r="V38" i="211" s="1"/>
  <c r="V37" i="211" s="1"/>
  <c r="V36" i="211" s="1"/>
  <c r="V35" i="211" s="1"/>
  <c r="V34" i="211" s="1"/>
  <c r="V33" i="211" s="1"/>
  <c r="V32" i="211" s="1"/>
  <c r="V31" i="211" s="1"/>
  <c r="V30" i="211" s="1"/>
  <c r="V29" i="211" s="1"/>
  <c r="V28" i="211" s="1"/>
  <c r="V27" i="211" s="1"/>
  <c r="V26" i="211" s="1"/>
  <c r="V25" i="211" s="1"/>
  <c r="V24" i="211" s="1"/>
  <c r="V23" i="211" s="1"/>
  <c r="V22" i="211" s="1"/>
  <c r="V21" i="211" s="1"/>
  <c r="V20" i="211" s="1"/>
  <c r="V19" i="211" s="1"/>
  <c r="V18" i="211" s="1"/>
  <c r="V17" i="211" s="1"/>
  <c r="V16" i="211" s="1"/>
  <c r="V15" i="211" s="1"/>
  <c r="V14" i="211" s="1"/>
  <c r="V13" i="211" s="1"/>
  <c r="V12" i="211" s="1"/>
  <c r="V11" i="211" s="1"/>
  <c r="V10" i="211" s="1"/>
  <c r="B58" i="155"/>
  <c r="E58" i="155"/>
  <c r="C58" i="157"/>
  <c r="D58" i="157"/>
  <c r="E58" i="157"/>
  <c r="F58" i="157"/>
  <c r="G58" i="157"/>
  <c r="S58" i="158"/>
  <c r="T58" i="158"/>
  <c r="U58" i="158"/>
  <c r="V58" i="158"/>
  <c r="W58" i="158"/>
  <c r="K58" i="158"/>
  <c r="L58" i="158"/>
  <c r="M58" i="158"/>
  <c r="N58" i="158"/>
  <c r="O58" i="158"/>
  <c r="J58" i="158"/>
  <c r="C58" i="158"/>
  <c r="D58" i="158"/>
  <c r="E58" i="158"/>
  <c r="F58" i="158"/>
  <c r="G58" i="158"/>
  <c r="B58" i="158"/>
  <c r="V58" i="157"/>
  <c r="R58" i="157"/>
  <c r="K58" i="157"/>
  <c r="L58" i="157"/>
  <c r="M58" i="157"/>
  <c r="N58" i="157"/>
  <c r="O58" i="157"/>
  <c r="J58" i="157"/>
  <c r="C57" i="156"/>
  <c r="D57" i="156"/>
  <c r="E57" i="156"/>
  <c r="F57" i="156"/>
  <c r="G57" i="156"/>
  <c r="B57" i="155"/>
  <c r="E57" i="155"/>
  <c r="C57" i="157"/>
  <c r="D57" i="157"/>
  <c r="E57" i="157"/>
  <c r="F57" i="157"/>
  <c r="G57" i="157"/>
  <c r="S57" i="158"/>
  <c r="T57" i="158"/>
  <c r="U57" i="158"/>
  <c r="V57" i="158"/>
  <c r="W57" i="158"/>
  <c r="K57" i="158"/>
  <c r="L57" i="158"/>
  <c r="M57" i="158"/>
  <c r="N57" i="158"/>
  <c r="O57" i="158"/>
  <c r="J57" i="158"/>
  <c r="I57" i="155" s="1"/>
  <c r="C57" i="158"/>
  <c r="D57" i="158"/>
  <c r="E57" i="158"/>
  <c r="F57" i="158"/>
  <c r="G57" i="158"/>
  <c r="B57" i="158"/>
  <c r="V57" i="157"/>
  <c r="R57" i="157"/>
  <c r="K57" i="157"/>
  <c r="L57" i="157"/>
  <c r="M57" i="157"/>
  <c r="N57" i="157"/>
  <c r="O57" i="157"/>
  <c r="J57" i="157"/>
  <c r="C56" i="156"/>
  <c r="D56" i="156"/>
  <c r="AB56" i="156" s="1"/>
  <c r="E56" i="156"/>
  <c r="F56" i="156"/>
  <c r="G56" i="156"/>
  <c r="B56" i="155"/>
  <c r="E56" i="155"/>
  <c r="M56" i="155" s="1"/>
  <c r="C56" i="157"/>
  <c r="D56" i="157"/>
  <c r="E56" i="157"/>
  <c r="F56" i="157"/>
  <c r="G56" i="157"/>
  <c r="S56" i="158"/>
  <c r="T56" i="158"/>
  <c r="U56" i="158"/>
  <c r="V56" i="158"/>
  <c r="W56" i="158"/>
  <c r="K56" i="158"/>
  <c r="L56" i="158"/>
  <c r="M56" i="158"/>
  <c r="N56" i="158"/>
  <c r="O56" i="158"/>
  <c r="J56" i="158"/>
  <c r="C56" i="158"/>
  <c r="D56" i="158"/>
  <c r="E56" i="158"/>
  <c r="F56" i="158"/>
  <c r="G56" i="158"/>
  <c r="B56" i="158"/>
  <c r="V56" i="157"/>
  <c r="R56" i="157"/>
  <c r="G56" i="155" s="1"/>
  <c r="L56" i="155" s="1"/>
  <c r="K56" i="157"/>
  <c r="L56" i="157"/>
  <c r="M56" i="157"/>
  <c r="N56" i="157"/>
  <c r="O56" i="157"/>
  <c r="J56" i="157"/>
  <c r="C55" i="156"/>
  <c r="D55" i="156"/>
  <c r="E55" i="156"/>
  <c r="F55" i="156"/>
  <c r="G55" i="156"/>
  <c r="C55" i="157"/>
  <c r="D55" i="157"/>
  <c r="E55" i="157"/>
  <c r="F55" i="157"/>
  <c r="G55" i="157"/>
  <c r="S55" i="158"/>
  <c r="T55" i="158"/>
  <c r="U55" i="158"/>
  <c r="V55" i="158"/>
  <c r="W55" i="158"/>
  <c r="K55" i="158"/>
  <c r="L55" i="158"/>
  <c r="M55" i="158"/>
  <c r="N55" i="158"/>
  <c r="O55" i="158"/>
  <c r="J55" i="158"/>
  <c r="I55" i="155" s="1"/>
  <c r="R55" i="155" s="1"/>
  <c r="C55" i="158"/>
  <c r="D55" i="158"/>
  <c r="E55" i="158"/>
  <c r="F55" i="158"/>
  <c r="G55" i="158"/>
  <c r="B55" i="158"/>
  <c r="V55" i="157"/>
  <c r="R55" i="157"/>
  <c r="K55" i="157"/>
  <c r="L55" i="157"/>
  <c r="M55" i="157"/>
  <c r="N55" i="157"/>
  <c r="O55" i="157"/>
  <c r="J55" i="157"/>
  <c r="C54" i="156"/>
  <c r="D54" i="156"/>
  <c r="E54" i="156"/>
  <c r="F54" i="156"/>
  <c r="G54" i="156"/>
  <c r="B54" i="155"/>
  <c r="E54" i="155"/>
  <c r="C54" i="157"/>
  <c r="D54" i="157"/>
  <c r="E54" i="157"/>
  <c r="F54" i="157"/>
  <c r="G54" i="157"/>
  <c r="S54" i="158"/>
  <c r="T54" i="158"/>
  <c r="U54" i="158"/>
  <c r="V54" i="158"/>
  <c r="W54" i="158"/>
  <c r="K54" i="158"/>
  <c r="L54" i="158"/>
  <c r="M54" i="158"/>
  <c r="N54" i="158"/>
  <c r="O54" i="158"/>
  <c r="J54" i="158"/>
  <c r="C54" i="158"/>
  <c r="D54" i="158"/>
  <c r="E54" i="158"/>
  <c r="F54" i="158"/>
  <c r="G54" i="158"/>
  <c r="B54" i="158"/>
  <c r="V54" i="157"/>
  <c r="R54" i="157"/>
  <c r="K54" i="157"/>
  <c r="L54" i="157"/>
  <c r="M54" i="157"/>
  <c r="N54" i="157"/>
  <c r="O54" i="157"/>
  <c r="J54" i="157"/>
  <c r="C53" i="156"/>
  <c r="D53" i="156"/>
  <c r="E53" i="156"/>
  <c r="F53" i="156"/>
  <c r="AB53" i="156" s="1"/>
  <c r="G53" i="156"/>
  <c r="B53" i="155"/>
  <c r="E53" i="155"/>
  <c r="C53" i="157"/>
  <c r="D53" i="157"/>
  <c r="E53" i="157"/>
  <c r="F53" i="157"/>
  <c r="G53" i="157"/>
  <c r="S53" i="158"/>
  <c r="T53" i="158"/>
  <c r="U53" i="158"/>
  <c r="V53" i="158"/>
  <c r="W53" i="158"/>
  <c r="K53" i="158"/>
  <c r="L53" i="158"/>
  <c r="M53" i="158"/>
  <c r="N53" i="158"/>
  <c r="O53" i="158"/>
  <c r="J53" i="158"/>
  <c r="I53" i="155" s="1"/>
  <c r="C53" i="158"/>
  <c r="D53" i="158"/>
  <c r="E53" i="158"/>
  <c r="F53" i="158"/>
  <c r="G53" i="158"/>
  <c r="B53" i="158"/>
  <c r="V53" i="157"/>
  <c r="R53" i="157"/>
  <c r="K53" i="157"/>
  <c r="L53" i="157"/>
  <c r="M53" i="157"/>
  <c r="N53" i="157"/>
  <c r="O53" i="157"/>
  <c r="J53" i="157"/>
  <c r="C52" i="156"/>
  <c r="D52" i="156"/>
  <c r="E52" i="156"/>
  <c r="F52" i="156"/>
  <c r="G52" i="156"/>
  <c r="B52" i="155"/>
  <c r="E52" i="155"/>
  <c r="M52" i="155" s="1"/>
  <c r="C52" i="157"/>
  <c r="D52" i="157"/>
  <c r="E52" i="157"/>
  <c r="F52" i="157"/>
  <c r="G52" i="157"/>
  <c r="S52" i="158"/>
  <c r="T52" i="158"/>
  <c r="U52" i="158"/>
  <c r="V52" i="158"/>
  <c r="W52" i="158"/>
  <c r="K52" i="158"/>
  <c r="L52" i="158"/>
  <c r="M52" i="158"/>
  <c r="N52" i="158"/>
  <c r="O52" i="158"/>
  <c r="J52" i="158"/>
  <c r="C52" i="158"/>
  <c r="D52" i="158"/>
  <c r="E52" i="158"/>
  <c r="F52" i="158"/>
  <c r="G52" i="158"/>
  <c r="B52" i="158"/>
  <c r="V52" i="157"/>
  <c r="R52" i="157"/>
  <c r="G52" i="155" s="1"/>
  <c r="O52" i="155" s="1"/>
  <c r="K52" i="157"/>
  <c r="L52" i="157"/>
  <c r="M52" i="157"/>
  <c r="N52" i="157"/>
  <c r="O52" i="157"/>
  <c r="J52" i="157"/>
  <c r="C51" i="156"/>
  <c r="D51" i="156"/>
  <c r="E51" i="156"/>
  <c r="F51" i="156"/>
  <c r="G51" i="156"/>
  <c r="B51" i="155"/>
  <c r="E51" i="155"/>
  <c r="C51" i="157"/>
  <c r="D51" i="157"/>
  <c r="E51" i="157"/>
  <c r="F51" i="157"/>
  <c r="G51" i="157"/>
  <c r="S51" i="158"/>
  <c r="T51" i="158"/>
  <c r="U51" i="158"/>
  <c r="V51" i="158"/>
  <c r="W51" i="158"/>
  <c r="K51" i="158"/>
  <c r="L51" i="158"/>
  <c r="M51" i="158"/>
  <c r="N51" i="158"/>
  <c r="O51" i="158"/>
  <c r="J51" i="158"/>
  <c r="I51" i="155" s="1"/>
  <c r="R51" i="155" s="1"/>
  <c r="C51" i="158"/>
  <c r="D51" i="158"/>
  <c r="E51" i="158"/>
  <c r="F51" i="158"/>
  <c r="G51" i="158"/>
  <c r="B51" i="158"/>
  <c r="V51" i="157"/>
  <c r="R51" i="157"/>
  <c r="K51" i="157"/>
  <c r="L51" i="157"/>
  <c r="M51" i="157"/>
  <c r="N51" i="157"/>
  <c r="O51" i="157"/>
  <c r="J51" i="157"/>
  <c r="C50" i="156"/>
  <c r="D50" i="156"/>
  <c r="E50" i="156"/>
  <c r="F50" i="156"/>
  <c r="G50" i="156"/>
  <c r="B50" i="155"/>
  <c r="E50" i="155"/>
  <c r="C50" i="157"/>
  <c r="D50" i="157"/>
  <c r="E50" i="157"/>
  <c r="F50" i="157"/>
  <c r="G50" i="157"/>
  <c r="S50" i="158"/>
  <c r="T50" i="158"/>
  <c r="U50" i="158"/>
  <c r="V50" i="158"/>
  <c r="W50" i="158"/>
  <c r="K50" i="158"/>
  <c r="L50" i="158"/>
  <c r="M50" i="158"/>
  <c r="N50" i="158"/>
  <c r="O50" i="158"/>
  <c r="J50" i="158"/>
  <c r="C50" i="158"/>
  <c r="D50" i="158"/>
  <c r="E50" i="158"/>
  <c r="F50" i="158"/>
  <c r="G50" i="158"/>
  <c r="B50" i="158"/>
  <c r="V50" i="157"/>
  <c r="R50" i="157"/>
  <c r="K50" i="157"/>
  <c r="L50" i="157"/>
  <c r="M50" i="157"/>
  <c r="N50" i="157"/>
  <c r="O50" i="157"/>
  <c r="J50" i="157"/>
  <c r="C49" i="156"/>
  <c r="D49" i="156"/>
  <c r="E49" i="156"/>
  <c r="F49" i="156"/>
  <c r="G49" i="156"/>
  <c r="B49" i="155"/>
  <c r="E49" i="155"/>
  <c r="C49" i="157"/>
  <c r="D49" i="157"/>
  <c r="E49" i="157"/>
  <c r="F49" i="157"/>
  <c r="G49" i="157"/>
  <c r="S49" i="158"/>
  <c r="T49" i="158"/>
  <c r="U49" i="158"/>
  <c r="V49" i="158"/>
  <c r="W49" i="158"/>
  <c r="K49" i="158"/>
  <c r="L49" i="158"/>
  <c r="M49" i="158"/>
  <c r="N49" i="158"/>
  <c r="O49" i="158"/>
  <c r="J49" i="158"/>
  <c r="I49" i="155" s="1"/>
  <c r="C49" i="158"/>
  <c r="D49" i="158"/>
  <c r="E49" i="158"/>
  <c r="F49" i="158"/>
  <c r="G49" i="158"/>
  <c r="B49" i="158"/>
  <c r="V49" i="157"/>
  <c r="R49" i="157"/>
  <c r="K49" i="157"/>
  <c r="L49" i="157"/>
  <c r="M49" i="157"/>
  <c r="N49" i="157"/>
  <c r="O49" i="157"/>
  <c r="J49" i="157"/>
  <c r="C48" i="156"/>
  <c r="D48" i="156"/>
  <c r="E48" i="156"/>
  <c r="F48" i="156"/>
  <c r="G48" i="156"/>
  <c r="E48" i="155"/>
  <c r="M48" i="155" s="1"/>
  <c r="C48" i="157"/>
  <c r="D48" i="157"/>
  <c r="E48" i="157"/>
  <c r="F48" i="157"/>
  <c r="G48" i="157"/>
  <c r="S48" i="158"/>
  <c r="T48" i="158"/>
  <c r="U48" i="158"/>
  <c r="V48" i="158"/>
  <c r="W48" i="158"/>
  <c r="K48" i="158"/>
  <c r="L48" i="158"/>
  <c r="M48" i="158"/>
  <c r="N48" i="158"/>
  <c r="O48" i="158"/>
  <c r="J48" i="158"/>
  <c r="C48" i="158"/>
  <c r="D48" i="158"/>
  <c r="E48" i="158"/>
  <c r="F48" i="158"/>
  <c r="G48" i="158"/>
  <c r="B48" i="158"/>
  <c r="V48" i="157"/>
  <c r="R48" i="157"/>
  <c r="G48" i="155" s="1"/>
  <c r="K48" i="157"/>
  <c r="L48" i="157"/>
  <c r="M48" i="157"/>
  <c r="N48" i="157"/>
  <c r="O48" i="157"/>
  <c r="J48" i="157"/>
  <c r="C47" i="156"/>
  <c r="D47" i="156"/>
  <c r="E47" i="156"/>
  <c r="F47" i="156"/>
  <c r="G47" i="156"/>
  <c r="B47" i="155"/>
  <c r="E47" i="155"/>
  <c r="C47" i="157"/>
  <c r="D47" i="157"/>
  <c r="E47" i="157"/>
  <c r="F47" i="157"/>
  <c r="G47" i="157"/>
  <c r="S47" i="158"/>
  <c r="T47" i="158"/>
  <c r="U47" i="158"/>
  <c r="V47" i="158"/>
  <c r="W47" i="158"/>
  <c r="K47" i="158"/>
  <c r="L47" i="158"/>
  <c r="M47" i="158"/>
  <c r="N47" i="158"/>
  <c r="O47" i="158"/>
  <c r="J47" i="158"/>
  <c r="I47" i="155" s="1"/>
  <c r="R47" i="155" s="1"/>
  <c r="C47" i="158"/>
  <c r="D47" i="158"/>
  <c r="E47" i="158"/>
  <c r="F47" i="158"/>
  <c r="G47" i="158"/>
  <c r="B47" i="158"/>
  <c r="V47" i="157"/>
  <c r="R47" i="157"/>
  <c r="K47" i="157"/>
  <c r="L47" i="157"/>
  <c r="M47" i="157"/>
  <c r="N47" i="157"/>
  <c r="O47" i="157"/>
  <c r="J47" i="157"/>
  <c r="C46" i="156"/>
  <c r="D46" i="156"/>
  <c r="E46" i="156"/>
  <c r="F46" i="156"/>
  <c r="G46" i="156"/>
  <c r="E46" i="155"/>
  <c r="C46" i="157"/>
  <c r="D46" i="157"/>
  <c r="E46" i="157"/>
  <c r="F46" i="157"/>
  <c r="G46" i="157"/>
  <c r="S46" i="158"/>
  <c r="T46" i="158"/>
  <c r="U46" i="158"/>
  <c r="V46" i="158"/>
  <c r="W46" i="158"/>
  <c r="K46" i="158"/>
  <c r="L46" i="158"/>
  <c r="M46" i="158"/>
  <c r="N46" i="158"/>
  <c r="O46" i="158"/>
  <c r="J46" i="158"/>
  <c r="C46" i="158"/>
  <c r="D46" i="158"/>
  <c r="E46" i="158"/>
  <c r="F46" i="158"/>
  <c r="G46" i="158"/>
  <c r="B46" i="158"/>
  <c r="V46" i="157"/>
  <c r="R46" i="157"/>
  <c r="K46" i="157"/>
  <c r="L46" i="157"/>
  <c r="M46" i="157"/>
  <c r="N46" i="157"/>
  <c r="O46" i="157"/>
  <c r="J46" i="157"/>
  <c r="C45" i="156"/>
  <c r="D45" i="156"/>
  <c r="E45" i="156"/>
  <c r="F45" i="156"/>
  <c r="AB45" i="156" s="1"/>
  <c r="G45" i="156"/>
  <c r="B45" i="155"/>
  <c r="E45" i="155"/>
  <c r="C45" i="157"/>
  <c r="D45" i="157"/>
  <c r="E45" i="157"/>
  <c r="F45" i="157"/>
  <c r="G45" i="157"/>
  <c r="S45" i="158"/>
  <c r="T45" i="158"/>
  <c r="U45" i="158"/>
  <c r="V45" i="158"/>
  <c r="W45" i="158"/>
  <c r="K45" i="158"/>
  <c r="L45" i="158"/>
  <c r="M45" i="158"/>
  <c r="N45" i="158"/>
  <c r="O45" i="158"/>
  <c r="J45" i="158"/>
  <c r="I45" i="155" s="1"/>
  <c r="C45" i="158"/>
  <c r="D45" i="158"/>
  <c r="E45" i="158"/>
  <c r="F45" i="158"/>
  <c r="G45" i="158"/>
  <c r="B45" i="158"/>
  <c r="V45" i="157"/>
  <c r="R45" i="157"/>
  <c r="K45" i="157"/>
  <c r="L45" i="157"/>
  <c r="M45" i="157"/>
  <c r="N45" i="157"/>
  <c r="O45" i="157"/>
  <c r="J45" i="157"/>
  <c r="C44" i="156"/>
  <c r="D44" i="156"/>
  <c r="E44" i="156"/>
  <c r="F44" i="156"/>
  <c r="G44" i="156"/>
  <c r="B44" i="155"/>
  <c r="E44" i="155"/>
  <c r="M44" i="155" s="1"/>
  <c r="C44" i="157"/>
  <c r="D44" i="157"/>
  <c r="E44" i="157"/>
  <c r="F44" i="157"/>
  <c r="G44" i="157"/>
  <c r="S44" i="158"/>
  <c r="T44" i="158"/>
  <c r="U44" i="158"/>
  <c r="V44" i="158"/>
  <c r="W44" i="158"/>
  <c r="K44" i="158"/>
  <c r="L44" i="158"/>
  <c r="M44" i="158"/>
  <c r="N44" i="158"/>
  <c r="O44" i="158"/>
  <c r="J44" i="158"/>
  <c r="C44" i="158"/>
  <c r="D44" i="158"/>
  <c r="E44" i="158"/>
  <c r="F44" i="158"/>
  <c r="G44" i="158"/>
  <c r="B44" i="158"/>
  <c r="V44" i="157"/>
  <c r="R44" i="157"/>
  <c r="G44" i="155" s="1"/>
  <c r="L44" i="155" s="1"/>
  <c r="K44" i="157"/>
  <c r="L44" i="157"/>
  <c r="M44" i="157"/>
  <c r="N44" i="157"/>
  <c r="O44" i="157"/>
  <c r="J44" i="157"/>
  <c r="C43" i="156"/>
  <c r="D43" i="156"/>
  <c r="E43" i="156"/>
  <c r="F43" i="156"/>
  <c r="G43" i="156"/>
  <c r="B43" i="155"/>
  <c r="E43" i="155"/>
  <c r="C43" i="157"/>
  <c r="D43" i="157"/>
  <c r="E43" i="157"/>
  <c r="F43" i="157"/>
  <c r="G43" i="157"/>
  <c r="S43" i="158"/>
  <c r="T43" i="158"/>
  <c r="U43" i="158"/>
  <c r="V43" i="158"/>
  <c r="W43" i="158"/>
  <c r="K43" i="158"/>
  <c r="L43" i="158"/>
  <c r="M43" i="158"/>
  <c r="N43" i="158"/>
  <c r="O43" i="158"/>
  <c r="J43" i="158"/>
  <c r="I43" i="155" s="1"/>
  <c r="R43" i="155" s="1"/>
  <c r="C43" i="158"/>
  <c r="D43" i="158"/>
  <c r="E43" i="158"/>
  <c r="F43" i="158"/>
  <c r="G43" i="158"/>
  <c r="B43" i="158"/>
  <c r="V43" i="157"/>
  <c r="R43" i="157"/>
  <c r="K43" i="157"/>
  <c r="L43" i="157"/>
  <c r="M43" i="157"/>
  <c r="N43" i="157"/>
  <c r="O43" i="157"/>
  <c r="J43" i="157"/>
  <c r="C42" i="156"/>
  <c r="D42" i="156"/>
  <c r="E42" i="156"/>
  <c r="F42" i="156"/>
  <c r="G42" i="156"/>
  <c r="E42" i="155"/>
  <c r="C42" i="157"/>
  <c r="D42" i="157"/>
  <c r="E42" i="157"/>
  <c r="F42" i="157"/>
  <c r="G42" i="157"/>
  <c r="S42" i="158"/>
  <c r="T42" i="158"/>
  <c r="U42" i="158"/>
  <c r="V42" i="158"/>
  <c r="W42" i="158"/>
  <c r="K42" i="158"/>
  <c r="L42" i="158"/>
  <c r="M42" i="158"/>
  <c r="N42" i="158"/>
  <c r="O42" i="158"/>
  <c r="J42" i="158"/>
  <c r="C42" i="158"/>
  <c r="D42" i="158"/>
  <c r="E42" i="158"/>
  <c r="F42" i="158"/>
  <c r="G42" i="158"/>
  <c r="B42" i="158"/>
  <c r="V42" i="157"/>
  <c r="R42" i="157"/>
  <c r="G42" i="155" s="1"/>
  <c r="K42" i="157"/>
  <c r="L42" i="157"/>
  <c r="M42" i="157"/>
  <c r="N42" i="157"/>
  <c r="O42" i="157"/>
  <c r="J42" i="157"/>
  <c r="C41" i="156"/>
  <c r="D41" i="156"/>
  <c r="E41" i="156"/>
  <c r="F41" i="156"/>
  <c r="G41" i="156"/>
  <c r="B41" i="155"/>
  <c r="E41" i="155"/>
  <c r="C41" i="157"/>
  <c r="D41" i="157"/>
  <c r="E41" i="157"/>
  <c r="F41" i="157"/>
  <c r="G41" i="157"/>
  <c r="S41" i="158"/>
  <c r="T41" i="158"/>
  <c r="U41" i="158"/>
  <c r="V41" i="158"/>
  <c r="W41" i="158"/>
  <c r="K41" i="158"/>
  <c r="L41" i="158"/>
  <c r="M41" i="158"/>
  <c r="N41" i="158"/>
  <c r="O41" i="158"/>
  <c r="J41" i="158"/>
  <c r="I41" i="155" s="1"/>
  <c r="C41" i="158"/>
  <c r="D41" i="158"/>
  <c r="E41" i="158"/>
  <c r="F41" i="158"/>
  <c r="G41" i="158"/>
  <c r="B41" i="158"/>
  <c r="V41" i="157"/>
  <c r="R41" i="157"/>
  <c r="K41" i="157"/>
  <c r="L41" i="157"/>
  <c r="M41" i="157"/>
  <c r="N41" i="157"/>
  <c r="O41" i="157"/>
  <c r="J41" i="157"/>
  <c r="C40" i="156"/>
  <c r="D40" i="156"/>
  <c r="E40" i="156"/>
  <c r="F40" i="156"/>
  <c r="G40" i="156"/>
  <c r="B40" i="155"/>
  <c r="E40" i="155"/>
  <c r="M40" i="155" s="1"/>
  <c r="C40" i="157"/>
  <c r="D40" i="157"/>
  <c r="E40" i="157"/>
  <c r="F40" i="157"/>
  <c r="G40" i="157"/>
  <c r="S40" i="158"/>
  <c r="T40" i="158"/>
  <c r="U40" i="158"/>
  <c r="V40" i="158"/>
  <c r="W40" i="158"/>
  <c r="K40" i="158"/>
  <c r="L40" i="158"/>
  <c r="M40" i="158"/>
  <c r="N40" i="158"/>
  <c r="O40" i="158"/>
  <c r="J40" i="158"/>
  <c r="C40" i="158"/>
  <c r="D40" i="158"/>
  <c r="E40" i="158"/>
  <c r="F40" i="158"/>
  <c r="G40" i="158"/>
  <c r="B40" i="158"/>
  <c r="V40" i="157"/>
  <c r="R40" i="157"/>
  <c r="G40" i="155" s="1"/>
  <c r="K40" i="157"/>
  <c r="L40" i="157"/>
  <c r="M40" i="157"/>
  <c r="N40" i="157"/>
  <c r="O40" i="157"/>
  <c r="J40" i="157"/>
  <c r="C39" i="156"/>
  <c r="D39" i="156"/>
  <c r="E39" i="156"/>
  <c r="F39" i="156"/>
  <c r="G39" i="156"/>
  <c r="B39" i="155"/>
  <c r="E39" i="155"/>
  <c r="C39" i="157"/>
  <c r="D39" i="157"/>
  <c r="E39" i="157"/>
  <c r="F39" i="157"/>
  <c r="G39" i="157"/>
  <c r="S39" i="158"/>
  <c r="T39" i="158"/>
  <c r="U39" i="158"/>
  <c r="V39" i="158"/>
  <c r="W39" i="158"/>
  <c r="K39" i="158"/>
  <c r="L39" i="158"/>
  <c r="M39" i="158"/>
  <c r="N39" i="158"/>
  <c r="O39" i="158"/>
  <c r="J39" i="158"/>
  <c r="I39" i="155" s="1"/>
  <c r="R39" i="155" s="1"/>
  <c r="C39" i="158"/>
  <c r="D39" i="158"/>
  <c r="E39" i="158"/>
  <c r="F39" i="158"/>
  <c r="G39" i="158"/>
  <c r="B39" i="158"/>
  <c r="V39" i="157"/>
  <c r="R39" i="157"/>
  <c r="K39" i="157"/>
  <c r="L39" i="157"/>
  <c r="M39" i="157"/>
  <c r="N39" i="157"/>
  <c r="O39" i="157"/>
  <c r="J39" i="157"/>
  <c r="C38" i="156"/>
  <c r="D38" i="156"/>
  <c r="E38" i="156"/>
  <c r="F38" i="156"/>
  <c r="G38" i="156"/>
  <c r="B38" i="155"/>
  <c r="E38" i="155"/>
  <c r="C38" i="157"/>
  <c r="D38" i="157"/>
  <c r="E38" i="157"/>
  <c r="F38" i="157"/>
  <c r="G38" i="157"/>
  <c r="S38" i="158"/>
  <c r="T38" i="158"/>
  <c r="U38" i="158"/>
  <c r="V38" i="158"/>
  <c r="W38" i="158"/>
  <c r="K38" i="158"/>
  <c r="L38" i="158"/>
  <c r="M38" i="158"/>
  <c r="N38" i="158"/>
  <c r="O38" i="158"/>
  <c r="J38" i="158"/>
  <c r="C38" i="158"/>
  <c r="D38" i="158"/>
  <c r="E38" i="158"/>
  <c r="F38" i="158"/>
  <c r="G38" i="158"/>
  <c r="B38" i="158"/>
  <c r="V38" i="157"/>
  <c r="R38" i="157"/>
  <c r="G38" i="155" s="1"/>
  <c r="K38" i="157"/>
  <c r="L38" i="157"/>
  <c r="M38" i="157"/>
  <c r="N38" i="157"/>
  <c r="O38" i="157"/>
  <c r="J38" i="157"/>
  <c r="C37" i="156"/>
  <c r="D37" i="156"/>
  <c r="E37" i="156"/>
  <c r="F37" i="156"/>
  <c r="G37" i="156"/>
  <c r="B37" i="155"/>
  <c r="E37" i="155"/>
  <c r="C37" i="157"/>
  <c r="D37" i="157"/>
  <c r="E37" i="157"/>
  <c r="F37" i="157"/>
  <c r="G37" i="157"/>
  <c r="S37" i="158"/>
  <c r="T37" i="158"/>
  <c r="U37" i="158"/>
  <c r="V37" i="158"/>
  <c r="W37" i="158"/>
  <c r="K37" i="158"/>
  <c r="L37" i="158"/>
  <c r="M37" i="158"/>
  <c r="N37" i="158"/>
  <c r="O37" i="158"/>
  <c r="J37" i="158"/>
  <c r="I37" i="155" s="1"/>
  <c r="C37" i="158"/>
  <c r="D37" i="158"/>
  <c r="E37" i="158"/>
  <c r="F37" i="158"/>
  <c r="G37" i="158"/>
  <c r="B37" i="158"/>
  <c r="V37" i="157"/>
  <c r="R37" i="157"/>
  <c r="K37" i="157"/>
  <c r="L37" i="157"/>
  <c r="M37" i="157"/>
  <c r="N37" i="157"/>
  <c r="O37" i="157"/>
  <c r="J37" i="157"/>
  <c r="C36" i="156"/>
  <c r="D36" i="156"/>
  <c r="E36" i="156"/>
  <c r="F36" i="156"/>
  <c r="G36" i="156"/>
  <c r="B36" i="155"/>
  <c r="E36" i="155"/>
  <c r="M36" i="155" s="1"/>
  <c r="C36" i="157"/>
  <c r="D36" i="157"/>
  <c r="E36" i="157"/>
  <c r="F36" i="157"/>
  <c r="G36" i="157"/>
  <c r="S36" i="158"/>
  <c r="T36" i="158"/>
  <c r="U36" i="158"/>
  <c r="V36" i="158"/>
  <c r="W36" i="158"/>
  <c r="K36" i="158"/>
  <c r="L36" i="158"/>
  <c r="M36" i="158"/>
  <c r="N36" i="158"/>
  <c r="O36" i="158"/>
  <c r="J36" i="158"/>
  <c r="C36" i="158"/>
  <c r="D36" i="158"/>
  <c r="E36" i="158"/>
  <c r="F36" i="158"/>
  <c r="G36" i="158"/>
  <c r="B36" i="158"/>
  <c r="V36" i="157"/>
  <c r="R36" i="157"/>
  <c r="G36" i="155" s="1"/>
  <c r="K36" i="157"/>
  <c r="L36" i="157"/>
  <c r="M36" i="157"/>
  <c r="N36" i="157"/>
  <c r="O36" i="157"/>
  <c r="J36" i="157"/>
  <c r="C35" i="156"/>
  <c r="D35" i="156"/>
  <c r="E35" i="156"/>
  <c r="F35" i="156"/>
  <c r="G35" i="156"/>
  <c r="E35" i="155"/>
  <c r="C35" i="157"/>
  <c r="D35" i="157"/>
  <c r="E35" i="157"/>
  <c r="F35" i="157"/>
  <c r="G35" i="157"/>
  <c r="S35" i="158"/>
  <c r="T35" i="158"/>
  <c r="U35" i="158"/>
  <c r="V35" i="158"/>
  <c r="W35" i="158"/>
  <c r="K35" i="158"/>
  <c r="L35" i="158"/>
  <c r="M35" i="158"/>
  <c r="N35" i="158"/>
  <c r="O35" i="158"/>
  <c r="J35" i="158"/>
  <c r="I35" i="155" s="1"/>
  <c r="R35" i="155" s="1"/>
  <c r="C35" i="158"/>
  <c r="D35" i="158"/>
  <c r="E35" i="158"/>
  <c r="F35" i="158"/>
  <c r="G35" i="158"/>
  <c r="B35" i="158"/>
  <c r="V35" i="157"/>
  <c r="R35" i="157"/>
  <c r="K35" i="157"/>
  <c r="L35" i="157"/>
  <c r="M35" i="157"/>
  <c r="N35" i="157"/>
  <c r="O35" i="157"/>
  <c r="J35" i="157"/>
  <c r="C34" i="156"/>
  <c r="D34" i="156"/>
  <c r="E34" i="156"/>
  <c r="F34" i="156"/>
  <c r="G34" i="156"/>
  <c r="B34" i="155"/>
  <c r="E34" i="155"/>
  <c r="C34" i="157"/>
  <c r="D34" i="157"/>
  <c r="E34" i="157"/>
  <c r="F34" i="157"/>
  <c r="G34" i="157"/>
  <c r="S34" i="158"/>
  <c r="T34" i="158"/>
  <c r="U34" i="158"/>
  <c r="V34" i="158"/>
  <c r="W34" i="158"/>
  <c r="K34" i="158"/>
  <c r="L34" i="158"/>
  <c r="M34" i="158"/>
  <c r="N34" i="158"/>
  <c r="O34" i="158"/>
  <c r="J34" i="158"/>
  <c r="C34" i="158"/>
  <c r="D34" i="158"/>
  <c r="E34" i="158"/>
  <c r="F34" i="158"/>
  <c r="G34" i="158"/>
  <c r="B34" i="158"/>
  <c r="V34" i="157"/>
  <c r="R34" i="157"/>
  <c r="K34" i="157"/>
  <c r="L34" i="157"/>
  <c r="M34" i="157"/>
  <c r="N34" i="157"/>
  <c r="O34" i="157"/>
  <c r="J34" i="157"/>
  <c r="C33" i="156"/>
  <c r="D33" i="156"/>
  <c r="E33" i="156"/>
  <c r="F33" i="156"/>
  <c r="G33" i="156"/>
  <c r="E33" i="155"/>
  <c r="C33" i="157"/>
  <c r="D33" i="157"/>
  <c r="E33" i="157"/>
  <c r="F33" i="157"/>
  <c r="G33" i="157"/>
  <c r="S33" i="158"/>
  <c r="T33" i="158"/>
  <c r="U33" i="158"/>
  <c r="V33" i="158"/>
  <c r="W33" i="158"/>
  <c r="K33" i="158"/>
  <c r="L33" i="158"/>
  <c r="M33" i="158"/>
  <c r="N33" i="158"/>
  <c r="O33" i="158"/>
  <c r="J33" i="158"/>
  <c r="I33" i="155" s="1"/>
  <c r="C33" i="158"/>
  <c r="D33" i="158"/>
  <c r="E33" i="158"/>
  <c r="F33" i="158"/>
  <c r="G33" i="158"/>
  <c r="B33" i="158"/>
  <c r="V33" i="157"/>
  <c r="R33" i="157"/>
  <c r="K33" i="157"/>
  <c r="L33" i="157"/>
  <c r="M33" i="157"/>
  <c r="N33" i="157"/>
  <c r="O33" i="157"/>
  <c r="J33" i="157"/>
  <c r="C32" i="156"/>
  <c r="D32" i="156"/>
  <c r="E32" i="156"/>
  <c r="F32" i="156"/>
  <c r="G32" i="156"/>
  <c r="B32" i="155"/>
  <c r="E32" i="155"/>
  <c r="M32" i="155" s="1"/>
  <c r="C32" i="157"/>
  <c r="D32" i="157"/>
  <c r="E32" i="157"/>
  <c r="F32" i="157"/>
  <c r="G32" i="157"/>
  <c r="S32" i="158"/>
  <c r="T32" i="158"/>
  <c r="U32" i="158"/>
  <c r="V32" i="158"/>
  <c r="W32" i="158"/>
  <c r="K32" i="158"/>
  <c r="L32" i="158"/>
  <c r="M32" i="158"/>
  <c r="N32" i="158"/>
  <c r="O32" i="158"/>
  <c r="J32" i="158"/>
  <c r="C32" i="158"/>
  <c r="D32" i="158"/>
  <c r="E32" i="158"/>
  <c r="F32" i="158"/>
  <c r="G32" i="158"/>
  <c r="B32" i="158"/>
  <c r="V32" i="157"/>
  <c r="R32" i="157"/>
  <c r="G32" i="155" s="1"/>
  <c r="K32" i="157"/>
  <c r="L32" i="157"/>
  <c r="M32" i="157"/>
  <c r="N32" i="157"/>
  <c r="O32" i="157"/>
  <c r="J32" i="157"/>
  <c r="C31" i="156"/>
  <c r="D31" i="156"/>
  <c r="E31" i="156"/>
  <c r="F31" i="156"/>
  <c r="G31" i="156"/>
  <c r="B31" i="155"/>
  <c r="E31" i="155"/>
  <c r="C31" i="157"/>
  <c r="D31" i="157"/>
  <c r="E31" i="157"/>
  <c r="F31" i="157"/>
  <c r="G31" i="157"/>
  <c r="S31" i="158"/>
  <c r="T31" i="158"/>
  <c r="U31" i="158"/>
  <c r="V31" i="158"/>
  <c r="W31" i="158"/>
  <c r="K31" i="158"/>
  <c r="L31" i="158"/>
  <c r="M31" i="158"/>
  <c r="N31" i="158"/>
  <c r="O31" i="158"/>
  <c r="J31" i="158"/>
  <c r="I31" i="155" s="1"/>
  <c r="R31" i="155" s="1"/>
  <c r="C31" i="158"/>
  <c r="D31" i="158"/>
  <c r="E31" i="158"/>
  <c r="F31" i="158"/>
  <c r="G31" i="158"/>
  <c r="B31" i="158"/>
  <c r="V31" i="157"/>
  <c r="R31" i="157"/>
  <c r="K31" i="157"/>
  <c r="L31" i="157"/>
  <c r="M31" i="157"/>
  <c r="N31" i="157"/>
  <c r="O31" i="157"/>
  <c r="J31" i="157"/>
  <c r="C30" i="156"/>
  <c r="D30" i="156"/>
  <c r="E30" i="156"/>
  <c r="F30" i="156"/>
  <c r="G30" i="156"/>
  <c r="B30" i="155"/>
  <c r="E30" i="155"/>
  <c r="C30" i="157"/>
  <c r="D30" i="157"/>
  <c r="E30" i="157"/>
  <c r="F30" i="157"/>
  <c r="G30" i="157"/>
  <c r="S30" i="158"/>
  <c r="T30" i="158"/>
  <c r="U30" i="158"/>
  <c r="V30" i="158"/>
  <c r="W30" i="158"/>
  <c r="K30" i="158"/>
  <c r="L30" i="158"/>
  <c r="M30" i="158"/>
  <c r="N30" i="158"/>
  <c r="O30" i="158"/>
  <c r="J30" i="158"/>
  <c r="C30" i="158"/>
  <c r="D30" i="158"/>
  <c r="E30" i="158"/>
  <c r="F30" i="158"/>
  <c r="G30" i="158"/>
  <c r="B30" i="158"/>
  <c r="V30" i="157"/>
  <c r="R30" i="157"/>
  <c r="G30" i="155" s="1"/>
  <c r="K30" i="157"/>
  <c r="L30" i="157"/>
  <c r="M30" i="157"/>
  <c r="N30" i="157"/>
  <c r="O30" i="157"/>
  <c r="J30" i="157"/>
  <c r="C29" i="156"/>
  <c r="D29" i="156"/>
  <c r="E29" i="156"/>
  <c r="F29" i="156"/>
  <c r="G29" i="156"/>
  <c r="B29" i="155"/>
  <c r="E29" i="155"/>
  <c r="C29" i="157"/>
  <c r="D29" i="157"/>
  <c r="E29" i="157"/>
  <c r="F29" i="157"/>
  <c r="G29" i="157"/>
  <c r="S29" i="158"/>
  <c r="T29" i="158"/>
  <c r="U29" i="158"/>
  <c r="V29" i="158"/>
  <c r="W29" i="158"/>
  <c r="K29" i="158"/>
  <c r="L29" i="158"/>
  <c r="M29" i="158"/>
  <c r="N29" i="158"/>
  <c r="O29" i="158"/>
  <c r="J29" i="158"/>
  <c r="I29" i="155" s="1"/>
  <c r="C29" i="158"/>
  <c r="D29" i="158"/>
  <c r="E29" i="158"/>
  <c r="F29" i="158"/>
  <c r="G29" i="158"/>
  <c r="B29" i="158"/>
  <c r="V29" i="157"/>
  <c r="R29" i="157"/>
  <c r="K29" i="157"/>
  <c r="L29" i="157"/>
  <c r="M29" i="157"/>
  <c r="N29" i="157"/>
  <c r="O29" i="157"/>
  <c r="J29" i="157"/>
  <c r="C28" i="156"/>
  <c r="D28" i="156"/>
  <c r="E28" i="156"/>
  <c r="F28" i="156"/>
  <c r="G28" i="156"/>
  <c r="B28" i="155"/>
  <c r="E28" i="155"/>
  <c r="M28" i="155" s="1"/>
  <c r="C28" i="157"/>
  <c r="D28" i="157"/>
  <c r="E28" i="157"/>
  <c r="F28" i="157"/>
  <c r="G28" i="157"/>
  <c r="S28" i="158"/>
  <c r="T28" i="158"/>
  <c r="U28" i="158"/>
  <c r="V28" i="158"/>
  <c r="W28" i="158"/>
  <c r="K28" i="158"/>
  <c r="L28" i="158"/>
  <c r="M28" i="158"/>
  <c r="N28" i="158"/>
  <c r="O28" i="158"/>
  <c r="J28" i="158"/>
  <c r="C28" i="158"/>
  <c r="D28" i="158"/>
  <c r="E28" i="158"/>
  <c r="F28" i="158"/>
  <c r="G28" i="158"/>
  <c r="B28" i="158"/>
  <c r="V28" i="157"/>
  <c r="R28" i="157"/>
  <c r="G28" i="155" s="1"/>
  <c r="K28" i="157"/>
  <c r="L28" i="157"/>
  <c r="M28" i="157"/>
  <c r="N28" i="157"/>
  <c r="O28" i="157"/>
  <c r="J28" i="157"/>
  <c r="C27" i="156"/>
  <c r="D27" i="156"/>
  <c r="E27" i="156"/>
  <c r="F27" i="156"/>
  <c r="G27" i="156"/>
  <c r="B27" i="155"/>
  <c r="E27" i="155"/>
  <c r="C27" i="157"/>
  <c r="D27" i="157"/>
  <c r="E27" i="157"/>
  <c r="F27" i="157"/>
  <c r="G27" i="157"/>
  <c r="S27" i="158"/>
  <c r="T27" i="158"/>
  <c r="U27" i="158"/>
  <c r="V27" i="158"/>
  <c r="W27" i="158"/>
  <c r="K27" i="158"/>
  <c r="L27" i="158"/>
  <c r="M27" i="158"/>
  <c r="N27" i="158"/>
  <c r="O27" i="158"/>
  <c r="J27" i="158"/>
  <c r="I27" i="155" s="1"/>
  <c r="R27" i="155" s="1"/>
  <c r="C27" i="158"/>
  <c r="D27" i="158"/>
  <c r="E27" i="158"/>
  <c r="F27" i="158"/>
  <c r="G27" i="158"/>
  <c r="B27" i="158"/>
  <c r="V27" i="157"/>
  <c r="R27" i="157"/>
  <c r="K27" i="157"/>
  <c r="L27" i="157"/>
  <c r="M27" i="157"/>
  <c r="N27" i="157"/>
  <c r="O27" i="157"/>
  <c r="J27" i="157"/>
  <c r="C26" i="156"/>
  <c r="D26" i="156"/>
  <c r="E26" i="156"/>
  <c r="F26" i="156"/>
  <c r="G26" i="156"/>
  <c r="E26" i="155"/>
  <c r="C26" i="157"/>
  <c r="D26" i="157"/>
  <c r="E26" i="157"/>
  <c r="F26" i="157"/>
  <c r="G26" i="157"/>
  <c r="S26" i="158"/>
  <c r="T26" i="158"/>
  <c r="U26" i="158"/>
  <c r="V26" i="158"/>
  <c r="W26" i="158"/>
  <c r="K26" i="158"/>
  <c r="L26" i="158"/>
  <c r="M26" i="158"/>
  <c r="N26" i="158"/>
  <c r="O26" i="158"/>
  <c r="J26" i="158"/>
  <c r="C26" i="158"/>
  <c r="D26" i="158"/>
  <c r="E26" i="158"/>
  <c r="F26" i="158"/>
  <c r="G26" i="158"/>
  <c r="B26" i="158"/>
  <c r="V26" i="157"/>
  <c r="R26" i="157"/>
  <c r="K26" i="157"/>
  <c r="L26" i="157"/>
  <c r="M26" i="157"/>
  <c r="N26" i="157"/>
  <c r="O26" i="157"/>
  <c r="J26" i="157"/>
  <c r="C25" i="156"/>
  <c r="D25" i="156"/>
  <c r="E25" i="156"/>
  <c r="F25" i="156"/>
  <c r="G25" i="156"/>
  <c r="B25" i="155"/>
  <c r="E25" i="155"/>
  <c r="C25" i="157"/>
  <c r="D25" i="157"/>
  <c r="E25" i="157"/>
  <c r="F25" i="157"/>
  <c r="G25" i="157"/>
  <c r="S25" i="158"/>
  <c r="T25" i="158"/>
  <c r="U25" i="158"/>
  <c r="V25" i="158"/>
  <c r="W25" i="158"/>
  <c r="K25" i="158"/>
  <c r="L25" i="158"/>
  <c r="M25" i="158"/>
  <c r="N25" i="158"/>
  <c r="O25" i="158"/>
  <c r="J25" i="158"/>
  <c r="I25" i="155" s="1"/>
  <c r="C25" i="158"/>
  <c r="D25" i="158"/>
  <c r="E25" i="158"/>
  <c r="F25" i="158"/>
  <c r="G25" i="158"/>
  <c r="B25" i="158"/>
  <c r="V25" i="157"/>
  <c r="R25" i="157"/>
  <c r="K25" i="157"/>
  <c r="L25" i="157"/>
  <c r="M25" i="157"/>
  <c r="N25" i="157"/>
  <c r="O25" i="157"/>
  <c r="J25" i="157"/>
  <c r="C24" i="156"/>
  <c r="D24" i="156"/>
  <c r="E24" i="156"/>
  <c r="F24" i="156"/>
  <c r="G24" i="156"/>
  <c r="B24" i="155"/>
  <c r="E24" i="155"/>
  <c r="M24" i="155" s="1"/>
  <c r="C24" i="157"/>
  <c r="D24" i="157"/>
  <c r="E24" i="157"/>
  <c r="F24" i="157"/>
  <c r="G24" i="157"/>
  <c r="S24" i="158"/>
  <c r="T24" i="158"/>
  <c r="U24" i="158"/>
  <c r="V24" i="158"/>
  <c r="W24" i="158"/>
  <c r="K24" i="158"/>
  <c r="L24" i="158"/>
  <c r="M24" i="158"/>
  <c r="N24" i="158"/>
  <c r="O24" i="158"/>
  <c r="J24" i="158"/>
  <c r="C24" i="158"/>
  <c r="D24" i="158"/>
  <c r="E24" i="158"/>
  <c r="F24" i="158"/>
  <c r="G24" i="158"/>
  <c r="B24" i="158"/>
  <c r="V24" i="157"/>
  <c r="R24" i="157"/>
  <c r="G24" i="155" s="1"/>
  <c r="L24" i="155" s="1"/>
  <c r="K24" i="157"/>
  <c r="L24" i="157"/>
  <c r="M24" i="157"/>
  <c r="N24" i="157"/>
  <c r="O24" i="157"/>
  <c r="J24" i="157"/>
  <c r="C23" i="156"/>
  <c r="D23" i="156"/>
  <c r="E23" i="156"/>
  <c r="F23" i="156"/>
  <c r="G23" i="156"/>
  <c r="B23" i="155"/>
  <c r="E23" i="155"/>
  <c r="C23" i="157"/>
  <c r="D23" i="157"/>
  <c r="E23" i="157"/>
  <c r="F23" i="157"/>
  <c r="G23" i="157"/>
  <c r="S23" i="158"/>
  <c r="T23" i="158"/>
  <c r="U23" i="158"/>
  <c r="V23" i="158"/>
  <c r="W23" i="158"/>
  <c r="K23" i="158"/>
  <c r="L23" i="158"/>
  <c r="M23" i="158"/>
  <c r="N23" i="158"/>
  <c r="O23" i="158"/>
  <c r="J23" i="158"/>
  <c r="I23" i="155" s="1"/>
  <c r="R23" i="155" s="1"/>
  <c r="C23" i="158"/>
  <c r="D23" i="158"/>
  <c r="E23" i="158"/>
  <c r="F23" i="158"/>
  <c r="G23" i="158"/>
  <c r="B23" i="158"/>
  <c r="V23" i="157"/>
  <c r="R23" i="157"/>
  <c r="K23" i="157"/>
  <c r="L23" i="157"/>
  <c r="M23" i="157"/>
  <c r="N23" i="157"/>
  <c r="O23" i="157"/>
  <c r="J23" i="157"/>
  <c r="C22" i="156"/>
  <c r="D22" i="156"/>
  <c r="E22" i="156"/>
  <c r="F22" i="156"/>
  <c r="G22" i="156"/>
  <c r="B22" i="155"/>
  <c r="E22" i="155"/>
  <c r="C22" i="157"/>
  <c r="D22" i="157"/>
  <c r="E22" i="157"/>
  <c r="F22" i="157"/>
  <c r="G22" i="157"/>
  <c r="S22" i="158"/>
  <c r="T22" i="158"/>
  <c r="U22" i="158"/>
  <c r="V22" i="158"/>
  <c r="W22" i="158"/>
  <c r="K22" i="158"/>
  <c r="L22" i="158"/>
  <c r="M22" i="158"/>
  <c r="N22" i="158"/>
  <c r="O22" i="158"/>
  <c r="J22" i="158"/>
  <c r="C22" i="158"/>
  <c r="D22" i="158"/>
  <c r="E22" i="158"/>
  <c r="F22" i="158"/>
  <c r="G22" i="158"/>
  <c r="B22" i="158"/>
  <c r="V22" i="157"/>
  <c r="R22" i="157"/>
  <c r="K22" i="157"/>
  <c r="L22" i="157"/>
  <c r="M22" i="157"/>
  <c r="N22" i="157"/>
  <c r="O22" i="157"/>
  <c r="J22" i="157"/>
  <c r="C21" i="156"/>
  <c r="D21" i="156"/>
  <c r="E21" i="156"/>
  <c r="F21" i="156"/>
  <c r="AB21" i="156" s="1"/>
  <c r="G21" i="156"/>
  <c r="B21" i="155"/>
  <c r="E21" i="155"/>
  <c r="C21" i="157"/>
  <c r="D21" i="157"/>
  <c r="E21" i="157"/>
  <c r="F21" i="157"/>
  <c r="G21" i="157"/>
  <c r="S21" i="158"/>
  <c r="T21" i="158"/>
  <c r="U21" i="158"/>
  <c r="V21" i="158"/>
  <c r="W21" i="158"/>
  <c r="K21" i="158"/>
  <c r="L21" i="158"/>
  <c r="M21" i="158"/>
  <c r="N21" i="158"/>
  <c r="O21" i="158"/>
  <c r="J21" i="158"/>
  <c r="I21" i="155" s="1"/>
  <c r="C21" i="158"/>
  <c r="D21" i="158"/>
  <c r="E21" i="158"/>
  <c r="F21" i="158"/>
  <c r="G21" i="158"/>
  <c r="B21" i="158"/>
  <c r="V21" i="157"/>
  <c r="R21" i="157"/>
  <c r="K21" i="157"/>
  <c r="L21" i="157"/>
  <c r="M21" i="157"/>
  <c r="N21" i="157"/>
  <c r="O21" i="157"/>
  <c r="J21" i="157"/>
  <c r="C20" i="156"/>
  <c r="D20" i="156"/>
  <c r="E20" i="156"/>
  <c r="F20" i="156"/>
  <c r="G20" i="156"/>
  <c r="B20" i="155"/>
  <c r="E20" i="155"/>
  <c r="M20" i="155" s="1"/>
  <c r="C20" i="157"/>
  <c r="D20" i="157"/>
  <c r="E20" i="157"/>
  <c r="F20" i="157"/>
  <c r="G20" i="157"/>
  <c r="S20" i="158"/>
  <c r="T20" i="158"/>
  <c r="U20" i="158"/>
  <c r="V20" i="158"/>
  <c r="W20" i="158"/>
  <c r="K20" i="158"/>
  <c r="L20" i="158"/>
  <c r="M20" i="158"/>
  <c r="N20" i="158"/>
  <c r="O20" i="158"/>
  <c r="J20" i="158"/>
  <c r="C20" i="158"/>
  <c r="D20" i="158"/>
  <c r="E20" i="158"/>
  <c r="F20" i="158"/>
  <c r="G20" i="158"/>
  <c r="B20" i="158"/>
  <c r="V20" i="157"/>
  <c r="R20" i="157"/>
  <c r="G20" i="155" s="1"/>
  <c r="L20" i="155" s="1"/>
  <c r="K20" i="157"/>
  <c r="L20" i="157"/>
  <c r="M20" i="157"/>
  <c r="N20" i="157"/>
  <c r="O20" i="157"/>
  <c r="J20" i="157"/>
  <c r="C19" i="156"/>
  <c r="D19" i="156"/>
  <c r="E19" i="156"/>
  <c r="F19" i="156"/>
  <c r="G19" i="156"/>
  <c r="E19" i="155"/>
  <c r="C19" i="157"/>
  <c r="D19" i="157"/>
  <c r="E19" i="157"/>
  <c r="F19" i="157"/>
  <c r="G19" i="157"/>
  <c r="S19" i="158"/>
  <c r="T19" i="158"/>
  <c r="U19" i="158"/>
  <c r="V19" i="158"/>
  <c r="W19" i="158"/>
  <c r="K19" i="158"/>
  <c r="L19" i="158"/>
  <c r="M19" i="158"/>
  <c r="N19" i="158"/>
  <c r="O19" i="158"/>
  <c r="J19" i="158"/>
  <c r="I19" i="155" s="1"/>
  <c r="R19" i="155" s="1"/>
  <c r="C19" i="158"/>
  <c r="D19" i="158"/>
  <c r="E19" i="158"/>
  <c r="F19" i="158"/>
  <c r="G19" i="158"/>
  <c r="B19" i="158"/>
  <c r="V19" i="157"/>
  <c r="R19" i="157"/>
  <c r="K19" i="157"/>
  <c r="L19" i="157"/>
  <c r="M19" i="157"/>
  <c r="N19" i="157"/>
  <c r="O19" i="157"/>
  <c r="J19" i="157"/>
  <c r="C18" i="156"/>
  <c r="D18" i="156"/>
  <c r="E18" i="156"/>
  <c r="F18" i="156"/>
  <c r="G18" i="156"/>
  <c r="B18" i="155"/>
  <c r="E18" i="155"/>
  <c r="C18" i="157"/>
  <c r="D18" i="157"/>
  <c r="E18" i="157"/>
  <c r="F18" i="157"/>
  <c r="G18" i="157"/>
  <c r="S18" i="158"/>
  <c r="T18" i="158"/>
  <c r="U18" i="158"/>
  <c r="V18" i="158"/>
  <c r="W18" i="158"/>
  <c r="K18" i="158"/>
  <c r="L18" i="158"/>
  <c r="M18" i="158"/>
  <c r="N18" i="158"/>
  <c r="O18" i="158"/>
  <c r="J18" i="158"/>
  <c r="C18" i="158"/>
  <c r="D18" i="158"/>
  <c r="E18" i="158"/>
  <c r="F18" i="158"/>
  <c r="G18" i="158"/>
  <c r="B18" i="158"/>
  <c r="V18" i="157"/>
  <c r="R18" i="157"/>
  <c r="G18" i="155" s="1"/>
  <c r="K18" i="157"/>
  <c r="L18" i="157"/>
  <c r="M18" i="157"/>
  <c r="N18" i="157"/>
  <c r="O18" i="157"/>
  <c r="J18" i="157"/>
  <c r="C17" i="156"/>
  <c r="D17" i="156"/>
  <c r="E17" i="156"/>
  <c r="F17" i="156"/>
  <c r="G17" i="156"/>
  <c r="E17" i="155"/>
  <c r="C17" i="157"/>
  <c r="D17" i="157"/>
  <c r="E17" i="157"/>
  <c r="F17" i="157"/>
  <c r="G17" i="157"/>
  <c r="S17" i="158"/>
  <c r="T17" i="158"/>
  <c r="U17" i="158"/>
  <c r="V17" i="158"/>
  <c r="W17" i="158"/>
  <c r="K17" i="158"/>
  <c r="L17" i="158"/>
  <c r="M17" i="158"/>
  <c r="N17" i="158"/>
  <c r="O17" i="158"/>
  <c r="J17" i="158"/>
  <c r="I17" i="155" s="1"/>
  <c r="C17" i="158"/>
  <c r="D17" i="158"/>
  <c r="E17" i="158"/>
  <c r="F17" i="158"/>
  <c r="G17" i="158"/>
  <c r="B17" i="158"/>
  <c r="V17" i="157"/>
  <c r="R17" i="157"/>
  <c r="K17" i="157"/>
  <c r="L17" i="157"/>
  <c r="M17" i="157"/>
  <c r="N17" i="157"/>
  <c r="O17" i="157"/>
  <c r="J17" i="157"/>
  <c r="C16" i="156"/>
  <c r="D16" i="156"/>
  <c r="E16" i="156"/>
  <c r="F16" i="156"/>
  <c r="G16" i="156"/>
  <c r="B16" i="155"/>
  <c r="E16" i="155"/>
  <c r="M16" i="155" s="1"/>
  <c r="C16" i="157"/>
  <c r="D16" i="157"/>
  <c r="E16" i="157"/>
  <c r="F16" i="157"/>
  <c r="G16" i="157"/>
  <c r="S16" i="158"/>
  <c r="T16" i="158"/>
  <c r="U16" i="158"/>
  <c r="V16" i="158"/>
  <c r="W16" i="158"/>
  <c r="K16" i="158"/>
  <c r="L16" i="158"/>
  <c r="M16" i="158"/>
  <c r="N16" i="158"/>
  <c r="O16" i="158"/>
  <c r="J16" i="158"/>
  <c r="C16" i="158"/>
  <c r="D16" i="158"/>
  <c r="E16" i="158"/>
  <c r="F16" i="158"/>
  <c r="G16" i="158"/>
  <c r="B16" i="158"/>
  <c r="V16" i="157"/>
  <c r="R16" i="157"/>
  <c r="G16" i="155" s="1"/>
  <c r="O16" i="155" s="1"/>
  <c r="K16" i="157"/>
  <c r="L16" i="157"/>
  <c r="M16" i="157"/>
  <c r="N16" i="157"/>
  <c r="O16" i="157"/>
  <c r="J16" i="157"/>
  <c r="C15" i="156"/>
  <c r="D15" i="156"/>
  <c r="E15" i="156"/>
  <c r="F15" i="156"/>
  <c r="G15" i="156"/>
  <c r="B15" i="155"/>
  <c r="E15" i="155"/>
  <c r="C15" i="157"/>
  <c r="D15" i="157"/>
  <c r="E15" i="157"/>
  <c r="F15" i="157"/>
  <c r="G15" i="157"/>
  <c r="S15" i="158"/>
  <c r="T15" i="158"/>
  <c r="U15" i="158"/>
  <c r="V15" i="158"/>
  <c r="W15" i="158"/>
  <c r="K15" i="158"/>
  <c r="L15" i="158"/>
  <c r="M15" i="158"/>
  <c r="N15" i="158"/>
  <c r="O15" i="158"/>
  <c r="J15" i="158"/>
  <c r="I15" i="155" s="1"/>
  <c r="R15" i="155" s="1"/>
  <c r="C15" i="158"/>
  <c r="D15" i="158"/>
  <c r="E15" i="158"/>
  <c r="F15" i="158"/>
  <c r="G15" i="158"/>
  <c r="B15" i="158"/>
  <c r="V15" i="157"/>
  <c r="R15" i="157"/>
  <c r="K15" i="157"/>
  <c r="L15" i="157"/>
  <c r="M15" i="157"/>
  <c r="N15" i="157"/>
  <c r="O15" i="157"/>
  <c r="J15" i="157"/>
  <c r="C14" i="156"/>
  <c r="D14" i="156"/>
  <c r="E14" i="156"/>
  <c r="F14" i="156"/>
  <c r="G14" i="156"/>
  <c r="B14" i="155"/>
  <c r="E14" i="155"/>
  <c r="C14" i="157"/>
  <c r="D14" i="157"/>
  <c r="E14" i="157"/>
  <c r="F14" i="157"/>
  <c r="G14" i="157"/>
  <c r="S14" i="158"/>
  <c r="T14" i="158"/>
  <c r="U14" i="158"/>
  <c r="V14" i="158"/>
  <c r="W14" i="158"/>
  <c r="K14" i="158"/>
  <c r="L14" i="158"/>
  <c r="M14" i="158"/>
  <c r="N14" i="158"/>
  <c r="O14" i="158"/>
  <c r="J14" i="158"/>
  <c r="C14" i="158"/>
  <c r="D14" i="158"/>
  <c r="E14" i="158"/>
  <c r="F14" i="158"/>
  <c r="G14" i="158"/>
  <c r="B14" i="158"/>
  <c r="V14" i="157"/>
  <c r="R14" i="157"/>
  <c r="K14" i="157"/>
  <c r="L14" i="157"/>
  <c r="M14" i="157"/>
  <c r="N14" i="157"/>
  <c r="O14" i="157"/>
  <c r="J14" i="157"/>
  <c r="C13" i="156"/>
  <c r="D13" i="156"/>
  <c r="E13" i="156"/>
  <c r="F13" i="156"/>
  <c r="AB13" i="156" s="1"/>
  <c r="G13" i="156"/>
  <c r="B13" i="155"/>
  <c r="E13" i="155"/>
  <c r="C13" i="157"/>
  <c r="D13" i="157"/>
  <c r="E13" i="157"/>
  <c r="F13" i="157"/>
  <c r="G13" i="157"/>
  <c r="S13" i="158"/>
  <c r="T13" i="158"/>
  <c r="U13" i="158"/>
  <c r="V13" i="158"/>
  <c r="W13" i="158"/>
  <c r="K13" i="158"/>
  <c r="L13" i="158"/>
  <c r="M13" i="158"/>
  <c r="N13" i="158"/>
  <c r="O13" i="158"/>
  <c r="J13" i="158"/>
  <c r="I13" i="155" s="1"/>
  <c r="C13" i="158"/>
  <c r="D13" i="158"/>
  <c r="E13" i="158"/>
  <c r="F13" i="158"/>
  <c r="G13" i="158"/>
  <c r="B13" i="158"/>
  <c r="V13" i="157"/>
  <c r="R13" i="157"/>
  <c r="K13" i="157"/>
  <c r="L13" i="157"/>
  <c r="M13" i="157"/>
  <c r="N13" i="157"/>
  <c r="O13" i="157"/>
  <c r="J13" i="157"/>
  <c r="C12" i="156"/>
  <c r="D12" i="156"/>
  <c r="E12" i="156"/>
  <c r="F12" i="156"/>
  <c r="G12" i="156"/>
  <c r="B12" i="155"/>
  <c r="E12" i="155"/>
  <c r="C12" i="157"/>
  <c r="D12" i="157"/>
  <c r="E12" i="157"/>
  <c r="F12" i="157"/>
  <c r="G12" i="157"/>
  <c r="S12" i="158"/>
  <c r="T12" i="158"/>
  <c r="U12" i="158"/>
  <c r="V12" i="158"/>
  <c r="W12" i="158"/>
  <c r="K12" i="158"/>
  <c r="L12" i="158"/>
  <c r="M12" i="158"/>
  <c r="N12" i="158"/>
  <c r="O12" i="158"/>
  <c r="J12" i="158"/>
  <c r="C12" i="158"/>
  <c r="D12" i="158"/>
  <c r="E12" i="158"/>
  <c r="F12" i="158"/>
  <c r="G12" i="158"/>
  <c r="B12" i="158"/>
  <c r="V12" i="157"/>
  <c r="R12" i="157"/>
  <c r="G12" i="155" s="1"/>
  <c r="K12" i="157"/>
  <c r="L12" i="157"/>
  <c r="M12" i="157"/>
  <c r="N12" i="157"/>
  <c r="O12" i="157"/>
  <c r="J12" i="157"/>
  <c r="C11" i="156"/>
  <c r="D11" i="156"/>
  <c r="E11" i="156"/>
  <c r="F11" i="156"/>
  <c r="G11" i="156"/>
  <c r="B11" i="155"/>
  <c r="E11" i="155"/>
  <c r="C11" i="157"/>
  <c r="D11" i="157"/>
  <c r="E11" i="157"/>
  <c r="F11" i="157"/>
  <c r="G11" i="157"/>
  <c r="S11" i="158"/>
  <c r="T11" i="158"/>
  <c r="U11" i="158"/>
  <c r="V11" i="158"/>
  <c r="W11" i="158"/>
  <c r="K11" i="158"/>
  <c r="L11" i="158"/>
  <c r="M11" i="158"/>
  <c r="N11" i="158"/>
  <c r="O11" i="158"/>
  <c r="J11" i="158"/>
  <c r="I11" i="155" s="1"/>
  <c r="C11" i="158"/>
  <c r="D11" i="158"/>
  <c r="E11" i="158"/>
  <c r="F11" i="158"/>
  <c r="G11" i="158"/>
  <c r="B11" i="158"/>
  <c r="V11" i="157"/>
  <c r="R11" i="157"/>
  <c r="K11" i="157"/>
  <c r="L11" i="157"/>
  <c r="M11" i="157"/>
  <c r="N11" i="157"/>
  <c r="O11" i="157"/>
  <c r="J11" i="157"/>
  <c r="C10" i="156"/>
  <c r="D10" i="156"/>
  <c r="E10" i="156"/>
  <c r="F10" i="156"/>
  <c r="G10" i="156"/>
  <c r="E10" i="155"/>
  <c r="C10" i="157"/>
  <c r="D10" i="157"/>
  <c r="E10" i="157"/>
  <c r="F10" i="157"/>
  <c r="G10" i="157"/>
  <c r="S10" i="158"/>
  <c r="T10" i="158"/>
  <c r="U10" i="158"/>
  <c r="V10" i="158"/>
  <c r="W10" i="158"/>
  <c r="K10" i="158"/>
  <c r="L10" i="158"/>
  <c r="M10" i="158"/>
  <c r="N10" i="158"/>
  <c r="O10" i="158"/>
  <c r="J10" i="158"/>
  <c r="C10" i="158"/>
  <c r="D10" i="158"/>
  <c r="E10" i="158"/>
  <c r="F10" i="158"/>
  <c r="G10" i="158"/>
  <c r="B10" i="158"/>
  <c r="V10" i="157"/>
  <c r="R10" i="157"/>
  <c r="G10" i="155" s="1"/>
  <c r="K10" i="157"/>
  <c r="L10" i="157"/>
  <c r="M10" i="157"/>
  <c r="N10" i="157"/>
  <c r="O10" i="157"/>
  <c r="J10" i="157"/>
  <c r="Y107" i="158"/>
  <c r="X107" i="158"/>
  <c r="Q107" i="158"/>
  <c r="P107" i="158"/>
  <c r="I107" i="158"/>
  <c r="H107" i="158"/>
  <c r="Y106" i="158"/>
  <c r="X106" i="158"/>
  <c r="Q106" i="158"/>
  <c r="P106" i="158"/>
  <c r="I106" i="158"/>
  <c r="H106" i="158"/>
  <c r="Y105" i="158"/>
  <c r="X105" i="158"/>
  <c r="Q105" i="158"/>
  <c r="P105" i="158"/>
  <c r="I105" i="158"/>
  <c r="H105" i="158"/>
  <c r="Y104" i="158"/>
  <c r="X104" i="158"/>
  <c r="Q104" i="158"/>
  <c r="P104" i="158"/>
  <c r="I104" i="158"/>
  <c r="H104" i="158"/>
  <c r="Y103" i="158"/>
  <c r="X103" i="158"/>
  <c r="Q103" i="158"/>
  <c r="P103" i="158"/>
  <c r="I103" i="158"/>
  <c r="H103" i="158"/>
  <c r="Y102" i="158"/>
  <c r="X102" i="158"/>
  <c r="Q102" i="158"/>
  <c r="P102" i="158"/>
  <c r="I102" i="158"/>
  <c r="H102" i="158"/>
  <c r="Y101" i="158"/>
  <c r="X101" i="158"/>
  <c r="Q101" i="158"/>
  <c r="P101" i="158"/>
  <c r="I101" i="158"/>
  <c r="H101" i="158"/>
  <c r="Y100" i="158"/>
  <c r="X100" i="158"/>
  <c r="Q100" i="158"/>
  <c r="P100" i="158"/>
  <c r="I100" i="158"/>
  <c r="H100" i="158"/>
  <c r="Y99" i="158"/>
  <c r="X99" i="158"/>
  <c r="Q99" i="158"/>
  <c r="P99" i="158"/>
  <c r="I99" i="158"/>
  <c r="H99" i="158"/>
  <c r="Y98" i="158"/>
  <c r="X98" i="158"/>
  <c r="Q98" i="158"/>
  <c r="P98" i="158"/>
  <c r="I98" i="158"/>
  <c r="H98" i="158"/>
  <c r="Y97" i="158"/>
  <c r="X97" i="158"/>
  <c r="Q97" i="158"/>
  <c r="P97" i="158"/>
  <c r="I97" i="158"/>
  <c r="H97" i="158"/>
  <c r="Y96" i="158"/>
  <c r="X96" i="158"/>
  <c r="Q96" i="158"/>
  <c r="P96" i="158"/>
  <c r="I96" i="158"/>
  <c r="H96" i="158"/>
  <c r="Y95" i="158"/>
  <c r="X95" i="158"/>
  <c r="Q95" i="158"/>
  <c r="P95" i="158"/>
  <c r="I95" i="158"/>
  <c r="H95" i="158"/>
  <c r="Y94" i="158"/>
  <c r="X94" i="158"/>
  <c r="Q94" i="158"/>
  <c r="P94" i="158"/>
  <c r="I94" i="158"/>
  <c r="H94" i="158"/>
  <c r="Y93" i="158"/>
  <c r="X93" i="158"/>
  <c r="Q93" i="158"/>
  <c r="P93" i="158"/>
  <c r="I93" i="158"/>
  <c r="H93" i="158"/>
  <c r="Y92" i="158"/>
  <c r="X92" i="158"/>
  <c r="Q92" i="158"/>
  <c r="P92" i="158"/>
  <c r="I92" i="158"/>
  <c r="H92" i="158"/>
  <c r="Y91" i="158"/>
  <c r="X91" i="158"/>
  <c r="Q91" i="158"/>
  <c r="P91" i="158"/>
  <c r="I91" i="158"/>
  <c r="H91" i="158"/>
  <c r="Y90" i="158"/>
  <c r="X90" i="158"/>
  <c r="Q90" i="158"/>
  <c r="P90" i="158"/>
  <c r="I90" i="158"/>
  <c r="H90" i="158"/>
  <c r="Y89" i="158"/>
  <c r="X89" i="158"/>
  <c r="Q89" i="158"/>
  <c r="P89" i="158"/>
  <c r="I89" i="158"/>
  <c r="H89" i="158"/>
  <c r="Y88" i="158"/>
  <c r="X88" i="158"/>
  <c r="Q88" i="158"/>
  <c r="P88" i="158"/>
  <c r="I88" i="158"/>
  <c r="H88" i="158"/>
  <c r="Y87" i="158"/>
  <c r="X87" i="158"/>
  <c r="Q87" i="158"/>
  <c r="P87" i="158"/>
  <c r="I87" i="158"/>
  <c r="H87" i="158"/>
  <c r="Y86" i="158"/>
  <c r="X86" i="158"/>
  <c r="Q86" i="158"/>
  <c r="P86" i="158"/>
  <c r="I86" i="158"/>
  <c r="H86" i="158"/>
  <c r="Y85" i="158"/>
  <c r="X85" i="158"/>
  <c r="Q85" i="158"/>
  <c r="P85" i="158"/>
  <c r="I85" i="158"/>
  <c r="H85" i="158"/>
  <c r="Y84" i="158"/>
  <c r="X84" i="158"/>
  <c r="Q84" i="158"/>
  <c r="P84" i="158"/>
  <c r="I84" i="158"/>
  <c r="H84" i="158"/>
  <c r="Y83" i="158"/>
  <c r="X83" i="158"/>
  <c r="Q83" i="158"/>
  <c r="P83" i="158"/>
  <c r="I83" i="158"/>
  <c r="H83" i="158"/>
  <c r="Y82" i="158"/>
  <c r="X82" i="158"/>
  <c r="Q82" i="158"/>
  <c r="P82" i="158"/>
  <c r="I82" i="158"/>
  <c r="H82" i="158"/>
  <c r="Y81" i="158"/>
  <c r="X81" i="158"/>
  <c r="Q81" i="158"/>
  <c r="P81" i="158"/>
  <c r="I81" i="158"/>
  <c r="H81" i="158"/>
  <c r="Y80" i="158"/>
  <c r="X80" i="158"/>
  <c r="Q80" i="158"/>
  <c r="P80" i="158"/>
  <c r="I80" i="158"/>
  <c r="H80" i="158"/>
  <c r="Y79" i="158"/>
  <c r="X79" i="158"/>
  <c r="Q79" i="158"/>
  <c r="P79" i="158"/>
  <c r="I79" i="158"/>
  <c r="H79" i="158"/>
  <c r="Y78" i="158"/>
  <c r="X78" i="158"/>
  <c r="Q78" i="158"/>
  <c r="P78" i="158"/>
  <c r="I78" i="158"/>
  <c r="H78" i="158"/>
  <c r="Y77" i="158"/>
  <c r="X77" i="158"/>
  <c r="Q77" i="158"/>
  <c r="P77" i="158"/>
  <c r="I77" i="158"/>
  <c r="H77" i="158"/>
  <c r="Y76" i="158"/>
  <c r="X76" i="158"/>
  <c r="Q76" i="158"/>
  <c r="P76" i="158"/>
  <c r="I76" i="158"/>
  <c r="H76" i="158"/>
  <c r="Y75" i="158"/>
  <c r="X75" i="158"/>
  <c r="Q75" i="158"/>
  <c r="P75" i="158"/>
  <c r="I75" i="158"/>
  <c r="H75" i="158"/>
  <c r="Y74" i="158"/>
  <c r="X74" i="158"/>
  <c r="Q74" i="158"/>
  <c r="P74" i="158"/>
  <c r="I74" i="158"/>
  <c r="H74" i="158"/>
  <c r="Y73" i="158"/>
  <c r="X73" i="158"/>
  <c r="Q73" i="158"/>
  <c r="P73" i="158"/>
  <c r="I73" i="158"/>
  <c r="H73" i="158"/>
  <c r="Y72" i="158"/>
  <c r="X72" i="158"/>
  <c r="Q72" i="158"/>
  <c r="P72" i="158"/>
  <c r="I72" i="158"/>
  <c r="H72" i="158"/>
  <c r="Y71" i="158"/>
  <c r="X71" i="158"/>
  <c r="Q71" i="158"/>
  <c r="P71" i="158"/>
  <c r="I71" i="158"/>
  <c r="H71" i="158"/>
  <c r="Y70" i="158"/>
  <c r="X70" i="158"/>
  <c r="Q70" i="158"/>
  <c r="P70" i="158"/>
  <c r="I70" i="158"/>
  <c r="H70" i="158"/>
  <c r="Y69" i="158"/>
  <c r="X69" i="158"/>
  <c r="Q69" i="158"/>
  <c r="P69" i="158"/>
  <c r="I69" i="158"/>
  <c r="H69" i="158"/>
  <c r="Y68" i="158"/>
  <c r="X68" i="158"/>
  <c r="Q68" i="158"/>
  <c r="P68" i="158"/>
  <c r="I68" i="158"/>
  <c r="H68" i="158"/>
  <c r="Y67" i="158"/>
  <c r="X67" i="158"/>
  <c r="Q67" i="158"/>
  <c r="P67" i="158"/>
  <c r="I67" i="158"/>
  <c r="H67" i="158"/>
  <c r="Y66" i="158"/>
  <c r="X66" i="158"/>
  <c r="Q66" i="158"/>
  <c r="P66" i="158"/>
  <c r="I66" i="158"/>
  <c r="H66" i="158"/>
  <c r="Y65" i="158"/>
  <c r="X65" i="158"/>
  <c r="Q65" i="158"/>
  <c r="P65" i="158"/>
  <c r="I65" i="158"/>
  <c r="H65" i="158"/>
  <c r="Y64" i="158"/>
  <c r="X64" i="158"/>
  <c r="Q64" i="158"/>
  <c r="P64" i="158"/>
  <c r="I64" i="158"/>
  <c r="H64" i="158"/>
  <c r="Y63" i="158"/>
  <c r="X63" i="158"/>
  <c r="Q63" i="158"/>
  <c r="P63" i="158"/>
  <c r="I63" i="158"/>
  <c r="H63" i="158"/>
  <c r="Y62" i="158"/>
  <c r="X62" i="158"/>
  <c r="Q62" i="158"/>
  <c r="P62" i="158"/>
  <c r="I62" i="158"/>
  <c r="H62" i="158"/>
  <c r="Y61" i="158"/>
  <c r="X61" i="158"/>
  <c r="Q61" i="158"/>
  <c r="P61" i="158"/>
  <c r="I61" i="158"/>
  <c r="H61" i="158"/>
  <c r="Y60" i="158"/>
  <c r="X60" i="158"/>
  <c r="Q60" i="158"/>
  <c r="P60" i="158"/>
  <c r="I60" i="158"/>
  <c r="H60" i="158"/>
  <c r="Y59" i="158"/>
  <c r="X59" i="158"/>
  <c r="Q59" i="158"/>
  <c r="P59" i="158"/>
  <c r="I59" i="158"/>
  <c r="H59" i="158"/>
  <c r="Y58" i="158"/>
  <c r="X58" i="158"/>
  <c r="Q58" i="158"/>
  <c r="P58" i="158"/>
  <c r="I58" i="158"/>
  <c r="H58" i="158"/>
  <c r="Y57" i="158"/>
  <c r="X57" i="158"/>
  <c r="Q57" i="158"/>
  <c r="P57" i="158"/>
  <c r="I57" i="158"/>
  <c r="H57" i="158"/>
  <c r="Y56" i="158"/>
  <c r="X56" i="158"/>
  <c r="Q56" i="158"/>
  <c r="P56" i="158"/>
  <c r="I56" i="158"/>
  <c r="H56" i="158"/>
  <c r="Y55" i="158"/>
  <c r="X55" i="158"/>
  <c r="Q55" i="158"/>
  <c r="P55" i="158"/>
  <c r="I55" i="158"/>
  <c r="H55" i="158"/>
  <c r="Y54" i="158"/>
  <c r="X54" i="158"/>
  <c r="Q54" i="158"/>
  <c r="P54" i="158"/>
  <c r="I54" i="158"/>
  <c r="H54" i="158"/>
  <c r="Y53" i="158"/>
  <c r="X53" i="158"/>
  <c r="Q53" i="158"/>
  <c r="P53" i="158"/>
  <c r="I53" i="158"/>
  <c r="H53" i="158"/>
  <c r="Y52" i="158"/>
  <c r="X52" i="158"/>
  <c r="Q52" i="158"/>
  <c r="P52" i="158"/>
  <c r="I52" i="158"/>
  <c r="H52" i="158"/>
  <c r="Y51" i="158"/>
  <c r="X51" i="158"/>
  <c r="Q51" i="158"/>
  <c r="P51" i="158"/>
  <c r="I51" i="158"/>
  <c r="H51" i="158"/>
  <c r="Y50" i="158"/>
  <c r="X50" i="158"/>
  <c r="Q50" i="158"/>
  <c r="P50" i="158"/>
  <c r="I50" i="158"/>
  <c r="H50" i="158"/>
  <c r="Y49" i="158"/>
  <c r="X49" i="158"/>
  <c r="Q49" i="158"/>
  <c r="P49" i="158"/>
  <c r="I49" i="158"/>
  <c r="H49" i="158"/>
  <c r="Y48" i="158"/>
  <c r="X48" i="158"/>
  <c r="Q48" i="158"/>
  <c r="P48" i="158"/>
  <c r="I48" i="158"/>
  <c r="H48" i="158"/>
  <c r="Y47" i="158"/>
  <c r="X47" i="158"/>
  <c r="Q47" i="158"/>
  <c r="P47" i="158"/>
  <c r="I47" i="158"/>
  <c r="H47" i="158"/>
  <c r="Y46" i="158"/>
  <c r="X46" i="158"/>
  <c r="Q46" i="158"/>
  <c r="P46" i="158"/>
  <c r="I46" i="158"/>
  <c r="H46" i="158"/>
  <c r="Y45" i="158"/>
  <c r="X45" i="158"/>
  <c r="Q45" i="158"/>
  <c r="P45" i="158"/>
  <c r="I45" i="158"/>
  <c r="H45" i="158"/>
  <c r="Y44" i="158"/>
  <c r="X44" i="158"/>
  <c r="Q44" i="158"/>
  <c r="P44" i="158"/>
  <c r="I44" i="158"/>
  <c r="H44" i="158"/>
  <c r="Y43" i="158"/>
  <c r="X43" i="158"/>
  <c r="Q43" i="158"/>
  <c r="P43" i="158"/>
  <c r="I43" i="158"/>
  <c r="H43" i="158"/>
  <c r="Y42" i="158"/>
  <c r="X42" i="158"/>
  <c r="Q42" i="158"/>
  <c r="P42" i="158"/>
  <c r="I42" i="158"/>
  <c r="H42" i="158"/>
  <c r="Y41" i="158"/>
  <c r="X41" i="158"/>
  <c r="Q41" i="158"/>
  <c r="P41" i="158"/>
  <c r="I41" i="158"/>
  <c r="H41" i="158"/>
  <c r="Y40" i="158"/>
  <c r="X40" i="158"/>
  <c r="Q40" i="158"/>
  <c r="P40" i="158"/>
  <c r="I40" i="158"/>
  <c r="H40" i="158"/>
  <c r="Y39" i="158"/>
  <c r="X39" i="158"/>
  <c r="Q39" i="158"/>
  <c r="P39" i="158"/>
  <c r="I39" i="158"/>
  <c r="H39" i="158"/>
  <c r="Y38" i="158"/>
  <c r="X38" i="158"/>
  <c r="Q38" i="158"/>
  <c r="P38" i="158"/>
  <c r="I38" i="158"/>
  <c r="H38" i="158"/>
  <c r="Y37" i="158"/>
  <c r="X37" i="158"/>
  <c r="Q37" i="158"/>
  <c r="P37" i="158"/>
  <c r="I37" i="158"/>
  <c r="H37" i="158"/>
  <c r="Y36" i="158"/>
  <c r="X36" i="158"/>
  <c r="Q36" i="158"/>
  <c r="P36" i="158"/>
  <c r="I36" i="158"/>
  <c r="H36" i="158"/>
  <c r="Y35" i="158"/>
  <c r="X35" i="158"/>
  <c r="Q35" i="158"/>
  <c r="P35" i="158"/>
  <c r="I35" i="158"/>
  <c r="H35" i="158"/>
  <c r="Y34" i="158"/>
  <c r="X34" i="158"/>
  <c r="Q34" i="158"/>
  <c r="P34" i="158"/>
  <c r="I34" i="158"/>
  <c r="H34" i="158"/>
  <c r="Y33" i="158"/>
  <c r="X33" i="158"/>
  <c r="Q33" i="158"/>
  <c r="P33" i="158"/>
  <c r="I33" i="158"/>
  <c r="H33" i="158"/>
  <c r="Y32" i="158"/>
  <c r="X32" i="158"/>
  <c r="Q32" i="158"/>
  <c r="P32" i="158"/>
  <c r="I32" i="158"/>
  <c r="H32" i="158"/>
  <c r="Y31" i="158"/>
  <c r="X31" i="158"/>
  <c r="Q31" i="158"/>
  <c r="P31" i="158"/>
  <c r="I31" i="158"/>
  <c r="H31" i="158"/>
  <c r="Y30" i="158"/>
  <c r="X30" i="158"/>
  <c r="Q30" i="158"/>
  <c r="P30" i="158"/>
  <c r="I30" i="158"/>
  <c r="H30" i="158"/>
  <c r="Y29" i="158"/>
  <c r="X29" i="158"/>
  <c r="Q29" i="158"/>
  <c r="P29" i="158"/>
  <c r="I29" i="158"/>
  <c r="H29" i="158"/>
  <c r="Y28" i="158"/>
  <c r="X28" i="158"/>
  <c r="Q28" i="158"/>
  <c r="P28" i="158"/>
  <c r="I28" i="158"/>
  <c r="H28" i="158"/>
  <c r="Y27" i="158"/>
  <c r="X27" i="158"/>
  <c r="Q27" i="158"/>
  <c r="P27" i="158"/>
  <c r="I27" i="158"/>
  <c r="H27" i="158"/>
  <c r="Y26" i="158"/>
  <c r="X26" i="158"/>
  <c r="Q26" i="158"/>
  <c r="P26" i="158"/>
  <c r="I26" i="158"/>
  <c r="H26" i="158"/>
  <c r="Y25" i="158"/>
  <c r="X25" i="158"/>
  <c r="Q25" i="158"/>
  <c r="P25" i="158"/>
  <c r="I25" i="158"/>
  <c r="H25" i="158"/>
  <c r="Y24" i="158"/>
  <c r="X24" i="158"/>
  <c r="Q24" i="158"/>
  <c r="P24" i="158"/>
  <c r="I24" i="158"/>
  <c r="H24" i="158"/>
  <c r="Y23" i="158"/>
  <c r="X23" i="158"/>
  <c r="Q23" i="158"/>
  <c r="P23" i="158"/>
  <c r="I23" i="158"/>
  <c r="H23" i="158"/>
  <c r="Y22" i="158"/>
  <c r="X22" i="158"/>
  <c r="Q22" i="158"/>
  <c r="P22" i="158"/>
  <c r="I22" i="158"/>
  <c r="H22" i="158"/>
  <c r="Y21" i="158"/>
  <c r="X21" i="158"/>
  <c r="Q21" i="158"/>
  <c r="P21" i="158"/>
  <c r="I21" i="158"/>
  <c r="H21" i="158"/>
  <c r="Y20" i="158"/>
  <c r="X20" i="158"/>
  <c r="Q20" i="158"/>
  <c r="P20" i="158"/>
  <c r="I20" i="158"/>
  <c r="H20" i="158"/>
  <c r="Y19" i="158"/>
  <c r="X19" i="158"/>
  <c r="Q19" i="158"/>
  <c r="P19" i="158"/>
  <c r="I19" i="158"/>
  <c r="H19" i="158"/>
  <c r="Y18" i="158"/>
  <c r="X18" i="158"/>
  <c r="Q18" i="158"/>
  <c r="P18" i="158"/>
  <c r="I18" i="158"/>
  <c r="H18" i="158"/>
  <c r="Y17" i="158"/>
  <c r="X17" i="158"/>
  <c r="Q17" i="158"/>
  <c r="P17" i="158"/>
  <c r="I17" i="158"/>
  <c r="H17" i="158"/>
  <c r="Y16" i="158"/>
  <c r="X16" i="158"/>
  <c r="Q16" i="158"/>
  <c r="P16" i="158"/>
  <c r="I16" i="158"/>
  <c r="H16" i="158"/>
  <c r="Y15" i="158"/>
  <c r="X15" i="158"/>
  <c r="Q15" i="158"/>
  <c r="P15" i="158"/>
  <c r="I15" i="158"/>
  <c r="H15" i="158"/>
  <c r="Y14" i="158"/>
  <c r="X14" i="158"/>
  <c r="Q14" i="158"/>
  <c r="P14" i="158"/>
  <c r="I14" i="158"/>
  <c r="H14" i="158"/>
  <c r="Y13" i="158"/>
  <c r="X13" i="158"/>
  <c r="Q13" i="158"/>
  <c r="P13" i="158"/>
  <c r="I13" i="158"/>
  <c r="H13" i="158"/>
  <c r="Y12" i="158"/>
  <c r="X12" i="158"/>
  <c r="Q12" i="158"/>
  <c r="P12" i="158"/>
  <c r="I12" i="158"/>
  <c r="H12" i="158"/>
  <c r="Y11" i="158"/>
  <c r="X11" i="158"/>
  <c r="Q11" i="158"/>
  <c r="P11" i="158"/>
  <c r="I11" i="158"/>
  <c r="H11" i="158"/>
  <c r="Y10" i="158"/>
  <c r="X10" i="158"/>
  <c r="Q10" i="158"/>
  <c r="P10" i="158"/>
  <c r="I10" i="158"/>
  <c r="H10" i="158"/>
  <c r="W127" i="157"/>
  <c r="W124" i="157"/>
  <c r="V123" i="157"/>
  <c r="W122" i="157"/>
  <c r="Q107" i="157"/>
  <c r="P107" i="157"/>
  <c r="I107" i="157"/>
  <c r="H107" i="157"/>
  <c r="Q106" i="157"/>
  <c r="P106" i="157"/>
  <c r="I106" i="157"/>
  <c r="H106" i="157"/>
  <c r="Q105" i="157"/>
  <c r="P105" i="157"/>
  <c r="I105" i="157"/>
  <c r="H105" i="157"/>
  <c r="Q104" i="157"/>
  <c r="P104" i="157"/>
  <c r="I104" i="157"/>
  <c r="H104" i="157"/>
  <c r="AC103" i="157"/>
  <c r="Q103" i="157"/>
  <c r="P103" i="157"/>
  <c r="I103" i="157"/>
  <c r="H103" i="157"/>
  <c r="Q102" i="157"/>
  <c r="P102" i="157"/>
  <c r="I102" i="157"/>
  <c r="H102" i="157"/>
  <c r="AC101" i="157"/>
  <c r="Q101" i="157"/>
  <c r="P101" i="157"/>
  <c r="I101" i="157"/>
  <c r="H101" i="157"/>
  <c r="AC100" i="157"/>
  <c r="Q100" i="157"/>
  <c r="P100" i="157"/>
  <c r="I100" i="157"/>
  <c r="H100" i="157"/>
  <c r="AC99" i="157"/>
  <c r="Q99" i="157"/>
  <c r="P99" i="157"/>
  <c r="I99" i="157"/>
  <c r="H99" i="157"/>
  <c r="Q98" i="157"/>
  <c r="P98" i="157"/>
  <c r="I98" i="157"/>
  <c r="H98" i="157"/>
  <c r="Q97" i="157"/>
  <c r="P97" i="157"/>
  <c r="I97" i="157"/>
  <c r="H97" i="157"/>
  <c r="Q96" i="157"/>
  <c r="P96" i="157"/>
  <c r="I96" i="157"/>
  <c r="H96" i="157"/>
  <c r="Q95" i="157"/>
  <c r="P95" i="157"/>
  <c r="I95" i="157"/>
  <c r="H95" i="157"/>
  <c r="Q94" i="157"/>
  <c r="P94" i="157"/>
  <c r="I94" i="157"/>
  <c r="H94" i="157"/>
  <c r="Q93" i="157"/>
  <c r="P93" i="157"/>
  <c r="I93" i="157"/>
  <c r="H93" i="157"/>
  <c r="Q92" i="157"/>
  <c r="P92" i="157"/>
  <c r="I92" i="157"/>
  <c r="H92" i="157"/>
  <c r="Q91" i="157"/>
  <c r="P91" i="157"/>
  <c r="I91" i="157"/>
  <c r="H91" i="157"/>
  <c r="Q90" i="157"/>
  <c r="P90" i="157"/>
  <c r="I90" i="157"/>
  <c r="H90" i="157"/>
  <c r="Q89" i="157"/>
  <c r="P89" i="157"/>
  <c r="I89" i="157"/>
  <c r="H89" i="157"/>
  <c r="Q88" i="157"/>
  <c r="P88" i="157"/>
  <c r="I88" i="157"/>
  <c r="H88" i="157"/>
  <c r="Q87" i="157"/>
  <c r="P87" i="157"/>
  <c r="I87" i="157"/>
  <c r="H87" i="157"/>
  <c r="Q86" i="157"/>
  <c r="P86" i="157"/>
  <c r="I86" i="157"/>
  <c r="H86" i="157"/>
  <c r="Q85" i="157"/>
  <c r="P85" i="157"/>
  <c r="I85" i="157"/>
  <c r="H85" i="157"/>
  <c r="Q84" i="157"/>
  <c r="P84" i="157"/>
  <c r="I84" i="157"/>
  <c r="H84" i="157"/>
  <c r="Q83" i="157"/>
  <c r="P83" i="157"/>
  <c r="I83" i="157"/>
  <c r="H83" i="157"/>
  <c r="Q82" i="157"/>
  <c r="P82" i="157"/>
  <c r="I82" i="157"/>
  <c r="H82" i="157"/>
  <c r="Q81" i="157"/>
  <c r="P81" i="157"/>
  <c r="I81" i="157"/>
  <c r="H81" i="157"/>
  <c r="Q80" i="157"/>
  <c r="P80" i="157"/>
  <c r="I80" i="157"/>
  <c r="H80" i="157"/>
  <c r="Q79" i="157"/>
  <c r="P79" i="157"/>
  <c r="I79" i="157"/>
  <c r="H79" i="157"/>
  <c r="Q78" i="157"/>
  <c r="P78" i="157"/>
  <c r="I78" i="157"/>
  <c r="H78" i="157"/>
  <c r="Q77" i="157"/>
  <c r="P77" i="157"/>
  <c r="I77" i="157"/>
  <c r="H77" i="157"/>
  <c r="Q76" i="157"/>
  <c r="P76" i="157"/>
  <c r="I76" i="157"/>
  <c r="H76" i="157"/>
  <c r="Q75" i="157"/>
  <c r="P75" i="157"/>
  <c r="I75" i="157"/>
  <c r="H75" i="157"/>
  <c r="Q74" i="157"/>
  <c r="P74" i="157"/>
  <c r="I74" i="157"/>
  <c r="H74" i="157"/>
  <c r="Q73" i="157"/>
  <c r="P73" i="157"/>
  <c r="I73" i="157"/>
  <c r="H73" i="157"/>
  <c r="Q72" i="157"/>
  <c r="P72" i="157"/>
  <c r="I72" i="157"/>
  <c r="H72" i="157"/>
  <c r="Q71" i="157"/>
  <c r="P71" i="157"/>
  <c r="I71" i="157"/>
  <c r="H71" i="157"/>
  <c r="Q70" i="157"/>
  <c r="P70" i="157"/>
  <c r="I70" i="157"/>
  <c r="H70" i="157"/>
  <c r="Q69" i="157"/>
  <c r="P69" i="157"/>
  <c r="I69" i="157"/>
  <c r="H69" i="157"/>
  <c r="Q68" i="157"/>
  <c r="P68" i="157"/>
  <c r="I68" i="157"/>
  <c r="H68" i="157"/>
  <c r="Q67" i="157"/>
  <c r="P67" i="157"/>
  <c r="I67" i="157"/>
  <c r="H67" i="157"/>
  <c r="Q66" i="157"/>
  <c r="P66" i="157"/>
  <c r="I66" i="157"/>
  <c r="H66" i="157"/>
  <c r="Q65" i="157"/>
  <c r="P65" i="157"/>
  <c r="I65" i="157"/>
  <c r="H65" i="157"/>
  <c r="Q64" i="157"/>
  <c r="P64" i="157"/>
  <c r="I64" i="157"/>
  <c r="H64" i="157"/>
  <c r="Q63" i="157"/>
  <c r="P63" i="157"/>
  <c r="I63" i="157"/>
  <c r="H63" i="157"/>
  <c r="Q62" i="157"/>
  <c r="P62" i="157"/>
  <c r="I62" i="157"/>
  <c r="H62" i="157"/>
  <c r="Q61" i="157"/>
  <c r="P61" i="157"/>
  <c r="I61" i="157"/>
  <c r="H61" i="157"/>
  <c r="Q60" i="157"/>
  <c r="P60" i="157"/>
  <c r="I60" i="157"/>
  <c r="H60" i="157"/>
  <c r="Q59" i="157"/>
  <c r="P59" i="157"/>
  <c r="I59" i="157"/>
  <c r="H59" i="157"/>
  <c r="Q58" i="157"/>
  <c r="P58" i="157"/>
  <c r="I58" i="157"/>
  <c r="H58" i="157"/>
  <c r="Q57" i="157"/>
  <c r="P57" i="157"/>
  <c r="I57" i="157"/>
  <c r="H57" i="157"/>
  <c r="Q56" i="157"/>
  <c r="P56" i="157"/>
  <c r="I56" i="157"/>
  <c r="H56" i="157"/>
  <c r="Q55" i="157"/>
  <c r="P55" i="157"/>
  <c r="I55" i="157"/>
  <c r="H55" i="157"/>
  <c r="Q54" i="157"/>
  <c r="P54" i="157"/>
  <c r="I54" i="157"/>
  <c r="H54" i="157"/>
  <c r="Q53" i="157"/>
  <c r="P53" i="157"/>
  <c r="I53" i="157"/>
  <c r="H53" i="157"/>
  <c r="Q52" i="157"/>
  <c r="P52" i="157"/>
  <c r="I52" i="157"/>
  <c r="H52" i="157"/>
  <c r="Q51" i="157"/>
  <c r="P51" i="157"/>
  <c r="I51" i="157"/>
  <c r="H51" i="157"/>
  <c r="Q50" i="157"/>
  <c r="P50" i="157"/>
  <c r="I50" i="157"/>
  <c r="H50" i="157"/>
  <c r="Q49" i="157"/>
  <c r="P49" i="157"/>
  <c r="I49" i="157"/>
  <c r="H49" i="157"/>
  <c r="Q48" i="157"/>
  <c r="P48" i="157"/>
  <c r="I48" i="157"/>
  <c r="H48" i="157"/>
  <c r="Q47" i="157"/>
  <c r="P47" i="157"/>
  <c r="I47" i="157"/>
  <c r="H47" i="157"/>
  <c r="Q46" i="157"/>
  <c r="P46" i="157"/>
  <c r="I46" i="157"/>
  <c r="H46" i="157"/>
  <c r="Q45" i="157"/>
  <c r="P45" i="157"/>
  <c r="I45" i="157"/>
  <c r="H45" i="157"/>
  <c r="Q44" i="157"/>
  <c r="P44" i="157"/>
  <c r="I44" i="157"/>
  <c r="H44" i="157"/>
  <c r="Q43" i="157"/>
  <c r="P43" i="157"/>
  <c r="I43" i="157"/>
  <c r="H43" i="157"/>
  <c r="Q42" i="157"/>
  <c r="P42" i="157"/>
  <c r="I42" i="157"/>
  <c r="H42" i="157"/>
  <c r="Q41" i="157"/>
  <c r="P41" i="157"/>
  <c r="I41" i="157"/>
  <c r="H41" i="157"/>
  <c r="Q40" i="157"/>
  <c r="P40" i="157"/>
  <c r="I40" i="157"/>
  <c r="H40" i="157"/>
  <c r="Q39" i="157"/>
  <c r="P39" i="157"/>
  <c r="I39" i="157"/>
  <c r="H39" i="157"/>
  <c r="Q38" i="157"/>
  <c r="P38" i="157"/>
  <c r="I38" i="157"/>
  <c r="H38" i="157"/>
  <c r="Q37" i="157"/>
  <c r="P37" i="157"/>
  <c r="I37" i="157"/>
  <c r="H37" i="157"/>
  <c r="Q36" i="157"/>
  <c r="P36" i="157"/>
  <c r="I36" i="157"/>
  <c r="H36" i="157"/>
  <c r="Q35" i="157"/>
  <c r="P35" i="157"/>
  <c r="I35" i="157"/>
  <c r="H35" i="157"/>
  <c r="Q34" i="157"/>
  <c r="P34" i="157"/>
  <c r="I34" i="157"/>
  <c r="H34" i="157"/>
  <c r="Q33" i="157"/>
  <c r="P33" i="157"/>
  <c r="I33" i="157"/>
  <c r="H33" i="157"/>
  <c r="Q32" i="157"/>
  <c r="P32" i="157"/>
  <c r="I32" i="157"/>
  <c r="H32" i="157"/>
  <c r="Q31" i="157"/>
  <c r="P31" i="157"/>
  <c r="I31" i="157"/>
  <c r="H31" i="157"/>
  <c r="Q30" i="157"/>
  <c r="P30" i="157"/>
  <c r="I30" i="157"/>
  <c r="H30" i="157"/>
  <c r="Q29" i="157"/>
  <c r="P29" i="157"/>
  <c r="I29" i="157"/>
  <c r="H29" i="157"/>
  <c r="Q28" i="157"/>
  <c r="P28" i="157"/>
  <c r="I28" i="157"/>
  <c r="H28" i="157"/>
  <c r="Q27" i="157"/>
  <c r="P27" i="157"/>
  <c r="I27" i="157"/>
  <c r="H27" i="157"/>
  <c r="Q26" i="157"/>
  <c r="P26" i="157"/>
  <c r="I26" i="157"/>
  <c r="H26" i="157"/>
  <c r="Q25" i="157"/>
  <c r="P25" i="157"/>
  <c r="I25" i="157"/>
  <c r="H25" i="157"/>
  <c r="Q24" i="157"/>
  <c r="P24" i="157"/>
  <c r="I24" i="157"/>
  <c r="H24" i="157"/>
  <c r="Q23" i="157"/>
  <c r="P23" i="157"/>
  <c r="I23" i="157"/>
  <c r="H23" i="157"/>
  <c r="Q22" i="157"/>
  <c r="P22" i="157"/>
  <c r="I22" i="157"/>
  <c r="H22" i="157"/>
  <c r="Q21" i="157"/>
  <c r="P21" i="157"/>
  <c r="I21" i="157"/>
  <c r="H21" i="157"/>
  <c r="Q20" i="157"/>
  <c r="P20" i="157"/>
  <c r="I20" i="157"/>
  <c r="H20" i="157"/>
  <c r="Q19" i="157"/>
  <c r="P19" i="157"/>
  <c r="I19" i="157"/>
  <c r="H19" i="157"/>
  <c r="Q18" i="157"/>
  <c r="P18" i="157"/>
  <c r="I18" i="157"/>
  <c r="H18" i="157"/>
  <c r="Q17" i="157"/>
  <c r="P17" i="157"/>
  <c r="I17" i="157"/>
  <c r="H17" i="157"/>
  <c r="Q16" i="157"/>
  <c r="P16" i="157"/>
  <c r="I16" i="157"/>
  <c r="H16" i="157"/>
  <c r="Q15" i="157"/>
  <c r="P15" i="157"/>
  <c r="I15" i="157"/>
  <c r="H15" i="157"/>
  <c r="Q14" i="157"/>
  <c r="P14" i="157"/>
  <c r="I14" i="157"/>
  <c r="H14" i="157"/>
  <c r="Q13" i="157"/>
  <c r="P13" i="157"/>
  <c r="I13" i="157"/>
  <c r="H13" i="157"/>
  <c r="Q12" i="157"/>
  <c r="P12" i="157"/>
  <c r="I12" i="157"/>
  <c r="H12" i="157"/>
  <c r="Q11" i="157"/>
  <c r="P11" i="157"/>
  <c r="I11" i="157"/>
  <c r="H11" i="157"/>
  <c r="Q10" i="157"/>
  <c r="P10" i="157"/>
  <c r="I10" i="157"/>
  <c r="H10" i="157"/>
  <c r="X113" i="156"/>
  <c r="Y113" i="156"/>
  <c r="AD113" i="156"/>
  <c r="P113" i="156"/>
  <c r="Q113" i="156"/>
  <c r="H113" i="156"/>
  <c r="I113" i="156"/>
  <c r="X112" i="156"/>
  <c r="Y112" i="156"/>
  <c r="P112" i="156"/>
  <c r="Q112" i="156"/>
  <c r="AC112" i="156"/>
  <c r="H112" i="156"/>
  <c r="I112" i="156"/>
  <c r="X111" i="156"/>
  <c r="Y111" i="156"/>
  <c r="P111" i="156"/>
  <c r="Q111" i="156"/>
  <c r="H111" i="156"/>
  <c r="I111" i="156"/>
  <c r="AB111" i="156"/>
  <c r="X110" i="156"/>
  <c r="Y110" i="156"/>
  <c r="P110" i="156"/>
  <c r="Q110" i="156"/>
  <c r="H110" i="156"/>
  <c r="I110" i="156"/>
  <c r="X109" i="156"/>
  <c r="Y109" i="156"/>
  <c r="AD109" i="156"/>
  <c r="P109" i="156"/>
  <c r="Q109" i="156"/>
  <c r="H109" i="156"/>
  <c r="I109" i="156"/>
  <c r="X108" i="156"/>
  <c r="Y108" i="156"/>
  <c r="P108" i="156"/>
  <c r="Q108" i="156"/>
  <c r="AC108" i="156"/>
  <c r="H108" i="156"/>
  <c r="I108" i="156"/>
  <c r="X107" i="156"/>
  <c r="Y107" i="156"/>
  <c r="P107" i="156"/>
  <c r="Q107" i="156"/>
  <c r="H107" i="156"/>
  <c r="I107" i="156"/>
  <c r="AB107" i="156"/>
  <c r="X106" i="156"/>
  <c r="Y106" i="156"/>
  <c r="P106" i="156"/>
  <c r="Q106" i="156"/>
  <c r="H106" i="156"/>
  <c r="I106" i="156"/>
  <c r="X105" i="156"/>
  <c r="Y105" i="156"/>
  <c r="AD105" i="156"/>
  <c r="P105" i="156"/>
  <c r="Q105" i="156"/>
  <c r="H105" i="156"/>
  <c r="I105" i="156"/>
  <c r="X104" i="156"/>
  <c r="Y104" i="156"/>
  <c r="P104" i="156"/>
  <c r="Q104" i="156"/>
  <c r="AC104" i="156"/>
  <c r="H104" i="156"/>
  <c r="I104" i="156"/>
  <c r="X103" i="156"/>
  <c r="Y103" i="156"/>
  <c r="P103" i="156"/>
  <c r="Q103" i="156"/>
  <c r="H103" i="156"/>
  <c r="I103" i="156"/>
  <c r="AB103" i="156"/>
  <c r="X102" i="156"/>
  <c r="Y102" i="156"/>
  <c r="P102" i="156"/>
  <c r="Q102" i="156"/>
  <c r="H102" i="156"/>
  <c r="I102" i="156"/>
  <c r="X101" i="156"/>
  <c r="Y101" i="156"/>
  <c r="AD101" i="156"/>
  <c r="P101" i="156"/>
  <c r="Q101" i="156"/>
  <c r="H101" i="156"/>
  <c r="I101" i="156"/>
  <c r="X100" i="156"/>
  <c r="Y100" i="156"/>
  <c r="P100" i="156"/>
  <c r="Q100" i="156"/>
  <c r="AC100" i="156"/>
  <c r="H100" i="156"/>
  <c r="I100" i="156"/>
  <c r="X99" i="156"/>
  <c r="Y99" i="156"/>
  <c r="P99" i="156"/>
  <c r="Q99" i="156"/>
  <c r="H99" i="156"/>
  <c r="I99" i="156"/>
  <c r="AB99" i="156"/>
  <c r="X98" i="156"/>
  <c r="Y98" i="156"/>
  <c r="P98" i="156"/>
  <c r="Q98" i="156"/>
  <c r="H98" i="156"/>
  <c r="I98" i="156"/>
  <c r="X97" i="156"/>
  <c r="Y97" i="156"/>
  <c r="AD97" i="156"/>
  <c r="P97" i="156"/>
  <c r="Q97" i="156"/>
  <c r="H97" i="156"/>
  <c r="I97" i="156"/>
  <c r="X96" i="156"/>
  <c r="Y96" i="156"/>
  <c r="P96" i="156"/>
  <c r="Q96" i="156"/>
  <c r="AC96" i="156"/>
  <c r="H96" i="156"/>
  <c r="I96" i="156"/>
  <c r="X95" i="156"/>
  <c r="Y95" i="156"/>
  <c r="P95" i="156"/>
  <c r="Q95" i="156"/>
  <c r="H95" i="156"/>
  <c r="I95" i="156"/>
  <c r="AB95" i="156"/>
  <c r="X94" i="156"/>
  <c r="Y94" i="156"/>
  <c r="P94" i="156"/>
  <c r="Q94" i="156"/>
  <c r="H94" i="156"/>
  <c r="I94" i="156"/>
  <c r="X93" i="156"/>
  <c r="Y93" i="156"/>
  <c r="AD93" i="156"/>
  <c r="P93" i="156"/>
  <c r="Q93" i="156"/>
  <c r="H93" i="156"/>
  <c r="I93" i="156"/>
  <c r="X92" i="156"/>
  <c r="Y92" i="156"/>
  <c r="P92" i="156"/>
  <c r="Q92" i="156"/>
  <c r="AC92" i="156"/>
  <c r="H92" i="156"/>
  <c r="I92" i="156"/>
  <c r="X91" i="156"/>
  <c r="Y91" i="156"/>
  <c r="P91" i="156"/>
  <c r="Q91" i="156"/>
  <c r="H91" i="156"/>
  <c r="I91" i="156"/>
  <c r="AB91" i="156"/>
  <c r="X90" i="156"/>
  <c r="Y90" i="156"/>
  <c r="P90" i="156"/>
  <c r="Q90" i="156"/>
  <c r="H90" i="156"/>
  <c r="I90" i="156"/>
  <c r="X89" i="156"/>
  <c r="Y89" i="156"/>
  <c r="AD89" i="156"/>
  <c r="P89" i="156"/>
  <c r="Q89" i="156"/>
  <c r="H89" i="156"/>
  <c r="I89" i="156"/>
  <c r="X88" i="156"/>
  <c r="Y88" i="156"/>
  <c r="P88" i="156"/>
  <c r="Q88" i="156"/>
  <c r="AC88" i="156"/>
  <c r="H88" i="156"/>
  <c r="I88" i="156"/>
  <c r="X87" i="156"/>
  <c r="Y87" i="156"/>
  <c r="P87" i="156"/>
  <c r="Q87" i="156"/>
  <c r="H87" i="156"/>
  <c r="I87" i="156"/>
  <c r="AB87" i="156"/>
  <c r="X86" i="156"/>
  <c r="Y86" i="156"/>
  <c r="P86" i="156"/>
  <c r="Q86" i="156"/>
  <c r="H86" i="156"/>
  <c r="I86" i="156"/>
  <c r="X85" i="156"/>
  <c r="Y85" i="156"/>
  <c r="AD85" i="156"/>
  <c r="P85" i="156"/>
  <c r="Q85" i="156"/>
  <c r="H85" i="156"/>
  <c r="I85" i="156"/>
  <c r="X84" i="156"/>
  <c r="Y84" i="156"/>
  <c r="P84" i="156"/>
  <c r="Q84" i="156"/>
  <c r="AC84" i="156"/>
  <c r="H84" i="156"/>
  <c r="I84" i="156"/>
  <c r="X83" i="156"/>
  <c r="Y83" i="156"/>
  <c r="P83" i="156"/>
  <c r="Q83" i="156"/>
  <c r="H83" i="156"/>
  <c r="I83" i="156"/>
  <c r="AB83" i="156"/>
  <c r="X82" i="156"/>
  <c r="Y82" i="156"/>
  <c r="P82" i="156"/>
  <c r="Q82" i="156"/>
  <c r="H82" i="156"/>
  <c r="I82" i="156"/>
  <c r="X81" i="156"/>
  <c r="Y81" i="156"/>
  <c r="AD81" i="156"/>
  <c r="P81" i="156"/>
  <c r="Q81" i="156"/>
  <c r="H81" i="156"/>
  <c r="I81" i="156"/>
  <c r="X80" i="156"/>
  <c r="Y80" i="156"/>
  <c r="P80" i="156"/>
  <c r="Q80" i="156"/>
  <c r="AC80" i="156"/>
  <c r="H80" i="156"/>
  <c r="I80" i="156"/>
  <c r="X79" i="156"/>
  <c r="Y79" i="156"/>
  <c r="P79" i="156"/>
  <c r="Q79" i="156"/>
  <c r="H79" i="156"/>
  <c r="I79" i="156"/>
  <c r="AB79" i="156"/>
  <c r="X78" i="156"/>
  <c r="Y78" i="156"/>
  <c r="P78" i="156"/>
  <c r="Q78" i="156"/>
  <c r="H78" i="156"/>
  <c r="I78" i="156"/>
  <c r="X77" i="156"/>
  <c r="Y77" i="156"/>
  <c r="AD77" i="156"/>
  <c r="P77" i="156"/>
  <c r="Q77" i="156"/>
  <c r="H77" i="156"/>
  <c r="I77" i="156"/>
  <c r="X76" i="156"/>
  <c r="Y76" i="156"/>
  <c r="P76" i="156"/>
  <c r="Q76" i="156"/>
  <c r="AC76" i="156"/>
  <c r="H76" i="156"/>
  <c r="I76" i="156"/>
  <c r="X75" i="156"/>
  <c r="Y75" i="156"/>
  <c r="P75" i="156"/>
  <c r="Q75" i="156"/>
  <c r="H75" i="156"/>
  <c r="I75" i="156"/>
  <c r="AB75" i="156"/>
  <c r="X74" i="156"/>
  <c r="Y74" i="156"/>
  <c r="P74" i="156"/>
  <c r="Q74" i="156"/>
  <c r="H74" i="156"/>
  <c r="I74" i="156"/>
  <c r="X73" i="156"/>
  <c r="Y73" i="156"/>
  <c r="AD73" i="156"/>
  <c r="P73" i="156"/>
  <c r="Q73" i="156"/>
  <c r="H73" i="156"/>
  <c r="I73" i="156"/>
  <c r="X72" i="156"/>
  <c r="Y72" i="156"/>
  <c r="P72" i="156"/>
  <c r="Q72" i="156"/>
  <c r="AC72" i="156"/>
  <c r="H72" i="156"/>
  <c r="I72" i="156"/>
  <c r="X71" i="156"/>
  <c r="Y71" i="156"/>
  <c r="P71" i="156"/>
  <c r="Q71" i="156"/>
  <c r="H71" i="156"/>
  <c r="I71" i="156"/>
  <c r="AB71" i="156"/>
  <c r="X70" i="156"/>
  <c r="Y70" i="156"/>
  <c r="P70" i="156"/>
  <c r="Q70" i="156"/>
  <c r="H70" i="156"/>
  <c r="I70" i="156"/>
  <c r="X69" i="156"/>
  <c r="Y69" i="156"/>
  <c r="P69" i="156"/>
  <c r="Q69" i="156"/>
  <c r="H69" i="156"/>
  <c r="I69" i="156"/>
  <c r="X68" i="156"/>
  <c r="Y68" i="156"/>
  <c r="P68" i="156"/>
  <c r="Q68" i="156"/>
  <c r="AC68" i="156"/>
  <c r="H68" i="156"/>
  <c r="I68" i="156"/>
  <c r="X67" i="156"/>
  <c r="Y67" i="156"/>
  <c r="P67" i="156"/>
  <c r="Q67" i="156"/>
  <c r="H67" i="156"/>
  <c r="I67" i="156"/>
  <c r="AB67" i="156"/>
  <c r="X66" i="156"/>
  <c r="Y66" i="156"/>
  <c r="P66" i="156"/>
  <c r="Q66" i="156"/>
  <c r="H66" i="156"/>
  <c r="I66" i="156"/>
  <c r="X65" i="156"/>
  <c r="Y65" i="156"/>
  <c r="AD65" i="156"/>
  <c r="P65" i="156"/>
  <c r="Q65" i="156"/>
  <c r="H65" i="156"/>
  <c r="I65" i="156"/>
  <c r="X64" i="156"/>
  <c r="Y64" i="156"/>
  <c r="P64" i="156"/>
  <c r="Q64" i="156"/>
  <c r="AC64" i="156"/>
  <c r="H64" i="156"/>
  <c r="I64" i="156"/>
  <c r="X63" i="156"/>
  <c r="Y63" i="156"/>
  <c r="P63" i="156"/>
  <c r="Q63" i="156"/>
  <c r="H63" i="156"/>
  <c r="I63" i="156"/>
  <c r="AB63" i="156"/>
  <c r="X62" i="156"/>
  <c r="Y62" i="156"/>
  <c r="P62" i="156"/>
  <c r="Q62" i="156"/>
  <c r="H62" i="156"/>
  <c r="I62" i="156"/>
  <c r="X61" i="156"/>
  <c r="Y61" i="156"/>
  <c r="AD61" i="156"/>
  <c r="P61" i="156"/>
  <c r="Q61" i="156"/>
  <c r="H61" i="156"/>
  <c r="I61" i="156"/>
  <c r="X60" i="156"/>
  <c r="Y60" i="156"/>
  <c r="P60" i="156"/>
  <c r="Q60" i="156"/>
  <c r="AC60" i="156"/>
  <c r="H60" i="156"/>
  <c r="I60" i="156"/>
  <c r="X59" i="156"/>
  <c r="Y59" i="156"/>
  <c r="P59" i="156"/>
  <c r="Q59" i="156"/>
  <c r="H59" i="156"/>
  <c r="I59" i="156"/>
  <c r="AB59" i="156"/>
  <c r="AD58" i="156"/>
  <c r="AC58" i="156"/>
  <c r="H58" i="156"/>
  <c r="I58" i="156"/>
  <c r="AD57" i="156"/>
  <c r="AC57" i="156"/>
  <c r="H57" i="156"/>
  <c r="I57" i="156"/>
  <c r="AD56" i="156"/>
  <c r="AC56" i="156"/>
  <c r="H56" i="156"/>
  <c r="I56" i="156"/>
  <c r="AD55" i="156"/>
  <c r="AC55" i="156"/>
  <c r="H55" i="156"/>
  <c r="I55" i="156"/>
  <c r="AD54" i="156"/>
  <c r="AC54" i="156"/>
  <c r="H54" i="156"/>
  <c r="I54" i="156"/>
  <c r="AD53" i="156"/>
  <c r="AC53" i="156"/>
  <c r="H53" i="156"/>
  <c r="I53" i="156"/>
  <c r="AD52" i="156"/>
  <c r="AC52" i="156"/>
  <c r="H52" i="156"/>
  <c r="I52" i="156"/>
  <c r="AD51" i="156"/>
  <c r="AC51" i="156"/>
  <c r="H51" i="156"/>
  <c r="I51" i="156"/>
  <c r="AB51" i="156"/>
  <c r="AD50" i="156"/>
  <c r="AC50" i="156"/>
  <c r="H50" i="156"/>
  <c r="I50" i="156"/>
  <c r="AD49" i="156"/>
  <c r="AC49" i="156"/>
  <c r="H49" i="156"/>
  <c r="I49" i="156"/>
  <c r="AD48" i="156"/>
  <c r="AC48" i="156"/>
  <c r="H48" i="156"/>
  <c r="I48" i="156"/>
  <c r="AD47" i="156"/>
  <c r="AC47" i="156"/>
  <c r="H47" i="156"/>
  <c r="I47" i="156"/>
  <c r="AB47" i="156"/>
  <c r="AD46" i="156"/>
  <c r="AC46" i="156"/>
  <c r="H46" i="156"/>
  <c r="I46" i="156"/>
  <c r="AD45" i="156"/>
  <c r="AC45" i="156"/>
  <c r="H45" i="156"/>
  <c r="I45" i="156"/>
  <c r="AD44" i="156"/>
  <c r="AC44" i="156"/>
  <c r="H44" i="156"/>
  <c r="I44" i="156"/>
  <c r="AD43" i="156"/>
  <c r="AC43" i="156"/>
  <c r="H43" i="156"/>
  <c r="I43" i="156"/>
  <c r="AB43" i="156"/>
  <c r="AD42" i="156"/>
  <c r="AC42" i="156"/>
  <c r="H42" i="156"/>
  <c r="I42" i="156"/>
  <c r="AD41" i="156"/>
  <c r="AC41" i="156"/>
  <c r="H41" i="156"/>
  <c r="I41" i="156"/>
  <c r="AD40" i="156"/>
  <c r="AC40" i="156"/>
  <c r="H40" i="156"/>
  <c r="I40" i="156"/>
  <c r="AD39" i="156"/>
  <c r="AC39" i="156"/>
  <c r="H39" i="156"/>
  <c r="I39" i="156"/>
  <c r="AB39" i="156"/>
  <c r="AD38" i="156"/>
  <c r="AC38" i="156"/>
  <c r="H38" i="156"/>
  <c r="I38" i="156"/>
  <c r="AD37" i="156"/>
  <c r="AC37" i="156"/>
  <c r="H37" i="156"/>
  <c r="I37" i="156"/>
  <c r="AD36" i="156"/>
  <c r="AC36" i="156"/>
  <c r="H36" i="156"/>
  <c r="I36" i="156"/>
  <c r="AD35" i="156"/>
  <c r="AC35" i="156"/>
  <c r="H35" i="156"/>
  <c r="I35" i="156"/>
  <c r="AD34" i="156"/>
  <c r="AC34" i="156"/>
  <c r="H34" i="156"/>
  <c r="I34" i="156"/>
  <c r="AD33" i="156"/>
  <c r="AC33" i="156"/>
  <c r="H33" i="156"/>
  <c r="I33" i="156"/>
  <c r="AD32" i="156"/>
  <c r="AC32" i="156"/>
  <c r="H32" i="156"/>
  <c r="I32" i="156"/>
  <c r="AD31" i="156"/>
  <c r="AC31" i="156"/>
  <c r="H31" i="156"/>
  <c r="I31" i="156"/>
  <c r="AB31" i="156"/>
  <c r="AD30" i="156"/>
  <c r="AC30" i="156"/>
  <c r="H30" i="156"/>
  <c r="I30" i="156"/>
  <c r="AD29" i="156"/>
  <c r="AC29" i="156"/>
  <c r="H29" i="156"/>
  <c r="I29" i="156"/>
  <c r="AD28" i="156"/>
  <c r="AC28" i="156"/>
  <c r="H28" i="156"/>
  <c r="I28" i="156"/>
  <c r="AD27" i="156"/>
  <c r="AC27" i="156"/>
  <c r="H27" i="156"/>
  <c r="I27" i="156"/>
  <c r="AD26" i="156"/>
  <c r="AC26" i="156"/>
  <c r="H26" i="156"/>
  <c r="I26" i="156"/>
  <c r="AD25" i="156"/>
  <c r="AC25" i="156"/>
  <c r="H25" i="156"/>
  <c r="I25" i="156"/>
  <c r="AD24" i="156"/>
  <c r="AC24" i="156"/>
  <c r="H24" i="156"/>
  <c r="I24" i="156"/>
  <c r="AD23" i="156"/>
  <c r="AC23" i="156"/>
  <c r="H23" i="156"/>
  <c r="I23" i="156"/>
  <c r="AB23" i="156"/>
  <c r="AD22" i="156"/>
  <c r="AC22" i="156"/>
  <c r="H22" i="156"/>
  <c r="I22" i="156"/>
  <c r="AD21" i="156"/>
  <c r="AC21" i="156"/>
  <c r="H21" i="156"/>
  <c r="I21" i="156"/>
  <c r="AD20" i="156"/>
  <c r="AC20" i="156"/>
  <c r="H20" i="156"/>
  <c r="I20" i="156"/>
  <c r="AD19" i="156"/>
  <c r="AC19" i="156"/>
  <c r="H19" i="156"/>
  <c r="I19" i="156"/>
  <c r="AB19" i="156"/>
  <c r="AD18" i="156"/>
  <c r="AC18" i="156"/>
  <c r="H18" i="156"/>
  <c r="I18" i="156"/>
  <c r="AD17" i="156"/>
  <c r="AC17" i="156"/>
  <c r="H17" i="156"/>
  <c r="I17" i="156"/>
  <c r="AD16" i="156"/>
  <c r="AC16" i="156"/>
  <c r="H16" i="156"/>
  <c r="I16" i="156"/>
  <c r="AD15" i="156"/>
  <c r="AC15" i="156"/>
  <c r="H15" i="156"/>
  <c r="I15" i="156"/>
  <c r="AB15" i="156"/>
  <c r="AD14" i="156"/>
  <c r="AC14" i="156"/>
  <c r="H14" i="156"/>
  <c r="I14" i="156"/>
  <c r="AD13" i="156"/>
  <c r="AC13" i="156"/>
  <c r="H13" i="156"/>
  <c r="I13" i="156"/>
  <c r="AD12" i="156"/>
  <c r="AC12" i="156"/>
  <c r="H12" i="156"/>
  <c r="I12" i="156"/>
  <c r="AD11" i="156"/>
  <c r="AC11" i="156"/>
  <c r="H11" i="156"/>
  <c r="I11" i="156"/>
  <c r="AB11" i="156"/>
  <c r="AD10" i="156"/>
  <c r="AC10" i="156"/>
  <c r="H10" i="156"/>
  <c r="I10" i="156"/>
  <c r="J113" i="155"/>
  <c r="K112" i="155" a="1"/>
  <c r="K113" i="155"/>
  <c r="I113" i="155"/>
  <c r="R113" i="155" s="1"/>
  <c r="H113" i="155"/>
  <c r="Q113" i="155" s="1"/>
  <c r="G113" i="155"/>
  <c r="O113" i="155"/>
  <c r="F113" i="155"/>
  <c r="M113" i="155" s="1"/>
  <c r="N113" i="155"/>
  <c r="L113" i="155"/>
  <c r="D113" i="155"/>
  <c r="J112" i="155"/>
  <c r="K112" i="155"/>
  <c r="S112" i="155"/>
  <c r="H112" i="155"/>
  <c r="G112" i="155"/>
  <c r="P112" i="155"/>
  <c r="F112" i="155"/>
  <c r="N112" i="155" s="1"/>
  <c r="D112" i="155"/>
  <c r="I111" i="155"/>
  <c r="R111" i="155" s="1"/>
  <c r="H111" i="155"/>
  <c r="G111" i="155"/>
  <c r="D111" i="155"/>
  <c r="I110" i="155"/>
  <c r="R110" i="155" s="1"/>
  <c r="H110" i="155"/>
  <c r="Q110" i="155" s="1"/>
  <c r="F110" i="155"/>
  <c r="D110" i="155"/>
  <c r="I109" i="155"/>
  <c r="R109" i="155" s="1"/>
  <c r="G109" i="155"/>
  <c r="F109" i="155"/>
  <c r="N109" i="155"/>
  <c r="M109" i="155"/>
  <c r="D109" i="155"/>
  <c r="H108" i="155"/>
  <c r="G108" i="155"/>
  <c r="P108" i="155" s="1"/>
  <c r="F108" i="155"/>
  <c r="M108" i="155" s="1"/>
  <c r="N108" i="155"/>
  <c r="L108" i="155"/>
  <c r="I107" i="155"/>
  <c r="R107" i="155" s="1"/>
  <c r="G107" i="155"/>
  <c r="N107" i="155" s="1"/>
  <c r="F107" i="155"/>
  <c r="M107" i="155"/>
  <c r="D107" i="155"/>
  <c r="I106" i="155"/>
  <c r="R106" i="155" s="1"/>
  <c r="H106" i="155"/>
  <c r="Q106" i="155" s="1"/>
  <c r="O106" i="155"/>
  <c r="F106" i="155"/>
  <c r="L106" i="155"/>
  <c r="D106" i="155"/>
  <c r="I105" i="155"/>
  <c r="R105" i="155" s="1"/>
  <c r="H105" i="155"/>
  <c r="G105" i="155"/>
  <c r="N105" i="155" s="1"/>
  <c r="D105" i="155"/>
  <c r="H104" i="155"/>
  <c r="Q104" i="155" s="1"/>
  <c r="G104" i="155"/>
  <c r="O104" i="155"/>
  <c r="F104" i="155"/>
  <c r="M104" i="155" s="1"/>
  <c r="N104" i="155"/>
  <c r="L104" i="155"/>
  <c r="I103" i="155"/>
  <c r="R103" i="155" s="1"/>
  <c r="G103" i="155"/>
  <c r="N103" i="155" s="1"/>
  <c r="F103" i="155"/>
  <c r="M103" i="155"/>
  <c r="D103" i="155"/>
  <c r="I102" i="155"/>
  <c r="R102" i="155" s="1"/>
  <c r="H102" i="155"/>
  <c r="Q102" i="155" s="1"/>
  <c r="O102" i="155"/>
  <c r="F102" i="155"/>
  <c r="L102" i="155"/>
  <c r="D102" i="155"/>
  <c r="I101" i="155"/>
  <c r="R101" i="155" s="1"/>
  <c r="H101" i="155"/>
  <c r="Q101" i="155" s="1"/>
  <c r="G101" i="155"/>
  <c r="N101" i="155"/>
  <c r="D101" i="155"/>
  <c r="H100" i="155"/>
  <c r="Q100" i="155" s="1"/>
  <c r="G100" i="155"/>
  <c r="P100" i="155" s="1"/>
  <c r="O100" i="155"/>
  <c r="F100" i="155"/>
  <c r="M100" i="155" s="1"/>
  <c r="N100" i="155"/>
  <c r="L100" i="155"/>
  <c r="I99" i="155"/>
  <c r="R99" i="155" s="1"/>
  <c r="G99" i="155"/>
  <c r="F99" i="155"/>
  <c r="N99" i="155"/>
  <c r="M99" i="155"/>
  <c r="D99" i="155"/>
  <c r="I98" i="155"/>
  <c r="R98" i="155" s="1"/>
  <c r="H98" i="155"/>
  <c r="Q98" i="155" s="1"/>
  <c r="O98" i="155"/>
  <c r="F98" i="155"/>
  <c r="L98" i="155"/>
  <c r="D98" i="155"/>
  <c r="I97" i="155"/>
  <c r="R97" i="155" s="1"/>
  <c r="H97" i="155"/>
  <c r="G97" i="155"/>
  <c r="N97" i="155" s="1"/>
  <c r="D97" i="155"/>
  <c r="H96" i="155"/>
  <c r="Q96" i="155" s="1"/>
  <c r="G96" i="155"/>
  <c r="O96" i="155"/>
  <c r="F96" i="155"/>
  <c r="M96" i="155" s="1"/>
  <c r="N96" i="155"/>
  <c r="L96" i="155"/>
  <c r="I95" i="155"/>
  <c r="R95" i="155" s="1"/>
  <c r="G95" i="155"/>
  <c r="F95" i="155"/>
  <c r="N95" i="155"/>
  <c r="M95" i="155"/>
  <c r="D95" i="155"/>
  <c r="I94" i="155"/>
  <c r="R94" i="155" s="1"/>
  <c r="H94" i="155"/>
  <c r="Q94" i="155" s="1"/>
  <c r="O94" i="155"/>
  <c r="F94" i="155"/>
  <c r="L94" i="155"/>
  <c r="D94" i="155"/>
  <c r="I93" i="155"/>
  <c r="R93" i="155" s="1"/>
  <c r="H93" i="155"/>
  <c r="Q93" i="155" s="1"/>
  <c r="G93" i="155"/>
  <c r="N93" i="155"/>
  <c r="D93" i="155"/>
  <c r="H92" i="155"/>
  <c r="Q92" i="155" s="1"/>
  <c r="G92" i="155"/>
  <c r="P92" i="155" s="1"/>
  <c r="O92" i="155"/>
  <c r="F92" i="155"/>
  <c r="M92" i="155" s="1"/>
  <c r="N92" i="155"/>
  <c r="L92" i="155"/>
  <c r="I91" i="155"/>
  <c r="R91" i="155" s="1"/>
  <c r="G91" i="155"/>
  <c r="N91" i="155" s="1"/>
  <c r="F91" i="155"/>
  <c r="M91" i="155"/>
  <c r="D91" i="155"/>
  <c r="I90" i="155"/>
  <c r="R90" i="155" s="1"/>
  <c r="H90" i="155"/>
  <c r="Q90" i="155" s="1"/>
  <c r="O90" i="155"/>
  <c r="F90" i="155"/>
  <c r="L90" i="155"/>
  <c r="D90" i="155"/>
  <c r="I89" i="155"/>
  <c r="R89" i="155" s="1"/>
  <c r="H89" i="155"/>
  <c r="G89" i="155"/>
  <c r="N89" i="155" s="1"/>
  <c r="D89" i="155"/>
  <c r="H88" i="155"/>
  <c r="Q88" i="155" s="1"/>
  <c r="G88" i="155"/>
  <c r="O88" i="155"/>
  <c r="F88" i="155"/>
  <c r="M88" i="155" s="1"/>
  <c r="N88" i="155"/>
  <c r="L88" i="155"/>
  <c r="I87" i="155"/>
  <c r="R87" i="155" s="1"/>
  <c r="G87" i="155"/>
  <c r="N87" i="155" s="1"/>
  <c r="F87" i="155"/>
  <c r="M87" i="155"/>
  <c r="D87" i="155"/>
  <c r="I86" i="155"/>
  <c r="R86" i="155" s="1"/>
  <c r="H86" i="155"/>
  <c r="Q86" i="155" s="1"/>
  <c r="O86" i="155"/>
  <c r="F86" i="155"/>
  <c r="L86" i="155"/>
  <c r="D86" i="155"/>
  <c r="I85" i="155"/>
  <c r="R85" i="155" s="1"/>
  <c r="H85" i="155"/>
  <c r="Q85" i="155" s="1"/>
  <c r="G85" i="155"/>
  <c r="N85" i="155"/>
  <c r="D85" i="155"/>
  <c r="H84" i="155"/>
  <c r="Q84" i="155" s="1"/>
  <c r="G84" i="155"/>
  <c r="P84" i="155" s="1"/>
  <c r="O84" i="155"/>
  <c r="F84" i="155"/>
  <c r="M84" i="155" s="1"/>
  <c r="N84" i="155"/>
  <c r="L84" i="155"/>
  <c r="I83" i="155"/>
  <c r="R83" i="155" s="1"/>
  <c r="G83" i="155"/>
  <c r="F83" i="155"/>
  <c r="N83" i="155"/>
  <c r="M83" i="155"/>
  <c r="D83" i="155"/>
  <c r="I82" i="155"/>
  <c r="R82" i="155" s="1"/>
  <c r="H82" i="155"/>
  <c r="Q82" i="155" s="1"/>
  <c r="O82" i="155"/>
  <c r="F82" i="155"/>
  <c r="L82" i="155"/>
  <c r="D82" i="155"/>
  <c r="I81" i="155"/>
  <c r="R81" i="155" s="1"/>
  <c r="H81" i="155"/>
  <c r="G81" i="155"/>
  <c r="N81" i="155" s="1"/>
  <c r="D81" i="155"/>
  <c r="H80" i="155"/>
  <c r="Q80" i="155" s="1"/>
  <c r="G80" i="155"/>
  <c r="O80" i="155"/>
  <c r="F80" i="155"/>
  <c r="M80" i="155" s="1"/>
  <c r="N80" i="155"/>
  <c r="L80" i="155"/>
  <c r="I79" i="155"/>
  <c r="R79" i="155" s="1"/>
  <c r="G79" i="155"/>
  <c r="F79" i="155"/>
  <c r="N79" i="155"/>
  <c r="M79" i="155"/>
  <c r="D79" i="155"/>
  <c r="I78" i="155"/>
  <c r="R78" i="155" s="1"/>
  <c r="H78" i="155"/>
  <c r="Q78" i="155" s="1"/>
  <c r="O78" i="155"/>
  <c r="F78" i="155"/>
  <c r="L78" i="155"/>
  <c r="D78" i="155"/>
  <c r="I77" i="155"/>
  <c r="R77" i="155" s="1"/>
  <c r="H77" i="155"/>
  <c r="Q77" i="155" s="1"/>
  <c r="G77" i="155"/>
  <c r="N77" i="155"/>
  <c r="D77" i="155"/>
  <c r="H76" i="155"/>
  <c r="Q76" i="155" s="1"/>
  <c r="G76" i="155"/>
  <c r="P76" i="155" s="1"/>
  <c r="O76" i="155"/>
  <c r="F76" i="155"/>
  <c r="M76" i="155" s="1"/>
  <c r="N76" i="155"/>
  <c r="L76" i="155"/>
  <c r="I75" i="155"/>
  <c r="R75" i="155" s="1"/>
  <c r="G75" i="155"/>
  <c r="N75" i="155" s="1"/>
  <c r="F75" i="155"/>
  <c r="M75" i="155"/>
  <c r="D75" i="155"/>
  <c r="I74" i="155"/>
  <c r="R74" i="155" s="1"/>
  <c r="H74" i="155"/>
  <c r="Q74" i="155" s="1"/>
  <c r="O74" i="155"/>
  <c r="F74" i="155"/>
  <c r="L74" i="155"/>
  <c r="D74" i="155"/>
  <c r="I73" i="155"/>
  <c r="R73" i="155" s="1"/>
  <c r="H73" i="155"/>
  <c r="G73" i="155"/>
  <c r="D73" i="155"/>
  <c r="H72" i="155"/>
  <c r="Q72" i="155" s="1"/>
  <c r="G72" i="155"/>
  <c r="O72" i="155"/>
  <c r="F72" i="155"/>
  <c r="M72" i="155" s="1"/>
  <c r="N72" i="155"/>
  <c r="L72" i="155"/>
  <c r="I71" i="155"/>
  <c r="R71" i="155" s="1"/>
  <c r="G71" i="155"/>
  <c r="N71" i="155" s="1"/>
  <c r="F71" i="155"/>
  <c r="M71" i="155"/>
  <c r="D71" i="155"/>
  <c r="I70" i="155"/>
  <c r="R70" i="155" s="1"/>
  <c r="H70" i="155"/>
  <c r="Q70" i="155" s="1"/>
  <c r="F70" i="155"/>
  <c r="D70" i="155"/>
  <c r="I69" i="155"/>
  <c r="R69" i="155" s="1"/>
  <c r="H69" i="155"/>
  <c r="Q69" i="155" s="1"/>
  <c r="G69" i="155"/>
  <c r="N69" i="155"/>
  <c r="D69" i="155"/>
  <c r="H68" i="155"/>
  <c r="Q68" i="155" s="1"/>
  <c r="G68" i="155"/>
  <c r="P68" i="155" s="1"/>
  <c r="O68" i="155"/>
  <c r="F68" i="155"/>
  <c r="M68" i="155" s="1"/>
  <c r="N68" i="155"/>
  <c r="L68" i="155"/>
  <c r="I67" i="155"/>
  <c r="R67" i="155" s="1"/>
  <c r="G67" i="155"/>
  <c r="F67" i="155"/>
  <c r="N67" i="155"/>
  <c r="M67" i="155"/>
  <c r="D67" i="155"/>
  <c r="I66" i="155"/>
  <c r="R66" i="155" s="1"/>
  <c r="H66" i="155"/>
  <c r="Q66" i="155" s="1"/>
  <c r="O66" i="155"/>
  <c r="F66" i="155"/>
  <c r="L66" i="155"/>
  <c r="D66" i="155"/>
  <c r="I65" i="155"/>
  <c r="R65" i="155" s="1"/>
  <c r="H65" i="155"/>
  <c r="G65" i="155"/>
  <c r="N65" i="155" s="1"/>
  <c r="D65" i="155"/>
  <c r="H64" i="155"/>
  <c r="Q64" i="155" s="1"/>
  <c r="G64" i="155"/>
  <c r="O64" i="155"/>
  <c r="F64" i="155"/>
  <c r="N64" i="155"/>
  <c r="I63" i="155"/>
  <c r="R63" i="155" s="1"/>
  <c r="G63" i="155"/>
  <c r="F63" i="155"/>
  <c r="N63" i="155"/>
  <c r="M63" i="155"/>
  <c r="D63" i="155"/>
  <c r="I62" i="155"/>
  <c r="R62" i="155" s="1"/>
  <c r="H62" i="155"/>
  <c r="Q62" i="155" s="1"/>
  <c r="O62" i="155"/>
  <c r="F62" i="155"/>
  <c r="L62" i="155"/>
  <c r="D62" i="155"/>
  <c r="I61" i="155"/>
  <c r="R61" i="155" s="1"/>
  <c r="H61" i="155"/>
  <c r="Q61" i="155" s="1"/>
  <c r="G61" i="155"/>
  <c r="N61" i="155"/>
  <c r="D61" i="155"/>
  <c r="H60" i="155"/>
  <c r="Q60" i="155" s="1"/>
  <c r="G60" i="155"/>
  <c r="P60" i="155" s="1"/>
  <c r="O60" i="155"/>
  <c r="F60" i="155"/>
  <c r="M60" i="155" s="1"/>
  <c r="N60" i="155"/>
  <c r="L60" i="155"/>
  <c r="I59" i="155"/>
  <c r="R59" i="155" s="1"/>
  <c r="G59" i="155"/>
  <c r="N59" i="155" s="1"/>
  <c r="F59" i="155"/>
  <c r="M59" i="155"/>
  <c r="D59" i="155"/>
  <c r="I58" i="155"/>
  <c r="R58" i="155" s="1"/>
  <c r="H58" i="155"/>
  <c r="Q58" i="155" s="1"/>
  <c r="G58" i="155"/>
  <c r="F58" i="155"/>
  <c r="N58" i="155"/>
  <c r="R57" i="155"/>
  <c r="H57" i="155"/>
  <c r="G57" i="155"/>
  <c r="P57" i="155"/>
  <c r="F57" i="155"/>
  <c r="N57" i="155" s="1"/>
  <c r="M57" i="155"/>
  <c r="L57" i="155"/>
  <c r="I56" i="155"/>
  <c r="R56" i="155" s="1"/>
  <c r="H56" i="155"/>
  <c r="Q56" i="155" s="1"/>
  <c r="F56" i="155"/>
  <c r="H55" i="155"/>
  <c r="Q55" i="155"/>
  <c r="G55" i="155"/>
  <c r="O55" i="155" s="1"/>
  <c r="P55" i="155"/>
  <c r="F55" i="155"/>
  <c r="N55" i="155" s="1"/>
  <c r="I54" i="155"/>
  <c r="R54" i="155" s="1"/>
  <c r="H54" i="155"/>
  <c r="Q54" i="155" s="1"/>
  <c r="G54" i="155"/>
  <c r="N54" i="155" s="1"/>
  <c r="F54" i="155"/>
  <c r="R53" i="155"/>
  <c r="H53" i="155"/>
  <c r="G53" i="155"/>
  <c r="P53" i="155"/>
  <c r="F53" i="155"/>
  <c r="N53" i="155" s="1"/>
  <c r="M53" i="155"/>
  <c r="L53" i="155"/>
  <c r="I52" i="155"/>
  <c r="R52" i="155" s="1"/>
  <c r="H52" i="155"/>
  <c r="Q52" i="155" s="1"/>
  <c r="F52" i="155"/>
  <c r="H51" i="155"/>
  <c r="Q51" i="155"/>
  <c r="G51" i="155"/>
  <c r="O51" i="155" s="1"/>
  <c r="P51" i="155"/>
  <c r="F51" i="155"/>
  <c r="I50" i="155"/>
  <c r="R50" i="155" s="1"/>
  <c r="H50" i="155"/>
  <c r="Q50" i="155" s="1"/>
  <c r="G50" i="155"/>
  <c r="F50" i="155"/>
  <c r="N50" i="155"/>
  <c r="R49" i="155"/>
  <c r="H49" i="155"/>
  <c r="G49" i="155"/>
  <c r="P49" i="155"/>
  <c r="F49" i="155"/>
  <c r="N49" i="155" s="1"/>
  <c r="M49" i="155"/>
  <c r="L49" i="155"/>
  <c r="I48" i="155"/>
  <c r="R48" i="155" s="1"/>
  <c r="H48" i="155"/>
  <c r="Q48" i="155" s="1"/>
  <c r="O48" i="155"/>
  <c r="F48" i="155"/>
  <c r="H47" i="155"/>
  <c r="G47" i="155"/>
  <c r="O47" i="155" s="1"/>
  <c r="P47" i="155"/>
  <c r="F47" i="155"/>
  <c r="I46" i="155"/>
  <c r="R46" i="155" s="1"/>
  <c r="H46" i="155"/>
  <c r="Q46" i="155" s="1"/>
  <c r="G46" i="155"/>
  <c r="N46" i="155" s="1"/>
  <c r="F46" i="155"/>
  <c r="R45" i="155"/>
  <c r="H45" i="155"/>
  <c r="G45" i="155"/>
  <c r="P45" i="155"/>
  <c r="F45" i="155"/>
  <c r="N45" i="155" s="1"/>
  <c r="M45" i="155"/>
  <c r="L45" i="155"/>
  <c r="I44" i="155"/>
  <c r="R44" i="155" s="1"/>
  <c r="H44" i="155"/>
  <c r="Q44" i="155" s="1"/>
  <c r="F44" i="155"/>
  <c r="H43" i="155"/>
  <c r="Q43" i="155"/>
  <c r="G43" i="155"/>
  <c r="O43" i="155" s="1"/>
  <c r="P43" i="155"/>
  <c r="F43" i="155"/>
  <c r="I42" i="155"/>
  <c r="R42" i="155" s="1"/>
  <c r="H42" i="155"/>
  <c r="Q42" i="155" s="1"/>
  <c r="F42" i="155"/>
  <c r="R41" i="155"/>
  <c r="H41" i="155"/>
  <c r="G41" i="155"/>
  <c r="P41" i="155"/>
  <c r="F41" i="155"/>
  <c r="N41" i="155" s="1"/>
  <c r="M41" i="155"/>
  <c r="L41" i="155"/>
  <c r="I40" i="155"/>
  <c r="R40" i="155" s="1"/>
  <c r="H40" i="155"/>
  <c r="Q40" i="155" s="1"/>
  <c r="O40" i="155"/>
  <c r="F40" i="155"/>
  <c r="H39" i="155"/>
  <c r="G39" i="155"/>
  <c r="O39" i="155" s="1"/>
  <c r="P39" i="155"/>
  <c r="F39" i="155"/>
  <c r="I38" i="155"/>
  <c r="R38" i="155" s="1"/>
  <c r="H38" i="155"/>
  <c r="Q38" i="155" s="1"/>
  <c r="F38" i="155"/>
  <c r="R37" i="155"/>
  <c r="H37" i="155"/>
  <c r="G37" i="155"/>
  <c r="P37" i="155"/>
  <c r="F37" i="155"/>
  <c r="N37" i="155" s="1"/>
  <c r="M37" i="155"/>
  <c r="L37" i="155"/>
  <c r="I36" i="155"/>
  <c r="R36" i="155" s="1"/>
  <c r="H36" i="155"/>
  <c r="Q36" i="155" s="1"/>
  <c r="O36" i="155"/>
  <c r="F36" i="155"/>
  <c r="H35" i="155"/>
  <c r="Q35" i="155"/>
  <c r="G35" i="155"/>
  <c r="O35" i="155" s="1"/>
  <c r="P35" i="155"/>
  <c r="F35" i="155"/>
  <c r="I34" i="155"/>
  <c r="R34" i="155" s="1"/>
  <c r="H34" i="155"/>
  <c r="Q34" i="155" s="1"/>
  <c r="G34" i="155"/>
  <c r="F34" i="155"/>
  <c r="N34" i="155"/>
  <c r="R33" i="155"/>
  <c r="H33" i="155"/>
  <c r="G33" i="155"/>
  <c r="P33" i="155"/>
  <c r="F33" i="155"/>
  <c r="N33" i="155" s="1"/>
  <c r="M33" i="155"/>
  <c r="L33" i="155"/>
  <c r="I32" i="155"/>
  <c r="R32" i="155" s="1"/>
  <c r="H32" i="155"/>
  <c r="Q32" i="155" s="1"/>
  <c r="O32" i="155"/>
  <c r="F32" i="155"/>
  <c r="H31" i="155"/>
  <c r="G31" i="155"/>
  <c r="O31" i="155" s="1"/>
  <c r="P31" i="155"/>
  <c r="F31" i="155"/>
  <c r="I30" i="155"/>
  <c r="R30" i="155" s="1"/>
  <c r="H30" i="155"/>
  <c r="Q30" i="155" s="1"/>
  <c r="F30" i="155"/>
  <c r="R29" i="155"/>
  <c r="H29" i="155"/>
  <c r="G29" i="155"/>
  <c r="P29" i="155"/>
  <c r="F29" i="155"/>
  <c r="N29" i="155" s="1"/>
  <c r="M29" i="155"/>
  <c r="L29" i="155"/>
  <c r="I28" i="155"/>
  <c r="R28" i="155" s="1"/>
  <c r="H28" i="155"/>
  <c r="Q28" i="155" s="1"/>
  <c r="O28" i="155"/>
  <c r="F28" i="155"/>
  <c r="H27" i="155"/>
  <c r="G27" i="155"/>
  <c r="O27" i="155" s="1"/>
  <c r="P27" i="155"/>
  <c r="F27" i="155"/>
  <c r="I26" i="155"/>
  <c r="R26" i="155" s="1"/>
  <c r="H26" i="155"/>
  <c r="Q26" i="155" s="1"/>
  <c r="G26" i="155"/>
  <c r="F26" i="155"/>
  <c r="N26" i="155"/>
  <c r="R25" i="155"/>
  <c r="H25" i="155"/>
  <c r="G25" i="155"/>
  <c r="P25" i="155"/>
  <c r="F25" i="155"/>
  <c r="N25" i="155" s="1"/>
  <c r="M25" i="155"/>
  <c r="L25" i="155"/>
  <c r="I24" i="155"/>
  <c r="R24" i="155" s="1"/>
  <c r="H24" i="155"/>
  <c r="Q24" i="155" s="1"/>
  <c r="F24" i="155"/>
  <c r="H23" i="155"/>
  <c r="Q23" i="155"/>
  <c r="G23" i="155"/>
  <c r="O23" i="155" s="1"/>
  <c r="P23" i="155"/>
  <c r="F23" i="155"/>
  <c r="I22" i="155"/>
  <c r="R22" i="155" s="1"/>
  <c r="H22" i="155"/>
  <c r="Q22" i="155" s="1"/>
  <c r="G22" i="155"/>
  <c r="N22" i="155" s="1"/>
  <c r="F22" i="155"/>
  <c r="R21" i="155"/>
  <c r="H21" i="155"/>
  <c r="G21" i="155"/>
  <c r="P21" i="155"/>
  <c r="F21" i="155"/>
  <c r="N21" i="155" s="1"/>
  <c r="M21" i="155"/>
  <c r="L21" i="155"/>
  <c r="I20" i="155"/>
  <c r="R20" i="155" s="1"/>
  <c r="H20" i="155"/>
  <c r="Q20" i="155" s="1"/>
  <c r="F20" i="155"/>
  <c r="H19" i="155"/>
  <c r="G19" i="155"/>
  <c r="O19" i="155" s="1"/>
  <c r="P19" i="155"/>
  <c r="F19" i="155"/>
  <c r="I18" i="155"/>
  <c r="R18" i="155" s="1"/>
  <c r="H18" i="155"/>
  <c r="Q18" i="155" s="1"/>
  <c r="F18" i="155"/>
  <c r="R17" i="155"/>
  <c r="H17" i="155"/>
  <c r="G17" i="155"/>
  <c r="P17" i="155"/>
  <c r="F17" i="155"/>
  <c r="N17" i="155" s="1"/>
  <c r="M17" i="155"/>
  <c r="L17" i="155"/>
  <c r="I16" i="155"/>
  <c r="R16" i="155" s="1"/>
  <c r="H16" i="155"/>
  <c r="Q16" i="155" s="1"/>
  <c r="F16" i="155"/>
  <c r="H15" i="155"/>
  <c r="Q15" i="155"/>
  <c r="G15" i="155"/>
  <c r="O15" i="155" s="1"/>
  <c r="P15" i="155"/>
  <c r="F15" i="155"/>
  <c r="I14" i="155"/>
  <c r="R14" i="155" s="1"/>
  <c r="H14" i="155"/>
  <c r="Q14" i="155" s="1"/>
  <c r="G14" i="155"/>
  <c r="N14" i="155" s="1"/>
  <c r="F14" i="155"/>
  <c r="R13" i="155"/>
  <c r="H13" i="155"/>
  <c r="G13" i="155"/>
  <c r="P13" i="155"/>
  <c r="F13" i="155"/>
  <c r="M13" i="155" s="1"/>
  <c r="L13" i="155"/>
  <c r="I12" i="155"/>
  <c r="R12" i="155"/>
  <c r="H12" i="155"/>
  <c r="Q12" i="155"/>
  <c r="F12" i="155"/>
  <c r="R11" i="155"/>
  <c r="H11" i="155"/>
  <c r="G11" i="155"/>
  <c r="P11" i="155"/>
  <c r="F11" i="155"/>
  <c r="M11" i="155" s="1"/>
  <c r="L11" i="155"/>
  <c r="I10" i="155"/>
  <c r="R10" i="155"/>
  <c r="H10" i="155"/>
  <c r="Q10" i="155"/>
  <c r="F10" i="155"/>
  <c r="G65" i="134"/>
  <c r="F65" i="134"/>
  <c r="E65" i="134"/>
  <c r="D65" i="134"/>
  <c r="C65" i="134"/>
  <c r="B65" i="134"/>
  <c r="G64" i="134"/>
  <c r="F64" i="134"/>
  <c r="E64" i="134"/>
  <c r="D64" i="134"/>
  <c r="C64" i="134"/>
  <c r="B64" i="134"/>
  <c r="G63" i="134"/>
  <c r="F63" i="134"/>
  <c r="E63" i="134"/>
  <c r="D63" i="134"/>
  <c r="C63" i="134"/>
  <c r="B63" i="134"/>
  <c r="G62" i="134"/>
  <c r="F62" i="134"/>
  <c r="E62" i="134"/>
  <c r="D62" i="134"/>
  <c r="C62" i="134"/>
  <c r="B62" i="134"/>
  <c r="G61" i="134"/>
  <c r="F61" i="134"/>
  <c r="E61" i="134"/>
  <c r="D61" i="134"/>
  <c r="C61" i="134"/>
  <c r="B61" i="134"/>
  <c r="G60" i="134"/>
  <c r="F60" i="134"/>
  <c r="E60" i="134"/>
  <c r="D60" i="134"/>
  <c r="C60" i="134"/>
  <c r="B60" i="134"/>
  <c r="G59" i="134"/>
  <c r="F59" i="134"/>
  <c r="E59" i="134"/>
  <c r="D59" i="134"/>
  <c r="C59" i="134"/>
  <c r="B59" i="134"/>
  <c r="G58" i="134"/>
  <c r="F58" i="134"/>
  <c r="E58" i="134"/>
  <c r="D58" i="134"/>
  <c r="C58" i="134"/>
  <c r="B58" i="134"/>
  <c r="G57" i="134"/>
  <c r="F57" i="134"/>
  <c r="E57" i="134"/>
  <c r="D57" i="134"/>
  <c r="C57" i="134"/>
  <c r="B57" i="134"/>
  <c r="G56" i="134"/>
  <c r="F56" i="134"/>
  <c r="E56" i="134"/>
  <c r="D56" i="134"/>
  <c r="C56" i="134"/>
  <c r="B56" i="134"/>
  <c r="G55" i="134"/>
  <c r="F55" i="134"/>
  <c r="E55" i="134"/>
  <c r="D55" i="134"/>
  <c r="C55" i="134"/>
  <c r="B55" i="134"/>
  <c r="G54" i="134"/>
  <c r="F54" i="134"/>
  <c r="E54" i="134"/>
  <c r="D54" i="134"/>
  <c r="C54" i="134"/>
  <c r="B54" i="134"/>
  <c r="G53" i="134"/>
  <c r="F53" i="134"/>
  <c r="E53" i="134"/>
  <c r="D53" i="134"/>
  <c r="C53" i="134"/>
  <c r="B53" i="134"/>
  <c r="G52" i="134"/>
  <c r="F52" i="134"/>
  <c r="E52" i="134"/>
  <c r="D52" i="134"/>
  <c r="C52" i="134"/>
  <c r="B52" i="134"/>
  <c r="G51" i="134"/>
  <c r="F51" i="134"/>
  <c r="E51" i="134"/>
  <c r="D51" i="134"/>
  <c r="C51" i="134"/>
  <c r="B51" i="134"/>
  <c r="G50" i="134"/>
  <c r="F50" i="134"/>
  <c r="E50" i="134"/>
  <c r="D50" i="134"/>
  <c r="C50" i="134"/>
  <c r="B50" i="134"/>
  <c r="G49" i="134"/>
  <c r="F49" i="134"/>
  <c r="E49" i="134"/>
  <c r="D49" i="134"/>
  <c r="C49" i="134"/>
  <c r="B49" i="134"/>
  <c r="G48" i="134"/>
  <c r="F48" i="134"/>
  <c r="E48" i="134"/>
  <c r="D48" i="134"/>
  <c r="C48" i="134"/>
  <c r="B48" i="134"/>
  <c r="G47" i="134"/>
  <c r="F47" i="134"/>
  <c r="E47" i="134"/>
  <c r="D47" i="134"/>
  <c r="C47" i="134"/>
  <c r="B47" i="134"/>
  <c r="G46" i="134"/>
  <c r="F46" i="134"/>
  <c r="E46" i="134"/>
  <c r="D46" i="134"/>
  <c r="C46" i="134"/>
  <c r="B46" i="134"/>
  <c r="G45" i="134"/>
  <c r="F45" i="134"/>
  <c r="E45" i="134"/>
  <c r="D45" i="134"/>
  <c r="C45" i="134"/>
  <c r="B45" i="134"/>
  <c r="G44" i="134"/>
  <c r="F44" i="134"/>
  <c r="E44" i="134"/>
  <c r="D44" i="134"/>
  <c r="C44" i="134"/>
  <c r="B44" i="134"/>
  <c r="G43" i="134"/>
  <c r="F43" i="134"/>
  <c r="E43" i="134"/>
  <c r="D43" i="134"/>
  <c r="C43" i="134"/>
  <c r="B43" i="134"/>
  <c r="G42" i="134"/>
  <c r="F42" i="134"/>
  <c r="E42" i="134"/>
  <c r="D42" i="134"/>
  <c r="C42" i="134"/>
  <c r="B42" i="134"/>
  <c r="G41" i="134"/>
  <c r="F41" i="134"/>
  <c r="E41" i="134"/>
  <c r="D41" i="134"/>
  <c r="C41" i="134"/>
  <c r="B41" i="134"/>
  <c r="G40" i="134"/>
  <c r="F40" i="134"/>
  <c r="E40" i="134"/>
  <c r="D40" i="134"/>
  <c r="C40" i="134"/>
  <c r="B40" i="134"/>
  <c r="G39" i="134"/>
  <c r="F39" i="134"/>
  <c r="E39" i="134"/>
  <c r="D39" i="134"/>
  <c r="C39" i="134"/>
  <c r="B39" i="134"/>
  <c r="G38" i="134"/>
  <c r="F38" i="134"/>
  <c r="E38" i="134"/>
  <c r="D38" i="134"/>
  <c r="C38" i="134"/>
  <c r="B38" i="134"/>
  <c r="G37" i="134"/>
  <c r="F37" i="134"/>
  <c r="E37" i="134"/>
  <c r="D37" i="134"/>
  <c r="C37" i="134"/>
  <c r="B37" i="134"/>
  <c r="G36" i="134"/>
  <c r="F36" i="134"/>
  <c r="E36" i="134"/>
  <c r="D36" i="134"/>
  <c r="C36" i="134"/>
  <c r="B36" i="134"/>
  <c r="G35" i="134"/>
  <c r="F35" i="134"/>
  <c r="E35" i="134"/>
  <c r="D35" i="134"/>
  <c r="C35" i="134"/>
  <c r="B35" i="134"/>
  <c r="G34" i="134"/>
  <c r="F34" i="134"/>
  <c r="E34" i="134"/>
  <c r="D34" i="134"/>
  <c r="C34" i="134"/>
  <c r="B34" i="134"/>
  <c r="G33" i="134"/>
  <c r="F33" i="134"/>
  <c r="E33" i="134"/>
  <c r="D33" i="134"/>
  <c r="C33" i="134"/>
  <c r="B33" i="134"/>
  <c r="G32" i="134"/>
  <c r="F32" i="134"/>
  <c r="E32" i="134"/>
  <c r="D32" i="134"/>
  <c r="C32" i="134"/>
  <c r="B32" i="134"/>
  <c r="G31" i="134"/>
  <c r="F31" i="134"/>
  <c r="E31" i="134"/>
  <c r="D31" i="134"/>
  <c r="C31" i="134"/>
  <c r="B31" i="134"/>
  <c r="G30" i="134"/>
  <c r="F30" i="134"/>
  <c r="E30" i="134"/>
  <c r="D30" i="134"/>
  <c r="C30" i="134"/>
  <c r="B30" i="134"/>
  <c r="G29" i="134"/>
  <c r="F29" i="134"/>
  <c r="E29" i="134"/>
  <c r="D29" i="134"/>
  <c r="C29" i="134"/>
  <c r="B29" i="134"/>
  <c r="G28" i="134"/>
  <c r="F28" i="134"/>
  <c r="E28" i="134"/>
  <c r="D28" i="134"/>
  <c r="C28" i="134"/>
  <c r="B28" i="134"/>
  <c r="G27" i="134"/>
  <c r="F27" i="134"/>
  <c r="E27" i="134"/>
  <c r="D27" i="134"/>
  <c r="C27" i="134"/>
  <c r="B27" i="134"/>
  <c r="G26" i="134"/>
  <c r="F26" i="134"/>
  <c r="E26" i="134"/>
  <c r="D26" i="134"/>
  <c r="C26" i="134"/>
  <c r="B26" i="134"/>
  <c r="G25" i="134"/>
  <c r="F25" i="134"/>
  <c r="E25" i="134"/>
  <c r="D25" i="134"/>
  <c r="C25" i="134"/>
  <c r="B25" i="134"/>
  <c r="G24" i="134"/>
  <c r="F24" i="134"/>
  <c r="E24" i="134"/>
  <c r="D24" i="134"/>
  <c r="C24" i="134"/>
  <c r="B24" i="134"/>
  <c r="G23" i="134"/>
  <c r="F23" i="134"/>
  <c r="E23" i="134"/>
  <c r="D23" i="134"/>
  <c r="C23" i="134"/>
  <c r="B23" i="134"/>
  <c r="G22" i="134"/>
  <c r="F22" i="134"/>
  <c r="E22" i="134"/>
  <c r="D22" i="134"/>
  <c r="C22" i="134"/>
  <c r="B22" i="134"/>
  <c r="G21" i="134"/>
  <c r="F21" i="134"/>
  <c r="E21" i="134"/>
  <c r="D21" i="134"/>
  <c r="C21" i="134"/>
  <c r="B21" i="134"/>
  <c r="G20" i="134"/>
  <c r="F20" i="134"/>
  <c r="E20" i="134"/>
  <c r="D20" i="134"/>
  <c r="C20" i="134"/>
  <c r="B20" i="134"/>
  <c r="G19" i="134"/>
  <c r="F19" i="134"/>
  <c r="E19" i="134"/>
  <c r="D19" i="134"/>
  <c r="C19" i="134"/>
  <c r="B19" i="134"/>
  <c r="G18" i="134"/>
  <c r="F18" i="134"/>
  <c r="E18" i="134"/>
  <c r="D18" i="134"/>
  <c r="C18" i="134"/>
  <c r="B18" i="134"/>
  <c r="G17" i="134"/>
  <c r="F17" i="134"/>
  <c r="E17" i="134"/>
  <c r="D17" i="134"/>
  <c r="C17" i="134"/>
  <c r="B17" i="134"/>
  <c r="G16" i="134"/>
  <c r="F16" i="134"/>
  <c r="E16" i="134"/>
  <c r="D16" i="134"/>
  <c r="C16" i="134"/>
  <c r="B16" i="134"/>
  <c r="G15" i="134"/>
  <c r="F15" i="134"/>
  <c r="E15" i="134"/>
  <c r="D15" i="134"/>
  <c r="C15" i="134"/>
  <c r="B15" i="134"/>
  <c r="G14" i="134"/>
  <c r="F14" i="134"/>
  <c r="E14" i="134"/>
  <c r="D14" i="134"/>
  <c r="C14" i="134"/>
  <c r="B14" i="134"/>
  <c r="G13" i="134"/>
  <c r="F13" i="134"/>
  <c r="E13" i="134"/>
  <c r="D13" i="134"/>
  <c r="C13" i="134"/>
  <c r="B13" i="134"/>
  <c r="G12" i="134"/>
  <c r="F12" i="134"/>
  <c r="E12" i="134"/>
  <c r="D12" i="134"/>
  <c r="C12" i="134"/>
  <c r="B12" i="134"/>
  <c r="G11" i="134"/>
  <c r="F11" i="134"/>
  <c r="E11" i="134"/>
  <c r="D11" i="134"/>
  <c r="C11" i="134"/>
  <c r="B11" i="134"/>
  <c r="B112" i="142"/>
  <c r="H112" i="142" s="1"/>
  <c r="P112" i="142" s="1"/>
  <c r="B112" i="135"/>
  <c r="R113" i="14"/>
  <c r="J113" i="4" s="1"/>
  <c r="G112" i="142"/>
  <c r="F112" i="135"/>
  <c r="M112" i="142" s="1"/>
  <c r="F112" i="142"/>
  <c r="E112" i="135"/>
  <c r="L112" i="142"/>
  <c r="E112" i="142"/>
  <c r="D112" i="135"/>
  <c r="D112" i="142"/>
  <c r="C112" i="135"/>
  <c r="J112" i="142"/>
  <c r="C112" i="142"/>
  <c r="I112" i="142"/>
  <c r="B111" i="142"/>
  <c r="H111" i="142" s="1"/>
  <c r="P111" i="142" s="1"/>
  <c r="B111" i="135"/>
  <c r="R112" i="14"/>
  <c r="J112" i="4" s="1"/>
  <c r="G111" i="142"/>
  <c r="F111" i="135"/>
  <c r="M111" i="142" s="1"/>
  <c r="F111" i="142"/>
  <c r="E111" i="135"/>
  <c r="L111" i="142"/>
  <c r="E111" i="142"/>
  <c r="D111" i="135"/>
  <c r="D111" i="142"/>
  <c r="C111" i="135"/>
  <c r="J111" i="142"/>
  <c r="C111" i="142"/>
  <c r="I111" i="142"/>
  <c r="B110" i="142"/>
  <c r="H110" i="142" s="1"/>
  <c r="P110" i="142" s="1"/>
  <c r="B110" i="135"/>
  <c r="I110" i="142" s="1"/>
  <c r="R111" i="14"/>
  <c r="J111" i="4" s="1"/>
  <c r="G110" i="142"/>
  <c r="F110" i="135"/>
  <c r="M110" i="142" s="1"/>
  <c r="F110" i="142"/>
  <c r="E110" i="135"/>
  <c r="L110" i="142"/>
  <c r="E110" i="142"/>
  <c r="D110" i="135"/>
  <c r="D110" i="142"/>
  <c r="C110" i="135"/>
  <c r="J110" i="142"/>
  <c r="C110" i="142"/>
  <c r="B109" i="142"/>
  <c r="H109" i="142" s="1"/>
  <c r="P109" i="142" s="1"/>
  <c r="B109" i="135"/>
  <c r="I109" i="142" s="1"/>
  <c r="R110" i="14"/>
  <c r="J110" i="4" s="1"/>
  <c r="G109" i="142"/>
  <c r="F109" i="135"/>
  <c r="M109" i="142" s="1"/>
  <c r="F109" i="142"/>
  <c r="E109" i="135"/>
  <c r="L109" i="142"/>
  <c r="E109" i="142"/>
  <c r="D109" i="135"/>
  <c r="D109" i="142"/>
  <c r="C109" i="135"/>
  <c r="J109" i="142"/>
  <c r="C109" i="142"/>
  <c r="B108" i="142"/>
  <c r="H108" i="142" s="1"/>
  <c r="P108" i="142" s="1"/>
  <c r="B108" i="135"/>
  <c r="I108" i="142" s="1"/>
  <c r="R109" i="14"/>
  <c r="J109" i="4" s="1"/>
  <c r="G108" i="142"/>
  <c r="F108" i="135"/>
  <c r="M108" i="142" s="1"/>
  <c r="F108" i="142"/>
  <c r="E108" i="135"/>
  <c r="L108" i="142"/>
  <c r="E108" i="142"/>
  <c r="D108" i="135"/>
  <c r="D108" i="142"/>
  <c r="C108" i="135"/>
  <c r="J108" i="142"/>
  <c r="C108" i="142"/>
  <c r="B107" i="142"/>
  <c r="H107" i="142" s="1"/>
  <c r="P107" i="142" s="1"/>
  <c r="B107" i="135"/>
  <c r="I107" i="142" s="1"/>
  <c r="R108" i="14"/>
  <c r="J108" i="4" s="1"/>
  <c r="G107" i="142"/>
  <c r="F107" i="135"/>
  <c r="M107" i="142" s="1"/>
  <c r="F107" i="142"/>
  <c r="E107" i="135"/>
  <c r="L107" i="142"/>
  <c r="E107" i="142"/>
  <c r="D107" i="135"/>
  <c r="D107" i="142"/>
  <c r="C107" i="135"/>
  <c r="J107" i="142"/>
  <c r="C107" i="142"/>
  <c r="B106" i="142"/>
  <c r="H106" i="142" s="1"/>
  <c r="P106" i="142" s="1"/>
  <c r="B106" i="135"/>
  <c r="I106" i="142" s="1"/>
  <c r="R107" i="14"/>
  <c r="J107" i="4" s="1"/>
  <c r="G106" i="142"/>
  <c r="F106" i="135"/>
  <c r="M106" i="142" s="1"/>
  <c r="F106" i="142"/>
  <c r="E106" i="135"/>
  <c r="L106" i="142"/>
  <c r="E106" i="142"/>
  <c r="D106" i="135"/>
  <c r="D106" i="142"/>
  <c r="C106" i="135"/>
  <c r="J106" i="142"/>
  <c r="C106" i="142"/>
  <c r="B105" i="142"/>
  <c r="H105" i="142" s="1"/>
  <c r="P105" i="142" s="1"/>
  <c r="B105" i="135"/>
  <c r="I105" i="142" s="1"/>
  <c r="R106" i="14"/>
  <c r="J106" i="4" s="1"/>
  <c r="G105" i="142"/>
  <c r="F105" i="135"/>
  <c r="M105" i="142" s="1"/>
  <c r="F105" i="142"/>
  <c r="E105" i="135"/>
  <c r="L105" i="142"/>
  <c r="E105" i="142"/>
  <c r="D105" i="135"/>
  <c r="D105" i="142"/>
  <c r="C105" i="135"/>
  <c r="J105" i="142"/>
  <c r="C105" i="142"/>
  <c r="B104" i="142"/>
  <c r="H104" i="142" s="1"/>
  <c r="P104" i="142" s="1"/>
  <c r="B104" i="135"/>
  <c r="I104" i="142" s="1"/>
  <c r="R105" i="14"/>
  <c r="J105" i="4" s="1"/>
  <c r="G104" i="142"/>
  <c r="F104" i="135"/>
  <c r="M104" i="142" s="1"/>
  <c r="F104" i="142"/>
  <c r="E104" i="135"/>
  <c r="L104" i="142"/>
  <c r="E104" i="142"/>
  <c r="D104" i="135"/>
  <c r="D104" i="142"/>
  <c r="C104" i="135"/>
  <c r="J104" i="142"/>
  <c r="C104" i="142"/>
  <c r="B103" i="142"/>
  <c r="H103" i="142" s="1"/>
  <c r="P103" i="142" s="1"/>
  <c r="B103" i="135"/>
  <c r="I103" i="142" s="1"/>
  <c r="R104" i="14"/>
  <c r="J104" i="4" s="1"/>
  <c r="G103" i="142"/>
  <c r="F103" i="135"/>
  <c r="M103" i="142" s="1"/>
  <c r="F103" i="142"/>
  <c r="E103" i="135"/>
  <c r="L103" i="142"/>
  <c r="E103" i="142"/>
  <c r="D103" i="135"/>
  <c r="D103" i="142"/>
  <c r="C103" i="135"/>
  <c r="J103" i="142"/>
  <c r="C103" i="142"/>
  <c r="B102" i="142"/>
  <c r="H102" i="142" s="1"/>
  <c r="P102" i="142" s="1"/>
  <c r="B102" i="135"/>
  <c r="I102" i="142" s="1"/>
  <c r="R103" i="14"/>
  <c r="J103" i="4" s="1"/>
  <c r="G102" i="142"/>
  <c r="F102" i="135"/>
  <c r="M102" i="142" s="1"/>
  <c r="F102" i="142"/>
  <c r="E102" i="135"/>
  <c r="L102" i="142"/>
  <c r="E102" i="142"/>
  <c r="D102" i="135"/>
  <c r="D102" i="142"/>
  <c r="C102" i="135"/>
  <c r="J102" i="142"/>
  <c r="C102" i="142"/>
  <c r="B101" i="142"/>
  <c r="H101" i="142" s="1"/>
  <c r="P101" i="142" s="1"/>
  <c r="B101" i="135"/>
  <c r="I101" i="142" s="1"/>
  <c r="R102" i="14"/>
  <c r="J102" i="4" s="1"/>
  <c r="G101" i="142"/>
  <c r="F101" i="135"/>
  <c r="M101" i="142" s="1"/>
  <c r="F101" i="142"/>
  <c r="E101" i="135"/>
  <c r="L101" i="142"/>
  <c r="E101" i="142"/>
  <c r="D101" i="135"/>
  <c r="D101" i="142"/>
  <c r="C101" i="135"/>
  <c r="J101" i="142"/>
  <c r="C101" i="142"/>
  <c r="B100" i="142"/>
  <c r="H100" i="142" s="1"/>
  <c r="P100" i="142" s="1"/>
  <c r="B100" i="135"/>
  <c r="I100" i="142" s="1"/>
  <c r="R101" i="14"/>
  <c r="J101" i="4" s="1"/>
  <c r="G100" i="142"/>
  <c r="F100" i="135"/>
  <c r="M100" i="142" s="1"/>
  <c r="F100" i="142"/>
  <c r="E100" i="135"/>
  <c r="L100" i="142"/>
  <c r="E100" i="142"/>
  <c r="D100" i="135"/>
  <c r="D100" i="142"/>
  <c r="C100" i="135"/>
  <c r="J100" i="142"/>
  <c r="C100" i="142"/>
  <c r="B99" i="142"/>
  <c r="H99" i="142" s="1"/>
  <c r="P99" i="142" s="1"/>
  <c r="B99" i="135"/>
  <c r="I99" i="142" s="1"/>
  <c r="R100" i="14"/>
  <c r="J100" i="4" s="1"/>
  <c r="G99" i="142"/>
  <c r="F99" i="135"/>
  <c r="M99" i="142" s="1"/>
  <c r="F99" i="142"/>
  <c r="E99" i="135"/>
  <c r="L99" i="142"/>
  <c r="E99" i="142"/>
  <c r="D99" i="135"/>
  <c r="D99" i="142"/>
  <c r="C99" i="135"/>
  <c r="J99" i="142"/>
  <c r="C99" i="142"/>
  <c r="B98" i="142"/>
  <c r="H98" i="142" s="1"/>
  <c r="P98" i="142" s="1"/>
  <c r="B98" i="135"/>
  <c r="I98" i="142" s="1"/>
  <c r="R99" i="14"/>
  <c r="J99" i="4" s="1"/>
  <c r="G98" i="142"/>
  <c r="F98" i="135"/>
  <c r="M98" i="142" s="1"/>
  <c r="F98" i="142"/>
  <c r="E98" i="135"/>
  <c r="L98" i="142"/>
  <c r="E98" i="142"/>
  <c r="D98" i="135"/>
  <c r="D98" i="142"/>
  <c r="C98" i="135"/>
  <c r="J98" i="142"/>
  <c r="C98" i="142"/>
  <c r="B97" i="142"/>
  <c r="H97" i="142" s="1"/>
  <c r="P97" i="142" s="1"/>
  <c r="B97" i="135"/>
  <c r="I97" i="142" s="1"/>
  <c r="R98" i="14"/>
  <c r="J98" i="4" s="1"/>
  <c r="G97" i="142"/>
  <c r="F97" i="135"/>
  <c r="M97" i="142" s="1"/>
  <c r="F97" i="142"/>
  <c r="E97" i="135"/>
  <c r="L97" i="142"/>
  <c r="E97" i="142"/>
  <c r="D97" i="135"/>
  <c r="D97" i="142"/>
  <c r="C97" i="135"/>
  <c r="J97" i="142"/>
  <c r="C97" i="142"/>
  <c r="B96" i="142"/>
  <c r="H96" i="142" s="1"/>
  <c r="P96" i="142" s="1"/>
  <c r="B96" i="135"/>
  <c r="I96" i="142" s="1"/>
  <c r="R97" i="14"/>
  <c r="J97" i="4" s="1"/>
  <c r="G96" i="142"/>
  <c r="F96" i="135"/>
  <c r="M96" i="142" s="1"/>
  <c r="F96" i="142"/>
  <c r="E96" i="135"/>
  <c r="L96" i="142"/>
  <c r="E96" i="142"/>
  <c r="D96" i="135"/>
  <c r="D96" i="142"/>
  <c r="C96" i="135"/>
  <c r="J96" i="142"/>
  <c r="C96" i="142"/>
  <c r="B95" i="142"/>
  <c r="H95" i="142" s="1"/>
  <c r="P95" i="142" s="1"/>
  <c r="B95" i="135"/>
  <c r="I95" i="142" s="1"/>
  <c r="R96" i="14"/>
  <c r="J96" i="4" s="1"/>
  <c r="G95" i="142"/>
  <c r="F95" i="135"/>
  <c r="M95" i="142" s="1"/>
  <c r="F95" i="142"/>
  <c r="E95" i="135"/>
  <c r="L95" i="142"/>
  <c r="E95" i="142"/>
  <c r="D95" i="135"/>
  <c r="D95" i="142"/>
  <c r="C95" i="135"/>
  <c r="J95" i="142"/>
  <c r="C95" i="142"/>
  <c r="B94" i="142"/>
  <c r="H94" i="142" s="1"/>
  <c r="P94" i="142" s="1"/>
  <c r="B94" i="135"/>
  <c r="I94" i="142" s="1"/>
  <c r="R95" i="14"/>
  <c r="J95" i="4" s="1"/>
  <c r="G94" i="142"/>
  <c r="F94" i="135"/>
  <c r="M94" i="142" s="1"/>
  <c r="F94" i="142"/>
  <c r="E94" i="135"/>
  <c r="L94" i="142"/>
  <c r="E94" i="142"/>
  <c r="D94" i="135"/>
  <c r="D94" i="142"/>
  <c r="C94" i="135"/>
  <c r="J94" i="142"/>
  <c r="C94" i="142"/>
  <c r="B93" i="142"/>
  <c r="H93" i="142" s="1"/>
  <c r="P93" i="142" s="1"/>
  <c r="B93" i="135"/>
  <c r="I93" i="142" s="1"/>
  <c r="R94" i="14"/>
  <c r="J94" i="4" s="1"/>
  <c r="G93" i="142"/>
  <c r="F93" i="135"/>
  <c r="M93" i="142" s="1"/>
  <c r="F93" i="142"/>
  <c r="E93" i="135"/>
  <c r="L93" i="142"/>
  <c r="E93" i="142"/>
  <c r="D93" i="135"/>
  <c r="D93" i="142"/>
  <c r="C93" i="135"/>
  <c r="J93" i="142"/>
  <c r="C93" i="142"/>
  <c r="B92" i="142"/>
  <c r="H92" i="142" s="1"/>
  <c r="P92" i="142" s="1"/>
  <c r="B92" i="135"/>
  <c r="I92" i="142" s="1"/>
  <c r="R93" i="14"/>
  <c r="J93" i="4" s="1"/>
  <c r="G92" i="142"/>
  <c r="F92" i="135"/>
  <c r="M92" i="142" s="1"/>
  <c r="F92" i="142"/>
  <c r="E92" i="135"/>
  <c r="L92" i="142"/>
  <c r="E92" i="142"/>
  <c r="D92" i="135"/>
  <c r="D92" i="142"/>
  <c r="C92" i="135"/>
  <c r="J92" i="142"/>
  <c r="C92" i="142"/>
  <c r="B91" i="142"/>
  <c r="H91" i="142" s="1"/>
  <c r="P91" i="142" s="1"/>
  <c r="B91" i="135"/>
  <c r="I91" i="142" s="1"/>
  <c r="R92" i="14"/>
  <c r="J92" i="4" s="1"/>
  <c r="G91" i="142"/>
  <c r="F91" i="135"/>
  <c r="M91" i="142" s="1"/>
  <c r="F91" i="142"/>
  <c r="E91" i="135"/>
  <c r="L91" i="142"/>
  <c r="E91" i="142"/>
  <c r="D91" i="135"/>
  <c r="D91" i="142"/>
  <c r="C91" i="135"/>
  <c r="J91" i="142"/>
  <c r="C91" i="142"/>
  <c r="B90" i="142"/>
  <c r="H90" i="142" s="1"/>
  <c r="P90" i="142" s="1"/>
  <c r="B90" i="135"/>
  <c r="I90" i="142" s="1"/>
  <c r="R91" i="14"/>
  <c r="J91" i="4" s="1"/>
  <c r="G90" i="142"/>
  <c r="F90" i="135"/>
  <c r="M90" i="142" s="1"/>
  <c r="F90" i="142"/>
  <c r="E90" i="135"/>
  <c r="L90" i="142"/>
  <c r="E90" i="142"/>
  <c r="D90" i="135"/>
  <c r="D90" i="142"/>
  <c r="C90" i="135"/>
  <c r="J90" i="142"/>
  <c r="C90" i="142"/>
  <c r="B89" i="142"/>
  <c r="H89" i="142" s="1"/>
  <c r="P89" i="142" s="1"/>
  <c r="B89" i="135"/>
  <c r="I89" i="142" s="1"/>
  <c r="R90" i="14"/>
  <c r="J90" i="4" s="1"/>
  <c r="G89" i="142"/>
  <c r="F89" i="135"/>
  <c r="M89" i="142" s="1"/>
  <c r="F89" i="142"/>
  <c r="E89" i="135"/>
  <c r="L89" i="142"/>
  <c r="E89" i="142"/>
  <c r="D89" i="135"/>
  <c r="D89" i="142"/>
  <c r="C89" i="135"/>
  <c r="J89" i="142"/>
  <c r="C89" i="142"/>
  <c r="B88" i="142"/>
  <c r="H88" i="142" s="1"/>
  <c r="P88" i="142" s="1"/>
  <c r="B88" i="135"/>
  <c r="I88" i="142" s="1"/>
  <c r="R89" i="14"/>
  <c r="J89" i="4" s="1"/>
  <c r="G88" i="142"/>
  <c r="F88" i="135"/>
  <c r="M88" i="142" s="1"/>
  <c r="F88" i="142"/>
  <c r="E88" i="135"/>
  <c r="L88" i="142"/>
  <c r="E88" i="142"/>
  <c r="D88" i="135"/>
  <c r="D88" i="142"/>
  <c r="C88" i="135"/>
  <c r="J88" i="142"/>
  <c r="C88" i="142"/>
  <c r="B87" i="142"/>
  <c r="H87" i="142" s="1"/>
  <c r="P87" i="142" s="1"/>
  <c r="B87" i="135"/>
  <c r="I87" i="142" s="1"/>
  <c r="R88" i="14"/>
  <c r="J88" i="4" s="1"/>
  <c r="G87" i="142"/>
  <c r="F87" i="135"/>
  <c r="M87" i="142" s="1"/>
  <c r="F87" i="142"/>
  <c r="E87" i="135"/>
  <c r="L87" i="142"/>
  <c r="E87" i="142"/>
  <c r="D87" i="135"/>
  <c r="D87" i="142"/>
  <c r="C87" i="135"/>
  <c r="J87" i="142"/>
  <c r="C87" i="142"/>
  <c r="B86" i="142"/>
  <c r="H86" i="142" s="1"/>
  <c r="P86" i="142" s="1"/>
  <c r="B86" i="135"/>
  <c r="I86" i="142" s="1"/>
  <c r="R87" i="14"/>
  <c r="J87" i="4" s="1"/>
  <c r="G86" i="142"/>
  <c r="F86" i="135"/>
  <c r="M86" i="142" s="1"/>
  <c r="F86" i="142"/>
  <c r="E86" i="135"/>
  <c r="L86" i="142"/>
  <c r="E86" i="142"/>
  <c r="D86" i="135"/>
  <c r="D86" i="142"/>
  <c r="C86" i="135"/>
  <c r="J86" i="142"/>
  <c r="C86" i="142"/>
  <c r="B85" i="142"/>
  <c r="H85" i="142" s="1"/>
  <c r="P85" i="142" s="1"/>
  <c r="B85" i="135"/>
  <c r="I85" i="142" s="1"/>
  <c r="R86" i="14"/>
  <c r="J86" i="4" s="1"/>
  <c r="G85" i="142"/>
  <c r="F85" i="135"/>
  <c r="M85" i="142" s="1"/>
  <c r="F85" i="142"/>
  <c r="E85" i="135"/>
  <c r="L85" i="142"/>
  <c r="E85" i="142"/>
  <c r="D85" i="135"/>
  <c r="D85" i="142"/>
  <c r="C85" i="135"/>
  <c r="J85" i="142"/>
  <c r="C85" i="142"/>
  <c r="B84" i="142"/>
  <c r="H84" i="142" s="1"/>
  <c r="P84" i="142" s="1"/>
  <c r="B84" i="135"/>
  <c r="I84" i="142" s="1"/>
  <c r="R85" i="14"/>
  <c r="J85" i="4" s="1"/>
  <c r="G84" i="142"/>
  <c r="F84" i="135"/>
  <c r="M84" i="142" s="1"/>
  <c r="F84" i="142"/>
  <c r="E84" i="135"/>
  <c r="L84" i="142"/>
  <c r="E84" i="142"/>
  <c r="D84" i="135"/>
  <c r="D84" i="142"/>
  <c r="C84" i="135"/>
  <c r="J84" i="142"/>
  <c r="C84" i="142"/>
  <c r="B83" i="142"/>
  <c r="H83" i="142" s="1"/>
  <c r="P83" i="142" s="1"/>
  <c r="B83" i="135"/>
  <c r="I83" i="142" s="1"/>
  <c r="R84" i="14"/>
  <c r="J84" i="4" s="1"/>
  <c r="G83" i="142"/>
  <c r="F83" i="135"/>
  <c r="M83" i="142" s="1"/>
  <c r="F83" i="142"/>
  <c r="E83" i="135"/>
  <c r="L83" i="142"/>
  <c r="E83" i="142"/>
  <c r="D83" i="135"/>
  <c r="D83" i="142"/>
  <c r="C83" i="135"/>
  <c r="J83" i="142"/>
  <c r="C83" i="142"/>
  <c r="B82" i="142"/>
  <c r="H82" i="142" s="1"/>
  <c r="P82" i="142" s="1"/>
  <c r="B82" i="135"/>
  <c r="I82" i="142" s="1"/>
  <c r="R83" i="14"/>
  <c r="J83" i="4" s="1"/>
  <c r="G82" i="142"/>
  <c r="F82" i="135"/>
  <c r="M82" i="142" s="1"/>
  <c r="F82" i="142"/>
  <c r="E82" i="135"/>
  <c r="L82" i="142"/>
  <c r="E82" i="142"/>
  <c r="D82" i="135"/>
  <c r="D82" i="142"/>
  <c r="C82" i="135"/>
  <c r="J82" i="142"/>
  <c r="C82" i="142"/>
  <c r="B81" i="142"/>
  <c r="H81" i="142" s="1"/>
  <c r="P81" i="142" s="1"/>
  <c r="B81" i="135"/>
  <c r="I81" i="142" s="1"/>
  <c r="R82" i="14"/>
  <c r="J82" i="4" s="1"/>
  <c r="G81" i="142"/>
  <c r="F81" i="135"/>
  <c r="M81" i="142" s="1"/>
  <c r="F81" i="142"/>
  <c r="E81" i="135"/>
  <c r="L81" i="142"/>
  <c r="E81" i="142"/>
  <c r="D81" i="135"/>
  <c r="D81" i="142"/>
  <c r="C81" i="135"/>
  <c r="J81" i="142"/>
  <c r="C81" i="142"/>
  <c r="B80" i="142"/>
  <c r="H80" i="142" s="1"/>
  <c r="P80" i="142" s="1"/>
  <c r="B80" i="135"/>
  <c r="I80" i="142" s="1"/>
  <c r="R81" i="14"/>
  <c r="J81" i="4" s="1"/>
  <c r="G80" i="142"/>
  <c r="F80" i="135"/>
  <c r="M80" i="142" s="1"/>
  <c r="F80" i="142"/>
  <c r="E80" i="135"/>
  <c r="L80" i="142"/>
  <c r="E80" i="142"/>
  <c r="D80" i="135"/>
  <c r="D80" i="142"/>
  <c r="C80" i="135"/>
  <c r="J80" i="142"/>
  <c r="C80" i="142"/>
  <c r="B79" i="142"/>
  <c r="H79" i="142" s="1"/>
  <c r="P79" i="142" s="1"/>
  <c r="B79" i="135"/>
  <c r="I79" i="142" s="1"/>
  <c r="R80" i="14"/>
  <c r="J80" i="4" s="1"/>
  <c r="G79" i="142"/>
  <c r="F79" i="135"/>
  <c r="M79" i="142" s="1"/>
  <c r="F79" i="142"/>
  <c r="E79" i="135"/>
  <c r="L79" i="142"/>
  <c r="E79" i="142"/>
  <c r="D79" i="135"/>
  <c r="D79" i="142"/>
  <c r="C79" i="135"/>
  <c r="J79" i="142"/>
  <c r="C79" i="142"/>
  <c r="B78" i="142"/>
  <c r="H78" i="142" s="1"/>
  <c r="P78" i="142" s="1"/>
  <c r="B78" i="135"/>
  <c r="I78" i="142" s="1"/>
  <c r="R79" i="14"/>
  <c r="J79" i="4" s="1"/>
  <c r="G78" i="142"/>
  <c r="F78" i="135"/>
  <c r="M78" i="142" s="1"/>
  <c r="F78" i="142"/>
  <c r="E78" i="135"/>
  <c r="L78" i="142"/>
  <c r="E78" i="142"/>
  <c r="D78" i="135"/>
  <c r="D78" i="142"/>
  <c r="C78" i="135"/>
  <c r="J78" i="142"/>
  <c r="C78" i="142"/>
  <c r="B77" i="142"/>
  <c r="H77" i="142" s="1"/>
  <c r="P77" i="142" s="1"/>
  <c r="B77" i="135"/>
  <c r="I77" i="142" s="1"/>
  <c r="R78" i="14"/>
  <c r="J78" i="4" s="1"/>
  <c r="G77" i="142"/>
  <c r="F77" i="135"/>
  <c r="M77" i="142" s="1"/>
  <c r="F77" i="142"/>
  <c r="E77" i="135"/>
  <c r="L77" i="142"/>
  <c r="E77" i="142"/>
  <c r="D77" i="135"/>
  <c r="D77" i="142"/>
  <c r="C77" i="135"/>
  <c r="J77" i="142"/>
  <c r="C77" i="142"/>
  <c r="B76" i="142"/>
  <c r="H76" i="142" s="1"/>
  <c r="P76" i="142" s="1"/>
  <c r="B76" i="135"/>
  <c r="I76" i="142" s="1"/>
  <c r="R77" i="14"/>
  <c r="J77" i="4" s="1"/>
  <c r="G76" i="142"/>
  <c r="F76" i="135"/>
  <c r="M76" i="142" s="1"/>
  <c r="F76" i="142"/>
  <c r="E76" i="135"/>
  <c r="L76" i="142"/>
  <c r="E76" i="142"/>
  <c r="D76" i="135"/>
  <c r="D76" i="142"/>
  <c r="C76" i="135"/>
  <c r="J76" i="142"/>
  <c r="C76" i="142"/>
  <c r="B75" i="142"/>
  <c r="H75" i="142" s="1"/>
  <c r="P75" i="142" s="1"/>
  <c r="B75" i="135"/>
  <c r="I75" i="142" s="1"/>
  <c r="R76" i="14"/>
  <c r="J76" i="4" s="1"/>
  <c r="G75" i="142"/>
  <c r="F75" i="135"/>
  <c r="M75" i="142" s="1"/>
  <c r="F75" i="142"/>
  <c r="E75" i="135"/>
  <c r="L75" i="142"/>
  <c r="E75" i="142"/>
  <c r="D75" i="135"/>
  <c r="D75" i="142"/>
  <c r="C75" i="135"/>
  <c r="J75" i="142"/>
  <c r="C75" i="142"/>
  <c r="B74" i="142"/>
  <c r="H74" i="142" s="1"/>
  <c r="P74" i="142" s="1"/>
  <c r="B74" i="135"/>
  <c r="I74" i="142" s="1"/>
  <c r="R75" i="14"/>
  <c r="J75" i="4" s="1"/>
  <c r="G74" i="142"/>
  <c r="F74" i="135"/>
  <c r="M74" i="142" s="1"/>
  <c r="F74" i="142"/>
  <c r="E74" i="135"/>
  <c r="L74" i="142"/>
  <c r="E74" i="142"/>
  <c r="D74" i="135"/>
  <c r="D74" i="142"/>
  <c r="C74" i="135"/>
  <c r="J74" i="142"/>
  <c r="C74" i="142"/>
  <c r="B73" i="142"/>
  <c r="H73" i="142" s="1"/>
  <c r="P73" i="142" s="1"/>
  <c r="B73" i="135"/>
  <c r="I73" i="142" s="1"/>
  <c r="R74" i="14"/>
  <c r="J74" i="4" s="1"/>
  <c r="G73" i="142"/>
  <c r="F73" i="135"/>
  <c r="M73" i="142" s="1"/>
  <c r="F73" i="142"/>
  <c r="E73" i="135"/>
  <c r="L73" i="142"/>
  <c r="E73" i="142"/>
  <c r="D73" i="135"/>
  <c r="D73" i="142"/>
  <c r="C73" i="135"/>
  <c r="J73" i="142"/>
  <c r="C73" i="142"/>
  <c r="B72" i="142"/>
  <c r="H72" i="142" s="1"/>
  <c r="P72" i="142" s="1"/>
  <c r="B72" i="135"/>
  <c r="R73" i="14"/>
  <c r="J73" i="4" s="1"/>
  <c r="G72" i="142"/>
  <c r="F72" i="135"/>
  <c r="M72" i="142"/>
  <c r="F72" i="142"/>
  <c r="E72" i="135"/>
  <c r="L72" i="142"/>
  <c r="E72" i="142"/>
  <c r="K72" i="142" s="1"/>
  <c r="D72" i="135"/>
  <c r="D72" i="142"/>
  <c r="J72" i="142" s="1"/>
  <c r="C72" i="135"/>
  <c r="C72" i="142"/>
  <c r="I72" i="142"/>
  <c r="B71" i="142"/>
  <c r="B71" i="135"/>
  <c r="R72" i="14"/>
  <c r="J72" i="4"/>
  <c r="G71" i="142"/>
  <c r="F71" i="135"/>
  <c r="M71" i="142"/>
  <c r="F71" i="142"/>
  <c r="L71" i="142" s="1"/>
  <c r="E71" i="135"/>
  <c r="E71" i="142"/>
  <c r="K71" i="142" s="1"/>
  <c r="D71" i="135"/>
  <c r="D71" i="142"/>
  <c r="C71" i="135"/>
  <c r="J71" i="142"/>
  <c r="C71" i="142"/>
  <c r="I71" i="142"/>
  <c r="B70" i="142"/>
  <c r="B70" i="135"/>
  <c r="R71" i="14"/>
  <c r="J71" i="4"/>
  <c r="G70" i="142"/>
  <c r="F70" i="135"/>
  <c r="M70" i="142"/>
  <c r="F70" i="142"/>
  <c r="E70" i="135"/>
  <c r="L70" i="142"/>
  <c r="E70" i="142"/>
  <c r="K70" i="142" s="1"/>
  <c r="D70" i="135"/>
  <c r="D70" i="142"/>
  <c r="J70" i="142" s="1"/>
  <c r="C70" i="135"/>
  <c r="C70" i="142"/>
  <c r="I70" i="142"/>
  <c r="B69" i="142"/>
  <c r="B69" i="135"/>
  <c r="R70" i="14"/>
  <c r="J70" i="4"/>
  <c r="G69" i="142"/>
  <c r="F69" i="135"/>
  <c r="M69" i="142"/>
  <c r="F69" i="142"/>
  <c r="L69" i="142" s="1"/>
  <c r="E69" i="135"/>
  <c r="E69" i="142"/>
  <c r="K69" i="142" s="1"/>
  <c r="D69" i="135"/>
  <c r="D69" i="142"/>
  <c r="C69" i="135"/>
  <c r="J69" i="142"/>
  <c r="C69" i="142"/>
  <c r="I69" i="142"/>
  <c r="B68" i="142"/>
  <c r="B68" i="135"/>
  <c r="R69" i="14"/>
  <c r="J69" i="4"/>
  <c r="G68" i="142"/>
  <c r="F68" i="135"/>
  <c r="M68" i="142"/>
  <c r="F68" i="142"/>
  <c r="E68" i="135"/>
  <c r="L68" i="142"/>
  <c r="E68" i="142"/>
  <c r="K68" i="142" s="1"/>
  <c r="D68" i="135"/>
  <c r="D68" i="142"/>
  <c r="J68" i="142" s="1"/>
  <c r="C68" i="135"/>
  <c r="C68" i="142"/>
  <c r="I68" i="142"/>
  <c r="B67" i="142"/>
  <c r="B67" i="135"/>
  <c r="R68" i="14"/>
  <c r="J68" i="4"/>
  <c r="G67" i="142"/>
  <c r="F67" i="135"/>
  <c r="M67" i="142"/>
  <c r="F67" i="142"/>
  <c r="L67" i="142" s="1"/>
  <c r="E67" i="135"/>
  <c r="E67" i="142"/>
  <c r="K67" i="142" s="1"/>
  <c r="D67" i="135"/>
  <c r="D67" i="142"/>
  <c r="C67" i="135"/>
  <c r="J67" i="142"/>
  <c r="C67" i="142"/>
  <c r="I67" i="142"/>
  <c r="B66" i="142"/>
  <c r="B66" i="135"/>
  <c r="R67" i="14"/>
  <c r="J67" i="4"/>
  <c r="G66" i="142"/>
  <c r="F66" i="135"/>
  <c r="M66" i="142"/>
  <c r="F66" i="142"/>
  <c r="E66" i="135"/>
  <c r="L66" i="142"/>
  <c r="E66" i="142"/>
  <c r="K66" i="142" s="1"/>
  <c r="D66" i="135"/>
  <c r="D66" i="142"/>
  <c r="J66" i="142" s="1"/>
  <c r="C66" i="135"/>
  <c r="C66" i="142"/>
  <c r="I66" i="142"/>
  <c r="B65" i="142"/>
  <c r="B65" i="135"/>
  <c r="R66" i="14"/>
  <c r="J66" i="4"/>
  <c r="G65" i="142"/>
  <c r="F65" i="135"/>
  <c r="M65" i="142"/>
  <c r="F65" i="142"/>
  <c r="L65" i="142" s="1"/>
  <c r="E65" i="135"/>
  <c r="E65" i="142"/>
  <c r="K65" i="142" s="1"/>
  <c r="D65" i="135"/>
  <c r="D65" i="142"/>
  <c r="C65" i="135"/>
  <c r="J65" i="142"/>
  <c r="C65" i="142"/>
  <c r="I65" i="142"/>
  <c r="B64" i="142"/>
  <c r="B64" i="135"/>
  <c r="R65" i="14"/>
  <c r="J65" i="4"/>
  <c r="G64" i="142"/>
  <c r="F64" i="135"/>
  <c r="M64" i="142"/>
  <c r="F64" i="142"/>
  <c r="E64" i="135"/>
  <c r="L64" i="142"/>
  <c r="E64" i="142"/>
  <c r="K64" i="142" s="1"/>
  <c r="D64" i="135"/>
  <c r="D64" i="142"/>
  <c r="J64" i="142" s="1"/>
  <c r="C64" i="135"/>
  <c r="C64" i="142"/>
  <c r="I64" i="142"/>
  <c r="B63" i="142"/>
  <c r="B63" i="135"/>
  <c r="R64" i="14"/>
  <c r="J64" i="4"/>
  <c r="G63" i="142"/>
  <c r="F63" i="135"/>
  <c r="M63" i="142"/>
  <c r="F63" i="142"/>
  <c r="L63" i="142" s="1"/>
  <c r="E63" i="135"/>
  <c r="E63" i="142"/>
  <c r="K63" i="142" s="1"/>
  <c r="D63" i="135"/>
  <c r="D63" i="142"/>
  <c r="C63" i="135"/>
  <c r="J63" i="142"/>
  <c r="C63" i="142"/>
  <c r="I63" i="142"/>
  <c r="B62" i="142"/>
  <c r="B62" i="135"/>
  <c r="R63" i="14"/>
  <c r="J63" i="4"/>
  <c r="G62" i="142"/>
  <c r="F62" i="135"/>
  <c r="M62" i="142"/>
  <c r="F62" i="142"/>
  <c r="E62" i="135"/>
  <c r="L62" i="142"/>
  <c r="E62" i="142"/>
  <c r="K62" i="142" s="1"/>
  <c r="D62" i="135"/>
  <c r="D62" i="142"/>
  <c r="J62" i="142" s="1"/>
  <c r="C62" i="135"/>
  <c r="C62" i="142"/>
  <c r="I62" i="142"/>
  <c r="B61" i="142"/>
  <c r="B61" i="135"/>
  <c r="R62" i="14"/>
  <c r="J62" i="4"/>
  <c r="G61" i="142"/>
  <c r="F61" i="135"/>
  <c r="M61" i="142"/>
  <c r="F61" i="142"/>
  <c r="L61" i="142" s="1"/>
  <c r="E61" i="135"/>
  <c r="E61" i="142"/>
  <c r="K61" i="142" s="1"/>
  <c r="D61" i="135"/>
  <c r="D61" i="142"/>
  <c r="C61" i="135"/>
  <c r="J61" i="142"/>
  <c r="C61" i="142"/>
  <c r="I61" i="142"/>
  <c r="B60" i="142"/>
  <c r="B60" i="135"/>
  <c r="R61" i="14"/>
  <c r="J61" i="4"/>
  <c r="G60" i="142"/>
  <c r="F60" i="135"/>
  <c r="M60" i="142"/>
  <c r="F60" i="142"/>
  <c r="E60" i="135"/>
  <c r="L60" i="142"/>
  <c r="E60" i="142"/>
  <c r="K60" i="142" s="1"/>
  <c r="D60" i="135"/>
  <c r="D60" i="142"/>
  <c r="J60" i="142" s="1"/>
  <c r="C60" i="135"/>
  <c r="C60" i="142"/>
  <c r="I60" i="142"/>
  <c r="B59" i="142"/>
  <c r="B59" i="135"/>
  <c r="R60" i="14"/>
  <c r="J60" i="4"/>
  <c r="G59" i="142"/>
  <c r="F59" i="135"/>
  <c r="M59" i="142"/>
  <c r="F59" i="142"/>
  <c r="L59" i="142" s="1"/>
  <c r="E59" i="135"/>
  <c r="E59" i="142"/>
  <c r="K59" i="142" s="1"/>
  <c r="D59" i="135"/>
  <c r="D59" i="142"/>
  <c r="C59" i="135"/>
  <c r="J59" i="142"/>
  <c r="C59" i="142"/>
  <c r="I59" i="142"/>
  <c r="B58" i="142"/>
  <c r="B58" i="135"/>
  <c r="R59" i="14"/>
  <c r="J59" i="4"/>
  <c r="G58" i="142"/>
  <c r="F58" i="135"/>
  <c r="M58" i="142"/>
  <c r="F58" i="142"/>
  <c r="E58" i="135"/>
  <c r="L58" i="142"/>
  <c r="E58" i="142"/>
  <c r="K58" i="142" s="1"/>
  <c r="D58" i="135"/>
  <c r="D58" i="142"/>
  <c r="J58" i="142" s="1"/>
  <c r="C58" i="135"/>
  <c r="C58" i="142"/>
  <c r="I58" i="142"/>
  <c r="B57" i="142"/>
  <c r="B57" i="135"/>
  <c r="R58" i="14"/>
  <c r="J58" i="4"/>
  <c r="G57" i="142"/>
  <c r="F57" i="135"/>
  <c r="M57" i="142"/>
  <c r="C57" i="142"/>
  <c r="B56" i="142"/>
  <c r="B56" i="135"/>
  <c r="H56" i="142"/>
  <c r="P56" i="142" s="1"/>
  <c r="R57" i="14"/>
  <c r="J57" i="4"/>
  <c r="G56" i="142"/>
  <c r="M56" i="142" s="1"/>
  <c r="F56" i="135"/>
  <c r="C56" i="142"/>
  <c r="I56" i="142"/>
  <c r="B55" i="142"/>
  <c r="B55" i="135"/>
  <c r="H55" i="142" s="1"/>
  <c r="P55" i="142" s="1"/>
  <c r="R56" i="14"/>
  <c r="J56" i="4" s="1"/>
  <c r="G55" i="142"/>
  <c r="M55" i="142" s="1"/>
  <c r="F55" i="135"/>
  <c r="C55" i="142"/>
  <c r="I55" i="142" s="1"/>
  <c r="B54" i="142"/>
  <c r="B54" i="135"/>
  <c r="H54" i="142"/>
  <c r="P54" i="142" s="1"/>
  <c r="R55" i="14"/>
  <c r="J55" i="4"/>
  <c r="G54" i="142"/>
  <c r="F54" i="135"/>
  <c r="M54" i="142" s="1"/>
  <c r="C54" i="142"/>
  <c r="I54" i="142"/>
  <c r="B53" i="142"/>
  <c r="H53" i="142" s="1"/>
  <c r="B53" i="135"/>
  <c r="R54" i="14"/>
  <c r="J54" i="4" s="1"/>
  <c r="P53" i="142" s="1"/>
  <c r="G53" i="142"/>
  <c r="F53" i="135"/>
  <c r="M53" i="142" s="1"/>
  <c r="C53" i="142"/>
  <c r="I53" i="142" s="1"/>
  <c r="B52" i="142"/>
  <c r="H52" i="142" s="1"/>
  <c r="P52" i="142" s="1"/>
  <c r="B52" i="135"/>
  <c r="R53" i="14"/>
  <c r="J53" i="4"/>
  <c r="G52" i="142"/>
  <c r="F52" i="135"/>
  <c r="M52" i="142"/>
  <c r="C52" i="142"/>
  <c r="I52" i="142" s="1"/>
  <c r="B51" i="142"/>
  <c r="B51" i="135"/>
  <c r="H51" i="142"/>
  <c r="R52" i="14"/>
  <c r="J52" i="4" s="1"/>
  <c r="P51" i="142"/>
  <c r="G51" i="142"/>
  <c r="F51" i="135"/>
  <c r="C51" i="142"/>
  <c r="I51" i="142"/>
  <c r="B50" i="142"/>
  <c r="H50" i="142" s="1"/>
  <c r="B50" i="135"/>
  <c r="R51" i="14"/>
  <c r="J51" i="4" s="1"/>
  <c r="G50" i="142"/>
  <c r="F50" i="135"/>
  <c r="M50" i="142"/>
  <c r="C50" i="142"/>
  <c r="I50" i="142"/>
  <c r="B49" i="142"/>
  <c r="B49" i="135"/>
  <c r="R50" i="14"/>
  <c r="J50" i="4"/>
  <c r="G49" i="142"/>
  <c r="F49" i="135"/>
  <c r="M49" i="142"/>
  <c r="C49" i="142"/>
  <c r="B48" i="142"/>
  <c r="H48" i="142" s="1"/>
  <c r="P48" i="142" s="1"/>
  <c r="B48" i="135"/>
  <c r="R49" i="14"/>
  <c r="J49" i="4"/>
  <c r="G48" i="142"/>
  <c r="F48" i="135"/>
  <c r="M48" i="142"/>
  <c r="C48" i="142"/>
  <c r="I48" i="142"/>
  <c r="B47" i="142"/>
  <c r="B47" i="135"/>
  <c r="H47" i="142" s="1"/>
  <c r="P47" i="142" s="1"/>
  <c r="R48" i="14"/>
  <c r="J48" i="4" s="1"/>
  <c r="G47" i="142"/>
  <c r="M47" i="142" s="1"/>
  <c r="F47" i="135"/>
  <c r="C47" i="142"/>
  <c r="I47" i="142" s="1"/>
  <c r="B46" i="142"/>
  <c r="H46" i="142" s="1"/>
  <c r="P46" i="142" s="1"/>
  <c r="B46" i="135"/>
  <c r="R47" i="14"/>
  <c r="J47" i="4"/>
  <c r="G46" i="142"/>
  <c r="M46" i="142" s="1"/>
  <c r="F46" i="135"/>
  <c r="C46" i="142"/>
  <c r="I46" i="142"/>
  <c r="B45" i="142"/>
  <c r="H45" i="142" s="1"/>
  <c r="B45" i="135"/>
  <c r="R46" i="14"/>
  <c r="J46" i="4" s="1"/>
  <c r="P45" i="142" s="1"/>
  <c r="G45" i="142"/>
  <c r="F45" i="135"/>
  <c r="M45" i="142" s="1"/>
  <c r="C45" i="142"/>
  <c r="I45" i="142" s="1"/>
  <c r="B44" i="142"/>
  <c r="B44" i="135"/>
  <c r="H44" i="142" s="1"/>
  <c r="P44" i="142" s="1"/>
  <c r="R45" i="14"/>
  <c r="J45" i="4"/>
  <c r="G44" i="142"/>
  <c r="M44" i="142" s="1"/>
  <c r="F44" i="135"/>
  <c r="C44" i="142"/>
  <c r="I44" i="142" s="1"/>
  <c r="B43" i="142"/>
  <c r="B43" i="135"/>
  <c r="H43" i="142"/>
  <c r="P43" i="142" s="1"/>
  <c r="R44" i="14"/>
  <c r="J44" i="4" s="1"/>
  <c r="G43" i="142"/>
  <c r="F43" i="135"/>
  <c r="C43" i="142"/>
  <c r="I43" i="142"/>
  <c r="B42" i="142"/>
  <c r="B42" i="135"/>
  <c r="H42" i="142"/>
  <c r="R43" i="14"/>
  <c r="J43" i="4" s="1"/>
  <c r="G42" i="142"/>
  <c r="M42" i="142" s="1"/>
  <c r="F42" i="135"/>
  <c r="C42" i="142"/>
  <c r="I42" i="142"/>
  <c r="B41" i="142"/>
  <c r="B41" i="135"/>
  <c r="R42" i="14"/>
  <c r="J42" i="4"/>
  <c r="G41" i="142"/>
  <c r="F41" i="135"/>
  <c r="M41" i="142"/>
  <c r="C41" i="142"/>
  <c r="B40" i="142"/>
  <c r="B40" i="135"/>
  <c r="H40" i="142"/>
  <c r="P40" i="142" s="1"/>
  <c r="R41" i="14"/>
  <c r="J41" i="4"/>
  <c r="G40" i="142"/>
  <c r="M40" i="142" s="1"/>
  <c r="F40" i="135"/>
  <c r="C40" i="142"/>
  <c r="I40" i="142"/>
  <c r="B39" i="142"/>
  <c r="B39" i="135"/>
  <c r="H39" i="142" s="1"/>
  <c r="P39" i="142" s="1"/>
  <c r="R40" i="14"/>
  <c r="J40" i="4" s="1"/>
  <c r="G39" i="142"/>
  <c r="M39" i="142" s="1"/>
  <c r="F39" i="135"/>
  <c r="C39" i="142"/>
  <c r="I39" i="142" s="1"/>
  <c r="B38" i="142"/>
  <c r="B38" i="135"/>
  <c r="H38" i="142"/>
  <c r="P38" i="142" s="1"/>
  <c r="R39" i="14"/>
  <c r="J39" i="4"/>
  <c r="G38" i="142"/>
  <c r="F38" i="135"/>
  <c r="M38" i="142" s="1"/>
  <c r="C38" i="142"/>
  <c r="I38" i="142"/>
  <c r="B37" i="142"/>
  <c r="H37" i="142" s="1"/>
  <c r="B37" i="135"/>
  <c r="R38" i="14"/>
  <c r="J38" i="4" s="1"/>
  <c r="P37" i="142" s="1"/>
  <c r="G37" i="142"/>
  <c r="F37" i="135"/>
  <c r="M37" i="142" s="1"/>
  <c r="C37" i="142"/>
  <c r="I37" i="142" s="1"/>
  <c r="B36" i="142"/>
  <c r="H36" i="142" s="1"/>
  <c r="P36" i="142" s="1"/>
  <c r="B36" i="135"/>
  <c r="R37" i="14"/>
  <c r="J37" i="4"/>
  <c r="G36" i="142"/>
  <c r="F36" i="135"/>
  <c r="M36" i="142"/>
  <c r="C36" i="142"/>
  <c r="I36" i="142" s="1"/>
  <c r="B35" i="142"/>
  <c r="B35" i="135"/>
  <c r="H35" i="142"/>
  <c r="R36" i="14"/>
  <c r="J36" i="4" s="1"/>
  <c r="P35" i="142"/>
  <c r="G35" i="142"/>
  <c r="F35" i="135"/>
  <c r="C35" i="142"/>
  <c r="I35" i="142"/>
  <c r="B34" i="142"/>
  <c r="H34" i="142" s="1"/>
  <c r="B34" i="135"/>
  <c r="R35" i="14"/>
  <c r="J35" i="4" s="1"/>
  <c r="G34" i="142"/>
  <c r="F34" i="135"/>
  <c r="M34" i="142"/>
  <c r="C34" i="142"/>
  <c r="I34" i="142"/>
  <c r="B33" i="142"/>
  <c r="B33" i="135"/>
  <c r="R34" i="14"/>
  <c r="J34" i="4"/>
  <c r="G33" i="142"/>
  <c r="F33" i="135"/>
  <c r="M33" i="142"/>
  <c r="C33" i="142"/>
  <c r="B32" i="142"/>
  <c r="H32" i="142" s="1"/>
  <c r="P32" i="142" s="1"/>
  <c r="B32" i="135"/>
  <c r="R33" i="14"/>
  <c r="J33" i="4"/>
  <c r="G32" i="142"/>
  <c r="F32" i="135"/>
  <c r="M32" i="142"/>
  <c r="C32" i="142"/>
  <c r="I32" i="142"/>
  <c r="B31" i="142"/>
  <c r="B31" i="135"/>
  <c r="H31" i="142" s="1"/>
  <c r="P31" i="142" s="1"/>
  <c r="R32" i="14"/>
  <c r="J32" i="4" s="1"/>
  <c r="G31" i="142"/>
  <c r="M31" i="142" s="1"/>
  <c r="F31" i="135"/>
  <c r="C31" i="142"/>
  <c r="I31" i="142" s="1"/>
  <c r="B30" i="142"/>
  <c r="H30" i="142" s="1"/>
  <c r="P30" i="142" s="1"/>
  <c r="B30" i="135"/>
  <c r="R31" i="14"/>
  <c r="J31" i="4"/>
  <c r="G30" i="142"/>
  <c r="M30" i="142" s="1"/>
  <c r="F30" i="135"/>
  <c r="C30" i="142"/>
  <c r="I30" i="142"/>
  <c r="B29" i="142"/>
  <c r="H29" i="142" s="1"/>
  <c r="B29" i="135"/>
  <c r="R30" i="14"/>
  <c r="J30" i="4" s="1"/>
  <c r="P29" i="142" s="1"/>
  <c r="G29" i="142"/>
  <c r="F29" i="135"/>
  <c r="M29" i="142" s="1"/>
  <c r="C29" i="142"/>
  <c r="I29" i="142" s="1"/>
  <c r="B28" i="142"/>
  <c r="B28" i="135"/>
  <c r="H28" i="142" s="1"/>
  <c r="P28" i="142" s="1"/>
  <c r="R29" i="14"/>
  <c r="J29" i="4"/>
  <c r="G28" i="142"/>
  <c r="M28" i="142" s="1"/>
  <c r="F28" i="135"/>
  <c r="C28" i="142"/>
  <c r="I28" i="142" s="1"/>
  <c r="B27" i="142"/>
  <c r="B27" i="135"/>
  <c r="H27" i="142"/>
  <c r="P27" i="142" s="1"/>
  <c r="R28" i="14"/>
  <c r="J28" i="4" s="1"/>
  <c r="G27" i="142"/>
  <c r="F27" i="135"/>
  <c r="C27" i="142"/>
  <c r="I27" i="142"/>
  <c r="B26" i="142"/>
  <c r="B26" i="135"/>
  <c r="H26" i="142"/>
  <c r="R27" i="14"/>
  <c r="J27" i="4" s="1"/>
  <c r="G26" i="142"/>
  <c r="M26" i="142" s="1"/>
  <c r="F26" i="135"/>
  <c r="C26" i="142"/>
  <c r="I26" i="142"/>
  <c r="B25" i="142"/>
  <c r="B25" i="135"/>
  <c r="R26" i="14"/>
  <c r="J26" i="4"/>
  <c r="G25" i="142"/>
  <c r="F25" i="135"/>
  <c r="M25" i="142"/>
  <c r="C25" i="142"/>
  <c r="B24" i="142"/>
  <c r="B24" i="135"/>
  <c r="H24" i="142"/>
  <c r="P24" i="142" s="1"/>
  <c r="R25" i="14"/>
  <c r="J25" i="4"/>
  <c r="G24" i="142"/>
  <c r="M24" i="142" s="1"/>
  <c r="F24" i="135"/>
  <c r="C24" i="142"/>
  <c r="I24" i="142"/>
  <c r="B23" i="142"/>
  <c r="B23" i="135"/>
  <c r="H23" i="142" s="1"/>
  <c r="P23" i="142" s="1"/>
  <c r="R24" i="14"/>
  <c r="J24" i="4" s="1"/>
  <c r="G23" i="142"/>
  <c r="M23" i="142" s="1"/>
  <c r="F23" i="135"/>
  <c r="C23" i="142"/>
  <c r="I23" i="142" s="1"/>
  <c r="B22" i="142"/>
  <c r="B22" i="135"/>
  <c r="H22" i="142"/>
  <c r="P22" i="142" s="1"/>
  <c r="R23" i="14"/>
  <c r="J23" i="4"/>
  <c r="G22" i="142"/>
  <c r="M22" i="142" s="1"/>
  <c r="F22" i="135"/>
  <c r="C22" i="142"/>
  <c r="I22" i="142"/>
  <c r="B21" i="142"/>
  <c r="H21" i="142" s="1"/>
  <c r="B21" i="135"/>
  <c r="R22" i="14"/>
  <c r="J22" i="4" s="1"/>
  <c r="P21" i="142" s="1"/>
  <c r="G21" i="142"/>
  <c r="F21" i="135"/>
  <c r="M21" i="142" s="1"/>
  <c r="C21" i="142"/>
  <c r="I21" i="142" s="1"/>
  <c r="B20" i="142"/>
  <c r="B20" i="135"/>
  <c r="H20" i="142" s="1"/>
  <c r="P20" i="142" s="1"/>
  <c r="R21" i="14"/>
  <c r="J21" i="4"/>
  <c r="G20" i="142"/>
  <c r="M20" i="142" s="1"/>
  <c r="F20" i="135"/>
  <c r="C20" i="142"/>
  <c r="I20" i="142" s="1"/>
  <c r="B19" i="142"/>
  <c r="B19" i="135"/>
  <c r="H19" i="142"/>
  <c r="R20" i="14"/>
  <c r="J20" i="4" s="1"/>
  <c r="P19" i="142"/>
  <c r="G19" i="142"/>
  <c r="F19" i="135"/>
  <c r="C19" i="142"/>
  <c r="I19" i="142"/>
  <c r="B18" i="142"/>
  <c r="B18" i="135"/>
  <c r="H18" i="142"/>
  <c r="R19" i="14"/>
  <c r="J19" i="4" s="1"/>
  <c r="G18" i="142"/>
  <c r="F18" i="135"/>
  <c r="M18" i="142"/>
  <c r="C18" i="142"/>
  <c r="I18" i="142"/>
  <c r="B17" i="142"/>
  <c r="B17" i="135"/>
  <c r="R18" i="14"/>
  <c r="J18" i="4"/>
  <c r="G17" i="142"/>
  <c r="F17" i="135"/>
  <c r="M17" i="142"/>
  <c r="C17" i="142"/>
  <c r="B16" i="142"/>
  <c r="H16" i="142" s="1"/>
  <c r="P16" i="142" s="1"/>
  <c r="B16" i="135"/>
  <c r="R17" i="14"/>
  <c r="J17" i="4"/>
  <c r="G16" i="142"/>
  <c r="F16" i="135"/>
  <c r="M16" i="142"/>
  <c r="C16" i="142"/>
  <c r="I16" i="142"/>
  <c r="B15" i="142"/>
  <c r="B15" i="135"/>
  <c r="H15" i="142" s="1"/>
  <c r="P15" i="142" s="1"/>
  <c r="R16" i="14"/>
  <c r="J16" i="4" s="1"/>
  <c r="G15" i="142"/>
  <c r="M15" i="142" s="1"/>
  <c r="F15" i="135"/>
  <c r="C15" i="142"/>
  <c r="I15" i="142" s="1"/>
  <c r="B14" i="142"/>
  <c r="H14" i="142" s="1"/>
  <c r="P14" i="142" s="1"/>
  <c r="B14" i="135"/>
  <c r="R15" i="14"/>
  <c r="J15" i="4"/>
  <c r="G14" i="142"/>
  <c r="M14" i="142" s="1"/>
  <c r="F14" i="135"/>
  <c r="C14" i="142"/>
  <c r="I14" i="142"/>
  <c r="B13" i="142"/>
  <c r="H13" i="142" s="1"/>
  <c r="B13" i="135"/>
  <c r="R14" i="14"/>
  <c r="J14" i="4" s="1"/>
  <c r="P13" i="142" s="1"/>
  <c r="G13" i="142"/>
  <c r="F13" i="135"/>
  <c r="M13" i="142" s="1"/>
  <c r="C13" i="142"/>
  <c r="I13" i="142" s="1"/>
  <c r="B12" i="142"/>
  <c r="B12" i="135"/>
  <c r="H12" i="142" s="1"/>
  <c r="P12" i="142" s="1"/>
  <c r="R13" i="14"/>
  <c r="J13" i="4"/>
  <c r="G12" i="142"/>
  <c r="M12" i="142" s="1"/>
  <c r="F12" i="135"/>
  <c r="C12" i="142"/>
  <c r="I12" i="142" s="1"/>
  <c r="B11" i="142"/>
  <c r="B11" i="135"/>
  <c r="H11" i="142"/>
  <c r="P11" i="142" s="1"/>
  <c r="R12" i="14"/>
  <c r="J12" i="4" s="1"/>
  <c r="G11" i="142"/>
  <c r="F11" i="135"/>
  <c r="C11" i="142"/>
  <c r="I11" i="142"/>
  <c r="B10" i="142"/>
  <c r="B10" i="135"/>
  <c r="H10" i="142"/>
  <c r="R11" i="14"/>
  <c r="J11" i="4" s="1"/>
  <c r="G10" i="142"/>
  <c r="M10" i="142" s="1"/>
  <c r="F10" i="135"/>
  <c r="C10" i="142"/>
  <c r="I10" i="142"/>
  <c r="B9" i="142"/>
  <c r="B9" i="135"/>
  <c r="R10" i="14"/>
  <c r="J10" i="4"/>
  <c r="G9" i="142"/>
  <c r="F9" i="135"/>
  <c r="M9" i="142"/>
  <c r="C9" i="142"/>
  <c r="G112" i="141"/>
  <c r="M112" i="141" s="1"/>
  <c r="F112" i="141"/>
  <c r="L112" i="141" s="1"/>
  <c r="E112" i="141"/>
  <c r="K112" i="141"/>
  <c r="D112" i="141"/>
  <c r="J112" i="141" s="1"/>
  <c r="C112" i="141"/>
  <c r="I112" i="141" s="1"/>
  <c r="B112" i="141"/>
  <c r="H112" i="141" s="1"/>
  <c r="G111" i="141"/>
  <c r="M111" i="141"/>
  <c r="F111" i="141"/>
  <c r="L111" i="141" s="1"/>
  <c r="E111" i="141"/>
  <c r="K111" i="141" s="1"/>
  <c r="D111" i="141"/>
  <c r="J111" i="141" s="1"/>
  <c r="C111" i="141"/>
  <c r="I111" i="141"/>
  <c r="B111" i="141"/>
  <c r="H111" i="141" s="1"/>
  <c r="G110" i="141"/>
  <c r="M110" i="141" s="1"/>
  <c r="F110" i="141"/>
  <c r="L110" i="141" s="1"/>
  <c r="E110" i="141"/>
  <c r="K110" i="141"/>
  <c r="D110" i="141"/>
  <c r="J110" i="141" s="1"/>
  <c r="C110" i="141"/>
  <c r="I110" i="141" s="1"/>
  <c r="B110" i="141"/>
  <c r="H110" i="141" s="1"/>
  <c r="G109" i="141"/>
  <c r="M109" i="141"/>
  <c r="F109" i="141"/>
  <c r="L109" i="141" s="1"/>
  <c r="E109" i="141"/>
  <c r="K109" i="141" s="1"/>
  <c r="D109" i="141"/>
  <c r="J109" i="141" s="1"/>
  <c r="C109" i="141"/>
  <c r="I109" i="141"/>
  <c r="B109" i="141"/>
  <c r="H109" i="141" s="1"/>
  <c r="G108" i="141"/>
  <c r="M108" i="141" s="1"/>
  <c r="F108" i="141"/>
  <c r="L108" i="141" s="1"/>
  <c r="E108" i="141"/>
  <c r="K108" i="141"/>
  <c r="D108" i="141"/>
  <c r="J108" i="141" s="1"/>
  <c r="C108" i="141"/>
  <c r="I108" i="141" s="1"/>
  <c r="B108" i="141"/>
  <c r="H108" i="141" s="1"/>
  <c r="G107" i="141"/>
  <c r="M107" i="141"/>
  <c r="F107" i="141"/>
  <c r="L107" i="141" s="1"/>
  <c r="E107" i="141"/>
  <c r="K107" i="141" s="1"/>
  <c r="D107" i="141"/>
  <c r="J107" i="141" s="1"/>
  <c r="C107" i="141"/>
  <c r="I107" i="141"/>
  <c r="B107" i="141"/>
  <c r="H107" i="141" s="1"/>
  <c r="G106" i="141"/>
  <c r="M106" i="141" s="1"/>
  <c r="F106" i="141"/>
  <c r="L106" i="141" s="1"/>
  <c r="E106" i="141"/>
  <c r="K106" i="141"/>
  <c r="D106" i="141"/>
  <c r="J106" i="141" s="1"/>
  <c r="C106" i="141"/>
  <c r="I106" i="141" s="1"/>
  <c r="B106" i="141"/>
  <c r="H106" i="141" s="1"/>
  <c r="G105" i="141"/>
  <c r="M105" i="141"/>
  <c r="F105" i="141"/>
  <c r="L105" i="141" s="1"/>
  <c r="E105" i="141"/>
  <c r="K105" i="141" s="1"/>
  <c r="D105" i="141"/>
  <c r="J105" i="141" s="1"/>
  <c r="C105" i="141"/>
  <c r="I105" i="141"/>
  <c r="B105" i="141"/>
  <c r="H105" i="141" s="1"/>
  <c r="G104" i="141"/>
  <c r="M104" i="141" s="1"/>
  <c r="F104" i="141"/>
  <c r="L104" i="141" s="1"/>
  <c r="E104" i="141"/>
  <c r="K104" i="141"/>
  <c r="D104" i="141"/>
  <c r="J104" i="141" s="1"/>
  <c r="C104" i="141"/>
  <c r="I104" i="141" s="1"/>
  <c r="B104" i="141"/>
  <c r="H104" i="141" s="1"/>
  <c r="G103" i="141"/>
  <c r="M103" i="141"/>
  <c r="F103" i="141"/>
  <c r="L103" i="141" s="1"/>
  <c r="E103" i="141"/>
  <c r="K103" i="141" s="1"/>
  <c r="D103" i="141"/>
  <c r="J103" i="141" s="1"/>
  <c r="C103" i="141"/>
  <c r="I103" i="141"/>
  <c r="B103" i="141"/>
  <c r="H103" i="141" s="1"/>
  <c r="G102" i="141"/>
  <c r="M102" i="141" s="1"/>
  <c r="F102" i="141"/>
  <c r="L102" i="141" s="1"/>
  <c r="E102" i="141"/>
  <c r="K102" i="141"/>
  <c r="D102" i="141"/>
  <c r="J102" i="141" s="1"/>
  <c r="C102" i="141"/>
  <c r="I102" i="141" s="1"/>
  <c r="B102" i="141"/>
  <c r="H102" i="141" s="1"/>
  <c r="G101" i="141"/>
  <c r="M101" i="141"/>
  <c r="F101" i="141"/>
  <c r="L101" i="141" s="1"/>
  <c r="E101" i="141"/>
  <c r="K101" i="141" s="1"/>
  <c r="D101" i="141"/>
  <c r="J101" i="141" s="1"/>
  <c r="C101" i="141"/>
  <c r="I101" i="141"/>
  <c r="B101" i="141"/>
  <c r="H101" i="141" s="1"/>
  <c r="G100" i="141"/>
  <c r="M100" i="141" s="1"/>
  <c r="F100" i="141"/>
  <c r="L100" i="141" s="1"/>
  <c r="E100" i="141"/>
  <c r="K100" i="141"/>
  <c r="D100" i="141"/>
  <c r="J100" i="141" s="1"/>
  <c r="C100" i="141"/>
  <c r="I100" i="141" s="1"/>
  <c r="B100" i="141"/>
  <c r="H100" i="141" s="1"/>
  <c r="G99" i="141"/>
  <c r="M99" i="141"/>
  <c r="F99" i="141"/>
  <c r="L99" i="141" s="1"/>
  <c r="E99" i="141"/>
  <c r="K99" i="141" s="1"/>
  <c r="D99" i="141"/>
  <c r="J99" i="141" s="1"/>
  <c r="C99" i="141"/>
  <c r="I99" i="141"/>
  <c r="B99" i="141"/>
  <c r="H99" i="141" s="1"/>
  <c r="G98" i="141"/>
  <c r="M98" i="141" s="1"/>
  <c r="F98" i="141"/>
  <c r="L98" i="141" s="1"/>
  <c r="E98" i="141"/>
  <c r="K98" i="141"/>
  <c r="D98" i="141"/>
  <c r="J98" i="141" s="1"/>
  <c r="C98" i="141"/>
  <c r="I98" i="141" s="1"/>
  <c r="B98" i="141"/>
  <c r="H98" i="141" s="1"/>
  <c r="G97" i="141"/>
  <c r="M97" i="141"/>
  <c r="F97" i="141"/>
  <c r="L97" i="141" s="1"/>
  <c r="E97" i="141"/>
  <c r="K97" i="141" s="1"/>
  <c r="D97" i="141"/>
  <c r="J97" i="141" s="1"/>
  <c r="C97" i="141"/>
  <c r="I97" i="141"/>
  <c r="B97" i="141"/>
  <c r="H97" i="141" s="1"/>
  <c r="G96" i="141"/>
  <c r="M96" i="141" s="1"/>
  <c r="F96" i="141"/>
  <c r="L96" i="141" s="1"/>
  <c r="E96" i="141"/>
  <c r="K96" i="141"/>
  <c r="D96" i="141"/>
  <c r="J96" i="141" s="1"/>
  <c r="C96" i="141"/>
  <c r="I96" i="141" s="1"/>
  <c r="B96" i="141"/>
  <c r="H96" i="141" s="1"/>
  <c r="G95" i="141"/>
  <c r="M95" i="141"/>
  <c r="F95" i="141"/>
  <c r="L95" i="141" s="1"/>
  <c r="E95" i="141"/>
  <c r="K95" i="141" s="1"/>
  <c r="D95" i="141"/>
  <c r="J95" i="141" s="1"/>
  <c r="C95" i="141"/>
  <c r="I95" i="141"/>
  <c r="B95" i="141"/>
  <c r="H95" i="141" s="1"/>
  <c r="G94" i="141"/>
  <c r="M94" i="141" s="1"/>
  <c r="F94" i="141"/>
  <c r="L94" i="141" s="1"/>
  <c r="E94" i="141"/>
  <c r="K94" i="141"/>
  <c r="D94" i="141"/>
  <c r="J94" i="141" s="1"/>
  <c r="C94" i="141"/>
  <c r="I94" i="141" s="1"/>
  <c r="B94" i="141"/>
  <c r="H94" i="141" s="1"/>
  <c r="G93" i="141"/>
  <c r="M93" i="141"/>
  <c r="F93" i="141"/>
  <c r="L93" i="141" s="1"/>
  <c r="E93" i="141"/>
  <c r="K93" i="141" s="1"/>
  <c r="D93" i="141"/>
  <c r="J93" i="141" s="1"/>
  <c r="C93" i="141"/>
  <c r="I93" i="141"/>
  <c r="B93" i="141"/>
  <c r="H93" i="141" s="1"/>
  <c r="G92" i="141"/>
  <c r="M92" i="141" s="1"/>
  <c r="F92" i="141"/>
  <c r="L92" i="141" s="1"/>
  <c r="E92" i="141"/>
  <c r="K92" i="141"/>
  <c r="D92" i="141"/>
  <c r="J92" i="141" s="1"/>
  <c r="C92" i="141"/>
  <c r="I92" i="141" s="1"/>
  <c r="B92" i="141"/>
  <c r="H92" i="141" s="1"/>
  <c r="G91" i="141"/>
  <c r="M91" i="141"/>
  <c r="F91" i="141"/>
  <c r="L91" i="141" s="1"/>
  <c r="E91" i="141"/>
  <c r="K91" i="141" s="1"/>
  <c r="D91" i="141"/>
  <c r="J91" i="141" s="1"/>
  <c r="C91" i="141"/>
  <c r="I91" i="141"/>
  <c r="B91" i="141"/>
  <c r="H91" i="141" s="1"/>
  <c r="G90" i="141"/>
  <c r="M90" i="141" s="1"/>
  <c r="F90" i="141"/>
  <c r="L90" i="141" s="1"/>
  <c r="E90" i="141"/>
  <c r="K90" i="141"/>
  <c r="D90" i="141"/>
  <c r="J90" i="141" s="1"/>
  <c r="C90" i="141"/>
  <c r="I90" i="141" s="1"/>
  <c r="B90" i="141"/>
  <c r="H90" i="141" s="1"/>
  <c r="G89" i="141"/>
  <c r="M89" i="141"/>
  <c r="F89" i="141"/>
  <c r="L89" i="141" s="1"/>
  <c r="E89" i="141"/>
  <c r="K89" i="141" s="1"/>
  <c r="D89" i="141"/>
  <c r="J89" i="141" s="1"/>
  <c r="C89" i="141"/>
  <c r="I89" i="141"/>
  <c r="B89" i="141"/>
  <c r="H89" i="141" s="1"/>
  <c r="G88" i="141"/>
  <c r="M88" i="141" s="1"/>
  <c r="F88" i="141"/>
  <c r="L88" i="141" s="1"/>
  <c r="E88" i="141"/>
  <c r="K88" i="141"/>
  <c r="D88" i="141"/>
  <c r="J88" i="141" s="1"/>
  <c r="C88" i="141"/>
  <c r="I88" i="141" s="1"/>
  <c r="B88" i="141"/>
  <c r="H88" i="141" s="1"/>
  <c r="G87" i="141"/>
  <c r="M87" i="141"/>
  <c r="F87" i="141"/>
  <c r="L87" i="141" s="1"/>
  <c r="E87" i="141"/>
  <c r="K87" i="141" s="1"/>
  <c r="D87" i="141"/>
  <c r="J87" i="141" s="1"/>
  <c r="C87" i="141"/>
  <c r="I87" i="141"/>
  <c r="B87" i="141"/>
  <c r="H87" i="141" s="1"/>
  <c r="G86" i="141"/>
  <c r="M86" i="141" s="1"/>
  <c r="F86" i="141"/>
  <c r="L86" i="141" s="1"/>
  <c r="E86" i="141"/>
  <c r="K86" i="141"/>
  <c r="D86" i="141"/>
  <c r="J86" i="141" s="1"/>
  <c r="C86" i="141"/>
  <c r="I86" i="141" s="1"/>
  <c r="B86" i="141"/>
  <c r="H86" i="141" s="1"/>
  <c r="G85" i="141"/>
  <c r="M85" i="141"/>
  <c r="F85" i="141"/>
  <c r="L85" i="141" s="1"/>
  <c r="E85" i="141"/>
  <c r="K85" i="141" s="1"/>
  <c r="D85" i="141"/>
  <c r="J85" i="141" s="1"/>
  <c r="C85" i="141"/>
  <c r="I85" i="141"/>
  <c r="B85" i="141"/>
  <c r="H85" i="141" s="1"/>
  <c r="G84" i="141"/>
  <c r="M84" i="141" s="1"/>
  <c r="F84" i="141"/>
  <c r="L84" i="141" s="1"/>
  <c r="E84" i="141"/>
  <c r="K84" i="141"/>
  <c r="D84" i="141"/>
  <c r="J84" i="141" s="1"/>
  <c r="C84" i="141"/>
  <c r="I84" i="141" s="1"/>
  <c r="B84" i="141"/>
  <c r="H84" i="141" s="1"/>
  <c r="G83" i="141"/>
  <c r="M83" i="141"/>
  <c r="F83" i="141"/>
  <c r="L83" i="141" s="1"/>
  <c r="E83" i="141"/>
  <c r="K83" i="141" s="1"/>
  <c r="D83" i="141"/>
  <c r="J83" i="141" s="1"/>
  <c r="C83" i="141"/>
  <c r="I83" i="141"/>
  <c r="B83" i="141"/>
  <c r="H83" i="141" s="1"/>
  <c r="G82" i="141"/>
  <c r="M82" i="141" s="1"/>
  <c r="F82" i="141"/>
  <c r="L82" i="141" s="1"/>
  <c r="E82" i="141"/>
  <c r="K82" i="141"/>
  <c r="D82" i="141"/>
  <c r="J82" i="141" s="1"/>
  <c r="C82" i="141"/>
  <c r="I82" i="141" s="1"/>
  <c r="B82" i="141"/>
  <c r="H82" i="141" s="1"/>
  <c r="G81" i="141"/>
  <c r="M81" i="141"/>
  <c r="F81" i="141"/>
  <c r="L81" i="141" s="1"/>
  <c r="E81" i="141"/>
  <c r="K81" i="141" s="1"/>
  <c r="D81" i="141"/>
  <c r="J81" i="141" s="1"/>
  <c r="C81" i="141"/>
  <c r="I81" i="141"/>
  <c r="B81" i="141"/>
  <c r="H81" i="141" s="1"/>
  <c r="G80" i="141"/>
  <c r="M80" i="141" s="1"/>
  <c r="F80" i="141"/>
  <c r="L80" i="141" s="1"/>
  <c r="E80" i="141"/>
  <c r="K80" i="141"/>
  <c r="D80" i="141"/>
  <c r="J80" i="141" s="1"/>
  <c r="C80" i="141"/>
  <c r="I80" i="141" s="1"/>
  <c r="B80" i="141"/>
  <c r="H80" i="141" s="1"/>
  <c r="G79" i="141"/>
  <c r="M79" i="141"/>
  <c r="F79" i="141"/>
  <c r="L79" i="141" s="1"/>
  <c r="E79" i="141"/>
  <c r="K79" i="141" s="1"/>
  <c r="D79" i="141"/>
  <c r="J79" i="141" s="1"/>
  <c r="C79" i="141"/>
  <c r="I79" i="141"/>
  <c r="B79" i="141"/>
  <c r="H79" i="141" s="1"/>
  <c r="G78" i="141"/>
  <c r="M78" i="141" s="1"/>
  <c r="F78" i="141"/>
  <c r="L78" i="141" s="1"/>
  <c r="E78" i="141"/>
  <c r="K78" i="141"/>
  <c r="D78" i="141"/>
  <c r="J78" i="141" s="1"/>
  <c r="C78" i="141"/>
  <c r="I78" i="141" s="1"/>
  <c r="B78" i="141"/>
  <c r="H78" i="141" s="1"/>
  <c r="G77" i="141"/>
  <c r="M77" i="141"/>
  <c r="F77" i="141"/>
  <c r="L77" i="141" s="1"/>
  <c r="E77" i="141"/>
  <c r="K77" i="141" s="1"/>
  <c r="D77" i="141"/>
  <c r="J77" i="141" s="1"/>
  <c r="C77" i="141"/>
  <c r="I77" i="141"/>
  <c r="B77" i="141"/>
  <c r="H77" i="141" s="1"/>
  <c r="G76" i="141"/>
  <c r="M76" i="141" s="1"/>
  <c r="F76" i="141"/>
  <c r="L76" i="141" s="1"/>
  <c r="E76" i="141"/>
  <c r="K76" i="141"/>
  <c r="D76" i="141"/>
  <c r="J76" i="141" s="1"/>
  <c r="C76" i="141"/>
  <c r="I76" i="141" s="1"/>
  <c r="B76" i="141"/>
  <c r="H76" i="141" s="1"/>
  <c r="G75" i="141"/>
  <c r="M75" i="141"/>
  <c r="F75" i="141"/>
  <c r="L75" i="141" s="1"/>
  <c r="E75" i="141"/>
  <c r="K75" i="141" s="1"/>
  <c r="D75" i="141"/>
  <c r="J75" i="141" s="1"/>
  <c r="C75" i="141"/>
  <c r="I75" i="141"/>
  <c r="B75" i="141"/>
  <c r="H75" i="141" s="1"/>
  <c r="G74" i="141"/>
  <c r="M74" i="141" s="1"/>
  <c r="F74" i="141"/>
  <c r="L74" i="141" s="1"/>
  <c r="E74" i="141"/>
  <c r="K74" i="141"/>
  <c r="D74" i="141"/>
  <c r="J74" i="141" s="1"/>
  <c r="C74" i="141"/>
  <c r="I74" i="141" s="1"/>
  <c r="B74" i="141"/>
  <c r="H74" i="141" s="1"/>
  <c r="G73" i="141"/>
  <c r="M73" i="141"/>
  <c r="F73" i="141"/>
  <c r="L73" i="141" s="1"/>
  <c r="E73" i="141"/>
  <c r="K73" i="141" s="1"/>
  <c r="D73" i="141"/>
  <c r="J73" i="141" s="1"/>
  <c r="C73" i="141"/>
  <c r="I73" i="141"/>
  <c r="B73" i="141"/>
  <c r="H73" i="141" s="1"/>
  <c r="G72" i="141"/>
  <c r="M72" i="141" s="1"/>
  <c r="F72" i="141"/>
  <c r="L72" i="141" s="1"/>
  <c r="E72" i="141"/>
  <c r="K72" i="141"/>
  <c r="D72" i="141"/>
  <c r="J72" i="141" s="1"/>
  <c r="C72" i="141"/>
  <c r="I72" i="141" s="1"/>
  <c r="B72" i="141"/>
  <c r="H72" i="141" s="1"/>
  <c r="G71" i="141"/>
  <c r="M71" i="141"/>
  <c r="F71" i="141"/>
  <c r="L71" i="141" s="1"/>
  <c r="E71" i="141"/>
  <c r="K71" i="141" s="1"/>
  <c r="D71" i="141"/>
  <c r="J71" i="141" s="1"/>
  <c r="C71" i="141"/>
  <c r="I71" i="141"/>
  <c r="B71" i="141"/>
  <c r="G70" i="141"/>
  <c r="M70" i="141" s="1"/>
  <c r="F70" i="141"/>
  <c r="L70" i="141" s="1"/>
  <c r="E70" i="141"/>
  <c r="K70" i="141"/>
  <c r="D70" i="141"/>
  <c r="J70" i="141" s="1"/>
  <c r="C70" i="141"/>
  <c r="I70" i="141" s="1"/>
  <c r="B70" i="141"/>
  <c r="H70" i="141" s="1"/>
  <c r="G69" i="141"/>
  <c r="M69" i="141"/>
  <c r="F69" i="141"/>
  <c r="L69" i="141" s="1"/>
  <c r="E69" i="141"/>
  <c r="K69" i="141" s="1"/>
  <c r="D69" i="141"/>
  <c r="J69" i="141" s="1"/>
  <c r="C69" i="141"/>
  <c r="I69" i="141"/>
  <c r="B69" i="141"/>
  <c r="G68" i="141"/>
  <c r="M68" i="141" s="1"/>
  <c r="F68" i="141"/>
  <c r="L68" i="141" s="1"/>
  <c r="E68" i="141"/>
  <c r="K68" i="141"/>
  <c r="D68" i="141"/>
  <c r="J68" i="141" s="1"/>
  <c r="C68" i="141"/>
  <c r="I68" i="141" s="1"/>
  <c r="B68" i="141"/>
  <c r="H68" i="141" s="1"/>
  <c r="G67" i="141"/>
  <c r="M67" i="141"/>
  <c r="F67" i="141"/>
  <c r="L67" i="141" s="1"/>
  <c r="E67" i="141"/>
  <c r="K67" i="141" s="1"/>
  <c r="D67" i="141"/>
  <c r="J67" i="141" s="1"/>
  <c r="C67" i="141"/>
  <c r="I67" i="141"/>
  <c r="B67" i="141"/>
  <c r="G66" i="141"/>
  <c r="M66" i="141" s="1"/>
  <c r="F66" i="141"/>
  <c r="L66" i="141" s="1"/>
  <c r="E66" i="141"/>
  <c r="K66" i="141"/>
  <c r="D66" i="141"/>
  <c r="J66" i="141" s="1"/>
  <c r="C66" i="141"/>
  <c r="I66" i="141" s="1"/>
  <c r="B66" i="141"/>
  <c r="H66" i="141" s="1"/>
  <c r="G65" i="141"/>
  <c r="M65" i="141"/>
  <c r="F65" i="141"/>
  <c r="L65" i="141" s="1"/>
  <c r="E65" i="141"/>
  <c r="K65" i="141" s="1"/>
  <c r="D65" i="141"/>
  <c r="J65" i="141" s="1"/>
  <c r="C65" i="141"/>
  <c r="I65" i="141"/>
  <c r="B65" i="141"/>
  <c r="G64" i="141"/>
  <c r="M64" i="141" s="1"/>
  <c r="F64" i="141"/>
  <c r="L64" i="141" s="1"/>
  <c r="E64" i="141"/>
  <c r="K64" i="141"/>
  <c r="D64" i="141"/>
  <c r="J64" i="141" s="1"/>
  <c r="C64" i="141"/>
  <c r="I64" i="141" s="1"/>
  <c r="B64" i="141"/>
  <c r="H64" i="141" s="1"/>
  <c r="G63" i="141"/>
  <c r="M63" i="141"/>
  <c r="F63" i="141"/>
  <c r="L63" i="141" s="1"/>
  <c r="E63" i="141"/>
  <c r="K63" i="141" s="1"/>
  <c r="D63" i="141"/>
  <c r="J63" i="141" s="1"/>
  <c r="C63" i="141"/>
  <c r="I63" i="141"/>
  <c r="B63" i="141"/>
  <c r="G62" i="141"/>
  <c r="M62" i="141" s="1"/>
  <c r="F62" i="141"/>
  <c r="L62" i="141" s="1"/>
  <c r="E62" i="141"/>
  <c r="K62" i="141"/>
  <c r="D62" i="141"/>
  <c r="J62" i="141" s="1"/>
  <c r="C62" i="141"/>
  <c r="I62" i="141" s="1"/>
  <c r="B62" i="141"/>
  <c r="H62" i="141" s="1"/>
  <c r="G61" i="141"/>
  <c r="M61" i="141"/>
  <c r="F61" i="141"/>
  <c r="L61" i="141" s="1"/>
  <c r="E61" i="141"/>
  <c r="K61" i="141" s="1"/>
  <c r="D61" i="141"/>
  <c r="J61" i="141" s="1"/>
  <c r="C61" i="141"/>
  <c r="I61" i="141"/>
  <c r="B61" i="141"/>
  <c r="G60" i="141"/>
  <c r="M60" i="141" s="1"/>
  <c r="F60" i="141"/>
  <c r="L60" i="141" s="1"/>
  <c r="E60" i="141"/>
  <c r="K60" i="141"/>
  <c r="D60" i="141"/>
  <c r="J60" i="141" s="1"/>
  <c r="C60" i="141"/>
  <c r="I60" i="141" s="1"/>
  <c r="B60" i="141"/>
  <c r="H60" i="141" s="1"/>
  <c r="G59" i="141"/>
  <c r="M59" i="141"/>
  <c r="F59" i="141"/>
  <c r="L59" i="141" s="1"/>
  <c r="E59" i="141"/>
  <c r="K59" i="141" s="1"/>
  <c r="D59" i="141"/>
  <c r="J59" i="141" s="1"/>
  <c r="C59" i="141"/>
  <c r="I59" i="141"/>
  <c r="B59" i="141"/>
  <c r="G58" i="141"/>
  <c r="M58" i="141" s="1"/>
  <c r="F58" i="141"/>
  <c r="L58" i="141" s="1"/>
  <c r="E58" i="141"/>
  <c r="K58" i="141"/>
  <c r="D58" i="141"/>
  <c r="J58" i="141" s="1"/>
  <c r="C58" i="141"/>
  <c r="I58" i="141" s="1"/>
  <c r="B58" i="141"/>
  <c r="H58" i="141" s="1"/>
  <c r="G57" i="141"/>
  <c r="M57" i="141"/>
  <c r="C57" i="141"/>
  <c r="B57" i="141"/>
  <c r="H57" i="141" s="1"/>
  <c r="G56" i="141"/>
  <c r="M56" i="141" s="1"/>
  <c r="C56" i="141"/>
  <c r="I56" i="141"/>
  <c r="B56" i="141"/>
  <c r="H56" i="141" s="1"/>
  <c r="G55" i="141"/>
  <c r="M55" i="141" s="1"/>
  <c r="C55" i="141"/>
  <c r="I55" i="141" s="1"/>
  <c r="B55" i="141"/>
  <c r="H55" i="141"/>
  <c r="G54" i="141"/>
  <c r="C54" i="141"/>
  <c r="I54" i="141" s="1"/>
  <c r="B54" i="141"/>
  <c r="H54" i="141" s="1"/>
  <c r="G53" i="141"/>
  <c r="M53" i="141"/>
  <c r="C53" i="141"/>
  <c r="I53" i="141" s="1"/>
  <c r="B53" i="141"/>
  <c r="H53" i="141" s="1"/>
  <c r="G52" i="141"/>
  <c r="M52" i="141" s="1"/>
  <c r="C52" i="141"/>
  <c r="I52" i="141"/>
  <c r="B52" i="141"/>
  <c r="G51" i="141"/>
  <c r="M51" i="141" s="1"/>
  <c r="C51" i="141"/>
  <c r="I51" i="141" s="1"/>
  <c r="B51" i="141"/>
  <c r="H51" i="141"/>
  <c r="G50" i="141"/>
  <c r="M50" i="141" s="1"/>
  <c r="C50" i="141"/>
  <c r="I50" i="141" s="1"/>
  <c r="B50" i="141"/>
  <c r="H50" i="141" s="1"/>
  <c r="G49" i="141"/>
  <c r="M49" i="141"/>
  <c r="C49" i="141"/>
  <c r="B49" i="141"/>
  <c r="H49" i="141" s="1"/>
  <c r="G48" i="141"/>
  <c r="M48" i="141" s="1"/>
  <c r="C48" i="141"/>
  <c r="I48" i="141"/>
  <c r="B48" i="141"/>
  <c r="H48" i="141" s="1"/>
  <c r="G47" i="141"/>
  <c r="M47" i="141" s="1"/>
  <c r="C47" i="141"/>
  <c r="I47" i="141" s="1"/>
  <c r="B47" i="141"/>
  <c r="H47" i="141"/>
  <c r="G46" i="141"/>
  <c r="C46" i="141"/>
  <c r="I46" i="141" s="1"/>
  <c r="B46" i="141"/>
  <c r="H46" i="141" s="1"/>
  <c r="G45" i="141"/>
  <c r="M45" i="141"/>
  <c r="C45" i="141"/>
  <c r="I45" i="141" s="1"/>
  <c r="B45" i="141"/>
  <c r="H45" i="141" s="1"/>
  <c r="G44" i="141"/>
  <c r="M44" i="141" s="1"/>
  <c r="C44" i="141"/>
  <c r="I44" i="141"/>
  <c r="B44" i="141"/>
  <c r="G43" i="141"/>
  <c r="M43" i="141" s="1"/>
  <c r="C43" i="141"/>
  <c r="I43" i="141" s="1"/>
  <c r="B43" i="141"/>
  <c r="H43" i="141"/>
  <c r="G42" i="141"/>
  <c r="M42" i="141" s="1"/>
  <c r="C42" i="141"/>
  <c r="I42" i="141" s="1"/>
  <c r="B42" i="141"/>
  <c r="H42" i="141" s="1"/>
  <c r="G41" i="141"/>
  <c r="M41" i="141"/>
  <c r="C41" i="141"/>
  <c r="B41" i="141"/>
  <c r="H41" i="141" s="1"/>
  <c r="G40" i="141"/>
  <c r="M40" i="141" s="1"/>
  <c r="C40" i="141"/>
  <c r="I40" i="141"/>
  <c r="B40" i="141"/>
  <c r="H40" i="141" s="1"/>
  <c r="G39" i="141"/>
  <c r="M39" i="141" s="1"/>
  <c r="C39" i="141"/>
  <c r="I39" i="141" s="1"/>
  <c r="B39" i="141"/>
  <c r="H39" i="141"/>
  <c r="G38" i="141"/>
  <c r="C38" i="141"/>
  <c r="I38" i="141" s="1"/>
  <c r="B38" i="141"/>
  <c r="H38" i="141" s="1"/>
  <c r="G37" i="141"/>
  <c r="M37" i="141"/>
  <c r="C37" i="141"/>
  <c r="I37" i="141" s="1"/>
  <c r="B37" i="141"/>
  <c r="H37" i="141" s="1"/>
  <c r="G36" i="141"/>
  <c r="M36" i="141" s="1"/>
  <c r="C36" i="141"/>
  <c r="I36" i="141"/>
  <c r="B36" i="141"/>
  <c r="G35" i="141"/>
  <c r="M35" i="141" s="1"/>
  <c r="C35" i="141"/>
  <c r="I35" i="141" s="1"/>
  <c r="B35" i="141"/>
  <c r="H35" i="141"/>
  <c r="G34" i="141"/>
  <c r="M34" i="141" s="1"/>
  <c r="C34" i="141"/>
  <c r="I34" i="141" s="1"/>
  <c r="B34" i="141"/>
  <c r="H34" i="141" s="1"/>
  <c r="G33" i="141"/>
  <c r="M33" i="141"/>
  <c r="C33" i="141"/>
  <c r="B33" i="141"/>
  <c r="H33" i="141" s="1"/>
  <c r="G32" i="141"/>
  <c r="M32" i="141" s="1"/>
  <c r="C32" i="141"/>
  <c r="I32" i="141"/>
  <c r="B32" i="141"/>
  <c r="H32" i="141" s="1"/>
  <c r="G31" i="141"/>
  <c r="M31" i="141" s="1"/>
  <c r="C31" i="141"/>
  <c r="I31" i="141" s="1"/>
  <c r="B31" i="141"/>
  <c r="H31" i="141"/>
  <c r="G30" i="141"/>
  <c r="C30" i="141"/>
  <c r="I30" i="141" s="1"/>
  <c r="B30" i="141"/>
  <c r="H30" i="141" s="1"/>
  <c r="G29" i="141"/>
  <c r="M29" i="141"/>
  <c r="C29" i="141"/>
  <c r="I29" i="141" s="1"/>
  <c r="B29" i="141"/>
  <c r="H29" i="141" s="1"/>
  <c r="G28" i="141"/>
  <c r="M28" i="141" s="1"/>
  <c r="C28" i="141"/>
  <c r="I28" i="141"/>
  <c r="B28" i="141"/>
  <c r="G27" i="141"/>
  <c r="M27" i="141" s="1"/>
  <c r="C27" i="141"/>
  <c r="I27" i="141" s="1"/>
  <c r="B27" i="141"/>
  <c r="H27" i="141"/>
  <c r="G26" i="141"/>
  <c r="M26" i="141" s="1"/>
  <c r="C26" i="141"/>
  <c r="I26" i="141" s="1"/>
  <c r="B26" i="141"/>
  <c r="H26" i="141" s="1"/>
  <c r="G25" i="141"/>
  <c r="M25" i="141"/>
  <c r="C25" i="141"/>
  <c r="B25" i="141"/>
  <c r="H25" i="141" s="1"/>
  <c r="G24" i="141"/>
  <c r="M24" i="141" s="1"/>
  <c r="C24" i="141"/>
  <c r="I24" i="141"/>
  <c r="B24" i="141"/>
  <c r="H24" i="141" s="1"/>
  <c r="G23" i="141"/>
  <c r="M23" i="141" s="1"/>
  <c r="C23" i="141"/>
  <c r="I23" i="141" s="1"/>
  <c r="B23" i="141"/>
  <c r="H23" i="141"/>
  <c r="G22" i="141"/>
  <c r="C22" i="141"/>
  <c r="I22" i="141" s="1"/>
  <c r="B22" i="141"/>
  <c r="H22" i="141" s="1"/>
  <c r="G21" i="141"/>
  <c r="M21" i="141"/>
  <c r="C21" i="141"/>
  <c r="I21" i="141" s="1"/>
  <c r="B21" i="141"/>
  <c r="H21" i="141" s="1"/>
  <c r="G20" i="141"/>
  <c r="M20" i="141" s="1"/>
  <c r="C20" i="141"/>
  <c r="I20" i="141"/>
  <c r="B20" i="141"/>
  <c r="G19" i="141"/>
  <c r="M19" i="141" s="1"/>
  <c r="C19" i="141"/>
  <c r="I19" i="141" s="1"/>
  <c r="B19" i="141"/>
  <c r="H19" i="141"/>
  <c r="G18" i="141"/>
  <c r="M18" i="141" s="1"/>
  <c r="C18" i="141"/>
  <c r="I18" i="141" s="1"/>
  <c r="B18" i="141"/>
  <c r="H18" i="141" s="1"/>
  <c r="G17" i="141"/>
  <c r="M17" i="141"/>
  <c r="C17" i="141"/>
  <c r="B17" i="141"/>
  <c r="H17" i="141" s="1"/>
  <c r="G16" i="141"/>
  <c r="M16" i="141" s="1"/>
  <c r="C16" i="141"/>
  <c r="I16" i="141"/>
  <c r="B16" i="141"/>
  <c r="H16" i="141" s="1"/>
  <c r="G15" i="141"/>
  <c r="M15" i="141" s="1"/>
  <c r="C15" i="141"/>
  <c r="I15" i="141" s="1"/>
  <c r="B15" i="141"/>
  <c r="H15" i="141"/>
  <c r="G14" i="141"/>
  <c r="C14" i="141"/>
  <c r="I14" i="141" s="1"/>
  <c r="B14" i="141"/>
  <c r="H14" i="141" s="1"/>
  <c r="G13" i="141"/>
  <c r="M13" i="141"/>
  <c r="C13" i="141"/>
  <c r="I13" i="141" s="1"/>
  <c r="B13" i="141"/>
  <c r="H13" i="141" s="1"/>
  <c r="G12" i="141"/>
  <c r="M12" i="141" s="1"/>
  <c r="C12" i="141"/>
  <c r="I12" i="141"/>
  <c r="B12" i="141"/>
  <c r="G11" i="141"/>
  <c r="M11" i="141" s="1"/>
  <c r="C11" i="141"/>
  <c r="I11" i="141" s="1"/>
  <c r="B11" i="141"/>
  <c r="H11" i="141"/>
  <c r="G10" i="141"/>
  <c r="M10" i="141" s="1"/>
  <c r="C10" i="141"/>
  <c r="I10" i="141" s="1"/>
  <c r="B10" i="141"/>
  <c r="H10" i="141" s="1"/>
  <c r="G9" i="141"/>
  <c r="M9" i="141"/>
  <c r="C9" i="141"/>
  <c r="B9" i="141"/>
  <c r="H9" i="141" s="1"/>
  <c r="G112" i="140"/>
  <c r="M112" i="140" s="1"/>
  <c r="F112" i="140"/>
  <c r="L112" i="140"/>
  <c r="E112" i="140"/>
  <c r="K112" i="140" s="1"/>
  <c r="D112" i="140"/>
  <c r="J112" i="140" s="1"/>
  <c r="C112" i="140"/>
  <c r="I112" i="140" s="1"/>
  <c r="B112" i="140"/>
  <c r="H112" i="140"/>
  <c r="G111" i="140"/>
  <c r="M111" i="140" s="1"/>
  <c r="F111" i="140"/>
  <c r="L111" i="140" s="1"/>
  <c r="E111" i="140"/>
  <c r="K111" i="140" s="1"/>
  <c r="D111" i="140"/>
  <c r="J111" i="140"/>
  <c r="C111" i="140"/>
  <c r="I111" i="140" s="1"/>
  <c r="B111" i="140"/>
  <c r="H111" i="140" s="1"/>
  <c r="G110" i="140"/>
  <c r="M110" i="140" s="1"/>
  <c r="F110" i="140"/>
  <c r="L110" i="140"/>
  <c r="E110" i="140"/>
  <c r="K110" i="140" s="1"/>
  <c r="D110" i="140"/>
  <c r="J110" i="140" s="1"/>
  <c r="C110" i="140"/>
  <c r="I110" i="140" s="1"/>
  <c r="B110" i="140"/>
  <c r="H110" i="140"/>
  <c r="G109" i="140"/>
  <c r="M109" i="140" s="1"/>
  <c r="F109" i="140"/>
  <c r="L109" i="140" s="1"/>
  <c r="E109" i="140"/>
  <c r="K109" i="140" s="1"/>
  <c r="D109" i="140"/>
  <c r="J109" i="140"/>
  <c r="C109" i="140"/>
  <c r="I109" i="140" s="1"/>
  <c r="B109" i="140"/>
  <c r="H109" i="140" s="1"/>
  <c r="G108" i="140"/>
  <c r="M108" i="140" s="1"/>
  <c r="F108" i="140"/>
  <c r="L108" i="140"/>
  <c r="E108" i="140"/>
  <c r="K108" i="140" s="1"/>
  <c r="D108" i="140"/>
  <c r="J108" i="140" s="1"/>
  <c r="C108" i="140"/>
  <c r="I108" i="140" s="1"/>
  <c r="B108" i="140"/>
  <c r="H108" i="140"/>
  <c r="G107" i="140"/>
  <c r="M107" i="140" s="1"/>
  <c r="F107" i="140"/>
  <c r="L107" i="140" s="1"/>
  <c r="E107" i="140"/>
  <c r="K107" i="140" s="1"/>
  <c r="D107" i="140"/>
  <c r="J107" i="140"/>
  <c r="C107" i="140"/>
  <c r="I107" i="140" s="1"/>
  <c r="B107" i="140"/>
  <c r="H107" i="140" s="1"/>
  <c r="G106" i="140"/>
  <c r="M106" i="140" s="1"/>
  <c r="F106" i="140"/>
  <c r="L106" i="140"/>
  <c r="E106" i="140"/>
  <c r="K106" i="140" s="1"/>
  <c r="D106" i="140"/>
  <c r="J106" i="140" s="1"/>
  <c r="C106" i="140"/>
  <c r="I106" i="140" s="1"/>
  <c r="B106" i="140"/>
  <c r="H106" i="140"/>
  <c r="G105" i="140"/>
  <c r="M105" i="140" s="1"/>
  <c r="F105" i="140"/>
  <c r="L105" i="140" s="1"/>
  <c r="E105" i="140"/>
  <c r="K105" i="140" s="1"/>
  <c r="D105" i="140"/>
  <c r="J105" i="140"/>
  <c r="C105" i="140"/>
  <c r="I105" i="140" s="1"/>
  <c r="B105" i="140"/>
  <c r="H105" i="140" s="1"/>
  <c r="G104" i="140"/>
  <c r="M104" i="140" s="1"/>
  <c r="F104" i="140"/>
  <c r="L104" i="140"/>
  <c r="E104" i="140"/>
  <c r="K104" i="140" s="1"/>
  <c r="D104" i="140"/>
  <c r="J104" i="140" s="1"/>
  <c r="C104" i="140"/>
  <c r="I104" i="140" s="1"/>
  <c r="B104" i="140"/>
  <c r="H104" i="140"/>
  <c r="G103" i="140"/>
  <c r="M103" i="140" s="1"/>
  <c r="F103" i="140"/>
  <c r="L103" i="140" s="1"/>
  <c r="E103" i="140"/>
  <c r="K103" i="140" s="1"/>
  <c r="D103" i="140"/>
  <c r="J103" i="140"/>
  <c r="C103" i="140"/>
  <c r="I103" i="140" s="1"/>
  <c r="B103" i="140"/>
  <c r="H103" i="140" s="1"/>
  <c r="G102" i="140"/>
  <c r="M102" i="140" s="1"/>
  <c r="F102" i="140"/>
  <c r="L102" i="140"/>
  <c r="E102" i="140"/>
  <c r="K102" i="140" s="1"/>
  <c r="D102" i="140"/>
  <c r="J102" i="140" s="1"/>
  <c r="C102" i="140"/>
  <c r="I102" i="140" s="1"/>
  <c r="B102" i="140"/>
  <c r="H102" i="140"/>
  <c r="G101" i="140"/>
  <c r="M101" i="140" s="1"/>
  <c r="F101" i="140"/>
  <c r="L101" i="140" s="1"/>
  <c r="E101" i="140"/>
  <c r="K101" i="140" s="1"/>
  <c r="D101" i="140"/>
  <c r="J101" i="140"/>
  <c r="C101" i="140"/>
  <c r="I101" i="140" s="1"/>
  <c r="B101" i="140"/>
  <c r="H101" i="140" s="1"/>
  <c r="G100" i="140"/>
  <c r="M100" i="140" s="1"/>
  <c r="F100" i="140"/>
  <c r="L100" i="140"/>
  <c r="E100" i="140"/>
  <c r="K100" i="140" s="1"/>
  <c r="D100" i="140"/>
  <c r="J100" i="140" s="1"/>
  <c r="C100" i="140"/>
  <c r="I100" i="140" s="1"/>
  <c r="B100" i="140"/>
  <c r="H100" i="140"/>
  <c r="G99" i="140"/>
  <c r="M99" i="140" s="1"/>
  <c r="F99" i="140"/>
  <c r="L99" i="140" s="1"/>
  <c r="E99" i="140"/>
  <c r="K99" i="140" s="1"/>
  <c r="D99" i="140"/>
  <c r="J99" i="140"/>
  <c r="C99" i="140"/>
  <c r="I99" i="140" s="1"/>
  <c r="B99" i="140"/>
  <c r="H99" i="140" s="1"/>
  <c r="G98" i="140"/>
  <c r="M98" i="140" s="1"/>
  <c r="F98" i="140"/>
  <c r="L98" i="140"/>
  <c r="E98" i="140"/>
  <c r="K98" i="140" s="1"/>
  <c r="D98" i="140"/>
  <c r="J98" i="140" s="1"/>
  <c r="C98" i="140"/>
  <c r="I98" i="140" s="1"/>
  <c r="B98" i="140"/>
  <c r="H98" i="140"/>
  <c r="G97" i="140"/>
  <c r="M97" i="140" s="1"/>
  <c r="F97" i="140"/>
  <c r="L97" i="140" s="1"/>
  <c r="E97" i="140"/>
  <c r="K97" i="140" s="1"/>
  <c r="D97" i="140"/>
  <c r="J97" i="140"/>
  <c r="C97" i="140"/>
  <c r="I97" i="140" s="1"/>
  <c r="B97" i="140"/>
  <c r="H97" i="140" s="1"/>
  <c r="G96" i="140"/>
  <c r="M96" i="140" s="1"/>
  <c r="F96" i="140"/>
  <c r="L96" i="140"/>
  <c r="E96" i="140"/>
  <c r="K96" i="140" s="1"/>
  <c r="D96" i="140"/>
  <c r="J96" i="140" s="1"/>
  <c r="C96" i="140"/>
  <c r="I96" i="140" s="1"/>
  <c r="B96" i="140"/>
  <c r="H96" i="140"/>
  <c r="G95" i="140"/>
  <c r="M95" i="140" s="1"/>
  <c r="F95" i="140"/>
  <c r="L95" i="140" s="1"/>
  <c r="E95" i="140"/>
  <c r="K95" i="140" s="1"/>
  <c r="D95" i="140"/>
  <c r="J95" i="140"/>
  <c r="C95" i="140"/>
  <c r="I95" i="140" s="1"/>
  <c r="B95" i="140"/>
  <c r="H95" i="140" s="1"/>
  <c r="G94" i="140"/>
  <c r="M94" i="140" s="1"/>
  <c r="F94" i="140"/>
  <c r="L94" i="140"/>
  <c r="E94" i="140"/>
  <c r="K94" i="140" s="1"/>
  <c r="D94" i="140"/>
  <c r="J94" i="140" s="1"/>
  <c r="C94" i="140"/>
  <c r="I94" i="140" s="1"/>
  <c r="B94" i="140"/>
  <c r="H94" i="140"/>
  <c r="G93" i="140"/>
  <c r="M93" i="140" s="1"/>
  <c r="F93" i="140"/>
  <c r="L93" i="140" s="1"/>
  <c r="E93" i="140"/>
  <c r="K93" i="140" s="1"/>
  <c r="D93" i="140"/>
  <c r="J93" i="140"/>
  <c r="C93" i="140"/>
  <c r="I93" i="140" s="1"/>
  <c r="B93" i="140"/>
  <c r="H93" i="140" s="1"/>
  <c r="G92" i="140"/>
  <c r="M92" i="140" s="1"/>
  <c r="F92" i="140"/>
  <c r="L92" i="140"/>
  <c r="E92" i="140"/>
  <c r="K92" i="140" s="1"/>
  <c r="D92" i="140"/>
  <c r="J92" i="140" s="1"/>
  <c r="C92" i="140"/>
  <c r="I92" i="140" s="1"/>
  <c r="B92" i="140"/>
  <c r="H92" i="140"/>
  <c r="G91" i="140"/>
  <c r="M91" i="140" s="1"/>
  <c r="F91" i="140"/>
  <c r="L91" i="140" s="1"/>
  <c r="E91" i="140"/>
  <c r="K91" i="140" s="1"/>
  <c r="D91" i="140"/>
  <c r="J91" i="140"/>
  <c r="C91" i="140"/>
  <c r="I91" i="140" s="1"/>
  <c r="B91" i="140"/>
  <c r="H91" i="140" s="1"/>
  <c r="G90" i="140"/>
  <c r="M90" i="140" s="1"/>
  <c r="F90" i="140"/>
  <c r="L90" i="140"/>
  <c r="E90" i="140"/>
  <c r="K90" i="140" s="1"/>
  <c r="D90" i="140"/>
  <c r="J90" i="140" s="1"/>
  <c r="C90" i="140"/>
  <c r="I90" i="140" s="1"/>
  <c r="B90" i="140"/>
  <c r="H90" i="140"/>
  <c r="G89" i="140"/>
  <c r="M89" i="140" s="1"/>
  <c r="F89" i="140"/>
  <c r="L89" i="140" s="1"/>
  <c r="E89" i="140"/>
  <c r="K89" i="140" s="1"/>
  <c r="D89" i="140"/>
  <c r="J89" i="140"/>
  <c r="C89" i="140"/>
  <c r="I89" i="140" s="1"/>
  <c r="B89" i="140"/>
  <c r="H89" i="140" s="1"/>
  <c r="G88" i="140"/>
  <c r="M88" i="140" s="1"/>
  <c r="F88" i="140"/>
  <c r="L88" i="140"/>
  <c r="E88" i="140"/>
  <c r="K88" i="140" s="1"/>
  <c r="D88" i="140"/>
  <c r="J88" i="140" s="1"/>
  <c r="C88" i="140"/>
  <c r="I88" i="140" s="1"/>
  <c r="B88" i="140"/>
  <c r="H88" i="140"/>
  <c r="G87" i="140"/>
  <c r="M87" i="140" s="1"/>
  <c r="F87" i="140"/>
  <c r="L87" i="140" s="1"/>
  <c r="E87" i="140"/>
  <c r="K87" i="140" s="1"/>
  <c r="D87" i="140"/>
  <c r="J87" i="140"/>
  <c r="C87" i="140"/>
  <c r="I87" i="140" s="1"/>
  <c r="B87" i="140"/>
  <c r="H87" i="140" s="1"/>
  <c r="G86" i="140"/>
  <c r="M86" i="140" s="1"/>
  <c r="F86" i="140"/>
  <c r="L86" i="140"/>
  <c r="E86" i="140"/>
  <c r="K86" i="140" s="1"/>
  <c r="D86" i="140"/>
  <c r="J86" i="140" s="1"/>
  <c r="C86" i="140"/>
  <c r="I86" i="140" s="1"/>
  <c r="B86" i="140"/>
  <c r="H86" i="140"/>
  <c r="G85" i="140"/>
  <c r="M85" i="140" s="1"/>
  <c r="F85" i="140"/>
  <c r="L85" i="140" s="1"/>
  <c r="E85" i="140"/>
  <c r="K85" i="140" s="1"/>
  <c r="D85" i="140"/>
  <c r="J85" i="140"/>
  <c r="C85" i="140"/>
  <c r="I85" i="140" s="1"/>
  <c r="B85" i="140"/>
  <c r="H85" i="140" s="1"/>
  <c r="G84" i="140"/>
  <c r="M84" i="140" s="1"/>
  <c r="F84" i="140"/>
  <c r="L84" i="140"/>
  <c r="E84" i="140"/>
  <c r="K84" i="140" s="1"/>
  <c r="D84" i="140"/>
  <c r="J84" i="140" s="1"/>
  <c r="C84" i="140"/>
  <c r="I84" i="140" s="1"/>
  <c r="B84" i="140"/>
  <c r="H84" i="140"/>
  <c r="G83" i="140"/>
  <c r="M83" i="140" s="1"/>
  <c r="F83" i="140"/>
  <c r="L83" i="140" s="1"/>
  <c r="E83" i="140"/>
  <c r="K83" i="140" s="1"/>
  <c r="D83" i="140"/>
  <c r="J83" i="140"/>
  <c r="C83" i="140"/>
  <c r="I83" i="140" s="1"/>
  <c r="B83" i="140"/>
  <c r="H83" i="140" s="1"/>
  <c r="G82" i="140"/>
  <c r="M82" i="140" s="1"/>
  <c r="F82" i="140"/>
  <c r="L82" i="140"/>
  <c r="E82" i="140"/>
  <c r="K82" i="140" s="1"/>
  <c r="D82" i="140"/>
  <c r="J82" i="140" s="1"/>
  <c r="C82" i="140"/>
  <c r="I82" i="140" s="1"/>
  <c r="B82" i="140"/>
  <c r="H82" i="140"/>
  <c r="G81" i="140"/>
  <c r="M81" i="140" s="1"/>
  <c r="F81" i="140"/>
  <c r="L81" i="140" s="1"/>
  <c r="E81" i="140"/>
  <c r="K81" i="140" s="1"/>
  <c r="D81" i="140"/>
  <c r="J81" i="140"/>
  <c r="C81" i="140"/>
  <c r="I81" i="140" s="1"/>
  <c r="B81" i="140"/>
  <c r="H81" i="140" s="1"/>
  <c r="G80" i="140"/>
  <c r="M80" i="140" s="1"/>
  <c r="F80" i="140"/>
  <c r="L80" i="140"/>
  <c r="E80" i="140"/>
  <c r="K80" i="140" s="1"/>
  <c r="D80" i="140"/>
  <c r="J80" i="140" s="1"/>
  <c r="C80" i="140"/>
  <c r="I80" i="140" s="1"/>
  <c r="B80" i="140"/>
  <c r="H80" i="140"/>
  <c r="G79" i="140"/>
  <c r="M79" i="140" s="1"/>
  <c r="F79" i="140"/>
  <c r="L79" i="140" s="1"/>
  <c r="E79" i="140"/>
  <c r="K79" i="140" s="1"/>
  <c r="D79" i="140"/>
  <c r="J79" i="140"/>
  <c r="C79" i="140"/>
  <c r="I79" i="140" s="1"/>
  <c r="B79" i="140"/>
  <c r="H79" i="140" s="1"/>
  <c r="G78" i="140"/>
  <c r="M78" i="140" s="1"/>
  <c r="F78" i="140"/>
  <c r="L78" i="140"/>
  <c r="E78" i="140"/>
  <c r="K78" i="140" s="1"/>
  <c r="D78" i="140"/>
  <c r="J78" i="140" s="1"/>
  <c r="C78" i="140"/>
  <c r="I78" i="140" s="1"/>
  <c r="B78" i="140"/>
  <c r="H78" i="140"/>
  <c r="G77" i="140"/>
  <c r="M77" i="140" s="1"/>
  <c r="F77" i="140"/>
  <c r="L77" i="140" s="1"/>
  <c r="E77" i="140"/>
  <c r="K77" i="140" s="1"/>
  <c r="D77" i="140"/>
  <c r="J77" i="140"/>
  <c r="C77" i="140"/>
  <c r="I77" i="140" s="1"/>
  <c r="B77" i="140"/>
  <c r="H77" i="140" s="1"/>
  <c r="G76" i="140"/>
  <c r="M76" i="140" s="1"/>
  <c r="F76" i="140"/>
  <c r="L76" i="140"/>
  <c r="E76" i="140"/>
  <c r="K76" i="140" s="1"/>
  <c r="D76" i="140"/>
  <c r="J76" i="140" s="1"/>
  <c r="C76" i="140"/>
  <c r="I76" i="140" s="1"/>
  <c r="B76" i="140"/>
  <c r="H76" i="140"/>
  <c r="G75" i="140"/>
  <c r="M75" i="140" s="1"/>
  <c r="F75" i="140"/>
  <c r="L75" i="140" s="1"/>
  <c r="E75" i="140"/>
  <c r="K75" i="140" s="1"/>
  <c r="D75" i="140"/>
  <c r="J75" i="140"/>
  <c r="C75" i="140"/>
  <c r="I75" i="140" s="1"/>
  <c r="B75" i="140"/>
  <c r="H75" i="140" s="1"/>
  <c r="G74" i="140"/>
  <c r="M74" i="140" s="1"/>
  <c r="F74" i="140"/>
  <c r="L74" i="140"/>
  <c r="E74" i="140"/>
  <c r="K74" i="140" s="1"/>
  <c r="D74" i="140"/>
  <c r="J74" i="140" s="1"/>
  <c r="C74" i="140"/>
  <c r="I74" i="140" s="1"/>
  <c r="B74" i="140"/>
  <c r="H74" i="140"/>
  <c r="G73" i="140"/>
  <c r="M73" i="140" s="1"/>
  <c r="F73" i="140"/>
  <c r="L73" i="140" s="1"/>
  <c r="E73" i="140"/>
  <c r="K73" i="140" s="1"/>
  <c r="D73" i="140"/>
  <c r="J73" i="140"/>
  <c r="C73" i="140"/>
  <c r="I73" i="140" s="1"/>
  <c r="B73" i="140"/>
  <c r="H73" i="140" s="1"/>
  <c r="G72" i="140"/>
  <c r="M72" i="140" s="1"/>
  <c r="F72" i="140"/>
  <c r="L72" i="140"/>
  <c r="E72" i="140"/>
  <c r="K72" i="140" s="1"/>
  <c r="D72" i="140"/>
  <c r="J72" i="140" s="1"/>
  <c r="C72" i="140"/>
  <c r="I72" i="140" s="1"/>
  <c r="B72" i="140"/>
  <c r="H72" i="140"/>
  <c r="G71" i="140"/>
  <c r="M71" i="140" s="1"/>
  <c r="F71" i="140"/>
  <c r="L71" i="140" s="1"/>
  <c r="E71" i="140"/>
  <c r="K71" i="140" s="1"/>
  <c r="D71" i="140"/>
  <c r="J71" i="140"/>
  <c r="C71" i="140"/>
  <c r="I71" i="140" s="1"/>
  <c r="B71" i="140"/>
  <c r="H71" i="140" s="1"/>
  <c r="G70" i="140"/>
  <c r="M70" i="140" s="1"/>
  <c r="F70" i="140"/>
  <c r="L70" i="140"/>
  <c r="E70" i="140"/>
  <c r="K70" i="140" s="1"/>
  <c r="D70" i="140"/>
  <c r="J70" i="140" s="1"/>
  <c r="C70" i="140"/>
  <c r="I70" i="140" s="1"/>
  <c r="B70" i="140"/>
  <c r="H70" i="140"/>
  <c r="G69" i="140"/>
  <c r="M69" i="140" s="1"/>
  <c r="F69" i="140"/>
  <c r="L69" i="140" s="1"/>
  <c r="E69" i="140"/>
  <c r="K69" i="140" s="1"/>
  <c r="D69" i="140"/>
  <c r="J69" i="140"/>
  <c r="C69" i="140"/>
  <c r="I69" i="140" s="1"/>
  <c r="B69" i="140"/>
  <c r="H69" i="140" s="1"/>
  <c r="G68" i="140"/>
  <c r="M68" i="140" s="1"/>
  <c r="F68" i="140"/>
  <c r="L68" i="140"/>
  <c r="E68" i="140"/>
  <c r="K68" i="140" s="1"/>
  <c r="D68" i="140"/>
  <c r="J68" i="140" s="1"/>
  <c r="C68" i="140"/>
  <c r="I68" i="140" s="1"/>
  <c r="B68" i="140"/>
  <c r="H68" i="140"/>
  <c r="G67" i="140"/>
  <c r="M67" i="140" s="1"/>
  <c r="F67" i="140"/>
  <c r="L67" i="140" s="1"/>
  <c r="E67" i="140"/>
  <c r="K67" i="140" s="1"/>
  <c r="D67" i="140"/>
  <c r="J67" i="140"/>
  <c r="C67" i="140"/>
  <c r="I67" i="140" s="1"/>
  <c r="B67" i="140"/>
  <c r="H67" i="140" s="1"/>
  <c r="G66" i="140"/>
  <c r="M66" i="140" s="1"/>
  <c r="F66" i="140"/>
  <c r="L66" i="140"/>
  <c r="E66" i="140"/>
  <c r="K66" i="140" s="1"/>
  <c r="D66" i="140"/>
  <c r="J66" i="140" s="1"/>
  <c r="C66" i="140"/>
  <c r="I66" i="140" s="1"/>
  <c r="B66" i="140"/>
  <c r="H66" i="140"/>
  <c r="G65" i="140"/>
  <c r="M65" i="140" s="1"/>
  <c r="F65" i="140"/>
  <c r="L65" i="140" s="1"/>
  <c r="E65" i="140"/>
  <c r="K65" i="140" s="1"/>
  <c r="D65" i="140"/>
  <c r="J65" i="140"/>
  <c r="C65" i="140"/>
  <c r="I65" i="140" s="1"/>
  <c r="B65" i="140"/>
  <c r="H65" i="140" s="1"/>
  <c r="G64" i="140"/>
  <c r="M64" i="140" s="1"/>
  <c r="F64" i="140"/>
  <c r="L64" i="140"/>
  <c r="E64" i="140"/>
  <c r="K64" i="140" s="1"/>
  <c r="D64" i="140"/>
  <c r="J64" i="140" s="1"/>
  <c r="C64" i="140"/>
  <c r="I64" i="140" s="1"/>
  <c r="B64" i="140"/>
  <c r="H64" i="140"/>
  <c r="G63" i="140"/>
  <c r="M63" i="140" s="1"/>
  <c r="F63" i="140"/>
  <c r="L63" i="140" s="1"/>
  <c r="E63" i="140"/>
  <c r="K63" i="140" s="1"/>
  <c r="D63" i="140"/>
  <c r="J63" i="140"/>
  <c r="C63" i="140"/>
  <c r="I63" i="140" s="1"/>
  <c r="B63" i="140"/>
  <c r="H63" i="140" s="1"/>
  <c r="G62" i="140"/>
  <c r="M62" i="140" s="1"/>
  <c r="F62" i="140"/>
  <c r="L62" i="140"/>
  <c r="E62" i="140"/>
  <c r="K62" i="140" s="1"/>
  <c r="D62" i="140"/>
  <c r="J62" i="140" s="1"/>
  <c r="C62" i="140"/>
  <c r="I62" i="140" s="1"/>
  <c r="B62" i="140"/>
  <c r="H62" i="140"/>
  <c r="G61" i="140"/>
  <c r="M61" i="140" s="1"/>
  <c r="F61" i="140"/>
  <c r="L61" i="140" s="1"/>
  <c r="E61" i="140"/>
  <c r="K61" i="140" s="1"/>
  <c r="D61" i="140"/>
  <c r="J61" i="140"/>
  <c r="C61" i="140"/>
  <c r="I61" i="140" s="1"/>
  <c r="B61" i="140"/>
  <c r="H61" i="140" s="1"/>
  <c r="G60" i="140"/>
  <c r="M60" i="140" s="1"/>
  <c r="F60" i="140"/>
  <c r="L60" i="140"/>
  <c r="E60" i="140"/>
  <c r="K60" i="140" s="1"/>
  <c r="D60" i="140"/>
  <c r="J60" i="140" s="1"/>
  <c r="C60" i="140"/>
  <c r="I60" i="140" s="1"/>
  <c r="B60" i="140"/>
  <c r="H60" i="140"/>
  <c r="G59" i="140"/>
  <c r="M59" i="140" s="1"/>
  <c r="F59" i="140"/>
  <c r="L59" i="140" s="1"/>
  <c r="E59" i="140"/>
  <c r="K59" i="140" s="1"/>
  <c r="D59" i="140"/>
  <c r="J59" i="140"/>
  <c r="C59" i="140"/>
  <c r="I59" i="140" s="1"/>
  <c r="B59" i="140"/>
  <c r="H59" i="140" s="1"/>
  <c r="G58" i="140"/>
  <c r="M58" i="140" s="1"/>
  <c r="F58" i="140"/>
  <c r="L58" i="140"/>
  <c r="E58" i="140"/>
  <c r="K58" i="140" s="1"/>
  <c r="D58" i="140"/>
  <c r="J58" i="140" s="1"/>
  <c r="C58" i="140"/>
  <c r="I58" i="140" s="1"/>
  <c r="B58" i="140"/>
  <c r="H58" i="140"/>
  <c r="G57" i="140"/>
  <c r="M57" i="140" s="1"/>
  <c r="C57" i="140"/>
  <c r="I57" i="140" s="1"/>
  <c r="B57" i="140"/>
  <c r="H57" i="140" s="1"/>
  <c r="G56" i="140"/>
  <c r="M56" i="140"/>
  <c r="C56" i="140"/>
  <c r="I56" i="140" s="1"/>
  <c r="B56" i="140"/>
  <c r="H56" i="140" s="1"/>
  <c r="G55" i="140"/>
  <c r="M55" i="140" s="1"/>
  <c r="C55" i="140"/>
  <c r="I55" i="140"/>
  <c r="B55" i="140"/>
  <c r="H55" i="140" s="1"/>
  <c r="G54" i="140"/>
  <c r="M54" i="140" s="1"/>
  <c r="C54" i="140"/>
  <c r="I54" i="140" s="1"/>
  <c r="B54" i="140"/>
  <c r="H54" i="140"/>
  <c r="G53" i="140"/>
  <c r="M53" i="140" s="1"/>
  <c r="C53" i="140"/>
  <c r="I53" i="140" s="1"/>
  <c r="B53" i="140"/>
  <c r="H53" i="140" s="1"/>
  <c r="G52" i="140"/>
  <c r="M52" i="140"/>
  <c r="C52" i="140"/>
  <c r="I52" i="140" s="1"/>
  <c r="B52" i="140"/>
  <c r="H52" i="140" s="1"/>
  <c r="G51" i="140"/>
  <c r="M51" i="140" s="1"/>
  <c r="C51" i="140"/>
  <c r="I51" i="140"/>
  <c r="B51" i="140"/>
  <c r="H51" i="140" s="1"/>
  <c r="G50" i="140"/>
  <c r="M50" i="140" s="1"/>
  <c r="C50" i="140"/>
  <c r="I50" i="140" s="1"/>
  <c r="B50" i="140"/>
  <c r="H50" i="140"/>
  <c r="G49" i="140"/>
  <c r="M49" i="140" s="1"/>
  <c r="C49" i="140"/>
  <c r="I49" i="140" s="1"/>
  <c r="B49" i="140"/>
  <c r="H49" i="140" s="1"/>
  <c r="G48" i="140"/>
  <c r="M48" i="140"/>
  <c r="C48" i="140"/>
  <c r="I48" i="140" s="1"/>
  <c r="B48" i="140"/>
  <c r="H48" i="140" s="1"/>
  <c r="G47" i="140"/>
  <c r="M47" i="140" s="1"/>
  <c r="C47" i="140"/>
  <c r="I47" i="140"/>
  <c r="B47" i="140"/>
  <c r="G46" i="140"/>
  <c r="M46" i="140" s="1"/>
  <c r="C46" i="140"/>
  <c r="I46" i="140" s="1"/>
  <c r="B46" i="140"/>
  <c r="H46" i="140"/>
  <c r="G45" i="140"/>
  <c r="C45" i="140"/>
  <c r="I45" i="140" s="1"/>
  <c r="B45" i="140"/>
  <c r="H45" i="140" s="1"/>
  <c r="G44" i="140"/>
  <c r="M44" i="140"/>
  <c r="C44" i="140"/>
  <c r="B44" i="140"/>
  <c r="H44" i="140" s="1"/>
  <c r="G43" i="140"/>
  <c r="M43" i="140" s="1"/>
  <c r="C43" i="140"/>
  <c r="I43" i="140"/>
  <c r="B43" i="140"/>
  <c r="H43" i="140" s="1"/>
  <c r="G42" i="140"/>
  <c r="M42" i="140" s="1"/>
  <c r="C42" i="140"/>
  <c r="I42" i="140" s="1"/>
  <c r="B42" i="140"/>
  <c r="H42" i="140"/>
  <c r="G41" i="140"/>
  <c r="M41" i="140" s="1"/>
  <c r="C41" i="140"/>
  <c r="I41" i="140" s="1"/>
  <c r="B41" i="140"/>
  <c r="H41" i="140" s="1"/>
  <c r="G40" i="140"/>
  <c r="M40" i="140"/>
  <c r="C40" i="140"/>
  <c r="I40" i="140" s="1"/>
  <c r="B40" i="140"/>
  <c r="H40" i="140" s="1"/>
  <c r="G39" i="140"/>
  <c r="M39" i="140" s="1"/>
  <c r="C39" i="140"/>
  <c r="I39" i="140"/>
  <c r="B39" i="140"/>
  <c r="H39" i="140" s="1"/>
  <c r="G38" i="140"/>
  <c r="M38" i="140" s="1"/>
  <c r="C38" i="140"/>
  <c r="I38" i="140" s="1"/>
  <c r="B38" i="140"/>
  <c r="H38" i="140"/>
  <c r="G37" i="140"/>
  <c r="M37" i="140" s="1"/>
  <c r="C37" i="140"/>
  <c r="I37" i="140" s="1"/>
  <c r="B37" i="140"/>
  <c r="H37" i="140" s="1"/>
  <c r="G36" i="140"/>
  <c r="M36" i="140"/>
  <c r="C36" i="140"/>
  <c r="I36" i="140" s="1"/>
  <c r="B36" i="140"/>
  <c r="H36" i="140" s="1"/>
  <c r="G35" i="140"/>
  <c r="M35" i="140" s="1"/>
  <c r="C35" i="140"/>
  <c r="I35" i="140"/>
  <c r="B35" i="140"/>
  <c r="H35" i="140" s="1"/>
  <c r="G34" i="140"/>
  <c r="M34" i="140" s="1"/>
  <c r="C34" i="140"/>
  <c r="I34" i="140" s="1"/>
  <c r="B34" i="140"/>
  <c r="H34" i="140"/>
  <c r="G33" i="140"/>
  <c r="M33" i="140" s="1"/>
  <c r="C33" i="140"/>
  <c r="I33" i="140" s="1"/>
  <c r="B33" i="140"/>
  <c r="H33" i="140" s="1"/>
  <c r="G32" i="140"/>
  <c r="M32" i="140"/>
  <c r="C32" i="140"/>
  <c r="I32" i="140" s="1"/>
  <c r="B32" i="140"/>
  <c r="H32" i="140" s="1"/>
  <c r="G31" i="140"/>
  <c r="M31" i="140" s="1"/>
  <c r="C31" i="140"/>
  <c r="I31" i="140"/>
  <c r="B31" i="140"/>
  <c r="G30" i="140"/>
  <c r="M30" i="140" s="1"/>
  <c r="C30" i="140"/>
  <c r="I30" i="140" s="1"/>
  <c r="B30" i="140"/>
  <c r="H30" i="140"/>
  <c r="G29" i="140"/>
  <c r="C29" i="140"/>
  <c r="I29" i="140" s="1"/>
  <c r="B29" i="140"/>
  <c r="H29" i="140" s="1"/>
  <c r="G28" i="140"/>
  <c r="M28" i="140"/>
  <c r="C28" i="140"/>
  <c r="B28" i="140"/>
  <c r="H28" i="140" s="1"/>
  <c r="G27" i="140"/>
  <c r="M27" i="140" s="1"/>
  <c r="C27" i="140"/>
  <c r="I27" i="140"/>
  <c r="B27" i="140"/>
  <c r="H27" i="140" s="1"/>
  <c r="G26" i="140"/>
  <c r="M26" i="140" s="1"/>
  <c r="C26" i="140"/>
  <c r="I26" i="140" s="1"/>
  <c r="B26" i="140"/>
  <c r="H26" i="140"/>
  <c r="G25" i="140"/>
  <c r="M25" i="140" s="1"/>
  <c r="C25" i="140"/>
  <c r="I25" i="140" s="1"/>
  <c r="B25" i="140"/>
  <c r="H25" i="140" s="1"/>
  <c r="G24" i="140"/>
  <c r="M24" i="140"/>
  <c r="C24" i="140"/>
  <c r="I24" i="140" s="1"/>
  <c r="B24" i="140"/>
  <c r="H24" i="140" s="1"/>
  <c r="G23" i="140"/>
  <c r="M23" i="140" s="1"/>
  <c r="C23" i="140"/>
  <c r="I23" i="140"/>
  <c r="B23" i="140"/>
  <c r="G22" i="140"/>
  <c r="M22" i="140" s="1"/>
  <c r="C22" i="140"/>
  <c r="I22" i="140" s="1"/>
  <c r="B22" i="140"/>
  <c r="H22" i="140"/>
  <c r="G21" i="140"/>
  <c r="C21" i="140"/>
  <c r="I21" i="140" s="1"/>
  <c r="B21" i="140"/>
  <c r="H21" i="140" s="1"/>
  <c r="G20" i="140"/>
  <c r="M20" i="140"/>
  <c r="C20" i="140"/>
  <c r="B20" i="140"/>
  <c r="H20" i="140" s="1"/>
  <c r="G19" i="140"/>
  <c r="M19" i="140" s="1"/>
  <c r="C19" i="140"/>
  <c r="I19" i="140"/>
  <c r="B19" i="140"/>
  <c r="H19" i="140" s="1"/>
  <c r="G18" i="140"/>
  <c r="M18" i="140" s="1"/>
  <c r="C18" i="140"/>
  <c r="I18" i="140" s="1"/>
  <c r="B18" i="140"/>
  <c r="H18" i="140"/>
  <c r="G17" i="140"/>
  <c r="M17" i="140" s="1"/>
  <c r="C17" i="140"/>
  <c r="I17" i="140" s="1"/>
  <c r="B17" i="140"/>
  <c r="H17" i="140" s="1"/>
  <c r="G16" i="140"/>
  <c r="M16" i="140"/>
  <c r="C16" i="140"/>
  <c r="I16" i="140" s="1"/>
  <c r="B16" i="140"/>
  <c r="H16" i="140" s="1"/>
  <c r="G15" i="140"/>
  <c r="M15" i="140" s="1"/>
  <c r="C15" i="140"/>
  <c r="I15" i="140" s="1"/>
  <c r="B15" i="140"/>
  <c r="H15" i="140" s="1"/>
  <c r="G14" i="140"/>
  <c r="M14" i="140" s="1"/>
  <c r="C14" i="140"/>
  <c r="I14" i="140" s="1"/>
  <c r="B14" i="140"/>
  <c r="H14" i="140" s="1"/>
  <c r="G13" i="140"/>
  <c r="M13" i="140" s="1"/>
  <c r="C13" i="140"/>
  <c r="I13" i="140" s="1"/>
  <c r="B13" i="140"/>
  <c r="H13" i="140" s="1"/>
  <c r="G12" i="140"/>
  <c r="M12" i="140" s="1"/>
  <c r="C12" i="140"/>
  <c r="I12" i="140" s="1"/>
  <c r="B12" i="140"/>
  <c r="H12" i="140" s="1"/>
  <c r="G11" i="140"/>
  <c r="M11" i="140" s="1"/>
  <c r="C11" i="140"/>
  <c r="I11" i="140" s="1"/>
  <c r="B11" i="140"/>
  <c r="H11" i="140" s="1"/>
  <c r="G10" i="140"/>
  <c r="M10" i="140" s="1"/>
  <c r="C10" i="140"/>
  <c r="I10" i="140" s="1"/>
  <c r="B10" i="140"/>
  <c r="H10" i="140" s="1"/>
  <c r="G9" i="140"/>
  <c r="M9" i="140" s="1"/>
  <c r="C9" i="140"/>
  <c r="I9" i="140" s="1"/>
  <c r="B9" i="140"/>
  <c r="H9" i="140" s="1"/>
  <c r="G112" i="139"/>
  <c r="M112" i="139" s="1"/>
  <c r="F112" i="139"/>
  <c r="L112" i="139" s="1"/>
  <c r="E112" i="139"/>
  <c r="K112" i="139" s="1"/>
  <c r="D112" i="139"/>
  <c r="J112" i="139" s="1"/>
  <c r="C112" i="139"/>
  <c r="I112" i="139" s="1"/>
  <c r="B112" i="139"/>
  <c r="H112" i="139" s="1"/>
  <c r="G111" i="139"/>
  <c r="M111" i="139" s="1"/>
  <c r="F111" i="139"/>
  <c r="L111" i="139" s="1"/>
  <c r="E111" i="139"/>
  <c r="K111" i="139" s="1"/>
  <c r="D111" i="139"/>
  <c r="J111" i="139" s="1"/>
  <c r="C111" i="139"/>
  <c r="I111" i="139" s="1"/>
  <c r="B111" i="139"/>
  <c r="H111" i="139" s="1"/>
  <c r="G110" i="139"/>
  <c r="M110" i="139" s="1"/>
  <c r="F110" i="139"/>
  <c r="L110" i="139" s="1"/>
  <c r="E110" i="139"/>
  <c r="K110" i="139" s="1"/>
  <c r="D110" i="139"/>
  <c r="J110" i="139" s="1"/>
  <c r="C110" i="139"/>
  <c r="I110" i="139" s="1"/>
  <c r="B110" i="139"/>
  <c r="H110" i="139" s="1"/>
  <c r="G109" i="139"/>
  <c r="M109" i="139" s="1"/>
  <c r="F109" i="139"/>
  <c r="L109" i="139" s="1"/>
  <c r="E109" i="139"/>
  <c r="K109" i="139" s="1"/>
  <c r="D109" i="139"/>
  <c r="J109" i="139" s="1"/>
  <c r="C109" i="139"/>
  <c r="I109" i="139" s="1"/>
  <c r="B109" i="139"/>
  <c r="H109" i="139" s="1"/>
  <c r="G108" i="139"/>
  <c r="M108" i="139" s="1"/>
  <c r="F108" i="139"/>
  <c r="L108" i="139" s="1"/>
  <c r="E108" i="139"/>
  <c r="K108" i="139" s="1"/>
  <c r="D108" i="139"/>
  <c r="J108" i="139" s="1"/>
  <c r="C108" i="139"/>
  <c r="I108" i="139" s="1"/>
  <c r="B108" i="139"/>
  <c r="H108" i="139" s="1"/>
  <c r="G107" i="139"/>
  <c r="M107" i="139" s="1"/>
  <c r="F107" i="139"/>
  <c r="L107" i="139" s="1"/>
  <c r="E107" i="139"/>
  <c r="K107" i="139" s="1"/>
  <c r="D107" i="139"/>
  <c r="J107" i="139" s="1"/>
  <c r="C107" i="139"/>
  <c r="I107" i="139" s="1"/>
  <c r="B107" i="139"/>
  <c r="H107" i="139" s="1"/>
  <c r="G106" i="139"/>
  <c r="M106" i="139" s="1"/>
  <c r="F106" i="139"/>
  <c r="L106" i="139" s="1"/>
  <c r="E106" i="139"/>
  <c r="K106" i="139" s="1"/>
  <c r="D106" i="139"/>
  <c r="J106" i="139" s="1"/>
  <c r="C106" i="139"/>
  <c r="I106" i="139" s="1"/>
  <c r="B106" i="139"/>
  <c r="H106" i="139" s="1"/>
  <c r="G105" i="139"/>
  <c r="M105" i="139" s="1"/>
  <c r="F105" i="139"/>
  <c r="L105" i="139" s="1"/>
  <c r="E105" i="139"/>
  <c r="K105" i="139" s="1"/>
  <c r="D105" i="139"/>
  <c r="J105" i="139" s="1"/>
  <c r="C105" i="139"/>
  <c r="I105" i="139" s="1"/>
  <c r="B105" i="139"/>
  <c r="H105" i="139" s="1"/>
  <c r="G104" i="139"/>
  <c r="M104" i="139" s="1"/>
  <c r="F104" i="139"/>
  <c r="L104" i="139" s="1"/>
  <c r="E104" i="139"/>
  <c r="K104" i="139" s="1"/>
  <c r="D104" i="139"/>
  <c r="J104" i="139" s="1"/>
  <c r="C104" i="139"/>
  <c r="I104" i="139" s="1"/>
  <c r="B104" i="139"/>
  <c r="H104" i="139" s="1"/>
  <c r="G103" i="139"/>
  <c r="M103" i="139" s="1"/>
  <c r="F103" i="139"/>
  <c r="L103" i="139" s="1"/>
  <c r="E103" i="139"/>
  <c r="K103" i="139" s="1"/>
  <c r="D103" i="139"/>
  <c r="J103" i="139" s="1"/>
  <c r="C103" i="139"/>
  <c r="I103" i="139" s="1"/>
  <c r="B103" i="139"/>
  <c r="H103" i="139" s="1"/>
  <c r="G102" i="139"/>
  <c r="M102" i="139" s="1"/>
  <c r="F102" i="139"/>
  <c r="L102" i="139" s="1"/>
  <c r="E102" i="139"/>
  <c r="K102" i="139" s="1"/>
  <c r="D102" i="139"/>
  <c r="J102" i="139" s="1"/>
  <c r="C102" i="139"/>
  <c r="I102" i="139" s="1"/>
  <c r="B102" i="139"/>
  <c r="H102" i="139" s="1"/>
  <c r="G101" i="139"/>
  <c r="M101" i="139" s="1"/>
  <c r="F101" i="139"/>
  <c r="L101" i="139" s="1"/>
  <c r="E101" i="139"/>
  <c r="K101" i="139" s="1"/>
  <c r="D101" i="139"/>
  <c r="J101" i="139" s="1"/>
  <c r="C101" i="139"/>
  <c r="I101" i="139" s="1"/>
  <c r="B101" i="139"/>
  <c r="H101" i="139" s="1"/>
  <c r="G100" i="139"/>
  <c r="M100" i="139" s="1"/>
  <c r="F100" i="139"/>
  <c r="L100" i="139" s="1"/>
  <c r="E100" i="139"/>
  <c r="K100" i="139" s="1"/>
  <c r="D100" i="139"/>
  <c r="J100" i="139" s="1"/>
  <c r="C100" i="139"/>
  <c r="I100" i="139" s="1"/>
  <c r="B100" i="139"/>
  <c r="H100" i="139" s="1"/>
  <c r="G99" i="139"/>
  <c r="M99" i="139" s="1"/>
  <c r="F99" i="139"/>
  <c r="L99" i="139" s="1"/>
  <c r="E99" i="139"/>
  <c r="K99" i="139" s="1"/>
  <c r="D99" i="139"/>
  <c r="J99" i="139" s="1"/>
  <c r="C99" i="139"/>
  <c r="I99" i="139" s="1"/>
  <c r="B99" i="139"/>
  <c r="H99" i="139" s="1"/>
  <c r="G98" i="139"/>
  <c r="M98" i="139" s="1"/>
  <c r="F98" i="139"/>
  <c r="L98" i="139" s="1"/>
  <c r="E98" i="139"/>
  <c r="K98" i="139" s="1"/>
  <c r="D98" i="139"/>
  <c r="J98" i="139" s="1"/>
  <c r="C98" i="139"/>
  <c r="I98" i="139" s="1"/>
  <c r="B98" i="139"/>
  <c r="H98" i="139" s="1"/>
  <c r="G97" i="139"/>
  <c r="M97" i="139" s="1"/>
  <c r="F97" i="139"/>
  <c r="L97" i="139" s="1"/>
  <c r="E97" i="139"/>
  <c r="K97" i="139" s="1"/>
  <c r="D97" i="139"/>
  <c r="J97" i="139" s="1"/>
  <c r="C97" i="139"/>
  <c r="I97" i="139" s="1"/>
  <c r="B97" i="139"/>
  <c r="H97" i="139" s="1"/>
  <c r="G96" i="139"/>
  <c r="M96" i="139" s="1"/>
  <c r="F96" i="139"/>
  <c r="L96" i="139" s="1"/>
  <c r="E96" i="139"/>
  <c r="K96" i="139" s="1"/>
  <c r="D96" i="139"/>
  <c r="J96" i="139" s="1"/>
  <c r="C96" i="139"/>
  <c r="I96" i="139" s="1"/>
  <c r="B96" i="139"/>
  <c r="H96" i="139" s="1"/>
  <c r="G95" i="139"/>
  <c r="M95" i="139" s="1"/>
  <c r="F95" i="139"/>
  <c r="L95" i="139" s="1"/>
  <c r="E95" i="139"/>
  <c r="K95" i="139" s="1"/>
  <c r="D95" i="139"/>
  <c r="J95" i="139" s="1"/>
  <c r="C95" i="139"/>
  <c r="I95" i="139" s="1"/>
  <c r="B95" i="139"/>
  <c r="H95" i="139" s="1"/>
  <c r="G94" i="139"/>
  <c r="M94" i="139" s="1"/>
  <c r="F94" i="139"/>
  <c r="L94" i="139" s="1"/>
  <c r="E94" i="139"/>
  <c r="K94" i="139" s="1"/>
  <c r="D94" i="139"/>
  <c r="J94" i="139" s="1"/>
  <c r="C94" i="139"/>
  <c r="I94" i="139" s="1"/>
  <c r="B94" i="139"/>
  <c r="H94" i="139" s="1"/>
  <c r="G93" i="139"/>
  <c r="M93" i="139" s="1"/>
  <c r="F93" i="139"/>
  <c r="L93" i="139" s="1"/>
  <c r="E93" i="139"/>
  <c r="K93" i="139" s="1"/>
  <c r="D93" i="139"/>
  <c r="J93" i="139" s="1"/>
  <c r="C93" i="139"/>
  <c r="I93" i="139" s="1"/>
  <c r="B93" i="139"/>
  <c r="H93" i="139" s="1"/>
  <c r="G92" i="139"/>
  <c r="M92" i="139" s="1"/>
  <c r="F92" i="139"/>
  <c r="L92" i="139" s="1"/>
  <c r="E92" i="139"/>
  <c r="K92" i="139" s="1"/>
  <c r="D92" i="139"/>
  <c r="J92" i="139" s="1"/>
  <c r="C92" i="139"/>
  <c r="I92" i="139" s="1"/>
  <c r="B92" i="139"/>
  <c r="H92" i="139" s="1"/>
  <c r="G91" i="139"/>
  <c r="M91" i="139" s="1"/>
  <c r="F91" i="139"/>
  <c r="L91" i="139" s="1"/>
  <c r="E91" i="139"/>
  <c r="K91" i="139" s="1"/>
  <c r="D91" i="139"/>
  <c r="J91" i="139" s="1"/>
  <c r="C91" i="139"/>
  <c r="I91" i="139" s="1"/>
  <c r="B91" i="139"/>
  <c r="H91" i="139" s="1"/>
  <c r="G90" i="139"/>
  <c r="M90" i="139" s="1"/>
  <c r="F90" i="139"/>
  <c r="L90" i="139" s="1"/>
  <c r="E90" i="139"/>
  <c r="K90" i="139" s="1"/>
  <c r="D90" i="139"/>
  <c r="J90" i="139" s="1"/>
  <c r="C90" i="139"/>
  <c r="I90" i="139" s="1"/>
  <c r="B90" i="139"/>
  <c r="H90" i="139" s="1"/>
  <c r="G89" i="139"/>
  <c r="M89" i="139" s="1"/>
  <c r="F89" i="139"/>
  <c r="L89" i="139" s="1"/>
  <c r="E89" i="139"/>
  <c r="K89" i="139" s="1"/>
  <c r="D89" i="139"/>
  <c r="J89" i="139" s="1"/>
  <c r="C89" i="139"/>
  <c r="I89" i="139" s="1"/>
  <c r="B89" i="139"/>
  <c r="H89" i="139" s="1"/>
  <c r="G88" i="139"/>
  <c r="M88" i="139" s="1"/>
  <c r="F88" i="139"/>
  <c r="L88" i="139" s="1"/>
  <c r="E88" i="139"/>
  <c r="K88" i="139" s="1"/>
  <c r="D88" i="139"/>
  <c r="J88" i="139" s="1"/>
  <c r="C88" i="139"/>
  <c r="I88" i="139" s="1"/>
  <c r="B88" i="139"/>
  <c r="H88" i="139" s="1"/>
  <c r="G87" i="139"/>
  <c r="M87" i="139" s="1"/>
  <c r="F87" i="139"/>
  <c r="L87" i="139" s="1"/>
  <c r="E87" i="139"/>
  <c r="K87" i="139" s="1"/>
  <c r="D87" i="139"/>
  <c r="J87" i="139" s="1"/>
  <c r="C87" i="139"/>
  <c r="I87" i="139" s="1"/>
  <c r="B87" i="139"/>
  <c r="H87" i="139" s="1"/>
  <c r="G86" i="139"/>
  <c r="M86" i="139" s="1"/>
  <c r="F86" i="139"/>
  <c r="L86" i="139" s="1"/>
  <c r="E86" i="139"/>
  <c r="K86" i="139" s="1"/>
  <c r="D86" i="139"/>
  <c r="J86" i="139" s="1"/>
  <c r="C86" i="139"/>
  <c r="I86" i="139" s="1"/>
  <c r="B86" i="139"/>
  <c r="H86" i="139" s="1"/>
  <c r="G85" i="139"/>
  <c r="M85" i="139" s="1"/>
  <c r="F85" i="139"/>
  <c r="L85" i="139" s="1"/>
  <c r="E85" i="139"/>
  <c r="K85" i="139" s="1"/>
  <c r="D85" i="139"/>
  <c r="J85" i="139" s="1"/>
  <c r="C85" i="139"/>
  <c r="I85" i="139" s="1"/>
  <c r="B85" i="139"/>
  <c r="H85" i="139" s="1"/>
  <c r="G84" i="139"/>
  <c r="M84" i="139" s="1"/>
  <c r="F84" i="139"/>
  <c r="L84" i="139" s="1"/>
  <c r="E84" i="139"/>
  <c r="K84" i="139" s="1"/>
  <c r="D84" i="139"/>
  <c r="J84" i="139" s="1"/>
  <c r="C84" i="139"/>
  <c r="I84" i="139" s="1"/>
  <c r="B84" i="139"/>
  <c r="H84" i="139" s="1"/>
  <c r="G83" i="139"/>
  <c r="M83" i="139" s="1"/>
  <c r="F83" i="139"/>
  <c r="L83" i="139" s="1"/>
  <c r="E83" i="139"/>
  <c r="K83" i="139" s="1"/>
  <c r="D83" i="139"/>
  <c r="J83" i="139" s="1"/>
  <c r="C83" i="139"/>
  <c r="I83" i="139" s="1"/>
  <c r="B83" i="139"/>
  <c r="H83" i="139" s="1"/>
  <c r="G82" i="139"/>
  <c r="M82" i="139" s="1"/>
  <c r="F82" i="139"/>
  <c r="L82" i="139" s="1"/>
  <c r="E82" i="139"/>
  <c r="K82" i="139" s="1"/>
  <c r="D82" i="139"/>
  <c r="J82" i="139" s="1"/>
  <c r="C82" i="139"/>
  <c r="I82" i="139" s="1"/>
  <c r="B82" i="139"/>
  <c r="H82" i="139" s="1"/>
  <c r="G81" i="139"/>
  <c r="M81" i="139" s="1"/>
  <c r="F81" i="139"/>
  <c r="L81" i="139" s="1"/>
  <c r="E81" i="139"/>
  <c r="K81" i="139" s="1"/>
  <c r="D81" i="139"/>
  <c r="J81" i="139" s="1"/>
  <c r="C81" i="139"/>
  <c r="I81" i="139" s="1"/>
  <c r="B81" i="139"/>
  <c r="H81" i="139" s="1"/>
  <c r="G80" i="139"/>
  <c r="M80" i="139" s="1"/>
  <c r="F80" i="139"/>
  <c r="L80" i="139" s="1"/>
  <c r="E80" i="139"/>
  <c r="K80" i="139" s="1"/>
  <c r="D80" i="139"/>
  <c r="J80" i="139" s="1"/>
  <c r="C80" i="139"/>
  <c r="I80" i="139" s="1"/>
  <c r="B80" i="139"/>
  <c r="H80" i="139" s="1"/>
  <c r="G79" i="139"/>
  <c r="M79" i="139" s="1"/>
  <c r="F79" i="139"/>
  <c r="L79" i="139" s="1"/>
  <c r="E79" i="139"/>
  <c r="K79" i="139" s="1"/>
  <c r="D79" i="139"/>
  <c r="J79" i="139" s="1"/>
  <c r="C79" i="139"/>
  <c r="I79" i="139" s="1"/>
  <c r="B79" i="139"/>
  <c r="H79" i="139" s="1"/>
  <c r="G78" i="139"/>
  <c r="M78" i="139" s="1"/>
  <c r="F78" i="139"/>
  <c r="L78" i="139" s="1"/>
  <c r="E78" i="139"/>
  <c r="K78" i="139" s="1"/>
  <c r="D78" i="139"/>
  <c r="J78" i="139" s="1"/>
  <c r="C78" i="139"/>
  <c r="I78" i="139" s="1"/>
  <c r="B78" i="139"/>
  <c r="H78" i="139" s="1"/>
  <c r="G77" i="139"/>
  <c r="M77" i="139" s="1"/>
  <c r="F77" i="139"/>
  <c r="L77" i="139" s="1"/>
  <c r="E77" i="139"/>
  <c r="K77" i="139" s="1"/>
  <c r="D77" i="139"/>
  <c r="J77" i="139" s="1"/>
  <c r="C77" i="139"/>
  <c r="I77" i="139" s="1"/>
  <c r="B77" i="139"/>
  <c r="H77" i="139" s="1"/>
  <c r="G76" i="139"/>
  <c r="M76" i="139" s="1"/>
  <c r="F76" i="139"/>
  <c r="L76" i="139" s="1"/>
  <c r="E76" i="139"/>
  <c r="K76" i="139" s="1"/>
  <c r="D76" i="139"/>
  <c r="J76" i="139" s="1"/>
  <c r="C76" i="139"/>
  <c r="I76" i="139" s="1"/>
  <c r="B76" i="139"/>
  <c r="H76" i="139" s="1"/>
  <c r="G75" i="139"/>
  <c r="M75" i="139" s="1"/>
  <c r="F75" i="139"/>
  <c r="L75" i="139" s="1"/>
  <c r="E75" i="139"/>
  <c r="K75" i="139" s="1"/>
  <c r="D75" i="139"/>
  <c r="J75" i="139" s="1"/>
  <c r="C75" i="139"/>
  <c r="I75" i="139" s="1"/>
  <c r="B75" i="139"/>
  <c r="H75" i="139" s="1"/>
  <c r="G74" i="139"/>
  <c r="M74" i="139" s="1"/>
  <c r="F74" i="139"/>
  <c r="L74" i="139" s="1"/>
  <c r="E74" i="139"/>
  <c r="K74" i="139" s="1"/>
  <c r="D74" i="139"/>
  <c r="J74" i="139" s="1"/>
  <c r="C74" i="139"/>
  <c r="I74" i="139" s="1"/>
  <c r="B74" i="139"/>
  <c r="H74" i="139" s="1"/>
  <c r="G73" i="139"/>
  <c r="M73" i="139" s="1"/>
  <c r="F73" i="139"/>
  <c r="L73" i="139" s="1"/>
  <c r="E73" i="139"/>
  <c r="K73" i="139" s="1"/>
  <c r="D73" i="139"/>
  <c r="J73" i="139" s="1"/>
  <c r="C73" i="139"/>
  <c r="I73" i="139" s="1"/>
  <c r="B73" i="139"/>
  <c r="H73" i="139" s="1"/>
  <c r="G72" i="139"/>
  <c r="M72" i="139" s="1"/>
  <c r="F72" i="139"/>
  <c r="L72" i="139" s="1"/>
  <c r="E72" i="139"/>
  <c r="K72" i="139" s="1"/>
  <c r="D72" i="139"/>
  <c r="J72" i="139" s="1"/>
  <c r="C72" i="139"/>
  <c r="I72" i="139" s="1"/>
  <c r="B72" i="139"/>
  <c r="H72" i="139" s="1"/>
  <c r="G71" i="139"/>
  <c r="M71" i="139" s="1"/>
  <c r="F71" i="139"/>
  <c r="L71" i="139" s="1"/>
  <c r="E71" i="139"/>
  <c r="K71" i="139" s="1"/>
  <c r="D71" i="139"/>
  <c r="J71" i="139" s="1"/>
  <c r="C71" i="139"/>
  <c r="I71" i="139" s="1"/>
  <c r="B71" i="139"/>
  <c r="H71" i="139" s="1"/>
  <c r="G70" i="139"/>
  <c r="M70" i="139" s="1"/>
  <c r="F70" i="139"/>
  <c r="L70" i="139" s="1"/>
  <c r="E70" i="139"/>
  <c r="K70" i="139" s="1"/>
  <c r="D70" i="139"/>
  <c r="J70" i="139" s="1"/>
  <c r="C70" i="139"/>
  <c r="I70" i="139" s="1"/>
  <c r="B70" i="139"/>
  <c r="H70" i="139" s="1"/>
  <c r="G69" i="139"/>
  <c r="M69" i="139" s="1"/>
  <c r="F69" i="139"/>
  <c r="L69" i="139" s="1"/>
  <c r="E69" i="139"/>
  <c r="K69" i="139" s="1"/>
  <c r="D69" i="139"/>
  <c r="J69" i="139" s="1"/>
  <c r="C69" i="139"/>
  <c r="I69" i="139" s="1"/>
  <c r="B69" i="139"/>
  <c r="H69" i="139" s="1"/>
  <c r="G68" i="139"/>
  <c r="M68" i="139" s="1"/>
  <c r="F68" i="139"/>
  <c r="L68" i="139" s="1"/>
  <c r="E68" i="139"/>
  <c r="K68" i="139" s="1"/>
  <c r="D68" i="139"/>
  <c r="J68" i="139" s="1"/>
  <c r="C68" i="139"/>
  <c r="I68" i="139" s="1"/>
  <c r="B68" i="139"/>
  <c r="H68" i="139" s="1"/>
  <c r="G67" i="139"/>
  <c r="M67" i="139" s="1"/>
  <c r="F67" i="139"/>
  <c r="L67" i="139" s="1"/>
  <c r="E67" i="139"/>
  <c r="K67" i="139" s="1"/>
  <c r="D67" i="139"/>
  <c r="J67" i="139" s="1"/>
  <c r="C67" i="139"/>
  <c r="I67" i="139" s="1"/>
  <c r="B67" i="139"/>
  <c r="H67" i="139" s="1"/>
  <c r="G66" i="139"/>
  <c r="M66" i="139" s="1"/>
  <c r="F66" i="139"/>
  <c r="L66" i="139" s="1"/>
  <c r="E66" i="139"/>
  <c r="K66" i="139" s="1"/>
  <c r="D66" i="139"/>
  <c r="J66" i="139" s="1"/>
  <c r="C66" i="139"/>
  <c r="I66" i="139" s="1"/>
  <c r="B66" i="139"/>
  <c r="H66" i="139" s="1"/>
  <c r="G65" i="139"/>
  <c r="M65" i="139" s="1"/>
  <c r="F65" i="139"/>
  <c r="L65" i="139" s="1"/>
  <c r="E65" i="139"/>
  <c r="K65" i="139" s="1"/>
  <c r="D65" i="139"/>
  <c r="J65" i="139" s="1"/>
  <c r="C65" i="139"/>
  <c r="I65" i="139" s="1"/>
  <c r="B65" i="139"/>
  <c r="H65" i="139" s="1"/>
  <c r="G64" i="139"/>
  <c r="M64" i="139" s="1"/>
  <c r="F64" i="139"/>
  <c r="L64" i="139" s="1"/>
  <c r="E64" i="139"/>
  <c r="K64" i="139" s="1"/>
  <c r="D64" i="139"/>
  <c r="J64" i="139" s="1"/>
  <c r="C64" i="139"/>
  <c r="I64" i="139" s="1"/>
  <c r="B64" i="139"/>
  <c r="H64" i="139" s="1"/>
  <c r="G63" i="139"/>
  <c r="M63" i="139" s="1"/>
  <c r="F63" i="139"/>
  <c r="L63" i="139" s="1"/>
  <c r="E63" i="139"/>
  <c r="K63" i="139" s="1"/>
  <c r="D63" i="139"/>
  <c r="J63" i="139" s="1"/>
  <c r="C63" i="139"/>
  <c r="I63" i="139" s="1"/>
  <c r="B63" i="139"/>
  <c r="H63" i="139" s="1"/>
  <c r="G62" i="139"/>
  <c r="M62" i="139" s="1"/>
  <c r="F62" i="139"/>
  <c r="L62" i="139" s="1"/>
  <c r="E62" i="139"/>
  <c r="K62" i="139" s="1"/>
  <c r="D62" i="139"/>
  <c r="J62" i="139" s="1"/>
  <c r="C62" i="139"/>
  <c r="I62" i="139" s="1"/>
  <c r="B62" i="139"/>
  <c r="H62" i="139" s="1"/>
  <c r="G61" i="139"/>
  <c r="M61" i="139" s="1"/>
  <c r="F61" i="139"/>
  <c r="L61" i="139" s="1"/>
  <c r="E61" i="139"/>
  <c r="K61" i="139" s="1"/>
  <c r="D61" i="139"/>
  <c r="J61" i="139" s="1"/>
  <c r="C61" i="139"/>
  <c r="I61" i="139" s="1"/>
  <c r="B61" i="139"/>
  <c r="H61" i="139" s="1"/>
  <c r="G60" i="139"/>
  <c r="M60" i="139" s="1"/>
  <c r="F60" i="139"/>
  <c r="L60" i="139" s="1"/>
  <c r="E60" i="139"/>
  <c r="K60" i="139" s="1"/>
  <c r="D60" i="139"/>
  <c r="J60" i="139" s="1"/>
  <c r="C60" i="139"/>
  <c r="I60" i="139" s="1"/>
  <c r="B60" i="139"/>
  <c r="H60" i="139" s="1"/>
  <c r="G59" i="139"/>
  <c r="M59" i="139" s="1"/>
  <c r="F59" i="139"/>
  <c r="L59" i="139" s="1"/>
  <c r="E59" i="139"/>
  <c r="K59" i="139" s="1"/>
  <c r="D59" i="139"/>
  <c r="J59" i="139" s="1"/>
  <c r="C59" i="139"/>
  <c r="I59" i="139" s="1"/>
  <c r="B59" i="139"/>
  <c r="H59" i="139" s="1"/>
  <c r="G58" i="139"/>
  <c r="M58" i="139" s="1"/>
  <c r="F58" i="139"/>
  <c r="L58" i="139" s="1"/>
  <c r="E58" i="139"/>
  <c r="K58" i="139" s="1"/>
  <c r="D58" i="139"/>
  <c r="J58" i="139" s="1"/>
  <c r="C58" i="139"/>
  <c r="I58" i="139" s="1"/>
  <c r="B58" i="139"/>
  <c r="H58" i="139" s="1"/>
  <c r="G57" i="139"/>
  <c r="M57" i="139" s="1"/>
  <c r="C57" i="139"/>
  <c r="I57" i="139" s="1"/>
  <c r="B57" i="139"/>
  <c r="H57" i="139" s="1"/>
  <c r="G56" i="139"/>
  <c r="M56" i="139" s="1"/>
  <c r="C56" i="139"/>
  <c r="I56" i="139" s="1"/>
  <c r="B56" i="139"/>
  <c r="H56" i="139" s="1"/>
  <c r="G55" i="139"/>
  <c r="M55" i="139" s="1"/>
  <c r="C55" i="139"/>
  <c r="I55" i="139" s="1"/>
  <c r="B55" i="139"/>
  <c r="H55" i="139" s="1"/>
  <c r="G54" i="139"/>
  <c r="M54" i="139" s="1"/>
  <c r="C54" i="139"/>
  <c r="I54" i="139" s="1"/>
  <c r="B54" i="139"/>
  <c r="H54" i="139" s="1"/>
  <c r="G53" i="139"/>
  <c r="M53" i="139" s="1"/>
  <c r="C53" i="139"/>
  <c r="I53" i="139" s="1"/>
  <c r="B53" i="139"/>
  <c r="H53" i="139" s="1"/>
  <c r="G52" i="139"/>
  <c r="M52" i="139" s="1"/>
  <c r="C52" i="139"/>
  <c r="I52" i="139" s="1"/>
  <c r="B52" i="139"/>
  <c r="H52" i="139" s="1"/>
  <c r="G51" i="139"/>
  <c r="M51" i="139" s="1"/>
  <c r="C51" i="139"/>
  <c r="I51" i="139" s="1"/>
  <c r="B51" i="139"/>
  <c r="H51" i="139" s="1"/>
  <c r="G50" i="139"/>
  <c r="M50" i="139" s="1"/>
  <c r="C50" i="139"/>
  <c r="I50" i="139" s="1"/>
  <c r="B50" i="139"/>
  <c r="H50" i="139" s="1"/>
  <c r="G49" i="139"/>
  <c r="M49" i="139" s="1"/>
  <c r="C49" i="139"/>
  <c r="I49" i="139" s="1"/>
  <c r="B49" i="139"/>
  <c r="H49" i="139" s="1"/>
  <c r="G48" i="139"/>
  <c r="M48" i="139" s="1"/>
  <c r="C48" i="139"/>
  <c r="I48" i="139" s="1"/>
  <c r="B48" i="139"/>
  <c r="H48" i="139" s="1"/>
  <c r="G47" i="139"/>
  <c r="M47" i="139" s="1"/>
  <c r="C47" i="139"/>
  <c r="I47" i="139" s="1"/>
  <c r="B47" i="139"/>
  <c r="H47" i="139" s="1"/>
  <c r="G46" i="139"/>
  <c r="M46" i="139" s="1"/>
  <c r="C46" i="139"/>
  <c r="I46" i="139" s="1"/>
  <c r="B46" i="139"/>
  <c r="H46" i="139" s="1"/>
  <c r="G45" i="139"/>
  <c r="M45" i="139" s="1"/>
  <c r="C45" i="139"/>
  <c r="I45" i="139" s="1"/>
  <c r="B45" i="139"/>
  <c r="H45" i="139" s="1"/>
  <c r="G44" i="139"/>
  <c r="M44" i="139" s="1"/>
  <c r="C44" i="139"/>
  <c r="I44" i="139" s="1"/>
  <c r="B44" i="139"/>
  <c r="H44" i="139" s="1"/>
  <c r="G43" i="139"/>
  <c r="M43" i="139" s="1"/>
  <c r="C43" i="139"/>
  <c r="I43" i="139" s="1"/>
  <c r="B43" i="139"/>
  <c r="H43" i="139" s="1"/>
  <c r="G42" i="139"/>
  <c r="M42" i="139" s="1"/>
  <c r="C42" i="139"/>
  <c r="I42" i="139" s="1"/>
  <c r="B42" i="139"/>
  <c r="H42" i="139" s="1"/>
  <c r="G41" i="139"/>
  <c r="M41" i="139" s="1"/>
  <c r="C41" i="139"/>
  <c r="I41" i="139" s="1"/>
  <c r="B41" i="139"/>
  <c r="H41" i="139" s="1"/>
  <c r="G40" i="139"/>
  <c r="M40" i="139" s="1"/>
  <c r="C40" i="139"/>
  <c r="I40" i="139" s="1"/>
  <c r="B40" i="139"/>
  <c r="H40" i="139" s="1"/>
  <c r="G39" i="139"/>
  <c r="M39" i="139" s="1"/>
  <c r="C39" i="139"/>
  <c r="I39" i="139" s="1"/>
  <c r="B39" i="139"/>
  <c r="H39" i="139" s="1"/>
  <c r="G38" i="139"/>
  <c r="M38" i="139" s="1"/>
  <c r="C38" i="139"/>
  <c r="I38" i="139" s="1"/>
  <c r="B38" i="139"/>
  <c r="H38" i="139" s="1"/>
  <c r="G37" i="139"/>
  <c r="M37" i="139" s="1"/>
  <c r="C37" i="139"/>
  <c r="I37" i="139" s="1"/>
  <c r="B37" i="139"/>
  <c r="H37" i="139" s="1"/>
  <c r="G36" i="139"/>
  <c r="M36" i="139" s="1"/>
  <c r="C36" i="139"/>
  <c r="I36" i="139" s="1"/>
  <c r="B36" i="139"/>
  <c r="H36" i="139" s="1"/>
  <c r="G35" i="139"/>
  <c r="M35" i="139" s="1"/>
  <c r="C35" i="139"/>
  <c r="I35" i="139" s="1"/>
  <c r="B35" i="139"/>
  <c r="H35" i="139" s="1"/>
  <c r="G34" i="139"/>
  <c r="M34" i="139" s="1"/>
  <c r="C34" i="139"/>
  <c r="I34" i="139" s="1"/>
  <c r="B34" i="139"/>
  <c r="H34" i="139" s="1"/>
  <c r="G33" i="139"/>
  <c r="M33" i="139" s="1"/>
  <c r="C33" i="139"/>
  <c r="I33" i="139" s="1"/>
  <c r="B33" i="139"/>
  <c r="H33" i="139" s="1"/>
  <c r="G32" i="139"/>
  <c r="M32" i="139" s="1"/>
  <c r="C32" i="139"/>
  <c r="I32" i="139" s="1"/>
  <c r="B32" i="139"/>
  <c r="H32" i="139" s="1"/>
  <c r="G31" i="139"/>
  <c r="M31" i="139" s="1"/>
  <c r="C31" i="139"/>
  <c r="I31" i="139" s="1"/>
  <c r="B31" i="139"/>
  <c r="H31" i="139" s="1"/>
  <c r="G30" i="139"/>
  <c r="M30" i="139" s="1"/>
  <c r="C30" i="139"/>
  <c r="I30" i="139" s="1"/>
  <c r="B30" i="139"/>
  <c r="H30" i="139" s="1"/>
  <c r="G29" i="139"/>
  <c r="M29" i="139" s="1"/>
  <c r="C29" i="139"/>
  <c r="I29" i="139" s="1"/>
  <c r="B29" i="139"/>
  <c r="H29" i="139" s="1"/>
  <c r="G28" i="139"/>
  <c r="M28" i="139" s="1"/>
  <c r="C28" i="139"/>
  <c r="I28" i="139" s="1"/>
  <c r="B28" i="139"/>
  <c r="H28" i="139" s="1"/>
  <c r="G27" i="139"/>
  <c r="M27" i="139" s="1"/>
  <c r="C27" i="139"/>
  <c r="I27" i="139" s="1"/>
  <c r="B27" i="139"/>
  <c r="H27" i="139" s="1"/>
  <c r="G26" i="139"/>
  <c r="M26" i="139" s="1"/>
  <c r="C26" i="139"/>
  <c r="I26" i="139" s="1"/>
  <c r="B26" i="139"/>
  <c r="H26" i="139" s="1"/>
  <c r="G25" i="139"/>
  <c r="M25" i="139" s="1"/>
  <c r="C25" i="139"/>
  <c r="I25" i="139" s="1"/>
  <c r="B25" i="139"/>
  <c r="H25" i="139" s="1"/>
  <c r="G24" i="139"/>
  <c r="M24" i="139" s="1"/>
  <c r="C24" i="139"/>
  <c r="I24" i="139" s="1"/>
  <c r="B24" i="139"/>
  <c r="H24" i="139" s="1"/>
  <c r="G23" i="139"/>
  <c r="M23" i="139" s="1"/>
  <c r="C23" i="139"/>
  <c r="I23" i="139" s="1"/>
  <c r="B23" i="139"/>
  <c r="H23" i="139" s="1"/>
  <c r="G22" i="139"/>
  <c r="M22" i="139" s="1"/>
  <c r="C22" i="139"/>
  <c r="I22" i="139" s="1"/>
  <c r="B22" i="139"/>
  <c r="H22" i="139" s="1"/>
  <c r="G21" i="139"/>
  <c r="M21" i="139" s="1"/>
  <c r="C21" i="139"/>
  <c r="I21" i="139" s="1"/>
  <c r="B21" i="139"/>
  <c r="H21" i="139" s="1"/>
  <c r="G20" i="139"/>
  <c r="M20" i="139" s="1"/>
  <c r="C20" i="139"/>
  <c r="I20" i="139" s="1"/>
  <c r="B20" i="139"/>
  <c r="H20" i="139" s="1"/>
  <c r="G19" i="139"/>
  <c r="M19" i="139" s="1"/>
  <c r="C19" i="139"/>
  <c r="I19" i="139" s="1"/>
  <c r="B19" i="139"/>
  <c r="H19" i="139" s="1"/>
  <c r="G18" i="139"/>
  <c r="M18" i="139" s="1"/>
  <c r="C18" i="139"/>
  <c r="I18" i="139" s="1"/>
  <c r="B18" i="139"/>
  <c r="H18" i="139" s="1"/>
  <c r="G17" i="139"/>
  <c r="M17" i="139" s="1"/>
  <c r="C17" i="139"/>
  <c r="I17" i="139" s="1"/>
  <c r="B17" i="139"/>
  <c r="H17" i="139" s="1"/>
  <c r="G16" i="139"/>
  <c r="M16" i="139" s="1"/>
  <c r="C16" i="139"/>
  <c r="I16" i="139" s="1"/>
  <c r="B16" i="139"/>
  <c r="H16" i="139" s="1"/>
  <c r="G15" i="139"/>
  <c r="M15" i="139" s="1"/>
  <c r="C15" i="139"/>
  <c r="I15" i="139" s="1"/>
  <c r="B15" i="139"/>
  <c r="H15" i="139" s="1"/>
  <c r="G14" i="139"/>
  <c r="M14" i="139" s="1"/>
  <c r="C14" i="139"/>
  <c r="I14" i="139" s="1"/>
  <c r="B14" i="139"/>
  <c r="H14" i="139" s="1"/>
  <c r="G13" i="139"/>
  <c r="M13" i="139" s="1"/>
  <c r="C13" i="139"/>
  <c r="I13" i="139" s="1"/>
  <c r="B13" i="139"/>
  <c r="H13" i="139" s="1"/>
  <c r="G12" i="139"/>
  <c r="M12" i="139" s="1"/>
  <c r="C12" i="139"/>
  <c r="I12" i="139" s="1"/>
  <c r="B12" i="139"/>
  <c r="H12" i="139" s="1"/>
  <c r="G11" i="139"/>
  <c r="M11" i="139" s="1"/>
  <c r="C11" i="139"/>
  <c r="I11" i="139" s="1"/>
  <c r="B11" i="139"/>
  <c r="H11" i="139" s="1"/>
  <c r="G10" i="139"/>
  <c r="M10" i="139" s="1"/>
  <c r="C10" i="139"/>
  <c r="I10" i="139" s="1"/>
  <c r="B10" i="139"/>
  <c r="H10" i="139" s="1"/>
  <c r="G9" i="139"/>
  <c r="M9" i="139" s="1"/>
  <c r="C9" i="139"/>
  <c r="I9" i="139" s="1"/>
  <c r="B9" i="139"/>
  <c r="H9" i="139" s="1"/>
  <c r="G112" i="138"/>
  <c r="M112" i="138" s="1"/>
  <c r="F112" i="138"/>
  <c r="L112" i="138" s="1"/>
  <c r="E112" i="138"/>
  <c r="K112" i="138" s="1"/>
  <c r="D112" i="138"/>
  <c r="J112" i="138" s="1"/>
  <c r="C112" i="138"/>
  <c r="I112" i="138" s="1"/>
  <c r="B112" i="138"/>
  <c r="H112" i="138" s="1"/>
  <c r="G111" i="138"/>
  <c r="M111" i="138" s="1"/>
  <c r="F111" i="138"/>
  <c r="L111" i="138" s="1"/>
  <c r="E111" i="138"/>
  <c r="K111" i="138" s="1"/>
  <c r="D111" i="138"/>
  <c r="J111" i="138" s="1"/>
  <c r="C111" i="138"/>
  <c r="I111" i="138" s="1"/>
  <c r="B111" i="138"/>
  <c r="H111" i="138" s="1"/>
  <c r="G110" i="138"/>
  <c r="M110" i="138" s="1"/>
  <c r="F110" i="138"/>
  <c r="L110" i="138" s="1"/>
  <c r="E110" i="138"/>
  <c r="K110" i="138" s="1"/>
  <c r="D110" i="138"/>
  <c r="J110" i="138" s="1"/>
  <c r="C110" i="138"/>
  <c r="I110" i="138" s="1"/>
  <c r="B110" i="138"/>
  <c r="H110" i="138" s="1"/>
  <c r="G109" i="138"/>
  <c r="M109" i="138" s="1"/>
  <c r="F109" i="138"/>
  <c r="L109" i="138" s="1"/>
  <c r="E109" i="138"/>
  <c r="K109" i="138" s="1"/>
  <c r="D109" i="138"/>
  <c r="J109" i="138" s="1"/>
  <c r="C109" i="138"/>
  <c r="I109" i="138" s="1"/>
  <c r="B109" i="138"/>
  <c r="H109" i="138" s="1"/>
  <c r="G108" i="138"/>
  <c r="M108" i="138" s="1"/>
  <c r="F108" i="138"/>
  <c r="L108" i="138" s="1"/>
  <c r="E108" i="138"/>
  <c r="K108" i="138" s="1"/>
  <c r="D108" i="138"/>
  <c r="J108" i="138" s="1"/>
  <c r="C108" i="138"/>
  <c r="I108" i="138" s="1"/>
  <c r="B108" i="138"/>
  <c r="H108" i="138" s="1"/>
  <c r="G107" i="138"/>
  <c r="M107" i="138" s="1"/>
  <c r="F107" i="138"/>
  <c r="L107" i="138" s="1"/>
  <c r="E107" i="138"/>
  <c r="K107" i="138" s="1"/>
  <c r="D107" i="138"/>
  <c r="J107" i="138" s="1"/>
  <c r="C107" i="138"/>
  <c r="I107" i="138" s="1"/>
  <c r="B107" i="138"/>
  <c r="H107" i="138" s="1"/>
  <c r="G106" i="138"/>
  <c r="M106" i="138" s="1"/>
  <c r="F106" i="138"/>
  <c r="L106" i="138" s="1"/>
  <c r="E106" i="138"/>
  <c r="K106" i="138" s="1"/>
  <c r="D106" i="138"/>
  <c r="J106" i="138" s="1"/>
  <c r="C106" i="138"/>
  <c r="I106" i="138" s="1"/>
  <c r="B106" i="138"/>
  <c r="H106" i="138" s="1"/>
  <c r="G105" i="138"/>
  <c r="M105" i="138" s="1"/>
  <c r="F105" i="138"/>
  <c r="L105" i="138" s="1"/>
  <c r="E105" i="138"/>
  <c r="K105" i="138" s="1"/>
  <c r="D105" i="138"/>
  <c r="J105" i="138" s="1"/>
  <c r="C105" i="138"/>
  <c r="I105" i="138" s="1"/>
  <c r="B105" i="138"/>
  <c r="H105" i="138" s="1"/>
  <c r="G104" i="138"/>
  <c r="M104" i="138" s="1"/>
  <c r="F104" i="138"/>
  <c r="L104" i="138" s="1"/>
  <c r="E104" i="138"/>
  <c r="K104" i="138" s="1"/>
  <c r="D104" i="138"/>
  <c r="J104" i="138" s="1"/>
  <c r="C104" i="138"/>
  <c r="I104" i="138" s="1"/>
  <c r="B104" i="138"/>
  <c r="H104" i="138" s="1"/>
  <c r="G103" i="138"/>
  <c r="M103" i="138" s="1"/>
  <c r="F103" i="138"/>
  <c r="L103" i="138" s="1"/>
  <c r="E103" i="138"/>
  <c r="K103" i="138" s="1"/>
  <c r="D103" i="138"/>
  <c r="J103" i="138" s="1"/>
  <c r="C103" i="138"/>
  <c r="I103" i="138" s="1"/>
  <c r="B103" i="138"/>
  <c r="H103" i="138" s="1"/>
  <c r="G102" i="138"/>
  <c r="M102" i="138" s="1"/>
  <c r="F102" i="138"/>
  <c r="L102" i="138" s="1"/>
  <c r="E102" i="138"/>
  <c r="K102" i="138" s="1"/>
  <c r="D102" i="138"/>
  <c r="J102" i="138" s="1"/>
  <c r="C102" i="138"/>
  <c r="I102" i="138" s="1"/>
  <c r="B102" i="138"/>
  <c r="H102" i="138" s="1"/>
  <c r="G101" i="138"/>
  <c r="M101" i="138" s="1"/>
  <c r="F101" i="138"/>
  <c r="L101" i="138" s="1"/>
  <c r="E101" i="138"/>
  <c r="K101" i="138" s="1"/>
  <c r="D101" i="138"/>
  <c r="J101" i="138" s="1"/>
  <c r="C101" i="138"/>
  <c r="I101" i="138" s="1"/>
  <c r="B101" i="138"/>
  <c r="H101" i="138" s="1"/>
  <c r="G100" i="138"/>
  <c r="M100" i="138" s="1"/>
  <c r="F100" i="138"/>
  <c r="L100" i="138" s="1"/>
  <c r="E100" i="138"/>
  <c r="K100" i="138" s="1"/>
  <c r="D100" i="138"/>
  <c r="J100" i="138" s="1"/>
  <c r="C100" i="138"/>
  <c r="I100" i="138" s="1"/>
  <c r="B100" i="138"/>
  <c r="H100" i="138" s="1"/>
  <c r="G99" i="138"/>
  <c r="M99" i="138" s="1"/>
  <c r="F99" i="138"/>
  <c r="L99" i="138" s="1"/>
  <c r="E99" i="138"/>
  <c r="K99" i="138" s="1"/>
  <c r="D99" i="138"/>
  <c r="J99" i="138" s="1"/>
  <c r="C99" i="138"/>
  <c r="I99" i="138" s="1"/>
  <c r="B99" i="138"/>
  <c r="H99" i="138" s="1"/>
  <c r="G98" i="138"/>
  <c r="M98" i="138" s="1"/>
  <c r="F98" i="138"/>
  <c r="L98" i="138" s="1"/>
  <c r="E98" i="138"/>
  <c r="K98" i="138" s="1"/>
  <c r="D98" i="138"/>
  <c r="J98" i="138" s="1"/>
  <c r="C98" i="138"/>
  <c r="I98" i="138" s="1"/>
  <c r="B98" i="138"/>
  <c r="H98" i="138" s="1"/>
  <c r="G97" i="138"/>
  <c r="M97" i="138" s="1"/>
  <c r="F97" i="138"/>
  <c r="L97" i="138" s="1"/>
  <c r="E97" i="138"/>
  <c r="K97" i="138" s="1"/>
  <c r="D97" i="138"/>
  <c r="J97" i="138" s="1"/>
  <c r="C97" i="138"/>
  <c r="I97" i="138" s="1"/>
  <c r="B97" i="138"/>
  <c r="H97" i="138" s="1"/>
  <c r="G96" i="138"/>
  <c r="M96" i="138" s="1"/>
  <c r="F96" i="138"/>
  <c r="L96" i="138" s="1"/>
  <c r="E96" i="138"/>
  <c r="K96" i="138" s="1"/>
  <c r="D96" i="138"/>
  <c r="J96" i="138" s="1"/>
  <c r="C96" i="138"/>
  <c r="I96" i="138" s="1"/>
  <c r="B96" i="138"/>
  <c r="H96" i="138" s="1"/>
  <c r="G95" i="138"/>
  <c r="M95" i="138" s="1"/>
  <c r="F95" i="138"/>
  <c r="L95" i="138" s="1"/>
  <c r="E95" i="138"/>
  <c r="K95" i="138" s="1"/>
  <c r="D95" i="138"/>
  <c r="J95" i="138" s="1"/>
  <c r="C95" i="138"/>
  <c r="I95" i="138" s="1"/>
  <c r="B95" i="138"/>
  <c r="H95" i="138" s="1"/>
  <c r="G94" i="138"/>
  <c r="M94" i="138" s="1"/>
  <c r="F94" i="138"/>
  <c r="L94" i="138" s="1"/>
  <c r="E94" i="138"/>
  <c r="K94" i="138" s="1"/>
  <c r="D94" i="138"/>
  <c r="J94" i="138" s="1"/>
  <c r="C94" i="138"/>
  <c r="I94" i="138" s="1"/>
  <c r="B94" i="138"/>
  <c r="H94" i="138" s="1"/>
  <c r="G93" i="138"/>
  <c r="M93" i="138" s="1"/>
  <c r="F93" i="138"/>
  <c r="L93" i="138" s="1"/>
  <c r="E93" i="138"/>
  <c r="K93" i="138" s="1"/>
  <c r="D93" i="138"/>
  <c r="J93" i="138" s="1"/>
  <c r="C93" i="138"/>
  <c r="I93" i="138" s="1"/>
  <c r="B93" i="138"/>
  <c r="H93" i="138" s="1"/>
  <c r="G92" i="138"/>
  <c r="M92" i="138" s="1"/>
  <c r="F92" i="138"/>
  <c r="L92" i="138" s="1"/>
  <c r="E92" i="138"/>
  <c r="K92" i="138" s="1"/>
  <c r="D92" i="138"/>
  <c r="J92" i="138" s="1"/>
  <c r="C92" i="138"/>
  <c r="I92" i="138" s="1"/>
  <c r="B92" i="138"/>
  <c r="H92" i="138" s="1"/>
  <c r="G91" i="138"/>
  <c r="M91" i="138" s="1"/>
  <c r="F91" i="138"/>
  <c r="L91" i="138" s="1"/>
  <c r="E91" i="138"/>
  <c r="K91" i="138" s="1"/>
  <c r="D91" i="138"/>
  <c r="J91" i="138" s="1"/>
  <c r="C91" i="138"/>
  <c r="I91" i="138" s="1"/>
  <c r="B91" i="138"/>
  <c r="H91" i="138" s="1"/>
  <c r="G90" i="138"/>
  <c r="M90" i="138" s="1"/>
  <c r="F90" i="138"/>
  <c r="L90" i="138" s="1"/>
  <c r="E90" i="138"/>
  <c r="K90" i="138" s="1"/>
  <c r="D90" i="138"/>
  <c r="J90" i="138" s="1"/>
  <c r="C90" i="138"/>
  <c r="I90" i="138" s="1"/>
  <c r="B90" i="138"/>
  <c r="H90" i="138" s="1"/>
  <c r="G89" i="138"/>
  <c r="M89" i="138" s="1"/>
  <c r="F89" i="138"/>
  <c r="L89" i="138" s="1"/>
  <c r="E89" i="138"/>
  <c r="K89" i="138" s="1"/>
  <c r="D89" i="138"/>
  <c r="J89" i="138" s="1"/>
  <c r="C89" i="138"/>
  <c r="I89" i="138" s="1"/>
  <c r="B89" i="138"/>
  <c r="H89" i="138" s="1"/>
  <c r="G88" i="138"/>
  <c r="M88" i="138" s="1"/>
  <c r="F88" i="138"/>
  <c r="L88" i="138" s="1"/>
  <c r="E88" i="138"/>
  <c r="K88" i="138" s="1"/>
  <c r="D88" i="138"/>
  <c r="J88" i="138" s="1"/>
  <c r="C88" i="138"/>
  <c r="I88" i="138" s="1"/>
  <c r="B88" i="138"/>
  <c r="H88" i="138" s="1"/>
  <c r="G87" i="138"/>
  <c r="M87" i="138" s="1"/>
  <c r="F87" i="138"/>
  <c r="L87" i="138" s="1"/>
  <c r="E87" i="138"/>
  <c r="K87" i="138" s="1"/>
  <c r="D87" i="138"/>
  <c r="J87" i="138" s="1"/>
  <c r="C87" i="138"/>
  <c r="I87" i="138" s="1"/>
  <c r="B87" i="138"/>
  <c r="H87" i="138" s="1"/>
  <c r="G86" i="138"/>
  <c r="M86" i="138" s="1"/>
  <c r="F86" i="138"/>
  <c r="L86" i="138" s="1"/>
  <c r="E86" i="138"/>
  <c r="K86" i="138" s="1"/>
  <c r="D86" i="138"/>
  <c r="J86" i="138" s="1"/>
  <c r="C86" i="138"/>
  <c r="I86" i="138" s="1"/>
  <c r="B86" i="138"/>
  <c r="H86" i="138" s="1"/>
  <c r="G85" i="138"/>
  <c r="M85" i="138" s="1"/>
  <c r="F85" i="138"/>
  <c r="L85" i="138" s="1"/>
  <c r="E85" i="138"/>
  <c r="K85" i="138" s="1"/>
  <c r="D85" i="138"/>
  <c r="J85" i="138" s="1"/>
  <c r="C85" i="138"/>
  <c r="I85" i="138" s="1"/>
  <c r="B85" i="138"/>
  <c r="H85" i="138" s="1"/>
  <c r="G84" i="138"/>
  <c r="M84" i="138" s="1"/>
  <c r="F84" i="138"/>
  <c r="L84" i="138" s="1"/>
  <c r="E84" i="138"/>
  <c r="K84" i="138" s="1"/>
  <c r="D84" i="138"/>
  <c r="J84" i="138" s="1"/>
  <c r="C84" i="138"/>
  <c r="I84" i="138" s="1"/>
  <c r="B84" i="138"/>
  <c r="H84" i="138" s="1"/>
  <c r="G83" i="138"/>
  <c r="M83" i="138" s="1"/>
  <c r="F83" i="138"/>
  <c r="L83" i="138" s="1"/>
  <c r="E83" i="138"/>
  <c r="K83" i="138" s="1"/>
  <c r="D83" i="138"/>
  <c r="J83" i="138" s="1"/>
  <c r="C83" i="138"/>
  <c r="I83" i="138" s="1"/>
  <c r="B83" i="138"/>
  <c r="H83" i="138" s="1"/>
  <c r="G82" i="138"/>
  <c r="M82" i="138" s="1"/>
  <c r="F82" i="138"/>
  <c r="L82" i="138" s="1"/>
  <c r="E82" i="138"/>
  <c r="K82" i="138" s="1"/>
  <c r="D82" i="138"/>
  <c r="J82" i="138" s="1"/>
  <c r="C82" i="138"/>
  <c r="I82" i="138" s="1"/>
  <c r="B82" i="138"/>
  <c r="H82" i="138" s="1"/>
  <c r="G81" i="138"/>
  <c r="M81" i="138" s="1"/>
  <c r="F81" i="138"/>
  <c r="L81" i="138" s="1"/>
  <c r="E81" i="138"/>
  <c r="K81" i="138" s="1"/>
  <c r="D81" i="138"/>
  <c r="J81" i="138" s="1"/>
  <c r="C81" i="138"/>
  <c r="I81" i="138" s="1"/>
  <c r="B81" i="138"/>
  <c r="H81" i="138" s="1"/>
  <c r="G80" i="138"/>
  <c r="M80" i="138" s="1"/>
  <c r="F80" i="138"/>
  <c r="L80" i="138" s="1"/>
  <c r="E80" i="138"/>
  <c r="K80" i="138" s="1"/>
  <c r="D80" i="138"/>
  <c r="J80" i="138" s="1"/>
  <c r="C80" i="138"/>
  <c r="I80" i="138" s="1"/>
  <c r="B80" i="138"/>
  <c r="H80" i="138" s="1"/>
  <c r="G79" i="138"/>
  <c r="M79" i="138" s="1"/>
  <c r="F79" i="138"/>
  <c r="L79" i="138" s="1"/>
  <c r="E79" i="138"/>
  <c r="K79" i="138" s="1"/>
  <c r="D79" i="138"/>
  <c r="J79" i="138" s="1"/>
  <c r="C79" i="138"/>
  <c r="I79" i="138" s="1"/>
  <c r="B79" i="138"/>
  <c r="H79" i="138" s="1"/>
  <c r="G78" i="138"/>
  <c r="M78" i="138" s="1"/>
  <c r="F78" i="138"/>
  <c r="L78" i="138" s="1"/>
  <c r="E78" i="138"/>
  <c r="K78" i="138" s="1"/>
  <c r="D78" i="138"/>
  <c r="J78" i="138" s="1"/>
  <c r="C78" i="138"/>
  <c r="I78" i="138" s="1"/>
  <c r="B78" i="138"/>
  <c r="H78" i="138" s="1"/>
  <c r="G77" i="138"/>
  <c r="M77" i="138" s="1"/>
  <c r="F77" i="138"/>
  <c r="L77" i="138" s="1"/>
  <c r="E77" i="138"/>
  <c r="K77" i="138" s="1"/>
  <c r="D77" i="138"/>
  <c r="J77" i="138" s="1"/>
  <c r="C77" i="138"/>
  <c r="I77" i="138" s="1"/>
  <c r="B77" i="138"/>
  <c r="H77" i="138" s="1"/>
  <c r="G76" i="138"/>
  <c r="M76" i="138" s="1"/>
  <c r="F76" i="138"/>
  <c r="L76" i="138" s="1"/>
  <c r="E76" i="138"/>
  <c r="K76" i="138" s="1"/>
  <c r="D76" i="138"/>
  <c r="J76" i="138" s="1"/>
  <c r="C76" i="138"/>
  <c r="I76" i="138" s="1"/>
  <c r="B76" i="138"/>
  <c r="H76" i="138" s="1"/>
  <c r="G75" i="138"/>
  <c r="M75" i="138" s="1"/>
  <c r="F75" i="138"/>
  <c r="L75" i="138" s="1"/>
  <c r="E75" i="138"/>
  <c r="K75" i="138" s="1"/>
  <c r="D75" i="138"/>
  <c r="J75" i="138" s="1"/>
  <c r="C75" i="138"/>
  <c r="I75" i="138" s="1"/>
  <c r="B75" i="138"/>
  <c r="H75" i="138" s="1"/>
  <c r="G74" i="138"/>
  <c r="M74" i="138" s="1"/>
  <c r="F74" i="138"/>
  <c r="L74" i="138" s="1"/>
  <c r="E74" i="138"/>
  <c r="K74" i="138" s="1"/>
  <c r="D74" i="138"/>
  <c r="J74" i="138" s="1"/>
  <c r="C74" i="138"/>
  <c r="I74" i="138" s="1"/>
  <c r="B74" i="138"/>
  <c r="H74" i="138" s="1"/>
  <c r="G73" i="138"/>
  <c r="M73" i="138" s="1"/>
  <c r="F73" i="138"/>
  <c r="L73" i="138" s="1"/>
  <c r="E73" i="138"/>
  <c r="K73" i="138" s="1"/>
  <c r="D73" i="138"/>
  <c r="J73" i="138" s="1"/>
  <c r="C73" i="138"/>
  <c r="I73" i="138" s="1"/>
  <c r="B73" i="138"/>
  <c r="H73" i="138" s="1"/>
  <c r="G72" i="138"/>
  <c r="M72" i="138" s="1"/>
  <c r="F72" i="138"/>
  <c r="L72" i="138" s="1"/>
  <c r="E72" i="138"/>
  <c r="K72" i="138" s="1"/>
  <c r="D72" i="138"/>
  <c r="J72" i="138" s="1"/>
  <c r="C72" i="138"/>
  <c r="I72" i="138" s="1"/>
  <c r="B72" i="138"/>
  <c r="H72" i="138" s="1"/>
  <c r="G71" i="138"/>
  <c r="M71" i="138" s="1"/>
  <c r="F71" i="138"/>
  <c r="L71" i="138" s="1"/>
  <c r="E71" i="138"/>
  <c r="K71" i="138" s="1"/>
  <c r="D71" i="138"/>
  <c r="J71" i="138" s="1"/>
  <c r="C71" i="138"/>
  <c r="I71" i="138" s="1"/>
  <c r="B71" i="138"/>
  <c r="H71" i="138" s="1"/>
  <c r="G70" i="138"/>
  <c r="M70" i="138" s="1"/>
  <c r="F70" i="138"/>
  <c r="L70" i="138" s="1"/>
  <c r="E70" i="138"/>
  <c r="K70" i="138" s="1"/>
  <c r="D70" i="138"/>
  <c r="J70" i="138" s="1"/>
  <c r="C70" i="138"/>
  <c r="I70" i="138" s="1"/>
  <c r="B70" i="138"/>
  <c r="H70" i="138" s="1"/>
  <c r="G69" i="138"/>
  <c r="M69" i="138" s="1"/>
  <c r="F69" i="138"/>
  <c r="L69" i="138" s="1"/>
  <c r="E69" i="138"/>
  <c r="K69" i="138" s="1"/>
  <c r="D69" i="138"/>
  <c r="J69" i="138" s="1"/>
  <c r="C69" i="138"/>
  <c r="I69" i="138" s="1"/>
  <c r="B69" i="138"/>
  <c r="H69" i="138" s="1"/>
  <c r="G68" i="138"/>
  <c r="M68" i="138" s="1"/>
  <c r="F68" i="138"/>
  <c r="L68" i="138" s="1"/>
  <c r="E68" i="138"/>
  <c r="K68" i="138" s="1"/>
  <c r="D68" i="138"/>
  <c r="J68" i="138" s="1"/>
  <c r="C68" i="138"/>
  <c r="I68" i="138" s="1"/>
  <c r="B68" i="138"/>
  <c r="H68" i="138" s="1"/>
  <c r="G67" i="138"/>
  <c r="M67" i="138" s="1"/>
  <c r="F67" i="138"/>
  <c r="L67" i="138" s="1"/>
  <c r="E67" i="138"/>
  <c r="K67" i="138" s="1"/>
  <c r="D67" i="138"/>
  <c r="J67" i="138" s="1"/>
  <c r="C67" i="138"/>
  <c r="I67" i="138" s="1"/>
  <c r="B67" i="138"/>
  <c r="H67" i="138" s="1"/>
  <c r="G66" i="138"/>
  <c r="M66" i="138" s="1"/>
  <c r="F66" i="138"/>
  <c r="L66" i="138" s="1"/>
  <c r="E66" i="138"/>
  <c r="K66" i="138" s="1"/>
  <c r="D66" i="138"/>
  <c r="J66" i="138" s="1"/>
  <c r="C66" i="138"/>
  <c r="I66" i="138" s="1"/>
  <c r="B66" i="138"/>
  <c r="H66" i="138" s="1"/>
  <c r="G65" i="138"/>
  <c r="M65" i="138" s="1"/>
  <c r="F65" i="138"/>
  <c r="L65" i="138" s="1"/>
  <c r="E65" i="138"/>
  <c r="K65" i="138" s="1"/>
  <c r="D65" i="138"/>
  <c r="J65" i="138" s="1"/>
  <c r="C65" i="138"/>
  <c r="I65" i="138" s="1"/>
  <c r="B65" i="138"/>
  <c r="H65" i="138" s="1"/>
  <c r="G64" i="138"/>
  <c r="M64" i="138" s="1"/>
  <c r="F64" i="138"/>
  <c r="L64" i="138" s="1"/>
  <c r="E64" i="138"/>
  <c r="K64" i="138" s="1"/>
  <c r="D64" i="138"/>
  <c r="J64" i="138" s="1"/>
  <c r="C64" i="138"/>
  <c r="I64" i="138" s="1"/>
  <c r="B64" i="138"/>
  <c r="H64" i="138" s="1"/>
  <c r="G63" i="138"/>
  <c r="M63" i="138" s="1"/>
  <c r="F63" i="138"/>
  <c r="L63" i="138" s="1"/>
  <c r="E63" i="138"/>
  <c r="K63" i="138" s="1"/>
  <c r="D63" i="138"/>
  <c r="J63" i="138" s="1"/>
  <c r="C63" i="138"/>
  <c r="I63" i="138" s="1"/>
  <c r="B63" i="138"/>
  <c r="H63" i="138" s="1"/>
  <c r="G62" i="138"/>
  <c r="M62" i="138" s="1"/>
  <c r="F62" i="138"/>
  <c r="L62" i="138" s="1"/>
  <c r="E62" i="138"/>
  <c r="K62" i="138" s="1"/>
  <c r="D62" i="138"/>
  <c r="J62" i="138" s="1"/>
  <c r="C62" i="138"/>
  <c r="I62" i="138" s="1"/>
  <c r="B62" i="138"/>
  <c r="H62" i="138" s="1"/>
  <c r="G61" i="138"/>
  <c r="M61" i="138" s="1"/>
  <c r="F61" i="138"/>
  <c r="L61" i="138" s="1"/>
  <c r="E61" i="138"/>
  <c r="K61" i="138" s="1"/>
  <c r="D61" i="138"/>
  <c r="J61" i="138" s="1"/>
  <c r="C61" i="138"/>
  <c r="I61" i="138" s="1"/>
  <c r="B61" i="138"/>
  <c r="H61" i="138" s="1"/>
  <c r="G60" i="138"/>
  <c r="M60" i="138" s="1"/>
  <c r="F60" i="138"/>
  <c r="L60" i="138" s="1"/>
  <c r="E60" i="138"/>
  <c r="K60" i="138" s="1"/>
  <c r="D60" i="138"/>
  <c r="J60" i="138" s="1"/>
  <c r="C60" i="138"/>
  <c r="I60" i="138" s="1"/>
  <c r="B60" i="138"/>
  <c r="H60" i="138" s="1"/>
  <c r="G59" i="138"/>
  <c r="M59" i="138" s="1"/>
  <c r="F59" i="138"/>
  <c r="L59" i="138" s="1"/>
  <c r="E59" i="138"/>
  <c r="K59" i="138" s="1"/>
  <c r="D59" i="138"/>
  <c r="J59" i="138" s="1"/>
  <c r="C59" i="138"/>
  <c r="I59" i="138" s="1"/>
  <c r="B59" i="138"/>
  <c r="H59" i="138" s="1"/>
  <c r="G58" i="138"/>
  <c r="M58" i="138" s="1"/>
  <c r="F58" i="138"/>
  <c r="L58" i="138" s="1"/>
  <c r="E58" i="138"/>
  <c r="K58" i="138" s="1"/>
  <c r="D58" i="138"/>
  <c r="J58" i="138" s="1"/>
  <c r="C58" i="138"/>
  <c r="I58" i="138" s="1"/>
  <c r="B58" i="138"/>
  <c r="H58" i="138" s="1"/>
  <c r="B42" i="136"/>
  <c r="B58" i="136"/>
  <c r="B42" i="138"/>
  <c r="G112" i="137"/>
  <c r="M112" i="137"/>
  <c r="F112" i="137"/>
  <c r="L112" i="137"/>
  <c r="E112" i="137"/>
  <c r="K112" i="137"/>
  <c r="D112" i="137"/>
  <c r="J112" i="137"/>
  <c r="C112" i="137"/>
  <c r="I112" i="137"/>
  <c r="B112" i="137"/>
  <c r="H112" i="137"/>
  <c r="G111" i="137"/>
  <c r="M111" i="137"/>
  <c r="F111" i="137"/>
  <c r="L111" i="137"/>
  <c r="E111" i="137"/>
  <c r="K111" i="137"/>
  <c r="D111" i="137"/>
  <c r="J111" i="137"/>
  <c r="C111" i="137"/>
  <c r="I111" i="137"/>
  <c r="B111" i="137"/>
  <c r="H111" i="137"/>
  <c r="G110" i="137"/>
  <c r="M110" i="137"/>
  <c r="F110" i="137"/>
  <c r="L110" i="137"/>
  <c r="E110" i="137"/>
  <c r="K110" i="137"/>
  <c r="D110" i="137"/>
  <c r="J110" i="137"/>
  <c r="C110" i="137"/>
  <c r="I110" i="137"/>
  <c r="B110" i="137"/>
  <c r="H110" i="137"/>
  <c r="G109" i="137"/>
  <c r="M109" i="137"/>
  <c r="F109" i="137"/>
  <c r="L109" i="137"/>
  <c r="E109" i="137"/>
  <c r="K109" i="137"/>
  <c r="D109" i="137"/>
  <c r="J109" i="137"/>
  <c r="C109" i="137"/>
  <c r="I109" i="137"/>
  <c r="B109" i="137"/>
  <c r="H109" i="137"/>
  <c r="G108" i="137"/>
  <c r="M108" i="137"/>
  <c r="F108" i="137"/>
  <c r="L108" i="137"/>
  <c r="E108" i="137"/>
  <c r="K108" i="137"/>
  <c r="D108" i="137"/>
  <c r="J108" i="137"/>
  <c r="C108" i="137"/>
  <c r="I108" i="137"/>
  <c r="B108" i="137"/>
  <c r="H108" i="137"/>
  <c r="G107" i="137"/>
  <c r="M107" i="137"/>
  <c r="F107" i="137"/>
  <c r="L107" i="137"/>
  <c r="E107" i="137"/>
  <c r="K107" i="137"/>
  <c r="D107" i="137"/>
  <c r="J107" i="137"/>
  <c r="C107" i="137"/>
  <c r="I107" i="137"/>
  <c r="B107" i="137"/>
  <c r="H107" i="137"/>
  <c r="G106" i="137"/>
  <c r="M106" i="137"/>
  <c r="F106" i="137"/>
  <c r="L106" i="137"/>
  <c r="E106" i="137"/>
  <c r="K106" i="137"/>
  <c r="D106" i="137"/>
  <c r="J106" i="137"/>
  <c r="C106" i="137"/>
  <c r="I106" i="137"/>
  <c r="B106" i="137"/>
  <c r="H106" i="137"/>
  <c r="G105" i="137"/>
  <c r="M105" i="137"/>
  <c r="F105" i="137"/>
  <c r="L105" i="137"/>
  <c r="E105" i="137"/>
  <c r="K105" i="137"/>
  <c r="D105" i="137"/>
  <c r="J105" i="137"/>
  <c r="C105" i="137"/>
  <c r="I105" i="137"/>
  <c r="B105" i="137"/>
  <c r="H105" i="137"/>
  <c r="G104" i="137"/>
  <c r="M104" i="137"/>
  <c r="F104" i="137"/>
  <c r="L104" i="137"/>
  <c r="E104" i="137"/>
  <c r="K104" i="137"/>
  <c r="D104" i="137"/>
  <c r="J104" i="137"/>
  <c r="C104" i="137"/>
  <c r="I104" i="137"/>
  <c r="B104" i="137"/>
  <c r="H104" i="137"/>
  <c r="G103" i="137"/>
  <c r="M103" i="137"/>
  <c r="F103" i="137"/>
  <c r="L103" i="137"/>
  <c r="E103" i="137"/>
  <c r="K103" i="137"/>
  <c r="D103" i="137"/>
  <c r="J103" i="137"/>
  <c r="C103" i="137"/>
  <c r="I103" i="137"/>
  <c r="B103" i="137"/>
  <c r="H103" i="137"/>
  <c r="G102" i="137"/>
  <c r="M102" i="137"/>
  <c r="F102" i="137"/>
  <c r="L102" i="137"/>
  <c r="E102" i="137"/>
  <c r="K102" i="137"/>
  <c r="D102" i="137"/>
  <c r="J102" i="137"/>
  <c r="C102" i="137"/>
  <c r="I102" i="137"/>
  <c r="B102" i="137"/>
  <c r="H102" i="137"/>
  <c r="G101" i="137"/>
  <c r="M101" i="137"/>
  <c r="F101" i="137"/>
  <c r="L101" i="137"/>
  <c r="E101" i="137"/>
  <c r="K101" i="137"/>
  <c r="D101" i="137"/>
  <c r="J101" i="137"/>
  <c r="C101" i="137"/>
  <c r="I101" i="137"/>
  <c r="B101" i="137"/>
  <c r="H101" i="137"/>
  <c r="G100" i="137"/>
  <c r="M100" i="137"/>
  <c r="F100" i="137"/>
  <c r="L100" i="137"/>
  <c r="E100" i="137"/>
  <c r="K100" i="137"/>
  <c r="D100" i="137"/>
  <c r="J100" i="137"/>
  <c r="C100" i="137"/>
  <c r="I100" i="137"/>
  <c r="B100" i="137"/>
  <c r="H100" i="137"/>
  <c r="G99" i="137"/>
  <c r="M99" i="137"/>
  <c r="F99" i="137"/>
  <c r="L99" i="137"/>
  <c r="E99" i="137"/>
  <c r="K99" i="137"/>
  <c r="D99" i="137"/>
  <c r="J99" i="137"/>
  <c r="C99" i="137"/>
  <c r="I99" i="137"/>
  <c r="B99" i="137"/>
  <c r="H99" i="137"/>
  <c r="G98" i="137"/>
  <c r="M98" i="137"/>
  <c r="F98" i="137"/>
  <c r="L98" i="137"/>
  <c r="E98" i="137"/>
  <c r="K98" i="137"/>
  <c r="D98" i="137"/>
  <c r="J98" i="137"/>
  <c r="C98" i="137"/>
  <c r="I98" i="137"/>
  <c r="B98" i="137"/>
  <c r="H98" i="137"/>
  <c r="G97" i="137"/>
  <c r="M97" i="137"/>
  <c r="F97" i="137"/>
  <c r="L97" i="137"/>
  <c r="E97" i="137"/>
  <c r="K97" i="137"/>
  <c r="D97" i="137"/>
  <c r="J97" i="137"/>
  <c r="C97" i="137"/>
  <c r="I97" i="137"/>
  <c r="B97" i="137"/>
  <c r="H97" i="137"/>
  <c r="G96" i="137"/>
  <c r="M96" i="137"/>
  <c r="F96" i="137"/>
  <c r="L96" i="137"/>
  <c r="E96" i="137"/>
  <c r="K96" i="137"/>
  <c r="D96" i="137"/>
  <c r="J96" i="137"/>
  <c r="C96" i="137"/>
  <c r="I96" i="137"/>
  <c r="B96" i="137"/>
  <c r="H96" i="137"/>
  <c r="G95" i="137"/>
  <c r="M95" i="137"/>
  <c r="F95" i="137"/>
  <c r="L95" i="137"/>
  <c r="E95" i="137"/>
  <c r="K95" i="137"/>
  <c r="D95" i="137"/>
  <c r="J95" i="137"/>
  <c r="C95" i="137"/>
  <c r="I95" i="137"/>
  <c r="B95" i="137"/>
  <c r="H95" i="137"/>
  <c r="G94" i="137"/>
  <c r="M94" i="137"/>
  <c r="F94" i="137"/>
  <c r="L94" i="137"/>
  <c r="E94" i="137"/>
  <c r="K94" i="137"/>
  <c r="D94" i="137"/>
  <c r="J94" i="137"/>
  <c r="C94" i="137"/>
  <c r="I94" i="137"/>
  <c r="B94" i="137"/>
  <c r="H94" i="137"/>
  <c r="G93" i="137"/>
  <c r="M93" i="137"/>
  <c r="F93" i="137"/>
  <c r="L93" i="137"/>
  <c r="E93" i="137"/>
  <c r="K93" i="137"/>
  <c r="D93" i="137"/>
  <c r="J93" i="137"/>
  <c r="C93" i="137"/>
  <c r="I93" i="137"/>
  <c r="B93" i="137"/>
  <c r="H93" i="137"/>
  <c r="G92" i="137"/>
  <c r="M92" i="137"/>
  <c r="F92" i="137"/>
  <c r="L92" i="137"/>
  <c r="E92" i="137"/>
  <c r="K92" i="137"/>
  <c r="D92" i="137"/>
  <c r="J92" i="137"/>
  <c r="C92" i="137"/>
  <c r="I92" i="137"/>
  <c r="B92" i="137"/>
  <c r="H92" i="137"/>
  <c r="G91" i="137"/>
  <c r="M91" i="137"/>
  <c r="F91" i="137"/>
  <c r="L91" i="137"/>
  <c r="E91" i="137"/>
  <c r="K91" i="137"/>
  <c r="D91" i="137"/>
  <c r="J91" i="137"/>
  <c r="C91" i="137"/>
  <c r="I91" i="137"/>
  <c r="B91" i="137"/>
  <c r="H91" i="137"/>
  <c r="G90" i="137"/>
  <c r="M90" i="137"/>
  <c r="F90" i="137"/>
  <c r="L90" i="137"/>
  <c r="E90" i="137"/>
  <c r="K90" i="137"/>
  <c r="D90" i="137"/>
  <c r="J90" i="137"/>
  <c r="C90" i="137"/>
  <c r="I90" i="137"/>
  <c r="B90" i="137"/>
  <c r="H90" i="137"/>
  <c r="G89" i="137"/>
  <c r="M89" i="137"/>
  <c r="F89" i="137"/>
  <c r="L89" i="137"/>
  <c r="E89" i="137"/>
  <c r="K89" i="137"/>
  <c r="D89" i="137"/>
  <c r="J89" i="137"/>
  <c r="C89" i="137"/>
  <c r="I89" i="137"/>
  <c r="B89" i="137"/>
  <c r="H89" i="137"/>
  <c r="G88" i="137"/>
  <c r="M88" i="137"/>
  <c r="F88" i="137"/>
  <c r="L88" i="137"/>
  <c r="E88" i="137"/>
  <c r="K88" i="137"/>
  <c r="D88" i="137"/>
  <c r="J88" i="137"/>
  <c r="C88" i="137"/>
  <c r="I88" i="137"/>
  <c r="B88" i="137"/>
  <c r="H88" i="137"/>
  <c r="G87" i="137"/>
  <c r="M87" i="137"/>
  <c r="F87" i="137"/>
  <c r="L87" i="137"/>
  <c r="E87" i="137"/>
  <c r="K87" i="137"/>
  <c r="D87" i="137"/>
  <c r="J87" i="137"/>
  <c r="C87" i="137"/>
  <c r="I87" i="137"/>
  <c r="B87" i="137"/>
  <c r="H87" i="137"/>
  <c r="G86" i="137"/>
  <c r="M86" i="137"/>
  <c r="F86" i="137"/>
  <c r="L86" i="137"/>
  <c r="E86" i="137"/>
  <c r="K86" i="137"/>
  <c r="D86" i="137"/>
  <c r="J86" i="137"/>
  <c r="C86" i="137"/>
  <c r="I86" i="137"/>
  <c r="B86" i="137"/>
  <c r="H86" i="137"/>
  <c r="G85" i="137"/>
  <c r="M85" i="137"/>
  <c r="F85" i="137"/>
  <c r="L85" i="137"/>
  <c r="E85" i="137"/>
  <c r="K85" i="137"/>
  <c r="D85" i="137"/>
  <c r="J85" i="137"/>
  <c r="C85" i="137"/>
  <c r="I85" i="137"/>
  <c r="B85" i="137"/>
  <c r="H85" i="137"/>
  <c r="G84" i="137"/>
  <c r="M84" i="137"/>
  <c r="F84" i="137"/>
  <c r="L84" i="137"/>
  <c r="E84" i="137"/>
  <c r="K84" i="137"/>
  <c r="D84" i="137"/>
  <c r="J84" i="137"/>
  <c r="C84" i="137"/>
  <c r="I84" i="137"/>
  <c r="B84" i="137"/>
  <c r="H84" i="137"/>
  <c r="G83" i="137"/>
  <c r="M83" i="137"/>
  <c r="F83" i="137"/>
  <c r="L83" i="137"/>
  <c r="E83" i="137"/>
  <c r="K83" i="137"/>
  <c r="D83" i="137"/>
  <c r="J83" i="137"/>
  <c r="C83" i="137"/>
  <c r="I83" i="137"/>
  <c r="B83" i="137"/>
  <c r="H83" i="137"/>
  <c r="G82" i="137"/>
  <c r="M82" i="137"/>
  <c r="F82" i="137"/>
  <c r="L82" i="137"/>
  <c r="E82" i="137"/>
  <c r="K82" i="137"/>
  <c r="D82" i="137"/>
  <c r="J82" i="137"/>
  <c r="C82" i="137"/>
  <c r="I82" i="137"/>
  <c r="B82" i="137"/>
  <c r="H82" i="137"/>
  <c r="G81" i="137"/>
  <c r="M81" i="137"/>
  <c r="F81" i="137"/>
  <c r="L81" i="137"/>
  <c r="E81" i="137"/>
  <c r="K81" i="137"/>
  <c r="D81" i="137"/>
  <c r="J81" i="137"/>
  <c r="C81" i="137"/>
  <c r="I81" i="137"/>
  <c r="B81" i="137"/>
  <c r="H81" i="137"/>
  <c r="G80" i="137"/>
  <c r="M80" i="137"/>
  <c r="F80" i="137"/>
  <c r="L80" i="137"/>
  <c r="E80" i="137"/>
  <c r="K80" i="137"/>
  <c r="D80" i="137"/>
  <c r="J80" i="137"/>
  <c r="C80" i="137"/>
  <c r="I80" i="137"/>
  <c r="B80" i="137"/>
  <c r="H80" i="137"/>
  <c r="G79" i="137"/>
  <c r="M79" i="137"/>
  <c r="F79" i="137"/>
  <c r="L79" i="137"/>
  <c r="E79" i="137"/>
  <c r="K79" i="137"/>
  <c r="D79" i="137"/>
  <c r="J79" i="137"/>
  <c r="C79" i="137"/>
  <c r="I79" i="137"/>
  <c r="B79" i="137"/>
  <c r="H79" i="137"/>
  <c r="G78" i="137"/>
  <c r="M78" i="137"/>
  <c r="F78" i="137"/>
  <c r="L78" i="137"/>
  <c r="E78" i="137"/>
  <c r="K78" i="137"/>
  <c r="D78" i="137"/>
  <c r="J78" i="137"/>
  <c r="C78" i="137"/>
  <c r="I78" i="137"/>
  <c r="B78" i="137"/>
  <c r="H78" i="137"/>
  <c r="G77" i="137"/>
  <c r="M77" i="137"/>
  <c r="F77" i="137"/>
  <c r="L77" i="137"/>
  <c r="E77" i="137"/>
  <c r="K77" i="137"/>
  <c r="D77" i="137"/>
  <c r="J77" i="137"/>
  <c r="C77" i="137"/>
  <c r="I77" i="137"/>
  <c r="B77" i="137"/>
  <c r="H77" i="137"/>
  <c r="G76" i="137"/>
  <c r="M76" i="137"/>
  <c r="F76" i="137"/>
  <c r="L76" i="137"/>
  <c r="E76" i="137"/>
  <c r="K76" i="137"/>
  <c r="D76" i="137"/>
  <c r="J76" i="137"/>
  <c r="C76" i="137"/>
  <c r="I76" i="137"/>
  <c r="B76" i="137"/>
  <c r="H76" i="137"/>
  <c r="G75" i="137"/>
  <c r="M75" i="137"/>
  <c r="F75" i="137"/>
  <c r="L75" i="137"/>
  <c r="E75" i="137"/>
  <c r="K75" i="137"/>
  <c r="D75" i="137"/>
  <c r="J75" i="137"/>
  <c r="C75" i="137"/>
  <c r="I75" i="137"/>
  <c r="B75" i="137"/>
  <c r="H75" i="137"/>
  <c r="G74" i="137"/>
  <c r="M74" i="137"/>
  <c r="F74" i="137"/>
  <c r="L74" i="137"/>
  <c r="E74" i="137"/>
  <c r="K74" i="137"/>
  <c r="D74" i="137"/>
  <c r="J74" i="137"/>
  <c r="C74" i="137"/>
  <c r="I74" i="137"/>
  <c r="B74" i="137"/>
  <c r="H74" i="137"/>
  <c r="G73" i="137"/>
  <c r="M73" i="137"/>
  <c r="F73" i="137"/>
  <c r="L73" i="137"/>
  <c r="E73" i="137"/>
  <c r="K73" i="137"/>
  <c r="D73" i="137"/>
  <c r="J73" i="137"/>
  <c r="C73" i="137"/>
  <c r="I73" i="137"/>
  <c r="B73" i="137"/>
  <c r="H73" i="137"/>
  <c r="G72" i="137"/>
  <c r="M72" i="137"/>
  <c r="F72" i="137"/>
  <c r="L72" i="137"/>
  <c r="E72" i="137"/>
  <c r="K72" i="137"/>
  <c r="D72" i="137"/>
  <c r="J72" i="137"/>
  <c r="C72" i="137"/>
  <c r="I72" i="137"/>
  <c r="B72" i="137"/>
  <c r="H72" i="137"/>
  <c r="G71" i="137"/>
  <c r="M71" i="137"/>
  <c r="F71" i="137"/>
  <c r="L71" i="137"/>
  <c r="E71" i="137"/>
  <c r="K71" i="137"/>
  <c r="D71" i="137"/>
  <c r="J71" i="137"/>
  <c r="C71" i="137"/>
  <c r="I71" i="137"/>
  <c r="B71" i="137"/>
  <c r="H71" i="137"/>
  <c r="G70" i="137"/>
  <c r="M70" i="137"/>
  <c r="F70" i="137"/>
  <c r="L70" i="137"/>
  <c r="E70" i="137"/>
  <c r="K70" i="137"/>
  <c r="D70" i="137"/>
  <c r="J70" i="137"/>
  <c r="C70" i="137"/>
  <c r="I70" i="137"/>
  <c r="B70" i="137"/>
  <c r="H70" i="137"/>
  <c r="G69" i="137"/>
  <c r="M69" i="137"/>
  <c r="F69" i="137"/>
  <c r="L69" i="137"/>
  <c r="E69" i="137"/>
  <c r="K69" i="137"/>
  <c r="D69" i="137"/>
  <c r="J69" i="137"/>
  <c r="C69" i="137"/>
  <c r="I69" i="137"/>
  <c r="B69" i="137"/>
  <c r="H69" i="137"/>
  <c r="G68" i="137"/>
  <c r="M68" i="137"/>
  <c r="F68" i="137"/>
  <c r="L68" i="137"/>
  <c r="E68" i="137"/>
  <c r="K68" i="137"/>
  <c r="D68" i="137"/>
  <c r="J68" i="137"/>
  <c r="C68" i="137"/>
  <c r="I68" i="137"/>
  <c r="B68" i="137"/>
  <c r="H68" i="137"/>
  <c r="G67" i="137"/>
  <c r="M67" i="137"/>
  <c r="F67" i="137"/>
  <c r="L67" i="137"/>
  <c r="E67" i="137"/>
  <c r="K67" i="137"/>
  <c r="D67" i="137"/>
  <c r="J67" i="137"/>
  <c r="C67" i="137"/>
  <c r="I67" i="137"/>
  <c r="B67" i="137"/>
  <c r="H67" i="137"/>
  <c r="G66" i="137"/>
  <c r="M66" i="137"/>
  <c r="F66" i="137"/>
  <c r="L66" i="137"/>
  <c r="E66" i="137"/>
  <c r="K66" i="137"/>
  <c r="D66" i="137"/>
  <c r="J66" i="137"/>
  <c r="C66" i="137"/>
  <c r="I66" i="137"/>
  <c r="B66" i="137"/>
  <c r="H66" i="137"/>
  <c r="G65" i="137"/>
  <c r="M65" i="137"/>
  <c r="F65" i="137"/>
  <c r="L65" i="137"/>
  <c r="E65" i="137"/>
  <c r="K65" i="137"/>
  <c r="D65" i="137"/>
  <c r="J65" i="137"/>
  <c r="C65" i="137"/>
  <c r="I65" i="137"/>
  <c r="B65" i="137"/>
  <c r="H65" i="137"/>
  <c r="G64" i="137"/>
  <c r="M64" i="137"/>
  <c r="F64" i="137"/>
  <c r="L64" i="137"/>
  <c r="E64" i="137"/>
  <c r="K64" i="137"/>
  <c r="D64" i="137"/>
  <c r="J64" i="137"/>
  <c r="C64" i="137"/>
  <c r="I64" i="137"/>
  <c r="B64" i="137"/>
  <c r="H64" i="137"/>
  <c r="G63" i="137"/>
  <c r="M63" i="137"/>
  <c r="F63" i="137"/>
  <c r="L63" i="137"/>
  <c r="E63" i="137"/>
  <c r="K63" i="137"/>
  <c r="D63" i="137"/>
  <c r="J63" i="137"/>
  <c r="C63" i="137"/>
  <c r="I63" i="137"/>
  <c r="B63" i="137"/>
  <c r="H63" i="137"/>
  <c r="G62" i="137"/>
  <c r="M62" i="137"/>
  <c r="F62" i="137"/>
  <c r="L62" i="137"/>
  <c r="E62" i="137"/>
  <c r="K62" i="137"/>
  <c r="D62" i="137"/>
  <c r="J62" i="137"/>
  <c r="C62" i="137"/>
  <c r="I62" i="137"/>
  <c r="B62" i="137"/>
  <c r="H62" i="137"/>
  <c r="G61" i="137"/>
  <c r="M61" i="137"/>
  <c r="F61" i="137"/>
  <c r="L61" i="137"/>
  <c r="E61" i="137"/>
  <c r="K61" i="137"/>
  <c r="D61" i="137"/>
  <c r="J61" i="137"/>
  <c r="C61" i="137"/>
  <c r="I61" i="137"/>
  <c r="B61" i="137"/>
  <c r="H61" i="137"/>
  <c r="G60" i="137"/>
  <c r="M60" i="137"/>
  <c r="F60" i="137"/>
  <c r="L60" i="137"/>
  <c r="E60" i="137"/>
  <c r="K60" i="137"/>
  <c r="D60" i="137"/>
  <c r="J60" i="137"/>
  <c r="C60" i="137"/>
  <c r="I60" i="137"/>
  <c r="B60" i="137"/>
  <c r="H60" i="137"/>
  <c r="G59" i="137"/>
  <c r="M59" i="137"/>
  <c r="F59" i="137"/>
  <c r="L59" i="137"/>
  <c r="E59" i="137"/>
  <c r="K59" i="137"/>
  <c r="D59" i="137"/>
  <c r="J59" i="137"/>
  <c r="C59" i="137"/>
  <c r="I59" i="137"/>
  <c r="B59" i="137"/>
  <c r="H59" i="137"/>
  <c r="G58" i="137"/>
  <c r="M58" i="137"/>
  <c r="F58" i="137"/>
  <c r="L58" i="137"/>
  <c r="E58" i="137"/>
  <c r="K58" i="137"/>
  <c r="D58" i="137"/>
  <c r="J58" i="137"/>
  <c r="C58" i="137"/>
  <c r="I58" i="137"/>
  <c r="B58" i="137"/>
  <c r="H58" i="137"/>
  <c r="C42" i="136"/>
  <c r="C58" i="136"/>
  <c r="C42" i="137" s="1"/>
  <c r="B42" i="137"/>
  <c r="B112" i="136"/>
  <c r="H112" i="136"/>
  <c r="B113" i="13"/>
  <c r="B113" i="12"/>
  <c r="G112" i="136"/>
  <c r="M112" i="136" s="1"/>
  <c r="F112" i="136"/>
  <c r="L112" i="136" s="1"/>
  <c r="E112" i="136"/>
  <c r="K112" i="136" s="1"/>
  <c r="D112" i="136"/>
  <c r="J112" i="136" s="1"/>
  <c r="C112" i="136"/>
  <c r="I112" i="136" s="1"/>
  <c r="B111" i="136"/>
  <c r="H111" i="136" s="1"/>
  <c r="B112" i="13"/>
  <c r="B112" i="12" s="1"/>
  <c r="P111" i="136" s="1"/>
  <c r="G111" i="136"/>
  <c r="M111" i="136"/>
  <c r="F111" i="136"/>
  <c r="L111" i="136"/>
  <c r="E111" i="136"/>
  <c r="K111" i="136"/>
  <c r="D111" i="136"/>
  <c r="J111" i="136"/>
  <c r="C111" i="136"/>
  <c r="I111" i="136"/>
  <c r="B110" i="136"/>
  <c r="H110" i="136"/>
  <c r="P110" i="136" s="1"/>
  <c r="B111" i="13"/>
  <c r="B111" i="12"/>
  <c r="G110" i="136"/>
  <c r="M110" i="136" s="1"/>
  <c r="F110" i="136"/>
  <c r="L110" i="136" s="1"/>
  <c r="E110" i="136"/>
  <c r="K110" i="136" s="1"/>
  <c r="D110" i="136"/>
  <c r="J110" i="136" s="1"/>
  <c r="C110" i="136"/>
  <c r="I110" i="136" s="1"/>
  <c r="B109" i="136"/>
  <c r="H109" i="136" s="1"/>
  <c r="P109" i="136" s="1"/>
  <c r="B110" i="13"/>
  <c r="B110" i="12" s="1"/>
  <c r="G109" i="136"/>
  <c r="M109" i="136"/>
  <c r="F109" i="136"/>
  <c r="L109" i="136"/>
  <c r="E109" i="136"/>
  <c r="K109" i="136"/>
  <c r="D109" i="136"/>
  <c r="J109" i="136"/>
  <c r="C109" i="136"/>
  <c r="I109" i="136"/>
  <c r="B108" i="136"/>
  <c r="H108" i="136"/>
  <c r="B109" i="13"/>
  <c r="B109" i="12"/>
  <c r="G108" i="136"/>
  <c r="M108" i="136" s="1"/>
  <c r="F108" i="136"/>
  <c r="L108" i="136" s="1"/>
  <c r="E108" i="136"/>
  <c r="K108" i="136" s="1"/>
  <c r="D108" i="136"/>
  <c r="J108" i="136" s="1"/>
  <c r="C108" i="136"/>
  <c r="I108" i="136" s="1"/>
  <c r="B107" i="136"/>
  <c r="H107" i="136" s="1"/>
  <c r="B108" i="13"/>
  <c r="B108" i="12" s="1"/>
  <c r="P107" i="136" s="1"/>
  <c r="G107" i="136"/>
  <c r="M107" i="136"/>
  <c r="F107" i="136"/>
  <c r="L107" i="136"/>
  <c r="E107" i="136"/>
  <c r="K107" i="136"/>
  <c r="D107" i="136"/>
  <c r="J107" i="136"/>
  <c r="C107" i="136"/>
  <c r="I107" i="136"/>
  <c r="B106" i="136"/>
  <c r="H106" i="136"/>
  <c r="P106" i="136" s="1"/>
  <c r="B107" i="13"/>
  <c r="B107" i="12"/>
  <c r="G106" i="136"/>
  <c r="M106" i="136" s="1"/>
  <c r="F106" i="136"/>
  <c r="L106" i="136" s="1"/>
  <c r="E106" i="136"/>
  <c r="K106" i="136" s="1"/>
  <c r="D106" i="136"/>
  <c r="J106" i="136" s="1"/>
  <c r="C106" i="136"/>
  <c r="I106" i="136" s="1"/>
  <c r="B105" i="136"/>
  <c r="H105" i="136" s="1"/>
  <c r="P105" i="136" s="1"/>
  <c r="B106" i="13"/>
  <c r="B106" i="12" s="1"/>
  <c r="G105" i="136"/>
  <c r="M105" i="136"/>
  <c r="F105" i="136"/>
  <c r="L105" i="136"/>
  <c r="E105" i="136"/>
  <c r="K105" i="136"/>
  <c r="D105" i="136"/>
  <c r="J105" i="136"/>
  <c r="C105" i="136"/>
  <c r="I105" i="136"/>
  <c r="B104" i="136"/>
  <c r="H104" i="136"/>
  <c r="B105" i="13"/>
  <c r="B105" i="12"/>
  <c r="G104" i="136"/>
  <c r="M104" i="136" s="1"/>
  <c r="F104" i="136"/>
  <c r="L104" i="136" s="1"/>
  <c r="E104" i="136"/>
  <c r="K104" i="136" s="1"/>
  <c r="D104" i="136"/>
  <c r="J104" i="136" s="1"/>
  <c r="C104" i="136"/>
  <c r="I104" i="136" s="1"/>
  <c r="B103" i="136"/>
  <c r="H103" i="136" s="1"/>
  <c r="B104" i="13"/>
  <c r="B104" i="12" s="1"/>
  <c r="P103" i="136" s="1"/>
  <c r="G103" i="136"/>
  <c r="M103" i="136"/>
  <c r="F103" i="136"/>
  <c r="L103" i="136"/>
  <c r="E103" i="136"/>
  <c r="K103" i="136"/>
  <c r="D103" i="136"/>
  <c r="J103" i="136"/>
  <c r="C103" i="136"/>
  <c r="I103" i="136"/>
  <c r="B102" i="136"/>
  <c r="H102" i="136"/>
  <c r="P102" i="136" s="1"/>
  <c r="B103" i="13"/>
  <c r="B103" i="12"/>
  <c r="G102" i="136"/>
  <c r="M102" i="136" s="1"/>
  <c r="F102" i="136"/>
  <c r="L102" i="136" s="1"/>
  <c r="E102" i="136"/>
  <c r="K102" i="136" s="1"/>
  <c r="D102" i="136"/>
  <c r="J102" i="136" s="1"/>
  <c r="C102" i="136"/>
  <c r="I102" i="136" s="1"/>
  <c r="B101" i="136"/>
  <c r="H101" i="136" s="1"/>
  <c r="P101" i="136" s="1"/>
  <c r="B102" i="13"/>
  <c r="B102" i="12" s="1"/>
  <c r="G101" i="136"/>
  <c r="M101" i="136"/>
  <c r="F101" i="136"/>
  <c r="L101" i="136"/>
  <c r="E101" i="136"/>
  <c r="K101" i="136"/>
  <c r="D101" i="136"/>
  <c r="J101" i="136"/>
  <c r="C101" i="136"/>
  <c r="I101" i="136"/>
  <c r="B100" i="136"/>
  <c r="H100" i="136"/>
  <c r="B101" i="13"/>
  <c r="B101" i="12"/>
  <c r="G100" i="136"/>
  <c r="M100" i="136" s="1"/>
  <c r="F100" i="136"/>
  <c r="L100" i="136" s="1"/>
  <c r="E100" i="136"/>
  <c r="K100" i="136" s="1"/>
  <c r="D100" i="136"/>
  <c r="J100" i="136" s="1"/>
  <c r="C100" i="136"/>
  <c r="I100" i="136" s="1"/>
  <c r="B99" i="136"/>
  <c r="H99" i="136" s="1"/>
  <c r="B100" i="13"/>
  <c r="B100" i="12" s="1"/>
  <c r="P99" i="136" s="1"/>
  <c r="G99" i="136"/>
  <c r="M99" i="136"/>
  <c r="F99" i="136"/>
  <c r="L99" i="136"/>
  <c r="E99" i="136"/>
  <c r="K99" i="136"/>
  <c r="D99" i="136"/>
  <c r="J99" i="136"/>
  <c r="C99" i="136"/>
  <c r="I99" i="136"/>
  <c r="B98" i="136"/>
  <c r="H98" i="136"/>
  <c r="B99" i="13"/>
  <c r="B99" i="12"/>
  <c r="G98" i="136"/>
  <c r="M98" i="136" s="1"/>
  <c r="F98" i="136"/>
  <c r="L98" i="136" s="1"/>
  <c r="E98" i="136"/>
  <c r="K98" i="136" s="1"/>
  <c r="D98" i="136"/>
  <c r="J98" i="136" s="1"/>
  <c r="C98" i="136"/>
  <c r="I98" i="136" s="1"/>
  <c r="B97" i="136"/>
  <c r="H97" i="136" s="1"/>
  <c r="P97" i="136" s="1"/>
  <c r="B98" i="13"/>
  <c r="B98" i="12" s="1"/>
  <c r="G97" i="136"/>
  <c r="M97" i="136"/>
  <c r="F97" i="136"/>
  <c r="L97" i="136"/>
  <c r="E97" i="136"/>
  <c r="K97" i="136"/>
  <c r="D97" i="136"/>
  <c r="J97" i="136"/>
  <c r="C97" i="136"/>
  <c r="I97" i="136"/>
  <c r="B96" i="136"/>
  <c r="H96" i="136"/>
  <c r="B97" i="13"/>
  <c r="B97" i="12"/>
  <c r="G96" i="136"/>
  <c r="M96" i="136" s="1"/>
  <c r="F96" i="136"/>
  <c r="L96" i="136" s="1"/>
  <c r="E96" i="136"/>
  <c r="K96" i="136" s="1"/>
  <c r="D96" i="136"/>
  <c r="J96" i="136" s="1"/>
  <c r="C96" i="136"/>
  <c r="I96" i="136" s="1"/>
  <c r="B95" i="136"/>
  <c r="H95" i="136" s="1"/>
  <c r="P95" i="136" s="1"/>
  <c r="B96" i="13"/>
  <c r="B96" i="12" s="1"/>
  <c r="G95" i="136"/>
  <c r="M95" i="136"/>
  <c r="F95" i="136"/>
  <c r="L95" i="136"/>
  <c r="E95" i="136"/>
  <c r="K95" i="136"/>
  <c r="D95" i="136"/>
  <c r="J95" i="136"/>
  <c r="C95" i="136"/>
  <c r="I95" i="136"/>
  <c r="B94" i="136"/>
  <c r="H94" i="136"/>
  <c r="B95" i="13"/>
  <c r="B95" i="12"/>
  <c r="G94" i="136"/>
  <c r="M94" i="136" s="1"/>
  <c r="F94" i="136"/>
  <c r="L94" i="136" s="1"/>
  <c r="E94" i="136"/>
  <c r="K94" i="136" s="1"/>
  <c r="D94" i="136"/>
  <c r="J94" i="136" s="1"/>
  <c r="C94" i="136"/>
  <c r="I94" i="136" s="1"/>
  <c r="B93" i="136"/>
  <c r="H93" i="136" s="1"/>
  <c r="B94" i="13"/>
  <c r="B94" i="12" s="1"/>
  <c r="P93" i="136" s="1"/>
  <c r="G93" i="136"/>
  <c r="M93" i="136"/>
  <c r="F93" i="136"/>
  <c r="L93" i="136"/>
  <c r="E93" i="136"/>
  <c r="K93" i="136"/>
  <c r="D93" i="136"/>
  <c r="J93" i="136"/>
  <c r="C93" i="136"/>
  <c r="I93" i="136"/>
  <c r="B92" i="136"/>
  <c r="H92" i="136"/>
  <c r="B93" i="13"/>
  <c r="B93" i="12"/>
  <c r="G92" i="136"/>
  <c r="M92" i="136" s="1"/>
  <c r="F92" i="136"/>
  <c r="L92" i="136" s="1"/>
  <c r="E92" i="136"/>
  <c r="K92" i="136" s="1"/>
  <c r="D92" i="136"/>
  <c r="J92" i="136" s="1"/>
  <c r="C92" i="136"/>
  <c r="I92" i="136" s="1"/>
  <c r="B91" i="136"/>
  <c r="H91" i="136" s="1"/>
  <c r="P91" i="136" s="1"/>
  <c r="B92" i="13"/>
  <c r="B92" i="12" s="1"/>
  <c r="G91" i="136"/>
  <c r="M91" i="136"/>
  <c r="F91" i="136"/>
  <c r="L91" i="136"/>
  <c r="E91" i="136"/>
  <c r="K91" i="136"/>
  <c r="D91" i="136"/>
  <c r="J91" i="136"/>
  <c r="C91" i="136"/>
  <c r="I91" i="136"/>
  <c r="B90" i="136"/>
  <c r="H90" i="136"/>
  <c r="B91" i="13"/>
  <c r="B91" i="12"/>
  <c r="G90" i="136"/>
  <c r="M90" i="136" s="1"/>
  <c r="F90" i="136"/>
  <c r="L90" i="136" s="1"/>
  <c r="E90" i="136"/>
  <c r="K90" i="136" s="1"/>
  <c r="D90" i="136"/>
  <c r="J90" i="136" s="1"/>
  <c r="C90" i="136"/>
  <c r="I90" i="136" s="1"/>
  <c r="B89" i="136"/>
  <c r="H89" i="136" s="1"/>
  <c r="B90" i="13"/>
  <c r="B90" i="12" s="1"/>
  <c r="P89" i="136" s="1"/>
  <c r="G89" i="136"/>
  <c r="M89" i="136"/>
  <c r="F89" i="136"/>
  <c r="L89" i="136"/>
  <c r="E89" i="136"/>
  <c r="K89" i="136"/>
  <c r="D89" i="136"/>
  <c r="J89" i="136"/>
  <c r="C89" i="136"/>
  <c r="I89" i="136"/>
  <c r="B88" i="136"/>
  <c r="H88" i="136"/>
  <c r="B89" i="13"/>
  <c r="B89" i="12"/>
  <c r="G88" i="136"/>
  <c r="M88" i="136" s="1"/>
  <c r="F88" i="136"/>
  <c r="L88" i="136" s="1"/>
  <c r="E88" i="136"/>
  <c r="K88" i="136" s="1"/>
  <c r="D88" i="136"/>
  <c r="J88" i="136" s="1"/>
  <c r="C88" i="136"/>
  <c r="I88" i="136" s="1"/>
  <c r="B87" i="136"/>
  <c r="H87" i="136" s="1"/>
  <c r="B88" i="13"/>
  <c r="B88" i="12" s="1"/>
  <c r="G87" i="136"/>
  <c r="M87" i="136"/>
  <c r="F87" i="136"/>
  <c r="L87" i="136"/>
  <c r="E87" i="136"/>
  <c r="K87" i="136"/>
  <c r="D87" i="136"/>
  <c r="J87" i="136"/>
  <c r="C87" i="136"/>
  <c r="I87" i="136"/>
  <c r="B86" i="136"/>
  <c r="H86" i="136"/>
  <c r="P86" i="136" s="1"/>
  <c r="B87" i="13"/>
  <c r="B87" i="12"/>
  <c r="G86" i="136"/>
  <c r="M86" i="136" s="1"/>
  <c r="F86" i="136"/>
  <c r="L86" i="136" s="1"/>
  <c r="E86" i="136"/>
  <c r="K86" i="136" s="1"/>
  <c r="D86" i="136"/>
  <c r="J86" i="136" s="1"/>
  <c r="C86" i="136"/>
  <c r="I86" i="136" s="1"/>
  <c r="B85" i="136"/>
  <c r="H85" i="136" s="1"/>
  <c r="P85" i="136" s="1"/>
  <c r="B86" i="13"/>
  <c r="B86" i="12" s="1"/>
  <c r="G85" i="136"/>
  <c r="M85" i="136"/>
  <c r="F85" i="136"/>
  <c r="L85" i="136"/>
  <c r="E85" i="136"/>
  <c r="K85" i="136"/>
  <c r="D85" i="136"/>
  <c r="J85" i="136"/>
  <c r="C85" i="136"/>
  <c r="I85" i="136"/>
  <c r="B84" i="136"/>
  <c r="H84" i="136"/>
  <c r="P84" i="136" s="1"/>
  <c r="B85" i="13"/>
  <c r="B85" i="12"/>
  <c r="G84" i="136"/>
  <c r="M84" i="136" s="1"/>
  <c r="F84" i="136"/>
  <c r="L84" i="136" s="1"/>
  <c r="E84" i="136"/>
  <c r="K84" i="136" s="1"/>
  <c r="D84" i="136"/>
  <c r="J84" i="136" s="1"/>
  <c r="C84" i="136"/>
  <c r="I84" i="136" s="1"/>
  <c r="B83" i="136"/>
  <c r="H83" i="136" s="1"/>
  <c r="P83" i="136" s="1"/>
  <c r="B84" i="13"/>
  <c r="B84" i="12" s="1"/>
  <c r="G83" i="136"/>
  <c r="M83" i="136"/>
  <c r="F83" i="136"/>
  <c r="L83" i="136"/>
  <c r="E83" i="136"/>
  <c r="K83" i="136"/>
  <c r="D83" i="136"/>
  <c r="J83" i="136"/>
  <c r="C83" i="136"/>
  <c r="I83" i="136"/>
  <c r="B82" i="136"/>
  <c r="H82" i="136"/>
  <c r="P82" i="136" s="1"/>
  <c r="B83" i="13"/>
  <c r="B83" i="12"/>
  <c r="G82" i="136"/>
  <c r="M82" i="136" s="1"/>
  <c r="F82" i="136"/>
  <c r="L82" i="136" s="1"/>
  <c r="E82" i="136"/>
  <c r="K82" i="136" s="1"/>
  <c r="D82" i="136"/>
  <c r="J82" i="136" s="1"/>
  <c r="C82" i="136"/>
  <c r="I82" i="136" s="1"/>
  <c r="B81" i="136"/>
  <c r="H81" i="136" s="1"/>
  <c r="P81" i="136" s="1"/>
  <c r="B82" i="13"/>
  <c r="B82" i="12" s="1"/>
  <c r="G81" i="136"/>
  <c r="M81" i="136"/>
  <c r="F81" i="136"/>
  <c r="L81" i="136"/>
  <c r="E81" i="136"/>
  <c r="K81" i="136"/>
  <c r="D81" i="136"/>
  <c r="J81" i="136"/>
  <c r="C81" i="136"/>
  <c r="I81" i="136"/>
  <c r="B80" i="136"/>
  <c r="H80" i="136"/>
  <c r="P80" i="136" s="1"/>
  <c r="B81" i="13"/>
  <c r="B81" i="12"/>
  <c r="G80" i="136"/>
  <c r="M80" i="136" s="1"/>
  <c r="F80" i="136"/>
  <c r="L80" i="136" s="1"/>
  <c r="E80" i="136"/>
  <c r="K80" i="136" s="1"/>
  <c r="D80" i="136"/>
  <c r="J80" i="136" s="1"/>
  <c r="C80" i="136"/>
  <c r="I80" i="136" s="1"/>
  <c r="B79" i="136"/>
  <c r="H79" i="136" s="1"/>
  <c r="B80" i="13"/>
  <c r="B80" i="12" s="1"/>
  <c r="G79" i="136"/>
  <c r="M79" i="136"/>
  <c r="F79" i="136"/>
  <c r="L79" i="136"/>
  <c r="E79" i="136"/>
  <c r="K79" i="136"/>
  <c r="D79" i="136"/>
  <c r="J79" i="136"/>
  <c r="C79" i="136"/>
  <c r="I79" i="136"/>
  <c r="B78" i="136"/>
  <c r="H78" i="136"/>
  <c r="P78" i="136" s="1"/>
  <c r="B79" i="13"/>
  <c r="B79" i="12"/>
  <c r="G78" i="136"/>
  <c r="M78" i="136" s="1"/>
  <c r="F78" i="136"/>
  <c r="L78" i="136" s="1"/>
  <c r="E78" i="136"/>
  <c r="K78" i="136" s="1"/>
  <c r="D78" i="136"/>
  <c r="J78" i="136" s="1"/>
  <c r="C78" i="136"/>
  <c r="I78" i="136" s="1"/>
  <c r="B77" i="136"/>
  <c r="H77" i="136" s="1"/>
  <c r="P77" i="136" s="1"/>
  <c r="B78" i="13"/>
  <c r="B78" i="12" s="1"/>
  <c r="G77" i="136"/>
  <c r="M77" i="136"/>
  <c r="F77" i="136"/>
  <c r="L77" i="136"/>
  <c r="E77" i="136"/>
  <c r="K77" i="136"/>
  <c r="D77" i="136"/>
  <c r="J77" i="136"/>
  <c r="C77" i="136"/>
  <c r="I77" i="136"/>
  <c r="B76" i="136"/>
  <c r="H76" i="136"/>
  <c r="P76" i="136" s="1"/>
  <c r="B77" i="13"/>
  <c r="B77" i="12"/>
  <c r="G76" i="136"/>
  <c r="M76" i="136" s="1"/>
  <c r="F76" i="136"/>
  <c r="L76" i="136" s="1"/>
  <c r="E76" i="136"/>
  <c r="K76" i="136" s="1"/>
  <c r="D76" i="136"/>
  <c r="J76" i="136" s="1"/>
  <c r="C76" i="136"/>
  <c r="I76" i="136" s="1"/>
  <c r="B75" i="136"/>
  <c r="H75" i="136" s="1"/>
  <c r="P75" i="136" s="1"/>
  <c r="B76" i="13"/>
  <c r="B76" i="12" s="1"/>
  <c r="G75" i="136"/>
  <c r="M75" i="136"/>
  <c r="F75" i="136"/>
  <c r="L75" i="136"/>
  <c r="E75" i="136"/>
  <c r="K75" i="136"/>
  <c r="D75" i="136"/>
  <c r="J75" i="136"/>
  <c r="C75" i="136"/>
  <c r="I75" i="136"/>
  <c r="B74" i="136"/>
  <c r="H74" i="136"/>
  <c r="P74" i="136" s="1"/>
  <c r="B75" i="13"/>
  <c r="B75" i="12"/>
  <c r="G74" i="136"/>
  <c r="M74" i="136" s="1"/>
  <c r="F74" i="136"/>
  <c r="L74" i="136" s="1"/>
  <c r="E74" i="136"/>
  <c r="K74" i="136" s="1"/>
  <c r="D74" i="136"/>
  <c r="J74" i="136" s="1"/>
  <c r="C74" i="136"/>
  <c r="I74" i="136" s="1"/>
  <c r="B73" i="136"/>
  <c r="H73" i="136" s="1"/>
  <c r="P73" i="136" s="1"/>
  <c r="B74" i="13"/>
  <c r="B74" i="12" s="1"/>
  <c r="G73" i="136"/>
  <c r="M73" i="136"/>
  <c r="F73" i="136"/>
  <c r="L73" i="136"/>
  <c r="E73" i="136"/>
  <c r="K73" i="136"/>
  <c r="D73" i="136"/>
  <c r="J73" i="136"/>
  <c r="C73" i="136"/>
  <c r="I73" i="136"/>
  <c r="B72" i="136"/>
  <c r="H72" i="136"/>
  <c r="P72" i="136" s="1"/>
  <c r="B73" i="13"/>
  <c r="B73" i="12"/>
  <c r="G72" i="136"/>
  <c r="M72" i="136" s="1"/>
  <c r="F72" i="136"/>
  <c r="L72" i="136" s="1"/>
  <c r="E72" i="136"/>
  <c r="K72" i="136" s="1"/>
  <c r="D72" i="136"/>
  <c r="J72" i="136" s="1"/>
  <c r="C72" i="136"/>
  <c r="I72" i="136" s="1"/>
  <c r="B71" i="136"/>
  <c r="H71" i="136" s="1"/>
  <c r="B72" i="13"/>
  <c r="B72" i="12" s="1"/>
  <c r="G71" i="136"/>
  <c r="M71" i="136"/>
  <c r="F71" i="136"/>
  <c r="L71" i="136"/>
  <c r="E71" i="136"/>
  <c r="K71" i="136"/>
  <c r="D71" i="136"/>
  <c r="J71" i="136"/>
  <c r="C71" i="136"/>
  <c r="I71" i="136"/>
  <c r="B70" i="136"/>
  <c r="H70" i="136"/>
  <c r="P70" i="136" s="1"/>
  <c r="B71" i="13"/>
  <c r="B71" i="12"/>
  <c r="G70" i="136"/>
  <c r="M70" i="136" s="1"/>
  <c r="F70" i="136"/>
  <c r="L70" i="136" s="1"/>
  <c r="E70" i="136"/>
  <c r="K70" i="136" s="1"/>
  <c r="D70" i="136"/>
  <c r="J70" i="136" s="1"/>
  <c r="C70" i="136"/>
  <c r="I70" i="136" s="1"/>
  <c r="B69" i="136"/>
  <c r="H69" i="136" s="1"/>
  <c r="P69" i="136" s="1"/>
  <c r="B70" i="13"/>
  <c r="B70" i="12" s="1"/>
  <c r="G69" i="136"/>
  <c r="M69" i="136"/>
  <c r="F69" i="136"/>
  <c r="L69" i="136"/>
  <c r="E69" i="136"/>
  <c r="K69" i="136"/>
  <c r="D69" i="136"/>
  <c r="J69" i="136"/>
  <c r="C69" i="136"/>
  <c r="I69" i="136"/>
  <c r="B68" i="136"/>
  <c r="H68" i="136"/>
  <c r="P68" i="136" s="1"/>
  <c r="B69" i="13"/>
  <c r="B69" i="12"/>
  <c r="G68" i="136"/>
  <c r="M68" i="136" s="1"/>
  <c r="F68" i="136"/>
  <c r="L68" i="136" s="1"/>
  <c r="E68" i="136"/>
  <c r="K68" i="136" s="1"/>
  <c r="D68" i="136"/>
  <c r="J68" i="136" s="1"/>
  <c r="C68" i="136"/>
  <c r="I68" i="136" s="1"/>
  <c r="B67" i="136"/>
  <c r="H67" i="136" s="1"/>
  <c r="P67" i="136" s="1"/>
  <c r="B68" i="13"/>
  <c r="B68" i="12" s="1"/>
  <c r="G67" i="136"/>
  <c r="M67" i="136"/>
  <c r="F67" i="136"/>
  <c r="L67" i="136"/>
  <c r="E67" i="136"/>
  <c r="K67" i="136"/>
  <c r="D67" i="136"/>
  <c r="J67" i="136"/>
  <c r="C67" i="136"/>
  <c r="I67" i="136"/>
  <c r="B66" i="136"/>
  <c r="H66" i="136"/>
  <c r="P66" i="136" s="1"/>
  <c r="B67" i="13"/>
  <c r="B67" i="12"/>
  <c r="G66" i="136"/>
  <c r="M66" i="136" s="1"/>
  <c r="F66" i="136"/>
  <c r="L66" i="136" s="1"/>
  <c r="E66" i="136"/>
  <c r="K66" i="136" s="1"/>
  <c r="D66" i="136"/>
  <c r="J66" i="136" s="1"/>
  <c r="C66" i="136"/>
  <c r="I66" i="136" s="1"/>
  <c r="B65" i="136"/>
  <c r="H65" i="136" s="1"/>
  <c r="P65" i="136" s="1"/>
  <c r="B66" i="13"/>
  <c r="B66" i="12" s="1"/>
  <c r="G65" i="136"/>
  <c r="M65" i="136"/>
  <c r="F65" i="136"/>
  <c r="L65" i="136"/>
  <c r="E65" i="136"/>
  <c r="K65" i="136"/>
  <c r="D65" i="136"/>
  <c r="J65" i="136"/>
  <c r="C65" i="136"/>
  <c r="I65" i="136"/>
  <c r="B64" i="136"/>
  <c r="H64" i="136"/>
  <c r="P64" i="136" s="1"/>
  <c r="B65" i="13"/>
  <c r="B65" i="12"/>
  <c r="G64" i="136"/>
  <c r="M64" i="136" s="1"/>
  <c r="F64" i="136"/>
  <c r="L64" i="136" s="1"/>
  <c r="E64" i="136"/>
  <c r="K64" i="136" s="1"/>
  <c r="D64" i="136"/>
  <c r="J64" i="136" s="1"/>
  <c r="C64" i="136"/>
  <c r="I64" i="136" s="1"/>
  <c r="B63" i="136"/>
  <c r="H63" i="136" s="1"/>
  <c r="B64" i="13"/>
  <c r="B64" i="12" s="1"/>
  <c r="G63" i="136"/>
  <c r="M63" i="136"/>
  <c r="F63" i="136"/>
  <c r="L63" i="136"/>
  <c r="E63" i="136"/>
  <c r="K63" i="136"/>
  <c r="D63" i="136"/>
  <c r="J63" i="136"/>
  <c r="C63" i="136"/>
  <c r="I63" i="136"/>
  <c r="B62" i="136"/>
  <c r="H62" i="136"/>
  <c r="P62" i="136" s="1"/>
  <c r="B63" i="13"/>
  <c r="B63" i="12"/>
  <c r="G62" i="136"/>
  <c r="M62" i="136" s="1"/>
  <c r="F62" i="136"/>
  <c r="L62" i="136" s="1"/>
  <c r="E62" i="136"/>
  <c r="K62" i="136" s="1"/>
  <c r="D62" i="136"/>
  <c r="J62" i="136" s="1"/>
  <c r="C62" i="136"/>
  <c r="I62" i="136" s="1"/>
  <c r="B61" i="136"/>
  <c r="H61" i="136" s="1"/>
  <c r="P61" i="136" s="1"/>
  <c r="B62" i="13"/>
  <c r="B62" i="12" s="1"/>
  <c r="G61" i="136"/>
  <c r="M61" i="136"/>
  <c r="F61" i="136"/>
  <c r="L61" i="136"/>
  <c r="E61" i="136"/>
  <c r="K61" i="136"/>
  <c r="D61" i="136"/>
  <c r="J61" i="136"/>
  <c r="C61" i="136"/>
  <c r="I61" i="136"/>
  <c r="B60" i="136"/>
  <c r="H60" i="136"/>
  <c r="P60" i="136" s="1"/>
  <c r="B61" i="13"/>
  <c r="B61" i="12"/>
  <c r="G60" i="136"/>
  <c r="M60" i="136" s="1"/>
  <c r="F60" i="136"/>
  <c r="L60" i="136" s="1"/>
  <c r="E60" i="136"/>
  <c r="K60" i="136" s="1"/>
  <c r="D60" i="136"/>
  <c r="J60" i="136" s="1"/>
  <c r="C60" i="136"/>
  <c r="I60" i="136" s="1"/>
  <c r="B59" i="136"/>
  <c r="H59" i="136" s="1"/>
  <c r="P59" i="136" s="1"/>
  <c r="B60" i="13"/>
  <c r="B60" i="12" s="1"/>
  <c r="G59" i="136"/>
  <c r="M59" i="136"/>
  <c r="F59" i="136"/>
  <c r="L59" i="136"/>
  <c r="E59" i="136"/>
  <c r="K59" i="136"/>
  <c r="D59" i="136"/>
  <c r="J59" i="136"/>
  <c r="C59" i="136"/>
  <c r="I59" i="136"/>
  <c r="H58" i="136"/>
  <c r="B59" i="13"/>
  <c r="B59" i="12" s="1"/>
  <c r="G58" i="136"/>
  <c r="M58" i="136"/>
  <c r="F58" i="136"/>
  <c r="L58" i="136"/>
  <c r="E58" i="136"/>
  <c r="K58" i="136"/>
  <c r="D58" i="136"/>
  <c r="J58" i="136"/>
  <c r="I58" i="136"/>
  <c r="B57" i="136"/>
  <c r="H57" i="136" s="1"/>
  <c r="B58" i="13"/>
  <c r="B58" i="12" s="1"/>
  <c r="G57" i="136"/>
  <c r="M57" i="136"/>
  <c r="C57" i="136"/>
  <c r="I57" i="136"/>
  <c r="B56" i="136"/>
  <c r="H56" i="136"/>
  <c r="P56" i="136" s="1"/>
  <c r="B57" i="13"/>
  <c r="B57" i="12"/>
  <c r="G56" i="136"/>
  <c r="M56" i="136" s="1"/>
  <c r="C56" i="136"/>
  <c r="I56" i="136" s="1"/>
  <c r="B55" i="136"/>
  <c r="H55" i="136" s="1"/>
  <c r="P55" i="136" s="1"/>
  <c r="B56" i="13"/>
  <c r="B56" i="12" s="1"/>
  <c r="G55" i="136"/>
  <c r="M55" i="136"/>
  <c r="C55" i="136"/>
  <c r="I55" i="136"/>
  <c r="B54" i="136"/>
  <c r="H54" i="136"/>
  <c r="P54" i="136" s="1"/>
  <c r="B55" i="13"/>
  <c r="B55" i="12"/>
  <c r="G54" i="136"/>
  <c r="M54" i="136" s="1"/>
  <c r="C54" i="136"/>
  <c r="I54" i="136" s="1"/>
  <c r="B53" i="136"/>
  <c r="H53" i="136" s="1"/>
  <c r="P53" i="136" s="1"/>
  <c r="B54" i="13"/>
  <c r="B54" i="12" s="1"/>
  <c r="G53" i="136"/>
  <c r="M53" i="136"/>
  <c r="C53" i="136"/>
  <c r="I53" i="136"/>
  <c r="B52" i="136"/>
  <c r="H52" i="136"/>
  <c r="P52" i="136" s="1"/>
  <c r="B53" i="13"/>
  <c r="B53" i="12"/>
  <c r="G52" i="136"/>
  <c r="M52" i="136" s="1"/>
  <c r="C52" i="136"/>
  <c r="I52" i="136" s="1"/>
  <c r="B51" i="136"/>
  <c r="H51" i="136" s="1"/>
  <c r="P51" i="136" s="1"/>
  <c r="B52" i="13"/>
  <c r="B52" i="12" s="1"/>
  <c r="G51" i="136"/>
  <c r="M51" i="136"/>
  <c r="C51" i="136"/>
  <c r="I51" i="136"/>
  <c r="B50" i="136"/>
  <c r="H50" i="136"/>
  <c r="P50" i="136" s="1"/>
  <c r="B51" i="13"/>
  <c r="B51" i="12"/>
  <c r="G50" i="136"/>
  <c r="M50" i="136" s="1"/>
  <c r="C50" i="136"/>
  <c r="I50" i="136" s="1"/>
  <c r="B49" i="136"/>
  <c r="H49" i="136" s="1"/>
  <c r="P49" i="136" s="1"/>
  <c r="B50" i="13"/>
  <c r="B50" i="12" s="1"/>
  <c r="G49" i="136"/>
  <c r="M49" i="136"/>
  <c r="C49" i="136"/>
  <c r="I49" i="136"/>
  <c r="B48" i="136"/>
  <c r="H48" i="136"/>
  <c r="P48" i="136" s="1"/>
  <c r="B49" i="13"/>
  <c r="B49" i="12"/>
  <c r="G48" i="136"/>
  <c r="M48" i="136" s="1"/>
  <c r="C48" i="136"/>
  <c r="I48" i="136" s="1"/>
  <c r="B47" i="136"/>
  <c r="H47" i="136" s="1"/>
  <c r="P47" i="136" s="1"/>
  <c r="B48" i="13"/>
  <c r="B48" i="12" s="1"/>
  <c r="G47" i="136"/>
  <c r="M47" i="136"/>
  <c r="C47" i="136"/>
  <c r="I47" i="136"/>
  <c r="B46" i="136"/>
  <c r="H46" i="136"/>
  <c r="P46" i="136" s="1"/>
  <c r="B47" i="13"/>
  <c r="B47" i="12"/>
  <c r="G46" i="136"/>
  <c r="M46" i="136" s="1"/>
  <c r="C46" i="136"/>
  <c r="I46" i="136" s="1"/>
  <c r="B45" i="136"/>
  <c r="H45" i="136" s="1"/>
  <c r="P45" i="136" s="1"/>
  <c r="B46" i="13"/>
  <c r="B46" i="12" s="1"/>
  <c r="G45" i="136"/>
  <c r="M45" i="136"/>
  <c r="C45" i="136"/>
  <c r="I45" i="136"/>
  <c r="B44" i="136"/>
  <c r="H44" i="136"/>
  <c r="P44" i="136" s="1"/>
  <c r="B45" i="13"/>
  <c r="B45" i="12"/>
  <c r="G44" i="136"/>
  <c r="M44" i="136" s="1"/>
  <c r="C44" i="136"/>
  <c r="I44" i="136" s="1"/>
  <c r="B43" i="136"/>
  <c r="H43" i="136" s="1"/>
  <c r="P43" i="136" s="1"/>
  <c r="B44" i="13"/>
  <c r="B44" i="12" s="1"/>
  <c r="G43" i="136"/>
  <c r="M43" i="136"/>
  <c r="C43" i="136"/>
  <c r="I43" i="136"/>
  <c r="H42" i="136"/>
  <c r="B43" i="13"/>
  <c r="B43" i="12" s="1"/>
  <c r="G42" i="136"/>
  <c r="M42" i="136"/>
  <c r="I42" i="136"/>
  <c r="B41" i="136"/>
  <c r="H41" i="136" s="1"/>
  <c r="B42" i="13"/>
  <c r="B42" i="12" s="1"/>
  <c r="G41" i="136"/>
  <c r="M41" i="136"/>
  <c r="C41" i="136"/>
  <c r="I41" i="136"/>
  <c r="B40" i="136"/>
  <c r="H40" i="136"/>
  <c r="P40" i="136" s="1"/>
  <c r="B41" i="13"/>
  <c r="B41" i="12"/>
  <c r="G40" i="136"/>
  <c r="M40" i="136" s="1"/>
  <c r="C40" i="136"/>
  <c r="I40" i="136" s="1"/>
  <c r="B39" i="136"/>
  <c r="H39" i="136" s="1"/>
  <c r="B40" i="13"/>
  <c r="B40" i="12" s="1"/>
  <c r="G39" i="136"/>
  <c r="M39" i="136"/>
  <c r="C39" i="136"/>
  <c r="I39" i="136"/>
  <c r="B38" i="136"/>
  <c r="H38" i="136"/>
  <c r="P38" i="136" s="1"/>
  <c r="B39" i="13"/>
  <c r="B39" i="12"/>
  <c r="G38" i="136"/>
  <c r="M38" i="136" s="1"/>
  <c r="C38" i="136"/>
  <c r="I38" i="136" s="1"/>
  <c r="B37" i="136"/>
  <c r="H37" i="136" s="1"/>
  <c r="B38" i="13"/>
  <c r="B38" i="12" s="1"/>
  <c r="G37" i="136"/>
  <c r="M37" i="136"/>
  <c r="C37" i="136"/>
  <c r="I37" i="136"/>
  <c r="B36" i="136"/>
  <c r="H36" i="136"/>
  <c r="P36" i="136" s="1"/>
  <c r="B37" i="13"/>
  <c r="B37" i="12"/>
  <c r="G36" i="136"/>
  <c r="M36" i="136" s="1"/>
  <c r="C36" i="136"/>
  <c r="I36" i="136" s="1"/>
  <c r="B35" i="136"/>
  <c r="H35" i="136" s="1"/>
  <c r="B36" i="13"/>
  <c r="B36" i="12" s="1"/>
  <c r="G35" i="136"/>
  <c r="M35" i="136"/>
  <c r="C35" i="136"/>
  <c r="I35" i="136"/>
  <c r="B34" i="136"/>
  <c r="H34" i="136"/>
  <c r="P34" i="136" s="1"/>
  <c r="B35" i="13"/>
  <c r="B35" i="12"/>
  <c r="G34" i="136"/>
  <c r="M34" i="136" s="1"/>
  <c r="C34" i="136"/>
  <c r="I34" i="136" s="1"/>
  <c r="B33" i="136"/>
  <c r="H33" i="136" s="1"/>
  <c r="P33" i="136" s="1"/>
  <c r="B34" i="13"/>
  <c r="B34" i="12" s="1"/>
  <c r="G33" i="136"/>
  <c r="M33" i="136"/>
  <c r="C33" i="136"/>
  <c r="I33" i="136"/>
  <c r="B32" i="136"/>
  <c r="H32" i="136"/>
  <c r="P32" i="136" s="1"/>
  <c r="B33" i="13"/>
  <c r="B33" i="12"/>
  <c r="G32" i="136"/>
  <c r="M32" i="136" s="1"/>
  <c r="C32" i="136"/>
  <c r="I32" i="136" s="1"/>
  <c r="B31" i="136"/>
  <c r="H31" i="136" s="1"/>
  <c r="P31" i="136" s="1"/>
  <c r="B32" i="13"/>
  <c r="B32" i="12" s="1"/>
  <c r="G31" i="136"/>
  <c r="M31" i="136"/>
  <c r="C31" i="136"/>
  <c r="I31" i="136"/>
  <c r="B30" i="136"/>
  <c r="H30" i="136"/>
  <c r="P30" i="136" s="1"/>
  <c r="B31" i="13"/>
  <c r="B31" i="12"/>
  <c r="G30" i="136"/>
  <c r="M30" i="136" s="1"/>
  <c r="C30" i="136"/>
  <c r="I30" i="136" s="1"/>
  <c r="B29" i="136"/>
  <c r="H29" i="136" s="1"/>
  <c r="P29" i="136" s="1"/>
  <c r="B30" i="13"/>
  <c r="B30" i="12" s="1"/>
  <c r="G29" i="136"/>
  <c r="M29" i="136"/>
  <c r="C29" i="136"/>
  <c r="I29" i="136"/>
  <c r="B28" i="136"/>
  <c r="H28" i="136"/>
  <c r="P28" i="136" s="1"/>
  <c r="B29" i="13"/>
  <c r="B29" i="12"/>
  <c r="G28" i="136"/>
  <c r="M28" i="136" s="1"/>
  <c r="C28" i="136"/>
  <c r="I28" i="136" s="1"/>
  <c r="B27" i="136"/>
  <c r="H27" i="136" s="1"/>
  <c r="P27" i="136" s="1"/>
  <c r="B28" i="13"/>
  <c r="B28" i="12" s="1"/>
  <c r="G27" i="136"/>
  <c r="M27" i="136"/>
  <c r="C27" i="136"/>
  <c r="I27" i="136"/>
  <c r="B26" i="136"/>
  <c r="H26" i="136"/>
  <c r="P26" i="136" s="1"/>
  <c r="B27" i="13"/>
  <c r="B27" i="12"/>
  <c r="G26" i="136"/>
  <c r="M26" i="136" s="1"/>
  <c r="C26" i="136"/>
  <c r="I26" i="136" s="1"/>
  <c r="B25" i="136"/>
  <c r="H25" i="136" s="1"/>
  <c r="P25" i="136" s="1"/>
  <c r="B26" i="13"/>
  <c r="B26" i="12" s="1"/>
  <c r="G25" i="136"/>
  <c r="M25" i="136"/>
  <c r="C25" i="136"/>
  <c r="I25" i="136"/>
  <c r="B24" i="136"/>
  <c r="H24" i="136"/>
  <c r="P24" i="136" s="1"/>
  <c r="B25" i="13"/>
  <c r="B25" i="12"/>
  <c r="G24" i="136"/>
  <c r="M24" i="136" s="1"/>
  <c r="C24" i="136"/>
  <c r="I24" i="136" s="1"/>
  <c r="B23" i="136"/>
  <c r="H23" i="136" s="1"/>
  <c r="P23" i="136" s="1"/>
  <c r="B24" i="13"/>
  <c r="B24" i="12" s="1"/>
  <c r="G23" i="136"/>
  <c r="M23" i="136"/>
  <c r="C23" i="136"/>
  <c r="I23" i="136"/>
  <c r="B22" i="136"/>
  <c r="H22" i="136"/>
  <c r="P22" i="136" s="1"/>
  <c r="B23" i="13"/>
  <c r="B23" i="12"/>
  <c r="G22" i="136"/>
  <c r="M22" i="136" s="1"/>
  <c r="C22" i="136"/>
  <c r="I22" i="136" s="1"/>
  <c r="B21" i="136"/>
  <c r="H21" i="136" s="1"/>
  <c r="P21" i="136" s="1"/>
  <c r="B22" i="13"/>
  <c r="B22" i="12" s="1"/>
  <c r="G21" i="136"/>
  <c r="M21" i="136"/>
  <c r="C21" i="136"/>
  <c r="I21" i="136"/>
  <c r="B20" i="136"/>
  <c r="H20" i="136"/>
  <c r="P20" i="136" s="1"/>
  <c r="B21" i="13"/>
  <c r="B21" i="12"/>
  <c r="G20" i="136"/>
  <c r="M20" i="136" s="1"/>
  <c r="C20" i="136"/>
  <c r="I20" i="136" s="1"/>
  <c r="B19" i="136"/>
  <c r="H19" i="136" s="1"/>
  <c r="P19" i="136" s="1"/>
  <c r="B20" i="13"/>
  <c r="B20" i="12" s="1"/>
  <c r="G19" i="136"/>
  <c r="M19" i="136"/>
  <c r="C19" i="136"/>
  <c r="I19" i="136"/>
  <c r="B18" i="136"/>
  <c r="H18" i="136"/>
  <c r="P18" i="136" s="1"/>
  <c r="B19" i="13"/>
  <c r="B19" i="12"/>
  <c r="G18" i="136"/>
  <c r="M18" i="136" s="1"/>
  <c r="C18" i="136"/>
  <c r="I18" i="136" s="1"/>
  <c r="B17" i="136"/>
  <c r="H17" i="136" s="1"/>
  <c r="P17" i="136" s="1"/>
  <c r="B18" i="13"/>
  <c r="B18" i="12" s="1"/>
  <c r="G17" i="136"/>
  <c r="M17" i="136"/>
  <c r="C17" i="136"/>
  <c r="I17" i="136"/>
  <c r="B16" i="136"/>
  <c r="H16" i="136"/>
  <c r="P16" i="136" s="1"/>
  <c r="B17" i="13"/>
  <c r="B17" i="12"/>
  <c r="G16" i="136"/>
  <c r="M16" i="136" s="1"/>
  <c r="C16" i="136"/>
  <c r="I16" i="136" s="1"/>
  <c r="B15" i="136"/>
  <c r="H15" i="136" s="1"/>
  <c r="P15" i="136" s="1"/>
  <c r="B16" i="13"/>
  <c r="B16" i="12" s="1"/>
  <c r="G15" i="136"/>
  <c r="M15" i="136"/>
  <c r="C15" i="136"/>
  <c r="I15" i="136"/>
  <c r="B14" i="136"/>
  <c r="H14" i="136"/>
  <c r="P14" i="136" s="1"/>
  <c r="B15" i="13"/>
  <c r="B15" i="12"/>
  <c r="G14" i="136"/>
  <c r="M14" i="136" s="1"/>
  <c r="C14" i="136"/>
  <c r="I14" i="136" s="1"/>
  <c r="B13" i="136"/>
  <c r="H13" i="136" s="1"/>
  <c r="P13" i="136" s="1"/>
  <c r="B14" i="13"/>
  <c r="B14" i="12" s="1"/>
  <c r="G13" i="136"/>
  <c r="M13" i="136"/>
  <c r="C13" i="136"/>
  <c r="I13" i="136"/>
  <c r="B12" i="136"/>
  <c r="H12" i="136"/>
  <c r="P12" i="136" s="1"/>
  <c r="B13" i="13"/>
  <c r="B13" i="12"/>
  <c r="G12" i="136"/>
  <c r="M12" i="136" s="1"/>
  <c r="C12" i="136"/>
  <c r="I12" i="136" s="1"/>
  <c r="B11" i="136"/>
  <c r="H11" i="136" s="1"/>
  <c r="P11" i="136" s="1"/>
  <c r="B12" i="13"/>
  <c r="B12" i="12" s="1"/>
  <c r="G11" i="136"/>
  <c r="M11" i="136"/>
  <c r="C11" i="136"/>
  <c r="I11" i="136"/>
  <c r="B10" i="136"/>
  <c r="H10" i="136"/>
  <c r="P10" i="136" s="1"/>
  <c r="B11" i="13"/>
  <c r="B11" i="12"/>
  <c r="G10" i="136"/>
  <c r="M10" i="136" s="1"/>
  <c r="C10" i="136"/>
  <c r="I10" i="136" s="1"/>
  <c r="B9" i="136"/>
  <c r="H9" i="136" s="1"/>
  <c r="P9" i="136" s="1"/>
  <c r="B10" i="13"/>
  <c r="B10" i="12" s="1"/>
  <c r="G9" i="136"/>
  <c r="M9" i="136"/>
  <c r="C9" i="136"/>
  <c r="I9" i="136"/>
  <c r="K112" i="135"/>
  <c r="J112" i="135"/>
  <c r="I112" i="135"/>
  <c r="H112" i="135"/>
  <c r="G112" i="135"/>
  <c r="K111" i="135"/>
  <c r="J111" i="135"/>
  <c r="I111" i="135"/>
  <c r="H111" i="135"/>
  <c r="G111" i="135"/>
  <c r="K110" i="135"/>
  <c r="J110" i="135"/>
  <c r="I110" i="135"/>
  <c r="H110" i="135"/>
  <c r="G110" i="135"/>
  <c r="K109" i="135"/>
  <c r="J109" i="135"/>
  <c r="I109" i="135"/>
  <c r="H109" i="135"/>
  <c r="G109" i="135"/>
  <c r="K108" i="135"/>
  <c r="J108" i="135"/>
  <c r="I108" i="135"/>
  <c r="H108" i="135"/>
  <c r="G108" i="135"/>
  <c r="K107" i="135"/>
  <c r="J107" i="135"/>
  <c r="I107" i="135"/>
  <c r="H107" i="135"/>
  <c r="G107" i="135"/>
  <c r="K106" i="135"/>
  <c r="J106" i="135"/>
  <c r="I106" i="135"/>
  <c r="H106" i="135"/>
  <c r="G106" i="135"/>
  <c r="K105" i="135"/>
  <c r="J105" i="135"/>
  <c r="I105" i="135"/>
  <c r="H105" i="135"/>
  <c r="G105" i="135"/>
  <c r="K104" i="135"/>
  <c r="J104" i="135"/>
  <c r="I104" i="135"/>
  <c r="H104" i="135"/>
  <c r="G104" i="135"/>
  <c r="K103" i="135"/>
  <c r="J103" i="135"/>
  <c r="I103" i="135"/>
  <c r="H103" i="135"/>
  <c r="G103" i="135"/>
  <c r="K102" i="135"/>
  <c r="J102" i="135"/>
  <c r="I102" i="135"/>
  <c r="H102" i="135"/>
  <c r="G102" i="135"/>
  <c r="K101" i="135"/>
  <c r="J101" i="135"/>
  <c r="I101" i="135"/>
  <c r="H101" i="135"/>
  <c r="G101" i="135"/>
  <c r="K100" i="135"/>
  <c r="J100" i="135"/>
  <c r="I100" i="135"/>
  <c r="H100" i="135"/>
  <c r="G100" i="135"/>
  <c r="K99" i="135"/>
  <c r="J99" i="135"/>
  <c r="I99" i="135"/>
  <c r="H99" i="135"/>
  <c r="G99" i="135"/>
  <c r="K98" i="135"/>
  <c r="J98" i="135"/>
  <c r="I98" i="135"/>
  <c r="H98" i="135"/>
  <c r="G98" i="135"/>
  <c r="K97" i="135"/>
  <c r="J97" i="135"/>
  <c r="I97" i="135"/>
  <c r="H97" i="135"/>
  <c r="G97" i="135"/>
  <c r="K96" i="135"/>
  <c r="J96" i="135"/>
  <c r="I96" i="135"/>
  <c r="H96" i="135"/>
  <c r="G96" i="135"/>
  <c r="K95" i="135"/>
  <c r="J95" i="135"/>
  <c r="I95" i="135"/>
  <c r="H95" i="135"/>
  <c r="G95" i="135"/>
  <c r="K94" i="135"/>
  <c r="J94" i="135"/>
  <c r="I94" i="135"/>
  <c r="H94" i="135"/>
  <c r="G94" i="135"/>
  <c r="K93" i="135"/>
  <c r="J93" i="135"/>
  <c r="I93" i="135"/>
  <c r="H93" i="135"/>
  <c r="G93" i="135"/>
  <c r="K92" i="135"/>
  <c r="J92" i="135"/>
  <c r="I92" i="135"/>
  <c r="H92" i="135"/>
  <c r="G92" i="135"/>
  <c r="K91" i="135"/>
  <c r="J91" i="135"/>
  <c r="I91" i="135"/>
  <c r="H91" i="135"/>
  <c r="G91" i="135"/>
  <c r="K90" i="135"/>
  <c r="J90" i="135"/>
  <c r="I90" i="135"/>
  <c r="H90" i="135"/>
  <c r="G90" i="135"/>
  <c r="K89" i="135"/>
  <c r="J89" i="135"/>
  <c r="I89" i="135"/>
  <c r="H89" i="135"/>
  <c r="G89" i="135"/>
  <c r="K88" i="135"/>
  <c r="J88" i="135"/>
  <c r="I88" i="135"/>
  <c r="H88" i="135"/>
  <c r="G88" i="135"/>
  <c r="K87" i="135"/>
  <c r="J87" i="135"/>
  <c r="I87" i="135"/>
  <c r="H87" i="135"/>
  <c r="G87" i="135"/>
  <c r="K86" i="135"/>
  <c r="J86" i="135"/>
  <c r="I86" i="135"/>
  <c r="H86" i="135"/>
  <c r="G86" i="135"/>
  <c r="K85" i="135"/>
  <c r="J85" i="135"/>
  <c r="I85" i="135"/>
  <c r="H85" i="135"/>
  <c r="G85" i="135"/>
  <c r="K84" i="135"/>
  <c r="J84" i="135"/>
  <c r="I84" i="135"/>
  <c r="H84" i="135"/>
  <c r="G84" i="135"/>
  <c r="K83" i="135"/>
  <c r="J83" i="135"/>
  <c r="I83" i="135"/>
  <c r="H83" i="135"/>
  <c r="G83" i="135"/>
  <c r="K82" i="135"/>
  <c r="J82" i="135"/>
  <c r="I82" i="135"/>
  <c r="H82" i="135"/>
  <c r="G82" i="135"/>
  <c r="K81" i="135"/>
  <c r="J81" i="135"/>
  <c r="I81" i="135"/>
  <c r="H81" i="135"/>
  <c r="G81" i="135"/>
  <c r="K80" i="135"/>
  <c r="J80" i="135"/>
  <c r="I80" i="135"/>
  <c r="H80" i="135"/>
  <c r="G80" i="135"/>
  <c r="K79" i="135"/>
  <c r="J79" i="135"/>
  <c r="I79" i="135"/>
  <c r="H79" i="135"/>
  <c r="G79" i="135"/>
  <c r="K78" i="135"/>
  <c r="J78" i="135"/>
  <c r="I78" i="135"/>
  <c r="H78" i="135"/>
  <c r="G78" i="135"/>
  <c r="K77" i="135"/>
  <c r="J77" i="135"/>
  <c r="I77" i="135"/>
  <c r="H77" i="135"/>
  <c r="G77" i="135"/>
  <c r="K76" i="135"/>
  <c r="J76" i="135"/>
  <c r="I76" i="135"/>
  <c r="H76" i="135"/>
  <c r="G76" i="135"/>
  <c r="K75" i="135"/>
  <c r="J75" i="135"/>
  <c r="I75" i="135"/>
  <c r="H75" i="135"/>
  <c r="G75" i="135"/>
  <c r="K74" i="135"/>
  <c r="J74" i="135"/>
  <c r="I74" i="135"/>
  <c r="H74" i="135"/>
  <c r="G74" i="135"/>
  <c r="K73" i="135"/>
  <c r="J73" i="135"/>
  <c r="I73" i="135"/>
  <c r="H73" i="135"/>
  <c r="G73" i="135"/>
  <c r="K72" i="135"/>
  <c r="J72" i="135"/>
  <c r="I72" i="135"/>
  <c r="H72" i="135"/>
  <c r="G72" i="135"/>
  <c r="K71" i="135"/>
  <c r="J71" i="135"/>
  <c r="I71" i="135"/>
  <c r="H71" i="135"/>
  <c r="G71" i="135"/>
  <c r="K70" i="135"/>
  <c r="J70" i="135"/>
  <c r="I70" i="135"/>
  <c r="H70" i="135"/>
  <c r="G70" i="135"/>
  <c r="K69" i="135"/>
  <c r="J69" i="135"/>
  <c r="I69" i="135"/>
  <c r="H69" i="135"/>
  <c r="G69" i="135"/>
  <c r="K68" i="135"/>
  <c r="J68" i="135"/>
  <c r="I68" i="135"/>
  <c r="H68" i="135"/>
  <c r="G68" i="135"/>
  <c r="K67" i="135"/>
  <c r="J67" i="135"/>
  <c r="I67" i="135"/>
  <c r="H67" i="135"/>
  <c r="G67" i="135"/>
  <c r="K66" i="135"/>
  <c r="J66" i="135"/>
  <c r="I66" i="135"/>
  <c r="H66" i="135"/>
  <c r="G66" i="135"/>
  <c r="K65" i="135"/>
  <c r="J65" i="135"/>
  <c r="I65" i="135"/>
  <c r="H65" i="135"/>
  <c r="G65" i="135"/>
  <c r="K64" i="135"/>
  <c r="J64" i="135"/>
  <c r="I64" i="135"/>
  <c r="H64" i="135"/>
  <c r="G64" i="135"/>
  <c r="K63" i="135"/>
  <c r="J63" i="135"/>
  <c r="I63" i="135"/>
  <c r="H63" i="135"/>
  <c r="G63" i="135"/>
  <c r="K62" i="135"/>
  <c r="J62" i="135"/>
  <c r="I62" i="135"/>
  <c r="H62" i="135"/>
  <c r="G62" i="135"/>
  <c r="K61" i="135"/>
  <c r="J61" i="135"/>
  <c r="I61" i="135"/>
  <c r="H61" i="135"/>
  <c r="G61" i="135"/>
  <c r="K60" i="135"/>
  <c r="J60" i="135"/>
  <c r="I60" i="135"/>
  <c r="H60" i="135"/>
  <c r="G60" i="135"/>
  <c r="K59" i="135"/>
  <c r="J59" i="135"/>
  <c r="I59" i="135"/>
  <c r="H59" i="135"/>
  <c r="G59" i="135"/>
  <c r="K58" i="135"/>
  <c r="J58" i="135"/>
  <c r="I58" i="135"/>
  <c r="H58" i="135"/>
  <c r="G58" i="135"/>
  <c r="K57" i="135"/>
  <c r="G57" i="135"/>
  <c r="K56" i="135"/>
  <c r="G56" i="135"/>
  <c r="K55" i="135"/>
  <c r="G55" i="135"/>
  <c r="K54" i="135"/>
  <c r="G54" i="135"/>
  <c r="K53" i="135"/>
  <c r="G53" i="135"/>
  <c r="K52" i="135"/>
  <c r="G52" i="135"/>
  <c r="K51" i="135"/>
  <c r="G51" i="135"/>
  <c r="K50" i="135"/>
  <c r="G50" i="135"/>
  <c r="K49" i="135"/>
  <c r="G49" i="135"/>
  <c r="K48" i="135"/>
  <c r="G48" i="135"/>
  <c r="K47" i="135"/>
  <c r="G47" i="135"/>
  <c r="K46" i="135"/>
  <c r="G46" i="135"/>
  <c r="K45" i="135"/>
  <c r="G45" i="135"/>
  <c r="K44" i="135"/>
  <c r="G44" i="135"/>
  <c r="K43" i="135"/>
  <c r="G43" i="135"/>
  <c r="K42" i="135"/>
  <c r="G42" i="135"/>
  <c r="K41" i="135"/>
  <c r="G41" i="135"/>
  <c r="K40" i="135"/>
  <c r="G40" i="135"/>
  <c r="K39" i="135"/>
  <c r="G39" i="135"/>
  <c r="K38" i="135"/>
  <c r="G38" i="135"/>
  <c r="K37" i="135"/>
  <c r="G37" i="135"/>
  <c r="K36" i="135"/>
  <c r="G36" i="135"/>
  <c r="K35" i="135"/>
  <c r="G35" i="135"/>
  <c r="K34" i="135"/>
  <c r="G34" i="135"/>
  <c r="K33" i="135"/>
  <c r="G33" i="135"/>
  <c r="K32" i="135"/>
  <c r="G32" i="135"/>
  <c r="K31" i="135"/>
  <c r="G31" i="135"/>
  <c r="K30" i="135"/>
  <c r="G30" i="135"/>
  <c r="K29" i="135"/>
  <c r="G29" i="135"/>
  <c r="K28" i="135"/>
  <c r="G28" i="135"/>
  <c r="K27" i="135"/>
  <c r="G27" i="135"/>
  <c r="K26" i="135"/>
  <c r="G26" i="135"/>
  <c r="K25" i="135"/>
  <c r="G25" i="135"/>
  <c r="K24" i="135"/>
  <c r="G24" i="135"/>
  <c r="K23" i="135"/>
  <c r="G23" i="135"/>
  <c r="K22" i="135"/>
  <c r="G22" i="135"/>
  <c r="K21" i="135"/>
  <c r="G21" i="135"/>
  <c r="K20" i="135"/>
  <c r="G20" i="135"/>
  <c r="K19" i="135"/>
  <c r="G19" i="135"/>
  <c r="K18" i="135"/>
  <c r="G18" i="135"/>
  <c r="K17" i="135"/>
  <c r="G17" i="135"/>
  <c r="K16" i="135"/>
  <c r="G16" i="135"/>
  <c r="K15" i="135"/>
  <c r="G15" i="135"/>
  <c r="K14" i="135"/>
  <c r="G14" i="135"/>
  <c r="K13" i="135"/>
  <c r="G13" i="135"/>
  <c r="K12" i="135"/>
  <c r="G12" i="135"/>
  <c r="K11" i="135"/>
  <c r="G11" i="135"/>
  <c r="K10" i="135"/>
  <c r="G10" i="135"/>
  <c r="K9" i="135"/>
  <c r="G9" i="135"/>
  <c r="C135" i="133"/>
  <c r="C134" i="133"/>
  <c r="C133" i="133"/>
  <c r="C131" i="133"/>
  <c r="C130" i="133"/>
  <c r="C129" i="133"/>
  <c r="C127" i="133"/>
  <c r="C126" i="133"/>
  <c r="C124" i="133"/>
  <c r="C123" i="133"/>
  <c r="C122" i="133"/>
  <c r="C120" i="133"/>
  <c r="C119" i="133"/>
  <c r="C118" i="133"/>
  <c r="C116" i="133"/>
  <c r="C115" i="133"/>
  <c r="C114" i="133"/>
  <c r="C112" i="133"/>
  <c r="C111" i="133"/>
  <c r="C110" i="133"/>
  <c r="C108" i="133"/>
  <c r="C107" i="133"/>
  <c r="C106" i="133"/>
  <c r="C104" i="133"/>
  <c r="C103" i="133"/>
  <c r="C102" i="133"/>
  <c r="C100" i="133"/>
  <c r="C99" i="133"/>
  <c r="C98" i="133"/>
  <c r="C96" i="133"/>
  <c r="C95" i="133"/>
  <c r="C94" i="133"/>
  <c r="C92" i="133"/>
  <c r="C91" i="133"/>
  <c r="C90" i="133"/>
  <c r="C88" i="133"/>
  <c r="C87" i="133"/>
  <c r="C86" i="133"/>
  <c r="C84" i="133"/>
  <c r="C83" i="133"/>
  <c r="C82" i="133"/>
  <c r="C80" i="133"/>
  <c r="C79" i="133"/>
  <c r="C78" i="133"/>
  <c r="C77" i="133"/>
  <c r="C76" i="133"/>
  <c r="C75" i="133"/>
  <c r="C74" i="133"/>
  <c r="C73" i="133"/>
  <c r="C72" i="133"/>
  <c r="C71" i="133"/>
  <c r="C70" i="133"/>
  <c r="C69" i="133"/>
  <c r="C68" i="133"/>
  <c r="C67" i="133"/>
  <c r="C66" i="133"/>
  <c r="C65" i="133"/>
  <c r="C64" i="133"/>
  <c r="C63" i="133"/>
  <c r="C62" i="133"/>
  <c r="C61" i="133"/>
  <c r="C60" i="133"/>
  <c r="C59" i="133"/>
  <c r="C58" i="133"/>
  <c r="C57" i="133"/>
  <c r="C56" i="133"/>
  <c r="C55" i="133"/>
  <c r="C54" i="133"/>
  <c r="C53" i="133"/>
  <c r="C52" i="133"/>
  <c r="C51" i="133"/>
  <c r="C50" i="133"/>
  <c r="C49" i="133"/>
  <c r="C48" i="133"/>
  <c r="C47" i="133"/>
  <c r="C46" i="133"/>
  <c r="C44" i="133"/>
  <c r="C43" i="133"/>
  <c r="C42" i="133"/>
  <c r="C41" i="133"/>
  <c r="C40" i="133"/>
  <c r="C39" i="133"/>
  <c r="C38" i="133"/>
  <c r="C37" i="133"/>
  <c r="C36" i="133"/>
  <c r="C35" i="133"/>
  <c r="C34" i="133"/>
  <c r="C32" i="133"/>
  <c r="C31" i="133"/>
  <c r="C30" i="133"/>
  <c r="C28" i="133"/>
  <c r="C27" i="133"/>
  <c r="C26" i="133"/>
  <c r="C24" i="133"/>
  <c r="C23" i="133"/>
  <c r="C22" i="133"/>
  <c r="C20" i="133"/>
  <c r="C19" i="133"/>
  <c r="C18" i="133"/>
  <c r="C16" i="133"/>
  <c r="C15" i="133"/>
  <c r="C14" i="133"/>
  <c r="C12" i="133"/>
  <c r="C11" i="133"/>
  <c r="C10" i="133"/>
  <c r="K113" i="6"/>
  <c r="J113" i="6"/>
  <c r="I113" i="6"/>
  <c r="H113" i="6"/>
  <c r="G113" i="6"/>
  <c r="F113" i="6"/>
  <c r="E113" i="6"/>
  <c r="D113" i="6"/>
  <c r="C113" i="6"/>
  <c r="B113" i="6"/>
  <c r="K112" i="6"/>
  <c r="J112" i="6"/>
  <c r="I112" i="6"/>
  <c r="H112" i="6"/>
  <c r="G112" i="6"/>
  <c r="F112" i="6"/>
  <c r="E112" i="6"/>
  <c r="D112" i="6"/>
  <c r="C112" i="6"/>
  <c r="B112" i="6"/>
  <c r="K111" i="6"/>
  <c r="J111" i="6"/>
  <c r="I111" i="6"/>
  <c r="H111" i="6"/>
  <c r="G111" i="6"/>
  <c r="F111" i="6"/>
  <c r="E111" i="6"/>
  <c r="D111" i="6"/>
  <c r="C111" i="6"/>
  <c r="B111" i="6"/>
  <c r="K110" i="6"/>
  <c r="J110" i="6"/>
  <c r="I110" i="6"/>
  <c r="H110" i="6"/>
  <c r="G110" i="6"/>
  <c r="F110" i="6"/>
  <c r="E110" i="6"/>
  <c r="D110" i="6"/>
  <c r="C110" i="6"/>
  <c r="B110" i="6"/>
  <c r="K109" i="6"/>
  <c r="J109" i="6"/>
  <c r="I109" i="6"/>
  <c r="H109" i="6"/>
  <c r="G109" i="6"/>
  <c r="F109" i="6"/>
  <c r="E109" i="6"/>
  <c r="D109" i="6"/>
  <c r="C109" i="6"/>
  <c r="B109" i="6"/>
  <c r="K108" i="6"/>
  <c r="J108" i="6"/>
  <c r="I108" i="6"/>
  <c r="H108" i="6"/>
  <c r="G108" i="6"/>
  <c r="F108" i="6"/>
  <c r="E108" i="6"/>
  <c r="D108" i="6"/>
  <c r="C108" i="6"/>
  <c r="B108" i="6"/>
  <c r="K107" i="6"/>
  <c r="J107" i="6"/>
  <c r="I107" i="6"/>
  <c r="H107" i="6"/>
  <c r="G107" i="6"/>
  <c r="F107" i="6"/>
  <c r="E107" i="6"/>
  <c r="D107" i="6"/>
  <c r="C107" i="6"/>
  <c r="B107" i="6"/>
  <c r="K106" i="6"/>
  <c r="J106" i="6"/>
  <c r="I106" i="6"/>
  <c r="H106" i="6"/>
  <c r="G106" i="6"/>
  <c r="F106" i="6"/>
  <c r="E106" i="6"/>
  <c r="D106" i="6"/>
  <c r="C106" i="6"/>
  <c r="B106" i="6"/>
  <c r="K105" i="6"/>
  <c r="J105" i="6"/>
  <c r="I105" i="6"/>
  <c r="H105" i="6"/>
  <c r="G105" i="6"/>
  <c r="F105" i="6"/>
  <c r="E105" i="6"/>
  <c r="D105" i="6"/>
  <c r="C105" i="6"/>
  <c r="B105" i="6"/>
  <c r="K104" i="6"/>
  <c r="J104" i="6"/>
  <c r="I104" i="6"/>
  <c r="H104" i="6"/>
  <c r="G104" i="6"/>
  <c r="F104" i="6"/>
  <c r="E104" i="6"/>
  <c r="D104" i="6"/>
  <c r="C104" i="6"/>
  <c r="B104" i="6"/>
  <c r="K103" i="6"/>
  <c r="J103" i="6"/>
  <c r="I103" i="6"/>
  <c r="H103" i="6"/>
  <c r="G103" i="6"/>
  <c r="F103" i="6"/>
  <c r="E103" i="6"/>
  <c r="D103" i="6"/>
  <c r="C103" i="6"/>
  <c r="B103" i="6"/>
  <c r="K102" i="6"/>
  <c r="J102" i="6"/>
  <c r="I102" i="6"/>
  <c r="H102" i="6"/>
  <c r="G102" i="6"/>
  <c r="F102" i="6"/>
  <c r="E102" i="6"/>
  <c r="D102" i="6"/>
  <c r="C102" i="6"/>
  <c r="B102" i="6"/>
  <c r="K101" i="6"/>
  <c r="J101" i="6"/>
  <c r="I101" i="6"/>
  <c r="H101" i="6"/>
  <c r="G101" i="6"/>
  <c r="F101" i="6"/>
  <c r="E101" i="6"/>
  <c r="D101" i="6"/>
  <c r="C101" i="6"/>
  <c r="B101" i="6"/>
  <c r="K100" i="6"/>
  <c r="J100" i="6"/>
  <c r="I100" i="6"/>
  <c r="H100" i="6"/>
  <c r="G100" i="6"/>
  <c r="F100" i="6"/>
  <c r="E100" i="6"/>
  <c r="D100" i="6"/>
  <c r="C100" i="6"/>
  <c r="B100" i="6"/>
  <c r="K99" i="6"/>
  <c r="J99" i="6"/>
  <c r="I99" i="6"/>
  <c r="H99" i="6"/>
  <c r="G99" i="6"/>
  <c r="F99" i="6"/>
  <c r="E99" i="6"/>
  <c r="D99" i="6"/>
  <c r="C99" i="6"/>
  <c r="B99" i="6"/>
  <c r="K98" i="6"/>
  <c r="J98" i="6"/>
  <c r="I98" i="6"/>
  <c r="H98" i="6"/>
  <c r="G98" i="6"/>
  <c r="F98" i="6"/>
  <c r="E98" i="6"/>
  <c r="D98" i="6"/>
  <c r="C98" i="6"/>
  <c r="B98" i="6"/>
  <c r="K97" i="6"/>
  <c r="J97" i="6"/>
  <c r="I97" i="6"/>
  <c r="H97" i="6"/>
  <c r="G97" i="6"/>
  <c r="F97" i="6"/>
  <c r="E97" i="6"/>
  <c r="D97" i="6"/>
  <c r="C97" i="6"/>
  <c r="B97" i="6"/>
  <c r="K96" i="6"/>
  <c r="J96" i="6"/>
  <c r="I96" i="6"/>
  <c r="H96" i="6"/>
  <c r="G96" i="6"/>
  <c r="F96" i="6"/>
  <c r="E96" i="6"/>
  <c r="D96" i="6"/>
  <c r="C96" i="6"/>
  <c r="B96" i="6"/>
  <c r="K95" i="6"/>
  <c r="J95" i="6"/>
  <c r="I95" i="6"/>
  <c r="H95" i="6"/>
  <c r="G95" i="6"/>
  <c r="F95" i="6"/>
  <c r="E95" i="6"/>
  <c r="D95" i="6"/>
  <c r="C95" i="6"/>
  <c r="B95" i="6"/>
  <c r="K94" i="6"/>
  <c r="J94" i="6"/>
  <c r="I94" i="6"/>
  <c r="H94" i="6"/>
  <c r="G94" i="6"/>
  <c r="F94" i="6"/>
  <c r="E94" i="6"/>
  <c r="D94" i="6"/>
  <c r="C94" i="6"/>
  <c r="B94" i="6"/>
  <c r="K93" i="6"/>
  <c r="J93" i="6"/>
  <c r="I93" i="6"/>
  <c r="H93" i="6"/>
  <c r="G93" i="6"/>
  <c r="F93" i="6"/>
  <c r="E93" i="6"/>
  <c r="D93" i="6"/>
  <c r="C93" i="6"/>
  <c r="B93" i="6"/>
  <c r="K92" i="6"/>
  <c r="J92" i="6"/>
  <c r="I92" i="6"/>
  <c r="H92" i="6"/>
  <c r="G92" i="6"/>
  <c r="F92" i="6"/>
  <c r="E92" i="6"/>
  <c r="D92" i="6"/>
  <c r="C92" i="6"/>
  <c r="B92" i="6"/>
  <c r="K91" i="6"/>
  <c r="J91" i="6"/>
  <c r="I91" i="6"/>
  <c r="H91" i="6"/>
  <c r="G91" i="6"/>
  <c r="F91" i="6"/>
  <c r="E91" i="6"/>
  <c r="D91" i="6"/>
  <c r="C91" i="6"/>
  <c r="B91" i="6"/>
  <c r="K90" i="6"/>
  <c r="J90" i="6"/>
  <c r="I90" i="6"/>
  <c r="H90" i="6"/>
  <c r="G90" i="6"/>
  <c r="F90" i="6"/>
  <c r="E90" i="6"/>
  <c r="D90" i="6"/>
  <c r="C90" i="6"/>
  <c r="B90" i="6"/>
  <c r="K89" i="6"/>
  <c r="J89" i="6"/>
  <c r="I89" i="6"/>
  <c r="H89" i="6"/>
  <c r="G89" i="6"/>
  <c r="F89" i="6"/>
  <c r="E89" i="6"/>
  <c r="D89" i="6"/>
  <c r="C89" i="6"/>
  <c r="B89" i="6"/>
  <c r="K88" i="6"/>
  <c r="J88" i="6"/>
  <c r="I88" i="6"/>
  <c r="H88" i="6"/>
  <c r="G88" i="6"/>
  <c r="F88" i="6"/>
  <c r="E88" i="6"/>
  <c r="D88" i="6"/>
  <c r="C88" i="6"/>
  <c r="B88" i="6"/>
  <c r="K87" i="6"/>
  <c r="J87" i="6"/>
  <c r="I87" i="6"/>
  <c r="H87" i="6"/>
  <c r="G87" i="6"/>
  <c r="F87" i="6"/>
  <c r="E87" i="6"/>
  <c r="D87" i="6"/>
  <c r="C87" i="6"/>
  <c r="B87" i="6"/>
  <c r="K86" i="6"/>
  <c r="J86" i="6"/>
  <c r="I86" i="6"/>
  <c r="H86" i="6"/>
  <c r="G86" i="6"/>
  <c r="F86" i="6"/>
  <c r="E86" i="6"/>
  <c r="D86" i="6"/>
  <c r="C86" i="6"/>
  <c r="B86" i="6"/>
  <c r="K85" i="6"/>
  <c r="J85" i="6"/>
  <c r="I85" i="6"/>
  <c r="H85" i="6"/>
  <c r="G85" i="6"/>
  <c r="F85" i="6"/>
  <c r="E85" i="6"/>
  <c r="D85" i="6"/>
  <c r="C85" i="6"/>
  <c r="B85" i="6"/>
  <c r="K84" i="6"/>
  <c r="J84" i="6"/>
  <c r="I84" i="6"/>
  <c r="H84" i="6"/>
  <c r="G84" i="6"/>
  <c r="F84" i="6"/>
  <c r="E84" i="6"/>
  <c r="D84" i="6"/>
  <c r="C84" i="6"/>
  <c r="B84" i="6"/>
  <c r="K83" i="6"/>
  <c r="J83" i="6"/>
  <c r="I83" i="6"/>
  <c r="H83" i="6"/>
  <c r="G83" i="6"/>
  <c r="F83" i="6"/>
  <c r="E83" i="6"/>
  <c r="D83" i="6"/>
  <c r="C83" i="6"/>
  <c r="B83" i="6"/>
  <c r="K82" i="6"/>
  <c r="J82" i="6"/>
  <c r="I82" i="6"/>
  <c r="H82" i="6"/>
  <c r="G82" i="6"/>
  <c r="F82" i="6"/>
  <c r="E82" i="6"/>
  <c r="D82" i="6"/>
  <c r="C82" i="6"/>
  <c r="B82" i="6"/>
  <c r="K81" i="6"/>
  <c r="J81" i="6"/>
  <c r="I81" i="6"/>
  <c r="H81" i="6"/>
  <c r="G81" i="6"/>
  <c r="F81" i="6"/>
  <c r="E81" i="6"/>
  <c r="D81" i="6"/>
  <c r="C81" i="6"/>
  <c r="B81" i="6"/>
  <c r="K80" i="6"/>
  <c r="J80" i="6"/>
  <c r="I80" i="6"/>
  <c r="H80" i="6"/>
  <c r="G80" i="6"/>
  <c r="F80" i="6"/>
  <c r="E80" i="6"/>
  <c r="D80" i="6"/>
  <c r="C80" i="6"/>
  <c r="B80" i="6"/>
  <c r="K79" i="6"/>
  <c r="J79" i="6"/>
  <c r="I79" i="6"/>
  <c r="H79" i="6"/>
  <c r="G79" i="6"/>
  <c r="F79" i="6"/>
  <c r="E79" i="6"/>
  <c r="D79" i="6"/>
  <c r="C79" i="6"/>
  <c r="B79" i="6"/>
  <c r="K78" i="6"/>
  <c r="J78" i="6"/>
  <c r="I78" i="6"/>
  <c r="H78" i="6"/>
  <c r="G78" i="6"/>
  <c r="F78" i="6"/>
  <c r="E78" i="6"/>
  <c r="D78" i="6"/>
  <c r="C78" i="6"/>
  <c r="B78" i="6"/>
  <c r="K77" i="6"/>
  <c r="J77" i="6"/>
  <c r="I77" i="6"/>
  <c r="H77" i="6"/>
  <c r="G77" i="6"/>
  <c r="F77" i="6"/>
  <c r="E77" i="6"/>
  <c r="D77" i="6"/>
  <c r="C77" i="6"/>
  <c r="B77" i="6"/>
  <c r="K76" i="6"/>
  <c r="J76" i="6"/>
  <c r="I76" i="6"/>
  <c r="H76" i="6"/>
  <c r="G76" i="6"/>
  <c r="F76" i="6"/>
  <c r="E76" i="6"/>
  <c r="D76" i="6"/>
  <c r="C76" i="6"/>
  <c r="B76" i="6"/>
  <c r="K75" i="6"/>
  <c r="J75" i="6"/>
  <c r="I75" i="6"/>
  <c r="H75" i="6"/>
  <c r="G75" i="6"/>
  <c r="F75" i="6"/>
  <c r="E75" i="6"/>
  <c r="D75" i="6"/>
  <c r="C75" i="6"/>
  <c r="B75" i="6"/>
  <c r="K74" i="6"/>
  <c r="J74" i="6"/>
  <c r="I74" i="6"/>
  <c r="H74" i="6"/>
  <c r="G74" i="6"/>
  <c r="F74" i="6"/>
  <c r="E74" i="6"/>
  <c r="D74" i="6"/>
  <c r="C74" i="6"/>
  <c r="B74" i="6"/>
  <c r="K73" i="6"/>
  <c r="J73" i="6"/>
  <c r="I73" i="6"/>
  <c r="H73" i="6"/>
  <c r="G73" i="6"/>
  <c r="F73" i="6"/>
  <c r="E73" i="6"/>
  <c r="D73" i="6"/>
  <c r="C73" i="6"/>
  <c r="B73" i="6"/>
  <c r="K72" i="6"/>
  <c r="J72" i="6"/>
  <c r="I72" i="6"/>
  <c r="H72" i="6"/>
  <c r="G72" i="6"/>
  <c r="F72" i="6"/>
  <c r="E72" i="6"/>
  <c r="D72" i="6"/>
  <c r="C72" i="6"/>
  <c r="B72" i="6"/>
  <c r="K71" i="6"/>
  <c r="J71" i="6"/>
  <c r="I71" i="6"/>
  <c r="H71" i="6"/>
  <c r="G71" i="6"/>
  <c r="F71" i="6"/>
  <c r="E71" i="6"/>
  <c r="D71" i="6"/>
  <c r="C71" i="6"/>
  <c r="B71" i="6"/>
  <c r="K70" i="6"/>
  <c r="J70" i="6"/>
  <c r="I70" i="6"/>
  <c r="H70" i="6"/>
  <c r="G70" i="6"/>
  <c r="F70" i="6"/>
  <c r="E70" i="6"/>
  <c r="D70" i="6"/>
  <c r="C70" i="6"/>
  <c r="B70" i="6"/>
  <c r="K69" i="6"/>
  <c r="J69" i="6"/>
  <c r="I69" i="6"/>
  <c r="H69" i="6"/>
  <c r="G69" i="6"/>
  <c r="F69" i="6"/>
  <c r="E69" i="6"/>
  <c r="D69" i="6"/>
  <c r="C69" i="6"/>
  <c r="B69" i="6"/>
  <c r="K68" i="6"/>
  <c r="J68" i="6"/>
  <c r="I68" i="6"/>
  <c r="H68" i="6"/>
  <c r="G68" i="6"/>
  <c r="F68" i="6"/>
  <c r="E68" i="6"/>
  <c r="D68" i="6"/>
  <c r="C68" i="6"/>
  <c r="B68" i="6"/>
  <c r="K67" i="6"/>
  <c r="J67" i="6"/>
  <c r="I67" i="6"/>
  <c r="H67" i="6"/>
  <c r="G67" i="6"/>
  <c r="F67" i="6"/>
  <c r="E67" i="6"/>
  <c r="D67" i="6"/>
  <c r="C67" i="6"/>
  <c r="B67" i="6"/>
  <c r="K66" i="6"/>
  <c r="J66" i="6"/>
  <c r="I66" i="6"/>
  <c r="H66" i="6"/>
  <c r="G66" i="6"/>
  <c r="F66" i="6"/>
  <c r="E66" i="6"/>
  <c r="D66" i="6"/>
  <c r="C66" i="6"/>
  <c r="B66" i="6"/>
  <c r="K65" i="6"/>
  <c r="J65" i="6"/>
  <c r="I65" i="6"/>
  <c r="H65" i="6"/>
  <c r="G65" i="6"/>
  <c r="F65" i="6"/>
  <c r="E65" i="6"/>
  <c r="D65" i="6"/>
  <c r="C65" i="6"/>
  <c r="B65" i="6"/>
  <c r="K64" i="6"/>
  <c r="J64" i="6"/>
  <c r="I64" i="6"/>
  <c r="H64" i="6"/>
  <c r="G64" i="6"/>
  <c r="F64" i="6"/>
  <c r="E64" i="6"/>
  <c r="D64" i="6"/>
  <c r="C64" i="6"/>
  <c r="B64" i="6"/>
  <c r="K63" i="6"/>
  <c r="J63" i="6"/>
  <c r="I63" i="6"/>
  <c r="H63" i="6"/>
  <c r="G63" i="6"/>
  <c r="F63" i="6"/>
  <c r="E63" i="6"/>
  <c r="D63" i="6"/>
  <c r="C63" i="6"/>
  <c r="B63" i="6"/>
  <c r="K62" i="6"/>
  <c r="J62" i="6"/>
  <c r="I62" i="6"/>
  <c r="H62" i="6"/>
  <c r="G62" i="6"/>
  <c r="F62" i="6"/>
  <c r="E62" i="6"/>
  <c r="D62" i="6"/>
  <c r="C62" i="6"/>
  <c r="B62" i="6"/>
  <c r="K61" i="6"/>
  <c r="J61" i="6"/>
  <c r="I61" i="6"/>
  <c r="H61" i="6"/>
  <c r="G61" i="6"/>
  <c r="F61" i="6"/>
  <c r="E61" i="6"/>
  <c r="D61" i="6"/>
  <c r="C61" i="6"/>
  <c r="B61" i="6"/>
  <c r="K60" i="6"/>
  <c r="J60" i="6"/>
  <c r="I60" i="6"/>
  <c r="H60" i="6"/>
  <c r="G60" i="6"/>
  <c r="F60" i="6"/>
  <c r="E60" i="6"/>
  <c r="D60" i="6"/>
  <c r="C60" i="6"/>
  <c r="B60" i="6"/>
  <c r="K59" i="6"/>
  <c r="J59" i="6"/>
  <c r="I59" i="6"/>
  <c r="H59" i="6"/>
  <c r="G59" i="6"/>
  <c r="F59" i="6"/>
  <c r="E59" i="6"/>
  <c r="D59" i="6"/>
  <c r="C59" i="6"/>
  <c r="B59" i="6"/>
  <c r="K58" i="6"/>
  <c r="J58" i="6"/>
  <c r="I58" i="6"/>
  <c r="H58" i="6"/>
  <c r="G58" i="6"/>
  <c r="F58" i="6"/>
  <c r="C58" i="6"/>
  <c r="B58" i="6"/>
  <c r="K57" i="6"/>
  <c r="J57" i="6"/>
  <c r="I57" i="6"/>
  <c r="H57" i="6"/>
  <c r="G57" i="6"/>
  <c r="F57" i="6"/>
  <c r="C57" i="6"/>
  <c r="B57" i="6"/>
  <c r="K56" i="6"/>
  <c r="J56" i="6"/>
  <c r="I56" i="6"/>
  <c r="H56" i="6"/>
  <c r="G56" i="6"/>
  <c r="F56" i="6"/>
  <c r="C56" i="6"/>
  <c r="B56" i="6"/>
  <c r="K55" i="6"/>
  <c r="J55" i="6"/>
  <c r="I55" i="6"/>
  <c r="H55" i="6"/>
  <c r="G55" i="6"/>
  <c r="F55" i="6"/>
  <c r="C55" i="6"/>
  <c r="B55" i="6"/>
  <c r="K54" i="6"/>
  <c r="J54" i="6"/>
  <c r="I54" i="6"/>
  <c r="H54" i="6"/>
  <c r="G54" i="6"/>
  <c r="F54" i="6"/>
  <c r="C54" i="6"/>
  <c r="B54" i="6"/>
  <c r="K53" i="6"/>
  <c r="J53" i="6"/>
  <c r="I53" i="6"/>
  <c r="H53" i="6"/>
  <c r="G53" i="6"/>
  <c r="F53" i="6"/>
  <c r="C53" i="6"/>
  <c r="B53" i="6"/>
  <c r="K52" i="6"/>
  <c r="J52" i="6"/>
  <c r="I52" i="6"/>
  <c r="H52" i="6"/>
  <c r="G52" i="6"/>
  <c r="F52" i="6"/>
  <c r="C52" i="6"/>
  <c r="B52" i="6"/>
  <c r="K51" i="6"/>
  <c r="J51" i="6"/>
  <c r="I51" i="6"/>
  <c r="H51" i="6"/>
  <c r="G51" i="6"/>
  <c r="F51" i="6"/>
  <c r="C51" i="6"/>
  <c r="B51" i="6"/>
  <c r="K50" i="6"/>
  <c r="J50" i="6"/>
  <c r="I50" i="6"/>
  <c r="H50" i="6"/>
  <c r="G50" i="6"/>
  <c r="F50" i="6"/>
  <c r="C50" i="6"/>
  <c r="B50" i="6"/>
  <c r="K49" i="6"/>
  <c r="J49" i="6"/>
  <c r="I49" i="6"/>
  <c r="H49" i="6"/>
  <c r="G49" i="6"/>
  <c r="F49" i="6"/>
  <c r="C49" i="6"/>
  <c r="B49" i="6"/>
  <c r="K48" i="6"/>
  <c r="J48" i="6"/>
  <c r="I48" i="6"/>
  <c r="H48" i="6"/>
  <c r="G48" i="6"/>
  <c r="F48" i="6"/>
  <c r="C48" i="6"/>
  <c r="B48" i="6"/>
  <c r="K47" i="6"/>
  <c r="J47" i="6"/>
  <c r="I47" i="6"/>
  <c r="H47" i="6"/>
  <c r="G47" i="6"/>
  <c r="F47" i="6"/>
  <c r="C47" i="6"/>
  <c r="B47" i="6"/>
  <c r="K46" i="6"/>
  <c r="J46" i="6"/>
  <c r="I46" i="6"/>
  <c r="H46" i="6"/>
  <c r="G46" i="6"/>
  <c r="F46" i="6"/>
  <c r="C46" i="6"/>
  <c r="B46" i="6"/>
  <c r="K45" i="6"/>
  <c r="J45" i="6"/>
  <c r="I45" i="6"/>
  <c r="H45" i="6"/>
  <c r="G45" i="6"/>
  <c r="F45" i="6"/>
  <c r="C45" i="6"/>
  <c r="B45" i="6"/>
  <c r="K44" i="6"/>
  <c r="J44" i="6"/>
  <c r="I44" i="6"/>
  <c r="H44" i="6"/>
  <c r="G44" i="6"/>
  <c r="F44" i="6"/>
  <c r="C44" i="6"/>
  <c r="B44" i="6"/>
  <c r="K43" i="6"/>
  <c r="J43" i="6"/>
  <c r="I43" i="6"/>
  <c r="H43" i="6"/>
  <c r="G43" i="6"/>
  <c r="F43" i="6"/>
  <c r="C43" i="6"/>
  <c r="B43" i="6"/>
  <c r="K42" i="6"/>
  <c r="J42" i="6"/>
  <c r="I42" i="6"/>
  <c r="H42" i="6"/>
  <c r="G42" i="6"/>
  <c r="F42" i="6"/>
  <c r="C42" i="6"/>
  <c r="B42" i="6"/>
  <c r="K41" i="6"/>
  <c r="J41" i="6"/>
  <c r="I41" i="6"/>
  <c r="H41" i="6"/>
  <c r="G41" i="6"/>
  <c r="F41" i="6"/>
  <c r="C41" i="6"/>
  <c r="B41" i="6"/>
  <c r="K40" i="6"/>
  <c r="J40" i="6"/>
  <c r="I40" i="6"/>
  <c r="H40" i="6"/>
  <c r="G40" i="6"/>
  <c r="F40" i="6"/>
  <c r="C40" i="6"/>
  <c r="B40" i="6"/>
  <c r="K39" i="6"/>
  <c r="J39" i="6"/>
  <c r="I39" i="6"/>
  <c r="H39" i="6"/>
  <c r="G39" i="6"/>
  <c r="F39" i="6"/>
  <c r="C39" i="6"/>
  <c r="B39" i="6"/>
  <c r="K38" i="6"/>
  <c r="J38" i="6"/>
  <c r="I38" i="6"/>
  <c r="H38" i="6"/>
  <c r="G38" i="6"/>
  <c r="F38" i="6"/>
  <c r="C38" i="6"/>
  <c r="B38" i="6"/>
  <c r="K37" i="6"/>
  <c r="J37" i="6"/>
  <c r="I37" i="6"/>
  <c r="H37" i="6"/>
  <c r="G37" i="6"/>
  <c r="F37" i="6"/>
  <c r="C37" i="6"/>
  <c r="B37" i="6"/>
  <c r="K36" i="6"/>
  <c r="J36" i="6"/>
  <c r="I36" i="6"/>
  <c r="H36" i="6"/>
  <c r="G36" i="6"/>
  <c r="F36" i="6"/>
  <c r="C36" i="6"/>
  <c r="B36" i="6"/>
  <c r="K35" i="6"/>
  <c r="J35" i="6"/>
  <c r="I35" i="6"/>
  <c r="H35" i="6"/>
  <c r="G35" i="6"/>
  <c r="F35" i="6"/>
  <c r="C35" i="6"/>
  <c r="B35" i="6"/>
  <c r="K34" i="6"/>
  <c r="J34" i="6"/>
  <c r="I34" i="6"/>
  <c r="H34" i="6"/>
  <c r="G34" i="6"/>
  <c r="F34" i="6"/>
  <c r="C34" i="6"/>
  <c r="B34" i="6"/>
  <c r="K33" i="6"/>
  <c r="J33" i="6"/>
  <c r="I33" i="6"/>
  <c r="H33" i="6"/>
  <c r="G33" i="6"/>
  <c r="F33" i="6"/>
  <c r="C33" i="6"/>
  <c r="B33" i="6"/>
  <c r="K32" i="6"/>
  <c r="J32" i="6"/>
  <c r="I32" i="6"/>
  <c r="H32" i="6"/>
  <c r="G32" i="6"/>
  <c r="F32" i="6"/>
  <c r="C32" i="6"/>
  <c r="B32" i="6"/>
  <c r="K31" i="6"/>
  <c r="J31" i="6"/>
  <c r="I31" i="6"/>
  <c r="H31" i="6"/>
  <c r="G31" i="6"/>
  <c r="F31" i="6"/>
  <c r="C31" i="6"/>
  <c r="B31" i="6"/>
  <c r="K30" i="6"/>
  <c r="J30" i="6"/>
  <c r="I30" i="6"/>
  <c r="H30" i="6"/>
  <c r="G30" i="6"/>
  <c r="F30" i="6"/>
  <c r="C30" i="6"/>
  <c r="B30" i="6"/>
  <c r="K29" i="6"/>
  <c r="J29" i="6"/>
  <c r="I29" i="6"/>
  <c r="H29" i="6"/>
  <c r="G29" i="6"/>
  <c r="F29" i="6"/>
  <c r="C29" i="6"/>
  <c r="B29" i="6"/>
  <c r="K28" i="6"/>
  <c r="J28" i="6"/>
  <c r="I28" i="6"/>
  <c r="H28" i="6"/>
  <c r="G28" i="6"/>
  <c r="F28" i="6"/>
  <c r="C28" i="6"/>
  <c r="B28" i="6"/>
  <c r="K27" i="6"/>
  <c r="J27" i="6"/>
  <c r="I27" i="6"/>
  <c r="H27" i="6"/>
  <c r="G27" i="6"/>
  <c r="F27" i="6"/>
  <c r="C27" i="6"/>
  <c r="B27" i="6"/>
  <c r="K26" i="6"/>
  <c r="J26" i="6"/>
  <c r="I26" i="6"/>
  <c r="H26" i="6"/>
  <c r="G26" i="6"/>
  <c r="F26" i="6"/>
  <c r="C26" i="6"/>
  <c r="B26" i="6"/>
  <c r="K25" i="6"/>
  <c r="J25" i="6"/>
  <c r="I25" i="6"/>
  <c r="H25" i="6"/>
  <c r="G25" i="6"/>
  <c r="F25" i="6"/>
  <c r="C25" i="6"/>
  <c r="B25" i="6"/>
  <c r="K24" i="6"/>
  <c r="J24" i="6"/>
  <c r="I24" i="6"/>
  <c r="H24" i="6"/>
  <c r="G24" i="6"/>
  <c r="F24" i="6"/>
  <c r="C24" i="6"/>
  <c r="B24" i="6"/>
  <c r="K23" i="6"/>
  <c r="J23" i="6"/>
  <c r="I23" i="6"/>
  <c r="H23" i="6"/>
  <c r="G23" i="6"/>
  <c r="F23" i="6"/>
  <c r="C23" i="6"/>
  <c r="B23" i="6"/>
  <c r="K22" i="6"/>
  <c r="J22" i="6"/>
  <c r="I22" i="6"/>
  <c r="H22" i="6"/>
  <c r="G22" i="6"/>
  <c r="F22" i="6"/>
  <c r="C22" i="6"/>
  <c r="B22" i="6"/>
  <c r="K21" i="6"/>
  <c r="J21" i="6"/>
  <c r="I21" i="6"/>
  <c r="H21" i="6"/>
  <c r="G21" i="6"/>
  <c r="F21" i="6"/>
  <c r="C21" i="6"/>
  <c r="B21" i="6"/>
  <c r="K20" i="6"/>
  <c r="J20" i="6"/>
  <c r="I20" i="6"/>
  <c r="H20" i="6"/>
  <c r="G20" i="6"/>
  <c r="F20" i="6"/>
  <c r="C20" i="6"/>
  <c r="B20" i="6"/>
  <c r="K19" i="6"/>
  <c r="J19" i="6"/>
  <c r="I19" i="6"/>
  <c r="H19" i="6"/>
  <c r="G19" i="6"/>
  <c r="F19" i="6"/>
  <c r="C19" i="6"/>
  <c r="B19" i="6"/>
  <c r="K18" i="6"/>
  <c r="J18" i="6"/>
  <c r="I18" i="6"/>
  <c r="H18" i="6"/>
  <c r="G18" i="6"/>
  <c r="F18" i="6"/>
  <c r="C18" i="6"/>
  <c r="B18" i="6"/>
  <c r="K17" i="6"/>
  <c r="J17" i="6"/>
  <c r="I17" i="6"/>
  <c r="H17" i="6"/>
  <c r="G17" i="6"/>
  <c r="F17" i="6"/>
  <c r="C17" i="6"/>
  <c r="B17" i="6"/>
  <c r="K16" i="6"/>
  <c r="J16" i="6"/>
  <c r="I16" i="6"/>
  <c r="H16" i="6"/>
  <c r="G16" i="6"/>
  <c r="F16" i="6"/>
  <c r="C16" i="6"/>
  <c r="B16" i="6"/>
  <c r="K15" i="6"/>
  <c r="J15" i="6"/>
  <c r="I15" i="6"/>
  <c r="H15" i="6"/>
  <c r="G15" i="6"/>
  <c r="F15" i="6"/>
  <c r="C15" i="6"/>
  <c r="B15" i="6"/>
  <c r="K14" i="6"/>
  <c r="J14" i="6"/>
  <c r="I14" i="6"/>
  <c r="H14" i="6"/>
  <c r="G14" i="6"/>
  <c r="F14" i="6"/>
  <c r="C14" i="6"/>
  <c r="B14" i="6"/>
  <c r="K13" i="6"/>
  <c r="J13" i="6"/>
  <c r="I13" i="6"/>
  <c r="H13" i="6"/>
  <c r="G13" i="6"/>
  <c r="F13" i="6"/>
  <c r="C13" i="6"/>
  <c r="B13" i="6"/>
  <c r="K12" i="6"/>
  <c r="J12" i="6"/>
  <c r="I12" i="6"/>
  <c r="H12" i="6"/>
  <c r="G12" i="6"/>
  <c r="F12" i="6"/>
  <c r="C12" i="6"/>
  <c r="B12" i="6"/>
  <c r="K11" i="6"/>
  <c r="J11" i="6"/>
  <c r="I11" i="6"/>
  <c r="H11" i="6"/>
  <c r="G11" i="6"/>
  <c r="F11" i="6"/>
  <c r="C11" i="6"/>
  <c r="B11" i="6"/>
  <c r="K10" i="6"/>
  <c r="J10" i="6"/>
  <c r="I10" i="6"/>
  <c r="H10" i="6"/>
  <c r="G10" i="6"/>
  <c r="F10" i="6"/>
  <c r="C10" i="6"/>
  <c r="B10" i="6"/>
  <c r="Y113" i="14"/>
  <c r="X113" i="14"/>
  <c r="W113" i="14"/>
  <c r="V113" i="14"/>
  <c r="U113" i="14"/>
  <c r="S113" i="14"/>
  <c r="T113" i="14"/>
  <c r="Q113" i="14"/>
  <c r="P113" i="14"/>
  <c r="O113" i="14"/>
  <c r="N113" i="14"/>
  <c r="M113" i="14"/>
  <c r="J113" i="14"/>
  <c r="K113" i="14"/>
  <c r="L113" i="14"/>
  <c r="I113" i="14"/>
  <c r="H113" i="14"/>
  <c r="G113" i="14"/>
  <c r="F113" i="14"/>
  <c r="E113" i="14"/>
  <c r="B113" i="14"/>
  <c r="C113" i="14"/>
  <c r="D113" i="14"/>
  <c r="Y112" i="14"/>
  <c r="X112" i="14"/>
  <c r="W112" i="14"/>
  <c r="V112" i="14"/>
  <c r="T112" i="14" s="1"/>
  <c r="U112" i="14"/>
  <c r="S112" i="14"/>
  <c r="Q112" i="14"/>
  <c r="P112" i="14"/>
  <c r="O112" i="14"/>
  <c r="N112" i="14"/>
  <c r="M112" i="14"/>
  <c r="L112" i="14" s="1"/>
  <c r="J112" i="14"/>
  <c r="K112" i="14"/>
  <c r="I112" i="14"/>
  <c r="H112" i="14"/>
  <c r="G112" i="14"/>
  <c r="F112" i="14"/>
  <c r="E112" i="14"/>
  <c r="D112" i="14" s="1"/>
  <c r="B112" i="14"/>
  <c r="C112" i="14"/>
  <c r="Y111" i="14"/>
  <c r="X111" i="14"/>
  <c r="W111" i="14"/>
  <c r="V111" i="14"/>
  <c r="U111" i="14"/>
  <c r="T111" i="14" s="1"/>
  <c r="S111" i="14"/>
  <c r="Q111" i="14"/>
  <c r="P111" i="14"/>
  <c r="O111" i="14"/>
  <c r="N111" i="14"/>
  <c r="M111" i="14"/>
  <c r="J111" i="14"/>
  <c r="L111" i="14" s="1"/>
  <c r="K111" i="14"/>
  <c r="I111" i="14"/>
  <c r="H111" i="14"/>
  <c r="G111" i="14"/>
  <c r="F111" i="14"/>
  <c r="E111" i="14"/>
  <c r="B111" i="14"/>
  <c r="D111" i="14" s="1"/>
  <c r="C111" i="14"/>
  <c r="Y110" i="14"/>
  <c r="X110" i="14"/>
  <c r="W110" i="14"/>
  <c r="V110" i="14"/>
  <c r="U110" i="14"/>
  <c r="S110" i="14"/>
  <c r="T110" i="14" s="1"/>
  <c r="Q110" i="14"/>
  <c r="P110" i="14"/>
  <c r="O110" i="14"/>
  <c r="N110" i="14"/>
  <c r="M110" i="14"/>
  <c r="J110" i="14"/>
  <c r="L110" i="14" s="1"/>
  <c r="K110" i="14"/>
  <c r="I110" i="14"/>
  <c r="H110" i="14"/>
  <c r="G110" i="14"/>
  <c r="F110" i="14"/>
  <c r="E110" i="14"/>
  <c r="B110" i="14"/>
  <c r="D110" i="14" s="1"/>
  <c r="C110" i="14"/>
  <c r="Y109" i="14"/>
  <c r="X109" i="14"/>
  <c r="W109" i="14"/>
  <c r="V109" i="14"/>
  <c r="U109" i="14"/>
  <c r="S109" i="14"/>
  <c r="T109" i="14"/>
  <c r="Q109" i="14"/>
  <c r="P109" i="14"/>
  <c r="O109" i="14"/>
  <c r="N109" i="14"/>
  <c r="M109" i="14"/>
  <c r="J109" i="14"/>
  <c r="K109" i="14"/>
  <c r="L109" i="14"/>
  <c r="I109" i="14"/>
  <c r="H109" i="14"/>
  <c r="G109" i="14"/>
  <c r="F109" i="14"/>
  <c r="E109" i="14"/>
  <c r="B109" i="14"/>
  <c r="C109" i="14"/>
  <c r="D109" i="14"/>
  <c r="Y108" i="14"/>
  <c r="X108" i="14"/>
  <c r="W108" i="14"/>
  <c r="V108" i="14"/>
  <c r="T108" i="14" s="1"/>
  <c r="U108" i="14"/>
  <c r="S108" i="14"/>
  <c r="Q108" i="14"/>
  <c r="P108" i="14"/>
  <c r="O108" i="14"/>
  <c r="N108" i="14"/>
  <c r="M108" i="14"/>
  <c r="L108" i="14" s="1"/>
  <c r="J108" i="14"/>
  <c r="K108" i="14"/>
  <c r="I108" i="14"/>
  <c r="H108" i="14"/>
  <c r="G108" i="14"/>
  <c r="F108" i="14"/>
  <c r="E108" i="14"/>
  <c r="D108" i="14" s="1"/>
  <c r="B108" i="14"/>
  <c r="C108" i="14"/>
  <c r="Y107" i="14"/>
  <c r="X107" i="14"/>
  <c r="W107" i="14"/>
  <c r="V107" i="14"/>
  <c r="U107" i="14"/>
  <c r="T107" i="14"/>
  <c r="S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107" i="14"/>
  <c r="Y106" i="14"/>
  <c r="X106" i="14"/>
  <c r="W106" i="14"/>
  <c r="V106" i="14"/>
  <c r="U106" i="14"/>
  <c r="T106" i="14"/>
  <c r="S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106" i="14"/>
  <c r="Y105" i="14"/>
  <c r="X105" i="14"/>
  <c r="W105" i="14"/>
  <c r="V105" i="14"/>
  <c r="U105" i="14"/>
  <c r="T105" i="14"/>
  <c r="S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105" i="14"/>
  <c r="Y104" i="14"/>
  <c r="X104" i="14"/>
  <c r="W104" i="14"/>
  <c r="V104" i="14"/>
  <c r="U104" i="14"/>
  <c r="T104" i="14"/>
  <c r="S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C104" i="14"/>
  <c r="B104" i="14"/>
  <c r="Y103" i="14"/>
  <c r="X103" i="14"/>
  <c r="W103" i="14"/>
  <c r="V103" i="14"/>
  <c r="U103" i="14"/>
  <c r="T103" i="14"/>
  <c r="S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C103" i="14"/>
  <c r="B103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Y101" i="14"/>
  <c r="X101" i="14"/>
  <c r="W101" i="14"/>
  <c r="V101" i="14"/>
  <c r="U101" i="14"/>
  <c r="T101" i="14"/>
  <c r="S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101" i="14"/>
  <c r="B101" i="14"/>
  <c r="Y100" i="14"/>
  <c r="X100" i="14"/>
  <c r="W100" i="14"/>
  <c r="V100" i="14"/>
  <c r="U100" i="14"/>
  <c r="T100" i="14"/>
  <c r="S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C100" i="14"/>
  <c r="B100" i="14"/>
  <c r="Y99" i="14"/>
  <c r="X99" i="14"/>
  <c r="W99" i="14"/>
  <c r="V99" i="14"/>
  <c r="U99" i="14"/>
  <c r="T99" i="14"/>
  <c r="S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99" i="14"/>
  <c r="Y98" i="14"/>
  <c r="X98" i="14"/>
  <c r="W98" i="14"/>
  <c r="V98" i="14"/>
  <c r="U98" i="14"/>
  <c r="T98" i="14"/>
  <c r="S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C98" i="14"/>
  <c r="B98" i="14"/>
  <c r="Y97" i="14"/>
  <c r="X97" i="14"/>
  <c r="W97" i="14"/>
  <c r="V97" i="14"/>
  <c r="U97" i="14"/>
  <c r="T97" i="14"/>
  <c r="S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C97" i="14"/>
  <c r="B97" i="14"/>
  <c r="Y96" i="14"/>
  <c r="X96" i="14"/>
  <c r="W96" i="14"/>
  <c r="V96" i="14"/>
  <c r="U96" i="14"/>
  <c r="T96" i="14"/>
  <c r="S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96" i="14"/>
  <c r="Y95" i="14"/>
  <c r="X95" i="14"/>
  <c r="W95" i="14"/>
  <c r="V95" i="14"/>
  <c r="U95" i="14"/>
  <c r="T95" i="14"/>
  <c r="S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5" i="14"/>
  <c r="B95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C94" i="14"/>
  <c r="B94" i="14"/>
  <c r="Y93" i="14"/>
  <c r="X93" i="14"/>
  <c r="W93" i="14"/>
  <c r="V93" i="14"/>
  <c r="U93" i="14"/>
  <c r="T93" i="14"/>
  <c r="S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C93" i="14"/>
  <c r="B93" i="14"/>
  <c r="Y92" i="14"/>
  <c r="X92" i="14"/>
  <c r="W92" i="14"/>
  <c r="V92" i="14"/>
  <c r="U92" i="14"/>
  <c r="T92" i="14"/>
  <c r="S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B92" i="14"/>
  <c r="Y91" i="14"/>
  <c r="X91" i="14"/>
  <c r="W91" i="14"/>
  <c r="V91" i="14"/>
  <c r="U91" i="14"/>
  <c r="T91" i="14"/>
  <c r="S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C91" i="14"/>
  <c r="B91" i="14"/>
  <c r="Y90" i="14"/>
  <c r="X90" i="14"/>
  <c r="W90" i="14"/>
  <c r="V90" i="14"/>
  <c r="U90" i="14"/>
  <c r="T90" i="14"/>
  <c r="S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B90" i="14"/>
  <c r="Y89" i="14"/>
  <c r="X89" i="14"/>
  <c r="W89" i="14"/>
  <c r="V89" i="14"/>
  <c r="U89" i="14"/>
  <c r="T89" i="14"/>
  <c r="S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C89" i="14"/>
  <c r="B89" i="14"/>
  <c r="Y88" i="14"/>
  <c r="X88" i="14"/>
  <c r="W88" i="14"/>
  <c r="V88" i="14"/>
  <c r="U88" i="14"/>
  <c r="T88" i="14"/>
  <c r="S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B88" i="14"/>
  <c r="Y87" i="14"/>
  <c r="X87" i="14"/>
  <c r="W87" i="14"/>
  <c r="V87" i="14"/>
  <c r="U87" i="14"/>
  <c r="T87" i="14"/>
  <c r="S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C87" i="14"/>
  <c r="B87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86" i="14"/>
  <c r="B86" i="14"/>
  <c r="Y85" i="14"/>
  <c r="X85" i="14"/>
  <c r="W85" i="14"/>
  <c r="V85" i="14"/>
  <c r="U85" i="14"/>
  <c r="T85" i="14"/>
  <c r="S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85" i="14"/>
  <c r="Y84" i="14"/>
  <c r="X84" i="14"/>
  <c r="W84" i="14"/>
  <c r="V84" i="14"/>
  <c r="U84" i="14"/>
  <c r="T84" i="14"/>
  <c r="S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C84" i="14"/>
  <c r="B84" i="14"/>
  <c r="Y83" i="14"/>
  <c r="X83" i="14"/>
  <c r="W83" i="14"/>
  <c r="V83" i="14"/>
  <c r="U83" i="14"/>
  <c r="T83" i="14"/>
  <c r="S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C83" i="14"/>
  <c r="B83" i="14"/>
  <c r="Y82" i="14"/>
  <c r="X82" i="14"/>
  <c r="W82" i="14"/>
  <c r="V82" i="14"/>
  <c r="U82" i="14"/>
  <c r="T82" i="14"/>
  <c r="S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C82" i="14"/>
  <c r="B82" i="14"/>
  <c r="Y81" i="14"/>
  <c r="X81" i="14"/>
  <c r="W81" i="14"/>
  <c r="V81" i="14"/>
  <c r="U81" i="14"/>
  <c r="T81" i="14"/>
  <c r="S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C81" i="14"/>
  <c r="B81" i="14"/>
  <c r="Y80" i="14"/>
  <c r="X80" i="14"/>
  <c r="W80" i="14"/>
  <c r="V80" i="14"/>
  <c r="U80" i="14"/>
  <c r="T80" i="14"/>
  <c r="S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80" i="14"/>
  <c r="B80" i="14"/>
  <c r="Y79" i="14"/>
  <c r="X79" i="14"/>
  <c r="W79" i="14"/>
  <c r="V79" i="14"/>
  <c r="U79" i="14"/>
  <c r="T79" i="14"/>
  <c r="S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C79" i="14"/>
  <c r="B79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78" i="14"/>
  <c r="Y77" i="14"/>
  <c r="X77" i="14"/>
  <c r="W77" i="14"/>
  <c r="V77" i="14"/>
  <c r="U77" i="14"/>
  <c r="T77" i="14"/>
  <c r="S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C77" i="14"/>
  <c r="B77" i="14"/>
  <c r="Y76" i="14"/>
  <c r="X76" i="14"/>
  <c r="W76" i="14"/>
  <c r="V76" i="14"/>
  <c r="U76" i="14"/>
  <c r="T76" i="14"/>
  <c r="S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C76" i="14"/>
  <c r="B76" i="14"/>
  <c r="Y75" i="14"/>
  <c r="X75" i="14"/>
  <c r="W75" i="14"/>
  <c r="V75" i="14"/>
  <c r="U75" i="14"/>
  <c r="T75" i="14"/>
  <c r="S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C75" i="14"/>
  <c r="B75" i="14"/>
  <c r="Y74" i="14"/>
  <c r="X74" i="14"/>
  <c r="W74" i="14"/>
  <c r="V74" i="14"/>
  <c r="U74" i="14"/>
  <c r="T74" i="14"/>
  <c r="S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74" i="14"/>
  <c r="Y73" i="14"/>
  <c r="X73" i="14"/>
  <c r="W73" i="14"/>
  <c r="V73" i="14"/>
  <c r="U73" i="14"/>
  <c r="T73" i="14"/>
  <c r="S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C73" i="14"/>
  <c r="B73" i="14"/>
  <c r="Y72" i="14"/>
  <c r="X72" i="14"/>
  <c r="W72" i="14"/>
  <c r="V72" i="14"/>
  <c r="U72" i="14"/>
  <c r="T72" i="14"/>
  <c r="S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C72" i="14"/>
  <c r="B72" i="14"/>
  <c r="Y71" i="14"/>
  <c r="X71" i="14"/>
  <c r="W71" i="14"/>
  <c r="V71" i="14"/>
  <c r="U71" i="14"/>
  <c r="T71" i="14"/>
  <c r="S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B71" i="14"/>
  <c r="Y70" i="14"/>
  <c r="X70" i="14"/>
  <c r="W70" i="14"/>
  <c r="V70" i="14"/>
  <c r="U70" i="14"/>
  <c r="T70" i="14"/>
  <c r="S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C70" i="14"/>
  <c r="B70" i="14"/>
  <c r="Y69" i="14"/>
  <c r="X69" i="14"/>
  <c r="W69" i="14"/>
  <c r="V69" i="14"/>
  <c r="U69" i="14"/>
  <c r="T69" i="14"/>
  <c r="S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Y68" i="14"/>
  <c r="X68" i="14"/>
  <c r="W68" i="14"/>
  <c r="V68" i="14"/>
  <c r="U68" i="14"/>
  <c r="T68" i="14"/>
  <c r="S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C68" i="14"/>
  <c r="B68" i="14"/>
  <c r="Y67" i="14"/>
  <c r="X67" i="14"/>
  <c r="W67" i="14"/>
  <c r="V67" i="14"/>
  <c r="U67" i="14"/>
  <c r="T67" i="14"/>
  <c r="S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C67" i="14"/>
  <c r="B67" i="14"/>
  <c r="Y66" i="14"/>
  <c r="X66" i="14"/>
  <c r="W66" i="14"/>
  <c r="V66" i="14"/>
  <c r="U66" i="14"/>
  <c r="T66" i="14"/>
  <c r="S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C66" i="14"/>
  <c r="B66" i="14"/>
  <c r="Y65" i="14"/>
  <c r="X65" i="14"/>
  <c r="W65" i="14"/>
  <c r="V65" i="14"/>
  <c r="U65" i="14"/>
  <c r="T65" i="14"/>
  <c r="S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Y64" i="14"/>
  <c r="X64" i="14"/>
  <c r="W64" i="14"/>
  <c r="V64" i="14"/>
  <c r="U64" i="14"/>
  <c r="T64" i="14"/>
  <c r="S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64" i="14"/>
  <c r="Y63" i="14"/>
  <c r="X63" i="14"/>
  <c r="W63" i="14"/>
  <c r="V63" i="14"/>
  <c r="U63" i="14"/>
  <c r="T63" i="14"/>
  <c r="S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63" i="14"/>
  <c r="Y62" i="14"/>
  <c r="X62" i="14"/>
  <c r="W62" i="14"/>
  <c r="V62" i="14"/>
  <c r="U62" i="14"/>
  <c r="T62" i="14"/>
  <c r="S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B62" i="14"/>
  <c r="Y61" i="14"/>
  <c r="X61" i="14"/>
  <c r="W61" i="14"/>
  <c r="V61" i="14"/>
  <c r="U61" i="14"/>
  <c r="T61" i="14"/>
  <c r="S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B61" i="14"/>
  <c r="Y60" i="14"/>
  <c r="X60" i="14"/>
  <c r="W60" i="14"/>
  <c r="V60" i="14"/>
  <c r="U60" i="14"/>
  <c r="T60" i="14"/>
  <c r="S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C60" i="14"/>
  <c r="B60" i="14"/>
  <c r="Y59" i="14"/>
  <c r="X59" i="14"/>
  <c r="W59" i="14"/>
  <c r="V59" i="14"/>
  <c r="U59" i="14"/>
  <c r="T59" i="14"/>
  <c r="S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C59" i="14"/>
  <c r="B59" i="14"/>
  <c r="Y58" i="14"/>
  <c r="X58" i="14"/>
  <c r="W58" i="14"/>
  <c r="V58" i="14"/>
  <c r="U58" i="14"/>
  <c r="T58" i="14"/>
  <c r="S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Y57" i="14"/>
  <c r="X57" i="14"/>
  <c r="W57" i="14"/>
  <c r="V57" i="14"/>
  <c r="U57" i="14"/>
  <c r="T57" i="14"/>
  <c r="S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57" i="14"/>
  <c r="Y56" i="14"/>
  <c r="X56" i="14"/>
  <c r="W56" i="14"/>
  <c r="V56" i="14"/>
  <c r="U56" i="14"/>
  <c r="T56" i="14"/>
  <c r="S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B56" i="14"/>
  <c r="Y55" i="14"/>
  <c r="X55" i="14"/>
  <c r="W55" i="14"/>
  <c r="V55" i="14"/>
  <c r="U55" i="14"/>
  <c r="T55" i="14"/>
  <c r="S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B55" i="14"/>
  <c r="Y54" i="14"/>
  <c r="X54" i="14"/>
  <c r="W54" i="14"/>
  <c r="V54" i="14"/>
  <c r="U54" i="14"/>
  <c r="T54" i="14"/>
  <c r="S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54" i="14"/>
  <c r="Y53" i="14"/>
  <c r="X53" i="14"/>
  <c r="W53" i="14"/>
  <c r="V53" i="14"/>
  <c r="U53" i="14"/>
  <c r="T53" i="14"/>
  <c r="S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B53" i="14"/>
  <c r="Y52" i="14"/>
  <c r="X52" i="14"/>
  <c r="W52" i="14"/>
  <c r="V52" i="14"/>
  <c r="U52" i="14"/>
  <c r="T52" i="14"/>
  <c r="S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52" i="14"/>
  <c r="Y51" i="14"/>
  <c r="X51" i="14"/>
  <c r="W51" i="14"/>
  <c r="V51" i="14"/>
  <c r="U51" i="14"/>
  <c r="T51" i="14"/>
  <c r="S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Y50" i="14"/>
  <c r="X50" i="14"/>
  <c r="W50" i="14"/>
  <c r="V50" i="14"/>
  <c r="U50" i="14"/>
  <c r="T50" i="14"/>
  <c r="S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50" i="14"/>
  <c r="Y49" i="14"/>
  <c r="X49" i="14"/>
  <c r="W49" i="14"/>
  <c r="V49" i="14"/>
  <c r="U49" i="14"/>
  <c r="T49" i="14"/>
  <c r="S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B49" i="14"/>
  <c r="Y48" i="14"/>
  <c r="X48" i="14"/>
  <c r="W48" i="14"/>
  <c r="V48" i="14"/>
  <c r="U48" i="14"/>
  <c r="T48" i="14"/>
  <c r="S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Y47" i="14"/>
  <c r="X47" i="14"/>
  <c r="W47" i="14"/>
  <c r="V47" i="14"/>
  <c r="U47" i="14"/>
  <c r="T47" i="14"/>
  <c r="S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Y46" i="14"/>
  <c r="X46" i="14"/>
  <c r="W46" i="14"/>
  <c r="V46" i="14"/>
  <c r="U46" i="14"/>
  <c r="T46" i="14"/>
  <c r="S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Y45" i="14"/>
  <c r="X45" i="14"/>
  <c r="W45" i="14"/>
  <c r="V45" i="14"/>
  <c r="U45" i="14"/>
  <c r="T45" i="14"/>
  <c r="S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Y44" i="14"/>
  <c r="X44" i="14"/>
  <c r="W44" i="14"/>
  <c r="V44" i="14"/>
  <c r="U44" i="14"/>
  <c r="T44" i="14"/>
  <c r="S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Y43" i="14"/>
  <c r="X43" i="14"/>
  <c r="W43" i="14"/>
  <c r="V43" i="14"/>
  <c r="U43" i="14"/>
  <c r="T43" i="14"/>
  <c r="S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Y42" i="14"/>
  <c r="X42" i="14"/>
  <c r="W42" i="14"/>
  <c r="V42" i="14"/>
  <c r="U42" i="14"/>
  <c r="T42" i="14"/>
  <c r="S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Y41" i="14"/>
  <c r="X41" i="14"/>
  <c r="W41" i="14"/>
  <c r="V41" i="14"/>
  <c r="U41" i="14"/>
  <c r="T41" i="14"/>
  <c r="S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Y40" i="14"/>
  <c r="X40" i="14"/>
  <c r="W40" i="14"/>
  <c r="V40" i="14"/>
  <c r="U40" i="14"/>
  <c r="T40" i="14"/>
  <c r="S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Y39" i="14"/>
  <c r="X39" i="14"/>
  <c r="W39" i="14"/>
  <c r="V39" i="14"/>
  <c r="U39" i="14"/>
  <c r="T39" i="14"/>
  <c r="S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Y38" i="14"/>
  <c r="X38" i="14"/>
  <c r="W38" i="14"/>
  <c r="V38" i="14"/>
  <c r="U38" i="14"/>
  <c r="T38" i="14"/>
  <c r="S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Y37" i="14"/>
  <c r="X37" i="14"/>
  <c r="W37" i="14"/>
  <c r="V37" i="14"/>
  <c r="U37" i="14"/>
  <c r="T37" i="14"/>
  <c r="S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Y36" i="14"/>
  <c r="X36" i="14"/>
  <c r="W36" i="14"/>
  <c r="V36" i="14"/>
  <c r="U36" i="14"/>
  <c r="T36" i="14"/>
  <c r="S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Y35" i="14"/>
  <c r="X35" i="14"/>
  <c r="W35" i="14"/>
  <c r="V35" i="14"/>
  <c r="U35" i="14"/>
  <c r="T35" i="14"/>
  <c r="S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Y34" i="14"/>
  <c r="X34" i="14"/>
  <c r="W34" i="14"/>
  <c r="V34" i="14"/>
  <c r="U34" i="14"/>
  <c r="T34" i="14"/>
  <c r="S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Y33" i="14"/>
  <c r="X33" i="14"/>
  <c r="W33" i="14"/>
  <c r="V33" i="14"/>
  <c r="U33" i="14"/>
  <c r="T33" i="14"/>
  <c r="S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Y32" i="14"/>
  <c r="X32" i="14"/>
  <c r="W32" i="14"/>
  <c r="V32" i="14"/>
  <c r="U32" i="14"/>
  <c r="T32" i="14"/>
  <c r="S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Y31" i="14"/>
  <c r="X31" i="14"/>
  <c r="W31" i="14"/>
  <c r="V31" i="14"/>
  <c r="U31" i="14"/>
  <c r="T31" i="14"/>
  <c r="S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Y30" i="14"/>
  <c r="X30" i="14"/>
  <c r="W30" i="14"/>
  <c r="V30" i="14"/>
  <c r="U30" i="14"/>
  <c r="T30" i="14"/>
  <c r="S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Y29" i="14"/>
  <c r="X29" i="14"/>
  <c r="W29" i="14"/>
  <c r="V29" i="14"/>
  <c r="U29" i="14"/>
  <c r="T29" i="14"/>
  <c r="S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Y28" i="14"/>
  <c r="X28" i="14"/>
  <c r="W28" i="14"/>
  <c r="V28" i="14"/>
  <c r="U28" i="14"/>
  <c r="T28" i="14"/>
  <c r="S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Y27" i="14"/>
  <c r="X27" i="14"/>
  <c r="W27" i="14"/>
  <c r="V27" i="14"/>
  <c r="U27" i="14"/>
  <c r="T27" i="14"/>
  <c r="S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Y26" i="14"/>
  <c r="X26" i="14"/>
  <c r="W26" i="14"/>
  <c r="V26" i="14"/>
  <c r="U26" i="14"/>
  <c r="T26" i="14"/>
  <c r="S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Y25" i="14"/>
  <c r="X25" i="14"/>
  <c r="W25" i="14"/>
  <c r="V25" i="14"/>
  <c r="U25" i="14"/>
  <c r="T25" i="14"/>
  <c r="S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Y24" i="14"/>
  <c r="X24" i="14"/>
  <c r="W24" i="14"/>
  <c r="V24" i="14"/>
  <c r="U24" i="14"/>
  <c r="T24" i="14"/>
  <c r="S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Y23" i="14"/>
  <c r="X23" i="14"/>
  <c r="W23" i="14"/>
  <c r="V23" i="14"/>
  <c r="U23" i="14"/>
  <c r="T23" i="14"/>
  <c r="S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Y22" i="14"/>
  <c r="X22" i="14"/>
  <c r="W22" i="14"/>
  <c r="V22" i="14"/>
  <c r="U22" i="14"/>
  <c r="T22" i="14"/>
  <c r="S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Y21" i="14"/>
  <c r="X21" i="14"/>
  <c r="W21" i="14"/>
  <c r="V21" i="14"/>
  <c r="U21" i="14"/>
  <c r="T21" i="14"/>
  <c r="S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Y20" i="14"/>
  <c r="X20" i="14"/>
  <c r="W20" i="14"/>
  <c r="V20" i="14"/>
  <c r="U20" i="14"/>
  <c r="T20" i="14"/>
  <c r="S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Y19" i="14"/>
  <c r="X19" i="14"/>
  <c r="W19" i="14"/>
  <c r="V19" i="14"/>
  <c r="U19" i="14"/>
  <c r="T19" i="14"/>
  <c r="S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Y18" i="14"/>
  <c r="X18" i="14"/>
  <c r="W18" i="14"/>
  <c r="V18" i="14"/>
  <c r="U18" i="14"/>
  <c r="T18" i="14"/>
  <c r="S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Y17" i="14"/>
  <c r="X17" i="14"/>
  <c r="W17" i="14"/>
  <c r="V17" i="14"/>
  <c r="U17" i="14"/>
  <c r="T17" i="14"/>
  <c r="S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Y16" i="14"/>
  <c r="X16" i="14"/>
  <c r="W16" i="14"/>
  <c r="V16" i="14"/>
  <c r="U16" i="14"/>
  <c r="T16" i="14"/>
  <c r="S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Y15" i="14"/>
  <c r="X15" i="14"/>
  <c r="W15" i="14"/>
  <c r="V15" i="14"/>
  <c r="U15" i="14"/>
  <c r="T15" i="14"/>
  <c r="S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Y14" i="14"/>
  <c r="X14" i="14"/>
  <c r="W14" i="14"/>
  <c r="V14" i="14"/>
  <c r="U14" i="14"/>
  <c r="T14" i="14"/>
  <c r="S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Y13" i="14"/>
  <c r="X13" i="14"/>
  <c r="W13" i="14"/>
  <c r="V13" i="14"/>
  <c r="U13" i="14"/>
  <c r="T13" i="14"/>
  <c r="S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Y12" i="14"/>
  <c r="X12" i="14"/>
  <c r="W12" i="14"/>
  <c r="V12" i="14"/>
  <c r="U12" i="14"/>
  <c r="T12" i="14"/>
  <c r="S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Y11" i="14"/>
  <c r="X11" i="14"/>
  <c r="W11" i="14"/>
  <c r="V11" i="14"/>
  <c r="U11" i="14"/>
  <c r="T11" i="14"/>
  <c r="S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Y10" i="14"/>
  <c r="X10" i="14"/>
  <c r="W10" i="14"/>
  <c r="V10" i="14"/>
  <c r="U10" i="14"/>
  <c r="T10" i="14"/>
  <c r="S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Y113" i="13"/>
  <c r="X113" i="13"/>
  <c r="W113" i="13"/>
  <c r="V113" i="13"/>
  <c r="U113" i="13"/>
  <c r="R113" i="13"/>
  <c r="S113" i="13"/>
  <c r="T113" i="13"/>
  <c r="Q113" i="13"/>
  <c r="P113" i="13"/>
  <c r="O113" i="13"/>
  <c r="N113" i="13"/>
  <c r="M113" i="13"/>
  <c r="J113" i="13"/>
  <c r="K113" i="13"/>
  <c r="L113" i="13"/>
  <c r="I113" i="13"/>
  <c r="H113" i="13"/>
  <c r="G113" i="13"/>
  <c r="F113" i="13"/>
  <c r="D113" i="13" s="1"/>
  <c r="E113" i="13"/>
  <c r="C113" i="13"/>
  <c r="Y112" i="13"/>
  <c r="X112" i="13"/>
  <c r="W112" i="13"/>
  <c r="V112" i="13"/>
  <c r="U112" i="13"/>
  <c r="T112" i="13" s="1"/>
  <c r="R112" i="13"/>
  <c r="S112" i="13"/>
  <c r="Q112" i="13"/>
  <c r="P112" i="13"/>
  <c r="O112" i="13"/>
  <c r="N112" i="13"/>
  <c r="M112" i="13"/>
  <c r="L112" i="13" s="1"/>
  <c r="J112" i="13"/>
  <c r="K112" i="13"/>
  <c r="I112" i="13"/>
  <c r="H112" i="13"/>
  <c r="G112" i="13"/>
  <c r="F112" i="13"/>
  <c r="E112" i="13"/>
  <c r="D112" i="13" s="1"/>
  <c r="C112" i="13"/>
  <c r="Y111" i="13"/>
  <c r="X111" i="13"/>
  <c r="W111" i="13"/>
  <c r="V111" i="13"/>
  <c r="U111" i="13"/>
  <c r="R111" i="13"/>
  <c r="T111" i="13" s="1"/>
  <c r="S111" i="13"/>
  <c r="Q111" i="13"/>
  <c r="P111" i="13"/>
  <c r="O111" i="13"/>
  <c r="N111" i="13"/>
  <c r="M111" i="13"/>
  <c r="J111" i="13"/>
  <c r="L111" i="13" s="1"/>
  <c r="K111" i="13"/>
  <c r="I111" i="13"/>
  <c r="H111" i="13"/>
  <c r="G111" i="13"/>
  <c r="F111" i="13"/>
  <c r="E111" i="13"/>
  <c r="C111" i="13"/>
  <c r="D111" i="13" s="1"/>
  <c r="Y110" i="13"/>
  <c r="X110" i="13"/>
  <c r="W110" i="13"/>
  <c r="V110" i="13"/>
  <c r="U110" i="13"/>
  <c r="R110" i="13"/>
  <c r="S110" i="13"/>
  <c r="T110" i="13" s="1"/>
  <c r="Q110" i="13"/>
  <c r="P110" i="13"/>
  <c r="O110" i="13"/>
  <c r="N110" i="13"/>
  <c r="M110" i="13"/>
  <c r="J110" i="13"/>
  <c r="K110" i="13"/>
  <c r="L110" i="13" s="1"/>
  <c r="I110" i="13"/>
  <c r="H110" i="13"/>
  <c r="G110" i="13"/>
  <c r="F110" i="13"/>
  <c r="E110" i="13"/>
  <c r="C110" i="13"/>
  <c r="D110" i="13"/>
  <c r="Y109" i="13"/>
  <c r="X109" i="13"/>
  <c r="W109" i="13"/>
  <c r="V109" i="13"/>
  <c r="U109" i="13"/>
  <c r="R109" i="13"/>
  <c r="S109" i="13"/>
  <c r="T109" i="13"/>
  <c r="Q109" i="13"/>
  <c r="P109" i="13"/>
  <c r="O109" i="13"/>
  <c r="N109" i="13"/>
  <c r="M109" i="13"/>
  <c r="J109" i="13"/>
  <c r="K109" i="13"/>
  <c r="L109" i="13"/>
  <c r="I109" i="13"/>
  <c r="H109" i="13"/>
  <c r="G109" i="13"/>
  <c r="F109" i="13"/>
  <c r="E109" i="13"/>
  <c r="D109" i="13" s="1"/>
  <c r="C109" i="13"/>
  <c r="Y108" i="13"/>
  <c r="X108" i="13"/>
  <c r="W108" i="13"/>
  <c r="V108" i="13"/>
  <c r="U108" i="13"/>
  <c r="R108" i="13"/>
  <c r="T108" i="13" s="1"/>
  <c r="S108" i="13"/>
  <c r="Q108" i="13"/>
  <c r="P108" i="13"/>
  <c r="O108" i="13"/>
  <c r="N108" i="13"/>
  <c r="M108" i="13"/>
  <c r="L108" i="13" s="1"/>
  <c r="J108" i="13"/>
  <c r="K108" i="13"/>
  <c r="I108" i="13"/>
  <c r="H108" i="13"/>
  <c r="G108" i="13"/>
  <c r="F108" i="13"/>
  <c r="E108" i="13"/>
  <c r="C108" i="13"/>
  <c r="D108" i="13" s="1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R110" i="12"/>
  <c r="S110" i="12"/>
  <c r="T110" i="12"/>
  <c r="U110" i="12"/>
  <c r="V110" i="12"/>
  <c r="W110" i="12"/>
  <c r="X110" i="12"/>
  <c r="Y110" i="12"/>
  <c r="AD110" i="12"/>
  <c r="J110" i="12"/>
  <c r="K110" i="12"/>
  <c r="L110" i="12"/>
  <c r="M110" i="12"/>
  <c r="AC110" i="12" s="1"/>
  <c r="N110" i="12"/>
  <c r="O110" i="12"/>
  <c r="P110" i="12"/>
  <c r="Q110" i="12"/>
  <c r="C110" i="12"/>
  <c r="D110" i="12"/>
  <c r="E110" i="12"/>
  <c r="F110" i="12"/>
  <c r="G110" i="12"/>
  <c r="H110" i="12"/>
  <c r="I110" i="12"/>
  <c r="AB110" i="12"/>
  <c r="R109" i="12"/>
  <c r="S109" i="12"/>
  <c r="T109" i="12"/>
  <c r="U109" i="12"/>
  <c r="AD109" i="12" s="1"/>
  <c r="V109" i="12"/>
  <c r="W109" i="12"/>
  <c r="X109" i="12"/>
  <c r="Y109" i="12"/>
  <c r="J109" i="12"/>
  <c r="K109" i="12"/>
  <c r="AC109" i="12" s="1"/>
  <c r="L109" i="12"/>
  <c r="M109" i="12"/>
  <c r="N109" i="12"/>
  <c r="O109" i="12"/>
  <c r="P109" i="12"/>
  <c r="Q109" i="12"/>
  <c r="C109" i="12"/>
  <c r="D109" i="12"/>
  <c r="E109" i="12"/>
  <c r="AB109" i="12" s="1"/>
  <c r="F109" i="12"/>
  <c r="G109" i="12"/>
  <c r="H109" i="12"/>
  <c r="I109" i="12"/>
  <c r="R108" i="12"/>
  <c r="S108" i="12"/>
  <c r="T108" i="12"/>
  <c r="U108" i="12"/>
  <c r="V108" i="12"/>
  <c r="W108" i="12"/>
  <c r="AD108" i="12" s="1"/>
  <c r="X108" i="12"/>
  <c r="Y108" i="12"/>
  <c r="J108" i="12"/>
  <c r="K108" i="12"/>
  <c r="L108" i="12"/>
  <c r="M108" i="12"/>
  <c r="N108" i="12"/>
  <c r="O108" i="12"/>
  <c r="P108" i="12"/>
  <c r="Q108" i="12"/>
  <c r="AC108" i="12"/>
  <c r="C108" i="12"/>
  <c r="D108" i="12"/>
  <c r="E108" i="12"/>
  <c r="F108" i="12"/>
  <c r="G108" i="12"/>
  <c r="H108" i="12"/>
  <c r="I108" i="12"/>
  <c r="AB108" i="12"/>
  <c r="R107" i="12"/>
  <c r="S107" i="12"/>
  <c r="T107" i="12"/>
  <c r="U107" i="12"/>
  <c r="AD107" i="12" s="1"/>
  <c r="V107" i="12"/>
  <c r="W107" i="12"/>
  <c r="X107" i="12"/>
  <c r="Y107" i="12"/>
  <c r="J107" i="12"/>
  <c r="K107" i="12"/>
  <c r="L107" i="12"/>
  <c r="AC107" i="12" s="1"/>
  <c r="M107" i="12"/>
  <c r="N107" i="12"/>
  <c r="O107" i="12"/>
  <c r="P107" i="12"/>
  <c r="Q107" i="12"/>
  <c r="C107" i="12"/>
  <c r="D107" i="12"/>
  <c r="AB107" i="12" s="1"/>
  <c r="E107" i="12"/>
  <c r="F107" i="12"/>
  <c r="G107" i="12"/>
  <c r="H107" i="12"/>
  <c r="I107" i="12"/>
  <c r="R106" i="12"/>
  <c r="S106" i="12"/>
  <c r="T106" i="12"/>
  <c r="U106" i="12"/>
  <c r="V106" i="12"/>
  <c r="W106" i="12"/>
  <c r="X106" i="12"/>
  <c r="Y106" i="12"/>
  <c r="AD106" i="12"/>
  <c r="J106" i="12"/>
  <c r="K106" i="12"/>
  <c r="L106" i="12"/>
  <c r="M106" i="12"/>
  <c r="N106" i="12"/>
  <c r="O106" i="12"/>
  <c r="P106" i="12"/>
  <c r="Q106" i="12"/>
  <c r="AC106" i="12"/>
  <c r="C106" i="12"/>
  <c r="D106" i="12"/>
  <c r="E106" i="12"/>
  <c r="F106" i="12"/>
  <c r="G106" i="12"/>
  <c r="H106" i="12"/>
  <c r="I106" i="12"/>
  <c r="AB106" i="12"/>
  <c r="R105" i="12"/>
  <c r="S105" i="12"/>
  <c r="T105" i="12"/>
  <c r="U105" i="12"/>
  <c r="V105" i="12"/>
  <c r="W105" i="12"/>
  <c r="X105" i="12"/>
  <c r="Y105" i="12"/>
  <c r="AD105" i="12"/>
  <c r="J105" i="12"/>
  <c r="K105" i="12"/>
  <c r="L105" i="12"/>
  <c r="M105" i="12"/>
  <c r="AC105" i="12" s="1"/>
  <c r="N105" i="12"/>
  <c r="O105" i="12"/>
  <c r="P105" i="12"/>
  <c r="Q105" i="12"/>
  <c r="C105" i="12"/>
  <c r="D105" i="12"/>
  <c r="E105" i="12"/>
  <c r="F105" i="12"/>
  <c r="G105" i="12"/>
  <c r="H105" i="12"/>
  <c r="I105" i="12"/>
  <c r="AB105" i="12"/>
  <c r="R104" i="12"/>
  <c r="S104" i="12"/>
  <c r="T104" i="12"/>
  <c r="U104" i="12"/>
  <c r="AD104" i="12" s="1"/>
  <c r="V104" i="12"/>
  <c r="W104" i="12"/>
  <c r="X104" i="12"/>
  <c r="Y104" i="12"/>
  <c r="J104" i="12"/>
  <c r="K104" i="12"/>
  <c r="L104" i="12"/>
  <c r="AC104" i="12" s="1"/>
  <c r="M104" i="12"/>
  <c r="N104" i="12"/>
  <c r="O104" i="12"/>
  <c r="P104" i="12"/>
  <c r="Q104" i="12"/>
  <c r="C104" i="12"/>
  <c r="D104" i="12"/>
  <c r="AB104" i="12" s="1"/>
  <c r="E104" i="12"/>
  <c r="F104" i="12"/>
  <c r="G104" i="12"/>
  <c r="H104" i="12"/>
  <c r="I104" i="12"/>
  <c r="R103" i="12"/>
  <c r="S103" i="12"/>
  <c r="AD103" i="12" s="1"/>
  <c r="T103" i="12"/>
  <c r="U103" i="12"/>
  <c r="V103" i="12"/>
  <c r="W103" i="12"/>
  <c r="X103" i="12"/>
  <c r="Y103" i="12"/>
  <c r="J103" i="12"/>
  <c r="K103" i="12"/>
  <c r="L103" i="12"/>
  <c r="M103" i="12"/>
  <c r="N103" i="12"/>
  <c r="O103" i="12"/>
  <c r="P103" i="12"/>
  <c r="Q103" i="12"/>
  <c r="AC103" i="12"/>
  <c r="C103" i="12"/>
  <c r="D103" i="12"/>
  <c r="E103" i="12"/>
  <c r="F103" i="12"/>
  <c r="G103" i="12"/>
  <c r="H103" i="12"/>
  <c r="I103" i="12"/>
  <c r="AB103" i="12"/>
  <c r="R102" i="12"/>
  <c r="S102" i="12"/>
  <c r="T102" i="12"/>
  <c r="U102" i="12"/>
  <c r="AD102" i="12" s="1"/>
  <c r="V102" i="12"/>
  <c r="W102" i="12"/>
  <c r="X102" i="12"/>
  <c r="Y102" i="12"/>
  <c r="J102" i="12"/>
  <c r="K102" i="12"/>
  <c r="L102" i="12"/>
  <c r="AC102" i="12" s="1"/>
  <c r="M102" i="12"/>
  <c r="N102" i="12"/>
  <c r="O102" i="12"/>
  <c r="P102" i="12"/>
  <c r="Q102" i="12"/>
  <c r="C102" i="12"/>
  <c r="D102" i="12"/>
  <c r="AB102" i="12" s="1"/>
  <c r="E102" i="12"/>
  <c r="F102" i="12"/>
  <c r="G102" i="12"/>
  <c r="H102" i="12"/>
  <c r="I102" i="12"/>
  <c r="R101" i="12"/>
  <c r="S101" i="12"/>
  <c r="AD101" i="12" s="1"/>
  <c r="T101" i="12"/>
  <c r="U101" i="12"/>
  <c r="V101" i="12"/>
  <c r="W101" i="12"/>
  <c r="X101" i="12"/>
  <c r="Y101" i="12"/>
  <c r="J101" i="12"/>
  <c r="K101" i="12"/>
  <c r="L101" i="12"/>
  <c r="M101" i="12"/>
  <c r="N101" i="12"/>
  <c r="O101" i="12"/>
  <c r="P101" i="12"/>
  <c r="Q101" i="12"/>
  <c r="AC101" i="12"/>
  <c r="C101" i="12"/>
  <c r="D101" i="12"/>
  <c r="E101" i="12"/>
  <c r="F101" i="12"/>
  <c r="G101" i="12"/>
  <c r="H101" i="12"/>
  <c r="I101" i="12"/>
  <c r="AB101" i="12"/>
  <c r="R100" i="12"/>
  <c r="S100" i="12"/>
  <c r="T100" i="12"/>
  <c r="U100" i="12"/>
  <c r="AD100" i="12" s="1"/>
  <c r="V100" i="12"/>
  <c r="W100" i="12"/>
  <c r="X100" i="12"/>
  <c r="Y100" i="12"/>
  <c r="J100" i="12"/>
  <c r="K100" i="12"/>
  <c r="L100" i="12"/>
  <c r="AC100" i="12" s="1"/>
  <c r="M100" i="12"/>
  <c r="N100" i="12"/>
  <c r="O100" i="12"/>
  <c r="P100" i="12"/>
  <c r="Q100" i="12"/>
  <c r="C100" i="12"/>
  <c r="D100" i="12"/>
  <c r="AB100" i="12" s="1"/>
  <c r="E100" i="12"/>
  <c r="F100" i="12"/>
  <c r="G100" i="12"/>
  <c r="H100" i="12"/>
  <c r="I100" i="12"/>
  <c r="R99" i="12"/>
  <c r="S99" i="12"/>
  <c r="AD99" i="12" s="1"/>
  <c r="T99" i="12"/>
  <c r="U99" i="12"/>
  <c r="V99" i="12"/>
  <c r="W99" i="12"/>
  <c r="X99" i="12"/>
  <c r="Y99" i="12"/>
  <c r="J99" i="12"/>
  <c r="K99" i="12"/>
  <c r="L99" i="12"/>
  <c r="M99" i="12"/>
  <c r="N99" i="12"/>
  <c r="O99" i="12"/>
  <c r="P99" i="12"/>
  <c r="Q99" i="12"/>
  <c r="AC99" i="12"/>
  <c r="C99" i="12"/>
  <c r="D99" i="12"/>
  <c r="E99" i="12"/>
  <c r="F99" i="12"/>
  <c r="G99" i="12"/>
  <c r="H99" i="12"/>
  <c r="I99" i="12"/>
  <c r="AB99" i="12"/>
  <c r="R98" i="12"/>
  <c r="S98" i="12"/>
  <c r="T98" i="12"/>
  <c r="U98" i="12"/>
  <c r="AD98" i="12" s="1"/>
  <c r="V98" i="12"/>
  <c r="W98" i="12"/>
  <c r="X98" i="12"/>
  <c r="Y98" i="12"/>
  <c r="J98" i="12"/>
  <c r="K98" i="12"/>
  <c r="AC98" i="12" s="1"/>
  <c r="L98" i="12"/>
  <c r="M98" i="12"/>
  <c r="N98" i="12"/>
  <c r="O98" i="12"/>
  <c r="P98" i="12"/>
  <c r="Q98" i="12"/>
  <c r="C98" i="12"/>
  <c r="D98" i="12"/>
  <c r="AB98" i="12" s="1"/>
  <c r="E98" i="12"/>
  <c r="F98" i="12"/>
  <c r="G98" i="12"/>
  <c r="H98" i="12"/>
  <c r="I98" i="12"/>
  <c r="R97" i="12"/>
  <c r="S97" i="12"/>
  <c r="AD97" i="12" s="1"/>
  <c r="T97" i="12"/>
  <c r="U97" i="12"/>
  <c r="V97" i="12"/>
  <c r="W97" i="12"/>
  <c r="X97" i="12"/>
  <c r="Y97" i="12"/>
  <c r="J97" i="12"/>
  <c r="K97" i="12"/>
  <c r="L97" i="12"/>
  <c r="M97" i="12"/>
  <c r="N97" i="12"/>
  <c r="O97" i="12"/>
  <c r="P97" i="12"/>
  <c r="Q97" i="12"/>
  <c r="AC97" i="12"/>
  <c r="C97" i="12"/>
  <c r="D97" i="12"/>
  <c r="E97" i="12"/>
  <c r="F97" i="12"/>
  <c r="G97" i="12"/>
  <c r="H97" i="12"/>
  <c r="I97" i="12"/>
  <c r="AB97" i="12"/>
  <c r="R96" i="12"/>
  <c r="S96" i="12"/>
  <c r="T96" i="12"/>
  <c r="U96" i="12"/>
  <c r="AD96" i="12" s="1"/>
  <c r="V96" i="12"/>
  <c r="W96" i="12"/>
  <c r="X96" i="12"/>
  <c r="Y96" i="12"/>
  <c r="J96" i="12"/>
  <c r="K96" i="12"/>
  <c r="L96" i="12"/>
  <c r="AC96" i="12" s="1"/>
  <c r="M96" i="12"/>
  <c r="N96" i="12"/>
  <c r="O96" i="12"/>
  <c r="P96" i="12"/>
  <c r="Q96" i="12"/>
  <c r="C96" i="12"/>
  <c r="D96" i="12"/>
  <c r="AB96" i="12" s="1"/>
  <c r="E96" i="12"/>
  <c r="F96" i="12"/>
  <c r="G96" i="12"/>
  <c r="H96" i="12"/>
  <c r="I96" i="12"/>
  <c r="R95" i="12"/>
  <c r="S95" i="12"/>
  <c r="AD95" i="12" s="1"/>
  <c r="T95" i="12"/>
  <c r="U95" i="12"/>
  <c r="V95" i="12"/>
  <c r="W95" i="12"/>
  <c r="X95" i="12"/>
  <c r="Y95" i="12"/>
  <c r="J95" i="12"/>
  <c r="K95" i="12"/>
  <c r="L95" i="12"/>
  <c r="M95" i="12"/>
  <c r="N95" i="12"/>
  <c r="O95" i="12"/>
  <c r="P95" i="12"/>
  <c r="Q95" i="12"/>
  <c r="AC95" i="12"/>
  <c r="C95" i="12"/>
  <c r="D95" i="12"/>
  <c r="E95" i="12"/>
  <c r="F95" i="12"/>
  <c r="G95" i="12"/>
  <c r="H95" i="12"/>
  <c r="I95" i="12"/>
  <c r="AB95" i="12"/>
  <c r="R94" i="12"/>
  <c r="S94" i="12"/>
  <c r="T94" i="12"/>
  <c r="U94" i="12"/>
  <c r="AD94" i="12" s="1"/>
  <c r="V94" i="12"/>
  <c r="W94" i="12"/>
  <c r="X94" i="12"/>
  <c r="Y94" i="12"/>
  <c r="J94" i="12"/>
  <c r="K94" i="12"/>
  <c r="L94" i="12"/>
  <c r="AC94" i="12" s="1"/>
  <c r="M94" i="12"/>
  <c r="N94" i="12"/>
  <c r="O94" i="12"/>
  <c r="P94" i="12"/>
  <c r="Q94" i="12"/>
  <c r="C94" i="12"/>
  <c r="D94" i="12"/>
  <c r="AB94" i="12" s="1"/>
  <c r="E94" i="12"/>
  <c r="F94" i="12"/>
  <c r="G94" i="12"/>
  <c r="H94" i="12"/>
  <c r="I94" i="12"/>
  <c r="R93" i="12"/>
  <c r="S93" i="12"/>
  <c r="AD93" i="12" s="1"/>
  <c r="T93" i="12"/>
  <c r="U93" i="12"/>
  <c r="V93" i="12"/>
  <c r="W93" i="12"/>
  <c r="X93" i="12"/>
  <c r="Y93" i="12"/>
  <c r="J93" i="12"/>
  <c r="K93" i="12"/>
  <c r="L93" i="12"/>
  <c r="M93" i="12"/>
  <c r="N93" i="12"/>
  <c r="O93" i="12"/>
  <c r="P93" i="12"/>
  <c r="Q93" i="12"/>
  <c r="AC93" i="12"/>
  <c r="C93" i="12"/>
  <c r="D93" i="12"/>
  <c r="E93" i="12"/>
  <c r="F93" i="12"/>
  <c r="G93" i="12"/>
  <c r="H93" i="12"/>
  <c r="I93" i="12"/>
  <c r="AB93" i="12"/>
  <c r="R92" i="12"/>
  <c r="S92" i="12"/>
  <c r="T92" i="12"/>
  <c r="U92" i="12"/>
  <c r="AD92" i="12" s="1"/>
  <c r="V92" i="12"/>
  <c r="W92" i="12"/>
  <c r="X92" i="12"/>
  <c r="Y92" i="12"/>
  <c r="J92" i="12"/>
  <c r="K92" i="12"/>
  <c r="L92" i="12"/>
  <c r="AC92" i="12" s="1"/>
  <c r="M92" i="12"/>
  <c r="N92" i="12"/>
  <c r="O92" i="12"/>
  <c r="P92" i="12"/>
  <c r="Q92" i="12"/>
  <c r="C92" i="12"/>
  <c r="D92" i="12"/>
  <c r="AB92" i="12" s="1"/>
  <c r="E92" i="12"/>
  <c r="F92" i="12"/>
  <c r="G92" i="12"/>
  <c r="H92" i="12"/>
  <c r="I92" i="12"/>
  <c r="R91" i="12"/>
  <c r="S91" i="12"/>
  <c r="AD91" i="12" s="1"/>
  <c r="T91" i="12"/>
  <c r="U91" i="12"/>
  <c r="V91" i="12"/>
  <c r="W91" i="12"/>
  <c r="X91" i="12"/>
  <c r="Y91" i="12"/>
  <c r="J91" i="12"/>
  <c r="K91" i="12"/>
  <c r="L91" i="12"/>
  <c r="M91" i="12"/>
  <c r="N91" i="12"/>
  <c r="O91" i="12"/>
  <c r="P91" i="12"/>
  <c r="Q91" i="12"/>
  <c r="AC91" i="12"/>
  <c r="C91" i="12"/>
  <c r="D91" i="12"/>
  <c r="E91" i="12"/>
  <c r="F91" i="12"/>
  <c r="G91" i="12"/>
  <c r="H91" i="12"/>
  <c r="I91" i="12"/>
  <c r="AB91" i="12"/>
  <c r="R90" i="12"/>
  <c r="S90" i="12"/>
  <c r="T90" i="12"/>
  <c r="U90" i="12"/>
  <c r="AD90" i="12" s="1"/>
  <c r="V90" i="12"/>
  <c r="W90" i="12"/>
  <c r="X90" i="12"/>
  <c r="Y90" i="12"/>
  <c r="J90" i="12"/>
  <c r="K90" i="12"/>
  <c r="L90" i="12"/>
  <c r="AC90" i="12" s="1"/>
  <c r="M90" i="12"/>
  <c r="N90" i="12"/>
  <c r="O90" i="12"/>
  <c r="P90" i="12"/>
  <c r="Q90" i="12"/>
  <c r="C90" i="12"/>
  <c r="D90" i="12"/>
  <c r="E90" i="12"/>
  <c r="F90" i="12"/>
  <c r="G90" i="12"/>
  <c r="H90" i="12"/>
  <c r="AB90" i="12" s="1"/>
  <c r="I90" i="12"/>
  <c r="R89" i="12"/>
  <c r="S89" i="12"/>
  <c r="T89" i="12"/>
  <c r="U89" i="12"/>
  <c r="V89" i="12"/>
  <c r="W89" i="12"/>
  <c r="X89" i="12"/>
  <c r="Y89" i="12"/>
  <c r="AD89" i="12"/>
  <c r="J89" i="12"/>
  <c r="K89" i="12"/>
  <c r="L89" i="12"/>
  <c r="M89" i="12"/>
  <c r="N89" i="12"/>
  <c r="O89" i="12"/>
  <c r="P89" i="12"/>
  <c r="Q89" i="12"/>
  <c r="AC89" i="12"/>
  <c r="C89" i="12"/>
  <c r="D89" i="12"/>
  <c r="E89" i="12"/>
  <c r="F89" i="12"/>
  <c r="G89" i="12"/>
  <c r="H89" i="12"/>
  <c r="I89" i="12"/>
  <c r="AB89" i="12"/>
  <c r="R88" i="12"/>
  <c r="S88" i="12"/>
  <c r="T88" i="12"/>
  <c r="U88" i="12"/>
  <c r="V88" i="12"/>
  <c r="W88" i="12"/>
  <c r="X88" i="12"/>
  <c r="Y88" i="12"/>
  <c r="AD88" i="12"/>
  <c r="J88" i="12"/>
  <c r="K88" i="12"/>
  <c r="L88" i="12"/>
  <c r="M88" i="12"/>
  <c r="N88" i="12"/>
  <c r="O88" i="12"/>
  <c r="P88" i="12"/>
  <c r="Q88" i="12"/>
  <c r="AC88" i="12"/>
  <c r="C88" i="12"/>
  <c r="D88" i="12"/>
  <c r="E88" i="12"/>
  <c r="F88" i="12"/>
  <c r="G88" i="12"/>
  <c r="H88" i="12"/>
  <c r="I88" i="12"/>
  <c r="R87" i="12"/>
  <c r="S87" i="12"/>
  <c r="T87" i="12"/>
  <c r="U87" i="12"/>
  <c r="V87" i="12"/>
  <c r="W87" i="12"/>
  <c r="X87" i="12"/>
  <c r="Y87" i="12"/>
  <c r="AD87" i="12"/>
  <c r="J87" i="12"/>
  <c r="K87" i="12"/>
  <c r="L87" i="12"/>
  <c r="M87" i="12"/>
  <c r="N87" i="12"/>
  <c r="O87" i="12"/>
  <c r="P87" i="12"/>
  <c r="Q87" i="12"/>
  <c r="AC87" i="12"/>
  <c r="C87" i="12"/>
  <c r="D87" i="12"/>
  <c r="E87" i="12"/>
  <c r="F87" i="12"/>
  <c r="G87" i="12"/>
  <c r="H87" i="12"/>
  <c r="I87" i="12"/>
  <c r="AB87" i="12"/>
  <c r="R86" i="12"/>
  <c r="S86" i="12"/>
  <c r="T86" i="12"/>
  <c r="U86" i="12"/>
  <c r="V86" i="12"/>
  <c r="W86" i="12"/>
  <c r="X86" i="12"/>
  <c r="Y86" i="12"/>
  <c r="AD86" i="12" s="1"/>
  <c r="J86" i="12"/>
  <c r="K86" i="12"/>
  <c r="L86" i="12"/>
  <c r="M86" i="12"/>
  <c r="N86" i="12"/>
  <c r="O86" i="12"/>
  <c r="P86" i="12"/>
  <c r="Q86" i="12"/>
  <c r="AC86" i="12"/>
  <c r="C86" i="12"/>
  <c r="D86" i="12"/>
  <c r="E86" i="12"/>
  <c r="F86" i="12"/>
  <c r="G86" i="12"/>
  <c r="H86" i="12"/>
  <c r="I86" i="12"/>
  <c r="R85" i="12"/>
  <c r="S85" i="12"/>
  <c r="T85" i="12"/>
  <c r="U85" i="12"/>
  <c r="V85" i="12"/>
  <c r="W85" i="12"/>
  <c r="X85" i="12"/>
  <c r="Y85" i="12"/>
  <c r="AD85" i="12"/>
  <c r="J85" i="12"/>
  <c r="K85" i="12"/>
  <c r="L85" i="12"/>
  <c r="M85" i="12"/>
  <c r="N85" i="12"/>
  <c r="O85" i="12"/>
  <c r="P85" i="12"/>
  <c r="Q85" i="12"/>
  <c r="AC85" i="12" s="1"/>
  <c r="C85" i="12"/>
  <c r="D85" i="12"/>
  <c r="E85" i="12"/>
  <c r="F85" i="12"/>
  <c r="G85" i="12"/>
  <c r="H85" i="12"/>
  <c r="I85" i="12"/>
  <c r="AB85" i="12"/>
  <c r="R84" i="12"/>
  <c r="S84" i="12"/>
  <c r="T84" i="12"/>
  <c r="U84" i="12"/>
  <c r="AD84" i="12" s="1"/>
  <c r="V84" i="12"/>
  <c r="W84" i="12"/>
  <c r="X84" i="12"/>
  <c r="Y84" i="12"/>
  <c r="J84" i="12"/>
  <c r="K84" i="12"/>
  <c r="L84" i="12"/>
  <c r="M84" i="12"/>
  <c r="N84" i="12"/>
  <c r="O84" i="12"/>
  <c r="P84" i="12"/>
  <c r="AC84" i="12" s="1"/>
  <c r="Q84" i="12"/>
  <c r="C84" i="12"/>
  <c r="D84" i="12"/>
  <c r="E84" i="12"/>
  <c r="F84" i="12"/>
  <c r="G84" i="12"/>
  <c r="H84" i="12"/>
  <c r="I84" i="12"/>
  <c r="R83" i="12"/>
  <c r="S83" i="12"/>
  <c r="T83" i="12"/>
  <c r="U83" i="12"/>
  <c r="V83" i="12"/>
  <c r="W83" i="12"/>
  <c r="X83" i="12"/>
  <c r="Y83" i="12"/>
  <c r="AD83" i="12"/>
  <c r="J83" i="12"/>
  <c r="K83" i="12"/>
  <c r="L83" i="12"/>
  <c r="M83" i="12"/>
  <c r="N83" i="12"/>
  <c r="O83" i="12"/>
  <c r="P83" i="12"/>
  <c r="Q83" i="12"/>
  <c r="AC83" i="12" s="1"/>
  <c r="C83" i="12"/>
  <c r="D83" i="12"/>
  <c r="E83" i="12"/>
  <c r="F83" i="12"/>
  <c r="G83" i="12"/>
  <c r="H83" i="12"/>
  <c r="I83" i="12"/>
  <c r="AB83" i="12"/>
  <c r="R82" i="12"/>
  <c r="S82" i="12"/>
  <c r="AD82" i="12" s="1"/>
  <c r="T82" i="12"/>
  <c r="U82" i="12"/>
  <c r="V82" i="12"/>
  <c r="W82" i="12"/>
  <c r="X82" i="12"/>
  <c r="Y82" i="12"/>
  <c r="J82" i="12"/>
  <c r="K82" i="12"/>
  <c r="L82" i="12"/>
  <c r="M82" i="12"/>
  <c r="N82" i="12"/>
  <c r="O82" i="12"/>
  <c r="P82" i="12"/>
  <c r="Q82" i="12"/>
  <c r="AC82" i="12"/>
  <c r="C82" i="12"/>
  <c r="D82" i="12"/>
  <c r="E82" i="12"/>
  <c r="F82" i="12"/>
  <c r="G82" i="12"/>
  <c r="H82" i="12"/>
  <c r="I82" i="12"/>
  <c r="R81" i="12"/>
  <c r="S81" i="12"/>
  <c r="T81" i="12"/>
  <c r="U81" i="12"/>
  <c r="V81" i="12"/>
  <c r="W81" i="12"/>
  <c r="X81" i="12"/>
  <c r="Y81" i="12"/>
  <c r="AD81" i="12"/>
  <c r="J81" i="12"/>
  <c r="K81" i="12"/>
  <c r="L81" i="12"/>
  <c r="M81" i="12"/>
  <c r="N81" i="12"/>
  <c r="O81" i="12"/>
  <c r="P81" i="12"/>
  <c r="Q81" i="12"/>
  <c r="AC81" i="12" s="1"/>
  <c r="C81" i="12"/>
  <c r="D81" i="12"/>
  <c r="E81" i="12"/>
  <c r="F81" i="12"/>
  <c r="G81" i="12"/>
  <c r="H81" i="12"/>
  <c r="I81" i="12"/>
  <c r="AB81" i="12"/>
  <c r="R80" i="12"/>
  <c r="S80" i="12"/>
  <c r="T80" i="12"/>
  <c r="U80" i="12"/>
  <c r="V80" i="12"/>
  <c r="W80" i="12"/>
  <c r="X80" i="12"/>
  <c r="Y80" i="12"/>
  <c r="AD80" i="12" s="1"/>
  <c r="J80" i="12"/>
  <c r="K80" i="12"/>
  <c r="L80" i="12"/>
  <c r="AC80" i="12" s="1"/>
  <c r="M80" i="12"/>
  <c r="N80" i="12"/>
  <c r="O80" i="12"/>
  <c r="P80" i="12"/>
  <c r="Q80" i="12"/>
  <c r="C80" i="12"/>
  <c r="D80" i="12"/>
  <c r="E80" i="12"/>
  <c r="F80" i="12"/>
  <c r="G80" i="12"/>
  <c r="H80" i="12"/>
  <c r="I80" i="12"/>
  <c r="R79" i="12"/>
  <c r="S79" i="12"/>
  <c r="T79" i="12"/>
  <c r="U79" i="12"/>
  <c r="V79" i="12"/>
  <c r="W79" i="12"/>
  <c r="X79" i="12"/>
  <c r="Y79" i="12"/>
  <c r="AD79" i="12"/>
  <c r="J79" i="12"/>
  <c r="K79" i="12"/>
  <c r="L79" i="12"/>
  <c r="M79" i="12"/>
  <c r="N79" i="12"/>
  <c r="O79" i="12"/>
  <c r="P79" i="12"/>
  <c r="Q79" i="12"/>
  <c r="AC79" i="12" s="1"/>
  <c r="C79" i="12"/>
  <c r="D79" i="12"/>
  <c r="E79" i="12"/>
  <c r="F79" i="12"/>
  <c r="G79" i="12"/>
  <c r="H79" i="12"/>
  <c r="I79" i="12"/>
  <c r="AB79" i="12"/>
  <c r="R78" i="12"/>
  <c r="S78" i="12"/>
  <c r="T78" i="12"/>
  <c r="U78" i="12"/>
  <c r="V78" i="12"/>
  <c r="W78" i="12"/>
  <c r="X78" i="12"/>
  <c r="Y78" i="12"/>
  <c r="AD78" i="12"/>
  <c r="J78" i="12"/>
  <c r="K78" i="12"/>
  <c r="L78" i="12"/>
  <c r="M78" i="12"/>
  <c r="N78" i="12"/>
  <c r="O78" i="12"/>
  <c r="P78" i="12"/>
  <c r="Q78" i="12"/>
  <c r="AC78" i="12"/>
  <c r="C78" i="12"/>
  <c r="D78" i="12"/>
  <c r="E78" i="12"/>
  <c r="F78" i="12"/>
  <c r="G78" i="12"/>
  <c r="H78" i="12"/>
  <c r="I78" i="12"/>
  <c r="R77" i="12"/>
  <c r="S77" i="12"/>
  <c r="T77" i="12"/>
  <c r="U77" i="12"/>
  <c r="V77" i="12"/>
  <c r="W77" i="12"/>
  <c r="X77" i="12"/>
  <c r="Y77" i="12"/>
  <c r="AD77" i="12" s="1"/>
  <c r="J77" i="12"/>
  <c r="K77" i="12"/>
  <c r="L77" i="12"/>
  <c r="AC77" i="12" s="1"/>
  <c r="M77" i="12"/>
  <c r="N77" i="12"/>
  <c r="O77" i="12"/>
  <c r="P77" i="12"/>
  <c r="Q77" i="12"/>
  <c r="C77" i="12"/>
  <c r="D77" i="12"/>
  <c r="E77" i="12"/>
  <c r="F77" i="12"/>
  <c r="G77" i="12"/>
  <c r="H77" i="12"/>
  <c r="I77" i="12"/>
  <c r="AB77" i="12"/>
  <c r="R76" i="12"/>
  <c r="S76" i="12"/>
  <c r="T76" i="12"/>
  <c r="U76" i="12"/>
  <c r="V76" i="12"/>
  <c r="W76" i="12"/>
  <c r="X76" i="12"/>
  <c r="Y76" i="12"/>
  <c r="AD76" i="12"/>
  <c r="J76" i="12"/>
  <c r="K76" i="12"/>
  <c r="L76" i="12"/>
  <c r="M76" i="12"/>
  <c r="N76" i="12"/>
  <c r="O76" i="12"/>
  <c r="P76" i="12"/>
  <c r="Q76" i="12"/>
  <c r="AC76" i="12"/>
  <c r="C76" i="12"/>
  <c r="D76" i="12"/>
  <c r="E76" i="12"/>
  <c r="F76" i="12"/>
  <c r="G76" i="12"/>
  <c r="H76" i="12"/>
  <c r="I76" i="12"/>
  <c r="R75" i="12"/>
  <c r="S75" i="12"/>
  <c r="T75" i="12"/>
  <c r="U75" i="12"/>
  <c r="V75" i="12"/>
  <c r="W75" i="12"/>
  <c r="X75" i="12"/>
  <c r="Y75" i="12"/>
  <c r="AD75" i="12"/>
  <c r="J75" i="12"/>
  <c r="K75" i="12"/>
  <c r="L75" i="12"/>
  <c r="M75" i="12"/>
  <c r="N75" i="12"/>
  <c r="O75" i="12"/>
  <c r="P75" i="12"/>
  <c r="Q75" i="12"/>
  <c r="AC75" i="12" s="1"/>
  <c r="C75" i="12"/>
  <c r="D75" i="12"/>
  <c r="E75" i="12"/>
  <c r="F75" i="12"/>
  <c r="G75" i="12"/>
  <c r="H75" i="12"/>
  <c r="I75" i="12"/>
  <c r="AB75" i="12"/>
  <c r="R74" i="12"/>
  <c r="S74" i="12"/>
  <c r="T74" i="12"/>
  <c r="U74" i="12"/>
  <c r="V74" i="12"/>
  <c r="W74" i="12"/>
  <c r="X74" i="12"/>
  <c r="Y74" i="12"/>
  <c r="AD74" i="12"/>
  <c r="J74" i="12"/>
  <c r="K74" i="12"/>
  <c r="L74" i="12"/>
  <c r="M74" i="12"/>
  <c r="N74" i="12"/>
  <c r="O74" i="12"/>
  <c r="P74" i="12"/>
  <c r="Q74" i="12"/>
  <c r="AC74" i="12"/>
  <c r="C74" i="12"/>
  <c r="D74" i="12"/>
  <c r="E74" i="12"/>
  <c r="F74" i="12"/>
  <c r="G74" i="12"/>
  <c r="H74" i="12"/>
  <c r="I74" i="12"/>
  <c r="R73" i="12"/>
  <c r="S73" i="12"/>
  <c r="T73" i="12"/>
  <c r="U73" i="12"/>
  <c r="V73" i="12"/>
  <c r="W73" i="12"/>
  <c r="X73" i="12"/>
  <c r="Y73" i="12"/>
  <c r="AD73" i="12" s="1"/>
  <c r="J73" i="12"/>
  <c r="K73" i="12"/>
  <c r="L73" i="12"/>
  <c r="M73" i="12"/>
  <c r="AC73" i="12" s="1"/>
  <c r="N73" i="12"/>
  <c r="O73" i="12"/>
  <c r="P73" i="12"/>
  <c r="Q73" i="12"/>
  <c r="C73" i="12"/>
  <c r="D73" i="12"/>
  <c r="E73" i="12"/>
  <c r="F73" i="12"/>
  <c r="G73" i="12"/>
  <c r="H73" i="12"/>
  <c r="I73" i="12"/>
  <c r="AB73" i="12"/>
  <c r="R72" i="12"/>
  <c r="S72" i="12"/>
  <c r="T72" i="12"/>
  <c r="U72" i="12"/>
  <c r="V72" i="12"/>
  <c r="W72" i="12"/>
  <c r="X72" i="12"/>
  <c r="AD72" i="12" s="1"/>
  <c r="Y72" i="12"/>
  <c r="J72" i="12"/>
  <c r="K72" i="12"/>
  <c r="L72" i="12"/>
  <c r="M72" i="12"/>
  <c r="N72" i="12"/>
  <c r="O72" i="12"/>
  <c r="P72" i="12"/>
  <c r="Q72" i="12"/>
  <c r="AC72" i="12" s="1"/>
  <c r="C72" i="12"/>
  <c r="D72" i="12"/>
  <c r="E72" i="12"/>
  <c r="F72" i="12"/>
  <c r="G72" i="12"/>
  <c r="H72" i="12"/>
  <c r="I72" i="12"/>
  <c r="R71" i="12"/>
  <c r="S71" i="12"/>
  <c r="T71" i="12"/>
  <c r="U71" i="12"/>
  <c r="V71" i="12"/>
  <c r="W71" i="12"/>
  <c r="X71" i="12"/>
  <c r="Y71" i="12"/>
  <c r="AD71" i="12"/>
  <c r="J71" i="12"/>
  <c r="K71" i="12"/>
  <c r="L71" i="12"/>
  <c r="M71" i="12"/>
  <c r="N71" i="12"/>
  <c r="O71" i="12"/>
  <c r="P71" i="12"/>
  <c r="Q71" i="12"/>
  <c r="AC71" i="12" s="1"/>
  <c r="C71" i="12"/>
  <c r="D71" i="12"/>
  <c r="E71" i="12"/>
  <c r="F71" i="12"/>
  <c r="G71" i="12"/>
  <c r="H71" i="12"/>
  <c r="I71" i="12"/>
  <c r="AB71" i="12"/>
  <c r="R70" i="12"/>
  <c r="S70" i="12"/>
  <c r="T70" i="12"/>
  <c r="U70" i="12"/>
  <c r="AD70" i="12" s="1"/>
  <c r="V70" i="12"/>
  <c r="W70" i="12"/>
  <c r="X70" i="12"/>
  <c r="Y70" i="12"/>
  <c r="J70" i="12"/>
  <c r="K70" i="12"/>
  <c r="L70" i="12"/>
  <c r="M70" i="12"/>
  <c r="N70" i="12"/>
  <c r="O70" i="12"/>
  <c r="P70" i="12"/>
  <c r="Q70" i="12"/>
  <c r="AC70" i="12"/>
  <c r="C70" i="12"/>
  <c r="D70" i="12"/>
  <c r="E70" i="12"/>
  <c r="F70" i="12"/>
  <c r="G70" i="12"/>
  <c r="H70" i="12"/>
  <c r="I70" i="12"/>
  <c r="R69" i="12"/>
  <c r="S69" i="12"/>
  <c r="T69" i="12"/>
  <c r="U69" i="12"/>
  <c r="V69" i="12"/>
  <c r="W69" i="12"/>
  <c r="X69" i="12"/>
  <c r="Y69" i="12"/>
  <c r="AD69" i="12"/>
  <c r="J69" i="12"/>
  <c r="K69" i="12"/>
  <c r="L69" i="12"/>
  <c r="M69" i="12"/>
  <c r="N69" i="12"/>
  <c r="O69" i="12"/>
  <c r="P69" i="12"/>
  <c r="Q69" i="12"/>
  <c r="AC69" i="12" s="1"/>
  <c r="C69" i="12"/>
  <c r="D69" i="12"/>
  <c r="E69" i="12"/>
  <c r="F69" i="12"/>
  <c r="G69" i="12"/>
  <c r="H69" i="12"/>
  <c r="I69" i="12"/>
  <c r="AB69" i="12"/>
  <c r="R68" i="12"/>
  <c r="S68" i="12"/>
  <c r="T68" i="12"/>
  <c r="U68" i="12"/>
  <c r="V68" i="12"/>
  <c r="W68" i="12"/>
  <c r="X68" i="12"/>
  <c r="Y68" i="12"/>
  <c r="AD68" i="12"/>
  <c r="J68" i="12"/>
  <c r="K68" i="12"/>
  <c r="L68" i="12"/>
  <c r="M68" i="12"/>
  <c r="N68" i="12"/>
  <c r="O68" i="12"/>
  <c r="P68" i="12"/>
  <c r="Q68" i="12"/>
  <c r="AC68" i="12" s="1"/>
  <c r="C68" i="12"/>
  <c r="D68" i="12"/>
  <c r="E68" i="12"/>
  <c r="F68" i="12"/>
  <c r="G68" i="12"/>
  <c r="H68" i="12"/>
  <c r="I68" i="12"/>
  <c r="R67" i="12"/>
  <c r="S67" i="12"/>
  <c r="T67" i="12"/>
  <c r="U67" i="12"/>
  <c r="V67" i="12"/>
  <c r="W67" i="12"/>
  <c r="X67" i="12"/>
  <c r="Y67" i="12"/>
  <c r="AD67" i="12" s="1"/>
  <c r="J67" i="12"/>
  <c r="K67" i="12"/>
  <c r="L67" i="12"/>
  <c r="M67" i="12"/>
  <c r="N67" i="12"/>
  <c r="O67" i="12"/>
  <c r="P67" i="12"/>
  <c r="Q67" i="12"/>
  <c r="AC67" i="12" s="1"/>
  <c r="C67" i="12"/>
  <c r="D67" i="12"/>
  <c r="E67" i="12"/>
  <c r="F67" i="12"/>
  <c r="G67" i="12"/>
  <c r="H67" i="12"/>
  <c r="I67" i="12"/>
  <c r="AB67" i="12"/>
  <c r="R66" i="12"/>
  <c r="S66" i="12"/>
  <c r="T66" i="12"/>
  <c r="U66" i="12"/>
  <c r="AD66" i="12" s="1"/>
  <c r="V66" i="12"/>
  <c r="W66" i="12"/>
  <c r="X66" i="12"/>
  <c r="Y66" i="12"/>
  <c r="J66" i="12"/>
  <c r="K66" i="12"/>
  <c r="L66" i="12"/>
  <c r="M66" i="12"/>
  <c r="N66" i="12"/>
  <c r="O66" i="12"/>
  <c r="P66" i="12"/>
  <c r="AC66" i="12" s="1"/>
  <c r="Q66" i="12"/>
  <c r="C66" i="12"/>
  <c r="D66" i="12"/>
  <c r="E66" i="12"/>
  <c r="F66" i="12"/>
  <c r="G66" i="12"/>
  <c r="H66" i="12"/>
  <c r="I66" i="12"/>
  <c r="R65" i="12"/>
  <c r="S65" i="12"/>
  <c r="T65" i="12"/>
  <c r="U65" i="12"/>
  <c r="V65" i="12"/>
  <c r="W65" i="12"/>
  <c r="X65" i="12"/>
  <c r="Y65" i="12"/>
  <c r="AD65" i="12"/>
  <c r="J65" i="12"/>
  <c r="K65" i="12"/>
  <c r="L65" i="12"/>
  <c r="M65" i="12"/>
  <c r="N65" i="12"/>
  <c r="O65" i="12"/>
  <c r="P65" i="12"/>
  <c r="Q65" i="12"/>
  <c r="AC65" i="12"/>
  <c r="C65" i="12"/>
  <c r="D65" i="12"/>
  <c r="E65" i="12"/>
  <c r="F65" i="12"/>
  <c r="G65" i="12"/>
  <c r="H65" i="12"/>
  <c r="I65" i="12"/>
  <c r="AB65" i="12"/>
  <c r="R64" i="12"/>
  <c r="S64" i="12"/>
  <c r="T64" i="12"/>
  <c r="U64" i="12"/>
  <c r="V64" i="12"/>
  <c r="W64" i="12"/>
  <c r="X64" i="12"/>
  <c r="Y64" i="12"/>
  <c r="AD64" i="12"/>
  <c r="J64" i="12"/>
  <c r="K64" i="12"/>
  <c r="L64" i="12"/>
  <c r="M64" i="12"/>
  <c r="N64" i="12"/>
  <c r="O64" i="12"/>
  <c r="P64" i="12"/>
  <c r="Q64" i="12"/>
  <c r="AC64" i="12"/>
  <c r="C64" i="12"/>
  <c r="D64" i="12"/>
  <c r="E64" i="12"/>
  <c r="F64" i="12"/>
  <c r="G64" i="12"/>
  <c r="H64" i="12"/>
  <c r="I64" i="12"/>
  <c r="R63" i="12"/>
  <c r="S63" i="12"/>
  <c r="T63" i="12"/>
  <c r="U63" i="12"/>
  <c r="V63" i="12"/>
  <c r="W63" i="12"/>
  <c r="X63" i="12"/>
  <c r="Y63" i="12"/>
  <c r="AD63" i="12"/>
  <c r="J63" i="12"/>
  <c r="K63" i="12"/>
  <c r="L63" i="12"/>
  <c r="M63" i="12"/>
  <c r="AC63" i="12" s="1"/>
  <c r="N63" i="12"/>
  <c r="O63" i="12"/>
  <c r="P63" i="12"/>
  <c r="Q63" i="12"/>
  <c r="C63" i="12"/>
  <c r="D63" i="12"/>
  <c r="E63" i="12"/>
  <c r="F63" i="12"/>
  <c r="G63" i="12"/>
  <c r="H63" i="12"/>
  <c r="I63" i="12"/>
  <c r="AB63" i="12"/>
  <c r="R62" i="12"/>
  <c r="S62" i="12"/>
  <c r="T62" i="12"/>
  <c r="U62" i="12"/>
  <c r="V62" i="12"/>
  <c r="W62" i="12"/>
  <c r="X62" i="12"/>
  <c r="AD62" i="12" s="1"/>
  <c r="Y62" i="12"/>
  <c r="J62" i="12"/>
  <c r="K62" i="12"/>
  <c r="L62" i="12"/>
  <c r="AC62" i="12" s="1"/>
  <c r="M62" i="12"/>
  <c r="N62" i="12"/>
  <c r="O62" i="12"/>
  <c r="P62" i="12"/>
  <c r="Q62" i="12"/>
  <c r="C62" i="12"/>
  <c r="D62" i="12"/>
  <c r="E62" i="12"/>
  <c r="F62" i="12"/>
  <c r="G62" i="12"/>
  <c r="H62" i="12"/>
  <c r="I62" i="12"/>
  <c r="R61" i="12"/>
  <c r="S61" i="12"/>
  <c r="T61" i="12"/>
  <c r="U61" i="12"/>
  <c r="V61" i="12"/>
  <c r="W61" i="12"/>
  <c r="X61" i="12"/>
  <c r="Y61" i="12"/>
  <c r="AD61" i="12"/>
  <c r="J61" i="12"/>
  <c r="K61" i="12"/>
  <c r="L61" i="12"/>
  <c r="M61" i="12"/>
  <c r="N61" i="12"/>
  <c r="O61" i="12"/>
  <c r="P61" i="12"/>
  <c r="Q61" i="12"/>
  <c r="AC61" i="12"/>
  <c r="C61" i="12"/>
  <c r="D61" i="12"/>
  <c r="E61" i="12"/>
  <c r="F61" i="12"/>
  <c r="G61" i="12"/>
  <c r="H61" i="12"/>
  <c r="I61" i="12"/>
  <c r="AB61" i="12"/>
  <c r="R60" i="12"/>
  <c r="S60" i="12"/>
  <c r="T60" i="12"/>
  <c r="U60" i="12"/>
  <c r="V60" i="12"/>
  <c r="W60" i="12"/>
  <c r="X60" i="12"/>
  <c r="Y60" i="12"/>
  <c r="AD60" i="12" s="1"/>
  <c r="J60" i="12"/>
  <c r="K60" i="12"/>
  <c r="L60" i="12"/>
  <c r="M60" i="12"/>
  <c r="N60" i="12"/>
  <c r="O60" i="12"/>
  <c r="P60" i="12"/>
  <c r="AC60" i="12" s="1"/>
  <c r="Q60" i="12"/>
  <c r="C60" i="12"/>
  <c r="D60" i="12"/>
  <c r="E60" i="12"/>
  <c r="F60" i="12"/>
  <c r="G60" i="12"/>
  <c r="H60" i="12"/>
  <c r="I60" i="12"/>
  <c r="R59" i="12"/>
  <c r="S59" i="12"/>
  <c r="T59" i="12"/>
  <c r="U59" i="12"/>
  <c r="V59" i="12"/>
  <c r="W59" i="12"/>
  <c r="X59" i="12"/>
  <c r="Y59" i="12"/>
  <c r="AD59" i="12"/>
  <c r="J59" i="12"/>
  <c r="K59" i="12"/>
  <c r="L59" i="12"/>
  <c r="M59" i="12"/>
  <c r="N59" i="12"/>
  <c r="O59" i="12"/>
  <c r="P59" i="12"/>
  <c r="Q59" i="12"/>
  <c r="AC59" i="12"/>
  <c r="C59" i="12"/>
  <c r="D59" i="12"/>
  <c r="E59" i="12"/>
  <c r="F59" i="12"/>
  <c r="G59" i="12"/>
  <c r="H59" i="12"/>
  <c r="I59" i="12"/>
  <c r="AD58" i="12"/>
  <c r="AC58" i="12"/>
  <c r="C58" i="12"/>
  <c r="D58" i="12"/>
  <c r="E58" i="12"/>
  <c r="F58" i="12"/>
  <c r="G58" i="12"/>
  <c r="H58" i="12"/>
  <c r="I58" i="12"/>
  <c r="AD57" i="12"/>
  <c r="AC57" i="12"/>
  <c r="C57" i="12"/>
  <c r="D57" i="12"/>
  <c r="E57" i="12"/>
  <c r="F57" i="12"/>
  <c r="G57" i="12"/>
  <c r="H57" i="12"/>
  <c r="I57" i="12"/>
  <c r="AB57" i="12"/>
  <c r="AD56" i="12"/>
  <c r="AC56" i="12"/>
  <c r="C56" i="12"/>
  <c r="D56" i="12"/>
  <c r="E56" i="12"/>
  <c r="F56" i="12"/>
  <c r="G56" i="12"/>
  <c r="H56" i="12"/>
  <c r="I56" i="12"/>
  <c r="AD55" i="12"/>
  <c r="AC55" i="12"/>
  <c r="C55" i="12"/>
  <c r="D55" i="12"/>
  <c r="E55" i="12"/>
  <c r="F55" i="12"/>
  <c r="G55" i="12"/>
  <c r="H55" i="12"/>
  <c r="I55" i="12"/>
  <c r="AB55" i="12"/>
  <c r="AD54" i="12"/>
  <c r="AC54" i="12"/>
  <c r="C54" i="12"/>
  <c r="D54" i="12"/>
  <c r="E54" i="12"/>
  <c r="F54" i="12"/>
  <c r="G54" i="12"/>
  <c r="H54" i="12"/>
  <c r="I54" i="12"/>
  <c r="AD53" i="12"/>
  <c r="AC53" i="12"/>
  <c r="C53" i="12"/>
  <c r="D53" i="12"/>
  <c r="E53" i="12"/>
  <c r="F53" i="12"/>
  <c r="G53" i="12"/>
  <c r="H53" i="12"/>
  <c r="I53" i="12"/>
  <c r="AB53" i="12"/>
  <c r="AD52" i="12"/>
  <c r="AC52" i="12"/>
  <c r="C52" i="12"/>
  <c r="D52" i="12"/>
  <c r="E52" i="12"/>
  <c r="F52" i="12"/>
  <c r="G52" i="12"/>
  <c r="H52" i="12"/>
  <c r="I52" i="12"/>
  <c r="AD51" i="12"/>
  <c r="AC51" i="12"/>
  <c r="C51" i="12"/>
  <c r="D51" i="12"/>
  <c r="E51" i="12"/>
  <c r="F51" i="12"/>
  <c r="G51" i="12"/>
  <c r="H51" i="12"/>
  <c r="I51" i="12"/>
  <c r="AB51" i="12"/>
  <c r="AD50" i="12"/>
  <c r="AC50" i="12"/>
  <c r="C50" i="12"/>
  <c r="D50" i="12"/>
  <c r="E50" i="12"/>
  <c r="F50" i="12"/>
  <c r="G50" i="12"/>
  <c r="H50" i="12"/>
  <c r="I50" i="12"/>
  <c r="AD49" i="12"/>
  <c r="AC49" i="12"/>
  <c r="C49" i="12"/>
  <c r="D49" i="12"/>
  <c r="E49" i="12"/>
  <c r="F49" i="12"/>
  <c r="G49" i="12"/>
  <c r="H49" i="12"/>
  <c r="I49" i="12"/>
  <c r="AB49" i="12"/>
  <c r="AD48" i="12"/>
  <c r="AC48" i="12"/>
  <c r="C48" i="12"/>
  <c r="D48" i="12"/>
  <c r="E48" i="12"/>
  <c r="F48" i="12"/>
  <c r="G48" i="12"/>
  <c r="H48" i="12"/>
  <c r="I48" i="12"/>
  <c r="AD47" i="12"/>
  <c r="AC47" i="12"/>
  <c r="C47" i="12"/>
  <c r="D47" i="12"/>
  <c r="E47" i="12"/>
  <c r="F47" i="12"/>
  <c r="G47" i="12"/>
  <c r="H47" i="12"/>
  <c r="I47" i="12"/>
  <c r="AB47" i="12"/>
  <c r="AD46" i="12"/>
  <c r="AC46" i="12"/>
  <c r="C46" i="12"/>
  <c r="D46" i="12"/>
  <c r="E46" i="12"/>
  <c r="F46" i="12"/>
  <c r="G46" i="12"/>
  <c r="H46" i="12"/>
  <c r="I46" i="12"/>
  <c r="AD45" i="12"/>
  <c r="AC45" i="12"/>
  <c r="C45" i="12"/>
  <c r="D45" i="12"/>
  <c r="E45" i="12"/>
  <c r="F45" i="12"/>
  <c r="G45" i="12"/>
  <c r="H45" i="12"/>
  <c r="I45" i="12"/>
  <c r="AB45" i="12"/>
  <c r="AD44" i="12"/>
  <c r="AC44" i="12"/>
  <c r="C44" i="12"/>
  <c r="D44" i="12"/>
  <c r="E44" i="12"/>
  <c r="F44" i="12"/>
  <c r="G44" i="12"/>
  <c r="H44" i="12"/>
  <c r="I44" i="12"/>
  <c r="AD43" i="12"/>
  <c r="AC43" i="12"/>
  <c r="C43" i="12"/>
  <c r="D43" i="12"/>
  <c r="E43" i="12"/>
  <c r="F43" i="12"/>
  <c r="G43" i="12"/>
  <c r="H43" i="12"/>
  <c r="I43" i="12"/>
  <c r="AD42" i="12"/>
  <c r="AC42" i="12"/>
  <c r="C42" i="12"/>
  <c r="D42" i="12"/>
  <c r="E42" i="12"/>
  <c r="F42" i="12"/>
  <c r="G42" i="12"/>
  <c r="H42" i="12"/>
  <c r="I42" i="12"/>
  <c r="AD41" i="12"/>
  <c r="AC41" i="12"/>
  <c r="C41" i="12"/>
  <c r="D41" i="12"/>
  <c r="E41" i="12"/>
  <c r="F41" i="12"/>
  <c r="G41" i="12"/>
  <c r="H41" i="12"/>
  <c r="I41" i="12"/>
  <c r="AB41" i="12"/>
  <c r="AD40" i="12"/>
  <c r="AC40" i="12"/>
  <c r="C40" i="12"/>
  <c r="D40" i="12"/>
  <c r="E40" i="12"/>
  <c r="F40" i="12"/>
  <c r="G40" i="12"/>
  <c r="H40" i="12"/>
  <c r="I40" i="12"/>
  <c r="AD39" i="12"/>
  <c r="AC39" i="12"/>
  <c r="C39" i="12"/>
  <c r="D39" i="12"/>
  <c r="E39" i="12"/>
  <c r="F39" i="12"/>
  <c r="G39" i="12"/>
  <c r="H39" i="12"/>
  <c r="I39" i="12"/>
  <c r="AB39" i="12"/>
  <c r="AD38" i="12"/>
  <c r="AC38" i="12"/>
  <c r="C38" i="12"/>
  <c r="D38" i="12"/>
  <c r="E38" i="12"/>
  <c r="F38" i="12"/>
  <c r="G38" i="12"/>
  <c r="H38" i="12"/>
  <c r="I38" i="12"/>
  <c r="AD37" i="12"/>
  <c r="AC37" i="12"/>
  <c r="C37" i="12"/>
  <c r="D37" i="12"/>
  <c r="E37" i="12"/>
  <c r="F37" i="12"/>
  <c r="G37" i="12"/>
  <c r="H37" i="12"/>
  <c r="I37" i="12"/>
  <c r="AB37" i="12"/>
  <c r="AD36" i="12"/>
  <c r="AC36" i="12"/>
  <c r="C36" i="12"/>
  <c r="D36" i="12"/>
  <c r="E36" i="12"/>
  <c r="F36" i="12"/>
  <c r="G36" i="12"/>
  <c r="H36" i="12"/>
  <c r="I36" i="12"/>
  <c r="AD35" i="12"/>
  <c r="AC35" i="12"/>
  <c r="C35" i="12"/>
  <c r="D35" i="12"/>
  <c r="E35" i="12"/>
  <c r="F35" i="12"/>
  <c r="G35" i="12"/>
  <c r="H35" i="12"/>
  <c r="I35" i="12"/>
  <c r="AB35" i="12"/>
  <c r="AD34" i="12"/>
  <c r="AC34" i="12"/>
  <c r="C34" i="12"/>
  <c r="D34" i="12"/>
  <c r="E34" i="12"/>
  <c r="F34" i="12"/>
  <c r="G34" i="12"/>
  <c r="H34" i="12"/>
  <c r="I34" i="12"/>
  <c r="AD33" i="12"/>
  <c r="AC33" i="12"/>
  <c r="C33" i="12"/>
  <c r="D33" i="12"/>
  <c r="E33" i="12"/>
  <c r="F33" i="12"/>
  <c r="G33" i="12"/>
  <c r="H33" i="12"/>
  <c r="I33" i="12"/>
  <c r="AB33" i="12"/>
  <c r="AD32" i="12"/>
  <c r="AC32" i="12"/>
  <c r="C32" i="12"/>
  <c r="D32" i="12"/>
  <c r="E32" i="12"/>
  <c r="F32" i="12"/>
  <c r="G32" i="12"/>
  <c r="H32" i="12"/>
  <c r="I32" i="12"/>
  <c r="AD31" i="12"/>
  <c r="AC31" i="12"/>
  <c r="C31" i="12"/>
  <c r="D31" i="12"/>
  <c r="E31" i="12"/>
  <c r="F31" i="12"/>
  <c r="G31" i="12"/>
  <c r="H31" i="12"/>
  <c r="I31" i="12"/>
  <c r="AB31" i="12"/>
  <c r="AD30" i="12"/>
  <c r="AC30" i="12"/>
  <c r="C30" i="12"/>
  <c r="D30" i="12"/>
  <c r="E30" i="12"/>
  <c r="F30" i="12"/>
  <c r="G30" i="12"/>
  <c r="H30" i="12"/>
  <c r="I30" i="12"/>
  <c r="AD29" i="12"/>
  <c r="AC29" i="12"/>
  <c r="C29" i="12"/>
  <c r="D29" i="12"/>
  <c r="E29" i="12"/>
  <c r="F29" i="12"/>
  <c r="G29" i="12"/>
  <c r="H29" i="12"/>
  <c r="I29" i="12"/>
  <c r="AB29" i="12"/>
  <c r="AD28" i="12"/>
  <c r="AC28" i="12"/>
  <c r="C28" i="12"/>
  <c r="D28" i="12"/>
  <c r="E28" i="12"/>
  <c r="F28" i="12"/>
  <c r="G28" i="12"/>
  <c r="H28" i="12"/>
  <c r="I28" i="12"/>
  <c r="AD27" i="12"/>
  <c r="AC27" i="12"/>
  <c r="C27" i="12"/>
  <c r="D27" i="12"/>
  <c r="E27" i="12"/>
  <c r="F27" i="12"/>
  <c r="G27" i="12"/>
  <c r="H27" i="12"/>
  <c r="I27" i="12"/>
  <c r="AB27" i="12"/>
  <c r="AD26" i="12"/>
  <c r="AC26" i="12"/>
  <c r="C26" i="12"/>
  <c r="D26" i="12"/>
  <c r="E26" i="12"/>
  <c r="F26" i="12"/>
  <c r="G26" i="12"/>
  <c r="H26" i="12"/>
  <c r="I26" i="12"/>
  <c r="AD25" i="12"/>
  <c r="AC25" i="12"/>
  <c r="C25" i="12"/>
  <c r="D25" i="12"/>
  <c r="E25" i="12"/>
  <c r="F25" i="12"/>
  <c r="G25" i="12"/>
  <c r="H25" i="12"/>
  <c r="I25" i="12"/>
  <c r="AB25" i="12"/>
  <c r="AD24" i="12"/>
  <c r="AC24" i="12"/>
  <c r="C24" i="12"/>
  <c r="D24" i="12"/>
  <c r="E24" i="12"/>
  <c r="F24" i="12"/>
  <c r="G24" i="12"/>
  <c r="H24" i="12"/>
  <c r="I24" i="12"/>
  <c r="AD23" i="12"/>
  <c r="AC23" i="12"/>
  <c r="C23" i="12"/>
  <c r="D23" i="12"/>
  <c r="E23" i="12"/>
  <c r="F23" i="12"/>
  <c r="G23" i="12"/>
  <c r="H23" i="12"/>
  <c r="I23" i="12"/>
  <c r="AB23" i="12"/>
  <c r="AD22" i="12"/>
  <c r="AC22" i="12"/>
  <c r="C22" i="12"/>
  <c r="D22" i="12"/>
  <c r="E22" i="12"/>
  <c r="F22" i="12"/>
  <c r="G22" i="12"/>
  <c r="H22" i="12"/>
  <c r="I22" i="12"/>
  <c r="AD21" i="12"/>
  <c r="AC21" i="12"/>
  <c r="C21" i="12"/>
  <c r="D21" i="12"/>
  <c r="E21" i="12"/>
  <c r="F21" i="12"/>
  <c r="G21" i="12"/>
  <c r="H21" i="12"/>
  <c r="I21" i="12"/>
  <c r="AB21" i="12"/>
  <c r="AD20" i="12"/>
  <c r="AC20" i="12"/>
  <c r="C20" i="12"/>
  <c r="D20" i="12"/>
  <c r="E20" i="12"/>
  <c r="F20" i="12"/>
  <c r="G20" i="12"/>
  <c r="H20" i="12"/>
  <c r="I20" i="12"/>
  <c r="AD19" i="12"/>
  <c r="AC19" i="12"/>
  <c r="C19" i="12"/>
  <c r="D19" i="12"/>
  <c r="E19" i="12"/>
  <c r="F19" i="12"/>
  <c r="G19" i="12"/>
  <c r="H19" i="12"/>
  <c r="I19" i="12"/>
  <c r="AB19" i="12"/>
  <c r="AD18" i="12"/>
  <c r="AC18" i="12"/>
  <c r="C18" i="12"/>
  <c r="D18" i="12"/>
  <c r="E18" i="12"/>
  <c r="F18" i="12"/>
  <c r="G18" i="12"/>
  <c r="H18" i="12"/>
  <c r="I18" i="12"/>
  <c r="AD17" i="12"/>
  <c r="AC17" i="12"/>
  <c r="C17" i="12"/>
  <c r="D17" i="12"/>
  <c r="E17" i="12"/>
  <c r="F17" i="12"/>
  <c r="G17" i="12"/>
  <c r="H17" i="12"/>
  <c r="I17" i="12"/>
  <c r="AB17" i="12"/>
  <c r="AD16" i="12"/>
  <c r="AC16" i="12"/>
  <c r="C16" i="12"/>
  <c r="D16" i="12"/>
  <c r="E16" i="12"/>
  <c r="F16" i="12"/>
  <c r="G16" i="12"/>
  <c r="H16" i="12"/>
  <c r="I16" i="12"/>
  <c r="AD15" i="12"/>
  <c r="AC15" i="12"/>
  <c r="C15" i="12"/>
  <c r="D15" i="12"/>
  <c r="E15" i="12"/>
  <c r="F15" i="12"/>
  <c r="G15" i="12"/>
  <c r="H15" i="12"/>
  <c r="I15" i="12"/>
  <c r="AB15" i="12"/>
  <c r="AD14" i="12"/>
  <c r="AC14" i="12"/>
  <c r="C14" i="12"/>
  <c r="D14" i="12"/>
  <c r="E14" i="12"/>
  <c r="F14" i="12"/>
  <c r="G14" i="12"/>
  <c r="H14" i="12"/>
  <c r="I14" i="12"/>
  <c r="AD13" i="12"/>
  <c r="AC13" i="12"/>
  <c r="C13" i="12"/>
  <c r="D13" i="12"/>
  <c r="E13" i="12"/>
  <c r="F13" i="12"/>
  <c r="G13" i="12"/>
  <c r="H13" i="12"/>
  <c r="I13" i="12"/>
  <c r="AB13" i="12"/>
  <c r="AD12" i="12"/>
  <c r="AC12" i="12"/>
  <c r="C12" i="12"/>
  <c r="D12" i="12"/>
  <c r="E12" i="12"/>
  <c r="F12" i="12"/>
  <c r="G12" i="12"/>
  <c r="H12" i="12"/>
  <c r="I12" i="12"/>
  <c r="AD11" i="12"/>
  <c r="AC11" i="12"/>
  <c r="C11" i="12"/>
  <c r="D11" i="12"/>
  <c r="E11" i="12"/>
  <c r="F11" i="12"/>
  <c r="G11" i="12"/>
  <c r="H11" i="12"/>
  <c r="I11" i="12"/>
  <c r="AB11" i="12"/>
  <c r="AD10" i="12"/>
  <c r="AC10" i="12"/>
  <c r="C10" i="12"/>
  <c r="D10" i="12"/>
  <c r="E10" i="12"/>
  <c r="F10" i="12"/>
  <c r="G10" i="12"/>
  <c r="H10" i="12"/>
  <c r="I10" i="12"/>
  <c r="K112" i="4" a="1"/>
  <c r="K113" i="4" s="1"/>
  <c r="S113" i="4" s="1"/>
  <c r="I113" i="4"/>
  <c r="R113" i="4"/>
  <c r="H113" i="4"/>
  <c r="Q113" i="4"/>
  <c r="G113" i="4"/>
  <c r="P113" i="4"/>
  <c r="O113" i="4"/>
  <c r="F113" i="4"/>
  <c r="N113" i="4" s="1"/>
  <c r="E113" i="4"/>
  <c r="M113" i="4" s="1"/>
  <c r="D113" i="4"/>
  <c r="C113" i="4"/>
  <c r="B113" i="4"/>
  <c r="I112" i="4"/>
  <c r="Q112" i="4" s="1"/>
  <c r="H112" i="4"/>
  <c r="G112" i="4"/>
  <c r="P112" i="4" s="1"/>
  <c r="F112" i="4"/>
  <c r="N112" i="4"/>
  <c r="E112" i="4"/>
  <c r="L112" i="4" s="1"/>
  <c r="D112" i="4"/>
  <c r="C112" i="4"/>
  <c r="B112" i="4"/>
  <c r="I111" i="4"/>
  <c r="R111" i="4"/>
  <c r="H111" i="4"/>
  <c r="P111" i="4" s="1"/>
  <c r="G111" i="4"/>
  <c r="O111" i="4"/>
  <c r="F111" i="4"/>
  <c r="N111" i="4" s="1"/>
  <c r="E111" i="4"/>
  <c r="L111" i="4" s="1"/>
  <c r="M111" i="4"/>
  <c r="D111" i="4"/>
  <c r="C111" i="4"/>
  <c r="B111" i="4"/>
  <c r="I110" i="4"/>
  <c r="R110" i="4"/>
  <c r="H110" i="4"/>
  <c r="Q110" i="4" s="1"/>
  <c r="G110" i="4"/>
  <c r="O110" i="4" s="1"/>
  <c r="P110" i="4"/>
  <c r="F110" i="4"/>
  <c r="N110" i="4"/>
  <c r="E110" i="4"/>
  <c r="M110" i="4" s="1"/>
  <c r="D110" i="4"/>
  <c r="C110" i="4"/>
  <c r="B110" i="4"/>
  <c r="I109" i="4"/>
  <c r="R109" i="4"/>
  <c r="H109" i="4"/>
  <c r="P109" i="4" s="1"/>
  <c r="Q109" i="4"/>
  <c r="G109" i="4"/>
  <c r="O109" i="4"/>
  <c r="F109" i="4"/>
  <c r="M109" i="4" s="1"/>
  <c r="E109" i="4"/>
  <c r="L109" i="4"/>
  <c r="D109" i="4"/>
  <c r="C109" i="4"/>
  <c r="B109" i="4"/>
  <c r="I108" i="4"/>
  <c r="Q108" i="4" s="1"/>
  <c r="R108" i="4"/>
  <c r="H108" i="4"/>
  <c r="G108" i="4"/>
  <c r="O108" i="4" s="1"/>
  <c r="P108" i="4"/>
  <c r="F108" i="4"/>
  <c r="N108" i="4"/>
  <c r="E108" i="4"/>
  <c r="M108" i="4" s="1"/>
  <c r="D108" i="4"/>
  <c r="C108" i="4"/>
  <c r="B108" i="4"/>
  <c r="I107" i="4"/>
  <c r="R107" i="4"/>
  <c r="H107" i="4"/>
  <c r="P107" i="4" s="1"/>
  <c r="Q107" i="4"/>
  <c r="G107" i="4"/>
  <c r="O107" i="4"/>
  <c r="F107" i="4"/>
  <c r="M107" i="4" s="1"/>
  <c r="E107" i="4"/>
  <c r="L107" i="4"/>
  <c r="D107" i="4"/>
  <c r="C107" i="4"/>
  <c r="B107" i="4"/>
  <c r="I106" i="4"/>
  <c r="Q106" i="4" s="1"/>
  <c r="R106" i="4"/>
  <c r="H106" i="4"/>
  <c r="G106" i="4"/>
  <c r="O106" i="4" s="1"/>
  <c r="P106" i="4"/>
  <c r="F106" i="4"/>
  <c r="N106" i="4"/>
  <c r="E106" i="4"/>
  <c r="M106" i="4" s="1"/>
  <c r="D106" i="4"/>
  <c r="C106" i="4"/>
  <c r="B106" i="4"/>
  <c r="I105" i="4"/>
  <c r="R105" i="4"/>
  <c r="H105" i="4"/>
  <c r="P105" i="4" s="1"/>
  <c r="Q105" i="4"/>
  <c r="G105" i="4"/>
  <c r="O105" i="4"/>
  <c r="F105" i="4"/>
  <c r="M105" i="4" s="1"/>
  <c r="E105" i="4"/>
  <c r="L105" i="4"/>
  <c r="D105" i="4"/>
  <c r="C105" i="4"/>
  <c r="B105" i="4"/>
  <c r="I104" i="4"/>
  <c r="Q104" i="4" s="1"/>
  <c r="R104" i="4"/>
  <c r="H104" i="4"/>
  <c r="G104" i="4"/>
  <c r="O104" i="4" s="1"/>
  <c r="P104" i="4"/>
  <c r="F104" i="4"/>
  <c r="N104" i="4"/>
  <c r="E104" i="4"/>
  <c r="M104" i="4" s="1"/>
  <c r="D104" i="4"/>
  <c r="C104" i="4"/>
  <c r="B104" i="4"/>
  <c r="I103" i="4"/>
  <c r="R103" i="4" s="1"/>
  <c r="H103" i="4"/>
  <c r="Q103" i="4"/>
  <c r="G103" i="4"/>
  <c r="P103" i="4" s="1"/>
  <c r="O103" i="4"/>
  <c r="F103" i="4"/>
  <c r="M103" i="4" s="1"/>
  <c r="E103" i="4"/>
  <c r="L103" i="4"/>
  <c r="D103" i="4"/>
  <c r="C103" i="4"/>
  <c r="B103" i="4"/>
  <c r="I102" i="4"/>
  <c r="R102" i="4"/>
  <c r="H102" i="4"/>
  <c r="Q102" i="4" s="1"/>
  <c r="G102" i="4"/>
  <c r="O102" i="4" s="1"/>
  <c r="P102" i="4"/>
  <c r="F102" i="4"/>
  <c r="N102" i="4"/>
  <c r="E102" i="4"/>
  <c r="M102" i="4" s="1"/>
  <c r="D102" i="4"/>
  <c r="C102" i="4"/>
  <c r="B102" i="4"/>
  <c r="I101" i="4"/>
  <c r="R101" i="4"/>
  <c r="H101" i="4"/>
  <c r="P101" i="4" s="1"/>
  <c r="Q101" i="4"/>
  <c r="G101" i="4"/>
  <c r="O101" i="4"/>
  <c r="F101" i="4"/>
  <c r="M101" i="4" s="1"/>
  <c r="E101" i="4"/>
  <c r="L101" i="4"/>
  <c r="D101" i="4"/>
  <c r="C101" i="4"/>
  <c r="B101" i="4"/>
  <c r="I100" i="4"/>
  <c r="Q100" i="4" s="1"/>
  <c r="R100" i="4"/>
  <c r="H100" i="4"/>
  <c r="G100" i="4"/>
  <c r="O100" i="4" s="1"/>
  <c r="P100" i="4"/>
  <c r="F100" i="4"/>
  <c r="N100" i="4"/>
  <c r="E100" i="4"/>
  <c r="M100" i="4" s="1"/>
  <c r="D100" i="4"/>
  <c r="C100" i="4"/>
  <c r="B100" i="4"/>
  <c r="I99" i="4"/>
  <c r="R99" i="4"/>
  <c r="H99" i="4"/>
  <c r="P99" i="4" s="1"/>
  <c r="Q99" i="4"/>
  <c r="G99" i="4"/>
  <c r="O99" i="4"/>
  <c r="F99" i="4"/>
  <c r="M99" i="4" s="1"/>
  <c r="E99" i="4"/>
  <c r="L99" i="4"/>
  <c r="D99" i="4"/>
  <c r="C99" i="4"/>
  <c r="B99" i="4"/>
  <c r="I98" i="4"/>
  <c r="Q98" i="4" s="1"/>
  <c r="R98" i="4"/>
  <c r="H98" i="4"/>
  <c r="G98" i="4"/>
  <c r="O98" i="4" s="1"/>
  <c r="P98" i="4"/>
  <c r="F98" i="4"/>
  <c r="N98" i="4"/>
  <c r="E98" i="4"/>
  <c r="M98" i="4" s="1"/>
  <c r="D98" i="4"/>
  <c r="C98" i="4"/>
  <c r="B98" i="4"/>
  <c r="I97" i="4"/>
  <c r="R97" i="4"/>
  <c r="H97" i="4"/>
  <c r="P97" i="4" s="1"/>
  <c r="Q97" i="4"/>
  <c r="G97" i="4"/>
  <c r="O97" i="4"/>
  <c r="F97" i="4"/>
  <c r="M97" i="4" s="1"/>
  <c r="E97" i="4"/>
  <c r="L97" i="4"/>
  <c r="D97" i="4"/>
  <c r="C97" i="4"/>
  <c r="B97" i="4"/>
  <c r="I96" i="4"/>
  <c r="Q96" i="4" s="1"/>
  <c r="R96" i="4"/>
  <c r="H96" i="4"/>
  <c r="G96" i="4"/>
  <c r="O96" i="4" s="1"/>
  <c r="P96" i="4"/>
  <c r="F96" i="4"/>
  <c r="N96" i="4"/>
  <c r="E96" i="4"/>
  <c r="M96" i="4" s="1"/>
  <c r="D96" i="4"/>
  <c r="C96" i="4"/>
  <c r="B96" i="4"/>
  <c r="I95" i="4"/>
  <c r="R95" i="4"/>
  <c r="H95" i="4"/>
  <c r="P95" i="4" s="1"/>
  <c r="Q95" i="4"/>
  <c r="G95" i="4"/>
  <c r="O95" i="4"/>
  <c r="F95" i="4"/>
  <c r="M95" i="4" s="1"/>
  <c r="E95" i="4"/>
  <c r="L95" i="4"/>
  <c r="D95" i="4"/>
  <c r="C95" i="4"/>
  <c r="B95" i="4"/>
  <c r="I94" i="4"/>
  <c r="Q94" i="4" s="1"/>
  <c r="R94" i="4"/>
  <c r="H94" i="4"/>
  <c r="G94" i="4"/>
  <c r="O94" i="4" s="1"/>
  <c r="P94" i="4"/>
  <c r="F94" i="4"/>
  <c r="N94" i="4"/>
  <c r="E94" i="4"/>
  <c r="M94" i="4" s="1"/>
  <c r="D94" i="4"/>
  <c r="C94" i="4"/>
  <c r="B94" i="4"/>
  <c r="I93" i="4"/>
  <c r="R93" i="4" s="1"/>
  <c r="H93" i="4"/>
  <c r="Q93" i="4"/>
  <c r="G93" i="4"/>
  <c r="P93" i="4" s="1"/>
  <c r="O93" i="4"/>
  <c r="F93" i="4"/>
  <c r="M93" i="4" s="1"/>
  <c r="E93" i="4"/>
  <c r="L93" i="4"/>
  <c r="D93" i="4"/>
  <c r="C93" i="4"/>
  <c r="B93" i="4"/>
  <c r="I92" i="4"/>
  <c r="R92" i="4"/>
  <c r="H92" i="4"/>
  <c r="Q92" i="4" s="1"/>
  <c r="G92" i="4"/>
  <c r="O92" i="4" s="1"/>
  <c r="P92" i="4"/>
  <c r="F92" i="4"/>
  <c r="N92" i="4"/>
  <c r="E92" i="4"/>
  <c r="M92" i="4" s="1"/>
  <c r="D92" i="4"/>
  <c r="C92" i="4"/>
  <c r="B92" i="4"/>
  <c r="I91" i="4"/>
  <c r="R91" i="4" s="1"/>
  <c r="H91" i="4"/>
  <c r="Q91" i="4"/>
  <c r="G91" i="4"/>
  <c r="P91" i="4" s="1"/>
  <c r="O91" i="4"/>
  <c r="F91" i="4"/>
  <c r="M91" i="4" s="1"/>
  <c r="E91" i="4"/>
  <c r="L91" i="4"/>
  <c r="D91" i="4"/>
  <c r="C91" i="4"/>
  <c r="B91" i="4"/>
  <c r="I90" i="4"/>
  <c r="R90" i="4"/>
  <c r="H90" i="4"/>
  <c r="Q90" i="4" s="1"/>
  <c r="G90" i="4"/>
  <c r="O90" i="4" s="1"/>
  <c r="P90" i="4"/>
  <c r="F90" i="4"/>
  <c r="N90" i="4"/>
  <c r="E90" i="4"/>
  <c r="M90" i="4" s="1"/>
  <c r="D90" i="4"/>
  <c r="C90" i="4"/>
  <c r="B90" i="4"/>
  <c r="I89" i="4"/>
  <c r="R89" i="4" s="1"/>
  <c r="H89" i="4"/>
  <c r="Q89" i="4"/>
  <c r="G89" i="4"/>
  <c r="P89" i="4" s="1"/>
  <c r="O89" i="4"/>
  <c r="F89" i="4"/>
  <c r="M89" i="4" s="1"/>
  <c r="E89" i="4"/>
  <c r="L89" i="4"/>
  <c r="D89" i="4"/>
  <c r="C89" i="4"/>
  <c r="B89" i="4"/>
  <c r="I88" i="4"/>
  <c r="R88" i="4"/>
  <c r="H88" i="4"/>
  <c r="Q88" i="4" s="1"/>
  <c r="G88" i="4"/>
  <c r="O88" i="4" s="1"/>
  <c r="P88" i="4"/>
  <c r="F88" i="4"/>
  <c r="N88" i="4"/>
  <c r="E88" i="4"/>
  <c r="M88" i="4" s="1"/>
  <c r="D88" i="4"/>
  <c r="C88" i="4"/>
  <c r="I87" i="4"/>
  <c r="R87" i="4" s="1"/>
  <c r="H87" i="4"/>
  <c r="Q87" i="4"/>
  <c r="G87" i="4"/>
  <c r="P87" i="4" s="1"/>
  <c r="O87" i="4"/>
  <c r="F87" i="4"/>
  <c r="M87" i="4" s="1"/>
  <c r="E87" i="4"/>
  <c r="L87" i="4"/>
  <c r="D87" i="4"/>
  <c r="C87" i="4"/>
  <c r="B87" i="4"/>
  <c r="I86" i="4"/>
  <c r="R86" i="4"/>
  <c r="H86" i="4"/>
  <c r="Q86" i="4" s="1"/>
  <c r="G86" i="4"/>
  <c r="O86" i="4" s="1"/>
  <c r="P86" i="4"/>
  <c r="F86" i="4"/>
  <c r="N86" i="4"/>
  <c r="E86" i="4"/>
  <c r="M86" i="4" s="1"/>
  <c r="D86" i="4"/>
  <c r="C86" i="4"/>
  <c r="I85" i="4"/>
  <c r="R85" i="4"/>
  <c r="H85" i="4"/>
  <c r="P85" i="4" s="1"/>
  <c r="Q85" i="4"/>
  <c r="G85" i="4"/>
  <c r="O85" i="4"/>
  <c r="F85" i="4"/>
  <c r="M85" i="4" s="1"/>
  <c r="E85" i="4"/>
  <c r="L85" i="4"/>
  <c r="D85" i="4"/>
  <c r="C85" i="4"/>
  <c r="B85" i="4"/>
  <c r="I84" i="4"/>
  <c r="Q84" i="4" s="1"/>
  <c r="R84" i="4"/>
  <c r="H84" i="4"/>
  <c r="G84" i="4"/>
  <c r="O84" i="4" s="1"/>
  <c r="P84" i="4"/>
  <c r="F84" i="4"/>
  <c r="N84" i="4"/>
  <c r="E84" i="4"/>
  <c r="M84" i="4" s="1"/>
  <c r="D84" i="4"/>
  <c r="C84" i="4"/>
  <c r="I83" i="4"/>
  <c r="R83" i="4" s="1"/>
  <c r="H83" i="4"/>
  <c r="Q83" i="4"/>
  <c r="G83" i="4"/>
  <c r="P83" i="4" s="1"/>
  <c r="O83" i="4"/>
  <c r="F83" i="4"/>
  <c r="M83" i="4" s="1"/>
  <c r="E83" i="4"/>
  <c r="L83" i="4"/>
  <c r="D83" i="4"/>
  <c r="C83" i="4"/>
  <c r="B83" i="4"/>
  <c r="I82" i="4"/>
  <c r="R82" i="4"/>
  <c r="H82" i="4"/>
  <c r="Q82" i="4" s="1"/>
  <c r="G82" i="4"/>
  <c r="P82" i="4"/>
  <c r="O82" i="4"/>
  <c r="F82" i="4"/>
  <c r="N82" i="4" s="1"/>
  <c r="E82" i="4"/>
  <c r="M82" i="4" s="1"/>
  <c r="D82" i="4"/>
  <c r="C82" i="4"/>
  <c r="I81" i="4"/>
  <c r="R81" i="4" s="1"/>
  <c r="H81" i="4"/>
  <c r="Q81" i="4"/>
  <c r="G81" i="4"/>
  <c r="O81" i="4" s="1"/>
  <c r="F81" i="4"/>
  <c r="N81" i="4" s="1"/>
  <c r="E81" i="4"/>
  <c r="M81" i="4" s="1"/>
  <c r="L81" i="4"/>
  <c r="D81" i="4"/>
  <c r="C81" i="4"/>
  <c r="B81" i="4"/>
  <c r="I80" i="4"/>
  <c r="R80" i="4"/>
  <c r="H80" i="4"/>
  <c r="Q80" i="4" s="1"/>
  <c r="G80" i="4"/>
  <c r="P80" i="4"/>
  <c r="O80" i="4"/>
  <c r="F80" i="4"/>
  <c r="N80" i="4"/>
  <c r="E80" i="4"/>
  <c r="M80" i="4" s="1"/>
  <c r="D80" i="4"/>
  <c r="C80" i="4"/>
  <c r="I79" i="4"/>
  <c r="R79" i="4" s="1"/>
  <c r="H79" i="4"/>
  <c r="Q79" i="4"/>
  <c r="G79" i="4"/>
  <c r="O79" i="4" s="1"/>
  <c r="F79" i="4"/>
  <c r="M79" i="4" s="1"/>
  <c r="E79" i="4"/>
  <c r="L79" i="4"/>
  <c r="D79" i="4"/>
  <c r="C79" i="4"/>
  <c r="B79" i="4"/>
  <c r="I78" i="4"/>
  <c r="R78" i="4"/>
  <c r="H78" i="4"/>
  <c r="Q78" i="4" s="1"/>
  <c r="G78" i="4"/>
  <c r="P78" i="4"/>
  <c r="O78" i="4"/>
  <c r="F78" i="4"/>
  <c r="N78" i="4"/>
  <c r="E78" i="4"/>
  <c r="M78" i="4" s="1"/>
  <c r="D78" i="4"/>
  <c r="C78" i="4"/>
  <c r="I77" i="4"/>
  <c r="R77" i="4" s="1"/>
  <c r="H77" i="4"/>
  <c r="Q77" i="4"/>
  <c r="G77" i="4"/>
  <c r="O77" i="4" s="1"/>
  <c r="F77" i="4"/>
  <c r="M77" i="4" s="1"/>
  <c r="E77" i="4"/>
  <c r="L77" i="4"/>
  <c r="D77" i="4"/>
  <c r="C77" i="4"/>
  <c r="B77" i="4"/>
  <c r="I76" i="4"/>
  <c r="R76" i="4"/>
  <c r="H76" i="4"/>
  <c r="Q76" i="4" s="1"/>
  <c r="G76" i="4"/>
  <c r="P76" i="4"/>
  <c r="O76" i="4"/>
  <c r="F76" i="4"/>
  <c r="N76" i="4"/>
  <c r="E76" i="4"/>
  <c r="M76" i="4" s="1"/>
  <c r="D76" i="4"/>
  <c r="C76" i="4"/>
  <c r="I75" i="4"/>
  <c r="R75" i="4" s="1"/>
  <c r="H75" i="4"/>
  <c r="Q75" i="4"/>
  <c r="G75" i="4"/>
  <c r="O75" i="4" s="1"/>
  <c r="F75" i="4"/>
  <c r="M75" i="4" s="1"/>
  <c r="E75" i="4"/>
  <c r="L75" i="4"/>
  <c r="D75" i="4"/>
  <c r="C75" i="4"/>
  <c r="B75" i="4"/>
  <c r="I74" i="4"/>
  <c r="R74" i="4"/>
  <c r="H74" i="4"/>
  <c r="Q74" i="4" s="1"/>
  <c r="G74" i="4"/>
  <c r="P74" i="4"/>
  <c r="O74" i="4"/>
  <c r="F74" i="4"/>
  <c r="N74" i="4"/>
  <c r="E74" i="4"/>
  <c r="M74" i="4" s="1"/>
  <c r="D74" i="4"/>
  <c r="C74" i="4"/>
  <c r="I73" i="4"/>
  <c r="R73" i="4" s="1"/>
  <c r="H73" i="4"/>
  <c r="Q73" i="4"/>
  <c r="G73" i="4"/>
  <c r="O73" i="4" s="1"/>
  <c r="F73" i="4"/>
  <c r="M73" i="4" s="1"/>
  <c r="E73" i="4"/>
  <c r="L73" i="4"/>
  <c r="D73" i="4"/>
  <c r="C73" i="4"/>
  <c r="B73" i="4"/>
  <c r="I72" i="4"/>
  <c r="R72" i="4"/>
  <c r="H72" i="4"/>
  <c r="Q72" i="4" s="1"/>
  <c r="G72" i="4"/>
  <c r="P72" i="4"/>
  <c r="O72" i="4"/>
  <c r="F72" i="4"/>
  <c r="N72" i="4"/>
  <c r="E72" i="4"/>
  <c r="M72" i="4" s="1"/>
  <c r="D72" i="4"/>
  <c r="C72" i="4"/>
  <c r="I71" i="4"/>
  <c r="R71" i="4" s="1"/>
  <c r="H71" i="4"/>
  <c r="Q71" i="4"/>
  <c r="G71" i="4"/>
  <c r="O71" i="4" s="1"/>
  <c r="F71" i="4"/>
  <c r="M71" i="4" s="1"/>
  <c r="E71" i="4"/>
  <c r="L71" i="4"/>
  <c r="D71" i="4"/>
  <c r="C71" i="4"/>
  <c r="B71" i="4"/>
  <c r="I70" i="4"/>
  <c r="R70" i="4"/>
  <c r="H70" i="4"/>
  <c r="Q70" i="4" s="1"/>
  <c r="G70" i="4"/>
  <c r="P70" i="4"/>
  <c r="O70" i="4"/>
  <c r="F70" i="4"/>
  <c r="N70" i="4"/>
  <c r="E70" i="4"/>
  <c r="M70" i="4" s="1"/>
  <c r="D70" i="4"/>
  <c r="C70" i="4"/>
  <c r="I69" i="4"/>
  <c r="R69" i="4" s="1"/>
  <c r="H69" i="4"/>
  <c r="Q69" i="4"/>
  <c r="G69" i="4"/>
  <c r="O69" i="4" s="1"/>
  <c r="F69" i="4"/>
  <c r="M69" i="4" s="1"/>
  <c r="E69" i="4"/>
  <c r="L69" i="4"/>
  <c r="D69" i="4"/>
  <c r="C69" i="4"/>
  <c r="B69" i="4"/>
  <c r="I68" i="4"/>
  <c r="R68" i="4"/>
  <c r="H68" i="4"/>
  <c r="Q68" i="4" s="1"/>
  <c r="G68" i="4"/>
  <c r="P68" i="4"/>
  <c r="O68" i="4"/>
  <c r="F68" i="4"/>
  <c r="N68" i="4"/>
  <c r="E68" i="4"/>
  <c r="M68" i="4" s="1"/>
  <c r="D68" i="4"/>
  <c r="C68" i="4"/>
  <c r="I67" i="4"/>
  <c r="R67" i="4" s="1"/>
  <c r="H67" i="4"/>
  <c r="Q67" i="4"/>
  <c r="G67" i="4"/>
  <c r="O67" i="4" s="1"/>
  <c r="F67" i="4"/>
  <c r="N67" i="4" s="1"/>
  <c r="E67" i="4"/>
  <c r="M67" i="4" s="1"/>
  <c r="L67" i="4"/>
  <c r="D67" i="4"/>
  <c r="C67" i="4"/>
  <c r="B67" i="4"/>
  <c r="I66" i="4"/>
  <c r="R66" i="4"/>
  <c r="H66" i="4"/>
  <c r="Q66" i="4" s="1"/>
  <c r="G66" i="4"/>
  <c r="P66" i="4"/>
  <c r="O66" i="4"/>
  <c r="F66" i="4"/>
  <c r="N66" i="4" s="1"/>
  <c r="E66" i="4"/>
  <c r="M66" i="4" s="1"/>
  <c r="D66" i="4"/>
  <c r="C66" i="4"/>
  <c r="I65" i="4"/>
  <c r="R65" i="4" s="1"/>
  <c r="H65" i="4"/>
  <c r="Q65" i="4"/>
  <c r="G65" i="4"/>
  <c r="O65" i="4" s="1"/>
  <c r="F65" i="4"/>
  <c r="N65" i="4" s="1"/>
  <c r="E65" i="4"/>
  <c r="M65" i="4" s="1"/>
  <c r="L65" i="4"/>
  <c r="D65" i="4"/>
  <c r="C65" i="4"/>
  <c r="B65" i="4"/>
  <c r="I64" i="4"/>
  <c r="R64" i="4"/>
  <c r="H64" i="4"/>
  <c r="Q64" i="4" s="1"/>
  <c r="G64" i="4"/>
  <c r="P64" i="4"/>
  <c r="O64" i="4"/>
  <c r="F64" i="4"/>
  <c r="N64" i="4"/>
  <c r="E64" i="4"/>
  <c r="M64" i="4" s="1"/>
  <c r="D64" i="4"/>
  <c r="C64" i="4"/>
  <c r="I63" i="4"/>
  <c r="R63" i="4" s="1"/>
  <c r="H63" i="4"/>
  <c r="Q63" i="4"/>
  <c r="G63" i="4"/>
  <c r="O63" i="4" s="1"/>
  <c r="F63" i="4"/>
  <c r="N63" i="4" s="1"/>
  <c r="E63" i="4"/>
  <c r="M63" i="4" s="1"/>
  <c r="L63" i="4"/>
  <c r="D63" i="4"/>
  <c r="C63" i="4"/>
  <c r="B63" i="4"/>
  <c r="I62" i="4"/>
  <c r="R62" i="4"/>
  <c r="H62" i="4"/>
  <c r="Q62" i="4" s="1"/>
  <c r="G62" i="4"/>
  <c r="P62" i="4"/>
  <c r="O62" i="4"/>
  <c r="F62" i="4"/>
  <c r="N62" i="4"/>
  <c r="E62" i="4"/>
  <c r="M62" i="4" s="1"/>
  <c r="D62" i="4"/>
  <c r="C62" i="4"/>
  <c r="I61" i="4"/>
  <c r="R61" i="4" s="1"/>
  <c r="H61" i="4"/>
  <c r="Q61" i="4"/>
  <c r="G61" i="4"/>
  <c r="O61" i="4" s="1"/>
  <c r="F61" i="4"/>
  <c r="M61" i="4" s="1"/>
  <c r="E61" i="4"/>
  <c r="L61" i="4"/>
  <c r="D61" i="4"/>
  <c r="C61" i="4"/>
  <c r="B61" i="4"/>
  <c r="I60" i="4"/>
  <c r="R60" i="4"/>
  <c r="H60" i="4"/>
  <c r="Q60" i="4" s="1"/>
  <c r="G60" i="4"/>
  <c r="P60" i="4"/>
  <c r="O60" i="4"/>
  <c r="F60" i="4"/>
  <c r="N60" i="4"/>
  <c r="E60" i="4"/>
  <c r="M60" i="4" s="1"/>
  <c r="D60" i="4"/>
  <c r="C60" i="4"/>
  <c r="I59" i="4"/>
  <c r="R59" i="4" s="1"/>
  <c r="H59" i="4"/>
  <c r="Q59" i="4"/>
  <c r="G59" i="4"/>
  <c r="O59" i="4" s="1"/>
  <c r="F59" i="4"/>
  <c r="N59" i="4" s="1"/>
  <c r="E59" i="4"/>
  <c r="M59" i="4" s="1"/>
  <c r="L59" i="4"/>
  <c r="D59" i="4"/>
  <c r="C59" i="4"/>
  <c r="I58" i="4"/>
  <c r="R58" i="4" s="1"/>
  <c r="H58" i="4"/>
  <c r="Q58" i="4"/>
  <c r="G58" i="4"/>
  <c r="O58" i="4" s="1"/>
  <c r="F58" i="4"/>
  <c r="N58" i="4" s="1"/>
  <c r="E58" i="4"/>
  <c r="M58" i="4" s="1"/>
  <c r="L58" i="4"/>
  <c r="I57" i="4"/>
  <c r="R57" i="4"/>
  <c r="H57" i="4"/>
  <c r="Q57" i="4" s="1"/>
  <c r="G57" i="4"/>
  <c r="P57" i="4"/>
  <c r="O57" i="4"/>
  <c r="F57" i="4"/>
  <c r="N57" i="4"/>
  <c r="E57" i="4"/>
  <c r="M57" i="4" s="1"/>
  <c r="B57" i="4"/>
  <c r="I56" i="4"/>
  <c r="R56" i="4" s="1"/>
  <c r="H56" i="4"/>
  <c r="Q56" i="4"/>
  <c r="G56" i="4"/>
  <c r="O56" i="4" s="1"/>
  <c r="F56" i="4"/>
  <c r="N56" i="4" s="1"/>
  <c r="E56" i="4"/>
  <c r="M56" i="4" s="1"/>
  <c r="L56" i="4"/>
  <c r="I55" i="4"/>
  <c r="R55" i="4"/>
  <c r="H55" i="4"/>
  <c r="Q55" i="4" s="1"/>
  <c r="G55" i="4"/>
  <c r="P55" i="4"/>
  <c r="O55" i="4"/>
  <c r="F55" i="4"/>
  <c r="N55" i="4"/>
  <c r="E55" i="4"/>
  <c r="M55" i="4" s="1"/>
  <c r="B55" i="4"/>
  <c r="I54" i="4"/>
  <c r="R54" i="4" s="1"/>
  <c r="H54" i="4"/>
  <c r="Q54" i="4"/>
  <c r="G54" i="4"/>
  <c r="O54" i="4" s="1"/>
  <c r="F54" i="4"/>
  <c r="N54" i="4" s="1"/>
  <c r="E54" i="4"/>
  <c r="M54" i="4" s="1"/>
  <c r="L54" i="4"/>
  <c r="I53" i="4"/>
  <c r="R53" i="4"/>
  <c r="H53" i="4"/>
  <c r="Q53" i="4" s="1"/>
  <c r="G53" i="4"/>
  <c r="P53" i="4"/>
  <c r="O53" i="4"/>
  <c r="F53" i="4"/>
  <c r="N53" i="4" s="1"/>
  <c r="E53" i="4"/>
  <c r="M53" i="4" s="1"/>
  <c r="B53" i="4"/>
  <c r="I52" i="4"/>
  <c r="R52" i="4" s="1"/>
  <c r="H52" i="4"/>
  <c r="Q52" i="4"/>
  <c r="G52" i="4"/>
  <c r="O52" i="4" s="1"/>
  <c r="F52" i="4"/>
  <c r="N52" i="4" s="1"/>
  <c r="E52" i="4"/>
  <c r="M52" i="4" s="1"/>
  <c r="L52" i="4"/>
  <c r="I51" i="4"/>
  <c r="R51" i="4"/>
  <c r="H51" i="4"/>
  <c r="Q51" i="4" s="1"/>
  <c r="G51" i="4"/>
  <c r="P51" i="4"/>
  <c r="O51" i="4"/>
  <c r="F51" i="4"/>
  <c r="N51" i="4" s="1"/>
  <c r="E51" i="4"/>
  <c r="M51" i="4" s="1"/>
  <c r="B51" i="4"/>
  <c r="I50" i="4"/>
  <c r="R50" i="4" s="1"/>
  <c r="H50" i="4"/>
  <c r="Q50" i="4"/>
  <c r="G50" i="4"/>
  <c r="O50" i="4" s="1"/>
  <c r="F50" i="4"/>
  <c r="N50" i="4" s="1"/>
  <c r="E50" i="4"/>
  <c r="M50" i="4" s="1"/>
  <c r="L50" i="4"/>
  <c r="I49" i="4"/>
  <c r="R49" i="4"/>
  <c r="H49" i="4"/>
  <c r="Q49" i="4" s="1"/>
  <c r="G49" i="4"/>
  <c r="P49" i="4"/>
  <c r="O49" i="4"/>
  <c r="F49" i="4"/>
  <c r="N49" i="4" s="1"/>
  <c r="E49" i="4"/>
  <c r="M49" i="4" s="1"/>
  <c r="B49" i="4"/>
  <c r="I48" i="4"/>
  <c r="R48" i="4" s="1"/>
  <c r="H48" i="4"/>
  <c r="Q48" i="4"/>
  <c r="G48" i="4"/>
  <c r="O48" i="4" s="1"/>
  <c r="F48" i="4"/>
  <c r="N48" i="4" s="1"/>
  <c r="E48" i="4"/>
  <c r="M48" i="4" s="1"/>
  <c r="L48" i="4"/>
  <c r="I47" i="4"/>
  <c r="R47" i="4"/>
  <c r="H47" i="4"/>
  <c r="Q47" i="4" s="1"/>
  <c r="G47" i="4"/>
  <c r="P47" i="4"/>
  <c r="O47" i="4"/>
  <c r="F47" i="4"/>
  <c r="N47" i="4" s="1"/>
  <c r="E47" i="4"/>
  <c r="M47" i="4" s="1"/>
  <c r="B47" i="4"/>
  <c r="I46" i="4"/>
  <c r="R46" i="4" s="1"/>
  <c r="H46" i="4"/>
  <c r="Q46" i="4"/>
  <c r="G46" i="4"/>
  <c r="O46" i="4" s="1"/>
  <c r="F46" i="4"/>
  <c r="N46" i="4" s="1"/>
  <c r="E46" i="4"/>
  <c r="M46" i="4" s="1"/>
  <c r="L46" i="4"/>
  <c r="I45" i="4"/>
  <c r="R45" i="4"/>
  <c r="H45" i="4"/>
  <c r="Q45" i="4" s="1"/>
  <c r="G45" i="4"/>
  <c r="P45" i="4"/>
  <c r="O45" i="4"/>
  <c r="F45" i="4"/>
  <c r="N45" i="4"/>
  <c r="E45" i="4"/>
  <c r="M45" i="4" s="1"/>
  <c r="B45" i="4"/>
  <c r="I44" i="4"/>
  <c r="R44" i="4" s="1"/>
  <c r="H44" i="4"/>
  <c r="Q44" i="4"/>
  <c r="G44" i="4"/>
  <c r="O44" i="4" s="1"/>
  <c r="F44" i="4"/>
  <c r="N44" i="4" s="1"/>
  <c r="E44" i="4"/>
  <c r="M44" i="4" s="1"/>
  <c r="L44" i="4"/>
  <c r="I43" i="4"/>
  <c r="R43" i="4"/>
  <c r="H43" i="4"/>
  <c r="Q43" i="4" s="1"/>
  <c r="G43" i="4"/>
  <c r="P43" i="4"/>
  <c r="O43" i="4"/>
  <c r="F43" i="4"/>
  <c r="N43" i="4"/>
  <c r="E43" i="4"/>
  <c r="M43" i="4" s="1"/>
  <c r="I42" i="4"/>
  <c r="R42" i="4" s="1"/>
  <c r="H42" i="4"/>
  <c r="Q42" i="4"/>
  <c r="G42" i="4"/>
  <c r="O42" i="4" s="1"/>
  <c r="F42" i="4"/>
  <c r="N42" i="4" s="1"/>
  <c r="E42" i="4"/>
  <c r="M42" i="4" s="1"/>
  <c r="L42" i="4"/>
  <c r="I41" i="4"/>
  <c r="R41" i="4"/>
  <c r="H41" i="4"/>
  <c r="Q41" i="4" s="1"/>
  <c r="G41" i="4"/>
  <c r="P41" i="4"/>
  <c r="O41" i="4"/>
  <c r="F41" i="4"/>
  <c r="N41" i="4" s="1"/>
  <c r="E41" i="4"/>
  <c r="M41" i="4" s="1"/>
  <c r="B41" i="4"/>
  <c r="I40" i="4"/>
  <c r="R40" i="4" s="1"/>
  <c r="H40" i="4"/>
  <c r="Q40" i="4"/>
  <c r="G40" i="4"/>
  <c r="O40" i="4" s="1"/>
  <c r="F40" i="4"/>
  <c r="N40" i="4" s="1"/>
  <c r="E40" i="4"/>
  <c r="M40" i="4" s="1"/>
  <c r="L40" i="4"/>
  <c r="I39" i="4"/>
  <c r="R39" i="4"/>
  <c r="H39" i="4"/>
  <c r="Q39" i="4" s="1"/>
  <c r="G39" i="4"/>
  <c r="P39" i="4"/>
  <c r="O39" i="4"/>
  <c r="F39" i="4"/>
  <c r="N39" i="4" s="1"/>
  <c r="E39" i="4"/>
  <c r="M39" i="4" s="1"/>
  <c r="B39" i="4"/>
  <c r="I38" i="4"/>
  <c r="R38" i="4" s="1"/>
  <c r="H38" i="4"/>
  <c r="Q38" i="4"/>
  <c r="G38" i="4"/>
  <c r="O38" i="4" s="1"/>
  <c r="F38" i="4"/>
  <c r="N38" i="4" s="1"/>
  <c r="E38" i="4"/>
  <c r="M38" i="4" s="1"/>
  <c r="L38" i="4"/>
  <c r="I37" i="4"/>
  <c r="R37" i="4"/>
  <c r="H37" i="4"/>
  <c r="Q37" i="4" s="1"/>
  <c r="G37" i="4"/>
  <c r="P37" i="4"/>
  <c r="O37" i="4"/>
  <c r="F37" i="4"/>
  <c r="N37" i="4" s="1"/>
  <c r="E37" i="4"/>
  <c r="M37" i="4" s="1"/>
  <c r="B37" i="4"/>
  <c r="I36" i="4"/>
  <c r="R36" i="4" s="1"/>
  <c r="H36" i="4"/>
  <c r="Q36" i="4"/>
  <c r="G36" i="4"/>
  <c r="O36" i="4" s="1"/>
  <c r="F36" i="4"/>
  <c r="N36" i="4" s="1"/>
  <c r="E36" i="4"/>
  <c r="M36" i="4" s="1"/>
  <c r="L36" i="4"/>
  <c r="I35" i="4"/>
  <c r="R35" i="4"/>
  <c r="H35" i="4"/>
  <c r="Q35" i="4" s="1"/>
  <c r="G35" i="4"/>
  <c r="P35" i="4"/>
  <c r="O35" i="4"/>
  <c r="F35" i="4"/>
  <c r="N35" i="4" s="1"/>
  <c r="E35" i="4"/>
  <c r="M35" i="4" s="1"/>
  <c r="B35" i="4"/>
  <c r="I34" i="4"/>
  <c r="R34" i="4" s="1"/>
  <c r="H34" i="4"/>
  <c r="Q34" i="4"/>
  <c r="G34" i="4"/>
  <c r="O34" i="4" s="1"/>
  <c r="F34" i="4"/>
  <c r="N34" i="4" s="1"/>
  <c r="E34" i="4"/>
  <c r="M34" i="4" s="1"/>
  <c r="L34" i="4"/>
  <c r="I33" i="4"/>
  <c r="R33" i="4"/>
  <c r="H33" i="4"/>
  <c r="Q33" i="4" s="1"/>
  <c r="G33" i="4"/>
  <c r="P33" i="4"/>
  <c r="O33" i="4"/>
  <c r="F33" i="4"/>
  <c r="N33" i="4" s="1"/>
  <c r="E33" i="4"/>
  <c r="M33" i="4" s="1"/>
  <c r="B33" i="4"/>
  <c r="I32" i="4"/>
  <c r="R32" i="4" s="1"/>
  <c r="H32" i="4"/>
  <c r="Q32" i="4"/>
  <c r="G32" i="4"/>
  <c r="O32" i="4" s="1"/>
  <c r="F32" i="4"/>
  <c r="N32" i="4" s="1"/>
  <c r="E32" i="4"/>
  <c r="M32" i="4" s="1"/>
  <c r="L32" i="4"/>
  <c r="I31" i="4"/>
  <c r="R31" i="4"/>
  <c r="H31" i="4"/>
  <c r="Q31" i="4" s="1"/>
  <c r="G31" i="4"/>
  <c r="P31" i="4"/>
  <c r="O31" i="4"/>
  <c r="F31" i="4"/>
  <c r="N31" i="4" s="1"/>
  <c r="E31" i="4"/>
  <c r="M31" i="4" s="1"/>
  <c r="B31" i="4"/>
  <c r="I30" i="4"/>
  <c r="R30" i="4" s="1"/>
  <c r="H30" i="4"/>
  <c r="Q30" i="4"/>
  <c r="G30" i="4"/>
  <c r="O30" i="4" s="1"/>
  <c r="F30" i="4"/>
  <c r="N30" i="4" s="1"/>
  <c r="E30" i="4"/>
  <c r="M30" i="4" s="1"/>
  <c r="L30" i="4"/>
  <c r="I29" i="4"/>
  <c r="R29" i="4"/>
  <c r="H29" i="4"/>
  <c r="Q29" i="4" s="1"/>
  <c r="G29" i="4"/>
  <c r="P29" i="4"/>
  <c r="O29" i="4"/>
  <c r="F29" i="4"/>
  <c r="N29" i="4" s="1"/>
  <c r="E29" i="4"/>
  <c r="M29" i="4" s="1"/>
  <c r="B29" i="4"/>
  <c r="I28" i="4"/>
  <c r="R28" i="4" s="1"/>
  <c r="H28" i="4"/>
  <c r="Q28" i="4"/>
  <c r="G28" i="4"/>
  <c r="O28" i="4" s="1"/>
  <c r="F28" i="4"/>
  <c r="N28" i="4" s="1"/>
  <c r="E28" i="4"/>
  <c r="M28" i="4" s="1"/>
  <c r="L28" i="4"/>
  <c r="I27" i="4"/>
  <c r="R27" i="4"/>
  <c r="H27" i="4"/>
  <c r="Q27" i="4" s="1"/>
  <c r="G27" i="4"/>
  <c r="P27" i="4"/>
  <c r="O27" i="4"/>
  <c r="F27" i="4"/>
  <c r="N27" i="4" s="1"/>
  <c r="E27" i="4"/>
  <c r="M27" i="4" s="1"/>
  <c r="B27" i="4"/>
  <c r="I26" i="4"/>
  <c r="R26" i="4" s="1"/>
  <c r="H26" i="4"/>
  <c r="Q26" i="4"/>
  <c r="G26" i="4"/>
  <c r="O26" i="4" s="1"/>
  <c r="F26" i="4"/>
  <c r="N26" i="4" s="1"/>
  <c r="E26" i="4"/>
  <c r="M26" i="4" s="1"/>
  <c r="L26" i="4"/>
  <c r="I25" i="4"/>
  <c r="R25" i="4"/>
  <c r="H25" i="4"/>
  <c r="Q25" i="4" s="1"/>
  <c r="G25" i="4"/>
  <c r="P25" i="4"/>
  <c r="O25" i="4"/>
  <c r="F25" i="4"/>
  <c r="N25" i="4" s="1"/>
  <c r="E25" i="4"/>
  <c r="M25" i="4" s="1"/>
  <c r="B25" i="4"/>
  <c r="I24" i="4"/>
  <c r="R24" i="4" s="1"/>
  <c r="H24" i="4"/>
  <c r="Q24" i="4"/>
  <c r="G24" i="4"/>
  <c r="O24" i="4" s="1"/>
  <c r="F24" i="4"/>
  <c r="N24" i="4" s="1"/>
  <c r="E24" i="4"/>
  <c r="M24" i="4" s="1"/>
  <c r="L24" i="4"/>
  <c r="I23" i="4"/>
  <c r="R23" i="4"/>
  <c r="H23" i="4"/>
  <c r="Q23" i="4" s="1"/>
  <c r="G23" i="4"/>
  <c r="P23" i="4"/>
  <c r="O23" i="4"/>
  <c r="F23" i="4"/>
  <c r="N23" i="4" s="1"/>
  <c r="E23" i="4"/>
  <c r="M23" i="4" s="1"/>
  <c r="B23" i="4"/>
  <c r="I22" i="4"/>
  <c r="R22" i="4" s="1"/>
  <c r="H22" i="4"/>
  <c r="Q22" i="4"/>
  <c r="G22" i="4"/>
  <c r="O22" i="4" s="1"/>
  <c r="F22" i="4"/>
  <c r="N22" i="4" s="1"/>
  <c r="E22" i="4"/>
  <c r="M22" i="4" s="1"/>
  <c r="L22" i="4"/>
  <c r="I21" i="4"/>
  <c r="R21" i="4"/>
  <c r="H21" i="4"/>
  <c r="Q21" i="4" s="1"/>
  <c r="G21" i="4"/>
  <c r="P21" i="4"/>
  <c r="O21" i="4"/>
  <c r="F21" i="4"/>
  <c r="N21" i="4"/>
  <c r="E21" i="4"/>
  <c r="M21" i="4" s="1"/>
  <c r="B21" i="4"/>
  <c r="I20" i="4"/>
  <c r="R20" i="4" s="1"/>
  <c r="H20" i="4"/>
  <c r="Q20" i="4"/>
  <c r="G20" i="4"/>
  <c r="O20" i="4" s="1"/>
  <c r="F20" i="4"/>
  <c r="N20" i="4" s="1"/>
  <c r="E20" i="4"/>
  <c r="M20" i="4" s="1"/>
  <c r="L20" i="4"/>
  <c r="I19" i="4"/>
  <c r="R19" i="4"/>
  <c r="H19" i="4"/>
  <c r="Q19" i="4" s="1"/>
  <c r="G19" i="4"/>
  <c r="P19" i="4"/>
  <c r="O19" i="4"/>
  <c r="F19" i="4"/>
  <c r="N19" i="4" s="1"/>
  <c r="E19" i="4"/>
  <c r="M19" i="4" s="1"/>
  <c r="B19" i="4"/>
  <c r="I18" i="4"/>
  <c r="R18" i="4" s="1"/>
  <c r="H18" i="4"/>
  <c r="Q18" i="4"/>
  <c r="G18" i="4"/>
  <c r="O18" i="4" s="1"/>
  <c r="F18" i="4"/>
  <c r="N18" i="4" s="1"/>
  <c r="E18" i="4"/>
  <c r="M18" i="4" s="1"/>
  <c r="L18" i="4"/>
  <c r="I17" i="4"/>
  <c r="R17" i="4"/>
  <c r="H17" i="4"/>
  <c r="Q17" i="4" s="1"/>
  <c r="G17" i="4"/>
  <c r="P17" i="4"/>
  <c r="O17" i="4"/>
  <c r="F17" i="4"/>
  <c r="N17" i="4" s="1"/>
  <c r="E17" i="4"/>
  <c r="M17" i="4" s="1"/>
  <c r="B17" i="4"/>
  <c r="I16" i="4"/>
  <c r="R16" i="4" s="1"/>
  <c r="H16" i="4"/>
  <c r="Q16" i="4"/>
  <c r="G16" i="4"/>
  <c r="O16" i="4" s="1"/>
  <c r="F16" i="4"/>
  <c r="N16" i="4" s="1"/>
  <c r="E16" i="4"/>
  <c r="M16" i="4" s="1"/>
  <c r="L16" i="4"/>
  <c r="I15" i="4"/>
  <c r="R15" i="4"/>
  <c r="H15" i="4"/>
  <c r="Q15" i="4" s="1"/>
  <c r="G15" i="4"/>
  <c r="P15" i="4"/>
  <c r="O15" i="4"/>
  <c r="F15" i="4"/>
  <c r="N15" i="4" s="1"/>
  <c r="E15" i="4"/>
  <c r="M15" i="4" s="1"/>
  <c r="B15" i="4"/>
  <c r="I14" i="4"/>
  <c r="R14" i="4" s="1"/>
  <c r="H14" i="4"/>
  <c r="Q14" i="4"/>
  <c r="G14" i="4"/>
  <c r="O14" i="4" s="1"/>
  <c r="F14" i="4"/>
  <c r="M14" i="4" s="1"/>
  <c r="E14" i="4"/>
  <c r="L14" i="4"/>
  <c r="I13" i="4"/>
  <c r="R13" i="4" s="1"/>
  <c r="H13" i="4"/>
  <c r="Q13" i="4"/>
  <c r="G13" i="4"/>
  <c r="O13" i="4" s="1"/>
  <c r="E13" i="4"/>
  <c r="L13" i="4" s="1"/>
  <c r="F13" i="4"/>
  <c r="B13" i="4"/>
  <c r="I12" i="4"/>
  <c r="R12" i="4" s="1"/>
  <c r="H12" i="4"/>
  <c r="Q12" i="4" s="1"/>
  <c r="G12" i="4"/>
  <c r="P12" i="4" s="1"/>
  <c r="E12" i="4"/>
  <c r="F12" i="4"/>
  <c r="M12" i="4" s="1"/>
  <c r="I11" i="4"/>
  <c r="R11" i="4"/>
  <c r="H11" i="4"/>
  <c r="Q11" i="4" s="1"/>
  <c r="G11" i="4"/>
  <c r="P11" i="4"/>
  <c r="O11" i="4"/>
  <c r="E11" i="4"/>
  <c r="F11" i="4"/>
  <c r="M11" i="4"/>
  <c r="L11" i="4"/>
  <c r="B11" i="4"/>
  <c r="I10" i="4"/>
  <c r="R10" i="4"/>
  <c r="H10" i="4"/>
  <c r="P10" i="4" s="1"/>
  <c r="G10" i="4"/>
  <c r="O10" i="4"/>
  <c r="E10" i="4"/>
  <c r="M10" i="4" s="1"/>
  <c r="F10" i="4"/>
  <c r="L10" i="4"/>
  <c r="C24" i="132"/>
  <c r="C23" i="132"/>
  <c r="C22" i="132"/>
  <c r="C21" i="132"/>
  <c r="C20" i="132"/>
  <c r="C19" i="132"/>
  <c r="C18" i="132"/>
  <c r="C17" i="132"/>
  <c r="C16" i="132"/>
  <c r="C15" i="132"/>
  <c r="C14" i="132"/>
  <c r="C13" i="132"/>
  <c r="C12" i="132"/>
  <c r="C11" i="132"/>
  <c r="C10" i="132"/>
  <c r="BB138" i="144"/>
  <c r="BK9" i="144" s="1"/>
  <c r="C138" i="281"/>
  <c r="D138" i="281"/>
  <c r="E138" i="281"/>
  <c r="F138" i="281"/>
  <c r="G138" i="281"/>
  <c r="H138" i="281"/>
  <c r="I138" i="281"/>
  <c r="J138" i="281"/>
  <c r="K138" i="281"/>
  <c r="L138" i="281"/>
  <c r="M138" i="281"/>
  <c r="N138" i="281"/>
  <c r="O138" i="281"/>
  <c r="P138" i="281"/>
  <c r="Q138" i="281"/>
  <c r="R138" i="281"/>
  <c r="C139" i="281"/>
  <c r="D139" i="281"/>
  <c r="E139" i="281"/>
  <c r="F139" i="281"/>
  <c r="G139" i="281"/>
  <c r="H139" i="281"/>
  <c r="I139" i="281"/>
  <c r="J139" i="281"/>
  <c r="K139" i="281"/>
  <c r="L139" i="281"/>
  <c r="M139" i="281"/>
  <c r="N139" i="281"/>
  <c r="O139" i="281"/>
  <c r="P139" i="281"/>
  <c r="Q139" i="281"/>
  <c r="R139" i="281"/>
  <c r="C140" i="281"/>
  <c r="D140" i="281"/>
  <c r="E140" i="281"/>
  <c r="F140" i="281"/>
  <c r="G140" i="281"/>
  <c r="H140" i="281"/>
  <c r="I140" i="281"/>
  <c r="J140" i="281"/>
  <c r="K140" i="281"/>
  <c r="L140" i="281"/>
  <c r="M140" i="281"/>
  <c r="N140" i="281"/>
  <c r="O140" i="281"/>
  <c r="P140" i="281"/>
  <c r="Q140" i="281"/>
  <c r="R140" i="281"/>
  <c r="C141" i="281"/>
  <c r="D141" i="281"/>
  <c r="E141" i="281"/>
  <c r="F141" i="281"/>
  <c r="G141" i="281"/>
  <c r="H141" i="281"/>
  <c r="I141" i="281"/>
  <c r="J141" i="281"/>
  <c r="K141" i="281"/>
  <c r="L141" i="281"/>
  <c r="M141" i="281"/>
  <c r="N141" i="281"/>
  <c r="O141" i="281"/>
  <c r="P141" i="281"/>
  <c r="Q141" i="281"/>
  <c r="R141" i="281"/>
  <c r="C142" i="281"/>
  <c r="D142" i="281"/>
  <c r="E142" i="281"/>
  <c r="F142" i="281"/>
  <c r="G142" i="281"/>
  <c r="H142" i="281"/>
  <c r="I142" i="281"/>
  <c r="J142" i="281"/>
  <c r="K142" i="281"/>
  <c r="L142" i="281"/>
  <c r="M142" i="281"/>
  <c r="N142" i="281"/>
  <c r="O142" i="281"/>
  <c r="P142" i="281"/>
  <c r="Q142" i="281"/>
  <c r="R142" i="281"/>
  <c r="C143" i="281"/>
  <c r="D143" i="281"/>
  <c r="E143" i="281"/>
  <c r="F143" i="281"/>
  <c r="G143" i="281"/>
  <c r="H143" i="281"/>
  <c r="I143" i="281"/>
  <c r="J143" i="281"/>
  <c r="K143" i="281"/>
  <c r="L143" i="281"/>
  <c r="M143" i="281"/>
  <c r="N143" i="281"/>
  <c r="O143" i="281"/>
  <c r="P143" i="281"/>
  <c r="Q143" i="281"/>
  <c r="R143" i="281"/>
  <c r="C144" i="281"/>
  <c r="D144" i="281"/>
  <c r="E144" i="281"/>
  <c r="F144" i="281"/>
  <c r="G144" i="281"/>
  <c r="H144" i="281"/>
  <c r="I144" i="281"/>
  <c r="J144" i="281"/>
  <c r="K144" i="281"/>
  <c r="L144" i="281"/>
  <c r="M144" i="281"/>
  <c r="N144" i="281"/>
  <c r="O144" i="281"/>
  <c r="P144" i="281"/>
  <c r="Q144" i="281"/>
  <c r="R144" i="281"/>
  <c r="C145" i="281"/>
  <c r="D145" i="281"/>
  <c r="E145" i="281"/>
  <c r="F145" i="281"/>
  <c r="G145" i="281"/>
  <c r="H145" i="281"/>
  <c r="I145" i="281"/>
  <c r="J145" i="281"/>
  <c r="K145" i="281"/>
  <c r="L145" i="281"/>
  <c r="M145" i="281"/>
  <c r="N145" i="281"/>
  <c r="O145" i="281"/>
  <c r="P145" i="281"/>
  <c r="Q145" i="281"/>
  <c r="R145" i="281"/>
  <c r="C146" i="281"/>
  <c r="D146" i="281"/>
  <c r="E146" i="281"/>
  <c r="F146" i="281"/>
  <c r="G146" i="281"/>
  <c r="H146" i="281"/>
  <c r="I146" i="281"/>
  <c r="J146" i="281"/>
  <c r="K146" i="281"/>
  <c r="L146" i="281"/>
  <c r="M146" i="281"/>
  <c r="N146" i="281"/>
  <c r="O146" i="281"/>
  <c r="P146" i="281"/>
  <c r="Q146" i="281"/>
  <c r="R146" i="281"/>
  <c r="C147" i="281"/>
  <c r="D147" i="281"/>
  <c r="E147" i="281"/>
  <c r="F147" i="281"/>
  <c r="G147" i="281"/>
  <c r="H147" i="281"/>
  <c r="I147" i="281"/>
  <c r="J147" i="281"/>
  <c r="K147" i="281"/>
  <c r="L147" i="281"/>
  <c r="M147" i="281"/>
  <c r="N147" i="281"/>
  <c r="O147" i="281"/>
  <c r="P147" i="281"/>
  <c r="Q147" i="281"/>
  <c r="R147" i="281"/>
  <c r="C148" i="281"/>
  <c r="D148" i="281"/>
  <c r="E148" i="281"/>
  <c r="F148" i="281"/>
  <c r="G148" i="281"/>
  <c r="H148" i="281"/>
  <c r="I148" i="281"/>
  <c r="J148" i="281"/>
  <c r="K148" i="281"/>
  <c r="L148" i="281"/>
  <c r="M148" i="281"/>
  <c r="N148" i="281"/>
  <c r="O148" i="281"/>
  <c r="P148" i="281"/>
  <c r="Q148" i="281"/>
  <c r="R148" i="281"/>
  <c r="C149" i="281"/>
  <c r="D149" i="281"/>
  <c r="E149" i="281"/>
  <c r="F149" i="281"/>
  <c r="G149" i="281"/>
  <c r="H149" i="281"/>
  <c r="I149" i="281"/>
  <c r="J149" i="281"/>
  <c r="K149" i="281"/>
  <c r="L149" i="281"/>
  <c r="M149" i="281"/>
  <c r="N149" i="281"/>
  <c r="O149" i="281"/>
  <c r="P149" i="281"/>
  <c r="Q149" i="281"/>
  <c r="R149" i="281"/>
  <c r="C150" i="281"/>
  <c r="D150" i="281"/>
  <c r="E150" i="281"/>
  <c r="F150" i="281"/>
  <c r="G150" i="281"/>
  <c r="H150" i="281"/>
  <c r="I150" i="281"/>
  <c r="J150" i="281"/>
  <c r="K150" i="281"/>
  <c r="L150" i="281"/>
  <c r="M150" i="281"/>
  <c r="N150" i="281"/>
  <c r="O150" i="281"/>
  <c r="P150" i="281"/>
  <c r="Q150" i="281"/>
  <c r="R150" i="281"/>
  <c r="C151" i="281"/>
  <c r="D151" i="281"/>
  <c r="E151" i="281"/>
  <c r="F151" i="281"/>
  <c r="G151" i="281"/>
  <c r="H151" i="281"/>
  <c r="I151" i="281"/>
  <c r="J151" i="281"/>
  <c r="K151" i="281"/>
  <c r="L151" i="281"/>
  <c r="M151" i="281"/>
  <c r="N151" i="281"/>
  <c r="O151" i="281"/>
  <c r="P151" i="281"/>
  <c r="Q151" i="281"/>
  <c r="R151" i="281"/>
  <c r="C157" i="281"/>
  <c r="D157" i="281"/>
  <c r="E157" i="281"/>
  <c r="F157" i="281"/>
  <c r="G157" i="281"/>
  <c r="H157" i="281"/>
  <c r="I157" i="281"/>
  <c r="J157" i="281"/>
  <c r="K157" i="281"/>
  <c r="L157" i="281"/>
  <c r="M157" i="281"/>
  <c r="N157" i="281"/>
  <c r="O157" i="281"/>
  <c r="P157" i="281"/>
  <c r="Q157" i="281"/>
  <c r="R157" i="281"/>
  <c r="C138" i="282"/>
  <c r="D138" i="282"/>
  <c r="E138" i="282"/>
  <c r="F138" i="282"/>
  <c r="G138" i="282"/>
  <c r="H138" i="282"/>
  <c r="I138" i="282"/>
  <c r="J138" i="282"/>
  <c r="K138" i="282"/>
  <c r="L138" i="282"/>
  <c r="M138" i="282"/>
  <c r="N138" i="282"/>
  <c r="O138" i="282"/>
  <c r="P138" i="282"/>
  <c r="Q138" i="282"/>
  <c r="R138" i="282"/>
  <c r="C139" i="282"/>
  <c r="D139" i="282"/>
  <c r="E139" i="282"/>
  <c r="F139" i="282"/>
  <c r="G139" i="282"/>
  <c r="H139" i="282"/>
  <c r="I139" i="282"/>
  <c r="J139" i="282"/>
  <c r="K139" i="282"/>
  <c r="L139" i="282"/>
  <c r="M139" i="282"/>
  <c r="N139" i="282"/>
  <c r="O139" i="282"/>
  <c r="P139" i="282"/>
  <c r="Q139" i="282"/>
  <c r="R139" i="282"/>
  <c r="C140" i="282"/>
  <c r="D140" i="282"/>
  <c r="E140" i="282"/>
  <c r="F140" i="282"/>
  <c r="G140" i="282"/>
  <c r="H140" i="282"/>
  <c r="I140" i="282"/>
  <c r="J140" i="282"/>
  <c r="K140" i="282"/>
  <c r="L140" i="282"/>
  <c r="M140" i="282"/>
  <c r="N140" i="282"/>
  <c r="O140" i="282"/>
  <c r="P140" i="282"/>
  <c r="Q140" i="282"/>
  <c r="R140" i="282"/>
  <c r="C141" i="282"/>
  <c r="D141" i="282"/>
  <c r="E141" i="282"/>
  <c r="F141" i="282"/>
  <c r="G141" i="282"/>
  <c r="H141" i="282"/>
  <c r="I141" i="282"/>
  <c r="J141" i="282"/>
  <c r="K141" i="282"/>
  <c r="L141" i="282"/>
  <c r="M141" i="282"/>
  <c r="N141" i="282"/>
  <c r="O141" i="282"/>
  <c r="P141" i="282"/>
  <c r="Q141" i="282"/>
  <c r="R141" i="282"/>
  <c r="C142" i="282"/>
  <c r="D142" i="282"/>
  <c r="E142" i="282"/>
  <c r="F142" i="282"/>
  <c r="G142" i="282"/>
  <c r="H142" i="282"/>
  <c r="I142" i="282"/>
  <c r="J142" i="282"/>
  <c r="K142" i="282"/>
  <c r="L142" i="282"/>
  <c r="M142" i="282"/>
  <c r="N142" i="282"/>
  <c r="O142" i="282"/>
  <c r="P142" i="282"/>
  <c r="Q142" i="282"/>
  <c r="R142" i="282"/>
  <c r="C143" i="282"/>
  <c r="D143" i="282"/>
  <c r="E143" i="282"/>
  <c r="F143" i="282"/>
  <c r="G143" i="282"/>
  <c r="H143" i="282"/>
  <c r="I143" i="282"/>
  <c r="J143" i="282"/>
  <c r="K143" i="282"/>
  <c r="L143" i="282"/>
  <c r="M143" i="282"/>
  <c r="N143" i="282"/>
  <c r="O143" i="282"/>
  <c r="P143" i="282"/>
  <c r="Q143" i="282"/>
  <c r="R143" i="282"/>
  <c r="C144" i="282"/>
  <c r="D144" i="282"/>
  <c r="E144" i="282"/>
  <c r="F144" i="282"/>
  <c r="G144" i="282"/>
  <c r="H144" i="282"/>
  <c r="I144" i="282"/>
  <c r="J144" i="282"/>
  <c r="K144" i="282"/>
  <c r="L144" i="282"/>
  <c r="M144" i="282"/>
  <c r="N144" i="282"/>
  <c r="O144" i="282"/>
  <c r="P144" i="282"/>
  <c r="Q144" i="282"/>
  <c r="R144" i="282"/>
  <c r="C145" i="282"/>
  <c r="D145" i="282"/>
  <c r="E145" i="282"/>
  <c r="F145" i="282"/>
  <c r="G145" i="282"/>
  <c r="H145" i="282"/>
  <c r="I145" i="282"/>
  <c r="J145" i="282"/>
  <c r="K145" i="282"/>
  <c r="L145" i="282"/>
  <c r="M145" i="282"/>
  <c r="N145" i="282"/>
  <c r="O145" i="282"/>
  <c r="P145" i="282"/>
  <c r="Q145" i="282"/>
  <c r="R145" i="282"/>
  <c r="C146" i="282"/>
  <c r="D146" i="282"/>
  <c r="E146" i="282"/>
  <c r="F146" i="282"/>
  <c r="G146" i="282"/>
  <c r="H146" i="282"/>
  <c r="I146" i="282"/>
  <c r="J146" i="282"/>
  <c r="K146" i="282"/>
  <c r="L146" i="282"/>
  <c r="M146" i="282"/>
  <c r="N146" i="282"/>
  <c r="O146" i="282"/>
  <c r="P146" i="282"/>
  <c r="Q146" i="282"/>
  <c r="R146" i="282"/>
  <c r="C147" i="282"/>
  <c r="D147" i="282"/>
  <c r="E147" i="282"/>
  <c r="F147" i="282"/>
  <c r="G147" i="282"/>
  <c r="H147" i="282"/>
  <c r="I147" i="282"/>
  <c r="J147" i="282"/>
  <c r="K147" i="282"/>
  <c r="L147" i="282"/>
  <c r="M147" i="282"/>
  <c r="N147" i="282"/>
  <c r="O147" i="282"/>
  <c r="P147" i="282"/>
  <c r="Q147" i="282"/>
  <c r="R147" i="282"/>
  <c r="C148" i="282"/>
  <c r="D148" i="282"/>
  <c r="E148" i="282"/>
  <c r="F148" i="282"/>
  <c r="G148" i="282"/>
  <c r="H148" i="282"/>
  <c r="I148" i="282"/>
  <c r="J148" i="282"/>
  <c r="K148" i="282"/>
  <c r="L148" i="282"/>
  <c r="M148" i="282"/>
  <c r="N148" i="282"/>
  <c r="O148" i="282"/>
  <c r="P148" i="282"/>
  <c r="Q148" i="282"/>
  <c r="R148" i="282"/>
  <c r="C149" i="282"/>
  <c r="D149" i="282"/>
  <c r="E149" i="282"/>
  <c r="F149" i="282"/>
  <c r="G149" i="282"/>
  <c r="H149" i="282"/>
  <c r="I149" i="282"/>
  <c r="J149" i="282"/>
  <c r="K149" i="282"/>
  <c r="L149" i="282"/>
  <c r="M149" i="282"/>
  <c r="N149" i="282"/>
  <c r="O149" i="282"/>
  <c r="P149" i="282"/>
  <c r="Q149" i="282"/>
  <c r="R149" i="282"/>
  <c r="C150" i="282"/>
  <c r="D150" i="282"/>
  <c r="E150" i="282"/>
  <c r="F150" i="282"/>
  <c r="G150" i="282"/>
  <c r="H150" i="282"/>
  <c r="I150" i="282"/>
  <c r="J150" i="282"/>
  <c r="K150" i="282"/>
  <c r="L150" i="282"/>
  <c r="M150" i="282"/>
  <c r="N150" i="282"/>
  <c r="O150" i="282"/>
  <c r="P150" i="282"/>
  <c r="Q150" i="282"/>
  <c r="R150" i="282"/>
  <c r="C151" i="282"/>
  <c r="D151" i="282"/>
  <c r="E151" i="282"/>
  <c r="F151" i="282"/>
  <c r="G151" i="282"/>
  <c r="H151" i="282"/>
  <c r="I151" i="282"/>
  <c r="J151" i="282"/>
  <c r="K151" i="282"/>
  <c r="L151" i="282"/>
  <c r="M151" i="282"/>
  <c r="N151" i="282"/>
  <c r="O151" i="282"/>
  <c r="P151" i="282"/>
  <c r="Q151" i="282"/>
  <c r="R151" i="282"/>
  <c r="C138" i="283"/>
  <c r="D138" i="283"/>
  <c r="E138" i="283"/>
  <c r="F138" i="283"/>
  <c r="G138" i="283"/>
  <c r="H138" i="283"/>
  <c r="I138" i="283"/>
  <c r="J138" i="283"/>
  <c r="K138" i="283"/>
  <c r="L138" i="283"/>
  <c r="M138" i="283"/>
  <c r="N138" i="283"/>
  <c r="O138" i="283"/>
  <c r="P138" i="283"/>
  <c r="Q138" i="283"/>
  <c r="R138" i="283"/>
  <c r="C139" i="283"/>
  <c r="D139" i="283"/>
  <c r="E139" i="283"/>
  <c r="F139" i="283"/>
  <c r="G139" i="283"/>
  <c r="H139" i="283"/>
  <c r="I139" i="283"/>
  <c r="J139" i="283"/>
  <c r="K139" i="283"/>
  <c r="L139" i="283"/>
  <c r="M139" i="283"/>
  <c r="N139" i="283"/>
  <c r="O139" i="283"/>
  <c r="P139" i="283"/>
  <c r="Q139" i="283"/>
  <c r="R139" i="283"/>
  <c r="C140" i="283"/>
  <c r="D140" i="283"/>
  <c r="E140" i="283"/>
  <c r="F140" i="283"/>
  <c r="G140" i="283"/>
  <c r="H140" i="283"/>
  <c r="I140" i="283"/>
  <c r="J140" i="283"/>
  <c r="K140" i="283"/>
  <c r="L140" i="283"/>
  <c r="M140" i="283"/>
  <c r="N140" i="283"/>
  <c r="O140" i="283"/>
  <c r="P140" i="283"/>
  <c r="Q140" i="283"/>
  <c r="R140" i="283"/>
  <c r="C141" i="283"/>
  <c r="D141" i="283"/>
  <c r="E141" i="283"/>
  <c r="F141" i="283"/>
  <c r="G141" i="283"/>
  <c r="H141" i="283"/>
  <c r="I141" i="283"/>
  <c r="J141" i="283"/>
  <c r="K141" i="283"/>
  <c r="L141" i="283"/>
  <c r="M141" i="283"/>
  <c r="N141" i="283"/>
  <c r="O141" i="283"/>
  <c r="P141" i="283"/>
  <c r="Q141" i="283"/>
  <c r="R141" i="283"/>
  <c r="C142" i="283"/>
  <c r="D142" i="283"/>
  <c r="E142" i="283"/>
  <c r="F142" i="283"/>
  <c r="G142" i="283"/>
  <c r="H142" i="283"/>
  <c r="I142" i="283"/>
  <c r="J142" i="283"/>
  <c r="K142" i="283"/>
  <c r="L142" i="283"/>
  <c r="M142" i="283"/>
  <c r="N142" i="283"/>
  <c r="O142" i="283"/>
  <c r="P142" i="283"/>
  <c r="Q142" i="283"/>
  <c r="R142" i="283"/>
  <c r="C143" i="283"/>
  <c r="D143" i="283"/>
  <c r="E143" i="283"/>
  <c r="F143" i="283"/>
  <c r="G143" i="283"/>
  <c r="H143" i="283"/>
  <c r="I143" i="283"/>
  <c r="J143" i="283"/>
  <c r="K143" i="283"/>
  <c r="L143" i="283"/>
  <c r="M143" i="283"/>
  <c r="N143" i="283"/>
  <c r="O143" i="283"/>
  <c r="P143" i="283"/>
  <c r="Q143" i="283"/>
  <c r="R143" i="283"/>
  <c r="C144" i="283"/>
  <c r="D144" i="283"/>
  <c r="E144" i="283"/>
  <c r="F144" i="283"/>
  <c r="G144" i="283"/>
  <c r="H144" i="283"/>
  <c r="I144" i="283"/>
  <c r="J144" i="283"/>
  <c r="K144" i="283"/>
  <c r="L144" i="283"/>
  <c r="M144" i="283"/>
  <c r="N144" i="283"/>
  <c r="O144" i="283"/>
  <c r="P144" i="283"/>
  <c r="Q144" i="283"/>
  <c r="R144" i="283"/>
  <c r="C145" i="283"/>
  <c r="D145" i="283"/>
  <c r="E145" i="283"/>
  <c r="F145" i="283"/>
  <c r="G145" i="283"/>
  <c r="H145" i="283"/>
  <c r="I145" i="283"/>
  <c r="J145" i="283"/>
  <c r="K145" i="283"/>
  <c r="L145" i="283"/>
  <c r="M145" i="283"/>
  <c r="N145" i="283"/>
  <c r="O145" i="283"/>
  <c r="P145" i="283"/>
  <c r="Q145" i="283"/>
  <c r="R145" i="283"/>
  <c r="C146" i="283"/>
  <c r="D146" i="283"/>
  <c r="E146" i="283"/>
  <c r="F146" i="283"/>
  <c r="G146" i="283"/>
  <c r="H146" i="283"/>
  <c r="I146" i="283"/>
  <c r="J146" i="283"/>
  <c r="K146" i="283"/>
  <c r="L146" i="283"/>
  <c r="M146" i="283"/>
  <c r="N146" i="283"/>
  <c r="O146" i="283"/>
  <c r="P146" i="283"/>
  <c r="Q146" i="283"/>
  <c r="R146" i="283"/>
  <c r="C147" i="283"/>
  <c r="D147" i="283"/>
  <c r="E147" i="283"/>
  <c r="F147" i="283"/>
  <c r="G147" i="283"/>
  <c r="H147" i="283"/>
  <c r="I147" i="283"/>
  <c r="J147" i="283"/>
  <c r="K147" i="283"/>
  <c r="L147" i="283"/>
  <c r="M147" i="283"/>
  <c r="N147" i="283"/>
  <c r="O147" i="283"/>
  <c r="P147" i="283"/>
  <c r="Q147" i="283"/>
  <c r="R147" i="283"/>
  <c r="C148" i="283"/>
  <c r="D148" i="283"/>
  <c r="E148" i="283"/>
  <c r="F148" i="283"/>
  <c r="G148" i="283"/>
  <c r="H148" i="283"/>
  <c r="I148" i="283"/>
  <c r="J148" i="283"/>
  <c r="K148" i="283"/>
  <c r="L148" i="283"/>
  <c r="M148" i="283"/>
  <c r="N148" i="283"/>
  <c r="O148" i="283"/>
  <c r="P148" i="283"/>
  <c r="Q148" i="283"/>
  <c r="R148" i="283"/>
  <c r="C149" i="283"/>
  <c r="D149" i="283"/>
  <c r="E149" i="283"/>
  <c r="F149" i="283"/>
  <c r="G149" i="283"/>
  <c r="H149" i="283"/>
  <c r="I149" i="283"/>
  <c r="J149" i="283"/>
  <c r="K149" i="283"/>
  <c r="L149" i="283"/>
  <c r="M149" i="283"/>
  <c r="N149" i="283"/>
  <c r="O149" i="283"/>
  <c r="P149" i="283"/>
  <c r="Q149" i="283"/>
  <c r="R149" i="283"/>
  <c r="C150" i="283"/>
  <c r="D150" i="283"/>
  <c r="E150" i="283"/>
  <c r="F150" i="283"/>
  <c r="G150" i="283"/>
  <c r="H150" i="283"/>
  <c r="I150" i="283"/>
  <c r="J150" i="283"/>
  <c r="K150" i="283"/>
  <c r="L150" i="283"/>
  <c r="M150" i="283"/>
  <c r="N150" i="283"/>
  <c r="O150" i="283"/>
  <c r="P150" i="283"/>
  <c r="Q150" i="283"/>
  <c r="R150" i="283"/>
  <c r="C151" i="283"/>
  <c r="D151" i="283"/>
  <c r="E151" i="283"/>
  <c r="F151" i="283"/>
  <c r="G151" i="283"/>
  <c r="H151" i="283"/>
  <c r="I151" i="283"/>
  <c r="J151" i="283"/>
  <c r="K151" i="283"/>
  <c r="L151" i="283"/>
  <c r="M151" i="283"/>
  <c r="N151" i="283"/>
  <c r="O151" i="283"/>
  <c r="P151" i="283"/>
  <c r="Q151" i="283"/>
  <c r="R151" i="283"/>
  <c r="AB44" i="12" l="1"/>
  <c r="B44" i="4"/>
  <c r="AB46" i="12"/>
  <c r="B46" i="4"/>
  <c r="AB48" i="12"/>
  <c r="B48" i="4"/>
  <c r="AB50" i="12"/>
  <c r="B50" i="4"/>
  <c r="AB52" i="12"/>
  <c r="B52" i="4"/>
  <c r="AB54" i="12"/>
  <c r="B54" i="4"/>
  <c r="AB56" i="12"/>
  <c r="B56" i="4"/>
  <c r="AB58" i="12"/>
  <c r="B58" i="4"/>
  <c r="AB62" i="12"/>
  <c r="B62" i="4"/>
  <c r="AB70" i="12"/>
  <c r="B70" i="4"/>
  <c r="AB78" i="12"/>
  <c r="B78" i="4"/>
  <c r="AB86" i="12"/>
  <c r="B86" i="4"/>
  <c r="AB10" i="12"/>
  <c r="B10" i="4"/>
  <c r="AB12" i="12"/>
  <c r="B12" i="4"/>
  <c r="AB14" i="12"/>
  <c r="B14" i="4"/>
  <c r="AB16" i="12"/>
  <c r="B16" i="4"/>
  <c r="AB18" i="12"/>
  <c r="B18" i="4"/>
  <c r="AB20" i="12"/>
  <c r="B20" i="4"/>
  <c r="AB22" i="12"/>
  <c r="B22" i="4"/>
  <c r="AB24" i="12"/>
  <c r="B24" i="4"/>
  <c r="AB26" i="12"/>
  <c r="B26" i="4"/>
  <c r="AB28" i="12"/>
  <c r="B28" i="4"/>
  <c r="AB30" i="12"/>
  <c r="B30" i="4"/>
  <c r="AB32" i="12"/>
  <c r="B32" i="4"/>
  <c r="AB34" i="12"/>
  <c r="B34" i="4"/>
  <c r="AB36" i="12"/>
  <c r="B36" i="4"/>
  <c r="AB38" i="12"/>
  <c r="B38" i="4"/>
  <c r="AB40" i="12"/>
  <c r="B40" i="4"/>
  <c r="AB42" i="12"/>
  <c r="B42" i="4"/>
  <c r="P57" i="136"/>
  <c r="AB64" i="12"/>
  <c r="B64" i="4"/>
  <c r="AB72" i="12"/>
  <c r="B72" i="4"/>
  <c r="AB80" i="12"/>
  <c r="B80" i="4"/>
  <c r="P87" i="136"/>
  <c r="AB88" i="12"/>
  <c r="B88" i="4"/>
  <c r="P35" i="136"/>
  <c r="P37" i="136"/>
  <c r="P39" i="136"/>
  <c r="P41" i="136"/>
  <c r="B43" i="4"/>
  <c r="P42" i="136"/>
  <c r="AB43" i="12"/>
  <c r="P63" i="136"/>
  <c r="AB66" i="12"/>
  <c r="B66" i="4"/>
  <c r="P71" i="136"/>
  <c r="AB74" i="12"/>
  <c r="B74" i="4"/>
  <c r="P79" i="136"/>
  <c r="AB82" i="12"/>
  <c r="B82" i="4"/>
  <c r="B59" i="4"/>
  <c r="P58" i="136"/>
  <c r="AB59" i="12"/>
  <c r="AB60" i="12"/>
  <c r="B60" i="4"/>
  <c r="AB68" i="12"/>
  <c r="B68" i="4"/>
  <c r="AB76" i="12"/>
  <c r="B76" i="4"/>
  <c r="AB84" i="12"/>
  <c r="B84" i="4"/>
  <c r="BK134" i="144"/>
  <c r="BK132" i="144"/>
  <c r="BK130" i="144"/>
  <c r="BK128" i="144"/>
  <c r="BK126" i="144"/>
  <c r="BK124" i="144"/>
  <c r="BK122" i="144"/>
  <c r="BK120" i="144"/>
  <c r="BK118" i="144"/>
  <c r="BK116" i="144"/>
  <c r="BK114" i="144"/>
  <c r="BK112" i="144"/>
  <c r="BK110" i="144"/>
  <c r="BK108" i="144"/>
  <c r="BK106" i="144"/>
  <c r="BK104" i="144"/>
  <c r="BK102" i="144"/>
  <c r="BK100" i="144"/>
  <c r="BK98" i="144"/>
  <c r="BK96" i="144"/>
  <c r="BK94" i="144"/>
  <c r="BK92" i="144"/>
  <c r="BK90" i="144"/>
  <c r="BK88" i="144"/>
  <c r="BK86" i="144"/>
  <c r="BK84" i="144"/>
  <c r="BK82" i="144"/>
  <c r="BK80" i="144"/>
  <c r="BK78" i="144"/>
  <c r="BK76" i="144"/>
  <c r="BK74" i="144"/>
  <c r="BK72" i="144"/>
  <c r="BK70" i="144"/>
  <c r="BK68" i="144"/>
  <c r="BK66" i="144"/>
  <c r="BK64" i="144"/>
  <c r="BK62" i="144"/>
  <c r="BK60" i="144"/>
  <c r="BK58" i="144"/>
  <c r="BK56" i="144"/>
  <c r="BK54" i="144"/>
  <c r="BK52" i="144"/>
  <c r="BK50" i="144"/>
  <c r="BK48" i="144"/>
  <c r="BK46" i="144"/>
  <c r="BK44" i="144"/>
  <c r="BK42" i="144"/>
  <c r="BK40" i="144"/>
  <c r="BK38" i="144"/>
  <c r="BK36" i="144"/>
  <c r="BK34" i="144"/>
  <c r="BK32" i="144"/>
  <c r="BK30" i="144"/>
  <c r="BK28" i="144"/>
  <c r="BK26" i="144"/>
  <c r="BK24" i="144"/>
  <c r="BK22" i="144"/>
  <c r="BK20" i="144"/>
  <c r="BK18" i="144"/>
  <c r="BK16" i="144"/>
  <c r="BK14" i="144"/>
  <c r="BK12" i="144"/>
  <c r="BK10" i="144"/>
  <c r="L12" i="4"/>
  <c r="O12" i="4"/>
  <c r="M13" i="4"/>
  <c r="P13" i="4"/>
  <c r="P14" i="4"/>
  <c r="L15" i="4"/>
  <c r="P16" i="4"/>
  <c r="L17" i="4"/>
  <c r="P18" i="4"/>
  <c r="L19" i="4"/>
  <c r="P20" i="4"/>
  <c r="L21" i="4"/>
  <c r="P22" i="4"/>
  <c r="L23" i="4"/>
  <c r="P24" i="4"/>
  <c r="L25" i="4"/>
  <c r="P26" i="4"/>
  <c r="L27" i="4"/>
  <c r="P28" i="4"/>
  <c r="L29" i="4"/>
  <c r="P30" i="4"/>
  <c r="L31" i="4"/>
  <c r="P32" i="4"/>
  <c r="L33" i="4"/>
  <c r="P34" i="4"/>
  <c r="L35" i="4"/>
  <c r="P36" i="4"/>
  <c r="L37" i="4"/>
  <c r="P38" i="4"/>
  <c r="L39" i="4"/>
  <c r="P40" i="4"/>
  <c r="L41" i="4"/>
  <c r="P42" i="4"/>
  <c r="L43" i="4"/>
  <c r="P44" i="4"/>
  <c r="L45" i="4"/>
  <c r="P46" i="4"/>
  <c r="L47" i="4"/>
  <c r="P48" i="4"/>
  <c r="L49" i="4"/>
  <c r="P50" i="4"/>
  <c r="L51" i="4"/>
  <c r="P52" i="4"/>
  <c r="L53" i="4"/>
  <c r="P54" i="4"/>
  <c r="L55" i="4"/>
  <c r="P56" i="4"/>
  <c r="L57" i="4"/>
  <c r="P58" i="4"/>
  <c r="P59" i="4"/>
  <c r="L60" i="4"/>
  <c r="P61" i="4"/>
  <c r="L62" i="4"/>
  <c r="P63" i="4"/>
  <c r="L64" i="4"/>
  <c r="P65" i="4"/>
  <c r="L66" i="4"/>
  <c r="P67" i="4"/>
  <c r="L68" i="4"/>
  <c r="P69" i="4"/>
  <c r="L70" i="4"/>
  <c r="P71" i="4"/>
  <c r="L72" i="4"/>
  <c r="P73" i="4"/>
  <c r="L74" i="4"/>
  <c r="P75" i="4"/>
  <c r="L76" i="4"/>
  <c r="P77" i="4"/>
  <c r="L78" i="4"/>
  <c r="P79" i="4"/>
  <c r="L80" i="4"/>
  <c r="P81" i="4"/>
  <c r="L82" i="4"/>
  <c r="L84" i="4"/>
  <c r="L86" i="4"/>
  <c r="L88" i="4"/>
  <c r="L90" i="4"/>
  <c r="L92" i="4"/>
  <c r="L94" i="4"/>
  <c r="L96" i="4"/>
  <c r="L98" i="4"/>
  <c r="L100" i="4"/>
  <c r="L102" i="4"/>
  <c r="L104" i="4"/>
  <c r="L106" i="4"/>
  <c r="L108" i="4"/>
  <c r="L110" i="4"/>
  <c r="M112" i="4"/>
  <c r="O112" i="4"/>
  <c r="K112" i="4"/>
  <c r="S112" i="4" s="1"/>
  <c r="L113" i="4"/>
  <c r="C9" i="133"/>
  <c r="C13" i="133"/>
  <c r="C17" i="133"/>
  <c r="C21" i="133"/>
  <c r="C25" i="133"/>
  <c r="C29" i="133"/>
  <c r="C33" i="133"/>
  <c r="C45" i="133"/>
  <c r="C81" i="133"/>
  <c r="C85" i="133"/>
  <c r="C89" i="133"/>
  <c r="C93" i="133"/>
  <c r="C97" i="133"/>
  <c r="C101" i="133"/>
  <c r="C105" i="133"/>
  <c r="C109" i="133"/>
  <c r="C113" i="133"/>
  <c r="C117" i="133"/>
  <c r="C121" i="133"/>
  <c r="C125" i="133"/>
  <c r="C128" i="133"/>
  <c r="C132" i="133"/>
  <c r="P90" i="136"/>
  <c r="P94" i="136"/>
  <c r="P98" i="136"/>
  <c r="AC33" i="266"/>
  <c r="J49" i="266"/>
  <c r="Q10" i="4"/>
  <c r="N14" i="4"/>
  <c r="N61" i="4"/>
  <c r="N69" i="4"/>
  <c r="N71" i="4"/>
  <c r="N73" i="4"/>
  <c r="N75" i="4"/>
  <c r="N77" i="4"/>
  <c r="N79" i="4"/>
  <c r="N83" i="4"/>
  <c r="N85" i="4"/>
  <c r="N87" i="4"/>
  <c r="N89" i="4"/>
  <c r="N91" i="4"/>
  <c r="N93" i="4"/>
  <c r="N95" i="4"/>
  <c r="N97" i="4"/>
  <c r="N99" i="4"/>
  <c r="N101" i="4"/>
  <c r="N103" i="4"/>
  <c r="N105" i="4"/>
  <c r="N107" i="4"/>
  <c r="N109" i="4"/>
  <c r="Q111" i="4"/>
  <c r="R112" i="4"/>
  <c r="P50" i="142"/>
  <c r="P30" i="155"/>
  <c r="O30" i="155"/>
  <c r="N30" i="155"/>
  <c r="E15" i="266"/>
  <c r="AC15" i="266" s="1"/>
  <c r="AA62" i="211"/>
  <c r="AC62" i="211" s="1"/>
  <c r="AB68" i="157"/>
  <c r="G68" i="276"/>
  <c r="E68" i="277" s="1"/>
  <c r="AB84" i="157"/>
  <c r="G84" i="276"/>
  <c r="E84" i="277" s="1"/>
  <c r="AB100" i="157"/>
  <c r="G100" i="276"/>
  <c r="E100" i="277" s="1"/>
  <c r="BK135" i="144"/>
  <c r="BK133" i="144"/>
  <c r="BK131" i="144"/>
  <c r="BK129" i="144"/>
  <c r="BK127" i="144"/>
  <c r="BK125" i="144"/>
  <c r="BK123" i="144"/>
  <c r="BK121" i="144"/>
  <c r="BK119" i="144"/>
  <c r="BK117" i="144"/>
  <c r="BK115" i="144"/>
  <c r="BK113" i="144"/>
  <c r="BK111" i="144"/>
  <c r="BK109" i="144"/>
  <c r="BK107" i="144"/>
  <c r="BK105" i="144"/>
  <c r="BK103" i="144"/>
  <c r="BK101" i="144"/>
  <c r="BK99" i="144"/>
  <c r="BK97" i="144"/>
  <c r="BK95" i="144"/>
  <c r="BK93" i="144"/>
  <c r="BK91" i="144"/>
  <c r="BK89" i="144"/>
  <c r="BK87" i="144"/>
  <c r="BK85" i="144"/>
  <c r="BK83" i="144"/>
  <c r="BK81" i="144"/>
  <c r="BK79" i="144"/>
  <c r="BK77" i="144"/>
  <c r="BK75" i="144"/>
  <c r="BK73" i="144"/>
  <c r="BK71" i="144"/>
  <c r="BK69" i="144"/>
  <c r="BK67" i="144"/>
  <c r="BK65" i="144"/>
  <c r="BK63" i="144"/>
  <c r="BK61" i="144"/>
  <c r="BK59" i="144"/>
  <c r="BK57" i="144"/>
  <c r="BK55" i="144"/>
  <c r="BK53" i="144"/>
  <c r="BK51" i="144"/>
  <c r="BK49" i="144"/>
  <c r="BK47" i="144"/>
  <c r="BK45" i="144"/>
  <c r="BK43" i="144"/>
  <c r="BK41" i="144"/>
  <c r="BK39" i="144"/>
  <c r="BK37" i="144"/>
  <c r="BK35" i="144"/>
  <c r="BK33" i="144"/>
  <c r="BK31" i="144"/>
  <c r="BK29" i="144"/>
  <c r="BK27" i="144"/>
  <c r="BK25" i="144"/>
  <c r="BK23" i="144"/>
  <c r="BK21" i="144"/>
  <c r="BK19" i="144"/>
  <c r="BK17" i="144"/>
  <c r="BK15" i="144"/>
  <c r="BK13" i="144"/>
  <c r="BK11" i="144"/>
  <c r="P88" i="136"/>
  <c r="P92" i="136"/>
  <c r="P96" i="136"/>
  <c r="P100" i="136"/>
  <c r="P104" i="136"/>
  <c r="P108" i="136"/>
  <c r="P112" i="136"/>
  <c r="P34" i="142"/>
  <c r="AC24" i="266"/>
  <c r="P18" i="155"/>
  <c r="O18" i="155"/>
  <c r="N18" i="155"/>
  <c r="P38" i="155"/>
  <c r="O38" i="155"/>
  <c r="N38" i="155"/>
  <c r="P42" i="155"/>
  <c r="O42" i="155"/>
  <c r="N42" i="155"/>
  <c r="AC49" i="266"/>
  <c r="AB72" i="157"/>
  <c r="G72" i="276"/>
  <c r="E72" i="277" s="1"/>
  <c r="AB88" i="157"/>
  <c r="G88" i="276"/>
  <c r="E88" i="277" s="1"/>
  <c r="AB104" i="157"/>
  <c r="G104" i="276"/>
  <c r="E104" i="277" s="1"/>
  <c r="M21" i="140"/>
  <c r="M29" i="140"/>
  <c r="M45" i="140"/>
  <c r="I9" i="141"/>
  <c r="H12" i="141"/>
  <c r="M14" i="141"/>
  <c r="I17" i="141"/>
  <c r="H20" i="141"/>
  <c r="M22" i="141"/>
  <c r="I25" i="141"/>
  <c r="H28" i="141"/>
  <c r="M30" i="141"/>
  <c r="I33" i="141"/>
  <c r="H36" i="141"/>
  <c r="M38" i="141"/>
  <c r="I41" i="141"/>
  <c r="H44" i="141"/>
  <c r="M46" i="141"/>
  <c r="I49" i="141"/>
  <c r="H52" i="141"/>
  <c r="M54" i="141"/>
  <c r="I57" i="141"/>
  <c r="H59" i="141"/>
  <c r="H63" i="141"/>
  <c r="H67" i="141"/>
  <c r="H71" i="141"/>
  <c r="M11" i="142"/>
  <c r="I17" i="142"/>
  <c r="H17" i="142"/>
  <c r="P17" i="142" s="1"/>
  <c r="P18" i="142"/>
  <c r="M27" i="142"/>
  <c r="I33" i="142"/>
  <c r="H33" i="142"/>
  <c r="P33" i="142" s="1"/>
  <c r="M43" i="142"/>
  <c r="I49" i="142"/>
  <c r="H49" i="142"/>
  <c r="P49" i="142" s="1"/>
  <c r="H58" i="142"/>
  <c r="P58" i="142" s="1"/>
  <c r="H60" i="142"/>
  <c r="P60" i="142" s="1"/>
  <c r="H62" i="142"/>
  <c r="P62" i="142" s="1"/>
  <c r="H64" i="142"/>
  <c r="P64" i="142" s="1"/>
  <c r="H66" i="142"/>
  <c r="P66" i="142" s="1"/>
  <c r="H68" i="142"/>
  <c r="P68" i="142" s="1"/>
  <c r="H70" i="142"/>
  <c r="P70" i="142" s="1"/>
  <c r="O24" i="155"/>
  <c r="P26" i="155"/>
  <c r="O26" i="155"/>
  <c r="L28" i="155"/>
  <c r="Q31" i="155"/>
  <c r="P34" i="155"/>
  <c r="O34" i="155"/>
  <c r="L36" i="155"/>
  <c r="Q39" i="155"/>
  <c r="Q47" i="155"/>
  <c r="P50" i="155"/>
  <c r="O50" i="155"/>
  <c r="L52" i="155"/>
  <c r="O56" i="155"/>
  <c r="P58" i="155"/>
  <c r="O58" i="155"/>
  <c r="P63" i="155"/>
  <c r="O63" i="155"/>
  <c r="L63" i="155"/>
  <c r="Q65" i="155"/>
  <c r="P69" i="155"/>
  <c r="O69" i="155"/>
  <c r="L69" i="155"/>
  <c r="L70" i="155"/>
  <c r="P72" i="155"/>
  <c r="N73" i="155"/>
  <c r="P79" i="155"/>
  <c r="O79" i="155"/>
  <c r="L79" i="155"/>
  <c r="Q81" i="155"/>
  <c r="P85" i="155"/>
  <c r="O85" i="155"/>
  <c r="L85" i="155"/>
  <c r="P88" i="155"/>
  <c r="P95" i="155"/>
  <c r="O95" i="155"/>
  <c r="L95" i="155"/>
  <c r="Q97" i="155"/>
  <c r="P101" i="155"/>
  <c r="O101" i="155"/>
  <c r="L101" i="155"/>
  <c r="P104" i="155"/>
  <c r="O109" i="155"/>
  <c r="L109" i="155"/>
  <c r="Q111" i="155"/>
  <c r="P113" i="155"/>
  <c r="AB35" i="156"/>
  <c r="M10" i="155"/>
  <c r="L10" i="155"/>
  <c r="M12" i="155"/>
  <c r="L12" i="155"/>
  <c r="AB16" i="156"/>
  <c r="AB18" i="156"/>
  <c r="AB20" i="156"/>
  <c r="N28" i="155"/>
  <c r="P28" i="155"/>
  <c r="O29" i="155"/>
  <c r="Q29" i="155"/>
  <c r="AB30" i="156"/>
  <c r="AB37" i="156"/>
  <c r="M38" i="155"/>
  <c r="L38" i="155"/>
  <c r="N40" i="155"/>
  <c r="P40" i="155"/>
  <c r="O41" i="155"/>
  <c r="Q41" i="155"/>
  <c r="AB44" i="156"/>
  <c r="E47" i="211"/>
  <c r="R58" i="211"/>
  <c r="R57" i="211" s="1"/>
  <c r="Q59" i="155"/>
  <c r="E59" i="211"/>
  <c r="P60" i="211"/>
  <c r="P58" i="211"/>
  <c r="P57" i="211" s="1"/>
  <c r="P56" i="211" s="1"/>
  <c r="P55" i="211" s="1"/>
  <c r="P54" i="211" s="1"/>
  <c r="P53" i="211" s="1"/>
  <c r="P52" i="211" s="1"/>
  <c r="P51" i="211" s="1"/>
  <c r="P50" i="211" s="1"/>
  <c r="P49" i="211" s="1"/>
  <c r="P48" i="211" s="1"/>
  <c r="P47" i="211" s="1"/>
  <c r="P46" i="211" s="1"/>
  <c r="P45" i="211" s="1"/>
  <c r="P44" i="211" s="1"/>
  <c r="P43" i="211" s="1"/>
  <c r="P42" i="211" s="1"/>
  <c r="P41" i="211" s="1"/>
  <c r="P40" i="211" s="1"/>
  <c r="P39" i="211" s="1"/>
  <c r="P38" i="211" s="1"/>
  <c r="P37" i="211" s="1"/>
  <c r="P36" i="211" s="1"/>
  <c r="P35" i="211" s="1"/>
  <c r="P34" i="211" s="1"/>
  <c r="P33" i="211" s="1"/>
  <c r="P32" i="211" s="1"/>
  <c r="P31" i="211" s="1"/>
  <c r="P30" i="211" s="1"/>
  <c r="P29" i="211" s="1"/>
  <c r="P28" i="211" s="1"/>
  <c r="P27" i="211" s="1"/>
  <c r="P26" i="211" s="1"/>
  <c r="P25" i="211" s="1"/>
  <c r="P24" i="211" s="1"/>
  <c r="P23" i="211" s="1"/>
  <c r="P22" i="211" s="1"/>
  <c r="P21" i="211" s="1"/>
  <c r="P20" i="211" s="1"/>
  <c r="P19" i="211" s="1"/>
  <c r="P18" i="211" s="1"/>
  <c r="P17" i="211" s="1"/>
  <c r="P16" i="211" s="1"/>
  <c r="P15" i="211" s="1"/>
  <c r="P14" i="211" s="1"/>
  <c r="P13" i="211" s="1"/>
  <c r="P12" i="211" s="1"/>
  <c r="P11" i="211" s="1"/>
  <c r="P10" i="211" s="1"/>
  <c r="F61" i="211"/>
  <c r="J61" i="211"/>
  <c r="N62" i="155"/>
  <c r="P62" i="155"/>
  <c r="R62" i="211"/>
  <c r="R60" i="211"/>
  <c r="I63" i="211"/>
  <c r="E63" i="211"/>
  <c r="D64" i="211"/>
  <c r="D66" i="211"/>
  <c r="AD66" i="156"/>
  <c r="G66" i="211"/>
  <c r="Q67" i="155"/>
  <c r="F68" i="211"/>
  <c r="E68" i="211"/>
  <c r="D70" i="211"/>
  <c r="AD70" i="156"/>
  <c r="G70" i="211"/>
  <c r="Q71" i="155"/>
  <c r="I72" i="211"/>
  <c r="F73" i="211"/>
  <c r="J73" i="211"/>
  <c r="N74" i="155"/>
  <c r="P74" i="155"/>
  <c r="I75" i="211"/>
  <c r="E75" i="211"/>
  <c r="D76" i="211"/>
  <c r="J76" i="211"/>
  <c r="H78" i="211"/>
  <c r="D79" i="211"/>
  <c r="AD79" i="156"/>
  <c r="AD80" i="156"/>
  <c r="D80" i="155"/>
  <c r="G81" i="211"/>
  <c r="H83" i="211"/>
  <c r="AD84" i="156"/>
  <c r="D84" i="155"/>
  <c r="G85" i="211"/>
  <c r="H87" i="211"/>
  <c r="F88" i="211"/>
  <c r="E88" i="211"/>
  <c r="D90" i="211"/>
  <c r="AD90" i="156"/>
  <c r="G90" i="211"/>
  <c r="H91" i="211"/>
  <c r="F92" i="211"/>
  <c r="E92" i="211"/>
  <c r="D94" i="211"/>
  <c r="AD94" i="156"/>
  <c r="G94" i="211"/>
  <c r="Q95" i="155"/>
  <c r="I96" i="211"/>
  <c r="F97" i="211"/>
  <c r="J97" i="211"/>
  <c r="N98" i="155"/>
  <c r="P98" i="155"/>
  <c r="I99" i="211"/>
  <c r="E99" i="211"/>
  <c r="I100" i="211"/>
  <c r="F101" i="211"/>
  <c r="J101" i="211"/>
  <c r="N102" i="155"/>
  <c r="P102" i="155"/>
  <c r="I103" i="211"/>
  <c r="E103" i="211"/>
  <c r="D104" i="211"/>
  <c r="J104" i="211"/>
  <c r="H106" i="211"/>
  <c r="I107" i="211"/>
  <c r="E107" i="211"/>
  <c r="L109" i="158"/>
  <c r="I109" i="211" s="1"/>
  <c r="D111" i="211"/>
  <c r="AD111" i="156"/>
  <c r="C60" i="211"/>
  <c r="I13" i="266" s="1"/>
  <c r="C62" i="211"/>
  <c r="G18" i="266"/>
  <c r="C66" i="155"/>
  <c r="F19" i="266" s="1"/>
  <c r="AC66" i="156"/>
  <c r="C21" i="266"/>
  <c r="E21" i="266"/>
  <c r="AA68" i="211"/>
  <c r="AC68" i="211" s="1"/>
  <c r="AB70" i="156"/>
  <c r="B70" i="211"/>
  <c r="AC71" i="156"/>
  <c r="C71" i="211"/>
  <c r="I24" i="266" s="1"/>
  <c r="E25" i="266"/>
  <c r="C25" i="266" s="1"/>
  <c r="AA72" i="211"/>
  <c r="AC72" i="211" s="1"/>
  <c r="C74" i="155"/>
  <c r="F27" i="266" s="1"/>
  <c r="AC74" i="156"/>
  <c r="AA75" i="211"/>
  <c r="AC75" i="211" s="1"/>
  <c r="E29" i="266"/>
  <c r="C29" i="266" s="1"/>
  <c r="B79" i="211"/>
  <c r="G35" i="266"/>
  <c r="AC82" i="156"/>
  <c r="B84" i="211"/>
  <c r="C85" i="211"/>
  <c r="I38" i="266" s="1"/>
  <c r="AC85" i="156"/>
  <c r="B86" i="211"/>
  <c r="AB86" i="156"/>
  <c r="AC87" i="156"/>
  <c r="C87" i="155"/>
  <c r="F40" i="266" s="1"/>
  <c r="AA88" i="211"/>
  <c r="AC88" i="211" s="1"/>
  <c r="E42" i="266"/>
  <c r="C42" i="266" s="1"/>
  <c r="AA89" i="211"/>
  <c r="AC89" i="211" s="1"/>
  <c r="AB89" i="156"/>
  <c r="C93" i="211"/>
  <c r="I46" i="266" s="1"/>
  <c r="AC93" i="156"/>
  <c r="B94" i="211"/>
  <c r="AB94" i="156"/>
  <c r="AC95" i="156"/>
  <c r="C95" i="155"/>
  <c r="F48" i="266" s="1"/>
  <c r="C96" i="211"/>
  <c r="I49" i="266" s="1"/>
  <c r="AD51" i="266"/>
  <c r="L51" i="266"/>
  <c r="C101" i="211"/>
  <c r="I54" i="266" s="1"/>
  <c r="AC101" i="156"/>
  <c r="B102" i="211"/>
  <c r="AB102" i="156"/>
  <c r="AC103" i="156"/>
  <c r="C103" i="155"/>
  <c r="F56" i="266" s="1"/>
  <c r="C105" i="211"/>
  <c r="I58" i="266" s="1"/>
  <c r="AC105" i="156"/>
  <c r="B106" i="211"/>
  <c r="AD60" i="266"/>
  <c r="G63" i="266"/>
  <c r="AC110" i="156"/>
  <c r="J66" i="266"/>
  <c r="D10" i="276"/>
  <c r="C10" i="276" s="1"/>
  <c r="C12" i="276"/>
  <c r="D17" i="276"/>
  <c r="C17" i="276" s="1"/>
  <c r="E19" i="276"/>
  <c r="C19" i="277" s="1"/>
  <c r="E26" i="276"/>
  <c r="C26" i="277" s="1"/>
  <c r="H26" i="277" s="1"/>
  <c r="L27" i="277"/>
  <c r="J27" i="277" s="1"/>
  <c r="G29" i="277"/>
  <c r="J30" i="277"/>
  <c r="J31" i="276"/>
  <c r="M31" i="277" s="1"/>
  <c r="F34" i="276"/>
  <c r="D34" i="277" s="1"/>
  <c r="I34" i="277" s="1"/>
  <c r="D36" i="276"/>
  <c r="J37" i="276"/>
  <c r="M37" i="277" s="1"/>
  <c r="F39" i="276"/>
  <c r="D39" i="277" s="1"/>
  <c r="I39" i="277" s="1"/>
  <c r="E39" i="276"/>
  <c r="C39" i="277" s="1"/>
  <c r="H39" i="277" s="1"/>
  <c r="J40" i="276"/>
  <c r="M40" i="277" s="1"/>
  <c r="L43" i="277"/>
  <c r="J43" i="277" s="1"/>
  <c r="G45" i="277"/>
  <c r="J46" i="277"/>
  <c r="J47" i="276"/>
  <c r="M47" i="277" s="1"/>
  <c r="F51" i="276"/>
  <c r="D51" i="277" s="1"/>
  <c r="I51" i="277" s="1"/>
  <c r="E51" i="276"/>
  <c r="C51" i="277" s="1"/>
  <c r="H51" i="277" s="1"/>
  <c r="F55" i="276"/>
  <c r="D55" i="277" s="1"/>
  <c r="I55" i="277" s="1"/>
  <c r="E55" i="276"/>
  <c r="C55" i="277" s="1"/>
  <c r="H55" i="277" s="1"/>
  <c r="L59" i="277"/>
  <c r="J59" i="277"/>
  <c r="D64" i="276"/>
  <c r="G64" i="211"/>
  <c r="AC67" i="157"/>
  <c r="D72" i="276"/>
  <c r="G72" i="211"/>
  <c r="J73" i="276"/>
  <c r="M73" i="277" s="1"/>
  <c r="J76" i="276"/>
  <c r="M76" i="277" s="1"/>
  <c r="L76" i="277"/>
  <c r="J76" i="277" s="1"/>
  <c r="AC79" i="157"/>
  <c r="AC87" i="157"/>
  <c r="D96" i="276"/>
  <c r="G96" i="211"/>
  <c r="K97" i="276"/>
  <c r="V122" i="157"/>
  <c r="J100" i="276"/>
  <c r="M100" i="277" s="1"/>
  <c r="J107" i="276"/>
  <c r="M107" i="277" s="1"/>
  <c r="J110" i="276"/>
  <c r="M110" i="277" s="1"/>
  <c r="T110" i="157"/>
  <c r="G110" i="155"/>
  <c r="G69" i="276"/>
  <c r="E69" i="277" s="1"/>
  <c r="AB69" i="157"/>
  <c r="AC73" i="157"/>
  <c r="E73" i="276"/>
  <c r="C73" i="277" s="1"/>
  <c r="H73" i="277" s="1"/>
  <c r="W9" i="275"/>
  <c r="U11" i="275"/>
  <c r="G75" i="276" s="1"/>
  <c r="E75" i="277" s="1"/>
  <c r="W11" i="275"/>
  <c r="F75" i="276" s="1"/>
  <c r="D75" i="277" s="1"/>
  <c r="I75" i="277" s="1"/>
  <c r="E80" i="276"/>
  <c r="C80" i="277" s="1"/>
  <c r="H80" i="277" s="1"/>
  <c r="AC80" i="157"/>
  <c r="F80" i="276"/>
  <c r="D80" i="277" s="1"/>
  <c r="I80" i="277" s="1"/>
  <c r="AD80" i="157"/>
  <c r="F82" i="276"/>
  <c r="D82" i="277" s="1"/>
  <c r="I82" i="277" s="1"/>
  <c r="AD82" i="157"/>
  <c r="V18" i="275"/>
  <c r="U18" i="275"/>
  <c r="G85" i="276"/>
  <c r="E85" i="277" s="1"/>
  <c r="AB85" i="157"/>
  <c r="AC89" i="157"/>
  <c r="E89" i="276"/>
  <c r="C89" i="277" s="1"/>
  <c r="H89" i="277" s="1"/>
  <c r="W25" i="275"/>
  <c r="U27" i="275"/>
  <c r="G91" i="276" s="1"/>
  <c r="E91" i="277" s="1"/>
  <c r="W27" i="275"/>
  <c r="F91" i="276" s="1"/>
  <c r="D91" i="277" s="1"/>
  <c r="I91" i="277" s="1"/>
  <c r="E96" i="276"/>
  <c r="C96" i="277" s="1"/>
  <c r="H96" i="277" s="1"/>
  <c r="AC96" i="157"/>
  <c r="F96" i="276"/>
  <c r="D96" i="277" s="1"/>
  <c r="I96" i="277" s="1"/>
  <c r="AD96" i="157"/>
  <c r="AD98" i="157"/>
  <c r="F98" i="276"/>
  <c r="D98" i="277" s="1"/>
  <c r="I98" i="277" s="1"/>
  <c r="V34" i="275"/>
  <c r="U34" i="275"/>
  <c r="G101" i="276"/>
  <c r="E101" i="277" s="1"/>
  <c r="AB101" i="157"/>
  <c r="V41" i="275"/>
  <c r="U41" i="275"/>
  <c r="W41" i="275"/>
  <c r="U43" i="275"/>
  <c r="G107" i="276" s="1"/>
  <c r="E107" i="277" s="1"/>
  <c r="W43" i="275"/>
  <c r="F107" i="276" s="1"/>
  <c r="D107" i="277" s="1"/>
  <c r="I107" i="277" s="1"/>
  <c r="B17" i="155"/>
  <c r="AB17" i="156"/>
  <c r="AB42" i="156"/>
  <c r="B42" i="155"/>
  <c r="B36" i="266"/>
  <c r="B83" i="155"/>
  <c r="B59" i="266"/>
  <c r="AB106" i="156"/>
  <c r="B106" i="155"/>
  <c r="AB109" i="156"/>
  <c r="B112" i="156"/>
  <c r="E112" i="155"/>
  <c r="B120" i="146"/>
  <c r="H76" i="146"/>
  <c r="P76" i="146" s="1"/>
  <c r="M110" i="146"/>
  <c r="G120" i="146"/>
  <c r="G121" i="147"/>
  <c r="G120" i="147"/>
  <c r="M76" i="147"/>
  <c r="N15" i="155"/>
  <c r="M15" i="155"/>
  <c r="N23" i="155"/>
  <c r="M23" i="155"/>
  <c r="N31" i="155"/>
  <c r="M31" i="155"/>
  <c r="N39" i="155"/>
  <c r="M39" i="155"/>
  <c r="N47" i="155"/>
  <c r="M47" i="155"/>
  <c r="P67" i="155"/>
  <c r="O67" i="155"/>
  <c r="L67" i="155"/>
  <c r="P73" i="155"/>
  <c r="O73" i="155"/>
  <c r="L73" i="155"/>
  <c r="P83" i="155"/>
  <c r="O83" i="155"/>
  <c r="L83" i="155"/>
  <c r="P89" i="155"/>
  <c r="O89" i="155"/>
  <c r="L89" i="155"/>
  <c r="P99" i="155"/>
  <c r="O99" i="155"/>
  <c r="L99" i="155"/>
  <c r="P105" i="155"/>
  <c r="O105" i="155"/>
  <c r="L105" i="155"/>
  <c r="S113" i="155"/>
  <c r="E11" i="211"/>
  <c r="M14" i="155"/>
  <c r="L14" i="155"/>
  <c r="N16" i="155"/>
  <c r="P16" i="155"/>
  <c r="E16" i="211"/>
  <c r="O17" i="155"/>
  <c r="Q17" i="155"/>
  <c r="E18" i="211"/>
  <c r="N20" i="155"/>
  <c r="P20" i="155"/>
  <c r="E20" i="211"/>
  <c r="O21" i="155"/>
  <c r="Q21" i="155"/>
  <c r="AB22" i="156"/>
  <c r="E23" i="211"/>
  <c r="AB25" i="156"/>
  <c r="M26" i="155"/>
  <c r="L26" i="155"/>
  <c r="E30" i="211"/>
  <c r="AB32" i="156"/>
  <c r="E33" i="211"/>
  <c r="AB34" i="156"/>
  <c r="E35" i="211"/>
  <c r="AB36" i="156"/>
  <c r="E37" i="211"/>
  <c r="E42" i="211"/>
  <c r="N44" i="155"/>
  <c r="P44" i="155"/>
  <c r="E44" i="211"/>
  <c r="O45" i="155"/>
  <c r="Q45" i="155"/>
  <c r="O49" i="155"/>
  <c r="Q49" i="155"/>
  <c r="AB50" i="156"/>
  <c r="E51" i="211"/>
  <c r="M54" i="155"/>
  <c r="L54" i="155"/>
  <c r="AB57" i="156"/>
  <c r="G58" i="211"/>
  <c r="E58" i="211"/>
  <c r="M58" i="155"/>
  <c r="L58" i="155"/>
  <c r="H59" i="211"/>
  <c r="Q60" i="211"/>
  <c r="Q58" i="211"/>
  <c r="U60" i="211"/>
  <c r="J60" i="211" s="1"/>
  <c r="U58" i="211"/>
  <c r="E60" i="211"/>
  <c r="AD62" i="156"/>
  <c r="G62" i="211"/>
  <c r="O62" i="211"/>
  <c r="O60" i="211"/>
  <c r="Q63" i="155"/>
  <c r="E64" i="211"/>
  <c r="G65" i="211"/>
  <c r="AD68" i="156"/>
  <c r="D68" i="155"/>
  <c r="G69" i="211"/>
  <c r="F72" i="211"/>
  <c r="D74" i="211"/>
  <c r="AD74" i="156"/>
  <c r="Q75" i="155"/>
  <c r="J77" i="211"/>
  <c r="N78" i="155"/>
  <c r="P78" i="155"/>
  <c r="I79" i="211"/>
  <c r="E79" i="211"/>
  <c r="H82" i="211"/>
  <c r="D83" i="211"/>
  <c r="AD83" i="156"/>
  <c r="H86" i="211"/>
  <c r="D87" i="211"/>
  <c r="AD87" i="156"/>
  <c r="AD88" i="156"/>
  <c r="D88" i="155"/>
  <c r="G89" i="211"/>
  <c r="D91" i="211"/>
  <c r="AD91" i="156"/>
  <c r="AD92" i="156"/>
  <c r="D92" i="155"/>
  <c r="G93" i="211"/>
  <c r="F96" i="211"/>
  <c r="D98" i="211"/>
  <c r="AD98" i="156"/>
  <c r="Q99" i="155"/>
  <c r="F100" i="211"/>
  <c r="D102" i="211"/>
  <c r="AD102" i="156"/>
  <c r="Q103" i="155"/>
  <c r="J105" i="211"/>
  <c r="N106" i="155"/>
  <c r="P106" i="155"/>
  <c r="Q107" i="155"/>
  <c r="H107" i="211"/>
  <c r="L108" i="157"/>
  <c r="F108" i="211" s="1"/>
  <c r="L108" i="158"/>
  <c r="I108" i="211" s="1"/>
  <c r="I108" i="155"/>
  <c r="D109" i="158"/>
  <c r="H109" i="211" s="1"/>
  <c r="H109" i="155"/>
  <c r="Q109" i="155" s="1"/>
  <c r="L110" i="157"/>
  <c r="T111" i="158"/>
  <c r="J111" i="211"/>
  <c r="AD112" i="156"/>
  <c r="D112" i="211"/>
  <c r="L112" i="157"/>
  <c r="F112" i="211" s="1"/>
  <c r="D112" i="158"/>
  <c r="G13" i="266"/>
  <c r="AC59" i="156"/>
  <c r="C59" i="155"/>
  <c r="F12" i="266" s="1"/>
  <c r="B59" i="211"/>
  <c r="C61" i="211"/>
  <c r="I14" i="266" s="1"/>
  <c r="AC61" i="156"/>
  <c r="AC16" i="266"/>
  <c r="L16" i="266"/>
  <c r="C64" i="211"/>
  <c r="I17" i="266" s="1"/>
  <c r="B65" i="211"/>
  <c r="AB65" i="156"/>
  <c r="AB66" i="156"/>
  <c r="B66" i="211"/>
  <c r="AC67" i="156"/>
  <c r="C67" i="211"/>
  <c r="I20" i="266" s="1"/>
  <c r="AD22" i="266"/>
  <c r="L22" i="266"/>
  <c r="C70" i="211"/>
  <c r="L26" i="266"/>
  <c r="AB74" i="156"/>
  <c r="B74" i="211"/>
  <c r="AC75" i="156"/>
  <c r="C75" i="211"/>
  <c r="I28" i="266" s="1"/>
  <c r="J30" i="266"/>
  <c r="AD31" i="266"/>
  <c r="L31" i="266"/>
  <c r="C79" i="211"/>
  <c r="J34" i="266"/>
  <c r="C81" i="211"/>
  <c r="I34" i="266" s="1"/>
  <c r="AC81" i="156"/>
  <c r="AD34" i="266"/>
  <c r="B82" i="211"/>
  <c r="AB82" i="156"/>
  <c r="AC83" i="156"/>
  <c r="C83" i="155"/>
  <c r="F36" i="266" s="1"/>
  <c r="C84" i="211"/>
  <c r="I37" i="266" s="1"/>
  <c r="G38" i="266"/>
  <c r="E38" i="266"/>
  <c r="AA85" i="211"/>
  <c r="AC85" i="211" s="1"/>
  <c r="AB85" i="156"/>
  <c r="B87" i="211"/>
  <c r="C88" i="211"/>
  <c r="I41" i="266" s="1"/>
  <c r="L43" i="266"/>
  <c r="AC91" i="156"/>
  <c r="C91" i="155"/>
  <c r="F44" i="266" s="1"/>
  <c r="B92" i="211"/>
  <c r="G46" i="266"/>
  <c r="E46" i="266"/>
  <c r="AA93" i="211"/>
  <c r="AC93" i="211" s="1"/>
  <c r="B95" i="211"/>
  <c r="G51" i="266"/>
  <c r="AC98" i="156"/>
  <c r="B100" i="211"/>
  <c r="G54" i="266"/>
  <c r="E54" i="266"/>
  <c r="AA101" i="211"/>
  <c r="AC101" i="211" s="1"/>
  <c r="AB101" i="156"/>
  <c r="B103" i="211"/>
  <c r="C104" i="211"/>
  <c r="I57" i="266" s="1"/>
  <c r="G58" i="266"/>
  <c r="E58" i="266"/>
  <c r="AA105" i="211"/>
  <c r="AC105" i="211" s="1"/>
  <c r="AB105" i="156"/>
  <c r="L61" i="266"/>
  <c r="J62" i="266"/>
  <c r="C109" i="211"/>
  <c r="I62" i="266" s="1"/>
  <c r="AC109" i="156"/>
  <c r="AD62" i="266"/>
  <c r="B110" i="211"/>
  <c r="AB110" i="156"/>
  <c r="AC111" i="156"/>
  <c r="C111" i="155"/>
  <c r="F64" i="266" s="1"/>
  <c r="I64" i="266" s="1"/>
  <c r="D14" i="276"/>
  <c r="C14" i="276" s="1"/>
  <c r="C16" i="276"/>
  <c r="C19" i="276"/>
  <c r="C21" i="276"/>
  <c r="E23" i="276"/>
  <c r="C23" i="277" s="1"/>
  <c r="J26" i="276"/>
  <c r="M26" i="277" s="1"/>
  <c r="D32" i="276"/>
  <c r="J33" i="276"/>
  <c r="M33" i="277" s="1"/>
  <c r="F35" i="276"/>
  <c r="D35" i="277" s="1"/>
  <c r="I35" i="277" s="1"/>
  <c r="E35" i="276"/>
  <c r="C35" i="277" s="1"/>
  <c r="H35" i="277" s="1"/>
  <c r="J36" i="276"/>
  <c r="M36" i="277" s="1"/>
  <c r="L39" i="277"/>
  <c r="J39" i="277"/>
  <c r="C41" i="276"/>
  <c r="J42" i="276"/>
  <c r="M42" i="277" s="1"/>
  <c r="D48" i="276"/>
  <c r="J49" i="276"/>
  <c r="M49" i="277" s="1"/>
  <c r="L51" i="277"/>
  <c r="J51" i="277" s="1"/>
  <c r="L55" i="277"/>
  <c r="J55" i="277" s="1"/>
  <c r="J59" i="276"/>
  <c r="M59" i="277" s="1"/>
  <c r="D60" i="276"/>
  <c r="G60" i="211"/>
  <c r="C61" i="276"/>
  <c r="J64" i="276"/>
  <c r="M64" i="277" s="1"/>
  <c r="J66" i="276"/>
  <c r="M66" i="277" s="1"/>
  <c r="J71" i="276"/>
  <c r="M71" i="277" s="1"/>
  <c r="J72" i="276"/>
  <c r="M72" i="277" s="1"/>
  <c r="AB75" i="157"/>
  <c r="AD75" i="157"/>
  <c r="J78" i="276"/>
  <c r="M78" i="277" s="1"/>
  <c r="D84" i="276"/>
  <c r="G84" i="211"/>
  <c r="J85" i="276"/>
  <c r="M85" i="277" s="1"/>
  <c r="D92" i="276"/>
  <c r="G92" i="211"/>
  <c r="J93" i="276"/>
  <c r="M93" i="277" s="1"/>
  <c r="J96" i="276"/>
  <c r="M96" i="277" s="1"/>
  <c r="G96" i="276"/>
  <c r="E96" i="277" s="1"/>
  <c r="J102" i="276"/>
  <c r="M102" i="277" s="1"/>
  <c r="AB107" i="157"/>
  <c r="AD107" i="157"/>
  <c r="D108" i="276"/>
  <c r="G108" i="211"/>
  <c r="AC69" i="157"/>
  <c r="E69" i="276"/>
  <c r="C69" i="277" s="1"/>
  <c r="H69" i="277" s="1"/>
  <c r="W5" i="275"/>
  <c r="U7" i="275"/>
  <c r="G71" i="276" s="1"/>
  <c r="E71" i="277" s="1"/>
  <c r="W7" i="275"/>
  <c r="F71" i="276" s="1"/>
  <c r="D71" i="277" s="1"/>
  <c r="I71" i="277" s="1"/>
  <c r="V11" i="275"/>
  <c r="E75" i="276" s="1"/>
  <c r="C75" i="277" s="1"/>
  <c r="H75" i="277" s="1"/>
  <c r="V12" i="275"/>
  <c r="W12" i="275"/>
  <c r="F78" i="276"/>
  <c r="D78" i="277" s="1"/>
  <c r="I78" i="277" s="1"/>
  <c r="AD78" i="157"/>
  <c r="V14" i="275"/>
  <c r="U14" i="275"/>
  <c r="U17" i="275"/>
  <c r="AC85" i="157"/>
  <c r="E85" i="276"/>
  <c r="C85" i="277" s="1"/>
  <c r="H85" i="277" s="1"/>
  <c r="W21" i="275"/>
  <c r="U23" i="275"/>
  <c r="G87" i="276" s="1"/>
  <c r="E87" i="277" s="1"/>
  <c r="W23" i="275"/>
  <c r="F87" i="276" s="1"/>
  <c r="D87" i="277" s="1"/>
  <c r="I87" i="277" s="1"/>
  <c r="V27" i="275"/>
  <c r="E91" i="276" s="1"/>
  <c r="C91" i="277" s="1"/>
  <c r="H91" i="277" s="1"/>
  <c r="V28" i="275"/>
  <c r="W28" i="275"/>
  <c r="F94" i="276"/>
  <c r="D94" i="277" s="1"/>
  <c r="I94" i="277" s="1"/>
  <c r="AD94" i="157"/>
  <c r="V30" i="275"/>
  <c r="U30" i="275"/>
  <c r="U33" i="275"/>
  <c r="W37" i="275"/>
  <c r="U39" i="275"/>
  <c r="G103" i="276" s="1"/>
  <c r="E103" i="277" s="1"/>
  <c r="W39" i="275"/>
  <c r="F103" i="276" s="1"/>
  <c r="D103" i="277" s="1"/>
  <c r="I103" i="277" s="1"/>
  <c r="V43" i="275"/>
  <c r="AB10" i="156"/>
  <c r="B10" i="155"/>
  <c r="B64" i="156"/>
  <c r="E64" i="155"/>
  <c r="B67" i="155"/>
  <c r="AA67" i="211" s="1"/>
  <c r="AC67" i="211" s="1"/>
  <c r="B20" i="266"/>
  <c r="B26" i="266"/>
  <c r="AB73" i="156"/>
  <c r="H10" i="152"/>
  <c r="P10" i="152" s="1"/>
  <c r="K10" i="145"/>
  <c r="G10" i="145"/>
  <c r="H10" i="149"/>
  <c r="H10" i="150"/>
  <c r="I20" i="140"/>
  <c r="H23" i="140"/>
  <c r="I28" i="140"/>
  <c r="H31" i="140"/>
  <c r="I44" i="140"/>
  <c r="H47" i="140"/>
  <c r="H61" i="141"/>
  <c r="H65" i="141"/>
  <c r="H69" i="141"/>
  <c r="I9" i="142"/>
  <c r="H9" i="142"/>
  <c r="P9" i="142" s="1"/>
  <c r="P10" i="142"/>
  <c r="M19" i="142"/>
  <c r="I25" i="142"/>
  <c r="H25" i="142"/>
  <c r="P25" i="142" s="1"/>
  <c r="P26" i="142"/>
  <c r="M35" i="142"/>
  <c r="I41" i="142"/>
  <c r="H41" i="142"/>
  <c r="P41" i="142" s="1"/>
  <c r="P42" i="142"/>
  <c r="M51" i="142"/>
  <c r="I57" i="142"/>
  <c r="H57" i="142"/>
  <c r="P57" i="142" s="1"/>
  <c r="H59" i="142"/>
  <c r="P59" i="142" s="1"/>
  <c r="H61" i="142"/>
  <c r="P61" i="142" s="1"/>
  <c r="H63" i="142"/>
  <c r="P63" i="142" s="1"/>
  <c r="H65" i="142"/>
  <c r="P65" i="142" s="1"/>
  <c r="H67" i="142"/>
  <c r="P67" i="142" s="1"/>
  <c r="H69" i="142"/>
  <c r="P69" i="142" s="1"/>
  <c r="H71" i="142"/>
  <c r="P71" i="142" s="1"/>
  <c r="K73" i="142"/>
  <c r="K74" i="142"/>
  <c r="K75" i="142"/>
  <c r="K76" i="142"/>
  <c r="K77" i="142"/>
  <c r="K78" i="142"/>
  <c r="K79" i="142"/>
  <c r="K80" i="142"/>
  <c r="K81" i="142"/>
  <c r="K82" i="142"/>
  <c r="K83" i="142"/>
  <c r="K84" i="142"/>
  <c r="K85" i="142"/>
  <c r="K86" i="142"/>
  <c r="K87" i="142"/>
  <c r="K88" i="142"/>
  <c r="K89" i="142"/>
  <c r="K90" i="142"/>
  <c r="K91" i="142"/>
  <c r="K92" i="142"/>
  <c r="K93" i="142"/>
  <c r="K94" i="142"/>
  <c r="K95" i="142"/>
  <c r="K96" i="142"/>
  <c r="K97" i="142"/>
  <c r="K98" i="142"/>
  <c r="K99" i="142"/>
  <c r="K100" i="142"/>
  <c r="K101" i="142"/>
  <c r="K102" i="142"/>
  <c r="K103" i="142"/>
  <c r="K104" i="142"/>
  <c r="K105" i="142"/>
  <c r="K106" i="142"/>
  <c r="K107" i="142"/>
  <c r="K108" i="142"/>
  <c r="K109" i="142"/>
  <c r="K110" i="142"/>
  <c r="K111" i="142"/>
  <c r="K112" i="142"/>
  <c r="P14" i="155"/>
  <c r="O14" i="155"/>
  <c r="L16" i="155"/>
  <c r="Q19" i="155"/>
  <c r="O20" i="155"/>
  <c r="P22" i="155"/>
  <c r="O22" i="155"/>
  <c r="Q27" i="155"/>
  <c r="L32" i="155"/>
  <c r="L40" i="155"/>
  <c r="O44" i="155"/>
  <c r="P46" i="155"/>
  <c r="O46" i="155"/>
  <c r="L48" i="155"/>
  <c r="P54" i="155"/>
  <c r="O54" i="155"/>
  <c r="P61" i="155"/>
  <c r="O61" i="155"/>
  <c r="L61" i="155"/>
  <c r="P64" i="155"/>
  <c r="P71" i="155"/>
  <c r="O71" i="155"/>
  <c r="L71" i="155"/>
  <c r="Q73" i="155"/>
  <c r="P77" i="155"/>
  <c r="O77" i="155"/>
  <c r="L77" i="155"/>
  <c r="P80" i="155"/>
  <c r="P87" i="155"/>
  <c r="O87" i="155"/>
  <c r="L87" i="155"/>
  <c r="Q89" i="155"/>
  <c r="P93" i="155"/>
  <c r="O93" i="155"/>
  <c r="L93" i="155"/>
  <c r="P96" i="155"/>
  <c r="P103" i="155"/>
  <c r="O103" i="155"/>
  <c r="L103" i="155"/>
  <c r="Q105" i="155"/>
  <c r="Q108" i="155"/>
  <c r="AB27" i="156"/>
  <c r="O11" i="155"/>
  <c r="Q11" i="155"/>
  <c r="AB12" i="156"/>
  <c r="E13" i="211"/>
  <c r="M18" i="155"/>
  <c r="L18" i="155"/>
  <c r="E22" i="211"/>
  <c r="AB24" i="156"/>
  <c r="E25" i="211"/>
  <c r="E27" i="211"/>
  <c r="AB29" i="156"/>
  <c r="M30" i="155"/>
  <c r="L30" i="155"/>
  <c r="N32" i="155"/>
  <c r="P32" i="155"/>
  <c r="E32" i="211"/>
  <c r="O33" i="155"/>
  <c r="Q33" i="155"/>
  <c r="E34" i="211"/>
  <c r="N36" i="155"/>
  <c r="P36" i="155"/>
  <c r="E36" i="211"/>
  <c r="O37" i="155"/>
  <c r="Q37" i="155"/>
  <c r="AB38" i="156"/>
  <c r="E39" i="211"/>
  <c r="AB41" i="156"/>
  <c r="M42" i="155"/>
  <c r="L42" i="155"/>
  <c r="E46" i="211"/>
  <c r="N48" i="155"/>
  <c r="P48" i="155"/>
  <c r="E48" i="211"/>
  <c r="E50" i="211"/>
  <c r="AB52" i="156"/>
  <c r="E53" i="211"/>
  <c r="D59" i="211"/>
  <c r="AD59" i="156"/>
  <c r="J59" i="211"/>
  <c r="F60" i="211"/>
  <c r="X62" i="211"/>
  <c r="D62" i="211" s="1"/>
  <c r="X60" i="211"/>
  <c r="D60" i="211" s="1"/>
  <c r="H63" i="211"/>
  <c r="F64" i="211"/>
  <c r="H66" i="211"/>
  <c r="D67" i="211"/>
  <c r="AD67" i="156"/>
  <c r="D68" i="211"/>
  <c r="J68" i="211"/>
  <c r="H70" i="211"/>
  <c r="D71" i="211"/>
  <c r="AD71" i="156"/>
  <c r="AD72" i="156"/>
  <c r="D72" i="155"/>
  <c r="H75" i="211"/>
  <c r="F76" i="211"/>
  <c r="E76" i="211"/>
  <c r="AA76" i="211" s="1"/>
  <c r="AC76" i="211" s="1"/>
  <c r="D78" i="211"/>
  <c r="AD78" i="156"/>
  <c r="G78" i="211"/>
  <c r="Q79" i="155"/>
  <c r="I80" i="211"/>
  <c r="F81" i="211"/>
  <c r="J81" i="211"/>
  <c r="N82" i="155"/>
  <c r="P82" i="155"/>
  <c r="I83" i="211"/>
  <c r="E83" i="211"/>
  <c r="I84" i="211"/>
  <c r="F85" i="211"/>
  <c r="J85" i="211"/>
  <c r="N86" i="155"/>
  <c r="P86" i="155"/>
  <c r="I87" i="211"/>
  <c r="E87" i="211"/>
  <c r="D88" i="211"/>
  <c r="J88" i="211"/>
  <c r="H90" i="211"/>
  <c r="I91" i="211"/>
  <c r="E91" i="211"/>
  <c r="D92" i="211"/>
  <c r="J92" i="211"/>
  <c r="H94" i="211"/>
  <c r="D95" i="211"/>
  <c r="AD95" i="156"/>
  <c r="AD96" i="156"/>
  <c r="D96" i="155"/>
  <c r="G97" i="211"/>
  <c r="W125" i="157"/>
  <c r="V125" i="157"/>
  <c r="H99" i="211"/>
  <c r="AD100" i="156"/>
  <c r="D100" i="155"/>
  <c r="H103" i="211"/>
  <c r="F104" i="211"/>
  <c r="E104" i="211"/>
  <c r="AA104" i="211" s="1"/>
  <c r="AC104" i="211" s="1"/>
  <c r="D106" i="211"/>
  <c r="AD106" i="156"/>
  <c r="G106" i="211"/>
  <c r="D110" i="211"/>
  <c r="AD110" i="156"/>
  <c r="F110" i="211"/>
  <c r="L111" i="157"/>
  <c r="F111" i="211" s="1"/>
  <c r="F111" i="155"/>
  <c r="D111" i="157"/>
  <c r="E111" i="211" s="1"/>
  <c r="H112" i="211"/>
  <c r="T113" i="158"/>
  <c r="J113" i="211" s="1"/>
  <c r="G14" i="266"/>
  <c r="AA63" i="211"/>
  <c r="AC63" i="211" s="1"/>
  <c r="G17" i="266"/>
  <c r="C66" i="211"/>
  <c r="I19" i="266" s="1"/>
  <c r="AD19" i="266"/>
  <c r="G22" i="266"/>
  <c r="L24" i="266"/>
  <c r="G26" i="266"/>
  <c r="C74" i="211"/>
  <c r="I27" i="266" s="1"/>
  <c r="AD27" i="266"/>
  <c r="G31" i="266"/>
  <c r="AC78" i="156"/>
  <c r="G34" i="266"/>
  <c r="E34" i="266"/>
  <c r="C34" i="266" s="1"/>
  <c r="AA81" i="211"/>
  <c r="AC81" i="211" s="1"/>
  <c r="AB81" i="156"/>
  <c r="B83" i="211"/>
  <c r="AD39" i="266"/>
  <c r="L39" i="266"/>
  <c r="C87" i="211"/>
  <c r="I40" i="266" s="1"/>
  <c r="AD40" i="266"/>
  <c r="G43" i="266"/>
  <c r="AC90" i="156"/>
  <c r="B91" i="211"/>
  <c r="C92" i="211"/>
  <c r="I45" i="266" s="1"/>
  <c r="AD47" i="266"/>
  <c r="L47" i="266"/>
  <c r="C95" i="211"/>
  <c r="I48" i="266" s="1"/>
  <c r="AD48" i="266"/>
  <c r="L49" i="266"/>
  <c r="J50" i="266"/>
  <c r="C97" i="211"/>
  <c r="I50" i="266" s="1"/>
  <c r="AC97" i="156"/>
  <c r="AD50" i="266"/>
  <c r="B98" i="211"/>
  <c r="AB98" i="156"/>
  <c r="AC99" i="156"/>
  <c r="C99" i="155"/>
  <c r="F52" i="266" s="1"/>
  <c r="C100" i="211"/>
  <c r="I53" i="266" s="1"/>
  <c r="AD55" i="266"/>
  <c r="L55" i="266"/>
  <c r="C103" i="211"/>
  <c r="I56" i="266" s="1"/>
  <c r="AD56" i="266"/>
  <c r="L59" i="266"/>
  <c r="AC107" i="156"/>
  <c r="C107" i="155"/>
  <c r="F60" i="266" s="1"/>
  <c r="B108" i="211"/>
  <c r="C62" i="266"/>
  <c r="G62" i="266"/>
  <c r="E62" i="266"/>
  <c r="AA109" i="211"/>
  <c r="AC109" i="211" s="1"/>
  <c r="B111" i="211"/>
  <c r="L30" i="266"/>
  <c r="B77" i="211"/>
  <c r="AB77" i="156"/>
  <c r="E11" i="276"/>
  <c r="C11" i="277" s="1"/>
  <c r="D18" i="276"/>
  <c r="C18" i="276" s="1"/>
  <c r="C20" i="276"/>
  <c r="C23" i="276"/>
  <c r="D25" i="276"/>
  <c r="C25" i="276" s="1"/>
  <c r="D28" i="276"/>
  <c r="J29" i="276"/>
  <c r="M29" i="277" s="1"/>
  <c r="D31" i="276"/>
  <c r="F31" i="276"/>
  <c r="D31" i="277" s="1"/>
  <c r="I31" i="277" s="1"/>
  <c r="E31" i="276"/>
  <c r="C31" i="277" s="1"/>
  <c r="H31" i="277" s="1"/>
  <c r="J32" i="276"/>
  <c r="M32" i="277" s="1"/>
  <c r="C33" i="276"/>
  <c r="L35" i="277"/>
  <c r="J35" i="277"/>
  <c r="C37" i="276"/>
  <c r="J38" i="276"/>
  <c r="M38" i="277" s="1"/>
  <c r="J39" i="276"/>
  <c r="M39" i="277" s="1"/>
  <c r="F42" i="276"/>
  <c r="D42" i="277" s="1"/>
  <c r="I42" i="277" s="1"/>
  <c r="D44" i="276"/>
  <c r="J45" i="276"/>
  <c r="M45" i="277" s="1"/>
  <c r="F47" i="276"/>
  <c r="D47" i="277" s="1"/>
  <c r="I47" i="277" s="1"/>
  <c r="E47" i="276"/>
  <c r="C47" i="277" s="1"/>
  <c r="H47" i="277" s="1"/>
  <c r="J48" i="276"/>
  <c r="M48" i="277" s="1"/>
  <c r="F50" i="276"/>
  <c r="D50" i="277" s="1"/>
  <c r="I50" i="277" s="1"/>
  <c r="D52" i="276"/>
  <c r="C53" i="276"/>
  <c r="F54" i="276"/>
  <c r="D54" i="277" s="1"/>
  <c r="I54" i="277" s="1"/>
  <c r="D56" i="276"/>
  <c r="C57" i="276"/>
  <c r="F58" i="276"/>
  <c r="D58" i="277" s="1"/>
  <c r="I58" i="277" s="1"/>
  <c r="J60" i="276"/>
  <c r="M60" i="277" s="1"/>
  <c r="P62" i="276"/>
  <c r="J62" i="276"/>
  <c r="M62" i="277" s="1"/>
  <c r="Q62" i="277" s="1"/>
  <c r="J65" i="276"/>
  <c r="M65" i="277" s="1"/>
  <c r="D68" i="276"/>
  <c r="G68" i="211"/>
  <c r="J69" i="276"/>
  <c r="M69" i="277" s="1"/>
  <c r="AB71" i="157"/>
  <c r="AC71" i="157"/>
  <c r="AD71" i="157"/>
  <c r="J74" i="276"/>
  <c r="M74" i="277" s="1"/>
  <c r="D80" i="276"/>
  <c r="G80" i="211"/>
  <c r="J81" i="276"/>
  <c r="M81" i="277" s="1"/>
  <c r="J84" i="276"/>
  <c r="M84" i="277" s="1"/>
  <c r="D88" i="276"/>
  <c r="G88" i="211"/>
  <c r="J89" i="276"/>
  <c r="M89" i="277" s="1"/>
  <c r="J92" i="276"/>
  <c r="M92" i="277" s="1"/>
  <c r="G92" i="276"/>
  <c r="E92" i="277" s="1"/>
  <c r="AC95" i="157"/>
  <c r="J98" i="276"/>
  <c r="M98" i="277" s="1"/>
  <c r="D104" i="276"/>
  <c r="G104" i="211"/>
  <c r="J105" i="276"/>
  <c r="M105" i="277" s="1"/>
  <c r="T113" i="157"/>
  <c r="U3" i="275"/>
  <c r="G67" i="276" s="1"/>
  <c r="W3" i="275"/>
  <c r="F67" i="276" s="1"/>
  <c r="D67" i="277" s="1"/>
  <c r="I67" i="277" s="1"/>
  <c r="E71" i="276"/>
  <c r="C71" i="277" s="1"/>
  <c r="H71" i="277" s="1"/>
  <c r="V8" i="275"/>
  <c r="W8" i="275"/>
  <c r="F74" i="276"/>
  <c r="D74" i="277" s="1"/>
  <c r="I74" i="277" s="1"/>
  <c r="AD74" i="157"/>
  <c r="V10" i="275"/>
  <c r="U10" i="275"/>
  <c r="U13" i="275"/>
  <c r="AC81" i="157"/>
  <c r="E81" i="276"/>
  <c r="C81" i="277" s="1"/>
  <c r="H81" i="277" s="1"/>
  <c r="W17" i="275"/>
  <c r="U19" i="275"/>
  <c r="G83" i="276" s="1"/>
  <c r="E83" i="277" s="1"/>
  <c r="W19" i="275"/>
  <c r="F83" i="276" s="1"/>
  <c r="D83" i="277" s="1"/>
  <c r="I83" i="277" s="1"/>
  <c r="E87" i="276"/>
  <c r="C87" i="277" s="1"/>
  <c r="H87" i="277" s="1"/>
  <c r="V24" i="275"/>
  <c r="W24" i="275"/>
  <c r="F90" i="276"/>
  <c r="D90" i="277" s="1"/>
  <c r="I90" i="277" s="1"/>
  <c r="AD90" i="157"/>
  <c r="V26" i="275"/>
  <c r="U26" i="275"/>
  <c r="U29" i="275"/>
  <c r="AC97" i="157"/>
  <c r="E97" i="276"/>
  <c r="C97" i="277" s="1"/>
  <c r="H97" i="277" s="1"/>
  <c r="W33" i="275"/>
  <c r="U35" i="275"/>
  <c r="G99" i="276" s="1"/>
  <c r="E99" i="277" s="1"/>
  <c r="W35" i="275"/>
  <c r="F99" i="276" s="1"/>
  <c r="D99" i="277" s="1"/>
  <c r="I99" i="277" s="1"/>
  <c r="E103" i="276"/>
  <c r="C103" i="277" s="1"/>
  <c r="H103" i="277" s="1"/>
  <c r="V40" i="275"/>
  <c r="W40" i="275"/>
  <c r="AD106" i="157"/>
  <c r="F106" i="276"/>
  <c r="D106" i="277" s="1"/>
  <c r="I106" i="277" s="1"/>
  <c r="V42" i="275"/>
  <c r="U42" i="275"/>
  <c r="J45" i="275"/>
  <c r="K44" i="275"/>
  <c r="B33" i="155"/>
  <c r="AB33" i="156"/>
  <c r="B55" i="156"/>
  <c r="E55" i="155"/>
  <c r="B43" i="266"/>
  <c r="AB90" i="156"/>
  <c r="B90" i="155"/>
  <c r="AB93" i="156"/>
  <c r="B52" i="266"/>
  <c r="B99" i="155"/>
  <c r="N19" i="155"/>
  <c r="M19" i="155"/>
  <c r="N27" i="155"/>
  <c r="M27" i="155"/>
  <c r="N35" i="155"/>
  <c r="M35" i="155"/>
  <c r="N43" i="155"/>
  <c r="M43" i="155"/>
  <c r="N51" i="155"/>
  <c r="M51" i="155"/>
  <c r="P59" i="155"/>
  <c r="O59" i="155"/>
  <c r="L59" i="155"/>
  <c r="P65" i="155"/>
  <c r="O65" i="155"/>
  <c r="L65" i="155"/>
  <c r="P75" i="155"/>
  <c r="O75" i="155"/>
  <c r="L75" i="155"/>
  <c r="P81" i="155"/>
  <c r="O81" i="155"/>
  <c r="L81" i="155"/>
  <c r="P91" i="155"/>
  <c r="O91" i="155"/>
  <c r="L91" i="155"/>
  <c r="P97" i="155"/>
  <c r="O97" i="155"/>
  <c r="L97" i="155"/>
  <c r="P107" i="155"/>
  <c r="O107" i="155"/>
  <c r="L107" i="155"/>
  <c r="P111" i="155"/>
  <c r="O111" i="155"/>
  <c r="L111" i="155"/>
  <c r="P10" i="155"/>
  <c r="O10" i="155"/>
  <c r="E10" i="211"/>
  <c r="P12" i="155"/>
  <c r="O12" i="155"/>
  <c r="E12" i="211"/>
  <c r="O13" i="155"/>
  <c r="Q13" i="155"/>
  <c r="I13" i="211"/>
  <c r="AB14" i="156"/>
  <c r="E15" i="211"/>
  <c r="M22" i="155"/>
  <c r="L22" i="155"/>
  <c r="N24" i="155"/>
  <c r="P24" i="155"/>
  <c r="E24" i="211"/>
  <c r="O25" i="155"/>
  <c r="Q25" i="155"/>
  <c r="AB28" i="156"/>
  <c r="E29" i="211"/>
  <c r="I32" i="211"/>
  <c r="M34" i="155"/>
  <c r="L34" i="155"/>
  <c r="I36" i="211"/>
  <c r="E38" i="211"/>
  <c r="AB40" i="156"/>
  <c r="E41" i="211"/>
  <c r="E43" i="211"/>
  <c r="M46" i="155"/>
  <c r="L46" i="155"/>
  <c r="I48" i="211"/>
  <c r="AB49" i="156"/>
  <c r="I50" i="211"/>
  <c r="M50" i="155"/>
  <c r="L50" i="155"/>
  <c r="N52" i="155"/>
  <c r="P52" i="155"/>
  <c r="E52" i="211"/>
  <c r="O53" i="155"/>
  <c r="Q53" i="155"/>
  <c r="AB54" i="156"/>
  <c r="E55" i="211"/>
  <c r="N56" i="155"/>
  <c r="P56" i="155"/>
  <c r="O57" i="155"/>
  <c r="Q57" i="155"/>
  <c r="E57" i="211"/>
  <c r="T58" i="211"/>
  <c r="T57" i="211" s="1"/>
  <c r="T56" i="211" s="1"/>
  <c r="T55" i="211" s="1"/>
  <c r="T54" i="211" s="1"/>
  <c r="T53" i="211" s="1"/>
  <c r="T52" i="211" s="1"/>
  <c r="T51" i="211" s="1"/>
  <c r="T50" i="211" s="1"/>
  <c r="T49" i="211" s="1"/>
  <c r="T48" i="211" s="1"/>
  <c r="T47" i="211" s="1"/>
  <c r="T46" i="211" s="1"/>
  <c r="T45" i="211" s="1"/>
  <c r="T44" i="211" s="1"/>
  <c r="T43" i="211" s="1"/>
  <c r="T42" i="211" s="1"/>
  <c r="T41" i="211" s="1"/>
  <c r="T40" i="211" s="1"/>
  <c r="T39" i="211" s="1"/>
  <c r="T38" i="211" s="1"/>
  <c r="T37" i="211" s="1"/>
  <c r="T36" i="211" s="1"/>
  <c r="T35" i="211" s="1"/>
  <c r="T34" i="211" s="1"/>
  <c r="T33" i="211" s="1"/>
  <c r="T32" i="211" s="1"/>
  <c r="T31" i="211" s="1"/>
  <c r="T30" i="211" s="1"/>
  <c r="T29" i="211" s="1"/>
  <c r="T28" i="211" s="1"/>
  <c r="T27" i="211" s="1"/>
  <c r="T26" i="211" s="1"/>
  <c r="T25" i="211" s="1"/>
  <c r="T24" i="211" s="1"/>
  <c r="T23" i="211" s="1"/>
  <c r="T22" i="211" s="1"/>
  <c r="T21" i="211" s="1"/>
  <c r="T20" i="211" s="1"/>
  <c r="T19" i="211" s="1"/>
  <c r="T18" i="211" s="1"/>
  <c r="T17" i="211" s="1"/>
  <c r="T16" i="211" s="1"/>
  <c r="T15" i="211" s="1"/>
  <c r="T14" i="211" s="1"/>
  <c r="T13" i="211" s="1"/>
  <c r="T12" i="211" s="1"/>
  <c r="T11" i="211" s="1"/>
  <c r="T10" i="211" s="1"/>
  <c r="I10" i="211" s="1"/>
  <c r="O58" i="211"/>
  <c r="O57" i="211" s="1"/>
  <c r="O56" i="211" s="1"/>
  <c r="O55" i="211" s="1"/>
  <c r="O54" i="211" s="1"/>
  <c r="O53" i="211" s="1"/>
  <c r="O52" i="211" s="1"/>
  <c r="O51" i="211" s="1"/>
  <c r="O50" i="211" s="1"/>
  <c r="O49" i="211" s="1"/>
  <c r="O48" i="211" s="1"/>
  <c r="O47" i="211" s="1"/>
  <c r="O46" i="211" s="1"/>
  <c r="O45" i="211" s="1"/>
  <c r="O44" i="211" s="1"/>
  <c r="O43" i="211" s="1"/>
  <c r="O42" i="211" s="1"/>
  <c r="O41" i="211" s="1"/>
  <c r="O40" i="211" s="1"/>
  <c r="O39" i="211" s="1"/>
  <c r="O38" i="211" s="1"/>
  <c r="O37" i="211" s="1"/>
  <c r="O36" i="211" s="1"/>
  <c r="O35" i="211" s="1"/>
  <c r="O34" i="211" s="1"/>
  <c r="O33" i="211" s="1"/>
  <c r="O32" i="211" s="1"/>
  <c r="O31" i="211" s="1"/>
  <c r="O30" i="211" s="1"/>
  <c r="O29" i="211" s="1"/>
  <c r="O28" i="211" s="1"/>
  <c r="O27" i="211" s="1"/>
  <c r="O26" i="211" s="1"/>
  <c r="O25" i="211" s="1"/>
  <c r="O24" i="211" s="1"/>
  <c r="O23" i="211" s="1"/>
  <c r="O22" i="211" s="1"/>
  <c r="O21" i="211" s="1"/>
  <c r="O20" i="211" s="1"/>
  <c r="O19" i="211" s="1"/>
  <c r="O18" i="211" s="1"/>
  <c r="O17" i="211" s="1"/>
  <c r="O16" i="211" s="1"/>
  <c r="O15" i="211" s="1"/>
  <c r="O14" i="211" s="1"/>
  <c r="O13" i="211" s="1"/>
  <c r="O12" i="211" s="1"/>
  <c r="O11" i="211" s="1"/>
  <c r="O10" i="211" s="1"/>
  <c r="X58" i="211"/>
  <c r="X57" i="211" s="1"/>
  <c r="X56" i="211" s="1"/>
  <c r="X55" i="211" s="1"/>
  <c r="X54" i="211" s="1"/>
  <c r="X53" i="211" s="1"/>
  <c r="X52" i="211" s="1"/>
  <c r="X51" i="211" s="1"/>
  <c r="X50" i="211" s="1"/>
  <c r="X49" i="211" s="1"/>
  <c r="X48" i="211" s="1"/>
  <c r="X47" i="211" s="1"/>
  <c r="X46" i="211" s="1"/>
  <c r="X45" i="211" s="1"/>
  <c r="X44" i="211" s="1"/>
  <c r="X43" i="211" s="1"/>
  <c r="X42" i="211" s="1"/>
  <c r="X41" i="211" s="1"/>
  <c r="X40" i="211" s="1"/>
  <c r="X39" i="211" s="1"/>
  <c r="X38" i="211" s="1"/>
  <c r="X37" i="211" s="1"/>
  <c r="X36" i="211" s="1"/>
  <c r="X35" i="211" s="1"/>
  <c r="X34" i="211" s="1"/>
  <c r="X33" i="211" s="1"/>
  <c r="X32" i="211" s="1"/>
  <c r="X31" i="211" s="1"/>
  <c r="X30" i="211" s="1"/>
  <c r="X29" i="211" s="1"/>
  <c r="X28" i="211" s="1"/>
  <c r="X27" i="211" s="1"/>
  <c r="X26" i="211" s="1"/>
  <c r="X25" i="211" s="1"/>
  <c r="X24" i="211" s="1"/>
  <c r="X23" i="211" s="1"/>
  <c r="X22" i="211" s="1"/>
  <c r="X21" i="211" s="1"/>
  <c r="X20" i="211" s="1"/>
  <c r="X19" i="211" s="1"/>
  <c r="X18" i="211" s="1"/>
  <c r="X17" i="211" s="1"/>
  <c r="X16" i="211" s="1"/>
  <c r="X15" i="211" s="1"/>
  <c r="X14" i="211" s="1"/>
  <c r="X13" i="211" s="1"/>
  <c r="X12" i="211" s="1"/>
  <c r="X11" i="211" s="1"/>
  <c r="X10" i="211" s="1"/>
  <c r="I59" i="211"/>
  <c r="AD60" i="156"/>
  <c r="D60" i="155"/>
  <c r="S60" i="211"/>
  <c r="H60" i="211" s="1"/>
  <c r="S58" i="211"/>
  <c r="S57" i="211" s="1"/>
  <c r="H62" i="211"/>
  <c r="T62" i="211"/>
  <c r="I62" i="211" s="1"/>
  <c r="T60" i="211"/>
  <c r="I60" i="211" s="1"/>
  <c r="D63" i="211"/>
  <c r="AD63" i="156"/>
  <c r="AD64" i="156"/>
  <c r="D64" i="155"/>
  <c r="J65" i="211"/>
  <c r="N66" i="155"/>
  <c r="P66" i="155"/>
  <c r="I67" i="211"/>
  <c r="E67" i="211"/>
  <c r="J69" i="211"/>
  <c r="N70" i="155"/>
  <c r="P70" i="155"/>
  <c r="I71" i="211"/>
  <c r="E71" i="211"/>
  <c r="H74" i="211"/>
  <c r="D75" i="211"/>
  <c r="AD75" i="156"/>
  <c r="AD76" i="156"/>
  <c r="D76" i="155"/>
  <c r="F80" i="211"/>
  <c r="D82" i="211"/>
  <c r="AD82" i="156"/>
  <c r="Q83" i="155"/>
  <c r="F84" i="211"/>
  <c r="D86" i="211"/>
  <c r="AD86" i="156"/>
  <c r="Q87" i="155"/>
  <c r="J89" i="211"/>
  <c r="N90" i="155"/>
  <c r="P90" i="155"/>
  <c r="Q91" i="155"/>
  <c r="J93" i="211"/>
  <c r="N94" i="155"/>
  <c r="P94" i="155"/>
  <c r="I95" i="211"/>
  <c r="E95" i="211"/>
  <c r="H98" i="211"/>
  <c r="D99" i="211"/>
  <c r="AD99" i="156"/>
  <c r="H102" i="211"/>
  <c r="D103" i="211"/>
  <c r="AD103" i="156"/>
  <c r="AD104" i="156"/>
  <c r="D104" i="155"/>
  <c r="D107" i="211"/>
  <c r="AD107" i="156"/>
  <c r="AD108" i="156"/>
  <c r="D108" i="155"/>
  <c r="D108" i="211"/>
  <c r="D108" i="158"/>
  <c r="H108" i="211" s="1"/>
  <c r="T108" i="158"/>
  <c r="J108" i="211" s="1"/>
  <c r="L111" i="158"/>
  <c r="I111" i="211" s="1"/>
  <c r="I112" i="155"/>
  <c r="L112" i="158"/>
  <c r="I112" i="211" s="1"/>
  <c r="L113" i="157"/>
  <c r="F113" i="211" s="1"/>
  <c r="D113" i="157"/>
  <c r="E113" i="211" s="1"/>
  <c r="L12" i="266"/>
  <c r="W60" i="211"/>
  <c r="B60" i="211" s="1"/>
  <c r="W58" i="211"/>
  <c r="W57" i="211" s="1"/>
  <c r="W56" i="211" s="1"/>
  <c r="W55" i="211" s="1"/>
  <c r="AB60" i="156"/>
  <c r="AE13" i="266"/>
  <c r="C62" i="155"/>
  <c r="F15" i="266" s="1"/>
  <c r="AC62" i="156"/>
  <c r="B61" i="211"/>
  <c r="AB61" i="156"/>
  <c r="AB62" i="156"/>
  <c r="H15" i="266"/>
  <c r="AC63" i="156"/>
  <c r="C63" i="211"/>
  <c r="I16" i="266" s="1"/>
  <c r="AD18" i="266"/>
  <c r="L18" i="266"/>
  <c r="C68" i="211"/>
  <c r="I21" i="266" s="1"/>
  <c r="B69" i="211"/>
  <c r="AB69" i="156"/>
  <c r="C70" i="155"/>
  <c r="F23" i="266" s="1"/>
  <c r="AC70" i="156"/>
  <c r="AA71" i="211"/>
  <c r="AC71" i="211" s="1"/>
  <c r="C72" i="211"/>
  <c r="I25" i="266" s="1"/>
  <c r="B73" i="211"/>
  <c r="AC28" i="266"/>
  <c r="M28" i="266"/>
  <c r="C76" i="211"/>
  <c r="I29" i="266" s="1"/>
  <c r="C77" i="211"/>
  <c r="I30" i="266" s="1"/>
  <c r="AC77" i="156"/>
  <c r="B78" i="211"/>
  <c r="AB78" i="156"/>
  <c r="AC79" i="156"/>
  <c r="C79" i="155"/>
  <c r="F32" i="266" s="1"/>
  <c r="C80" i="211"/>
  <c r="I33" i="266" s="1"/>
  <c r="AA80" i="211"/>
  <c r="AC80" i="211" s="1"/>
  <c r="AD35" i="266"/>
  <c r="L35" i="266"/>
  <c r="G39" i="266"/>
  <c r="AC86" i="156"/>
  <c r="AC41" i="266"/>
  <c r="M41" i="266"/>
  <c r="C89" i="211"/>
  <c r="I42" i="266" s="1"/>
  <c r="AC89" i="156"/>
  <c r="B90" i="211"/>
  <c r="G47" i="266"/>
  <c r="AC94" i="156"/>
  <c r="AA96" i="211"/>
  <c r="AC96" i="211" s="1"/>
  <c r="G50" i="266"/>
  <c r="E50" i="266"/>
  <c r="AA97" i="211"/>
  <c r="AC97" i="211" s="1"/>
  <c r="AB97" i="156"/>
  <c r="B99" i="211"/>
  <c r="G55" i="266"/>
  <c r="AC102" i="156"/>
  <c r="AC57" i="266"/>
  <c r="M57" i="266"/>
  <c r="G59" i="266"/>
  <c r="AC106" i="156"/>
  <c r="B107" i="211"/>
  <c r="C108" i="211"/>
  <c r="I61" i="266" s="1"/>
  <c r="AD63" i="266"/>
  <c r="L63" i="266"/>
  <c r="C113" i="211"/>
  <c r="I66" i="266" s="1"/>
  <c r="AC113" i="156"/>
  <c r="P75" i="266"/>
  <c r="AB113" i="156"/>
  <c r="B113" i="211"/>
  <c r="J24" i="276"/>
  <c r="C11" i="276"/>
  <c r="P13" i="276"/>
  <c r="E15" i="276"/>
  <c r="C15" i="277" s="1"/>
  <c r="D22" i="276"/>
  <c r="C22" i="276" s="1"/>
  <c r="C24" i="276"/>
  <c r="F27" i="276"/>
  <c r="D27" i="277" s="1"/>
  <c r="I27" i="277" s="1"/>
  <c r="E27" i="276"/>
  <c r="C27" i="277" s="1"/>
  <c r="H27" i="277" s="1"/>
  <c r="J28" i="276"/>
  <c r="M28" i="277" s="1"/>
  <c r="P29" i="276"/>
  <c r="L31" i="277"/>
  <c r="J31" i="277"/>
  <c r="C39" i="276"/>
  <c r="D40" i="276"/>
  <c r="C40" i="276" s="1"/>
  <c r="F43" i="276"/>
  <c r="D43" i="277" s="1"/>
  <c r="I43" i="277" s="1"/>
  <c r="E43" i="276"/>
  <c r="C43" i="277" s="1"/>
  <c r="H43" i="277" s="1"/>
  <c r="J44" i="276"/>
  <c r="M44" i="277" s="1"/>
  <c r="P45" i="276"/>
  <c r="L47" i="277"/>
  <c r="J47" i="277"/>
  <c r="P49" i="276"/>
  <c r="G49" i="277"/>
  <c r="Q49" i="277" s="1"/>
  <c r="C51" i="276"/>
  <c r="J52" i="276"/>
  <c r="M52" i="277" s="1"/>
  <c r="C55" i="276"/>
  <c r="J56" i="276"/>
  <c r="M56" i="277" s="1"/>
  <c r="F59" i="276"/>
  <c r="D59" i="277" s="1"/>
  <c r="I59" i="277" s="1"/>
  <c r="E59" i="276"/>
  <c r="C59" i="277" s="1"/>
  <c r="H59" i="277" s="1"/>
  <c r="J68" i="276"/>
  <c r="M68" i="277" s="1"/>
  <c r="D76" i="276"/>
  <c r="G76" i="211"/>
  <c r="J80" i="276"/>
  <c r="M80" i="277" s="1"/>
  <c r="L80" i="277"/>
  <c r="J80" i="277" s="1"/>
  <c r="AB83" i="157"/>
  <c r="AC83" i="157"/>
  <c r="AD83" i="157"/>
  <c r="J88" i="276"/>
  <c r="M88" i="277" s="1"/>
  <c r="C91" i="276"/>
  <c r="AB91" i="157"/>
  <c r="AC91" i="157"/>
  <c r="AD91" i="157"/>
  <c r="D100" i="276"/>
  <c r="G100" i="211"/>
  <c r="J104" i="276"/>
  <c r="M104" i="277" s="1"/>
  <c r="J109" i="276"/>
  <c r="M109" i="277" s="1"/>
  <c r="V124" i="157"/>
  <c r="L111" i="276"/>
  <c r="T111" i="157"/>
  <c r="G111" i="211"/>
  <c r="V127" i="157"/>
  <c r="D112" i="276"/>
  <c r="G112" i="211"/>
  <c r="J113" i="276"/>
  <c r="M113" i="277" s="1"/>
  <c r="W123" i="157"/>
  <c r="E68" i="276"/>
  <c r="C68" i="277" s="1"/>
  <c r="H68" i="277" s="1"/>
  <c r="AC68" i="157"/>
  <c r="F68" i="276"/>
  <c r="D68" i="277" s="1"/>
  <c r="I68" i="277" s="1"/>
  <c r="AD68" i="157"/>
  <c r="F70" i="276"/>
  <c r="D70" i="277" s="1"/>
  <c r="I70" i="277" s="1"/>
  <c r="AD70" i="157"/>
  <c r="V6" i="275"/>
  <c r="U6" i="275"/>
  <c r="G73" i="276"/>
  <c r="E73" i="277" s="1"/>
  <c r="AB73" i="157"/>
  <c r="AC77" i="157"/>
  <c r="E77" i="276"/>
  <c r="C77" i="277" s="1"/>
  <c r="H77" i="277" s="1"/>
  <c r="W13" i="275"/>
  <c r="U15" i="275"/>
  <c r="G79" i="276" s="1"/>
  <c r="E79" i="277" s="1"/>
  <c r="W15" i="275"/>
  <c r="F79" i="276" s="1"/>
  <c r="D79" i="277" s="1"/>
  <c r="I79" i="277" s="1"/>
  <c r="E83" i="276"/>
  <c r="C83" i="277" s="1"/>
  <c r="H83" i="277" s="1"/>
  <c r="E84" i="276"/>
  <c r="C84" i="277" s="1"/>
  <c r="H84" i="277" s="1"/>
  <c r="AC84" i="157"/>
  <c r="F84" i="276"/>
  <c r="D84" i="277" s="1"/>
  <c r="I84" i="277" s="1"/>
  <c r="AD84" i="157"/>
  <c r="F86" i="276"/>
  <c r="D86" i="277" s="1"/>
  <c r="I86" i="277" s="1"/>
  <c r="AD86" i="157"/>
  <c r="V22" i="275"/>
  <c r="U22" i="275"/>
  <c r="G89" i="276"/>
  <c r="E89" i="277" s="1"/>
  <c r="AB89" i="157"/>
  <c r="AC93" i="157"/>
  <c r="E93" i="276"/>
  <c r="C93" i="277" s="1"/>
  <c r="H93" i="277" s="1"/>
  <c r="W29" i="275"/>
  <c r="U31" i="275"/>
  <c r="G95" i="276" s="1"/>
  <c r="E95" i="277" s="1"/>
  <c r="W31" i="275"/>
  <c r="F95" i="276" s="1"/>
  <c r="D95" i="277" s="1"/>
  <c r="I95" i="277" s="1"/>
  <c r="F100" i="276"/>
  <c r="D100" i="277" s="1"/>
  <c r="I100" i="277" s="1"/>
  <c r="AD100" i="157"/>
  <c r="AE100" i="157" s="1"/>
  <c r="AD102" i="157"/>
  <c r="F102" i="276"/>
  <c r="D102" i="277" s="1"/>
  <c r="I102" i="277" s="1"/>
  <c r="V38" i="275"/>
  <c r="U38" i="275"/>
  <c r="AB26" i="156"/>
  <c r="B26" i="155"/>
  <c r="AB46" i="156"/>
  <c r="B46" i="155"/>
  <c r="B48" i="155"/>
  <c r="AB48" i="156"/>
  <c r="B110" i="265"/>
  <c r="B120" i="265" s="1"/>
  <c r="E120" i="250"/>
  <c r="G120" i="148"/>
  <c r="M76" i="148"/>
  <c r="D120" i="150"/>
  <c r="J110" i="150"/>
  <c r="C120" i="151"/>
  <c r="I76" i="151"/>
  <c r="L15" i="155"/>
  <c r="L19" i="155"/>
  <c r="L23" i="155"/>
  <c r="L27" i="155"/>
  <c r="L31" i="155"/>
  <c r="L35" i="155"/>
  <c r="L39" i="155"/>
  <c r="L43" i="155"/>
  <c r="L47" i="155"/>
  <c r="L51" i="155"/>
  <c r="C15" i="266"/>
  <c r="J14" i="266"/>
  <c r="C16" i="266"/>
  <c r="AD16" i="266"/>
  <c r="C24" i="266"/>
  <c r="AD24" i="266"/>
  <c r="C28" i="266"/>
  <c r="AD28" i="266"/>
  <c r="C33" i="266"/>
  <c r="AD33" i="266"/>
  <c r="AD37" i="266"/>
  <c r="C41" i="266"/>
  <c r="AD41" i="266"/>
  <c r="AD45" i="266"/>
  <c r="C49" i="266"/>
  <c r="AD49" i="266"/>
  <c r="AD53" i="266"/>
  <c r="C57" i="266"/>
  <c r="AD57" i="266"/>
  <c r="AD61" i="266"/>
  <c r="C30" i="276"/>
  <c r="C38" i="276"/>
  <c r="B38" i="277" s="1"/>
  <c r="F38" i="277" s="1"/>
  <c r="K38" i="277" s="1"/>
  <c r="G38" i="277" s="1"/>
  <c r="Q38" i="277" s="1"/>
  <c r="C46" i="276"/>
  <c r="J52" i="277"/>
  <c r="E52" i="276"/>
  <c r="C52" i="277" s="1"/>
  <c r="H52" i="277" s="1"/>
  <c r="J56" i="277"/>
  <c r="E56" i="276"/>
  <c r="C56" i="277" s="1"/>
  <c r="H56" i="277" s="1"/>
  <c r="J60" i="277"/>
  <c r="E60" i="276"/>
  <c r="C60" i="277" s="1"/>
  <c r="H60" i="277" s="1"/>
  <c r="J108" i="276"/>
  <c r="M108" i="277" s="1"/>
  <c r="J112" i="276"/>
  <c r="M112" i="277" s="1"/>
  <c r="E34" i="144"/>
  <c r="P9" i="146"/>
  <c r="P16" i="146"/>
  <c r="P25" i="146"/>
  <c r="P32" i="146"/>
  <c r="P41" i="146"/>
  <c r="P45" i="146"/>
  <c r="P54" i="146"/>
  <c r="P63" i="146"/>
  <c r="P72" i="146"/>
  <c r="P82" i="146"/>
  <c r="P89" i="146"/>
  <c r="P98" i="146"/>
  <c r="P105" i="146"/>
  <c r="P111" i="146"/>
  <c r="F120" i="146"/>
  <c r="L76" i="146"/>
  <c r="P79" i="265"/>
  <c r="R79" i="265"/>
  <c r="P83" i="265"/>
  <c r="R83" i="265"/>
  <c r="P87" i="265"/>
  <c r="R87" i="265"/>
  <c r="P91" i="265"/>
  <c r="R91" i="265"/>
  <c r="P95" i="265"/>
  <c r="R95" i="265"/>
  <c r="P99" i="265"/>
  <c r="R99" i="265"/>
  <c r="P103" i="265"/>
  <c r="R103" i="265"/>
  <c r="P107" i="265"/>
  <c r="R107" i="265"/>
  <c r="P111" i="265"/>
  <c r="C120" i="150"/>
  <c r="I76" i="150"/>
  <c r="G120" i="151"/>
  <c r="M76" i="151"/>
  <c r="P75" i="252"/>
  <c r="P85" i="252"/>
  <c r="P101" i="252"/>
  <c r="H18" i="152"/>
  <c r="P18" i="152" s="1"/>
  <c r="K18" i="145"/>
  <c r="G18" i="145"/>
  <c r="M20" i="152"/>
  <c r="K20" i="145"/>
  <c r="P30" i="152"/>
  <c r="P34" i="152"/>
  <c r="E15" i="144"/>
  <c r="E23" i="144"/>
  <c r="E31" i="144"/>
  <c r="E39" i="144"/>
  <c r="E51" i="144"/>
  <c r="E67" i="144"/>
  <c r="E83" i="144"/>
  <c r="E99" i="144"/>
  <c r="E115" i="144"/>
  <c r="P13" i="146"/>
  <c r="P18" i="146"/>
  <c r="P20" i="146"/>
  <c r="P29" i="146"/>
  <c r="P34" i="146"/>
  <c r="P36" i="146"/>
  <c r="P47" i="146"/>
  <c r="P49" i="146"/>
  <c r="P59" i="146"/>
  <c r="P66" i="146"/>
  <c r="P68" i="146"/>
  <c r="P75" i="146"/>
  <c r="P78" i="146"/>
  <c r="P85" i="146"/>
  <c r="P92" i="146"/>
  <c r="P94" i="146"/>
  <c r="P101" i="146"/>
  <c r="P108" i="146"/>
  <c r="D121" i="147"/>
  <c r="J110" i="147"/>
  <c r="P77" i="265"/>
  <c r="C80" i="265"/>
  <c r="P80" i="265" s="1"/>
  <c r="P81" i="265"/>
  <c r="C84" i="265"/>
  <c r="P84" i="265" s="1"/>
  <c r="P85" i="265"/>
  <c r="C88" i="265"/>
  <c r="P88" i="265" s="1"/>
  <c r="P89" i="265"/>
  <c r="C92" i="265"/>
  <c r="P92" i="265" s="1"/>
  <c r="P93" i="265"/>
  <c r="C96" i="265"/>
  <c r="P96" i="265" s="1"/>
  <c r="P97" i="265"/>
  <c r="C100" i="265"/>
  <c r="P100" i="265" s="1"/>
  <c r="P101" i="265"/>
  <c r="C104" i="265"/>
  <c r="P104" i="265" s="1"/>
  <c r="P105" i="265"/>
  <c r="P109" i="265"/>
  <c r="E110" i="265"/>
  <c r="R110" i="265" s="1"/>
  <c r="C110" i="265"/>
  <c r="M111" i="265"/>
  <c r="P42" i="146"/>
  <c r="J110" i="149"/>
  <c r="C120" i="149"/>
  <c r="I76" i="149"/>
  <c r="G120" i="150"/>
  <c r="M76" i="150"/>
  <c r="I10" i="151"/>
  <c r="I18" i="151"/>
  <c r="P81" i="252"/>
  <c r="P97" i="252"/>
  <c r="I10" i="152"/>
  <c r="H14" i="152"/>
  <c r="P14" i="152" s="1"/>
  <c r="K14" i="145"/>
  <c r="G14" i="145"/>
  <c r="M16" i="152"/>
  <c r="K16" i="145"/>
  <c r="P16" i="152"/>
  <c r="AE30" i="266"/>
  <c r="E14" i="144"/>
  <c r="E22" i="144"/>
  <c r="E30" i="144"/>
  <c r="E38" i="144"/>
  <c r="E47" i="144"/>
  <c r="E63" i="144"/>
  <c r="E79" i="144"/>
  <c r="E95" i="144"/>
  <c r="E111" i="144"/>
  <c r="I10" i="146"/>
  <c r="P17" i="146"/>
  <c r="P22" i="146"/>
  <c r="P33" i="146"/>
  <c r="P38" i="146"/>
  <c r="P46" i="146"/>
  <c r="P51" i="146"/>
  <c r="P62" i="146"/>
  <c r="P88" i="146"/>
  <c r="P104" i="146"/>
  <c r="I110" i="146"/>
  <c r="C120" i="146"/>
  <c r="C121" i="147"/>
  <c r="C120" i="147"/>
  <c r="I76" i="147"/>
  <c r="E76" i="265"/>
  <c r="R76" i="265" s="1"/>
  <c r="C76" i="265"/>
  <c r="P76" i="265" s="1"/>
  <c r="M76" i="265"/>
  <c r="M77" i="265"/>
  <c r="Q79" i="265"/>
  <c r="E80" i="265"/>
  <c r="R80" i="265" s="1"/>
  <c r="M80" i="265"/>
  <c r="M81" i="265"/>
  <c r="Q83" i="265"/>
  <c r="E84" i="265"/>
  <c r="R84" i="265" s="1"/>
  <c r="M84" i="265"/>
  <c r="M85" i="265"/>
  <c r="Q87" i="265"/>
  <c r="E88" i="265"/>
  <c r="R88" i="265" s="1"/>
  <c r="M88" i="265"/>
  <c r="M89" i="265"/>
  <c r="Q91" i="265"/>
  <c r="E92" i="265"/>
  <c r="R92" i="265" s="1"/>
  <c r="M92" i="265"/>
  <c r="M93" i="265"/>
  <c r="Q95" i="265"/>
  <c r="E96" i="265"/>
  <c r="R96" i="265" s="1"/>
  <c r="M96" i="265"/>
  <c r="M97" i="265"/>
  <c r="Q99" i="265"/>
  <c r="E100" i="265"/>
  <c r="R100" i="265" s="1"/>
  <c r="M100" i="265"/>
  <c r="M101" i="265"/>
  <c r="Q103" i="265"/>
  <c r="E104" i="265"/>
  <c r="R104" i="265" s="1"/>
  <c r="M104" i="265"/>
  <c r="M105" i="265"/>
  <c r="Q107" i="265"/>
  <c r="E108" i="265"/>
  <c r="R108" i="265" s="1"/>
  <c r="M108" i="265"/>
  <c r="M109" i="265"/>
  <c r="R111" i="265"/>
  <c r="C120" i="148"/>
  <c r="I76" i="148"/>
  <c r="G120" i="149"/>
  <c r="M76" i="149"/>
  <c r="I10" i="150"/>
  <c r="P93" i="252"/>
  <c r="P109" i="252"/>
  <c r="F110" i="252"/>
  <c r="F120" i="252" s="1"/>
  <c r="B120" i="252"/>
  <c r="P9" i="152"/>
  <c r="M12" i="152"/>
  <c r="K12" i="145"/>
  <c r="P12" i="152"/>
  <c r="P19" i="152"/>
  <c r="P49" i="152"/>
  <c r="P53" i="152"/>
  <c r="D12" i="96"/>
  <c r="D12" i="217"/>
  <c r="H12" i="91"/>
  <c r="F14" i="96"/>
  <c r="J14" i="91"/>
  <c r="F14" i="217"/>
  <c r="I19" i="96"/>
  <c r="I19" i="217"/>
  <c r="J20" i="217"/>
  <c r="J20" i="96"/>
  <c r="H22" i="217"/>
  <c r="H23" i="96"/>
  <c r="H23" i="217"/>
  <c r="I27" i="96"/>
  <c r="I27" i="217"/>
  <c r="J32" i="217"/>
  <c r="J32" i="96"/>
  <c r="H34" i="217"/>
  <c r="F39" i="217"/>
  <c r="J39" i="91"/>
  <c r="F39" i="96"/>
  <c r="D40" i="96"/>
  <c r="H40" i="91"/>
  <c r="D40" i="217"/>
  <c r="H42" i="217"/>
  <c r="J48" i="217"/>
  <c r="J48" i="96"/>
  <c r="H50" i="217"/>
  <c r="J56" i="217"/>
  <c r="J56" i="96"/>
  <c r="I59" i="96"/>
  <c r="I59" i="217"/>
  <c r="O61" i="96"/>
  <c r="D61" i="161"/>
  <c r="D61" i="270"/>
  <c r="D62" i="270" s="1"/>
  <c r="F62" i="96"/>
  <c r="J62" i="91"/>
  <c r="N62" i="91"/>
  <c r="F62" i="217"/>
  <c r="H63" i="96"/>
  <c r="H63" i="217"/>
  <c r="N64" i="217"/>
  <c r="N64" i="96"/>
  <c r="I68" i="217"/>
  <c r="I68" i="96"/>
  <c r="J69" i="217"/>
  <c r="F70" i="96"/>
  <c r="J70" i="91"/>
  <c r="J70" i="217" s="1"/>
  <c r="N70" i="91"/>
  <c r="N70" i="96" s="1"/>
  <c r="D71" i="270"/>
  <c r="O71" i="96"/>
  <c r="D71" i="161"/>
  <c r="J72" i="91"/>
  <c r="N72" i="91"/>
  <c r="F72" i="217"/>
  <c r="F72" i="96"/>
  <c r="J74" i="96"/>
  <c r="J74" i="217"/>
  <c r="B42" i="147"/>
  <c r="E120" i="147"/>
  <c r="D75" i="265"/>
  <c r="Q75" i="265" s="1"/>
  <c r="D77" i="265"/>
  <c r="Q77" i="265" s="1"/>
  <c r="D81" i="265"/>
  <c r="Q81" i="265" s="1"/>
  <c r="D85" i="265"/>
  <c r="Q85" i="265" s="1"/>
  <c r="D89" i="265"/>
  <c r="Q89" i="265" s="1"/>
  <c r="D93" i="265"/>
  <c r="Q93" i="265" s="1"/>
  <c r="D97" i="265"/>
  <c r="Q97" i="265" s="1"/>
  <c r="D101" i="265"/>
  <c r="Q101" i="265" s="1"/>
  <c r="D105" i="265"/>
  <c r="Q105" i="265" s="1"/>
  <c r="D109" i="265"/>
  <c r="Q109" i="265" s="1"/>
  <c r="D111" i="265"/>
  <c r="Q111" i="265" s="1"/>
  <c r="B42" i="148"/>
  <c r="K110" i="148"/>
  <c r="K110" i="149"/>
  <c r="K110" i="150"/>
  <c r="K110" i="151"/>
  <c r="P38" i="152"/>
  <c r="H44" i="152"/>
  <c r="P44" i="152" s="1"/>
  <c r="P45" i="152"/>
  <c r="M46" i="152"/>
  <c r="P76" i="152"/>
  <c r="O58" i="270"/>
  <c r="G57" i="270"/>
  <c r="F19" i="217"/>
  <c r="J19" i="91"/>
  <c r="F19" i="96"/>
  <c r="H20" i="96"/>
  <c r="H20" i="217"/>
  <c r="I23" i="96"/>
  <c r="I23" i="217"/>
  <c r="F27" i="217"/>
  <c r="J27" i="91"/>
  <c r="F27" i="96"/>
  <c r="D28" i="96"/>
  <c r="H28" i="91"/>
  <c r="D28" i="217"/>
  <c r="F30" i="96"/>
  <c r="J30" i="91"/>
  <c r="F30" i="217"/>
  <c r="H35" i="96"/>
  <c r="H35" i="217"/>
  <c r="D36" i="96"/>
  <c r="H36" i="91"/>
  <c r="D36" i="217"/>
  <c r="F38" i="96"/>
  <c r="J38" i="91"/>
  <c r="F38" i="217"/>
  <c r="J40" i="217"/>
  <c r="J40" i="96"/>
  <c r="H43" i="96"/>
  <c r="H43" i="217"/>
  <c r="D44" i="96"/>
  <c r="H44" i="91"/>
  <c r="D44" i="217"/>
  <c r="F46" i="96"/>
  <c r="J46" i="91"/>
  <c r="F46" i="217"/>
  <c r="H51" i="96"/>
  <c r="H51" i="217"/>
  <c r="D52" i="96"/>
  <c r="H52" i="91"/>
  <c r="D52" i="217"/>
  <c r="F54" i="96"/>
  <c r="J54" i="91"/>
  <c r="J54" i="217" s="1"/>
  <c r="F54" i="217"/>
  <c r="N59" i="91"/>
  <c r="F59" i="217"/>
  <c r="J59" i="91"/>
  <c r="F59" i="96"/>
  <c r="J61" i="91"/>
  <c r="N61" i="91"/>
  <c r="F61" i="217"/>
  <c r="D66" i="270"/>
  <c r="O66" i="96"/>
  <c r="D66" i="161"/>
  <c r="J68" i="91"/>
  <c r="N68" i="91"/>
  <c r="F68" i="217"/>
  <c r="F68" i="96"/>
  <c r="N71" i="91"/>
  <c r="F71" i="217"/>
  <c r="J71" i="91"/>
  <c r="F71" i="96"/>
  <c r="P41" i="152"/>
  <c r="F15" i="267"/>
  <c r="J15" i="267"/>
  <c r="E56" i="270"/>
  <c r="L57" i="270"/>
  <c r="M60" i="270"/>
  <c r="H15" i="96"/>
  <c r="H15" i="217"/>
  <c r="D16" i="96"/>
  <c r="H16" i="91"/>
  <c r="D16" i="217"/>
  <c r="F18" i="96"/>
  <c r="J18" i="91"/>
  <c r="F18" i="217"/>
  <c r="F23" i="217"/>
  <c r="J23" i="91"/>
  <c r="F23" i="96"/>
  <c r="D24" i="96"/>
  <c r="H24" i="91"/>
  <c r="D24" i="217"/>
  <c r="F26" i="96"/>
  <c r="J26" i="91"/>
  <c r="F26" i="217"/>
  <c r="J28" i="217"/>
  <c r="J28" i="96"/>
  <c r="H30" i="217"/>
  <c r="H38" i="217"/>
  <c r="H39" i="96"/>
  <c r="H39" i="217"/>
  <c r="J44" i="217"/>
  <c r="J44" i="96"/>
  <c r="H46" i="217"/>
  <c r="J52" i="217"/>
  <c r="J52" i="96"/>
  <c r="H54" i="217"/>
  <c r="F58" i="96"/>
  <c r="J58" i="91"/>
  <c r="F58" i="217"/>
  <c r="I60" i="217"/>
  <c r="I60" i="96"/>
  <c r="M63" i="96"/>
  <c r="M63" i="217"/>
  <c r="I64" i="217"/>
  <c r="I64" i="96"/>
  <c r="J65" i="217"/>
  <c r="F66" i="96"/>
  <c r="J66" i="91"/>
  <c r="N66" i="91"/>
  <c r="F66" i="217"/>
  <c r="N67" i="91"/>
  <c r="F67" i="217"/>
  <c r="J67" i="91"/>
  <c r="F67" i="96"/>
  <c r="O72" i="217"/>
  <c r="O72" i="96"/>
  <c r="D72" i="161"/>
  <c r="D72" i="270"/>
  <c r="J76" i="217"/>
  <c r="J76" i="96"/>
  <c r="P37" i="152"/>
  <c r="M38" i="152"/>
  <c r="P46" i="152"/>
  <c r="I52" i="152"/>
  <c r="H52" i="152"/>
  <c r="P52" i="152" s="1"/>
  <c r="S62" i="270"/>
  <c r="S60" i="270"/>
  <c r="F10" i="217"/>
  <c r="J10" i="91"/>
  <c r="J16" i="217"/>
  <c r="J16" i="96"/>
  <c r="H18" i="217"/>
  <c r="H19" i="96"/>
  <c r="H19" i="217"/>
  <c r="F22" i="96"/>
  <c r="J22" i="91"/>
  <c r="F22" i="217"/>
  <c r="H26" i="217"/>
  <c r="H27" i="96"/>
  <c r="H27" i="217"/>
  <c r="H31" i="96"/>
  <c r="H31" i="217"/>
  <c r="D32" i="96"/>
  <c r="H32" i="91"/>
  <c r="D32" i="217"/>
  <c r="F34" i="96"/>
  <c r="J34" i="91"/>
  <c r="J34" i="217" s="1"/>
  <c r="F34" i="217"/>
  <c r="I39" i="96"/>
  <c r="I39" i="217"/>
  <c r="F42" i="96"/>
  <c r="J42" i="91"/>
  <c r="J42" i="217" s="1"/>
  <c r="F42" i="217"/>
  <c r="H47" i="96"/>
  <c r="H47" i="217"/>
  <c r="D48" i="96"/>
  <c r="H48" i="91"/>
  <c r="D48" i="217"/>
  <c r="F50" i="96"/>
  <c r="J50" i="91"/>
  <c r="J50" i="217" s="1"/>
  <c r="F50" i="217"/>
  <c r="H55" i="96"/>
  <c r="H55" i="217"/>
  <c r="D56" i="96"/>
  <c r="H56" i="91"/>
  <c r="D56" i="217"/>
  <c r="H58" i="217"/>
  <c r="D59" i="161"/>
  <c r="O59" i="96"/>
  <c r="O59" i="217"/>
  <c r="J60" i="217"/>
  <c r="J60" i="96"/>
  <c r="O62" i="96"/>
  <c r="D62" i="161"/>
  <c r="D63" i="270"/>
  <c r="O63" i="96"/>
  <c r="D63" i="161"/>
  <c r="O63" i="217"/>
  <c r="N63" i="91"/>
  <c r="F63" i="217"/>
  <c r="J63" i="91"/>
  <c r="F63" i="96"/>
  <c r="I65" i="91"/>
  <c r="D65" i="91"/>
  <c r="M65" i="91"/>
  <c r="M65" i="217" s="1"/>
  <c r="E65" i="217"/>
  <c r="O68" i="217"/>
  <c r="O68" i="96"/>
  <c r="D68" i="161"/>
  <c r="D68" i="270"/>
  <c r="Q69" i="91"/>
  <c r="Q69" i="217" s="1"/>
  <c r="I69" i="217"/>
  <c r="D70" i="270"/>
  <c r="O70" i="96"/>
  <c r="D70" i="161"/>
  <c r="I72" i="217"/>
  <c r="I72" i="96"/>
  <c r="H74" i="91"/>
  <c r="L74" i="91"/>
  <c r="L74" i="217" s="1"/>
  <c r="D74" i="217"/>
  <c r="E12" i="267"/>
  <c r="E14" i="267"/>
  <c r="E15" i="267" s="1"/>
  <c r="E16" i="267"/>
  <c r="E17" i="267"/>
  <c r="E18" i="267"/>
  <c r="E19" i="267"/>
  <c r="E20" i="267"/>
  <c r="E21" i="267"/>
  <c r="E22" i="267"/>
  <c r="E23" i="267"/>
  <c r="E24" i="267"/>
  <c r="E25" i="267"/>
  <c r="E26" i="267"/>
  <c r="E27" i="267"/>
  <c r="E28" i="267"/>
  <c r="E29" i="267"/>
  <c r="E30" i="267"/>
  <c r="E31" i="267"/>
  <c r="Q91" i="270"/>
  <c r="P93" i="270"/>
  <c r="R93" i="270"/>
  <c r="M94" i="270"/>
  <c r="Q95" i="270"/>
  <c r="P97" i="270"/>
  <c r="R97" i="270"/>
  <c r="M98" i="270"/>
  <c r="Q99" i="270"/>
  <c r="P101" i="270"/>
  <c r="R101" i="270"/>
  <c r="M102" i="270"/>
  <c r="Q103" i="270"/>
  <c r="P105" i="270"/>
  <c r="R105" i="270"/>
  <c r="M106" i="270"/>
  <c r="L107" i="270"/>
  <c r="Q107" i="270"/>
  <c r="P109" i="270"/>
  <c r="R109" i="270"/>
  <c r="M110" i="270"/>
  <c r="Q111" i="270"/>
  <c r="P113" i="270"/>
  <c r="R113" i="270"/>
  <c r="S66" i="217"/>
  <c r="T67" i="217"/>
  <c r="M69" i="91"/>
  <c r="M69" i="217" s="1"/>
  <c r="F70" i="217"/>
  <c r="N70" i="217"/>
  <c r="S70" i="217"/>
  <c r="K71" i="217"/>
  <c r="O71" i="217"/>
  <c r="T71" i="217"/>
  <c r="V72" i="217"/>
  <c r="T72" i="217"/>
  <c r="S72" i="217"/>
  <c r="N74" i="91"/>
  <c r="F78" i="217"/>
  <c r="J78" i="91"/>
  <c r="N78" i="91"/>
  <c r="F89" i="217"/>
  <c r="J89" i="91"/>
  <c r="N89" i="91"/>
  <c r="N89" i="217" s="1"/>
  <c r="F93" i="217"/>
  <c r="J93" i="91"/>
  <c r="N93" i="91"/>
  <c r="N93" i="217" s="1"/>
  <c r="F109" i="217"/>
  <c r="J109" i="91"/>
  <c r="N109" i="91"/>
  <c r="H110" i="217"/>
  <c r="P111" i="91"/>
  <c r="P111" i="217" s="1"/>
  <c r="H111" i="217"/>
  <c r="F113" i="217"/>
  <c r="J113" i="91"/>
  <c r="N113" i="91"/>
  <c r="E22" i="271"/>
  <c r="M110" i="152"/>
  <c r="C120" i="152"/>
  <c r="H12" i="267"/>
  <c r="L12" i="267"/>
  <c r="H14" i="267"/>
  <c r="H15" i="267" s="1"/>
  <c r="L14" i="267"/>
  <c r="L15" i="267" s="1"/>
  <c r="P60" i="161"/>
  <c r="M61" i="161"/>
  <c r="O61" i="161"/>
  <c r="L62" i="161"/>
  <c r="Q62" i="161"/>
  <c r="P64" i="161"/>
  <c r="M65" i="161"/>
  <c r="O65" i="161"/>
  <c r="L66" i="161"/>
  <c r="Q66" i="161"/>
  <c r="P68" i="161"/>
  <c r="M69" i="161"/>
  <c r="O69" i="161"/>
  <c r="L70" i="161"/>
  <c r="Q70" i="161"/>
  <c r="P72" i="161"/>
  <c r="M73" i="161"/>
  <c r="O73" i="161"/>
  <c r="L74" i="161"/>
  <c r="Q74" i="161"/>
  <c r="P76" i="161"/>
  <c r="M77" i="161"/>
  <c r="O77" i="161"/>
  <c r="L78" i="161"/>
  <c r="Q78" i="161"/>
  <c r="P80" i="161"/>
  <c r="M81" i="161"/>
  <c r="O81" i="161"/>
  <c r="L82" i="161"/>
  <c r="Q82" i="161"/>
  <c r="P84" i="161"/>
  <c r="M85" i="161"/>
  <c r="O85" i="161"/>
  <c r="L86" i="161"/>
  <c r="Q86" i="161"/>
  <c r="P88" i="161"/>
  <c r="M89" i="161"/>
  <c r="O89" i="161"/>
  <c r="L90" i="161"/>
  <c r="Q90" i="161"/>
  <c r="P92" i="161"/>
  <c r="M93" i="161"/>
  <c r="O93" i="161"/>
  <c r="L94" i="161"/>
  <c r="Q94" i="161"/>
  <c r="P96" i="161"/>
  <c r="M97" i="161"/>
  <c r="O97" i="161"/>
  <c r="L98" i="161"/>
  <c r="Q98" i="161"/>
  <c r="P100" i="161"/>
  <c r="M101" i="161"/>
  <c r="O101" i="161"/>
  <c r="L102" i="161"/>
  <c r="Q102" i="161"/>
  <c r="P104" i="161"/>
  <c r="M105" i="161"/>
  <c r="O105" i="161"/>
  <c r="L106" i="161"/>
  <c r="Q106" i="161"/>
  <c r="P108" i="161"/>
  <c r="M109" i="161"/>
  <c r="O109" i="161"/>
  <c r="L110" i="161"/>
  <c r="Q110" i="161"/>
  <c r="L112" i="161"/>
  <c r="Q112" i="161"/>
  <c r="P113" i="161"/>
  <c r="H58" i="270"/>
  <c r="B60" i="270"/>
  <c r="G60" i="270"/>
  <c r="E62" i="270"/>
  <c r="I62" i="270"/>
  <c r="M63" i="270"/>
  <c r="M62" i="270" s="1"/>
  <c r="O63" i="270"/>
  <c r="O62" i="270" s="1"/>
  <c r="L64" i="270"/>
  <c r="Q64" i="270"/>
  <c r="P66" i="270"/>
  <c r="R66" i="270"/>
  <c r="O67" i="270"/>
  <c r="L68" i="270"/>
  <c r="Q68" i="270"/>
  <c r="O71" i="270"/>
  <c r="L72" i="270"/>
  <c r="O75" i="270"/>
  <c r="L76" i="270"/>
  <c r="Q76" i="270"/>
  <c r="P78" i="270"/>
  <c r="R78" i="270"/>
  <c r="M79" i="270"/>
  <c r="O79" i="270"/>
  <c r="L80" i="270"/>
  <c r="Q80" i="270"/>
  <c r="M83" i="270"/>
  <c r="O83" i="270"/>
  <c r="L84" i="270"/>
  <c r="Q84" i="270"/>
  <c r="P86" i="270"/>
  <c r="R86" i="270"/>
  <c r="M87" i="270"/>
  <c r="O87" i="270"/>
  <c r="L88" i="270"/>
  <c r="Q88" i="270"/>
  <c r="O91" i="270"/>
  <c r="L92" i="270"/>
  <c r="O95" i="270"/>
  <c r="L96" i="270"/>
  <c r="O99" i="270"/>
  <c r="L100" i="270"/>
  <c r="O103" i="270"/>
  <c r="L104" i="270"/>
  <c r="O107" i="270"/>
  <c r="L108" i="270"/>
  <c r="O111" i="270"/>
  <c r="L112" i="270"/>
  <c r="E13" i="96"/>
  <c r="D14" i="96"/>
  <c r="H14" i="96"/>
  <c r="T14" i="96"/>
  <c r="E17" i="96"/>
  <c r="I17" i="96"/>
  <c r="U17" i="96"/>
  <c r="D18" i="96"/>
  <c r="H18" i="96"/>
  <c r="T18" i="96"/>
  <c r="E21" i="96"/>
  <c r="I21" i="96"/>
  <c r="U21" i="96"/>
  <c r="D22" i="96"/>
  <c r="H22" i="96"/>
  <c r="T22" i="96"/>
  <c r="J24" i="96"/>
  <c r="E25" i="96"/>
  <c r="I25" i="96"/>
  <c r="U25" i="96"/>
  <c r="D26" i="96"/>
  <c r="H26" i="96"/>
  <c r="T26" i="96"/>
  <c r="E29" i="96"/>
  <c r="I29" i="96"/>
  <c r="U29" i="96"/>
  <c r="D30" i="96"/>
  <c r="H30" i="96"/>
  <c r="T30" i="96"/>
  <c r="E33" i="96"/>
  <c r="I33" i="96"/>
  <c r="U33" i="96"/>
  <c r="D34" i="96"/>
  <c r="H34" i="96"/>
  <c r="T34" i="96"/>
  <c r="J36" i="96"/>
  <c r="E37" i="96"/>
  <c r="I37" i="96"/>
  <c r="U37" i="96"/>
  <c r="D38" i="96"/>
  <c r="H38" i="96"/>
  <c r="T38" i="96"/>
  <c r="E41" i="96"/>
  <c r="I41" i="96"/>
  <c r="U41" i="96"/>
  <c r="D42" i="96"/>
  <c r="H42" i="96"/>
  <c r="T42" i="96"/>
  <c r="E45" i="96"/>
  <c r="I45" i="96"/>
  <c r="U45" i="96"/>
  <c r="D46" i="96"/>
  <c r="H46" i="96"/>
  <c r="T46" i="96"/>
  <c r="E49" i="96"/>
  <c r="I49" i="96"/>
  <c r="U49" i="96"/>
  <c r="D50" i="96"/>
  <c r="H50" i="96"/>
  <c r="T50" i="96"/>
  <c r="E53" i="96"/>
  <c r="I53" i="96"/>
  <c r="U53" i="96"/>
  <c r="D54" i="96"/>
  <c r="H54" i="96"/>
  <c r="T54" i="96"/>
  <c r="E57" i="96"/>
  <c r="I57" i="96"/>
  <c r="U57" i="96"/>
  <c r="D58" i="96"/>
  <c r="H58" i="96"/>
  <c r="T58" i="96"/>
  <c r="U61" i="96"/>
  <c r="T62" i="96"/>
  <c r="E65" i="96"/>
  <c r="I65" i="96"/>
  <c r="M65" i="96"/>
  <c r="U65" i="96"/>
  <c r="T66" i="96"/>
  <c r="E69" i="96"/>
  <c r="I69" i="96"/>
  <c r="M69" i="96"/>
  <c r="U69" i="96"/>
  <c r="T70" i="96"/>
  <c r="E73" i="96"/>
  <c r="U73" i="96"/>
  <c r="D74" i="96"/>
  <c r="L74" i="96"/>
  <c r="T74" i="96"/>
  <c r="E77" i="96"/>
  <c r="M77" i="96"/>
  <c r="U77" i="96"/>
  <c r="T78" i="96"/>
  <c r="E81" i="96"/>
  <c r="M81" i="96"/>
  <c r="U81" i="96"/>
  <c r="T82" i="96"/>
  <c r="E85" i="96"/>
  <c r="M85" i="96"/>
  <c r="U85" i="96"/>
  <c r="T86" i="96"/>
  <c r="E89" i="96"/>
  <c r="M89" i="96"/>
  <c r="U89" i="96"/>
  <c r="T90" i="96"/>
  <c r="E93" i="96"/>
  <c r="I93" i="96"/>
  <c r="M93" i="96"/>
  <c r="U93" i="96"/>
  <c r="T94" i="96"/>
  <c r="E97" i="96"/>
  <c r="M97" i="96"/>
  <c r="U97" i="96"/>
  <c r="T98" i="96"/>
  <c r="E101" i="96"/>
  <c r="I101" i="96"/>
  <c r="M101" i="96"/>
  <c r="U101" i="96"/>
  <c r="T102" i="96"/>
  <c r="T108" i="96"/>
  <c r="E111" i="96"/>
  <c r="P111" i="96"/>
  <c r="T111" i="96"/>
  <c r="D112" i="96"/>
  <c r="H112" i="96"/>
  <c r="L112" i="96"/>
  <c r="T112" i="96"/>
  <c r="D13" i="217"/>
  <c r="C14" i="217"/>
  <c r="G14" i="217"/>
  <c r="I14" i="217"/>
  <c r="T14" i="217"/>
  <c r="V14" i="217"/>
  <c r="D15" i="217"/>
  <c r="I15" i="91"/>
  <c r="F17" i="217"/>
  <c r="D17" i="91"/>
  <c r="J17" i="217"/>
  <c r="S17" i="217"/>
  <c r="C18" i="217"/>
  <c r="G18" i="217"/>
  <c r="I18" i="217"/>
  <c r="T18" i="217"/>
  <c r="V18" i="217"/>
  <c r="D19" i="217"/>
  <c r="F21" i="217"/>
  <c r="D21" i="91"/>
  <c r="J21" i="217"/>
  <c r="S21" i="217"/>
  <c r="C22" i="217"/>
  <c r="G22" i="217"/>
  <c r="I22" i="217"/>
  <c r="T22" i="217"/>
  <c r="V22" i="217"/>
  <c r="D23" i="217"/>
  <c r="F25" i="217"/>
  <c r="D25" i="91"/>
  <c r="J25" i="217"/>
  <c r="S25" i="217"/>
  <c r="C26" i="217"/>
  <c r="G26" i="217"/>
  <c r="I26" i="217"/>
  <c r="T26" i="217"/>
  <c r="V26" i="217"/>
  <c r="D27" i="217"/>
  <c r="F29" i="217"/>
  <c r="D29" i="91"/>
  <c r="J29" i="217"/>
  <c r="S29" i="217"/>
  <c r="C30" i="217"/>
  <c r="G30" i="217"/>
  <c r="I30" i="217"/>
  <c r="T30" i="217"/>
  <c r="V30" i="217"/>
  <c r="D31" i="217"/>
  <c r="I31" i="91"/>
  <c r="F33" i="217"/>
  <c r="D33" i="91"/>
  <c r="J33" i="217"/>
  <c r="S33" i="217"/>
  <c r="C34" i="217"/>
  <c r="G34" i="217"/>
  <c r="I34" i="217"/>
  <c r="T34" i="217"/>
  <c r="V34" i="217"/>
  <c r="D35" i="217"/>
  <c r="I35" i="91"/>
  <c r="F37" i="217"/>
  <c r="D37" i="91"/>
  <c r="J37" i="217"/>
  <c r="S37" i="217"/>
  <c r="C38" i="217"/>
  <c r="G38" i="217"/>
  <c r="I38" i="217"/>
  <c r="T38" i="217"/>
  <c r="V38" i="217"/>
  <c r="D39" i="217"/>
  <c r="F41" i="217"/>
  <c r="D41" i="91"/>
  <c r="J41" i="217"/>
  <c r="S41" i="217"/>
  <c r="C42" i="217"/>
  <c r="G42" i="217"/>
  <c r="I42" i="217"/>
  <c r="T42" i="217"/>
  <c r="V42" i="217"/>
  <c r="D43" i="217"/>
  <c r="I43" i="91"/>
  <c r="F45" i="217"/>
  <c r="D45" i="91"/>
  <c r="J45" i="217"/>
  <c r="S45" i="217"/>
  <c r="C46" i="217"/>
  <c r="G46" i="217"/>
  <c r="I46" i="217"/>
  <c r="T46" i="217"/>
  <c r="V46" i="217"/>
  <c r="D47" i="217"/>
  <c r="I47" i="91"/>
  <c r="F49" i="217"/>
  <c r="D49" i="91"/>
  <c r="J49" i="217"/>
  <c r="S49" i="217"/>
  <c r="C50" i="217"/>
  <c r="G50" i="217"/>
  <c r="I50" i="217"/>
  <c r="T50" i="217"/>
  <c r="V50" i="217"/>
  <c r="D51" i="217"/>
  <c r="I51" i="91"/>
  <c r="F53" i="217"/>
  <c r="D53" i="91"/>
  <c r="J53" i="217"/>
  <c r="S53" i="217"/>
  <c r="C54" i="217"/>
  <c r="G54" i="217"/>
  <c r="I54" i="217"/>
  <c r="T54" i="217"/>
  <c r="V54" i="217"/>
  <c r="D55" i="217"/>
  <c r="I55" i="91"/>
  <c r="F57" i="217"/>
  <c r="D57" i="91"/>
  <c r="J57" i="217"/>
  <c r="S57" i="217"/>
  <c r="C58" i="217"/>
  <c r="G58" i="217"/>
  <c r="I58" i="217"/>
  <c r="T58" i="217"/>
  <c r="V58" i="217"/>
  <c r="E60" i="217"/>
  <c r="M60" i="91"/>
  <c r="Q60" i="91" s="1"/>
  <c r="N61" i="217"/>
  <c r="S61" i="217"/>
  <c r="C62" i="217"/>
  <c r="G62" i="217"/>
  <c r="K62" i="217"/>
  <c r="O62" i="217"/>
  <c r="T62" i="217"/>
  <c r="V62" i="217"/>
  <c r="D63" i="217"/>
  <c r="L63" i="91"/>
  <c r="P63" i="91" s="1"/>
  <c r="Q63" i="91"/>
  <c r="E64" i="217"/>
  <c r="M64" i="91"/>
  <c r="Q64" i="91" s="1"/>
  <c r="R64" i="91"/>
  <c r="F65" i="217"/>
  <c r="N65" i="91"/>
  <c r="N65" i="217" s="1"/>
  <c r="S65" i="217"/>
  <c r="C66" i="217"/>
  <c r="G66" i="217"/>
  <c r="K66" i="217"/>
  <c r="O66" i="217"/>
  <c r="T66" i="217"/>
  <c r="V66" i="217"/>
  <c r="E68" i="217"/>
  <c r="M68" i="91"/>
  <c r="Q68" i="91" s="1"/>
  <c r="F69" i="217"/>
  <c r="D69" i="91"/>
  <c r="N69" i="91"/>
  <c r="N69" i="217" s="1"/>
  <c r="C70" i="217"/>
  <c r="G70" i="217"/>
  <c r="K70" i="217"/>
  <c r="O70" i="217"/>
  <c r="T70" i="217"/>
  <c r="V70" i="217"/>
  <c r="E72" i="217"/>
  <c r="M72" i="91"/>
  <c r="V73" i="217"/>
  <c r="T73" i="217"/>
  <c r="O73" i="217"/>
  <c r="K73" i="217"/>
  <c r="G73" i="217"/>
  <c r="C73" i="217"/>
  <c r="M76" i="91"/>
  <c r="I76" i="91"/>
  <c r="D76" i="91"/>
  <c r="F79" i="217"/>
  <c r="J79" i="91"/>
  <c r="N79" i="91"/>
  <c r="F80" i="217"/>
  <c r="J80" i="91"/>
  <c r="N80" i="91"/>
  <c r="F90" i="217"/>
  <c r="J90" i="91"/>
  <c r="N90" i="91"/>
  <c r="F94" i="217"/>
  <c r="J94" i="91"/>
  <c r="N94" i="91"/>
  <c r="Q110" i="91"/>
  <c r="Q111" i="91"/>
  <c r="Q111" i="217" s="1"/>
  <c r="F112" i="217"/>
  <c r="J112" i="91"/>
  <c r="N112" i="91"/>
  <c r="H113" i="217"/>
  <c r="H110" i="152"/>
  <c r="P110" i="152" s="1"/>
  <c r="O62" i="161"/>
  <c r="L63" i="161"/>
  <c r="O66" i="161"/>
  <c r="L67" i="161"/>
  <c r="O70" i="161"/>
  <c r="L71" i="161"/>
  <c r="O74" i="161"/>
  <c r="L75" i="161"/>
  <c r="O78" i="161"/>
  <c r="L79" i="161"/>
  <c r="O82" i="161"/>
  <c r="L83" i="161"/>
  <c r="O86" i="161"/>
  <c r="L87" i="161"/>
  <c r="O90" i="161"/>
  <c r="L91" i="161"/>
  <c r="O94" i="161"/>
  <c r="L95" i="161"/>
  <c r="O98" i="161"/>
  <c r="L99" i="161"/>
  <c r="O102" i="161"/>
  <c r="L103" i="161"/>
  <c r="O106" i="161"/>
  <c r="L107" i="161"/>
  <c r="O110" i="161"/>
  <c r="L111" i="161"/>
  <c r="O112" i="161"/>
  <c r="F57" i="270"/>
  <c r="M57" i="270" s="1"/>
  <c r="L58" i="270"/>
  <c r="I58" i="270"/>
  <c r="H60" i="270"/>
  <c r="O59" i="270"/>
  <c r="O60" i="270" s="1"/>
  <c r="F62" i="270"/>
  <c r="J62" i="270"/>
  <c r="O64" i="270"/>
  <c r="L65" i="270"/>
  <c r="O68" i="270"/>
  <c r="L69" i="270"/>
  <c r="O72" i="270"/>
  <c r="L73" i="270"/>
  <c r="O76" i="270"/>
  <c r="L77" i="270"/>
  <c r="O80" i="270"/>
  <c r="L81" i="270"/>
  <c r="O84" i="270"/>
  <c r="L85" i="270"/>
  <c r="O88" i="270"/>
  <c r="L89" i="270"/>
  <c r="E10" i="96"/>
  <c r="E14" i="96"/>
  <c r="I14" i="96"/>
  <c r="U14" i="96"/>
  <c r="F17" i="96"/>
  <c r="J17" i="96"/>
  <c r="E18" i="96"/>
  <c r="I18" i="96"/>
  <c r="F21" i="96"/>
  <c r="J21" i="96"/>
  <c r="E22" i="96"/>
  <c r="I22" i="96"/>
  <c r="U22" i="96"/>
  <c r="F25" i="96"/>
  <c r="J25" i="96"/>
  <c r="E26" i="96"/>
  <c r="I26" i="96"/>
  <c r="U26" i="96"/>
  <c r="F29" i="96"/>
  <c r="J29" i="96"/>
  <c r="E30" i="96"/>
  <c r="I30" i="96"/>
  <c r="U30" i="96"/>
  <c r="F33" i="96"/>
  <c r="J33" i="96"/>
  <c r="E34" i="96"/>
  <c r="I34" i="96"/>
  <c r="U34" i="96"/>
  <c r="F37" i="96"/>
  <c r="J37" i="96"/>
  <c r="E38" i="96"/>
  <c r="I38" i="96"/>
  <c r="U38" i="96"/>
  <c r="F41" i="96"/>
  <c r="J41" i="96"/>
  <c r="E42" i="96"/>
  <c r="I42" i="96"/>
  <c r="U42" i="96"/>
  <c r="F45" i="96"/>
  <c r="J45" i="96"/>
  <c r="E46" i="96"/>
  <c r="I46" i="96"/>
  <c r="U46" i="96"/>
  <c r="F49" i="96"/>
  <c r="J49" i="96"/>
  <c r="E50" i="96"/>
  <c r="I50" i="96"/>
  <c r="U50" i="96"/>
  <c r="F53" i="96"/>
  <c r="J53" i="96"/>
  <c r="E54" i="96"/>
  <c r="I54" i="96"/>
  <c r="U54" i="96"/>
  <c r="F57" i="96"/>
  <c r="J57" i="96"/>
  <c r="E58" i="96"/>
  <c r="I58" i="96"/>
  <c r="F61" i="96"/>
  <c r="J61" i="96"/>
  <c r="N61" i="96"/>
  <c r="E62" i="96"/>
  <c r="F65" i="96"/>
  <c r="J65" i="96"/>
  <c r="N65" i="96"/>
  <c r="E66" i="96"/>
  <c r="U66" i="96"/>
  <c r="F69" i="96"/>
  <c r="J69" i="96"/>
  <c r="N69" i="96"/>
  <c r="E70" i="96"/>
  <c r="U70" i="96"/>
  <c r="E74" i="96"/>
  <c r="I74" i="96"/>
  <c r="U74" i="96"/>
  <c r="F77" i="96"/>
  <c r="N77" i="96"/>
  <c r="E78" i="96"/>
  <c r="M78" i="96"/>
  <c r="U78" i="96"/>
  <c r="F81" i="96"/>
  <c r="J81" i="96"/>
  <c r="E82" i="96"/>
  <c r="I82" i="96"/>
  <c r="M82" i="96"/>
  <c r="U82" i="96"/>
  <c r="F85" i="96"/>
  <c r="J85" i="96"/>
  <c r="N85" i="96"/>
  <c r="R85" i="96"/>
  <c r="E86" i="96"/>
  <c r="M86" i="96"/>
  <c r="U86" i="96"/>
  <c r="F89" i="96"/>
  <c r="J89" i="96"/>
  <c r="N89" i="96"/>
  <c r="E90" i="96"/>
  <c r="M90" i="96"/>
  <c r="U90" i="96"/>
  <c r="F93" i="96"/>
  <c r="J93" i="96"/>
  <c r="N93" i="96"/>
  <c r="E94" i="96"/>
  <c r="M94" i="96"/>
  <c r="U94" i="96"/>
  <c r="F97" i="96"/>
  <c r="J97" i="96"/>
  <c r="N97" i="96"/>
  <c r="R97" i="96"/>
  <c r="E98" i="96"/>
  <c r="I98" i="96"/>
  <c r="M98" i="96"/>
  <c r="U98" i="96"/>
  <c r="F101" i="96"/>
  <c r="J101" i="96"/>
  <c r="N101" i="96"/>
  <c r="R101" i="96"/>
  <c r="E102" i="96"/>
  <c r="M102" i="96"/>
  <c r="U102" i="96"/>
  <c r="E108" i="96"/>
  <c r="M108" i="96"/>
  <c r="U108" i="96"/>
  <c r="F111" i="96"/>
  <c r="M111" i="96"/>
  <c r="Q111" i="96"/>
  <c r="U111" i="96"/>
  <c r="E112" i="96"/>
  <c r="I112" i="96"/>
  <c r="M112" i="96"/>
  <c r="Q112" i="96"/>
  <c r="D13" i="91"/>
  <c r="D14" i="217"/>
  <c r="F16" i="217"/>
  <c r="C17" i="217"/>
  <c r="G17" i="217"/>
  <c r="I17" i="217"/>
  <c r="T17" i="217"/>
  <c r="D18" i="217"/>
  <c r="F20" i="217"/>
  <c r="C21" i="217"/>
  <c r="G21" i="217"/>
  <c r="I21" i="217"/>
  <c r="T21" i="217"/>
  <c r="D22" i="217"/>
  <c r="F24" i="217"/>
  <c r="C25" i="217"/>
  <c r="G25" i="217"/>
  <c r="I25" i="217"/>
  <c r="T25" i="217"/>
  <c r="V25" i="217"/>
  <c r="D26" i="217"/>
  <c r="F28" i="217"/>
  <c r="C29" i="217"/>
  <c r="G29" i="217"/>
  <c r="I29" i="217"/>
  <c r="T29" i="217"/>
  <c r="V29" i="217"/>
  <c r="D30" i="217"/>
  <c r="F32" i="217"/>
  <c r="C33" i="217"/>
  <c r="G33" i="217"/>
  <c r="I33" i="217"/>
  <c r="T33" i="217"/>
  <c r="V33" i="217"/>
  <c r="D34" i="217"/>
  <c r="F36" i="217"/>
  <c r="C37" i="217"/>
  <c r="G37" i="217"/>
  <c r="I37" i="217"/>
  <c r="T37" i="217"/>
  <c r="V37" i="217"/>
  <c r="D38" i="217"/>
  <c r="F40" i="217"/>
  <c r="C41" i="217"/>
  <c r="G41" i="217"/>
  <c r="I41" i="217"/>
  <c r="T41" i="217"/>
  <c r="D42" i="217"/>
  <c r="F44" i="217"/>
  <c r="C45" i="217"/>
  <c r="G45" i="217"/>
  <c r="I45" i="217"/>
  <c r="T45" i="217"/>
  <c r="D46" i="217"/>
  <c r="F48" i="217"/>
  <c r="C49" i="217"/>
  <c r="G49" i="217"/>
  <c r="I49" i="217"/>
  <c r="T49" i="217"/>
  <c r="D50" i="217"/>
  <c r="F52" i="217"/>
  <c r="C53" i="217"/>
  <c r="G53" i="217"/>
  <c r="I53" i="217"/>
  <c r="T53" i="217"/>
  <c r="D54" i="217"/>
  <c r="F56" i="217"/>
  <c r="C57" i="217"/>
  <c r="G57" i="217"/>
  <c r="I57" i="217"/>
  <c r="T57" i="217"/>
  <c r="D58" i="217"/>
  <c r="E59" i="217"/>
  <c r="M59" i="91"/>
  <c r="F60" i="217"/>
  <c r="D60" i="91"/>
  <c r="N60" i="91"/>
  <c r="R60" i="91" s="1"/>
  <c r="K61" i="217"/>
  <c r="O61" i="217"/>
  <c r="T61" i="217"/>
  <c r="D64" i="91"/>
  <c r="T65" i="217"/>
  <c r="D68" i="91"/>
  <c r="D72" i="91"/>
  <c r="I74" i="217"/>
  <c r="N75" i="91"/>
  <c r="F75" i="217"/>
  <c r="J75" i="91"/>
  <c r="F81" i="217"/>
  <c r="J81" i="91"/>
  <c r="N81" i="91"/>
  <c r="N81" i="217" s="1"/>
  <c r="F91" i="217"/>
  <c r="J91" i="91"/>
  <c r="N91" i="91"/>
  <c r="F107" i="217"/>
  <c r="J107" i="91"/>
  <c r="N107" i="91"/>
  <c r="H112" i="217"/>
  <c r="E19" i="268"/>
  <c r="E27" i="268"/>
  <c r="E35" i="268"/>
  <c r="E43" i="268"/>
  <c r="E51" i="268"/>
  <c r="E59" i="268"/>
  <c r="C15" i="271"/>
  <c r="J34" i="96"/>
  <c r="J42" i="96"/>
  <c r="J50" i="96"/>
  <c r="J54" i="96"/>
  <c r="R82" i="96"/>
  <c r="R98" i="96"/>
  <c r="N102" i="96"/>
  <c r="R102" i="96"/>
  <c r="I111" i="96"/>
  <c r="G107" i="96"/>
  <c r="G124" i="96" s="1"/>
  <c r="D25" i="217"/>
  <c r="D29" i="217"/>
  <c r="D33" i="217"/>
  <c r="D37" i="217"/>
  <c r="D59" i="91"/>
  <c r="M74" i="91"/>
  <c r="M74" i="217" s="1"/>
  <c r="E74" i="217"/>
  <c r="F76" i="217"/>
  <c r="N76" i="91"/>
  <c r="F77" i="217"/>
  <c r="J77" i="91"/>
  <c r="J77" i="96" s="1"/>
  <c r="N77" i="91"/>
  <c r="N77" i="217" s="1"/>
  <c r="F88" i="217"/>
  <c r="J88" i="91"/>
  <c r="N88" i="91"/>
  <c r="F92" i="217"/>
  <c r="J92" i="91"/>
  <c r="N92" i="91"/>
  <c r="F108" i="217"/>
  <c r="J108" i="91"/>
  <c r="N108" i="91"/>
  <c r="C13" i="271"/>
  <c r="D77" i="91"/>
  <c r="I77" i="91"/>
  <c r="D78" i="91"/>
  <c r="I78" i="91"/>
  <c r="I78" i="96" s="1"/>
  <c r="D79" i="91"/>
  <c r="I79" i="91"/>
  <c r="D80" i="91"/>
  <c r="I80" i="91"/>
  <c r="D81" i="91"/>
  <c r="I81" i="91"/>
  <c r="D82" i="91"/>
  <c r="I82" i="91"/>
  <c r="D83" i="91"/>
  <c r="I83" i="91"/>
  <c r="D84" i="91"/>
  <c r="I84" i="91"/>
  <c r="D85" i="91"/>
  <c r="I85" i="91"/>
  <c r="D86" i="91"/>
  <c r="D86" i="96" s="1"/>
  <c r="I86" i="91"/>
  <c r="D87" i="91"/>
  <c r="I87" i="91"/>
  <c r="D88" i="91"/>
  <c r="I88" i="91"/>
  <c r="D89" i="91"/>
  <c r="I89" i="91"/>
  <c r="D90" i="91"/>
  <c r="D90" i="96" s="1"/>
  <c r="I90" i="91"/>
  <c r="I90" i="96" s="1"/>
  <c r="D91" i="91"/>
  <c r="I91" i="91"/>
  <c r="D92" i="91"/>
  <c r="I92" i="91"/>
  <c r="D93" i="91"/>
  <c r="I93" i="91"/>
  <c r="D94" i="91"/>
  <c r="D94" i="96" s="1"/>
  <c r="I94" i="91"/>
  <c r="I94" i="96" s="1"/>
  <c r="D95" i="91"/>
  <c r="I95" i="91"/>
  <c r="D96" i="91"/>
  <c r="I96" i="91"/>
  <c r="D97" i="91"/>
  <c r="I97" i="91"/>
  <c r="D98" i="91"/>
  <c r="I98" i="91"/>
  <c r="D99" i="91"/>
  <c r="I99" i="91"/>
  <c r="D100" i="91"/>
  <c r="I100" i="91"/>
  <c r="D101" i="91"/>
  <c r="I101" i="91"/>
  <c r="D102" i="91"/>
  <c r="I102" i="91"/>
  <c r="D103" i="91"/>
  <c r="I103" i="91"/>
  <c r="D104" i="91"/>
  <c r="I104" i="91"/>
  <c r="D105" i="91"/>
  <c r="I105" i="91"/>
  <c r="D106" i="91"/>
  <c r="I106" i="91"/>
  <c r="D107" i="91"/>
  <c r="I107" i="91"/>
  <c r="D108" i="91"/>
  <c r="I108" i="91"/>
  <c r="I108" i="96" s="1"/>
  <c r="D109" i="91"/>
  <c r="I109" i="91"/>
  <c r="I111" i="217"/>
  <c r="I112" i="217"/>
  <c r="I113" i="217"/>
  <c r="C12" i="268"/>
  <c r="C14" i="268"/>
  <c r="E75" i="217"/>
  <c r="M75" i="91"/>
  <c r="J82" i="217"/>
  <c r="J83" i="217"/>
  <c r="J84" i="217"/>
  <c r="J85" i="217"/>
  <c r="J86" i="217"/>
  <c r="J87" i="217"/>
  <c r="J95" i="217"/>
  <c r="J96" i="217"/>
  <c r="J97" i="217"/>
  <c r="J98" i="217"/>
  <c r="J99" i="217"/>
  <c r="J100" i="217"/>
  <c r="J101" i="217"/>
  <c r="J102" i="217"/>
  <c r="J103" i="217"/>
  <c r="J104" i="217"/>
  <c r="J105" i="217"/>
  <c r="J106" i="217"/>
  <c r="J110" i="217"/>
  <c r="L110" i="91"/>
  <c r="J111" i="217"/>
  <c r="L111" i="91"/>
  <c r="L111" i="217" s="1"/>
  <c r="L112" i="91"/>
  <c r="L112" i="217" s="1"/>
  <c r="L113" i="91"/>
  <c r="E17" i="268"/>
  <c r="E21" i="268"/>
  <c r="E23" i="268"/>
  <c r="E25" i="268"/>
  <c r="E29" i="268"/>
  <c r="E31" i="268"/>
  <c r="E33" i="268"/>
  <c r="E37" i="268"/>
  <c r="E39" i="268"/>
  <c r="E41" i="268"/>
  <c r="E45" i="268"/>
  <c r="E47" i="268"/>
  <c r="E49" i="268"/>
  <c r="E53" i="268"/>
  <c r="E55" i="268"/>
  <c r="E57" i="268"/>
  <c r="E61" i="268"/>
  <c r="E63" i="268"/>
  <c r="E65" i="268"/>
  <c r="D15" i="271"/>
  <c r="E16" i="271"/>
  <c r="E18" i="271"/>
  <c r="E20" i="271"/>
  <c r="E24" i="271"/>
  <c r="E26" i="271"/>
  <c r="E28" i="271"/>
  <c r="D75" i="91"/>
  <c r="Q111" i="251"/>
  <c r="F111" i="251"/>
  <c r="M77" i="264"/>
  <c r="E77" i="264"/>
  <c r="D77" i="264"/>
  <c r="C77" i="264"/>
  <c r="M81" i="264"/>
  <c r="E81" i="264"/>
  <c r="D81" i="264"/>
  <c r="C81" i="264"/>
  <c r="M85" i="264"/>
  <c r="E85" i="264"/>
  <c r="D85" i="264"/>
  <c r="C85" i="264"/>
  <c r="M89" i="264"/>
  <c r="E89" i="264"/>
  <c r="D89" i="264"/>
  <c r="C89" i="264"/>
  <c r="M93" i="264"/>
  <c r="E93" i="264"/>
  <c r="D93" i="264"/>
  <c r="C93" i="264"/>
  <c r="M97" i="264"/>
  <c r="E97" i="264"/>
  <c r="D97" i="264"/>
  <c r="C97" i="264"/>
  <c r="M101" i="264"/>
  <c r="E101" i="264"/>
  <c r="D101" i="264"/>
  <c r="C101" i="264"/>
  <c r="M105" i="264"/>
  <c r="E105" i="264"/>
  <c r="D105" i="264"/>
  <c r="C105" i="264"/>
  <c r="M109" i="264"/>
  <c r="E109" i="264"/>
  <c r="D109" i="264"/>
  <c r="C109" i="264"/>
  <c r="I111" i="264"/>
  <c r="E111" i="264" s="1"/>
  <c r="M111" i="264"/>
  <c r="Q78" i="272"/>
  <c r="F78" i="272"/>
  <c r="Q87" i="272"/>
  <c r="F87" i="272"/>
  <c r="Q94" i="272"/>
  <c r="F94" i="272"/>
  <c r="Q103" i="272"/>
  <c r="F103" i="272"/>
  <c r="E120" i="167"/>
  <c r="K110" i="167"/>
  <c r="E120" i="170"/>
  <c r="K110" i="170"/>
  <c r="C98" i="278"/>
  <c r="C102" i="278"/>
  <c r="C134" i="278"/>
  <c r="C130" i="278"/>
  <c r="C124" i="278"/>
  <c r="C120" i="278"/>
  <c r="C116" i="278"/>
  <c r="C112" i="278"/>
  <c r="C108" i="278"/>
  <c r="C133" i="278"/>
  <c r="C129" i="278"/>
  <c r="C128" i="278"/>
  <c r="C127" i="278"/>
  <c r="C123" i="278"/>
  <c r="C119" i="278"/>
  <c r="C115" i="278"/>
  <c r="C111" i="278"/>
  <c r="C107" i="278"/>
  <c r="C132" i="278"/>
  <c r="C126" i="278"/>
  <c r="C122" i="278"/>
  <c r="C118" i="278"/>
  <c r="C114" i="278"/>
  <c r="C110" i="278"/>
  <c r="C106" i="278"/>
  <c r="P12" i="165"/>
  <c r="P21" i="165"/>
  <c r="P26" i="165"/>
  <c r="P28" i="165"/>
  <c r="P37" i="165"/>
  <c r="P50" i="165"/>
  <c r="P55" i="165"/>
  <c r="P57" i="165"/>
  <c r="P60" i="165"/>
  <c r="P67" i="165"/>
  <c r="P74" i="165"/>
  <c r="P81" i="165"/>
  <c r="P90" i="165"/>
  <c r="P97" i="165"/>
  <c r="P104" i="165"/>
  <c r="P106" i="165"/>
  <c r="H110" i="165"/>
  <c r="P110" i="165" s="1"/>
  <c r="B120" i="165"/>
  <c r="E120" i="165"/>
  <c r="P76" i="251"/>
  <c r="Q79" i="251"/>
  <c r="Q112" i="251"/>
  <c r="F112" i="251"/>
  <c r="C76" i="264"/>
  <c r="M76" i="264"/>
  <c r="E76" i="264"/>
  <c r="M80" i="264"/>
  <c r="E80" i="264"/>
  <c r="D80" i="264"/>
  <c r="C80" i="264"/>
  <c r="M84" i="264"/>
  <c r="E84" i="264"/>
  <c r="D84" i="264"/>
  <c r="C84" i="264"/>
  <c r="M88" i="264"/>
  <c r="E88" i="264"/>
  <c r="D88" i="264"/>
  <c r="C88" i="264"/>
  <c r="M92" i="264"/>
  <c r="E92" i="264"/>
  <c r="D92" i="264"/>
  <c r="C92" i="264"/>
  <c r="M96" i="264"/>
  <c r="E96" i="264"/>
  <c r="D96" i="264"/>
  <c r="C96" i="264"/>
  <c r="M100" i="264"/>
  <c r="E100" i="264"/>
  <c r="D100" i="264"/>
  <c r="C100" i="264"/>
  <c r="M104" i="264"/>
  <c r="E104" i="264"/>
  <c r="D104" i="264"/>
  <c r="C104" i="264"/>
  <c r="M108" i="264"/>
  <c r="E108" i="264"/>
  <c r="D108" i="264"/>
  <c r="C108" i="264"/>
  <c r="M110" i="264"/>
  <c r="Q77" i="272"/>
  <c r="Q80" i="272"/>
  <c r="Q83" i="272"/>
  <c r="F83" i="272"/>
  <c r="F84" i="272"/>
  <c r="P86" i="272"/>
  <c r="Q90" i="272"/>
  <c r="F90" i="272"/>
  <c r="Q93" i="272"/>
  <c r="Q96" i="272"/>
  <c r="Q99" i="272"/>
  <c r="F99" i="272"/>
  <c r="F100" i="272"/>
  <c r="P102" i="272"/>
  <c r="Q106" i="272"/>
  <c r="F106" i="272"/>
  <c r="Q109" i="272"/>
  <c r="P112" i="272"/>
  <c r="D120" i="167"/>
  <c r="J76" i="167"/>
  <c r="E120" i="168"/>
  <c r="K110" i="168"/>
  <c r="P14" i="165"/>
  <c r="P30" i="165"/>
  <c r="P43" i="165"/>
  <c r="P70" i="165"/>
  <c r="P84" i="165"/>
  <c r="P100" i="165"/>
  <c r="E120" i="166"/>
  <c r="K110" i="166"/>
  <c r="I75" i="264"/>
  <c r="E75" i="264" s="1"/>
  <c r="M75" i="264"/>
  <c r="M79" i="264"/>
  <c r="E79" i="264"/>
  <c r="D79" i="264"/>
  <c r="C79" i="264"/>
  <c r="M83" i="264"/>
  <c r="E83" i="264"/>
  <c r="D83" i="264"/>
  <c r="C83" i="264"/>
  <c r="M87" i="264"/>
  <c r="E87" i="264"/>
  <c r="D87" i="264"/>
  <c r="C87" i="264"/>
  <c r="M91" i="264"/>
  <c r="E91" i="264"/>
  <c r="D91" i="264"/>
  <c r="C91" i="264"/>
  <c r="M95" i="264"/>
  <c r="E95" i="264"/>
  <c r="D95" i="264"/>
  <c r="C95" i="264"/>
  <c r="M99" i="264"/>
  <c r="E99" i="264"/>
  <c r="D99" i="264"/>
  <c r="C99" i="264"/>
  <c r="M103" i="264"/>
  <c r="E103" i="264"/>
  <c r="D103" i="264"/>
  <c r="C103" i="264"/>
  <c r="M107" i="264"/>
  <c r="E107" i="264"/>
  <c r="D107" i="264"/>
  <c r="C107" i="264"/>
  <c r="Q79" i="272"/>
  <c r="F79" i="272"/>
  <c r="Q86" i="272"/>
  <c r="F86" i="272"/>
  <c r="Q95" i="272"/>
  <c r="F95" i="272"/>
  <c r="Q102" i="272"/>
  <c r="F102" i="272"/>
  <c r="Q112" i="272"/>
  <c r="F112" i="272"/>
  <c r="F110" i="272"/>
  <c r="B120" i="272"/>
  <c r="D120" i="168"/>
  <c r="J76" i="168"/>
  <c r="P13" i="165"/>
  <c r="P20" i="165"/>
  <c r="P29" i="165"/>
  <c r="P36" i="165"/>
  <c r="P49" i="165"/>
  <c r="P59" i="165"/>
  <c r="P66" i="165"/>
  <c r="P68" i="165"/>
  <c r="P75" i="165"/>
  <c r="P80" i="165"/>
  <c r="P82" i="165"/>
  <c r="P89" i="165"/>
  <c r="P98" i="165"/>
  <c r="P105" i="165"/>
  <c r="F120" i="165"/>
  <c r="L110" i="165"/>
  <c r="Q89" i="251"/>
  <c r="P112" i="251"/>
  <c r="M78" i="264"/>
  <c r="E78" i="264"/>
  <c r="D78" i="264"/>
  <c r="C78" i="264"/>
  <c r="M82" i="264"/>
  <c r="E82" i="264"/>
  <c r="D82" i="264"/>
  <c r="C82" i="264"/>
  <c r="M86" i="264"/>
  <c r="E86" i="264"/>
  <c r="D86" i="264"/>
  <c r="C86" i="264"/>
  <c r="M90" i="264"/>
  <c r="E90" i="264"/>
  <c r="D90" i="264"/>
  <c r="C90" i="264"/>
  <c r="M94" i="264"/>
  <c r="E94" i="264"/>
  <c r="D94" i="264"/>
  <c r="C94" i="264"/>
  <c r="M98" i="264"/>
  <c r="E98" i="264"/>
  <c r="D98" i="264"/>
  <c r="C98" i="264"/>
  <c r="M102" i="264"/>
  <c r="E102" i="264"/>
  <c r="D102" i="264"/>
  <c r="C102" i="264"/>
  <c r="M106" i="264"/>
  <c r="E106" i="264"/>
  <c r="D106" i="264"/>
  <c r="C106" i="264"/>
  <c r="I112" i="264"/>
  <c r="E112" i="264" s="1"/>
  <c r="M112" i="264"/>
  <c r="Q75" i="272"/>
  <c r="P78" i="272"/>
  <c r="Q82" i="272"/>
  <c r="F82" i="272"/>
  <c r="Q85" i="272"/>
  <c r="Q88" i="272"/>
  <c r="Q91" i="272"/>
  <c r="F91" i="272"/>
  <c r="F92" i="272"/>
  <c r="P94" i="272"/>
  <c r="Q98" i="272"/>
  <c r="F98" i="272"/>
  <c r="Q101" i="272"/>
  <c r="Q104" i="272"/>
  <c r="Q107" i="272"/>
  <c r="F107" i="272"/>
  <c r="F108" i="272"/>
  <c r="Q111" i="272"/>
  <c r="B42" i="167"/>
  <c r="H42" i="165"/>
  <c r="P42" i="165" s="1"/>
  <c r="E120" i="169"/>
  <c r="K110" i="169"/>
  <c r="P32" i="171"/>
  <c r="P48" i="171"/>
  <c r="P69" i="171"/>
  <c r="P93" i="171"/>
  <c r="P98" i="171"/>
  <c r="C131" i="278"/>
  <c r="F77" i="251"/>
  <c r="F78" i="251"/>
  <c r="F79" i="251"/>
  <c r="F80" i="251"/>
  <c r="F81" i="251"/>
  <c r="F82" i="251"/>
  <c r="F83" i="251"/>
  <c r="F84" i="251"/>
  <c r="F85" i="251"/>
  <c r="F86" i="251"/>
  <c r="F87" i="251"/>
  <c r="F88" i="251"/>
  <c r="F89" i="251"/>
  <c r="F90" i="251"/>
  <c r="F91" i="251"/>
  <c r="F92" i="251"/>
  <c r="F93" i="251"/>
  <c r="F94" i="251"/>
  <c r="F95" i="251"/>
  <c r="F96" i="251"/>
  <c r="F97" i="251"/>
  <c r="F98" i="251"/>
  <c r="F99" i="251"/>
  <c r="F100" i="251"/>
  <c r="F101" i="251"/>
  <c r="F102" i="251"/>
  <c r="F103" i="251"/>
  <c r="F104" i="251"/>
  <c r="F105" i="251"/>
  <c r="F106" i="251"/>
  <c r="F107" i="251"/>
  <c r="F108" i="251"/>
  <c r="F109" i="251"/>
  <c r="P18" i="171"/>
  <c r="P43" i="171"/>
  <c r="P55" i="171"/>
  <c r="P78" i="171"/>
  <c r="P80" i="171"/>
  <c r="P82" i="171"/>
  <c r="P84" i="171"/>
  <c r="P86" i="171"/>
  <c r="P88" i="171"/>
  <c r="P90" i="171"/>
  <c r="P92" i="171"/>
  <c r="P97" i="171"/>
  <c r="P100" i="171"/>
  <c r="P106" i="171"/>
  <c r="I76" i="171"/>
  <c r="L10" i="180"/>
  <c r="P11" i="180"/>
  <c r="L108" i="180"/>
  <c r="C121" i="184"/>
  <c r="G122" i="184"/>
  <c r="K122" i="184"/>
  <c r="L13" i="180"/>
  <c r="O13" i="180"/>
  <c r="M14" i="180"/>
  <c r="O14" i="180"/>
  <c r="M15" i="180"/>
  <c r="O15" i="180"/>
  <c r="M16" i="180"/>
  <c r="O16" i="180"/>
  <c r="O17" i="180"/>
  <c r="O18" i="180"/>
  <c r="O19" i="180"/>
  <c r="O20" i="180"/>
  <c r="O21" i="180"/>
  <c r="O22" i="180"/>
  <c r="O23" i="180"/>
  <c r="M24" i="180"/>
  <c r="O24" i="180"/>
  <c r="M25" i="180"/>
  <c r="O25" i="180"/>
  <c r="O26" i="180"/>
  <c r="O27" i="180"/>
  <c r="M28" i="180"/>
  <c r="O28" i="180"/>
  <c r="O29" i="180"/>
  <c r="O30" i="180"/>
  <c r="M31" i="180"/>
  <c r="O31" i="180"/>
  <c r="O32" i="180"/>
  <c r="O33" i="180"/>
  <c r="O34" i="180"/>
  <c r="O35" i="180"/>
  <c r="O36" i="180"/>
  <c r="O37" i="180"/>
  <c r="O38" i="180"/>
  <c r="O39" i="180"/>
  <c r="O40" i="180"/>
  <c r="O41" i="180"/>
  <c r="O42" i="180"/>
  <c r="O43" i="180"/>
  <c r="M44" i="180"/>
  <c r="O44" i="180"/>
  <c r="O45" i="180"/>
  <c r="M46" i="180"/>
  <c r="O46" i="180"/>
  <c r="O47" i="180"/>
  <c r="O48" i="180"/>
  <c r="O49" i="180"/>
  <c r="M50" i="180"/>
  <c r="O50" i="180"/>
  <c r="O51" i="180"/>
  <c r="M52" i="180"/>
  <c r="O52" i="180"/>
  <c r="M53" i="180"/>
  <c r="O53" i="180"/>
  <c r="M54" i="180"/>
  <c r="O54" i="180"/>
  <c r="M55" i="180"/>
  <c r="O55" i="180"/>
  <c r="O56" i="180"/>
  <c r="O57" i="180"/>
  <c r="O58" i="180"/>
  <c r="O60" i="180"/>
  <c r="O62" i="180"/>
  <c r="O64" i="180"/>
  <c r="O66" i="180"/>
  <c r="O68" i="180"/>
  <c r="M70" i="180"/>
  <c r="O70" i="180"/>
  <c r="O72" i="180"/>
  <c r="M74" i="180"/>
  <c r="O74" i="180"/>
  <c r="M76" i="180"/>
  <c r="O76" i="180"/>
  <c r="M78" i="180"/>
  <c r="O78" i="180"/>
  <c r="O80" i="180"/>
  <c r="O82" i="180"/>
  <c r="O84" i="180"/>
  <c r="O86" i="180"/>
  <c r="M88" i="180"/>
  <c r="O88" i="180"/>
  <c r="O90" i="180"/>
  <c r="O92" i="180"/>
  <c r="M94" i="180"/>
  <c r="O94" i="180"/>
  <c r="O96" i="180"/>
  <c r="O98" i="180"/>
  <c r="M100" i="180"/>
  <c r="O100" i="180"/>
  <c r="O102" i="180"/>
  <c r="O104" i="180"/>
  <c r="O106" i="180"/>
  <c r="O108" i="180"/>
  <c r="N109" i="180"/>
  <c r="O113" i="180"/>
  <c r="L59" i="180"/>
  <c r="L61" i="180"/>
  <c r="L63" i="180"/>
  <c r="L65" i="180"/>
  <c r="L67" i="180"/>
  <c r="L69" i="180"/>
  <c r="L71" i="180"/>
  <c r="L75" i="180"/>
  <c r="L77" i="180"/>
  <c r="L81" i="180"/>
  <c r="L83" i="180"/>
  <c r="L85" i="180"/>
  <c r="L87" i="180"/>
  <c r="L89" i="180"/>
  <c r="L93" i="180"/>
  <c r="L95" i="180"/>
  <c r="L97" i="180"/>
  <c r="L99" i="180"/>
  <c r="L101" i="180"/>
  <c r="L103" i="180"/>
  <c r="L105" i="180"/>
  <c r="K63" i="193"/>
  <c r="K67" i="193"/>
  <c r="H70" i="193"/>
  <c r="I70" i="193"/>
  <c r="H74" i="193"/>
  <c r="I74" i="193"/>
  <c r="I78" i="193"/>
  <c r="I82" i="193"/>
  <c r="I86" i="193"/>
  <c r="I94" i="193"/>
  <c r="I98" i="193"/>
  <c r="I110" i="193"/>
  <c r="P11" i="230"/>
  <c r="P14" i="230"/>
  <c r="P16" i="230"/>
  <c r="P18" i="230"/>
  <c r="P20" i="230"/>
  <c r="P22" i="230"/>
  <c r="P24" i="230"/>
  <c r="P26" i="230"/>
  <c r="P28" i="230"/>
  <c r="P30" i="230"/>
  <c r="P32" i="230"/>
  <c r="Q33" i="230"/>
  <c r="P34" i="230"/>
  <c r="Q35" i="230"/>
  <c r="P36" i="230"/>
  <c r="Q37" i="230"/>
  <c r="P38" i="230"/>
  <c r="Q39" i="230"/>
  <c r="P40" i="230"/>
  <c r="Q41" i="230"/>
  <c r="P42" i="230"/>
  <c r="Q43" i="230"/>
  <c r="P44" i="230"/>
  <c r="P46" i="230"/>
  <c r="P48" i="230"/>
  <c r="P50" i="230"/>
  <c r="Q51" i="230"/>
  <c r="P52" i="230"/>
  <c r="P54" i="230"/>
  <c r="P56" i="230"/>
  <c r="P58" i="230"/>
  <c r="P59" i="230"/>
  <c r="P60" i="230"/>
  <c r="P61" i="230"/>
  <c r="P62" i="230"/>
  <c r="P63" i="230"/>
  <c r="P64" i="230"/>
  <c r="P65" i="230"/>
  <c r="P66" i="230"/>
  <c r="P67" i="230"/>
  <c r="P68" i="230"/>
  <c r="P69" i="230"/>
  <c r="P70" i="230"/>
  <c r="P71" i="230"/>
  <c r="P72" i="230"/>
  <c r="P73" i="230"/>
  <c r="P74" i="230"/>
  <c r="P75" i="230"/>
  <c r="P76" i="230"/>
  <c r="P77" i="230"/>
  <c r="P78" i="230"/>
  <c r="P79" i="230"/>
  <c r="P80" i="230"/>
  <c r="P81" i="230"/>
  <c r="P82" i="230"/>
  <c r="P83" i="230"/>
  <c r="P84" i="230"/>
  <c r="P85" i="230"/>
  <c r="P86" i="230"/>
  <c r="P87" i="230"/>
  <c r="P88" i="230"/>
  <c r="P89" i="230"/>
  <c r="P90" i="230"/>
  <c r="P91" i="230"/>
  <c r="P92" i="230"/>
  <c r="P93" i="230"/>
  <c r="P94" i="230"/>
  <c r="P95" i="230"/>
  <c r="P96" i="230"/>
  <c r="P97" i="230"/>
  <c r="P98" i="230"/>
  <c r="P99" i="230"/>
  <c r="P100" i="230"/>
  <c r="P101" i="230"/>
  <c r="P102" i="230"/>
  <c r="P103" i="230"/>
  <c r="P104" i="230"/>
  <c r="P105" i="230"/>
  <c r="P106" i="230"/>
  <c r="P107" i="230"/>
  <c r="P108" i="230"/>
  <c r="P109" i="230"/>
  <c r="P110" i="230"/>
  <c r="P111" i="230"/>
  <c r="P112" i="230"/>
  <c r="P113" i="230"/>
  <c r="B60" i="246"/>
  <c r="L60" i="246"/>
  <c r="P60" i="246"/>
  <c r="H60" i="246"/>
  <c r="Q60" i="246" s="1"/>
  <c r="B62" i="246"/>
  <c r="H62" i="246"/>
  <c r="Q62" i="246" s="1"/>
  <c r="D63" i="246"/>
  <c r="P63" i="246"/>
  <c r="R63" i="246"/>
  <c r="P64" i="246"/>
  <c r="P65" i="246"/>
  <c r="P66" i="246"/>
  <c r="P67" i="246"/>
  <c r="P68" i="246"/>
  <c r="P69" i="246"/>
  <c r="P70" i="246"/>
  <c r="P71" i="246"/>
  <c r="P72" i="246"/>
  <c r="P73" i="246"/>
  <c r="P74" i="246"/>
  <c r="P75" i="246"/>
  <c r="P76" i="246"/>
  <c r="P77" i="246"/>
  <c r="P78" i="246"/>
  <c r="P79" i="246"/>
  <c r="P80" i="246"/>
  <c r="P81" i="246"/>
  <c r="P82" i="246"/>
  <c r="P83" i="246"/>
  <c r="P84" i="246"/>
  <c r="P85" i="246"/>
  <c r="P86" i="246"/>
  <c r="P87" i="246"/>
  <c r="P88" i="246"/>
  <c r="P89" i="246"/>
  <c r="P90" i="246"/>
  <c r="P91" i="246"/>
  <c r="P92" i="246"/>
  <c r="P93" i="246"/>
  <c r="P94" i="246"/>
  <c r="P95" i="246"/>
  <c r="P96" i="246"/>
  <c r="P97" i="246"/>
  <c r="P98" i="246"/>
  <c r="P99" i="246"/>
  <c r="P100" i="246"/>
  <c r="P101" i="246"/>
  <c r="P102" i="246"/>
  <c r="P103" i="246"/>
  <c r="P104" i="246"/>
  <c r="P105" i="246"/>
  <c r="P106" i="246"/>
  <c r="P107" i="246"/>
  <c r="P108" i="246"/>
  <c r="P109" i="246"/>
  <c r="P110" i="246"/>
  <c r="P111" i="246"/>
  <c r="P112" i="246"/>
  <c r="P113" i="246"/>
  <c r="O58" i="234"/>
  <c r="P62" i="234"/>
  <c r="P66" i="234"/>
  <c r="P70" i="234"/>
  <c r="O73" i="234"/>
  <c r="O75" i="234"/>
  <c r="I121" i="234"/>
  <c r="L10" i="230"/>
  <c r="O10" i="230"/>
  <c r="L14" i="230"/>
  <c r="L16" i="230"/>
  <c r="L18" i="230"/>
  <c r="L20" i="230"/>
  <c r="L22" i="230"/>
  <c r="L24" i="230"/>
  <c r="L26" i="230"/>
  <c r="L28" i="230"/>
  <c r="L30" i="230"/>
  <c r="L32" i="230"/>
  <c r="L34" i="230"/>
  <c r="L36" i="230"/>
  <c r="L38" i="230"/>
  <c r="L40" i="230"/>
  <c r="L42" i="230"/>
  <c r="L44" i="230"/>
  <c r="L46" i="230"/>
  <c r="L48" i="230"/>
  <c r="L50" i="230"/>
  <c r="L52" i="230"/>
  <c r="L54" i="230"/>
  <c r="L56" i="230"/>
  <c r="L58" i="230"/>
  <c r="L59" i="230"/>
  <c r="L60" i="230"/>
  <c r="L61" i="230"/>
  <c r="L62" i="230"/>
  <c r="L63" i="230"/>
  <c r="L64" i="230"/>
  <c r="L65" i="230"/>
  <c r="L66" i="230"/>
  <c r="L67" i="230"/>
  <c r="L68" i="230"/>
  <c r="L69" i="230"/>
  <c r="L70" i="230"/>
  <c r="L71" i="230"/>
  <c r="L72" i="230"/>
  <c r="L73" i="230"/>
  <c r="L74" i="230"/>
  <c r="L75" i="230"/>
  <c r="L76" i="230"/>
  <c r="L77" i="230"/>
  <c r="L78" i="230"/>
  <c r="L79" i="230"/>
  <c r="L80" i="230"/>
  <c r="L81" i="230"/>
  <c r="L82" i="230"/>
  <c r="L83" i="230"/>
  <c r="L84" i="230"/>
  <c r="L85" i="230"/>
  <c r="L86" i="230"/>
  <c r="L87" i="230"/>
  <c r="L88" i="230"/>
  <c r="L89" i="230"/>
  <c r="L90" i="230"/>
  <c r="L91" i="230"/>
  <c r="L92" i="230"/>
  <c r="L93" i="230"/>
  <c r="L94" i="230"/>
  <c r="L95" i="230"/>
  <c r="L96" i="230"/>
  <c r="L97" i="230"/>
  <c r="L98" i="230"/>
  <c r="L99" i="230"/>
  <c r="L100" i="230"/>
  <c r="L101" i="230"/>
  <c r="L102" i="230"/>
  <c r="L103" i="230"/>
  <c r="L104" i="230"/>
  <c r="L105" i="230"/>
  <c r="L106" i="230"/>
  <c r="L107" i="230"/>
  <c r="L108" i="230"/>
  <c r="L109" i="230"/>
  <c r="L110" i="230"/>
  <c r="L111" i="230"/>
  <c r="L112" i="230"/>
  <c r="L113" i="230"/>
  <c r="E62" i="246"/>
  <c r="L63" i="246"/>
  <c r="L64" i="246"/>
  <c r="L65" i="246"/>
  <c r="L66" i="246"/>
  <c r="L67" i="246"/>
  <c r="L68" i="246"/>
  <c r="L69" i="246"/>
  <c r="L70" i="246"/>
  <c r="L71" i="246"/>
  <c r="L72" i="246"/>
  <c r="L73" i="246"/>
  <c r="L74" i="246"/>
  <c r="L75" i="246"/>
  <c r="L76" i="246"/>
  <c r="L77" i="246"/>
  <c r="L78" i="246"/>
  <c r="L79" i="246"/>
  <c r="L80" i="246"/>
  <c r="L81" i="246"/>
  <c r="L82" i="246"/>
  <c r="L83" i="246"/>
  <c r="L84" i="246"/>
  <c r="L85" i="246"/>
  <c r="L86" i="246"/>
  <c r="L87" i="246"/>
  <c r="L88" i="246"/>
  <c r="L89" i="246"/>
  <c r="L90" i="246"/>
  <c r="L91" i="246"/>
  <c r="L92" i="246"/>
  <c r="L93" i="246"/>
  <c r="L94" i="246"/>
  <c r="L95" i="246"/>
  <c r="L96" i="246"/>
  <c r="L97" i="246"/>
  <c r="L98" i="246"/>
  <c r="L99" i="246"/>
  <c r="L100" i="246"/>
  <c r="L101" i="246"/>
  <c r="L102" i="246"/>
  <c r="L103" i="246"/>
  <c r="L104" i="246"/>
  <c r="L105" i="246"/>
  <c r="L106" i="246"/>
  <c r="L107" i="246"/>
  <c r="L108" i="246"/>
  <c r="L109" i="246"/>
  <c r="L110" i="246"/>
  <c r="L111" i="246"/>
  <c r="L112" i="246"/>
  <c r="L113" i="246"/>
  <c r="O54" i="234"/>
  <c r="P61" i="234"/>
  <c r="P65" i="234"/>
  <c r="P69" i="234"/>
  <c r="P72" i="234"/>
  <c r="P74" i="234"/>
  <c r="P76" i="234"/>
  <c r="L11" i="230"/>
  <c r="J60" i="246"/>
  <c r="R60" i="246" s="1"/>
  <c r="B61" i="246"/>
  <c r="P60" i="234"/>
  <c r="P64" i="234"/>
  <c r="P68" i="234"/>
  <c r="D121" i="234"/>
  <c r="B157" i="281"/>
  <c r="L90" i="243"/>
  <c r="M91" i="243"/>
  <c r="B157" i="282"/>
  <c r="I92" i="243"/>
  <c r="E38" i="212"/>
  <c r="H104" i="243"/>
  <c r="C9" i="212"/>
  <c r="E9" i="212" s="1"/>
  <c r="C11" i="212"/>
  <c r="E11" i="212" s="1"/>
  <c r="C13" i="212"/>
  <c r="E13" i="212" s="1"/>
  <c r="C15" i="212"/>
  <c r="E15" i="212" s="1"/>
  <c r="C17" i="212"/>
  <c r="E17" i="212" s="1"/>
  <c r="C19" i="212"/>
  <c r="E19" i="212" s="1"/>
  <c r="C21" i="212"/>
  <c r="E21" i="212" s="1"/>
  <c r="C23" i="212"/>
  <c r="E23" i="212" s="1"/>
  <c r="C25" i="212"/>
  <c r="E25" i="212" s="1"/>
  <c r="C27" i="212"/>
  <c r="E27" i="212" s="1"/>
  <c r="C29" i="212"/>
  <c r="E29" i="212" s="1"/>
  <c r="C31" i="212"/>
  <c r="E31" i="212" s="1"/>
  <c r="B146" i="283"/>
  <c r="B141" i="283"/>
  <c r="B138" i="283"/>
  <c r="I13" i="249"/>
  <c r="G17" i="249"/>
  <c r="G21" i="249"/>
  <c r="Y23" i="249"/>
  <c r="Y27" i="249"/>
  <c r="G27" i="249"/>
  <c r="Y35" i="249"/>
  <c r="Y38" i="249"/>
  <c r="Y51" i="249"/>
  <c r="Y54" i="249"/>
  <c r="E34" i="212"/>
  <c r="E36" i="212"/>
  <c r="E40" i="212"/>
  <c r="E42" i="212"/>
  <c r="E44" i="212"/>
  <c r="J57" i="254"/>
  <c r="B149" i="283"/>
  <c r="Y18" i="249"/>
  <c r="Y22" i="249"/>
  <c r="Y26" i="249"/>
  <c r="Y30" i="249"/>
  <c r="G30" i="249"/>
  <c r="Y39" i="249"/>
  <c r="Y55" i="249"/>
  <c r="G55" i="249"/>
  <c r="B152" i="282"/>
  <c r="B145" i="283"/>
  <c r="B142" i="283"/>
  <c r="G12" i="249"/>
  <c r="G25" i="249"/>
  <c r="G29" i="249"/>
  <c r="Y41" i="249"/>
  <c r="Y43" i="249"/>
  <c r="Y46" i="249"/>
  <c r="K13" i="249"/>
  <c r="M13" i="249"/>
  <c r="Y17" i="249"/>
  <c r="Y21" i="249"/>
  <c r="Y31" i="249"/>
  <c r="Y34" i="249"/>
  <c r="Y45" i="249"/>
  <c r="Y47" i="249"/>
  <c r="Y50" i="249"/>
  <c r="G68" i="249"/>
  <c r="G13" i="261"/>
  <c r="M15" i="261"/>
  <c r="Y40" i="261"/>
  <c r="G40" i="261"/>
  <c r="Z41" i="261"/>
  <c r="Y44" i="261"/>
  <c r="G44" i="261"/>
  <c r="Y48" i="261"/>
  <c r="G48" i="261"/>
  <c r="G16" i="262"/>
  <c r="E15" i="262"/>
  <c r="G62" i="249"/>
  <c r="M13" i="261"/>
  <c r="Y27" i="261"/>
  <c r="G27" i="261"/>
  <c r="Y29" i="261"/>
  <c r="G29" i="261"/>
  <c r="Z29" i="261" s="1"/>
  <c r="Y31" i="261"/>
  <c r="G31" i="261"/>
  <c r="Y33" i="261"/>
  <c r="G33" i="261"/>
  <c r="Z33" i="261" s="1"/>
  <c r="Y35" i="261"/>
  <c r="G35" i="261"/>
  <c r="Y37" i="261"/>
  <c r="G37" i="261"/>
  <c r="Z37" i="261" s="1"/>
  <c r="Y41" i="261"/>
  <c r="G41" i="261"/>
  <c r="Y45" i="261"/>
  <c r="G45" i="261"/>
  <c r="Z45" i="261" s="1"/>
  <c r="Z56" i="261"/>
  <c r="G34" i="249"/>
  <c r="G50" i="249"/>
  <c r="F13" i="261"/>
  <c r="Z13" i="261" s="1"/>
  <c r="Z12" i="261"/>
  <c r="I15" i="261"/>
  <c r="E15" i="261"/>
  <c r="Z30" i="261"/>
  <c r="Y38" i="261"/>
  <c r="G38" i="261"/>
  <c r="Y42" i="261"/>
  <c r="G42" i="261"/>
  <c r="Z42" i="261" s="1"/>
  <c r="Y46" i="261"/>
  <c r="G46" i="261"/>
  <c r="Y49" i="261"/>
  <c r="G49" i="261"/>
  <c r="Z49" i="261" s="1"/>
  <c r="Y57" i="249"/>
  <c r="Y61" i="249"/>
  <c r="Y65" i="249"/>
  <c r="I13" i="261"/>
  <c r="L13" i="261"/>
  <c r="Y26" i="261"/>
  <c r="G26" i="261"/>
  <c r="Z26" i="261" s="1"/>
  <c r="Y28" i="261"/>
  <c r="G28" i="261"/>
  <c r="Z28" i="261" s="1"/>
  <c r="Y30" i="261"/>
  <c r="G30" i="261"/>
  <c r="Y32" i="261"/>
  <c r="G32" i="261"/>
  <c r="Z32" i="261" s="1"/>
  <c r="Y34" i="261"/>
  <c r="G34" i="261"/>
  <c r="Z34" i="261" s="1"/>
  <c r="Y36" i="261"/>
  <c r="G36" i="261"/>
  <c r="Z36" i="261" s="1"/>
  <c r="Y39" i="261"/>
  <c r="G39" i="261"/>
  <c r="Z39" i="261" s="1"/>
  <c r="Z40" i="261"/>
  <c r="Y43" i="261"/>
  <c r="G43" i="261"/>
  <c r="Z43" i="261" s="1"/>
  <c r="Z44" i="261"/>
  <c r="Y47" i="261"/>
  <c r="G47" i="261"/>
  <c r="Z47" i="261" s="1"/>
  <c r="G51" i="261"/>
  <c r="Y53" i="261"/>
  <c r="G55" i="261"/>
  <c r="Y57" i="261"/>
  <c r="G59" i="261"/>
  <c r="G67" i="261"/>
  <c r="G15" i="262"/>
  <c r="J15" i="262"/>
  <c r="G50" i="261"/>
  <c r="Y52" i="261"/>
  <c r="Y56" i="261"/>
  <c r="G58" i="261"/>
  <c r="Y60" i="261"/>
  <c r="Z61" i="261"/>
  <c r="Z65" i="261"/>
  <c r="Y25" i="262"/>
  <c r="Y26" i="262"/>
  <c r="Y29" i="262"/>
  <c r="Y30" i="262"/>
  <c r="Y51" i="261"/>
  <c r="G53" i="261"/>
  <c r="Z53" i="261" s="1"/>
  <c r="Y55" i="261"/>
  <c r="G57" i="261"/>
  <c r="Z57" i="261" s="1"/>
  <c r="Y59" i="261"/>
  <c r="Y61" i="261"/>
  <c r="G63" i="261"/>
  <c r="Z63" i="261" s="1"/>
  <c r="Y65" i="261"/>
  <c r="I15" i="262"/>
  <c r="G19" i="262"/>
  <c r="Y50" i="261"/>
  <c r="G52" i="261"/>
  <c r="Z52" i="261" s="1"/>
  <c r="Y54" i="261"/>
  <c r="G56" i="261"/>
  <c r="Y58" i="261"/>
  <c r="G60" i="261"/>
  <c r="Z60" i="261" s="1"/>
  <c r="Y62" i="261"/>
  <c r="G64" i="261"/>
  <c r="Z64" i="261" s="1"/>
  <c r="Y66" i="261"/>
  <c r="G68" i="261"/>
  <c r="F15" i="262"/>
  <c r="Y24" i="262"/>
  <c r="Y28" i="262"/>
  <c r="G56" i="262"/>
  <c r="G36" i="262"/>
  <c r="G44" i="262"/>
  <c r="G47" i="262"/>
  <c r="G55" i="262"/>
  <c r="Y64" i="262"/>
  <c r="Y32" i="262"/>
  <c r="Y40" i="262"/>
  <c r="G40" i="262"/>
  <c r="G48" i="262"/>
  <c r="G59" i="262"/>
  <c r="G24" i="262"/>
  <c r="G28" i="262"/>
  <c r="G65" i="262"/>
  <c r="Y31" i="274"/>
  <c r="G67" i="262"/>
  <c r="G69" i="262"/>
  <c r="Y18" i="274"/>
  <c r="G21" i="274"/>
  <c r="Y25" i="274"/>
  <c r="G25" i="274"/>
  <c r="I13" i="274"/>
  <c r="M13" i="274"/>
  <c r="Y17" i="274"/>
  <c r="G29" i="274"/>
  <c r="Y29" i="274"/>
  <c r="Y35" i="274"/>
  <c r="Y33" i="274"/>
  <c r="Y37" i="274"/>
  <c r="Y40" i="274"/>
  <c r="G53" i="274"/>
  <c r="Y44" i="274"/>
  <c r="G44" i="274"/>
  <c r="Y48" i="274"/>
  <c r="Y64" i="274"/>
  <c r="Y66" i="274"/>
  <c r="G52" i="274"/>
  <c r="Y56" i="274"/>
  <c r="Y60" i="274"/>
  <c r="G64" i="274"/>
  <c r="G48" i="274"/>
  <c r="G56" i="274"/>
  <c r="G60" i="274"/>
  <c r="G51" i="274"/>
  <c r="Y70" i="274"/>
  <c r="Y65" i="274"/>
  <c r="G70" i="274"/>
  <c r="R60" i="96" l="1"/>
  <c r="R60" i="217"/>
  <c r="Q64" i="217"/>
  <c r="Q64" i="96"/>
  <c r="K34" i="266"/>
  <c r="B46" i="277"/>
  <c r="F46" i="277" s="1"/>
  <c r="K46" i="277" s="1"/>
  <c r="G46" i="277" s="1"/>
  <c r="Q46" i="277" s="1"/>
  <c r="P46" i="276"/>
  <c r="B30" i="277"/>
  <c r="F30" i="277" s="1"/>
  <c r="K30" i="277" s="1"/>
  <c r="G30" i="277" s="1"/>
  <c r="Q30" i="277" s="1"/>
  <c r="P30" i="276"/>
  <c r="P16" i="276"/>
  <c r="B16" i="277"/>
  <c r="F16" i="277" s="1"/>
  <c r="K16" i="277" s="1"/>
  <c r="Q60" i="217"/>
  <c r="Q60" i="96"/>
  <c r="Q68" i="217"/>
  <c r="Q68" i="96"/>
  <c r="P63" i="217"/>
  <c r="P63" i="96"/>
  <c r="P24" i="276"/>
  <c r="B24" i="277"/>
  <c r="F24" i="277" s="1"/>
  <c r="K24" i="277" s="1"/>
  <c r="E13" i="266"/>
  <c r="AA60" i="211"/>
  <c r="AC60" i="211" s="1"/>
  <c r="L15" i="274"/>
  <c r="L13" i="274"/>
  <c r="Y49" i="262"/>
  <c r="G49" i="262"/>
  <c r="G38" i="262"/>
  <c r="Y38" i="262"/>
  <c r="Y36" i="249"/>
  <c r="G36" i="249"/>
  <c r="Y56" i="249"/>
  <c r="G56" i="249"/>
  <c r="Z35" i="261"/>
  <c r="F15" i="249"/>
  <c r="F13" i="249"/>
  <c r="H108" i="91"/>
  <c r="L108" i="91"/>
  <c r="D108" i="217"/>
  <c r="H102" i="91"/>
  <c r="L102" i="91"/>
  <c r="D102" i="217"/>
  <c r="H98" i="91"/>
  <c r="L98" i="91"/>
  <c r="D98" i="217"/>
  <c r="H92" i="91"/>
  <c r="L92" i="91"/>
  <c r="D92" i="217"/>
  <c r="D92" i="96"/>
  <c r="H88" i="91"/>
  <c r="L88" i="91"/>
  <c r="D88" i="217"/>
  <c r="D88" i="96"/>
  <c r="H82" i="91"/>
  <c r="L82" i="91"/>
  <c r="D82" i="217"/>
  <c r="H78" i="91"/>
  <c r="L78" i="91"/>
  <c r="D78" i="217"/>
  <c r="R88" i="91"/>
  <c r="J88" i="217"/>
  <c r="J88" i="96"/>
  <c r="Q76" i="91"/>
  <c r="I76" i="217"/>
  <c r="I76" i="96"/>
  <c r="I31" i="96"/>
  <c r="I31" i="217"/>
  <c r="N78" i="217"/>
  <c r="N78" i="96"/>
  <c r="H74" i="217"/>
  <c r="P74" i="91"/>
  <c r="H48" i="96"/>
  <c r="H48" i="217"/>
  <c r="R66" i="91"/>
  <c r="J66" i="96"/>
  <c r="J66" i="217"/>
  <c r="J61" i="217"/>
  <c r="R61" i="91"/>
  <c r="J38" i="96"/>
  <c r="J38" i="217"/>
  <c r="J27" i="217"/>
  <c r="J27" i="96"/>
  <c r="L89" i="277"/>
  <c r="J89" i="277" s="1"/>
  <c r="C131" i="144"/>
  <c r="C125" i="144"/>
  <c r="C121" i="144"/>
  <c r="C117" i="144"/>
  <c r="C113" i="144"/>
  <c r="C109" i="144"/>
  <c r="C105" i="144"/>
  <c r="C101" i="144"/>
  <c r="C97" i="144"/>
  <c r="C93" i="144"/>
  <c r="C89" i="144"/>
  <c r="C85" i="144"/>
  <c r="C81" i="144"/>
  <c r="C77" i="144"/>
  <c r="C73" i="144"/>
  <c r="C69" i="144"/>
  <c r="C65" i="144"/>
  <c r="C61" i="144"/>
  <c r="C57" i="144"/>
  <c r="C53" i="144"/>
  <c r="C49" i="144"/>
  <c r="C45" i="144"/>
  <c r="C41" i="144"/>
  <c r="C134" i="144"/>
  <c r="C130" i="144"/>
  <c r="C124" i="144"/>
  <c r="C120" i="144"/>
  <c r="C116" i="144"/>
  <c r="C112" i="144"/>
  <c r="C108" i="144"/>
  <c r="C104" i="144"/>
  <c r="C100" i="144"/>
  <c r="C96" i="144"/>
  <c r="C92" i="144"/>
  <c r="C88" i="144"/>
  <c r="C84" i="144"/>
  <c r="C80" i="144"/>
  <c r="C76" i="144"/>
  <c r="C72" i="144"/>
  <c r="C68" i="144"/>
  <c r="C64" i="144"/>
  <c r="C60" i="144"/>
  <c r="C56" i="144"/>
  <c r="C52" i="144"/>
  <c r="C48" i="144"/>
  <c r="C44" i="144"/>
  <c r="C40" i="144"/>
  <c r="C36" i="144"/>
  <c r="C32" i="144"/>
  <c r="C28" i="144"/>
  <c r="C24" i="144"/>
  <c r="C20" i="144"/>
  <c r="C16" i="144"/>
  <c r="C133" i="144"/>
  <c r="C129" i="144"/>
  <c r="C123" i="144"/>
  <c r="C119" i="144"/>
  <c r="C115" i="144"/>
  <c r="C111" i="144"/>
  <c r="C107" i="144"/>
  <c r="C103" i="144"/>
  <c r="C99" i="144"/>
  <c r="C95" i="144"/>
  <c r="C91" i="144"/>
  <c r="C87" i="144"/>
  <c r="C83" i="144"/>
  <c r="C79" i="144"/>
  <c r="C75" i="144"/>
  <c r="C71" i="144"/>
  <c r="C67" i="144"/>
  <c r="C63" i="144"/>
  <c r="C59" i="144"/>
  <c r="C55" i="144"/>
  <c r="C51" i="144"/>
  <c r="C47" i="144"/>
  <c r="C43" i="144"/>
  <c r="C39" i="144"/>
  <c r="C35" i="144"/>
  <c r="C31" i="144"/>
  <c r="C27" i="144"/>
  <c r="C23" i="144"/>
  <c r="C19" i="144"/>
  <c r="C15" i="144"/>
  <c r="C126" i="144"/>
  <c r="C110" i="144"/>
  <c r="C94" i="144"/>
  <c r="C78" i="144"/>
  <c r="C62" i="144"/>
  <c r="C46" i="144"/>
  <c r="C33" i="144"/>
  <c r="C25" i="144"/>
  <c r="C17" i="144"/>
  <c r="C11" i="144"/>
  <c r="C127" i="144"/>
  <c r="C114" i="144"/>
  <c r="C98" i="144"/>
  <c r="C82" i="144"/>
  <c r="C66" i="144"/>
  <c r="C50" i="144"/>
  <c r="C38" i="144"/>
  <c r="C30" i="144"/>
  <c r="C22" i="144"/>
  <c r="C14" i="144"/>
  <c r="C10" i="144"/>
  <c r="C128" i="144"/>
  <c r="C118" i="144"/>
  <c r="C102" i="144"/>
  <c r="C86" i="144"/>
  <c r="C70" i="144"/>
  <c r="C54" i="144"/>
  <c r="C37" i="144"/>
  <c r="C29" i="144"/>
  <c r="C21" i="144"/>
  <c r="C13" i="144"/>
  <c r="C9" i="144"/>
  <c r="C106" i="144"/>
  <c r="C74" i="144"/>
  <c r="C42" i="144"/>
  <c r="C34" i="144"/>
  <c r="C26" i="144"/>
  <c r="C18" i="144"/>
  <c r="C132" i="144"/>
  <c r="C122" i="144"/>
  <c r="C90" i="144"/>
  <c r="C58" i="144"/>
  <c r="C12" i="144"/>
  <c r="Y67" i="274"/>
  <c r="G67" i="274"/>
  <c r="Y63" i="274"/>
  <c r="G63" i="274"/>
  <c r="G61" i="274"/>
  <c r="G47" i="274"/>
  <c r="Y47" i="274"/>
  <c r="G39" i="274"/>
  <c r="Y39" i="274"/>
  <c r="Y36" i="274"/>
  <c r="G36" i="274"/>
  <c r="Y53" i="274"/>
  <c r="G35" i="274"/>
  <c r="Y26" i="274"/>
  <c r="G26" i="274"/>
  <c r="G63" i="262"/>
  <c r="Y63" i="262"/>
  <c r="Y27" i="274"/>
  <c r="G27" i="274"/>
  <c r="J15" i="274"/>
  <c r="Y19" i="274"/>
  <c r="G19" i="274"/>
  <c r="J13" i="274"/>
  <c r="I15" i="274"/>
  <c r="E15" i="274"/>
  <c r="G14" i="274"/>
  <c r="E13" i="274"/>
  <c r="Y65" i="262"/>
  <c r="G64" i="262"/>
  <c r="Y44" i="262"/>
  <c r="Y42" i="262"/>
  <c r="G42" i="262"/>
  <c r="Y37" i="262"/>
  <c r="G37" i="262"/>
  <c r="Y56" i="262"/>
  <c r="H15" i="262"/>
  <c r="Z50" i="261"/>
  <c r="Y17" i="262"/>
  <c r="G17" i="262"/>
  <c r="I13" i="262"/>
  <c r="E13" i="262"/>
  <c r="G12" i="262"/>
  <c r="Z59" i="261"/>
  <c r="G29" i="262"/>
  <c r="G25" i="262"/>
  <c r="Y22" i="262"/>
  <c r="G22" i="262"/>
  <c r="Y18" i="262"/>
  <c r="G18" i="262"/>
  <c r="L15" i="261"/>
  <c r="J13" i="261"/>
  <c r="Y25" i="261"/>
  <c r="G25" i="261"/>
  <c r="Y23" i="261"/>
  <c r="G23" i="261"/>
  <c r="Z23" i="261" s="1"/>
  <c r="Y21" i="261"/>
  <c r="G21" i="261"/>
  <c r="Y19" i="261"/>
  <c r="G19" i="261"/>
  <c r="Z19" i="261" s="1"/>
  <c r="Y17" i="261"/>
  <c r="G17" i="261"/>
  <c r="J15" i="261"/>
  <c r="Y48" i="249"/>
  <c r="G48" i="249"/>
  <c r="G46" i="249"/>
  <c r="Y32" i="249"/>
  <c r="G32" i="249"/>
  <c r="Y62" i="249"/>
  <c r="Y20" i="261"/>
  <c r="G20" i="261"/>
  <c r="Y63" i="249"/>
  <c r="G63" i="249"/>
  <c r="Y59" i="249"/>
  <c r="G59" i="249"/>
  <c r="G16" i="249"/>
  <c r="Y16" i="249"/>
  <c r="H15" i="249"/>
  <c r="H13" i="249"/>
  <c r="Y28" i="249"/>
  <c r="G28" i="249"/>
  <c r="G26" i="249"/>
  <c r="L15" i="249"/>
  <c r="L13" i="249"/>
  <c r="I57" i="254"/>
  <c r="J56" i="254"/>
  <c r="B156" i="283"/>
  <c r="I156" i="283"/>
  <c r="J156" i="283"/>
  <c r="F156" i="283"/>
  <c r="C156" i="283"/>
  <c r="G156" i="283"/>
  <c r="K156" i="283"/>
  <c r="O156" i="283"/>
  <c r="E156" i="283"/>
  <c r="Q156" i="283"/>
  <c r="N156" i="283"/>
  <c r="D156" i="283"/>
  <c r="H156" i="283"/>
  <c r="L156" i="283"/>
  <c r="P156" i="283"/>
  <c r="M156" i="283"/>
  <c r="R156" i="283"/>
  <c r="M62" i="246"/>
  <c r="D62" i="246"/>
  <c r="L62" i="246"/>
  <c r="E135" i="278"/>
  <c r="E125" i="278"/>
  <c r="E121" i="278"/>
  <c r="E117" i="278"/>
  <c r="E113" i="278"/>
  <c r="E109" i="278"/>
  <c r="E134" i="278"/>
  <c r="E130" i="278"/>
  <c r="E124" i="278"/>
  <c r="E120" i="278"/>
  <c r="E116" i="278"/>
  <c r="E112" i="278"/>
  <c r="E108" i="278"/>
  <c r="E104" i="278"/>
  <c r="E133" i="278"/>
  <c r="E129" i="278"/>
  <c r="E128" i="278"/>
  <c r="E127" i="278"/>
  <c r="E123" i="278"/>
  <c r="E119" i="278"/>
  <c r="E115" i="278"/>
  <c r="E111" i="278"/>
  <c r="E107" i="278"/>
  <c r="E126" i="278"/>
  <c r="E122" i="278"/>
  <c r="E118" i="278"/>
  <c r="E114" i="278"/>
  <c r="E110" i="278"/>
  <c r="E106" i="278"/>
  <c r="E100" i="278"/>
  <c r="E96" i="278"/>
  <c r="E92" i="278"/>
  <c r="E88" i="278"/>
  <c r="E84" i="278"/>
  <c r="E80" i="278"/>
  <c r="E76" i="278"/>
  <c r="E72" i="278"/>
  <c r="E68" i="278"/>
  <c r="E64" i="278"/>
  <c r="E60" i="278"/>
  <c r="E56" i="278"/>
  <c r="E52" i="278"/>
  <c r="E48" i="278"/>
  <c r="E44" i="278"/>
  <c r="E40" i="278"/>
  <c r="E36" i="278"/>
  <c r="E32" i="278"/>
  <c r="E28" i="278"/>
  <c r="E24" i="278"/>
  <c r="E20" i="278"/>
  <c r="E16" i="278"/>
  <c r="E12" i="278"/>
  <c r="E103" i="278"/>
  <c r="E99" i="278"/>
  <c r="E95" i="278"/>
  <c r="E91" i="278"/>
  <c r="E87" i="278"/>
  <c r="E83" i="278"/>
  <c r="E79" i="278"/>
  <c r="E75" i="278"/>
  <c r="E71" i="278"/>
  <c r="E67" i="278"/>
  <c r="E63" i="278"/>
  <c r="E59" i="278"/>
  <c r="E55" i="278"/>
  <c r="E51" i="278"/>
  <c r="E47" i="278"/>
  <c r="E43" i="278"/>
  <c r="E39" i="278"/>
  <c r="E35" i="278"/>
  <c r="E31" i="278"/>
  <c r="E27" i="278"/>
  <c r="E23" i="278"/>
  <c r="E19" i="278"/>
  <c r="E15" i="278"/>
  <c r="E11" i="278"/>
  <c r="E102" i="278"/>
  <c r="E98" i="278"/>
  <c r="E94" i="278"/>
  <c r="E90" i="278"/>
  <c r="E86" i="278"/>
  <c r="E82" i="278"/>
  <c r="E78" i="278"/>
  <c r="E74" i="278"/>
  <c r="E70" i="278"/>
  <c r="E66" i="278"/>
  <c r="E62" i="278"/>
  <c r="E58" i="278"/>
  <c r="E54" i="278"/>
  <c r="E50" i="278"/>
  <c r="E46" i="278"/>
  <c r="E42" i="278"/>
  <c r="E38" i="278"/>
  <c r="E34" i="278"/>
  <c r="E30" i="278"/>
  <c r="E26" i="278"/>
  <c r="E22" i="278"/>
  <c r="E18" i="278"/>
  <c r="E14" i="278"/>
  <c r="E10" i="278"/>
  <c r="E132" i="278"/>
  <c r="E105" i="278"/>
  <c r="E101" i="278"/>
  <c r="E97" i="278"/>
  <c r="E93" i="278"/>
  <c r="E89" i="278"/>
  <c r="E85" i="278"/>
  <c r="E81" i="278"/>
  <c r="E77" i="278"/>
  <c r="E73" i="278"/>
  <c r="E69" i="278"/>
  <c r="E65" i="278"/>
  <c r="E61" i="278"/>
  <c r="E57" i="278"/>
  <c r="E53" i="278"/>
  <c r="E49" i="278"/>
  <c r="E45" i="278"/>
  <c r="E41" i="278"/>
  <c r="E37" i="278"/>
  <c r="E33" i="278"/>
  <c r="E29" i="278"/>
  <c r="E25" i="278"/>
  <c r="E21" i="278"/>
  <c r="E17" i="278"/>
  <c r="E13" i="278"/>
  <c r="E9" i="278"/>
  <c r="L113" i="217"/>
  <c r="L113" i="96"/>
  <c r="L110" i="217"/>
  <c r="L110" i="96"/>
  <c r="M75" i="217"/>
  <c r="Q75" i="91"/>
  <c r="M75" i="96"/>
  <c r="E12" i="268"/>
  <c r="C13" i="268"/>
  <c r="Q109" i="91"/>
  <c r="I109" i="217"/>
  <c r="I109" i="96"/>
  <c r="Q107" i="91"/>
  <c r="I107" i="217"/>
  <c r="I107" i="96"/>
  <c r="Q105" i="91"/>
  <c r="I105" i="217"/>
  <c r="I105" i="96"/>
  <c r="Q103" i="91"/>
  <c r="I103" i="217"/>
  <c r="I103" i="96"/>
  <c r="Q101" i="91"/>
  <c r="I101" i="217"/>
  <c r="Q99" i="91"/>
  <c r="I99" i="217"/>
  <c r="I99" i="96"/>
  <c r="Q97" i="91"/>
  <c r="I97" i="217"/>
  <c r="Q95" i="91"/>
  <c r="I95" i="217"/>
  <c r="I95" i="96"/>
  <c r="Q93" i="91"/>
  <c r="I93" i="217"/>
  <c r="Q91" i="91"/>
  <c r="I91" i="217"/>
  <c r="I91" i="96"/>
  <c r="Q89" i="91"/>
  <c r="I89" i="217"/>
  <c r="Q87" i="91"/>
  <c r="I87" i="217"/>
  <c r="I87" i="96"/>
  <c r="Q85" i="91"/>
  <c r="I85" i="217"/>
  <c r="Q83" i="91"/>
  <c r="I83" i="217"/>
  <c r="I83" i="96"/>
  <c r="Q81" i="91"/>
  <c r="I81" i="217"/>
  <c r="Q79" i="91"/>
  <c r="I79" i="217"/>
  <c r="I79" i="96"/>
  <c r="Q77" i="91"/>
  <c r="I77" i="217"/>
  <c r="N108" i="217"/>
  <c r="N108" i="96"/>
  <c r="R92" i="91"/>
  <c r="J92" i="217"/>
  <c r="J92" i="96"/>
  <c r="N76" i="217"/>
  <c r="N76" i="96"/>
  <c r="M73" i="91"/>
  <c r="D73" i="91"/>
  <c r="E73" i="217"/>
  <c r="I73" i="91"/>
  <c r="R107" i="91"/>
  <c r="J107" i="217"/>
  <c r="J107" i="96"/>
  <c r="J75" i="217"/>
  <c r="R75" i="91"/>
  <c r="J75" i="96"/>
  <c r="D64" i="96"/>
  <c r="H64" i="91"/>
  <c r="L64" i="91"/>
  <c r="D64" i="217"/>
  <c r="M59" i="96"/>
  <c r="M59" i="217"/>
  <c r="M74" i="96"/>
  <c r="I57" i="270"/>
  <c r="R58" i="270"/>
  <c r="P113" i="91"/>
  <c r="N80" i="217"/>
  <c r="N80" i="96"/>
  <c r="R79" i="91"/>
  <c r="J79" i="217"/>
  <c r="J79" i="96"/>
  <c r="M76" i="217"/>
  <c r="M76" i="96"/>
  <c r="M72" i="217"/>
  <c r="M72" i="96"/>
  <c r="M70" i="91"/>
  <c r="E70" i="217"/>
  <c r="I70" i="91"/>
  <c r="D70" i="91"/>
  <c r="D57" i="217"/>
  <c r="H57" i="91"/>
  <c r="D57" i="96"/>
  <c r="I47" i="96"/>
  <c r="I47" i="217"/>
  <c r="D41" i="217"/>
  <c r="H41" i="91"/>
  <c r="D41" i="96"/>
  <c r="I35" i="96"/>
  <c r="I35" i="217"/>
  <c r="H29" i="91"/>
  <c r="D29" i="96"/>
  <c r="D21" i="217"/>
  <c r="H21" i="91"/>
  <c r="D21" i="96"/>
  <c r="I15" i="96"/>
  <c r="I15" i="217"/>
  <c r="D10" i="91"/>
  <c r="I10" i="91"/>
  <c r="E10" i="217"/>
  <c r="L111" i="96"/>
  <c r="I85" i="96"/>
  <c r="D78" i="96"/>
  <c r="I77" i="96"/>
  <c r="L13" i="267"/>
  <c r="R113" i="91"/>
  <c r="J113" i="217"/>
  <c r="J113" i="96"/>
  <c r="R78" i="91"/>
  <c r="J78" i="217"/>
  <c r="J78" i="96"/>
  <c r="I67" i="91"/>
  <c r="D67" i="91"/>
  <c r="E67" i="96"/>
  <c r="M67" i="91"/>
  <c r="E67" i="217"/>
  <c r="E13" i="267"/>
  <c r="Q65" i="91"/>
  <c r="I65" i="217"/>
  <c r="N63" i="217"/>
  <c r="N63" i="96"/>
  <c r="D60" i="270"/>
  <c r="R76" i="91"/>
  <c r="N67" i="217"/>
  <c r="N67" i="96"/>
  <c r="J26" i="96"/>
  <c r="J26" i="217"/>
  <c r="H24" i="96"/>
  <c r="H24" i="217"/>
  <c r="N71" i="217"/>
  <c r="N71" i="96"/>
  <c r="N68" i="217"/>
  <c r="N68" i="96"/>
  <c r="H52" i="96"/>
  <c r="H52" i="217"/>
  <c r="H44" i="96"/>
  <c r="H44" i="217"/>
  <c r="J30" i="96"/>
  <c r="J30" i="217"/>
  <c r="H28" i="96"/>
  <c r="H28" i="217"/>
  <c r="N62" i="96"/>
  <c r="N62" i="217"/>
  <c r="H40" i="96"/>
  <c r="H40" i="217"/>
  <c r="J15" i="266"/>
  <c r="AB86" i="157"/>
  <c r="G86" i="276"/>
  <c r="E86" i="277" s="1"/>
  <c r="AB70" i="157"/>
  <c r="G70" i="276"/>
  <c r="E70" i="277" s="1"/>
  <c r="P91" i="276"/>
  <c r="B91" i="277"/>
  <c r="F91" i="277" s="1"/>
  <c r="K91" i="277" s="1"/>
  <c r="C83" i="276"/>
  <c r="B22" i="277"/>
  <c r="F22" i="277" s="1"/>
  <c r="K22" i="277" s="1"/>
  <c r="P22" i="276"/>
  <c r="E66" i="266"/>
  <c r="AA113" i="211"/>
  <c r="AC113" i="211" s="1"/>
  <c r="G66" i="266"/>
  <c r="E43" i="266"/>
  <c r="AA90" i="211"/>
  <c r="AC90" i="211" s="1"/>
  <c r="E14" i="266"/>
  <c r="AA61" i="211"/>
  <c r="AC61" i="211" s="1"/>
  <c r="I46" i="211"/>
  <c r="I25" i="211"/>
  <c r="I22" i="211"/>
  <c r="J52" i="266"/>
  <c r="C43" i="266"/>
  <c r="J43" i="266"/>
  <c r="AE43" i="266"/>
  <c r="AC74" i="157"/>
  <c r="AE74" i="157" s="1"/>
  <c r="E74" i="276"/>
  <c r="E72" i="276"/>
  <c r="C72" i="277" s="1"/>
  <c r="H72" i="277" s="1"/>
  <c r="AC72" i="157"/>
  <c r="G113" i="211"/>
  <c r="D113" i="276"/>
  <c r="W126" i="157"/>
  <c r="AB95" i="157"/>
  <c r="C71" i="276"/>
  <c r="C44" i="276"/>
  <c r="P20" i="276"/>
  <c r="B20" i="277"/>
  <c r="F20" i="277" s="1"/>
  <c r="K20" i="277" s="1"/>
  <c r="AA111" i="211"/>
  <c r="AC111" i="211" s="1"/>
  <c r="E64" i="266"/>
  <c r="J60" i="266"/>
  <c r="I60" i="266"/>
  <c r="I51" i="211"/>
  <c r="I33" i="211"/>
  <c r="I23" i="211"/>
  <c r="J20" i="266"/>
  <c r="E20" i="266"/>
  <c r="AE20" i="266"/>
  <c r="AB94" i="157"/>
  <c r="G94" i="276"/>
  <c r="E94" i="277" s="1"/>
  <c r="F92" i="276"/>
  <c r="D92" i="277" s="1"/>
  <c r="I92" i="277" s="1"/>
  <c r="AD92" i="157"/>
  <c r="L87" i="277"/>
  <c r="J87" i="277" s="1"/>
  <c r="G81" i="276"/>
  <c r="E81" i="277" s="1"/>
  <c r="AB81" i="157"/>
  <c r="AB99" i="157"/>
  <c r="L96" i="277"/>
  <c r="J96" i="277" s="1"/>
  <c r="C84" i="276"/>
  <c r="AC75" i="157"/>
  <c r="AE75" i="157" s="1"/>
  <c r="P61" i="276"/>
  <c r="B61" i="277"/>
  <c r="F61" i="277" s="1"/>
  <c r="K61" i="277" s="1"/>
  <c r="G61" i="277" s="1"/>
  <c r="Q61" i="277" s="1"/>
  <c r="C58" i="276"/>
  <c r="C48" i="276"/>
  <c r="C32" i="276"/>
  <c r="B19" i="277"/>
  <c r="F19" i="277" s="1"/>
  <c r="K19" i="277" s="1"/>
  <c r="P19" i="276"/>
  <c r="B14" i="277"/>
  <c r="F14" i="277" s="1"/>
  <c r="K14" i="277" s="1"/>
  <c r="P14" i="276"/>
  <c r="AA100" i="211"/>
  <c r="AC100" i="211" s="1"/>
  <c r="E53" i="266"/>
  <c r="J44" i="266"/>
  <c r="AC38" i="266"/>
  <c r="M38" i="266"/>
  <c r="C38" i="266"/>
  <c r="I32" i="266"/>
  <c r="R108" i="155"/>
  <c r="O108" i="155"/>
  <c r="I49" i="211"/>
  <c r="I28" i="211"/>
  <c r="AB112" i="156"/>
  <c r="B65" i="266"/>
  <c r="B112" i="155"/>
  <c r="J59" i="266"/>
  <c r="AE59" i="266"/>
  <c r="E105" i="276"/>
  <c r="AC105" i="157"/>
  <c r="E98" i="276"/>
  <c r="AC98" i="157"/>
  <c r="AE98" i="157" s="1"/>
  <c r="L91" i="277"/>
  <c r="J91" i="277" s="1"/>
  <c r="G91" i="277" s="1"/>
  <c r="Q91" i="277" s="1"/>
  <c r="AE80" i="157"/>
  <c r="F73" i="276"/>
  <c r="AD73" i="157"/>
  <c r="L69" i="277"/>
  <c r="J69" i="277"/>
  <c r="C103" i="276"/>
  <c r="C87" i="276"/>
  <c r="AB79" i="157"/>
  <c r="C15" i="276"/>
  <c r="B10" i="277"/>
  <c r="F10" i="277" s="1"/>
  <c r="K10" i="277" s="1"/>
  <c r="P10" i="276"/>
  <c r="N75" i="266"/>
  <c r="G42" i="266"/>
  <c r="J40" i="266"/>
  <c r="G40" i="266"/>
  <c r="J27" i="266"/>
  <c r="G27" i="266"/>
  <c r="G25" i="266"/>
  <c r="E23" i="266"/>
  <c r="AA70" i="211"/>
  <c r="AC70" i="211" s="1"/>
  <c r="G20" i="266"/>
  <c r="B58" i="211"/>
  <c r="AA58" i="211" s="1"/>
  <c r="AC58" i="211" s="1"/>
  <c r="I56" i="211"/>
  <c r="I36" i="266"/>
  <c r="I12" i="266"/>
  <c r="L68" i="277"/>
  <c r="J68" i="277" s="1"/>
  <c r="C34" i="276"/>
  <c r="G49" i="266"/>
  <c r="G68" i="262"/>
  <c r="Y60" i="262"/>
  <c r="G60" i="262"/>
  <c r="H15" i="261"/>
  <c r="Y52" i="249"/>
  <c r="G52" i="249"/>
  <c r="Y15" i="262"/>
  <c r="E132" i="163"/>
  <c r="E126" i="163"/>
  <c r="E122" i="163"/>
  <c r="E118" i="163"/>
  <c r="E114" i="163"/>
  <c r="E110" i="163"/>
  <c r="E133" i="163"/>
  <c r="E129" i="163"/>
  <c r="E127" i="163"/>
  <c r="E123" i="163"/>
  <c r="E119" i="163"/>
  <c r="E115" i="163"/>
  <c r="E111" i="163"/>
  <c r="E107" i="163"/>
  <c r="E134" i="163"/>
  <c r="E130" i="163"/>
  <c r="E124" i="163"/>
  <c r="E120" i="163"/>
  <c r="E116" i="163"/>
  <c r="E112" i="163"/>
  <c r="E108" i="163"/>
  <c r="E135" i="163"/>
  <c r="E131" i="163"/>
  <c r="E128" i="163"/>
  <c r="E125" i="163"/>
  <c r="E121" i="163"/>
  <c r="E117" i="163"/>
  <c r="E113" i="163"/>
  <c r="E109" i="163"/>
  <c r="E106" i="163"/>
  <c r="E104" i="163"/>
  <c r="E100" i="163"/>
  <c r="E96" i="163"/>
  <c r="E92" i="163"/>
  <c r="E88" i="163"/>
  <c r="E84" i="163"/>
  <c r="E80" i="163"/>
  <c r="E76" i="163"/>
  <c r="E72" i="163"/>
  <c r="E68" i="163"/>
  <c r="E64" i="163"/>
  <c r="E60" i="163"/>
  <c r="E56" i="163"/>
  <c r="E52" i="163"/>
  <c r="E48" i="163"/>
  <c r="E44" i="163"/>
  <c r="E40" i="163"/>
  <c r="E36" i="163"/>
  <c r="E32" i="163"/>
  <c r="E28" i="163"/>
  <c r="E24" i="163"/>
  <c r="E20" i="163"/>
  <c r="E16" i="163"/>
  <c r="E12" i="163"/>
  <c r="E105" i="163"/>
  <c r="E101" i="163"/>
  <c r="E97" i="163"/>
  <c r="E93" i="163"/>
  <c r="E89" i="163"/>
  <c r="E85" i="163"/>
  <c r="E81" i="163"/>
  <c r="E77" i="163"/>
  <c r="E73" i="163"/>
  <c r="E69" i="163"/>
  <c r="E65" i="163"/>
  <c r="E61" i="163"/>
  <c r="E57" i="163"/>
  <c r="E53" i="163"/>
  <c r="E49" i="163"/>
  <c r="E45" i="163"/>
  <c r="E41" i="163"/>
  <c r="E37" i="163"/>
  <c r="E33" i="163"/>
  <c r="E29" i="163"/>
  <c r="E25" i="163"/>
  <c r="E21" i="163"/>
  <c r="E17" i="163"/>
  <c r="E13" i="163"/>
  <c r="E9" i="163"/>
  <c r="E102" i="163"/>
  <c r="E98" i="163"/>
  <c r="E94" i="163"/>
  <c r="E90" i="163"/>
  <c r="E86" i="163"/>
  <c r="E82" i="163"/>
  <c r="E78" i="163"/>
  <c r="E74" i="163"/>
  <c r="E70" i="163"/>
  <c r="E66" i="163"/>
  <c r="E62" i="163"/>
  <c r="E58" i="163"/>
  <c r="E54" i="163"/>
  <c r="E50" i="163"/>
  <c r="E46" i="163"/>
  <c r="E42" i="163"/>
  <c r="E38" i="163"/>
  <c r="E34" i="163"/>
  <c r="E30" i="163"/>
  <c r="E26" i="163"/>
  <c r="E22" i="163"/>
  <c r="E18" i="163"/>
  <c r="E14" i="163"/>
  <c r="E10" i="163"/>
  <c r="E103" i="163"/>
  <c r="E99" i="163"/>
  <c r="E95" i="163"/>
  <c r="E91" i="163"/>
  <c r="E87" i="163"/>
  <c r="E83" i="163"/>
  <c r="E79" i="163"/>
  <c r="E75" i="163"/>
  <c r="E71" i="163"/>
  <c r="E67" i="163"/>
  <c r="E63" i="163"/>
  <c r="E59" i="163"/>
  <c r="E55" i="163"/>
  <c r="E51" i="163"/>
  <c r="E47" i="163"/>
  <c r="E43" i="163"/>
  <c r="E39" i="163"/>
  <c r="E35" i="163"/>
  <c r="E31" i="163"/>
  <c r="E27" i="163"/>
  <c r="E23" i="163"/>
  <c r="E19" i="163"/>
  <c r="E15" i="163"/>
  <c r="E11" i="163"/>
  <c r="H106" i="91"/>
  <c r="L106" i="91"/>
  <c r="D106" i="217"/>
  <c r="D106" i="96"/>
  <c r="H96" i="91"/>
  <c r="L96" i="91"/>
  <c r="D96" i="217"/>
  <c r="D96" i="96"/>
  <c r="H86" i="91"/>
  <c r="L86" i="91"/>
  <c r="D86" i="217"/>
  <c r="N107" i="217"/>
  <c r="N107" i="96"/>
  <c r="Q74" i="91"/>
  <c r="R94" i="91"/>
  <c r="J94" i="217"/>
  <c r="J94" i="96"/>
  <c r="L69" i="91"/>
  <c r="D69" i="217"/>
  <c r="H69" i="91"/>
  <c r="D69" i="96"/>
  <c r="D102" i="96"/>
  <c r="R109" i="91"/>
  <c r="J109" i="217"/>
  <c r="J109" i="96"/>
  <c r="H56" i="96"/>
  <c r="H56" i="217"/>
  <c r="J23" i="217"/>
  <c r="J23" i="96"/>
  <c r="F93" i="276"/>
  <c r="D93" i="277" s="1"/>
  <c r="I93" i="277" s="1"/>
  <c r="AD93" i="157"/>
  <c r="G65" i="274"/>
  <c r="Y61" i="274"/>
  <c r="Y54" i="274"/>
  <c r="G54" i="274"/>
  <c r="G43" i="274"/>
  <c r="Y43" i="274"/>
  <c r="G49" i="274"/>
  <c r="Y38" i="274"/>
  <c r="G38" i="274"/>
  <c r="Y42" i="274"/>
  <c r="G42" i="274"/>
  <c r="G24" i="274"/>
  <c r="Y24" i="274"/>
  <c r="G18" i="274"/>
  <c r="M15" i="274"/>
  <c r="G22" i="274"/>
  <c r="Y48" i="262"/>
  <c r="G46" i="262"/>
  <c r="Y46" i="262"/>
  <c r="Y41" i="262"/>
  <c r="G41" i="262"/>
  <c r="Y62" i="262"/>
  <c r="G62" i="262"/>
  <c r="Y58" i="262"/>
  <c r="G58" i="262"/>
  <c r="Y50" i="262"/>
  <c r="G50" i="262"/>
  <c r="G52" i="262"/>
  <c r="Y21" i="262"/>
  <c r="G21" i="262"/>
  <c r="Z54" i="261"/>
  <c r="L15" i="262"/>
  <c r="M13" i="262"/>
  <c r="Z55" i="261"/>
  <c r="G54" i="261"/>
  <c r="Z20" i="261"/>
  <c r="Y14" i="261"/>
  <c r="Y15" i="261"/>
  <c r="Y44" i="249"/>
  <c r="G44" i="249"/>
  <c r="G42" i="249"/>
  <c r="Z46" i="261"/>
  <c r="Z14" i="261"/>
  <c r="G66" i="249"/>
  <c r="Y60" i="249"/>
  <c r="G60" i="249"/>
  <c r="G58" i="249"/>
  <c r="Y16" i="262"/>
  <c r="Z31" i="261"/>
  <c r="Y22" i="261"/>
  <c r="G22" i="261"/>
  <c r="Z22" i="261" s="1"/>
  <c r="J15" i="249"/>
  <c r="G43" i="249"/>
  <c r="E157" i="282"/>
  <c r="I157" i="282"/>
  <c r="M157" i="282"/>
  <c r="Q157" i="282"/>
  <c r="F157" i="282"/>
  <c r="J157" i="282"/>
  <c r="N157" i="282"/>
  <c r="R157" i="282"/>
  <c r="C157" i="282"/>
  <c r="G157" i="282"/>
  <c r="K157" i="282"/>
  <c r="O157" i="282"/>
  <c r="D157" i="282"/>
  <c r="H157" i="282"/>
  <c r="L157" i="282"/>
  <c r="P157" i="282"/>
  <c r="G39" i="249"/>
  <c r="Y24" i="249"/>
  <c r="G24" i="249"/>
  <c r="G22" i="249"/>
  <c r="I15" i="249"/>
  <c r="Y14" i="249"/>
  <c r="E15" i="249"/>
  <c r="Y15" i="249" s="1"/>
  <c r="G14" i="249"/>
  <c r="G13" i="249" s="1"/>
  <c r="E13" i="249"/>
  <c r="Y13" i="249" s="1"/>
  <c r="G35" i="249"/>
  <c r="G23" i="249"/>
  <c r="K15" i="249"/>
  <c r="E131" i="278"/>
  <c r="H75" i="91"/>
  <c r="D75" i="217"/>
  <c r="L75" i="91"/>
  <c r="D75" i="96"/>
  <c r="H109" i="91"/>
  <c r="L109" i="91"/>
  <c r="D109" i="217"/>
  <c r="D109" i="96"/>
  <c r="H107" i="91"/>
  <c r="L107" i="91"/>
  <c r="D107" i="217"/>
  <c r="D107" i="96"/>
  <c r="H105" i="91"/>
  <c r="L105" i="91"/>
  <c r="D105" i="217"/>
  <c r="D105" i="96"/>
  <c r="H103" i="91"/>
  <c r="L103" i="91"/>
  <c r="D103" i="217"/>
  <c r="D103" i="96"/>
  <c r="H101" i="91"/>
  <c r="L101" i="91"/>
  <c r="D101" i="217"/>
  <c r="D101" i="96"/>
  <c r="H99" i="91"/>
  <c r="L99" i="91"/>
  <c r="D99" i="217"/>
  <c r="D99" i="96"/>
  <c r="H97" i="91"/>
  <c r="L97" i="91"/>
  <c r="D97" i="217"/>
  <c r="D97" i="96"/>
  <c r="H95" i="91"/>
  <c r="L95" i="91"/>
  <c r="D95" i="217"/>
  <c r="D95" i="96"/>
  <c r="H93" i="91"/>
  <c r="L93" i="91"/>
  <c r="D93" i="217"/>
  <c r="D93" i="96"/>
  <c r="H91" i="91"/>
  <c r="L91" i="91"/>
  <c r="D91" i="217"/>
  <c r="D91" i="96"/>
  <c r="H89" i="91"/>
  <c r="L89" i="91"/>
  <c r="D89" i="217"/>
  <c r="D89" i="96"/>
  <c r="H87" i="91"/>
  <c r="L87" i="91"/>
  <c r="D87" i="217"/>
  <c r="D87" i="96"/>
  <c r="H85" i="91"/>
  <c r="L85" i="91"/>
  <c r="D85" i="217"/>
  <c r="D85" i="96"/>
  <c r="H83" i="91"/>
  <c r="L83" i="91"/>
  <c r="D83" i="217"/>
  <c r="D83" i="96"/>
  <c r="H81" i="91"/>
  <c r="L81" i="91"/>
  <c r="D81" i="217"/>
  <c r="D81" i="96"/>
  <c r="H79" i="91"/>
  <c r="L79" i="91"/>
  <c r="D79" i="217"/>
  <c r="D79" i="96"/>
  <c r="H77" i="91"/>
  <c r="L77" i="91"/>
  <c r="D77" i="217"/>
  <c r="D77" i="96"/>
  <c r="R108" i="91"/>
  <c r="J108" i="217"/>
  <c r="J108" i="96"/>
  <c r="J73" i="91"/>
  <c r="N73" i="91"/>
  <c r="F73" i="217"/>
  <c r="D72" i="96"/>
  <c r="H72" i="91"/>
  <c r="L72" i="91"/>
  <c r="D72" i="217"/>
  <c r="I61" i="91"/>
  <c r="D61" i="91"/>
  <c r="M61" i="91"/>
  <c r="E61" i="217"/>
  <c r="N60" i="217"/>
  <c r="N60" i="96"/>
  <c r="H13" i="91"/>
  <c r="D13" i="96"/>
  <c r="N112" i="217"/>
  <c r="N112" i="96"/>
  <c r="Q110" i="217"/>
  <c r="Q110" i="96"/>
  <c r="N90" i="217"/>
  <c r="N90" i="96"/>
  <c r="R80" i="91"/>
  <c r="J80" i="217"/>
  <c r="J80" i="96"/>
  <c r="M68" i="217"/>
  <c r="M68" i="96"/>
  <c r="M66" i="91"/>
  <c r="E66" i="217"/>
  <c r="I66" i="91"/>
  <c r="D66" i="91"/>
  <c r="Q63" i="96"/>
  <c r="Q63" i="217"/>
  <c r="I51" i="96"/>
  <c r="I51" i="217"/>
  <c r="D45" i="217"/>
  <c r="H45" i="91"/>
  <c r="D45" i="96"/>
  <c r="H33" i="91"/>
  <c r="D33" i="96"/>
  <c r="D98" i="96"/>
  <c r="I97" i="96"/>
  <c r="I89" i="96"/>
  <c r="H74" i="96"/>
  <c r="E61" i="96"/>
  <c r="H57" i="270"/>
  <c r="Q58" i="270"/>
  <c r="H13" i="267"/>
  <c r="P110" i="91"/>
  <c r="R89" i="91"/>
  <c r="J89" i="217"/>
  <c r="I71" i="91"/>
  <c r="D71" i="91"/>
  <c r="E71" i="96"/>
  <c r="M71" i="91"/>
  <c r="E71" i="217"/>
  <c r="Q72" i="91"/>
  <c r="H32" i="96"/>
  <c r="H32" i="217"/>
  <c r="J22" i="96"/>
  <c r="J22" i="217"/>
  <c r="R65" i="91"/>
  <c r="J58" i="96"/>
  <c r="J58" i="217"/>
  <c r="H16" i="96"/>
  <c r="H16" i="217"/>
  <c r="E55" i="270"/>
  <c r="J68" i="217"/>
  <c r="R68" i="91"/>
  <c r="J68" i="96"/>
  <c r="J59" i="217"/>
  <c r="R59" i="91"/>
  <c r="J59" i="96"/>
  <c r="J46" i="96"/>
  <c r="J46" i="217"/>
  <c r="P58" i="270"/>
  <c r="N72" i="217"/>
  <c r="N72" i="96"/>
  <c r="R69" i="91"/>
  <c r="R62" i="91"/>
  <c r="J62" i="96"/>
  <c r="J62" i="217"/>
  <c r="M110" i="265"/>
  <c r="AD20" i="266"/>
  <c r="AE93" i="157"/>
  <c r="AC86" i="157"/>
  <c r="AE86" i="157" s="1"/>
  <c r="E86" i="276"/>
  <c r="AC70" i="157"/>
  <c r="AE70" i="157" s="1"/>
  <c r="E70" i="276"/>
  <c r="P39" i="276"/>
  <c r="B39" i="277"/>
  <c r="F39" i="277" s="1"/>
  <c r="K39" i="277" s="1"/>
  <c r="E60" i="266"/>
  <c r="AA107" i="211"/>
  <c r="AC107" i="211" s="1"/>
  <c r="AC50" i="266"/>
  <c r="M50" i="266"/>
  <c r="C50" i="266"/>
  <c r="G33" i="266"/>
  <c r="E31" i="266"/>
  <c r="AA78" i="211"/>
  <c r="AC78" i="211" s="1"/>
  <c r="AA69" i="211"/>
  <c r="AC69" i="211" s="1"/>
  <c r="E22" i="266"/>
  <c r="I39" i="211"/>
  <c r="M55" i="155"/>
  <c r="L55" i="155"/>
  <c r="U44" i="275"/>
  <c r="K45" i="275"/>
  <c r="G106" i="276"/>
  <c r="E106" i="277" s="1"/>
  <c r="AB106" i="157"/>
  <c r="F104" i="276"/>
  <c r="D104" i="277" s="1"/>
  <c r="I104" i="277" s="1"/>
  <c r="AD104" i="157"/>
  <c r="L99" i="277"/>
  <c r="J99" i="277" s="1"/>
  <c r="G93" i="276"/>
  <c r="E93" i="277" s="1"/>
  <c r="AB93" i="157"/>
  <c r="C95" i="276"/>
  <c r="P57" i="276"/>
  <c r="B57" i="277"/>
  <c r="F57" i="277" s="1"/>
  <c r="K57" i="277" s="1"/>
  <c r="G57" i="277" s="1"/>
  <c r="Q57" i="277" s="1"/>
  <c r="P53" i="276"/>
  <c r="B53" i="277"/>
  <c r="F53" i="277" s="1"/>
  <c r="K53" i="277" s="1"/>
  <c r="G53" i="277" s="1"/>
  <c r="Q53" i="277" s="1"/>
  <c r="C31" i="276"/>
  <c r="C27" i="276"/>
  <c r="AA77" i="211"/>
  <c r="AC77" i="211" s="1"/>
  <c r="E30" i="266"/>
  <c r="K62" i="266"/>
  <c r="E51" i="266"/>
  <c r="AA98" i="211"/>
  <c r="AC98" i="211" s="1"/>
  <c r="E44" i="266"/>
  <c r="AA91" i="211"/>
  <c r="AC91" i="211" s="1"/>
  <c r="AC34" i="266"/>
  <c r="M34" i="266"/>
  <c r="M111" i="155"/>
  <c r="N111" i="155"/>
  <c r="I30" i="211"/>
  <c r="I18" i="211"/>
  <c r="Q110" i="265"/>
  <c r="L103" i="277"/>
  <c r="J103" i="277"/>
  <c r="AC94" i="157"/>
  <c r="AE94" i="157" s="1"/>
  <c r="E94" i="276"/>
  <c r="E92" i="276"/>
  <c r="C92" i="277" s="1"/>
  <c r="H92" i="277" s="1"/>
  <c r="AC92" i="157"/>
  <c r="AE92" i="157" s="1"/>
  <c r="F85" i="276"/>
  <c r="AD85" i="157"/>
  <c r="AB78" i="157"/>
  <c r="G78" i="276"/>
  <c r="E78" i="277" s="1"/>
  <c r="F76" i="276"/>
  <c r="D76" i="277" s="1"/>
  <c r="I76" i="277" s="1"/>
  <c r="AD76" i="157"/>
  <c r="L71" i="277"/>
  <c r="J71" i="277"/>
  <c r="AD99" i="157"/>
  <c r="AE99" i="157" s="1"/>
  <c r="C92" i="276"/>
  <c r="P38" i="276"/>
  <c r="AC54" i="266"/>
  <c r="M54" i="266"/>
  <c r="C54" i="266"/>
  <c r="G53" i="266"/>
  <c r="E48" i="266"/>
  <c r="AA95" i="211"/>
  <c r="AC95" i="211" s="1"/>
  <c r="E40" i="266"/>
  <c r="AA87" i="211"/>
  <c r="AC87" i="211" s="1"/>
  <c r="G30" i="266"/>
  <c r="E27" i="266"/>
  <c r="AA74" i="211"/>
  <c r="AC74" i="211" s="1"/>
  <c r="I23" i="266"/>
  <c r="L15" i="266"/>
  <c r="Q57" i="211"/>
  <c r="F58" i="211"/>
  <c r="I54" i="211"/>
  <c r="I47" i="211"/>
  <c r="I26" i="211"/>
  <c r="I21" i="211"/>
  <c r="I17" i="211"/>
  <c r="I14" i="211"/>
  <c r="L107" i="277"/>
  <c r="J107" i="277"/>
  <c r="AE96" i="157"/>
  <c r="F89" i="276"/>
  <c r="AD89" i="157"/>
  <c r="L85" i="277"/>
  <c r="J85" i="277" s="1"/>
  <c r="N110" i="155"/>
  <c r="P110" i="155"/>
  <c r="L110" i="155"/>
  <c r="O110" i="155"/>
  <c r="J97" i="276"/>
  <c r="M97" i="277" s="1"/>
  <c r="H121" i="276"/>
  <c r="AD87" i="157"/>
  <c r="C79" i="276"/>
  <c r="AB67" i="157"/>
  <c r="C36" i="276"/>
  <c r="P12" i="276"/>
  <c r="B12" i="277"/>
  <c r="F12" i="277" s="1"/>
  <c r="K12" i="277" s="1"/>
  <c r="B112" i="211"/>
  <c r="E47" i="266"/>
  <c r="AA94" i="211"/>
  <c r="AC94" i="211" s="1"/>
  <c r="AC29" i="266"/>
  <c r="M29" i="266"/>
  <c r="G21" i="266"/>
  <c r="I15" i="266"/>
  <c r="G57" i="211"/>
  <c r="R56" i="211"/>
  <c r="I55" i="211"/>
  <c r="I41" i="211"/>
  <c r="E40" i="211"/>
  <c r="E26" i="211"/>
  <c r="L104" i="277"/>
  <c r="J104" i="277"/>
  <c r="L72" i="277"/>
  <c r="J72" i="277" s="1"/>
  <c r="M49" i="266"/>
  <c r="G16" i="266"/>
  <c r="L84" i="277"/>
  <c r="J84" i="277" s="1"/>
  <c r="C26" i="276"/>
  <c r="G69" i="274"/>
  <c r="Y69" i="274"/>
  <c r="G55" i="274"/>
  <c r="Y55" i="274"/>
  <c r="Y58" i="274"/>
  <c r="G58" i="274"/>
  <c r="Y30" i="274"/>
  <c r="G30" i="274"/>
  <c r="Y16" i="274"/>
  <c r="G16" i="274"/>
  <c r="G54" i="262"/>
  <c r="Y54" i="262"/>
  <c r="Y53" i="262"/>
  <c r="G53" i="262"/>
  <c r="L13" i="262"/>
  <c r="G67" i="249"/>
  <c r="Z38" i="261"/>
  <c r="Y64" i="249"/>
  <c r="G64" i="249"/>
  <c r="Y18" i="261"/>
  <c r="G18" i="261"/>
  <c r="G18" i="249"/>
  <c r="M64" i="217"/>
  <c r="M64" i="96"/>
  <c r="G59" i="274"/>
  <c r="Y59" i="274"/>
  <c r="Y57" i="274"/>
  <c r="G57" i="274"/>
  <c r="Y62" i="274"/>
  <c r="G62" i="274"/>
  <c r="Y50" i="274"/>
  <c r="G50" i="274"/>
  <c r="G66" i="274"/>
  <c r="Y45" i="274"/>
  <c r="G45" i="274"/>
  <c r="Y28" i="274"/>
  <c r="G28" i="274"/>
  <c r="Y49" i="274"/>
  <c r="Y46" i="274"/>
  <c r="G46" i="274"/>
  <c r="Y34" i="274"/>
  <c r="G34" i="274"/>
  <c r="K15" i="274"/>
  <c r="K13" i="274"/>
  <c r="Y23" i="274"/>
  <c r="G23" i="274"/>
  <c r="G31" i="274"/>
  <c r="F15" i="274"/>
  <c r="F13" i="274"/>
  <c r="G70" i="262"/>
  <c r="Y66" i="262"/>
  <c r="G66" i="262"/>
  <c r="Y61" i="262"/>
  <c r="G61" i="262"/>
  <c r="Y22" i="274"/>
  <c r="Y33" i="262"/>
  <c r="G33" i="262"/>
  <c r="Y45" i="262"/>
  <c r="G45" i="262"/>
  <c r="Y36" i="262"/>
  <c r="Y34" i="262"/>
  <c r="G34" i="262"/>
  <c r="Y52" i="262"/>
  <c r="Y20" i="262"/>
  <c r="G20" i="262"/>
  <c r="K15" i="262"/>
  <c r="H13" i="262"/>
  <c r="Z58" i="261"/>
  <c r="M15" i="262"/>
  <c r="F13" i="262"/>
  <c r="Z51" i="261"/>
  <c r="G30" i="262"/>
  <c r="G26" i="262"/>
  <c r="Z48" i="261"/>
  <c r="Z18" i="261"/>
  <c r="K13" i="261"/>
  <c r="K15" i="261"/>
  <c r="G54" i="249"/>
  <c r="Y40" i="249"/>
  <c r="G40" i="249"/>
  <c r="G38" i="249"/>
  <c r="F15" i="261"/>
  <c r="G70" i="249"/>
  <c r="Y66" i="249"/>
  <c r="Y58" i="249"/>
  <c r="Y24" i="261"/>
  <c r="G24" i="261"/>
  <c r="Z24" i="261" s="1"/>
  <c r="Y16" i="261"/>
  <c r="G16" i="261"/>
  <c r="G47" i="249"/>
  <c r="G31" i="249"/>
  <c r="G20" i="249"/>
  <c r="Y20" i="249"/>
  <c r="Y19" i="249"/>
  <c r="G19" i="249"/>
  <c r="M15" i="249"/>
  <c r="G51" i="249"/>
  <c r="J13" i="249"/>
  <c r="P62" i="246"/>
  <c r="D13" i="271"/>
  <c r="Q108" i="91"/>
  <c r="I108" i="217"/>
  <c r="Q106" i="91"/>
  <c r="I106" i="217"/>
  <c r="I106" i="96"/>
  <c r="Q104" i="91"/>
  <c r="I104" i="217"/>
  <c r="I104" i="96"/>
  <c r="Q102" i="91"/>
  <c r="I102" i="217"/>
  <c r="Q100" i="91"/>
  <c r="I100" i="217"/>
  <c r="I100" i="96"/>
  <c r="Q98" i="91"/>
  <c r="I98" i="217"/>
  <c r="Q96" i="91"/>
  <c r="I96" i="217"/>
  <c r="I96" i="96"/>
  <c r="I123" i="96" s="1"/>
  <c r="Q94" i="91"/>
  <c r="I94" i="217"/>
  <c r="Q92" i="91"/>
  <c r="I92" i="217"/>
  <c r="I92" i="96"/>
  <c r="Q90" i="91"/>
  <c r="I90" i="217"/>
  <c r="Q88" i="91"/>
  <c r="I88" i="217"/>
  <c r="I88" i="96"/>
  <c r="Q86" i="91"/>
  <c r="I86" i="217"/>
  <c r="Q84" i="91"/>
  <c r="I84" i="217"/>
  <c r="I84" i="96"/>
  <c r="Q82" i="91"/>
  <c r="I82" i="217"/>
  <c r="Q80" i="91"/>
  <c r="I80" i="217"/>
  <c r="I80" i="96"/>
  <c r="Q78" i="91"/>
  <c r="I78" i="217"/>
  <c r="E12" i="271"/>
  <c r="N88" i="217"/>
  <c r="N88" i="96"/>
  <c r="R77" i="91"/>
  <c r="J77" i="217"/>
  <c r="H59" i="91"/>
  <c r="D59" i="96"/>
  <c r="L59" i="91"/>
  <c r="D59" i="217"/>
  <c r="E14" i="271"/>
  <c r="E15" i="271" s="1"/>
  <c r="P112" i="91"/>
  <c r="N91" i="217"/>
  <c r="N91" i="96"/>
  <c r="R81" i="91"/>
  <c r="J81" i="217"/>
  <c r="N75" i="217"/>
  <c r="N75" i="96"/>
  <c r="D60" i="96"/>
  <c r="H60" i="91"/>
  <c r="L60" i="91"/>
  <c r="D60" i="217"/>
  <c r="I102" i="96"/>
  <c r="I86" i="96"/>
  <c r="N81" i="96"/>
  <c r="F73" i="96"/>
  <c r="F56" i="270"/>
  <c r="M56" i="270" s="1"/>
  <c r="N57" i="270"/>
  <c r="R112" i="91"/>
  <c r="J112" i="217"/>
  <c r="J112" i="96"/>
  <c r="N94" i="217"/>
  <c r="N94" i="96"/>
  <c r="R90" i="91"/>
  <c r="J90" i="217"/>
  <c r="J90" i="96"/>
  <c r="H76" i="91"/>
  <c r="L76" i="91"/>
  <c r="D76" i="217"/>
  <c r="D76" i="96"/>
  <c r="R64" i="96"/>
  <c r="R64" i="217"/>
  <c r="L63" i="96"/>
  <c r="L63" i="217"/>
  <c r="M62" i="91"/>
  <c r="E62" i="217"/>
  <c r="I62" i="91"/>
  <c r="D62" i="91"/>
  <c r="I55" i="96"/>
  <c r="I55" i="217"/>
  <c r="D49" i="217"/>
  <c r="H49" i="91"/>
  <c r="D49" i="96"/>
  <c r="H37" i="91"/>
  <c r="D37" i="96"/>
  <c r="H25" i="91"/>
  <c r="D25" i="96"/>
  <c r="D17" i="217"/>
  <c r="H17" i="91"/>
  <c r="D17" i="96"/>
  <c r="D108" i="96"/>
  <c r="D82" i="96"/>
  <c r="I81" i="96"/>
  <c r="Q69" i="96"/>
  <c r="N109" i="217"/>
  <c r="N109" i="96"/>
  <c r="R93" i="91"/>
  <c r="J93" i="217"/>
  <c r="N74" i="217"/>
  <c r="N74" i="96"/>
  <c r="J63" i="217"/>
  <c r="R63" i="91"/>
  <c r="J63" i="96"/>
  <c r="J67" i="217"/>
  <c r="R67" i="91"/>
  <c r="J67" i="96"/>
  <c r="N66" i="96"/>
  <c r="N66" i="217"/>
  <c r="J18" i="96"/>
  <c r="J18" i="217"/>
  <c r="J71" i="217"/>
  <c r="R71" i="91"/>
  <c r="J71" i="96"/>
  <c r="J19" i="217"/>
  <c r="J19" i="96"/>
  <c r="G56" i="270"/>
  <c r="P57" i="270"/>
  <c r="O57" i="270"/>
  <c r="R74" i="91"/>
  <c r="J72" i="217"/>
  <c r="R72" i="91"/>
  <c r="J72" i="96"/>
  <c r="Q59" i="91"/>
  <c r="J14" i="96"/>
  <c r="J14" i="217"/>
  <c r="P110" i="265"/>
  <c r="G102" i="276"/>
  <c r="E102" i="277" s="1"/>
  <c r="AB102" i="157"/>
  <c r="L95" i="277"/>
  <c r="J95" i="277"/>
  <c r="AE84" i="157"/>
  <c r="L79" i="277"/>
  <c r="J79" i="277" s="1"/>
  <c r="AE68" i="157"/>
  <c r="V126" i="157"/>
  <c r="D111" i="276"/>
  <c r="AE91" i="157"/>
  <c r="AE83" i="157"/>
  <c r="P55" i="276"/>
  <c r="B55" i="277"/>
  <c r="F55" i="277" s="1"/>
  <c r="K55" i="277" s="1"/>
  <c r="G55" i="277" s="1"/>
  <c r="Q55" i="277" s="1"/>
  <c r="P51" i="276"/>
  <c r="B51" i="277"/>
  <c r="F51" i="277" s="1"/>
  <c r="K51" i="277" s="1"/>
  <c r="B11" i="277"/>
  <c r="F11" i="277" s="1"/>
  <c r="K11" i="277" s="1"/>
  <c r="P11" i="276"/>
  <c r="E52" i="266"/>
  <c r="C52" i="266" s="1"/>
  <c r="AA99" i="211"/>
  <c r="AC99" i="211" s="1"/>
  <c r="J32" i="266"/>
  <c r="G32" i="266"/>
  <c r="G15" i="266"/>
  <c r="L13" i="266"/>
  <c r="R112" i="155"/>
  <c r="Q112" i="155"/>
  <c r="S56" i="211"/>
  <c r="H57" i="211"/>
  <c r="H58" i="211"/>
  <c r="I53" i="211"/>
  <c r="I34" i="211"/>
  <c r="I27" i="211"/>
  <c r="B55" i="155"/>
  <c r="AB55" i="156"/>
  <c r="W44" i="275"/>
  <c r="E106" i="276"/>
  <c r="AC106" i="157"/>
  <c r="AE106" i="157" s="1"/>
  <c r="E104" i="276"/>
  <c r="C104" i="277" s="1"/>
  <c r="H104" i="277" s="1"/>
  <c r="AC104" i="157"/>
  <c r="AE104" i="157" s="1"/>
  <c r="F97" i="276"/>
  <c r="D97" i="277" s="1"/>
  <c r="I97" i="277" s="1"/>
  <c r="AD97" i="157"/>
  <c r="AE97" i="157" s="1"/>
  <c r="AB90" i="157"/>
  <c r="G90" i="276"/>
  <c r="E90" i="277" s="1"/>
  <c r="F88" i="276"/>
  <c r="D88" i="277" s="1"/>
  <c r="I88" i="277" s="1"/>
  <c r="AD88" i="157"/>
  <c r="L83" i="277"/>
  <c r="J83" i="277"/>
  <c r="G77" i="276"/>
  <c r="E77" i="277" s="1"/>
  <c r="AB77" i="157"/>
  <c r="AD95" i="157"/>
  <c r="C93" i="276"/>
  <c r="C80" i="276"/>
  <c r="AE71" i="157"/>
  <c r="C56" i="276"/>
  <c r="C52" i="276"/>
  <c r="C43" i="276"/>
  <c r="P25" i="276"/>
  <c r="B25" i="277"/>
  <c r="F25" i="277" s="1"/>
  <c r="K25" i="277" s="1"/>
  <c r="AC62" i="266"/>
  <c r="M62" i="266"/>
  <c r="AA108" i="211"/>
  <c r="AC108" i="211" s="1"/>
  <c r="E61" i="266"/>
  <c r="G52" i="266"/>
  <c r="I52" i="266"/>
  <c r="E36" i="266"/>
  <c r="AA83" i="211"/>
  <c r="AC83" i="211" s="1"/>
  <c r="I58" i="211"/>
  <c r="I44" i="211"/>
  <c r="I35" i="211"/>
  <c r="I20" i="211"/>
  <c r="I16" i="211"/>
  <c r="I11" i="211"/>
  <c r="M64" i="155"/>
  <c r="L64" i="155"/>
  <c r="V44" i="275"/>
  <c r="AD101" i="157"/>
  <c r="AE101" i="157" s="1"/>
  <c r="F101" i="276"/>
  <c r="AC78" i="157"/>
  <c r="AE78" i="157" s="1"/>
  <c r="E78" i="276"/>
  <c r="E76" i="276"/>
  <c r="C76" i="277" s="1"/>
  <c r="H76" i="277" s="1"/>
  <c r="AC76" i="157"/>
  <c r="AE76" i="157" s="1"/>
  <c r="F69" i="276"/>
  <c r="AD69" i="157"/>
  <c r="AE69" i="157" s="1"/>
  <c r="C99" i="276"/>
  <c r="C75" i="276"/>
  <c r="C60" i="276"/>
  <c r="C50" i="276"/>
  <c r="C47" i="276"/>
  <c r="P41" i="276"/>
  <c r="B41" i="277"/>
  <c r="F41" i="277" s="1"/>
  <c r="K41" i="277" s="1"/>
  <c r="G41" i="277" s="1"/>
  <c r="Q41" i="277" s="1"/>
  <c r="E63" i="266"/>
  <c r="AA110" i="211"/>
  <c r="AC110" i="211" s="1"/>
  <c r="AC58" i="266"/>
  <c r="M58" i="266"/>
  <c r="C58" i="266"/>
  <c r="E56" i="266"/>
  <c r="AA103" i="211"/>
  <c r="AC103" i="211" s="1"/>
  <c r="AA92" i="211"/>
  <c r="AC92" i="211" s="1"/>
  <c r="E45" i="266"/>
  <c r="AA65" i="211"/>
  <c r="AC65" i="211" s="1"/>
  <c r="E18" i="266"/>
  <c r="M16" i="266"/>
  <c r="AD13" i="266"/>
  <c r="I31" i="211"/>
  <c r="J36" i="266"/>
  <c r="AD105" i="157"/>
  <c r="F105" i="276"/>
  <c r="D105" i="277" s="1"/>
  <c r="I105" i="277" s="1"/>
  <c r="L101" i="277"/>
  <c r="J101" i="277"/>
  <c r="AB82" i="157"/>
  <c r="G82" i="276"/>
  <c r="E82" i="277" s="1"/>
  <c r="AE73" i="157"/>
  <c r="D110" i="276"/>
  <c r="G110" i="211"/>
  <c r="AB103" i="157"/>
  <c r="AE87" i="157"/>
  <c r="AD79" i="157"/>
  <c r="C67" i="276"/>
  <c r="G51" i="277"/>
  <c r="Q51" i="277" s="1"/>
  <c r="Q45" i="277"/>
  <c r="G39" i="277"/>
  <c r="Q39" i="277" s="1"/>
  <c r="E59" i="266"/>
  <c r="AA106" i="211"/>
  <c r="AC106" i="211" s="1"/>
  <c r="G57" i="266"/>
  <c r="E55" i="266"/>
  <c r="AA102" i="211"/>
  <c r="AC102" i="211" s="1"/>
  <c r="J48" i="266"/>
  <c r="G48" i="266"/>
  <c r="AC42" i="266"/>
  <c r="M42" i="266"/>
  <c r="AA84" i="211"/>
  <c r="AC84" i="211" s="1"/>
  <c r="E37" i="266"/>
  <c r="G28" i="266"/>
  <c r="AC25" i="266"/>
  <c r="M25" i="266"/>
  <c r="G24" i="266"/>
  <c r="K21" i="266"/>
  <c r="J19" i="266"/>
  <c r="G19" i="266"/>
  <c r="AD12" i="266"/>
  <c r="AE12" i="266"/>
  <c r="I57" i="211"/>
  <c r="E54" i="211"/>
  <c r="E49" i="211"/>
  <c r="I38" i="211"/>
  <c r="E31" i="211"/>
  <c r="I29" i="211"/>
  <c r="E28" i="211"/>
  <c r="I24" i="211"/>
  <c r="E21" i="211"/>
  <c r="E19" i="211"/>
  <c r="E17" i="211"/>
  <c r="I15" i="211"/>
  <c r="I12" i="211"/>
  <c r="P109" i="155"/>
  <c r="M24" i="266"/>
  <c r="L100" i="277"/>
  <c r="J100" i="277"/>
  <c r="C42" i="276"/>
  <c r="Y41" i="274"/>
  <c r="G41" i="274"/>
  <c r="Y32" i="274"/>
  <c r="G32" i="274"/>
  <c r="G20" i="274"/>
  <c r="Y20" i="274"/>
  <c r="H15" i="274"/>
  <c r="H13" i="274"/>
  <c r="Y57" i="262"/>
  <c r="G57" i="262"/>
  <c r="Y12" i="261"/>
  <c r="H13" i="261"/>
  <c r="Y13" i="261" s="1"/>
  <c r="Z27" i="261"/>
  <c r="G69" i="249"/>
  <c r="E14" i="268"/>
  <c r="E15" i="268" s="1"/>
  <c r="C15" i="268"/>
  <c r="H104" i="91"/>
  <c r="L104" i="91"/>
  <c r="D104" i="217"/>
  <c r="D104" i="96"/>
  <c r="H100" i="91"/>
  <c r="L100" i="91"/>
  <c r="D100" i="217"/>
  <c r="D100" i="96"/>
  <c r="H94" i="91"/>
  <c r="L94" i="91"/>
  <c r="D94" i="217"/>
  <c r="H90" i="91"/>
  <c r="L90" i="91"/>
  <c r="D90" i="217"/>
  <c r="H84" i="91"/>
  <c r="L84" i="91"/>
  <c r="D84" i="217"/>
  <c r="D84" i="96"/>
  <c r="H80" i="91"/>
  <c r="L80" i="91"/>
  <c r="D80" i="217"/>
  <c r="D80" i="96"/>
  <c r="N92" i="217"/>
  <c r="N92" i="96"/>
  <c r="R91" i="91"/>
  <c r="J91" i="217"/>
  <c r="J91" i="96"/>
  <c r="D68" i="96"/>
  <c r="H68" i="91"/>
  <c r="L68" i="91"/>
  <c r="D68" i="217"/>
  <c r="N79" i="217"/>
  <c r="N79" i="96"/>
  <c r="M60" i="217"/>
  <c r="M60" i="96"/>
  <c r="D53" i="217"/>
  <c r="H53" i="91"/>
  <c r="D53" i="96"/>
  <c r="I43" i="96"/>
  <c r="I43" i="217"/>
  <c r="N113" i="217"/>
  <c r="N113" i="96"/>
  <c r="L65" i="91"/>
  <c r="D65" i="217"/>
  <c r="H65" i="91"/>
  <c r="D65" i="96"/>
  <c r="N59" i="217"/>
  <c r="N59" i="96"/>
  <c r="H36" i="96"/>
  <c r="H36" i="217"/>
  <c r="R70" i="91"/>
  <c r="J70" i="96"/>
  <c r="J39" i="217"/>
  <c r="J39" i="96"/>
  <c r="K16" i="266"/>
  <c r="AC102" i="157"/>
  <c r="AE102" i="157" s="1"/>
  <c r="E102" i="276"/>
  <c r="F77" i="276"/>
  <c r="D77" i="277" s="1"/>
  <c r="I77" i="277" s="1"/>
  <c r="AD77" i="157"/>
  <c r="AE77" i="157" s="1"/>
  <c r="L73" i="277"/>
  <c r="J73" i="277"/>
  <c r="J111" i="276"/>
  <c r="M111" i="277" s="1"/>
  <c r="H123" i="276"/>
  <c r="C100" i="276"/>
  <c r="B40" i="277"/>
  <c r="F40" i="277" s="1"/>
  <c r="K40" i="277" s="1"/>
  <c r="G40" i="277" s="1"/>
  <c r="Q40" i="277" s="1"/>
  <c r="P40" i="276"/>
  <c r="AA73" i="211"/>
  <c r="AC73" i="211" s="1"/>
  <c r="E26" i="266"/>
  <c r="J23" i="266"/>
  <c r="G23" i="266"/>
  <c r="W54" i="211"/>
  <c r="B55" i="211"/>
  <c r="AA55" i="211" s="1"/>
  <c r="AC55" i="211" s="1"/>
  <c r="B56" i="211"/>
  <c r="V45" i="275"/>
  <c r="J46" i="275"/>
  <c r="W45" i="275"/>
  <c r="AC90" i="157"/>
  <c r="AE90" i="157" s="1"/>
  <c r="E90" i="276"/>
  <c r="E88" i="276"/>
  <c r="C88" i="277" s="1"/>
  <c r="H88" i="277" s="1"/>
  <c r="AC88" i="157"/>
  <c r="AE88" i="157" s="1"/>
  <c r="F81" i="276"/>
  <c r="AD81" i="157"/>
  <c r="AE81" i="157" s="1"/>
  <c r="AB74" i="157"/>
  <c r="G74" i="276"/>
  <c r="E74" i="277" s="1"/>
  <c r="F72" i="276"/>
  <c r="D72" i="277" s="1"/>
  <c r="I72" i="277" s="1"/>
  <c r="AD72" i="157"/>
  <c r="E67" i="277"/>
  <c r="G63" i="276"/>
  <c r="C104" i="276"/>
  <c r="AE95" i="157"/>
  <c r="L92" i="277"/>
  <c r="J92" i="277" s="1"/>
  <c r="C68" i="276"/>
  <c r="C59" i="276"/>
  <c r="P37" i="276"/>
  <c r="B37" i="277"/>
  <c r="F37" i="277" s="1"/>
  <c r="K37" i="277" s="1"/>
  <c r="G37" i="277" s="1"/>
  <c r="Q37" i="277" s="1"/>
  <c r="P33" i="276"/>
  <c r="B33" i="277"/>
  <c r="F33" i="277" s="1"/>
  <c r="K33" i="277" s="1"/>
  <c r="G33" i="277" s="1"/>
  <c r="Q33" i="277" s="1"/>
  <c r="C28" i="276"/>
  <c r="B23" i="277"/>
  <c r="F23" i="277" s="1"/>
  <c r="K23" i="277" s="1"/>
  <c r="P23" i="276"/>
  <c r="B18" i="277"/>
  <c r="F18" i="277" s="1"/>
  <c r="K18" i="277" s="1"/>
  <c r="P18" i="276"/>
  <c r="AD30" i="266"/>
  <c r="G61" i="266"/>
  <c r="AD59" i="266"/>
  <c r="B57" i="211"/>
  <c r="AA57" i="211" s="1"/>
  <c r="AC57" i="211" s="1"/>
  <c r="I42" i="211"/>
  <c r="I37" i="211"/>
  <c r="C26" i="266"/>
  <c r="J26" i="266"/>
  <c r="AE26" i="266"/>
  <c r="B64" i="155"/>
  <c r="AB64" i="156"/>
  <c r="B17" i="266"/>
  <c r="B64" i="211"/>
  <c r="E107" i="276"/>
  <c r="AC107" i="157"/>
  <c r="G97" i="276"/>
  <c r="E97" i="277" s="1"/>
  <c r="AB97" i="157"/>
  <c r="AA97" i="157" s="1"/>
  <c r="AE85" i="157"/>
  <c r="C97" i="276"/>
  <c r="C54" i="276"/>
  <c r="P21" i="276"/>
  <c r="B21" i="277"/>
  <c r="F21" i="277" s="1"/>
  <c r="K21" i="277" s="1"/>
  <c r="J64" i="266"/>
  <c r="G64" i="266"/>
  <c r="AC46" i="266"/>
  <c r="M46" i="266"/>
  <c r="C46" i="266"/>
  <c r="G45" i="266"/>
  <c r="AD43" i="266"/>
  <c r="E35" i="266"/>
  <c r="AA82" i="211"/>
  <c r="AC82" i="211" s="1"/>
  <c r="E19" i="266"/>
  <c r="AA66" i="211"/>
  <c r="AC66" i="211" s="1"/>
  <c r="E12" i="266"/>
  <c r="AA59" i="211"/>
  <c r="AC59" i="211" s="1"/>
  <c r="U57" i="211"/>
  <c r="J58" i="211"/>
  <c r="I45" i="211"/>
  <c r="I40" i="211"/>
  <c r="I19" i="211"/>
  <c r="O112" i="155"/>
  <c r="M112" i="155"/>
  <c r="L112" i="155"/>
  <c r="G105" i="276"/>
  <c r="E105" i="277" s="1"/>
  <c r="AB105" i="157"/>
  <c r="G98" i="276"/>
  <c r="E98" i="277" s="1"/>
  <c r="AB98" i="157"/>
  <c r="AE89" i="157"/>
  <c r="AC82" i="157"/>
  <c r="AE82" i="157" s="1"/>
  <c r="E82" i="276"/>
  <c r="L75" i="277"/>
  <c r="J75" i="277" s="1"/>
  <c r="AD103" i="157"/>
  <c r="AE103" i="157" s="1"/>
  <c r="C96" i="276"/>
  <c r="AB87" i="157"/>
  <c r="AE79" i="157"/>
  <c r="AD67" i="157"/>
  <c r="AE67" i="157" s="1"/>
  <c r="C35" i="276"/>
  <c r="Q29" i="277"/>
  <c r="P17" i="276"/>
  <c r="B17" i="277"/>
  <c r="F17" i="277" s="1"/>
  <c r="K17" i="277" s="1"/>
  <c r="J56" i="266"/>
  <c r="G56" i="266"/>
  <c r="G41" i="266"/>
  <c r="E39" i="266"/>
  <c r="AA86" i="211"/>
  <c r="AC86" i="211" s="1"/>
  <c r="G37" i="266"/>
  <c r="E32" i="266"/>
  <c r="AA79" i="211"/>
  <c r="AC79" i="211" s="1"/>
  <c r="G29" i="266"/>
  <c r="AC21" i="266"/>
  <c r="M21" i="266"/>
  <c r="J12" i="266"/>
  <c r="E56" i="211"/>
  <c r="I52" i="211"/>
  <c r="E45" i="211"/>
  <c r="I43" i="211"/>
  <c r="E14" i="211"/>
  <c r="L88" i="277"/>
  <c r="J88" i="277" s="1"/>
  <c r="I44" i="266"/>
  <c r="E133" i="133"/>
  <c r="E129" i="133"/>
  <c r="E126" i="133"/>
  <c r="E122" i="133"/>
  <c r="E118" i="133"/>
  <c r="E114" i="133"/>
  <c r="E110" i="133"/>
  <c r="E106" i="133"/>
  <c r="E102" i="133"/>
  <c r="E98" i="133"/>
  <c r="E94" i="133"/>
  <c r="E90" i="133"/>
  <c r="E86" i="133"/>
  <c r="E82" i="133"/>
  <c r="E78" i="133"/>
  <c r="E74" i="133"/>
  <c r="E70" i="133"/>
  <c r="E66" i="133"/>
  <c r="E62" i="133"/>
  <c r="E58" i="133"/>
  <c r="E54" i="133"/>
  <c r="E50" i="133"/>
  <c r="E46" i="133"/>
  <c r="E42" i="133"/>
  <c r="E38" i="133"/>
  <c r="E34" i="133"/>
  <c r="E30" i="133"/>
  <c r="E26" i="133"/>
  <c r="E22" i="133"/>
  <c r="E18" i="133"/>
  <c r="E14" i="133"/>
  <c r="E10" i="133"/>
  <c r="E134" i="133"/>
  <c r="E130" i="133"/>
  <c r="E127" i="133"/>
  <c r="E123" i="133"/>
  <c r="E119" i="133"/>
  <c r="E115" i="133"/>
  <c r="E111" i="133"/>
  <c r="E107" i="133"/>
  <c r="E103" i="133"/>
  <c r="E99" i="133"/>
  <c r="E95" i="133"/>
  <c r="E91" i="133"/>
  <c r="E87" i="133"/>
  <c r="E83" i="133"/>
  <c r="E79" i="133"/>
  <c r="E75" i="133"/>
  <c r="E71" i="133"/>
  <c r="E67" i="133"/>
  <c r="E63" i="133"/>
  <c r="E59" i="133"/>
  <c r="E55" i="133"/>
  <c r="E51" i="133"/>
  <c r="E47" i="133"/>
  <c r="E43" i="133"/>
  <c r="E39" i="133"/>
  <c r="E35" i="133"/>
  <c r="E31" i="133"/>
  <c r="E27" i="133"/>
  <c r="E23" i="133"/>
  <c r="E19" i="133"/>
  <c r="E15" i="133"/>
  <c r="E11" i="133"/>
  <c r="E135" i="133"/>
  <c r="E131" i="133"/>
  <c r="E124" i="133"/>
  <c r="E120" i="133"/>
  <c r="E116" i="133"/>
  <c r="E112" i="133"/>
  <c r="E108" i="133"/>
  <c r="E104" i="133"/>
  <c r="E100" i="133"/>
  <c r="E96" i="133"/>
  <c r="E92" i="133"/>
  <c r="E88" i="133"/>
  <c r="E84" i="133"/>
  <c r="E80" i="133"/>
  <c r="E76" i="133"/>
  <c r="E72" i="133"/>
  <c r="E68" i="133"/>
  <c r="E64" i="133"/>
  <c r="E60" i="133"/>
  <c r="E56" i="133"/>
  <c r="E52" i="133"/>
  <c r="E48" i="133"/>
  <c r="E44" i="133"/>
  <c r="E40" i="133"/>
  <c r="E36" i="133"/>
  <c r="E32" i="133"/>
  <c r="E28" i="133"/>
  <c r="E24" i="133"/>
  <c r="E20" i="133"/>
  <c r="E16" i="133"/>
  <c r="E12" i="133"/>
  <c r="E132" i="133"/>
  <c r="E128" i="133"/>
  <c r="E125" i="133"/>
  <c r="E121" i="133"/>
  <c r="E117" i="133"/>
  <c r="E113" i="133"/>
  <c r="E109" i="133"/>
  <c r="E105" i="133"/>
  <c r="E101" i="133"/>
  <c r="E97" i="133"/>
  <c r="E93" i="133"/>
  <c r="E89" i="133"/>
  <c r="E85" i="133"/>
  <c r="E81" i="133"/>
  <c r="E77" i="133"/>
  <c r="E73" i="133"/>
  <c r="E69" i="133"/>
  <c r="E65" i="133"/>
  <c r="E61" i="133"/>
  <c r="E57" i="133"/>
  <c r="E53" i="133"/>
  <c r="E49" i="133"/>
  <c r="E45" i="133"/>
  <c r="E41" i="133"/>
  <c r="E37" i="133"/>
  <c r="E33" i="133"/>
  <c r="E29" i="133"/>
  <c r="E25" i="133"/>
  <c r="E21" i="133"/>
  <c r="E17" i="133"/>
  <c r="E13" i="133"/>
  <c r="E9" i="133"/>
  <c r="M33" i="266"/>
  <c r="K52" i="266" l="1"/>
  <c r="K26" i="266"/>
  <c r="R70" i="96"/>
  <c r="R70" i="217"/>
  <c r="P67" i="276"/>
  <c r="B67" i="277"/>
  <c r="F67" i="277" s="1"/>
  <c r="K67" i="277" s="1"/>
  <c r="J13" i="266"/>
  <c r="AC39" i="266"/>
  <c r="M39" i="266"/>
  <c r="C39" i="266"/>
  <c r="B96" i="277"/>
  <c r="F96" i="277" s="1"/>
  <c r="K96" i="277" s="1"/>
  <c r="G96" i="277" s="1"/>
  <c r="Q96" i="277" s="1"/>
  <c r="P96" i="276"/>
  <c r="C82" i="277"/>
  <c r="H82" i="277" s="1"/>
  <c r="C82" i="276"/>
  <c r="J98" i="277"/>
  <c r="L98" i="277"/>
  <c r="M12" i="266"/>
  <c r="AC12" i="266"/>
  <c r="C12" i="266"/>
  <c r="AC35" i="266"/>
  <c r="M35" i="266"/>
  <c r="C35" i="266"/>
  <c r="P97" i="276"/>
  <c r="B97" i="277"/>
  <c r="F97" i="277" s="1"/>
  <c r="K97" i="277" s="1"/>
  <c r="C107" i="277"/>
  <c r="H107" i="277" s="1"/>
  <c r="C107" i="276"/>
  <c r="P59" i="276"/>
  <c r="B59" i="277"/>
  <c r="F59" i="277" s="1"/>
  <c r="K59" i="277" s="1"/>
  <c r="G59" i="277" s="1"/>
  <c r="Q59" i="277" s="1"/>
  <c r="C90" i="277"/>
  <c r="H90" i="277" s="1"/>
  <c r="C90" i="276"/>
  <c r="AD109" i="157"/>
  <c r="F109" i="276"/>
  <c r="D109" i="277" s="1"/>
  <c r="I109" i="277" s="1"/>
  <c r="C102" i="277"/>
  <c r="H102" i="277" s="1"/>
  <c r="C102" i="276"/>
  <c r="L68" i="96"/>
  <c r="L68" i="217"/>
  <c r="L94" i="217"/>
  <c r="L94" i="96"/>
  <c r="L100" i="217"/>
  <c r="L100" i="96"/>
  <c r="L104" i="217"/>
  <c r="L104" i="96"/>
  <c r="C77" i="276"/>
  <c r="B60" i="277"/>
  <c r="F60" i="277" s="1"/>
  <c r="K60" i="277" s="1"/>
  <c r="G60" i="277" s="1"/>
  <c r="Q60" i="277" s="1"/>
  <c r="P60" i="276"/>
  <c r="C78" i="277"/>
  <c r="H78" i="277" s="1"/>
  <c r="C78" i="276"/>
  <c r="D101" i="277"/>
  <c r="I101" i="277" s="1"/>
  <c r="C101" i="276"/>
  <c r="M36" i="266"/>
  <c r="AC36" i="266"/>
  <c r="AC61" i="266"/>
  <c r="M61" i="266"/>
  <c r="C61" i="266"/>
  <c r="B56" i="277"/>
  <c r="F56" i="277" s="1"/>
  <c r="K56" i="277" s="1"/>
  <c r="G56" i="277" s="1"/>
  <c r="Q56" i="277" s="1"/>
  <c r="P56" i="276"/>
  <c r="L102" i="277"/>
  <c r="J102" i="277" s="1"/>
  <c r="R63" i="217"/>
  <c r="R63" i="96"/>
  <c r="H25" i="96"/>
  <c r="H25" i="217"/>
  <c r="H49" i="217"/>
  <c r="H49" i="96"/>
  <c r="H62" i="91"/>
  <c r="L62" i="91"/>
  <c r="D62" i="217"/>
  <c r="D62" i="96"/>
  <c r="P60" i="91"/>
  <c r="H60" i="96"/>
  <c r="H60" i="217"/>
  <c r="P112" i="217"/>
  <c r="P112" i="96"/>
  <c r="Q78" i="217"/>
  <c r="Q78" i="96"/>
  <c r="Q84" i="217"/>
  <c r="Q84" i="96"/>
  <c r="Q94" i="217"/>
  <c r="Q94" i="96"/>
  <c r="Q100" i="217"/>
  <c r="Q100" i="96"/>
  <c r="Q106" i="217"/>
  <c r="Q106" i="96"/>
  <c r="B26" i="277"/>
  <c r="F26" i="277" s="1"/>
  <c r="K26" i="277" s="1"/>
  <c r="G26" i="277" s="1"/>
  <c r="Q26" i="277" s="1"/>
  <c r="P26" i="276"/>
  <c r="C72" i="276"/>
  <c r="L78" i="277"/>
  <c r="J78" i="277" s="1"/>
  <c r="AC51" i="266"/>
  <c r="M51" i="266"/>
  <c r="C51" i="266"/>
  <c r="P95" i="276"/>
  <c r="B95" i="277"/>
  <c r="F95" i="277" s="1"/>
  <c r="K95" i="277" s="1"/>
  <c r="G95" i="277" s="1"/>
  <c r="Q95" i="277" s="1"/>
  <c r="L93" i="277"/>
  <c r="J93" i="277" s="1"/>
  <c r="G93" i="277" s="1"/>
  <c r="Q93" i="277" s="1"/>
  <c r="G108" i="276"/>
  <c r="E108" i="277" s="1"/>
  <c r="AB108" i="157"/>
  <c r="AC22" i="266"/>
  <c r="M22" i="266"/>
  <c r="C22" i="266"/>
  <c r="C70" i="277"/>
  <c r="H70" i="277" s="1"/>
  <c r="C70" i="276"/>
  <c r="I71" i="96"/>
  <c r="I71" i="217"/>
  <c r="Q71" i="91"/>
  <c r="M66" i="217"/>
  <c r="M66" i="96"/>
  <c r="L77" i="217"/>
  <c r="L77" i="96"/>
  <c r="L79" i="217"/>
  <c r="L79" i="96"/>
  <c r="L81" i="217"/>
  <c r="L81" i="96"/>
  <c r="L83" i="217"/>
  <c r="L83" i="96"/>
  <c r="L85" i="217"/>
  <c r="L85" i="96"/>
  <c r="L87" i="217"/>
  <c r="L87" i="96"/>
  <c r="L89" i="217"/>
  <c r="L89" i="96"/>
  <c r="L91" i="217"/>
  <c r="L91" i="96"/>
  <c r="L93" i="217"/>
  <c r="L93" i="96"/>
  <c r="L95" i="217"/>
  <c r="L95" i="96"/>
  <c r="L97" i="217"/>
  <c r="L97" i="96"/>
  <c r="L99" i="217"/>
  <c r="L99" i="96"/>
  <c r="L101" i="217"/>
  <c r="L101" i="96"/>
  <c r="L103" i="217"/>
  <c r="L103" i="96"/>
  <c r="L105" i="217"/>
  <c r="L105" i="96"/>
  <c r="L107" i="217"/>
  <c r="L107" i="96"/>
  <c r="L109" i="217"/>
  <c r="L109" i="96"/>
  <c r="H69" i="217"/>
  <c r="P69" i="91"/>
  <c r="H69" i="96"/>
  <c r="B34" i="277"/>
  <c r="F34" i="277" s="1"/>
  <c r="K34" i="277" s="1"/>
  <c r="G34" i="277" s="1"/>
  <c r="Q34" i="277" s="1"/>
  <c r="P34" i="276"/>
  <c r="C98" i="277"/>
  <c r="H98" i="277" s="1"/>
  <c r="C98" i="276"/>
  <c r="B48" i="277"/>
  <c r="F48" i="277" s="1"/>
  <c r="K48" i="277" s="1"/>
  <c r="G48" i="277" s="1"/>
  <c r="Q48" i="277" s="1"/>
  <c r="P48" i="276"/>
  <c r="L81" i="277"/>
  <c r="J81" i="277"/>
  <c r="AC20" i="266"/>
  <c r="M20" i="266"/>
  <c r="G60" i="266"/>
  <c r="C88" i="276"/>
  <c r="AC43" i="266"/>
  <c r="M43" i="266"/>
  <c r="M66" i="266"/>
  <c r="C66" i="266"/>
  <c r="K24" i="266"/>
  <c r="K41" i="266"/>
  <c r="K57" i="266"/>
  <c r="I67" i="96"/>
  <c r="I67" i="217"/>
  <c r="Q67" i="91"/>
  <c r="H70" i="91"/>
  <c r="L70" i="91"/>
  <c r="D70" i="217"/>
  <c r="D70" i="96"/>
  <c r="L64" i="96"/>
  <c r="L64" i="217"/>
  <c r="R75" i="217"/>
  <c r="R75" i="96"/>
  <c r="R107" i="217"/>
  <c r="R107" i="96"/>
  <c r="L73" i="91"/>
  <c r="H73" i="91"/>
  <c r="D73" i="96"/>
  <c r="D73" i="217"/>
  <c r="Q85" i="217"/>
  <c r="Q85" i="96"/>
  <c r="Q91" i="217"/>
  <c r="Q91" i="96"/>
  <c r="Q101" i="217"/>
  <c r="Q101" i="96"/>
  <c r="Q109" i="217"/>
  <c r="Q109" i="96"/>
  <c r="Q75" i="217"/>
  <c r="Q75" i="96"/>
  <c r="C17" i="163"/>
  <c r="C33" i="163"/>
  <c r="C49" i="163"/>
  <c r="C65" i="163"/>
  <c r="C81" i="163"/>
  <c r="C97" i="163"/>
  <c r="C12" i="163"/>
  <c r="C28" i="163"/>
  <c r="C44" i="163"/>
  <c r="C60" i="163"/>
  <c r="C76" i="163"/>
  <c r="C92" i="163"/>
  <c r="C11" i="163"/>
  <c r="C27" i="163"/>
  <c r="C43" i="163"/>
  <c r="C59" i="163"/>
  <c r="C75" i="163"/>
  <c r="C91" i="163"/>
  <c r="C106" i="163"/>
  <c r="C22" i="163"/>
  <c r="C38" i="163"/>
  <c r="C54" i="163"/>
  <c r="C70" i="163"/>
  <c r="C86" i="163"/>
  <c r="C102" i="163"/>
  <c r="C123" i="163"/>
  <c r="C110" i="163"/>
  <c r="C126" i="163"/>
  <c r="C117" i="163"/>
  <c r="C131" i="163"/>
  <c r="C116" i="163"/>
  <c r="C134" i="163"/>
  <c r="I56" i="254"/>
  <c r="J55" i="254"/>
  <c r="G15" i="274"/>
  <c r="G13" i="274"/>
  <c r="C135" i="144"/>
  <c r="L58" i="103" s="1" a="1"/>
  <c r="K59" i="155" a="1"/>
  <c r="R61" i="217"/>
  <c r="R61" i="96"/>
  <c r="R66" i="96"/>
  <c r="R66" i="217"/>
  <c r="L78" i="217"/>
  <c r="L78" i="96"/>
  <c r="P82" i="91"/>
  <c r="H82" i="217"/>
  <c r="H82" i="96"/>
  <c r="P88" i="91"/>
  <c r="H88" i="217"/>
  <c r="H88" i="96"/>
  <c r="P92" i="91"/>
  <c r="H92" i="217"/>
  <c r="H92" i="96"/>
  <c r="L108" i="217"/>
  <c r="L108" i="96"/>
  <c r="T138" i="144"/>
  <c r="BJ100" i="144" s="1"/>
  <c r="BJ77" i="144"/>
  <c r="BJ74" i="144"/>
  <c r="BJ107" i="144"/>
  <c r="K29" i="266"/>
  <c r="K42" i="266"/>
  <c r="K46" i="266"/>
  <c r="AA56" i="211"/>
  <c r="AC56" i="211" s="1"/>
  <c r="B100" i="277"/>
  <c r="F100" i="277" s="1"/>
  <c r="K100" i="277" s="1"/>
  <c r="G100" i="277" s="1"/>
  <c r="Q100" i="277" s="1"/>
  <c r="P100" i="276"/>
  <c r="P80" i="91"/>
  <c r="H80" i="217"/>
  <c r="H80" i="96"/>
  <c r="P35" i="276"/>
  <c r="B35" i="277"/>
  <c r="F35" i="277" s="1"/>
  <c r="K35" i="277" s="1"/>
  <c r="G35" i="277" s="1"/>
  <c r="Q35" i="277" s="1"/>
  <c r="L59" i="6" a="1"/>
  <c r="K59" i="4" a="1"/>
  <c r="M32" i="266"/>
  <c r="C32" i="266"/>
  <c r="AC32" i="266"/>
  <c r="E17" i="266"/>
  <c r="AA64" i="211"/>
  <c r="AC64" i="211" s="1"/>
  <c r="B68" i="277"/>
  <c r="F68" i="277" s="1"/>
  <c r="K68" i="277" s="1"/>
  <c r="G68" i="277" s="1"/>
  <c r="Q68" i="277" s="1"/>
  <c r="P68" i="276"/>
  <c r="B104" i="277"/>
  <c r="F104" i="277" s="1"/>
  <c r="K104" i="277" s="1"/>
  <c r="G104" i="277" s="1"/>
  <c r="Q104" i="277" s="1"/>
  <c r="P104" i="276"/>
  <c r="D81" i="277"/>
  <c r="I81" i="277" s="1"/>
  <c r="C81" i="276"/>
  <c r="J47" i="275"/>
  <c r="W53" i="211"/>
  <c r="B54" i="211"/>
  <c r="AA54" i="211" s="1"/>
  <c r="AC54" i="211" s="1"/>
  <c r="AC26" i="266"/>
  <c r="M26" i="266"/>
  <c r="H65" i="217"/>
  <c r="P65" i="91"/>
  <c r="H65" i="96"/>
  <c r="H53" i="217"/>
  <c r="H53" i="96"/>
  <c r="P68" i="91"/>
  <c r="H68" i="96"/>
  <c r="H68" i="217"/>
  <c r="R91" i="217"/>
  <c r="R91" i="96"/>
  <c r="L90" i="217"/>
  <c r="L90" i="96"/>
  <c r="P94" i="91"/>
  <c r="H94" i="217"/>
  <c r="H94" i="96"/>
  <c r="P100" i="91"/>
  <c r="H100" i="217"/>
  <c r="H100" i="96"/>
  <c r="P104" i="91"/>
  <c r="H104" i="217"/>
  <c r="H104" i="96"/>
  <c r="AC59" i="266"/>
  <c r="M59" i="266"/>
  <c r="C36" i="266"/>
  <c r="AC18" i="266"/>
  <c r="M18" i="266"/>
  <c r="C18" i="266"/>
  <c r="P75" i="276"/>
  <c r="B75" i="277"/>
  <c r="F75" i="277" s="1"/>
  <c r="K75" i="277" s="1"/>
  <c r="G75" i="277" s="1"/>
  <c r="Q75" i="277" s="1"/>
  <c r="D69" i="277"/>
  <c r="I69" i="277" s="1"/>
  <c r="C69" i="276"/>
  <c r="R72" i="96"/>
  <c r="R72" i="217"/>
  <c r="R67" i="217"/>
  <c r="R67" i="96"/>
  <c r="R93" i="217"/>
  <c r="R93" i="96"/>
  <c r="H17" i="217"/>
  <c r="H17" i="96"/>
  <c r="I62" i="217"/>
  <c r="Q62" i="91"/>
  <c r="I62" i="96"/>
  <c r="F55" i="270"/>
  <c r="N56" i="270"/>
  <c r="R81" i="217"/>
  <c r="R81" i="96"/>
  <c r="H59" i="96"/>
  <c r="H59" i="217"/>
  <c r="P59" i="91"/>
  <c r="Q82" i="217"/>
  <c r="Q82" i="96"/>
  <c r="Q88" i="217"/>
  <c r="Q88" i="96"/>
  <c r="Q98" i="217"/>
  <c r="Q98" i="96"/>
  <c r="Q104" i="217"/>
  <c r="Q104" i="96"/>
  <c r="AC47" i="266"/>
  <c r="M47" i="266"/>
  <c r="C47" i="266"/>
  <c r="B36" i="277"/>
  <c r="F36" i="277" s="1"/>
  <c r="K36" i="277" s="1"/>
  <c r="G36" i="277" s="1"/>
  <c r="Q36" i="277" s="1"/>
  <c r="P36" i="276"/>
  <c r="P79" i="276"/>
  <c r="B79" i="277"/>
  <c r="F79" i="277" s="1"/>
  <c r="K79" i="277" s="1"/>
  <c r="G79" i="277" s="1"/>
  <c r="Q79" i="277" s="1"/>
  <c r="Q56" i="211"/>
  <c r="F57" i="211"/>
  <c r="M40" i="266"/>
  <c r="C40" i="266"/>
  <c r="AC40" i="266"/>
  <c r="K54" i="266"/>
  <c r="P27" i="276"/>
  <c r="B27" i="277"/>
  <c r="F27" i="277" s="1"/>
  <c r="K27" i="277" s="1"/>
  <c r="G27" i="277" s="1"/>
  <c r="Q27" i="277" s="1"/>
  <c r="R68" i="96"/>
  <c r="R68" i="217"/>
  <c r="E54" i="270"/>
  <c r="M55" i="270"/>
  <c r="M71" i="96"/>
  <c r="M71" i="217"/>
  <c r="H33" i="96"/>
  <c r="H33" i="217"/>
  <c r="H66" i="91"/>
  <c r="L66" i="91"/>
  <c r="D66" i="96"/>
  <c r="D66" i="217"/>
  <c r="R80" i="217"/>
  <c r="R80" i="96"/>
  <c r="M61" i="217"/>
  <c r="M61" i="96"/>
  <c r="L72" i="96"/>
  <c r="L72" i="217"/>
  <c r="N73" i="217"/>
  <c r="N73" i="96"/>
  <c r="R108" i="217"/>
  <c r="R108" i="96"/>
  <c r="H77" i="217"/>
  <c r="P77" i="91"/>
  <c r="H77" i="96"/>
  <c r="P79" i="91"/>
  <c r="H79" i="217"/>
  <c r="H79" i="96"/>
  <c r="P81" i="91"/>
  <c r="H81" i="217"/>
  <c r="H81" i="96"/>
  <c r="P83" i="91"/>
  <c r="H83" i="217"/>
  <c r="H83" i="96"/>
  <c r="P85" i="91"/>
  <c r="H85" i="217"/>
  <c r="H85" i="96"/>
  <c r="P87" i="91"/>
  <c r="H87" i="217"/>
  <c r="H87" i="96"/>
  <c r="P89" i="91"/>
  <c r="H89" i="217"/>
  <c r="H89" i="96"/>
  <c r="P91" i="91"/>
  <c r="H91" i="217"/>
  <c r="H91" i="96"/>
  <c r="P93" i="91"/>
  <c r="H93" i="217"/>
  <c r="H93" i="96"/>
  <c r="P95" i="91"/>
  <c r="H95" i="217"/>
  <c r="H95" i="96"/>
  <c r="P97" i="91"/>
  <c r="H97" i="217"/>
  <c r="H97" i="96"/>
  <c r="P99" i="91"/>
  <c r="H99" i="217"/>
  <c r="H99" i="96"/>
  <c r="P101" i="91"/>
  <c r="H101" i="217"/>
  <c r="H101" i="96"/>
  <c r="P103" i="91"/>
  <c r="H103" i="217"/>
  <c r="H103" i="96"/>
  <c r="P105" i="91"/>
  <c r="H105" i="217"/>
  <c r="H105" i="96"/>
  <c r="P107" i="91"/>
  <c r="H107" i="217"/>
  <c r="H107" i="96"/>
  <c r="H124" i="96" s="1"/>
  <c r="P109" i="91"/>
  <c r="H109" i="217"/>
  <c r="H109" i="96"/>
  <c r="P75" i="91"/>
  <c r="H75" i="96"/>
  <c r="H75" i="217"/>
  <c r="R109" i="217"/>
  <c r="R109" i="96"/>
  <c r="R94" i="217"/>
  <c r="R94" i="96"/>
  <c r="AE105" i="157"/>
  <c r="C59" i="266"/>
  <c r="AC53" i="266"/>
  <c r="M53" i="266"/>
  <c r="C53" i="266"/>
  <c r="B58" i="277"/>
  <c r="F58" i="277" s="1"/>
  <c r="K58" i="277" s="1"/>
  <c r="G58" i="277" s="1"/>
  <c r="Q58" i="277" s="1"/>
  <c r="P58" i="276"/>
  <c r="B84" i="277"/>
  <c r="F84" i="277" s="1"/>
  <c r="K84" i="277" s="1"/>
  <c r="G84" i="277" s="1"/>
  <c r="Q84" i="277" s="1"/>
  <c r="P84" i="276"/>
  <c r="J94" i="277"/>
  <c r="L94" i="277"/>
  <c r="AE72" i="157"/>
  <c r="R76" i="217"/>
  <c r="R76" i="96"/>
  <c r="M67" i="96"/>
  <c r="M67" i="217"/>
  <c r="H29" i="96"/>
  <c r="H29" i="217"/>
  <c r="H41" i="217"/>
  <c r="H41" i="96"/>
  <c r="I70" i="217"/>
  <c r="Q70" i="91"/>
  <c r="I70" i="96"/>
  <c r="P113" i="217"/>
  <c r="P113" i="96"/>
  <c r="P64" i="91"/>
  <c r="H64" i="96"/>
  <c r="H64" i="217"/>
  <c r="M73" i="217"/>
  <c r="M73" i="96"/>
  <c r="Q79" i="217"/>
  <c r="Q79" i="96"/>
  <c r="Q89" i="217"/>
  <c r="Q89" i="96"/>
  <c r="Q95" i="217"/>
  <c r="Q95" i="96"/>
  <c r="Q107" i="217"/>
  <c r="Q107" i="96"/>
  <c r="C21" i="163"/>
  <c r="C37" i="163"/>
  <c r="C53" i="163"/>
  <c r="C69" i="163"/>
  <c r="C85" i="163"/>
  <c r="C101" i="163"/>
  <c r="C16" i="163"/>
  <c r="C32" i="163"/>
  <c r="C48" i="163"/>
  <c r="C64" i="163"/>
  <c r="C80" i="163"/>
  <c r="C96" i="163"/>
  <c r="C15" i="163"/>
  <c r="C31" i="163"/>
  <c r="C47" i="163"/>
  <c r="C63" i="163"/>
  <c r="C79" i="163"/>
  <c r="C95" i="163"/>
  <c r="C10" i="163"/>
  <c r="C26" i="163"/>
  <c r="C42" i="163"/>
  <c r="C58" i="163"/>
  <c r="C74" i="163"/>
  <c r="C90" i="163"/>
  <c r="C111" i="163"/>
  <c r="C127" i="163"/>
  <c r="C114" i="163"/>
  <c r="C132" i="163"/>
  <c r="C121" i="163"/>
  <c r="C135" i="163"/>
  <c r="L59" i="85" s="1" a="1"/>
  <c r="C120" i="163"/>
  <c r="Y12" i="262"/>
  <c r="Y15" i="274"/>
  <c r="P78" i="91"/>
  <c r="H78" i="217"/>
  <c r="H78" i="96"/>
  <c r="L102" i="217"/>
  <c r="L102" i="96"/>
  <c r="P108" i="91"/>
  <c r="H108" i="217"/>
  <c r="H108" i="96"/>
  <c r="BJ84" i="144"/>
  <c r="BJ35" i="144"/>
  <c r="BJ112" i="144"/>
  <c r="BJ44" i="144"/>
  <c r="BJ40" i="144"/>
  <c r="BJ104" i="144"/>
  <c r="BJ49" i="144"/>
  <c r="BJ65" i="144"/>
  <c r="BJ113" i="144"/>
  <c r="BJ126" i="144"/>
  <c r="BJ46" i="144"/>
  <c r="BJ62" i="144"/>
  <c r="BJ110" i="144"/>
  <c r="BJ128" i="144"/>
  <c r="BJ79" i="144"/>
  <c r="BJ95" i="144"/>
  <c r="AE107" i="157"/>
  <c r="L67" i="277"/>
  <c r="J67" i="277"/>
  <c r="G67" i="277" s="1"/>
  <c r="Q67" i="277" s="1"/>
  <c r="L65" i="217"/>
  <c r="L65" i="96"/>
  <c r="P84" i="91"/>
  <c r="H84" i="217"/>
  <c r="H84" i="96"/>
  <c r="L105" i="277"/>
  <c r="J105" i="277" s="1"/>
  <c r="U56" i="211"/>
  <c r="J57" i="211"/>
  <c r="M19" i="266"/>
  <c r="C19" i="266"/>
  <c r="AC19" i="266"/>
  <c r="L97" i="277"/>
  <c r="J97" i="277" s="1"/>
  <c r="G97" i="277" s="1"/>
  <c r="Q97" i="277" s="1"/>
  <c r="C17" i="266"/>
  <c r="J17" i="266"/>
  <c r="B28" i="277"/>
  <c r="F28" i="277" s="1"/>
  <c r="K28" i="277" s="1"/>
  <c r="G28" i="277" s="1"/>
  <c r="Q28" i="277" s="1"/>
  <c r="P28" i="276"/>
  <c r="G64" i="276"/>
  <c r="E63" i="277"/>
  <c r="F63" i="276"/>
  <c r="D63" i="277" s="1"/>
  <c r="I63" i="277" s="1"/>
  <c r="E63" i="276"/>
  <c r="J74" i="277"/>
  <c r="L74" i="277"/>
  <c r="AC109" i="157"/>
  <c r="AE109" i="157" s="1"/>
  <c r="E109" i="276"/>
  <c r="C76" i="276"/>
  <c r="L80" i="217"/>
  <c r="L80" i="96"/>
  <c r="L84" i="217"/>
  <c r="L84" i="96"/>
  <c r="P90" i="91"/>
  <c r="H90" i="217"/>
  <c r="H90" i="96"/>
  <c r="B42" i="277"/>
  <c r="F42" i="277" s="1"/>
  <c r="K42" i="277" s="1"/>
  <c r="G42" i="277" s="1"/>
  <c r="Q42" i="277" s="1"/>
  <c r="P42" i="276"/>
  <c r="AC37" i="266"/>
  <c r="M37" i="266"/>
  <c r="C37" i="266"/>
  <c r="AC55" i="266"/>
  <c r="M55" i="266"/>
  <c r="C55" i="266"/>
  <c r="M56" i="266"/>
  <c r="C56" i="266"/>
  <c r="AC56" i="266"/>
  <c r="P47" i="276"/>
  <c r="B47" i="277"/>
  <c r="F47" i="277" s="1"/>
  <c r="K47" i="277" s="1"/>
  <c r="G47" i="277" s="1"/>
  <c r="Q47" i="277" s="1"/>
  <c r="P99" i="276"/>
  <c r="B99" i="277"/>
  <c r="F99" i="277" s="1"/>
  <c r="K99" i="277" s="1"/>
  <c r="G99" i="277" s="1"/>
  <c r="Q99" i="277" s="1"/>
  <c r="AC108" i="157"/>
  <c r="E108" i="276"/>
  <c r="P43" i="276"/>
  <c r="B43" i="277"/>
  <c r="F43" i="277" s="1"/>
  <c r="K43" i="277" s="1"/>
  <c r="G43" i="277" s="1"/>
  <c r="Q43" i="277" s="1"/>
  <c r="B80" i="277"/>
  <c r="F80" i="277" s="1"/>
  <c r="K80" i="277" s="1"/>
  <c r="G80" i="277" s="1"/>
  <c r="Q80" i="277" s="1"/>
  <c r="P80" i="276"/>
  <c r="L77" i="277"/>
  <c r="J77" i="277" s="1"/>
  <c r="C106" i="277"/>
  <c r="H106" i="277" s="1"/>
  <c r="C106" i="276"/>
  <c r="M52" i="266"/>
  <c r="AC52" i="266"/>
  <c r="K28" i="266"/>
  <c r="G55" i="270"/>
  <c r="R71" i="217"/>
  <c r="R71" i="96"/>
  <c r="H37" i="96"/>
  <c r="H37" i="217"/>
  <c r="L76" i="217"/>
  <c r="L76" i="96"/>
  <c r="R90" i="217"/>
  <c r="R90" i="96"/>
  <c r="E13" i="271"/>
  <c r="Q86" i="217"/>
  <c r="Q86" i="96"/>
  <c r="Q92" i="217"/>
  <c r="Q92" i="96"/>
  <c r="Q102" i="217"/>
  <c r="Q102" i="96"/>
  <c r="Q108" i="217"/>
  <c r="Q108" i="96"/>
  <c r="R55" i="211"/>
  <c r="G56" i="211"/>
  <c r="E65" i="266"/>
  <c r="AA112" i="211"/>
  <c r="AC112" i="211" s="1"/>
  <c r="D89" i="277"/>
  <c r="I89" i="277" s="1"/>
  <c r="C89" i="276"/>
  <c r="M27" i="266"/>
  <c r="C27" i="266"/>
  <c r="AC27" i="266"/>
  <c r="B92" i="277"/>
  <c r="F92" i="277" s="1"/>
  <c r="K92" i="277" s="1"/>
  <c r="G92" i="277" s="1"/>
  <c r="Q92" i="277" s="1"/>
  <c r="P92" i="276"/>
  <c r="C94" i="277"/>
  <c r="H94" i="277" s="1"/>
  <c r="C94" i="276"/>
  <c r="M44" i="266"/>
  <c r="C44" i="266"/>
  <c r="AC44" i="266"/>
  <c r="P31" i="276"/>
  <c r="B31" i="277"/>
  <c r="F31" i="277" s="1"/>
  <c r="K31" i="277" s="1"/>
  <c r="G31" i="277" s="1"/>
  <c r="Q31" i="277" s="1"/>
  <c r="L106" i="277"/>
  <c r="J106" i="277" s="1"/>
  <c r="K50" i="266"/>
  <c r="M60" i="266"/>
  <c r="C60" i="266"/>
  <c r="AC60" i="266"/>
  <c r="R62" i="96"/>
  <c r="R62" i="217"/>
  <c r="R59" i="217"/>
  <c r="R59" i="96"/>
  <c r="R65" i="217"/>
  <c r="R65" i="96"/>
  <c r="R89" i="217"/>
  <c r="R89" i="96"/>
  <c r="H56" i="270"/>
  <c r="Q57" i="270"/>
  <c r="I66" i="217"/>
  <c r="Q66" i="91"/>
  <c r="I66" i="96"/>
  <c r="L61" i="91"/>
  <c r="D61" i="217"/>
  <c r="H61" i="91"/>
  <c r="D61" i="96"/>
  <c r="P72" i="91"/>
  <c r="H72" i="96"/>
  <c r="H72" i="217"/>
  <c r="R73" i="91"/>
  <c r="J73" i="96"/>
  <c r="J73" i="217"/>
  <c r="G15" i="249"/>
  <c r="L69" i="217"/>
  <c r="L69" i="96"/>
  <c r="Q74" i="217"/>
  <c r="Q74" i="96"/>
  <c r="L86" i="217"/>
  <c r="L86" i="96"/>
  <c r="L96" i="217"/>
  <c r="L96" i="96"/>
  <c r="L106" i="217"/>
  <c r="L106" i="96"/>
  <c r="M23" i="266"/>
  <c r="C23" i="266"/>
  <c r="AC23" i="266"/>
  <c r="B15" i="277"/>
  <c r="F15" i="277" s="1"/>
  <c r="K15" i="277" s="1"/>
  <c r="P15" i="276"/>
  <c r="P87" i="276"/>
  <c r="B87" i="277"/>
  <c r="F87" i="277" s="1"/>
  <c r="K87" i="277" s="1"/>
  <c r="G87" i="277" s="1"/>
  <c r="Q87" i="277" s="1"/>
  <c r="C105" i="277"/>
  <c r="H105" i="277" s="1"/>
  <c r="C105" i="276"/>
  <c r="G12" i="266"/>
  <c r="G36" i="266"/>
  <c r="C20" i="266"/>
  <c r="M64" i="266"/>
  <c r="C64" i="266"/>
  <c r="AC64" i="266"/>
  <c r="B44" i="277"/>
  <c r="F44" i="277" s="1"/>
  <c r="K44" i="277" s="1"/>
  <c r="G44" i="277" s="1"/>
  <c r="Q44" i="277" s="1"/>
  <c r="P44" i="276"/>
  <c r="K43" i="266"/>
  <c r="AC14" i="266"/>
  <c r="C14" i="266"/>
  <c r="M14" i="266"/>
  <c r="L70" i="277"/>
  <c r="J70" i="277" s="1"/>
  <c r="J86" i="277"/>
  <c r="L86" i="277"/>
  <c r="K33" i="266"/>
  <c r="K49" i="266"/>
  <c r="Q65" i="217"/>
  <c r="Q65" i="96"/>
  <c r="R113" i="217"/>
  <c r="R113" i="96"/>
  <c r="D10" i="217"/>
  <c r="H10" i="91"/>
  <c r="D10" i="96"/>
  <c r="H21" i="217"/>
  <c r="H21" i="96"/>
  <c r="H57" i="217"/>
  <c r="H57" i="96"/>
  <c r="R79" i="217"/>
  <c r="R79" i="96"/>
  <c r="Q73" i="91"/>
  <c r="I73" i="217"/>
  <c r="I73" i="96"/>
  <c r="R92" i="217"/>
  <c r="R92" i="96"/>
  <c r="Q77" i="217"/>
  <c r="Q77" i="96"/>
  <c r="Q83" i="217"/>
  <c r="Q83" i="96"/>
  <c r="Q93" i="217"/>
  <c r="Q93" i="96"/>
  <c r="Q99" i="217"/>
  <c r="Q99" i="96"/>
  <c r="Q105" i="217"/>
  <c r="Q105" i="96"/>
  <c r="E13" i="268"/>
  <c r="C9" i="163"/>
  <c r="C25" i="163"/>
  <c r="C41" i="163"/>
  <c r="C57" i="163"/>
  <c r="C73" i="163"/>
  <c r="C89" i="163"/>
  <c r="C105" i="163"/>
  <c r="C20" i="163"/>
  <c r="C36" i="163"/>
  <c r="C52" i="163"/>
  <c r="C68" i="163"/>
  <c r="C84" i="163"/>
  <c r="C100" i="163"/>
  <c r="C19" i="163"/>
  <c r="C35" i="163"/>
  <c r="C51" i="163"/>
  <c r="C67" i="163"/>
  <c r="C83" i="163"/>
  <c r="C99" i="163"/>
  <c r="C14" i="163"/>
  <c r="C30" i="163"/>
  <c r="C46" i="163"/>
  <c r="C62" i="163"/>
  <c r="C78" i="163"/>
  <c r="C94" i="163"/>
  <c r="C115" i="163"/>
  <c r="C129" i="163"/>
  <c r="C118" i="163"/>
  <c r="C109" i="163"/>
  <c r="C125" i="163"/>
  <c r="C108" i="163"/>
  <c r="C124" i="163"/>
  <c r="G13" i="262"/>
  <c r="Y14" i="274"/>
  <c r="R88" i="217"/>
  <c r="R88" i="96"/>
  <c r="L98" i="217"/>
  <c r="L98" i="96"/>
  <c r="P102" i="91"/>
  <c r="H102" i="217"/>
  <c r="H102" i="96"/>
  <c r="BJ116" i="144"/>
  <c r="BJ10" i="144"/>
  <c r="BJ16" i="144"/>
  <c r="BJ64" i="144"/>
  <c r="BJ15" i="144"/>
  <c r="BJ60" i="144"/>
  <c r="BJ124" i="144"/>
  <c r="BJ20" i="144"/>
  <c r="BJ56" i="144"/>
  <c r="BJ120" i="144"/>
  <c r="BJ21" i="144"/>
  <c r="BJ37" i="144"/>
  <c r="BJ53" i="144"/>
  <c r="BJ69" i="144"/>
  <c r="BJ85" i="144"/>
  <c r="BJ101" i="144"/>
  <c r="BJ117" i="144"/>
  <c r="BJ127" i="144"/>
  <c r="BJ18" i="144"/>
  <c r="BJ34" i="144"/>
  <c r="BJ50" i="144"/>
  <c r="BJ66" i="144"/>
  <c r="BJ82" i="144"/>
  <c r="BJ98" i="144"/>
  <c r="BJ114" i="144"/>
  <c r="BJ132" i="144"/>
  <c r="BJ51" i="144"/>
  <c r="BJ67" i="144"/>
  <c r="BJ83" i="144"/>
  <c r="BJ99" i="144"/>
  <c r="BJ115" i="144"/>
  <c r="BJ133" i="144"/>
  <c r="AC13" i="266"/>
  <c r="C13" i="266"/>
  <c r="K25" i="266"/>
  <c r="B54" i="277"/>
  <c r="F54" i="277" s="1"/>
  <c r="K54" i="277" s="1"/>
  <c r="G54" i="277" s="1"/>
  <c r="Q54" i="277" s="1"/>
  <c r="P54" i="276"/>
  <c r="J82" i="277"/>
  <c r="L82" i="277"/>
  <c r="AE36" i="266"/>
  <c r="AD36" i="266"/>
  <c r="AC45" i="266"/>
  <c r="M45" i="266"/>
  <c r="C45" i="266"/>
  <c r="K58" i="266"/>
  <c r="AC63" i="266"/>
  <c r="M63" i="266"/>
  <c r="C63" i="266"/>
  <c r="B50" i="277"/>
  <c r="F50" i="277" s="1"/>
  <c r="K50" i="277" s="1"/>
  <c r="G50" i="277" s="1"/>
  <c r="Q50" i="277" s="1"/>
  <c r="P50" i="276"/>
  <c r="B52" i="277"/>
  <c r="F52" i="277" s="1"/>
  <c r="K52" i="277" s="1"/>
  <c r="G52" i="277" s="1"/>
  <c r="Q52" i="277" s="1"/>
  <c r="P52" i="276"/>
  <c r="P93" i="276"/>
  <c r="B93" i="277"/>
  <c r="F93" i="277" s="1"/>
  <c r="K93" i="277" s="1"/>
  <c r="J90" i="277"/>
  <c r="L90" i="277"/>
  <c r="F108" i="276"/>
  <c r="D108" i="277" s="1"/>
  <c r="I108" i="277" s="1"/>
  <c r="AD108" i="157"/>
  <c r="S55" i="211"/>
  <c r="H56" i="211"/>
  <c r="H125" i="276"/>
  <c r="Q59" i="96"/>
  <c r="Q59" i="217"/>
  <c r="R74" i="217"/>
  <c r="R74" i="96"/>
  <c r="M62" i="217"/>
  <c r="M62" i="96"/>
  <c r="H76" i="217"/>
  <c r="P76" i="91"/>
  <c r="H76" i="96"/>
  <c r="R112" i="217"/>
  <c r="R112" i="96"/>
  <c r="L60" i="96"/>
  <c r="L60" i="217"/>
  <c r="L59" i="96"/>
  <c r="L59" i="217"/>
  <c r="R77" i="217"/>
  <c r="R77" i="96"/>
  <c r="Q80" i="217"/>
  <c r="Q80" i="96"/>
  <c r="Q90" i="217"/>
  <c r="Q90" i="96"/>
  <c r="Q96" i="217"/>
  <c r="Q96" i="96"/>
  <c r="Z16" i="261"/>
  <c r="G15" i="261"/>
  <c r="Z15" i="261" s="1"/>
  <c r="M48" i="266"/>
  <c r="C48" i="266"/>
  <c r="AC48" i="266"/>
  <c r="D85" i="277"/>
  <c r="I85" i="277" s="1"/>
  <c r="C85" i="276"/>
  <c r="M30" i="266"/>
  <c r="AC30" i="266"/>
  <c r="C30" i="266"/>
  <c r="K46" i="275"/>
  <c r="V46" i="275" s="1"/>
  <c r="U45" i="275"/>
  <c r="AC31" i="266"/>
  <c r="M31" i="266"/>
  <c r="C31" i="266"/>
  <c r="C86" i="277"/>
  <c r="H86" i="277" s="1"/>
  <c r="C86" i="276"/>
  <c r="R69" i="217"/>
  <c r="R69" i="96"/>
  <c r="L56" i="270"/>
  <c r="Q72" i="217"/>
  <c r="Q72" i="96"/>
  <c r="H71" i="91"/>
  <c r="D71" i="96"/>
  <c r="L71" i="91"/>
  <c r="D71" i="217"/>
  <c r="P110" i="217"/>
  <c r="P110" i="96"/>
  <c r="H45" i="217"/>
  <c r="H45" i="96"/>
  <c r="Q61" i="91"/>
  <c r="I61" i="217"/>
  <c r="I61" i="96"/>
  <c r="L75" i="217"/>
  <c r="L75" i="96"/>
  <c r="P86" i="91"/>
  <c r="H86" i="217"/>
  <c r="H86" i="96"/>
  <c r="P96" i="91"/>
  <c r="H96" i="217"/>
  <c r="H96" i="96"/>
  <c r="P106" i="91"/>
  <c r="H106" i="217"/>
  <c r="H106" i="96"/>
  <c r="P103" i="276"/>
  <c r="B103" i="277"/>
  <c r="F103" i="277" s="1"/>
  <c r="K103" i="277" s="1"/>
  <c r="G103" i="277" s="1"/>
  <c r="Q103" i="277" s="1"/>
  <c r="D73" i="277"/>
  <c r="I73" i="277" s="1"/>
  <c r="C73" i="276"/>
  <c r="C65" i="266"/>
  <c r="J65" i="266"/>
  <c r="AD26" i="266"/>
  <c r="K38" i="266"/>
  <c r="G44" i="266"/>
  <c r="B32" i="277"/>
  <c r="F32" i="277" s="1"/>
  <c r="K32" i="277" s="1"/>
  <c r="G32" i="277" s="1"/>
  <c r="Q32" i="277" s="1"/>
  <c r="P32" i="276"/>
  <c r="P71" i="276"/>
  <c r="B71" i="277"/>
  <c r="F71" i="277" s="1"/>
  <c r="K71" i="277" s="1"/>
  <c r="G71" i="277" s="1"/>
  <c r="Q71" i="277" s="1"/>
  <c r="C74" i="277"/>
  <c r="H74" i="277" s="1"/>
  <c r="C74" i="276"/>
  <c r="AE52" i="266"/>
  <c r="AD52" i="266"/>
  <c r="P83" i="276"/>
  <c r="B83" i="277"/>
  <c r="F83" i="277" s="1"/>
  <c r="K83" i="277" s="1"/>
  <c r="G83" i="277" s="1"/>
  <c r="Q83" i="277" s="1"/>
  <c r="H67" i="91"/>
  <c r="D67" i="96"/>
  <c r="L67" i="91"/>
  <c r="D67" i="217"/>
  <c r="R78" i="217"/>
  <c r="R78" i="96"/>
  <c r="M70" i="217"/>
  <c r="M70" i="96"/>
  <c r="R57" i="270"/>
  <c r="I56" i="270"/>
  <c r="Q81" i="217"/>
  <c r="Q81" i="96"/>
  <c r="Q87" i="217"/>
  <c r="Q87" i="96"/>
  <c r="Q97" i="217"/>
  <c r="Q97" i="96"/>
  <c r="Q103" i="217"/>
  <c r="Q103" i="96"/>
  <c r="C13" i="163"/>
  <c r="C29" i="163"/>
  <c r="C45" i="163"/>
  <c r="C61" i="163"/>
  <c r="C77" i="163"/>
  <c r="C93" i="163"/>
  <c r="C107" i="163"/>
  <c r="C24" i="163"/>
  <c r="C40" i="163"/>
  <c r="C56" i="163"/>
  <c r="C72" i="163"/>
  <c r="C88" i="163"/>
  <c r="C104" i="163"/>
  <c r="C23" i="163"/>
  <c r="C39" i="163"/>
  <c r="C55" i="163"/>
  <c r="C71" i="163"/>
  <c r="C87" i="163"/>
  <c r="C103" i="163"/>
  <c r="C18" i="163"/>
  <c r="C34" i="163"/>
  <c r="C50" i="163"/>
  <c r="C66" i="163"/>
  <c r="C82" i="163"/>
  <c r="C98" i="163"/>
  <c r="C119" i="163"/>
  <c r="C133" i="163"/>
  <c r="C122" i="163"/>
  <c r="C113" i="163"/>
  <c r="C128" i="163"/>
  <c r="C112" i="163"/>
  <c r="C130" i="163"/>
  <c r="Z17" i="261"/>
  <c r="Z21" i="261"/>
  <c r="Z25" i="261"/>
  <c r="Y13" i="262"/>
  <c r="Y13" i="274"/>
  <c r="P74" i="217"/>
  <c r="P74" i="96"/>
  <c r="Q76" i="217"/>
  <c r="Q76" i="96"/>
  <c r="L82" i="217"/>
  <c r="L82" i="96"/>
  <c r="L88" i="217"/>
  <c r="L88" i="96"/>
  <c r="L92" i="217"/>
  <c r="L92" i="96"/>
  <c r="P98" i="91"/>
  <c r="H98" i="217"/>
  <c r="H98" i="96"/>
  <c r="BJ19" i="144"/>
  <c r="BJ68" i="144"/>
  <c r="BJ24" i="144"/>
  <c r="BJ80" i="144"/>
  <c r="BJ23" i="144"/>
  <c r="BJ76" i="144"/>
  <c r="BJ134" i="144"/>
  <c r="BJ28" i="144"/>
  <c r="BJ72" i="144"/>
  <c r="BJ130" i="144"/>
  <c r="BJ25" i="144"/>
  <c r="BJ41" i="144"/>
  <c r="BJ57" i="144"/>
  <c r="BJ73" i="144"/>
  <c r="BJ89" i="144"/>
  <c r="BJ105" i="144"/>
  <c r="BJ121" i="144"/>
  <c r="BJ131" i="144"/>
  <c r="BJ22" i="144"/>
  <c r="BJ38" i="144"/>
  <c r="BJ54" i="144"/>
  <c r="BJ70" i="144"/>
  <c r="BJ86" i="144"/>
  <c r="BJ102" i="144"/>
  <c r="BJ118" i="144"/>
  <c r="BJ39" i="144"/>
  <c r="BJ55" i="144"/>
  <c r="BJ71" i="144"/>
  <c r="BJ87" i="144"/>
  <c r="BJ103" i="144"/>
  <c r="BJ119" i="144"/>
  <c r="K59" i="161" l="1" a="1"/>
  <c r="BJ75" i="144"/>
  <c r="BJ42" i="144"/>
  <c r="BJ45" i="144"/>
  <c r="BJ31" i="144"/>
  <c r="BJ129" i="144"/>
  <c r="BJ63" i="144"/>
  <c r="BJ94" i="144"/>
  <c r="BJ30" i="144"/>
  <c r="BJ97" i="144"/>
  <c r="BJ33" i="144"/>
  <c r="BJ12" i="144"/>
  <c r="BJ48" i="144"/>
  <c r="BJ43" i="144"/>
  <c r="BJ135" i="144"/>
  <c r="BJ13" i="144"/>
  <c r="BJ27" i="144"/>
  <c r="BJ111" i="144"/>
  <c r="BJ47" i="144"/>
  <c r="BJ78" i="144"/>
  <c r="BJ14" i="144"/>
  <c r="BJ81" i="144"/>
  <c r="BJ17" i="144"/>
  <c r="BJ108" i="144"/>
  <c r="BJ11" i="144"/>
  <c r="BJ106" i="144"/>
  <c r="BJ109" i="144"/>
  <c r="BJ36" i="144"/>
  <c r="E110" i="276"/>
  <c r="AC110" i="157"/>
  <c r="L60" i="103"/>
  <c r="L64" i="103"/>
  <c r="L68" i="103"/>
  <c r="L72" i="103"/>
  <c r="L76" i="103"/>
  <c r="L80" i="103"/>
  <c r="L84" i="103"/>
  <c r="L88" i="103"/>
  <c r="L92" i="103"/>
  <c r="L96" i="103"/>
  <c r="L100" i="103"/>
  <c r="L104" i="103"/>
  <c r="L108" i="103"/>
  <c r="L112" i="103"/>
  <c r="L61" i="103"/>
  <c r="L65" i="103"/>
  <c r="L69" i="103"/>
  <c r="L73" i="103"/>
  <c r="L77" i="103"/>
  <c r="L81" i="103"/>
  <c r="L85" i="103"/>
  <c r="L89" i="103"/>
  <c r="L93" i="103"/>
  <c r="L97" i="103"/>
  <c r="L101" i="103"/>
  <c r="L105" i="103"/>
  <c r="L109" i="103"/>
  <c r="L58" i="103"/>
  <c r="L62" i="103"/>
  <c r="L66" i="103"/>
  <c r="L70" i="103"/>
  <c r="L74" i="103"/>
  <c r="L78" i="103"/>
  <c r="L82" i="103"/>
  <c r="L86" i="103"/>
  <c r="L90" i="103"/>
  <c r="L94" i="103"/>
  <c r="L98" i="103"/>
  <c r="L102" i="103"/>
  <c r="L106" i="103"/>
  <c r="L110" i="103"/>
  <c r="L67" i="103"/>
  <c r="L83" i="103"/>
  <c r="L99" i="103"/>
  <c r="L71" i="103"/>
  <c r="L87" i="103"/>
  <c r="L103" i="103"/>
  <c r="L59" i="103"/>
  <c r="L75" i="103"/>
  <c r="L91" i="103"/>
  <c r="L107" i="103"/>
  <c r="L63" i="103"/>
  <c r="L79" i="103"/>
  <c r="L95" i="103"/>
  <c r="L111" i="103"/>
  <c r="K65" i="266"/>
  <c r="L71" i="96"/>
  <c r="L71" i="217"/>
  <c r="B86" i="277"/>
  <c r="F86" i="277" s="1"/>
  <c r="K86" i="277" s="1"/>
  <c r="G86" i="277" s="1"/>
  <c r="Q86" i="277" s="1"/>
  <c r="P86" i="276"/>
  <c r="S54" i="211"/>
  <c r="H55" i="211"/>
  <c r="K63" i="266"/>
  <c r="P105" i="276"/>
  <c r="B105" i="277"/>
  <c r="F105" i="277" s="1"/>
  <c r="K105" i="277" s="1"/>
  <c r="H61" i="217"/>
  <c r="P61" i="91"/>
  <c r="H61" i="96"/>
  <c r="Q66" i="217"/>
  <c r="Q66" i="96"/>
  <c r="B94" i="277"/>
  <c r="F94" i="277" s="1"/>
  <c r="K94" i="277" s="1"/>
  <c r="P94" i="276"/>
  <c r="R54" i="211"/>
  <c r="G55" i="211"/>
  <c r="G54" i="270"/>
  <c r="B106" i="277"/>
  <c r="F106" i="277" s="1"/>
  <c r="K106" i="277" s="1"/>
  <c r="P106" i="276"/>
  <c r="C108" i="277"/>
  <c r="H108" i="277" s="1"/>
  <c r="C108" i="276"/>
  <c r="K37" i="266"/>
  <c r="B76" i="277"/>
  <c r="F76" i="277" s="1"/>
  <c r="K76" i="277" s="1"/>
  <c r="G76" i="277" s="1"/>
  <c r="Q76" i="277" s="1"/>
  <c r="P76" i="276"/>
  <c r="E64" i="277"/>
  <c r="G65" i="276"/>
  <c r="F64" i="276"/>
  <c r="D64" i="277" s="1"/>
  <c r="I64" i="277" s="1"/>
  <c r="E64" i="276"/>
  <c r="K17" i="266"/>
  <c r="U55" i="211"/>
  <c r="J56" i="211"/>
  <c r="L111" i="85"/>
  <c r="L64" i="271" s="1"/>
  <c r="L110" i="85"/>
  <c r="L106" i="85"/>
  <c r="L102" i="85"/>
  <c r="L98" i="85"/>
  <c r="L94" i="85"/>
  <c r="L90" i="85"/>
  <c r="L86" i="85"/>
  <c r="L82" i="85"/>
  <c r="L78" i="85"/>
  <c r="L74" i="85"/>
  <c r="L70" i="85"/>
  <c r="L66" i="85"/>
  <c r="L62" i="85"/>
  <c r="L109" i="85"/>
  <c r="L105" i="85"/>
  <c r="L101" i="85"/>
  <c r="L97" i="85"/>
  <c r="L93" i="85"/>
  <c r="L89" i="85"/>
  <c r="L85" i="85"/>
  <c r="L81" i="85"/>
  <c r="L77" i="85"/>
  <c r="L73" i="85"/>
  <c r="L69" i="85"/>
  <c r="L65" i="85"/>
  <c r="L61" i="85"/>
  <c r="L113" i="85"/>
  <c r="L108" i="85"/>
  <c r="L104" i="85"/>
  <c r="L100" i="85"/>
  <c r="L96" i="85"/>
  <c r="L92" i="85"/>
  <c r="L88" i="85"/>
  <c r="L84" i="85"/>
  <c r="L80" i="85"/>
  <c r="L76" i="85"/>
  <c r="L72" i="85"/>
  <c r="L68" i="85"/>
  <c r="L64" i="85"/>
  <c r="L60" i="85"/>
  <c r="L112" i="85"/>
  <c r="L107" i="85"/>
  <c r="L103" i="85"/>
  <c r="L99" i="85"/>
  <c r="L95" i="85"/>
  <c r="L91" i="85"/>
  <c r="L87" i="85"/>
  <c r="L83" i="85"/>
  <c r="L79" i="85"/>
  <c r="L75" i="85"/>
  <c r="L71" i="85"/>
  <c r="L67" i="85"/>
  <c r="L63" i="85"/>
  <c r="L59" i="85"/>
  <c r="K53" i="266"/>
  <c r="P105" i="217"/>
  <c r="P105" i="96"/>
  <c r="P97" i="217"/>
  <c r="P97" i="96"/>
  <c r="P89" i="217"/>
  <c r="P89" i="96"/>
  <c r="P81" i="217"/>
  <c r="P81" i="96"/>
  <c r="P66" i="91"/>
  <c r="H66" i="96"/>
  <c r="H66" i="217"/>
  <c r="K40" i="266"/>
  <c r="K47" i="266"/>
  <c r="K36" i="266"/>
  <c r="P94" i="217"/>
  <c r="P94" i="96"/>
  <c r="W52" i="211"/>
  <c r="B53" i="211"/>
  <c r="AA53" i="211" s="1"/>
  <c r="AC53" i="211" s="1"/>
  <c r="P81" i="276"/>
  <c r="B81" i="277"/>
  <c r="F81" i="277" s="1"/>
  <c r="K81" i="277" s="1"/>
  <c r="L63" i="6"/>
  <c r="L67" i="6"/>
  <c r="L71" i="6"/>
  <c r="L75" i="6"/>
  <c r="L79" i="6"/>
  <c r="L83" i="6"/>
  <c r="L87" i="6"/>
  <c r="L91" i="6"/>
  <c r="L95" i="6"/>
  <c r="L99" i="6"/>
  <c r="L103" i="6"/>
  <c r="L107" i="6"/>
  <c r="L111" i="6"/>
  <c r="L60" i="6"/>
  <c r="L64" i="6"/>
  <c r="L68" i="6"/>
  <c r="L72" i="6"/>
  <c r="L76" i="6"/>
  <c r="L80" i="6"/>
  <c r="L84" i="6"/>
  <c r="L88" i="6"/>
  <c r="L92" i="6"/>
  <c r="L96" i="6"/>
  <c r="L100" i="6"/>
  <c r="L104" i="6"/>
  <c r="L108" i="6"/>
  <c r="L112" i="6"/>
  <c r="L61" i="6"/>
  <c r="L65" i="6"/>
  <c r="L69" i="6"/>
  <c r="L73" i="6"/>
  <c r="L77" i="6"/>
  <c r="L81" i="6"/>
  <c r="L85" i="6"/>
  <c r="L89" i="6"/>
  <c r="L93" i="6"/>
  <c r="L97" i="6"/>
  <c r="L101" i="6"/>
  <c r="L105" i="6"/>
  <c r="L109" i="6"/>
  <c r="L113" i="6"/>
  <c r="L62" i="6"/>
  <c r="L66" i="6"/>
  <c r="L70" i="6"/>
  <c r="L74" i="6"/>
  <c r="L78" i="6"/>
  <c r="L82" i="6"/>
  <c r="L86" i="6"/>
  <c r="L90" i="6"/>
  <c r="L94" i="6"/>
  <c r="L98" i="6"/>
  <c r="L102" i="6"/>
  <c r="L106" i="6"/>
  <c r="L110" i="6"/>
  <c r="L59" i="6"/>
  <c r="P82" i="217"/>
  <c r="P82" i="96"/>
  <c r="K111" i="155"/>
  <c r="S111" i="155" s="1"/>
  <c r="K109" i="155"/>
  <c r="S109" i="155" s="1"/>
  <c r="K107" i="155"/>
  <c r="S107" i="155" s="1"/>
  <c r="K105" i="155"/>
  <c r="S105" i="155" s="1"/>
  <c r="K103" i="155"/>
  <c r="S103" i="155" s="1"/>
  <c r="K101" i="155"/>
  <c r="S101" i="155" s="1"/>
  <c r="K99" i="155"/>
  <c r="S99" i="155" s="1"/>
  <c r="K97" i="155"/>
  <c r="S97" i="155" s="1"/>
  <c r="K95" i="155"/>
  <c r="S95" i="155" s="1"/>
  <c r="K93" i="155"/>
  <c r="S93" i="155" s="1"/>
  <c r="K91" i="155"/>
  <c r="S91" i="155" s="1"/>
  <c r="K89" i="155"/>
  <c r="S89" i="155" s="1"/>
  <c r="K87" i="155"/>
  <c r="S87" i="155" s="1"/>
  <c r="K85" i="155"/>
  <c r="S85" i="155" s="1"/>
  <c r="K83" i="155"/>
  <c r="S83" i="155" s="1"/>
  <c r="K81" i="155"/>
  <c r="S81" i="155" s="1"/>
  <c r="K79" i="155"/>
  <c r="S79" i="155" s="1"/>
  <c r="K77" i="155"/>
  <c r="S77" i="155" s="1"/>
  <c r="K75" i="155"/>
  <c r="S75" i="155" s="1"/>
  <c r="K73" i="155"/>
  <c r="S73" i="155" s="1"/>
  <c r="K71" i="155"/>
  <c r="S71" i="155" s="1"/>
  <c r="K69" i="155"/>
  <c r="S69" i="155" s="1"/>
  <c r="K67" i="155"/>
  <c r="S67" i="155" s="1"/>
  <c r="K65" i="155"/>
  <c r="S65" i="155" s="1"/>
  <c r="K63" i="155"/>
  <c r="S63" i="155" s="1"/>
  <c r="K61" i="155"/>
  <c r="S61" i="155" s="1"/>
  <c r="K59" i="155"/>
  <c r="S59" i="155" s="1"/>
  <c r="K108" i="155"/>
  <c r="S108" i="155" s="1"/>
  <c r="K94" i="155"/>
  <c r="S94" i="155" s="1"/>
  <c r="K92" i="155"/>
  <c r="S92" i="155" s="1"/>
  <c r="K78" i="155"/>
  <c r="S78" i="155" s="1"/>
  <c r="K76" i="155"/>
  <c r="S76" i="155" s="1"/>
  <c r="K62" i="155"/>
  <c r="S62" i="155" s="1"/>
  <c r="K60" i="155"/>
  <c r="S60" i="155" s="1"/>
  <c r="K106" i="155"/>
  <c r="S106" i="155" s="1"/>
  <c r="K104" i="155"/>
  <c r="S104" i="155" s="1"/>
  <c r="K90" i="155"/>
  <c r="S90" i="155" s="1"/>
  <c r="K88" i="155"/>
  <c r="S88" i="155" s="1"/>
  <c r="K74" i="155"/>
  <c r="S74" i="155" s="1"/>
  <c r="K72" i="155"/>
  <c r="S72" i="155" s="1"/>
  <c r="K102" i="155"/>
  <c r="S102" i="155" s="1"/>
  <c r="K100" i="155"/>
  <c r="S100" i="155" s="1"/>
  <c r="K86" i="155"/>
  <c r="S86" i="155" s="1"/>
  <c r="K84" i="155"/>
  <c r="S84" i="155" s="1"/>
  <c r="K70" i="155"/>
  <c r="S70" i="155" s="1"/>
  <c r="K68" i="155"/>
  <c r="S68" i="155" s="1"/>
  <c r="K110" i="155"/>
  <c r="S110" i="155" s="1"/>
  <c r="K98" i="155"/>
  <c r="S98" i="155" s="1"/>
  <c r="K96" i="155"/>
  <c r="S96" i="155" s="1"/>
  <c r="K82" i="155"/>
  <c r="S82" i="155" s="1"/>
  <c r="K80" i="155"/>
  <c r="S80" i="155" s="1"/>
  <c r="K66" i="155"/>
  <c r="S66" i="155" s="1"/>
  <c r="K64" i="155"/>
  <c r="S64" i="155" s="1"/>
  <c r="L73" i="96"/>
  <c r="L73" i="217"/>
  <c r="B70" i="277"/>
  <c r="F70" i="277" s="1"/>
  <c r="K70" i="277" s="1"/>
  <c r="P70" i="276"/>
  <c r="B72" i="277"/>
  <c r="F72" i="277" s="1"/>
  <c r="K72" i="277" s="1"/>
  <c r="G72" i="277" s="1"/>
  <c r="Q72" i="277" s="1"/>
  <c r="P72" i="276"/>
  <c r="L62" i="96"/>
  <c r="L62" i="217"/>
  <c r="B78" i="277"/>
  <c r="F78" i="277" s="1"/>
  <c r="K78" i="277" s="1"/>
  <c r="P78" i="276"/>
  <c r="P77" i="276"/>
  <c r="B77" i="277"/>
  <c r="F77" i="277" s="1"/>
  <c r="K77" i="277" s="1"/>
  <c r="G77" i="277" s="1"/>
  <c r="Q77" i="277" s="1"/>
  <c r="K12" i="266"/>
  <c r="P98" i="217"/>
  <c r="P98" i="96"/>
  <c r="R56" i="270"/>
  <c r="I55" i="270"/>
  <c r="P73" i="276"/>
  <c r="B73" i="277"/>
  <c r="F73" i="277" s="1"/>
  <c r="K73" i="277" s="1"/>
  <c r="P86" i="217"/>
  <c r="P86" i="96"/>
  <c r="G109" i="276"/>
  <c r="E109" i="277" s="1"/>
  <c r="AB109" i="157"/>
  <c r="K48" i="266"/>
  <c r="P76" i="217"/>
  <c r="P76" i="96"/>
  <c r="K45" i="266"/>
  <c r="K20" i="266"/>
  <c r="G105" i="277"/>
  <c r="Q105" i="277" s="1"/>
  <c r="K60" i="266"/>
  <c r="G94" i="277"/>
  <c r="Q94" i="277" s="1"/>
  <c r="K27" i="266"/>
  <c r="G106" i="277"/>
  <c r="Q106" i="277" s="1"/>
  <c r="AE108" i="157"/>
  <c r="K55" i="266"/>
  <c r="C109" i="277"/>
  <c r="H109" i="277" s="1"/>
  <c r="C109" i="276"/>
  <c r="C63" i="277"/>
  <c r="H63" i="277" s="1"/>
  <c r="C63" i="276"/>
  <c r="AE17" i="266"/>
  <c r="AD17" i="266"/>
  <c r="K19" i="266"/>
  <c r="P84" i="217"/>
  <c r="P84" i="96"/>
  <c r="P107" i="217"/>
  <c r="P107" i="96"/>
  <c r="P99" i="217"/>
  <c r="P99" i="96"/>
  <c r="P91" i="217"/>
  <c r="P91" i="96"/>
  <c r="P83" i="217"/>
  <c r="P83" i="96"/>
  <c r="P77" i="217"/>
  <c r="P77" i="96"/>
  <c r="L55" i="270"/>
  <c r="F54" i="270"/>
  <c r="N55" i="270"/>
  <c r="P69" i="276"/>
  <c r="B69" i="277"/>
  <c r="F69" i="277" s="1"/>
  <c r="K69" i="277" s="1"/>
  <c r="G69" i="277" s="1"/>
  <c r="Q69" i="277" s="1"/>
  <c r="K18" i="266"/>
  <c r="P100" i="217"/>
  <c r="P100" i="96"/>
  <c r="G81" i="277"/>
  <c r="Q81" i="277" s="1"/>
  <c r="K32" i="266"/>
  <c r="P80" i="217"/>
  <c r="P80" i="96"/>
  <c r="BJ123" i="144"/>
  <c r="BJ59" i="144"/>
  <c r="BJ90" i="144"/>
  <c r="BJ26" i="144"/>
  <c r="BJ93" i="144"/>
  <c r="BJ29" i="144"/>
  <c r="BJ9" i="144"/>
  <c r="BJ96" i="144"/>
  <c r="BJ52" i="144"/>
  <c r="P88" i="217"/>
  <c r="P88" i="96"/>
  <c r="I55" i="254"/>
  <c r="J54" i="254"/>
  <c r="L70" i="96"/>
  <c r="L70" i="217"/>
  <c r="K66" i="266"/>
  <c r="Q71" i="96"/>
  <c r="Q71" i="217"/>
  <c r="G70" i="277"/>
  <c r="Q70" i="277" s="1"/>
  <c r="P60" i="96"/>
  <c r="P60" i="217"/>
  <c r="P62" i="91"/>
  <c r="H62" i="96"/>
  <c r="H62" i="217"/>
  <c r="K61" i="266"/>
  <c r="G78" i="277"/>
  <c r="Q78" i="277" s="1"/>
  <c r="B102" i="277"/>
  <c r="F102" i="277" s="1"/>
  <c r="K102" i="277" s="1"/>
  <c r="P102" i="276"/>
  <c r="B90" i="277"/>
  <c r="F90" i="277" s="1"/>
  <c r="K90" i="277" s="1"/>
  <c r="G90" i="277" s="1"/>
  <c r="Q90" i="277" s="1"/>
  <c r="P90" i="276"/>
  <c r="P107" i="276"/>
  <c r="B107" i="277"/>
  <c r="F107" i="277" s="1"/>
  <c r="K107" i="277" s="1"/>
  <c r="K35" i="266"/>
  <c r="B82" i="277"/>
  <c r="F82" i="277" s="1"/>
  <c r="K82" i="277" s="1"/>
  <c r="P82" i="276"/>
  <c r="K39" i="266"/>
  <c r="L67" i="96"/>
  <c r="L67" i="217"/>
  <c r="H67" i="96"/>
  <c r="H67" i="217"/>
  <c r="P67" i="91"/>
  <c r="G73" i="277"/>
  <c r="Q73" i="277" s="1"/>
  <c r="P96" i="217"/>
  <c r="P96" i="96"/>
  <c r="Q61" i="96"/>
  <c r="Q61" i="217"/>
  <c r="H71" i="96"/>
  <c r="H71" i="217"/>
  <c r="P71" i="91"/>
  <c r="K31" i="266"/>
  <c r="U46" i="275"/>
  <c r="K47" i="275"/>
  <c r="P85" i="276"/>
  <c r="B85" i="277"/>
  <c r="F85" i="277" s="1"/>
  <c r="K85" i="277" s="1"/>
  <c r="G85" i="277" s="1"/>
  <c r="Q85" i="277" s="1"/>
  <c r="Q73" i="217"/>
  <c r="Q73" i="96"/>
  <c r="M15" i="266"/>
  <c r="P72" i="96"/>
  <c r="P72" i="217"/>
  <c r="L61" i="217"/>
  <c r="L61" i="96"/>
  <c r="K44" i="266"/>
  <c r="AC65" i="266"/>
  <c r="M65" i="266"/>
  <c r="O56" i="270"/>
  <c r="P108" i="217"/>
  <c r="P108" i="96"/>
  <c r="P109" i="217"/>
  <c r="P109" i="96"/>
  <c r="P101" i="217"/>
  <c r="P101" i="96"/>
  <c r="P93" i="217"/>
  <c r="P93" i="96"/>
  <c r="P85" i="217"/>
  <c r="P85" i="96"/>
  <c r="P104" i="217"/>
  <c r="P104" i="96"/>
  <c r="W46" i="275"/>
  <c r="BJ32" i="144"/>
  <c r="P92" i="217"/>
  <c r="P92" i="96"/>
  <c r="H70" i="217"/>
  <c r="P70" i="91"/>
  <c r="H70" i="96"/>
  <c r="B88" i="277"/>
  <c r="F88" i="277" s="1"/>
  <c r="K88" i="277" s="1"/>
  <c r="G88" i="277" s="1"/>
  <c r="Q88" i="277" s="1"/>
  <c r="P88" i="276"/>
  <c r="B98" i="277"/>
  <c r="F98" i="277" s="1"/>
  <c r="K98" i="277" s="1"/>
  <c r="P98" i="276"/>
  <c r="K22" i="266"/>
  <c r="J108" i="277"/>
  <c r="L108" i="277"/>
  <c r="P101" i="276"/>
  <c r="B101" i="277"/>
  <c r="F101" i="277" s="1"/>
  <c r="K101" i="277" s="1"/>
  <c r="G101" i="277" s="1"/>
  <c r="Q101" i="277" s="1"/>
  <c r="G102" i="277"/>
  <c r="Q102" i="277" s="1"/>
  <c r="G107" i="277"/>
  <c r="Q107" i="277" s="1"/>
  <c r="M13" i="266"/>
  <c r="G82" i="277"/>
  <c r="Q82" i="277" s="1"/>
  <c r="B74" i="277"/>
  <c r="F74" i="277" s="1"/>
  <c r="K74" i="277" s="1"/>
  <c r="G74" i="277" s="1"/>
  <c r="Q74" i="277" s="1"/>
  <c r="P74" i="276"/>
  <c r="P106" i="217"/>
  <c r="P106" i="96"/>
  <c r="K30" i="266"/>
  <c r="P102" i="217"/>
  <c r="P102" i="96"/>
  <c r="K14" i="266"/>
  <c r="K64" i="266"/>
  <c r="K23" i="266"/>
  <c r="R73" i="96"/>
  <c r="R73" i="217"/>
  <c r="H55" i="270"/>
  <c r="Q56" i="270"/>
  <c r="P89" i="276"/>
  <c r="B89" i="277"/>
  <c r="F89" i="277" s="1"/>
  <c r="K89" i="277" s="1"/>
  <c r="G89" i="277" s="1"/>
  <c r="Q89" i="277" s="1"/>
  <c r="P56" i="270"/>
  <c r="K56" i="266"/>
  <c r="P90" i="217"/>
  <c r="P90" i="96"/>
  <c r="L63" i="277"/>
  <c r="J63" i="277" s="1"/>
  <c r="P78" i="217"/>
  <c r="P78" i="96"/>
  <c r="K111" i="161"/>
  <c r="S111" i="161" s="1"/>
  <c r="K107" i="161"/>
  <c r="S107" i="161" s="1"/>
  <c r="K103" i="161"/>
  <c r="S103" i="161" s="1"/>
  <c r="K99" i="161"/>
  <c r="S99" i="161" s="1"/>
  <c r="K95" i="161"/>
  <c r="S95" i="161" s="1"/>
  <c r="K91" i="161"/>
  <c r="S91" i="161" s="1"/>
  <c r="K87" i="161"/>
  <c r="S87" i="161" s="1"/>
  <c r="K83" i="161"/>
  <c r="S83" i="161" s="1"/>
  <c r="K79" i="161"/>
  <c r="S79" i="161" s="1"/>
  <c r="K75" i="161"/>
  <c r="S75" i="161" s="1"/>
  <c r="K71" i="161"/>
  <c r="S71" i="161" s="1"/>
  <c r="K67" i="161"/>
  <c r="S67" i="161" s="1"/>
  <c r="K63" i="161"/>
  <c r="S63" i="161" s="1"/>
  <c r="K59" i="161"/>
  <c r="S59" i="161" s="1"/>
  <c r="K110" i="161"/>
  <c r="S110" i="161" s="1"/>
  <c r="K106" i="161"/>
  <c r="S106" i="161" s="1"/>
  <c r="K102" i="161"/>
  <c r="S102" i="161" s="1"/>
  <c r="K98" i="161"/>
  <c r="S98" i="161" s="1"/>
  <c r="K94" i="161"/>
  <c r="S94" i="161" s="1"/>
  <c r="K90" i="161"/>
  <c r="S90" i="161" s="1"/>
  <c r="K86" i="161"/>
  <c r="S86" i="161" s="1"/>
  <c r="K82" i="161"/>
  <c r="S82" i="161" s="1"/>
  <c r="K78" i="161"/>
  <c r="S78" i="161" s="1"/>
  <c r="K74" i="161"/>
  <c r="S74" i="161" s="1"/>
  <c r="K70" i="161"/>
  <c r="S70" i="161" s="1"/>
  <c r="K66" i="161"/>
  <c r="S66" i="161" s="1"/>
  <c r="K62" i="161"/>
  <c r="S62" i="161" s="1"/>
  <c r="K109" i="161"/>
  <c r="S109" i="161" s="1"/>
  <c r="K105" i="161"/>
  <c r="S105" i="161" s="1"/>
  <c r="K101" i="161"/>
  <c r="S101" i="161" s="1"/>
  <c r="K97" i="161"/>
  <c r="S97" i="161" s="1"/>
  <c r="K93" i="161"/>
  <c r="S93" i="161" s="1"/>
  <c r="K89" i="161"/>
  <c r="S89" i="161" s="1"/>
  <c r="K85" i="161"/>
  <c r="S85" i="161" s="1"/>
  <c r="K81" i="161"/>
  <c r="S81" i="161" s="1"/>
  <c r="K77" i="161"/>
  <c r="S77" i="161" s="1"/>
  <c r="K73" i="161"/>
  <c r="S73" i="161" s="1"/>
  <c r="K69" i="161"/>
  <c r="S69" i="161" s="1"/>
  <c r="K65" i="161"/>
  <c r="S65" i="161" s="1"/>
  <c r="K61" i="161"/>
  <c r="S61" i="161" s="1"/>
  <c r="K108" i="161"/>
  <c r="S108" i="161" s="1"/>
  <c r="K104" i="161"/>
  <c r="S104" i="161" s="1"/>
  <c r="K100" i="161"/>
  <c r="S100" i="161" s="1"/>
  <c r="K96" i="161"/>
  <c r="S96" i="161" s="1"/>
  <c r="K92" i="161"/>
  <c r="S92" i="161" s="1"/>
  <c r="K88" i="161"/>
  <c r="S88" i="161" s="1"/>
  <c r="K84" i="161"/>
  <c r="S84" i="161" s="1"/>
  <c r="K80" i="161"/>
  <c r="S80" i="161" s="1"/>
  <c r="K76" i="161"/>
  <c r="S76" i="161" s="1"/>
  <c r="K72" i="161"/>
  <c r="S72" i="161" s="1"/>
  <c r="K68" i="161"/>
  <c r="S68" i="161" s="1"/>
  <c r="K64" i="161"/>
  <c r="S64" i="161" s="1"/>
  <c r="K60" i="161"/>
  <c r="S60" i="161" s="1"/>
  <c r="P64" i="96"/>
  <c r="P64" i="217"/>
  <c r="Q70" i="217"/>
  <c r="Q70" i="96"/>
  <c r="K59" i="266"/>
  <c r="P75" i="217"/>
  <c r="P75" i="96"/>
  <c r="P103" i="217"/>
  <c r="P103" i="96"/>
  <c r="P95" i="217"/>
  <c r="P95" i="96"/>
  <c r="P87" i="217"/>
  <c r="P87" i="96"/>
  <c r="P79" i="217"/>
  <c r="P79" i="96"/>
  <c r="L66" i="96"/>
  <c r="L66" i="217"/>
  <c r="E53" i="270"/>
  <c r="M54" i="270"/>
  <c r="L54" i="270"/>
  <c r="Q55" i="211"/>
  <c r="F56" i="211"/>
  <c r="P59" i="217"/>
  <c r="P59" i="96"/>
  <c r="Q62" i="96"/>
  <c r="Q62" i="217"/>
  <c r="P68" i="96"/>
  <c r="P68" i="217"/>
  <c r="P65" i="217"/>
  <c r="P65" i="96"/>
  <c r="W47" i="275"/>
  <c r="J48" i="275"/>
  <c r="V47" i="275"/>
  <c r="AC17" i="266"/>
  <c r="M17" i="266"/>
  <c r="K109" i="4"/>
  <c r="S109" i="4" s="1"/>
  <c r="K107" i="4"/>
  <c r="S107" i="4" s="1"/>
  <c r="K105" i="4"/>
  <c r="S105" i="4" s="1"/>
  <c r="K103" i="4"/>
  <c r="S103" i="4" s="1"/>
  <c r="K101" i="4"/>
  <c r="S101" i="4" s="1"/>
  <c r="K99" i="4"/>
  <c r="S99" i="4" s="1"/>
  <c r="K97" i="4"/>
  <c r="S97" i="4" s="1"/>
  <c r="K95" i="4"/>
  <c r="S95" i="4" s="1"/>
  <c r="K93" i="4"/>
  <c r="S93" i="4" s="1"/>
  <c r="K91" i="4"/>
  <c r="S91" i="4" s="1"/>
  <c r="K89" i="4"/>
  <c r="S89" i="4" s="1"/>
  <c r="K87" i="4"/>
  <c r="S87" i="4" s="1"/>
  <c r="K85" i="4"/>
  <c r="S85" i="4" s="1"/>
  <c r="K83" i="4"/>
  <c r="S83" i="4" s="1"/>
  <c r="K81" i="4"/>
  <c r="S81" i="4" s="1"/>
  <c r="K79" i="4"/>
  <c r="S79" i="4" s="1"/>
  <c r="K77" i="4"/>
  <c r="S77" i="4" s="1"/>
  <c r="K75" i="4"/>
  <c r="S75" i="4" s="1"/>
  <c r="K73" i="4"/>
  <c r="S73" i="4" s="1"/>
  <c r="K71" i="4"/>
  <c r="S71" i="4" s="1"/>
  <c r="K69" i="4"/>
  <c r="S69" i="4" s="1"/>
  <c r="K67" i="4"/>
  <c r="S67" i="4" s="1"/>
  <c r="K65" i="4"/>
  <c r="S65" i="4" s="1"/>
  <c r="K63" i="4"/>
  <c r="S63" i="4" s="1"/>
  <c r="K61" i="4"/>
  <c r="S61" i="4" s="1"/>
  <c r="K59" i="4"/>
  <c r="S59" i="4" s="1"/>
  <c r="K111" i="4"/>
  <c r="S111" i="4" s="1"/>
  <c r="K110" i="4"/>
  <c r="S110" i="4" s="1"/>
  <c r="K108" i="4"/>
  <c r="S108" i="4" s="1"/>
  <c r="K106" i="4"/>
  <c r="S106" i="4" s="1"/>
  <c r="K104" i="4"/>
  <c r="S104" i="4" s="1"/>
  <c r="K102" i="4"/>
  <c r="S102" i="4" s="1"/>
  <c r="K100" i="4"/>
  <c r="S100" i="4" s="1"/>
  <c r="K98" i="4"/>
  <c r="S98" i="4" s="1"/>
  <c r="K96" i="4"/>
  <c r="S96" i="4" s="1"/>
  <c r="K94" i="4"/>
  <c r="S94" i="4" s="1"/>
  <c r="K92" i="4"/>
  <c r="S92" i="4" s="1"/>
  <c r="K90" i="4"/>
  <c r="S90" i="4" s="1"/>
  <c r="K88" i="4"/>
  <c r="S88" i="4" s="1"/>
  <c r="K86" i="4"/>
  <c r="S86" i="4" s="1"/>
  <c r="K84" i="4"/>
  <c r="S84" i="4" s="1"/>
  <c r="K82" i="4"/>
  <c r="S82" i="4" s="1"/>
  <c r="K80" i="4"/>
  <c r="S80" i="4" s="1"/>
  <c r="K78" i="4"/>
  <c r="S78" i="4" s="1"/>
  <c r="K76" i="4"/>
  <c r="S76" i="4" s="1"/>
  <c r="K74" i="4"/>
  <c r="S74" i="4" s="1"/>
  <c r="K72" i="4"/>
  <c r="S72" i="4" s="1"/>
  <c r="K70" i="4"/>
  <c r="S70" i="4" s="1"/>
  <c r="K68" i="4"/>
  <c r="S68" i="4" s="1"/>
  <c r="K66" i="4"/>
  <c r="S66" i="4" s="1"/>
  <c r="K64" i="4"/>
  <c r="S64" i="4" s="1"/>
  <c r="K62" i="4"/>
  <c r="S62" i="4" s="1"/>
  <c r="K60" i="4"/>
  <c r="S60" i="4" s="1"/>
  <c r="BJ91" i="144"/>
  <c r="BJ122" i="144"/>
  <c r="BJ58" i="144"/>
  <c r="BJ125" i="144"/>
  <c r="BJ61" i="144"/>
  <c r="BJ88" i="144"/>
  <c r="BJ92" i="144"/>
  <c r="P73" i="91"/>
  <c r="H73" i="96"/>
  <c r="H73" i="217"/>
  <c r="Q67" i="96"/>
  <c r="Q67" i="217"/>
  <c r="Q75" i="266"/>
  <c r="AC66" i="266"/>
  <c r="G98" i="277"/>
  <c r="Q98" i="277" s="1"/>
  <c r="P69" i="217"/>
  <c r="P69" i="96"/>
  <c r="K51" i="266"/>
  <c r="E52" i="270" l="1"/>
  <c r="H54" i="270"/>
  <c r="Q55" i="270"/>
  <c r="F110" i="276"/>
  <c r="D110" i="277" s="1"/>
  <c r="I110" i="277" s="1"/>
  <c r="AD110" i="157"/>
  <c r="P62" i="217"/>
  <c r="P62" i="96"/>
  <c r="F53" i="270"/>
  <c r="N54" i="270"/>
  <c r="P109" i="276"/>
  <c r="B109" i="277"/>
  <c r="F109" i="277" s="1"/>
  <c r="K109" i="277" s="1"/>
  <c r="R55" i="270"/>
  <c r="I54" i="270"/>
  <c r="W51" i="211"/>
  <c r="B52" i="211"/>
  <c r="AA52" i="211" s="1"/>
  <c r="AC52" i="211" s="1"/>
  <c r="L64" i="277"/>
  <c r="J64" i="277" s="1"/>
  <c r="P61" i="96"/>
  <c r="P61" i="217"/>
  <c r="K13" i="266"/>
  <c r="C64" i="277"/>
  <c r="H64" i="277" s="1"/>
  <c r="C64" i="276"/>
  <c r="B108" i="277"/>
  <c r="F108" i="277" s="1"/>
  <c r="K108" i="277" s="1"/>
  <c r="P108" i="276"/>
  <c r="O55" i="270"/>
  <c r="G54" i="211"/>
  <c r="R53" i="211"/>
  <c r="E111" i="276"/>
  <c r="AC111" i="157"/>
  <c r="P73" i="96"/>
  <c r="P73" i="217"/>
  <c r="J49" i="275"/>
  <c r="W48" i="275"/>
  <c r="V48" i="275"/>
  <c r="K48" i="275"/>
  <c r="U47" i="275"/>
  <c r="P71" i="217"/>
  <c r="P71" i="96"/>
  <c r="P67" i="217"/>
  <c r="P67" i="96"/>
  <c r="P63" i="276"/>
  <c r="B63" i="277"/>
  <c r="F63" i="277" s="1"/>
  <c r="K63" i="277" s="1"/>
  <c r="L109" i="277"/>
  <c r="J109" i="277"/>
  <c r="G109" i="277" s="1"/>
  <c r="Q109" i="277" s="1"/>
  <c r="U54" i="211"/>
  <c r="J55" i="211"/>
  <c r="G108" i="277"/>
  <c r="Q108" i="277" s="1"/>
  <c r="P55" i="270"/>
  <c r="AE110" i="157"/>
  <c r="Q54" i="211"/>
  <c r="F55" i="211"/>
  <c r="F111" i="276"/>
  <c r="AD111" i="157"/>
  <c r="V130" i="157" s="1"/>
  <c r="K15" i="266"/>
  <c r="P70" i="217"/>
  <c r="P70" i="96"/>
  <c r="G110" i="276"/>
  <c r="E110" i="277" s="1"/>
  <c r="AB110" i="157"/>
  <c r="O75" i="266"/>
  <c r="I54" i="254"/>
  <c r="J53" i="254"/>
  <c r="G63" i="277"/>
  <c r="Q63" i="277" s="1"/>
  <c r="P66" i="96"/>
  <c r="P66" i="217"/>
  <c r="E65" i="277"/>
  <c r="G66" i="276"/>
  <c r="F65" i="276"/>
  <c r="D65" i="277" s="1"/>
  <c r="I65" i="277" s="1"/>
  <c r="E65" i="276"/>
  <c r="G53" i="270"/>
  <c r="L53" i="270" s="1"/>
  <c r="P54" i="270"/>
  <c r="O54" i="270"/>
  <c r="S53" i="211"/>
  <c r="H54" i="211"/>
  <c r="C110" i="277"/>
  <c r="H110" i="277" s="1"/>
  <c r="C110" i="276"/>
  <c r="S52" i="211" l="1"/>
  <c r="H53" i="211"/>
  <c r="B110" i="277"/>
  <c r="F110" i="277" s="1"/>
  <c r="K110" i="277" s="1"/>
  <c r="P110" i="276"/>
  <c r="E66" i="276"/>
  <c r="E66" i="277"/>
  <c r="F66" i="276"/>
  <c r="D66" i="277" s="1"/>
  <c r="I66" i="277" s="1"/>
  <c r="U48" i="275"/>
  <c r="K49" i="275"/>
  <c r="U49" i="275" s="1"/>
  <c r="R52" i="211"/>
  <c r="G53" i="211"/>
  <c r="R54" i="270"/>
  <c r="I53" i="270"/>
  <c r="AD117" i="157"/>
  <c r="G52" i="270"/>
  <c r="O53" i="270"/>
  <c r="L65" i="277"/>
  <c r="J65" i="277"/>
  <c r="I53" i="254"/>
  <c r="J52" i="254"/>
  <c r="L110" i="277"/>
  <c r="J110" i="277"/>
  <c r="G110" i="277" s="1"/>
  <c r="Q110" i="277" s="1"/>
  <c r="Q53" i="211"/>
  <c r="F54" i="211"/>
  <c r="AC112" i="157"/>
  <c r="E112" i="276"/>
  <c r="B64" i="277"/>
  <c r="F64" i="277" s="1"/>
  <c r="K64" i="277" s="1"/>
  <c r="P64" i="276"/>
  <c r="F52" i="270"/>
  <c r="N53" i="270"/>
  <c r="M53" i="270"/>
  <c r="C65" i="277"/>
  <c r="H65" i="277" s="1"/>
  <c r="C65" i="276"/>
  <c r="U53" i="211"/>
  <c r="J54" i="211"/>
  <c r="F112" i="276"/>
  <c r="D112" i="277" s="1"/>
  <c r="I112" i="277" s="1"/>
  <c r="AD112" i="157"/>
  <c r="V129" i="157"/>
  <c r="AE111" i="157"/>
  <c r="AC117" i="157"/>
  <c r="G64" i="277"/>
  <c r="Q64" i="277" s="1"/>
  <c r="E51" i="270"/>
  <c r="D111" i="277"/>
  <c r="I111" i="277" s="1"/>
  <c r="H128" i="276"/>
  <c r="G111" i="276"/>
  <c r="AB111" i="157"/>
  <c r="V49" i="275"/>
  <c r="W49" i="275"/>
  <c r="C111" i="277"/>
  <c r="H111" i="277" s="1"/>
  <c r="H127" i="276"/>
  <c r="C111" i="276"/>
  <c r="W50" i="211"/>
  <c r="B51" i="211"/>
  <c r="AA51" i="211" s="1"/>
  <c r="AC51" i="211" s="1"/>
  <c r="H53" i="270"/>
  <c r="Q54" i="270"/>
  <c r="C112" i="277" l="1"/>
  <c r="H112" i="277" s="1"/>
  <c r="G51" i="270"/>
  <c r="L51" i="270" s="1"/>
  <c r="E50" i="270"/>
  <c r="AC113" i="157"/>
  <c r="E113" i="276"/>
  <c r="F51" i="270"/>
  <c r="N52" i="270"/>
  <c r="W49" i="211"/>
  <c r="B50" i="211"/>
  <c r="AA50" i="211" s="1"/>
  <c r="AC50" i="211" s="1"/>
  <c r="P65" i="276"/>
  <c r="B65" i="277"/>
  <c r="F65" i="277" s="1"/>
  <c r="K65" i="277" s="1"/>
  <c r="R51" i="211"/>
  <c r="G52" i="211"/>
  <c r="J66" i="277"/>
  <c r="L66" i="277"/>
  <c r="H52" i="270"/>
  <c r="P52" i="270" s="1"/>
  <c r="Q53" i="270"/>
  <c r="V128" i="157"/>
  <c r="AA111" i="157"/>
  <c r="AB117" i="157"/>
  <c r="L52" i="270"/>
  <c r="G65" i="277"/>
  <c r="Q65" i="277" s="1"/>
  <c r="I52" i="254"/>
  <c r="J51" i="254"/>
  <c r="R53" i="270"/>
  <c r="I52" i="270"/>
  <c r="G113" i="276"/>
  <c r="E113" i="277" s="1"/>
  <c r="AB113" i="157"/>
  <c r="C66" i="277"/>
  <c r="H66" i="277" s="1"/>
  <c r="C66" i="276"/>
  <c r="F113" i="276"/>
  <c r="D113" i="277" s="1"/>
  <c r="I113" i="277" s="1"/>
  <c r="AD113" i="157"/>
  <c r="U52" i="211"/>
  <c r="J53" i="211"/>
  <c r="P111" i="276"/>
  <c r="B111" i="277"/>
  <c r="AE112" i="157"/>
  <c r="H126" i="276"/>
  <c r="E111" i="277"/>
  <c r="M52" i="270"/>
  <c r="Q52" i="211"/>
  <c r="F53" i="211"/>
  <c r="P53" i="270"/>
  <c r="AB112" i="157"/>
  <c r="G112" i="276"/>
  <c r="E112" i="277" s="1"/>
  <c r="S51" i="211"/>
  <c r="H52" i="211"/>
  <c r="S50" i="211" l="1"/>
  <c r="H51" i="211"/>
  <c r="L113" i="277"/>
  <c r="J113" i="277"/>
  <c r="L112" i="277"/>
  <c r="J112" i="277" s="1"/>
  <c r="G112" i="277" s="1"/>
  <c r="Q112" i="277" s="1"/>
  <c r="Q51" i="211"/>
  <c r="F52" i="211"/>
  <c r="B66" i="277"/>
  <c r="F66" i="277" s="1"/>
  <c r="K66" i="277" s="1"/>
  <c r="P66" i="276"/>
  <c r="R52" i="270"/>
  <c r="I51" i="270"/>
  <c r="F50" i="270"/>
  <c r="N51" i="270"/>
  <c r="M51" i="270"/>
  <c r="G50" i="270"/>
  <c r="O51" i="270"/>
  <c r="U51" i="211"/>
  <c r="J52" i="211"/>
  <c r="G66" i="277"/>
  <c r="Q66" i="277" s="1"/>
  <c r="C113" i="277"/>
  <c r="H113" i="277" s="1"/>
  <c r="C113" i="276"/>
  <c r="B113" i="277" s="1"/>
  <c r="E49" i="270"/>
  <c r="M50" i="270"/>
  <c r="L50" i="270"/>
  <c r="C112" i="276"/>
  <c r="B112" i="277" s="1"/>
  <c r="F112" i="277" s="1"/>
  <c r="K112" i="277" s="1"/>
  <c r="L111" i="277"/>
  <c r="J111" i="277" s="1"/>
  <c r="G111" i="277" s="1"/>
  <c r="Q111" i="277" s="1"/>
  <c r="F111" i="277"/>
  <c r="K111" i="277" s="1"/>
  <c r="I51" i="254"/>
  <c r="J50" i="254"/>
  <c r="H51" i="270"/>
  <c r="Q52" i="270"/>
  <c r="R50" i="211"/>
  <c r="G51" i="211"/>
  <c r="W48" i="211"/>
  <c r="B49" i="211"/>
  <c r="AA49" i="211" s="1"/>
  <c r="AC49" i="211" s="1"/>
  <c r="AE113" i="157"/>
  <c r="O52" i="270"/>
  <c r="I50" i="254" l="1"/>
  <c r="J49" i="254"/>
  <c r="E48" i="270"/>
  <c r="L49" i="270"/>
  <c r="G49" i="270"/>
  <c r="O50" i="270"/>
  <c r="R51" i="270"/>
  <c r="I50" i="270"/>
  <c r="G50" i="211"/>
  <c r="R49" i="211"/>
  <c r="F113" i="277"/>
  <c r="K113" i="277" s="1"/>
  <c r="G113" i="277" s="1"/>
  <c r="Q113" i="277" s="1"/>
  <c r="U50" i="211"/>
  <c r="J51" i="211"/>
  <c r="Q50" i="211"/>
  <c r="F51" i="211"/>
  <c r="W47" i="211"/>
  <c r="B48" i="211"/>
  <c r="AA48" i="211" s="1"/>
  <c r="AC48" i="211" s="1"/>
  <c r="H50" i="270"/>
  <c r="P50" i="270" s="1"/>
  <c r="Q51" i="270"/>
  <c r="P51" i="270"/>
  <c r="F49" i="270"/>
  <c r="M49" i="270" s="1"/>
  <c r="N50" i="270"/>
  <c r="S49" i="211"/>
  <c r="H50" i="211"/>
  <c r="Q49" i="211" l="1"/>
  <c r="F50" i="211"/>
  <c r="R48" i="211"/>
  <c r="G49" i="211"/>
  <c r="F48" i="270"/>
  <c r="M48" i="270" s="1"/>
  <c r="N49" i="270"/>
  <c r="W46" i="211"/>
  <c r="B47" i="211"/>
  <c r="AA47" i="211" s="1"/>
  <c r="AC47" i="211" s="1"/>
  <c r="E47" i="270"/>
  <c r="S48" i="211"/>
  <c r="H49" i="211"/>
  <c r="U49" i="211"/>
  <c r="J50" i="211"/>
  <c r="R50" i="270"/>
  <c r="I49" i="270"/>
  <c r="O49" i="270" s="1"/>
  <c r="G48" i="270"/>
  <c r="L48" i="270" s="1"/>
  <c r="I49" i="254"/>
  <c r="J48" i="254"/>
  <c r="H49" i="270"/>
  <c r="Q50" i="270"/>
  <c r="S47" i="211" l="1"/>
  <c r="H48" i="211"/>
  <c r="H48" i="270"/>
  <c r="Q49" i="270"/>
  <c r="P49" i="270"/>
  <c r="W45" i="211"/>
  <c r="B46" i="211"/>
  <c r="AA46" i="211" s="1"/>
  <c r="AC46" i="211" s="1"/>
  <c r="R47" i="211"/>
  <c r="G48" i="211"/>
  <c r="I48" i="254"/>
  <c r="J47" i="254"/>
  <c r="G47" i="270"/>
  <c r="P48" i="270"/>
  <c r="U48" i="211"/>
  <c r="J49" i="211"/>
  <c r="R49" i="270"/>
  <c r="I48" i="270"/>
  <c r="E46" i="270"/>
  <c r="L47" i="270"/>
  <c r="F47" i="270"/>
  <c r="M47" i="270" s="1"/>
  <c r="N48" i="270"/>
  <c r="Q48" i="211"/>
  <c r="F49" i="211"/>
  <c r="E45" i="270" l="1"/>
  <c r="Q47" i="211"/>
  <c r="F48" i="211"/>
  <c r="G46" i="270"/>
  <c r="L46" i="270" s="1"/>
  <c r="R46" i="211"/>
  <c r="G47" i="211"/>
  <c r="U47" i="211"/>
  <c r="J48" i="211"/>
  <c r="I47" i="254"/>
  <c r="J46" i="254"/>
  <c r="H47" i="270"/>
  <c r="Q48" i="270"/>
  <c r="F46" i="270"/>
  <c r="M46" i="270" s="1"/>
  <c r="N47" i="270"/>
  <c r="R48" i="270"/>
  <c r="I47" i="270"/>
  <c r="O48" i="270"/>
  <c r="W44" i="211"/>
  <c r="B45" i="211"/>
  <c r="AA45" i="211" s="1"/>
  <c r="AC45" i="211" s="1"/>
  <c r="S46" i="211"/>
  <c r="H47" i="211"/>
  <c r="S45" i="211" l="1"/>
  <c r="H46" i="211"/>
  <c r="R47" i="270"/>
  <c r="I46" i="270"/>
  <c r="O47" i="270"/>
  <c r="Q46" i="211"/>
  <c r="F47" i="211"/>
  <c r="H46" i="270"/>
  <c r="Q47" i="270"/>
  <c r="U46" i="211"/>
  <c r="J47" i="211"/>
  <c r="P47" i="270"/>
  <c r="W43" i="211"/>
  <c r="B44" i="211"/>
  <c r="AA44" i="211" s="1"/>
  <c r="AC44" i="211" s="1"/>
  <c r="I46" i="254"/>
  <c r="J45" i="254"/>
  <c r="G45" i="270"/>
  <c r="P46" i="270"/>
  <c r="O46" i="270"/>
  <c r="F45" i="270"/>
  <c r="N46" i="270"/>
  <c r="G46" i="211"/>
  <c r="R45" i="211"/>
  <c r="E44" i="270"/>
  <c r="M45" i="270"/>
  <c r="L45" i="270"/>
  <c r="E43" i="270" l="1"/>
  <c r="I45" i="254"/>
  <c r="J44" i="254"/>
  <c r="H45" i="270"/>
  <c r="Q46" i="270"/>
  <c r="R46" i="270"/>
  <c r="I45" i="270"/>
  <c r="O45" i="270" s="1"/>
  <c r="W42" i="211"/>
  <c r="B43" i="211"/>
  <c r="AA43" i="211" s="1"/>
  <c r="AC43" i="211" s="1"/>
  <c r="F44" i="270"/>
  <c r="N45" i="270"/>
  <c r="R44" i="211"/>
  <c r="G45" i="211"/>
  <c r="U45" i="211"/>
  <c r="J46" i="211"/>
  <c r="Q45" i="211"/>
  <c r="F46" i="211"/>
  <c r="G44" i="270"/>
  <c r="P45" i="270"/>
  <c r="S44" i="211"/>
  <c r="H45" i="211"/>
  <c r="G43" i="270" l="1"/>
  <c r="U44" i="211"/>
  <c r="J45" i="211"/>
  <c r="F43" i="270"/>
  <c r="N44" i="270"/>
  <c r="S43" i="211"/>
  <c r="H44" i="211"/>
  <c r="L44" i="270"/>
  <c r="Q44" i="211"/>
  <c r="F45" i="211"/>
  <c r="R43" i="211"/>
  <c r="G44" i="211"/>
  <c r="W41" i="211"/>
  <c r="B42" i="211"/>
  <c r="AA42" i="211" s="1"/>
  <c r="AC42" i="211" s="1"/>
  <c r="H44" i="270"/>
  <c r="P44" i="270" s="1"/>
  <c r="Q45" i="270"/>
  <c r="M44" i="270"/>
  <c r="R45" i="270"/>
  <c r="I44" i="270"/>
  <c r="O44" i="270" s="1"/>
  <c r="I44" i="254"/>
  <c r="J43" i="254"/>
  <c r="E42" i="270"/>
  <c r="M43" i="270"/>
  <c r="L43" i="270"/>
  <c r="S42" i="211" l="1"/>
  <c r="H43" i="211"/>
  <c r="I43" i="254"/>
  <c r="J42" i="254"/>
  <c r="W40" i="211"/>
  <c r="B41" i="211"/>
  <c r="AA41" i="211" s="1"/>
  <c r="AC41" i="211" s="1"/>
  <c r="Q43" i="211"/>
  <c r="F44" i="211"/>
  <c r="F42" i="270"/>
  <c r="M42" i="270" s="1"/>
  <c r="N43" i="270"/>
  <c r="E41" i="270"/>
  <c r="U43" i="211"/>
  <c r="J44" i="211"/>
  <c r="R44" i="270"/>
  <c r="I43" i="270"/>
  <c r="H43" i="270"/>
  <c r="Q44" i="270"/>
  <c r="R42" i="211"/>
  <c r="G43" i="211"/>
  <c r="G42" i="270"/>
  <c r="L42" i="270" s="1"/>
  <c r="P43" i="270"/>
  <c r="R43" i="270" l="1"/>
  <c r="I42" i="270"/>
  <c r="O42" i="270" s="1"/>
  <c r="O43" i="270"/>
  <c r="G42" i="211"/>
  <c r="R41" i="211"/>
  <c r="I42" i="254"/>
  <c r="J41" i="254"/>
  <c r="E40" i="270"/>
  <c r="L41" i="270"/>
  <c r="Q42" i="211"/>
  <c r="F43" i="211"/>
  <c r="G41" i="270"/>
  <c r="H42" i="270"/>
  <c r="Q43" i="270"/>
  <c r="U42" i="211"/>
  <c r="J43" i="211"/>
  <c r="F41" i="270"/>
  <c r="N42" i="270"/>
  <c r="W39" i="211"/>
  <c r="B40" i="211"/>
  <c r="AA40" i="211" s="1"/>
  <c r="AC40" i="211" s="1"/>
  <c r="S41" i="211"/>
  <c r="H42" i="211"/>
  <c r="S40" i="211" l="1"/>
  <c r="H41" i="211"/>
  <c r="H41" i="270"/>
  <c r="Q42" i="270"/>
  <c r="Q41" i="211"/>
  <c r="F42" i="211"/>
  <c r="I41" i="254"/>
  <c r="J40" i="254"/>
  <c r="F40" i="270"/>
  <c r="N41" i="270"/>
  <c r="E39" i="270"/>
  <c r="M40" i="270"/>
  <c r="U41" i="211"/>
  <c r="J42" i="211"/>
  <c r="P42" i="270"/>
  <c r="R42" i="270"/>
  <c r="I41" i="270"/>
  <c r="O41" i="270" s="1"/>
  <c r="W38" i="211"/>
  <c r="B39" i="211"/>
  <c r="AA39" i="211" s="1"/>
  <c r="AC39" i="211" s="1"/>
  <c r="G40" i="270"/>
  <c r="P41" i="270"/>
  <c r="M41" i="270"/>
  <c r="R40" i="211"/>
  <c r="G41" i="211"/>
  <c r="I40" i="254" l="1"/>
  <c r="J39" i="254"/>
  <c r="W37" i="211"/>
  <c r="B38" i="211"/>
  <c r="AA38" i="211" s="1"/>
  <c r="AC38" i="211" s="1"/>
  <c r="E38" i="270"/>
  <c r="H40" i="270"/>
  <c r="Q41" i="270"/>
  <c r="R41" i="270"/>
  <c r="I40" i="270"/>
  <c r="U40" i="211"/>
  <c r="J41" i="211"/>
  <c r="R39" i="211"/>
  <c r="G40" i="211"/>
  <c r="G39" i="270"/>
  <c r="L39" i="270" s="1"/>
  <c r="O40" i="270"/>
  <c r="L40" i="270"/>
  <c r="F39" i="270"/>
  <c r="M39" i="270" s="1"/>
  <c r="N40" i="270"/>
  <c r="Q40" i="211"/>
  <c r="F41" i="211"/>
  <c r="S39" i="211"/>
  <c r="H40" i="211"/>
  <c r="S38" i="211" l="1"/>
  <c r="H39" i="211"/>
  <c r="U39" i="211"/>
  <c r="J40" i="211"/>
  <c r="R40" i="270"/>
  <c r="I39" i="270"/>
  <c r="O39" i="270" s="1"/>
  <c r="W36" i="211"/>
  <c r="B37" i="211"/>
  <c r="AA37" i="211" s="1"/>
  <c r="AC37" i="211" s="1"/>
  <c r="G38" i="270"/>
  <c r="H39" i="270"/>
  <c r="P39" i="270" s="1"/>
  <c r="Q40" i="270"/>
  <c r="Q39" i="211"/>
  <c r="F40" i="211"/>
  <c r="R38" i="211"/>
  <c r="G39" i="211"/>
  <c r="I39" i="254"/>
  <c r="J38" i="254"/>
  <c r="F38" i="270"/>
  <c r="N39" i="270"/>
  <c r="P40" i="270"/>
  <c r="E37" i="270"/>
  <c r="M38" i="270"/>
  <c r="L38" i="270"/>
  <c r="E36" i="270" l="1"/>
  <c r="I38" i="254"/>
  <c r="J37" i="254"/>
  <c r="W35" i="211"/>
  <c r="B36" i="211"/>
  <c r="AA36" i="211" s="1"/>
  <c r="AC36" i="211" s="1"/>
  <c r="U38" i="211"/>
  <c r="J39" i="211"/>
  <c r="F37" i="270"/>
  <c r="N38" i="270"/>
  <c r="Q38" i="211"/>
  <c r="F39" i="211"/>
  <c r="R39" i="270"/>
  <c r="I38" i="270"/>
  <c r="G38" i="211"/>
  <c r="R37" i="211"/>
  <c r="H38" i="270"/>
  <c r="Q39" i="270"/>
  <c r="G37" i="270"/>
  <c r="L37" i="270" s="1"/>
  <c r="P38" i="270"/>
  <c r="O38" i="270"/>
  <c r="S37" i="211"/>
  <c r="H38" i="211"/>
  <c r="U37" i="211" l="1"/>
  <c r="J38" i="211"/>
  <c r="S36" i="211"/>
  <c r="H37" i="211"/>
  <c r="R38" i="270"/>
  <c r="I37" i="270"/>
  <c r="G36" i="270"/>
  <c r="Q37" i="211"/>
  <c r="F38" i="211"/>
  <c r="H37" i="270"/>
  <c r="Q38" i="270"/>
  <c r="F36" i="270"/>
  <c r="M36" i="270" s="1"/>
  <c r="N37" i="270"/>
  <c r="W34" i="211"/>
  <c r="B35" i="211"/>
  <c r="AA35" i="211" s="1"/>
  <c r="AC35" i="211" s="1"/>
  <c r="M37" i="270"/>
  <c r="R36" i="211"/>
  <c r="G37" i="211"/>
  <c r="I37" i="254"/>
  <c r="J36" i="254"/>
  <c r="E35" i="270"/>
  <c r="L36" i="270"/>
  <c r="W33" i="211" l="1"/>
  <c r="B34" i="211"/>
  <c r="AA34" i="211" s="1"/>
  <c r="AC34" i="211" s="1"/>
  <c r="H36" i="270"/>
  <c r="Q37" i="270"/>
  <c r="P37" i="270"/>
  <c r="I36" i="254"/>
  <c r="J35" i="254"/>
  <c r="Q36" i="211"/>
  <c r="F37" i="211"/>
  <c r="R37" i="270"/>
  <c r="I36" i="270"/>
  <c r="E34" i="270"/>
  <c r="L35" i="270"/>
  <c r="R35" i="211"/>
  <c r="G36" i="211"/>
  <c r="G35" i="270"/>
  <c r="P36" i="270"/>
  <c r="O36" i="270"/>
  <c r="S35" i="211"/>
  <c r="H36" i="211"/>
  <c r="F35" i="270"/>
  <c r="N36" i="270"/>
  <c r="O37" i="270"/>
  <c r="U36" i="211"/>
  <c r="J37" i="211"/>
  <c r="F34" i="270" l="1"/>
  <c r="N35" i="270"/>
  <c r="U35" i="211"/>
  <c r="J36" i="211"/>
  <c r="G34" i="270"/>
  <c r="S34" i="211"/>
  <c r="H35" i="211"/>
  <c r="E33" i="270"/>
  <c r="M34" i="270"/>
  <c r="L34" i="270"/>
  <c r="Q35" i="211"/>
  <c r="F36" i="211"/>
  <c r="M35" i="270"/>
  <c r="R34" i="211"/>
  <c r="G35" i="211"/>
  <c r="R36" i="270"/>
  <c r="I35" i="270"/>
  <c r="I35" i="254"/>
  <c r="J34" i="254"/>
  <c r="H35" i="270"/>
  <c r="Q36" i="270"/>
  <c r="W32" i="211"/>
  <c r="B33" i="211"/>
  <c r="AA33" i="211" s="1"/>
  <c r="AC33" i="211" s="1"/>
  <c r="W31" i="211" l="1"/>
  <c r="B32" i="211"/>
  <c r="AA32" i="211" s="1"/>
  <c r="AC32" i="211" s="1"/>
  <c r="R35" i="270"/>
  <c r="I34" i="270"/>
  <c r="S33" i="211"/>
  <c r="H34" i="211"/>
  <c r="O35" i="270"/>
  <c r="U34" i="211"/>
  <c r="J35" i="211"/>
  <c r="H34" i="270"/>
  <c r="Q35" i="270"/>
  <c r="E32" i="270"/>
  <c r="P35" i="270"/>
  <c r="G34" i="211"/>
  <c r="R33" i="211"/>
  <c r="I34" i="254"/>
  <c r="J33" i="254"/>
  <c r="Q34" i="211"/>
  <c r="F35" i="211"/>
  <c r="G33" i="270"/>
  <c r="P34" i="270"/>
  <c r="O34" i="270"/>
  <c r="F33" i="270"/>
  <c r="N34" i="270"/>
  <c r="Q33" i="211" l="1"/>
  <c r="F34" i="211"/>
  <c r="U33" i="211"/>
  <c r="J34" i="211"/>
  <c r="E31" i="270"/>
  <c r="R34" i="270"/>
  <c r="I33" i="270"/>
  <c r="J32" i="254"/>
  <c r="I33" i="254"/>
  <c r="G32" i="270"/>
  <c r="O33" i="270"/>
  <c r="L33" i="270"/>
  <c r="H33" i="270"/>
  <c r="Q34" i="270"/>
  <c r="F32" i="270"/>
  <c r="N33" i="270"/>
  <c r="R32" i="211"/>
  <c r="G33" i="211"/>
  <c r="M33" i="270"/>
  <c r="S32" i="211"/>
  <c r="H33" i="211"/>
  <c r="W30" i="211"/>
  <c r="B31" i="211"/>
  <c r="AA31" i="211" s="1"/>
  <c r="AC31" i="211" s="1"/>
  <c r="R31" i="211" l="1"/>
  <c r="G32" i="211"/>
  <c r="H32" i="270"/>
  <c r="Q33" i="270"/>
  <c r="G31" i="270"/>
  <c r="P32" i="270"/>
  <c r="S31" i="211"/>
  <c r="H32" i="211"/>
  <c r="L32" i="270"/>
  <c r="U32" i="211"/>
  <c r="J33" i="211"/>
  <c r="F31" i="270"/>
  <c r="N32" i="270"/>
  <c r="J31" i="254"/>
  <c r="I32" i="254"/>
  <c r="M32" i="270"/>
  <c r="W29" i="211"/>
  <c r="B30" i="211"/>
  <c r="AA30" i="211" s="1"/>
  <c r="AC30" i="211" s="1"/>
  <c r="P33" i="270"/>
  <c r="R33" i="270"/>
  <c r="I32" i="270"/>
  <c r="O32" i="270" s="1"/>
  <c r="E30" i="270"/>
  <c r="M31" i="270"/>
  <c r="L31" i="270"/>
  <c r="Q32" i="211"/>
  <c r="F33" i="211"/>
  <c r="S30" i="211" l="1"/>
  <c r="H31" i="211"/>
  <c r="E29" i="270"/>
  <c r="J30" i="254"/>
  <c r="I31" i="254"/>
  <c r="U31" i="211"/>
  <c r="J32" i="211"/>
  <c r="H31" i="270"/>
  <c r="Q32" i="270"/>
  <c r="R32" i="270"/>
  <c r="I31" i="270"/>
  <c r="Q31" i="211"/>
  <c r="F32" i="211"/>
  <c r="W28" i="211"/>
  <c r="B29" i="211"/>
  <c r="AA29" i="211" s="1"/>
  <c r="AC29" i="211" s="1"/>
  <c r="F30" i="270"/>
  <c r="M30" i="270" s="1"/>
  <c r="N31" i="270"/>
  <c r="G30" i="270"/>
  <c r="P31" i="270"/>
  <c r="O31" i="270"/>
  <c r="R30" i="211"/>
  <c r="G31" i="211"/>
  <c r="G29" i="270" l="1"/>
  <c r="W27" i="211"/>
  <c r="B28" i="211"/>
  <c r="AA28" i="211" s="1"/>
  <c r="AC28" i="211" s="1"/>
  <c r="U30" i="211"/>
  <c r="J31" i="211"/>
  <c r="E28" i="270"/>
  <c r="L29" i="270"/>
  <c r="G30" i="211"/>
  <c r="R29" i="211"/>
  <c r="F29" i="270"/>
  <c r="N30" i="270"/>
  <c r="Q30" i="211"/>
  <c r="F31" i="211"/>
  <c r="H30" i="270"/>
  <c r="P30" i="270" s="1"/>
  <c r="Q31" i="270"/>
  <c r="J29" i="254"/>
  <c r="I30" i="254"/>
  <c r="R31" i="270"/>
  <c r="I30" i="270"/>
  <c r="O30" i="270" s="1"/>
  <c r="L30" i="270"/>
  <c r="S29" i="211"/>
  <c r="H30" i="211"/>
  <c r="R28" i="211" l="1"/>
  <c r="G29" i="211"/>
  <c r="E27" i="270"/>
  <c r="W26" i="211"/>
  <c r="B27" i="211"/>
  <c r="AA27" i="211" s="1"/>
  <c r="AC27" i="211" s="1"/>
  <c r="J28" i="254"/>
  <c r="I29" i="254"/>
  <c r="Q29" i="211"/>
  <c r="F30" i="211"/>
  <c r="S28" i="211"/>
  <c r="H29" i="211"/>
  <c r="R30" i="270"/>
  <c r="I29" i="270"/>
  <c r="O29" i="270" s="1"/>
  <c r="U29" i="211"/>
  <c r="J30" i="211"/>
  <c r="H29" i="270"/>
  <c r="P29" i="270" s="1"/>
  <c r="Q30" i="270"/>
  <c r="F28" i="270"/>
  <c r="N29" i="270"/>
  <c r="M29" i="270"/>
  <c r="G28" i="270"/>
  <c r="G27" i="270" l="1"/>
  <c r="F27" i="270"/>
  <c r="N28" i="270"/>
  <c r="U28" i="211"/>
  <c r="J29" i="211"/>
  <c r="S27" i="211"/>
  <c r="H28" i="211"/>
  <c r="J27" i="254"/>
  <c r="I28" i="254"/>
  <c r="M28" i="270"/>
  <c r="E26" i="270"/>
  <c r="M27" i="270"/>
  <c r="L27" i="270"/>
  <c r="H28" i="270"/>
  <c r="Q29" i="270"/>
  <c r="Q28" i="211"/>
  <c r="F29" i="211"/>
  <c r="W25" i="211"/>
  <c r="B26" i="211"/>
  <c r="AA26" i="211" s="1"/>
  <c r="AC26" i="211" s="1"/>
  <c r="R29" i="270"/>
  <c r="I28" i="270"/>
  <c r="L28" i="270"/>
  <c r="R27" i="211"/>
  <c r="G28" i="211"/>
  <c r="W24" i="211" l="1"/>
  <c r="B25" i="211"/>
  <c r="AA25" i="211" s="1"/>
  <c r="AC25" i="211" s="1"/>
  <c r="H27" i="270"/>
  <c r="Q28" i="270"/>
  <c r="S26" i="211"/>
  <c r="H27" i="211"/>
  <c r="F26" i="270"/>
  <c r="N27" i="270"/>
  <c r="R28" i="270"/>
  <c r="I27" i="270"/>
  <c r="O28" i="270"/>
  <c r="Q27" i="211"/>
  <c r="F28" i="211"/>
  <c r="J26" i="254"/>
  <c r="I27" i="254"/>
  <c r="U27" i="211"/>
  <c r="J28" i="211"/>
  <c r="P28" i="270"/>
  <c r="R26" i="211"/>
  <c r="G27" i="211"/>
  <c r="E25" i="270"/>
  <c r="M26" i="270"/>
  <c r="G26" i="270"/>
  <c r="L26" i="270" s="1"/>
  <c r="P27" i="270"/>
  <c r="O27" i="270"/>
  <c r="E24" i="270" l="1"/>
  <c r="S25" i="211"/>
  <c r="H26" i="211"/>
  <c r="U26" i="211"/>
  <c r="J27" i="211"/>
  <c r="Q26" i="211"/>
  <c r="F27" i="211"/>
  <c r="G26" i="211"/>
  <c r="R25" i="211"/>
  <c r="F25" i="270"/>
  <c r="N26" i="270"/>
  <c r="H26" i="270"/>
  <c r="P26" i="270" s="1"/>
  <c r="Q27" i="270"/>
  <c r="W23" i="211"/>
  <c r="B24" i="211"/>
  <c r="AA24" i="211" s="1"/>
  <c r="AC24" i="211" s="1"/>
  <c r="G25" i="270"/>
  <c r="J25" i="254"/>
  <c r="I26" i="254"/>
  <c r="R27" i="270"/>
  <c r="I26" i="270"/>
  <c r="G24" i="270" l="1"/>
  <c r="I25" i="254"/>
  <c r="J24" i="254"/>
  <c r="R26" i="270"/>
  <c r="I25" i="270"/>
  <c r="O26" i="270"/>
  <c r="W22" i="211"/>
  <c r="B23" i="211"/>
  <c r="AA23" i="211" s="1"/>
  <c r="AC23" i="211" s="1"/>
  <c r="F24" i="270"/>
  <c r="N25" i="270"/>
  <c r="Q25" i="211"/>
  <c r="F26" i="211"/>
  <c r="S24" i="211"/>
  <c r="H25" i="211"/>
  <c r="R24" i="211"/>
  <c r="G25" i="211"/>
  <c r="L25" i="270"/>
  <c r="U25" i="211"/>
  <c r="J26" i="211"/>
  <c r="M25" i="270"/>
  <c r="H25" i="270"/>
  <c r="Q26" i="270"/>
  <c r="E23" i="270"/>
  <c r="L24" i="270"/>
  <c r="H24" i="270" l="1"/>
  <c r="Q25" i="270"/>
  <c r="R25" i="270"/>
  <c r="I24" i="270"/>
  <c r="U24" i="211"/>
  <c r="J25" i="211"/>
  <c r="S23" i="211"/>
  <c r="H24" i="211"/>
  <c r="F23" i="270"/>
  <c r="N24" i="270"/>
  <c r="O25" i="270"/>
  <c r="M24" i="270"/>
  <c r="P25" i="270"/>
  <c r="E22" i="270"/>
  <c r="M23" i="270"/>
  <c r="L23" i="270"/>
  <c r="R23" i="211"/>
  <c r="G24" i="211"/>
  <c r="Q24" i="211"/>
  <c r="F25" i="211"/>
  <c r="W21" i="211"/>
  <c r="B22" i="211"/>
  <c r="AA22" i="211" s="1"/>
  <c r="AC22" i="211" s="1"/>
  <c r="I24" i="254"/>
  <c r="J23" i="254"/>
  <c r="G23" i="270"/>
  <c r="P24" i="270"/>
  <c r="O24" i="270"/>
  <c r="Q23" i="211" l="1"/>
  <c r="F24" i="211"/>
  <c r="J22" i="254"/>
  <c r="I23" i="254"/>
  <c r="R24" i="270"/>
  <c r="I23" i="270"/>
  <c r="S22" i="211"/>
  <c r="H23" i="211"/>
  <c r="E21" i="270"/>
  <c r="M22" i="270"/>
  <c r="G22" i="270"/>
  <c r="W20" i="211"/>
  <c r="B21" i="211"/>
  <c r="AA21" i="211" s="1"/>
  <c r="AC21" i="211" s="1"/>
  <c r="R22" i="211"/>
  <c r="G23" i="211"/>
  <c r="F22" i="270"/>
  <c r="N23" i="270"/>
  <c r="U23" i="211"/>
  <c r="J24" i="211"/>
  <c r="H23" i="270"/>
  <c r="Q24" i="270"/>
  <c r="G21" i="270" l="1"/>
  <c r="H22" i="270"/>
  <c r="Q23" i="270"/>
  <c r="F21" i="270"/>
  <c r="N22" i="270"/>
  <c r="W19" i="211"/>
  <c r="B20" i="211"/>
  <c r="AA20" i="211" s="1"/>
  <c r="AC20" i="211" s="1"/>
  <c r="L22" i="270"/>
  <c r="S21" i="211"/>
  <c r="H22" i="211"/>
  <c r="J21" i="254"/>
  <c r="I22" i="254"/>
  <c r="R23" i="270"/>
  <c r="I22" i="270"/>
  <c r="O22" i="270" s="1"/>
  <c r="O23" i="270"/>
  <c r="U22" i="211"/>
  <c r="J23" i="211"/>
  <c r="R21" i="211"/>
  <c r="G22" i="211"/>
  <c r="P23" i="270"/>
  <c r="E20" i="270"/>
  <c r="M21" i="270"/>
  <c r="L21" i="270"/>
  <c r="Q22" i="211"/>
  <c r="F23" i="211"/>
  <c r="H21" i="270" l="1"/>
  <c r="Q22" i="270"/>
  <c r="E19" i="270"/>
  <c r="S20" i="211"/>
  <c r="H21" i="211"/>
  <c r="Q21" i="211"/>
  <c r="F22" i="211"/>
  <c r="U21" i="211"/>
  <c r="J22" i="211"/>
  <c r="F20" i="270"/>
  <c r="N21" i="270"/>
  <c r="P22" i="270"/>
  <c r="R20" i="211"/>
  <c r="G21" i="211"/>
  <c r="R22" i="270"/>
  <c r="I21" i="270"/>
  <c r="W18" i="211"/>
  <c r="B19" i="211"/>
  <c r="AA19" i="211" s="1"/>
  <c r="AC19" i="211" s="1"/>
  <c r="I21" i="254"/>
  <c r="J20" i="254"/>
  <c r="G20" i="270"/>
  <c r="P21" i="270"/>
  <c r="O21" i="270"/>
  <c r="F19" i="270" l="1"/>
  <c r="M19" i="270" s="1"/>
  <c r="N20" i="270"/>
  <c r="Q20" i="211"/>
  <c r="F21" i="211"/>
  <c r="M20" i="270"/>
  <c r="G19" i="270"/>
  <c r="O20" i="270"/>
  <c r="E18" i="270"/>
  <c r="L19" i="270"/>
  <c r="W17" i="211"/>
  <c r="B18" i="211"/>
  <c r="AA18" i="211" s="1"/>
  <c r="AC18" i="211" s="1"/>
  <c r="R19" i="211"/>
  <c r="G20" i="211"/>
  <c r="I20" i="254"/>
  <c r="J19" i="254"/>
  <c r="R21" i="270"/>
  <c r="I20" i="270"/>
  <c r="U20" i="211"/>
  <c r="J21" i="211"/>
  <c r="S19" i="211"/>
  <c r="H20" i="211"/>
  <c r="L20" i="270"/>
  <c r="H20" i="270"/>
  <c r="P20" i="270" s="1"/>
  <c r="Q21" i="270"/>
  <c r="U19" i="211" l="1"/>
  <c r="J20" i="211"/>
  <c r="W16" i="211"/>
  <c r="B17" i="211"/>
  <c r="AA17" i="211" s="1"/>
  <c r="AC17" i="211" s="1"/>
  <c r="R20" i="270"/>
  <c r="I19" i="270"/>
  <c r="O19" i="270" s="1"/>
  <c r="Q19" i="211"/>
  <c r="F20" i="211"/>
  <c r="S18" i="211"/>
  <c r="H19" i="211"/>
  <c r="R18" i="211"/>
  <c r="G19" i="211"/>
  <c r="G18" i="270"/>
  <c r="H19" i="270"/>
  <c r="Q20" i="270"/>
  <c r="J18" i="254"/>
  <c r="I19" i="254"/>
  <c r="E17" i="270"/>
  <c r="M18" i="270"/>
  <c r="L18" i="270"/>
  <c r="F18" i="270"/>
  <c r="N19" i="270"/>
  <c r="E16" i="270" l="1"/>
  <c r="H18" i="270"/>
  <c r="Q19" i="270"/>
  <c r="F17" i="270"/>
  <c r="N18" i="270"/>
  <c r="R17" i="211"/>
  <c r="G18" i="211"/>
  <c r="Q18" i="211"/>
  <c r="F19" i="211"/>
  <c r="W15" i="211"/>
  <c r="B16" i="211"/>
  <c r="AA16" i="211" s="1"/>
  <c r="AC16" i="211" s="1"/>
  <c r="R19" i="270"/>
  <c r="I18" i="270"/>
  <c r="J17" i="254"/>
  <c r="I18" i="254"/>
  <c r="P19" i="270"/>
  <c r="G17" i="270"/>
  <c r="P18" i="270"/>
  <c r="O18" i="270"/>
  <c r="S17" i="211"/>
  <c r="H18" i="211"/>
  <c r="U18" i="211"/>
  <c r="J19" i="211"/>
  <c r="E15" i="270" l="1"/>
  <c r="M16" i="270"/>
  <c r="I17" i="254"/>
  <c r="J16" i="254"/>
  <c r="R16" i="211"/>
  <c r="G17" i="211"/>
  <c r="H17" i="270"/>
  <c r="Q18" i="270"/>
  <c r="G16" i="270"/>
  <c r="P17" i="270"/>
  <c r="R18" i="270"/>
  <c r="I17" i="270"/>
  <c r="O17" i="270" s="1"/>
  <c r="L17" i="270"/>
  <c r="U17" i="211"/>
  <c r="J18" i="211"/>
  <c r="W14" i="211"/>
  <c r="B15" i="211"/>
  <c r="AA15" i="211" s="1"/>
  <c r="AC15" i="211" s="1"/>
  <c r="S16" i="211"/>
  <c r="H17" i="211"/>
  <c r="Q17" i="211"/>
  <c r="F18" i="211"/>
  <c r="F16" i="270"/>
  <c r="N17" i="270"/>
  <c r="M17" i="270"/>
  <c r="Q16" i="211" l="1"/>
  <c r="F17" i="211"/>
  <c r="G15" i="270"/>
  <c r="F15" i="270"/>
  <c r="N16" i="270"/>
  <c r="S15" i="211"/>
  <c r="H16" i="211"/>
  <c r="U16" i="211"/>
  <c r="J17" i="211"/>
  <c r="H16" i="270"/>
  <c r="Q17" i="270"/>
  <c r="L16" i="270"/>
  <c r="W13" i="211"/>
  <c r="B14" i="211"/>
  <c r="AA14" i="211" s="1"/>
  <c r="AC14" i="211" s="1"/>
  <c r="R17" i="270"/>
  <c r="I16" i="270"/>
  <c r="R15" i="211"/>
  <c r="G16" i="211"/>
  <c r="I16" i="254"/>
  <c r="J15" i="254"/>
  <c r="E14" i="270"/>
  <c r="M15" i="270"/>
  <c r="L15" i="270"/>
  <c r="H15" i="270" l="1"/>
  <c r="Q16" i="270"/>
  <c r="S14" i="211"/>
  <c r="H15" i="211"/>
  <c r="P16" i="270"/>
  <c r="E13" i="270"/>
  <c r="R14" i="211"/>
  <c r="G15" i="211"/>
  <c r="W12" i="211"/>
  <c r="B13" i="211"/>
  <c r="AA13" i="211" s="1"/>
  <c r="AC13" i="211" s="1"/>
  <c r="G14" i="270"/>
  <c r="L14" i="270" s="1"/>
  <c r="P15" i="270"/>
  <c r="J14" i="254"/>
  <c r="I15" i="254"/>
  <c r="U15" i="211"/>
  <c r="J16" i="211"/>
  <c r="R16" i="270"/>
  <c r="I15" i="270"/>
  <c r="O15" i="270" s="1"/>
  <c r="F14" i="270"/>
  <c r="N15" i="270"/>
  <c r="O16" i="270"/>
  <c r="Q15" i="211"/>
  <c r="F16" i="211"/>
  <c r="J13" i="254" l="1"/>
  <c r="I14" i="254"/>
  <c r="W11" i="211"/>
  <c r="B12" i="211"/>
  <c r="AA12" i="211" s="1"/>
  <c r="AC12" i="211" s="1"/>
  <c r="E12" i="270"/>
  <c r="S13" i="211"/>
  <c r="H14" i="211"/>
  <c r="N14" i="270"/>
  <c r="F13" i="270"/>
  <c r="F12" i="270" s="1"/>
  <c r="F11" i="270" s="1"/>
  <c r="F10" i="270" s="1"/>
  <c r="U14" i="211"/>
  <c r="J15" i="211"/>
  <c r="M14" i="270"/>
  <c r="Q14" i="211"/>
  <c r="F15" i="211"/>
  <c r="R15" i="270"/>
  <c r="I14" i="270"/>
  <c r="G13" i="270"/>
  <c r="R13" i="211"/>
  <c r="G14" i="211"/>
  <c r="H14" i="270"/>
  <c r="Q15" i="270"/>
  <c r="S12" i="211" l="1"/>
  <c r="H13" i="211"/>
  <c r="H13" i="270"/>
  <c r="Q14" i="270"/>
  <c r="P14" i="270"/>
  <c r="U13" i="211"/>
  <c r="J14" i="211"/>
  <c r="G12" i="270"/>
  <c r="Q13" i="211"/>
  <c r="F14" i="211"/>
  <c r="L13" i="270"/>
  <c r="R12" i="211"/>
  <c r="G13" i="211"/>
  <c r="L12" i="270"/>
  <c r="M12" i="270"/>
  <c r="E11" i="270"/>
  <c r="W10" i="211"/>
  <c r="B10" i="211" s="1"/>
  <c r="AA10" i="211" s="1"/>
  <c r="AC10" i="211" s="1"/>
  <c r="B11" i="211"/>
  <c r="AA11" i="211" s="1"/>
  <c r="AC11" i="211" s="1"/>
  <c r="R14" i="270"/>
  <c r="I13" i="270"/>
  <c r="O14" i="270"/>
  <c r="M13" i="270"/>
  <c r="I13" i="254"/>
  <c r="J12" i="254"/>
  <c r="P12" i="270" l="1"/>
  <c r="G11" i="270"/>
  <c r="Q12" i="211"/>
  <c r="F13" i="211"/>
  <c r="H12" i="270"/>
  <c r="Q13" i="270"/>
  <c r="I12" i="254"/>
  <c r="J11" i="254"/>
  <c r="M11" i="270"/>
  <c r="E10" i="270"/>
  <c r="L11" i="270"/>
  <c r="U12" i="211"/>
  <c r="J13" i="211"/>
  <c r="R13" i="270"/>
  <c r="I12" i="270"/>
  <c r="R11" i="211"/>
  <c r="G12" i="211"/>
  <c r="O13" i="270"/>
  <c r="P13" i="270"/>
  <c r="S11" i="211"/>
  <c r="H12" i="211"/>
  <c r="R10" i="211" l="1"/>
  <c r="G10" i="211" s="1"/>
  <c r="G11" i="211"/>
  <c r="I11" i="270"/>
  <c r="R12" i="270"/>
  <c r="Q11" i="211"/>
  <c r="F12" i="211"/>
  <c r="M10" i="270"/>
  <c r="L10" i="270"/>
  <c r="O11" i="270"/>
  <c r="G10" i="270"/>
  <c r="S10" i="211"/>
  <c r="H10" i="211" s="1"/>
  <c r="H11" i="211"/>
  <c r="U11" i="211"/>
  <c r="J12" i="211"/>
  <c r="J10" i="254"/>
  <c r="I10" i="254" s="1"/>
  <c r="I11" i="254"/>
  <c r="H11" i="270"/>
  <c r="Q12" i="270"/>
  <c r="O12" i="270"/>
  <c r="Q11" i="270" l="1"/>
  <c r="H10" i="270"/>
  <c r="P10" i="270"/>
  <c r="R11" i="270"/>
  <c r="I10" i="270"/>
  <c r="R10" i="270" s="1"/>
  <c r="U10" i="211"/>
  <c r="J10" i="211" s="1"/>
  <c r="J11" i="211"/>
  <c r="P11" i="270"/>
  <c r="Q10" i="211"/>
  <c r="F10" i="211" s="1"/>
  <c r="F11" i="211"/>
  <c r="O10" i="270" l="1"/>
  <c r="Q10" i="270"/>
</calcChain>
</file>

<file path=xl/sharedStrings.xml><?xml version="1.0" encoding="utf-8"?>
<sst xmlns="http://schemas.openxmlformats.org/spreadsheetml/2006/main" count="4571" uniqueCount="1358">
  <si>
    <t>top 1% PS mix (official)</t>
  </si>
  <si>
    <t>year</t>
  </si>
  <si>
    <t>Top 0.1% to 0.01%</t>
  </si>
  <si>
    <t>Top 0.5% to 0.1%</t>
  </si>
  <si>
    <t>Top 1% to 0.5%</t>
  </si>
  <si>
    <t>Top 1% to 0.1%</t>
  </si>
  <si>
    <t>Top 5% to 1%</t>
  </si>
  <si>
    <t>Top 10% to 5%</t>
  </si>
  <si>
    <t>Top 10% to 1%</t>
  </si>
  <si>
    <t>Top 0.01%</t>
  </si>
  <si>
    <t>Top 0.1%</t>
  </si>
  <si>
    <t>Top 0.5%</t>
  </si>
  <si>
    <t>Top 1%</t>
  </si>
  <si>
    <t>Top 5%</t>
  </si>
  <si>
    <t>Top 10%</t>
  </si>
  <si>
    <t>Bottom 50%</t>
  </si>
  <si>
    <t>Bottom 90%</t>
  </si>
  <si>
    <t>top 0.01% PS mix (official)</t>
  </si>
  <si>
    <t>top 0.1% PS mix (official)</t>
  </si>
  <si>
    <t>top 5% PS mix (official)</t>
  </si>
  <si>
    <t>top 10% PS mix (official)</t>
  </si>
  <si>
    <t>[16]</t>
  </si>
  <si>
    <t>[15]</t>
  </si>
  <si>
    <t>[14]</t>
  </si>
  <si>
    <t>[13]</t>
  </si>
  <si>
    <t>[12]</t>
  </si>
  <si>
    <t>[11]</t>
  </si>
  <si>
    <t>[10]</t>
  </si>
  <si>
    <t>[9]</t>
  </si>
  <si>
    <t>[8]</t>
  </si>
  <si>
    <t>[7]</t>
  </si>
  <si>
    <t>[6]</t>
  </si>
  <si>
    <t>[5]</t>
  </si>
  <si>
    <t>[4]</t>
  </si>
  <si>
    <t>[3]</t>
  </si>
  <si>
    <t>[2]</t>
  </si>
  <si>
    <t>[1]</t>
  </si>
  <si>
    <t>Back to index</t>
  </si>
  <si>
    <t>All</t>
  </si>
  <si>
    <t>check</t>
  </si>
  <si>
    <t xml:space="preserve">Labor component of mixed income </t>
  </si>
  <si>
    <t xml:space="preserve">Compensation of employees </t>
  </si>
  <si>
    <t>Capital component of mixed income</t>
  </si>
  <si>
    <t>Net interest</t>
  </si>
  <si>
    <r>
      <t>(% of</t>
    </r>
    <r>
      <rPr>
        <sz val="12"/>
        <rFont val="Arial"/>
      </rPr>
      <t xml:space="preserve"> national income</t>
    </r>
    <r>
      <rPr>
        <sz val="12"/>
        <rFont val="Arial"/>
      </rPr>
      <t>)</t>
    </r>
  </si>
  <si>
    <t xml:space="preserve">Top 0.5% </t>
  </si>
  <si>
    <t>(% of national income)</t>
  </si>
  <si>
    <t>[24]</t>
  </si>
  <si>
    <t>[23]</t>
  </si>
  <si>
    <t>[22]</t>
  </si>
  <si>
    <t>[21]</t>
  </si>
  <si>
    <t>[20]</t>
  </si>
  <si>
    <t>[19]</t>
  </si>
  <si>
    <t>[18]</t>
  </si>
  <si>
    <t>[17]</t>
  </si>
  <si>
    <r>
      <t>[</t>
    </r>
    <r>
      <rPr>
        <sz val="12"/>
        <rFont val="Arial"/>
      </rPr>
      <t>16</t>
    </r>
    <r>
      <rPr>
        <sz val="12"/>
        <rFont val="Arial"/>
      </rPr>
      <t>]</t>
    </r>
  </si>
  <si>
    <t>In following sheets: raw Stata outputs</t>
  </si>
  <si>
    <t>Tax units</t>
  </si>
  <si>
    <t>bottom 50%</t>
  </si>
  <si>
    <t>Middle 40%</t>
  </si>
  <si>
    <t>Post-tax income (matching national income)</t>
  </si>
  <si>
    <t>princ0</t>
  </si>
  <si>
    <t>princ1</t>
  </si>
  <si>
    <t>princ2</t>
  </si>
  <si>
    <t>princ3</t>
  </si>
  <si>
    <t>princ4</t>
  </si>
  <si>
    <t>princ5</t>
  </si>
  <si>
    <t>princ6</t>
  </si>
  <si>
    <t>princ7</t>
  </si>
  <si>
    <t>Factor labor income</t>
  </si>
  <si>
    <t>Factor capital income</t>
  </si>
  <si>
    <t>Post-tax income</t>
  </si>
  <si>
    <t>poinc0</t>
  </si>
  <si>
    <t>netinc0</t>
  </si>
  <si>
    <t>transf0</t>
  </si>
  <si>
    <t>poinc1</t>
  </si>
  <si>
    <t>netinc1</t>
  </si>
  <si>
    <t>transf1</t>
  </si>
  <si>
    <t>poinc2</t>
  </si>
  <si>
    <t>netinc2</t>
  </si>
  <si>
    <t>transf2</t>
  </si>
  <si>
    <t>poinc3</t>
  </si>
  <si>
    <t>netinc3</t>
  </si>
  <si>
    <t>transf3</t>
  </si>
  <si>
    <t>poinc4</t>
  </si>
  <si>
    <t>netinc4</t>
  </si>
  <si>
    <t>transf4</t>
  </si>
  <si>
    <t>poinc5</t>
  </si>
  <si>
    <t>netinc5</t>
  </si>
  <si>
    <t>transf5</t>
  </si>
  <si>
    <t>poinc6</t>
  </si>
  <si>
    <t>netinc6</t>
  </si>
  <si>
    <t>transf6</t>
  </si>
  <si>
    <t>poinc7</t>
  </si>
  <si>
    <t>netinc7</t>
  </si>
  <si>
    <t>transf7</t>
  </si>
  <si>
    <r>
      <t xml:space="preserve">(% of </t>
    </r>
    <r>
      <rPr>
        <sz val="12"/>
        <rFont val="Arial"/>
      </rPr>
      <t>national income)</t>
    </r>
  </si>
  <si>
    <t>Income net of taxes</t>
  </si>
  <si>
    <t>Transfers</t>
  </si>
  <si>
    <t>National income</t>
  </si>
  <si>
    <t>National income per adult</t>
  </si>
  <si>
    <t>This database supports our paper "Distributional National Accounts: Methods and Estimates for the United States"</t>
  </si>
  <si>
    <t>Appendix II: Detailed distributional series</t>
  </si>
  <si>
    <t>Deflator</t>
  </si>
  <si>
    <t>Income from equity</t>
  </si>
  <si>
    <t>Housing rents</t>
  </si>
  <si>
    <t>Property income paid to pensions</t>
  </si>
  <si>
    <t>Composition of top 0.5%, top 0.1% and top 0.01% factor income shares</t>
  </si>
  <si>
    <t>Table A1</t>
  </si>
  <si>
    <t>Table A2</t>
  </si>
  <si>
    <t>Table A3</t>
  </si>
  <si>
    <t>Table A4</t>
  </si>
  <si>
    <t>Table A5</t>
  </si>
  <si>
    <t>Table A6</t>
  </si>
  <si>
    <t>Table A7</t>
  </si>
  <si>
    <t>Table A8</t>
  </si>
  <si>
    <t>Table A9</t>
  </si>
  <si>
    <t>Table A10</t>
  </si>
  <si>
    <t>Table A11</t>
  </si>
  <si>
    <t>Table A12</t>
  </si>
  <si>
    <t>Table A13</t>
  </si>
  <si>
    <t>Table A2b</t>
  </si>
  <si>
    <t>Table A2c</t>
  </si>
  <si>
    <t>Working-age individuals</t>
  </si>
  <si>
    <t>Men</t>
  </si>
  <si>
    <t>Women</t>
  </si>
  <si>
    <t>2012 US$</t>
  </si>
  <si>
    <t>Share of population income</t>
  </si>
  <si>
    <t>Shares of total factor income</t>
  </si>
  <si>
    <t>Composition of top 10%, top 5% and top 1% factor income shares</t>
  </si>
  <si>
    <t>Average factor income by factor income group</t>
  </si>
  <si>
    <t>Average factor income by g-percentile of factor income</t>
  </si>
  <si>
    <t>Average factor income by population</t>
  </si>
  <si>
    <t>Bottom 90% factor income by population</t>
  </si>
  <si>
    <t>Bottom 50% factor income by population</t>
  </si>
  <si>
    <t>Middle 40% factor income by population</t>
  </si>
  <si>
    <t>Top 10% factor income by population</t>
  </si>
  <si>
    <t>Composition of bottom 90%, bottom 50%, and middle 40% factor income shares</t>
  </si>
  <si>
    <t>Top 1% factor income by population</t>
  </si>
  <si>
    <t>Top 0.1% factor income by population</t>
  </si>
  <si>
    <t>Top 0.01% factor income by population</t>
  </si>
  <si>
    <t>Median factor income by population</t>
  </si>
  <si>
    <t>Memo:</t>
  </si>
  <si>
    <t>Top 0.001%</t>
  </si>
  <si>
    <t>Top 0.01% to top 0.001%</t>
  </si>
  <si>
    <t>princ8</t>
  </si>
  <si>
    <t>princ9</t>
  </si>
  <si>
    <t>princ10</t>
  </si>
  <si>
    <t>avgprinc0indiv</t>
  </si>
  <si>
    <t>avgprinc0working</t>
  </si>
  <si>
    <t>avgprinc0male</t>
  </si>
  <si>
    <t>avgprinc0female</t>
  </si>
  <si>
    <t>avgprinc0taxu</t>
  </si>
  <si>
    <t>avgprinc1indiv</t>
  </si>
  <si>
    <t>avgprinc1equal</t>
  </si>
  <si>
    <t>avgprinc1working</t>
  </si>
  <si>
    <t>avgprinc1male</t>
  </si>
  <si>
    <t>avgprinc1female</t>
  </si>
  <si>
    <t>avgprinc1taxu</t>
  </si>
  <si>
    <t>avgprinc2indiv</t>
  </si>
  <si>
    <t>avgprinc2equal</t>
  </si>
  <si>
    <t>avgprinc2working</t>
  </si>
  <si>
    <t>avgprinc2male</t>
  </si>
  <si>
    <t>avgprinc2female</t>
  </si>
  <si>
    <t>avgprinc2taxu</t>
  </si>
  <si>
    <t>avgprinc3indiv</t>
  </si>
  <si>
    <t>avgprinc3equal</t>
  </si>
  <si>
    <t>avgprinc3working</t>
  </si>
  <si>
    <t>avgprinc3male</t>
  </si>
  <si>
    <t>avgprinc3female</t>
  </si>
  <si>
    <t>avgprinc3taxu</t>
  </si>
  <si>
    <t>avgprinc4indiv</t>
  </si>
  <si>
    <t>avgprinc4equal</t>
  </si>
  <si>
    <t>avgprinc4working</t>
  </si>
  <si>
    <t>avgprinc4male</t>
  </si>
  <si>
    <t>avgprinc4female</t>
  </si>
  <si>
    <t>avgprinc4taxu</t>
  </si>
  <si>
    <t>avgprinc5indiv</t>
  </si>
  <si>
    <t>avgprinc5equal</t>
  </si>
  <si>
    <t>avgprinc5working</t>
  </si>
  <si>
    <t>avgprinc5male</t>
  </si>
  <si>
    <t>avgprinc5female</t>
  </si>
  <si>
    <t>avgprinc5taxu</t>
  </si>
  <si>
    <t>avgprinc6indiv</t>
  </si>
  <si>
    <t>avgprinc6equal</t>
  </si>
  <si>
    <t>avgprinc6working</t>
  </si>
  <si>
    <t>avgprinc6male</t>
  </si>
  <si>
    <t>avgprinc6female</t>
  </si>
  <si>
    <t>avgprinc6taxu</t>
  </si>
  <si>
    <t>avgprinc7indiv</t>
  </si>
  <si>
    <t>avgprinc7equal</t>
  </si>
  <si>
    <t>avgprinc7working</t>
  </si>
  <si>
    <t>avgprinc7male</t>
  </si>
  <si>
    <t>avgprinc7female</t>
  </si>
  <si>
    <t>avgprinc7taxu</t>
  </si>
  <si>
    <t>avgprinc8indiv</t>
  </si>
  <si>
    <t>avgprinc8equal</t>
  </si>
  <si>
    <t>avgprinc8working</t>
  </si>
  <si>
    <t>avgprinc8male</t>
  </si>
  <si>
    <t>avgprinc8female</t>
  </si>
  <si>
    <t>avgprinc8taxu</t>
  </si>
  <si>
    <t>avgprinc9indiv</t>
  </si>
  <si>
    <t>avgprinc9equal</t>
  </si>
  <si>
    <t>avgprinc9working</t>
  </si>
  <si>
    <t>avgprinc9male</t>
  </si>
  <si>
    <t>avgprinc9female</t>
  </si>
  <si>
    <t>avgprinc9taxu</t>
  </si>
  <si>
    <t>avgprinc10indiv</t>
  </si>
  <si>
    <t>avgprinc10equal</t>
  </si>
  <si>
    <t>avgprinc10working</t>
  </si>
  <si>
    <t>avgprinc10male</t>
  </si>
  <si>
    <t>avgprinc10female</t>
  </si>
  <si>
    <t>avgprinc10taxu</t>
  </si>
  <si>
    <t>Fiscal income</t>
  </si>
  <si>
    <r>
      <t xml:space="preserve">% average </t>
    </r>
    <r>
      <rPr>
        <sz val="12"/>
        <rFont val="Arial"/>
      </rPr>
      <t>factor</t>
    </r>
    <r>
      <rPr>
        <sz val="12"/>
        <rFont val="Arial"/>
      </rPr>
      <t xml:space="preserve"> income</t>
    </r>
  </si>
  <si>
    <t>thresprinc1indiv</t>
  </si>
  <si>
    <t>thresprinc1equal</t>
  </si>
  <si>
    <t>thresprinc1working</t>
  </si>
  <si>
    <t>thresprinc1male</t>
  </si>
  <si>
    <t>thresprinc1female</t>
  </si>
  <si>
    <t>thresprinc1taxu</t>
  </si>
  <si>
    <t>Average pre-tax income by pre-tax income group</t>
  </si>
  <si>
    <t>Factor income (matching national income)</t>
  </si>
  <si>
    <t>Pre-tax income (matching national income)</t>
  </si>
  <si>
    <r>
      <t>Top 0.</t>
    </r>
    <r>
      <rPr>
        <sz val="12"/>
        <color theme="1"/>
        <rFont val="Arial"/>
        <family val="2"/>
      </rPr>
      <t>0</t>
    </r>
    <r>
      <rPr>
        <sz val="12"/>
        <color theme="1"/>
        <rFont val="Arial"/>
        <family val="2"/>
      </rPr>
      <t>01%</t>
    </r>
  </si>
  <si>
    <t>Average pre-tax income by g-percentile of pre-tax income</t>
  </si>
  <si>
    <t>% average pre-tax income</t>
  </si>
  <si>
    <t>Average pre-tax income by population</t>
  </si>
  <si>
    <t>Bottom 90% pre-tax income by population</t>
  </si>
  <si>
    <t>Bottom 50% pre-tax income by population</t>
  </si>
  <si>
    <t>Middle 40% pre-tax income by population</t>
  </si>
  <si>
    <t>Top 10% pre-tax income by population</t>
  </si>
  <si>
    <t>Top 1% pre-tax income by population</t>
  </si>
  <si>
    <t>Top 0.1% pre-tax income by population</t>
  </si>
  <si>
    <t>Top 0.01% pre-tax income by population</t>
  </si>
  <si>
    <t>Median pre-tax income by population</t>
  </si>
  <si>
    <t>Shares of total pre-tax income</t>
  </si>
  <si>
    <t>Composition of bottom 90%, bottom 50%, and middle 40% pre-tax income shares</t>
  </si>
  <si>
    <t>Composition of top 10%, top 5% and top 1% pre-tax income shares</t>
  </si>
  <si>
    <t>Composition of top 0.5%, top 0.1% and top 0.01% pre-tax income shares</t>
  </si>
  <si>
    <t>Table B1</t>
  </si>
  <si>
    <t>Table B2</t>
  </si>
  <si>
    <t>Table B2b</t>
  </si>
  <si>
    <t>Table B2c</t>
  </si>
  <si>
    <t>Table B3</t>
  </si>
  <si>
    <t>Table B4</t>
  </si>
  <si>
    <t>Table B5</t>
  </si>
  <si>
    <t>Table B6</t>
  </si>
  <si>
    <t>Table B7</t>
  </si>
  <si>
    <t>Table B8</t>
  </si>
  <si>
    <t>Table B9</t>
  </si>
  <si>
    <t>Table B10</t>
  </si>
  <si>
    <t>Table B11</t>
  </si>
  <si>
    <t>Table B12</t>
  </si>
  <si>
    <t>Table B13</t>
  </si>
  <si>
    <t>Pension income</t>
  </si>
  <si>
    <t>Table C1</t>
  </si>
  <si>
    <t>Table C2</t>
  </si>
  <si>
    <t>Table C3</t>
  </si>
  <si>
    <t>Table C4</t>
  </si>
  <si>
    <t>Table C5</t>
  </si>
  <si>
    <t>Table C6</t>
  </si>
  <si>
    <t>Table C7</t>
  </si>
  <si>
    <t>Table C8</t>
  </si>
  <si>
    <t>Table C9</t>
  </si>
  <si>
    <t>Table C10</t>
  </si>
  <si>
    <t>Table C11</t>
  </si>
  <si>
    <t>Table C12</t>
  </si>
  <si>
    <t>Table C13</t>
  </si>
  <si>
    <t>Shares of total post-tax income</t>
  </si>
  <si>
    <t>Composition of bottom 90%, bottom 50%, and middle 40% post-tax income shares</t>
  </si>
  <si>
    <t>Average post-tax income by post-tax income group</t>
  </si>
  <si>
    <t>Average post-tax income by g-percentile of post-tax income</t>
  </si>
  <si>
    <t>Average post-tax income by population</t>
  </si>
  <si>
    <t>Bottom 90% post-tax income by population</t>
  </si>
  <si>
    <t>Bottom 50% post-tax income by population</t>
  </si>
  <si>
    <t>Middle 40% post-tax income by population</t>
  </si>
  <si>
    <t>Top 10% post-tax income by population</t>
  </si>
  <si>
    <t>Top 1% post-tax income by population</t>
  </si>
  <si>
    <t>Top 0.1% post-tax income by population</t>
  </si>
  <si>
    <t>Top 0.01% post-tax income by population</t>
  </si>
  <si>
    <t>Median post-tax income by population</t>
  </si>
  <si>
    <t>Population: individuals (20+)</t>
  </si>
  <si>
    <t>Composition of bottom 90%, bottom 50%, and middle 40% and top 10% post-tax income shares</t>
  </si>
  <si>
    <r>
      <t>Top 0.0</t>
    </r>
    <r>
      <rPr>
        <sz val="12"/>
        <color theme="1"/>
        <rFont val="Arial"/>
        <family val="2"/>
      </rPr>
      <t>0</t>
    </r>
    <r>
      <rPr>
        <sz val="12"/>
        <color theme="1"/>
        <rFont val="Arial"/>
        <family val="2"/>
      </rPr>
      <t>1%</t>
    </r>
  </si>
  <si>
    <t>faequ0</t>
  </si>
  <si>
    <t>faint0</t>
  </si>
  <si>
    <t>fahou0</t>
  </si>
  <si>
    <t>fabus0</t>
  </si>
  <si>
    <t>fapen0</t>
  </si>
  <si>
    <t>faemp0</t>
  </si>
  <si>
    <t>famil0</t>
  </si>
  <si>
    <t>faequ1</t>
  </si>
  <si>
    <t>faint1</t>
  </si>
  <si>
    <t>fahou1</t>
  </si>
  <si>
    <t>fabus1</t>
  </si>
  <si>
    <t>fapen1</t>
  </si>
  <si>
    <t>faemp1</t>
  </si>
  <si>
    <t>famil1</t>
  </si>
  <si>
    <t>faequ2</t>
  </si>
  <si>
    <t>faint2</t>
  </si>
  <si>
    <t>fahou2</t>
  </si>
  <si>
    <t>fabus2</t>
  </si>
  <si>
    <t>fapen2</t>
  </si>
  <si>
    <t>faemp2</t>
  </si>
  <si>
    <t>famil2</t>
  </si>
  <si>
    <t>faequ3</t>
  </si>
  <si>
    <t>faint3</t>
  </si>
  <si>
    <t>fahou3</t>
  </si>
  <si>
    <t>fabus3</t>
  </si>
  <si>
    <t>fapen3</t>
  </si>
  <si>
    <t>faemp3</t>
  </si>
  <si>
    <t>famil3</t>
  </si>
  <si>
    <t>faequ4</t>
  </si>
  <si>
    <t>faint4</t>
  </si>
  <si>
    <t>fahou4</t>
  </si>
  <si>
    <t>fabus4</t>
  </si>
  <si>
    <t>fapen4</t>
  </si>
  <si>
    <t>faemp4</t>
  </si>
  <si>
    <t>famil4</t>
  </si>
  <si>
    <t>faequ5</t>
  </si>
  <si>
    <t>faint5</t>
  </si>
  <si>
    <t>fahou5</t>
  </si>
  <si>
    <t>fabus5</t>
  </si>
  <si>
    <t>fapen5</t>
  </si>
  <si>
    <t>faemp5</t>
  </si>
  <si>
    <t>famil5</t>
  </si>
  <si>
    <t>faequ6</t>
  </si>
  <si>
    <t>faint6</t>
  </si>
  <si>
    <t>fahou6</t>
  </si>
  <si>
    <t>fabus6</t>
  </si>
  <si>
    <t>fapen6</t>
  </si>
  <si>
    <t>faemp6</t>
  </si>
  <si>
    <t>famil6</t>
  </si>
  <si>
    <t>faequ7</t>
  </si>
  <si>
    <t>faint7</t>
  </si>
  <si>
    <t>fahou7</t>
  </si>
  <si>
    <t>fabus7</t>
  </si>
  <si>
    <t>fapen7</t>
  </si>
  <si>
    <t>faemp7</t>
  </si>
  <si>
    <t>famil7</t>
  </si>
  <si>
    <t>faequ8</t>
  </si>
  <si>
    <t>faint8</t>
  </si>
  <si>
    <t>fahou8</t>
  </si>
  <si>
    <t>fabus8</t>
  </si>
  <si>
    <t>fapen8</t>
  </si>
  <si>
    <t>faemp8</t>
  </si>
  <si>
    <t>famil8</t>
  </si>
  <si>
    <t>faequ9</t>
  </si>
  <si>
    <t>faint9</t>
  </si>
  <si>
    <t>fahou9</t>
  </si>
  <si>
    <t>fabus9</t>
  </si>
  <si>
    <t>fapen9</t>
  </si>
  <si>
    <t>faemp9</t>
  </si>
  <si>
    <t>famil9</t>
  </si>
  <si>
    <t>faequ10</t>
  </si>
  <si>
    <t>faint10</t>
  </si>
  <si>
    <t>fahou10</t>
  </si>
  <si>
    <t>fabus10</t>
  </si>
  <si>
    <t>fapen10</t>
  </si>
  <si>
    <t>faemp10</t>
  </si>
  <si>
    <t>famil10</t>
  </si>
  <si>
    <t>peinc0</t>
  </si>
  <si>
    <t>ptequ0</t>
  </si>
  <si>
    <t>ptint0</t>
  </si>
  <si>
    <t>pthou0</t>
  </si>
  <si>
    <t>ptbus0</t>
  </si>
  <si>
    <t>ptben0</t>
  </si>
  <si>
    <t>ptemp0</t>
  </si>
  <si>
    <t>ptmil0</t>
  </si>
  <si>
    <t>peinc1</t>
  </si>
  <si>
    <t>ptequ1</t>
  </si>
  <si>
    <t>ptint1</t>
  </si>
  <si>
    <t>pthou1</t>
  </si>
  <si>
    <t>ptbus1</t>
  </si>
  <si>
    <t>ptben1</t>
  </si>
  <si>
    <t>ptemp1</t>
  </si>
  <si>
    <t>ptmil1</t>
  </si>
  <si>
    <t>peinc2</t>
  </si>
  <si>
    <t>ptequ2</t>
  </si>
  <si>
    <t>ptint2</t>
  </si>
  <si>
    <t>pthou2</t>
  </si>
  <si>
    <t>ptbus2</t>
  </si>
  <si>
    <t>ptben2</t>
  </si>
  <si>
    <t>ptemp2</t>
  </si>
  <si>
    <t>ptmil2</t>
  </si>
  <si>
    <t>peinc3</t>
  </si>
  <si>
    <t>ptequ3</t>
  </si>
  <si>
    <t>ptint3</t>
  </si>
  <si>
    <t>pthou3</t>
  </si>
  <si>
    <t>ptbus3</t>
  </si>
  <si>
    <t>ptben3</t>
  </si>
  <si>
    <t>ptemp3</t>
  </si>
  <si>
    <t>ptmil3</t>
  </si>
  <si>
    <t>peinc4</t>
  </si>
  <si>
    <t>ptequ4</t>
  </si>
  <si>
    <t>ptint4</t>
  </si>
  <si>
    <t>pthou4</t>
  </si>
  <si>
    <t>ptbus4</t>
  </si>
  <si>
    <t>ptben4</t>
  </si>
  <si>
    <t>ptemp4</t>
  </si>
  <si>
    <t>ptmil4</t>
  </si>
  <si>
    <t>peinc5</t>
  </si>
  <si>
    <t>ptequ5</t>
  </si>
  <si>
    <t>ptint5</t>
  </si>
  <si>
    <t>pthou5</t>
  </si>
  <si>
    <t>ptbus5</t>
  </si>
  <si>
    <t>ptben5</t>
  </si>
  <si>
    <t>ptemp5</t>
  </si>
  <si>
    <t>ptmil5</t>
  </si>
  <si>
    <t>peinc6</t>
  </si>
  <si>
    <t>ptequ6</t>
  </si>
  <si>
    <t>ptint6</t>
  </si>
  <si>
    <t>pthou6</t>
  </si>
  <si>
    <t>ptbus6</t>
  </si>
  <si>
    <t>ptben6</t>
  </si>
  <si>
    <t>ptemp6</t>
  </si>
  <si>
    <t>ptmil6</t>
  </si>
  <si>
    <t>peinc7</t>
  </si>
  <si>
    <t>ptequ7</t>
  </si>
  <si>
    <t>ptint7</t>
  </si>
  <si>
    <t>pthou7</t>
  </si>
  <si>
    <t>ptbus7</t>
  </si>
  <si>
    <t>ptben7</t>
  </si>
  <si>
    <t>ptemp7</t>
  </si>
  <si>
    <t>ptmil7</t>
  </si>
  <si>
    <t>peinc8</t>
  </si>
  <si>
    <t>ptequ8</t>
  </si>
  <si>
    <t>ptint8</t>
  </si>
  <si>
    <t>pthou8</t>
  </si>
  <si>
    <t>ptbus8</t>
  </si>
  <si>
    <t>ptben8</t>
  </si>
  <si>
    <t>ptemp8</t>
  </si>
  <si>
    <t>ptmil8</t>
  </si>
  <si>
    <t>peinc9</t>
  </si>
  <si>
    <t>ptequ9</t>
  </si>
  <si>
    <t>ptint9</t>
  </si>
  <si>
    <t>pthou9</t>
  </si>
  <si>
    <t>ptbus9</t>
  </si>
  <si>
    <t>ptben9</t>
  </si>
  <si>
    <t>ptemp9</t>
  </si>
  <si>
    <t>ptmil9</t>
  </si>
  <si>
    <t>peinc10</t>
  </si>
  <si>
    <t>ptequ10</t>
  </si>
  <si>
    <t>ptint10</t>
  </si>
  <si>
    <t>pthou10</t>
  </si>
  <si>
    <t>ptbus10</t>
  </si>
  <si>
    <t>ptben10</t>
  </si>
  <si>
    <t>ptemp10</t>
  </si>
  <si>
    <t>ptmil10</t>
  </si>
  <si>
    <t>avgpeinc0indiv</t>
  </si>
  <si>
    <t>avgpeinc0working</t>
  </si>
  <si>
    <t>avgpeinc0male</t>
  </si>
  <si>
    <t>avgpeinc0female</t>
  </si>
  <si>
    <t>avgpeinc0taxu</t>
  </si>
  <si>
    <t>avgpeinc1indiv</t>
  </si>
  <si>
    <t>avgpeinc1equal</t>
  </si>
  <si>
    <t>avgpeinc1working</t>
  </si>
  <si>
    <t>avgpeinc1male</t>
  </si>
  <si>
    <t>avgpeinc1female</t>
  </si>
  <si>
    <t>avgpeinc1taxu</t>
  </si>
  <si>
    <t>avgpeinc2indiv</t>
  </si>
  <si>
    <t>avgpeinc2equal</t>
  </si>
  <si>
    <t>avgpeinc2working</t>
  </si>
  <si>
    <t>avgpeinc2male</t>
  </si>
  <si>
    <t>avgpeinc2female</t>
  </si>
  <si>
    <t>avgpeinc2taxu</t>
  </si>
  <si>
    <t>avgpeinc3indiv</t>
  </si>
  <si>
    <t>avgpeinc3equal</t>
  </si>
  <si>
    <t>avgpeinc3working</t>
  </si>
  <si>
    <t>avgpeinc3male</t>
  </si>
  <si>
    <t>avgpeinc3female</t>
  </si>
  <si>
    <t>avgpeinc3taxu</t>
  </si>
  <si>
    <t>avgpeinc4indiv</t>
  </si>
  <si>
    <t>avgpeinc4equal</t>
  </si>
  <si>
    <t>avgpeinc4working</t>
  </si>
  <si>
    <t>avgpeinc4male</t>
  </si>
  <si>
    <t>avgpeinc4female</t>
  </si>
  <si>
    <t>avgpeinc4taxu</t>
  </si>
  <si>
    <t>avgpeinc5indiv</t>
  </si>
  <si>
    <t>avgpeinc5equal</t>
  </si>
  <si>
    <t>avgpeinc5working</t>
  </si>
  <si>
    <t>avgpeinc5male</t>
  </si>
  <si>
    <t>avgpeinc5female</t>
  </si>
  <si>
    <t>avgpeinc5taxu</t>
  </si>
  <si>
    <t>avgpeinc6indiv</t>
  </si>
  <si>
    <t>avgpeinc6equal</t>
  </si>
  <si>
    <t>avgpeinc6working</t>
  </si>
  <si>
    <t>avgpeinc6male</t>
  </si>
  <si>
    <t>avgpeinc6female</t>
  </si>
  <si>
    <t>avgpeinc6taxu</t>
  </si>
  <si>
    <t>avgpeinc7indiv</t>
  </si>
  <si>
    <t>avgpeinc7equal</t>
  </si>
  <si>
    <t>avgpeinc7working</t>
  </si>
  <si>
    <t>avgpeinc7male</t>
  </si>
  <si>
    <t>avgpeinc7female</t>
  </si>
  <si>
    <t>avgpeinc7taxu</t>
  </si>
  <si>
    <t>avgpeinc8indiv</t>
  </si>
  <si>
    <t>avgpeinc8equal</t>
  </si>
  <si>
    <t>avgpeinc8working</t>
  </si>
  <si>
    <t>avgpeinc8male</t>
  </si>
  <si>
    <t>avgpeinc8female</t>
  </si>
  <si>
    <t>avgpeinc8taxu</t>
  </si>
  <si>
    <t>avgpeinc9indiv</t>
  </si>
  <si>
    <t>avgpeinc9equal</t>
  </si>
  <si>
    <t>avgpeinc9working</t>
  </si>
  <si>
    <t>avgpeinc9male</t>
  </si>
  <si>
    <t>avgpeinc9female</t>
  </si>
  <si>
    <t>avgpeinc9taxu</t>
  </si>
  <si>
    <t>avgpeinc10indiv</t>
  </si>
  <si>
    <t>avgpeinc10equal</t>
  </si>
  <si>
    <t>avgpeinc10working</t>
  </si>
  <si>
    <t>avgpeinc10male</t>
  </si>
  <si>
    <t>avgpeinc10female</t>
  </si>
  <si>
    <t>avgpeinc10taxu</t>
  </si>
  <si>
    <t>threspeinc1indiv</t>
  </si>
  <si>
    <t>threspeinc1equal</t>
  </si>
  <si>
    <t>threspeinc1working</t>
  </si>
  <si>
    <t>threspeinc1male</t>
  </si>
  <si>
    <t>threspeinc1female</t>
  </si>
  <si>
    <t>threspeinc1taxu</t>
  </si>
  <si>
    <t>poinc10</t>
  </si>
  <si>
    <t>poinc8</t>
  </si>
  <si>
    <t>poinc9</t>
  </si>
  <si>
    <t>transf8</t>
  </si>
  <si>
    <t>netinc8</t>
  </si>
  <si>
    <t>transf9</t>
  </si>
  <si>
    <t>netinc9</t>
  </si>
  <si>
    <t>transf10</t>
  </si>
  <si>
    <t>netinc10</t>
  </si>
  <si>
    <t>avgpoinc0indiv</t>
  </si>
  <si>
    <t>avgpoinc0working</t>
  </si>
  <si>
    <t>avgpoinc0male</t>
  </si>
  <si>
    <t>avgpoinc0female</t>
  </si>
  <si>
    <t>avgpoinc0taxu</t>
  </si>
  <si>
    <t>avgpoinc1indiv</t>
  </si>
  <si>
    <t>avgpoinc1equal</t>
  </si>
  <si>
    <t>avgpoinc1working</t>
  </si>
  <si>
    <t>avgpoinc1male</t>
  </si>
  <si>
    <t>avgpoinc1female</t>
  </si>
  <si>
    <t>avgpoinc1taxu</t>
  </si>
  <si>
    <t>avgpoinc2indiv</t>
  </si>
  <si>
    <t>avgpoinc2equal</t>
  </si>
  <si>
    <t>avgpoinc2working</t>
  </si>
  <si>
    <t>avgpoinc2male</t>
  </si>
  <si>
    <t>avgpoinc2female</t>
  </si>
  <si>
    <t>avgpoinc2taxu</t>
  </si>
  <si>
    <t>avgpoinc3indiv</t>
  </si>
  <si>
    <t>avgpoinc3equal</t>
  </si>
  <si>
    <t>avgpoinc3working</t>
  </si>
  <si>
    <t>avgpoinc3male</t>
  </si>
  <si>
    <t>avgpoinc3female</t>
  </si>
  <si>
    <t>avgpoinc3taxu</t>
  </si>
  <si>
    <t>avgpoinc4indiv</t>
  </si>
  <si>
    <t>avgpoinc4equal</t>
  </si>
  <si>
    <t>avgpoinc4working</t>
  </si>
  <si>
    <t>avgpoinc4male</t>
  </si>
  <si>
    <t>avgpoinc4female</t>
  </si>
  <si>
    <t>avgpoinc4taxu</t>
  </si>
  <si>
    <t>avgpoinc5indiv</t>
  </si>
  <si>
    <t>avgpoinc5equal</t>
  </si>
  <si>
    <t>avgpoinc5working</t>
  </si>
  <si>
    <t>avgpoinc5male</t>
  </si>
  <si>
    <t>avgpoinc5female</t>
  </si>
  <si>
    <t>avgpoinc5taxu</t>
  </si>
  <si>
    <t>avgpoinc6indiv</t>
  </si>
  <si>
    <t>avgpoinc6equal</t>
  </si>
  <si>
    <t>avgpoinc6working</t>
  </si>
  <si>
    <t>avgpoinc6male</t>
  </si>
  <si>
    <t>avgpoinc6female</t>
  </si>
  <si>
    <t>avgpoinc6taxu</t>
  </si>
  <si>
    <t>avgpoinc7indiv</t>
  </si>
  <si>
    <t>avgpoinc7equal</t>
  </si>
  <si>
    <t>avgpoinc7working</t>
  </si>
  <si>
    <t>avgpoinc7male</t>
  </si>
  <si>
    <t>avgpoinc7female</t>
  </si>
  <si>
    <t>avgpoinc7taxu</t>
  </si>
  <si>
    <t>avgpoinc8indiv</t>
  </si>
  <si>
    <t>avgpoinc8equal</t>
  </si>
  <si>
    <t>avgpoinc8working</t>
  </si>
  <si>
    <t>avgpoinc8male</t>
  </si>
  <si>
    <t>avgpoinc8female</t>
  </si>
  <si>
    <t>avgpoinc8taxu</t>
  </si>
  <si>
    <t>avgpoinc9indiv</t>
  </si>
  <si>
    <t>avgpoinc9equal</t>
  </si>
  <si>
    <t>avgpoinc9working</t>
  </si>
  <si>
    <t>avgpoinc9male</t>
  </si>
  <si>
    <t>avgpoinc9female</t>
  </si>
  <si>
    <t>avgpoinc9taxu</t>
  </si>
  <si>
    <t>avgpoinc10indiv</t>
  </si>
  <si>
    <t>avgpoinc10equal</t>
  </si>
  <si>
    <t>avgpoinc10working</t>
  </si>
  <si>
    <t>avgpoinc10male</t>
  </si>
  <si>
    <t>avgpoinc10female</t>
  </si>
  <si>
    <t>avgpoinc10taxu</t>
  </si>
  <si>
    <t>threspoinc1indiv</t>
  </si>
  <si>
    <t>threspoinc1equal</t>
  </si>
  <si>
    <t>threspoinc1working</t>
  </si>
  <si>
    <t>threspoinc1male</t>
  </si>
  <si>
    <t>threspoinc1female</t>
  </si>
  <si>
    <t>threspoinc1taxu</t>
  </si>
  <si>
    <t>Average post-tax real national income per adult (matching national income)</t>
  </si>
  <si>
    <t>Average post-tax income: net income vs. Transfers</t>
  </si>
  <si>
    <t>Check</t>
  </si>
  <si>
    <t>ptpen0</t>
  </si>
  <si>
    <t>fiinc0</t>
  </si>
  <si>
    <t>fiinc1</t>
  </si>
  <si>
    <t>fiinc2</t>
  </si>
  <si>
    <t>fiinc3</t>
  </si>
  <si>
    <t>fiinc4</t>
  </si>
  <si>
    <t>fiinc5</t>
  </si>
  <si>
    <t>fiinc6</t>
  </si>
  <si>
    <t>fiinc7</t>
  </si>
  <si>
    <t>fiinc8</t>
  </si>
  <si>
    <t>fiinc9</t>
  </si>
  <si>
    <t>fiinc10</t>
  </si>
  <si>
    <t>avgfiinc0indiv</t>
  </si>
  <si>
    <t>avgfiinc0working</t>
  </si>
  <si>
    <t>avgfiinc0male</t>
  </si>
  <si>
    <t>avgfiinc0female</t>
  </si>
  <si>
    <t>avgfiinc0taxu</t>
  </si>
  <si>
    <t>avgfiinc1indiv</t>
  </si>
  <si>
    <t>avgfiinc1equal</t>
  </si>
  <si>
    <t>avgfiinc1working</t>
  </si>
  <si>
    <t>avgfiinc1male</t>
  </si>
  <si>
    <t>avgfiinc1female</t>
  </si>
  <si>
    <t>avgfiinc1taxu</t>
  </si>
  <si>
    <t>avgfiinc2indiv</t>
  </si>
  <si>
    <t>avgfiinc2equal</t>
  </si>
  <si>
    <t>avgfiinc2working</t>
  </si>
  <si>
    <t>avgfiinc2male</t>
  </si>
  <si>
    <t>avgfiinc2female</t>
  </si>
  <si>
    <t>avgfiinc2taxu</t>
  </si>
  <si>
    <t>avgfiinc3indiv</t>
  </si>
  <si>
    <t>avgfiinc3equal</t>
  </si>
  <si>
    <t>avgfiinc3working</t>
  </si>
  <si>
    <t>avgfiinc3male</t>
  </si>
  <si>
    <t>avgfiinc3female</t>
  </si>
  <si>
    <t>avgfiinc3taxu</t>
  </si>
  <si>
    <t>avgfiinc4indiv</t>
  </si>
  <si>
    <t>avgfiinc4equal</t>
  </si>
  <si>
    <t>avgfiinc4working</t>
  </si>
  <si>
    <t>avgfiinc4male</t>
  </si>
  <si>
    <t>avgfiinc4female</t>
  </si>
  <si>
    <t>avgfiinc4taxu</t>
  </si>
  <si>
    <t>avgfiinc5indiv</t>
  </si>
  <si>
    <t>avgfiinc5equal</t>
  </si>
  <si>
    <t>avgfiinc5working</t>
  </si>
  <si>
    <t>avgfiinc5male</t>
  </si>
  <si>
    <t>avgfiinc5female</t>
  </si>
  <si>
    <t>avgfiinc5taxu</t>
  </si>
  <si>
    <t>avgfiinc6indiv</t>
  </si>
  <si>
    <t>avgfiinc6equal</t>
  </si>
  <si>
    <t>avgfiinc6working</t>
  </si>
  <si>
    <t>avgfiinc6male</t>
  </si>
  <si>
    <t>avgfiinc6female</t>
  </si>
  <si>
    <t>avgfiinc6taxu</t>
  </si>
  <si>
    <t>avgfiinc7indiv</t>
  </si>
  <si>
    <t>avgfiinc7equal</t>
  </si>
  <si>
    <t>avgfiinc7working</t>
  </si>
  <si>
    <t>avgfiinc7male</t>
  </si>
  <si>
    <t>avgfiinc7female</t>
  </si>
  <si>
    <t>avgfiinc7taxu</t>
  </si>
  <si>
    <t>avgfiinc8indiv</t>
  </si>
  <si>
    <t>avgfiinc8equal</t>
  </si>
  <si>
    <t>avgfiinc8working</t>
  </si>
  <si>
    <t>avgfiinc8male</t>
  </si>
  <si>
    <t>avgfiinc8female</t>
  </si>
  <si>
    <t>avgfiinc8taxu</t>
  </si>
  <si>
    <t>avgfiinc9indiv</t>
  </si>
  <si>
    <t>avgfiinc9equal</t>
  </si>
  <si>
    <t>avgfiinc9working</t>
  </si>
  <si>
    <t>avgfiinc9male</t>
  </si>
  <si>
    <t>avgfiinc9female</t>
  </si>
  <si>
    <t>avgfiinc9taxu</t>
  </si>
  <si>
    <t>avgfiinc10indiv</t>
  </si>
  <si>
    <t>avgfiinc10equal</t>
  </si>
  <si>
    <t>avgfiinc10working</t>
  </si>
  <si>
    <t>avgfiinc10male</t>
  </si>
  <si>
    <t>avgfiinc10female</t>
  </si>
  <si>
    <t>avgfiinc10taxu</t>
  </si>
  <si>
    <t>thresfiinc1indiv</t>
  </si>
  <si>
    <t>thresfiinc1equal</t>
  </si>
  <si>
    <t>thresfiinc1working</t>
  </si>
  <si>
    <t>thresfiinc1male</t>
  </si>
  <si>
    <t>thresfiinc1female</t>
  </si>
  <si>
    <t>thresfiinc1taxu</t>
  </si>
  <si>
    <t>fninc0</t>
  </si>
  <si>
    <t>fnwag0</t>
  </si>
  <si>
    <t>fnbus0</t>
  </si>
  <si>
    <t>fndiv0</t>
  </si>
  <si>
    <t>fnint0</t>
  </si>
  <si>
    <t>fnren0</t>
  </si>
  <si>
    <t>fninc1</t>
  </si>
  <si>
    <t>fnwag1</t>
  </si>
  <si>
    <t>fnbus1</t>
  </si>
  <si>
    <t>fndiv1</t>
  </si>
  <si>
    <t>fnint1</t>
  </si>
  <si>
    <t>fnren1</t>
  </si>
  <si>
    <t>fninc2</t>
  </si>
  <si>
    <t>fnwag2</t>
  </si>
  <si>
    <t>fnbus2</t>
  </si>
  <si>
    <t>fndiv2</t>
  </si>
  <si>
    <t>fnint2</t>
  </si>
  <si>
    <t>fnren2</t>
  </si>
  <si>
    <t>fninc3</t>
  </si>
  <si>
    <t>fnwag3</t>
  </si>
  <si>
    <t>fnbus3</t>
  </si>
  <si>
    <t>fndiv3</t>
  </si>
  <si>
    <t>fnint3</t>
  </si>
  <si>
    <t>fnren3</t>
  </si>
  <si>
    <t>fninc4</t>
  </si>
  <si>
    <t>fnwag4</t>
  </si>
  <si>
    <t>fnbus4</t>
  </si>
  <si>
    <t>fndiv4</t>
  </si>
  <si>
    <t>fnint4</t>
  </si>
  <si>
    <t>fnren4</t>
  </si>
  <si>
    <t>fninc5</t>
  </si>
  <si>
    <t>fnwag5</t>
  </si>
  <si>
    <t>fnbus5</t>
  </si>
  <si>
    <t>fndiv5</t>
  </si>
  <si>
    <t>fnint5</t>
  </si>
  <si>
    <t>fnren5</t>
  </si>
  <si>
    <t>fninc6</t>
  </si>
  <si>
    <t>fnwag6</t>
  </si>
  <si>
    <t>fnbus6</t>
  </si>
  <si>
    <t>fndiv6</t>
  </si>
  <si>
    <t>fnint6</t>
  </si>
  <si>
    <t>fnren6</t>
  </si>
  <si>
    <t>fninc7</t>
  </si>
  <si>
    <t>fnwag7</t>
  </si>
  <si>
    <t>fnbus7</t>
  </si>
  <si>
    <t>fndiv7</t>
  </si>
  <si>
    <t>fnint7</t>
  </si>
  <si>
    <t>fnren7</t>
  </si>
  <si>
    <t>fninc8</t>
  </si>
  <si>
    <t>fnwag8</t>
  </si>
  <si>
    <t>fnbus8</t>
  </si>
  <si>
    <t>fndiv8</t>
  </si>
  <si>
    <t>fnint8</t>
  </si>
  <si>
    <t>fnren8</t>
  </si>
  <si>
    <t>fninc9</t>
  </si>
  <si>
    <t>fnwag9</t>
  </si>
  <si>
    <t>fnbus9</t>
  </si>
  <si>
    <t>fndiv9</t>
  </si>
  <si>
    <t>fnint9</t>
  </si>
  <si>
    <t>fnren9</t>
  </si>
  <si>
    <t>fninc10</t>
  </si>
  <si>
    <t>fnwag10</t>
  </si>
  <si>
    <t>fnbus10</t>
  </si>
  <si>
    <t>fndiv10</t>
  </si>
  <si>
    <t>fnint10</t>
  </si>
  <si>
    <t>fnren10</t>
  </si>
  <si>
    <t>Median fiscal income by population</t>
  </si>
  <si>
    <t>Top 0.01% fiscal income by population</t>
  </si>
  <si>
    <t>Top 0.1% fiscal income by population</t>
  </si>
  <si>
    <t>Top 1% fiscal income by population</t>
  </si>
  <si>
    <t>Top 10% fiscal income by population</t>
  </si>
  <si>
    <t>Middle 40% fiscal income by population</t>
  </si>
  <si>
    <t>Bottom 50% fiscal income by population</t>
  </si>
  <si>
    <t>Bottom 90% fiscal income by population</t>
  </si>
  <si>
    <t>Average fiscal income by population</t>
  </si>
  <si>
    <t>Average fiscal income by g-percentile of fiscal income</t>
  </si>
  <si>
    <t>Average fiscal income by fiscal income group</t>
  </si>
  <si>
    <t>Composition of top 0.5%, top 0.1% and top 0.01% fiscal income shares</t>
  </si>
  <si>
    <t>Composition of top 10%, top 5% and top 1% fiscal income shares</t>
  </si>
  <si>
    <t>Composition of bottom 90%, bottom 50%, and middle 40% fiscal income shares</t>
  </si>
  <si>
    <t>Population: Tax units</t>
  </si>
  <si>
    <t>(% of fiscal income)</t>
  </si>
  <si>
    <t>Bottom 90% (KG)</t>
  </si>
  <si>
    <t>Bottom 90% (no KG)</t>
  </si>
  <si>
    <t>Bottom 50% (KG)</t>
  </si>
  <si>
    <t>Bottom 50% (no KG)</t>
  </si>
  <si>
    <t>Wages &amp; pensions</t>
  </si>
  <si>
    <t>Business income</t>
  </si>
  <si>
    <t>Dividends</t>
  </si>
  <si>
    <t>Interest</t>
  </si>
  <si>
    <t>Rents</t>
  </si>
  <si>
    <t>Middle 40% (KG)</t>
  </si>
  <si>
    <t>Middle 40% (no KG)</t>
  </si>
  <si>
    <t>Top 10% (KG)</t>
  </si>
  <si>
    <t>Top 5% (KG)</t>
  </si>
  <si>
    <t>Top 1% (KG)</t>
  </si>
  <si>
    <t>Top 0.5% (KG)</t>
  </si>
  <si>
    <t>Top 0.1% (KG)</t>
  </si>
  <si>
    <t>Top 0.01% (KG)</t>
  </si>
  <si>
    <t>Top 0.5% (no KG)</t>
  </si>
  <si>
    <t>Top 0.1% (no KG)</t>
  </si>
  <si>
    <t>Top 0.01% (no KG)</t>
  </si>
  <si>
    <t>Top 10% (no KG)</t>
  </si>
  <si>
    <t>Top 5% (no KG)</t>
  </si>
  <si>
    <t>Top 1% (no KG)</t>
  </si>
  <si>
    <t>top 10% PS KG (official)</t>
  </si>
  <si>
    <t>top 5% PS KG (official)</t>
  </si>
  <si>
    <t>top 1% PS KG (official)</t>
  </si>
  <si>
    <t>top 0.1% PS KG (official)</t>
  </si>
  <si>
    <t>top 0.01% PS KG (official)</t>
  </si>
  <si>
    <t>Shares of total fiscal income, including capital gains</t>
  </si>
  <si>
    <r>
      <t>(% of fiscal income</t>
    </r>
    <r>
      <rPr>
        <sz val="12"/>
        <color theme="1"/>
        <rFont val="Arial"/>
        <family val="2"/>
      </rPr>
      <t xml:space="preserve"> including capital gains</t>
    </r>
    <r>
      <rPr>
        <sz val="12"/>
        <color theme="1"/>
        <rFont val="Arial"/>
        <family val="2"/>
      </rPr>
      <t>)</t>
    </r>
  </si>
  <si>
    <t>Memo: average fiscal income (incl. KG) per tax unit, PS, national income deflator</t>
  </si>
  <si>
    <t>Gap</t>
  </si>
  <si>
    <t>(e.g., 167.8 million in 2010 vs. 156.2 million in Piketty Saez)</t>
  </si>
  <si>
    <t>The fiscal income total is also slightly different, but gap is small (eg., $7,953bn in DINA vs. 8,037bn in PS in 2010)</t>
  </si>
  <si>
    <t>fnkgi0</t>
  </si>
  <si>
    <t>fnkgi2</t>
  </si>
  <si>
    <t>fnkgi3</t>
  </si>
  <si>
    <t>fnkgi4</t>
  </si>
  <si>
    <t>fnkgi5</t>
  </si>
  <si>
    <t>fnkgi6</t>
  </si>
  <si>
    <t>fnkgi7</t>
  </si>
  <si>
    <t>fnkgi9</t>
  </si>
  <si>
    <t>Shares of total fiscal income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</si>
  <si>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</si>
  <si>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</si>
  <si>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</si>
  <si>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</si>
  <si>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</si>
  <si>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</si>
  <si>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</si>
  <si>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</si>
  <si>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Table D9</t>
  </si>
  <si>
    <t>Table D10</t>
  </si>
  <si>
    <t>Table D11</t>
  </si>
  <si>
    <t>Table D12</t>
  </si>
  <si>
    <t>Table D13</t>
  </si>
  <si>
    <t>Shares of capital in pre-tax income, by pre-tax income group</t>
  </si>
  <si>
    <r>
      <t xml:space="preserve">(% of </t>
    </r>
    <r>
      <rPr>
        <sz val="12"/>
        <color theme="1"/>
        <rFont val="Arial"/>
        <family val="2"/>
      </rPr>
      <t>each group's income</t>
    </r>
    <r>
      <rPr>
        <sz val="12"/>
        <color theme="1"/>
        <rFont val="Arial"/>
        <family val="2"/>
      </rPr>
      <t>)</t>
    </r>
  </si>
  <si>
    <t>Memo: Capital share of social insurance income (macro)</t>
  </si>
  <si>
    <t>Average age by pre-tax income group</t>
  </si>
  <si>
    <t>Pre-tax income</t>
  </si>
  <si>
    <t>Factor income</t>
  </si>
  <si>
    <t>Pre-tax labor income</t>
  </si>
  <si>
    <t>Pre-tax capital income</t>
  </si>
  <si>
    <t>% of average income</t>
  </si>
  <si>
    <t>Wealth</t>
  </si>
  <si>
    <r>
      <rPr>
        <u/>
        <sz val="11"/>
        <rFont val="Arial"/>
      </rPr>
      <t>Note</t>
    </r>
    <r>
      <rPr>
        <sz val="11"/>
        <rFont val="Arial"/>
      </rPr>
      <t>: factor income, pre-tax income, and post-tax income do not match national income in this table</t>
    </r>
  </si>
  <si>
    <r>
      <t>Average age by</t>
    </r>
    <r>
      <rPr>
        <sz val="12"/>
        <rFont val="Arial"/>
      </rPr>
      <t xml:space="preserve"> pre-tax</t>
    </r>
    <r>
      <rPr>
        <sz val="12"/>
        <rFont val="Arial"/>
      </rPr>
      <t>-income groups</t>
    </r>
  </si>
  <si>
    <t>Table E1</t>
  </si>
  <si>
    <t>Taxes</t>
  </si>
  <si>
    <t>Average tax rate by pre-tax income group</t>
  </si>
  <si>
    <t>Table F1</t>
  </si>
  <si>
    <t>Table F2</t>
  </si>
  <si>
    <t>Share of taxes paid by pre-tax income group</t>
  </si>
  <si>
    <t>Of which: medicare + medicaid</t>
  </si>
  <si>
    <t>health0</t>
  </si>
  <si>
    <t>health1</t>
  </si>
  <si>
    <t>health2</t>
  </si>
  <si>
    <t>health3</t>
  </si>
  <si>
    <t>health4</t>
  </si>
  <si>
    <t>health5</t>
  </si>
  <si>
    <t>health6</t>
  </si>
  <si>
    <t>health7</t>
  </si>
  <si>
    <t>health8</t>
  </si>
  <si>
    <t>health9</t>
  </si>
  <si>
    <t>health10</t>
  </si>
  <si>
    <t>Composition of top 5%, top 1%, top 0.5%, top 0.1% and top 0.01% post-tax income shares</t>
  </si>
  <si>
    <t>Population: equal-split individuals</t>
  </si>
  <si>
    <t>Equities</t>
  </si>
  <si>
    <t>Fixed income claims</t>
  </si>
  <si>
    <t>Housing</t>
  </si>
  <si>
    <t>Business assets</t>
  </si>
  <si>
    <t>Pensions</t>
  </si>
  <si>
    <t>(% of household wealth)</t>
  </si>
  <si>
    <t>Top 0.01% household wealth by population</t>
  </si>
  <si>
    <t>Top 0.1% household wealth by population</t>
  </si>
  <si>
    <t>Top 1% household wealth by population</t>
  </si>
  <si>
    <t>Top 10% household wealth by population</t>
  </si>
  <si>
    <t>Middle 40% household wealth by population</t>
  </si>
  <si>
    <t>Bottom 50% household wealth by population</t>
  </si>
  <si>
    <t>Bottom 90% household wealth by population</t>
  </si>
  <si>
    <t>Average household wealth by population</t>
  </si>
  <si>
    <t>Average household wealth by g-percentile of household wealth</t>
  </si>
  <si>
    <t>Average household wealth by household wealth group</t>
  </si>
  <si>
    <t>Composition of top 0.5%, top 0.1% and top 0.01% household wealth shares</t>
  </si>
  <si>
    <t>Composition of top 10%, top 5% and top 1% household wealth shares</t>
  </si>
  <si>
    <t>Composition of bottom 90%, bottom 50%, and middle 40% household wealth shares</t>
  </si>
  <si>
    <t>hwealnokg0</t>
  </si>
  <si>
    <t>hweal0</t>
  </si>
  <si>
    <t>hwequ0</t>
  </si>
  <si>
    <t>fix0</t>
  </si>
  <si>
    <t>housing0</t>
  </si>
  <si>
    <t>hwbus0</t>
  </si>
  <si>
    <t>hwpen0</t>
  </si>
  <si>
    <t>hwealnokg1</t>
  </si>
  <si>
    <t>hweal1</t>
  </si>
  <si>
    <t>hwequ1</t>
  </si>
  <si>
    <t>fix1</t>
  </si>
  <si>
    <t>housing1</t>
  </si>
  <si>
    <t>hwbus1</t>
  </si>
  <si>
    <t>hwpen1</t>
  </si>
  <si>
    <t>hwealnokg2</t>
  </si>
  <si>
    <t>hweal2</t>
  </si>
  <si>
    <t>hwequ2</t>
  </si>
  <si>
    <t>fix2</t>
  </si>
  <si>
    <t>housing2</t>
  </si>
  <si>
    <t>hwbus2</t>
  </si>
  <si>
    <t>hwpen2</t>
  </si>
  <si>
    <t>hwealnokg3</t>
  </si>
  <si>
    <t>hweal3</t>
  </si>
  <si>
    <t>hwequ3</t>
  </si>
  <si>
    <t>fix3</t>
  </si>
  <si>
    <t>housing3</t>
  </si>
  <si>
    <t>hwbus3</t>
  </si>
  <si>
    <t>hwpen3</t>
  </si>
  <si>
    <t>hwealnokg4</t>
  </si>
  <si>
    <t>hweal4</t>
  </si>
  <si>
    <t>hwequ4</t>
  </si>
  <si>
    <t>fix4</t>
  </si>
  <si>
    <t>housing4</t>
  </si>
  <si>
    <t>hwbus4</t>
  </si>
  <si>
    <t>hwpen4</t>
  </si>
  <si>
    <t>hwealnokg5</t>
  </si>
  <si>
    <t>hweal5</t>
  </si>
  <si>
    <t>hwequ5</t>
  </si>
  <si>
    <t>fix5</t>
  </si>
  <si>
    <t>housing5</t>
  </si>
  <si>
    <t>hwbus5</t>
  </si>
  <si>
    <t>hwpen5</t>
  </si>
  <si>
    <t>hwealnokg6</t>
  </si>
  <si>
    <t>hweal6</t>
  </si>
  <si>
    <t>hwequ6</t>
  </si>
  <si>
    <t>fix6</t>
  </si>
  <si>
    <t>housing6</t>
  </si>
  <si>
    <t>hwbus6</t>
  </si>
  <si>
    <t>hwpen6</t>
  </si>
  <si>
    <t>hwealnokg7</t>
  </si>
  <si>
    <t>hweal7</t>
  </si>
  <si>
    <t>hwequ7</t>
  </si>
  <si>
    <t>fix7</t>
  </si>
  <si>
    <t>housing7</t>
  </si>
  <si>
    <t>hwbus7</t>
  </si>
  <si>
    <t>hwpen7</t>
  </si>
  <si>
    <t>hwealnokg8</t>
  </si>
  <si>
    <t>hweal8</t>
  </si>
  <si>
    <t>hwequ8</t>
  </si>
  <si>
    <t>fix8</t>
  </si>
  <si>
    <t>housing8</t>
  </si>
  <si>
    <t>hwbus8</t>
  </si>
  <si>
    <t>hwpen8</t>
  </si>
  <si>
    <t>hwealnokg9</t>
  </si>
  <si>
    <t>hweal9</t>
  </si>
  <si>
    <t>hwequ9</t>
  </si>
  <si>
    <t>fix9</t>
  </si>
  <si>
    <t>housing9</t>
  </si>
  <si>
    <t>hwbus9</t>
  </si>
  <si>
    <t>hwpen9</t>
  </si>
  <si>
    <t>hwealnokg10</t>
  </si>
  <si>
    <t>hweal10</t>
  </si>
  <si>
    <t>hwequ10</t>
  </si>
  <si>
    <t>fix10</t>
  </si>
  <si>
    <t>housing10</t>
  </si>
  <si>
    <t>hwbus10</t>
  </si>
  <si>
    <t>hwpen10</t>
  </si>
  <si>
    <t>avghweal0indiv</t>
  </si>
  <si>
    <t>avghweal0working</t>
  </si>
  <si>
    <t>avghweal0male</t>
  </si>
  <si>
    <t>avghweal0female</t>
  </si>
  <si>
    <t>avghweal0taxu</t>
  </si>
  <si>
    <t>avghweal1indiv</t>
  </si>
  <si>
    <t>avghweal1equal</t>
  </si>
  <si>
    <t>avghweal1working</t>
  </si>
  <si>
    <t>avghweal1male</t>
  </si>
  <si>
    <t>avghweal1female</t>
  </si>
  <si>
    <t>avghweal1taxu</t>
  </si>
  <si>
    <t>avghweal2indiv</t>
  </si>
  <si>
    <t>avghweal2equal</t>
  </si>
  <si>
    <t>avghweal2working</t>
  </si>
  <si>
    <t>avghweal2male</t>
  </si>
  <si>
    <t>avghweal2female</t>
  </si>
  <si>
    <t>avghweal2taxu</t>
  </si>
  <si>
    <t>avghweal3indiv</t>
  </si>
  <si>
    <t>avghweal3equal</t>
  </si>
  <si>
    <t>avghweal3working</t>
  </si>
  <si>
    <t>avghweal3male</t>
  </si>
  <si>
    <t>avghweal3female</t>
  </si>
  <si>
    <t>avghweal3taxu</t>
  </si>
  <si>
    <t>avghweal4indiv</t>
  </si>
  <si>
    <t>avghweal4equal</t>
  </si>
  <si>
    <t>avghweal4working</t>
  </si>
  <si>
    <t>avghweal4male</t>
  </si>
  <si>
    <t>avghweal4female</t>
  </si>
  <si>
    <t>avghweal4taxu</t>
  </si>
  <si>
    <t>avghweal5indiv</t>
  </si>
  <si>
    <t>avghweal5equal</t>
  </si>
  <si>
    <t>avghweal5working</t>
  </si>
  <si>
    <t>avghweal5male</t>
  </si>
  <si>
    <t>avghweal5female</t>
  </si>
  <si>
    <t>avghweal5taxu</t>
  </si>
  <si>
    <t>avghweal6indiv</t>
  </si>
  <si>
    <t>avghweal6equal</t>
  </si>
  <si>
    <t>avghweal6working</t>
  </si>
  <si>
    <t>avghweal6male</t>
  </si>
  <si>
    <t>avghweal6female</t>
  </si>
  <si>
    <t>avghweal6taxu</t>
  </si>
  <si>
    <t>avghweal7indiv</t>
  </si>
  <si>
    <t>avghweal7equal</t>
  </si>
  <si>
    <t>avghweal7working</t>
  </si>
  <si>
    <t>avghweal7male</t>
  </si>
  <si>
    <t>avghweal7female</t>
  </si>
  <si>
    <t>avghweal7taxu</t>
  </si>
  <si>
    <t>avghweal8indiv</t>
  </si>
  <si>
    <t>avghweal8equal</t>
  </si>
  <si>
    <t>avghweal8working</t>
  </si>
  <si>
    <t>avghweal8male</t>
  </si>
  <si>
    <t>avghweal8female</t>
  </si>
  <si>
    <t>avghweal8taxu</t>
  </si>
  <si>
    <t>avghweal9indiv</t>
  </si>
  <si>
    <t>avghweal9equal</t>
  </si>
  <si>
    <t>avghweal9working</t>
  </si>
  <si>
    <t>avghweal9male</t>
  </si>
  <si>
    <t>avghweal9female</t>
  </si>
  <si>
    <t>avghweal9taxu</t>
  </si>
  <si>
    <t>avghweal10indiv</t>
  </si>
  <si>
    <t>avghweal10equal</t>
  </si>
  <si>
    <t>avghweal10working</t>
  </si>
  <si>
    <t>avghweal10male</t>
  </si>
  <si>
    <t>avghweal10female</t>
  </si>
  <si>
    <t>avghweal10taxu</t>
  </si>
  <si>
    <t xml:space="preserve">Middle 40% </t>
  </si>
  <si>
    <t>Shares of total household wealth</t>
  </si>
  <si>
    <t>Copied from hwealbypeincindiv99.xls</t>
  </si>
  <si>
    <t>Table E2</t>
  </si>
  <si>
    <t>Table E3</t>
  </si>
  <si>
    <t>Table E4</t>
  </si>
  <si>
    <t>Table E5</t>
  </si>
  <si>
    <t>Table E6</t>
  </si>
  <si>
    <t>Table E7</t>
  </si>
  <si>
    <t>Table E8</t>
  </si>
  <si>
    <t>Table E9</t>
  </si>
  <si>
    <t>Table E10</t>
  </si>
  <si>
    <t>Table E11</t>
  </si>
  <si>
    <t>Table E12</t>
  </si>
  <si>
    <r>
      <t>Table E1</t>
    </r>
    <r>
      <rPr>
        <sz val="12"/>
        <rFont val="Arial"/>
      </rPr>
      <t>b</t>
    </r>
  </si>
  <si>
    <t>Table E2b</t>
  </si>
  <si>
    <t>Table E2c</t>
  </si>
  <si>
    <r>
      <t xml:space="preserve">Composition of top 10%, top 5% and top 1% </t>
    </r>
    <r>
      <rPr>
        <sz val="12"/>
        <rFont val="Arial"/>
      </rPr>
      <t>household wealth</t>
    </r>
    <r>
      <rPr>
        <sz val="12"/>
        <rFont val="Arial"/>
      </rPr>
      <t xml:space="preserve"> shares</t>
    </r>
  </si>
  <si>
    <r>
      <t>Composition of top 0.5%, top 0.1% and top 0.01%</t>
    </r>
    <r>
      <rPr>
        <sz val="12"/>
        <rFont val="Arial"/>
      </rPr>
      <t xml:space="preserve"> household wealth</t>
    </r>
    <r>
      <rPr>
        <sz val="12"/>
        <rFont val="Arial"/>
      </rPr>
      <t xml:space="preserve"> shares</t>
    </r>
  </si>
  <si>
    <t>Age and gender profiles</t>
  </si>
  <si>
    <t>Fraction of women in each factor labor income groups</t>
  </si>
  <si>
    <t>Frac women with &gt; 0 labor income</t>
  </si>
  <si>
    <t>Factor labor income gender gap</t>
  </si>
  <si>
    <t>All age</t>
  </si>
  <si>
    <t>Average factor labor income of men/women</t>
  </si>
  <si>
    <t>Fraction of women in each factor labor income group</t>
  </si>
  <si>
    <t>Table F3</t>
  </si>
  <si>
    <t>Average income and wealth by age group, % of average income in the population</t>
  </si>
  <si>
    <t>Table G1</t>
  </si>
  <si>
    <t>Table G3</t>
  </si>
  <si>
    <t>20-64 years old</t>
  </si>
  <si>
    <t>1946-1980</t>
  </si>
  <si>
    <t>1980-2013</t>
  </si>
  <si>
    <t>Individualized transfers received, by post-tax income groups</t>
  </si>
  <si>
    <t>(% of average national income)</t>
  </si>
  <si>
    <t>adult pop</t>
  </si>
  <si>
    <t>national inc $2012</t>
  </si>
  <si>
    <t>Average tax rate by pre-tax income, decomposition by tax</t>
  </si>
  <si>
    <t>Table G4</t>
  </si>
  <si>
    <t>Shares of total household wealth, equal-split individuals ranked by pre-tax income</t>
  </si>
  <si>
    <t>Population: equal-split individuals (20+)</t>
  </si>
  <si>
    <t>equal-split individuals</t>
  </si>
  <si>
    <r>
      <rPr>
        <sz val="12"/>
        <color theme="1"/>
        <rFont val="Arial"/>
        <family val="2"/>
      </rPr>
      <t>I</t>
    </r>
    <r>
      <rPr>
        <sz val="12"/>
        <color theme="1"/>
        <rFont val="Arial"/>
        <family val="2"/>
      </rPr>
      <t>ndividuals</t>
    </r>
  </si>
  <si>
    <r>
      <t>Working-age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individuals</t>
    </r>
  </si>
  <si>
    <t>individuals</t>
  </si>
  <si>
    <t>20-45 years-old</t>
  </si>
  <si>
    <t>45-65 years-old</t>
  </si>
  <si>
    <t>65+ years-old</t>
  </si>
  <si>
    <t>Bottom 50% pre-tax income by age</t>
  </si>
  <si>
    <t>Population: equal-split individuals (age bins defined by average age of spouses for married couples)</t>
  </si>
  <si>
    <t>Pop</t>
  </si>
  <si>
    <t>Bottom 50% post-tax income by age</t>
  </si>
  <si>
    <t>Population: equal-split equaliduals (20+)</t>
  </si>
  <si>
    <t>Composition of taxes paid by bottom 90%, bottom 50%, and middle 40% of pre-tax income distribution</t>
  </si>
  <si>
    <r>
      <t xml:space="preserve">(% of </t>
    </r>
    <r>
      <rPr>
        <sz val="12"/>
        <rFont val="Arial"/>
      </rPr>
      <t>pre-tax incom</t>
    </r>
    <r>
      <rPr>
        <sz val="12"/>
        <rFont val="Arial"/>
      </rPr>
      <t>e)</t>
    </r>
  </si>
  <si>
    <t>Residential property tax</t>
  </si>
  <si>
    <t>Income tax</t>
  </si>
  <si>
    <t>Corporate (&amp; business property) tax</t>
  </si>
  <si>
    <t>Estate tax</t>
  </si>
  <si>
    <t>Sales tax</t>
  </si>
  <si>
    <t>Payroll tax</t>
  </si>
  <si>
    <t>Composition of taxes paid by top 10%, top 5% and top 1% of pre-tax income distribution</t>
  </si>
  <si>
    <t>Composition of taxes paid by top 0.5%, top 0.1% and top 0.01% of pre-tax income distribution</t>
  </si>
  <si>
    <t>Average income</t>
  </si>
  <si>
    <t>Average tax paid</t>
  </si>
  <si>
    <t>Average tax rate</t>
  </si>
  <si>
    <t>G-percentile</t>
  </si>
  <si>
    <t>Number of individuals</t>
  </si>
  <si>
    <t>Average tax rates by g-percentile of pre-tax income</t>
  </si>
  <si>
    <t>Individualized transfers received (excluding Social Security), by post-tax income groups</t>
  </si>
  <si>
    <t>Individualized transfers received (including Social Security), by post-tax income groups</t>
  </si>
  <si>
    <t>Population: working-age individuals (20-64)</t>
  </si>
  <si>
    <t>estatetaxP99p99_P99p999</t>
  </si>
  <si>
    <t>corptaxP99p99_P99p999</t>
  </si>
  <si>
    <t>ditaxP99p99_P99p999</t>
  </si>
  <si>
    <t>paytaxP99p99_P99p999</t>
  </si>
  <si>
    <t>proprestaxP99p99_P99p999</t>
  </si>
  <si>
    <t>salestaxP99p99_P99p999</t>
  </si>
  <si>
    <t>taxP99p99_P99p999</t>
  </si>
  <si>
    <t>estatetaxP99p9_P99p99</t>
  </si>
  <si>
    <t>corptaxP99p9_P99p99</t>
  </si>
  <si>
    <t>ditaxP99p9_P99p99</t>
  </si>
  <si>
    <t>paytaxP99p9_P99p99</t>
  </si>
  <si>
    <t>proprestaxP99p9_P99p99</t>
  </si>
  <si>
    <t>salestaxP99p9_P99p99</t>
  </si>
  <si>
    <t>taxP99p9_P99p99</t>
  </si>
  <si>
    <t>estatetaxP99p5_P99p9</t>
  </si>
  <si>
    <t>corptaxP99p5_P99p9</t>
  </si>
  <si>
    <t>ditaxP99p5_P99p9</t>
  </si>
  <si>
    <t>paytaxP99p5_P99p9</t>
  </si>
  <si>
    <t>proprestaxP99p5_P99p9</t>
  </si>
  <si>
    <t>salestaxP99p5_P99p9</t>
  </si>
  <si>
    <t>taxP99p5_P99p9</t>
  </si>
  <si>
    <t>estatetaxP99_P99p5</t>
  </si>
  <si>
    <t>corptaxP99_P99p5</t>
  </si>
  <si>
    <t>ditaxP99_P99p5</t>
  </si>
  <si>
    <t>paytaxP99_P99p5</t>
  </si>
  <si>
    <t>proprestaxP99_P99p5</t>
  </si>
  <si>
    <t>salestaxP99_P99p5</t>
  </si>
  <si>
    <t>taxP99_P99p5</t>
  </si>
  <si>
    <t>estatetaxP95_P99</t>
  </si>
  <si>
    <t>corptaxP95_P99</t>
  </si>
  <si>
    <t>ditaxP95_P99</t>
  </si>
  <si>
    <t>paytaxP95_P99</t>
  </si>
  <si>
    <t>proprestaxP95_P99</t>
  </si>
  <si>
    <t>salestaxP95_P99</t>
  </si>
  <si>
    <t>taxP95_P99</t>
  </si>
  <si>
    <t>estatetaxP90_P95</t>
  </si>
  <si>
    <t>corptaxP90_P95</t>
  </si>
  <si>
    <t>ditaxP90_P95</t>
  </si>
  <si>
    <t>paytaxP90_P95</t>
  </si>
  <si>
    <t>proprestaxP90_P95</t>
  </si>
  <si>
    <t>salestaxP90_P95</t>
  </si>
  <si>
    <t>taxP90_P95</t>
  </si>
  <si>
    <t>estatetaxtop0p001</t>
  </si>
  <si>
    <t>corptaxtop0p001</t>
  </si>
  <si>
    <t>ditaxtop0p001</t>
  </si>
  <si>
    <t>paytaxtop0p001</t>
  </si>
  <si>
    <t>proprestaxtop0p001</t>
  </si>
  <si>
    <t>salestaxtop0p001</t>
  </si>
  <si>
    <t>taxtop0p001</t>
  </si>
  <si>
    <t>estatetaxtop0p01</t>
  </si>
  <si>
    <t>corptaxtop0p01</t>
  </si>
  <si>
    <t>ditaxtop0p01</t>
  </si>
  <si>
    <t>paytaxtop0p01</t>
  </si>
  <si>
    <t>proprestaxtop0p01</t>
  </si>
  <si>
    <t>salestaxtop0p01</t>
  </si>
  <si>
    <t>taxtop0p01</t>
  </si>
  <si>
    <t>estatetaxtop0p1</t>
  </si>
  <si>
    <t>corptaxtop0p1</t>
  </si>
  <si>
    <t>ditaxtop0p1</t>
  </si>
  <si>
    <t>paytaxtop0p1</t>
  </si>
  <si>
    <t>proprestaxtop0p1</t>
  </si>
  <si>
    <t>salestaxtop0p1</t>
  </si>
  <si>
    <t>taxtop0p1</t>
  </si>
  <si>
    <t>estatetaxtop0p5</t>
  </si>
  <si>
    <t>corptaxtop0p5</t>
  </si>
  <si>
    <t>ditaxtop0p5</t>
  </si>
  <si>
    <t>paytaxtop0p5</t>
  </si>
  <si>
    <t>proprestaxtop0p5</t>
  </si>
  <si>
    <t>salestaxtop0p5</t>
  </si>
  <si>
    <t>taxtop0p5</t>
  </si>
  <si>
    <t>estatetaxtop1</t>
  </si>
  <si>
    <t>corptaxtop1</t>
  </si>
  <si>
    <t>ditaxtop1</t>
  </si>
  <si>
    <t>paytaxtop1</t>
  </si>
  <si>
    <t>proprestaxtop1</t>
  </si>
  <si>
    <t>salestaxtop1</t>
  </si>
  <si>
    <t>taxtop1</t>
  </si>
  <si>
    <t>estatetaxtop5</t>
  </si>
  <si>
    <t>corptaxtop5</t>
  </si>
  <si>
    <t>ditaxtop5</t>
  </si>
  <si>
    <t>paytaxtop5</t>
  </si>
  <si>
    <t>proprestaxtop5</t>
  </si>
  <si>
    <t>salestaxtop5</t>
  </si>
  <si>
    <t>taxtop5</t>
  </si>
  <si>
    <t>estatetaxtop10</t>
  </si>
  <si>
    <t>corptaxtop10</t>
  </si>
  <si>
    <t>ditaxtop10</t>
  </si>
  <si>
    <t>paytaxtop10</t>
  </si>
  <si>
    <t>proprestaxtop10</t>
  </si>
  <si>
    <t>salestaxtop10</t>
  </si>
  <si>
    <t>taxtop10</t>
  </si>
  <si>
    <t>estatetaxmiddle40</t>
  </si>
  <si>
    <t>corptaxmiddle40</t>
  </si>
  <si>
    <t>ditaxmiddle40</t>
  </si>
  <si>
    <t>paytaxmiddle40</t>
  </si>
  <si>
    <t>proprestaxmiddle40</t>
  </si>
  <si>
    <t>salestaxmiddle40</t>
  </si>
  <si>
    <t>taxmiddle40</t>
  </si>
  <si>
    <t>estatetaxbot50</t>
  </si>
  <si>
    <t>corptaxbot50</t>
  </si>
  <si>
    <t>ditaxbot50</t>
  </si>
  <si>
    <t>paytaxbot50</t>
  </si>
  <si>
    <t>proprestaxbot50</t>
  </si>
  <si>
    <t>salestaxbot50</t>
  </si>
  <si>
    <t>taxbot50</t>
  </si>
  <si>
    <t>estatetaxbot90</t>
  </si>
  <si>
    <t>corptaxbot90</t>
  </si>
  <si>
    <t>ditaxbot90</t>
  </si>
  <si>
    <t>paytaxbot90</t>
  </si>
  <si>
    <t>proprestaxbot90</t>
  </si>
  <si>
    <t>salestaxbot90</t>
  </si>
  <si>
    <t>taxbot90</t>
  </si>
  <si>
    <t>estatetaxall</t>
  </si>
  <si>
    <t>corptaxall</t>
  </si>
  <si>
    <t>ditaxall</t>
  </si>
  <si>
    <t>paytaxall</t>
  </si>
  <si>
    <t>proprestaxall</t>
  </si>
  <si>
    <t>salestaxall</t>
  </si>
  <si>
    <t>taxall</t>
  </si>
  <si>
    <t>% average wealth</t>
  </si>
  <si>
    <t>Average income and wealth by age group, 2014</t>
  </si>
  <si>
    <t>20-44 years old</t>
  </si>
  <si>
    <t>45-64 years old</t>
  </si>
  <si>
    <r>
      <rPr>
        <u/>
        <sz val="12"/>
        <color theme="1"/>
        <rFont val="Arial"/>
      </rPr>
      <t>Notes</t>
    </r>
    <r>
      <rPr>
        <sz val="12"/>
        <color theme="1"/>
        <rFont val="Arial"/>
        <family val="2"/>
      </rPr>
      <t>: For columns 2 to 12, 1985 is the average of 1984 and 1986. For top 0.5% and above groups, the share of women is smoothed over 1984-1986.</t>
    </r>
  </si>
  <si>
    <t xml:space="preserve"> </t>
  </si>
  <si>
    <t>1980-2014</t>
  </si>
  <si>
    <r>
      <t>&gt;&gt; po</t>
    </r>
    <r>
      <rPr>
        <sz val="12"/>
        <color theme="1"/>
        <rFont val="Arial"/>
        <family val="2"/>
      </rPr>
      <t>s</t>
    </r>
    <r>
      <rPr>
        <sz val="12"/>
        <color theme="1"/>
        <rFont val="Arial"/>
        <family val="2"/>
      </rPr>
      <t>t 62 gap is due to the fact that we have more tax units in DINA</t>
    </r>
  </si>
  <si>
    <r>
      <t>201</t>
    </r>
    <r>
      <rPr>
        <sz val="12"/>
        <rFont val="Arial"/>
      </rPr>
      <t>4</t>
    </r>
    <r>
      <rPr>
        <sz val="12"/>
        <rFont val="Arial"/>
      </rPr>
      <t xml:space="preserve"> US$</t>
    </r>
  </si>
  <si>
    <r>
      <t>Factor income, 2014</t>
    </r>
    <r>
      <rPr>
        <sz val="12"/>
        <rFont val="Arial"/>
      </rPr>
      <t xml:space="preserve"> US$</t>
    </r>
  </si>
  <si>
    <r>
      <t xml:space="preserve">Working-age </t>
    </r>
    <r>
      <rPr>
        <sz val="12"/>
        <color theme="1"/>
        <rFont val="Arial"/>
        <family val="2"/>
      </rPr>
      <t>men</t>
    </r>
  </si>
  <si>
    <t>Working-age women</t>
  </si>
  <si>
    <t>Pre-tax labor income, 2014 US$</t>
  </si>
  <si>
    <r>
      <t>Pre-tax income, 2014</t>
    </r>
    <r>
      <rPr>
        <sz val="12"/>
        <rFont val="Arial"/>
      </rPr>
      <t xml:space="preserve"> US$</t>
    </r>
  </si>
  <si>
    <r>
      <t xml:space="preserve">Average </t>
    </r>
    <r>
      <rPr>
        <sz val="12"/>
        <color theme="1"/>
        <rFont val="Arial"/>
        <family val="2"/>
      </rPr>
      <t>pre-tax</t>
    </r>
    <r>
      <rPr>
        <sz val="12"/>
        <color theme="1"/>
        <rFont val="Arial"/>
        <family val="2"/>
      </rPr>
      <t xml:space="preserve"> labor income of men/women</t>
    </r>
  </si>
  <si>
    <r>
      <t>(201</t>
    </r>
    <r>
      <rPr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$)</t>
    </r>
  </si>
  <si>
    <t>Health transfers</t>
  </si>
  <si>
    <t>Other transfers</t>
  </si>
  <si>
    <t>Avg inc of all 65+</t>
  </si>
  <si>
    <t>Post-tax income of bottom 50% elederly Americans (aged 65+)</t>
  </si>
  <si>
    <t>Population: equal-split individuals aged 65+ (age defined by average age of spouses for married couples)</t>
  </si>
  <si>
    <t>Post-tax income excluding transfers</t>
  </si>
  <si>
    <t>Share of income (% 65+ post-tax income)</t>
  </si>
  <si>
    <t>Bottom 50% Average post-tax income</t>
  </si>
  <si>
    <t>Bottom 50% Post-tax income</t>
  </si>
  <si>
    <t>Pre-tax income of bottom 50% elederly Americans (aged 65+)</t>
  </si>
  <si>
    <t>Bottom 50% average pre-tax income</t>
  </si>
  <si>
    <t>Bottom 50% pre-tax income</t>
  </si>
  <si>
    <t>Pension benefits</t>
  </si>
  <si>
    <t>Labor income</t>
  </si>
  <si>
    <t>Capital income</t>
  </si>
  <si>
    <t>Share benefits</t>
  </si>
  <si>
    <t>Share labor</t>
  </si>
  <si>
    <t>Share capital</t>
  </si>
  <si>
    <t>Taxable labor income</t>
  </si>
  <si>
    <t>Tax-exempt labor income</t>
  </si>
  <si>
    <t>Composition of bottom 90%, bottom 50%, and middle 40% pre-tax income shares: Taxable  vs. Tax-exempt income</t>
  </si>
  <si>
    <t>(% of pre-tax income)</t>
  </si>
  <si>
    <t>Not used for now</t>
  </si>
  <si>
    <t>Macro share</t>
  </si>
  <si>
    <t>Weighted avg</t>
  </si>
  <si>
    <t>Population: equal-split individuals aged 65+</t>
  </si>
  <si>
    <t>Top 50%</t>
  </si>
  <si>
    <t>Shares of labor income, taxable labor income, and tax-exempt labor income earned by pre-tax income groups</t>
  </si>
  <si>
    <t>Population: equal-split individuals (20+) (ranked by total pre-tax income)</t>
  </si>
  <si>
    <t>Average post-tax real national income per adult (matching national income, education lump sum per kid)</t>
  </si>
  <si>
    <t>Average wealth by wealth group</t>
  </si>
  <si>
    <t>Shares of total post-tax cash income</t>
  </si>
  <si>
    <t xml:space="preserve">Average post-tax disposable income per adult </t>
  </si>
  <si>
    <t>Bottom 50% post-tax disposable income by age</t>
  </si>
  <si>
    <r>
      <t>(201</t>
    </r>
    <r>
      <rPr>
        <sz val="12"/>
        <rFont val="Arial"/>
      </rPr>
      <t>4</t>
    </r>
    <r>
      <rPr>
        <sz val="12"/>
        <rFont val="Arial"/>
      </rPr>
      <t xml:space="preserve"> US$)</t>
    </r>
  </si>
  <si>
    <r>
      <t>(201</t>
    </r>
    <r>
      <rPr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$)</t>
    </r>
  </si>
  <si>
    <t>Individualized transfers received (excluding Social Security), by pre-tax income groups</t>
  </si>
  <si>
    <t>Post-tax disposable income (2014$)</t>
  </si>
  <si>
    <t>Table G2</t>
  </si>
  <si>
    <t>PIKETTY-SAEZ-ZUCMAN 2017 APPENDIX DATA</t>
  </si>
  <si>
    <t>2000-2014 evolution of top 1%</t>
  </si>
  <si>
    <t>Pure Labor:</t>
  </si>
  <si>
    <t>Equity</t>
  </si>
  <si>
    <t>Mixed, L</t>
  </si>
  <si>
    <t>Mixed, K</t>
  </si>
  <si>
    <t>Pure K (Interest, rents)</t>
  </si>
  <si>
    <t>Pension</t>
  </si>
  <si>
    <t>Of which: S corp divs</t>
  </si>
  <si>
    <t>Of which C corp divs</t>
  </si>
  <si>
    <t>Of which: C corp RE</t>
  </si>
  <si>
    <t>S corp divs</t>
  </si>
  <si>
    <t>C corps divs</t>
  </si>
  <si>
    <t>C corp RE</t>
  </si>
  <si>
    <t>C corp RE / equity income top 1</t>
  </si>
  <si>
    <t>C corp divs / equity income top 1</t>
  </si>
  <si>
    <t>S corp div top 1% / equity income top 1</t>
  </si>
  <si>
    <t>(C corp RE) / C corp wealth</t>
  </si>
  <si>
    <t>(C corp divs) / C corp wealth</t>
  </si>
  <si>
    <t>S corp divs / S corp wealth</t>
  </si>
  <si>
    <t>C corp retained earnings</t>
  </si>
  <si>
    <t>C corp divs</t>
  </si>
  <si>
    <t>Total S corp equity wealth top 1%</t>
  </si>
  <si>
    <t>total equity wealth top 1%</t>
  </si>
  <si>
    <t>total wealth top 1%</t>
  </si>
  <si>
    <t>Total equity income of top 1%</t>
  </si>
  <si>
    <t>Total pre-tax income of top 1%</t>
  </si>
  <si>
    <t>total wealth</t>
  </si>
  <si>
    <t>% of distributed corporate profits</t>
  </si>
  <si>
    <t>% of total wealth</t>
  </si>
  <si>
    <t>Shares 1980</t>
  </si>
  <si>
    <t>Shares 2014</t>
  </si>
  <si>
    <t>Composition of top 1% pre-tax income share: details on capital income</t>
  </si>
  <si>
    <t>C-corporation dividends</t>
  </si>
  <si>
    <t>C-corporation retained earnings</t>
  </si>
  <si>
    <t>S-corporation dividends</t>
  </si>
  <si>
    <t>Capital component of pension income</t>
  </si>
  <si>
    <r>
      <t>Labor component of pension</t>
    </r>
    <r>
      <rPr>
        <sz val="12"/>
        <rFont val="Arial"/>
      </rPr>
      <t xml:space="preserve"> income</t>
    </r>
  </si>
  <si>
    <t>Interest + rents</t>
  </si>
  <si>
    <t>Macro retained earnings / (retained earnings + C-corp divs)</t>
  </si>
  <si>
    <t>Composition of top 1% pre-tax income share: robustness on capital income</t>
  </si>
  <si>
    <t>Other capital income</t>
  </si>
  <si>
    <t>Memo: Labor income</t>
  </si>
  <si>
    <t>S-corp. disguised wage</t>
  </si>
  <si>
    <t>From external DINA files</t>
  </si>
  <si>
    <t>Benchmark series</t>
  </si>
  <si>
    <t>S-corporation income shifting (Smith et al. 2017)</t>
  </si>
  <si>
    <t>Retained earnings</t>
  </si>
  <si>
    <t>Average post-tax disposable income by g-percentile of post-tax income</t>
  </si>
  <si>
    <t>Fraction of total equities owned by top 1</t>
  </si>
  <si>
    <t>Last update: November 9, 2017</t>
  </si>
  <si>
    <t>Evolution of top 1%</t>
  </si>
  <si>
    <t>2000-2014</t>
  </si>
  <si>
    <t>2000-2016</t>
  </si>
  <si>
    <t>Top 400</t>
  </si>
  <si>
    <t>Table G1: Average tax rates by pre-tax income or wealth group</t>
  </si>
  <si>
    <t>By pre-tax income group (% of pre-tax income including pure taxable capital gains)</t>
  </si>
  <si>
    <t>By wealth group (% of pre-tax income including pure taxable capital gains)</t>
  </si>
  <si>
    <r>
      <rPr>
        <b/>
        <u/>
        <sz val="12"/>
        <color theme="1"/>
        <rFont val="Arial"/>
      </rPr>
      <t>Note: Treatment of capital gains</t>
    </r>
    <r>
      <rPr>
        <sz val="12"/>
        <color theme="1"/>
        <rFont val="Arial"/>
        <family val="2"/>
      </rPr>
      <t>.</t>
    </r>
    <r>
      <rPr>
        <sz val="12"/>
        <color theme="1"/>
        <rFont val="Arial"/>
        <family val="2"/>
      </rPr>
      <t xml:space="preserve"> Pre-tax income used at the denominator of this and subsequent table includes pure capital gains, defined as the fraction of taxable realized capital gains in excess of 3% of national income.</t>
    </r>
  </si>
  <si>
    <r>
      <rPr>
        <b/>
        <u/>
        <sz val="12"/>
        <color theme="1"/>
        <rFont val="Arial"/>
      </rPr>
      <t>Note: Sample.</t>
    </r>
    <r>
      <rPr>
        <sz val="12"/>
        <color theme="1"/>
        <rFont val="Arial"/>
        <family val="2"/>
      </rPr>
      <t xml:space="preserve"> This table includes the full population, including adults with very low or negative pre-tax income.</t>
    </r>
  </si>
  <si>
    <t>By bins of pre-tax income</t>
  </si>
  <si>
    <t>By bins of wealth</t>
  </si>
  <si>
    <t>Income taxes</t>
  </si>
  <si>
    <t>Corporate &amp; property taxes</t>
  </si>
  <si>
    <t>Payroll taxes</t>
  </si>
  <si>
    <r>
      <t xml:space="preserve">Average </t>
    </r>
    <r>
      <rPr>
        <sz val="12"/>
        <color theme="1"/>
        <rFont val="Arial"/>
        <family val="2"/>
      </rPr>
      <t>wealth</t>
    </r>
  </si>
  <si>
    <t>Of which: Top 400</t>
  </si>
  <si>
    <t>P0-10</t>
  </si>
  <si>
    <t>P10-20</t>
  </si>
  <si>
    <t>P20-30</t>
  </si>
  <si>
    <t>P30-40</t>
  </si>
  <si>
    <t>P40-50</t>
  </si>
  <si>
    <t>P50-60</t>
  </si>
  <si>
    <t>P60-70</t>
  </si>
  <si>
    <t>P70-80</t>
  </si>
  <si>
    <t>P80-90</t>
  </si>
  <si>
    <t>P90-95</t>
  </si>
  <si>
    <t>P95-99</t>
  </si>
  <si>
    <t>P99-99.9</t>
  </si>
  <si>
    <t>P99.9-99.99</t>
  </si>
  <si>
    <t>P99.99-top 400</t>
  </si>
  <si>
    <r>
      <rPr>
        <b/>
        <u/>
        <sz val="12"/>
        <rFont val="Arial"/>
      </rPr>
      <t>Note: Sample.</t>
    </r>
    <r>
      <rPr>
        <sz val="12"/>
        <rFont val="Arial"/>
      </rPr>
      <t xml:space="preserve"> This and subsequent</t>
    </r>
    <r>
      <rPr>
        <sz val="12"/>
        <rFont val="Arial"/>
      </rPr>
      <t xml:space="preserve"> table</t>
    </r>
    <r>
      <rPr>
        <sz val="12"/>
        <rFont val="Arial"/>
      </rPr>
      <t>s G3</t>
    </r>
    <r>
      <rPr>
        <sz val="12"/>
        <rFont val="Arial"/>
      </rPr>
      <t xml:space="preserve"> </t>
    </r>
    <r>
      <rPr>
        <sz val="12"/>
        <rFont val="Arial"/>
      </rPr>
      <t>only include adults with pre-tax income higher than half the minimum wage (for both tabulations by income and by wealth).</t>
    </r>
  </si>
  <si>
    <t>taxtop400</t>
  </si>
  <si>
    <t>salestaxtop400</t>
  </si>
  <si>
    <t>proprestaxtop400</t>
  </si>
  <si>
    <t>paytaxtop400</t>
  </si>
  <si>
    <t>ditaxtop400</t>
  </si>
  <si>
    <t>corptaxtop400</t>
  </si>
  <si>
    <t>estatetaxtop400</t>
  </si>
  <si>
    <t>($2018, national income deflator)</t>
  </si>
  <si>
    <t>$2018, national income deflator</t>
  </si>
  <si>
    <t>$2018 US</t>
  </si>
  <si>
    <t xml:space="preserve">($2018, national income deflator)    </t>
  </si>
  <si>
    <t>c1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</si>
</sst>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&quot;$&quot;#,##0_);[Red]\(&quot;$&quot;#,##0\)"/>
    <numFmt numFmtId="165" formatCode="_ * #,##0.00_)\ _€_ ;_ * \(#,##0.00\)\ _€_ ;_ * &quot;-&quot;??_)\ _€_ ;_ @_ "/>
    <numFmt numFmtId="166" formatCode="\$#,##0\ ;\(\$#,##0\)"/>
    <numFmt numFmtId="167" formatCode="0.0%"/>
    <numFmt numFmtId="168" formatCode="#,##0.0"/>
    <numFmt numFmtId="169" formatCode="0.0"/>
    <numFmt numFmtId="170" formatCode="0.000"/>
    <numFmt numFmtId="171" formatCode="0.00000000000000%"/>
    <numFmt numFmtId="172" formatCode="#,##0.000"/>
    <numFmt numFmtId="173" formatCode="0.00000"/>
  </numFmts>
  <fonts count="95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  <charset val="128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name val="Arial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24"/>
      <name val="Arial"/>
    </font>
    <font>
      <b/>
      <sz val="8"/>
      <color indexed="24"/>
      <name val="Times New Roman"/>
      <charset val="161"/>
    </font>
    <font>
      <sz val="8"/>
      <color indexed="24"/>
      <name val="Times New Roman"/>
      <charset val="16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2"/>
      <color indexed="12"/>
      <name val="Calibri"/>
      <family val="2"/>
    </font>
    <font>
      <sz val="11"/>
      <color indexed="52"/>
      <name val="Calibri"/>
      <family val="2"/>
    </font>
    <font>
      <sz val="12"/>
      <color theme="1"/>
      <name val="Arial"/>
      <family val="2"/>
    </font>
    <font>
      <sz val="10"/>
      <name val="Arial"/>
    </font>
    <font>
      <sz val="11"/>
      <color indexed="60"/>
      <name val="Calibri"/>
      <family val="2"/>
    </font>
    <font>
      <sz val="12"/>
      <color indexed="8"/>
      <name val="Calibri"/>
      <family val="2"/>
    </font>
    <font>
      <sz val="10"/>
      <name val="Verdana"/>
    </font>
    <font>
      <b/>
      <sz val="11"/>
      <color indexed="63"/>
      <name val="Calibri"/>
      <family val="2"/>
    </font>
    <font>
      <sz val="7"/>
      <name val="Helvetica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name val="Arial"/>
    </font>
    <font>
      <sz val="12"/>
      <name val="Arial"/>
    </font>
    <font>
      <sz val="12"/>
      <color theme="1"/>
      <name val="Arial Narrow"/>
      <charset val="161"/>
    </font>
    <font>
      <b/>
      <sz val="12"/>
      <color theme="1"/>
      <name val="Arial"/>
      <family val="2"/>
    </font>
    <font>
      <sz val="10"/>
      <color theme="1"/>
      <name val="Arial"/>
    </font>
    <font>
      <u/>
      <sz val="12"/>
      <color indexed="12"/>
      <name val="Arial"/>
    </font>
    <font>
      <b/>
      <sz val="12"/>
      <name val="Arial"/>
      <family val="2"/>
    </font>
    <font>
      <sz val="12"/>
      <color rgb="FFFF0000"/>
      <name val="Arial"/>
    </font>
    <font>
      <b/>
      <sz val="12"/>
      <color rgb="FFFF0000"/>
      <name val="Arial"/>
    </font>
    <font>
      <b/>
      <sz val="14"/>
      <color theme="1"/>
      <name val="Arial"/>
    </font>
    <font>
      <u/>
      <sz val="12"/>
      <color theme="11"/>
      <name val="Calibri"/>
      <family val="2"/>
      <scheme val="minor"/>
    </font>
    <font>
      <sz val="4"/>
      <name val="Arial"/>
    </font>
    <font>
      <b/>
      <sz val="24"/>
      <name val="Arial"/>
    </font>
    <font>
      <sz val="14"/>
      <name val="Arial"/>
    </font>
    <font>
      <b/>
      <sz val="20"/>
      <name val="Arial"/>
    </font>
    <font>
      <u/>
      <sz val="11"/>
      <name val="Arial"/>
    </font>
    <font>
      <b/>
      <sz val="12"/>
      <color theme="1"/>
      <name val="Arial Narrow"/>
    </font>
    <font>
      <sz val="12"/>
      <color rgb="FF000000"/>
      <name val="Arial"/>
      <family val="2"/>
    </font>
    <font>
      <sz val="8"/>
      <name val="Calibri"/>
      <family val="2"/>
      <scheme val="minor"/>
    </font>
    <font>
      <sz val="12"/>
      <name val="Arial Narrow"/>
    </font>
    <font>
      <sz val="10"/>
      <name val="Calibri"/>
    </font>
    <font>
      <sz val="10"/>
      <color rgb="FF000000"/>
      <name val="Arial"/>
    </font>
    <font>
      <u/>
      <sz val="12"/>
      <color theme="1"/>
      <name val="Arial"/>
    </font>
    <font>
      <sz val="12"/>
      <name val="Calibri"/>
      <scheme val="minor"/>
    </font>
    <font>
      <sz val="10"/>
      <color rgb="FFFF0000"/>
      <name val="Arial"/>
    </font>
    <font>
      <i/>
      <sz val="12"/>
      <color theme="1"/>
      <name val="Arial"/>
      <charset val="204"/>
    </font>
    <font>
      <b/>
      <sz val="12"/>
      <name val="Arial Narrow"/>
    </font>
    <font>
      <sz val="10"/>
      <color theme="1"/>
      <name val="Arial Narrow"/>
    </font>
    <font>
      <b/>
      <u/>
      <sz val="12"/>
      <color theme="1"/>
      <name val="Arial"/>
    </font>
    <font>
      <b/>
      <i/>
      <sz val="12"/>
      <name val="Arial"/>
    </font>
    <font>
      <b/>
      <i/>
      <sz val="12"/>
      <color theme="1"/>
      <name val="Arial"/>
    </font>
    <font>
      <i/>
      <sz val="12"/>
      <name val="Arial"/>
    </font>
    <font>
      <b/>
      <sz val="11"/>
      <name val="Arial"/>
    </font>
    <font>
      <b/>
      <u/>
      <sz val="12"/>
      <name val="Arial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5F9FC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medium">
        <color auto="1"/>
      </left>
      <right/>
      <top/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thick">
        <color auto="1"/>
      </left>
      <right/>
      <top/>
      <bottom style="dashed">
        <color auto="1"/>
      </bottom>
      <diagonal/>
    </border>
    <border>
      <left/>
      <right style="thick">
        <color auto="1"/>
      </right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medium">
        <color auto="1"/>
      </left>
      <right/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thick">
        <color auto="1"/>
      </left>
      <right/>
      <top style="dashed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dashed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dashed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dashed">
        <color auto="1"/>
      </top>
      <bottom/>
      <diagonal/>
    </border>
    <border>
      <left style="thick">
        <color auto="1"/>
      </left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872">
    <xf numFmtId="0" fontId="0" fillId="0" borderId="0"/>
    <xf numFmtId="0" fontId="3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3" borderId="0" applyNumberFormat="0" applyBorder="0" applyAlignment="0" applyProtection="0"/>
    <xf numFmtId="0" fontId="39" fillId="16" borderId="1" applyNumberFormat="0" applyAlignment="0" applyProtection="0"/>
    <xf numFmtId="0" fontId="40" fillId="17" borderId="2" applyNumberFormat="0" applyAlignment="0" applyProtection="0"/>
    <xf numFmtId="0" fontId="36" fillId="18" borderId="3" applyNumberFormat="0" applyFont="0" applyAlignment="0" applyProtection="0"/>
    <xf numFmtId="0" fontId="4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3" fontId="41" fillId="0" borderId="0" applyFont="0" applyFill="0" applyBorder="0" applyAlignment="0" applyProtection="0"/>
    <xf numFmtId="0" fontId="45" fillId="4" borderId="0" applyNumberFormat="0" applyBorder="0" applyAlignment="0" applyProtection="0"/>
    <xf numFmtId="0" fontId="46" fillId="0" borderId="4" applyNumberFormat="0" applyFill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8" fillId="0" borderId="0" applyNumberFormat="0" applyFill="0" applyBorder="0" applyAlignment="0" applyProtection="0"/>
    <xf numFmtId="0" fontId="49" fillId="7" borderId="1" applyNumberFormat="0" applyAlignment="0" applyProtection="0"/>
    <xf numFmtId="0" fontId="50" fillId="0" borderId="0" applyNumberFormat="0" applyFill="0" applyBorder="0" applyAlignment="0" applyProtection="0"/>
    <xf numFmtId="0" fontId="51" fillId="0" borderId="7" applyNumberFormat="0" applyFill="0" applyAlignment="0" applyProtection="0"/>
    <xf numFmtId="165" fontId="52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53" fillId="0" borderId="0"/>
    <xf numFmtId="0" fontId="54" fillId="19" borderId="0" applyNumberFormat="0" applyBorder="0" applyAlignment="0" applyProtection="0"/>
    <xf numFmtId="0" fontId="52" fillId="0" borderId="0"/>
    <xf numFmtId="0" fontId="52" fillId="0" borderId="0"/>
    <xf numFmtId="0" fontId="33" fillId="0" borderId="0"/>
    <xf numFmtId="0" fontId="41" fillId="0" borderId="0"/>
    <xf numFmtId="0" fontId="41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5" fillId="0" borderId="0"/>
    <xf numFmtId="0" fontId="56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52" fillId="0" borderId="0"/>
    <xf numFmtId="0" fontId="52" fillId="0" borderId="0"/>
    <xf numFmtId="0" fontId="52" fillId="0" borderId="0"/>
    <xf numFmtId="0" fontId="53" fillId="18" borderId="3" applyNumberFormat="0" applyFont="0" applyAlignment="0" applyProtection="0"/>
    <xf numFmtId="0" fontId="57" fillId="16" borderId="8" applyNumberForma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45" fillId="4" borderId="0" applyNumberFormat="0" applyBorder="0" applyAlignment="0" applyProtection="0"/>
    <xf numFmtId="0" fontId="53" fillId="0" borderId="0"/>
    <xf numFmtId="0" fontId="58" fillId="0" borderId="9">
      <alignment horizont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0" borderId="4" applyNumberFormat="0" applyFill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8" fillId="0" borderId="0" applyNumberFormat="0" applyFill="0" applyBorder="0" applyAlignment="0" applyProtection="0"/>
    <xf numFmtId="0" fontId="40" fillId="17" borderId="2" applyNumberFormat="0" applyAlignment="0" applyProtection="0"/>
    <xf numFmtId="2" fontId="4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9" fontId="33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/>
    <xf numFmtId="0" fontId="35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</cellStyleXfs>
  <cellXfs count="1527">
    <xf numFmtId="0" fontId="0" fillId="0" borderId="0" xfId="0"/>
    <xf numFmtId="0" fontId="35" fillId="0" borderId="0" xfId="1"/>
    <xf numFmtId="167" fontId="35" fillId="0" borderId="0" xfId="1" applyNumberFormat="1" applyAlignment="1">
      <alignment horizontal="center"/>
    </xf>
    <xf numFmtId="167" fontId="0" fillId="0" borderId="0" xfId="72" applyNumberFormat="1" applyFont="1"/>
    <xf numFmtId="0" fontId="52" fillId="0" borderId="0" xfId="57" applyFont="1"/>
    <xf numFmtId="9" fontId="61" fillId="0" borderId="0" xfId="73" applyFont="1" applyAlignment="1">
      <alignment horizontal="center"/>
    </xf>
    <xf numFmtId="167" fontId="52" fillId="0" borderId="15" xfId="72" applyNumberFormat="1" applyFont="1" applyFill="1" applyBorder="1" applyAlignment="1">
      <alignment horizontal="center"/>
    </xf>
    <xf numFmtId="167" fontId="52" fillId="0" borderId="16" xfId="72" applyNumberFormat="1" applyFont="1" applyFill="1" applyBorder="1" applyAlignment="1">
      <alignment horizontal="center"/>
    </xf>
    <xf numFmtId="167" fontId="52" fillId="0" borderId="16" xfId="72" applyNumberFormat="1" applyFont="1" applyBorder="1" applyAlignment="1">
      <alignment horizontal="center"/>
    </xf>
    <xf numFmtId="167" fontId="62" fillId="0" borderId="16" xfId="72" applyNumberFormat="1" applyFont="1" applyBorder="1" applyAlignment="1">
      <alignment horizontal="center"/>
    </xf>
    <xf numFmtId="167" fontId="62" fillId="0" borderId="16" xfId="73" applyNumberFormat="1" applyFont="1" applyBorder="1" applyAlignment="1">
      <alignment horizontal="center"/>
    </xf>
    <xf numFmtId="167" fontId="62" fillId="0" borderId="17" xfId="73" applyNumberFormat="1" applyFont="1" applyBorder="1" applyAlignment="1">
      <alignment horizontal="center"/>
    </xf>
    <xf numFmtId="0" fontId="52" fillId="0" borderId="18" xfId="57" applyFont="1" applyBorder="1" applyAlignment="1">
      <alignment horizontal="center"/>
    </xf>
    <xf numFmtId="9" fontId="61" fillId="0" borderId="0" xfId="73" applyFont="1" applyAlignment="1">
      <alignment horizontal="center" wrapText="1"/>
    </xf>
    <xf numFmtId="167" fontId="52" fillId="0" borderId="19" xfId="72" applyNumberFormat="1" applyFont="1" applyFill="1" applyBorder="1" applyAlignment="1">
      <alignment horizontal="center"/>
    </xf>
    <xf numFmtId="167" fontId="52" fillId="0" borderId="0" xfId="72" applyNumberFormat="1" applyFont="1" applyFill="1" applyBorder="1" applyAlignment="1">
      <alignment horizontal="center"/>
    </xf>
    <xf numFmtId="167" fontId="62" fillId="0" borderId="0" xfId="73" applyNumberFormat="1" applyFont="1" applyFill="1" applyBorder="1" applyAlignment="1">
      <alignment horizontal="center"/>
    </xf>
    <xf numFmtId="167" fontId="62" fillId="0" borderId="11" xfId="73" applyNumberFormat="1" applyFont="1" applyFill="1" applyBorder="1" applyAlignment="1">
      <alignment horizontal="center"/>
    </xf>
    <xf numFmtId="167" fontId="62" fillId="0" borderId="9" xfId="73" applyNumberFormat="1" applyFont="1" applyFill="1" applyBorder="1" applyAlignment="1">
      <alignment horizontal="center"/>
    </xf>
    <xf numFmtId="0" fontId="52" fillId="0" borderId="20" xfId="57" applyFont="1" applyBorder="1" applyAlignment="1">
      <alignment horizontal="center"/>
    </xf>
    <xf numFmtId="167" fontId="52" fillId="0" borderId="21" xfId="72" applyNumberFormat="1" applyFont="1" applyFill="1" applyBorder="1" applyAlignment="1">
      <alignment horizontal="center"/>
    </xf>
    <xf numFmtId="167" fontId="52" fillId="0" borderId="22" xfId="72" applyNumberFormat="1" applyFont="1" applyFill="1" applyBorder="1" applyAlignment="1">
      <alignment horizontal="center"/>
    </xf>
    <xf numFmtId="167" fontId="62" fillId="0" borderId="22" xfId="73" applyNumberFormat="1" applyFont="1" applyFill="1" applyBorder="1" applyAlignment="1">
      <alignment horizontal="center"/>
    </xf>
    <xf numFmtId="0" fontId="52" fillId="0" borderId="25" xfId="57" applyFont="1" applyBorder="1" applyAlignment="1">
      <alignment horizontal="center"/>
    </xf>
    <xf numFmtId="167" fontId="52" fillId="0" borderId="26" xfId="72" applyNumberFormat="1" applyFont="1" applyFill="1" applyBorder="1" applyAlignment="1">
      <alignment horizontal="center"/>
    </xf>
    <xf numFmtId="167" fontId="52" fillId="0" borderId="27" xfId="72" applyNumberFormat="1" applyFont="1" applyFill="1" applyBorder="1" applyAlignment="1">
      <alignment horizontal="center"/>
    </xf>
    <xf numFmtId="167" fontId="62" fillId="0" borderId="27" xfId="73" applyNumberFormat="1" applyFont="1" applyFill="1" applyBorder="1" applyAlignment="1">
      <alignment horizontal="center"/>
    </xf>
    <xf numFmtId="0" fontId="52" fillId="0" borderId="30" xfId="57" applyFont="1" applyBorder="1" applyAlignment="1">
      <alignment horizontal="center"/>
    </xf>
    <xf numFmtId="167" fontId="62" fillId="0" borderId="0" xfId="73" applyNumberFormat="1" applyFont="1" applyBorder="1" applyAlignment="1">
      <alignment horizontal="center"/>
    </xf>
    <xf numFmtId="167" fontId="62" fillId="0" borderId="27" xfId="73" applyNumberFormat="1" applyFont="1" applyBorder="1" applyAlignment="1">
      <alignment horizontal="center"/>
    </xf>
    <xf numFmtId="0" fontId="52" fillId="0" borderId="0" xfId="57" applyFont="1" applyAlignment="1">
      <alignment wrapText="1"/>
    </xf>
    <xf numFmtId="167" fontId="62" fillId="0" borderId="22" xfId="73" applyNumberFormat="1" applyFont="1" applyBorder="1" applyAlignment="1">
      <alignment horizontal="center"/>
    </xf>
    <xf numFmtId="0" fontId="52" fillId="0" borderId="25" xfId="57" applyFont="1" applyBorder="1" applyAlignment="1">
      <alignment horizontal="center" wrapText="1"/>
    </xf>
    <xf numFmtId="0" fontId="52" fillId="0" borderId="20" xfId="57" applyFont="1" applyBorder="1" applyAlignment="1">
      <alignment horizontal="center" wrapText="1"/>
    </xf>
    <xf numFmtId="0" fontId="52" fillId="0" borderId="30" xfId="57" applyFont="1" applyBorder="1" applyAlignment="1">
      <alignment horizontal="center" wrapText="1"/>
    </xf>
    <xf numFmtId="0" fontId="52" fillId="0" borderId="0" xfId="57" applyFont="1" applyFill="1" applyBorder="1" applyAlignment="1">
      <alignment horizontal="center" vertical="center" wrapText="1"/>
    </xf>
    <xf numFmtId="167" fontId="62" fillId="0" borderId="0" xfId="73" applyNumberFormat="1" applyFont="1" applyBorder="1" applyAlignment="1">
      <alignment horizontal="center" vertical="center" wrapText="1"/>
    </xf>
    <xf numFmtId="167" fontId="52" fillId="0" borderId="31" xfId="72" applyNumberFormat="1" applyFont="1" applyFill="1" applyBorder="1" applyAlignment="1">
      <alignment horizontal="center"/>
    </xf>
    <xf numFmtId="167" fontId="52" fillId="0" borderId="32" xfId="72" applyNumberFormat="1" applyFont="1" applyFill="1" applyBorder="1" applyAlignment="1">
      <alignment horizontal="center"/>
    </xf>
    <xf numFmtId="0" fontId="52" fillId="0" borderId="32" xfId="57" applyFont="1" applyFill="1" applyBorder="1" applyAlignment="1">
      <alignment horizontal="center" vertical="center" wrapText="1"/>
    </xf>
    <xf numFmtId="167" fontId="62" fillId="0" borderId="32" xfId="73" applyNumberFormat="1" applyFont="1" applyBorder="1" applyAlignment="1">
      <alignment horizontal="center" vertical="center" wrapText="1"/>
    </xf>
    <xf numFmtId="0" fontId="52" fillId="0" borderId="35" xfId="57" applyFont="1" applyBorder="1" applyAlignment="1">
      <alignment horizontal="center" wrapText="1"/>
    </xf>
    <xf numFmtId="0" fontId="63" fillId="0" borderId="36" xfId="1" applyFont="1" applyBorder="1" applyAlignment="1">
      <alignment horizontal="center" vertical="center" wrapText="1"/>
    </xf>
    <xf numFmtId="0" fontId="63" fillId="0" borderId="37" xfId="1" applyFont="1" applyBorder="1" applyAlignment="1">
      <alignment horizontal="center" vertical="center" wrapText="1"/>
    </xf>
    <xf numFmtId="0" fontId="52" fillId="0" borderId="37" xfId="57" applyFont="1" applyBorder="1" applyAlignment="1">
      <alignment horizontal="center" vertical="center" wrapText="1"/>
    </xf>
    <xf numFmtId="0" fontId="52" fillId="0" borderId="40" xfId="57" applyFont="1" applyBorder="1" applyAlignment="1">
      <alignment wrapText="1"/>
    </xf>
    <xf numFmtId="0" fontId="52" fillId="0" borderId="44" xfId="57" applyFont="1" applyBorder="1"/>
    <xf numFmtId="0" fontId="53" fillId="0" borderId="19" xfId="46" applyFont="1" applyFill="1" applyBorder="1" applyAlignment="1">
      <alignment horizontal="center"/>
    </xf>
    <xf numFmtId="0" fontId="53" fillId="0" borderId="0" xfId="49" applyFont="1" applyFill="1" applyBorder="1" applyAlignment="1">
      <alignment horizontal="center"/>
    </xf>
    <xf numFmtId="0" fontId="53" fillId="0" borderId="0" xfId="46" applyFont="1" applyFill="1" applyBorder="1" applyAlignment="1">
      <alignment horizontal="center"/>
    </xf>
    <xf numFmtId="0" fontId="65" fillId="0" borderId="0" xfId="49" applyNumberFormat="1" applyFont="1" applyFill="1" applyBorder="1" applyAlignment="1" applyProtection="1">
      <alignment horizontal="center"/>
    </xf>
    <xf numFmtId="0" fontId="53" fillId="0" borderId="0" xfId="49" applyNumberFormat="1" applyFont="1" applyFill="1" applyBorder="1" applyAlignment="1" applyProtection="1">
      <alignment horizontal="center"/>
    </xf>
    <xf numFmtId="0" fontId="64" fillId="0" borderId="20" xfId="57" applyFont="1" applyBorder="1" applyAlignment="1">
      <alignment horizontal="center" vertical="center"/>
    </xf>
    <xf numFmtId="0" fontId="64" fillId="0" borderId="0" xfId="57" applyFont="1" applyBorder="1" applyAlignment="1">
      <alignment horizontal="center" vertical="center"/>
    </xf>
    <xf numFmtId="0" fontId="52" fillId="0" borderId="0" xfId="57" applyFont="1" applyFill="1"/>
    <xf numFmtId="0" fontId="66" fillId="0" borderId="0" xfId="35" applyFont="1"/>
    <xf numFmtId="167" fontId="52" fillId="0" borderId="12" xfId="72" applyNumberFormat="1" applyFont="1" applyFill="1" applyBorder="1" applyAlignment="1">
      <alignment horizontal="center"/>
    </xf>
    <xf numFmtId="167" fontId="52" fillId="0" borderId="23" xfId="72" applyNumberFormat="1" applyFont="1" applyFill="1" applyBorder="1" applyAlignment="1">
      <alignment horizontal="center"/>
    </xf>
    <xf numFmtId="167" fontId="52" fillId="0" borderId="28" xfId="72" applyNumberFormat="1" applyFont="1" applyFill="1" applyBorder="1" applyAlignment="1">
      <alignment horizontal="center"/>
    </xf>
    <xf numFmtId="0" fontId="52" fillId="0" borderId="0" xfId="41"/>
    <xf numFmtId="9" fontId="0" fillId="0" borderId="0" xfId="75" applyFont="1" applyAlignment="1">
      <alignment horizontal="center"/>
    </xf>
    <xf numFmtId="167" fontId="52" fillId="0" borderId="0" xfId="41" applyNumberFormat="1" applyBorder="1"/>
    <xf numFmtId="0" fontId="52" fillId="0" borderId="0" xfId="41" applyBorder="1"/>
    <xf numFmtId="9" fontId="0" fillId="0" borderId="0" xfId="75" applyFont="1" applyBorder="1" applyAlignment="1">
      <alignment horizontal="center"/>
    </xf>
    <xf numFmtId="0" fontId="52" fillId="0" borderId="0" xfId="41" applyBorder="1" applyAlignment="1">
      <alignment horizontal="center"/>
    </xf>
    <xf numFmtId="3" fontId="64" fillId="0" borderId="16" xfId="75" applyNumberFormat="1" applyFont="1" applyBorder="1" applyAlignment="1">
      <alignment horizontal="center"/>
    </xf>
    <xf numFmtId="3" fontId="52" fillId="0" borderId="16" xfId="41" applyNumberFormat="1" applyFont="1" applyBorder="1" applyAlignment="1">
      <alignment horizontal="center" vertical="center"/>
    </xf>
    <xf numFmtId="3" fontId="64" fillId="0" borderId="16" xfId="41" applyNumberFormat="1" applyFont="1" applyBorder="1" applyAlignment="1">
      <alignment horizontal="center" vertical="center"/>
    </xf>
    <xf numFmtId="3" fontId="52" fillId="0" borderId="16" xfId="75" applyNumberFormat="1" applyFont="1" applyFill="1" applyBorder="1" applyAlignment="1">
      <alignment horizontal="center"/>
    </xf>
    <xf numFmtId="3" fontId="52" fillId="0" borderId="16" xfId="41" applyNumberFormat="1" applyFont="1" applyBorder="1" applyAlignment="1">
      <alignment horizontal="center" wrapText="1"/>
    </xf>
    <xf numFmtId="3" fontId="64" fillId="0" borderId="53" xfId="75" applyNumberFormat="1" applyFont="1" applyBorder="1" applyAlignment="1">
      <alignment horizontal="center"/>
    </xf>
    <xf numFmtId="0" fontId="52" fillId="0" borderId="18" xfId="41" applyBorder="1" applyAlignment="1">
      <alignment horizontal="center"/>
    </xf>
    <xf numFmtId="3" fontId="64" fillId="0" borderId="0" xfId="75" applyNumberFormat="1" applyFont="1" applyBorder="1" applyAlignment="1">
      <alignment horizontal="center"/>
    </xf>
    <xf numFmtId="3" fontId="52" fillId="0" borderId="0" xfId="41" applyNumberFormat="1" applyFont="1" applyBorder="1" applyAlignment="1">
      <alignment horizontal="center" vertical="center"/>
    </xf>
    <xf numFmtId="3" fontId="64" fillId="0" borderId="0" xfId="41" applyNumberFormat="1" applyFont="1" applyBorder="1" applyAlignment="1">
      <alignment horizontal="center" vertical="center"/>
    </xf>
    <xf numFmtId="3" fontId="52" fillId="0" borderId="0" xfId="75" applyNumberFormat="1" applyFont="1" applyFill="1" applyBorder="1" applyAlignment="1">
      <alignment horizontal="center"/>
    </xf>
    <xf numFmtId="3" fontId="52" fillId="0" borderId="0" xfId="41" applyNumberFormat="1" applyFont="1" applyBorder="1" applyAlignment="1">
      <alignment horizontal="center" wrapText="1"/>
    </xf>
    <xf numFmtId="3" fontId="64" fillId="0" borderId="54" xfId="75" applyNumberFormat="1" applyFont="1" applyBorder="1" applyAlignment="1">
      <alignment horizontal="center"/>
    </xf>
    <xf numFmtId="0" fontId="52" fillId="0" borderId="20" xfId="41" applyBorder="1" applyAlignment="1">
      <alignment horizontal="center"/>
    </xf>
    <xf numFmtId="3" fontId="52" fillId="0" borderId="22" xfId="41" applyNumberFormat="1" applyFont="1" applyBorder="1" applyAlignment="1">
      <alignment horizontal="center" vertical="center"/>
    </xf>
    <xf numFmtId="3" fontId="64" fillId="0" borderId="22" xfId="41" applyNumberFormat="1" applyFont="1" applyBorder="1" applyAlignment="1">
      <alignment horizontal="center" vertical="center"/>
    </xf>
    <xf numFmtId="3" fontId="52" fillId="0" borderId="22" xfId="75" applyNumberFormat="1" applyFont="1" applyFill="1" applyBorder="1" applyAlignment="1">
      <alignment horizontal="center"/>
    </xf>
    <xf numFmtId="3" fontId="64" fillId="0" borderId="55" xfId="75" applyNumberFormat="1" applyFont="1" applyBorder="1" applyAlignment="1">
      <alignment horizontal="center"/>
    </xf>
    <xf numFmtId="0" fontId="52" fillId="0" borderId="25" xfId="41" applyBorder="1" applyAlignment="1">
      <alignment horizontal="center"/>
    </xf>
    <xf numFmtId="3" fontId="64" fillId="0" borderId="54" xfId="41" applyNumberFormat="1" applyFont="1" applyBorder="1" applyAlignment="1">
      <alignment horizontal="center" vertical="center"/>
    </xf>
    <xf numFmtId="3" fontId="52" fillId="0" borderId="27" xfId="41" applyNumberFormat="1" applyFont="1" applyBorder="1" applyAlignment="1">
      <alignment horizontal="center" vertical="center"/>
    </xf>
    <xf numFmtId="3" fontId="64" fillId="0" borderId="27" xfId="41" applyNumberFormat="1" applyFont="1" applyBorder="1" applyAlignment="1">
      <alignment horizontal="center" vertical="center"/>
    </xf>
    <xf numFmtId="3" fontId="64" fillId="0" borderId="56" xfId="41" applyNumberFormat="1" applyFont="1" applyBorder="1" applyAlignment="1">
      <alignment horizontal="center" vertical="center"/>
    </xf>
    <xf numFmtId="0" fontId="52" fillId="0" borderId="30" xfId="41" applyBorder="1" applyAlignment="1">
      <alignment horizontal="center"/>
    </xf>
    <xf numFmtId="3" fontId="64" fillId="0" borderId="55" xfId="41" applyNumberFormat="1" applyFont="1" applyBorder="1" applyAlignment="1">
      <alignment horizontal="center" vertical="center"/>
    </xf>
    <xf numFmtId="3" fontId="67" fillId="0" borderId="0" xfId="41" applyNumberFormat="1" applyFont="1" applyBorder="1" applyAlignment="1">
      <alignment horizontal="center" vertical="center"/>
    </xf>
    <xf numFmtId="3" fontId="67" fillId="0" borderId="22" xfId="41" applyNumberFormat="1" applyFont="1" applyBorder="1" applyAlignment="1">
      <alignment horizontal="center" vertical="center"/>
    </xf>
    <xf numFmtId="3" fontId="52" fillId="0" borderId="0" xfId="41" applyNumberFormat="1" applyFont="1" applyFill="1" applyBorder="1" applyAlignment="1">
      <alignment horizontal="center" vertical="center"/>
    </xf>
    <xf numFmtId="3" fontId="64" fillId="0" borderId="0" xfId="41" applyNumberFormat="1" applyFont="1" applyFill="1" applyBorder="1" applyAlignment="1">
      <alignment horizontal="center" vertical="center"/>
    </xf>
    <xf numFmtId="3" fontId="64" fillId="0" borderId="54" xfId="41" applyNumberFormat="1" applyFont="1" applyFill="1" applyBorder="1" applyAlignment="1">
      <alignment horizontal="center" vertical="center"/>
    </xf>
    <xf numFmtId="3" fontId="52" fillId="0" borderId="0" xfId="75" applyNumberFormat="1" applyFont="1" applyBorder="1" applyAlignment="1">
      <alignment horizontal="center" wrapText="1"/>
    </xf>
    <xf numFmtId="3" fontId="64" fillId="0" borderId="0" xfId="75" applyNumberFormat="1" applyFont="1" applyBorder="1" applyAlignment="1">
      <alignment horizontal="center" wrapText="1"/>
    </xf>
    <xf numFmtId="3" fontId="64" fillId="0" borderId="54" xfId="75" applyNumberFormat="1" applyFont="1" applyBorder="1" applyAlignment="1">
      <alignment horizontal="center" wrapText="1"/>
    </xf>
    <xf numFmtId="0" fontId="52" fillId="0" borderId="0" xfId="41" applyAlignment="1">
      <alignment wrapText="1"/>
    </xf>
    <xf numFmtId="3" fontId="52" fillId="0" borderId="22" xfId="75" applyNumberFormat="1" applyFont="1" applyBorder="1" applyAlignment="1">
      <alignment horizontal="center" wrapText="1"/>
    </xf>
    <xf numFmtId="3" fontId="64" fillId="0" borderId="22" xfId="75" applyNumberFormat="1" applyFont="1" applyBorder="1" applyAlignment="1">
      <alignment horizontal="center" wrapText="1"/>
    </xf>
    <xf numFmtId="3" fontId="64" fillId="0" borderId="55" xfId="75" applyNumberFormat="1" applyFont="1" applyBorder="1" applyAlignment="1">
      <alignment horizontal="center" wrapText="1"/>
    </xf>
    <xf numFmtId="0" fontId="52" fillId="0" borderId="25" xfId="41" applyBorder="1" applyAlignment="1">
      <alignment horizontal="center" wrapText="1"/>
    </xf>
    <xf numFmtId="0" fontId="52" fillId="0" borderId="20" xfId="41" applyBorder="1" applyAlignment="1">
      <alignment horizontal="center" wrapText="1"/>
    </xf>
    <xf numFmtId="0" fontId="52" fillId="0" borderId="35" xfId="41" applyBorder="1" applyAlignment="1">
      <alignment horizontal="center" wrapText="1"/>
    </xf>
    <xf numFmtId="0" fontId="52" fillId="0" borderId="42" xfId="41" applyBorder="1" applyAlignment="1">
      <alignment horizontal="center" vertical="center" wrapText="1"/>
    </xf>
    <xf numFmtId="0" fontId="52" fillId="0" borderId="40" xfId="41" applyBorder="1" applyAlignment="1">
      <alignment wrapText="1"/>
    </xf>
    <xf numFmtId="0" fontId="64" fillId="0" borderId="20" xfId="41" applyFont="1" applyBorder="1" applyAlignment="1">
      <alignment horizontal="center" vertical="center"/>
    </xf>
    <xf numFmtId="0" fontId="64" fillId="0" borderId="0" xfId="41" applyFont="1" applyBorder="1" applyAlignment="1">
      <alignment horizontal="center" vertical="center"/>
    </xf>
    <xf numFmtId="0" fontId="68" fillId="0" borderId="0" xfId="41" applyFont="1"/>
    <xf numFmtId="0" fontId="52" fillId="0" borderId="0" xfId="41" applyAlignment="1">
      <alignment vertical="center" wrapText="1"/>
    </xf>
    <xf numFmtId="0" fontId="53" fillId="0" borderId="0" xfId="41" applyFont="1" applyAlignment="1">
      <alignment horizontal="center"/>
    </xf>
    <xf numFmtId="0" fontId="35" fillId="0" borderId="0" xfId="1" applyBorder="1"/>
    <xf numFmtId="0" fontId="52" fillId="0" borderId="0" xfId="58"/>
    <xf numFmtId="0" fontId="52" fillId="0" borderId="16" xfId="58" applyBorder="1"/>
    <xf numFmtId="0" fontId="52" fillId="0" borderId="16" xfId="58" applyBorder="1" applyAlignment="1">
      <alignment horizontal="center"/>
    </xf>
    <xf numFmtId="167" fontId="62" fillId="0" borderId="0" xfId="74" applyNumberFormat="1" applyFont="1" applyFill="1" applyBorder="1" applyAlignment="1">
      <alignment horizontal="center"/>
    </xf>
    <xf numFmtId="167" fontId="67" fillId="0" borderId="54" xfId="74" applyNumberFormat="1" applyFont="1" applyFill="1" applyBorder="1" applyAlignment="1">
      <alignment horizontal="center"/>
    </xf>
    <xf numFmtId="0" fontId="62" fillId="0" borderId="20" xfId="58" applyFont="1" applyFill="1" applyBorder="1" applyAlignment="1">
      <alignment horizontal="center"/>
    </xf>
    <xf numFmtId="167" fontId="62" fillId="0" borderId="22" xfId="74" applyNumberFormat="1" applyFont="1" applyFill="1" applyBorder="1" applyAlignment="1">
      <alignment horizontal="center"/>
    </xf>
    <xf numFmtId="167" fontId="67" fillId="0" borderId="55" xfId="74" applyNumberFormat="1" applyFont="1" applyFill="1" applyBorder="1" applyAlignment="1">
      <alignment horizontal="center"/>
    </xf>
    <xf numFmtId="0" fontId="62" fillId="0" borderId="25" xfId="58" applyFont="1" applyFill="1" applyBorder="1" applyAlignment="1">
      <alignment horizontal="center"/>
    </xf>
    <xf numFmtId="167" fontId="62" fillId="0" borderId="27" xfId="74" applyNumberFormat="1" applyFont="1" applyFill="1" applyBorder="1" applyAlignment="1">
      <alignment horizontal="center"/>
    </xf>
    <xf numFmtId="167" fontId="67" fillId="0" borderId="56" xfId="74" applyNumberFormat="1" applyFont="1" applyFill="1" applyBorder="1" applyAlignment="1">
      <alignment horizontal="center"/>
    </xf>
    <xf numFmtId="0" fontId="62" fillId="0" borderId="30" xfId="58" applyFont="1" applyFill="1" applyBorder="1" applyAlignment="1">
      <alignment horizontal="center"/>
    </xf>
    <xf numFmtId="167" fontId="62" fillId="0" borderId="0" xfId="74" applyNumberFormat="1" applyFont="1" applyFill="1" applyBorder="1" applyAlignment="1">
      <alignment horizontal="center" wrapText="1"/>
    </xf>
    <xf numFmtId="0" fontId="62" fillId="0" borderId="20" xfId="58" applyFont="1" applyFill="1" applyBorder="1" applyAlignment="1">
      <alignment horizontal="center" wrapText="1"/>
    </xf>
    <xf numFmtId="167" fontId="62" fillId="0" borderId="22" xfId="74" applyNumberFormat="1" applyFont="1" applyFill="1" applyBorder="1" applyAlignment="1">
      <alignment horizontal="center" wrapText="1"/>
    </xf>
    <xf numFmtId="0" fontId="62" fillId="0" borderId="25" xfId="58" applyFont="1" applyFill="1" applyBorder="1" applyAlignment="1">
      <alignment horizontal="center" wrapText="1"/>
    </xf>
    <xf numFmtId="167" fontId="62" fillId="0" borderId="27" xfId="74" applyNumberFormat="1" applyFont="1" applyFill="1" applyBorder="1" applyAlignment="1">
      <alignment horizontal="center" wrapText="1"/>
    </xf>
    <xf numFmtId="0" fontId="62" fillId="0" borderId="30" xfId="58" applyFont="1" applyFill="1" applyBorder="1" applyAlignment="1">
      <alignment horizontal="center" wrapText="1"/>
    </xf>
    <xf numFmtId="0" fontId="62" fillId="0" borderId="58" xfId="58" applyFont="1" applyFill="1" applyBorder="1" applyAlignment="1">
      <alignment horizontal="center" wrapText="1"/>
    </xf>
    <xf numFmtId="167" fontId="62" fillId="0" borderId="14" xfId="74" applyNumberFormat="1" applyFont="1" applyFill="1" applyBorder="1" applyAlignment="1">
      <alignment horizontal="center" wrapText="1"/>
    </xf>
    <xf numFmtId="167" fontId="62" fillId="0" borderId="59" xfId="74" applyNumberFormat="1" applyFont="1" applyFill="1" applyBorder="1" applyAlignment="1">
      <alignment horizontal="center" vertical="center" wrapText="1"/>
    </xf>
    <xf numFmtId="167" fontId="67" fillId="0" borderId="60" xfId="74" applyNumberFormat="1" applyFont="1" applyFill="1" applyBorder="1" applyAlignment="1">
      <alignment horizontal="center" vertical="center" wrapText="1"/>
    </xf>
    <xf numFmtId="0" fontId="62" fillId="0" borderId="20" xfId="58" applyFont="1" applyFill="1" applyBorder="1"/>
    <xf numFmtId="0" fontId="52" fillId="0" borderId="0" xfId="58" applyAlignment="1">
      <alignment horizontal="center" vertical="center"/>
    </xf>
    <xf numFmtId="0" fontId="62" fillId="0" borderId="20" xfId="58" applyFont="1" applyFill="1" applyBorder="1" applyAlignment="1">
      <alignment horizontal="center" vertical="center"/>
    </xf>
    <xf numFmtId="0" fontId="62" fillId="0" borderId="0" xfId="49" applyFont="1" applyFill="1" applyBorder="1" applyAlignment="1">
      <alignment horizontal="center"/>
    </xf>
    <xf numFmtId="0" fontId="52" fillId="0" borderId="0" xfId="58" applyFont="1" applyFill="1" applyBorder="1"/>
    <xf numFmtId="0" fontId="52" fillId="0" borderId="20" xfId="58" applyFont="1" applyFill="1" applyBorder="1"/>
    <xf numFmtId="0" fontId="64" fillId="0" borderId="0" xfId="58" applyFont="1" applyAlignment="1">
      <alignment vertical="center"/>
    </xf>
    <xf numFmtId="0" fontId="52" fillId="0" borderId="0" xfId="58" applyFill="1"/>
    <xf numFmtId="0" fontId="52" fillId="0" borderId="16" xfId="58" applyFill="1" applyBorder="1"/>
    <xf numFmtId="0" fontId="52" fillId="0" borderId="16" xfId="58" applyFill="1" applyBorder="1" applyAlignment="1">
      <alignment horizontal="center"/>
    </xf>
    <xf numFmtId="167" fontId="62" fillId="0" borderId="19" xfId="74" applyNumberFormat="1" applyFont="1" applyFill="1" applyBorder="1" applyAlignment="1">
      <alignment horizontal="center"/>
    </xf>
    <xf numFmtId="167" fontId="64" fillId="0" borderId="54" xfId="58" applyNumberFormat="1" applyFont="1" applyFill="1" applyBorder="1" applyAlignment="1">
      <alignment horizontal="center"/>
    </xf>
    <xf numFmtId="167" fontId="52" fillId="0" borderId="0" xfId="58" applyNumberFormat="1" applyFont="1" applyFill="1" applyBorder="1" applyAlignment="1">
      <alignment horizontal="center"/>
    </xf>
    <xf numFmtId="0" fontId="52" fillId="0" borderId="20" xfId="58" applyFont="1" applyFill="1" applyBorder="1" applyAlignment="1">
      <alignment horizontal="center"/>
    </xf>
    <xf numFmtId="167" fontId="62" fillId="0" borderId="21" xfId="74" applyNumberFormat="1" applyFont="1" applyFill="1" applyBorder="1" applyAlignment="1">
      <alignment horizontal="center"/>
    </xf>
    <xf numFmtId="167" fontId="64" fillId="0" borderId="55" xfId="58" applyNumberFormat="1" applyFont="1" applyFill="1" applyBorder="1" applyAlignment="1">
      <alignment horizontal="center"/>
    </xf>
    <xf numFmtId="167" fontId="52" fillId="0" borderId="22" xfId="58" applyNumberFormat="1" applyFont="1" applyFill="1" applyBorder="1" applyAlignment="1">
      <alignment horizontal="center"/>
    </xf>
    <xf numFmtId="0" fontId="52" fillId="0" borderId="25" xfId="58" applyFont="1" applyFill="1" applyBorder="1" applyAlignment="1">
      <alignment horizontal="center"/>
    </xf>
    <xf numFmtId="167" fontId="52" fillId="0" borderId="19" xfId="58" applyNumberFormat="1" applyFont="1" applyFill="1" applyBorder="1" applyAlignment="1">
      <alignment horizontal="center"/>
    </xf>
    <xf numFmtId="167" fontId="52" fillId="0" borderId="21" xfId="58" applyNumberFormat="1" applyFont="1" applyFill="1" applyBorder="1" applyAlignment="1">
      <alignment horizontal="center"/>
    </xf>
    <xf numFmtId="167" fontId="52" fillId="0" borderId="26" xfId="58" applyNumberFormat="1" applyFont="1" applyFill="1" applyBorder="1" applyAlignment="1">
      <alignment horizontal="center"/>
    </xf>
    <xf numFmtId="167" fontId="52" fillId="0" borderId="27" xfId="58" applyNumberFormat="1" applyFont="1" applyFill="1" applyBorder="1" applyAlignment="1">
      <alignment horizontal="center"/>
    </xf>
    <xf numFmtId="167" fontId="64" fillId="0" borderId="56" xfId="58" applyNumberFormat="1" applyFont="1" applyFill="1" applyBorder="1" applyAlignment="1">
      <alignment horizontal="center"/>
    </xf>
    <xf numFmtId="0" fontId="52" fillId="0" borderId="30" xfId="58" applyFont="1" applyFill="1" applyBorder="1" applyAlignment="1">
      <alignment horizontal="center"/>
    </xf>
    <xf numFmtId="167" fontId="62" fillId="0" borderId="0" xfId="58" applyNumberFormat="1" applyFont="1" applyFill="1" applyBorder="1" applyAlignment="1">
      <alignment horizontal="center"/>
    </xf>
    <xf numFmtId="167" fontId="67" fillId="0" borderId="54" xfId="58" applyNumberFormat="1" applyFont="1" applyFill="1" applyBorder="1" applyAlignment="1">
      <alignment horizontal="center"/>
    </xf>
    <xf numFmtId="167" fontId="62" fillId="0" borderId="22" xfId="58" applyNumberFormat="1" applyFont="1" applyFill="1" applyBorder="1" applyAlignment="1">
      <alignment horizontal="center"/>
    </xf>
    <xf numFmtId="167" fontId="67" fillId="0" borderId="55" xfId="58" applyNumberFormat="1" applyFont="1" applyFill="1" applyBorder="1" applyAlignment="1">
      <alignment horizontal="center"/>
    </xf>
    <xf numFmtId="167" fontId="62" fillId="0" borderId="27" xfId="58" applyNumberFormat="1" applyFont="1" applyFill="1" applyBorder="1" applyAlignment="1">
      <alignment horizontal="center"/>
    </xf>
    <xf numFmtId="167" fontId="67" fillId="0" borderId="56" xfId="58" applyNumberFormat="1" applyFont="1" applyFill="1" applyBorder="1" applyAlignment="1">
      <alignment horizontal="center"/>
    </xf>
    <xf numFmtId="167" fontId="62" fillId="0" borderId="19" xfId="74" applyNumberFormat="1" applyFont="1" applyFill="1" applyBorder="1" applyAlignment="1">
      <alignment horizontal="center" wrapText="1"/>
    </xf>
    <xf numFmtId="0" fontId="52" fillId="0" borderId="20" xfId="58" applyFont="1" applyFill="1" applyBorder="1" applyAlignment="1">
      <alignment horizontal="center" wrapText="1"/>
    </xf>
    <xf numFmtId="167" fontId="62" fillId="0" borderId="21" xfId="74" applyNumberFormat="1" applyFont="1" applyFill="1" applyBorder="1" applyAlignment="1">
      <alignment horizontal="center" wrapText="1"/>
    </xf>
    <xf numFmtId="0" fontId="52" fillId="0" borderId="25" xfId="58" applyFont="1" applyFill="1" applyBorder="1" applyAlignment="1">
      <alignment horizontal="center" wrapText="1"/>
    </xf>
    <xf numFmtId="167" fontId="62" fillId="0" borderId="26" xfId="74" applyNumberFormat="1" applyFont="1" applyFill="1" applyBorder="1" applyAlignment="1">
      <alignment horizontal="center" wrapText="1"/>
    </xf>
    <xf numFmtId="0" fontId="52" fillId="0" borderId="30" xfId="58" applyFont="1" applyFill="1" applyBorder="1" applyAlignment="1">
      <alignment horizontal="center" wrapText="1"/>
    </xf>
    <xf numFmtId="0" fontId="52" fillId="0" borderId="58" xfId="58" applyFont="1" applyFill="1" applyBorder="1" applyAlignment="1">
      <alignment horizontal="center" wrapText="1"/>
    </xf>
    <xf numFmtId="167" fontId="62" fillId="0" borderId="0" xfId="72" applyNumberFormat="1" applyFont="1" applyFill="1" applyBorder="1" applyAlignment="1">
      <alignment horizontal="center" wrapText="1"/>
    </xf>
    <xf numFmtId="167" fontId="62" fillId="0" borderId="63" xfId="74" applyNumberFormat="1" applyFont="1" applyFill="1" applyBorder="1" applyAlignment="1">
      <alignment horizontal="center" vertical="center" wrapText="1"/>
    </xf>
    <xf numFmtId="167" fontId="64" fillId="0" borderId="60" xfId="58" applyNumberFormat="1" applyFont="1" applyFill="1" applyBorder="1" applyAlignment="1">
      <alignment horizontal="center" vertical="center" wrapText="1"/>
    </xf>
    <xf numFmtId="0" fontId="64" fillId="0" borderId="60" xfId="58" applyFont="1" applyFill="1" applyBorder="1" applyAlignment="1">
      <alignment horizontal="center" vertical="center" wrapText="1"/>
    </xf>
    <xf numFmtId="0" fontId="52" fillId="0" borderId="20" xfId="58" applyFont="1" applyFill="1" applyBorder="1" applyAlignment="1">
      <alignment horizontal="center" vertical="center"/>
    </xf>
    <xf numFmtId="0" fontId="52" fillId="0" borderId="0" xfId="49" applyNumberFormat="1" applyFont="1" applyFill="1" applyBorder="1" applyAlignment="1" applyProtection="1">
      <alignment horizontal="center"/>
    </xf>
    <xf numFmtId="0" fontId="62" fillId="0" borderId="0" xfId="49" applyNumberFormat="1" applyFont="1" applyFill="1" applyBorder="1" applyAlignment="1" applyProtection="1">
      <alignment horizontal="center"/>
    </xf>
    <xf numFmtId="0" fontId="52" fillId="0" borderId="19" xfId="58" applyFont="1" applyFill="1" applyBorder="1"/>
    <xf numFmtId="0" fontId="66" fillId="0" borderId="0" xfId="35" applyFont="1" applyFill="1"/>
    <xf numFmtId="167" fontId="64" fillId="0" borderId="54" xfId="74" applyNumberFormat="1" applyFont="1" applyFill="1" applyBorder="1" applyAlignment="1">
      <alignment horizontal="center"/>
    </xf>
    <xf numFmtId="167" fontId="64" fillId="0" borderId="55" xfId="74" applyNumberFormat="1" applyFont="1" applyFill="1" applyBorder="1" applyAlignment="1">
      <alignment horizontal="center"/>
    </xf>
    <xf numFmtId="167" fontId="62" fillId="0" borderId="26" xfId="74" applyNumberFormat="1" applyFont="1" applyFill="1" applyBorder="1" applyAlignment="1">
      <alignment horizontal="center"/>
    </xf>
    <xf numFmtId="167" fontId="64" fillId="0" borderId="56" xfId="74" applyNumberFormat="1" applyFont="1" applyFill="1" applyBorder="1" applyAlignment="1">
      <alignment horizontal="center"/>
    </xf>
    <xf numFmtId="167" fontId="64" fillId="0" borderId="54" xfId="74" applyNumberFormat="1" applyFont="1" applyFill="1" applyBorder="1" applyAlignment="1">
      <alignment horizontal="center" wrapText="1"/>
    </xf>
    <xf numFmtId="167" fontId="64" fillId="0" borderId="55" xfId="74" applyNumberFormat="1" applyFont="1" applyFill="1" applyBorder="1" applyAlignment="1">
      <alignment horizontal="center" wrapText="1"/>
    </xf>
    <xf numFmtId="167" fontId="64" fillId="0" borderId="56" xfId="74" applyNumberFormat="1" applyFont="1" applyFill="1" applyBorder="1" applyAlignment="1">
      <alignment horizontal="center" wrapText="1"/>
    </xf>
    <xf numFmtId="167" fontId="62" fillId="0" borderId="61" xfId="74" applyNumberFormat="1" applyFont="1" applyFill="1" applyBorder="1" applyAlignment="1">
      <alignment horizontal="center" wrapText="1"/>
    </xf>
    <xf numFmtId="167" fontId="67" fillId="0" borderId="62" xfId="74" applyNumberFormat="1" applyFont="1" applyFill="1" applyBorder="1" applyAlignment="1">
      <alignment horizontal="center"/>
    </xf>
    <xf numFmtId="0" fontId="52" fillId="0" borderId="0" xfId="58" applyFill="1" applyAlignment="1">
      <alignment horizontal="center" vertical="center"/>
    </xf>
    <xf numFmtId="0" fontId="62" fillId="0" borderId="41" xfId="49" applyFont="1" applyFill="1" applyBorder="1" applyAlignment="1">
      <alignment horizontal="center" vertical="center"/>
    </xf>
    <xf numFmtId="0" fontId="52" fillId="0" borderId="0" xfId="58" applyFont="1" applyBorder="1" applyAlignment="1">
      <alignment horizontal="center"/>
    </xf>
    <xf numFmtId="0" fontId="52" fillId="0" borderId="0" xfId="58" applyBorder="1"/>
    <xf numFmtId="167" fontId="62" fillId="0" borderId="11" xfId="74" applyNumberFormat="1" applyFont="1" applyFill="1" applyBorder="1" applyAlignment="1">
      <alignment horizontal="center"/>
    </xf>
    <xf numFmtId="167" fontId="62" fillId="0" borderId="49" xfId="74" applyNumberFormat="1" applyFont="1" applyFill="1" applyBorder="1" applyAlignment="1">
      <alignment horizontal="center"/>
    </xf>
    <xf numFmtId="167" fontId="62" fillId="0" borderId="48" xfId="74" applyNumberFormat="1" applyFont="1" applyFill="1" applyBorder="1" applyAlignment="1">
      <alignment horizontal="center"/>
    </xf>
    <xf numFmtId="167" fontId="67" fillId="0" borderId="54" xfId="74" applyNumberFormat="1" applyFont="1" applyFill="1" applyBorder="1" applyAlignment="1">
      <alignment horizontal="center" wrapText="1"/>
    </xf>
    <xf numFmtId="167" fontId="62" fillId="0" borderId="11" xfId="74" applyNumberFormat="1" applyFont="1" applyFill="1" applyBorder="1" applyAlignment="1">
      <alignment horizontal="center" wrapText="1"/>
    </xf>
    <xf numFmtId="167" fontId="67" fillId="0" borderId="55" xfId="74" applyNumberFormat="1" applyFont="1" applyFill="1" applyBorder="1" applyAlignment="1">
      <alignment horizontal="center" wrapText="1"/>
    </xf>
    <xf numFmtId="167" fontId="62" fillId="0" borderId="49" xfId="74" applyNumberFormat="1" applyFont="1" applyFill="1" applyBorder="1" applyAlignment="1">
      <alignment horizontal="center" wrapText="1"/>
    </xf>
    <xf numFmtId="167" fontId="67" fillId="0" borderId="56" xfId="74" applyNumberFormat="1" applyFont="1" applyFill="1" applyBorder="1" applyAlignment="1">
      <alignment horizontal="center" wrapText="1"/>
    </xf>
    <xf numFmtId="167" fontId="62" fillId="0" borderId="48" xfId="74" applyNumberFormat="1" applyFont="1" applyFill="1" applyBorder="1" applyAlignment="1">
      <alignment horizontal="center" wrapText="1"/>
    </xf>
    <xf numFmtId="167" fontId="67" fillId="0" borderId="62" xfId="74" applyNumberFormat="1" applyFont="1" applyFill="1" applyBorder="1" applyAlignment="1">
      <alignment horizontal="center" wrapText="1"/>
    </xf>
    <xf numFmtId="167" fontId="62" fillId="0" borderId="13" xfId="74" applyNumberFormat="1" applyFont="1" applyFill="1" applyBorder="1" applyAlignment="1">
      <alignment horizontal="center" wrapText="1"/>
    </xf>
    <xf numFmtId="0" fontId="52" fillId="0" borderId="19" xfId="58" applyFont="1" applyFill="1" applyBorder="1" applyAlignment="1">
      <alignment horizontal="center"/>
    </xf>
    <xf numFmtId="0" fontId="52" fillId="0" borderId="0" xfId="58" applyFont="1" applyFill="1" applyBorder="1" applyAlignment="1">
      <alignment horizontal="center"/>
    </xf>
    <xf numFmtId="0" fontId="52" fillId="0" borderId="0" xfId="58" applyFont="1" applyFill="1" applyAlignment="1">
      <alignment horizontal="center"/>
    </xf>
    <xf numFmtId="0" fontId="32" fillId="0" borderId="0" xfId="58" applyFont="1" applyFill="1"/>
    <xf numFmtId="0" fontId="32" fillId="0" borderId="0" xfId="57" applyFont="1"/>
    <xf numFmtId="0" fontId="32" fillId="0" borderId="0" xfId="57" applyFont="1" applyFill="1"/>
    <xf numFmtId="0" fontId="52" fillId="0" borderId="51" xfId="41" applyBorder="1" applyAlignment="1">
      <alignment horizontal="center" vertical="center" wrapText="1"/>
    </xf>
    <xf numFmtId="167" fontId="52" fillId="0" borderId="50" xfId="75" applyNumberFormat="1" applyFont="1" applyBorder="1" applyAlignment="1">
      <alignment horizontal="center" vertical="center" wrapText="1"/>
    </xf>
    <xf numFmtId="167" fontId="52" fillId="0" borderId="11" xfId="75" applyNumberFormat="1" applyFont="1" applyBorder="1" applyAlignment="1">
      <alignment horizontal="center" vertical="center" wrapText="1"/>
    </xf>
    <xf numFmtId="3" fontId="52" fillId="0" borderId="11" xfId="75" applyNumberFormat="1" applyFont="1" applyBorder="1" applyAlignment="1">
      <alignment horizontal="center" wrapText="1"/>
    </xf>
    <xf numFmtId="3" fontId="52" fillId="0" borderId="11" xfId="41" applyNumberFormat="1" applyFont="1" applyBorder="1" applyAlignment="1">
      <alignment horizontal="center" wrapText="1"/>
    </xf>
    <xf numFmtId="3" fontId="52" fillId="0" borderId="49" xfId="41" applyNumberFormat="1" applyFont="1" applyBorder="1" applyAlignment="1">
      <alignment horizontal="center" wrapText="1"/>
    </xf>
    <xf numFmtId="3" fontId="52" fillId="0" borderId="11" xfId="41" applyNumberFormat="1" applyFont="1" applyFill="1" applyBorder="1" applyAlignment="1">
      <alignment horizontal="center" wrapText="1"/>
    </xf>
    <xf numFmtId="3" fontId="52" fillId="0" borderId="48" xfId="41" applyNumberFormat="1" applyFont="1" applyBorder="1" applyAlignment="1">
      <alignment horizontal="center" wrapText="1"/>
    </xf>
    <xf numFmtId="3" fontId="52" fillId="0" borderId="65" xfId="41" applyNumberFormat="1" applyFont="1" applyBorder="1" applyAlignment="1">
      <alignment horizontal="center" wrapText="1"/>
    </xf>
    <xf numFmtId="0" fontId="52" fillId="0" borderId="19" xfId="41" applyBorder="1"/>
    <xf numFmtId="0" fontId="52" fillId="0" borderId="41" xfId="41" applyBorder="1" applyAlignment="1">
      <alignment horizontal="center" vertical="center" wrapText="1"/>
    </xf>
    <xf numFmtId="3" fontId="52" fillId="0" borderId="19" xfId="75" applyNumberFormat="1" applyFont="1" applyBorder="1" applyAlignment="1">
      <alignment horizontal="center" wrapText="1"/>
    </xf>
    <xf numFmtId="0" fontId="30" fillId="0" borderId="0" xfId="41" applyFont="1"/>
    <xf numFmtId="167" fontId="52" fillId="0" borderId="0" xfId="89" applyNumberFormat="1" applyFont="1"/>
    <xf numFmtId="0" fontId="61" fillId="0" borderId="0" xfId="1" applyFont="1"/>
    <xf numFmtId="0" fontId="28" fillId="0" borderId="0" xfId="0" applyFont="1"/>
    <xf numFmtId="0" fontId="52" fillId="0" borderId="0" xfId="58" applyFont="1" applyFill="1" applyBorder="1" applyAlignment="1">
      <alignment horizontal="center" vertical="center"/>
    </xf>
    <xf numFmtId="9" fontId="29" fillId="0" borderId="62" xfId="58" applyNumberFormat="1" applyFont="1" applyFill="1" applyBorder="1" applyAlignment="1">
      <alignment horizontal="center"/>
    </xf>
    <xf numFmtId="9" fontId="29" fillId="0" borderId="54" xfId="58" applyNumberFormat="1" applyFont="1" applyFill="1" applyBorder="1" applyAlignment="1">
      <alignment horizontal="center"/>
    </xf>
    <xf numFmtId="9" fontId="29" fillId="0" borderId="55" xfId="58" applyNumberFormat="1" applyFont="1" applyFill="1" applyBorder="1" applyAlignment="1">
      <alignment horizontal="center"/>
    </xf>
    <xf numFmtId="9" fontId="29" fillId="0" borderId="56" xfId="58" applyNumberFormat="1" applyFont="1" applyFill="1" applyBorder="1" applyAlignment="1">
      <alignment horizontal="center"/>
    </xf>
    <xf numFmtId="167" fontId="29" fillId="0" borderId="54" xfId="72" applyNumberFormat="1" applyFont="1" applyFill="1" applyBorder="1" applyAlignment="1">
      <alignment horizontal="center" wrapText="1"/>
    </xf>
    <xf numFmtId="167" fontId="29" fillId="0" borderId="54" xfId="74" applyNumberFormat="1" applyFont="1" applyFill="1" applyBorder="1" applyAlignment="1">
      <alignment horizontal="center" wrapText="1"/>
    </xf>
    <xf numFmtId="167" fontId="29" fillId="0" borderId="55" xfId="74" applyNumberFormat="1" applyFont="1" applyFill="1" applyBorder="1" applyAlignment="1">
      <alignment horizontal="center" wrapText="1"/>
    </xf>
    <xf numFmtId="167" fontId="29" fillId="0" borderId="56" xfId="74" applyNumberFormat="1" applyFont="1" applyFill="1" applyBorder="1" applyAlignment="1">
      <alignment horizontal="center" wrapText="1"/>
    </xf>
    <xf numFmtId="167" fontId="29" fillId="0" borderId="54" xfId="74" applyNumberFormat="1" applyFont="1" applyFill="1" applyBorder="1" applyAlignment="1">
      <alignment horizontal="center"/>
    </xf>
    <xf numFmtId="167" fontId="62" fillId="0" borderId="54" xfId="72" applyNumberFormat="1" applyFont="1" applyFill="1" applyBorder="1" applyAlignment="1">
      <alignment horizontal="center" wrapText="1"/>
    </xf>
    <xf numFmtId="167" fontId="62" fillId="0" borderId="54" xfId="74" applyNumberFormat="1" applyFont="1" applyFill="1" applyBorder="1" applyAlignment="1">
      <alignment horizontal="center" wrapText="1"/>
    </xf>
    <xf numFmtId="167" fontId="62" fillId="0" borderId="55" xfId="74" applyNumberFormat="1" applyFont="1" applyFill="1" applyBorder="1" applyAlignment="1">
      <alignment horizontal="center" wrapText="1"/>
    </xf>
    <xf numFmtId="167" fontId="62" fillId="0" borderId="56" xfId="74" applyNumberFormat="1" applyFont="1" applyFill="1" applyBorder="1" applyAlignment="1">
      <alignment horizontal="center" wrapText="1"/>
    </xf>
    <xf numFmtId="167" fontId="62" fillId="0" borderId="54" xfId="74" applyNumberFormat="1" applyFont="1" applyFill="1" applyBorder="1" applyAlignment="1">
      <alignment horizontal="center"/>
    </xf>
    <xf numFmtId="0" fontId="65" fillId="0" borderId="0" xfId="58" applyFont="1" applyBorder="1" applyAlignment="1">
      <alignment horizontal="center"/>
    </xf>
    <xf numFmtId="0" fontId="53" fillId="0" borderId="19" xfId="49" applyFont="1" applyFill="1" applyBorder="1" applyAlignment="1">
      <alignment horizontal="center"/>
    </xf>
    <xf numFmtId="0" fontId="52" fillId="0" borderId="15" xfId="58" applyBorder="1"/>
    <xf numFmtId="168" fontId="52" fillId="0" borderId="0" xfId="58" applyNumberFormat="1" applyFont="1" applyFill="1" applyBorder="1" applyAlignment="1">
      <alignment horizontal="center" wrapText="1"/>
    </xf>
    <xf numFmtId="168" fontId="52" fillId="0" borderId="22" xfId="58" applyNumberFormat="1" applyFont="1" applyFill="1" applyBorder="1" applyAlignment="1">
      <alignment horizontal="center" wrapText="1"/>
    </xf>
    <xf numFmtId="168" fontId="52" fillId="0" borderId="27" xfId="58" applyNumberFormat="1" applyFont="1" applyFill="1" applyBorder="1" applyAlignment="1">
      <alignment horizontal="center" wrapText="1"/>
    </xf>
    <xf numFmtId="168" fontId="52" fillId="0" borderId="0" xfId="58" applyNumberFormat="1" applyFont="1" applyFill="1" applyBorder="1" applyAlignment="1">
      <alignment horizontal="center"/>
    </xf>
    <xf numFmtId="168" fontId="52" fillId="0" borderId="27" xfId="58" applyNumberFormat="1" applyFont="1" applyFill="1" applyBorder="1" applyAlignment="1">
      <alignment horizontal="center"/>
    </xf>
    <xf numFmtId="168" fontId="52" fillId="0" borderId="22" xfId="58" applyNumberFormat="1" applyFont="1" applyFill="1" applyBorder="1" applyAlignment="1">
      <alignment horizontal="center"/>
    </xf>
    <xf numFmtId="0" fontId="28" fillId="0" borderId="0" xfId="58" applyFont="1" applyFill="1" applyBorder="1" applyAlignment="1">
      <alignment horizontal="center" wrapText="1"/>
    </xf>
    <xf numFmtId="3" fontId="52" fillId="0" borderId="0" xfId="58" applyNumberFormat="1" applyFont="1" applyFill="1" applyBorder="1" applyAlignment="1">
      <alignment horizontal="center" wrapText="1"/>
    </xf>
    <xf numFmtId="3" fontId="52" fillId="0" borderId="22" xfId="58" applyNumberFormat="1" applyFont="1" applyFill="1" applyBorder="1" applyAlignment="1">
      <alignment horizontal="center" wrapText="1"/>
    </xf>
    <xf numFmtId="3" fontId="52" fillId="0" borderId="27" xfId="58" applyNumberFormat="1" applyFont="1" applyFill="1" applyBorder="1" applyAlignment="1">
      <alignment horizontal="center" wrapText="1"/>
    </xf>
    <xf numFmtId="3" fontId="52" fillId="0" borderId="0" xfId="58" applyNumberFormat="1" applyFont="1" applyFill="1" applyBorder="1" applyAlignment="1">
      <alignment horizontal="center"/>
    </xf>
    <xf numFmtId="3" fontId="52" fillId="0" borderId="27" xfId="58" applyNumberFormat="1" applyFont="1" applyFill="1" applyBorder="1" applyAlignment="1">
      <alignment horizontal="center"/>
    </xf>
    <xf numFmtId="3" fontId="52" fillId="0" borderId="22" xfId="58" applyNumberFormat="1" applyFont="1" applyFill="1" applyBorder="1" applyAlignment="1">
      <alignment horizontal="center"/>
    </xf>
    <xf numFmtId="3" fontId="29" fillId="0" borderId="62" xfId="58" applyNumberFormat="1" applyFont="1" applyFill="1" applyBorder="1" applyAlignment="1">
      <alignment horizontal="center"/>
    </xf>
    <xf numFmtId="3" fontId="62" fillId="0" borderId="14" xfId="74" applyNumberFormat="1" applyFont="1" applyFill="1" applyBorder="1" applyAlignment="1">
      <alignment horizontal="center" wrapText="1"/>
    </xf>
    <xf numFmtId="3" fontId="64" fillId="0" borderId="62" xfId="58" applyNumberFormat="1" applyFont="1" applyFill="1" applyBorder="1" applyAlignment="1">
      <alignment horizontal="center"/>
    </xf>
    <xf numFmtId="3" fontId="29" fillId="0" borderId="62" xfId="74" applyNumberFormat="1" applyFont="1" applyFill="1" applyBorder="1" applyAlignment="1">
      <alignment horizontal="center" wrapText="1"/>
    </xf>
    <xf numFmtId="3" fontId="62" fillId="0" borderId="62" xfId="74" applyNumberFormat="1" applyFont="1" applyFill="1" applyBorder="1" applyAlignment="1">
      <alignment horizontal="center" wrapText="1"/>
    </xf>
    <xf numFmtId="3" fontId="62" fillId="0" borderId="61" xfId="74" applyNumberFormat="1" applyFont="1" applyFill="1" applyBorder="1" applyAlignment="1">
      <alignment horizontal="center" wrapText="1"/>
    </xf>
    <xf numFmtId="3" fontId="29" fillId="0" borderId="54" xfId="58" applyNumberFormat="1" applyFont="1" applyFill="1" applyBorder="1" applyAlignment="1">
      <alignment horizontal="center"/>
    </xf>
    <xf numFmtId="3" fontId="62" fillId="0" borderId="0" xfId="74" applyNumberFormat="1" applyFont="1" applyFill="1" applyBorder="1" applyAlignment="1">
      <alignment horizontal="center" wrapText="1"/>
    </xf>
    <xf numFmtId="3" fontId="64" fillId="0" borderId="54" xfId="58" applyNumberFormat="1" applyFont="1" applyFill="1" applyBorder="1" applyAlignment="1">
      <alignment horizontal="center"/>
    </xf>
    <xf numFmtId="3" fontId="29" fillId="0" borderId="54" xfId="74" applyNumberFormat="1" applyFont="1" applyFill="1" applyBorder="1" applyAlignment="1">
      <alignment horizontal="center" wrapText="1"/>
    </xf>
    <xf numFmtId="3" fontId="62" fillId="0" borderId="54" xfId="74" applyNumberFormat="1" applyFont="1" applyFill="1" applyBorder="1" applyAlignment="1">
      <alignment horizontal="center" wrapText="1"/>
    </xf>
    <xf numFmtId="3" fontId="62" fillId="0" borderId="19" xfId="74" applyNumberFormat="1" applyFont="1" applyFill="1" applyBorder="1" applyAlignment="1">
      <alignment horizontal="center" wrapText="1"/>
    </xf>
    <xf numFmtId="3" fontId="62" fillId="0" borderId="0" xfId="72" applyNumberFormat="1" applyFont="1" applyFill="1" applyBorder="1" applyAlignment="1">
      <alignment horizontal="center" wrapText="1"/>
    </xf>
    <xf numFmtId="3" fontId="69" fillId="0" borderId="54" xfId="58" applyNumberFormat="1" applyFont="1" applyFill="1" applyBorder="1" applyAlignment="1">
      <alignment horizontal="center"/>
    </xf>
    <xf numFmtId="3" fontId="69" fillId="0" borderId="0" xfId="58" applyNumberFormat="1" applyFont="1" applyFill="1" applyBorder="1" applyAlignment="1">
      <alignment horizontal="center"/>
    </xf>
    <xf numFmtId="3" fontId="69" fillId="0" borderId="19" xfId="58" applyNumberFormat="1" applyFont="1" applyFill="1" applyBorder="1" applyAlignment="1">
      <alignment horizontal="center"/>
    </xf>
    <xf numFmtId="3" fontId="29" fillId="0" borderId="54" xfId="72" applyNumberFormat="1" applyFont="1" applyFill="1" applyBorder="1" applyAlignment="1">
      <alignment horizontal="center" wrapText="1"/>
    </xf>
    <xf numFmtId="3" fontId="62" fillId="0" borderId="54" xfId="72" applyNumberFormat="1" applyFont="1" applyFill="1" applyBorder="1" applyAlignment="1">
      <alignment horizontal="center" wrapText="1"/>
    </xf>
    <xf numFmtId="3" fontId="29" fillId="0" borderId="55" xfId="58" applyNumberFormat="1" applyFont="1" applyFill="1" applyBorder="1" applyAlignment="1">
      <alignment horizontal="center"/>
    </xf>
    <xf numFmtId="3" fontId="62" fillId="0" borderId="22" xfId="74" applyNumberFormat="1" applyFont="1" applyFill="1" applyBorder="1" applyAlignment="1">
      <alignment horizontal="center" wrapText="1"/>
    </xf>
    <xf numFmtId="3" fontId="64" fillId="0" borderId="55" xfId="58" applyNumberFormat="1" applyFont="1" applyFill="1" applyBorder="1" applyAlignment="1">
      <alignment horizontal="center"/>
    </xf>
    <xf numFmtId="3" fontId="29" fillId="0" borderId="55" xfId="74" applyNumberFormat="1" applyFont="1" applyFill="1" applyBorder="1" applyAlignment="1">
      <alignment horizontal="center" wrapText="1"/>
    </xf>
    <xf numFmtId="3" fontId="62" fillId="0" borderId="55" xfId="74" applyNumberFormat="1" applyFont="1" applyFill="1" applyBorder="1" applyAlignment="1">
      <alignment horizontal="center" wrapText="1"/>
    </xf>
    <xf numFmtId="3" fontId="62" fillId="0" borderId="21" xfId="74" applyNumberFormat="1" applyFont="1" applyFill="1" applyBorder="1" applyAlignment="1">
      <alignment horizontal="center" wrapText="1"/>
    </xf>
    <xf numFmtId="3" fontId="29" fillId="0" borderId="56" xfId="58" applyNumberFormat="1" applyFont="1" applyFill="1" applyBorder="1" applyAlignment="1">
      <alignment horizontal="center"/>
    </xf>
    <xf numFmtId="3" fontId="62" fillId="0" borderId="27" xfId="74" applyNumberFormat="1" applyFont="1" applyFill="1" applyBorder="1" applyAlignment="1">
      <alignment horizontal="center" wrapText="1"/>
    </xf>
    <xf numFmtId="3" fontId="64" fillId="0" borderId="56" xfId="58" applyNumberFormat="1" applyFont="1" applyFill="1" applyBorder="1" applyAlignment="1">
      <alignment horizontal="center"/>
    </xf>
    <xf numFmtId="3" fontId="29" fillId="0" borderId="56" xfId="74" applyNumberFormat="1" applyFont="1" applyFill="1" applyBorder="1" applyAlignment="1">
      <alignment horizontal="center" wrapText="1"/>
    </xf>
    <xf numFmtId="3" fontId="62" fillId="0" borderId="56" xfId="74" applyNumberFormat="1" applyFont="1" applyFill="1" applyBorder="1" applyAlignment="1">
      <alignment horizontal="center" wrapText="1"/>
    </xf>
    <xf numFmtId="3" fontId="62" fillId="0" borderId="26" xfId="74" applyNumberFormat="1" applyFont="1" applyFill="1" applyBorder="1" applyAlignment="1">
      <alignment horizontal="center" wrapText="1"/>
    </xf>
    <xf numFmtId="3" fontId="62" fillId="0" borderId="0" xfId="74" applyNumberFormat="1" applyFont="1" applyFill="1" applyBorder="1" applyAlignment="1">
      <alignment horizontal="center"/>
    </xf>
    <xf numFmtId="3" fontId="67" fillId="0" borderId="54" xfId="74" applyNumberFormat="1" applyFont="1" applyFill="1" applyBorder="1" applyAlignment="1">
      <alignment horizontal="center"/>
    </xf>
    <xf numFmtId="3" fontId="52" fillId="0" borderId="19" xfId="58" applyNumberFormat="1" applyFont="1" applyFill="1" applyBorder="1" applyAlignment="1">
      <alignment horizontal="center"/>
    </xf>
    <xf numFmtId="3" fontId="67" fillId="0" borderId="54" xfId="58" applyNumberFormat="1" applyFont="1" applyFill="1" applyBorder="1" applyAlignment="1">
      <alignment horizontal="center"/>
    </xf>
    <xf numFmtId="3" fontId="62" fillId="0" borderId="0" xfId="58" applyNumberFormat="1" applyFont="1" applyFill="1" applyBorder="1" applyAlignment="1">
      <alignment horizontal="center"/>
    </xf>
    <xf numFmtId="3" fontId="62" fillId="0" borderId="19" xfId="58" applyNumberFormat="1" applyFont="1" applyFill="1" applyBorder="1" applyAlignment="1">
      <alignment horizontal="center"/>
    </xf>
    <xf numFmtId="3" fontId="62" fillId="0" borderId="27" xfId="74" applyNumberFormat="1" applyFont="1" applyFill="1" applyBorder="1" applyAlignment="1">
      <alignment horizontal="center"/>
    </xf>
    <xf numFmtId="3" fontId="67" fillId="0" borderId="56" xfId="74" applyNumberFormat="1" applyFont="1" applyFill="1" applyBorder="1" applyAlignment="1">
      <alignment horizontal="center"/>
    </xf>
    <xf numFmtId="3" fontId="67" fillId="0" borderId="56" xfId="58" applyNumberFormat="1" applyFont="1" applyFill="1" applyBorder="1" applyAlignment="1">
      <alignment horizontal="center"/>
    </xf>
    <xf numFmtId="3" fontId="62" fillId="0" borderId="27" xfId="58" applyNumberFormat="1" applyFont="1" applyFill="1" applyBorder="1" applyAlignment="1">
      <alignment horizontal="center"/>
    </xf>
    <xf numFmtId="3" fontId="62" fillId="0" borderId="26" xfId="58" applyNumberFormat="1" applyFont="1" applyFill="1" applyBorder="1" applyAlignment="1">
      <alignment horizontal="center"/>
    </xf>
    <xf numFmtId="3" fontId="62" fillId="0" borderId="22" xfId="74" applyNumberFormat="1" applyFont="1" applyFill="1" applyBorder="1" applyAlignment="1">
      <alignment horizontal="center"/>
    </xf>
    <xf numFmtId="3" fontId="67" fillId="0" borderId="55" xfId="74" applyNumberFormat="1" applyFont="1" applyFill="1" applyBorder="1" applyAlignment="1">
      <alignment horizontal="center"/>
    </xf>
    <xf numFmtId="3" fontId="67" fillId="0" borderId="55" xfId="58" applyNumberFormat="1" applyFont="1" applyFill="1" applyBorder="1" applyAlignment="1">
      <alignment horizontal="center"/>
    </xf>
    <xf numFmtId="3" fontId="62" fillId="0" borderId="22" xfId="58" applyNumberFormat="1" applyFont="1" applyFill="1" applyBorder="1" applyAlignment="1">
      <alignment horizontal="center"/>
    </xf>
    <xf numFmtId="3" fontId="62" fillId="0" borderId="21" xfId="58" applyNumberFormat="1" applyFont="1" applyFill="1" applyBorder="1" applyAlignment="1">
      <alignment horizontal="center"/>
    </xf>
    <xf numFmtId="3" fontId="52" fillId="0" borderId="26" xfId="58" applyNumberFormat="1" applyFont="1" applyFill="1" applyBorder="1" applyAlignment="1">
      <alignment horizontal="center"/>
    </xf>
    <xf numFmtId="3" fontId="52" fillId="0" borderId="21" xfId="58" applyNumberFormat="1" applyFont="1" applyFill="1" applyBorder="1" applyAlignment="1">
      <alignment horizontal="center"/>
    </xf>
    <xf numFmtId="3" fontId="62" fillId="0" borderId="21" xfId="74" applyNumberFormat="1" applyFont="1" applyFill="1" applyBorder="1" applyAlignment="1">
      <alignment horizontal="center"/>
    </xf>
    <xf numFmtId="3" fontId="62" fillId="0" borderId="19" xfId="74" applyNumberFormat="1" applyFont="1" applyFill="1" applyBorder="1" applyAlignment="1">
      <alignment horizontal="center"/>
    </xf>
    <xf numFmtId="3" fontId="29" fillId="0" borderId="54" xfId="74" applyNumberFormat="1" applyFont="1" applyFill="1" applyBorder="1" applyAlignment="1">
      <alignment horizontal="center"/>
    </xf>
    <xf numFmtId="3" fontId="62" fillId="0" borderId="54" xfId="74" applyNumberFormat="1" applyFont="1" applyFill="1" applyBorder="1" applyAlignment="1">
      <alignment horizontal="center"/>
    </xf>
    <xf numFmtId="3" fontId="52" fillId="0" borderId="16" xfId="58" applyNumberFormat="1" applyBorder="1"/>
    <xf numFmtId="3" fontId="52" fillId="0" borderId="16" xfId="58" applyNumberFormat="1" applyFill="1" applyBorder="1"/>
    <xf numFmtId="3" fontId="52" fillId="0" borderId="15" xfId="58" applyNumberFormat="1" applyBorder="1"/>
    <xf numFmtId="0" fontId="28" fillId="0" borderId="0" xfId="41" applyFont="1"/>
    <xf numFmtId="167" fontId="52" fillId="0" borderId="65" xfId="72" applyNumberFormat="1" applyFont="1" applyBorder="1" applyAlignment="1">
      <alignment horizontal="center"/>
    </xf>
    <xf numFmtId="0" fontId="64" fillId="0" borderId="39" xfId="57" applyFont="1" applyBorder="1" applyAlignment="1">
      <alignment horizontal="center" vertical="center" wrapText="1"/>
    </xf>
    <xf numFmtId="0" fontId="64" fillId="0" borderId="37" xfId="57" applyFont="1" applyBorder="1" applyAlignment="1">
      <alignment horizontal="center" vertical="center" wrapText="1"/>
    </xf>
    <xf numFmtId="167" fontId="67" fillId="0" borderId="0" xfId="73" applyNumberFormat="1" applyFont="1" applyBorder="1" applyAlignment="1">
      <alignment horizontal="center"/>
    </xf>
    <xf numFmtId="167" fontId="67" fillId="0" borderId="0" xfId="73" applyNumberFormat="1" applyFont="1" applyFill="1" applyBorder="1" applyAlignment="1">
      <alignment horizontal="center"/>
    </xf>
    <xf numFmtId="167" fontId="67" fillId="0" borderId="22" xfId="73" applyNumberFormat="1" applyFont="1" applyFill="1" applyBorder="1" applyAlignment="1">
      <alignment horizontal="center"/>
    </xf>
    <xf numFmtId="167" fontId="67" fillId="0" borderId="27" xfId="73" applyNumberFormat="1" applyFont="1" applyFill="1" applyBorder="1" applyAlignment="1">
      <alignment horizontal="center"/>
    </xf>
    <xf numFmtId="167" fontId="67" fillId="0" borderId="12" xfId="73" applyNumberFormat="1" applyFont="1" applyBorder="1" applyAlignment="1">
      <alignment horizontal="center"/>
    </xf>
    <xf numFmtId="167" fontId="67" fillId="0" borderId="23" xfId="73" applyNumberFormat="1" applyFont="1" applyBorder="1" applyAlignment="1">
      <alignment horizontal="center"/>
    </xf>
    <xf numFmtId="167" fontId="67" fillId="0" borderId="28" xfId="73" applyNumberFormat="1" applyFont="1" applyBorder="1" applyAlignment="1">
      <alignment horizontal="center"/>
    </xf>
    <xf numFmtId="167" fontId="67" fillId="0" borderId="9" xfId="73" applyNumberFormat="1" applyFont="1" applyFill="1" applyBorder="1" applyAlignment="1">
      <alignment horizontal="center"/>
    </xf>
    <xf numFmtId="167" fontId="67" fillId="0" borderId="24" xfId="73" applyNumberFormat="1" applyFont="1" applyFill="1" applyBorder="1" applyAlignment="1">
      <alignment horizontal="center"/>
    </xf>
    <xf numFmtId="167" fontId="67" fillId="0" borderId="29" xfId="73" applyNumberFormat="1" applyFont="1" applyFill="1" applyBorder="1" applyAlignment="1">
      <alignment horizontal="center"/>
    </xf>
    <xf numFmtId="167" fontId="67" fillId="0" borderId="34" xfId="73" applyNumberFormat="1" applyFont="1" applyBorder="1" applyAlignment="1">
      <alignment horizontal="center" vertical="center" wrapText="1"/>
    </xf>
    <xf numFmtId="167" fontId="67" fillId="0" borderId="33" xfId="73" applyNumberFormat="1" applyFont="1" applyBorder="1" applyAlignment="1">
      <alignment horizontal="center" vertical="center" wrapText="1"/>
    </xf>
    <xf numFmtId="167" fontId="67" fillId="0" borderId="9" xfId="73" applyNumberFormat="1" applyFont="1" applyBorder="1" applyAlignment="1">
      <alignment horizontal="center" vertical="center" wrapText="1"/>
    </xf>
    <xf numFmtId="167" fontId="67" fillId="0" borderId="12" xfId="73" applyNumberFormat="1" applyFont="1" applyBorder="1" applyAlignment="1">
      <alignment horizontal="center" vertical="center" wrapText="1"/>
    </xf>
    <xf numFmtId="167" fontId="52" fillId="0" borderId="52" xfId="72" applyNumberFormat="1" applyFont="1" applyFill="1" applyBorder="1" applyAlignment="1">
      <alignment horizontal="center"/>
    </xf>
    <xf numFmtId="167" fontId="52" fillId="0" borderId="33" xfId="89" applyNumberFormat="1" applyFont="1" applyFill="1" applyBorder="1" applyAlignment="1">
      <alignment horizontal="center" vertical="center" wrapText="1"/>
    </xf>
    <xf numFmtId="167" fontId="52" fillId="0" borderId="32" xfId="89" applyNumberFormat="1" applyFont="1" applyFill="1" applyBorder="1" applyAlignment="1">
      <alignment horizontal="center" vertical="center" wrapText="1"/>
    </xf>
    <xf numFmtId="167" fontId="52" fillId="0" borderId="12" xfId="89" applyNumberFormat="1" applyFont="1" applyFill="1" applyBorder="1" applyAlignment="1">
      <alignment horizontal="center" vertical="center" wrapText="1"/>
    </xf>
    <xf numFmtId="167" fontId="52" fillId="0" borderId="0" xfId="89" applyNumberFormat="1" applyFont="1" applyFill="1" applyBorder="1" applyAlignment="1">
      <alignment horizontal="center" vertical="center" wrapText="1"/>
    </xf>
    <xf numFmtId="3" fontId="52" fillId="0" borderId="12" xfId="41" applyNumberFormat="1" applyFont="1" applyBorder="1" applyAlignment="1">
      <alignment horizontal="center" wrapText="1"/>
    </xf>
    <xf numFmtId="3" fontId="52" fillId="0" borderId="52" xfId="41" applyNumberFormat="1" applyFont="1" applyBorder="1" applyAlignment="1">
      <alignment horizontal="center" wrapText="1"/>
    </xf>
    <xf numFmtId="0" fontId="64" fillId="0" borderId="57" xfId="41" applyFont="1" applyBorder="1" applyAlignment="1">
      <alignment horizontal="center" vertical="center" wrapText="1"/>
    </xf>
    <xf numFmtId="0" fontId="64" fillId="0" borderId="42" xfId="41" applyFont="1" applyBorder="1" applyAlignment="1">
      <alignment horizontal="center" vertical="center" wrapText="1"/>
    </xf>
    <xf numFmtId="3" fontId="64" fillId="0" borderId="0" xfId="41" applyNumberFormat="1" applyFont="1" applyBorder="1" applyAlignment="1">
      <alignment horizontal="center" wrapText="1"/>
    </xf>
    <xf numFmtId="3" fontId="64" fillId="0" borderId="22" xfId="41" applyNumberFormat="1" applyFont="1" applyBorder="1" applyAlignment="1">
      <alignment horizontal="center" wrapText="1"/>
    </xf>
    <xf numFmtId="3" fontId="28" fillId="0" borderId="22" xfId="75" applyNumberFormat="1" applyFont="1" applyBorder="1" applyAlignment="1">
      <alignment horizontal="center" wrapText="1"/>
    </xf>
    <xf numFmtId="3" fontId="28" fillId="0" borderId="0" xfId="75" applyNumberFormat="1" applyFont="1" applyBorder="1" applyAlignment="1">
      <alignment horizontal="center" wrapText="1"/>
    </xf>
    <xf numFmtId="3" fontId="28" fillId="0" borderId="0" xfId="41" applyNumberFormat="1" applyFont="1" applyFill="1" applyBorder="1" applyAlignment="1">
      <alignment horizontal="center" vertical="center"/>
    </xf>
    <xf numFmtId="3" fontId="28" fillId="0" borderId="0" xfId="41" applyNumberFormat="1" applyFont="1" applyBorder="1" applyAlignment="1">
      <alignment horizontal="center" vertical="center"/>
    </xf>
    <xf numFmtId="3" fontId="28" fillId="0" borderId="22" xfId="41" applyNumberFormat="1" applyFont="1" applyBorder="1" applyAlignment="1">
      <alignment horizontal="center" vertical="center"/>
    </xf>
    <xf numFmtId="3" fontId="28" fillId="0" borderId="27" xfId="41" applyNumberFormat="1" applyFont="1" applyBorder="1" applyAlignment="1">
      <alignment horizontal="center" vertical="center"/>
    </xf>
    <xf numFmtId="3" fontId="28" fillId="0" borderId="22" xfId="75" applyNumberFormat="1" applyFont="1" applyBorder="1" applyAlignment="1">
      <alignment horizontal="center"/>
    </xf>
    <xf numFmtId="3" fontId="28" fillId="0" borderId="0" xfId="75" applyNumberFormat="1" applyFont="1" applyBorder="1" applyAlignment="1">
      <alignment horizontal="center"/>
    </xf>
    <xf numFmtId="0" fontId="64" fillId="0" borderId="38" xfId="41" applyFont="1" applyBorder="1" applyAlignment="1">
      <alignment horizontal="center" vertical="center" wrapText="1"/>
    </xf>
    <xf numFmtId="3" fontId="64" fillId="0" borderId="12" xfId="75" applyNumberFormat="1" applyFont="1" applyBorder="1" applyAlignment="1">
      <alignment horizontal="center" wrapText="1"/>
    </xf>
    <xf numFmtId="3" fontId="64" fillId="0" borderId="12" xfId="41" applyNumberFormat="1" applyFont="1" applyBorder="1" applyAlignment="1">
      <alignment horizontal="center" wrapText="1"/>
    </xf>
    <xf numFmtId="3" fontId="64" fillId="0" borderId="23" xfId="41" applyNumberFormat="1" applyFont="1" applyBorder="1" applyAlignment="1">
      <alignment horizontal="center" wrapText="1"/>
    </xf>
    <xf numFmtId="3" fontId="64" fillId="0" borderId="12" xfId="41" applyNumberFormat="1" applyFont="1" applyFill="1" applyBorder="1" applyAlignment="1">
      <alignment horizontal="center" wrapText="1"/>
    </xf>
    <xf numFmtId="3" fontId="64" fillId="0" borderId="28" xfId="41" applyNumberFormat="1" applyFont="1" applyBorder="1" applyAlignment="1">
      <alignment horizontal="center" wrapText="1"/>
    </xf>
    <xf numFmtId="3" fontId="52" fillId="0" borderId="21" xfId="75" applyNumberFormat="1" applyFont="1" applyBorder="1" applyAlignment="1">
      <alignment horizontal="center" wrapText="1"/>
    </xf>
    <xf numFmtId="3" fontId="52" fillId="0" borderId="19" xfId="41" applyNumberFormat="1" applyFont="1" applyFill="1" applyBorder="1" applyAlignment="1">
      <alignment horizontal="center" vertical="center"/>
    </xf>
    <xf numFmtId="3" fontId="52" fillId="0" borderId="19" xfId="41" applyNumberFormat="1" applyFont="1" applyBorder="1" applyAlignment="1">
      <alignment horizontal="center" vertical="center"/>
    </xf>
    <xf numFmtId="3" fontId="52" fillId="0" borderId="21" xfId="41" applyNumberFormat="1" applyFont="1" applyBorder="1" applyAlignment="1">
      <alignment horizontal="center" vertical="center"/>
    </xf>
    <xf numFmtId="3" fontId="52" fillId="0" borderId="26" xfId="41" applyNumberFormat="1" applyFont="1" applyBorder="1" applyAlignment="1">
      <alignment horizontal="center" vertical="center"/>
    </xf>
    <xf numFmtId="3" fontId="52" fillId="0" borderId="15" xfId="41" applyNumberFormat="1" applyFont="1" applyBorder="1" applyAlignment="1">
      <alignment horizontal="center" vertical="center"/>
    </xf>
    <xf numFmtId="0" fontId="64" fillId="0" borderId="41" xfId="57" applyFont="1" applyBorder="1" applyAlignment="1">
      <alignment horizontal="center" vertical="center"/>
    </xf>
    <xf numFmtId="0" fontId="29" fillId="20" borderId="0" xfId="46" applyFont="1" applyFill="1"/>
    <xf numFmtId="0" fontId="53" fillId="0" borderId="0" xfId="46" applyFont="1"/>
    <xf numFmtId="0" fontId="73" fillId="20" borderId="0" xfId="46" applyFont="1" applyFill="1" applyBorder="1" applyAlignment="1">
      <alignment horizontal="center"/>
    </xf>
    <xf numFmtId="0" fontId="74" fillId="20" borderId="0" xfId="46" applyFont="1" applyFill="1" applyAlignment="1">
      <alignment horizontal="center"/>
    </xf>
    <xf numFmtId="0" fontId="29" fillId="20" borderId="0" xfId="46" applyFont="1" applyFill="1" applyBorder="1"/>
    <xf numFmtId="0" fontId="75" fillId="20" borderId="0" xfId="46" applyFont="1" applyFill="1" applyBorder="1" applyAlignment="1">
      <alignment horizontal="center"/>
    </xf>
    <xf numFmtId="0" fontId="29" fillId="20" borderId="0" xfId="46" applyFont="1" applyFill="1" applyBorder="1" applyAlignment="1">
      <alignment horizontal="center" vertical="center"/>
    </xf>
    <xf numFmtId="0" fontId="29" fillId="20" borderId="0" xfId="46" applyFont="1" applyFill="1" applyAlignment="1">
      <alignment vertical="center"/>
    </xf>
    <xf numFmtId="0" fontId="67" fillId="21" borderId="0" xfId="35" applyFont="1" applyFill="1" applyAlignment="1" applyProtection="1">
      <alignment horizontal="center" vertical="center"/>
    </xf>
    <xf numFmtId="0" fontId="29" fillId="21" borderId="0" xfId="35" applyFont="1" applyFill="1" applyAlignment="1" applyProtection="1"/>
    <xf numFmtId="0" fontId="67" fillId="22" borderId="0" xfId="46" applyFont="1" applyFill="1" applyBorder="1" applyAlignment="1">
      <alignment horizontal="center" vertical="center"/>
    </xf>
    <xf numFmtId="0" fontId="29" fillId="22" borderId="0" xfId="46" applyFont="1" applyFill="1" applyBorder="1" applyAlignment="1">
      <alignment horizontal="left" vertical="center"/>
    </xf>
    <xf numFmtId="0" fontId="72" fillId="0" borderId="0" xfId="46" applyFont="1"/>
    <xf numFmtId="0" fontId="53" fillId="23" borderId="0" xfId="46" applyFont="1" applyFill="1"/>
    <xf numFmtId="0" fontId="72" fillId="23" borderId="0" xfId="46" applyFont="1" applyFill="1"/>
    <xf numFmtId="0" fontId="28" fillId="0" borderId="0" xfId="58" applyFont="1"/>
    <xf numFmtId="0" fontId="28" fillId="0" borderId="42" xfId="41" applyFont="1" applyBorder="1" applyAlignment="1">
      <alignment horizontal="center" vertical="center" wrapText="1"/>
    </xf>
    <xf numFmtId="3" fontId="28" fillId="0" borderId="0" xfId="41" applyNumberFormat="1" applyFont="1" applyBorder="1" applyAlignment="1">
      <alignment horizontal="center" wrapText="1"/>
    </xf>
    <xf numFmtId="3" fontId="28" fillId="0" borderId="22" xfId="41" applyNumberFormat="1" applyFont="1" applyBorder="1" applyAlignment="1">
      <alignment horizontal="center" wrapText="1"/>
    </xf>
    <xf numFmtId="3" fontId="28" fillId="0" borderId="0" xfId="41" applyNumberFormat="1" applyFont="1" applyFill="1" applyBorder="1" applyAlignment="1">
      <alignment horizontal="center" wrapText="1"/>
    </xf>
    <xf numFmtId="3" fontId="28" fillId="0" borderId="27" xfId="41" applyNumberFormat="1" applyFont="1" applyBorder="1" applyAlignment="1">
      <alignment horizontal="center" wrapText="1"/>
    </xf>
    <xf numFmtId="3" fontId="28" fillId="0" borderId="0" xfId="75" applyNumberFormat="1" applyFont="1" applyFill="1" applyBorder="1" applyAlignment="1">
      <alignment horizontal="center"/>
    </xf>
    <xf numFmtId="3" fontId="28" fillId="0" borderId="32" xfId="75" applyNumberFormat="1" applyFont="1" applyBorder="1" applyAlignment="1">
      <alignment horizontal="center" wrapText="1"/>
    </xf>
    <xf numFmtId="0" fontId="28" fillId="0" borderId="41" xfId="41" applyFont="1" applyBorder="1" applyAlignment="1">
      <alignment horizontal="center" vertical="center" wrapText="1"/>
    </xf>
    <xf numFmtId="3" fontId="28" fillId="0" borderId="27" xfId="75" applyNumberFormat="1" applyFont="1" applyBorder="1" applyAlignment="1">
      <alignment horizontal="center" wrapText="1"/>
    </xf>
    <xf numFmtId="3" fontId="28" fillId="0" borderId="22" xfId="41" applyNumberFormat="1" applyFont="1" applyFill="1" applyBorder="1" applyAlignment="1">
      <alignment horizontal="center" vertical="center"/>
    </xf>
    <xf numFmtId="3" fontId="28" fillId="0" borderId="22" xfId="41" applyNumberFormat="1" applyFont="1" applyFill="1" applyBorder="1" applyAlignment="1">
      <alignment horizontal="center" wrapText="1"/>
    </xf>
    <xf numFmtId="3" fontId="28" fillId="0" borderId="27" xfId="75" applyNumberFormat="1" applyFont="1" applyBorder="1" applyAlignment="1">
      <alignment horizontal="center"/>
    </xf>
    <xf numFmtId="3" fontId="28" fillId="0" borderId="27" xfId="75" applyNumberFormat="1" applyFont="1" applyFill="1" applyBorder="1" applyAlignment="1">
      <alignment horizontal="center"/>
    </xf>
    <xf numFmtId="0" fontId="52" fillId="0" borderId="66" xfId="41" applyBorder="1" applyAlignment="1">
      <alignment horizontal="center" vertical="center" wrapText="1"/>
    </xf>
    <xf numFmtId="3" fontId="28" fillId="0" borderId="67" xfId="75" applyNumberFormat="1" applyFont="1" applyBorder="1" applyAlignment="1">
      <alignment horizontal="center" wrapText="1"/>
    </xf>
    <xf numFmtId="3" fontId="28" fillId="0" borderId="68" xfId="75" applyNumberFormat="1" applyFont="1" applyBorder="1" applyAlignment="1">
      <alignment horizontal="center" wrapText="1"/>
    </xf>
    <xf numFmtId="3" fontId="28" fillId="0" borderId="69" xfId="75" applyNumberFormat="1" applyFont="1" applyBorder="1" applyAlignment="1">
      <alignment horizontal="center" wrapText="1"/>
    </xf>
    <xf numFmtId="3" fontId="28" fillId="0" borderId="70" xfId="75" applyNumberFormat="1" applyFont="1" applyBorder="1" applyAlignment="1">
      <alignment horizontal="center" wrapText="1"/>
    </xf>
    <xf numFmtId="3" fontId="28" fillId="0" borderId="69" xfId="41" applyNumberFormat="1" applyFont="1" applyFill="1" applyBorder="1" applyAlignment="1">
      <alignment horizontal="center" vertical="center"/>
    </xf>
    <xf numFmtId="3" fontId="28" fillId="0" borderId="68" xfId="41" applyNumberFormat="1" applyFont="1" applyBorder="1" applyAlignment="1">
      <alignment horizontal="center" vertical="center"/>
    </xf>
    <xf numFmtId="3" fontId="29" fillId="0" borderId="68" xfId="41" applyNumberFormat="1" applyFont="1" applyBorder="1" applyAlignment="1">
      <alignment horizontal="center" vertical="center"/>
    </xf>
    <xf numFmtId="3" fontId="29" fillId="0" borderId="69" xfId="41" applyNumberFormat="1" applyFont="1" applyBorder="1" applyAlignment="1">
      <alignment horizontal="center" vertical="center"/>
    </xf>
    <xf numFmtId="3" fontId="28" fillId="0" borderId="69" xfId="41" applyNumberFormat="1" applyFont="1" applyBorder="1" applyAlignment="1">
      <alignment horizontal="center" vertical="center"/>
    </xf>
    <xf numFmtId="3" fontId="28" fillId="0" borderId="70" xfId="41" applyNumberFormat="1" applyFont="1" applyBorder="1" applyAlignment="1">
      <alignment horizontal="center" vertical="center"/>
    </xf>
    <xf numFmtId="3" fontId="28" fillId="0" borderId="32" xfId="75" applyNumberFormat="1" applyFont="1" applyBorder="1" applyAlignment="1">
      <alignment horizontal="center" vertical="center" wrapText="1"/>
    </xf>
    <xf numFmtId="3" fontId="28" fillId="0" borderId="0" xfId="75" applyNumberFormat="1" applyFont="1" applyBorder="1" applyAlignment="1">
      <alignment horizontal="center" vertical="center" wrapText="1"/>
    </xf>
    <xf numFmtId="3" fontId="28" fillId="0" borderId="32" xfId="41" applyNumberFormat="1" applyFont="1" applyBorder="1" applyAlignment="1">
      <alignment horizontal="center" wrapText="1"/>
    </xf>
    <xf numFmtId="3" fontId="28" fillId="0" borderId="67" xfId="41" applyNumberFormat="1" applyFont="1" applyBorder="1" applyAlignment="1">
      <alignment horizontal="center" wrapText="1"/>
    </xf>
    <xf numFmtId="3" fontId="28" fillId="0" borderId="31" xfId="41" applyNumberFormat="1" applyFont="1" applyBorder="1" applyAlignment="1">
      <alignment horizontal="center" wrapText="1"/>
    </xf>
    <xf numFmtId="3" fontId="28" fillId="0" borderId="68" xfId="41" applyNumberFormat="1" applyFont="1" applyBorder="1" applyAlignment="1">
      <alignment horizontal="center" wrapText="1"/>
    </xf>
    <xf numFmtId="3" fontId="28" fillId="0" borderId="19" xfId="41" applyNumberFormat="1" applyFont="1" applyBorder="1" applyAlignment="1">
      <alignment horizontal="center" wrapText="1"/>
    </xf>
    <xf numFmtId="3" fontId="28" fillId="0" borderId="69" xfId="41" applyNumberFormat="1" applyFont="1" applyBorder="1" applyAlignment="1">
      <alignment horizontal="center" wrapText="1"/>
    </xf>
    <xf numFmtId="3" fontId="28" fillId="0" borderId="21" xfId="41" applyNumberFormat="1" applyFont="1" applyBorder="1" applyAlignment="1">
      <alignment horizontal="center" wrapText="1"/>
    </xf>
    <xf numFmtId="3" fontId="28" fillId="0" borderId="70" xfId="41" applyNumberFormat="1" applyFont="1" applyBorder="1" applyAlignment="1">
      <alignment horizontal="center" wrapText="1"/>
    </xf>
    <xf numFmtId="3" fontId="28" fillId="0" borderId="26" xfId="41" applyNumberFormat="1" applyFont="1" applyBorder="1" applyAlignment="1">
      <alignment horizontal="center" wrapText="1"/>
    </xf>
    <xf numFmtId="3" fontId="28" fillId="0" borderId="0" xfId="41" applyNumberFormat="1" applyFont="1" applyBorder="1" applyAlignment="1">
      <alignment horizontal="center"/>
    </xf>
    <xf numFmtId="3" fontId="28" fillId="0" borderId="68" xfId="41" applyNumberFormat="1" applyFont="1" applyBorder="1" applyAlignment="1">
      <alignment horizontal="center"/>
    </xf>
    <xf numFmtId="3" fontId="28" fillId="0" borderId="19" xfId="41" applyNumberFormat="1" applyFont="1" applyBorder="1" applyAlignment="1">
      <alignment horizontal="center"/>
    </xf>
    <xf numFmtId="3" fontId="28" fillId="0" borderId="22" xfId="41" applyNumberFormat="1" applyFont="1" applyBorder="1" applyAlignment="1">
      <alignment horizontal="center"/>
    </xf>
    <xf numFmtId="3" fontId="28" fillId="0" borderId="69" xfId="41" applyNumberFormat="1" applyFont="1" applyBorder="1" applyAlignment="1">
      <alignment horizontal="center"/>
    </xf>
    <xf numFmtId="3" fontId="28" fillId="0" borderId="21" xfId="41" applyNumberFormat="1" applyFont="1" applyBorder="1" applyAlignment="1">
      <alignment horizontal="center"/>
    </xf>
    <xf numFmtId="3" fontId="28" fillId="0" borderId="27" xfId="41" applyNumberFormat="1" applyFont="1" applyBorder="1" applyAlignment="1">
      <alignment horizontal="center"/>
    </xf>
    <xf numFmtId="3" fontId="28" fillId="0" borderId="70" xfId="41" applyNumberFormat="1" applyFont="1" applyBorder="1" applyAlignment="1">
      <alignment horizontal="center"/>
    </xf>
    <xf numFmtId="3" fontId="28" fillId="0" borderId="26" xfId="41" applyNumberFormat="1" applyFont="1" applyBorder="1" applyAlignment="1">
      <alignment horizontal="center"/>
    </xf>
    <xf numFmtId="3" fontId="26" fillId="0" borderId="27" xfId="75" applyNumberFormat="1" applyFont="1" applyBorder="1" applyAlignment="1">
      <alignment horizontal="center"/>
    </xf>
    <xf numFmtId="3" fontId="26" fillId="0" borderId="70" xfId="75" applyNumberFormat="1" applyFont="1" applyBorder="1" applyAlignment="1">
      <alignment horizontal="center"/>
    </xf>
    <xf numFmtId="3" fontId="26" fillId="0" borderId="0" xfId="75" applyNumberFormat="1" applyFont="1" applyBorder="1" applyAlignment="1">
      <alignment horizontal="center"/>
    </xf>
    <xf numFmtId="3" fontId="26" fillId="0" borderId="68" xfId="75" applyNumberFormat="1" applyFont="1" applyBorder="1" applyAlignment="1">
      <alignment horizontal="center"/>
    </xf>
    <xf numFmtId="3" fontId="28" fillId="0" borderId="0" xfId="89" applyNumberFormat="1" applyFont="1" applyBorder="1" applyAlignment="1">
      <alignment horizontal="center"/>
    </xf>
    <xf numFmtId="3" fontId="28" fillId="0" borderId="68" xfId="89" applyNumberFormat="1" applyFont="1" applyBorder="1" applyAlignment="1">
      <alignment horizontal="center"/>
    </xf>
    <xf numFmtId="3" fontId="28" fillId="0" borderId="16" xfId="41" applyNumberFormat="1" applyFont="1" applyBorder="1" applyAlignment="1">
      <alignment horizontal="center"/>
    </xf>
    <xf numFmtId="3" fontId="28" fillId="0" borderId="71" xfId="41" applyNumberFormat="1" applyFont="1" applyBorder="1" applyAlignment="1">
      <alignment horizontal="center"/>
    </xf>
    <xf numFmtId="3" fontId="28" fillId="0" borderId="15" xfId="41" applyNumberFormat="1" applyFont="1" applyBorder="1" applyAlignment="1">
      <alignment horizontal="center"/>
    </xf>
    <xf numFmtId="0" fontId="52" fillId="0" borderId="20" xfId="57" applyFont="1" applyBorder="1"/>
    <xf numFmtId="0" fontId="63" fillId="0" borderId="73" xfId="1" applyFont="1" applyBorder="1" applyAlignment="1">
      <alignment horizontal="center" vertical="center" wrapText="1"/>
    </xf>
    <xf numFmtId="167" fontId="62" fillId="0" borderId="10" xfId="74" applyNumberFormat="1" applyFont="1" applyFill="1" applyBorder="1" applyAlignment="1">
      <alignment horizontal="center" vertical="center" wrapText="1"/>
    </xf>
    <xf numFmtId="167" fontId="64" fillId="0" borderId="74" xfId="58" applyNumberFormat="1" applyFont="1" applyFill="1" applyBorder="1" applyAlignment="1">
      <alignment horizontal="center" vertical="center" wrapText="1"/>
    </xf>
    <xf numFmtId="167" fontId="29" fillId="0" borderId="10" xfId="74" applyNumberFormat="1" applyFont="1" applyFill="1" applyBorder="1" applyAlignment="1">
      <alignment horizontal="center" vertical="center" wrapText="1"/>
    </xf>
    <xf numFmtId="167" fontId="64" fillId="0" borderId="62" xfId="58" applyNumberFormat="1" applyFont="1" applyFill="1" applyBorder="1" applyAlignment="1">
      <alignment horizontal="center"/>
    </xf>
    <xf numFmtId="167" fontId="29" fillId="0" borderId="0" xfId="58" applyNumberFormat="1" applyFont="1" applyFill="1" applyBorder="1" applyAlignment="1">
      <alignment horizontal="center"/>
    </xf>
    <xf numFmtId="167" fontId="29" fillId="0" borderId="19" xfId="58" applyNumberFormat="1" applyFont="1" applyFill="1" applyBorder="1" applyAlignment="1">
      <alignment horizontal="center"/>
    </xf>
    <xf numFmtId="0" fontId="34" fillId="0" borderId="22" xfId="0" applyFont="1" applyBorder="1"/>
    <xf numFmtId="0" fontId="34" fillId="0" borderId="49" xfId="0" applyFont="1" applyBorder="1"/>
    <xf numFmtId="0" fontId="34" fillId="0" borderId="0" xfId="0" applyFont="1" applyBorder="1"/>
    <xf numFmtId="0" fontId="34" fillId="0" borderId="11" xfId="0" applyFont="1" applyBorder="1"/>
    <xf numFmtId="0" fontId="67" fillId="23" borderId="0" xfId="46" applyFont="1" applyFill="1" applyBorder="1" applyAlignment="1">
      <alignment horizontal="center" vertical="center"/>
    </xf>
    <xf numFmtId="0" fontId="29" fillId="23" borderId="0" xfId="35" applyFont="1" applyFill="1" applyBorder="1" applyAlignment="1" applyProtection="1"/>
    <xf numFmtId="0" fontId="67" fillId="23" borderId="0" xfId="35" applyFont="1" applyFill="1" applyAlignment="1" applyProtection="1">
      <alignment horizontal="center" vertical="center"/>
    </xf>
    <xf numFmtId="0" fontId="29" fillId="23" borderId="0" xfId="35" applyFont="1" applyFill="1" applyAlignment="1" applyProtection="1"/>
    <xf numFmtId="0" fontId="29" fillId="23" borderId="0" xfId="46" applyFont="1" applyFill="1" applyBorder="1" applyAlignment="1">
      <alignment horizontal="center" vertical="center"/>
    </xf>
    <xf numFmtId="0" fontId="29" fillId="23" borderId="0" xfId="46" applyFont="1" applyFill="1" applyBorder="1" applyAlignment="1">
      <alignment horizontal="left" vertical="center"/>
    </xf>
    <xf numFmtId="3" fontId="52" fillId="0" borderId="19" xfId="75" applyNumberFormat="1" applyFont="1" applyFill="1" applyBorder="1" applyAlignment="1">
      <alignment horizontal="center"/>
    </xf>
    <xf numFmtId="3" fontId="52" fillId="0" borderId="15" xfId="75" applyNumberFormat="1" applyFont="1" applyFill="1" applyBorder="1" applyAlignment="1">
      <alignment horizontal="center"/>
    </xf>
    <xf numFmtId="0" fontId="28" fillId="0" borderId="57" xfId="41" applyFont="1" applyBorder="1" applyAlignment="1">
      <alignment horizontal="center" vertical="center" wrapText="1"/>
    </xf>
    <xf numFmtId="0" fontId="28" fillId="0" borderId="38" xfId="41" applyFont="1" applyBorder="1" applyAlignment="1">
      <alignment horizontal="center" vertical="center" wrapText="1"/>
    </xf>
    <xf numFmtId="3" fontId="28" fillId="0" borderId="12" xfId="75" applyNumberFormat="1" applyFont="1" applyBorder="1" applyAlignment="1">
      <alignment horizontal="center" wrapText="1"/>
    </xf>
    <xf numFmtId="3" fontId="28" fillId="0" borderId="23" xfId="75" applyNumberFormat="1" applyFont="1" applyBorder="1" applyAlignment="1">
      <alignment horizontal="center" wrapText="1"/>
    </xf>
    <xf numFmtId="3" fontId="28" fillId="0" borderId="12" xfId="41" applyNumberFormat="1" applyFont="1" applyFill="1" applyBorder="1" applyAlignment="1">
      <alignment horizontal="center" vertical="center"/>
    </xf>
    <xf numFmtId="3" fontId="28" fillId="0" borderId="12" xfId="41" applyNumberFormat="1" applyFont="1" applyBorder="1" applyAlignment="1">
      <alignment horizontal="center" vertical="center"/>
    </xf>
    <xf numFmtId="3" fontId="28" fillId="0" borderId="23" xfId="41" applyNumberFormat="1" applyFont="1" applyBorder="1" applyAlignment="1">
      <alignment horizontal="center" vertical="center"/>
    </xf>
    <xf numFmtId="3" fontId="28" fillId="0" borderId="28" xfId="41" applyNumberFormat="1" applyFont="1" applyBorder="1" applyAlignment="1">
      <alignment horizontal="center" vertical="center"/>
    </xf>
    <xf numFmtId="3" fontId="28" fillId="0" borderId="23" xfId="75" applyNumberFormat="1" applyFont="1" applyBorder="1" applyAlignment="1">
      <alignment horizontal="center"/>
    </xf>
    <xf numFmtId="3" fontId="28" fillId="0" borderId="12" xfId="75" applyNumberFormat="1" applyFont="1" applyBorder="1" applyAlignment="1">
      <alignment horizontal="center"/>
    </xf>
    <xf numFmtId="3" fontId="64" fillId="0" borderId="12" xfId="75" applyNumberFormat="1" applyFont="1" applyBorder="1" applyAlignment="1">
      <alignment horizontal="center"/>
    </xf>
    <xf numFmtId="3" fontId="64" fillId="0" borderId="52" xfId="75" applyNumberFormat="1" applyFont="1" applyBorder="1" applyAlignment="1">
      <alignment horizontal="center"/>
    </xf>
    <xf numFmtId="3" fontId="28" fillId="0" borderId="16" xfId="41" applyNumberFormat="1" applyFont="1" applyBorder="1" applyAlignment="1">
      <alignment horizontal="center" wrapText="1"/>
    </xf>
    <xf numFmtId="3" fontId="64" fillId="0" borderId="12" xfId="41" applyNumberFormat="1" applyFont="1" applyBorder="1" applyAlignment="1">
      <alignment horizontal="center" vertical="center"/>
    </xf>
    <xf numFmtId="3" fontId="64" fillId="0" borderId="52" xfId="41" applyNumberFormat="1" applyFont="1" applyBorder="1" applyAlignment="1">
      <alignment horizontal="center" vertical="center"/>
    </xf>
    <xf numFmtId="0" fontId="53" fillId="0" borderId="19" xfId="49" applyNumberFormat="1" applyFont="1" applyFill="1" applyBorder="1" applyAlignment="1" applyProtection="1">
      <alignment horizontal="center"/>
    </xf>
    <xf numFmtId="3" fontId="64" fillId="0" borderId="19" xfId="41" applyNumberFormat="1" applyFont="1" applyBorder="1" applyAlignment="1">
      <alignment horizontal="center" vertical="center"/>
    </xf>
    <xf numFmtId="3" fontId="64" fillId="0" borderId="15" xfId="41" applyNumberFormat="1" applyFont="1" applyBorder="1" applyAlignment="1">
      <alignment horizontal="center" vertical="center"/>
    </xf>
    <xf numFmtId="9" fontId="28" fillId="0" borderId="12" xfId="89" applyFont="1" applyBorder="1" applyAlignment="1">
      <alignment horizontal="center" wrapText="1"/>
    </xf>
    <xf numFmtId="9" fontId="28" fillId="0" borderId="23" xfId="89" applyFont="1" applyBorder="1" applyAlignment="1">
      <alignment horizontal="center" wrapText="1"/>
    </xf>
    <xf numFmtId="9" fontId="28" fillId="0" borderId="12" xfId="89" applyFont="1" applyFill="1" applyBorder="1" applyAlignment="1">
      <alignment horizontal="center" vertical="center"/>
    </xf>
    <xf numFmtId="9" fontId="28" fillId="0" borderId="12" xfId="89" applyFont="1" applyBorder="1" applyAlignment="1">
      <alignment horizontal="center" vertical="center"/>
    </xf>
    <xf numFmtId="9" fontId="29" fillId="0" borderId="12" xfId="89" applyFont="1" applyBorder="1" applyAlignment="1">
      <alignment horizontal="center" vertical="center"/>
    </xf>
    <xf numFmtId="9" fontId="29" fillId="0" borderId="23" xfId="89" applyFont="1" applyBorder="1" applyAlignment="1">
      <alignment horizontal="center" vertical="center"/>
    </xf>
    <xf numFmtId="9" fontId="28" fillId="0" borderId="23" xfId="89" applyFont="1" applyBorder="1" applyAlignment="1">
      <alignment horizontal="center" vertical="center"/>
    </xf>
    <xf numFmtId="9" fontId="28" fillId="0" borderId="28" xfId="89" applyFont="1" applyBorder="1" applyAlignment="1">
      <alignment horizontal="center" vertical="center"/>
    </xf>
    <xf numFmtId="9" fontId="52" fillId="0" borderId="0" xfId="89" applyFont="1" applyBorder="1" applyAlignment="1">
      <alignment horizontal="center" wrapText="1"/>
    </xf>
    <xf numFmtId="9" fontId="28" fillId="0" borderId="0" xfId="89" applyFont="1" applyBorder="1" applyAlignment="1">
      <alignment horizontal="center" wrapText="1"/>
    </xf>
    <xf numFmtId="9" fontId="28" fillId="0" borderId="19" xfId="89" applyFont="1" applyBorder="1" applyAlignment="1">
      <alignment horizontal="center" wrapText="1"/>
    </xf>
    <xf numFmtId="9" fontId="52" fillId="0" borderId="22" xfId="89" applyFont="1" applyBorder="1" applyAlignment="1">
      <alignment horizontal="center" wrapText="1"/>
    </xf>
    <xf numFmtId="9" fontId="28" fillId="0" borderId="22" xfId="89" applyFont="1" applyBorder="1" applyAlignment="1">
      <alignment horizontal="center" wrapText="1"/>
    </xf>
    <xf numFmtId="9" fontId="28" fillId="0" borderId="21" xfId="89" applyFont="1" applyBorder="1" applyAlignment="1">
      <alignment horizontal="center" wrapText="1"/>
    </xf>
    <xf numFmtId="9" fontId="52" fillId="0" borderId="0" xfId="89" applyFont="1" applyFill="1" applyBorder="1" applyAlignment="1">
      <alignment horizontal="center" vertical="center"/>
    </xf>
    <xf numFmtId="9" fontId="28" fillId="0" borderId="0" xfId="89" applyFont="1" applyFill="1" applyBorder="1" applyAlignment="1">
      <alignment horizontal="center" vertical="center"/>
    </xf>
    <xf numFmtId="9" fontId="28" fillId="0" borderId="19" xfId="89" applyFont="1" applyFill="1" applyBorder="1" applyAlignment="1">
      <alignment horizontal="center" vertical="center"/>
    </xf>
    <xf numFmtId="9" fontId="52" fillId="0" borderId="0" xfId="89" applyFont="1" applyBorder="1" applyAlignment="1">
      <alignment horizontal="center" vertical="center"/>
    </xf>
    <xf numFmtId="9" fontId="28" fillId="0" borderId="0" xfId="89" applyFont="1" applyBorder="1" applyAlignment="1">
      <alignment horizontal="center" vertical="center"/>
    </xf>
    <xf numFmtId="9" fontId="28" fillId="0" borderId="19" xfId="89" applyFont="1" applyBorder="1" applyAlignment="1">
      <alignment horizontal="center" vertical="center"/>
    </xf>
    <xf numFmtId="9" fontId="52" fillId="0" borderId="22" xfId="89" applyFont="1" applyBorder="1" applyAlignment="1">
      <alignment horizontal="center" vertical="center"/>
    </xf>
    <xf numFmtId="9" fontId="28" fillId="0" borderId="22" xfId="89" applyFont="1" applyBorder="1" applyAlignment="1">
      <alignment horizontal="center" vertical="center"/>
    </xf>
    <xf numFmtId="9" fontId="28" fillId="0" borderId="21" xfId="89" applyFont="1" applyBorder="1" applyAlignment="1">
      <alignment horizontal="center" vertical="center"/>
    </xf>
    <xf numFmtId="9" fontId="52" fillId="0" borderId="27" xfId="89" applyFont="1" applyBorder="1" applyAlignment="1">
      <alignment horizontal="center" vertical="center"/>
    </xf>
    <xf numFmtId="9" fontId="28" fillId="0" borderId="27" xfId="89" applyFont="1" applyBorder="1" applyAlignment="1">
      <alignment horizontal="center" vertical="center"/>
    </xf>
    <xf numFmtId="9" fontId="28" fillId="0" borderId="26" xfId="89" applyFont="1" applyBorder="1" applyAlignment="1">
      <alignment horizontal="center" vertical="center"/>
    </xf>
    <xf numFmtId="9" fontId="52" fillId="0" borderId="22" xfId="89" applyFont="1" applyFill="1" applyBorder="1" applyAlignment="1">
      <alignment horizontal="center"/>
    </xf>
    <xf numFmtId="9" fontId="28" fillId="0" borderId="22" xfId="89" applyFont="1" applyBorder="1" applyAlignment="1">
      <alignment horizontal="center"/>
    </xf>
    <xf numFmtId="9" fontId="52" fillId="0" borderId="0" xfId="89" applyFont="1" applyFill="1" applyBorder="1" applyAlignment="1">
      <alignment horizontal="center"/>
    </xf>
    <xf numFmtId="9" fontId="28" fillId="0" borderId="0" xfId="89" applyFont="1" applyBorder="1" applyAlignment="1">
      <alignment horizontal="center"/>
    </xf>
    <xf numFmtId="167" fontId="67" fillId="0" borderId="74" xfId="74" applyNumberFormat="1" applyFont="1" applyFill="1" applyBorder="1" applyAlignment="1">
      <alignment horizontal="center" vertical="center" wrapText="1"/>
    </xf>
    <xf numFmtId="0" fontId="52" fillId="0" borderId="52" xfId="58" applyBorder="1"/>
    <xf numFmtId="0" fontId="35" fillId="0" borderId="19" xfId="1" applyBorder="1"/>
    <xf numFmtId="0" fontId="52" fillId="0" borderId="18" xfId="58" applyFill="1" applyBorder="1" applyAlignment="1">
      <alignment horizontal="center"/>
    </xf>
    <xf numFmtId="0" fontId="65" fillId="0" borderId="0" xfId="41" applyFont="1" applyAlignment="1">
      <alignment horizontal="center"/>
    </xf>
    <xf numFmtId="0" fontId="64" fillId="0" borderId="76" xfId="41" applyFont="1" applyBorder="1" applyAlignment="1">
      <alignment horizontal="center" vertical="center"/>
    </xf>
    <xf numFmtId="0" fontId="52" fillId="0" borderId="77" xfId="41" applyBorder="1" applyAlignment="1">
      <alignment wrapText="1"/>
    </xf>
    <xf numFmtId="0" fontId="52" fillId="0" borderId="78" xfId="41" applyBorder="1" applyAlignment="1">
      <alignment horizontal="center" wrapText="1"/>
    </xf>
    <xf numFmtId="0" fontId="52" fillId="0" borderId="76" xfId="41" applyBorder="1" applyAlignment="1">
      <alignment horizontal="center" wrapText="1"/>
    </xf>
    <xf numFmtId="0" fontId="52" fillId="0" borderId="58" xfId="41" applyBorder="1" applyAlignment="1">
      <alignment horizontal="center" wrapText="1"/>
    </xf>
    <xf numFmtId="0" fontId="52" fillId="0" borderId="79" xfId="41" applyBorder="1" applyAlignment="1">
      <alignment horizontal="center" wrapText="1"/>
    </xf>
    <xf numFmtId="0" fontId="52" fillId="0" borderId="76" xfId="41" applyBorder="1" applyAlignment="1">
      <alignment horizontal="center"/>
    </xf>
    <xf numFmtId="0" fontId="52" fillId="0" borderId="58" xfId="41" applyBorder="1" applyAlignment="1">
      <alignment horizontal="center"/>
    </xf>
    <xf numFmtId="0" fontId="52" fillId="0" borderId="79" xfId="41" applyBorder="1" applyAlignment="1">
      <alignment horizontal="center"/>
    </xf>
    <xf numFmtId="0" fontId="30" fillId="0" borderId="76" xfId="41" applyFont="1" applyBorder="1" applyAlignment="1">
      <alignment horizontal="center"/>
    </xf>
    <xf numFmtId="0" fontId="52" fillId="0" borderId="75" xfId="41" applyBorder="1"/>
    <xf numFmtId="0" fontId="28" fillId="0" borderId="0" xfId="57" applyFont="1"/>
    <xf numFmtId="0" fontId="29" fillId="0" borderId="37" xfId="57" applyFont="1" applyBorder="1" applyAlignment="1">
      <alignment horizontal="center" vertical="center" wrapText="1"/>
    </xf>
    <xf numFmtId="0" fontId="29" fillId="0" borderId="72" xfId="57" applyFont="1" applyBorder="1" applyAlignment="1">
      <alignment horizontal="center" vertical="center" wrapText="1"/>
    </xf>
    <xf numFmtId="167" fontId="29" fillId="0" borderId="0" xfId="73" applyNumberFormat="1" applyFont="1" applyFill="1" applyBorder="1" applyAlignment="1">
      <alignment horizontal="center"/>
    </xf>
    <xf numFmtId="167" fontId="29" fillId="0" borderId="11" xfId="73" applyNumberFormat="1" applyFont="1" applyFill="1" applyBorder="1" applyAlignment="1">
      <alignment horizontal="center"/>
    </xf>
    <xf numFmtId="167" fontId="29" fillId="0" borderId="0" xfId="73" applyNumberFormat="1" applyFont="1" applyBorder="1" applyAlignment="1">
      <alignment horizontal="center"/>
    </xf>
    <xf numFmtId="167" fontId="29" fillId="0" borderId="11" xfId="73" applyNumberFormat="1" applyFont="1" applyBorder="1" applyAlignment="1">
      <alignment horizontal="center"/>
    </xf>
    <xf numFmtId="167" fontId="29" fillId="0" borderId="22" xfId="73" applyNumberFormat="1" applyFont="1" applyFill="1" applyBorder="1" applyAlignment="1">
      <alignment horizontal="center"/>
    </xf>
    <xf numFmtId="167" fontId="29" fillId="0" borderId="49" xfId="73" applyNumberFormat="1" applyFont="1" applyFill="1" applyBorder="1" applyAlignment="1">
      <alignment horizontal="center"/>
    </xf>
    <xf numFmtId="167" fontId="29" fillId="0" borderId="27" xfId="73" applyNumberFormat="1" applyFont="1" applyFill="1" applyBorder="1" applyAlignment="1">
      <alignment horizontal="center"/>
    </xf>
    <xf numFmtId="167" fontId="29" fillId="0" borderId="48" xfId="73" applyNumberFormat="1" applyFont="1" applyFill="1" applyBorder="1" applyAlignment="1">
      <alignment horizontal="center"/>
    </xf>
    <xf numFmtId="0" fontId="28" fillId="0" borderId="37" xfId="57" applyFont="1" applyBorder="1" applyAlignment="1">
      <alignment horizontal="center" vertical="center" wrapText="1"/>
    </xf>
    <xf numFmtId="0" fontId="28" fillId="0" borderId="0" xfId="41" applyFont="1" applyAlignment="1">
      <alignment wrapText="1"/>
    </xf>
    <xf numFmtId="3" fontId="65" fillId="0" borderId="0" xfId="41" applyNumberFormat="1" applyFont="1" applyAlignment="1">
      <alignment wrapText="1"/>
    </xf>
    <xf numFmtId="0" fontId="28" fillId="0" borderId="41" xfId="57" applyFont="1" applyBorder="1" applyAlignment="1">
      <alignment horizontal="center" vertical="center"/>
    </xf>
    <xf numFmtId="0" fontId="52" fillId="0" borderId="0" xfId="57" applyFont="1" applyBorder="1"/>
    <xf numFmtId="0" fontId="70" fillId="0" borderId="0" xfId="57" applyFont="1" applyBorder="1" applyAlignment="1">
      <alignment horizontal="center" vertical="center"/>
    </xf>
    <xf numFmtId="0" fontId="28" fillId="0" borderId="0" xfId="57" applyFont="1" applyBorder="1" applyAlignment="1">
      <alignment horizontal="center" vertical="center"/>
    </xf>
    <xf numFmtId="0" fontId="63" fillId="0" borderId="0" xfId="1" applyFont="1" applyBorder="1" applyAlignment="1">
      <alignment horizontal="center" vertical="center" wrapText="1"/>
    </xf>
    <xf numFmtId="0" fontId="52" fillId="0" borderId="19" xfId="57" applyFont="1" applyBorder="1"/>
    <xf numFmtId="0" fontId="65" fillId="0" borderId="19" xfId="41" applyFont="1" applyBorder="1" applyAlignment="1">
      <alignment horizontal="center"/>
    </xf>
    <xf numFmtId="167" fontId="29" fillId="0" borderId="14" xfId="74" applyNumberFormat="1" applyFont="1" applyFill="1" applyBorder="1" applyAlignment="1">
      <alignment horizontal="center" wrapText="1"/>
    </xf>
    <xf numFmtId="167" fontId="29" fillId="0" borderId="61" xfId="74" applyNumberFormat="1" applyFont="1" applyFill="1" applyBorder="1" applyAlignment="1">
      <alignment horizontal="center" wrapText="1"/>
    </xf>
    <xf numFmtId="167" fontId="29" fillId="0" borderId="0" xfId="74" applyNumberFormat="1" applyFont="1" applyFill="1" applyBorder="1" applyAlignment="1">
      <alignment horizontal="center" wrapText="1"/>
    </xf>
    <xf numFmtId="167" fontId="29" fillId="0" borderId="19" xfId="74" applyNumberFormat="1" applyFont="1" applyFill="1" applyBorder="1" applyAlignment="1">
      <alignment horizontal="center" wrapText="1"/>
    </xf>
    <xf numFmtId="167" fontId="29" fillId="0" borderId="22" xfId="74" applyNumberFormat="1" applyFont="1" applyFill="1" applyBorder="1" applyAlignment="1">
      <alignment horizontal="center" wrapText="1"/>
    </xf>
    <xf numFmtId="167" fontId="29" fillId="0" borderId="21" xfId="74" applyNumberFormat="1" applyFont="1" applyFill="1" applyBorder="1" applyAlignment="1">
      <alignment horizontal="center" wrapText="1"/>
    </xf>
    <xf numFmtId="167" fontId="29" fillId="0" borderId="27" xfId="74" applyNumberFormat="1" applyFont="1" applyFill="1" applyBorder="1" applyAlignment="1">
      <alignment horizontal="center" wrapText="1"/>
    </xf>
    <xf numFmtId="167" fontId="29" fillId="0" borderId="26" xfId="74" applyNumberFormat="1" applyFont="1" applyFill="1" applyBorder="1" applyAlignment="1">
      <alignment horizontal="center" wrapText="1"/>
    </xf>
    <xf numFmtId="167" fontId="29" fillId="0" borderId="27" xfId="58" applyNumberFormat="1" applyFont="1" applyFill="1" applyBorder="1" applyAlignment="1">
      <alignment horizontal="center"/>
    </xf>
    <xf numFmtId="167" fontId="29" fillId="0" borderId="26" xfId="58" applyNumberFormat="1" applyFont="1" applyFill="1" applyBorder="1" applyAlignment="1">
      <alignment horizontal="center"/>
    </xf>
    <xf numFmtId="167" fontId="29" fillId="0" borderId="22" xfId="58" applyNumberFormat="1" applyFont="1" applyFill="1" applyBorder="1" applyAlignment="1">
      <alignment horizontal="center"/>
    </xf>
    <xf numFmtId="167" fontId="29" fillId="0" borderId="21" xfId="58" applyNumberFormat="1" applyFont="1" applyFill="1" applyBorder="1" applyAlignment="1">
      <alignment horizontal="center"/>
    </xf>
    <xf numFmtId="167" fontId="29" fillId="0" borderId="22" xfId="74" applyNumberFormat="1" applyFont="1" applyFill="1" applyBorder="1" applyAlignment="1">
      <alignment horizontal="center"/>
    </xf>
    <xf numFmtId="167" fontId="29" fillId="0" borderId="21" xfId="74" applyNumberFormat="1" applyFont="1" applyFill="1" applyBorder="1" applyAlignment="1">
      <alignment horizontal="center"/>
    </xf>
    <xf numFmtId="167" fontId="29" fillId="0" borderId="0" xfId="74" applyNumberFormat="1" applyFont="1" applyFill="1" applyBorder="1" applyAlignment="1">
      <alignment horizontal="center"/>
    </xf>
    <xf numFmtId="167" fontId="29" fillId="0" borderId="19" xfId="74" applyNumberFormat="1" applyFont="1" applyFill="1" applyBorder="1" applyAlignment="1">
      <alignment horizontal="center"/>
    </xf>
    <xf numFmtId="167" fontId="62" fillId="0" borderId="83" xfId="74" applyNumberFormat="1" applyFont="1" applyFill="1" applyBorder="1" applyAlignment="1">
      <alignment horizontal="center" vertical="center" wrapText="1"/>
    </xf>
    <xf numFmtId="0" fontId="65" fillId="0" borderId="84" xfId="41" applyFont="1" applyBorder="1"/>
    <xf numFmtId="0" fontId="65" fillId="0" borderId="85" xfId="41" applyFont="1" applyBorder="1"/>
    <xf numFmtId="0" fontId="52" fillId="0" borderId="85" xfId="41" applyBorder="1"/>
    <xf numFmtId="0" fontId="52" fillId="0" borderId="86" xfId="41" applyBorder="1"/>
    <xf numFmtId="3" fontId="24" fillId="0" borderId="0" xfId="41" applyNumberFormat="1" applyFont="1" applyFill="1" applyBorder="1" applyAlignment="1">
      <alignment horizontal="center" wrapText="1"/>
    </xf>
    <xf numFmtId="3" fontId="24" fillId="0" borderId="0" xfId="41" applyNumberFormat="1" applyFont="1" applyFill="1" applyBorder="1" applyAlignment="1">
      <alignment horizontal="center" vertical="center"/>
    </xf>
    <xf numFmtId="3" fontId="24" fillId="0" borderId="0" xfId="41" applyNumberFormat="1" applyFont="1" applyBorder="1" applyAlignment="1">
      <alignment horizontal="center" wrapText="1"/>
    </xf>
    <xf numFmtId="3" fontId="24" fillId="0" borderId="0" xfId="41" applyNumberFormat="1" applyFont="1" applyBorder="1" applyAlignment="1">
      <alignment horizontal="center" vertical="center"/>
    </xf>
    <xf numFmtId="3" fontId="24" fillId="0" borderId="22" xfId="41" applyNumberFormat="1" applyFont="1" applyBorder="1" applyAlignment="1">
      <alignment horizontal="center" wrapText="1"/>
    </xf>
    <xf numFmtId="3" fontId="24" fillId="0" borderId="22" xfId="41" applyNumberFormat="1" applyFont="1" applyBorder="1" applyAlignment="1">
      <alignment horizontal="center" vertical="center"/>
    </xf>
    <xf numFmtId="3" fontId="24" fillId="0" borderId="27" xfId="41" applyNumberFormat="1" applyFont="1" applyBorder="1" applyAlignment="1">
      <alignment horizontal="center" wrapText="1"/>
    </xf>
    <xf numFmtId="3" fontId="24" fillId="0" borderId="27" xfId="41" applyNumberFormat="1" applyFont="1" applyBorder="1" applyAlignment="1">
      <alignment horizontal="center" vertical="center"/>
    </xf>
    <xf numFmtId="167" fontId="28" fillId="0" borderId="12" xfId="89" applyNumberFormat="1" applyFont="1" applyBorder="1" applyAlignment="1">
      <alignment horizontal="center" wrapText="1"/>
    </xf>
    <xf numFmtId="167" fontId="28" fillId="0" borderId="23" xfId="89" applyNumberFormat="1" applyFont="1" applyBorder="1" applyAlignment="1">
      <alignment horizontal="center" wrapText="1"/>
    </xf>
    <xf numFmtId="167" fontId="28" fillId="0" borderId="12" xfId="89" applyNumberFormat="1" applyFont="1" applyFill="1" applyBorder="1" applyAlignment="1">
      <alignment horizontal="center" vertical="center"/>
    </xf>
    <xf numFmtId="167" fontId="28" fillId="0" borderId="12" xfId="89" applyNumberFormat="1" applyFont="1" applyBorder="1" applyAlignment="1">
      <alignment horizontal="center" vertical="center"/>
    </xf>
    <xf numFmtId="167" fontId="29" fillId="0" borderId="12" xfId="89" applyNumberFormat="1" applyFont="1" applyBorder="1" applyAlignment="1">
      <alignment horizontal="center" vertical="center"/>
    </xf>
    <xf numFmtId="167" fontId="29" fillId="0" borderId="23" xfId="89" applyNumberFormat="1" applyFont="1" applyBorder="1" applyAlignment="1">
      <alignment horizontal="center" vertical="center"/>
    </xf>
    <xf numFmtId="167" fontId="28" fillId="0" borderId="23" xfId="89" applyNumberFormat="1" applyFont="1" applyBorder="1" applyAlignment="1">
      <alignment horizontal="center" vertical="center"/>
    </xf>
    <xf numFmtId="167" fontId="28" fillId="0" borderId="28" xfId="89" applyNumberFormat="1" applyFont="1" applyBorder="1" applyAlignment="1">
      <alignment horizontal="center" vertical="center"/>
    </xf>
    <xf numFmtId="0" fontId="24" fillId="0" borderId="0" xfId="41" applyFont="1" applyAlignment="1">
      <alignment wrapText="1"/>
    </xf>
    <xf numFmtId="167" fontId="52" fillId="0" borderId="0" xfId="41" applyNumberFormat="1" applyAlignment="1">
      <alignment wrapText="1"/>
    </xf>
    <xf numFmtId="10" fontId="52" fillId="0" borderId="0" xfId="41" applyNumberFormat="1" applyAlignment="1">
      <alignment wrapText="1"/>
    </xf>
    <xf numFmtId="167" fontId="28" fillId="0" borderId="0" xfId="89" applyNumberFormat="1" applyFont="1" applyBorder="1" applyAlignment="1">
      <alignment horizontal="center" wrapText="1"/>
    </xf>
    <xf numFmtId="167" fontId="28" fillId="0" borderId="22" xfId="89" applyNumberFormat="1" applyFont="1" applyBorder="1" applyAlignment="1">
      <alignment horizontal="center" wrapText="1"/>
    </xf>
    <xf numFmtId="167" fontId="28" fillId="0" borderId="0" xfId="89" applyNumberFormat="1" applyFont="1" applyFill="1" applyBorder="1" applyAlignment="1">
      <alignment horizontal="center" vertical="center"/>
    </xf>
    <xf numFmtId="167" fontId="28" fillId="0" borderId="0" xfId="89" applyNumberFormat="1" applyFont="1" applyBorder="1" applyAlignment="1">
      <alignment horizontal="center" vertical="center"/>
    </xf>
    <xf numFmtId="167" fontId="29" fillId="0" borderId="0" xfId="89" applyNumberFormat="1" applyFont="1" applyBorder="1" applyAlignment="1">
      <alignment horizontal="center" vertical="center"/>
    </xf>
    <xf numFmtId="167" fontId="29" fillId="0" borderId="22" xfId="89" applyNumberFormat="1" applyFont="1" applyBorder="1" applyAlignment="1">
      <alignment horizontal="center" vertical="center"/>
    </xf>
    <xf numFmtId="167" fontId="28" fillId="0" borderId="22" xfId="89" applyNumberFormat="1" applyFont="1" applyBorder="1" applyAlignment="1">
      <alignment horizontal="center" vertical="center"/>
    </xf>
    <xf numFmtId="167" fontId="28" fillId="0" borderId="27" xfId="89" applyNumberFormat="1" applyFont="1" applyBorder="1" applyAlignment="1">
      <alignment horizontal="center" vertical="center"/>
    </xf>
    <xf numFmtId="167" fontId="52" fillId="0" borderId="0" xfId="89" applyNumberFormat="1" applyFont="1" applyFill="1" applyBorder="1" applyAlignment="1">
      <alignment horizontal="center" vertical="center"/>
    </xf>
    <xf numFmtId="167" fontId="28" fillId="0" borderId="19" xfId="89" applyNumberFormat="1" applyFont="1" applyFill="1" applyBorder="1" applyAlignment="1">
      <alignment horizontal="center" vertical="center"/>
    </xf>
    <xf numFmtId="167" fontId="52" fillId="0" borderId="0" xfId="89" applyNumberFormat="1" applyFont="1" applyBorder="1" applyAlignment="1">
      <alignment horizontal="center" vertical="center"/>
    </xf>
    <xf numFmtId="167" fontId="28" fillId="0" borderId="19" xfId="89" applyNumberFormat="1" applyFont="1" applyBorder="1" applyAlignment="1">
      <alignment horizontal="center" vertical="center"/>
    </xf>
    <xf numFmtId="167" fontId="52" fillId="0" borderId="22" xfId="89" applyNumberFormat="1" applyFont="1" applyBorder="1" applyAlignment="1">
      <alignment horizontal="center" vertical="center"/>
    </xf>
    <xf numFmtId="167" fontId="28" fillId="0" borderId="21" xfId="89" applyNumberFormat="1" applyFont="1" applyBorder="1" applyAlignment="1">
      <alignment horizontal="center" vertical="center"/>
    </xf>
    <xf numFmtId="167" fontId="52" fillId="0" borderId="27" xfId="89" applyNumberFormat="1" applyFont="1" applyBorder="1" applyAlignment="1">
      <alignment horizontal="center" vertical="center"/>
    </xf>
    <xf numFmtId="167" fontId="28" fillId="0" borderId="26" xfId="89" applyNumberFormat="1" applyFont="1" applyBorder="1" applyAlignment="1">
      <alignment horizontal="center" vertical="center"/>
    </xf>
    <xf numFmtId="167" fontId="52" fillId="0" borderId="22" xfId="89" applyNumberFormat="1" applyFont="1" applyFill="1" applyBorder="1" applyAlignment="1">
      <alignment horizontal="center"/>
    </xf>
    <xf numFmtId="167" fontId="28" fillId="0" borderId="22" xfId="89" applyNumberFormat="1" applyFont="1" applyBorder="1" applyAlignment="1">
      <alignment horizontal="center"/>
    </xf>
    <xf numFmtId="167" fontId="52" fillId="0" borderId="0" xfId="89" applyNumberFormat="1" applyFont="1" applyFill="1" applyBorder="1" applyAlignment="1">
      <alignment horizontal="center"/>
    </xf>
    <xf numFmtId="167" fontId="28" fillId="0" borderId="0" xfId="89" applyNumberFormat="1" applyFont="1" applyBorder="1" applyAlignment="1">
      <alignment horizontal="center"/>
    </xf>
    <xf numFmtId="167" fontId="28" fillId="0" borderId="19" xfId="89" applyNumberFormat="1" applyFont="1" applyBorder="1" applyAlignment="1">
      <alignment horizontal="center" wrapText="1"/>
    </xf>
    <xf numFmtId="167" fontId="28" fillId="0" borderId="21" xfId="89" applyNumberFormat="1" applyFont="1" applyBorder="1" applyAlignment="1">
      <alignment horizontal="center" wrapText="1"/>
    </xf>
    <xf numFmtId="3" fontId="24" fillId="0" borderId="12" xfId="41" applyNumberFormat="1" applyFont="1" applyFill="1" applyBorder="1" applyAlignment="1">
      <alignment horizontal="center" vertical="center"/>
    </xf>
    <xf numFmtId="3" fontId="24" fillId="0" borderId="12" xfId="41" applyNumberFormat="1" applyFont="1" applyBorder="1" applyAlignment="1">
      <alignment horizontal="center" vertical="center"/>
    </xf>
    <xf numFmtId="3" fontId="24" fillId="0" borderId="23" xfId="41" applyNumberFormat="1" applyFont="1" applyBorder="1" applyAlignment="1">
      <alignment horizontal="center" vertical="center"/>
    </xf>
    <xf numFmtId="3" fontId="24" fillId="0" borderId="28" xfId="41" applyNumberFormat="1" applyFont="1" applyBorder="1" applyAlignment="1">
      <alignment horizontal="center" vertical="center"/>
    </xf>
    <xf numFmtId="3" fontId="24" fillId="0" borderId="23" xfId="75" applyNumberFormat="1" applyFont="1" applyBorder="1" applyAlignment="1">
      <alignment horizontal="center"/>
    </xf>
    <xf numFmtId="3" fontId="24" fillId="0" borderId="22" xfId="75" applyNumberFormat="1" applyFont="1" applyBorder="1" applyAlignment="1">
      <alignment horizontal="center"/>
    </xf>
    <xf numFmtId="3" fontId="24" fillId="0" borderId="12" xfId="75" applyNumberFormat="1" applyFont="1" applyBorder="1" applyAlignment="1">
      <alignment horizontal="center"/>
    </xf>
    <xf numFmtId="3" fontId="24" fillId="0" borderId="0" xfId="75" applyNumberFormat="1" applyFont="1" applyBorder="1" applyAlignment="1">
      <alignment horizontal="center"/>
    </xf>
    <xf numFmtId="3" fontId="24" fillId="0" borderId="12" xfId="75" applyNumberFormat="1" applyFont="1" applyBorder="1" applyAlignment="1">
      <alignment horizontal="center" wrapText="1"/>
    </xf>
    <xf numFmtId="3" fontId="24" fillId="0" borderId="0" xfId="75" applyNumberFormat="1" applyFont="1" applyBorder="1" applyAlignment="1">
      <alignment horizontal="center" wrapText="1"/>
    </xf>
    <xf numFmtId="3" fontId="24" fillId="0" borderId="23" xfId="75" applyNumberFormat="1" applyFont="1" applyBorder="1" applyAlignment="1">
      <alignment horizontal="center" wrapText="1"/>
    </xf>
    <xf numFmtId="3" fontId="24" fillId="0" borderId="22" xfId="75" applyNumberFormat="1" applyFont="1" applyBorder="1" applyAlignment="1">
      <alignment horizontal="center" wrapText="1"/>
    </xf>
    <xf numFmtId="167" fontId="52" fillId="0" borderId="0" xfId="89" applyNumberFormat="1" applyFont="1" applyBorder="1" applyAlignment="1">
      <alignment horizontal="center" wrapText="1"/>
    </xf>
    <xf numFmtId="167" fontId="52" fillId="0" borderId="22" xfId="89" applyNumberFormat="1" applyFont="1" applyBorder="1" applyAlignment="1">
      <alignment horizontal="center" wrapText="1"/>
    </xf>
    <xf numFmtId="0" fontId="62" fillId="0" borderId="41" xfId="49" applyFont="1" applyFill="1" applyBorder="1" applyAlignment="1">
      <alignment horizontal="center" vertical="center"/>
    </xf>
    <xf numFmtId="3" fontId="24" fillId="0" borderId="19" xfId="41" applyNumberFormat="1" applyFont="1" applyFill="1" applyBorder="1" applyAlignment="1">
      <alignment horizontal="center" vertical="center"/>
    </xf>
    <xf numFmtId="3" fontId="24" fillId="0" borderId="19" xfId="41" applyNumberFormat="1" applyFont="1" applyBorder="1" applyAlignment="1">
      <alignment horizontal="center" vertical="center"/>
    </xf>
    <xf numFmtId="3" fontId="25" fillId="0" borderId="0" xfId="41" applyNumberFormat="1" applyFont="1" applyBorder="1" applyAlignment="1">
      <alignment horizontal="center" vertical="center"/>
    </xf>
    <xf numFmtId="3" fontId="25" fillId="0" borderId="22" xfId="41" applyNumberFormat="1" applyFont="1" applyBorder="1" applyAlignment="1">
      <alignment horizontal="center" vertical="center"/>
    </xf>
    <xf numFmtId="3" fontId="24" fillId="0" borderId="21" xfId="41" applyNumberFormat="1" applyFont="1" applyBorder="1" applyAlignment="1">
      <alignment horizontal="center" vertical="center"/>
    </xf>
    <xf numFmtId="3" fontId="24" fillId="0" borderId="26" xfId="41" applyNumberFormat="1" applyFont="1" applyBorder="1" applyAlignment="1">
      <alignment horizontal="center" vertical="center"/>
    </xf>
    <xf numFmtId="3" fontId="24" fillId="0" borderId="21" xfId="75" applyNumberFormat="1" applyFont="1" applyFill="1" applyBorder="1" applyAlignment="1">
      <alignment horizontal="center"/>
    </xf>
    <xf numFmtId="3" fontId="24" fillId="0" borderId="19" xfId="75" applyNumberFormat="1" applyFont="1" applyFill="1" applyBorder="1" applyAlignment="1">
      <alignment horizontal="center"/>
    </xf>
    <xf numFmtId="0" fontId="24" fillId="0" borderId="42" xfId="41" applyFont="1" applyBorder="1" applyAlignment="1">
      <alignment horizontal="center" vertical="center" wrapText="1"/>
    </xf>
    <xf numFmtId="0" fontId="24" fillId="0" borderId="41" xfId="41" applyFont="1" applyBorder="1" applyAlignment="1">
      <alignment horizontal="center" vertical="center" wrapText="1"/>
    </xf>
    <xf numFmtId="167" fontId="25" fillId="0" borderId="10" xfId="74" applyNumberFormat="1" applyFont="1" applyFill="1" applyBorder="1" applyAlignment="1">
      <alignment horizontal="center" vertical="center" wrapText="1"/>
    </xf>
    <xf numFmtId="0" fontId="67" fillId="24" borderId="0" xfId="46" applyFont="1" applyFill="1" applyBorder="1" applyAlignment="1">
      <alignment horizontal="center" vertical="center"/>
    </xf>
    <xf numFmtId="0" fontId="29" fillId="24" borderId="0" xfId="35" applyFont="1" applyFill="1" applyBorder="1" applyAlignment="1" applyProtection="1"/>
    <xf numFmtId="0" fontId="67" fillId="25" borderId="0" xfId="35" applyFont="1" applyFill="1" applyAlignment="1" applyProtection="1">
      <alignment horizontal="center" vertical="center"/>
    </xf>
    <xf numFmtId="0" fontId="29" fillId="25" borderId="0" xfId="35" applyFont="1" applyFill="1" applyAlignment="1" applyProtection="1"/>
    <xf numFmtId="0" fontId="67" fillId="26" borderId="0" xfId="46" applyFont="1" applyFill="1" applyBorder="1" applyAlignment="1">
      <alignment horizontal="center" vertical="center"/>
    </xf>
    <xf numFmtId="0" fontId="29" fillId="26" borderId="0" xfId="46" applyFont="1" applyFill="1" applyBorder="1" applyAlignment="1">
      <alignment horizontal="left" vertical="center"/>
    </xf>
    <xf numFmtId="0" fontId="29" fillId="26" borderId="0" xfId="46" applyFont="1" applyFill="1" applyBorder="1" applyAlignment="1">
      <alignment horizontal="center" vertical="center"/>
    </xf>
    <xf numFmtId="167" fontId="35" fillId="0" borderId="0" xfId="1" applyNumberFormat="1" applyAlignment="1">
      <alignment vertical="center" wrapText="1"/>
    </xf>
    <xf numFmtId="0" fontId="65" fillId="0" borderId="0" xfId="58" applyFont="1"/>
    <xf numFmtId="167" fontId="65" fillId="0" borderId="0" xfId="58" applyNumberFormat="1" applyFont="1"/>
    <xf numFmtId="167" fontId="65" fillId="0" borderId="0" xfId="58" applyNumberFormat="1" applyFont="1" applyAlignment="1">
      <alignment horizontal="center"/>
    </xf>
    <xf numFmtId="0" fontId="24" fillId="0" borderId="0" xfId="58" applyFont="1" applyAlignment="1">
      <alignment horizontal="left" vertical="center"/>
    </xf>
    <xf numFmtId="0" fontId="24" fillId="0" borderId="57" xfId="41" applyFont="1" applyBorder="1" applyAlignment="1">
      <alignment horizontal="center" vertical="center" wrapText="1"/>
    </xf>
    <xf numFmtId="3" fontId="24" fillId="0" borderId="54" xfId="75" applyNumberFormat="1" applyFont="1" applyBorder="1" applyAlignment="1">
      <alignment horizontal="center" wrapText="1"/>
    </xf>
    <xf numFmtId="3" fontId="24" fillId="0" borderId="55" xfId="75" applyNumberFormat="1" applyFont="1" applyBorder="1" applyAlignment="1">
      <alignment horizontal="center" wrapText="1"/>
    </xf>
    <xf numFmtId="3" fontId="24" fillId="0" borderId="54" xfId="41" applyNumberFormat="1" applyFont="1" applyFill="1" applyBorder="1" applyAlignment="1">
      <alignment horizontal="center" vertical="center"/>
    </xf>
    <xf numFmtId="3" fontId="24" fillId="0" borderId="54" xfId="41" applyNumberFormat="1" applyFont="1" applyBorder="1" applyAlignment="1">
      <alignment horizontal="center" vertical="center"/>
    </xf>
    <xf numFmtId="3" fontId="24" fillId="0" borderId="55" xfId="41" applyNumberFormat="1" applyFont="1" applyBorder="1" applyAlignment="1">
      <alignment horizontal="center" vertical="center"/>
    </xf>
    <xf numFmtId="3" fontId="24" fillId="0" borderId="56" xfId="41" applyNumberFormat="1" applyFont="1" applyBorder="1" applyAlignment="1">
      <alignment horizontal="center" vertical="center"/>
    </xf>
    <xf numFmtId="3" fontId="24" fillId="0" borderId="55" xfId="75" applyNumberFormat="1" applyFont="1" applyBorder="1" applyAlignment="1">
      <alignment horizontal="center"/>
    </xf>
    <xf numFmtId="3" fontId="24" fillId="0" borderId="54" xfId="75" applyNumberFormat="1" applyFont="1" applyBorder="1" applyAlignment="1">
      <alignment horizontal="center"/>
    </xf>
    <xf numFmtId="3" fontId="52" fillId="0" borderId="0" xfId="41" applyNumberFormat="1" applyAlignment="1">
      <alignment wrapText="1"/>
    </xf>
    <xf numFmtId="9" fontId="67" fillId="0" borderId="62" xfId="58" applyNumberFormat="1" applyFont="1" applyFill="1" applyBorder="1" applyAlignment="1">
      <alignment horizontal="center"/>
    </xf>
    <xf numFmtId="9" fontId="67" fillId="0" borderId="54" xfId="58" applyNumberFormat="1" applyFont="1" applyFill="1" applyBorder="1" applyAlignment="1">
      <alignment horizontal="center"/>
    </xf>
    <xf numFmtId="9" fontId="67" fillId="0" borderId="55" xfId="58" applyNumberFormat="1" applyFont="1" applyFill="1" applyBorder="1" applyAlignment="1">
      <alignment horizontal="center"/>
    </xf>
    <xf numFmtId="9" fontId="67" fillId="0" borderId="56" xfId="58" applyNumberFormat="1" applyFont="1" applyFill="1" applyBorder="1" applyAlignment="1">
      <alignment horizontal="center"/>
    </xf>
    <xf numFmtId="0" fontId="28" fillId="0" borderId="35" xfId="343" applyBorder="1" applyAlignment="1">
      <alignment horizontal="center" wrapText="1"/>
    </xf>
    <xf numFmtId="3" fontId="24" fillId="0" borderId="54" xfId="349" applyNumberFormat="1" applyFont="1" applyBorder="1" applyAlignment="1">
      <alignment horizontal="center" wrapText="1"/>
    </xf>
    <xf numFmtId="0" fontId="28" fillId="0" borderId="20" xfId="343" applyBorder="1" applyAlignment="1">
      <alignment horizontal="center" wrapText="1"/>
    </xf>
    <xf numFmtId="0" fontId="28" fillId="0" borderId="25" xfId="343" applyBorder="1" applyAlignment="1">
      <alignment horizontal="center" wrapText="1"/>
    </xf>
    <xf numFmtId="3" fontId="24" fillId="0" borderId="55" xfId="349" applyNumberFormat="1" applyFont="1" applyBorder="1" applyAlignment="1">
      <alignment horizontal="center" wrapText="1"/>
    </xf>
    <xf numFmtId="0" fontId="28" fillId="0" borderId="20" xfId="343" applyBorder="1" applyAlignment="1">
      <alignment horizontal="center"/>
    </xf>
    <xf numFmtId="3" fontId="24" fillId="0" borderId="54" xfId="343" applyNumberFormat="1" applyFont="1" applyFill="1" applyBorder="1" applyAlignment="1">
      <alignment horizontal="center" vertical="center"/>
    </xf>
    <xf numFmtId="3" fontId="24" fillId="0" borderId="54" xfId="343" applyNumberFormat="1" applyFont="1" applyBorder="1" applyAlignment="1">
      <alignment horizontal="center" vertical="center"/>
    </xf>
    <xf numFmtId="0" fontId="28" fillId="0" borderId="25" xfId="343" applyBorder="1" applyAlignment="1">
      <alignment horizontal="center"/>
    </xf>
    <xf numFmtId="3" fontId="24" fillId="0" borderId="55" xfId="343" applyNumberFormat="1" applyFont="1" applyBorder="1" applyAlignment="1">
      <alignment horizontal="center" vertical="center"/>
    </xf>
    <xf numFmtId="0" fontId="28" fillId="0" borderId="30" xfId="343" applyBorder="1" applyAlignment="1">
      <alignment horizontal="center"/>
    </xf>
    <xf numFmtId="3" fontId="24" fillId="0" borderId="56" xfId="343" applyNumberFormat="1" applyFont="1" applyBorder="1" applyAlignment="1">
      <alignment horizontal="center" vertical="center"/>
    </xf>
    <xf numFmtId="3" fontId="24" fillId="0" borderId="55" xfId="349" applyNumberFormat="1" applyFont="1" applyBorder="1" applyAlignment="1">
      <alignment horizontal="center"/>
    </xf>
    <xf numFmtId="3" fontId="24" fillId="0" borderId="54" xfId="349" applyNumberFormat="1" applyFont="1" applyBorder="1" applyAlignment="1">
      <alignment horizontal="center"/>
    </xf>
    <xf numFmtId="3" fontId="64" fillId="0" borderId="54" xfId="349" applyNumberFormat="1" applyFont="1" applyBorder="1" applyAlignment="1">
      <alignment horizontal="center"/>
    </xf>
    <xf numFmtId="0" fontId="28" fillId="0" borderId="18" xfId="343" applyBorder="1" applyAlignment="1">
      <alignment horizontal="center"/>
    </xf>
    <xf numFmtId="3" fontId="64" fillId="0" borderId="53" xfId="349" applyNumberFormat="1" applyFont="1" applyBorder="1" applyAlignment="1">
      <alignment horizontal="center"/>
    </xf>
    <xf numFmtId="0" fontId="64" fillId="0" borderId="42" xfId="57" applyFont="1" applyBorder="1" applyAlignment="1">
      <alignment horizontal="center" vertical="center" wrapText="1"/>
    </xf>
    <xf numFmtId="167" fontId="67" fillId="0" borderId="32" xfId="73" applyNumberFormat="1" applyFont="1" applyBorder="1" applyAlignment="1">
      <alignment horizontal="center" vertical="center" wrapText="1"/>
    </xf>
    <xf numFmtId="167" fontId="67" fillId="0" borderId="0" xfId="73" applyNumberFormat="1" applyFont="1" applyBorder="1" applyAlignment="1">
      <alignment horizontal="center" vertical="center" wrapText="1"/>
    </xf>
    <xf numFmtId="167" fontId="67" fillId="0" borderId="22" xfId="73" applyNumberFormat="1" applyFont="1" applyBorder="1" applyAlignment="1">
      <alignment horizontal="center"/>
    </xf>
    <xf numFmtId="167" fontId="67" fillId="0" borderId="27" xfId="73" applyNumberFormat="1" applyFont="1" applyBorder="1" applyAlignment="1">
      <alignment horizontal="center"/>
    </xf>
    <xf numFmtId="0" fontId="64" fillId="0" borderId="41" xfId="57" applyFont="1" applyBorder="1" applyAlignment="1">
      <alignment horizontal="center" vertical="center"/>
    </xf>
    <xf numFmtId="0" fontId="28" fillId="0" borderId="41" xfId="57" applyFont="1" applyBorder="1" applyAlignment="1">
      <alignment horizontal="center" vertical="center"/>
    </xf>
    <xf numFmtId="0" fontId="52" fillId="0" borderId="36" xfId="57" applyFont="1" applyBorder="1" applyAlignment="1">
      <alignment horizontal="center" vertical="center" wrapText="1"/>
    </xf>
    <xf numFmtId="167" fontId="62" fillId="0" borderId="31" xfId="73" applyNumberFormat="1" applyFont="1" applyBorder="1" applyAlignment="1">
      <alignment horizontal="center" vertical="center" wrapText="1"/>
    </xf>
    <xf numFmtId="167" fontId="62" fillId="0" borderId="19" xfId="73" applyNumberFormat="1" applyFont="1" applyBorder="1" applyAlignment="1">
      <alignment horizontal="center" vertical="center" wrapText="1"/>
    </xf>
    <xf numFmtId="167" fontId="62" fillId="0" borderId="19" xfId="73" applyNumberFormat="1" applyFont="1" applyBorder="1" applyAlignment="1">
      <alignment horizontal="center"/>
    </xf>
    <xf numFmtId="167" fontId="62" fillId="0" borderId="21" xfId="73" applyNumberFormat="1" applyFont="1" applyBorder="1" applyAlignment="1">
      <alignment horizontal="center"/>
    </xf>
    <xf numFmtId="167" fontId="62" fillId="0" borderId="26" xfId="73" applyNumberFormat="1" applyFont="1" applyBorder="1" applyAlignment="1">
      <alignment horizontal="center"/>
    </xf>
    <xf numFmtId="167" fontId="62" fillId="0" borderId="19" xfId="73" applyNumberFormat="1" applyFont="1" applyFill="1" applyBorder="1" applyAlignment="1">
      <alignment horizontal="center"/>
    </xf>
    <xf numFmtId="167" fontId="62" fillId="0" borderId="21" xfId="73" applyNumberFormat="1" applyFont="1" applyFill="1" applyBorder="1" applyAlignment="1">
      <alignment horizontal="center"/>
    </xf>
    <xf numFmtId="167" fontId="62" fillId="0" borderId="26" xfId="73" applyNumberFormat="1" applyFont="1" applyFill="1" applyBorder="1" applyAlignment="1">
      <alignment horizontal="center"/>
    </xf>
    <xf numFmtId="0" fontId="0" fillId="0" borderId="19" xfId="0" applyBorder="1"/>
    <xf numFmtId="167" fontId="52" fillId="0" borderId="15" xfId="72" applyNumberFormat="1" applyFont="1" applyBorder="1" applyAlignment="1">
      <alignment horizontal="center"/>
    </xf>
    <xf numFmtId="167" fontId="67" fillId="0" borderId="9" xfId="73" applyNumberFormat="1" applyFont="1" applyBorder="1" applyAlignment="1">
      <alignment horizontal="center"/>
    </xf>
    <xf numFmtId="167" fontId="64" fillId="0" borderId="87" xfId="58" applyNumberFormat="1" applyFont="1" applyFill="1" applyBorder="1" applyAlignment="1">
      <alignment horizontal="center" vertical="center" wrapText="1"/>
    </xf>
    <xf numFmtId="167" fontId="64" fillId="0" borderId="88" xfId="58" applyNumberFormat="1" applyFont="1" applyFill="1" applyBorder="1" applyAlignment="1">
      <alignment horizontal="center"/>
    </xf>
    <xf numFmtId="167" fontId="64" fillId="0" borderId="12" xfId="58" applyNumberFormat="1" applyFont="1" applyFill="1" applyBorder="1" applyAlignment="1">
      <alignment horizontal="center"/>
    </xf>
    <xf numFmtId="167" fontId="67" fillId="0" borderId="12" xfId="58" applyNumberFormat="1" applyFont="1" applyFill="1" applyBorder="1" applyAlignment="1">
      <alignment horizontal="center"/>
    </xf>
    <xf numFmtId="167" fontId="67" fillId="0" borderId="12" xfId="74" applyNumberFormat="1" applyFont="1" applyFill="1" applyBorder="1" applyAlignment="1">
      <alignment horizontal="center" wrapText="1"/>
    </xf>
    <xf numFmtId="167" fontId="64" fillId="0" borderId="23" xfId="58" applyNumberFormat="1" applyFont="1" applyFill="1" applyBorder="1" applyAlignment="1">
      <alignment horizontal="center"/>
    </xf>
    <xf numFmtId="167" fontId="64" fillId="0" borderId="28" xfId="58" applyNumberFormat="1" applyFont="1" applyFill="1" applyBorder="1" applyAlignment="1">
      <alignment horizontal="center"/>
    </xf>
    <xf numFmtId="167" fontId="67" fillId="0" borderId="28" xfId="58" applyNumberFormat="1" applyFont="1" applyFill="1" applyBorder="1" applyAlignment="1">
      <alignment horizontal="center"/>
    </xf>
    <xf numFmtId="167" fontId="67" fillId="0" borderId="23" xfId="58" applyNumberFormat="1" applyFont="1" applyFill="1" applyBorder="1" applyAlignment="1">
      <alignment horizontal="center"/>
    </xf>
    <xf numFmtId="167" fontId="29" fillId="0" borderId="90" xfId="74" applyNumberFormat="1" applyFont="1" applyFill="1" applyBorder="1" applyAlignment="1">
      <alignment horizontal="center" wrapText="1"/>
    </xf>
    <xf numFmtId="167" fontId="29" fillId="0" borderId="68" xfId="74" applyNumberFormat="1" applyFont="1" applyFill="1" applyBorder="1" applyAlignment="1">
      <alignment horizontal="center" wrapText="1"/>
    </xf>
    <xf numFmtId="167" fontId="29" fillId="0" borderId="68" xfId="58" applyNumberFormat="1" applyFont="1" applyFill="1" applyBorder="1" applyAlignment="1">
      <alignment horizontal="center"/>
    </xf>
    <xf numFmtId="167" fontId="29" fillId="0" borderId="69" xfId="74" applyNumberFormat="1" applyFont="1" applyFill="1" applyBorder="1" applyAlignment="1">
      <alignment horizontal="center" wrapText="1"/>
    </xf>
    <xf numFmtId="167" fontId="29" fillId="0" borderId="70" xfId="74" applyNumberFormat="1" applyFont="1" applyFill="1" applyBorder="1" applyAlignment="1">
      <alignment horizontal="center" wrapText="1"/>
    </xf>
    <xf numFmtId="167" fontId="29" fillId="0" borderId="70" xfId="58" applyNumberFormat="1" applyFont="1" applyFill="1" applyBorder="1" applyAlignment="1">
      <alignment horizontal="center"/>
    </xf>
    <xf numFmtId="167" fontId="29" fillId="0" borderId="69" xfId="58" applyNumberFormat="1" applyFont="1" applyFill="1" applyBorder="1" applyAlignment="1">
      <alignment horizontal="center"/>
    </xf>
    <xf numFmtId="167" fontId="29" fillId="0" borderId="69" xfId="74" applyNumberFormat="1" applyFont="1" applyFill="1" applyBorder="1" applyAlignment="1">
      <alignment horizontal="center"/>
    </xf>
    <xf numFmtId="167" fontId="29" fillId="0" borderId="68" xfId="74" applyNumberFormat="1" applyFont="1" applyFill="1" applyBorder="1" applyAlignment="1">
      <alignment horizontal="center"/>
    </xf>
    <xf numFmtId="167" fontId="62" fillId="0" borderId="68" xfId="74" applyNumberFormat="1" applyFont="1" applyFill="1" applyBorder="1" applyAlignment="1">
      <alignment horizontal="center"/>
    </xf>
    <xf numFmtId="0" fontId="52" fillId="0" borderId="71" xfId="58" applyBorder="1"/>
    <xf numFmtId="167" fontId="25" fillId="0" borderId="89" xfId="74" applyNumberFormat="1" applyFont="1" applyFill="1" applyBorder="1" applyAlignment="1">
      <alignment horizontal="center" vertical="center" wrapText="1"/>
    </xf>
    <xf numFmtId="167" fontId="64" fillId="0" borderId="12" xfId="74" applyNumberFormat="1" applyFont="1" applyFill="1" applyBorder="1" applyAlignment="1">
      <alignment horizontal="center" wrapText="1"/>
    </xf>
    <xf numFmtId="167" fontId="64" fillId="0" borderId="23" xfId="74" applyNumberFormat="1" applyFont="1" applyFill="1" applyBorder="1" applyAlignment="1">
      <alignment horizontal="center" wrapText="1"/>
    </xf>
    <xf numFmtId="167" fontId="64" fillId="0" borderId="28" xfId="74" applyNumberFormat="1" applyFont="1" applyFill="1" applyBorder="1" applyAlignment="1">
      <alignment horizontal="center" wrapText="1"/>
    </xf>
    <xf numFmtId="167" fontId="64" fillId="0" borderId="12" xfId="74" applyNumberFormat="1" applyFont="1" applyFill="1" applyBorder="1" applyAlignment="1">
      <alignment horizontal="center"/>
    </xf>
    <xf numFmtId="167" fontId="64" fillId="0" borderId="28" xfId="74" applyNumberFormat="1" applyFont="1" applyFill="1" applyBorder="1" applyAlignment="1">
      <alignment horizontal="center"/>
    </xf>
    <xf numFmtId="167" fontId="64" fillId="0" borderId="23" xfId="74" applyNumberFormat="1" applyFont="1" applyFill="1" applyBorder="1" applyAlignment="1">
      <alignment horizontal="center"/>
    </xf>
    <xf numFmtId="167" fontId="62" fillId="0" borderId="68" xfId="74" applyNumberFormat="1" applyFont="1" applyFill="1" applyBorder="1" applyAlignment="1">
      <alignment horizontal="center" wrapText="1"/>
    </xf>
    <xf numFmtId="167" fontId="62" fillId="0" borderId="69" xfId="74" applyNumberFormat="1" applyFont="1" applyFill="1" applyBorder="1" applyAlignment="1">
      <alignment horizontal="center" wrapText="1"/>
    </xf>
    <xf numFmtId="167" fontId="62" fillId="0" borderId="70" xfId="74" applyNumberFormat="1" applyFont="1" applyFill="1" applyBorder="1" applyAlignment="1">
      <alignment horizontal="center" wrapText="1"/>
    </xf>
    <xf numFmtId="167" fontId="52" fillId="0" borderId="68" xfId="58" applyNumberFormat="1" applyFont="1" applyFill="1" applyBorder="1" applyAlignment="1">
      <alignment horizontal="center"/>
    </xf>
    <xf numFmtId="167" fontId="62" fillId="0" borderId="68" xfId="58" applyNumberFormat="1" applyFont="1" applyFill="1" applyBorder="1" applyAlignment="1">
      <alignment horizontal="center"/>
    </xf>
    <xf numFmtId="167" fontId="62" fillId="0" borderId="70" xfId="58" applyNumberFormat="1" applyFont="1" applyFill="1" applyBorder="1" applyAlignment="1">
      <alignment horizontal="center"/>
    </xf>
    <xf numFmtId="167" fontId="62" fillId="0" borderId="69" xfId="58" applyNumberFormat="1" applyFont="1" applyFill="1" applyBorder="1" applyAlignment="1">
      <alignment horizontal="center"/>
    </xf>
    <xf numFmtId="167" fontId="52" fillId="0" borderId="70" xfId="58" applyNumberFormat="1" applyFont="1" applyFill="1" applyBorder="1" applyAlignment="1">
      <alignment horizontal="center"/>
    </xf>
    <xf numFmtId="167" fontId="52" fillId="0" borderId="69" xfId="58" applyNumberFormat="1" applyFont="1" applyFill="1" applyBorder="1" applyAlignment="1">
      <alignment horizontal="center"/>
    </xf>
    <xf numFmtId="167" fontId="62" fillId="0" borderId="69" xfId="74" applyNumberFormat="1" applyFont="1" applyFill="1" applyBorder="1" applyAlignment="1">
      <alignment horizontal="center"/>
    </xf>
    <xf numFmtId="167" fontId="67" fillId="0" borderId="87" xfId="74" applyNumberFormat="1" applyFont="1" applyFill="1" applyBorder="1" applyAlignment="1">
      <alignment horizontal="center" vertical="center" wrapText="1"/>
    </xf>
    <xf numFmtId="167" fontId="67" fillId="0" borderId="88" xfId="74" applyNumberFormat="1" applyFont="1" applyFill="1" applyBorder="1" applyAlignment="1">
      <alignment horizontal="center"/>
    </xf>
    <xf numFmtId="167" fontId="67" fillId="0" borderId="12" xfId="74" applyNumberFormat="1" applyFont="1" applyFill="1" applyBorder="1" applyAlignment="1">
      <alignment horizontal="center"/>
    </xf>
    <xf numFmtId="167" fontId="67" fillId="0" borderId="23" xfId="74" applyNumberFormat="1" applyFont="1" applyFill="1" applyBorder="1" applyAlignment="1">
      <alignment horizontal="center"/>
    </xf>
    <xf numFmtId="167" fontId="67" fillId="0" borderId="28" xfId="74" applyNumberFormat="1" applyFont="1" applyFill="1" applyBorder="1" applyAlignment="1">
      <alignment horizontal="center"/>
    </xf>
    <xf numFmtId="167" fontId="62" fillId="0" borderId="90" xfId="74" applyNumberFormat="1" applyFont="1" applyFill="1" applyBorder="1" applyAlignment="1">
      <alignment horizontal="center" wrapText="1"/>
    </xf>
    <xf numFmtId="167" fontId="62" fillId="0" borderId="70" xfId="74" applyNumberFormat="1" applyFont="1" applyFill="1" applyBorder="1" applyAlignment="1">
      <alignment horizontal="center"/>
    </xf>
    <xf numFmtId="0" fontId="62" fillId="0" borderId="19" xfId="49" applyFont="1" applyFill="1" applyBorder="1" applyAlignment="1">
      <alignment horizontal="center"/>
    </xf>
    <xf numFmtId="167" fontId="25" fillId="0" borderId="83" xfId="74" applyNumberFormat="1" applyFont="1" applyFill="1" applyBorder="1" applyAlignment="1">
      <alignment horizontal="center" vertical="center" wrapText="1"/>
    </xf>
    <xf numFmtId="0" fontId="52" fillId="0" borderId="18" xfId="58" applyBorder="1" applyAlignment="1">
      <alignment horizontal="center"/>
    </xf>
    <xf numFmtId="0" fontId="24" fillId="0" borderId="0" xfId="41" applyFont="1"/>
    <xf numFmtId="167" fontId="52" fillId="0" borderId="0" xfId="89" applyNumberFormat="1" applyFont="1" applyAlignment="1">
      <alignment wrapText="1"/>
    </xf>
    <xf numFmtId="3" fontId="52" fillId="0" borderId="0" xfId="41" applyNumberFormat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67" fillId="27" borderId="0" xfId="46" applyFont="1" applyFill="1" applyBorder="1" applyAlignment="1">
      <alignment horizontal="center" vertical="center"/>
    </xf>
    <xf numFmtId="0" fontId="29" fillId="27" borderId="0" xfId="46" applyFont="1" applyFill="1" applyBorder="1" applyAlignment="1">
      <alignment horizontal="left" vertical="center"/>
    </xf>
    <xf numFmtId="0" fontId="25" fillId="22" borderId="0" xfId="46" applyFont="1" applyFill="1" applyBorder="1" applyAlignment="1">
      <alignment horizontal="left" vertical="center"/>
    </xf>
    <xf numFmtId="167" fontId="25" fillId="0" borderId="0" xfId="73" applyNumberFormat="1" applyFont="1" applyBorder="1" applyAlignment="1">
      <alignment horizontal="center"/>
    </xf>
    <xf numFmtId="167" fontId="25" fillId="0" borderId="0" xfId="73" applyNumberFormat="1" applyFont="1" applyFill="1" applyBorder="1" applyAlignment="1">
      <alignment horizontal="center"/>
    </xf>
    <xf numFmtId="167" fontId="25" fillId="0" borderId="22" xfId="73" applyNumberFormat="1" applyFont="1" applyFill="1" applyBorder="1" applyAlignment="1">
      <alignment horizontal="center"/>
    </xf>
    <xf numFmtId="167" fontId="25" fillId="0" borderId="27" xfId="73" applyNumberFormat="1" applyFont="1" applyFill="1" applyBorder="1" applyAlignment="1">
      <alignment horizontal="center"/>
    </xf>
    <xf numFmtId="167" fontId="25" fillId="0" borderId="32" xfId="73" applyNumberFormat="1" applyFont="1" applyBorder="1" applyAlignment="1">
      <alignment horizontal="center" vertical="center" wrapText="1"/>
    </xf>
    <xf numFmtId="0" fontId="64" fillId="0" borderId="19" xfId="57" applyFont="1" applyBorder="1" applyAlignment="1">
      <alignment horizontal="center" vertical="center"/>
    </xf>
    <xf numFmtId="0" fontId="65" fillId="0" borderId="19" xfId="49" applyNumberFormat="1" applyFont="1" applyFill="1" applyBorder="1" applyAlignment="1" applyProtection="1">
      <alignment horizontal="center"/>
    </xf>
    <xf numFmtId="0" fontId="28" fillId="0" borderId="36" xfId="57" applyFont="1" applyBorder="1" applyAlignment="1">
      <alignment horizontal="center" vertical="center" wrapText="1"/>
    </xf>
    <xf numFmtId="9" fontId="0" fillId="0" borderId="0" xfId="72" applyFont="1" applyAlignment="1">
      <alignment horizontal="center"/>
    </xf>
    <xf numFmtId="169" fontId="67" fillId="0" borderId="24" xfId="73" applyNumberFormat="1" applyFont="1" applyFill="1" applyBorder="1" applyAlignment="1">
      <alignment horizontal="center"/>
    </xf>
    <xf numFmtId="169" fontId="29" fillId="0" borderId="22" xfId="73" applyNumberFormat="1" applyFont="1" applyFill="1" applyBorder="1" applyAlignment="1">
      <alignment horizontal="center"/>
    </xf>
    <xf numFmtId="169" fontId="29" fillId="0" borderId="49" xfId="73" applyNumberFormat="1" applyFont="1" applyFill="1" applyBorder="1" applyAlignment="1">
      <alignment horizontal="center"/>
    </xf>
    <xf numFmtId="169" fontId="67" fillId="0" borderId="22" xfId="73" applyNumberFormat="1" applyFont="1" applyFill="1" applyBorder="1" applyAlignment="1">
      <alignment horizontal="center"/>
    </xf>
    <xf numFmtId="169" fontId="62" fillId="0" borderId="22" xfId="73" applyNumberFormat="1" applyFont="1" applyFill="1" applyBorder="1" applyAlignment="1">
      <alignment horizontal="center"/>
    </xf>
    <xf numFmtId="169" fontId="52" fillId="0" borderId="23" xfId="72" applyNumberFormat="1" applyFont="1" applyFill="1" applyBorder="1" applyAlignment="1">
      <alignment horizontal="center"/>
    </xf>
    <xf numFmtId="169" fontId="52" fillId="0" borderId="22" xfId="72" applyNumberFormat="1" applyFont="1" applyFill="1" applyBorder="1" applyAlignment="1">
      <alignment horizontal="center"/>
    </xf>
    <xf numFmtId="169" fontId="52" fillId="0" borderId="21" xfId="72" applyNumberFormat="1" applyFont="1" applyFill="1" applyBorder="1" applyAlignment="1">
      <alignment horizontal="center"/>
    </xf>
    <xf numFmtId="169" fontId="67" fillId="0" borderId="29" xfId="73" applyNumberFormat="1" applyFont="1" applyFill="1" applyBorder="1" applyAlignment="1">
      <alignment horizontal="center"/>
    </xf>
    <xf numFmtId="169" fontId="29" fillId="0" borderId="27" xfId="73" applyNumberFormat="1" applyFont="1" applyFill="1" applyBorder="1" applyAlignment="1">
      <alignment horizontal="center"/>
    </xf>
    <xf numFmtId="169" fontId="29" fillId="0" borderId="48" xfId="73" applyNumberFormat="1" applyFont="1" applyFill="1" applyBorder="1" applyAlignment="1">
      <alignment horizontal="center"/>
    </xf>
    <xf numFmtId="169" fontId="67" fillId="0" borderId="27" xfId="73" applyNumberFormat="1" applyFont="1" applyFill="1" applyBorder="1" applyAlignment="1">
      <alignment horizontal="center"/>
    </xf>
    <xf numFmtId="169" fontId="62" fillId="0" borderId="27" xfId="73" applyNumberFormat="1" applyFont="1" applyFill="1" applyBorder="1" applyAlignment="1">
      <alignment horizontal="center"/>
    </xf>
    <xf numFmtId="169" fontId="52" fillId="0" borderId="28" xfId="72" applyNumberFormat="1" applyFont="1" applyFill="1" applyBorder="1" applyAlignment="1">
      <alignment horizontal="center"/>
    </xf>
    <xf numFmtId="169" fontId="52" fillId="0" borderId="27" xfId="72" applyNumberFormat="1" applyFont="1" applyFill="1" applyBorder="1" applyAlignment="1">
      <alignment horizontal="center"/>
    </xf>
    <xf numFmtId="169" fontId="52" fillId="0" borderId="26" xfId="72" applyNumberFormat="1" applyFont="1" applyFill="1" applyBorder="1" applyAlignment="1">
      <alignment horizontal="center"/>
    </xf>
    <xf numFmtId="169" fontId="52" fillId="0" borderId="0" xfId="57" applyNumberFormat="1" applyFont="1" applyBorder="1" applyAlignment="1">
      <alignment horizontal="center"/>
    </xf>
    <xf numFmtId="169" fontId="67" fillId="0" borderId="9" xfId="73" applyNumberFormat="1" applyFont="1" applyFill="1" applyBorder="1" applyAlignment="1">
      <alignment horizontal="center"/>
    </xf>
    <xf numFmtId="169" fontId="29" fillId="0" borderId="0" xfId="73" applyNumberFormat="1" applyFont="1" applyFill="1" applyBorder="1" applyAlignment="1">
      <alignment horizontal="center"/>
    </xf>
    <xf numFmtId="169" fontId="29" fillId="0" borderId="11" xfId="73" applyNumberFormat="1" applyFont="1" applyFill="1" applyBorder="1" applyAlignment="1">
      <alignment horizontal="center"/>
    </xf>
    <xf numFmtId="169" fontId="67" fillId="0" borderId="0" xfId="73" applyNumberFormat="1" applyFont="1" applyFill="1" applyBorder="1" applyAlignment="1">
      <alignment horizontal="center"/>
    </xf>
    <xf numFmtId="169" fontId="62" fillId="0" borderId="0" xfId="73" applyNumberFormat="1" applyFont="1" applyFill="1" applyBorder="1" applyAlignment="1">
      <alignment horizontal="center"/>
    </xf>
    <xf numFmtId="169" fontId="52" fillId="0" borderId="12" xfId="72" applyNumberFormat="1" applyFont="1" applyFill="1" applyBorder="1" applyAlignment="1">
      <alignment horizontal="center"/>
    </xf>
    <xf numFmtId="169" fontId="52" fillId="0" borderId="0" xfId="72" applyNumberFormat="1" applyFont="1" applyFill="1" applyBorder="1" applyAlignment="1">
      <alignment horizontal="center"/>
    </xf>
    <xf numFmtId="169" fontId="52" fillId="0" borderId="19" xfId="72" applyNumberFormat="1" applyFont="1" applyFill="1" applyBorder="1" applyAlignment="1">
      <alignment horizontal="center"/>
    </xf>
    <xf numFmtId="169" fontId="0" fillId="0" borderId="9" xfId="0" applyNumberFormat="1" applyBorder="1"/>
    <xf numFmtId="169" fontId="0" fillId="0" borderId="0" xfId="0" applyNumberFormat="1" applyBorder="1"/>
    <xf numFmtId="169" fontId="0" fillId="0" borderId="12" xfId="0" applyNumberFormat="1" applyBorder="1"/>
    <xf numFmtId="169" fontId="62" fillId="0" borderId="9" xfId="73" applyNumberFormat="1" applyFont="1" applyFill="1" applyBorder="1" applyAlignment="1">
      <alignment horizontal="center"/>
    </xf>
    <xf numFmtId="169" fontId="62" fillId="0" borderId="11" xfId="73" applyNumberFormat="1" applyFont="1" applyFill="1" applyBorder="1" applyAlignment="1">
      <alignment horizontal="center"/>
    </xf>
    <xf numFmtId="169" fontId="52" fillId="0" borderId="16" xfId="57" applyNumberFormat="1" applyFont="1" applyBorder="1" applyAlignment="1">
      <alignment horizontal="center"/>
    </xf>
    <xf numFmtId="169" fontId="62" fillId="0" borderId="17" xfId="73" applyNumberFormat="1" applyFont="1" applyBorder="1" applyAlignment="1">
      <alignment horizontal="center"/>
    </xf>
    <xf numFmtId="169" fontId="62" fillId="0" borderId="16" xfId="73" applyNumberFormat="1" applyFont="1" applyBorder="1" applyAlignment="1">
      <alignment horizontal="center"/>
    </xf>
    <xf numFmtId="169" fontId="52" fillId="0" borderId="65" xfId="72" applyNumberFormat="1" applyFont="1" applyBorder="1" applyAlignment="1">
      <alignment horizontal="center"/>
    </xf>
    <xf numFmtId="169" fontId="62" fillId="0" borderId="16" xfId="72" applyNumberFormat="1" applyFont="1" applyBorder="1" applyAlignment="1">
      <alignment horizontal="center"/>
    </xf>
    <xf numFmtId="169" fontId="52" fillId="0" borderId="16" xfId="72" applyNumberFormat="1" applyFont="1" applyBorder="1" applyAlignment="1">
      <alignment horizontal="center"/>
    </xf>
    <xf numFmtId="169" fontId="52" fillId="0" borderId="52" xfId="72" applyNumberFormat="1" applyFont="1" applyFill="1" applyBorder="1" applyAlignment="1">
      <alignment horizontal="center"/>
    </xf>
    <xf numFmtId="169" fontId="52" fillId="0" borderId="16" xfId="72" applyNumberFormat="1" applyFont="1" applyFill="1" applyBorder="1" applyAlignment="1">
      <alignment horizontal="center"/>
    </xf>
    <xf numFmtId="169" fontId="52" fillId="0" borderId="15" xfId="72" applyNumberFormat="1" applyFont="1" applyFill="1" applyBorder="1" applyAlignment="1">
      <alignment horizontal="center"/>
    </xf>
    <xf numFmtId="169" fontId="64" fillId="0" borderId="22" xfId="57" applyNumberFormat="1" applyFont="1" applyBorder="1" applyAlignment="1">
      <alignment horizontal="center"/>
    </xf>
    <xf numFmtId="169" fontId="64" fillId="0" borderId="27" xfId="57" applyNumberFormat="1" applyFont="1" applyBorder="1" applyAlignment="1">
      <alignment horizontal="center"/>
    </xf>
    <xf numFmtId="169" fontId="64" fillId="0" borderId="0" xfId="57" applyNumberFormat="1" applyFont="1" applyBorder="1" applyAlignment="1">
      <alignment horizontal="center"/>
    </xf>
    <xf numFmtId="0" fontId="28" fillId="0" borderId="0" xfId="0" applyFont="1" applyAlignment="1">
      <alignment wrapText="1"/>
    </xf>
    <xf numFmtId="0" fontId="53" fillId="0" borderId="0" xfId="0" applyFont="1" applyAlignment="1">
      <alignment horizontal="center"/>
    </xf>
    <xf numFmtId="0" fontId="70" fillId="0" borderId="2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19" xfId="0" applyFont="1" applyBorder="1" applyAlignment="1">
      <alignment horizontal="center" vertical="center"/>
    </xf>
    <xf numFmtId="0" fontId="28" fillId="0" borderId="20" xfId="0" applyFont="1" applyBorder="1"/>
    <xf numFmtId="0" fontId="53" fillId="0" borderId="0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28" fillId="0" borderId="20" xfId="0" applyFont="1" applyBorder="1" applyAlignment="1">
      <alignment wrapText="1"/>
    </xf>
    <xf numFmtId="0" fontId="61" fillId="0" borderId="20" xfId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24" fillId="0" borderId="0" xfId="0" applyFont="1" applyBorder="1" applyAlignment="1">
      <alignment horizontal="center" vertical="center" wrapText="1"/>
    </xf>
    <xf numFmtId="9" fontId="24" fillId="0" borderId="0" xfId="89" applyFont="1" applyBorder="1" applyAlignment="1">
      <alignment horizontal="center" vertical="center"/>
    </xf>
    <xf numFmtId="9" fontId="24" fillId="0" borderId="19" xfId="89" applyFont="1" applyBorder="1" applyAlignment="1">
      <alignment horizontal="center" vertical="center"/>
    </xf>
    <xf numFmtId="9" fontId="24" fillId="0" borderId="0" xfId="89" applyFont="1" applyBorder="1" applyAlignment="1">
      <alignment horizontal="center"/>
    </xf>
    <xf numFmtId="9" fontId="24" fillId="0" borderId="19" xfId="89" applyFont="1" applyBorder="1" applyAlignment="1">
      <alignment horizontal="center"/>
    </xf>
    <xf numFmtId="9" fontId="24" fillId="0" borderId="16" xfId="89" applyFont="1" applyBorder="1" applyAlignment="1">
      <alignment horizontal="center"/>
    </xf>
    <xf numFmtId="9" fontId="24" fillId="0" borderId="15" xfId="89" applyFont="1" applyBorder="1" applyAlignment="1">
      <alignment horizontal="center"/>
    </xf>
    <xf numFmtId="9" fontId="25" fillId="0" borderId="0" xfId="89" applyFont="1" applyBorder="1" applyAlignment="1">
      <alignment horizontal="center" vertical="center"/>
    </xf>
    <xf numFmtId="9" fontId="25" fillId="0" borderId="0" xfId="89" applyFont="1" applyBorder="1" applyAlignment="1">
      <alignment horizontal="center"/>
    </xf>
    <xf numFmtId="9" fontId="25" fillId="0" borderId="16" xfId="89" applyFont="1" applyBorder="1" applyAlignment="1">
      <alignment horizontal="center"/>
    </xf>
    <xf numFmtId="0" fontId="24" fillId="0" borderId="19" xfId="0" applyFont="1" applyBorder="1" applyAlignment="1">
      <alignment horizontal="center" vertical="center" wrapText="1"/>
    </xf>
    <xf numFmtId="0" fontId="25" fillId="27" borderId="0" xfId="46" applyFont="1" applyFill="1" applyBorder="1" applyAlignment="1">
      <alignment horizontal="left" vertical="center"/>
    </xf>
    <xf numFmtId="0" fontId="25" fillId="23" borderId="0" xfId="46" applyFont="1" applyFill="1" applyBorder="1" applyAlignment="1">
      <alignment horizontal="center" vertical="center"/>
    </xf>
    <xf numFmtId="3" fontId="25" fillId="0" borderId="0" xfId="72" applyNumberFormat="1" applyFont="1" applyFill="1" applyBorder="1" applyAlignment="1">
      <alignment horizontal="center" wrapText="1"/>
    </xf>
    <xf numFmtId="3" fontId="25" fillId="0" borderId="0" xfId="74" applyNumberFormat="1" applyFont="1" applyFill="1" applyBorder="1" applyAlignment="1">
      <alignment horizontal="center"/>
    </xf>
    <xf numFmtId="3" fontId="24" fillId="0" borderId="0" xfId="58" applyNumberFormat="1" applyFont="1" applyFill="1" applyBorder="1" applyAlignment="1">
      <alignment horizontal="center"/>
    </xf>
    <xf numFmtId="3" fontId="25" fillId="0" borderId="22" xfId="74" applyNumberFormat="1" applyFont="1" applyFill="1" applyBorder="1" applyAlignment="1">
      <alignment horizontal="center"/>
    </xf>
    <xf numFmtId="3" fontId="24" fillId="0" borderId="22" xfId="58" applyNumberFormat="1" applyFont="1" applyFill="1" applyBorder="1" applyAlignment="1">
      <alignment horizontal="center"/>
    </xf>
    <xf numFmtId="3" fontId="25" fillId="0" borderId="27" xfId="74" applyNumberFormat="1" applyFont="1" applyFill="1" applyBorder="1" applyAlignment="1">
      <alignment horizontal="center"/>
    </xf>
    <xf numFmtId="3" fontId="24" fillId="0" borderId="27" xfId="58" applyNumberFormat="1" applyFont="1" applyFill="1" applyBorder="1" applyAlignment="1">
      <alignment horizontal="center"/>
    </xf>
    <xf numFmtId="3" fontId="25" fillId="0" borderId="0" xfId="74" applyNumberFormat="1" applyFont="1" applyFill="1" applyBorder="1" applyAlignment="1">
      <alignment horizontal="center" wrapText="1"/>
    </xf>
    <xf numFmtId="3" fontId="25" fillId="0" borderId="22" xfId="74" applyNumberFormat="1" applyFont="1" applyFill="1" applyBorder="1" applyAlignment="1">
      <alignment horizontal="center" wrapText="1"/>
    </xf>
    <xf numFmtId="3" fontId="25" fillId="0" borderId="27" xfId="74" applyNumberFormat="1" applyFont="1" applyFill="1" applyBorder="1" applyAlignment="1">
      <alignment horizontal="center" wrapText="1"/>
    </xf>
    <xf numFmtId="0" fontId="64" fillId="0" borderId="73" xfId="57" applyFont="1" applyBorder="1" applyAlignment="1">
      <alignment horizontal="center" vertical="center" wrapText="1"/>
    </xf>
    <xf numFmtId="167" fontId="25" fillId="0" borderId="59" xfId="74" applyNumberFormat="1" applyFont="1" applyFill="1" applyBorder="1" applyAlignment="1">
      <alignment horizontal="center" vertical="center" wrapText="1"/>
    </xf>
    <xf numFmtId="167" fontId="25" fillId="0" borderId="63" xfId="74" applyNumberFormat="1" applyFont="1" applyFill="1" applyBorder="1" applyAlignment="1">
      <alignment horizontal="center" vertical="center" wrapText="1"/>
    </xf>
    <xf numFmtId="0" fontId="64" fillId="0" borderId="41" xfId="57" applyFont="1" applyBorder="1" applyAlignment="1">
      <alignment horizontal="center" vertical="center"/>
    </xf>
    <xf numFmtId="0" fontId="28" fillId="0" borderId="41" xfId="57" applyFont="1" applyBorder="1" applyAlignment="1">
      <alignment horizontal="center" vertical="center"/>
    </xf>
    <xf numFmtId="0" fontId="67" fillId="28" borderId="0" xfId="35" applyFont="1" applyFill="1" applyAlignment="1" applyProtection="1">
      <alignment horizontal="center" vertical="center"/>
    </xf>
    <xf numFmtId="0" fontId="29" fillId="28" borderId="0" xfId="35" applyFont="1" applyFill="1" applyAlignment="1" applyProtection="1"/>
    <xf numFmtId="0" fontId="24" fillId="0" borderId="20" xfId="58" applyFont="1" applyFill="1" applyBorder="1"/>
    <xf numFmtId="0" fontId="25" fillId="0" borderId="0" xfId="49" applyFont="1" applyFill="1" applyBorder="1" applyAlignment="1">
      <alignment horizontal="center"/>
    </xf>
    <xf numFmtId="0" fontId="24" fillId="0" borderId="0" xfId="58" applyFont="1" applyBorder="1" applyAlignment="1">
      <alignment horizontal="center"/>
    </xf>
    <xf numFmtId="0" fontId="24" fillId="0" borderId="0" xfId="49" applyNumberFormat="1" applyFont="1" applyFill="1" applyBorder="1" applyAlignment="1" applyProtection="1">
      <alignment horizontal="center"/>
    </xf>
    <xf numFmtId="0" fontId="24" fillId="0" borderId="0" xfId="58" applyFont="1" applyFill="1" applyBorder="1" applyAlignment="1">
      <alignment horizontal="center"/>
    </xf>
    <xf numFmtId="0" fontId="25" fillId="0" borderId="19" xfId="49" applyFont="1" applyFill="1" applyBorder="1" applyAlignment="1">
      <alignment horizontal="center"/>
    </xf>
    <xf numFmtId="0" fontId="24" fillId="0" borderId="20" xfId="58" applyFont="1" applyFill="1" applyBorder="1" applyAlignment="1">
      <alignment horizontal="center" vertical="center"/>
    </xf>
    <xf numFmtId="0" fontId="24" fillId="0" borderId="59" xfId="0" applyFont="1" applyBorder="1" applyAlignment="1">
      <alignment horizontal="center" vertical="center" wrapText="1"/>
    </xf>
    <xf numFmtId="0" fontId="24" fillId="0" borderId="92" xfId="0" applyFont="1" applyBorder="1" applyAlignment="1">
      <alignment horizontal="center" vertical="center" wrapText="1"/>
    </xf>
    <xf numFmtId="0" fontId="24" fillId="0" borderId="20" xfId="58" applyFont="1" applyFill="1" applyBorder="1" applyAlignment="1">
      <alignment horizontal="center" wrapText="1"/>
    </xf>
    <xf numFmtId="167" fontId="25" fillId="0" borderId="14" xfId="74" applyNumberFormat="1" applyFont="1" applyFill="1" applyBorder="1" applyAlignment="1">
      <alignment horizontal="center" wrapText="1"/>
    </xf>
    <xf numFmtId="167" fontId="25" fillId="0" borderId="0" xfId="74" applyNumberFormat="1" applyFont="1" applyFill="1" applyBorder="1" applyAlignment="1">
      <alignment horizontal="center" wrapText="1"/>
    </xf>
    <xf numFmtId="167" fontId="25" fillId="0" borderId="61" xfId="74" applyNumberFormat="1" applyFont="1" applyFill="1" applyBorder="1" applyAlignment="1">
      <alignment horizontal="center" wrapText="1"/>
    </xf>
    <xf numFmtId="167" fontId="25" fillId="0" borderId="19" xfId="74" applyNumberFormat="1" applyFont="1" applyFill="1" applyBorder="1" applyAlignment="1">
      <alignment horizontal="center" wrapText="1"/>
    </xf>
    <xf numFmtId="167" fontId="25" fillId="0" borderId="0" xfId="58" applyNumberFormat="1" applyFont="1" applyFill="1" applyBorder="1" applyAlignment="1">
      <alignment horizontal="center"/>
    </xf>
    <xf numFmtId="167" fontId="25" fillId="0" borderId="0" xfId="74" applyNumberFormat="1" applyFont="1" applyFill="1" applyBorder="1" applyAlignment="1">
      <alignment horizontal="center"/>
    </xf>
    <xf numFmtId="167" fontId="25" fillId="0" borderId="19" xfId="74" applyNumberFormat="1" applyFont="1" applyFill="1" applyBorder="1" applyAlignment="1">
      <alignment horizontal="center"/>
    </xf>
    <xf numFmtId="167" fontId="25" fillId="0" borderId="22" xfId="74" applyNumberFormat="1" applyFont="1" applyFill="1" applyBorder="1" applyAlignment="1">
      <alignment horizontal="center" wrapText="1"/>
    </xf>
    <xf numFmtId="167" fontId="25" fillId="0" borderId="21" xfId="74" applyNumberFormat="1" applyFont="1" applyFill="1" applyBorder="1" applyAlignment="1">
      <alignment horizontal="center" wrapText="1"/>
    </xf>
    <xf numFmtId="0" fontId="24" fillId="0" borderId="30" xfId="58" applyFont="1" applyFill="1" applyBorder="1" applyAlignment="1">
      <alignment horizontal="center" wrapText="1"/>
    </xf>
    <xf numFmtId="167" fontId="25" fillId="0" borderId="27" xfId="74" applyNumberFormat="1" applyFont="1" applyFill="1" applyBorder="1" applyAlignment="1">
      <alignment horizontal="center" wrapText="1"/>
    </xf>
    <xf numFmtId="167" fontId="25" fillId="0" borderId="26" xfId="74" applyNumberFormat="1" applyFont="1" applyFill="1" applyBorder="1" applyAlignment="1">
      <alignment horizontal="center" wrapText="1"/>
    </xf>
    <xf numFmtId="0" fontId="24" fillId="0" borderId="25" xfId="58" applyFont="1" applyFill="1" applyBorder="1" applyAlignment="1">
      <alignment horizontal="center" wrapText="1"/>
    </xf>
    <xf numFmtId="0" fontId="24" fillId="0" borderId="20" xfId="58" applyFont="1" applyFill="1" applyBorder="1" applyAlignment="1">
      <alignment horizontal="center"/>
    </xf>
    <xf numFmtId="167" fontId="24" fillId="0" borderId="0" xfId="58" applyNumberFormat="1" applyFont="1" applyFill="1" applyBorder="1" applyAlignment="1">
      <alignment horizontal="center"/>
    </xf>
    <xf numFmtId="0" fontId="24" fillId="0" borderId="30" xfId="58" applyFont="1" applyFill="1" applyBorder="1" applyAlignment="1">
      <alignment horizontal="center"/>
    </xf>
    <xf numFmtId="167" fontId="25" fillId="0" borderId="27" xfId="58" applyNumberFormat="1" applyFont="1" applyFill="1" applyBorder="1" applyAlignment="1">
      <alignment horizontal="center"/>
    </xf>
    <xf numFmtId="167" fontId="25" fillId="0" borderId="27" xfId="74" applyNumberFormat="1" applyFont="1" applyFill="1" applyBorder="1" applyAlignment="1">
      <alignment horizontal="center"/>
    </xf>
    <xf numFmtId="167" fontId="25" fillId="0" borderId="26" xfId="74" applyNumberFormat="1" applyFont="1" applyFill="1" applyBorder="1" applyAlignment="1">
      <alignment horizontal="center"/>
    </xf>
    <xf numFmtId="0" fontId="24" fillId="0" borderId="25" xfId="58" applyFont="1" applyFill="1" applyBorder="1" applyAlignment="1">
      <alignment horizontal="center"/>
    </xf>
    <xf numFmtId="167" fontId="25" fillId="0" borderId="22" xfId="58" applyNumberFormat="1" applyFont="1" applyFill="1" applyBorder="1" applyAlignment="1">
      <alignment horizontal="center"/>
    </xf>
    <xf numFmtId="167" fontId="25" fillId="0" borderId="22" xfId="74" applyNumberFormat="1" applyFont="1" applyFill="1" applyBorder="1" applyAlignment="1">
      <alignment horizontal="center"/>
    </xf>
    <xf numFmtId="167" fontId="25" fillId="0" borderId="21" xfId="74" applyNumberFormat="1" applyFont="1" applyFill="1" applyBorder="1" applyAlignment="1">
      <alignment horizontal="center"/>
    </xf>
    <xf numFmtId="167" fontId="24" fillId="0" borderId="27" xfId="58" applyNumberFormat="1" applyFont="1" applyFill="1" applyBorder="1" applyAlignment="1">
      <alignment horizontal="center"/>
    </xf>
    <xf numFmtId="167" fontId="24" fillId="0" borderId="22" xfId="58" applyNumberFormat="1" applyFont="1" applyFill="1" applyBorder="1" applyAlignment="1">
      <alignment horizontal="center"/>
    </xf>
    <xf numFmtId="0" fontId="25" fillId="0" borderId="20" xfId="58" applyFont="1" applyFill="1" applyBorder="1"/>
    <xf numFmtId="0" fontId="25" fillId="0" borderId="20" xfId="58" applyFont="1" applyFill="1" applyBorder="1" applyAlignment="1">
      <alignment horizontal="center" vertical="center"/>
    </xf>
    <xf numFmtId="0" fontId="25" fillId="0" borderId="20" xfId="58" applyFont="1" applyFill="1" applyBorder="1" applyAlignment="1">
      <alignment horizontal="center" wrapText="1"/>
    </xf>
    <xf numFmtId="0" fontId="25" fillId="0" borderId="25" xfId="58" applyFont="1" applyFill="1" applyBorder="1" applyAlignment="1">
      <alignment horizontal="center" wrapText="1"/>
    </xf>
    <xf numFmtId="0" fontId="25" fillId="0" borderId="30" xfId="58" applyFont="1" applyFill="1" applyBorder="1" applyAlignment="1">
      <alignment horizontal="center" wrapText="1"/>
    </xf>
    <xf numFmtId="0" fontId="25" fillId="0" borderId="20" xfId="58" applyFont="1" applyFill="1" applyBorder="1" applyAlignment="1">
      <alignment horizontal="center"/>
    </xf>
    <xf numFmtId="0" fontId="25" fillId="0" borderId="30" xfId="58" applyFont="1" applyFill="1" applyBorder="1" applyAlignment="1">
      <alignment horizontal="center"/>
    </xf>
    <xf numFmtId="0" fontId="25" fillId="0" borderId="25" xfId="58" applyFont="1" applyFill="1" applyBorder="1" applyAlignment="1">
      <alignment horizontal="center"/>
    </xf>
    <xf numFmtId="167" fontId="67" fillId="0" borderId="89" xfId="74" applyNumberFormat="1" applyFont="1" applyFill="1" applyBorder="1" applyAlignment="1">
      <alignment horizontal="center" vertical="center" wrapText="1"/>
    </xf>
    <xf numFmtId="167" fontId="67" fillId="0" borderId="90" xfId="74" applyNumberFormat="1" applyFont="1" applyFill="1" applyBorder="1" applyAlignment="1">
      <alignment horizontal="center" wrapText="1"/>
    </xf>
    <xf numFmtId="167" fontId="67" fillId="0" borderId="68" xfId="74" applyNumberFormat="1" applyFont="1" applyFill="1" applyBorder="1" applyAlignment="1">
      <alignment horizontal="center" wrapText="1"/>
    </xf>
    <xf numFmtId="167" fontId="67" fillId="0" borderId="68" xfId="58" applyNumberFormat="1" applyFont="1" applyFill="1" applyBorder="1" applyAlignment="1">
      <alignment horizontal="center"/>
    </xf>
    <xf numFmtId="167" fontId="67" fillId="0" borderId="69" xfId="74" applyNumberFormat="1" applyFont="1" applyFill="1" applyBorder="1" applyAlignment="1">
      <alignment horizontal="center" wrapText="1"/>
    </xf>
    <xf numFmtId="167" fontId="67" fillId="0" borderId="70" xfId="74" applyNumberFormat="1" applyFont="1" applyFill="1" applyBorder="1" applyAlignment="1">
      <alignment horizontal="center" wrapText="1"/>
    </xf>
    <xf numFmtId="167" fontId="67" fillId="0" borderId="70" xfId="58" applyNumberFormat="1" applyFont="1" applyFill="1" applyBorder="1" applyAlignment="1">
      <alignment horizontal="center"/>
    </xf>
    <xf numFmtId="167" fontId="67" fillId="0" borderId="69" xfId="58" applyNumberFormat="1" applyFont="1" applyFill="1" applyBorder="1" applyAlignment="1">
      <alignment horizontal="center"/>
    </xf>
    <xf numFmtId="167" fontId="67" fillId="0" borderId="69" xfId="74" applyNumberFormat="1" applyFont="1" applyFill="1" applyBorder="1" applyAlignment="1">
      <alignment horizontal="center"/>
    </xf>
    <xf numFmtId="167" fontId="67" fillId="0" borderId="68" xfId="74" applyNumberFormat="1" applyFont="1" applyFill="1" applyBorder="1" applyAlignment="1">
      <alignment horizontal="center"/>
    </xf>
    <xf numFmtId="0" fontId="64" fillId="0" borderId="71" xfId="58" applyFont="1" applyBorder="1"/>
    <xf numFmtId="0" fontId="64" fillId="0" borderId="53" xfId="58" applyFont="1" applyBorder="1"/>
    <xf numFmtId="0" fontId="24" fillId="0" borderId="38" xfId="41" applyFont="1" applyBorder="1" applyAlignment="1">
      <alignment horizontal="center" vertical="center" wrapText="1"/>
    </xf>
    <xf numFmtId="167" fontId="68" fillId="0" borderId="0" xfId="58" applyNumberFormat="1" applyFont="1" applyFill="1" applyBorder="1" applyAlignment="1">
      <alignment horizontal="center"/>
    </xf>
    <xf numFmtId="0" fontId="25" fillId="23" borderId="0" xfId="35" applyFont="1" applyFill="1" applyAlignment="1" applyProtection="1"/>
    <xf numFmtId="0" fontId="25" fillId="28" borderId="0" xfId="35" applyFont="1" applyFill="1" applyAlignment="1" applyProtection="1"/>
    <xf numFmtId="0" fontId="28" fillId="0" borderId="72" xfId="57" applyFont="1" applyBorder="1" applyAlignment="1">
      <alignment horizontal="center" vertical="center" wrapText="1"/>
    </xf>
    <xf numFmtId="167" fontId="62" fillId="0" borderId="48" xfId="73" applyNumberFormat="1" applyFont="1" applyBorder="1" applyAlignment="1">
      <alignment horizontal="center"/>
    </xf>
    <xf numFmtId="167" fontId="62" fillId="0" borderId="11" xfId="73" applyNumberFormat="1" applyFont="1" applyBorder="1" applyAlignment="1">
      <alignment horizontal="center"/>
    </xf>
    <xf numFmtId="167" fontId="62" fillId="0" borderId="49" xfId="73" applyNumberFormat="1" applyFont="1" applyFill="1" applyBorder="1" applyAlignment="1">
      <alignment horizontal="center"/>
    </xf>
    <xf numFmtId="167" fontId="62" fillId="0" borderId="48" xfId="73" applyNumberFormat="1" applyFont="1" applyFill="1" applyBorder="1" applyAlignment="1">
      <alignment horizontal="center"/>
    </xf>
    <xf numFmtId="0" fontId="77" fillId="0" borderId="73" xfId="57" applyFont="1" applyBorder="1" applyAlignment="1">
      <alignment horizontal="center" vertical="center" wrapText="1"/>
    </xf>
    <xf numFmtId="0" fontId="64" fillId="0" borderId="43" xfId="57" applyFont="1" applyBorder="1" applyAlignment="1">
      <alignment horizontal="center" vertical="center" wrapText="1"/>
    </xf>
    <xf numFmtId="167" fontId="67" fillId="0" borderId="29" xfId="73" applyNumberFormat="1" applyFont="1" applyBorder="1" applyAlignment="1">
      <alignment horizontal="center"/>
    </xf>
    <xf numFmtId="167" fontId="62" fillId="0" borderId="17" xfId="72" applyNumberFormat="1" applyFont="1" applyBorder="1" applyAlignment="1">
      <alignment horizontal="center"/>
    </xf>
    <xf numFmtId="0" fontId="77" fillId="0" borderId="37" xfId="1" applyFont="1" applyBorder="1" applyAlignment="1">
      <alignment horizontal="center" vertical="center" wrapText="1"/>
    </xf>
    <xf numFmtId="167" fontId="64" fillId="0" borderId="28" xfId="89" applyNumberFormat="1" applyFont="1" applyBorder="1" applyAlignment="1">
      <alignment horizontal="center"/>
    </xf>
    <xf numFmtId="167" fontId="64" fillId="0" borderId="12" xfId="89" applyNumberFormat="1" applyFont="1" applyBorder="1" applyAlignment="1">
      <alignment horizontal="center"/>
    </xf>
    <xf numFmtId="167" fontId="64" fillId="0" borderId="23" xfId="89" applyNumberFormat="1" applyFont="1" applyBorder="1" applyAlignment="1">
      <alignment horizontal="center"/>
    </xf>
    <xf numFmtId="167" fontId="64" fillId="0" borderId="52" xfId="89" applyNumberFormat="1" applyFont="1" applyBorder="1" applyAlignment="1">
      <alignment horizontal="center"/>
    </xf>
    <xf numFmtId="9" fontId="52" fillId="0" borderId="27" xfId="89" applyFont="1" applyFill="1" applyBorder="1" applyAlignment="1">
      <alignment horizontal="center"/>
    </xf>
    <xf numFmtId="9" fontId="52" fillId="0" borderId="26" xfId="89" applyFont="1" applyFill="1" applyBorder="1" applyAlignment="1">
      <alignment horizontal="center"/>
    </xf>
    <xf numFmtId="9" fontId="52" fillId="0" borderId="19" xfId="89" applyFont="1" applyFill="1" applyBorder="1" applyAlignment="1">
      <alignment horizontal="center"/>
    </xf>
    <xf numFmtId="9" fontId="52" fillId="0" borderId="21" xfId="89" applyFont="1" applyFill="1" applyBorder="1" applyAlignment="1">
      <alignment horizontal="center"/>
    </xf>
    <xf numFmtId="9" fontId="52" fillId="0" borderId="16" xfId="89" applyFont="1" applyFill="1" applyBorder="1" applyAlignment="1">
      <alignment horizontal="center"/>
    </xf>
    <xf numFmtId="9" fontId="52" fillId="0" borderId="15" xfId="89" applyFont="1" applyFill="1" applyBorder="1" applyAlignment="1">
      <alignment horizontal="center"/>
    </xf>
    <xf numFmtId="0" fontId="77" fillId="0" borderId="38" xfId="57" applyFont="1" applyBorder="1" applyAlignment="1">
      <alignment horizontal="center" vertical="center" wrapText="1"/>
    </xf>
    <xf numFmtId="9" fontId="52" fillId="0" borderId="0" xfId="89" applyFont="1" applyBorder="1"/>
    <xf numFmtId="9" fontId="52" fillId="0" borderId="0" xfId="89" applyFont="1" applyBorder="1" applyAlignment="1">
      <alignment horizontal="center"/>
    </xf>
    <xf numFmtId="167" fontId="52" fillId="0" borderId="29" xfId="72" applyNumberFormat="1" applyFont="1" applyFill="1" applyBorder="1" applyAlignment="1">
      <alignment horizontal="center"/>
    </xf>
    <xf numFmtId="167" fontId="52" fillId="0" borderId="9" xfId="72" applyNumberFormat="1" applyFont="1" applyFill="1" applyBorder="1" applyAlignment="1">
      <alignment horizontal="center"/>
    </xf>
    <xf numFmtId="167" fontId="52" fillId="0" borderId="24" xfId="72" applyNumberFormat="1" applyFont="1" applyFill="1" applyBorder="1" applyAlignment="1">
      <alignment horizontal="center"/>
    </xf>
    <xf numFmtId="0" fontId="52" fillId="0" borderId="32" xfId="57" applyFont="1" applyBorder="1"/>
    <xf numFmtId="0" fontId="52" fillId="0" borderId="27" xfId="57" applyFont="1" applyBorder="1" applyAlignment="1">
      <alignment horizontal="center"/>
    </xf>
    <xf numFmtId="0" fontId="52" fillId="0" borderId="0" xfId="57" applyFont="1" applyBorder="1" applyAlignment="1">
      <alignment horizontal="center"/>
    </xf>
    <xf numFmtId="0" fontId="52" fillId="0" borderId="22" xfId="57" applyFont="1" applyBorder="1" applyAlignment="1">
      <alignment horizontal="center"/>
    </xf>
    <xf numFmtId="0" fontId="52" fillId="0" borderId="16" xfId="57" applyFont="1" applyBorder="1" applyAlignment="1">
      <alignment horizontal="center"/>
    </xf>
    <xf numFmtId="0" fontId="24" fillId="0" borderId="37" xfId="57" applyFont="1" applyBorder="1" applyAlignment="1">
      <alignment wrapText="1"/>
    </xf>
    <xf numFmtId="3" fontId="52" fillId="0" borderId="27" xfId="57" applyNumberFormat="1" applyFont="1" applyBorder="1" applyAlignment="1">
      <alignment horizontal="center"/>
    </xf>
    <xf numFmtId="3" fontId="52" fillId="0" borderId="0" xfId="57" applyNumberFormat="1" applyFont="1" applyBorder="1" applyAlignment="1">
      <alignment horizontal="center"/>
    </xf>
    <xf numFmtId="3" fontId="67" fillId="0" borderId="28" xfId="73" applyNumberFormat="1" applyFont="1" applyBorder="1" applyAlignment="1">
      <alignment horizontal="center"/>
    </xf>
    <xf numFmtId="3" fontId="67" fillId="0" borderId="29" xfId="73" applyNumberFormat="1" applyFont="1" applyFill="1" applyBorder="1" applyAlignment="1">
      <alignment horizontal="center"/>
    </xf>
    <xf numFmtId="3" fontId="34" fillId="0" borderId="0" xfId="0" applyNumberFormat="1" applyFont="1" applyBorder="1"/>
    <xf numFmtId="3" fontId="67" fillId="0" borderId="29" xfId="73" applyNumberFormat="1" applyFont="1" applyBorder="1" applyAlignment="1">
      <alignment horizontal="center"/>
    </xf>
    <xf numFmtId="3" fontId="62" fillId="0" borderId="27" xfId="73" applyNumberFormat="1" applyFont="1" applyBorder="1" applyAlignment="1">
      <alignment horizontal="center"/>
    </xf>
    <xf numFmtId="3" fontId="67" fillId="0" borderId="12" xfId="73" applyNumberFormat="1" applyFont="1" applyBorder="1" applyAlignment="1">
      <alignment horizontal="center"/>
    </xf>
    <xf numFmtId="3" fontId="67" fillId="0" borderId="9" xfId="73" applyNumberFormat="1" applyFont="1" applyFill="1" applyBorder="1" applyAlignment="1">
      <alignment horizontal="center"/>
    </xf>
    <xf numFmtId="3" fontId="67" fillId="0" borderId="9" xfId="73" applyNumberFormat="1" applyFont="1" applyBorder="1" applyAlignment="1">
      <alignment horizontal="center"/>
    </xf>
    <xf numFmtId="3" fontId="62" fillId="0" borderId="0" xfId="73" applyNumberFormat="1" applyFont="1" applyBorder="1" applyAlignment="1">
      <alignment horizontal="center"/>
    </xf>
    <xf numFmtId="3" fontId="67" fillId="0" borderId="12" xfId="73" applyNumberFormat="1" applyFont="1" applyFill="1" applyBorder="1" applyAlignment="1">
      <alignment horizontal="center"/>
    </xf>
    <xf numFmtId="3" fontId="29" fillId="0" borderId="0" xfId="73" applyNumberFormat="1" applyFont="1" applyFill="1" applyBorder="1" applyAlignment="1">
      <alignment horizontal="center"/>
    </xf>
    <xf numFmtId="3" fontId="62" fillId="0" borderId="0" xfId="73" applyNumberFormat="1" applyFont="1" applyFill="1" applyBorder="1" applyAlignment="1">
      <alignment horizontal="center"/>
    </xf>
    <xf numFmtId="3" fontId="67" fillId="0" borderId="23" xfId="73" applyNumberFormat="1" applyFont="1" applyFill="1" applyBorder="1" applyAlignment="1">
      <alignment horizontal="center"/>
    </xf>
    <xf numFmtId="3" fontId="67" fillId="0" borderId="24" xfId="73" applyNumberFormat="1" applyFont="1" applyFill="1" applyBorder="1" applyAlignment="1">
      <alignment horizontal="center"/>
    </xf>
    <xf numFmtId="3" fontId="29" fillId="0" borderId="22" xfId="73" applyNumberFormat="1" applyFont="1" applyFill="1" applyBorder="1" applyAlignment="1">
      <alignment horizontal="center"/>
    </xf>
    <xf numFmtId="3" fontId="62" fillId="0" borderId="22" xfId="73" applyNumberFormat="1" applyFont="1" applyFill="1" applyBorder="1" applyAlignment="1">
      <alignment horizontal="center"/>
    </xf>
    <xf numFmtId="3" fontId="67" fillId="0" borderId="28" xfId="73" applyNumberFormat="1" applyFont="1" applyFill="1" applyBorder="1" applyAlignment="1">
      <alignment horizontal="center"/>
    </xf>
    <xf numFmtId="3" fontId="29" fillId="0" borderId="27" xfId="73" applyNumberFormat="1" applyFont="1" applyFill="1" applyBorder="1" applyAlignment="1">
      <alignment horizontal="center"/>
    </xf>
    <xf numFmtId="3" fontId="62" fillId="0" borderId="27" xfId="73" applyNumberFormat="1" applyFont="1" applyFill="1" applyBorder="1" applyAlignment="1">
      <alignment horizontal="center"/>
    </xf>
    <xf numFmtId="3" fontId="62" fillId="0" borderId="12" xfId="73" applyNumberFormat="1" applyFont="1" applyFill="1" applyBorder="1" applyAlignment="1">
      <alignment horizontal="center"/>
    </xf>
    <xf numFmtId="3" fontId="62" fillId="0" borderId="9" xfId="73" applyNumberFormat="1" applyFont="1" applyFill="1" applyBorder="1" applyAlignment="1">
      <alignment horizontal="center"/>
    </xf>
    <xf numFmtId="3" fontId="62" fillId="0" borderId="52" xfId="72" applyNumberFormat="1" applyFont="1" applyBorder="1" applyAlignment="1">
      <alignment horizontal="center"/>
    </xf>
    <xf numFmtId="3" fontId="62" fillId="0" borderId="17" xfId="73" applyNumberFormat="1" applyFont="1" applyBorder="1" applyAlignment="1">
      <alignment horizontal="center"/>
    </xf>
    <xf numFmtId="3" fontId="52" fillId="0" borderId="22" xfId="57" applyNumberFormat="1" applyFont="1" applyBorder="1" applyAlignment="1">
      <alignment horizontal="center"/>
    </xf>
    <xf numFmtId="3" fontId="52" fillId="0" borderId="16" xfId="57" applyNumberFormat="1" applyFont="1" applyBorder="1" applyAlignment="1">
      <alignment horizontal="center"/>
    </xf>
    <xf numFmtId="0" fontId="52" fillId="0" borderId="34" xfId="57" applyFont="1" applyBorder="1"/>
    <xf numFmtId="167" fontId="64" fillId="0" borderId="28" xfId="72" applyNumberFormat="1" applyFont="1" applyFill="1" applyBorder="1" applyAlignment="1">
      <alignment horizontal="center"/>
    </xf>
    <xf numFmtId="167" fontId="64" fillId="0" borderId="12" xfId="72" applyNumberFormat="1" applyFont="1" applyFill="1" applyBorder="1" applyAlignment="1">
      <alignment horizontal="center"/>
    </xf>
    <xf numFmtId="167" fontId="64" fillId="0" borderId="23" xfId="72" applyNumberFormat="1" applyFont="1" applyFill="1" applyBorder="1" applyAlignment="1">
      <alignment horizontal="center"/>
    </xf>
    <xf numFmtId="0" fontId="23" fillId="0" borderId="38" xfId="41" applyFont="1" applyBorder="1" applyAlignment="1">
      <alignment horizontal="center" vertical="center" wrapText="1"/>
    </xf>
    <xf numFmtId="0" fontId="23" fillId="0" borderId="42" xfId="41" applyFont="1" applyBorder="1" applyAlignment="1">
      <alignment horizontal="center" vertical="center" wrapText="1"/>
    </xf>
    <xf numFmtId="0" fontId="22" fillId="0" borderId="42" xfId="41" applyFont="1" applyBorder="1" applyAlignment="1">
      <alignment horizontal="center" vertical="center" wrapText="1"/>
    </xf>
    <xf numFmtId="0" fontId="65" fillId="0" borderId="0" xfId="41" applyFont="1" applyBorder="1" applyAlignment="1">
      <alignment horizontal="center"/>
    </xf>
    <xf numFmtId="0" fontId="22" fillId="0" borderId="41" xfId="41" applyFont="1" applyBorder="1" applyAlignment="1">
      <alignment horizontal="center" vertical="center" wrapText="1"/>
    </xf>
    <xf numFmtId="167" fontId="28" fillId="0" borderId="21" xfId="89" applyNumberFormat="1" applyFont="1" applyBorder="1" applyAlignment="1">
      <alignment horizontal="center"/>
    </xf>
    <xf numFmtId="167" fontId="28" fillId="0" borderId="19" xfId="89" applyNumberFormat="1" applyFont="1" applyBorder="1" applyAlignment="1">
      <alignment horizontal="center"/>
    </xf>
    <xf numFmtId="3" fontId="64" fillId="0" borderId="19" xfId="75" applyNumberFormat="1" applyFont="1" applyBorder="1" applyAlignment="1">
      <alignment horizontal="center"/>
    </xf>
    <xf numFmtId="3" fontId="64" fillId="0" borderId="15" xfId="75" applyNumberFormat="1" applyFont="1" applyBorder="1" applyAlignment="1">
      <alignment horizontal="center"/>
    </xf>
    <xf numFmtId="0" fontId="22" fillId="0" borderId="0" xfId="41" applyFont="1" applyBorder="1" applyAlignment="1">
      <alignment wrapText="1"/>
    </xf>
    <xf numFmtId="0" fontId="52" fillId="0" borderId="0" xfId="41" applyBorder="1" applyAlignment="1">
      <alignment wrapText="1"/>
    </xf>
    <xf numFmtId="0" fontId="28" fillId="0" borderId="0" xfId="41" applyFont="1" applyBorder="1" applyAlignment="1">
      <alignment horizontal="center" vertical="center" wrapText="1"/>
    </xf>
    <xf numFmtId="0" fontId="22" fillId="0" borderId="0" xfId="41" applyFont="1" applyBorder="1" applyAlignment="1">
      <alignment horizontal="center" vertical="center" wrapText="1"/>
    </xf>
    <xf numFmtId="4" fontId="52" fillId="0" borderId="0" xfId="41" applyNumberFormat="1"/>
    <xf numFmtId="3" fontId="52" fillId="0" borderId="0" xfId="41" applyNumberFormat="1"/>
    <xf numFmtId="170" fontId="52" fillId="0" borderId="76" xfId="41" applyNumberFormat="1" applyBorder="1" applyAlignment="1">
      <alignment horizontal="center"/>
    </xf>
    <xf numFmtId="0" fontId="78" fillId="0" borderId="79" xfId="0" applyFont="1" applyBorder="1" applyAlignment="1">
      <alignment horizontal="center"/>
    </xf>
    <xf numFmtId="0" fontId="78" fillId="0" borderId="76" xfId="0" applyFont="1" applyBorder="1" applyAlignment="1">
      <alignment horizontal="center"/>
    </xf>
    <xf numFmtId="170" fontId="78" fillId="0" borderId="76" xfId="0" applyNumberFormat="1" applyFont="1" applyBorder="1" applyAlignment="1">
      <alignment horizontal="center"/>
    </xf>
    <xf numFmtId="167" fontId="80" fillId="0" borderId="10" xfId="74" applyNumberFormat="1" applyFont="1" applyFill="1" applyBorder="1" applyAlignment="1">
      <alignment horizontal="center" vertical="center" wrapText="1"/>
    </xf>
    <xf numFmtId="0" fontId="65" fillId="0" borderId="0" xfId="58" applyFont="1" applyFill="1" applyAlignment="1">
      <alignment horizontal="center"/>
    </xf>
    <xf numFmtId="0" fontId="81" fillId="0" borderId="0" xfId="1" applyFont="1" applyAlignment="1">
      <alignment horizontal="center"/>
    </xf>
    <xf numFmtId="0" fontId="65" fillId="0" borderId="37" xfId="58" applyFont="1" applyFill="1" applyBorder="1" applyAlignment="1">
      <alignment horizontal="center"/>
    </xf>
    <xf numFmtId="0" fontId="53" fillId="0" borderId="37" xfId="49" applyFont="1" applyFill="1" applyBorder="1" applyAlignment="1">
      <alignment horizontal="center"/>
    </xf>
    <xf numFmtId="0" fontId="53" fillId="0" borderId="36" xfId="49" applyFont="1" applyFill="1" applyBorder="1" applyAlignment="1">
      <alignment horizontal="center"/>
    </xf>
    <xf numFmtId="0" fontId="25" fillId="0" borderId="0" xfId="1" applyFont="1"/>
    <xf numFmtId="0" fontId="25" fillId="0" borderId="0" xfId="1" applyFont="1" applyAlignment="1">
      <alignment vertical="center"/>
    </xf>
    <xf numFmtId="0" fontId="25" fillId="0" borderId="0" xfId="1" applyFont="1" applyAlignment="1">
      <alignment vertical="center" wrapText="1"/>
    </xf>
    <xf numFmtId="0" fontId="21" fillId="0" borderId="0" xfId="0" applyFont="1" applyBorder="1" applyAlignment="1">
      <alignment horizontal="center" vertical="center" wrapText="1"/>
    </xf>
    <xf numFmtId="3" fontId="21" fillId="0" borderId="0" xfId="0" applyNumberFormat="1" applyFont="1" applyBorder="1" applyAlignment="1">
      <alignment horizontal="center"/>
    </xf>
    <xf numFmtId="0" fontId="21" fillId="0" borderId="12" xfId="0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/>
    </xf>
    <xf numFmtId="0" fontId="25" fillId="0" borderId="0" xfId="1" applyFont="1" applyBorder="1"/>
    <xf numFmtId="0" fontId="25" fillId="0" borderId="19" xfId="1" applyFont="1" applyBorder="1"/>
    <xf numFmtId="0" fontId="25" fillId="0" borderId="20" xfId="1" applyFont="1" applyBorder="1"/>
    <xf numFmtId="0" fontId="25" fillId="0" borderId="20" xfId="1" applyFont="1" applyBorder="1" applyAlignment="1">
      <alignment vertical="center"/>
    </xf>
    <xf numFmtId="3" fontId="21" fillId="0" borderId="52" xfId="0" applyNumberFormat="1" applyFont="1" applyBorder="1" applyAlignment="1">
      <alignment horizontal="center"/>
    </xf>
    <xf numFmtId="3" fontId="21" fillId="0" borderId="16" xfId="0" applyNumberFormat="1" applyFont="1" applyBorder="1" applyAlignment="1">
      <alignment horizontal="center"/>
    </xf>
    <xf numFmtId="0" fontId="64" fillId="0" borderId="11" xfId="0" applyFont="1" applyBorder="1" applyAlignment="1">
      <alignment horizontal="center" vertical="center" wrapText="1"/>
    </xf>
    <xf numFmtId="167" fontId="64" fillId="0" borderId="11" xfId="89" applyNumberFormat="1" applyFont="1" applyBorder="1" applyAlignment="1">
      <alignment horizontal="center"/>
    </xf>
    <xf numFmtId="167" fontId="64" fillId="0" borderId="65" xfId="89" applyNumberFormat="1" applyFont="1" applyBorder="1" applyAlignment="1">
      <alignment horizontal="center"/>
    </xf>
    <xf numFmtId="0" fontId="64" fillId="0" borderId="20" xfId="0" applyFont="1" applyBorder="1" applyAlignment="1">
      <alignment vertical="center" wrapText="1"/>
    </xf>
    <xf numFmtId="0" fontId="64" fillId="0" borderId="20" xfId="0" applyFont="1" applyBorder="1" applyAlignment="1">
      <alignment horizontal="center"/>
    </xf>
    <xf numFmtId="169" fontId="64" fillId="0" borderId="20" xfId="0" applyNumberFormat="1" applyFont="1" applyBorder="1" applyAlignment="1">
      <alignment horizontal="center"/>
    </xf>
    <xf numFmtId="2" fontId="64" fillId="0" borderId="20" xfId="0" applyNumberFormat="1" applyFont="1" applyBorder="1" applyAlignment="1">
      <alignment horizontal="center"/>
    </xf>
    <xf numFmtId="170" fontId="64" fillId="0" borderId="20" xfId="0" applyNumberFormat="1" applyFont="1" applyBorder="1" applyAlignment="1">
      <alignment horizontal="center"/>
    </xf>
    <xf numFmtId="170" fontId="64" fillId="0" borderId="18" xfId="0" applyNumberFormat="1" applyFont="1" applyBorder="1" applyAlignment="1">
      <alignment horizontal="center"/>
    </xf>
    <xf numFmtId="0" fontId="25" fillId="0" borderId="35" xfId="1" applyFont="1" applyBorder="1"/>
    <xf numFmtId="0" fontId="81" fillId="0" borderId="0" xfId="1" applyFont="1" applyBorder="1" applyAlignment="1">
      <alignment horizontal="center"/>
    </xf>
    <xf numFmtId="0" fontId="65" fillId="0" borderId="36" xfId="58" applyFont="1" applyFill="1" applyBorder="1" applyAlignment="1">
      <alignment horizontal="center"/>
    </xf>
    <xf numFmtId="0" fontId="64" fillId="0" borderId="19" xfId="0" applyFont="1" applyBorder="1" applyAlignment="1">
      <alignment horizontal="center" vertical="center" wrapText="1"/>
    </xf>
    <xf numFmtId="167" fontId="64" fillId="0" borderId="19" xfId="89" applyNumberFormat="1" applyFont="1" applyBorder="1" applyAlignment="1">
      <alignment horizontal="center"/>
    </xf>
    <xf numFmtId="167" fontId="64" fillId="0" borderId="15" xfId="89" applyNumberFormat="1" applyFont="1" applyBorder="1" applyAlignment="1">
      <alignment horizontal="center"/>
    </xf>
    <xf numFmtId="0" fontId="65" fillId="0" borderId="20" xfId="58" applyFont="1" applyFill="1" applyBorder="1" applyAlignment="1">
      <alignment horizontal="center"/>
    </xf>
    <xf numFmtId="0" fontId="21" fillId="0" borderId="0" xfId="57" applyFont="1" applyAlignment="1">
      <alignment wrapText="1"/>
    </xf>
    <xf numFmtId="167" fontId="61" fillId="0" borderId="0" xfId="73" applyNumberFormat="1" applyFont="1" applyAlignment="1">
      <alignment horizontal="center" wrapText="1"/>
    </xf>
    <xf numFmtId="167" fontId="61" fillId="0" borderId="0" xfId="89" applyNumberFormat="1" applyFont="1" applyAlignment="1">
      <alignment horizontal="center" wrapText="1"/>
    </xf>
    <xf numFmtId="0" fontId="53" fillId="0" borderId="0" xfId="46"/>
    <xf numFmtId="0" fontId="82" fillId="0" borderId="0" xfId="0" applyFont="1" applyAlignment="1">
      <alignment horizontal="center"/>
    </xf>
    <xf numFmtId="171" fontId="52" fillId="0" borderId="0" xfId="58" applyNumberFormat="1"/>
    <xf numFmtId="9" fontId="52" fillId="0" borderId="0" xfId="89" applyNumberFormat="1" applyFont="1"/>
    <xf numFmtId="3" fontId="35" fillId="0" borderId="0" xfId="1" applyNumberFormat="1"/>
    <xf numFmtId="0" fontId="21" fillId="0" borderId="0" xfId="57" applyFont="1" applyFill="1"/>
    <xf numFmtId="9" fontId="52" fillId="0" borderId="0" xfId="89" applyFont="1"/>
    <xf numFmtId="0" fontId="65" fillId="0" borderId="0" xfId="57" applyFont="1" applyAlignment="1">
      <alignment horizontal="center"/>
    </xf>
    <xf numFmtId="0" fontId="65" fillId="0" borderId="19" xfId="57" applyFont="1" applyBorder="1" applyAlignment="1">
      <alignment horizontal="center"/>
    </xf>
    <xf numFmtId="167" fontId="62" fillId="0" borderId="0" xfId="89" applyNumberFormat="1" applyFont="1" applyFill="1" applyBorder="1" applyAlignment="1">
      <alignment horizontal="center"/>
    </xf>
    <xf numFmtId="10" fontId="52" fillId="0" borderId="0" xfId="89" applyNumberFormat="1" applyFont="1"/>
    <xf numFmtId="167" fontId="20" fillId="0" borderId="0" xfId="74" applyNumberFormat="1" applyFont="1" applyFill="1" applyBorder="1" applyAlignment="1">
      <alignment horizontal="center" wrapText="1"/>
    </xf>
    <xf numFmtId="167" fontId="20" fillId="0" borderId="22" xfId="74" applyNumberFormat="1" applyFont="1" applyFill="1" applyBorder="1" applyAlignment="1">
      <alignment horizontal="center" wrapText="1"/>
    </xf>
    <xf numFmtId="167" fontId="20" fillId="0" borderId="27" xfId="74" applyNumberFormat="1" applyFont="1" applyFill="1" applyBorder="1" applyAlignment="1">
      <alignment horizontal="center" wrapText="1"/>
    </xf>
    <xf numFmtId="0" fontId="19" fillId="0" borderId="0" xfId="41" applyFont="1"/>
    <xf numFmtId="167" fontId="52" fillId="0" borderId="0" xfId="89" applyNumberFormat="1" applyFont="1" applyAlignment="1">
      <alignment horizontal="center"/>
    </xf>
    <xf numFmtId="0" fontId="52" fillId="0" borderId="0" xfId="41" applyAlignment="1">
      <alignment horizontal="center"/>
    </xf>
    <xf numFmtId="0" fontId="70" fillId="0" borderId="46" xfId="57" applyFont="1" applyBorder="1" applyAlignment="1">
      <alignment horizontal="center" vertical="center"/>
    </xf>
    <xf numFmtId="0" fontId="19" fillId="0" borderId="42" xfId="41" applyFont="1" applyBorder="1" applyAlignment="1">
      <alignment horizontal="center" vertical="center" wrapText="1"/>
    </xf>
    <xf numFmtId="0" fontId="19" fillId="0" borderId="41" xfId="41" applyFont="1" applyBorder="1" applyAlignment="1">
      <alignment horizontal="center" vertical="center" wrapText="1"/>
    </xf>
    <xf numFmtId="0" fontId="52" fillId="0" borderId="16" xfId="41" applyBorder="1"/>
    <xf numFmtId="0" fontId="52" fillId="0" borderId="15" xfId="41" applyBorder="1"/>
    <xf numFmtId="0" fontId="19" fillId="0" borderId="43" xfId="41" applyFont="1" applyBorder="1" applyAlignment="1">
      <alignment horizontal="center" vertical="center" wrapText="1"/>
    </xf>
    <xf numFmtId="3" fontId="52" fillId="0" borderId="9" xfId="75" applyNumberFormat="1" applyFont="1" applyBorder="1" applyAlignment="1">
      <alignment horizontal="center" wrapText="1"/>
    </xf>
    <xf numFmtId="3" fontId="24" fillId="0" borderId="9" xfId="41" applyNumberFormat="1" applyFont="1" applyFill="1" applyBorder="1" applyAlignment="1">
      <alignment horizontal="center" wrapText="1"/>
    </xf>
    <xf numFmtId="3" fontId="24" fillId="0" borderId="9" xfId="41" applyNumberFormat="1" applyFont="1" applyBorder="1" applyAlignment="1">
      <alignment horizontal="center" wrapText="1"/>
    </xf>
    <xf numFmtId="3" fontId="24" fillId="0" borderId="24" xfId="41" applyNumberFormat="1" applyFont="1" applyBorder="1" applyAlignment="1">
      <alignment horizontal="center" wrapText="1"/>
    </xf>
    <xf numFmtId="3" fontId="24" fillId="0" borderId="29" xfId="41" applyNumberFormat="1" applyFont="1" applyBorder="1" applyAlignment="1">
      <alignment horizontal="center" wrapText="1"/>
    </xf>
    <xf numFmtId="3" fontId="52" fillId="0" borderId="9" xfId="75" applyNumberFormat="1" applyFont="1" applyFill="1" applyBorder="1" applyAlignment="1">
      <alignment horizontal="center"/>
    </xf>
    <xf numFmtId="3" fontId="52" fillId="0" borderId="17" xfId="75" applyNumberFormat="1" applyFont="1" applyFill="1" applyBorder="1" applyAlignment="1">
      <alignment horizontal="center"/>
    </xf>
    <xf numFmtId="0" fontId="65" fillId="0" borderId="0" xfId="57" applyFont="1" applyBorder="1" applyAlignment="1">
      <alignment horizontal="center"/>
    </xf>
    <xf numFmtId="0" fontId="52" fillId="0" borderId="45" xfId="57" applyFont="1" applyBorder="1"/>
    <xf numFmtId="0" fontId="77" fillId="0" borderId="73" xfId="1" applyFont="1" applyBorder="1" applyAlignment="1">
      <alignment horizontal="center" vertical="center" wrapText="1"/>
    </xf>
    <xf numFmtId="9" fontId="52" fillId="0" borderId="28" xfId="89" applyFont="1" applyFill="1" applyBorder="1" applyAlignment="1">
      <alignment horizontal="center"/>
    </xf>
    <xf numFmtId="9" fontId="52" fillId="0" borderId="12" xfId="89" applyFont="1" applyFill="1" applyBorder="1" applyAlignment="1">
      <alignment horizontal="center"/>
    </xf>
    <xf numFmtId="9" fontId="52" fillId="0" borderId="23" xfId="89" applyFont="1" applyFill="1" applyBorder="1" applyAlignment="1">
      <alignment horizontal="center"/>
    </xf>
    <xf numFmtId="9" fontId="52" fillId="0" borderId="52" xfId="89" applyFont="1" applyFill="1" applyBorder="1" applyAlignment="1">
      <alignment horizontal="center"/>
    </xf>
    <xf numFmtId="0" fontId="77" fillId="0" borderId="36" xfId="1" applyFont="1" applyBorder="1" applyAlignment="1">
      <alignment horizontal="center" vertical="center" wrapText="1"/>
    </xf>
    <xf numFmtId="0" fontId="19" fillId="0" borderId="0" xfId="41" applyFont="1" applyBorder="1" applyAlignment="1">
      <alignment horizontal="center" vertical="center" wrapText="1"/>
    </xf>
    <xf numFmtId="0" fontId="52" fillId="0" borderId="19" xfId="41" applyBorder="1" applyAlignment="1">
      <alignment wrapText="1"/>
    </xf>
    <xf numFmtId="9" fontId="28" fillId="0" borderId="54" xfId="89" applyFont="1" applyBorder="1" applyAlignment="1">
      <alignment horizontal="center" wrapText="1"/>
    </xf>
    <xf numFmtId="9" fontId="28" fillId="0" borderId="55" xfId="89" applyFont="1" applyBorder="1" applyAlignment="1">
      <alignment horizontal="center" wrapText="1"/>
    </xf>
    <xf numFmtId="167" fontId="28" fillId="0" borderId="54" xfId="89" applyNumberFormat="1" applyFont="1" applyFill="1" applyBorder="1" applyAlignment="1">
      <alignment horizontal="center" vertical="center"/>
    </xf>
    <xf numFmtId="167" fontId="28" fillId="0" borderId="54" xfId="89" applyNumberFormat="1" applyFont="1" applyBorder="1" applyAlignment="1">
      <alignment horizontal="center" vertical="center"/>
    </xf>
    <xf numFmtId="167" fontId="28" fillId="0" borderId="55" xfId="89" applyNumberFormat="1" applyFont="1" applyBorder="1" applyAlignment="1">
      <alignment horizontal="center" vertical="center"/>
    </xf>
    <xf numFmtId="167" fontId="28" fillId="0" borderId="56" xfId="89" applyNumberFormat="1" applyFont="1" applyBorder="1" applyAlignment="1">
      <alignment horizontal="center" vertical="center"/>
    </xf>
    <xf numFmtId="167" fontId="28" fillId="0" borderId="55" xfId="89" applyNumberFormat="1" applyFont="1" applyBorder="1" applyAlignment="1">
      <alignment horizontal="center"/>
    </xf>
    <xf numFmtId="167" fontId="28" fillId="0" borderId="54" xfId="89" applyNumberFormat="1" applyFont="1" applyBorder="1" applyAlignment="1">
      <alignment horizontal="center"/>
    </xf>
    <xf numFmtId="3" fontId="64" fillId="0" borderId="53" xfId="41" applyNumberFormat="1" applyFont="1" applyBorder="1" applyAlignment="1">
      <alignment horizontal="center" vertical="center"/>
    </xf>
    <xf numFmtId="0" fontId="19" fillId="0" borderId="57" xfId="41" applyFont="1" applyBorder="1" applyAlignment="1">
      <alignment horizontal="center" vertical="center" wrapText="1"/>
    </xf>
    <xf numFmtId="0" fontId="19" fillId="0" borderId="51" xfId="41" applyFont="1" applyBorder="1" applyAlignment="1">
      <alignment horizontal="center" vertical="center" wrapText="1"/>
    </xf>
    <xf numFmtId="3" fontId="64" fillId="0" borderId="11" xfId="75" applyNumberFormat="1" applyFont="1" applyBorder="1" applyAlignment="1">
      <alignment horizontal="center" wrapText="1"/>
    </xf>
    <xf numFmtId="3" fontId="64" fillId="0" borderId="54" xfId="41" applyNumberFormat="1" applyFont="1" applyBorder="1" applyAlignment="1">
      <alignment horizontal="center" wrapText="1"/>
    </xf>
    <xf numFmtId="3" fontId="64" fillId="0" borderId="11" xfId="41" applyNumberFormat="1" applyFont="1" applyBorder="1" applyAlignment="1">
      <alignment horizontal="center" wrapText="1"/>
    </xf>
    <xf numFmtId="3" fontId="64" fillId="0" borderId="55" xfId="41" applyNumberFormat="1" applyFont="1" applyBorder="1" applyAlignment="1">
      <alignment horizontal="center" wrapText="1"/>
    </xf>
    <xf numFmtId="3" fontId="64" fillId="0" borderId="49" xfId="41" applyNumberFormat="1" applyFont="1" applyBorder="1" applyAlignment="1">
      <alignment horizontal="center" wrapText="1"/>
    </xf>
    <xf numFmtId="3" fontId="24" fillId="0" borderId="54" xfId="41" applyNumberFormat="1" applyFont="1" applyFill="1" applyBorder="1" applyAlignment="1">
      <alignment horizontal="center" wrapText="1"/>
    </xf>
    <xf numFmtId="3" fontId="24" fillId="0" borderId="11" xfId="41" applyNumberFormat="1" applyFont="1" applyFill="1" applyBorder="1" applyAlignment="1">
      <alignment horizontal="center" wrapText="1"/>
    </xf>
    <xf numFmtId="3" fontId="24" fillId="0" borderId="54" xfId="41" applyNumberFormat="1" applyFont="1" applyBorder="1" applyAlignment="1">
      <alignment horizontal="center" wrapText="1"/>
    </xf>
    <xf numFmtId="3" fontId="24" fillId="0" borderId="11" xfId="41" applyNumberFormat="1" applyFont="1" applyBorder="1" applyAlignment="1">
      <alignment horizontal="center" wrapText="1"/>
    </xf>
    <xf numFmtId="3" fontId="24" fillId="0" borderId="55" xfId="41" applyNumberFormat="1" applyFont="1" applyBorder="1" applyAlignment="1">
      <alignment horizontal="center" wrapText="1"/>
    </xf>
    <xf numFmtId="3" fontId="24" fillId="0" borderId="49" xfId="41" applyNumberFormat="1" applyFont="1" applyBorder="1" applyAlignment="1">
      <alignment horizontal="center" wrapText="1"/>
    </xf>
    <xf numFmtId="3" fontId="24" fillId="0" borderId="56" xfId="41" applyNumberFormat="1" applyFont="1" applyBorder="1" applyAlignment="1">
      <alignment horizontal="center" wrapText="1"/>
    </xf>
    <xf numFmtId="3" fontId="24" fillId="0" borderId="48" xfId="41" applyNumberFormat="1" applyFont="1" applyBorder="1" applyAlignment="1">
      <alignment horizontal="center" wrapText="1"/>
    </xf>
    <xf numFmtId="3" fontId="52" fillId="0" borderId="54" xfId="41" applyNumberFormat="1" applyFont="1" applyBorder="1" applyAlignment="1">
      <alignment horizontal="center" wrapText="1"/>
    </xf>
    <xf numFmtId="3" fontId="52" fillId="0" borderId="53" xfId="41" applyNumberFormat="1" applyFont="1" applyBorder="1" applyAlignment="1">
      <alignment horizontal="center" wrapText="1"/>
    </xf>
    <xf numFmtId="169" fontId="52" fillId="0" borderId="0" xfId="41" applyNumberFormat="1" applyAlignment="1">
      <alignment horizontal="center"/>
    </xf>
    <xf numFmtId="3" fontId="52" fillId="0" borderId="0" xfId="41" applyNumberFormat="1" applyAlignment="1">
      <alignment horizontal="center"/>
    </xf>
    <xf numFmtId="0" fontId="63" fillId="0" borderId="42" xfId="41" applyFont="1" applyBorder="1" applyAlignment="1">
      <alignment horizontal="center" vertical="center" wrapText="1"/>
    </xf>
    <xf numFmtId="0" fontId="19" fillId="0" borderId="0" xfId="41" applyFont="1" applyAlignment="1">
      <alignment wrapText="1"/>
    </xf>
    <xf numFmtId="167" fontId="20" fillId="0" borderId="10" xfId="74" applyNumberFormat="1" applyFont="1" applyFill="1" applyBorder="1" applyAlignment="1">
      <alignment horizontal="center" vertical="center" wrapText="1"/>
    </xf>
    <xf numFmtId="167" fontId="20" fillId="0" borderId="83" xfId="74" applyNumberFormat="1" applyFont="1" applyFill="1" applyBorder="1" applyAlignment="1">
      <alignment horizontal="center" vertical="center" wrapText="1"/>
    </xf>
    <xf numFmtId="3" fontId="29" fillId="0" borderId="0" xfId="74" applyNumberFormat="1" applyFont="1" applyFill="1" applyBorder="1" applyAlignment="1">
      <alignment horizontal="center" wrapText="1"/>
    </xf>
    <xf numFmtId="3" fontId="64" fillId="0" borderId="54" xfId="74" applyNumberFormat="1" applyFont="1" applyFill="1" applyBorder="1" applyAlignment="1">
      <alignment horizontal="center" wrapText="1"/>
    </xf>
    <xf numFmtId="3" fontId="29" fillId="0" borderId="0" xfId="58" applyNumberFormat="1" applyFont="1" applyFill="1" applyBorder="1" applyAlignment="1">
      <alignment horizontal="center"/>
    </xf>
    <xf numFmtId="3" fontId="64" fillId="0" borderId="54" xfId="74" applyNumberFormat="1" applyFont="1" applyFill="1" applyBorder="1" applyAlignment="1">
      <alignment horizontal="center"/>
    </xf>
    <xf numFmtId="3" fontId="29" fillId="0" borderId="27" xfId="58" applyNumberFormat="1" applyFont="1" applyFill="1" applyBorder="1" applyAlignment="1">
      <alignment horizontal="center"/>
    </xf>
    <xf numFmtId="3" fontId="64" fillId="0" borderId="56" xfId="74" applyNumberFormat="1" applyFont="1" applyFill="1" applyBorder="1" applyAlignment="1">
      <alignment horizontal="center"/>
    </xf>
    <xf numFmtId="3" fontId="29" fillId="0" borderId="22" xfId="58" applyNumberFormat="1" applyFont="1" applyFill="1" applyBorder="1" applyAlignment="1">
      <alignment horizontal="center"/>
    </xf>
    <xf numFmtId="3" fontId="64" fillId="0" borderId="55" xfId="74" applyNumberFormat="1" applyFont="1" applyFill="1" applyBorder="1" applyAlignment="1">
      <alignment horizontal="center"/>
    </xf>
    <xf numFmtId="3" fontId="29" fillId="0" borderId="22" xfId="74" applyNumberFormat="1" applyFont="1" applyFill="1" applyBorder="1" applyAlignment="1">
      <alignment horizontal="center"/>
    </xf>
    <xf numFmtId="3" fontId="29" fillId="0" borderId="0" xfId="74" applyNumberFormat="1" applyFont="1" applyFill="1" applyBorder="1" applyAlignment="1">
      <alignment horizontal="center"/>
    </xf>
    <xf numFmtId="0" fontId="52" fillId="0" borderId="19" xfId="58" applyBorder="1"/>
    <xf numFmtId="3" fontId="62" fillId="0" borderId="26" xfId="74" applyNumberFormat="1" applyFont="1" applyFill="1" applyBorder="1" applyAlignment="1">
      <alignment horizontal="center"/>
    </xf>
    <xf numFmtId="0" fontId="65" fillId="0" borderId="0" xfId="58" applyFont="1" applyFill="1" applyBorder="1" applyAlignment="1">
      <alignment horizontal="center"/>
    </xf>
    <xf numFmtId="0" fontId="65" fillId="0" borderId="19" xfId="58" applyFont="1" applyFill="1" applyBorder="1" applyAlignment="1">
      <alignment horizontal="center"/>
    </xf>
    <xf numFmtId="167" fontId="64" fillId="0" borderId="94" xfId="58" applyNumberFormat="1" applyFont="1" applyFill="1" applyBorder="1" applyAlignment="1">
      <alignment horizontal="center" vertical="center" wrapText="1"/>
    </xf>
    <xf numFmtId="3" fontId="64" fillId="0" borderId="95" xfId="58" applyNumberFormat="1" applyFont="1" applyFill="1" applyBorder="1" applyAlignment="1">
      <alignment horizontal="center"/>
    </xf>
    <xf numFmtId="3" fontId="67" fillId="0" borderId="95" xfId="58" applyNumberFormat="1" applyFont="1" applyFill="1" applyBorder="1" applyAlignment="1">
      <alignment horizontal="center"/>
    </xf>
    <xf numFmtId="3" fontId="67" fillId="0" borderId="96" xfId="58" applyNumberFormat="1" applyFont="1" applyFill="1" applyBorder="1" applyAlignment="1">
      <alignment horizontal="center"/>
    </xf>
    <xf numFmtId="3" fontId="67" fillId="0" borderId="97" xfId="58" applyNumberFormat="1" applyFont="1" applyFill="1" applyBorder="1" applyAlignment="1">
      <alignment horizontal="center"/>
    </xf>
    <xf numFmtId="3" fontId="64" fillId="0" borderId="96" xfId="58" applyNumberFormat="1" applyFont="1" applyFill="1" applyBorder="1" applyAlignment="1">
      <alignment horizontal="center"/>
    </xf>
    <xf numFmtId="3" fontId="64" fillId="0" borderId="97" xfId="58" applyNumberFormat="1" applyFont="1" applyFill="1" applyBorder="1" applyAlignment="1">
      <alignment horizontal="center"/>
    </xf>
    <xf numFmtId="3" fontId="52" fillId="0" borderId="18" xfId="58" applyNumberFormat="1" applyBorder="1"/>
    <xf numFmtId="0" fontId="17" fillId="0" borderId="0" xfId="0" applyFont="1"/>
    <xf numFmtId="9" fontId="35" fillId="0" borderId="0" xfId="89" applyFont="1" applyAlignment="1">
      <alignment horizontal="center"/>
    </xf>
    <xf numFmtId="167" fontId="0" fillId="0" borderId="0" xfId="89" applyNumberFormat="1" applyFont="1" applyAlignment="1">
      <alignment horizontal="center"/>
    </xf>
    <xf numFmtId="0" fontId="15" fillId="0" borderId="0" xfId="58" applyFont="1"/>
    <xf numFmtId="0" fontId="0" fillId="0" borderId="0" xfId="0" applyAlignment="1">
      <alignment horizontal="center" vertical="center" wrapText="1"/>
    </xf>
    <xf numFmtId="167" fontId="52" fillId="0" borderId="0" xfId="57" applyNumberFormat="1" applyFont="1"/>
    <xf numFmtId="0" fontId="52" fillId="0" borderId="67" xfId="57" applyFont="1" applyBorder="1"/>
    <xf numFmtId="0" fontId="52" fillId="0" borderId="9" xfId="57" applyFont="1" applyBorder="1"/>
    <xf numFmtId="0" fontId="52" fillId="0" borderId="68" xfId="57" applyFont="1" applyBorder="1"/>
    <xf numFmtId="0" fontId="0" fillId="0" borderId="0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167" fontId="35" fillId="0" borderId="0" xfId="1" applyNumberFormat="1" applyBorder="1" applyAlignment="1">
      <alignment vertical="center" wrapText="1"/>
    </xf>
    <xf numFmtId="167" fontId="35" fillId="0" borderId="68" xfId="1" applyNumberFormat="1" applyBorder="1" applyAlignment="1">
      <alignment vertical="center" wrapText="1"/>
    </xf>
    <xf numFmtId="9" fontId="0" fillId="0" borderId="9" xfId="72" applyFont="1" applyBorder="1" applyAlignment="1">
      <alignment horizontal="center"/>
    </xf>
    <xf numFmtId="9" fontId="0" fillId="0" borderId="0" xfId="72" applyFont="1" applyBorder="1" applyAlignment="1">
      <alignment horizontal="center"/>
    </xf>
    <xf numFmtId="9" fontId="0" fillId="0" borderId="68" xfId="72" applyFont="1" applyBorder="1" applyAlignment="1">
      <alignment horizontal="center"/>
    </xf>
    <xf numFmtId="167" fontId="35" fillId="0" borderId="9" xfId="1" applyNumberFormat="1" applyBorder="1" applyAlignment="1">
      <alignment horizontal="center"/>
    </xf>
    <xf numFmtId="167" fontId="35" fillId="0" borderId="0" xfId="1" applyNumberFormat="1" applyBorder="1" applyAlignment="1">
      <alignment horizontal="center"/>
    </xf>
    <xf numFmtId="167" fontId="35" fillId="0" borderId="68" xfId="1" applyNumberFormat="1" applyBorder="1" applyAlignment="1">
      <alignment horizontal="center"/>
    </xf>
    <xf numFmtId="167" fontId="35" fillId="0" borderId="39" xfId="1" applyNumberFormat="1" applyBorder="1" applyAlignment="1">
      <alignment horizontal="center"/>
    </xf>
    <xf numFmtId="167" fontId="35" fillId="0" borderId="37" xfId="1" applyNumberFormat="1" applyBorder="1" applyAlignment="1">
      <alignment horizontal="center"/>
    </xf>
    <xf numFmtId="167" fontId="35" fillId="0" borderId="98" xfId="1" applyNumberFormat="1" applyBorder="1" applyAlignment="1">
      <alignment horizontal="center"/>
    </xf>
    <xf numFmtId="9" fontId="84" fillId="0" borderId="0" xfId="89" applyFont="1" applyBorder="1" applyAlignment="1">
      <alignment horizontal="center"/>
    </xf>
    <xf numFmtId="9" fontId="84" fillId="0" borderId="68" xfId="89" applyFont="1" applyBorder="1" applyAlignment="1">
      <alignment horizontal="center"/>
    </xf>
    <xf numFmtId="9" fontId="84" fillId="0" borderId="0" xfId="72" applyFont="1" applyBorder="1" applyAlignment="1">
      <alignment horizontal="center"/>
    </xf>
    <xf numFmtId="9" fontId="84" fillId="0" borderId="68" xfId="72" applyFont="1" applyBorder="1" applyAlignment="1">
      <alignment horizontal="center"/>
    </xf>
    <xf numFmtId="167" fontId="16" fillId="0" borderId="0" xfId="74" applyNumberFormat="1" applyFont="1" applyFill="1" applyBorder="1" applyAlignment="1">
      <alignment horizontal="center" wrapText="1"/>
    </xf>
    <xf numFmtId="167" fontId="16" fillId="0" borderId="22" xfId="74" applyNumberFormat="1" applyFont="1" applyFill="1" applyBorder="1" applyAlignment="1">
      <alignment horizontal="center" wrapText="1"/>
    </xf>
    <xf numFmtId="167" fontId="16" fillId="0" borderId="27" xfId="74" applyNumberFormat="1" applyFont="1" applyFill="1" applyBorder="1" applyAlignment="1">
      <alignment horizontal="center" wrapText="1"/>
    </xf>
    <xf numFmtId="167" fontId="16" fillId="0" borderId="0" xfId="89" applyNumberFormat="1" applyFont="1" applyFill="1" applyBorder="1" applyAlignment="1">
      <alignment horizontal="center" wrapText="1"/>
    </xf>
    <xf numFmtId="0" fontId="70" fillId="0" borderId="0" xfId="58" applyFont="1" applyFill="1" applyBorder="1" applyAlignment="1">
      <alignment horizontal="center" vertical="center"/>
    </xf>
    <xf numFmtId="0" fontId="67" fillId="0" borderId="0" xfId="49" applyFont="1" applyFill="1" applyBorder="1" applyAlignment="1">
      <alignment horizontal="center" vertical="center"/>
    </xf>
    <xf numFmtId="0" fontId="20" fillId="0" borderId="0" xfId="49" applyFont="1" applyFill="1" applyBorder="1" applyAlignment="1">
      <alignment horizontal="center" vertical="center"/>
    </xf>
    <xf numFmtId="167" fontId="20" fillId="0" borderId="0" xfId="74" applyNumberFormat="1" applyFont="1" applyFill="1" applyBorder="1" applyAlignment="1">
      <alignment horizontal="center" vertical="center" wrapText="1"/>
    </xf>
    <xf numFmtId="3" fontId="52" fillId="0" borderId="0" xfId="58" applyNumberFormat="1" applyBorder="1"/>
    <xf numFmtId="0" fontId="64" fillId="0" borderId="66" xfId="57" applyFont="1" applyBorder="1" applyAlignment="1">
      <alignment horizontal="center" vertical="center" wrapText="1"/>
    </xf>
    <xf numFmtId="0" fontId="52" fillId="0" borderId="29" xfId="57" applyFont="1" applyBorder="1" applyAlignment="1">
      <alignment horizontal="center"/>
    </xf>
    <xf numFmtId="0" fontId="52" fillId="0" borderId="70" xfId="57" applyFont="1" applyBorder="1" applyAlignment="1">
      <alignment horizontal="center"/>
    </xf>
    <xf numFmtId="0" fontId="52" fillId="0" borderId="9" xfId="57" applyFont="1" applyBorder="1" applyAlignment="1">
      <alignment horizontal="center"/>
    </xf>
    <xf numFmtId="0" fontId="52" fillId="0" borderId="68" xfId="57" applyFont="1" applyBorder="1" applyAlignment="1">
      <alignment horizontal="center"/>
    </xf>
    <xf numFmtId="0" fontId="52" fillId="0" borderId="17" xfId="57" applyFont="1" applyBorder="1" applyAlignment="1">
      <alignment horizontal="center"/>
    </xf>
    <xf numFmtId="0" fontId="52" fillId="0" borderId="71" xfId="57" applyFont="1" applyBorder="1" applyAlignment="1">
      <alignment horizontal="center"/>
    </xf>
    <xf numFmtId="0" fontId="64" fillId="0" borderId="41" xfId="57" applyFont="1" applyBorder="1" applyAlignment="1">
      <alignment horizontal="center" vertical="center" wrapText="1"/>
    </xf>
    <xf numFmtId="167" fontId="67" fillId="0" borderId="26" xfId="73" applyNumberFormat="1" applyFont="1" applyBorder="1" applyAlignment="1">
      <alignment horizontal="center"/>
    </xf>
    <xf numFmtId="167" fontId="67" fillId="0" borderId="19" xfId="73" applyNumberFormat="1" applyFont="1" applyBorder="1" applyAlignment="1">
      <alignment horizontal="center"/>
    </xf>
    <xf numFmtId="167" fontId="62" fillId="0" borderId="15" xfId="72" applyNumberFormat="1" applyFont="1" applyBorder="1" applyAlignment="1">
      <alignment horizontal="center"/>
    </xf>
    <xf numFmtId="167" fontId="64" fillId="0" borderId="0" xfId="89" applyNumberFormat="1" applyFont="1" applyBorder="1" applyAlignment="1">
      <alignment horizontal="center"/>
    </xf>
    <xf numFmtId="167" fontId="64" fillId="0" borderId="22" xfId="89" applyNumberFormat="1" applyFont="1" applyBorder="1" applyAlignment="1">
      <alignment horizontal="center"/>
    </xf>
    <xf numFmtId="167" fontId="64" fillId="0" borderId="27" xfId="89" applyNumberFormat="1" applyFont="1" applyBorder="1" applyAlignment="1">
      <alignment horizontal="center"/>
    </xf>
    <xf numFmtId="167" fontId="52" fillId="0" borderId="0" xfId="89" applyNumberFormat="1" applyFont="1" applyBorder="1" applyAlignment="1">
      <alignment horizontal="center"/>
    </xf>
    <xf numFmtId="167" fontId="52" fillId="0" borderId="22" xfId="89" applyNumberFormat="1" applyFont="1" applyBorder="1" applyAlignment="1">
      <alignment horizontal="center"/>
    </xf>
    <xf numFmtId="167" fontId="52" fillId="0" borderId="27" xfId="89" applyNumberFormat="1" applyFont="1" applyBorder="1" applyAlignment="1">
      <alignment horizontal="center"/>
    </xf>
    <xf numFmtId="167" fontId="16" fillId="0" borderId="19" xfId="73" applyNumberFormat="1" applyFont="1" applyFill="1" applyBorder="1" applyAlignment="1">
      <alignment horizontal="center"/>
    </xf>
    <xf numFmtId="167" fontId="16" fillId="0" borderId="21" xfId="73" applyNumberFormat="1" applyFont="1" applyFill="1" applyBorder="1" applyAlignment="1">
      <alignment horizontal="center"/>
    </xf>
    <xf numFmtId="167" fontId="16" fillId="0" borderId="26" xfId="73" applyNumberFormat="1" applyFont="1" applyFill="1" applyBorder="1" applyAlignment="1">
      <alignment horizontal="center"/>
    </xf>
    <xf numFmtId="167" fontId="52" fillId="0" borderId="68" xfId="89" applyNumberFormat="1" applyFont="1" applyBorder="1" applyAlignment="1">
      <alignment horizontal="center"/>
    </xf>
    <xf numFmtId="167" fontId="52" fillId="0" borderId="69" xfId="89" applyNumberFormat="1" applyFont="1" applyBorder="1" applyAlignment="1">
      <alignment horizontal="center"/>
    </xf>
    <xf numFmtId="167" fontId="52" fillId="0" borderId="70" xfId="89" applyNumberFormat="1" applyFont="1" applyBorder="1" applyAlignment="1">
      <alignment horizontal="center"/>
    </xf>
    <xf numFmtId="167" fontId="64" fillId="0" borderId="9" xfId="89" applyNumberFormat="1" applyFont="1" applyBorder="1" applyAlignment="1">
      <alignment horizontal="center"/>
    </xf>
    <xf numFmtId="167" fontId="64" fillId="0" borderId="24" xfId="89" applyNumberFormat="1" applyFont="1" applyBorder="1" applyAlignment="1">
      <alignment horizontal="center"/>
    </xf>
    <xf numFmtId="167" fontId="64" fillId="0" borderId="29" xfId="89" applyNumberFormat="1" applyFont="1" applyBorder="1" applyAlignment="1">
      <alignment horizontal="center"/>
    </xf>
    <xf numFmtId="0" fontId="68" fillId="0" borderId="0" xfId="58" applyFont="1" applyFill="1"/>
    <xf numFmtId="0" fontId="64" fillId="0" borderId="41" xfId="57" applyFont="1" applyBorder="1" applyAlignment="1">
      <alignment horizontal="center" vertical="center"/>
    </xf>
    <xf numFmtId="0" fontId="28" fillId="0" borderId="41" xfId="57" applyFont="1" applyBorder="1" applyAlignment="1">
      <alignment horizontal="center" vertical="center"/>
    </xf>
    <xf numFmtId="0" fontId="85" fillId="0" borderId="0" xfId="41" applyFont="1" applyAlignment="1">
      <alignment horizontal="center"/>
    </xf>
    <xf numFmtId="0" fontId="29" fillId="22" borderId="64" xfId="35" applyFont="1" applyFill="1" applyBorder="1" applyAlignment="1" applyProtection="1">
      <alignment horizontal="left"/>
    </xf>
    <xf numFmtId="0" fontId="13" fillId="0" borderId="0" xfId="41" applyFont="1" applyAlignment="1">
      <alignment wrapText="1"/>
    </xf>
    <xf numFmtId="9" fontId="52" fillId="0" borderId="0" xfId="89" applyFont="1" applyFill="1"/>
    <xf numFmtId="172" fontId="62" fillId="0" borderId="0" xfId="74" applyNumberFormat="1" applyFont="1" applyFill="1" applyBorder="1" applyAlignment="1">
      <alignment horizontal="center"/>
    </xf>
    <xf numFmtId="0" fontId="12" fillId="20" borderId="64" xfId="46" applyFont="1" applyFill="1" applyBorder="1" applyAlignment="1">
      <alignment horizontal="center" vertical="center"/>
    </xf>
    <xf numFmtId="173" fontId="52" fillId="0" borderId="0" xfId="41" applyNumberFormat="1"/>
    <xf numFmtId="167" fontId="12" fillId="0" borderId="0" xfId="74" applyNumberFormat="1" applyFont="1" applyFill="1" applyBorder="1" applyAlignment="1">
      <alignment horizontal="center"/>
    </xf>
    <xf numFmtId="0" fontId="11" fillId="0" borderId="0" xfId="58" applyFont="1"/>
    <xf numFmtId="167" fontId="52" fillId="0" borderId="0" xfId="58" applyNumberFormat="1"/>
    <xf numFmtId="0" fontId="64" fillId="0" borderId="0" xfId="58" applyFont="1"/>
    <xf numFmtId="0" fontId="10" fillId="0" borderId="0" xfId="58" applyFont="1"/>
    <xf numFmtId="0" fontId="86" fillId="0" borderId="0" xfId="58" applyFont="1"/>
    <xf numFmtId="167" fontId="65" fillId="0" borderId="0" xfId="89" applyNumberFormat="1" applyFont="1" applyAlignment="1">
      <alignment horizontal="center"/>
    </xf>
    <xf numFmtId="167" fontId="64" fillId="0" borderId="0" xfId="58" applyNumberFormat="1" applyFont="1" applyAlignment="1">
      <alignment horizontal="center"/>
    </xf>
    <xf numFmtId="167" fontId="52" fillId="0" borderId="0" xfId="58" applyNumberFormat="1" applyAlignment="1">
      <alignment horizontal="center"/>
    </xf>
    <xf numFmtId="167" fontId="68" fillId="0" borderId="0" xfId="811" applyNumberFormat="1" applyFont="1" applyAlignment="1">
      <alignment horizontal="center"/>
    </xf>
    <xf numFmtId="0" fontId="9" fillId="0" borderId="0" xfId="41" applyFont="1" applyAlignment="1">
      <alignment wrapText="1"/>
    </xf>
    <xf numFmtId="167" fontId="67" fillId="0" borderId="10" xfId="74" applyNumberFormat="1" applyFont="1" applyFill="1" applyBorder="1" applyAlignment="1">
      <alignment horizontal="center" vertical="center" wrapText="1"/>
    </xf>
    <xf numFmtId="167" fontId="67" fillId="0" borderId="0" xfId="74" applyNumberFormat="1" applyFont="1" applyFill="1" applyBorder="1" applyAlignment="1">
      <alignment horizontal="center"/>
    </xf>
    <xf numFmtId="167" fontId="67" fillId="0" borderId="22" xfId="74" applyNumberFormat="1" applyFont="1" applyFill="1" applyBorder="1" applyAlignment="1">
      <alignment horizontal="center"/>
    </xf>
    <xf numFmtId="167" fontId="67" fillId="0" borderId="27" xfId="74" applyNumberFormat="1" applyFont="1" applyFill="1" applyBorder="1" applyAlignment="1">
      <alignment horizontal="center"/>
    </xf>
    <xf numFmtId="167" fontId="12" fillId="0" borderId="10" xfId="74" applyNumberFormat="1" applyFont="1" applyFill="1" applyBorder="1" applyAlignment="1">
      <alignment horizontal="center" vertical="center" wrapText="1"/>
    </xf>
    <xf numFmtId="167" fontId="12" fillId="0" borderId="14" xfId="74" applyNumberFormat="1" applyFont="1" applyFill="1" applyBorder="1" applyAlignment="1">
      <alignment horizontal="center"/>
    </xf>
    <xf numFmtId="167" fontId="12" fillId="0" borderId="22" xfId="74" applyNumberFormat="1" applyFont="1" applyFill="1" applyBorder="1" applyAlignment="1">
      <alignment horizontal="center"/>
    </xf>
    <xf numFmtId="167" fontId="12" fillId="0" borderId="27" xfId="74" applyNumberFormat="1" applyFont="1" applyFill="1" applyBorder="1" applyAlignment="1">
      <alignment horizontal="center"/>
    </xf>
    <xf numFmtId="0" fontId="8" fillId="0" borderId="0" xfId="58" applyFont="1"/>
    <xf numFmtId="167" fontId="12" fillId="0" borderId="63" xfId="74" applyNumberFormat="1" applyFont="1" applyFill="1" applyBorder="1" applyAlignment="1">
      <alignment horizontal="center" vertical="center" wrapText="1"/>
    </xf>
    <xf numFmtId="167" fontId="67" fillId="0" borderId="14" xfId="74" applyNumberFormat="1" applyFont="1" applyFill="1" applyBorder="1" applyAlignment="1">
      <alignment horizontal="center" wrapText="1"/>
    </xf>
    <xf numFmtId="167" fontId="67" fillId="0" borderId="0" xfId="74" applyNumberFormat="1" applyFont="1" applyFill="1" applyBorder="1" applyAlignment="1">
      <alignment horizontal="center" wrapText="1"/>
    </xf>
    <xf numFmtId="167" fontId="67" fillId="0" borderId="22" xfId="74" applyNumberFormat="1" applyFont="1" applyFill="1" applyBorder="1" applyAlignment="1">
      <alignment horizontal="center" wrapText="1"/>
    </xf>
    <xf numFmtId="167" fontId="67" fillId="0" borderId="27" xfId="74" applyNumberFormat="1" applyFont="1" applyFill="1" applyBorder="1" applyAlignment="1">
      <alignment horizontal="center" wrapText="1"/>
    </xf>
    <xf numFmtId="167" fontId="62" fillId="0" borderId="0" xfId="89" applyNumberFormat="1" applyFont="1" applyFill="1" applyBorder="1" applyAlignment="1">
      <alignment horizontal="center" wrapText="1"/>
    </xf>
    <xf numFmtId="167" fontId="62" fillId="0" borderId="22" xfId="89" applyNumberFormat="1" applyFont="1" applyFill="1" applyBorder="1" applyAlignment="1">
      <alignment horizontal="center" wrapText="1"/>
    </xf>
    <xf numFmtId="167" fontId="62" fillId="0" borderId="0" xfId="74" applyNumberFormat="1" applyFont="1" applyFill="1" applyBorder="1" applyAlignment="1">
      <alignment horizontal="center" wrapText="1"/>
    </xf>
    <xf numFmtId="167" fontId="62" fillId="0" borderId="22" xfId="74" applyNumberFormat="1" applyFont="1" applyFill="1" applyBorder="1" applyAlignment="1">
      <alignment horizontal="center" wrapText="1"/>
    </xf>
    <xf numFmtId="167" fontId="67" fillId="0" borderId="99" xfId="74" applyNumberFormat="1" applyFont="1" applyFill="1" applyBorder="1" applyAlignment="1">
      <alignment horizontal="center"/>
    </xf>
    <xf numFmtId="167" fontId="67" fillId="0" borderId="9" xfId="74" applyNumberFormat="1" applyFont="1" applyFill="1" applyBorder="1" applyAlignment="1">
      <alignment horizontal="center"/>
    </xf>
    <xf numFmtId="167" fontId="67" fillId="0" borderId="24" xfId="74" applyNumberFormat="1" applyFont="1" applyFill="1" applyBorder="1" applyAlignment="1">
      <alignment horizontal="center"/>
    </xf>
    <xf numFmtId="167" fontId="67" fillId="0" borderId="29" xfId="74" applyNumberFormat="1" applyFont="1" applyFill="1" applyBorder="1" applyAlignment="1">
      <alignment horizontal="center"/>
    </xf>
    <xf numFmtId="167" fontId="62" fillId="0" borderId="27" xfId="74" applyNumberFormat="1" applyFont="1" applyFill="1" applyBorder="1" applyAlignment="1">
      <alignment horizontal="center" wrapText="1"/>
    </xf>
    <xf numFmtId="167" fontId="87" fillId="0" borderId="10" xfId="74" applyNumberFormat="1" applyFont="1" applyFill="1" applyBorder="1" applyAlignment="1">
      <alignment horizontal="center" vertical="center" wrapText="1"/>
    </xf>
    <xf numFmtId="0" fontId="7" fillId="0" borderId="0" xfId="811" applyFont="1" applyAlignment="1">
      <alignment wrapText="1"/>
    </xf>
    <xf numFmtId="0" fontId="7" fillId="0" borderId="0" xfId="811" applyFont="1"/>
    <xf numFmtId="3" fontId="7" fillId="0" borderId="0" xfId="811" applyNumberFormat="1" applyFont="1" applyAlignment="1">
      <alignment horizontal="center"/>
    </xf>
    <xf numFmtId="167" fontId="7" fillId="0" borderId="0" xfId="812" applyNumberFormat="1" applyFont="1" applyAlignment="1">
      <alignment horizontal="center"/>
    </xf>
    <xf numFmtId="0" fontId="7" fillId="0" borderId="0" xfId="811" applyFont="1" applyAlignment="1">
      <alignment horizontal="center"/>
    </xf>
    <xf numFmtId="9" fontId="7" fillId="0" borderId="0" xfId="812" applyFont="1" applyAlignment="1">
      <alignment horizontal="center"/>
    </xf>
    <xf numFmtId="0" fontId="7" fillId="0" borderId="0" xfId="811" applyFont="1" applyAlignment="1">
      <alignment horizontal="left"/>
    </xf>
    <xf numFmtId="0" fontId="7" fillId="0" borderId="0" xfId="811" applyFont="1" applyAlignment="1">
      <alignment horizontal="center" vertical="center" wrapText="1"/>
    </xf>
    <xf numFmtId="0" fontId="65" fillId="0" borderId="0" xfId="58" applyFont="1" applyAlignment="1">
      <alignment horizontal="center" vertical="center"/>
    </xf>
    <xf numFmtId="0" fontId="65" fillId="0" borderId="0" xfId="58" applyFont="1" applyAlignment="1">
      <alignment horizontal="center"/>
    </xf>
    <xf numFmtId="167" fontId="67" fillId="0" borderId="83" xfId="74" applyNumberFormat="1" applyFont="1" applyFill="1" applyBorder="1" applyAlignment="1">
      <alignment horizontal="center" vertical="center" wrapText="1"/>
    </xf>
    <xf numFmtId="167" fontId="12" fillId="0" borderId="61" xfId="74" applyNumberFormat="1" applyFont="1" applyFill="1" applyBorder="1" applyAlignment="1">
      <alignment horizontal="center"/>
    </xf>
    <xf numFmtId="167" fontId="12" fillId="0" borderId="19" xfId="74" applyNumberFormat="1" applyFont="1" applyFill="1" applyBorder="1" applyAlignment="1">
      <alignment horizontal="center"/>
    </xf>
    <xf numFmtId="167" fontId="12" fillId="0" borderId="21" xfId="74" applyNumberFormat="1" applyFont="1" applyFill="1" applyBorder="1" applyAlignment="1">
      <alignment horizontal="center"/>
    </xf>
    <xf numFmtId="167" fontId="12" fillId="0" borderId="26" xfId="74" applyNumberFormat="1" applyFont="1" applyFill="1" applyBorder="1" applyAlignment="1">
      <alignment horizontal="center"/>
    </xf>
    <xf numFmtId="167" fontId="12" fillId="0" borderId="100" xfId="74" applyNumberFormat="1" applyFont="1" applyFill="1" applyBorder="1" applyAlignment="1">
      <alignment horizontal="center" vertical="center" wrapText="1"/>
    </xf>
    <xf numFmtId="167" fontId="67" fillId="0" borderId="101" xfId="74" applyNumberFormat="1" applyFont="1" applyFill="1" applyBorder="1" applyAlignment="1">
      <alignment horizontal="center" vertical="center" wrapText="1"/>
    </xf>
    <xf numFmtId="0" fontId="52" fillId="0" borderId="17" xfId="58" applyBorder="1"/>
    <xf numFmtId="0" fontId="88" fillId="0" borderId="0" xfId="58" applyFont="1" applyAlignment="1">
      <alignment horizontal="center" vertical="center"/>
    </xf>
    <xf numFmtId="0" fontId="88" fillId="0" borderId="0" xfId="58" applyFont="1" applyAlignment="1">
      <alignment horizontal="center" vertical="center" wrapText="1"/>
    </xf>
    <xf numFmtId="9" fontId="65" fillId="0" borderId="0" xfId="89" applyFont="1" applyAlignment="1">
      <alignment horizontal="center"/>
    </xf>
    <xf numFmtId="0" fontId="6" fillId="0" borderId="0" xfId="811" applyFont="1" applyAlignment="1">
      <alignment horizontal="center" wrapText="1"/>
    </xf>
    <xf numFmtId="0" fontId="6" fillId="0" borderId="0" xfId="41" applyFont="1" applyAlignment="1">
      <alignment wrapText="1"/>
    </xf>
    <xf numFmtId="0" fontId="52" fillId="0" borderId="0" xfId="41" applyFill="1"/>
    <xf numFmtId="0" fontId="52" fillId="0" borderId="0" xfId="41" applyFill="1" applyBorder="1"/>
    <xf numFmtId="0" fontId="64" fillId="0" borderId="42" xfId="41" applyFont="1" applyFill="1" applyBorder="1" applyAlignment="1">
      <alignment horizontal="center" vertical="center" wrapText="1"/>
    </xf>
    <xf numFmtId="3" fontId="64" fillId="0" borderId="0" xfId="75" applyNumberFormat="1" applyFont="1" applyFill="1" applyBorder="1" applyAlignment="1">
      <alignment horizontal="center" wrapText="1"/>
    </xf>
    <xf numFmtId="3" fontId="64" fillId="0" borderId="22" xfId="75" applyNumberFormat="1" applyFont="1" applyFill="1" applyBorder="1" applyAlignment="1">
      <alignment horizontal="center" wrapText="1"/>
    </xf>
    <xf numFmtId="3" fontId="67" fillId="0" borderId="0" xfId="41" applyNumberFormat="1" applyFont="1" applyFill="1" applyBorder="1" applyAlignment="1">
      <alignment horizontal="center" vertical="center"/>
    </xf>
    <xf numFmtId="3" fontId="67" fillId="0" borderId="22" xfId="41" applyNumberFormat="1" applyFont="1" applyFill="1" applyBorder="1" applyAlignment="1">
      <alignment horizontal="center" vertical="center"/>
    </xf>
    <xf numFmtId="3" fontId="64" fillId="0" borderId="22" xfId="41" applyNumberFormat="1" applyFont="1" applyFill="1" applyBorder="1" applyAlignment="1">
      <alignment horizontal="center" vertical="center"/>
    </xf>
    <xf numFmtId="3" fontId="64" fillId="0" borderId="27" xfId="41" applyNumberFormat="1" applyFont="1" applyFill="1" applyBorder="1" applyAlignment="1">
      <alignment horizontal="center" vertical="center"/>
    </xf>
    <xf numFmtId="3" fontId="64" fillId="0" borderId="16" xfId="41" applyNumberFormat="1" applyFont="1" applyFill="1" applyBorder="1" applyAlignment="1">
      <alignment horizontal="center" vertical="center"/>
    </xf>
    <xf numFmtId="9" fontId="0" fillId="0" borderId="0" xfId="75" applyFont="1" applyFill="1" applyBorder="1" applyAlignment="1">
      <alignment horizontal="center"/>
    </xf>
    <xf numFmtId="9" fontId="0" fillId="0" borderId="0" xfId="75" applyFont="1" applyFill="1" applyAlignment="1">
      <alignment horizontal="center"/>
    </xf>
    <xf numFmtId="167" fontId="52" fillId="0" borderId="0" xfId="89" applyNumberFormat="1" applyFont="1" applyFill="1"/>
    <xf numFmtId="0" fontId="5" fillId="0" borderId="0" xfId="58" applyFont="1"/>
    <xf numFmtId="9" fontId="64" fillId="0" borderId="12" xfId="89" applyNumberFormat="1" applyFont="1" applyBorder="1" applyAlignment="1">
      <alignment horizontal="center"/>
    </xf>
    <xf numFmtId="9" fontId="64" fillId="0" borderId="23" xfId="89" applyNumberFormat="1" applyFont="1" applyBorder="1" applyAlignment="1">
      <alignment horizontal="center"/>
    </xf>
    <xf numFmtId="9" fontId="64" fillId="0" borderId="28" xfId="89" applyNumberFormat="1" applyFont="1" applyBorder="1" applyAlignment="1">
      <alignment horizontal="center"/>
    </xf>
    <xf numFmtId="0" fontId="4" fillId="0" borderId="0" xfId="41" applyFont="1" applyAlignment="1">
      <alignment wrapText="1"/>
    </xf>
    <xf numFmtId="167" fontId="67" fillId="0" borderId="54" xfId="72" applyNumberFormat="1" applyFont="1" applyFill="1" applyBorder="1" applyAlignment="1">
      <alignment horizontal="center" wrapText="1"/>
    </xf>
    <xf numFmtId="0" fontId="2" fillId="0" borderId="0" xfId="865" applyFont="1"/>
    <xf numFmtId="0" fontId="2" fillId="0" borderId="0" xfId="865" applyFont="1" applyFill="1"/>
    <xf numFmtId="0" fontId="64" fillId="0" borderId="20" xfId="865" applyFont="1" applyBorder="1" applyAlignment="1">
      <alignment horizontal="center" vertical="center"/>
    </xf>
    <xf numFmtId="0" fontId="64" fillId="0" borderId="0" xfId="865" applyFont="1" applyBorder="1" applyAlignment="1">
      <alignment horizontal="center" vertical="center"/>
    </xf>
    <xf numFmtId="0" fontId="2" fillId="0" borderId="0" xfId="865" applyFont="1" applyBorder="1"/>
    <xf numFmtId="0" fontId="2" fillId="0" borderId="19" xfId="865" applyFont="1" applyBorder="1"/>
    <xf numFmtId="0" fontId="65" fillId="0" borderId="0" xfId="865" applyFont="1" applyBorder="1" applyAlignment="1">
      <alignment horizontal="center" vertical="center"/>
    </xf>
    <xf numFmtId="0" fontId="65" fillId="0" borderId="0" xfId="865" applyFont="1" applyBorder="1" applyAlignment="1">
      <alignment horizontal="center"/>
    </xf>
    <xf numFmtId="0" fontId="65" fillId="0" borderId="0" xfId="865" applyFont="1" applyAlignment="1">
      <alignment horizontal="center"/>
    </xf>
    <xf numFmtId="0" fontId="65" fillId="0" borderId="19" xfId="865" applyFont="1" applyBorder="1" applyAlignment="1">
      <alignment horizontal="center"/>
    </xf>
    <xf numFmtId="0" fontId="2" fillId="0" borderId="44" xfId="865" applyFont="1" applyBorder="1"/>
    <xf numFmtId="0" fontId="2" fillId="0" borderId="20" xfId="865" applyFont="1" applyBorder="1"/>
    <xf numFmtId="0" fontId="2" fillId="0" borderId="40" xfId="865" applyFont="1" applyBorder="1" applyAlignment="1">
      <alignment wrapText="1"/>
    </xf>
    <xf numFmtId="0" fontId="64" fillId="0" borderId="73" xfId="865" applyFont="1" applyBorder="1" applyAlignment="1">
      <alignment horizontal="center" vertical="center" wrapText="1"/>
    </xf>
    <xf numFmtId="0" fontId="2" fillId="0" borderId="37" xfId="865" applyFont="1" applyBorder="1" applyAlignment="1">
      <alignment horizontal="center" vertical="center" wrapText="1"/>
    </xf>
    <xf numFmtId="0" fontId="12" fillId="0" borderId="37" xfId="865" applyFont="1" applyBorder="1" applyAlignment="1">
      <alignment horizontal="center" vertical="center" wrapText="1"/>
    </xf>
    <xf numFmtId="0" fontId="64" fillId="0" borderId="39" xfId="865" applyFont="1" applyBorder="1" applyAlignment="1">
      <alignment horizontal="center" vertical="center" wrapText="1"/>
    </xf>
    <xf numFmtId="0" fontId="2" fillId="0" borderId="37" xfId="866" applyFont="1" applyBorder="1" applyAlignment="1">
      <alignment horizontal="center" vertical="center" wrapText="1"/>
    </xf>
    <xf numFmtId="0" fontId="12" fillId="0" borderId="73" xfId="865" applyFont="1" applyBorder="1" applyAlignment="1">
      <alignment horizontal="center" vertical="center" wrapText="1"/>
    </xf>
    <xf numFmtId="0" fontId="2" fillId="0" borderId="36" xfId="866" applyFont="1" applyBorder="1" applyAlignment="1">
      <alignment horizontal="center" vertical="center" wrapText="1"/>
    </xf>
    <xf numFmtId="0" fontId="2" fillId="0" borderId="0" xfId="865" applyFont="1" applyAlignment="1">
      <alignment wrapText="1"/>
    </xf>
    <xf numFmtId="0" fontId="2" fillId="0" borderId="35" xfId="865" applyFont="1" applyBorder="1" applyAlignment="1">
      <alignment horizontal="center"/>
    </xf>
    <xf numFmtId="167" fontId="67" fillId="0" borderId="33" xfId="867" applyNumberFormat="1" applyFont="1" applyBorder="1" applyAlignment="1">
      <alignment horizontal="center"/>
    </xf>
    <xf numFmtId="167" fontId="67" fillId="0" borderId="32" xfId="867" applyNumberFormat="1" applyFont="1" applyBorder="1" applyAlignment="1">
      <alignment horizontal="center"/>
    </xf>
    <xf numFmtId="167" fontId="12" fillId="0" borderId="32" xfId="867" applyNumberFormat="1" applyFont="1" applyBorder="1" applyAlignment="1">
      <alignment horizontal="center"/>
    </xf>
    <xf numFmtId="167" fontId="67" fillId="0" borderId="34" xfId="867" applyNumberFormat="1" applyFont="1" applyBorder="1" applyAlignment="1">
      <alignment horizontal="center"/>
    </xf>
    <xf numFmtId="167" fontId="12" fillId="0" borderId="50" xfId="867" applyNumberFormat="1" applyFont="1" applyBorder="1" applyAlignment="1">
      <alignment horizontal="center"/>
    </xf>
    <xf numFmtId="167" fontId="12" fillId="0" borderId="31" xfId="867" applyNumberFormat="1" applyFont="1" applyBorder="1" applyAlignment="1">
      <alignment horizontal="center"/>
    </xf>
    <xf numFmtId="0" fontId="2" fillId="0" borderId="20" xfId="865" applyFont="1" applyBorder="1" applyAlignment="1">
      <alignment horizontal="center"/>
    </xf>
    <xf numFmtId="167" fontId="67" fillId="0" borderId="12" xfId="867" applyNumberFormat="1" applyFont="1" applyBorder="1" applyAlignment="1">
      <alignment horizontal="center"/>
    </xf>
    <xf numFmtId="167" fontId="67" fillId="0" borderId="0" xfId="867" applyNumberFormat="1" applyFont="1" applyBorder="1" applyAlignment="1">
      <alignment horizontal="center"/>
    </xf>
    <xf numFmtId="167" fontId="12" fillId="0" borderId="0" xfId="868" applyNumberFormat="1" applyFont="1" applyBorder="1" applyAlignment="1">
      <alignment horizontal="center"/>
    </xf>
    <xf numFmtId="167" fontId="67" fillId="0" borderId="9" xfId="867" applyNumberFormat="1" applyFont="1" applyBorder="1" applyAlignment="1">
      <alignment horizontal="center"/>
    </xf>
    <xf numFmtId="167" fontId="12" fillId="0" borderId="0" xfId="867" applyNumberFormat="1" applyFont="1" applyBorder="1" applyAlignment="1">
      <alignment horizontal="center"/>
    </xf>
    <xf numFmtId="167" fontId="12" fillId="0" borderId="11" xfId="867" applyNumberFormat="1" applyFont="1" applyBorder="1" applyAlignment="1">
      <alignment horizontal="center"/>
    </xf>
    <xf numFmtId="167" fontId="12" fillId="0" borderId="19" xfId="867" applyNumberFormat="1" applyFont="1" applyBorder="1" applyAlignment="1">
      <alignment horizontal="center"/>
    </xf>
    <xf numFmtId="0" fontId="2" fillId="0" borderId="25" xfId="865" applyFont="1" applyBorder="1" applyAlignment="1">
      <alignment horizontal="center"/>
    </xf>
    <xf numFmtId="167" fontId="67" fillId="0" borderId="23" xfId="867" applyNumberFormat="1" applyFont="1" applyBorder="1" applyAlignment="1">
      <alignment horizontal="center"/>
    </xf>
    <xf numFmtId="167" fontId="67" fillId="0" borderId="22" xfId="867" applyNumberFormat="1" applyFont="1" applyBorder="1" applyAlignment="1">
      <alignment horizontal="center"/>
    </xf>
    <xf numFmtId="167" fontId="12" fillId="0" borderId="22" xfId="868" applyNumberFormat="1" applyFont="1" applyBorder="1" applyAlignment="1">
      <alignment horizontal="center"/>
    </xf>
    <xf numFmtId="167" fontId="67" fillId="0" borderId="24" xfId="867" applyNumberFormat="1" applyFont="1" applyBorder="1" applyAlignment="1">
      <alignment horizontal="center"/>
    </xf>
    <xf numFmtId="167" fontId="12" fillId="0" borderId="22" xfId="867" applyNumberFormat="1" applyFont="1" applyBorder="1" applyAlignment="1">
      <alignment horizontal="center"/>
    </xf>
    <xf numFmtId="167" fontId="12" fillId="0" borderId="49" xfId="867" applyNumberFormat="1" applyFont="1" applyBorder="1" applyAlignment="1">
      <alignment horizontal="center"/>
    </xf>
    <xf numFmtId="167" fontId="12" fillId="0" borderId="21" xfId="867" applyNumberFormat="1" applyFont="1" applyBorder="1" applyAlignment="1">
      <alignment horizontal="center"/>
    </xf>
    <xf numFmtId="0" fontId="2" fillId="0" borderId="30" xfId="865" applyFont="1" applyBorder="1" applyAlignment="1">
      <alignment horizontal="center"/>
    </xf>
    <xf numFmtId="167" fontId="67" fillId="0" borderId="28" xfId="867" applyNumberFormat="1" applyFont="1" applyBorder="1" applyAlignment="1">
      <alignment horizontal="center"/>
    </xf>
    <xf numFmtId="167" fontId="67" fillId="0" borderId="27" xfId="867" applyNumberFormat="1" applyFont="1" applyBorder="1" applyAlignment="1">
      <alignment horizontal="center"/>
    </xf>
    <xf numFmtId="167" fontId="12" fillId="0" borderId="27" xfId="868" applyNumberFormat="1" applyFont="1" applyBorder="1" applyAlignment="1">
      <alignment horizontal="center"/>
    </xf>
    <xf numFmtId="167" fontId="67" fillId="0" borderId="29" xfId="867" applyNumberFormat="1" applyFont="1" applyBorder="1" applyAlignment="1">
      <alignment horizontal="center"/>
    </xf>
    <xf numFmtId="167" fontId="12" fillId="0" borderId="27" xfId="867" applyNumberFormat="1" applyFont="1" applyBorder="1" applyAlignment="1">
      <alignment horizontal="center"/>
    </xf>
    <xf numFmtId="167" fontId="12" fillId="0" borderId="48" xfId="867" applyNumberFormat="1" applyFont="1" applyBorder="1" applyAlignment="1">
      <alignment horizontal="center"/>
    </xf>
    <xf numFmtId="167" fontId="12" fillId="0" borderId="26" xfId="867" applyNumberFormat="1" applyFont="1" applyBorder="1" applyAlignment="1">
      <alignment horizontal="center"/>
    </xf>
    <xf numFmtId="167" fontId="12" fillId="0" borderId="0" xfId="867" applyNumberFormat="1" applyFont="1" applyFill="1" applyBorder="1" applyAlignment="1">
      <alignment horizontal="center"/>
    </xf>
    <xf numFmtId="167" fontId="67" fillId="0" borderId="12" xfId="867" applyNumberFormat="1" applyFont="1" applyFill="1" applyBorder="1" applyAlignment="1">
      <alignment horizontal="center"/>
    </xf>
    <xf numFmtId="167" fontId="67" fillId="0" borderId="0" xfId="867" applyNumberFormat="1" applyFont="1" applyFill="1" applyBorder="1" applyAlignment="1">
      <alignment horizontal="center"/>
    </xf>
    <xf numFmtId="167" fontId="67" fillId="0" borderId="9" xfId="867" applyNumberFormat="1" applyFont="1" applyFill="1" applyBorder="1" applyAlignment="1">
      <alignment horizontal="center"/>
    </xf>
    <xf numFmtId="167" fontId="12" fillId="0" borderId="11" xfId="867" applyNumberFormat="1" applyFont="1" applyFill="1" applyBorder="1" applyAlignment="1">
      <alignment horizontal="center"/>
    </xf>
    <xf numFmtId="167" fontId="12" fillId="0" borderId="19" xfId="867" applyNumberFormat="1" applyFont="1" applyFill="1" applyBorder="1" applyAlignment="1">
      <alignment horizontal="center"/>
    </xf>
    <xf numFmtId="167" fontId="67" fillId="0" borderId="23" xfId="867" applyNumberFormat="1" applyFont="1" applyFill="1" applyBorder="1" applyAlignment="1">
      <alignment horizontal="center"/>
    </xf>
    <xf numFmtId="167" fontId="67" fillId="0" borderId="22" xfId="867" applyNumberFormat="1" applyFont="1" applyFill="1" applyBorder="1" applyAlignment="1">
      <alignment horizontal="center"/>
    </xf>
    <xf numFmtId="167" fontId="12" fillId="0" borderId="22" xfId="867" applyNumberFormat="1" applyFont="1" applyFill="1" applyBorder="1" applyAlignment="1">
      <alignment horizontal="center"/>
    </xf>
    <xf numFmtId="167" fontId="67" fillId="0" borderId="24" xfId="867" applyNumberFormat="1" applyFont="1" applyFill="1" applyBorder="1" applyAlignment="1">
      <alignment horizontal="center"/>
    </xf>
    <xf numFmtId="167" fontId="12" fillId="0" borderId="49" xfId="867" applyNumberFormat="1" applyFont="1" applyFill="1" applyBorder="1" applyAlignment="1">
      <alignment horizontal="center"/>
    </xf>
    <xf numFmtId="167" fontId="12" fillId="0" borderId="21" xfId="867" applyNumberFormat="1" applyFont="1" applyFill="1" applyBorder="1" applyAlignment="1">
      <alignment horizontal="center"/>
    </xf>
    <xf numFmtId="167" fontId="67" fillId="0" borderId="28" xfId="867" applyNumberFormat="1" applyFont="1" applyFill="1" applyBorder="1" applyAlignment="1">
      <alignment horizontal="center"/>
    </xf>
    <xf numFmtId="167" fontId="67" fillId="0" borderId="27" xfId="867" applyNumberFormat="1" applyFont="1" applyFill="1" applyBorder="1" applyAlignment="1">
      <alignment horizontal="center"/>
    </xf>
    <xf numFmtId="167" fontId="12" fillId="0" borderId="27" xfId="867" applyNumberFormat="1" applyFont="1" applyFill="1" applyBorder="1" applyAlignment="1">
      <alignment horizontal="center"/>
    </xf>
    <xf numFmtId="167" fontId="67" fillId="0" borderId="29" xfId="867" applyNumberFormat="1" applyFont="1" applyFill="1" applyBorder="1" applyAlignment="1">
      <alignment horizontal="center"/>
    </xf>
    <xf numFmtId="167" fontId="12" fillId="0" borderId="48" xfId="867" applyNumberFormat="1" applyFont="1" applyFill="1" applyBorder="1" applyAlignment="1">
      <alignment horizontal="center"/>
    </xf>
    <xf numFmtId="167" fontId="12" fillId="0" borderId="26" xfId="867" applyNumberFormat="1" applyFont="1" applyFill="1" applyBorder="1" applyAlignment="1">
      <alignment horizontal="center"/>
    </xf>
    <xf numFmtId="0" fontId="2" fillId="0" borderId="18" xfId="865" applyFont="1" applyBorder="1" applyAlignment="1">
      <alignment horizontal="center"/>
    </xf>
    <xf numFmtId="167" fontId="67" fillId="0" borderId="52" xfId="72" applyNumberFormat="1" applyFont="1" applyBorder="1" applyAlignment="1">
      <alignment horizontal="center"/>
    </xf>
    <xf numFmtId="167" fontId="67" fillId="0" borderId="16" xfId="72" applyNumberFormat="1" applyFont="1" applyBorder="1" applyAlignment="1">
      <alignment horizontal="center"/>
    </xf>
    <xf numFmtId="167" fontId="12" fillId="0" borderId="16" xfId="867" applyNumberFormat="1" applyFont="1" applyBorder="1" applyAlignment="1">
      <alignment horizontal="center"/>
    </xf>
    <xf numFmtId="167" fontId="2" fillId="0" borderId="16" xfId="72" applyNumberFormat="1" applyFont="1" applyBorder="1" applyAlignment="1">
      <alignment horizontal="center"/>
    </xf>
    <xf numFmtId="167" fontId="67" fillId="0" borderId="17" xfId="72" applyNumberFormat="1" applyFont="1" applyBorder="1" applyAlignment="1">
      <alignment horizontal="center"/>
    </xf>
    <xf numFmtId="167" fontId="12" fillId="0" borderId="16" xfId="72" applyNumberFormat="1" applyFont="1" applyBorder="1" applyAlignment="1">
      <alignment horizontal="center"/>
    </xf>
    <xf numFmtId="167" fontId="2" fillId="0" borderId="65" xfId="72" applyNumberFormat="1" applyFont="1" applyBorder="1" applyAlignment="1">
      <alignment horizontal="center"/>
    </xf>
    <xf numFmtId="167" fontId="2" fillId="0" borderId="15" xfId="72" applyNumberFormat="1" applyFont="1" applyBorder="1" applyAlignment="1">
      <alignment horizontal="center"/>
    </xf>
    <xf numFmtId="167" fontId="2" fillId="0" borderId="0" xfId="865" applyNumberFormat="1" applyFont="1"/>
    <xf numFmtId="9" fontId="61" fillId="0" borderId="0" xfId="867" applyFont="1" applyAlignment="1">
      <alignment horizontal="center"/>
    </xf>
    <xf numFmtId="0" fontId="12" fillId="0" borderId="0" xfId="1" applyFont="1"/>
    <xf numFmtId="0" fontId="70" fillId="0" borderId="46" xfId="866" applyFont="1" applyBorder="1" applyAlignment="1">
      <alignment vertical="center"/>
    </xf>
    <xf numFmtId="0" fontId="12" fillId="0" borderId="0" xfId="1" applyFont="1" applyBorder="1"/>
    <xf numFmtId="0" fontId="12" fillId="0" borderId="20" xfId="1" applyFont="1" applyBorder="1"/>
    <xf numFmtId="0" fontId="12" fillId="0" borderId="19" xfId="1" applyFont="1" applyBorder="1"/>
    <xf numFmtId="0" fontId="64" fillId="0" borderId="20" xfId="866" applyFont="1" applyBorder="1" applyAlignment="1">
      <alignment horizontal="center" vertical="center"/>
    </xf>
    <xf numFmtId="0" fontId="65" fillId="0" borderId="0" xfId="866" applyFont="1" applyBorder="1" applyAlignment="1">
      <alignment horizontal="center" vertical="center"/>
    </xf>
    <xf numFmtId="0" fontId="65" fillId="0" borderId="37" xfId="869" applyFont="1" applyFill="1" applyBorder="1" applyAlignment="1">
      <alignment horizontal="center"/>
    </xf>
    <xf numFmtId="0" fontId="65" fillId="0" borderId="0" xfId="869" applyFont="1" applyFill="1" applyBorder="1" applyAlignment="1">
      <alignment horizontal="center"/>
    </xf>
    <xf numFmtId="0" fontId="12" fillId="0" borderId="35" xfId="1" applyFont="1" applyBorder="1"/>
    <xf numFmtId="0" fontId="67" fillId="0" borderId="32" xfId="1" applyFont="1" applyBorder="1" applyAlignment="1">
      <alignment vertical="center"/>
    </xf>
    <xf numFmtId="0" fontId="12" fillId="0" borderId="37" xfId="1" applyFont="1" applyBorder="1"/>
    <xf numFmtId="0" fontId="67" fillId="0" borderId="20" xfId="1" applyFont="1" applyBorder="1" applyAlignment="1">
      <alignment horizontal="center" vertical="center"/>
    </xf>
    <xf numFmtId="0" fontId="67" fillId="0" borderId="3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64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2" fillId="0" borderId="0" xfId="1" applyFont="1" applyAlignment="1">
      <alignment vertical="center" wrapText="1"/>
    </xf>
    <xf numFmtId="0" fontId="64" fillId="0" borderId="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33" xfId="0" applyNumberFormat="1" applyFont="1" applyBorder="1" applyAlignment="1">
      <alignment horizontal="center"/>
    </xf>
    <xf numFmtId="3" fontId="2" fillId="0" borderId="32" xfId="0" applyNumberFormat="1" applyFont="1" applyBorder="1" applyAlignment="1">
      <alignment horizontal="center"/>
    </xf>
    <xf numFmtId="167" fontId="64" fillId="0" borderId="32" xfId="868" applyNumberFormat="1" applyFont="1" applyBorder="1" applyAlignment="1">
      <alignment horizontal="center"/>
    </xf>
    <xf numFmtId="167" fontId="12" fillId="0" borderId="32" xfId="868" applyNumberFormat="1" applyFont="1" applyBorder="1" applyAlignment="1">
      <alignment horizontal="center"/>
    </xf>
    <xf numFmtId="167" fontId="12" fillId="0" borderId="50" xfId="868" applyNumberFormat="1" applyFont="1" applyBorder="1" applyAlignment="1">
      <alignment horizontal="center"/>
    </xf>
    <xf numFmtId="167" fontId="12" fillId="0" borderId="31" xfId="868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167" fontId="64" fillId="0" borderId="11" xfId="868" applyNumberFormat="1" applyFont="1" applyBorder="1" applyAlignment="1">
      <alignment horizontal="center"/>
    </xf>
    <xf numFmtId="167" fontId="64" fillId="0" borderId="0" xfId="868" applyNumberFormat="1" applyFont="1" applyBorder="1" applyAlignment="1">
      <alignment horizontal="center"/>
    </xf>
    <xf numFmtId="167" fontId="12" fillId="0" borderId="11" xfId="868" applyNumberFormat="1" applyFont="1" applyBorder="1" applyAlignment="1">
      <alignment horizontal="center"/>
    </xf>
    <xf numFmtId="167" fontId="12" fillId="0" borderId="19" xfId="868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center"/>
    </xf>
    <xf numFmtId="167" fontId="64" fillId="0" borderId="65" xfId="868" applyNumberFormat="1" applyFont="1" applyBorder="1" applyAlignment="1">
      <alignment horizontal="center"/>
    </xf>
    <xf numFmtId="167" fontId="64" fillId="0" borderId="16" xfId="868" applyNumberFormat="1" applyFont="1" applyBorder="1" applyAlignment="1">
      <alignment horizontal="center"/>
    </xf>
    <xf numFmtId="0" fontId="90" fillId="0" borderId="20" xfId="1" applyFont="1" applyBorder="1" applyAlignment="1">
      <alignment horizontal="center" vertical="center" wrapText="1"/>
    </xf>
    <xf numFmtId="3" fontId="86" fillId="0" borderId="12" xfId="0" applyNumberFormat="1" applyFont="1" applyBorder="1" applyAlignment="1">
      <alignment horizontal="center" vertical="center"/>
    </xf>
    <xf numFmtId="3" fontId="86" fillId="0" borderId="0" xfId="0" applyNumberFormat="1" applyFont="1" applyBorder="1" applyAlignment="1">
      <alignment horizontal="center" vertical="center"/>
    </xf>
    <xf numFmtId="167" fontId="91" fillId="0" borderId="0" xfId="868" applyNumberFormat="1" applyFont="1" applyBorder="1" applyAlignment="1">
      <alignment horizontal="center" vertical="center"/>
    </xf>
    <xf numFmtId="167" fontId="92" fillId="0" borderId="0" xfId="868" applyNumberFormat="1" applyFont="1" applyBorder="1" applyAlignment="1">
      <alignment horizontal="center" vertical="center"/>
    </xf>
    <xf numFmtId="167" fontId="92" fillId="0" borderId="11" xfId="868" applyNumberFormat="1" applyFont="1" applyBorder="1" applyAlignment="1">
      <alignment horizontal="center" vertical="center"/>
    </xf>
    <xf numFmtId="3" fontId="86" fillId="0" borderId="0" xfId="0" applyNumberFormat="1" applyFont="1" applyBorder="1" applyAlignment="1">
      <alignment horizontal="center"/>
    </xf>
    <xf numFmtId="167" fontId="91" fillId="0" borderId="0" xfId="868" applyNumberFormat="1" applyFont="1" applyBorder="1" applyAlignment="1">
      <alignment horizontal="center"/>
    </xf>
    <xf numFmtId="167" fontId="92" fillId="0" borderId="0" xfId="868" applyNumberFormat="1" applyFont="1" applyBorder="1" applyAlignment="1">
      <alignment horizontal="center"/>
    </xf>
    <xf numFmtId="167" fontId="92" fillId="0" borderId="19" xfId="868" applyNumberFormat="1" applyFont="1" applyBorder="1" applyAlignment="1">
      <alignment horizontal="center" vertical="center"/>
    </xf>
    <xf numFmtId="0" fontId="93" fillId="0" borderId="35" xfId="850" applyFont="1" applyBorder="1" applyAlignment="1">
      <alignment horizontal="center"/>
    </xf>
    <xf numFmtId="3" fontId="2" fillId="0" borderId="33" xfId="0" applyNumberFormat="1" applyFont="1" applyBorder="1" applyAlignment="1">
      <alignment horizontal="center" vertical="center"/>
    </xf>
    <xf numFmtId="3" fontId="2" fillId="0" borderId="32" xfId="0" applyNumberFormat="1" applyFont="1" applyBorder="1" applyAlignment="1">
      <alignment horizontal="center" vertical="center"/>
    </xf>
    <xf numFmtId="167" fontId="64" fillId="0" borderId="32" xfId="868" applyNumberFormat="1" applyFont="1" applyBorder="1" applyAlignment="1">
      <alignment horizontal="center" vertical="center"/>
    </xf>
    <xf numFmtId="167" fontId="2" fillId="0" borderId="32" xfId="868" applyNumberFormat="1" applyFont="1" applyBorder="1" applyAlignment="1">
      <alignment horizontal="center" vertical="center"/>
    </xf>
    <xf numFmtId="167" fontId="2" fillId="0" borderId="31" xfId="868" applyNumberFormat="1" applyFont="1" applyBorder="1" applyAlignment="1">
      <alignment horizontal="center" vertical="center"/>
    </xf>
    <xf numFmtId="0" fontId="93" fillId="0" borderId="20" xfId="850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167" fontId="2" fillId="0" borderId="0" xfId="868" applyNumberFormat="1" applyFont="1" applyBorder="1" applyAlignment="1">
      <alignment horizontal="center"/>
    </xf>
    <xf numFmtId="167" fontId="2" fillId="0" borderId="11" xfId="868" applyNumberFormat="1" applyFont="1" applyBorder="1" applyAlignment="1">
      <alignment horizontal="center"/>
    </xf>
    <xf numFmtId="167" fontId="2" fillId="0" borderId="19" xfId="868" applyNumberFormat="1" applyFont="1" applyBorder="1" applyAlignment="1">
      <alignment horizontal="center"/>
    </xf>
    <xf numFmtId="167" fontId="64" fillId="0" borderId="0" xfId="868" applyNumberFormat="1" applyFont="1" applyBorder="1" applyAlignment="1">
      <alignment horizontal="center" vertical="center"/>
    </xf>
    <xf numFmtId="0" fontId="93" fillId="0" borderId="18" xfId="850" applyFont="1" applyBorder="1" applyAlignment="1">
      <alignment horizontal="center"/>
    </xf>
    <xf numFmtId="3" fontId="2" fillId="0" borderId="52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horizontal="center" vertical="center"/>
    </xf>
    <xf numFmtId="167" fontId="2" fillId="0" borderId="16" xfId="868" applyNumberFormat="1" applyFont="1" applyBorder="1" applyAlignment="1">
      <alignment horizontal="center"/>
    </xf>
    <xf numFmtId="167" fontId="2" fillId="0" borderId="65" xfId="868" applyNumberFormat="1" applyFont="1" applyBorder="1" applyAlignment="1">
      <alignment horizontal="center"/>
    </xf>
    <xf numFmtId="167" fontId="2" fillId="0" borderId="15" xfId="868" applyNumberFormat="1" applyFont="1" applyBorder="1" applyAlignment="1">
      <alignment horizontal="center"/>
    </xf>
    <xf numFmtId="0" fontId="53" fillId="0" borderId="0" xfId="1" applyFont="1"/>
    <xf numFmtId="2" fontId="53" fillId="0" borderId="0" xfId="1" applyNumberFormat="1" applyFont="1" applyAlignment="1">
      <alignment horizontal="center"/>
    </xf>
    <xf numFmtId="0" fontId="70" fillId="0" borderId="47" xfId="57" applyFont="1" applyBorder="1" applyAlignment="1">
      <alignment horizontal="center" vertical="center"/>
    </xf>
    <xf numFmtId="0" fontId="70" fillId="0" borderId="46" xfId="57" applyFont="1" applyBorder="1" applyAlignment="1">
      <alignment horizontal="center" vertical="center"/>
    </xf>
    <xf numFmtId="0" fontId="70" fillId="0" borderId="45" xfId="57" applyFont="1" applyBorder="1" applyAlignment="1">
      <alignment horizontal="center" vertical="center"/>
    </xf>
    <xf numFmtId="167" fontId="35" fillId="0" borderId="0" xfId="1" applyNumberFormat="1" applyAlignment="1">
      <alignment horizontal="center" vertical="center" wrapText="1"/>
    </xf>
    <xf numFmtId="0" fontId="64" fillId="0" borderId="43" xfId="57" applyFont="1" applyBorder="1" applyAlignment="1">
      <alignment horizontal="center" vertical="center"/>
    </xf>
    <xf numFmtId="0" fontId="64" fillId="0" borderId="42" xfId="57" applyFont="1" applyBorder="1" applyAlignment="1">
      <alignment horizontal="center" vertical="center"/>
    </xf>
    <xf numFmtId="0" fontId="28" fillId="0" borderId="43" xfId="57" applyFont="1" applyBorder="1" applyAlignment="1">
      <alignment horizontal="center" vertical="center"/>
    </xf>
    <xf numFmtId="0" fontId="28" fillId="0" borderId="42" xfId="57" applyFont="1" applyBorder="1" applyAlignment="1">
      <alignment horizontal="center" vertical="center"/>
    </xf>
    <xf numFmtId="0" fontId="29" fillId="0" borderId="38" xfId="49" applyFont="1" applyFill="1" applyBorder="1" applyAlignment="1">
      <alignment horizontal="center" vertical="center"/>
    </xf>
    <xf numFmtId="0" fontId="29" fillId="0" borderId="42" xfId="49" applyFont="1" applyFill="1" applyBorder="1" applyAlignment="1">
      <alignment horizontal="center" vertical="center"/>
    </xf>
    <xf numFmtId="0" fontId="29" fillId="0" borderId="41" xfId="49" applyFont="1" applyFill="1" applyBorder="1" applyAlignment="1">
      <alignment horizontal="center" vertical="center"/>
    </xf>
    <xf numFmtId="0" fontId="67" fillId="0" borderId="32" xfId="49" applyFont="1" applyFill="1" applyBorder="1" applyAlignment="1">
      <alignment horizontal="center" vertical="center"/>
    </xf>
    <xf numFmtId="0" fontId="67" fillId="0" borderId="31" xfId="49" applyFont="1" applyFill="1" applyBorder="1" applyAlignment="1">
      <alignment horizontal="center" vertical="center"/>
    </xf>
    <xf numFmtId="0" fontId="70" fillId="0" borderId="47" xfId="58" applyFont="1" applyFill="1" applyBorder="1" applyAlignment="1">
      <alignment horizontal="center" vertical="center"/>
    </xf>
    <xf numFmtId="0" fontId="70" fillId="0" borderId="46" xfId="58" applyFont="1" applyFill="1" applyBorder="1" applyAlignment="1">
      <alignment horizontal="center" vertical="center"/>
    </xf>
    <xf numFmtId="0" fontId="70" fillId="0" borderId="45" xfId="58" applyFont="1" applyFill="1" applyBorder="1" applyAlignment="1">
      <alignment horizontal="center" vertical="center"/>
    </xf>
    <xf numFmtId="0" fontId="62" fillId="0" borderId="38" xfId="49" applyFont="1" applyFill="1" applyBorder="1" applyAlignment="1">
      <alignment horizontal="center" vertical="center"/>
    </xf>
    <xf numFmtId="0" fontId="62" fillId="0" borderId="42" xfId="49" applyFont="1" applyFill="1" applyBorder="1" applyAlignment="1">
      <alignment horizontal="center" vertical="center"/>
    </xf>
    <xf numFmtId="0" fontId="67" fillId="0" borderId="42" xfId="49" applyFont="1" applyFill="1" applyBorder="1" applyAlignment="1">
      <alignment horizontal="center" vertical="center"/>
    </xf>
    <xf numFmtId="0" fontId="67" fillId="0" borderId="41" xfId="49" applyFont="1" applyFill="1" applyBorder="1" applyAlignment="1">
      <alignment horizontal="center" vertical="center"/>
    </xf>
    <xf numFmtId="0" fontId="62" fillId="0" borderId="41" xfId="49" applyFont="1" applyFill="1" applyBorder="1" applyAlignment="1">
      <alignment horizontal="center" vertical="center"/>
    </xf>
    <xf numFmtId="0" fontId="70" fillId="0" borderId="47" xfId="41" applyFont="1" applyBorder="1" applyAlignment="1">
      <alignment horizontal="center" vertical="center"/>
    </xf>
    <xf numFmtId="0" fontId="70" fillId="0" borderId="46" xfId="41" applyFont="1" applyBorder="1" applyAlignment="1">
      <alignment horizontal="center" vertical="center"/>
    </xf>
    <xf numFmtId="0" fontId="70" fillId="0" borderId="45" xfId="41" applyFont="1" applyBorder="1" applyAlignment="1">
      <alignment horizontal="center" vertical="center"/>
    </xf>
    <xf numFmtId="0" fontId="62" fillId="0" borderId="80" xfId="49" applyFont="1" applyFill="1" applyBorder="1" applyAlignment="1">
      <alignment horizontal="center" vertical="center"/>
    </xf>
    <xf numFmtId="0" fontId="62" fillId="0" borderId="81" xfId="49" applyFont="1" applyFill="1" applyBorder="1" applyAlignment="1">
      <alignment horizontal="center" vertical="center"/>
    </xf>
    <xf numFmtId="0" fontId="62" fillId="0" borderId="82" xfId="49" applyFont="1" applyFill="1" applyBorder="1" applyAlignment="1">
      <alignment horizontal="center" vertical="center"/>
    </xf>
    <xf numFmtId="0" fontId="67" fillId="0" borderId="59" xfId="49" applyFont="1" applyFill="1" applyBorder="1" applyAlignment="1">
      <alignment horizontal="center" vertical="center"/>
    </xf>
    <xf numFmtId="0" fontId="67" fillId="0" borderId="63" xfId="49" applyFont="1" applyFill="1" applyBorder="1" applyAlignment="1">
      <alignment horizontal="center" vertical="center"/>
    </xf>
    <xf numFmtId="0" fontId="25" fillId="0" borderId="42" xfId="49" applyFont="1" applyFill="1" applyBorder="1" applyAlignment="1">
      <alignment horizontal="center" vertical="center"/>
    </xf>
    <xf numFmtId="0" fontId="20" fillId="0" borderId="42" xfId="49" applyFont="1" applyFill="1" applyBorder="1" applyAlignment="1">
      <alignment horizontal="center" vertical="center"/>
    </xf>
    <xf numFmtId="0" fontId="64" fillId="0" borderId="41" xfId="57" applyFont="1" applyBorder="1" applyAlignment="1">
      <alignment horizontal="center" vertical="center"/>
    </xf>
    <xf numFmtId="0" fontId="24" fillId="0" borderId="43" xfId="57" applyFont="1" applyBorder="1" applyAlignment="1">
      <alignment horizontal="center" vertical="center"/>
    </xf>
    <xf numFmtId="0" fontId="28" fillId="0" borderId="41" xfId="57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18" fillId="0" borderId="38" xfId="49" applyFont="1" applyFill="1" applyBorder="1" applyAlignment="1">
      <alignment horizontal="center" vertical="center"/>
    </xf>
    <xf numFmtId="0" fontId="18" fillId="0" borderId="42" xfId="49" applyFont="1" applyFill="1" applyBorder="1" applyAlignment="1">
      <alignment horizontal="center" vertical="center"/>
    </xf>
    <xf numFmtId="0" fontId="20" fillId="0" borderId="93" xfId="49" applyFont="1" applyFill="1" applyBorder="1" applyAlignment="1">
      <alignment horizontal="center" vertical="center"/>
    </xf>
    <xf numFmtId="0" fontId="20" fillId="0" borderId="41" xfId="49" applyFont="1" applyFill="1" applyBorder="1" applyAlignment="1">
      <alignment horizontal="center" vertical="center"/>
    </xf>
    <xf numFmtId="167" fontId="62" fillId="0" borderId="0" xfId="74" applyNumberFormat="1" applyFont="1" applyFill="1" applyBorder="1" applyAlignment="1">
      <alignment horizontal="center" wrapText="1"/>
    </xf>
    <xf numFmtId="0" fontId="12" fillId="0" borderId="42" xfId="49" applyFont="1" applyFill="1" applyBorder="1" applyAlignment="1">
      <alignment horizontal="center" vertical="center"/>
    </xf>
    <xf numFmtId="167" fontId="62" fillId="0" borderId="22" xfId="74" applyNumberFormat="1" applyFont="1" applyFill="1" applyBorder="1" applyAlignment="1">
      <alignment horizontal="center" wrapText="1"/>
    </xf>
    <xf numFmtId="167" fontId="52" fillId="0" borderId="14" xfId="89" applyNumberFormat="1" applyFont="1" applyBorder="1" applyAlignment="1">
      <alignment horizontal="center"/>
    </xf>
    <xf numFmtId="0" fontId="12" fillId="0" borderId="43" xfId="49" applyFont="1" applyFill="1" applyBorder="1" applyAlignment="1">
      <alignment horizontal="center" vertical="center"/>
    </xf>
    <xf numFmtId="0" fontId="62" fillId="0" borderId="66" xfId="49" applyFont="1" applyFill="1" applyBorder="1" applyAlignment="1">
      <alignment horizontal="center" vertical="center"/>
    </xf>
    <xf numFmtId="0" fontId="12" fillId="0" borderId="41" xfId="49" applyFont="1" applyFill="1" applyBorder="1" applyAlignment="1">
      <alignment horizontal="center" vertical="center"/>
    </xf>
    <xf numFmtId="167" fontId="62" fillId="0" borderId="27" xfId="74" applyNumberFormat="1" applyFont="1" applyFill="1" applyBorder="1" applyAlignment="1">
      <alignment horizontal="center" wrapText="1"/>
    </xf>
    <xf numFmtId="0" fontId="25" fillId="0" borderId="41" xfId="49" applyFont="1" applyFill="1" applyBorder="1" applyAlignment="1">
      <alignment horizontal="center" vertical="center"/>
    </xf>
    <xf numFmtId="0" fontId="16" fillId="0" borderId="42" xfId="49" applyFont="1" applyFill="1" applyBorder="1" applyAlignment="1">
      <alignment horizontal="center" vertical="center"/>
    </xf>
    <xf numFmtId="0" fontId="62" fillId="0" borderId="51" xfId="49" applyFont="1" applyFill="1" applyBorder="1" applyAlignment="1">
      <alignment horizontal="center" vertical="center"/>
    </xf>
    <xf numFmtId="0" fontId="20" fillId="0" borderId="38" xfId="49" applyFont="1" applyFill="1" applyBorder="1" applyAlignment="1">
      <alignment horizontal="center" vertical="center"/>
    </xf>
    <xf numFmtId="0" fontId="20" fillId="0" borderId="43" xfId="49" applyFont="1" applyFill="1" applyBorder="1" applyAlignment="1">
      <alignment horizontal="center" vertical="center"/>
    </xf>
    <xf numFmtId="0" fontId="15" fillId="0" borderId="43" xfId="57" applyFont="1" applyBorder="1" applyAlignment="1">
      <alignment horizontal="center" vertical="center"/>
    </xf>
    <xf numFmtId="0" fontId="15" fillId="0" borderId="42" xfId="57" applyFont="1" applyBorder="1" applyAlignment="1">
      <alignment horizontal="center" vertical="center"/>
    </xf>
    <xf numFmtId="0" fontId="15" fillId="0" borderId="66" xfId="57" applyFont="1" applyBorder="1" applyAlignment="1">
      <alignment horizontal="center" vertical="center"/>
    </xf>
    <xf numFmtId="0" fontId="15" fillId="0" borderId="41" xfId="57" applyFont="1" applyBorder="1" applyAlignment="1">
      <alignment horizontal="center" vertical="center"/>
    </xf>
    <xf numFmtId="0" fontId="31" fillId="0" borderId="42" xfId="49" applyFont="1" applyFill="1" applyBorder="1" applyAlignment="1">
      <alignment horizontal="center" vertical="center"/>
    </xf>
    <xf numFmtId="0" fontId="31" fillId="0" borderId="41" xfId="49" applyFont="1" applyFill="1" applyBorder="1" applyAlignment="1">
      <alignment horizontal="center" vertical="center"/>
    </xf>
    <xf numFmtId="164" fontId="16" fillId="0" borderId="0" xfId="49" applyNumberFormat="1" applyFont="1" applyFill="1" applyBorder="1" applyAlignment="1">
      <alignment horizontal="center" vertical="center"/>
    </xf>
    <xf numFmtId="0" fontId="29" fillId="0" borderId="0" xfId="49" applyFont="1" applyFill="1" applyBorder="1" applyAlignment="1">
      <alignment horizontal="center" vertical="center"/>
    </xf>
    <xf numFmtId="0" fontId="29" fillId="0" borderId="19" xfId="49" applyFont="1" applyFill="1" applyBorder="1" applyAlignment="1">
      <alignment horizontal="center" vertical="center"/>
    </xf>
    <xf numFmtId="0" fontId="24" fillId="0" borderId="42" xfId="57" applyFont="1" applyBorder="1" applyAlignment="1">
      <alignment horizontal="center" vertical="center"/>
    </xf>
    <xf numFmtId="0" fontId="24" fillId="0" borderId="41" xfId="57" applyFont="1" applyBorder="1" applyAlignment="1">
      <alignment horizontal="center" vertical="center"/>
    </xf>
    <xf numFmtId="0" fontId="25" fillId="0" borderId="38" xfId="49" applyFont="1" applyFill="1" applyBorder="1" applyAlignment="1">
      <alignment horizontal="center" vertical="center"/>
    </xf>
    <xf numFmtId="0" fontId="24" fillId="0" borderId="38" xfId="57" applyFont="1" applyBorder="1" applyAlignment="1">
      <alignment horizontal="center" vertical="center"/>
    </xf>
    <xf numFmtId="0" fontId="24" fillId="0" borderId="51" xfId="57" applyFont="1" applyBorder="1" applyAlignment="1">
      <alignment horizontal="center" vertical="center"/>
    </xf>
    <xf numFmtId="0" fontId="21" fillId="0" borderId="84" xfId="57" applyFont="1" applyBorder="1" applyAlignment="1">
      <alignment horizontal="left" vertical="center"/>
    </xf>
    <xf numFmtId="0" fontId="52" fillId="0" borderId="85" xfId="57" applyFont="1" applyBorder="1" applyAlignment="1">
      <alignment horizontal="left" vertical="center"/>
    </xf>
    <xf numFmtId="0" fontId="52" fillId="0" borderId="86" xfId="57" applyFont="1" applyBorder="1" applyAlignment="1">
      <alignment horizontal="left" vertical="center"/>
    </xf>
    <xf numFmtId="0" fontId="19" fillId="0" borderId="38" xfId="57" applyFont="1" applyBorder="1" applyAlignment="1">
      <alignment horizontal="center" vertical="center" wrapText="1"/>
    </xf>
    <xf numFmtId="0" fontId="24" fillId="0" borderId="41" xfId="57" applyFont="1" applyBorder="1" applyAlignment="1">
      <alignment horizontal="center" vertical="center" wrapText="1"/>
    </xf>
    <xf numFmtId="0" fontId="64" fillId="0" borderId="34" xfId="57" applyFont="1" applyBorder="1" applyAlignment="1">
      <alignment horizontal="center" vertical="center"/>
    </xf>
    <xf numFmtId="0" fontId="64" fillId="0" borderId="32" xfId="57" applyFont="1" applyBorder="1" applyAlignment="1">
      <alignment horizontal="center" vertical="center"/>
    </xf>
    <xf numFmtId="0" fontId="64" fillId="0" borderId="31" xfId="57" applyFont="1" applyBorder="1" applyAlignment="1">
      <alignment horizontal="center" vertical="center"/>
    </xf>
    <xf numFmtId="0" fontId="64" fillId="0" borderId="42" xfId="0" applyFont="1" applyBorder="1" applyAlignment="1">
      <alignment horizontal="center" vertical="center"/>
    </xf>
    <xf numFmtId="0" fontId="64" fillId="0" borderId="41" xfId="0" applyFont="1" applyBorder="1" applyAlignment="1">
      <alignment horizontal="center" vertical="center"/>
    </xf>
    <xf numFmtId="0" fontId="70" fillId="0" borderId="47" xfId="0" applyFont="1" applyBorder="1" applyAlignment="1">
      <alignment horizontal="center" vertical="center"/>
    </xf>
    <xf numFmtId="0" fontId="70" fillId="0" borderId="46" xfId="0" applyFont="1" applyBorder="1" applyAlignment="1">
      <alignment horizontal="center" vertical="center"/>
    </xf>
    <xf numFmtId="0" fontId="70" fillId="0" borderId="45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61" fillId="0" borderId="88" xfId="1" applyFont="1" applyBorder="1" applyAlignment="1">
      <alignment horizontal="left" vertical="center"/>
    </xf>
    <xf numFmtId="0" fontId="61" fillId="0" borderId="14" xfId="1" applyFont="1" applyBorder="1" applyAlignment="1">
      <alignment horizontal="left" vertical="center"/>
    </xf>
    <xf numFmtId="0" fontId="61" fillId="0" borderId="13" xfId="1" applyFont="1" applyBorder="1" applyAlignment="1">
      <alignment horizontal="left" vertical="center"/>
    </xf>
    <xf numFmtId="0" fontId="61" fillId="0" borderId="87" xfId="1" applyFont="1" applyBorder="1" applyAlignment="1">
      <alignment horizontal="left" vertical="center"/>
    </xf>
    <xf numFmtId="0" fontId="61" fillId="0" borderId="10" xfId="1" applyFont="1" applyBorder="1" applyAlignment="1">
      <alignment horizontal="left" vertical="center"/>
    </xf>
    <xf numFmtId="0" fontId="61" fillId="0" borderId="91" xfId="1" applyFont="1" applyBorder="1" applyAlignment="1">
      <alignment horizontal="left" vertical="center"/>
    </xf>
    <xf numFmtId="0" fontId="2" fillId="0" borderId="84" xfId="865" applyFont="1" applyBorder="1" applyAlignment="1">
      <alignment horizontal="left" vertical="center" wrapText="1"/>
    </xf>
    <xf numFmtId="0" fontId="2" fillId="0" borderId="85" xfId="865" applyFont="1" applyBorder="1" applyAlignment="1">
      <alignment horizontal="left" vertical="center" wrapText="1"/>
    </xf>
    <xf numFmtId="0" fontId="2" fillId="0" borderId="86" xfId="865" applyFont="1" applyBorder="1" applyAlignment="1">
      <alignment horizontal="left" vertical="center" wrapText="1"/>
    </xf>
    <xf numFmtId="0" fontId="70" fillId="0" borderId="47" xfId="865" applyFont="1" applyBorder="1" applyAlignment="1">
      <alignment horizontal="center" vertical="center"/>
    </xf>
    <xf numFmtId="0" fontId="70" fillId="0" borderId="46" xfId="865" applyFont="1" applyBorder="1" applyAlignment="1">
      <alignment horizontal="center" vertical="center"/>
    </xf>
    <xf numFmtId="0" fontId="70" fillId="0" borderId="45" xfId="865" applyFont="1" applyBorder="1" applyAlignment="1">
      <alignment horizontal="center" vertical="center"/>
    </xf>
    <xf numFmtId="0" fontId="64" fillId="0" borderId="43" xfId="865" applyFont="1" applyBorder="1" applyAlignment="1">
      <alignment horizontal="center" vertical="center"/>
    </xf>
    <xf numFmtId="0" fontId="64" fillId="0" borderId="42" xfId="865" applyFont="1" applyBorder="1" applyAlignment="1">
      <alignment horizontal="center" vertical="center"/>
    </xf>
    <xf numFmtId="0" fontId="64" fillId="0" borderId="41" xfId="865" applyFont="1" applyBorder="1" applyAlignment="1">
      <alignment horizontal="center" vertical="center"/>
    </xf>
    <xf numFmtId="0" fontId="64" fillId="0" borderId="33" xfId="865" applyFont="1" applyBorder="1" applyAlignment="1">
      <alignment horizontal="center" vertical="center"/>
    </xf>
    <xf numFmtId="0" fontId="64" fillId="0" borderId="32" xfId="865" applyFont="1" applyBorder="1" applyAlignment="1">
      <alignment horizontal="center" vertical="center"/>
    </xf>
    <xf numFmtId="0" fontId="64" fillId="0" borderId="50" xfId="865" applyFont="1" applyBorder="1" applyAlignment="1">
      <alignment horizontal="center" vertical="center"/>
    </xf>
    <xf numFmtId="0" fontId="64" fillId="0" borderId="33" xfId="866" applyFont="1" applyBorder="1" applyAlignment="1">
      <alignment horizontal="center" vertical="center"/>
    </xf>
    <xf numFmtId="0" fontId="64" fillId="0" borderId="32" xfId="866" applyFont="1" applyBorder="1" applyAlignment="1">
      <alignment horizontal="center" vertical="center"/>
    </xf>
    <xf numFmtId="0" fontId="64" fillId="0" borderId="31" xfId="866" applyFont="1" applyBorder="1" applyAlignment="1">
      <alignment horizontal="center" vertical="center"/>
    </xf>
    <xf numFmtId="0" fontId="67" fillId="0" borderId="38" xfId="1" applyFont="1" applyBorder="1" applyAlignment="1">
      <alignment horizontal="center" vertical="center"/>
    </xf>
    <xf numFmtId="0" fontId="67" fillId="0" borderId="42" xfId="1" applyFont="1" applyBorder="1" applyAlignment="1">
      <alignment horizontal="center" vertical="center"/>
    </xf>
    <xf numFmtId="0" fontId="67" fillId="0" borderId="51" xfId="1" applyFont="1" applyBorder="1" applyAlignment="1">
      <alignment horizontal="center" vertical="center"/>
    </xf>
    <xf numFmtId="0" fontId="67" fillId="0" borderId="41" xfId="1" applyFont="1" applyBorder="1" applyAlignment="1">
      <alignment horizontal="center" vertical="center"/>
    </xf>
    <xf numFmtId="0" fontId="67" fillId="0" borderId="33" xfId="1" applyFont="1" applyBorder="1" applyAlignment="1">
      <alignment horizontal="center" vertical="center"/>
    </xf>
    <xf numFmtId="0" fontId="67" fillId="0" borderId="32" xfId="1" applyFont="1" applyBorder="1" applyAlignment="1">
      <alignment horizontal="center" vertical="center"/>
    </xf>
    <xf numFmtId="0" fontId="67" fillId="0" borderId="31" xfId="1" applyFont="1" applyBorder="1" applyAlignment="1">
      <alignment horizontal="center" vertical="center"/>
    </xf>
    <xf numFmtId="0" fontId="12" fillId="0" borderId="84" xfId="1" applyFont="1" applyBorder="1" applyAlignment="1">
      <alignment horizontal="left" vertical="center"/>
    </xf>
    <xf numFmtId="0" fontId="12" fillId="0" borderId="85" xfId="1" applyFont="1" applyBorder="1" applyAlignment="1">
      <alignment horizontal="left" vertical="center"/>
    </xf>
    <xf numFmtId="0" fontId="12" fillId="0" borderId="86" xfId="1" applyFont="1" applyBorder="1" applyAlignment="1">
      <alignment horizontal="left" vertical="center"/>
    </xf>
    <xf numFmtId="0" fontId="70" fillId="0" borderId="47" xfId="866" applyFont="1" applyBorder="1" applyAlignment="1">
      <alignment horizontal="center" vertical="center"/>
    </xf>
    <xf numFmtId="0" fontId="70" fillId="0" borderId="46" xfId="866" applyFont="1" applyBorder="1" applyAlignment="1">
      <alignment horizontal="center" vertical="center"/>
    </xf>
    <xf numFmtId="0" fontId="70" fillId="0" borderId="45" xfId="866" applyFont="1" applyBorder="1" applyAlignment="1">
      <alignment horizontal="center" vertical="center"/>
    </xf>
    <xf numFmtId="0" fontId="19" fillId="0" borderId="33" xfId="57" applyFont="1" applyBorder="1" applyAlignment="1">
      <alignment horizontal="center" vertical="center"/>
    </xf>
    <xf numFmtId="0" fontId="24" fillId="0" borderId="32" xfId="57" applyFont="1" applyBorder="1" applyAlignment="1">
      <alignment horizontal="center" vertical="center"/>
    </xf>
    <xf numFmtId="0" fontId="24" fillId="0" borderId="33" xfId="57" applyFont="1" applyBorder="1" applyAlignment="1">
      <alignment horizontal="center" vertical="center"/>
    </xf>
    <xf numFmtId="0" fontId="24" fillId="0" borderId="31" xfId="57" applyFont="1" applyBorder="1" applyAlignment="1">
      <alignment horizontal="center" vertical="center"/>
    </xf>
    <xf numFmtId="0" fontId="14" fillId="0" borderId="33" xfId="57" applyFont="1" applyBorder="1" applyAlignment="1">
      <alignment horizontal="center" vertical="center"/>
    </xf>
  </cellXfs>
  <cellStyles count="872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Bad" xfId="20"/>
    <cellStyle name="Besuchter Hyperlink" xfId="88" builtinId="9" hidden="1"/>
    <cellStyle name="Besuchter Hyperlink" xfId="90" builtinId="9" hidden="1"/>
    <cellStyle name="Besuchter Hyperlink" xfId="91" builtinId="9" hidden="1"/>
    <cellStyle name="Besuchter Hyperlink" xfId="92" builtinId="9" hidden="1"/>
    <cellStyle name="Besuchter Hyperlink" xfId="93" builtinId="9" hidden="1"/>
    <cellStyle name="Besuchter Hyperlink" xfId="94" builtinId="9" hidden="1"/>
    <cellStyle name="Besuchter Hyperlink" xfId="95" builtinId="9" hidden="1"/>
    <cellStyle name="Besuchter Hyperlink" xfId="96" builtinId="9" hidden="1"/>
    <cellStyle name="Besuchter Hyperlink" xfId="97" builtinId="9" hidden="1"/>
    <cellStyle name="Besuchter Hyperlink" xfId="98" builtinId="9" hidden="1"/>
    <cellStyle name="Besuchter Hyperlink" xfId="99" builtinId="9" hidden="1"/>
    <cellStyle name="Besuchter Hyperlink" xfId="100" builtinId="9" hidden="1"/>
    <cellStyle name="Besuchter Hyperlink" xfId="101" builtinId="9" hidden="1"/>
    <cellStyle name="Besuchter Hyperlink" xfId="102" builtinId="9" hidden="1"/>
    <cellStyle name="Besuchter Hyperlink" xfId="103" builtinId="9" hidden="1"/>
    <cellStyle name="Besuchter Hyperlink" xfId="104" builtinId="9" hidden="1"/>
    <cellStyle name="Besuchter Hyperlink" xfId="105" builtinId="9" hidden="1"/>
    <cellStyle name="Besuchter Hyperlink" xfId="106" builtinId="9" hidden="1"/>
    <cellStyle name="Besuchter Hyperlink" xfId="107" builtinId="9" hidden="1"/>
    <cellStyle name="Besuchter Hyperlink" xfId="108" builtinId="9" hidden="1"/>
    <cellStyle name="Besuchter Hyperlink" xfId="109" builtinId="9" hidden="1"/>
    <cellStyle name="Besuchter Hyperlink" xfId="110" builtinId="9" hidden="1"/>
    <cellStyle name="Besuchter Hyperlink" xfId="111" builtinId="9" hidden="1"/>
    <cellStyle name="Besuchter Hyperlink" xfId="112" builtinId="9" hidden="1"/>
    <cellStyle name="Besuchter Hyperlink" xfId="113" builtinId="9" hidden="1"/>
    <cellStyle name="Besuchter Hyperlink" xfId="114" builtinId="9" hidden="1"/>
    <cellStyle name="Besuchter Hyperlink" xfId="115" builtinId="9" hidden="1"/>
    <cellStyle name="Besuchter Hyperlink" xfId="116" builtinId="9" hidden="1"/>
    <cellStyle name="Besuchter Hyperlink" xfId="117" builtinId="9" hidden="1"/>
    <cellStyle name="Besuchter Hyperlink" xfId="118" builtinId="9" hidden="1"/>
    <cellStyle name="Besuchter Hyperlink" xfId="119" builtinId="9" hidden="1"/>
    <cellStyle name="Besuchter Hyperlink" xfId="120" builtinId="9" hidden="1"/>
    <cellStyle name="Besuchter Hyperlink" xfId="121" builtinId="9" hidden="1"/>
    <cellStyle name="Besuchter Hyperlink" xfId="122" builtinId="9" hidden="1"/>
    <cellStyle name="Besuchter Hyperlink" xfId="123" builtinId="9" hidden="1"/>
    <cellStyle name="Besuchter Hyperlink" xfId="124" builtinId="9" hidden="1"/>
    <cellStyle name="Besuchter Hyperlink" xfId="125" builtinId="9" hidden="1"/>
    <cellStyle name="Besuchter Hyperlink" xfId="126" builtinId="9" hidden="1"/>
    <cellStyle name="Besuchter Hyperlink" xfId="127" builtinId="9" hidden="1"/>
    <cellStyle name="Besuchter Hyperlink" xfId="128" builtinId="9" hidden="1"/>
    <cellStyle name="Besuchter Hyperlink" xfId="129" builtinId="9" hidden="1"/>
    <cellStyle name="Besuchter Hyperlink" xfId="130" builtinId="9" hidden="1"/>
    <cellStyle name="Besuchter Hyperlink" xfId="131" builtinId="9" hidden="1"/>
    <cellStyle name="Besuchter Hyperlink" xfId="132" builtinId="9" hidden="1"/>
    <cellStyle name="Besuchter Hyperlink" xfId="133" builtinId="9" hidden="1"/>
    <cellStyle name="Besuchter Hyperlink" xfId="134" builtinId="9" hidden="1"/>
    <cellStyle name="Besuchter Hyperlink" xfId="135" builtinId="9" hidden="1"/>
    <cellStyle name="Besuchter Hyperlink" xfId="136" builtinId="9" hidden="1"/>
    <cellStyle name="Besuchter Hyperlink" xfId="137" builtinId="9" hidden="1"/>
    <cellStyle name="Besuchter Hyperlink" xfId="138" builtinId="9" hidden="1"/>
    <cellStyle name="Besuchter Hyperlink" xfId="139" builtinId="9" hidden="1"/>
    <cellStyle name="Besuchter Hyperlink" xfId="140" builtinId="9" hidden="1"/>
    <cellStyle name="Besuchter Hyperlink" xfId="141" builtinId="9" hidden="1"/>
    <cellStyle name="Besuchter Hyperlink" xfId="142" builtinId="9" hidden="1"/>
    <cellStyle name="Besuchter Hyperlink" xfId="143" builtinId="9" hidden="1"/>
    <cellStyle name="Besuchter Hyperlink" xfId="144" builtinId="9" hidden="1"/>
    <cellStyle name="Besuchter Hyperlink" xfId="145" builtinId="9" hidden="1"/>
    <cellStyle name="Besuchter Hyperlink" xfId="146" builtinId="9" hidden="1"/>
    <cellStyle name="Besuchter Hyperlink" xfId="147" builtinId="9" hidden="1"/>
    <cellStyle name="Besuchter Hyperlink" xfId="148" builtinId="9" hidden="1"/>
    <cellStyle name="Besuchter Hyperlink" xfId="149" builtinId="9" hidden="1"/>
    <cellStyle name="Besuchter Hyperlink" xfId="150" builtinId="9" hidden="1"/>
    <cellStyle name="Besuchter Hyperlink" xfId="151" builtinId="9" hidden="1"/>
    <cellStyle name="Besuchter Hyperlink" xfId="152" builtinId="9" hidden="1"/>
    <cellStyle name="Besuchter Hyperlink" xfId="153" builtinId="9" hidden="1"/>
    <cellStyle name="Besuchter Hyperlink" xfId="154" builtinId="9" hidden="1"/>
    <cellStyle name="Besuchter Hyperlink" xfId="155" builtinId="9" hidden="1"/>
    <cellStyle name="Besuchter Hyperlink" xfId="156" builtinId="9" hidden="1"/>
    <cellStyle name="Besuchter Hyperlink" xfId="157" builtinId="9" hidden="1"/>
    <cellStyle name="Besuchter Hyperlink" xfId="158" builtinId="9" hidden="1"/>
    <cellStyle name="Besuchter Hyperlink" xfId="159" builtinId="9" hidden="1"/>
    <cellStyle name="Besuchter Hyperlink" xfId="160" builtinId="9" hidden="1"/>
    <cellStyle name="Besuchter Hyperlink" xfId="161" builtinId="9" hidden="1"/>
    <cellStyle name="Besuchter Hyperlink" xfId="162" builtinId="9" hidden="1"/>
    <cellStyle name="Besuchter Hyperlink" xfId="163" builtinId="9" hidden="1"/>
    <cellStyle name="Besuchter Hyperlink" xfId="164" builtinId="9" hidden="1"/>
    <cellStyle name="Besuchter Hyperlink" xfId="165" builtinId="9" hidden="1"/>
    <cellStyle name="Besuchter Hyperlink" xfId="166" builtinId="9" hidden="1"/>
    <cellStyle name="Besuchter Hyperlink" xfId="167" builtinId="9" hidden="1"/>
    <cellStyle name="Besuchter Hyperlink" xfId="168" builtinId="9" hidden="1"/>
    <cellStyle name="Besuchter Hyperlink" xfId="169" builtinId="9" hidden="1"/>
    <cellStyle name="Besuchter Hyperlink" xfId="170" builtinId="9" hidden="1"/>
    <cellStyle name="Besuchter Hyperlink" xfId="171" builtinId="9" hidden="1"/>
    <cellStyle name="Besuchter Hyperlink" xfId="172" builtinId="9" hidden="1"/>
    <cellStyle name="Besuchter Hyperlink" xfId="173" builtinId="9" hidden="1"/>
    <cellStyle name="Besuchter Hyperlink" xfId="174" builtinId="9" hidden="1"/>
    <cellStyle name="Besuchter Hyperlink" xfId="175" builtinId="9" hidden="1"/>
    <cellStyle name="Besuchter Hyperlink" xfId="176" builtinId="9" hidden="1"/>
    <cellStyle name="Besuchter Hyperlink" xfId="177" builtinId="9" hidden="1"/>
    <cellStyle name="Besuchter Hyperlink" xfId="178" builtinId="9" hidden="1"/>
    <cellStyle name="Besuchter Hyperlink" xfId="179" builtinId="9" hidden="1"/>
    <cellStyle name="Besuchter Hyperlink" xfId="180" builtinId="9" hidden="1"/>
    <cellStyle name="Besuchter Hyperlink" xfId="181" builtinId="9" hidden="1"/>
    <cellStyle name="Besuchter Hyperlink" xfId="182" builtinId="9" hidden="1"/>
    <cellStyle name="Besuchter Hyperlink" xfId="183" builtinId="9" hidden="1"/>
    <cellStyle name="Besuchter Hyperlink" xfId="184" builtinId="9" hidden="1"/>
    <cellStyle name="Besuchter Hyperlink" xfId="185" builtinId="9" hidden="1"/>
    <cellStyle name="Besuchter Hyperlink" xfId="186" builtinId="9" hidden="1"/>
    <cellStyle name="Besuchter Hyperlink" xfId="187" builtinId="9" hidden="1"/>
    <cellStyle name="Besuchter Hyperlink" xfId="188" builtinId="9" hidden="1"/>
    <cellStyle name="Besuchter Hyperlink" xfId="189" builtinId="9" hidden="1"/>
    <cellStyle name="Besuchter Hyperlink" xfId="190" builtinId="9" hidden="1"/>
    <cellStyle name="Besuchter Hyperlink" xfId="191" builtinId="9" hidden="1"/>
    <cellStyle name="Besuchter Hyperlink" xfId="192" builtinId="9" hidden="1"/>
    <cellStyle name="Besuchter Hyperlink" xfId="193" builtinId="9" hidden="1"/>
    <cellStyle name="Besuchter Hyperlink" xfId="194" builtinId="9" hidden="1"/>
    <cellStyle name="Besuchter Hyperlink" xfId="195" builtinId="9" hidden="1"/>
    <cellStyle name="Besuchter Hyperlink" xfId="196" builtinId="9" hidden="1"/>
    <cellStyle name="Besuchter Hyperlink" xfId="197" builtinId="9" hidden="1"/>
    <cellStyle name="Besuchter Hyperlink" xfId="198" builtinId="9" hidden="1"/>
    <cellStyle name="Besuchter Hyperlink" xfId="199" builtinId="9" hidden="1"/>
    <cellStyle name="Besuchter Hyperlink" xfId="200" builtinId="9" hidden="1"/>
    <cellStyle name="Besuchter Hyperlink" xfId="201" builtinId="9" hidden="1"/>
    <cellStyle name="Besuchter Hyperlink" xfId="202" builtinId="9" hidden="1"/>
    <cellStyle name="Besuchter Hyperlink" xfId="203" builtinId="9" hidden="1"/>
    <cellStyle name="Besuchter Hyperlink" xfId="204" builtinId="9" hidden="1"/>
    <cellStyle name="Besuchter Hyperlink" xfId="205" builtinId="9" hidden="1"/>
    <cellStyle name="Besuchter Hyperlink" xfId="206" builtinId="9" hidden="1"/>
    <cellStyle name="Besuchter Hyperlink" xfId="207" builtinId="9" hidden="1"/>
    <cellStyle name="Besuchter Hyperlink" xfId="208" builtinId="9" hidden="1"/>
    <cellStyle name="Besuchter Hyperlink" xfId="209" builtinId="9" hidden="1"/>
    <cellStyle name="Besuchter Hyperlink" xfId="210" builtinId="9" hidden="1"/>
    <cellStyle name="Besuchter Hyperlink" xfId="211" builtinId="9" hidden="1"/>
    <cellStyle name="Besuchter Hyperlink" xfId="212" builtinId="9" hidden="1"/>
    <cellStyle name="Besuchter Hyperlink" xfId="213" builtinId="9" hidden="1"/>
    <cellStyle name="Besuchter Hyperlink" xfId="214" builtinId="9" hidden="1"/>
    <cellStyle name="Besuchter Hyperlink" xfId="215" builtinId="9" hidden="1"/>
    <cellStyle name="Besuchter Hyperlink" xfId="216" builtinId="9" hidden="1"/>
    <cellStyle name="Besuchter Hyperlink" xfId="217" builtinId="9" hidden="1"/>
    <cellStyle name="Besuchter Hyperlink" xfId="218" builtinId="9" hidden="1"/>
    <cellStyle name="Besuchter Hyperlink" xfId="219" builtinId="9" hidden="1"/>
    <cellStyle name="Besuchter Hyperlink" xfId="220" builtinId="9" hidden="1"/>
    <cellStyle name="Besuchter Hyperlink" xfId="221" builtinId="9" hidden="1"/>
    <cellStyle name="Besuchter Hyperlink" xfId="222" builtinId="9" hidden="1"/>
    <cellStyle name="Besuchter Hyperlink" xfId="223" builtinId="9" hidden="1"/>
    <cellStyle name="Besuchter Hyperlink" xfId="224" builtinId="9" hidden="1"/>
    <cellStyle name="Besuchter Hyperlink" xfId="225" builtinId="9" hidden="1"/>
    <cellStyle name="Besuchter Hyperlink" xfId="226" builtinId="9" hidden="1"/>
    <cellStyle name="Besuchter Hyperlink" xfId="227" builtinId="9" hidden="1"/>
    <cellStyle name="Besuchter Hyperlink" xfId="228" builtinId="9" hidden="1"/>
    <cellStyle name="Besuchter Hyperlink" xfId="229" builtinId="9" hidden="1"/>
    <cellStyle name="Besuchter Hyperlink" xfId="230" builtinId="9" hidden="1"/>
    <cellStyle name="Besuchter Hyperlink" xfId="231" builtinId="9" hidden="1"/>
    <cellStyle name="Besuchter Hyperlink" xfId="232" builtinId="9" hidden="1"/>
    <cellStyle name="Besuchter Hyperlink" xfId="233" builtinId="9" hidden="1"/>
    <cellStyle name="Besuchter Hyperlink" xfId="234" builtinId="9" hidden="1"/>
    <cellStyle name="Besuchter Hyperlink" xfId="235" builtinId="9" hidden="1"/>
    <cellStyle name="Besuchter Hyperlink" xfId="236" builtinId="9" hidden="1"/>
    <cellStyle name="Besuchter Hyperlink" xfId="237" builtinId="9" hidden="1"/>
    <cellStyle name="Besuchter Hyperlink" xfId="238" builtinId="9" hidden="1"/>
    <cellStyle name="Besuchter Hyperlink" xfId="239" builtinId="9" hidden="1"/>
    <cellStyle name="Besuchter Hyperlink" xfId="240" builtinId="9" hidden="1"/>
    <cellStyle name="Besuchter Hyperlink" xfId="241" builtinId="9" hidden="1"/>
    <cellStyle name="Besuchter Hyperlink" xfId="242" builtinId="9" hidden="1"/>
    <cellStyle name="Besuchter Hyperlink" xfId="243" builtinId="9" hidden="1"/>
    <cellStyle name="Besuchter Hyperlink" xfId="244" builtinId="9" hidden="1"/>
    <cellStyle name="Besuchter Hyperlink" xfId="245" builtinId="9" hidden="1"/>
    <cellStyle name="Besuchter Hyperlink" xfId="246" builtinId="9" hidden="1"/>
    <cellStyle name="Besuchter Hyperlink" xfId="247" builtinId="9" hidden="1"/>
    <cellStyle name="Besuchter Hyperlink" xfId="248" builtinId="9" hidden="1"/>
    <cellStyle name="Besuchter Hyperlink" xfId="249" builtinId="9" hidden="1"/>
    <cellStyle name="Besuchter Hyperlink" xfId="250" builtinId="9" hidden="1"/>
    <cellStyle name="Besuchter Hyperlink" xfId="251" builtinId="9" hidden="1"/>
    <cellStyle name="Besuchter Hyperlink" xfId="252" builtinId="9" hidden="1"/>
    <cellStyle name="Besuchter Hyperlink" xfId="253" builtinId="9" hidden="1"/>
    <cellStyle name="Besuchter Hyperlink" xfId="254" builtinId="9" hidden="1"/>
    <cellStyle name="Besuchter Hyperlink" xfId="255" builtinId="9" hidden="1"/>
    <cellStyle name="Besuchter Hyperlink" xfId="256" builtinId="9" hidden="1"/>
    <cellStyle name="Besuchter Hyperlink" xfId="257" builtinId="9" hidden="1"/>
    <cellStyle name="Besuchter Hyperlink" xfId="258" builtinId="9" hidden="1"/>
    <cellStyle name="Besuchter Hyperlink" xfId="259" builtinId="9" hidden="1"/>
    <cellStyle name="Besuchter Hyperlink" xfId="260" builtinId="9" hidden="1"/>
    <cellStyle name="Besuchter Hyperlink" xfId="261" builtinId="9" hidden="1"/>
    <cellStyle name="Besuchter Hyperlink" xfId="262" builtinId="9" hidden="1"/>
    <cellStyle name="Besuchter Hyperlink" xfId="263" builtinId="9" hidden="1"/>
    <cellStyle name="Besuchter Hyperlink" xfId="264" builtinId="9" hidden="1"/>
    <cellStyle name="Besuchter Hyperlink" xfId="265" builtinId="9" hidden="1"/>
    <cellStyle name="Besuchter Hyperlink" xfId="266" builtinId="9" hidden="1"/>
    <cellStyle name="Besuchter Hyperlink" xfId="267" builtinId="9" hidden="1"/>
    <cellStyle name="Besuchter Hyperlink" xfId="268" builtinId="9" hidden="1"/>
    <cellStyle name="Besuchter Hyperlink" xfId="269" builtinId="9" hidden="1"/>
    <cellStyle name="Besuchter Hyperlink" xfId="270" builtinId="9" hidden="1"/>
    <cellStyle name="Besuchter Hyperlink" xfId="271" builtinId="9" hidden="1"/>
    <cellStyle name="Besuchter Hyperlink" xfId="272" builtinId="9" hidden="1"/>
    <cellStyle name="Besuchter Hyperlink" xfId="273" builtinId="9" hidden="1"/>
    <cellStyle name="Besuchter Hyperlink" xfId="274" builtinId="9" hidden="1"/>
    <cellStyle name="Besuchter Hyperlink" xfId="275" builtinId="9" hidden="1"/>
    <cellStyle name="Besuchter Hyperlink" xfId="276" builtinId="9" hidden="1"/>
    <cellStyle name="Besuchter Hyperlink" xfId="277" builtinId="9" hidden="1"/>
    <cellStyle name="Besuchter Hyperlink" xfId="278" builtinId="9" hidden="1"/>
    <cellStyle name="Besuchter Hyperlink" xfId="279" builtinId="9" hidden="1"/>
    <cellStyle name="Besuchter Hyperlink" xfId="280" builtinId="9" hidden="1"/>
    <cellStyle name="Besuchter Hyperlink" xfId="281" builtinId="9" hidden="1"/>
    <cellStyle name="Besuchter Hyperlink" xfId="282" builtinId="9" hidden="1"/>
    <cellStyle name="Besuchter Hyperlink" xfId="283" builtinId="9" hidden="1"/>
    <cellStyle name="Besuchter Hyperlink" xfId="284" builtinId="9" hidden="1"/>
    <cellStyle name="Besuchter Hyperlink" xfId="285" builtinId="9" hidden="1"/>
    <cellStyle name="Besuchter Hyperlink" xfId="286" builtinId="9" hidden="1"/>
    <cellStyle name="Besuchter Hyperlink" xfId="287" builtinId="9" hidden="1"/>
    <cellStyle name="Besuchter Hyperlink" xfId="288" builtinId="9" hidden="1"/>
    <cellStyle name="Besuchter Hyperlink" xfId="289" builtinId="9" hidden="1"/>
    <cellStyle name="Besuchter Hyperlink" xfId="290" builtinId="9" hidden="1"/>
    <cellStyle name="Besuchter Hyperlink" xfId="291" builtinId="9" hidden="1"/>
    <cellStyle name="Besuchter Hyperlink" xfId="292" builtinId="9" hidden="1"/>
    <cellStyle name="Besuchter Hyperlink" xfId="293" builtinId="9" hidden="1"/>
    <cellStyle name="Besuchter Hyperlink" xfId="294" builtinId="9" hidden="1"/>
    <cellStyle name="Besuchter Hyperlink" xfId="295" builtinId="9" hidden="1"/>
    <cellStyle name="Besuchter Hyperlink" xfId="296" builtinId="9" hidden="1"/>
    <cellStyle name="Besuchter Hyperlink" xfId="297" builtinId="9" hidden="1"/>
    <cellStyle name="Besuchter Hyperlink" xfId="298" builtinId="9" hidden="1"/>
    <cellStyle name="Besuchter Hyperlink" xfId="299" builtinId="9" hidden="1"/>
    <cellStyle name="Besuchter Hyperlink" xfId="300" builtinId="9" hidden="1"/>
    <cellStyle name="Besuchter Hyperlink" xfId="301" builtinId="9" hidden="1"/>
    <cellStyle name="Besuchter Hyperlink" xfId="302" builtinId="9" hidden="1"/>
    <cellStyle name="Besuchter Hyperlink" xfId="303" builtinId="9" hidden="1"/>
    <cellStyle name="Besuchter Hyperlink" xfId="304" builtinId="9" hidden="1"/>
    <cellStyle name="Besuchter Hyperlink" xfId="305" builtinId="9" hidden="1"/>
    <cellStyle name="Besuchter Hyperlink" xfId="306" builtinId="9" hidden="1"/>
    <cellStyle name="Besuchter Hyperlink" xfId="307" builtinId="9" hidden="1"/>
    <cellStyle name="Besuchter Hyperlink" xfId="308" builtinId="9" hidden="1"/>
    <cellStyle name="Besuchter Hyperlink" xfId="309" builtinId="9" hidden="1"/>
    <cellStyle name="Besuchter Hyperlink" xfId="310" builtinId="9" hidden="1"/>
    <cellStyle name="Besuchter Hyperlink" xfId="311" builtinId="9" hidden="1"/>
    <cellStyle name="Besuchter Hyperlink" xfId="312" builtinId="9" hidden="1"/>
    <cellStyle name="Besuchter Hyperlink" xfId="313" builtinId="9" hidden="1"/>
    <cellStyle name="Besuchter Hyperlink" xfId="314" builtinId="9" hidden="1"/>
    <cellStyle name="Besuchter Hyperlink" xfId="315" builtinId="9" hidden="1"/>
    <cellStyle name="Besuchter Hyperlink" xfId="316" builtinId="9" hidden="1"/>
    <cellStyle name="Besuchter Hyperlink" xfId="317" builtinId="9" hidden="1"/>
    <cellStyle name="Besuchter Hyperlink" xfId="318" builtinId="9" hidden="1"/>
    <cellStyle name="Besuchter Hyperlink" xfId="319" builtinId="9" hidden="1"/>
    <cellStyle name="Besuchter Hyperlink" xfId="320" builtinId="9" hidden="1"/>
    <cellStyle name="Besuchter Hyperlink" xfId="321" builtinId="9" hidden="1"/>
    <cellStyle name="Besuchter Hyperlink" xfId="322" builtinId="9" hidden="1"/>
    <cellStyle name="Besuchter Hyperlink" xfId="323" builtinId="9" hidden="1"/>
    <cellStyle name="Besuchter Hyperlink" xfId="324" builtinId="9" hidden="1"/>
    <cellStyle name="Besuchter Hyperlink" xfId="325" builtinId="9" hidden="1"/>
    <cellStyle name="Besuchter Hyperlink" xfId="326" builtinId="9" hidden="1"/>
    <cellStyle name="Besuchter Hyperlink" xfId="327" builtinId="9" hidden="1"/>
    <cellStyle name="Besuchter Hyperlink" xfId="328" builtinId="9" hidden="1"/>
    <cellStyle name="Besuchter Hyperlink" xfId="329" builtinId="9" hidden="1"/>
    <cellStyle name="Besuchter Hyperlink" xfId="330" builtinId="9" hidden="1"/>
    <cellStyle name="Besuchter Hyperlink" xfId="331" builtinId="9" hidden="1"/>
    <cellStyle name="Besuchter Hyperlink" xfId="332" builtinId="9" hidden="1"/>
    <cellStyle name="Besuchter Hyperlink" xfId="333" builtinId="9" hidden="1"/>
    <cellStyle name="Besuchter Hyperlink" xfId="334" builtinId="9" hidden="1"/>
    <cellStyle name="Besuchter Hyperlink" xfId="335" builtinId="9" hidden="1"/>
    <cellStyle name="Besuchter Hyperlink" xfId="336" builtinId="9" hidden="1"/>
    <cellStyle name="Besuchter Hyperlink" xfId="337" builtinId="9" hidden="1"/>
    <cellStyle name="Besuchter Hyperlink" xfId="338" builtinId="9" hidden="1"/>
    <cellStyle name="Besuchter Hyperlink" xfId="339" builtinId="9" hidden="1"/>
    <cellStyle name="Besuchter Hyperlink" xfId="340" builtinId="9" hidden="1"/>
    <cellStyle name="Besuchter Hyperlink" xfId="350" builtinId="9" hidden="1"/>
    <cellStyle name="Besuchter Hyperlink" xfId="351" builtinId="9" hidden="1"/>
    <cellStyle name="Besuchter Hyperlink" xfId="352" builtinId="9" hidden="1"/>
    <cellStyle name="Besuchter Hyperlink" xfId="353" builtinId="9" hidden="1"/>
    <cellStyle name="Besuchter Hyperlink" xfId="354" builtinId="9" hidden="1"/>
    <cellStyle name="Besuchter Hyperlink" xfId="355" builtinId="9" hidden="1"/>
    <cellStyle name="Besuchter Hyperlink" xfId="356" builtinId="9" hidden="1"/>
    <cellStyle name="Besuchter Hyperlink" xfId="357" builtinId="9" hidden="1"/>
    <cellStyle name="Besuchter Hyperlink" xfId="358" builtinId="9" hidden="1"/>
    <cellStyle name="Besuchter Hyperlink" xfId="359" builtinId="9" hidden="1"/>
    <cellStyle name="Besuchter Hyperlink" xfId="360" builtinId="9" hidden="1"/>
    <cellStyle name="Besuchter Hyperlink" xfId="361" builtinId="9" hidden="1"/>
    <cellStyle name="Besuchter Hyperlink" xfId="362" builtinId="9" hidden="1"/>
    <cellStyle name="Besuchter Hyperlink" xfId="363" builtinId="9" hidden="1"/>
    <cellStyle name="Besuchter Hyperlink" xfId="364" builtinId="9" hidden="1"/>
    <cellStyle name="Besuchter Hyperlink" xfId="365" builtinId="9" hidden="1"/>
    <cellStyle name="Besuchter Hyperlink" xfId="366" builtinId="9" hidden="1"/>
    <cellStyle name="Besuchter Hyperlink" xfId="367" builtinId="9" hidden="1"/>
    <cellStyle name="Besuchter Hyperlink" xfId="368" builtinId="9" hidden="1"/>
    <cellStyle name="Besuchter Hyperlink" xfId="369" builtinId="9" hidden="1"/>
    <cellStyle name="Besuchter Hyperlink" xfId="370" builtinId="9" hidden="1"/>
    <cellStyle name="Besuchter Hyperlink" xfId="371" builtinId="9" hidden="1"/>
    <cellStyle name="Besuchter Hyperlink" xfId="372" builtinId="9" hidden="1"/>
    <cellStyle name="Besuchter Hyperlink" xfId="373" builtinId="9" hidden="1"/>
    <cellStyle name="Besuchter Hyperlink" xfId="374" builtinId="9" hidden="1"/>
    <cellStyle name="Besuchter Hyperlink" xfId="375" builtinId="9" hidden="1"/>
    <cellStyle name="Besuchter Hyperlink" xfId="376" builtinId="9" hidden="1"/>
    <cellStyle name="Besuchter Hyperlink" xfId="377" builtinId="9" hidden="1"/>
    <cellStyle name="Besuchter Hyperlink" xfId="378" builtinId="9" hidden="1"/>
    <cellStyle name="Besuchter Hyperlink" xfId="379" builtinId="9" hidden="1"/>
    <cellStyle name="Besuchter Hyperlink" xfId="380" builtinId="9" hidden="1"/>
    <cellStyle name="Besuchter Hyperlink" xfId="381" builtinId="9" hidden="1"/>
    <cellStyle name="Besuchter Hyperlink" xfId="382" builtinId="9" hidden="1"/>
    <cellStyle name="Besuchter Hyperlink" xfId="383" builtinId="9" hidden="1"/>
    <cellStyle name="Besuchter Hyperlink" xfId="384" builtinId="9" hidden="1"/>
    <cellStyle name="Besuchter Hyperlink" xfId="385" builtinId="9" hidden="1"/>
    <cellStyle name="Besuchter Hyperlink" xfId="386" builtinId="9" hidden="1"/>
    <cellStyle name="Besuchter Hyperlink" xfId="387" builtinId="9" hidden="1"/>
    <cellStyle name="Besuchter Hyperlink" xfId="388" builtinId="9" hidden="1"/>
    <cellStyle name="Besuchter Hyperlink" xfId="389" builtinId="9" hidden="1"/>
    <cellStyle name="Besuchter Hyperlink" xfId="390" builtinId="9" hidden="1"/>
    <cellStyle name="Besuchter Hyperlink" xfId="391" builtinId="9" hidden="1"/>
    <cellStyle name="Besuchter Hyperlink" xfId="392" builtinId="9" hidden="1"/>
    <cellStyle name="Besuchter Hyperlink" xfId="393" builtinId="9" hidden="1"/>
    <cellStyle name="Besuchter Hyperlink" xfId="394" builtinId="9" hidden="1"/>
    <cellStyle name="Besuchter Hyperlink" xfId="395" builtinId="9" hidden="1"/>
    <cellStyle name="Besuchter Hyperlink" xfId="396" builtinId="9" hidden="1"/>
    <cellStyle name="Besuchter Hyperlink" xfId="397" builtinId="9" hidden="1"/>
    <cellStyle name="Besuchter Hyperlink" xfId="398" builtinId="9" hidden="1"/>
    <cellStyle name="Besuchter Hyperlink" xfId="399" builtinId="9" hidden="1"/>
    <cellStyle name="Besuchter Hyperlink" xfId="400" builtinId="9" hidden="1"/>
    <cellStyle name="Besuchter Hyperlink" xfId="401" builtinId="9" hidden="1"/>
    <cellStyle name="Besuchter Hyperlink" xfId="402" builtinId="9" hidden="1"/>
    <cellStyle name="Besuchter Hyperlink" xfId="403" builtinId="9" hidden="1"/>
    <cellStyle name="Besuchter Hyperlink" xfId="404" builtinId="9" hidden="1"/>
    <cellStyle name="Besuchter Hyperlink" xfId="405" builtinId="9" hidden="1"/>
    <cellStyle name="Besuchter Hyperlink" xfId="406" builtinId="9" hidden="1"/>
    <cellStyle name="Besuchter Hyperlink" xfId="407" builtinId="9" hidden="1"/>
    <cellStyle name="Besuchter Hyperlink" xfId="408" builtinId="9" hidden="1"/>
    <cellStyle name="Besuchter Hyperlink" xfId="409" builtinId="9" hidden="1"/>
    <cellStyle name="Besuchter Hyperlink" xfId="410" builtinId="9" hidden="1"/>
    <cellStyle name="Besuchter Hyperlink" xfId="411" builtinId="9" hidden="1"/>
    <cellStyle name="Besuchter Hyperlink" xfId="412" builtinId="9" hidden="1"/>
    <cellStyle name="Besuchter Hyperlink" xfId="413" builtinId="9" hidden="1"/>
    <cellStyle name="Besuchter Hyperlink" xfId="414" builtinId="9" hidden="1"/>
    <cellStyle name="Besuchter Hyperlink" xfId="415" builtinId="9" hidden="1"/>
    <cellStyle name="Besuchter Hyperlink" xfId="416" builtinId="9" hidden="1"/>
    <cellStyle name="Besuchter Hyperlink" xfId="417" builtinId="9" hidden="1"/>
    <cellStyle name="Besuchter Hyperlink" xfId="418" builtinId="9" hidden="1"/>
    <cellStyle name="Besuchter Hyperlink" xfId="419" builtinId="9" hidden="1"/>
    <cellStyle name="Besuchter Hyperlink" xfId="420" builtinId="9" hidden="1"/>
    <cellStyle name="Besuchter Hyperlink" xfId="421" builtinId="9" hidden="1"/>
    <cellStyle name="Besuchter Hyperlink" xfId="422" builtinId="9" hidden="1"/>
    <cellStyle name="Besuchter Hyperlink" xfId="423" builtinId="9" hidden="1"/>
    <cellStyle name="Besuchter Hyperlink" xfId="424" builtinId="9" hidden="1"/>
    <cellStyle name="Besuchter Hyperlink" xfId="425" builtinId="9" hidden="1"/>
    <cellStyle name="Besuchter Hyperlink" xfId="426" builtinId="9" hidden="1"/>
    <cellStyle name="Besuchter Hyperlink" xfId="427" builtinId="9" hidden="1"/>
    <cellStyle name="Besuchter Hyperlink" xfId="428" builtinId="9" hidden="1"/>
    <cellStyle name="Besuchter Hyperlink" xfId="429" builtinId="9" hidden="1"/>
    <cellStyle name="Besuchter Hyperlink" xfId="430" builtinId="9" hidden="1"/>
    <cellStyle name="Besuchter Hyperlink" xfId="431" builtinId="9" hidden="1"/>
    <cellStyle name="Besuchter Hyperlink" xfId="432" builtinId="9" hidden="1"/>
    <cellStyle name="Besuchter Hyperlink" xfId="433" builtinId="9" hidden="1"/>
    <cellStyle name="Besuchter Hyperlink" xfId="434" builtinId="9" hidden="1"/>
    <cellStyle name="Besuchter Hyperlink" xfId="435" builtinId="9" hidden="1"/>
    <cellStyle name="Besuchter Hyperlink" xfId="436" builtinId="9" hidden="1"/>
    <cellStyle name="Besuchter Hyperlink" xfId="437" builtinId="9" hidden="1"/>
    <cellStyle name="Besuchter Hyperlink" xfId="438" builtinId="9" hidden="1"/>
    <cellStyle name="Besuchter Hyperlink" xfId="439" builtinId="9" hidden="1"/>
    <cellStyle name="Besuchter Hyperlink" xfId="440" builtinId="9" hidden="1"/>
    <cellStyle name="Besuchter Hyperlink" xfId="441" builtinId="9" hidden="1"/>
    <cellStyle name="Besuchter Hyperlink" xfId="442" builtinId="9" hidden="1"/>
    <cellStyle name="Besuchter Hyperlink" xfId="443" builtinId="9" hidden="1"/>
    <cellStyle name="Besuchter Hyperlink" xfId="444" builtinId="9" hidden="1"/>
    <cellStyle name="Besuchter Hyperlink" xfId="445" builtinId="9" hidden="1"/>
    <cellStyle name="Besuchter Hyperlink" xfId="446" builtinId="9" hidden="1"/>
    <cellStyle name="Besuchter Hyperlink" xfId="447" builtinId="9" hidden="1"/>
    <cellStyle name="Besuchter Hyperlink" xfId="448" builtinId="9" hidden="1"/>
    <cellStyle name="Besuchter Hyperlink" xfId="449" builtinId="9" hidden="1"/>
    <cellStyle name="Besuchter Hyperlink" xfId="450" builtinId="9" hidden="1"/>
    <cellStyle name="Besuchter Hyperlink" xfId="451" builtinId="9" hidden="1"/>
    <cellStyle name="Besuchter Hyperlink" xfId="452" builtinId="9" hidden="1"/>
    <cellStyle name="Besuchter Hyperlink" xfId="453" builtinId="9" hidden="1"/>
    <cellStyle name="Besuchter Hyperlink" xfId="454" builtinId="9" hidden="1"/>
    <cellStyle name="Besuchter Hyperlink" xfId="455" builtinId="9" hidden="1"/>
    <cellStyle name="Besuchter Hyperlink" xfId="456" builtinId="9" hidden="1"/>
    <cellStyle name="Besuchter Hyperlink" xfId="457" builtinId="9" hidden="1"/>
    <cellStyle name="Besuchter Hyperlink" xfId="458" builtinId="9" hidden="1"/>
    <cellStyle name="Besuchter Hyperlink" xfId="459" builtinId="9" hidden="1"/>
    <cellStyle name="Besuchter Hyperlink" xfId="460" builtinId="9" hidden="1"/>
    <cellStyle name="Besuchter Hyperlink" xfId="461" builtinId="9" hidden="1"/>
    <cellStyle name="Besuchter Hyperlink" xfId="462" builtinId="9" hidden="1"/>
    <cellStyle name="Besuchter Hyperlink" xfId="463" builtinId="9" hidden="1"/>
    <cellStyle name="Besuchter Hyperlink" xfId="464" builtinId="9" hidden="1"/>
    <cellStyle name="Besuchter Hyperlink" xfId="465" builtinId="9" hidden="1"/>
    <cellStyle name="Besuchter Hyperlink" xfId="466" builtinId="9" hidden="1"/>
    <cellStyle name="Besuchter Hyperlink" xfId="467" builtinId="9" hidden="1"/>
    <cellStyle name="Besuchter Hyperlink" xfId="468" builtinId="9" hidden="1"/>
    <cellStyle name="Besuchter Hyperlink" xfId="469" builtinId="9" hidden="1"/>
    <cellStyle name="Besuchter Hyperlink" xfId="470" builtinId="9" hidden="1"/>
    <cellStyle name="Besuchter Hyperlink" xfId="471" builtinId="9" hidden="1"/>
    <cellStyle name="Besuchter Hyperlink" xfId="472" builtinId="9" hidden="1"/>
    <cellStyle name="Besuchter Hyperlink" xfId="473" builtinId="9" hidden="1"/>
    <cellStyle name="Besuchter Hyperlink" xfId="474" builtinId="9" hidden="1"/>
    <cellStyle name="Besuchter Hyperlink" xfId="475" builtinId="9" hidden="1"/>
    <cellStyle name="Besuchter Hyperlink" xfId="476" builtinId="9" hidden="1"/>
    <cellStyle name="Besuchter Hyperlink" xfId="477" builtinId="9" hidden="1"/>
    <cellStyle name="Besuchter Hyperlink" xfId="478" builtinId="9" hidden="1"/>
    <cellStyle name="Besuchter Hyperlink" xfId="479" builtinId="9" hidden="1"/>
    <cellStyle name="Besuchter Hyperlink" xfId="480" builtinId="9" hidden="1"/>
    <cellStyle name="Besuchter Hyperlink" xfId="481" builtinId="9" hidden="1"/>
    <cellStyle name="Besuchter Hyperlink" xfId="482" builtinId="9" hidden="1"/>
    <cellStyle name="Besuchter Hyperlink" xfId="483" builtinId="9" hidden="1"/>
    <cellStyle name="Besuchter Hyperlink" xfId="484" builtinId="9" hidden="1"/>
    <cellStyle name="Besuchter Hyperlink" xfId="485" builtinId="9" hidden="1"/>
    <cellStyle name="Besuchter Hyperlink" xfId="486" builtinId="9" hidden="1"/>
    <cellStyle name="Besuchter Hyperlink" xfId="487" builtinId="9" hidden="1"/>
    <cellStyle name="Besuchter Hyperlink" xfId="488" builtinId="9" hidden="1"/>
    <cellStyle name="Besuchter Hyperlink" xfId="489" builtinId="9" hidden="1"/>
    <cellStyle name="Besuchter Hyperlink" xfId="490" builtinId="9" hidden="1"/>
    <cellStyle name="Besuchter Hyperlink" xfId="491" builtinId="9" hidden="1"/>
    <cellStyle name="Besuchter Hyperlink" xfId="492" builtinId="9" hidden="1"/>
    <cellStyle name="Besuchter Hyperlink" xfId="493" builtinId="9" hidden="1"/>
    <cellStyle name="Besuchter Hyperlink" xfId="494" builtinId="9" hidden="1"/>
    <cellStyle name="Besuchter Hyperlink" xfId="498" builtinId="9" hidden="1"/>
    <cellStyle name="Besuchter Hyperlink" xfId="499" builtinId="9" hidden="1"/>
    <cellStyle name="Besuchter Hyperlink" xfId="500" builtinId="9" hidden="1"/>
    <cellStyle name="Besuchter Hyperlink" xfId="501" builtinId="9" hidden="1"/>
    <cellStyle name="Besuchter Hyperlink" xfId="502" builtinId="9" hidden="1"/>
    <cellStyle name="Besuchter Hyperlink" xfId="503" builtinId="9" hidden="1"/>
    <cellStyle name="Besuchter Hyperlink" xfId="504" builtinId="9" hidden="1"/>
    <cellStyle name="Besuchter Hyperlink" xfId="505" builtinId="9" hidden="1"/>
    <cellStyle name="Besuchter Hyperlink" xfId="506" builtinId="9" hidden="1"/>
    <cellStyle name="Besuchter Hyperlink" xfId="507" builtinId="9" hidden="1"/>
    <cellStyle name="Besuchter Hyperlink" xfId="508" builtinId="9" hidden="1"/>
    <cellStyle name="Besuchter Hyperlink" xfId="509" builtinId="9" hidden="1"/>
    <cellStyle name="Besuchter Hyperlink" xfId="510" builtinId="9" hidden="1"/>
    <cellStyle name="Besuchter Hyperlink" xfId="511" builtinId="9" hidden="1"/>
    <cellStyle name="Besuchter Hyperlink" xfId="512" builtinId="9" hidden="1"/>
    <cellStyle name="Besuchter Hyperlink" xfId="513" builtinId="9" hidden="1"/>
    <cellStyle name="Besuchter Hyperlink" xfId="514" builtinId="9" hidden="1"/>
    <cellStyle name="Besuchter Hyperlink" xfId="515" builtinId="9" hidden="1"/>
    <cellStyle name="Besuchter Hyperlink" xfId="516" builtinId="9" hidden="1"/>
    <cellStyle name="Besuchter Hyperlink" xfId="517" builtinId="9" hidden="1"/>
    <cellStyle name="Besuchter Hyperlink" xfId="518" builtinId="9" hidden="1"/>
    <cellStyle name="Besuchter Hyperlink" xfId="519" builtinId="9" hidden="1"/>
    <cellStyle name="Besuchter Hyperlink" xfId="520" builtinId="9" hidden="1"/>
    <cellStyle name="Besuchter Hyperlink" xfId="521" builtinId="9" hidden="1"/>
    <cellStyle name="Besuchter Hyperlink" xfId="522" builtinId="9" hidden="1"/>
    <cellStyle name="Besuchter Hyperlink" xfId="523" builtinId="9" hidden="1"/>
    <cellStyle name="Besuchter Hyperlink" xfId="524" builtinId="9" hidden="1"/>
    <cellStyle name="Besuchter Hyperlink" xfId="525" builtinId="9" hidden="1"/>
    <cellStyle name="Besuchter Hyperlink" xfId="526" builtinId="9" hidden="1"/>
    <cellStyle name="Besuchter Hyperlink" xfId="527" builtinId="9" hidden="1"/>
    <cellStyle name="Besuchter Hyperlink" xfId="528" builtinId="9" hidden="1"/>
    <cellStyle name="Besuchter Hyperlink" xfId="529" builtinId="9" hidden="1"/>
    <cellStyle name="Besuchter Hyperlink" xfId="530" builtinId="9" hidden="1"/>
    <cellStyle name="Besuchter Hyperlink" xfId="531" builtinId="9" hidden="1"/>
    <cellStyle name="Besuchter Hyperlink" xfId="532" builtinId="9" hidden="1"/>
    <cellStyle name="Besuchter Hyperlink" xfId="533" builtinId="9" hidden="1"/>
    <cellStyle name="Besuchter Hyperlink" xfId="534" builtinId="9" hidden="1"/>
    <cellStyle name="Besuchter Hyperlink" xfId="535" builtinId="9" hidden="1"/>
    <cellStyle name="Besuchter Hyperlink" xfId="536" builtinId="9" hidden="1"/>
    <cellStyle name="Besuchter Hyperlink" xfId="537" builtinId="9" hidden="1"/>
    <cellStyle name="Besuchter Hyperlink" xfId="538" builtinId="9" hidden="1"/>
    <cellStyle name="Besuchter Hyperlink" xfId="539" builtinId="9" hidden="1"/>
    <cellStyle name="Besuchter Hyperlink" xfId="540" builtinId="9" hidden="1"/>
    <cellStyle name="Besuchter Hyperlink" xfId="541" builtinId="9" hidden="1"/>
    <cellStyle name="Besuchter Hyperlink" xfId="542" builtinId="9" hidden="1"/>
    <cellStyle name="Besuchter Hyperlink" xfId="543" builtinId="9" hidden="1"/>
    <cellStyle name="Besuchter Hyperlink" xfId="544" builtinId="9" hidden="1"/>
    <cellStyle name="Besuchter Hyperlink" xfId="545" builtinId="9" hidden="1"/>
    <cellStyle name="Besuchter Hyperlink" xfId="546" builtinId="9" hidden="1"/>
    <cellStyle name="Besuchter Hyperlink" xfId="547" builtinId="9" hidden="1"/>
    <cellStyle name="Besuchter Hyperlink" xfId="548" builtinId="9" hidden="1"/>
    <cellStyle name="Besuchter Hyperlink" xfId="549" builtinId="9" hidden="1"/>
    <cellStyle name="Besuchter Hyperlink" xfId="550" builtinId="9" hidden="1"/>
    <cellStyle name="Besuchter Hyperlink" xfId="551" builtinId="9" hidden="1"/>
    <cellStyle name="Besuchter Hyperlink" xfId="552" builtinId="9" hidden="1"/>
    <cellStyle name="Besuchter Hyperlink" xfId="553" builtinId="9" hidden="1"/>
    <cellStyle name="Besuchter Hyperlink" xfId="554" builtinId="9" hidden="1"/>
    <cellStyle name="Besuchter Hyperlink" xfId="555" builtinId="9" hidden="1"/>
    <cellStyle name="Besuchter Hyperlink" xfId="556" builtinId="9" hidden="1"/>
    <cellStyle name="Besuchter Hyperlink" xfId="557" builtinId="9" hidden="1"/>
    <cellStyle name="Besuchter Hyperlink" xfId="558" builtinId="9" hidden="1"/>
    <cellStyle name="Besuchter Hyperlink" xfId="559" builtinId="9" hidden="1"/>
    <cellStyle name="Besuchter Hyperlink" xfId="560" builtinId="9" hidden="1"/>
    <cellStyle name="Besuchter Hyperlink" xfId="561" builtinId="9" hidden="1"/>
    <cellStyle name="Besuchter Hyperlink" xfId="562" builtinId="9" hidden="1"/>
    <cellStyle name="Besuchter Hyperlink" xfId="563" builtinId="9" hidden="1"/>
    <cellStyle name="Besuchter Hyperlink" xfId="564" builtinId="9" hidden="1"/>
    <cellStyle name="Besuchter Hyperlink" xfId="565" builtinId="9" hidden="1"/>
    <cellStyle name="Besuchter Hyperlink" xfId="566" builtinId="9" hidden="1"/>
    <cellStyle name="Besuchter Hyperlink" xfId="567" builtinId="9" hidden="1"/>
    <cellStyle name="Besuchter Hyperlink" xfId="568" builtinId="9" hidden="1"/>
    <cellStyle name="Besuchter Hyperlink" xfId="569" builtinId="9" hidden="1"/>
    <cellStyle name="Besuchter Hyperlink" xfId="570" builtinId="9" hidden="1"/>
    <cellStyle name="Besuchter Hyperlink" xfId="571" builtinId="9" hidden="1"/>
    <cellStyle name="Besuchter Hyperlink" xfId="572" builtinId="9" hidden="1"/>
    <cellStyle name="Besuchter Hyperlink" xfId="573" builtinId="9" hidden="1"/>
    <cellStyle name="Besuchter Hyperlink" xfId="574" builtinId="9" hidden="1"/>
    <cellStyle name="Besuchter Hyperlink" xfId="575" builtinId="9" hidden="1"/>
    <cellStyle name="Besuchter Hyperlink" xfId="576" builtinId="9" hidden="1"/>
    <cellStyle name="Besuchter Hyperlink" xfId="577" builtinId="9" hidden="1"/>
    <cellStyle name="Besuchter Hyperlink" xfId="578" builtinId="9" hidden="1"/>
    <cellStyle name="Besuchter Hyperlink" xfId="579" builtinId="9" hidden="1"/>
    <cellStyle name="Besuchter Hyperlink" xfId="580" builtinId="9" hidden="1"/>
    <cellStyle name="Besuchter Hyperlink" xfId="581" builtinId="9" hidden="1"/>
    <cellStyle name="Besuchter Hyperlink" xfId="582" builtinId="9" hidden="1"/>
    <cellStyle name="Besuchter Hyperlink" xfId="583" builtinId="9" hidden="1"/>
    <cellStyle name="Besuchter Hyperlink" xfId="584" builtinId="9" hidden="1"/>
    <cellStyle name="Besuchter Hyperlink" xfId="585" builtinId="9" hidden="1"/>
    <cellStyle name="Besuchter Hyperlink" xfId="586" builtinId="9" hidden="1"/>
    <cellStyle name="Besuchter Hyperlink" xfId="587" builtinId="9" hidden="1"/>
    <cellStyle name="Besuchter Hyperlink" xfId="588" builtinId="9" hidden="1"/>
    <cellStyle name="Besuchter Hyperlink" xfId="589" builtinId="9" hidden="1"/>
    <cellStyle name="Besuchter Hyperlink" xfId="590" builtinId="9" hidden="1"/>
    <cellStyle name="Besuchter Hyperlink" xfId="591" builtinId="9" hidden="1"/>
    <cellStyle name="Besuchter Hyperlink" xfId="592" builtinId="9" hidden="1"/>
    <cellStyle name="Besuchter Hyperlink" xfId="593" builtinId="9" hidden="1"/>
    <cellStyle name="Besuchter Hyperlink" xfId="594" builtinId="9" hidden="1"/>
    <cellStyle name="Besuchter Hyperlink" xfId="595" builtinId="9" hidden="1"/>
    <cellStyle name="Besuchter Hyperlink" xfId="596" builtinId="9" hidden="1"/>
    <cellStyle name="Besuchter Hyperlink" xfId="597" builtinId="9" hidden="1"/>
    <cellStyle name="Besuchter Hyperlink" xfId="598" builtinId="9" hidden="1"/>
    <cellStyle name="Besuchter Hyperlink" xfId="599" builtinId="9" hidden="1"/>
    <cellStyle name="Besuchter Hyperlink" xfId="600" builtinId="9" hidden="1"/>
    <cellStyle name="Besuchter Hyperlink" xfId="601" builtinId="9" hidden="1"/>
    <cellStyle name="Besuchter Hyperlink" xfId="602" builtinId="9" hidden="1"/>
    <cellStyle name="Besuchter Hyperlink" xfId="603" builtinId="9" hidden="1"/>
    <cellStyle name="Besuchter Hyperlink" xfId="604" builtinId="9" hidden="1"/>
    <cellStyle name="Besuchter Hyperlink" xfId="605" builtinId="9" hidden="1"/>
    <cellStyle name="Besuchter Hyperlink" xfId="606" builtinId="9" hidden="1"/>
    <cellStyle name="Besuchter Hyperlink" xfId="607" builtinId="9" hidden="1"/>
    <cellStyle name="Besuchter Hyperlink" xfId="608" builtinId="9" hidden="1"/>
    <cellStyle name="Besuchter Hyperlink" xfId="609" builtinId="9" hidden="1"/>
    <cellStyle name="Besuchter Hyperlink" xfId="610" builtinId="9" hidden="1"/>
    <cellStyle name="Besuchter Hyperlink" xfId="611" builtinId="9" hidden="1"/>
    <cellStyle name="Besuchter Hyperlink" xfId="612" builtinId="9" hidden="1"/>
    <cellStyle name="Besuchter Hyperlink" xfId="613" builtinId="9" hidden="1"/>
    <cellStyle name="Besuchter Hyperlink" xfId="614" builtinId="9" hidden="1"/>
    <cellStyle name="Besuchter Hyperlink" xfId="615" builtinId="9" hidden="1"/>
    <cellStyle name="Besuchter Hyperlink" xfId="616" builtinId="9" hidden="1"/>
    <cellStyle name="Besuchter Hyperlink" xfId="617" builtinId="9" hidden="1"/>
    <cellStyle name="Besuchter Hyperlink" xfId="618" builtinId="9" hidden="1"/>
    <cellStyle name="Besuchter Hyperlink" xfId="619" builtinId="9" hidden="1"/>
    <cellStyle name="Besuchter Hyperlink" xfId="620" builtinId="9" hidden="1"/>
    <cellStyle name="Besuchter Hyperlink" xfId="621" builtinId="9" hidden="1"/>
    <cellStyle name="Besuchter Hyperlink" xfId="622" builtinId="9" hidden="1"/>
    <cellStyle name="Besuchter Hyperlink" xfId="623" builtinId="9" hidden="1"/>
    <cellStyle name="Besuchter Hyperlink" xfId="624" builtinId="9" hidden="1"/>
    <cellStyle name="Besuchter Hyperlink" xfId="625" builtinId="9" hidden="1"/>
    <cellStyle name="Besuchter Hyperlink" xfId="626" builtinId="9" hidden="1"/>
    <cellStyle name="Besuchter Hyperlink" xfId="627" builtinId="9" hidden="1"/>
    <cellStyle name="Besuchter Hyperlink" xfId="628" builtinId="9" hidden="1"/>
    <cellStyle name="Besuchter Hyperlink" xfId="629" builtinId="9" hidden="1"/>
    <cellStyle name="Besuchter Hyperlink" xfId="630" builtinId="9" hidden="1"/>
    <cellStyle name="Besuchter Hyperlink" xfId="631" builtinId="9" hidden="1"/>
    <cellStyle name="Besuchter Hyperlink" xfId="632" builtinId="9" hidden="1"/>
    <cellStyle name="Besuchter Hyperlink" xfId="633" builtinId="9" hidden="1"/>
    <cellStyle name="Besuchter Hyperlink" xfId="634" builtinId="9" hidden="1"/>
    <cellStyle name="Besuchter Hyperlink" xfId="635" builtinId="9" hidden="1"/>
    <cellStyle name="Besuchter Hyperlink" xfId="636" builtinId="9" hidden="1"/>
    <cellStyle name="Besuchter Hyperlink" xfId="637" builtinId="9" hidden="1"/>
    <cellStyle name="Besuchter Hyperlink" xfId="638" builtinId="9" hidden="1"/>
    <cellStyle name="Besuchter Hyperlink" xfId="639" builtinId="9" hidden="1"/>
    <cellStyle name="Besuchter Hyperlink" xfId="640" builtinId="9" hidden="1"/>
    <cellStyle name="Besuchter Hyperlink" xfId="641" builtinId="9" hidden="1"/>
    <cellStyle name="Besuchter Hyperlink" xfId="642" builtinId="9" hidden="1"/>
    <cellStyle name="Besuchter Hyperlink" xfId="643" builtinId="9" hidden="1"/>
    <cellStyle name="Besuchter Hyperlink" xfId="644" builtinId="9" hidden="1"/>
    <cellStyle name="Besuchter Hyperlink" xfId="645" builtinId="9" hidden="1"/>
    <cellStyle name="Besuchter Hyperlink" xfId="646" builtinId="9" hidden="1"/>
    <cellStyle name="Besuchter Hyperlink" xfId="647" builtinId="9" hidden="1"/>
    <cellStyle name="Besuchter Hyperlink" xfId="648" builtinId="9" hidden="1"/>
    <cellStyle name="Besuchter Hyperlink" xfId="649" builtinId="9" hidden="1"/>
    <cellStyle name="Besuchter Hyperlink" xfId="650" builtinId="9" hidden="1"/>
    <cellStyle name="Besuchter Hyperlink" xfId="651" builtinId="9" hidden="1"/>
    <cellStyle name="Besuchter Hyperlink" xfId="652" builtinId="9" hidden="1"/>
    <cellStyle name="Besuchter Hyperlink" xfId="653" builtinId="9" hidden="1"/>
    <cellStyle name="Besuchter Hyperlink" xfId="654" builtinId="9" hidden="1"/>
    <cellStyle name="Besuchter Hyperlink" xfId="655" builtinId="9" hidden="1"/>
    <cellStyle name="Besuchter Hyperlink" xfId="656" builtinId="9" hidden="1"/>
    <cellStyle name="Besuchter Hyperlink" xfId="657" builtinId="9" hidden="1"/>
    <cellStyle name="Besuchter Hyperlink" xfId="658" builtinId="9" hidden="1"/>
    <cellStyle name="Besuchter Hyperlink" xfId="659" builtinId="9" hidden="1"/>
    <cellStyle name="Besuchter Hyperlink" xfId="660" builtinId="9" hidden="1"/>
    <cellStyle name="Besuchter Hyperlink" xfId="661" builtinId="9" hidden="1"/>
    <cellStyle name="Besuchter Hyperlink" xfId="662" builtinId="9" hidden="1"/>
    <cellStyle name="Besuchter Hyperlink" xfId="663" builtinId="9" hidden="1"/>
    <cellStyle name="Besuchter Hyperlink" xfId="664" builtinId="9" hidden="1"/>
    <cellStyle name="Besuchter Hyperlink" xfId="665" builtinId="9" hidden="1"/>
    <cellStyle name="Besuchter Hyperlink" xfId="666" builtinId="9" hidden="1"/>
    <cellStyle name="Besuchter Hyperlink" xfId="667" builtinId="9" hidden="1"/>
    <cellStyle name="Besuchter Hyperlink" xfId="668" builtinId="9" hidden="1"/>
    <cellStyle name="Besuchter Hyperlink" xfId="669" builtinId="9" hidden="1"/>
    <cellStyle name="Besuchter Hyperlink" xfId="670" builtinId="9" hidden="1"/>
    <cellStyle name="Besuchter Hyperlink" xfId="671" builtinId="9" hidden="1"/>
    <cellStyle name="Besuchter Hyperlink" xfId="672" builtinId="9" hidden="1"/>
    <cellStyle name="Besuchter Hyperlink" xfId="673" builtinId="9" hidden="1"/>
    <cellStyle name="Besuchter Hyperlink" xfId="674" builtinId="9" hidden="1"/>
    <cellStyle name="Besuchter Hyperlink" xfId="675" builtinId="9" hidden="1"/>
    <cellStyle name="Besuchter Hyperlink" xfId="676" builtinId="9" hidden="1"/>
    <cellStyle name="Besuchter Hyperlink" xfId="677" builtinId="9" hidden="1"/>
    <cellStyle name="Besuchter Hyperlink" xfId="678" builtinId="9" hidden="1"/>
    <cellStyle name="Besuchter Hyperlink" xfId="679" builtinId="9" hidden="1"/>
    <cellStyle name="Besuchter Hyperlink" xfId="680" builtinId="9" hidden="1"/>
    <cellStyle name="Besuchter Hyperlink" xfId="681" builtinId="9" hidden="1"/>
    <cellStyle name="Besuchter Hyperlink" xfId="682" builtinId="9" hidden="1"/>
    <cellStyle name="Besuchter Hyperlink" xfId="683" builtinId="9" hidden="1"/>
    <cellStyle name="Besuchter Hyperlink" xfId="684" builtinId="9" hidden="1"/>
    <cellStyle name="Besuchter Hyperlink" xfId="685" builtinId="9" hidden="1"/>
    <cellStyle name="Besuchter Hyperlink" xfId="686" builtinId="9" hidden="1"/>
    <cellStyle name="Besuchter Hyperlink" xfId="687" builtinId="9" hidden="1"/>
    <cellStyle name="Besuchter Hyperlink" xfId="688" builtinId="9" hidden="1"/>
    <cellStyle name="Besuchter Hyperlink" xfId="689" builtinId="9" hidden="1"/>
    <cellStyle name="Besuchter Hyperlink" xfId="690" builtinId="9" hidden="1"/>
    <cellStyle name="Besuchter Hyperlink" xfId="691" builtinId="9" hidden="1"/>
    <cellStyle name="Besuchter Hyperlink" xfId="692" builtinId="9" hidden="1"/>
    <cellStyle name="Besuchter Hyperlink" xfId="693" builtinId="9" hidden="1"/>
    <cellStyle name="Besuchter Hyperlink" xfId="694" builtinId="9" hidden="1"/>
    <cellStyle name="Besuchter Hyperlink" xfId="695" builtinId="9" hidden="1"/>
    <cellStyle name="Besuchter Hyperlink" xfId="696" builtinId="9" hidden="1"/>
    <cellStyle name="Besuchter Hyperlink" xfId="697" builtinId="9" hidden="1"/>
    <cellStyle name="Besuchter Hyperlink" xfId="698" builtinId="9" hidden="1"/>
    <cellStyle name="Besuchter Hyperlink" xfId="699" builtinId="9" hidden="1"/>
    <cellStyle name="Besuchter Hyperlink" xfId="700" builtinId="9" hidden="1"/>
    <cellStyle name="Besuchter Hyperlink" xfId="701" builtinId="9" hidden="1"/>
    <cellStyle name="Besuchter Hyperlink" xfId="702" builtinId="9" hidden="1"/>
    <cellStyle name="Besuchter Hyperlink" xfId="703" builtinId="9" hidden="1"/>
    <cellStyle name="Besuchter Hyperlink" xfId="704" builtinId="9" hidden="1"/>
    <cellStyle name="Besuchter Hyperlink" xfId="705" builtinId="9" hidden="1"/>
    <cellStyle name="Besuchter Hyperlink" xfId="706" builtinId="9" hidden="1"/>
    <cellStyle name="Besuchter Hyperlink" xfId="707" builtinId="9" hidden="1"/>
    <cellStyle name="Besuchter Hyperlink" xfId="708" builtinId="9" hidden="1"/>
    <cellStyle name="Besuchter Hyperlink" xfId="709" builtinId="9" hidden="1"/>
    <cellStyle name="Besuchter Hyperlink" xfId="710" builtinId="9" hidden="1"/>
    <cellStyle name="Besuchter Hyperlink" xfId="711" builtinId="9" hidden="1"/>
    <cellStyle name="Besuchter Hyperlink" xfId="712" builtinId="9" hidden="1"/>
    <cellStyle name="Besuchter Hyperlink" xfId="713" builtinId="9" hidden="1"/>
    <cellStyle name="Besuchter Hyperlink" xfId="714" builtinId="9" hidden="1"/>
    <cellStyle name="Besuchter Hyperlink" xfId="715" builtinId="9" hidden="1"/>
    <cellStyle name="Besuchter Hyperlink" xfId="716" builtinId="9" hidden="1"/>
    <cellStyle name="Besuchter Hyperlink" xfId="717" builtinId="9" hidden="1"/>
    <cellStyle name="Besuchter Hyperlink" xfId="718" builtinId="9" hidden="1"/>
    <cellStyle name="Besuchter Hyperlink" xfId="719" builtinId="9" hidden="1"/>
    <cellStyle name="Besuchter Hyperlink" xfId="720" builtinId="9" hidden="1"/>
    <cellStyle name="Besuchter Hyperlink" xfId="721" builtinId="9" hidden="1"/>
    <cellStyle name="Besuchter Hyperlink" xfId="722" builtinId="9" hidden="1"/>
    <cellStyle name="Besuchter Hyperlink" xfId="723" builtinId="9" hidden="1"/>
    <cellStyle name="Besuchter Hyperlink" xfId="724" builtinId="9" hidden="1"/>
    <cellStyle name="Besuchter Hyperlink" xfId="725" builtinId="9" hidden="1"/>
    <cellStyle name="Besuchter Hyperlink" xfId="726" builtinId="9" hidden="1"/>
    <cellStyle name="Besuchter Hyperlink" xfId="727" builtinId="9" hidden="1"/>
    <cellStyle name="Besuchter Hyperlink" xfId="728" builtinId="9" hidden="1"/>
    <cellStyle name="Besuchter Hyperlink" xfId="729" builtinId="9" hidden="1"/>
    <cellStyle name="Besuchter Hyperlink" xfId="730" builtinId="9" hidden="1"/>
    <cellStyle name="Besuchter Hyperlink" xfId="731" builtinId="9" hidden="1"/>
    <cellStyle name="Besuchter Hyperlink" xfId="732" builtinId="9" hidden="1"/>
    <cellStyle name="Besuchter Hyperlink" xfId="733" builtinId="9" hidden="1"/>
    <cellStyle name="Besuchter Hyperlink" xfId="734" builtinId="9" hidden="1"/>
    <cellStyle name="Besuchter Hyperlink" xfId="735" builtinId="9" hidden="1"/>
    <cellStyle name="Besuchter Hyperlink" xfId="736" builtinId="9" hidden="1"/>
    <cellStyle name="Besuchter Hyperlink" xfId="737" builtinId="9" hidden="1"/>
    <cellStyle name="Besuchter Hyperlink" xfId="738" builtinId="9" hidden="1"/>
    <cellStyle name="Besuchter Hyperlink" xfId="739" builtinId="9" hidden="1"/>
    <cellStyle name="Besuchter Hyperlink" xfId="740" builtinId="9" hidden="1"/>
    <cellStyle name="Besuchter Hyperlink" xfId="741" builtinId="9" hidden="1"/>
    <cellStyle name="Besuchter Hyperlink" xfId="742" builtinId="9" hidden="1"/>
    <cellStyle name="Besuchter Hyperlink" xfId="743" builtinId="9" hidden="1"/>
    <cellStyle name="Besuchter Hyperlink" xfId="744" builtinId="9" hidden="1"/>
    <cellStyle name="Besuchter Hyperlink" xfId="745" builtinId="9" hidden="1"/>
    <cellStyle name="Besuchter Hyperlink" xfId="746" builtinId="9" hidden="1"/>
    <cellStyle name="Besuchter Hyperlink" xfId="747" builtinId="9" hidden="1"/>
    <cellStyle name="Besuchter Hyperlink" xfId="748" builtinId="9" hidden="1"/>
    <cellStyle name="Besuchter Hyperlink" xfId="749" builtinId="9" hidden="1"/>
    <cellStyle name="Besuchter Hyperlink" xfId="750" builtinId="9" hidden="1"/>
    <cellStyle name="Besuchter Hyperlink" xfId="751" builtinId="9" hidden="1"/>
    <cellStyle name="Besuchter Hyperlink" xfId="752" builtinId="9" hidden="1"/>
    <cellStyle name="Besuchter Hyperlink" xfId="753" builtinId="9" hidden="1"/>
    <cellStyle name="Besuchter Hyperlink" xfId="754" builtinId="9" hidden="1"/>
    <cellStyle name="Besuchter Hyperlink" xfId="755" builtinId="9" hidden="1"/>
    <cellStyle name="Besuchter Hyperlink" xfId="756" builtinId="9" hidden="1"/>
    <cellStyle name="Besuchter Hyperlink" xfId="757" builtinId="9" hidden="1"/>
    <cellStyle name="Besuchter Hyperlink" xfId="758" builtinId="9" hidden="1"/>
    <cellStyle name="Besuchter Hyperlink" xfId="759" builtinId="9" hidden="1"/>
    <cellStyle name="Besuchter Hyperlink" xfId="760" builtinId="9" hidden="1"/>
    <cellStyle name="Besuchter Hyperlink" xfId="761" builtinId="9" hidden="1"/>
    <cellStyle name="Besuchter Hyperlink" xfId="762" builtinId="9" hidden="1"/>
    <cellStyle name="Besuchter Hyperlink" xfId="763" builtinId="9" hidden="1"/>
    <cellStyle name="Besuchter Hyperlink" xfId="764" builtinId="9" hidden="1"/>
    <cellStyle name="Besuchter Hyperlink" xfId="765" builtinId="9" hidden="1"/>
    <cellStyle name="Besuchter Hyperlink" xfId="766" builtinId="9" hidden="1"/>
    <cellStyle name="Besuchter Hyperlink" xfId="767" builtinId="9" hidden="1"/>
    <cellStyle name="Besuchter Hyperlink" xfId="768" builtinId="9" hidden="1"/>
    <cellStyle name="Besuchter Hyperlink" xfId="769" builtinId="9" hidden="1"/>
    <cellStyle name="Besuchter Hyperlink" xfId="770" builtinId="9" hidden="1"/>
    <cellStyle name="Besuchter Hyperlink" xfId="771" builtinId="9" hidden="1"/>
    <cellStyle name="Besuchter Hyperlink" xfId="772" builtinId="9" hidden="1"/>
    <cellStyle name="Besuchter Hyperlink" xfId="773" builtinId="9" hidden="1"/>
    <cellStyle name="Besuchter Hyperlink" xfId="774" builtinId="9" hidden="1"/>
    <cellStyle name="Besuchter Hyperlink" xfId="775" builtinId="9" hidden="1"/>
    <cellStyle name="Besuchter Hyperlink" xfId="776" builtinId="9" hidden="1"/>
    <cellStyle name="Besuchter Hyperlink" xfId="777" builtinId="9" hidden="1"/>
    <cellStyle name="Besuchter Hyperlink" xfId="778" builtinId="9" hidden="1"/>
    <cellStyle name="Besuchter Hyperlink" xfId="779" builtinId="9" hidden="1"/>
    <cellStyle name="Besuchter Hyperlink" xfId="780" builtinId="9" hidden="1"/>
    <cellStyle name="Besuchter Hyperlink" xfId="781" builtinId="9" hidden="1"/>
    <cellStyle name="Besuchter Hyperlink" xfId="782" builtinId="9" hidden="1"/>
    <cellStyle name="Besuchter Hyperlink" xfId="783" builtinId="9" hidden="1"/>
    <cellStyle name="Besuchter Hyperlink" xfId="784" builtinId="9" hidden="1"/>
    <cellStyle name="Besuchter Hyperlink" xfId="785" builtinId="9" hidden="1"/>
    <cellStyle name="Besuchter Hyperlink" xfId="786" builtinId="9" hidden="1"/>
    <cellStyle name="Besuchter Hyperlink" xfId="787" builtinId="9" hidden="1"/>
    <cellStyle name="Besuchter Hyperlink" xfId="788" builtinId="9" hidden="1"/>
    <cellStyle name="Besuchter Hyperlink" xfId="789" builtinId="9" hidden="1"/>
    <cellStyle name="Besuchter Hyperlink" xfId="790" builtinId="9" hidden="1"/>
    <cellStyle name="Besuchter Hyperlink" xfId="791" builtinId="9" hidden="1"/>
    <cellStyle name="Besuchter Hyperlink" xfId="792" builtinId="9" hidden="1"/>
    <cellStyle name="Besuchter Hyperlink" xfId="793" builtinId="9" hidden="1"/>
    <cellStyle name="Besuchter Hyperlink" xfId="794" builtinId="9" hidden="1"/>
    <cellStyle name="Besuchter Hyperlink" xfId="795" builtinId="9" hidden="1"/>
    <cellStyle name="Besuchter Hyperlink" xfId="796" builtinId="9" hidden="1"/>
    <cellStyle name="Besuchter Hyperlink" xfId="797" builtinId="9" hidden="1"/>
    <cellStyle name="Besuchter Hyperlink" xfId="798" builtinId="9" hidden="1"/>
    <cellStyle name="Besuchter Hyperlink" xfId="799" builtinId="9" hidden="1"/>
    <cellStyle name="Besuchter Hyperlink" xfId="800" builtinId="9" hidden="1"/>
    <cellStyle name="Besuchter Hyperlink" xfId="801" builtinId="9" hidden="1"/>
    <cellStyle name="Besuchter Hyperlink" xfId="802" builtinId="9" hidden="1"/>
    <cellStyle name="Besuchter Hyperlink" xfId="803" builtinId="9" hidden="1"/>
    <cellStyle name="Besuchter Hyperlink" xfId="804" builtinId="9" hidden="1"/>
    <cellStyle name="Besuchter Hyperlink" xfId="805" builtinId="9" hidden="1"/>
    <cellStyle name="Besuchter Hyperlink" xfId="806" builtinId="9" hidden="1"/>
    <cellStyle name="Besuchter Hyperlink" xfId="807" builtinId="9" hidden="1"/>
    <cellStyle name="Besuchter Hyperlink" xfId="808" builtinId="9" hidden="1"/>
    <cellStyle name="Besuchter Hyperlink" xfId="809" builtinId="9" hidden="1"/>
    <cellStyle name="Besuchter Hyperlink" xfId="810" builtinId="9" hidden="1"/>
    <cellStyle name="Besuchter Hyperlink" xfId="813" builtinId="9" hidden="1"/>
    <cellStyle name="Besuchter Hyperlink" xfId="814" builtinId="9" hidden="1"/>
    <cellStyle name="Besuchter Hyperlink" xfId="815" builtinId="9" hidden="1"/>
    <cellStyle name="Besuchter Hyperlink" xfId="816" builtinId="9" hidden="1"/>
    <cellStyle name="Besuchter Hyperlink" xfId="817" builtinId="9" hidden="1"/>
    <cellStyle name="Besuchter Hyperlink" xfId="818" builtinId="9" hidden="1"/>
    <cellStyle name="Besuchter Hyperlink" xfId="819" builtinId="9" hidden="1"/>
    <cellStyle name="Besuchter Hyperlink" xfId="820" builtinId="9" hidden="1"/>
    <cellStyle name="Besuchter Hyperlink" xfId="821" builtinId="9" hidden="1"/>
    <cellStyle name="Besuchter Hyperlink" xfId="822" builtinId="9" hidden="1"/>
    <cellStyle name="Besuchter Hyperlink" xfId="823" builtinId="9" hidden="1"/>
    <cellStyle name="Besuchter Hyperlink" xfId="824" builtinId="9" hidden="1"/>
    <cellStyle name="Besuchter Hyperlink" xfId="825" builtinId="9" hidden="1"/>
    <cellStyle name="Besuchter Hyperlink" xfId="826" builtinId="9" hidden="1"/>
    <cellStyle name="Besuchter Hyperlink" xfId="827" builtinId="9" hidden="1"/>
    <cellStyle name="Besuchter Hyperlink" xfId="828" builtinId="9" hidden="1"/>
    <cellStyle name="Besuchter Hyperlink" xfId="829" builtinId="9" hidden="1"/>
    <cellStyle name="Besuchter Hyperlink" xfId="830" builtinId="9" hidden="1"/>
    <cellStyle name="Besuchter Hyperlink" xfId="831" builtinId="9" hidden="1"/>
    <cellStyle name="Besuchter Hyperlink" xfId="832" builtinId="9" hidden="1"/>
    <cellStyle name="Besuchter Hyperlink" xfId="833" builtinId="9" hidden="1"/>
    <cellStyle name="Besuchter Hyperlink" xfId="834" builtinId="9" hidden="1"/>
    <cellStyle name="Besuchter Hyperlink" xfId="835" builtinId="9" hidden="1"/>
    <cellStyle name="Besuchter Hyperlink" xfId="836" builtinId="9" hidden="1"/>
    <cellStyle name="Besuchter Hyperlink" xfId="837" builtinId="9" hidden="1"/>
    <cellStyle name="Besuchter Hyperlink" xfId="838" builtinId="9" hidden="1"/>
    <cellStyle name="Besuchter Hyperlink" xfId="839" builtinId="9" hidden="1"/>
    <cellStyle name="Besuchter Hyperlink" xfId="840" builtinId="9" hidden="1"/>
    <cellStyle name="Besuchter Hyperlink" xfId="841" builtinId="9" hidden="1"/>
    <cellStyle name="Besuchter Hyperlink" xfId="842" builtinId="9" hidden="1"/>
    <cellStyle name="Besuchter Hyperlink" xfId="843" builtinId="9" hidden="1"/>
    <cellStyle name="Besuchter Hyperlink" xfId="844" builtinId="9" hidden="1"/>
    <cellStyle name="Besuchter Hyperlink" xfId="845" builtinId="9" hidden="1"/>
    <cellStyle name="Besuchter Hyperlink" xfId="846" builtinId="9" hidden="1"/>
    <cellStyle name="Besuchter Hyperlink" xfId="847" builtinId="9" hidden="1"/>
    <cellStyle name="Besuchter Hyperlink" xfId="848" builtinId="9" hidden="1"/>
    <cellStyle name="Besuchter Hyperlink" xfId="870" builtinId="9" hidden="1"/>
    <cellStyle name="Besuchter Hyperlink" xfId="871" builtinId="9" hidden="1"/>
    <cellStyle name="Calculation" xfId="21"/>
    <cellStyle name="Check Cell" xfId="22"/>
    <cellStyle name="Commentaire" xfId="23"/>
    <cellStyle name="Date" xfId="24"/>
    <cellStyle name="En-tête 1" xfId="25"/>
    <cellStyle name="En-tête 2" xfId="26"/>
    <cellStyle name="Explanatory Text" xfId="27"/>
    <cellStyle name="Financier0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en hypertexte 2" xfId="35"/>
    <cellStyle name="Linked Cell" xfId="36"/>
    <cellStyle name="Milliers 2" xfId="37"/>
    <cellStyle name="Monétaire0" xfId="38"/>
    <cellStyle name="Motif" xfId="39"/>
    <cellStyle name="Neutral" xfId="40"/>
    <cellStyle name="Normal 10" xfId="41"/>
    <cellStyle name="Normal 10 2" xfId="343"/>
    <cellStyle name="Normal 10 2 2" xfId="852"/>
    <cellStyle name="Normal 11" xfId="42"/>
    <cellStyle name="Normal 11 2" xfId="344"/>
    <cellStyle name="Normal 11 2 2" xfId="853"/>
    <cellStyle name="Normal 11 3" xfId="854"/>
    <cellStyle name="Normal 12" xfId="43"/>
    <cellStyle name="Normal 12 2" xfId="855"/>
    <cellStyle name="Normal 13" xfId="341"/>
    <cellStyle name="Normal 13 2" xfId="856"/>
    <cellStyle name="Normal 13 3" xfId="857"/>
    <cellStyle name="Normal 14" xfId="495"/>
    <cellStyle name="Normal 15" xfId="811"/>
    <cellStyle name="Normal 16" xfId="858"/>
    <cellStyle name="Normal 2" xfId="1"/>
    <cellStyle name="Normal 2 2" xfId="44"/>
    <cellStyle name="Normal 2 2 2" xfId="45"/>
    <cellStyle name="Normal 2 3" xfId="46"/>
    <cellStyle name="Normal 2 4" xfId="47"/>
    <cellStyle name="Normal 2 4 2" xfId="48"/>
    <cellStyle name="Normal 2 4 3" xfId="345"/>
    <cellStyle name="Normal 2 5" xfId="850"/>
    <cellStyle name="Normal 2_AccumulationEquation" xfId="49"/>
    <cellStyle name="Normal 3" xfId="50"/>
    <cellStyle name="Normal 3 2" xfId="51"/>
    <cellStyle name="Normal 4" xfId="52"/>
    <cellStyle name="Normal 4 2" xfId="53"/>
    <cellStyle name="Normal 5" xfId="54"/>
    <cellStyle name="Normal 6" xfId="55"/>
    <cellStyle name="Normal 7" xfId="56"/>
    <cellStyle name="Normal 8" xfId="57"/>
    <cellStyle name="Normal 8 2" xfId="849"/>
    <cellStyle name="Normal 8 2 2" xfId="866"/>
    <cellStyle name="Normal 8 3" xfId="865"/>
    <cellStyle name="Normal 9" xfId="58"/>
    <cellStyle name="Normal 9 2" xfId="869"/>
    <cellStyle name="Note" xfId="59"/>
    <cellStyle name="Output" xfId="60"/>
    <cellStyle name="Percent 2" xfId="61"/>
    <cellStyle name="Percent 2 2" xfId="62"/>
    <cellStyle name="Percent 2 3" xfId="346"/>
    <cellStyle name="Percent 3" xfId="868"/>
    <cellStyle name="Pourcentage 10" xfId="63"/>
    <cellStyle name="Pourcentage 10 2" xfId="347"/>
    <cellStyle name="Pourcentage 10 2 2" xfId="859"/>
    <cellStyle name="Pourcentage 10 3" xfId="860"/>
    <cellStyle name="Pourcentage 10 4" xfId="861"/>
    <cellStyle name="Pourcentage 11" xfId="348"/>
    <cellStyle name="Pourcentage 12" xfId="342"/>
    <cellStyle name="Pourcentage 12 2" xfId="862"/>
    <cellStyle name="Pourcentage 12 3" xfId="863"/>
    <cellStyle name="Pourcentage 13" xfId="496"/>
    <cellStyle name="Pourcentage 14" xfId="812"/>
    <cellStyle name="Pourcentage 2" xfId="64"/>
    <cellStyle name="Pourcentage 2 2" xfId="65"/>
    <cellStyle name="Pourcentage 2 3" xfId="497"/>
    <cellStyle name="Pourcentage 3" xfId="66"/>
    <cellStyle name="Pourcentage 3 2" xfId="67"/>
    <cellStyle name="Pourcentage 4" xfId="68"/>
    <cellStyle name="Pourcentage 5" xfId="69"/>
    <cellStyle name="Pourcentage 5 2" xfId="70"/>
    <cellStyle name="Pourcentage 6" xfId="71"/>
    <cellStyle name="Pourcentage 6 2" xfId="72"/>
    <cellStyle name="Pourcentage 7" xfId="73"/>
    <cellStyle name="Pourcentage 7 2" xfId="851"/>
    <cellStyle name="Pourcentage 7 3" xfId="867"/>
    <cellStyle name="Pourcentage 8" xfId="74"/>
    <cellStyle name="Pourcentage 9" xfId="75"/>
    <cellStyle name="Pourcentage 9 2" xfId="349"/>
    <cellStyle name="Pourcentage 9 2 2" xfId="864"/>
    <cellStyle name="Prozent" xfId="89" builtinId="5"/>
    <cellStyle name="Satisfaisant" xfId="76"/>
    <cellStyle name="Standard" xfId="0" builtinId="0"/>
    <cellStyle name="Standard 11" xfId="77"/>
    <cellStyle name="style_col_headings" xfId="78"/>
    <cellStyle name="Title" xfId="79"/>
    <cellStyle name="Titre" xfId="80"/>
    <cellStyle name="Titre 1" xfId="81"/>
    <cellStyle name="Titre 2" xfId="82"/>
    <cellStyle name="Titre 3" xfId="83"/>
    <cellStyle name="Titre 4" xfId="84"/>
    <cellStyle name="Vérification" xfId="85"/>
    <cellStyle name="Virgule fixe" xfId="86"/>
    <cellStyle name="Warning Text" xfId="87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'TB1'!$J$57:$J$114</c:f>
              <c:numCache>
                <c:formatCode>0.0%</c:formatCode>
                <c:ptCount val="58"/>
                <c:pt idx="0">
                  <c:v>2.0654322658610485E-2</c:v>
                </c:pt>
                <c:pt idx="1">
                  <c:v>2.08102324924462E-2</c:v>
                </c:pt>
                <c:pt idx="2">
                  <c:v>2.0213339477777481E-2</c:v>
                </c:pt>
                <c:pt idx="3">
                  <c:v>2.0985173992812634E-2</c:v>
                </c:pt>
                <c:pt idx="4">
                  <c:v>2.1757008507847786E-2</c:v>
                </c:pt>
                <c:pt idx="5">
                  <c:v>2.1442634053528309E-2</c:v>
                </c:pt>
                <c:pt idx="6">
                  <c:v>2.1128259599208832E-2</c:v>
                </c:pt>
                <c:pt idx="7">
                  <c:v>1.9572364166378975E-2</c:v>
                </c:pt>
                <c:pt idx="8">
                  <c:v>1.984346890822053E-2</c:v>
                </c:pt>
                <c:pt idx="9">
                  <c:v>1.8891275045461953E-2</c:v>
                </c:pt>
                <c:pt idx="10">
                  <c:v>1.6396674822317436E-2</c:v>
                </c:pt>
                <c:pt idx="11">
                  <c:v>1.6112785211589653E-2</c:v>
                </c:pt>
                <c:pt idx="12">
                  <c:v>1.5661845305658062E-2</c:v>
                </c:pt>
                <c:pt idx="13">
                  <c:v>1.4274762325385382E-2</c:v>
                </c:pt>
                <c:pt idx="14">
                  <c:v>1.3258590208465648E-2</c:v>
                </c:pt>
                <c:pt idx="15">
                  <c:v>1.3053865599005121E-2</c:v>
                </c:pt>
                <c:pt idx="16">
                  <c:v>1.3308190381742691E-2</c:v>
                </c:pt>
                <c:pt idx="17">
                  <c:v>1.3703256057256752E-2</c:v>
                </c:pt>
                <c:pt idx="18">
                  <c:v>1.4278501075147165E-2</c:v>
                </c:pt>
                <c:pt idx="19">
                  <c:v>1.6843352466821671E-2</c:v>
                </c:pt>
                <c:pt idx="20">
                  <c:v>1.4333096332848072E-2</c:v>
                </c:pt>
                <c:pt idx="21">
                  <c:v>1.5386946499347687E-2</c:v>
                </c:pt>
                <c:pt idx="22">
                  <c:v>1.608702726662159E-2</c:v>
                </c:pt>
                <c:pt idx="23">
                  <c:v>1.6013927757740021E-2</c:v>
                </c:pt>
                <c:pt idx="24">
                  <c:v>1.8758738413453102E-2</c:v>
                </c:pt>
                <c:pt idx="25">
                  <c:v>1.8093124032020569E-2</c:v>
                </c:pt>
                <c:pt idx="26">
                  <c:v>1.6558306291699409E-2</c:v>
                </c:pt>
                <c:pt idx="27">
                  <c:v>1.7605263739824295E-2</c:v>
                </c:pt>
                <c:pt idx="28">
                  <c:v>2.4021539837121964E-2</c:v>
                </c:pt>
                <c:pt idx="29">
                  <c:v>2.131439745426178E-2</c:v>
                </c:pt>
                <c:pt idx="30">
                  <c:v>2.1309517323970795E-2</c:v>
                </c:pt>
                <c:pt idx="31">
                  <c:v>1.9723424687981606E-2</c:v>
                </c:pt>
                <c:pt idx="32">
                  <c:v>2.3461794480681419E-2</c:v>
                </c:pt>
                <c:pt idx="33">
                  <c:v>2.3283354938030243E-2</c:v>
                </c:pt>
                <c:pt idx="34">
                  <c:v>2.2971920669078827E-2</c:v>
                </c:pt>
                <c:pt idx="35">
                  <c:v>2.3854158818721771E-2</c:v>
                </c:pt>
                <c:pt idx="36">
                  <c:v>2.6736006140708923E-2</c:v>
                </c:pt>
                <c:pt idx="37">
                  <c:v>2.8120176866650581E-2</c:v>
                </c:pt>
                <c:pt idx="38">
                  <c:v>2.8316924348473549E-2</c:v>
                </c:pt>
                <c:pt idx="39">
                  <c:v>3.1013777479529381E-2</c:v>
                </c:pt>
                <c:pt idx="40">
                  <c:v>3.3202629536390305E-2</c:v>
                </c:pt>
                <c:pt idx="41">
                  <c:v>3.049263171851635E-2</c:v>
                </c:pt>
                <c:pt idx="42">
                  <c:v>2.9820697382092476E-2</c:v>
                </c:pt>
                <c:pt idx="43">
                  <c:v>3.1426843255758286E-2</c:v>
                </c:pt>
                <c:pt idx="44">
                  <c:v>3.5071209073066711E-2</c:v>
                </c:pt>
                <c:pt idx="45">
                  <c:v>3.8542561233043671E-2</c:v>
                </c:pt>
                <c:pt idx="46">
                  <c:v>3.9778485894203186E-2</c:v>
                </c:pt>
                <c:pt idx="47">
                  <c:v>4.1048552840948105E-2</c:v>
                </c:pt>
                <c:pt idx="48">
                  <c:v>4.1487764567136765E-2</c:v>
                </c:pt>
                <c:pt idx="49">
                  <c:v>4.2542502284049988E-2</c:v>
                </c:pt>
                <c:pt idx="50">
                  <c:v>4.7956995666027069E-2</c:v>
                </c:pt>
                <c:pt idx="51">
                  <c:v>4.2812824249267578E-2</c:v>
                </c:pt>
                <c:pt idx="52">
                  <c:v>4.7278080135583878E-2</c:v>
                </c:pt>
                <c:pt idx="53">
                  <c:v>4.1188802570104599E-2</c:v>
                </c:pt>
                <c:pt idx="54">
                  <c:v>4.2885288596153259E-2</c:v>
                </c:pt>
                <c:pt idx="55">
                  <c:v>4.245414212346077E-2</c:v>
                </c:pt>
                <c:pt idx="56">
                  <c:v>4.1490662842988968E-2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C-EB41-AA1E-E34F8E431222}"/>
            </c:ext>
          </c:extLst>
        </c:ser>
        <c:ser>
          <c:idx val="1"/>
          <c:order val="1"/>
          <c:marker>
            <c:symbol val="none"/>
          </c:marker>
          <c:val>
            <c:numRef>
              <c:f>'TB1'!$U$57:$U$114</c:f>
              <c:numCache>
                <c:formatCode>0.0%</c:formatCode>
                <c:ptCount val="58"/>
                <c:pt idx="0">
                  <c:v>5.9637321869406117E-3</c:v>
                </c:pt>
                <c:pt idx="1">
                  <c:v>5.870375663371551E-3</c:v>
                </c:pt>
                <c:pt idx="2">
                  <c:v>5.6162058072998459E-3</c:v>
                </c:pt>
                <c:pt idx="3">
                  <c:v>5.6800334450204052E-3</c:v>
                </c:pt>
                <c:pt idx="4">
                  <c:v>5.3128911555610373E-3</c:v>
                </c:pt>
                <c:pt idx="5">
                  <c:v>5.378665172725592E-3</c:v>
                </c:pt>
                <c:pt idx="6">
                  <c:v>6.0294666862191091E-3</c:v>
                </c:pt>
                <c:pt idx="7">
                  <c:v>5.9647168321796239E-3</c:v>
                </c:pt>
                <c:pt idx="8">
                  <c:v>5.8157218198253745E-3</c:v>
                </c:pt>
                <c:pt idx="9">
                  <c:v>5.4712956747793176E-3</c:v>
                </c:pt>
                <c:pt idx="10">
                  <c:v>5.2533930875849231E-3</c:v>
                </c:pt>
                <c:pt idx="11">
                  <c:v>5.1804645938540372E-3</c:v>
                </c:pt>
                <c:pt idx="12">
                  <c:v>5.2045600169461845E-3</c:v>
                </c:pt>
                <c:pt idx="13">
                  <c:v>4.9521971124209694E-3</c:v>
                </c:pt>
                <c:pt idx="14">
                  <c:v>5.6296418427947892E-3</c:v>
                </c:pt>
                <c:pt idx="15">
                  <c:v>5.5970851689307582E-3</c:v>
                </c:pt>
                <c:pt idx="16">
                  <c:v>5.6193360343470243E-3</c:v>
                </c:pt>
                <c:pt idx="17">
                  <c:v>5.6620582508149454E-3</c:v>
                </c:pt>
                <c:pt idx="18">
                  <c:v>5.8055664529142693E-3</c:v>
                </c:pt>
                <c:pt idx="19">
                  <c:v>6.1532472366205059E-3</c:v>
                </c:pt>
                <c:pt idx="20">
                  <c:v>6.548142457805153E-3</c:v>
                </c:pt>
                <c:pt idx="21">
                  <c:v>6.5596229076334764E-3</c:v>
                </c:pt>
                <c:pt idx="22">
                  <c:v>7.7472867772956115E-3</c:v>
                </c:pt>
                <c:pt idx="23">
                  <c:v>8.7149098939761933E-3</c:v>
                </c:pt>
                <c:pt idx="24">
                  <c:v>9.8088071430846874E-3</c:v>
                </c:pt>
                <c:pt idx="25">
                  <c:v>9.7047439116255095E-3</c:v>
                </c:pt>
                <c:pt idx="26">
                  <c:v>9.9694880598681767E-3</c:v>
                </c:pt>
                <c:pt idx="27">
                  <c:v>1.3010161292535967E-2</c:v>
                </c:pt>
                <c:pt idx="28">
                  <c:v>1.9903132937624798E-2</c:v>
                </c:pt>
                <c:pt idx="29">
                  <c:v>1.7404590540249964E-2</c:v>
                </c:pt>
                <c:pt idx="30">
                  <c:v>1.825676890631479E-2</c:v>
                </c:pt>
                <c:pt idx="31">
                  <c:v>1.6079501141719094E-2</c:v>
                </c:pt>
                <c:pt idx="32">
                  <c:v>2.01681694243592E-2</c:v>
                </c:pt>
                <c:pt idx="33">
                  <c:v>1.7375977884318456E-2</c:v>
                </c:pt>
                <c:pt idx="34">
                  <c:v>1.7322505727484127E-2</c:v>
                </c:pt>
                <c:pt idx="35">
                  <c:v>1.8149999999999999E-2</c:v>
                </c:pt>
                <c:pt idx="36">
                  <c:v>1.9730000000000001E-2</c:v>
                </c:pt>
                <c:pt idx="37">
                  <c:v>2.1949999999999997E-2</c:v>
                </c:pt>
                <c:pt idx="38">
                  <c:v>2.4060000000000002E-2</c:v>
                </c:pt>
                <c:pt idx="39">
                  <c:v>2.6329999999999999E-2</c:v>
                </c:pt>
                <c:pt idx="40">
                  <c:v>2.8410000000000001E-2</c:v>
                </c:pt>
                <c:pt idx="41">
                  <c:v>2.4020000000000003E-2</c:v>
                </c:pt>
                <c:pt idx="42">
                  <c:v>2.3010000000000003E-2</c:v>
                </c:pt>
                <c:pt idx="43">
                  <c:v>2.4380000000000002E-2</c:v>
                </c:pt>
                <c:pt idx="44">
                  <c:v>2.8700000000000003E-2</c:v>
                </c:pt>
                <c:pt idx="45">
                  <c:v>3.288E-2</c:v>
                </c:pt>
                <c:pt idx="46">
                  <c:v>3.3230000000000003E-2</c:v>
                </c:pt>
                <c:pt idx="47">
                  <c:v>3.5290000000000002E-2</c:v>
                </c:pt>
                <c:pt idx="48">
                  <c:v>3.3730000000000003E-2</c:v>
                </c:pt>
                <c:pt idx="49">
                  <c:v>3.065E-2</c:v>
                </c:pt>
                <c:pt idx="50">
                  <c:v>3.3100000000000004E-2</c:v>
                </c:pt>
                <c:pt idx="51">
                  <c:v>3.1579999999999997E-2</c:v>
                </c:pt>
                <c:pt idx="52">
                  <c:v>3.6450000000000003E-2</c:v>
                </c:pt>
                <c:pt idx="53">
                  <c:v>3.0910000000000003E-2</c:v>
                </c:pt>
                <c:pt idx="54">
                  <c:v>3.1609999999999999E-2</c:v>
                </c:pt>
                <c:pt idx="55">
                  <c:v>3.2940000000000004E-2</c:v>
                </c:pt>
                <c:pt idx="56">
                  <c:v>3.1300000000000001E-2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C-EB41-AA1E-E34F8E431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1450744"/>
        <c:axId val="-2061448376"/>
      </c:lineChart>
      <c:catAx>
        <c:axId val="-2061450744"/>
        <c:scaling>
          <c:orientation val="minMax"/>
        </c:scaling>
        <c:delete val="0"/>
        <c:axPos val="b"/>
        <c:majorTickMark val="out"/>
        <c:minorTickMark val="none"/>
        <c:tickLblPos val="nextTo"/>
        <c:crossAx val="-2061448376"/>
        <c:crosses val="autoZero"/>
        <c:auto val="1"/>
        <c:lblAlgn val="ctr"/>
        <c:lblOffset val="100"/>
        <c:noMultiLvlLbl val="0"/>
      </c:catAx>
      <c:valAx>
        <c:axId val="-2061448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-2061450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146050</xdr:colOff>
      <xdr:row>114</xdr:row>
      <xdr:rowOff>171450</xdr:rowOff>
    </xdr:from>
    <xdr:to>
      <xdr:col>15</xdr:col>
      <xdr:colOff>590550</xdr:colOff>
      <xdr:row>129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118"/>
  <sheetViews>
    <sheetView workbookViewId="0">
      <pane xSplit="2" ySplit="7" topLeftCell="C8" activePane="bottomRight" state="frozen"/>
      <selection activeCell="D32" sqref="D32"/>
      <selection pane="topRight" activeCell="D32" sqref="D32"/>
      <selection pane="bottomLeft" activeCell="D32" sqref="D32"/>
      <selection pane="bottomRight" activeCell="C7" sqref="C7"/>
    </sheetView>
  </sheetViews>
  <sheetFormatPr baseColWidth="10" defaultColWidth="0" defaultRowHeight="0" customHeight="1" zeroHeight="1"/>
  <cols>
    <col min="1" max="1" width="1.83203125" style="376" customWidth="1"/>
    <col min="2" max="2" width="10.83203125" style="377" customWidth="1"/>
    <col min="3" max="3" width="130" style="364" customWidth="1"/>
    <col min="4" max="4" width="10.83203125" style="364" customWidth="1"/>
    <col min="5" max="16384" width="10.83203125" style="364" hidden="1"/>
  </cols>
  <sheetData>
    <row r="1" spans="2:4" ht="15.05">
      <c r="C1" s="363"/>
      <c r="D1" s="363"/>
    </row>
    <row r="2" spans="2:4" ht="30.05">
      <c r="C2" s="365" t="s">
        <v>1264</v>
      </c>
      <c r="D2" s="363"/>
    </row>
    <row r="3" spans="2:4" ht="17.649999999999999">
      <c r="C3" s="366" t="s">
        <v>101</v>
      </c>
      <c r="D3" s="363"/>
    </row>
    <row r="4" spans="2:4" ht="15.05">
      <c r="C4" s="367"/>
      <c r="D4" s="363"/>
    </row>
    <row r="5" spans="2:4" ht="15.05">
      <c r="C5" s="367"/>
      <c r="D5" s="363"/>
    </row>
    <row r="6" spans="2:4" ht="25.4">
      <c r="C6" s="368" t="s">
        <v>102</v>
      </c>
      <c r="D6" s="363"/>
    </row>
    <row r="7" spans="2:4" ht="23.05" customHeight="1" thickBot="1">
      <c r="C7" s="1176" t="s">
        <v>1314</v>
      </c>
      <c r="D7" s="363"/>
    </row>
    <row r="8" spans="2:4" ht="23.05" customHeight="1" thickTop="1">
      <c r="C8" s="369"/>
      <c r="D8" s="363"/>
    </row>
    <row r="9" spans="2:4" ht="30.05" customHeight="1">
      <c r="B9" s="444"/>
      <c r="C9" s="625" t="s">
        <v>222</v>
      </c>
      <c r="D9" s="363"/>
    </row>
    <row r="10" spans="2:4" ht="15.05">
      <c r="B10" s="445" t="s">
        <v>108</v>
      </c>
      <c r="C10" s="626" t="str">
        <f>'TA1'!A4</f>
        <v>Shares of total factor income</v>
      </c>
      <c r="D10" s="363"/>
    </row>
    <row r="11" spans="2:4" ht="15.05">
      <c r="B11" s="445" t="s">
        <v>109</v>
      </c>
      <c r="C11" s="626" t="str">
        <f>'TA2'!A4</f>
        <v>Composition of bottom 90%, bottom 50%, and middle 40% factor income shares</v>
      </c>
      <c r="D11" s="363"/>
    </row>
    <row r="12" spans="2:4" ht="15.05">
      <c r="B12" s="445" t="s">
        <v>121</v>
      </c>
      <c r="C12" s="626" t="str">
        <f>TA2b!A4</f>
        <v>Composition of top 10%, top 5% and top 1% factor income shares</v>
      </c>
      <c r="D12" s="363"/>
    </row>
    <row r="13" spans="2:4" ht="15.05">
      <c r="B13" s="445" t="s">
        <v>122</v>
      </c>
      <c r="C13" s="626" t="str">
        <f>TA2c!A4</f>
        <v>Composition of top 0.5%, top 0.1% and top 0.01% factor income shares</v>
      </c>
      <c r="D13" s="363"/>
    </row>
    <row r="14" spans="2:4" ht="15.05">
      <c r="B14" s="445" t="s">
        <v>110</v>
      </c>
      <c r="C14" s="626" t="str">
        <f>'TA3'!A4</f>
        <v>Average factor income by factor income group</v>
      </c>
      <c r="D14" s="363"/>
    </row>
    <row r="15" spans="2:4" ht="15.05">
      <c r="B15" s="445" t="s">
        <v>111</v>
      </c>
      <c r="C15" s="626" t="str">
        <f>'TA4'!A4</f>
        <v>Average factor income by g-percentile of factor income</v>
      </c>
      <c r="D15" s="363"/>
    </row>
    <row r="16" spans="2:4" ht="15.05">
      <c r="B16" s="445" t="s">
        <v>112</v>
      </c>
      <c r="C16" s="626" t="str">
        <f>'TA5'!A4</f>
        <v>Average factor income by population</v>
      </c>
      <c r="D16" s="363"/>
    </row>
    <row r="17" spans="2:4" ht="15.05">
      <c r="B17" s="445" t="s">
        <v>113</v>
      </c>
      <c r="C17" s="626" t="str">
        <f>'TA6'!A4</f>
        <v>Bottom 90% factor income by population</v>
      </c>
      <c r="D17" s="363"/>
    </row>
    <row r="18" spans="2:4" ht="15.05">
      <c r="B18" s="445" t="s">
        <v>114</v>
      </c>
      <c r="C18" s="626" t="str">
        <f>'TA7'!A4</f>
        <v>Bottom 50% factor income by population</v>
      </c>
      <c r="D18" s="363"/>
    </row>
    <row r="19" spans="2:4" ht="15.05">
      <c r="B19" s="445" t="s">
        <v>115</v>
      </c>
      <c r="C19" s="626" t="str">
        <f>'TA8'!A4</f>
        <v>Middle 40% factor income by population</v>
      </c>
      <c r="D19" s="363"/>
    </row>
    <row r="20" spans="2:4" ht="15.05">
      <c r="B20" s="445" t="s">
        <v>116</v>
      </c>
      <c r="C20" s="626" t="str">
        <f>'TA9'!A4</f>
        <v>Top 10% factor income by population</v>
      </c>
      <c r="D20" s="363"/>
    </row>
    <row r="21" spans="2:4" ht="15.05">
      <c r="B21" s="445" t="s">
        <v>117</v>
      </c>
      <c r="C21" s="626" t="str">
        <f>'TA10'!A4</f>
        <v>Top 1% factor income by population</v>
      </c>
      <c r="D21" s="363"/>
    </row>
    <row r="22" spans="2:4" ht="15.05">
      <c r="B22" s="445" t="s">
        <v>118</v>
      </c>
      <c r="C22" s="626" t="str">
        <f>'TA11'!A4</f>
        <v>Top 0.1% factor income by population</v>
      </c>
      <c r="D22" s="363"/>
    </row>
    <row r="23" spans="2:4" ht="15.05">
      <c r="B23" s="445" t="s">
        <v>119</v>
      </c>
      <c r="C23" s="626" t="str">
        <f>'TA12'!A4</f>
        <v>Top 0.01% factor income by population</v>
      </c>
      <c r="D23" s="363"/>
    </row>
    <row r="24" spans="2:4" ht="15.05">
      <c r="B24" s="445" t="s">
        <v>120</v>
      </c>
      <c r="C24" s="626" t="str">
        <f>'TA13'!A4</f>
        <v>Median factor income by population</v>
      </c>
      <c r="D24" s="363"/>
    </row>
    <row r="25" spans="2:4" ht="15.05">
      <c r="B25" s="445"/>
      <c r="C25" s="626"/>
      <c r="D25" s="363"/>
    </row>
    <row r="26" spans="2:4" ht="25" customHeight="1">
      <c r="B26" s="446"/>
      <c r="C26" s="627" t="s">
        <v>223</v>
      </c>
      <c r="D26" s="370"/>
    </row>
    <row r="27" spans="2:4" ht="15.05">
      <c r="B27" s="445" t="s">
        <v>240</v>
      </c>
      <c r="C27" s="628" t="s">
        <v>236</v>
      </c>
      <c r="D27" s="363"/>
    </row>
    <row r="28" spans="2:4" ht="15.05">
      <c r="B28" s="445" t="s">
        <v>241</v>
      </c>
      <c r="C28" s="628" t="s">
        <v>237</v>
      </c>
      <c r="D28" s="363"/>
    </row>
    <row r="29" spans="2:4" ht="15.05">
      <c r="B29" s="445" t="s">
        <v>242</v>
      </c>
      <c r="C29" s="628" t="s">
        <v>238</v>
      </c>
      <c r="D29" s="363"/>
    </row>
    <row r="30" spans="2:4" ht="15.05">
      <c r="B30" s="445" t="s">
        <v>243</v>
      </c>
      <c r="C30" s="628" t="s">
        <v>239</v>
      </c>
      <c r="D30" s="363"/>
    </row>
    <row r="31" spans="2:4" ht="15.05">
      <c r="B31" s="445" t="s">
        <v>244</v>
      </c>
      <c r="C31" s="628" t="s">
        <v>221</v>
      </c>
      <c r="D31" s="363"/>
    </row>
    <row r="32" spans="2:4" ht="15.05">
      <c r="B32" s="445" t="s">
        <v>245</v>
      </c>
      <c r="C32" s="628" t="s">
        <v>225</v>
      </c>
      <c r="D32" s="363"/>
    </row>
    <row r="33" spans="2:4" ht="15.05">
      <c r="B33" s="445" t="s">
        <v>246</v>
      </c>
      <c r="C33" s="628" t="s">
        <v>227</v>
      </c>
      <c r="D33" s="363"/>
    </row>
    <row r="34" spans="2:4" ht="15.05">
      <c r="B34" s="445" t="s">
        <v>247</v>
      </c>
      <c r="C34" s="628" t="s">
        <v>228</v>
      </c>
      <c r="D34" s="363"/>
    </row>
    <row r="35" spans="2:4" ht="15.05">
      <c r="B35" s="445" t="s">
        <v>248</v>
      </c>
      <c r="C35" s="628" t="s">
        <v>229</v>
      </c>
      <c r="D35" s="363"/>
    </row>
    <row r="36" spans="2:4" ht="15.05">
      <c r="B36" s="445" t="s">
        <v>249</v>
      </c>
      <c r="C36" s="628" t="s">
        <v>230</v>
      </c>
      <c r="D36" s="363"/>
    </row>
    <row r="37" spans="2:4" ht="15.05">
      <c r="B37" s="445" t="s">
        <v>250</v>
      </c>
      <c r="C37" s="628" t="s">
        <v>231</v>
      </c>
      <c r="D37" s="363"/>
    </row>
    <row r="38" spans="2:4" ht="15.05">
      <c r="B38" s="445" t="s">
        <v>251</v>
      </c>
      <c r="C38" s="628" t="s">
        <v>232</v>
      </c>
      <c r="D38" s="363"/>
    </row>
    <row r="39" spans="2:4" ht="15.05">
      <c r="B39" s="445" t="s">
        <v>252</v>
      </c>
      <c r="C39" s="628" t="s">
        <v>233</v>
      </c>
      <c r="D39" s="363"/>
    </row>
    <row r="40" spans="2:4" ht="15.05">
      <c r="B40" s="445" t="s">
        <v>253</v>
      </c>
      <c r="C40" s="628" t="s">
        <v>234</v>
      </c>
      <c r="D40" s="363"/>
    </row>
    <row r="41" spans="2:4" ht="15.05">
      <c r="B41" s="445" t="s">
        <v>254</v>
      </c>
      <c r="C41" s="628" t="s">
        <v>235</v>
      </c>
      <c r="D41" s="363"/>
    </row>
    <row r="42" spans="2:4" ht="15.05">
      <c r="B42" s="447"/>
      <c r="C42" s="628"/>
      <c r="D42" s="363"/>
    </row>
    <row r="43" spans="2:4" ht="25" customHeight="1">
      <c r="B43" s="448"/>
      <c r="C43" s="629" t="s">
        <v>60</v>
      </c>
      <c r="D43" s="363"/>
    </row>
    <row r="44" spans="2:4" ht="15.05">
      <c r="B44" s="449" t="s">
        <v>256</v>
      </c>
      <c r="C44" s="630" t="s">
        <v>269</v>
      </c>
      <c r="D44" s="363"/>
    </row>
    <row r="45" spans="2:4" ht="15.05">
      <c r="B45" s="449" t="s">
        <v>257</v>
      </c>
      <c r="C45" s="630" t="s">
        <v>270</v>
      </c>
      <c r="D45" s="363"/>
    </row>
    <row r="46" spans="2:4" ht="15.05">
      <c r="B46" s="449" t="s">
        <v>258</v>
      </c>
      <c r="C46" s="630" t="s">
        <v>271</v>
      </c>
      <c r="D46" s="363"/>
    </row>
    <row r="47" spans="2:4" ht="15.05">
      <c r="B47" s="449" t="s">
        <v>259</v>
      </c>
      <c r="C47" s="630" t="s">
        <v>272</v>
      </c>
      <c r="D47" s="363"/>
    </row>
    <row r="48" spans="2:4" ht="15.05">
      <c r="B48" s="449" t="s">
        <v>260</v>
      </c>
      <c r="C48" s="630" t="s">
        <v>273</v>
      </c>
      <c r="D48" s="363"/>
    </row>
    <row r="49" spans="2:4" ht="15.05">
      <c r="B49" s="449" t="s">
        <v>261</v>
      </c>
      <c r="C49" s="630" t="s">
        <v>274</v>
      </c>
      <c r="D49" s="363"/>
    </row>
    <row r="50" spans="2:4" ht="15.05">
      <c r="B50" s="449" t="s">
        <v>262</v>
      </c>
      <c r="C50" s="630" t="s">
        <v>275</v>
      </c>
      <c r="D50" s="363"/>
    </row>
    <row r="51" spans="2:4" ht="15.05">
      <c r="B51" s="449" t="s">
        <v>263</v>
      </c>
      <c r="C51" s="630" t="s">
        <v>276</v>
      </c>
      <c r="D51" s="363"/>
    </row>
    <row r="52" spans="2:4" ht="15.05">
      <c r="B52" s="449" t="s">
        <v>264</v>
      </c>
      <c r="C52" s="630" t="s">
        <v>277</v>
      </c>
      <c r="D52" s="363"/>
    </row>
    <row r="53" spans="2:4" ht="15.05">
      <c r="B53" s="449" t="s">
        <v>265</v>
      </c>
      <c r="C53" s="630" t="s">
        <v>278</v>
      </c>
      <c r="D53" s="363"/>
    </row>
    <row r="54" spans="2:4" ht="15.05">
      <c r="B54" s="449" t="s">
        <v>266</v>
      </c>
      <c r="C54" s="630" t="s">
        <v>279</v>
      </c>
      <c r="D54" s="363"/>
    </row>
    <row r="55" spans="2:4" ht="15.05">
      <c r="B55" s="449" t="s">
        <v>267</v>
      </c>
      <c r="C55" s="630" t="s">
        <v>280</v>
      </c>
      <c r="D55" s="363"/>
    </row>
    <row r="56" spans="2:4" ht="15.05">
      <c r="B56" s="449" t="s">
        <v>268</v>
      </c>
      <c r="C56" s="630" t="s">
        <v>281</v>
      </c>
      <c r="D56" s="363"/>
    </row>
    <row r="57" spans="2:4" ht="15.05">
      <c r="C57" s="631"/>
      <c r="D57" s="363"/>
    </row>
    <row r="58" spans="2:4" ht="15.05">
      <c r="B58" s="448"/>
      <c r="C58" s="631"/>
      <c r="D58" s="363"/>
    </row>
    <row r="59" spans="2:4" ht="25" customHeight="1">
      <c r="C59" s="371" t="s">
        <v>213</v>
      </c>
      <c r="D59" s="370"/>
    </row>
    <row r="60" spans="2:4" ht="15.05">
      <c r="B60" s="447" t="s">
        <v>812</v>
      </c>
      <c r="C60" s="372" t="s">
        <v>811</v>
      </c>
      <c r="D60" s="363"/>
    </row>
    <row r="61" spans="2:4" ht="15.05">
      <c r="B61" s="447" t="s">
        <v>813</v>
      </c>
      <c r="C61" s="372" t="s">
        <v>766</v>
      </c>
      <c r="D61" s="363"/>
    </row>
    <row r="62" spans="2:4" ht="15.05">
      <c r="B62" s="447" t="s">
        <v>814</v>
      </c>
      <c r="C62" s="372" t="s">
        <v>763</v>
      </c>
      <c r="D62" s="363"/>
    </row>
    <row r="63" spans="2:4" ht="15.05">
      <c r="B63" s="447" t="s">
        <v>815</v>
      </c>
      <c r="C63" s="372" t="s">
        <v>762</v>
      </c>
      <c r="D63" s="363"/>
    </row>
    <row r="64" spans="2:4" ht="15.05">
      <c r="B64" s="447" t="s">
        <v>816</v>
      </c>
      <c r="C64" s="372" t="s">
        <v>761</v>
      </c>
      <c r="D64" s="363"/>
    </row>
    <row r="65" spans="2:4" ht="15.05">
      <c r="B65" s="447" t="s">
        <v>817</v>
      </c>
      <c r="C65" s="372" t="s">
        <v>760</v>
      </c>
      <c r="D65" s="363"/>
    </row>
    <row r="66" spans="2:4" ht="15.05">
      <c r="B66" s="447" t="s">
        <v>818</v>
      </c>
      <c r="C66" s="372" t="s">
        <v>759</v>
      </c>
      <c r="D66" s="363"/>
    </row>
    <row r="67" spans="2:4" ht="15.05">
      <c r="B67" s="447" t="s">
        <v>819</v>
      </c>
      <c r="C67" s="372" t="s">
        <v>758</v>
      </c>
      <c r="D67" s="363"/>
    </row>
    <row r="68" spans="2:4" ht="15.05">
      <c r="B68" s="447" t="s">
        <v>820</v>
      </c>
      <c r="C68" s="372" t="s">
        <v>757</v>
      </c>
      <c r="D68" s="363"/>
    </row>
    <row r="69" spans="2:4" ht="15.05">
      <c r="B69" s="447" t="s">
        <v>821</v>
      </c>
      <c r="C69" s="372" t="s">
        <v>756</v>
      </c>
      <c r="D69" s="363"/>
    </row>
    <row r="70" spans="2:4" ht="15.05">
      <c r="B70" s="447" t="s">
        <v>822</v>
      </c>
      <c r="C70" s="372" t="s">
        <v>755</v>
      </c>
      <c r="D70" s="363"/>
    </row>
    <row r="71" spans="2:4" ht="15.05">
      <c r="B71" s="447" t="s">
        <v>823</v>
      </c>
      <c r="C71" s="372" t="s">
        <v>754</v>
      </c>
      <c r="D71" s="363"/>
    </row>
    <row r="72" spans="2:4" ht="15.05">
      <c r="B72" s="447" t="s">
        <v>824</v>
      </c>
      <c r="C72" s="372" t="s">
        <v>753</v>
      </c>
      <c r="D72" s="363"/>
    </row>
    <row r="73" spans="2:4" ht="15.05">
      <c r="B73" s="447"/>
      <c r="C73" s="372"/>
      <c r="D73" s="363"/>
    </row>
    <row r="74" spans="2:4" ht="25" customHeight="1">
      <c r="C74" s="832" t="s">
        <v>834</v>
      </c>
      <c r="D74" s="370"/>
    </row>
    <row r="75" spans="2:4" ht="15.05">
      <c r="B75" s="447" t="s">
        <v>837</v>
      </c>
      <c r="C75" s="833" t="s">
        <v>1019</v>
      </c>
      <c r="D75" s="363"/>
    </row>
    <row r="76" spans="2:4" ht="15.05">
      <c r="B76" s="891" t="s">
        <v>1032</v>
      </c>
      <c r="C76" s="892" t="s">
        <v>1057</v>
      </c>
      <c r="D76" s="363"/>
    </row>
    <row r="77" spans="2:4" ht="15.05">
      <c r="B77" s="447" t="s">
        <v>1021</v>
      </c>
      <c r="C77" s="833" t="s">
        <v>875</v>
      </c>
      <c r="D77" s="363"/>
    </row>
    <row r="78" spans="2:4" ht="15.05">
      <c r="B78" s="447" t="s">
        <v>1033</v>
      </c>
      <c r="C78" s="892" t="s">
        <v>1035</v>
      </c>
      <c r="D78" s="363"/>
    </row>
    <row r="79" spans="2:4" ht="15.05">
      <c r="B79" s="447" t="s">
        <v>1034</v>
      </c>
      <c r="C79" s="892" t="s">
        <v>1036</v>
      </c>
      <c r="D79" s="363"/>
    </row>
    <row r="80" spans="2:4" ht="15.05">
      <c r="B80" s="447" t="s">
        <v>1022</v>
      </c>
      <c r="C80" s="833" t="s">
        <v>872</v>
      </c>
      <c r="D80" s="363"/>
    </row>
    <row r="81" spans="2:4" ht="15.05">
      <c r="B81" s="447" t="s">
        <v>1023</v>
      </c>
      <c r="C81" s="833" t="s">
        <v>871</v>
      </c>
      <c r="D81" s="363"/>
    </row>
    <row r="82" spans="2:4" ht="15.05">
      <c r="B82" s="447" t="s">
        <v>1024</v>
      </c>
      <c r="C82" s="833" t="s">
        <v>870</v>
      </c>
      <c r="D82" s="363"/>
    </row>
    <row r="83" spans="2:4" ht="15.05">
      <c r="B83" s="447" t="s">
        <v>1025</v>
      </c>
      <c r="C83" s="833" t="s">
        <v>869</v>
      </c>
      <c r="D83" s="363"/>
    </row>
    <row r="84" spans="2:4" ht="15.05">
      <c r="B84" s="447" t="s">
        <v>1026</v>
      </c>
      <c r="C84" s="833" t="s">
        <v>868</v>
      </c>
      <c r="D84" s="363"/>
    </row>
    <row r="85" spans="2:4" ht="15.05">
      <c r="B85" s="447" t="s">
        <v>1027</v>
      </c>
      <c r="C85" s="833" t="s">
        <v>867</v>
      </c>
      <c r="D85" s="363"/>
    </row>
    <row r="86" spans="2:4" ht="15.05">
      <c r="B86" s="447" t="s">
        <v>1028</v>
      </c>
      <c r="C86" s="833" t="s">
        <v>866</v>
      </c>
      <c r="D86" s="363"/>
    </row>
    <row r="87" spans="2:4" ht="15.05">
      <c r="B87" s="447" t="s">
        <v>1029</v>
      </c>
      <c r="C87" s="833" t="s">
        <v>865</v>
      </c>
      <c r="D87" s="363"/>
    </row>
    <row r="88" spans="2:4" ht="15.05" customHeight="1">
      <c r="B88" s="447" t="s">
        <v>1030</v>
      </c>
      <c r="C88" s="833" t="s">
        <v>864</v>
      </c>
      <c r="D88" s="363"/>
    </row>
    <row r="89" spans="2:4" ht="15.05" customHeight="1">
      <c r="B89" s="447" t="s">
        <v>1031</v>
      </c>
      <c r="C89" s="833" t="s">
        <v>863</v>
      </c>
      <c r="D89" s="363"/>
    </row>
    <row r="90" spans="2:4" ht="15.05" customHeight="1">
      <c r="B90" s="447"/>
      <c r="C90" s="833"/>
      <c r="D90" s="363"/>
    </row>
    <row r="91" spans="2:4" ht="15.05" customHeight="1">
      <c r="B91" s="447"/>
      <c r="C91" s="833"/>
      <c r="D91" s="363"/>
    </row>
    <row r="92" spans="2:4" ht="25" customHeight="1">
      <c r="B92" s="448"/>
      <c r="C92" s="738" t="s">
        <v>1037</v>
      </c>
      <c r="D92" s="363"/>
    </row>
    <row r="93" spans="2:4" ht="15.05">
      <c r="B93" s="448"/>
      <c r="C93" s="739"/>
      <c r="D93" s="363"/>
    </row>
    <row r="94" spans="2:4" ht="15.05">
      <c r="B94" s="816" t="s">
        <v>840</v>
      </c>
      <c r="C94" s="815" t="s">
        <v>1038</v>
      </c>
      <c r="D94" s="363"/>
    </row>
    <row r="95" spans="2:4" ht="15.05">
      <c r="B95" s="816" t="s">
        <v>841</v>
      </c>
      <c r="C95" s="815" t="s">
        <v>836</v>
      </c>
      <c r="D95" s="363"/>
    </row>
    <row r="96" spans="2:4" ht="15.05">
      <c r="B96" s="816" t="s">
        <v>1044</v>
      </c>
      <c r="C96" s="815" t="s">
        <v>1045</v>
      </c>
      <c r="D96" s="363"/>
    </row>
    <row r="97" spans="2:4" ht="15.05">
      <c r="B97" s="448"/>
      <c r="C97" s="739"/>
      <c r="D97" s="363"/>
    </row>
    <row r="98" spans="2:4" ht="25" customHeight="1">
      <c r="B98" s="448"/>
      <c r="C98" s="373" t="s">
        <v>838</v>
      </c>
      <c r="D98" s="363"/>
    </row>
    <row r="99" spans="2:4" ht="15.05">
      <c r="B99" s="448"/>
      <c r="C99" s="374"/>
      <c r="D99" s="363"/>
    </row>
    <row r="100" spans="2:4" ht="15.05">
      <c r="B100" s="816" t="s">
        <v>1046</v>
      </c>
      <c r="C100" s="740" t="s">
        <v>839</v>
      </c>
      <c r="D100" s="363"/>
    </row>
    <row r="101" spans="2:4" ht="15.05">
      <c r="B101" s="816" t="s">
        <v>1263</v>
      </c>
      <c r="C101" s="740" t="s">
        <v>1055</v>
      </c>
      <c r="D101" s="363"/>
    </row>
    <row r="102" spans="2:4" ht="15.05">
      <c r="B102" s="816" t="s">
        <v>1047</v>
      </c>
      <c r="C102" s="740" t="s">
        <v>842</v>
      </c>
      <c r="D102" s="363"/>
    </row>
    <row r="103" spans="2:4" ht="15.05">
      <c r="B103" s="816" t="s">
        <v>1056</v>
      </c>
      <c r="C103" s="740" t="s">
        <v>1051</v>
      </c>
      <c r="D103" s="363"/>
    </row>
    <row r="104" spans="2:4" ht="15.55" thickBot="1">
      <c r="B104" s="448"/>
      <c r="C104" s="1172"/>
      <c r="D104" s="363"/>
    </row>
    <row r="105" spans="2:4" ht="15.55" thickTop="1">
      <c r="C105" s="363"/>
      <c r="D105" s="363"/>
    </row>
    <row r="106" spans="2:4" ht="12.05" customHeight="1"/>
    <row r="107" spans="2:4" ht="12.05" customHeight="1"/>
    <row r="108" spans="2:4" ht="12.05" customHeight="1"/>
    <row r="109" spans="2:4" ht="12.05" customHeight="1"/>
    <row r="110" spans="2:4" ht="12.05" customHeight="1"/>
    <row r="111" spans="2:4" ht="12.05" customHeight="1"/>
    <row r="112" spans="2:4" ht="12.05" customHeight="1"/>
    <row r="113" spans="1:4" s="375" customFormat="1" ht="12.05" customHeight="1">
      <c r="A113" s="377"/>
      <c r="B113" s="377"/>
      <c r="C113" s="364"/>
      <c r="D113" s="364"/>
    </row>
    <row r="114" spans="1:4" s="375" customFormat="1" ht="12.05" customHeight="1">
      <c r="A114" s="377"/>
      <c r="B114" s="377"/>
      <c r="C114" s="364"/>
      <c r="D114" s="364"/>
    </row>
    <row r="115" spans="1:4" s="375" customFormat="1" ht="12.05" customHeight="1">
      <c r="A115" s="377"/>
      <c r="B115" s="377"/>
      <c r="C115" s="364"/>
      <c r="D115" s="364"/>
    </row>
    <row r="116" spans="1:4" s="375" customFormat="1" ht="12.05" customHeight="1">
      <c r="A116" s="377"/>
      <c r="B116" s="377"/>
      <c r="C116" s="364"/>
      <c r="D116" s="364"/>
    </row>
    <row r="117" spans="1:4" s="375" customFormat="1" ht="12.05" customHeight="1">
      <c r="A117" s="377"/>
      <c r="B117" s="377"/>
      <c r="C117" s="364"/>
      <c r="D117" s="364"/>
    </row>
    <row r="118" spans="1:4" s="375" customFormat="1" ht="0" hidden="1" customHeight="1">
      <c r="A118" s="377"/>
      <c r="B118" s="377"/>
      <c r="C118" s="364"/>
      <c r="D118" s="364"/>
    </row>
  </sheetData>
  <pageMargins left="0.75" right="0.75" top="1" bottom="1" header="0.5" footer="0.5"/>
  <pageSetup paperSize="9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118"/>
  <sheetViews>
    <sheetView workbookViewId="0">
      <pane xSplit="1" ySplit="8" topLeftCell="B76" activePane="bottomRight" state="frozen"/>
      <selection activeCell="D32" sqref="D32"/>
      <selection pane="topRight" activeCell="D32" sqref="D32"/>
      <selection pane="bottomLeft" activeCell="D32" sqref="D32"/>
      <selection pane="bottomRight" activeCell="P108" sqref="P108:P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133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avgprinc!BC2</f>
        <v>8054.9838778305848</v>
      </c>
      <c r="C9" s="343">
        <f>avgprinc!BD2</f>
        <v>7357.475167819026</v>
      </c>
      <c r="D9" s="343"/>
      <c r="E9" s="96"/>
      <c r="F9" s="96"/>
      <c r="G9" s="95">
        <f>avgprinc!BH2</f>
        <v>11624.511214427899</v>
      </c>
      <c r="H9" s="566">
        <f>B9*0.9/'TA5'!B9</f>
        <v>0.58211776501606882</v>
      </c>
      <c r="I9" s="577">
        <f>C9*0.9/'TA5'!B9</f>
        <v>0.53171018909668355</v>
      </c>
      <c r="J9" s="478"/>
      <c r="K9" s="479"/>
      <c r="L9" s="478"/>
      <c r="M9" s="597">
        <f>G9*0.9/'TA5'!F9</f>
        <v>0.55871092587654636</v>
      </c>
      <c r="P9" s="575">
        <f>H9-'TA2'!B10</f>
        <v>0</v>
      </c>
    </row>
    <row r="10" spans="1:16" s="98" customFormat="1" ht="15.05" customHeight="1">
      <c r="A10" s="103">
        <v>1914</v>
      </c>
      <c r="B10" s="454">
        <f>avgprinc!BC3</f>
        <v>7210.5576122760895</v>
      </c>
      <c r="C10" s="343">
        <f>avgprinc!BD3</f>
        <v>6594.6501945407135</v>
      </c>
      <c r="D10" s="343"/>
      <c r="E10" s="96"/>
      <c r="F10" s="96"/>
      <c r="G10" s="95">
        <f>avgprinc!BH3</f>
        <v>10416.342445879396</v>
      </c>
      <c r="H10" s="566">
        <f>B10*0.9/'TA5'!B10</f>
        <v>0.57676061789402877</v>
      </c>
      <c r="I10" s="577">
        <f>C10*0.9/'TA5'!B10</f>
        <v>0.52749519877945383</v>
      </c>
      <c r="J10" s="478"/>
      <c r="K10" s="479"/>
      <c r="L10" s="478"/>
      <c r="M10" s="597">
        <f>G10*0.9/'TA5'!F10</f>
        <v>0.55338779671364724</v>
      </c>
      <c r="P10" s="575">
        <f>H10-'TA2'!B11</f>
        <v>0</v>
      </c>
    </row>
    <row r="11" spans="1:16" s="98" customFormat="1" ht="15.05" customHeight="1">
      <c r="A11" s="103">
        <v>1915</v>
      </c>
      <c r="B11" s="454">
        <f>avgprinc!BC4</f>
        <v>7442.6671193936454</v>
      </c>
      <c r="C11" s="343">
        <f>avgprinc!BD4</f>
        <v>6814.0263049767755</v>
      </c>
      <c r="D11" s="343"/>
      <c r="E11" s="96"/>
      <c r="F11" s="96"/>
      <c r="G11" s="95">
        <f>avgprinc!BH4</f>
        <v>10771.35417358174</v>
      </c>
      <c r="H11" s="566">
        <f>B11*0.9/'TA5'!B11</f>
        <v>0.58373738990231017</v>
      </c>
      <c r="I11" s="577">
        <f>C11*0.9/'TA5'!B11</f>
        <v>0.53443232999474533</v>
      </c>
      <c r="J11" s="478"/>
      <c r="K11" s="479"/>
      <c r="L11" s="478"/>
      <c r="M11" s="597">
        <f>G11*0.9/'TA5'!F11</f>
        <v>0.56037383034906796</v>
      </c>
      <c r="P11" s="575">
        <f>H11-'TA2'!B12</f>
        <v>0</v>
      </c>
    </row>
    <row r="12" spans="1:16" s="98" customFormat="1" ht="15.05" customHeight="1">
      <c r="A12" s="103">
        <v>1916</v>
      </c>
      <c r="B12" s="454">
        <f>avgprinc!BC5</f>
        <v>8170.788159468123</v>
      </c>
      <c r="C12" s="343">
        <f>avgprinc!BD5</f>
        <v>7485.8729178849808</v>
      </c>
      <c r="D12" s="343"/>
      <c r="E12" s="96"/>
      <c r="F12" s="96"/>
      <c r="G12" s="95">
        <f>avgprinc!BH5</f>
        <v>11860.418016585494</v>
      </c>
      <c r="H12" s="566">
        <f>B12*0.9/'TA5'!B12</f>
        <v>0.56198437851293159</v>
      </c>
      <c r="I12" s="577">
        <f>C12*0.9/'TA5'!B12</f>
        <v>0.51487611198308536</v>
      </c>
      <c r="J12" s="478"/>
      <c r="K12" s="479"/>
      <c r="L12" s="478"/>
      <c r="M12" s="597">
        <f>G12*0.9/'TA5'!F12</f>
        <v>0.54041598896195042</v>
      </c>
      <c r="P12" s="575">
        <f>H12-'TA2'!B13</f>
        <v>0</v>
      </c>
    </row>
    <row r="13" spans="1:16" s="98" customFormat="1" ht="15.05" customHeight="1">
      <c r="A13" s="103">
        <v>1917</v>
      </c>
      <c r="B13" s="454">
        <f>avgprinc!BC6</f>
        <v>7969.6073468011391</v>
      </c>
      <c r="C13" s="343">
        <f>avgprinc!BD6</f>
        <v>7275.7327118517514</v>
      </c>
      <c r="D13" s="343"/>
      <c r="E13" s="96"/>
      <c r="F13" s="96"/>
      <c r="G13" s="95">
        <f>avgprinc!BH6</f>
        <v>11545.552715890137</v>
      </c>
      <c r="H13" s="566">
        <f>B13*0.9/'TA5'!B13</f>
        <v>0.55686431108259316</v>
      </c>
      <c r="I13" s="577">
        <f>C13*0.9/'TA5'!B13</f>
        <v>0.50838086594475096</v>
      </c>
      <c r="J13" s="478"/>
      <c r="K13" s="479"/>
      <c r="L13" s="478"/>
      <c r="M13" s="597">
        <f>G13*0.9/'TA5'!F13</f>
        <v>0.53487408551032489</v>
      </c>
      <c r="P13" s="575">
        <f>H13-'TA2'!B14</f>
        <v>0</v>
      </c>
    </row>
    <row r="14" spans="1:16" s="98" customFormat="1" ht="15.05" customHeight="1">
      <c r="A14" s="103">
        <v>1918</v>
      </c>
      <c r="B14" s="454">
        <f>avgprinc!BC7</f>
        <v>8594.0220920667452</v>
      </c>
      <c r="C14" s="343">
        <f>avgprinc!BD7</f>
        <v>7783.7348750384417</v>
      </c>
      <c r="D14" s="380"/>
      <c r="E14" s="340"/>
      <c r="F14" s="340"/>
      <c r="G14" s="95">
        <f>avgprinc!BH7</f>
        <v>12333.4193853542</v>
      </c>
      <c r="H14" s="566">
        <f>B14*0.9/'TA5'!B14</f>
        <v>0.56754657074153458</v>
      </c>
      <c r="I14" s="577">
        <f>C14*0.9/'TA5'!B14</f>
        <v>0.51403545261622363</v>
      </c>
      <c r="J14" s="478"/>
      <c r="K14" s="479"/>
      <c r="L14" s="478"/>
      <c r="M14" s="597">
        <f>G14*0.9/'TA5'!F14</f>
        <v>0.54478897738410748</v>
      </c>
      <c r="P14" s="575">
        <f>H14-'TA2'!B15</f>
        <v>-7.7328698999679091E-8</v>
      </c>
    </row>
    <row r="15" spans="1:16" s="98" customFormat="1" ht="15.05" customHeight="1">
      <c r="A15" s="102">
        <v>1919</v>
      </c>
      <c r="B15" s="455">
        <f>avgprinc!BC8</f>
        <v>7882.4149706150174</v>
      </c>
      <c r="C15" s="342">
        <f>avgprinc!BD8</f>
        <v>7121.9729375055276</v>
      </c>
      <c r="D15" s="381"/>
      <c r="E15" s="341"/>
      <c r="F15" s="341"/>
      <c r="G15" s="99">
        <f>avgprinc!BH8</f>
        <v>11375.728487967554</v>
      </c>
      <c r="H15" s="567">
        <f>B15*0.9/'TA5'!B15</f>
        <v>0.54936480625952067</v>
      </c>
      <c r="I15" s="578">
        <f>C15*0.9/'TA5'!B15</f>
        <v>0.49636580890297893</v>
      </c>
      <c r="J15" s="481"/>
      <c r="K15" s="482"/>
      <c r="L15" s="481"/>
      <c r="M15" s="598">
        <f>G15*0.9/'TA5'!F15</f>
        <v>0.52701825998078378</v>
      </c>
      <c r="P15" s="575">
        <f>H15-'TA2'!B16</f>
        <v>-8.0579852013151765E-8</v>
      </c>
    </row>
    <row r="16" spans="1:16" s="98" customFormat="1" ht="15.05" customHeight="1">
      <c r="A16" s="103">
        <v>1920</v>
      </c>
      <c r="B16" s="454">
        <f>avgprinc!BC9</f>
        <v>8003.0383237235592</v>
      </c>
      <c r="C16" s="343">
        <f>avgprinc!BD9</f>
        <v>7241.7925697805822</v>
      </c>
      <c r="D16" s="380"/>
      <c r="E16" s="340"/>
      <c r="F16" s="340"/>
      <c r="G16" s="95">
        <f>avgprinc!BH9</f>
        <v>11556.995326984752</v>
      </c>
      <c r="H16" s="566">
        <f>B16*0.9/'TA5'!B16</f>
        <v>0.5701423093371083</v>
      </c>
      <c r="I16" s="577">
        <f>C16*0.9/'TA5'!B16</f>
        <v>0.51591060450576343</v>
      </c>
      <c r="J16" s="478"/>
      <c r="K16" s="479"/>
      <c r="L16" s="478"/>
      <c r="M16" s="597">
        <f>G16*0.9/'TA5'!F16</f>
        <v>0.54668135401162843</v>
      </c>
      <c r="P16" s="575">
        <f>H16-'TA2'!B17</f>
        <v>0</v>
      </c>
    </row>
    <row r="17" spans="1:16" s="98" customFormat="1" ht="15.05" customHeight="1">
      <c r="A17" s="103">
        <v>1921</v>
      </c>
      <c r="B17" s="454">
        <f>avgprinc!BC10</f>
        <v>6834.1844878989386</v>
      </c>
      <c r="C17" s="343">
        <f>avgprinc!BD10</f>
        <v>6231.9249505860444</v>
      </c>
      <c r="D17" s="380"/>
      <c r="E17" s="340"/>
      <c r="F17" s="340"/>
      <c r="G17" s="95">
        <f>avgprinc!BH10</f>
        <v>9848.3835882886597</v>
      </c>
      <c r="H17" s="566">
        <f>B17*0.9/'TA5'!B17</f>
        <v>0.54001649833741094</v>
      </c>
      <c r="I17" s="577">
        <f>C17*0.9/'TA5'!B17</f>
        <v>0.49242777915578911</v>
      </c>
      <c r="J17" s="478"/>
      <c r="K17" s="479"/>
      <c r="L17" s="478"/>
      <c r="M17" s="597">
        <f>G17*0.9/'TA5'!F17</f>
        <v>0.51792866507045776</v>
      </c>
      <c r="P17" s="575">
        <f>H17-'TA2'!B18</f>
        <v>-8.2251459643245539E-8</v>
      </c>
    </row>
    <row r="18" spans="1:16" s="98" customFormat="1" ht="15.05" customHeight="1">
      <c r="A18" s="103">
        <v>1922</v>
      </c>
      <c r="B18" s="454">
        <f>avgprinc!BC11</f>
        <v>7557.384746931456</v>
      </c>
      <c r="C18" s="343">
        <f>avgprinc!BD11</f>
        <v>6878.2675265409562</v>
      </c>
      <c r="D18" s="380"/>
      <c r="E18" s="340"/>
      <c r="F18" s="340"/>
      <c r="G18" s="95">
        <f>avgprinc!BH11</f>
        <v>10862.447725030572</v>
      </c>
      <c r="H18" s="566">
        <f>B18*0.9/'TA5'!B18</f>
        <v>0.55018116072008882</v>
      </c>
      <c r="I18" s="577">
        <f>C18*0.9/'TA5'!B18</f>
        <v>0.50074110796491389</v>
      </c>
      <c r="J18" s="478"/>
      <c r="K18" s="479"/>
      <c r="L18" s="478"/>
      <c r="M18" s="597">
        <f>G18*0.9/'TA5'!F18</f>
        <v>0.52781940219908707</v>
      </c>
      <c r="P18" s="575">
        <f>H18-'TA2'!B19</f>
        <v>0</v>
      </c>
    </row>
    <row r="19" spans="1:16" s="98" customFormat="1" ht="15.05" customHeight="1">
      <c r="A19" s="103">
        <v>1923</v>
      </c>
      <c r="B19" s="454">
        <f>avgprinc!BC12</f>
        <v>8853.1743140762792</v>
      </c>
      <c r="C19" s="343">
        <f>avgprinc!BD12</f>
        <v>8039.9750835344012</v>
      </c>
      <c r="D19" s="380"/>
      <c r="E19" s="340"/>
      <c r="F19" s="340"/>
      <c r="G19" s="95">
        <f>avgprinc!BH12</f>
        <v>12736.678824768489</v>
      </c>
      <c r="H19" s="566">
        <f>B19*0.9/'TA5'!B19</f>
        <v>0.57272786769626749</v>
      </c>
      <c r="I19" s="577">
        <f>C19*0.9/'TA5'!B19</f>
        <v>0.52012053785074763</v>
      </c>
      <c r="J19" s="478"/>
      <c r="K19" s="479"/>
      <c r="L19" s="478"/>
      <c r="M19" s="597">
        <f>G19*0.9/'TA5'!F19</f>
        <v>0.55025437866100246</v>
      </c>
      <c r="P19" s="575">
        <f>H19-'TA2'!B20</f>
        <v>-2.5467403741430417E-8</v>
      </c>
    </row>
    <row r="20" spans="1:16" s="98" customFormat="1" ht="15.05" customHeight="1">
      <c r="A20" s="103">
        <v>1924</v>
      </c>
      <c r="B20" s="454">
        <f>avgprinc!BC13</f>
        <v>8425.5387247897997</v>
      </c>
      <c r="C20" s="343">
        <f>avgprinc!BD13</f>
        <v>7646.4482783245448</v>
      </c>
      <c r="D20" s="380"/>
      <c r="E20" s="340"/>
      <c r="F20" s="340"/>
      <c r="G20" s="95">
        <f>avgprinc!BH13</f>
        <v>12121.510349674221</v>
      </c>
      <c r="H20" s="566">
        <f>B20*0.9/'TA5'!B20</f>
        <v>0.55213199784951894</v>
      </c>
      <c r="I20" s="577">
        <f>C20*0.9/'TA5'!B20</f>
        <v>0.50107760491833375</v>
      </c>
      <c r="J20" s="478"/>
      <c r="K20" s="479"/>
      <c r="L20" s="478"/>
      <c r="M20" s="597">
        <f>G20*0.9/'TA5'!F20</f>
        <v>0.53058117248879189</v>
      </c>
      <c r="P20" s="575">
        <f>H20-'TA2'!B21</f>
        <v>0</v>
      </c>
    </row>
    <row r="21" spans="1:16" s="98" customFormat="1" ht="15.05" customHeight="1">
      <c r="A21" s="103">
        <v>1925</v>
      </c>
      <c r="B21" s="454">
        <f>avgprinc!BC14</f>
        <v>8304.5195882923326</v>
      </c>
      <c r="C21" s="343">
        <f>avgprinc!BD14</f>
        <v>7516.6252276265432</v>
      </c>
      <c r="D21" s="380"/>
      <c r="E21" s="340"/>
      <c r="F21" s="340"/>
      <c r="G21" s="95">
        <f>avgprinc!BH14</f>
        <v>11956.209268286402</v>
      </c>
      <c r="H21" s="566">
        <f>B21*0.9/'TA5'!B21</f>
        <v>0.53456264545731935</v>
      </c>
      <c r="I21" s="577">
        <f>C21*0.9/'TA5'!B21</f>
        <v>0.48384581719284225</v>
      </c>
      <c r="J21" s="478"/>
      <c r="K21" s="479"/>
      <c r="L21" s="478"/>
      <c r="M21" s="597">
        <f>G21*0.9/'TA5'!F21</f>
        <v>0.51418071676277899</v>
      </c>
      <c r="P21" s="575">
        <f>H21-'TA2'!B22</f>
        <v>-8.322668465510219E-8</v>
      </c>
    </row>
    <row r="22" spans="1:16" s="98" customFormat="1" ht="15.05" customHeight="1">
      <c r="A22" s="103">
        <v>1926</v>
      </c>
      <c r="B22" s="454">
        <f>avgprinc!BC15</f>
        <v>8627.2803844698046</v>
      </c>
      <c r="C22" s="343">
        <f>avgprinc!BD15</f>
        <v>7801.2823910936286</v>
      </c>
      <c r="D22" s="380"/>
      <c r="E22" s="340"/>
      <c r="F22" s="340"/>
      <c r="G22" s="95">
        <f>avgprinc!BH15</f>
        <v>12440.041045644191</v>
      </c>
      <c r="H22" s="566">
        <f>B22*0.9/'TA5'!B22</f>
        <v>0.53053854033126102</v>
      </c>
      <c r="I22" s="577">
        <f>C22*0.9/'TA5'!B22</f>
        <v>0.47974341716461338</v>
      </c>
      <c r="J22" s="478"/>
      <c r="K22" s="479"/>
      <c r="L22" s="478"/>
      <c r="M22" s="597">
        <f>G22*0.9/'TA5'!F22</f>
        <v>0.51045369766953297</v>
      </c>
      <c r="P22" s="575">
        <f>H22-'TA2'!B23</f>
        <v>-5.5964167078315086E-8</v>
      </c>
    </row>
    <row r="23" spans="1:16" s="98" customFormat="1" ht="15.05" customHeight="1">
      <c r="A23" s="103">
        <v>1927</v>
      </c>
      <c r="B23" s="454">
        <f>avgprinc!BC16</f>
        <v>8574.2274991873455</v>
      </c>
      <c r="C23" s="343">
        <f>avgprinc!BD16</f>
        <v>7744.6138268309296</v>
      </c>
      <c r="D23" s="380"/>
      <c r="E23" s="340"/>
      <c r="F23" s="340"/>
      <c r="G23" s="95">
        <f>avgprinc!BH16</f>
        <v>12373.585691063501</v>
      </c>
      <c r="H23" s="566">
        <f>B23*0.9/'TA5'!B23</f>
        <v>0.53715315742814718</v>
      </c>
      <c r="I23" s="577">
        <f>C23*0.9/'TA5'!B23</f>
        <v>0.48518000840754499</v>
      </c>
      <c r="J23" s="478"/>
      <c r="K23" s="479"/>
      <c r="L23" s="478"/>
      <c r="M23" s="597">
        <f>G23*0.9/'TA5'!F23</f>
        <v>0.51656079320955717</v>
      </c>
      <c r="P23" s="575">
        <f>H23-'TA2'!B24</f>
        <v>0</v>
      </c>
    </row>
    <row r="24" spans="1:16" s="98" customFormat="1" ht="15.05" customHeight="1">
      <c r="A24" s="103">
        <v>1928</v>
      </c>
      <c r="B24" s="454">
        <f>avgprinc!BC17</f>
        <v>8484.4205701418177</v>
      </c>
      <c r="C24" s="343">
        <f>avgprinc!BD17</f>
        <v>7683.0016501908804</v>
      </c>
      <c r="D24" s="380"/>
      <c r="E24" s="340"/>
      <c r="F24" s="340"/>
      <c r="G24" s="95">
        <f>avgprinc!BH17</f>
        <v>12275.612654571221</v>
      </c>
      <c r="H24" s="566">
        <f>B24*0.9/'TA5'!B24</f>
        <v>0.52584085857399865</v>
      </c>
      <c r="I24" s="577">
        <f>C24*0.9/'TA5'!B24</f>
        <v>0.47617113635071623</v>
      </c>
      <c r="J24" s="478"/>
      <c r="K24" s="479"/>
      <c r="L24" s="478"/>
      <c r="M24" s="597">
        <f>G24*0.9/'TA5'!F24</f>
        <v>0.50571233467651289</v>
      </c>
      <c r="P24" s="575">
        <f>H24-'TA2'!B25</f>
        <v>-5.6524174452121656E-8</v>
      </c>
    </row>
    <row r="25" spans="1:16" s="98" customFormat="1" ht="15.05" customHeight="1">
      <c r="A25" s="102">
        <v>1929</v>
      </c>
      <c r="B25" s="455">
        <f>avgprinc!BC18</f>
        <v>9141.7986381553001</v>
      </c>
      <c r="C25" s="342">
        <f>avgprinc!BD18</f>
        <v>8284.088081201995</v>
      </c>
      <c r="D25" s="381"/>
      <c r="E25" s="341"/>
      <c r="F25" s="341"/>
      <c r="G25" s="99">
        <f>avgprinc!BH18</f>
        <v>13274.238951633939</v>
      </c>
      <c r="H25" s="567">
        <f>B25*0.9/'TA5'!B25</f>
        <v>0.53967933385956413</v>
      </c>
      <c r="I25" s="578">
        <f>C25*0.9/'TA5'!B25</f>
        <v>0.48904502431692037</v>
      </c>
      <c r="J25" s="481"/>
      <c r="K25" s="482"/>
      <c r="L25" s="481"/>
      <c r="M25" s="598">
        <f>G25*0.9/'TA5'!F25</f>
        <v>0.51900575291048001</v>
      </c>
      <c r="P25" s="575">
        <f>H25-'TA2'!B26</f>
        <v>0</v>
      </c>
    </row>
    <row r="26" spans="1:16" s="98" customFormat="1" ht="15.05" customHeight="1">
      <c r="A26" s="103">
        <v>1930</v>
      </c>
      <c r="B26" s="454">
        <f>avgprinc!BC19</f>
        <v>8402.8520529494981</v>
      </c>
      <c r="C26" s="343">
        <f>avgprinc!BD19</f>
        <v>7584.2351627489343</v>
      </c>
      <c r="D26" s="380"/>
      <c r="E26" s="340"/>
      <c r="F26" s="340"/>
      <c r="G26" s="95">
        <f>avgprinc!BH19</f>
        <v>12244.017620839591</v>
      </c>
      <c r="H26" s="566">
        <f>B26*0.9/'TA5'!B26</f>
        <v>0.55085030100516119</v>
      </c>
      <c r="I26" s="577">
        <f>C26*0.9/'TA5'!B26</f>
        <v>0.49718574074236244</v>
      </c>
      <c r="J26" s="478"/>
      <c r="K26" s="479"/>
      <c r="L26" s="478"/>
      <c r="M26" s="597">
        <f>G26*0.9/'TA5'!F26</f>
        <v>0.52886909961150763</v>
      </c>
      <c r="P26" s="575">
        <f>H26-'TA2'!B27</f>
        <v>0</v>
      </c>
    </row>
    <row r="27" spans="1:16" s="98" customFormat="1" ht="15.05" customHeight="1">
      <c r="A27" s="103">
        <v>1931</v>
      </c>
      <c r="B27" s="454">
        <f>avgprinc!BC20</f>
        <v>7568.4147646801584</v>
      </c>
      <c r="C27" s="343">
        <f>avgprinc!BD20</f>
        <v>6806.0133244411882</v>
      </c>
      <c r="D27" s="380"/>
      <c r="E27" s="340"/>
      <c r="F27" s="340"/>
      <c r="G27" s="95">
        <f>avgprinc!BH20</f>
        <v>11028.600565887504</v>
      </c>
      <c r="H27" s="566">
        <f>B27*0.9/'TA5'!B27</f>
        <v>0.55497625768913228</v>
      </c>
      <c r="I27" s="577">
        <f>C27*0.9/'TA5'!B27</f>
        <v>0.49907093123487989</v>
      </c>
      <c r="J27" s="478"/>
      <c r="K27" s="479"/>
      <c r="L27" s="478"/>
      <c r="M27" s="597">
        <f>G27*0.9/'TA5'!F27</f>
        <v>0.53261005242858206</v>
      </c>
      <c r="P27" s="575">
        <f>H27-'TA2'!B28</f>
        <v>0</v>
      </c>
    </row>
    <row r="28" spans="1:16" s="98" customFormat="1" ht="15.05" customHeight="1">
      <c r="A28" s="103">
        <v>1932</v>
      </c>
      <c r="B28" s="454">
        <f>avgprinc!BC21</f>
        <v>6191.9733115560539</v>
      </c>
      <c r="C28" s="343">
        <f>avgprinc!BD21</f>
        <v>5567.5983252096976</v>
      </c>
      <c r="D28" s="380"/>
      <c r="E28" s="340"/>
      <c r="F28" s="340"/>
      <c r="G28" s="95">
        <f>avgprinc!BH21</f>
        <v>9030.1474154636398</v>
      </c>
      <c r="H28" s="566">
        <f>B28*0.9/'TA5'!B28</f>
        <v>0.53728537965014345</v>
      </c>
      <c r="I28" s="577">
        <f>C28*0.9/'TA5'!B28</f>
        <v>0.48310756997562931</v>
      </c>
      <c r="J28" s="478"/>
      <c r="K28" s="479"/>
      <c r="L28" s="478"/>
      <c r="M28" s="597">
        <f>G28*0.9/'TA5'!F28</f>
        <v>0.5156002621659912</v>
      </c>
      <c r="P28" s="575">
        <f>H28-'TA2'!B29</f>
        <v>0</v>
      </c>
    </row>
    <row r="29" spans="1:16" s="98" customFormat="1" ht="15.05" customHeight="1">
      <c r="A29" s="103">
        <v>1933</v>
      </c>
      <c r="B29" s="454">
        <f>avgprinc!BC22</f>
        <v>5982.8815869378641</v>
      </c>
      <c r="C29" s="343">
        <f>avgprinc!BD22</f>
        <v>5354.8888245154485</v>
      </c>
      <c r="D29" s="380"/>
      <c r="E29" s="340"/>
      <c r="F29" s="340"/>
      <c r="G29" s="95">
        <f>avgprinc!BH22</f>
        <v>8742.941638498176</v>
      </c>
      <c r="H29" s="566">
        <f>B29*0.9/'TA5'!B29</f>
        <v>0.5358250890190156</v>
      </c>
      <c r="I29" s="577">
        <f>C29*0.9/'TA5'!B29</f>
        <v>0.47958224467408661</v>
      </c>
      <c r="J29" s="478"/>
      <c r="K29" s="479"/>
      <c r="L29" s="478"/>
      <c r="M29" s="597">
        <f>G29*0.9/'TA5'!F29</f>
        <v>0.51453140103000383</v>
      </c>
      <c r="P29" s="575">
        <f>H29-'TA2'!B30</f>
        <v>0</v>
      </c>
    </row>
    <row r="30" spans="1:16" s="98" customFormat="1" ht="15.05" customHeight="1">
      <c r="A30" s="103">
        <v>1934</v>
      </c>
      <c r="B30" s="454">
        <f>avgprinc!BC23</f>
        <v>6576.3402719720743</v>
      </c>
      <c r="C30" s="343">
        <f>avgprinc!BD23</f>
        <v>5890.9015779934298</v>
      </c>
      <c r="D30" s="380"/>
      <c r="E30" s="340"/>
      <c r="F30" s="340"/>
      <c r="G30" s="95">
        <f>avgprinc!BH23</f>
        <v>9622.102223699012</v>
      </c>
      <c r="H30" s="566">
        <f>B30*0.9/'TA5'!B30</f>
        <v>0.52464223631459417</v>
      </c>
      <c r="I30" s="577">
        <f>C30*0.9/'TA5'!B30</f>
        <v>0.46995983327682178</v>
      </c>
      <c r="J30" s="478"/>
      <c r="K30" s="479"/>
      <c r="L30" s="478"/>
      <c r="M30" s="597">
        <f>G30*0.9/'TA5'!F30</f>
        <v>0.50361655466505684</v>
      </c>
      <c r="P30" s="575">
        <f>H30-'TA2'!B31</f>
        <v>-2.8333530632806969E-8</v>
      </c>
    </row>
    <row r="31" spans="1:16" s="98" customFormat="1" ht="15.05" customHeight="1">
      <c r="A31" s="103">
        <v>1935</v>
      </c>
      <c r="B31" s="454">
        <f>avgprinc!BC24</f>
        <v>7325.5563852655478</v>
      </c>
      <c r="C31" s="343">
        <f>avgprinc!BD24</f>
        <v>6610.897135516866</v>
      </c>
      <c r="D31" s="380"/>
      <c r="E31" s="340"/>
      <c r="F31" s="340"/>
      <c r="G31" s="95">
        <f>avgprinc!BH24</f>
        <v>10721.146925684401</v>
      </c>
      <c r="H31" s="566">
        <f>B31*0.9/'TA5'!B31</f>
        <v>0.53262247685001907</v>
      </c>
      <c r="I31" s="577">
        <f>C31*0.9/'TA5'!B31</f>
        <v>0.48066142984060189</v>
      </c>
      <c r="J31" s="478"/>
      <c r="K31" s="479"/>
      <c r="L31" s="478"/>
      <c r="M31" s="597">
        <f>G31*0.9/'TA5'!F31</f>
        <v>0.51105973387555348</v>
      </c>
      <c r="P31" s="575">
        <f>H31-'TA2'!B32</f>
        <v>0</v>
      </c>
    </row>
    <row r="32" spans="1:16" s="98" customFormat="1" ht="15.05" customHeight="1">
      <c r="A32" s="103">
        <v>1936</v>
      </c>
      <c r="B32" s="454">
        <f>avgprinc!BC25</f>
        <v>7996.468783887407</v>
      </c>
      <c r="C32" s="343">
        <f>avgprinc!BD25</f>
        <v>7196.4961264151952</v>
      </c>
      <c r="D32" s="380"/>
      <c r="E32" s="340"/>
      <c r="F32" s="340"/>
      <c r="G32" s="95">
        <f>avgprinc!BH25</f>
        <v>11724.138805811996</v>
      </c>
      <c r="H32" s="566">
        <f>B32*0.9/'TA5'!B32</f>
        <v>0.52628320646864413</v>
      </c>
      <c r="I32" s="577">
        <f>C32*0.9/'TA5'!B32</f>
        <v>0.47363344485011044</v>
      </c>
      <c r="J32" s="478"/>
      <c r="K32" s="479"/>
      <c r="L32" s="478"/>
      <c r="M32" s="597">
        <f>G32*0.9/'TA5'!F32</f>
        <v>0.50571140382074087</v>
      </c>
      <c r="P32" s="575">
        <f>H32-'TA2'!B33</f>
        <v>-2.823572120558282E-8</v>
      </c>
    </row>
    <row r="33" spans="1:16" s="98" customFormat="1" ht="15.05" customHeight="1">
      <c r="A33" s="103">
        <v>1937</v>
      </c>
      <c r="B33" s="454">
        <f>avgprinc!BC26</f>
        <v>8729.6843084406828</v>
      </c>
      <c r="C33" s="343">
        <f>avgprinc!BD26</f>
        <v>7863.4265998627834</v>
      </c>
      <c r="D33" s="380"/>
      <c r="E33" s="340"/>
      <c r="F33" s="340"/>
      <c r="G33" s="95">
        <f>avgprinc!BH26</f>
        <v>12779.714663363649</v>
      </c>
      <c r="H33" s="566">
        <f>B33*0.9/'TA5'!B33</f>
        <v>0.5391245796583185</v>
      </c>
      <c r="I33" s="577">
        <f>C33*0.9/'TA5'!B33</f>
        <v>0.48562655996918974</v>
      </c>
      <c r="J33" s="478"/>
      <c r="K33" s="479"/>
      <c r="L33" s="478"/>
      <c r="M33" s="597">
        <f>G33*0.9/'TA5'!F33</f>
        <v>0.51726474786189969</v>
      </c>
      <c r="P33" s="575">
        <f>H33-'TA2'!B34</f>
        <v>-2.7470315688837843E-8</v>
      </c>
    </row>
    <row r="34" spans="1:16" s="98" customFormat="1" ht="15.05" customHeight="1">
      <c r="A34" s="103">
        <v>1938</v>
      </c>
      <c r="B34" s="454">
        <f>avgprinc!BC27</f>
        <v>8136.6846314598306</v>
      </c>
      <c r="C34" s="343">
        <f>avgprinc!BD27</f>
        <v>7344.4947166750862</v>
      </c>
      <c r="D34" s="380"/>
      <c r="E34" s="340"/>
      <c r="F34" s="340"/>
      <c r="G34" s="95">
        <f>avgprinc!BH27</f>
        <v>11908.450437291456</v>
      </c>
      <c r="H34" s="566">
        <f>B34*0.9/'TA5'!B34</f>
        <v>0.54107223803070481</v>
      </c>
      <c r="I34" s="577">
        <f>C34*0.9/'TA5'!B34</f>
        <v>0.4883932920530441</v>
      </c>
      <c r="J34" s="478"/>
      <c r="K34" s="479"/>
      <c r="L34" s="478"/>
      <c r="M34" s="597">
        <f>G34*0.9/'TA5'!F34</f>
        <v>0.51959543351326487</v>
      </c>
      <c r="P34" s="575">
        <f>H34-'TA2'!B35</f>
        <v>0</v>
      </c>
    </row>
    <row r="35" spans="1:16" s="98" customFormat="1" ht="15.05" customHeight="1">
      <c r="A35" s="102">
        <v>1939</v>
      </c>
      <c r="B35" s="455">
        <f>avgprinc!BC28</f>
        <v>8458.6804033389217</v>
      </c>
      <c r="C35" s="342">
        <f>avgprinc!BD28</f>
        <v>7615.8415905969978</v>
      </c>
      <c r="D35" s="381"/>
      <c r="E35" s="341"/>
      <c r="F35" s="341"/>
      <c r="G35" s="99">
        <f>avgprinc!BH28</f>
        <v>12362.182158627809</v>
      </c>
      <c r="H35" s="567">
        <f>B35*0.9/'TA5'!B35</f>
        <v>0.52556169808074327</v>
      </c>
      <c r="I35" s="578">
        <f>C35*0.9/'TA5'!B35</f>
        <v>0.47319374273653259</v>
      </c>
      <c r="J35" s="481"/>
      <c r="K35" s="482"/>
      <c r="L35" s="481"/>
      <c r="M35" s="598">
        <f>G35*0.9/'TA5'!F35</f>
        <v>0.5047931830822292</v>
      </c>
      <c r="P35" s="575">
        <f>H35-'TA2'!B36</f>
        <v>0</v>
      </c>
    </row>
    <row r="36" spans="1:16" s="98" customFormat="1" ht="15.05" customHeight="1">
      <c r="A36" s="103">
        <v>1940</v>
      </c>
      <c r="B36" s="454">
        <f>avgprinc!BC29</f>
        <v>9102.5310233008167</v>
      </c>
      <c r="C36" s="343">
        <f>avgprinc!BD29</f>
        <v>8277.4058755463375</v>
      </c>
      <c r="D36" s="380"/>
      <c r="E36" s="340"/>
      <c r="F36" s="340"/>
      <c r="G36" s="95">
        <f>avgprinc!BH29</f>
        <v>13310.482968288045</v>
      </c>
      <c r="H36" s="566">
        <f>B36*0.9/'TA5'!B36</f>
        <v>0.52115551169951368</v>
      </c>
      <c r="I36" s="577">
        <f>C36*0.9/'TA5'!B36</f>
        <v>0.47391386896373466</v>
      </c>
      <c r="J36" s="478"/>
      <c r="K36" s="479"/>
      <c r="L36" s="478"/>
      <c r="M36" s="597">
        <f>G36*0.9/'TA5'!F36</f>
        <v>0.50126728139193377</v>
      </c>
      <c r="P36" s="575">
        <f>H36-'TA2'!B37</f>
        <v>0</v>
      </c>
    </row>
    <row r="37" spans="1:16" s="98" customFormat="1" ht="15.05" customHeight="1">
      <c r="A37" s="103">
        <v>1941</v>
      </c>
      <c r="B37" s="454">
        <f>avgprinc!BC30</f>
        <v>11110.336461872119</v>
      </c>
      <c r="C37" s="343">
        <f>avgprinc!BD30</f>
        <v>10129.149920733906</v>
      </c>
      <c r="D37" s="380"/>
      <c r="E37" s="340"/>
      <c r="F37" s="340"/>
      <c r="G37" s="95">
        <f>avgprinc!BH30</f>
        <v>16464.905117739323</v>
      </c>
      <c r="H37" s="566">
        <f>B37*0.9/'TA5'!B37</f>
        <v>0.53633197151117595</v>
      </c>
      <c r="I37" s="577">
        <f>C37*0.9/'TA5'!B37</f>
        <v>0.48896691521114233</v>
      </c>
      <c r="J37" s="478"/>
      <c r="K37" s="479"/>
      <c r="L37" s="478"/>
      <c r="M37" s="597">
        <f>G37*0.9/'TA5'!F37</f>
        <v>0.51735074865013164</v>
      </c>
      <c r="P37" s="575">
        <f>H37-'TA2'!B38</f>
        <v>-2.7636768096250819E-8</v>
      </c>
    </row>
    <row r="38" spans="1:16" s="98" customFormat="1" ht="15.05" customHeight="1">
      <c r="A38" s="103">
        <v>1942</v>
      </c>
      <c r="B38" s="454">
        <f>avgprinc!BC31</f>
        <v>14256.707177895662</v>
      </c>
      <c r="C38" s="343">
        <f>avgprinc!BD31</f>
        <v>12940.638482669459</v>
      </c>
      <c r="D38" s="380"/>
      <c r="E38" s="340"/>
      <c r="F38" s="340"/>
      <c r="G38" s="95">
        <f>avgprinc!BH31</f>
        <v>21317.080160891597</v>
      </c>
      <c r="H38" s="566">
        <f>B38*0.9/'TA5'!B38</f>
        <v>0.58193604341159966</v>
      </c>
      <c r="I38" s="577">
        <f>C38*0.9/'TA5'!B38</f>
        <v>0.52821621878440639</v>
      </c>
      <c r="J38" s="478"/>
      <c r="K38" s="479"/>
      <c r="L38" s="478"/>
      <c r="M38" s="597">
        <f>G38*0.9/'TA5'!F38</f>
        <v>0.56094206366298816</v>
      </c>
      <c r="P38" s="575">
        <f>H38-'TA2'!B39</f>
        <v>0</v>
      </c>
    </row>
    <row r="39" spans="1:16" s="98" customFormat="1" ht="15.05" customHeight="1">
      <c r="A39" s="103">
        <v>1943</v>
      </c>
      <c r="B39" s="454">
        <f>avgprinc!BC32</f>
        <v>17316.901237796617</v>
      </c>
      <c r="C39" s="343">
        <f>avgprinc!BD32</f>
        <v>15630.213475622795</v>
      </c>
      <c r="D39" s="380"/>
      <c r="E39" s="340"/>
      <c r="F39" s="340"/>
      <c r="G39" s="95">
        <f>avgprinc!BH32</f>
        <v>26083.550201961018</v>
      </c>
      <c r="H39" s="566">
        <f>B39*0.9/'TA5'!B39</f>
        <v>0.61285458087934153</v>
      </c>
      <c r="I39" s="577">
        <f>C39*0.9/'TA5'!B39</f>
        <v>0.55316178091665735</v>
      </c>
      <c r="J39" s="478"/>
      <c r="K39" s="479"/>
      <c r="L39" s="478"/>
      <c r="M39" s="597">
        <f>G39*0.9/'TA5'!F39</f>
        <v>0.59089414962004072</v>
      </c>
      <c r="P39" s="575">
        <f>H39-'TA2'!B40</f>
        <v>0</v>
      </c>
    </row>
    <row r="40" spans="1:16" s="98" customFormat="1" ht="15.05" customHeight="1">
      <c r="A40" s="103">
        <v>1944</v>
      </c>
      <c r="B40" s="454">
        <f>avgprinc!BC33</f>
        <v>18626.961437549544</v>
      </c>
      <c r="C40" s="343">
        <f>avgprinc!BD33</f>
        <v>16909.563132048315</v>
      </c>
      <c r="D40" s="380"/>
      <c r="E40" s="340"/>
      <c r="F40" s="340"/>
      <c r="G40" s="95">
        <f>avgprinc!BH33</f>
        <v>28271.072432999048</v>
      </c>
      <c r="H40" s="566">
        <f>B40*0.9/'TA5'!B40</f>
        <v>0.63872138627846575</v>
      </c>
      <c r="I40" s="577">
        <f>C40*0.9/'TA5'!B40</f>
        <v>0.57983153297846668</v>
      </c>
      <c r="J40" s="478"/>
      <c r="K40" s="479"/>
      <c r="L40" s="478"/>
      <c r="M40" s="597">
        <f>G40*0.9/'TA5'!F40</f>
        <v>0.6155544807623301</v>
      </c>
      <c r="P40" s="575">
        <f>H40-'TA2'!B41</f>
        <v>0</v>
      </c>
    </row>
    <row r="41" spans="1:16" s="98" customFormat="1" ht="15.05" customHeight="1">
      <c r="A41" s="103">
        <v>1945</v>
      </c>
      <c r="B41" s="454">
        <f>avgprinc!BC34</f>
        <v>18051.480347611199</v>
      </c>
      <c r="C41" s="343">
        <f>avgprinc!BD34</f>
        <v>16343.474683832355</v>
      </c>
      <c r="D41" s="380"/>
      <c r="E41" s="340"/>
      <c r="F41" s="340"/>
      <c r="G41" s="95">
        <f>avgprinc!BH34</f>
        <v>27629.481790911956</v>
      </c>
      <c r="H41" s="566">
        <f>B41*0.9/'TA5'!B41</f>
        <v>0.64437832122961824</v>
      </c>
      <c r="I41" s="577">
        <f>C41*0.9/'TA5'!B41</f>
        <v>0.58340815141071267</v>
      </c>
      <c r="J41" s="478"/>
      <c r="K41" s="479"/>
      <c r="L41" s="478"/>
      <c r="M41" s="597">
        <f>G41*0.9/'TA5'!F41</f>
        <v>0.62102306487624059</v>
      </c>
      <c r="P41" s="575">
        <f>H41-'TA2'!B42</f>
        <v>-2.1196703836601216E-8</v>
      </c>
    </row>
    <row r="42" spans="1:16" s="98" customFormat="1" ht="15.05" customHeight="1">
      <c r="A42" s="103">
        <v>1946</v>
      </c>
      <c r="B42" s="454">
        <f>avgprinc!BC35</f>
        <v>15392.684311649533</v>
      </c>
      <c r="C42" s="343">
        <f>avgprinc!BD35</f>
        <v>13938.416250084652</v>
      </c>
      <c r="D42" s="380"/>
      <c r="E42" s="340"/>
      <c r="F42" s="340"/>
      <c r="G42" s="95">
        <f>avgprinc!BH35</f>
        <v>23740.90869194896</v>
      </c>
      <c r="H42" s="566">
        <f>B42*0.9/'TA5'!B42</f>
        <v>0.6290080918794313</v>
      </c>
      <c r="I42" s="577">
        <f>C42*0.9/'TA5'!B42</f>
        <v>0.5695807457476183</v>
      </c>
      <c r="J42" s="478"/>
      <c r="K42" s="479"/>
      <c r="L42" s="478"/>
      <c r="M42" s="597">
        <f>G42*0.9/'TA5'!F42</f>
        <v>0.60597849790022729</v>
      </c>
      <c r="P42" s="575">
        <f>H42-'TA2'!B43</f>
        <v>0</v>
      </c>
    </row>
    <row r="43" spans="1:16" s="98" customFormat="1" ht="15.05" customHeight="1">
      <c r="A43" s="103">
        <v>1947</v>
      </c>
      <c r="B43" s="454">
        <f>avgprinc!BC36</f>
        <v>14905.572095717685</v>
      </c>
      <c r="C43" s="343">
        <f>avgprinc!BD36</f>
        <v>13514.201995070753</v>
      </c>
      <c r="D43" s="380"/>
      <c r="E43" s="340"/>
      <c r="F43" s="340"/>
      <c r="G43" s="95">
        <f>avgprinc!BH36</f>
        <v>22989.263097799329</v>
      </c>
      <c r="H43" s="566">
        <f>B43*0.9/'TA5'!B43</f>
        <v>0.62889885289385106</v>
      </c>
      <c r="I43" s="577">
        <f>C43*0.9/'TA5'!B43</f>
        <v>0.57019388976807817</v>
      </c>
      <c r="J43" s="478"/>
      <c r="K43" s="479"/>
      <c r="L43" s="478"/>
      <c r="M43" s="597">
        <f>G43*0.9/'TA5'!F43</f>
        <v>0.60627091201467709</v>
      </c>
      <c r="P43" s="575">
        <f>H43-'TA2'!B44</f>
        <v>0</v>
      </c>
    </row>
    <row r="44" spans="1:16" s="98" customFormat="1" ht="15.05" customHeight="1">
      <c r="A44" s="103">
        <v>1948</v>
      </c>
      <c r="B44" s="454">
        <f>avgprinc!BC37</f>
        <v>15145.299030435244</v>
      </c>
      <c r="C44" s="343">
        <f>avgprinc!BD37</f>
        <v>13782.180203994907</v>
      </c>
      <c r="D44" s="380"/>
      <c r="E44" s="340"/>
      <c r="F44" s="340"/>
      <c r="G44" s="95">
        <f>avgprinc!BH37</f>
        <v>23405.160934962649</v>
      </c>
      <c r="H44" s="566">
        <f>B44*0.9/'TA5'!B44</f>
        <v>0.61036684715167466</v>
      </c>
      <c r="I44" s="577">
        <f>C44*0.9/'TA5'!B44</f>
        <v>0.55543214175460542</v>
      </c>
      <c r="J44" s="478"/>
      <c r="K44" s="479"/>
      <c r="L44" s="478"/>
      <c r="M44" s="597">
        <f>G44*0.9/'TA5'!F44</f>
        <v>0.58813091858917954</v>
      </c>
      <c r="P44" s="575">
        <f>H44-'TA2'!B45</f>
        <v>0</v>
      </c>
    </row>
    <row r="45" spans="1:16" s="98" customFormat="1" ht="15.05" customHeight="1">
      <c r="A45" s="102">
        <v>1949</v>
      </c>
      <c r="B45" s="455">
        <f>avgprinc!BC38</f>
        <v>14798.369048980445</v>
      </c>
      <c r="C45" s="342">
        <f>avgprinc!BD38</f>
        <v>13480.780724870614</v>
      </c>
      <c r="D45" s="381"/>
      <c r="E45" s="341"/>
      <c r="F45" s="341"/>
      <c r="G45" s="99">
        <f>avgprinc!BH38</f>
        <v>22926.004570760553</v>
      </c>
      <c r="H45" s="567">
        <f>B45*0.9/'TA5'!B45</f>
        <v>0.61576411055427427</v>
      </c>
      <c r="I45" s="578">
        <f>C45*0.9/'TA5'!B45</f>
        <v>0.5609389065208551</v>
      </c>
      <c r="J45" s="481"/>
      <c r="K45" s="482"/>
      <c r="L45" s="481"/>
      <c r="M45" s="598">
        <f>G45*0.9/'TA5'!F45</f>
        <v>0.59331662637974203</v>
      </c>
      <c r="P45" s="575">
        <f>H45-'TA2'!B46</f>
        <v>0</v>
      </c>
    </row>
    <row r="46" spans="1:16" s="98" customFormat="1" ht="15.05" customHeight="1">
      <c r="A46" s="103">
        <v>1950</v>
      </c>
      <c r="B46" s="454">
        <f>avgprinc!BC39</f>
        <v>15909.383061380957</v>
      </c>
      <c r="C46" s="343">
        <f>avgprinc!BD39</f>
        <v>14518.578419423873</v>
      </c>
      <c r="D46" s="380"/>
      <c r="E46" s="340"/>
      <c r="F46" s="340"/>
      <c r="G46" s="95">
        <f>avgprinc!BH39</f>
        <v>24622.120316767774</v>
      </c>
      <c r="H46" s="566">
        <f>B46*0.9/'TA5'!B46</f>
        <v>0.60811554839922133</v>
      </c>
      <c r="I46" s="577">
        <f>C46*0.9/'TA5'!B46</f>
        <v>0.55495384349232468</v>
      </c>
      <c r="J46" s="478"/>
      <c r="K46" s="479"/>
      <c r="L46" s="478"/>
      <c r="M46" s="597">
        <f>G46*0.9/'TA5'!F46</f>
        <v>0.58639615108913745</v>
      </c>
      <c r="P46" s="575">
        <f>H46-'TA2'!B47</f>
        <v>0</v>
      </c>
    </row>
    <row r="47" spans="1:16" s="98" customFormat="1" ht="15.05" customHeight="1">
      <c r="A47" s="103">
        <v>1951</v>
      </c>
      <c r="B47" s="454">
        <f>avgprinc!BC40</f>
        <v>17333.1819178447</v>
      </c>
      <c r="C47" s="343">
        <f>avgprinc!BD40</f>
        <v>15782.825588067411</v>
      </c>
      <c r="D47" s="380"/>
      <c r="E47" s="340"/>
      <c r="F47" s="340"/>
      <c r="G47" s="95">
        <f>avgprinc!BH40</f>
        <v>26890.959835397425</v>
      </c>
      <c r="H47" s="566">
        <f>B47*0.9/'TA5'!B47</f>
        <v>0.61901693351580656</v>
      </c>
      <c r="I47" s="577">
        <f>C47*0.9/'TA5'!B47</f>
        <v>0.56364932555644287</v>
      </c>
      <c r="J47" s="478"/>
      <c r="K47" s="479"/>
      <c r="L47" s="478"/>
      <c r="M47" s="597">
        <f>G47*0.9/'TA5'!F47</f>
        <v>0.59692962671106553</v>
      </c>
      <c r="P47" s="575">
        <f>H47-'TA2'!B48</f>
        <v>0</v>
      </c>
    </row>
    <row r="48" spans="1:16" s="98" customFormat="1" ht="15.05" customHeight="1">
      <c r="A48" s="103">
        <v>1952</v>
      </c>
      <c r="B48" s="454">
        <f>avgprinc!BC41</f>
        <v>18136.834822055574</v>
      </c>
      <c r="C48" s="343">
        <f>avgprinc!BD41</f>
        <v>16488.694940613183</v>
      </c>
      <c r="D48" s="380"/>
      <c r="E48" s="340"/>
      <c r="F48" s="340"/>
      <c r="G48" s="95">
        <f>avgprinc!BH41</f>
        <v>28182.086485528016</v>
      </c>
      <c r="H48" s="566">
        <f>B48*0.9/'TA5'!B48</f>
        <v>0.63145309673438499</v>
      </c>
      <c r="I48" s="577">
        <f>C48*0.9/'TA5'!B48</f>
        <v>0.57407136269980841</v>
      </c>
      <c r="J48" s="478"/>
      <c r="K48" s="479"/>
      <c r="L48" s="478"/>
      <c r="M48" s="597">
        <f>G48*0.9/'TA5'!F48</f>
        <v>0.60887278301157022</v>
      </c>
      <c r="P48" s="575">
        <f>H48-'TA2'!B49</f>
        <v>0</v>
      </c>
    </row>
    <row r="49" spans="1:16" s="98" customFormat="1" ht="15.05" customHeight="1">
      <c r="A49" s="103">
        <v>1953</v>
      </c>
      <c r="B49" s="454">
        <f>avgprinc!BC42</f>
        <v>18971.350404534038</v>
      </c>
      <c r="C49" s="343">
        <f>avgprinc!BD42</f>
        <v>17253.653813073714</v>
      </c>
      <c r="D49" s="380"/>
      <c r="E49" s="340"/>
      <c r="F49" s="340"/>
      <c r="G49" s="95">
        <f>avgprinc!BH42</f>
        <v>29491.256171268375</v>
      </c>
      <c r="H49" s="566">
        <f>B49*0.9/'TA5'!B49</f>
        <v>0.64075662363056796</v>
      </c>
      <c r="I49" s="577">
        <f>C49*0.9/'TA5'!B49</f>
        <v>0.58274148791820402</v>
      </c>
      <c r="J49" s="478"/>
      <c r="K49" s="479"/>
      <c r="L49" s="478"/>
      <c r="M49" s="597">
        <f>G49*0.9/'TA5'!F49</f>
        <v>0.61789097223865208</v>
      </c>
      <c r="P49" s="575">
        <f>H49-'TA2'!B50</f>
        <v>0</v>
      </c>
    </row>
    <row r="50" spans="1:16" s="98" customFormat="1" ht="15.05" customHeight="1">
      <c r="A50" s="103">
        <v>1954</v>
      </c>
      <c r="B50" s="454">
        <f>avgprinc!BC43</f>
        <v>18469.169403591859</v>
      </c>
      <c r="C50" s="343">
        <f>avgprinc!BD43</f>
        <v>16834.010711209961</v>
      </c>
      <c r="D50" s="380"/>
      <c r="E50" s="340"/>
      <c r="F50" s="340"/>
      <c r="G50" s="95">
        <f>avgprinc!BH43</f>
        <v>28713.639944172555</v>
      </c>
      <c r="H50" s="566">
        <f>B50*0.9/'TA5'!B50</f>
        <v>0.63694193888969397</v>
      </c>
      <c r="I50" s="577">
        <f>C50*0.9/'TA5'!B50</f>
        <v>0.5805506023244712</v>
      </c>
      <c r="J50" s="478"/>
      <c r="K50" s="479"/>
      <c r="L50" s="478"/>
      <c r="M50" s="597">
        <f>G50*0.9/'TA5'!F50</f>
        <v>0.61453571210890667</v>
      </c>
      <c r="P50" s="575">
        <f>H50-'TA2'!B51</f>
        <v>0</v>
      </c>
    </row>
    <row r="51" spans="1:16" s="98" customFormat="1" ht="15.05" customHeight="1">
      <c r="A51" s="103">
        <v>1955</v>
      </c>
      <c r="B51" s="454">
        <f>avgprinc!BC44</f>
        <v>19538.91239721375</v>
      </c>
      <c r="C51" s="343">
        <f>avgprinc!BD44</f>
        <v>17842.213398252799</v>
      </c>
      <c r="D51" s="380"/>
      <c r="E51" s="340"/>
      <c r="F51" s="340"/>
      <c r="G51" s="95">
        <f>avgprinc!BH44</f>
        <v>30370.386812591878</v>
      </c>
      <c r="H51" s="566">
        <f>B51*0.9/'TA5'!B51</f>
        <v>0.629003541171689</v>
      </c>
      <c r="I51" s="577">
        <f>C51*0.9/'TA5'!B51</f>
        <v>0.57438281014261272</v>
      </c>
      <c r="J51" s="478"/>
      <c r="K51" s="479"/>
      <c r="L51" s="478"/>
      <c r="M51" s="597">
        <f>G51*0.9/'TA5'!F51</f>
        <v>0.60724054484964418</v>
      </c>
      <c r="P51" s="575">
        <f>H51-'TA2'!B52</f>
        <v>4.422622423838618E-8</v>
      </c>
    </row>
    <row r="52" spans="1:16" s="98" customFormat="1" ht="15.05" customHeight="1">
      <c r="A52" s="103">
        <v>1956</v>
      </c>
      <c r="B52" s="454">
        <f>avgprinc!BC45</f>
        <v>20192.512131069645</v>
      </c>
      <c r="C52" s="343">
        <f>avgprinc!BD45</f>
        <v>18430.003681901915</v>
      </c>
      <c r="D52" s="380"/>
      <c r="E52" s="340"/>
      <c r="F52" s="340"/>
      <c r="G52" s="95">
        <f>avgprinc!BH45</f>
        <v>31396.208609344518</v>
      </c>
      <c r="H52" s="566">
        <f>B52*0.9/'TA5'!B52</f>
        <v>0.63785253265602238</v>
      </c>
      <c r="I52" s="577">
        <f>C52*0.9/'TA5'!B52</f>
        <v>0.5821774155219106</v>
      </c>
      <c r="J52" s="478"/>
      <c r="K52" s="479"/>
      <c r="L52" s="478"/>
      <c r="M52" s="597">
        <f>G52*0.9/'TA5'!F52</f>
        <v>0.61592634301596549</v>
      </c>
      <c r="P52" s="575">
        <f>H52-'TA2'!B53</f>
        <v>-2.1585671139412455E-8</v>
      </c>
    </row>
    <row r="53" spans="1:16" s="98" customFormat="1" ht="15.05" customHeight="1">
      <c r="A53" s="103">
        <v>1957</v>
      </c>
      <c r="B53" s="454">
        <f>avgprinc!BC46</f>
        <v>20273.782494735555</v>
      </c>
      <c r="C53" s="343">
        <f>avgprinc!BD46</f>
        <v>18476.000582596858</v>
      </c>
      <c r="D53" s="380"/>
      <c r="E53" s="340"/>
      <c r="F53" s="340"/>
      <c r="G53" s="95">
        <f>avgprinc!BH46</f>
        <v>31491.374230272409</v>
      </c>
      <c r="H53" s="566">
        <f>B53*0.9/'TA5'!B53</f>
        <v>0.63920804308007306</v>
      </c>
      <c r="I53" s="577">
        <f>C53*0.9/'TA5'!B53</f>
        <v>0.58252613588089464</v>
      </c>
      <c r="J53" s="478"/>
      <c r="K53" s="479"/>
      <c r="L53" s="478"/>
      <c r="M53" s="597">
        <f>G53*0.9/'TA5'!F53</f>
        <v>0.61691294449548906</v>
      </c>
      <c r="P53" s="575">
        <f>H53-'TA2'!B54</f>
        <v>0</v>
      </c>
    </row>
    <row r="54" spans="1:16" s="98" customFormat="1" ht="15.05" customHeight="1">
      <c r="A54" s="103">
        <v>1958</v>
      </c>
      <c r="B54" s="454">
        <f>avgprinc!BC47</f>
        <v>19759.225311557304</v>
      </c>
      <c r="C54" s="343">
        <f>avgprinc!BD47</f>
        <v>18043.26190270892</v>
      </c>
      <c r="D54" s="380"/>
      <c r="E54" s="340"/>
      <c r="F54" s="340"/>
      <c r="G54" s="95">
        <f>avgprinc!BH47</f>
        <v>30689.021684095798</v>
      </c>
      <c r="H54" s="566">
        <f>B54*0.9/'TA5'!B54</f>
        <v>0.64083643210327679</v>
      </c>
      <c r="I54" s="577">
        <f>C54*0.9/'TA5'!B54</f>
        <v>0.58518385204473677</v>
      </c>
      <c r="J54" s="478"/>
      <c r="K54" s="479"/>
      <c r="L54" s="478"/>
      <c r="M54" s="597">
        <f>G54*0.9/'TA5'!F54</f>
        <v>0.61842997095586849</v>
      </c>
      <c r="P54" s="575">
        <f>H54-'TA2'!B55</f>
        <v>0</v>
      </c>
    </row>
    <row r="55" spans="1:16" s="98" customFormat="1" ht="15.05" customHeight="1">
      <c r="A55" s="102">
        <v>1959</v>
      </c>
      <c r="B55" s="455">
        <f>avgprinc!BC48</f>
        <v>20779.206351564844</v>
      </c>
      <c r="C55" s="342">
        <f>avgprinc!BD48</f>
        <v>18999.820334939184</v>
      </c>
      <c r="D55" s="381"/>
      <c r="E55" s="341"/>
      <c r="F55" s="341"/>
      <c r="G55" s="99">
        <f>avgprinc!BH48</f>
        <v>32470.579868328357</v>
      </c>
      <c r="H55" s="567">
        <f>B55*0.9/'TA5'!B55</f>
        <v>0.63487420215193147</v>
      </c>
      <c r="I55" s="578">
        <f>C55*0.9/'TA5'!B55</f>
        <v>0.58050801229307547</v>
      </c>
      <c r="J55" s="481"/>
      <c r="K55" s="482"/>
      <c r="L55" s="481"/>
      <c r="M55" s="598">
        <f>G55*0.9/'TA5'!F55</f>
        <v>0.61334271039236488</v>
      </c>
      <c r="P55" s="575">
        <f>H55-'TA2'!B56</f>
        <v>-2.1763193358559363E-8</v>
      </c>
    </row>
    <row r="56" spans="1:16">
      <c r="A56" s="78">
        <v>1960</v>
      </c>
      <c r="B56" s="454">
        <f>avgprinc!BC49</f>
        <v>21368.731785123895</v>
      </c>
      <c r="C56" s="343">
        <f>avgprinc!BD49</f>
        <v>19525.51141275925</v>
      </c>
      <c r="D56" s="380"/>
      <c r="E56" s="340"/>
      <c r="F56" s="340"/>
      <c r="G56" s="95">
        <f>avgprinc!BH49</f>
        <v>33451.686352814366</v>
      </c>
      <c r="H56" s="566">
        <f>B56*0.9/'TA5'!B56</f>
        <v>0.64101370074194586</v>
      </c>
      <c r="I56" s="577">
        <f>C56*0.9/'TA5'!B56</f>
        <v>0.58572125175370282</v>
      </c>
      <c r="J56" s="478"/>
      <c r="K56" s="479"/>
      <c r="L56" s="478"/>
      <c r="M56" s="597">
        <f>G56*0.9/'TA5'!F56</f>
        <v>0.61914646971105403</v>
      </c>
      <c r="P56" s="575">
        <f>H56-'TA2'!B57</f>
        <v>0</v>
      </c>
    </row>
    <row r="57" spans="1:16">
      <c r="A57" s="78">
        <v>1961</v>
      </c>
      <c r="B57" s="454">
        <f>avgprinc!BC50</f>
        <v>21590.973914205049</v>
      </c>
      <c r="C57" s="343">
        <f>avgprinc!BD50</f>
        <v>19773.821777754565</v>
      </c>
      <c r="D57" s="380"/>
      <c r="E57" s="340"/>
      <c r="F57" s="340"/>
      <c r="G57" s="95">
        <f>avgprinc!BH50</f>
        <v>33514.797715790934</v>
      </c>
      <c r="H57" s="566">
        <f>B57*0.9/'TA5'!B57</f>
        <v>0.63936382111594525</v>
      </c>
      <c r="I57" s="577">
        <f>C57*0.9/'TA5'!B57</f>
        <v>0.5855533103846251</v>
      </c>
      <c r="J57" s="478"/>
      <c r="K57" s="479"/>
      <c r="L57" s="478"/>
      <c r="M57" s="597">
        <f>G57*0.9/'TA5'!F57</f>
        <v>0.61778040918058374</v>
      </c>
      <c r="P57" s="575">
        <f>H57-'TA2'!B58</f>
        <v>0</v>
      </c>
    </row>
    <row r="58" spans="1:16">
      <c r="A58" s="78">
        <v>1962</v>
      </c>
      <c r="B58" s="456">
        <f>avgprinc!BC51</f>
        <v>22527.135530030246</v>
      </c>
      <c r="C58" s="344">
        <f>avgprinc!BD51</f>
        <v>20676.840482473461</v>
      </c>
      <c r="D58" s="382">
        <f>avgprinc!BE51</f>
        <v>24952.803289661566</v>
      </c>
      <c r="E58" s="558">
        <f>avgprinc!BF51</f>
        <v>33360.920793727739</v>
      </c>
      <c r="F58" s="558">
        <f>avgprinc!BG51</f>
        <v>10411.141894393344</v>
      </c>
      <c r="G58" s="92">
        <f>avgprinc!BH51</f>
        <v>34731.69840047833</v>
      </c>
      <c r="H58" s="568">
        <f>B58*0.9/'TA5'!B58</f>
        <v>0.6353069841861726</v>
      </c>
      <c r="I58" s="579">
        <f>C58*0.9/'TA5'!B58</f>
        <v>0.58312523365020763</v>
      </c>
      <c r="J58" s="585">
        <f>D58*0.9/'TA5'!C58</f>
        <v>0.67134839296340942</v>
      </c>
      <c r="K58" s="579">
        <f>E58*0.9/'TA5'!D58</f>
        <v>0.65444344282150269</v>
      </c>
      <c r="L58" s="585">
        <f>F58*0.9/'TA5'!E58</f>
        <v>0.50020557641983032</v>
      </c>
      <c r="M58" s="586">
        <f>G58*0.9/'TA5'!F58</f>
        <v>0.61459916830062855</v>
      </c>
      <c r="P58" s="575">
        <f>H58-'TA2'!B59</f>
        <v>0</v>
      </c>
    </row>
    <row r="59" spans="1:16">
      <c r="A59" s="78">
        <v>1963</v>
      </c>
      <c r="B59" s="457">
        <f>avgprinc!BC52</f>
        <v>23240.328621900066</v>
      </c>
      <c r="C59" s="345">
        <f>avgprinc!BD52</f>
        <v>21341.943093235001</v>
      </c>
      <c r="D59" s="380">
        <f>avgprinc!BE52</f>
        <v>25835.352860827261</v>
      </c>
      <c r="E59" s="560">
        <f>avgprinc!BF52</f>
        <v>34501.284890391689</v>
      </c>
      <c r="F59" s="560">
        <f>avgprinc!BG52</f>
        <v>10786.326011914742</v>
      </c>
      <c r="G59" s="73">
        <f>avgprinc!BH52</f>
        <v>35688.02191269592</v>
      </c>
      <c r="H59" s="569">
        <f>B59*0.9/'TA5'!B59</f>
        <v>0.63389547169208527</v>
      </c>
      <c r="I59" s="580">
        <f>C59*0.9/'TA5'!B59</f>
        <v>0.58211573958396912</v>
      </c>
      <c r="J59" s="587">
        <f>D59*0.9/'TA5'!C59</f>
        <v>0.67013100989615126</v>
      </c>
      <c r="K59" s="580">
        <f>E59*0.9/'TA5'!D59</f>
        <v>0.65314304850804072</v>
      </c>
      <c r="L59" s="587">
        <f>F59*0.9/'TA5'!E59</f>
        <v>0.49837109703013899</v>
      </c>
      <c r="M59" s="588">
        <f>G59*0.9/'TA5'!F59</f>
        <v>0.61286208033561695</v>
      </c>
      <c r="P59" s="575">
        <f>H59-'TA2'!B60</f>
        <v>0</v>
      </c>
    </row>
    <row r="60" spans="1:16">
      <c r="A60" s="78">
        <v>1964</v>
      </c>
      <c r="B60" s="457">
        <f>avgprinc!BC53</f>
        <v>24135.118278252721</v>
      </c>
      <c r="C60" s="345">
        <f>avgprinc!BD53</f>
        <v>22174.582870980401</v>
      </c>
      <c r="D60" s="380">
        <f>avgprinc!BE53</f>
        <v>26717.902431992956</v>
      </c>
      <c r="E60" s="560">
        <f>avgprinc!BF53</f>
        <v>35641.648987055647</v>
      </c>
      <c r="F60" s="560">
        <f>avgprinc!BG53</f>
        <v>11161.510129436141</v>
      </c>
      <c r="G60" s="73">
        <f>avgprinc!BH53</f>
        <v>36950.224671105694</v>
      </c>
      <c r="H60" s="569">
        <f>B60*0.9/'TA5'!B60</f>
        <v>0.63248395919799827</v>
      </c>
      <c r="I60" s="580">
        <f>C60*0.9/'TA5'!B60</f>
        <v>0.58110624551773082</v>
      </c>
      <c r="J60" s="587">
        <f>D60*0.9/'TA5'!C60</f>
        <v>0.66899803280830383</v>
      </c>
      <c r="K60" s="580">
        <f>E60*0.9/'TA5'!D60</f>
        <v>0.65193054080009449</v>
      </c>
      <c r="L60" s="587">
        <f>F60*0.9/'TA5'!E60</f>
        <v>0.49667203426361078</v>
      </c>
      <c r="M60" s="588">
        <f>G60*0.9/'TA5'!F60</f>
        <v>0.61112499237060547</v>
      </c>
      <c r="P60" s="575">
        <f>H60-'TA2'!B61</f>
        <v>0</v>
      </c>
    </row>
    <row r="61" spans="1:16">
      <c r="A61" s="78">
        <v>1965</v>
      </c>
      <c r="B61" s="457">
        <f>avgprinc!BC54</f>
        <v>25524.393450896794</v>
      </c>
      <c r="C61" s="345">
        <f>avgprinc!BD54</f>
        <v>23488.292356745256</v>
      </c>
      <c r="D61" s="380">
        <f>avgprinc!BE54</f>
        <v>28244.066923307932</v>
      </c>
      <c r="E61" s="560">
        <f>avgprinc!BF54</f>
        <v>37774.84802316493</v>
      </c>
      <c r="F61" s="560">
        <f>avgprinc!BG54</f>
        <v>11744.545017413855</v>
      </c>
      <c r="G61" s="73">
        <f>avgprinc!BH54</f>
        <v>38999.175632912971</v>
      </c>
      <c r="H61" s="569">
        <f>B61*0.9/'TA5'!B61</f>
        <v>0.63591815531253804</v>
      </c>
      <c r="I61" s="580">
        <f>C61*0.9/'TA5'!B61</f>
        <v>0.58519046008586872</v>
      </c>
      <c r="J61" s="587">
        <f>D61*0.9/'TA5'!C61</f>
        <v>0.67235926339021468</v>
      </c>
      <c r="K61" s="580">
        <f>E61*0.9/'TA5'!D61</f>
        <v>0.65654010305233268</v>
      </c>
      <c r="L61" s="587">
        <f>F61*0.9/'TA5'!E61</f>
        <v>0.49989161564786</v>
      </c>
      <c r="M61" s="588">
        <f>G61*0.9/'TA5'!F61</f>
        <v>0.61425510048866272</v>
      </c>
      <c r="P61" s="575">
        <f>H61-'TA2'!B62</f>
        <v>0</v>
      </c>
    </row>
    <row r="62" spans="1:16">
      <c r="A62" s="78">
        <v>1966</v>
      </c>
      <c r="B62" s="457">
        <f>avgprinc!BC55</f>
        <v>26851.500810451489</v>
      </c>
      <c r="C62" s="345">
        <f>avgprinc!BD55</f>
        <v>24748.34004869582</v>
      </c>
      <c r="D62" s="380">
        <f>avgprinc!BE55</f>
        <v>29770.231414622911</v>
      </c>
      <c r="E62" s="560">
        <f>avgprinc!BF55</f>
        <v>39908.04705927422</v>
      </c>
      <c r="F62" s="560">
        <f>avgprinc!BG55</f>
        <v>12327.579905391569</v>
      </c>
      <c r="G62" s="73">
        <f>avgprinc!BH55</f>
        <v>40892.892265775117</v>
      </c>
      <c r="H62" s="569">
        <f>B62*0.9/'TA5'!B62</f>
        <v>0.63935235142707825</v>
      </c>
      <c r="I62" s="580">
        <f>C62*0.9/'TA5'!B62</f>
        <v>0.58927467465400685</v>
      </c>
      <c r="J62" s="587">
        <f>D62*0.9/'TA5'!C62</f>
        <v>0.67540475726127636</v>
      </c>
      <c r="K62" s="580">
        <f>E62*0.9/'TA5'!D62</f>
        <v>0.66071233153343201</v>
      </c>
      <c r="L62" s="587">
        <f>F62*0.9/'TA5'!E62</f>
        <v>0.50284287333488475</v>
      </c>
      <c r="M62" s="588">
        <f>G62*0.9/'TA5'!F62</f>
        <v>0.61738520860671997</v>
      </c>
      <c r="P62" s="575">
        <f>H62-'TA2'!B63</f>
        <v>0</v>
      </c>
    </row>
    <row r="63" spans="1:16">
      <c r="A63" s="78">
        <v>1967</v>
      </c>
      <c r="B63" s="457">
        <f>avgprinc!BC56</f>
        <v>27399.904859617858</v>
      </c>
      <c r="C63" s="345">
        <f>avgprinc!BD56</f>
        <v>25292.050636708569</v>
      </c>
      <c r="D63" s="380">
        <f>avgprinc!BE56</f>
        <v>30496.571546354273</v>
      </c>
      <c r="E63" s="560">
        <f>avgprinc!BF56</f>
        <v>39588.905151600171</v>
      </c>
      <c r="F63" s="560">
        <f>avgprinc!BG56</f>
        <v>13507.777926133556</v>
      </c>
      <c r="G63" s="73">
        <f>avgprinc!BH56</f>
        <v>41628.161886659364</v>
      </c>
      <c r="H63" s="570">
        <f>B63*0.9/'TA5'!B63</f>
        <v>0.64351017028093327</v>
      </c>
      <c r="I63" s="581">
        <f>C63*0.9/'TA5'!B63</f>
        <v>0.59400541335344303</v>
      </c>
      <c r="J63" s="587">
        <f>D63*0.9/'TA5'!C63</f>
        <v>0.67608674615621556</v>
      </c>
      <c r="K63" s="580">
        <f>E63*0.9/'TA5'!D63</f>
        <v>0.65756308287382126</v>
      </c>
      <c r="L63" s="587">
        <f>F63*0.9/'TA5'!E63</f>
        <v>0.52427642047405232</v>
      </c>
      <c r="M63" s="588">
        <f>G63*0.9/'TA5'!F63</f>
        <v>0.62037368863821019</v>
      </c>
      <c r="P63" s="575">
        <f>H63-'TA2'!B64</f>
        <v>0</v>
      </c>
    </row>
    <row r="64" spans="1:16">
      <c r="A64" s="78">
        <v>1968</v>
      </c>
      <c r="B64" s="457">
        <f>avgprinc!BC57</f>
        <v>28375.593516071505</v>
      </c>
      <c r="C64" s="345">
        <f>avgprinc!BD57</f>
        <v>26177.092799753264</v>
      </c>
      <c r="D64" s="380">
        <f>avgprinc!BE57</f>
        <v>31475.852599130008</v>
      </c>
      <c r="E64" s="560">
        <f>avgprinc!BF57</f>
        <v>40681.38587159547</v>
      </c>
      <c r="F64" s="560">
        <f>avgprinc!BG57</f>
        <v>14101.306433986918</v>
      </c>
      <c r="G64" s="73">
        <f>avgprinc!BH57</f>
        <v>43397.824644079104</v>
      </c>
      <c r="H64" s="570">
        <f>B64*0.9/'TA5'!B64</f>
        <v>0.64748327620327462</v>
      </c>
      <c r="I64" s="581">
        <f>C64*0.9/'TA5'!B64</f>
        <v>0.59731719084084034</v>
      </c>
      <c r="J64" s="587">
        <f>D64*0.9/'TA5'!C64</f>
        <v>0.67831128649413586</v>
      </c>
      <c r="K64" s="580">
        <f>E64*0.9/'TA5'!D64</f>
        <v>0.65807105414569367</v>
      </c>
      <c r="L64" s="587">
        <f>F64*0.9/'TA5'!E64</f>
        <v>0.53357347473502148</v>
      </c>
      <c r="M64" s="588">
        <f>G64*0.9/'TA5'!F64</f>
        <v>0.62466863356530677</v>
      </c>
      <c r="P64" s="575">
        <f>H64-'TA2'!B65</f>
        <v>0</v>
      </c>
    </row>
    <row r="65" spans="1:16">
      <c r="A65" s="83">
        <v>1969</v>
      </c>
      <c r="B65" s="458">
        <f>avgprinc!BC58</f>
        <v>29146.196717914125</v>
      </c>
      <c r="C65" s="346">
        <f>avgprinc!BD58</f>
        <v>26834.065264628083</v>
      </c>
      <c r="D65" s="381">
        <f>avgprinc!BE58</f>
        <v>32306.652732488044</v>
      </c>
      <c r="E65" s="562">
        <f>avgprinc!BF58</f>
        <v>41779.228362405658</v>
      </c>
      <c r="F65" s="562">
        <f>avgprinc!BG58</f>
        <v>14539.068167575009</v>
      </c>
      <c r="G65" s="79">
        <f>avgprinc!BH58</f>
        <v>44795.147431033249</v>
      </c>
      <c r="H65" s="571">
        <f>B65*0.9/'TA5'!B65</f>
        <v>0.65636866213753831</v>
      </c>
      <c r="I65" s="582">
        <f>C65*0.9/'TA5'!B65</f>
        <v>0.60429975437000405</v>
      </c>
      <c r="J65" s="589">
        <f>D65*0.9/'TA5'!C65</f>
        <v>0.68633478833362471</v>
      </c>
      <c r="K65" s="583">
        <f>E65*0.9/'TA5'!D65</f>
        <v>0.66434412775561213</v>
      </c>
      <c r="L65" s="589">
        <f>F65*0.9/'TA5'!E65</f>
        <v>0.54438940342515707</v>
      </c>
      <c r="M65" s="590">
        <f>G65*0.9/'TA5'!F65</f>
        <v>0.63403900107368838</v>
      </c>
      <c r="P65" s="575">
        <f>H65-'TA2'!B66</f>
        <v>0</v>
      </c>
    </row>
    <row r="66" spans="1:16">
      <c r="A66" s="78">
        <v>1970</v>
      </c>
      <c r="B66" s="457">
        <f>avgprinc!BC59</f>
        <v>28531.862177384723</v>
      </c>
      <c r="C66" s="345">
        <f>avgprinc!BD59</f>
        <v>26243.152759323897</v>
      </c>
      <c r="D66" s="380">
        <f>avgprinc!BE59</f>
        <v>31579.014786159587</v>
      </c>
      <c r="E66" s="560">
        <f>avgprinc!BF59</f>
        <v>40776.632936865208</v>
      </c>
      <c r="F66" s="560">
        <f>avgprinc!BG59</f>
        <v>14160.655650300449</v>
      </c>
      <c r="G66" s="73">
        <f>avgprinc!BH59</f>
        <v>43939.910074478932</v>
      </c>
      <c r="H66" s="570">
        <f>B66*0.9/'TA5'!B66</f>
        <v>0.65859573066700239</v>
      </c>
      <c r="I66" s="581">
        <f>C66*0.9/'TA5'!B66</f>
        <v>0.60576587182004005</v>
      </c>
      <c r="J66" s="587">
        <f>D66*0.9/'TA5'!C66</f>
        <v>0.68889900285284977</v>
      </c>
      <c r="K66" s="580">
        <f>E66*0.9/'TA5'!D66</f>
        <v>0.66486909135710437</v>
      </c>
      <c r="L66" s="587">
        <f>F66*0.9/'TA5'!E66</f>
        <v>0.54792696400545526</v>
      </c>
      <c r="M66" s="588">
        <f>G66*0.9/'TA5'!F66</f>
        <v>0.63588685949798673</v>
      </c>
      <c r="P66" s="575">
        <f>H66-'TA2'!B67</f>
        <v>0</v>
      </c>
    </row>
    <row r="67" spans="1:16">
      <c r="A67" s="78">
        <v>1971</v>
      </c>
      <c r="B67" s="457">
        <f>avgprinc!BC60</f>
        <v>28530.817733479809</v>
      </c>
      <c r="C67" s="345">
        <f>avgprinc!BD60</f>
        <v>26250.692367248288</v>
      </c>
      <c r="D67" s="380">
        <f>avgprinc!BE60</f>
        <v>31696.79033107631</v>
      </c>
      <c r="E67" s="560">
        <f>avgprinc!BF60</f>
        <v>40648.676021250263</v>
      </c>
      <c r="F67" s="560">
        <f>avgprinc!BG60</f>
        <v>14337.9137247874</v>
      </c>
      <c r="G67" s="73">
        <f>avgprinc!BH60</f>
        <v>43912.682667925852</v>
      </c>
      <c r="H67" s="570">
        <f>B67*0.9/'TA5'!B67</f>
        <v>0.65525921180960722</v>
      </c>
      <c r="I67" s="581">
        <f>C67*0.9/'TA5'!B67</f>
        <v>0.60289221818675287</v>
      </c>
      <c r="J67" s="587">
        <f>D67*0.9/'TA5'!C67</f>
        <v>0.68600383956800215</v>
      </c>
      <c r="K67" s="580">
        <f>E67*0.9/'TA5'!D67</f>
        <v>0.66150735106202763</v>
      </c>
      <c r="L67" s="587">
        <f>F67*0.9/'TA5'!E67</f>
        <v>0.54802530299639329</v>
      </c>
      <c r="M67" s="588">
        <f>G67*0.9/'TA5'!F67</f>
        <v>0.63221023519872677</v>
      </c>
      <c r="P67" s="575">
        <f>H67-'TA2'!B68</f>
        <v>0</v>
      </c>
    </row>
    <row r="68" spans="1:16">
      <c r="A68" s="78">
        <v>1972</v>
      </c>
      <c r="B68" s="457">
        <f>avgprinc!BC61</f>
        <v>29464.332057221221</v>
      </c>
      <c r="C68" s="345">
        <f>avgprinc!BD61</f>
        <v>27170.950715558069</v>
      </c>
      <c r="D68" s="380">
        <f>avgprinc!BE61</f>
        <v>32657.773934255802</v>
      </c>
      <c r="E68" s="560">
        <f>avgprinc!BF61</f>
        <v>41924.114393829987</v>
      </c>
      <c r="F68" s="560">
        <f>avgprinc!BG61</f>
        <v>15077.586183189387</v>
      </c>
      <c r="G68" s="73">
        <f>avgprinc!BH61</f>
        <v>45261.236288591608</v>
      </c>
      <c r="H68" s="570">
        <f>B68*0.9/'TA5'!B68</f>
        <v>0.65287515271484153</v>
      </c>
      <c r="I68" s="581">
        <f>C68*0.9/'TA5'!B68</f>
        <v>0.60205806000885775</v>
      </c>
      <c r="J68" s="587">
        <f>D68*0.9/'TA5'!C68</f>
        <v>0.68348017473908851</v>
      </c>
      <c r="K68" s="580">
        <f>E68*0.9/'TA5'!D68</f>
        <v>0.65946135244303139</v>
      </c>
      <c r="L68" s="587">
        <f>F68*0.9/'TA5'!E68</f>
        <v>0.54935320290678646</v>
      </c>
      <c r="M68" s="588">
        <f>G68*0.9/'TA5'!F68</f>
        <v>0.63008098562568204</v>
      </c>
      <c r="P68" s="575">
        <f>H68-'TA2'!B69</f>
        <v>0</v>
      </c>
    </row>
    <row r="69" spans="1:16">
      <c r="A69" s="78">
        <v>1973</v>
      </c>
      <c r="B69" s="457">
        <f>avgprinc!BC62</f>
        <v>30707.719074367396</v>
      </c>
      <c r="C69" s="345">
        <f>avgprinc!BD62</f>
        <v>28333.174397339404</v>
      </c>
      <c r="D69" s="380">
        <f>avgprinc!BE62</f>
        <v>34134.490078098948</v>
      </c>
      <c r="E69" s="560">
        <f>avgprinc!BF62</f>
        <v>43825.178126576509</v>
      </c>
      <c r="F69" s="560">
        <f>avgprinc!BG62</f>
        <v>15776.853102100262</v>
      </c>
      <c r="G69" s="73">
        <f>avgprinc!BH62</f>
        <v>46991.473855273369</v>
      </c>
      <c r="H69" s="570">
        <f>B69*0.9/'TA5'!B69</f>
        <v>0.65309462633922521</v>
      </c>
      <c r="I69" s="581">
        <f>C69*0.9/'TA5'!B69</f>
        <v>0.60259258921905723</v>
      </c>
      <c r="J69" s="587">
        <f>D69*0.9/'TA5'!C69</f>
        <v>0.68386960064344771</v>
      </c>
      <c r="K69" s="580">
        <f>E69*0.9/'TA5'!D69</f>
        <v>0.658170283639265</v>
      </c>
      <c r="L69" s="587">
        <f>F69*0.9/'TA5'!E69</f>
        <v>0.554963161728665</v>
      </c>
      <c r="M69" s="588">
        <f>G69*0.9/'TA5'!F69</f>
        <v>0.62952734967075219</v>
      </c>
      <c r="P69" s="575">
        <f>H69-'TA2'!B70</f>
        <v>0</v>
      </c>
    </row>
    <row r="70" spans="1:16">
      <c r="A70" s="78">
        <v>1974</v>
      </c>
      <c r="B70" s="457">
        <f>avgprinc!BC63</f>
        <v>29977.768123337853</v>
      </c>
      <c r="C70" s="345">
        <f>avgprinc!BD63</f>
        <v>27657.443441916446</v>
      </c>
      <c r="D70" s="380">
        <f>avgprinc!BE63</f>
        <v>33415.63977668633</v>
      </c>
      <c r="E70" s="560">
        <f>avgprinc!BF63</f>
        <v>42514.801387170541</v>
      </c>
      <c r="F70" s="560">
        <f>avgprinc!BG63</f>
        <v>15674.311253120075</v>
      </c>
      <c r="G70" s="73">
        <f>avgprinc!BH63</f>
        <v>45648.751084946853</v>
      </c>
      <c r="H70" s="570">
        <f>B70*0.9/'TA5'!B70</f>
        <v>0.65626963398653959</v>
      </c>
      <c r="I70" s="581">
        <f>C70*0.9/'TA5'!B70</f>
        <v>0.6054733697969823</v>
      </c>
      <c r="J70" s="587">
        <f>D70*0.9/'TA5'!C70</f>
        <v>0.68556439140184011</v>
      </c>
      <c r="K70" s="580">
        <f>E70*0.9/'TA5'!D70</f>
        <v>0.65715038796361125</v>
      </c>
      <c r="L70" s="587">
        <f>F70*0.9/'TA5'!E70</f>
        <v>0.56727540249175945</v>
      </c>
      <c r="M70" s="588">
        <f>G70*0.9/'TA5'!F70</f>
        <v>0.63175515567263563</v>
      </c>
      <c r="P70" s="575">
        <f>H70-'TA2'!B71</f>
        <v>0</v>
      </c>
    </row>
    <row r="71" spans="1:16">
      <c r="A71" s="78">
        <v>1975</v>
      </c>
      <c r="B71" s="457">
        <f>avgprinc!BC64</f>
        <v>28949.457444349566</v>
      </c>
      <c r="C71" s="345">
        <f>avgprinc!BD64</f>
        <v>26757.888459024998</v>
      </c>
      <c r="D71" s="380">
        <f>avgprinc!BE64</f>
        <v>31878.630429444194</v>
      </c>
      <c r="E71" s="560">
        <f>avgprinc!BF64</f>
        <v>40144.915574517501</v>
      </c>
      <c r="F71" s="560">
        <f>avgprinc!BG64</f>
        <v>15832.98827331378</v>
      </c>
      <c r="G71" s="73">
        <f>avgprinc!BH64</f>
        <v>43955.922417883448</v>
      </c>
      <c r="H71" s="570">
        <f>B71*0.9/'TA5'!B71</f>
        <v>0.65478932713915594</v>
      </c>
      <c r="I71" s="581">
        <f>C71*0.9/'TA5'!B71</f>
        <v>0.60521962504583382</v>
      </c>
      <c r="J71" s="587">
        <f>D71*0.9/'TA5'!C71</f>
        <v>0.68223139459576032</v>
      </c>
      <c r="K71" s="580">
        <f>E71*0.9/'TA5'!D71</f>
        <v>0.6536209583781557</v>
      </c>
      <c r="L71" s="587">
        <f>F71*0.9/'TA5'!E71</f>
        <v>0.57221951274709681</v>
      </c>
      <c r="M71" s="588">
        <f>G71*0.9/'TA5'!F71</f>
        <v>0.62975738504280809</v>
      </c>
      <c r="P71" s="575">
        <f>H71-'TA2'!B72</f>
        <v>0</v>
      </c>
    </row>
    <row r="72" spans="1:16">
      <c r="A72" s="78">
        <v>1976</v>
      </c>
      <c r="B72" s="457">
        <f>avgprinc!BC65</f>
        <v>29963.603507315132</v>
      </c>
      <c r="C72" s="345">
        <f>avgprinc!BD65</f>
        <v>27743.445842916815</v>
      </c>
      <c r="D72" s="380">
        <f>avgprinc!BE65</f>
        <v>33041.790937173762</v>
      </c>
      <c r="E72" s="560">
        <f>avgprinc!BF65</f>
        <v>41345.394139269636</v>
      </c>
      <c r="F72" s="560">
        <f>avgprinc!BG65</f>
        <v>16750.349974654036</v>
      </c>
      <c r="G72" s="73">
        <f>avgprinc!BH65</f>
        <v>45298.263624933388</v>
      </c>
      <c r="H72" s="570">
        <f>B72*0.9/'TA5'!B72</f>
        <v>0.65382564031941126</v>
      </c>
      <c r="I72" s="581">
        <f>C72*0.9/'TA5'!B72</f>
        <v>0.60538033212472453</v>
      </c>
      <c r="J72" s="587">
        <f>D72*0.9/'TA5'!C72</f>
        <v>0.68096234603396499</v>
      </c>
      <c r="K72" s="580">
        <f>E72*0.9/'TA5'!D72</f>
        <v>0.65215900541599592</v>
      </c>
      <c r="L72" s="587">
        <f>F72*0.9/'TA5'!E72</f>
        <v>0.57588155366141802</v>
      </c>
      <c r="M72" s="588">
        <f>G72*0.9/'TA5'!F72</f>
        <v>0.62844495738235651</v>
      </c>
      <c r="P72" s="575">
        <f>H72-'TA2'!B73</f>
        <v>0</v>
      </c>
    </row>
    <row r="73" spans="1:16">
      <c r="A73" s="78">
        <v>1977</v>
      </c>
      <c r="B73" s="457">
        <f>avgprinc!BC66</f>
        <v>30813.510130662482</v>
      </c>
      <c r="C73" s="345">
        <f>avgprinc!BD66</f>
        <v>28588.693320496739</v>
      </c>
      <c r="D73" s="380">
        <f>avgprinc!BE66</f>
        <v>33868.842213492193</v>
      </c>
      <c r="E73" s="560">
        <f>avgprinc!BF66</f>
        <v>42273.678468636994</v>
      </c>
      <c r="F73" s="560">
        <f>avgprinc!BG66</f>
        <v>17541.948442392433</v>
      </c>
      <c r="G73" s="73">
        <f>avgprinc!BH66</f>
        <v>46358.363388483929</v>
      </c>
      <c r="H73" s="570">
        <f>B73*0.9/'TA5'!B73</f>
        <v>0.65211141100491687</v>
      </c>
      <c r="I73" s="581">
        <f>C73*0.9/'TA5'!B73</f>
        <v>0.60502724489879955</v>
      </c>
      <c r="J73" s="587">
        <f>D73*0.9/'TA5'!C73</f>
        <v>0.67917061399338519</v>
      </c>
      <c r="K73" s="580">
        <f>E73*0.9/'TA5'!D73</f>
        <v>0.65034938603951542</v>
      </c>
      <c r="L73" s="587">
        <f>F73*0.9/'TA5'!E73</f>
        <v>0.57785974765111814</v>
      </c>
      <c r="M73" s="588">
        <f>G73*0.9/'TA5'!F73</f>
        <v>0.62637124648860976</v>
      </c>
      <c r="P73" s="575">
        <f>H73-'TA2'!B74</f>
        <v>0</v>
      </c>
    </row>
    <row r="74" spans="1:16">
      <c r="A74" s="78">
        <v>1978</v>
      </c>
      <c r="B74" s="457">
        <f>avgprinc!BC67</f>
        <v>31931.71036991708</v>
      </c>
      <c r="C74" s="345">
        <f>avgprinc!BD67</f>
        <v>29690.393221240058</v>
      </c>
      <c r="D74" s="380">
        <f>avgprinc!BE67</f>
        <v>35287.26906465982</v>
      </c>
      <c r="E74" s="560">
        <f>avgprinc!BF67</f>
        <v>43544.116731941387</v>
      </c>
      <c r="F74" s="560">
        <f>avgprinc!BG67</f>
        <v>18483.124947077202</v>
      </c>
      <c r="G74" s="73">
        <f>avgprinc!BH67</f>
        <v>47816.100456419961</v>
      </c>
      <c r="H74" s="570">
        <f>B74*0.9/'TA5'!B74</f>
        <v>0.65258923915765088</v>
      </c>
      <c r="I74" s="581">
        <f>C74*0.9/'TA5'!B74</f>
        <v>0.60678337922024816</v>
      </c>
      <c r="J74" s="587">
        <f>D74*0.9/'TA5'!C74</f>
        <v>0.67932485180824453</v>
      </c>
      <c r="K74" s="580">
        <f>E74*0.9/'TA5'!D74</f>
        <v>0.64932131208557375</v>
      </c>
      <c r="L74" s="587">
        <f>F74*0.9/'TA5'!E74</f>
        <v>0.58403392589164216</v>
      </c>
      <c r="M74" s="588">
        <f>G74*0.9/'TA5'!F74</f>
        <v>0.6263698369045354</v>
      </c>
      <c r="P74" s="575">
        <f>H74-'TA2'!B75</f>
        <v>0</v>
      </c>
    </row>
    <row r="75" spans="1:16">
      <c r="A75" s="83">
        <v>1979</v>
      </c>
      <c r="B75" s="458">
        <f>avgprinc!BC68</f>
        <v>32011.992916173618</v>
      </c>
      <c r="C75" s="346">
        <f>avgprinc!BD68</f>
        <v>29797.240947907023</v>
      </c>
      <c r="D75" s="381">
        <f>avgprinc!BE68</f>
        <v>35347.886370125176</v>
      </c>
      <c r="E75" s="562">
        <f>avgprinc!BF68</f>
        <v>42925.456010733746</v>
      </c>
      <c r="F75" s="562">
        <f>avgprinc!BG68</f>
        <v>18888.642205124564</v>
      </c>
      <c r="G75" s="79">
        <f>avgprinc!BH68</f>
        <v>47743.302354909494</v>
      </c>
      <c r="H75" s="572">
        <f>B75*0.9/'TA5'!B75</f>
        <v>0.65176323056221008</v>
      </c>
      <c r="I75" s="583">
        <f>C75*0.9/'TA5'!B75</f>
        <v>0.60667094588279724</v>
      </c>
      <c r="J75" s="589">
        <f>D75*0.9/'TA5'!C75</f>
        <v>0.67907661199569702</v>
      </c>
      <c r="K75" s="583">
        <f>E75*0.9/'TA5'!D75</f>
        <v>0.64527627825736988</v>
      </c>
      <c r="L75" s="589">
        <f>F75*0.9/'TA5'!E75</f>
        <v>0.58977517485618591</v>
      </c>
      <c r="M75" s="590">
        <f>G75*0.9/'TA5'!F75</f>
        <v>0.62546804547309898</v>
      </c>
      <c r="P75" s="575">
        <f>H75-'TA2'!B76</f>
        <v>0</v>
      </c>
    </row>
    <row r="76" spans="1:16">
      <c r="A76" s="78">
        <v>1980</v>
      </c>
      <c r="B76" s="457">
        <f>avgprinc!BC69</f>
        <v>31302.363196653067</v>
      </c>
      <c r="C76" s="345">
        <f>avgprinc!BD69</f>
        <v>29083.321256219926</v>
      </c>
      <c r="D76" s="380">
        <f>avgprinc!BE69</f>
        <v>34497.336674856415</v>
      </c>
      <c r="E76" s="560">
        <f>avgprinc!BF69</f>
        <v>41808.577800994783</v>
      </c>
      <c r="F76" s="560">
        <f>avgprinc!BG69</f>
        <v>18774.247618700436</v>
      </c>
      <c r="G76" s="73">
        <f>avgprinc!BH69</f>
        <v>46628.128166371891</v>
      </c>
      <c r="H76" s="569">
        <f>B76*0.9/'TA5'!B76</f>
        <v>0.6564556360244751</v>
      </c>
      <c r="I76" s="580">
        <f>C76*0.9/'TA5'!B76</f>
        <v>0.60991913080215443</v>
      </c>
      <c r="J76" s="587">
        <f>D76*0.9/'TA5'!C76</f>
        <v>0.68219086527824391</v>
      </c>
      <c r="K76" s="580">
        <f>E76*0.9/'TA5'!D76</f>
        <v>0.64629092812538158</v>
      </c>
      <c r="L76" s="587">
        <f>F76*0.9/'TA5'!E76</f>
        <v>0.6001049280166626</v>
      </c>
      <c r="M76" s="588">
        <f>G76*0.9/'TA5'!F76</f>
        <v>0.63023293018341076</v>
      </c>
      <c r="P76" s="575">
        <f>H76-'TA2'!B77</f>
        <v>0</v>
      </c>
    </row>
    <row r="77" spans="1:16">
      <c r="A77" s="78">
        <v>1981</v>
      </c>
      <c r="B77" s="457">
        <f>avgprinc!BC70</f>
        <v>31398.418489392341</v>
      </c>
      <c r="C77" s="345">
        <f>avgprinc!BD70</f>
        <v>29165.780906678585</v>
      </c>
      <c r="D77" s="380">
        <f>avgprinc!BE70</f>
        <v>34428.860989330795</v>
      </c>
      <c r="E77" s="560">
        <f>avgprinc!BF70</f>
        <v>41575.607568038962</v>
      </c>
      <c r="F77" s="560">
        <f>avgprinc!BG70</f>
        <v>19130.582208488806</v>
      </c>
      <c r="G77" s="73">
        <f>avgprinc!BH70</f>
        <v>46750.552433568701</v>
      </c>
      <c r="H77" s="569">
        <f>B77*0.9/'TA5'!B77</f>
        <v>0.65347033739089966</v>
      </c>
      <c r="I77" s="580">
        <f>C77*0.9/'TA5'!B77</f>
        <v>0.60700422525405884</v>
      </c>
      <c r="J77" s="587">
        <f>D77*0.9/'TA5'!C77</f>
        <v>0.67887535691261303</v>
      </c>
      <c r="K77" s="580">
        <f>E77*0.9/'TA5'!D77</f>
        <v>0.64287486672401439</v>
      </c>
      <c r="L77" s="587">
        <f>F77*0.9/'TA5'!E77</f>
        <v>0.59719395637512207</v>
      </c>
      <c r="M77" s="588">
        <f>G77*0.9/'TA5'!F77</f>
        <v>0.62764161825180043</v>
      </c>
      <c r="P77" s="575">
        <f>H77-'TA2'!B78</f>
        <v>0</v>
      </c>
    </row>
    <row r="78" spans="1:16">
      <c r="A78" s="78">
        <v>1982</v>
      </c>
      <c r="B78" s="457">
        <f>avgprinc!BC71</f>
        <v>30227.223159293066</v>
      </c>
      <c r="C78" s="345">
        <f>avgprinc!BD71</f>
        <v>27981.689453479539</v>
      </c>
      <c r="D78" s="380">
        <f>avgprinc!BE71</f>
        <v>33002.100235936916</v>
      </c>
      <c r="E78" s="560">
        <f>avgprinc!BF71</f>
        <v>39502.933768552197</v>
      </c>
      <c r="F78" s="560">
        <f>avgprinc!BG71</f>
        <v>18895.507660193845</v>
      </c>
      <c r="G78" s="73">
        <f>avgprinc!BH71</f>
        <v>44925.07273551196</v>
      </c>
      <c r="H78" s="569">
        <f>B78*0.9/'TA5'!B78</f>
        <v>0.65045994520187378</v>
      </c>
      <c r="I78" s="580">
        <f>C78*0.9/'TA5'!B78</f>
        <v>0.60213828086853027</v>
      </c>
      <c r="J78" s="587">
        <f>D78*0.9/'TA5'!C78</f>
        <v>0.67484104633331288</v>
      </c>
      <c r="K78" s="580">
        <f>E78*0.9/'TA5'!D78</f>
        <v>0.63441056013107311</v>
      </c>
      <c r="L78" s="587">
        <f>F78*0.9/'TA5'!E78</f>
        <v>0.59851160645484924</v>
      </c>
      <c r="M78" s="588">
        <f>G78*0.9/'TA5'!F78</f>
        <v>0.62422135472297668</v>
      </c>
      <c r="P78" s="575">
        <f>H78-'TA2'!B79</f>
        <v>0</v>
      </c>
    </row>
    <row r="79" spans="1:16">
      <c r="A79" s="78">
        <v>1983</v>
      </c>
      <c r="B79" s="457">
        <f>avgprinc!BC72</f>
        <v>30452.315242515069</v>
      </c>
      <c r="C79" s="345">
        <f>avgprinc!BD72</f>
        <v>28261.243053405105</v>
      </c>
      <c r="D79" s="380">
        <f>avgprinc!BE72</f>
        <v>33090.779899253597</v>
      </c>
      <c r="E79" s="560">
        <f>avgprinc!BF72</f>
        <v>39074.923351408368</v>
      </c>
      <c r="F79" s="560">
        <f>avgprinc!BG72</f>
        <v>19702.127332888311</v>
      </c>
      <c r="G79" s="73">
        <f>avgprinc!BH72</f>
        <v>45133.713558520118</v>
      </c>
      <c r="H79" s="569">
        <f>B79*0.9/'TA5'!B79</f>
        <v>0.64521718025207508</v>
      </c>
      <c r="I79" s="580">
        <f>C79*0.9/'TA5'!B79</f>
        <v>0.59879320859909047</v>
      </c>
      <c r="J79" s="587">
        <f>D79*0.9/'TA5'!C79</f>
        <v>0.66818490624427784</v>
      </c>
      <c r="K79" s="580">
        <f>E79*0.9/'TA5'!D79</f>
        <v>0.62688970565795887</v>
      </c>
      <c r="L79" s="587">
        <f>F79*0.9/'TA5'!E79</f>
        <v>0.59925282001495372</v>
      </c>
      <c r="M79" s="588">
        <f>G79*0.9/'TA5'!F79</f>
        <v>0.61871838569641113</v>
      </c>
      <c r="P79" s="575">
        <f>H79-'TA2'!B80</f>
        <v>0</v>
      </c>
    </row>
    <row r="80" spans="1:16">
      <c r="A80" s="78">
        <v>1984</v>
      </c>
      <c r="B80" s="457">
        <f>avgprinc!BC73</f>
        <v>32103.16234257352</v>
      </c>
      <c r="C80" s="345">
        <f>avgprinc!BD73</f>
        <v>29891.852485157</v>
      </c>
      <c r="D80" s="380">
        <f>avgprinc!BE73</f>
        <v>34816.198634244036</v>
      </c>
      <c r="E80" s="560">
        <f>avgprinc!BF73</f>
        <v>40994.200582656165</v>
      </c>
      <c r="F80" s="560">
        <f>avgprinc!BG73</f>
        <v>21030.094371921241</v>
      </c>
      <c r="G80" s="73">
        <f>avgprinc!BH73</f>
        <v>47481.118839196839</v>
      </c>
      <c r="H80" s="569">
        <f>B80*0.9/'TA5'!B80</f>
        <v>0.63767522573471058</v>
      </c>
      <c r="I80" s="580">
        <f>C80*0.9/'TA5'!B80</f>
        <v>0.59375128149986267</v>
      </c>
      <c r="J80" s="587">
        <f>D80*0.9/'TA5'!C80</f>
        <v>0.65994811058044434</v>
      </c>
      <c r="K80" s="580">
        <f>E80*0.9/'TA5'!D80</f>
        <v>0.62067389488220215</v>
      </c>
      <c r="L80" s="587">
        <f>F80*0.9/'TA5'!E80</f>
        <v>0.59458082914352428</v>
      </c>
      <c r="M80" s="588">
        <f>G80*0.9/'TA5'!F80</f>
        <v>0.61117377877235413</v>
      </c>
      <c r="P80" s="575">
        <f>H80-'TA2'!B81</f>
        <v>0</v>
      </c>
    </row>
    <row r="81" spans="1:16">
      <c r="A81" s="78">
        <v>1985</v>
      </c>
      <c r="B81" s="457">
        <f>avgprinc!BC74</f>
        <v>32660.396959390389</v>
      </c>
      <c r="C81" s="345">
        <f>avgprinc!BD74</f>
        <v>30436.0010953983</v>
      </c>
      <c r="D81" s="380">
        <f>avgprinc!BE74</f>
        <v>35386.061011961341</v>
      </c>
      <c r="E81" s="560">
        <f>avgprinc!BF74</f>
        <v>41768.872270067965</v>
      </c>
      <c r="F81" s="560">
        <f>avgprinc!BG74</f>
        <v>21398.279755891421</v>
      </c>
      <c r="G81" s="73">
        <f>avgprinc!BH74</f>
        <v>48140.34897027033</v>
      </c>
      <c r="H81" s="569">
        <f>B81*0.9/'TA5'!B81</f>
        <v>0.63776269555091847</v>
      </c>
      <c r="I81" s="580">
        <f>C81*0.9/'TA5'!B81</f>
        <v>0.59432670474052429</v>
      </c>
      <c r="J81" s="587">
        <f>D81*0.9/'TA5'!C81</f>
        <v>0.66043409705162059</v>
      </c>
      <c r="K81" s="580">
        <f>E81*0.9/'TA5'!D81</f>
        <v>0.61871111392974842</v>
      </c>
      <c r="L81" s="587">
        <f>F81*0.9/'TA5'!E81</f>
        <v>0.59983134269714355</v>
      </c>
      <c r="M81" s="588">
        <f>G81*0.9/'TA5'!F81</f>
        <v>0.61065003275871277</v>
      </c>
      <c r="P81" s="575">
        <f>H81-'TA2'!B82</f>
        <v>0</v>
      </c>
    </row>
    <row r="82" spans="1:16">
      <c r="A82" s="78">
        <v>1986</v>
      </c>
      <c r="B82" s="457">
        <f>avgprinc!BC75</f>
        <v>33014.421022231014</v>
      </c>
      <c r="C82" s="345">
        <f>avgprinc!BD75</f>
        <v>30766.726269305513</v>
      </c>
      <c r="D82" s="380">
        <f>avgprinc!BE75</f>
        <v>36097.606363695733</v>
      </c>
      <c r="E82" s="560">
        <f>avgprinc!BF75</f>
        <v>41987.075594400732</v>
      </c>
      <c r="F82" s="560">
        <f>avgprinc!BG75</f>
        <v>21932.185692942337</v>
      </c>
      <c r="G82" s="73">
        <f>avgprinc!BH75</f>
        <v>48397.005571208181</v>
      </c>
      <c r="H82" s="569">
        <f>B82*0.9/'TA5'!B82</f>
        <v>0.63900837302207947</v>
      </c>
      <c r="I82" s="580">
        <f>C82*0.9/'TA5'!B82</f>
        <v>0.59550327062606812</v>
      </c>
      <c r="J82" s="587">
        <f>D82*0.9/'TA5'!C82</f>
        <v>0.66026550531387329</v>
      </c>
      <c r="K82" s="580">
        <f>E82*0.9/'TA5'!D82</f>
        <v>0.61764734983444203</v>
      </c>
      <c r="L82" s="587">
        <f>F82*0.9/'TA5'!E82</f>
        <v>0.6045096516609193</v>
      </c>
      <c r="M82" s="588">
        <f>G82*0.9/'TA5'!F82</f>
        <v>0.61106213927268982</v>
      </c>
      <c r="P82" s="575">
        <f>H82-'TA2'!B83</f>
        <v>0</v>
      </c>
    </row>
    <row r="83" spans="1:16">
      <c r="A83" s="78">
        <v>1987</v>
      </c>
      <c r="B83" s="457">
        <f>avgprinc!BC76</f>
        <v>33498.437570056682</v>
      </c>
      <c r="C83" s="345">
        <f>avgprinc!BD76</f>
        <v>31270.096693347121</v>
      </c>
      <c r="D83" s="380">
        <f>avgprinc!BE76</f>
        <v>36885.738177673986</v>
      </c>
      <c r="E83" s="560">
        <f>avgprinc!BF76</f>
        <v>42476.615624151411</v>
      </c>
      <c r="F83" s="560">
        <f>avgprinc!BG76</f>
        <v>22431.437004863717</v>
      </c>
      <c r="G83" s="73">
        <f>avgprinc!BH76</f>
        <v>48798.530372623754</v>
      </c>
      <c r="H83" s="569">
        <f>B83*0.9/'TA5'!B83</f>
        <v>0.62932467460632313</v>
      </c>
      <c r="I83" s="580">
        <f>C83*0.9/'TA5'!B83</f>
        <v>0.58746153116226196</v>
      </c>
      <c r="J83" s="587">
        <f>D83*0.9/'TA5'!C83</f>
        <v>0.6517789065837859</v>
      </c>
      <c r="K83" s="580">
        <f>E83*0.9/'TA5'!D83</f>
        <v>0.60793128609657288</v>
      </c>
      <c r="L83" s="587">
        <f>F83*0.9/'TA5'!E83</f>
        <v>0.59744337201118469</v>
      </c>
      <c r="M83" s="588">
        <f>G83*0.9/'TA5'!F83</f>
        <v>0.60126495361328147</v>
      </c>
      <c r="P83" s="575">
        <f>H83-'TA2'!B84</f>
        <v>0</v>
      </c>
    </row>
    <row r="84" spans="1:16">
      <c r="A84" s="78">
        <v>1988</v>
      </c>
      <c r="B84" s="457">
        <f>avgprinc!BC77</f>
        <v>34117.226849595281</v>
      </c>
      <c r="C84" s="345">
        <f>avgprinc!BD77</f>
        <v>31960.912549393619</v>
      </c>
      <c r="D84" s="380">
        <f>avgprinc!BE77</f>
        <v>37704.798184575986</v>
      </c>
      <c r="E84" s="560">
        <f>avgprinc!BF77</f>
        <v>42944.684666616158</v>
      </c>
      <c r="F84" s="560">
        <f>avgprinc!BG77</f>
        <v>23185.078111133356</v>
      </c>
      <c r="G84" s="73">
        <f>avgprinc!BH77</f>
        <v>49245.997478418954</v>
      </c>
      <c r="H84" s="569">
        <f>B84*0.9/'TA5'!B84</f>
        <v>0.61509925127029419</v>
      </c>
      <c r="I84" s="580">
        <f>C84*0.9/'TA5'!B84</f>
        <v>0.57622307538986195</v>
      </c>
      <c r="J84" s="587">
        <f>D84*0.9/'TA5'!C84</f>
        <v>0.63797438144683838</v>
      </c>
      <c r="K84" s="580">
        <f>E84*0.9/'TA5'!D84</f>
        <v>0.59127214550971996</v>
      </c>
      <c r="L84" s="587">
        <f>F84*0.9/'TA5'!E84</f>
        <v>0.5909237265586853</v>
      </c>
      <c r="M84" s="588">
        <f>G84*0.9/'TA5'!F84</f>
        <v>0.58615931868553162</v>
      </c>
      <c r="P84" s="575">
        <f>H84-'TA2'!B85</f>
        <v>0</v>
      </c>
    </row>
    <row r="85" spans="1:16">
      <c r="A85" s="83">
        <v>1989</v>
      </c>
      <c r="B85" s="458">
        <f>avgprinc!BC78</f>
        <v>34743.381341022781</v>
      </c>
      <c r="C85" s="346">
        <f>avgprinc!BD78</f>
        <v>32538.188232390487</v>
      </c>
      <c r="D85" s="381">
        <f>avgprinc!BE78</f>
        <v>38411.304339744172</v>
      </c>
      <c r="E85" s="562">
        <f>avgprinc!BF78</f>
        <v>43223.215741501401</v>
      </c>
      <c r="F85" s="562">
        <f>avgprinc!BG78</f>
        <v>23917.48463961669</v>
      </c>
      <c r="G85" s="79">
        <f>avgprinc!BH78</f>
        <v>49639.672465506534</v>
      </c>
      <c r="H85" s="572">
        <f>B85*0.9/'TA5'!B85</f>
        <v>0.61892133951187145</v>
      </c>
      <c r="I85" s="583">
        <f>C85*0.9/'TA5'!B85</f>
        <v>0.57963785529136658</v>
      </c>
      <c r="J85" s="589">
        <f>D85*0.9/'TA5'!C85</f>
        <v>0.64229148626327504</v>
      </c>
      <c r="K85" s="583">
        <f>E85*0.9/'TA5'!D85</f>
        <v>0.59410420060157787</v>
      </c>
      <c r="L85" s="589">
        <f>F85*0.9/'TA5'!E85</f>
        <v>0.59286978840827953</v>
      </c>
      <c r="M85" s="590">
        <f>G85*0.9/'TA5'!F85</f>
        <v>0.58845695853233326</v>
      </c>
      <c r="P85" s="575">
        <f>H85-'TA2'!B86</f>
        <v>0</v>
      </c>
    </row>
    <row r="86" spans="1:16">
      <c r="A86" s="78">
        <v>1990</v>
      </c>
      <c r="B86" s="457">
        <f>avgprinc!BC79</f>
        <v>34651.185425458141</v>
      </c>
      <c r="C86" s="345">
        <f>avgprinc!BD79</f>
        <v>32520.597001117287</v>
      </c>
      <c r="D86" s="380">
        <f>avgprinc!BE79</f>
        <v>38340.482140617794</v>
      </c>
      <c r="E86" s="560">
        <f>avgprinc!BF79</f>
        <v>42616.095840496026</v>
      </c>
      <c r="F86" s="560">
        <f>avgprinc!BG79</f>
        <v>24347.715201869003</v>
      </c>
      <c r="G86" s="73">
        <f>avgprinc!BH79</f>
        <v>49118.426931017908</v>
      </c>
      <c r="H86" s="569">
        <f>B86*0.9/'TA5'!B86</f>
        <v>0.61781662702560425</v>
      </c>
      <c r="I86" s="580">
        <f>C86*0.9/'TA5'!B86</f>
        <v>0.57982909679412842</v>
      </c>
      <c r="J86" s="587">
        <f>D86*0.9/'TA5'!C86</f>
        <v>0.64037290215492249</v>
      </c>
      <c r="K86" s="580">
        <f>E86*0.9/'TA5'!D86</f>
        <v>0.59074503183364868</v>
      </c>
      <c r="L86" s="587">
        <f>F86*0.9/'TA5'!E86</f>
        <v>0.5963861346244812</v>
      </c>
      <c r="M86" s="588">
        <f>G86*0.9/'TA5'!F86</f>
        <v>0.58639627695083618</v>
      </c>
      <c r="P86" s="575">
        <f>H86-'TA2'!B87</f>
        <v>0</v>
      </c>
    </row>
    <row r="87" spans="1:16">
      <c r="A87" s="78">
        <v>1991</v>
      </c>
      <c r="B87" s="457">
        <f>avgprinc!BC80</f>
        <v>33936.718961457642</v>
      </c>
      <c r="C87" s="345">
        <f>avgprinc!BD80</f>
        <v>31836.199726316769</v>
      </c>
      <c r="D87" s="380">
        <f>avgprinc!BE80</f>
        <v>37575.468563501119</v>
      </c>
      <c r="E87" s="560">
        <f>avgprinc!BF80</f>
        <v>41289.442175404271</v>
      </c>
      <c r="F87" s="560">
        <f>avgprinc!BG80</f>
        <v>24158.699900093914</v>
      </c>
      <c r="G87" s="73">
        <f>avgprinc!BH80</f>
        <v>48259.877784055061</v>
      </c>
      <c r="H87" s="569">
        <f>B87*0.9/'TA5'!B87</f>
        <v>0.61772942543029785</v>
      </c>
      <c r="I87" s="580">
        <f>C87*0.9/'TA5'!B87</f>
        <v>0.57949495315551769</v>
      </c>
      <c r="J87" s="587">
        <f>D87*0.9/'TA5'!C87</f>
        <v>0.64090660214424122</v>
      </c>
      <c r="K87" s="580">
        <f>E87*0.9/'TA5'!D87</f>
        <v>0.58904200792312622</v>
      </c>
      <c r="L87" s="587">
        <f>F87*0.9/'TA5'!E87</f>
        <v>0.59612417221069314</v>
      </c>
      <c r="M87" s="588">
        <f>G87*0.9/'TA5'!F87</f>
        <v>0.58682724833488464</v>
      </c>
      <c r="P87" s="575">
        <f>H87-'TA2'!B88</f>
        <v>0</v>
      </c>
    </row>
    <row r="88" spans="1:16">
      <c r="A88" s="78">
        <v>1992</v>
      </c>
      <c r="B88" s="457">
        <f>avgprinc!BC81</f>
        <v>33905.43928537373</v>
      </c>
      <c r="C88" s="345">
        <f>avgprinc!BD81</f>
        <v>31848.647568742879</v>
      </c>
      <c r="D88" s="380">
        <f>avgprinc!BE81</f>
        <v>37681.059405294363</v>
      </c>
      <c r="E88" s="560">
        <f>avgprinc!BF81</f>
        <v>41127.413275052633</v>
      </c>
      <c r="F88" s="560">
        <f>avgprinc!BG81</f>
        <v>24341.849534827772</v>
      </c>
      <c r="G88" s="73">
        <f>avgprinc!BH81</f>
        <v>48248.101226248844</v>
      </c>
      <c r="H88" s="569">
        <f>B88*0.9/'TA5'!B88</f>
        <v>0.6054481863975526</v>
      </c>
      <c r="I88" s="580">
        <f>C88*0.9/'TA5'!B88</f>
        <v>0.56872013211250305</v>
      </c>
      <c r="J88" s="587">
        <f>D88*0.9/'TA5'!C88</f>
        <v>0.62894695997238148</v>
      </c>
      <c r="K88" s="580">
        <f>E88*0.9/'TA5'!D88</f>
        <v>0.57591623067855835</v>
      </c>
      <c r="L88" s="587">
        <f>F88*0.9/'TA5'!E88</f>
        <v>0.58659711480140675</v>
      </c>
      <c r="M88" s="588">
        <f>G88*0.9/'TA5'!F88</f>
        <v>0.57524538040161133</v>
      </c>
      <c r="P88" s="575">
        <f>H88-'TA2'!B89</f>
        <v>0</v>
      </c>
    </row>
    <row r="89" spans="1:16">
      <c r="A89" s="78">
        <v>1993</v>
      </c>
      <c r="B89" s="457">
        <f>avgprinc!BC82</f>
        <v>34298.988777488928</v>
      </c>
      <c r="C89" s="345">
        <f>avgprinc!BD82</f>
        <v>32048.665288280248</v>
      </c>
      <c r="D89" s="380">
        <f>avgprinc!BE82</f>
        <v>38358.940343276947</v>
      </c>
      <c r="E89" s="560">
        <f>avgprinc!BF82</f>
        <v>41882.796483604376</v>
      </c>
      <c r="F89" s="560">
        <f>avgprinc!BG82</f>
        <v>24288.169251054747</v>
      </c>
      <c r="G89" s="73">
        <f>avgprinc!BH82</f>
        <v>48746.301084974773</v>
      </c>
      <c r="H89" s="569">
        <f>B89*0.9/'TA5'!B89</f>
        <v>0.60731950402259838</v>
      </c>
      <c r="I89" s="580">
        <f>C89*0.9/'TA5'!B89</f>
        <v>0.56747385859489441</v>
      </c>
      <c r="J89" s="587">
        <f>D89*0.9/'TA5'!C89</f>
        <v>0.63190153241157543</v>
      </c>
      <c r="K89" s="580">
        <f>E89*0.9/'TA5'!D89</f>
        <v>0.57670912146568287</v>
      </c>
      <c r="L89" s="587">
        <f>F89*0.9/'TA5'!E89</f>
        <v>0.5859403908252715</v>
      </c>
      <c r="M89" s="588">
        <f>G89*0.9/'TA5'!F89</f>
        <v>0.57636553049087536</v>
      </c>
      <c r="P89" s="575">
        <f>H89-'TA2'!B90</f>
        <v>0</v>
      </c>
    </row>
    <row r="90" spans="1:16">
      <c r="A90" s="78">
        <v>1994</v>
      </c>
      <c r="B90" s="457">
        <f>avgprinc!BC83</f>
        <v>35329.871365789528</v>
      </c>
      <c r="C90" s="345">
        <f>avgprinc!BD83</f>
        <v>32972.71560588602</v>
      </c>
      <c r="D90" s="380">
        <f>avgprinc!BE83</f>
        <v>39527.19561011091</v>
      </c>
      <c r="E90" s="560">
        <f>avgprinc!BF83</f>
        <v>43069.594220712454</v>
      </c>
      <c r="F90" s="560">
        <f>avgprinc!BG83</f>
        <v>24986.142965840438</v>
      </c>
      <c r="G90" s="73">
        <f>avgprinc!BH83</f>
        <v>50146.438044744042</v>
      </c>
      <c r="H90" s="569">
        <f>B90*0.9/'TA5'!B90</f>
        <v>0.60579279065132141</v>
      </c>
      <c r="I90" s="580">
        <f>C90*0.9/'TA5'!B90</f>
        <v>0.56537520885467529</v>
      </c>
      <c r="J90" s="587">
        <f>D90*0.9/'TA5'!C90</f>
        <v>0.63082751631736755</v>
      </c>
      <c r="K90" s="580">
        <f>E90*0.9/'TA5'!D90</f>
        <v>0.57529425621032715</v>
      </c>
      <c r="L90" s="587">
        <f>F90*0.9/'TA5'!E90</f>
        <v>0.58309534192085255</v>
      </c>
      <c r="M90" s="588">
        <f>G90*0.9/'TA5'!F90</f>
        <v>0.57424449920654297</v>
      </c>
      <c r="P90" s="575">
        <f>H90-'TA2'!B91</f>
        <v>0</v>
      </c>
    </row>
    <row r="91" spans="1:16">
      <c r="A91" s="78">
        <v>1995</v>
      </c>
      <c r="B91" s="457">
        <f>avgprinc!BC84</f>
        <v>35696.32935247822</v>
      </c>
      <c r="C91" s="345">
        <f>avgprinc!BD84</f>
        <v>33579.382554442498</v>
      </c>
      <c r="D91" s="380">
        <f>avgprinc!BE84</f>
        <v>39728.936772420901</v>
      </c>
      <c r="E91" s="560">
        <f>avgprinc!BF84</f>
        <v>43346.08484641237</v>
      </c>
      <c r="F91" s="560">
        <f>avgprinc!BG84</f>
        <v>25760.699381363094</v>
      </c>
      <c r="G91" s="73">
        <f>avgprinc!BH84</f>
        <v>50648.002665875254</v>
      </c>
      <c r="H91" s="569">
        <f>B91*0.9/'TA5'!B91</f>
        <v>0.59890407323837269</v>
      </c>
      <c r="I91" s="580">
        <f>C91*0.9/'TA5'!B91</f>
        <v>0.563386470079422</v>
      </c>
      <c r="J91" s="587">
        <f>D91*0.9/'TA5'!C91</f>
        <v>0.62310522794723511</v>
      </c>
      <c r="K91" s="580">
        <f>E91*0.9/'TA5'!D91</f>
        <v>0.57087877392768871</v>
      </c>
      <c r="L91" s="587">
        <f>F91*0.9/'TA5'!E91</f>
        <v>0.57962086796760559</v>
      </c>
      <c r="M91" s="588">
        <f>G91*0.9/'TA5'!F91</f>
        <v>0.56692656874656677</v>
      </c>
      <c r="P91" s="575">
        <f>H91-'TA2'!B92</f>
        <v>0</v>
      </c>
    </row>
    <row r="92" spans="1:16">
      <c r="A92" s="78">
        <v>1996</v>
      </c>
      <c r="B92" s="457">
        <f>avgprinc!BC85</f>
        <v>36302.681337064634</v>
      </c>
      <c r="C92" s="345">
        <f>avgprinc!BD85</f>
        <v>34206.209532038592</v>
      </c>
      <c r="D92" s="380">
        <f>avgprinc!BE85</f>
        <v>40408.576011424426</v>
      </c>
      <c r="E92" s="560">
        <f>avgprinc!BF85</f>
        <v>44113.507647732309</v>
      </c>
      <c r="F92" s="560">
        <f>avgprinc!BG85</f>
        <v>26272.129343845787</v>
      </c>
      <c r="G92" s="73">
        <f>avgprinc!BH85</f>
        <v>51410.900343155314</v>
      </c>
      <c r="H92" s="569">
        <f>B92*0.9/'TA5'!B92</f>
        <v>0.590445876121521</v>
      </c>
      <c r="I92" s="580">
        <f>C92*0.9/'TA5'!B92</f>
        <v>0.55634775757789623</v>
      </c>
      <c r="J92" s="587">
        <f>D92*0.9/'TA5'!C92</f>
        <v>0.61436858773231506</v>
      </c>
      <c r="K92" s="580">
        <f>E92*0.9/'TA5'!D92</f>
        <v>0.56252756714820862</v>
      </c>
      <c r="L92" s="587">
        <f>F92*0.9/'TA5'!E92</f>
        <v>0.57383689284324646</v>
      </c>
      <c r="M92" s="588">
        <f>G92*0.9/'TA5'!F92</f>
        <v>0.55896013975143422</v>
      </c>
      <c r="P92" s="575">
        <f>H92-'TA2'!B93</f>
        <v>0</v>
      </c>
    </row>
    <row r="93" spans="1:16">
      <c r="A93" s="78">
        <v>1997</v>
      </c>
      <c r="B93" s="457">
        <f>avgprinc!BC86</f>
        <v>37245.714942684761</v>
      </c>
      <c r="C93" s="345">
        <f>avgprinc!BD86</f>
        <v>35125.312743773917</v>
      </c>
      <c r="D93" s="380">
        <f>avgprinc!BE86</f>
        <v>41499.965904513512</v>
      </c>
      <c r="E93" s="560">
        <f>avgprinc!BF86</f>
        <v>45112.68797214848</v>
      </c>
      <c r="F93" s="560">
        <f>avgprinc!BG86</f>
        <v>27172.26265122012</v>
      </c>
      <c r="G93" s="73">
        <f>avgprinc!BH86</f>
        <v>52748.602902643652</v>
      </c>
      <c r="H93" s="569">
        <f>B93*0.9/'TA5'!B93</f>
        <v>0.58454644680023204</v>
      </c>
      <c r="I93" s="580">
        <f>C93*0.9/'TA5'!B93</f>
        <v>0.55126816034317017</v>
      </c>
      <c r="J93" s="587">
        <f>D93*0.9/'TA5'!C93</f>
        <v>0.60755240917205799</v>
      </c>
      <c r="K93" s="580">
        <f>E93*0.9/'TA5'!D93</f>
        <v>0.55559456348419189</v>
      </c>
      <c r="L93" s="587">
        <f>F93*0.9/'TA5'!E93</f>
        <v>0.57123687863349903</v>
      </c>
      <c r="M93" s="588">
        <f>G93*0.9/'TA5'!F93</f>
        <v>0.55386790633201599</v>
      </c>
      <c r="P93" s="575">
        <f>H93-'TA2'!B94</f>
        <v>0</v>
      </c>
    </row>
    <row r="94" spans="1:16">
      <c r="A94" s="78">
        <v>1998</v>
      </c>
      <c r="B94" s="457">
        <f>avgprinc!BC87</f>
        <v>38569.968306035749</v>
      </c>
      <c r="C94" s="345">
        <f>avgprinc!BD87</f>
        <v>36351.45285937607</v>
      </c>
      <c r="D94" s="380">
        <f>avgprinc!BE87</f>
        <v>43073.169030431134</v>
      </c>
      <c r="E94" s="560">
        <f>avgprinc!BF87</f>
        <v>46672.583071468405</v>
      </c>
      <c r="F94" s="560">
        <f>avgprinc!BG87</f>
        <v>28079.526161606638</v>
      </c>
      <c r="G94" s="73">
        <f>avgprinc!BH87</f>
        <v>54497.507602921796</v>
      </c>
      <c r="H94" s="569">
        <f>B94*0.9/'TA5'!B94</f>
        <v>0.58300366997718811</v>
      </c>
      <c r="I94" s="580">
        <f>C94*0.9/'TA5'!B94</f>
        <v>0.54946973919868458</v>
      </c>
      <c r="J94" s="587">
        <f>D94*0.9/'TA5'!C94</f>
        <v>0.6053099036216737</v>
      </c>
      <c r="K94" s="580">
        <f>E94*0.9/'TA5'!D94</f>
        <v>0.5522143542766571</v>
      </c>
      <c r="L94" s="587">
        <f>F94*0.9/'TA5'!E94</f>
        <v>0.5710054337978363</v>
      </c>
      <c r="M94" s="588">
        <f>G94*0.9/'TA5'!F94</f>
        <v>0.55167025327682506</v>
      </c>
      <c r="P94" s="575">
        <f>H94-'TA2'!B95</f>
        <v>0</v>
      </c>
    </row>
    <row r="95" spans="1:16">
      <c r="A95" s="83">
        <v>1999</v>
      </c>
      <c r="B95" s="458">
        <f>avgprinc!BC88</f>
        <v>39369.751909637358</v>
      </c>
      <c r="C95" s="346">
        <f>avgprinc!BD88</f>
        <v>37055.394882673863</v>
      </c>
      <c r="D95" s="381">
        <f>avgprinc!BE88</f>
        <v>44123.970405246946</v>
      </c>
      <c r="E95" s="562">
        <f>avgprinc!BF88</f>
        <v>48033.247250403889</v>
      </c>
      <c r="F95" s="562">
        <f>avgprinc!BG88</f>
        <v>28407.420574136431</v>
      </c>
      <c r="G95" s="79">
        <f>avgprinc!BH88</f>
        <v>55717.824252326405</v>
      </c>
      <c r="H95" s="572">
        <f>B95*0.9/'TA5'!B95</f>
        <v>0.57778176665306102</v>
      </c>
      <c r="I95" s="583">
        <f>C95*0.9/'TA5'!B95</f>
        <v>0.54381677508354176</v>
      </c>
      <c r="J95" s="589">
        <f>D95*0.9/'TA5'!C95</f>
        <v>0.59925803542137146</v>
      </c>
      <c r="K95" s="583">
        <f>E95*0.9/'TA5'!D95</f>
        <v>0.54610598087310791</v>
      </c>
      <c r="L95" s="589">
        <f>F95*0.9/'TA5'!E95</f>
        <v>0.56907933950424205</v>
      </c>
      <c r="M95" s="590">
        <f>G95*0.9/'TA5'!F95</f>
        <v>0.54679140448570251</v>
      </c>
      <c r="P95" s="575">
        <f>H95-'TA2'!B96</f>
        <v>0</v>
      </c>
    </row>
    <row r="96" spans="1:16">
      <c r="A96" s="88">
        <v>2000</v>
      </c>
      <c r="B96" s="459">
        <f>avgprinc!BC89</f>
        <v>40311.971769711701</v>
      </c>
      <c r="C96" s="347">
        <f>avgprinc!BD89</f>
        <v>37999.731444407866</v>
      </c>
      <c r="D96" s="383">
        <f>avgprinc!BE89</f>
        <v>45211.565193437928</v>
      </c>
      <c r="E96" s="564">
        <f>avgprinc!BF89</f>
        <v>48883.426478112124</v>
      </c>
      <c r="F96" s="564">
        <f>avgprinc!BG89</f>
        <v>29372.641174901306</v>
      </c>
      <c r="G96" s="85">
        <f>avgprinc!BH89</f>
        <v>56815.452413198473</v>
      </c>
      <c r="H96" s="573">
        <f>B96*0.9/'TA5'!B96</f>
        <v>0.5725022554397583</v>
      </c>
      <c r="I96" s="584">
        <f>C96*0.9/'TA5'!B96</f>
        <v>0.53966429829597462</v>
      </c>
      <c r="J96" s="591">
        <f>D96*0.9/'TA5'!C96</f>
        <v>0.59333467483520508</v>
      </c>
      <c r="K96" s="584">
        <f>E96*0.9/'TA5'!D96</f>
        <v>0.53825879096984863</v>
      </c>
      <c r="L96" s="591">
        <f>F96*0.9/'TA5'!E96</f>
        <v>0.56909686326980591</v>
      </c>
      <c r="M96" s="592">
        <f>G96*0.9/'TA5'!F96</f>
        <v>0.54168251156806957</v>
      </c>
      <c r="P96" s="575">
        <f>H96-'TA2'!B97</f>
        <v>0</v>
      </c>
    </row>
    <row r="97" spans="1:16">
      <c r="A97" s="78">
        <v>2001</v>
      </c>
      <c r="B97" s="457">
        <f>avgprinc!BC90</f>
        <v>40572.066728624501</v>
      </c>
      <c r="C97" s="345">
        <f>avgprinc!BD90</f>
        <v>38254.666497889586</v>
      </c>
      <c r="D97" s="380">
        <f>avgprinc!BE90</f>
        <v>45470.463979996006</v>
      </c>
      <c r="E97" s="560">
        <f>avgprinc!BF90</f>
        <v>48853.425419276558</v>
      </c>
      <c r="F97" s="560">
        <f>avgprinc!BG90</f>
        <v>29777.443100855144</v>
      </c>
      <c r="G97" s="73">
        <f>avgprinc!BH90</f>
        <v>56744.574234227199</v>
      </c>
      <c r="H97" s="569">
        <f>B97*0.9/'TA5'!B97</f>
        <v>0.57903924584388744</v>
      </c>
      <c r="I97" s="580">
        <f>C97*0.9/'TA5'!B97</f>
        <v>0.54596561193466187</v>
      </c>
      <c r="J97" s="587">
        <f>D97*0.9/'TA5'!C97</f>
        <v>0.60160762071609497</v>
      </c>
      <c r="K97" s="580">
        <f>E97*0.9/'TA5'!D97</f>
        <v>0.54611867666244507</v>
      </c>
      <c r="L97" s="587">
        <f>F97*0.9/'TA5'!E97</f>
        <v>0.57069894671440125</v>
      </c>
      <c r="M97" s="588">
        <f>G97*0.9/'TA5'!F97</f>
        <v>0.54767814278602611</v>
      </c>
      <c r="P97" s="575">
        <f>H97-'TA2'!B98</f>
        <v>0</v>
      </c>
    </row>
    <row r="98" spans="1:16">
      <c r="A98" s="78">
        <v>2002</v>
      </c>
      <c r="B98" s="457">
        <f>avgprinc!BC91</f>
        <v>40458.584875849694</v>
      </c>
      <c r="C98" s="345">
        <f>avgprinc!BD91</f>
        <v>38169.26805371567</v>
      </c>
      <c r="D98" s="380">
        <f>avgprinc!BE91</f>
        <v>45374.915175230839</v>
      </c>
      <c r="E98" s="560">
        <f>avgprinc!BF91</f>
        <v>48317.910228519351</v>
      </c>
      <c r="F98" s="560">
        <f>avgprinc!BG91</f>
        <v>30044.090595334219</v>
      </c>
      <c r="G98" s="73">
        <f>avgprinc!BH91</f>
        <v>56101.302415483085</v>
      </c>
      <c r="H98" s="569">
        <f>B98*0.9/'TA5'!B98</f>
        <v>0.5787283182144165</v>
      </c>
      <c r="I98" s="580">
        <f>C98*0.9/'TA5'!B98</f>
        <v>0.54598143696784973</v>
      </c>
      <c r="J98" s="587">
        <f>D98*0.9/'TA5'!C98</f>
        <v>0.60307234525680542</v>
      </c>
      <c r="K98" s="580">
        <f>E98*0.9/'TA5'!D98</f>
        <v>0.54711833596229553</v>
      </c>
      <c r="L98" s="587">
        <f>F98*0.9/'TA5'!E98</f>
        <v>0.56666427850723267</v>
      </c>
      <c r="M98" s="588">
        <f>G98*0.9/'TA5'!F98</f>
        <v>0.54619881510734547</v>
      </c>
      <c r="P98" s="575">
        <f>H98-'TA2'!B99</f>
        <v>0</v>
      </c>
    </row>
    <row r="99" spans="1:16">
      <c r="A99" s="78">
        <v>2003</v>
      </c>
      <c r="B99" s="457">
        <f>avgprinc!BC92</f>
        <v>40654.846229545627</v>
      </c>
      <c r="C99" s="345">
        <f>avgprinc!BD92</f>
        <v>38334.849385760936</v>
      </c>
      <c r="D99" s="380">
        <f>avgprinc!BE92</f>
        <v>45583.195235510284</v>
      </c>
      <c r="E99" s="560">
        <f>avgprinc!BF92</f>
        <v>48034.919061817491</v>
      </c>
      <c r="F99" s="560">
        <f>avgprinc!BG92</f>
        <v>30489.115562324841</v>
      </c>
      <c r="G99" s="73">
        <f>avgprinc!BH92</f>
        <v>56110.31268884876</v>
      </c>
      <c r="H99" s="569">
        <f>B99*0.9/'TA5'!B99</f>
        <v>0.57548782229423523</v>
      </c>
      <c r="I99" s="580">
        <f>C99*0.9/'TA5'!B99</f>
        <v>0.54264721274375916</v>
      </c>
      <c r="J99" s="587">
        <f>D99*0.9/'TA5'!C99</f>
        <v>0.60005235671997059</v>
      </c>
      <c r="K99" s="580">
        <f>E99*0.9/'TA5'!D99</f>
        <v>0.54238948225975037</v>
      </c>
      <c r="L99" s="587">
        <f>F99*0.9/'TA5'!E99</f>
        <v>0.56343096494674672</v>
      </c>
      <c r="M99" s="588">
        <f>G99*0.9/'TA5'!F99</f>
        <v>0.54211363196372986</v>
      </c>
      <c r="P99" s="575">
        <f>H99-'TA2'!B100</f>
        <v>0</v>
      </c>
    </row>
    <row r="100" spans="1:16">
      <c r="A100" s="78">
        <v>2004</v>
      </c>
      <c r="B100" s="457">
        <f>avgprinc!BC93</f>
        <v>41287.145038846917</v>
      </c>
      <c r="C100" s="345">
        <f>avgprinc!BD93</f>
        <v>38964.222651763615</v>
      </c>
      <c r="D100" s="380">
        <f>avgprinc!BE93</f>
        <v>46246.382784280438</v>
      </c>
      <c r="E100" s="560">
        <f>avgprinc!BF93</f>
        <v>48743.428411427849</v>
      </c>
      <c r="F100" s="560">
        <f>avgprinc!BG93</f>
        <v>31065.156553279074</v>
      </c>
      <c r="G100" s="73">
        <f>avgprinc!BH93</f>
        <v>56661.8949011312</v>
      </c>
      <c r="H100" s="569">
        <f>B100*0.9/'TA5'!B100</f>
        <v>0.56780752539634705</v>
      </c>
      <c r="I100" s="580">
        <f>C100*0.9/'TA5'!B100</f>
        <v>0.53586119413375843</v>
      </c>
      <c r="J100" s="587">
        <f>D100*0.9/'TA5'!C100</f>
        <v>0.59212973713874828</v>
      </c>
      <c r="K100" s="580">
        <f>E100*0.9/'TA5'!D100</f>
        <v>0.53390055894851696</v>
      </c>
      <c r="L100" s="587">
        <f>F100*0.9/'TA5'!E100</f>
        <v>0.55870205163955677</v>
      </c>
      <c r="M100" s="588">
        <f>G100*0.9/'TA5'!F100</f>
        <v>0.53359401226043712</v>
      </c>
      <c r="P100" s="575">
        <f>H100-'TA2'!B101</f>
        <v>0</v>
      </c>
    </row>
    <row r="101" spans="1:16">
      <c r="A101" s="78">
        <v>2005</v>
      </c>
      <c r="B101" s="457">
        <f>avgprinc!BC94</f>
        <v>41626.303851061006</v>
      </c>
      <c r="C101" s="345">
        <f>avgprinc!BD94</f>
        <v>39340.860393690935</v>
      </c>
      <c r="D101" s="380">
        <f>avgprinc!BE94</f>
        <v>46402.714229881894</v>
      </c>
      <c r="E101" s="560">
        <f>avgprinc!BF94</f>
        <v>49001.16003435124</v>
      </c>
      <c r="F101" s="560">
        <f>avgprinc!BG94</f>
        <v>31531.17636109854</v>
      </c>
      <c r="G101" s="73">
        <f>avgprinc!BH94</f>
        <v>56982.82487179336</v>
      </c>
      <c r="H101" s="569">
        <f>B101*0.9/'TA5'!B101</f>
        <v>0.55841043591499329</v>
      </c>
      <c r="I101" s="580">
        <f>C101*0.9/'TA5'!B101</f>
        <v>0.52775156497955333</v>
      </c>
      <c r="J101" s="587">
        <f>D101*0.9/'TA5'!C101</f>
        <v>0.58224570751190174</v>
      </c>
      <c r="K101" s="580">
        <f>E101*0.9/'TA5'!D101</f>
        <v>0.52397820353507996</v>
      </c>
      <c r="L101" s="587">
        <f>F101*0.9/'TA5'!E101</f>
        <v>0.55243182182312012</v>
      </c>
      <c r="M101" s="588">
        <f>G101*0.9/'TA5'!F101</f>
        <v>0.52434706687927246</v>
      </c>
      <c r="P101" s="575">
        <f>H101-'TA2'!B102</f>
        <v>0</v>
      </c>
    </row>
    <row r="102" spans="1:16">
      <c r="A102" s="78">
        <v>2006</v>
      </c>
      <c r="B102" s="457">
        <f>avgprinc!BC95</f>
        <v>42057.824170317857</v>
      </c>
      <c r="C102" s="345">
        <f>avgprinc!BD95</f>
        <v>39754.424595928183</v>
      </c>
      <c r="D102" s="380">
        <f>avgprinc!BE95</f>
        <v>46742.534386597843</v>
      </c>
      <c r="E102" s="560">
        <f>avgprinc!BF95</f>
        <v>49463.18509685406</v>
      </c>
      <c r="F102" s="560">
        <f>avgprinc!BG95</f>
        <v>31920.938303072624</v>
      </c>
      <c r="G102" s="73">
        <f>avgprinc!BH95</f>
        <v>57218.301304153189</v>
      </c>
      <c r="H102" s="569">
        <f>B102*0.9/'TA5'!B102</f>
        <v>0.5510345697402953</v>
      </c>
      <c r="I102" s="580">
        <f>C102*0.9/'TA5'!B102</f>
        <v>0.52085581421852112</v>
      </c>
      <c r="J102" s="587">
        <f>D102*0.9/'TA5'!C102</f>
        <v>0.57460847496986389</v>
      </c>
      <c r="K102" s="580">
        <f>E102*0.9/'TA5'!D102</f>
        <v>0.51651293039321888</v>
      </c>
      <c r="L102" s="587">
        <f>F102*0.9/'TA5'!E102</f>
        <v>0.54628902673721313</v>
      </c>
      <c r="M102" s="588">
        <f>G102*0.9/'TA5'!F102</f>
        <v>0.51659476757049561</v>
      </c>
      <c r="P102" s="575">
        <f>H102-'TA2'!B103</f>
        <v>0</v>
      </c>
    </row>
    <row r="103" spans="1:16">
      <c r="A103" s="78">
        <v>2007</v>
      </c>
      <c r="B103" s="457">
        <f>avgprinc!BC96</f>
        <v>41689.89133090058</v>
      </c>
      <c r="C103" s="345">
        <f>avgprinc!BD96</f>
        <v>39368.737320026899</v>
      </c>
      <c r="D103" s="380">
        <f>avgprinc!BE96</f>
        <v>46092.714239004723</v>
      </c>
      <c r="E103" s="560">
        <f>avgprinc!BF96</f>
        <v>48677.040266053606</v>
      </c>
      <c r="F103" s="560">
        <f>avgprinc!BG96</f>
        <v>31826.420330407629</v>
      </c>
      <c r="G103" s="73">
        <f>avgprinc!BH96</f>
        <v>56858.615900489356</v>
      </c>
      <c r="H103" s="569">
        <f>B103*0.9/'TA5'!B103</f>
        <v>0.55241444706916809</v>
      </c>
      <c r="I103" s="580">
        <f>C103*0.9/'TA5'!B103</f>
        <v>0.52165785431861877</v>
      </c>
      <c r="J103" s="587">
        <f>D103*0.9/'TA5'!C103</f>
        <v>0.57493466138839722</v>
      </c>
      <c r="K103" s="580">
        <f>E103*0.9/'TA5'!D103</f>
        <v>0.51528578996658314</v>
      </c>
      <c r="L103" s="587">
        <f>F103*0.9/'TA5'!E103</f>
        <v>0.54984280467033375</v>
      </c>
      <c r="M103" s="588">
        <f>G103*0.9/'TA5'!F103</f>
        <v>0.51815438270568848</v>
      </c>
      <c r="P103" s="575">
        <f>H103-'TA2'!B104</f>
        <v>0</v>
      </c>
    </row>
    <row r="104" spans="1:16">
      <c r="A104" s="78">
        <v>2008</v>
      </c>
      <c r="B104" s="457">
        <f>avgprinc!BC97</f>
        <v>40668.047485797884</v>
      </c>
      <c r="C104" s="345">
        <f>avgprinc!BD97</f>
        <v>38301.74673570085</v>
      </c>
      <c r="D104" s="380">
        <f>avgprinc!BE97</f>
        <v>45236.204198168074</v>
      </c>
      <c r="E104" s="560">
        <f>avgprinc!BF97</f>
        <v>47247.615650629647</v>
      </c>
      <c r="F104" s="560">
        <f>avgprinc!BG97</f>
        <v>31069.675051917868</v>
      </c>
      <c r="G104" s="73">
        <f>avgprinc!BH97</f>
        <v>54987.309802931632</v>
      </c>
      <c r="H104" s="569">
        <f>B104*0.9/'TA5'!B104</f>
        <v>0.55417317152023315</v>
      </c>
      <c r="I104" s="580">
        <f>C104*0.9/'TA5'!B104</f>
        <v>0.52192819118499756</v>
      </c>
      <c r="J104" s="587">
        <f>D104*0.9/'TA5'!C104</f>
        <v>0.57858517765998829</v>
      </c>
      <c r="K104" s="580">
        <f>E104*0.9/'TA5'!D104</f>
        <v>0.51611563563346863</v>
      </c>
      <c r="L104" s="587">
        <f>F104*0.9/'TA5'!E104</f>
        <v>0.54955103993415844</v>
      </c>
      <c r="M104" s="588">
        <f>G104*0.9/'TA5'!F104</f>
        <v>0.51856401562690735</v>
      </c>
      <c r="P104" s="575">
        <f>H104-'TA2'!B105</f>
        <v>0</v>
      </c>
    </row>
    <row r="105" spans="1:16">
      <c r="A105" s="83">
        <v>2009</v>
      </c>
      <c r="B105" s="460">
        <f>avgprinc!BC98</f>
        <v>38902.206993986751</v>
      </c>
      <c r="C105" s="348">
        <f>avgprinc!BD98</f>
        <v>36646.939019837911</v>
      </c>
      <c r="D105" s="381">
        <f>avgprinc!BE98</f>
        <v>43160.182612832548</v>
      </c>
      <c r="E105" s="562">
        <f>avgprinc!BF98</f>
        <v>44277.76527228194</v>
      </c>
      <c r="F105" s="562">
        <f>avgprinc!BG98</f>
        <v>30432.394126833231</v>
      </c>
      <c r="G105" s="79">
        <f>avgprinc!BH98</f>
        <v>52758.24831326049</v>
      </c>
      <c r="H105" s="572">
        <f>B105*0.9/'TA5'!B105</f>
        <v>0.55553683638572682</v>
      </c>
      <c r="I105" s="583">
        <f>C105*0.9/'TA5'!B105</f>
        <v>0.52333083748817444</v>
      </c>
      <c r="J105" s="593">
        <f>D105*0.9/'TA5'!C105</f>
        <v>0.58137950301170349</v>
      </c>
      <c r="K105" s="594">
        <f>E105*0.9/'TA5'!D105</f>
        <v>0.51737836003303528</v>
      </c>
      <c r="L105" s="589">
        <f>F105*0.9/'TA5'!E105</f>
        <v>0.54750794172286987</v>
      </c>
      <c r="M105" s="590">
        <f>G105*0.9/'TA5'!F105</f>
        <v>0.5195452868938446</v>
      </c>
      <c r="P105" s="575">
        <f>H105-'TA2'!B106</f>
        <v>0</v>
      </c>
    </row>
    <row r="106" spans="1:16">
      <c r="A106" s="78">
        <v>2010</v>
      </c>
      <c r="B106" s="461">
        <f>avgprinc!BC99</f>
        <v>39208.94253527961</v>
      </c>
      <c r="C106" s="349">
        <f>avgprinc!BD99</f>
        <v>36987.683943648481</v>
      </c>
      <c r="D106" s="380">
        <f>avgprinc!BE99</f>
        <v>43415.998017181948</v>
      </c>
      <c r="E106" s="560">
        <f>avgprinc!BF99</f>
        <v>44376.081779020147</v>
      </c>
      <c r="F106" s="560">
        <f>avgprinc!BG99</f>
        <v>30933.654829461335</v>
      </c>
      <c r="G106" s="73">
        <f>avgprinc!BH99</f>
        <v>52750.830835165216</v>
      </c>
      <c r="H106" s="569">
        <f>B106*0.9/'TA5'!B106</f>
        <v>0.54229420423507702</v>
      </c>
      <c r="I106" s="580">
        <f>C106*0.9/'TA5'!B106</f>
        <v>0.5115722417831422</v>
      </c>
      <c r="J106" s="595">
        <f>D106*0.9/'TA5'!C106</f>
        <v>0.56691482663154602</v>
      </c>
      <c r="K106" s="596">
        <f>E106*0.9/'TA5'!D106</f>
        <v>0.50297138094902027</v>
      </c>
      <c r="L106" s="587">
        <f>F106*0.9/'TA5'!E106</f>
        <v>0.53889116644859314</v>
      </c>
      <c r="M106" s="588">
        <f>G106*0.9/'TA5'!F106</f>
        <v>0.50605225563049316</v>
      </c>
      <c r="P106" s="575">
        <f>H106-'TA2'!B107</f>
        <v>0</v>
      </c>
    </row>
    <row r="107" spans="1:16">
      <c r="A107" s="78">
        <v>2011</v>
      </c>
      <c r="B107" s="461">
        <f>avgprinc!BC100</f>
        <v>39729.713656874243</v>
      </c>
      <c r="C107" s="349">
        <f>avgprinc!BD100</f>
        <v>37474.885642780813</v>
      </c>
      <c r="D107" s="380">
        <f>avgprinc!BE100</f>
        <v>43877.153739087036</v>
      </c>
      <c r="E107" s="560">
        <f>avgprinc!BF100</f>
        <v>45472.338554842951</v>
      </c>
      <c r="F107" s="560">
        <f>avgprinc!BG100</f>
        <v>30978.475994355409</v>
      </c>
      <c r="G107" s="73">
        <f>avgprinc!BH100</f>
        <v>53158.693498823493</v>
      </c>
      <c r="H107" s="569">
        <f>B107*0.9/'TA5'!B107</f>
        <v>0.54047384858131409</v>
      </c>
      <c r="I107" s="580">
        <f>C107*0.9/'TA5'!B107</f>
        <v>0.50979968905448914</v>
      </c>
      <c r="J107" s="595">
        <f>D107*0.9/'TA5'!C107</f>
        <v>0.56542444229125988</v>
      </c>
      <c r="K107" s="596">
        <f>E107*0.9/'TA5'!D107</f>
        <v>0.50322774052619945</v>
      </c>
      <c r="L107" s="587">
        <f>F107*0.9/'TA5'!E107</f>
        <v>0.53535783290863048</v>
      </c>
      <c r="M107" s="588">
        <f>G107*0.9/'TA5'!F107</f>
        <v>0.50370830297470093</v>
      </c>
      <c r="P107" s="575">
        <f>H107-'TA2'!B108</f>
        <v>0</v>
      </c>
    </row>
    <row r="108" spans="1:16">
      <c r="A108" s="78">
        <v>2012</v>
      </c>
      <c r="B108" s="461">
        <f>avgprinc!BC101</f>
        <v>39869.570713495508</v>
      </c>
      <c r="C108" s="349">
        <f>avgprinc!BD101</f>
        <v>37590.31867874146</v>
      </c>
      <c r="D108" s="380">
        <f>avgprinc!BE101</f>
        <v>44231.382926600229</v>
      </c>
      <c r="E108" s="560">
        <f>avgprinc!BF101</f>
        <v>45825.642104269027</v>
      </c>
      <c r="F108" s="560">
        <f>avgprinc!BG101</f>
        <v>30950.234030178555</v>
      </c>
      <c r="G108" s="73">
        <f>avgprinc!BH101</f>
        <v>52969.700077297595</v>
      </c>
      <c r="H108" s="569">
        <f>B108*0.9/'TA5'!B108</f>
        <v>0.52921390533447288</v>
      </c>
      <c r="I108" s="580">
        <f>C108*0.9/'TA5'!B108</f>
        <v>0.49895995855331421</v>
      </c>
      <c r="J108" s="595">
        <f>D108*0.9/'TA5'!C108</f>
        <v>0.55560532212257385</v>
      </c>
      <c r="K108" s="596">
        <f>E108*0.9/'TA5'!D108</f>
        <v>0.4914540052413941</v>
      </c>
      <c r="L108" s="587">
        <f>F108*0.9/'TA5'!E108</f>
        <v>0.5266355574131012</v>
      </c>
      <c r="M108" s="588">
        <f>G108*0.9/'TA5'!F108</f>
        <v>0.49196851253509521</v>
      </c>
      <c r="P108" s="575">
        <f>H108-'TA2'!B109</f>
        <v>0</v>
      </c>
    </row>
    <row r="109" spans="1:16">
      <c r="A109" s="78">
        <v>2013</v>
      </c>
      <c r="B109" s="461">
        <f>avgprinc!BC102</f>
        <v>40721.644655588047</v>
      </c>
      <c r="C109" s="349">
        <f>avgprinc!BD102</f>
        <v>38431.289327344784</v>
      </c>
      <c r="D109" s="380">
        <f>avgprinc!BE102</f>
        <v>45262.477270893301</v>
      </c>
      <c r="E109" s="560">
        <f>avgprinc!BF102</f>
        <v>46975.075831727663</v>
      </c>
      <c r="F109" s="560">
        <f>avgprinc!BG102</f>
        <v>31513.499059283302</v>
      </c>
      <c r="G109" s="73">
        <f>avgprinc!BH102</f>
        <v>53697.743160927967</v>
      </c>
      <c r="H109" s="569">
        <f>B109*0.9/'TA5'!B109</f>
        <v>0.54035642743110657</v>
      </c>
      <c r="I109" s="580">
        <f>C109*0.9/'TA5'!B109</f>
        <v>0.50996452569961548</v>
      </c>
      <c r="J109" s="595">
        <f>D109*0.9/'TA5'!C109</f>
        <v>0.56639471650123596</v>
      </c>
      <c r="K109" s="596">
        <f>E109*0.9/'TA5'!D109</f>
        <v>0.50456064939498901</v>
      </c>
      <c r="L109" s="587">
        <f>F109*0.9/'TA5'!E109</f>
        <v>0.53455740213394176</v>
      </c>
      <c r="M109" s="588">
        <f>G109*0.9/'TA5'!F109</f>
        <v>0.50117406249046326</v>
      </c>
      <c r="P109" s="575">
        <f>H109-'TA2'!B110</f>
        <v>0</v>
      </c>
    </row>
    <row r="110" spans="1:16">
      <c r="A110" s="78">
        <v>2014</v>
      </c>
      <c r="B110" s="461">
        <f>avgprinc!BC103</f>
        <v>41229.266711927856</v>
      </c>
      <c r="C110" s="349">
        <f>avgprinc!BD103</f>
        <v>38951.768481865452</v>
      </c>
      <c r="D110" s="380">
        <f>avgprinc!BE103</f>
        <v>46081.861016004645</v>
      </c>
      <c r="E110" s="560">
        <f>avgprinc!BF103</f>
        <v>47655.624233380324</v>
      </c>
      <c r="F110" s="560">
        <f>avgprinc!BG103</f>
        <v>31909.379600241722</v>
      </c>
      <c r="G110" s="73">
        <f>avgprinc!BH103</f>
        <v>54129.000617687401</v>
      </c>
      <c r="H110" s="569">
        <f>B110*0.9/'TA5'!B110</f>
        <v>0.53457069396972656</v>
      </c>
      <c r="I110" s="580">
        <f>C110*0.9/'TA5'!B110</f>
        <v>0.50504109263420105</v>
      </c>
      <c r="J110" s="595">
        <f>D110*0.9/'TA5'!C110</f>
        <v>0.56192076206207275</v>
      </c>
      <c r="K110" s="596">
        <f>E110*0.9/'TA5'!D110</f>
        <v>0.49941223859786987</v>
      </c>
      <c r="L110" s="587">
        <f>F110*0.9/'TA5'!E110</f>
        <v>0.52960443496704102</v>
      </c>
      <c r="M110" s="588">
        <f>G110*0.9/'TA5'!F110</f>
        <v>0.49509072303771973</v>
      </c>
      <c r="P110" s="575">
        <f>H110-'TA2'!B111</f>
        <v>0</v>
      </c>
    </row>
    <row r="111" spans="1:16">
      <c r="A111" s="78">
        <v>2015</v>
      </c>
      <c r="B111" s="461">
        <f>avgprinc!BC104</f>
        <v>41934.942866105164</v>
      </c>
      <c r="C111" s="349">
        <f>avgprinc!BD104</f>
        <v>39636.879251243583</v>
      </c>
      <c r="D111" s="380">
        <f>avgprinc!BE104</f>
        <v>46572.181730094606</v>
      </c>
      <c r="E111" s="560">
        <f>avgprinc!BF104</f>
        <v>48421.278920143079</v>
      </c>
      <c r="F111" s="560">
        <f>avgprinc!BG104</f>
        <v>32461.46960836009</v>
      </c>
      <c r="G111" s="73">
        <f>avgprinc!BH104</f>
        <v>54759.727709729203</v>
      </c>
      <c r="H111" s="569">
        <f>B111*0.9/'TA5'!B111</f>
        <v>0.53573137521743786</v>
      </c>
      <c r="I111" s="580">
        <f>C111*0.9/'TA5'!B111</f>
        <v>0.50637292861938477</v>
      </c>
      <c r="J111" s="595">
        <f>D111*0.9/'TA5'!C111</f>
        <v>0.56236031651496876</v>
      </c>
      <c r="K111" s="596">
        <f>E111*0.9/'TA5'!D111</f>
        <v>0.50110039114952076</v>
      </c>
      <c r="L111" s="587">
        <f>F111*0.9/'TA5'!E111</f>
        <v>0.52896013855934143</v>
      </c>
      <c r="M111" s="588">
        <f>G111*0.9/'TA5'!F111</f>
        <v>0.49547809362411482</v>
      </c>
      <c r="P111" s="575">
        <f>H111-'TA2'!B112</f>
        <v>0</v>
      </c>
    </row>
    <row r="112" spans="1:16">
      <c r="A112" s="78">
        <v>2016</v>
      </c>
      <c r="B112" s="461">
        <f>avgprinc!BC105</f>
        <v>41909.901771243909</v>
      </c>
      <c r="C112" s="349">
        <f>avgprinc!BD105</f>
        <v>39638.057299233471</v>
      </c>
      <c r="D112" s="380">
        <f>avgprinc!BE105</f>
        <v>46362.671985763474</v>
      </c>
      <c r="E112" s="560">
        <f>avgprinc!BF105</f>
        <v>48202.383295210442</v>
      </c>
      <c r="F112" s="560">
        <f>avgprinc!BG105</f>
        <v>32725.92647913536</v>
      </c>
      <c r="G112" s="73">
        <f>avgprinc!BH105</f>
        <v>54422.820686285071</v>
      </c>
      <c r="H112" s="569">
        <f>B112*0.9/'TA5'!B112</f>
        <v>0.53803902864456188</v>
      </c>
      <c r="I112" s="580">
        <f>C112*0.9/'TA5'!B112</f>
        <v>0.5088731050491333</v>
      </c>
      <c r="J112" s="595">
        <f>D112*0.9/'TA5'!C112</f>
        <v>0.56460770964622509</v>
      </c>
      <c r="K112" s="596">
        <f>E112*0.9/'TA5'!D112</f>
        <v>0.50481981039047241</v>
      </c>
      <c r="L112" s="587">
        <f>F112*0.9/'TA5'!E112</f>
        <v>0.52950003743171703</v>
      </c>
      <c r="M112" s="588">
        <f>G112*0.9/'TA5'!F112</f>
        <v>0.49697065353393555</v>
      </c>
      <c r="P112" s="575">
        <f>H112-'TA2'!B113</f>
        <v>0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72"/>
  <sheetViews>
    <sheetView workbookViewId="0">
      <pane xSplit="1" ySplit="8" topLeftCell="B10" activePane="bottomRight" state="frozen"/>
      <selection activeCell="D32" sqref="D32"/>
      <selection pane="topRight" activeCell="D32" sqref="D32"/>
      <selection pane="bottomLeft" activeCell="D32" sqref="D32"/>
      <selection pane="bottomRight" activeCell="C27" sqref="C27"/>
    </sheetView>
  </sheetViews>
  <sheetFormatPr baseColWidth="10" defaultColWidth="10.83203125" defaultRowHeight="15.05"/>
  <cols>
    <col min="1" max="1" width="10.83203125" style="4"/>
    <col min="2" max="3" width="13.5" style="4" customWidth="1"/>
    <col min="4" max="9" width="10.83203125" style="4"/>
    <col min="10" max="10" width="11" style="4" customWidth="1"/>
    <col min="11" max="12" width="10.83203125" style="4"/>
    <col min="13" max="13" width="10.83203125" style="4" customWidth="1"/>
    <col min="14" max="18" width="10.83203125" style="4"/>
    <col min="19" max="19" width="11" style="4" customWidth="1"/>
    <col min="20" max="16384" width="10.83203125" style="4"/>
  </cols>
  <sheetData>
    <row r="1" spans="1:19">
      <c r="A1" s="55" t="s">
        <v>37</v>
      </c>
      <c r="B1" s="55"/>
      <c r="C1" s="55"/>
      <c r="F1" s="209"/>
    </row>
    <row r="2" spans="1:19">
      <c r="D2" s="54"/>
      <c r="E2" s="54"/>
      <c r="F2" s="210"/>
      <c r="P2" s="1018"/>
      <c r="Q2" s="1018"/>
    </row>
    <row r="3" spans="1:19" ht="15.55" thickBot="1">
      <c r="F3" s="209"/>
    </row>
    <row r="4" spans="1:19" ht="25" customHeight="1" thickTop="1">
      <c r="A4" s="1407" t="s">
        <v>1040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030"/>
      <c r="S4" s="1044"/>
    </row>
    <row r="5" spans="1:19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1"/>
      <c r="S5" s="535"/>
    </row>
    <row r="6" spans="1:19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9" t="s">
        <v>23</v>
      </c>
      <c r="P6" s="1020" t="s">
        <v>22</v>
      </c>
      <c r="Q6" s="1043" t="s">
        <v>21</v>
      </c>
      <c r="R6" s="49" t="s">
        <v>54</v>
      </c>
      <c r="S6" s="1021" t="s">
        <v>53</v>
      </c>
    </row>
    <row r="7" spans="1:19" ht="37.950000000000003" customHeight="1">
      <c r="A7" s="432"/>
      <c r="B7" s="1471" t="s">
        <v>1043</v>
      </c>
      <c r="C7" s="1468"/>
      <c r="D7" s="1468"/>
      <c r="E7" s="1468"/>
      <c r="F7" s="1468"/>
      <c r="G7" s="1468"/>
      <c r="H7" s="1468"/>
      <c r="I7" s="1468"/>
      <c r="J7" s="1468"/>
      <c r="K7" s="1468"/>
      <c r="L7" s="1468"/>
      <c r="M7" s="1472"/>
      <c r="N7" s="1471" t="s">
        <v>1042</v>
      </c>
      <c r="O7" s="1468"/>
      <c r="P7" s="1468"/>
      <c r="Q7" s="1468"/>
      <c r="R7" s="1476" t="s">
        <v>1223</v>
      </c>
      <c r="S7" s="1477"/>
    </row>
    <row r="8" spans="1:19" s="30" customFormat="1" ht="43" customHeight="1">
      <c r="A8" s="45"/>
      <c r="B8" s="898" t="s">
        <v>1039</v>
      </c>
      <c r="C8" s="913" t="s">
        <v>38</v>
      </c>
      <c r="D8" s="316" t="s">
        <v>16</v>
      </c>
      <c r="E8" s="517" t="s">
        <v>15</v>
      </c>
      <c r="F8" s="517" t="s">
        <v>59</v>
      </c>
      <c r="G8" s="899" t="s">
        <v>14</v>
      </c>
      <c r="H8" s="44" t="s">
        <v>13</v>
      </c>
      <c r="I8" s="44" t="s">
        <v>12</v>
      </c>
      <c r="J8" s="44" t="s">
        <v>11</v>
      </c>
      <c r="K8" s="44" t="s">
        <v>10</v>
      </c>
      <c r="L8" s="44" t="s">
        <v>9</v>
      </c>
      <c r="M8" s="893" t="s">
        <v>143</v>
      </c>
      <c r="N8" s="902" t="s">
        <v>1041</v>
      </c>
      <c r="O8" s="902" t="s">
        <v>1048</v>
      </c>
      <c r="P8" s="43" t="s">
        <v>1211</v>
      </c>
      <c r="Q8" s="43" t="s">
        <v>1212</v>
      </c>
      <c r="R8" s="1045" t="s">
        <v>1041</v>
      </c>
      <c r="S8" s="1050" t="s">
        <v>1048</v>
      </c>
    </row>
    <row r="9" spans="1:19" ht="15.55">
      <c r="A9" s="27">
        <v>1960</v>
      </c>
      <c r="B9" s="903"/>
      <c r="C9" s="903"/>
      <c r="D9" s="320"/>
      <c r="E9" s="442"/>
      <c r="F9" s="442"/>
      <c r="G9" s="900"/>
      <c r="H9" s="29"/>
      <c r="I9" s="29"/>
      <c r="J9" s="29"/>
      <c r="K9" s="29"/>
      <c r="L9" s="29"/>
      <c r="M9" s="894"/>
      <c r="N9" s="907"/>
      <c r="O9" s="907"/>
      <c r="P9" s="907"/>
      <c r="Q9" s="907"/>
      <c r="R9" s="1046"/>
      <c r="S9" s="908"/>
    </row>
    <row r="10" spans="1:19" ht="15.55">
      <c r="A10" s="19">
        <v>1961</v>
      </c>
      <c r="B10" s="904"/>
      <c r="C10" s="904"/>
      <c r="D10" s="318"/>
      <c r="E10" s="442"/>
      <c r="F10" s="442"/>
      <c r="G10" s="686"/>
      <c r="H10" s="28"/>
      <c r="I10" s="28"/>
      <c r="J10" s="28"/>
      <c r="K10" s="28"/>
      <c r="L10" s="28"/>
      <c r="M10" s="895"/>
      <c r="N10" s="498"/>
      <c r="O10" s="498"/>
      <c r="P10" s="498"/>
      <c r="Q10" s="498"/>
      <c r="R10" s="1047"/>
      <c r="S10" s="909"/>
    </row>
    <row r="11" spans="1:19">
      <c r="A11" s="19">
        <v>1962</v>
      </c>
      <c r="B11" s="1250">
        <v>0.50772041082382202</v>
      </c>
      <c r="C11" s="904">
        <v>0.38006504336166963</v>
      </c>
      <c r="D11" s="318">
        <v>0.5407898194744577</v>
      </c>
      <c r="E11" s="519">
        <v>0.66087051007191777</v>
      </c>
      <c r="F11" s="519">
        <v>0.2509477859635949</v>
      </c>
      <c r="G11" s="324">
        <v>5.1237119536624888E-2</v>
      </c>
      <c r="H11" s="16">
        <v>3.8125549071798076E-2</v>
      </c>
      <c r="I11" s="16">
        <v>3.1505809079564212E-2</v>
      </c>
      <c r="J11" s="16">
        <v>2.7389792554621397E-2</v>
      </c>
      <c r="K11" s="16">
        <v>2.5100871365850909E-2</v>
      </c>
      <c r="L11" s="16">
        <v>3.332847114430023E-2</v>
      </c>
      <c r="M11" s="17"/>
      <c r="N11" s="498">
        <v>3.7030256259285599</v>
      </c>
      <c r="O11" s="498">
        <v>3.7171842980628007</v>
      </c>
      <c r="P11" s="498"/>
      <c r="Q11" s="498"/>
      <c r="R11" s="1047">
        <v>3.3723343156140735</v>
      </c>
      <c r="S11" s="909">
        <v>3.6259188465363055</v>
      </c>
    </row>
    <row r="12" spans="1:19">
      <c r="A12" s="19">
        <v>1963</v>
      </c>
      <c r="B12" s="1250">
        <f>(B11+B13)/2</f>
        <v>0.50733199715614319</v>
      </c>
      <c r="C12" s="904">
        <f t="shared" ref="C12:O12" si="0">(C11+C13)/2</f>
        <v>0.37857886459873125</v>
      </c>
      <c r="D12" s="318">
        <f t="shared" si="0"/>
        <v>0.54011087149861925</v>
      </c>
      <c r="E12" s="519">
        <f t="shared" si="0"/>
        <v>0.66169683772476939</v>
      </c>
      <c r="F12" s="519">
        <f t="shared" si="0"/>
        <v>0.24723960757825897</v>
      </c>
      <c r="G12" s="324">
        <f t="shared" si="0"/>
        <v>4.9316731066797452E-2</v>
      </c>
      <c r="H12" s="16">
        <f t="shared" si="0"/>
        <v>3.7287008417572431E-2</v>
      </c>
      <c r="I12" s="16">
        <f t="shared" si="0"/>
        <v>2.8688546348149546E-2</v>
      </c>
      <c r="J12" s="16">
        <f t="shared" si="0"/>
        <v>2.4819597265967483E-2</v>
      </c>
      <c r="K12" s="16">
        <f t="shared" si="0"/>
        <v>2.5324605260992707E-2</v>
      </c>
      <c r="L12" s="16">
        <f t="shared" si="0"/>
        <v>3.6038890136290885E-2</v>
      </c>
      <c r="M12" s="17"/>
      <c r="N12" s="498">
        <f t="shared" si="0"/>
        <v>3.7333657971745149</v>
      </c>
      <c r="O12" s="498">
        <f t="shared" si="0"/>
        <v>3.7373495584944418</v>
      </c>
      <c r="P12" s="498"/>
      <c r="Q12" s="498"/>
      <c r="R12" s="1047">
        <f>(R11+R13)/2</f>
        <v>3.4096781165951748</v>
      </c>
      <c r="S12" s="909">
        <f>(S11+S13)/2</f>
        <v>3.6421559828095647</v>
      </c>
    </row>
    <row r="13" spans="1:19">
      <c r="A13" s="19">
        <v>1964</v>
      </c>
      <c r="B13" s="1250">
        <v>0.50694358348846436</v>
      </c>
      <c r="C13" s="904">
        <v>0.37709268583579286</v>
      </c>
      <c r="D13" s="318">
        <v>0.5394319235227808</v>
      </c>
      <c r="E13" s="519">
        <v>0.66252316537762102</v>
      </c>
      <c r="F13" s="519">
        <v>0.24353142919292306</v>
      </c>
      <c r="G13" s="324">
        <v>4.7396342596970016E-2</v>
      </c>
      <c r="H13" s="16">
        <v>3.6448467763346787E-2</v>
      </c>
      <c r="I13" s="16">
        <v>2.5871283616734877E-2</v>
      </c>
      <c r="J13" s="16">
        <v>2.2249401977313569E-2</v>
      </c>
      <c r="K13" s="16">
        <v>2.5548339156134501E-2</v>
      </c>
      <c r="L13" s="16">
        <v>3.8749309128281534E-2</v>
      </c>
      <c r="M13" s="17"/>
      <c r="N13" s="498">
        <v>3.7637059684204699</v>
      </c>
      <c r="O13" s="498">
        <v>3.757514818926083</v>
      </c>
      <c r="P13" s="498"/>
      <c r="Q13" s="498"/>
      <c r="R13" s="1047">
        <v>3.4470219175762757</v>
      </c>
      <c r="S13" s="909">
        <v>3.6583931190828238</v>
      </c>
    </row>
    <row r="14" spans="1:19">
      <c r="A14" s="19">
        <v>1965</v>
      </c>
      <c r="B14" s="1250">
        <f>(B13+B15)/2</f>
        <v>0.50715506076812744</v>
      </c>
      <c r="C14" s="904">
        <f t="shared" ref="C14:O14" si="1">(C13+C15)/2</f>
        <v>0.3776408580125572</v>
      </c>
      <c r="D14" s="318">
        <f t="shared" si="1"/>
        <v>0.53929929537828825</v>
      </c>
      <c r="E14" s="519">
        <f t="shared" si="1"/>
        <v>0.66546572720427077</v>
      </c>
      <c r="F14" s="519">
        <f t="shared" si="1"/>
        <v>0.23524976097971612</v>
      </c>
      <c r="G14" s="324">
        <f t="shared" si="1"/>
        <v>4.8916183965245975E-2</v>
      </c>
      <c r="H14" s="16">
        <f t="shared" si="1"/>
        <v>3.7906503648495377E-2</v>
      </c>
      <c r="I14" s="16">
        <f t="shared" si="1"/>
        <v>2.6238346301331733E-2</v>
      </c>
      <c r="J14" s="16">
        <f t="shared" si="1"/>
        <v>2.3664170458631034E-2</v>
      </c>
      <c r="K14" s="16">
        <f t="shared" si="1"/>
        <v>2.7207618808442188E-2</v>
      </c>
      <c r="L14" s="16">
        <f t="shared" si="1"/>
        <v>3.8569491280736001E-2</v>
      </c>
      <c r="M14" s="17"/>
      <c r="N14" s="498">
        <f t="shared" si="1"/>
        <v>3.7984212834675759</v>
      </c>
      <c r="O14" s="498">
        <f t="shared" si="1"/>
        <v>3.7602594916856162</v>
      </c>
      <c r="P14" s="498"/>
      <c r="Q14" s="498"/>
      <c r="R14" s="1047">
        <f>(R13+R15)/2</f>
        <v>3.4692514184315493</v>
      </c>
      <c r="S14" s="909">
        <f>(S13+S15)/2</f>
        <v>3.6578940765069232</v>
      </c>
    </row>
    <row r="15" spans="1:19">
      <c r="A15" s="19">
        <v>1966</v>
      </c>
      <c r="B15" s="1250">
        <v>0.50736653804779053</v>
      </c>
      <c r="C15" s="904">
        <v>0.37818903018932148</v>
      </c>
      <c r="D15" s="318">
        <v>0.53916666723379558</v>
      </c>
      <c r="E15" s="519">
        <v>0.66840828903092053</v>
      </c>
      <c r="F15" s="519">
        <v>0.22696809276650914</v>
      </c>
      <c r="G15" s="324">
        <v>5.0436025333521935E-2</v>
      </c>
      <c r="H15" s="318">
        <v>3.9364539533643959E-2</v>
      </c>
      <c r="I15" s="318">
        <v>2.6605408985928586E-2</v>
      </c>
      <c r="J15" s="318">
        <v>2.50789389399485E-2</v>
      </c>
      <c r="K15" s="318">
        <v>2.8866898460749874E-2</v>
      </c>
      <c r="L15" s="318">
        <v>3.8389673433190462E-2</v>
      </c>
      <c r="M15" s="17"/>
      <c r="N15" s="498">
        <v>3.8331365985146815</v>
      </c>
      <c r="O15" s="498">
        <v>3.7630041644451491</v>
      </c>
      <c r="P15" s="914"/>
      <c r="Q15" s="914"/>
      <c r="R15" s="1047">
        <v>3.4914809192868228</v>
      </c>
      <c r="S15" s="909">
        <v>3.6573950339310231</v>
      </c>
    </row>
    <row r="16" spans="1:19">
      <c r="A16" s="19">
        <v>1967</v>
      </c>
      <c r="B16" s="1250">
        <v>0.54563656449317932</v>
      </c>
      <c r="C16" s="904">
        <v>0.3943570227819741</v>
      </c>
      <c r="D16" s="318">
        <v>0.53883207057684346</v>
      </c>
      <c r="E16" s="519">
        <v>0.66492608763599814</v>
      </c>
      <c r="F16" s="519">
        <v>0.24838614656770233</v>
      </c>
      <c r="G16" s="324">
        <v>5.4324162545197119E-2</v>
      </c>
      <c r="H16" s="16">
        <v>3.8180266289444834E-2</v>
      </c>
      <c r="I16" s="16">
        <v>2.3830918842641931E-2</v>
      </c>
      <c r="J16" s="16">
        <v>2.2363368838091997E-2</v>
      </c>
      <c r="K16" s="16">
        <v>2.7700415154058414E-2</v>
      </c>
      <c r="L16" s="16">
        <v>3.5466680286536455E-2</v>
      </c>
      <c r="M16" s="17"/>
      <c r="N16" s="498">
        <v>3.4830175024018257</v>
      </c>
      <c r="O16" s="498">
        <v>3.4851315917894663</v>
      </c>
      <c r="P16" s="498"/>
      <c r="Q16" s="498"/>
      <c r="R16" s="1047">
        <v>3.2120255407434133</v>
      </c>
      <c r="S16" s="909">
        <v>3.3949895066643645</v>
      </c>
    </row>
    <row r="17" spans="1:19">
      <c r="A17" s="19">
        <v>1968</v>
      </c>
      <c r="B17" s="1250">
        <v>0.55336302518844604</v>
      </c>
      <c r="C17" s="904">
        <v>0.39447220720092496</v>
      </c>
      <c r="D17" s="318">
        <v>0.53540636258416097</v>
      </c>
      <c r="E17" s="519">
        <v>0.65952496006639427</v>
      </c>
      <c r="F17" s="519">
        <v>0.25301346555039483</v>
      </c>
      <c r="G17" s="324">
        <v>5.6228030427486281E-2</v>
      </c>
      <c r="H17" s="16">
        <v>3.6697364719818416E-2</v>
      </c>
      <c r="I17" s="16">
        <v>2.785161853510135E-2</v>
      </c>
      <c r="J17" s="16">
        <v>2.3955000808504882E-2</v>
      </c>
      <c r="K17" s="16">
        <v>2.5134514398696812E-2</v>
      </c>
      <c r="L17" s="16">
        <v>3.3302417865279883E-2</v>
      </c>
      <c r="M17" s="17"/>
      <c r="N17" s="498">
        <v>3.4273599073764971</v>
      </c>
      <c r="O17" s="498">
        <v>3.4165761913023718</v>
      </c>
      <c r="P17" s="498"/>
      <c r="Q17" s="498"/>
      <c r="R17" s="1047">
        <v>3.1492089152687188</v>
      </c>
      <c r="S17" s="909">
        <v>3.3167358802095084</v>
      </c>
    </row>
    <row r="18" spans="1:19">
      <c r="A18" s="23">
        <v>1969</v>
      </c>
      <c r="B18" s="1251">
        <v>0.55202293395996094</v>
      </c>
      <c r="C18" s="905">
        <v>0.39498099526948316</v>
      </c>
      <c r="D18" s="319">
        <v>0.53813508235272889</v>
      </c>
      <c r="E18" s="523">
        <v>0.66168626400224084</v>
      </c>
      <c r="F18" s="523">
        <v>0.25756099322704012</v>
      </c>
      <c r="G18" s="325">
        <v>5.4201831169546411E-2</v>
      </c>
      <c r="H18" s="22">
        <v>3.8218133315906101E-2</v>
      </c>
      <c r="I18" s="22">
        <v>3.1751586121955319E-2</v>
      </c>
      <c r="J18" s="22">
        <v>2.7310536785374324E-2</v>
      </c>
      <c r="K18" s="22">
        <v>2.9532143302234724E-2</v>
      </c>
      <c r="L18" s="22">
        <v>3.017333730622036E-2</v>
      </c>
      <c r="M18" s="896"/>
      <c r="N18" s="496">
        <v>3.4200541511523213</v>
      </c>
      <c r="O18" s="496">
        <v>3.3859644137261711</v>
      </c>
      <c r="P18" s="496"/>
      <c r="Q18" s="496"/>
      <c r="R18" s="1048">
        <v>3.1527436904623207</v>
      </c>
      <c r="S18" s="910">
        <v>3.3020829726444383</v>
      </c>
    </row>
    <row r="19" spans="1:19">
      <c r="A19" s="27">
        <v>1970</v>
      </c>
      <c r="B19" s="1252">
        <v>0.55800202488899231</v>
      </c>
      <c r="C19" s="903">
        <v>0.39444104419141751</v>
      </c>
      <c r="D19" s="320">
        <v>0.53451528009276272</v>
      </c>
      <c r="E19" s="525">
        <v>0.65842616919877417</v>
      </c>
      <c r="F19" s="525">
        <v>0.2555802199681893</v>
      </c>
      <c r="G19" s="326">
        <v>5.74100502416112E-2</v>
      </c>
      <c r="H19" s="26">
        <v>4.0077159259984931E-2</v>
      </c>
      <c r="I19" s="26">
        <v>2.7185269138108179E-2</v>
      </c>
      <c r="J19" s="26">
        <v>2.2211015114097378E-2</v>
      </c>
      <c r="K19" s="26">
        <v>2.6733612019403229E-2</v>
      </c>
      <c r="L19" s="26">
        <v>3.8245759035022336E-2</v>
      </c>
      <c r="M19" s="897"/>
      <c r="N19" s="907">
        <v>3.3806468753859802</v>
      </c>
      <c r="O19" s="907">
        <v>3.3773094173521478</v>
      </c>
      <c r="P19" s="907"/>
      <c r="Q19" s="907"/>
      <c r="R19" s="1046">
        <v>3.0864131064858604</v>
      </c>
      <c r="S19" s="908">
        <v>3.2685552914099345</v>
      </c>
    </row>
    <row r="20" spans="1:19">
      <c r="A20" s="19">
        <v>1971</v>
      </c>
      <c r="B20" s="1250">
        <v>0.54060828685760498</v>
      </c>
      <c r="C20" s="904">
        <v>0.38702884818243</v>
      </c>
      <c r="D20" s="318">
        <v>0.53400856653939122</v>
      </c>
      <c r="E20" s="519">
        <v>0.65076828209878435</v>
      </c>
      <c r="F20" s="519">
        <v>0.26622071012873327</v>
      </c>
      <c r="G20" s="324">
        <v>5.8324086557060076E-2</v>
      </c>
      <c r="H20" s="16">
        <v>3.8021757261298035E-2</v>
      </c>
      <c r="I20" s="16">
        <v>2.4729580419325787E-2</v>
      </c>
      <c r="J20" s="16">
        <v>2.4538091699808751E-2</v>
      </c>
      <c r="K20" s="16">
        <v>3.1885802971540478E-2</v>
      </c>
      <c r="L20" s="16">
        <v>4.2107967941446632E-2</v>
      </c>
      <c r="M20" s="17"/>
      <c r="N20" s="498">
        <v>3.3980607005379886</v>
      </c>
      <c r="O20" s="498">
        <v>3.3448086343542158</v>
      </c>
      <c r="P20" s="498"/>
      <c r="Q20" s="498"/>
      <c r="R20" s="1047">
        <v>3.0753212142836892</v>
      </c>
      <c r="S20" s="909">
        <v>3.2281444904415149</v>
      </c>
    </row>
    <row r="21" spans="1:19">
      <c r="A21" s="19">
        <v>1972</v>
      </c>
      <c r="B21" s="1250">
        <v>0.56541457772254944</v>
      </c>
      <c r="C21" s="904">
        <v>0.40061511899314584</v>
      </c>
      <c r="D21" s="318">
        <v>0.53784673219542933</v>
      </c>
      <c r="E21" s="519">
        <v>0.65495629407707567</v>
      </c>
      <c r="F21" s="519">
        <v>0.27647045511467572</v>
      </c>
      <c r="G21" s="324">
        <v>5.7750009311416398E-2</v>
      </c>
      <c r="H21" s="16">
        <v>4.3013347446707866E-2</v>
      </c>
      <c r="I21" s="16">
        <v>2.9085706311913664E-2</v>
      </c>
      <c r="J21" s="16">
        <v>2.4095754814667109E-2</v>
      </c>
      <c r="K21" s="16">
        <v>2.686624429042226E-2</v>
      </c>
      <c r="L21" s="16">
        <v>4.082247488657826E-2</v>
      </c>
      <c r="M21" s="17"/>
      <c r="N21" s="498">
        <v>3.3094487947352076</v>
      </c>
      <c r="O21" s="498">
        <v>3.2409648752791078</v>
      </c>
      <c r="P21" s="498"/>
      <c r="Q21" s="498"/>
      <c r="R21" s="1047">
        <v>2.9964043506531053</v>
      </c>
      <c r="S21" s="909">
        <v>3.1302346273213661</v>
      </c>
    </row>
    <row r="22" spans="1:19">
      <c r="A22" s="19">
        <v>1973</v>
      </c>
      <c r="B22" s="1250">
        <v>0.57919296622276306</v>
      </c>
      <c r="C22" s="904">
        <v>0.40998687471901812</v>
      </c>
      <c r="D22" s="318">
        <v>0.54046867954993305</v>
      </c>
      <c r="E22" s="519">
        <v>0.65964056999392995</v>
      </c>
      <c r="F22" s="519">
        <v>0.27677586897434531</v>
      </c>
      <c r="G22" s="324">
        <v>5.8160039757067294E-2</v>
      </c>
      <c r="H22" s="16">
        <v>4.0855548403974873E-2</v>
      </c>
      <c r="I22" s="16">
        <v>3.355508647210792E-2</v>
      </c>
      <c r="J22" s="16">
        <v>2.41073398555052E-2</v>
      </c>
      <c r="K22" s="16">
        <v>2.788851797763953E-2</v>
      </c>
      <c r="L22" s="16">
        <v>4.3909200079688557E-2</v>
      </c>
      <c r="M22" s="17"/>
      <c r="N22" s="498">
        <v>3.3416206952897247</v>
      </c>
      <c r="O22" s="498">
        <v>3.2888189366370382</v>
      </c>
      <c r="P22" s="498"/>
      <c r="Q22" s="498"/>
      <c r="R22" s="1047">
        <v>2.9992058084435804</v>
      </c>
      <c r="S22" s="909">
        <v>3.1657328871781014</v>
      </c>
    </row>
    <row r="23" spans="1:19">
      <c r="A23" s="19">
        <v>1974</v>
      </c>
      <c r="B23" s="1250">
        <v>0.57404154539108276</v>
      </c>
      <c r="C23" s="904">
        <v>0.40939367941327975</v>
      </c>
      <c r="D23" s="318">
        <v>0.54021640988918573</v>
      </c>
      <c r="E23" s="519">
        <v>0.65775079457914765</v>
      </c>
      <c r="F23" s="519">
        <v>0.27715881260218861</v>
      </c>
      <c r="G23" s="324">
        <v>6.1677182526402398E-2</v>
      </c>
      <c r="H23" s="16">
        <v>4.2629821982413711E-2</v>
      </c>
      <c r="I23" s="16">
        <v>3.4049044875374856E-2</v>
      </c>
      <c r="J23" s="16">
        <v>2.4143476246261286E-2</v>
      </c>
      <c r="K23" s="16">
        <v>2.9411450171810075E-2</v>
      </c>
      <c r="L23" s="16">
        <v>4.9509940226034235E-2</v>
      </c>
      <c r="M23" s="17"/>
      <c r="N23" s="498">
        <v>3.3042106492314312</v>
      </c>
      <c r="O23" s="498">
        <v>3.1965704716803276</v>
      </c>
      <c r="P23" s="498"/>
      <c r="Q23" s="498"/>
      <c r="R23" s="1047">
        <v>2.927532680838639</v>
      </c>
      <c r="S23" s="909">
        <v>3.0528511481830458</v>
      </c>
    </row>
    <row r="24" spans="1:19">
      <c r="A24" s="19">
        <v>1975</v>
      </c>
      <c r="B24" s="1250">
        <v>0.58700394630432129</v>
      </c>
      <c r="C24" s="904">
        <v>0.41263021022260965</v>
      </c>
      <c r="D24" s="318">
        <v>0.53674469044894546</v>
      </c>
      <c r="E24" s="519">
        <v>0.64251604663964901</v>
      </c>
      <c r="F24" s="519">
        <v>0.30421075187706459</v>
      </c>
      <c r="G24" s="324">
        <v>6.6347575202862399E-2</v>
      </c>
      <c r="H24" s="16">
        <v>4.5365266200342397E-2</v>
      </c>
      <c r="I24" s="16">
        <v>3.0010509758223725E-2</v>
      </c>
      <c r="J24" s="16">
        <v>2.7282948928412334E-2</v>
      </c>
      <c r="K24" s="16">
        <v>3.4781303637938681E-2</v>
      </c>
      <c r="L24" s="16">
        <v>5.0491192421786846E-2</v>
      </c>
      <c r="M24" s="17"/>
      <c r="N24" s="498">
        <v>3.1042060585225246</v>
      </c>
      <c r="O24" s="498">
        <v>3.0570884302033465</v>
      </c>
      <c r="P24" s="498"/>
      <c r="Q24" s="498"/>
      <c r="R24" s="1047">
        <v>2.7421715769865038</v>
      </c>
      <c r="S24" s="909">
        <v>2.892362317705012</v>
      </c>
    </row>
    <row r="25" spans="1:19">
      <c r="A25" s="19">
        <v>1976</v>
      </c>
      <c r="B25" s="1250">
        <v>0.60210838913917542</v>
      </c>
      <c r="C25" s="904">
        <v>0.42211762523233959</v>
      </c>
      <c r="D25" s="318">
        <v>0.53961079816692581</v>
      </c>
      <c r="E25" s="519">
        <v>0.64266495503039611</v>
      </c>
      <c r="F25" s="519">
        <v>0.31608191327156782</v>
      </c>
      <c r="G25" s="324">
        <v>6.3027765018662682E-2</v>
      </c>
      <c r="H25" s="16">
        <v>4.4787377382399046E-2</v>
      </c>
      <c r="I25" s="16">
        <v>3.1840033120450313E-2</v>
      </c>
      <c r="J25" s="16">
        <v>2.7191777070566733E-2</v>
      </c>
      <c r="K25" s="16">
        <v>3.3862475231775123E-2</v>
      </c>
      <c r="L25" s="16">
        <v>4.7322652527512041E-2</v>
      </c>
      <c r="M25" s="17"/>
      <c r="N25" s="498">
        <v>3.0360514581775964</v>
      </c>
      <c r="O25" s="498">
        <v>2.9671962436097843</v>
      </c>
      <c r="P25" s="498"/>
      <c r="Q25" s="498"/>
      <c r="R25" s="1047">
        <v>2.6961996544638884</v>
      </c>
      <c r="S25" s="909">
        <v>2.820385611061111</v>
      </c>
    </row>
    <row r="26" spans="1:19">
      <c r="A26" s="19">
        <v>1977</v>
      </c>
      <c r="B26" s="1250">
        <v>0.61293128132820129</v>
      </c>
      <c r="C26" s="904">
        <v>0.42694376631711589</v>
      </c>
      <c r="D26" s="318">
        <v>0.53968072616512974</v>
      </c>
      <c r="E26" s="519">
        <v>0.64002099863305362</v>
      </c>
      <c r="F26" s="519">
        <v>0.32490011996168505</v>
      </c>
      <c r="G26" s="324">
        <v>6.9228803301854769E-2</v>
      </c>
      <c r="H26" s="16">
        <v>5.0929452153279181E-2</v>
      </c>
      <c r="I26" s="16">
        <v>3.5872088803040936E-2</v>
      </c>
      <c r="J26" s="16">
        <v>2.9732860541016655E-2</v>
      </c>
      <c r="K26" s="16">
        <v>3.6965182801146211E-2</v>
      </c>
      <c r="L26" s="16">
        <v>5.4837067787671778E-2</v>
      </c>
      <c r="M26" s="17"/>
      <c r="N26" s="498">
        <v>2.9437836415411494</v>
      </c>
      <c r="O26" s="498">
        <v>2.889394558132881</v>
      </c>
      <c r="P26" s="498"/>
      <c r="Q26" s="498"/>
      <c r="R26" s="1047">
        <v>2.6365023262237908</v>
      </c>
      <c r="S26" s="909">
        <v>2.7625754931071071</v>
      </c>
    </row>
    <row r="27" spans="1:19">
      <c r="A27" s="19">
        <v>1978</v>
      </c>
      <c r="B27" s="1250">
        <v>0.62895745038986206</v>
      </c>
      <c r="C27" s="904">
        <v>0.43288928270339966</v>
      </c>
      <c r="D27" s="318">
        <v>0.53958964347839355</v>
      </c>
      <c r="E27" s="519">
        <v>0.6410176157951355</v>
      </c>
      <c r="F27" s="519">
        <v>0.32653674483299255</v>
      </c>
      <c r="G27" s="324">
        <v>7.0676706731319427E-2</v>
      </c>
      <c r="H27" s="16">
        <v>5.3542584180831909E-2</v>
      </c>
      <c r="I27" s="16">
        <v>3.5728223621845245E-2</v>
      </c>
      <c r="J27" s="16">
        <v>2.9795322567224503E-2</v>
      </c>
      <c r="K27" s="16">
        <v>3.2785370945930481E-2</v>
      </c>
      <c r="L27" s="16">
        <v>4.805542528629303E-2</v>
      </c>
      <c r="M27" s="17"/>
      <c r="N27" s="498">
        <v>2.8788521819359492</v>
      </c>
      <c r="O27" s="498">
        <v>2.8042640532024832</v>
      </c>
      <c r="P27" s="498"/>
      <c r="Q27" s="498"/>
      <c r="R27" s="1047">
        <v>2.6003234481887261</v>
      </c>
      <c r="S27" s="909">
        <v>2.7042211902922411</v>
      </c>
    </row>
    <row r="28" spans="1:19">
      <c r="A28" s="23">
        <v>1979</v>
      </c>
      <c r="B28" s="1251">
        <v>0.64011108875274658</v>
      </c>
      <c r="C28" s="905">
        <v>0.43288928270339966</v>
      </c>
      <c r="D28" s="319">
        <v>0.53958964347839355</v>
      </c>
      <c r="E28" s="523">
        <v>0.6410176157951355</v>
      </c>
      <c r="F28" s="523">
        <v>0.32653674483299255</v>
      </c>
      <c r="G28" s="325">
        <v>7.0676706731319427E-2</v>
      </c>
      <c r="H28" s="22">
        <v>5.3542584180831909E-2</v>
      </c>
      <c r="I28" s="22">
        <v>3.5728223621845245E-2</v>
      </c>
      <c r="J28" s="22">
        <v>2.9795322567224503E-2</v>
      </c>
      <c r="K28" s="22">
        <v>3.2785370945930481E-2</v>
      </c>
      <c r="L28" s="22">
        <v>4.805542528629303E-2</v>
      </c>
      <c r="M28" s="896"/>
      <c r="N28" s="496">
        <v>2.7908063881440732</v>
      </c>
      <c r="O28" s="496">
        <v>2.7185538709648833</v>
      </c>
      <c r="P28" s="915">
        <v>2.4187494831856329</v>
      </c>
      <c r="Q28" s="915">
        <v>3.425158851323796</v>
      </c>
      <c r="R28" s="1048">
        <v>2.5264076517838516</v>
      </c>
      <c r="S28" s="910">
        <v>2.6162439833453854</v>
      </c>
    </row>
    <row r="29" spans="1:19">
      <c r="A29" s="27">
        <v>1980</v>
      </c>
      <c r="B29" s="1252">
        <v>0.63885712623596191</v>
      </c>
      <c r="C29" s="903">
        <v>0.43805778026580811</v>
      </c>
      <c r="D29" s="320">
        <v>0.54420650005340576</v>
      </c>
      <c r="E29" s="525">
        <v>0.63771772384643555</v>
      </c>
      <c r="F29" s="525">
        <v>0.34621548652648926</v>
      </c>
      <c r="G29" s="326">
        <v>7.118697464466095E-2</v>
      </c>
      <c r="H29" s="26">
        <v>5.5372759699821472E-2</v>
      </c>
      <c r="I29" s="26">
        <v>3.7008393555879593E-2</v>
      </c>
      <c r="J29" s="26">
        <v>3.3347573131322861E-2</v>
      </c>
      <c r="K29" s="26">
        <v>3.4480597823858261E-2</v>
      </c>
      <c r="L29" s="26">
        <v>4.6135444194078445E-2</v>
      </c>
      <c r="M29" s="897"/>
      <c r="N29" s="907">
        <v>2.7236889952153112</v>
      </c>
      <c r="O29" s="907">
        <v>2.6463382183803112</v>
      </c>
      <c r="P29" s="907">
        <v>2.3389425499659344</v>
      </c>
      <c r="Q29" s="907">
        <v>3.3826497699932268</v>
      </c>
      <c r="R29" s="1046">
        <v>2.4520829188680615</v>
      </c>
      <c r="S29" s="908">
        <v>2.5364236406008218</v>
      </c>
    </row>
    <row r="30" spans="1:19">
      <c r="A30" s="19">
        <v>1981</v>
      </c>
      <c r="B30" s="1250">
        <v>0.63170135021209717</v>
      </c>
      <c r="C30" s="904">
        <v>0.4380308985710144</v>
      </c>
      <c r="D30" s="318">
        <v>0.54366862773895264</v>
      </c>
      <c r="E30" s="519">
        <v>0.6334267258644104</v>
      </c>
      <c r="F30" s="519">
        <v>0.35035321116447449</v>
      </c>
      <c r="G30" s="324">
        <v>7.5968064367771149E-2</v>
      </c>
      <c r="H30" s="16">
        <v>5.6941844522953033E-2</v>
      </c>
      <c r="I30" s="16">
        <v>4.1442535817623138E-2</v>
      </c>
      <c r="J30" s="16">
        <v>3.5840034484863281E-2</v>
      </c>
      <c r="K30" s="16">
        <v>4.2599622160196304E-2</v>
      </c>
      <c r="L30" s="16">
        <v>6.9963328540325165E-2</v>
      </c>
      <c r="M30" s="17"/>
      <c r="N30" s="498">
        <v>2.6822879183605828</v>
      </c>
      <c r="O30" s="498">
        <v>2.6026744487456335</v>
      </c>
      <c r="P30" s="498">
        <v>2.3103258711537729</v>
      </c>
      <c r="Q30" s="498">
        <v>3.3039181742652741</v>
      </c>
      <c r="R30" s="1047">
        <v>2.4082236565791875</v>
      </c>
      <c r="S30" s="909">
        <v>2.4914913527033891</v>
      </c>
    </row>
    <row r="31" spans="1:19">
      <c r="A31" s="19">
        <v>1982</v>
      </c>
      <c r="B31" s="1250">
        <v>0.61863738298416138</v>
      </c>
      <c r="C31" s="904">
        <v>0.44334864616394043</v>
      </c>
      <c r="D31" s="318">
        <v>0.54757696390151978</v>
      </c>
      <c r="E31" s="519">
        <v>0.62695956230163574</v>
      </c>
      <c r="F31" s="519">
        <v>0.37040004134178162</v>
      </c>
      <c r="G31" s="324">
        <v>8.8438384234905243E-2</v>
      </c>
      <c r="H31" s="16">
        <v>6.1426561325788498E-2</v>
      </c>
      <c r="I31" s="16">
        <v>4.0934264659881592E-2</v>
      </c>
      <c r="J31" s="16">
        <v>3.8494337350130081E-2</v>
      </c>
      <c r="K31" s="16">
        <v>3.7958383560180664E-2</v>
      </c>
      <c r="L31" s="16">
        <v>6.2690548598766327E-2</v>
      </c>
      <c r="M31" s="17"/>
      <c r="N31" s="498">
        <v>2.5955097459564831</v>
      </c>
      <c r="O31" s="498">
        <v>2.5106471056918109</v>
      </c>
      <c r="P31" s="498">
        <v>2.2282335370209876</v>
      </c>
      <c r="Q31" s="498">
        <v>3.2021935180224705</v>
      </c>
      <c r="R31" s="1047">
        <v>2.3217064663439659</v>
      </c>
      <c r="S31" s="909">
        <v>2.3937242668786238</v>
      </c>
    </row>
    <row r="32" spans="1:19">
      <c r="A32" s="19">
        <v>1983</v>
      </c>
      <c r="B32" s="1250">
        <v>0.62475016713142395</v>
      </c>
      <c r="C32" s="904">
        <v>0.44705095887184143</v>
      </c>
      <c r="D32" s="318">
        <v>0.54575198888778687</v>
      </c>
      <c r="E32" s="519">
        <v>0.61849963665008545</v>
      </c>
      <c r="F32" s="519">
        <v>0.38341554999351501</v>
      </c>
      <c r="G32" s="324">
        <v>0.10133969783782959</v>
      </c>
      <c r="H32" s="16">
        <v>7.2104483842849731E-2</v>
      </c>
      <c r="I32" s="16">
        <v>4.7266259789466858E-2</v>
      </c>
      <c r="J32" s="16">
        <v>4.2926385998725891E-2</v>
      </c>
      <c r="K32" s="16">
        <v>4.1873492300510406E-2</v>
      </c>
      <c r="L32" s="16">
        <v>6.5259657800197601E-2</v>
      </c>
      <c r="M32" s="17"/>
      <c r="N32" s="498">
        <v>2.4895212073345143</v>
      </c>
      <c r="O32" s="498">
        <v>2.416583503085628</v>
      </c>
      <c r="P32" s="498">
        <v>2.1404957216692488</v>
      </c>
      <c r="Q32" s="498">
        <v>3.1169716662309352</v>
      </c>
      <c r="R32" s="1047">
        <v>2.2411015870687758</v>
      </c>
      <c r="S32" s="909">
        <v>2.3115342761645676</v>
      </c>
    </row>
    <row r="33" spans="1:19">
      <c r="A33" s="19">
        <v>1984</v>
      </c>
      <c r="B33" s="1250">
        <v>0.6397814154624939</v>
      </c>
      <c r="C33" s="904">
        <v>0.45012551546096802</v>
      </c>
      <c r="D33" s="318">
        <v>0.54391133785247803</v>
      </c>
      <c r="E33" s="519">
        <v>0.61762309074401855</v>
      </c>
      <c r="F33" s="519">
        <v>0.38273635506629944</v>
      </c>
      <c r="G33" s="324">
        <v>0.10373774915933609</v>
      </c>
      <c r="H33" s="16">
        <v>7.3394104838371277E-2</v>
      </c>
      <c r="I33" s="16">
        <v>5.1057085394859314E-2</v>
      </c>
      <c r="J33" s="1022">
        <f>(J$36-J$32)/4+J32</f>
        <v>4.4236011803150177E-2</v>
      </c>
      <c r="K33" s="1022">
        <f t="shared" ref="K33:L35" si="2">(K$36-K$32)/4+K32</f>
        <v>4.0769696235656738E-2</v>
      </c>
      <c r="L33" s="1022">
        <f t="shared" si="2"/>
        <v>5.8321218006312847E-2</v>
      </c>
      <c r="M33" s="17"/>
      <c r="N33" s="498">
        <v>2.4802876036164148</v>
      </c>
      <c r="O33" s="498">
        <v>2.3956010138371076</v>
      </c>
      <c r="P33" s="498">
        <v>2.1444624578006617</v>
      </c>
      <c r="Q33" s="498">
        <v>3.0437599564903781</v>
      </c>
      <c r="R33" s="1047">
        <v>2.2266802427888566</v>
      </c>
      <c r="S33" s="909">
        <v>2.2918357003790986</v>
      </c>
    </row>
    <row r="34" spans="1:19">
      <c r="A34" s="19">
        <v>1985</v>
      </c>
      <c r="B34" s="1250">
        <v>0.63980484008789063</v>
      </c>
      <c r="C34" s="904">
        <f t="shared" ref="C34:I34" si="3">(C33+C35)/2</f>
        <v>0.45341171324253082</v>
      </c>
      <c r="D34" s="318">
        <f t="shared" si="3"/>
        <v>0.54501116275787354</v>
      </c>
      <c r="E34" s="519">
        <f t="shared" si="3"/>
        <v>0.61630493402481079</v>
      </c>
      <c r="F34" s="519">
        <f t="shared" si="3"/>
        <v>0.38937865197658539</v>
      </c>
      <c r="G34" s="324">
        <f t="shared" si="3"/>
        <v>0.10927699878811836</v>
      </c>
      <c r="H34" s="16">
        <f t="shared" si="3"/>
        <v>7.636110857129097E-2</v>
      </c>
      <c r="I34" s="16">
        <f t="shared" si="3"/>
        <v>5.0297155976295471E-2</v>
      </c>
      <c r="J34" s="1022">
        <f>(J$36-J$32)/4+J33</f>
        <v>4.5545637607574463E-2</v>
      </c>
      <c r="K34" s="1022">
        <f t="shared" si="2"/>
        <v>3.966590017080307E-2</v>
      </c>
      <c r="L34" s="1022">
        <f t="shared" si="2"/>
        <v>5.1382778212428093E-2</v>
      </c>
      <c r="M34" s="17"/>
      <c r="N34" s="498">
        <v>2.4679159253858116</v>
      </c>
      <c r="O34" s="498">
        <v>2.3824179708134428</v>
      </c>
      <c r="P34" s="498">
        <v>2.1161099530319345</v>
      </c>
      <c r="Q34" s="498">
        <v>3.0803176821902674</v>
      </c>
      <c r="R34" s="1047">
        <v>2.2280739483669878</v>
      </c>
      <c r="S34" s="909">
        <v>2.2852575390548484</v>
      </c>
    </row>
    <row r="35" spans="1:19">
      <c r="A35" s="19">
        <v>1986</v>
      </c>
      <c r="B35" s="1250">
        <v>0.64700490236282349</v>
      </c>
      <c r="C35" s="904">
        <v>0.45669791102409363</v>
      </c>
      <c r="D35" s="318">
        <v>0.54611098766326904</v>
      </c>
      <c r="E35" s="519">
        <v>0.61498677730560303</v>
      </c>
      <c r="F35" s="519">
        <v>0.39602094888687134</v>
      </c>
      <c r="G35" s="324">
        <v>0.11481624841690063</v>
      </c>
      <c r="H35" s="16">
        <v>7.9328112304210663E-2</v>
      </c>
      <c r="I35" s="16">
        <v>4.9537226557731628E-2</v>
      </c>
      <c r="J35" s="1022">
        <f>(J$36-J$32)/4+J34</f>
        <v>4.6855263411998749E-2</v>
      </c>
      <c r="K35" s="1022">
        <f t="shared" si="2"/>
        <v>3.8562104105949402E-2</v>
      </c>
      <c r="L35" s="1022">
        <f t="shared" si="2"/>
        <v>4.4444338418543339E-2</v>
      </c>
      <c r="M35" s="17"/>
      <c r="N35" s="498">
        <v>2.3980056943269785</v>
      </c>
      <c r="O35" s="498">
        <v>2.3028823697251295</v>
      </c>
      <c r="P35" s="498">
        <v>2.0457303125626751</v>
      </c>
      <c r="Q35" s="498">
        <v>2.9913972450131601</v>
      </c>
      <c r="R35" s="1047">
        <v>2.176799984711137</v>
      </c>
      <c r="S35" s="909">
        <v>2.2153585581385302</v>
      </c>
    </row>
    <row r="36" spans="1:19">
      <c r="A36" s="19">
        <v>1987</v>
      </c>
      <c r="B36" s="1250">
        <v>0.6555418074131012</v>
      </c>
      <c r="C36" s="904">
        <v>0.4580962061882019</v>
      </c>
      <c r="D36" s="318">
        <v>0.5460624098777771</v>
      </c>
      <c r="E36" s="519">
        <v>0.6134522557258606</v>
      </c>
      <c r="F36" s="519">
        <v>0.40161266922950745</v>
      </c>
      <c r="G36" s="324">
        <v>0.12200202792882919</v>
      </c>
      <c r="H36" s="16">
        <v>8.9586608111858368E-2</v>
      </c>
      <c r="I36" s="16">
        <v>5.6574612855911255E-2</v>
      </c>
      <c r="J36" s="16">
        <v>4.8164889216423035E-2</v>
      </c>
      <c r="K36" s="16">
        <v>3.7458308041095734E-2</v>
      </c>
      <c r="L36" s="16">
        <v>3.7505898624658585E-2</v>
      </c>
      <c r="M36" s="17"/>
      <c r="N36" s="498">
        <v>2.3681564541283566</v>
      </c>
      <c r="O36" s="498">
        <v>2.2596403821376838</v>
      </c>
      <c r="P36" s="498">
        <v>2.0039616817030361</v>
      </c>
      <c r="Q36" s="498">
        <v>2.9391960984200485</v>
      </c>
      <c r="R36" s="1047">
        <v>2.1708978889322545</v>
      </c>
      <c r="S36" s="909">
        <v>2.1839378520444566</v>
      </c>
    </row>
    <row r="37" spans="1:19">
      <c r="A37" s="19">
        <v>1988</v>
      </c>
      <c r="B37" s="1250">
        <v>0.66089975833892822</v>
      </c>
      <c r="C37" s="904">
        <v>0.45799875259399414</v>
      </c>
      <c r="D37" s="318">
        <v>0.54425144195556641</v>
      </c>
      <c r="E37" s="519">
        <v>0.61137598752975464</v>
      </c>
      <c r="F37" s="519">
        <v>0.40189367532730103</v>
      </c>
      <c r="G37" s="324">
        <v>0.13614222407341003</v>
      </c>
      <c r="H37" s="16">
        <v>9.6508003771305084E-2</v>
      </c>
      <c r="I37" s="16">
        <v>6.2146194279193878E-2</v>
      </c>
      <c r="J37" s="16">
        <v>4.895155131816864E-2</v>
      </c>
      <c r="K37" s="16">
        <v>3.3142149448394775E-2</v>
      </c>
      <c r="L37" s="16">
        <v>3.1730182468891144E-2</v>
      </c>
      <c r="M37" s="17"/>
      <c r="N37" s="498">
        <v>2.3485702333524126</v>
      </c>
      <c r="O37" s="498">
        <v>2.2283329206989726</v>
      </c>
      <c r="P37" s="498">
        <v>1.969351288952863</v>
      </c>
      <c r="Q37" s="498">
        <v>2.9020762058069636</v>
      </c>
      <c r="R37" s="1047">
        <v>2.1688266305364539</v>
      </c>
      <c r="S37" s="909">
        <v>2.1701851427877936</v>
      </c>
    </row>
    <row r="38" spans="1:19">
      <c r="A38" s="23">
        <v>1989</v>
      </c>
      <c r="B38" s="1251">
        <v>0.6702347993850708</v>
      </c>
      <c r="C38" s="905">
        <v>0.45881491899490356</v>
      </c>
      <c r="D38" s="319">
        <v>0.54209190607070923</v>
      </c>
      <c r="E38" s="523">
        <v>0.60800838470458984</v>
      </c>
      <c r="F38" s="523">
        <v>0.40446016192436218</v>
      </c>
      <c r="G38" s="325">
        <v>0.14996324479579926</v>
      </c>
      <c r="H38" s="22">
        <v>0.10708759725093842</v>
      </c>
      <c r="I38" s="22">
        <v>6.473076343536377E-2</v>
      </c>
      <c r="J38" s="22">
        <v>5.6576531380414963E-2</v>
      </c>
      <c r="K38" s="22">
        <v>4.3104562908411026E-2</v>
      </c>
      <c r="L38" s="22">
        <v>3.4638859331607819E-2</v>
      </c>
      <c r="M38" s="896"/>
      <c r="N38" s="496">
        <v>2.2705346950690535</v>
      </c>
      <c r="O38" s="496">
        <v>2.1485310084921538</v>
      </c>
      <c r="P38" s="496">
        <v>1.8916101703687489</v>
      </c>
      <c r="Q38" s="496">
        <v>2.8193080984544703</v>
      </c>
      <c r="R38" s="1048">
        <v>2.1048768660878348</v>
      </c>
      <c r="S38" s="910">
        <v>2.0960150405445419</v>
      </c>
    </row>
    <row r="39" spans="1:19">
      <c r="A39" s="27">
        <v>1990</v>
      </c>
      <c r="B39" s="1252">
        <v>0.67446738481521606</v>
      </c>
      <c r="C39" s="903">
        <v>0.46165955066680908</v>
      </c>
      <c r="D39" s="320">
        <v>0.54073810577392578</v>
      </c>
      <c r="E39" s="525">
        <v>0.603141188621521</v>
      </c>
      <c r="F39" s="525">
        <v>0.41043943166732788</v>
      </c>
      <c r="G39" s="326">
        <v>0.16563816368579865</v>
      </c>
      <c r="H39" s="26">
        <v>0.11993090808391571</v>
      </c>
      <c r="I39" s="26">
        <v>7.0179469883441925E-2</v>
      </c>
      <c r="J39" s="26">
        <v>5.7869486510753632E-2</v>
      </c>
      <c r="K39" s="26">
        <v>4.1039038449525833E-2</v>
      </c>
      <c r="L39" s="26">
        <v>3.9023414254188538E-2</v>
      </c>
      <c r="M39" s="897"/>
      <c r="N39" s="907">
        <v>2.1937248665253661</v>
      </c>
      <c r="O39" s="907">
        <v>2.0777255755599042</v>
      </c>
      <c r="P39" s="907">
        <v>1.8313252126370985</v>
      </c>
      <c r="Q39" s="907">
        <v>2.7125686883262641</v>
      </c>
      <c r="R39" s="1046">
        <v>2.0396773021516137</v>
      </c>
      <c r="S39" s="908">
        <v>2.0277147544556229</v>
      </c>
    </row>
    <row r="40" spans="1:19">
      <c r="A40" s="19">
        <v>1991</v>
      </c>
      <c r="B40" s="1250">
        <v>0.67408019304275513</v>
      </c>
      <c r="C40" s="904">
        <v>0.46332991123199463</v>
      </c>
      <c r="D40" s="318">
        <v>0.54018491506576538</v>
      </c>
      <c r="E40" s="519">
        <v>0.59559923410415649</v>
      </c>
      <c r="F40" s="519">
        <v>0.42369765043258667</v>
      </c>
      <c r="G40" s="324">
        <v>0.17067328095436096</v>
      </c>
      <c r="H40" s="16">
        <v>0.1241704449057579</v>
      </c>
      <c r="I40" s="16">
        <v>6.7782141268253326E-2</v>
      </c>
      <c r="J40" s="16">
        <v>6.1496272683143616E-2</v>
      </c>
      <c r="K40" s="16">
        <v>5.0991568714380264E-2</v>
      </c>
      <c r="L40" s="16">
        <v>4.7075912356376648E-2</v>
      </c>
      <c r="M40" s="17"/>
      <c r="N40" s="498">
        <v>2.1282126852460155</v>
      </c>
      <c r="O40" s="498">
        <v>2.0138552612881822</v>
      </c>
      <c r="P40" s="498">
        <v>1.7834848037823494</v>
      </c>
      <c r="Q40" s="498">
        <v>2.5793906449115682</v>
      </c>
      <c r="R40" s="1047">
        <v>1.9748897723885839</v>
      </c>
      <c r="S40" s="909">
        <v>1.9637262237775654</v>
      </c>
    </row>
    <row r="41" spans="1:19">
      <c r="A41" s="19">
        <v>1992</v>
      </c>
      <c r="B41" s="1250">
        <v>0.66756665706634521</v>
      </c>
      <c r="C41" s="904">
        <v>0.46628990769386292</v>
      </c>
      <c r="D41" s="318">
        <v>0.54110336303710938</v>
      </c>
      <c r="E41" s="519">
        <v>0.59371626377105713</v>
      </c>
      <c r="F41" s="519">
        <v>0.42853081226348877</v>
      </c>
      <c r="G41" s="324">
        <v>0.18956670165061951</v>
      </c>
      <c r="H41" s="16">
        <v>0.14396488666534424</v>
      </c>
      <c r="I41" s="16">
        <v>8.4376588463783264E-2</v>
      </c>
      <c r="J41" s="16">
        <v>7.6516859233379364E-2</v>
      </c>
      <c r="K41" s="16">
        <v>5.2509531378746033E-2</v>
      </c>
      <c r="L41" s="16">
        <v>4.5768089592456818E-2</v>
      </c>
      <c r="M41" s="17"/>
      <c r="N41" s="498">
        <v>2.0960388206510787</v>
      </c>
      <c r="O41" s="498">
        <v>1.9803311814114746</v>
      </c>
      <c r="P41" s="498">
        <v>1.7546021072183675</v>
      </c>
      <c r="Q41" s="498">
        <v>2.5072820017515207</v>
      </c>
      <c r="R41" s="1047">
        <v>1.9513387236663569</v>
      </c>
      <c r="S41" s="909">
        <v>1.9343978069997529</v>
      </c>
    </row>
    <row r="42" spans="1:19">
      <c r="A42" s="19">
        <v>1993</v>
      </c>
      <c r="B42" s="1250">
        <v>0.66859504580497742</v>
      </c>
      <c r="C42" s="904">
        <v>0.46925467252731323</v>
      </c>
      <c r="D42" s="318">
        <v>0.54490196704864502</v>
      </c>
      <c r="E42" s="519">
        <v>0.60027384757995605</v>
      </c>
      <c r="F42" s="519">
        <v>0.4265492856502533</v>
      </c>
      <c r="G42" s="324">
        <v>0.18072763085365295</v>
      </c>
      <c r="H42" s="16">
        <v>0.12746238708496094</v>
      </c>
      <c r="I42" s="16">
        <v>8.3870060741901398E-2</v>
      </c>
      <c r="J42" s="16">
        <v>6.6669553518295288E-2</v>
      </c>
      <c r="K42" s="16">
        <v>6.0673389583826065E-2</v>
      </c>
      <c r="L42" s="16">
        <v>4.457806795835495E-2</v>
      </c>
      <c r="M42" s="17"/>
      <c r="N42" s="498">
        <v>2.1395254320897026</v>
      </c>
      <c r="O42" s="498">
        <v>2.0109018585726628</v>
      </c>
      <c r="P42" s="498">
        <v>1.7822060870132876</v>
      </c>
      <c r="Q42" s="498">
        <v>2.5264104456707757</v>
      </c>
      <c r="R42" s="1047">
        <v>1.9828790142912538</v>
      </c>
      <c r="S42" s="909">
        <v>1.9609032555167099</v>
      </c>
    </row>
    <row r="43" spans="1:19">
      <c r="A43" s="19">
        <v>1994</v>
      </c>
      <c r="B43" s="1250">
        <v>0.66708776354789734</v>
      </c>
      <c r="C43" s="904">
        <v>0.46680781245231628</v>
      </c>
      <c r="D43" s="318">
        <v>0.5441213846206665</v>
      </c>
      <c r="E43" s="519">
        <v>0.60006153583526611</v>
      </c>
      <c r="F43" s="519">
        <v>0.42467734217643738</v>
      </c>
      <c r="G43" s="324">
        <v>0.17427785694599152</v>
      </c>
      <c r="H43" s="16">
        <v>0.1291695237159729</v>
      </c>
      <c r="I43" s="16">
        <v>8.1809699535369873E-2</v>
      </c>
      <c r="J43" s="16">
        <v>7.5502581894397736E-2</v>
      </c>
      <c r="K43" s="16">
        <v>5.5850543081760406E-2</v>
      </c>
      <c r="L43" s="16">
        <v>5.4388556629419327E-2</v>
      </c>
      <c r="M43" s="17"/>
      <c r="N43" s="498">
        <v>2.1445151947318082</v>
      </c>
      <c r="O43" s="498">
        <v>2.0195930885103368</v>
      </c>
      <c r="P43" s="498">
        <v>1.7776096196178595</v>
      </c>
      <c r="Q43" s="498">
        <v>2.5436770726054148</v>
      </c>
      <c r="R43" s="1047">
        <v>1.9936199844479443</v>
      </c>
      <c r="S43" s="909">
        <v>1.9728056891658541</v>
      </c>
    </row>
    <row r="44" spans="1:19">
      <c r="A44" s="19">
        <v>1995</v>
      </c>
      <c r="B44" s="1250">
        <v>0.67672112584114075</v>
      </c>
      <c r="C44" s="904">
        <v>0.47027251124382019</v>
      </c>
      <c r="D44" s="318">
        <v>0.54455524682998657</v>
      </c>
      <c r="E44" s="519">
        <v>0.60166066884994507</v>
      </c>
      <c r="F44" s="519">
        <v>0.42459291219711304</v>
      </c>
      <c r="G44" s="324">
        <v>0.1958339512348175</v>
      </c>
      <c r="H44" s="16">
        <v>0.14533787965774536</v>
      </c>
      <c r="I44" s="16">
        <v>8.933296799659729E-2</v>
      </c>
      <c r="J44" s="16">
        <v>7.5804837048053741E-2</v>
      </c>
      <c r="K44" s="16">
        <v>5.9302415698766708E-2</v>
      </c>
      <c r="L44" s="16">
        <v>4.8628069460391998E-2</v>
      </c>
      <c r="M44" s="17"/>
      <c r="N44" s="498">
        <v>2.0966030277806631</v>
      </c>
      <c r="O44" s="498">
        <v>1.9762317818705883</v>
      </c>
      <c r="P44" s="498">
        <v>1.7577879418642994</v>
      </c>
      <c r="Q44" s="498">
        <v>2.4254938966950585</v>
      </c>
      <c r="R44" s="1047">
        <v>1.9609823679746314</v>
      </c>
      <c r="S44" s="909">
        <v>1.9376557972183661</v>
      </c>
    </row>
    <row r="45" spans="1:19">
      <c r="A45" s="19">
        <v>1996</v>
      </c>
      <c r="B45" s="1250">
        <v>0.68244832754135132</v>
      </c>
      <c r="C45" s="904">
        <v>0.47243699431419373</v>
      </c>
      <c r="D45" s="318">
        <v>0.54502123594284058</v>
      </c>
      <c r="E45" s="519">
        <v>0.60330766439437866</v>
      </c>
      <c r="F45" s="519">
        <v>0.4234769344329834</v>
      </c>
      <c r="G45" s="324">
        <v>0.19716356694698334</v>
      </c>
      <c r="H45" s="16">
        <v>0.15308552980422974</v>
      </c>
      <c r="I45" s="16">
        <v>9.0281881392002106E-2</v>
      </c>
      <c r="J45" s="16">
        <v>7.8557088971138E-2</v>
      </c>
      <c r="K45" s="16">
        <v>6.5403655171394348E-2</v>
      </c>
      <c r="L45" s="16">
        <v>5.0827577710151672E-2</v>
      </c>
      <c r="M45" s="17"/>
      <c r="N45" s="498">
        <v>2.1104243278307164</v>
      </c>
      <c r="O45" s="498">
        <v>1.9835246660992611</v>
      </c>
      <c r="P45" s="498">
        <v>1.7517130286691558</v>
      </c>
      <c r="Q45" s="498">
        <v>2.4294923446698808</v>
      </c>
      <c r="R45" s="1047">
        <v>1.9779100559038545</v>
      </c>
      <c r="S45" s="909">
        <v>1.9474671290727403</v>
      </c>
    </row>
    <row r="46" spans="1:19">
      <c r="A46" s="19">
        <v>1997</v>
      </c>
      <c r="B46" s="1250">
        <v>0.68243545293807983</v>
      </c>
      <c r="C46" s="904">
        <v>0.4751400351524353</v>
      </c>
      <c r="D46" s="318">
        <v>0.54517233371734619</v>
      </c>
      <c r="E46" s="519">
        <v>0.60295051336288452</v>
      </c>
      <c r="F46" s="519">
        <v>0.4239031970500946</v>
      </c>
      <c r="G46" s="324">
        <v>0.20501074194908142</v>
      </c>
      <c r="H46" s="16">
        <v>0.15500898659229279</v>
      </c>
      <c r="I46" s="16">
        <v>0.10073190927505493</v>
      </c>
      <c r="J46" s="16">
        <v>9.1186091303825378E-2</v>
      </c>
      <c r="K46" s="16">
        <v>7.0045903325080872E-2</v>
      </c>
      <c r="L46" s="16">
        <v>6.2545277178287506E-2</v>
      </c>
      <c r="M46" s="17"/>
      <c r="N46" s="498">
        <v>2.0935228532530394</v>
      </c>
      <c r="O46" s="498">
        <v>1.9768363428671851</v>
      </c>
      <c r="P46" s="498">
        <v>1.7426546283809632</v>
      </c>
      <c r="Q46" s="498">
        <v>2.4114002132348706</v>
      </c>
      <c r="R46" s="1047">
        <v>1.9695994313477836</v>
      </c>
      <c r="S46" s="909">
        <v>1.942695792014973</v>
      </c>
    </row>
    <row r="47" spans="1:19">
      <c r="A47" s="19">
        <v>1998</v>
      </c>
      <c r="B47" s="1250">
        <v>0.68426069617271423</v>
      </c>
      <c r="C47" s="904">
        <v>0.47582027316093445</v>
      </c>
      <c r="D47" s="318">
        <v>0.54446530342102051</v>
      </c>
      <c r="E47" s="519">
        <v>0.60164493322372437</v>
      </c>
      <c r="F47" s="519">
        <v>0.42458617687225342</v>
      </c>
      <c r="G47" s="324">
        <v>0.21057163178920746</v>
      </c>
      <c r="H47" s="16">
        <v>0.16517278552055359</v>
      </c>
      <c r="I47" s="16">
        <v>0.10398400574922562</v>
      </c>
      <c r="J47" s="16">
        <v>9.2455178499221802E-2</v>
      </c>
      <c r="K47" s="16">
        <v>7.5202047824859619E-2</v>
      </c>
      <c r="L47" s="16">
        <v>6.5201438963413239E-2</v>
      </c>
      <c r="M47" s="17"/>
      <c r="N47" s="498">
        <v>2.0915092380574478</v>
      </c>
      <c r="O47" s="498">
        <v>1.9781050930740147</v>
      </c>
      <c r="P47" s="498">
        <v>1.7487860721546691</v>
      </c>
      <c r="Q47" s="498">
        <v>2.3920738852978682</v>
      </c>
      <c r="R47" s="1047">
        <v>1.9688420431948503</v>
      </c>
      <c r="S47" s="909">
        <v>1.9435373800303237</v>
      </c>
    </row>
    <row r="48" spans="1:19">
      <c r="A48" s="23">
        <v>1999</v>
      </c>
      <c r="B48" s="1251">
        <v>0.68697899580001831</v>
      </c>
      <c r="C48" s="905">
        <v>0.47110012173652649</v>
      </c>
      <c r="D48" s="319">
        <v>0.54726213216781616</v>
      </c>
      <c r="E48" s="523">
        <v>0.6062350869178772</v>
      </c>
      <c r="F48" s="523">
        <v>0.42689195275306702</v>
      </c>
      <c r="G48" s="325">
        <v>0.20111608505249023</v>
      </c>
      <c r="H48" s="22">
        <v>0.15830622613430023</v>
      </c>
      <c r="I48" s="22">
        <v>0.11478371173143387</v>
      </c>
      <c r="J48" s="22">
        <v>0.103472039103508</v>
      </c>
      <c r="K48" s="22">
        <v>8.4218762814998627E-2</v>
      </c>
      <c r="L48" s="22">
        <v>6.8319506943225861E-2</v>
      </c>
      <c r="M48" s="896"/>
      <c r="N48" s="496">
        <v>2.1400062876646668</v>
      </c>
      <c r="O48" s="496">
        <v>2.0249833654830551</v>
      </c>
      <c r="P48" s="496">
        <v>1.8276903057012199</v>
      </c>
      <c r="Q48" s="496">
        <v>2.3603748263227557</v>
      </c>
      <c r="R48" s="1048">
        <v>2.008947292729292</v>
      </c>
      <c r="S48" s="910">
        <v>1.9851408425417887</v>
      </c>
    </row>
    <row r="49" spans="1:19">
      <c r="A49" s="27">
        <v>2000</v>
      </c>
      <c r="B49" s="1252">
        <v>0.68914756178855896</v>
      </c>
      <c r="C49" s="903">
        <v>0.47217988967895508</v>
      </c>
      <c r="D49" s="320">
        <v>0.54573988914489746</v>
      </c>
      <c r="E49" s="525">
        <v>0.60378807783126831</v>
      </c>
      <c r="F49" s="525">
        <v>0.42724928259849548</v>
      </c>
      <c r="G49" s="326">
        <v>0.21273590624332428</v>
      </c>
      <c r="H49" s="26">
        <v>0.17287139594554901</v>
      </c>
      <c r="I49" s="26">
        <v>0.12028949707746506</v>
      </c>
      <c r="J49" s="26">
        <v>0.10626868158578873</v>
      </c>
      <c r="K49" s="26">
        <v>9.0801060199737549E-2</v>
      </c>
      <c r="L49" s="26">
        <v>6.3424274325370789E-2</v>
      </c>
      <c r="M49" s="897"/>
      <c r="N49" s="907">
        <v>2.1137286393165469</v>
      </c>
      <c r="O49" s="907">
        <v>2.0065982546991803</v>
      </c>
      <c r="P49" s="907">
        <v>1.8146649011170015</v>
      </c>
      <c r="Q49" s="907">
        <v>2.3177201816023385</v>
      </c>
      <c r="R49" s="1046">
        <v>1.9933250358517693</v>
      </c>
      <c r="S49" s="908">
        <v>1.9708849621438596</v>
      </c>
    </row>
    <row r="50" spans="1:19">
      <c r="A50" s="19">
        <v>2001</v>
      </c>
      <c r="B50" s="1250">
        <v>0.69096508622169495</v>
      </c>
      <c r="C50" s="904">
        <v>0.47203510999679565</v>
      </c>
      <c r="D50" s="318">
        <v>0.54422456026077271</v>
      </c>
      <c r="E50" s="519">
        <v>0.59932500123977661</v>
      </c>
      <c r="F50" s="519">
        <v>0.43213203549385071</v>
      </c>
      <c r="G50" s="324">
        <v>0.22703786194324493</v>
      </c>
      <c r="H50" s="16">
        <v>0.18193282186985016</v>
      </c>
      <c r="I50" s="16">
        <v>0.12980471551418304</v>
      </c>
      <c r="J50" s="16">
        <v>0.11295483261346817</v>
      </c>
      <c r="K50" s="16">
        <v>8.5764758288860321E-2</v>
      </c>
      <c r="L50" s="16">
        <v>6.6132239997386932E-2</v>
      </c>
      <c r="M50" s="17"/>
      <c r="N50" s="498">
        <v>2.0374957978760029</v>
      </c>
      <c r="O50" s="498">
        <v>1.9280325243483141</v>
      </c>
      <c r="P50" s="498">
        <v>1.7698846063388431</v>
      </c>
      <c r="Q50" s="498">
        <v>2.1729249653157323</v>
      </c>
      <c r="R50" s="1047">
        <v>1.9193563790804169</v>
      </c>
      <c r="S50" s="909">
        <v>1.8920716247009091</v>
      </c>
    </row>
    <row r="51" spans="1:19">
      <c r="A51" s="19">
        <v>2002</v>
      </c>
      <c r="B51" s="1250">
        <v>0.68852412700653076</v>
      </c>
      <c r="C51" s="904">
        <v>0.47387388348579407</v>
      </c>
      <c r="D51" s="318">
        <v>0.54451900720596313</v>
      </c>
      <c r="E51" s="519">
        <v>0.59637153148651123</v>
      </c>
      <c r="F51" s="519">
        <v>0.43823075294494629</v>
      </c>
      <c r="G51" s="324">
        <v>0.2399536520242691</v>
      </c>
      <c r="H51" s="16">
        <v>0.19663825631141663</v>
      </c>
      <c r="I51" s="16">
        <v>0.13155578076839447</v>
      </c>
      <c r="J51" s="16">
        <v>0.11027426272630692</v>
      </c>
      <c r="K51" s="16">
        <v>8.3085738122463226E-2</v>
      </c>
      <c r="L51" s="16">
        <v>7.1729406714439392E-2</v>
      </c>
      <c r="M51" s="17"/>
      <c r="N51" s="498">
        <v>1.9682633493081723</v>
      </c>
      <c r="O51" s="498">
        <v>1.8681910560790211</v>
      </c>
      <c r="P51" s="498">
        <v>1.713488426272906</v>
      </c>
      <c r="Q51" s="498">
        <v>2.0933406637238638</v>
      </c>
      <c r="R51" s="1047">
        <v>1.8504743982886711</v>
      </c>
      <c r="S51" s="909">
        <v>1.8280365109888852</v>
      </c>
    </row>
    <row r="52" spans="1:19">
      <c r="A52" s="19">
        <v>2003</v>
      </c>
      <c r="B52" s="1250">
        <v>0.68160852789878845</v>
      </c>
      <c r="C52" s="904">
        <v>0.47192424535751343</v>
      </c>
      <c r="D52" s="318">
        <v>0.54221272468566895</v>
      </c>
      <c r="E52" s="519">
        <v>0.59178537130355835</v>
      </c>
      <c r="F52" s="519">
        <v>0.43920263648033142</v>
      </c>
      <c r="G52" s="324">
        <v>0.24822920560836792</v>
      </c>
      <c r="H52" s="16">
        <v>0.20036393404006958</v>
      </c>
      <c r="I52" s="16">
        <v>0.13439743220806122</v>
      </c>
      <c r="J52" s="16">
        <v>0.11708963662385941</v>
      </c>
      <c r="K52" s="16">
        <v>9.0341165661811829E-2</v>
      </c>
      <c r="L52" s="16">
        <v>6.9081522524356842E-2</v>
      </c>
      <c r="M52" s="17"/>
      <c r="N52" s="498">
        <v>1.9277538600083901</v>
      </c>
      <c r="O52" s="498">
        <v>1.82790298806382</v>
      </c>
      <c r="P52" s="498">
        <v>1.6974090785288858</v>
      </c>
      <c r="Q52" s="498">
        <v>2.0149988273812536</v>
      </c>
      <c r="R52" s="1047">
        <v>1.815019057533386</v>
      </c>
      <c r="S52" s="909">
        <v>1.7911998800715707</v>
      </c>
    </row>
    <row r="53" spans="1:19">
      <c r="A53" s="19">
        <v>2004</v>
      </c>
      <c r="B53" s="1250">
        <v>0.68815228343009949</v>
      </c>
      <c r="C53" s="904">
        <v>0.47498312592506409</v>
      </c>
      <c r="D53" s="318">
        <v>0.54269522428512573</v>
      </c>
      <c r="E53" s="519">
        <v>0.59156811237335205</v>
      </c>
      <c r="F53" s="519">
        <v>0.44179955124855042</v>
      </c>
      <c r="G53" s="324">
        <v>0.25014320015907288</v>
      </c>
      <c r="H53" s="16">
        <v>0.20812138915061951</v>
      </c>
      <c r="I53" s="16">
        <v>0.13509552180767059</v>
      </c>
      <c r="J53" s="16">
        <v>0.11331892758607864</v>
      </c>
      <c r="K53" s="16">
        <v>8.7602533400058746E-2</v>
      </c>
      <c r="L53" s="16">
        <v>7.0042982697486877E-2</v>
      </c>
      <c r="M53" s="17"/>
      <c r="N53" s="498">
        <v>1.932809765467093</v>
      </c>
      <c r="O53" s="498">
        <v>1.8418045355232311</v>
      </c>
      <c r="P53" s="498">
        <v>1.6912557303179814</v>
      </c>
      <c r="Q53" s="498">
        <v>2.048986221620035</v>
      </c>
      <c r="R53" s="1047">
        <v>1.829343731890867</v>
      </c>
      <c r="S53" s="909">
        <v>1.8088840253756817</v>
      </c>
    </row>
    <row r="54" spans="1:19">
      <c r="A54" s="19">
        <v>2005</v>
      </c>
      <c r="B54" s="1250">
        <v>0.68963518738746643</v>
      </c>
      <c r="C54" s="904">
        <v>0.47449171543121338</v>
      </c>
      <c r="D54" s="318">
        <v>0.54291236400604248</v>
      </c>
      <c r="E54" s="519">
        <v>0.59092891216278076</v>
      </c>
      <c r="F54" s="519">
        <v>0.44430282711982727</v>
      </c>
      <c r="G54" s="324">
        <v>0.24891455471515656</v>
      </c>
      <c r="H54" s="16">
        <v>0.2068103700876236</v>
      </c>
      <c r="I54" s="16">
        <v>0.14559710025787354</v>
      </c>
      <c r="J54" s="16">
        <v>0.1178206279873848</v>
      </c>
      <c r="K54" s="16">
        <v>9.9714666604995728E-2</v>
      </c>
      <c r="L54" s="16">
        <v>6.6775687038898468E-2</v>
      </c>
      <c r="M54" s="17"/>
      <c r="N54" s="498">
        <v>1.9408114606432829</v>
      </c>
      <c r="O54" s="498">
        <v>1.8518910442761733</v>
      </c>
      <c r="P54" s="498">
        <v>1.6816366756180536</v>
      </c>
      <c r="Q54" s="498">
        <v>2.0887306561724515</v>
      </c>
      <c r="R54" s="1047">
        <v>1.83663991968032</v>
      </c>
      <c r="S54" s="909">
        <v>1.8171557085307968</v>
      </c>
    </row>
    <row r="55" spans="1:19">
      <c r="A55" s="19">
        <v>2006</v>
      </c>
      <c r="B55" s="1250">
        <v>0.69224238395690918</v>
      </c>
      <c r="C55" s="904">
        <v>0.47513368725776672</v>
      </c>
      <c r="D55" s="318">
        <v>0.54283696413040161</v>
      </c>
      <c r="E55" s="519">
        <v>0.59085440635681152</v>
      </c>
      <c r="F55" s="519">
        <v>0.44460868835449219</v>
      </c>
      <c r="G55" s="324">
        <v>0.25103935599327087</v>
      </c>
      <c r="H55" s="16">
        <v>0.20901951193809509</v>
      </c>
      <c r="I55" s="16">
        <v>0.14275823533535004</v>
      </c>
      <c r="J55" s="16">
        <v>0.11825039237737656</v>
      </c>
      <c r="K55" s="16">
        <v>9.5759041607379913E-2</v>
      </c>
      <c r="L55" s="16">
        <v>6.5103471279144287E-2</v>
      </c>
      <c r="M55" s="17"/>
      <c r="N55" s="498">
        <v>1.948510799359402</v>
      </c>
      <c r="O55" s="498">
        <v>1.8535564242635407</v>
      </c>
      <c r="P55" s="498">
        <v>1.6820558112932822</v>
      </c>
      <c r="Q55" s="498">
        <v>2.0816603586644837</v>
      </c>
      <c r="R55" s="1047">
        <v>1.8474218125538993</v>
      </c>
      <c r="S55" s="909">
        <v>1.8216003143509225</v>
      </c>
    </row>
    <row r="56" spans="1:19">
      <c r="A56" s="19">
        <v>2007</v>
      </c>
      <c r="B56" s="1250">
        <v>0.69374573230743408</v>
      </c>
      <c r="C56" s="904">
        <v>0.47513794898986816</v>
      </c>
      <c r="D56" s="318">
        <v>0.54124808311462402</v>
      </c>
      <c r="E56" s="519">
        <v>0.58784079551696777</v>
      </c>
      <c r="F56" s="519">
        <v>0.4458523690700531</v>
      </c>
      <c r="G56" s="324">
        <v>0.25172117352485657</v>
      </c>
      <c r="H56" s="16">
        <v>0.21100278198719025</v>
      </c>
      <c r="I56" s="16">
        <v>0.14488185942173004</v>
      </c>
      <c r="J56" s="16">
        <v>0.12327941507101059</v>
      </c>
      <c r="K56" s="16">
        <v>9.941902756690979E-2</v>
      </c>
      <c r="L56" s="16">
        <v>6.8227045238018036E-2</v>
      </c>
      <c r="M56" s="17"/>
      <c r="N56" s="498">
        <v>1.9256846198936532</v>
      </c>
      <c r="O56" s="498">
        <v>1.8360580185626438</v>
      </c>
      <c r="P56" s="498">
        <v>1.6727498369690237</v>
      </c>
      <c r="Q56" s="498">
        <v>2.0464433068965953</v>
      </c>
      <c r="R56" s="1047">
        <v>1.8230226300950376</v>
      </c>
      <c r="S56" s="909">
        <v>1.8025510931920328</v>
      </c>
    </row>
    <row r="57" spans="1:19">
      <c r="A57" s="19">
        <v>2008</v>
      </c>
      <c r="B57" s="1250">
        <v>0.69444954395294189</v>
      </c>
      <c r="C57" s="904">
        <v>0.47456517815589905</v>
      </c>
      <c r="D57" s="318">
        <v>0.54021096229553223</v>
      </c>
      <c r="E57" s="519">
        <v>0.58253830671310425</v>
      </c>
      <c r="F57" s="519">
        <v>0.45371055603027344</v>
      </c>
      <c r="G57" s="324">
        <v>0.25711897015571594</v>
      </c>
      <c r="H57" s="16">
        <v>0.21259891986846924</v>
      </c>
      <c r="I57" s="16">
        <v>0.14098718762397766</v>
      </c>
      <c r="J57" s="16">
        <v>0.1201283186674118</v>
      </c>
      <c r="K57" s="16">
        <v>0.1012079268693924</v>
      </c>
      <c r="L57" s="16">
        <v>6.9470182061195374E-2</v>
      </c>
      <c r="M57" s="17"/>
      <c r="N57" s="498">
        <v>1.8937445814097214</v>
      </c>
      <c r="O57" s="498">
        <v>1.8017883505381953</v>
      </c>
      <c r="P57" s="498">
        <v>1.6368102142234859</v>
      </c>
      <c r="Q57" s="498">
        <v>2.0142183568762064</v>
      </c>
      <c r="R57" s="1047">
        <v>1.7800981575886903</v>
      </c>
      <c r="S57" s="909">
        <v>1.76130480164595</v>
      </c>
    </row>
    <row r="58" spans="1:19">
      <c r="A58" s="23">
        <v>2009</v>
      </c>
      <c r="B58" s="1251">
        <v>0.68080273270606995</v>
      </c>
      <c r="C58" s="905">
        <v>0.47561952471733093</v>
      </c>
      <c r="D58" s="319">
        <v>0.53809845447540283</v>
      </c>
      <c r="E58" s="523">
        <v>0.57334262132644653</v>
      </c>
      <c r="F58" s="523">
        <v>0.46343359351158142</v>
      </c>
      <c r="G58" s="325">
        <v>0.27447208762168884</v>
      </c>
      <c r="H58" s="22">
        <v>0.22862920165061951</v>
      </c>
      <c r="I58" s="22">
        <v>0.14800681173801422</v>
      </c>
      <c r="J58" s="22">
        <v>0.12310295552015305</v>
      </c>
      <c r="K58" s="22">
        <v>9.6446909010410309E-2</v>
      </c>
      <c r="L58" s="22">
        <v>6.7438751459121704E-2</v>
      </c>
      <c r="M58" s="896"/>
      <c r="N58" s="496">
        <v>1.7939303651800775</v>
      </c>
      <c r="O58" s="496">
        <v>1.7145643315616441</v>
      </c>
      <c r="P58" s="496">
        <v>1.5593667011114989</v>
      </c>
      <c r="Q58" s="496">
        <v>1.9092359785422262</v>
      </c>
      <c r="R58" s="1048">
        <v>1.6838116560790251</v>
      </c>
      <c r="S58" s="910">
        <v>1.6712332186712284</v>
      </c>
    </row>
    <row r="59" spans="1:19">
      <c r="A59" s="19">
        <v>2010</v>
      </c>
      <c r="B59" s="1250">
        <v>0.67702460289001465</v>
      </c>
      <c r="C59" s="904">
        <v>0.47402888536453247</v>
      </c>
      <c r="D59" s="318">
        <v>0.53598630428314209</v>
      </c>
      <c r="E59" s="519">
        <v>0.56954079866409302</v>
      </c>
      <c r="F59" s="519">
        <v>0.46424287557601929</v>
      </c>
      <c r="G59" s="324">
        <v>0.2739083468914032</v>
      </c>
      <c r="H59" s="16">
        <v>0.2295263260602951</v>
      </c>
      <c r="I59" s="16">
        <v>0.14660695195198059</v>
      </c>
      <c r="J59" s="16">
        <v>0.12367625534534454</v>
      </c>
      <c r="K59" s="16">
        <v>0.10344472527503967</v>
      </c>
      <c r="L59" s="16">
        <v>7.738872617483139E-2</v>
      </c>
      <c r="M59" s="17"/>
      <c r="N59" s="498">
        <v>1.8000868838115618</v>
      </c>
      <c r="O59" s="498">
        <v>1.7189172342401728</v>
      </c>
      <c r="P59" s="498">
        <v>1.5546092640583968</v>
      </c>
      <c r="Q59" s="498">
        <v>1.9239718568858848</v>
      </c>
      <c r="R59" s="1047">
        <v>1.6918374832566423</v>
      </c>
      <c r="S59" s="909">
        <v>1.6787197862833976</v>
      </c>
    </row>
    <row r="60" spans="1:19">
      <c r="A60" s="19">
        <v>2011</v>
      </c>
      <c r="B60" s="1250">
        <v>0.67538833618164063</v>
      </c>
      <c r="C60" s="904">
        <v>0.47567376494407654</v>
      </c>
      <c r="D60" s="318">
        <v>0.53819882869720459</v>
      </c>
      <c r="E60" s="519">
        <v>0.57482844591140747</v>
      </c>
      <c r="F60" s="519">
        <v>0.4596114456653595</v>
      </c>
      <c r="G60" s="324">
        <v>0.27189314365386963</v>
      </c>
      <c r="H60" s="16">
        <v>0.22532939910888672</v>
      </c>
      <c r="I60" s="16">
        <v>0.15349191427230835</v>
      </c>
      <c r="J60" s="16">
        <v>0.1255442202091217</v>
      </c>
      <c r="K60" s="16">
        <v>0.10525836050510406</v>
      </c>
      <c r="L60" s="16">
        <v>8.6279414594173431E-2</v>
      </c>
      <c r="M60" s="17"/>
      <c r="N60" s="498">
        <v>1.8397606639695039</v>
      </c>
      <c r="O60" s="498">
        <v>1.7540793173645084</v>
      </c>
      <c r="P60" s="498">
        <v>1.5853928418254015</v>
      </c>
      <c r="Q60" s="498">
        <v>1.9567117873301667</v>
      </c>
      <c r="R60" s="1047">
        <v>1.7299275106234431</v>
      </c>
      <c r="S60" s="909">
        <v>1.7136004044197546</v>
      </c>
    </row>
    <row r="61" spans="1:19">
      <c r="A61" s="19">
        <v>2012</v>
      </c>
      <c r="B61" s="1250">
        <v>0.67623785138130188</v>
      </c>
      <c r="C61" s="904">
        <v>0.47705352306365967</v>
      </c>
      <c r="D61" s="318">
        <v>0.53926849365234375</v>
      </c>
      <c r="E61" s="519">
        <v>0.57767349481582642</v>
      </c>
      <c r="F61" s="519">
        <v>0.45687103271484375</v>
      </c>
      <c r="G61" s="324">
        <v>0.26990500092506409</v>
      </c>
      <c r="H61" s="16">
        <v>0.22405470907688141</v>
      </c>
      <c r="I61" s="16">
        <v>0.15626049041748047</v>
      </c>
      <c r="J61" s="16">
        <v>0.13213382661342621</v>
      </c>
      <c r="K61" s="16">
        <v>0.10826069861650467</v>
      </c>
      <c r="L61" s="16">
        <v>8.5465259850025177E-2</v>
      </c>
      <c r="M61" s="17"/>
      <c r="N61" s="498">
        <v>1.8789219799003947</v>
      </c>
      <c r="O61" s="498">
        <v>1.7936375786344183</v>
      </c>
      <c r="P61" s="498">
        <v>1.6171374827077687</v>
      </c>
      <c r="Q61" s="498">
        <v>1.997697519623282</v>
      </c>
      <c r="R61" s="1047">
        <v>1.7645586639362461</v>
      </c>
      <c r="S61" s="909">
        <v>1.7527158173172195</v>
      </c>
    </row>
    <row r="62" spans="1:19">
      <c r="A62" s="19">
        <v>2013</v>
      </c>
      <c r="B62" s="1250">
        <v>0.67697548866271973</v>
      </c>
      <c r="C62" s="904">
        <v>0.47559669613838196</v>
      </c>
      <c r="D62" s="318">
        <v>0.53933262825012207</v>
      </c>
      <c r="E62" s="519">
        <v>0.57967084646224976</v>
      </c>
      <c r="F62" s="519">
        <v>0.45336571335792542</v>
      </c>
      <c r="G62" s="324">
        <v>0.27115795016288757</v>
      </c>
      <c r="H62" s="16">
        <v>0.22958493232727051</v>
      </c>
      <c r="I62" s="16">
        <v>0.16550177335739136</v>
      </c>
      <c r="J62" s="16">
        <v>0.1424432247877121</v>
      </c>
      <c r="K62" s="16">
        <v>0.11521776020526886</v>
      </c>
      <c r="L62" s="16">
        <v>8.780987560749054E-2</v>
      </c>
      <c r="M62" s="17"/>
      <c r="N62" s="498">
        <v>1.8644536883024103</v>
      </c>
      <c r="O62" s="498">
        <v>1.7765910104208347</v>
      </c>
      <c r="P62" s="498">
        <v>1.6048580296752715</v>
      </c>
      <c r="Q62" s="498">
        <v>1.9785205709390126</v>
      </c>
      <c r="R62" s="1047">
        <v>1.7450751146784285</v>
      </c>
      <c r="S62" s="909">
        <v>1.7358085167069737</v>
      </c>
    </row>
    <row r="63" spans="1:19">
      <c r="A63" s="19">
        <v>2014</v>
      </c>
      <c r="B63" s="1250">
        <v>0.67700311541557312</v>
      </c>
      <c r="C63" s="904">
        <v>0.47702968120574951</v>
      </c>
      <c r="D63" s="318">
        <v>0.5400053858757019</v>
      </c>
      <c r="E63" s="519">
        <v>0.58108872175216675</v>
      </c>
      <c r="F63" s="519">
        <v>0.45223903656005859</v>
      </c>
      <c r="G63" s="324">
        <v>0.27211025357246399</v>
      </c>
      <c r="H63" s="16">
        <v>0.23323561251163483</v>
      </c>
      <c r="I63" s="16">
        <v>0.16288073360919952</v>
      </c>
      <c r="J63" s="16">
        <v>0.14003130793571472</v>
      </c>
      <c r="K63" s="16">
        <v>0.1151420921087265</v>
      </c>
      <c r="L63" s="16">
        <v>9.4704978168010712E-2</v>
      </c>
      <c r="M63" s="17"/>
      <c r="N63" s="498">
        <v>1.8707819010013438</v>
      </c>
      <c r="O63" s="498">
        <v>1.779012289646742</v>
      </c>
      <c r="P63" s="498">
        <v>1.5885202248960435</v>
      </c>
      <c r="Q63" s="498">
        <v>2.0033890573254434</v>
      </c>
      <c r="R63" s="1047">
        <v>1.7530161785445981</v>
      </c>
      <c r="S63" s="909">
        <v>1.7400489938343509</v>
      </c>
    </row>
    <row r="64" spans="1:19">
      <c r="A64" s="19">
        <v>2015</v>
      </c>
      <c r="B64" s="1250">
        <v>0.68020966649055481</v>
      </c>
      <c r="C64" s="904">
        <v>0.47815072536468506</v>
      </c>
      <c r="D64" s="318">
        <v>0.53933548927307129</v>
      </c>
      <c r="E64" s="519">
        <v>0.58162820339202881</v>
      </c>
      <c r="F64" s="519">
        <v>0.44939765334129333</v>
      </c>
      <c r="G64" s="324">
        <v>0.28503727912902832</v>
      </c>
      <c r="H64" s="16">
        <v>0.24009896814823151</v>
      </c>
      <c r="I64" s="16">
        <v>0.16671343147754669</v>
      </c>
      <c r="J64" s="16">
        <v>0.14303252100944519</v>
      </c>
      <c r="K64" s="16">
        <v>0.11682969331741333</v>
      </c>
      <c r="L64" s="16">
        <v>9.11903977394104E-2</v>
      </c>
      <c r="M64" s="17"/>
      <c r="N64" s="498">
        <v>1.8488456490574066</v>
      </c>
      <c r="O64" s="498">
        <v>1.7670988022504777</v>
      </c>
      <c r="P64" s="498">
        <v>1.5744416780742079</v>
      </c>
      <c r="Q64" s="498">
        <v>1.9920088192877241</v>
      </c>
      <c r="R64" s="1047">
        <v>1.7311068161866734</v>
      </c>
      <c r="S64" s="909">
        <v>1.728762337190046</v>
      </c>
    </row>
    <row r="65" spans="1:19">
      <c r="A65" s="19">
        <v>2016</v>
      </c>
      <c r="B65" s="1250">
        <v>0.6825442910194397</v>
      </c>
      <c r="C65" s="904">
        <v>0.4895208477973938</v>
      </c>
      <c r="D65" s="318">
        <v>0.54050379991531372</v>
      </c>
      <c r="E65" s="519">
        <v>0.58058255910873413</v>
      </c>
      <c r="F65" s="519">
        <v>0.45299965143203735</v>
      </c>
      <c r="G65" s="324">
        <v>0.29050880670547485</v>
      </c>
      <c r="H65" s="16">
        <v>0.25598815083503723</v>
      </c>
      <c r="I65" s="16">
        <v>0.18199941515922546</v>
      </c>
      <c r="J65" s="16">
        <v>0.15640366077423096</v>
      </c>
      <c r="K65" s="16">
        <v>0.12157534807920456</v>
      </c>
      <c r="L65" s="16">
        <v>9.6805773675441742E-2</v>
      </c>
      <c r="M65" s="17"/>
      <c r="N65" s="498">
        <v>1.790935529385304</v>
      </c>
      <c r="O65" s="498">
        <v>1.7198368046640184</v>
      </c>
      <c r="P65" s="498">
        <v>1.507277766466925</v>
      </c>
      <c r="Q65" s="498">
        <v>1.9733446154552956</v>
      </c>
      <c r="R65" s="1047">
        <v>1.6825337737158461</v>
      </c>
      <c r="S65" s="909">
        <v>1.6857117770737364</v>
      </c>
    </row>
    <row r="66" spans="1:19">
      <c r="A66" s="19">
        <v>2017</v>
      </c>
      <c r="B66" s="904"/>
      <c r="C66" s="904"/>
      <c r="D66" s="318"/>
      <c r="E66" s="519"/>
      <c r="F66" s="519"/>
      <c r="G66" s="324"/>
      <c r="H66" s="16"/>
      <c r="I66" s="16"/>
      <c r="J66" s="16"/>
      <c r="K66" s="16"/>
      <c r="L66" s="16"/>
      <c r="M66" s="17"/>
      <c r="N66" s="498"/>
      <c r="O66" s="498"/>
      <c r="P66" s="498"/>
      <c r="Q66" s="498"/>
      <c r="R66" s="1047"/>
      <c r="S66" s="909"/>
    </row>
    <row r="67" spans="1:19">
      <c r="A67" s="19">
        <v>2018</v>
      </c>
      <c r="B67" s="904"/>
      <c r="C67" s="904"/>
      <c r="D67" s="16"/>
      <c r="E67" s="16"/>
      <c r="F67" s="16"/>
      <c r="G67" s="18"/>
      <c r="H67" s="16"/>
      <c r="I67" s="16"/>
      <c r="J67" s="16"/>
      <c r="K67" s="16"/>
      <c r="L67" s="16"/>
      <c r="M67" s="17"/>
      <c r="N67" s="498"/>
      <c r="O67" s="498"/>
      <c r="P67" s="498"/>
      <c r="Q67" s="498"/>
      <c r="R67" s="1047"/>
      <c r="S67" s="909"/>
    </row>
    <row r="68" spans="1:19">
      <c r="A68" s="19">
        <v>2019</v>
      </c>
      <c r="B68" s="904"/>
      <c r="C68" s="904"/>
      <c r="D68" s="16"/>
      <c r="E68" s="16"/>
      <c r="F68" s="16"/>
      <c r="G68" s="18"/>
      <c r="H68" s="16"/>
      <c r="I68" s="16"/>
      <c r="J68" s="16"/>
      <c r="K68" s="16"/>
      <c r="L68" s="16"/>
      <c r="M68" s="17"/>
      <c r="N68" s="498"/>
      <c r="O68" s="498"/>
      <c r="P68" s="498"/>
      <c r="Q68" s="498"/>
      <c r="R68" s="1047"/>
      <c r="S68" s="909"/>
    </row>
    <row r="69" spans="1:19" ht="15.55" thickBot="1">
      <c r="A69" s="12">
        <v>2020</v>
      </c>
      <c r="B69" s="906"/>
      <c r="C69" s="906"/>
      <c r="D69" s="10"/>
      <c r="E69" s="10"/>
      <c r="F69" s="8"/>
      <c r="G69" s="901"/>
      <c r="H69" s="9"/>
      <c r="I69" s="9"/>
      <c r="J69" s="9"/>
      <c r="K69" s="8"/>
      <c r="L69" s="8"/>
      <c r="M69" s="314"/>
      <c r="N69" s="911"/>
      <c r="O69" s="911"/>
      <c r="P69" s="911"/>
      <c r="Q69" s="911"/>
      <c r="R69" s="1049"/>
      <c r="S69" s="912"/>
    </row>
    <row r="70" spans="1:19" ht="15.55" thickTop="1">
      <c r="D70" s="5"/>
      <c r="E70" s="5"/>
      <c r="F70" s="5"/>
      <c r="G70" s="5"/>
      <c r="H70" s="5"/>
      <c r="I70" s="5"/>
      <c r="J70" s="5"/>
    </row>
    <row r="71" spans="1:19" ht="15.55" thickBot="1">
      <c r="D71" s="5"/>
      <c r="E71" s="5"/>
      <c r="F71" s="5"/>
      <c r="G71" s="5"/>
      <c r="H71" s="5"/>
      <c r="I71" s="5"/>
      <c r="J71" s="5"/>
    </row>
    <row r="72" spans="1:19" ht="26.05" customHeight="1" thickBot="1">
      <c r="A72" s="1473" t="s">
        <v>1213</v>
      </c>
      <c r="B72" s="1474"/>
      <c r="C72" s="1474"/>
      <c r="D72" s="1474"/>
      <c r="E72" s="1474"/>
      <c r="F72" s="1474"/>
      <c r="G72" s="1474"/>
      <c r="H72" s="1474"/>
      <c r="I72" s="1474"/>
      <c r="J72" s="1474"/>
      <c r="K72" s="1474"/>
      <c r="L72" s="1474"/>
      <c r="M72" s="1474"/>
      <c r="N72" s="1474"/>
      <c r="O72" s="1474"/>
      <c r="P72" s="1474"/>
      <c r="Q72" s="1475"/>
    </row>
  </sheetData>
  <mergeCells count="5">
    <mergeCell ref="A4:Q4"/>
    <mergeCell ref="B7:M7"/>
    <mergeCell ref="N7:Q7"/>
    <mergeCell ref="A72:Q72"/>
    <mergeCell ref="R7:S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V52"/>
  <sheetViews>
    <sheetView workbookViewId="0">
      <pane xSplit="1" ySplit="8" topLeftCell="B9" activePane="bottomRight" state="frozen"/>
      <selection activeCell="B28" sqref="B28"/>
      <selection pane="topRight" activeCell="B28" sqref="B28"/>
      <selection pane="bottomLeft" activeCell="B28" sqref="B28"/>
      <selection pane="bottomRight" activeCell="I41" sqref="I41"/>
    </sheetView>
  </sheetViews>
  <sheetFormatPr baseColWidth="10" defaultColWidth="10.83203125" defaultRowHeight="15.05"/>
  <cols>
    <col min="1" max="11" width="10.83203125" style="4"/>
    <col min="12" max="12" width="10.83203125" style="4" customWidth="1"/>
    <col min="13" max="21" width="10.83203125" style="4"/>
    <col min="22" max="22" width="11" style="4" customWidth="1"/>
    <col min="23" max="16384" width="10.83203125" style="4"/>
  </cols>
  <sheetData>
    <row r="1" spans="1:22">
      <c r="A1" s="55" t="s">
        <v>37</v>
      </c>
      <c r="B1" s="55"/>
      <c r="E1" s="209"/>
    </row>
    <row r="2" spans="1:22">
      <c r="C2" s="54"/>
      <c r="D2" s="54"/>
      <c r="E2" s="210"/>
    </row>
    <row r="3" spans="1:22" ht="15.55" thickBot="1">
      <c r="E3" s="209"/>
    </row>
    <row r="4" spans="1:22" ht="25" customHeight="1" thickTop="1">
      <c r="A4" s="1407" t="s">
        <v>828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8"/>
      <c r="T4" s="1409"/>
      <c r="U4" s="532"/>
    </row>
    <row r="5" spans="1:2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5"/>
      <c r="U5" s="531"/>
    </row>
    <row r="6" spans="1:22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T6" s="47" t="s">
        <v>53</v>
      </c>
      <c r="U6" s="49"/>
    </row>
    <row r="7" spans="1:22" ht="35" customHeight="1">
      <c r="A7" s="46"/>
      <c r="B7" s="1478" t="s">
        <v>282</v>
      </c>
      <c r="C7" s="1479"/>
      <c r="D7" s="1479"/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80"/>
      <c r="U7" s="53"/>
    </row>
    <row r="8" spans="1:22" s="30" customFormat="1" ht="30.95" customHeight="1">
      <c r="A8" s="45"/>
      <c r="B8" s="315" t="s">
        <v>38</v>
      </c>
      <c r="C8" s="315" t="s">
        <v>16</v>
      </c>
      <c r="D8" s="517" t="s">
        <v>15</v>
      </c>
      <c r="E8" s="518" t="s">
        <v>59</v>
      </c>
      <c r="F8" s="316" t="s">
        <v>14</v>
      </c>
      <c r="G8" s="44" t="s">
        <v>13</v>
      </c>
      <c r="H8" s="44" t="s">
        <v>12</v>
      </c>
      <c r="I8" s="44" t="s">
        <v>11</v>
      </c>
      <c r="J8" s="44" t="s">
        <v>10</v>
      </c>
      <c r="K8" s="44" t="s">
        <v>9</v>
      </c>
      <c r="L8" s="527" t="s">
        <v>143</v>
      </c>
      <c r="M8" s="433" t="s">
        <v>8</v>
      </c>
      <c r="N8" s="43" t="s">
        <v>7</v>
      </c>
      <c r="O8" s="43" t="s">
        <v>6</v>
      </c>
      <c r="P8" s="43" t="s">
        <v>5</v>
      </c>
      <c r="Q8" s="43" t="s">
        <v>4</v>
      </c>
      <c r="R8" s="43" t="s">
        <v>3</v>
      </c>
      <c r="S8" s="43" t="s">
        <v>2</v>
      </c>
      <c r="T8" s="42" t="s">
        <v>144</v>
      </c>
      <c r="U8" s="534"/>
    </row>
    <row r="9" spans="1:22">
      <c r="A9" s="23">
        <v>1979</v>
      </c>
      <c r="B9" s="789">
        <v>42.775394439697266</v>
      </c>
      <c r="C9" s="750">
        <f>(B9-F9*0.1)/0.9</f>
        <v>41.990678999159066</v>
      </c>
      <c r="D9" s="751">
        <v>40.714630126953125</v>
      </c>
      <c r="E9" s="752">
        <f>(C9-D9*0.5/0.9)/(0.4/0.9)</f>
        <v>43.58574008941649</v>
      </c>
      <c r="F9" s="753">
        <v>49.837833404541016</v>
      </c>
      <c r="G9" s="754">
        <v>51.606700897216797</v>
      </c>
      <c r="H9" s="754">
        <v>53.001636505126953</v>
      </c>
      <c r="I9" s="754">
        <v>53.707904815673828</v>
      </c>
      <c r="J9" s="754">
        <v>55.275608062744141</v>
      </c>
      <c r="K9" s="754">
        <v>56.558162689208984</v>
      </c>
      <c r="L9" s="754"/>
      <c r="M9" s="755"/>
      <c r="N9" s="756"/>
      <c r="O9" s="756"/>
      <c r="P9" s="756"/>
      <c r="Q9" s="756"/>
      <c r="R9" s="756"/>
      <c r="S9" s="756"/>
      <c r="T9" s="757"/>
      <c r="U9" s="15"/>
      <c r="V9" s="13"/>
    </row>
    <row r="10" spans="1:22">
      <c r="A10" s="27">
        <v>1980</v>
      </c>
      <c r="B10" s="790">
        <v>42.9483642578125</v>
      </c>
      <c r="C10" s="758">
        <f t="shared" ref="C10:C43" si="0">(B10-F10*0.1)/0.9</f>
        <v>42.16519122653537</v>
      </c>
      <c r="D10" s="759">
        <v>40.767444610595703</v>
      </c>
      <c r="E10" s="760">
        <f t="shared" ref="E10:E43" si="1">(C10-D10*0.5/0.9)/(0.4/0.9)</f>
        <v>43.912374496459954</v>
      </c>
      <c r="F10" s="761">
        <v>49.996921539306641</v>
      </c>
      <c r="G10" s="762">
        <v>51.500240325927734</v>
      </c>
      <c r="H10" s="762">
        <v>53.282066345214844</v>
      </c>
      <c r="I10" s="762">
        <v>53.724704742431641</v>
      </c>
      <c r="J10" s="762">
        <v>55.071231842041016</v>
      </c>
      <c r="K10" s="762">
        <v>56.287960052490234</v>
      </c>
      <c r="L10" s="762"/>
      <c r="M10" s="763"/>
      <c r="N10" s="764"/>
      <c r="O10" s="764"/>
      <c r="P10" s="764"/>
      <c r="Q10" s="764"/>
      <c r="R10" s="764"/>
      <c r="S10" s="764"/>
      <c r="T10" s="765"/>
      <c r="U10" s="15"/>
      <c r="V10" s="13"/>
    </row>
    <row r="11" spans="1:22">
      <c r="A11" s="19">
        <v>1981</v>
      </c>
      <c r="B11" s="791">
        <v>43.087169647216797</v>
      </c>
      <c r="C11" s="767">
        <f t="shared" si="0"/>
        <v>42.278485192192925</v>
      </c>
      <c r="D11" s="768">
        <v>40.626243591308594</v>
      </c>
      <c r="E11" s="769">
        <f t="shared" si="1"/>
        <v>44.34378719329834</v>
      </c>
      <c r="F11" s="770">
        <v>50.365329742431641</v>
      </c>
      <c r="G11" s="771">
        <v>52.041545867919922</v>
      </c>
      <c r="H11" s="771">
        <v>53.370285034179688</v>
      </c>
      <c r="I11" s="771">
        <v>53.818931579589844</v>
      </c>
      <c r="J11" s="771">
        <v>55.3323974609375</v>
      </c>
      <c r="K11" s="771">
        <v>55.566131591796875</v>
      </c>
      <c r="L11" s="771"/>
      <c r="M11" s="772"/>
      <c r="N11" s="773"/>
      <c r="O11" s="773"/>
      <c r="P11" s="773"/>
      <c r="Q11" s="773"/>
      <c r="R11" s="773"/>
      <c r="S11" s="773"/>
      <c r="T11" s="774"/>
      <c r="U11" s="15"/>
      <c r="V11" s="13"/>
    </row>
    <row r="12" spans="1:22">
      <c r="A12" s="19">
        <v>1982</v>
      </c>
      <c r="B12" s="791">
        <v>43.296127319335938</v>
      </c>
      <c r="C12" s="767">
        <f t="shared" si="0"/>
        <v>42.50572289360894</v>
      </c>
      <c r="D12" s="768">
        <v>40.689434051513672</v>
      </c>
      <c r="E12" s="769">
        <f t="shared" si="1"/>
        <v>44.776083946228027</v>
      </c>
      <c r="F12" s="770">
        <v>50.409767150878906</v>
      </c>
      <c r="G12" s="771">
        <v>51.962879180908203</v>
      </c>
      <c r="H12" s="771">
        <v>54.060924530029297</v>
      </c>
      <c r="I12" s="771">
        <v>54.074607849121094</v>
      </c>
      <c r="J12" s="771">
        <v>55.035099029541016</v>
      </c>
      <c r="K12" s="771">
        <v>55.785259246826172</v>
      </c>
      <c r="L12" s="771"/>
      <c r="M12" s="772"/>
      <c r="N12" s="773"/>
      <c r="O12" s="773"/>
      <c r="P12" s="773"/>
      <c r="Q12" s="773"/>
      <c r="R12" s="773"/>
      <c r="S12" s="773"/>
      <c r="T12" s="774"/>
      <c r="U12" s="15"/>
      <c r="V12" s="13"/>
    </row>
    <row r="13" spans="1:22">
      <c r="A13" s="19">
        <v>1983</v>
      </c>
      <c r="B13" s="791">
        <v>43.342796325683594</v>
      </c>
      <c r="C13" s="767">
        <f t="shared" si="0"/>
        <v>42.551812489827469</v>
      </c>
      <c r="D13" s="768">
        <v>40.422756195068359</v>
      </c>
      <c r="E13" s="769">
        <f t="shared" si="1"/>
        <v>45.21313285827636</v>
      </c>
      <c r="F13" s="770">
        <v>50.461650848388672</v>
      </c>
      <c r="G13" s="771">
        <v>52.131423950195313</v>
      </c>
      <c r="H13" s="771">
        <v>53.494743347167969</v>
      </c>
      <c r="I13" s="771">
        <v>53.80804443359375</v>
      </c>
      <c r="J13" s="771">
        <v>55.256885528564453</v>
      </c>
      <c r="K13" s="771">
        <v>55.339488983154297</v>
      </c>
      <c r="L13" s="771"/>
      <c r="M13" s="772"/>
      <c r="N13" s="773"/>
      <c r="O13" s="773"/>
      <c r="P13" s="773"/>
      <c r="Q13" s="773"/>
      <c r="R13" s="773"/>
      <c r="S13" s="773"/>
      <c r="T13" s="774"/>
      <c r="U13" s="15"/>
      <c r="V13" s="13"/>
    </row>
    <row r="14" spans="1:22">
      <c r="A14" s="19">
        <v>1984</v>
      </c>
      <c r="B14" s="791">
        <v>43.34088134765625</v>
      </c>
      <c r="C14" s="767">
        <f t="shared" si="0"/>
        <v>42.499081081814232</v>
      </c>
      <c r="D14" s="768">
        <v>40.107662200927734</v>
      </c>
      <c r="E14" s="769">
        <f t="shared" si="1"/>
        <v>45.488354682922349</v>
      </c>
      <c r="F14" s="770">
        <v>50.917083740234375</v>
      </c>
      <c r="G14" s="771">
        <v>52.641002655029297</v>
      </c>
      <c r="H14" s="771">
        <v>53.678531646728516</v>
      </c>
      <c r="I14" s="771">
        <v>53.751396179199219</v>
      </c>
      <c r="J14" s="771">
        <v>54.759342193603516</v>
      </c>
      <c r="K14" s="771">
        <v>55.439445495605469</v>
      </c>
      <c r="L14" s="771"/>
      <c r="M14" s="772"/>
      <c r="N14" s="773"/>
      <c r="O14" s="773"/>
      <c r="P14" s="773"/>
      <c r="Q14" s="773"/>
      <c r="R14" s="773"/>
      <c r="S14" s="773"/>
      <c r="T14" s="774"/>
      <c r="U14" s="15"/>
      <c r="V14" s="13"/>
    </row>
    <row r="15" spans="1:22">
      <c r="A15" s="19">
        <v>1985</v>
      </c>
      <c r="B15" s="791">
        <v>43.443092346191406</v>
      </c>
      <c r="C15" s="767">
        <f t="shared" si="0"/>
        <v>42.624584621853295</v>
      </c>
      <c r="D15" s="768">
        <v>40.153945922851563</v>
      </c>
      <c r="E15" s="769">
        <f t="shared" si="1"/>
        <v>45.712882995605462</v>
      </c>
      <c r="F15" s="770">
        <v>50.809661865234375</v>
      </c>
      <c r="G15" s="771">
        <v>52.209964752197266</v>
      </c>
      <c r="H15" s="771">
        <v>52.956470489501953</v>
      </c>
      <c r="I15" s="771">
        <v>53.658184051513672</v>
      </c>
      <c r="J15" s="771">
        <v>56.046779632568359</v>
      </c>
      <c r="K15" s="771">
        <v>58.984699249267578</v>
      </c>
      <c r="L15" s="771"/>
      <c r="M15" s="772"/>
      <c r="N15" s="773"/>
      <c r="O15" s="773"/>
      <c r="P15" s="773"/>
      <c r="Q15" s="773"/>
      <c r="R15" s="773"/>
      <c r="S15" s="773"/>
      <c r="T15" s="774"/>
      <c r="U15" s="15"/>
      <c r="V15" s="13"/>
    </row>
    <row r="16" spans="1:22">
      <c r="A16" s="19">
        <v>1986</v>
      </c>
      <c r="B16" s="791">
        <v>43.510860443115234</v>
      </c>
      <c r="C16" s="767">
        <f t="shared" si="0"/>
        <v>42.766824934217667</v>
      </c>
      <c r="D16" s="768">
        <v>40.496971130371094</v>
      </c>
      <c r="E16" s="769">
        <f t="shared" si="1"/>
        <v>45.604142189025879</v>
      </c>
      <c r="F16" s="770">
        <v>50.207180023193359</v>
      </c>
      <c r="G16" s="771">
        <v>51.631198883056641</v>
      </c>
      <c r="H16" s="771">
        <v>52.42340087890625</v>
      </c>
      <c r="I16" s="771">
        <v>53.00909423828125</v>
      </c>
      <c r="J16" s="771">
        <v>54.445907592773438</v>
      </c>
      <c r="K16" s="771">
        <v>55.473350524902344</v>
      </c>
      <c r="L16" s="771"/>
      <c r="M16" s="772"/>
      <c r="N16" s="773"/>
      <c r="O16" s="773"/>
      <c r="P16" s="773"/>
      <c r="Q16" s="773"/>
      <c r="R16" s="773"/>
      <c r="S16" s="773"/>
      <c r="T16" s="774"/>
      <c r="U16" s="15"/>
      <c r="V16" s="13"/>
    </row>
    <row r="17" spans="1:22">
      <c r="A17" s="19">
        <v>1987</v>
      </c>
      <c r="B17" s="791">
        <v>43.397106170654297</v>
      </c>
      <c r="C17" s="767">
        <f t="shared" si="0"/>
        <v>42.711072709825309</v>
      </c>
      <c r="D17" s="768">
        <v>40.435924530029297</v>
      </c>
      <c r="E17" s="769">
        <f t="shared" si="1"/>
        <v>45.555007934570327</v>
      </c>
      <c r="F17" s="770">
        <v>49.571407318115234</v>
      </c>
      <c r="G17" s="771">
        <v>51.083278656005859</v>
      </c>
      <c r="H17" s="771">
        <v>52.692867279052734</v>
      </c>
      <c r="I17" s="771">
        <v>53.004398345947266</v>
      </c>
      <c r="J17" s="771">
        <v>54.071670532226563</v>
      </c>
      <c r="K17" s="771">
        <v>54.752506256103516</v>
      </c>
      <c r="L17" s="771"/>
      <c r="M17" s="772"/>
      <c r="N17" s="773"/>
      <c r="O17" s="773"/>
      <c r="P17" s="773"/>
      <c r="Q17" s="773"/>
      <c r="R17" s="773"/>
      <c r="S17" s="773"/>
      <c r="T17" s="774"/>
      <c r="U17" s="15"/>
      <c r="V17" s="13"/>
    </row>
    <row r="18" spans="1:22">
      <c r="A18" s="19">
        <v>1988</v>
      </c>
      <c r="B18" s="791">
        <v>43.427688598632813</v>
      </c>
      <c r="C18" s="767">
        <f t="shared" si="0"/>
        <v>42.75821177164714</v>
      </c>
      <c r="D18" s="768">
        <v>40.491695404052734</v>
      </c>
      <c r="E18" s="769">
        <f t="shared" si="1"/>
        <v>45.591357231140151</v>
      </c>
      <c r="F18" s="770">
        <v>49.452980041503906</v>
      </c>
      <c r="G18" s="771">
        <v>50.957130432128906</v>
      </c>
      <c r="H18" s="771">
        <v>52.180938720703125</v>
      </c>
      <c r="I18" s="771">
        <v>52.353782653808594</v>
      </c>
      <c r="J18" s="771">
        <v>53.561866760253906</v>
      </c>
      <c r="K18" s="771">
        <v>54.838203430175781</v>
      </c>
      <c r="L18" s="771"/>
      <c r="M18" s="772"/>
      <c r="N18" s="773"/>
      <c r="O18" s="773"/>
      <c r="P18" s="773"/>
      <c r="Q18" s="773"/>
      <c r="R18" s="773"/>
      <c r="S18" s="773"/>
      <c r="T18" s="774"/>
      <c r="U18" s="15"/>
      <c r="V18" s="13"/>
    </row>
    <row r="19" spans="1:22">
      <c r="A19" s="23">
        <v>1989</v>
      </c>
      <c r="B19" s="789">
        <v>43.612762451171875</v>
      </c>
      <c r="C19" s="750">
        <f t="shared" si="0"/>
        <v>42.950830671522354</v>
      </c>
      <c r="D19" s="751">
        <v>40.710723876953125</v>
      </c>
      <c r="E19" s="752">
        <f t="shared" si="1"/>
        <v>45.750964164733887</v>
      </c>
      <c r="F19" s="753">
        <v>49.570148468017578</v>
      </c>
      <c r="G19" s="754">
        <v>50.980251312255859</v>
      </c>
      <c r="H19" s="754">
        <v>52.484973907470703</v>
      </c>
      <c r="I19" s="754">
        <v>52.733062744140625</v>
      </c>
      <c r="J19" s="754">
        <v>54.181552886962891</v>
      </c>
      <c r="K19" s="754">
        <v>55.380058288574219</v>
      </c>
      <c r="L19" s="754"/>
      <c r="M19" s="755"/>
      <c r="N19" s="756"/>
      <c r="O19" s="756"/>
      <c r="P19" s="756"/>
      <c r="Q19" s="756"/>
      <c r="R19" s="756"/>
      <c r="S19" s="756"/>
      <c r="T19" s="757"/>
      <c r="U19" s="15"/>
      <c r="V19" s="13"/>
    </row>
    <row r="20" spans="1:22">
      <c r="A20" s="27">
        <v>1990</v>
      </c>
      <c r="B20" s="790">
        <v>43.731311798095703</v>
      </c>
      <c r="C20" s="758">
        <f t="shared" si="0"/>
        <v>43.052650027804901</v>
      </c>
      <c r="D20" s="759">
        <v>40.764278411865234</v>
      </c>
      <c r="E20" s="760">
        <f t="shared" si="1"/>
        <v>45.913114547729485</v>
      </c>
      <c r="F20" s="761">
        <v>49.839267730712891</v>
      </c>
      <c r="G20" s="762">
        <v>51.139766693115234</v>
      </c>
      <c r="H20" s="762">
        <v>52.463737487792969</v>
      </c>
      <c r="I20" s="762">
        <v>52.985393524169922</v>
      </c>
      <c r="J20" s="762">
        <v>53.935588836669922</v>
      </c>
      <c r="K20" s="762">
        <v>55.339160919189453</v>
      </c>
      <c r="L20" s="762"/>
      <c r="M20" s="763"/>
      <c r="N20" s="764"/>
      <c r="O20" s="764"/>
      <c r="P20" s="764"/>
      <c r="Q20" s="764"/>
      <c r="R20" s="764"/>
      <c r="S20" s="764"/>
      <c r="T20" s="765"/>
      <c r="U20" s="15"/>
      <c r="V20" s="13"/>
    </row>
    <row r="21" spans="1:22">
      <c r="A21" s="19">
        <v>1991</v>
      </c>
      <c r="B21" s="791">
        <v>43.954200744628906</v>
      </c>
      <c r="C21" s="767">
        <f t="shared" si="0"/>
        <v>43.283429039849175</v>
      </c>
      <c r="D21" s="768">
        <v>40.753921508789063</v>
      </c>
      <c r="E21" s="769">
        <f t="shared" si="1"/>
        <v>46.445313453674309</v>
      </c>
      <c r="F21" s="770">
        <v>49.991146087646484</v>
      </c>
      <c r="G21" s="771">
        <v>51.12615966796875</v>
      </c>
      <c r="H21" s="771">
        <v>52.825290679931641</v>
      </c>
      <c r="I21" s="771">
        <v>53.306674957275391</v>
      </c>
      <c r="J21" s="771">
        <v>54.330516815185547</v>
      </c>
      <c r="K21" s="771">
        <v>55.124988555908203</v>
      </c>
      <c r="L21" s="771"/>
      <c r="M21" s="772"/>
      <c r="N21" s="773"/>
      <c r="O21" s="773"/>
      <c r="P21" s="773"/>
      <c r="Q21" s="773"/>
      <c r="R21" s="773"/>
      <c r="S21" s="773"/>
      <c r="T21" s="774"/>
      <c r="U21" s="15"/>
      <c r="V21" s="13"/>
    </row>
    <row r="22" spans="1:22">
      <c r="A22" s="19">
        <v>1992</v>
      </c>
      <c r="B22" s="791">
        <v>44.179828643798828</v>
      </c>
      <c r="C22" s="767">
        <f t="shared" si="0"/>
        <v>43.540620168050125</v>
      </c>
      <c r="D22" s="768">
        <v>41.261745452880859</v>
      </c>
      <c r="E22" s="769">
        <f t="shared" si="1"/>
        <v>46.389213562011705</v>
      </c>
      <c r="F22" s="770">
        <v>49.932704925537109</v>
      </c>
      <c r="G22" s="771">
        <v>51.409984588623047</v>
      </c>
      <c r="H22" s="771">
        <v>52.656059265136719</v>
      </c>
      <c r="I22" s="771">
        <v>53.015445709228516</v>
      </c>
      <c r="J22" s="771">
        <v>53.964088439941406</v>
      </c>
      <c r="K22" s="771">
        <v>54.409931182861328</v>
      </c>
      <c r="L22" s="771"/>
      <c r="M22" s="772"/>
      <c r="N22" s="773"/>
      <c r="O22" s="773"/>
      <c r="P22" s="773"/>
      <c r="Q22" s="773"/>
      <c r="R22" s="773"/>
      <c r="S22" s="773"/>
      <c r="T22" s="774"/>
      <c r="U22" s="15"/>
      <c r="V22" s="13"/>
    </row>
    <row r="23" spans="1:22">
      <c r="A23" s="19">
        <v>1993</v>
      </c>
      <c r="B23" s="791">
        <v>44.395172119140625</v>
      </c>
      <c r="C23" s="767">
        <f t="shared" si="0"/>
        <v>43.766952514648438</v>
      </c>
      <c r="D23" s="768">
        <v>41.550312042236328</v>
      </c>
      <c r="E23" s="769">
        <f t="shared" si="1"/>
        <v>46.537753105163567</v>
      </c>
      <c r="F23" s="770">
        <v>50.049148559570313</v>
      </c>
      <c r="G23" s="771">
        <v>51.294784545898438</v>
      </c>
      <c r="H23" s="771">
        <v>52.575355529785156</v>
      </c>
      <c r="I23" s="771">
        <v>53.128879547119141</v>
      </c>
      <c r="J23" s="771">
        <v>53.798236846923828</v>
      </c>
      <c r="K23" s="771">
        <v>54.908477783203125</v>
      </c>
      <c r="L23" s="771"/>
      <c r="M23" s="772"/>
      <c r="N23" s="773"/>
      <c r="O23" s="773"/>
      <c r="P23" s="773"/>
      <c r="Q23" s="773"/>
      <c r="R23" s="773"/>
      <c r="S23" s="773"/>
      <c r="T23" s="774"/>
      <c r="U23" s="15"/>
      <c r="V23" s="13"/>
    </row>
    <row r="24" spans="1:22">
      <c r="A24" s="19">
        <v>1994</v>
      </c>
      <c r="B24" s="791">
        <v>44.562068939208984</v>
      </c>
      <c r="C24" s="767">
        <f t="shared" si="0"/>
        <v>43.933063930935326</v>
      </c>
      <c r="D24" s="768">
        <v>41.680461883544922</v>
      </c>
      <c r="E24" s="769">
        <f t="shared" si="1"/>
        <v>46.748816490173333</v>
      </c>
      <c r="F24" s="770">
        <v>50.223114013671875</v>
      </c>
      <c r="G24" s="771">
        <v>51.495620727539063</v>
      </c>
      <c r="H24" s="771">
        <v>52.634185791015625</v>
      </c>
      <c r="I24" s="771">
        <v>53.017059326171875</v>
      </c>
      <c r="J24" s="771">
        <v>54.702655792236328</v>
      </c>
      <c r="K24" s="771">
        <v>54.548057556152344</v>
      </c>
      <c r="L24" s="771"/>
      <c r="M24" s="772"/>
      <c r="N24" s="773"/>
      <c r="O24" s="773"/>
      <c r="P24" s="773"/>
      <c r="Q24" s="773"/>
      <c r="R24" s="773"/>
      <c r="S24" s="773"/>
      <c r="T24" s="774"/>
      <c r="U24" s="15"/>
      <c r="V24" s="13"/>
    </row>
    <row r="25" spans="1:22">
      <c r="A25" s="19">
        <v>1995</v>
      </c>
      <c r="B25" s="791">
        <v>44.631618499755859</v>
      </c>
      <c r="C25" s="767">
        <f t="shared" si="0"/>
        <v>43.949581993950737</v>
      </c>
      <c r="D25" s="768">
        <v>41.565895080566406</v>
      </c>
      <c r="E25" s="769">
        <f t="shared" si="1"/>
        <v>46.929190635681152</v>
      </c>
      <c r="F25" s="770">
        <v>50.769947052001953</v>
      </c>
      <c r="G25" s="771">
        <v>51.904773712158203</v>
      </c>
      <c r="H25" s="771">
        <v>52.885654449462891</v>
      </c>
      <c r="I25" s="771">
        <v>53.215900421142578</v>
      </c>
      <c r="J25" s="771">
        <v>54.075405120849609</v>
      </c>
      <c r="K25" s="771">
        <v>54.632373809814453</v>
      </c>
      <c r="L25" s="771"/>
      <c r="M25" s="772"/>
      <c r="N25" s="773"/>
      <c r="O25" s="773"/>
      <c r="P25" s="773"/>
      <c r="Q25" s="773"/>
      <c r="R25" s="773"/>
      <c r="S25" s="773"/>
      <c r="T25" s="774"/>
      <c r="U25" s="15"/>
      <c r="V25" s="13"/>
    </row>
    <row r="26" spans="1:22">
      <c r="A26" s="19">
        <v>1996</v>
      </c>
      <c r="B26" s="791">
        <v>44.837921142578125</v>
      </c>
      <c r="C26" s="767">
        <f t="shared" si="0"/>
        <v>44.151850806342232</v>
      </c>
      <c r="D26" s="768">
        <v>41.743549346923828</v>
      </c>
      <c r="E26" s="769">
        <f t="shared" si="1"/>
        <v>47.162227630615234</v>
      </c>
      <c r="F26" s="770">
        <v>51.012554168701172</v>
      </c>
      <c r="G26" s="771">
        <v>52.055126190185547</v>
      </c>
      <c r="H26" s="771">
        <v>52.848686218261719</v>
      </c>
      <c r="I26" s="771">
        <v>52.858646392822266</v>
      </c>
      <c r="J26" s="771">
        <v>53.994243621826172</v>
      </c>
      <c r="K26" s="771">
        <v>54.254829406738281</v>
      </c>
      <c r="L26" s="771"/>
      <c r="M26" s="772"/>
      <c r="N26" s="773"/>
      <c r="O26" s="773"/>
      <c r="P26" s="773"/>
      <c r="Q26" s="773"/>
      <c r="R26" s="773"/>
      <c r="S26" s="773"/>
      <c r="T26" s="774"/>
      <c r="U26" s="15"/>
      <c r="V26" s="13"/>
    </row>
    <row r="27" spans="1:22">
      <c r="A27" s="19">
        <v>1997</v>
      </c>
      <c r="B27" s="791">
        <v>44.908603668212891</v>
      </c>
      <c r="C27" s="767">
        <f t="shared" si="0"/>
        <v>44.231466505262581</v>
      </c>
      <c r="D27" s="768">
        <v>41.745471954345703</v>
      </c>
      <c r="E27" s="769">
        <f t="shared" si="1"/>
        <v>47.338959693908677</v>
      </c>
      <c r="F27" s="770">
        <v>51.002838134765625</v>
      </c>
      <c r="G27" s="771">
        <v>51.921302795410156</v>
      </c>
      <c r="H27" s="771">
        <v>52.492237091064453</v>
      </c>
      <c r="I27" s="771">
        <v>52.928501129150391</v>
      </c>
      <c r="J27" s="771">
        <v>53.940971374511719</v>
      </c>
      <c r="K27" s="771">
        <v>54.464099884033203</v>
      </c>
      <c r="L27" s="771"/>
      <c r="M27" s="772"/>
      <c r="N27" s="773"/>
      <c r="O27" s="773"/>
      <c r="P27" s="773"/>
      <c r="Q27" s="773"/>
      <c r="R27" s="773"/>
      <c r="S27" s="773"/>
      <c r="T27" s="774"/>
      <c r="U27" s="15"/>
      <c r="V27" s="13"/>
    </row>
    <row r="28" spans="1:22">
      <c r="A28" s="19">
        <v>1998</v>
      </c>
      <c r="B28" s="791">
        <v>44.980987548828125</v>
      </c>
      <c r="C28" s="767">
        <f t="shared" si="0"/>
        <v>44.358348422580299</v>
      </c>
      <c r="D28" s="768">
        <v>41.881351470947266</v>
      </c>
      <c r="E28" s="769">
        <f t="shared" si="1"/>
        <v>47.454594612121589</v>
      </c>
      <c r="F28" s="770">
        <v>50.584739685058594</v>
      </c>
      <c r="G28" s="771">
        <v>51.662338256835938</v>
      </c>
      <c r="H28" s="771">
        <v>52.612602233886719</v>
      </c>
      <c r="I28" s="771">
        <v>53.024288177490234</v>
      </c>
      <c r="J28" s="771">
        <v>53.475627899169922</v>
      </c>
      <c r="K28" s="771">
        <v>53.872776031494141</v>
      </c>
      <c r="L28" s="771"/>
      <c r="M28" s="772"/>
      <c r="N28" s="773"/>
      <c r="O28" s="773"/>
      <c r="P28" s="773"/>
      <c r="Q28" s="773"/>
      <c r="R28" s="773"/>
      <c r="S28" s="773"/>
      <c r="T28" s="774"/>
      <c r="U28" s="15"/>
      <c r="V28" s="13"/>
    </row>
    <row r="29" spans="1:22">
      <c r="A29" s="23">
        <v>1999</v>
      </c>
      <c r="B29" s="789">
        <v>45.025875091552734</v>
      </c>
      <c r="C29" s="750">
        <f t="shared" si="0"/>
        <v>44.427831861707894</v>
      </c>
      <c r="D29" s="751">
        <v>42.216270446777344</v>
      </c>
      <c r="E29" s="752">
        <f t="shared" si="1"/>
        <v>47.19228363037108</v>
      </c>
      <c r="F29" s="753">
        <v>50.40826416015625</v>
      </c>
      <c r="G29" s="754">
        <v>51.288490295410156</v>
      </c>
      <c r="H29" s="754">
        <v>52.335647583007813</v>
      </c>
      <c r="I29" s="754">
        <v>52.768669128417969</v>
      </c>
      <c r="J29" s="754">
        <v>53.022396087646484</v>
      </c>
      <c r="K29" s="754">
        <v>53.235519409179688</v>
      </c>
      <c r="L29" s="754"/>
      <c r="M29" s="755"/>
      <c r="N29" s="756"/>
      <c r="O29" s="756"/>
      <c r="P29" s="756"/>
      <c r="Q29" s="756"/>
      <c r="R29" s="756"/>
      <c r="S29" s="756"/>
      <c r="T29" s="757"/>
      <c r="U29" s="15"/>
      <c r="V29" s="13"/>
    </row>
    <row r="30" spans="1:22">
      <c r="A30" s="27">
        <v>2000</v>
      </c>
      <c r="B30" s="790">
        <v>45.122951507568359</v>
      </c>
      <c r="C30" s="758">
        <f t="shared" si="0"/>
        <v>44.537862141927086</v>
      </c>
      <c r="D30" s="759">
        <v>42.349952697753906</v>
      </c>
      <c r="E30" s="760">
        <f t="shared" si="1"/>
        <v>47.272748947143555</v>
      </c>
      <c r="F30" s="761">
        <v>50.388755798339844</v>
      </c>
      <c r="G30" s="762">
        <v>51.176887512207031</v>
      </c>
      <c r="H30" s="762">
        <v>52.394218444824219</v>
      </c>
      <c r="I30" s="762">
        <v>52.551422119140625</v>
      </c>
      <c r="J30" s="762">
        <v>52.389045715332031</v>
      </c>
      <c r="K30" s="762">
        <v>52.435199737548828</v>
      </c>
      <c r="L30" s="762"/>
      <c r="M30" s="763"/>
      <c r="N30" s="764"/>
      <c r="O30" s="764"/>
      <c r="P30" s="764"/>
      <c r="Q30" s="764"/>
      <c r="R30" s="764"/>
      <c r="S30" s="764"/>
      <c r="T30" s="765"/>
      <c r="U30" s="15"/>
      <c r="V30" s="13"/>
    </row>
    <row r="31" spans="1:22">
      <c r="A31" s="19">
        <v>2001</v>
      </c>
      <c r="B31" s="791">
        <v>45.306232452392578</v>
      </c>
      <c r="C31" s="767">
        <f t="shared" si="0"/>
        <v>44.71900855170356</v>
      </c>
      <c r="D31" s="768">
        <v>42.389537811279297</v>
      </c>
      <c r="E31" s="769">
        <f t="shared" si="1"/>
        <v>47.630846977233887</v>
      </c>
      <c r="F31" s="770">
        <v>50.59124755859375</v>
      </c>
      <c r="G31" s="771">
        <v>51.427810668945313</v>
      </c>
      <c r="H31" s="771">
        <v>52.650516510009766</v>
      </c>
      <c r="I31" s="771">
        <v>53.009891510009766</v>
      </c>
      <c r="J31" s="771">
        <v>53.536746978759766</v>
      </c>
      <c r="K31" s="771">
        <v>53.691459655761719</v>
      </c>
      <c r="L31" s="771"/>
      <c r="M31" s="772"/>
      <c r="N31" s="773"/>
      <c r="O31" s="773"/>
      <c r="P31" s="773"/>
      <c r="Q31" s="773"/>
      <c r="R31" s="773"/>
      <c r="S31" s="773"/>
      <c r="T31" s="774"/>
      <c r="U31" s="15"/>
      <c r="V31" s="13"/>
    </row>
    <row r="32" spans="1:22">
      <c r="A32" s="19">
        <v>2002</v>
      </c>
      <c r="B32" s="791">
        <v>45.541419982910156</v>
      </c>
      <c r="C32" s="767">
        <f t="shared" si="0"/>
        <v>44.956752777099602</v>
      </c>
      <c r="D32" s="768">
        <v>42.731266021728516</v>
      </c>
      <c r="E32" s="769">
        <f t="shared" si="1"/>
        <v>47.738611221313455</v>
      </c>
      <c r="F32" s="770">
        <v>50.803424835205078</v>
      </c>
      <c r="G32" s="771">
        <v>51.884250640869141</v>
      </c>
      <c r="H32" s="771">
        <v>53.395904541015625</v>
      </c>
      <c r="I32" s="771">
        <v>53.737796783447266</v>
      </c>
      <c r="J32" s="771">
        <v>54.341323852539063</v>
      </c>
      <c r="K32" s="771">
        <v>54.580532073974609</v>
      </c>
      <c r="L32" s="771"/>
      <c r="M32" s="772"/>
      <c r="N32" s="773"/>
      <c r="O32" s="773"/>
      <c r="P32" s="773"/>
      <c r="Q32" s="773"/>
      <c r="R32" s="773"/>
      <c r="S32" s="773"/>
      <c r="T32" s="774"/>
      <c r="U32" s="15"/>
      <c r="V32" s="13"/>
    </row>
    <row r="33" spans="1:22">
      <c r="A33" s="19">
        <v>2003</v>
      </c>
      <c r="B33" s="791">
        <v>45.778194427490234</v>
      </c>
      <c r="C33" s="767">
        <f t="shared" si="0"/>
        <v>45.203226301405159</v>
      </c>
      <c r="D33" s="768">
        <v>42.997959136962891</v>
      </c>
      <c r="E33" s="769">
        <f t="shared" si="1"/>
        <v>47.959810256957986</v>
      </c>
      <c r="F33" s="770">
        <v>50.952907562255859</v>
      </c>
      <c r="G33" s="771">
        <v>52.160163879394531</v>
      </c>
      <c r="H33" s="771">
        <v>53.537738800048828</v>
      </c>
      <c r="I33" s="771">
        <v>53.991138458251953</v>
      </c>
      <c r="J33" s="771">
        <v>54.636859893798828</v>
      </c>
      <c r="K33" s="771">
        <v>54.826847076416016</v>
      </c>
      <c r="L33" s="771"/>
      <c r="M33" s="772"/>
      <c r="N33" s="773"/>
      <c r="O33" s="773"/>
      <c r="P33" s="773"/>
      <c r="Q33" s="773"/>
      <c r="R33" s="773"/>
      <c r="S33" s="773"/>
      <c r="T33" s="774"/>
      <c r="U33" s="15"/>
      <c r="V33" s="13"/>
    </row>
    <row r="34" spans="1:22">
      <c r="A34" s="19">
        <v>2004</v>
      </c>
      <c r="B34" s="791">
        <v>45.947368621826172</v>
      </c>
      <c r="C34" s="767">
        <f t="shared" si="0"/>
        <v>45.349546220567497</v>
      </c>
      <c r="D34" s="768">
        <v>43.250297546386719</v>
      </c>
      <c r="E34" s="769">
        <f t="shared" si="1"/>
        <v>47.973607063293464</v>
      </c>
      <c r="F34" s="770">
        <v>51.327770233154297</v>
      </c>
      <c r="G34" s="771">
        <v>52.338203430175781</v>
      </c>
      <c r="H34" s="771">
        <v>53.631324768066406</v>
      </c>
      <c r="I34" s="771">
        <v>54.060314178466797</v>
      </c>
      <c r="J34" s="771">
        <v>54.596115112304688</v>
      </c>
      <c r="K34" s="771">
        <v>54.869785308837891</v>
      </c>
      <c r="L34" s="771"/>
      <c r="M34" s="772"/>
      <c r="N34" s="773"/>
      <c r="O34" s="773"/>
      <c r="P34" s="773"/>
      <c r="Q34" s="773"/>
      <c r="R34" s="773"/>
      <c r="S34" s="773"/>
      <c r="T34" s="774"/>
      <c r="U34" s="15"/>
      <c r="V34" s="13"/>
    </row>
    <row r="35" spans="1:22">
      <c r="A35" s="19">
        <v>2005</v>
      </c>
      <c r="B35" s="791">
        <v>45.982223510742188</v>
      </c>
      <c r="C35" s="767">
        <f t="shared" si="0"/>
        <v>45.333851708306206</v>
      </c>
      <c r="D35" s="768">
        <v>42.958366394042969</v>
      </c>
      <c r="E35" s="769">
        <f t="shared" si="1"/>
        <v>48.303208351135254</v>
      </c>
      <c r="F35" s="770">
        <v>51.817569732666016</v>
      </c>
      <c r="G35" s="771">
        <v>52.813751220703125</v>
      </c>
      <c r="H35" s="771">
        <v>53.932071685791016</v>
      </c>
      <c r="I35" s="771">
        <v>54.128849029541016</v>
      </c>
      <c r="J35" s="771">
        <v>54.539539337158203</v>
      </c>
      <c r="K35" s="771">
        <v>54.648086547851563</v>
      </c>
      <c r="L35" s="771"/>
      <c r="M35" s="772"/>
      <c r="N35" s="773"/>
      <c r="O35" s="773"/>
      <c r="P35" s="773"/>
      <c r="Q35" s="773"/>
      <c r="R35" s="773"/>
      <c r="S35" s="773"/>
      <c r="T35" s="774"/>
      <c r="U35" s="15"/>
      <c r="V35" s="13"/>
    </row>
    <row r="36" spans="1:22">
      <c r="A36" s="19">
        <v>2006</v>
      </c>
      <c r="B36" s="791">
        <v>46.103828430175781</v>
      </c>
      <c r="C36" s="767">
        <f t="shared" si="0"/>
        <v>45.442401038275825</v>
      </c>
      <c r="D36" s="768">
        <v>43.023460388183594</v>
      </c>
      <c r="E36" s="769">
        <f t="shared" si="1"/>
        <v>48.466076850891113</v>
      </c>
      <c r="F36" s="770">
        <v>52.056674957275391</v>
      </c>
      <c r="G36" s="771">
        <v>53.034893035888672</v>
      </c>
      <c r="H36" s="771">
        <v>54.177341461181641</v>
      </c>
      <c r="I36" s="771">
        <v>54.386241912841797</v>
      </c>
      <c r="J36" s="771">
        <v>54.828227996826172</v>
      </c>
      <c r="K36" s="771">
        <v>55.054538726806641</v>
      </c>
      <c r="L36" s="771"/>
      <c r="M36" s="772"/>
      <c r="N36" s="773"/>
      <c r="O36" s="773"/>
      <c r="P36" s="773"/>
      <c r="Q36" s="773"/>
      <c r="R36" s="773"/>
      <c r="S36" s="773"/>
      <c r="T36" s="774"/>
      <c r="U36" s="15"/>
      <c r="V36" s="13"/>
    </row>
    <row r="37" spans="1:22">
      <c r="A37" s="19">
        <v>2007</v>
      </c>
      <c r="B37" s="791">
        <v>46.403945922851563</v>
      </c>
      <c r="C37" s="767">
        <f t="shared" si="0"/>
        <v>45.748558044433594</v>
      </c>
      <c r="D37" s="768">
        <v>43.420997619628906</v>
      </c>
      <c r="E37" s="769">
        <f t="shared" si="1"/>
        <v>48.658008575439453</v>
      </c>
      <c r="F37" s="770">
        <v>52.302436828613281</v>
      </c>
      <c r="G37" s="771">
        <v>53.379989624023438</v>
      </c>
      <c r="H37" s="771">
        <v>54.214118957519531</v>
      </c>
      <c r="I37" s="771">
        <v>54.455062866210938</v>
      </c>
      <c r="J37" s="771">
        <v>54.771518707275391</v>
      </c>
      <c r="K37" s="771">
        <v>55.160282135009766</v>
      </c>
      <c r="L37" s="771"/>
      <c r="M37" s="772"/>
      <c r="N37" s="773"/>
      <c r="O37" s="773"/>
      <c r="P37" s="773"/>
      <c r="Q37" s="773"/>
      <c r="R37" s="773"/>
      <c r="S37" s="773"/>
      <c r="T37" s="774"/>
      <c r="U37" s="15"/>
      <c r="V37" s="13"/>
    </row>
    <row r="38" spans="1:22">
      <c r="A38" s="19">
        <v>2008</v>
      </c>
      <c r="B38" s="791">
        <v>46.390865325927734</v>
      </c>
      <c r="C38" s="767">
        <f t="shared" si="0"/>
        <v>45.729352315266929</v>
      </c>
      <c r="D38" s="768">
        <v>43.102916717529297</v>
      </c>
      <c r="E38" s="769">
        <f t="shared" si="1"/>
        <v>49.012396812438972</v>
      </c>
      <c r="F38" s="770">
        <v>52.344482421875</v>
      </c>
      <c r="G38" s="771">
        <v>53.420818328857422</v>
      </c>
      <c r="H38" s="771">
        <v>54.572795867919922</v>
      </c>
      <c r="I38" s="771">
        <v>54.999229431152344</v>
      </c>
      <c r="J38" s="771">
        <v>55.444469451904297</v>
      </c>
      <c r="K38" s="771">
        <v>55.511581420898438</v>
      </c>
      <c r="L38" s="771"/>
      <c r="M38" s="772"/>
      <c r="N38" s="773"/>
      <c r="O38" s="773"/>
      <c r="P38" s="773"/>
      <c r="Q38" s="773"/>
      <c r="R38" s="773"/>
      <c r="S38" s="773"/>
      <c r="T38" s="774"/>
      <c r="U38" s="15"/>
      <c r="V38" s="13"/>
    </row>
    <row r="39" spans="1:22">
      <c r="A39" s="23">
        <v>2009</v>
      </c>
      <c r="B39" s="789">
        <v>46.778961181640625</v>
      </c>
      <c r="C39" s="750">
        <f t="shared" si="0"/>
        <v>46.103815290662972</v>
      </c>
      <c r="D39" s="751">
        <v>43.329368591308594</v>
      </c>
      <c r="E39" s="752">
        <f t="shared" si="1"/>
        <v>49.57187366485595</v>
      </c>
      <c r="F39" s="753">
        <v>52.855274200439453</v>
      </c>
      <c r="G39" s="754">
        <v>53.919811248779297</v>
      </c>
      <c r="H39" s="754">
        <v>55.043373107910156</v>
      </c>
      <c r="I39" s="754">
        <v>55.610671997070313</v>
      </c>
      <c r="J39" s="754">
        <v>55.987762451171875</v>
      </c>
      <c r="K39" s="754">
        <v>55.856712341308594</v>
      </c>
      <c r="L39" s="754"/>
      <c r="M39" s="755"/>
      <c r="N39" s="756"/>
      <c r="O39" s="756"/>
      <c r="P39" s="756"/>
      <c r="Q39" s="756"/>
      <c r="R39" s="756"/>
      <c r="S39" s="756"/>
      <c r="T39" s="757"/>
      <c r="U39" s="15"/>
      <c r="V39" s="13"/>
    </row>
    <row r="40" spans="1:22">
      <c r="A40" s="19">
        <v>2010</v>
      </c>
      <c r="B40" s="791">
        <v>46.949367523193359</v>
      </c>
      <c r="C40" s="767">
        <f t="shared" si="0"/>
        <v>46.239271799723305</v>
      </c>
      <c r="D40" s="768">
        <v>43.361843109130859</v>
      </c>
      <c r="E40" s="769">
        <f t="shared" si="1"/>
        <v>49.83605766296386</v>
      </c>
      <c r="F40" s="770">
        <v>53.340229034423828</v>
      </c>
      <c r="G40" s="771">
        <v>54.231254577636719</v>
      </c>
      <c r="H40" s="771">
        <v>55.371124267578125</v>
      </c>
      <c r="I40" s="771">
        <v>55.561359405517578</v>
      </c>
      <c r="J40" s="771">
        <v>55.943408966064453</v>
      </c>
      <c r="K40" s="771">
        <v>55.598964691162109</v>
      </c>
      <c r="L40" s="771"/>
      <c r="M40" s="772"/>
      <c r="N40" s="773"/>
      <c r="O40" s="773"/>
      <c r="P40" s="773"/>
      <c r="Q40" s="773"/>
      <c r="R40" s="773"/>
      <c r="S40" s="773"/>
      <c r="T40" s="774"/>
      <c r="U40" s="15"/>
      <c r="V40" s="13"/>
    </row>
    <row r="41" spans="1:22">
      <c r="A41" s="19">
        <v>2011</v>
      </c>
      <c r="B41" s="791">
        <v>47.015731811523438</v>
      </c>
      <c r="C41" s="767">
        <f t="shared" si="0"/>
        <v>46.299412621392143</v>
      </c>
      <c r="D41" s="768">
        <v>43.402530670166016</v>
      </c>
      <c r="E41" s="769">
        <f t="shared" si="1"/>
        <v>49.920515060424805</v>
      </c>
      <c r="F41" s="770">
        <v>53.462604522705078</v>
      </c>
      <c r="G41" s="771">
        <v>54.225654602050781</v>
      </c>
      <c r="H41" s="771">
        <v>55.504997253417969</v>
      </c>
      <c r="I41" s="771">
        <v>55.789829254150391</v>
      </c>
      <c r="J41" s="771">
        <v>56.2220458984375</v>
      </c>
      <c r="K41" s="771">
        <v>56.21807861328125</v>
      </c>
      <c r="L41" s="771"/>
      <c r="M41" s="772"/>
      <c r="N41" s="773"/>
      <c r="O41" s="773"/>
      <c r="P41" s="773"/>
      <c r="Q41" s="773"/>
      <c r="R41" s="773"/>
      <c r="S41" s="773"/>
      <c r="T41" s="774"/>
      <c r="U41" s="15"/>
      <c r="V41" s="13"/>
    </row>
    <row r="42" spans="1:22">
      <c r="A42" s="19">
        <v>2012</v>
      </c>
      <c r="B42" s="791">
        <v>47.186656951904297</v>
      </c>
      <c r="C42" s="767">
        <f t="shared" si="0"/>
        <v>46.48991266886393</v>
      </c>
      <c r="D42" s="768">
        <v>43.614162445068359</v>
      </c>
      <c r="E42" s="769">
        <f t="shared" si="1"/>
        <v>50.084600448608391</v>
      </c>
      <c r="F42" s="770">
        <v>53.457355499267578</v>
      </c>
      <c r="G42" s="771">
        <v>54.287868499755859</v>
      </c>
      <c r="H42" s="771">
        <v>55.483711242675781</v>
      </c>
      <c r="I42" s="771">
        <v>55.9000244140625</v>
      </c>
      <c r="J42" s="771">
        <v>56.480300903320313</v>
      </c>
      <c r="K42" s="771">
        <v>56.580593109130859</v>
      </c>
      <c r="L42" s="771"/>
      <c r="M42" s="772"/>
      <c r="N42" s="773"/>
      <c r="O42" s="773"/>
      <c r="P42" s="773"/>
      <c r="Q42" s="773"/>
      <c r="R42" s="773"/>
      <c r="S42" s="773"/>
      <c r="T42" s="774"/>
      <c r="U42" s="15"/>
      <c r="V42" s="13"/>
    </row>
    <row r="43" spans="1:22">
      <c r="A43" s="19">
        <v>2013</v>
      </c>
      <c r="B43" s="791">
        <v>47.305644989013672</v>
      </c>
      <c r="C43" s="767">
        <f t="shared" si="0"/>
        <v>46.592375861273872</v>
      </c>
      <c r="D43" s="768">
        <v>43.723537445068359</v>
      </c>
      <c r="E43" s="769">
        <f t="shared" si="1"/>
        <v>50.178423881530769</v>
      </c>
      <c r="F43" s="770">
        <v>53.725067138671875</v>
      </c>
      <c r="G43" s="771">
        <v>54.63580322265625</v>
      </c>
      <c r="H43" s="771">
        <v>55.641632080078125</v>
      </c>
      <c r="I43" s="771">
        <v>55.978797912597656</v>
      </c>
      <c r="J43" s="771">
        <v>56.512737274169922</v>
      </c>
      <c r="K43" s="771">
        <v>56.580001831054688</v>
      </c>
      <c r="L43" s="771"/>
      <c r="M43" s="772"/>
      <c r="N43" s="773"/>
      <c r="O43" s="773"/>
      <c r="P43" s="773"/>
      <c r="Q43" s="773"/>
      <c r="R43" s="773"/>
      <c r="S43" s="773"/>
      <c r="T43" s="774"/>
      <c r="U43" s="15"/>
      <c r="V43" s="13"/>
    </row>
    <row r="44" spans="1:22" ht="15.55">
      <c r="A44" s="19">
        <v>2014</v>
      </c>
      <c r="B44" s="791">
        <v>47.443866729736328</v>
      </c>
      <c r="C44" s="767">
        <f>(B44-F44*0.1)/0.9</f>
        <v>46.733086903889976</v>
      </c>
      <c r="D44" s="768">
        <v>43.970096588134766</v>
      </c>
      <c r="E44" s="769">
        <f>(C44-D44*0.5/0.9)/(0.4/0.9)</f>
        <v>50.186824798583991</v>
      </c>
      <c r="F44" s="770">
        <v>53.840885162353516</v>
      </c>
      <c r="G44" s="771">
        <v>54.801132202148438</v>
      </c>
      <c r="H44" s="771">
        <v>55.899559020996094</v>
      </c>
      <c r="I44" s="771">
        <v>56.380100250244141</v>
      </c>
      <c r="J44" s="771">
        <v>56.642917633056641</v>
      </c>
      <c r="K44" s="771">
        <v>56.883487701416016</v>
      </c>
      <c r="L44" s="776"/>
      <c r="M44" s="777"/>
      <c r="N44" s="776"/>
      <c r="O44" s="773"/>
      <c r="P44" s="773"/>
      <c r="Q44" s="773"/>
      <c r="R44" s="773"/>
      <c r="S44" s="773"/>
      <c r="T44" s="774"/>
      <c r="U44" s="15"/>
      <c r="V44" s="13"/>
    </row>
    <row r="45" spans="1:22" ht="15.55">
      <c r="A45" s="19">
        <v>2015</v>
      </c>
      <c r="B45" s="766"/>
      <c r="C45" s="775"/>
      <c r="D45" s="776"/>
      <c r="E45" s="776"/>
      <c r="F45" s="777"/>
      <c r="G45" s="776"/>
      <c r="H45" s="776"/>
      <c r="I45" s="776"/>
      <c r="J45" s="776"/>
      <c r="K45" s="776"/>
      <c r="L45" s="776"/>
      <c r="M45" s="777"/>
      <c r="N45" s="776"/>
      <c r="O45" s="773"/>
      <c r="P45" s="773"/>
      <c r="Q45" s="773"/>
      <c r="R45" s="773"/>
      <c r="S45" s="773"/>
      <c r="T45" s="774"/>
      <c r="U45" s="15"/>
      <c r="V45" s="13"/>
    </row>
    <row r="46" spans="1:22" ht="15.55">
      <c r="A46" s="19">
        <v>2016</v>
      </c>
      <c r="B46" s="766"/>
      <c r="C46" s="775"/>
      <c r="D46" s="776"/>
      <c r="E46" s="776"/>
      <c r="F46" s="777"/>
      <c r="G46" s="776"/>
      <c r="H46" s="776"/>
      <c r="I46" s="776"/>
      <c r="J46" s="776"/>
      <c r="K46" s="776"/>
      <c r="L46" s="776"/>
      <c r="M46" s="777"/>
      <c r="N46" s="776"/>
      <c r="O46" s="773"/>
      <c r="P46" s="773"/>
      <c r="Q46" s="773"/>
      <c r="R46" s="773"/>
      <c r="S46" s="773"/>
      <c r="T46" s="774"/>
      <c r="U46" s="15"/>
      <c r="V46" s="13"/>
    </row>
    <row r="47" spans="1:22">
      <c r="A47" s="19">
        <v>2017</v>
      </c>
      <c r="B47" s="766"/>
      <c r="C47" s="778"/>
      <c r="D47" s="771"/>
      <c r="E47" s="779"/>
      <c r="F47" s="771"/>
      <c r="G47" s="771"/>
      <c r="H47" s="771"/>
      <c r="I47" s="771"/>
      <c r="J47" s="771"/>
      <c r="K47" s="771"/>
      <c r="L47" s="771"/>
      <c r="M47" s="772"/>
      <c r="N47" s="773"/>
      <c r="O47" s="773"/>
      <c r="P47" s="773"/>
      <c r="Q47" s="773"/>
      <c r="R47" s="773"/>
      <c r="S47" s="773"/>
      <c r="T47" s="774"/>
      <c r="U47" s="15"/>
      <c r="V47" s="13"/>
    </row>
    <row r="48" spans="1:22">
      <c r="A48" s="19">
        <v>2018</v>
      </c>
      <c r="B48" s="766"/>
      <c r="C48" s="778"/>
      <c r="D48" s="771"/>
      <c r="E48" s="779"/>
      <c r="F48" s="771"/>
      <c r="G48" s="771"/>
      <c r="H48" s="771"/>
      <c r="I48" s="771"/>
      <c r="J48" s="771"/>
      <c r="K48" s="771"/>
      <c r="L48" s="771"/>
      <c r="M48" s="772"/>
      <c r="N48" s="773"/>
      <c r="O48" s="773"/>
      <c r="P48" s="773"/>
      <c r="Q48" s="773"/>
      <c r="R48" s="773"/>
      <c r="S48" s="773"/>
      <c r="T48" s="774"/>
      <c r="U48" s="15"/>
      <c r="V48" s="13"/>
    </row>
    <row r="49" spans="1:22">
      <c r="A49" s="19">
        <v>2019</v>
      </c>
      <c r="B49" s="766"/>
      <c r="C49" s="778"/>
      <c r="D49" s="771"/>
      <c r="E49" s="779"/>
      <c r="F49" s="771"/>
      <c r="G49" s="771"/>
      <c r="H49" s="771"/>
      <c r="I49" s="771"/>
      <c r="J49" s="771"/>
      <c r="K49" s="771"/>
      <c r="L49" s="771"/>
      <c r="M49" s="772"/>
      <c r="N49" s="773"/>
      <c r="O49" s="773"/>
      <c r="P49" s="773"/>
      <c r="Q49" s="773"/>
      <c r="R49" s="773"/>
      <c r="S49" s="773"/>
      <c r="T49" s="774"/>
      <c r="U49" s="15"/>
      <c r="V49" s="13"/>
    </row>
    <row r="50" spans="1:22" ht="15.55" thickBot="1">
      <c r="A50" s="12">
        <v>2020</v>
      </c>
      <c r="B50" s="780"/>
      <c r="C50" s="781"/>
      <c r="D50" s="782"/>
      <c r="E50" s="783"/>
      <c r="F50" s="784"/>
      <c r="G50" s="784"/>
      <c r="H50" s="784"/>
      <c r="I50" s="784"/>
      <c r="J50" s="785"/>
      <c r="K50" s="785"/>
      <c r="L50" s="785"/>
      <c r="M50" s="786"/>
      <c r="N50" s="787"/>
      <c r="O50" s="787"/>
      <c r="P50" s="787"/>
      <c r="Q50" s="787"/>
      <c r="R50" s="787"/>
      <c r="S50" s="787"/>
      <c r="T50" s="788"/>
      <c r="U50" s="15"/>
    </row>
    <row r="51" spans="1:22" ht="15.55" thickTop="1">
      <c r="C51" s="5"/>
      <c r="D51" s="5"/>
      <c r="E51" s="5"/>
      <c r="F51" s="5"/>
      <c r="G51" s="5"/>
      <c r="H51" s="5"/>
      <c r="I51" s="5"/>
    </row>
    <row r="52" spans="1:22">
      <c r="C52" s="5"/>
      <c r="D52" s="5"/>
      <c r="E52" s="5"/>
      <c r="F52" s="5"/>
      <c r="G52" s="5"/>
      <c r="H52" s="5"/>
      <c r="I52" s="5"/>
    </row>
  </sheetData>
  <mergeCells count="2">
    <mergeCell ref="B7:T7"/>
    <mergeCell ref="A4:T4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82"/>
  <sheetViews>
    <sheetView workbookViewId="0">
      <pane xSplit="1" ySplit="7" topLeftCell="B8" activePane="bottomRight" state="frozen"/>
      <selection activeCell="D32" sqref="D32"/>
      <selection pane="topRight" activeCell="D32" sqref="D32"/>
      <selection pane="bottomLeft" activeCell="D32" sqref="D32"/>
      <selection pane="bottomRight" activeCell="C32" sqref="C32"/>
    </sheetView>
  </sheetViews>
  <sheetFormatPr baseColWidth="10" defaultColWidth="10.83203125" defaultRowHeight="15.05"/>
  <cols>
    <col min="1" max="16384" width="10.83203125" style="226"/>
  </cols>
  <sheetData>
    <row r="1" spans="1:10" ht="15.55" thickBot="1">
      <c r="B1" s="1107" t="s">
        <v>1247</v>
      </c>
    </row>
    <row r="2" spans="1:10" ht="30.05" customHeight="1" thickTop="1">
      <c r="A2" s="1483" t="s">
        <v>1210</v>
      </c>
      <c r="B2" s="1484"/>
      <c r="C2" s="1484"/>
      <c r="D2" s="1484"/>
      <c r="E2" s="1484"/>
      <c r="F2" s="1484"/>
      <c r="G2" s="1484"/>
      <c r="H2" s="1484"/>
      <c r="I2" s="1485"/>
    </row>
    <row r="3" spans="1:10" ht="30.05" customHeight="1">
      <c r="A3" s="794"/>
      <c r="B3" s="795"/>
      <c r="C3" s="795"/>
      <c r="D3" s="795"/>
      <c r="E3" s="795"/>
      <c r="F3" s="795"/>
      <c r="G3" s="795"/>
      <c r="H3" s="795"/>
      <c r="I3" s="796"/>
    </row>
    <row r="4" spans="1:10">
      <c r="A4" s="797"/>
      <c r="B4" s="798" t="s">
        <v>36</v>
      </c>
      <c r="C4" s="798" t="s">
        <v>35</v>
      </c>
      <c r="D4" s="798" t="s">
        <v>34</v>
      </c>
      <c r="E4" s="798" t="s">
        <v>33</v>
      </c>
      <c r="F4" s="798" t="s">
        <v>32</v>
      </c>
      <c r="G4" s="798" t="s">
        <v>31</v>
      </c>
      <c r="H4" s="798" t="s">
        <v>30</v>
      </c>
      <c r="I4" s="799" t="s">
        <v>29</v>
      </c>
      <c r="J4" s="793"/>
    </row>
    <row r="5" spans="1:10" ht="30.95" customHeight="1">
      <c r="A5" s="797"/>
      <c r="B5" s="1481" t="s">
        <v>282</v>
      </c>
      <c r="C5" s="1481"/>
      <c r="D5" s="1481"/>
      <c r="E5" s="1481"/>
      <c r="F5" s="1481"/>
      <c r="G5" s="1481"/>
      <c r="H5" s="1481"/>
      <c r="I5" s="1482"/>
    </row>
    <row r="6" spans="1:10" ht="21" customHeight="1">
      <c r="A6" s="797"/>
      <c r="B6" s="1486" t="s">
        <v>833</v>
      </c>
      <c r="C6" s="1486"/>
      <c r="D6" s="1486"/>
      <c r="E6" s="1486"/>
      <c r="F6" s="1486"/>
      <c r="G6" s="1486"/>
      <c r="H6" s="1486"/>
      <c r="I6" s="1487"/>
    </row>
    <row r="7" spans="1:10" s="792" customFormat="1" ht="62.05" customHeight="1">
      <c r="A7" s="800"/>
      <c r="B7" s="804" t="s">
        <v>830</v>
      </c>
      <c r="C7" s="737" t="s">
        <v>69</v>
      </c>
      <c r="D7" s="737" t="s">
        <v>70</v>
      </c>
      <c r="E7" s="804" t="s">
        <v>829</v>
      </c>
      <c r="F7" s="804" t="s">
        <v>831</v>
      </c>
      <c r="G7" s="804" t="s">
        <v>832</v>
      </c>
      <c r="H7" s="804" t="s">
        <v>71</v>
      </c>
      <c r="I7" s="814" t="s">
        <v>834</v>
      </c>
    </row>
    <row r="8" spans="1:10">
      <c r="A8" s="801">
        <v>20</v>
      </c>
      <c r="B8" s="811">
        <v>0.19779211322717</v>
      </c>
      <c r="C8" s="805">
        <v>0.288391794691924</v>
      </c>
      <c r="D8" s="805">
        <v>5.5853828586153896E-3</v>
      </c>
      <c r="E8" s="805">
        <v>0.19610050566780299</v>
      </c>
      <c r="F8" s="805">
        <v>0.27481344364286697</v>
      </c>
      <c r="G8" s="805">
        <v>2.07359901179297E-2</v>
      </c>
      <c r="H8" s="805">
        <v>0.32003626484771203</v>
      </c>
      <c r="I8" s="806">
        <v>6.9514664292306102E-3</v>
      </c>
    </row>
    <row r="9" spans="1:10">
      <c r="A9" s="801">
        <v>21</v>
      </c>
      <c r="B9" s="812">
        <v>0.23397919673404399</v>
      </c>
      <c r="C9" s="807">
        <v>0.337664876424074</v>
      </c>
      <c r="D9" s="807">
        <v>1.4010592462355399E-2</v>
      </c>
      <c r="E9" s="807">
        <v>0.22760324543032701</v>
      </c>
      <c r="F9" s="807">
        <v>0.318025142319941</v>
      </c>
      <c r="G9" s="807">
        <v>2.61523461109422E-2</v>
      </c>
      <c r="H9" s="807">
        <v>0.34783393227794401</v>
      </c>
      <c r="I9" s="808">
        <v>1.39256811652551E-2</v>
      </c>
    </row>
    <row r="10" spans="1:10">
      <c r="A10" s="801">
        <v>22</v>
      </c>
      <c r="B10" s="812">
        <v>0.282349227366616</v>
      </c>
      <c r="C10" s="807">
        <v>0.39922532855732801</v>
      </c>
      <c r="D10" s="807">
        <v>3.4397215782224003E-2</v>
      </c>
      <c r="E10" s="807">
        <v>0.26963646280521802</v>
      </c>
      <c r="F10" s="807">
        <v>0.371936046336868</v>
      </c>
      <c r="G10" s="807">
        <v>4.1723271295775403E-2</v>
      </c>
      <c r="H10" s="807">
        <v>0.38456621805409102</v>
      </c>
      <c r="I10" s="808">
        <v>3.3611346707699698E-2</v>
      </c>
    </row>
    <row r="11" spans="1:10">
      <c r="A11" s="801">
        <v>23</v>
      </c>
      <c r="B11" s="812">
        <v>0.36442818222623502</v>
      </c>
      <c r="C11" s="807">
        <v>0.51751340895268305</v>
      </c>
      <c r="D11" s="807">
        <v>3.96587081937438E-2</v>
      </c>
      <c r="E11" s="807">
        <v>0.33556494840345402</v>
      </c>
      <c r="F11" s="807">
        <v>0.47170598790614299</v>
      </c>
      <c r="G11" s="807">
        <v>3.22563938884598E-2</v>
      </c>
      <c r="H11" s="807">
        <v>0.437994792235323</v>
      </c>
      <c r="I11" s="808">
        <v>3.6610806727529803E-2</v>
      </c>
    </row>
    <row r="12" spans="1:10">
      <c r="A12" s="801">
        <v>24</v>
      </c>
      <c r="B12" s="812">
        <v>0.437100500255655</v>
      </c>
      <c r="C12" s="807">
        <v>0.60701959970874297</v>
      </c>
      <c r="D12" s="807">
        <v>7.6618056995050296E-2</v>
      </c>
      <c r="E12" s="807">
        <v>0.39896268986308597</v>
      </c>
      <c r="F12" s="807">
        <v>0.54961312830759301</v>
      </c>
      <c r="G12" s="807">
        <v>6.3328652628111895E-2</v>
      </c>
      <c r="H12" s="807">
        <v>0.49814968833516099</v>
      </c>
      <c r="I12" s="808">
        <v>6.9734477179710097E-2</v>
      </c>
    </row>
    <row r="13" spans="1:10">
      <c r="A13" s="801">
        <v>25</v>
      </c>
      <c r="B13" s="812">
        <v>0.51187848946838199</v>
      </c>
      <c r="C13" s="807">
        <v>0.70176976122072698</v>
      </c>
      <c r="D13" s="807">
        <v>0.10902519154323199</v>
      </c>
      <c r="E13" s="807">
        <v>0.46191851652683802</v>
      </c>
      <c r="F13" s="807">
        <v>0.63148376291057695</v>
      </c>
      <c r="G13" s="807">
        <v>8.4144188047322599E-2</v>
      </c>
      <c r="H13" s="807">
        <v>0.54939425644894102</v>
      </c>
      <c r="I13" s="808">
        <v>0.100450628398926</v>
      </c>
    </row>
    <row r="14" spans="1:10">
      <c r="A14" s="801">
        <v>26</v>
      </c>
      <c r="B14" s="812">
        <v>0.579829072016664</v>
      </c>
      <c r="C14" s="807">
        <v>0.78315164928682401</v>
      </c>
      <c r="D14" s="807">
        <v>0.14848133264951799</v>
      </c>
      <c r="E14" s="807">
        <v>0.52088768874929403</v>
      </c>
      <c r="F14" s="807">
        <v>0.70388526433927501</v>
      </c>
      <c r="G14" s="807">
        <v>0.113187480680513</v>
      </c>
      <c r="H14" s="807">
        <v>0.59913345934532802</v>
      </c>
      <c r="I14" s="808">
        <v>0.13743603478906699</v>
      </c>
    </row>
    <row r="15" spans="1:10">
      <c r="A15" s="801">
        <v>27</v>
      </c>
      <c r="B15" s="812">
        <v>0.63696818044241499</v>
      </c>
      <c r="C15" s="807">
        <v>0.85331949077011704</v>
      </c>
      <c r="D15" s="807">
        <v>0.17798005491332</v>
      </c>
      <c r="E15" s="807">
        <v>0.56851164528661702</v>
      </c>
      <c r="F15" s="807">
        <v>0.76487837254704605</v>
      </c>
      <c r="G15" s="807">
        <v>0.131026310829299</v>
      </c>
      <c r="H15" s="807">
        <v>0.64261954031027901</v>
      </c>
      <c r="I15" s="808">
        <v>0.16570093890255999</v>
      </c>
    </row>
    <row r="16" spans="1:10">
      <c r="A16" s="801">
        <v>28</v>
      </c>
      <c r="B16" s="812">
        <v>0.71103801818951795</v>
      </c>
      <c r="C16" s="807">
        <v>0.93301530286219303</v>
      </c>
      <c r="D16" s="807">
        <v>0.24011441875477099</v>
      </c>
      <c r="E16" s="807">
        <v>0.63261756409204095</v>
      </c>
      <c r="F16" s="807">
        <v>0.83378891968656299</v>
      </c>
      <c r="G16" s="807">
        <v>0.18442800054761199</v>
      </c>
      <c r="H16" s="807">
        <v>0.69652947931069498</v>
      </c>
      <c r="I16" s="808">
        <v>0.22185777567339901</v>
      </c>
    </row>
    <row r="17" spans="1:9">
      <c r="A17" s="801">
        <v>29</v>
      </c>
      <c r="B17" s="812">
        <v>0.76209675790034603</v>
      </c>
      <c r="C17" s="807">
        <v>0.97975802299675896</v>
      </c>
      <c r="D17" s="807">
        <v>0.30032957047001602</v>
      </c>
      <c r="E17" s="807">
        <v>0.67926277929545198</v>
      </c>
      <c r="F17" s="807">
        <v>0.87619008390126896</v>
      </c>
      <c r="G17" s="807">
        <v>0.240528534847853</v>
      </c>
      <c r="H17" s="807">
        <v>0.73564453936329299</v>
      </c>
      <c r="I17" s="808">
        <v>0.27711333740336502</v>
      </c>
    </row>
    <row r="18" spans="1:9">
      <c r="A18" s="801">
        <v>30</v>
      </c>
      <c r="B18" s="812">
        <v>0.80791863682686804</v>
      </c>
      <c r="C18" s="807">
        <v>1.0400191651337301</v>
      </c>
      <c r="D18" s="807">
        <v>0.31551863120398499</v>
      </c>
      <c r="E18" s="807">
        <v>0.71701709347750597</v>
      </c>
      <c r="F18" s="807">
        <v>0.92991513025150396</v>
      </c>
      <c r="G18" s="807">
        <v>0.24270166273829499</v>
      </c>
      <c r="H18" s="807">
        <v>0.77257365665380895</v>
      </c>
      <c r="I18" s="808">
        <v>0.28712641007348699</v>
      </c>
    </row>
    <row r="19" spans="1:9">
      <c r="A19" s="801">
        <v>31</v>
      </c>
      <c r="B19" s="812">
        <v>0.85802309632613205</v>
      </c>
      <c r="C19" s="807">
        <v>1.08572103825195</v>
      </c>
      <c r="D19" s="807">
        <v>0.37496315371213501</v>
      </c>
      <c r="E19" s="807">
        <v>0.76028215465711202</v>
      </c>
      <c r="F19" s="807">
        <v>0.96786487063236304</v>
      </c>
      <c r="G19" s="807">
        <v>0.29780872449422202</v>
      </c>
      <c r="H19" s="807">
        <v>0.81565407266547996</v>
      </c>
      <c r="I19" s="808">
        <v>0.33837418863517499</v>
      </c>
    </row>
    <row r="20" spans="1:9">
      <c r="A20" s="801">
        <v>32</v>
      </c>
      <c r="B20" s="812">
        <v>0.92385953862460801</v>
      </c>
      <c r="C20" s="807">
        <v>1.1599882628413201</v>
      </c>
      <c r="D20" s="807">
        <v>0.42291373733666998</v>
      </c>
      <c r="E20" s="807">
        <v>0.82048162046430595</v>
      </c>
      <c r="F20" s="807">
        <v>1.03530875364256</v>
      </c>
      <c r="G20" s="807">
        <v>0.34186835680100602</v>
      </c>
      <c r="H20" s="807">
        <v>0.86626027073776901</v>
      </c>
      <c r="I20" s="808">
        <v>0.38402763172826698</v>
      </c>
    </row>
    <row r="21" spans="1:9">
      <c r="A21" s="801">
        <v>33</v>
      </c>
      <c r="B21" s="812">
        <v>0.96348103810859798</v>
      </c>
      <c r="C21" s="807">
        <v>1.20107327726796</v>
      </c>
      <c r="D21" s="807">
        <v>0.45943039784749001</v>
      </c>
      <c r="E21" s="807">
        <v>0.85680749551100199</v>
      </c>
      <c r="F21" s="807">
        <v>1.07490025890727</v>
      </c>
      <c r="G21" s="807">
        <v>0.37091873590156299</v>
      </c>
      <c r="H21" s="807">
        <v>0.897520578360821</v>
      </c>
      <c r="I21" s="808">
        <v>0.41672220861127601</v>
      </c>
    </row>
    <row r="22" spans="1:9">
      <c r="A22" s="801">
        <v>34</v>
      </c>
      <c r="B22" s="812">
        <v>1.00455235222109</v>
      </c>
      <c r="C22" s="807">
        <v>1.2480053960684601</v>
      </c>
      <c r="D22" s="807">
        <v>0.488068046761583</v>
      </c>
      <c r="E22" s="807">
        <v>0.89102087368889005</v>
      </c>
      <c r="F22" s="807">
        <v>1.1141024202482901</v>
      </c>
      <c r="G22" s="807">
        <v>0.394017606539869</v>
      </c>
      <c r="H22" s="807">
        <v>0.92691168964366599</v>
      </c>
      <c r="I22" s="808">
        <v>0.43491958930616298</v>
      </c>
    </row>
    <row r="23" spans="1:9">
      <c r="A23" s="801">
        <v>35</v>
      </c>
      <c r="B23" s="812">
        <v>1.0593653250325199</v>
      </c>
      <c r="C23" s="807">
        <v>1.29315253012167</v>
      </c>
      <c r="D23" s="807">
        <v>0.56338704381009697</v>
      </c>
      <c r="E23" s="807">
        <v>0.94342410742607097</v>
      </c>
      <c r="F23" s="807">
        <v>1.1585352331566201</v>
      </c>
      <c r="G23" s="807">
        <v>0.46417813689607801</v>
      </c>
      <c r="H23" s="807">
        <v>0.96536424303866197</v>
      </c>
      <c r="I23" s="808">
        <v>0.508078619538892</v>
      </c>
    </row>
    <row r="24" spans="1:9">
      <c r="A24" s="801">
        <v>36</v>
      </c>
      <c r="B24" s="812">
        <v>1.11400540424955</v>
      </c>
      <c r="C24" s="807">
        <v>1.3423440377811899</v>
      </c>
      <c r="D24" s="807">
        <v>0.62958623788621304</v>
      </c>
      <c r="E24" s="807">
        <v>0.99888444102959595</v>
      </c>
      <c r="F24" s="807">
        <v>1.2083653498215801</v>
      </c>
      <c r="G24" s="807">
        <v>0.53218202802992698</v>
      </c>
      <c r="H24" s="807">
        <v>1.0188689556066699</v>
      </c>
      <c r="I24" s="808">
        <v>0.56758281664317101</v>
      </c>
    </row>
    <row r="25" spans="1:9">
      <c r="A25" s="801">
        <v>37</v>
      </c>
      <c r="B25" s="812">
        <v>1.1523647760192</v>
      </c>
      <c r="C25" s="807">
        <v>1.37866214235725</v>
      </c>
      <c r="D25" s="807">
        <v>0.67227614688013704</v>
      </c>
      <c r="E25" s="807">
        <v>1.0325149895235699</v>
      </c>
      <c r="F25" s="807">
        <v>1.24149517433256</v>
      </c>
      <c r="G25" s="807">
        <v>0.56692813923774699</v>
      </c>
      <c r="H25" s="807">
        <v>1.03480029532576</v>
      </c>
      <c r="I25" s="808">
        <v>0.60982279154670604</v>
      </c>
    </row>
    <row r="26" spans="1:9">
      <c r="A26" s="801">
        <v>38</v>
      </c>
      <c r="B26" s="812">
        <v>1.20748402518121</v>
      </c>
      <c r="C26" s="807">
        <v>1.4265276921941601</v>
      </c>
      <c r="D26" s="807">
        <v>0.74278407962041304</v>
      </c>
      <c r="E26" s="807">
        <v>1.08542714446018</v>
      </c>
      <c r="F26" s="807">
        <v>1.2851585651192301</v>
      </c>
      <c r="G26" s="807">
        <v>0.64044561124566102</v>
      </c>
      <c r="H26" s="807">
        <v>1.0748070312003599</v>
      </c>
      <c r="I26" s="808">
        <v>0.670516135871153</v>
      </c>
    </row>
    <row r="27" spans="1:9">
      <c r="A27" s="801">
        <v>39</v>
      </c>
      <c r="B27" s="812">
        <v>1.2299544376570799</v>
      </c>
      <c r="C27" s="807">
        <v>1.44712190638725</v>
      </c>
      <c r="D27" s="807">
        <v>0.76923483652607705</v>
      </c>
      <c r="E27" s="807">
        <v>1.10890652151668</v>
      </c>
      <c r="F27" s="807">
        <v>1.3094693973864999</v>
      </c>
      <c r="G27" s="807">
        <v>0.66207258964968496</v>
      </c>
      <c r="H27" s="807">
        <v>1.092774610275</v>
      </c>
      <c r="I27" s="808">
        <v>0.700182193116481</v>
      </c>
    </row>
    <row r="28" spans="1:9">
      <c r="A28" s="801">
        <v>40</v>
      </c>
      <c r="B28" s="812">
        <v>1.3058070254474199</v>
      </c>
      <c r="C28" s="807">
        <v>1.5159215301620801</v>
      </c>
      <c r="D28" s="807">
        <v>0.86005024902956495</v>
      </c>
      <c r="E28" s="807">
        <v>1.1846199856342099</v>
      </c>
      <c r="F28" s="807">
        <v>1.37799326501048</v>
      </c>
      <c r="G28" s="807">
        <v>0.75380375223618101</v>
      </c>
      <c r="H28" s="807">
        <v>1.15443940037643</v>
      </c>
      <c r="I28" s="808">
        <v>0.78577785456981597</v>
      </c>
    </row>
    <row r="29" spans="1:9">
      <c r="A29" s="801">
        <v>41</v>
      </c>
      <c r="B29" s="812">
        <v>1.3009145004435201</v>
      </c>
      <c r="C29" s="807">
        <v>1.5037441041332</v>
      </c>
      <c r="D29" s="807">
        <v>0.87061260184015199</v>
      </c>
      <c r="E29" s="807">
        <v>1.18066164255816</v>
      </c>
      <c r="F29" s="807">
        <v>1.3677256096942201</v>
      </c>
      <c r="G29" s="807">
        <v>0.763901922776827</v>
      </c>
      <c r="H29" s="807">
        <v>1.13705398319387</v>
      </c>
      <c r="I29" s="808">
        <v>0.79188502064509603</v>
      </c>
    </row>
    <row r="30" spans="1:9">
      <c r="A30" s="801">
        <v>42</v>
      </c>
      <c r="B30" s="812">
        <v>1.34658086058955</v>
      </c>
      <c r="C30" s="807">
        <v>1.53431663397181</v>
      </c>
      <c r="D30" s="807">
        <v>0.948300440706906</v>
      </c>
      <c r="E30" s="807">
        <v>1.2239062902063</v>
      </c>
      <c r="F30" s="807">
        <v>1.3930893963465401</v>
      </c>
      <c r="G30" s="807">
        <v>0.84698333178610596</v>
      </c>
      <c r="H30" s="807">
        <v>1.16688173594102</v>
      </c>
      <c r="I30" s="808">
        <v>0.86868587547366405</v>
      </c>
    </row>
    <row r="31" spans="1:9">
      <c r="A31" s="801">
        <v>43</v>
      </c>
      <c r="B31" s="812">
        <v>1.3418153030759801</v>
      </c>
      <c r="C31" s="807">
        <v>1.52513495630202</v>
      </c>
      <c r="D31" s="807">
        <v>0.95290365803249899</v>
      </c>
      <c r="E31" s="807">
        <v>1.2237261438828999</v>
      </c>
      <c r="F31" s="807">
        <v>1.3925853452597201</v>
      </c>
      <c r="G31" s="807">
        <v>0.84752481272480895</v>
      </c>
      <c r="H31" s="807">
        <v>1.16287421543812</v>
      </c>
      <c r="I31" s="808">
        <v>0.88020732125843004</v>
      </c>
    </row>
    <row r="32" spans="1:9">
      <c r="A32" s="801">
        <v>44</v>
      </c>
      <c r="B32" s="812">
        <v>1.43249478498613</v>
      </c>
      <c r="C32" s="807">
        <v>1.6219398982743001</v>
      </c>
      <c r="D32" s="807">
        <v>1.0305880098107101</v>
      </c>
      <c r="E32" s="807">
        <v>1.30824685612894</v>
      </c>
      <c r="F32" s="807">
        <v>1.48321341163666</v>
      </c>
      <c r="G32" s="807">
        <v>0.91843895372587603</v>
      </c>
      <c r="H32" s="807">
        <v>1.22610849710334</v>
      </c>
      <c r="I32" s="808">
        <v>0.95240516910884299</v>
      </c>
    </row>
    <row r="33" spans="1:9">
      <c r="A33" s="801">
        <v>45</v>
      </c>
      <c r="B33" s="812">
        <v>1.41866437192256</v>
      </c>
      <c r="C33" s="807">
        <v>1.57283108696611</v>
      </c>
      <c r="D33" s="807">
        <v>1.09160052632052</v>
      </c>
      <c r="E33" s="807">
        <v>1.30098690132212</v>
      </c>
      <c r="F33" s="807">
        <v>1.4383043518485501</v>
      </c>
      <c r="G33" s="807">
        <v>0.99505742126969599</v>
      </c>
      <c r="H33" s="807">
        <v>1.2076280776020201</v>
      </c>
      <c r="I33" s="808">
        <v>1.02274108343321</v>
      </c>
    </row>
    <row r="34" spans="1:9">
      <c r="A34" s="801">
        <v>46</v>
      </c>
      <c r="B34" s="812">
        <v>1.47324625637969</v>
      </c>
      <c r="C34" s="807">
        <v>1.6240736151447199</v>
      </c>
      <c r="D34" s="807">
        <v>1.1532668369197101</v>
      </c>
      <c r="E34" s="807">
        <v>1.35753199422931</v>
      </c>
      <c r="F34" s="807">
        <v>1.49356350255007</v>
      </c>
      <c r="G34" s="807">
        <v>1.05446746418031</v>
      </c>
      <c r="H34" s="807">
        <v>1.2499873365038401</v>
      </c>
      <c r="I34" s="808">
        <v>1.07823346815871</v>
      </c>
    </row>
    <row r="35" spans="1:9">
      <c r="A35" s="801">
        <v>47</v>
      </c>
      <c r="B35" s="812">
        <v>1.41723537121737</v>
      </c>
      <c r="C35" s="807">
        <v>1.57403063951842</v>
      </c>
      <c r="D35" s="807">
        <v>1.0845950642077899</v>
      </c>
      <c r="E35" s="807">
        <v>1.3061063263011199</v>
      </c>
      <c r="F35" s="807">
        <v>1.4493327323187499</v>
      </c>
      <c r="G35" s="807">
        <v>0.98701228723492496</v>
      </c>
      <c r="H35" s="807">
        <v>1.20527079371335</v>
      </c>
      <c r="I35" s="808">
        <v>1.0199028296875901</v>
      </c>
    </row>
    <row r="36" spans="1:9">
      <c r="A36" s="801">
        <v>48</v>
      </c>
      <c r="B36" s="812">
        <v>1.42368522525199</v>
      </c>
      <c r="C36" s="807">
        <v>1.5708550463422399</v>
      </c>
      <c r="D36" s="807">
        <v>1.11146525203183</v>
      </c>
      <c r="E36" s="807">
        <v>1.3158667119215099</v>
      </c>
      <c r="F36" s="807">
        <v>1.4509606595348099</v>
      </c>
      <c r="G36" s="807">
        <v>1.01489097290854</v>
      </c>
      <c r="H36" s="807">
        <v>1.20752261187112</v>
      </c>
      <c r="I36" s="808">
        <v>1.0449170227963001</v>
      </c>
    </row>
    <row r="37" spans="1:9">
      <c r="A37" s="801">
        <v>49</v>
      </c>
      <c r="B37" s="812">
        <v>1.44217976976676</v>
      </c>
      <c r="C37" s="807">
        <v>1.56722479201131</v>
      </c>
      <c r="D37" s="807">
        <v>1.1768974366954601</v>
      </c>
      <c r="E37" s="807">
        <v>1.33873522571776</v>
      </c>
      <c r="F37" s="807">
        <v>1.4495391491244001</v>
      </c>
      <c r="G37" s="807">
        <v>1.0918752196107</v>
      </c>
      <c r="H37" s="807">
        <v>1.2179800729996</v>
      </c>
      <c r="I37" s="808">
        <v>1.1170828066201399</v>
      </c>
    </row>
    <row r="38" spans="1:9">
      <c r="A38" s="801">
        <v>50</v>
      </c>
      <c r="B38" s="812">
        <v>1.41919419581421</v>
      </c>
      <c r="C38" s="807">
        <v>1.5083404475440401</v>
      </c>
      <c r="D38" s="807">
        <v>1.23007090870566</v>
      </c>
      <c r="E38" s="807">
        <v>1.32657374130618</v>
      </c>
      <c r="F38" s="807">
        <v>1.40371439795133</v>
      </c>
      <c r="G38" s="807">
        <v>1.1547121105529301</v>
      </c>
      <c r="H38" s="807">
        <v>1.20572609730903</v>
      </c>
      <c r="I38" s="808">
        <v>1.17610478221181</v>
      </c>
    </row>
    <row r="39" spans="1:9">
      <c r="A39" s="801">
        <v>51</v>
      </c>
      <c r="B39" s="812">
        <v>1.4350427509785399</v>
      </c>
      <c r="C39" s="807">
        <v>1.5309082729468799</v>
      </c>
      <c r="D39" s="807">
        <v>1.2316645686857399</v>
      </c>
      <c r="E39" s="807">
        <v>1.34047414591669</v>
      </c>
      <c r="F39" s="807">
        <v>1.42551683941881</v>
      </c>
      <c r="G39" s="807">
        <v>1.15100757116148</v>
      </c>
      <c r="H39" s="807">
        <v>1.2137675254532001</v>
      </c>
      <c r="I39" s="808">
        <v>1.18821404109579</v>
      </c>
    </row>
    <row r="40" spans="1:9">
      <c r="A40" s="801">
        <v>52</v>
      </c>
      <c r="B40" s="812">
        <v>1.4456341171304199</v>
      </c>
      <c r="C40" s="807">
        <v>1.52794240888249</v>
      </c>
      <c r="D40" s="807">
        <v>1.2710175248409701</v>
      </c>
      <c r="E40" s="807">
        <v>1.35697654914624</v>
      </c>
      <c r="F40" s="807">
        <v>1.4292316421397699</v>
      </c>
      <c r="G40" s="807">
        <v>1.1959994632339701</v>
      </c>
      <c r="H40" s="807">
        <v>1.22164850784152</v>
      </c>
      <c r="I40" s="808">
        <v>1.2220562463681599</v>
      </c>
    </row>
    <row r="41" spans="1:9">
      <c r="A41" s="801">
        <v>53</v>
      </c>
      <c r="B41" s="812">
        <v>1.47150880573925</v>
      </c>
      <c r="C41" s="807">
        <v>1.54053188641628</v>
      </c>
      <c r="D41" s="807">
        <v>1.3250767163278001</v>
      </c>
      <c r="E41" s="807">
        <v>1.3867646509965701</v>
      </c>
      <c r="F41" s="807">
        <v>1.4484418127777401</v>
      </c>
      <c r="G41" s="807">
        <v>1.2493541327959701</v>
      </c>
      <c r="H41" s="807">
        <v>1.2359994791620399</v>
      </c>
      <c r="I41" s="808">
        <v>1.28941670657656</v>
      </c>
    </row>
    <row r="42" spans="1:9">
      <c r="A42" s="801">
        <v>54</v>
      </c>
      <c r="B42" s="812">
        <v>1.44472318065429</v>
      </c>
      <c r="C42" s="807">
        <v>1.5048429950494</v>
      </c>
      <c r="D42" s="807">
        <v>1.31717932212822</v>
      </c>
      <c r="E42" s="807">
        <v>1.3683348448216599</v>
      </c>
      <c r="F42" s="807">
        <v>1.4245598215403299</v>
      </c>
      <c r="G42" s="807">
        <v>1.2430712470228</v>
      </c>
      <c r="H42" s="807">
        <v>1.2184208897665301</v>
      </c>
      <c r="I42" s="808">
        <v>1.2807253897738999</v>
      </c>
    </row>
    <row r="43" spans="1:9">
      <c r="A43" s="801">
        <v>55</v>
      </c>
      <c r="B43" s="812">
        <v>1.4202643141353799</v>
      </c>
      <c r="C43" s="807">
        <v>1.45157743591782</v>
      </c>
      <c r="D43" s="807">
        <v>1.3538336969617999</v>
      </c>
      <c r="E43" s="807">
        <v>1.35785165033858</v>
      </c>
      <c r="F43" s="807">
        <v>1.3882819161786399</v>
      </c>
      <c r="G43" s="807">
        <v>1.29005607613722</v>
      </c>
      <c r="H43" s="807">
        <v>1.21139438737794</v>
      </c>
      <c r="I43" s="808">
        <v>1.32594513393901</v>
      </c>
    </row>
    <row r="44" spans="1:9">
      <c r="A44" s="801">
        <v>56</v>
      </c>
      <c r="B44" s="812">
        <v>1.4503655242953499</v>
      </c>
      <c r="C44" s="807">
        <v>1.41579562120611</v>
      </c>
      <c r="D44" s="807">
        <v>1.52370538525858</v>
      </c>
      <c r="E44" s="807">
        <v>1.4043273232105</v>
      </c>
      <c r="F44" s="807">
        <v>1.3741520760939001</v>
      </c>
      <c r="G44" s="807">
        <v>1.4715547413240999</v>
      </c>
      <c r="H44" s="807">
        <v>1.2446949213534499</v>
      </c>
      <c r="I44" s="808">
        <v>1.49774915785687</v>
      </c>
    </row>
    <row r="45" spans="1:9">
      <c r="A45" s="801">
        <v>57</v>
      </c>
      <c r="B45" s="812">
        <v>1.4114138055349199</v>
      </c>
      <c r="C45" s="807">
        <v>1.3831522561323</v>
      </c>
      <c r="D45" s="807">
        <v>1.4713705285388501</v>
      </c>
      <c r="E45" s="807">
        <v>1.37091287351112</v>
      </c>
      <c r="F45" s="807">
        <v>1.3495722097692999</v>
      </c>
      <c r="G45" s="807">
        <v>1.41845772769738</v>
      </c>
      <c r="H45" s="807">
        <v>1.21571440806048</v>
      </c>
      <c r="I45" s="808">
        <v>1.44494767000797</v>
      </c>
    </row>
    <row r="46" spans="1:9">
      <c r="A46" s="801">
        <v>58</v>
      </c>
      <c r="B46" s="812">
        <v>1.37610967227491</v>
      </c>
      <c r="C46" s="807">
        <v>1.3335816371074201</v>
      </c>
      <c r="D46" s="807">
        <v>1.46633266706238</v>
      </c>
      <c r="E46" s="807">
        <v>1.3433982369219499</v>
      </c>
      <c r="F46" s="807">
        <v>1.3085064873099399</v>
      </c>
      <c r="G46" s="807">
        <v>1.42113354861031</v>
      </c>
      <c r="H46" s="807">
        <v>1.1937456423299699</v>
      </c>
      <c r="I46" s="808">
        <v>1.4508174934754401</v>
      </c>
    </row>
    <row r="47" spans="1:9">
      <c r="A47" s="801">
        <v>59</v>
      </c>
      <c r="B47" s="812">
        <v>1.3864837336198701</v>
      </c>
      <c r="C47" s="807">
        <v>1.3124352035482101</v>
      </c>
      <c r="D47" s="807">
        <v>1.54357728652828</v>
      </c>
      <c r="E47" s="807">
        <v>1.3665255967228001</v>
      </c>
      <c r="F47" s="807">
        <v>1.3090931894533899</v>
      </c>
      <c r="G47" s="807">
        <v>1.49447922844791</v>
      </c>
      <c r="H47" s="807">
        <v>1.2052753149595501</v>
      </c>
      <c r="I47" s="808">
        <v>1.5342010653529199</v>
      </c>
    </row>
    <row r="48" spans="1:9">
      <c r="A48" s="801">
        <v>60</v>
      </c>
      <c r="B48" s="812">
        <v>1.3082783434582099</v>
      </c>
      <c r="C48" s="807">
        <v>1.2001953699421799</v>
      </c>
      <c r="D48" s="807">
        <v>1.5375757826121099</v>
      </c>
      <c r="E48" s="807">
        <v>1.3136177658900201</v>
      </c>
      <c r="F48" s="807">
        <v>1.2388977999351301</v>
      </c>
      <c r="G48" s="807">
        <v>1.48008634105277</v>
      </c>
      <c r="H48" s="807">
        <v>1.1699539882080401</v>
      </c>
      <c r="I48" s="808">
        <v>1.5447194594504201</v>
      </c>
    </row>
    <row r="49" spans="1:9">
      <c r="A49" s="801">
        <v>61</v>
      </c>
      <c r="B49" s="812">
        <v>1.2805054230837301</v>
      </c>
      <c r="C49" s="807">
        <v>1.15069906620058</v>
      </c>
      <c r="D49" s="807">
        <v>1.5558889016367801</v>
      </c>
      <c r="E49" s="807">
        <v>1.30056103075219</v>
      </c>
      <c r="F49" s="807">
        <v>1.20121785019247</v>
      </c>
      <c r="G49" s="807">
        <v>1.52188765354397</v>
      </c>
      <c r="H49" s="807">
        <v>1.1580038789101399</v>
      </c>
      <c r="I49" s="808">
        <v>1.56911876269839</v>
      </c>
    </row>
    <row r="50" spans="1:9">
      <c r="A50" s="801">
        <v>62</v>
      </c>
      <c r="B50" s="812">
        <v>1.2316868302850901</v>
      </c>
      <c r="C50" s="807">
        <v>1.0687062540610499</v>
      </c>
      <c r="D50" s="807">
        <v>1.57744923433713</v>
      </c>
      <c r="E50" s="807">
        <v>1.28408963764523</v>
      </c>
      <c r="F50" s="807">
        <v>1.1609773524005</v>
      </c>
      <c r="G50" s="807">
        <v>1.55837143699845</v>
      </c>
      <c r="H50" s="807">
        <v>1.1467852800255001</v>
      </c>
      <c r="I50" s="808">
        <v>1.5938396492587099</v>
      </c>
    </row>
    <row r="51" spans="1:9">
      <c r="A51" s="801">
        <v>63</v>
      </c>
      <c r="B51" s="812">
        <v>1.1098774851242399</v>
      </c>
      <c r="C51" s="807">
        <v>0.88550797066887299</v>
      </c>
      <c r="D51" s="807">
        <v>1.5858761870029301</v>
      </c>
      <c r="E51" s="807">
        <v>1.2132551870282</v>
      </c>
      <c r="F51" s="807">
        <v>1.0257298044079499</v>
      </c>
      <c r="G51" s="807">
        <v>1.6310428941383399</v>
      </c>
      <c r="H51" s="807">
        <v>1.09258229294521</v>
      </c>
      <c r="I51" s="808">
        <v>1.61635285809434</v>
      </c>
    </row>
    <row r="52" spans="1:9">
      <c r="A52" s="801">
        <v>64</v>
      </c>
      <c r="B52" s="812">
        <v>1.0146239357050599</v>
      </c>
      <c r="C52" s="807">
        <v>0.78513468457125801</v>
      </c>
      <c r="D52" s="807">
        <v>1.5014841310393601</v>
      </c>
      <c r="E52" s="807">
        <v>1.14077464019817</v>
      </c>
      <c r="F52" s="807">
        <v>0.947207787277213</v>
      </c>
      <c r="G52" s="807">
        <v>1.5720221360005899</v>
      </c>
      <c r="H52" s="807">
        <v>1.0436483738380899</v>
      </c>
      <c r="I52" s="808">
        <v>1.5422684574543599</v>
      </c>
    </row>
    <row r="53" spans="1:9">
      <c r="A53" s="801">
        <v>65</v>
      </c>
      <c r="B53" s="812">
        <v>1.0357860943203101</v>
      </c>
      <c r="C53" s="807">
        <v>0.71572780347722498</v>
      </c>
      <c r="D53" s="807">
        <v>1.7147880137059499</v>
      </c>
      <c r="E53" s="807">
        <v>1.19765446191389</v>
      </c>
      <c r="F53" s="807">
        <v>0.92144735759984797</v>
      </c>
      <c r="G53" s="807">
        <v>1.8130161328860599</v>
      </c>
      <c r="H53" s="807">
        <v>1.2912215030475001</v>
      </c>
      <c r="I53" s="808">
        <v>1.79439413691872</v>
      </c>
    </row>
    <row r="54" spans="1:9">
      <c r="A54" s="801">
        <v>66</v>
      </c>
      <c r="B54" s="812">
        <v>0.997939818431125</v>
      </c>
      <c r="C54" s="807">
        <v>0.61798791991157298</v>
      </c>
      <c r="D54" s="807">
        <v>1.80400570002229</v>
      </c>
      <c r="E54" s="807">
        <v>1.2089353293857501</v>
      </c>
      <c r="F54" s="807">
        <v>0.87717700333146598</v>
      </c>
      <c r="G54" s="807">
        <v>1.9480595397738401</v>
      </c>
      <c r="H54" s="807">
        <v>1.30515542359036</v>
      </c>
      <c r="I54" s="808">
        <v>1.8959066934831099</v>
      </c>
    </row>
    <row r="55" spans="1:9">
      <c r="A55" s="801">
        <v>67</v>
      </c>
      <c r="B55" s="812">
        <v>0.94489749873988904</v>
      </c>
      <c r="C55" s="807">
        <v>0.55051417118727897</v>
      </c>
      <c r="D55" s="807">
        <v>1.7815795783589701</v>
      </c>
      <c r="E55" s="807">
        <v>1.19352527219562</v>
      </c>
      <c r="F55" s="807">
        <v>0.84149417278548999</v>
      </c>
      <c r="G55" s="807">
        <v>1.9778151843076699</v>
      </c>
      <c r="H55" s="807">
        <v>1.2939547016544599</v>
      </c>
      <c r="I55" s="808">
        <v>1.86704186677515</v>
      </c>
    </row>
    <row r="56" spans="1:9">
      <c r="A56" s="801">
        <v>68</v>
      </c>
      <c r="B56" s="812">
        <v>0.85011064123633495</v>
      </c>
      <c r="C56" s="807">
        <v>0.45692159008472</v>
      </c>
      <c r="D56" s="807">
        <v>1.6842590699807201</v>
      </c>
      <c r="E56" s="807">
        <v>1.1024904696678399</v>
      </c>
      <c r="F56" s="807">
        <v>0.74361600305736297</v>
      </c>
      <c r="G56" s="807">
        <v>1.9020267161779301</v>
      </c>
      <c r="H56" s="807">
        <v>1.22058755231449</v>
      </c>
      <c r="I56" s="808">
        <v>1.7714867934512399</v>
      </c>
    </row>
    <row r="57" spans="1:9">
      <c r="A57" s="801">
        <v>69</v>
      </c>
      <c r="B57" s="812">
        <v>0.860639348709062</v>
      </c>
      <c r="C57" s="807">
        <v>0.42171806096000802</v>
      </c>
      <c r="D57" s="807">
        <v>1.7918084681084401</v>
      </c>
      <c r="E57" s="807">
        <v>1.1327696970577901</v>
      </c>
      <c r="F57" s="807">
        <v>0.72913321352626004</v>
      </c>
      <c r="G57" s="807">
        <v>2.0320312189080201</v>
      </c>
      <c r="H57" s="807">
        <v>1.2455862781443301</v>
      </c>
      <c r="I57" s="808">
        <v>1.89154704212053</v>
      </c>
    </row>
    <row r="58" spans="1:9">
      <c r="A58" s="801">
        <v>70</v>
      </c>
      <c r="B58" s="812">
        <v>0.76853915988355204</v>
      </c>
      <c r="C58" s="807">
        <v>0.31541889638262999</v>
      </c>
      <c r="D58" s="807">
        <v>1.7298313289419101</v>
      </c>
      <c r="E58" s="807">
        <v>1.05092210214518</v>
      </c>
      <c r="F58" s="807">
        <v>0.63356791100445198</v>
      </c>
      <c r="G58" s="807">
        <v>1.9807452979873901</v>
      </c>
      <c r="H58" s="807">
        <v>1.1776024102388201</v>
      </c>
      <c r="I58" s="808">
        <v>1.8453964566569601</v>
      </c>
    </row>
    <row r="59" spans="1:9">
      <c r="A59" s="801">
        <v>71</v>
      </c>
      <c r="B59" s="812">
        <v>0.79115512574675495</v>
      </c>
      <c r="C59" s="807">
        <v>0.30479842873576501</v>
      </c>
      <c r="D59" s="807">
        <v>1.82295820732488</v>
      </c>
      <c r="E59" s="807">
        <v>1.0914491269294899</v>
      </c>
      <c r="F59" s="807">
        <v>0.64395611938233699</v>
      </c>
      <c r="G59" s="807">
        <v>2.0884185769240999</v>
      </c>
      <c r="H59" s="807">
        <v>1.21113293726575</v>
      </c>
      <c r="I59" s="808">
        <v>1.94862094918664</v>
      </c>
    </row>
    <row r="60" spans="1:9">
      <c r="A60" s="801">
        <v>72</v>
      </c>
      <c r="B60" s="812">
        <v>0.76909909915433705</v>
      </c>
      <c r="C60" s="807">
        <v>0.27119744929731399</v>
      </c>
      <c r="D60" s="807">
        <v>1.82539473526378</v>
      </c>
      <c r="E60" s="807">
        <v>1.0701315650498799</v>
      </c>
      <c r="F60" s="807">
        <v>0.60819768396250495</v>
      </c>
      <c r="G60" s="807">
        <v>2.0992738300562102</v>
      </c>
      <c r="H60" s="807">
        <v>1.18891423441652</v>
      </c>
      <c r="I60" s="808">
        <v>1.9413514496387201</v>
      </c>
    </row>
    <row r="61" spans="1:9">
      <c r="A61" s="801">
        <v>73</v>
      </c>
      <c r="B61" s="812">
        <v>0.69311980960429298</v>
      </c>
      <c r="C61" s="807">
        <v>0.208861592240698</v>
      </c>
      <c r="D61" s="807">
        <v>1.7204709780492999</v>
      </c>
      <c r="E61" s="807">
        <v>0.98974382995088706</v>
      </c>
      <c r="F61" s="807">
        <v>0.54162674531224198</v>
      </c>
      <c r="G61" s="807">
        <v>1.9881036609887299</v>
      </c>
      <c r="H61" s="807">
        <v>1.12391032097482</v>
      </c>
      <c r="I61" s="808">
        <v>1.84768265013341</v>
      </c>
    </row>
    <row r="62" spans="1:9">
      <c r="A62" s="801">
        <v>74</v>
      </c>
      <c r="B62" s="812">
        <v>0.65155285580458</v>
      </c>
      <c r="C62" s="807">
        <v>0.20043837504749401</v>
      </c>
      <c r="D62" s="807">
        <v>1.6085897677054</v>
      </c>
      <c r="E62" s="807">
        <v>0.94006561164432101</v>
      </c>
      <c r="F62" s="807">
        <v>0.518693400831016</v>
      </c>
      <c r="G62" s="807">
        <v>1.87884055152603</v>
      </c>
      <c r="H62" s="807">
        <v>1.09270632881653</v>
      </c>
      <c r="I62" s="808">
        <v>1.7429729087277901</v>
      </c>
    </row>
    <row r="63" spans="1:9">
      <c r="A63" s="801">
        <v>75</v>
      </c>
      <c r="B63" s="812">
        <v>0.61531939570508698</v>
      </c>
      <c r="C63" s="807">
        <v>0.15869196015116699</v>
      </c>
      <c r="D63" s="807">
        <v>1.5840520111562699</v>
      </c>
      <c r="E63" s="807">
        <v>0.89962836798086399</v>
      </c>
      <c r="F63" s="807">
        <v>0.47083319962814202</v>
      </c>
      <c r="G63" s="807">
        <v>1.8549409112901101</v>
      </c>
      <c r="H63" s="807">
        <v>1.0524217774738001</v>
      </c>
      <c r="I63" s="808">
        <v>1.7280123449118601</v>
      </c>
    </row>
    <row r="64" spans="1:9">
      <c r="A64" s="801">
        <v>76</v>
      </c>
      <c r="B64" s="812">
        <v>0.64844468623975604</v>
      </c>
      <c r="C64" s="807">
        <v>0.16349114168409001</v>
      </c>
      <c r="D64" s="807">
        <v>1.67727098753251</v>
      </c>
      <c r="E64" s="807">
        <v>0.938564137596829</v>
      </c>
      <c r="F64" s="807">
        <v>0.48779528967195301</v>
      </c>
      <c r="G64" s="807">
        <v>1.94283183074738</v>
      </c>
      <c r="H64" s="807">
        <v>1.07606603897618</v>
      </c>
      <c r="I64" s="808">
        <v>1.8401219918399101</v>
      </c>
    </row>
    <row r="65" spans="1:9">
      <c r="A65" s="801">
        <v>77</v>
      </c>
      <c r="B65" s="812">
        <v>0.63763669781078802</v>
      </c>
      <c r="C65" s="807">
        <v>0.14987870166092701</v>
      </c>
      <c r="D65" s="807">
        <v>1.67241262787356</v>
      </c>
      <c r="E65" s="807">
        <v>0.92546527743298901</v>
      </c>
      <c r="F65" s="807">
        <v>0.46342247141098902</v>
      </c>
      <c r="G65" s="807">
        <v>1.9548502162472501</v>
      </c>
      <c r="H65" s="807">
        <v>1.0776263796241901</v>
      </c>
      <c r="I65" s="808">
        <v>1.8371972893068</v>
      </c>
    </row>
    <row r="66" spans="1:9">
      <c r="A66" s="801">
        <v>78</v>
      </c>
      <c r="B66" s="812">
        <v>0.63199491433315702</v>
      </c>
      <c r="C66" s="807">
        <v>0.13678411581959299</v>
      </c>
      <c r="D66" s="807">
        <v>1.6825819239852899</v>
      </c>
      <c r="E66" s="807">
        <v>0.91029843188340298</v>
      </c>
      <c r="F66" s="807">
        <v>0.44383178009711399</v>
      </c>
      <c r="G66" s="807">
        <v>1.94953925448601</v>
      </c>
      <c r="H66" s="807">
        <v>1.0562377948350501</v>
      </c>
      <c r="I66" s="808">
        <v>1.82961338315484</v>
      </c>
    </row>
    <row r="67" spans="1:9" ht="15.55">
      <c r="A67" s="802">
        <v>79</v>
      </c>
      <c r="B67" s="812">
        <v>0.611856383879674</v>
      </c>
      <c r="C67" s="807">
        <v>0.11796917833423801</v>
      </c>
      <c r="D67" s="807">
        <v>1.65963539826484</v>
      </c>
      <c r="E67" s="807">
        <v>0.89005557016627201</v>
      </c>
      <c r="F67" s="807">
        <v>0.421438318759221</v>
      </c>
      <c r="G67" s="807">
        <v>1.9340877125993801</v>
      </c>
      <c r="H67" s="807">
        <v>1.0468578651353799</v>
      </c>
      <c r="I67" s="808">
        <v>1.82099490496863</v>
      </c>
    </row>
    <row r="68" spans="1:9" ht="15.55">
      <c r="A68" s="802">
        <v>80</v>
      </c>
      <c r="B68" s="812">
        <v>0.59272176028266899</v>
      </c>
      <c r="C68" s="807">
        <v>8.6049541988166306E-2</v>
      </c>
      <c r="D68" s="807">
        <v>1.66762410952385</v>
      </c>
      <c r="E68" s="807">
        <v>0.87246442868591001</v>
      </c>
      <c r="F68" s="807">
        <v>0.39363050033400299</v>
      </c>
      <c r="G68" s="807">
        <v>1.9392583006269799</v>
      </c>
      <c r="H68" s="807">
        <v>1.03278188979809</v>
      </c>
      <c r="I68" s="808">
        <v>1.84906131623674</v>
      </c>
    </row>
    <row r="69" spans="1:9" ht="15.55">
      <c r="A69" s="802">
        <v>85</v>
      </c>
      <c r="B69" s="812">
        <v>0.51332142674336301</v>
      </c>
      <c r="C69" s="807">
        <v>5.7168471915204799E-2</v>
      </c>
      <c r="D69" s="807">
        <v>1.4810474339212401</v>
      </c>
      <c r="E69" s="807">
        <v>0.78036324286604897</v>
      </c>
      <c r="F69" s="807">
        <v>0.33828076174799698</v>
      </c>
      <c r="G69" s="807">
        <v>1.7652785837076399</v>
      </c>
      <c r="H69" s="807">
        <v>0.95999648304454199</v>
      </c>
      <c r="I69" s="808">
        <v>1.64594391675702</v>
      </c>
    </row>
    <row r="70" spans="1:9" ht="15.55">
      <c r="A70" s="802">
        <v>90</v>
      </c>
      <c r="B70" s="812">
        <v>0.95526872425771303</v>
      </c>
      <c r="C70" s="807">
        <v>8.4804195562078105E-2</v>
      </c>
      <c r="D70" s="807">
        <v>2.80195447698277</v>
      </c>
      <c r="E70" s="807">
        <v>1.30372325127325</v>
      </c>
      <c r="F70" s="807">
        <v>0.47423986724815498</v>
      </c>
      <c r="G70" s="807">
        <v>3.1517288719287899</v>
      </c>
      <c r="H70" s="807">
        <v>1.3927421005412901</v>
      </c>
      <c r="I70" s="808">
        <v>3.1419423886620899</v>
      </c>
    </row>
    <row r="71" spans="1:9" ht="16.100000000000001" thickBot="1">
      <c r="A71" s="803">
        <v>94</v>
      </c>
      <c r="B71" s="813">
        <v>1.0599468696404899</v>
      </c>
      <c r="C71" s="809">
        <v>7.2851329356056593E-2</v>
      </c>
      <c r="D71" s="809">
        <v>3.1540646776954602</v>
      </c>
      <c r="E71" s="809">
        <v>1.43045367967225</v>
      </c>
      <c r="F71" s="809">
        <v>0.46384361680032099</v>
      </c>
      <c r="G71" s="809">
        <v>3.5839637602497101</v>
      </c>
      <c r="H71" s="809">
        <v>1.51945023938394</v>
      </c>
      <c r="I71" s="810">
        <v>3.4875470946950502</v>
      </c>
    </row>
    <row r="72" spans="1:9" ht="15.55" thickTop="1">
      <c r="A72" s="225"/>
      <c r="B72" s="225"/>
    </row>
    <row r="73" spans="1:9" ht="15.55" thickBot="1">
      <c r="A73" s="225"/>
      <c r="B73" s="225"/>
    </row>
    <row r="74" spans="1:9">
      <c r="A74" s="1488" t="s">
        <v>835</v>
      </c>
      <c r="B74" s="1489"/>
      <c r="C74" s="1489"/>
      <c r="D74" s="1489"/>
      <c r="E74" s="1489"/>
      <c r="F74" s="1489"/>
      <c r="G74" s="1489"/>
      <c r="H74" s="1489"/>
      <c r="I74" s="1490"/>
    </row>
    <row r="75" spans="1:9" ht="15.55" thickBot="1">
      <c r="A75" s="1491"/>
      <c r="B75" s="1492"/>
      <c r="C75" s="1492"/>
      <c r="D75" s="1492"/>
      <c r="E75" s="1492"/>
      <c r="F75" s="1492"/>
      <c r="G75" s="1492"/>
      <c r="H75" s="1492"/>
      <c r="I75" s="1493"/>
    </row>
    <row r="76" spans="1:9">
      <c r="A76" s="225"/>
      <c r="B76" s="225"/>
    </row>
    <row r="77" spans="1:9">
      <c r="A77" s="225"/>
      <c r="B77" s="225"/>
    </row>
    <row r="78" spans="1:9">
      <c r="A78" s="225"/>
      <c r="B78" s="225"/>
    </row>
    <row r="79" spans="1:9">
      <c r="A79" s="225"/>
      <c r="B79" s="225"/>
    </row>
    <row r="80" spans="1:9">
      <c r="A80" s="225"/>
      <c r="B80" s="225"/>
    </row>
    <row r="81" spans="1:2">
      <c r="A81" s="225"/>
      <c r="B81" s="225"/>
    </row>
    <row r="82" spans="1:2">
      <c r="A82" s="225"/>
      <c r="B82" s="225"/>
    </row>
  </sheetData>
  <mergeCells count="4">
    <mergeCell ref="B5:I5"/>
    <mergeCell ref="A2:I2"/>
    <mergeCell ref="B6:I6"/>
    <mergeCell ref="A74:I7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4659260841701"/>
  </sheetPr>
  <dimension ref="A1"/>
  <sheetViews>
    <sheetView workbookViewId="0">
      <selection activeCell="B28" sqref="B28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W123"/>
  <sheetViews>
    <sheetView workbookViewId="0">
      <pane xSplit="1" ySplit="9" topLeftCell="B106" activePane="bottomRight" state="frozen"/>
      <selection activeCell="D32" sqref="D32"/>
      <selection pane="topRight" activeCell="D32" sqref="D32"/>
      <selection pane="bottomLeft" activeCell="D32" sqref="D32"/>
      <selection pane="bottomRight" activeCell="S112" sqref="S112"/>
    </sheetView>
  </sheetViews>
  <sheetFormatPr baseColWidth="10" defaultColWidth="10.83203125" defaultRowHeight="15.05"/>
  <cols>
    <col min="1" max="2" width="10.83203125" style="1255"/>
    <col min="3" max="4" width="10.83203125" style="1255" customWidth="1"/>
    <col min="5" max="11" width="10.83203125" style="1255"/>
    <col min="12" max="13" width="10.83203125" style="1255" customWidth="1"/>
    <col min="14" max="15" width="11" style="1255" customWidth="1"/>
    <col min="16" max="16384" width="10.83203125" style="1255"/>
  </cols>
  <sheetData>
    <row r="1" spans="1:23">
      <c r="A1" s="55" t="s">
        <v>37</v>
      </c>
      <c r="B1" s="55"/>
      <c r="C1" s="55"/>
    </row>
    <row r="2" spans="1:23">
      <c r="D2" s="1256"/>
      <c r="E2" s="1256"/>
    </row>
    <row r="3" spans="1:23" ht="15.55" thickBot="1"/>
    <row r="4" spans="1:23" ht="25" customHeight="1" thickTop="1">
      <c r="A4" s="1497" t="s">
        <v>1319</v>
      </c>
      <c r="B4" s="1498"/>
      <c r="C4" s="1498"/>
      <c r="D4" s="1498"/>
      <c r="E4" s="1498"/>
      <c r="F4" s="1498"/>
      <c r="G4" s="1498"/>
      <c r="H4" s="1498"/>
      <c r="I4" s="1498"/>
      <c r="J4" s="1498"/>
      <c r="K4" s="1498"/>
      <c r="L4" s="1498"/>
      <c r="M4" s="1498"/>
      <c r="N4" s="1498"/>
      <c r="O4" s="1498"/>
      <c r="P4" s="1498"/>
      <c r="Q4" s="1498"/>
      <c r="R4" s="1498"/>
      <c r="S4" s="1498"/>
      <c r="T4" s="1498"/>
      <c r="U4" s="1498"/>
      <c r="V4" s="1498"/>
      <c r="W4" s="1499"/>
    </row>
    <row r="5" spans="1:23">
      <c r="A5" s="1257"/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9"/>
      <c r="O5" s="1259"/>
      <c r="P5" s="1259"/>
      <c r="Q5" s="1259"/>
      <c r="R5" s="1259"/>
      <c r="S5" s="1259"/>
      <c r="T5" s="1259"/>
      <c r="U5" s="1259"/>
      <c r="V5" s="1259"/>
      <c r="W5" s="1260"/>
    </row>
    <row r="6" spans="1:23">
      <c r="A6" s="1257"/>
      <c r="B6" s="1261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9" t="s">
        <v>53</v>
      </c>
      <c r="T6" s="49" t="s">
        <v>52</v>
      </c>
      <c r="U6" s="1262" t="s">
        <v>51</v>
      </c>
      <c r="V6" s="1263" t="s">
        <v>50</v>
      </c>
      <c r="W6" s="1264" t="s">
        <v>49</v>
      </c>
    </row>
    <row r="7" spans="1:23" ht="35" customHeight="1">
      <c r="A7" s="1265"/>
      <c r="B7" s="1500" t="s">
        <v>1058</v>
      </c>
      <c r="C7" s="1501"/>
      <c r="D7" s="1501"/>
      <c r="E7" s="1501"/>
      <c r="F7" s="1501"/>
      <c r="G7" s="1501"/>
      <c r="H7" s="1501"/>
      <c r="I7" s="1501"/>
      <c r="J7" s="1501"/>
      <c r="K7" s="1501"/>
      <c r="L7" s="1501"/>
      <c r="M7" s="1501"/>
      <c r="N7" s="1501"/>
      <c r="O7" s="1501"/>
      <c r="P7" s="1501"/>
      <c r="Q7" s="1501"/>
      <c r="R7" s="1501"/>
      <c r="S7" s="1501"/>
      <c r="T7" s="1501"/>
      <c r="U7" s="1501"/>
      <c r="V7" s="1501"/>
      <c r="W7" s="1502"/>
    </row>
    <row r="8" spans="1:23" ht="37.049999999999997" customHeight="1">
      <c r="A8" s="1266"/>
      <c r="B8" s="1503" t="s">
        <v>1320</v>
      </c>
      <c r="C8" s="1504"/>
      <c r="D8" s="1504"/>
      <c r="E8" s="1504"/>
      <c r="F8" s="1504"/>
      <c r="G8" s="1504"/>
      <c r="H8" s="1504"/>
      <c r="I8" s="1504"/>
      <c r="J8" s="1504"/>
      <c r="K8" s="1504"/>
      <c r="L8" s="1504"/>
      <c r="M8" s="1505"/>
      <c r="N8" s="1506" t="s">
        <v>1321</v>
      </c>
      <c r="O8" s="1507"/>
      <c r="P8" s="1507"/>
      <c r="Q8" s="1507"/>
      <c r="R8" s="1507"/>
      <c r="S8" s="1507"/>
      <c r="T8" s="1507"/>
      <c r="U8" s="1507"/>
      <c r="V8" s="1507"/>
      <c r="W8" s="1508"/>
    </row>
    <row r="9" spans="1:23" s="1275" customFormat="1" ht="30.95" customHeight="1">
      <c r="A9" s="1267"/>
      <c r="B9" s="1268" t="s">
        <v>38</v>
      </c>
      <c r="C9" s="1269" t="s">
        <v>16</v>
      </c>
      <c r="D9" s="1270" t="s">
        <v>15</v>
      </c>
      <c r="E9" s="1270" t="s">
        <v>59</v>
      </c>
      <c r="F9" s="1271" t="s">
        <v>14</v>
      </c>
      <c r="G9" s="1269" t="s">
        <v>13</v>
      </c>
      <c r="H9" s="1269" t="s">
        <v>12</v>
      </c>
      <c r="I9" s="1269" t="s">
        <v>11</v>
      </c>
      <c r="J9" s="1269" t="s">
        <v>10</v>
      </c>
      <c r="K9" s="1269" t="s">
        <v>9</v>
      </c>
      <c r="L9" s="1269" t="s">
        <v>143</v>
      </c>
      <c r="M9" s="1272" t="s">
        <v>1318</v>
      </c>
      <c r="N9" s="1273" t="s">
        <v>15</v>
      </c>
      <c r="O9" s="1270" t="s">
        <v>59</v>
      </c>
      <c r="P9" s="1271" t="s">
        <v>14</v>
      </c>
      <c r="Q9" s="1269" t="s">
        <v>13</v>
      </c>
      <c r="R9" s="1269" t="s">
        <v>12</v>
      </c>
      <c r="S9" s="1269" t="s">
        <v>11</v>
      </c>
      <c r="T9" s="1269" t="s">
        <v>10</v>
      </c>
      <c r="U9" s="1269" t="s">
        <v>9</v>
      </c>
      <c r="V9" s="1269" t="s">
        <v>143</v>
      </c>
      <c r="W9" s="1274" t="s">
        <v>1318</v>
      </c>
    </row>
    <row r="10" spans="1:23">
      <c r="A10" s="1276">
        <v>1913</v>
      </c>
      <c r="B10" s="1277">
        <f>taxrates!B2</f>
        <v>7.8409741135184383E-2</v>
      </c>
      <c r="C10" s="1278">
        <f>taxrates!I2</f>
        <v>6.6073730876942571E-2</v>
      </c>
      <c r="D10" s="1279">
        <v>6.6923961920760625E-2</v>
      </c>
      <c r="E10" s="1279"/>
      <c r="F10" s="1280">
        <f>taxrates!AD2</f>
        <v>9.47666362958898E-2</v>
      </c>
      <c r="G10" s="1279">
        <f>taxrates!AK2</f>
        <v>0.10998625981326005</v>
      </c>
      <c r="H10" s="1279">
        <f>taxrates!AR2</f>
        <v>0.13378761568116979</v>
      </c>
      <c r="I10" s="1279">
        <f>taxrates!AY2</f>
        <v>0.14443442149169894</v>
      </c>
      <c r="J10" s="1279">
        <f>taxrates!BF2</f>
        <v>0.17178851288488264</v>
      </c>
      <c r="K10" s="1279">
        <f>taxrates!BM2</f>
        <v>0.25335473399851632</v>
      </c>
      <c r="L10" s="1279"/>
      <c r="M10" s="1281"/>
      <c r="N10" s="1279"/>
      <c r="O10" s="1279"/>
      <c r="P10" s="1280"/>
      <c r="Q10" s="1279"/>
      <c r="R10" s="1279"/>
      <c r="S10" s="1279"/>
      <c r="T10" s="1279"/>
      <c r="U10" s="1279"/>
      <c r="V10" s="1279"/>
      <c r="W10" s="1282"/>
    </row>
    <row r="11" spans="1:23">
      <c r="A11" s="1283">
        <v>1914</v>
      </c>
      <c r="B11" s="1284">
        <f>taxrates!B3</f>
        <v>7.926742471260112E-2</v>
      </c>
      <c r="C11" s="1285">
        <f>taxrates!I3</f>
        <v>6.1118160286533454E-2</v>
      </c>
      <c r="D11" s="1286">
        <v>5.717766437745353E-2</v>
      </c>
      <c r="E11" s="1286"/>
      <c r="F11" s="1287">
        <f>taxrates!AD3</f>
        <v>0.10359321592271031</v>
      </c>
      <c r="G11" s="1288">
        <f>taxrates!AK3</f>
        <v>0.12074563892081666</v>
      </c>
      <c r="H11" s="1288">
        <f>taxrates!AR3</f>
        <v>0.14822179370378163</v>
      </c>
      <c r="I11" s="1288">
        <f>taxrates!AY3</f>
        <v>0.15971172260464078</v>
      </c>
      <c r="J11" s="1288">
        <f>taxrates!BF3</f>
        <v>0.19256110546858657</v>
      </c>
      <c r="K11" s="1288">
        <f>taxrates!BM3</f>
        <v>0.27986182966809253</v>
      </c>
      <c r="L11" s="1288"/>
      <c r="M11" s="1289"/>
      <c r="N11" s="1286"/>
      <c r="O11" s="1286"/>
      <c r="P11" s="1287"/>
      <c r="Q11" s="1288"/>
      <c r="R11" s="1288"/>
      <c r="S11" s="1288"/>
      <c r="T11" s="1288"/>
      <c r="U11" s="1288"/>
      <c r="V11" s="1288"/>
      <c r="W11" s="1290"/>
    </row>
    <row r="12" spans="1:23">
      <c r="A12" s="1283">
        <v>1915</v>
      </c>
      <c r="B12" s="1284">
        <f>taxrates!B4</f>
        <v>7.9595314903723347E-2</v>
      </c>
      <c r="C12" s="1285">
        <f>taxrates!I4</f>
        <v>5.9415843742540289E-2</v>
      </c>
      <c r="D12" s="1286">
        <v>5.4340417377623323E-2</v>
      </c>
      <c r="E12" s="1286"/>
      <c r="F12" s="1287">
        <f>taxrates!AD4</f>
        <v>0.10689804171097872</v>
      </c>
      <c r="G12" s="1288">
        <f>taxrates!AK4</f>
        <v>0.12629204352955031</v>
      </c>
      <c r="H12" s="1288">
        <f>taxrates!AR4</f>
        <v>0.15750020021056038</v>
      </c>
      <c r="I12" s="1288">
        <f>taxrates!AY4</f>
        <v>0.16995768775716993</v>
      </c>
      <c r="J12" s="1288">
        <f>taxrates!BF4</f>
        <v>0.19625735514932946</v>
      </c>
      <c r="K12" s="1288">
        <f>taxrates!BM4</f>
        <v>0.24672845385144959</v>
      </c>
      <c r="L12" s="1288"/>
      <c r="M12" s="1289"/>
      <c r="N12" s="1286"/>
      <c r="O12" s="1286"/>
      <c r="P12" s="1287"/>
      <c r="Q12" s="1288"/>
      <c r="R12" s="1288"/>
      <c r="S12" s="1288"/>
      <c r="T12" s="1288"/>
      <c r="U12" s="1288"/>
      <c r="V12" s="1288"/>
      <c r="W12" s="1290"/>
    </row>
    <row r="13" spans="1:23">
      <c r="A13" s="1283">
        <v>1916</v>
      </c>
      <c r="B13" s="1284">
        <f>taxrates!B5</f>
        <v>8.1141274196480456E-2</v>
      </c>
      <c r="C13" s="1285">
        <f>taxrates!I5</f>
        <v>6.6963807862646954E-2</v>
      </c>
      <c r="D13" s="1286">
        <v>6.606755316659374E-2</v>
      </c>
      <c r="E13" s="1286"/>
      <c r="F13" s="1287">
        <f>taxrates!AD5</f>
        <v>9.8192315494996074E-2</v>
      </c>
      <c r="G13" s="1288">
        <f>taxrates!AK5</f>
        <v>0.11553708164897103</v>
      </c>
      <c r="H13" s="1288">
        <f>taxrates!AR5</f>
        <v>0.13530040656896974</v>
      </c>
      <c r="I13" s="1288">
        <f>taxrates!AY5</f>
        <v>0.14290926182290542</v>
      </c>
      <c r="J13" s="1288">
        <f>taxrates!BF5</f>
        <v>0.16498818936800361</v>
      </c>
      <c r="K13" s="1288">
        <f>taxrates!BM5</f>
        <v>0.20766347495900594</v>
      </c>
      <c r="L13" s="1288"/>
      <c r="M13" s="1289"/>
      <c r="N13" s="1286"/>
      <c r="O13" s="1286"/>
      <c r="P13" s="1287"/>
      <c r="Q13" s="1288"/>
      <c r="R13" s="1288"/>
      <c r="S13" s="1288"/>
      <c r="T13" s="1288"/>
      <c r="U13" s="1288"/>
      <c r="V13" s="1288"/>
      <c r="W13" s="1290"/>
    </row>
    <row r="14" spans="1:23">
      <c r="A14" s="1283">
        <v>1917</v>
      </c>
      <c r="B14" s="1284">
        <f>taxrates!B6</f>
        <v>8.8456510254672785E-2</v>
      </c>
      <c r="C14" s="1285">
        <f>taxrates!I6</f>
        <v>7.1143858495590268E-2</v>
      </c>
      <c r="D14" s="1286">
        <v>7.2528154856857568E-2</v>
      </c>
      <c r="E14" s="1286"/>
      <c r="F14" s="1287">
        <f>taxrates!AD6</f>
        <v>0.10991592499472157</v>
      </c>
      <c r="G14" s="1288">
        <f>taxrates!AK6</f>
        <v>0.12895118975008202</v>
      </c>
      <c r="H14" s="1288">
        <f>taxrates!AR6</f>
        <v>0.16109803139537052</v>
      </c>
      <c r="I14" s="1288">
        <f>taxrates!AY6</f>
        <v>0.17601954774084436</v>
      </c>
      <c r="J14" s="1288">
        <f>taxrates!BF6</f>
        <v>0.21145034468107871</v>
      </c>
      <c r="K14" s="1288">
        <f>taxrates!BM6</f>
        <v>0.28749945154426704</v>
      </c>
      <c r="L14" s="1288"/>
      <c r="M14" s="1289"/>
      <c r="N14" s="1286"/>
      <c r="O14" s="1286"/>
      <c r="P14" s="1287"/>
      <c r="Q14" s="1288"/>
      <c r="R14" s="1288"/>
      <c r="S14" s="1288"/>
      <c r="T14" s="1288"/>
      <c r="U14" s="1288"/>
      <c r="V14" s="1288"/>
      <c r="W14" s="1290"/>
    </row>
    <row r="15" spans="1:23">
      <c r="A15" s="1283">
        <v>1918</v>
      </c>
      <c r="B15" s="1284">
        <f>taxrates!B7</f>
        <v>0.10573415513669401</v>
      </c>
      <c r="C15" s="1285">
        <f>taxrates!I7</f>
        <v>7.4894237544413392E-2</v>
      </c>
      <c r="D15" s="1286">
        <v>7.7853455545937672E-2</v>
      </c>
      <c r="E15" s="1286"/>
      <c r="F15" s="1287">
        <f>taxrates!AD7</f>
        <v>0.14805435438522185</v>
      </c>
      <c r="G15" s="1288">
        <f>taxrates!AK7</f>
        <v>0.17125993894562744</v>
      </c>
      <c r="H15" s="1288">
        <f>taxrates!AR7</f>
        <v>0.22992369321784792</v>
      </c>
      <c r="I15" s="1288">
        <f>taxrates!AY7</f>
        <v>0.25661509788513437</v>
      </c>
      <c r="J15" s="1288">
        <f>taxrates!BF7</f>
        <v>0.32197620729147136</v>
      </c>
      <c r="K15" s="1288">
        <f>taxrates!BM7</f>
        <v>0.4481503434403179</v>
      </c>
      <c r="L15" s="1288"/>
      <c r="M15" s="1289"/>
      <c r="N15" s="1286"/>
      <c r="O15" s="1286"/>
      <c r="P15" s="1287"/>
      <c r="Q15" s="1288"/>
      <c r="R15" s="1288"/>
      <c r="S15" s="1288"/>
      <c r="T15" s="1288"/>
      <c r="U15" s="1288"/>
      <c r="V15" s="1288"/>
      <c r="W15" s="1290"/>
    </row>
    <row r="16" spans="1:23">
      <c r="A16" s="1291">
        <v>1919</v>
      </c>
      <c r="B16" s="1292">
        <f>taxrates!B8</f>
        <v>0.10819837367428055</v>
      </c>
      <c r="C16" s="1293">
        <f>taxrates!I8</f>
        <v>7.8277261042686425E-2</v>
      </c>
      <c r="D16" s="1294">
        <v>8.13241387204785E-2</v>
      </c>
      <c r="E16" s="1294"/>
      <c r="F16" s="1295">
        <f>taxrates!AD8</f>
        <v>0.1483115029765957</v>
      </c>
      <c r="G16" s="1296">
        <f>taxrates!AK8</f>
        <v>0.16556615961213783</v>
      </c>
      <c r="H16" s="1296">
        <f>taxrates!AR8</f>
        <v>0.21155964546432873</v>
      </c>
      <c r="I16" s="1296">
        <f>taxrates!AY8</f>
        <v>0.23516845949129922</v>
      </c>
      <c r="J16" s="1296">
        <f>taxrates!BF8</f>
        <v>0.29826319391252881</v>
      </c>
      <c r="K16" s="1296">
        <f>taxrates!BM8</f>
        <v>0.43231885497421541</v>
      </c>
      <c r="L16" s="1296"/>
      <c r="M16" s="1297"/>
      <c r="N16" s="1294"/>
      <c r="O16" s="1294"/>
      <c r="P16" s="1295"/>
      <c r="Q16" s="1296"/>
      <c r="R16" s="1296"/>
      <c r="S16" s="1296"/>
      <c r="T16" s="1296"/>
      <c r="U16" s="1296"/>
      <c r="V16" s="1296"/>
      <c r="W16" s="1298"/>
    </row>
    <row r="17" spans="1:23">
      <c r="A17" s="1283">
        <v>1920</v>
      </c>
      <c r="B17" s="1284">
        <f>taxrates!B9</f>
        <v>0.1072899103519105</v>
      </c>
      <c r="C17" s="1285">
        <f>taxrates!I9</f>
        <v>7.8143054861906522E-2</v>
      </c>
      <c r="D17" s="1286">
        <v>8.2312092413584004E-2</v>
      </c>
      <c r="E17" s="1286"/>
      <c r="F17" s="1287">
        <f>taxrates!AD9</f>
        <v>0.14800495112802853</v>
      </c>
      <c r="G17" s="1288">
        <f>taxrates!AK9</f>
        <v>0.16827506376088847</v>
      </c>
      <c r="H17" s="1288">
        <f>taxrates!AR9</f>
        <v>0.22590292860564193</v>
      </c>
      <c r="I17" s="1288">
        <f>taxrates!AY9</f>
        <v>0.25605867396872212</v>
      </c>
      <c r="J17" s="1288">
        <f>taxrates!BF9</f>
        <v>0.34924947730273392</v>
      </c>
      <c r="K17" s="1288">
        <f>taxrates!BM9</f>
        <v>0.55117686364153584</v>
      </c>
      <c r="L17" s="1288"/>
      <c r="M17" s="1289"/>
      <c r="N17" s="1286"/>
      <c r="O17" s="1286"/>
      <c r="P17" s="1287"/>
      <c r="Q17" s="1288"/>
      <c r="R17" s="1288"/>
      <c r="S17" s="1288"/>
      <c r="T17" s="1288"/>
      <c r="U17" s="1288"/>
      <c r="V17" s="1288"/>
      <c r="W17" s="1290"/>
    </row>
    <row r="18" spans="1:23">
      <c r="A18" s="1283">
        <v>1921</v>
      </c>
      <c r="B18" s="1284">
        <f>taxrates!B10</f>
        <v>0.10527372386505798</v>
      </c>
      <c r="C18" s="1285">
        <f>taxrates!I10</f>
        <v>7.5418407710840019E-2</v>
      </c>
      <c r="D18" s="1286">
        <v>7.2032172827346808E-2</v>
      </c>
      <c r="E18" s="1286"/>
      <c r="F18" s="1287">
        <f>taxrates!AD10</f>
        <v>0.14265850821560505</v>
      </c>
      <c r="G18" s="1288">
        <f>taxrates!AK10</f>
        <v>0.16931053418098241</v>
      </c>
      <c r="H18" s="1288">
        <f>taxrates!AR10</f>
        <v>0.23490602496720553</v>
      </c>
      <c r="I18" s="1288">
        <f>taxrates!AY10</f>
        <v>0.26628561558673941</v>
      </c>
      <c r="J18" s="1288">
        <f>taxrates!BF10</f>
        <v>0.35371784419727381</v>
      </c>
      <c r="K18" s="1288">
        <f>taxrates!BM10</f>
        <v>0.5516426335218767</v>
      </c>
      <c r="L18" s="1288"/>
      <c r="M18" s="1289"/>
      <c r="N18" s="1286"/>
      <c r="O18" s="1286"/>
      <c r="P18" s="1287"/>
      <c r="Q18" s="1288"/>
      <c r="R18" s="1288"/>
      <c r="S18" s="1288"/>
      <c r="T18" s="1288"/>
      <c r="U18" s="1288"/>
      <c r="V18" s="1288"/>
      <c r="W18" s="1290"/>
    </row>
    <row r="19" spans="1:23">
      <c r="A19" s="1283">
        <v>1922</v>
      </c>
      <c r="B19" s="1284">
        <f>taxrates!B11</f>
        <v>9.8935951139362807E-2</v>
      </c>
      <c r="C19" s="1285">
        <f>taxrates!I11</f>
        <v>7.0682912900243519E-2</v>
      </c>
      <c r="D19" s="1286">
        <v>6.821507211833179E-2</v>
      </c>
      <c r="E19" s="1286"/>
      <c r="F19" s="1287">
        <f>taxrates!AD11</f>
        <v>0.13622129223864263</v>
      </c>
      <c r="G19" s="1288">
        <f>taxrates!AK11</f>
        <v>0.16133516992415636</v>
      </c>
      <c r="H19" s="1288">
        <f>taxrates!AR11</f>
        <v>0.22894062743025717</v>
      </c>
      <c r="I19" s="1288">
        <f>taxrates!AY11</f>
        <v>0.26039652569524119</v>
      </c>
      <c r="J19" s="1288">
        <f>taxrates!BF11</f>
        <v>0.34241704230070091</v>
      </c>
      <c r="K19" s="1288">
        <f>taxrates!BM11</f>
        <v>0.50029563957779455</v>
      </c>
      <c r="L19" s="1288"/>
      <c r="M19" s="1289"/>
      <c r="N19" s="1286"/>
      <c r="O19" s="1286"/>
      <c r="P19" s="1287"/>
      <c r="Q19" s="1288"/>
      <c r="R19" s="1288"/>
      <c r="S19" s="1288"/>
      <c r="T19" s="1288"/>
      <c r="U19" s="1288"/>
      <c r="V19" s="1288"/>
      <c r="W19" s="1290"/>
    </row>
    <row r="20" spans="1:23">
      <c r="A20" s="1283">
        <v>1923</v>
      </c>
      <c r="B20" s="1284">
        <f>taxrates!B12</f>
        <v>0.1036467836670041</v>
      </c>
      <c r="C20" s="1285">
        <f>taxrates!I12</f>
        <v>6.9817509599845257E-2</v>
      </c>
      <c r="D20" s="1286">
        <v>6.9344573690951108E-2</v>
      </c>
      <c r="E20" s="1286"/>
      <c r="F20" s="1287">
        <f>taxrates!AD12</f>
        <v>0.15265913129924094</v>
      </c>
      <c r="G20" s="1288">
        <f>taxrates!AK12</f>
        <v>0.17488947377015648</v>
      </c>
      <c r="H20" s="1288">
        <f>taxrates!AR12</f>
        <v>0.23910830993173596</v>
      </c>
      <c r="I20" s="1288">
        <f>taxrates!AY12</f>
        <v>0.26881411719404763</v>
      </c>
      <c r="J20" s="1288">
        <f>taxrates!BF12</f>
        <v>0.35290986570453486</v>
      </c>
      <c r="K20" s="1288">
        <f>taxrates!BM12</f>
        <v>0.504556560752767</v>
      </c>
      <c r="L20" s="1288"/>
      <c r="M20" s="1289"/>
      <c r="N20" s="1286"/>
      <c r="O20" s="1286"/>
      <c r="P20" s="1287"/>
      <c r="Q20" s="1288"/>
      <c r="R20" s="1288"/>
      <c r="S20" s="1288"/>
      <c r="T20" s="1288"/>
      <c r="U20" s="1288"/>
      <c r="V20" s="1288"/>
      <c r="W20" s="1290"/>
    </row>
    <row r="21" spans="1:23">
      <c r="A21" s="1283">
        <v>1924</v>
      </c>
      <c r="B21" s="1284">
        <f>taxrates!B13</f>
        <v>9.9665669239499627E-2</v>
      </c>
      <c r="C21" s="1285">
        <f>taxrates!I13</f>
        <v>6.8627230714351881E-2</v>
      </c>
      <c r="D21" s="1286">
        <v>6.6824311857376834E-2</v>
      </c>
      <c r="E21" s="1286"/>
      <c r="F21" s="1287">
        <f>taxrates!AD13</f>
        <v>0.14312036786252602</v>
      </c>
      <c r="G21" s="1288">
        <f>taxrates!AK13</f>
        <v>0.16326083396690774</v>
      </c>
      <c r="H21" s="1288">
        <f>taxrates!AR13</f>
        <v>0.22049052354770193</v>
      </c>
      <c r="I21" s="1288">
        <f>taxrates!AY13</f>
        <v>0.24735937227818638</v>
      </c>
      <c r="J21" s="1288">
        <f>taxrates!BF13</f>
        <v>0.3180359612687641</v>
      </c>
      <c r="K21" s="1288">
        <f>taxrates!BM13</f>
        <v>0.4358754590845122</v>
      </c>
      <c r="L21" s="1288"/>
      <c r="M21" s="1289"/>
      <c r="N21" s="1286"/>
      <c r="O21" s="1286"/>
      <c r="P21" s="1287"/>
      <c r="Q21" s="1288"/>
      <c r="R21" s="1288"/>
      <c r="S21" s="1288"/>
      <c r="T21" s="1288"/>
      <c r="U21" s="1288"/>
      <c r="V21" s="1288"/>
      <c r="W21" s="1290"/>
    </row>
    <row r="22" spans="1:23">
      <c r="A22" s="1283">
        <v>1925</v>
      </c>
      <c r="B22" s="1284">
        <f>taxrates!B14</f>
        <v>0.10222245281774467</v>
      </c>
      <c r="C22" s="1285">
        <f>taxrates!I14</f>
        <v>6.9819187491927628E-2</v>
      </c>
      <c r="D22" s="1286">
        <v>6.7586244452538691E-2</v>
      </c>
      <c r="E22" s="1286"/>
      <c r="F22" s="1287">
        <f>taxrates!AD14</f>
        <v>0.1457131679861996</v>
      </c>
      <c r="G22" s="1288">
        <f>taxrates!AK14</f>
        <v>0.16342305706802579</v>
      </c>
      <c r="H22" s="1288">
        <f>taxrates!AR14</f>
        <v>0.21728859332945802</v>
      </c>
      <c r="I22" s="1288">
        <f>taxrates!AY14</f>
        <v>0.24503673661235886</v>
      </c>
      <c r="J22" s="1288">
        <f>taxrates!BF14</f>
        <v>0.31550585706012707</v>
      </c>
      <c r="K22" s="1288">
        <f>taxrates!BM14</f>
        <v>0.40421778449115592</v>
      </c>
      <c r="L22" s="1288"/>
      <c r="M22" s="1289"/>
      <c r="N22" s="1286"/>
      <c r="O22" s="1286"/>
      <c r="P22" s="1287"/>
      <c r="Q22" s="1288"/>
      <c r="R22" s="1288"/>
      <c r="S22" s="1288"/>
      <c r="T22" s="1288"/>
      <c r="U22" s="1288"/>
      <c r="V22" s="1288"/>
      <c r="W22" s="1290"/>
    </row>
    <row r="23" spans="1:23">
      <c r="A23" s="1283">
        <v>1926</v>
      </c>
      <c r="B23" s="1284">
        <f>taxrates!B15</f>
        <v>0.10584672761041984</v>
      </c>
      <c r="C23" s="1285">
        <f>taxrates!I15</f>
        <v>7.3540497872653141E-2</v>
      </c>
      <c r="D23" s="1286">
        <v>7.4692279835316344E-2</v>
      </c>
      <c r="E23" s="1286"/>
      <c r="F23" s="1287">
        <f>taxrates!AD15</f>
        <v>0.14862448611955464</v>
      </c>
      <c r="G23" s="1288">
        <f>taxrates!AK15</f>
        <v>0.16467037178954883</v>
      </c>
      <c r="H23" s="1288">
        <f>taxrates!AR15</f>
        <v>0.21539156138796808</v>
      </c>
      <c r="I23" s="1288">
        <f>taxrates!AY15</f>
        <v>0.24167745718895317</v>
      </c>
      <c r="J23" s="1288">
        <f>taxrates!BF15</f>
        <v>0.3025580770789375</v>
      </c>
      <c r="K23" s="1288">
        <f>taxrates!BM15</f>
        <v>0.360384082418375</v>
      </c>
      <c r="L23" s="1288"/>
      <c r="M23" s="1289"/>
      <c r="N23" s="1286"/>
      <c r="O23" s="1286"/>
      <c r="P23" s="1287"/>
      <c r="Q23" s="1288"/>
      <c r="R23" s="1288"/>
      <c r="S23" s="1288"/>
      <c r="T23" s="1288"/>
      <c r="U23" s="1288"/>
      <c r="V23" s="1288"/>
      <c r="W23" s="1290"/>
    </row>
    <row r="24" spans="1:23">
      <c r="A24" s="1283">
        <v>1927</v>
      </c>
      <c r="B24" s="1284">
        <f>taxrates!B16</f>
        <v>0.10274814433051861</v>
      </c>
      <c r="C24" s="1285">
        <f>taxrates!I16</f>
        <v>7.1445520389722808E-2</v>
      </c>
      <c r="D24" s="1286">
        <v>7.1900810570707935E-2</v>
      </c>
      <c r="E24" s="1286"/>
      <c r="F24" s="1287">
        <f>taxrates!AD16</f>
        <v>0.14598998573969718</v>
      </c>
      <c r="G24" s="1288">
        <f>taxrates!AK16</f>
        <v>0.1634359799628971</v>
      </c>
      <c r="H24" s="1288">
        <f>taxrates!AR16</f>
        <v>0.21949662880759419</v>
      </c>
      <c r="I24" s="1288">
        <f>taxrates!AY16</f>
        <v>0.24897888429634937</v>
      </c>
      <c r="J24" s="1288">
        <f>taxrates!BF16</f>
        <v>0.31985988605849164</v>
      </c>
      <c r="K24" s="1288">
        <f>taxrates!BM16</f>
        <v>0.38997074725254954</v>
      </c>
      <c r="L24" s="1288"/>
      <c r="M24" s="1289"/>
      <c r="N24" s="1286"/>
      <c r="O24" s="1286"/>
      <c r="P24" s="1287"/>
      <c r="Q24" s="1288"/>
      <c r="R24" s="1288"/>
      <c r="S24" s="1288"/>
      <c r="T24" s="1288"/>
      <c r="U24" s="1288"/>
      <c r="V24" s="1288"/>
      <c r="W24" s="1290"/>
    </row>
    <row r="25" spans="1:23">
      <c r="A25" s="1283">
        <v>1928</v>
      </c>
      <c r="B25" s="1284">
        <f>taxrates!B17</f>
        <v>0.10221454518187176</v>
      </c>
      <c r="C25" s="1285">
        <f>taxrates!I17</f>
        <v>7.0546013969247395E-2</v>
      </c>
      <c r="D25" s="1286">
        <v>6.8503429482479686E-2</v>
      </c>
      <c r="E25" s="1286"/>
      <c r="F25" s="1287">
        <f>taxrates!AD17</f>
        <v>0.14410695591056943</v>
      </c>
      <c r="G25" s="1288">
        <f>taxrates!AK17</f>
        <v>0.16314088375918379</v>
      </c>
      <c r="H25" s="1288">
        <f>taxrates!AR17</f>
        <v>0.21881436179979727</v>
      </c>
      <c r="I25" s="1288">
        <f>taxrates!AY17</f>
        <v>0.24724123911912504</v>
      </c>
      <c r="J25" s="1288">
        <f>taxrates!BF17</f>
        <v>0.30900675445519743</v>
      </c>
      <c r="K25" s="1288">
        <f>taxrates!BM17</f>
        <v>0.35008116571588588</v>
      </c>
      <c r="L25" s="1288"/>
      <c r="M25" s="1289"/>
      <c r="N25" s="1286"/>
      <c r="O25" s="1286"/>
      <c r="P25" s="1287"/>
      <c r="Q25" s="1288"/>
      <c r="R25" s="1288"/>
      <c r="S25" s="1288"/>
      <c r="T25" s="1288"/>
      <c r="U25" s="1288"/>
      <c r="V25" s="1288"/>
      <c r="W25" s="1290"/>
    </row>
    <row r="26" spans="1:23">
      <c r="A26" s="1291">
        <v>1929</v>
      </c>
      <c r="B26" s="1292">
        <f>taxrates!B18</f>
        <v>0.10799418141663393</v>
      </c>
      <c r="C26" s="1293">
        <f>taxrates!I18</f>
        <v>7.3297563305187066E-2</v>
      </c>
      <c r="D26" s="1294">
        <v>7.2720651205054637E-2</v>
      </c>
      <c r="E26" s="1294"/>
      <c r="F26" s="1295">
        <f>taxrates!AD18</f>
        <v>0.15555019373025583</v>
      </c>
      <c r="G26" s="1296">
        <f>taxrates!AK18</f>
        <v>0.17543330702536195</v>
      </c>
      <c r="H26" s="1296">
        <f>taxrates!AR18</f>
        <v>0.23712855998343674</v>
      </c>
      <c r="I26" s="1296">
        <f>taxrates!AY18</f>
        <v>0.26920685472154354</v>
      </c>
      <c r="J26" s="1296">
        <f>taxrates!BF18</f>
        <v>0.33925647535500292</v>
      </c>
      <c r="K26" s="1296">
        <f>taxrates!BM18</f>
        <v>0.38135029097808754</v>
      </c>
      <c r="L26" s="1296"/>
      <c r="M26" s="1297"/>
      <c r="N26" s="1294"/>
      <c r="O26" s="1294"/>
      <c r="P26" s="1295"/>
      <c r="Q26" s="1296"/>
      <c r="R26" s="1296"/>
      <c r="S26" s="1296"/>
      <c r="T26" s="1296"/>
      <c r="U26" s="1296"/>
      <c r="V26" s="1296"/>
      <c r="W26" s="1298"/>
    </row>
    <row r="27" spans="1:23">
      <c r="A27" s="1283">
        <v>1930</v>
      </c>
      <c r="B27" s="1284">
        <f>taxrates!B19</f>
        <v>0.11583634175691937</v>
      </c>
      <c r="C27" s="1285">
        <f>taxrates!I19</f>
        <v>7.9889218568450729E-2</v>
      </c>
      <c r="D27" s="1286">
        <v>7.9429213648895172E-2</v>
      </c>
      <c r="E27" s="1286"/>
      <c r="F27" s="1287">
        <f>taxrates!AD19</f>
        <v>0.1695553565044681</v>
      </c>
      <c r="G27" s="1288">
        <f>taxrates!AK19</f>
        <v>0.19516046772411669</v>
      </c>
      <c r="H27" s="1288">
        <f>taxrates!AR19</f>
        <v>0.27214816671876529</v>
      </c>
      <c r="I27" s="1288">
        <f>taxrates!AY19</f>
        <v>0.31690006355779293</v>
      </c>
      <c r="J27" s="1288">
        <f>taxrates!BF19</f>
        <v>0.43535034009309698</v>
      </c>
      <c r="K27" s="1288">
        <f>taxrates!BM19</f>
        <v>0.57135790093775696</v>
      </c>
      <c r="L27" s="1288"/>
      <c r="M27" s="1289"/>
      <c r="N27" s="1286"/>
      <c r="O27" s="1286"/>
      <c r="P27" s="1287"/>
      <c r="Q27" s="1288"/>
      <c r="R27" s="1288"/>
      <c r="S27" s="1288"/>
      <c r="T27" s="1288"/>
      <c r="U27" s="1288"/>
      <c r="V27" s="1288"/>
      <c r="W27" s="1290"/>
    </row>
    <row r="28" spans="1:23">
      <c r="A28" s="1283">
        <v>1931</v>
      </c>
      <c r="B28" s="1284">
        <f>taxrates!B20</f>
        <v>0.12294731222246802</v>
      </c>
      <c r="C28" s="1285">
        <f>taxrates!I20</f>
        <v>9.1555058417719479E-2</v>
      </c>
      <c r="D28" s="1286">
        <v>9.2525588458599692E-2</v>
      </c>
      <c r="E28" s="1286"/>
      <c r="F28" s="1287">
        <f>taxrates!AD20</f>
        <v>0.17282881258708968</v>
      </c>
      <c r="G28" s="1288">
        <f>taxrates!AK20</f>
        <v>0.20327570413693105</v>
      </c>
      <c r="H28" s="1288">
        <f>taxrates!AR20</f>
        <v>0.2760809871878554</v>
      </c>
      <c r="I28" s="1288">
        <f>taxrates!AY20</f>
        <v>0.32807271518224318</v>
      </c>
      <c r="J28" s="1288">
        <f>taxrates!BF20</f>
        <v>0.49311923221445958</v>
      </c>
      <c r="K28" s="1288">
        <f>taxrates!BM20</f>
        <v>0.64105500187879749</v>
      </c>
      <c r="L28" s="1288"/>
      <c r="M28" s="1289"/>
      <c r="N28" s="1286"/>
      <c r="O28" s="1286"/>
      <c r="P28" s="1287"/>
      <c r="Q28" s="1288"/>
      <c r="R28" s="1288"/>
      <c r="S28" s="1288"/>
      <c r="T28" s="1288"/>
      <c r="U28" s="1288"/>
      <c r="V28" s="1288"/>
      <c r="W28" s="1290"/>
    </row>
    <row r="29" spans="1:23">
      <c r="A29" s="1283">
        <v>1932</v>
      </c>
      <c r="B29" s="1284">
        <f>taxrates!B21</f>
        <v>0.15215992198927353</v>
      </c>
      <c r="C29" s="1285">
        <f>taxrates!I21</f>
        <v>0.1216931601181465</v>
      </c>
      <c r="D29" s="1286">
        <v>0.12437820417116174</v>
      </c>
      <c r="E29" s="1286"/>
      <c r="F29" s="1287">
        <f>taxrates!AD21</f>
        <v>0.20241834556415889</v>
      </c>
      <c r="G29" s="1288">
        <f>taxrates!AK21</f>
        <v>0.23880735867031888</v>
      </c>
      <c r="H29" s="1288">
        <f>taxrates!AR21</f>
        <v>0.31777739557347384</v>
      </c>
      <c r="I29" s="1288">
        <f>taxrates!AY21</f>
        <v>0.36955044710671975</v>
      </c>
      <c r="J29" s="1288">
        <f>taxrates!BF21</f>
        <v>0.54266978620839701</v>
      </c>
      <c r="K29" s="1288">
        <f>taxrates!BM21</f>
        <v>0.7054707220709161</v>
      </c>
      <c r="L29" s="1288"/>
      <c r="M29" s="1289"/>
      <c r="N29" s="1286"/>
      <c r="O29" s="1286"/>
      <c r="P29" s="1287"/>
      <c r="Q29" s="1288"/>
      <c r="R29" s="1288"/>
      <c r="S29" s="1288"/>
      <c r="T29" s="1288"/>
      <c r="U29" s="1288"/>
      <c r="V29" s="1288"/>
      <c r="W29" s="1290"/>
    </row>
    <row r="30" spans="1:23">
      <c r="A30" s="1283">
        <v>1933</v>
      </c>
      <c r="B30" s="1284">
        <f>taxrates!B22</f>
        <v>0.16907511497189576</v>
      </c>
      <c r="C30" s="1285">
        <f>taxrates!I22</f>
        <v>0.14343464849457344</v>
      </c>
      <c r="D30" s="1286">
        <v>0.15357304186810944</v>
      </c>
      <c r="E30" s="1286"/>
      <c r="F30" s="1287">
        <f>taxrates!AD22</f>
        <v>0.21203368474980128</v>
      </c>
      <c r="G30" s="1288">
        <f>taxrates!AK22</f>
        <v>0.24545881431379613</v>
      </c>
      <c r="H30" s="1288">
        <f>taxrates!AR22</f>
        <v>0.31680337797121322</v>
      </c>
      <c r="I30" s="1288">
        <f>taxrates!AY22</f>
        <v>0.36231332816609146</v>
      </c>
      <c r="J30" s="1288">
        <f>taxrates!BF22</f>
        <v>0.49725579441988316</v>
      </c>
      <c r="K30" s="1288">
        <f>taxrates!BM22</f>
        <v>0.64643253274584811</v>
      </c>
      <c r="L30" s="1288"/>
      <c r="M30" s="1289"/>
      <c r="N30" s="1286"/>
      <c r="O30" s="1286"/>
      <c r="P30" s="1287"/>
      <c r="Q30" s="1288"/>
      <c r="R30" s="1288"/>
      <c r="S30" s="1288"/>
      <c r="T30" s="1288"/>
      <c r="U30" s="1288"/>
      <c r="V30" s="1288"/>
      <c r="W30" s="1290"/>
    </row>
    <row r="31" spans="1:23">
      <c r="A31" s="1283">
        <v>1934</v>
      </c>
      <c r="B31" s="1284">
        <f>taxrates!B23</f>
        <v>0.15606498986844292</v>
      </c>
      <c r="C31" s="1285">
        <f>taxrates!I23</f>
        <v>0.14239840675900484</v>
      </c>
      <c r="D31" s="1286">
        <v>0.15774156681134874</v>
      </c>
      <c r="E31" s="1286"/>
      <c r="F31" s="1287">
        <f>taxrates!AD23</f>
        <v>0.17891255647426221</v>
      </c>
      <c r="G31" s="1288">
        <f>taxrates!AK23</f>
        <v>0.20543044622998025</v>
      </c>
      <c r="H31" s="1288">
        <f>taxrates!AR23</f>
        <v>0.2900261718684784</v>
      </c>
      <c r="I31" s="1288">
        <f>taxrates!AY23</f>
        <v>0.33147748543397243</v>
      </c>
      <c r="J31" s="1288">
        <f>taxrates!BF23</f>
        <v>0.46870636735748783</v>
      </c>
      <c r="K31" s="1288">
        <f>taxrates!BM23</f>
        <v>0.60931827756473422</v>
      </c>
      <c r="L31" s="1288"/>
      <c r="M31" s="1289"/>
      <c r="N31" s="1286"/>
      <c r="O31" s="1286"/>
      <c r="P31" s="1287"/>
      <c r="Q31" s="1288"/>
      <c r="R31" s="1288"/>
      <c r="S31" s="1288"/>
      <c r="T31" s="1288"/>
      <c r="U31" s="1288"/>
      <c r="V31" s="1288"/>
      <c r="W31" s="1290"/>
    </row>
    <row r="32" spans="1:23">
      <c r="A32" s="1283">
        <v>1935</v>
      </c>
      <c r="B32" s="1284">
        <f>taxrates!B24</f>
        <v>0.14828439743838268</v>
      </c>
      <c r="C32" s="1285">
        <f>taxrates!I24</f>
        <v>0.13073207232199632</v>
      </c>
      <c r="D32" s="1286">
        <v>0.1453930691922237</v>
      </c>
      <c r="E32" s="1286"/>
      <c r="F32" s="1287">
        <f>taxrates!AD24</f>
        <v>0.17342567310092355</v>
      </c>
      <c r="G32" s="1288">
        <f>taxrates!AK24</f>
        <v>0.20203345293885261</v>
      </c>
      <c r="H32" s="1288">
        <f>taxrates!AR24</f>
        <v>0.28362993220285404</v>
      </c>
      <c r="I32" s="1288">
        <f>taxrates!AY24</f>
        <v>0.32596647325381839</v>
      </c>
      <c r="J32" s="1288">
        <f>taxrates!BF24</f>
        <v>0.45171953424361405</v>
      </c>
      <c r="K32" s="1288">
        <f>taxrates!BM24</f>
        <v>0.58723539451669826</v>
      </c>
      <c r="L32" s="1288"/>
      <c r="M32" s="1289"/>
      <c r="N32" s="1286"/>
      <c r="O32" s="1286"/>
      <c r="P32" s="1287"/>
      <c r="Q32" s="1288"/>
      <c r="R32" s="1288"/>
      <c r="S32" s="1288"/>
      <c r="T32" s="1288"/>
      <c r="U32" s="1288"/>
      <c r="V32" s="1288"/>
      <c r="W32" s="1290"/>
    </row>
    <row r="33" spans="1:23">
      <c r="A33" s="1283">
        <v>1936</v>
      </c>
      <c r="B33" s="1284">
        <f>taxrates!B25</f>
        <v>0.15557390443019406</v>
      </c>
      <c r="C33" s="1285">
        <f>taxrates!I25</f>
        <v>0.13312865552493441</v>
      </c>
      <c r="D33" s="1286">
        <v>0.14873640852457576</v>
      </c>
      <c r="E33" s="1286"/>
      <c r="F33" s="1287">
        <f>taxrates!AD25</f>
        <v>0.1853986152411278</v>
      </c>
      <c r="G33" s="1288">
        <f>taxrates!AK25</f>
        <v>0.21615058844861124</v>
      </c>
      <c r="H33" s="1288">
        <f>taxrates!AR25</f>
        <v>0.29272750691917765</v>
      </c>
      <c r="I33" s="1288">
        <f>taxrates!AY25</f>
        <v>0.33305178698631227</v>
      </c>
      <c r="J33" s="1288">
        <f>taxrates!BF25</f>
        <v>0.45481106440603641</v>
      </c>
      <c r="K33" s="1288">
        <f>taxrates!BM25</f>
        <v>0.59125438372784733</v>
      </c>
      <c r="L33" s="1288"/>
      <c r="M33" s="1289"/>
      <c r="N33" s="1286"/>
      <c r="O33" s="1286"/>
      <c r="P33" s="1287"/>
      <c r="Q33" s="1288"/>
      <c r="R33" s="1288"/>
      <c r="S33" s="1288"/>
      <c r="T33" s="1288"/>
      <c r="U33" s="1288"/>
      <c r="V33" s="1288"/>
      <c r="W33" s="1290"/>
    </row>
    <row r="34" spans="1:23">
      <c r="A34" s="1283">
        <v>1937</v>
      </c>
      <c r="B34" s="1284">
        <f>taxrates!B26</f>
        <v>0.16756522890197731</v>
      </c>
      <c r="C34" s="1285">
        <f>taxrates!I26</f>
        <v>0.14705063338276828</v>
      </c>
      <c r="D34" s="1286">
        <v>0.16301091010971225</v>
      </c>
      <c r="E34" s="1286"/>
      <c r="F34" s="1287">
        <f>taxrates!AD26</f>
        <v>0.19581946118570817</v>
      </c>
      <c r="G34" s="1288">
        <f>taxrates!AK26</f>
        <v>0.2257555505919723</v>
      </c>
      <c r="H34" s="1288">
        <f>taxrates!AR26</f>
        <v>0.31758793808770236</v>
      </c>
      <c r="I34" s="1288">
        <f>taxrates!AY26</f>
        <v>0.36575399689106902</v>
      </c>
      <c r="J34" s="1288">
        <f>taxrates!BF26</f>
        <v>0.50519127690370813</v>
      </c>
      <c r="K34" s="1288">
        <f>taxrates!BM26</f>
        <v>0.65674865997482057</v>
      </c>
      <c r="L34" s="1288"/>
      <c r="M34" s="1289"/>
      <c r="N34" s="1286"/>
      <c r="O34" s="1286"/>
      <c r="P34" s="1287"/>
      <c r="Q34" s="1288"/>
      <c r="R34" s="1288"/>
      <c r="S34" s="1288"/>
      <c r="T34" s="1288"/>
      <c r="U34" s="1288"/>
      <c r="V34" s="1288"/>
      <c r="W34" s="1290"/>
    </row>
    <row r="35" spans="1:23">
      <c r="A35" s="1283">
        <v>1938</v>
      </c>
      <c r="B35" s="1284">
        <f>taxrates!B27</f>
        <v>0.17503376272595056</v>
      </c>
      <c r="C35" s="1285">
        <f>taxrates!I27</f>
        <v>0.15945811927145342</v>
      </c>
      <c r="D35" s="1286">
        <v>0.1766496967640257</v>
      </c>
      <c r="E35" s="1286"/>
      <c r="F35" s="1287">
        <f>taxrates!AD27</f>
        <v>0.19871144017586861</v>
      </c>
      <c r="G35" s="1288">
        <f>taxrates!AK27</f>
        <v>0.23085590090822611</v>
      </c>
      <c r="H35" s="1288">
        <f>taxrates!AR27</f>
        <v>0.33476037091936728</v>
      </c>
      <c r="I35" s="1288">
        <f>taxrates!AY27</f>
        <v>0.3921294621312017</v>
      </c>
      <c r="J35" s="1288">
        <f>taxrates!BF27</f>
        <v>0.55968485846318239</v>
      </c>
      <c r="K35" s="1288">
        <f>taxrates!BM27</f>
        <v>0.72759031600213708</v>
      </c>
      <c r="L35" s="1288"/>
      <c r="M35" s="1289"/>
      <c r="N35" s="1286"/>
      <c r="O35" s="1286"/>
      <c r="P35" s="1287"/>
      <c r="Q35" s="1288"/>
      <c r="R35" s="1288"/>
      <c r="S35" s="1288"/>
      <c r="T35" s="1288"/>
      <c r="U35" s="1288"/>
      <c r="V35" s="1288"/>
      <c r="W35" s="1290"/>
    </row>
    <row r="36" spans="1:23">
      <c r="A36" s="1291">
        <v>1939</v>
      </c>
      <c r="B36" s="1292">
        <f>taxrates!B28</f>
        <v>0.16402353940423464</v>
      </c>
      <c r="C36" s="1293">
        <f>taxrates!I28</f>
        <v>0.15681499634559448</v>
      </c>
      <c r="D36" s="1294">
        <v>0.17543536615488395</v>
      </c>
      <c r="E36" s="1294"/>
      <c r="F36" s="1295">
        <f>taxrates!AD28</f>
        <v>0.17570791883481907</v>
      </c>
      <c r="G36" s="1296">
        <f>taxrates!AK28</f>
        <v>0.20109189588046628</v>
      </c>
      <c r="H36" s="1296">
        <f>taxrates!AR28</f>
        <v>0.28008428699092136</v>
      </c>
      <c r="I36" s="1296">
        <f>taxrates!AY28</f>
        <v>0.32249867882058836</v>
      </c>
      <c r="J36" s="1296">
        <f>taxrates!BF28</f>
        <v>0.44931914260773687</v>
      </c>
      <c r="K36" s="1296">
        <f>taxrates!BM28</f>
        <v>0.58411488539005796</v>
      </c>
      <c r="L36" s="1296"/>
      <c r="M36" s="1297"/>
      <c r="N36" s="1294"/>
      <c r="O36" s="1294"/>
      <c r="P36" s="1295"/>
      <c r="Q36" s="1296"/>
      <c r="R36" s="1296"/>
      <c r="S36" s="1296"/>
      <c r="T36" s="1296"/>
      <c r="U36" s="1296"/>
      <c r="V36" s="1296"/>
      <c r="W36" s="1298"/>
    </row>
    <row r="37" spans="1:23">
      <c r="A37" s="1283">
        <v>1940</v>
      </c>
      <c r="B37" s="1284">
        <f>taxrates!B29</f>
        <v>0.17356915782688967</v>
      </c>
      <c r="C37" s="1285">
        <f>taxrates!I29</f>
        <v>0.1561441377154851</v>
      </c>
      <c r="D37" s="1286">
        <v>0.17445895911210491</v>
      </c>
      <c r="E37" s="1286"/>
      <c r="F37" s="1287">
        <f>taxrates!AD29</f>
        <v>0.19389963761075324</v>
      </c>
      <c r="G37" s="1288">
        <f>taxrates!AK29</f>
        <v>0.2225823613928149</v>
      </c>
      <c r="H37" s="1288">
        <f>taxrates!AR29</f>
        <v>0.29884718384828168</v>
      </c>
      <c r="I37" s="1288">
        <f>taxrates!AY29</f>
        <v>0.33670233178688846</v>
      </c>
      <c r="J37" s="1288">
        <f>taxrates!BF29</f>
        <v>0.44225599887647693</v>
      </c>
      <c r="K37" s="1288">
        <f>taxrates!BM29</f>
        <v>0.57493279853942003</v>
      </c>
      <c r="L37" s="1288"/>
      <c r="M37" s="1289"/>
      <c r="N37" s="1286"/>
      <c r="O37" s="1286"/>
      <c r="P37" s="1287"/>
      <c r="Q37" s="1288"/>
      <c r="R37" s="1288"/>
      <c r="S37" s="1288"/>
      <c r="T37" s="1288"/>
      <c r="U37" s="1288"/>
      <c r="V37" s="1288"/>
      <c r="W37" s="1290"/>
    </row>
    <row r="38" spans="1:23">
      <c r="A38" s="1283">
        <v>1941</v>
      </c>
      <c r="B38" s="1284">
        <f>taxrates!B30</f>
        <v>0.19910689937278428</v>
      </c>
      <c r="C38" s="1285">
        <f>taxrates!I30</f>
        <v>0.14815162337775306</v>
      </c>
      <c r="D38" s="1286">
        <v>0.16430644633733157</v>
      </c>
      <c r="E38" s="1286"/>
      <c r="F38" s="1287">
        <f>taxrates!AD30</f>
        <v>0.25618913928218889</v>
      </c>
      <c r="G38" s="1288">
        <f>taxrates!AK30</f>
        <v>0.29711193832097671</v>
      </c>
      <c r="H38" s="1288">
        <f>taxrates!AR30</f>
        <v>0.38029065020928138</v>
      </c>
      <c r="I38" s="1288">
        <f>taxrates!AY30</f>
        <v>0.4189929636874416</v>
      </c>
      <c r="J38" s="1288">
        <f>taxrates!BF30</f>
        <v>0.52456980844133894</v>
      </c>
      <c r="K38" s="1288">
        <f>taxrates!BM30</f>
        <v>0.66476145235844186</v>
      </c>
      <c r="L38" s="1288"/>
      <c r="M38" s="1289"/>
      <c r="N38" s="1286"/>
      <c r="O38" s="1286"/>
      <c r="P38" s="1287"/>
      <c r="Q38" s="1288"/>
      <c r="R38" s="1288"/>
      <c r="S38" s="1288"/>
      <c r="T38" s="1288"/>
      <c r="U38" s="1288"/>
      <c r="V38" s="1288"/>
      <c r="W38" s="1290"/>
    </row>
    <row r="39" spans="1:23">
      <c r="A39" s="1283">
        <v>1942</v>
      </c>
      <c r="B39" s="1284">
        <f>taxrates!B31</f>
        <v>0.20190862491057421</v>
      </c>
      <c r="C39" s="1285">
        <f>taxrates!I31</f>
        <v>0.12473844900384642</v>
      </c>
      <c r="D39" s="1286">
        <v>0.13435815177788266</v>
      </c>
      <c r="E39" s="1286"/>
      <c r="F39" s="1287">
        <f>taxrates!AD31</f>
        <v>0.3064006004921494</v>
      </c>
      <c r="G39" s="1288">
        <f>taxrates!AK31</f>
        <v>0.34699795615616585</v>
      </c>
      <c r="H39" s="1288">
        <f>taxrates!AR31</f>
        <v>0.43134785724531288</v>
      </c>
      <c r="I39" s="1288">
        <f>taxrates!AY31</f>
        <v>0.46290768851864206</v>
      </c>
      <c r="J39" s="1288">
        <f>taxrates!BF31</f>
        <v>0.53670980303040605</v>
      </c>
      <c r="K39" s="1288">
        <f>taxrates!BM31</f>
        <v>0.6161082666449692</v>
      </c>
      <c r="L39" s="1288"/>
      <c r="M39" s="1289"/>
      <c r="N39" s="1286"/>
      <c r="O39" s="1286"/>
      <c r="P39" s="1287"/>
      <c r="Q39" s="1288"/>
      <c r="R39" s="1288"/>
      <c r="S39" s="1288"/>
      <c r="T39" s="1288"/>
      <c r="U39" s="1288"/>
      <c r="V39" s="1288"/>
      <c r="W39" s="1290"/>
    </row>
    <row r="40" spans="1:23">
      <c r="A40" s="1283">
        <v>1943</v>
      </c>
      <c r="B40" s="1284">
        <f>taxrates!B32</f>
        <v>0.25107098979755355</v>
      </c>
      <c r="C40" s="1285">
        <f>taxrates!I32</f>
        <v>0.16525170524524913</v>
      </c>
      <c r="D40" s="1286">
        <v>0.1517676521513224</v>
      </c>
      <c r="E40" s="1286"/>
      <c r="F40" s="1287">
        <f>taxrates!AD32</f>
        <v>0.37987336849877401</v>
      </c>
      <c r="G40" s="1288">
        <f>taxrates!AK32</f>
        <v>0.41920322337237348</v>
      </c>
      <c r="H40" s="1288">
        <f>taxrates!AR32</f>
        <v>0.49685655473229945</v>
      </c>
      <c r="I40" s="1288">
        <f>taxrates!AY32</f>
        <v>0.52463402297859496</v>
      </c>
      <c r="J40" s="1288">
        <f>taxrates!BF32</f>
        <v>0.58908780818441764</v>
      </c>
      <c r="K40" s="1288">
        <f>taxrates!BM32</f>
        <v>0.67736527079693776</v>
      </c>
      <c r="L40" s="1288"/>
      <c r="M40" s="1289"/>
      <c r="N40" s="1286"/>
      <c r="O40" s="1286"/>
      <c r="P40" s="1287"/>
      <c r="Q40" s="1288"/>
      <c r="R40" s="1288"/>
      <c r="S40" s="1288"/>
      <c r="T40" s="1288"/>
      <c r="U40" s="1288"/>
      <c r="V40" s="1288"/>
      <c r="W40" s="1290"/>
    </row>
    <row r="41" spans="1:23">
      <c r="A41" s="1283">
        <v>1944</v>
      </c>
      <c r="B41" s="1284">
        <f>taxrates!B33</f>
        <v>0.24047766952897415</v>
      </c>
      <c r="C41" s="1285">
        <f>taxrates!I33</f>
        <v>0.17115420736833342</v>
      </c>
      <c r="D41" s="1286">
        <v>0.15738258630024346</v>
      </c>
      <c r="E41" s="1286"/>
      <c r="F41" s="1287">
        <f>taxrates!AD33</f>
        <v>0.35325769546727054</v>
      </c>
      <c r="G41" s="1288">
        <f>taxrates!AK33</f>
        <v>0.39768603687379145</v>
      </c>
      <c r="H41" s="1288">
        <f>taxrates!AR33</f>
        <v>0.48160438020307694</v>
      </c>
      <c r="I41" s="1288">
        <f>taxrates!AY33</f>
        <v>0.50822917908049869</v>
      </c>
      <c r="J41" s="1288">
        <f>taxrates!BF33</f>
        <v>0.57087433178348068</v>
      </c>
      <c r="K41" s="1288">
        <f>taxrates!BM33</f>
        <v>0.63249974316882274</v>
      </c>
      <c r="L41" s="1288"/>
      <c r="M41" s="1289"/>
      <c r="N41" s="1286"/>
      <c r="O41" s="1286"/>
      <c r="P41" s="1287"/>
      <c r="Q41" s="1288"/>
      <c r="R41" s="1288"/>
      <c r="S41" s="1288"/>
      <c r="T41" s="1288"/>
      <c r="U41" s="1288"/>
      <c r="V41" s="1288"/>
      <c r="W41" s="1290"/>
    </row>
    <row r="42" spans="1:23">
      <c r="A42" s="1283">
        <v>1945</v>
      </c>
      <c r="B42" s="1284">
        <f>taxrates!B34</f>
        <v>0.24942259838178543</v>
      </c>
      <c r="C42" s="1285">
        <f>taxrates!I34</f>
        <v>0.18623407122242586</v>
      </c>
      <c r="D42" s="1286">
        <v>0.17379734457115045</v>
      </c>
      <c r="E42" s="1286"/>
      <c r="F42" s="1287">
        <f>taxrates!AD34</f>
        <v>0.35627495697868761</v>
      </c>
      <c r="G42" s="1288">
        <f>taxrates!AK34</f>
        <v>0.39805756613365134</v>
      </c>
      <c r="H42" s="1288">
        <f>taxrates!AR34</f>
        <v>0.48698247074455175</v>
      </c>
      <c r="I42" s="1288">
        <f>taxrates!AY34</f>
        <v>0.52018840159723601</v>
      </c>
      <c r="J42" s="1288">
        <f>taxrates!BF34</f>
        <v>0.59786339490925189</v>
      </c>
      <c r="K42" s="1288">
        <f>taxrates!BM34</f>
        <v>0.69624035738723433</v>
      </c>
      <c r="L42" s="1288"/>
      <c r="M42" s="1289"/>
      <c r="N42" s="1286"/>
      <c r="O42" s="1286"/>
      <c r="P42" s="1287"/>
      <c r="Q42" s="1288"/>
      <c r="R42" s="1288"/>
      <c r="S42" s="1288"/>
      <c r="T42" s="1288"/>
      <c r="U42" s="1288"/>
      <c r="V42" s="1288"/>
      <c r="W42" s="1290"/>
    </row>
    <row r="43" spans="1:23">
      <c r="A43" s="1283">
        <v>1946</v>
      </c>
      <c r="B43" s="1284">
        <f>taxrates!B35</f>
        <v>0.24486743779314732</v>
      </c>
      <c r="C43" s="1285">
        <f>taxrates!I35</f>
        <v>0.19379451765245226</v>
      </c>
      <c r="D43" s="1286">
        <v>0.18947930208135288</v>
      </c>
      <c r="E43" s="1286"/>
      <c r="F43" s="1287">
        <f>taxrates!AD35</f>
        <v>0.32583686204251289</v>
      </c>
      <c r="G43" s="1288">
        <f>taxrates!AK35</f>
        <v>0.35970195745995043</v>
      </c>
      <c r="H43" s="1288">
        <f>taxrates!AR35</f>
        <v>0.45563729751103321</v>
      </c>
      <c r="I43" s="1288">
        <f>taxrates!AY35</f>
        <v>0.49765917950583533</v>
      </c>
      <c r="J43" s="1288">
        <f>taxrates!BF35</f>
        <v>0.59309248583311913</v>
      </c>
      <c r="K43" s="1288">
        <f>taxrates!BM35</f>
        <v>0.70058627444015886</v>
      </c>
      <c r="L43" s="1288"/>
      <c r="M43" s="1289"/>
      <c r="N43" s="1286"/>
      <c r="O43" s="1286"/>
      <c r="P43" s="1287"/>
      <c r="Q43" s="1288"/>
      <c r="R43" s="1288"/>
      <c r="S43" s="1288"/>
      <c r="T43" s="1288"/>
      <c r="U43" s="1288"/>
      <c r="V43" s="1288"/>
      <c r="W43" s="1290"/>
    </row>
    <row r="44" spans="1:23">
      <c r="A44" s="1283">
        <v>1947</v>
      </c>
      <c r="B44" s="1284">
        <f>taxrates!B36</f>
        <v>0.25258408269064608</v>
      </c>
      <c r="C44" s="1285">
        <f>taxrates!I36</f>
        <v>0.19584571643403906</v>
      </c>
      <c r="D44" s="1286">
        <v>0.18504942340447059</v>
      </c>
      <c r="E44" s="1286"/>
      <c r="F44" s="1287">
        <f>taxrates!AD36</f>
        <v>0.33805459757252782</v>
      </c>
      <c r="G44" s="1288">
        <f>taxrates!AK36</f>
        <v>0.37294813812814842</v>
      </c>
      <c r="H44" s="1288">
        <f>taxrates!AR36</f>
        <v>0.46294458557528001</v>
      </c>
      <c r="I44" s="1288">
        <f>taxrates!AY36</f>
        <v>0.50039347034663306</v>
      </c>
      <c r="J44" s="1288">
        <f>taxrates!BF36</f>
        <v>0.57744284452322026</v>
      </c>
      <c r="K44" s="1288">
        <f>taxrates!BM36</f>
        <v>0.6488118342325957</v>
      </c>
      <c r="L44" s="1288"/>
      <c r="M44" s="1289"/>
      <c r="N44" s="1286"/>
      <c r="O44" s="1286"/>
      <c r="P44" s="1287"/>
      <c r="Q44" s="1288"/>
      <c r="R44" s="1288"/>
      <c r="S44" s="1288"/>
      <c r="T44" s="1288"/>
      <c r="U44" s="1288"/>
      <c r="V44" s="1288"/>
      <c r="W44" s="1290"/>
    </row>
    <row r="45" spans="1:23">
      <c r="A45" s="1283">
        <v>1948</v>
      </c>
      <c r="B45" s="1284">
        <f>taxrates!B37</f>
        <v>0.23005608479237813</v>
      </c>
      <c r="C45" s="1285">
        <f>taxrates!I37</f>
        <v>0.17540516392536087</v>
      </c>
      <c r="D45" s="1286">
        <v>0.16920008633870562</v>
      </c>
      <c r="E45" s="1286"/>
      <c r="F45" s="1287">
        <f>taxrates!AD37</f>
        <v>0.30790142193198372</v>
      </c>
      <c r="G45" s="1288">
        <f>taxrates!AK37</f>
        <v>0.33914470898877308</v>
      </c>
      <c r="H45" s="1288">
        <f>taxrates!AR37</f>
        <v>0.41834105103798608</v>
      </c>
      <c r="I45" s="1288">
        <f>taxrates!AY37</f>
        <v>0.45115544619658843</v>
      </c>
      <c r="J45" s="1288">
        <f>taxrates!BF37</f>
        <v>0.52515720089195861</v>
      </c>
      <c r="K45" s="1288">
        <f>taxrates!BM37</f>
        <v>0.59248730553703222</v>
      </c>
      <c r="L45" s="1288"/>
      <c r="M45" s="1289"/>
      <c r="N45" s="1286"/>
      <c r="O45" s="1286"/>
      <c r="P45" s="1287"/>
      <c r="Q45" s="1288"/>
      <c r="R45" s="1288"/>
      <c r="S45" s="1288"/>
      <c r="T45" s="1288"/>
      <c r="U45" s="1288"/>
      <c r="V45" s="1288"/>
      <c r="W45" s="1290"/>
    </row>
    <row r="46" spans="1:23">
      <c r="A46" s="1283">
        <v>1949</v>
      </c>
      <c r="B46" s="1284">
        <f>taxrates!B38</f>
        <v>0.22089294152703309</v>
      </c>
      <c r="C46" s="1285">
        <f>taxrates!I38</f>
        <v>0.17571341297316229</v>
      </c>
      <c r="D46" s="1286">
        <v>0.17266352089536682</v>
      </c>
      <c r="E46" s="1286"/>
      <c r="F46" s="1287">
        <f>taxrates!AD38</f>
        <v>0.28466656027762283</v>
      </c>
      <c r="G46" s="1288">
        <f>taxrates!AK38</f>
        <v>0.3137390775193758</v>
      </c>
      <c r="H46" s="1288">
        <f>taxrates!AR38</f>
        <v>0.38459105620134798</v>
      </c>
      <c r="I46" s="1288">
        <f>taxrates!AY38</f>
        <v>0.41261678440996308</v>
      </c>
      <c r="J46" s="1288">
        <f>taxrates!BF38</f>
        <v>0.47703290568361767</v>
      </c>
      <c r="K46" s="1288">
        <f>taxrates!BM38</f>
        <v>0.53599471771564611</v>
      </c>
      <c r="L46" s="1288"/>
      <c r="M46" s="1289"/>
      <c r="N46" s="1286"/>
      <c r="O46" s="1286"/>
      <c r="P46" s="1287"/>
      <c r="Q46" s="1288"/>
      <c r="R46" s="1288"/>
      <c r="S46" s="1288"/>
      <c r="T46" s="1288"/>
      <c r="U46" s="1288"/>
      <c r="V46" s="1288"/>
      <c r="W46" s="1290"/>
    </row>
    <row r="47" spans="1:23">
      <c r="A47" s="1299">
        <v>1950</v>
      </c>
      <c r="B47" s="1300">
        <f>taxrates!B39</f>
        <v>0.24400343571720598</v>
      </c>
      <c r="C47" s="1301">
        <f>taxrates!I39</f>
        <v>0.18136136791460147</v>
      </c>
      <c r="D47" s="1302">
        <v>0.17762601795468977</v>
      </c>
      <c r="E47" s="1302"/>
      <c r="F47" s="1303">
        <f>taxrates!AD39</f>
        <v>0.33297615899444616</v>
      </c>
      <c r="G47" s="1304">
        <f>taxrates!AK39</f>
        <v>0.36898452046823255</v>
      </c>
      <c r="H47" s="1304">
        <f>taxrates!AR39</f>
        <v>0.45473732907561326</v>
      </c>
      <c r="I47" s="1304">
        <f>taxrates!AY39</f>
        <v>0.48704899519986761</v>
      </c>
      <c r="J47" s="1304">
        <f>taxrates!BF39</f>
        <v>0.5644185427523738</v>
      </c>
      <c r="K47" s="1304">
        <f>taxrates!BM39</f>
        <v>0.68450112691033849</v>
      </c>
      <c r="L47" s="1304"/>
      <c r="M47" s="1305"/>
      <c r="N47" s="1302"/>
      <c r="O47" s="1302"/>
      <c r="P47" s="1303"/>
      <c r="Q47" s="1304"/>
      <c r="R47" s="1304"/>
      <c r="S47" s="1304"/>
      <c r="T47" s="1304"/>
      <c r="U47" s="1304"/>
      <c r="V47" s="1304"/>
      <c r="W47" s="1306"/>
    </row>
    <row r="48" spans="1:23">
      <c r="A48" s="1283">
        <v>1951</v>
      </c>
      <c r="B48" s="1284">
        <f>taxrates!B40</f>
        <v>0.26209871406467383</v>
      </c>
      <c r="C48" s="1285">
        <f>taxrates!I40</f>
        <v>0.1926773906384128</v>
      </c>
      <c r="D48" s="1286">
        <v>0.18041862831142708</v>
      </c>
      <c r="E48" s="1286"/>
      <c r="F48" s="1287">
        <f>taxrates!AD40</f>
        <v>0.36428621079576262</v>
      </c>
      <c r="G48" s="1288">
        <f>taxrates!AK40</f>
        <v>0.40314275348733608</v>
      </c>
      <c r="H48" s="1288">
        <f>taxrates!AR40</f>
        <v>0.49143806074864888</v>
      </c>
      <c r="I48" s="1288">
        <f>taxrates!AY40</f>
        <v>0.5252327032796158</v>
      </c>
      <c r="J48" s="1288">
        <f>taxrates!BF40</f>
        <v>0.60356368479476119</v>
      </c>
      <c r="K48" s="1288">
        <f>taxrates!BM40</f>
        <v>0.67260801939697501</v>
      </c>
      <c r="L48" s="1288"/>
      <c r="M48" s="1289"/>
      <c r="N48" s="1286"/>
      <c r="O48" s="1286"/>
      <c r="P48" s="1287"/>
      <c r="Q48" s="1288"/>
      <c r="R48" s="1288"/>
      <c r="S48" s="1288"/>
      <c r="T48" s="1288"/>
      <c r="U48" s="1288"/>
      <c r="V48" s="1288"/>
      <c r="W48" s="1290"/>
    </row>
    <row r="49" spans="1:23">
      <c r="A49" s="1283">
        <v>1952</v>
      </c>
      <c r="B49" s="1284">
        <f>taxrates!B41</f>
        <v>0.26198346600596106</v>
      </c>
      <c r="C49" s="1285">
        <f>taxrates!I41</f>
        <v>0.20229474360769439</v>
      </c>
      <c r="D49" s="1286">
        <v>0.18597589200231177</v>
      </c>
      <c r="E49" s="1286"/>
      <c r="F49" s="1287">
        <f>taxrates!AD41</f>
        <v>0.35165637550035772</v>
      </c>
      <c r="G49" s="1288">
        <f>taxrates!AK41</f>
        <v>0.38570763213608628</v>
      </c>
      <c r="H49" s="1288">
        <f>taxrates!AR41</f>
        <v>0.46583419905994378</v>
      </c>
      <c r="I49" s="1288">
        <f>taxrates!AY41</f>
        <v>0.49504297645030354</v>
      </c>
      <c r="J49" s="1288">
        <f>taxrates!BF41</f>
        <v>0.55227983268418512</v>
      </c>
      <c r="K49" s="1288">
        <f>taxrates!BM41</f>
        <v>0.62777788448864036</v>
      </c>
      <c r="L49" s="1288"/>
      <c r="M49" s="1289"/>
      <c r="N49" s="1286"/>
      <c r="O49" s="1286"/>
      <c r="P49" s="1287"/>
      <c r="Q49" s="1288"/>
      <c r="R49" s="1288"/>
      <c r="S49" s="1288"/>
      <c r="T49" s="1288"/>
      <c r="U49" s="1288"/>
      <c r="V49" s="1288"/>
      <c r="W49" s="1290"/>
    </row>
    <row r="50" spans="1:23">
      <c r="A50" s="1283">
        <v>1953</v>
      </c>
      <c r="B50" s="1284">
        <f>taxrates!B42</f>
        <v>0.26182831349829572</v>
      </c>
      <c r="C50" s="1285">
        <f>taxrates!I42</f>
        <v>0.20284078395034275</v>
      </c>
      <c r="D50" s="1286">
        <v>0.18568674773183866</v>
      </c>
      <c r="E50" s="1286"/>
      <c r="F50" s="1287">
        <f>taxrates!AD42</f>
        <v>0.35236252456442452</v>
      </c>
      <c r="G50" s="1288">
        <f>taxrates!AK42</f>
        <v>0.38824304610371047</v>
      </c>
      <c r="H50" s="1288">
        <f>taxrates!AR42</f>
        <v>0.46824446621486521</v>
      </c>
      <c r="I50" s="1288">
        <f>taxrates!AY42</f>
        <v>0.4963065459700815</v>
      </c>
      <c r="J50" s="1288">
        <f>taxrates!BF42</f>
        <v>0.57150622024555575</v>
      </c>
      <c r="K50" s="1288">
        <f>taxrates!BM42</f>
        <v>0.62797397745559913</v>
      </c>
      <c r="L50" s="1288"/>
      <c r="M50" s="1289"/>
      <c r="N50" s="1286"/>
      <c r="O50" s="1286"/>
      <c r="P50" s="1287"/>
      <c r="Q50" s="1288"/>
      <c r="R50" s="1288"/>
      <c r="S50" s="1288"/>
      <c r="T50" s="1288"/>
      <c r="U50" s="1288"/>
      <c r="V50" s="1288"/>
      <c r="W50" s="1290"/>
    </row>
    <row r="51" spans="1:23">
      <c r="A51" s="1283">
        <v>1954</v>
      </c>
      <c r="B51" s="1284">
        <f>taxrates!B43</f>
        <v>0.24816293046771817</v>
      </c>
      <c r="C51" s="1285">
        <f>taxrates!I43</f>
        <v>0.19533806416630337</v>
      </c>
      <c r="D51" s="1286">
        <v>0.18153805632709619</v>
      </c>
      <c r="E51" s="1286"/>
      <c r="F51" s="1287">
        <f>taxrates!AD43</f>
        <v>0.32881753506166034</v>
      </c>
      <c r="G51" s="1288">
        <f>taxrates!AK43</f>
        <v>0.3628119725573456</v>
      </c>
      <c r="H51" s="1288">
        <f>taxrates!AR43</f>
        <v>0.43726927885210609</v>
      </c>
      <c r="I51" s="1288">
        <f>taxrates!AY43</f>
        <v>0.4655520750552008</v>
      </c>
      <c r="J51" s="1288">
        <f>taxrates!BF43</f>
        <v>0.54343496971291971</v>
      </c>
      <c r="K51" s="1288">
        <f>taxrates!BM43</f>
        <v>0.59579284802929056</v>
      </c>
      <c r="L51" s="1288"/>
      <c r="M51" s="1289"/>
      <c r="N51" s="1286"/>
      <c r="O51" s="1286"/>
      <c r="P51" s="1287"/>
      <c r="Q51" s="1288"/>
      <c r="R51" s="1288"/>
      <c r="S51" s="1288"/>
      <c r="T51" s="1288"/>
      <c r="U51" s="1288"/>
      <c r="V51" s="1288"/>
      <c r="W51" s="1290"/>
    </row>
    <row r="52" spans="1:23">
      <c r="A52" s="1283">
        <v>1955</v>
      </c>
      <c r="B52" s="1284">
        <f>taxrates!B44</f>
        <v>0.25538993807474542</v>
      </c>
      <c r="C52" s="1285">
        <f>taxrates!I44</f>
        <v>0.19951998983403113</v>
      </c>
      <c r="D52" s="1286">
        <v>0.18539443996094662</v>
      </c>
      <c r="E52" s="1286"/>
      <c r="F52" s="1287">
        <f>taxrates!AD44</f>
        <v>0.33826441517415284</v>
      </c>
      <c r="G52" s="1288">
        <f>taxrates!AK44</f>
        <v>0.36848841016387968</v>
      </c>
      <c r="H52" s="1288">
        <f>taxrates!AR44</f>
        <v>0.44177118025336443</v>
      </c>
      <c r="I52" s="1288">
        <f>taxrates!AY44</f>
        <v>0.4696777561428595</v>
      </c>
      <c r="J52" s="1288">
        <f>taxrates!BF44</f>
        <v>0.54331652713213019</v>
      </c>
      <c r="K52" s="1288">
        <f>taxrates!BM44</f>
        <v>0.5752991882781836</v>
      </c>
      <c r="L52" s="1288"/>
      <c r="M52" s="1289"/>
      <c r="N52" s="1286"/>
      <c r="O52" s="1286"/>
      <c r="P52" s="1287"/>
      <c r="Q52" s="1288"/>
      <c r="R52" s="1288"/>
      <c r="S52" s="1288"/>
      <c r="T52" s="1288"/>
      <c r="U52" s="1288"/>
      <c r="V52" s="1288"/>
      <c r="W52" s="1290"/>
    </row>
    <row r="53" spans="1:23">
      <c r="A53" s="1283">
        <v>1956</v>
      </c>
      <c r="B53" s="1284">
        <f>taxrates!B45</f>
        <v>0.2581332371632229</v>
      </c>
      <c r="C53" s="1285">
        <f>taxrates!I45</f>
        <v>0.20471158078552065</v>
      </c>
      <c r="D53" s="1286">
        <v>0.18926016025303635</v>
      </c>
      <c r="E53" s="1286"/>
      <c r="F53" s="1287">
        <f>taxrates!AD45</f>
        <v>0.34009042074643892</v>
      </c>
      <c r="G53" s="1288">
        <f>taxrates!AK45</f>
        <v>0.37093063124656683</v>
      </c>
      <c r="H53" s="1288">
        <f>taxrates!AR45</f>
        <v>0.4515863701506751</v>
      </c>
      <c r="I53" s="1288">
        <f>taxrates!AY45</f>
        <v>0.49587873559371204</v>
      </c>
      <c r="J53" s="1288">
        <f>taxrates!BF45</f>
        <v>0.55441871852007596</v>
      </c>
      <c r="K53" s="1288">
        <f>taxrates!BM45</f>
        <v>0.59132901035335705</v>
      </c>
      <c r="L53" s="1288"/>
      <c r="M53" s="1289"/>
      <c r="N53" s="1286"/>
      <c r="O53" s="1286"/>
      <c r="P53" s="1287"/>
      <c r="Q53" s="1288"/>
      <c r="R53" s="1288"/>
      <c r="S53" s="1288"/>
      <c r="T53" s="1288"/>
      <c r="U53" s="1288"/>
      <c r="V53" s="1288"/>
      <c r="W53" s="1290"/>
    </row>
    <row r="54" spans="1:23">
      <c r="A54" s="1283">
        <v>1957</v>
      </c>
      <c r="B54" s="1284">
        <f>taxrates!B46</f>
        <v>0.25911997171064582</v>
      </c>
      <c r="C54" s="1285">
        <f>taxrates!I46</f>
        <v>0.20930264638726528</v>
      </c>
      <c r="D54" s="1286">
        <v>0.19356579749308492</v>
      </c>
      <c r="E54" s="1286"/>
      <c r="F54" s="1287">
        <f>taxrates!AD46</f>
        <v>0.33501761017829418</v>
      </c>
      <c r="G54" s="1288">
        <f>taxrates!AK46</f>
        <v>0.36461479969254046</v>
      </c>
      <c r="H54" s="1288">
        <f>taxrates!AR46</f>
        <v>0.43892226481976054</v>
      </c>
      <c r="I54" s="1288">
        <f>taxrates!AY46</f>
        <v>0.48035400336819256</v>
      </c>
      <c r="J54" s="1288">
        <f>taxrates!BF46</f>
        <v>0.54004009229467331</v>
      </c>
      <c r="K54" s="1288">
        <f>taxrates!BM46</f>
        <v>0.58200635723595917</v>
      </c>
      <c r="L54" s="1288"/>
      <c r="M54" s="1289"/>
      <c r="N54" s="1286"/>
      <c r="O54" s="1286"/>
      <c r="P54" s="1287"/>
      <c r="Q54" s="1288"/>
      <c r="R54" s="1288"/>
      <c r="S54" s="1288"/>
      <c r="T54" s="1288"/>
      <c r="U54" s="1288"/>
      <c r="V54" s="1288"/>
      <c r="W54" s="1290"/>
    </row>
    <row r="55" spans="1:23">
      <c r="A55" s="1283">
        <v>1958</v>
      </c>
      <c r="B55" s="1284">
        <f>taxrates!B47</f>
        <v>0.25292330947152269</v>
      </c>
      <c r="C55" s="1285">
        <f>taxrates!I47</f>
        <v>0.20772537404457489</v>
      </c>
      <c r="D55" s="1286">
        <v>0.19238786704259669</v>
      </c>
      <c r="E55" s="1286"/>
      <c r="F55" s="1287">
        <f>taxrates!AD47</f>
        <v>0.32165462526688637</v>
      </c>
      <c r="G55" s="1288">
        <f>taxrates!AK47</f>
        <v>0.35136337665865131</v>
      </c>
      <c r="H55" s="1288">
        <f>taxrates!AR47</f>
        <v>0.42942136151408039</v>
      </c>
      <c r="I55" s="1288">
        <f>taxrates!AY47</f>
        <v>0.47476725090935612</v>
      </c>
      <c r="J55" s="1288">
        <f>taxrates!BF47</f>
        <v>0.53838114381416458</v>
      </c>
      <c r="K55" s="1288">
        <f>taxrates!BM47</f>
        <v>0.58076931573367441</v>
      </c>
      <c r="L55" s="1288"/>
      <c r="M55" s="1289"/>
      <c r="N55" s="1286"/>
      <c r="O55" s="1286"/>
      <c r="P55" s="1287"/>
      <c r="Q55" s="1288"/>
      <c r="R55" s="1288"/>
      <c r="S55" s="1288"/>
      <c r="T55" s="1288"/>
      <c r="U55" s="1288"/>
      <c r="V55" s="1288"/>
      <c r="W55" s="1290"/>
    </row>
    <row r="56" spans="1:23">
      <c r="A56" s="1283">
        <v>1959</v>
      </c>
      <c r="B56" s="1284">
        <f>taxrates!B48</f>
        <v>0.26436110154455134</v>
      </c>
      <c r="C56" s="1285">
        <f>taxrates!I48</f>
        <v>0.21722379674779235</v>
      </c>
      <c r="D56" s="1286">
        <v>0.20171334276100394</v>
      </c>
      <c r="E56" s="1286"/>
      <c r="F56" s="1287">
        <f>taxrates!AD48</f>
        <v>0.33432153237024542</v>
      </c>
      <c r="G56" s="1288">
        <f>taxrates!AK48</f>
        <v>0.36288980707081597</v>
      </c>
      <c r="H56" s="1288">
        <f>taxrates!AR48</f>
        <v>0.4331579368760769</v>
      </c>
      <c r="I56" s="1288">
        <f>taxrates!AY48</f>
        <v>0.46714472549373731</v>
      </c>
      <c r="J56" s="1288">
        <f>taxrates!BF48</f>
        <v>0.52274245141275744</v>
      </c>
      <c r="K56" s="1288">
        <f>taxrates!BM48</f>
        <v>0.55852735208855875</v>
      </c>
      <c r="L56" s="1288"/>
      <c r="M56" s="1289"/>
      <c r="N56" s="1286"/>
      <c r="O56" s="1286"/>
      <c r="P56" s="1287"/>
      <c r="Q56" s="1288"/>
      <c r="R56" s="1288"/>
      <c r="S56" s="1288"/>
      <c r="T56" s="1288"/>
      <c r="U56" s="1288"/>
      <c r="V56" s="1288"/>
      <c r="W56" s="1290"/>
    </row>
    <row r="57" spans="1:23">
      <c r="A57" s="1299">
        <v>1960</v>
      </c>
      <c r="B57" s="1300">
        <f>taxrates!B49</f>
        <v>0.27251523288884055</v>
      </c>
      <c r="C57" s="1301">
        <f>taxrates!I49</f>
        <v>0.22753077143904785</v>
      </c>
      <c r="D57" s="1302">
        <v>0.21094315265628275</v>
      </c>
      <c r="E57" s="1302"/>
      <c r="F57" s="1303">
        <f>taxrates!AD49</f>
        <v>0.33972459738950211</v>
      </c>
      <c r="G57" s="1304">
        <f>taxrates!AK49</f>
        <v>0.36791138954814273</v>
      </c>
      <c r="H57" s="1304">
        <f>taxrates!AR49</f>
        <v>0.43933619770444254</v>
      </c>
      <c r="I57" s="1304">
        <f>taxrates!AY49</f>
        <v>0.47849023040172634</v>
      </c>
      <c r="J57" s="1304">
        <f>taxrates!BF49</f>
        <v>0.53268767261847605</v>
      </c>
      <c r="K57" s="1304">
        <f>taxrates!BM49</f>
        <v>0.56254300133836743</v>
      </c>
      <c r="L57" s="1304"/>
      <c r="M57" s="1305"/>
      <c r="N57" s="1302"/>
      <c r="O57" s="1302"/>
      <c r="P57" s="1303"/>
      <c r="Q57" s="1304"/>
      <c r="R57" s="1304"/>
      <c r="S57" s="1304"/>
      <c r="T57" s="1304"/>
      <c r="U57" s="1304"/>
      <c r="V57" s="1304"/>
      <c r="W57" s="1306"/>
    </row>
    <row r="58" spans="1:23">
      <c r="A58" s="1283">
        <v>1961</v>
      </c>
      <c r="B58" s="1284">
        <f>taxrates!B50</f>
        <v>0.27066420180671275</v>
      </c>
      <c r="C58" s="1285">
        <f>taxrates!I50</f>
        <v>0.22723522764974952</v>
      </c>
      <c r="D58" s="1307">
        <v>0.21136082023209968</v>
      </c>
      <c r="E58" s="1286"/>
      <c r="F58" s="1287">
        <f>taxrates!AD50</f>
        <v>0.33543597653944734</v>
      </c>
      <c r="G58" s="1288">
        <f>taxrates!AK50</f>
        <v>0.3648946778939518</v>
      </c>
      <c r="H58" s="1288">
        <f>taxrates!AR50</f>
        <v>0.44412699126830846</v>
      </c>
      <c r="I58" s="1288">
        <f>taxrates!AY50</f>
        <v>0.48484262252873683</v>
      </c>
      <c r="J58" s="1288">
        <f>taxrates!BF50</f>
        <v>0.53814988412869225</v>
      </c>
      <c r="K58" s="1288">
        <f>taxrates!BM50</f>
        <v>0.56404483105940639</v>
      </c>
      <c r="L58" s="1288"/>
      <c r="M58" s="1289"/>
      <c r="N58" s="1307"/>
      <c r="O58" s="1286"/>
      <c r="P58" s="1287"/>
      <c r="Q58" s="1288"/>
      <c r="R58" s="1288"/>
      <c r="S58" s="1288"/>
      <c r="T58" s="1288"/>
      <c r="U58" s="1288"/>
      <c r="V58" s="1288"/>
      <c r="W58" s="1290"/>
    </row>
    <row r="59" spans="1:23">
      <c r="A59" s="1283">
        <v>1962</v>
      </c>
      <c r="B59" s="1308">
        <f>taxrates!B51</f>
        <v>0.27184215188026428</v>
      </c>
      <c r="C59" s="1309">
        <f>taxrates!I51</f>
        <v>0.23735123872756958</v>
      </c>
      <c r="D59" s="1307">
        <f>taxrates!P51</f>
        <v>0.21131066977977753</v>
      </c>
      <c r="E59" s="1307">
        <f>taxrates!W51</f>
        <v>0.24920579791069031</v>
      </c>
      <c r="F59" s="1310">
        <f>taxrates!AD51</f>
        <v>0.33256566524505615</v>
      </c>
      <c r="G59" s="1307">
        <f>taxrates!AK51</f>
        <v>0.3579210638999939</v>
      </c>
      <c r="H59" s="1307">
        <f>taxrates!AR51</f>
        <v>0.42873850464820862</v>
      </c>
      <c r="I59" s="1307">
        <f>taxrates!AY51</f>
        <v>0.45951631665229797</v>
      </c>
      <c r="J59" s="1307">
        <f>taxrates!BF51</f>
        <v>0.5084080696105957</v>
      </c>
      <c r="K59" s="1307">
        <f>taxrates!BM51</f>
        <v>0.53290355205535889</v>
      </c>
      <c r="L59" s="1307">
        <f>taxrates!BT51</f>
        <v>0.54245710372924805</v>
      </c>
      <c r="M59" s="1311">
        <v>0.54383683204650879</v>
      </c>
      <c r="N59" s="1307">
        <v>0.23629249632358551</v>
      </c>
      <c r="O59" s="1307">
        <v>0.24144443869590759</v>
      </c>
      <c r="P59" s="1310">
        <v>0.33839437365531921</v>
      </c>
      <c r="Q59" s="1307">
        <v>0.36569401621818542</v>
      </c>
      <c r="R59" s="1307">
        <v>0.43541112542152405</v>
      </c>
      <c r="S59" s="1307">
        <v>0.46492278575897217</v>
      </c>
      <c r="T59" s="1307">
        <v>0.50987160205841064</v>
      </c>
      <c r="U59" s="1307">
        <v>0.53227680921554565</v>
      </c>
      <c r="V59" s="1307">
        <v>0.54130208492279053</v>
      </c>
      <c r="W59" s="1312">
        <v>0.54338687658309937</v>
      </c>
    </row>
    <row r="60" spans="1:23">
      <c r="A60" s="1283">
        <v>1963</v>
      </c>
      <c r="B60" s="1308">
        <f>taxrates!B52</f>
        <v>0.27691445106334811</v>
      </c>
      <c r="C60" s="1309">
        <f>taxrates!I52</f>
        <v>0.23404514789581299</v>
      </c>
      <c r="D60" s="1307">
        <f>taxrates!P52</f>
        <v>0.21407978236675262</v>
      </c>
      <c r="E60" s="1307">
        <f>taxrates!W52</f>
        <v>0.2429945096373558</v>
      </c>
      <c r="F60" s="1310">
        <f>taxrates!AD52</f>
        <v>0.32529722154140472</v>
      </c>
      <c r="G60" s="1307">
        <f>taxrates!AK52</f>
        <v>0.35067668557167053</v>
      </c>
      <c r="H60" s="1307">
        <f>taxrates!AR52</f>
        <v>0.42066358029842377</v>
      </c>
      <c r="I60" s="1307">
        <f>taxrates!AY52</f>
        <v>0.45099899172782898</v>
      </c>
      <c r="J60" s="1307">
        <f>taxrates!BF52</f>
        <v>0.49819870293140411</v>
      </c>
      <c r="K60" s="1307">
        <f>taxrates!BM52</f>
        <v>0.52028965950012207</v>
      </c>
      <c r="L60" s="1307">
        <f>taxrates!BT52</f>
        <v>0.52867686748504639</v>
      </c>
      <c r="M60" s="1311">
        <f t="shared" ref="M60:W60" si="0">(M59+M61)/2</f>
        <v>0.53032746911048889</v>
      </c>
      <c r="N60" s="1307">
        <f t="shared" si="0"/>
        <v>0.2341281846165657</v>
      </c>
      <c r="O60" s="1307">
        <f t="shared" si="0"/>
        <v>0.23742212355136871</v>
      </c>
      <c r="P60" s="1310">
        <f t="shared" si="0"/>
        <v>0.3302323967218399</v>
      </c>
      <c r="Q60" s="1307">
        <f t="shared" si="0"/>
        <v>0.35713595151901245</v>
      </c>
      <c r="R60" s="1307">
        <f t="shared" si="0"/>
        <v>0.42784437537193298</v>
      </c>
      <c r="S60" s="1307">
        <f t="shared" si="0"/>
        <v>0.45672401785850525</v>
      </c>
      <c r="T60" s="1307">
        <f t="shared" si="0"/>
        <v>0.50011330842971802</v>
      </c>
      <c r="U60" s="1307">
        <f t="shared" si="0"/>
        <v>0.5217454731464386</v>
      </c>
      <c r="V60" s="1307">
        <f t="shared" si="0"/>
        <v>0.52798759937286377</v>
      </c>
      <c r="W60" s="1312">
        <f t="shared" si="0"/>
        <v>0.53014197945594788</v>
      </c>
    </row>
    <row r="61" spans="1:23">
      <c r="A61" s="1283">
        <v>1964</v>
      </c>
      <c r="B61" s="1308">
        <f>taxrates!B53</f>
        <v>0.26320260763168335</v>
      </c>
      <c r="C61" s="1309">
        <f>taxrates!I53</f>
        <v>0.2307390570640564</v>
      </c>
      <c r="D61" s="1307">
        <f>taxrates!P53</f>
        <v>0.21684889495372772</v>
      </c>
      <c r="E61" s="1307">
        <f>taxrates!W53</f>
        <v>0.2367832213640213</v>
      </c>
      <c r="F61" s="1310">
        <f>taxrates!AD53</f>
        <v>0.3180287778377533</v>
      </c>
      <c r="G61" s="1307">
        <f>taxrates!AK53</f>
        <v>0.34343230724334717</v>
      </c>
      <c r="H61" s="1307">
        <f>taxrates!AR53</f>
        <v>0.41258865594863892</v>
      </c>
      <c r="I61" s="1307">
        <f>taxrates!AY53</f>
        <v>0.44248166680335999</v>
      </c>
      <c r="J61" s="1307">
        <f>taxrates!BF53</f>
        <v>0.48798933625221252</v>
      </c>
      <c r="K61" s="1307">
        <f>taxrates!BM53</f>
        <v>0.50767576694488525</v>
      </c>
      <c r="L61" s="1307">
        <f>taxrates!BT53</f>
        <v>0.51489663124084473</v>
      </c>
      <c r="M61" s="1311">
        <v>0.51681810617446899</v>
      </c>
      <c r="N61" s="1307">
        <v>0.2319638729095459</v>
      </c>
      <c r="O61" s="1307">
        <v>0.23339980840682983</v>
      </c>
      <c r="P61" s="1310">
        <v>0.3220704197883606</v>
      </c>
      <c r="Q61" s="1307">
        <v>0.34857788681983948</v>
      </c>
      <c r="R61" s="1307">
        <v>0.42027762532234192</v>
      </c>
      <c r="S61" s="1307">
        <v>0.44852524995803833</v>
      </c>
      <c r="T61" s="1307">
        <v>0.49035501480102539</v>
      </c>
      <c r="U61" s="1307">
        <v>0.51121413707733154</v>
      </c>
      <c r="V61" s="1307">
        <v>0.51467311382293701</v>
      </c>
      <c r="W61" s="1312">
        <v>0.51689708232879639</v>
      </c>
    </row>
    <row r="62" spans="1:23">
      <c r="A62" s="1283">
        <v>1965</v>
      </c>
      <c r="B62" s="1308">
        <f>taxrates!B54</f>
        <v>0.26251151692513652</v>
      </c>
      <c r="C62" s="1309">
        <f>taxrates!I54</f>
        <v>0.23466906696557999</v>
      </c>
      <c r="D62" s="1307">
        <f>taxrates!P54</f>
        <v>0.22069226950407028</v>
      </c>
      <c r="E62" s="1307">
        <f>taxrates!W54</f>
        <v>0.2408992201089859</v>
      </c>
      <c r="F62" s="1310">
        <f>taxrates!AD54</f>
        <v>0.32056666910648346</v>
      </c>
      <c r="G62" s="1307">
        <f>taxrates!AK54</f>
        <v>0.34619754552841187</v>
      </c>
      <c r="H62" s="1307">
        <f>taxrates!AR54</f>
        <v>0.41546766459941864</v>
      </c>
      <c r="I62" s="1307">
        <f>taxrates!AY54</f>
        <v>0.4449581503868103</v>
      </c>
      <c r="J62" s="1307">
        <f>taxrates!BF54</f>
        <v>0.48933599889278412</v>
      </c>
      <c r="K62" s="1307">
        <f>taxrates!BM54</f>
        <v>0.50868889689445496</v>
      </c>
      <c r="L62" s="1307">
        <f>taxrates!BT54</f>
        <v>0.51620787382125854</v>
      </c>
      <c r="M62" s="1311">
        <f t="shared" ref="M62:W62" si="1">(M61+M63)/2</f>
        <v>0.51910257339477539</v>
      </c>
      <c r="N62" s="1307">
        <f t="shared" si="1"/>
        <v>0.23717359453439713</v>
      </c>
      <c r="O62" s="1307">
        <f t="shared" si="1"/>
        <v>0.23741725087165833</v>
      </c>
      <c r="P62" s="1310">
        <f t="shared" si="1"/>
        <v>0.32357694208621979</v>
      </c>
      <c r="Q62" s="1307">
        <f t="shared" si="1"/>
        <v>0.35083363950252533</v>
      </c>
      <c r="R62" s="1307">
        <f t="shared" si="1"/>
        <v>0.42253570258617401</v>
      </c>
      <c r="S62" s="1307">
        <f t="shared" si="1"/>
        <v>0.45057949423789978</v>
      </c>
      <c r="T62" s="1307">
        <f t="shared" si="1"/>
        <v>0.49141688644886017</v>
      </c>
      <c r="U62" s="1307">
        <f t="shared" si="1"/>
        <v>0.51052701473236084</v>
      </c>
      <c r="V62" s="1307">
        <f t="shared" si="1"/>
        <v>0.51586556434631348</v>
      </c>
      <c r="W62" s="1312">
        <f t="shared" si="1"/>
        <v>0.51909336447715759</v>
      </c>
    </row>
    <row r="63" spans="1:23">
      <c r="A63" s="1283">
        <v>1966</v>
      </c>
      <c r="B63" s="1308">
        <f>taxrates!B55</f>
        <v>0.26949194073677063</v>
      </c>
      <c r="C63" s="1309">
        <f>taxrates!I55</f>
        <v>0.23859907686710358</v>
      </c>
      <c r="D63" s="1307">
        <f>taxrates!P55</f>
        <v>0.22453564405441284</v>
      </c>
      <c r="E63" s="1307">
        <f>taxrates!W55</f>
        <v>0.2450152188539505</v>
      </c>
      <c r="F63" s="1310">
        <f>taxrates!AD55</f>
        <v>0.32310456037521362</v>
      </c>
      <c r="G63" s="1307">
        <f>taxrates!AK55</f>
        <v>0.34896278381347656</v>
      </c>
      <c r="H63" s="1307">
        <f>taxrates!AR55</f>
        <v>0.41834667325019836</v>
      </c>
      <c r="I63" s="1307">
        <f>taxrates!AY55</f>
        <v>0.44743463397026062</v>
      </c>
      <c r="J63" s="1307">
        <f>taxrates!BF55</f>
        <v>0.49068266153335571</v>
      </c>
      <c r="K63" s="1307">
        <f>taxrates!BM55</f>
        <v>0.50970202684402466</v>
      </c>
      <c r="L63" s="1307">
        <f>taxrates!BT55</f>
        <v>0.51751911640167236</v>
      </c>
      <c r="M63" s="1311">
        <v>0.52138704061508179</v>
      </c>
      <c r="N63" s="1307">
        <v>0.24238331615924835</v>
      </c>
      <c r="O63" s="1307">
        <v>0.24143469333648682</v>
      </c>
      <c r="P63" s="1310">
        <v>0.32508346438407898</v>
      </c>
      <c r="Q63" s="1307">
        <v>0.35308939218521118</v>
      </c>
      <c r="R63" s="1307">
        <v>0.4247937798500061</v>
      </c>
      <c r="S63" s="1307">
        <v>0.45263373851776123</v>
      </c>
      <c r="T63" s="1307">
        <v>0.49247875809669495</v>
      </c>
      <c r="U63" s="1307">
        <v>0.50983989238739014</v>
      </c>
      <c r="V63" s="1307">
        <v>0.51705801486968994</v>
      </c>
      <c r="W63" s="1312">
        <v>0.5212896466255188</v>
      </c>
    </row>
    <row r="64" spans="1:23">
      <c r="A64" s="1283">
        <v>1967</v>
      </c>
      <c r="B64" s="1308">
        <f>taxrates!B56</f>
        <v>0.27328106760978699</v>
      </c>
      <c r="C64" s="1309">
        <f>taxrates!I56</f>
        <v>0.24070712924003601</v>
      </c>
      <c r="D64" s="1307">
        <f>taxrates!P56</f>
        <v>0.22208631038665771</v>
      </c>
      <c r="E64" s="1307">
        <f>taxrates!W56</f>
        <v>0.2498004287481308</v>
      </c>
      <c r="F64" s="1310">
        <f>taxrates!AD56</f>
        <v>0.33255082368850708</v>
      </c>
      <c r="G64" s="1307">
        <f>taxrates!AK56</f>
        <v>0.35964220762252808</v>
      </c>
      <c r="H64" s="1307">
        <f>taxrates!AR56</f>
        <v>0.43028634786605835</v>
      </c>
      <c r="I64" s="1307">
        <f>taxrates!AY56</f>
        <v>0.45959046483039856</v>
      </c>
      <c r="J64" s="1307">
        <f>taxrates!BF56</f>
        <v>0.50873303413391113</v>
      </c>
      <c r="K64" s="1307">
        <f>taxrates!BM56</f>
        <v>0.52830922603607178</v>
      </c>
      <c r="L64" s="1307">
        <f>taxrates!BT56</f>
        <v>0.52166283130645752</v>
      </c>
      <c r="M64" s="1311">
        <v>0.51725178956985474</v>
      </c>
      <c r="N64" s="1307">
        <v>0.23931296169757843</v>
      </c>
      <c r="O64" s="1307">
        <v>0.24676044285297394</v>
      </c>
      <c r="P64" s="1310">
        <v>0.33613565564155579</v>
      </c>
      <c r="Q64" s="1307">
        <v>0.3650071918964386</v>
      </c>
      <c r="R64" s="1307">
        <v>0.43756502866744995</v>
      </c>
      <c r="S64" s="1307">
        <v>0.4663049578666687</v>
      </c>
      <c r="T64" s="1307">
        <v>0.51080650091171265</v>
      </c>
      <c r="U64" s="1307">
        <v>0.52779537439346313</v>
      </c>
      <c r="V64" s="1307">
        <v>0.52079194784164429</v>
      </c>
      <c r="W64" s="1312">
        <v>0.51662373542785645</v>
      </c>
    </row>
    <row r="65" spans="1:23">
      <c r="A65" s="1283">
        <v>1968</v>
      </c>
      <c r="B65" s="1308">
        <f>taxrates!B57</f>
        <v>0.28870350122451782</v>
      </c>
      <c r="C65" s="1309">
        <f>taxrates!I57</f>
        <v>0.25304961204528809</v>
      </c>
      <c r="D65" s="1307">
        <f>taxrates!P57</f>
        <v>0.23103243112564087</v>
      </c>
      <c r="E65" s="1307">
        <f>taxrates!W57</f>
        <v>0.26369890570640564</v>
      </c>
      <c r="F65" s="1310">
        <f>taxrates!AD57</f>
        <v>0.35312512516975403</v>
      </c>
      <c r="G65" s="1307">
        <f>taxrates!AK57</f>
        <v>0.38129270076751709</v>
      </c>
      <c r="H65" s="1307">
        <f>taxrates!AR57</f>
        <v>0.45397007465362549</v>
      </c>
      <c r="I65" s="1307">
        <f>taxrates!AY57</f>
        <v>0.48458337783813477</v>
      </c>
      <c r="J65" s="1307">
        <f>taxrates!BF57</f>
        <v>0.52999353408813477</v>
      </c>
      <c r="K65" s="1307">
        <f>taxrates!BM57</f>
        <v>0.54776322841644287</v>
      </c>
      <c r="L65" s="1307">
        <f>taxrates!BT57</f>
        <v>0.54229098558425903</v>
      </c>
      <c r="M65" s="1311">
        <v>0.53450965881347656</v>
      </c>
      <c r="N65" s="1307">
        <v>0.25115102529525757</v>
      </c>
      <c r="O65" s="1307">
        <v>0.26038160920143127</v>
      </c>
      <c r="P65" s="1310">
        <v>0.35659253597259521</v>
      </c>
      <c r="Q65" s="1307">
        <v>0.38860079646110535</v>
      </c>
      <c r="R65" s="1307">
        <v>0.46314886212348938</v>
      </c>
      <c r="S65" s="1307">
        <v>0.49231746792793274</v>
      </c>
      <c r="T65" s="1307">
        <v>0.53490227460861206</v>
      </c>
      <c r="U65" s="1307">
        <v>0.54798030853271484</v>
      </c>
      <c r="V65" s="1307">
        <v>0.54098737239837646</v>
      </c>
      <c r="W65" s="1312">
        <v>0.53538906574249268</v>
      </c>
    </row>
    <row r="66" spans="1:23">
      <c r="A66" s="1291">
        <v>1969</v>
      </c>
      <c r="B66" s="1313">
        <f>taxrates!B58</f>
        <v>0.30067718029022217</v>
      </c>
      <c r="C66" s="1314">
        <f>taxrates!I58</f>
        <v>0.26887762546539307</v>
      </c>
      <c r="D66" s="1315">
        <f>taxrates!P58</f>
        <v>0.24653291702270508</v>
      </c>
      <c r="E66" s="1315">
        <f>taxrates!W58</f>
        <v>0.27982199192047119</v>
      </c>
      <c r="F66" s="1316">
        <f>taxrates!AD58</f>
        <v>0.36188745498657227</v>
      </c>
      <c r="G66" s="1315">
        <f>taxrates!AK58</f>
        <v>0.39045125246047974</v>
      </c>
      <c r="H66" s="1315">
        <f>taxrates!AR58</f>
        <v>0.46574392914772034</v>
      </c>
      <c r="I66" s="1315">
        <f>taxrates!AY58</f>
        <v>0.49619197845458984</v>
      </c>
      <c r="J66" s="1315">
        <f>taxrates!BF58</f>
        <v>0.54518955945968628</v>
      </c>
      <c r="K66" s="1315">
        <f>taxrates!BM58</f>
        <v>0.56198054552078247</v>
      </c>
      <c r="L66" s="1315">
        <f>taxrates!BT58</f>
        <v>0.5543975830078125</v>
      </c>
      <c r="M66" s="1317">
        <v>0.54499983787536621</v>
      </c>
      <c r="N66" s="1315">
        <v>0.27036413550376892</v>
      </c>
      <c r="O66" s="1315">
        <v>0.27423828840255737</v>
      </c>
      <c r="P66" s="1316">
        <v>0.36447873711585999</v>
      </c>
      <c r="Q66" s="1315">
        <v>0.39715272188186646</v>
      </c>
      <c r="R66" s="1315">
        <v>0.47513687610626221</v>
      </c>
      <c r="S66" s="1315">
        <v>0.50616514682769775</v>
      </c>
      <c r="T66" s="1315">
        <v>0.54849743843078613</v>
      </c>
      <c r="U66" s="1315">
        <v>0.56222826242446899</v>
      </c>
      <c r="V66" s="1315">
        <v>0.55276548862457275</v>
      </c>
      <c r="W66" s="1318">
        <v>0.5501638650894165</v>
      </c>
    </row>
    <row r="67" spans="1:23">
      <c r="A67" s="1299">
        <v>1970</v>
      </c>
      <c r="B67" s="1319">
        <f>taxrates!B59</f>
        <v>0.28921055793762207</v>
      </c>
      <c r="C67" s="1320">
        <f>taxrates!I59</f>
        <v>0.26319283246994019</v>
      </c>
      <c r="D67" s="1321">
        <f>taxrates!P59</f>
        <v>0.24134410917758942</v>
      </c>
      <c r="E67" s="1321">
        <f>taxrates!W59</f>
        <v>0.27367064356803894</v>
      </c>
      <c r="F67" s="1322">
        <f>taxrates!AD59</f>
        <v>0.34015640616416931</v>
      </c>
      <c r="G67" s="1321">
        <f>taxrates!AK59</f>
        <v>0.36317130923271179</v>
      </c>
      <c r="H67" s="1321">
        <f>taxrates!AR59</f>
        <v>0.43010395765304565</v>
      </c>
      <c r="I67" s="1321">
        <f>taxrates!AY59</f>
        <v>0.45845669507980347</v>
      </c>
      <c r="J67" s="1321">
        <f>taxrates!BF59</f>
        <v>0.51038902997970581</v>
      </c>
      <c r="K67" s="1321">
        <f>taxrates!BM59</f>
        <v>0.53573274612426758</v>
      </c>
      <c r="L67" s="1321">
        <f>taxrates!BT59</f>
        <v>0.53348308801651001</v>
      </c>
      <c r="M67" s="1323">
        <v>0.52697378396987915</v>
      </c>
      <c r="N67" s="1321">
        <v>0.26281839609146118</v>
      </c>
      <c r="O67" s="1321">
        <v>0.27100992202758789</v>
      </c>
      <c r="P67" s="1322">
        <v>0.33920747041702271</v>
      </c>
      <c r="Q67" s="1321">
        <v>0.36631155014038086</v>
      </c>
      <c r="R67" s="1321">
        <v>0.44086679816246033</v>
      </c>
      <c r="S67" s="1321">
        <v>0.4690214991569519</v>
      </c>
      <c r="T67" s="1321">
        <v>0.51601344347000122</v>
      </c>
      <c r="U67" s="1321">
        <v>0.53672009706497192</v>
      </c>
      <c r="V67" s="1321">
        <v>0.53285104036331177</v>
      </c>
      <c r="W67" s="1324">
        <v>0.52586394548416138</v>
      </c>
    </row>
    <row r="68" spans="1:23">
      <c r="A68" s="1283">
        <v>1971</v>
      </c>
      <c r="B68" s="1308">
        <f>taxrates!B60</f>
        <v>0.28391468524932861</v>
      </c>
      <c r="C68" s="1309">
        <f>taxrates!I60</f>
        <v>0.2584834098815918</v>
      </c>
      <c r="D68" s="1307">
        <f>taxrates!P60</f>
        <v>0.23473928868770599</v>
      </c>
      <c r="E68" s="1307">
        <f>taxrates!W60</f>
        <v>0.26950228214263916</v>
      </c>
      <c r="F68" s="1310">
        <f>taxrates!AD60</f>
        <v>0.33247402310371399</v>
      </c>
      <c r="G68" s="1307">
        <f>taxrates!AK60</f>
        <v>0.35572779178619385</v>
      </c>
      <c r="H68" s="1307">
        <f>taxrates!AR60</f>
        <v>0.42032250761985779</v>
      </c>
      <c r="I68" s="1307">
        <f>taxrates!AY60</f>
        <v>0.44820117950439453</v>
      </c>
      <c r="J68" s="1307">
        <f>taxrates!BF60</f>
        <v>0.49913701415061951</v>
      </c>
      <c r="K68" s="1307">
        <f>taxrates!BM60</f>
        <v>0.53036129474639893</v>
      </c>
      <c r="L68" s="1307">
        <f>taxrates!BT60</f>
        <v>0.52868688106536865</v>
      </c>
      <c r="M68" s="1311">
        <v>0.51834487915039063</v>
      </c>
      <c r="N68" s="1307">
        <v>0.25509366393089294</v>
      </c>
      <c r="O68" s="1307">
        <v>0.26666849851608276</v>
      </c>
      <c r="P68" s="1310">
        <v>0.3327518105506897</v>
      </c>
      <c r="Q68" s="1307">
        <v>0.35915768146514893</v>
      </c>
      <c r="R68" s="1307">
        <v>0.43200597167015076</v>
      </c>
      <c r="S68" s="1307">
        <v>0.46087914705276489</v>
      </c>
      <c r="T68" s="1307">
        <v>0.50663095712661743</v>
      </c>
      <c r="U68" s="1307">
        <v>0.53100109100341797</v>
      </c>
      <c r="V68" s="1307">
        <v>0.52691918611526489</v>
      </c>
      <c r="W68" s="1312">
        <v>0.51463019847869873</v>
      </c>
    </row>
    <row r="69" spans="1:23">
      <c r="A69" s="1283">
        <v>1972</v>
      </c>
      <c r="B69" s="1308">
        <f>taxrates!B61</f>
        <v>0.29408523440361023</v>
      </c>
      <c r="C69" s="1309">
        <f>taxrates!I61</f>
        <v>0.26885852217674255</v>
      </c>
      <c r="D69" s="1307">
        <f>taxrates!P61</f>
        <v>0.24018223583698273</v>
      </c>
      <c r="E69" s="1307">
        <f>taxrates!W61</f>
        <v>0.28207030892372131</v>
      </c>
      <c r="F69" s="1310">
        <f>taxrates!AD61</f>
        <v>0.34168636798858643</v>
      </c>
      <c r="G69" s="1307">
        <f>taxrates!AK61</f>
        <v>0.36319243907928467</v>
      </c>
      <c r="H69" s="1307">
        <f>taxrates!AR61</f>
        <v>0.42554402351379395</v>
      </c>
      <c r="I69" s="1307">
        <f>taxrates!AY61</f>
        <v>0.45213824510574341</v>
      </c>
      <c r="J69" s="1307">
        <f>taxrates!BF61</f>
        <v>0.49695786833763123</v>
      </c>
      <c r="K69" s="1307">
        <f>taxrates!BM61</f>
        <v>0.52486652135848999</v>
      </c>
      <c r="L69" s="1307">
        <f>taxrates!BT61</f>
        <v>0.52226698398590088</v>
      </c>
      <c r="M69" s="1311">
        <v>0.51448565721511841</v>
      </c>
      <c r="N69" s="1307">
        <v>0.26821470260620117</v>
      </c>
      <c r="O69" s="1307">
        <v>0.27807822823524475</v>
      </c>
      <c r="P69" s="1310">
        <v>0.3377392590045929</v>
      </c>
      <c r="Q69" s="1307">
        <v>0.36480963230133057</v>
      </c>
      <c r="R69" s="1307">
        <v>0.43608897924423218</v>
      </c>
      <c r="S69" s="1307">
        <v>0.46502843499183655</v>
      </c>
      <c r="T69" s="1307">
        <v>0.50526899099349976</v>
      </c>
      <c r="U69" s="1307">
        <v>0.52617084980010986</v>
      </c>
      <c r="V69" s="1307">
        <v>0.52170288562774658</v>
      </c>
      <c r="W69" s="1312">
        <v>0.51242625713348389</v>
      </c>
    </row>
    <row r="70" spans="1:23">
      <c r="A70" s="1283">
        <v>1973</v>
      </c>
      <c r="B70" s="1308">
        <f>taxrates!B62</f>
        <v>0.29549148678779602</v>
      </c>
      <c r="C70" s="1309">
        <f>taxrates!I62</f>
        <v>0.27591246366500854</v>
      </c>
      <c r="D70" s="1307">
        <f>taxrates!P62</f>
        <v>0.24777327477931976</v>
      </c>
      <c r="E70" s="1307">
        <f>taxrates!W62</f>
        <v>0.28908360004425049</v>
      </c>
      <c r="F70" s="1310">
        <f>taxrates!AD62</f>
        <v>0.33189022541046143</v>
      </c>
      <c r="G70" s="1307">
        <f>taxrates!AK62</f>
        <v>0.34936991333961487</v>
      </c>
      <c r="H70" s="1307">
        <f>taxrates!AR62</f>
        <v>0.4024834930896759</v>
      </c>
      <c r="I70" s="1307">
        <f>taxrates!AY62</f>
        <v>0.42568641901016235</v>
      </c>
      <c r="J70" s="1307">
        <f>taxrates!BF62</f>
        <v>0.46843376755714417</v>
      </c>
      <c r="K70" s="1307">
        <f>taxrates!BM62</f>
        <v>0.50064277648925781</v>
      </c>
      <c r="L70" s="1307">
        <f>taxrates!BT62</f>
        <v>0.50719565153121948</v>
      </c>
      <c r="M70" s="1311">
        <v>0.5052562952041626</v>
      </c>
      <c r="N70" s="1307">
        <v>0.27624392509460449</v>
      </c>
      <c r="O70" s="1307">
        <v>0.28345602750778198</v>
      </c>
      <c r="P70" s="1310">
        <v>0.32746344804763794</v>
      </c>
      <c r="Q70" s="1307">
        <v>0.35082387924194336</v>
      </c>
      <c r="R70" s="1307">
        <v>0.41827639937400818</v>
      </c>
      <c r="S70" s="1307">
        <v>0.44312176108360291</v>
      </c>
      <c r="T70" s="1307">
        <v>0.48199307918548584</v>
      </c>
      <c r="U70" s="1307">
        <v>0.50481671094894409</v>
      </c>
      <c r="V70" s="1307">
        <v>0.5059700608253479</v>
      </c>
      <c r="W70" s="1312">
        <v>0.50670099258422852</v>
      </c>
    </row>
    <row r="71" spans="1:23">
      <c r="A71" s="1283">
        <v>1974</v>
      </c>
      <c r="B71" s="1308">
        <f>taxrates!B63</f>
        <v>0.30381450057029724</v>
      </c>
      <c r="C71" s="1309">
        <f>taxrates!I63</f>
        <v>0.2833121120929718</v>
      </c>
      <c r="D71" s="1307">
        <f>taxrates!P63</f>
        <v>0.2511993944644928</v>
      </c>
      <c r="E71" s="1307">
        <f>taxrates!W63</f>
        <v>0.29851758480072021</v>
      </c>
      <c r="F71" s="1310">
        <f>taxrates!AD63</f>
        <v>0.34359163045883179</v>
      </c>
      <c r="G71" s="1307">
        <f>taxrates!AK63</f>
        <v>0.36124950647354126</v>
      </c>
      <c r="H71" s="1307">
        <f>taxrates!AR63</f>
        <v>0.41620144248008728</v>
      </c>
      <c r="I71" s="1307">
        <f>taxrates!AY63</f>
        <v>0.43997940421104431</v>
      </c>
      <c r="J71" s="1307">
        <f>taxrates!BF63</f>
        <v>0.48949974775314331</v>
      </c>
      <c r="K71" s="1307">
        <f>taxrates!BM63</f>
        <v>0.52315235137939453</v>
      </c>
      <c r="L71" s="1307">
        <f>taxrates!BT63</f>
        <v>0.52858060598373413</v>
      </c>
      <c r="M71" s="1311">
        <v>0.53455173969268799</v>
      </c>
      <c r="N71" s="1307">
        <v>0.28390052914619446</v>
      </c>
      <c r="O71" s="1307">
        <v>0.2920454740524292</v>
      </c>
      <c r="P71" s="1310">
        <v>0.33793005347251892</v>
      </c>
      <c r="Q71" s="1307">
        <v>0.36213123798370361</v>
      </c>
      <c r="R71" s="1307">
        <v>0.42829957604408264</v>
      </c>
      <c r="S71" s="1307">
        <v>0.45577320456504822</v>
      </c>
      <c r="T71" s="1307">
        <v>0.50218832492828369</v>
      </c>
      <c r="U71" s="1307">
        <v>0.52774339914321899</v>
      </c>
      <c r="V71" s="1307">
        <v>0.52700072526931763</v>
      </c>
      <c r="W71" s="1312">
        <v>0.5332181453704834</v>
      </c>
    </row>
    <row r="72" spans="1:23">
      <c r="A72" s="1283">
        <v>1975</v>
      </c>
      <c r="B72" s="1308">
        <f>taxrates!B64</f>
        <v>0.28802913427352905</v>
      </c>
      <c r="C72" s="1309">
        <f>taxrates!I64</f>
        <v>0.26998090744018555</v>
      </c>
      <c r="D72" s="1307">
        <f>taxrates!P64</f>
        <v>0.23385760188102722</v>
      </c>
      <c r="E72" s="1307">
        <f>taxrates!W64</f>
        <v>0.28654509782791138</v>
      </c>
      <c r="F72" s="1310">
        <f>taxrates!AD64</f>
        <v>0.32260742783546448</v>
      </c>
      <c r="G72" s="1307">
        <f>taxrates!AK64</f>
        <v>0.33562669157981873</v>
      </c>
      <c r="H72" s="1307">
        <f>taxrates!AR64</f>
        <v>0.37987473607063293</v>
      </c>
      <c r="I72" s="1307">
        <f>taxrates!AY64</f>
        <v>0.39748743176460266</v>
      </c>
      <c r="J72" s="1307">
        <f>taxrates!BF64</f>
        <v>0.42982625961303711</v>
      </c>
      <c r="K72" s="1307">
        <f>taxrates!BM64</f>
        <v>0.45812609791755676</v>
      </c>
      <c r="L72" s="1307">
        <f>taxrates!BT64</f>
        <v>0.46480131149291992</v>
      </c>
      <c r="M72" s="1311">
        <v>0.46855568885803223</v>
      </c>
      <c r="N72" s="1307">
        <v>0.26998576521873474</v>
      </c>
      <c r="O72" s="1307">
        <v>0.28119379281997681</v>
      </c>
      <c r="P72" s="1310">
        <v>0.31333005428314209</v>
      </c>
      <c r="Q72" s="1307">
        <v>0.33336764574050903</v>
      </c>
      <c r="R72" s="1307">
        <v>0.38880318403244019</v>
      </c>
      <c r="S72" s="1307">
        <v>0.41273686289787292</v>
      </c>
      <c r="T72" s="1307">
        <v>0.44790199398994446</v>
      </c>
      <c r="U72" s="1307">
        <v>0.46754130721092224</v>
      </c>
      <c r="V72" s="1307">
        <v>0.46500083804130554</v>
      </c>
      <c r="W72" s="1312">
        <v>0.46692728996276855</v>
      </c>
    </row>
    <row r="73" spans="1:23">
      <c r="A73" s="1283">
        <v>1976</v>
      </c>
      <c r="B73" s="1308">
        <f>taxrates!B65</f>
        <v>0.29806950688362122</v>
      </c>
      <c r="C73" s="1309">
        <f>taxrates!I65</f>
        <v>0.27761495113372803</v>
      </c>
      <c r="D73" s="1307">
        <f>taxrates!P65</f>
        <v>0.23981583118438721</v>
      </c>
      <c r="E73" s="1307">
        <f>taxrates!W65</f>
        <v>0.29503864049911499</v>
      </c>
      <c r="F73" s="1310">
        <f>taxrates!AD65</f>
        <v>0.33731693029403687</v>
      </c>
      <c r="G73" s="1307">
        <f>taxrates!AK65</f>
        <v>0.35235482454299927</v>
      </c>
      <c r="H73" s="1307">
        <f>taxrates!AR65</f>
        <v>0.40063798427581787</v>
      </c>
      <c r="I73" s="1307">
        <f>taxrates!AY65</f>
        <v>0.42097818851470947</v>
      </c>
      <c r="J73" s="1307">
        <f>taxrates!BF65</f>
        <v>0.45889073610305786</v>
      </c>
      <c r="K73" s="1307">
        <f>taxrates!BM65</f>
        <v>0.48242756724357605</v>
      </c>
      <c r="L73" s="1307">
        <f>taxrates!BT65</f>
        <v>0.48276343941688538</v>
      </c>
      <c r="M73" s="1311">
        <v>0.48130115866661072</v>
      </c>
      <c r="N73" s="1307">
        <v>0.27800732851028442</v>
      </c>
      <c r="O73" s="1307">
        <v>0.29005253314971924</v>
      </c>
      <c r="P73" s="1310">
        <v>0.32675355672836304</v>
      </c>
      <c r="Q73" s="1307">
        <v>0.34835332632064819</v>
      </c>
      <c r="R73" s="1307">
        <v>0.40846562385559082</v>
      </c>
      <c r="S73" s="1307">
        <v>0.43215176463127136</v>
      </c>
      <c r="T73" s="1307">
        <v>0.47028547525405884</v>
      </c>
      <c r="U73" s="1307">
        <v>0.4865587055683136</v>
      </c>
      <c r="V73" s="1307">
        <v>0.48042696714401245</v>
      </c>
      <c r="W73" s="1312">
        <v>0.48257935047149658</v>
      </c>
    </row>
    <row r="74" spans="1:23">
      <c r="A74" s="1283">
        <v>1977</v>
      </c>
      <c r="B74" s="1308">
        <f>taxrates!B66</f>
        <v>0.30003583431243896</v>
      </c>
      <c r="C74" s="1309">
        <f>taxrates!I66</f>
        <v>0.27854794263839722</v>
      </c>
      <c r="D74" s="1307">
        <f>taxrates!P66</f>
        <v>0.23426704108715057</v>
      </c>
      <c r="E74" s="1307">
        <f>taxrates!W66</f>
        <v>0.29887515306472778</v>
      </c>
      <c r="F74" s="1310">
        <f>taxrates!AD66</f>
        <v>0.34043291211128235</v>
      </c>
      <c r="G74" s="1307">
        <f>taxrates!AK66</f>
        <v>0.35474610328674316</v>
      </c>
      <c r="H74" s="1307">
        <f>taxrates!AR66</f>
        <v>0.4013538658618927</v>
      </c>
      <c r="I74" s="1307">
        <f>taxrates!AY66</f>
        <v>0.4208977222442627</v>
      </c>
      <c r="J74" s="1307">
        <f>taxrates!BF66</f>
        <v>0.45772790908813477</v>
      </c>
      <c r="K74" s="1307">
        <f>taxrates!BM66</f>
        <v>0.48985224962234497</v>
      </c>
      <c r="L74" s="1307">
        <f>taxrates!BT66</f>
        <v>0.51348423957824707</v>
      </c>
      <c r="M74" s="1311">
        <v>0.52893328666687012</v>
      </c>
      <c r="N74" s="1307">
        <v>0.27884373068809509</v>
      </c>
      <c r="O74" s="1307">
        <v>0.29331716895103455</v>
      </c>
      <c r="P74" s="1310">
        <v>0.32733464241027832</v>
      </c>
      <c r="Q74" s="1307">
        <v>0.34819278120994568</v>
      </c>
      <c r="R74" s="1307">
        <v>0.40548214316368103</v>
      </c>
      <c r="S74" s="1307">
        <v>0.43027126789093018</v>
      </c>
      <c r="T74" s="1307">
        <v>0.46891334652900696</v>
      </c>
      <c r="U74" s="1307">
        <v>0.49482259154319763</v>
      </c>
      <c r="V74" s="1307">
        <v>0.51154398918151855</v>
      </c>
      <c r="W74" s="1312">
        <v>0.52626615762710571</v>
      </c>
    </row>
    <row r="75" spans="1:23">
      <c r="A75" s="1283">
        <v>1978</v>
      </c>
      <c r="B75" s="1308">
        <f>taxrates!B67</f>
        <v>0.29947748780250549</v>
      </c>
      <c r="C75" s="1309">
        <f>taxrates!I67</f>
        <v>0.28343507647514343</v>
      </c>
      <c r="D75" s="1307">
        <f>taxrates!P67</f>
        <v>0.24261151254177094</v>
      </c>
      <c r="E75" s="1307">
        <f>taxrates!W67</f>
        <v>0.3018399178981781</v>
      </c>
      <c r="F75" s="1310">
        <f>taxrates!AD67</f>
        <v>0.32977762818336487</v>
      </c>
      <c r="G75" s="1307">
        <f>taxrates!AK67</f>
        <v>0.34099322557449341</v>
      </c>
      <c r="H75" s="1307">
        <f>taxrates!AR67</f>
        <v>0.38165408372879028</v>
      </c>
      <c r="I75" s="1307">
        <f>taxrates!AY67</f>
        <v>0.39886447787284851</v>
      </c>
      <c r="J75" s="1307">
        <f>taxrates!BF67</f>
        <v>0.43039867281913757</v>
      </c>
      <c r="K75" s="1307">
        <f>taxrates!BM67</f>
        <v>0.44479861855506897</v>
      </c>
      <c r="L75" s="1307">
        <f>taxrates!BT67</f>
        <v>0.44725459814071655</v>
      </c>
      <c r="M75" s="1311">
        <v>0.44376605749130249</v>
      </c>
      <c r="N75" s="1307">
        <v>0.29022660851478577</v>
      </c>
      <c r="O75" s="1307">
        <v>0.29468941688537598</v>
      </c>
      <c r="P75" s="1310">
        <v>0.31393632292747498</v>
      </c>
      <c r="Q75" s="1307">
        <v>0.33185482025146484</v>
      </c>
      <c r="R75" s="1307">
        <v>0.38652697205543518</v>
      </c>
      <c r="S75" s="1307">
        <v>0.40723451972007751</v>
      </c>
      <c r="T75" s="1307">
        <v>0.43931570649147034</v>
      </c>
      <c r="U75" s="1307">
        <v>0.44565573334693909</v>
      </c>
      <c r="V75" s="1307">
        <v>0.44125562906265259</v>
      </c>
      <c r="W75" s="1312">
        <v>0.43432134389877319</v>
      </c>
    </row>
    <row r="76" spans="1:23">
      <c r="A76" s="1291">
        <v>1979</v>
      </c>
      <c r="B76" s="1313">
        <f>taxrates!B68</f>
        <v>0.30309540033340454</v>
      </c>
      <c r="C76" s="1314">
        <f>taxrates!I68</f>
        <v>0.28679254651069641</v>
      </c>
      <c r="D76" s="1315">
        <f>taxrates!P68</f>
        <v>0.2438909113407135</v>
      </c>
      <c r="E76" s="1315">
        <f>taxrates!W68</f>
        <v>0.30650356411933899</v>
      </c>
      <c r="F76" s="1316">
        <f>taxrates!AD68</f>
        <v>0.3336920440196991</v>
      </c>
      <c r="G76" s="1315">
        <f>taxrates!AK68</f>
        <v>0.34412425756454468</v>
      </c>
      <c r="H76" s="1315">
        <f>taxrates!AR68</f>
        <v>0.38483452796936035</v>
      </c>
      <c r="I76" s="1315">
        <f>taxrates!AY68</f>
        <v>0.40214243531227112</v>
      </c>
      <c r="J76" s="1315">
        <f>taxrates!BF68</f>
        <v>0.43184810876846313</v>
      </c>
      <c r="K76" s="1315">
        <f>taxrates!BM68</f>
        <v>0.4575992226600647</v>
      </c>
      <c r="L76" s="1315">
        <f>taxrates!BT68</f>
        <v>0.46813389658927917</v>
      </c>
      <c r="M76" s="1317">
        <v>0.47129347920417786</v>
      </c>
      <c r="N76" s="1315">
        <v>0.29469782114028931</v>
      </c>
      <c r="O76" s="1315">
        <v>0.29905366897583008</v>
      </c>
      <c r="P76" s="1316">
        <v>0.31579023599624634</v>
      </c>
      <c r="Q76" s="1315">
        <v>0.33346185088157654</v>
      </c>
      <c r="R76" s="1315">
        <v>0.38812291622161865</v>
      </c>
      <c r="S76" s="1315">
        <v>0.40939751267433167</v>
      </c>
      <c r="T76" s="1315">
        <v>0.44398584961891174</v>
      </c>
      <c r="U76" s="1315">
        <v>0.45885083079338074</v>
      </c>
      <c r="V76" s="1315">
        <v>0.46169772744178772</v>
      </c>
      <c r="W76" s="1318">
        <v>0.46685883402824402</v>
      </c>
    </row>
    <row r="77" spans="1:23">
      <c r="A77" s="1299">
        <v>1980</v>
      </c>
      <c r="B77" s="1319">
        <f>taxrates!B69</f>
        <v>0.30441337823867798</v>
      </c>
      <c r="C77" s="1320">
        <f>taxrates!I69</f>
        <v>0.2874254584312439</v>
      </c>
      <c r="D77" s="1321">
        <f>taxrates!P69</f>
        <v>0.2447638064622879</v>
      </c>
      <c r="E77" s="1321">
        <f>taxrates!W69</f>
        <v>0.30655092000961304</v>
      </c>
      <c r="F77" s="1322">
        <f>taxrates!AD69</f>
        <v>0.33722957968711853</v>
      </c>
      <c r="G77" s="1321">
        <f>taxrates!AK69</f>
        <v>0.3487604558467865</v>
      </c>
      <c r="H77" s="1321">
        <f>taxrates!AR69</f>
        <v>0.3901195228099823</v>
      </c>
      <c r="I77" s="1321">
        <f>taxrates!AY69</f>
        <v>0.40719872713088989</v>
      </c>
      <c r="J77" s="1321">
        <f>taxrates!BF69</f>
        <v>0.43916934728622437</v>
      </c>
      <c r="K77" s="1321">
        <f>taxrates!BM69</f>
        <v>0.46313568949699402</v>
      </c>
      <c r="L77" s="1321">
        <f>taxrates!BT69</f>
        <v>0.47060459852218628</v>
      </c>
      <c r="M77" s="1323">
        <v>0.47143793106079102</v>
      </c>
      <c r="N77" s="1321">
        <v>0.29677611589431763</v>
      </c>
      <c r="O77" s="1321">
        <v>0.29914087057113647</v>
      </c>
      <c r="P77" s="1322">
        <v>0.31848371028900146</v>
      </c>
      <c r="Q77" s="1321">
        <v>0.33859032392501831</v>
      </c>
      <c r="R77" s="1321">
        <v>0.39608681201934814</v>
      </c>
      <c r="S77" s="1321">
        <v>0.41677713394165039</v>
      </c>
      <c r="T77" s="1321">
        <v>0.45473986864089966</v>
      </c>
      <c r="U77" s="1321">
        <v>0.46965527534484863</v>
      </c>
      <c r="V77" s="1321">
        <v>0.46584150195121765</v>
      </c>
      <c r="W77" s="1324">
        <v>0.46707481145858765</v>
      </c>
    </row>
    <row r="78" spans="1:23">
      <c r="A78" s="1283">
        <v>1981</v>
      </c>
      <c r="B78" s="1308">
        <f>taxrates!B70</f>
        <v>0.30973801016807556</v>
      </c>
      <c r="C78" s="1309">
        <f>taxrates!I70</f>
        <v>0.30056294798851013</v>
      </c>
      <c r="D78" s="1307">
        <f>taxrates!P70</f>
        <v>0.25953912734985352</v>
      </c>
      <c r="E78" s="1307">
        <f>taxrates!W70</f>
        <v>0.31865257024765015</v>
      </c>
      <c r="F78" s="1310">
        <f>taxrates!AD70</f>
        <v>0.32717949151992798</v>
      </c>
      <c r="G78" s="1307">
        <f>taxrates!AK70</f>
        <v>0.33125215768814087</v>
      </c>
      <c r="H78" s="1307">
        <f>taxrates!AR70</f>
        <v>0.35883420705795288</v>
      </c>
      <c r="I78" s="1307">
        <f>taxrates!AY70</f>
        <v>0.37054196000099182</v>
      </c>
      <c r="J78" s="1307">
        <f>taxrates!BF70</f>
        <v>0.39162150025367737</v>
      </c>
      <c r="K78" s="1307">
        <f>taxrates!BM70</f>
        <v>0.40482324361801147</v>
      </c>
      <c r="L78" s="1307">
        <f>taxrates!BT70</f>
        <v>0.40420657396316528</v>
      </c>
      <c r="M78" s="1311">
        <v>0.40163406729698181</v>
      </c>
      <c r="N78" s="1307">
        <v>0.31587237119674683</v>
      </c>
      <c r="O78" s="1307">
        <v>0.30969598889350891</v>
      </c>
      <c r="P78" s="1310">
        <v>0.30439752340316772</v>
      </c>
      <c r="Q78" s="1307">
        <v>0.31899738311767578</v>
      </c>
      <c r="R78" s="1307">
        <v>0.36427870392799377</v>
      </c>
      <c r="S78" s="1307">
        <v>0.3791162371635437</v>
      </c>
      <c r="T78" s="1307">
        <v>0.40248662233352661</v>
      </c>
      <c r="U78" s="1307">
        <v>0.41004347801208496</v>
      </c>
      <c r="V78" s="1307">
        <v>0.40296152234077454</v>
      </c>
      <c r="W78" s="1312">
        <v>0.39983892440795898</v>
      </c>
    </row>
    <row r="79" spans="1:23">
      <c r="A79" s="1283">
        <v>1982</v>
      </c>
      <c r="B79" s="1308">
        <f>taxrates!B71</f>
        <v>0.29911842942237854</v>
      </c>
      <c r="C79" s="1309">
        <f>taxrates!I71</f>
        <v>0.29229173064231873</v>
      </c>
      <c r="D79" s="1307">
        <f>taxrates!P71</f>
        <v>0.25326323509216309</v>
      </c>
      <c r="E79" s="1307">
        <f>taxrates!W71</f>
        <v>0.30887520313262939</v>
      </c>
      <c r="F79" s="1310">
        <f>taxrates!AD71</f>
        <v>0.31202191114425659</v>
      </c>
      <c r="G79" s="1307">
        <f>taxrates!AK71</f>
        <v>0.31545591354370117</v>
      </c>
      <c r="H79" s="1307">
        <f>taxrates!AR71</f>
        <v>0.34131669998168945</v>
      </c>
      <c r="I79" s="1307">
        <f>taxrates!AY71</f>
        <v>0.35192826390266418</v>
      </c>
      <c r="J79" s="1307">
        <f>taxrates!BF71</f>
        <v>0.36992806196212769</v>
      </c>
      <c r="K79" s="1307">
        <f>taxrates!BM71</f>
        <v>0.38444578647613525</v>
      </c>
      <c r="L79" s="1307">
        <f>taxrates!BT71</f>
        <v>0.36578026413917542</v>
      </c>
      <c r="M79" s="1311">
        <v>0.34790849685668945</v>
      </c>
      <c r="N79" s="1307">
        <v>0.31189128756523132</v>
      </c>
      <c r="O79" s="1307">
        <v>0.29846101999282837</v>
      </c>
      <c r="P79" s="1310">
        <v>0.28894415497779846</v>
      </c>
      <c r="Q79" s="1307">
        <v>0.30277112126350403</v>
      </c>
      <c r="R79" s="1307">
        <v>0.34771791100502014</v>
      </c>
      <c r="S79" s="1307">
        <v>0.3609086275100708</v>
      </c>
      <c r="T79" s="1307">
        <v>0.38178488612174988</v>
      </c>
      <c r="U79" s="1307">
        <v>0.38804450631141663</v>
      </c>
      <c r="V79" s="1307">
        <v>0.36268258094787598</v>
      </c>
      <c r="W79" s="1312">
        <v>0.34831482172012329</v>
      </c>
    </row>
    <row r="80" spans="1:23">
      <c r="A80" s="1283">
        <v>1983</v>
      </c>
      <c r="B80" s="1308">
        <f>taxrates!B72</f>
        <v>0.29296243190765381</v>
      </c>
      <c r="C80" s="1309">
        <f>taxrates!I72</f>
        <v>0.28790962696075439</v>
      </c>
      <c r="D80" s="1307">
        <f>taxrates!P72</f>
        <v>0.25586524605751038</v>
      </c>
      <c r="E80" s="1307">
        <f>taxrates!W72</f>
        <v>0.30100959539413452</v>
      </c>
      <c r="F80" s="1310">
        <f>taxrates!AD72</f>
        <v>0.30229386687278748</v>
      </c>
      <c r="G80" s="1307">
        <f>taxrates!AK72</f>
        <v>0.30534261465072632</v>
      </c>
      <c r="H80" s="1307">
        <f>taxrates!AR72</f>
        <v>0.33129516243934631</v>
      </c>
      <c r="I80" s="1307">
        <f>taxrates!AY72</f>
        <v>0.34371703863143921</v>
      </c>
      <c r="J80" s="1307">
        <f>taxrates!BF72</f>
        <v>0.37161475419998169</v>
      </c>
      <c r="K80" s="1307">
        <f>taxrates!BM72</f>
        <v>0.38730531930923462</v>
      </c>
      <c r="L80" s="1307">
        <f>taxrates!BT72</f>
        <v>0.36553314328193665</v>
      </c>
      <c r="M80" s="1311">
        <v>0.34188580513000488</v>
      </c>
      <c r="N80" s="1307">
        <v>0.30914163589477539</v>
      </c>
      <c r="O80" s="1307">
        <v>0.29346486926078796</v>
      </c>
      <c r="P80" s="1310">
        <v>0.2790277898311615</v>
      </c>
      <c r="Q80" s="1307">
        <v>0.29262572526931763</v>
      </c>
      <c r="R80" s="1307">
        <v>0.33492559194564819</v>
      </c>
      <c r="S80" s="1307">
        <v>0.35169890522956848</v>
      </c>
      <c r="T80" s="1307">
        <v>0.38033923506736755</v>
      </c>
      <c r="U80" s="1307">
        <v>0.38956978917121887</v>
      </c>
      <c r="V80" s="1307">
        <v>0.36131349205970764</v>
      </c>
      <c r="W80" s="1312">
        <v>0.35147815942764282</v>
      </c>
    </row>
    <row r="81" spans="1:23">
      <c r="A81" s="1283">
        <v>1984</v>
      </c>
      <c r="B81" s="1308">
        <f>taxrates!B73</f>
        <v>0.28930115699768066</v>
      </c>
      <c r="C81" s="1309">
        <f>taxrates!I73</f>
        <v>0.29001587629318237</v>
      </c>
      <c r="D81" s="1307">
        <f>taxrates!P73</f>
        <v>0.26616173982620239</v>
      </c>
      <c r="E81" s="1307">
        <f>taxrates!W73</f>
        <v>0.29972684383392334</v>
      </c>
      <c r="F81" s="1310">
        <f>taxrates!AD73</f>
        <v>0.28804978728294373</v>
      </c>
      <c r="G81" s="1307">
        <f>taxrates!AK73</f>
        <v>0.28885135054588318</v>
      </c>
      <c r="H81" s="1307">
        <f>taxrates!AR73</f>
        <v>0.30890953540802002</v>
      </c>
      <c r="I81" s="1307">
        <f>taxrates!AY73</f>
        <v>0.31890279054641724</v>
      </c>
      <c r="J81" s="1307">
        <f>taxrates!BF73</f>
        <v>0.34365668892860413</v>
      </c>
      <c r="K81" s="1307">
        <f>taxrates!BM73</f>
        <v>0.37036329507827759</v>
      </c>
      <c r="L81" s="1307">
        <f>taxrates!BT73</f>
        <v>0.35147827863693237</v>
      </c>
      <c r="M81" s="1311">
        <v>0.3355596661567688</v>
      </c>
      <c r="N81" s="1307">
        <v>0.31726256012916565</v>
      </c>
      <c r="O81" s="1307">
        <v>0.28983393311500549</v>
      </c>
      <c r="P81" s="1310">
        <v>0.26742073893547058</v>
      </c>
      <c r="Q81" s="1307">
        <v>0.27855166792869568</v>
      </c>
      <c r="R81" s="1307">
        <v>0.31413030624389648</v>
      </c>
      <c r="S81" s="1307">
        <v>0.32732200622558594</v>
      </c>
      <c r="T81" s="1307">
        <v>0.35694965720176697</v>
      </c>
      <c r="U81" s="1307">
        <v>0.3719046413898468</v>
      </c>
      <c r="V81" s="1307">
        <v>0.34951642155647278</v>
      </c>
      <c r="W81" s="1312">
        <v>0.33399069309234619</v>
      </c>
    </row>
    <row r="82" spans="1:23">
      <c r="A82" s="1283">
        <v>1985</v>
      </c>
      <c r="B82" s="1308">
        <f>taxrates!B74</f>
        <v>0.29395070672035217</v>
      </c>
      <c r="C82" s="1309">
        <f>taxrates!I74</f>
        <v>0.29251185059547424</v>
      </c>
      <c r="D82" s="1307">
        <f>taxrates!P74</f>
        <v>0.26957440376281738</v>
      </c>
      <c r="E82" s="1307">
        <f>taxrates!W74</f>
        <v>0.30183064937591553</v>
      </c>
      <c r="F82" s="1310">
        <f>taxrates!AD74</f>
        <v>0.29648098349571228</v>
      </c>
      <c r="G82" s="1307">
        <f>taxrates!AK74</f>
        <v>0.29817217588424683</v>
      </c>
      <c r="H82" s="1307">
        <f>taxrates!AR74</f>
        <v>0.32027760148048401</v>
      </c>
      <c r="I82" s="1307">
        <f>taxrates!AY74</f>
        <v>0.3315836489200592</v>
      </c>
      <c r="J82" s="1307">
        <f>taxrates!BF74</f>
        <v>0.3555389940738678</v>
      </c>
      <c r="K82" s="1307">
        <f>taxrates!BM74</f>
        <v>0.36980006098747253</v>
      </c>
      <c r="L82" s="1307">
        <f>taxrates!BT74</f>
        <v>0.34902891516685486</v>
      </c>
      <c r="M82" s="1311">
        <v>0.33234903216362</v>
      </c>
      <c r="N82" s="1307">
        <v>0.32184493541717529</v>
      </c>
      <c r="O82" s="1307">
        <v>0.29203823208808899</v>
      </c>
      <c r="P82" s="1310">
        <v>0.27520084381103516</v>
      </c>
      <c r="Q82" s="1307">
        <v>0.28660467267036438</v>
      </c>
      <c r="R82" s="1307">
        <v>0.32592481374740601</v>
      </c>
      <c r="S82" s="1307">
        <v>0.34031656384468079</v>
      </c>
      <c r="T82" s="1307">
        <v>0.36315786838531494</v>
      </c>
      <c r="U82" s="1307">
        <v>0.37351444363594055</v>
      </c>
      <c r="V82" s="1307">
        <v>0.35841944813728333</v>
      </c>
      <c r="W82" s="1312">
        <v>0.33664333820343018</v>
      </c>
    </row>
    <row r="83" spans="1:23">
      <c r="A83" s="1283">
        <v>1986</v>
      </c>
      <c r="B83" s="1308">
        <f>taxrates!B75</f>
        <v>0.2940661609172821</v>
      </c>
      <c r="C83" s="1309">
        <f>taxrates!I75</f>
        <v>0.28986629843711853</v>
      </c>
      <c r="D83" s="1307">
        <f>taxrates!P75</f>
        <v>0.26582163572311401</v>
      </c>
      <c r="E83" s="1307">
        <f>taxrates!W75</f>
        <v>0.2994251549243927</v>
      </c>
      <c r="F83" s="1310">
        <f>taxrates!AD75</f>
        <v>0.30125576257705688</v>
      </c>
      <c r="G83" s="1307">
        <f>taxrates!AK75</f>
        <v>0.30400359630584717</v>
      </c>
      <c r="H83" s="1307">
        <f>taxrates!AR75</f>
        <v>0.32884255051612854</v>
      </c>
      <c r="I83" s="1307">
        <f>taxrates!AY75</f>
        <v>0.34332427382469177</v>
      </c>
      <c r="J83" s="1307">
        <f>taxrates!BF75</f>
        <v>0.37609466910362244</v>
      </c>
      <c r="K83" s="1307">
        <f>taxrates!BM75</f>
        <v>0.40593799948692322</v>
      </c>
      <c r="L83" s="1307">
        <f>taxrates!BT75</f>
        <v>0.38290730118751526</v>
      </c>
      <c r="M83" s="1311">
        <v>0.33953449130058289</v>
      </c>
      <c r="N83" s="1307">
        <v>0.31854981184005737</v>
      </c>
      <c r="O83" s="1307">
        <v>0.29136037826538086</v>
      </c>
      <c r="P83" s="1310">
        <v>0.27963519096374512</v>
      </c>
      <c r="Q83" s="1307">
        <v>0.29251858592033386</v>
      </c>
      <c r="R83" s="1307">
        <v>0.33351233601570129</v>
      </c>
      <c r="S83" s="1307">
        <v>0.35057660937309265</v>
      </c>
      <c r="T83" s="1307">
        <v>0.38295924663543701</v>
      </c>
      <c r="U83" s="1307">
        <v>0.40870508551597595</v>
      </c>
      <c r="V83" s="1307">
        <v>0.37709587812423706</v>
      </c>
      <c r="W83" s="1312">
        <v>0.34177485108375549</v>
      </c>
    </row>
    <row r="84" spans="1:23">
      <c r="A84" s="1283">
        <v>1987</v>
      </c>
      <c r="B84" s="1308">
        <f>taxrates!B76</f>
        <v>0.3056679368019104</v>
      </c>
      <c r="C84" s="1309">
        <f>taxrates!I76</f>
        <v>0.29523977637290955</v>
      </c>
      <c r="D84" s="1307">
        <f>taxrates!P76</f>
        <v>0.26765012741088867</v>
      </c>
      <c r="E84" s="1307">
        <f>taxrates!W76</f>
        <v>0.30614450573921204</v>
      </c>
      <c r="F84" s="1310">
        <f>taxrates!AD76</f>
        <v>0.32321888208389282</v>
      </c>
      <c r="G84" s="1307">
        <f>taxrates!AK76</f>
        <v>0.32558703422546387</v>
      </c>
      <c r="H84" s="1307">
        <f>taxrates!AR76</f>
        <v>0.3407452404499054</v>
      </c>
      <c r="I84" s="1307">
        <f>taxrates!AY76</f>
        <v>0.34923332929611206</v>
      </c>
      <c r="J84" s="1307">
        <f>taxrates!BF76</f>
        <v>0.37089377641677856</v>
      </c>
      <c r="K84" s="1307">
        <f>taxrates!BM76</f>
        <v>0.39933422207832336</v>
      </c>
      <c r="L84" s="1307">
        <f>taxrates!BT76</f>
        <v>0.38141101598739624</v>
      </c>
      <c r="M84" s="1311">
        <v>0.35645341873168945</v>
      </c>
      <c r="N84" s="1307">
        <v>0.31755506992340088</v>
      </c>
      <c r="O84" s="1307">
        <v>0.30104038119316101</v>
      </c>
      <c r="P84" s="1310">
        <v>0.30284994840621948</v>
      </c>
      <c r="Q84" s="1307">
        <v>0.31402966380119324</v>
      </c>
      <c r="R84" s="1307">
        <v>0.34308359026908875</v>
      </c>
      <c r="S84" s="1307">
        <v>0.35516345500946045</v>
      </c>
      <c r="T84" s="1307">
        <v>0.37798285484313965</v>
      </c>
      <c r="U84" s="1307">
        <v>0.39826852083206177</v>
      </c>
      <c r="V84" s="1307">
        <v>0.37542766332626343</v>
      </c>
      <c r="W84" s="1312">
        <v>0.3432716429233551</v>
      </c>
    </row>
    <row r="85" spans="1:23">
      <c r="A85" s="1283">
        <v>1988</v>
      </c>
      <c r="B85" s="1308">
        <f>taxrates!B77</f>
        <v>0.30179452896118164</v>
      </c>
      <c r="C85" s="1309">
        <f>taxrates!I77</f>
        <v>0.29470145702362061</v>
      </c>
      <c r="D85" s="1307">
        <f>taxrates!P77</f>
        <v>0.269184410572052</v>
      </c>
      <c r="E85" s="1307">
        <f>taxrates!W77</f>
        <v>0.30483421683311462</v>
      </c>
      <c r="F85" s="1310">
        <f>taxrates!AD77</f>
        <v>0.31303137540817261</v>
      </c>
      <c r="G85" s="1307">
        <f>taxrates!AK77</f>
        <v>0.3142661452293396</v>
      </c>
      <c r="H85" s="1307">
        <f>taxrates!AR77</f>
        <v>0.32861232757568359</v>
      </c>
      <c r="I85" s="1307">
        <f>taxrates!AY77</f>
        <v>0.33650806546211243</v>
      </c>
      <c r="J85" s="1307">
        <f>taxrates!BF77</f>
        <v>0.35588496923446655</v>
      </c>
      <c r="K85" s="1307">
        <f>taxrates!BM77</f>
        <v>0.37460115551948547</v>
      </c>
      <c r="L85" s="1307">
        <f>taxrates!BT77</f>
        <v>0.36196708679199219</v>
      </c>
      <c r="M85" s="1311">
        <v>0.33464223146438599</v>
      </c>
      <c r="N85" s="1307">
        <v>0.31620237231254578</v>
      </c>
      <c r="O85" s="1307">
        <v>0.29860761761665344</v>
      </c>
      <c r="P85" s="1310">
        <v>0.29576337337493896</v>
      </c>
      <c r="Q85" s="1307">
        <v>0.30478858947753906</v>
      </c>
      <c r="R85" s="1307">
        <v>0.33321249485015869</v>
      </c>
      <c r="S85" s="1307">
        <v>0.3441845178604126</v>
      </c>
      <c r="T85" s="1307">
        <v>0.36474061012268066</v>
      </c>
      <c r="U85" s="1307">
        <v>0.38121873140335083</v>
      </c>
      <c r="V85" s="1307">
        <v>0.36360883712768555</v>
      </c>
      <c r="W85" s="1312">
        <v>0.33671331405639648</v>
      </c>
    </row>
    <row r="86" spans="1:23">
      <c r="A86" s="1291">
        <v>1989</v>
      </c>
      <c r="B86" s="1313">
        <f>taxrates!B78</f>
        <v>0.30861416459083557</v>
      </c>
      <c r="C86" s="1314">
        <f>taxrates!I78</f>
        <v>0.29986259341239929</v>
      </c>
      <c r="D86" s="1315">
        <f>taxrates!P78</f>
        <v>0.27164939045906067</v>
      </c>
      <c r="E86" s="1315">
        <f>taxrates!W78</f>
        <v>0.31101107597351074</v>
      </c>
      <c r="F86" s="1316">
        <f>taxrates!AD78</f>
        <v>0.32277479767799377</v>
      </c>
      <c r="G86" s="1315">
        <f>taxrates!AK78</f>
        <v>0.32311359047889709</v>
      </c>
      <c r="H86" s="1315">
        <f>taxrates!AR78</f>
        <v>0.3351321816444397</v>
      </c>
      <c r="I86" s="1315">
        <f>taxrates!AY78</f>
        <v>0.3421567976474762</v>
      </c>
      <c r="J86" s="1315">
        <f>taxrates!BF78</f>
        <v>0.36117163300514221</v>
      </c>
      <c r="K86" s="1315">
        <f>taxrates!BM78</f>
        <v>0.39658421277999878</v>
      </c>
      <c r="L86" s="1315">
        <f>taxrates!BT78</f>
        <v>0.38665413856506348</v>
      </c>
      <c r="M86" s="1317">
        <v>0.36651331186294556</v>
      </c>
      <c r="N86" s="1315">
        <v>0.32071730494499207</v>
      </c>
      <c r="O86" s="1315">
        <v>0.30389496684074402</v>
      </c>
      <c r="P86" s="1316">
        <v>0.30582740902900696</v>
      </c>
      <c r="Q86" s="1315">
        <v>0.31570601463317871</v>
      </c>
      <c r="R86" s="1315">
        <v>0.34299802780151367</v>
      </c>
      <c r="S86" s="1315">
        <v>0.35371863842010498</v>
      </c>
      <c r="T86" s="1315">
        <v>0.37954315543174744</v>
      </c>
      <c r="U86" s="1315">
        <v>0.41171833872795105</v>
      </c>
      <c r="V86" s="1315">
        <v>0.40048149228096008</v>
      </c>
      <c r="W86" s="1318">
        <v>0.37822404503822327</v>
      </c>
    </row>
    <row r="87" spans="1:23">
      <c r="A87" s="1299">
        <v>1990</v>
      </c>
      <c r="B87" s="1319">
        <f>taxrates!B79</f>
        <v>0.30807164311408997</v>
      </c>
      <c r="C87" s="1320">
        <f>taxrates!I79</f>
        <v>0.30046248435974121</v>
      </c>
      <c r="D87" s="1321">
        <f>taxrates!P79</f>
        <v>0.27287203073501587</v>
      </c>
      <c r="E87" s="1321">
        <f>taxrates!W79</f>
        <v>0.31124991178512573</v>
      </c>
      <c r="F87" s="1322">
        <f>taxrates!AD79</f>
        <v>0.32036867737770081</v>
      </c>
      <c r="G87" s="1321">
        <f>taxrates!AK79</f>
        <v>0.32069805264472961</v>
      </c>
      <c r="H87" s="1321">
        <f>taxrates!AR79</f>
        <v>0.33188092708587646</v>
      </c>
      <c r="I87" s="1321">
        <f>taxrates!AY79</f>
        <v>0.33814656734466553</v>
      </c>
      <c r="J87" s="1321">
        <f>taxrates!BF79</f>
        <v>0.35586985945701599</v>
      </c>
      <c r="K87" s="1321">
        <f>taxrates!BM79</f>
        <v>0.38629001379013062</v>
      </c>
      <c r="L87" s="1321">
        <f>taxrates!BT79</f>
        <v>0.37712576985359192</v>
      </c>
      <c r="M87" s="1323">
        <v>0.36067906022071838</v>
      </c>
      <c r="N87" s="1321">
        <v>0.32160568237304688</v>
      </c>
      <c r="O87" s="1321">
        <v>0.30473160743713379</v>
      </c>
      <c r="P87" s="1322">
        <v>0.30279359221458435</v>
      </c>
      <c r="Q87" s="1321">
        <v>0.31302556395530701</v>
      </c>
      <c r="R87" s="1321">
        <v>0.33866754174232483</v>
      </c>
      <c r="S87" s="1321">
        <v>0.35031959414482117</v>
      </c>
      <c r="T87" s="1321">
        <v>0.37508788704872131</v>
      </c>
      <c r="U87" s="1321">
        <v>0.4015829861164093</v>
      </c>
      <c r="V87" s="1321">
        <v>0.39229699969291687</v>
      </c>
      <c r="W87" s="1324">
        <v>0.37482357025146484</v>
      </c>
    </row>
    <row r="88" spans="1:23">
      <c r="A88" s="1283">
        <v>1991</v>
      </c>
      <c r="B88" s="1308">
        <f>taxrates!B80</f>
        <v>0.30804884433746338</v>
      </c>
      <c r="C88" s="1309">
        <f>taxrates!I80</f>
        <v>0.3010769784450531</v>
      </c>
      <c r="D88" s="1307">
        <f>taxrates!P80</f>
        <v>0.27662685513496399</v>
      </c>
      <c r="E88" s="1307">
        <f>taxrates!W80</f>
        <v>0.31045734882354736</v>
      </c>
      <c r="F88" s="1310">
        <f>taxrates!AD80</f>
        <v>0.31938740611076355</v>
      </c>
      <c r="G88" s="1307">
        <f>taxrates!AK80</f>
        <v>0.31929153203964233</v>
      </c>
      <c r="H88" s="1307">
        <f>taxrates!AR80</f>
        <v>0.33147251605987549</v>
      </c>
      <c r="I88" s="1307">
        <f>taxrates!AY80</f>
        <v>0.34100353717803955</v>
      </c>
      <c r="J88" s="1307">
        <f>taxrates!BF80</f>
        <v>0.36080795526504517</v>
      </c>
      <c r="K88" s="1307">
        <f>taxrates!BM80</f>
        <v>0.38218045234680176</v>
      </c>
      <c r="L88" s="1307">
        <f>taxrates!BT80</f>
        <v>0.37561461329460144</v>
      </c>
      <c r="M88" s="1311">
        <v>0.37191832065582275</v>
      </c>
      <c r="N88" s="1307">
        <v>0.32156705856323242</v>
      </c>
      <c r="O88" s="1307">
        <v>0.30766001343727112</v>
      </c>
      <c r="P88" s="1310">
        <v>0.29953739047050476</v>
      </c>
      <c r="Q88" s="1307">
        <v>0.30909386277198792</v>
      </c>
      <c r="R88" s="1307">
        <v>0.33618736267089844</v>
      </c>
      <c r="S88" s="1307">
        <v>0.34954270720481873</v>
      </c>
      <c r="T88" s="1307">
        <v>0.37633663415908813</v>
      </c>
      <c r="U88" s="1307">
        <v>0.39313587546348572</v>
      </c>
      <c r="V88" s="1307">
        <v>0.38487702608108521</v>
      </c>
      <c r="W88" s="1312">
        <v>0.3833061158657074</v>
      </c>
    </row>
    <row r="89" spans="1:23">
      <c r="A89" s="1283">
        <v>1992</v>
      </c>
      <c r="B89" s="1308">
        <f>taxrates!B81</f>
        <v>0.30679839849472046</v>
      </c>
      <c r="C89" s="1309">
        <f>taxrates!I81</f>
        <v>0.29869246482849121</v>
      </c>
      <c r="D89" s="1307">
        <f>taxrates!P81</f>
        <v>0.27267953753471375</v>
      </c>
      <c r="E89" s="1307">
        <f>taxrates!W81</f>
        <v>0.30832362174987793</v>
      </c>
      <c r="F89" s="1310">
        <f>taxrates!AD81</f>
        <v>0.31931287050247192</v>
      </c>
      <c r="G89" s="1307">
        <f>taxrates!AK81</f>
        <v>0.31924495100975037</v>
      </c>
      <c r="H89" s="1307">
        <f>taxrates!AR81</f>
        <v>0.33170953392982483</v>
      </c>
      <c r="I89" s="1307">
        <f>taxrates!AY81</f>
        <v>0.3398614227771759</v>
      </c>
      <c r="J89" s="1307">
        <f>taxrates!BF81</f>
        <v>0.36566612124443054</v>
      </c>
      <c r="K89" s="1307">
        <f>taxrates!BM81</f>
        <v>0.38236236572265625</v>
      </c>
      <c r="L89" s="1307">
        <f>taxrates!BT81</f>
        <v>0.36199069023132324</v>
      </c>
      <c r="M89" s="1311">
        <v>0.34663277864456177</v>
      </c>
      <c r="N89" s="1307">
        <v>0.31543096899986267</v>
      </c>
      <c r="O89" s="1307">
        <v>0.30835461616516113</v>
      </c>
      <c r="P89" s="1310">
        <v>0.29964879155158997</v>
      </c>
      <c r="Q89" s="1307">
        <v>0.30791905522346497</v>
      </c>
      <c r="R89" s="1307">
        <v>0.3350314199924469</v>
      </c>
      <c r="S89" s="1307">
        <v>0.3467944860458374</v>
      </c>
      <c r="T89" s="1307">
        <v>0.37663769721984863</v>
      </c>
      <c r="U89" s="1307">
        <v>0.39158099889755249</v>
      </c>
      <c r="V89" s="1307">
        <v>0.37824645638465881</v>
      </c>
      <c r="W89" s="1312">
        <v>0.3699871301651001</v>
      </c>
    </row>
    <row r="90" spans="1:23">
      <c r="A90" s="1283">
        <v>1993</v>
      </c>
      <c r="B90" s="1308">
        <f>taxrates!B82</f>
        <v>0.31017902493476868</v>
      </c>
      <c r="C90" s="1309">
        <f>taxrates!I82</f>
        <v>0.29886376857757568</v>
      </c>
      <c r="D90" s="1307">
        <f>taxrates!P82</f>
        <v>0.27101254463195801</v>
      </c>
      <c r="E90" s="1307">
        <f>taxrates!W82</f>
        <v>0.30919027328491211</v>
      </c>
      <c r="F90" s="1310">
        <f>taxrates!AD82</f>
        <v>0.32781603932380676</v>
      </c>
      <c r="G90" s="1307">
        <f>taxrates!AK82</f>
        <v>0.33172962069511414</v>
      </c>
      <c r="H90" s="1307">
        <f>taxrates!AR82</f>
        <v>0.35240131616592407</v>
      </c>
      <c r="I90" s="1307">
        <f>taxrates!AY82</f>
        <v>0.36525422334671021</v>
      </c>
      <c r="J90" s="1307">
        <f>taxrates!BF82</f>
        <v>0.39580968022346497</v>
      </c>
      <c r="K90" s="1307">
        <f>taxrates!BM82</f>
        <v>0.40723752975463867</v>
      </c>
      <c r="L90" s="1307">
        <f>taxrates!BT82</f>
        <v>0.37280598282814026</v>
      </c>
      <c r="M90" s="1311">
        <v>0.38631358742713928</v>
      </c>
      <c r="N90" s="1307">
        <v>0.31193220615386963</v>
      </c>
      <c r="O90" s="1307">
        <v>0.31020334362983704</v>
      </c>
      <c r="P90" s="1310">
        <v>0.30908781290054321</v>
      </c>
      <c r="Q90" s="1307">
        <v>0.32064917683601379</v>
      </c>
      <c r="R90" s="1307">
        <v>0.35571989417076111</v>
      </c>
      <c r="S90" s="1307">
        <v>0.37088510394096375</v>
      </c>
      <c r="T90" s="1307">
        <v>0.40403962135314941</v>
      </c>
      <c r="U90" s="1307">
        <v>0.41484731435775757</v>
      </c>
      <c r="V90" s="1307">
        <v>0.41014036536216736</v>
      </c>
      <c r="W90" s="1312">
        <v>0.40286329388618469</v>
      </c>
    </row>
    <row r="91" spans="1:23">
      <c r="A91" s="1283">
        <v>1994</v>
      </c>
      <c r="B91" s="1308">
        <f>taxrates!B83</f>
        <v>0.3140474259853363</v>
      </c>
      <c r="C91" s="1309">
        <f>taxrates!I83</f>
        <v>0.30059814453125</v>
      </c>
      <c r="D91" s="1307">
        <f>taxrates!P83</f>
        <v>0.27316954731941223</v>
      </c>
      <c r="E91" s="1307">
        <f>taxrates!W83</f>
        <v>0.31076124310493469</v>
      </c>
      <c r="F91" s="1310">
        <f>taxrates!AD83</f>
        <v>0.33478733897209167</v>
      </c>
      <c r="G91" s="1307">
        <f>taxrates!AK83</f>
        <v>0.33998614549636841</v>
      </c>
      <c r="H91" s="1307">
        <f>taxrates!AR83</f>
        <v>0.36470407247543335</v>
      </c>
      <c r="I91" s="1307">
        <f>taxrates!AY83</f>
        <v>0.37721699476242065</v>
      </c>
      <c r="J91" s="1307">
        <f>taxrates!BF83</f>
        <v>0.40947279334068298</v>
      </c>
      <c r="K91" s="1307">
        <f>taxrates!BM83</f>
        <v>0.43035924434661865</v>
      </c>
      <c r="L91" s="1307">
        <f>taxrates!BT83</f>
        <v>0.41284531354904175</v>
      </c>
      <c r="M91" s="1311">
        <v>0.40211001038551331</v>
      </c>
      <c r="N91" s="1307">
        <v>0.31336769461631775</v>
      </c>
      <c r="O91" s="1307">
        <v>0.31277737021446228</v>
      </c>
      <c r="P91" s="1310">
        <v>0.31598007678985596</v>
      </c>
      <c r="Q91" s="1307">
        <v>0.32868778705596924</v>
      </c>
      <c r="R91" s="1307">
        <v>0.36648845672607422</v>
      </c>
      <c r="S91" s="1307">
        <v>0.38110983371734619</v>
      </c>
      <c r="T91" s="1307">
        <v>0.41832512617111206</v>
      </c>
      <c r="U91" s="1307">
        <v>0.43334636092185974</v>
      </c>
      <c r="V91" s="1307">
        <v>0.41774517297744751</v>
      </c>
      <c r="W91" s="1312">
        <v>0.40903773903846741</v>
      </c>
    </row>
    <row r="92" spans="1:23">
      <c r="A92" s="1283">
        <v>1995</v>
      </c>
      <c r="B92" s="1308">
        <f>taxrates!B84</f>
        <v>0.31555464863777161</v>
      </c>
      <c r="C92" s="1309">
        <f>taxrates!I84</f>
        <v>0.30114677548408508</v>
      </c>
      <c r="D92" s="1307">
        <f>taxrates!P84</f>
        <v>0.27609026432037354</v>
      </c>
      <c r="E92" s="1307">
        <f>taxrates!W84</f>
        <v>0.31029462814331055</v>
      </c>
      <c r="F92" s="1310">
        <f>taxrates!AD84</f>
        <v>0.33708542585372925</v>
      </c>
      <c r="G92" s="1307">
        <f>taxrates!AK84</f>
        <v>0.34259992837905884</v>
      </c>
      <c r="H92" s="1307">
        <f>taxrates!AR84</f>
        <v>0.36775246262550354</v>
      </c>
      <c r="I92" s="1307">
        <f>taxrates!AY84</f>
        <v>0.38295423984527588</v>
      </c>
      <c r="J92" s="1307">
        <f>taxrates!BF84</f>
        <v>0.41725650429725647</v>
      </c>
      <c r="K92" s="1307">
        <f>taxrates!BM84</f>
        <v>0.4347347617149353</v>
      </c>
      <c r="L92" s="1307">
        <f>taxrates!BT84</f>
        <v>0.41757732629776001</v>
      </c>
      <c r="M92" s="1311">
        <v>0.40615853667259216</v>
      </c>
      <c r="N92" s="1307">
        <v>0.31514525413513184</v>
      </c>
      <c r="O92" s="1307">
        <v>0.31323438882827759</v>
      </c>
      <c r="P92" s="1310">
        <v>0.31851154565811157</v>
      </c>
      <c r="Q92" s="1307">
        <v>0.33191704750061035</v>
      </c>
      <c r="R92" s="1307">
        <v>0.36921012401580811</v>
      </c>
      <c r="S92" s="1307">
        <v>0.38647946715354919</v>
      </c>
      <c r="T92" s="1307">
        <v>0.42279571294784546</v>
      </c>
      <c r="U92" s="1307">
        <v>0.43948265910148621</v>
      </c>
      <c r="V92" s="1307">
        <v>0.4253084659576416</v>
      </c>
      <c r="W92" s="1312">
        <v>0.41425284743309021</v>
      </c>
    </row>
    <row r="93" spans="1:23">
      <c r="A93" s="1283">
        <v>1996</v>
      </c>
      <c r="B93" s="1308">
        <f>taxrates!B85</f>
        <v>0.31739038228988647</v>
      </c>
      <c r="C93" s="1309">
        <f>taxrates!I85</f>
        <v>0.30149105191230774</v>
      </c>
      <c r="D93" s="1307">
        <f>taxrates!P85</f>
        <v>0.27542820572853088</v>
      </c>
      <c r="E93" s="1307">
        <f>taxrates!W85</f>
        <v>0.31094223260879517</v>
      </c>
      <c r="F93" s="1310">
        <f>taxrates!AD85</f>
        <v>0.34003564715385437</v>
      </c>
      <c r="G93" s="1307">
        <f>taxrates!AK85</f>
        <v>0.34676355123519897</v>
      </c>
      <c r="H93" s="1307">
        <f>taxrates!AR85</f>
        <v>0.37357288599014282</v>
      </c>
      <c r="I93" s="1307">
        <f>taxrates!AY85</f>
        <v>0.38869649171829224</v>
      </c>
      <c r="J93" s="1307">
        <f>taxrates!BF85</f>
        <v>0.41894358396530151</v>
      </c>
      <c r="K93" s="1307">
        <f>taxrates!BM85</f>
        <v>0.43497690558433533</v>
      </c>
      <c r="L93" s="1307">
        <f>taxrates!BT85</f>
        <v>0.41330406069755554</v>
      </c>
      <c r="M93" s="1311">
        <v>0.40031465888023376</v>
      </c>
      <c r="N93" s="1307">
        <v>0.31581026315689087</v>
      </c>
      <c r="O93" s="1307">
        <v>0.31230899691581726</v>
      </c>
      <c r="P93" s="1310">
        <v>0.32391753792762756</v>
      </c>
      <c r="Q93" s="1307">
        <v>0.33816453814506531</v>
      </c>
      <c r="R93" s="1307">
        <v>0.3766988217830658</v>
      </c>
      <c r="S93" s="1307">
        <v>0.3939092755317688</v>
      </c>
      <c r="T93" s="1307">
        <v>0.42689749598503113</v>
      </c>
      <c r="U93" s="1307">
        <v>0.44134730100631714</v>
      </c>
      <c r="V93" s="1307">
        <v>0.42320582270622253</v>
      </c>
      <c r="W93" s="1312">
        <v>0.40849626064300537</v>
      </c>
    </row>
    <row r="94" spans="1:23">
      <c r="A94" s="1283">
        <v>1997</v>
      </c>
      <c r="B94" s="1308">
        <f>taxrates!B86</f>
        <v>0.31678256392478943</v>
      </c>
      <c r="C94" s="1309">
        <f>taxrates!I86</f>
        <v>0.30205279588699341</v>
      </c>
      <c r="D94" s="1307">
        <f>taxrates!P86</f>
        <v>0.27663195133209229</v>
      </c>
      <c r="E94" s="1307">
        <f>taxrates!W86</f>
        <v>0.31122985482215881</v>
      </c>
      <c r="F94" s="1310">
        <f>taxrates!AD86</f>
        <v>0.33671846985816956</v>
      </c>
      <c r="G94" s="1307">
        <f>taxrates!AK86</f>
        <v>0.34186813235282898</v>
      </c>
      <c r="H94" s="1307">
        <f>taxrates!AR86</f>
        <v>0.36357855796813965</v>
      </c>
      <c r="I94" s="1307">
        <f>taxrates!AY86</f>
        <v>0.37288534641265869</v>
      </c>
      <c r="J94" s="1307">
        <f>taxrates!BF86</f>
        <v>0.38998186588287354</v>
      </c>
      <c r="K94" s="1307">
        <f>taxrates!BM86</f>
        <v>0.39666980504989624</v>
      </c>
      <c r="L94" s="1307">
        <f>taxrates!BT86</f>
        <v>0.37830674648284912</v>
      </c>
      <c r="M94" s="1311">
        <v>0.35926336050033569</v>
      </c>
      <c r="N94" s="1307">
        <v>0.31547003984451294</v>
      </c>
      <c r="O94" s="1307">
        <v>0.31313782930374146</v>
      </c>
      <c r="P94" s="1310">
        <v>0.32132789492607117</v>
      </c>
      <c r="Q94" s="1307">
        <v>0.33331555128097534</v>
      </c>
      <c r="R94" s="1307">
        <v>0.3645625114440918</v>
      </c>
      <c r="S94" s="1307">
        <v>0.37554454803466797</v>
      </c>
      <c r="T94" s="1307">
        <v>0.3931100070476532</v>
      </c>
      <c r="U94" s="1307">
        <v>0.40056636929512024</v>
      </c>
      <c r="V94" s="1307">
        <v>0.38738319277763367</v>
      </c>
      <c r="W94" s="1312">
        <v>0.36958518624305725</v>
      </c>
    </row>
    <row r="95" spans="1:23">
      <c r="A95" s="1283">
        <v>1998</v>
      </c>
      <c r="B95" s="1308">
        <f>taxrates!B87</f>
        <v>0.31568276882171631</v>
      </c>
      <c r="C95" s="1309">
        <f>taxrates!I87</f>
        <v>0.29848024249076843</v>
      </c>
      <c r="D95" s="1307">
        <f>taxrates!P87</f>
        <v>0.26941344141960144</v>
      </c>
      <c r="E95" s="1307">
        <f>taxrates!W87</f>
        <v>0.30907979607582092</v>
      </c>
      <c r="F95" s="1310">
        <f>taxrates!AD87</f>
        <v>0.33834797143936157</v>
      </c>
      <c r="G95" s="1307">
        <f>taxrates!AK87</f>
        <v>0.34281376004219055</v>
      </c>
      <c r="H95" s="1307">
        <f>taxrates!AR87</f>
        <v>0.36277151107788086</v>
      </c>
      <c r="I95" s="1307">
        <f>taxrates!AY87</f>
        <v>0.37293189764022827</v>
      </c>
      <c r="J95" s="1307">
        <f>taxrates!BF87</f>
        <v>0.39386796951293945</v>
      </c>
      <c r="K95" s="1307">
        <f>taxrates!BM87</f>
        <v>0.3923809826374054</v>
      </c>
      <c r="L95" s="1307">
        <f>taxrates!BT87</f>
        <v>0.37281531095504761</v>
      </c>
      <c r="M95" s="1311">
        <v>0.35365140438079834</v>
      </c>
      <c r="N95" s="1307">
        <v>0.30900195240974426</v>
      </c>
      <c r="O95" s="1307">
        <v>0.31109854578971863</v>
      </c>
      <c r="P95" s="1310">
        <v>0.3236498236656189</v>
      </c>
      <c r="Q95" s="1307">
        <v>0.33540374040603638</v>
      </c>
      <c r="R95" s="1307">
        <v>0.36453762650489807</v>
      </c>
      <c r="S95" s="1307">
        <v>0.37735307216644287</v>
      </c>
      <c r="T95" s="1307">
        <v>0.39868971705436707</v>
      </c>
      <c r="U95" s="1307">
        <v>0.39639511704444885</v>
      </c>
      <c r="V95" s="1307">
        <v>0.38607782125473022</v>
      </c>
      <c r="W95" s="1312">
        <v>0.37335437536239624</v>
      </c>
    </row>
    <row r="96" spans="1:23">
      <c r="A96" s="1291">
        <v>1999</v>
      </c>
      <c r="B96" s="1313">
        <f>taxrates!B88</f>
        <v>0.3137335479259491</v>
      </c>
      <c r="C96" s="1314">
        <f>taxrates!I88</f>
        <v>0.29656094312667847</v>
      </c>
      <c r="D96" s="1315">
        <f>taxrates!P88</f>
        <v>0.26507759094238281</v>
      </c>
      <c r="E96" s="1315">
        <f>taxrates!W88</f>
        <v>0.3080776035785675</v>
      </c>
      <c r="F96" s="1316">
        <f>taxrates!AD88</f>
        <v>0.33551603555679321</v>
      </c>
      <c r="G96" s="1315">
        <f>taxrates!AK88</f>
        <v>0.33928391337394714</v>
      </c>
      <c r="H96" s="1315">
        <f>taxrates!AR88</f>
        <v>0.35606911778450012</v>
      </c>
      <c r="I96" s="1315">
        <f>taxrates!AY88</f>
        <v>0.36452043056488037</v>
      </c>
      <c r="J96" s="1315">
        <f>taxrates!BF88</f>
        <v>0.38032776117324829</v>
      </c>
      <c r="K96" s="1315">
        <f>taxrates!BM88</f>
        <v>0.37332364916801453</v>
      </c>
      <c r="L96" s="1315">
        <f>taxrates!BT88</f>
        <v>0.34362465143203735</v>
      </c>
      <c r="M96" s="1317">
        <v>0.31491115689277649</v>
      </c>
      <c r="N96" s="1315">
        <v>0.3043854832649231</v>
      </c>
      <c r="O96" s="1315">
        <v>0.30934041738510132</v>
      </c>
      <c r="P96" s="1316">
        <v>0.32240620255470276</v>
      </c>
      <c r="Q96" s="1315">
        <v>0.33287510275840759</v>
      </c>
      <c r="R96" s="1315">
        <v>0.35869473218917847</v>
      </c>
      <c r="S96" s="1315">
        <v>0.36797729134559631</v>
      </c>
      <c r="T96" s="1315">
        <v>0.38502442836761475</v>
      </c>
      <c r="U96" s="1315">
        <v>0.3765336275100708</v>
      </c>
      <c r="V96" s="1315">
        <v>0.35912144184112549</v>
      </c>
      <c r="W96" s="1318">
        <v>0.32942837476730347</v>
      </c>
    </row>
    <row r="97" spans="1:23">
      <c r="A97" s="1299">
        <v>2000</v>
      </c>
      <c r="B97" s="1319">
        <f>taxrates!B89</f>
        <v>0.31387609243392944</v>
      </c>
      <c r="C97" s="1320">
        <f>taxrates!I89</f>
        <v>0.2954985499382019</v>
      </c>
      <c r="D97" s="1321">
        <f>taxrates!P89</f>
        <v>0.26328900456428528</v>
      </c>
      <c r="E97" s="1321">
        <f>taxrates!W89</f>
        <v>0.30725312232971191</v>
      </c>
      <c r="F97" s="1322">
        <f>taxrates!AD89</f>
        <v>0.33651268482208252</v>
      </c>
      <c r="G97" s="1321">
        <f>taxrates!AK89</f>
        <v>0.34013444185256958</v>
      </c>
      <c r="H97" s="1321">
        <f>taxrates!AR89</f>
        <v>0.35568904876708984</v>
      </c>
      <c r="I97" s="1321">
        <f>taxrates!AY89</f>
        <v>0.36432239413261414</v>
      </c>
      <c r="J97" s="1321">
        <f>taxrates!BF89</f>
        <v>0.37947678565979004</v>
      </c>
      <c r="K97" s="1321">
        <f>taxrates!BM89</f>
        <v>0.37597346305847168</v>
      </c>
      <c r="L97" s="1321">
        <f>taxrates!BT89</f>
        <v>0.35098621249198914</v>
      </c>
      <c r="M97" s="1323">
        <v>0.331462562084198</v>
      </c>
      <c r="N97" s="1321">
        <v>0.30379569530487061</v>
      </c>
      <c r="O97" s="1321">
        <v>0.30847400426864624</v>
      </c>
      <c r="P97" s="1322">
        <v>0.32365646958351135</v>
      </c>
      <c r="Q97" s="1321">
        <v>0.33425256609916687</v>
      </c>
      <c r="R97" s="1321">
        <v>0.35871660709381104</v>
      </c>
      <c r="S97" s="1321">
        <v>0.3684992790222168</v>
      </c>
      <c r="T97" s="1321">
        <v>0.38403528928756714</v>
      </c>
      <c r="U97" s="1321">
        <v>0.3776722252368927</v>
      </c>
      <c r="V97" s="1321">
        <v>0.36536297202110291</v>
      </c>
      <c r="W97" s="1324">
        <v>0.34921413660049438</v>
      </c>
    </row>
    <row r="98" spans="1:23">
      <c r="A98" s="1283">
        <v>2001</v>
      </c>
      <c r="B98" s="1308">
        <f>taxrates!B90</f>
        <v>0.31093642115592957</v>
      </c>
      <c r="C98" s="1309">
        <f>taxrates!I90</f>
        <v>0.29134246706962585</v>
      </c>
      <c r="D98" s="1307">
        <f>taxrates!P90</f>
        <v>0.25568732619285583</v>
      </c>
      <c r="E98" s="1307">
        <f>taxrates!W90</f>
        <v>0.3044230043888092</v>
      </c>
      <c r="F98" s="1310">
        <f>taxrates!AD90</f>
        <v>0.33758163452148438</v>
      </c>
      <c r="G98" s="1307">
        <f>taxrates!AK90</f>
        <v>0.34162041544914246</v>
      </c>
      <c r="H98" s="1307">
        <f>taxrates!AR90</f>
        <v>0.35861104726791382</v>
      </c>
      <c r="I98" s="1307">
        <f>taxrates!AY90</f>
        <v>0.3704998791217804</v>
      </c>
      <c r="J98" s="1307">
        <f>taxrates!BF90</f>
        <v>0.39044544100761414</v>
      </c>
      <c r="K98" s="1307">
        <f>taxrates!BM90</f>
        <v>0.39829215407371521</v>
      </c>
      <c r="L98" s="1307">
        <f>taxrates!BT90</f>
        <v>0.36782822012901306</v>
      </c>
      <c r="M98" s="1311">
        <v>0.34703540802001953</v>
      </c>
      <c r="N98" s="1307">
        <v>0.30111679434776306</v>
      </c>
      <c r="O98" s="1307">
        <v>0.30665844678878784</v>
      </c>
      <c r="P98" s="1310">
        <v>0.32068729400634766</v>
      </c>
      <c r="Q98" s="1307">
        <v>0.33288508653640747</v>
      </c>
      <c r="R98" s="1307">
        <v>0.36682015657424927</v>
      </c>
      <c r="S98" s="1307">
        <v>0.38171675801277161</v>
      </c>
      <c r="T98" s="1307">
        <v>0.40494871139526367</v>
      </c>
      <c r="U98" s="1307">
        <v>0.40931501984596252</v>
      </c>
      <c r="V98" s="1307">
        <v>0.38719427585601807</v>
      </c>
      <c r="W98" s="1312">
        <v>0.36001202464103699</v>
      </c>
    </row>
    <row r="99" spans="1:23">
      <c r="A99" s="1283">
        <v>2002</v>
      </c>
      <c r="B99" s="1308">
        <f>taxrates!B91</f>
        <v>0.28990456461906433</v>
      </c>
      <c r="C99" s="1309">
        <f>taxrates!I91</f>
        <v>0.27443405985832214</v>
      </c>
      <c r="D99" s="1307">
        <f>taxrates!P91</f>
        <v>0.24110788106918335</v>
      </c>
      <c r="E99" s="1307">
        <f>taxrates!W91</f>
        <v>0.2865602970123291</v>
      </c>
      <c r="F99" s="1310">
        <f>taxrates!AD91</f>
        <v>0.31115856766700745</v>
      </c>
      <c r="G99" s="1307">
        <f>taxrates!AK91</f>
        <v>0.31178945302963257</v>
      </c>
      <c r="H99" s="1307">
        <f>taxrates!AR91</f>
        <v>0.32365769147872925</v>
      </c>
      <c r="I99" s="1307">
        <f>taxrates!AY91</f>
        <v>0.33090603351593018</v>
      </c>
      <c r="J99" s="1307">
        <f>taxrates!BF91</f>
        <v>0.34794768691062927</v>
      </c>
      <c r="K99" s="1307">
        <f>taxrates!BM91</f>
        <v>0.35692563652992249</v>
      </c>
      <c r="L99" s="1307">
        <f>taxrates!BT91</f>
        <v>0.33832293748855591</v>
      </c>
      <c r="M99" s="1311">
        <v>0.32699444890022278</v>
      </c>
      <c r="N99" s="1307">
        <v>0.28327944874763489</v>
      </c>
      <c r="O99" s="1307">
        <v>0.29082342982292175</v>
      </c>
      <c r="P99" s="1310">
        <v>0.29241901636123657</v>
      </c>
      <c r="Q99" s="1307">
        <v>0.30115830898284912</v>
      </c>
      <c r="R99" s="1307">
        <v>0.32751372456550598</v>
      </c>
      <c r="S99" s="1307">
        <v>0.33912003040313721</v>
      </c>
      <c r="T99" s="1307">
        <v>0.35713380575180054</v>
      </c>
      <c r="U99" s="1307">
        <v>0.36271956562995911</v>
      </c>
      <c r="V99" s="1307">
        <v>0.34556901454925537</v>
      </c>
      <c r="W99" s="1312">
        <v>0.33101460337638855</v>
      </c>
    </row>
    <row r="100" spans="1:23">
      <c r="A100" s="1283">
        <v>2003</v>
      </c>
      <c r="B100" s="1308">
        <f>taxrates!B92</f>
        <v>0.28411442041397095</v>
      </c>
      <c r="C100" s="1309">
        <f>taxrates!I92</f>
        <v>0.26967182755470276</v>
      </c>
      <c r="D100" s="1307">
        <f>taxrates!P92</f>
        <v>0.23933506011962891</v>
      </c>
      <c r="E100" s="1307">
        <f>taxrates!W92</f>
        <v>0.28044760227203369</v>
      </c>
      <c r="F100" s="1310">
        <f>taxrates!AD92</f>
        <v>0.30383720993995667</v>
      </c>
      <c r="G100" s="1307">
        <f>taxrates!AK92</f>
        <v>0.30526593327522278</v>
      </c>
      <c r="H100" s="1307">
        <f>taxrates!AR92</f>
        <v>0.31614688038825989</v>
      </c>
      <c r="I100" s="1307">
        <f>taxrates!AY92</f>
        <v>0.32404327392578125</v>
      </c>
      <c r="J100" s="1307">
        <f>taxrates!BF92</f>
        <v>0.33984225988388062</v>
      </c>
      <c r="K100" s="1307">
        <f>taxrates!BM92</f>
        <v>0.34978482127189636</v>
      </c>
      <c r="L100" s="1307">
        <f>taxrates!BT92</f>
        <v>0.33505535125732422</v>
      </c>
      <c r="M100" s="1311">
        <v>0.32453307509422302</v>
      </c>
      <c r="N100" s="1307">
        <v>0.27811655402183533</v>
      </c>
      <c r="O100" s="1307">
        <v>0.28410083055496216</v>
      </c>
      <c r="P100" s="1310">
        <v>0.28721877932548523</v>
      </c>
      <c r="Q100" s="1307">
        <v>0.29507550597190857</v>
      </c>
      <c r="R100" s="1307">
        <v>0.32040750980377197</v>
      </c>
      <c r="S100" s="1307">
        <v>0.3316061794757843</v>
      </c>
      <c r="T100" s="1307">
        <v>0.34811270236968994</v>
      </c>
      <c r="U100" s="1307">
        <v>0.35518574714660645</v>
      </c>
      <c r="V100" s="1307">
        <v>0.34258773922920227</v>
      </c>
      <c r="W100" s="1312">
        <v>0.32928568124771118</v>
      </c>
    </row>
    <row r="101" spans="1:23">
      <c r="A101" s="1283">
        <v>2004</v>
      </c>
      <c r="B101" s="1308">
        <f>taxrates!B93</f>
        <v>0.28307062387466431</v>
      </c>
      <c r="C101" s="1309">
        <f>taxrates!I93</f>
        <v>0.27018603682518005</v>
      </c>
      <c r="D101" s="1307">
        <f>taxrates!P93</f>
        <v>0.2416987419128418</v>
      </c>
      <c r="E101" s="1307">
        <f>taxrates!W93</f>
        <v>0.28023281693458557</v>
      </c>
      <c r="F101" s="1310">
        <f>taxrates!AD93</f>
        <v>0.29951855540275574</v>
      </c>
      <c r="G101" s="1307">
        <f>taxrates!AK93</f>
        <v>0.30044299364089966</v>
      </c>
      <c r="H101" s="1307">
        <f>taxrates!AR93</f>
        <v>0.30863457918167114</v>
      </c>
      <c r="I101" s="1307">
        <f>taxrates!AY93</f>
        <v>0.31426823139190674</v>
      </c>
      <c r="J101" s="1307">
        <f>taxrates!BF93</f>
        <v>0.32540473341941833</v>
      </c>
      <c r="K101" s="1307">
        <f>taxrates!BM93</f>
        <v>0.32658475637435913</v>
      </c>
      <c r="L101" s="1307">
        <f>taxrates!BT93</f>
        <v>0.30903565883636475</v>
      </c>
      <c r="M101" s="1311">
        <v>0.2966817319393158</v>
      </c>
      <c r="N101" s="1307">
        <v>0.27745908498764038</v>
      </c>
      <c r="O101" s="1307">
        <v>0.28337347507476807</v>
      </c>
      <c r="P101" s="1310">
        <v>0.28543400764465332</v>
      </c>
      <c r="Q101" s="1307">
        <v>0.29159951210021973</v>
      </c>
      <c r="R101" s="1307">
        <v>0.31073442101478577</v>
      </c>
      <c r="S101" s="1307">
        <v>0.31878408789634705</v>
      </c>
      <c r="T101" s="1307">
        <v>0.33050817251205444</v>
      </c>
      <c r="U101" s="1307">
        <v>0.32752087712287903</v>
      </c>
      <c r="V101" s="1307">
        <v>0.31271076202392578</v>
      </c>
      <c r="W101" s="1312">
        <v>0.30495175719261169</v>
      </c>
    </row>
    <row r="102" spans="1:23">
      <c r="A102" s="1283">
        <v>2005</v>
      </c>
      <c r="B102" s="1308">
        <f>taxrates!B94</f>
        <v>0.29336860775947571</v>
      </c>
      <c r="C102" s="1309">
        <f>taxrates!I94</f>
        <v>0.27848300337791443</v>
      </c>
      <c r="D102" s="1307">
        <f>taxrates!P94</f>
        <v>0.25096744298934937</v>
      </c>
      <c r="E102" s="1307">
        <f>taxrates!W94</f>
        <v>0.28812184929847717</v>
      </c>
      <c r="F102" s="1310">
        <f>taxrates!AD94</f>
        <v>0.31113752722740173</v>
      </c>
      <c r="G102" s="1307">
        <f>taxrates!AK94</f>
        <v>0.31300529837608337</v>
      </c>
      <c r="H102" s="1307">
        <f>taxrates!AR94</f>
        <v>0.32144728302955627</v>
      </c>
      <c r="I102" s="1307">
        <f>taxrates!AY94</f>
        <v>0.32595294713973999</v>
      </c>
      <c r="J102" s="1307">
        <f>taxrates!BF94</f>
        <v>0.33269035816192627</v>
      </c>
      <c r="K102" s="1307">
        <f>taxrates!BM94</f>
        <v>0.32612007856369019</v>
      </c>
      <c r="L102" s="1307">
        <f>taxrates!BT94</f>
        <v>0.30988782644271851</v>
      </c>
      <c r="M102" s="1311">
        <v>0.29532545804977417</v>
      </c>
      <c r="N102" s="1307">
        <v>0.28531843423843384</v>
      </c>
      <c r="O102" s="1307">
        <v>0.29101622104644775</v>
      </c>
      <c r="P102" s="1310">
        <v>0.2991066575050354</v>
      </c>
      <c r="Q102" s="1307">
        <v>0.30534672737121582</v>
      </c>
      <c r="R102" s="1307">
        <v>0.32269778847694397</v>
      </c>
      <c r="S102" s="1307">
        <v>0.32855576276779175</v>
      </c>
      <c r="T102" s="1307">
        <v>0.33575376868247986</v>
      </c>
      <c r="U102" s="1307">
        <v>0.32682797312736511</v>
      </c>
      <c r="V102" s="1307">
        <v>0.31283280253410339</v>
      </c>
      <c r="W102" s="1312">
        <v>0.29803630709648132</v>
      </c>
    </row>
    <row r="103" spans="1:23">
      <c r="A103" s="1283">
        <v>2006</v>
      </c>
      <c r="B103" s="1308">
        <f>taxrates!B95</f>
        <v>0.29872432351112366</v>
      </c>
      <c r="C103" s="1309">
        <f>taxrates!I95</f>
        <v>0.28369471430778503</v>
      </c>
      <c r="D103" s="1307">
        <f>taxrates!P95</f>
        <v>0.25516369938850403</v>
      </c>
      <c r="E103" s="1307">
        <f>taxrates!W95</f>
        <v>0.29365667700767517</v>
      </c>
      <c r="F103" s="1310">
        <f>taxrates!AD95</f>
        <v>0.31588214635848999</v>
      </c>
      <c r="G103" s="1307">
        <f>taxrates!AK95</f>
        <v>0.31681913137435913</v>
      </c>
      <c r="H103" s="1307">
        <f>taxrates!AR95</f>
        <v>0.32446512579917908</v>
      </c>
      <c r="I103" s="1307">
        <f>taxrates!AY95</f>
        <v>0.32912102341651917</v>
      </c>
      <c r="J103" s="1307">
        <f>taxrates!BF95</f>
        <v>0.33651700615882874</v>
      </c>
      <c r="K103" s="1307">
        <f>taxrates!BM95</f>
        <v>0.33328619599342346</v>
      </c>
      <c r="L103" s="1307">
        <f>taxrates!BT95</f>
        <v>0.31261840462684631</v>
      </c>
      <c r="M103" s="1311">
        <v>0.29592272639274597</v>
      </c>
      <c r="N103" s="1307">
        <v>0.29071545600891113</v>
      </c>
      <c r="O103" s="1307">
        <v>0.29571956396102905</v>
      </c>
      <c r="P103" s="1310">
        <v>0.30475792288780212</v>
      </c>
      <c r="Q103" s="1307">
        <v>0.30988699197769165</v>
      </c>
      <c r="R103" s="1307">
        <v>0.32650271058082581</v>
      </c>
      <c r="S103" s="1307">
        <v>0.3323814868927002</v>
      </c>
      <c r="T103" s="1307">
        <v>0.34018099308013916</v>
      </c>
      <c r="U103" s="1307">
        <v>0.33532604575157166</v>
      </c>
      <c r="V103" s="1307">
        <v>0.31695473194122314</v>
      </c>
      <c r="W103" s="1312">
        <v>0.30482718348503113</v>
      </c>
    </row>
    <row r="104" spans="1:23">
      <c r="A104" s="1283">
        <v>2007</v>
      </c>
      <c r="B104" s="1308">
        <f>taxrates!B96</f>
        <v>0.30131304264068604</v>
      </c>
      <c r="C104" s="1309">
        <f>taxrates!I96</f>
        <v>0.2852817177772522</v>
      </c>
      <c r="D104" s="1307">
        <f>taxrates!P96</f>
        <v>0.25494185090065002</v>
      </c>
      <c r="E104" s="1307">
        <f>taxrates!W96</f>
        <v>0.29601332545280457</v>
      </c>
      <c r="F104" s="1310">
        <f>taxrates!AD96</f>
        <v>0.31955128908157349</v>
      </c>
      <c r="G104" s="1307">
        <f>taxrates!AK96</f>
        <v>0.32104304432868958</v>
      </c>
      <c r="H104" s="1307">
        <f>taxrates!AR96</f>
        <v>0.32880592346191406</v>
      </c>
      <c r="I104" s="1307">
        <f>taxrates!AY96</f>
        <v>0.33372509479522705</v>
      </c>
      <c r="J104" s="1307">
        <f>taxrates!BF96</f>
        <v>0.33917471766471863</v>
      </c>
      <c r="K104" s="1307">
        <f>taxrates!BM96</f>
        <v>0.33002692461013794</v>
      </c>
      <c r="L104" s="1307">
        <f>taxrates!BT96</f>
        <v>0.30644294619560242</v>
      </c>
      <c r="M104" s="1311">
        <v>0.29035165905952454</v>
      </c>
      <c r="N104" s="1307">
        <v>0.29495951533317566</v>
      </c>
      <c r="O104" s="1307">
        <v>0.29657945036888123</v>
      </c>
      <c r="P104" s="1310">
        <v>0.30814191699028015</v>
      </c>
      <c r="Q104" s="1307">
        <v>0.31325832009315491</v>
      </c>
      <c r="R104" s="1307">
        <v>0.32892405986785889</v>
      </c>
      <c r="S104" s="1307">
        <v>0.33516818284988403</v>
      </c>
      <c r="T104" s="1307">
        <v>0.34103795886039734</v>
      </c>
      <c r="U104" s="1307">
        <v>0.33082425594329834</v>
      </c>
      <c r="V104" s="1307">
        <v>0.31065881252288818</v>
      </c>
      <c r="W104" s="1312">
        <v>0.2934093177318573</v>
      </c>
    </row>
    <row r="105" spans="1:23">
      <c r="A105" s="1283">
        <v>2008</v>
      </c>
      <c r="B105" s="1308">
        <f>taxrates!B97</f>
        <v>0.3038063645362854</v>
      </c>
      <c r="C105" s="1309">
        <f>taxrates!I97</f>
        <v>0.28290364146232605</v>
      </c>
      <c r="D105" s="1307">
        <f>taxrates!P97</f>
        <v>0.25127038359642029</v>
      </c>
      <c r="E105" s="1307">
        <f>taxrates!W97</f>
        <v>0.29395264387130737</v>
      </c>
      <c r="F105" s="1310">
        <f>taxrates!AD97</f>
        <v>0.32954099774360657</v>
      </c>
      <c r="G105" s="1307">
        <f>taxrates!AK97</f>
        <v>0.33216485381126404</v>
      </c>
      <c r="H105" s="1307">
        <f>taxrates!AR97</f>
        <v>0.34144794940948486</v>
      </c>
      <c r="I105" s="1307">
        <f>taxrates!AY97</f>
        <v>0.34723895788192749</v>
      </c>
      <c r="J105" s="1307">
        <f>taxrates!BF97</f>
        <v>0.35880577564239502</v>
      </c>
      <c r="K105" s="1307">
        <f>taxrates!BM97</f>
        <v>0.35573604702949524</v>
      </c>
      <c r="L105" s="1307">
        <f>taxrates!BT97</f>
        <v>0.32984751462936401</v>
      </c>
      <c r="M105" s="1311">
        <v>0.30733481049537659</v>
      </c>
      <c r="N105" s="1307">
        <v>0.2920336127281189</v>
      </c>
      <c r="O105" s="1307">
        <v>0.30144315958023071</v>
      </c>
      <c r="P105" s="1310">
        <v>0.31176826357841492</v>
      </c>
      <c r="Q105" s="1307">
        <v>0.3189873993396759</v>
      </c>
      <c r="R105" s="1307">
        <v>0.33956190943717957</v>
      </c>
      <c r="S105" s="1307">
        <v>0.34789556264877319</v>
      </c>
      <c r="T105" s="1307">
        <v>0.36220046877861023</v>
      </c>
      <c r="U105" s="1307">
        <v>0.35519242286682129</v>
      </c>
      <c r="V105" s="1307">
        <v>0.33271390199661255</v>
      </c>
      <c r="W105" s="1312">
        <v>0.31245866417884827</v>
      </c>
    </row>
    <row r="106" spans="1:23">
      <c r="A106" s="1291">
        <v>2009</v>
      </c>
      <c r="B106" s="1313">
        <f>taxrates!B98</f>
        <v>0.27430763840675354</v>
      </c>
      <c r="C106" s="1314">
        <f>taxrates!I98</f>
        <v>0.25855201482772827</v>
      </c>
      <c r="D106" s="1315">
        <f>taxrates!P98</f>
        <v>0.23027168214321136</v>
      </c>
      <c r="E106" s="1315">
        <f>taxrates!W98</f>
        <v>0.26809066534042358</v>
      </c>
      <c r="F106" s="1316">
        <f>taxrates!AD98</f>
        <v>0.29455369710922241</v>
      </c>
      <c r="G106" s="1315">
        <f>taxrates!AK98</f>
        <v>0.29384252429008484</v>
      </c>
      <c r="H106" s="1315">
        <f>taxrates!AR98</f>
        <v>0.29567626118659973</v>
      </c>
      <c r="I106" s="1315">
        <f>taxrates!AY98</f>
        <v>0.29884207248687744</v>
      </c>
      <c r="J106" s="1315">
        <f>taxrates!BF98</f>
        <v>0.30541735887527466</v>
      </c>
      <c r="K106" s="1315">
        <f>taxrates!BM98</f>
        <v>0.29957354068756104</v>
      </c>
      <c r="L106" s="1315">
        <f>taxrates!BT98</f>
        <v>0.28433465957641602</v>
      </c>
      <c r="M106" s="1317">
        <v>0.27393856644630432</v>
      </c>
      <c r="N106" s="1315">
        <v>0.2691778838634491</v>
      </c>
      <c r="O106" s="1315">
        <v>0.27840396761894226</v>
      </c>
      <c r="P106" s="1316">
        <v>0.27272886037826538</v>
      </c>
      <c r="Q106" s="1315">
        <v>0.27588236331939697</v>
      </c>
      <c r="R106" s="1315">
        <v>0.28896519541740417</v>
      </c>
      <c r="S106" s="1315">
        <v>0.2954680323600769</v>
      </c>
      <c r="T106" s="1315">
        <v>0.30323225259780884</v>
      </c>
      <c r="U106" s="1315">
        <v>0.29475989937782288</v>
      </c>
      <c r="V106" s="1315">
        <v>0.28272461891174316</v>
      </c>
      <c r="W106" s="1318">
        <v>0.27506190538406372</v>
      </c>
    </row>
    <row r="107" spans="1:23">
      <c r="A107" s="1283">
        <v>2010</v>
      </c>
      <c r="B107" s="1308">
        <f>taxrates!B99</f>
        <v>0.27494338154792786</v>
      </c>
      <c r="C107" s="1309">
        <f>taxrates!I99</f>
        <v>0.26144096255302429</v>
      </c>
      <c r="D107" s="1307">
        <f>taxrates!P99</f>
        <v>0.23339150846004486</v>
      </c>
      <c r="E107" s="1307">
        <f>taxrates!W99</f>
        <v>0.27077138423919678</v>
      </c>
      <c r="F107" s="1310">
        <f>taxrates!AD99</f>
        <v>0.29126504063606262</v>
      </c>
      <c r="G107" s="1307">
        <f>taxrates!AK99</f>
        <v>0.29020330309867859</v>
      </c>
      <c r="H107" s="1307">
        <f>taxrates!AR99</f>
        <v>0.29163110256195068</v>
      </c>
      <c r="I107" s="1307">
        <f>taxrates!AY99</f>
        <v>0.2954278290271759</v>
      </c>
      <c r="J107" s="1307">
        <f>taxrates!BF99</f>
        <v>0.30328360199928284</v>
      </c>
      <c r="K107" s="1307">
        <f>taxrates!BM99</f>
        <v>0.30080169439315796</v>
      </c>
      <c r="L107" s="1307">
        <f>taxrates!BT99</f>
        <v>0.28733676671981812</v>
      </c>
      <c r="M107" s="1311">
        <v>0.27685004472732544</v>
      </c>
      <c r="N107" s="1307">
        <v>0.27243936061859131</v>
      </c>
      <c r="O107" s="1307">
        <v>0.27960270643234253</v>
      </c>
      <c r="P107" s="1310">
        <v>0.27163168787956238</v>
      </c>
      <c r="Q107" s="1307">
        <v>0.2738548219203949</v>
      </c>
      <c r="R107" s="1307">
        <v>0.28584617376327515</v>
      </c>
      <c r="S107" s="1307">
        <v>0.29250219464302063</v>
      </c>
      <c r="T107" s="1307">
        <v>0.30186781287193298</v>
      </c>
      <c r="U107" s="1307">
        <v>0.29709282517433167</v>
      </c>
      <c r="V107" s="1307">
        <v>0.2857012152671814</v>
      </c>
      <c r="W107" s="1312">
        <v>0.27849355340003967</v>
      </c>
    </row>
    <row r="108" spans="1:23">
      <c r="A108" s="1283">
        <v>2011</v>
      </c>
      <c r="B108" s="1308">
        <f>taxrates!B100</f>
        <v>0.27633523941040039</v>
      </c>
      <c r="C108" s="1309">
        <f>taxrates!I100</f>
        <v>0.26103994250297546</v>
      </c>
      <c r="D108" s="1307">
        <f>taxrates!P100</f>
        <v>0.23036207258701324</v>
      </c>
      <c r="E108" s="1307">
        <f>taxrates!W100</f>
        <v>0.27097365260124207</v>
      </c>
      <c r="F108" s="1310">
        <f>taxrates!AD100</f>
        <v>0.29471886157989502</v>
      </c>
      <c r="G108" s="1307">
        <f>taxrates!AK100</f>
        <v>0.29482132196426392</v>
      </c>
      <c r="H108" s="1307">
        <f>taxrates!AR100</f>
        <v>0.29748442769050598</v>
      </c>
      <c r="I108" s="1307">
        <f>taxrates!AY100</f>
        <v>0.30135330557823181</v>
      </c>
      <c r="J108" s="1307">
        <f>taxrates!BF100</f>
        <v>0.31046995520591736</v>
      </c>
      <c r="K108" s="1307">
        <f>taxrates!BM100</f>
        <v>0.30890226364135742</v>
      </c>
      <c r="L108" s="1307">
        <f>taxrates!BT100</f>
        <v>0.29837369918823242</v>
      </c>
      <c r="M108" s="1311">
        <v>0.29301503300666809</v>
      </c>
      <c r="N108" s="1307">
        <v>0.26878046989440918</v>
      </c>
      <c r="O108" s="1307">
        <v>0.28041717410087585</v>
      </c>
      <c r="P108" s="1310">
        <v>0.27568411827087402</v>
      </c>
      <c r="Q108" s="1307">
        <v>0.27830544114112854</v>
      </c>
      <c r="R108" s="1307">
        <v>0.29071915149688721</v>
      </c>
      <c r="S108" s="1307">
        <v>0.29733902215957642</v>
      </c>
      <c r="T108" s="1307">
        <v>0.30758559703826904</v>
      </c>
      <c r="U108" s="1307">
        <v>0.30444300174713135</v>
      </c>
      <c r="V108" s="1307">
        <v>0.29720973968505859</v>
      </c>
      <c r="W108" s="1312">
        <v>0.29724055528640747</v>
      </c>
    </row>
    <row r="109" spans="1:23">
      <c r="A109" s="1283">
        <v>2012</v>
      </c>
      <c r="B109" s="1308">
        <f>taxrates!B101</f>
        <v>0.27188393473625183</v>
      </c>
      <c r="C109" s="1309">
        <f>taxrates!I101</f>
        <v>0.25788953900337219</v>
      </c>
      <c r="D109" s="1307">
        <f>taxrates!P101</f>
        <v>0.22722946107387543</v>
      </c>
      <c r="E109" s="1307">
        <f>taxrates!W101</f>
        <v>0.2677386999130249</v>
      </c>
      <c r="F109" s="1310">
        <f>taxrates!AD101</f>
        <v>0.28752633929252625</v>
      </c>
      <c r="G109" s="1307">
        <f>taxrates!AK101</f>
        <v>0.28730770945549011</v>
      </c>
      <c r="H109" s="1307">
        <f>taxrates!AR101</f>
        <v>0.28907349705696106</v>
      </c>
      <c r="I109" s="1307">
        <f>taxrates!AY101</f>
        <v>0.29281282424926758</v>
      </c>
      <c r="J109" s="1307">
        <f>taxrates!BF101</f>
        <v>0.29922273755073547</v>
      </c>
      <c r="K109" s="1307">
        <f>taxrates!BM101</f>
        <v>0.29088878631591797</v>
      </c>
      <c r="L109" s="1307">
        <f>taxrates!BT101</f>
        <v>0.26817589998245239</v>
      </c>
      <c r="M109" s="1311">
        <v>0.25238269567489624</v>
      </c>
      <c r="N109" s="1307">
        <v>0.26378452777862549</v>
      </c>
      <c r="O109" s="1307">
        <v>0.2755400538444519</v>
      </c>
      <c r="P109" s="1310">
        <v>0.27179440855979919</v>
      </c>
      <c r="Q109" s="1307">
        <v>0.27383849024772644</v>
      </c>
      <c r="R109" s="1307">
        <v>0.28423410654067993</v>
      </c>
      <c r="S109" s="1307">
        <v>0.29017883539199829</v>
      </c>
      <c r="T109" s="1307">
        <v>0.29750517010688782</v>
      </c>
      <c r="U109" s="1307">
        <v>0.28652092814445496</v>
      </c>
      <c r="V109" s="1307">
        <v>0.26469084620475769</v>
      </c>
      <c r="W109" s="1312">
        <v>0.24348923563957214</v>
      </c>
    </row>
    <row r="110" spans="1:23">
      <c r="A110" s="1283">
        <v>2013</v>
      </c>
      <c r="B110" s="1308">
        <f>taxrates!B102</f>
        <v>0.29487648606300354</v>
      </c>
      <c r="C110" s="1309">
        <f>taxrates!I102</f>
        <v>0.27541959285736084</v>
      </c>
      <c r="D110" s="1307">
        <f>taxrates!P102</f>
        <v>0.23824112117290497</v>
      </c>
      <c r="E110" s="1307">
        <f>taxrates!W102</f>
        <v>0.28764858841896057</v>
      </c>
      <c r="F110" s="1310">
        <f>taxrates!AD102</f>
        <v>0.31796863675117493</v>
      </c>
      <c r="G110" s="1307">
        <f>taxrates!AK102</f>
        <v>0.31964677572250366</v>
      </c>
      <c r="H110" s="1307">
        <f>taxrates!AR102</f>
        <v>0.33048555254936218</v>
      </c>
      <c r="I110" s="1307">
        <f>taxrates!AY102</f>
        <v>0.33872151374816895</v>
      </c>
      <c r="J110" s="1307">
        <f>taxrates!BF102</f>
        <v>0.35517203807830811</v>
      </c>
      <c r="K110" s="1307">
        <f>taxrates!BM102</f>
        <v>0.34925651550292969</v>
      </c>
      <c r="L110" s="1307">
        <f>taxrates!BT102</f>
        <v>0.31508022546768188</v>
      </c>
      <c r="M110" s="1311">
        <v>0.33011463284492493</v>
      </c>
      <c r="N110" s="1307">
        <v>0.27887725830078125</v>
      </c>
      <c r="O110" s="1307">
        <v>0.29519915580749512</v>
      </c>
      <c r="P110" s="1310">
        <v>0.30112779140472412</v>
      </c>
      <c r="Q110" s="1307">
        <v>0.30607673525810242</v>
      </c>
      <c r="R110" s="1307">
        <v>0.32632815837860107</v>
      </c>
      <c r="S110" s="1307">
        <v>0.33717340230941772</v>
      </c>
      <c r="T110" s="1307">
        <v>0.35575944185256958</v>
      </c>
      <c r="U110" s="1307">
        <v>0.34709304571151733</v>
      </c>
      <c r="V110" s="1307">
        <v>0.31371611356735229</v>
      </c>
      <c r="W110" s="1312">
        <v>0.33111768960952759</v>
      </c>
    </row>
    <row r="111" spans="1:23">
      <c r="A111" s="1283">
        <v>2014</v>
      </c>
      <c r="B111" s="1308">
        <f>taxrates!B103</f>
        <v>0.29416143894195557</v>
      </c>
      <c r="C111" s="1309">
        <f>taxrates!I103</f>
        <v>0.27801790833473206</v>
      </c>
      <c r="D111" s="1307">
        <f>taxrates!P103</f>
        <v>0.24254210293292999</v>
      </c>
      <c r="E111" s="1307">
        <f>taxrates!W103</f>
        <v>0.28960129618644714</v>
      </c>
      <c r="F111" s="1310">
        <f>taxrates!AD103</f>
        <v>0.31240537762641907</v>
      </c>
      <c r="G111" s="1307">
        <f>taxrates!AK103</f>
        <v>0.31266778707504272</v>
      </c>
      <c r="H111" s="1307">
        <f>taxrates!AR103</f>
        <v>0.31786888837814331</v>
      </c>
      <c r="I111" s="1307">
        <f>taxrates!AY103</f>
        <v>0.32313567399978638</v>
      </c>
      <c r="J111" s="1307">
        <f>taxrates!BF103</f>
        <v>0.33039629459381104</v>
      </c>
      <c r="K111" s="1307">
        <f>taxrates!BM103</f>
        <v>0.30738371610641479</v>
      </c>
      <c r="L111" s="1307">
        <f>taxrates!BT103</f>
        <v>0.23536862432956696</v>
      </c>
      <c r="M111" s="1311">
        <v>0.12520651519298553</v>
      </c>
      <c r="N111" s="1307">
        <v>0.28195074200630188</v>
      </c>
      <c r="O111" s="1307">
        <v>0.29686921834945679</v>
      </c>
      <c r="P111" s="1310">
        <v>0.29641720652580261</v>
      </c>
      <c r="Q111" s="1307">
        <v>0.2991313636302948</v>
      </c>
      <c r="R111" s="1307">
        <v>0.31200826168060303</v>
      </c>
      <c r="S111" s="1307">
        <v>0.31914839148521423</v>
      </c>
      <c r="T111" s="1307">
        <v>0.32729071378707886</v>
      </c>
      <c r="U111" s="1307">
        <v>0.30013817548751831</v>
      </c>
      <c r="V111" s="1307">
        <v>0.22681553661823273</v>
      </c>
      <c r="W111" s="1312">
        <v>0.11594479531049728</v>
      </c>
    </row>
    <row r="112" spans="1:23">
      <c r="A112" s="1283">
        <v>2015</v>
      </c>
      <c r="B112" s="1308">
        <f>taxrates!B104</f>
        <v>0.29865327477455139</v>
      </c>
      <c r="C112" s="1309">
        <f>taxrates!I104</f>
        <v>0.27895727753639221</v>
      </c>
      <c r="D112" s="1307">
        <f>taxrates!P104</f>
        <v>0.24308709800243378</v>
      </c>
      <c r="E112" s="1307">
        <f>taxrates!W104</f>
        <v>0.29068967700004578</v>
      </c>
      <c r="F112" s="1310">
        <f>taxrates!AD104</f>
        <v>0.32104989886283875</v>
      </c>
      <c r="G112" s="1307">
        <f>taxrates!AK104</f>
        <v>0.32265031337738037</v>
      </c>
      <c r="H112" s="1307">
        <f>taxrates!AR104</f>
        <v>0.33215087652206421</v>
      </c>
      <c r="I112" s="1307">
        <f>taxrates!AY104</f>
        <v>0.33916756510734558</v>
      </c>
      <c r="J112" s="1307">
        <f>taxrates!BF104</f>
        <v>0.35313001275062561</v>
      </c>
      <c r="K112" s="1307">
        <f>taxrates!BM104</f>
        <v>0.34568861126899719</v>
      </c>
      <c r="L112" s="1307">
        <f>taxrates!BT104</f>
        <v>0.31324219703674316</v>
      </c>
      <c r="M112" s="1311">
        <v>0.27149716019630432</v>
      </c>
      <c r="N112" s="1307">
        <v>0.28298085927963257</v>
      </c>
      <c r="O112" s="1307">
        <v>0.29901248216629028</v>
      </c>
      <c r="P112" s="1310">
        <v>0.30436378717422485</v>
      </c>
      <c r="Q112" s="1307">
        <v>0.30861902236938477</v>
      </c>
      <c r="R112" s="1307">
        <v>0.32564166188240051</v>
      </c>
      <c r="S112" s="1307">
        <v>0.33521866798400879</v>
      </c>
      <c r="T112" s="1307">
        <v>0.35001599788665771</v>
      </c>
      <c r="U112" s="1307">
        <v>0.33916231989860535</v>
      </c>
      <c r="V112" s="1307">
        <v>0.30645328760147095</v>
      </c>
      <c r="W112" s="1312">
        <v>0.26802733540534973</v>
      </c>
    </row>
    <row r="113" spans="1:23">
      <c r="A113" s="1283">
        <v>2016</v>
      </c>
      <c r="B113" s="1308">
        <f>taxrates!B105</f>
        <v>0.30028781294822693</v>
      </c>
      <c r="C113" s="1309">
        <f>taxrates!I105</f>
        <v>0.27918460965156555</v>
      </c>
      <c r="D113" s="1307">
        <f>taxrates!P105</f>
        <v>0.24549373984336853</v>
      </c>
      <c r="E113" s="1307">
        <f>taxrates!W105</f>
        <v>0.29002663493156433</v>
      </c>
      <c r="F113" s="1310">
        <f>taxrates!AD105</f>
        <v>0.32500952482223511</v>
      </c>
      <c r="G113" s="1307">
        <f>taxrates!AK105</f>
        <v>0.32770258188247681</v>
      </c>
      <c r="H113" s="1307">
        <f>taxrates!AR105</f>
        <v>0.33724752068519592</v>
      </c>
      <c r="I113" s="1307">
        <f>taxrates!AY105</f>
        <v>0.34568765759468079</v>
      </c>
      <c r="J113" s="1307">
        <f>taxrates!BF105</f>
        <v>0.3600253164768219</v>
      </c>
      <c r="K113" s="1307">
        <f>taxrates!BM105</f>
        <v>0.35797488689422607</v>
      </c>
      <c r="L113" s="1307">
        <f>taxrates!BT105</f>
        <v>0.33740997314453125</v>
      </c>
      <c r="M113" s="1311">
        <v>0.31860214471817017</v>
      </c>
      <c r="N113" s="1307">
        <v>0.28344225883483887</v>
      </c>
      <c r="O113" s="1307">
        <v>0.29994091391563416</v>
      </c>
      <c r="P113" s="1310">
        <v>0.30724483728408813</v>
      </c>
      <c r="Q113" s="1307">
        <v>0.31195974349975586</v>
      </c>
      <c r="R113" s="1307">
        <v>0.3298664391040802</v>
      </c>
      <c r="S113" s="1307">
        <v>0.34118464589118958</v>
      </c>
      <c r="T113" s="1307">
        <v>0.35790097713470459</v>
      </c>
      <c r="U113" s="1307">
        <v>0.35122725367546082</v>
      </c>
      <c r="V113" s="1307">
        <v>0.32966303825378418</v>
      </c>
      <c r="W113" s="1312">
        <v>0.31779089570045471</v>
      </c>
    </row>
    <row r="114" spans="1:23">
      <c r="A114" s="1283">
        <v>2017</v>
      </c>
      <c r="B114" s="1308">
        <f>taxrates!B106</f>
        <v>0</v>
      </c>
      <c r="C114" s="1309">
        <f>taxrates!I106</f>
        <v>0</v>
      </c>
      <c r="D114" s="1307">
        <f>taxrates!P106</f>
        <v>0</v>
      </c>
      <c r="E114" s="1307">
        <f>taxrates!W106</f>
        <v>0</v>
      </c>
      <c r="F114" s="1310">
        <f>taxrates!AD106</f>
        <v>0</v>
      </c>
      <c r="G114" s="1307">
        <f>taxrates!AK106</f>
        <v>0</v>
      </c>
      <c r="H114" s="1307">
        <f>taxrates!AR106</f>
        <v>0</v>
      </c>
      <c r="I114" s="1307">
        <f>taxrates!AY106</f>
        <v>0</v>
      </c>
      <c r="J114" s="1307">
        <f>taxrates!BF106</f>
        <v>0</v>
      </c>
      <c r="K114" s="1307">
        <f>taxrates!BM106</f>
        <v>0</v>
      </c>
      <c r="L114" s="1307">
        <f>taxrates!BT106</f>
        <v>0</v>
      </c>
      <c r="M114" s="1311">
        <v>0</v>
      </c>
      <c r="N114" s="1307">
        <v>0</v>
      </c>
      <c r="O114" s="1307">
        <v>0</v>
      </c>
      <c r="P114" s="1310">
        <v>0</v>
      </c>
      <c r="Q114" s="1307">
        <v>0</v>
      </c>
      <c r="R114" s="1307">
        <v>0</v>
      </c>
      <c r="S114" s="1307">
        <v>0</v>
      </c>
      <c r="T114" s="1307">
        <v>0</v>
      </c>
      <c r="U114" s="1307">
        <v>0</v>
      </c>
      <c r="V114" s="1307">
        <v>0</v>
      </c>
      <c r="W114" s="1312">
        <v>0</v>
      </c>
    </row>
    <row r="115" spans="1:23">
      <c r="A115" s="1283">
        <v>2018</v>
      </c>
      <c r="B115" s="1308">
        <f>taxrates!B107</f>
        <v>0</v>
      </c>
      <c r="C115" s="1309">
        <f>taxrates!I107</f>
        <v>0</v>
      </c>
      <c r="D115" s="1307">
        <f>taxrates!P107</f>
        <v>0</v>
      </c>
      <c r="E115" s="1307">
        <f>taxrates!W107</f>
        <v>0</v>
      </c>
      <c r="F115" s="1310">
        <f>taxrates!AD107</f>
        <v>0</v>
      </c>
      <c r="G115" s="1307">
        <f>taxrates!AK107</f>
        <v>0</v>
      </c>
      <c r="H115" s="1307">
        <f>taxrates!AR107</f>
        <v>0</v>
      </c>
      <c r="I115" s="1307">
        <f>taxrates!AY107</f>
        <v>0</v>
      </c>
      <c r="J115" s="1307">
        <f>taxrates!BF107</f>
        <v>0</v>
      </c>
      <c r="K115" s="1307">
        <f>taxrates!BM107</f>
        <v>0</v>
      </c>
      <c r="L115" s="1307">
        <f>taxrates!BT107</f>
        <v>0</v>
      </c>
      <c r="M115" s="1311">
        <v>0</v>
      </c>
      <c r="N115" s="1307">
        <v>0</v>
      </c>
      <c r="O115" s="1307">
        <v>0</v>
      </c>
      <c r="P115" s="1310">
        <v>0</v>
      </c>
      <c r="Q115" s="1307">
        <v>0</v>
      </c>
      <c r="R115" s="1307">
        <v>0</v>
      </c>
      <c r="S115" s="1307">
        <v>0</v>
      </c>
      <c r="T115" s="1307">
        <v>0</v>
      </c>
      <c r="U115" s="1307">
        <v>0</v>
      </c>
      <c r="V115" s="1307">
        <v>0</v>
      </c>
      <c r="W115" s="1312">
        <v>0</v>
      </c>
    </row>
    <row r="116" spans="1:23">
      <c r="A116" s="1283">
        <v>2019</v>
      </c>
      <c r="B116" s="1308">
        <f>taxrates!B108</f>
        <v>0</v>
      </c>
      <c r="C116" s="1309">
        <f>taxrates!I108</f>
        <v>0</v>
      </c>
      <c r="D116" s="1307">
        <f>taxrates!P108</f>
        <v>0</v>
      </c>
      <c r="E116" s="1307">
        <f>taxrates!W108</f>
        <v>0</v>
      </c>
      <c r="F116" s="1310">
        <f>taxrates!AD108</f>
        <v>0</v>
      </c>
      <c r="G116" s="1307">
        <f>taxrates!AK108</f>
        <v>0</v>
      </c>
      <c r="H116" s="1307">
        <f>taxrates!AR108</f>
        <v>0</v>
      </c>
      <c r="I116" s="1307">
        <f>taxrates!AY108</f>
        <v>0</v>
      </c>
      <c r="J116" s="1307">
        <f>taxrates!BF108</f>
        <v>0</v>
      </c>
      <c r="K116" s="1307">
        <f>taxrates!BM108</f>
        <v>0</v>
      </c>
      <c r="L116" s="1307">
        <f>taxrates!BT108</f>
        <v>0</v>
      </c>
      <c r="M116" s="1311">
        <v>0</v>
      </c>
      <c r="N116" s="1307">
        <v>0</v>
      </c>
      <c r="O116" s="1307">
        <v>0</v>
      </c>
      <c r="P116" s="1310">
        <v>0</v>
      </c>
      <c r="Q116" s="1307">
        <v>0</v>
      </c>
      <c r="R116" s="1307">
        <v>0</v>
      </c>
      <c r="S116" s="1307">
        <v>0</v>
      </c>
      <c r="T116" s="1307">
        <v>0</v>
      </c>
      <c r="U116" s="1307">
        <v>0</v>
      </c>
      <c r="V116" s="1307">
        <v>0</v>
      </c>
      <c r="W116" s="1312">
        <v>0</v>
      </c>
    </row>
    <row r="117" spans="1:23" ht="15.55" thickBot="1">
      <c r="A117" s="1325">
        <v>2020</v>
      </c>
      <c r="B117" s="1326">
        <f>taxrates!B109</f>
        <v>0</v>
      </c>
      <c r="C117" s="1327">
        <f>taxrates!I109</f>
        <v>0</v>
      </c>
      <c r="D117" s="1328">
        <f>taxrates!P109</f>
        <v>0</v>
      </c>
      <c r="E117" s="1329">
        <f>taxrates!W109</f>
        <v>0</v>
      </c>
      <c r="F117" s="1330">
        <f>taxrates!AD109</f>
        <v>0</v>
      </c>
      <c r="G117" s="1331">
        <f>taxrates!AK109</f>
        <v>0</v>
      </c>
      <c r="H117" s="1331">
        <f>taxrates!AR109</f>
        <v>0</v>
      </c>
      <c r="I117" s="1331">
        <f>taxrates!AY109</f>
        <v>0</v>
      </c>
      <c r="J117" s="1329">
        <f>taxrates!BF109</f>
        <v>0</v>
      </c>
      <c r="K117" s="1329">
        <f>taxrates!BM109</f>
        <v>0</v>
      </c>
      <c r="L117" s="1329">
        <f>taxrates!BT109</f>
        <v>0</v>
      </c>
      <c r="M117" s="1332">
        <v>0</v>
      </c>
      <c r="N117" s="1328">
        <v>0</v>
      </c>
      <c r="O117" s="1329">
        <v>0</v>
      </c>
      <c r="P117" s="1330">
        <v>0</v>
      </c>
      <c r="Q117" s="1331">
        <v>0</v>
      </c>
      <c r="R117" s="1331">
        <v>0</v>
      </c>
      <c r="S117" s="1331">
        <v>0</v>
      </c>
      <c r="T117" s="1329">
        <v>0</v>
      </c>
      <c r="U117" s="1329">
        <v>0</v>
      </c>
      <c r="V117" s="1329">
        <v>0</v>
      </c>
      <c r="W117" s="1333">
        <v>0</v>
      </c>
    </row>
    <row r="118" spans="1:23" ht="15.55" thickTop="1">
      <c r="B118" s="1334"/>
      <c r="D118" s="1335"/>
      <c r="E118" s="1335"/>
      <c r="F118" s="1335"/>
      <c r="G118" s="1335"/>
      <c r="H118" s="1335"/>
      <c r="I118" s="1335"/>
    </row>
    <row r="119" spans="1:23" ht="15.55" thickBot="1">
      <c r="D119" s="1335"/>
      <c r="E119" s="1335"/>
      <c r="F119" s="1335"/>
      <c r="G119" s="1335"/>
      <c r="H119" s="1335"/>
      <c r="I119" s="1335"/>
    </row>
    <row r="120" spans="1:23" ht="15.05" customHeight="1" thickBot="1">
      <c r="A120" s="1494" t="s">
        <v>1322</v>
      </c>
      <c r="B120" s="1495"/>
      <c r="C120" s="1495"/>
      <c r="D120" s="1495"/>
      <c r="E120" s="1495"/>
      <c r="F120" s="1495"/>
      <c r="G120" s="1495"/>
      <c r="H120" s="1495"/>
      <c r="I120" s="1495"/>
      <c r="J120" s="1495"/>
      <c r="K120" s="1495"/>
      <c r="L120" s="1495"/>
      <c r="M120" s="1495"/>
      <c r="N120" s="1495"/>
      <c r="O120" s="1495"/>
      <c r="P120" s="1495"/>
      <c r="Q120" s="1495"/>
      <c r="R120" s="1495"/>
      <c r="S120" s="1495"/>
      <c r="T120" s="1495"/>
      <c r="U120" s="1495"/>
      <c r="V120" s="1495"/>
      <c r="W120" s="1496"/>
    </row>
    <row r="121" spans="1:23" ht="22.05" customHeight="1" thickBot="1">
      <c r="A121" s="1494"/>
      <c r="B121" s="1495"/>
      <c r="C121" s="1495"/>
      <c r="D121" s="1495"/>
      <c r="E121" s="1495"/>
      <c r="F121" s="1495"/>
      <c r="G121" s="1495"/>
      <c r="H121" s="1495"/>
      <c r="I121" s="1495"/>
      <c r="J121" s="1495"/>
      <c r="K121" s="1495"/>
      <c r="L121" s="1495"/>
      <c r="M121" s="1495"/>
      <c r="N121" s="1495"/>
      <c r="O121" s="1495"/>
      <c r="P121" s="1495"/>
      <c r="Q121" s="1495"/>
      <c r="R121" s="1495"/>
      <c r="S121" s="1495"/>
      <c r="T121" s="1495"/>
      <c r="U121" s="1495"/>
      <c r="V121" s="1495"/>
      <c r="W121" s="1496"/>
    </row>
    <row r="122" spans="1:23" ht="15.05" customHeight="1" thickBot="1">
      <c r="A122" s="1494" t="s">
        <v>1323</v>
      </c>
      <c r="B122" s="1495"/>
      <c r="C122" s="1495"/>
      <c r="D122" s="1495"/>
      <c r="E122" s="1495"/>
      <c r="F122" s="1495"/>
      <c r="G122" s="1495"/>
      <c r="H122" s="1495"/>
      <c r="I122" s="1495"/>
      <c r="J122" s="1495"/>
      <c r="K122" s="1495"/>
      <c r="L122" s="1495"/>
      <c r="M122" s="1495"/>
      <c r="N122" s="1495"/>
      <c r="O122" s="1495"/>
      <c r="P122" s="1495"/>
      <c r="Q122" s="1495"/>
      <c r="R122" s="1495"/>
      <c r="S122" s="1495"/>
      <c r="T122" s="1495"/>
      <c r="U122" s="1495"/>
      <c r="V122" s="1495"/>
      <c r="W122" s="1496"/>
    </row>
    <row r="123" spans="1:23" ht="15.55" thickBot="1">
      <c r="A123" s="1494"/>
      <c r="B123" s="1495"/>
      <c r="C123" s="1495"/>
      <c r="D123" s="1495"/>
      <c r="E123" s="1495"/>
      <c r="F123" s="1495"/>
      <c r="G123" s="1495"/>
      <c r="H123" s="1495"/>
      <c r="I123" s="1495"/>
      <c r="J123" s="1495"/>
      <c r="K123" s="1495"/>
      <c r="L123" s="1495"/>
      <c r="M123" s="1495"/>
      <c r="N123" s="1495"/>
      <c r="O123" s="1495"/>
      <c r="P123" s="1495"/>
      <c r="Q123" s="1495"/>
      <c r="R123" s="1495"/>
      <c r="S123" s="1495"/>
      <c r="T123" s="1495"/>
      <c r="U123" s="1495"/>
      <c r="V123" s="1495"/>
      <c r="W123" s="1496"/>
    </row>
  </sheetData>
  <mergeCells count="6">
    <mergeCell ref="A122:W123"/>
    <mergeCell ref="A4:W4"/>
    <mergeCell ref="B7:W7"/>
    <mergeCell ref="B8:M8"/>
    <mergeCell ref="N8:W8"/>
    <mergeCell ref="A120:W121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V119"/>
  <sheetViews>
    <sheetView workbookViewId="0">
      <pane xSplit="1" ySplit="9" topLeftCell="B58" activePane="bottomRight" state="frozen"/>
      <selection activeCell="A5" sqref="A5"/>
      <selection pane="topRight" activeCell="A5" sqref="A5"/>
      <selection pane="bottomLeft" activeCell="A5" sqref="A5"/>
      <selection pane="bottomRight" activeCell="P69" sqref="P69"/>
    </sheetView>
  </sheetViews>
  <sheetFormatPr baseColWidth="10" defaultColWidth="10.83203125" defaultRowHeight="15.55"/>
  <cols>
    <col min="1" max="1" width="10.83203125" style="142"/>
    <col min="2" max="2" width="10.83203125" style="113"/>
    <col min="3" max="8" width="10.83203125" style="142" customWidth="1"/>
    <col min="9" max="9" width="10.83203125" style="113"/>
    <col min="10" max="10" width="10.83203125" style="113" customWidth="1"/>
    <col min="11" max="13" width="10.83203125" style="113"/>
    <col min="14" max="14" width="10.83203125" style="113" customWidth="1"/>
    <col min="15" max="15" width="10.83203125" style="113"/>
    <col min="16" max="22" width="11.5" style="1" customWidth="1"/>
    <col min="23" max="16384" width="10.83203125" style="113"/>
  </cols>
  <sheetData>
    <row r="1" spans="1:22">
      <c r="A1" s="180" t="s">
        <v>37</v>
      </c>
      <c r="C1" s="208"/>
    </row>
    <row r="2" spans="1:22">
      <c r="C2" s="208"/>
    </row>
    <row r="3" spans="1:22" ht="16.100000000000001" thickBot="1"/>
    <row r="4" spans="1:22" s="141" customFormat="1" ht="25" customHeight="1" thickTop="1">
      <c r="A4" s="1420" t="s">
        <v>1071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22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12"/>
      <c r="Q5" s="112"/>
      <c r="R5" s="112"/>
      <c r="S5" s="112"/>
      <c r="T5" s="112"/>
      <c r="U5" s="112"/>
      <c r="V5" s="502"/>
    </row>
    <row r="6" spans="1:22" ht="15.05">
      <c r="A6" s="140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976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50" t="s">
        <v>25</v>
      </c>
      <c r="N6" s="48" t="s">
        <v>24</v>
      </c>
      <c r="O6" s="48" t="s">
        <v>23</v>
      </c>
      <c r="P6" s="977" t="s">
        <v>22</v>
      </c>
      <c r="Q6" s="977" t="s">
        <v>21</v>
      </c>
      <c r="R6" s="978" t="s">
        <v>54</v>
      </c>
      <c r="S6" s="978" t="s">
        <v>53</v>
      </c>
      <c r="T6" s="978" t="s">
        <v>52</v>
      </c>
      <c r="U6" s="979" t="s">
        <v>51</v>
      </c>
      <c r="V6" s="980" t="s">
        <v>50</v>
      </c>
    </row>
    <row r="7" spans="1:22" ht="35" customHeight="1">
      <c r="A7" s="140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2" s="136" customFormat="1" ht="21" customHeight="1">
      <c r="A8" s="176"/>
      <c r="B8" s="1470" t="s">
        <v>1072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</row>
    <row r="9" spans="1:22" ht="47.15" thickBot="1">
      <c r="A9" s="140"/>
      <c r="B9" s="435" t="s">
        <v>16</v>
      </c>
      <c r="C9" s="624" t="s">
        <v>1077</v>
      </c>
      <c r="D9" s="434" t="s">
        <v>1073</v>
      </c>
      <c r="E9" s="624" t="s">
        <v>1078</v>
      </c>
      <c r="F9" s="434" t="s">
        <v>1074</v>
      </c>
      <c r="G9" s="975" t="s">
        <v>1075</v>
      </c>
      <c r="H9" s="434" t="s">
        <v>1076</v>
      </c>
      <c r="I9" s="435" t="s">
        <v>15</v>
      </c>
      <c r="J9" s="624" t="s">
        <v>1077</v>
      </c>
      <c r="K9" s="434" t="s">
        <v>1073</v>
      </c>
      <c r="L9" s="624" t="s">
        <v>1078</v>
      </c>
      <c r="M9" s="434" t="s">
        <v>1074</v>
      </c>
      <c r="N9" s="975" t="s">
        <v>1075</v>
      </c>
      <c r="O9" s="434" t="s">
        <v>1076</v>
      </c>
      <c r="P9" s="500" t="s">
        <v>59</v>
      </c>
      <c r="Q9" s="624" t="s">
        <v>1077</v>
      </c>
      <c r="R9" s="434" t="s">
        <v>1073</v>
      </c>
      <c r="S9" s="624" t="s">
        <v>1078</v>
      </c>
      <c r="T9" s="434" t="s">
        <v>1074</v>
      </c>
      <c r="U9" s="975" t="s">
        <v>1075</v>
      </c>
      <c r="V9" s="173" t="s">
        <v>1076</v>
      </c>
    </row>
    <row r="10" spans="1:22" ht="15.05">
      <c r="A10" s="166">
        <v>1913</v>
      </c>
      <c r="B10" s="437">
        <f>taxrates!I2</f>
        <v>6.6073730876942571E-2</v>
      </c>
      <c r="C10" s="537">
        <f>taxrates!J2</f>
        <v>3.1958981213865686E-2</v>
      </c>
      <c r="D10" s="537">
        <f>taxrates!K2</f>
        <v>1.9291374241944572E-2</v>
      </c>
      <c r="E10" s="537">
        <f>taxrates!L2</f>
        <v>0</v>
      </c>
      <c r="F10" s="537">
        <f>taxrates!M2</f>
        <v>9.3252191390526013E-4</v>
      </c>
      <c r="G10" s="537">
        <f>taxrates!N2</f>
        <v>1.3890853507227048E-2</v>
      </c>
      <c r="H10" s="538">
        <f>taxrates!O2</f>
        <v>0</v>
      </c>
      <c r="I10" s="197">
        <f t="shared" ref="I10:I57" si="0">J10+K10+L10+M10+N10+O10</f>
        <v>6.5341032683146144E-2</v>
      </c>
      <c r="J10" s="1133">
        <f t="shared" ref="J10:K57" si="1">J11*C10/C11</f>
        <v>3.9534215260169737E-2</v>
      </c>
      <c r="K10" s="1133">
        <f t="shared" si="1"/>
        <v>1.8004651738950765E-2</v>
      </c>
      <c r="L10" s="1133">
        <v>0</v>
      </c>
      <c r="M10" s="1133">
        <v>0</v>
      </c>
      <c r="N10" s="1133">
        <f t="shared" ref="L10:N57" si="2">N11*G10/G11</f>
        <v>7.8021656840256449E-3</v>
      </c>
      <c r="O10" s="1024">
        <v>0</v>
      </c>
      <c r="P10" s="189"/>
      <c r="Q10" s="132"/>
      <c r="R10" s="132"/>
      <c r="S10" s="132"/>
      <c r="T10" s="132"/>
      <c r="U10" s="132"/>
      <c r="V10" s="188"/>
    </row>
    <row r="11" spans="1:22" ht="15.05">
      <c r="A11" s="166">
        <v>1914</v>
      </c>
      <c r="B11" s="146">
        <f>taxrates!I3</f>
        <v>6.1118160286533454E-2</v>
      </c>
      <c r="C11" s="539">
        <f>taxrates!J3</f>
        <v>2.0460250168405799E-2</v>
      </c>
      <c r="D11" s="539">
        <f>taxrates!K3</f>
        <v>2.3169405626814535E-2</v>
      </c>
      <c r="E11" s="539">
        <f>taxrates!L3</f>
        <v>0</v>
      </c>
      <c r="F11" s="539">
        <f>taxrates!M3</f>
        <v>1.0849514863228188E-3</v>
      </c>
      <c r="G11" s="539">
        <f>taxrates!N3</f>
        <v>1.6403553004990298E-2</v>
      </c>
      <c r="H11" s="540">
        <f>taxrates!O3</f>
        <v>0</v>
      </c>
      <c r="I11" s="197">
        <f t="shared" si="0"/>
        <v>5.6147451936475808E-2</v>
      </c>
      <c r="J11" s="1133">
        <f t="shared" si="1"/>
        <v>2.5309941171833699E-2</v>
      </c>
      <c r="K11" s="1133">
        <f t="shared" si="1"/>
        <v>2.1624020874690807E-2</v>
      </c>
      <c r="L11" s="1133">
        <v>0</v>
      </c>
      <c r="M11" s="1133">
        <v>0</v>
      </c>
      <c r="N11" s="1133">
        <f t="shared" si="2"/>
        <v>9.2134898899513054E-3</v>
      </c>
      <c r="O11" s="1024">
        <v>0</v>
      </c>
      <c r="P11" s="117"/>
      <c r="Q11" s="125"/>
      <c r="R11" s="125"/>
      <c r="S11" s="125"/>
      <c r="T11" s="125"/>
      <c r="U11" s="125"/>
      <c r="V11" s="165"/>
    </row>
    <row r="12" spans="1:22" ht="15.05">
      <c r="A12" s="166">
        <v>1915</v>
      </c>
      <c r="B12" s="146">
        <f>taxrates!I4</f>
        <v>5.9415843742540289E-2</v>
      </c>
      <c r="C12" s="539">
        <f>taxrates!J4</f>
        <v>1.7585765771175956E-2</v>
      </c>
      <c r="D12" s="539">
        <f>taxrates!K4</f>
        <v>2.3711003924884955E-2</v>
      </c>
      <c r="E12" s="539">
        <f>taxrates!L4</f>
        <v>0</v>
      </c>
      <c r="F12" s="539">
        <f>taxrates!M4</f>
        <v>1.1244477995338261E-3</v>
      </c>
      <c r="G12" s="539">
        <f>taxrates!N4</f>
        <v>1.6994626246945543E-2</v>
      </c>
      <c r="H12" s="540">
        <f>taxrates!O4</f>
        <v>0</v>
      </c>
      <c r="I12" s="197">
        <f t="shared" si="0"/>
        <v>5.342909476689766E-2</v>
      </c>
      <c r="J12" s="1133">
        <f t="shared" si="1"/>
        <v>2.1754118032115469E-2</v>
      </c>
      <c r="K12" s="1133">
        <f t="shared" si="1"/>
        <v>2.2129494907637846E-2</v>
      </c>
      <c r="L12" s="1133">
        <v>0</v>
      </c>
      <c r="M12" s="1133">
        <v>0</v>
      </c>
      <c r="N12" s="1133">
        <f t="shared" si="2"/>
        <v>9.5454818271443424E-3</v>
      </c>
      <c r="O12" s="1024">
        <v>0</v>
      </c>
      <c r="P12" s="117"/>
      <c r="Q12" s="125"/>
      <c r="R12" s="125"/>
      <c r="S12" s="125"/>
      <c r="T12" s="125"/>
      <c r="U12" s="125"/>
      <c r="V12" s="165"/>
    </row>
    <row r="13" spans="1:22" ht="15.05">
      <c r="A13" s="166">
        <v>1916</v>
      </c>
      <c r="B13" s="160">
        <f>taxrates!I5</f>
        <v>6.6963807862646954E-2</v>
      </c>
      <c r="C13" s="438">
        <f>taxrates!J5</f>
        <v>2.9204490264596348E-2</v>
      </c>
      <c r="D13" s="438">
        <f>taxrates!K5</f>
        <v>2.0793801144300701E-2</v>
      </c>
      <c r="E13" s="438">
        <f>taxrates!L5</f>
        <v>0</v>
      </c>
      <c r="F13" s="438">
        <f>taxrates!M5</f>
        <v>1.2308794528676065E-3</v>
      </c>
      <c r="G13" s="438">
        <f>taxrates!N5</f>
        <v>1.5734637000882293E-2</v>
      </c>
      <c r="H13" s="439">
        <f>taxrates!O5</f>
        <v>0</v>
      </c>
      <c r="I13" s="197">
        <f t="shared" si="0"/>
        <v>6.4371470821189297E-2</v>
      </c>
      <c r="J13" s="1133">
        <f t="shared" si="1"/>
        <v>3.6126827603101444E-2</v>
      </c>
      <c r="K13" s="1133">
        <f t="shared" si="1"/>
        <v>1.9406867713867543E-2</v>
      </c>
      <c r="L13" s="1133">
        <v>0</v>
      </c>
      <c r="M13" s="1133">
        <v>0</v>
      </c>
      <c r="N13" s="1133">
        <f t="shared" si="2"/>
        <v>8.8377755042203104E-3</v>
      </c>
      <c r="O13" s="1024">
        <v>0</v>
      </c>
      <c r="P13" s="117"/>
      <c r="Q13" s="116"/>
      <c r="R13" s="116"/>
      <c r="S13" s="116"/>
      <c r="T13" s="116"/>
      <c r="U13" s="116"/>
      <c r="V13" s="145"/>
    </row>
    <row r="14" spans="1:22" ht="15.05">
      <c r="A14" s="166">
        <v>1917</v>
      </c>
      <c r="B14" s="197">
        <f>taxrates!I6</f>
        <v>7.1143858495590268E-2</v>
      </c>
      <c r="C14" s="539">
        <f>taxrates!J6</f>
        <v>3.5996716754439016E-2</v>
      </c>
      <c r="D14" s="539">
        <f>taxrates!K6</f>
        <v>1.9030520433360648E-2</v>
      </c>
      <c r="E14" s="539">
        <f>taxrates!L6</f>
        <v>0</v>
      </c>
      <c r="F14" s="539">
        <f>taxrates!M6</f>
        <v>1.5452664569065302E-3</v>
      </c>
      <c r="G14" s="539">
        <f>taxrates!N6</f>
        <v>1.4571354850884082E-2</v>
      </c>
      <c r="H14" s="540">
        <f>taxrates!O6</f>
        <v>0</v>
      </c>
      <c r="I14" s="197">
        <f t="shared" si="0"/>
        <v>7.0474598840153876E-2</v>
      </c>
      <c r="J14" s="1133">
        <f t="shared" si="1"/>
        <v>4.4529014842686072E-2</v>
      </c>
      <c r="K14" s="1133">
        <f t="shared" si="1"/>
        <v>1.776119671498877E-2</v>
      </c>
      <c r="L14" s="1133">
        <v>0</v>
      </c>
      <c r="M14" s="1133">
        <v>0</v>
      </c>
      <c r="N14" s="1133">
        <f t="shared" si="2"/>
        <v>8.1843872824790363E-3</v>
      </c>
      <c r="O14" s="1024">
        <v>0</v>
      </c>
      <c r="P14" s="117"/>
      <c r="Q14" s="125"/>
      <c r="R14" s="125"/>
      <c r="S14" s="125"/>
      <c r="T14" s="125"/>
      <c r="U14" s="125"/>
      <c r="V14" s="165"/>
    </row>
    <row r="15" spans="1:22" ht="15.05">
      <c r="A15" s="166">
        <v>1918</v>
      </c>
      <c r="B15" s="146">
        <f>taxrates!I7</f>
        <v>7.4894237544413392E-2</v>
      </c>
      <c r="C15" s="539">
        <f>taxrates!J7</f>
        <v>4.3183060306474862E-2</v>
      </c>
      <c r="D15" s="539">
        <f>taxrates!K7</f>
        <v>1.6274220772557399E-2</v>
      </c>
      <c r="E15" s="539">
        <f>taxrates!L7</f>
        <v>0</v>
      </c>
      <c r="F15" s="539">
        <f>taxrates!M7</f>
        <v>3.0354666973850765E-3</v>
      </c>
      <c r="G15" s="539">
        <f>taxrates!N7</f>
        <v>1.2401489767996057E-2</v>
      </c>
      <c r="H15" s="540">
        <f>taxrates!O7</f>
        <v>0</v>
      </c>
      <c r="I15" s="197">
        <f t="shared" si="0"/>
        <v>7.557310227918021E-2</v>
      </c>
      <c r="J15" s="1133">
        <f t="shared" si="1"/>
        <v>5.3418736671379904E-2</v>
      </c>
      <c r="K15" s="1133">
        <f t="shared" si="1"/>
        <v>1.5188740504323898E-2</v>
      </c>
      <c r="L15" s="1133">
        <v>0</v>
      </c>
      <c r="M15" s="1133">
        <v>0</v>
      </c>
      <c r="N15" s="1133">
        <f t="shared" si="2"/>
        <v>6.9656251034764041E-3</v>
      </c>
      <c r="O15" s="1024">
        <v>0</v>
      </c>
      <c r="P15" s="117"/>
      <c r="Q15" s="125"/>
      <c r="R15" s="125"/>
      <c r="S15" s="125"/>
      <c r="T15" s="125"/>
      <c r="U15" s="125"/>
      <c r="V15" s="165"/>
    </row>
    <row r="16" spans="1:22" ht="15.05">
      <c r="A16" s="171">
        <v>1919</v>
      </c>
      <c r="B16" s="150">
        <f>taxrates!I8</f>
        <v>7.8277261042686425E-2</v>
      </c>
      <c r="C16" s="541">
        <f>taxrates!J8</f>
        <v>4.6245709554647706E-2</v>
      </c>
      <c r="D16" s="541">
        <f>taxrates!K8</f>
        <v>1.6313903947551556E-2</v>
      </c>
      <c r="E16" s="541">
        <f>taxrates!L8</f>
        <v>0</v>
      </c>
      <c r="F16" s="541">
        <f>taxrates!M8</f>
        <v>3.8566439863324349E-3</v>
      </c>
      <c r="G16" s="541">
        <f>taxrates!N8</f>
        <v>1.1861003554154719E-2</v>
      </c>
      <c r="H16" s="542">
        <f>taxrates!O8</f>
        <v>0</v>
      </c>
      <c r="I16" s="199">
        <f t="shared" si="0"/>
        <v>7.9095148904062065E-2</v>
      </c>
      <c r="J16" s="1134">
        <f t="shared" si="1"/>
        <v>5.7207325357402562E-2</v>
      </c>
      <c r="K16" s="1134">
        <f t="shared" si="1"/>
        <v>1.5225776836557408E-2</v>
      </c>
      <c r="L16" s="1134">
        <v>0</v>
      </c>
      <c r="M16" s="1134">
        <v>0</v>
      </c>
      <c r="N16" s="1134">
        <f t="shared" si="2"/>
        <v>6.6620467101020974E-3</v>
      </c>
      <c r="O16" s="1025">
        <v>0</v>
      </c>
      <c r="P16" s="120"/>
      <c r="Q16" s="127"/>
      <c r="R16" s="127"/>
      <c r="S16" s="127"/>
      <c r="T16" s="127"/>
      <c r="U16" s="127"/>
      <c r="V16" s="167"/>
    </row>
    <row r="17" spans="1:22" ht="15.05">
      <c r="A17" s="166">
        <v>1920</v>
      </c>
      <c r="B17" s="146">
        <f>taxrates!I9</f>
        <v>7.8143054861906522E-2</v>
      </c>
      <c r="C17" s="539">
        <f>taxrates!J9</f>
        <v>4.8524364966331765E-2</v>
      </c>
      <c r="D17" s="539">
        <f>taxrates!K9</f>
        <v>1.4531362463265399E-2</v>
      </c>
      <c r="E17" s="539">
        <f>taxrates!L9</f>
        <v>0</v>
      </c>
      <c r="F17" s="539">
        <f>taxrates!M9</f>
        <v>3.8971602419001217E-3</v>
      </c>
      <c r="G17" s="539">
        <f>taxrates!N9</f>
        <v>1.1190167190409227E-2</v>
      </c>
      <c r="H17" s="540">
        <f>taxrates!O9</f>
        <v>0</v>
      </c>
      <c r="I17" s="197">
        <f t="shared" si="0"/>
        <v>7.9873473677417928E-2</v>
      </c>
      <c r="J17" s="1133">
        <f t="shared" si="1"/>
        <v>6.0026090228110777E-2</v>
      </c>
      <c r="K17" s="1133">
        <f t="shared" si="1"/>
        <v>1.3562129745775059E-2</v>
      </c>
      <c r="L17" s="1133">
        <v>0</v>
      </c>
      <c r="M17" s="1133">
        <v>0</v>
      </c>
      <c r="N17" s="1133">
        <f t="shared" si="2"/>
        <v>6.2852537035320896E-3</v>
      </c>
      <c r="O17" s="1024">
        <v>0</v>
      </c>
      <c r="P17" s="117"/>
      <c r="Q17" s="125"/>
      <c r="R17" s="125"/>
      <c r="S17" s="125"/>
      <c r="T17" s="125"/>
      <c r="U17" s="125"/>
      <c r="V17" s="165"/>
    </row>
    <row r="18" spans="1:22" ht="15.05">
      <c r="A18" s="166">
        <v>1921</v>
      </c>
      <c r="B18" s="146">
        <f>taxrates!I10</f>
        <v>7.5418407710840019E-2</v>
      </c>
      <c r="C18" s="539">
        <f>taxrates!J10</f>
        <v>3.4534455499167803E-2</v>
      </c>
      <c r="D18" s="539">
        <f>taxrates!K10</f>
        <v>2.0478501610217435E-2</v>
      </c>
      <c r="E18" s="539">
        <f>taxrates!L10</f>
        <v>0</v>
      </c>
      <c r="F18" s="539">
        <f>taxrates!M10</f>
        <v>5.3589991746805727E-3</v>
      </c>
      <c r="G18" s="539">
        <f>taxrates!N10</f>
        <v>1.5046451426774202E-2</v>
      </c>
      <c r="H18" s="540">
        <f>taxrates!O10</f>
        <v>0</v>
      </c>
      <c r="I18" s="197">
        <f t="shared" si="0"/>
        <v>7.0283990265978688E-2</v>
      </c>
      <c r="J18" s="1133">
        <f t="shared" si="1"/>
        <v>4.2720153951731989E-2</v>
      </c>
      <c r="K18" s="1133">
        <f t="shared" si="1"/>
        <v>1.9112598459981023E-2</v>
      </c>
      <c r="L18" s="1133">
        <v>0</v>
      </c>
      <c r="M18" s="1133">
        <v>0</v>
      </c>
      <c r="N18" s="1133">
        <f t="shared" si="2"/>
        <v>8.4512378542656759E-3</v>
      </c>
      <c r="O18" s="1024">
        <v>0</v>
      </c>
      <c r="P18" s="117"/>
      <c r="Q18" s="125"/>
      <c r="R18" s="125"/>
      <c r="S18" s="125"/>
      <c r="T18" s="125"/>
      <c r="U18" s="125"/>
      <c r="V18" s="165"/>
    </row>
    <row r="19" spans="1:22" ht="15.05">
      <c r="A19" s="166">
        <v>1922</v>
      </c>
      <c r="B19" s="146">
        <f>taxrates!I11</f>
        <v>7.0682912900243519E-2</v>
      </c>
      <c r="C19" s="539">
        <f>taxrates!J11</f>
        <v>3.1558873496090024E-2</v>
      </c>
      <c r="D19" s="539">
        <f>taxrates!K11</f>
        <v>2.0698608711630921E-2</v>
      </c>
      <c r="E19" s="539">
        <f>taxrates!L11</f>
        <v>0</v>
      </c>
      <c r="F19" s="539">
        <f>taxrates!M11</f>
        <v>3.6995888750923382E-3</v>
      </c>
      <c r="G19" s="539">
        <f>taxrates!N11</f>
        <v>1.4725841817430245E-2</v>
      </c>
      <c r="H19" s="540">
        <f>taxrates!O11</f>
        <v>0</v>
      </c>
      <c r="I19" s="197">
        <f t="shared" si="0"/>
        <v>6.6628453585310665E-2</v>
      </c>
      <c r="J19" s="1133">
        <f t="shared" si="1"/>
        <v>3.9039270050998442E-2</v>
      </c>
      <c r="K19" s="1133">
        <f t="shared" si="1"/>
        <v>1.9318024556459066E-2</v>
      </c>
      <c r="L19" s="1133">
        <v>0</v>
      </c>
      <c r="M19" s="1133">
        <v>0</v>
      </c>
      <c r="N19" s="1133">
        <f t="shared" si="2"/>
        <v>8.271158977853162E-3</v>
      </c>
      <c r="O19" s="1024">
        <v>0</v>
      </c>
      <c r="P19" s="117"/>
      <c r="Q19" s="125"/>
      <c r="R19" s="125"/>
      <c r="S19" s="125"/>
      <c r="T19" s="125"/>
      <c r="U19" s="125"/>
      <c r="V19" s="165"/>
    </row>
    <row r="20" spans="1:22" ht="15.05">
      <c r="A20" s="166">
        <v>1923</v>
      </c>
      <c r="B20" s="146">
        <f>taxrates!I12</f>
        <v>6.9817509599845257E-2</v>
      </c>
      <c r="C20" s="539">
        <f>taxrates!J12</f>
        <v>3.4799952802087787E-2</v>
      </c>
      <c r="D20" s="539">
        <f>taxrates!K12</f>
        <v>1.8650903742269485E-2</v>
      </c>
      <c r="E20" s="539">
        <f>taxrates!L12</f>
        <v>0</v>
      </c>
      <c r="F20" s="539">
        <f>taxrates!M12</f>
        <v>3.4152178967796626E-3</v>
      </c>
      <c r="G20" s="539">
        <f>taxrates!N12</f>
        <v>1.2951435158708322E-2</v>
      </c>
      <c r="H20" s="540">
        <f>taxrates!O12</f>
        <v>0</v>
      </c>
      <c r="I20" s="197">
        <f t="shared" si="0"/>
        <v>6.7729998765126948E-2</v>
      </c>
      <c r="J20" s="1133">
        <f t="shared" si="1"/>
        <v>4.3048582053190967E-2</v>
      </c>
      <c r="K20" s="1133">
        <f t="shared" si="1"/>
        <v>1.7406900217929039E-2</v>
      </c>
      <c r="L20" s="1133">
        <v>0</v>
      </c>
      <c r="M20" s="1133">
        <v>0</v>
      </c>
      <c r="N20" s="1133">
        <f t="shared" si="2"/>
        <v>7.2745164940069386E-3</v>
      </c>
      <c r="O20" s="1024">
        <v>0</v>
      </c>
      <c r="P20" s="117"/>
      <c r="Q20" s="125"/>
      <c r="R20" s="125"/>
      <c r="S20" s="125"/>
      <c r="T20" s="125"/>
      <c r="U20" s="125"/>
      <c r="V20" s="165"/>
    </row>
    <row r="21" spans="1:22" ht="15.05">
      <c r="A21" s="166">
        <v>1924</v>
      </c>
      <c r="B21" s="146">
        <f>taxrates!I13</f>
        <v>6.8627230714351881E-2</v>
      </c>
      <c r="C21" s="539">
        <f>taxrates!J13</f>
        <v>3.1041515176120839E-2</v>
      </c>
      <c r="D21" s="539">
        <f>taxrates!K13</f>
        <v>2.0820096552589255E-2</v>
      </c>
      <c r="E21" s="539">
        <f>taxrates!L13</f>
        <v>0</v>
      </c>
      <c r="F21" s="539">
        <f>taxrates!M13</f>
        <v>3.1113700227933571E-3</v>
      </c>
      <c r="G21" s="539">
        <f>taxrates!N13</f>
        <v>1.3654248962848423E-2</v>
      </c>
      <c r="H21" s="540">
        <f>taxrates!O13</f>
        <v>0</v>
      </c>
      <c r="I21" s="197">
        <f t="shared" si="0"/>
        <v>6.5499962053087821E-2</v>
      </c>
      <c r="J21" s="1133">
        <f t="shared" si="1"/>
        <v>3.839928234139562E-2</v>
      </c>
      <c r="K21" s="1133">
        <f t="shared" si="1"/>
        <v>1.9431409234996685E-2</v>
      </c>
      <c r="L21" s="1133">
        <v>0</v>
      </c>
      <c r="M21" s="1133">
        <v>0</v>
      </c>
      <c r="N21" s="1133">
        <f t="shared" si="2"/>
        <v>7.6692704766955127E-3</v>
      </c>
      <c r="O21" s="1024">
        <v>0</v>
      </c>
      <c r="P21" s="117"/>
      <c r="Q21" s="125"/>
      <c r="R21" s="125"/>
      <c r="S21" s="125"/>
      <c r="T21" s="125"/>
      <c r="U21" s="125"/>
      <c r="V21" s="165"/>
    </row>
    <row r="22" spans="1:22" ht="15.05">
      <c r="A22" s="166">
        <v>1925</v>
      </c>
      <c r="B22" s="146">
        <f>taxrates!I14</f>
        <v>6.9819187491927628E-2</v>
      </c>
      <c r="C22" s="539">
        <f>taxrates!J14</f>
        <v>3.0155015656262118E-2</v>
      </c>
      <c r="D22" s="539">
        <f>taxrates!K14</f>
        <v>2.2133614186860068E-2</v>
      </c>
      <c r="E22" s="539">
        <f>taxrates!L14</f>
        <v>0</v>
      </c>
      <c r="F22" s="539">
        <f>taxrates!M14</f>
        <v>2.8807265205395031E-3</v>
      </c>
      <c r="G22" s="539">
        <f>taxrates!N14</f>
        <v>1.4649831128265943E-2</v>
      </c>
      <c r="H22" s="540">
        <f>taxrates!O14</f>
        <v>0</v>
      </c>
      <c r="I22" s="197">
        <f t="shared" si="0"/>
        <v>6.6188437563636932E-2</v>
      </c>
      <c r="J22" s="1133">
        <f t="shared" si="1"/>
        <v>3.7302655931072924E-2</v>
      </c>
      <c r="K22" s="1133">
        <f t="shared" si="1"/>
        <v>2.0657316070943933E-2</v>
      </c>
      <c r="L22" s="1133">
        <v>0</v>
      </c>
      <c r="M22" s="1133">
        <v>0</v>
      </c>
      <c r="N22" s="1133">
        <f t="shared" si="2"/>
        <v>8.2284655616200776E-3</v>
      </c>
      <c r="O22" s="1024">
        <v>0</v>
      </c>
      <c r="P22" s="117"/>
      <c r="Q22" s="125"/>
      <c r="R22" s="125"/>
      <c r="S22" s="125"/>
      <c r="T22" s="125"/>
      <c r="U22" s="125"/>
      <c r="V22" s="165"/>
    </row>
    <row r="23" spans="1:22" ht="15.05">
      <c r="A23" s="166">
        <v>1926</v>
      </c>
      <c r="B23" s="146">
        <f>taxrates!I15</f>
        <v>7.3540497872653141E-2</v>
      </c>
      <c r="C23" s="539">
        <f>taxrates!J15</f>
        <v>3.783980997317201E-2</v>
      </c>
      <c r="D23" s="539">
        <f>taxrates!K15</f>
        <v>2.0061682721929118E-2</v>
      </c>
      <c r="E23" s="539">
        <f>taxrates!L15</f>
        <v>0</v>
      </c>
      <c r="F23" s="539">
        <f>taxrates!M15</f>
        <v>2.4933475626051443E-3</v>
      </c>
      <c r="G23" s="539">
        <f>taxrates!N15</f>
        <v>1.3145657614946862E-2</v>
      </c>
      <c r="H23" s="540">
        <f>taxrates!O15</f>
        <v>0</v>
      </c>
      <c r="I23" s="197">
        <f t="shared" si="0"/>
        <v>7.2916164066565495E-2</v>
      </c>
      <c r="J23" s="1133">
        <f t="shared" si="1"/>
        <v>4.6808976258425318E-2</v>
      </c>
      <c r="K23" s="1133">
        <f t="shared" si="1"/>
        <v>1.8723581128829433E-2</v>
      </c>
      <c r="L23" s="1133">
        <v>0</v>
      </c>
      <c r="M23" s="1133">
        <v>0</v>
      </c>
      <c r="N23" s="1133">
        <f t="shared" si="2"/>
        <v>7.3836066793107518E-3</v>
      </c>
      <c r="O23" s="1024">
        <v>0</v>
      </c>
      <c r="P23" s="117"/>
      <c r="Q23" s="125"/>
      <c r="R23" s="125"/>
      <c r="S23" s="125"/>
      <c r="T23" s="125"/>
      <c r="U23" s="125"/>
      <c r="V23" s="165"/>
    </row>
    <row r="24" spans="1:22" ht="15.05">
      <c r="A24" s="166">
        <v>1927</v>
      </c>
      <c r="B24" s="146">
        <f>taxrates!I16</f>
        <v>7.1445520389722808E-2</v>
      </c>
      <c r="C24" s="539">
        <f>taxrates!J16</f>
        <v>3.5545132557068815E-2</v>
      </c>
      <c r="D24" s="539">
        <f>taxrates!K16</f>
        <v>2.0368321054721781E-2</v>
      </c>
      <c r="E24" s="539">
        <f>taxrates!L16</f>
        <v>0</v>
      </c>
      <c r="F24" s="539">
        <f>taxrates!M16</f>
        <v>2.4838814146382199E-3</v>
      </c>
      <c r="G24" s="539">
        <f>taxrates!N16</f>
        <v>1.3048185363293992E-2</v>
      </c>
      <c r="H24" s="540">
        <f>taxrates!O16</f>
        <v>0</v>
      </c>
      <c r="I24" s="197">
        <f t="shared" si="0"/>
        <v>7.0309017375554492E-2</v>
      </c>
      <c r="J24" s="1133">
        <f t="shared" si="1"/>
        <v>4.3970391689230261E-2</v>
      </c>
      <c r="K24" s="1133">
        <f t="shared" si="1"/>
        <v>1.9009766878092461E-2</v>
      </c>
      <c r="L24" s="1133">
        <v>0</v>
      </c>
      <c r="M24" s="1133">
        <v>0</v>
      </c>
      <c r="N24" s="1133">
        <f t="shared" si="2"/>
        <v>7.3288588082317668E-3</v>
      </c>
      <c r="O24" s="1024">
        <v>0</v>
      </c>
      <c r="P24" s="117"/>
      <c r="Q24" s="125"/>
      <c r="R24" s="125"/>
      <c r="S24" s="125"/>
      <c r="T24" s="125"/>
      <c r="U24" s="125"/>
      <c r="V24" s="165"/>
    </row>
    <row r="25" spans="1:22" ht="15.05">
      <c r="A25" s="166">
        <v>1928</v>
      </c>
      <c r="B25" s="146">
        <f>taxrates!I17</f>
        <v>7.0546013969247395E-2</v>
      </c>
      <c r="C25" s="539">
        <f>taxrates!J17</f>
        <v>3.0451537080618912E-2</v>
      </c>
      <c r="D25" s="539">
        <f>taxrates!K17</f>
        <v>2.2532508179859124E-2</v>
      </c>
      <c r="E25" s="539">
        <f>taxrates!L17</f>
        <v>0</v>
      </c>
      <c r="F25" s="539">
        <f>taxrates!M17</f>
        <v>2.7057941293965001E-3</v>
      </c>
      <c r="G25" s="539">
        <f>taxrates!N17</f>
        <v>1.4856174579372855E-2</v>
      </c>
      <c r="H25" s="540">
        <f>taxrates!O17</f>
        <v>0</v>
      </c>
      <c r="I25" s="197">
        <f t="shared" si="0"/>
        <v>6.704342970896196E-2</v>
      </c>
      <c r="J25" s="1133">
        <f t="shared" si="1"/>
        <v>3.7669461798297742E-2</v>
      </c>
      <c r="K25" s="1133">
        <f t="shared" si="1"/>
        <v>2.1029604086024372E-2</v>
      </c>
      <c r="L25" s="1133">
        <f t="shared" si="2"/>
        <v>0</v>
      </c>
      <c r="M25" s="1133">
        <v>0</v>
      </c>
      <c r="N25" s="1133">
        <f t="shared" si="2"/>
        <v>8.3443638246398534E-3</v>
      </c>
      <c r="O25" s="1024">
        <v>0</v>
      </c>
      <c r="P25" s="117"/>
      <c r="Q25" s="125"/>
      <c r="R25" s="125"/>
      <c r="S25" s="125"/>
      <c r="T25" s="125"/>
      <c r="U25" s="125"/>
      <c r="V25" s="165"/>
    </row>
    <row r="26" spans="1:22" ht="15.05">
      <c r="A26" s="166">
        <v>1929</v>
      </c>
      <c r="B26" s="146">
        <f>taxrates!I18</f>
        <v>7.3297563305187066E-2</v>
      </c>
      <c r="C26" s="539">
        <f>taxrates!J18</f>
        <v>3.4477280900685664E-2</v>
      </c>
      <c r="D26" s="539">
        <f>taxrates!K18</f>
        <v>2.0719644004112532E-2</v>
      </c>
      <c r="E26" s="539">
        <f>taxrates!L18</f>
        <v>1.226533861679621E-3</v>
      </c>
      <c r="F26" s="539">
        <f>taxrates!M18</f>
        <v>3.1727964565164551E-3</v>
      </c>
      <c r="G26" s="539">
        <f>taxrates!N18</f>
        <v>1.37013080821928E-2</v>
      </c>
      <c r="H26" s="540">
        <f>taxrates!O18</f>
        <v>0</v>
      </c>
      <c r="I26" s="197">
        <f t="shared" si="0"/>
        <v>7.0940318591606266E-2</v>
      </c>
      <c r="J26" s="1133">
        <f t="shared" si="1"/>
        <v>4.2649427264023113E-2</v>
      </c>
      <c r="K26" s="1133">
        <f t="shared" si="1"/>
        <v>1.9337656808190249E-2</v>
      </c>
      <c r="L26" s="1133">
        <f t="shared" si="2"/>
        <v>1.2575320422534915E-3</v>
      </c>
      <c r="M26" s="1133">
        <v>0</v>
      </c>
      <c r="N26" s="1133">
        <f t="shared" si="2"/>
        <v>7.6957024771394126E-3</v>
      </c>
      <c r="O26" s="1024">
        <v>0</v>
      </c>
      <c r="P26" s="117"/>
      <c r="Q26" s="125"/>
      <c r="R26" s="125"/>
      <c r="S26" s="125"/>
      <c r="T26" s="125"/>
      <c r="U26" s="125"/>
      <c r="V26" s="165"/>
    </row>
    <row r="27" spans="1:22" ht="15.05">
      <c r="A27" s="170">
        <v>1930</v>
      </c>
      <c r="B27" s="157">
        <f>taxrates!I19</f>
        <v>7.9889218568450729E-2</v>
      </c>
      <c r="C27" s="543">
        <f>taxrates!J19</f>
        <v>3.7638959871670756E-2</v>
      </c>
      <c r="D27" s="543">
        <f>taxrates!K19</f>
        <v>2.4009062045617122E-2</v>
      </c>
      <c r="E27" s="543">
        <f>taxrates!L19</f>
        <v>1.3426960826173067E-3</v>
      </c>
      <c r="F27" s="543">
        <f>taxrates!M19</f>
        <v>3.1991193487467804E-3</v>
      </c>
      <c r="G27" s="543">
        <f>taxrates!N19</f>
        <v>1.3699381219798761E-2</v>
      </c>
      <c r="H27" s="544">
        <f>taxrates!O19</f>
        <v>0</v>
      </c>
      <c r="I27" s="201">
        <f t="shared" si="0"/>
        <v>7.8039441651434061E-2</v>
      </c>
      <c r="J27" s="1135">
        <f t="shared" si="1"/>
        <v>4.6560518677921083E-2</v>
      </c>
      <c r="K27" s="1135">
        <f t="shared" si="1"/>
        <v>2.2407672739576886E-2</v>
      </c>
      <c r="L27" s="1135">
        <f t="shared" si="2"/>
        <v>1.3766300300810999E-3</v>
      </c>
      <c r="M27" s="1135">
        <v>0</v>
      </c>
      <c r="N27" s="1135">
        <f t="shared" si="2"/>
        <v>7.6946202038549964E-3</v>
      </c>
      <c r="O27" s="1026">
        <v>0</v>
      </c>
      <c r="P27" s="123"/>
      <c r="Q27" s="129"/>
      <c r="R27" s="129"/>
      <c r="S27" s="129"/>
      <c r="T27" s="129"/>
      <c r="U27" s="129"/>
      <c r="V27" s="169"/>
    </row>
    <row r="28" spans="1:22" ht="15.05">
      <c r="A28" s="166">
        <v>1931</v>
      </c>
      <c r="B28" s="146">
        <f>taxrates!I20</f>
        <v>9.1555058417719479E-2</v>
      </c>
      <c r="C28" s="539">
        <f>taxrates!J20</f>
        <v>4.3607414272850947E-2</v>
      </c>
      <c r="D28" s="539">
        <f>taxrates!K20</f>
        <v>2.9353978014730144E-2</v>
      </c>
      <c r="E28" s="539">
        <f>taxrates!L20</f>
        <v>1.5715162390497056E-3</v>
      </c>
      <c r="F28" s="539">
        <f>taxrates!M20</f>
        <v>2.4929935900058317E-3</v>
      </c>
      <c r="G28" s="539">
        <f>taxrates!N20</f>
        <v>1.4529156301082849E-2</v>
      </c>
      <c r="H28" s="540">
        <f>taxrates!O20</f>
        <v>0</v>
      </c>
      <c r="I28" s="197">
        <f t="shared" si="0"/>
        <v>9.1111679903448817E-2</v>
      </c>
      <c r="J28" s="1133">
        <f t="shared" si="1"/>
        <v>5.3943675214975922E-2</v>
      </c>
      <c r="K28" s="1133">
        <f t="shared" si="1"/>
        <v>2.7396086182337204E-2</v>
      </c>
      <c r="L28" s="1133">
        <f t="shared" si="2"/>
        <v>1.6112331565150931E-3</v>
      </c>
      <c r="M28" s="1133">
        <v>0</v>
      </c>
      <c r="N28" s="1133">
        <f t="shared" si="2"/>
        <v>8.160685349620592E-3</v>
      </c>
      <c r="O28" s="1024">
        <v>0</v>
      </c>
      <c r="P28" s="117"/>
      <c r="Q28" s="125"/>
      <c r="R28" s="125"/>
      <c r="S28" s="125"/>
      <c r="T28" s="125"/>
      <c r="U28" s="125"/>
      <c r="V28" s="165"/>
    </row>
    <row r="29" spans="1:22" ht="15.05">
      <c r="A29" s="166">
        <v>1932</v>
      </c>
      <c r="B29" s="146">
        <f>taxrates!I21</f>
        <v>0.1216931601181465</v>
      </c>
      <c r="C29" s="539">
        <f>taxrates!J21</f>
        <v>5.9866478299885374E-2</v>
      </c>
      <c r="D29" s="539">
        <f>taxrates!K21</f>
        <v>3.8328304507146138E-2</v>
      </c>
      <c r="E29" s="539">
        <f>taxrates!L21</f>
        <v>2.1719631020199782E-3</v>
      </c>
      <c r="F29" s="539">
        <f>taxrates!M21</f>
        <v>2.4656127625560381E-3</v>
      </c>
      <c r="G29" s="539">
        <f>taxrates!N21</f>
        <v>1.886080144653899E-2</v>
      </c>
      <c r="H29" s="540">
        <f>taxrates!O21</f>
        <v>0</v>
      </c>
      <c r="I29" s="197">
        <f t="shared" si="0"/>
        <v>0.12264897792853389</v>
      </c>
      <c r="J29" s="1133">
        <f t="shared" si="1"/>
        <v>7.4056623524316315E-2</v>
      </c>
      <c r="K29" s="1133">
        <f t="shared" si="1"/>
        <v>3.5771830754036643E-2</v>
      </c>
      <c r="L29" s="1133">
        <f t="shared" si="2"/>
        <v>2.2268551082985505E-3</v>
      </c>
      <c r="M29" s="1133">
        <v>0</v>
      </c>
      <c r="N29" s="1133">
        <f t="shared" si="2"/>
        <v>1.0593668541882383E-2</v>
      </c>
      <c r="O29" s="1024">
        <v>0</v>
      </c>
      <c r="P29" s="117"/>
      <c r="Q29" s="125"/>
      <c r="R29" s="125"/>
      <c r="S29" s="125"/>
      <c r="T29" s="125"/>
      <c r="U29" s="125"/>
      <c r="V29" s="165"/>
    </row>
    <row r="30" spans="1:22" ht="15.05">
      <c r="A30" s="166">
        <v>1933</v>
      </c>
      <c r="B30" s="146">
        <f>taxrates!I22</f>
        <v>0.14343464849457344</v>
      </c>
      <c r="C30" s="539">
        <f>taxrates!J22</f>
        <v>8.508669559656705E-2</v>
      </c>
      <c r="D30" s="539">
        <f>taxrates!K22</f>
        <v>3.5476847725601474E-2</v>
      </c>
      <c r="E30" s="539">
        <f>taxrates!L22</f>
        <v>2.0255590107195178E-3</v>
      </c>
      <c r="F30" s="539">
        <f>taxrates!M22</f>
        <v>2.8904121593978254E-3</v>
      </c>
      <c r="G30" s="539">
        <f>taxrates!N22</f>
        <v>1.7955134002287574E-2</v>
      </c>
      <c r="H30" s="540">
        <f>taxrates!O22</f>
        <v>0</v>
      </c>
      <c r="I30" s="197">
        <f t="shared" si="0"/>
        <v>0.1505270780767774</v>
      </c>
      <c r="J30" s="1133">
        <f t="shared" si="1"/>
        <v>0.10525478634568579</v>
      </c>
      <c r="K30" s="1133">
        <f t="shared" si="1"/>
        <v>3.3110564342608291E-2</v>
      </c>
      <c r="L30" s="1133">
        <f t="shared" si="2"/>
        <v>2.0767509475579605E-3</v>
      </c>
      <c r="M30" s="1133">
        <v>0</v>
      </c>
      <c r="N30" s="1133">
        <f t="shared" si="2"/>
        <v>1.0084976440925358E-2</v>
      </c>
      <c r="O30" s="1024">
        <v>0</v>
      </c>
      <c r="P30" s="117"/>
      <c r="Q30" s="125"/>
      <c r="R30" s="125"/>
      <c r="S30" s="125"/>
      <c r="T30" s="125"/>
      <c r="U30" s="125"/>
      <c r="V30" s="165"/>
    </row>
    <row r="31" spans="1:22" ht="15.05">
      <c r="A31" s="166">
        <v>1934</v>
      </c>
      <c r="B31" s="146">
        <f>taxrates!I23</f>
        <v>0.14239840675900484</v>
      </c>
      <c r="C31" s="539">
        <f>taxrates!J23</f>
        <v>9.3422692960751216E-2</v>
      </c>
      <c r="D31" s="539">
        <f>taxrates!K23</f>
        <v>3.0500520680477813E-2</v>
      </c>
      <c r="E31" s="539">
        <f>taxrates!L23</f>
        <v>1.9012191849159612E-3</v>
      </c>
      <c r="F31" s="539">
        <f>taxrates!M23</f>
        <v>2.7455224703715679E-3</v>
      </c>
      <c r="G31" s="539">
        <f>taxrates!N23</f>
        <v>1.382845146248826E-2</v>
      </c>
      <c r="H31" s="540">
        <f>taxrates!O23</f>
        <v>0</v>
      </c>
      <c r="I31" s="197">
        <f t="shared" si="0"/>
        <v>0.15374920409247678</v>
      </c>
      <c r="J31" s="1133">
        <f t="shared" si="1"/>
        <v>0.11556666431196098</v>
      </c>
      <c r="K31" s="1133">
        <f t="shared" si="1"/>
        <v>2.8466155174921022E-2</v>
      </c>
      <c r="L31" s="1133">
        <f t="shared" si="2"/>
        <v>1.9492686823214607E-3</v>
      </c>
      <c r="M31" s="1133">
        <v>0</v>
      </c>
      <c r="N31" s="1133">
        <f t="shared" si="2"/>
        <v>7.7671159232733126E-3</v>
      </c>
      <c r="O31" s="1024">
        <v>0</v>
      </c>
      <c r="P31" s="117"/>
      <c r="Q31" s="125"/>
      <c r="R31" s="125"/>
      <c r="S31" s="125"/>
      <c r="T31" s="125"/>
      <c r="U31" s="125"/>
      <c r="V31" s="165"/>
    </row>
    <row r="32" spans="1:22" ht="15.05">
      <c r="A32" s="166">
        <v>1935</v>
      </c>
      <c r="B32" s="146">
        <f>taxrates!I24</f>
        <v>0.13073207232199632</v>
      </c>
      <c r="C32" s="539">
        <f>taxrates!J24</f>
        <v>8.6416847524432544E-2</v>
      </c>
      <c r="D32" s="539">
        <f>taxrates!K24</f>
        <v>2.7195230094311559E-2</v>
      </c>
      <c r="E32" s="539">
        <f>taxrates!L24</f>
        <v>1.7199222547867113E-3</v>
      </c>
      <c r="F32" s="539">
        <f>taxrates!M24</f>
        <v>2.8218903524986111E-3</v>
      </c>
      <c r="G32" s="539">
        <f>taxrates!N24</f>
        <v>1.2578182095966898E-2</v>
      </c>
      <c r="H32" s="540">
        <f>taxrates!O24</f>
        <v>0</v>
      </c>
      <c r="I32" s="197">
        <f t="shared" si="0"/>
        <v>0.14110980830085371</v>
      </c>
      <c r="J32" s="1133">
        <f t="shared" si="1"/>
        <v>0.10690022404887981</v>
      </c>
      <c r="K32" s="1133">
        <f t="shared" si="1"/>
        <v>2.5381325387597527E-2</v>
      </c>
      <c r="L32" s="1133">
        <f t="shared" si="2"/>
        <v>1.7633898363126612E-3</v>
      </c>
      <c r="M32" s="1133">
        <v>0</v>
      </c>
      <c r="N32" s="1133">
        <f t="shared" si="2"/>
        <v>7.064869028063722E-3</v>
      </c>
      <c r="O32" s="1024">
        <v>0</v>
      </c>
      <c r="P32" s="117"/>
      <c r="Q32" s="125"/>
      <c r="R32" s="125"/>
      <c r="S32" s="125"/>
      <c r="T32" s="125"/>
      <c r="U32" s="125"/>
      <c r="V32" s="165"/>
    </row>
    <row r="33" spans="1:22" ht="15.05">
      <c r="A33" s="166">
        <v>1936</v>
      </c>
      <c r="B33" s="146">
        <f>taxrates!I25</f>
        <v>0.13312865552493441</v>
      </c>
      <c r="C33" s="539">
        <f>taxrates!J25</f>
        <v>8.5537194863044397E-2</v>
      </c>
      <c r="D33" s="539">
        <f>taxrates!K25</f>
        <v>2.383483956162254E-2</v>
      </c>
      <c r="E33" s="539">
        <f>taxrates!L25</f>
        <v>6.6466224962011371E-3</v>
      </c>
      <c r="F33" s="539">
        <f>taxrates!M25</f>
        <v>3.0543273654826024E-3</v>
      </c>
      <c r="G33" s="539">
        <f>taxrates!N25</f>
        <v>1.4055671238583726E-2</v>
      </c>
      <c r="H33" s="540">
        <f>taxrates!O25</f>
        <v>0</v>
      </c>
      <c r="I33" s="197">
        <f t="shared" si="0"/>
        <v>0.14452902172982912</v>
      </c>
      <c r="J33" s="1133">
        <f t="shared" si="1"/>
        <v>0.10581206740719024</v>
      </c>
      <c r="K33" s="1133">
        <f t="shared" si="1"/>
        <v>2.2245070785456005E-2</v>
      </c>
      <c r="L33" s="1133">
        <f t="shared" si="2"/>
        <v>6.8146025339160766E-3</v>
      </c>
      <c r="M33" s="1133">
        <f t="shared" si="2"/>
        <v>1.762541076266035E-3</v>
      </c>
      <c r="N33" s="1133">
        <f t="shared" si="2"/>
        <v>7.8947399270007795E-3</v>
      </c>
      <c r="O33" s="1024">
        <v>0</v>
      </c>
      <c r="P33" s="117"/>
      <c r="Q33" s="125"/>
      <c r="R33" s="125"/>
      <c r="S33" s="125"/>
      <c r="T33" s="125"/>
      <c r="U33" s="125"/>
      <c r="V33" s="165"/>
    </row>
    <row r="34" spans="1:22" ht="15.05">
      <c r="A34" s="166">
        <v>1937</v>
      </c>
      <c r="B34" s="146">
        <f>taxrates!I26</f>
        <v>0.14705063338276828</v>
      </c>
      <c r="C34" s="539">
        <f>taxrates!J26</f>
        <v>8.14059616022271E-2</v>
      </c>
      <c r="D34" s="539">
        <f>taxrates!K26</f>
        <v>2.1468972590822897E-2</v>
      </c>
      <c r="E34" s="539">
        <f>taxrates!L26</f>
        <v>2.7514525517708666E-2</v>
      </c>
      <c r="F34" s="539">
        <f>taxrates!M26</f>
        <v>3.9749156410050172E-3</v>
      </c>
      <c r="G34" s="539">
        <f>taxrates!N26</f>
        <v>1.268625803100459E-2</v>
      </c>
      <c r="H34" s="540">
        <f>taxrates!O26</f>
        <v>0</v>
      </c>
      <c r="I34" s="197">
        <f t="shared" si="0"/>
        <v>0.15836786568166145</v>
      </c>
      <c r="J34" s="1133">
        <f t="shared" si="1"/>
        <v>0.10070160834936946</v>
      </c>
      <c r="K34" s="1133">
        <f t="shared" si="1"/>
        <v>2.0037005650452942E-2</v>
      </c>
      <c r="L34" s="1133">
        <f t="shared" si="2"/>
        <v>2.8209899903242821E-2</v>
      </c>
      <c r="M34" s="1133">
        <f t="shared" si="2"/>
        <v>2.2937790399087414E-3</v>
      </c>
      <c r="N34" s="1133">
        <f t="shared" si="2"/>
        <v>7.1255727386875045E-3</v>
      </c>
      <c r="O34" s="1024">
        <v>0</v>
      </c>
      <c r="P34" s="117"/>
      <c r="Q34" s="125"/>
      <c r="R34" s="125"/>
      <c r="S34" s="125"/>
      <c r="T34" s="125"/>
      <c r="U34" s="125"/>
      <c r="V34" s="165"/>
    </row>
    <row r="35" spans="1:22" ht="15.05">
      <c r="A35" s="166">
        <v>1938</v>
      </c>
      <c r="B35" s="146">
        <f>taxrates!I27</f>
        <v>0.15945811927145342</v>
      </c>
      <c r="C35" s="539">
        <f>taxrates!J27</f>
        <v>8.5799305934915374E-2</v>
      </c>
      <c r="D35" s="539">
        <f>taxrates!K27</f>
        <v>2.4007392707068025E-2</v>
      </c>
      <c r="E35" s="539">
        <f>taxrates!L27</f>
        <v>3.2682420249452428E-2</v>
      </c>
      <c r="F35" s="539">
        <f>taxrates!M27</f>
        <v>4.2546072185280998E-3</v>
      </c>
      <c r="G35" s="539">
        <f>taxrates!N27</f>
        <v>1.2714393161489496E-2</v>
      </c>
      <c r="H35" s="540">
        <f>taxrates!O27</f>
        <v>0</v>
      </c>
      <c r="I35" s="197">
        <f t="shared" si="0"/>
        <v>0.171647378624004</v>
      </c>
      <c r="J35" s="1133">
        <f t="shared" si="1"/>
        <v>0.10613630663960123</v>
      </c>
      <c r="K35" s="1133">
        <f t="shared" si="1"/>
        <v>2.2406114744856861E-2</v>
      </c>
      <c r="L35" s="1133">
        <f t="shared" si="2"/>
        <v>3.3508402797619755E-2</v>
      </c>
      <c r="M35" s="1133">
        <f t="shared" si="2"/>
        <v>2.4551788622202528E-3</v>
      </c>
      <c r="N35" s="1133">
        <f t="shared" si="2"/>
        <v>7.1413755797059284E-3</v>
      </c>
      <c r="O35" s="1024">
        <v>0</v>
      </c>
      <c r="P35" s="117"/>
      <c r="Q35" s="125"/>
      <c r="R35" s="125"/>
      <c r="S35" s="125"/>
      <c r="T35" s="125"/>
      <c r="U35" s="125"/>
      <c r="V35" s="165"/>
    </row>
    <row r="36" spans="1:22" ht="15.05">
      <c r="A36" s="168">
        <v>1939</v>
      </c>
      <c r="B36" s="150">
        <f>taxrates!I28</f>
        <v>0.15681499634559448</v>
      </c>
      <c r="C36" s="541">
        <f>taxrates!J28</f>
        <v>8.6066252528946494E-2</v>
      </c>
      <c r="D36" s="541">
        <f>taxrates!K28</f>
        <v>2.285848969474687E-2</v>
      </c>
      <c r="E36" s="541">
        <f>taxrates!L28</f>
        <v>3.4015861538128717E-2</v>
      </c>
      <c r="F36" s="541">
        <f>taxrates!M28</f>
        <v>3.2413636937133157E-3</v>
      </c>
      <c r="G36" s="541">
        <f>taxrates!N28</f>
        <v>1.0633028890059102E-2</v>
      </c>
      <c r="H36" s="542">
        <f>taxrates!O28</f>
        <v>0</v>
      </c>
      <c r="I36" s="199">
        <f t="shared" si="0"/>
        <v>0.17051870968804411</v>
      </c>
      <c r="J36" s="1134">
        <f t="shared" si="1"/>
        <v>0.1064665275574951</v>
      </c>
      <c r="K36" s="1134">
        <f t="shared" si="1"/>
        <v>2.1333842839328335E-2</v>
      </c>
      <c r="L36" s="1134">
        <f t="shared" si="2"/>
        <v>3.487554413742585E-2</v>
      </c>
      <c r="M36" s="1134">
        <f t="shared" si="2"/>
        <v>1.8704729289502416E-3</v>
      </c>
      <c r="N36" s="1134">
        <f t="shared" si="2"/>
        <v>5.9723222248445835E-3</v>
      </c>
      <c r="O36" s="1025">
        <v>0</v>
      </c>
      <c r="P36" s="120"/>
      <c r="Q36" s="127"/>
      <c r="R36" s="127"/>
      <c r="S36" s="127"/>
      <c r="T36" s="127"/>
      <c r="U36" s="127"/>
      <c r="V36" s="167"/>
    </row>
    <row r="37" spans="1:22" ht="15.05">
      <c r="A37" s="166">
        <v>1940</v>
      </c>
      <c r="B37" s="146">
        <f>taxrates!I29</f>
        <v>0.1561441377154851</v>
      </c>
      <c r="C37" s="539">
        <f>taxrates!J29</f>
        <v>8.6132403568535493E-2</v>
      </c>
      <c r="D37" s="539">
        <f>taxrates!K29</f>
        <v>2.2135170854593069E-2</v>
      </c>
      <c r="E37" s="539">
        <f>taxrates!L29</f>
        <v>3.2780885957087252E-2</v>
      </c>
      <c r="F37" s="539">
        <f>taxrates!M29</f>
        <v>3.5821525054531649E-3</v>
      </c>
      <c r="G37" s="539">
        <f>taxrates!N29</f>
        <v>1.1513524829816147E-2</v>
      </c>
      <c r="H37" s="540">
        <f>taxrates!O29</f>
        <v>0</v>
      </c>
      <c r="I37" s="197">
        <f t="shared" si="0"/>
        <v>0.16935049013305756</v>
      </c>
      <c r="J37" s="1133">
        <f t="shared" si="1"/>
        <v>0.1065483583712277</v>
      </c>
      <c r="K37" s="1133">
        <f t="shared" si="1"/>
        <v>2.0658768909920272E-2</v>
      </c>
      <c r="L37" s="1133">
        <f t="shared" si="2"/>
        <v>3.3609357028303928E-2</v>
      </c>
      <c r="M37" s="1133">
        <f t="shared" si="2"/>
        <v>2.0671297398119253E-3</v>
      </c>
      <c r="N37" s="1133">
        <f t="shared" si="2"/>
        <v>6.4668760837937236E-3</v>
      </c>
      <c r="O37" s="1024">
        <v>0</v>
      </c>
      <c r="P37" s="117"/>
      <c r="Q37" s="125"/>
      <c r="R37" s="125"/>
      <c r="S37" s="125"/>
      <c r="T37" s="125"/>
      <c r="U37" s="125"/>
      <c r="V37" s="165"/>
    </row>
    <row r="38" spans="1:22" ht="15.05">
      <c r="A38" s="166">
        <v>1941</v>
      </c>
      <c r="B38" s="146">
        <f>taxrates!I30</f>
        <v>0.14815162337775306</v>
      </c>
      <c r="C38" s="539">
        <f>taxrates!J30</f>
        <v>8.0092655468782345E-2</v>
      </c>
      <c r="D38" s="539">
        <f>taxrates!K30</f>
        <v>1.7320275887994358E-2</v>
      </c>
      <c r="E38" s="539">
        <f>taxrates!L30</f>
        <v>3.103564842628817E-2</v>
      </c>
      <c r="F38" s="539">
        <f>taxrates!M30</f>
        <v>5.0588793875046322E-3</v>
      </c>
      <c r="G38" s="539">
        <f>taxrates!N30</f>
        <v>1.4644164207183542E-2</v>
      </c>
      <c r="H38" s="540">
        <f>taxrates!O30</f>
        <v>0</v>
      </c>
      <c r="I38" s="197">
        <f t="shared" si="0"/>
        <v>0.15820662354624451</v>
      </c>
      <c r="J38" s="1133">
        <f t="shared" si="1"/>
        <v>9.907700939752366E-2</v>
      </c>
      <c r="K38" s="1133">
        <f t="shared" si="1"/>
        <v>1.6165024402867552E-2</v>
      </c>
      <c r="L38" s="1133">
        <f t="shared" si="2"/>
        <v>3.1820012123208695E-2</v>
      </c>
      <c r="M38" s="1133">
        <f t="shared" si="2"/>
        <v>2.9192950373031204E-3</v>
      </c>
      <c r="N38" s="1133">
        <f t="shared" si="2"/>
        <v>8.2252825853414667E-3</v>
      </c>
      <c r="O38" s="1024">
        <v>0</v>
      </c>
      <c r="P38" s="117"/>
      <c r="Q38" s="125"/>
      <c r="R38" s="125"/>
      <c r="S38" s="125"/>
      <c r="T38" s="125"/>
      <c r="U38" s="125"/>
      <c r="V38" s="165"/>
    </row>
    <row r="39" spans="1:22" ht="15.05">
      <c r="A39" s="166">
        <v>1942</v>
      </c>
      <c r="B39" s="146">
        <f>taxrates!I31</f>
        <v>0.12473844900384642</v>
      </c>
      <c r="C39" s="539">
        <f>taxrates!J31</f>
        <v>6.128763678072198E-2</v>
      </c>
      <c r="D39" s="539">
        <f>taxrates!K31</f>
        <v>1.2717218369008019E-2</v>
      </c>
      <c r="E39" s="539">
        <f>taxrates!L31</f>
        <v>2.731721121061137E-2</v>
      </c>
      <c r="F39" s="539">
        <f>taxrates!M31</f>
        <v>1.1599805936739434E-2</v>
      </c>
      <c r="G39" s="539">
        <f>taxrates!N31</f>
        <v>1.181657670676562E-2</v>
      </c>
      <c r="H39" s="540">
        <f>taxrates!O31</f>
        <v>0</v>
      </c>
      <c r="I39" s="197">
        <f t="shared" si="0"/>
        <v>0.12902214455345395</v>
      </c>
      <c r="J39" s="1133">
        <f t="shared" si="1"/>
        <v>7.5814639054418209E-2</v>
      </c>
      <c r="K39" s="1133">
        <f t="shared" si="1"/>
        <v>1.1868987919188109E-2</v>
      </c>
      <c r="L39" s="1133">
        <f t="shared" si="2"/>
        <v>2.8007598873224689E-2</v>
      </c>
      <c r="M39" s="1133">
        <f t="shared" si="2"/>
        <v>6.6938255117219266E-3</v>
      </c>
      <c r="N39" s="1133">
        <f t="shared" si="2"/>
        <v>6.6370931949010122E-3</v>
      </c>
      <c r="O39" s="1024">
        <v>0</v>
      </c>
      <c r="P39" s="117"/>
      <c r="Q39" s="125"/>
      <c r="R39" s="125"/>
      <c r="S39" s="125"/>
      <c r="T39" s="125"/>
      <c r="U39" s="125"/>
      <c r="V39" s="165"/>
    </row>
    <row r="40" spans="1:22" ht="15.05">
      <c r="A40" s="166">
        <v>1943</v>
      </c>
      <c r="B40" s="146">
        <f>taxrates!I32</f>
        <v>0.16525170524524913</v>
      </c>
      <c r="C40" s="539">
        <f>taxrates!J32</f>
        <v>5.2810913777091205E-2</v>
      </c>
      <c r="D40" s="539">
        <f>taxrates!K32</f>
        <v>1.0107670286647158E-2</v>
      </c>
      <c r="E40" s="539">
        <f>taxrates!L32</f>
        <v>2.7565720996953997E-2</v>
      </c>
      <c r="F40" s="539">
        <f>taxrates!M32</f>
        <v>6.3562834722394115E-2</v>
      </c>
      <c r="G40" s="539">
        <f>taxrates!N32</f>
        <v>1.120456546216266E-2</v>
      </c>
      <c r="H40" s="540">
        <f>taxrates!O32</f>
        <v>0</v>
      </c>
      <c r="I40" s="197">
        <f t="shared" si="0"/>
        <v>0.14599770123204056</v>
      </c>
      <c r="J40" s="1133">
        <f t="shared" si="1"/>
        <v>6.5328679264780837E-2</v>
      </c>
      <c r="K40" s="1133">
        <f t="shared" si="1"/>
        <v>9.4334950491779257E-3</v>
      </c>
      <c r="L40" s="1133">
        <f t="shared" si="2"/>
        <v>2.8262389245429717E-2</v>
      </c>
      <c r="M40" s="1133">
        <f t="shared" si="2"/>
        <v>3.6679796798542212E-2</v>
      </c>
      <c r="N40" s="1133">
        <f t="shared" si="2"/>
        <v>6.2933408741098727E-3</v>
      </c>
      <c r="O40" s="1024">
        <v>0</v>
      </c>
      <c r="P40" s="117"/>
      <c r="Q40" s="125"/>
      <c r="R40" s="125"/>
      <c r="S40" s="125"/>
      <c r="T40" s="125"/>
      <c r="U40" s="125"/>
      <c r="V40" s="165"/>
    </row>
    <row r="41" spans="1:22" ht="15.05">
      <c r="A41" s="166">
        <v>1944</v>
      </c>
      <c r="B41" s="146">
        <f>taxrates!I33</f>
        <v>0.17115420736833342</v>
      </c>
      <c r="C41" s="539">
        <f>taxrates!J33</f>
        <v>5.4510479335827686E-2</v>
      </c>
      <c r="D41" s="539">
        <f>taxrates!K33</f>
        <v>9.5285256805868086E-3</v>
      </c>
      <c r="E41" s="539">
        <f>taxrates!L33</f>
        <v>2.8410478280164922E-2</v>
      </c>
      <c r="F41" s="539">
        <f>taxrates!M33</f>
        <v>6.5901766447957588E-2</v>
      </c>
      <c r="G41" s="539">
        <f>taxrates!N33</f>
        <v>1.2802957623796414E-2</v>
      </c>
      <c r="H41" s="540">
        <f>taxrates!O33</f>
        <v>0</v>
      </c>
      <c r="I41" s="197">
        <f t="shared" si="0"/>
        <v>0.15067319703262086</v>
      </c>
      <c r="J41" s="1133">
        <f t="shared" si="1"/>
        <v>6.7431092673963841E-2</v>
      </c>
      <c r="K41" s="1133">
        <f t="shared" si="1"/>
        <v>8.8929790233192429E-3</v>
      </c>
      <c r="L41" s="1133">
        <f t="shared" si="2"/>
        <v>2.9128496072769988E-2</v>
      </c>
      <c r="M41" s="1133">
        <f t="shared" si="2"/>
        <v>3.8029509107535664E-2</v>
      </c>
      <c r="N41" s="1133">
        <f t="shared" si="2"/>
        <v>7.1911201550321109E-3</v>
      </c>
      <c r="O41" s="1024">
        <v>0</v>
      </c>
      <c r="P41" s="117"/>
      <c r="Q41" s="125"/>
      <c r="R41" s="125"/>
      <c r="S41" s="125"/>
      <c r="T41" s="125"/>
      <c r="U41" s="125"/>
      <c r="V41" s="165"/>
    </row>
    <row r="42" spans="1:22" ht="15.05">
      <c r="A42" s="166">
        <v>1945</v>
      </c>
      <c r="B42" s="146">
        <f>taxrates!I34</f>
        <v>0.18623407122242586</v>
      </c>
      <c r="C42" s="539">
        <f>taxrates!J34</f>
        <v>6.1586643938599202E-2</v>
      </c>
      <c r="D42" s="539">
        <f>taxrates!K34</f>
        <v>9.6446211472896604E-3</v>
      </c>
      <c r="E42" s="539">
        <f>taxrates!L34</f>
        <v>3.4500623680639123E-2</v>
      </c>
      <c r="F42" s="539">
        <f>taxrates!M34</f>
        <v>6.8541079344115477E-2</v>
      </c>
      <c r="G42" s="539">
        <f>taxrates!N34</f>
        <v>1.1961103111782372E-2</v>
      </c>
      <c r="H42" s="540">
        <f>taxrates!O34</f>
        <v>0</v>
      </c>
      <c r="I42" s="197">
        <f t="shared" si="0"/>
        <v>0.16682923924020032</v>
      </c>
      <c r="J42" s="1133">
        <f t="shared" si="1"/>
        <v>7.6184519848325402E-2</v>
      </c>
      <c r="K42" s="1133">
        <f t="shared" si="1"/>
        <v>9.0013309955655242E-3</v>
      </c>
      <c r="L42" s="1133">
        <f t="shared" si="2"/>
        <v>3.5372557669725309E-2</v>
      </c>
      <c r="M42" s="1133">
        <f t="shared" si="2"/>
        <v>3.9552560449434615E-2</v>
      </c>
      <c r="N42" s="1133">
        <f t="shared" si="2"/>
        <v>6.7182702771494598E-3</v>
      </c>
      <c r="O42" s="1024">
        <v>0</v>
      </c>
      <c r="P42" s="117"/>
      <c r="Q42" s="125"/>
      <c r="R42" s="125"/>
      <c r="S42" s="125"/>
      <c r="T42" s="125"/>
      <c r="U42" s="125"/>
      <c r="V42" s="165"/>
    </row>
    <row r="43" spans="1:22" ht="15.05">
      <c r="A43" s="166">
        <v>1946</v>
      </c>
      <c r="B43" s="146">
        <f>taxrates!I35</f>
        <v>0.19379451765245226</v>
      </c>
      <c r="C43" s="539">
        <f>taxrates!J35</f>
        <v>7.238788645970981E-2</v>
      </c>
      <c r="D43" s="539">
        <f>taxrates!K35</f>
        <v>9.3578363286031096E-3</v>
      </c>
      <c r="E43" s="539">
        <f>taxrates!L35</f>
        <v>4.3792153575086035E-2</v>
      </c>
      <c r="F43" s="539">
        <f>taxrates!M35</f>
        <v>5.8062252108049099E-2</v>
      </c>
      <c r="G43" s="539">
        <f>taxrates!N35</f>
        <v>1.019438918100417E-2</v>
      </c>
      <c r="H43" s="540">
        <f>taxrates!O35</f>
        <v>0</v>
      </c>
      <c r="I43" s="197">
        <f t="shared" si="0"/>
        <v>0.18241012618254801</v>
      </c>
      <c r="J43" s="1133">
        <f t="shared" si="1"/>
        <v>8.9545979778769602E-2</v>
      </c>
      <c r="K43" s="1133">
        <f t="shared" si="1"/>
        <v>8.7336745435309792E-3</v>
      </c>
      <c r="L43" s="1133">
        <f t="shared" si="2"/>
        <v>4.4898912325619218E-2</v>
      </c>
      <c r="M43" s="1133">
        <f t="shared" si="2"/>
        <v>3.3505610916981989E-2</v>
      </c>
      <c r="N43" s="1133">
        <f t="shared" si="2"/>
        <v>5.7259486176462334E-3</v>
      </c>
      <c r="O43" s="1024">
        <v>0</v>
      </c>
      <c r="P43" s="117"/>
      <c r="Q43" s="125"/>
      <c r="R43" s="125"/>
      <c r="S43" s="125"/>
      <c r="T43" s="125"/>
      <c r="U43" s="125"/>
      <c r="V43" s="165"/>
    </row>
    <row r="44" spans="1:22" ht="15.05">
      <c r="A44" s="166">
        <v>1947</v>
      </c>
      <c r="B44" s="146">
        <f>taxrates!I36</f>
        <v>0.19584571643403906</v>
      </c>
      <c r="C44" s="539">
        <f>taxrates!J36</f>
        <v>7.0873773664701711E-2</v>
      </c>
      <c r="D44" s="539">
        <f>taxrates!K36</f>
        <v>9.2542071799310063E-3</v>
      </c>
      <c r="E44" s="539">
        <f>taxrates!L36</f>
        <v>3.3889261508780952E-2</v>
      </c>
      <c r="F44" s="539">
        <f>taxrates!M36</f>
        <v>6.8319684447286491E-2</v>
      </c>
      <c r="G44" s="539">
        <f>taxrates!N36</f>
        <v>1.3508789633338901E-2</v>
      </c>
      <c r="H44" s="540">
        <f>taxrates!O36</f>
        <v>0</v>
      </c>
      <c r="I44" s="197">
        <f t="shared" si="0"/>
        <v>0.17806804983416211</v>
      </c>
      <c r="J44" s="1133">
        <f t="shared" si="1"/>
        <v>8.7672976982921508E-2</v>
      </c>
      <c r="K44" s="1133">
        <f t="shared" si="1"/>
        <v>8.6369573937600513E-3</v>
      </c>
      <c r="L44" s="1133">
        <f t="shared" si="2"/>
        <v>3.4745744546538865E-2</v>
      </c>
      <c r="M44" s="1133">
        <f t="shared" si="2"/>
        <v>3.9424801518238607E-2</v>
      </c>
      <c r="N44" s="1133">
        <f t="shared" si="2"/>
        <v>7.587569392703079E-3</v>
      </c>
      <c r="O44" s="1024">
        <v>0</v>
      </c>
      <c r="P44" s="117"/>
      <c r="Q44" s="125"/>
      <c r="R44" s="125"/>
      <c r="S44" s="125"/>
      <c r="T44" s="125"/>
      <c r="U44" s="125"/>
      <c r="V44" s="165"/>
    </row>
    <row r="45" spans="1:22" ht="15.05">
      <c r="A45" s="166">
        <v>1948</v>
      </c>
      <c r="B45" s="146">
        <f>taxrates!I37</f>
        <v>0.17540516392536087</v>
      </c>
      <c r="C45" s="539">
        <f>taxrates!J37</f>
        <v>7.0544056778947664E-2</v>
      </c>
      <c r="D45" s="539">
        <f>taxrates!K37</f>
        <v>9.3864796833435116E-3</v>
      </c>
      <c r="E45" s="539">
        <f>taxrates!L37</f>
        <v>2.5897930274713016E-2</v>
      </c>
      <c r="F45" s="539">
        <f>taxrates!M37</f>
        <v>5.6371185716182139E-2</v>
      </c>
      <c r="G45" s="539">
        <f>taxrates!N37</f>
        <v>1.3205511472174546E-2</v>
      </c>
      <c r="H45" s="540">
        <f>taxrates!O37</f>
        <v>0</v>
      </c>
      <c r="I45" s="197">
        <f t="shared" si="0"/>
        <v>0.1625249464817573</v>
      </c>
      <c r="J45" s="1133">
        <f t="shared" si="1"/>
        <v>8.7265107337481815E-2</v>
      </c>
      <c r="K45" s="1133">
        <f t="shared" si="1"/>
        <v>8.7604074045634951E-3</v>
      </c>
      <c r="L45" s="1133">
        <f t="shared" si="2"/>
        <v>2.6552448461472016E-2</v>
      </c>
      <c r="M45" s="1133">
        <f t="shared" si="2"/>
        <v>3.2529758095165173E-2</v>
      </c>
      <c r="N45" s="1133">
        <f t="shared" si="2"/>
        <v>7.417225183074791E-3</v>
      </c>
      <c r="O45" s="1024">
        <v>0</v>
      </c>
      <c r="P45" s="117"/>
      <c r="Q45" s="125"/>
      <c r="R45" s="125"/>
      <c r="S45" s="125"/>
      <c r="T45" s="125"/>
      <c r="U45" s="125"/>
      <c r="V45" s="165"/>
    </row>
    <row r="46" spans="1:22" ht="15.05">
      <c r="A46" s="166">
        <v>1949</v>
      </c>
      <c r="B46" s="146">
        <f>taxrates!I38</f>
        <v>0.17571341297316229</v>
      </c>
      <c r="C46" s="539">
        <f>taxrates!J38</f>
        <v>7.3827970299051401E-2</v>
      </c>
      <c r="D46" s="539">
        <f>taxrates!K38</f>
        <v>1.0659115281375364E-2</v>
      </c>
      <c r="E46" s="539">
        <f>taxrates!L38</f>
        <v>2.7758082146941133E-2</v>
      </c>
      <c r="F46" s="539">
        <f>taxrates!M38</f>
        <v>5.028862442141728E-2</v>
      </c>
      <c r="G46" s="539">
        <f>taxrates!N38</f>
        <v>1.3179620824377127E-2</v>
      </c>
      <c r="H46" s="540">
        <f>taxrates!O38</f>
        <v>0</v>
      </c>
      <c r="I46" s="197">
        <f t="shared" si="0"/>
        <v>0.16615759402018904</v>
      </c>
      <c r="J46" s="1133">
        <f t="shared" si="1"/>
        <v>9.1327406543166026E-2</v>
      </c>
      <c r="K46" s="1133">
        <f t="shared" si="1"/>
        <v>9.9481590103218404E-3</v>
      </c>
      <c r="L46" s="1133">
        <f t="shared" si="2"/>
        <v>2.8459611937237266E-2</v>
      </c>
      <c r="M46" s="1133">
        <f t="shared" si="2"/>
        <v>2.9019733514275156E-2</v>
      </c>
      <c r="N46" s="1133">
        <f t="shared" si="2"/>
        <v>7.4026830151887706E-3</v>
      </c>
      <c r="O46" s="1024">
        <v>0</v>
      </c>
      <c r="P46" s="117"/>
      <c r="Q46" s="125"/>
      <c r="R46" s="125"/>
      <c r="S46" s="125"/>
      <c r="T46" s="125"/>
      <c r="U46" s="125"/>
      <c r="V46" s="165"/>
    </row>
    <row r="47" spans="1:22" ht="15.05">
      <c r="A47" s="170">
        <v>1950</v>
      </c>
      <c r="B47" s="157">
        <f>taxrates!I39</f>
        <v>0.18136136791460147</v>
      </c>
      <c r="C47" s="543">
        <f>taxrates!J39</f>
        <v>7.4551437216599695E-2</v>
      </c>
      <c r="D47" s="543">
        <f>taxrates!K39</f>
        <v>1.04062070409379E-2</v>
      </c>
      <c r="E47" s="543">
        <f>taxrates!L39</f>
        <v>2.8352130488871616E-2</v>
      </c>
      <c r="F47" s="543">
        <f>taxrates!M39</f>
        <v>5.1377199126855101E-2</v>
      </c>
      <c r="G47" s="543">
        <f>taxrates!N39</f>
        <v>1.6674394041337151E-2</v>
      </c>
      <c r="H47" s="544">
        <f>taxrates!O39</f>
        <v>0</v>
      </c>
      <c r="I47" s="201">
        <f t="shared" si="0"/>
        <v>0.17001667525612935</v>
      </c>
      <c r="J47" s="1135">
        <f t="shared" si="1"/>
        <v>9.2222356750138096E-2</v>
      </c>
      <c r="K47" s="1135">
        <f t="shared" si="1"/>
        <v>9.7121195901188565E-3</v>
      </c>
      <c r="L47" s="1135">
        <f t="shared" si="2"/>
        <v>2.9068673658209365E-2</v>
      </c>
      <c r="M47" s="1135">
        <f t="shared" si="2"/>
        <v>2.9647910328129946E-2</v>
      </c>
      <c r="N47" s="1135">
        <f t="shared" si="2"/>
        <v>9.3656149295330716E-3</v>
      </c>
      <c r="O47" s="1026">
        <v>0</v>
      </c>
      <c r="P47" s="123"/>
      <c r="Q47" s="129"/>
      <c r="R47" s="129"/>
      <c r="S47" s="129"/>
      <c r="T47" s="129"/>
      <c r="U47" s="129"/>
      <c r="V47" s="169"/>
    </row>
    <row r="48" spans="1:22" ht="15.05">
      <c r="A48" s="166">
        <v>1951</v>
      </c>
      <c r="B48" s="146">
        <f>taxrates!I40</f>
        <v>0.1926773906384128</v>
      </c>
      <c r="C48" s="539">
        <f>taxrates!J40</f>
        <v>6.842724599487611E-2</v>
      </c>
      <c r="D48" s="539">
        <f>taxrates!K40</f>
        <v>1.0056050683697016E-2</v>
      </c>
      <c r="E48" s="539">
        <f>taxrates!L40</f>
        <v>2.9201904643794591E-2</v>
      </c>
      <c r="F48" s="539">
        <f>taxrates!M40</f>
        <v>6.8991754760174301E-2</v>
      </c>
      <c r="G48" s="539">
        <f>taxrates!N40</f>
        <v>1.600043455587077E-2</v>
      </c>
      <c r="H48" s="540">
        <f>taxrates!O40</f>
        <v>0</v>
      </c>
      <c r="I48" s="197">
        <f t="shared" si="0"/>
        <v>0.1727714882559879</v>
      </c>
      <c r="J48" s="1133">
        <f t="shared" si="1"/>
        <v>8.4646549109905239E-2</v>
      </c>
      <c r="K48" s="1133">
        <f t="shared" si="1"/>
        <v>9.3853184412098171E-3</v>
      </c>
      <c r="L48" s="1133">
        <f t="shared" si="2"/>
        <v>2.9939924148620737E-2</v>
      </c>
      <c r="M48" s="1133">
        <f t="shared" si="2"/>
        <v>3.9812628817299772E-2</v>
      </c>
      <c r="N48" s="1133">
        <f t="shared" si="2"/>
        <v>8.9870677389523347E-3</v>
      </c>
      <c r="O48" s="1024">
        <v>0</v>
      </c>
      <c r="P48" s="117"/>
      <c r="Q48" s="125"/>
      <c r="R48" s="125"/>
      <c r="S48" s="125"/>
      <c r="T48" s="125"/>
      <c r="U48" s="125"/>
      <c r="V48" s="165"/>
    </row>
    <row r="49" spans="1:22" ht="15.05">
      <c r="A49" s="166">
        <v>1952</v>
      </c>
      <c r="B49" s="146">
        <f>taxrates!I41</f>
        <v>0.20229474360769439</v>
      </c>
      <c r="C49" s="539">
        <f>taxrates!J41</f>
        <v>6.9498174330822379E-2</v>
      </c>
      <c r="D49" s="539">
        <f>taxrates!K41</f>
        <v>1.0531113669524136E-2</v>
      </c>
      <c r="E49" s="539">
        <f>taxrates!L41</f>
        <v>2.8159889794788357E-2</v>
      </c>
      <c r="F49" s="539">
        <f>taxrates!M41</f>
        <v>7.9951347437776765E-2</v>
      </c>
      <c r="G49" s="539">
        <f>taxrates!N41</f>
        <v>1.4154218374782753E-2</v>
      </c>
      <c r="H49" s="540">
        <f>taxrates!O41</f>
        <v>0</v>
      </c>
      <c r="I49" s="197">
        <f t="shared" si="0"/>
        <v>0.17875869108242071</v>
      </c>
      <c r="J49" s="1133">
        <f t="shared" si="1"/>
        <v>8.5971319479717478E-2</v>
      </c>
      <c r="K49" s="1133">
        <f t="shared" si="1"/>
        <v>9.8286950253043872E-3</v>
      </c>
      <c r="L49" s="1133">
        <f t="shared" si="2"/>
        <v>2.8871574466586804E-2</v>
      </c>
      <c r="M49" s="1133">
        <f t="shared" si="2"/>
        <v>4.6137010575365393E-2</v>
      </c>
      <c r="N49" s="1133">
        <f t="shared" si="2"/>
        <v>7.9500915354466586E-3</v>
      </c>
      <c r="O49" s="1024">
        <v>0</v>
      </c>
      <c r="P49" s="117"/>
      <c r="Q49" s="125"/>
      <c r="R49" s="125"/>
      <c r="S49" s="125"/>
      <c r="T49" s="125"/>
      <c r="U49" s="125"/>
      <c r="V49" s="165"/>
    </row>
    <row r="50" spans="1:22" ht="15.05">
      <c r="A50" s="166">
        <v>1953</v>
      </c>
      <c r="B50" s="146">
        <f>taxrates!I42</f>
        <v>0.20284078395034275</v>
      </c>
      <c r="C50" s="539">
        <f>taxrates!J42</f>
        <v>6.9339313123525634E-2</v>
      </c>
      <c r="D50" s="539">
        <f>taxrates!K42</f>
        <v>1.0796165884828665E-2</v>
      </c>
      <c r="E50" s="539">
        <f>taxrates!L42</f>
        <v>2.7005060998502257E-2</v>
      </c>
      <c r="F50" s="539">
        <f>taxrates!M42</f>
        <v>8.1044683234133844E-2</v>
      </c>
      <c r="G50" s="539">
        <f>taxrates!N42</f>
        <v>1.4655560709352315E-2</v>
      </c>
      <c r="H50" s="540">
        <f>taxrates!O42</f>
        <v>0</v>
      </c>
      <c r="I50" s="197">
        <f t="shared" si="0"/>
        <v>0.17853805010682311</v>
      </c>
      <c r="J50" s="1133">
        <f t="shared" si="1"/>
        <v>8.5774803416713716E-2</v>
      </c>
      <c r="K50" s="1133">
        <f t="shared" si="1"/>
        <v>1.0076068424904893E-2</v>
      </c>
      <c r="L50" s="1133">
        <f t="shared" si="2"/>
        <v>2.7687559691276724E-2</v>
      </c>
      <c r="M50" s="1133">
        <f t="shared" si="2"/>
        <v>4.6767934841378679E-2</v>
      </c>
      <c r="N50" s="1133">
        <f t="shared" si="2"/>
        <v>8.2316837325490805E-3</v>
      </c>
      <c r="O50" s="1024">
        <v>0</v>
      </c>
      <c r="P50" s="117"/>
      <c r="Q50" s="125"/>
      <c r="R50" s="125"/>
      <c r="S50" s="125"/>
      <c r="T50" s="125"/>
      <c r="U50" s="125"/>
      <c r="V50" s="165"/>
    </row>
    <row r="51" spans="1:22" ht="15.05">
      <c r="A51" s="166">
        <v>1954</v>
      </c>
      <c r="B51" s="146">
        <f>taxrates!I43</f>
        <v>0.19533806416630337</v>
      </c>
      <c r="C51" s="539">
        <f>taxrates!J43</f>
        <v>6.6965439910492114E-2</v>
      </c>
      <c r="D51" s="539">
        <f>taxrates!K43</f>
        <v>1.1565522443468987E-2</v>
      </c>
      <c r="E51" s="539">
        <f>taxrates!L43</f>
        <v>3.0854362810637536E-2</v>
      </c>
      <c r="F51" s="539">
        <f>taxrates!M43</f>
        <v>7.0638751617768836E-2</v>
      </c>
      <c r="G51" s="539">
        <f>taxrates!N43</f>
        <v>1.5313987383935884E-2</v>
      </c>
      <c r="H51" s="540">
        <f>taxrates!O43</f>
        <v>0</v>
      </c>
      <c r="I51" s="197">
        <f t="shared" si="0"/>
        <v>0.17463106276719059</v>
      </c>
      <c r="J51" s="1133">
        <f t="shared" si="1"/>
        <v>8.2838251278947173E-2</v>
      </c>
      <c r="K51" s="1133">
        <f t="shared" si="1"/>
        <v>1.079410938599302E-2</v>
      </c>
      <c r="L51" s="1133">
        <f t="shared" si="2"/>
        <v>3.1634144877629243E-2</v>
      </c>
      <c r="M51" s="1133">
        <f t="shared" si="2"/>
        <v>4.0763050716012252E-2</v>
      </c>
      <c r="N51" s="1133">
        <f t="shared" si="2"/>
        <v>8.6015065086089051E-3</v>
      </c>
      <c r="O51" s="1024">
        <v>0</v>
      </c>
      <c r="P51" s="117"/>
      <c r="Q51" s="125"/>
      <c r="R51" s="125"/>
      <c r="S51" s="125"/>
      <c r="T51" s="125"/>
      <c r="U51" s="125"/>
      <c r="V51" s="165"/>
    </row>
    <row r="52" spans="1:22" ht="15.05">
      <c r="A52" s="166">
        <v>1955</v>
      </c>
      <c r="B52" s="146">
        <f>taxrates!I44</f>
        <v>0.19951998983403113</v>
      </c>
      <c r="C52" s="539">
        <f>taxrates!J44</f>
        <v>6.7664227609278205E-2</v>
      </c>
      <c r="D52" s="539">
        <f>taxrates!K44</f>
        <v>1.2028916904108877E-2</v>
      </c>
      <c r="E52" s="539">
        <f>taxrates!L44</f>
        <v>3.2092151747742596E-2</v>
      </c>
      <c r="F52" s="539">
        <f>taxrates!M44</f>
        <v>7.1854319948361459E-2</v>
      </c>
      <c r="G52" s="539">
        <f>taxrates!N44</f>
        <v>1.5880373624539982E-2</v>
      </c>
      <c r="H52" s="540">
        <f>taxrates!O44</f>
        <v>0</v>
      </c>
      <c r="I52" s="197">
        <f t="shared" si="0"/>
        <v>0.17821662799070304</v>
      </c>
      <c r="J52" s="1133">
        <f t="shared" si="1"/>
        <v>8.3702672554459609E-2</v>
      </c>
      <c r="K52" s="1133">
        <f t="shared" si="1"/>
        <v>1.1226595728175925E-2</v>
      </c>
      <c r="L52" s="1133">
        <f t="shared" si="2"/>
        <v>3.2903216444740278E-2</v>
      </c>
      <c r="M52" s="1133">
        <f t="shared" si="2"/>
        <v>4.1464510925513759E-2</v>
      </c>
      <c r="N52" s="1133">
        <f t="shared" si="2"/>
        <v>8.9196323378134598E-3</v>
      </c>
      <c r="O52" s="1024">
        <v>0</v>
      </c>
      <c r="P52" s="117"/>
      <c r="Q52" s="125"/>
      <c r="R52" s="125"/>
      <c r="S52" s="125"/>
      <c r="T52" s="125"/>
      <c r="U52" s="125"/>
      <c r="V52" s="165"/>
    </row>
    <row r="53" spans="1:22" ht="15.05">
      <c r="A53" s="166">
        <v>1956</v>
      </c>
      <c r="B53" s="146">
        <f>taxrates!I45</f>
        <v>0.20471158078552065</v>
      </c>
      <c r="C53" s="539">
        <f>taxrates!J45</f>
        <v>6.8130253261961704E-2</v>
      </c>
      <c r="D53" s="539">
        <f>taxrates!K45</f>
        <v>1.2380750587268261E-2</v>
      </c>
      <c r="E53" s="539">
        <f>taxrates!L45</f>
        <v>3.2748030191367593E-2</v>
      </c>
      <c r="F53" s="539">
        <f>taxrates!M45</f>
        <v>7.565905509108628E-2</v>
      </c>
      <c r="G53" s="539">
        <f>taxrates!N45</f>
        <v>1.5793491653836794E-2</v>
      </c>
      <c r="H53" s="540">
        <f>taxrates!O45</f>
        <v>0</v>
      </c>
      <c r="I53" s="197">
        <f t="shared" si="0"/>
        <v>0.18194071122212024</v>
      </c>
      <c r="J53" s="1133">
        <f t="shared" si="1"/>
        <v>8.4279160219903615E-2</v>
      </c>
      <c r="K53" s="1133">
        <f t="shared" si="1"/>
        <v>1.1554962326421885E-2</v>
      </c>
      <c r="L53" s="1133">
        <f t="shared" si="2"/>
        <v>3.3575670899077412E-2</v>
      </c>
      <c r="M53" s="1133">
        <f t="shared" si="2"/>
        <v>4.3660084998270628E-2</v>
      </c>
      <c r="N53" s="1133">
        <f t="shared" si="2"/>
        <v>8.8708327784466964E-3</v>
      </c>
      <c r="O53" s="1024">
        <v>0</v>
      </c>
      <c r="P53" s="117"/>
      <c r="Q53" s="125"/>
      <c r="R53" s="125"/>
      <c r="S53" s="125"/>
      <c r="T53" s="125"/>
      <c r="U53" s="125"/>
      <c r="V53" s="165"/>
    </row>
    <row r="54" spans="1:22" ht="15.05">
      <c r="A54" s="166">
        <v>1957</v>
      </c>
      <c r="B54" s="146">
        <f>taxrates!I46</f>
        <v>0.20930264638726528</v>
      </c>
      <c r="C54" s="539">
        <f>taxrates!J46</f>
        <v>6.853706658431323E-2</v>
      </c>
      <c r="D54" s="539">
        <f>taxrates!K46</f>
        <v>1.3223808850975767E-2</v>
      </c>
      <c r="E54" s="539">
        <f>taxrates!L46</f>
        <v>3.5729549314756387E-2</v>
      </c>
      <c r="F54" s="539">
        <f>taxrates!M46</f>
        <v>7.8084011360773989E-2</v>
      </c>
      <c r="G54" s="539">
        <f>taxrates!N46</f>
        <v>1.3728210276445916E-2</v>
      </c>
      <c r="H54" s="540">
        <f>taxrates!O46</f>
        <v>0</v>
      </c>
      <c r="I54" s="197">
        <f t="shared" si="0"/>
        <v>0.18652698327470396</v>
      </c>
      <c r="J54" s="1133">
        <f t="shared" si="1"/>
        <v>8.4782400462417112E-2</v>
      </c>
      <c r="K54" s="1133">
        <f t="shared" si="1"/>
        <v>1.2341789135301838E-2</v>
      </c>
      <c r="L54" s="1133">
        <f t="shared" si="2"/>
        <v>3.6632541931662328E-2</v>
      </c>
      <c r="M54" s="1133">
        <f t="shared" si="2"/>
        <v>4.5059438938445967E-2</v>
      </c>
      <c r="N54" s="1133">
        <f t="shared" si="2"/>
        <v>7.7108128068767131E-3</v>
      </c>
      <c r="O54" s="1024">
        <v>0</v>
      </c>
      <c r="P54" s="117"/>
      <c r="Q54" s="125"/>
      <c r="R54" s="125"/>
      <c r="S54" s="125"/>
      <c r="T54" s="125"/>
      <c r="U54" s="125"/>
      <c r="V54" s="165"/>
    </row>
    <row r="55" spans="1:22" ht="15.05">
      <c r="A55" s="166">
        <v>1958</v>
      </c>
      <c r="B55" s="146">
        <f>taxrates!I47</f>
        <v>0.20772537404457489</v>
      </c>
      <c r="C55" s="539">
        <f>taxrates!J47</f>
        <v>6.7847266852049601E-2</v>
      </c>
      <c r="D55" s="539">
        <f>taxrates!K47</f>
        <v>1.4492732924692466E-2</v>
      </c>
      <c r="E55" s="539">
        <f>taxrates!L47</f>
        <v>3.535517903423064E-2</v>
      </c>
      <c r="F55" s="539">
        <f>taxrates!M47</f>
        <v>7.610669815706704E-2</v>
      </c>
      <c r="G55" s="539">
        <f>taxrates!N47</f>
        <v>1.3923497076535164E-2</v>
      </c>
      <c r="H55" s="540">
        <f>taxrates!O47</f>
        <v>0</v>
      </c>
      <c r="I55" s="197">
        <f t="shared" si="0"/>
        <v>0.18544278885372931</v>
      </c>
      <c r="J55" s="1133">
        <f t="shared" si="1"/>
        <v>8.392909757021208E-2</v>
      </c>
      <c r="K55" s="1133">
        <f t="shared" si="1"/>
        <v>1.3526076773077555E-2</v>
      </c>
      <c r="L55" s="1133">
        <f t="shared" si="2"/>
        <v>3.6248710194001318E-2</v>
      </c>
      <c r="M55" s="1133">
        <f t="shared" si="2"/>
        <v>4.3918403507351628E-2</v>
      </c>
      <c r="N55" s="1133">
        <f t="shared" si="2"/>
        <v>7.8205008090867136E-3</v>
      </c>
      <c r="O55" s="1024">
        <v>0</v>
      </c>
      <c r="P55" s="117"/>
      <c r="Q55" s="125"/>
      <c r="R55" s="125"/>
      <c r="S55" s="125"/>
      <c r="T55" s="125"/>
      <c r="U55" s="125"/>
      <c r="V55" s="165"/>
    </row>
    <row r="56" spans="1:22" ht="15.05">
      <c r="A56" s="168">
        <v>1959</v>
      </c>
      <c r="B56" s="150">
        <f>taxrates!I48</f>
        <v>0.21722379674779235</v>
      </c>
      <c r="C56" s="541">
        <f>taxrates!J48</f>
        <v>7.0216656931180343E-2</v>
      </c>
      <c r="D56" s="541">
        <f>taxrates!K48</f>
        <v>1.4337104524280617E-2</v>
      </c>
      <c r="E56" s="541">
        <f>taxrates!L48</f>
        <v>3.9765365225633668E-2</v>
      </c>
      <c r="F56" s="541">
        <f>taxrates!M48</f>
        <v>7.7670841385638623E-2</v>
      </c>
      <c r="G56" s="541">
        <f>taxrates!N48</f>
        <v>1.5233828681059098E-2</v>
      </c>
      <c r="H56" s="542">
        <f>taxrates!O48</f>
        <v>0</v>
      </c>
      <c r="I56" s="199">
        <f t="shared" si="0"/>
        <v>0.19438878445742164</v>
      </c>
      <c r="J56" s="1134">
        <f t="shared" si="1"/>
        <v>8.6860103937305699E-2</v>
      </c>
      <c r="K56" s="1134">
        <f t="shared" si="1"/>
        <v>1.3380828688883897E-2</v>
      </c>
      <c r="L56" s="1134">
        <f t="shared" si="2"/>
        <v>4.0770354986097435E-2</v>
      </c>
      <c r="M56" s="1134">
        <f t="shared" si="2"/>
        <v>4.4821013594494391E-2</v>
      </c>
      <c r="N56" s="1134">
        <f t="shared" si="2"/>
        <v>8.5564832506402101E-3</v>
      </c>
      <c r="O56" s="1025">
        <v>0</v>
      </c>
      <c r="P56" s="120"/>
      <c r="Q56" s="127"/>
      <c r="R56" s="127"/>
      <c r="S56" s="127"/>
      <c r="T56" s="127"/>
      <c r="U56" s="127"/>
      <c r="V56" s="167"/>
    </row>
    <row r="57" spans="1:22" ht="15.05">
      <c r="A57" s="166">
        <v>1960</v>
      </c>
      <c r="B57" s="146">
        <f>taxrates!I49</f>
        <v>0.22753077143904785</v>
      </c>
      <c r="C57" s="539">
        <f>taxrates!J49</f>
        <v>7.1523959002478127E-2</v>
      </c>
      <c r="D57" s="539">
        <f>taxrates!K49</f>
        <v>1.4998379570997844E-2</v>
      </c>
      <c r="E57" s="539">
        <f>taxrates!L49</f>
        <v>4.4819673625653179E-2</v>
      </c>
      <c r="F57" s="539">
        <f>taxrates!M49</f>
        <v>8.2008119724607156E-2</v>
      </c>
      <c r="G57" s="539">
        <f>taxrates!N49</f>
        <v>1.4180639515311535E-2</v>
      </c>
      <c r="H57" s="540">
        <f>taxrates!O49</f>
        <v>0</v>
      </c>
      <c r="I57" s="197">
        <f t="shared" si="0"/>
        <v>0.20371650429167973</v>
      </c>
      <c r="J57" s="1133">
        <f t="shared" si="1"/>
        <v>8.8477275684768319E-2</v>
      </c>
      <c r="K57" s="1133">
        <f t="shared" si="1"/>
        <v>1.3997997106772717E-2</v>
      </c>
      <c r="L57" s="1133">
        <f t="shared" si="2"/>
        <v>4.5952400882287886E-2</v>
      </c>
      <c r="M57" s="1133">
        <f t="shared" si="2"/>
        <v>4.732389894922881E-2</v>
      </c>
      <c r="N57" s="1133">
        <f t="shared" si="2"/>
        <v>7.9649316686220082E-3</v>
      </c>
      <c r="O57" s="1024">
        <v>0</v>
      </c>
      <c r="P57" s="117"/>
      <c r="Q57" s="125"/>
      <c r="R57" s="125"/>
      <c r="S57" s="125"/>
      <c r="T57" s="125"/>
      <c r="U57" s="125"/>
      <c r="V57" s="165"/>
    </row>
    <row r="58" spans="1:22" ht="15.05">
      <c r="A58" s="166">
        <v>1961</v>
      </c>
      <c r="B58" s="146">
        <f>taxrates!I50</f>
        <v>0.22723522764974952</v>
      </c>
      <c r="C58" s="539">
        <f>taxrates!J50</f>
        <v>7.1527522986823619E-2</v>
      </c>
      <c r="D58" s="539">
        <f>taxrates!K50</f>
        <v>1.604680409091706E-2</v>
      </c>
      <c r="E58" s="539">
        <f>taxrates!L50</f>
        <v>4.4872367899862708E-2</v>
      </c>
      <c r="F58" s="539">
        <f>taxrates!M50</f>
        <v>8.0323967392616921E-2</v>
      </c>
      <c r="G58" s="539">
        <f>taxrates!N50</f>
        <v>1.4464565279529204E-2</v>
      </c>
      <c r="H58" s="540">
        <f>taxrates!O50</f>
        <v>0</v>
      </c>
      <c r="I58" s="197">
        <f>J58+K58+L58+M58+N58+O58</f>
        <v>0.20394104578206199</v>
      </c>
      <c r="J58" s="1136">
        <f>J59*C58/C59</f>
        <v>8.8481684439958477E-2</v>
      </c>
      <c r="K58" s="1136">
        <f>K59*D58/D59</f>
        <v>1.4976492372013052E-2</v>
      </c>
      <c r="L58" s="1133">
        <f>L59*E58/E59</f>
        <v>4.6006426898472251E-2</v>
      </c>
      <c r="M58" s="1133">
        <f>M59*F58/F59</f>
        <v>4.6352035979539248E-2</v>
      </c>
      <c r="N58" s="1133">
        <f>N59*G58/G59</f>
        <v>8.1244060920789493E-3</v>
      </c>
      <c r="O58" s="1024">
        <v>0</v>
      </c>
      <c r="P58" s="117"/>
      <c r="Q58" s="125"/>
      <c r="R58" s="125"/>
      <c r="S58" s="125"/>
      <c r="T58" s="125"/>
      <c r="U58" s="125"/>
      <c r="V58" s="165"/>
    </row>
    <row r="59" spans="1:22" ht="15.05">
      <c r="A59" s="148">
        <v>1962</v>
      </c>
      <c r="B59" s="146">
        <f>taxrates!I51</f>
        <v>0.23735123872756958</v>
      </c>
      <c r="C59" s="438">
        <f>taxrates!J51</f>
        <v>7.1636594831943512E-2</v>
      </c>
      <c r="D59" s="438">
        <f>taxrates!K51</f>
        <v>1.6293300315737724E-2</v>
      </c>
      <c r="E59" s="438">
        <f>taxrates!L51</f>
        <v>4.8124846071004868E-2</v>
      </c>
      <c r="F59" s="438">
        <f>taxrates!M51</f>
        <v>8.6420692503452301E-2</v>
      </c>
      <c r="G59" s="438">
        <f>taxrates!N51</f>
        <v>1.4722799882292747E-2</v>
      </c>
      <c r="H59" s="439">
        <f>taxrates!O51</f>
        <v>1.5301263192668557E-4</v>
      </c>
      <c r="I59" s="181">
        <f>taxrates!P51</f>
        <v>0.21131066977977753</v>
      </c>
      <c r="J59" s="147">
        <f>taxrates!Q51</f>
        <v>8.8616609573364258E-2</v>
      </c>
      <c r="K59" s="147">
        <f>taxrates!R51</f>
        <v>1.5206547453999519E-2</v>
      </c>
      <c r="L59" s="147">
        <f>taxrates!S51</f>
        <v>4.9341104924678802E-2</v>
      </c>
      <c r="M59" s="147">
        <f>taxrates!T51</f>
        <v>4.9870233982801437E-2</v>
      </c>
      <c r="N59" s="147">
        <f>taxrates!U51</f>
        <v>8.269450394436717E-3</v>
      </c>
      <c r="O59" s="147">
        <f>taxrates!V51</f>
        <v>6.7239438976685051E-6</v>
      </c>
      <c r="P59" s="117">
        <f>taxrates!W51</f>
        <v>0.24920579791069031</v>
      </c>
      <c r="Q59" s="116">
        <f>taxrates!X51</f>
        <v>6.3906706869602203E-2</v>
      </c>
      <c r="R59" s="116">
        <f>taxrates!Y51</f>
        <v>1.6788026317954063E-2</v>
      </c>
      <c r="S59" s="116">
        <f>taxrates!Z51</f>
        <v>4.757116362452507E-2</v>
      </c>
      <c r="T59" s="116">
        <f>taxrates!AA51</f>
        <v>0.10305970907211304</v>
      </c>
      <c r="U59" s="116">
        <f>taxrates!AB51</f>
        <v>1.766058336943388E-2</v>
      </c>
      <c r="V59" s="145">
        <f>taxrates!AC51</f>
        <v>2.1960822050459683E-4</v>
      </c>
    </row>
    <row r="60" spans="1:22" ht="15.05">
      <c r="A60" s="148">
        <v>1963</v>
      </c>
      <c r="B60" s="146">
        <f>taxrates!I52</f>
        <v>0.23404514789581299</v>
      </c>
      <c r="C60" s="438">
        <f>taxrates!J52</f>
        <v>7.2191245853900909E-2</v>
      </c>
      <c r="D60" s="438">
        <f>taxrates!K52</f>
        <v>1.6957409679889679E-2</v>
      </c>
      <c r="E60" s="438">
        <f>taxrates!L52</f>
        <v>4.9513507634401321E-2</v>
      </c>
      <c r="F60" s="438">
        <f>taxrates!M52</f>
        <v>8.1035420298576355E-2</v>
      </c>
      <c r="G60" s="438">
        <f>taxrates!N52</f>
        <v>1.4194641960784793E-2</v>
      </c>
      <c r="H60" s="439">
        <f>taxrates!O52</f>
        <v>1.5292475291062146E-4</v>
      </c>
      <c r="I60" s="181">
        <f>taxrates!P52</f>
        <v>0.21407978236675262</v>
      </c>
      <c r="J60" s="147">
        <f>taxrates!Q52</f>
        <v>8.9716669172048569E-2</v>
      </c>
      <c r="K60" s="147">
        <f>taxrates!R52</f>
        <v>1.5639667399227619E-2</v>
      </c>
      <c r="L60" s="147">
        <f>taxrates!S52</f>
        <v>5.3262503817677498E-2</v>
      </c>
      <c r="M60" s="147">
        <f>taxrates!T52</f>
        <v>4.772992804646492E-2</v>
      </c>
      <c r="N60" s="147">
        <f>taxrates!U52</f>
        <v>7.7267062151804566E-3</v>
      </c>
      <c r="O60" s="147">
        <f>taxrates!V52</f>
        <v>4.3081495277874637E-6</v>
      </c>
      <c r="P60" s="117">
        <f>taxrates!W52</f>
        <v>0.2429945096373558</v>
      </c>
      <c r="Q60" s="116">
        <f>taxrates!X52</f>
        <v>6.4394623041152954E-2</v>
      </c>
      <c r="R60" s="116">
        <f>taxrates!Y52</f>
        <v>1.7541731707751751E-2</v>
      </c>
      <c r="S60" s="116">
        <f>taxrates!Z52</f>
        <v>4.786994680762291E-2</v>
      </c>
      <c r="T60" s="116">
        <f>taxrates!AA52</f>
        <v>9.5895204693078995E-2</v>
      </c>
      <c r="U60" s="116">
        <f>taxrates!AB52</f>
        <v>1.7073937691748142E-2</v>
      </c>
      <c r="V60" s="145">
        <f>taxrates!AC52</f>
        <v>2.1906358597334474E-4</v>
      </c>
    </row>
    <row r="61" spans="1:22" ht="15.05">
      <c r="A61" s="148">
        <v>1964</v>
      </c>
      <c r="B61" s="146">
        <f>taxrates!I53</f>
        <v>0.2307390570640564</v>
      </c>
      <c r="C61" s="438">
        <f>taxrates!J53</f>
        <v>7.2745896875858307E-2</v>
      </c>
      <c r="D61" s="438">
        <f>taxrates!K53</f>
        <v>1.7621519044041634E-2</v>
      </c>
      <c r="E61" s="438">
        <f>taxrates!L53</f>
        <v>5.0902169197797775E-2</v>
      </c>
      <c r="F61" s="438">
        <f>taxrates!M53</f>
        <v>7.5650148093700409E-2</v>
      </c>
      <c r="G61" s="438">
        <f>taxrates!N53</f>
        <v>1.3666484039276838E-2</v>
      </c>
      <c r="H61" s="439">
        <f>taxrates!O53</f>
        <v>1.5283687389455736E-4</v>
      </c>
      <c r="I61" s="181">
        <f>taxrates!P53</f>
        <v>0.21684889495372772</v>
      </c>
      <c r="J61" s="147">
        <f>taxrates!Q53</f>
        <v>9.081672877073288E-2</v>
      </c>
      <c r="K61" s="147">
        <f>taxrates!R53</f>
        <v>1.6072787344455719E-2</v>
      </c>
      <c r="L61" s="147">
        <f>taxrates!S53</f>
        <v>5.7183902710676193E-2</v>
      </c>
      <c r="M61" s="147">
        <f>taxrates!T53</f>
        <v>4.5589622110128403E-2</v>
      </c>
      <c r="N61" s="147">
        <f>taxrates!U53</f>
        <v>7.1839620359241962E-3</v>
      </c>
      <c r="O61" s="147">
        <f>taxrates!V53</f>
        <v>1.8923551579064224E-6</v>
      </c>
      <c r="P61" s="117">
        <f>taxrates!W53</f>
        <v>0.2367832213640213</v>
      </c>
      <c r="Q61" s="116">
        <f>taxrates!X53</f>
        <v>6.4882539212703705E-2</v>
      </c>
      <c r="R61" s="116">
        <f>taxrates!Y53</f>
        <v>1.8295437097549438E-2</v>
      </c>
      <c r="S61" s="116">
        <f>taxrates!Z53</f>
        <v>4.8168729990720749E-2</v>
      </c>
      <c r="T61" s="116">
        <f>taxrates!AA53</f>
        <v>8.8730700314044952E-2</v>
      </c>
      <c r="U61" s="116">
        <f>taxrates!AB53</f>
        <v>1.6487292014062405E-2</v>
      </c>
      <c r="V61" s="145">
        <f>taxrates!AC53</f>
        <v>2.1851895144209266E-4</v>
      </c>
    </row>
    <row r="62" spans="1:22" ht="15.05">
      <c r="A62" s="148">
        <v>1965</v>
      </c>
      <c r="B62" s="146">
        <f>taxrates!I54</f>
        <v>0.23466906696557999</v>
      </c>
      <c r="C62" s="438">
        <f>taxrates!J54</f>
        <v>6.9190014153718948E-2</v>
      </c>
      <c r="D62" s="438">
        <f>taxrates!K54</f>
        <v>1.7576121725142002E-2</v>
      </c>
      <c r="E62" s="438">
        <f>taxrates!L54</f>
        <v>5.5178366601467133E-2</v>
      </c>
      <c r="F62" s="438">
        <f>taxrates!M54</f>
        <v>7.819531112909317E-2</v>
      </c>
      <c r="G62" s="438">
        <f>taxrates!N54</f>
        <v>1.4346906449645758E-2</v>
      </c>
      <c r="H62" s="439">
        <f>taxrates!O54</f>
        <v>1.8234265735372901E-4</v>
      </c>
      <c r="I62" s="181">
        <f>taxrates!P54</f>
        <v>0.22069226950407028</v>
      </c>
      <c r="J62" s="147">
        <f>taxrates!Q54</f>
        <v>8.6081746965646744E-2</v>
      </c>
      <c r="K62" s="147">
        <f>taxrates!R54</f>
        <v>1.6333567909896374E-2</v>
      </c>
      <c r="L62" s="147">
        <f>taxrates!S54</f>
        <v>6.1245163902640343E-2</v>
      </c>
      <c r="M62" s="147">
        <f>taxrates!T54</f>
        <v>4.9708018079400063E-2</v>
      </c>
      <c r="N62" s="147">
        <f>taxrates!U54</f>
        <v>7.3175984434783459E-3</v>
      </c>
      <c r="O62" s="147">
        <f>taxrates!V54</f>
        <v>6.17274622527475E-6</v>
      </c>
      <c r="P62" s="117">
        <f>taxrates!W54</f>
        <v>0.2408992201089859</v>
      </c>
      <c r="Q62" s="116">
        <f>taxrates!X54</f>
        <v>6.1674056574702263E-2</v>
      </c>
      <c r="R62" s="116">
        <f>taxrates!Y54</f>
        <v>1.8126682378351688E-2</v>
      </c>
      <c r="S62" s="116">
        <f>taxrates!Z54</f>
        <v>5.2476754412055016E-2</v>
      </c>
      <c r="T62" s="116">
        <f>taxrates!AA54</f>
        <v>9.0875070542097092E-2</v>
      </c>
      <c r="U62" s="116">
        <f>taxrates!AB54</f>
        <v>1.7485526157543063E-2</v>
      </c>
      <c r="V62" s="145">
        <f>taxrates!AC54</f>
        <v>2.6112486375495791E-4</v>
      </c>
    </row>
    <row r="63" spans="1:22" ht="15.05">
      <c r="A63" s="148">
        <v>1966</v>
      </c>
      <c r="B63" s="146">
        <f>taxrates!I55</f>
        <v>0.23859907686710358</v>
      </c>
      <c r="C63" s="438">
        <f>taxrates!J55</f>
        <v>6.563413143157959E-2</v>
      </c>
      <c r="D63" s="438">
        <f>taxrates!K55</f>
        <v>1.7530724406242371E-2</v>
      </c>
      <c r="E63" s="438">
        <f>taxrates!L55</f>
        <v>5.945456400513649E-2</v>
      </c>
      <c r="F63" s="438">
        <f>taxrates!M55</f>
        <v>8.0740474164485931E-2</v>
      </c>
      <c r="G63" s="438">
        <f>taxrates!N55</f>
        <v>1.5027328860014677E-2</v>
      </c>
      <c r="H63" s="439">
        <f>taxrates!O55</f>
        <v>2.1184844081290066E-4</v>
      </c>
      <c r="I63" s="181">
        <f>taxrates!P55</f>
        <v>0.22453564405441284</v>
      </c>
      <c r="J63" s="147">
        <f>taxrates!Q55</f>
        <v>8.1346765160560608E-2</v>
      </c>
      <c r="K63" s="147">
        <f>taxrates!R55</f>
        <v>1.6594348475337029E-2</v>
      </c>
      <c r="L63" s="147">
        <f>taxrates!S55</f>
        <v>6.5306425094604492E-2</v>
      </c>
      <c r="M63" s="147">
        <f>taxrates!T55</f>
        <v>5.3826414048671722E-2</v>
      </c>
      <c r="N63" s="147">
        <f>taxrates!U55</f>
        <v>7.4512348510324955E-3</v>
      </c>
      <c r="O63" s="147">
        <f>taxrates!V55</f>
        <v>1.0453137292643078E-5</v>
      </c>
      <c r="P63" s="117">
        <f>taxrates!W55</f>
        <v>0.2450152188539505</v>
      </c>
      <c r="Q63" s="116">
        <f>taxrates!X55</f>
        <v>5.8465573936700821E-2</v>
      </c>
      <c r="R63" s="116">
        <f>taxrates!Y55</f>
        <v>1.7957927659153938E-2</v>
      </c>
      <c r="S63" s="116">
        <f>taxrates!Z55</f>
        <v>5.6784778833389282E-2</v>
      </c>
      <c r="T63" s="116">
        <f>taxrates!AA55</f>
        <v>9.3019440770149231E-2</v>
      </c>
      <c r="U63" s="116">
        <f>taxrates!AB55</f>
        <v>1.8483760301023722E-2</v>
      </c>
      <c r="V63" s="145">
        <f>taxrates!AC55</f>
        <v>3.0373077606782317E-4</v>
      </c>
    </row>
    <row r="64" spans="1:22" ht="15.05">
      <c r="A64" s="148">
        <v>1967</v>
      </c>
      <c r="B64" s="160">
        <f>taxrates!I56</f>
        <v>0.24070712924003601</v>
      </c>
      <c r="C64" s="438">
        <f>taxrates!J56</f>
        <v>6.5174810588359833E-2</v>
      </c>
      <c r="D64" s="438">
        <f>taxrates!K56</f>
        <v>1.8336554989218712E-2</v>
      </c>
      <c r="E64" s="438">
        <f>taxrates!L56</f>
        <v>6.1273474246263504E-2</v>
      </c>
      <c r="F64" s="438">
        <f>taxrates!M56</f>
        <v>8.0528378486633301E-2</v>
      </c>
      <c r="G64" s="438">
        <f>taxrates!N56</f>
        <v>1.5169709920883179E-2</v>
      </c>
      <c r="H64" s="439">
        <f>taxrates!O56</f>
        <v>2.2420284221880138E-4</v>
      </c>
      <c r="I64" s="181">
        <f>taxrates!P56</f>
        <v>0.22208631038665771</v>
      </c>
      <c r="J64" s="159">
        <f>taxrates!Q56</f>
        <v>8.0289930105209351E-2</v>
      </c>
      <c r="K64" s="159">
        <f>taxrates!R56</f>
        <v>1.5699397772550583E-2</v>
      </c>
      <c r="L64" s="159">
        <f>taxrates!S56</f>
        <v>6.5679460763931274E-2</v>
      </c>
      <c r="M64" s="159">
        <f>taxrates!T56</f>
        <v>5.2471894770860672E-2</v>
      </c>
      <c r="N64" s="159">
        <f>taxrates!U56</f>
        <v>7.9342415556311607E-3</v>
      </c>
      <c r="O64" s="147">
        <f>taxrates!V56</f>
        <v>1.1387954145902768E-5</v>
      </c>
      <c r="P64" s="117">
        <f>taxrates!W56</f>
        <v>0.2498004287481308</v>
      </c>
      <c r="Q64" s="116">
        <f>taxrates!X56</f>
        <v>5.7793479412794113E-2</v>
      </c>
      <c r="R64" s="116">
        <f>taxrates!Y56</f>
        <v>1.9624385982751846E-2</v>
      </c>
      <c r="S64" s="116">
        <f>taxrates!Z56</f>
        <v>5.9121847152709961E-2</v>
      </c>
      <c r="T64" s="116">
        <f>taxrates!AA56</f>
        <v>9.4229504466056824E-2</v>
      </c>
      <c r="U64" s="116">
        <f>taxrates!AB56</f>
        <v>1.870308443903923E-2</v>
      </c>
      <c r="V64" s="145">
        <f>taxrates!AC56</f>
        <v>3.281290119048208E-4</v>
      </c>
    </row>
    <row r="65" spans="1:22" ht="15.05">
      <c r="A65" s="148">
        <v>1968</v>
      </c>
      <c r="B65" s="160">
        <f>taxrates!I57</f>
        <v>0.25304961204528809</v>
      </c>
      <c r="C65" s="438">
        <f>taxrates!J57</f>
        <v>6.7892350256443024E-2</v>
      </c>
      <c r="D65" s="438">
        <f>taxrates!K57</f>
        <v>1.8856663256883621E-2</v>
      </c>
      <c r="E65" s="438">
        <f>taxrates!L57</f>
        <v>6.2129229307174683E-2</v>
      </c>
      <c r="F65" s="438">
        <f>taxrates!M57</f>
        <v>8.8275045156478882E-2</v>
      </c>
      <c r="G65" s="438">
        <f>taxrates!N57</f>
        <v>1.5683716628700495E-2</v>
      </c>
      <c r="H65" s="439">
        <f>taxrates!O57</f>
        <v>2.126004546880722E-4</v>
      </c>
      <c r="I65" s="181">
        <f>taxrates!P57</f>
        <v>0.23103243112564087</v>
      </c>
      <c r="J65" s="159">
        <f>taxrates!Q57</f>
        <v>8.3785861730575562E-2</v>
      </c>
      <c r="K65" s="159">
        <f>taxrates!R57</f>
        <v>1.63678377866745E-2</v>
      </c>
      <c r="L65" s="159">
        <f>taxrates!S57</f>
        <v>6.5110169351100922E-2</v>
      </c>
      <c r="M65" s="159">
        <f>taxrates!T57</f>
        <v>5.7420514523983002E-2</v>
      </c>
      <c r="N65" s="159">
        <f>taxrates!U57</f>
        <v>8.3343421574681997E-3</v>
      </c>
      <c r="O65" s="147">
        <f>taxrates!V57</f>
        <v>1.3707031939702574E-5</v>
      </c>
      <c r="P65" s="117">
        <f>taxrates!W57</f>
        <v>0.26369890570640564</v>
      </c>
      <c r="Q65" s="116">
        <f>taxrates!X57</f>
        <v>6.0204949229955673E-2</v>
      </c>
      <c r="R65" s="116">
        <f>taxrates!Y57</f>
        <v>2.00604647397995E-2</v>
      </c>
      <c r="S65" s="116">
        <f>taxrates!Z57</f>
        <v>6.068740040063858E-2</v>
      </c>
      <c r="T65" s="116">
        <f>taxrates!AA57</f>
        <v>0.1031988188624382</v>
      </c>
      <c r="U65" s="116">
        <f>taxrates!AB57</f>
        <v>1.9238474778831005E-2</v>
      </c>
      <c r="V65" s="145">
        <f>taxrates!AC57</f>
        <v>3.0880156555213034E-4</v>
      </c>
    </row>
    <row r="66" spans="1:22" ht="15.05">
      <c r="A66" s="148">
        <v>1969</v>
      </c>
      <c r="B66" s="160">
        <f>taxrates!I58</f>
        <v>0.26887762546539307</v>
      </c>
      <c r="C66" s="438">
        <f>taxrates!J58</f>
        <v>6.7796282470226288E-2</v>
      </c>
      <c r="D66" s="438">
        <f>taxrates!K58</f>
        <v>1.9349848851561546E-2</v>
      </c>
      <c r="E66" s="438">
        <f>taxrates!L58</f>
        <v>6.4285583794116974E-2</v>
      </c>
      <c r="F66" s="438">
        <f>taxrates!M58</f>
        <v>0.10035247355699539</v>
      </c>
      <c r="G66" s="438">
        <f>taxrates!N58</f>
        <v>1.6819668933749199E-2</v>
      </c>
      <c r="H66" s="439">
        <f>taxrates!O58</f>
        <v>2.7377731748856604E-4</v>
      </c>
      <c r="I66" s="181">
        <f>taxrates!P58</f>
        <v>0.24653291702270508</v>
      </c>
      <c r="J66" s="159">
        <f>taxrates!Q58</f>
        <v>8.3605945110321045E-2</v>
      </c>
      <c r="K66" s="159">
        <f>taxrates!R58</f>
        <v>1.766548678278923E-2</v>
      </c>
      <c r="L66" s="159">
        <f>taxrates!S58</f>
        <v>6.9250874221324921E-2</v>
      </c>
      <c r="M66" s="159">
        <f>taxrates!T58</f>
        <v>6.7472241818904877E-2</v>
      </c>
      <c r="N66" s="159">
        <f>taxrates!U58</f>
        <v>8.5184555500745773E-3</v>
      </c>
      <c r="O66" s="147">
        <f>taxrates!V58</f>
        <v>1.9917099052690901E-5</v>
      </c>
      <c r="P66" s="117">
        <f>taxrates!W58</f>
        <v>0.27982199192047119</v>
      </c>
      <c r="Q66" s="116">
        <f>taxrates!X58</f>
        <v>6.005275622010231E-2</v>
      </c>
      <c r="R66" s="116">
        <f>taxrates!Y58</f>
        <v>2.0174844190478325E-2</v>
      </c>
      <c r="S66" s="116">
        <f>taxrates!Z58</f>
        <v>6.1853595077991486E-2</v>
      </c>
      <c r="T66" s="116">
        <f>taxrates!AA58</f>
        <v>0.11645711213350296</v>
      </c>
      <c r="U66" s="116">
        <f>taxrates!AB58</f>
        <v>2.0885577891021967E-2</v>
      </c>
      <c r="V66" s="145">
        <f>taxrates!AC58</f>
        <v>3.9811729220673442E-4</v>
      </c>
    </row>
    <row r="67" spans="1:22" ht="15.05">
      <c r="A67" s="158">
        <v>1970</v>
      </c>
      <c r="B67" s="164">
        <f>taxrates!I59</f>
        <v>0.26319283246994019</v>
      </c>
      <c r="C67" s="545">
        <f>taxrates!J59</f>
        <v>6.7766234278678894E-2</v>
      </c>
      <c r="D67" s="545">
        <f>taxrates!K59</f>
        <v>1.9962003454566002E-2</v>
      </c>
      <c r="E67" s="545">
        <f>taxrates!L59</f>
        <v>6.4420454204082489E-2</v>
      </c>
      <c r="F67" s="545">
        <f>taxrates!M59</f>
        <v>9.5920443534851074E-2</v>
      </c>
      <c r="G67" s="545">
        <f>taxrates!N59</f>
        <v>1.487703574821353E-2</v>
      </c>
      <c r="H67" s="546">
        <f>taxrates!O59</f>
        <v>2.4665315868332982E-4</v>
      </c>
      <c r="I67" s="184">
        <f>taxrates!P59</f>
        <v>0.24134410917758942</v>
      </c>
      <c r="J67" s="163">
        <f>taxrates!Q59</f>
        <v>8.4794245660305023E-2</v>
      </c>
      <c r="K67" s="163">
        <f>taxrates!R59</f>
        <v>1.6798239201307297E-2</v>
      </c>
      <c r="L67" s="163">
        <f>taxrates!S59</f>
        <v>7.0132829248905182E-2</v>
      </c>
      <c r="M67" s="163">
        <f>taxrates!T59</f>
        <v>6.2437929213047028E-2</v>
      </c>
      <c r="N67" s="163">
        <f>taxrates!U59</f>
        <v>7.1718778926879168E-3</v>
      </c>
      <c r="O67" s="156">
        <f>taxrates!V59</f>
        <v>8.9909071903093718E-6</v>
      </c>
      <c r="P67" s="123">
        <f>taxrates!W59</f>
        <v>0.27367064356803894</v>
      </c>
      <c r="Q67" s="122">
        <f>taxrates!X59</f>
        <v>5.9600234031677246E-2</v>
      </c>
      <c r="R67" s="122">
        <f>taxrates!Y59</f>
        <v>2.1479226648807526E-2</v>
      </c>
      <c r="S67" s="122">
        <f>taxrates!Z59</f>
        <v>6.1681013554334641E-2</v>
      </c>
      <c r="T67" s="122">
        <f>taxrates!AA59</f>
        <v>0.11197739839553833</v>
      </c>
      <c r="U67" s="122">
        <f>taxrates!AB59</f>
        <v>1.8572140485048294E-2</v>
      </c>
      <c r="V67" s="183">
        <f>taxrates!AC59</f>
        <v>3.6062707658857107E-4</v>
      </c>
    </row>
    <row r="68" spans="1:22" ht="15.05">
      <c r="A68" s="148">
        <v>1971</v>
      </c>
      <c r="B68" s="160">
        <f>taxrates!I60</f>
        <v>0.2584834098815918</v>
      </c>
      <c r="C68" s="438">
        <f>taxrates!J60</f>
        <v>6.8579629063606262E-2</v>
      </c>
      <c r="D68" s="438">
        <f>taxrates!K60</f>
        <v>2.0581254735589027E-2</v>
      </c>
      <c r="E68" s="438">
        <f>taxrates!L60</f>
        <v>6.6312320530414581E-2</v>
      </c>
      <c r="F68" s="438">
        <f>taxrates!M60</f>
        <v>8.5899822413921356E-2</v>
      </c>
      <c r="G68" s="438">
        <f>taxrates!N60</f>
        <v>1.6778718214482069E-2</v>
      </c>
      <c r="H68" s="439">
        <f>taxrates!O60</f>
        <v>3.3167243236675858E-4</v>
      </c>
      <c r="I68" s="181">
        <f>taxrates!P60</f>
        <v>0.23473928868770599</v>
      </c>
      <c r="J68" s="159">
        <f>taxrates!Q60</f>
        <v>8.6029417812824249E-2</v>
      </c>
      <c r="K68" s="159">
        <f>taxrates!R60</f>
        <v>1.7405174672603607E-2</v>
      </c>
      <c r="L68" s="159">
        <f>taxrates!S60</f>
        <v>7.266978919506073E-2</v>
      </c>
      <c r="M68" s="159">
        <f>taxrates!T60</f>
        <v>5.0712618976831436E-2</v>
      </c>
      <c r="N68" s="159">
        <f>taxrates!U60</f>
        <v>7.8997551463544369E-3</v>
      </c>
      <c r="O68" s="147">
        <f>taxrates!V60</f>
        <v>2.2537326003657654E-5</v>
      </c>
      <c r="P68" s="117">
        <f>taxrates!W60</f>
        <v>0.26950228214263916</v>
      </c>
      <c r="Q68" s="116">
        <f>taxrates!X60</f>
        <v>6.0481768101453781E-2</v>
      </c>
      <c r="R68" s="116">
        <f>taxrates!Y60</f>
        <v>2.2055167704820633E-2</v>
      </c>
      <c r="S68" s="116">
        <f>taxrates!Z60</f>
        <v>6.3362032175064087E-2</v>
      </c>
      <c r="T68" s="116">
        <f>taxrates!AA60</f>
        <v>0.10222902894020081</v>
      </c>
      <c r="U68" s="116">
        <f>taxrates!AB60</f>
        <v>2.0899149589240551E-2</v>
      </c>
      <c r="V68" s="145">
        <f>taxrates!AC60</f>
        <v>4.7513173194602132E-4</v>
      </c>
    </row>
    <row r="69" spans="1:22" ht="15.05">
      <c r="A69" s="148">
        <v>1972</v>
      </c>
      <c r="B69" s="160">
        <f>taxrates!I61</f>
        <v>0.26885852217674255</v>
      </c>
      <c r="C69" s="438">
        <f>taxrates!J61</f>
        <v>6.779392808675766E-2</v>
      </c>
      <c r="D69" s="438">
        <f>taxrates!K61</f>
        <v>1.9477209076285362E-2</v>
      </c>
      <c r="E69" s="438">
        <f>taxrates!L61</f>
        <v>6.9766715168952942E-2</v>
      </c>
      <c r="F69" s="438">
        <f>taxrates!M61</f>
        <v>9.5244742929935455E-2</v>
      </c>
      <c r="G69" s="438">
        <f>taxrates!N61</f>
        <v>1.6190770547837019E-2</v>
      </c>
      <c r="H69" s="439">
        <f>taxrates!O61</f>
        <v>3.8514696643687785E-4</v>
      </c>
      <c r="I69" s="181">
        <f>taxrates!P61</f>
        <v>0.24018223583698273</v>
      </c>
      <c r="J69" s="159">
        <f>taxrates!Q61</f>
        <v>8.5650078952312469E-2</v>
      </c>
      <c r="K69" s="159">
        <f>taxrates!R61</f>
        <v>1.6745097935199738E-2</v>
      </c>
      <c r="L69" s="159">
        <f>taxrates!S61</f>
        <v>7.4943430721759796E-2</v>
      </c>
      <c r="M69" s="159">
        <f>taxrates!T61</f>
        <v>5.4975762963294983E-2</v>
      </c>
      <c r="N69" s="159">
        <f>taxrates!U61</f>
        <v>7.8434452880173922E-3</v>
      </c>
      <c r="O69" s="147">
        <f>taxrates!V61</f>
        <v>2.4415156076429412E-5</v>
      </c>
      <c r="P69" s="117">
        <f>taxrates!W61</f>
        <v>0.28207030892372131</v>
      </c>
      <c r="Q69" s="116">
        <f>taxrates!X61</f>
        <v>5.9567205607891083E-2</v>
      </c>
      <c r="R69" s="116">
        <f>taxrates!Y61</f>
        <v>2.0735951140522957E-2</v>
      </c>
      <c r="S69" s="116">
        <f>taxrates!Z61</f>
        <v>6.7381687462329865E-2</v>
      </c>
      <c r="T69" s="116">
        <f>taxrates!AA61</f>
        <v>0.11379753798246384</v>
      </c>
      <c r="U69" s="116">
        <f>taxrates!AB61</f>
        <v>2.0036564208567142E-2</v>
      </c>
      <c r="V69" s="145">
        <f>taxrates!AC61</f>
        <v>5.513438954949379E-4</v>
      </c>
    </row>
    <row r="70" spans="1:22" ht="15.05">
      <c r="A70" s="148">
        <v>1973</v>
      </c>
      <c r="B70" s="160">
        <f>taxrates!I62</f>
        <v>0.27591246366500854</v>
      </c>
      <c r="C70" s="438">
        <f>taxrates!J62</f>
        <v>6.5633244812488556E-2</v>
      </c>
      <c r="D70" s="438">
        <f>taxrates!K62</f>
        <v>1.886708103120327E-2</v>
      </c>
      <c r="E70" s="438">
        <f>taxrates!L62</f>
        <v>8.0057226121425629E-2</v>
      </c>
      <c r="F70" s="438">
        <f>taxrates!M62</f>
        <v>9.3247294425964355E-2</v>
      </c>
      <c r="G70" s="438">
        <f>taxrates!N62</f>
        <v>1.7784501891583204E-2</v>
      </c>
      <c r="H70" s="439">
        <f>taxrates!O62</f>
        <v>3.2310711685568094E-4</v>
      </c>
      <c r="I70" s="181">
        <f>taxrates!P62</f>
        <v>0.24777327477931976</v>
      </c>
      <c r="J70" s="159">
        <f>taxrates!Q62</f>
        <v>8.2868531346321106E-2</v>
      </c>
      <c r="K70" s="159">
        <f>taxrates!R62</f>
        <v>1.6105690971016884E-2</v>
      </c>
      <c r="L70" s="159">
        <f>taxrates!S62</f>
        <v>8.4617637097835541E-2</v>
      </c>
      <c r="M70" s="159">
        <f>taxrates!T62</f>
        <v>5.6469283998012543E-2</v>
      </c>
      <c r="N70" s="159">
        <f>taxrates!U62</f>
        <v>7.6830608304589987E-3</v>
      </c>
      <c r="O70" s="147">
        <f>taxrates!V62</f>
        <v>2.90725874947384E-5</v>
      </c>
      <c r="P70" s="117">
        <f>taxrates!W62</f>
        <v>0.28908360004425049</v>
      </c>
      <c r="Q70" s="116">
        <f>taxrates!X62</f>
        <v>5.7565905153751373E-2</v>
      </c>
      <c r="R70" s="116">
        <f>taxrates!Y62</f>
        <v>2.0159605890512466E-2</v>
      </c>
      <c r="S70" s="116">
        <f>taxrates!Z62</f>
        <v>7.7922634780406952E-2</v>
      </c>
      <c r="T70" s="116">
        <f>taxrates!AA62</f>
        <v>0.1104620099067688</v>
      </c>
      <c r="U70" s="116">
        <f>taxrates!AB62</f>
        <v>2.2512692026793957E-2</v>
      </c>
      <c r="V70" s="145">
        <f>taxrates!AC62</f>
        <v>4.6073613339103758E-4</v>
      </c>
    </row>
    <row r="71" spans="1:22" ht="15.05">
      <c r="A71" s="148">
        <v>1974</v>
      </c>
      <c r="B71" s="160">
        <f>taxrates!I63</f>
        <v>0.2833121120929718</v>
      </c>
      <c r="C71" s="438">
        <f>taxrates!J63</f>
        <v>6.4727172255516052E-2</v>
      </c>
      <c r="D71" s="438">
        <f>taxrates!K63</f>
        <v>1.8205661326646805E-2</v>
      </c>
      <c r="E71" s="438">
        <f>taxrates!L63</f>
        <v>8.1943124532699585E-2</v>
      </c>
      <c r="F71" s="438">
        <f>taxrates!M63</f>
        <v>9.7446590662002563E-2</v>
      </c>
      <c r="G71" s="438">
        <f>taxrates!N63</f>
        <v>2.0569895394146442E-2</v>
      </c>
      <c r="H71" s="439">
        <f>taxrates!O63</f>
        <v>4.1968218283727765E-4</v>
      </c>
      <c r="I71" s="181">
        <f>taxrates!P63</f>
        <v>0.2511993944644928</v>
      </c>
      <c r="J71" s="159">
        <f>taxrates!Q63</f>
        <v>8.2207091152667999E-2</v>
      </c>
      <c r="K71" s="159">
        <f>taxrates!R63</f>
        <v>1.5256313607096672E-2</v>
      </c>
      <c r="L71" s="159">
        <f>taxrates!S63</f>
        <v>8.4694288671016693E-2</v>
      </c>
      <c r="M71" s="159">
        <f>taxrates!T63</f>
        <v>6.0280375182628632E-2</v>
      </c>
      <c r="N71" s="159">
        <f>taxrates!U63</f>
        <v>8.7080388329923153E-3</v>
      </c>
      <c r="O71" s="147">
        <f>taxrates!V63</f>
        <v>5.3284788009477779E-5</v>
      </c>
      <c r="P71" s="117">
        <f>taxrates!W63</f>
        <v>0.29851758480072021</v>
      </c>
      <c r="Q71" s="116">
        <f>taxrates!X63</f>
        <v>5.6450389325618744E-2</v>
      </c>
      <c r="R71" s="116">
        <f>taxrates!Y63</f>
        <v>1.9602183252573013E-2</v>
      </c>
      <c r="S71" s="116">
        <f>taxrates!Z63</f>
        <v>8.0640442669391632E-2</v>
      </c>
      <c r="T71" s="116">
        <f>taxrates!AA63</f>
        <v>0.11504488438367844</v>
      </c>
      <c r="U71" s="116">
        <f>taxrates!AB63</f>
        <v>2.6186512783169746E-2</v>
      </c>
      <c r="V71" s="145">
        <f>taxrates!AC63</f>
        <v>5.9317226987332106E-4</v>
      </c>
    </row>
    <row r="72" spans="1:22" ht="15.05">
      <c r="A72" s="148">
        <v>1975</v>
      </c>
      <c r="B72" s="160">
        <f>taxrates!I64</f>
        <v>0.26998090744018555</v>
      </c>
      <c r="C72" s="438">
        <f>taxrates!J64</f>
        <v>6.3957862555980682E-2</v>
      </c>
      <c r="D72" s="438">
        <f>taxrates!K64</f>
        <v>1.8284520134329796E-2</v>
      </c>
      <c r="E72" s="438">
        <f>taxrates!L64</f>
        <v>8.0249935388565063E-2</v>
      </c>
      <c r="F72" s="438">
        <f>taxrates!M64</f>
        <v>8.7691612541675568E-2</v>
      </c>
      <c r="G72" s="438">
        <f>taxrates!N64</f>
        <v>1.9388575106859207E-2</v>
      </c>
      <c r="H72" s="439">
        <f>taxrates!O64</f>
        <v>4.0840613655745983E-4</v>
      </c>
      <c r="I72" s="181">
        <f>taxrates!P64</f>
        <v>0.23385760188102722</v>
      </c>
      <c r="J72" s="159">
        <f>taxrates!Q64</f>
        <v>8.1927336752414703E-2</v>
      </c>
      <c r="K72" s="159">
        <f>taxrates!R64</f>
        <v>1.6409408301115036E-2</v>
      </c>
      <c r="L72" s="159">
        <f>taxrates!S64</f>
        <v>8.1354677677154541E-2</v>
      </c>
      <c r="M72" s="159">
        <f>taxrates!T64</f>
        <v>4.551326110959053E-2</v>
      </c>
      <c r="N72" s="159">
        <f>taxrates!U64</f>
        <v>8.5429856553673744E-3</v>
      </c>
      <c r="O72" s="147">
        <f>taxrates!V64</f>
        <v>1.0992687748512253E-4</v>
      </c>
      <c r="P72" s="117">
        <f>taxrates!W64</f>
        <v>0.28654509782791138</v>
      </c>
      <c r="Q72" s="116">
        <f>taxrates!X64</f>
        <v>5.5718030780553818E-2</v>
      </c>
      <c r="R72" s="116">
        <f>taxrates!Y64</f>
        <v>1.9144345074892044E-2</v>
      </c>
      <c r="S72" s="116">
        <f>taxrates!Z64</f>
        <v>7.9743355512619019E-2</v>
      </c>
      <c r="T72" s="116">
        <f>taxrates!AA64</f>
        <v>0.10703232139348984</v>
      </c>
      <c r="U72" s="116">
        <f>taxrates!AB64</f>
        <v>2.4361774325370789E-2</v>
      </c>
      <c r="V72" s="145">
        <f>taxrates!AC64</f>
        <v>5.4527254542335868E-4</v>
      </c>
    </row>
    <row r="73" spans="1:22" ht="15.05">
      <c r="A73" s="148">
        <v>1976</v>
      </c>
      <c r="B73" s="160">
        <f>taxrates!I65</f>
        <v>0.27761495113372803</v>
      </c>
      <c r="C73" s="438">
        <f>taxrates!J65</f>
        <v>6.3329249620437622E-2</v>
      </c>
      <c r="D73" s="438">
        <f>taxrates!K65</f>
        <v>1.8402393907308578E-2</v>
      </c>
      <c r="E73" s="438">
        <f>taxrates!L65</f>
        <v>8.1910967826843262E-2</v>
      </c>
      <c r="F73" s="438">
        <f>taxrates!M65</f>
        <v>9.1842606663703918E-2</v>
      </c>
      <c r="G73" s="438">
        <f>taxrates!N65</f>
        <v>2.1668564528226852E-2</v>
      </c>
      <c r="H73" s="439">
        <f>taxrates!O65</f>
        <v>4.6118092723190784E-4</v>
      </c>
      <c r="I73" s="181">
        <f>taxrates!P65</f>
        <v>0.23981583118438721</v>
      </c>
      <c r="J73" s="159">
        <f>taxrates!Q65</f>
        <v>8.1353701651096344E-2</v>
      </c>
      <c r="K73" s="159">
        <f>taxrates!R65</f>
        <v>1.5702882781624794E-2</v>
      </c>
      <c r="L73" s="159">
        <f>taxrates!S65</f>
        <v>8.4307760000228882E-2</v>
      </c>
      <c r="M73" s="159">
        <f>taxrates!T65</f>
        <v>4.9274660646915436E-2</v>
      </c>
      <c r="N73" s="159">
        <f>taxrates!U65</f>
        <v>9.1014010831713676E-3</v>
      </c>
      <c r="O73" s="147">
        <f>taxrates!V65</f>
        <v>7.5427313277032226E-5</v>
      </c>
      <c r="P73" s="117">
        <f>taxrates!W65</f>
        <v>0.29503864049911499</v>
      </c>
      <c r="Q73" s="116">
        <f>taxrates!X65</f>
        <v>5.5020790547132492E-2</v>
      </c>
      <c r="R73" s="116">
        <f>taxrates!Y65</f>
        <v>1.9646745175123215E-2</v>
      </c>
      <c r="S73" s="116">
        <f>taxrates!Z65</f>
        <v>8.0806151032447815E-2</v>
      </c>
      <c r="T73" s="116">
        <f>taxrates!AA65</f>
        <v>0.11146450787782669</v>
      </c>
      <c r="U73" s="116">
        <f>taxrates!AB65</f>
        <v>2.74614617228508E-2</v>
      </c>
      <c r="V73" s="145">
        <f>taxrates!AC65</f>
        <v>6.3899595988914371E-4</v>
      </c>
    </row>
    <row r="74" spans="1:22" ht="15.05">
      <c r="A74" s="148">
        <v>1977</v>
      </c>
      <c r="B74" s="160">
        <f>taxrates!I66</f>
        <v>0.27854794263839722</v>
      </c>
      <c r="C74" s="438">
        <f>taxrates!J66</f>
        <v>6.214398518204689E-2</v>
      </c>
      <c r="D74" s="438">
        <f>taxrates!K66</f>
        <v>1.7391188070178032E-2</v>
      </c>
      <c r="E74" s="438">
        <f>taxrates!L66</f>
        <v>8.2711085677146912E-2</v>
      </c>
      <c r="F74" s="438">
        <f>taxrates!M66</f>
        <v>9.4773188233375549E-2</v>
      </c>
      <c r="G74" s="438">
        <f>taxrates!N66</f>
        <v>2.0989201962947845E-2</v>
      </c>
      <c r="H74" s="439">
        <f>taxrates!O66</f>
        <v>5.3930439753457904E-4</v>
      </c>
      <c r="I74" s="181">
        <f>taxrates!P66</f>
        <v>0.23426704108715057</v>
      </c>
      <c r="J74" s="159">
        <f>taxrates!Q66</f>
        <v>7.9730913043022156E-2</v>
      </c>
      <c r="K74" s="159">
        <f>taxrates!R66</f>
        <v>1.4389240182936192E-2</v>
      </c>
      <c r="L74" s="159">
        <f>taxrates!S66</f>
        <v>8.5455179214477539E-2</v>
      </c>
      <c r="M74" s="159">
        <f>taxrates!T66</f>
        <v>4.6310022473335266E-2</v>
      </c>
      <c r="N74" s="159">
        <f>taxrates!U66</f>
        <v>8.2986203487962484E-3</v>
      </c>
      <c r="O74" s="147">
        <f>taxrates!V66</f>
        <v>8.3069855463691056E-5</v>
      </c>
      <c r="P74" s="117">
        <f>taxrates!W66</f>
        <v>0.29887515306472778</v>
      </c>
      <c r="Q74" s="116">
        <f>taxrates!X66</f>
        <v>5.4070685058832169E-2</v>
      </c>
      <c r="R74" s="116">
        <f>taxrates!Y66</f>
        <v>1.8769234418869019E-2</v>
      </c>
      <c r="S74" s="116">
        <f>taxrates!Z66</f>
        <v>8.1451408565044403E-2</v>
      </c>
      <c r="T74" s="116">
        <f>taxrates!AA66</f>
        <v>0.11702026426792145</v>
      </c>
      <c r="U74" s="116">
        <f>taxrates!AB66</f>
        <v>2.6814828626811504E-2</v>
      </c>
      <c r="V74" s="145">
        <f>taxrates!AC66</f>
        <v>7.4873940320685506E-4</v>
      </c>
    </row>
    <row r="75" spans="1:22" ht="15.05">
      <c r="A75" s="148">
        <v>1978</v>
      </c>
      <c r="B75" s="160">
        <f>taxrates!I67</f>
        <v>0.28343507647514343</v>
      </c>
      <c r="C75" s="438">
        <f>taxrates!J67</f>
        <v>6.1669174581766129E-2</v>
      </c>
      <c r="D75" s="438">
        <f>taxrates!K67</f>
        <v>1.607833057641983E-2</v>
      </c>
      <c r="E75" s="438">
        <f>taxrates!L67</f>
        <v>8.5164248943328857E-2</v>
      </c>
      <c r="F75" s="438">
        <f>taxrates!M67</f>
        <v>9.9092394113540649E-2</v>
      </c>
      <c r="G75" s="438">
        <f>taxrates!N67</f>
        <v>2.1214011590927839E-2</v>
      </c>
      <c r="H75" s="439">
        <f>taxrates!O67</f>
        <v>2.1690555149689317E-4</v>
      </c>
      <c r="I75" s="181">
        <f>taxrates!P67</f>
        <v>0.24261151254177094</v>
      </c>
      <c r="J75" s="159">
        <f>taxrates!Q67</f>
        <v>7.9676337540149689E-2</v>
      </c>
      <c r="K75" s="159">
        <f>taxrates!R67</f>
        <v>1.3450520113110542E-2</v>
      </c>
      <c r="L75" s="159">
        <f>taxrates!S67</f>
        <v>8.9543901383876801E-2</v>
      </c>
      <c r="M75" s="159">
        <f>taxrates!T67</f>
        <v>5.1595456898212433E-2</v>
      </c>
      <c r="N75" s="159">
        <f>taxrates!U67</f>
        <v>8.3103496581315994E-3</v>
      </c>
      <c r="O75" s="147">
        <f>taxrates!V67</f>
        <v>3.4939388569910079E-5</v>
      </c>
      <c r="P75" s="117">
        <f>taxrates!W67</f>
        <v>0.3018399178981781</v>
      </c>
      <c r="Q75" s="116">
        <f>taxrates!X67</f>
        <v>5.3550846874713898E-2</v>
      </c>
      <c r="R75" s="116">
        <f>taxrates!Y67</f>
        <v>1.7263051122426987E-2</v>
      </c>
      <c r="S75" s="116">
        <f>taxrates!Z67</f>
        <v>8.3189725875854492E-2</v>
      </c>
      <c r="T75" s="116">
        <f>taxrates!AA67</f>
        <v>0.12050586193799973</v>
      </c>
      <c r="U75" s="116">
        <f>taxrates!AB67</f>
        <v>2.703148266300559E-2</v>
      </c>
      <c r="V75" s="145">
        <f>taxrates!AC67</f>
        <v>2.9894296312704682E-4</v>
      </c>
    </row>
    <row r="76" spans="1:22" ht="15.05">
      <c r="A76" s="152">
        <v>1979</v>
      </c>
      <c r="B76" s="162">
        <f>taxrates!I68</f>
        <v>0.28679254651069641</v>
      </c>
      <c r="C76" s="547">
        <f>taxrates!J68</f>
        <v>6.0168575495481491E-2</v>
      </c>
      <c r="D76" s="547">
        <f>taxrates!K68</f>
        <v>1.4274477958679199E-2</v>
      </c>
      <c r="E76" s="547">
        <f>taxrates!L68</f>
        <v>8.856414258480072E-2</v>
      </c>
      <c r="F76" s="547">
        <f>taxrates!M68</f>
        <v>0.10399538278579712</v>
      </c>
      <c r="G76" s="547">
        <f>taxrates!N68</f>
        <v>1.9581916742026806E-2</v>
      </c>
      <c r="H76" s="548">
        <f>taxrates!O68</f>
        <v>2.0804323139600456E-4</v>
      </c>
      <c r="I76" s="182">
        <f>taxrates!P68</f>
        <v>0.2438909113407135</v>
      </c>
      <c r="J76" s="161">
        <f>taxrates!Q68</f>
        <v>7.7282115817070007E-2</v>
      </c>
      <c r="K76" s="161">
        <f>taxrates!R68</f>
        <v>1.2050950899720192E-2</v>
      </c>
      <c r="L76" s="161">
        <f>taxrates!S68</f>
        <v>9.013829380273819E-2</v>
      </c>
      <c r="M76" s="161">
        <f>taxrates!T68</f>
        <v>5.6596789509057999E-2</v>
      </c>
      <c r="N76" s="161">
        <f>taxrates!U68</f>
        <v>7.7840590383857489E-3</v>
      </c>
      <c r="O76" s="151">
        <f>taxrates!V68</f>
        <v>3.8692829548381269E-5</v>
      </c>
      <c r="P76" s="120">
        <f>taxrates!W68</f>
        <v>0.30650356411933899</v>
      </c>
      <c r="Q76" s="119">
        <f>taxrates!X68</f>
        <v>5.2305810153484344E-2</v>
      </c>
      <c r="R76" s="119">
        <f>taxrates!Y68</f>
        <v>1.5296070836484432E-2</v>
      </c>
      <c r="S76" s="119">
        <f>taxrates!Z68</f>
        <v>8.784089982509613E-2</v>
      </c>
      <c r="T76" s="119">
        <f>taxrates!AA68</f>
        <v>0.12577252089977264</v>
      </c>
      <c r="U76" s="119">
        <f>taxrates!AB68</f>
        <v>2.5002406444400549E-2</v>
      </c>
      <c r="V76" s="149">
        <f>taxrates!AC68</f>
        <v>2.8585075051523745E-4</v>
      </c>
    </row>
    <row r="77" spans="1:22" ht="15.05">
      <c r="A77" s="148">
        <v>1980</v>
      </c>
      <c r="B77" s="160">
        <f>taxrates!I69</f>
        <v>0.2874254584312439</v>
      </c>
      <c r="C77" s="438">
        <f>taxrates!J69</f>
        <v>6.2265738844871521E-2</v>
      </c>
      <c r="D77" s="438">
        <f>taxrates!K69</f>
        <v>1.3930453918874264E-2</v>
      </c>
      <c r="E77" s="438">
        <f>taxrates!L69</f>
        <v>8.756757527589798E-2</v>
      </c>
      <c r="F77" s="438">
        <f>taxrates!M69</f>
        <v>0.10590320080518723</v>
      </c>
      <c r="G77" s="438">
        <f>taxrates!N69</f>
        <v>1.7542924731969833E-2</v>
      </c>
      <c r="H77" s="439">
        <f>taxrates!O69</f>
        <v>2.1556041610892862E-4</v>
      </c>
      <c r="I77" s="181">
        <f>taxrates!P69</f>
        <v>0.2447638064622879</v>
      </c>
      <c r="J77" s="159">
        <f>taxrates!Q69</f>
        <v>8.0404430627822876E-2</v>
      </c>
      <c r="K77" s="159">
        <f>taxrates!R69</f>
        <v>1.1820272542536259E-2</v>
      </c>
      <c r="L77" s="159">
        <f>taxrates!S69</f>
        <v>8.7857626378536224E-2</v>
      </c>
      <c r="M77" s="159">
        <f>taxrates!T69</f>
        <v>5.7247236371040344E-2</v>
      </c>
      <c r="N77" s="159">
        <f>taxrates!U69</f>
        <v>7.40227778442204E-3</v>
      </c>
      <c r="O77" s="147">
        <f>taxrates!V69</f>
        <v>3.1964413210516796E-5</v>
      </c>
      <c r="P77" s="117">
        <f>taxrates!W69</f>
        <v>0.30655092000961304</v>
      </c>
      <c r="Q77" s="116">
        <f>taxrates!X69</f>
        <v>5.4134059697389603E-2</v>
      </c>
      <c r="R77" s="116">
        <f>taxrates!Y69</f>
        <v>1.487645972520113E-2</v>
      </c>
      <c r="S77" s="116">
        <f>taxrates!Z69</f>
        <v>8.7437540292739868E-2</v>
      </c>
      <c r="T77" s="116">
        <f>taxrates!AA69</f>
        <v>0.12771594524383545</v>
      </c>
      <c r="U77" s="116">
        <f>taxrates!AB69</f>
        <v>2.208903431892395E-2</v>
      </c>
      <c r="V77" s="145">
        <f>taxrates!AC69</f>
        <v>2.9786754748784006E-4</v>
      </c>
    </row>
    <row r="78" spans="1:22" ht="15.05">
      <c r="A78" s="148">
        <v>1981</v>
      </c>
      <c r="B78" s="160">
        <f>taxrates!I70</f>
        <v>0.30056294798851013</v>
      </c>
      <c r="C78" s="438">
        <f>taxrates!J70</f>
        <v>6.7280858755111694E-2</v>
      </c>
      <c r="D78" s="438">
        <f>taxrates!K70</f>
        <v>1.3474231585860252E-2</v>
      </c>
      <c r="E78" s="438">
        <f>taxrates!L70</f>
        <v>9.2161267995834351E-2</v>
      </c>
      <c r="F78" s="438">
        <f>taxrates!M70</f>
        <v>0.111756332218647</v>
      </c>
      <c r="G78" s="438">
        <f>taxrates!N70</f>
        <v>1.5719938091933727E-2</v>
      </c>
      <c r="H78" s="439">
        <f>taxrates!O70</f>
        <v>1.7032668984029442E-4</v>
      </c>
      <c r="I78" s="181">
        <f>taxrates!P70</f>
        <v>0.25953912734985352</v>
      </c>
      <c r="J78" s="159">
        <f>taxrates!Q70</f>
        <v>8.7043382227420807E-2</v>
      </c>
      <c r="K78" s="159">
        <f>taxrates!R70</f>
        <v>1.1748292483389378E-2</v>
      </c>
      <c r="L78" s="159">
        <f>taxrates!S70</f>
        <v>9.237217903137207E-2</v>
      </c>
      <c r="M78" s="159">
        <f>taxrates!T70</f>
        <v>6.1389945447444916E-2</v>
      </c>
      <c r="N78" s="159">
        <f>taxrates!U70</f>
        <v>6.9676858838647604E-3</v>
      </c>
      <c r="O78" s="147">
        <f>taxrates!V70</f>
        <v>1.7639897123444825E-5</v>
      </c>
      <c r="P78" s="117">
        <f>taxrates!W70</f>
        <v>0.31865257024765015</v>
      </c>
      <c r="Q78" s="116">
        <f>taxrates!X70</f>
        <v>5.856650322675705E-2</v>
      </c>
      <c r="R78" s="116">
        <f>taxrates!Y70</f>
        <v>1.4235290698707104E-2</v>
      </c>
      <c r="S78" s="116">
        <f>taxrates!Z70</f>
        <v>9.206826239824295E-2</v>
      </c>
      <c r="T78" s="116">
        <f>taxrates!AA70</f>
        <v>0.13396558165550232</v>
      </c>
      <c r="U78" s="116">
        <f>taxrates!AB70</f>
        <v>1.9579276442527771E-2</v>
      </c>
      <c r="V78" s="145">
        <f>taxrates!AC70</f>
        <v>2.3765450168866664E-4</v>
      </c>
    </row>
    <row r="79" spans="1:22" ht="15.05">
      <c r="A79" s="148">
        <v>1982</v>
      </c>
      <c r="B79" s="146">
        <f>taxrates!I71</f>
        <v>0.29229173064231873</v>
      </c>
      <c r="C79" s="438">
        <f>taxrates!J71</f>
        <v>6.3669145107269287E-2</v>
      </c>
      <c r="D79" s="438">
        <f>taxrates!K71</f>
        <v>1.3785714283585548E-2</v>
      </c>
      <c r="E79" s="438">
        <f>taxrates!L71</f>
        <v>9.3296624720096588E-2</v>
      </c>
      <c r="F79" s="438">
        <f>taxrates!M71</f>
        <v>0.10798823833465576</v>
      </c>
      <c r="G79" s="438">
        <f>taxrates!N71</f>
        <v>1.3386934064328671E-2</v>
      </c>
      <c r="H79" s="439">
        <f>taxrates!O71</f>
        <v>1.6505624807905406E-4</v>
      </c>
      <c r="I79" s="181">
        <f>taxrates!P71</f>
        <v>0.25326323509216309</v>
      </c>
      <c r="J79" s="147">
        <f>taxrates!Q71</f>
        <v>8.2858122885227203E-2</v>
      </c>
      <c r="K79" s="147">
        <f>taxrates!R71</f>
        <v>1.2506779283285141E-2</v>
      </c>
      <c r="L79" s="147">
        <f>taxrates!S71</f>
        <v>9.3354083597660065E-2</v>
      </c>
      <c r="M79" s="147">
        <f>taxrates!T71</f>
        <v>5.7978671044111252E-2</v>
      </c>
      <c r="N79" s="147">
        <f>taxrates!U71</f>
        <v>6.5481471829116344E-3</v>
      </c>
      <c r="O79" s="147">
        <f>taxrates!V71</f>
        <v>1.7419259165762924E-5</v>
      </c>
      <c r="P79" s="117">
        <f>taxrates!W71</f>
        <v>0.30887520313262939</v>
      </c>
      <c r="Q79" s="116">
        <f>taxrates!X71</f>
        <v>5.5515602231025696E-2</v>
      </c>
      <c r="R79" s="116">
        <f>taxrates!Y71</f>
        <v>1.4329143799841404E-2</v>
      </c>
      <c r="S79" s="116">
        <f>taxrates!Z71</f>
        <v>9.3272209167480469E-2</v>
      </c>
      <c r="T79" s="116">
        <f>taxrates!AA71</f>
        <v>0.12923768162727356</v>
      </c>
      <c r="U79" s="116">
        <f>taxrates!AB71</f>
        <v>1.6292786691337824E-2</v>
      </c>
      <c r="V79" s="145">
        <f>taxrates!AC71</f>
        <v>2.2778831771574914E-4</v>
      </c>
    </row>
    <row r="80" spans="1:22" ht="15.05">
      <c r="A80" s="148">
        <v>1983</v>
      </c>
      <c r="B80" s="146">
        <f>taxrates!I72</f>
        <v>0.28790962696075439</v>
      </c>
      <c r="C80" s="438">
        <f>taxrates!J72</f>
        <v>6.604669988155365E-2</v>
      </c>
      <c r="D80" s="438">
        <f>taxrates!K72</f>
        <v>1.3862709514796734E-2</v>
      </c>
      <c r="E80" s="438">
        <f>taxrates!L72</f>
        <v>9.3920528888702393E-2</v>
      </c>
      <c r="F80" s="438">
        <f>taxrates!M72</f>
        <v>9.8942115902900696E-2</v>
      </c>
      <c r="G80" s="438">
        <f>taxrates!N72</f>
        <v>1.5000599902123213E-2</v>
      </c>
      <c r="H80" s="439">
        <f>taxrates!O72</f>
        <v>1.3699221017304808E-4</v>
      </c>
      <c r="I80" s="181">
        <f>taxrates!P72</f>
        <v>0.25586524605751038</v>
      </c>
      <c r="J80" s="147">
        <f>taxrates!Q72</f>
        <v>8.6804792284965515E-2</v>
      </c>
      <c r="K80" s="147">
        <f>taxrates!R72</f>
        <v>1.2733306735754013E-2</v>
      </c>
      <c r="L80" s="147">
        <f>taxrates!S72</f>
        <v>9.49883833527565E-2</v>
      </c>
      <c r="M80" s="147">
        <f>taxrates!T72</f>
        <v>5.4228443652391434E-2</v>
      </c>
      <c r="N80" s="147">
        <f>taxrates!U72</f>
        <v>7.0872099604457617E-3</v>
      </c>
      <c r="O80" s="147">
        <f>taxrates!V72</f>
        <v>2.3120946934795938E-5</v>
      </c>
      <c r="P80" s="117">
        <f>taxrates!W72</f>
        <v>0.30100959539413452</v>
      </c>
      <c r="Q80" s="116">
        <f>taxrates!X72</f>
        <v>5.7560652494430542E-2</v>
      </c>
      <c r="R80" s="116">
        <f>taxrates!Y72</f>
        <v>1.4324416406452656E-2</v>
      </c>
      <c r="S80" s="116">
        <f>taxrates!Z72</f>
        <v>9.3483977019786835E-2</v>
      </c>
      <c r="T80" s="116">
        <f>taxrates!AA72</f>
        <v>0.11722135543823242</v>
      </c>
      <c r="U80" s="116">
        <f>taxrates!AB72</f>
        <v>1.823564525693655E-2</v>
      </c>
      <c r="V80" s="145">
        <f>taxrates!AC72</f>
        <v>1.8354353960603476E-4</v>
      </c>
    </row>
    <row r="81" spans="1:22" ht="15.05">
      <c r="A81" s="148">
        <v>1984</v>
      </c>
      <c r="B81" s="146">
        <f>taxrates!I73</f>
        <v>0.29001587629318237</v>
      </c>
      <c r="C81" s="438">
        <f>taxrates!J73</f>
        <v>6.6300287842750549E-2</v>
      </c>
      <c r="D81" s="438">
        <f>taxrates!K73</f>
        <v>1.3668805360794067E-2</v>
      </c>
      <c r="E81" s="438">
        <f>taxrates!L73</f>
        <v>9.7591958940029144E-2</v>
      </c>
      <c r="F81" s="438">
        <f>taxrates!M73</f>
        <v>9.5663838088512421E-2</v>
      </c>
      <c r="G81" s="438">
        <f>taxrates!N73</f>
        <v>1.6691489610821009E-2</v>
      </c>
      <c r="H81" s="439">
        <f>taxrates!O73</f>
        <v>9.9507007689680904E-5</v>
      </c>
      <c r="I81" s="181">
        <f>taxrates!P73</f>
        <v>0.26616173982620239</v>
      </c>
      <c r="J81" s="147">
        <f>taxrates!Q73</f>
        <v>8.7383076548576355E-2</v>
      </c>
      <c r="K81" s="147">
        <f>taxrates!R73</f>
        <v>1.2770152650773525E-2</v>
      </c>
      <c r="L81" s="147">
        <f>taxrates!S73</f>
        <v>0.10164632648229599</v>
      </c>
      <c r="M81" s="147">
        <f>taxrates!T73</f>
        <v>5.6868411600589752E-2</v>
      </c>
      <c r="N81" s="147">
        <f>taxrates!U73</f>
        <v>7.4811209924519062E-3</v>
      </c>
      <c r="O81" s="147">
        <f>taxrates!V73</f>
        <v>1.2663002053159289E-5</v>
      </c>
      <c r="P81" s="117">
        <f>taxrates!W73</f>
        <v>0.29972684383392334</v>
      </c>
      <c r="Q81" s="116">
        <f>taxrates!X73</f>
        <v>5.771753191947937E-2</v>
      </c>
      <c r="R81" s="116">
        <f>taxrates!Y73</f>
        <v>1.403464563190937E-2</v>
      </c>
      <c r="S81" s="116">
        <f>taxrates!Z73</f>
        <v>9.5941431820392609E-2</v>
      </c>
      <c r="T81" s="116">
        <f>taxrates!AA73</f>
        <v>0.11145737022161484</v>
      </c>
      <c r="U81" s="116">
        <f>taxrates!AB73</f>
        <v>2.0441011991351843E-2</v>
      </c>
      <c r="V81" s="145">
        <f>taxrates!AC73</f>
        <v>1.3486102398019284E-4</v>
      </c>
    </row>
    <row r="82" spans="1:22" ht="15.05">
      <c r="A82" s="148">
        <v>1985</v>
      </c>
      <c r="B82" s="146">
        <f>taxrates!I74</f>
        <v>0.29251185059547424</v>
      </c>
      <c r="C82" s="438">
        <f>taxrates!J74</f>
        <v>6.6309936344623566E-2</v>
      </c>
      <c r="D82" s="438">
        <f>taxrates!K74</f>
        <v>1.3381279073655605E-2</v>
      </c>
      <c r="E82" s="438">
        <f>taxrates!L74</f>
        <v>9.8964273929595947E-2</v>
      </c>
      <c r="F82" s="438">
        <f>taxrates!M74</f>
        <v>9.659789502620697E-2</v>
      </c>
      <c r="G82" s="438">
        <f>taxrates!N74</f>
        <v>1.7172743566334248E-2</v>
      </c>
      <c r="H82" s="439">
        <f>taxrates!O74</f>
        <v>8.5722975200042129E-5</v>
      </c>
      <c r="I82" s="181">
        <f>taxrates!P74</f>
        <v>0.26957440376281738</v>
      </c>
      <c r="J82" s="147">
        <f>taxrates!Q74</f>
        <v>8.7642237544059753E-2</v>
      </c>
      <c r="K82" s="147">
        <f>taxrates!R74</f>
        <v>1.2602386064827442E-2</v>
      </c>
      <c r="L82" s="147">
        <f>taxrates!S74</f>
        <v>0.10396628081798553</v>
      </c>
      <c r="M82" s="147">
        <f>taxrates!T74</f>
        <v>5.7815961539745331E-2</v>
      </c>
      <c r="N82" s="147">
        <f>taxrates!U74</f>
        <v>7.5410229619592428E-3</v>
      </c>
      <c r="O82" s="147">
        <f>taxrates!V74</f>
        <v>6.5023109527828638E-6</v>
      </c>
      <c r="P82" s="117">
        <f>taxrates!W74</f>
        <v>0.30183064937591553</v>
      </c>
      <c r="Q82" s="116">
        <f>taxrates!X74</f>
        <v>5.7643268257379532E-2</v>
      </c>
      <c r="R82" s="116">
        <f>taxrates!Y74</f>
        <v>1.3697720132768154E-2</v>
      </c>
      <c r="S82" s="116">
        <f>taxrates!Z74</f>
        <v>9.6932113170623779E-2</v>
      </c>
      <c r="T82" s="116">
        <f>taxrates!AA74</f>
        <v>0.11235381662845612</v>
      </c>
      <c r="U82" s="116">
        <f>taxrates!AB74</f>
        <v>2.108581829816103E-2</v>
      </c>
      <c r="V82" s="145">
        <f>taxrates!AC74</f>
        <v>1.1790791904786602E-4</v>
      </c>
    </row>
    <row r="83" spans="1:22" ht="15.05">
      <c r="A83" s="148">
        <v>1986</v>
      </c>
      <c r="B83" s="146">
        <f>taxrates!I75</f>
        <v>0.28986629843711853</v>
      </c>
      <c r="C83" s="438">
        <f>taxrates!J75</f>
        <v>6.548115611076355E-2</v>
      </c>
      <c r="D83" s="438">
        <f>taxrates!K75</f>
        <v>1.3611474074423313E-2</v>
      </c>
      <c r="E83" s="438">
        <f>taxrates!L75</f>
        <v>0.10039426386356354</v>
      </c>
      <c r="F83" s="438">
        <f>taxrates!M75</f>
        <v>9.2319108545780182E-2</v>
      </c>
      <c r="G83" s="438">
        <f>taxrates!N75</f>
        <v>1.7994790803641081E-2</v>
      </c>
      <c r="H83" s="439">
        <f>taxrates!O75</f>
        <v>6.5498075855430216E-5</v>
      </c>
      <c r="I83" s="181">
        <f>taxrates!P75</f>
        <v>0.26582163572311401</v>
      </c>
      <c r="J83" s="147">
        <f>taxrates!Q75</f>
        <v>8.6661092936992645E-2</v>
      </c>
      <c r="K83" s="147">
        <f>taxrates!R75</f>
        <v>1.3062997721135616E-2</v>
      </c>
      <c r="L83" s="147">
        <f>taxrates!S75</f>
        <v>0.10381632298231125</v>
      </c>
      <c r="M83" s="147">
        <f>taxrates!T75</f>
        <v>5.3806211799383163E-2</v>
      </c>
      <c r="N83" s="147">
        <f>taxrates!U75</f>
        <v>8.4719837177544832E-3</v>
      </c>
      <c r="O83" s="147">
        <f>taxrates!V75</f>
        <v>3.0089552183198975E-6</v>
      </c>
      <c r="P83" s="117">
        <f>taxrates!W75</f>
        <v>0.2994251549243927</v>
      </c>
      <c r="Q83" s="116">
        <f>taxrates!X75</f>
        <v>5.7061165571212769E-2</v>
      </c>
      <c r="R83" s="116">
        <f>taxrates!Y75</f>
        <v>1.3829518109560013E-2</v>
      </c>
      <c r="S83" s="116">
        <f>taxrates!Z75</f>
        <v>9.9033840000629425E-2</v>
      </c>
      <c r="T83" s="116">
        <f>taxrates!AA75</f>
        <v>0.10762973874807358</v>
      </c>
      <c r="U83" s="116">
        <f>taxrates!AB75</f>
        <v>2.1780539769679308E-2</v>
      </c>
      <c r="V83" s="145">
        <f>taxrates!AC75</f>
        <v>9.0340341557748616E-5</v>
      </c>
    </row>
    <row r="84" spans="1:22" ht="15.05">
      <c r="A84" s="148">
        <v>1987</v>
      </c>
      <c r="B84" s="146">
        <f>taxrates!I76</f>
        <v>0.29523977637290955</v>
      </c>
      <c r="C84" s="438">
        <f>taxrates!J76</f>
        <v>6.6029079258441925E-2</v>
      </c>
      <c r="D84" s="438">
        <f>taxrates!K76</f>
        <v>1.4248779974877834E-2</v>
      </c>
      <c r="E84" s="438">
        <f>taxrates!L76</f>
        <v>0.10100984573364258</v>
      </c>
      <c r="F84" s="438">
        <f>taxrates!M76</f>
        <v>9.3398064374923706E-2</v>
      </c>
      <c r="G84" s="438">
        <f>taxrates!N76</f>
        <v>2.0496592856943607E-2</v>
      </c>
      <c r="H84" s="439">
        <f>taxrates!O76</f>
        <v>5.739577318308875E-5</v>
      </c>
      <c r="I84" s="181">
        <f>taxrates!P76</f>
        <v>0.26765012741088867</v>
      </c>
      <c r="J84" s="147">
        <f>taxrates!Q76</f>
        <v>8.7234899401664734E-2</v>
      </c>
      <c r="K84" s="147">
        <f>taxrates!R76</f>
        <v>1.3885796070098877E-2</v>
      </c>
      <c r="L84" s="147">
        <f>taxrates!S76</f>
        <v>0.10298248380422592</v>
      </c>
      <c r="M84" s="147">
        <f>taxrates!T76</f>
        <v>5.3160861134529114E-2</v>
      </c>
      <c r="N84" s="147">
        <f>taxrates!U76</f>
        <v>1.0383259272202849E-2</v>
      </c>
      <c r="O84" s="147">
        <f>taxrates!V76</f>
        <v>2.8401118470355868E-6</v>
      </c>
      <c r="P84" s="117">
        <f>taxrates!W76</f>
        <v>0.30614450573921204</v>
      </c>
      <c r="Q84" s="116">
        <f>taxrates!X76</f>
        <v>5.7647529989480972E-2</v>
      </c>
      <c r="R84" s="116">
        <f>taxrates!Y76</f>
        <v>1.4392249286174774E-2</v>
      </c>
      <c r="S84" s="116">
        <f>taxrates!Z76</f>
        <v>0.10023017227649689</v>
      </c>
      <c r="T84" s="116">
        <f>taxrates!AA76</f>
        <v>0.10930172353982925</v>
      </c>
      <c r="U84" s="116">
        <f>taxrates!AB76</f>
        <v>2.4493862874805927E-2</v>
      </c>
      <c r="V84" s="145">
        <f>taxrates!AC76</f>
        <v>7.895876478869468E-5</v>
      </c>
    </row>
    <row r="85" spans="1:22" ht="15.05">
      <c r="A85" s="148">
        <v>1988</v>
      </c>
      <c r="B85" s="146">
        <f>taxrates!I77</f>
        <v>0.29470145702362061</v>
      </c>
      <c r="C85" s="438">
        <f>taxrates!J77</f>
        <v>6.6634133458137512E-2</v>
      </c>
      <c r="D85" s="438">
        <f>taxrates!K77</f>
        <v>1.3932539150118828E-2</v>
      </c>
      <c r="E85" s="438">
        <f>taxrates!L77</f>
        <v>0.10555782914161682</v>
      </c>
      <c r="F85" s="438">
        <f>taxrates!M77</f>
        <v>8.779577910900116E-2</v>
      </c>
      <c r="G85" s="438">
        <f>taxrates!N77</f>
        <v>2.0740231964737177E-2</v>
      </c>
      <c r="H85" s="439">
        <f>taxrates!O77</f>
        <v>4.0939801692729816E-5</v>
      </c>
      <c r="I85" s="181">
        <f>taxrates!P77</f>
        <v>0.269184410572052</v>
      </c>
      <c r="J85" s="147">
        <f>taxrates!Q77</f>
        <v>8.8131874799728394E-2</v>
      </c>
      <c r="K85" s="147">
        <f>taxrates!R77</f>
        <v>1.3527265749871731E-2</v>
      </c>
      <c r="L85" s="147">
        <f>taxrates!S77</f>
        <v>0.10767301172018051</v>
      </c>
      <c r="M85" s="147">
        <f>taxrates!T77</f>
        <v>4.9396757036447525E-2</v>
      </c>
      <c r="N85" s="147">
        <f>taxrates!U77</f>
        <v>1.0454348521307111E-2</v>
      </c>
      <c r="O85" s="147">
        <f>taxrates!V77</f>
        <v>1.1547455187610467E-6</v>
      </c>
      <c r="P85" s="117">
        <f>taxrates!W77</f>
        <v>0.30483421683311462</v>
      </c>
      <c r="Q85" s="116">
        <f>taxrates!X77</f>
        <v>5.8097410947084427E-2</v>
      </c>
      <c r="R85" s="116">
        <f>taxrates!Y77</f>
        <v>1.4093473553657532E-2</v>
      </c>
      <c r="S85" s="116">
        <f>taxrates!Z77</f>
        <v>0.10471788793802261</v>
      </c>
      <c r="T85" s="116">
        <f>taxrates!AA77</f>
        <v>0.10304397344589233</v>
      </c>
      <c r="U85" s="116">
        <f>taxrates!AB77</f>
        <v>2.4824740830808878E-2</v>
      </c>
      <c r="V85" s="145">
        <f>taxrates!AC77</f>
        <v>5.673838677466847E-5</v>
      </c>
    </row>
    <row r="86" spans="1:22" ht="15.05">
      <c r="A86" s="148">
        <v>1989</v>
      </c>
      <c r="B86" s="146">
        <f>taxrates!I78</f>
        <v>0.29986259341239929</v>
      </c>
      <c r="C86" s="438">
        <f>taxrates!J78</f>
        <v>6.5735906362533569E-2</v>
      </c>
      <c r="D86" s="438">
        <f>taxrates!K78</f>
        <v>1.4067932963371277E-2</v>
      </c>
      <c r="E86" s="438">
        <f>taxrates!L78</f>
        <v>0.1047389805316925</v>
      </c>
      <c r="F86" s="438">
        <f>taxrates!M78</f>
        <v>9.4250939786434174E-2</v>
      </c>
      <c r="G86" s="438">
        <f>taxrates!N78</f>
        <v>2.1025913767516613E-2</v>
      </c>
      <c r="H86" s="439">
        <f>taxrates!O78</f>
        <v>4.2931624193442985E-5</v>
      </c>
      <c r="I86" s="181">
        <f>taxrates!P78</f>
        <v>0.27164939045906067</v>
      </c>
      <c r="J86" s="147">
        <f>taxrates!Q78</f>
        <v>8.7020166218280792E-2</v>
      </c>
      <c r="K86" s="147">
        <f>taxrates!R78</f>
        <v>1.4030409045517445E-2</v>
      </c>
      <c r="L86" s="147">
        <f>taxrates!S78</f>
        <v>0.10648933053016663</v>
      </c>
      <c r="M86" s="147">
        <f>taxrates!T78</f>
        <v>5.3038649260997772E-2</v>
      </c>
      <c r="N86" s="147">
        <f>taxrates!U78</f>
        <v>1.1068291962146759E-2</v>
      </c>
      <c r="O86" s="147">
        <f>taxrates!V78</f>
        <v>2.555054607000784E-6</v>
      </c>
      <c r="P86" s="117">
        <f>taxrates!W78</f>
        <v>0.31101107597351074</v>
      </c>
      <c r="Q86" s="116">
        <f>taxrates!X78</f>
        <v>5.7325415313243866E-2</v>
      </c>
      <c r="R86" s="116">
        <f>taxrates!Y78</f>
        <v>1.4082761481404305E-2</v>
      </c>
      <c r="S86" s="116">
        <f>taxrates!Z78</f>
        <v>0.10404732823371887</v>
      </c>
      <c r="T86" s="116">
        <f>taxrates!AA78</f>
        <v>0.11053600907325745</v>
      </c>
      <c r="U86" s="116">
        <f>taxrates!AB78</f>
        <v>2.496067713946104E-2</v>
      </c>
      <c r="V86" s="145">
        <f>taxrates!AC78</f>
        <v>5.8886464103125036E-5</v>
      </c>
    </row>
    <row r="87" spans="1:22" ht="15.05">
      <c r="A87" s="158">
        <v>1990</v>
      </c>
      <c r="B87" s="157">
        <f>taxrates!I79</f>
        <v>0.30046248435974121</v>
      </c>
      <c r="C87" s="545">
        <f>taxrates!J79</f>
        <v>6.5128102898597717E-2</v>
      </c>
      <c r="D87" s="545">
        <f>taxrates!K79</f>
        <v>1.4120990410447121E-2</v>
      </c>
      <c r="E87" s="545">
        <f>taxrates!L79</f>
        <v>0.10532907396554947</v>
      </c>
      <c r="F87" s="545">
        <f>taxrates!M79</f>
        <v>9.4969213008880615E-2</v>
      </c>
      <c r="G87" s="545">
        <f>taxrates!N79</f>
        <v>2.0849167369306087E-2</v>
      </c>
      <c r="H87" s="546">
        <f>taxrates!O79</f>
        <v>6.5948981500696391E-5</v>
      </c>
      <c r="I87" s="184">
        <f>taxrates!P79</f>
        <v>0.27287203073501587</v>
      </c>
      <c r="J87" s="156">
        <f>taxrates!Q79</f>
        <v>8.642374724149704E-2</v>
      </c>
      <c r="K87" s="156">
        <f>taxrates!R79</f>
        <v>1.4648742042481899E-2</v>
      </c>
      <c r="L87" s="156">
        <f>taxrates!S79</f>
        <v>0.10755132138729095</v>
      </c>
      <c r="M87" s="156">
        <f>taxrates!T79</f>
        <v>5.3376495838165283E-2</v>
      </c>
      <c r="N87" s="156">
        <f>taxrates!U79</f>
        <v>1.0839371010661125E-2</v>
      </c>
      <c r="O87" s="156">
        <f>taxrates!V79</f>
        <v>3.2341245969291776E-5</v>
      </c>
      <c r="P87" s="123">
        <f>taxrates!W79</f>
        <v>0.31124991178512573</v>
      </c>
      <c r="Q87" s="122">
        <f>taxrates!X79</f>
        <v>5.6801863014698029E-2</v>
      </c>
      <c r="R87" s="122">
        <f>taxrates!Y79</f>
        <v>1.3914648443460464E-2</v>
      </c>
      <c r="S87" s="122">
        <f>taxrates!Z79</f>
        <v>0.1044602170586586</v>
      </c>
      <c r="T87" s="122">
        <f>taxrates!AA79</f>
        <v>0.11123126745223999</v>
      </c>
      <c r="U87" s="122">
        <f>taxrates!AB79</f>
        <v>2.4762832559645176E-2</v>
      </c>
      <c r="V87" s="183">
        <f>taxrates!AC79</f>
        <v>7.9089048085734248E-5</v>
      </c>
    </row>
    <row r="88" spans="1:22" ht="15.05">
      <c r="A88" s="148">
        <v>1991</v>
      </c>
      <c r="B88" s="146">
        <f>taxrates!I80</f>
        <v>0.3010769784450531</v>
      </c>
      <c r="C88" s="438">
        <f>taxrates!J80</f>
        <v>6.8301387131214142E-2</v>
      </c>
      <c r="D88" s="438">
        <f>taxrates!K80</f>
        <v>1.4626606367528439E-2</v>
      </c>
      <c r="E88" s="438">
        <f>taxrates!L80</f>
        <v>0.10638459771871567</v>
      </c>
      <c r="F88" s="438">
        <f>taxrates!M80</f>
        <v>9.0555176138877869E-2</v>
      </c>
      <c r="G88" s="438">
        <f>taxrates!N80</f>
        <v>2.1153909154236317E-2</v>
      </c>
      <c r="H88" s="439">
        <f>taxrates!O80</f>
        <v>5.5297059589065611E-5</v>
      </c>
      <c r="I88" s="181">
        <f>taxrates!P80</f>
        <v>0.27662685513496399</v>
      </c>
      <c r="J88" s="147">
        <f>taxrates!Q80</f>
        <v>9.1356903314590454E-2</v>
      </c>
      <c r="K88" s="147">
        <f>taxrates!R80</f>
        <v>1.5425554476678371E-2</v>
      </c>
      <c r="L88" s="147">
        <f>taxrates!S80</f>
        <v>0.10948909819126129</v>
      </c>
      <c r="M88" s="147">
        <f>taxrates!T80</f>
        <v>4.9757186323404312E-2</v>
      </c>
      <c r="N88" s="147">
        <f>taxrates!U80</f>
        <v>1.0581362526863813E-2</v>
      </c>
      <c r="O88" s="147">
        <f>taxrates!V80</f>
        <v>1.673901715548709E-5</v>
      </c>
      <c r="P88" s="117">
        <f>taxrates!W80</f>
        <v>0.31045734882354736</v>
      </c>
      <c r="Q88" s="116">
        <f>taxrates!X80</f>
        <v>5.945606529712677E-2</v>
      </c>
      <c r="R88" s="116">
        <f>taxrates!Y80</f>
        <v>1.4320086687803268E-2</v>
      </c>
      <c r="S88" s="116">
        <f>taxrates!Z80</f>
        <v>0.10519354790449142</v>
      </c>
      <c r="T88" s="116">
        <f>taxrates!AA80</f>
        <v>0.10620745271444321</v>
      </c>
      <c r="U88" s="116">
        <f>taxrates!AB80</f>
        <v>2.5210100226104259E-2</v>
      </c>
      <c r="V88" s="145">
        <f>taxrates!AC80</f>
        <v>7.0089983637444675E-5</v>
      </c>
    </row>
    <row r="89" spans="1:22" ht="15.05">
      <c r="A89" s="148">
        <v>1992</v>
      </c>
      <c r="B89" s="146">
        <f>taxrates!I81</f>
        <v>0.29869246482849121</v>
      </c>
      <c r="C89" s="438">
        <f>taxrates!J81</f>
        <v>6.9539189338684082E-2</v>
      </c>
      <c r="D89" s="438">
        <f>taxrates!K81</f>
        <v>1.4271926134824753E-2</v>
      </c>
      <c r="E89" s="438">
        <f>taxrates!L81</f>
        <v>0.10743347555398941</v>
      </c>
      <c r="F89" s="438">
        <f>taxrates!M81</f>
        <v>8.6030431091785431E-2</v>
      </c>
      <c r="G89" s="438">
        <f>taxrates!N81</f>
        <v>2.1367465145885944E-2</v>
      </c>
      <c r="H89" s="439">
        <f>taxrates!O81</f>
        <v>4.9982900236500427E-5</v>
      </c>
      <c r="I89" s="181">
        <f>taxrates!P81</f>
        <v>0.27267953753471375</v>
      </c>
      <c r="J89" s="147">
        <f>taxrates!Q81</f>
        <v>9.4028271734714508E-2</v>
      </c>
      <c r="K89" s="147">
        <f>taxrates!R81</f>
        <v>1.5107630752027035E-2</v>
      </c>
      <c r="L89" s="147">
        <f>taxrates!S81</f>
        <v>0.10948987305164337</v>
      </c>
      <c r="M89" s="147">
        <f>taxrates!T81</f>
        <v>4.3876446783542633E-2</v>
      </c>
      <c r="N89" s="147">
        <f>taxrates!U81</f>
        <v>1.0170373367145658E-2</v>
      </c>
      <c r="O89" s="147">
        <f>taxrates!V81</f>
        <v>6.9502857513725758E-6</v>
      </c>
      <c r="P89" s="117">
        <f>taxrates!W81</f>
        <v>0.30832362174987793</v>
      </c>
      <c r="Q89" s="116">
        <f>taxrates!X81</f>
        <v>6.0472246259450912E-2</v>
      </c>
      <c r="R89" s="116">
        <f>taxrates!Y81</f>
        <v>1.3962510973215103E-2</v>
      </c>
      <c r="S89" s="116">
        <f>taxrates!Z81</f>
        <v>0.10667210817337036</v>
      </c>
      <c r="T89" s="116">
        <f>taxrates!AA81</f>
        <v>0.10163771361112595</v>
      </c>
      <c r="U89" s="116">
        <f>taxrates!AB81</f>
        <v>2.5513126514852047E-2</v>
      </c>
      <c r="V89" s="145">
        <f>taxrates!AC81</f>
        <v>6.5915490267798305E-5</v>
      </c>
    </row>
    <row r="90" spans="1:22" ht="15.05">
      <c r="A90" s="148">
        <v>1993</v>
      </c>
      <c r="B90" s="146">
        <f>taxrates!I82</f>
        <v>0.29886376857757568</v>
      </c>
      <c r="C90" s="438">
        <f>taxrates!J82</f>
        <v>7.0234060287475586E-2</v>
      </c>
      <c r="D90" s="438">
        <f>taxrates!K82</f>
        <v>1.3172340579330921E-2</v>
      </c>
      <c r="E90" s="438">
        <f>taxrates!L82</f>
        <v>0.10744153708219528</v>
      </c>
      <c r="F90" s="438">
        <f>taxrates!M82</f>
        <v>8.5333816707134247E-2</v>
      </c>
      <c r="G90" s="438">
        <f>taxrates!N82</f>
        <v>2.262788312509656E-2</v>
      </c>
      <c r="H90" s="439">
        <f>taxrates!O82</f>
        <v>5.4122814617585391E-5</v>
      </c>
      <c r="I90" s="181">
        <f>taxrates!P82</f>
        <v>0.27101254463195801</v>
      </c>
      <c r="J90" s="147">
        <f>taxrates!Q82</f>
        <v>9.5137946307659149E-2</v>
      </c>
      <c r="K90" s="147">
        <f>taxrates!R82</f>
        <v>1.3487252406775951E-2</v>
      </c>
      <c r="L90" s="147">
        <f>taxrates!S82</f>
        <v>0.10926616936922073</v>
      </c>
      <c r="M90" s="147">
        <f>taxrates!T82</f>
        <v>4.2598936706781387E-2</v>
      </c>
      <c r="N90" s="147">
        <f>taxrates!U82</f>
        <v>1.0518444469198585E-2</v>
      </c>
      <c r="O90" s="147">
        <f>taxrates!V82</f>
        <v>3.7816912481503095E-6</v>
      </c>
      <c r="P90" s="117">
        <f>taxrates!W82</f>
        <v>0.30919027328491211</v>
      </c>
      <c r="Q90" s="116">
        <f>taxrates!X82</f>
        <v>6.1000354588031769E-2</v>
      </c>
      <c r="R90" s="116">
        <f>taxrates!Y82</f>
        <v>1.3055578805506229E-2</v>
      </c>
      <c r="S90" s="116">
        <f>taxrates!Z82</f>
        <v>0.106765016913414</v>
      </c>
      <c r="T90" s="116">
        <f>taxrates!AA82</f>
        <v>0.10117878764867783</v>
      </c>
      <c r="U90" s="116">
        <f>taxrates!AB82</f>
        <v>2.7117744088172913E-2</v>
      </c>
      <c r="V90" s="145">
        <f>taxrates!AC82</f>
        <v>7.2787981480360031E-5</v>
      </c>
    </row>
    <row r="91" spans="1:22" ht="15.05">
      <c r="A91" s="148">
        <v>1994</v>
      </c>
      <c r="B91" s="146">
        <f>taxrates!I83</f>
        <v>0.30059814453125</v>
      </c>
      <c r="C91" s="438">
        <f>taxrates!J83</f>
        <v>7.2308197617530823E-2</v>
      </c>
      <c r="D91" s="438">
        <f>taxrates!K83</f>
        <v>1.281189639121294E-2</v>
      </c>
      <c r="E91" s="438">
        <f>taxrates!L83</f>
        <v>0.10540345311164856</v>
      </c>
      <c r="F91" s="438">
        <f>taxrates!M83</f>
        <v>8.5810631513595581E-2</v>
      </c>
      <c r="G91" s="438">
        <f>taxrates!N83</f>
        <v>2.4188119918107986E-2</v>
      </c>
      <c r="H91" s="439">
        <f>taxrates!O83</f>
        <v>7.5848307460546494E-5</v>
      </c>
      <c r="I91" s="181">
        <f>taxrates!P83</f>
        <v>0.27316954731941223</v>
      </c>
      <c r="J91" s="147">
        <f>taxrates!Q83</f>
        <v>9.820634126663208E-2</v>
      </c>
      <c r="K91" s="147">
        <f>taxrates!R83</f>
        <v>1.289727259427309E-2</v>
      </c>
      <c r="L91" s="147">
        <f>taxrates!S83</f>
        <v>0.10816744714975357</v>
      </c>
      <c r="M91" s="147">
        <f>taxrates!T83</f>
        <v>4.3271388858556747E-2</v>
      </c>
      <c r="N91" s="147">
        <f>taxrates!U83</f>
        <v>1.0624394286423922E-2</v>
      </c>
      <c r="O91" s="147">
        <f>taxrates!V83</f>
        <v>2.6912562134384643E-6</v>
      </c>
      <c r="P91" s="117">
        <f>taxrates!W83</f>
        <v>0.31076124310493469</v>
      </c>
      <c r="Q91" s="116">
        <f>taxrates!X83</f>
        <v>6.2712162733078003E-2</v>
      </c>
      <c r="R91" s="116">
        <f>taxrates!Y83</f>
        <v>1.2780262157320976E-2</v>
      </c>
      <c r="S91" s="116">
        <f>taxrates!Z83</f>
        <v>0.10437930375337601</v>
      </c>
      <c r="T91" s="116">
        <f>taxrates!AA83</f>
        <v>0.10157268494367599</v>
      </c>
      <c r="U91" s="116">
        <f>taxrates!AB83</f>
        <v>2.921388391405344E-2</v>
      </c>
      <c r="V91" s="145">
        <f>taxrates!AC83</f>
        <v>1.029551713145338E-4</v>
      </c>
    </row>
    <row r="92" spans="1:22" ht="15.05">
      <c r="A92" s="148">
        <v>1995</v>
      </c>
      <c r="B92" s="146">
        <f>taxrates!I84</f>
        <v>0.30114677548408508</v>
      </c>
      <c r="C92" s="438">
        <f>taxrates!J84</f>
        <v>7.1580991148948669E-2</v>
      </c>
      <c r="D92" s="438">
        <f>taxrates!K84</f>
        <v>1.2028385885059834E-2</v>
      </c>
      <c r="E92" s="438">
        <f>taxrates!L84</f>
        <v>0.10589807480573654</v>
      </c>
      <c r="F92" s="438">
        <f>taxrates!M84</f>
        <v>8.6395755410194397E-2</v>
      </c>
      <c r="G92" s="438">
        <f>taxrates!N84</f>
        <v>2.5157997384667397E-2</v>
      </c>
      <c r="H92" s="439">
        <f>taxrates!O84</f>
        <v>8.5571795352734625E-5</v>
      </c>
      <c r="I92" s="181">
        <f>taxrates!P84</f>
        <v>0.27609026432037354</v>
      </c>
      <c r="J92" s="147">
        <f>taxrates!Q84</f>
        <v>9.816616028547287E-2</v>
      </c>
      <c r="K92" s="147">
        <f>taxrates!R84</f>
        <v>1.2101531028747559E-2</v>
      </c>
      <c r="L92" s="147">
        <f>taxrates!S84</f>
        <v>0.11077360063791275</v>
      </c>
      <c r="M92" s="147">
        <f>taxrates!T84</f>
        <v>4.4374227523803711E-2</v>
      </c>
      <c r="N92" s="147">
        <f>taxrates!U84</f>
        <v>1.0672069853171706E-2</v>
      </c>
      <c r="O92" s="147">
        <f>taxrates!V84</f>
        <v>2.6748689379019197E-6</v>
      </c>
      <c r="P92" s="117">
        <f>taxrates!W84</f>
        <v>0.31029462814331055</v>
      </c>
      <c r="Q92" s="116">
        <f>taxrates!X84</f>
        <v>6.1875037848949432E-2</v>
      </c>
      <c r="R92" s="116">
        <f>taxrates!Y84</f>
        <v>1.2001682072877884E-2</v>
      </c>
      <c r="S92" s="116">
        <f>taxrates!Z84</f>
        <v>0.10411807149648666</v>
      </c>
      <c r="T92" s="116">
        <f>taxrates!AA84</f>
        <v>0.10173735022544861</v>
      </c>
      <c r="U92" s="116">
        <f>taxrates!AB84</f>
        <v>3.044664952903986E-2</v>
      </c>
      <c r="V92" s="145">
        <f>taxrates!AC84</f>
        <v>1.1583654122659937E-4</v>
      </c>
    </row>
    <row r="93" spans="1:22" ht="15.05">
      <c r="A93" s="148">
        <v>1996</v>
      </c>
      <c r="B93" s="146">
        <f>taxrates!I85</f>
        <v>0.30149105191230774</v>
      </c>
      <c r="C93" s="438">
        <f>taxrates!J85</f>
        <v>7.032572478055954E-2</v>
      </c>
      <c r="D93" s="438">
        <f>taxrates!K85</f>
        <v>1.1952970176935196E-2</v>
      </c>
      <c r="E93" s="438">
        <f>taxrates!L85</f>
        <v>0.10527513921260834</v>
      </c>
      <c r="F93" s="438">
        <f>taxrates!M85</f>
        <v>8.8743403553962708E-2</v>
      </c>
      <c r="G93" s="438">
        <f>taxrates!N85</f>
        <v>2.5092490017414093E-2</v>
      </c>
      <c r="H93" s="439">
        <f>taxrates!O85</f>
        <v>1.0131936141988263E-4</v>
      </c>
      <c r="I93" s="181">
        <f>taxrates!P85</f>
        <v>0.27542820572853088</v>
      </c>
      <c r="J93" s="147">
        <f>taxrates!Q85</f>
        <v>9.6756033599376678E-2</v>
      </c>
      <c r="K93" s="147">
        <f>taxrates!R85</f>
        <v>1.2053319253027439E-2</v>
      </c>
      <c r="L93" s="147">
        <f>taxrates!S85</f>
        <v>0.1106061264872551</v>
      </c>
      <c r="M93" s="147">
        <f>taxrates!T85</f>
        <v>4.5488402247428894E-2</v>
      </c>
      <c r="N93" s="147">
        <f>taxrates!U85</f>
        <v>1.0522457771003246E-2</v>
      </c>
      <c r="O93" s="147">
        <f>taxrates!V85</f>
        <v>1.8599261011331691E-6</v>
      </c>
      <c r="P93" s="117">
        <f>taxrates!W85</f>
        <v>0.31094223260879517</v>
      </c>
      <c r="Q93" s="116">
        <f>taxrates!X85</f>
        <v>6.0741294175386429E-2</v>
      </c>
      <c r="R93" s="116">
        <f>taxrates!Y85</f>
        <v>1.191658154129982E-2</v>
      </c>
      <c r="S93" s="116">
        <f>taxrates!Z85</f>
        <v>0.1033419594168663</v>
      </c>
      <c r="T93" s="116">
        <f>taxrates!AA85</f>
        <v>0.1044289842247963</v>
      </c>
      <c r="U93" s="116">
        <f>taxrates!AB85</f>
        <v>3.0376027338206768E-2</v>
      </c>
      <c r="V93" s="145">
        <f>taxrates!AC85</f>
        <v>1.3738637790083885E-4</v>
      </c>
    </row>
    <row r="94" spans="1:22" ht="15.05">
      <c r="A94" s="148">
        <v>1997</v>
      </c>
      <c r="B94" s="146">
        <f>taxrates!I86</f>
        <v>0.30205279588699341</v>
      </c>
      <c r="C94" s="438">
        <f>taxrates!J86</f>
        <v>6.9415457546710968E-2</v>
      </c>
      <c r="D94" s="438">
        <f>taxrates!K86</f>
        <v>1.2062735855579376E-2</v>
      </c>
      <c r="E94" s="438">
        <f>taxrates!L86</f>
        <v>0.1048813983798027</v>
      </c>
      <c r="F94" s="438">
        <f>taxrates!M86</f>
        <v>9.0756267309188843E-2</v>
      </c>
      <c r="G94" s="438">
        <f>taxrates!N86</f>
        <v>2.4814157746732235E-2</v>
      </c>
      <c r="H94" s="439">
        <f>taxrates!O86</f>
        <v>1.2277609494049102E-4</v>
      </c>
      <c r="I94" s="181">
        <f>taxrates!P86</f>
        <v>0.27663195133209229</v>
      </c>
      <c r="J94" s="147">
        <f>taxrates!Q86</f>
        <v>9.5577448606491089E-2</v>
      </c>
      <c r="K94" s="147">
        <f>taxrates!R86</f>
        <v>1.1674791574478149E-2</v>
      </c>
      <c r="L94" s="147">
        <f>taxrates!S86</f>
        <v>0.1113288402557373</v>
      </c>
      <c r="M94" s="147">
        <f>taxrates!T86</f>
        <v>4.7635346651077271E-2</v>
      </c>
      <c r="N94" s="147">
        <f>taxrates!U86</f>
        <v>1.0411298368126154E-2</v>
      </c>
      <c r="O94" s="147">
        <f>taxrates!V86</f>
        <v>4.2305928218411282E-6</v>
      </c>
      <c r="P94" s="117">
        <f>taxrates!W86</f>
        <v>0.31122985482215881</v>
      </c>
      <c r="Q94" s="116">
        <f>taxrates!X86</f>
        <v>5.9970848262310028E-2</v>
      </c>
      <c r="R94" s="116">
        <f>taxrates!Y86</f>
        <v>1.2202785350382328E-2</v>
      </c>
      <c r="S94" s="116">
        <f>taxrates!Z86</f>
        <v>0.1025538444519043</v>
      </c>
      <c r="T94" s="116">
        <f>taxrates!AA86</f>
        <v>0.10632313042879105</v>
      </c>
      <c r="U94" s="116">
        <f>taxrates!AB86</f>
        <v>3.0013661831617355E-2</v>
      </c>
      <c r="V94" s="145">
        <f>taxrates!AC86</f>
        <v>1.6557160415686667E-4</v>
      </c>
    </row>
    <row r="95" spans="1:22" ht="15.05">
      <c r="A95" s="148">
        <v>1998</v>
      </c>
      <c r="B95" s="146">
        <f>taxrates!I87</f>
        <v>0.29848024249076843</v>
      </c>
      <c r="C95" s="438">
        <f>taxrates!J87</f>
        <v>6.8343125283718109E-2</v>
      </c>
      <c r="D95" s="438">
        <f>taxrates!K87</f>
        <v>1.1909653432667255E-2</v>
      </c>
      <c r="E95" s="438">
        <f>taxrates!L87</f>
        <v>0.10459903627634048</v>
      </c>
      <c r="F95" s="438">
        <f>taxrates!M87</f>
        <v>9.0925879776477814E-2</v>
      </c>
      <c r="G95" s="438">
        <f>taxrates!N87</f>
        <v>2.2544361185282469E-2</v>
      </c>
      <c r="H95" s="439">
        <f>taxrates!O87</f>
        <v>1.5818593965377659E-4</v>
      </c>
      <c r="I95" s="181">
        <f>taxrates!P87</f>
        <v>0.26941344141960144</v>
      </c>
      <c r="J95" s="147">
        <f>taxrates!Q87</f>
        <v>9.3284204602241516E-2</v>
      </c>
      <c r="K95" s="147">
        <f>taxrates!R87</f>
        <v>1.1330206878483295E-2</v>
      </c>
      <c r="L95" s="147">
        <f>taxrates!S87</f>
        <v>0.11001620441675186</v>
      </c>
      <c r="M95" s="147">
        <f>taxrates!T87</f>
        <v>4.4812027364969254E-2</v>
      </c>
      <c r="N95" s="147">
        <f>taxrates!U87</f>
        <v>9.9663443397730589E-3</v>
      </c>
      <c r="O95" s="147">
        <f>taxrates!V87</f>
        <v>4.4596590669243596E-6</v>
      </c>
      <c r="P95" s="117">
        <f>taxrates!W87</f>
        <v>0.30907979607582092</v>
      </c>
      <c r="Q95" s="116">
        <f>taxrates!X87</f>
        <v>5.9248045086860657E-2</v>
      </c>
      <c r="R95" s="116">
        <f>taxrates!Y87</f>
        <v>1.2120956555008888E-2</v>
      </c>
      <c r="S95" s="116">
        <f>taxrates!Z87</f>
        <v>0.1026235967874527</v>
      </c>
      <c r="T95" s="116">
        <f>taxrates!AA87</f>
        <v>0.10774186998605728</v>
      </c>
      <c r="U95" s="116">
        <f>taxrates!AB87</f>
        <v>2.7131092734634876E-2</v>
      </c>
      <c r="V95" s="145">
        <f>taxrates!AC87</f>
        <v>2.1424413716886193E-4</v>
      </c>
    </row>
    <row r="96" spans="1:22" ht="15.05">
      <c r="A96" s="152">
        <v>1999</v>
      </c>
      <c r="B96" s="150">
        <f>taxrates!I88</f>
        <v>0.29656094312667847</v>
      </c>
      <c r="C96" s="547">
        <f>taxrates!J88</f>
        <v>6.8188145756721497E-2</v>
      </c>
      <c r="D96" s="547">
        <f>taxrates!K88</f>
        <v>1.2090261094272137E-2</v>
      </c>
      <c r="E96" s="547">
        <f>taxrates!L88</f>
        <v>0.10499713569879532</v>
      </c>
      <c r="F96" s="547">
        <f>taxrates!M88</f>
        <v>8.9960537850856781E-2</v>
      </c>
      <c r="G96" s="547">
        <f>taxrates!N88</f>
        <v>2.1159430034458637E-2</v>
      </c>
      <c r="H96" s="548">
        <f>taxrates!O88</f>
        <v>1.654366496950388E-4</v>
      </c>
      <c r="I96" s="182">
        <f>taxrates!P88</f>
        <v>0.26507759094238281</v>
      </c>
      <c r="J96" s="151">
        <f>taxrates!Q88</f>
        <v>9.2370107769966125E-2</v>
      </c>
      <c r="K96" s="151">
        <f>taxrates!R88</f>
        <v>1.1963848024606705E-2</v>
      </c>
      <c r="L96" s="151">
        <f>taxrates!S88</f>
        <v>0.10846170037984848</v>
      </c>
      <c r="M96" s="151">
        <f>taxrates!T88</f>
        <v>4.2666148394346237E-2</v>
      </c>
      <c r="N96" s="151">
        <f>taxrates!U88</f>
        <v>9.608682943508029E-3</v>
      </c>
      <c r="O96" s="151">
        <f>taxrates!V88</f>
        <v>7.1072659011406358E-6</v>
      </c>
      <c r="P96" s="120">
        <f>taxrates!W88</f>
        <v>0.3080776035785675</v>
      </c>
      <c r="Q96" s="119">
        <f>taxrates!X88</f>
        <v>5.9342335909605026E-2</v>
      </c>
      <c r="R96" s="119">
        <f>taxrates!Y88</f>
        <v>1.2136503122746944E-2</v>
      </c>
      <c r="S96" s="119">
        <f>taxrates!Z88</f>
        <v>0.10372978448867798</v>
      </c>
      <c r="T96" s="119">
        <f>taxrates!AA88</f>
        <v>0.10726092010736465</v>
      </c>
      <c r="U96" s="119">
        <f>taxrates!AB88</f>
        <v>2.5384716689586639E-2</v>
      </c>
      <c r="V96" s="149">
        <f>taxrates!AC88</f>
        <v>2.2335383982863277E-4</v>
      </c>
    </row>
    <row r="97" spans="1:22" ht="15.05">
      <c r="A97" s="148">
        <v>2000</v>
      </c>
      <c r="B97" s="146">
        <f>taxrates!I89</f>
        <v>0.2954985499382019</v>
      </c>
      <c r="C97" s="438">
        <f>taxrates!J89</f>
        <v>6.6419243812561035E-2</v>
      </c>
      <c r="D97" s="438">
        <f>taxrates!K89</f>
        <v>1.2219516560435295E-2</v>
      </c>
      <c r="E97" s="438">
        <f>taxrates!L89</f>
        <v>0.10484413802623749</v>
      </c>
      <c r="F97" s="438">
        <f>taxrates!M89</f>
        <v>9.150320291519165E-2</v>
      </c>
      <c r="G97" s="438">
        <f>taxrates!N89</f>
        <v>2.0368642173707485E-2</v>
      </c>
      <c r="H97" s="439">
        <f>taxrates!O89</f>
        <v>1.4381641813088208E-4</v>
      </c>
      <c r="I97" s="181">
        <f>taxrates!P89</f>
        <v>0.26328900456428528</v>
      </c>
      <c r="J97" s="147">
        <f>taxrates!Q89</f>
        <v>8.9568890631198883E-2</v>
      </c>
      <c r="K97" s="147">
        <f>taxrates!R89</f>
        <v>1.2499747797846794E-2</v>
      </c>
      <c r="L97" s="147">
        <f>taxrates!S89</f>
        <v>0.10805991291999817</v>
      </c>
      <c r="M97" s="147">
        <f>taxrates!T89</f>
        <v>4.3748307973146439E-2</v>
      </c>
      <c r="N97" s="147">
        <f>taxrates!U89</f>
        <v>9.3992468900978565E-3</v>
      </c>
      <c r="O97" s="147">
        <f>taxrates!V89</f>
        <v>1.289802366954973E-5</v>
      </c>
      <c r="P97" s="117">
        <f>taxrates!W89</f>
        <v>0.30725312232971191</v>
      </c>
      <c r="Q97" s="116">
        <f>taxrates!X89</f>
        <v>5.7971000671386719E-2</v>
      </c>
      <c r="R97" s="116">
        <f>taxrates!Y89</f>
        <v>1.2117248028516769E-2</v>
      </c>
      <c r="S97" s="116">
        <f>taxrates!Z89</f>
        <v>0.10367056727409363</v>
      </c>
      <c r="T97" s="116">
        <f>taxrates!AA89</f>
        <v>0.10893090069293976</v>
      </c>
      <c r="U97" s="116">
        <f>taxrates!AB89</f>
        <v>2.437182143330574E-2</v>
      </c>
      <c r="V97" s="145">
        <f>taxrates!AC89</f>
        <v>1.915938628371805E-4</v>
      </c>
    </row>
    <row r="98" spans="1:22" ht="15.05">
      <c r="A98" s="148">
        <v>2001</v>
      </c>
      <c r="B98" s="146">
        <f>taxrates!I90</f>
        <v>0.29134246706962585</v>
      </c>
      <c r="C98" s="438">
        <f>taxrates!J90</f>
        <v>6.4050473272800446E-2</v>
      </c>
      <c r="D98" s="438">
        <f>taxrates!K90</f>
        <v>1.2517021037638187E-2</v>
      </c>
      <c r="E98" s="438">
        <f>taxrates!L90</f>
        <v>0.10410308837890625</v>
      </c>
      <c r="F98" s="438">
        <f>taxrates!M90</f>
        <v>9.4072803854942322E-2</v>
      </c>
      <c r="G98" s="438">
        <f>taxrates!N90</f>
        <v>1.6425506677478552E-2</v>
      </c>
      <c r="H98" s="439">
        <f>taxrates!O90</f>
        <v>1.7358998593408614E-4</v>
      </c>
      <c r="I98" s="181">
        <f>taxrates!P90</f>
        <v>0.25568732619285583</v>
      </c>
      <c r="J98" s="147">
        <f>taxrates!Q90</f>
        <v>8.5755899548530579E-2</v>
      </c>
      <c r="K98" s="147">
        <f>taxrates!R90</f>
        <v>1.3125163502991199E-2</v>
      </c>
      <c r="L98" s="147">
        <f>taxrates!S90</f>
        <v>0.10714001953601837</v>
      </c>
      <c r="M98" s="147">
        <f>taxrates!T90</f>
        <v>4.2540624737739563E-2</v>
      </c>
      <c r="N98" s="147">
        <f>taxrates!U90</f>
        <v>7.1099021006375551E-3</v>
      </c>
      <c r="O98" s="147">
        <f>taxrates!V90</f>
        <v>1.5719706425443292E-5</v>
      </c>
      <c r="P98" s="117">
        <f>taxrates!W90</f>
        <v>0.3044230043888092</v>
      </c>
      <c r="Q98" s="116">
        <f>taxrates!X90</f>
        <v>5.6087560951709747E-2</v>
      </c>
      <c r="R98" s="116">
        <f>taxrates!Y90</f>
        <v>1.2293916195631027E-2</v>
      </c>
      <c r="S98" s="116">
        <f>taxrates!Z90</f>
        <v>0.10298895835876465</v>
      </c>
      <c r="T98" s="116">
        <f>taxrates!AA90</f>
        <v>0.1129780188202858</v>
      </c>
      <c r="U98" s="116">
        <f>taxrates!AB90</f>
        <v>1.9843051675707102E-2</v>
      </c>
      <c r="V98" s="145">
        <f>taxrates!AC90</f>
        <v>2.315066521987319E-4</v>
      </c>
    </row>
    <row r="99" spans="1:22" ht="15.05">
      <c r="A99" s="148">
        <v>2002</v>
      </c>
      <c r="B99" s="146">
        <f>taxrates!I91</f>
        <v>0.27443405985832214</v>
      </c>
      <c r="C99" s="438">
        <f>taxrates!J91</f>
        <v>6.4093343913555145E-2</v>
      </c>
      <c r="D99" s="438">
        <f>taxrates!K91</f>
        <v>1.2800110504031181E-2</v>
      </c>
      <c r="E99" s="438">
        <f>taxrates!L91</f>
        <v>0.10358752310276031</v>
      </c>
      <c r="F99" s="438">
        <f>taxrates!M91</f>
        <v>7.6664172112941742E-2</v>
      </c>
      <c r="G99" s="438">
        <f>taxrates!N91</f>
        <v>1.7140586860477924E-2</v>
      </c>
      <c r="H99" s="439">
        <f>taxrates!O91</f>
        <v>1.4834184548817575E-4</v>
      </c>
      <c r="I99" s="181">
        <f>taxrates!P91</f>
        <v>0.24110788106918335</v>
      </c>
      <c r="J99" s="147">
        <f>taxrates!Q91</f>
        <v>8.6497955024242401E-2</v>
      </c>
      <c r="K99" s="147">
        <f>taxrates!R91</f>
        <v>1.3208344578742981E-2</v>
      </c>
      <c r="L99" s="147">
        <f>taxrates!S91</f>
        <v>0.10522953420877457</v>
      </c>
      <c r="M99" s="147">
        <f>taxrates!T91</f>
        <v>2.9664445668458939E-2</v>
      </c>
      <c r="N99" s="147">
        <f>taxrates!U91</f>
        <v>6.4976650755852461E-3</v>
      </c>
      <c r="O99" s="147">
        <f>taxrates!V91</f>
        <v>9.9444414445315488E-6</v>
      </c>
      <c r="P99" s="117">
        <f>taxrates!W91</f>
        <v>0.2865602970123291</v>
      </c>
      <c r="Q99" s="116">
        <f>taxrates!X91</f>
        <v>5.5941101163625717E-2</v>
      </c>
      <c r="R99" s="116">
        <f>taxrates!Y91</f>
        <v>1.2651568278670311E-2</v>
      </c>
      <c r="S99" s="116">
        <f>taxrates!Z91</f>
        <v>0.1029900461435318</v>
      </c>
      <c r="T99" s="116">
        <f>taxrates!AA91</f>
        <v>9.3765698373317719E-2</v>
      </c>
      <c r="U99" s="116">
        <f>taxrates!AB91</f>
        <v>2.1013169549405575E-2</v>
      </c>
      <c r="V99" s="145">
        <f>taxrates!AC91</f>
        <v>1.9869975221809E-4</v>
      </c>
    </row>
    <row r="100" spans="1:22" ht="15.05">
      <c r="A100" s="148">
        <v>2003</v>
      </c>
      <c r="B100" s="146">
        <f>taxrates!I92</f>
        <v>0.26967182755470276</v>
      </c>
      <c r="C100" s="438">
        <f>taxrates!J92</f>
        <v>6.4669497311115265E-2</v>
      </c>
      <c r="D100" s="438">
        <f>taxrates!K92</f>
        <v>1.2744074687361717E-2</v>
      </c>
      <c r="E100" s="438">
        <f>taxrates!L92</f>
        <v>0.10273443162441254</v>
      </c>
      <c r="F100" s="438">
        <f>taxrates!M92</f>
        <v>6.9504633545875549E-2</v>
      </c>
      <c r="G100" s="438">
        <f>taxrates!N92</f>
        <v>1.9895162433385849E-2</v>
      </c>
      <c r="H100" s="439">
        <f>taxrates!O92</f>
        <v>1.2401255662553012E-4</v>
      </c>
      <c r="I100" s="181">
        <f>taxrates!P92</f>
        <v>0.23933506011962891</v>
      </c>
      <c r="J100" s="147">
        <f>taxrates!Q92</f>
        <v>8.8167332112789154E-2</v>
      </c>
      <c r="K100" s="147">
        <f>taxrates!R92</f>
        <v>1.3044067658483982E-2</v>
      </c>
      <c r="L100" s="147">
        <f>taxrates!S92</f>
        <v>0.10496844351291656</v>
      </c>
      <c r="M100" s="147">
        <f>taxrates!T92</f>
        <v>2.5794005021452904E-2</v>
      </c>
      <c r="N100" s="147">
        <f>taxrates!U92</f>
        <v>7.3504173196852207E-3</v>
      </c>
      <c r="O100" s="147">
        <f>taxrates!V92</f>
        <v>1.0796748938446399E-5</v>
      </c>
      <c r="P100" s="117">
        <f>taxrates!W92</f>
        <v>0.28044760227203369</v>
      </c>
      <c r="Q100" s="116">
        <f>taxrates!X92</f>
        <v>5.6322935968637466E-2</v>
      </c>
      <c r="R100" s="116">
        <f>taxrates!Y92</f>
        <v>1.2637516483664513E-2</v>
      </c>
      <c r="S100" s="116">
        <f>taxrates!Z92</f>
        <v>0.10194090008735657</v>
      </c>
      <c r="T100" s="116">
        <f>taxrates!AA92</f>
        <v>8.5030891001224518E-2</v>
      </c>
      <c r="U100" s="116">
        <f>taxrates!AB92</f>
        <v>2.4351125583052635E-2</v>
      </c>
      <c r="V100" s="145">
        <f>taxrates!AC92</f>
        <v>1.6422744374722242E-4</v>
      </c>
    </row>
    <row r="101" spans="1:22" ht="15.05">
      <c r="A101" s="148">
        <v>2004</v>
      </c>
      <c r="B101" s="146">
        <f>taxrates!I93</f>
        <v>0.27018603682518005</v>
      </c>
      <c r="C101" s="438">
        <f>taxrates!J93</f>
        <v>6.5644770860671997E-2</v>
      </c>
      <c r="D101" s="438">
        <f>taxrates!K93</f>
        <v>1.277767401188612E-2</v>
      </c>
      <c r="E101" s="438">
        <f>taxrates!L93</f>
        <v>0.10415582358837128</v>
      </c>
      <c r="F101" s="438">
        <f>taxrates!M93</f>
        <v>6.4876623451709747E-2</v>
      </c>
      <c r="G101" s="438">
        <f>taxrates!N93</f>
        <v>2.2623143158853054E-2</v>
      </c>
      <c r="H101" s="439">
        <f>taxrates!O93</f>
        <v>1.0799682786455378E-4</v>
      </c>
      <c r="I101" s="181">
        <f>taxrates!P93</f>
        <v>0.2416987419128418</v>
      </c>
      <c r="J101" s="147">
        <f>taxrates!Q93</f>
        <v>8.9776575565338135E-2</v>
      </c>
      <c r="K101" s="147">
        <f>taxrates!R93</f>
        <v>1.297450065612793E-2</v>
      </c>
      <c r="L101" s="147">
        <f>taxrates!S93</f>
        <v>0.10609105974435806</v>
      </c>
      <c r="M101" s="147">
        <f>taxrates!T93</f>
        <v>2.3737400770187378E-2</v>
      </c>
      <c r="N101" s="147">
        <f>taxrates!U93</f>
        <v>9.1108689084649086E-3</v>
      </c>
      <c r="O101" s="147">
        <f>taxrates!V93</f>
        <v>8.3431796156219207E-6</v>
      </c>
      <c r="P101" s="117">
        <f>taxrates!W93</f>
        <v>0.28023281693458557</v>
      </c>
      <c r="Q101" s="116">
        <f>taxrates!X93</f>
        <v>5.7134062051773071E-2</v>
      </c>
      <c r="R101" s="116">
        <f>taxrates!Y93</f>
        <v>1.2708257883787155E-2</v>
      </c>
      <c r="S101" s="116">
        <f>taxrates!Z93</f>
        <v>0.10347331315279007</v>
      </c>
      <c r="T101" s="116">
        <f>taxrates!AA93</f>
        <v>7.9385437071323395E-2</v>
      </c>
      <c r="U101" s="116">
        <f>taxrates!AB93</f>
        <v>2.7388597838580608E-2</v>
      </c>
      <c r="V101" s="145">
        <f>taxrates!AC93</f>
        <v>1.4314227155409753E-4</v>
      </c>
    </row>
    <row r="102" spans="1:22" ht="15.05">
      <c r="A102" s="148">
        <v>2005</v>
      </c>
      <c r="B102" s="146">
        <f>taxrates!I94</f>
        <v>0.27848300337791443</v>
      </c>
      <c r="C102" s="438">
        <f>taxrates!J94</f>
        <v>6.7159160971641541E-2</v>
      </c>
      <c r="D102" s="438">
        <f>taxrates!K94</f>
        <v>1.3098692521452904E-2</v>
      </c>
      <c r="E102" s="438">
        <f>taxrates!L94</f>
        <v>0.10474485903978348</v>
      </c>
      <c r="F102" s="438">
        <f>taxrates!M94</f>
        <v>6.7362070083618164E-2</v>
      </c>
      <c r="G102" s="438">
        <f>taxrates!N94</f>
        <v>2.6034233625978231E-2</v>
      </c>
      <c r="H102" s="439">
        <f>taxrates!O94</f>
        <v>8.4000348579138517E-5</v>
      </c>
      <c r="I102" s="181">
        <f>taxrates!P94</f>
        <v>0.25096744298934937</v>
      </c>
      <c r="J102" s="147">
        <f>taxrates!Q94</f>
        <v>9.2717096209526062E-2</v>
      </c>
      <c r="K102" s="147">
        <f>taxrates!R94</f>
        <v>1.3527430593967438E-2</v>
      </c>
      <c r="L102" s="147">
        <f>taxrates!S94</f>
        <v>0.10934603214263916</v>
      </c>
      <c r="M102" s="147">
        <f>taxrates!T94</f>
        <v>2.5087106972932816E-2</v>
      </c>
      <c r="N102" s="147">
        <f>taxrates!U94</f>
        <v>1.0279109701514244E-2</v>
      </c>
      <c r="O102" s="147">
        <f>taxrates!V94</f>
        <v>1.0675028534024023E-5</v>
      </c>
      <c r="P102" s="117">
        <f>taxrates!W94</f>
        <v>0.28812184929847717</v>
      </c>
      <c r="Q102" s="116">
        <f>taxrates!X94</f>
        <v>5.8206081390380859E-2</v>
      </c>
      <c r="R102" s="116">
        <f>taxrates!Y94</f>
        <v>1.2948502786457539E-2</v>
      </c>
      <c r="S102" s="116">
        <f>taxrates!Z94</f>
        <v>0.10313303768634796</v>
      </c>
      <c r="T102" s="116">
        <f>taxrates!AA94</f>
        <v>8.2171216607093811E-2</v>
      </c>
      <c r="U102" s="116">
        <f>taxrates!AB94</f>
        <v>3.1553336419165134E-2</v>
      </c>
      <c r="V102" s="145">
        <f>taxrates!AC94</f>
        <v>1.0968658898491412E-4</v>
      </c>
    </row>
    <row r="103" spans="1:22" ht="15.05">
      <c r="A103" s="148">
        <v>2006</v>
      </c>
      <c r="B103" s="146">
        <f>taxrates!I95</f>
        <v>0.28369471430778503</v>
      </c>
      <c r="C103" s="438">
        <f>taxrates!J95</f>
        <v>6.6509328782558441E-2</v>
      </c>
      <c r="D103" s="438">
        <f>taxrates!K95</f>
        <v>1.3677517883479595E-2</v>
      </c>
      <c r="E103" s="438">
        <f>taxrates!L95</f>
        <v>0.10499221086502075</v>
      </c>
      <c r="F103" s="438">
        <f>taxrates!M95</f>
        <v>7.1211807429790497E-2</v>
      </c>
      <c r="G103" s="438">
        <f>taxrates!N95</f>
        <v>2.723364345729351E-2</v>
      </c>
      <c r="H103" s="439">
        <f>taxrates!O95</f>
        <v>7.0214860897976905E-5</v>
      </c>
      <c r="I103" s="181">
        <f>taxrates!P95</f>
        <v>0.25516369938850403</v>
      </c>
      <c r="J103" s="147">
        <f>taxrates!Q95</f>
        <v>9.1983631253242493E-2</v>
      </c>
      <c r="K103" s="147">
        <f>taxrates!R95</f>
        <v>1.481284573674202E-2</v>
      </c>
      <c r="L103" s="147">
        <f>taxrates!S95</f>
        <v>0.11014822870492935</v>
      </c>
      <c r="M103" s="147">
        <f>taxrates!T95</f>
        <v>2.7289947494864464E-2</v>
      </c>
      <c r="N103" s="147">
        <f>taxrates!U95</f>
        <v>1.091716974042356E-2</v>
      </c>
      <c r="O103" s="147">
        <f>taxrates!V95</f>
        <v>1.1857589925057255E-5</v>
      </c>
      <c r="P103" s="117">
        <f>taxrates!W95</f>
        <v>0.29365667700767517</v>
      </c>
      <c r="Q103" s="116">
        <f>taxrates!X95</f>
        <v>5.7614661753177643E-2</v>
      </c>
      <c r="R103" s="116">
        <f>taxrates!Y95</f>
        <v>1.3281104154884815E-2</v>
      </c>
      <c r="S103" s="116">
        <f>taxrates!Z95</f>
        <v>0.10319192707538605</v>
      </c>
      <c r="T103" s="116">
        <f>taxrates!AA95</f>
        <v>8.654765784740448E-2</v>
      </c>
      <c r="U103" s="116">
        <f>taxrates!AB95</f>
        <v>3.2930741086602211E-2</v>
      </c>
      <c r="V103" s="145">
        <f>taxrates!AC95</f>
        <v>9.0591020125430077E-5</v>
      </c>
    </row>
    <row r="104" spans="1:22" ht="15.05">
      <c r="A104" s="148">
        <v>2007</v>
      </c>
      <c r="B104" s="146">
        <f>taxrates!I96</f>
        <v>0.2852817177772522</v>
      </c>
      <c r="C104" s="438">
        <f>taxrates!J96</f>
        <v>6.4919121563434601E-2</v>
      </c>
      <c r="D104" s="438">
        <f>taxrates!K96</f>
        <v>1.4082192443311214E-2</v>
      </c>
      <c r="E104" s="438">
        <f>taxrates!L96</f>
        <v>0.10563497990369797</v>
      </c>
      <c r="F104" s="438">
        <f>taxrates!M96</f>
        <v>7.5113438069820404E-2</v>
      </c>
      <c r="G104" s="438">
        <f>taxrates!N96</f>
        <v>2.5486567988991737E-2</v>
      </c>
      <c r="H104" s="439">
        <f>taxrates!O96</f>
        <v>4.5424210838973522E-5</v>
      </c>
      <c r="I104" s="181">
        <f>taxrates!P96</f>
        <v>0.25494185090065002</v>
      </c>
      <c r="J104" s="147">
        <f>taxrates!Q96</f>
        <v>8.943832665681839E-2</v>
      </c>
      <c r="K104" s="147">
        <f>taxrates!R96</f>
        <v>1.6213700175285339E-2</v>
      </c>
      <c r="L104" s="147">
        <f>taxrates!S96</f>
        <v>0.10887790471315384</v>
      </c>
      <c r="M104" s="147">
        <f>taxrates!T96</f>
        <v>2.9282879084348679E-2</v>
      </c>
      <c r="N104" s="147">
        <f>taxrates!U96</f>
        <v>1.1123623698949814E-2</v>
      </c>
      <c r="O104" s="147">
        <f>taxrates!V96</f>
        <v>5.4039601309341379E-6</v>
      </c>
      <c r="P104" s="117">
        <f>taxrates!W96</f>
        <v>0.29601332545280457</v>
      </c>
      <c r="Q104" s="116">
        <f>taxrates!X96</f>
        <v>5.6246370077133179E-2</v>
      </c>
      <c r="R104" s="116">
        <f>taxrates!Y96</f>
        <v>1.3328251428902149E-2</v>
      </c>
      <c r="S104" s="116">
        <f>taxrates!Z96</f>
        <v>0.10448791831731796</v>
      </c>
      <c r="T104" s="116">
        <f>taxrates!AA96</f>
        <v>9.1324277222156525E-2</v>
      </c>
      <c r="U104" s="116">
        <f>taxrates!AB96</f>
        <v>3.0566921457648277E-2</v>
      </c>
      <c r="V104" s="145">
        <f>taxrates!AC96</f>
        <v>5.9579873777693138E-5</v>
      </c>
    </row>
    <row r="105" spans="1:22" ht="15.05">
      <c r="A105" s="148">
        <v>2008</v>
      </c>
      <c r="B105" s="146">
        <f>taxrates!I97</f>
        <v>0.28290364146232605</v>
      </c>
      <c r="C105" s="438">
        <f>taxrates!J97</f>
        <v>6.4487196505069733E-2</v>
      </c>
      <c r="D105" s="438">
        <f>taxrates!K97</f>
        <v>1.4507431536912918E-2</v>
      </c>
      <c r="E105" s="438">
        <f>taxrates!L97</f>
        <v>0.10651881247758865</v>
      </c>
      <c r="F105" s="438">
        <f>taxrates!M97</f>
        <v>7.7648676931858063E-2</v>
      </c>
      <c r="G105" s="438">
        <f>taxrates!N97</f>
        <v>1.9700488075613976E-2</v>
      </c>
      <c r="H105" s="439">
        <f>taxrates!O97</f>
        <v>4.1033792513189837E-5</v>
      </c>
      <c r="I105" s="181">
        <f>taxrates!P97</f>
        <v>0.25127038359642029</v>
      </c>
      <c r="J105" s="147">
        <f>taxrates!Q97</f>
        <v>9.0900927782058716E-2</v>
      </c>
      <c r="K105" s="147">
        <f>taxrates!R97</f>
        <v>1.5648584812879562E-2</v>
      </c>
      <c r="L105" s="147">
        <f>taxrates!S97</f>
        <v>0.1106816902756691</v>
      </c>
      <c r="M105" s="147">
        <f>taxrates!T97</f>
        <v>2.6699338108301163E-2</v>
      </c>
      <c r="N105" s="147">
        <f>taxrates!U97</f>
        <v>7.3392924387007952E-3</v>
      </c>
      <c r="O105" s="147">
        <f>taxrates!V97</f>
        <v>5.4260681281448342E-7</v>
      </c>
      <c r="P105" s="117">
        <f>taxrates!W97</f>
        <v>0.29395264387130737</v>
      </c>
      <c r="Q105" s="116">
        <f>taxrates!X97</f>
        <v>5.5261299014091492E-2</v>
      </c>
      <c r="R105" s="116">
        <f>taxrates!Y97</f>
        <v>1.410884503275156E-2</v>
      </c>
      <c r="S105" s="116">
        <f>taxrates!Z97</f>
        <v>0.10506477952003479</v>
      </c>
      <c r="T105" s="116">
        <f>taxrates!AA97</f>
        <v>9.5444470643997192E-2</v>
      </c>
      <c r="U105" s="116">
        <f>taxrates!AB97</f>
        <v>2.4018056690692902E-2</v>
      </c>
      <c r="V105" s="145">
        <f>taxrates!AC97</f>
        <v>5.5176722526084632E-5</v>
      </c>
    </row>
    <row r="106" spans="1:22" ht="15.05">
      <c r="A106" s="152">
        <v>2009</v>
      </c>
      <c r="B106" s="150">
        <f>taxrates!I98</f>
        <v>0.25855201482772827</v>
      </c>
      <c r="C106" s="549">
        <f>taxrates!J98</f>
        <v>6.0606718063354492E-2</v>
      </c>
      <c r="D106" s="549">
        <f>taxrates!K98</f>
        <v>1.5015853568911552E-2</v>
      </c>
      <c r="E106" s="549">
        <f>taxrates!L98</f>
        <v>0.10449453443288803</v>
      </c>
      <c r="F106" s="549">
        <f>taxrates!M98</f>
        <v>5.9872418642044067E-2</v>
      </c>
      <c r="G106" s="549">
        <f>taxrates!N98</f>
        <v>1.8533874303102493E-2</v>
      </c>
      <c r="H106" s="550">
        <f>taxrates!O98</f>
        <v>2.8604772523976862E-5</v>
      </c>
      <c r="I106" s="182">
        <f>taxrates!P98</f>
        <v>0.23027168214321136</v>
      </c>
      <c r="J106" s="119">
        <f>taxrates!Q98</f>
        <v>8.5118286311626434E-2</v>
      </c>
      <c r="K106" s="119">
        <f>taxrates!R98</f>
        <v>1.5029869042336941E-2</v>
      </c>
      <c r="L106" s="119">
        <f>taxrates!S98</f>
        <v>0.10805705934762955</v>
      </c>
      <c r="M106" s="119">
        <f>taxrates!T98</f>
        <v>1.6314953565597534E-2</v>
      </c>
      <c r="N106" s="119">
        <f>taxrates!U98</f>
        <v>5.7513883803039789E-3</v>
      </c>
      <c r="O106" s="119">
        <f>taxrates!V98</f>
        <v>1.2766403756359068E-7</v>
      </c>
      <c r="P106" s="120">
        <f>taxrates!W98</f>
        <v>0.26809066534042358</v>
      </c>
      <c r="Q106" s="119">
        <f>taxrates!X98</f>
        <v>5.2339222282171249E-2</v>
      </c>
      <c r="R106" s="119">
        <f>taxrates!Y98</f>
        <v>1.5011126175522804E-2</v>
      </c>
      <c r="S106" s="119">
        <f>taxrates!Z98</f>
        <v>0.10329293459653854</v>
      </c>
      <c r="T106" s="119">
        <f>taxrates!AA98</f>
        <v>7.4563898146152496E-2</v>
      </c>
      <c r="U106" s="119">
        <f>taxrates!AB98</f>
        <v>2.2845274768769741E-2</v>
      </c>
      <c r="V106" s="149">
        <f>taxrates!AC98</f>
        <v>3.8209804188227281E-5</v>
      </c>
    </row>
    <row r="107" spans="1:22" ht="15.05">
      <c r="A107" s="148">
        <v>2010</v>
      </c>
      <c r="B107" s="146">
        <f>taxrates!I99</f>
        <v>0.26144096255302429</v>
      </c>
      <c r="C107" s="551">
        <f>taxrates!J99</f>
        <v>6.1627134680747986E-2</v>
      </c>
      <c r="D107" s="551">
        <f>taxrates!K99</f>
        <v>1.461729034781456E-2</v>
      </c>
      <c r="E107" s="551">
        <f>taxrates!L99</f>
        <v>0.10362806916236877</v>
      </c>
      <c r="F107" s="551">
        <f>taxrates!M99</f>
        <v>6.1297856271266937E-2</v>
      </c>
      <c r="G107" s="551">
        <f>taxrates!N99</f>
        <v>2.0254478789865971E-2</v>
      </c>
      <c r="H107" s="552">
        <f>taxrates!O99</f>
        <v>1.6138357750605792E-5</v>
      </c>
      <c r="I107" s="181">
        <f>taxrates!P99</f>
        <v>0.23339150846004486</v>
      </c>
      <c r="J107" s="116">
        <f>taxrates!Q99</f>
        <v>8.8724002242088318E-2</v>
      </c>
      <c r="K107" s="116">
        <f>taxrates!R99</f>
        <v>1.4003891497850418E-2</v>
      </c>
      <c r="L107" s="116">
        <f>taxrates!S99</f>
        <v>0.10794510692358017</v>
      </c>
      <c r="M107" s="116">
        <f>taxrates!T99</f>
        <v>1.6928303986787796E-2</v>
      </c>
      <c r="N107" s="116">
        <f>taxrates!U99</f>
        <v>5.7899800594896078E-3</v>
      </c>
      <c r="O107" s="116">
        <f>taxrates!V99</f>
        <v>2.2188338277828734E-7</v>
      </c>
      <c r="P107" s="117">
        <f>taxrates!W99</f>
        <v>0.27077138423919678</v>
      </c>
      <c r="Q107" s="116">
        <f>taxrates!X99</f>
        <v>5.2613586187362671E-2</v>
      </c>
      <c r="R107" s="116">
        <f>taxrates!Y99</f>
        <v>1.4821332879364491E-2</v>
      </c>
      <c r="S107" s="116">
        <f>taxrates!Z99</f>
        <v>0.10219203680753708</v>
      </c>
      <c r="T107" s="116">
        <f>taxrates!AA99</f>
        <v>7.6057016849517822E-2</v>
      </c>
      <c r="U107" s="116">
        <f>taxrates!AB99</f>
        <v>2.5065973401069641E-2</v>
      </c>
      <c r="V107" s="145">
        <f>taxrates!AC99</f>
        <v>2.1432841094792821E-5</v>
      </c>
    </row>
    <row r="108" spans="1:22" ht="15.05">
      <c r="A108" s="148">
        <v>2011</v>
      </c>
      <c r="B108" s="146">
        <f>taxrates!I100</f>
        <v>0.26103994250297546</v>
      </c>
      <c r="C108" s="551">
        <f>taxrates!J100</f>
        <v>6.2648802995681763E-2</v>
      </c>
      <c r="D108" s="551">
        <f>taxrates!K100</f>
        <v>1.3798922300338745E-2</v>
      </c>
      <c r="E108" s="551">
        <f>taxrates!L100</f>
        <v>9.1778971254825592E-2</v>
      </c>
      <c r="F108" s="551">
        <f>taxrates!M100</f>
        <v>7.2568520903587341E-2</v>
      </c>
      <c r="G108" s="551">
        <f>taxrates!N100</f>
        <v>2.0236216485500336E-2</v>
      </c>
      <c r="H108" s="552">
        <f>taxrates!O100</f>
        <v>8.5164210759103298E-6</v>
      </c>
      <c r="I108" s="181">
        <f>taxrates!P100</f>
        <v>0.23036207258701324</v>
      </c>
      <c r="J108" s="116">
        <f>taxrates!Q100</f>
        <v>9.083191305398941E-2</v>
      </c>
      <c r="K108" s="116">
        <f>taxrates!R100</f>
        <v>1.2930929660797119E-2</v>
      </c>
      <c r="L108" s="116">
        <f>taxrates!S100</f>
        <v>9.6370398998260498E-2</v>
      </c>
      <c r="M108" s="116">
        <f>taxrates!T100</f>
        <v>2.4137262254953384E-2</v>
      </c>
      <c r="N108" s="116">
        <f>taxrates!U100</f>
        <v>6.0914718778803945E-3</v>
      </c>
      <c r="O108" s="116">
        <f>taxrates!V100</f>
        <v>1.0550152040877947E-7</v>
      </c>
      <c r="P108" s="117">
        <f>taxrates!W100</f>
        <v>0.27097365260124207</v>
      </c>
      <c r="Q108" s="116">
        <f>taxrates!X100</f>
        <v>5.3522925823926926E-2</v>
      </c>
      <c r="R108" s="116">
        <f>taxrates!Y100</f>
        <v>1.4079983346164227E-2</v>
      </c>
      <c r="S108" s="116">
        <f>taxrates!Z100</f>
        <v>9.029223769903183E-2</v>
      </c>
      <c r="T108" s="116">
        <f>taxrates!AA100</f>
        <v>8.8250882923603058E-2</v>
      </c>
      <c r="U108" s="116">
        <f>taxrates!AB100</f>
        <v>2.4816379882395267E-2</v>
      </c>
      <c r="V108" s="145">
        <f>taxrates!AC100</f>
        <v>1.123993206419982E-5</v>
      </c>
    </row>
    <row r="109" spans="1:22" ht="15.05">
      <c r="A109" s="148">
        <v>2012</v>
      </c>
      <c r="B109" s="146">
        <f>taxrates!I101</f>
        <v>0.25788953900337219</v>
      </c>
      <c r="C109" s="551">
        <f>taxrates!J101</f>
        <v>6.2786556780338287E-2</v>
      </c>
      <c r="D109" s="551">
        <f>taxrates!K101</f>
        <v>1.3379408977925777E-2</v>
      </c>
      <c r="E109" s="551">
        <f>taxrates!L101</f>
        <v>9.1689355671405792E-2</v>
      </c>
      <c r="F109" s="551">
        <f>taxrates!M101</f>
        <v>6.8989679217338562E-2</v>
      </c>
      <c r="G109" s="551">
        <f>taxrates!N101</f>
        <v>2.1038317121565342E-2</v>
      </c>
      <c r="H109" s="552">
        <f>taxrates!O101</f>
        <v>6.2228705246525351E-6</v>
      </c>
      <c r="I109" s="181">
        <f>taxrates!P101</f>
        <v>0.22722946107387543</v>
      </c>
      <c r="J109" s="116">
        <f>taxrates!Q101</f>
        <v>9.0303651988506317E-2</v>
      </c>
      <c r="K109" s="116">
        <f>taxrates!R101</f>
        <v>1.2132038362324238E-2</v>
      </c>
      <c r="L109" s="116">
        <f>taxrates!S101</f>
        <v>9.5947161316871643E-2</v>
      </c>
      <c r="M109" s="116">
        <f>taxrates!T101</f>
        <v>2.2093253210186958E-2</v>
      </c>
      <c r="N109" s="116">
        <f>taxrates!U101</f>
        <v>6.7532921675592661E-3</v>
      </c>
      <c r="O109" s="116">
        <f>taxrates!V101</f>
        <v>7.4275398276313354E-8</v>
      </c>
      <c r="P109" s="117">
        <f>taxrates!W101</f>
        <v>0.2677386999130249</v>
      </c>
      <c r="Q109" s="116">
        <f>taxrates!X101</f>
        <v>5.3947035223245621E-2</v>
      </c>
      <c r="R109" s="116">
        <f>taxrates!Y101</f>
        <v>1.3780110515654087E-2</v>
      </c>
      <c r="S109" s="116">
        <f>taxrates!Z101</f>
        <v>9.032159298658371E-2</v>
      </c>
      <c r="T109" s="116">
        <f>taxrates!AA101</f>
        <v>8.4054566919803619E-2</v>
      </c>
      <c r="U109" s="116">
        <f>taxrates!AB101</f>
        <v>2.5627202354371548E-2</v>
      </c>
      <c r="V109" s="145">
        <f>taxrates!AC101</f>
        <v>8.198029718187172E-6</v>
      </c>
    </row>
    <row r="110" spans="1:22" ht="15.05">
      <c r="A110" s="148">
        <v>2013</v>
      </c>
      <c r="B110" s="146">
        <f>taxrates!I102</f>
        <v>0.27541959285736084</v>
      </c>
      <c r="C110" s="551">
        <f>taxrates!J102</f>
        <v>6.3958823680877686E-2</v>
      </c>
      <c r="D110" s="551">
        <f>taxrates!K102</f>
        <v>1.3034929521381855E-2</v>
      </c>
      <c r="E110" s="551">
        <f>taxrates!L102</f>
        <v>0.10231953859329224</v>
      </c>
      <c r="F110" s="551">
        <f>taxrates!M102</f>
        <v>7.3590531945228577E-2</v>
      </c>
      <c r="G110" s="551">
        <f>taxrates!N102</f>
        <v>2.2511991672217846E-2</v>
      </c>
      <c r="H110" s="552">
        <f>taxrates!O102</f>
        <v>3.7842353322048439E-6</v>
      </c>
      <c r="I110" s="181">
        <f>taxrates!P102</f>
        <v>0.23824112117290497</v>
      </c>
      <c r="J110" s="116">
        <f>taxrates!Q102</f>
        <v>9.046519547700882E-2</v>
      </c>
      <c r="K110" s="116">
        <f>taxrates!R102</f>
        <v>1.1192170903086662E-2</v>
      </c>
      <c r="L110" s="116">
        <f>taxrates!S102</f>
        <v>0.10620218515396118</v>
      </c>
      <c r="M110" s="116">
        <f>taxrates!T102</f>
        <v>2.3224564269185066E-2</v>
      </c>
      <c r="N110" s="116">
        <f>taxrates!U102</f>
        <v>7.1569310966879129E-3</v>
      </c>
      <c r="O110" s="116">
        <f>taxrates!V102</f>
        <v>7.7126514952396974E-8</v>
      </c>
      <c r="P110" s="117">
        <f>taxrates!W102</f>
        <v>0.28764858841896057</v>
      </c>
      <c r="Q110" s="116">
        <f>taxrates!X102</f>
        <v>5.5240176618099213E-2</v>
      </c>
      <c r="R110" s="116">
        <f>taxrates!Y102</f>
        <v>1.3641062192618847E-2</v>
      </c>
      <c r="S110" s="116">
        <f>taxrates!Z102</f>
        <v>0.10104243457317352</v>
      </c>
      <c r="T110" s="116">
        <f>taxrates!AA102</f>
        <v>9.015723317861557E-2</v>
      </c>
      <c r="U110" s="116">
        <f>taxrates!AB102</f>
        <v>2.756267786026001E-2</v>
      </c>
      <c r="V110" s="145">
        <f>taxrates!AC102</f>
        <v>5.0036014727083966E-6</v>
      </c>
    </row>
    <row r="111" spans="1:22" ht="15.05">
      <c r="A111" s="148">
        <v>2014</v>
      </c>
      <c r="B111" s="146">
        <f>taxrates!I103</f>
        <v>0.27801790833473206</v>
      </c>
      <c r="C111" s="116">
        <f>taxrates!J103</f>
        <v>6.4555808901786804E-2</v>
      </c>
      <c r="D111" s="116">
        <f>taxrates!K103</f>
        <v>1.2950464151799679E-2</v>
      </c>
      <c r="E111" s="116">
        <f>taxrates!L103</f>
        <v>0.10289125889539719</v>
      </c>
      <c r="F111" s="116">
        <f>taxrates!M103</f>
        <v>7.4475415050983429E-2</v>
      </c>
      <c r="G111" s="116">
        <f>taxrates!N103</f>
        <v>2.3144922219216824E-2</v>
      </c>
      <c r="H111" s="145">
        <f>taxrates!O103</f>
        <v>4.3452654807651925E-8</v>
      </c>
      <c r="I111" s="181">
        <f>taxrates!P103</f>
        <v>0.24254210293292999</v>
      </c>
      <c r="J111" s="116">
        <f>taxrates!Q103</f>
        <v>9.2172451317310333E-2</v>
      </c>
      <c r="K111" s="116">
        <f>taxrates!R103</f>
        <v>1.1163177900016308E-2</v>
      </c>
      <c r="L111" s="116">
        <f>taxrates!S103</f>
        <v>0.10806967318058014</v>
      </c>
      <c r="M111" s="116">
        <f>taxrates!T103</f>
        <v>2.3664634674787521E-2</v>
      </c>
      <c r="N111" s="116">
        <f>taxrates!U103</f>
        <v>7.4719921685755253E-3</v>
      </c>
      <c r="O111" s="116">
        <f>taxrates!V103</f>
        <v>1.724603038155692E-7</v>
      </c>
      <c r="P111" s="117">
        <f>taxrates!W103</f>
        <v>0.28960129618644714</v>
      </c>
      <c r="Q111" s="116">
        <f>taxrates!X103</f>
        <v>5.5538568645715714E-2</v>
      </c>
      <c r="R111" s="116">
        <f>taxrates!Y103</f>
        <v>1.3534039258956909E-2</v>
      </c>
      <c r="S111" s="116">
        <f>taxrates!Z103</f>
        <v>0.10120042413473129</v>
      </c>
      <c r="T111" s="116">
        <f>taxrates!AA103</f>
        <v>9.1065891087055206E-2</v>
      </c>
      <c r="U111" s="116">
        <f>taxrates!AB103</f>
        <v>2.826236654073E-2</v>
      </c>
      <c r="V111" s="145">
        <f>taxrates!AC103</f>
        <v>1.3297390966116041E-9</v>
      </c>
    </row>
    <row r="112" spans="1:22" ht="15.05">
      <c r="A112" s="148">
        <v>2015</v>
      </c>
      <c r="B112" s="146">
        <f>taxrates!I104</f>
        <v>0.27895727753639221</v>
      </c>
      <c r="C112" s="551">
        <f>taxrates!J104</f>
        <v>6.4081728458404541E-2</v>
      </c>
      <c r="D112" s="551">
        <f>taxrates!K104</f>
        <v>1.2676221318542957E-2</v>
      </c>
      <c r="E112" s="551">
        <f>taxrates!L104</f>
        <v>0.10337084531784058</v>
      </c>
      <c r="F112" s="551">
        <f>taxrates!M104</f>
        <v>7.6783999800682068E-2</v>
      </c>
      <c r="G112" s="551">
        <f>taxrates!N104</f>
        <v>2.2044455166906118E-2</v>
      </c>
      <c r="H112" s="552">
        <f>taxrates!O104</f>
        <v>1.7500063620445871E-8</v>
      </c>
      <c r="I112" s="181">
        <f>taxrates!P104</f>
        <v>0.24308709800243378</v>
      </c>
      <c r="J112" s="116">
        <f>taxrates!Q104</f>
        <v>9.1435827314853668E-2</v>
      </c>
      <c r="K112" s="116">
        <f>taxrates!R104</f>
        <v>1.0978938080370426E-2</v>
      </c>
      <c r="L112" s="116">
        <f>taxrates!S104</f>
        <v>0.10888738185167313</v>
      </c>
      <c r="M112" s="116">
        <f>taxrates!T104</f>
        <v>2.4526361376047134E-2</v>
      </c>
      <c r="N112" s="116">
        <f>taxrates!U104</f>
        <v>7.2585247689858079E-3</v>
      </c>
      <c r="O112" s="116">
        <f>taxrates!V104</f>
        <v>6.2104007270136208E-8</v>
      </c>
      <c r="P112" s="117">
        <f>taxrates!W104</f>
        <v>0.29068967700004578</v>
      </c>
      <c r="Q112" s="116">
        <f>taxrates!X104</f>
        <v>5.5134762078523636E-2</v>
      </c>
      <c r="R112" s="116">
        <f>taxrates!Y104</f>
        <v>1.323136780411005E-2</v>
      </c>
      <c r="S112" s="116">
        <f>taxrates!Z104</f>
        <v>0.10156650096178055</v>
      </c>
      <c r="T112" s="116">
        <f>taxrates!AA104</f>
        <v>9.387640655040741E-2</v>
      </c>
      <c r="U112" s="116">
        <f>taxrates!AB104</f>
        <v>2.6880629360675812E-2</v>
      </c>
      <c r="V112" s="145">
        <f>taxrates!AC104</f>
        <v>2.9110249766262086E-9</v>
      </c>
    </row>
    <row r="113" spans="1:22" ht="15.05">
      <c r="A113" s="148">
        <v>2016</v>
      </c>
      <c r="B113" s="146">
        <f>taxrates!I105</f>
        <v>0.27918460965156555</v>
      </c>
      <c r="C113" s="116">
        <f>taxrates!J105</f>
        <v>6.3988350331783295E-2</v>
      </c>
      <c r="D113" s="116">
        <f>taxrates!K105</f>
        <v>1.2705984525382519E-2</v>
      </c>
      <c r="E113" s="116">
        <f>taxrates!L105</f>
        <v>0.10337487608194351</v>
      </c>
      <c r="F113" s="116">
        <f>taxrates!M105</f>
        <v>7.715202122926712E-2</v>
      </c>
      <c r="G113" s="116">
        <f>taxrates!N105</f>
        <v>2.1963338367640972E-2</v>
      </c>
      <c r="H113" s="145">
        <f>taxrates!O105</f>
        <v>4.5964743122794971E-8</v>
      </c>
      <c r="I113" s="181">
        <f>taxrates!P105</f>
        <v>0.24549373984336853</v>
      </c>
      <c r="J113" s="116">
        <f>taxrates!Q105</f>
        <v>9.1608546674251556E-2</v>
      </c>
      <c r="K113" s="116">
        <f>taxrates!R105</f>
        <v>1.1065303348004818E-2</v>
      </c>
      <c r="L113" s="116">
        <f>taxrates!S105</f>
        <v>0.11055703461170197</v>
      </c>
      <c r="M113" s="116">
        <f>taxrates!T105</f>
        <v>2.5224892422556877E-2</v>
      </c>
      <c r="N113" s="116">
        <f>taxrates!U105</f>
        <v>7.0377839729189873E-3</v>
      </c>
      <c r="O113" s="116">
        <f>taxrates!V105</f>
        <v>1.8226067766136111E-7</v>
      </c>
      <c r="P113" s="117">
        <f>taxrates!W105</f>
        <v>0.29002663493156433</v>
      </c>
      <c r="Q113" s="116">
        <f>taxrates!X105</f>
        <v>5.5099930614233017E-2</v>
      </c>
      <c r="R113" s="116">
        <f>taxrates!Y105</f>
        <v>1.3233968988060951E-2</v>
      </c>
      <c r="S113" s="116">
        <f>taxrates!Z105</f>
        <v>0.10106359422206879</v>
      </c>
      <c r="T113" s="116">
        <f>taxrates!AA105</f>
        <v>9.3862615525722504E-2</v>
      </c>
      <c r="U113" s="116">
        <f>taxrates!AB105</f>
        <v>2.6766509748995304E-2</v>
      </c>
      <c r="V113" s="145">
        <f>taxrates!AC105</f>
        <v>2.1035373443112348E-9</v>
      </c>
    </row>
    <row r="114" spans="1:22" ht="15.05">
      <c r="A114" s="148">
        <v>2017</v>
      </c>
      <c r="B114" s="146">
        <f>taxrates!I106</f>
        <v>0</v>
      </c>
      <c r="C114" s="116">
        <f>taxrates!J106</f>
        <v>0</v>
      </c>
      <c r="D114" s="116">
        <f>taxrates!K106</f>
        <v>0</v>
      </c>
      <c r="E114" s="116">
        <f>taxrates!L106</f>
        <v>0</v>
      </c>
      <c r="F114" s="116">
        <f>taxrates!M106</f>
        <v>0</v>
      </c>
      <c r="G114" s="116">
        <f>taxrates!N106</f>
        <v>0</v>
      </c>
      <c r="H114" s="145">
        <f>taxrates!O106</f>
        <v>0</v>
      </c>
      <c r="I114" s="181">
        <f>taxrates!P106</f>
        <v>0</v>
      </c>
      <c r="J114" s="116">
        <f>taxrates!Q106</f>
        <v>0</v>
      </c>
      <c r="K114" s="116">
        <f>taxrates!R106</f>
        <v>0</v>
      </c>
      <c r="L114" s="116">
        <f>taxrates!S106</f>
        <v>0</v>
      </c>
      <c r="M114" s="116">
        <f>taxrates!T106</f>
        <v>0</v>
      </c>
      <c r="N114" s="116">
        <f>taxrates!U106</f>
        <v>0</v>
      </c>
      <c r="O114" s="116">
        <f>taxrates!V106</f>
        <v>0</v>
      </c>
      <c r="P114" s="117">
        <f>taxrates!W106</f>
        <v>0</v>
      </c>
      <c r="Q114" s="116">
        <f>taxrates!X106</f>
        <v>0</v>
      </c>
      <c r="R114" s="116">
        <f>taxrates!Y106</f>
        <v>0</v>
      </c>
      <c r="S114" s="116">
        <f>taxrates!Z106</f>
        <v>0</v>
      </c>
      <c r="T114" s="116">
        <f>taxrates!AA106</f>
        <v>0</v>
      </c>
      <c r="U114" s="116">
        <f>taxrates!AB106</f>
        <v>0</v>
      </c>
      <c r="V114" s="145">
        <f>taxrates!AC106</f>
        <v>0</v>
      </c>
    </row>
    <row r="115" spans="1:22" ht="15.05">
      <c r="A115" s="148">
        <v>2018</v>
      </c>
      <c r="B115" s="146">
        <f>taxrates!I107</f>
        <v>0</v>
      </c>
      <c r="C115" s="551">
        <f>taxrates!J107</f>
        <v>0</v>
      </c>
      <c r="D115" s="551">
        <f>taxrates!K107</f>
        <v>0</v>
      </c>
      <c r="E115" s="551">
        <f>taxrates!L107</f>
        <v>0</v>
      </c>
      <c r="F115" s="551">
        <f>taxrates!M107</f>
        <v>0</v>
      </c>
      <c r="G115" s="551">
        <f>taxrates!N107</f>
        <v>0</v>
      </c>
      <c r="H115" s="552">
        <f>taxrates!O107</f>
        <v>0</v>
      </c>
      <c r="I115" s="181">
        <f>taxrates!P107</f>
        <v>0</v>
      </c>
      <c r="J115" s="116">
        <f>taxrates!Q107</f>
        <v>0</v>
      </c>
      <c r="K115" s="116">
        <f>taxrates!R107</f>
        <v>0</v>
      </c>
      <c r="L115" s="116">
        <f>taxrates!S107</f>
        <v>0</v>
      </c>
      <c r="M115" s="116">
        <f>taxrates!T107</f>
        <v>0</v>
      </c>
      <c r="N115" s="116">
        <f>taxrates!U107</f>
        <v>0</v>
      </c>
      <c r="O115" s="116">
        <f>taxrates!V107</f>
        <v>0</v>
      </c>
      <c r="P115" s="117">
        <f>taxrates!W107</f>
        <v>0</v>
      </c>
      <c r="Q115" s="116">
        <f>taxrates!X107</f>
        <v>0</v>
      </c>
      <c r="R115" s="116">
        <f>taxrates!Y107</f>
        <v>0</v>
      </c>
      <c r="S115" s="116">
        <f>taxrates!Z107</f>
        <v>0</v>
      </c>
      <c r="T115" s="116">
        <f>taxrates!AA107</f>
        <v>0</v>
      </c>
      <c r="U115" s="116">
        <f>taxrates!AB107</f>
        <v>0</v>
      </c>
      <c r="V115" s="145">
        <f>taxrates!AC107</f>
        <v>0</v>
      </c>
    </row>
    <row r="116" spans="1:22" ht="15.05">
      <c r="A116" s="148">
        <v>2019</v>
      </c>
      <c r="B116" s="146">
        <f>taxrates!I108</f>
        <v>0</v>
      </c>
      <c r="C116" s="116">
        <f>taxrates!J108</f>
        <v>0</v>
      </c>
      <c r="D116" s="116">
        <f>taxrates!K108</f>
        <v>0</v>
      </c>
      <c r="E116" s="116">
        <f>taxrates!L108</f>
        <v>0</v>
      </c>
      <c r="F116" s="116">
        <f>taxrates!M108</f>
        <v>0</v>
      </c>
      <c r="G116" s="116">
        <f>taxrates!N108</f>
        <v>0</v>
      </c>
      <c r="H116" s="145">
        <f>taxrates!O108</f>
        <v>0</v>
      </c>
      <c r="I116" s="181">
        <f>taxrates!P108</f>
        <v>0</v>
      </c>
      <c r="J116" s="116">
        <f>taxrates!Q108</f>
        <v>0</v>
      </c>
      <c r="K116" s="116">
        <f>taxrates!R108</f>
        <v>0</v>
      </c>
      <c r="L116" s="116">
        <f>taxrates!S108</f>
        <v>0</v>
      </c>
      <c r="M116" s="116">
        <f>taxrates!T108</f>
        <v>0</v>
      </c>
      <c r="N116" s="116">
        <f>taxrates!U108</f>
        <v>0</v>
      </c>
      <c r="O116" s="116">
        <f>taxrates!V108</f>
        <v>0</v>
      </c>
      <c r="P116" s="117">
        <f>taxrates!W108</f>
        <v>0</v>
      </c>
      <c r="Q116" s="116">
        <f>taxrates!X108</f>
        <v>0</v>
      </c>
      <c r="R116" s="116">
        <f>taxrates!Y108</f>
        <v>0</v>
      </c>
      <c r="S116" s="116">
        <f>taxrates!Z108</f>
        <v>0</v>
      </c>
      <c r="T116" s="116">
        <f>taxrates!AA108</f>
        <v>0</v>
      </c>
      <c r="U116" s="116">
        <f>taxrates!AB108</f>
        <v>0</v>
      </c>
      <c r="V116" s="145">
        <f>taxrates!AC108</f>
        <v>0</v>
      </c>
    </row>
    <row r="117" spans="1:22" ht="15.05">
      <c r="A117" s="148">
        <v>2020</v>
      </c>
      <c r="B117" s="146">
        <f>taxrates!I109</f>
        <v>0</v>
      </c>
      <c r="C117" s="116">
        <f>taxrates!J109</f>
        <v>0</v>
      </c>
      <c r="D117" s="116">
        <f>taxrates!K109</f>
        <v>0</v>
      </c>
      <c r="E117" s="116">
        <f>taxrates!L109</f>
        <v>0</v>
      </c>
      <c r="F117" s="116">
        <f>taxrates!M109</f>
        <v>0</v>
      </c>
      <c r="G117" s="116">
        <f>taxrates!N109</f>
        <v>0</v>
      </c>
      <c r="H117" s="145">
        <f>taxrates!O109</f>
        <v>0</v>
      </c>
      <c r="I117" s="181">
        <f>taxrates!P109</f>
        <v>0</v>
      </c>
      <c r="J117" s="116">
        <f>taxrates!Q109</f>
        <v>0</v>
      </c>
      <c r="K117" s="116">
        <f>taxrates!R109</f>
        <v>0</v>
      </c>
      <c r="L117" s="116">
        <f>taxrates!S109</f>
        <v>0</v>
      </c>
      <c r="M117" s="116">
        <f>taxrates!T109</f>
        <v>0</v>
      </c>
      <c r="N117" s="116">
        <f>taxrates!U109</f>
        <v>0</v>
      </c>
      <c r="O117" s="116">
        <f>taxrates!V109</f>
        <v>0</v>
      </c>
      <c r="P117" s="117">
        <f>taxrates!W109</f>
        <v>0</v>
      </c>
      <c r="Q117" s="116">
        <f>taxrates!X109</f>
        <v>0</v>
      </c>
      <c r="R117" s="116">
        <f>taxrates!Y109</f>
        <v>0</v>
      </c>
      <c r="S117" s="116">
        <f>taxrates!Z109</f>
        <v>0</v>
      </c>
      <c r="T117" s="116">
        <f>taxrates!AA109</f>
        <v>0</v>
      </c>
      <c r="U117" s="116">
        <f>taxrates!AB109</f>
        <v>0</v>
      </c>
      <c r="V117" s="145">
        <f>taxrates!AC109</f>
        <v>0</v>
      </c>
    </row>
    <row r="118" spans="1:22" thickBot="1">
      <c r="A118" s="503"/>
      <c r="B118" s="501"/>
      <c r="C118" s="114"/>
      <c r="D118" s="114"/>
      <c r="E118" s="114"/>
      <c r="F118" s="114"/>
      <c r="G118" s="114"/>
      <c r="H118" s="24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V119"/>
  <sheetViews>
    <sheetView workbookViewId="0">
      <pane xSplit="1" ySplit="9" topLeftCell="B103" activePane="bottomRight" state="frozen"/>
      <selection activeCell="A5" sqref="A5"/>
      <selection pane="topRight" activeCell="A5" sqref="A5"/>
      <selection pane="bottomLeft" activeCell="A5" sqref="A5"/>
      <selection pane="bottomRight" activeCell="D82" activeCellId="1" sqref="G82 D82"/>
    </sheetView>
  </sheetViews>
  <sheetFormatPr baseColWidth="10" defaultColWidth="10.83203125" defaultRowHeight="15.55"/>
  <cols>
    <col min="1" max="1" width="10.83203125" style="142"/>
    <col min="2" max="2" width="10.83203125" style="113"/>
    <col min="3" max="8" width="10.83203125" style="142" customWidth="1"/>
    <col min="9" max="15" width="10.83203125" style="113"/>
    <col min="16" max="22" width="11.5" style="1" customWidth="1"/>
    <col min="23" max="16384" width="10.83203125" style="113"/>
  </cols>
  <sheetData>
    <row r="1" spans="1:22">
      <c r="A1" s="180" t="s">
        <v>37</v>
      </c>
      <c r="C1" s="208"/>
    </row>
    <row r="2" spans="1:22">
      <c r="C2" s="208"/>
    </row>
    <row r="3" spans="1:22" ht="16.100000000000001" thickBot="1"/>
    <row r="4" spans="1:22" s="141" customFormat="1" ht="25" customHeight="1" thickTop="1">
      <c r="A4" s="1420" t="s">
        <v>1079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22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12"/>
      <c r="Q5" s="112"/>
      <c r="R5" s="112"/>
      <c r="S5" s="112"/>
      <c r="T5" s="112"/>
      <c r="U5" s="112"/>
      <c r="V5" s="502"/>
    </row>
    <row r="6" spans="1:22" ht="15.05">
      <c r="A6" s="140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976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50" t="s">
        <v>25</v>
      </c>
      <c r="N6" s="48" t="s">
        <v>24</v>
      </c>
      <c r="O6" s="48" t="s">
        <v>23</v>
      </c>
      <c r="P6" s="977" t="s">
        <v>22</v>
      </c>
      <c r="Q6" s="977" t="s">
        <v>21</v>
      </c>
      <c r="R6" s="978" t="s">
        <v>54</v>
      </c>
      <c r="S6" s="978" t="s">
        <v>53</v>
      </c>
      <c r="T6" s="978" t="s">
        <v>52</v>
      </c>
      <c r="U6" s="979" t="s">
        <v>51</v>
      </c>
      <c r="V6" s="980" t="s">
        <v>50</v>
      </c>
    </row>
    <row r="7" spans="1:22" ht="35" customHeight="1">
      <c r="A7" s="140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2" s="136" customFormat="1" ht="21" customHeight="1">
      <c r="A8" s="176"/>
      <c r="B8" s="1470" t="s">
        <v>1072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</row>
    <row r="9" spans="1:22" ht="47.15" thickBot="1">
      <c r="A9" s="140"/>
      <c r="B9" s="435" t="s">
        <v>14</v>
      </c>
      <c r="C9" s="624" t="s">
        <v>1077</v>
      </c>
      <c r="D9" s="434" t="s">
        <v>1073</v>
      </c>
      <c r="E9" s="624" t="s">
        <v>1078</v>
      </c>
      <c r="F9" s="434" t="s">
        <v>1074</v>
      </c>
      <c r="G9" s="975" t="s">
        <v>1075</v>
      </c>
      <c r="H9" s="434" t="s">
        <v>1076</v>
      </c>
      <c r="I9" s="435" t="s">
        <v>13</v>
      </c>
      <c r="J9" s="624" t="s">
        <v>1077</v>
      </c>
      <c r="K9" s="434" t="s">
        <v>1073</v>
      </c>
      <c r="L9" s="624" t="s">
        <v>1078</v>
      </c>
      <c r="M9" s="434" t="s">
        <v>1074</v>
      </c>
      <c r="N9" s="975" t="s">
        <v>1075</v>
      </c>
      <c r="O9" s="434" t="s">
        <v>1076</v>
      </c>
      <c r="P9" s="500" t="s">
        <v>12</v>
      </c>
      <c r="Q9" s="624" t="s">
        <v>1077</v>
      </c>
      <c r="R9" s="434" t="s">
        <v>1073</v>
      </c>
      <c r="S9" s="624" t="s">
        <v>1078</v>
      </c>
      <c r="T9" s="434" t="s">
        <v>1074</v>
      </c>
      <c r="U9" s="975" t="s">
        <v>1075</v>
      </c>
      <c r="V9" s="173" t="s">
        <v>1076</v>
      </c>
    </row>
    <row r="10" spans="1:22" ht="15.05">
      <c r="A10" s="166">
        <v>1913</v>
      </c>
      <c r="B10" s="437">
        <f>taxrates!AD2</f>
        <v>9.47666362958898E-2</v>
      </c>
      <c r="C10" s="537">
        <f>taxrates!AE2</f>
        <v>1.3588966347654075E-2</v>
      </c>
      <c r="D10" s="537">
        <f>taxrates!AF2</f>
        <v>2.3565055651056686E-2</v>
      </c>
      <c r="E10" s="537">
        <f>taxrates!AG2</f>
        <v>0</v>
      </c>
      <c r="F10" s="537">
        <f>taxrates!AH2</f>
        <v>1.3923539984762742E-2</v>
      </c>
      <c r="G10" s="537">
        <f>taxrates!AI2</f>
        <v>4.3689074312416296E-2</v>
      </c>
      <c r="H10" s="538">
        <f>taxrates!AJ2</f>
        <v>0</v>
      </c>
      <c r="I10" s="185">
        <f>taxrates!AK2</f>
        <v>0.10998625981326005</v>
      </c>
      <c r="J10" s="125">
        <f>taxrates!AL2</f>
        <v>1.1860897839548598E-2</v>
      </c>
      <c r="K10" s="125">
        <f>taxrates!AM2</f>
        <v>2.3399872912635355E-2</v>
      </c>
      <c r="L10" s="125">
        <f>taxrates!AN2</f>
        <v>0</v>
      </c>
      <c r="M10" s="125">
        <f>taxrates!AO2</f>
        <v>1.8633675701836452E-2</v>
      </c>
      <c r="N10" s="125">
        <f>taxrates!AP2</f>
        <v>5.6091813359239649E-2</v>
      </c>
      <c r="O10" s="125">
        <f>taxrates!AQ2</f>
        <v>0</v>
      </c>
      <c r="P10" s="189">
        <f>taxrates!AR2</f>
        <v>0.13378761568116979</v>
      </c>
      <c r="Q10" s="132">
        <f>taxrates!AS2</f>
        <v>8.3556607525765696E-3</v>
      </c>
      <c r="R10" s="132">
        <f>taxrates!AT2</f>
        <v>1.9213283260272166E-2</v>
      </c>
      <c r="S10" s="132">
        <f>taxrates!AU2</f>
        <v>0</v>
      </c>
      <c r="T10" s="132">
        <f>taxrates!AV2</f>
        <v>3.1324600862285841E-2</v>
      </c>
      <c r="U10" s="132">
        <f>taxrates!AW2</f>
        <v>7.4894070806035204E-2</v>
      </c>
      <c r="V10" s="188">
        <f>taxrates!AX2</f>
        <v>0</v>
      </c>
    </row>
    <row r="11" spans="1:22" ht="15.05">
      <c r="A11" s="166">
        <v>1914</v>
      </c>
      <c r="B11" s="146">
        <f>taxrates!AD3</f>
        <v>0.10359321592271031</v>
      </c>
      <c r="C11" s="539">
        <f>taxrates!AE3</f>
        <v>8.4916815804527042E-3</v>
      </c>
      <c r="D11" s="539">
        <f>taxrates!AF3</f>
        <v>2.7506997876456534E-2</v>
      </c>
      <c r="E11" s="539">
        <f>taxrates!AG3</f>
        <v>0</v>
      </c>
      <c r="F11" s="539">
        <f>taxrates!AH3</f>
        <v>1.5812123712837026E-2</v>
      </c>
      <c r="G11" s="539">
        <f>taxrates!AI3</f>
        <v>5.1782412752964052E-2</v>
      </c>
      <c r="H11" s="540">
        <f>taxrates!AJ3</f>
        <v>0</v>
      </c>
      <c r="I11" s="185">
        <f>taxrates!AK3</f>
        <v>0.12074563892081666</v>
      </c>
      <c r="J11" s="125">
        <f>taxrates!AL3</f>
        <v>7.361013279623848E-3</v>
      </c>
      <c r="K11" s="125">
        <f>taxrates!AM3</f>
        <v>2.7085790948214797E-2</v>
      </c>
      <c r="L11" s="125">
        <f>taxrates!AN3</f>
        <v>0</v>
      </c>
      <c r="M11" s="125">
        <f>taxrates!AO3</f>
        <v>2.1016085588073045E-2</v>
      </c>
      <c r="N11" s="125">
        <f>taxrates!AP3</f>
        <v>6.5282749104904961E-2</v>
      </c>
      <c r="O11" s="125">
        <f>taxrates!AQ3</f>
        <v>0</v>
      </c>
      <c r="P11" s="117">
        <f>taxrates!AR3</f>
        <v>0.14822179370378163</v>
      </c>
      <c r="Q11" s="125">
        <f>taxrates!AS3</f>
        <v>5.1561740398444657E-3</v>
      </c>
      <c r="R11" s="125">
        <f>taxrates!AT3</f>
        <v>2.2094195873403739E-2</v>
      </c>
      <c r="S11" s="125">
        <f>taxrates!AU3</f>
        <v>0</v>
      </c>
      <c r="T11" s="125">
        <f>taxrates!AV3</f>
        <v>3.5128982813171679E-2</v>
      </c>
      <c r="U11" s="125">
        <f>taxrates!AW3</f>
        <v>8.5842440977361753E-2</v>
      </c>
      <c r="V11" s="165">
        <f>taxrates!AX3</f>
        <v>0</v>
      </c>
    </row>
    <row r="12" spans="1:22" ht="15.05">
      <c r="A12" s="166">
        <v>1915</v>
      </c>
      <c r="B12" s="146">
        <f>taxrates!AD4</f>
        <v>0.10689804171097872</v>
      </c>
      <c r="C12" s="539">
        <f>taxrates!AE4</f>
        <v>7.5247463981433019E-3</v>
      </c>
      <c r="D12" s="539">
        <f>taxrates!AF4</f>
        <v>2.8926453573286159E-2</v>
      </c>
      <c r="E12" s="539">
        <f>taxrates!AG4</f>
        <v>0</v>
      </c>
      <c r="F12" s="539">
        <f>taxrates!AH4</f>
        <v>1.6895342710354637E-2</v>
      </c>
      <c r="G12" s="539">
        <f>taxrates!AI4</f>
        <v>5.3551499029194621E-2</v>
      </c>
      <c r="H12" s="540">
        <f>taxrates!AJ4</f>
        <v>0</v>
      </c>
      <c r="I12" s="185">
        <f>taxrates!AK4</f>
        <v>0.12629204352955031</v>
      </c>
      <c r="J12" s="125">
        <f>taxrates!AL4</f>
        <v>6.5648529974002071E-3</v>
      </c>
      <c r="K12" s="125">
        <f>taxrates!AM4</f>
        <v>2.8574176482367264E-2</v>
      </c>
      <c r="L12" s="125">
        <f>taxrates!AN4</f>
        <v>0</v>
      </c>
      <c r="M12" s="125">
        <f>taxrates!AO4</f>
        <v>2.2600490658592952E-2</v>
      </c>
      <c r="N12" s="125">
        <f>taxrates!AP4</f>
        <v>6.8552523391189876E-2</v>
      </c>
      <c r="O12" s="125">
        <f>taxrates!AQ4</f>
        <v>0</v>
      </c>
      <c r="P12" s="117">
        <f>taxrates!AR4</f>
        <v>0.15750020021056038</v>
      </c>
      <c r="Q12" s="125">
        <f>taxrates!AS4</f>
        <v>4.6290311451884936E-3</v>
      </c>
      <c r="R12" s="125">
        <f>taxrates!AT4</f>
        <v>2.3147763917322949E-2</v>
      </c>
      <c r="S12" s="125">
        <f>taxrates!AU4</f>
        <v>0</v>
      </c>
      <c r="T12" s="125">
        <f>taxrates!AV4</f>
        <v>3.8028285385918771E-2</v>
      </c>
      <c r="U12" s="125">
        <f>taxrates!AW4</f>
        <v>9.169511976213017E-2</v>
      </c>
      <c r="V12" s="165">
        <f>taxrates!AX4</f>
        <v>0</v>
      </c>
    </row>
    <row r="13" spans="1:22" ht="15.05">
      <c r="A13" s="166">
        <v>1916</v>
      </c>
      <c r="B13" s="160">
        <f>taxrates!AD5</f>
        <v>9.8192315494996074E-2</v>
      </c>
      <c r="C13" s="438">
        <f>taxrates!AE5</f>
        <v>1.1438062202269984E-2</v>
      </c>
      <c r="D13" s="438">
        <f>taxrates!AF5</f>
        <v>2.4465823266314083E-2</v>
      </c>
      <c r="E13" s="438">
        <f>taxrates!AG5</f>
        <v>0</v>
      </c>
      <c r="F13" s="438">
        <f>taxrates!AH5</f>
        <v>1.6928382712251999E-2</v>
      </c>
      <c r="G13" s="438">
        <f>taxrates!AI5</f>
        <v>4.5360047314160004E-2</v>
      </c>
      <c r="H13" s="439">
        <f>taxrates!AJ5</f>
        <v>0</v>
      </c>
      <c r="I13" s="185">
        <f>taxrates!AK5</f>
        <v>0.11553708164897103</v>
      </c>
      <c r="J13" s="125">
        <f>taxrates!AL5</f>
        <v>9.7112231144924951E-3</v>
      </c>
      <c r="K13" s="125">
        <f>taxrates!AM5</f>
        <v>2.4095480291419905E-2</v>
      </c>
      <c r="L13" s="125">
        <f>taxrates!AN5</f>
        <v>0</v>
      </c>
      <c r="M13" s="125">
        <f>taxrates!AO5</f>
        <v>2.2037111617513559E-2</v>
      </c>
      <c r="N13" s="125">
        <f>taxrates!AP5</f>
        <v>5.9693266625545069E-2</v>
      </c>
      <c r="O13" s="125">
        <f>taxrates!AQ5</f>
        <v>0</v>
      </c>
      <c r="P13" s="117">
        <f>taxrates!AR5</f>
        <v>0.13530040656896974</v>
      </c>
      <c r="Q13" s="116">
        <f>taxrates!AS5</f>
        <v>6.7012996194725548E-3</v>
      </c>
      <c r="R13" s="116">
        <f>taxrates!AT5</f>
        <v>2.0272869354168395E-2</v>
      </c>
      <c r="S13" s="116">
        <f>taxrates!AU5</f>
        <v>0</v>
      </c>
      <c r="T13" s="116">
        <f>taxrates!AV5</f>
        <v>3.6288043597867609E-2</v>
      </c>
      <c r="U13" s="116">
        <f>taxrates!AW5</f>
        <v>7.2038193997461183E-2</v>
      </c>
      <c r="V13" s="145">
        <f>taxrates!AX5</f>
        <v>0</v>
      </c>
    </row>
    <row r="14" spans="1:22" ht="15.05">
      <c r="A14" s="166">
        <v>1917</v>
      </c>
      <c r="B14" s="197">
        <f>taxrates!AD6</f>
        <v>0.10991592499472157</v>
      </c>
      <c r="C14" s="539">
        <f>taxrates!AE6</f>
        <v>1.3783431077262735E-2</v>
      </c>
      <c r="D14" s="539">
        <f>taxrates!AF6</f>
        <v>2.1916324799478453E-2</v>
      </c>
      <c r="E14" s="539">
        <f>taxrates!AG6</f>
        <v>0</v>
      </c>
      <c r="F14" s="539">
        <f>taxrates!AH6</f>
        <v>2.0777579321080163E-2</v>
      </c>
      <c r="G14" s="539">
        <f>taxrates!AI6</f>
        <v>5.0755069986000538E-2</v>
      </c>
      <c r="H14" s="540">
        <f>taxrates!AJ6</f>
        <v>2.6835198108996925E-3</v>
      </c>
      <c r="I14" s="185">
        <f>taxrates!AK6</f>
        <v>0.12895118975008202</v>
      </c>
      <c r="J14" s="125">
        <f>taxrates!AL6</f>
        <v>1.1604373689551467E-2</v>
      </c>
      <c r="K14" s="125">
        <f>taxrates!AM6</f>
        <v>2.2272105474033122E-2</v>
      </c>
      <c r="L14" s="125">
        <f>taxrates!AN6</f>
        <v>0</v>
      </c>
      <c r="M14" s="125">
        <f>taxrates!AO6</f>
        <v>2.682112808229822E-2</v>
      </c>
      <c r="N14" s="125">
        <f>taxrates!AP6</f>
        <v>6.4789510609813403E-2</v>
      </c>
      <c r="O14" s="125">
        <f>taxrates!AQ6</f>
        <v>3.4640718943857985E-3</v>
      </c>
      <c r="P14" s="117">
        <f>taxrates!AR6</f>
        <v>0.16109803139537052</v>
      </c>
      <c r="Q14" s="125">
        <f>taxrates!AS6</f>
        <v>8.3791179838985548E-3</v>
      </c>
      <c r="R14" s="125">
        <f>taxrates!AT6</f>
        <v>1.6652202661260312E-2</v>
      </c>
      <c r="S14" s="125">
        <f>taxrates!AU6</f>
        <v>0</v>
      </c>
      <c r="T14" s="125">
        <f>taxrates!AV6</f>
        <v>4.6214410693234877E-2</v>
      </c>
      <c r="U14" s="125">
        <f>taxrates!AW6</f>
        <v>8.3881943882058496E-2</v>
      </c>
      <c r="V14" s="165">
        <f>taxrates!AX6</f>
        <v>5.9703561749182895E-3</v>
      </c>
    </row>
    <row r="15" spans="1:22" ht="15.05">
      <c r="A15" s="166">
        <v>1918</v>
      </c>
      <c r="B15" s="146">
        <f>taxrates!AD7</f>
        <v>0.14805435438522185</v>
      </c>
      <c r="C15" s="539">
        <f>taxrates!AE7</f>
        <v>1.7293760861495519E-2</v>
      </c>
      <c r="D15" s="539">
        <f>taxrates!AF7</f>
        <v>1.9611411963991732E-2</v>
      </c>
      <c r="E15" s="539">
        <f>taxrates!AG7</f>
        <v>0</v>
      </c>
      <c r="F15" s="539">
        <f>taxrates!AH7</f>
        <v>4.2687294303438504E-2</v>
      </c>
      <c r="G15" s="539">
        <f>taxrates!AI7</f>
        <v>6.2958155216501416E-2</v>
      </c>
      <c r="H15" s="540">
        <f>taxrates!AJ7</f>
        <v>5.5037320397946692E-3</v>
      </c>
      <c r="I15" s="185">
        <f>taxrates!AK7</f>
        <v>0.17125993894562744</v>
      </c>
      <c r="J15" s="125">
        <f>taxrates!AL7</f>
        <v>1.4530395607829797E-2</v>
      </c>
      <c r="K15" s="125">
        <f>taxrates!AM7</f>
        <v>1.9395298965214806E-2</v>
      </c>
      <c r="L15" s="125">
        <f>taxrates!AN7</f>
        <v>0</v>
      </c>
      <c r="M15" s="125">
        <f>taxrates!AO7</f>
        <v>5.4992611251704508E-2</v>
      </c>
      <c r="N15" s="125">
        <f>taxrates!AP7</f>
        <v>7.5251359505818155E-2</v>
      </c>
      <c r="O15" s="125">
        <f>taxrates!AQ7</f>
        <v>7.0902736150601853E-3</v>
      </c>
      <c r="P15" s="117">
        <f>taxrates!AR7</f>
        <v>0.22992369321784792</v>
      </c>
      <c r="Q15" s="125">
        <f>taxrates!AS7</f>
        <v>1.0806876461472381E-2</v>
      </c>
      <c r="R15" s="125">
        <f>taxrates!AT7</f>
        <v>1.5136871219499474E-2</v>
      </c>
      <c r="S15" s="125">
        <f>taxrates!AU7</f>
        <v>0</v>
      </c>
      <c r="T15" s="125">
        <f>taxrates!AV7</f>
        <v>9.3119384708406347E-2</v>
      </c>
      <c r="U15" s="125">
        <f>taxrates!AW7</f>
        <v>9.8273553440819145E-2</v>
      </c>
      <c r="V15" s="165">
        <f>taxrates!AX7</f>
        <v>1.2587007387650591E-2</v>
      </c>
    </row>
    <row r="16" spans="1:22" ht="15.05">
      <c r="A16" s="171">
        <v>1919</v>
      </c>
      <c r="B16" s="150">
        <f>taxrates!AD8</f>
        <v>0.1483115029765957</v>
      </c>
      <c r="C16" s="541">
        <f>taxrates!AE8</f>
        <v>1.721194953886003E-2</v>
      </c>
      <c r="D16" s="541">
        <f>taxrates!AF8</f>
        <v>1.8278064231810786E-2</v>
      </c>
      <c r="E16" s="541">
        <f>taxrates!AG8</f>
        <v>0</v>
      </c>
      <c r="F16" s="541">
        <f>taxrates!AH8</f>
        <v>4.8823322278882635E-2</v>
      </c>
      <c r="G16" s="541">
        <f>taxrates!AI8</f>
        <v>5.8714749148887899E-2</v>
      </c>
      <c r="H16" s="542">
        <f>taxrates!AJ8</f>
        <v>5.2834177781543633E-3</v>
      </c>
      <c r="I16" s="186">
        <f>taxrates!AK8</f>
        <v>0.16556615961213783</v>
      </c>
      <c r="J16" s="127">
        <f>taxrates!AL8</f>
        <v>1.4020801065836018E-2</v>
      </c>
      <c r="K16" s="127">
        <f>taxrates!AM8</f>
        <v>1.7780585006502637E-2</v>
      </c>
      <c r="L16" s="127">
        <f>taxrates!AN8</f>
        <v>0</v>
      </c>
      <c r="M16" s="127">
        <f>taxrates!AO8</f>
        <v>5.8357788627537689E-2</v>
      </c>
      <c r="N16" s="127">
        <f>taxrates!AP8</f>
        <v>6.8808025749488425E-2</v>
      </c>
      <c r="O16" s="127">
        <f>taxrates!AQ8</f>
        <v>6.5989591627730743E-3</v>
      </c>
      <c r="P16" s="120">
        <f>taxrates!AR8</f>
        <v>0.21155964546432873</v>
      </c>
      <c r="Q16" s="127">
        <f>taxrates!AS8</f>
        <v>1.0137878944713456E-2</v>
      </c>
      <c r="R16" s="127">
        <f>taxrates!AT8</f>
        <v>1.3576558119447373E-2</v>
      </c>
      <c r="S16" s="127">
        <f>taxrates!AU8</f>
        <v>0</v>
      </c>
      <c r="T16" s="127">
        <f>taxrates!AV8</f>
        <v>9.004640716348726E-2</v>
      </c>
      <c r="U16" s="127">
        <f>taxrates!AW8</f>
        <v>8.6409778542884147E-2</v>
      </c>
      <c r="V16" s="167">
        <f>taxrates!AX8</f>
        <v>1.1389022693796491E-2</v>
      </c>
    </row>
    <row r="17" spans="1:22" ht="15.05">
      <c r="A17" s="166">
        <v>1920</v>
      </c>
      <c r="B17" s="146">
        <f>taxrates!AD9</f>
        <v>0.14800495112802853</v>
      </c>
      <c r="C17" s="539">
        <f>taxrates!AE9</f>
        <v>1.9627262888991231E-2</v>
      </c>
      <c r="D17" s="539">
        <f>taxrates!AF9</f>
        <v>1.7700130476938154E-2</v>
      </c>
      <c r="E17" s="539">
        <f>taxrates!AG9</f>
        <v>0</v>
      </c>
      <c r="F17" s="539">
        <f>taxrates!AH9</f>
        <v>4.9813427486947857E-2</v>
      </c>
      <c r="G17" s="539">
        <f>taxrates!AI9</f>
        <v>5.5329232715272014E-2</v>
      </c>
      <c r="H17" s="540">
        <f>taxrates!AJ9</f>
        <v>5.5348975598792762E-3</v>
      </c>
      <c r="I17" s="185">
        <f>taxrates!AK9</f>
        <v>0.16827506376088847</v>
      </c>
      <c r="J17" s="125">
        <f>taxrates!AL9</f>
        <v>1.6490785989129238E-2</v>
      </c>
      <c r="K17" s="125">
        <f>taxrates!AM9</f>
        <v>1.7324388525147519E-2</v>
      </c>
      <c r="L17" s="125">
        <f>taxrates!AN9</f>
        <v>0</v>
      </c>
      <c r="M17" s="125">
        <f>taxrates!AO9</f>
        <v>6.215901029806585E-2</v>
      </c>
      <c r="N17" s="125">
        <f>taxrates!AP9</f>
        <v>6.5170560476215597E-2</v>
      </c>
      <c r="O17" s="125">
        <f>taxrates!AQ9</f>
        <v>7.1303184723302488E-3</v>
      </c>
      <c r="P17" s="117">
        <f>taxrates!AR9</f>
        <v>0.22590292860564193</v>
      </c>
      <c r="Q17" s="125">
        <f>taxrates!AS9</f>
        <v>1.2588682082006879E-2</v>
      </c>
      <c r="R17" s="125">
        <f>taxrates!AT9</f>
        <v>1.4249541713182498E-2</v>
      </c>
      <c r="S17" s="125">
        <f>taxrates!AU9</f>
        <v>0</v>
      </c>
      <c r="T17" s="125">
        <f>taxrates!AV9</f>
        <v>0.10225600673247258</v>
      </c>
      <c r="U17" s="125">
        <f>taxrates!AW9</f>
        <v>8.3827375655401382E-2</v>
      </c>
      <c r="V17" s="165">
        <f>taxrates!AX9</f>
        <v>1.2981322422578597E-2</v>
      </c>
    </row>
    <row r="18" spans="1:22" ht="15.05">
      <c r="A18" s="166">
        <v>1921</v>
      </c>
      <c r="B18" s="146">
        <f>taxrates!AD10</f>
        <v>0.14265850821560505</v>
      </c>
      <c r="C18" s="539">
        <f>taxrates!AE10</f>
        <v>1.2385658785501925E-2</v>
      </c>
      <c r="D18" s="539">
        <f>taxrates!AF10</f>
        <v>2.1818539036009787E-2</v>
      </c>
      <c r="E18" s="539">
        <f>taxrates!AG10</f>
        <v>0</v>
      </c>
      <c r="F18" s="539">
        <f>taxrates!AH10</f>
        <v>4.6999555020123852E-2</v>
      </c>
      <c r="G18" s="539">
        <f>taxrates!AI10</f>
        <v>5.6276520726184442E-2</v>
      </c>
      <c r="H18" s="540">
        <f>taxrates!AJ10</f>
        <v>5.1782346477850473E-3</v>
      </c>
      <c r="I18" s="185">
        <f>taxrates!AK10</f>
        <v>0.16931053418098241</v>
      </c>
      <c r="J18" s="125">
        <f>taxrates!AL10</f>
        <v>1.0781498954880673E-2</v>
      </c>
      <c r="K18" s="125">
        <f>taxrates!AM10</f>
        <v>2.1622836489856013E-2</v>
      </c>
      <c r="L18" s="125">
        <f>taxrates!AN10</f>
        <v>0</v>
      </c>
      <c r="M18" s="125">
        <f>taxrates!AO10</f>
        <v>6.0161841568565855E-2</v>
      </c>
      <c r="N18" s="125">
        <f>taxrates!AP10</f>
        <v>6.9833061313245501E-2</v>
      </c>
      <c r="O18" s="125">
        <f>taxrates!AQ10</f>
        <v>6.9112958544343649E-3</v>
      </c>
      <c r="P18" s="117">
        <f>taxrates!AR10</f>
        <v>0.23490602496720553</v>
      </c>
      <c r="Q18" s="125">
        <f>taxrates!AS10</f>
        <v>8.6492688295959873E-3</v>
      </c>
      <c r="R18" s="125">
        <f>taxrates!AT10</f>
        <v>1.8496268568953166E-2</v>
      </c>
      <c r="S18" s="125">
        <f>taxrates!AU10</f>
        <v>0</v>
      </c>
      <c r="T18" s="125">
        <f>taxrates!AV10</f>
        <v>0.10054093069792487</v>
      </c>
      <c r="U18" s="125">
        <f>taxrates!AW10</f>
        <v>9.4007668964196517E-2</v>
      </c>
      <c r="V18" s="165">
        <f>taxrates!AX10</f>
        <v>1.3211887906535E-2</v>
      </c>
    </row>
    <row r="19" spans="1:22" ht="15.05">
      <c r="A19" s="166">
        <v>1922</v>
      </c>
      <c r="B19" s="146">
        <f>taxrates!AD11</f>
        <v>0.13622129223864263</v>
      </c>
      <c r="C19" s="539">
        <f>taxrates!AE11</f>
        <v>1.1778864209579153E-2</v>
      </c>
      <c r="D19" s="539">
        <f>taxrates!AF11</f>
        <v>2.3278642078343119E-2</v>
      </c>
      <c r="E19" s="539">
        <f>taxrates!AG11</f>
        <v>0</v>
      </c>
      <c r="F19" s="539">
        <f>taxrates!AH11</f>
        <v>3.6019330471919672E-2</v>
      </c>
      <c r="G19" s="539">
        <f>taxrates!AI11</f>
        <v>5.9852622934674561E-2</v>
      </c>
      <c r="H19" s="540">
        <f>taxrates!AJ11</f>
        <v>5.2918325441261372E-3</v>
      </c>
      <c r="I19" s="185">
        <f>taxrates!AK11</f>
        <v>0.16133516992415636</v>
      </c>
      <c r="J19" s="125">
        <f>taxrates!AL11</f>
        <v>1.0257708459064664E-2</v>
      </c>
      <c r="K19" s="125">
        <f>taxrates!AM11</f>
        <v>2.3992316247369385E-2</v>
      </c>
      <c r="L19" s="125">
        <f>taxrates!AN11</f>
        <v>0</v>
      </c>
      <c r="M19" s="125">
        <f>taxrates!AO11</f>
        <v>4.6411598687085311E-2</v>
      </c>
      <c r="N19" s="125">
        <f>taxrates!AP11</f>
        <v>7.3607593380152686E-2</v>
      </c>
      <c r="O19" s="125">
        <f>taxrates!AQ11</f>
        <v>7.0659531504843054E-3</v>
      </c>
      <c r="P19" s="117">
        <f>taxrates!AR11</f>
        <v>0.22894062743025717</v>
      </c>
      <c r="Q19" s="125">
        <f>taxrates!AS11</f>
        <v>8.2793966978202491E-3</v>
      </c>
      <c r="R19" s="125">
        <f>taxrates!AT11</f>
        <v>2.3709669859435189E-2</v>
      </c>
      <c r="S19" s="125">
        <f>taxrates!AU11</f>
        <v>0</v>
      </c>
      <c r="T19" s="125">
        <f>taxrates!AV11</f>
        <v>8.1469985564554287E-2</v>
      </c>
      <c r="U19" s="125">
        <f>taxrates!AW11</f>
        <v>0.10190288206205075</v>
      </c>
      <c r="V19" s="165">
        <f>taxrates!AX11</f>
        <v>1.3578693246396671E-2</v>
      </c>
    </row>
    <row r="20" spans="1:22" ht="15.05">
      <c r="A20" s="166">
        <v>1923</v>
      </c>
      <c r="B20" s="146">
        <f>taxrates!AD12</f>
        <v>0.15265913129924094</v>
      </c>
      <c r="C20" s="539">
        <f>taxrates!AE12</f>
        <v>1.4263504793465463E-2</v>
      </c>
      <c r="D20" s="539">
        <f>taxrates!AF12</f>
        <v>2.2599287417804301E-2</v>
      </c>
      <c r="E20" s="539">
        <f>taxrates!AG12</f>
        <v>0</v>
      </c>
      <c r="F20" s="539">
        <f>taxrates!AH12</f>
        <v>3.8607651255694701E-2</v>
      </c>
      <c r="G20" s="539">
        <f>taxrates!AI12</f>
        <v>7.1612112196553529E-2</v>
      </c>
      <c r="H20" s="540">
        <f>taxrates!AJ12</f>
        <v>5.5765756357229477E-3</v>
      </c>
      <c r="I20" s="185">
        <f>taxrates!AK12</f>
        <v>0.17488947377015648</v>
      </c>
      <c r="J20" s="125">
        <f>taxrates!AL12</f>
        <v>1.2363200093133192E-2</v>
      </c>
      <c r="K20" s="125">
        <f>taxrates!AM12</f>
        <v>2.1965118855962466E-2</v>
      </c>
      <c r="L20" s="125">
        <f>taxrates!AN12</f>
        <v>0</v>
      </c>
      <c r="M20" s="125">
        <f>taxrates!AO12</f>
        <v>4.97977386631695E-2</v>
      </c>
      <c r="N20" s="125">
        <f>taxrates!AP12</f>
        <v>8.3352191691668492E-2</v>
      </c>
      <c r="O20" s="125">
        <f>taxrates!AQ12</f>
        <v>7.4112244662228235E-3</v>
      </c>
      <c r="P20" s="117">
        <f>taxrates!AR12</f>
        <v>0.23910830993173596</v>
      </c>
      <c r="Q20" s="125">
        <f>taxrates!AS12</f>
        <v>9.832505854478436E-3</v>
      </c>
      <c r="R20" s="125">
        <f>taxrates!AT12</f>
        <v>1.8578167662421912E-2</v>
      </c>
      <c r="S20" s="125">
        <f>taxrates!AU12</f>
        <v>0</v>
      </c>
      <c r="T20" s="125">
        <f>taxrates!AV12</f>
        <v>8.6403438474927582E-2</v>
      </c>
      <c r="U20" s="125">
        <f>taxrates!AW12</f>
        <v>0.11027266182162065</v>
      </c>
      <c r="V20" s="165">
        <f>taxrates!AX12</f>
        <v>1.402153611828739E-2</v>
      </c>
    </row>
    <row r="21" spans="1:22" ht="15.05">
      <c r="A21" s="166">
        <v>1924</v>
      </c>
      <c r="B21" s="146">
        <f>taxrates!AD13</f>
        <v>0.14312036786252602</v>
      </c>
      <c r="C21" s="539">
        <f>taxrates!AE13</f>
        <v>1.1665994004535296E-2</v>
      </c>
      <c r="D21" s="539">
        <f>taxrates!AF13</f>
        <v>2.3418951130473303E-2</v>
      </c>
      <c r="E21" s="539">
        <f>taxrates!AG13</f>
        <v>0</v>
      </c>
      <c r="F21" s="539">
        <f>taxrates!AH13</f>
        <v>3.0836734920878461E-2</v>
      </c>
      <c r="G21" s="539">
        <f>taxrates!AI13</f>
        <v>7.1886787598738622E-2</v>
      </c>
      <c r="H21" s="540">
        <f>taxrates!AJ13</f>
        <v>5.3119002079003433E-3</v>
      </c>
      <c r="I21" s="185">
        <f>taxrates!AK13</f>
        <v>0.16326083396690774</v>
      </c>
      <c r="J21" s="125">
        <f>taxrates!AL13</f>
        <v>1.0183756536949218E-2</v>
      </c>
      <c r="K21" s="125">
        <f>taxrates!AM13</f>
        <v>2.3043252818993901E-2</v>
      </c>
      <c r="L21" s="125">
        <f>taxrates!AN13</f>
        <v>0</v>
      </c>
      <c r="M21" s="125">
        <f>taxrates!AO13</f>
        <v>4.0065506022449703E-2</v>
      </c>
      <c r="N21" s="125">
        <f>taxrates!AP13</f>
        <v>8.2858575772038603E-2</v>
      </c>
      <c r="O21" s="125">
        <f>taxrates!AQ13</f>
        <v>7.1097428164763428E-3</v>
      </c>
      <c r="P21" s="117">
        <f>taxrates!AR13</f>
        <v>0.22049052354770193</v>
      </c>
      <c r="Q21" s="125">
        <f>taxrates!AS13</f>
        <v>8.1177307506422967E-3</v>
      </c>
      <c r="R21" s="125">
        <f>taxrates!AT13</f>
        <v>1.8692978306563628E-2</v>
      </c>
      <c r="S21" s="125">
        <f>taxrates!AU13</f>
        <v>0</v>
      </c>
      <c r="T21" s="125">
        <f>taxrates!AV13</f>
        <v>6.8682746810151463E-2</v>
      </c>
      <c r="U21" s="125">
        <f>taxrates!AW13</f>
        <v>0.11152649817060194</v>
      </c>
      <c r="V21" s="165">
        <f>taxrates!AX13</f>
        <v>1.347056950974263E-2</v>
      </c>
    </row>
    <row r="22" spans="1:22" ht="15.05">
      <c r="A22" s="166">
        <v>1925</v>
      </c>
      <c r="B22" s="146">
        <f>taxrates!AD14</f>
        <v>0.1457131679861996</v>
      </c>
      <c r="C22" s="539">
        <f>taxrates!AE14</f>
        <v>1.0548020330898536E-2</v>
      </c>
      <c r="D22" s="539">
        <f>taxrates!AF14</f>
        <v>2.308674860031569E-2</v>
      </c>
      <c r="E22" s="539">
        <f>taxrates!AG14</f>
        <v>0</v>
      </c>
      <c r="F22" s="539">
        <f>taxrates!AH14</f>
        <v>3.0319368551165932E-2</v>
      </c>
      <c r="G22" s="539">
        <f>taxrates!AI14</f>
        <v>7.6649499036999413E-2</v>
      </c>
      <c r="H22" s="540">
        <f>taxrates!AJ14</f>
        <v>5.1095314668200189E-3</v>
      </c>
      <c r="I22" s="185">
        <f>taxrates!AK14</f>
        <v>0.16342305706802579</v>
      </c>
      <c r="J22" s="125">
        <f>taxrates!AL14</f>
        <v>8.8958207114122282E-3</v>
      </c>
      <c r="K22" s="125">
        <f>taxrates!AM14</f>
        <v>2.2609067786407502E-2</v>
      </c>
      <c r="L22" s="125">
        <f>taxrates!AN14</f>
        <v>0</v>
      </c>
      <c r="M22" s="125">
        <f>taxrates!AO14</f>
        <v>3.8448720439421331E-2</v>
      </c>
      <c r="N22" s="125">
        <f>taxrates!AP14</f>
        <v>8.6862302708396275E-2</v>
      </c>
      <c r="O22" s="125">
        <f>taxrates!AQ14</f>
        <v>6.607145422388455E-3</v>
      </c>
      <c r="P22" s="117">
        <f>taxrates!AR14</f>
        <v>0.21728859332945802</v>
      </c>
      <c r="Q22" s="125">
        <f>taxrates!AS14</f>
        <v>6.7301077392920294E-3</v>
      </c>
      <c r="R22" s="125">
        <f>taxrates!AT14</f>
        <v>1.8687208523659182E-2</v>
      </c>
      <c r="S22" s="125">
        <f>taxrates!AU14</f>
        <v>0</v>
      </c>
      <c r="T22" s="125">
        <f>taxrates!AV14</f>
        <v>6.574961716862085E-2</v>
      </c>
      <c r="U22" s="125">
        <f>taxrates!AW14</f>
        <v>0.11423055601030357</v>
      </c>
      <c r="V22" s="165">
        <f>taxrates!AX14</f>
        <v>1.1891103887582384E-2</v>
      </c>
    </row>
    <row r="23" spans="1:22" ht="15.05">
      <c r="A23" s="166">
        <v>1926</v>
      </c>
      <c r="B23" s="146">
        <f>taxrates!AD15</f>
        <v>0.14862448611955464</v>
      </c>
      <c r="C23" s="539">
        <f>taxrates!AE15</f>
        <v>1.3020571705414596E-2</v>
      </c>
      <c r="D23" s="539">
        <f>taxrates!AF15</f>
        <v>2.0550571099040984E-2</v>
      </c>
      <c r="E23" s="539">
        <f>taxrates!AG15</f>
        <v>0</v>
      </c>
      <c r="F23" s="539">
        <f>taxrates!AH15</f>
        <v>3.0127358249633765E-2</v>
      </c>
      <c r="G23" s="539">
        <f>taxrates!AI15</f>
        <v>7.9860776029481717E-2</v>
      </c>
      <c r="H23" s="540">
        <f>taxrates!AJ15</f>
        <v>5.0652090359835783E-3</v>
      </c>
      <c r="I23" s="185">
        <f>taxrates!AK15</f>
        <v>0.16467037178954883</v>
      </c>
      <c r="J23" s="125">
        <f>taxrates!AL15</f>
        <v>1.0773794308537334E-2</v>
      </c>
      <c r="K23" s="125">
        <f>taxrates!AM15</f>
        <v>1.9749208950900564E-2</v>
      </c>
      <c r="L23" s="125">
        <f>taxrates!AN15</f>
        <v>0</v>
      </c>
      <c r="M23" s="125">
        <f>taxrates!AO15</f>
        <v>3.7942373902111907E-2</v>
      </c>
      <c r="N23" s="125">
        <f>taxrates!AP15</f>
        <v>8.9778802237463054E-2</v>
      </c>
      <c r="O23" s="125">
        <f>taxrates!AQ15</f>
        <v>6.4261923905359697E-3</v>
      </c>
      <c r="P23" s="117">
        <f>taxrates!AR15</f>
        <v>0.21539156138796808</v>
      </c>
      <c r="Q23" s="125">
        <f>taxrates!AS15</f>
        <v>7.8462710840563922E-3</v>
      </c>
      <c r="R23" s="125">
        <f>taxrates!AT15</f>
        <v>1.5840702182006443E-2</v>
      </c>
      <c r="S23" s="125">
        <f>taxrates!AU15</f>
        <v>0</v>
      </c>
      <c r="T23" s="125">
        <f>taxrates!AV15</f>
        <v>6.4143724772298821E-2</v>
      </c>
      <c r="U23" s="125">
        <f>taxrates!AW15</f>
        <v>0.11641824550501306</v>
      </c>
      <c r="V23" s="165">
        <f>taxrates!AX15</f>
        <v>1.1142617844593396E-2</v>
      </c>
    </row>
    <row r="24" spans="1:22" ht="15.05">
      <c r="A24" s="166">
        <v>1927</v>
      </c>
      <c r="B24" s="146">
        <f>taxrates!AD16</f>
        <v>0.14598998573969718</v>
      </c>
      <c r="C24" s="539">
        <f>taxrates!AE16</f>
        <v>1.2552312306372874E-2</v>
      </c>
      <c r="D24" s="539">
        <f>taxrates!AF16</f>
        <v>2.1433335170517889E-2</v>
      </c>
      <c r="E24" s="539">
        <f>taxrates!AG16</f>
        <v>0</v>
      </c>
      <c r="F24" s="539">
        <f>taxrates!AH16</f>
        <v>3.0801479609990565E-2</v>
      </c>
      <c r="G24" s="539">
        <f>taxrates!AI16</f>
        <v>7.6067409015279489E-2</v>
      </c>
      <c r="H24" s="540">
        <f>taxrates!AJ16</f>
        <v>5.1354496375363651E-3</v>
      </c>
      <c r="I24" s="185">
        <f>taxrates!AK16</f>
        <v>0.1634359799628971</v>
      </c>
      <c r="J24" s="125">
        <f>taxrates!AL16</f>
        <v>1.0469860945469893E-2</v>
      </c>
      <c r="K24" s="125">
        <f>taxrates!AM16</f>
        <v>2.0976761361722326E-2</v>
      </c>
      <c r="L24" s="125">
        <f>taxrates!AN16</f>
        <v>0</v>
      </c>
      <c r="M24" s="125">
        <f>taxrates!AO16</f>
        <v>3.9098183474635152E-2</v>
      </c>
      <c r="N24" s="125">
        <f>taxrates!AP16</f>
        <v>8.6323473128394793E-2</v>
      </c>
      <c r="O24" s="125">
        <f>taxrates!AQ16</f>
        <v>6.5677010526749673E-3</v>
      </c>
      <c r="P24" s="117">
        <f>taxrates!AR16</f>
        <v>0.21949662880759419</v>
      </c>
      <c r="Q24" s="125">
        <f>taxrates!AS16</f>
        <v>7.7898425960974656E-3</v>
      </c>
      <c r="R24" s="125">
        <f>taxrates!AT16</f>
        <v>1.8080484003334982E-2</v>
      </c>
      <c r="S24" s="125">
        <f>taxrates!AU16</f>
        <v>0</v>
      </c>
      <c r="T24" s="125">
        <f>taxrates!AV16</f>
        <v>6.7455166711246156E-2</v>
      </c>
      <c r="U24" s="125">
        <f>taxrates!AW16</f>
        <v>0.11452702573966719</v>
      </c>
      <c r="V24" s="165">
        <f>taxrates!AX16</f>
        <v>1.1644109757248401E-2</v>
      </c>
    </row>
    <row r="25" spans="1:22" ht="15.05">
      <c r="A25" s="166">
        <v>1928</v>
      </c>
      <c r="B25" s="146">
        <f>taxrates!AD17</f>
        <v>0.14410695591056943</v>
      </c>
      <c r="C25" s="539">
        <f>taxrates!AE17</f>
        <v>1.0269108180337187E-2</v>
      </c>
      <c r="D25" s="539">
        <f>taxrates!AF17</f>
        <v>2.2792552988962669E-2</v>
      </c>
      <c r="E25" s="539">
        <f>taxrates!AG17</f>
        <v>0</v>
      </c>
      <c r="F25" s="539">
        <f>taxrates!AH17</f>
        <v>3.2041687713681301E-2</v>
      </c>
      <c r="G25" s="539">
        <f>taxrates!AI17</f>
        <v>7.3991981669522547E-2</v>
      </c>
      <c r="H25" s="540">
        <f>taxrates!AJ17</f>
        <v>5.0116253580657069E-3</v>
      </c>
      <c r="I25" s="185">
        <f>taxrates!AK17</f>
        <v>0.16314088375918379</v>
      </c>
      <c r="J25" s="125">
        <f>taxrates!AL17</f>
        <v>8.5470179866320092E-3</v>
      </c>
      <c r="K25" s="125">
        <f>taxrates!AM17</f>
        <v>2.2545850608619411E-2</v>
      </c>
      <c r="L25" s="125">
        <f>taxrates!AN17</f>
        <v>0</v>
      </c>
      <c r="M25" s="125">
        <f>taxrates!AO17</f>
        <v>4.0672360470895473E-2</v>
      </c>
      <c r="N25" s="125">
        <f>taxrates!AP17</f>
        <v>8.498010008735335E-2</v>
      </c>
      <c r="O25" s="125">
        <f>taxrates!AQ17</f>
        <v>6.395554605683528E-3</v>
      </c>
      <c r="P25" s="117">
        <f>taxrates!AR17</f>
        <v>0.21881436179979727</v>
      </c>
      <c r="Q25" s="125">
        <f>taxrates!AS17</f>
        <v>6.2220191050265574E-3</v>
      </c>
      <c r="R25" s="125">
        <f>taxrates!AT17</f>
        <v>1.9768247911796519E-2</v>
      </c>
      <c r="S25" s="125">
        <f>taxrates!AU17</f>
        <v>0</v>
      </c>
      <c r="T25" s="125">
        <f>taxrates!AV17</f>
        <v>6.8904854310843408E-2</v>
      </c>
      <c r="U25" s="125">
        <f>taxrates!AW17</f>
        <v>0.11281558360605841</v>
      </c>
      <c r="V25" s="165">
        <f>taxrates!AX17</f>
        <v>1.1103656866072368E-2</v>
      </c>
    </row>
    <row r="26" spans="1:22" ht="15.05">
      <c r="A26" s="166">
        <v>1929</v>
      </c>
      <c r="B26" s="146">
        <f>taxrates!AD18</f>
        <v>0.15555019373025583</v>
      </c>
      <c r="C26" s="539">
        <f>taxrates!AE18</f>
        <v>1.2254341162947831E-2</v>
      </c>
      <c r="D26" s="539">
        <f>taxrates!AF18</f>
        <v>2.216993491955125E-2</v>
      </c>
      <c r="E26" s="539">
        <f>taxrates!AG18</f>
        <v>2.3214566715624077E-4</v>
      </c>
      <c r="F26" s="539">
        <f>taxrates!AH18</f>
        <v>3.9600101116213933E-2</v>
      </c>
      <c r="G26" s="539">
        <f>taxrates!AI18</f>
        <v>7.6140389920981058E-2</v>
      </c>
      <c r="H26" s="540">
        <f>taxrates!AJ18</f>
        <v>5.1532809434055148E-3</v>
      </c>
      <c r="I26" s="185">
        <f>taxrates!AK18</f>
        <v>0.17543330702536195</v>
      </c>
      <c r="J26" s="125">
        <f>taxrates!AL18</f>
        <v>1.0108632058197526E-2</v>
      </c>
      <c r="K26" s="125">
        <f>taxrates!AM18</f>
        <v>2.1631739545595143E-2</v>
      </c>
      <c r="L26" s="125">
        <f>taxrates!AN18</f>
        <v>1.2728695463953905E-4</v>
      </c>
      <c r="M26" s="125">
        <f>taxrates!AO18</f>
        <v>4.9859018013562809E-2</v>
      </c>
      <c r="N26" s="125">
        <f>taxrates!AP18</f>
        <v>8.7188786387437975E-2</v>
      </c>
      <c r="O26" s="125">
        <f>taxrates!AQ18</f>
        <v>6.5178440659289542E-3</v>
      </c>
      <c r="P26" s="117">
        <f>taxrates!AR18</f>
        <v>0.23712855998343674</v>
      </c>
      <c r="Q26" s="125">
        <f>taxrates!AS18</f>
        <v>7.3065983549656134E-3</v>
      </c>
      <c r="R26" s="125">
        <f>taxrates!AT18</f>
        <v>1.8745786973711327E-2</v>
      </c>
      <c r="S26" s="125">
        <f>taxrates!AU18</f>
        <v>3.7389866862750836E-5</v>
      </c>
      <c r="T26" s="125">
        <f>taxrates!AV18</f>
        <v>8.4141818098412355E-2</v>
      </c>
      <c r="U26" s="125">
        <f>taxrates!AW18</f>
        <v>0.11565186063509232</v>
      </c>
      <c r="V26" s="165">
        <f>taxrates!AX18</f>
        <v>1.1245106054392395E-2</v>
      </c>
    </row>
    <row r="27" spans="1:22" ht="15.05">
      <c r="A27" s="170">
        <v>1930</v>
      </c>
      <c r="B27" s="157">
        <f>taxrates!AD19</f>
        <v>0.1695553565044681</v>
      </c>
      <c r="C27" s="543">
        <f>taxrates!AE19</f>
        <v>1.4008436918965144E-2</v>
      </c>
      <c r="D27" s="543">
        <f>taxrates!AF19</f>
        <v>2.6800766592413046E-2</v>
      </c>
      <c r="E27" s="543">
        <f>taxrates!AG19</f>
        <v>2.6610550998232887E-4</v>
      </c>
      <c r="F27" s="543">
        <f>taxrates!AH19</f>
        <v>4.1809948358512032E-2</v>
      </c>
      <c r="G27" s="543">
        <f>taxrates!AI19</f>
        <v>8.0229610580509009E-2</v>
      </c>
      <c r="H27" s="544">
        <f>taxrates!AJ19</f>
        <v>6.4404885440865131E-3</v>
      </c>
      <c r="I27" s="187">
        <f>taxrates!AK19</f>
        <v>0.19516046772411669</v>
      </c>
      <c r="J27" s="129">
        <f>taxrates!AL19</f>
        <v>1.2112107086179947E-2</v>
      </c>
      <c r="K27" s="129">
        <f>taxrates!AM19</f>
        <v>2.7094118207611925E-2</v>
      </c>
      <c r="L27" s="129">
        <f>taxrates!AN19</f>
        <v>1.5293425857264219E-4</v>
      </c>
      <c r="M27" s="129">
        <f>taxrates!AO19</f>
        <v>5.5334212330530597E-2</v>
      </c>
      <c r="N27" s="129">
        <f>taxrates!AP19</f>
        <v>9.1928891202510687E-2</v>
      </c>
      <c r="O27" s="129">
        <f>taxrates!AQ19</f>
        <v>8.5382046387108817E-3</v>
      </c>
      <c r="P27" s="123">
        <f>taxrates!AR19</f>
        <v>0.27214816671876529</v>
      </c>
      <c r="Q27" s="129">
        <f>taxrates!AS19</f>
        <v>9.485251570676206E-3</v>
      </c>
      <c r="R27" s="129">
        <f>taxrates!AT19</f>
        <v>2.4181594883109159E-2</v>
      </c>
      <c r="S27" s="129">
        <f>taxrates!AU19</f>
        <v>4.8672215014821605E-5</v>
      </c>
      <c r="T27" s="129">
        <f>taxrates!AV19</f>
        <v>0.10248928231964134</v>
      </c>
      <c r="U27" s="129">
        <f>taxrates!AW19</f>
        <v>0.11998338159317343</v>
      </c>
      <c r="V27" s="169">
        <f>taxrates!AX19</f>
        <v>1.5959984137150343E-2</v>
      </c>
    </row>
    <row r="28" spans="1:22" ht="15.05">
      <c r="A28" s="166">
        <v>1931</v>
      </c>
      <c r="B28" s="146">
        <f>taxrates!AD20</f>
        <v>0.17282881258708968</v>
      </c>
      <c r="C28" s="539">
        <f>taxrates!AE20</f>
        <v>1.645829774404739E-2</v>
      </c>
      <c r="D28" s="539">
        <f>taxrates!AF20</f>
        <v>3.2829873788179802E-2</v>
      </c>
      <c r="E28" s="539">
        <f>taxrates!AG20</f>
        <v>3.1584029177046978E-4</v>
      </c>
      <c r="F28" s="539">
        <f>taxrates!AH20</f>
        <v>3.3040214965745614E-2</v>
      </c>
      <c r="G28" s="539">
        <f>taxrates!AI20</f>
        <v>8.2838655650425919E-2</v>
      </c>
      <c r="H28" s="540">
        <f>taxrates!AJ20</f>
        <v>7.3459301469205136E-3</v>
      </c>
      <c r="I28" s="185">
        <f>taxrates!AK20</f>
        <v>0.20327570413693105</v>
      </c>
      <c r="J28" s="125">
        <f>taxrates!AL20</f>
        <v>1.5072954793056346E-2</v>
      </c>
      <c r="K28" s="125">
        <f>taxrates!AM20</f>
        <v>3.4501834576802601E-2</v>
      </c>
      <c r="L28" s="125">
        <f>taxrates!AN20</f>
        <v>1.922657408465701E-4</v>
      </c>
      <c r="M28" s="125">
        <f>taxrates!AO20</f>
        <v>4.6181371153624119E-2</v>
      </c>
      <c r="N28" s="125">
        <f>taxrates!AP20</f>
        <v>9.7012069616860777E-2</v>
      </c>
      <c r="O28" s="125">
        <f>taxrates!AQ20</f>
        <v>1.031520825574064E-2</v>
      </c>
      <c r="P28" s="117">
        <f>taxrates!AR20</f>
        <v>0.2760809871878554</v>
      </c>
      <c r="Q28" s="125">
        <f>taxrates!AS20</f>
        <v>1.2667382917733764E-2</v>
      </c>
      <c r="R28" s="125">
        <f>taxrates!AT20</f>
        <v>3.0931182461013496E-2</v>
      </c>
      <c r="S28" s="125">
        <f>taxrates!AU20</f>
        <v>6.5665549819137636E-5</v>
      </c>
      <c r="T28" s="125">
        <f>taxrates!AV20</f>
        <v>8.9711042656625953E-2</v>
      </c>
      <c r="U28" s="125">
        <f>taxrates!AW20</f>
        <v>0.12201367658943099</v>
      </c>
      <c r="V28" s="165">
        <f>taxrates!AX20</f>
        <v>2.0692037013232099E-2</v>
      </c>
    </row>
    <row r="29" spans="1:22" ht="15.05">
      <c r="A29" s="166">
        <v>1932</v>
      </c>
      <c r="B29" s="146">
        <f>taxrates!AD21</f>
        <v>0.20241834556415889</v>
      </c>
      <c r="C29" s="539">
        <f>taxrates!AE21</f>
        <v>2.1059486956572605E-2</v>
      </c>
      <c r="D29" s="539">
        <f>taxrates!AF21</f>
        <v>3.9303533779078498E-2</v>
      </c>
      <c r="E29" s="539">
        <f>taxrates!AG21</f>
        <v>4.0685588171333024E-4</v>
      </c>
      <c r="F29" s="539">
        <f>taxrates!AH21</f>
        <v>3.0456926020685966E-2</v>
      </c>
      <c r="G29" s="539">
        <f>taxrates!AI21</f>
        <v>0.10420485797356101</v>
      </c>
      <c r="H29" s="540">
        <f>taxrates!AJ21</f>
        <v>6.9866849525474671E-3</v>
      </c>
      <c r="I29" s="185">
        <f>taxrates!AK21</f>
        <v>0.23880735867031888</v>
      </c>
      <c r="J29" s="125">
        <f>taxrates!AL21</f>
        <v>1.939405051306322E-2</v>
      </c>
      <c r="K29" s="125">
        <f>taxrates!AM21</f>
        <v>4.2841479189363506E-2</v>
      </c>
      <c r="L29" s="125">
        <f>taxrates!AN21</f>
        <v>2.4904752266506267E-4</v>
      </c>
      <c r="M29" s="125">
        <f>taxrates!AO21</f>
        <v>4.2916829088937361E-2</v>
      </c>
      <c r="N29" s="125">
        <f>taxrates!AP21</f>
        <v>0.12354066771987585</v>
      </c>
      <c r="O29" s="125">
        <f>taxrates!AQ21</f>
        <v>9.865284636413901E-3</v>
      </c>
      <c r="P29" s="117">
        <f>taxrates!AR21</f>
        <v>0.31777739557347384</v>
      </c>
      <c r="Q29" s="125">
        <f>taxrates!AS21</f>
        <v>1.6983265039578133E-2</v>
      </c>
      <c r="R29" s="125">
        <f>taxrates!AT21</f>
        <v>3.9974792109112985E-2</v>
      </c>
      <c r="S29" s="125">
        <f>taxrates!AU21</f>
        <v>8.8630269083153258E-5</v>
      </c>
      <c r="T29" s="125">
        <f>taxrates!AV21</f>
        <v>8.6570339824568673E-2</v>
      </c>
      <c r="U29" s="125">
        <f>taxrates!AW21</f>
        <v>0.15353987606472821</v>
      </c>
      <c r="V29" s="165">
        <f>taxrates!AX21</f>
        <v>2.062049226640272E-2</v>
      </c>
    </row>
    <row r="30" spans="1:22" ht="15.05">
      <c r="A30" s="166">
        <v>1933</v>
      </c>
      <c r="B30" s="146">
        <f>taxrates!AD22</f>
        <v>0.21203368474980128</v>
      </c>
      <c r="C30" s="539">
        <f>taxrates!AE22</f>
        <v>2.9749512665951449E-2</v>
      </c>
      <c r="D30" s="539">
        <f>taxrates!AF22</f>
        <v>3.6553973388120269E-2</v>
      </c>
      <c r="E30" s="539">
        <f>taxrates!AG22</f>
        <v>3.7712661065762379E-4</v>
      </c>
      <c r="F30" s="539">
        <f>taxrates!AH22</f>
        <v>3.5487474776770556E-2</v>
      </c>
      <c r="G30" s="539">
        <f>taxrates!AI22</f>
        <v>0.10208632328088123</v>
      </c>
      <c r="H30" s="540">
        <f>taxrates!AJ22</f>
        <v>7.779274027420147E-3</v>
      </c>
      <c r="I30" s="185">
        <f>taxrates!AK22</f>
        <v>0.24545881431379613</v>
      </c>
      <c r="J30" s="125">
        <f>taxrates!AL22</f>
        <v>2.651506303336458E-2</v>
      </c>
      <c r="K30" s="125">
        <f>taxrates!AM22</f>
        <v>4.0112154894277358E-2</v>
      </c>
      <c r="L30" s="125">
        <f>taxrates!AN22</f>
        <v>2.234193982620477E-4</v>
      </c>
      <c r="M30" s="125">
        <f>taxrates!AO22</f>
        <v>4.7432182931026586E-2</v>
      </c>
      <c r="N30" s="125">
        <f>taxrates!AP22</f>
        <v>0.12054510459806381</v>
      </c>
      <c r="O30" s="125">
        <f>taxrates!AQ22</f>
        <v>1.0630889458801737E-2</v>
      </c>
      <c r="P30" s="117">
        <f>taxrates!AR22</f>
        <v>0.31680337797121322</v>
      </c>
      <c r="Q30" s="125">
        <f>taxrates!AS22</f>
        <v>2.199319148496396E-2</v>
      </c>
      <c r="R30" s="125">
        <f>taxrates!AT22</f>
        <v>3.5755036154065174E-2</v>
      </c>
      <c r="S30" s="125">
        <f>taxrates!AU22</f>
        <v>7.5311907286846277E-5</v>
      </c>
      <c r="T30" s="125">
        <f>taxrates!AV22</f>
        <v>8.535417997096427E-2</v>
      </c>
      <c r="U30" s="125">
        <f>taxrates!AW22</f>
        <v>0.15257808965630101</v>
      </c>
      <c r="V30" s="165">
        <f>taxrates!AX22</f>
        <v>2.1047568797631915E-2</v>
      </c>
    </row>
    <row r="31" spans="1:22" ht="15.05">
      <c r="A31" s="166">
        <v>1934</v>
      </c>
      <c r="B31" s="146">
        <f>taxrates!AD23</f>
        <v>0.17891255647426221</v>
      </c>
      <c r="C31" s="539">
        <f>taxrates!AE23</f>
        <v>3.1272539935776597E-2</v>
      </c>
      <c r="D31" s="539">
        <f>taxrates!AF23</f>
        <v>3.0482324280215994E-2</v>
      </c>
      <c r="E31" s="539">
        <f>taxrates!AG23</f>
        <v>3.3889646744721249E-4</v>
      </c>
      <c r="F31" s="539">
        <f>taxrates!AH23</f>
        <v>3.2272521564879031E-2</v>
      </c>
      <c r="G31" s="539">
        <f>taxrates!AI23</f>
        <v>7.6514002192017913E-2</v>
      </c>
      <c r="H31" s="540">
        <f>taxrates!AJ23</f>
        <v>8.0322720339254458E-3</v>
      </c>
      <c r="I31" s="185">
        <f>taxrates!AK23</f>
        <v>0.20543044622998025</v>
      </c>
      <c r="J31" s="125">
        <f>taxrates!AL23</f>
        <v>2.6724040235978009E-2</v>
      </c>
      <c r="K31" s="125">
        <f>taxrates!AM23</f>
        <v>3.2693341857275036E-2</v>
      </c>
      <c r="L31" s="125">
        <f>taxrates!AN23</f>
        <v>1.9249829836370463E-4</v>
      </c>
      <c r="M31" s="125">
        <f>taxrates!AO23</f>
        <v>4.1849117062384263E-2</v>
      </c>
      <c r="N31" s="125">
        <f>taxrates!AP23</f>
        <v>9.3447103345158156E-2</v>
      </c>
      <c r="O31" s="125">
        <f>taxrates!AQ23</f>
        <v>1.0524345430821059E-2</v>
      </c>
      <c r="P31" s="117">
        <f>taxrates!AR23</f>
        <v>0.2900261718684784</v>
      </c>
      <c r="Q31" s="125">
        <f>taxrates!AS23</f>
        <v>2.3538305655411786E-2</v>
      </c>
      <c r="R31" s="125">
        <f>taxrates!AT23</f>
        <v>3.0998684993573423E-2</v>
      </c>
      <c r="S31" s="125">
        <f>taxrates!AU23</f>
        <v>6.8904431338177703E-5</v>
      </c>
      <c r="T31" s="125">
        <f>taxrates!AV23</f>
        <v>8.2155954114964652E-2</v>
      </c>
      <c r="U31" s="125">
        <f>taxrates!AW23</f>
        <v>0.13113822021842081</v>
      </c>
      <c r="V31" s="165">
        <f>taxrates!AX23</f>
        <v>2.2126102454769588E-2</v>
      </c>
    </row>
    <row r="32" spans="1:22" ht="15.05">
      <c r="A32" s="166">
        <v>1935</v>
      </c>
      <c r="B32" s="146">
        <f>taxrates!AD24</f>
        <v>0.17342567310092355</v>
      </c>
      <c r="C32" s="539">
        <f>taxrates!AE24</f>
        <v>2.9749446855369437E-2</v>
      </c>
      <c r="D32" s="539">
        <f>taxrates!AF24</f>
        <v>2.8004402203913994E-2</v>
      </c>
      <c r="E32" s="539">
        <f>taxrates!AG24</f>
        <v>3.1529230526034142E-4</v>
      </c>
      <c r="F32" s="539">
        <f>taxrates!AH24</f>
        <v>3.4112828740724029E-2</v>
      </c>
      <c r="G32" s="539">
        <f>taxrates!AI24</f>
        <v>6.9926044725537373E-2</v>
      </c>
      <c r="H32" s="540">
        <f>taxrates!AJ24</f>
        <v>1.1317658270118377E-2</v>
      </c>
      <c r="I32" s="185">
        <f>taxrates!AK24</f>
        <v>0.20203345293885261</v>
      </c>
      <c r="J32" s="125">
        <f>taxrates!AL24</f>
        <v>2.5826026139092847E-2</v>
      </c>
      <c r="K32" s="125">
        <f>taxrates!AM24</f>
        <v>3.0162851638148788E-2</v>
      </c>
      <c r="L32" s="125">
        <f>taxrates!AN24</f>
        <v>1.8193361741742175E-4</v>
      </c>
      <c r="M32" s="125">
        <f>taxrates!AO24</f>
        <v>4.4873923113814218E-2</v>
      </c>
      <c r="N32" s="125">
        <f>taxrates!AP24</f>
        <v>8.5924278429334158E-2</v>
      </c>
      <c r="O32" s="125">
        <f>taxrates!AQ24</f>
        <v>1.5064440001045171E-2</v>
      </c>
      <c r="P32" s="117">
        <f>taxrates!AR24</f>
        <v>0.28362993220285404</v>
      </c>
      <c r="Q32" s="125">
        <f>taxrates!AS24</f>
        <v>2.1433131707891399E-2</v>
      </c>
      <c r="R32" s="125">
        <f>taxrates!AT24</f>
        <v>2.7627638767989588E-2</v>
      </c>
      <c r="S32" s="125">
        <f>taxrates!AU24</f>
        <v>6.1360399456716601E-5</v>
      </c>
      <c r="T32" s="125">
        <f>taxrates!AV24</f>
        <v>8.4376536209076369E-2</v>
      </c>
      <c r="U32" s="125">
        <f>taxrates!AW24</f>
        <v>0.12031242516481322</v>
      </c>
      <c r="V32" s="165">
        <f>taxrates!AX24</f>
        <v>2.9818839953626743E-2</v>
      </c>
    </row>
    <row r="33" spans="1:22" ht="15.05">
      <c r="A33" s="166">
        <v>1936</v>
      </c>
      <c r="B33" s="146">
        <f>taxrates!AD25</f>
        <v>0.1853986152411278</v>
      </c>
      <c r="C33" s="539">
        <f>taxrates!AE25</f>
        <v>2.8846588901680372E-2</v>
      </c>
      <c r="D33" s="539">
        <f>taxrates!AF25</f>
        <v>2.4234476149907435E-2</v>
      </c>
      <c r="E33" s="539">
        <f>taxrates!AG25</f>
        <v>1.1936157883902514E-3</v>
      </c>
      <c r="F33" s="539">
        <f>taxrates!AH25</f>
        <v>3.6170304775867801E-2</v>
      </c>
      <c r="G33" s="539">
        <f>taxrates!AI25</f>
        <v>8.1072053197786723E-2</v>
      </c>
      <c r="H33" s="540">
        <f>taxrates!AJ25</f>
        <v>1.3881576427495216E-2</v>
      </c>
      <c r="I33" s="185">
        <f>taxrates!AK25</f>
        <v>0.21615058844861124</v>
      </c>
      <c r="J33" s="125">
        <f>taxrates!AL25</f>
        <v>2.4786864065795163E-2</v>
      </c>
      <c r="K33" s="125">
        <f>taxrates!AM25</f>
        <v>2.5680876581432234E-2</v>
      </c>
      <c r="L33" s="125">
        <f>taxrates!AN25</f>
        <v>6.8173025164861738E-4</v>
      </c>
      <c r="M33" s="125">
        <f>taxrates!AO25</f>
        <v>4.6920378782328222E-2</v>
      </c>
      <c r="N33" s="125">
        <f>taxrates!AP25</f>
        <v>9.9792005222727409E-2</v>
      </c>
      <c r="O33" s="125">
        <f>taxrates!AQ25</f>
        <v>1.8288733544679608E-2</v>
      </c>
      <c r="P33" s="117">
        <f>taxrates!AR25</f>
        <v>0.29272750691917765</v>
      </c>
      <c r="Q33" s="125">
        <f>taxrates!AS25</f>
        <v>1.89994490318579E-2</v>
      </c>
      <c r="R33" s="125">
        <f>taxrates!AT25</f>
        <v>2.1877611397871869E-2</v>
      </c>
      <c r="S33" s="125">
        <f>taxrates!AU25</f>
        <v>2.1236315312630994E-4</v>
      </c>
      <c r="T33" s="125">
        <f>taxrates!AV25</f>
        <v>8.178604749985445E-2</v>
      </c>
      <c r="U33" s="125">
        <f>taxrates!AW25</f>
        <v>0.1364413435019628</v>
      </c>
      <c r="V33" s="165">
        <f>taxrates!AX25</f>
        <v>3.3410692334504263E-2</v>
      </c>
    </row>
    <row r="34" spans="1:22" ht="15.05">
      <c r="A34" s="166">
        <v>1937</v>
      </c>
      <c r="B34" s="146">
        <f>taxrates!AD26</f>
        <v>0.19581946118570817</v>
      </c>
      <c r="C34" s="539">
        <f>taxrates!AE26</f>
        <v>2.8874135909429843E-2</v>
      </c>
      <c r="D34" s="539">
        <f>taxrates!AF26</f>
        <v>2.2505018097891457E-2</v>
      </c>
      <c r="E34" s="539">
        <f>taxrates!AG26</f>
        <v>5.1968345851505244E-3</v>
      </c>
      <c r="F34" s="539">
        <f>taxrates!AH26</f>
        <v>4.9506259474868461E-2</v>
      </c>
      <c r="G34" s="539">
        <f>taxrates!AI26</f>
        <v>7.618861596599677E-2</v>
      </c>
      <c r="H34" s="540">
        <f>taxrates!AJ26</f>
        <v>1.354859715237109E-2</v>
      </c>
      <c r="I34" s="185">
        <f>taxrates!AK26</f>
        <v>0.2257555505919723</v>
      </c>
      <c r="J34" s="125">
        <f>taxrates!AL26</f>
        <v>2.4850680834480596E-2</v>
      </c>
      <c r="K34" s="125">
        <f>taxrates!AM26</f>
        <v>2.1805135835427505E-2</v>
      </c>
      <c r="L34" s="125">
        <f>taxrates!AN26</f>
        <v>2.9729600991862631E-3</v>
      </c>
      <c r="M34" s="125">
        <f>taxrates!AO26</f>
        <v>6.4275499583955162E-2</v>
      </c>
      <c r="N34" s="125">
        <f>taxrates!AP26</f>
        <v>9.3972351424837369E-2</v>
      </c>
      <c r="O34" s="125">
        <f>taxrates!AQ26</f>
        <v>1.7878922814085412E-2</v>
      </c>
      <c r="P34" s="117">
        <f>taxrates!AR26</f>
        <v>0.31758793808770236</v>
      </c>
      <c r="Q34" s="125">
        <f>taxrates!AS26</f>
        <v>1.8797977084354048E-2</v>
      </c>
      <c r="R34" s="125">
        <f>taxrates!AT26</f>
        <v>2.021763811643677E-2</v>
      </c>
      <c r="S34" s="125">
        <f>taxrates!AU26</f>
        <v>9.1392189448152741E-4</v>
      </c>
      <c r="T34" s="125">
        <f>taxrates!AV26</f>
        <v>0.1103487567601983</v>
      </c>
      <c r="U34" s="125">
        <f>taxrates!AW26</f>
        <v>0.13510125078676788</v>
      </c>
      <c r="V34" s="165">
        <f>taxrates!AX26</f>
        <v>3.2208393445463807E-2</v>
      </c>
    </row>
    <row r="35" spans="1:22" ht="15.05">
      <c r="A35" s="166">
        <v>1938</v>
      </c>
      <c r="B35" s="146">
        <f>taxrates!AD27</f>
        <v>0.19871144017586861</v>
      </c>
      <c r="C35" s="539">
        <f>taxrates!AE27</f>
        <v>3.0689316432736275E-2</v>
      </c>
      <c r="D35" s="539">
        <f>taxrates!AF27</f>
        <v>2.5404193040785086E-2</v>
      </c>
      <c r="E35" s="539">
        <f>taxrates!AG27</f>
        <v>6.2250340393504829E-3</v>
      </c>
      <c r="F35" s="539">
        <f>taxrates!AH27</f>
        <v>5.2079090062268664E-2</v>
      </c>
      <c r="G35" s="539">
        <f>taxrates!AI27</f>
        <v>6.9642302048377763E-2</v>
      </c>
      <c r="H35" s="540">
        <f>taxrates!AJ27</f>
        <v>1.4671504552350325E-2</v>
      </c>
      <c r="I35" s="185">
        <f>taxrates!AK27</f>
        <v>0.23085590090822611</v>
      </c>
      <c r="J35" s="125">
        <f>taxrates!AL27</f>
        <v>2.7389307916845927E-2</v>
      </c>
      <c r="K35" s="125">
        <f>taxrates!AM27</f>
        <v>2.5208988480240495E-2</v>
      </c>
      <c r="L35" s="125">
        <f>taxrates!AN27</f>
        <v>3.6928057690684504E-3</v>
      </c>
      <c r="M35" s="125">
        <f>taxrates!AO27</f>
        <v>6.9550154856596616E-2</v>
      </c>
      <c r="N35" s="125">
        <f>taxrates!AP27</f>
        <v>8.4938226297439162E-2</v>
      </c>
      <c r="O35" s="125">
        <f>taxrates!AQ27</f>
        <v>2.0076417588035453E-2</v>
      </c>
      <c r="P35" s="117">
        <f>taxrates!AR27</f>
        <v>0.33476037091936728</v>
      </c>
      <c r="Q35" s="125">
        <f>taxrates!AS27</f>
        <v>2.2155546966312577E-2</v>
      </c>
      <c r="R35" s="125">
        <f>taxrates!AT27</f>
        <v>2.3663768481756869E-2</v>
      </c>
      <c r="S35" s="125">
        <f>taxrates!AU27</f>
        <v>1.2139619100260644E-3</v>
      </c>
      <c r="T35" s="125">
        <f>taxrates!AV27</f>
        <v>0.12676436251600376</v>
      </c>
      <c r="U35" s="125">
        <f>taxrates!AW27</f>
        <v>0.12231582349171352</v>
      </c>
      <c r="V35" s="165">
        <f>taxrates!AX27</f>
        <v>3.8646907553554495E-2</v>
      </c>
    </row>
    <row r="36" spans="1:22" ht="15.05">
      <c r="A36" s="168">
        <v>1939</v>
      </c>
      <c r="B36" s="150">
        <f>taxrates!AD28</f>
        <v>0.17570791883481907</v>
      </c>
      <c r="C36" s="541">
        <f>taxrates!AE28</f>
        <v>2.9022864997292234E-2</v>
      </c>
      <c r="D36" s="541">
        <f>taxrates!AF28</f>
        <v>2.2461338337886182E-2</v>
      </c>
      <c r="E36" s="541">
        <f>taxrates!AG28</f>
        <v>6.1081957043488408E-3</v>
      </c>
      <c r="F36" s="541">
        <f>taxrates!AH28</f>
        <v>3.778735066404016E-2</v>
      </c>
      <c r="G36" s="541">
        <f>taxrates!AI28</f>
        <v>6.7906753254440066E-2</v>
      </c>
      <c r="H36" s="542">
        <f>taxrates!AJ28</f>
        <v>1.2421415876811618E-2</v>
      </c>
      <c r="I36" s="186">
        <f>taxrates!AK28</f>
        <v>0.20109189588046628</v>
      </c>
      <c r="J36" s="127">
        <f>taxrates!AL28</f>
        <v>2.5522834663799152E-2</v>
      </c>
      <c r="K36" s="127">
        <f>taxrates!AM28</f>
        <v>2.2269820224051464E-2</v>
      </c>
      <c r="L36" s="127">
        <f>taxrates!AN28</f>
        <v>3.5704459286399906E-3</v>
      </c>
      <c r="M36" s="127">
        <f>taxrates!AO28</f>
        <v>4.9350473618363838E-2</v>
      </c>
      <c r="N36" s="127">
        <f>taxrates!AP28</f>
        <v>8.3629762259627052E-2</v>
      </c>
      <c r="O36" s="127">
        <f>taxrates!AQ28</f>
        <v>1.6748559185984776E-2</v>
      </c>
      <c r="P36" s="120">
        <f>taxrates!AR28</f>
        <v>0.28008428699092136</v>
      </c>
      <c r="Q36" s="127">
        <f>taxrates!AS28</f>
        <v>2.0104596847642275E-2</v>
      </c>
      <c r="R36" s="127">
        <f>taxrates!AT28</f>
        <v>2.0761531667891183E-2</v>
      </c>
      <c r="S36" s="127">
        <f>taxrates!AU28</f>
        <v>1.1429733359654254E-3</v>
      </c>
      <c r="T36" s="127">
        <f>taxrates!AV28</f>
        <v>8.7072696365966193E-2</v>
      </c>
      <c r="U36" s="127">
        <f>taxrates!AW28</f>
        <v>0.11963043161000436</v>
      </c>
      <c r="V36" s="167">
        <f>taxrates!AX28</f>
        <v>3.1372057163451914E-2</v>
      </c>
    </row>
    <row r="37" spans="1:22" ht="15.05">
      <c r="A37" s="166">
        <v>1940</v>
      </c>
      <c r="B37" s="146">
        <f>taxrates!AD29</f>
        <v>0.19389963761075324</v>
      </c>
      <c r="C37" s="539">
        <f>taxrates!AE29</f>
        <v>2.8874480545168342E-2</v>
      </c>
      <c r="D37" s="539">
        <f>taxrates!AF29</f>
        <v>2.0088802935892911E-2</v>
      </c>
      <c r="E37" s="539">
        <f>taxrates!AG29</f>
        <v>5.8518391518431554E-3</v>
      </c>
      <c r="F37" s="539">
        <f>taxrates!AH29</f>
        <v>3.8092551975396002E-2</v>
      </c>
      <c r="G37" s="539">
        <f>taxrates!AI29</f>
        <v>9.0688107618600203E-2</v>
      </c>
      <c r="H37" s="540">
        <f>taxrates!AJ29</f>
        <v>1.0303855383852607E-2</v>
      </c>
      <c r="I37" s="185">
        <f>taxrates!AK29</f>
        <v>0.2225823613928149</v>
      </c>
      <c r="J37" s="125">
        <f>taxrates!AL29</f>
        <v>2.4945403112389734E-2</v>
      </c>
      <c r="K37" s="125">
        <f>taxrates!AM29</f>
        <v>1.9298263153252893E-2</v>
      </c>
      <c r="L37" s="125">
        <f>taxrates!AN29</f>
        <v>3.3603894956998294E-3</v>
      </c>
      <c r="M37" s="125">
        <f>taxrates!AO29</f>
        <v>4.8697993059358985E-2</v>
      </c>
      <c r="N37" s="125">
        <f>taxrates!AP29</f>
        <v>0.11263153282603591</v>
      </c>
      <c r="O37" s="125">
        <f>taxrates!AQ29</f>
        <v>1.3648779746077522E-2</v>
      </c>
      <c r="P37" s="117">
        <f>taxrates!AR29</f>
        <v>0.29884718384828168</v>
      </c>
      <c r="Q37" s="125">
        <f>taxrates!AS29</f>
        <v>1.8734670595209415E-2</v>
      </c>
      <c r="R37" s="125">
        <f>taxrates!AT29</f>
        <v>1.6273434872088034E-2</v>
      </c>
      <c r="S37" s="125">
        <f>taxrates!AU29</f>
        <v>1.0256338136398798E-3</v>
      </c>
      <c r="T37" s="125">
        <f>taxrates!AV29</f>
        <v>8.0705882765950879E-2</v>
      </c>
      <c r="U37" s="125">
        <f>taxrates!AW29</f>
        <v>0.15773619000906741</v>
      </c>
      <c r="V37" s="165">
        <f>taxrates!AX29</f>
        <v>2.4371371792326055E-2</v>
      </c>
    </row>
    <row r="38" spans="1:22" ht="15.05">
      <c r="A38" s="166">
        <v>1941</v>
      </c>
      <c r="B38" s="146">
        <f>taxrates!AD30</f>
        <v>0.25618913928218889</v>
      </c>
      <c r="C38" s="539">
        <f>taxrates!AE30</f>
        <v>2.8494442314767204E-2</v>
      </c>
      <c r="D38" s="539">
        <f>taxrates!AF30</f>
        <v>1.5803530950308026E-2</v>
      </c>
      <c r="E38" s="539">
        <f>taxrates!AG30</f>
        <v>5.8796621524522946E-3</v>
      </c>
      <c r="F38" s="539">
        <f>taxrates!AH30</f>
        <v>4.0061225451722041E-2</v>
      </c>
      <c r="G38" s="539">
        <f>taxrates!AI30</f>
        <v>0.15653368280083604</v>
      </c>
      <c r="H38" s="540">
        <f>taxrates!AJ30</f>
        <v>9.4165956121032828E-3</v>
      </c>
      <c r="I38" s="185">
        <f>taxrates!AK30</f>
        <v>0.29711193832097671</v>
      </c>
      <c r="J38" s="125">
        <f>taxrates!AL30</f>
        <v>2.3955641658711346E-2</v>
      </c>
      <c r="K38" s="125">
        <f>taxrates!AM30</f>
        <v>1.4541656385874091E-2</v>
      </c>
      <c r="L38" s="125">
        <f>taxrates!AN30</f>
        <v>3.2856470608305403E-3</v>
      </c>
      <c r="M38" s="125">
        <f>taxrates!AO30</f>
        <v>5.0573231756129447E-2</v>
      </c>
      <c r="N38" s="125">
        <f>taxrates!AP30</f>
        <v>0.19261742164906132</v>
      </c>
      <c r="O38" s="125">
        <f>taxrates!AQ30</f>
        <v>1.2138339810370005E-2</v>
      </c>
      <c r="P38" s="117">
        <f>taxrates!AR30</f>
        <v>0.38029065020928138</v>
      </c>
      <c r="Q38" s="125">
        <f>taxrates!AS30</f>
        <v>1.696078709549308E-2</v>
      </c>
      <c r="R38" s="125">
        <f>taxrates!AT30</f>
        <v>1.0586772284946276E-2</v>
      </c>
      <c r="S38" s="125">
        <f>taxrates!AU30</f>
        <v>9.4537972035011895E-4</v>
      </c>
      <c r="T38" s="125">
        <f>taxrates!AV30</f>
        <v>7.8513235409880561E-2</v>
      </c>
      <c r="U38" s="125">
        <f>taxrates!AW30</f>
        <v>0.25285488713843784</v>
      </c>
      <c r="V38" s="165">
        <f>taxrates!AX30</f>
        <v>2.0429588560173493E-2</v>
      </c>
    </row>
    <row r="39" spans="1:22" ht="15.05">
      <c r="A39" s="166">
        <v>1942</v>
      </c>
      <c r="B39" s="146">
        <f>taxrates!AD31</f>
        <v>0.3064006004921494</v>
      </c>
      <c r="C39" s="539">
        <f>taxrates!AE31</f>
        <v>2.6194491298252982E-2</v>
      </c>
      <c r="D39" s="539">
        <f>taxrates!AF31</f>
        <v>1.387120859053916E-2</v>
      </c>
      <c r="E39" s="539">
        <f>taxrates!AG31</f>
        <v>6.2172385874280913E-3</v>
      </c>
      <c r="F39" s="539">
        <f>taxrates!AH31</f>
        <v>6.5325483989273139E-2</v>
      </c>
      <c r="G39" s="539">
        <f>taxrates!AI31</f>
        <v>0.18575164228164465</v>
      </c>
      <c r="H39" s="540">
        <f>taxrates!AJ31</f>
        <v>9.0405357450113397E-3</v>
      </c>
      <c r="I39" s="185">
        <f>taxrates!AK31</f>
        <v>0.34699795615616585</v>
      </c>
      <c r="J39" s="125">
        <f>taxrates!AL31</f>
        <v>2.1557278419981622E-2</v>
      </c>
      <c r="K39" s="125">
        <f>taxrates!AM31</f>
        <v>1.2113882262675782E-2</v>
      </c>
      <c r="L39" s="125">
        <f>taxrates!AN31</f>
        <v>3.4009667622249594E-3</v>
      </c>
      <c r="M39" s="125">
        <f>taxrates!AO31</f>
        <v>7.4396241695495136E-2</v>
      </c>
      <c r="N39" s="125">
        <f>taxrates!AP31</f>
        <v>0.22412194578862166</v>
      </c>
      <c r="O39" s="125">
        <f>taxrates!AQ31</f>
        <v>1.1407641227166697E-2</v>
      </c>
      <c r="P39" s="117">
        <f>taxrates!AR31</f>
        <v>0.43134785724531288</v>
      </c>
      <c r="Q39" s="125">
        <f>taxrates!AS31</f>
        <v>1.4628059100284111E-2</v>
      </c>
      <c r="R39" s="125">
        <f>taxrates!AT31</f>
        <v>8.2744961131766166E-3</v>
      </c>
      <c r="S39" s="125">
        <f>taxrates!AU31</f>
        <v>9.3786934325829736E-4</v>
      </c>
      <c r="T39" s="125">
        <f>taxrates!AV31</f>
        <v>9.9254546043436268E-2</v>
      </c>
      <c r="U39" s="125">
        <f>taxrates!AW31</f>
        <v>0.28985439274658725</v>
      </c>
      <c r="V39" s="165">
        <f>taxrates!AX31</f>
        <v>1.8398493898570338E-2</v>
      </c>
    </row>
    <row r="40" spans="1:22" ht="15.05">
      <c r="A40" s="166">
        <v>1943</v>
      </c>
      <c r="B40" s="146">
        <f>taxrates!AD32</f>
        <v>0.37987336849877401</v>
      </c>
      <c r="C40" s="539">
        <f>taxrates!AE32</f>
        <v>2.5697770325393308E-2</v>
      </c>
      <c r="D40" s="539">
        <f>taxrates!AF32</f>
        <v>1.284737103154936E-2</v>
      </c>
      <c r="E40" s="539">
        <f>taxrates!AG32</f>
        <v>7.1427458473905412E-3</v>
      </c>
      <c r="F40" s="539">
        <f>taxrates!AH32</f>
        <v>0.13097209784703112</v>
      </c>
      <c r="G40" s="539">
        <f>taxrates!AI32</f>
        <v>0.19540084596406224</v>
      </c>
      <c r="H40" s="540">
        <f>taxrates!AJ32</f>
        <v>7.8125374833474381E-3</v>
      </c>
      <c r="I40" s="185">
        <f>taxrates!AK32</f>
        <v>0.41920322337237348</v>
      </c>
      <c r="J40" s="125">
        <f>taxrates!AL32</f>
        <v>2.0994881861124068E-2</v>
      </c>
      <c r="K40" s="125">
        <f>taxrates!AM32</f>
        <v>1.1118033949436331E-2</v>
      </c>
      <c r="L40" s="125">
        <f>taxrates!AN32</f>
        <v>3.8788597870800562E-3</v>
      </c>
      <c r="M40" s="125">
        <f>taxrates!AO32</f>
        <v>0.14046819191511137</v>
      </c>
      <c r="N40" s="125">
        <f>taxrates!AP32</f>
        <v>0.23295674617281895</v>
      </c>
      <c r="O40" s="125">
        <f>taxrates!AQ32</f>
        <v>9.7865096868027194E-3</v>
      </c>
      <c r="P40" s="117">
        <f>taxrates!AR32</f>
        <v>0.49685655473229945</v>
      </c>
      <c r="Q40" s="125">
        <f>taxrates!AS32</f>
        <v>1.438341690456166E-2</v>
      </c>
      <c r="R40" s="125">
        <f>taxrates!AT32</f>
        <v>7.4787465622074591E-3</v>
      </c>
      <c r="S40" s="125">
        <f>taxrates!AU32</f>
        <v>1.0799406568525976E-3</v>
      </c>
      <c r="T40" s="125">
        <f>taxrates!AV32</f>
        <v>0.16481282244189782</v>
      </c>
      <c r="U40" s="125">
        <f>taxrates!AW32</f>
        <v>0.29316847959959352</v>
      </c>
      <c r="V40" s="165">
        <f>taxrates!AX32</f>
        <v>1.5933148567186358E-2</v>
      </c>
    </row>
    <row r="41" spans="1:22" ht="15.05">
      <c r="A41" s="166">
        <v>1944</v>
      </c>
      <c r="B41" s="146">
        <f>taxrates!AD33</f>
        <v>0.35325769546727054</v>
      </c>
      <c r="C41" s="539">
        <f>taxrates!AE33</f>
        <v>2.947869704480548E-2</v>
      </c>
      <c r="D41" s="539">
        <f>taxrates!AF33</f>
        <v>1.2883167016977356E-2</v>
      </c>
      <c r="E41" s="539">
        <f>taxrates!AG33</f>
        <v>8.1814618156851402E-3</v>
      </c>
      <c r="F41" s="539">
        <f>taxrates!AH33</f>
        <v>0.12467249006438809</v>
      </c>
      <c r="G41" s="539">
        <f>taxrates!AI33</f>
        <v>0.16867061749615372</v>
      </c>
      <c r="H41" s="540">
        <f>taxrates!AJ33</f>
        <v>9.3712620292607501E-3</v>
      </c>
      <c r="I41" s="185">
        <f>taxrates!AK33</f>
        <v>0.39768603687379145</v>
      </c>
      <c r="J41" s="125">
        <f>taxrates!AL33</f>
        <v>2.5145353031722498E-2</v>
      </c>
      <c r="K41" s="125">
        <f>taxrates!AM33</f>
        <v>1.1755350288903484E-2</v>
      </c>
      <c r="L41" s="125">
        <f>taxrates!AN33</f>
        <v>4.6387530513188934E-3</v>
      </c>
      <c r="M41" s="125">
        <f>taxrates!AO33</f>
        <v>0.13534194654477899</v>
      </c>
      <c r="N41" s="125">
        <f>taxrates!AP33</f>
        <v>0.20854816811565804</v>
      </c>
      <c r="O41" s="125">
        <f>taxrates!AQ33</f>
        <v>1.2256465841409488E-2</v>
      </c>
      <c r="P41" s="117">
        <f>taxrates!AR33</f>
        <v>0.48160438020307694</v>
      </c>
      <c r="Q41" s="125">
        <f>taxrates!AS33</f>
        <v>1.8372285434348282E-2</v>
      </c>
      <c r="R41" s="125">
        <f>taxrates!AT33</f>
        <v>8.3386994052230372E-3</v>
      </c>
      <c r="S41" s="125">
        <f>taxrates!AU33</f>
        <v>1.3773803302268158E-3</v>
      </c>
      <c r="T41" s="125">
        <f>taxrates!AV33</f>
        <v>0.16369702530702554</v>
      </c>
      <c r="U41" s="125">
        <f>taxrates!AW33</f>
        <v>0.26854115969948805</v>
      </c>
      <c r="V41" s="165">
        <f>taxrates!AX33</f>
        <v>2.1277830026765178E-2</v>
      </c>
    </row>
    <row r="42" spans="1:22" ht="15.05">
      <c r="A42" s="166">
        <v>1945</v>
      </c>
      <c r="B42" s="146">
        <f>taxrates!AD34</f>
        <v>0.35627495697868761</v>
      </c>
      <c r="C42" s="539">
        <f>taxrates!AE34</f>
        <v>3.4183339648883586E-2</v>
      </c>
      <c r="D42" s="539">
        <f>taxrates!AF34</f>
        <v>1.3592732217527119E-2</v>
      </c>
      <c r="E42" s="539">
        <f>taxrates!AG34</f>
        <v>1.0197153987994997E-2</v>
      </c>
      <c r="F42" s="539">
        <f>taxrates!AH34</f>
        <v>0.14645666804690846</v>
      </c>
      <c r="G42" s="539">
        <f>taxrates!AI34</f>
        <v>0.14076155381988803</v>
      </c>
      <c r="H42" s="540">
        <f>taxrates!AJ34</f>
        <v>1.1083509257485408E-2</v>
      </c>
      <c r="I42" s="185">
        <f>taxrates!AK34</f>
        <v>0.39805756613365134</v>
      </c>
      <c r="J42" s="125">
        <f>taxrates!AL34</f>
        <v>2.9241163247162843E-2</v>
      </c>
      <c r="K42" s="125">
        <f>taxrates!AM34</f>
        <v>1.2551132559917898E-2</v>
      </c>
      <c r="L42" s="125">
        <f>taxrates!AN34</f>
        <v>5.7980242113072405E-3</v>
      </c>
      <c r="M42" s="125">
        <f>taxrates!AO34</f>
        <v>0.16229426460707383</v>
      </c>
      <c r="N42" s="125">
        <f>taxrates!AP34</f>
        <v>0.17363596887490557</v>
      </c>
      <c r="O42" s="125">
        <f>taxrates!AQ34</f>
        <v>1.4537012633283943E-2</v>
      </c>
      <c r="P42" s="117">
        <f>taxrates!AR34</f>
        <v>0.48698247074455175</v>
      </c>
      <c r="Q42" s="125">
        <f>taxrates!AS34</f>
        <v>2.2377579278362515E-2</v>
      </c>
      <c r="R42" s="125">
        <f>taxrates!AT34</f>
        <v>9.3900797417463804E-3</v>
      </c>
      <c r="S42" s="125">
        <f>taxrates!AU34</f>
        <v>1.8032073152661474E-3</v>
      </c>
      <c r="T42" s="125">
        <f>taxrates!AV34</f>
        <v>0.20298399686988183</v>
      </c>
      <c r="U42" s="125">
        <f>taxrates!AW34</f>
        <v>0.2239985465587814</v>
      </c>
      <c r="V42" s="165">
        <f>taxrates!AX34</f>
        <v>2.6429060980513445E-2</v>
      </c>
    </row>
    <row r="43" spans="1:22" ht="15.05">
      <c r="A43" s="166">
        <v>1946</v>
      </c>
      <c r="B43" s="146">
        <f>taxrates!AD35</f>
        <v>0.32583686204251289</v>
      </c>
      <c r="C43" s="539">
        <f>taxrates!AE35</f>
        <v>3.7657868862770699E-2</v>
      </c>
      <c r="D43" s="539">
        <f>taxrates!AF35</f>
        <v>1.276216539087965E-2</v>
      </c>
      <c r="E43" s="539">
        <f>taxrates!AG35</f>
        <v>1.2131380520455471E-2</v>
      </c>
      <c r="F43" s="539">
        <f>taxrates!AH35</f>
        <v>0.13316699946291441</v>
      </c>
      <c r="G43" s="539">
        <f>taxrates!AI35</f>
        <v>0.1183681082331049</v>
      </c>
      <c r="H43" s="540">
        <f>taxrates!AJ35</f>
        <v>1.1750339572387738E-2</v>
      </c>
      <c r="I43" s="185">
        <f>taxrates!AK35</f>
        <v>0.35970195745995043</v>
      </c>
      <c r="J43" s="125">
        <f>taxrates!AL35</f>
        <v>3.2055837593004337E-2</v>
      </c>
      <c r="K43" s="125">
        <f>taxrates!AM35</f>
        <v>1.1845060834334901E-2</v>
      </c>
      <c r="L43" s="125">
        <f>taxrates!AN35</f>
        <v>6.8640827010109364E-3</v>
      </c>
      <c r="M43" s="125">
        <f>taxrates!AO35</f>
        <v>0.14968412720262902</v>
      </c>
      <c r="N43" s="125">
        <f>taxrates!AP35</f>
        <v>0.14391658667359869</v>
      </c>
      <c r="O43" s="125">
        <f>taxrates!AQ35</f>
        <v>1.5336262455372517E-2</v>
      </c>
      <c r="P43" s="117">
        <f>taxrates!AR35</f>
        <v>0.45563729751103321</v>
      </c>
      <c r="Q43" s="125">
        <f>taxrates!AS35</f>
        <v>2.5946616718833762E-2</v>
      </c>
      <c r="R43" s="125">
        <f>taxrates!AT35</f>
        <v>9.507597731958306E-3</v>
      </c>
      <c r="S43" s="125">
        <f>taxrates!AU35</f>
        <v>2.2578926600405314E-3</v>
      </c>
      <c r="T43" s="125">
        <f>taxrates!AV35</f>
        <v>0.19805395714924023</v>
      </c>
      <c r="U43" s="125">
        <f>taxrates!AW35</f>
        <v>0.19046436282329121</v>
      </c>
      <c r="V43" s="165">
        <f>taxrates!AX35</f>
        <v>2.9406870427669145E-2</v>
      </c>
    </row>
    <row r="44" spans="1:22" ht="15.05">
      <c r="A44" s="166">
        <v>1947</v>
      </c>
      <c r="B44" s="146">
        <f>taxrates!AD36</f>
        <v>0.33805459757252782</v>
      </c>
      <c r="C44" s="539">
        <f>taxrates!AE36</f>
        <v>3.6830550393377376E-2</v>
      </c>
      <c r="D44" s="539">
        <f>taxrates!AF36</f>
        <v>1.2222932691162992E-2</v>
      </c>
      <c r="E44" s="539">
        <f>taxrates!AG36</f>
        <v>9.3779699484941841E-3</v>
      </c>
      <c r="F44" s="539">
        <f>taxrates!AH36</f>
        <v>0.12614408706165756</v>
      </c>
      <c r="G44" s="539">
        <f>taxrates!AI36</f>
        <v>0.14122292369516379</v>
      </c>
      <c r="H44" s="540">
        <f>taxrates!AJ36</f>
        <v>1.2256133782671853E-2</v>
      </c>
      <c r="I44" s="185">
        <f>taxrates!AK36</f>
        <v>0.37294813812814842</v>
      </c>
      <c r="J44" s="125">
        <f>taxrates!AL36</f>
        <v>3.0898742823068061E-2</v>
      </c>
      <c r="K44" s="125">
        <f>taxrates!AM36</f>
        <v>1.1171610442512431E-2</v>
      </c>
      <c r="L44" s="125">
        <f>taxrates!AN36</f>
        <v>5.2295260310425366E-3</v>
      </c>
      <c r="M44" s="125">
        <f>taxrates!AO36</f>
        <v>0.13813964240170476</v>
      </c>
      <c r="N44" s="125">
        <f>taxrates!AP36</f>
        <v>0.17174325912831884</v>
      </c>
      <c r="O44" s="125">
        <f>taxrates!AQ36</f>
        <v>1.5765357301501821E-2</v>
      </c>
      <c r="P44" s="117">
        <f>taxrates!AR36</f>
        <v>0.46294458557528001</v>
      </c>
      <c r="Q44" s="125">
        <f>taxrates!AS36</f>
        <v>2.4063530568395629E-2</v>
      </c>
      <c r="R44" s="125">
        <f>taxrates!AT36</f>
        <v>8.6928986197750795E-3</v>
      </c>
      <c r="S44" s="125">
        <f>taxrates!AU36</f>
        <v>1.6551144992324963E-3</v>
      </c>
      <c r="T44" s="125">
        <f>taxrates!AV36</f>
        <v>0.17369047662599627</v>
      </c>
      <c r="U44" s="125">
        <f>taxrates!AW36</f>
        <v>0.22583962163926022</v>
      </c>
      <c r="V44" s="165">
        <f>taxrates!AX36</f>
        <v>2.9002943622620365E-2</v>
      </c>
    </row>
    <row r="45" spans="1:22" ht="15.05">
      <c r="A45" s="166">
        <v>1948</v>
      </c>
      <c r="B45" s="146">
        <f>taxrates!AD37</f>
        <v>0.30790142193198372</v>
      </c>
      <c r="C45" s="539">
        <f>taxrates!AE37</f>
        <v>3.3829911977355007E-2</v>
      </c>
      <c r="D45" s="539">
        <f>taxrates!AF37</f>
        <v>1.0815934531359596E-2</v>
      </c>
      <c r="E45" s="539">
        <f>taxrates!AG37</f>
        <v>6.6134728350410723E-3</v>
      </c>
      <c r="F45" s="539">
        <f>taxrates!AH37</f>
        <v>0.11331980249200806</v>
      </c>
      <c r="G45" s="539">
        <f>taxrates!AI37</f>
        <v>0.13215090361241441</v>
      </c>
      <c r="H45" s="540">
        <f>taxrates!AJ37</f>
        <v>1.1171396483805583E-2</v>
      </c>
      <c r="I45" s="185">
        <f>taxrates!AK37</f>
        <v>0.33914470898877308</v>
      </c>
      <c r="J45" s="125">
        <f>taxrates!AL37</f>
        <v>2.8347690453605513E-2</v>
      </c>
      <c r="K45" s="125">
        <f>taxrates!AM37</f>
        <v>9.7493511879780184E-3</v>
      </c>
      <c r="L45" s="125">
        <f>taxrates!AN37</f>
        <v>3.6835560258419394E-3</v>
      </c>
      <c r="M45" s="125">
        <f>taxrates!AO37</f>
        <v>0.12197991904667664</v>
      </c>
      <c r="N45" s="125">
        <f>taxrates!AP37</f>
        <v>0.16103121477716134</v>
      </c>
      <c r="O45" s="125">
        <f>taxrates!AQ37</f>
        <v>1.4352977497509642E-2</v>
      </c>
      <c r="P45" s="117">
        <f>taxrates!AR37</f>
        <v>0.41834105103798608</v>
      </c>
      <c r="Q45" s="125">
        <f>taxrates!AS37</f>
        <v>2.1463718755153759E-2</v>
      </c>
      <c r="R45" s="125">
        <f>taxrates!AT37</f>
        <v>7.4276266532615478E-3</v>
      </c>
      <c r="S45" s="125">
        <f>taxrates!AU37</f>
        <v>1.1334483744421993E-3</v>
      </c>
      <c r="T45" s="125">
        <f>taxrates!AV37</f>
        <v>0.15123027863754954</v>
      </c>
      <c r="U45" s="125">
        <f>taxrates!AW37</f>
        <v>0.21148777188578755</v>
      </c>
      <c r="V45" s="165">
        <f>taxrates!AX37</f>
        <v>2.5598206731791525E-2</v>
      </c>
    </row>
    <row r="46" spans="1:22" ht="15.05">
      <c r="A46" s="166">
        <v>1949</v>
      </c>
      <c r="B46" s="146">
        <f>taxrates!AD38</f>
        <v>0.28466656027762283</v>
      </c>
      <c r="C46" s="539">
        <f>taxrates!AE38</f>
        <v>3.6277769781592806E-2</v>
      </c>
      <c r="D46" s="539">
        <f>taxrates!AF38</f>
        <v>1.2126047881579553E-2</v>
      </c>
      <c r="E46" s="539">
        <f>taxrates!AG38</f>
        <v>7.2632867181490956E-3</v>
      </c>
      <c r="F46" s="539">
        <f>taxrates!AH38</f>
        <v>0.101157071766854</v>
      </c>
      <c r="G46" s="539">
        <f>taxrates!AI38</f>
        <v>0.11791995827591101</v>
      </c>
      <c r="H46" s="540">
        <f>taxrates!AJ38</f>
        <v>9.9224258535363877E-3</v>
      </c>
      <c r="I46" s="185">
        <f>taxrates!AK38</f>
        <v>0.3137390775193758</v>
      </c>
      <c r="J46" s="125">
        <f>taxrates!AL38</f>
        <v>3.0909700488276459E-2</v>
      </c>
      <c r="K46" s="125">
        <f>taxrates!AM38</f>
        <v>1.0983136383407336E-2</v>
      </c>
      <c r="L46" s="125">
        <f>taxrates!AN38</f>
        <v>4.1134696408292601E-3</v>
      </c>
      <c r="M46" s="125">
        <f>taxrates!AO38</f>
        <v>0.1088946506603766</v>
      </c>
      <c r="N46" s="125">
        <f>taxrates!AP38</f>
        <v>0.14587558949609949</v>
      </c>
      <c r="O46" s="125">
        <f>taxrates!AQ38</f>
        <v>1.2962530850386693E-2</v>
      </c>
      <c r="P46" s="117">
        <f>taxrates!AR38</f>
        <v>0.38459105620134798</v>
      </c>
      <c r="Q46" s="125">
        <f>taxrates!AS38</f>
        <v>2.3558274825638593E-2</v>
      </c>
      <c r="R46" s="125">
        <f>taxrates!AT38</f>
        <v>8.2521770963193113E-3</v>
      </c>
      <c r="S46" s="125">
        <f>taxrates!AU38</f>
        <v>1.2741018913135615E-3</v>
      </c>
      <c r="T46" s="125">
        <f>taxrates!AV38</f>
        <v>0.13311892309403953</v>
      </c>
      <c r="U46" s="125">
        <f>taxrates!AW38</f>
        <v>0.19518289196304603</v>
      </c>
      <c r="V46" s="165">
        <f>taxrates!AX38</f>
        <v>2.3204687330990962E-2</v>
      </c>
    </row>
    <row r="47" spans="1:22" ht="15.05">
      <c r="A47" s="170">
        <v>1950</v>
      </c>
      <c r="B47" s="157">
        <f>taxrates!AD39</f>
        <v>0.33297615899444616</v>
      </c>
      <c r="C47" s="543">
        <f>taxrates!AE39</f>
        <v>3.5411237649601773E-2</v>
      </c>
      <c r="D47" s="543">
        <f>taxrates!AF39</f>
        <v>1.1163586549202268E-2</v>
      </c>
      <c r="E47" s="543">
        <f>taxrates!AG39</f>
        <v>7.171250029322878E-3</v>
      </c>
      <c r="F47" s="543">
        <f>taxrates!AH39</f>
        <v>0.1014859876285905</v>
      </c>
      <c r="G47" s="543">
        <f>taxrates!AI39</f>
        <v>0.1698648953845032</v>
      </c>
      <c r="H47" s="544">
        <f>taxrates!AJ39</f>
        <v>7.8792017532255988E-3</v>
      </c>
      <c r="I47" s="187">
        <f>taxrates!AK39</f>
        <v>0.36898452046823255</v>
      </c>
      <c r="J47" s="129">
        <f>taxrates!AL39</f>
        <v>2.9756836794875494E-2</v>
      </c>
      <c r="K47" s="129">
        <f>taxrates!AM39</f>
        <v>9.9743305166858556E-3</v>
      </c>
      <c r="L47" s="129">
        <f>taxrates!AN39</f>
        <v>4.0055431401909885E-3</v>
      </c>
      <c r="M47" s="129">
        <f>taxrates!AO39</f>
        <v>0.11031403390226568</v>
      </c>
      <c r="N47" s="129">
        <f>taxrates!AP39</f>
        <v>0.20478191652142677</v>
      </c>
      <c r="O47" s="129">
        <f>taxrates!AQ39</f>
        <v>1.0151859592787724E-2</v>
      </c>
      <c r="P47" s="123">
        <f>taxrates!AR39</f>
        <v>0.45473732907561326</v>
      </c>
      <c r="Q47" s="129">
        <f>taxrates!AS39</f>
        <v>2.1981581693937078E-2</v>
      </c>
      <c r="R47" s="129">
        <f>taxrates!AT39</f>
        <v>7.404409376827484E-3</v>
      </c>
      <c r="S47" s="129">
        <f>taxrates!AU39</f>
        <v>1.2024880425702345E-3</v>
      </c>
      <c r="T47" s="129">
        <f>taxrates!AV39</f>
        <v>0.13414242535198925</v>
      </c>
      <c r="U47" s="129">
        <f>taxrates!AW39</f>
        <v>0.27244303151954274</v>
      </c>
      <c r="V47" s="169">
        <f>taxrates!AX39</f>
        <v>1.7563393090746521E-2</v>
      </c>
    </row>
    <row r="48" spans="1:22" ht="15.05">
      <c r="A48" s="166">
        <v>1951</v>
      </c>
      <c r="B48" s="146">
        <f>taxrates!AD40</f>
        <v>0.36428621079576262</v>
      </c>
      <c r="C48" s="539">
        <f>taxrates!AE40</f>
        <v>3.4069463100004471E-2</v>
      </c>
      <c r="D48" s="539">
        <f>taxrates!AF40</f>
        <v>1.1051342572031777E-2</v>
      </c>
      <c r="E48" s="539">
        <f>taxrates!AG40</f>
        <v>7.7423265877304545E-3</v>
      </c>
      <c r="F48" s="539">
        <f>taxrates!AH40</f>
        <v>0.11632157845055353</v>
      </c>
      <c r="G48" s="539">
        <f>taxrates!AI40</f>
        <v>0.18709337492311442</v>
      </c>
      <c r="H48" s="540">
        <f>taxrates!AJ40</f>
        <v>8.0081251623278955E-3</v>
      </c>
      <c r="I48" s="185">
        <f>taxrates!AK40</f>
        <v>0.40314275348733608</v>
      </c>
      <c r="J48" s="125">
        <f>taxrates!AL40</f>
        <v>2.8699512512109074E-2</v>
      </c>
      <c r="K48" s="125">
        <f>taxrates!AM40</f>
        <v>9.829630949624496E-3</v>
      </c>
      <c r="L48" s="125">
        <f>taxrates!AN40</f>
        <v>4.3351248437138203E-3</v>
      </c>
      <c r="M48" s="125">
        <f>taxrates!AO40</f>
        <v>0.1219983378388048</v>
      </c>
      <c r="N48" s="125">
        <f>taxrates!AP40</f>
        <v>0.22793687864475132</v>
      </c>
      <c r="O48" s="125">
        <f>taxrates!AQ40</f>
        <v>1.0343268698332547E-2</v>
      </c>
      <c r="P48" s="117">
        <f>taxrates!AR40</f>
        <v>0.49143806074864888</v>
      </c>
      <c r="Q48" s="125">
        <f>taxrates!AS40</f>
        <v>2.1401610912179674E-2</v>
      </c>
      <c r="R48" s="125">
        <f>taxrates!AT40</f>
        <v>7.2026023687947879E-3</v>
      </c>
      <c r="S48" s="125">
        <f>taxrates!AU40</f>
        <v>1.3137742037376472E-3</v>
      </c>
      <c r="T48" s="125">
        <f>taxrates!AV40</f>
        <v>0.14209139837469018</v>
      </c>
      <c r="U48" s="125">
        <f>taxrates!AW40</f>
        <v>0.30141633150104796</v>
      </c>
      <c r="V48" s="165">
        <f>taxrates!AX40</f>
        <v>1.8012343388198619E-2</v>
      </c>
    </row>
    <row r="49" spans="1:22" ht="15.05">
      <c r="A49" s="166">
        <v>1952</v>
      </c>
      <c r="B49" s="146">
        <f>taxrates!AD41</f>
        <v>0.35165637550035772</v>
      </c>
      <c r="C49" s="539">
        <f>taxrates!AE41</f>
        <v>3.6545212245476973E-2</v>
      </c>
      <c r="D49" s="539">
        <f>taxrates!AF41</f>
        <v>1.1828998742204937E-2</v>
      </c>
      <c r="E49" s="539">
        <f>taxrates!AG41</f>
        <v>7.8851892869810421E-3</v>
      </c>
      <c r="F49" s="539">
        <f>taxrates!AH41</f>
        <v>0.1245405312056902</v>
      </c>
      <c r="G49" s="539">
        <f>taxrates!AI41</f>
        <v>0.16208355389181872</v>
      </c>
      <c r="H49" s="540">
        <f>taxrates!AJ41</f>
        <v>8.7728901281858597E-3</v>
      </c>
      <c r="I49" s="185">
        <f>taxrates!AK41</f>
        <v>0.38570763213608628</v>
      </c>
      <c r="J49" s="125">
        <f>taxrates!AL41</f>
        <v>3.1157958269234506E-2</v>
      </c>
      <c r="K49" s="125">
        <f>taxrates!AM41</f>
        <v>1.0529498430454823E-2</v>
      </c>
      <c r="L49" s="125">
        <f>taxrates!AN41</f>
        <v>4.4686003761963905E-3</v>
      </c>
      <c r="M49" s="125">
        <f>taxrates!AO41</f>
        <v>0.12961874205170459</v>
      </c>
      <c r="N49" s="125">
        <f>taxrates!AP41</f>
        <v>0.19846453638077988</v>
      </c>
      <c r="O49" s="125">
        <f>taxrates!AQ41</f>
        <v>1.1468296627716116E-2</v>
      </c>
      <c r="P49" s="117">
        <f>taxrates!AR41</f>
        <v>0.46583419905994378</v>
      </c>
      <c r="Q49" s="125">
        <f>taxrates!AS41</f>
        <v>2.3688876073916214E-2</v>
      </c>
      <c r="R49" s="125">
        <f>taxrates!AT41</f>
        <v>7.8456465207182909E-3</v>
      </c>
      <c r="S49" s="125">
        <f>taxrates!AU41</f>
        <v>1.3806835781298189E-3</v>
      </c>
      <c r="T49" s="125">
        <f>taxrates!AV41</f>
        <v>0.14517565151584261</v>
      </c>
      <c r="U49" s="125">
        <f>taxrates!AW41</f>
        <v>0.26751130425532038</v>
      </c>
      <c r="V49" s="165">
        <f>taxrates!AX41</f>
        <v>2.0232037116016479E-2</v>
      </c>
    </row>
    <row r="50" spans="1:22" ht="15.05">
      <c r="A50" s="166">
        <v>1953</v>
      </c>
      <c r="B50" s="146">
        <f>taxrates!AD42</f>
        <v>0.35236252456442452</v>
      </c>
      <c r="C50" s="539">
        <f>taxrates!AE42</f>
        <v>3.7986428350696343E-2</v>
      </c>
      <c r="D50" s="539">
        <f>taxrates!AF42</f>
        <v>1.2258029470035759E-2</v>
      </c>
      <c r="E50" s="539">
        <f>taxrates!AG42</f>
        <v>7.8780397643345972E-3</v>
      </c>
      <c r="F50" s="539">
        <f>taxrates!AH42</f>
        <v>0.11816375618084629</v>
      </c>
      <c r="G50" s="539">
        <f>taxrates!AI42</f>
        <v>0.16678300382800113</v>
      </c>
      <c r="H50" s="540">
        <f>taxrates!AJ42</f>
        <v>9.2932669705103749E-3</v>
      </c>
      <c r="I50" s="185">
        <f>taxrates!AK42</f>
        <v>0.38824304610371047</v>
      </c>
      <c r="J50" s="125">
        <f>taxrates!AL42</f>
        <v>3.2811121629765835E-2</v>
      </c>
      <c r="K50" s="125">
        <f>taxrates!AM42</f>
        <v>1.0982269806606498E-2</v>
      </c>
      <c r="L50" s="125">
        <f>taxrates!AN42</f>
        <v>4.5230529908165907E-3</v>
      </c>
      <c r="M50" s="125">
        <f>taxrates!AO42</f>
        <v>0.12090582883720165</v>
      </c>
      <c r="N50" s="125">
        <f>taxrates!AP42</f>
        <v>0.20671302036714573</v>
      </c>
      <c r="O50" s="125">
        <f>taxrates!AQ42</f>
        <v>1.2307752472174149E-2</v>
      </c>
      <c r="P50" s="117">
        <f>taxrates!AR42</f>
        <v>0.46824446621486521</v>
      </c>
      <c r="Q50" s="125">
        <f>taxrates!AS42</f>
        <v>2.5385226185192903E-2</v>
      </c>
      <c r="R50" s="125">
        <f>taxrates!AT42</f>
        <v>8.0535608638238679E-3</v>
      </c>
      <c r="S50" s="125">
        <f>taxrates!AU42</f>
        <v>1.4221284132220047E-3</v>
      </c>
      <c r="T50" s="125">
        <f>taxrates!AV42</f>
        <v>0.13195305946180846</v>
      </c>
      <c r="U50" s="125">
        <f>taxrates!AW42</f>
        <v>0.27947663278393059</v>
      </c>
      <c r="V50" s="165">
        <f>taxrates!AX42</f>
        <v>2.1953858506887355E-2</v>
      </c>
    </row>
    <row r="51" spans="1:22" ht="15.05">
      <c r="A51" s="166">
        <v>1954</v>
      </c>
      <c r="B51" s="146">
        <f>taxrates!AD43</f>
        <v>0.32881753506166034</v>
      </c>
      <c r="C51" s="539">
        <f>taxrates!AE43</f>
        <v>3.6164670272260342E-2</v>
      </c>
      <c r="D51" s="539">
        <f>taxrates!AF43</f>
        <v>1.3420394887306118E-2</v>
      </c>
      <c r="E51" s="539">
        <f>taxrates!AG43</f>
        <v>8.8730809907024456E-3</v>
      </c>
      <c r="F51" s="539">
        <f>taxrates!AH43</f>
        <v>0.11355861625639195</v>
      </c>
      <c r="G51" s="539">
        <f>taxrates!AI43</f>
        <v>0.1474695649975637</v>
      </c>
      <c r="H51" s="540">
        <f>taxrates!AJ43</f>
        <v>9.3312076574357371E-3</v>
      </c>
      <c r="I51" s="185">
        <f>taxrates!AK43</f>
        <v>0.3628119725573456</v>
      </c>
      <c r="J51" s="125">
        <f>taxrates!AL43</f>
        <v>3.1382418033858099E-2</v>
      </c>
      <c r="K51" s="125">
        <f>taxrates!AM43</f>
        <v>1.2271763140938016E-2</v>
      </c>
      <c r="L51" s="125">
        <f>taxrates!AN43</f>
        <v>5.1179640475453357E-3</v>
      </c>
      <c r="M51" s="125">
        <f>taxrates!AO43</f>
        <v>0.1182114885031397</v>
      </c>
      <c r="N51" s="125">
        <f>taxrates!AP43</f>
        <v>0.18341303157364866</v>
      </c>
      <c r="O51" s="125">
        <f>taxrates!AQ43</f>
        <v>1.2415307258215748E-2</v>
      </c>
      <c r="P51" s="117">
        <f>taxrates!AR43</f>
        <v>0.43726927885210609</v>
      </c>
      <c r="Q51" s="125">
        <f>taxrates!AS43</f>
        <v>2.4470181103532506E-2</v>
      </c>
      <c r="R51" s="125">
        <f>taxrates!AT43</f>
        <v>9.4485217285341615E-3</v>
      </c>
      <c r="S51" s="125">
        <f>taxrates!AU43</f>
        <v>1.6217921281356104E-3</v>
      </c>
      <c r="T51" s="125">
        <f>taxrates!AV43</f>
        <v>0.1336374067259988</v>
      </c>
      <c r="U51" s="125">
        <f>taxrates!AW43</f>
        <v>0.24591609085772292</v>
      </c>
      <c r="V51" s="165">
        <f>taxrates!AX43</f>
        <v>2.2175286308182048E-2</v>
      </c>
    </row>
    <row r="52" spans="1:22" ht="15.05">
      <c r="A52" s="166">
        <v>1955</v>
      </c>
      <c r="B52" s="146">
        <f>taxrates!AD44</f>
        <v>0.33826441517415284</v>
      </c>
      <c r="C52" s="539">
        <f>taxrates!AE44</f>
        <v>3.5291392703727574E-2</v>
      </c>
      <c r="D52" s="539">
        <f>taxrates!AF44</f>
        <v>1.273733979782584E-2</v>
      </c>
      <c r="E52" s="539">
        <f>taxrates!AG44</f>
        <v>8.913178122823948E-3</v>
      </c>
      <c r="F52" s="539">
        <f>taxrates!AH44</f>
        <v>0.10874493457597502</v>
      </c>
      <c r="G52" s="539">
        <f>taxrates!AI44</f>
        <v>0.16360856142554731</v>
      </c>
      <c r="H52" s="540">
        <f>taxrates!AJ44</f>
        <v>8.9690085482531396E-3</v>
      </c>
      <c r="I52" s="185">
        <f>taxrates!AK44</f>
        <v>0.36848841016387968</v>
      </c>
      <c r="J52" s="125">
        <f>taxrates!AL44</f>
        <v>3.0354865784133378E-2</v>
      </c>
      <c r="K52" s="125">
        <f>taxrates!AM44</f>
        <v>1.1205392174704711E-2</v>
      </c>
      <c r="L52" s="125">
        <f>taxrates!AN44</f>
        <v>5.0958073053922748E-3</v>
      </c>
      <c r="M52" s="125">
        <f>taxrates!AO44</f>
        <v>0.11259224416888769</v>
      </c>
      <c r="N52" s="125">
        <f>taxrates!AP44</f>
        <v>0.19741181840582497</v>
      </c>
      <c r="O52" s="125">
        <f>taxrates!AQ44</f>
        <v>1.1828282324936669E-2</v>
      </c>
      <c r="P52" s="117">
        <f>taxrates!AR44</f>
        <v>0.44177118025336443</v>
      </c>
      <c r="Q52" s="125">
        <f>taxrates!AS44</f>
        <v>2.3090370134213844E-2</v>
      </c>
      <c r="R52" s="125">
        <f>taxrates!AT44</f>
        <v>7.5497626626396122E-3</v>
      </c>
      <c r="S52" s="125">
        <f>taxrates!AU44</f>
        <v>1.5752981091778804E-3</v>
      </c>
      <c r="T52" s="125">
        <f>taxrates!AV44</f>
        <v>0.12410835674027079</v>
      </c>
      <c r="U52" s="125">
        <f>taxrates!AW44</f>
        <v>0.26497089078959102</v>
      </c>
      <c r="V52" s="165">
        <f>taxrates!AX44</f>
        <v>2.04765018174713E-2</v>
      </c>
    </row>
    <row r="53" spans="1:22" ht="15.05">
      <c r="A53" s="166">
        <v>1956</v>
      </c>
      <c r="B53" s="146">
        <f>taxrates!AD45</f>
        <v>0.34009042074643892</v>
      </c>
      <c r="C53" s="539">
        <f>taxrates!AE45</f>
        <v>3.6935234495289813E-2</v>
      </c>
      <c r="D53" s="539">
        <f>taxrates!AF45</f>
        <v>1.3570559440724512E-2</v>
      </c>
      <c r="E53" s="539">
        <f>taxrates!AG45</f>
        <v>9.4538807388231602E-3</v>
      </c>
      <c r="F53" s="539">
        <f>taxrates!AH45</f>
        <v>0.11394726665379126</v>
      </c>
      <c r="G53" s="539">
        <f>taxrates!AI45</f>
        <v>0.15509806655586528</v>
      </c>
      <c r="H53" s="540">
        <f>taxrates!AJ45</f>
        <v>1.1085412861944885E-2</v>
      </c>
      <c r="I53" s="185">
        <f>taxrates!AK45</f>
        <v>0.37093063124656683</v>
      </c>
      <c r="J53" s="125">
        <f>taxrates!AL45</f>
        <v>3.1965816482971927E-2</v>
      </c>
      <c r="K53" s="125">
        <f>taxrates!AM45</f>
        <v>1.2053423812254176E-2</v>
      </c>
      <c r="L53" s="125">
        <f>taxrates!AN45</f>
        <v>5.4384601710201885E-3</v>
      </c>
      <c r="M53" s="125">
        <f>taxrates!AO45</f>
        <v>0.11760590814401188</v>
      </c>
      <c r="N53" s="125">
        <f>taxrates!AP45</f>
        <v>0.18915695945576597</v>
      </c>
      <c r="O53" s="125">
        <f>taxrates!AQ45</f>
        <v>1.4710063180542727E-2</v>
      </c>
      <c r="P53" s="117">
        <f>taxrates!AR45</f>
        <v>0.4515863701506751</v>
      </c>
      <c r="Q53" s="125">
        <f>taxrates!AS45</f>
        <v>2.4940214795869255E-2</v>
      </c>
      <c r="R53" s="125">
        <f>taxrates!AT45</f>
        <v>8.9315797173896757E-3</v>
      </c>
      <c r="S53" s="125">
        <f>taxrates!AU45</f>
        <v>1.724398025615763E-3</v>
      </c>
      <c r="T53" s="125">
        <f>taxrates!AV45</f>
        <v>0.13085690506502587</v>
      </c>
      <c r="U53" s="125">
        <f>taxrates!AW45</f>
        <v>0.2591847642700193</v>
      </c>
      <c r="V53" s="165">
        <f>taxrates!AX45</f>
        <v>2.5948508276755204E-2</v>
      </c>
    </row>
    <row r="54" spans="1:22" ht="15.05">
      <c r="A54" s="166">
        <v>1957</v>
      </c>
      <c r="B54" s="146">
        <f>taxrates!AD46</f>
        <v>0.33501761017829418</v>
      </c>
      <c r="C54" s="539">
        <f>taxrates!AE46</f>
        <v>3.7278048908844653E-2</v>
      </c>
      <c r="D54" s="539">
        <f>taxrates!AF46</f>
        <v>1.3834115100900549E-2</v>
      </c>
      <c r="E54" s="539">
        <f>taxrates!AG46</f>
        <v>1.0348544687689453E-2</v>
      </c>
      <c r="F54" s="539">
        <f>taxrates!AH46</f>
        <v>0.11304184181579448</v>
      </c>
      <c r="G54" s="539">
        <f>taxrates!AI46</f>
        <v>0.14868528550415161</v>
      </c>
      <c r="H54" s="540">
        <f>taxrates!AJ46</f>
        <v>1.1829774160913398E-2</v>
      </c>
      <c r="I54" s="185">
        <f>taxrates!AK46</f>
        <v>0.36461479969254046</v>
      </c>
      <c r="J54" s="125">
        <f>taxrates!AL46</f>
        <v>3.2277317379455245E-2</v>
      </c>
      <c r="K54" s="125">
        <f>taxrates!AM46</f>
        <v>1.2396278316720081E-2</v>
      </c>
      <c r="L54" s="125">
        <f>taxrates!AN46</f>
        <v>5.9558593062406656E-3</v>
      </c>
      <c r="M54" s="125">
        <f>taxrates!AO46</f>
        <v>0.1150423575138234</v>
      </c>
      <c r="N54" s="125">
        <f>taxrates!AP46</f>
        <v>0.18323796923392788</v>
      </c>
      <c r="O54" s="125">
        <f>taxrates!AQ46</f>
        <v>1.5705017942373164E-2</v>
      </c>
      <c r="P54" s="117">
        <f>taxrates!AR46</f>
        <v>0.43892226481976054</v>
      </c>
      <c r="Q54" s="125">
        <f>taxrates!AS46</f>
        <v>2.5654777854311233E-2</v>
      </c>
      <c r="R54" s="125">
        <f>taxrates!AT46</f>
        <v>9.2224446210852143E-3</v>
      </c>
      <c r="S54" s="125">
        <f>taxrates!AU46</f>
        <v>1.923811129043944E-3</v>
      </c>
      <c r="T54" s="125">
        <f>taxrates!AV46</f>
        <v>0.12770062819690944</v>
      </c>
      <c r="U54" s="125">
        <f>taxrates!AW46</f>
        <v>0.24638396729784776</v>
      </c>
      <c r="V54" s="165">
        <f>taxrates!AX46</f>
        <v>2.8036635720562902E-2</v>
      </c>
    </row>
    <row r="55" spans="1:22" ht="15.05">
      <c r="A55" s="166">
        <v>1958</v>
      </c>
      <c r="B55" s="146">
        <f>taxrates!AD47</f>
        <v>0.32165462526688637</v>
      </c>
      <c r="C55" s="539">
        <f>taxrates!AE47</f>
        <v>3.7179508004332014E-2</v>
      </c>
      <c r="D55" s="539">
        <f>taxrates!AF47</f>
        <v>1.499441672037252E-2</v>
      </c>
      <c r="E55" s="539">
        <f>taxrates!AG47</f>
        <v>1.0316880542348833E-2</v>
      </c>
      <c r="F55" s="539">
        <f>taxrates!AH47</f>
        <v>0.11353804865084709</v>
      </c>
      <c r="G55" s="539">
        <f>taxrates!AI47</f>
        <v>0.13441086486716325</v>
      </c>
      <c r="H55" s="540">
        <f>taxrates!AJ47</f>
        <v>1.1214906481822641E-2</v>
      </c>
      <c r="I55" s="185">
        <f>taxrates!AK47</f>
        <v>0.35136337665865131</v>
      </c>
      <c r="J55" s="125">
        <f>taxrates!AL47</f>
        <v>3.2752141282148137E-2</v>
      </c>
      <c r="K55" s="125">
        <f>taxrates!AM47</f>
        <v>1.363902187759514E-2</v>
      </c>
      <c r="L55" s="125">
        <f>taxrates!AN47</f>
        <v>6.0409515687790995E-3</v>
      </c>
      <c r="M55" s="125">
        <f>taxrates!AO47</f>
        <v>0.1154143569999878</v>
      </c>
      <c r="N55" s="125">
        <f>taxrates!AP47</f>
        <v>0.16836910916112632</v>
      </c>
      <c r="O55" s="125">
        <f>taxrates!AQ47</f>
        <v>1.5147795769014882E-2</v>
      </c>
      <c r="P55" s="117">
        <f>taxrates!AR47</f>
        <v>0.42942136151408039</v>
      </c>
      <c r="Q55" s="125">
        <f>taxrates!AS47</f>
        <v>2.713147772473623E-2</v>
      </c>
      <c r="R55" s="125">
        <f>taxrates!AT47</f>
        <v>1.0589922122903269E-2</v>
      </c>
      <c r="S55" s="125">
        <f>taxrates!AU47</f>
        <v>2.0336971526416833E-3</v>
      </c>
      <c r="T55" s="125">
        <f>taxrates!AV47</f>
        <v>0.13140853171003486</v>
      </c>
      <c r="U55" s="125">
        <f>taxrates!AW47</f>
        <v>0.23042259855800087</v>
      </c>
      <c r="V55" s="165">
        <f>taxrates!AX47</f>
        <v>2.7835134245763421E-2</v>
      </c>
    </row>
    <row r="56" spans="1:22" ht="15.05">
      <c r="A56" s="168">
        <v>1959</v>
      </c>
      <c r="B56" s="150">
        <f>taxrates!AD48</f>
        <v>0.33432153237024542</v>
      </c>
      <c r="C56" s="541">
        <f>taxrates!AE48</f>
        <v>3.7511888338523841E-2</v>
      </c>
      <c r="D56" s="541">
        <f>taxrates!AF48</f>
        <v>1.4138989441113119E-2</v>
      </c>
      <c r="E56" s="541">
        <f>taxrates!AG48</f>
        <v>1.1312480250367117E-2</v>
      </c>
      <c r="F56" s="541">
        <f>taxrates!AH48</f>
        <v>0.11154376016107538</v>
      </c>
      <c r="G56" s="541">
        <f>taxrates!AI48</f>
        <v>0.14903758243516893</v>
      </c>
      <c r="H56" s="542">
        <f>taxrates!AJ48</f>
        <v>1.077683174399701E-2</v>
      </c>
      <c r="I56" s="186">
        <f>taxrates!AK48</f>
        <v>0.36288980707081597</v>
      </c>
      <c r="J56" s="127">
        <f>taxrates!AL48</f>
        <v>3.272149120014238E-2</v>
      </c>
      <c r="K56" s="127">
        <f>taxrates!AM48</f>
        <v>1.2663294403509617E-2</v>
      </c>
      <c r="L56" s="127">
        <f>taxrates!AN48</f>
        <v>6.5590793681068885E-3</v>
      </c>
      <c r="M56" s="127">
        <f>taxrates!AO48</f>
        <v>0.11071008584708146</v>
      </c>
      <c r="N56" s="127">
        <f>taxrates!AP48</f>
        <v>0.18582223894201402</v>
      </c>
      <c r="O56" s="127">
        <f>taxrates!AQ48</f>
        <v>1.4413617309961588E-2</v>
      </c>
      <c r="P56" s="120">
        <f>taxrates!AR48</f>
        <v>0.4331579368760769</v>
      </c>
      <c r="Q56" s="127">
        <f>taxrates!AS48</f>
        <v>2.6360750202669543E-2</v>
      </c>
      <c r="R56" s="127">
        <f>taxrates!AT48</f>
        <v>9.418339080468182E-3</v>
      </c>
      <c r="S56" s="127">
        <f>taxrates!AU48</f>
        <v>2.1474088641212207E-3</v>
      </c>
      <c r="T56" s="127">
        <f>taxrates!AV48</f>
        <v>0.12548091966853961</v>
      </c>
      <c r="U56" s="127">
        <f>taxrates!AW48</f>
        <v>0.24431543755980009</v>
      </c>
      <c r="V56" s="167">
        <f>taxrates!AX48</f>
        <v>2.5435081500478317E-2</v>
      </c>
    </row>
    <row r="57" spans="1:22" ht="15.05">
      <c r="A57" s="166">
        <v>1960</v>
      </c>
      <c r="B57" s="146">
        <f>taxrates!AD49</f>
        <v>0.33972459738950211</v>
      </c>
      <c r="C57" s="539">
        <f>taxrates!AE49</f>
        <v>3.9316261607596201E-2</v>
      </c>
      <c r="D57" s="539">
        <f>taxrates!AF49</f>
        <v>1.5419765030033825E-2</v>
      </c>
      <c r="E57" s="539">
        <f>taxrates!AG49</f>
        <v>1.3119383890427454E-2</v>
      </c>
      <c r="F57" s="539">
        <f>taxrates!AH49</f>
        <v>0.11451437902098187</v>
      </c>
      <c r="G57" s="539">
        <f>taxrates!AI49</f>
        <v>0.14429568462678091</v>
      </c>
      <c r="H57" s="540">
        <f>taxrates!AJ49</f>
        <v>1.3059123213681868E-2</v>
      </c>
      <c r="I57" s="185">
        <f>taxrates!AK49</f>
        <v>0.36791138954814273</v>
      </c>
      <c r="J57" s="125">
        <f>taxrates!AL49</f>
        <v>3.4788303783108043E-2</v>
      </c>
      <c r="K57" s="125">
        <f>taxrates!AM49</f>
        <v>1.4279938521002943E-2</v>
      </c>
      <c r="L57" s="125">
        <f>taxrates!AN49</f>
        <v>7.7160559778273428E-3</v>
      </c>
      <c r="M57" s="125">
        <f>taxrates!AO49</f>
        <v>0.11241680548370571</v>
      </c>
      <c r="N57" s="125">
        <f>taxrates!AP49</f>
        <v>0.18099317986500979</v>
      </c>
      <c r="O57" s="125">
        <f>taxrates!AQ49</f>
        <v>1.7717105917488905E-2</v>
      </c>
      <c r="P57" s="117">
        <f>taxrates!AR49</f>
        <v>0.43933619770444254</v>
      </c>
      <c r="Q57" s="125">
        <f>taxrates!AS49</f>
        <v>2.8473239030712902E-2</v>
      </c>
      <c r="R57" s="125">
        <f>taxrates!AT49</f>
        <v>1.13296342817639E-2</v>
      </c>
      <c r="S57" s="125">
        <f>taxrates!AU49</f>
        <v>2.5665289466166715E-3</v>
      </c>
      <c r="T57" s="125">
        <f>taxrates!AV49</f>
        <v>0.12496254653576658</v>
      </c>
      <c r="U57" s="125">
        <f>taxrates!AW49</f>
        <v>0.24064343586384951</v>
      </c>
      <c r="V57" s="165">
        <f>taxrates!AX49</f>
        <v>3.1360813045733016E-2</v>
      </c>
    </row>
    <row r="58" spans="1:22" ht="15.05">
      <c r="A58" s="166">
        <v>1961</v>
      </c>
      <c r="B58" s="146">
        <f>taxrates!AD50</f>
        <v>0.33543597653944734</v>
      </c>
      <c r="C58" s="539">
        <f>taxrates!AE50</f>
        <v>3.9019972461096855E-2</v>
      </c>
      <c r="D58" s="539">
        <f>taxrates!AF50</f>
        <v>1.6385501727223393E-2</v>
      </c>
      <c r="E58" s="539">
        <f>taxrates!AG50</f>
        <v>1.3035174237756944E-2</v>
      </c>
      <c r="F58" s="539">
        <f>taxrates!AH50</f>
        <v>0.11531715412688238</v>
      </c>
      <c r="G58" s="539">
        <f>taxrates!AI50</f>
        <v>0.13763750611690384</v>
      </c>
      <c r="H58" s="540">
        <f>taxrates!AJ50</f>
        <v>1.4040667869583925E-2</v>
      </c>
      <c r="I58" s="185">
        <f>taxrates!AK50</f>
        <v>0.3648946778939518</v>
      </c>
      <c r="J58" s="125">
        <f>taxrates!AL50</f>
        <v>3.4549329712102443E-2</v>
      </c>
      <c r="K58" s="125">
        <f>taxrates!AM50</f>
        <v>1.4994809788656626E-2</v>
      </c>
      <c r="L58" s="125">
        <f>taxrates!AN50</f>
        <v>7.6716785975810423E-3</v>
      </c>
      <c r="M58" s="125">
        <f>taxrates!AO50</f>
        <v>0.11855559829312222</v>
      </c>
      <c r="N58" s="125">
        <f>taxrates!AP50</f>
        <v>0.17006171389194108</v>
      </c>
      <c r="O58" s="125">
        <f>taxrates!AQ50</f>
        <v>1.9061547610548426E-2</v>
      </c>
      <c r="P58" s="117">
        <f>taxrates!AR50</f>
        <v>0.44412699126830846</v>
      </c>
      <c r="Q58" s="125">
        <f>taxrates!AS50</f>
        <v>2.8733474474231809E-2</v>
      </c>
      <c r="R58" s="125">
        <f>taxrates!AT50</f>
        <v>1.1832726907085816E-2</v>
      </c>
      <c r="S58" s="125">
        <f>taxrates!AU50</f>
        <v>2.5929019551728023E-3</v>
      </c>
      <c r="T58" s="125">
        <f>taxrates!AV50</f>
        <v>0.13118298925033084</v>
      </c>
      <c r="U58" s="125">
        <f>taxrates!AW50</f>
        <v>0.23594092650969586</v>
      </c>
      <c r="V58" s="165">
        <f>taxrates!AX50</f>
        <v>3.384397217179131E-2</v>
      </c>
    </row>
    <row r="59" spans="1:22" ht="15.05">
      <c r="A59" s="148">
        <v>1962</v>
      </c>
      <c r="B59" s="146">
        <f>taxrates!AD51</f>
        <v>0.33256566524505615</v>
      </c>
      <c r="C59" s="438">
        <f>taxrates!AE51</f>
        <v>3.8443516939878464E-2</v>
      </c>
      <c r="D59" s="438">
        <f>taxrates!AF51</f>
        <v>1.6543682664632797E-2</v>
      </c>
      <c r="E59" s="438">
        <f>taxrates!AG51</f>
        <v>1.4134788885712624E-2</v>
      </c>
      <c r="F59" s="438">
        <f>taxrates!AH51</f>
        <v>0.1144624799489975</v>
      </c>
      <c r="G59" s="438">
        <f>taxrates!AI51</f>
        <v>0.13560841232538223</v>
      </c>
      <c r="H59" s="439">
        <f>taxrates!AJ51</f>
        <v>1.3372780755162239E-2</v>
      </c>
      <c r="I59" s="181">
        <f>taxrates!AK51</f>
        <v>0.3579210638999939</v>
      </c>
      <c r="J59" s="147">
        <f>taxrates!AL51</f>
        <v>3.4070774912834167E-2</v>
      </c>
      <c r="K59" s="147">
        <f>taxrates!AM51</f>
        <v>1.523718424141407E-2</v>
      </c>
      <c r="L59" s="147">
        <f>taxrates!AN51</f>
        <v>8.3316890522837639E-3</v>
      </c>
      <c r="M59" s="147">
        <f>taxrates!AO51</f>
        <v>0.11516543477773666</v>
      </c>
      <c r="N59" s="147">
        <f>taxrates!AP51</f>
        <v>0.16732596233487129</v>
      </c>
      <c r="O59" s="147">
        <f>taxrates!AQ51</f>
        <v>1.7790026962757111E-2</v>
      </c>
      <c r="P59" s="117">
        <f>taxrates!AR51</f>
        <v>0.42873850464820862</v>
      </c>
      <c r="Q59" s="116">
        <f>taxrates!AS51</f>
        <v>2.8436902910470963E-2</v>
      </c>
      <c r="R59" s="116">
        <f>taxrates!AT51</f>
        <v>1.230926625430584E-2</v>
      </c>
      <c r="S59" s="116">
        <f>taxrates!AU51</f>
        <v>2.8051999397575855E-3</v>
      </c>
      <c r="T59" s="116">
        <f>taxrates!AV51</f>
        <v>0.12268508225679398</v>
      </c>
      <c r="U59" s="116">
        <f>taxrates!AW51</f>
        <v>0.23196399584412575</v>
      </c>
      <c r="V59" s="145">
        <f>taxrates!AX51</f>
        <v>3.053806908428669E-2</v>
      </c>
    </row>
    <row r="60" spans="1:22" ht="15.05">
      <c r="A60" s="148">
        <v>1963</v>
      </c>
      <c r="B60" s="146">
        <f>taxrates!AD52</f>
        <v>0.32529722154140472</v>
      </c>
      <c r="C60" s="438">
        <f>taxrates!AE52</f>
        <v>3.8533437997102737E-2</v>
      </c>
      <c r="D60" s="438">
        <f>taxrates!AF52</f>
        <v>1.6653758473694324E-2</v>
      </c>
      <c r="E60" s="438">
        <f>taxrates!AG52</f>
        <v>1.3674111571162939E-2</v>
      </c>
      <c r="F60" s="438">
        <f>taxrates!AH52</f>
        <v>0.10869438946247101</v>
      </c>
      <c r="G60" s="438">
        <f>taxrates!AI52</f>
        <v>0.13386290613561869</v>
      </c>
      <c r="H60" s="439">
        <f>taxrates!AJ52</f>
        <v>1.3878621626645327E-2</v>
      </c>
      <c r="I60" s="181">
        <f>taxrates!AK52</f>
        <v>0.35067668557167053</v>
      </c>
      <c r="J60" s="147">
        <f>taxrates!AL52</f>
        <v>3.4181239083409309E-2</v>
      </c>
      <c r="K60" s="147">
        <f>taxrates!AM52</f>
        <v>1.5186252072453499E-2</v>
      </c>
      <c r="L60" s="147">
        <f>taxrates!AN52</f>
        <v>8.0579600762575865E-3</v>
      </c>
      <c r="M60" s="147">
        <f>taxrates!AO52</f>
        <v>0.11014232039451599</v>
      </c>
      <c r="N60" s="147">
        <f>taxrates!AP52</f>
        <v>0.1647183196619153</v>
      </c>
      <c r="O60" s="147">
        <f>taxrates!AQ52</f>
        <v>1.839059591293335E-2</v>
      </c>
      <c r="P60" s="117">
        <f>taxrates!AR52</f>
        <v>0.42066358029842377</v>
      </c>
      <c r="Q60" s="116">
        <f>taxrates!AS52</f>
        <v>2.8526472859084606E-2</v>
      </c>
      <c r="R60" s="116">
        <f>taxrates!AT52</f>
        <v>1.1642667930573225E-2</v>
      </c>
      <c r="S60" s="116">
        <f>taxrates!AU52</f>
        <v>2.7548510115593672E-3</v>
      </c>
      <c r="T60" s="116">
        <f>taxrates!AV52</f>
        <v>0.1187252514064312</v>
      </c>
      <c r="U60" s="116">
        <f>taxrates!AW52</f>
        <v>0.22779077477753162</v>
      </c>
      <c r="V60" s="145">
        <f>taxrates!AX52</f>
        <v>3.1223571859300137E-2</v>
      </c>
    </row>
    <row r="61" spans="1:22" ht="15.05">
      <c r="A61" s="148">
        <v>1964</v>
      </c>
      <c r="B61" s="146">
        <f>taxrates!AD53</f>
        <v>0.3180287778377533</v>
      </c>
      <c r="C61" s="438">
        <f>taxrates!AE53</f>
        <v>3.8623359054327011E-2</v>
      </c>
      <c r="D61" s="438">
        <f>taxrates!AF53</f>
        <v>1.6763834282755852E-2</v>
      </c>
      <c r="E61" s="438">
        <f>taxrates!AG53</f>
        <v>1.3213434256613255E-2</v>
      </c>
      <c r="F61" s="438">
        <f>taxrates!AH53</f>
        <v>0.10292629897594452</v>
      </c>
      <c r="G61" s="438">
        <f>taxrates!AI53</f>
        <v>0.13211739994585514</v>
      </c>
      <c r="H61" s="439">
        <f>taxrates!AJ53</f>
        <v>1.4384462498128414E-2</v>
      </c>
      <c r="I61" s="181">
        <f>taxrates!AK53</f>
        <v>0.34343230724334717</v>
      </c>
      <c r="J61" s="147">
        <f>taxrates!AL53</f>
        <v>3.4291703253984451E-2</v>
      </c>
      <c r="K61" s="147">
        <f>taxrates!AM53</f>
        <v>1.5135319903492928E-2</v>
      </c>
      <c r="L61" s="147">
        <f>taxrates!AN53</f>
        <v>7.7842311002314091E-3</v>
      </c>
      <c r="M61" s="147">
        <f>taxrates!AO53</f>
        <v>0.10511920601129532</v>
      </c>
      <c r="N61" s="147">
        <f>taxrates!AP53</f>
        <v>0.16211067698895931</v>
      </c>
      <c r="O61" s="147">
        <f>taxrates!AQ53</f>
        <v>1.8991164863109589E-2</v>
      </c>
      <c r="P61" s="117">
        <f>taxrates!AR53</f>
        <v>0.41258865594863892</v>
      </c>
      <c r="Q61" s="116">
        <f>taxrates!AS53</f>
        <v>2.861604280769825E-2</v>
      </c>
      <c r="R61" s="116">
        <f>taxrates!AT53</f>
        <v>1.0976069606840611E-2</v>
      </c>
      <c r="S61" s="116">
        <f>taxrates!AU53</f>
        <v>2.7045020833611488E-3</v>
      </c>
      <c r="T61" s="116">
        <f>taxrates!AV53</f>
        <v>0.11476542055606842</v>
      </c>
      <c r="U61" s="116">
        <f>taxrates!AW53</f>
        <v>0.2236175537109375</v>
      </c>
      <c r="V61" s="145">
        <f>taxrates!AX53</f>
        <v>3.1909074634313583E-2</v>
      </c>
    </row>
    <row r="62" spans="1:22" ht="15.05">
      <c r="A62" s="148">
        <v>1965</v>
      </c>
      <c r="B62" s="146">
        <f>taxrates!AD54</f>
        <v>0.32056666910648346</v>
      </c>
      <c r="C62" s="438">
        <f>taxrates!AE54</f>
        <v>3.6777861416339874E-2</v>
      </c>
      <c r="D62" s="438">
        <f>taxrates!AF54</f>
        <v>1.6628733836114407E-2</v>
      </c>
      <c r="E62" s="438">
        <f>taxrates!AG54</f>
        <v>1.4712944161146879E-2</v>
      </c>
      <c r="F62" s="438">
        <f>taxrates!AH54</f>
        <v>0.10785528644919395</v>
      </c>
      <c r="G62" s="438">
        <f>taxrates!AI54</f>
        <v>0.13018056657165289</v>
      </c>
      <c r="H62" s="439">
        <f>taxrates!AJ54</f>
        <v>1.4411280862987041E-2</v>
      </c>
      <c r="I62" s="181">
        <f>taxrates!AK54</f>
        <v>0.34619754552841187</v>
      </c>
      <c r="J62" s="147">
        <f>taxrates!AL54</f>
        <v>3.2642658799886703E-2</v>
      </c>
      <c r="K62" s="147">
        <f>taxrates!AM54</f>
        <v>1.5001864638179541E-2</v>
      </c>
      <c r="L62" s="147">
        <f>taxrates!AN54</f>
        <v>8.6831029038876295E-3</v>
      </c>
      <c r="M62" s="147">
        <f>taxrates!AO54</f>
        <v>0.11097434163093567</v>
      </c>
      <c r="N62" s="147">
        <f>taxrates!AP54</f>
        <v>0.1598861962556839</v>
      </c>
      <c r="O62" s="147">
        <f>taxrates!AQ54</f>
        <v>1.9009377807378769E-2</v>
      </c>
      <c r="P62" s="117">
        <f>taxrates!AR54</f>
        <v>0.41546766459941864</v>
      </c>
      <c r="Q62" s="116">
        <f>taxrates!AS54</f>
        <v>2.7274118736386299E-2</v>
      </c>
      <c r="R62" s="116">
        <f>taxrates!AT54</f>
        <v>1.0798103176057339E-2</v>
      </c>
      <c r="S62" s="116">
        <f>taxrates!AU54</f>
        <v>3.0669636325910687E-3</v>
      </c>
      <c r="T62" s="116">
        <f>taxrates!AV54</f>
        <v>0.1225503534078598</v>
      </c>
      <c r="U62" s="116">
        <f>taxrates!AW54</f>
        <v>0.2201243806630373</v>
      </c>
      <c r="V62" s="145">
        <f>taxrates!AX54</f>
        <v>3.1653750687837601E-2</v>
      </c>
    </row>
    <row r="63" spans="1:22" ht="15.05">
      <c r="A63" s="148">
        <v>1966</v>
      </c>
      <c r="B63" s="146">
        <f>taxrates!AD55</f>
        <v>0.32310456037521362</v>
      </c>
      <c r="C63" s="438">
        <f>taxrates!AE55</f>
        <v>3.4932363778352737E-2</v>
      </c>
      <c r="D63" s="438">
        <f>taxrates!AF55</f>
        <v>1.6493633389472961E-2</v>
      </c>
      <c r="E63" s="438">
        <f>taxrates!AG55</f>
        <v>1.6212454065680504E-2</v>
      </c>
      <c r="F63" s="438">
        <f>taxrates!AH55</f>
        <v>0.11278427392244339</v>
      </c>
      <c r="G63" s="438">
        <f>taxrates!AI55</f>
        <v>0.12824373319745064</v>
      </c>
      <c r="H63" s="439">
        <f>taxrates!AJ55</f>
        <v>1.4438099227845669E-2</v>
      </c>
      <c r="I63" s="181">
        <f>taxrates!AK55</f>
        <v>0.34896278381347656</v>
      </c>
      <c r="J63" s="147">
        <f>taxrates!AL55</f>
        <v>3.0993614345788956E-2</v>
      </c>
      <c r="K63" s="147">
        <f>taxrates!AM55</f>
        <v>1.4868409372866154E-2</v>
      </c>
      <c r="L63" s="147">
        <f>taxrates!AN55</f>
        <v>9.5819747075438499E-3</v>
      </c>
      <c r="M63" s="147">
        <f>taxrates!AO55</f>
        <v>0.11682947725057602</v>
      </c>
      <c r="N63" s="147">
        <f>taxrates!AP55</f>
        <v>0.15766171552240849</v>
      </c>
      <c r="O63" s="147">
        <f>taxrates!AQ55</f>
        <v>1.9027590751647949E-2</v>
      </c>
      <c r="P63" s="117">
        <f>taxrates!AR55</f>
        <v>0.41834667325019836</v>
      </c>
      <c r="Q63" s="116">
        <f>taxrates!AS55</f>
        <v>2.5932194665074348E-2</v>
      </c>
      <c r="R63" s="116">
        <f>taxrates!AT55</f>
        <v>1.0620136745274067E-2</v>
      </c>
      <c r="S63" s="116">
        <f>taxrates!AU55</f>
        <v>3.4294251818209887E-3</v>
      </c>
      <c r="T63" s="116">
        <f>taxrates!AV55</f>
        <v>0.13033528625965118</v>
      </c>
      <c r="U63" s="116">
        <f>taxrates!AW55</f>
        <v>0.2166312076151371</v>
      </c>
      <c r="V63" s="145">
        <f>taxrates!AX55</f>
        <v>3.1398426741361618E-2</v>
      </c>
    </row>
    <row r="64" spans="1:22" ht="15.05">
      <c r="A64" s="148">
        <v>1967</v>
      </c>
      <c r="B64" s="160">
        <f>taxrates!AD56</f>
        <v>0.33255082368850708</v>
      </c>
      <c r="C64" s="438">
        <f>taxrates!AE56</f>
        <v>3.4813541918992996E-2</v>
      </c>
      <c r="D64" s="438">
        <f>taxrates!AF56</f>
        <v>1.7861554399132729E-2</v>
      </c>
      <c r="E64" s="438">
        <f>taxrates!AG56</f>
        <v>1.8167998641729355E-2</v>
      </c>
      <c r="F64" s="438">
        <f>taxrates!AH56</f>
        <v>0.12479850649833679</v>
      </c>
      <c r="G64" s="438">
        <f>taxrates!AI56</f>
        <v>0.12252385541796684</v>
      </c>
      <c r="H64" s="439">
        <f>taxrates!AJ56</f>
        <v>1.4385377056896687E-2</v>
      </c>
      <c r="I64" s="181">
        <f>taxrates!AK56</f>
        <v>0.35964220762252808</v>
      </c>
      <c r="J64" s="159">
        <f>taxrates!AL56</f>
        <v>3.0979445204138756E-2</v>
      </c>
      <c r="K64" s="159">
        <f>taxrates!AM56</f>
        <v>1.6496753320097923E-2</v>
      </c>
      <c r="L64" s="159">
        <f>taxrates!AN56</f>
        <v>1.1486029252409935E-2</v>
      </c>
      <c r="M64" s="159">
        <f>taxrates!AO56</f>
        <v>0.13205975294113159</v>
      </c>
      <c r="N64" s="159">
        <f>taxrates!AP56</f>
        <v>0.14964257180690765</v>
      </c>
      <c r="O64" s="147">
        <f>taxrates!AQ56</f>
        <v>1.8977656960487366E-2</v>
      </c>
      <c r="P64" s="117">
        <f>taxrates!AR56</f>
        <v>0.43028634786605835</v>
      </c>
      <c r="Q64" s="116">
        <f>taxrates!AS56</f>
        <v>2.5870800018310547E-2</v>
      </c>
      <c r="R64" s="116">
        <f>taxrates!AT56</f>
        <v>1.2404808774590492E-2</v>
      </c>
      <c r="S64" s="116">
        <f>taxrates!AU56</f>
        <v>4.2796595953404903E-3</v>
      </c>
      <c r="T64" s="116">
        <f>taxrates!AV56</f>
        <v>0.14977292716503143</v>
      </c>
      <c r="U64" s="116">
        <f>taxrates!AW56</f>
        <v>0.20619315654039383</v>
      </c>
      <c r="V64" s="145">
        <f>taxrates!AX56</f>
        <v>3.1764980405569077E-2</v>
      </c>
    </row>
    <row r="65" spans="1:22" ht="15.05">
      <c r="A65" s="148">
        <v>1968</v>
      </c>
      <c r="B65" s="160">
        <f>taxrates!AD57</f>
        <v>0.35312512516975403</v>
      </c>
      <c r="C65" s="438">
        <f>taxrates!AE57</f>
        <v>3.6151524633169174E-2</v>
      </c>
      <c r="D65" s="438">
        <f>taxrates!AF57</f>
        <v>1.838395930826664E-2</v>
      </c>
      <c r="E65" s="438">
        <f>taxrates!AG57</f>
        <v>1.8600462004542351E-2</v>
      </c>
      <c r="F65" s="438">
        <f>taxrates!AH57</f>
        <v>0.13467317819595337</v>
      </c>
      <c r="G65" s="438">
        <f>taxrates!AI57</f>
        <v>0.13187514059245586</v>
      </c>
      <c r="H65" s="439">
        <f>taxrates!AJ57</f>
        <v>1.3440852984786034E-2</v>
      </c>
      <c r="I65" s="181">
        <f>taxrates!AK57</f>
        <v>0.38129270076751709</v>
      </c>
      <c r="J65" s="159">
        <f>taxrates!AL57</f>
        <v>3.2098811119794846E-2</v>
      </c>
      <c r="K65" s="159">
        <f>taxrates!AM57</f>
        <v>1.6691507771611214E-2</v>
      </c>
      <c r="L65" s="159">
        <f>taxrates!AN57</f>
        <v>1.1664223857223988E-2</v>
      </c>
      <c r="M65" s="159">
        <f>taxrates!AO57</f>
        <v>0.14196550846099854</v>
      </c>
      <c r="N65" s="159">
        <f>taxrates!AP57</f>
        <v>0.16125769540667534</v>
      </c>
      <c r="O65" s="147">
        <f>taxrates!AQ57</f>
        <v>1.761496439576149E-2</v>
      </c>
      <c r="P65" s="117">
        <f>taxrates!AR57</f>
        <v>0.45397007465362549</v>
      </c>
      <c r="Q65" s="116">
        <f>taxrates!AS57</f>
        <v>2.6772007346153259E-2</v>
      </c>
      <c r="R65" s="116">
        <f>taxrates!AT57</f>
        <v>1.2989955954253674E-2</v>
      </c>
      <c r="S65" s="116">
        <f>taxrates!AU57</f>
        <v>4.1246148757636547E-3</v>
      </c>
      <c r="T65" s="116">
        <f>taxrates!AV57</f>
        <v>0.15903787314891815</v>
      </c>
      <c r="U65" s="116">
        <f>taxrates!AW57</f>
        <v>0.22215659916400909</v>
      </c>
      <c r="V65" s="145">
        <f>taxrates!AX57</f>
        <v>2.8889026492834091E-2</v>
      </c>
    </row>
    <row r="66" spans="1:22" ht="15.05">
      <c r="A66" s="148">
        <v>1969</v>
      </c>
      <c r="B66" s="160">
        <f>taxrates!AD58</f>
        <v>0.36188745498657227</v>
      </c>
      <c r="C66" s="438">
        <f>taxrates!AE58</f>
        <v>3.6637850105762482E-2</v>
      </c>
      <c r="D66" s="438">
        <f>taxrates!AF58</f>
        <v>1.892506517469883E-2</v>
      </c>
      <c r="E66" s="438">
        <f>taxrates!AG58</f>
        <v>2.0142495632171631E-2</v>
      </c>
      <c r="F66" s="438">
        <f>taxrates!AH58</f>
        <v>0.14761066436767578</v>
      </c>
      <c r="G66" s="438">
        <f>taxrates!AI58</f>
        <v>0.12401714734733105</v>
      </c>
      <c r="H66" s="439">
        <f>taxrates!AJ58</f>
        <v>1.4554227702319622E-2</v>
      </c>
      <c r="I66" s="181">
        <f>taxrates!AK58</f>
        <v>0.39045125246047974</v>
      </c>
      <c r="J66" s="159">
        <f>taxrates!AL58</f>
        <v>3.2658547163009644E-2</v>
      </c>
      <c r="K66" s="159">
        <f>taxrates!AM58</f>
        <v>1.7358684912323952E-2</v>
      </c>
      <c r="L66" s="159">
        <f>taxrates!AN58</f>
        <v>1.2611181475222111E-2</v>
      </c>
      <c r="M66" s="159">
        <f>taxrates!AO58</f>
        <v>0.154088094830513</v>
      </c>
      <c r="N66" s="159">
        <f>taxrates!AP58</f>
        <v>0.15436652302742004</v>
      </c>
      <c r="O66" s="147">
        <f>taxrates!AQ58</f>
        <v>1.9368229433894157E-2</v>
      </c>
      <c r="P66" s="117">
        <f>taxrates!AR58</f>
        <v>0.46574392914772034</v>
      </c>
      <c r="Q66" s="116">
        <f>taxrates!AS58</f>
        <v>2.6963481679558754E-2</v>
      </c>
      <c r="R66" s="116">
        <f>taxrates!AT58</f>
        <v>1.3486707583069801E-2</v>
      </c>
      <c r="S66" s="116">
        <f>taxrates!AU58</f>
        <v>4.7200764529407024E-3</v>
      </c>
      <c r="T66" s="116">
        <f>taxrates!AV58</f>
        <v>0.17046426236629486</v>
      </c>
      <c r="U66" s="116">
        <f>taxrates!AW58</f>
        <v>0.21824866905808449</v>
      </c>
      <c r="V66" s="145">
        <f>taxrates!AX58</f>
        <v>3.1860742717981339E-2</v>
      </c>
    </row>
    <row r="67" spans="1:22" ht="15.05">
      <c r="A67" s="158">
        <v>1970</v>
      </c>
      <c r="B67" s="164">
        <f>taxrates!AD59</f>
        <v>0.34015640616416931</v>
      </c>
      <c r="C67" s="545">
        <f>taxrates!AE59</f>
        <v>3.6811213940382004E-2</v>
      </c>
      <c r="D67" s="545">
        <f>taxrates!AF59</f>
        <v>2.2338654845952988E-2</v>
      </c>
      <c r="E67" s="545">
        <f>taxrates!AG59</f>
        <v>2.0173791795969009E-2</v>
      </c>
      <c r="F67" s="545">
        <f>taxrates!AH59</f>
        <v>0.1374894380569458</v>
      </c>
      <c r="G67" s="545">
        <f>taxrates!AI59</f>
        <v>0.10879012756049633</v>
      </c>
      <c r="H67" s="546">
        <f>taxrates!AJ59</f>
        <v>1.4553174376487732E-2</v>
      </c>
      <c r="I67" s="184">
        <f>taxrates!AK59</f>
        <v>0.36317130923271179</v>
      </c>
      <c r="J67" s="163">
        <f>taxrates!AL59</f>
        <v>3.284241259098053E-2</v>
      </c>
      <c r="K67" s="163">
        <f>taxrates!AM59</f>
        <v>2.0890912041068077E-2</v>
      </c>
      <c r="L67" s="163">
        <f>taxrates!AN59</f>
        <v>1.2884881347417831E-2</v>
      </c>
      <c r="M67" s="163">
        <f>taxrates!AO59</f>
        <v>0.14204996824264526</v>
      </c>
      <c r="N67" s="163">
        <f>taxrates!AP59</f>
        <v>0.13502135500311852</v>
      </c>
      <c r="O67" s="156">
        <f>taxrates!AQ59</f>
        <v>1.9481789320707321E-2</v>
      </c>
      <c r="P67" s="123">
        <f>taxrates!AR59</f>
        <v>0.43010395765304565</v>
      </c>
      <c r="Q67" s="122">
        <f>taxrates!AS59</f>
        <v>2.7309566736221313E-2</v>
      </c>
      <c r="R67" s="122">
        <f>taxrates!AT59</f>
        <v>1.7022164538502693E-2</v>
      </c>
      <c r="S67" s="122">
        <f>taxrates!AU59</f>
        <v>4.9838167615234852E-3</v>
      </c>
      <c r="T67" s="122">
        <f>taxrates!AV59</f>
        <v>0.15704476833343506</v>
      </c>
      <c r="U67" s="122">
        <f>taxrates!AW59</f>
        <v>0.19073379039764404</v>
      </c>
      <c r="V67" s="183">
        <f>taxrates!AX59</f>
        <v>3.3009827136993408E-2</v>
      </c>
    </row>
    <row r="68" spans="1:22" ht="15.05">
      <c r="A68" s="148">
        <v>1971</v>
      </c>
      <c r="B68" s="160">
        <f>taxrates!AD60</f>
        <v>0.33247402310371399</v>
      </c>
      <c r="C68" s="438">
        <f>taxrates!AE60</f>
        <v>3.7056449800729752E-2</v>
      </c>
      <c r="D68" s="438">
        <f>taxrates!AF60</f>
        <v>2.1355718374252319E-2</v>
      </c>
      <c r="E68" s="438">
        <f>taxrates!AG60</f>
        <v>2.0272115245461464E-2</v>
      </c>
      <c r="F68" s="438">
        <f>taxrates!AH60</f>
        <v>0.12789943814277649</v>
      </c>
      <c r="G68" s="438">
        <f>taxrates!AI60</f>
        <v>0.10988488420844078</v>
      </c>
      <c r="H68" s="439">
        <f>taxrates!AJ60</f>
        <v>1.6005409881472588E-2</v>
      </c>
      <c r="I68" s="181">
        <f>taxrates!AK60</f>
        <v>0.35572779178619385</v>
      </c>
      <c r="J68" s="159">
        <f>taxrates!AL60</f>
        <v>3.3132050186395645E-2</v>
      </c>
      <c r="K68" s="159">
        <f>taxrates!AM60</f>
        <v>1.9812004640698433E-2</v>
      </c>
      <c r="L68" s="159">
        <f>taxrates!AN60</f>
        <v>1.2828185223042965E-2</v>
      </c>
      <c r="M68" s="159">
        <f>taxrates!AO60</f>
        <v>0.13246248662471771</v>
      </c>
      <c r="N68" s="159">
        <f>taxrates!AP60</f>
        <v>0.13616596534848213</v>
      </c>
      <c r="O68" s="147">
        <f>taxrates!AQ60</f>
        <v>2.1327106282114983E-2</v>
      </c>
      <c r="P68" s="117">
        <f>taxrates!AR60</f>
        <v>0.42032250761985779</v>
      </c>
      <c r="Q68" s="116">
        <f>taxrates!AS60</f>
        <v>2.781280130147934E-2</v>
      </c>
      <c r="R68" s="116">
        <f>taxrates!AT60</f>
        <v>1.6157837584614754E-2</v>
      </c>
      <c r="S68" s="116">
        <f>taxrates!AU60</f>
        <v>4.8590134829282761E-3</v>
      </c>
      <c r="T68" s="116">
        <f>taxrates!AV60</f>
        <v>0.14631126821041107</v>
      </c>
      <c r="U68" s="116">
        <f>taxrates!AW60</f>
        <v>0.18956631422042847</v>
      </c>
      <c r="V68" s="145">
        <f>taxrates!AX60</f>
        <v>3.5615265369415283E-2</v>
      </c>
    </row>
    <row r="69" spans="1:22" ht="15.05">
      <c r="A69" s="148">
        <v>1972</v>
      </c>
      <c r="B69" s="160">
        <f>taxrates!AD61</f>
        <v>0.34168636798858643</v>
      </c>
      <c r="C69" s="438">
        <f>taxrates!AE61</f>
        <v>3.6570310592651367E-2</v>
      </c>
      <c r="D69" s="438">
        <f>taxrates!AF61</f>
        <v>2.0931897684931755E-2</v>
      </c>
      <c r="E69" s="438">
        <f>taxrates!AG61</f>
        <v>2.1079316735267639E-2</v>
      </c>
      <c r="F69" s="438">
        <f>taxrates!AH61</f>
        <v>0.13923041522502899</v>
      </c>
      <c r="G69" s="438">
        <f>taxrates!AI61</f>
        <v>0.10704889707267284</v>
      </c>
      <c r="H69" s="439">
        <f>taxrates!AJ61</f>
        <v>1.682552881538868E-2</v>
      </c>
      <c r="I69" s="181">
        <f>taxrates!AK61</f>
        <v>0.36319243907928467</v>
      </c>
      <c r="J69" s="159">
        <f>taxrates!AL61</f>
        <v>3.2775569707155228E-2</v>
      </c>
      <c r="K69" s="159">
        <f>taxrates!AM61</f>
        <v>1.9718833267688751E-2</v>
      </c>
      <c r="L69" s="159">
        <f>taxrates!AN61</f>
        <v>1.3032246381044388E-2</v>
      </c>
      <c r="M69" s="159">
        <f>taxrates!AO61</f>
        <v>0.14325885474681854</v>
      </c>
      <c r="N69" s="159">
        <f>taxrates!AP61</f>
        <v>0.13197358138859272</v>
      </c>
      <c r="O69" s="147">
        <f>taxrates!AQ61</f>
        <v>2.2433359175920486E-2</v>
      </c>
      <c r="P69" s="117">
        <f>taxrates!AR61</f>
        <v>0.42554402351379395</v>
      </c>
      <c r="Q69" s="116">
        <f>taxrates!AS61</f>
        <v>2.7494018897414207E-2</v>
      </c>
      <c r="R69" s="116">
        <f>taxrates!AT61</f>
        <v>1.5983317047357559E-2</v>
      </c>
      <c r="S69" s="116">
        <f>taxrates!AU61</f>
        <v>5.325930193066597E-3</v>
      </c>
      <c r="T69" s="116">
        <f>taxrates!AV61</f>
        <v>0.15926726162433624</v>
      </c>
      <c r="U69" s="116">
        <f>taxrates!AW61</f>
        <v>0.18055463209748268</v>
      </c>
      <c r="V69" s="145">
        <f>taxrates!AX61</f>
        <v>3.6918867379426956E-2</v>
      </c>
    </row>
    <row r="70" spans="1:22" ht="15.05">
      <c r="A70" s="148">
        <v>1973</v>
      </c>
      <c r="B70" s="160">
        <f>taxrates!AD62</f>
        <v>0.33189022541046143</v>
      </c>
      <c r="C70" s="438">
        <f>taxrates!AE62</f>
        <v>3.5249073058366776E-2</v>
      </c>
      <c r="D70" s="438">
        <f>taxrates!AF62</f>
        <v>2.015393041074276E-2</v>
      </c>
      <c r="E70" s="438">
        <f>taxrates!AG62</f>
        <v>2.3471932858228683E-2</v>
      </c>
      <c r="F70" s="438">
        <f>taxrates!AH62</f>
        <v>0.12883797287940979</v>
      </c>
      <c r="G70" s="438">
        <f>taxrates!AI62</f>
        <v>0.10971276089549065</v>
      </c>
      <c r="H70" s="439">
        <f>taxrates!AJ62</f>
        <v>1.4464548788964748E-2</v>
      </c>
      <c r="I70" s="181">
        <f>taxrates!AK62</f>
        <v>0.34936991333961487</v>
      </c>
      <c r="J70" s="159">
        <f>taxrates!AL62</f>
        <v>3.163398802280426E-2</v>
      </c>
      <c r="K70" s="159">
        <f>taxrates!AM62</f>
        <v>1.9217561930418015E-2</v>
      </c>
      <c r="L70" s="159">
        <f>taxrates!AN62</f>
        <v>1.4561147429049015E-2</v>
      </c>
      <c r="M70" s="159">
        <f>taxrates!AO62</f>
        <v>0.13235391676425934</v>
      </c>
      <c r="N70" s="159">
        <f>taxrates!AP62</f>
        <v>0.13248735480010509</v>
      </c>
      <c r="O70" s="147">
        <f>taxrates!AQ62</f>
        <v>1.9115952774882317E-2</v>
      </c>
      <c r="P70" s="117">
        <f>taxrates!AR62</f>
        <v>0.4024834930896759</v>
      </c>
      <c r="Q70" s="116">
        <f>taxrates!AS62</f>
        <v>2.6693269610404968E-2</v>
      </c>
      <c r="R70" s="116">
        <f>taxrates!AT62</f>
        <v>1.4850049279630184E-2</v>
      </c>
      <c r="S70" s="116">
        <f>taxrates!AU62</f>
        <v>5.9031699784100056E-3</v>
      </c>
      <c r="T70" s="116">
        <f>taxrates!AV62</f>
        <v>0.14209191501140594</v>
      </c>
      <c r="U70" s="116">
        <f>taxrates!AW62</f>
        <v>0.18181319162249565</v>
      </c>
      <c r="V70" s="145">
        <f>taxrates!AX62</f>
        <v>3.1131898984313011E-2</v>
      </c>
    </row>
    <row r="71" spans="1:22" ht="15.05">
      <c r="A71" s="148">
        <v>1974</v>
      </c>
      <c r="B71" s="160">
        <f>taxrates!AD63</f>
        <v>0.34359163045883179</v>
      </c>
      <c r="C71" s="438">
        <f>taxrates!AE63</f>
        <v>3.4926779568195343E-2</v>
      </c>
      <c r="D71" s="438">
        <f>taxrates!AF63</f>
        <v>2.0362863317131996E-2</v>
      </c>
      <c r="E71" s="438">
        <f>taxrates!AG63</f>
        <v>2.7097038924694061E-2</v>
      </c>
      <c r="F71" s="438">
        <f>taxrates!AH63</f>
        <v>0.14090000092983246</v>
      </c>
      <c r="G71" s="438">
        <f>taxrates!AI63</f>
        <v>0.1073615774512291</v>
      </c>
      <c r="H71" s="439">
        <f>taxrates!AJ63</f>
        <v>1.2943348847329617E-2</v>
      </c>
      <c r="I71" s="181">
        <f>taxrates!AK63</f>
        <v>0.36124950647354126</v>
      </c>
      <c r="J71" s="159">
        <f>taxrates!AL63</f>
        <v>3.1313896179199219E-2</v>
      </c>
      <c r="K71" s="159">
        <f>taxrates!AM63</f>
        <v>1.8991876393556595E-2</v>
      </c>
      <c r="L71" s="159">
        <f>taxrates!AN63</f>
        <v>1.7397938296198845E-2</v>
      </c>
      <c r="M71" s="159">
        <f>taxrates!AO63</f>
        <v>0.14712569117546082</v>
      </c>
      <c r="N71" s="159">
        <f>taxrates!AP63</f>
        <v>0.12934600189328194</v>
      </c>
      <c r="O71" s="147">
        <f>taxrates!AQ63</f>
        <v>1.7074102535843849E-2</v>
      </c>
      <c r="P71" s="117">
        <f>taxrates!AR63</f>
        <v>0.41620144248008728</v>
      </c>
      <c r="Q71" s="116">
        <f>taxrates!AS63</f>
        <v>2.6372209191322327E-2</v>
      </c>
      <c r="R71" s="116">
        <f>taxrates!AT63</f>
        <v>1.5643253922462463E-2</v>
      </c>
      <c r="S71" s="116">
        <f>taxrates!AU63</f>
        <v>7.2490344755351543E-3</v>
      </c>
      <c r="T71" s="116">
        <f>taxrates!AV63</f>
        <v>0.16432061791419983</v>
      </c>
      <c r="U71" s="116">
        <f>taxrates!AW63</f>
        <v>0.17501407861709595</v>
      </c>
      <c r="V71" s="145">
        <f>taxrates!AX63</f>
        <v>2.7602240443229675E-2</v>
      </c>
    </row>
    <row r="72" spans="1:22" ht="15.05">
      <c r="A72" s="148">
        <v>1975</v>
      </c>
      <c r="B72" s="160">
        <f>taxrates!AD64</f>
        <v>0.32260742783546448</v>
      </c>
      <c r="C72" s="438">
        <f>taxrates!AE64</f>
        <v>3.4479323774576187E-2</v>
      </c>
      <c r="D72" s="438">
        <f>taxrates!AF64</f>
        <v>2.1507751196622849E-2</v>
      </c>
      <c r="E72" s="438">
        <f>taxrates!AG64</f>
        <v>2.6402343064546585E-2</v>
      </c>
      <c r="F72" s="438">
        <f>taxrates!AH64</f>
        <v>0.12973889708518982</v>
      </c>
      <c r="G72" s="438">
        <f>taxrates!AI64</f>
        <v>9.8255114629864693E-2</v>
      </c>
      <c r="H72" s="439">
        <f>taxrates!AJ64</f>
        <v>1.2224012054502964E-2</v>
      </c>
      <c r="I72" s="181">
        <f>taxrates!AK64</f>
        <v>0.33562669157981873</v>
      </c>
      <c r="J72" s="159">
        <f>taxrates!AL64</f>
        <v>3.1172294169664383E-2</v>
      </c>
      <c r="K72" s="159">
        <f>taxrates!AM64</f>
        <v>2.0397691056132317E-2</v>
      </c>
      <c r="L72" s="159">
        <f>taxrates!AN64</f>
        <v>1.7104538157582283E-2</v>
      </c>
      <c r="M72" s="159">
        <f>taxrates!AO64</f>
        <v>0.1340506374835968</v>
      </c>
      <c r="N72" s="159">
        <f>taxrates!AP64</f>
        <v>0.11680321767926216</v>
      </c>
      <c r="O72" s="147">
        <f>taxrates!AQ64</f>
        <v>1.6098301857709885E-2</v>
      </c>
      <c r="P72" s="117">
        <f>taxrates!AR64</f>
        <v>0.37987473607063293</v>
      </c>
      <c r="Q72" s="116">
        <f>taxrates!AS64</f>
        <v>2.6381293311715126E-2</v>
      </c>
      <c r="R72" s="116">
        <f>taxrates!AT64</f>
        <v>1.7199903726577759E-2</v>
      </c>
      <c r="S72" s="116">
        <f>taxrates!AU64</f>
        <v>7.3144012130796909E-3</v>
      </c>
      <c r="T72" s="116">
        <f>taxrates!AV64</f>
        <v>0.14980792999267578</v>
      </c>
      <c r="U72" s="116">
        <f>taxrates!AW64</f>
        <v>0.15333210676908493</v>
      </c>
      <c r="V72" s="145">
        <f>taxrates!AX64</f>
        <v>2.5839110836386681E-2</v>
      </c>
    </row>
    <row r="73" spans="1:22" ht="15.05">
      <c r="A73" s="148">
        <v>1976</v>
      </c>
      <c r="B73" s="160">
        <f>taxrates!AD65</f>
        <v>0.33731693029403687</v>
      </c>
      <c r="C73" s="438">
        <f>taxrates!AE65</f>
        <v>3.4067995846271515E-2</v>
      </c>
      <c r="D73" s="438">
        <f>taxrates!AF65</f>
        <v>2.043626643717289E-2</v>
      </c>
      <c r="E73" s="438">
        <f>taxrates!AG65</f>
        <v>2.6676289737224579E-2</v>
      </c>
      <c r="F73" s="438">
        <f>taxrates!AH65</f>
        <v>0.13704213500022888</v>
      </c>
      <c r="G73" s="438">
        <f>taxrates!AI65</f>
        <v>0.10685142129659653</v>
      </c>
      <c r="H73" s="439">
        <f>taxrates!AJ65</f>
        <v>1.2242798693478107E-2</v>
      </c>
      <c r="I73" s="181">
        <f>taxrates!AK65</f>
        <v>0.35235482454299927</v>
      </c>
      <c r="J73" s="159">
        <f>taxrates!AL65</f>
        <v>3.0728684738278389E-2</v>
      </c>
      <c r="K73" s="159">
        <f>taxrates!AM65</f>
        <v>1.9154028967022896E-2</v>
      </c>
      <c r="L73" s="159">
        <f>taxrates!AN65</f>
        <v>1.7370278015732765E-2</v>
      </c>
      <c r="M73" s="159">
        <f>taxrates!AO65</f>
        <v>0.14215530455112457</v>
      </c>
      <c r="N73" s="159">
        <f>taxrates!AP65</f>
        <v>0.1268920935690403</v>
      </c>
      <c r="O73" s="147">
        <f>taxrates!AQ65</f>
        <v>1.6054440289735794E-2</v>
      </c>
      <c r="P73" s="117">
        <f>taxrates!AR65</f>
        <v>0.40063798427581787</v>
      </c>
      <c r="Q73" s="116">
        <f>taxrates!AS65</f>
        <v>2.6098376139998436E-2</v>
      </c>
      <c r="R73" s="116">
        <f>taxrates!AT65</f>
        <v>1.6141688451170921E-2</v>
      </c>
      <c r="S73" s="116">
        <f>taxrates!AU65</f>
        <v>7.2994381189346313E-3</v>
      </c>
      <c r="T73" s="116">
        <f>taxrates!AV65</f>
        <v>0.15803390741348267</v>
      </c>
      <c r="U73" s="116">
        <f>taxrates!AW65</f>
        <v>0.16720717027783394</v>
      </c>
      <c r="V73" s="145">
        <f>taxrates!AX65</f>
        <v>2.5857394561171532E-2</v>
      </c>
    </row>
    <row r="74" spans="1:22" ht="15.05">
      <c r="A74" s="148">
        <v>1977</v>
      </c>
      <c r="B74" s="160">
        <f>taxrates!AD66</f>
        <v>0.34043291211128235</v>
      </c>
      <c r="C74" s="438">
        <f>taxrates!AE66</f>
        <v>3.3252924680709839E-2</v>
      </c>
      <c r="D74" s="438">
        <f>taxrates!AF66</f>
        <v>2.1066335961222649E-2</v>
      </c>
      <c r="E74" s="438">
        <f>taxrates!AG66</f>
        <v>2.602691762149334E-2</v>
      </c>
      <c r="F74" s="438">
        <f>taxrates!AH66</f>
        <v>0.13943569362163544</v>
      </c>
      <c r="G74" s="438">
        <f>taxrates!AI66</f>
        <v>0.10677632875740528</v>
      </c>
      <c r="H74" s="439">
        <f>taxrates!AJ66</f>
        <v>1.3874697498977184E-2</v>
      </c>
      <c r="I74" s="181">
        <f>taxrates!AK66</f>
        <v>0.35474610328674316</v>
      </c>
      <c r="J74" s="159">
        <f>taxrates!AL66</f>
        <v>3.0071230605244637E-2</v>
      </c>
      <c r="K74" s="159">
        <f>taxrates!AM66</f>
        <v>2.0084962248802185E-2</v>
      </c>
      <c r="L74" s="159">
        <f>taxrates!AN66</f>
        <v>1.6671972349286079E-2</v>
      </c>
      <c r="M74" s="159">
        <f>taxrates!AO66</f>
        <v>0.14286702871322632</v>
      </c>
      <c r="N74" s="159">
        <f>taxrates!AP66</f>
        <v>0.12694184295833111</v>
      </c>
      <c r="O74" s="147">
        <f>taxrates!AQ66</f>
        <v>1.8109073862433434E-2</v>
      </c>
      <c r="P74" s="117">
        <f>taxrates!AR66</f>
        <v>0.4013538658618927</v>
      </c>
      <c r="Q74" s="116">
        <f>taxrates!AS66</f>
        <v>2.5535708293318748E-2</v>
      </c>
      <c r="R74" s="116">
        <f>taxrates!AT66</f>
        <v>1.6480319201946259E-2</v>
      </c>
      <c r="S74" s="116">
        <f>taxrates!AU66</f>
        <v>7.2711147367954254E-3</v>
      </c>
      <c r="T74" s="116">
        <f>taxrates!AV66</f>
        <v>0.15693163871765137</v>
      </c>
      <c r="U74" s="116">
        <f>taxrates!AW66</f>
        <v>0.16724571399390697</v>
      </c>
      <c r="V74" s="145">
        <f>taxrates!AX66</f>
        <v>2.7889365330338478E-2</v>
      </c>
    </row>
    <row r="75" spans="1:22" ht="15.05">
      <c r="A75" s="148">
        <v>1978</v>
      </c>
      <c r="B75" s="160">
        <f>taxrates!AD67</f>
        <v>0.32977762818336487</v>
      </c>
      <c r="C75" s="438">
        <f>taxrates!AE67</f>
        <v>3.3209193497896194E-2</v>
      </c>
      <c r="D75" s="438">
        <f>taxrates!AF67</f>
        <v>1.7607046291232109E-2</v>
      </c>
      <c r="E75" s="438">
        <f>taxrates!AG67</f>
        <v>2.667570486664772E-2</v>
      </c>
      <c r="F75" s="438">
        <f>taxrates!AH67</f>
        <v>0.14093360304832458</v>
      </c>
      <c r="G75" s="438">
        <f>taxrates!AI67</f>
        <v>0.10149109363555908</v>
      </c>
      <c r="H75" s="439">
        <f>taxrates!AJ67</f>
        <v>9.8609765991568565E-3</v>
      </c>
      <c r="I75" s="181">
        <f>taxrates!AK67</f>
        <v>0.34099322557449341</v>
      </c>
      <c r="J75" s="159">
        <f>taxrates!AL67</f>
        <v>3.0089786276221275E-2</v>
      </c>
      <c r="K75" s="159">
        <f>taxrates!AM67</f>
        <v>1.6439855098724365E-2</v>
      </c>
      <c r="L75" s="159">
        <f>taxrates!AN67</f>
        <v>1.7348248511552811E-2</v>
      </c>
      <c r="M75" s="159">
        <f>taxrates!AO67</f>
        <v>0.14434114098548889</v>
      </c>
      <c r="N75" s="159">
        <f>taxrates!AP67</f>
        <v>0.1195587795227766</v>
      </c>
      <c r="O75" s="147">
        <f>taxrates!AQ67</f>
        <v>1.3215427286922932E-2</v>
      </c>
      <c r="P75" s="117">
        <f>taxrates!AR67</f>
        <v>0.38165408372879028</v>
      </c>
      <c r="Q75" s="116">
        <f>taxrates!AS67</f>
        <v>2.5503624230623245E-2</v>
      </c>
      <c r="R75" s="116">
        <f>taxrates!AT67</f>
        <v>1.3520182110369205E-2</v>
      </c>
      <c r="S75" s="116">
        <f>taxrates!AU67</f>
        <v>7.7823870815336704E-3</v>
      </c>
      <c r="T75" s="116">
        <f>taxrates!AV67</f>
        <v>0.15824304521083832</v>
      </c>
      <c r="U75" s="116">
        <f>taxrates!AW67</f>
        <v>0.15439381636679173</v>
      </c>
      <c r="V75" s="145">
        <f>taxrates!AX67</f>
        <v>2.221103198826313E-2</v>
      </c>
    </row>
    <row r="76" spans="1:22" ht="15.05">
      <c r="A76" s="152">
        <v>1979</v>
      </c>
      <c r="B76" s="162">
        <f>taxrates!AD68</f>
        <v>0.3336920440196991</v>
      </c>
      <c r="C76" s="547">
        <f>taxrates!AE68</f>
        <v>3.2225187867879868E-2</v>
      </c>
      <c r="D76" s="547">
        <f>taxrates!AF68</f>
        <v>1.6154926270246506E-2</v>
      </c>
      <c r="E76" s="547">
        <f>taxrates!AG68</f>
        <v>2.999233640730381E-2</v>
      </c>
      <c r="F76" s="547">
        <f>taxrates!AH68</f>
        <v>0.15024451911449432</v>
      </c>
      <c r="G76" s="547">
        <f>taxrates!AI68</f>
        <v>9.5779199153184891E-2</v>
      </c>
      <c r="H76" s="548">
        <f>taxrates!AJ68</f>
        <v>9.2958919703960419E-3</v>
      </c>
      <c r="I76" s="182">
        <f>taxrates!AK68</f>
        <v>0.34412425756454468</v>
      </c>
      <c r="J76" s="161">
        <f>taxrates!AL68</f>
        <v>2.9189903289079666E-2</v>
      </c>
      <c r="K76" s="161">
        <f>taxrates!AM68</f>
        <v>1.5407288447022438E-2</v>
      </c>
      <c r="L76" s="161">
        <f>taxrates!AN68</f>
        <v>1.9461004063487053E-2</v>
      </c>
      <c r="M76" s="161">
        <f>taxrates!AO68</f>
        <v>0.15433742105960846</v>
      </c>
      <c r="N76" s="161">
        <f>taxrates!AP68</f>
        <v>0.11328009143471718</v>
      </c>
      <c r="O76" s="151">
        <f>taxrates!AQ68</f>
        <v>1.2448559515178204E-2</v>
      </c>
      <c r="P76" s="120">
        <f>taxrates!AR68</f>
        <v>0.38483452796936035</v>
      </c>
      <c r="Q76" s="119">
        <f>taxrates!AS68</f>
        <v>2.4823162704706192E-2</v>
      </c>
      <c r="R76" s="119">
        <f>taxrates!AT68</f>
        <v>1.2209799140691757E-2</v>
      </c>
      <c r="S76" s="119">
        <f>taxrates!AU68</f>
        <v>8.5417311638593674E-3</v>
      </c>
      <c r="T76" s="119">
        <f>taxrates!AV68</f>
        <v>0.16905666887760162</v>
      </c>
      <c r="U76" s="119">
        <f>taxrates!AW68</f>
        <v>0.14995293691754341</v>
      </c>
      <c r="V76" s="149">
        <f>taxrates!AX68</f>
        <v>2.0250240340828896E-2</v>
      </c>
    </row>
    <row r="77" spans="1:22" ht="15.05">
      <c r="A77" s="148">
        <v>1980</v>
      </c>
      <c r="B77" s="160">
        <f>taxrates!AD69</f>
        <v>0.33722957968711853</v>
      </c>
      <c r="C77" s="438">
        <f>taxrates!AE69</f>
        <v>3.3742409199476242E-2</v>
      </c>
      <c r="D77" s="438">
        <f>taxrates!AF69</f>
        <v>1.6197871416807175E-2</v>
      </c>
      <c r="E77" s="438">
        <f>taxrates!AG69</f>
        <v>3.2355956733226776E-2</v>
      </c>
      <c r="F77" s="438">
        <f>taxrates!AH69</f>
        <v>0.15860019624233246</v>
      </c>
      <c r="G77" s="438">
        <f>taxrates!AI69</f>
        <v>8.6105776950716972E-2</v>
      </c>
      <c r="H77" s="439">
        <f>taxrates!AJ69</f>
        <v>1.022737380117178E-2</v>
      </c>
      <c r="I77" s="181">
        <f>taxrates!AK69</f>
        <v>0.3487604558467865</v>
      </c>
      <c r="J77" s="159">
        <f>taxrates!AL69</f>
        <v>3.0591575428843498E-2</v>
      </c>
      <c r="K77" s="159">
        <f>taxrates!AM69</f>
        <v>1.5515877865254879E-2</v>
      </c>
      <c r="L77" s="159">
        <f>taxrates!AN69</f>
        <v>2.1781930699944496E-2</v>
      </c>
      <c r="M77" s="159">
        <f>taxrates!AO69</f>
        <v>0.16392043232917786</v>
      </c>
      <c r="N77" s="159">
        <f>taxrates!AP69</f>
        <v>0.10317831300199032</v>
      </c>
      <c r="O77" s="147">
        <f>taxrates!AQ69</f>
        <v>1.3772312551736832E-2</v>
      </c>
      <c r="P77" s="117">
        <f>taxrates!AR69</f>
        <v>0.3901195228099823</v>
      </c>
      <c r="Q77" s="116">
        <f>taxrates!AS69</f>
        <v>2.5877740234136581E-2</v>
      </c>
      <c r="R77" s="116">
        <f>taxrates!AT69</f>
        <v>1.2788436375558376E-2</v>
      </c>
      <c r="S77" s="116">
        <f>taxrates!AU69</f>
        <v>9.6689946949481964E-3</v>
      </c>
      <c r="T77" s="116">
        <f>taxrates!AV69</f>
        <v>0.17947845160961151</v>
      </c>
      <c r="U77" s="116">
        <f>taxrates!AW69</f>
        <v>0.13906800746917725</v>
      </c>
      <c r="V77" s="145">
        <f>taxrates!AX69</f>
        <v>2.3237911984324455E-2</v>
      </c>
    </row>
    <row r="78" spans="1:22" ht="15.05">
      <c r="A78" s="148">
        <v>1981</v>
      </c>
      <c r="B78" s="160">
        <f>taxrates!AD70</f>
        <v>0.32717949151992798</v>
      </c>
      <c r="C78" s="438">
        <f>taxrates!AE70</f>
        <v>3.6569736897945404E-2</v>
      </c>
      <c r="D78" s="438">
        <f>taxrates!AF70</f>
        <v>1.5900978818535805E-2</v>
      </c>
      <c r="E78" s="438">
        <f>taxrates!AG70</f>
        <v>3.4016486257314682E-2</v>
      </c>
      <c r="F78" s="438">
        <f>taxrates!AH70</f>
        <v>0.15720707178115845</v>
      </c>
      <c r="G78" s="438">
        <f>taxrates!AI70</f>
        <v>7.390768826007843E-2</v>
      </c>
      <c r="H78" s="439">
        <f>taxrates!AJ70</f>
        <v>9.5775425434112549E-3</v>
      </c>
      <c r="I78" s="181">
        <f>taxrates!AK70</f>
        <v>0.33125215768814087</v>
      </c>
      <c r="J78" s="159">
        <f>taxrates!AL70</f>
        <v>3.3065963536500931E-2</v>
      </c>
      <c r="K78" s="159">
        <f>taxrates!AM70</f>
        <v>1.5457706525921822E-2</v>
      </c>
      <c r="L78" s="159">
        <f>taxrates!AN70</f>
        <v>2.2651683539152145E-2</v>
      </c>
      <c r="M78" s="159">
        <f>taxrates!AO70</f>
        <v>0.15879617631435394</v>
      </c>
      <c r="N78" s="159">
        <f>taxrates!AP70</f>
        <v>8.8402286171913147E-2</v>
      </c>
      <c r="O78" s="147">
        <f>taxrates!AQ70</f>
        <v>1.287833321839571E-2</v>
      </c>
      <c r="P78" s="117">
        <f>taxrates!AR70</f>
        <v>0.35883420705795288</v>
      </c>
      <c r="Q78" s="116">
        <f>taxrates!AS70</f>
        <v>2.8147881850600243E-2</v>
      </c>
      <c r="R78" s="116">
        <f>taxrates!AT70</f>
        <v>1.3674749992787838E-2</v>
      </c>
      <c r="S78" s="116">
        <f>taxrates!AU70</f>
        <v>1.016914751380682E-2</v>
      </c>
      <c r="T78" s="116">
        <f>taxrates!AV70</f>
        <v>0.165727898478508</v>
      </c>
      <c r="U78" s="116">
        <f>taxrates!AW70</f>
        <v>0.11960495635867119</v>
      </c>
      <c r="V78" s="145">
        <f>taxrates!AX70</f>
        <v>2.1509554237127304E-2</v>
      </c>
    </row>
    <row r="79" spans="1:22" ht="15.05">
      <c r="A79" s="148">
        <v>1982</v>
      </c>
      <c r="B79" s="146">
        <f>taxrates!AD71</f>
        <v>0.31202191114425659</v>
      </c>
      <c r="C79" s="438">
        <f>taxrates!AE71</f>
        <v>3.491872176527977E-2</v>
      </c>
      <c r="D79" s="438">
        <f>taxrates!AF71</f>
        <v>1.6117580235004425E-2</v>
      </c>
      <c r="E79" s="438">
        <f>taxrates!AG71</f>
        <v>3.6729879677295685E-2</v>
      </c>
      <c r="F79" s="438">
        <f>taxrates!AH71</f>
        <v>0.15772993862628937</v>
      </c>
      <c r="G79" s="438">
        <f>taxrates!AI71</f>
        <v>5.6532634422183037E-2</v>
      </c>
      <c r="H79" s="439">
        <f>taxrates!AJ71</f>
        <v>9.9931415170431137E-3</v>
      </c>
      <c r="I79" s="181">
        <f>taxrates!AK71</f>
        <v>0.31545591354370117</v>
      </c>
      <c r="J79" s="147">
        <f>taxrates!AL71</f>
        <v>3.1561773270368576E-2</v>
      </c>
      <c r="K79" s="147">
        <f>taxrates!AM71</f>
        <v>1.5697106719017029E-2</v>
      </c>
      <c r="L79" s="147">
        <f>taxrates!AN71</f>
        <v>2.4891180917620659E-2</v>
      </c>
      <c r="M79" s="147">
        <f>taxrates!AO71</f>
        <v>0.16239838302135468</v>
      </c>
      <c r="N79" s="147">
        <f>taxrates!AP71</f>
        <v>6.7483818158507347E-2</v>
      </c>
      <c r="O79" s="147">
        <f>taxrates!AQ71</f>
        <v>1.3423641212284565E-2</v>
      </c>
      <c r="P79" s="117">
        <f>taxrates!AR71</f>
        <v>0.34131669998168945</v>
      </c>
      <c r="Q79" s="116">
        <f>taxrates!AS71</f>
        <v>2.6961253955960274E-2</v>
      </c>
      <c r="R79" s="116">
        <f>taxrates!AT71</f>
        <v>1.3546109199523926E-2</v>
      </c>
      <c r="S79" s="116">
        <f>taxrates!AU71</f>
        <v>1.1072867549955845E-2</v>
      </c>
      <c r="T79" s="116">
        <f>taxrates!AV71</f>
        <v>0.17593896389007568</v>
      </c>
      <c r="U79" s="116">
        <f>taxrates!AW71</f>
        <v>9.1620037332177162E-2</v>
      </c>
      <c r="V79" s="145">
        <f>taxrates!AX71</f>
        <v>2.2177457809448242E-2</v>
      </c>
    </row>
    <row r="80" spans="1:22" ht="15.05">
      <c r="A80" s="148">
        <v>1983</v>
      </c>
      <c r="B80" s="146">
        <f>taxrates!AD72</f>
        <v>0.30229386687278748</v>
      </c>
      <c r="C80" s="438">
        <f>taxrates!AE72</f>
        <v>3.6233548074960709E-2</v>
      </c>
      <c r="D80" s="438">
        <f>taxrates!AF72</f>
        <v>1.5532353892922401E-2</v>
      </c>
      <c r="E80" s="438">
        <f>taxrates!AG72</f>
        <v>3.7424616515636444E-2</v>
      </c>
      <c r="F80" s="438">
        <f>taxrates!AH72</f>
        <v>0.14660598337650299</v>
      </c>
      <c r="G80" s="438">
        <f>taxrates!AI72</f>
        <v>5.9013635851442814E-2</v>
      </c>
      <c r="H80" s="439">
        <f>taxrates!AJ72</f>
        <v>7.4837272986769676E-3</v>
      </c>
      <c r="I80" s="181">
        <f>taxrates!AK72</f>
        <v>0.30534261465072632</v>
      </c>
      <c r="J80" s="147">
        <f>taxrates!AL72</f>
        <v>3.2824542373418808E-2</v>
      </c>
      <c r="K80" s="147">
        <f>taxrates!AM72</f>
        <v>1.5000103041529655E-2</v>
      </c>
      <c r="L80" s="147">
        <f>taxrates!AN72</f>
        <v>2.5479953736066818E-2</v>
      </c>
      <c r="M80" s="147">
        <f>taxrates!AO72</f>
        <v>0.1517617404460907</v>
      </c>
      <c r="N80" s="147">
        <f>taxrates!AP72</f>
        <v>7.0228295400738716E-2</v>
      </c>
      <c r="O80" s="147">
        <f>taxrates!AQ72</f>
        <v>1.0047992691397667E-2</v>
      </c>
      <c r="P80" s="117">
        <f>taxrates!AR72</f>
        <v>0.33129516243934631</v>
      </c>
      <c r="Q80" s="116">
        <f>taxrates!AS72</f>
        <v>2.7886888012290001E-2</v>
      </c>
      <c r="R80" s="116">
        <f>taxrates!AT72</f>
        <v>1.2632470577955246E-2</v>
      </c>
      <c r="S80" s="116">
        <f>taxrates!AU72</f>
        <v>1.1434400454163551E-2</v>
      </c>
      <c r="T80" s="116">
        <f>taxrates!AV72</f>
        <v>0.16929386556148529</v>
      </c>
      <c r="U80" s="116">
        <f>taxrates!AW72</f>
        <v>9.3506433069705963E-2</v>
      </c>
      <c r="V80" s="145">
        <f>taxrates!AX72</f>
        <v>1.6541106626391411E-2</v>
      </c>
    </row>
    <row r="81" spans="1:22" ht="15.05">
      <c r="A81" s="148">
        <v>1984</v>
      </c>
      <c r="B81" s="146">
        <f>taxrates!AD73</f>
        <v>0.28804978728294373</v>
      </c>
      <c r="C81" s="438">
        <f>taxrates!AE73</f>
        <v>3.5544194281101227E-2</v>
      </c>
      <c r="D81" s="438">
        <f>taxrates!AF73</f>
        <v>1.4176920987665653E-2</v>
      </c>
      <c r="E81" s="438">
        <f>taxrates!AG73</f>
        <v>3.5462424159049988E-2</v>
      </c>
      <c r="F81" s="438">
        <f>taxrates!AH73</f>
        <v>0.1353626549243927</v>
      </c>
      <c r="G81" s="438">
        <f>taxrates!AI73</f>
        <v>6.0978180728852749E-2</v>
      </c>
      <c r="H81" s="439">
        <f>taxrates!AJ73</f>
        <v>6.5254028886556625E-3</v>
      </c>
      <c r="I81" s="181">
        <f>taxrates!AK73</f>
        <v>0.28885135054588318</v>
      </c>
      <c r="J81" s="147">
        <f>taxrates!AL73</f>
        <v>3.222869336605072E-2</v>
      </c>
      <c r="K81" s="147">
        <f>taxrates!AM73</f>
        <v>1.3388598337769508E-2</v>
      </c>
      <c r="L81" s="147">
        <f>taxrates!AN73</f>
        <v>2.3571494966745377E-2</v>
      </c>
      <c r="M81" s="147">
        <f>taxrates!AO73</f>
        <v>0.13956165313720703</v>
      </c>
      <c r="N81" s="147">
        <f>taxrates!AP73</f>
        <v>7.136053591966629E-2</v>
      </c>
      <c r="O81" s="147">
        <f>taxrates!AQ73</f>
        <v>8.740386925637722E-3</v>
      </c>
      <c r="P81" s="117">
        <f>taxrates!AR73</f>
        <v>0.30890953540802002</v>
      </c>
      <c r="Q81" s="116">
        <f>taxrates!AS73</f>
        <v>2.7481837198138237E-2</v>
      </c>
      <c r="R81" s="116">
        <f>taxrates!AT73</f>
        <v>1.0671823285520077E-2</v>
      </c>
      <c r="S81" s="116">
        <f>taxrates!AU73</f>
        <v>1.0353562422096729E-2</v>
      </c>
      <c r="T81" s="116">
        <f>taxrates!AV73</f>
        <v>0.15340378880500793</v>
      </c>
      <c r="U81" s="116">
        <f>taxrates!AW73</f>
        <v>9.2838652431964874E-2</v>
      </c>
      <c r="V81" s="145">
        <f>taxrates!AX73</f>
        <v>1.4159874990582466E-2</v>
      </c>
    </row>
    <row r="82" spans="1:22" ht="15.05">
      <c r="A82" s="148">
        <v>1985</v>
      </c>
      <c r="B82" s="146">
        <f>taxrates!AD74</f>
        <v>0.29648098349571228</v>
      </c>
      <c r="C82" s="438">
        <f>taxrates!AE74</f>
        <v>3.5669911652803421E-2</v>
      </c>
      <c r="D82" s="438">
        <f>taxrates!AF74</f>
        <v>1.4141637831926346E-2</v>
      </c>
      <c r="E82" s="438">
        <f>taxrates!AG74</f>
        <v>3.7542127072811127E-2</v>
      </c>
      <c r="F82" s="438">
        <f>taxrates!AH74</f>
        <v>0.14430060982704163</v>
      </c>
      <c r="G82" s="438">
        <f>taxrates!AI74</f>
        <v>5.8259602636098862E-2</v>
      </c>
      <c r="H82" s="439">
        <f>taxrates!AJ74</f>
        <v>6.5670977346599102E-3</v>
      </c>
      <c r="I82" s="181">
        <f>taxrates!AK74</f>
        <v>0.29817217588424683</v>
      </c>
      <c r="J82" s="147">
        <f>taxrates!AL74</f>
        <v>3.2357286661863327E-2</v>
      </c>
      <c r="K82" s="147">
        <f>taxrates!AM74</f>
        <v>1.3473929837346077E-2</v>
      </c>
      <c r="L82" s="147">
        <f>taxrates!AN74</f>
        <v>2.5903204455971718E-2</v>
      </c>
      <c r="M82" s="147">
        <f>taxrates!AO74</f>
        <v>0.1504039466381073</v>
      </c>
      <c r="N82" s="147">
        <f>taxrates!AP74</f>
        <v>6.7213194444775581E-2</v>
      </c>
      <c r="O82" s="147">
        <f>taxrates!AQ74</f>
        <v>8.8206259533762932E-3</v>
      </c>
      <c r="P82" s="117">
        <f>taxrates!AR74</f>
        <v>0.32027760148048401</v>
      </c>
      <c r="Q82" s="116">
        <f>taxrates!AS74</f>
        <v>2.7647208422422409E-2</v>
      </c>
      <c r="R82" s="116">
        <f>taxrates!AT74</f>
        <v>1.1169548146426678E-2</v>
      </c>
      <c r="S82" s="116">
        <f>taxrates!AU74</f>
        <v>1.1636720970273018E-2</v>
      </c>
      <c r="T82" s="116">
        <f>taxrates!AV74</f>
        <v>0.16833013296127319</v>
      </c>
      <c r="U82" s="116">
        <f>taxrates!AW74</f>
        <v>8.6762016639113426E-2</v>
      </c>
      <c r="V82" s="145">
        <f>taxrates!AX74</f>
        <v>1.4731983654201031E-2</v>
      </c>
    </row>
    <row r="83" spans="1:22" ht="15.05">
      <c r="A83" s="148">
        <v>1986</v>
      </c>
      <c r="B83" s="146">
        <f>taxrates!AD75</f>
        <v>0.30125576257705688</v>
      </c>
      <c r="C83" s="438">
        <f>taxrates!AE75</f>
        <v>3.4103844314813614E-2</v>
      </c>
      <c r="D83" s="438">
        <f>taxrates!AF75</f>
        <v>1.4372911304235458E-2</v>
      </c>
      <c r="E83" s="438">
        <f>taxrates!AG75</f>
        <v>3.9633177220821381E-2</v>
      </c>
      <c r="F83" s="438">
        <f>taxrates!AH75</f>
        <v>0.14711014926433563</v>
      </c>
      <c r="G83" s="438">
        <f>taxrates!AI75</f>
        <v>5.9164623729884624E-2</v>
      </c>
      <c r="H83" s="439">
        <f>taxrates!AJ75</f>
        <v>6.8710423074662685E-3</v>
      </c>
      <c r="I83" s="181">
        <f>taxrates!AK75</f>
        <v>0.30400359630584717</v>
      </c>
      <c r="J83" s="147">
        <f>taxrates!AL75</f>
        <v>3.0452130362391472E-2</v>
      </c>
      <c r="K83" s="147">
        <f>taxrates!AM75</f>
        <v>1.3651865534484386E-2</v>
      </c>
      <c r="L83" s="147">
        <f>taxrates!AN75</f>
        <v>2.6950482279062271E-2</v>
      </c>
      <c r="M83" s="147">
        <f>taxrates!AO75</f>
        <v>0.15465696156024933</v>
      </c>
      <c r="N83" s="147">
        <f>taxrates!AP75</f>
        <v>6.9045262411236763E-2</v>
      </c>
      <c r="O83" s="147">
        <f>taxrates!AQ75</f>
        <v>9.2468932271003723E-3</v>
      </c>
      <c r="P83" s="117">
        <f>taxrates!AR75</f>
        <v>0.32884255051612854</v>
      </c>
      <c r="Q83" s="116">
        <f>taxrates!AS75</f>
        <v>2.4862039834260941E-2</v>
      </c>
      <c r="R83" s="116">
        <f>taxrates!AT75</f>
        <v>1.0361915454268456E-2</v>
      </c>
      <c r="S83" s="116">
        <f>taxrates!AU75</f>
        <v>1.1683205142617226E-2</v>
      </c>
      <c r="T83" s="116">
        <f>taxrates!AV75</f>
        <v>0.17712697386741638</v>
      </c>
      <c r="U83" s="116">
        <f>taxrates!AW75</f>
        <v>8.9525412768125534E-2</v>
      </c>
      <c r="V83" s="145">
        <f>taxrates!AX75</f>
        <v>1.5282997861504555E-2</v>
      </c>
    </row>
    <row r="84" spans="1:22" ht="15.05">
      <c r="A84" s="148">
        <v>1987</v>
      </c>
      <c r="B84" s="146">
        <f>taxrates!AD76</f>
        <v>0.32321888208389282</v>
      </c>
      <c r="C84" s="438">
        <f>taxrates!AE76</f>
        <v>3.5050764679908752E-2</v>
      </c>
      <c r="D84" s="438">
        <f>taxrates!AF76</f>
        <v>1.5068731270730495E-2</v>
      </c>
      <c r="E84" s="438">
        <f>taxrates!AG76</f>
        <v>4.0979169309139252E-2</v>
      </c>
      <c r="F84" s="438">
        <f>taxrates!AH76</f>
        <v>0.16249093413352966</v>
      </c>
      <c r="G84" s="438">
        <f>taxrates!AI76</f>
        <v>6.2820073217153549E-2</v>
      </c>
      <c r="H84" s="439">
        <f>taxrates!AJ76</f>
        <v>6.8092187866568565E-3</v>
      </c>
      <c r="I84" s="181">
        <f>taxrates!AK76</f>
        <v>0.32558703422546387</v>
      </c>
      <c r="J84" s="147">
        <f>taxrates!AL76</f>
        <v>3.1668316572904587E-2</v>
      </c>
      <c r="K84" s="147">
        <f>taxrates!AM76</f>
        <v>1.4358626678586006E-2</v>
      </c>
      <c r="L84" s="147">
        <f>taxrates!AN76</f>
        <v>2.8228119015693665E-2</v>
      </c>
      <c r="M84" s="147">
        <f>taxrates!AO76</f>
        <v>0.17046239972114563</v>
      </c>
      <c r="N84" s="147">
        <f>taxrates!AP76</f>
        <v>7.166159525513649E-2</v>
      </c>
      <c r="O84" s="147">
        <f>taxrates!AQ76</f>
        <v>9.2079844325780869E-3</v>
      </c>
      <c r="P84" s="117">
        <f>taxrates!AR76</f>
        <v>0.3407452404499054</v>
      </c>
      <c r="Q84" s="116">
        <f>taxrates!AS76</f>
        <v>2.6449287310242653E-2</v>
      </c>
      <c r="R84" s="116">
        <f>taxrates!AT76</f>
        <v>1.1364353820681572E-2</v>
      </c>
      <c r="S84" s="116">
        <f>taxrates!AU76</f>
        <v>1.1910396628081799E-2</v>
      </c>
      <c r="T84" s="116">
        <f>taxrates!AV76</f>
        <v>0.18674527108669281</v>
      </c>
      <c r="U84" s="116">
        <f>taxrates!AW76</f>
        <v>8.871869184076786E-2</v>
      </c>
      <c r="V84" s="145">
        <f>taxrates!AX76</f>
        <v>1.5557230450212955E-2</v>
      </c>
    </row>
    <row r="85" spans="1:22" ht="15.05">
      <c r="A85" s="148">
        <v>1988</v>
      </c>
      <c r="B85" s="146">
        <f>taxrates!AD77</f>
        <v>0.31303137540817261</v>
      </c>
      <c r="C85" s="438">
        <f>taxrates!AE77</f>
        <v>3.4778006374835968E-2</v>
      </c>
      <c r="D85" s="438">
        <f>taxrates!AF77</f>
        <v>1.4580921269953251E-2</v>
      </c>
      <c r="E85" s="438">
        <f>taxrates!AG77</f>
        <v>4.1091412305831909E-2</v>
      </c>
      <c r="F85" s="438">
        <f>taxrates!AH77</f>
        <v>0.15247857570648193</v>
      </c>
      <c r="G85" s="438">
        <f>taxrates!AI77</f>
        <v>6.3762492500245571E-2</v>
      </c>
      <c r="H85" s="439">
        <f>taxrates!AJ77</f>
        <v>6.3399514183402061E-3</v>
      </c>
      <c r="I85" s="181">
        <f>taxrates!AK77</f>
        <v>0.3142661452293396</v>
      </c>
      <c r="J85" s="147">
        <f>taxrates!AL77</f>
        <v>3.1441707164049149E-2</v>
      </c>
      <c r="K85" s="147">
        <f>taxrates!AM77</f>
        <v>1.3565365225076675E-2</v>
      </c>
      <c r="L85" s="147">
        <f>taxrates!AN77</f>
        <v>2.7631008997559547E-2</v>
      </c>
      <c r="M85" s="147">
        <f>taxrates!AO77</f>
        <v>0.1601828932762146</v>
      </c>
      <c r="N85" s="147">
        <f>taxrates!AP77</f>
        <v>7.3001429438591003E-2</v>
      </c>
      <c r="O85" s="147">
        <f>taxrates!AQ77</f>
        <v>8.4437429904937744E-3</v>
      </c>
      <c r="P85" s="117">
        <f>taxrates!AR77</f>
        <v>0.32861232757568359</v>
      </c>
      <c r="Q85" s="116">
        <f>taxrates!AS77</f>
        <v>2.6659280061721802E-2</v>
      </c>
      <c r="R85" s="116">
        <f>taxrates!AT77</f>
        <v>1.0111153125762939E-2</v>
      </c>
      <c r="S85" s="116">
        <f>taxrates!AU77</f>
        <v>1.1550421826541424E-2</v>
      </c>
      <c r="T85" s="116">
        <f>taxrates!AV77</f>
        <v>0.17585510015487671</v>
      </c>
      <c r="U85" s="116">
        <f>taxrates!AW77</f>
        <v>9.0833127498626709E-2</v>
      </c>
      <c r="V85" s="145">
        <f>taxrates!AX77</f>
        <v>1.3603247702121735E-2</v>
      </c>
    </row>
    <row r="86" spans="1:22" ht="15.05">
      <c r="A86" s="148">
        <v>1989</v>
      </c>
      <c r="B86" s="146">
        <f>taxrates!AD78</f>
        <v>0.32277479767799377</v>
      </c>
      <c r="C86" s="438">
        <f>taxrates!AE78</f>
        <v>3.4628983587026596E-2</v>
      </c>
      <c r="D86" s="438">
        <f>taxrates!AF78</f>
        <v>1.5072409063577652E-2</v>
      </c>
      <c r="E86" s="438">
        <f>taxrates!AG78</f>
        <v>4.2477503418922424E-2</v>
      </c>
      <c r="F86" s="438">
        <f>taxrates!AH78</f>
        <v>0.15986071527004242</v>
      </c>
      <c r="G86" s="438">
        <f>taxrates!AI78</f>
        <v>6.3962925225496292E-2</v>
      </c>
      <c r="H86" s="439">
        <f>taxrates!AJ78</f>
        <v>6.7722802050411701E-3</v>
      </c>
      <c r="I86" s="181">
        <f>taxrates!AK78</f>
        <v>0.32311359047889709</v>
      </c>
      <c r="J86" s="147">
        <f>taxrates!AL78</f>
        <v>3.1367585062980652E-2</v>
      </c>
      <c r="K86" s="147">
        <f>taxrates!AM78</f>
        <v>1.3995162211358547E-2</v>
      </c>
      <c r="L86" s="147">
        <f>taxrates!AN78</f>
        <v>2.9000356793403625E-2</v>
      </c>
      <c r="M86" s="147">
        <f>taxrates!AO78</f>
        <v>0.16646306216716766</v>
      </c>
      <c r="N86" s="147">
        <f>taxrates!AP78</f>
        <v>7.3231369256973267E-2</v>
      </c>
      <c r="O86" s="147">
        <f>taxrates!AQ78</f>
        <v>9.0560456737875938E-3</v>
      </c>
      <c r="P86" s="117">
        <f>taxrates!AR78</f>
        <v>0.3351321816444397</v>
      </c>
      <c r="Q86" s="116">
        <f>taxrates!AS78</f>
        <v>2.6403961703181267E-2</v>
      </c>
      <c r="R86" s="116">
        <f>taxrates!AT78</f>
        <v>1.0541549883782864E-2</v>
      </c>
      <c r="S86" s="116">
        <f>taxrates!AU78</f>
        <v>1.2102218344807625E-2</v>
      </c>
      <c r="T86" s="116">
        <f>taxrates!AV78</f>
        <v>0.17797419428825378</v>
      </c>
      <c r="U86" s="116">
        <f>taxrates!AW78</f>
        <v>9.3041906133294106E-2</v>
      </c>
      <c r="V86" s="145">
        <f>taxrates!AX78</f>
        <v>1.5068353153765202E-2</v>
      </c>
    </row>
    <row r="87" spans="1:22" ht="15.05">
      <c r="A87" s="158">
        <v>1990</v>
      </c>
      <c r="B87" s="157">
        <f>taxrates!AD79</f>
        <v>0.32036867737770081</v>
      </c>
      <c r="C87" s="545">
        <f>taxrates!AE79</f>
        <v>3.4207060933113098E-2</v>
      </c>
      <c r="D87" s="545">
        <f>taxrates!AF79</f>
        <v>1.5349091030657291E-2</v>
      </c>
      <c r="E87" s="545">
        <f>taxrates!AG79</f>
        <v>4.3838832527399063E-2</v>
      </c>
      <c r="F87" s="545">
        <f>taxrates!AH79</f>
        <v>0.15691390633583069</v>
      </c>
      <c r="G87" s="545">
        <f>taxrates!AI79</f>
        <v>6.1942912638187408E-2</v>
      </c>
      <c r="H87" s="546">
        <f>taxrates!AJ79</f>
        <v>8.1168785691261292E-3</v>
      </c>
      <c r="I87" s="184">
        <f>taxrates!AK79</f>
        <v>0.32069805264472961</v>
      </c>
      <c r="J87" s="156">
        <f>taxrates!AL79</f>
        <v>3.1033553183078766E-2</v>
      </c>
      <c r="K87" s="156">
        <f>taxrates!AM79</f>
        <v>1.4602049253880978E-2</v>
      </c>
      <c r="L87" s="156">
        <f>taxrates!AN79</f>
        <v>3.0294710770249367E-2</v>
      </c>
      <c r="M87" s="156">
        <f>taxrates!AO79</f>
        <v>0.16306594014167786</v>
      </c>
      <c r="N87" s="156">
        <f>taxrates!AP79</f>
        <v>7.080158032476902E-2</v>
      </c>
      <c r="O87" s="156">
        <f>taxrates!AQ79</f>
        <v>1.0900221765041351E-2</v>
      </c>
      <c r="P87" s="123">
        <f>taxrates!AR79</f>
        <v>0.33188092708587646</v>
      </c>
      <c r="Q87" s="122">
        <f>taxrates!AS79</f>
        <v>2.6118680834770203E-2</v>
      </c>
      <c r="R87" s="122">
        <f>taxrates!AT79</f>
        <v>1.1504620313644409E-2</v>
      </c>
      <c r="S87" s="122">
        <f>taxrates!AU79</f>
        <v>1.2861414812505245E-2</v>
      </c>
      <c r="T87" s="122">
        <f>taxrates!AV79</f>
        <v>0.17478720843791962</v>
      </c>
      <c r="U87" s="122">
        <f>taxrates!AW79</f>
        <v>8.8694415986537933E-2</v>
      </c>
      <c r="V87" s="183">
        <f>taxrates!AX79</f>
        <v>1.7914583906531334E-2</v>
      </c>
    </row>
    <row r="88" spans="1:22" ht="15.05">
      <c r="A88" s="148">
        <v>1991</v>
      </c>
      <c r="B88" s="146">
        <f>taxrates!AD80</f>
        <v>0.31938740611076355</v>
      </c>
      <c r="C88" s="438">
        <f>taxrates!AE80</f>
        <v>3.606303408741951E-2</v>
      </c>
      <c r="D88" s="438">
        <f>taxrates!AF80</f>
        <v>1.6010129824280739E-2</v>
      </c>
      <c r="E88" s="438">
        <f>taxrates!AG80</f>
        <v>4.5829422771930695E-2</v>
      </c>
      <c r="F88" s="438">
        <f>taxrates!AH80</f>
        <v>0.15231795608997345</v>
      </c>
      <c r="G88" s="438">
        <f>taxrates!AI80</f>
        <v>6.1322083696722984E-2</v>
      </c>
      <c r="H88" s="439">
        <f>taxrates!AJ80</f>
        <v>7.8447721898555756E-3</v>
      </c>
      <c r="I88" s="181">
        <f>taxrates!AK80</f>
        <v>0.31929153203964233</v>
      </c>
      <c r="J88" s="147">
        <f>taxrates!AL80</f>
        <v>3.2696954905986786E-2</v>
      </c>
      <c r="K88" s="147">
        <f>taxrates!AM80</f>
        <v>1.5254277735948563E-2</v>
      </c>
      <c r="L88" s="147">
        <f>taxrates!AN80</f>
        <v>3.2199092209339142E-2</v>
      </c>
      <c r="M88" s="147">
        <f>taxrates!AO80</f>
        <v>0.15843600034713745</v>
      </c>
      <c r="N88" s="147">
        <f>taxrates!AP80</f>
        <v>7.0089621469378471E-2</v>
      </c>
      <c r="O88" s="147">
        <f>taxrates!AQ80</f>
        <v>1.0615596547722816E-2</v>
      </c>
      <c r="P88" s="117">
        <f>taxrates!AR80</f>
        <v>0.33147251605987549</v>
      </c>
      <c r="Q88" s="116">
        <f>taxrates!AS80</f>
        <v>2.7529766783118248E-2</v>
      </c>
      <c r="R88" s="116">
        <f>taxrates!AT80</f>
        <v>1.2271848507225513E-2</v>
      </c>
      <c r="S88" s="116">
        <f>taxrates!AU80</f>
        <v>1.4101332053542137E-2</v>
      </c>
      <c r="T88" s="116">
        <f>taxrates!AV80</f>
        <v>0.17170409858226776</v>
      </c>
      <c r="U88" s="116">
        <f>taxrates!AW80</f>
        <v>8.7855279445648193E-2</v>
      </c>
      <c r="V88" s="145">
        <f>taxrates!AX80</f>
        <v>1.8010204657912254E-2</v>
      </c>
    </row>
    <row r="89" spans="1:22" ht="15.05">
      <c r="A89" s="148">
        <v>1992</v>
      </c>
      <c r="B89" s="146">
        <f>taxrates!AD81</f>
        <v>0.31931287050247192</v>
      </c>
      <c r="C89" s="438">
        <f>taxrates!AE81</f>
        <v>3.6323081701993942E-2</v>
      </c>
      <c r="D89" s="438">
        <f>taxrates!AF81</f>
        <v>1.5239492990076542E-2</v>
      </c>
      <c r="E89" s="438">
        <f>taxrates!AG81</f>
        <v>4.5588813722133636E-2</v>
      </c>
      <c r="F89" s="438">
        <f>taxrates!AH81</f>
        <v>0.15199823677539825</v>
      </c>
      <c r="G89" s="438">
        <f>taxrates!AI81</f>
        <v>6.2899211421608925E-2</v>
      </c>
      <c r="H89" s="439">
        <f>taxrates!AJ81</f>
        <v>7.2640278376638889E-3</v>
      </c>
      <c r="I89" s="181">
        <f>taxrates!AK81</f>
        <v>0.31924495100975037</v>
      </c>
      <c r="J89" s="147">
        <f>taxrates!AL81</f>
        <v>3.2908830791711807E-2</v>
      </c>
      <c r="K89" s="147">
        <f>taxrates!AM81</f>
        <v>1.4367768540978432E-2</v>
      </c>
      <c r="L89" s="147">
        <f>taxrates!AN81</f>
        <v>3.1562644988298416E-2</v>
      </c>
      <c r="M89" s="147">
        <f>taxrates!AO81</f>
        <v>0.15900304913520813</v>
      </c>
      <c r="N89" s="147">
        <f>taxrates!AP81</f>
        <v>7.170536182820797E-2</v>
      </c>
      <c r="O89" s="147">
        <f>taxrates!AQ81</f>
        <v>9.6972882747650146E-3</v>
      </c>
      <c r="P89" s="117">
        <f>taxrates!AR81</f>
        <v>0.33170953392982483</v>
      </c>
      <c r="Q89" s="116">
        <f>taxrates!AS81</f>
        <v>2.7794918045401573E-2</v>
      </c>
      <c r="R89" s="116">
        <f>taxrates!AT81</f>
        <v>1.1209884658455849E-2</v>
      </c>
      <c r="S89" s="116">
        <f>taxrates!AU81</f>
        <v>1.3764986768364906E-2</v>
      </c>
      <c r="T89" s="116">
        <f>taxrates!AV81</f>
        <v>0.17432211339473724</v>
      </c>
      <c r="U89" s="116">
        <f>taxrates!AW81</f>
        <v>8.8870346546173096E-2</v>
      </c>
      <c r="V89" s="145">
        <f>taxrates!AX81</f>
        <v>1.5747299417853355E-2</v>
      </c>
    </row>
    <row r="90" spans="1:22" ht="15.05">
      <c r="A90" s="148">
        <v>1993</v>
      </c>
      <c r="B90" s="146">
        <f>taxrates!AD82</f>
        <v>0.32781603932380676</v>
      </c>
      <c r="C90" s="438">
        <f>taxrates!AE82</f>
        <v>3.672809898853302E-2</v>
      </c>
      <c r="D90" s="438">
        <f>taxrates!AF82</f>
        <v>1.4298630878329277E-2</v>
      </c>
      <c r="E90" s="438">
        <f>taxrates!AG82</f>
        <v>4.5792959630489349E-2</v>
      </c>
      <c r="F90" s="438">
        <f>taxrates!AH82</f>
        <v>0.15678319334983826</v>
      </c>
      <c r="G90" s="438">
        <f>taxrates!AI82</f>
        <v>6.6419225186109543E-2</v>
      </c>
      <c r="H90" s="439">
        <f>taxrates!AJ82</f>
        <v>7.7939238399267197E-3</v>
      </c>
      <c r="I90" s="181">
        <f>taxrates!AK82</f>
        <v>0.33172962069511414</v>
      </c>
      <c r="J90" s="147">
        <f>taxrates!AL82</f>
        <v>3.3391784876585007E-2</v>
      </c>
      <c r="K90" s="147">
        <f>taxrates!AM82</f>
        <v>1.3542286120355129E-2</v>
      </c>
      <c r="L90" s="147">
        <f>taxrates!AN82</f>
        <v>3.2524488866329193E-2</v>
      </c>
      <c r="M90" s="147">
        <f>taxrates!AO82</f>
        <v>0.16634470224380493</v>
      </c>
      <c r="N90" s="147">
        <f>taxrates!AP82</f>
        <v>7.5488923117518425E-2</v>
      </c>
      <c r="O90" s="147">
        <f>taxrates!AQ82</f>
        <v>1.0437428951263428E-2</v>
      </c>
      <c r="P90" s="117">
        <f>taxrates!AR82</f>
        <v>0.35240131616592407</v>
      </c>
      <c r="Q90" s="116">
        <f>taxrates!AS82</f>
        <v>2.8051368892192841E-2</v>
      </c>
      <c r="R90" s="116">
        <f>taxrates!AT82</f>
        <v>1.0701569728553295E-2</v>
      </c>
      <c r="S90" s="116">
        <f>taxrates!AU82</f>
        <v>1.4004995115101337E-2</v>
      </c>
      <c r="T90" s="116">
        <f>taxrates!AV82</f>
        <v>0.1871580183506012</v>
      </c>
      <c r="U90" s="116">
        <f>taxrates!AW82</f>
        <v>9.5365710556507111E-2</v>
      </c>
      <c r="V90" s="145">
        <f>taxrates!AX82</f>
        <v>1.7119646072387695E-2</v>
      </c>
    </row>
    <row r="91" spans="1:22" ht="15.05">
      <c r="A91" s="148">
        <v>1994</v>
      </c>
      <c r="B91" s="146">
        <f>taxrates!AD83</f>
        <v>0.33478733897209167</v>
      </c>
      <c r="C91" s="438">
        <f>taxrates!AE83</f>
        <v>3.7609592080116272E-2</v>
      </c>
      <c r="D91" s="438">
        <f>taxrates!AF83</f>
        <v>1.4173398725688457E-2</v>
      </c>
      <c r="E91" s="438">
        <f>taxrates!AG83</f>
        <v>4.881136491894722E-2</v>
      </c>
      <c r="F91" s="438">
        <f>taxrates!AH83</f>
        <v>0.1559222936630249</v>
      </c>
      <c r="G91" s="438">
        <f>taxrates!AI83</f>
        <v>6.9974808022379875E-2</v>
      </c>
      <c r="H91" s="439">
        <f>taxrates!AJ83</f>
        <v>8.2958759739995003E-3</v>
      </c>
      <c r="I91" s="181">
        <f>taxrates!AK83</f>
        <v>0.33998614549636841</v>
      </c>
      <c r="J91" s="147">
        <f>taxrates!AL83</f>
        <v>3.4164242446422577E-2</v>
      </c>
      <c r="K91" s="147">
        <f>taxrates!AM83</f>
        <v>1.3428898528218269E-2</v>
      </c>
      <c r="L91" s="147">
        <f>taxrates!AN83</f>
        <v>3.6432694643735886E-2</v>
      </c>
      <c r="M91" s="147">
        <f>taxrates!AO83</f>
        <v>0.16492880880832672</v>
      </c>
      <c r="N91" s="147">
        <f>taxrates!AP83</f>
        <v>7.9974556341767311E-2</v>
      </c>
      <c r="O91" s="147">
        <f>taxrates!AQ83</f>
        <v>1.1056931689381599E-2</v>
      </c>
      <c r="P91" s="117">
        <f>taxrates!AR83</f>
        <v>0.36470407247543335</v>
      </c>
      <c r="Q91" s="116">
        <f>taxrates!AS83</f>
        <v>2.886461466550827E-2</v>
      </c>
      <c r="R91" s="116">
        <f>taxrates!AT83</f>
        <v>1.0725859552621841E-2</v>
      </c>
      <c r="S91" s="116">
        <f>taxrates!AU83</f>
        <v>1.9739707931876183E-2</v>
      </c>
      <c r="T91" s="116">
        <f>taxrates!AV83</f>
        <v>0.18606580793857574</v>
      </c>
      <c r="U91" s="116">
        <f>taxrates!AW83</f>
        <v>0.10124019160866737</v>
      </c>
      <c r="V91" s="145">
        <f>taxrates!AX83</f>
        <v>1.8067903816699982E-2</v>
      </c>
    </row>
    <row r="92" spans="1:22" ht="15.05">
      <c r="A92" s="148">
        <v>1995</v>
      </c>
      <c r="B92" s="146">
        <f>taxrates!AD84</f>
        <v>0.33708542585372925</v>
      </c>
      <c r="C92" s="438">
        <f>taxrates!AE84</f>
        <v>3.6830268800258636E-2</v>
      </c>
      <c r="D92" s="438">
        <f>taxrates!AF84</f>
        <v>1.2784919701516628E-2</v>
      </c>
      <c r="E92" s="438">
        <f>taxrates!AG84</f>
        <v>4.7799058258533478E-2</v>
      </c>
      <c r="F92" s="438">
        <f>taxrates!AH84</f>
        <v>0.16032439470291138</v>
      </c>
      <c r="G92" s="438">
        <f>taxrates!AI84</f>
        <v>7.172495499253273E-2</v>
      </c>
      <c r="H92" s="439">
        <f>taxrates!AJ84</f>
        <v>7.6218312606215477E-3</v>
      </c>
      <c r="I92" s="181">
        <f>taxrates!AK84</f>
        <v>0.34259992837905884</v>
      </c>
      <c r="J92" s="147">
        <f>taxrates!AL84</f>
        <v>3.3533636480569839E-2</v>
      </c>
      <c r="K92" s="147">
        <f>taxrates!AM84</f>
        <v>1.1953115463256836E-2</v>
      </c>
      <c r="L92" s="147">
        <f>taxrates!AN84</f>
        <v>3.5743478685617447E-2</v>
      </c>
      <c r="M92" s="147">
        <f>taxrates!AO84</f>
        <v>0.17027765512466431</v>
      </c>
      <c r="N92" s="147">
        <f>taxrates!AP84</f>
        <v>8.1054788082838058E-2</v>
      </c>
      <c r="O92" s="147">
        <f>taxrates!AQ84</f>
        <v>1.0037258267402649E-2</v>
      </c>
      <c r="P92" s="117">
        <f>taxrates!AR84</f>
        <v>0.36775246262550354</v>
      </c>
      <c r="Q92" s="116">
        <f>taxrates!AS84</f>
        <v>2.8426488861441612E-2</v>
      </c>
      <c r="R92" s="116">
        <f>taxrates!AT84</f>
        <v>9.2892209067940712E-3</v>
      </c>
      <c r="S92" s="116">
        <f>taxrates!AU84</f>
        <v>1.9498486071825027E-2</v>
      </c>
      <c r="T92" s="116">
        <f>taxrates!AV84</f>
        <v>0.1923552006483078</v>
      </c>
      <c r="U92" s="116">
        <f>taxrates!AW84</f>
        <v>0.10201923921704292</v>
      </c>
      <c r="V92" s="145">
        <f>taxrates!AX84</f>
        <v>1.6163814812898636E-2</v>
      </c>
    </row>
    <row r="93" spans="1:22" ht="15.05">
      <c r="A93" s="148">
        <v>1996</v>
      </c>
      <c r="B93" s="146">
        <f>taxrates!AD85</f>
        <v>0.34003564715385437</v>
      </c>
      <c r="C93" s="438">
        <f>taxrates!AE85</f>
        <v>3.5514466464519501E-2</v>
      </c>
      <c r="D93" s="438">
        <f>taxrates!AF85</f>
        <v>1.1893176473677158E-2</v>
      </c>
      <c r="E93" s="438">
        <f>taxrates!AG85</f>
        <v>4.5087836682796478E-2</v>
      </c>
      <c r="F93" s="438">
        <f>taxrates!AH85</f>
        <v>0.16771829128265381</v>
      </c>
      <c r="G93" s="438">
        <f>taxrates!AI85</f>
        <v>7.1846265345811844E-2</v>
      </c>
      <c r="H93" s="439">
        <f>taxrates!AJ85</f>
        <v>7.9756099730730057E-3</v>
      </c>
      <c r="I93" s="181">
        <f>taxrates!AK85</f>
        <v>0.34676355123519897</v>
      </c>
      <c r="J93" s="147">
        <f>taxrates!AL85</f>
        <v>3.2277382910251617E-2</v>
      </c>
      <c r="K93" s="147">
        <f>taxrates!AM85</f>
        <v>1.0860406793653965E-2</v>
      </c>
      <c r="L93" s="147">
        <f>taxrates!AN85</f>
        <v>3.3533193171024323E-2</v>
      </c>
      <c r="M93" s="147">
        <f>taxrates!AO85</f>
        <v>0.17910382151603699</v>
      </c>
      <c r="N93" s="147">
        <f>taxrates!AP85</f>
        <v>8.0674739554524422E-2</v>
      </c>
      <c r="O93" s="147">
        <f>taxrates!AQ85</f>
        <v>1.0314018465578556E-2</v>
      </c>
      <c r="P93" s="117">
        <f>taxrates!AR85</f>
        <v>0.37357288599014282</v>
      </c>
      <c r="Q93" s="116">
        <f>taxrates!AS85</f>
        <v>2.7354303747415543E-2</v>
      </c>
      <c r="R93" s="116">
        <f>taxrates!AT85</f>
        <v>8.3309980109333992E-3</v>
      </c>
      <c r="S93" s="116">
        <f>taxrates!AU85</f>
        <v>1.8315114080905914E-2</v>
      </c>
      <c r="T93" s="116">
        <f>taxrates!AV85</f>
        <v>0.202548548579216</v>
      </c>
      <c r="U93" s="116">
        <f>taxrates!AW85</f>
        <v>0.10093686170876026</v>
      </c>
      <c r="V93" s="145">
        <f>taxrates!AX85</f>
        <v>1.6087058931589127E-2</v>
      </c>
    </row>
    <row r="94" spans="1:22" ht="15.05">
      <c r="A94" s="148">
        <v>1997</v>
      </c>
      <c r="B94" s="146">
        <f>taxrates!AD86</f>
        <v>0.33671846985816956</v>
      </c>
      <c r="C94" s="438">
        <f>taxrates!AE86</f>
        <v>3.3996682614088058E-2</v>
      </c>
      <c r="D94" s="438">
        <f>taxrates!AF86</f>
        <v>1.1369176208972931E-2</v>
      </c>
      <c r="E94" s="438">
        <f>taxrates!AG86</f>
        <v>4.3036077171564102E-2</v>
      </c>
      <c r="F94" s="438">
        <f>taxrates!AH86</f>
        <v>0.1706998348236084</v>
      </c>
      <c r="G94" s="438">
        <f>taxrates!AI86</f>
        <v>6.9285854697227478E-2</v>
      </c>
      <c r="H94" s="439">
        <f>taxrates!AJ86</f>
        <v>8.3308303728699684E-3</v>
      </c>
      <c r="I94" s="181">
        <f>taxrates!AK86</f>
        <v>0.34186813235282898</v>
      </c>
      <c r="J94" s="147">
        <f>taxrates!AL86</f>
        <v>3.0756521970033646E-2</v>
      </c>
      <c r="K94" s="147">
        <f>taxrates!AM86</f>
        <v>1.0296598076820374E-2</v>
      </c>
      <c r="L94" s="147">
        <f>taxrates!AN86</f>
        <v>3.185722604393959E-2</v>
      </c>
      <c r="M94" s="147">
        <f>taxrates!AO86</f>
        <v>0.18120592832565308</v>
      </c>
      <c r="N94" s="147">
        <f>taxrates!AP86</f>
        <v>7.7151564881205559E-2</v>
      </c>
      <c r="O94" s="147">
        <f>taxrates!AQ86</f>
        <v>1.0600288398563862E-2</v>
      </c>
      <c r="P94" s="117">
        <f>taxrates!AR86</f>
        <v>0.36357855796813965</v>
      </c>
      <c r="Q94" s="116">
        <f>taxrates!AS86</f>
        <v>2.5791645050048828E-2</v>
      </c>
      <c r="R94" s="116">
        <f>taxrates!AT86</f>
        <v>7.7585033141076565E-3</v>
      </c>
      <c r="S94" s="116">
        <f>taxrates!AU86</f>
        <v>1.7456494271755219E-2</v>
      </c>
      <c r="T94" s="116">
        <f>taxrates!AV86</f>
        <v>0.20256473124027252</v>
      </c>
      <c r="U94" s="116">
        <f>taxrates!AW86</f>
        <v>9.4090579077601433E-2</v>
      </c>
      <c r="V94" s="145">
        <f>taxrates!AX86</f>
        <v>1.59166119992733E-2</v>
      </c>
    </row>
    <row r="95" spans="1:22" ht="15.05">
      <c r="A95" s="148">
        <v>1998</v>
      </c>
      <c r="B95" s="146">
        <f>taxrates!AD87</f>
        <v>0.33834797143936157</v>
      </c>
      <c r="C95" s="438">
        <f>taxrates!AE87</f>
        <v>3.2891202718019485E-2</v>
      </c>
      <c r="D95" s="438">
        <f>taxrates!AF87</f>
        <v>1.0875057429075241E-2</v>
      </c>
      <c r="E95" s="438">
        <f>taxrates!AG87</f>
        <v>4.2729400098323822E-2</v>
      </c>
      <c r="F95" s="438">
        <f>taxrates!AH87</f>
        <v>0.17860275506973267</v>
      </c>
      <c r="G95" s="438">
        <f>taxrates!AI87</f>
        <v>6.4095469191670418E-2</v>
      </c>
      <c r="H95" s="439">
        <f>taxrates!AJ87</f>
        <v>9.1540813446044922E-3</v>
      </c>
      <c r="I95" s="181">
        <f>taxrates!AK87</f>
        <v>0.34281376004219055</v>
      </c>
      <c r="J95" s="147">
        <f>taxrates!AL87</f>
        <v>2.955915778875351E-2</v>
      </c>
      <c r="K95" s="147">
        <f>taxrates!AM87</f>
        <v>9.6847433596849442E-3</v>
      </c>
      <c r="L95" s="147">
        <f>taxrates!AN87</f>
        <v>3.1318288296461105E-2</v>
      </c>
      <c r="M95" s="147">
        <f>taxrates!AO87</f>
        <v>0.18912775814533234</v>
      </c>
      <c r="N95" s="147">
        <f>taxrates!AP87</f>
        <v>7.1614749729633331E-2</v>
      </c>
      <c r="O95" s="147">
        <f>taxrates!AQ87</f>
        <v>1.1509080417454243E-2</v>
      </c>
      <c r="P95" s="117">
        <f>taxrates!AR87</f>
        <v>0.36277151107788086</v>
      </c>
      <c r="Q95" s="116">
        <f>taxrates!AS87</f>
        <v>2.4432824924588203E-2</v>
      </c>
      <c r="R95" s="116">
        <f>taxrates!AT87</f>
        <v>7.0341164246201515E-3</v>
      </c>
      <c r="S95" s="116">
        <f>taxrates!AU87</f>
        <v>1.7030254006385803E-2</v>
      </c>
      <c r="T95" s="116">
        <f>taxrates!AV87</f>
        <v>0.20926313102245331</v>
      </c>
      <c r="U95" s="116">
        <f>taxrates!AW87</f>
        <v>8.808441087603569E-2</v>
      </c>
      <c r="V95" s="145">
        <f>taxrates!AX87</f>
        <v>1.6926780343055725E-2</v>
      </c>
    </row>
    <row r="96" spans="1:22" ht="15.05">
      <c r="A96" s="152">
        <v>1999</v>
      </c>
      <c r="B96" s="150">
        <f>taxrates!AD88</f>
        <v>0.33551603555679321</v>
      </c>
      <c r="C96" s="547">
        <f>taxrates!AE88</f>
        <v>3.2263558357954025E-2</v>
      </c>
      <c r="D96" s="547">
        <f>taxrates!AF88</f>
        <v>1.0209858417510986E-2</v>
      </c>
      <c r="E96" s="547">
        <f>taxrates!AG88</f>
        <v>4.2262837290763855E-2</v>
      </c>
      <c r="F96" s="547">
        <f>taxrates!AH88</f>
        <v>0.18089158833026886</v>
      </c>
      <c r="G96" s="547">
        <f>taxrates!AI88</f>
        <v>6.0359727591276169E-2</v>
      </c>
      <c r="H96" s="548">
        <f>taxrates!AJ88</f>
        <v>9.5284627750515938E-3</v>
      </c>
      <c r="I96" s="182">
        <f>taxrates!AK88</f>
        <v>0.33928391337394714</v>
      </c>
      <c r="J96" s="151">
        <f>taxrates!AL88</f>
        <v>2.8839120641350746E-2</v>
      </c>
      <c r="K96" s="151">
        <f>taxrates!AM88</f>
        <v>9.0809660032391548E-3</v>
      </c>
      <c r="L96" s="151">
        <f>taxrates!AN88</f>
        <v>3.0715260654687881E-2</v>
      </c>
      <c r="M96" s="151">
        <f>taxrates!AO88</f>
        <v>0.19137845933437347</v>
      </c>
      <c r="N96" s="151">
        <f>taxrates!AP88</f>
        <v>6.7335529252886772E-2</v>
      </c>
      <c r="O96" s="151">
        <f>taxrates!AQ88</f>
        <v>1.1934575624763966E-2</v>
      </c>
      <c r="P96" s="120">
        <f>taxrates!AR88</f>
        <v>0.35606911778450012</v>
      </c>
      <c r="Q96" s="119">
        <f>taxrates!AS88</f>
        <v>2.3747114464640617E-2</v>
      </c>
      <c r="R96" s="119">
        <f>taxrates!AT88</f>
        <v>6.4315837807953358E-3</v>
      </c>
      <c r="S96" s="119">
        <f>taxrates!AU88</f>
        <v>1.6787998378276825E-2</v>
      </c>
      <c r="T96" s="119">
        <f>taxrates!AV88</f>
        <v>0.21055698394775391</v>
      </c>
      <c r="U96" s="119">
        <f>taxrates!AW88</f>
        <v>8.1255471333861351E-2</v>
      </c>
      <c r="V96" s="149">
        <f>taxrates!AX88</f>
        <v>1.7289949581027031E-2</v>
      </c>
    </row>
    <row r="97" spans="1:22" ht="15.05">
      <c r="A97" s="148">
        <v>2000</v>
      </c>
      <c r="B97" s="146">
        <f>taxrates!AD89</f>
        <v>0.33651268482208252</v>
      </c>
      <c r="C97" s="438">
        <f>taxrates!AE89</f>
        <v>3.1160334125161171E-2</v>
      </c>
      <c r="D97" s="438">
        <f>taxrates!AF89</f>
        <v>9.6558742225170135E-3</v>
      </c>
      <c r="E97" s="438">
        <f>taxrates!AG89</f>
        <v>4.2217127978801727E-2</v>
      </c>
      <c r="F97" s="438">
        <f>taxrates!AH89</f>
        <v>0.18743717670440674</v>
      </c>
      <c r="G97" s="438">
        <f>taxrates!AI89</f>
        <v>5.7566767558455467E-2</v>
      </c>
      <c r="H97" s="439">
        <f>taxrates!AJ89</f>
        <v>8.4753930568695068E-3</v>
      </c>
      <c r="I97" s="181">
        <f>taxrates!AK89</f>
        <v>0.34013444185256958</v>
      </c>
      <c r="J97" s="147">
        <f>taxrates!AL89</f>
        <v>2.7832692489027977E-2</v>
      </c>
      <c r="K97" s="147">
        <f>taxrates!AM89</f>
        <v>8.5156811401247978E-3</v>
      </c>
      <c r="L97" s="147">
        <f>taxrates!AN89</f>
        <v>3.0823400244116783E-2</v>
      </c>
      <c r="M97" s="147">
        <f>taxrates!AO89</f>
        <v>0.1984696239233017</v>
      </c>
      <c r="N97" s="147">
        <f>taxrates!AP89</f>
        <v>6.3934257254004478E-2</v>
      </c>
      <c r="O97" s="147">
        <f>taxrates!AQ89</f>
        <v>1.0558788664638996E-2</v>
      </c>
      <c r="P97" s="117">
        <f>taxrates!AR89</f>
        <v>0.35568904876708984</v>
      </c>
      <c r="Q97" s="116">
        <f>taxrates!AS89</f>
        <v>2.276243269443512E-2</v>
      </c>
      <c r="R97" s="116">
        <f>taxrates!AT89</f>
        <v>5.8980351313948631E-3</v>
      </c>
      <c r="S97" s="116">
        <f>taxrates!AU89</f>
        <v>1.684277132153511E-2</v>
      </c>
      <c r="T97" s="116">
        <f>taxrates!AV89</f>
        <v>0.2179008275270462</v>
      </c>
      <c r="U97" s="116">
        <f>taxrates!AW89</f>
        <v>7.7189058065414429E-2</v>
      </c>
      <c r="V97" s="145">
        <f>taxrates!AX89</f>
        <v>1.5095926821231842E-2</v>
      </c>
    </row>
    <row r="98" spans="1:22" ht="15.05">
      <c r="A98" s="148">
        <v>2001</v>
      </c>
      <c r="B98" s="146">
        <f>taxrates!AD90</f>
        <v>0.33758163452148438</v>
      </c>
      <c r="C98" s="438">
        <f>taxrates!AE90</f>
        <v>3.2592866569757462E-2</v>
      </c>
      <c r="D98" s="438">
        <f>taxrates!AF90</f>
        <v>1.0639374144375324E-2</v>
      </c>
      <c r="E98" s="438">
        <f>taxrates!AG90</f>
        <v>4.7027833759784698E-2</v>
      </c>
      <c r="F98" s="438">
        <f>taxrates!AH90</f>
        <v>0.19077986478805542</v>
      </c>
      <c r="G98" s="438">
        <f>taxrates!AI90</f>
        <v>4.7595696523785591E-2</v>
      </c>
      <c r="H98" s="439">
        <f>taxrates!AJ90</f>
        <v>8.9459950104355812E-3</v>
      </c>
      <c r="I98" s="181">
        <f>taxrates!AK90</f>
        <v>0.34162041544914246</v>
      </c>
      <c r="J98" s="147">
        <f>taxrates!AL90</f>
        <v>2.9591724276542664E-2</v>
      </c>
      <c r="K98" s="147">
        <f>taxrates!AM90</f>
        <v>9.6484553068876266E-3</v>
      </c>
      <c r="L98" s="147">
        <f>taxrates!AN90</f>
        <v>3.4709751605987549E-2</v>
      </c>
      <c r="M98" s="147">
        <f>taxrates!AO90</f>
        <v>0.20227093994617462</v>
      </c>
      <c r="N98" s="147">
        <f>taxrates!AP90</f>
        <v>5.3967030718922615E-2</v>
      </c>
      <c r="O98" s="147">
        <f>taxrates!AQ90</f>
        <v>1.1432514525949955E-2</v>
      </c>
      <c r="P98" s="117">
        <f>taxrates!AR90</f>
        <v>0.35861104726791382</v>
      </c>
      <c r="Q98" s="116">
        <f>taxrates!AS90</f>
        <v>2.5064123794436455E-2</v>
      </c>
      <c r="R98" s="116">
        <f>taxrates!AT90</f>
        <v>7.1386182680726051E-3</v>
      </c>
      <c r="S98" s="116">
        <f>taxrates!AU90</f>
        <v>1.8969520926475525E-2</v>
      </c>
      <c r="T98" s="116">
        <f>taxrates!AV90</f>
        <v>0.22270888090133667</v>
      </c>
      <c r="U98" s="116">
        <f>taxrates!AW90</f>
        <v>6.7847032099962234E-2</v>
      </c>
      <c r="V98" s="145">
        <f>taxrates!AX90</f>
        <v>1.6882877796888351E-2</v>
      </c>
    </row>
    <row r="99" spans="1:22" ht="15.05">
      <c r="A99" s="148">
        <v>2002</v>
      </c>
      <c r="B99" s="146">
        <f>taxrates!AD91</f>
        <v>0.31115856766700745</v>
      </c>
      <c r="C99" s="438">
        <f>taxrates!AE91</f>
        <v>3.2843440771102905E-2</v>
      </c>
      <c r="D99" s="438">
        <f>taxrates!AF91</f>
        <v>1.1233820579946041E-2</v>
      </c>
      <c r="E99" s="438">
        <f>taxrates!AG91</f>
        <v>4.760337620973587E-2</v>
      </c>
      <c r="F99" s="438">
        <f>taxrates!AH91</f>
        <v>0.16057398915290833</v>
      </c>
      <c r="G99" s="438">
        <f>taxrates!AI91</f>
        <v>5.0855593755841255E-2</v>
      </c>
      <c r="H99" s="439">
        <f>taxrates!AJ91</f>
        <v>8.048349991440773E-3</v>
      </c>
      <c r="I99" s="181">
        <f>taxrates!AK91</f>
        <v>0.31178945302963257</v>
      </c>
      <c r="J99" s="147">
        <f>taxrates!AL91</f>
        <v>2.9903575778007507E-2</v>
      </c>
      <c r="K99" s="147">
        <f>taxrates!AM91</f>
        <v>1.0169441811740398E-2</v>
      </c>
      <c r="L99" s="147">
        <f>taxrates!AN91</f>
        <v>3.4924078732728958E-2</v>
      </c>
      <c r="M99" s="147">
        <f>taxrates!AO91</f>
        <v>0.16869257390499115</v>
      </c>
      <c r="N99" s="147">
        <f>taxrates!AP91</f>
        <v>5.7748369872570038E-2</v>
      </c>
      <c r="O99" s="147">
        <f>taxrates!AQ91</f>
        <v>1.0351409204304218E-2</v>
      </c>
      <c r="P99" s="117">
        <f>taxrates!AR91</f>
        <v>0.32365769147872925</v>
      </c>
      <c r="Q99" s="116">
        <f>taxrates!AS91</f>
        <v>2.5501808151602745E-2</v>
      </c>
      <c r="R99" s="116">
        <f>taxrates!AT91</f>
        <v>7.5432956218719482E-3</v>
      </c>
      <c r="S99" s="116">
        <f>taxrates!AU91</f>
        <v>1.8411703407764435E-2</v>
      </c>
      <c r="T99" s="116">
        <f>taxrates!AV91</f>
        <v>0.18409369885921478</v>
      </c>
      <c r="U99" s="116">
        <f>taxrates!AW91</f>
        <v>7.2456071153283119E-2</v>
      </c>
      <c r="V99" s="145">
        <f>taxrates!AX91</f>
        <v>1.5651114284992218E-2</v>
      </c>
    </row>
    <row r="100" spans="1:22" ht="15.05">
      <c r="A100" s="148">
        <v>2003</v>
      </c>
      <c r="B100" s="146">
        <f>taxrates!AD92</f>
        <v>0.30383720993995667</v>
      </c>
      <c r="C100" s="438">
        <f>taxrates!AE92</f>
        <v>3.3203944563865662E-2</v>
      </c>
      <c r="D100" s="438">
        <f>taxrates!AF92</f>
        <v>1.1583847925066948E-2</v>
      </c>
      <c r="E100" s="438">
        <f>taxrates!AG92</f>
        <v>4.766414687037468E-2</v>
      </c>
      <c r="F100" s="438">
        <f>taxrates!AH92</f>
        <v>0.14712482690811157</v>
      </c>
      <c r="G100" s="438">
        <f>taxrates!AI92</f>
        <v>5.7593155652284622E-2</v>
      </c>
      <c r="H100" s="439">
        <f>taxrates!AJ92</f>
        <v>6.6672819666564465E-3</v>
      </c>
      <c r="I100" s="181">
        <f>taxrates!AK92</f>
        <v>0.30526593327522278</v>
      </c>
      <c r="J100" s="147">
        <f>taxrates!AL92</f>
        <v>3.0258761718869209E-2</v>
      </c>
      <c r="K100" s="147">
        <f>taxrates!AM92</f>
        <v>1.0502740740776062E-2</v>
      </c>
      <c r="L100" s="147">
        <f>taxrates!AN92</f>
        <v>3.4965302795171738E-2</v>
      </c>
      <c r="M100" s="147">
        <f>taxrates!AO92</f>
        <v>0.15543060004711151</v>
      </c>
      <c r="N100" s="147">
        <f>taxrates!AP92</f>
        <v>6.5521340817213058E-2</v>
      </c>
      <c r="O100" s="147">
        <f>taxrates!AQ92</f>
        <v>8.5871908813714981E-3</v>
      </c>
      <c r="P100" s="117">
        <f>taxrates!AR92</f>
        <v>0.31614688038825989</v>
      </c>
      <c r="Q100" s="116">
        <f>taxrates!AS92</f>
        <v>2.5872539728879929E-2</v>
      </c>
      <c r="R100" s="116">
        <f>taxrates!AT92</f>
        <v>7.6930345967411995E-3</v>
      </c>
      <c r="S100" s="116">
        <f>taxrates!AU92</f>
        <v>1.847219280898571E-2</v>
      </c>
      <c r="T100" s="116">
        <f>taxrates!AV92</f>
        <v>0.16930009424686432</v>
      </c>
      <c r="U100" s="116">
        <f>taxrates!AW92</f>
        <v>8.1840360537171364E-2</v>
      </c>
      <c r="V100" s="145">
        <f>taxrates!AX92</f>
        <v>1.2968640774488449E-2</v>
      </c>
    </row>
    <row r="101" spans="1:22" ht="15.05">
      <c r="A101" s="148">
        <v>2004</v>
      </c>
      <c r="B101" s="146">
        <f>taxrates!AD93</f>
        <v>0.29951855540275574</v>
      </c>
      <c r="C101" s="438">
        <f>taxrates!AE93</f>
        <v>3.2303795218467712E-2</v>
      </c>
      <c r="D101" s="438">
        <f>taxrates!AF93</f>
        <v>1.0901957750320435E-2</v>
      </c>
      <c r="E101" s="438">
        <f>taxrates!AG93</f>
        <v>4.4656198471784592E-2</v>
      </c>
      <c r="F101" s="438">
        <f>taxrates!AH93</f>
        <v>0.14180669188499451</v>
      </c>
      <c r="G101" s="438">
        <f>taxrates!AI93</f>
        <v>6.3485957682132721E-2</v>
      </c>
      <c r="H101" s="439">
        <f>taxrates!AJ93</f>
        <v>6.3639599829912186E-3</v>
      </c>
      <c r="I101" s="181">
        <f>taxrates!AK93</f>
        <v>0.30044299364089966</v>
      </c>
      <c r="J101" s="147">
        <f>taxrates!AL93</f>
        <v>2.9188334941864014E-2</v>
      </c>
      <c r="K101" s="147">
        <f>taxrates!AM93</f>
        <v>9.6003944054245949E-3</v>
      </c>
      <c r="L101" s="147">
        <f>taxrates!AN93</f>
        <v>3.2353632152080536E-2</v>
      </c>
      <c r="M101" s="147">
        <f>taxrates!AO93</f>
        <v>0.15004861354827881</v>
      </c>
      <c r="N101" s="147">
        <f>taxrates!AP93</f>
        <v>7.117852196097374E-2</v>
      </c>
      <c r="O101" s="147">
        <f>taxrates!AQ93</f>
        <v>8.0734919756650925E-3</v>
      </c>
      <c r="P101" s="117">
        <f>taxrates!AR93</f>
        <v>0.30863457918167114</v>
      </c>
      <c r="Q101" s="116">
        <f>taxrates!AS93</f>
        <v>2.4645492434501648E-2</v>
      </c>
      <c r="R101" s="116">
        <f>taxrates!AT93</f>
        <v>6.8622548133134842E-3</v>
      </c>
      <c r="S101" s="116">
        <f>taxrates!AU93</f>
        <v>1.6879742965102196E-2</v>
      </c>
      <c r="T101" s="116">
        <f>taxrates!AV93</f>
        <v>0.16203385591506958</v>
      </c>
      <c r="U101" s="116">
        <f>taxrates!AW93</f>
        <v>8.6203157901763916E-2</v>
      </c>
      <c r="V101" s="145">
        <f>taxrates!AX93</f>
        <v>1.2010084465146065E-2</v>
      </c>
    </row>
    <row r="102" spans="1:22" ht="15.05">
      <c r="A102" s="148">
        <v>2005</v>
      </c>
      <c r="B102" s="146">
        <f>taxrates!AD94</f>
        <v>0.31113752722740173</v>
      </c>
      <c r="C102" s="438">
        <f>taxrates!AE94</f>
        <v>3.1765777617692947E-2</v>
      </c>
      <c r="D102" s="438">
        <f>taxrates!AF94</f>
        <v>1.0260602459311485E-2</v>
      </c>
      <c r="E102" s="438">
        <f>taxrates!AG94</f>
        <v>4.1599370539188385E-2</v>
      </c>
      <c r="F102" s="438">
        <f>taxrates!AH94</f>
        <v>0.15091711282730103</v>
      </c>
      <c r="G102" s="438">
        <f>taxrates!AI94</f>
        <v>7.0889882743358612E-2</v>
      </c>
      <c r="H102" s="439">
        <f>taxrates!AJ94</f>
        <v>5.7047759182751179E-3</v>
      </c>
      <c r="I102" s="181">
        <f>taxrates!AK94</f>
        <v>0.31300529837608337</v>
      </c>
      <c r="J102" s="147">
        <f>taxrates!AL94</f>
        <v>2.8608512133359909E-2</v>
      </c>
      <c r="K102" s="147">
        <f>taxrates!AM94</f>
        <v>8.9570581912994385E-3</v>
      </c>
      <c r="L102" s="147">
        <f>taxrates!AN94</f>
        <v>2.9997032135725021E-2</v>
      </c>
      <c r="M102" s="147">
        <f>taxrates!AO94</f>
        <v>0.15995971858501434</v>
      </c>
      <c r="N102" s="147">
        <f>taxrates!AP94</f>
        <v>7.8324034810066223E-2</v>
      </c>
      <c r="O102" s="147">
        <f>taxrates!AQ94</f>
        <v>7.1589276194572449E-3</v>
      </c>
      <c r="P102" s="117">
        <f>taxrates!AR94</f>
        <v>0.32144728302955627</v>
      </c>
      <c r="Q102" s="116">
        <f>taxrates!AS94</f>
        <v>2.4019317701458931E-2</v>
      </c>
      <c r="R102" s="116">
        <f>taxrates!AT94</f>
        <v>6.2862341292202473E-3</v>
      </c>
      <c r="S102" s="116">
        <f>taxrates!AU94</f>
        <v>1.5622508712112904E-2</v>
      </c>
      <c r="T102" s="116">
        <f>taxrates!AV94</f>
        <v>0.17255784571170807</v>
      </c>
      <c r="U102" s="116">
        <f>taxrates!AW94</f>
        <v>9.2414418235421181E-2</v>
      </c>
      <c r="V102" s="145">
        <f>taxrates!AX94</f>
        <v>1.0546976700425148E-2</v>
      </c>
    </row>
    <row r="103" spans="1:22" ht="15.05">
      <c r="A103" s="148">
        <v>2006</v>
      </c>
      <c r="B103" s="146">
        <f>taxrates!AD95</f>
        <v>0.31588214635848999</v>
      </c>
      <c r="C103" s="438">
        <f>taxrates!AE95</f>
        <v>3.0924899503588676E-2</v>
      </c>
      <c r="D103" s="438">
        <f>taxrates!AF95</f>
        <v>1.0031123645603657E-2</v>
      </c>
      <c r="E103" s="438">
        <f>taxrates!AG95</f>
        <v>4.0458090603351593E-2</v>
      </c>
      <c r="F103" s="438">
        <f>taxrates!AH95</f>
        <v>0.15448428690433502</v>
      </c>
      <c r="G103" s="438">
        <f>taxrates!AI95</f>
        <v>7.4315654113888741E-2</v>
      </c>
      <c r="H103" s="439">
        <f>taxrates!AJ95</f>
        <v>5.6680906563997269E-3</v>
      </c>
      <c r="I103" s="181">
        <f>taxrates!AK95</f>
        <v>0.31681913137435913</v>
      </c>
      <c r="J103" s="147">
        <f>taxrates!AL95</f>
        <v>2.777627669274807E-2</v>
      </c>
      <c r="K103" s="147">
        <f>taxrates!AM95</f>
        <v>8.6431736126542091E-3</v>
      </c>
      <c r="L103" s="147">
        <f>taxrates!AN95</f>
        <v>2.9016295447945595E-2</v>
      </c>
      <c r="M103" s="147">
        <f>taxrates!AO95</f>
        <v>0.16241335868835449</v>
      </c>
      <c r="N103" s="147">
        <f>taxrates!AP95</f>
        <v>8.1884285435080528E-2</v>
      </c>
      <c r="O103" s="147">
        <f>taxrates!AQ95</f>
        <v>7.0857522077858448E-3</v>
      </c>
      <c r="P103" s="117">
        <f>taxrates!AR95</f>
        <v>0.32446512579917908</v>
      </c>
      <c r="Q103" s="116">
        <f>taxrates!AS95</f>
        <v>2.3276215419173241E-2</v>
      </c>
      <c r="R103" s="116">
        <f>taxrates!AT95</f>
        <v>6.0046184808015823E-3</v>
      </c>
      <c r="S103" s="116">
        <f>taxrates!AU95</f>
        <v>1.492608804255724E-2</v>
      </c>
      <c r="T103" s="116">
        <f>taxrates!AV95</f>
        <v>0.17332389950752258</v>
      </c>
      <c r="U103" s="116">
        <f>taxrates!AW95</f>
        <v>9.6386032178997993E-2</v>
      </c>
      <c r="V103" s="145">
        <f>taxrates!AX95</f>
        <v>1.0548270307481289E-2</v>
      </c>
    </row>
    <row r="104" spans="1:22" ht="15.05">
      <c r="A104" s="148">
        <v>2007</v>
      </c>
      <c r="B104" s="146">
        <f>taxrates!AD96</f>
        <v>0.31955128908157349</v>
      </c>
      <c r="C104" s="438">
        <f>taxrates!AE96</f>
        <v>2.981526218354702E-2</v>
      </c>
      <c r="D104" s="438">
        <f>taxrates!AF96</f>
        <v>9.7911963239312172E-3</v>
      </c>
      <c r="E104" s="438">
        <f>taxrates!AG96</f>
        <v>4.0845826268196106E-2</v>
      </c>
      <c r="F104" s="438">
        <f>taxrates!AH96</f>
        <v>0.16447135806083679</v>
      </c>
      <c r="G104" s="438">
        <f>taxrates!AI96</f>
        <v>6.9331919774413109E-2</v>
      </c>
      <c r="H104" s="439">
        <f>taxrates!AJ96</f>
        <v>5.2957134321331978E-3</v>
      </c>
      <c r="I104" s="181">
        <f>taxrates!AK96</f>
        <v>0.32104304432868958</v>
      </c>
      <c r="J104" s="147">
        <f>taxrates!AL96</f>
        <v>2.6734020560979843E-2</v>
      </c>
      <c r="K104" s="147">
        <f>taxrates!AM96</f>
        <v>8.5112443193793297E-3</v>
      </c>
      <c r="L104" s="147">
        <f>taxrates!AN96</f>
        <v>2.9494820162653923E-2</v>
      </c>
      <c r="M104" s="147">
        <f>taxrates!AO96</f>
        <v>0.17344500124454498</v>
      </c>
      <c r="N104" s="147">
        <f>taxrates!AP96</f>
        <v>7.6198713853955269E-2</v>
      </c>
      <c r="O104" s="147">
        <f>taxrates!AQ96</f>
        <v>6.6592306829988956E-3</v>
      </c>
      <c r="P104" s="117">
        <f>taxrates!AR96</f>
        <v>0.32880592346191406</v>
      </c>
      <c r="Q104" s="116">
        <f>taxrates!AS96</f>
        <v>2.2210584953427315E-2</v>
      </c>
      <c r="R104" s="116">
        <f>taxrates!AT96</f>
        <v>5.7554440572857857E-3</v>
      </c>
      <c r="S104" s="116">
        <f>taxrates!AU96</f>
        <v>1.5534345991909504E-2</v>
      </c>
      <c r="T104" s="116">
        <f>taxrates!AV96</f>
        <v>0.18566316366195679</v>
      </c>
      <c r="U104" s="116">
        <f>taxrates!AW96</f>
        <v>8.9587407186627388E-2</v>
      </c>
      <c r="V104" s="145">
        <f>taxrates!AX96</f>
        <v>1.0054985992610455E-2</v>
      </c>
    </row>
    <row r="105" spans="1:22" ht="15.05">
      <c r="A105" s="148">
        <v>2008</v>
      </c>
      <c r="B105" s="146">
        <f>taxrates!AD97</f>
        <v>0.32954099774360657</v>
      </c>
      <c r="C105" s="438">
        <f>taxrates!AE97</f>
        <v>3.1501598656177521E-2</v>
      </c>
      <c r="D105" s="438">
        <f>taxrates!AF97</f>
        <v>1.1349727399647236E-2</v>
      </c>
      <c r="E105" s="438">
        <f>taxrates!AG97</f>
        <v>4.6830147504806519E-2</v>
      </c>
      <c r="F105" s="438">
        <f>taxrates!AH97</f>
        <v>0.17579942941665649</v>
      </c>
      <c r="G105" s="438">
        <f>taxrates!AI97</f>
        <v>5.8043140918016434E-2</v>
      </c>
      <c r="H105" s="439">
        <f>taxrates!AJ97</f>
        <v>6.0169505886733532E-3</v>
      </c>
      <c r="I105" s="181">
        <f>taxrates!AK97</f>
        <v>0.33216485381126404</v>
      </c>
      <c r="J105" s="147">
        <f>taxrates!AL97</f>
        <v>2.8649147599935532E-2</v>
      </c>
      <c r="K105" s="147">
        <f>taxrates!AM97</f>
        <v>9.9716400727629662E-3</v>
      </c>
      <c r="L105" s="147">
        <f>taxrates!AN97</f>
        <v>3.4355524927377701E-2</v>
      </c>
      <c r="M105" s="147">
        <f>taxrates!AO97</f>
        <v>0.18605154752731323</v>
      </c>
      <c r="N105" s="147">
        <f>taxrates!AP97</f>
        <v>6.5398434177041054E-2</v>
      </c>
      <c r="O105" s="147">
        <f>taxrates!AQ97</f>
        <v>7.7385404147207737E-3</v>
      </c>
      <c r="P105" s="117">
        <f>taxrates!AR97</f>
        <v>0.34144794940948486</v>
      </c>
      <c r="Q105" s="116">
        <f>taxrates!AS97</f>
        <v>2.4518514052033424E-2</v>
      </c>
      <c r="R105" s="116">
        <f>taxrates!AT97</f>
        <v>6.8530887365341187E-3</v>
      </c>
      <c r="S105" s="116">
        <f>taxrates!AU97</f>
        <v>1.8200084567070007E-2</v>
      </c>
      <c r="T105" s="116">
        <f>taxrates!AV97</f>
        <v>0.19882917404174805</v>
      </c>
      <c r="U105" s="116">
        <f>taxrates!AW97</f>
        <v>8.0808769911527634E-2</v>
      </c>
      <c r="V105" s="145">
        <f>taxrates!AX97</f>
        <v>1.2238312512636185E-2</v>
      </c>
    </row>
    <row r="106" spans="1:22" ht="15.05">
      <c r="A106" s="152">
        <v>2009</v>
      </c>
      <c r="B106" s="150">
        <f>taxrates!AD98</f>
        <v>0.29455369710922241</v>
      </c>
      <c r="C106" s="549">
        <f>taxrates!AE98</f>
        <v>3.0664967373013496E-2</v>
      </c>
      <c r="D106" s="549">
        <f>taxrates!AF98</f>
        <v>1.3131415471434593E-2</v>
      </c>
      <c r="E106" s="549">
        <f>taxrates!AG98</f>
        <v>4.8981539905071259E-2</v>
      </c>
      <c r="F106" s="549">
        <f>taxrates!AH98</f>
        <v>0.14200751483440399</v>
      </c>
      <c r="G106" s="549">
        <f>taxrates!AI98</f>
        <v>5.5014640092849731E-2</v>
      </c>
      <c r="H106" s="550">
        <f>taxrates!AJ98</f>
        <v>4.7536278143525124E-3</v>
      </c>
      <c r="I106" s="182">
        <f>taxrates!AK98</f>
        <v>0.29384252429008484</v>
      </c>
      <c r="J106" s="119">
        <f>taxrates!AL98</f>
        <v>2.8035303577780724E-2</v>
      </c>
      <c r="K106" s="119">
        <f>taxrates!AM98</f>
        <v>1.16556566208601E-2</v>
      </c>
      <c r="L106" s="119">
        <f>taxrates!AN98</f>
        <v>3.633606806397438E-2</v>
      </c>
      <c r="M106" s="119">
        <f>taxrates!AO98</f>
        <v>0.14944188296794891</v>
      </c>
      <c r="N106" s="119">
        <f>taxrates!AP98</f>
        <v>6.2162017449736595E-2</v>
      </c>
      <c r="O106" s="119">
        <f>taxrates!AQ98</f>
        <v>6.2115881592035294E-3</v>
      </c>
      <c r="P106" s="120">
        <f>taxrates!AR98</f>
        <v>0.29567626118659973</v>
      </c>
      <c r="Q106" s="119">
        <f>taxrates!AS98</f>
        <v>2.4106239899992943E-2</v>
      </c>
      <c r="R106" s="119">
        <f>taxrates!AT98</f>
        <v>8.0791721120476723E-3</v>
      </c>
      <c r="S106" s="119">
        <f>taxrates!AU98</f>
        <v>1.8609557300806046E-2</v>
      </c>
      <c r="T106" s="119">
        <f>taxrates!AV98</f>
        <v>0.15739437937736511</v>
      </c>
      <c r="U106" s="119">
        <f>taxrates!AW98</f>
        <v>7.7313639223575592E-2</v>
      </c>
      <c r="V106" s="149">
        <f>taxrates!AX98</f>
        <v>1.0173274204134941E-2</v>
      </c>
    </row>
    <row r="107" spans="1:22" ht="15.05">
      <c r="A107" s="148">
        <v>2010</v>
      </c>
      <c r="B107" s="146">
        <f>taxrates!AD99</f>
        <v>0.29126504063606262</v>
      </c>
      <c r="C107" s="551">
        <f>taxrates!AE99</f>
        <v>3.0363716185092926E-2</v>
      </c>
      <c r="D107" s="551">
        <f>taxrates!AF99</f>
        <v>1.204540953040123E-2</v>
      </c>
      <c r="E107" s="551">
        <f>taxrates!AG99</f>
        <v>4.5406408607959747E-2</v>
      </c>
      <c r="F107" s="551">
        <f>taxrates!AH99</f>
        <v>0.1405588686466217</v>
      </c>
      <c r="G107" s="551">
        <f>taxrates!AI99</f>
        <v>5.9492532163858414E-2</v>
      </c>
      <c r="H107" s="552">
        <f>taxrates!AJ99</f>
        <v>3.3980985172092915E-3</v>
      </c>
      <c r="I107" s="181">
        <f>taxrates!AK99</f>
        <v>0.29020330309867859</v>
      </c>
      <c r="J107" s="116">
        <f>taxrates!AL99</f>
        <v>2.7798380702733994E-2</v>
      </c>
      <c r="K107" s="116">
        <f>taxrates!AM99</f>
        <v>1.0557905770838261E-2</v>
      </c>
      <c r="L107" s="116">
        <f>taxrates!AN99</f>
        <v>3.3505037426948547E-2</v>
      </c>
      <c r="M107" s="116">
        <f>taxrates!AO99</f>
        <v>0.14732280373573303</v>
      </c>
      <c r="N107" s="116">
        <f>taxrates!AP99</f>
        <v>6.6622449085116386E-2</v>
      </c>
      <c r="O107" s="116">
        <f>taxrates!AQ99</f>
        <v>4.3967105448246002E-3</v>
      </c>
      <c r="P107" s="117">
        <f>taxrates!AR99</f>
        <v>0.29163110256195068</v>
      </c>
      <c r="Q107" s="116">
        <f>taxrates!AS99</f>
        <v>2.4129997938871384E-2</v>
      </c>
      <c r="R107" s="116">
        <f>taxrates!AT99</f>
        <v>7.0139314047992229E-3</v>
      </c>
      <c r="S107" s="116">
        <f>taxrates!AU99</f>
        <v>1.7278591170907021E-2</v>
      </c>
      <c r="T107" s="116">
        <f>taxrates!AV99</f>
        <v>0.15376754105091095</v>
      </c>
      <c r="U107" s="116">
        <f>taxrates!AW99</f>
        <v>8.2343675196170807E-2</v>
      </c>
      <c r="V107" s="145">
        <f>taxrates!AX99</f>
        <v>7.097350899130106E-3</v>
      </c>
    </row>
    <row r="108" spans="1:22" ht="15.05">
      <c r="A108" s="148">
        <v>2011</v>
      </c>
      <c r="B108" s="146">
        <f>taxrates!AD100</f>
        <v>0.29471886157989502</v>
      </c>
      <c r="C108" s="551">
        <f>taxrates!AE100</f>
        <v>3.1074631959199905E-2</v>
      </c>
      <c r="D108" s="551">
        <f>taxrates!AF100</f>
        <v>1.1827355250716209E-2</v>
      </c>
      <c r="E108" s="551">
        <f>taxrates!AG100</f>
        <v>4.084378108382225E-2</v>
      </c>
      <c r="F108" s="551">
        <f>taxrates!AH100</f>
        <v>0.152406245470047</v>
      </c>
      <c r="G108" s="551">
        <f>taxrates!AI100</f>
        <v>5.6149641051888466E-2</v>
      </c>
      <c r="H108" s="552">
        <f>taxrates!AJ100</f>
        <v>2.4172062985599041E-3</v>
      </c>
      <c r="I108" s="181">
        <f>taxrates!AK100</f>
        <v>0.29482132196426392</v>
      </c>
      <c r="J108" s="116">
        <f>taxrates!AL100</f>
        <v>2.8503416106104851E-2</v>
      </c>
      <c r="K108" s="116">
        <f>taxrates!AM100</f>
        <v>1.0413839481770992E-2</v>
      </c>
      <c r="L108" s="116">
        <f>taxrates!AN100</f>
        <v>3.0610000714659691E-2</v>
      </c>
      <c r="M108" s="116">
        <f>taxrates!AO100</f>
        <v>0.15943616628646851</v>
      </c>
      <c r="N108" s="116">
        <f>taxrates!AP100</f>
        <v>6.2716178596019745E-2</v>
      </c>
      <c r="O108" s="116">
        <f>taxrates!AQ100</f>
        <v>3.141728462651372E-3</v>
      </c>
      <c r="P108" s="117">
        <f>taxrates!AR100</f>
        <v>0.29748442769050598</v>
      </c>
      <c r="Q108" s="116">
        <f>taxrates!AS100</f>
        <v>2.4745523929595947E-2</v>
      </c>
      <c r="R108" s="116">
        <f>taxrates!AT100</f>
        <v>7.2031598538160324E-3</v>
      </c>
      <c r="S108" s="116">
        <f>taxrates!AU100</f>
        <v>1.6394482925534248E-2</v>
      </c>
      <c r="T108" s="116">
        <f>taxrates!AV100</f>
        <v>0.16645367443561554</v>
      </c>
      <c r="U108" s="116">
        <f>taxrates!AW100</f>
        <v>7.7462457120418549E-2</v>
      </c>
      <c r="V108" s="145">
        <f>taxrates!AX100</f>
        <v>5.2251354791224003E-3</v>
      </c>
    </row>
    <row r="109" spans="1:22" ht="15.05">
      <c r="A109" s="148">
        <v>2012</v>
      </c>
      <c r="B109" s="146">
        <f>taxrates!AD101</f>
        <v>0.28752633929252625</v>
      </c>
      <c r="C109" s="551">
        <f>taxrates!AE101</f>
        <v>3.029378317296505E-2</v>
      </c>
      <c r="D109" s="551">
        <f>taxrates!AF101</f>
        <v>1.0989416390657425E-2</v>
      </c>
      <c r="E109" s="551">
        <f>taxrates!AG101</f>
        <v>3.8706503808498383E-2</v>
      </c>
      <c r="F109" s="551">
        <f>taxrates!AH101</f>
        <v>0.14702810347080231</v>
      </c>
      <c r="G109" s="551">
        <f>taxrates!AI101</f>
        <v>5.7657834142446518E-2</v>
      </c>
      <c r="H109" s="552">
        <f>taxrates!AJ101</f>
        <v>2.8507031966000795E-3</v>
      </c>
      <c r="I109" s="181">
        <f>taxrates!AK101</f>
        <v>0.28730770945549011</v>
      </c>
      <c r="J109" s="116">
        <f>taxrates!AL101</f>
        <v>2.7593320235610008E-2</v>
      </c>
      <c r="K109" s="116">
        <f>taxrates!AM101</f>
        <v>9.5161022618412971E-3</v>
      </c>
      <c r="L109" s="116">
        <f>taxrates!AN101</f>
        <v>2.8740469366312027E-2</v>
      </c>
      <c r="M109" s="116">
        <f>taxrates!AO101</f>
        <v>0.15390567481517792</v>
      </c>
      <c r="N109" s="116">
        <f>taxrates!AP101</f>
        <v>6.3898470252752304E-2</v>
      </c>
      <c r="O109" s="116">
        <f>taxrates!AQ101</f>
        <v>3.6536722909659147E-3</v>
      </c>
      <c r="P109" s="117">
        <f>taxrates!AR101</f>
        <v>0.28907349705696106</v>
      </c>
      <c r="Q109" s="116">
        <f>taxrates!AS101</f>
        <v>2.3613234981894493E-2</v>
      </c>
      <c r="R109" s="116">
        <f>taxrates!AT101</f>
        <v>6.362606305629015E-3</v>
      </c>
      <c r="S109" s="116">
        <f>taxrates!AU101</f>
        <v>1.5069896355271339E-2</v>
      </c>
      <c r="T109" s="116">
        <f>taxrates!AV101</f>
        <v>0.16029885411262512</v>
      </c>
      <c r="U109" s="116">
        <f>taxrates!AW101</f>
        <v>7.7783988788723946E-2</v>
      </c>
      <c r="V109" s="145">
        <f>taxrates!AX101</f>
        <v>5.9449039399623871E-3</v>
      </c>
    </row>
    <row r="110" spans="1:22" ht="15.05">
      <c r="A110" s="148">
        <v>2013</v>
      </c>
      <c r="B110" s="146">
        <f>taxrates!AD102</f>
        <v>0.31796863675117493</v>
      </c>
      <c r="C110" s="551">
        <f>taxrates!AE102</f>
        <v>3.1906746327877045E-2</v>
      </c>
      <c r="D110" s="551">
        <f>taxrates!AF102</f>
        <v>1.1633248068392277E-2</v>
      </c>
      <c r="E110" s="551">
        <f>taxrates!AG102</f>
        <v>4.4859185814857483E-2</v>
      </c>
      <c r="F110" s="551">
        <f>taxrates!AH102</f>
        <v>0.1650259792804718</v>
      </c>
      <c r="G110" s="551">
        <f>taxrates!AI102</f>
        <v>6.0605788603425026E-2</v>
      </c>
      <c r="H110" s="552">
        <f>taxrates!AJ102</f>
        <v>3.9376881904900074E-3</v>
      </c>
      <c r="I110" s="181">
        <f>taxrates!AK102</f>
        <v>0.31964677572250366</v>
      </c>
      <c r="J110" s="116">
        <f>taxrates!AL102</f>
        <v>2.9140351340174675E-2</v>
      </c>
      <c r="K110" s="116">
        <f>taxrates!AM102</f>
        <v>1.0231702588498592E-2</v>
      </c>
      <c r="L110" s="116">
        <f>taxrates!AN102</f>
        <v>3.3156003803014755E-2</v>
      </c>
      <c r="M110" s="116">
        <f>taxrates!AO102</f>
        <v>0.17470034956932068</v>
      </c>
      <c r="N110" s="116">
        <f>taxrates!AP102</f>
        <v>6.7278617992997169E-2</v>
      </c>
      <c r="O110" s="116">
        <f>taxrates!AQ102</f>
        <v>5.1397574134171009E-3</v>
      </c>
      <c r="P110" s="117">
        <f>taxrates!AR102</f>
        <v>0.33048555254936218</v>
      </c>
      <c r="Q110" s="116">
        <f>taxrates!AS102</f>
        <v>2.5127770379185677E-2</v>
      </c>
      <c r="R110" s="116">
        <f>taxrates!AT102</f>
        <v>7.1454825811088085E-3</v>
      </c>
      <c r="S110" s="116">
        <f>taxrates!AU102</f>
        <v>1.7559695988893509E-2</v>
      </c>
      <c r="T110" s="116">
        <f>taxrates!AV102</f>
        <v>0.19025027751922607</v>
      </c>
      <c r="U110" s="116">
        <f>taxrates!AW102</f>
        <v>8.151218481361866E-2</v>
      </c>
      <c r="V110" s="145">
        <f>taxrates!AX102</f>
        <v>8.8901519775390625E-3</v>
      </c>
    </row>
    <row r="111" spans="1:22" ht="15.05">
      <c r="A111" s="148">
        <v>2014</v>
      </c>
      <c r="B111" s="146">
        <f>taxrates!AD103</f>
        <v>0.31240537762641907</v>
      </c>
      <c r="C111" s="551">
        <f>taxrates!AE103</f>
        <v>3.1204290688037872E-2</v>
      </c>
      <c r="D111" s="551">
        <f>taxrates!AF103</f>
        <v>1.1350336484611034E-2</v>
      </c>
      <c r="E111" s="551">
        <f>taxrates!AG103</f>
        <v>4.2889863252639771E-2</v>
      </c>
      <c r="F111" s="551">
        <f>taxrates!AH103</f>
        <v>0.16213791072368622</v>
      </c>
      <c r="G111" s="551">
        <f>taxrates!AI103</f>
        <v>6.1543665826320648E-2</v>
      </c>
      <c r="H111" s="552">
        <f>taxrates!AJ103</f>
        <v>3.2793150749057531E-3</v>
      </c>
      <c r="I111" s="181">
        <f>taxrates!AK103</f>
        <v>0.31266778707504272</v>
      </c>
      <c r="J111" s="116">
        <f>taxrates!AL103</f>
        <v>2.8367461636662483E-2</v>
      </c>
      <c r="K111" s="116">
        <f>taxrates!AM103</f>
        <v>9.9384365603327751E-3</v>
      </c>
      <c r="L111" s="116">
        <f>taxrates!AN103</f>
        <v>3.1545776873826981E-2</v>
      </c>
      <c r="M111" s="116">
        <f>taxrates!AO103</f>
        <v>0.17068289220333099</v>
      </c>
      <c r="N111" s="116">
        <f>taxrates!AP103</f>
        <v>6.7885052412748337E-2</v>
      </c>
      <c r="O111" s="116">
        <f>taxrates!AQ103</f>
        <v>4.2481888085603714E-3</v>
      </c>
      <c r="P111" s="117">
        <f>taxrates!AR103</f>
        <v>0.31786888837814331</v>
      </c>
      <c r="Q111" s="116">
        <f>taxrates!AS103</f>
        <v>2.4249592795968056E-2</v>
      </c>
      <c r="R111" s="116">
        <f>taxrates!AT103</f>
        <v>6.8652667105197906E-3</v>
      </c>
      <c r="S111" s="116">
        <f>taxrates!AU103</f>
        <v>1.6530480235815048E-2</v>
      </c>
      <c r="T111" s="116">
        <f>taxrates!AV103</f>
        <v>0.18169911205768585</v>
      </c>
      <c r="U111" s="116">
        <f>taxrates!AW103</f>
        <v>8.1207688897848129E-2</v>
      </c>
      <c r="V111" s="145">
        <f>taxrates!AX103</f>
        <v>7.3167551308870316E-3</v>
      </c>
    </row>
    <row r="112" spans="1:22" ht="15.05">
      <c r="A112" s="148">
        <v>2015</v>
      </c>
      <c r="B112" s="146">
        <f>taxrates!AD104</f>
        <v>0.32104989886283875</v>
      </c>
      <c r="C112" s="551">
        <f>taxrates!AE104</f>
        <v>3.101036511361599E-2</v>
      </c>
      <c r="D112" s="551">
        <f>taxrates!AF104</f>
        <v>1.147141121327877E-2</v>
      </c>
      <c r="E112" s="551">
        <f>taxrates!AG104</f>
        <v>4.3734658509492874E-2</v>
      </c>
      <c r="F112" s="551">
        <f>taxrates!AH104</f>
        <v>0.17163433134555817</v>
      </c>
      <c r="G112" s="551">
        <f>taxrates!AI104</f>
        <v>5.9801209717988968E-2</v>
      </c>
      <c r="H112" s="552">
        <f>taxrates!AJ104</f>
        <v>3.3979229629039764E-3</v>
      </c>
      <c r="I112" s="181">
        <f>taxrates!AK104</f>
        <v>0.32265031337738037</v>
      </c>
      <c r="J112" s="116">
        <f>taxrates!AL104</f>
        <v>2.8187140822410583E-2</v>
      </c>
      <c r="K112" s="116">
        <f>taxrates!AM104</f>
        <v>1.0148083791136742E-2</v>
      </c>
      <c r="L112" s="116">
        <f>taxrates!AN104</f>
        <v>3.2169632613658905E-2</v>
      </c>
      <c r="M112" s="116">
        <f>taxrates!AO104</f>
        <v>0.18142023682594299</v>
      </c>
      <c r="N112" s="116">
        <f>taxrates!AP104</f>
        <v>6.6316589713096619E-2</v>
      </c>
      <c r="O112" s="116">
        <f>taxrates!AQ104</f>
        <v>4.4086184352636337E-3</v>
      </c>
      <c r="P112" s="117">
        <f>taxrates!AR104</f>
        <v>0.33215087652206421</v>
      </c>
      <c r="Q112" s="116">
        <f>taxrates!AS104</f>
        <v>2.4017367511987686E-2</v>
      </c>
      <c r="R112" s="116">
        <f>taxrates!AT104</f>
        <v>7.0807966403663158E-3</v>
      </c>
      <c r="S112" s="116">
        <f>taxrates!AU104</f>
        <v>1.6957437619566917E-2</v>
      </c>
      <c r="T112" s="116">
        <f>taxrates!AV104</f>
        <v>0.19606518745422363</v>
      </c>
      <c r="U112" s="116">
        <f>taxrates!AW104</f>
        <v>8.0406714230775833E-2</v>
      </c>
      <c r="V112" s="145">
        <f>taxrates!AX104</f>
        <v>7.6233670115470886E-3</v>
      </c>
    </row>
    <row r="113" spans="1:22" ht="15.05">
      <c r="A113" s="148">
        <v>2016</v>
      </c>
      <c r="B113" s="146">
        <f>taxrates!AD105</f>
        <v>0.32500952482223511</v>
      </c>
      <c r="C113" s="551">
        <f>taxrates!AE105</f>
        <v>3.1612321734428406E-2</v>
      </c>
      <c r="D113" s="551">
        <f>taxrates!AF105</f>
        <v>1.1998527683317661E-2</v>
      </c>
      <c r="E113" s="551">
        <f>taxrates!AG105</f>
        <v>4.5531425625085831E-2</v>
      </c>
      <c r="F113" s="551">
        <f>taxrates!AH105</f>
        <v>0.17226414382457733</v>
      </c>
      <c r="G113" s="551">
        <f>taxrates!AI105</f>
        <v>6.0203239321708679E-2</v>
      </c>
      <c r="H113" s="552">
        <f>taxrates!AJ105</f>
        <v>3.3998703584074974E-3</v>
      </c>
      <c r="I113" s="181">
        <f>taxrates!AK105</f>
        <v>0.32770258188247681</v>
      </c>
      <c r="J113" s="116">
        <f>taxrates!AL105</f>
        <v>2.8845574706792831E-2</v>
      </c>
      <c r="K113" s="116">
        <f>taxrates!AM105</f>
        <v>1.0731834918260574E-2</v>
      </c>
      <c r="L113" s="116">
        <f>taxrates!AN105</f>
        <v>3.3916335552930832E-2</v>
      </c>
      <c r="M113" s="116">
        <f>taxrates!AO105</f>
        <v>0.18263103067874908</v>
      </c>
      <c r="N113" s="116">
        <f>taxrates!AP105</f>
        <v>6.7130737006664276E-2</v>
      </c>
      <c r="O113" s="116">
        <f>taxrates!AQ105</f>
        <v>4.4470704160630703E-3</v>
      </c>
      <c r="P113" s="117">
        <f>taxrates!AR105</f>
        <v>0.33724752068519592</v>
      </c>
      <c r="Q113" s="116">
        <f>taxrates!AS105</f>
        <v>2.4701539427042007E-2</v>
      </c>
      <c r="R113" s="116">
        <f>taxrates!AT105</f>
        <v>7.7049010433256626E-3</v>
      </c>
      <c r="S113" s="116">
        <f>taxrates!AU105</f>
        <v>1.7951030284166336E-2</v>
      </c>
      <c r="T113" s="116">
        <f>taxrates!AV105</f>
        <v>0.19652040302753448</v>
      </c>
      <c r="U113" s="116">
        <f>taxrates!AW105</f>
        <v>8.255140483379364E-2</v>
      </c>
      <c r="V113" s="145">
        <f>taxrates!AX105</f>
        <v>7.8182397410273552E-3</v>
      </c>
    </row>
    <row r="114" spans="1:22" ht="15.05">
      <c r="A114" s="148">
        <v>2017</v>
      </c>
      <c r="B114" s="146">
        <f>taxrates!AD106</f>
        <v>0</v>
      </c>
      <c r="C114" s="551">
        <f>taxrates!AE106</f>
        <v>0</v>
      </c>
      <c r="D114" s="551">
        <f>taxrates!AF106</f>
        <v>0</v>
      </c>
      <c r="E114" s="551">
        <f>taxrates!AG106</f>
        <v>0</v>
      </c>
      <c r="F114" s="551">
        <f>taxrates!AH106</f>
        <v>0</v>
      </c>
      <c r="G114" s="551">
        <f>taxrates!AI106</f>
        <v>0</v>
      </c>
      <c r="H114" s="552">
        <f>taxrates!AJ106</f>
        <v>0</v>
      </c>
      <c r="I114" s="181">
        <f>taxrates!AK106</f>
        <v>0</v>
      </c>
      <c r="J114" s="116">
        <f>taxrates!AL106</f>
        <v>0</v>
      </c>
      <c r="K114" s="116">
        <f>taxrates!AM106</f>
        <v>0</v>
      </c>
      <c r="L114" s="116">
        <f>taxrates!AN106</f>
        <v>0</v>
      </c>
      <c r="M114" s="116">
        <f>taxrates!AO106</f>
        <v>0</v>
      </c>
      <c r="N114" s="116">
        <f>taxrates!AP106</f>
        <v>0</v>
      </c>
      <c r="O114" s="116">
        <f>taxrates!AQ106</f>
        <v>0</v>
      </c>
      <c r="P114" s="117">
        <f>taxrates!AR106</f>
        <v>0</v>
      </c>
      <c r="Q114" s="116">
        <f>taxrates!AS106</f>
        <v>0</v>
      </c>
      <c r="R114" s="116">
        <f>taxrates!AT106</f>
        <v>0</v>
      </c>
      <c r="S114" s="116">
        <f>taxrates!AU106</f>
        <v>0</v>
      </c>
      <c r="T114" s="116">
        <f>taxrates!AV106</f>
        <v>0</v>
      </c>
      <c r="U114" s="116">
        <f>taxrates!AW106</f>
        <v>0</v>
      </c>
      <c r="V114" s="145">
        <f>taxrates!AX106</f>
        <v>0</v>
      </c>
    </row>
    <row r="115" spans="1:22" ht="15.05">
      <c r="A115" s="148">
        <v>2018</v>
      </c>
      <c r="B115" s="146">
        <f>taxrates!AD107</f>
        <v>0</v>
      </c>
      <c r="C115" s="551">
        <f>taxrates!AE107</f>
        <v>0</v>
      </c>
      <c r="D115" s="551">
        <f>taxrates!AF107</f>
        <v>0</v>
      </c>
      <c r="E115" s="551">
        <f>taxrates!AG107</f>
        <v>0</v>
      </c>
      <c r="F115" s="551">
        <f>taxrates!AH107</f>
        <v>0</v>
      </c>
      <c r="G115" s="551">
        <f>taxrates!AI107</f>
        <v>0</v>
      </c>
      <c r="H115" s="552">
        <f>taxrates!AJ107</f>
        <v>0</v>
      </c>
      <c r="I115" s="181">
        <f>taxrates!AK107</f>
        <v>0</v>
      </c>
      <c r="J115" s="116">
        <f>taxrates!AL107</f>
        <v>0</v>
      </c>
      <c r="K115" s="116">
        <f>taxrates!AM107</f>
        <v>0</v>
      </c>
      <c r="L115" s="116">
        <f>taxrates!AN107</f>
        <v>0</v>
      </c>
      <c r="M115" s="116">
        <f>taxrates!AO107</f>
        <v>0</v>
      </c>
      <c r="N115" s="116">
        <f>taxrates!AP107</f>
        <v>0</v>
      </c>
      <c r="O115" s="116">
        <f>taxrates!AQ107</f>
        <v>0</v>
      </c>
      <c r="P115" s="117">
        <f>taxrates!AR107</f>
        <v>0</v>
      </c>
      <c r="Q115" s="116">
        <f>taxrates!AS107</f>
        <v>0</v>
      </c>
      <c r="R115" s="116">
        <f>taxrates!AT107</f>
        <v>0</v>
      </c>
      <c r="S115" s="116">
        <f>taxrates!AU107</f>
        <v>0</v>
      </c>
      <c r="T115" s="116">
        <f>taxrates!AV107</f>
        <v>0</v>
      </c>
      <c r="U115" s="116">
        <f>taxrates!AW107</f>
        <v>0</v>
      </c>
      <c r="V115" s="145">
        <f>taxrates!AX107</f>
        <v>0</v>
      </c>
    </row>
    <row r="116" spans="1:22" ht="15.05">
      <c r="A116" s="148">
        <v>2019</v>
      </c>
      <c r="B116" s="146">
        <f>taxrates!AD108</f>
        <v>0</v>
      </c>
      <c r="C116" s="551">
        <f>taxrates!AE108</f>
        <v>0</v>
      </c>
      <c r="D116" s="551">
        <f>taxrates!AF108</f>
        <v>0</v>
      </c>
      <c r="E116" s="551">
        <f>taxrates!AG108</f>
        <v>0</v>
      </c>
      <c r="F116" s="551">
        <f>taxrates!AH108</f>
        <v>0</v>
      </c>
      <c r="G116" s="551">
        <f>taxrates!AI108</f>
        <v>0</v>
      </c>
      <c r="H116" s="552">
        <f>taxrates!AJ108</f>
        <v>0</v>
      </c>
      <c r="I116" s="181">
        <f>taxrates!AK108</f>
        <v>0</v>
      </c>
      <c r="J116" s="116">
        <f>taxrates!AL108</f>
        <v>0</v>
      </c>
      <c r="K116" s="116">
        <f>taxrates!AM108</f>
        <v>0</v>
      </c>
      <c r="L116" s="116">
        <f>taxrates!AN108</f>
        <v>0</v>
      </c>
      <c r="M116" s="116">
        <f>taxrates!AO108</f>
        <v>0</v>
      </c>
      <c r="N116" s="116">
        <f>taxrates!AP108</f>
        <v>0</v>
      </c>
      <c r="O116" s="116">
        <f>taxrates!AQ108</f>
        <v>0</v>
      </c>
      <c r="P116" s="117">
        <f>taxrates!AR108</f>
        <v>0</v>
      </c>
      <c r="Q116" s="116">
        <f>taxrates!AS108</f>
        <v>0</v>
      </c>
      <c r="R116" s="116">
        <f>taxrates!AT108</f>
        <v>0</v>
      </c>
      <c r="S116" s="116">
        <f>taxrates!AU108</f>
        <v>0</v>
      </c>
      <c r="T116" s="116">
        <f>taxrates!AV108</f>
        <v>0</v>
      </c>
      <c r="U116" s="116">
        <f>taxrates!AW108</f>
        <v>0</v>
      </c>
      <c r="V116" s="145">
        <f>taxrates!AX108</f>
        <v>0</v>
      </c>
    </row>
    <row r="117" spans="1:22" ht="15.05">
      <c r="A117" s="148">
        <v>2020</v>
      </c>
      <c r="B117" s="146">
        <f>taxrates!AD109</f>
        <v>0</v>
      </c>
      <c r="C117" s="551">
        <f>taxrates!AE109</f>
        <v>0</v>
      </c>
      <c r="D117" s="551">
        <f>taxrates!AF109</f>
        <v>0</v>
      </c>
      <c r="E117" s="551">
        <f>taxrates!AG109</f>
        <v>0</v>
      </c>
      <c r="F117" s="551">
        <f>taxrates!AH109</f>
        <v>0</v>
      </c>
      <c r="G117" s="551">
        <f>taxrates!AI109</f>
        <v>0</v>
      </c>
      <c r="H117" s="552">
        <f>taxrates!AJ109</f>
        <v>0</v>
      </c>
      <c r="I117" s="181">
        <f>taxrates!AK109</f>
        <v>0</v>
      </c>
      <c r="J117" s="116">
        <f>taxrates!AL109</f>
        <v>0</v>
      </c>
      <c r="K117" s="116">
        <f>taxrates!AM109</f>
        <v>0</v>
      </c>
      <c r="L117" s="116">
        <f>taxrates!AN109</f>
        <v>0</v>
      </c>
      <c r="M117" s="116">
        <f>taxrates!AO109</f>
        <v>0</v>
      </c>
      <c r="N117" s="116">
        <f>taxrates!AP109</f>
        <v>0</v>
      </c>
      <c r="O117" s="116">
        <f>taxrates!AQ109</f>
        <v>0</v>
      </c>
      <c r="P117" s="117">
        <f>taxrates!AR109</f>
        <v>0</v>
      </c>
      <c r="Q117" s="116">
        <f>taxrates!AS109</f>
        <v>0</v>
      </c>
      <c r="R117" s="116">
        <f>taxrates!AT109</f>
        <v>0</v>
      </c>
      <c r="S117" s="116">
        <f>taxrates!AU109</f>
        <v>0</v>
      </c>
      <c r="T117" s="116">
        <f>taxrates!AV109</f>
        <v>0</v>
      </c>
      <c r="U117" s="116">
        <f>taxrates!AW109</f>
        <v>0</v>
      </c>
      <c r="V117" s="145">
        <f>taxrates!AX109</f>
        <v>0</v>
      </c>
    </row>
    <row r="118" spans="1:22" thickBot="1">
      <c r="A118" s="503"/>
      <c r="B118" s="501"/>
      <c r="C118" s="114"/>
      <c r="D118" s="114"/>
      <c r="E118" s="114"/>
      <c r="F118" s="114"/>
      <c r="G118" s="114"/>
      <c r="H118" s="24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X119"/>
  <sheetViews>
    <sheetView workbookViewId="0">
      <pane xSplit="1" ySplit="9" topLeftCell="B83" activePane="bottomRight" state="frozen"/>
      <selection activeCell="A5" sqref="A5"/>
      <selection pane="topRight" activeCell="A5" sqref="A5"/>
      <selection pane="bottomLeft" activeCell="A5" sqref="A5"/>
      <selection pane="bottomRight" activeCell="B111" sqref="B111:B117"/>
    </sheetView>
  </sheetViews>
  <sheetFormatPr baseColWidth="10" defaultColWidth="10.83203125" defaultRowHeight="15.55"/>
  <cols>
    <col min="1" max="1" width="10.83203125" style="142"/>
    <col min="2" max="2" width="10.83203125" style="113"/>
    <col min="3" max="8" width="10.83203125" style="142" customWidth="1"/>
    <col min="9" max="15" width="10.83203125" style="113"/>
    <col min="16" max="22" width="11.5" style="1" customWidth="1"/>
    <col min="23" max="23" width="10.83203125" style="113"/>
    <col min="24" max="24" width="10.83203125" style="113" customWidth="1"/>
    <col min="25" max="16384" width="10.83203125" style="113"/>
  </cols>
  <sheetData>
    <row r="1" spans="1:24">
      <c r="A1" s="180" t="s">
        <v>37</v>
      </c>
      <c r="C1" s="208"/>
    </row>
    <row r="2" spans="1:24">
      <c r="C2" s="208"/>
    </row>
    <row r="3" spans="1:24" ht="16.100000000000001" thickBot="1"/>
    <row r="4" spans="1:24" s="141" customFormat="1" ht="25" customHeight="1" thickTop="1">
      <c r="A4" s="1420" t="s">
        <v>1080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24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12"/>
      <c r="Q5" s="112"/>
      <c r="R5" s="112"/>
      <c r="S5" s="112"/>
      <c r="T5" s="112"/>
      <c r="U5" s="112"/>
      <c r="V5" s="502"/>
    </row>
    <row r="6" spans="1:24" ht="15.05">
      <c r="A6" s="140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976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50" t="s">
        <v>25</v>
      </c>
      <c r="N6" s="48" t="s">
        <v>24</v>
      </c>
      <c r="O6" s="48" t="s">
        <v>23</v>
      </c>
      <c r="P6" s="977" t="s">
        <v>22</v>
      </c>
      <c r="Q6" s="977" t="s">
        <v>21</v>
      </c>
      <c r="R6" s="978" t="s">
        <v>54</v>
      </c>
      <c r="S6" s="978" t="s">
        <v>53</v>
      </c>
      <c r="T6" s="978" t="s">
        <v>52</v>
      </c>
      <c r="U6" s="979" t="s">
        <v>51</v>
      </c>
      <c r="V6" s="980" t="s">
        <v>50</v>
      </c>
    </row>
    <row r="7" spans="1:24" ht="35" customHeight="1">
      <c r="A7" s="140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4" s="136" customFormat="1" ht="21" customHeight="1">
      <c r="A8" s="176"/>
      <c r="B8" s="1470" t="s">
        <v>1072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</row>
    <row r="9" spans="1:24" ht="47.15" thickBot="1">
      <c r="A9" s="140"/>
      <c r="B9" s="435" t="s">
        <v>11</v>
      </c>
      <c r="C9" s="624" t="s">
        <v>1077</v>
      </c>
      <c r="D9" s="434" t="s">
        <v>1073</v>
      </c>
      <c r="E9" s="624" t="s">
        <v>1078</v>
      </c>
      <c r="F9" s="434" t="s">
        <v>1074</v>
      </c>
      <c r="G9" s="975" t="s">
        <v>1075</v>
      </c>
      <c r="H9" s="434" t="s">
        <v>1076</v>
      </c>
      <c r="I9" s="435" t="s">
        <v>10</v>
      </c>
      <c r="J9" s="624" t="s">
        <v>1077</v>
      </c>
      <c r="K9" s="434" t="s">
        <v>1073</v>
      </c>
      <c r="L9" s="624" t="s">
        <v>1078</v>
      </c>
      <c r="M9" s="434" t="s">
        <v>1074</v>
      </c>
      <c r="N9" s="975" t="s">
        <v>1075</v>
      </c>
      <c r="O9" s="434" t="s">
        <v>1076</v>
      </c>
      <c r="P9" s="500" t="s">
        <v>9</v>
      </c>
      <c r="Q9" s="624" t="s">
        <v>1077</v>
      </c>
      <c r="R9" s="434" t="s">
        <v>1073</v>
      </c>
      <c r="S9" s="624" t="s">
        <v>1078</v>
      </c>
      <c r="T9" s="434" t="s">
        <v>1074</v>
      </c>
      <c r="U9" s="975" t="s">
        <v>1075</v>
      </c>
      <c r="V9" s="173" t="s">
        <v>1076</v>
      </c>
    </row>
    <row r="10" spans="1:24" ht="15.05">
      <c r="A10" s="166">
        <v>1913</v>
      </c>
      <c r="B10" s="437">
        <f>taxrates!AY2</f>
        <v>0.14443442149169894</v>
      </c>
      <c r="C10" s="537">
        <f>taxrates!AZ2</f>
        <v>7.1814180471743566E-3</v>
      </c>
      <c r="D10" s="537">
        <f>taxrates!BA2</f>
        <v>1.6259690279398629E-2</v>
      </c>
      <c r="E10" s="537">
        <f>taxrates!BB2</f>
        <v>0</v>
      </c>
      <c r="F10" s="537">
        <f>taxrates!BC2</f>
        <v>3.6596026247058128E-2</v>
      </c>
      <c r="G10" s="537">
        <f>taxrates!BD2</f>
        <v>8.4397286918067846E-2</v>
      </c>
      <c r="H10" s="538">
        <f>taxrates!BE2</f>
        <v>0</v>
      </c>
      <c r="I10" s="185">
        <f>taxrates!BF2</f>
        <v>0.17178851288488264</v>
      </c>
      <c r="J10" s="125">
        <f>taxrates!BG2</f>
        <v>6.5447724915450364E-3</v>
      </c>
      <c r="K10" s="125">
        <f>taxrates!BH2</f>
        <v>1.2783947325217612E-2</v>
      </c>
      <c r="L10" s="125">
        <f>taxrates!BI2</f>
        <v>0</v>
      </c>
      <c r="M10" s="125">
        <f>taxrates!BJ2</f>
        <v>6.0148654074550952E-2</v>
      </c>
      <c r="N10" s="125">
        <f>taxrates!BK2</f>
        <v>9.2311138993569047E-2</v>
      </c>
      <c r="O10" s="125">
        <f>taxrates!BL2</f>
        <v>0</v>
      </c>
      <c r="P10" s="189">
        <f>taxrates!BM2</f>
        <v>0.25335473399851632</v>
      </c>
      <c r="Q10" s="132">
        <f>taxrates!BN2</f>
        <v>7.3499403326895427E-3</v>
      </c>
      <c r="R10" s="132">
        <f>taxrates!BO2</f>
        <v>8.2597096301160727E-3</v>
      </c>
      <c r="S10" s="132">
        <f>taxrates!BP2</f>
        <v>0</v>
      </c>
      <c r="T10" s="132">
        <f>taxrates!BQ2</f>
        <v>0.12824788641692189</v>
      </c>
      <c r="U10" s="132">
        <f>taxrates!BR2</f>
        <v>0.10949719761878883</v>
      </c>
      <c r="V10" s="188">
        <f>taxrates!BS2</f>
        <v>0</v>
      </c>
      <c r="X10" s="1016"/>
    </row>
    <row r="11" spans="1:24" ht="15.05">
      <c r="A11" s="166">
        <v>1914</v>
      </c>
      <c r="B11" s="146">
        <f>taxrates!AY3</f>
        <v>0.15971172260464078</v>
      </c>
      <c r="C11" s="539">
        <f>taxrates!AZ3</f>
        <v>4.3956860488496667E-3</v>
      </c>
      <c r="D11" s="539">
        <f>taxrates!BA3</f>
        <v>1.8708957441771517E-2</v>
      </c>
      <c r="E11" s="539">
        <f>taxrates!BB3</f>
        <v>0</v>
      </c>
      <c r="F11" s="539">
        <f>taxrates!BC3</f>
        <v>4.0708363865927959E-2</v>
      </c>
      <c r="G11" s="539">
        <f>taxrates!BD3</f>
        <v>9.5898715248091626E-2</v>
      </c>
      <c r="H11" s="540">
        <f>taxrates!BE3</f>
        <v>0</v>
      </c>
      <c r="I11" s="185">
        <f>taxrates!BF3</f>
        <v>0.19256110546858657</v>
      </c>
      <c r="J11" s="125">
        <f>taxrates!BG3</f>
        <v>4.0793717030296458E-3</v>
      </c>
      <c r="K11" s="125">
        <f>taxrates!BH3</f>
        <v>1.4665847383932309E-2</v>
      </c>
      <c r="L11" s="125">
        <f>taxrates!BI3</f>
        <v>0</v>
      </c>
      <c r="M11" s="125">
        <f>taxrates!BJ3</f>
        <v>6.8133060581617125E-2</v>
      </c>
      <c r="N11" s="125">
        <f>taxrates!BK3</f>
        <v>0.1056828258000075</v>
      </c>
      <c r="O11" s="125">
        <f>taxrates!BL3</f>
        <v>0</v>
      </c>
      <c r="P11" s="117">
        <f>taxrates!BM3</f>
        <v>0.27986182966809253</v>
      </c>
      <c r="Q11" s="125">
        <f>taxrates!BN3</f>
        <v>4.3315319548240935E-3</v>
      </c>
      <c r="R11" s="125">
        <f>taxrates!BO3</f>
        <v>8.8479963874501105E-3</v>
      </c>
      <c r="S11" s="125">
        <f>taxrates!BP3</f>
        <v>0</v>
      </c>
      <c r="T11" s="125">
        <f>taxrates!BQ3</f>
        <v>0.13735396012807466</v>
      </c>
      <c r="U11" s="125">
        <f>taxrates!BR3</f>
        <v>0.12932834119774367</v>
      </c>
      <c r="V11" s="165">
        <f>taxrates!BS3</f>
        <v>0</v>
      </c>
      <c r="X11" s="1016"/>
    </row>
    <row r="12" spans="1:24" ht="15.05">
      <c r="A12" s="166">
        <v>1915</v>
      </c>
      <c r="B12" s="146">
        <f>taxrates!AY4</f>
        <v>0.16995768775716993</v>
      </c>
      <c r="C12" s="539">
        <f>taxrates!AZ4</f>
        <v>3.9322010947258432E-3</v>
      </c>
      <c r="D12" s="539">
        <f>taxrates!BA4</f>
        <v>1.9467865014005617E-2</v>
      </c>
      <c r="E12" s="539">
        <f>taxrates!BB4</f>
        <v>0</v>
      </c>
      <c r="F12" s="539">
        <f>taxrates!BC4</f>
        <v>4.3910798638268571E-2</v>
      </c>
      <c r="G12" s="539">
        <f>taxrates!BD4</f>
        <v>0.1026468230101699</v>
      </c>
      <c r="H12" s="540">
        <f>taxrates!BE4</f>
        <v>0</v>
      </c>
      <c r="I12" s="185">
        <f>taxrates!BF4</f>
        <v>0.19625735514932946</v>
      </c>
      <c r="J12" s="125">
        <f>taxrates!BG4</f>
        <v>3.3933835145454664E-3</v>
      </c>
      <c r="K12" s="125">
        <f>taxrates!BH4</f>
        <v>1.5441854153939087E-2</v>
      </c>
      <c r="L12" s="125">
        <f>taxrates!BI4</f>
        <v>0</v>
      </c>
      <c r="M12" s="125">
        <f>taxrates!BJ4</f>
        <v>6.8340192806122579E-2</v>
      </c>
      <c r="N12" s="125">
        <f>taxrates!BK4</f>
        <v>0.10908192467472232</v>
      </c>
      <c r="O12" s="125">
        <f>taxrates!BL4</f>
        <v>0</v>
      </c>
      <c r="P12" s="117">
        <f>taxrates!BM4</f>
        <v>0.24672845385144959</v>
      </c>
      <c r="Q12" s="125">
        <f>taxrates!BN4</f>
        <v>2.9399907056326707E-3</v>
      </c>
      <c r="R12" s="125">
        <f>taxrates!BO4</f>
        <v>1.1670614580500184E-2</v>
      </c>
      <c r="S12" s="125">
        <f>taxrates!BP4</f>
        <v>0</v>
      </c>
      <c r="T12" s="125">
        <f>taxrates!BQ4</f>
        <v>0.11241499747686735</v>
      </c>
      <c r="U12" s="125">
        <f>taxrates!BR4</f>
        <v>0.11970285108844939</v>
      </c>
      <c r="V12" s="165">
        <f>taxrates!BS4</f>
        <v>0</v>
      </c>
      <c r="X12" s="1016"/>
    </row>
    <row r="13" spans="1:24" ht="15.05">
      <c r="A13" s="166">
        <v>1916</v>
      </c>
      <c r="B13" s="160">
        <f>taxrates!AY5</f>
        <v>0.14290926182290542</v>
      </c>
      <c r="C13" s="438">
        <f>taxrates!AZ5</f>
        <v>5.7297288635980506E-3</v>
      </c>
      <c r="D13" s="438">
        <f>taxrates!BA5</f>
        <v>1.755024086662859E-2</v>
      </c>
      <c r="E13" s="438">
        <f>taxrates!BB5</f>
        <v>0</v>
      </c>
      <c r="F13" s="438">
        <f>taxrates!BC5</f>
        <v>4.2175240184393392E-2</v>
      </c>
      <c r="G13" s="438">
        <f>taxrates!BD5</f>
        <v>7.7454051908285387E-2</v>
      </c>
      <c r="H13" s="439">
        <f>taxrates!BE5</f>
        <v>0</v>
      </c>
      <c r="I13" s="185">
        <f>taxrates!BF5</f>
        <v>0.16498818936800361</v>
      </c>
      <c r="J13" s="125">
        <f>taxrates!BG5</f>
        <v>4.460374052756272E-3</v>
      </c>
      <c r="K13" s="125">
        <f>taxrates!BH5</f>
        <v>1.2870468335025632E-2</v>
      </c>
      <c r="L13" s="125">
        <f>taxrates!BI5</f>
        <v>0</v>
      </c>
      <c r="M13" s="125">
        <f>taxrates!BJ5</f>
        <v>5.9211002188203375E-2</v>
      </c>
      <c r="N13" s="125">
        <f>taxrates!BK5</f>
        <v>8.8446344792018322E-2</v>
      </c>
      <c r="O13" s="125">
        <f>taxrates!BL5</f>
        <v>0</v>
      </c>
      <c r="P13" s="117">
        <f>taxrates!BM5</f>
        <v>0.20766347495900594</v>
      </c>
      <c r="Q13" s="116">
        <f>taxrates!BN5</f>
        <v>3.9079780162090856E-3</v>
      </c>
      <c r="R13" s="116">
        <f>taxrates!BO5</f>
        <v>9.5354924185174269E-3</v>
      </c>
      <c r="S13" s="116">
        <f>taxrates!BP5</f>
        <v>0</v>
      </c>
      <c r="T13" s="116">
        <f>taxrates!BQ5</f>
        <v>9.8495930343684104E-2</v>
      </c>
      <c r="U13" s="116">
        <f>taxrates!BR5</f>
        <v>9.5724074180595337E-2</v>
      </c>
      <c r="V13" s="145">
        <f>taxrates!BS5</f>
        <v>0</v>
      </c>
      <c r="X13" s="1016"/>
    </row>
    <row r="14" spans="1:24" ht="15.05">
      <c r="A14" s="166">
        <v>1917</v>
      </c>
      <c r="B14" s="197">
        <f>taxrates!AY6</f>
        <v>0.17601954774084436</v>
      </c>
      <c r="C14" s="539">
        <f>taxrates!AZ6</f>
        <v>7.4056130932066448E-3</v>
      </c>
      <c r="D14" s="539">
        <f>taxrates!BA6</f>
        <v>1.3873404478326117E-2</v>
      </c>
      <c r="E14" s="539">
        <f>taxrates!BB6</f>
        <v>0</v>
      </c>
      <c r="F14" s="539">
        <f>taxrates!BC6</f>
        <v>5.5521233610545326E-2</v>
      </c>
      <c r="G14" s="539">
        <f>taxrates!BD6</f>
        <v>9.2024616520586605E-2</v>
      </c>
      <c r="H14" s="540">
        <f>taxrates!BE6</f>
        <v>7.1946800381796671E-3</v>
      </c>
      <c r="I14" s="185">
        <f>taxrates!BF6</f>
        <v>0.21145034468107871</v>
      </c>
      <c r="J14" s="125">
        <f>taxrates!BG6</f>
        <v>6.0818943929662446E-3</v>
      </c>
      <c r="K14" s="125">
        <f>taxrates!BH6</f>
        <v>8.9914433460048983E-3</v>
      </c>
      <c r="L14" s="125">
        <f>taxrates!BI6</f>
        <v>0</v>
      </c>
      <c r="M14" s="125">
        <f>taxrates!BJ6</f>
        <v>8.2232709661617512E-2</v>
      </c>
      <c r="N14" s="125">
        <f>taxrates!BK6</f>
        <v>0.10394394096758701</v>
      </c>
      <c r="O14" s="125">
        <f>taxrates!BL6</f>
        <v>1.0200356312903065E-2</v>
      </c>
      <c r="P14" s="117">
        <f>taxrates!BM6</f>
        <v>0.28749945154426704</v>
      </c>
      <c r="Q14" s="125">
        <f>taxrates!BN6</f>
        <v>5.8411218367628538E-3</v>
      </c>
      <c r="R14" s="125">
        <f>taxrates!BO6</f>
        <v>5.4142112934589563E-3</v>
      </c>
      <c r="S14" s="125">
        <f>taxrates!BP6</f>
        <v>0</v>
      </c>
      <c r="T14" s="125">
        <f>taxrates!BQ6</f>
        <v>0.14994674231079047</v>
      </c>
      <c r="U14" s="125">
        <f>taxrates!BR6</f>
        <v>0.11184107897230083</v>
      </c>
      <c r="V14" s="165">
        <f>taxrates!BS6</f>
        <v>1.445629713095394E-2</v>
      </c>
      <c r="X14" s="1016"/>
    </row>
    <row r="15" spans="1:24" ht="15.05">
      <c r="A15" s="166">
        <v>1918</v>
      </c>
      <c r="B15" s="146">
        <f>taxrates!AY7</f>
        <v>0.25661509788513437</v>
      </c>
      <c r="C15" s="539">
        <f>taxrates!AZ7</f>
        <v>9.884098118810275E-3</v>
      </c>
      <c r="D15" s="539">
        <f>taxrates!BA7</f>
        <v>1.2459073799619547E-2</v>
      </c>
      <c r="E15" s="539">
        <f>taxrates!BB7</f>
        <v>0</v>
      </c>
      <c r="F15" s="539">
        <f>taxrates!BC7</f>
        <v>0.11209656295733283</v>
      </c>
      <c r="G15" s="539">
        <f>taxrates!BD7</f>
        <v>0.10647868030992098</v>
      </c>
      <c r="H15" s="540">
        <f>taxrates!BE7</f>
        <v>1.5696682699450754E-2</v>
      </c>
      <c r="I15" s="185">
        <f>taxrates!BF7</f>
        <v>0.32197620729147136</v>
      </c>
      <c r="J15" s="125">
        <f>taxrates!BG7</f>
        <v>8.7049091484291546E-3</v>
      </c>
      <c r="K15" s="125">
        <f>taxrates!BH7</f>
        <v>7.8957587541297353E-3</v>
      </c>
      <c r="L15" s="125">
        <f>taxrates!BI7</f>
        <v>0</v>
      </c>
      <c r="M15" s="125">
        <f>taxrates!BJ7</f>
        <v>0.16177846479079352</v>
      </c>
      <c r="N15" s="125">
        <f>taxrates!BK7</f>
        <v>0.11973209453919942</v>
      </c>
      <c r="O15" s="125">
        <f>taxrates!BL7</f>
        <v>2.386498005891953E-2</v>
      </c>
      <c r="P15" s="117">
        <f>taxrates!BM7</f>
        <v>0.4481503434403179</v>
      </c>
      <c r="Q15" s="125">
        <f>taxrates!BN7</f>
        <v>9.1208068471106008E-3</v>
      </c>
      <c r="R15" s="125">
        <f>taxrates!BO7</f>
        <v>4.7039527086605243E-3</v>
      </c>
      <c r="S15" s="125">
        <f>taxrates!BP7</f>
        <v>0</v>
      </c>
      <c r="T15" s="125">
        <f>taxrates!BQ7</f>
        <v>0.26974315710975827</v>
      </c>
      <c r="U15" s="125">
        <f>taxrates!BR7</f>
        <v>0.12768344136098275</v>
      </c>
      <c r="V15" s="165">
        <f>taxrates!BS7</f>
        <v>3.6898985413805784E-2</v>
      </c>
      <c r="X15" s="1016"/>
    </row>
    <row r="16" spans="1:24" ht="15.05">
      <c r="A16" s="171">
        <v>1919</v>
      </c>
      <c r="B16" s="150">
        <f>taxrates!AY8</f>
        <v>0.23516845949129922</v>
      </c>
      <c r="C16" s="541">
        <f>taxrates!AZ8</f>
        <v>9.3176631832039558E-3</v>
      </c>
      <c r="D16" s="541">
        <f>taxrates!BA8</f>
        <v>1.1673419680313104E-2</v>
      </c>
      <c r="E16" s="541">
        <f>taxrates!BB8</f>
        <v>0</v>
      </c>
      <c r="F16" s="541">
        <f>taxrates!BC8</f>
        <v>0.10767825917760079</v>
      </c>
      <c r="G16" s="541">
        <f>taxrates!BD8</f>
        <v>9.2183593186332902E-2</v>
      </c>
      <c r="H16" s="542">
        <f>taxrates!BE8</f>
        <v>1.4315524263848472E-2</v>
      </c>
      <c r="I16" s="186">
        <f>taxrates!BF8</f>
        <v>0.29826319391252881</v>
      </c>
      <c r="J16" s="127">
        <f>taxrates!BG8</f>
        <v>8.4325908759901001E-3</v>
      </c>
      <c r="K16" s="127">
        <f>taxrates!BH8</f>
        <v>8.0433031826785528E-3</v>
      </c>
      <c r="L16" s="127">
        <f>taxrates!BI8</f>
        <v>0</v>
      </c>
      <c r="M16" s="127">
        <f>taxrates!BJ8</f>
        <v>0.15736139230780916</v>
      </c>
      <c r="N16" s="127">
        <f>taxrates!BK8</f>
        <v>0.10135755680795087</v>
      </c>
      <c r="O16" s="127">
        <f>taxrates!BL8</f>
        <v>2.3068350738100162E-2</v>
      </c>
      <c r="P16" s="120">
        <f>taxrates!BM8</f>
        <v>0.43231885497421541</v>
      </c>
      <c r="Q16" s="127">
        <f>taxrates!BN8</f>
        <v>9.3515505670179622E-3</v>
      </c>
      <c r="R16" s="127">
        <f>taxrates!BO8</f>
        <v>5.0424796191338829E-3</v>
      </c>
      <c r="S16" s="127">
        <f>taxrates!BP8</f>
        <v>0</v>
      </c>
      <c r="T16" s="127">
        <f>taxrates!BQ8</f>
        <v>0.27128887601301011</v>
      </c>
      <c r="U16" s="127">
        <f>taxrates!BR8</f>
        <v>0.10806489815634245</v>
      </c>
      <c r="V16" s="167">
        <f>taxrates!BS8</f>
        <v>3.8571050618711071E-2</v>
      </c>
      <c r="X16" s="1016"/>
    </row>
    <row r="17" spans="1:24" ht="15.05">
      <c r="A17" s="166">
        <v>1920</v>
      </c>
      <c r="B17" s="146">
        <f>taxrates!AY9</f>
        <v>0.25605867396872212</v>
      </c>
      <c r="C17" s="539">
        <f>taxrates!AZ9</f>
        <v>1.1898009820157318E-2</v>
      </c>
      <c r="D17" s="539">
        <f>taxrates!BA9</f>
        <v>1.259279799028264E-2</v>
      </c>
      <c r="E17" s="539">
        <f>taxrates!BB9</f>
        <v>0</v>
      </c>
      <c r="F17" s="539">
        <f>taxrates!BC9</f>
        <v>0.12571677775907139</v>
      </c>
      <c r="G17" s="539">
        <f>taxrates!BD9</f>
        <v>8.9141582890410159E-2</v>
      </c>
      <c r="H17" s="540">
        <f>taxrates!BE9</f>
        <v>1.6709505508800623E-2</v>
      </c>
      <c r="I17" s="185">
        <f>taxrates!BF9</f>
        <v>0.34924947730273392</v>
      </c>
      <c r="J17" s="125">
        <f>taxrates!BG9</f>
        <v>1.1780349947034799E-2</v>
      </c>
      <c r="K17" s="125">
        <f>taxrates!BH9</f>
        <v>9.7608154188059196E-3</v>
      </c>
      <c r="L17" s="125">
        <f>taxrates!BI9</f>
        <v>0</v>
      </c>
      <c r="M17" s="125">
        <f>taxrates!BJ9</f>
        <v>0.20021619770757301</v>
      </c>
      <c r="N17" s="125">
        <f>taxrates!BK9</f>
        <v>9.8913460009722426E-2</v>
      </c>
      <c r="O17" s="125">
        <f>taxrates!BL9</f>
        <v>2.8578654219597776E-2</v>
      </c>
      <c r="P17" s="117">
        <f>taxrates!BM9</f>
        <v>0.55117686364153584</v>
      </c>
      <c r="Q17" s="125">
        <f>taxrates!BN9</f>
        <v>1.4704575592900426E-2</v>
      </c>
      <c r="R17" s="125">
        <f>taxrates!BO9</f>
        <v>6.9752381806077752E-3</v>
      </c>
      <c r="S17" s="125">
        <f>taxrates!BP9</f>
        <v>0</v>
      </c>
      <c r="T17" s="125">
        <f>taxrates!BQ9</f>
        <v>0.3682627380603064</v>
      </c>
      <c r="U17" s="125">
        <f>taxrates!BR9</f>
        <v>0.10723661011582708</v>
      </c>
      <c r="V17" s="165">
        <f>taxrates!BS9</f>
        <v>5.3997701691894155E-2</v>
      </c>
      <c r="X17" s="1016"/>
    </row>
    <row r="18" spans="1:24" ht="15.05">
      <c r="A18" s="166">
        <v>1921</v>
      </c>
      <c r="B18" s="146">
        <f>taxrates!AY10</f>
        <v>0.26628561558673941</v>
      </c>
      <c r="C18" s="539">
        <f>taxrates!AZ10</f>
        <v>8.2320986564713636E-3</v>
      </c>
      <c r="D18" s="539">
        <f>taxrates!BA10</f>
        <v>1.6503504884731519E-2</v>
      </c>
      <c r="E18" s="539">
        <f>taxrates!BB10</f>
        <v>0</v>
      </c>
      <c r="F18" s="539">
        <f>taxrates!BC10</f>
        <v>0.12168235469004585</v>
      </c>
      <c r="G18" s="539">
        <f>taxrates!BD10</f>
        <v>0.10276170274522947</v>
      </c>
      <c r="H18" s="540">
        <f>taxrates!BE10</f>
        <v>1.7105954610261216E-2</v>
      </c>
      <c r="I18" s="185">
        <f>taxrates!BF10</f>
        <v>0.35371784419727381</v>
      </c>
      <c r="J18" s="125">
        <f>taxrates!BG10</f>
        <v>8.2760259668914638E-3</v>
      </c>
      <c r="K18" s="125">
        <f>taxrates!BH10</f>
        <v>1.2454072213995032E-2</v>
      </c>
      <c r="L18" s="125">
        <f>taxrates!BI10</f>
        <v>0</v>
      </c>
      <c r="M18" s="125">
        <f>taxrates!BJ10</f>
        <v>0.1841112579225343</v>
      </c>
      <c r="N18" s="125">
        <f>taxrates!BK10</f>
        <v>0.11915147121792555</v>
      </c>
      <c r="O18" s="125">
        <f>taxrates!BL10</f>
        <v>2.9725016875927487E-2</v>
      </c>
      <c r="P18" s="117">
        <f>taxrates!BM10</f>
        <v>0.5516426335218767</v>
      </c>
      <c r="Q18" s="125">
        <f>taxrates!BN10</f>
        <v>1.0783053490842348E-2</v>
      </c>
      <c r="R18" s="125">
        <f>taxrates!BO10</f>
        <v>8.4182325868322853E-3</v>
      </c>
      <c r="S18" s="125">
        <f>taxrates!BP10</f>
        <v>0</v>
      </c>
      <c r="T18" s="125">
        <f>taxrates!BQ10</f>
        <v>0.33822733011616019</v>
      </c>
      <c r="U18" s="125">
        <f>taxrates!BR10</f>
        <v>0.13411174258651071</v>
      </c>
      <c r="V18" s="165">
        <f>taxrates!BS10</f>
        <v>6.010227474153116E-2</v>
      </c>
      <c r="X18" s="1016"/>
    </row>
    <row r="19" spans="1:24" ht="15.05">
      <c r="A19" s="166">
        <v>1922</v>
      </c>
      <c r="B19" s="146">
        <f>taxrates!AY11</f>
        <v>0.26039652569524119</v>
      </c>
      <c r="C19" s="539">
        <f>taxrates!AZ11</f>
        <v>7.8810060817697068E-3</v>
      </c>
      <c r="D19" s="539">
        <f>taxrates!BA11</f>
        <v>2.2464847378342846E-2</v>
      </c>
      <c r="E19" s="539">
        <f>taxrates!BB11</f>
        <v>0</v>
      </c>
      <c r="F19" s="539">
        <f>taxrates!BC11</f>
        <v>9.970525317275783E-2</v>
      </c>
      <c r="G19" s="539">
        <f>taxrates!BD11</f>
        <v>0.11278271215316321</v>
      </c>
      <c r="H19" s="540">
        <f>taxrates!BE11</f>
        <v>1.7562706909207554E-2</v>
      </c>
      <c r="I19" s="185">
        <f>taxrates!BF11</f>
        <v>0.34241704230070091</v>
      </c>
      <c r="J19" s="125">
        <f>taxrates!BG11</f>
        <v>7.855492283101501E-3</v>
      </c>
      <c r="K19" s="125">
        <f>taxrates!BH11</f>
        <v>1.9450829972072863E-2</v>
      </c>
      <c r="L19" s="125">
        <f>taxrates!BI11</f>
        <v>0</v>
      </c>
      <c r="M19" s="125">
        <f>taxrates!BJ11</f>
        <v>0.15052770474954988</v>
      </c>
      <c r="N19" s="125">
        <f>taxrates!BK11</f>
        <v>0.13430573710218929</v>
      </c>
      <c r="O19" s="125">
        <f>taxrates!BL11</f>
        <v>3.027727819378738E-2</v>
      </c>
      <c r="P19" s="117">
        <f>taxrates!BM11</f>
        <v>0.50029563957779455</v>
      </c>
      <c r="Q19" s="125">
        <f>taxrates!BN11</f>
        <v>9.5340283561385145E-3</v>
      </c>
      <c r="R19" s="125">
        <f>taxrates!BO11</f>
        <v>1.715547308475408E-2</v>
      </c>
      <c r="S19" s="125">
        <f>taxrates!BP11</f>
        <v>0</v>
      </c>
      <c r="T19" s="125">
        <f>taxrates!BQ11</f>
        <v>0.25894493343729041</v>
      </c>
      <c r="U19" s="125">
        <f>taxrates!BR11</f>
        <v>0.15623003742339284</v>
      </c>
      <c r="V19" s="165">
        <f>taxrates!BS11</f>
        <v>5.8431167276218762E-2</v>
      </c>
      <c r="X19" s="1016"/>
    </row>
    <row r="20" spans="1:24" ht="15.05">
      <c r="A20" s="166">
        <v>1923</v>
      </c>
      <c r="B20" s="146">
        <f>taxrates!AY12</f>
        <v>0.26881411719404763</v>
      </c>
      <c r="C20" s="539">
        <f>taxrates!AZ12</f>
        <v>9.2313348257450547E-3</v>
      </c>
      <c r="D20" s="539">
        <f>taxrates!BA12</f>
        <v>1.6656105221055015E-2</v>
      </c>
      <c r="E20" s="539">
        <f>taxrates!BB12</f>
        <v>0</v>
      </c>
      <c r="F20" s="539">
        <f>taxrates!BC12</f>
        <v>0.10475677934772379</v>
      </c>
      <c r="G20" s="539">
        <f>taxrates!BD12</f>
        <v>0.12030320350690052</v>
      </c>
      <c r="H20" s="540">
        <f>taxrates!BE12</f>
        <v>1.7866694292623268E-2</v>
      </c>
      <c r="I20" s="185">
        <f>taxrates!BF12</f>
        <v>0.35290986570453486</v>
      </c>
      <c r="J20" s="125">
        <f>taxrates!BG12</f>
        <v>9.0070834305826936E-3</v>
      </c>
      <c r="K20" s="125">
        <f>taxrates!BH12</f>
        <v>1.2967702039160043E-2</v>
      </c>
      <c r="L20" s="125">
        <f>taxrates!BI12</f>
        <v>0</v>
      </c>
      <c r="M20" s="125">
        <f>taxrates!BJ12</f>
        <v>0.16100305178465454</v>
      </c>
      <c r="N20" s="125">
        <f>taxrates!BK12</f>
        <v>0.13976249788295733</v>
      </c>
      <c r="O20" s="125">
        <f>taxrates!BL12</f>
        <v>3.016953056718024E-2</v>
      </c>
      <c r="P20" s="117">
        <f>taxrates!BM12</f>
        <v>0.504556560752767</v>
      </c>
      <c r="Q20" s="125">
        <f>taxrates!BN12</f>
        <v>1.0586997344224207E-2</v>
      </c>
      <c r="R20" s="125">
        <f>taxrates!BO12</f>
        <v>9.5591903686284199E-3</v>
      </c>
      <c r="S20" s="125">
        <f>taxrates!BP12</f>
        <v>0</v>
      </c>
      <c r="T20" s="125">
        <f>taxrates!BQ12</f>
        <v>0.26876113593092732</v>
      </c>
      <c r="U20" s="125">
        <f>taxrates!BR12</f>
        <v>0.1579015816464891</v>
      </c>
      <c r="V20" s="165">
        <f>taxrates!BS12</f>
        <v>5.7747655462497924E-2</v>
      </c>
      <c r="X20" s="1016"/>
    </row>
    <row r="21" spans="1:24" ht="15.05">
      <c r="A21" s="166">
        <v>1924</v>
      </c>
      <c r="B21" s="146">
        <f>taxrates!AY13</f>
        <v>0.24735937227818638</v>
      </c>
      <c r="C21" s="539">
        <f>taxrates!AZ13</f>
        <v>7.6358614554511636E-3</v>
      </c>
      <c r="D21" s="539">
        <f>taxrates!BA13</f>
        <v>1.6764622969271937E-2</v>
      </c>
      <c r="E21" s="539">
        <f>taxrates!BB13</f>
        <v>0</v>
      </c>
      <c r="F21" s="539">
        <f>taxrates!BC13</f>
        <v>8.2713715046008607E-2</v>
      </c>
      <c r="G21" s="539">
        <f>taxrates!BD13</f>
        <v>0.12306790601522077</v>
      </c>
      <c r="H21" s="540">
        <f>taxrates!BE13</f>
        <v>1.7177266792233924E-2</v>
      </c>
      <c r="I21" s="185">
        <f>taxrates!BF13</f>
        <v>0.3180359612687641</v>
      </c>
      <c r="J21" s="125">
        <f>taxrates!BG13</f>
        <v>7.4708876851881335E-3</v>
      </c>
      <c r="K21" s="125">
        <f>taxrates!BH13</f>
        <v>1.2951056301548948E-2</v>
      </c>
      <c r="L21" s="125">
        <f>taxrates!BI13</f>
        <v>0</v>
      </c>
      <c r="M21" s="125">
        <f>taxrates!BJ13</f>
        <v>0.12365727848798033</v>
      </c>
      <c r="N21" s="125">
        <f>taxrates!BK13</f>
        <v>0.14485326428150658</v>
      </c>
      <c r="O21" s="125">
        <f>taxrates!BL13</f>
        <v>2.9103474512540126E-2</v>
      </c>
      <c r="P21" s="117">
        <f>taxrates!BM13</f>
        <v>0.4358754590845122</v>
      </c>
      <c r="Q21" s="125">
        <f>taxrates!BN13</f>
        <v>8.8041332006066463E-3</v>
      </c>
      <c r="R21" s="125">
        <f>taxrates!BO13</f>
        <v>9.7188294310476368E-3</v>
      </c>
      <c r="S21" s="125">
        <f>taxrates!BP13</f>
        <v>0</v>
      </c>
      <c r="T21" s="125">
        <f>taxrates!BQ13</f>
        <v>0.19803305979714186</v>
      </c>
      <c r="U21" s="125">
        <f>taxrates!BR13</f>
        <v>0.16214848320667163</v>
      </c>
      <c r="V21" s="165">
        <f>taxrates!BS13</f>
        <v>5.7170953449044416E-2</v>
      </c>
      <c r="X21" s="1016"/>
    </row>
    <row r="22" spans="1:24" ht="15.05">
      <c r="A22" s="166">
        <v>1925</v>
      </c>
      <c r="B22" s="146">
        <f>taxrates!AY14</f>
        <v>0.24503673661235886</v>
      </c>
      <c r="C22" s="539">
        <f>taxrates!AZ14</f>
        <v>6.2988654331801201E-3</v>
      </c>
      <c r="D22" s="539">
        <f>taxrates!BA14</f>
        <v>1.6829210803694455E-2</v>
      </c>
      <c r="E22" s="539">
        <f>taxrates!BB14</f>
        <v>0</v>
      </c>
      <c r="F22" s="539">
        <f>taxrates!BC14</f>
        <v>8.1931139858430188E-2</v>
      </c>
      <c r="G22" s="539">
        <f>taxrates!BD14</f>
        <v>0.12484309442480016</v>
      </c>
      <c r="H22" s="540">
        <f>taxrates!BE14</f>
        <v>1.5134426092253954E-2</v>
      </c>
      <c r="I22" s="185">
        <f>taxrates!BF14</f>
        <v>0.31550585706012707</v>
      </c>
      <c r="J22" s="125">
        <f>taxrates!BG14</f>
        <v>5.9718682472027426E-3</v>
      </c>
      <c r="K22" s="125">
        <f>taxrates!BH14</f>
        <v>1.2661155232584587E-2</v>
      </c>
      <c r="L22" s="125">
        <f>taxrates!BI14</f>
        <v>0</v>
      </c>
      <c r="M22" s="125">
        <f>taxrates!BJ14</f>
        <v>0.12712982194619607</v>
      </c>
      <c r="N22" s="125">
        <f>taxrates!BK14</f>
        <v>0.14465314245935951</v>
      </c>
      <c r="O22" s="125">
        <f>taxrates!BL14</f>
        <v>2.5089869174784184E-2</v>
      </c>
      <c r="P22" s="117">
        <f>taxrates!BM14</f>
        <v>0.40421778449115592</v>
      </c>
      <c r="Q22" s="125">
        <f>taxrates!BN14</f>
        <v>6.3721893442385859E-3</v>
      </c>
      <c r="R22" s="125">
        <f>taxrates!BO14</f>
        <v>7.6551117292718608E-3</v>
      </c>
      <c r="S22" s="125">
        <f>taxrates!BP14</f>
        <v>0</v>
      </c>
      <c r="T22" s="125">
        <f>taxrates!BQ14</f>
        <v>0.18505963979554002</v>
      </c>
      <c r="U22" s="125">
        <f>taxrates!BR14</f>
        <v>0.16148655208772322</v>
      </c>
      <c r="V22" s="165">
        <f>taxrates!BS14</f>
        <v>4.3644291534382249E-2</v>
      </c>
      <c r="X22" s="1016"/>
    </row>
    <row r="23" spans="1:24" ht="15.05">
      <c r="A23" s="166">
        <v>1926</v>
      </c>
      <c r="B23" s="146">
        <f>taxrates!AY15</f>
        <v>0.24167745718895317</v>
      </c>
      <c r="C23" s="539">
        <f>taxrates!AZ15</f>
        <v>7.2725740772669042E-3</v>
      </c>
      <c r="D23" s="539">
        <f>taxrates!BA15</f>
        <v>1.4212402862443411E-2</v>
      </c>
      <c r="E23" s="539">
        <f>taxrates!BB15</f>
        <v>0</v>
      </c>
      <c r="F23" s="539">
        <f>taxrates!BC15</f>
        <v>7.959427711813373E-2</v>
      </c>
      <c r="G23" s="539">
        <f>taxrates!BD15</f>
        <v>0.12650960457987645</v>
      </c>
      <c r="H23" s="540">
        <f>taxrates!BE15</f>
        <v>1.4088598551232678E-2</v>
      </c>
      <c r="I23" s="185">
        <f>taxrates!BF15</f>
        <v>0.3025580770789375</v>
      </c>
      <c r="J23" s="125">
        <f>taxrates!BG15</f>
        <v>6.624851589486609E-3</v>
      </c>
      <c r="K23" s="125">
        <f>taxrates!BH15</f>
        <v>1.0333073611993997E-2</v>
      </c>
      <c r="L23" s="125">
        <f>taxrates!BI15</f>
        <v>0</v>
      </c>
      <c r="M23" s="125">
        <f>taxrates!BJ15</f>
        <v>0.11634667666916745</v>
      </c>
      <c r="N23" s="125">
        <f>taxrates!BK15</f>
        <v>0.14659789751464952</v>
      </c>
      <c r="O23" s="125">
        <f>taxrates!BL15</f>
        <v>2.2655577693639913E-2</v>
      </c>
      <c r="P23" s="117">
        <f>taxrates!BM15</f>
        <v>0.360384082418375</v>
      </c>
      <c r="Q23" s="125">
        <f>taxrates!BN15</f>
        <v>6.7256440197814458E-3</v>
      </c>
      <c r="R23" s="125">
        <f>taxrates!BO15</f>
        <v>5.7997120367014451E-3</v>
      </c>
      <c r="S23" s="125">
        <f>taxrates!BP15</f>
        <v>0</v>
      </c>
      <c r="T23" s="125">
        <f>taxrates!BQ15</f>
        <v>0.14797554558815135</v>
      </c>
      <c r="U23" s="125">
        <f>taxrates!BR15</f>
        <v>0.16320857211421197</v>
      </c>
      <c r="V23" s="165">
        <f>taxrates!BS15</f>
        <v>3.6674608659528748E-2</v>
      </c>
      <c r="X23" s="1016"/>
    </row>
    <row r="24" spans="1:24" ht="15.05">
      <c r="A24" s="166">
        <v>1927</v>
      </c>
      <c r="B24" s="146">
        <f>taxrates!AY16</f>
        <v>0.24897888429634937</v>
      </c>
      <c r="C24" s="539">
        <f>taxrates!AZ16</f>
        <v>7.2792955573358154E-3</v>
      </c>
      <c r="D24" s="539">
        <f>taxrates!BA16</f>
        <v>1.6476767028513858E-2</v>
      </c>
      <c r="E24" s="539">
        <f>taxrates!BB16</f>
        <v>0</v>
      </c>
      <c r="F24" s="539">
        <f>taxrates!BC16</f>
        <v>8.4451950695842617E-2</v>
      </c>
      <c r="G24" s="539">
        <f>taxrates!BD16</f>
        <v>0.12588177084499569</v>
      </c>
      <c r="H24" s="540">
        <f>taxrates!BE16</f>
        <v>1.4889100169661411E-2</v>
      </c>
      <c r="I24" s="185">
        <f>taxrates!BF16</f>
        <v>0.31985988605849164</v>
      </c>
      <c r="J24" s="125">
        <f>taxrates!BG16</f>
        <v>6.7348582602756446E-3</v>
      </c>
      <c r="K24" s="125">
        <f>taxrates!BH16</f>
        <v>1.2316530148389187E-2</v>
      </c>
      <c r="L24" s="125">
        <f>taxrates!BI16</f>
        <v>0</v>
      </c>
      <c r="M24" s="125">
        <f>taxrates!BJ16</f>
        <v>0.12747825377389621</v>
      </c>
      <c r="N24" s="125">
        <f>taxrates!BK16</f>
        <v>0.14878368458288993</v>
      </c>
      <c r="O24" s="125">
        <f>taxrates!BL16</f>
        <v>2.4546559293040667E-2</v>
      </c>
      <c r="P24" s="117">
        <f>taxrates!BM16</f>
        <v>0.38997074725254954</v>
      </c>
      <c r="Q24" s="125">
        <f>taxrates!BN16</f>
        <v>6.9008167235263713E-3</v>
      </c>
      <c r="R24" s="125">
        <f>taxrates!BO16</f>
        <v>6.8225136801081804E-3</v>
      </c>
      <c r="S24" s="125">
        <f>taxrates!BP16</f>
        <v>0</v>
      </c>
      <c r="T24" s="125">
        <f>taxrates!BQ16</f>
        <v>0.17100249460480482</v>
      </c>
      <c r="U24" s="125">
        <f>taxrates!BR16</f>
        <v>0.16601456657897012</v>
      </c>
      <c r="V24" s="165">
        <f>taxrates!BS16</f>
        <v>3.9230355665140021E-2</v>
      </c>
      <c r="X24" s="1016"/>
    </row>
    <row r="25" spans="1:24" ht="15.05">
      <c r="A25" s="166">
        <v>1928</v>
      </c>
      <c r="B25" s="146">
        <f>taxrates!AY17</f>
        <v>0.24724123911912504</v>
      </c>
      <c r="C25" s="539">
        <f>taxrates!AZ17</f>
        <v>5.7507841919664012E-3</v>
      </c>
      <c r="D25" s="539">
        <f>taxrates!BA17</f>
        <v>1.7913771973896788E-2</v>
      </c>
      <c r="E25" s="539">
        <f>taxrates!BB17</f>
        <v>0</v>
      </c>
      <c r="F25" s="539">
        <f>taxrates!BC17</f>
        <v>8.5532196689129911E-2</v>
      </c>
      <c r="G25" s="539">
        <f>taxrates!BD17</f>
        <v>0.12395800195636313</v>
      </c>
      <c r="H25" s="540">
        <f>taxrates!BE17</f>
        <v>1.4086484307768809E-2</v>
      </c>
      <c r="I25" s="185">
        <f>taxrates!BF17</f>
        <v>0.30900675445519743</v>
      </c>
      <c r="J25" s="125">
        <f>taxrates!BG17</f>
        <v>5.0961306441755939E-3</v>
      </c>
      <c r="K25" s="125">
        <f>taxrates!BH17</f>
        <v>1.2594700093441121E-2</v>
      </c>
      <c r="L25" s="125">
        <f>taxrates!BI17</f>
        <v>0</v>
      </c>
      <c r="M25" s="125">
        <f>taxrates!BJ17</f>
        <v>0.12494552349335043</v>
      </c>
      <c r="N25" s="125">
        <f>taxrates!BK17</f>
        <v>0.14392156551307175</v>
      </c>
      <c r="O25" s="125">
        <f>taxrates!BL17</f>
        <v>2.2448834711158518E-2</v>
      </c>
      <c r="P25" s="117">
        <f>taxrates!BM17</f>
        <v>0.35008116571588588</v>
      </c>
      <c r="Q25" s="125">
        <f>taxrates!BN17</f>
        <v>4.869408495557186E-3</v>
      </c>
      <c r="R25" s="125">
        <f>taxrates!BO17</f>
        <v>5.9533076263300335E-3</v>
      </c>
      <c r="S25" s="125">
        <f>taxrates!BP17</f>
        <v>0</v>
      </c>
      <c r="T25" s="125">
        <f>taxrates!BQ17</f>
        <v>0.15460947429617558</v>
      </c>
      <c r="U25" s="125">
        <f>taxrates!BR17</f>
        <v>0.1519180472858721</v>
      </c>
      <c r="V25" s="165">
        <f>taxrates!BS17</f>
        <v>3.2730928011951009E-2</v>
      </c>
      <c r="X25" s="1016"/>
    </row>
    <row r="26" spans="1:24" ht="15.05">
      <c r="A26" s="166">
        <v>1929</v>
      </c>
      <c r="B26" s="146">
        <f>taxrates!AY18</f>
        <v>0.26920685472154354</v>
      </c>
      <c r="C26" s="539">
        <f>taxrates!AZ18</f>
        <v>6.7186019229484497E-3</v>
      </c>
      <c r="D26" s="539">
        <f>taxrates!BA18</f>
        <v>1.7150268532217069E-2</v>
      </c>
      <c r="E26" s="539">
        <f>taxrates!BB18</f>
        <v>2.4110463879993877E-5</v>
      </c>
      <c r="F26" s="539">
        <f>taxrates!BC18</f>
        <v>0.10425325735058295</v>
      </c>
      <c r="G26" s="539">
        <f>taxrates!BD18</f>
        <v>0.12682418683251462</v>
      </c>
      <c r="H26" s="540">
        <f>taxrates!BE18</f>
        <v>1.4236429619400482E-2</v>
      </c>
      <c r="I26" s="185">
        <f>taxrates!BF18</f>
        <v>0.33925647535500292</v>
      </c>
      <c r="J26" s="125">
        <f>taxrates!BG18</f>
        <v>5.8107284180159363E-3</v>
      </c>
      <c r="K26" s="125">
        <f>taxrates!BH18</f>
        <v>1.217337504885172E-2</v>
      </c>
      <c r="L26" s="125">
        <f>taxrates!BI18</f>
        <v>9.0619507457800083E-6</v>
      </c>
      <c r="M26" s="125">
        <f>taxrates!BJ18</f>
        <v>0.15008841725779193</v>
      </c>
      <c r="N26" s="125">
        <f>taxrates!BK18</f>
        <v>0.14883104703993694</v>
      </c>
      <c r="O26" s="125">
        <f>taxrates!BL18</f>
        <v>2.2343845639660603E-2</v>
      </c>
      <c r="P26" s="117">
        <f>taxrates!BM18</f>
        <v>0.38135029097808754</v>
      </c>
      <c r="Q26" s="125">
        <f>taxrates!BN18</f>
        <v>5.2828185312079924E-3</v>
      </c>
      <c r="R26" s="125">
        <f>taxrates!BO18</f>
        <v>5.8397046328230451E-3</v>
      </c>
      <c r="S26" s="125">
        <f>taxrates!BP18</f>
        <v>2.5004129309854317E-6</v>
      </c>
      <c r="T26" s="125">
        <f>taxrates!BQ18</f>
        <v>0.17945095684051501</v>
      </c>
      <c r="U26" s="125">
        <f>taxrates!BR18</f>
        <v>0.16044720785545655</v>
      </c>
      <c r="V26" s="165">
        <f>taxrates!BS18</f>
        <v>3.032710270515393E-2</v>
      </c>
      <c r="X26" s="1016"/>
    </row>
    <row r="27" spans="1:24" ht="15.05">
      <c r="A27" s="170">
        <v>1930</v>
      </c>
      <c r="B27" s="157">
        <f>taxrates!AY19</f>
        <v>0.31690006355779293</v>
      </c>
      <c r="C27" s="543">
        <f>taxrates!AZ19</f>
        <v>9.0275566582509476E-3</v>
      </c>
      <c r="D27" s="543">
        <f>taxrates!BA19</f>
        <v>2.2700022963367265E-2</v>
      </c>
      <c r="E27" s="543">
        <f>taxrates!BB19</f>
        <v>3.248556706422673E-5</v>
      </c>
      <c r="F27" s="543">
        <f>taxrates!BC19</f>
        <v>0.13282099055906244</v>
      </c>
      <c r="G27" s="543">
        <f>taxrates!BD19</f>
        <v>0.13144007819515235</v>
      </c>
      <c r="H27" s="544">
        <f>taxrates!BE19</f>
        <v>2.087892961489566E-2</v>
      </c>
      <c r="I27" s="187">
        <f>taxrates!BF19</f>
        <v>0.43535034009309698</v>
      </c>
      <c r="J27" s="129">
        <f>taxrates!BG19</f>
        <v>8.588965629530966E-3</v>
      </c>
      <c r="K27" s="129">
        <f>taxrates!BH19</f>
        <v>1.8046767637620101E-2</v>
      </c>
      <c r="L27" s="129">
        <f>taxrates!BI19</f>
        <v>1.3431532194775507E-5</v>
      </c>
      <c r="M27" s="129">
        <f>taxrates!BJ19</f>
        <v>0.21757678154669435</v>
      </c>
      <c r="N27" s="129">
        <f>taxrates!BK19</f>
        <v>0.15583879427091085</v>
      </c>
      <c r="O27" s="129">
        <f>taxrates!BL19</f>
        <v>3.5285599476145894E-2</v>
      </c>
      <c r="P27" s="123">
        <f>taxrates!BM19</f>
        <v>0.57135790093775696</v>
      </c>
      <c r="Q27" s="129">
        <f>taxrates!BN19</f>
        <v>9.0141509214062519E-3</v>
      </c>
      <c r="R27" s="129">
        <f>taxrates!BO19</f>
        <v>9.3044061098222757E-3</v>
      </c>
      <c r="S27" s="129">
        <f>taxrates!BP19</f>
        <v>4.2782330831852535E-6</v>
      </c>
      <c r="T27" s="129">
        <f>taxrates!BQ19</f>
        <v>0.31634279238321039</v>
      </c>
      <c r="U27" s="129">
        <f>taxrates!BR19</f>
        <v>0.18123415948746913</v>
      </c>
      <c r="V27" s="169">
        <f>taxrates!BS19</f>
        <v>5.5458113802765628E-2</v>
      </c>
      <c r="X27" s="1016"/>
    </row>
    <row r="28" spans="1:24" ht="15.05">
      <c r="A28" s="166">
        <v>1931</v>
      </c>
      <c r="B28" s="146">
        <f>taxrates!AY20</f>
        <v>0.32807271518224318</v>
      </c>
      <c r="C28" s="539">
        <f>taxrates!AZ20</f>
        <v>1.2619712512763706E-2</v>
      </c>
      <c r="D28" s="539">
        <f>taxrates!BA20</f>
        <v>3.0273000632114751E-2</v>
      </c>
      <c r="E28" s="539">
        <f>taxrates!BB20</f>
        <v>4.5876272088444541E-5</v>
      </c>
      <c r="F28" s="539">
        <f>taxrates!BC20</f>
        <v>0.12020215485419386</v>
      </c>
      <c r="G28" s="539">
        <f>taxrates!BD20</f>
        <v>0.13664414486841936</v>
      </c>
      <c r="H28" s="540">
        <f>taxrates!BE20</f>
        <v>2.8287826042663066E-2</v>
      </c>
      <c r="I28" s="185">
        <f>taxrates!BF20</f>
        <v>0.49311923221445958</v>
      </c>
      <c r="J28" s="125">
        <f>taxrates!BG20</f>
        <v>1.3604195932719311E-2</v>
      </c>
      <c r="K28" s="125">
        <f>taxrates!BH20</f>
        <v>2.767596980394308E-2</v>
      </c>
      <c r="L28" s="125">
        <f>taxrates!BI20</f>
        <v>2.1491958821505999E-5</v>
      </c>
      <c r="M28" s="125">
        <f>taxrates!BJ20</f>
        <v>0.22357865190148185</v>
      </c>
      <c r="N28" s="125">
        <f>taxrates!BK20</f>
        <v>0.17524570520980745</v>
      </c>
      <c r="O28" s="125">
        <f>taxrates!BL20</f>
        <v>5.2993217407686442E-2</v>
      </c>
      <c r="P28" s="117">
        <f>taxrates!BM20</f>
        <v>0.64105500187879749</v>
      </c>
      <c r="Q28" s="125">
        <f>taxrates!BN20</f>
        <v>1.7685454712535104E-2</v>
      </c>
      <c r="R28" s="125">
        <f>taxrates!BO20</f>
        <v>3.5978760745126008E-2</v>
      </c>
      <c r="S28" s="125">
        <f>taxrates!BP20</f>
        <v>2.79395464679578E-5</v>
      </c>
      <c r="T28" s="125">
        <f>taxrates!BQ20</f>
        <v>0.29065224747192642</v>
      </c>
      <c r="U28" s="125">
        <f>taxrates!BR20</f>
        <v>0.22781941677274969</v>
      </c>
      <c r="V28" s="165">
        <f>taxrates!BS20</f>
        <v>6.8891182629992373E-2</v>
      </c>
      <c r="X28" s="1016"/>
    </row>
    <row r="29" spans="1:24" ht="15.05">
      <c r="A29" s="166">
        <v>1932</v>
      </c>
      <c r="B29" s="146">
        <f>taxrates!AY21</f>
        <v>0.36955044710671975</v>
      </c>
      <c r="C29" s="539">
        <f>taxrates!AZ21</f>
        <v>1.6586245459953634E-2</v>
      </c>
      <c r="D29" s="539">
        <f>taxrates!BA21</f>
        <v>4.0062999584064778E-2</v>
      </c>
      <c r="E29" s="539">
        <f>taxrates!BB21</f>
        <v>6.0701153095923316E-5</v>
      </c>
      <c r="F29" s="539">
        <f>taxrates!BC21</f>
        <v>0.11347461469498736</v>
      </c>
      <c r="G29" s="539">
        <f>taxrates!BD21</f>
        <v>0.171776765903217</v>
      </c>
      <c r="H29" s="540">
        <f>taxrates!BE21</f>
        <v>2.7589120311401039E-2</v>
      </c>
      <c r="I29" s="185">
        <f>taxrates!BF21</f>
        <v>0.54266978620839701</v>
      </c>
      <c r="J29" s="125">
        <f>taxrates!BG21</f>
        <v>1.77085784035769E-2</v>
      </c>
      <c r="K29" s="125">
        <f>taxrates!BH21</f>
        <v>3.9102481728348799E-2</v>
      </c>
      <c r="L29" s="125">
        <f>taxrates!BI21</f>
        <v>2.8164173739736211E-5</v>
      </c>
      <c r="M29" s="125">
        <f>taxrates!BJ21</f>
        <v>0.21350772860913522</v>
      </c>
      <c r="N29" s="125">
        <f>taxrates!BK21</f>
        <v>0.22227292937752643</v>
      </c>
      <c r="O29" s="125">
        <f>taxrates!BL21</f>
        <v>5.0049903916069997E-2</v>
      </c>
      <c r="P29" s="117">
        <f>taxrates!BM21</f>
        <v>0.7054707220709161</v>
      </c>
      <c r="Q29" s="125">
        <f>taxrates!BN21</f>
        <v>2.3021151924649971E-2</v>
      </c>
      <c r="R29" s="125">
        <f>taxrates!BO21</f>
        <v>5.0833226246853443E-2</v>
      </c>
      <c r="S29" s="125">
        <f>taxrates!BP21</f>
        <v>3.6613425861657072E-5</v>
      </c>
      <c r="T29" s="125">
        <f>taxrates!BQ21</f>
        <v>0.27756004719187582</v>
      </c>
      <c r="U29" s="125">
        <f>taxrates!BR21</f>
        <v>0.2889548081907844</v>
      </c>
      <c r="V29" s="165">
        <f>taxrates!BS21</f>
        <v>6.5064875090890997E-2</v>
      </c>
      <c r="X29" s="1016"/>
    </row>
    <row r="30" spans="1:24" ht="15.05">
      <c r="A30" s="166">
        <v>1933</v>
      </c>
      <c r="B30" s="146">
        <f>taxrates!AY22</f>
        <v>0.36231332816609146</v>
      </c>
      <c r="C30" s="539">
        <f>taxrates!AZ22</f>
        <v>2.1223625228721101E-2</v>
      </c>
      <c r="D30" s="539">
        <f>taxrates!BA22</f>
        <v>3.4655523352110112E-2</v>
      </c>
      <c r="E30" s="539">
        <f>taxrates!BB22</f>
        <v>5.0966279473703585E-5</v>
      </c>
      <c r="F30" s="539">
        <f>taxrates!BC22</f>
        <v>0.10717438602567826</v>
      </c>
      <c r="G30" s="539">
        <f>taxrates!BD22</f>
        <v>0.17142947394738733</v>
      </c>
      <c r="H30" s="540">
        <f>taxrates!BE22</f>
        <v>2.7779353332720989E-2</v>
      </c>
      <c r="I30" s="185">
        <f>taxrates!BF22</f>
        <v>0.49725579441988316</v>
      </c>
      <c r="J30" s="125">
        <f>taxrates!BG22</f>
        <v>2.155052098625003E-2</v>
      </c>
      <c r="K30" s="125">
        <f>taxrates!BH22</f>
        <v>3.149958561046147E-2</v>
      </c>
      <c r="L30" s="125">
        <f>taxrates!BI22</f>
        <v>2.2489800353425486E-5</v>
      </c>
      <c r="M30" s="125">
        <f>taxrates!BJ22</f>
        <v>0.17531245125798614</v>
      </c>
      <c r="N30" s="125">
        <f>taxrates!BK22</f>
        <v>0.22203643090492353</v>
      </c>
      <c r="O30" s="125">
        <f>taxrates!BL22</f>
        <v>4.6834315859908562E-2</v>
      </c>
      <c r="P30" s="117">
        <f>taxrates!BM22</f>
        <v>0.64643253274584811</v>
      </c>
      <c r="Q30" s="125">
        <f>taxrates!BN22</f>
        <v>2.8015677282125038E-2</v>
      </c>
      <c r="R30" s="125">
        <f>taxrates!BO22</f>
        <v>4.0949461293599915E-2</v>
      </c>
      <c r="S30" s="125">
        <f>taxrates!BP22</f>
        <v>2.9236740459453134E-5</v>
      </c>
      <c r="T30" s="125">
        <f>taxrates!BQ22</f>
        <v>0.22790618663538198</v>
      </c>
      <c r="U30" s="125">
        <f>taxrates!BR22</f>
        <v>0.28864736017640058</v>
      </c>
      <c r="V30" s="165">
        <f>taxrates!BS22</f>
        <v>6.0884610617881134E-2</v>
      </c>
      <c r="X30" s="1016"/>
    </row>
    <row r="31" spans="1:24" ht="15.05">
      <c r="A31" s="166">
        <v>1934</v>
      </c>
      <c r="B31" s="146">
        <f>taxrates!AY23</f>
        <v>0.33147748543397243</v>
      </c>
      <c r="C31" s="539">
        <f>taxrates!AZ23</f>
        <v>2.2420497195166533E-2</v>
      </c>
      <c r="D31" s="539">
        <f>taxrates!BA23</f>
        <v>2.9562688906516251E-2</v>
      </c>
      <c r="E31" s="539">
        <f>taxrates!BB23</f>
        <v>4.6026204882825565E-5</v>
      </c>
      <c r="F31" s="539">
        <f>taxrates!BC23</f>
        <v>0.10299683458115125</v>
      </c>
      <c r="G31" s="539">
        <f>taxrates!BD23</f>
        <v>0.14767483101792134</v>
      </c>
      <c r="H31" s="540">
        <f>taxrates!BE23</f>
        <v>2.8776607528334244E-2</v>
      </c>
      <c r="I31" s="185">
        <f>taxrates!BF23</f>
        <v>0.46870636735748783</v>
      </c>
      <c r="J31" s="125">
        <f>taxrates!BG23</f>
        <v>2.3284410590754045E-2</v>
      </c>
      <c r="K31" s="125">
        <f>taxrates!BH23</f>
        <v>2.6317980000961246E-2</v>
      </c>
      <c r="L31" s="125">
        <f>taxrates!BI23</f>
        <v>2.077254168935294E-5</v>
      </c>
      <c r="M31" s="125">
        <f>taxrates!BJ23</f>
        <v>0.1776302551852805</v>
      </c>
      <c r="N31" s="125">
        <f>taxrates!BK23</f>
        <v>0.19299490251517493</v>
      </c>
      <c r="O31" s="125">
        <f>taxrates!BL23</f>
        <v>4.8458046523627736E-2</v>
      </c>
      <c r="P31" s="117">
        <f>taxrates!BM23</f>
        <v>0.60931827756473422</v>
      </c>
      <c r="Q31" s="125">
        <f>taxrates!BN23</f>
        <v>3.0269733767980259E-2</v>
      </c>
      <c r="R31" s="125">
        <f>taxrates!BO23</f>
        <v>3.4213374001249623E-2</v>
      </c>
      <c r="S31" s="125">
        <f>taxrates!BP23</f>
        <v>2.7004304196158823E-5</v>
      </c>
      <c r="T31" s="125">
        <f>taxrates!BQ23</f>
        <v>0.23091933174086465</v>
      </c>
      <c r="U31" s="125">
        <f>taxrates!BR23</f>
        <v>0.25089337326972744</v>
      </c>
      <c r="V31" s="165">
        <f>taxrates!BS23</f>
        <v>6.2995460480716053E-2</v>
      </c>
      <c r="X31" s="1016"/>
    </row>
    <row r="32" spans="1:24" ht="15.05">
      <c r="A32" s="166">
        <v>1935</v>
      </c>
      <c r="B32" s="146">
        <f>taxrates!AY24</f>
        <v>0.32596647325381839</v>
      </c>
      <c r="C32" s="539">
        <f>taxrates!AZ24</f>
        <v>2.0243351223365989E-2</v>
      </c>
      <c r="D32" s="539">
        <f>taxrates!BA24</f>
        <v>2.6270529714913154E-2</v>
      </c>
      <c r="E32" s="539">
        <f>taxrates!BB24</f>
        <v>4.0641799406280226E-5</v>
      </c>
      <c r="F32" s="539">
        <f>taxrates!BC24</f>
        <v>0.10554395653275994</v>
      </c>
      <c r="G32" s="539">
        <f>taxrates!BD24</f>
        <v>0.13544873666159024</v>
      </c>
      <c r="H32" s="540">
        <f>taxrates!BE24</f>
        <v>3.8419257321782828E-2</v>
      </c>
      <c r="I32" s="185">
        <f>taxrates!BF24</f>
        <v>0.45171953424361405</v>
      </c>
      <c r="J32" s="125">
        <f>taxrates!BG24</f>
        <v>2.0270793941050282E-2</v>
      </c>
      <c r="K32" s="125">
        <f>taxrates!BH24</f>
        <v>2.2596150731026492E-2</v>
      </c>
      <c r="L32" s="125">
        <f>taxrates!BI24</f>
        <v>1.7685841962679909E-5</v>
      </c>
      <c r="M32" s="125">
        <f>taxrates!BJ24</f>
        <v>0.17499419492479362</v>
      </c>
      <c r="N32" s="125">
        <f>taxrates!BK24</f>
        <v>0.17129690721100294</v>
      </c>
      <c r="O32" s="125">
        <f>taxrates!BL24</f>
        <v>6.2543801593778023E-2</v>
      </c>
      <c r="P32" s="117">
        <f>taxrates!BM24</f>
        <v>0.58723539451669826</v>
      </c>
      <c r="Q32" s="125">
        <f>taxrates!BN24</f>
        <v>2.6352032123365367E-2</v>
      </c>
      <c r="R32" s="125">
        <f>taxrates!BO24</f>
        <v>2.9374995950334441E-2</v>
      </c>
      <c r="S32" s="125">
        <f>taxrates!BP24</f>
        <v>2.2991594551483882E-5</v>
      </c>
      <c r="T32" s="125">
        <f>taxrates!BQ24</f>
        <v>0.2274924534022317</v>
      </c>
      <c r="U32" s="125">
        <f>taxrates!BR24</f>
        <v>0.22268597937430379</v>
      </c>
      <c r="V32" s="165">
        <f>taxrates!BS24</f>
        <v>8.1306942071911428E-2</v>
      </c>
      <c r="X32" s="1016"/>
    </row>
    <row r="33" spans="1:24" ht="15.05">
      <c r="A33" s="166">
        <v>1936</v>
      </c>
      <c r="B33" s="146">
        <f>taxrates!AY25</f>
        <v>0.33305178698631227</v>
      </c>
      <c r="C33" s="539">
        <f>taxrates!AZ25</f>
        <v>1.7737112019777266E-2</v>
      </c>
      <c r="D33" s="539">
        <f>taxrates!BA25</f>
        <v>2.0344421088401156E-2</v>
      </c>
      <c r="E33" s="539">
        <f>taxrates!BB25</f>
        <v>1.390301653348493E-4</v>
      </c>
      <c r="F33" s="539">
        <f>taxrates!BC25</f>
        <v>0.10112981430589231</v>
      </c>
      <c r="G33" s="539">
        <f>taxrates!BD25</f>
        <v>0.15119204144869303</v>
      </c>
      <c r="H33" s="540">
        <f>taxrates!BE25</f>
        <v>4.2509367958213709E-2</v>
      </c>
      <c r="I33" s="185">
        <f>taxrates!BF25</f>
        <v>0.45481106440603641</v>
      </c>
      <c r="J33" s="125">
        <f>taxrates!BG25</f>
        <v>1.7677247735558402E-2</v>
      </c>
      <c r="K33" s="125">
        <f>taxrates!BH25</f>
        <v>1.7046723071756351E-2</v>
      </c>
      <c r="L33" s="125">
        <f>taxrates!BI25</f>
        <v>6.0215076429228308E-5</v>
      </c>
      <c r="M33" s="125">
        <f>taxrates!BJ25</f>
        <v>0.16708754032697831</v>
      </c>
      <c r="N33" s="125">
        <f>taxrates!BK25</f>
        <v>0.18388279208500996</v>
      </c>
      <c r="O33" s="125">
        <f>taxrates!BL25</f>
        <v>6.9056546110304151E-2</v>
      </c>
      <c r="P33" s="117">
        <f>taxrates!BM25</f>
        <v>0.59125438372784733</v>
      </c>
      <c r="Q33" s="125">
        <f>taxrates!BN25</f>
        <v>2.2980422056225924E-2</v>
      </c>
      <c r="R33" s="125">
        <f>taxrates!BO25</f>
        <v>2.2160739993283256E-2</v>
      </c>
      <c r="S33" s="125">
        <f>taxrates!BP25</f>
        <v>7.82795993579968E-5</v>
      </c>
      <c r="T33" s="125">
        <f>taxrates!BQ25</f>
        <v>0.21721380242507182</v>
      </c>
      <c r="U33" s="125">
        <f>taxrates!BR25</f>
        <v>0.23904762971051297</v>
      </c>
      <c r="V33" s="165">
        <f>taxrates!BS25</f>
        <v>8.9773509943395405E-2</v>
      </c>
      <c r="X33" s="1016"/>
    </row>
    <row r="34" spans="1:24" ht="15.05">
      <c r="A34" s="166">
        <v>1937</v>
      </c>
      <c r="B34" s="146">
        <f>taxrates!AY26</f>
        <v>0.36575399689106902</v>
      </c>
      <c r="C34" s="539">
        <f>taxrates!AZ26</f>
        <v>1.772206588919966E-2</v>
      </c>
      <c r="D34" s="539">
        <f>taxrates!BA26</f>
        <v>1.896650093518245E-2</v>
      </c>
      <c r="E34" s="539">
        <f>taxrates!BB26</f>
        <v>6.042272186206571E-4</v>
      </c>
      <c r="F34" s="539">
        <f>taxrates!BC26</f>
        <v>0.13691389004595608</v>
      </c>
      <c r="G34" s="539">
        <f>taxrates!BD26</f>
        <v>0.15020217875617747</v>
      </c>
      <c r="H34" s="540">
        <f>taxrates!BE26</f>
        <v>4.1345134045932729E-2</v>
      </c>
      <c r="I34" s="185">
        <f>taxrates!BF26</f>
        <v>0.50519127690370813</v>
      </c>
      <c r="J34" s="125">
        <f>taxrates!BG26</f>
        <v>1.7601020137255625E-2</v>
      </c>
      <c r="K34" s="125">
        <f>taxrates!BH26</f>
        <v>1.5966809818979067E-2</v>
      </c>
      <c r="L34" s="125">
        <f>taxrates!BI26</f>
        <v>2.6078838277794185E-4</v>
      </c>
      <c r="M34" s="125">
        <f>taxrates!BJ26</f>
        <v>0.21969060020336911</v>
      </c>
      <c r="N34" s="125">
        <f>taxrates!BK26</f>
        <v>0.18456337552793867</v>
      </c>
      <c r="O34" s="125">
        <f>taxrates!BL26</f>
        <v>6.7108682833387681E-2</v>
      </c>
      <c r="P34" s="117">
        <f>taxrates!BM26</f>
        <v>0.65674865997482057</v>
      </c>
      <c r="Q34" s="125">
        <f>taxrates!BN26</f>
        <v>2.2881326178432315E-2</v>
      </c>
      <c r="R34" s="125">
        <f>taxrates!BO26</f>
        <v>2.075685276467279E-2</v>
      </c>
      <c r="S34" s="125">
        <f>taxrates!BP26</f>
        <v>3.3902489761132441E-4</v>
      </c>
      <c r="T34" s="125">
        <f>taxrates!BQ26</f>
        <v>0.28559778026437987</v>
      </c>
      <c r="U34" s="125">
        <f>taxrates!BR26</f>
        <v>0.23993238818632029</v>
      </c>
      <c r="V34" s="165">
        <f>taxrates!BS26</f>
        <v>8.7241287683403987E-2</v>
      </c>
      <c r="X34" s="1016"/>
    </row>
    <row r="35" spans="1:24" ht="15.05">
      <c r="A35" s="166">
        <v>1938</v>
      </c>
      <c r="B35" s="146">
        <f>taxrates!AY27</f>
        <v>0.3921294621312017</v>
      </c>
      <c r="C35" s="539">
        <f>taxrates!AZ27</f>
        <v>2.1383628323643995E-2</v>
      </c>
      <c r="D35" s="539">
        <f>taxrates!BA27</f>
        <v>2.2124460924739263E-2</v>
      </c>
      <c r="E35" s="539">
        <f>taxrates!BB27</f>
        <v>8.2165963751994512E-4</v>
      </c>
      <c r="F35" s="539">
        <f>taxrates!BC27</f>
        <v>0.16040871490812453</v>
      </c>
      <c r="G35" s="539">
        <f>taxrates!BD27</f>
        <v>0.13664992747312144</v>
      </c>
      <c r="H35" s="540">
        <f>taxrates!BE27</f>
        <v>5.0741070864052537E-2</v>
      </c>
      <c r="I35" s="185">
        <f>taxrates!BF27</f>
        <v>0.55968485846318239</v>
      </c>
      <c r="J35" s="125">
        <f>taxrates!BG27</f>
        <v>2.1726384088054194E-2</v>
      </c>
      <c r="K35" s="125">
        <f>taxrates!BH27</f>
        <v>1.7872493822787959E-2</v>
      </c>
      <c r="L35" s="125">
        <f>taxrates!BI27</f>
        <v>3.6279598531842842E-4</v>
      </c>
      <c r="M35" s="125">
        <f>taxrates!BJ27</f>
        <v>0.26208563167161131</v>
      </c>
      <c r="N35" s="125">
        <f>taxrates!BK27</f>
        <v>0.17316031495233836</v>
      </c>
      <c r="O35" s="125">
        <f>taxrates!BL27</f>
        <v>8.4477237943072173E-2</v>
      </c>
      <c r="P35" s="117">
        <f>taxrates!BM27</f>
        <v>0.72759031600213708</v>
      </c>
      <c r="Q35" s="125">
        <f>taxrates!BN27</f>
        <v>2.8244299314470454E-2</v>
      </c>
      <c r="R35" s="125">
        <f>taxrates!BO27</f>
        <v>2.3234241969624349E-2</v>
      </c>
      <c r="S35" s="125">
        <f>taxrates!BP27</f>
        <v>4.7163478091395694E-4</v>
      </c>
      <c r="T35" s="125">
        <f>taxrates!BQ27</f>
        <v>0.34071132117309472</v>
      </c>
      <c r="U35" s="125">
        <f>taxrates!BR27</f>
        <v>0.22510840943803989</v>
      </c>
      <c r="V35" s="165">
        <f>taxrates!BS27</f>
        <v>0.10982040932599382</v>
      </c>
      <c r="X35" s="1016"/>
    </row>
    <row r="36" spans="1:24" ht="15.05">
      <c r="A36" s="168">
        <v>1939</v>
      </c>
      <c r="B36" s="150">
        <f>taxrates!AY28</f>
        <v>0.32249867882058836</v>
      </c>
      <c r="C36" s="541">
        <f>taxrates!AZ28</f>
        <v>1.9274261080038733E-2</v>
      </c>
      <c r="D36" s="541">
        <f>taxrates!BA28</f>
        <v>1.9437591541961178E-2</v>
      </c>
      <c r="E36" s="541">
        <f>taxrates!BB28</f>
        <v>7.6843376587640874E-4</v>
      </c>
      <c r="F36" s="541">
        <f>taxrates!BC28</f>
        <v>0.10904607279369165</v>
      </c>
      <c r="G36" s="541">
        <f>taxrates!BD28</f>
        <v>0.13309671597353739</v>
      </c>
      <c r="H36" s="542">
        <f>taxrates!BE28</f>
        <v>4.0875603665483012E-2</v>
      </c>
      <c r="I36" s="186">
        <f>taxrates!BF28</f>
        <v>0.44931914260773687</v>
      </c>
      <c r="J36" s="127">
        <f>taxrates!BG28</f>
        <v>1.9573512639226149E-2</v>
      </c>
      <c r="K36" s="127">
        <f>taxrates!BH28</f>
        <v>1.6198872862260634E-2</v>
      </c>
      <c r="L36" s="127">
        <f>taxrates!BI28</f>
        <v>3.3912666296989543E-4</v>
      </c>
      <c r="M36" s="127">
        <f>taxrates!BJ28</f>
        <v>0.1782235978021349</v>
      </c>
      <c r="N36" s="127">
        <f>taxrates!BK28</f>
        <v>0.16678577249501864</v>
      </c>
      <c r="O36" s="127">
        <f>taxrates!BL28</f>
        <v>6.8198260146126677E-2</v>
      </c>
      <c r="P36" s="120">
        <f>taxrates!BM28</f>
        <v>0.58411488539005796</v>
      </c>
      <c r="Q36" s="127">
        <f>taxrates!BN28</f>
        <v>2.5445566430993993E-2</v>
      </c>
      <c r="R36" s="127">
        <f>taxrates!BO28</f>
        <v>2.1058534720938826E-2</v>
      </c>
      <c r="S36" s="127">
        <f>taxrates!BP28</f>
        <v>4.4086466186086409E-4</v>
      </c>
      <c r="T36" s="127">
        <f>taxrates!BQ28</f>
        <v>0.23169067714277539</v>
      </c>
      <c r="U36" s="127">
        <f>taxrates!BR28</f>
        <v>0.21682150424352425</v>
      </c>
      <c r="V36" s="167">
        <f>taxrates!BS28</f>
        <v>8.8657738189964683E-2</v>
      </c>
      <c r="X36" s="1016"/>
    </row>
    <row r="37" spans="1:24" ht="15.05">
      <c r="A37" s="166">
        <v>1940</v>
      </c>
      <c r="B37" s="146">
        <f>taxrates!AY29</f>
        <v>0.33670233178688846</v>
      </c>
      <c r="C37" s="539">
        <f>taxrates!AZ29</f>
        <v>1.7636626538061726E-2</v>
      </c>
      <c r="D37" s="539">
        <f>taxrates!BA29</f>
        <v>1.4767047053414232E-2</v>
      </c>
      <c r="E37" s="539">
        <f>taxrates!BB29</f>
        <v>6.7709523885623368E-4</v>
      </c>
      <c r="F37" s="539">
        <f>taxrates!BC29</f>
        <v>9.9006280597170745E-2</v>
      </c>
      <c r="G37" s="539">
        <f>taxrates!BD29</f>
        <v>0.17357722028140823</v>
      </c>
      <c r="H37" s="540">
        <f>taxrates!BE29</f>
        <v>3.1038062077977352E-2</v>
      </c>
      <c r="I37" s="185">
        <f>taxrates!BF29</f>
        <v>0.44225599887647693</v>
      </c>
      <c r="J37" s="125">
        <f>taxrates!BG29</f>
        <v>1.7116400994731464E-2</v>
      </c>
      <c r="K37" s="125">
        <f>taxrates!BH29</f>
        <v>1.1457719770661706E-2</v>
      </c>
      <c r="L37" s="125">
        <f>taxrates!BI29</f>
        <v>2.8556906322766063E-4</v>
      </c>
      <c r="M37" s="125">
        <f>taxrates!BJ29</f>
        <v>0.1525589412916119</v>
      </c>
      <c r="N37" s="125">
        <f>taxrates!BK29</f>
        <v>0.21236833978880854</v>
      </c>
      <c r="O37" s="125">
        <f>taxrates!BL29</f>
        <v>4.8469027967435671E-2</v>
      </c>
      <c r="P37" s="117">
        <f>taxrates!BM29</f>
        <v>0.57493279853942003</v>
      </c>
      <c r="Q37" s="125">
        <f>taxrates!BN29</f>
        <v>2.2251321293150904E-2</v>
      </c>
      <c r="R37" s="125">
        <f>taxrates!BO29</f>
        <v>1.4895035701860218E-2</v>
      </c>
      <c r="S37" s="125">
        <f>taxrates!BP29</f>
        <v>3.7123978219595882E-4</v>
      </c>
      <c r="T37" s="125">
        <f>taxrates!BQ29</f>
        <v>0.19832662367909548</v>
      </c>
      <c r="U37" s="125">
        <f>taxrates!BR29</f>
        <v>0.27607884172545111</v>
      </c>
      <c r="V37" s="165">
        <f>taxrates!BS29</f>
        <v>6.3009736357666379E-2</v>
      </c>
      <c r="X37" s="1016"/>
    </row>
    <row r="38" spans="1:24" ht="15.05">
      <c r="A38" s="166">
        <v>1941</v>
      </c>
      <c r="B38" s="146">
        <f>taxrates!AY30</f>
        <v>0.4189929636874416</v>
      </c>
      <c r="C38" s="539">
        <f>taxrates!AZ30</f>
        <v>1.5819032100201268E-2</v>
      </c>
      <c r="D38" s="539">
        <f>taxrates!BA30</f>
        <v>9.2807458097390171E-3</v>
      </c>
      <c r="E38" s="539">
        <f>taxrates!BB30</f>
        <v>6.1834116363252464E-4</v>
      </c>
      <c r="F38" s="539">
        <f>taxrates!BC30</f>
        <v>9.5495795287193083E-2</v>
      </c>
      <c r="G38" s="539">
        <f>taxrates!BD30</f>
        <v>0.27212031589186592</v>
      </c>
      <c r="H38" s="540">
        <f>taxrates!BE30</f>
        <v>2.5658733434809792E-2</v>
      </c>
      <c r="I38" s="185">
        <f>taxrates!BF30</f>
        <v>0.52456980844133894</v>
      </c>
      <c r="J38" s="125">
        <f>taxrates!BG30</f>
        <v>1.4900053345426885E-2</v>
      </c>
      <c r="K38" s="125">
        <f>taxrates!BH30</f>
        <v>6.7137502638399812E-3</v>
      </c>
      <c r="L38" s="125">
        <f>taxrates!BI30</f>
        <v>2.5310489131064777E-4</v>
      </c>
      <c r="M38" s="125">
        <f>taxrates!BJ30</f>
        <v>0.14116484021594136</v>
      </c>
      <c r="N38" s="125">
        <f>taxrates!BK30</f>
        <v>0.3234762976117217</v>
      </c>
      <c r="O38" s="125">
        <f>taxrates!BL30</f>
        <v>3.8061762113098349E-2</v>
      </c>
      <c r="P38" s="117">
        <f>taxrates!BM30</f>
        <v>0.66476145235844186</v>
      </c>
      <c r="Q38" s="125">
        <f>taxrates!BN30</f>
        <v>1.5881174615187656E-2</v>
      </c>
      <c r="R38" s="125">
        <f>taxrates!BO30</f>
        <v>3.4032357680169232E-3</v>
      </c>
      <c r="S38" s="125">
        <f>taxrates!BP30</f>
        <v>8.1874801446685366E-5</v>
      </c>
      <c r="T38" s="125">
        <f>taxrates!BQ30</f>
        <v>0.19689884901104263</v>
      </c>
      <c r="U38" s="125">
        <f>taxrates!BR30</f>
        <v>0.39096740243382266</v>
      </c>
      <c r="V38" s="165">
        <f>taxrates!BS30</f>
        <v>5.752891572892533E-2</v>
      </c>
      <c r="X38" s="1016"/>
    </row>
    <row r="39" spans="1:24" ht="15.05">
      <c r="A39" s="166">
        <v>1942</v>
      </c>
      <c r="B39" s="146">
        <f>taxrates!AY31</f>
        <v>0.46290768851864206</v>
      </c>
      <c r="C39" s="539">
        <f>taxrates!AZ31</f>
        <v>1.3459698273712364E-2</v>
      </c>
      <c r="D39" s="539">
        <f>taxrates!BA31</f>
        <v>7.0155623718182415E-3</v>
      </c>
      <c r="E39" s="539">
        <f>taxrates!BB31</f>
        <v>6.0517214559595626E-4</v>
      </c>
      <c r="F39" s="539">
        <f>taxrates!BC31</f>
        <v>0.11282690339004632</v>
      </c>
      <c r="G39" s="539">
        <f>taxrates!BD31</f>
        <v>0.30630906243962297</v>
      </c>
      <c r="H39" s="540">
        <f>taxrates!BE31</f>
        <v>2.2691289897846204E-2</v>
      </c>
      <c r="I39" s="185">
        <f>taxrates!BF31</f>
        <v>0.53670980303040605</v>
      </c>
      <c r="J39" s="125">
        <f>taxrates!BG31</f>
        <v>1.2594621421173164E-2</v>
      </c>
      <c r="K39" s="125">
        <f>taxrates!BH31</f>
        <v>4.6704576736697244E-3</v>
      </c>
      <c r="L39" s="125">
        <f>taxrates!BI31</f>
        <v>2.4608955838272586E-4</v>
      </c>
      <c r="M39" s="125">
        <f>taxrates!BJ31</f>
        <v>0.14166176472333122</v>
      </c>
      <c r="N39" s="125">
        <f>taxrates!BK31</f>
        <v>0.34483064790302148</v>
      </c>
      <c r="O39" s="125">
        <f>taxrates!BL31</f>
        <v>3.2706221750827706E-2</v>
      </c>
      <c r="P39" s="117">
        <f>taxrates!BM31</f>
        <v>0.6161082666449692</v>
      </c>
      <c r="Q39" s="125">
        <f>taxrates!BN31</f>
        <v>1.3938801609160219E-2</v>
      </c>
      <c r="R39" s="125">
        <f>taxrates!BO31</f>
        <v>2.027267597782165E-3</v>
      </c>
      <c r="S39" s="125">
        <f>taxrates!BP31</f>
        <v>8.2658673253047042E-5</v>
      </c>
      <c r="T39" s="125">
        <f>taxrates!BQ31</f>
        <v>0.16391384465525841</v>
      </c>
      <c r="U39" s="125">
        <f>taxrates!BR31</f>
        <v>0.38515795866464614</v>
      </c>
      <c r="V39" s="165">
        <f>taxrates!BS31</f>
        <v>5.0987735444869071E-2</v>
      </c>
      <c r="X39" s="1016"/>
    </row>
    <row r="40" spans="1:24" ht="15.05">
      <c r="A40" s="166">
        <v>1943</v>
      </c>
      <c r="B40" s="146">
        <f>taxrates!AY32</f>
        <v>0.52463402297859496</v>
      </c>
      <c r="C40" s="539">
        <f>taxrates!AZ32</f>
        <v>1.3437678731159001E-2</v>
      </c>
      <c r="D40" s="539">
        <f>taxrates!BA32</f>
        <v>6.2963184421062027E-3</v>
      </c>
      <c r="E40" s="539">
        <f>taxrates!BB32</f>
        <v>7.0753845487518381E-4</v>
      </c>
      <c r="F40" s="539">
        <f>taxrates!BC32</f>
        <v>0.1784327229912836</v>
      </c>
      <c r="G40" s="539">
        <f>taxrates!BD32</f>
        <v>0.30590024791764286</v>
      </c>
      <c r="H40" s="540">
        <f>taxrates!BE32</f>
        <v>1.9859516441528075E-2</v>
      </c>
      <c r="I40" s="185">
        <f>taxrates!BF32</f>
        <v>0.58908780818441764</v>
      </c>
      <c r="J40" s="125">
        <f>taxrates!BG32</f>
        <v>1.2940676730464161E-2</v>
      </c>
      <c r="K40" s="125">
        <f>taxrates!BH32</f>
        <v>4.3022290366979774E-3</v>
      </c>
      <c r="L40" s="125">
        <f>taxrates!BI32</f>
        <v>2.9610602659516886E-4</v>
      </c>
      <c r="M40" s="125">
        <f>taxrates!BJ32</f>
        <v>0.19787977456153882</v>
      </c>
      <c r="N40" s="125">
        <f>taxrates!BK32</f>
        <v>0.3448762038110248</v>
      </c>
      <c r="O40" s="125">
        <f>taxrates!BL32</f>
        <v>2.8792818018096581E-2</v>
      </c>
      <c r="P40" s="117">
        <f>taxrates!BM32</f>
        <v>0.67736527079693776</v>
      </c>
      <c r="Q40" s="125">
        <f>taxrates!BN32</f>
        <v>1.5665722388328959E-2</v>
      </c>
      <c r="R40" s="125">
        <f>taxrates!BO32</f>
        <v>1.8632642961838588E-3</v>
      </c>
      <c r="S40" s="125">
        <f>taxrates!BP32</f>
        <v>1.0879166127592289E-4</v>
      </c>
      <c r="T40" s="125">
        <f>taxrates!BQ32</f>
        <v>0.21693066790843823</v>
      </c>
      <c r="U40" s="125">
        <f>taxrates!BR32</f>
        <v>0.39404615915694297</v>
      </c>
      <c r="V40" s="165">
        <f>taxrates!BS32</f>
        <v>4.8750665385767798E-2</v>
      </c>
      <c r="X40" s="1016"/>
    </row>
    <row r="41" spans="1:24" ht="15.05">
      <c r="A41" s="166">
        <v>1944</v>
      </c>
      <c r="B41" s="146">
        <f>taxrates!AY33</f>
        <v>0.50822917908049869</v>
      </c>
      <c r="C41" s="539">
        <f>taxrates!AZ33</f>
        <v>1.7444482980808421E-2</v>
      </c>
      <c r="D41" s="539">
        <f>taxrates!BA33</f>
        <v>7.1892953809356754E-3</v>
      </c>
      <c r="E41" s="539">
        <f>taxrates!BB33</f>
        <v>9.1714239102345615E-4</v>
      </c>
      <c r="F41" s="539">
        <f>taxrates!BC33</f>
        <v>0.17517563457900062</v>
      </c>
      <c r="G41" s="539">
        <f>taxrates!BD33</f>
        <v>0.28067429595146143</v>
      </c>
      <c r="H41" s="540">
        <f>taxrates!BE33</f>
        <v>2.6828327797269111E-2</v>
      </c>
      <c r="I41" s="185">
        <f>taxrates!BF33</f>
        <v>0.57087433178348068</v>
      </c>
      <c r="J41" s="125">
        <f>taxrates!BG33</f>
        <v>1.7052799448138714E-2</v>
      </c>
      <c r="K41" s="125">
        <f>taxrates!BH33</f>
        <v>4.9280558479781892E-3</v>
      </c>
      <c r="L41" s="125">
        <f>taxrates!BI33</f>
        <v>3.8961782058110397E-4</v>
      </c>
      <c r="M41" s="125">
        <f>taxrates!BJ33</f>
        <v>0.19199222396785309</v>
      </c>
      <c r="N41" s="125">
        <f>taxrates!BK33</f>
        <v>0.31795113371901862</v>
      </c>
      <c r="O41" s="125">
        <f>taxrates!BL33</f>
        <v>3.8560500979910949E-2</v>
      </c>
      <c r="P41" s="117">
        <f>taxrates!BM33</f>
        <v>0.63249974316882274</v>
      </c>
      <c r="Q41" s="125">
        <f>taxrates!BN33</f>
        <v>1.861336177165001E-2</v>
      </c>
      <c r="R41" s="125">
        <f>taxrates!BO33</f>
        <v>2.1763968305084916E-3</v>
      </c>
      <c r="S41" s="125">
        <f>taxrates!BP33</f>
        <v>1.2906927504740664E-4</v>
      </c>
      <c r="T41" s="125">
        <f>taxrates!BQ33</f>
        <v>0.18288998801633718</v>
      </c>
      <c r="U41" s="125">
        <f>taxrates!BR33</f>
        <v>0.3702684747329355</v>
      </c>
      <c r="V41" s="165">
        <f>taxrates!BS33</f>
        <v>5.84224525423441E-2</v>
      </c>
      <c r="X41" s="1016"/>
    </row>
    <row r="42" spans="1:24" ht="15.05">
      <c r="A42" s="166">
        <v>1945</v>
      </c>
      <c r="B42" s="146">
        <f>taxrates!AY34</f>
        <v>0.52018840159723601</v>
      </c>
      <c r="C42" s="539">
        <f>taxrates!AZ34</f>
        <v>2.1833459320972009E-2</v>
      </c>
      <c r="D42" s="539">
        <f>taxrates!BA34</f>
        <v>8.3552471480942015E-3</v>
      </c>
      <c r="E42" s="539">
        <f>taxrates!BB34</f>
        <v>1.2337952098498434E-3</v>
      </c>
      <c r="F42" s="539">
        <f>taxrates!BC34</f>
        <v>0.21841710249827423</v>
      </c>
      <c r="G42" s="539">
        <f>taxrates!BD34</f>
        <v>0.2362672904912316</v>
      </c>
      <c r="H42" s="540">
        <f>taxrates!BE34</f>
        <v>3.4081506928814079E-2</v>
      </c>
      <c r="I42" s="185">
        <f>taxrates!BF34</f>
        <v>0.59786339490925189</v>
      </c>
      <c r="J42" s="125">
        <f>taxrates!BG34</f>
        <v>2.2524673962578033E-2</v>
      </c>
      <c r="K42" s="125">
        <f>taxrates!BH34</f>
        <v>6.052799449250747E-3</v>
      </c>
      <c r="L42" s="125">
        <f>taxrates!BI34</f>
        <v>5.5315074938891808E-4</v>
      </c>
      <c r="M42" s="125">
        <f>taxrates!BJ34</f>
        <v>0.23936745504607429</v>
      </c>
      <c r="N42" s="125">
        <f>taxrates!BK34</f>
        <v>0.27891750992826525</v>
      </c>
      <c r="O42" s="125">
        <f>taxrates!BL34</f>
        <v>5.0447805773694648E-2</v>
      </c>
      <c r="P42" s="117">
        <f>taxrates!BM34</f>
        <v>0.69624035738723433</v>
      </c>
      <c r="Q42" s="125">
        <f>taxrates!BN34</f>
        <v>2.7067147751480745E-2</v>
      </c>
      <c r="R42" s="125">
        <f>taxrates!BO34</f>
        <v>2.8721802936350423E-3</v>
      </c>
      <c r="S42" s="125">
        <f>taxrates!BP34</f>
        <v>2.0173553733770914E-4</v>
      </c>
      <c r="T42" s="125">
        <f>taxrates!BQ34</f>
        <v>0.23918833951832727</v>
      </c>
      <c r="U42" s="125">
        <f>taxrates!BR34</f>
        <v>0.34344378608270776</v>
      </c>
      <c r="V42" s="165">
        <f>taxrates!BS34</f>
        <v>8.346716820374564E-2</v>
      </c>
      <c r="X42" s="1016"/>
    </row>
    <row r="43" spans="1:24" ht="15.05">
      <c r="A43" s="166">
        <v>1946</v>
      </c>
      <c r="B43" s="146">
        <f>taxrates!AY35</f>
        <v>0.49765917950583533</v>
      </c>
      <c r="C43" s="539">
        <f>taxrates!AZ35</f>
        <v>2.5889912435219542E-2</v>
      </c>
      <c r="D43" s="539">
        <f>taxrates!BA35</f>
        <v>8.7040659831610218E-3</v>
      </c>
      <c r="E43" s="539">
        <f>taxrates!BB35</f>
        <v>1.5799418723814857E-3</v>
      </c>
      <c r="F43" s="539">
        <f>taxrates!BC35</f>
        <v>0.21934792380642507</v>
      </c>
      <c r="G43" s="539">
        <f>taxrates!BD35</f>
        <v>0.20354508482489209</v>
      </c>
      <c r="H43" s="540">
        <f>taxrates!BE35</f>
        <v>3.8592250583756094E-2</v>
      </c>
      <c r="I43" s="185">
        <f>taxrates!BF35</f>
        <v>0.59309248583311913</v>
      </c>
      <c r="J43" s="125">
        <f>taxrates!BG35</f>
        <v>2.7565632328917171E-2</v>
      </c>
      <c r="K43" s="125">
        <f>taxrates!BH35</f>
        <v>6.7768316687023961E-3</v>
      </c>
      <c r="L43" s="125">
        <f>taxrates!BI35</f>
        <v>7.3104304554722085E-4</v>
      </c>
      <c r="M43" s="125">
        <f>taxrates!BJ35</f>
        <v>0.24445375988634332</v>
      </c>
      <c r="N43" s="125">
        <f>taxrates!BK35</f>
        <v>0.25484605184330189</v>
      </c>
      <c r="O43" s="125">
        <f>taxrates!BL35</f>
        <v>5.8719167060307144E-2</v>
      </c>
      <c r="P43" s="117">
        <f>taxrates!BM35</f>
        <v>0.70058627444015886</v>
      </c>
      <c r="Q43" s="125">
        <f>taxrates!BN35</f>
        <v>3.1409003115008029E-2</v>
      </c>
      <c r="R43" s="125">
        <f>taxrates!BO35</f>
        <v>3.5039324497160417E-3</v>
      </c>
      <c r="S43" s="125">
        <f>taxrates!BP35</f>
        <v>2.5280407346348603E-4</v>
      </c>
      <c r="T43" s="125">
        <f>taxrates!BQ35</f>
        <v>0.2405643140361938</v>
      </c>
      <c r="U43" s="125">
        <f>taxrates!BR35</f>
        <v>0.33461673027919653</v>
      </c>
      <c r="V43" s="165">
        <f>taxrates!BS35</f>
        <v>9.0239490486580989E-2</v>
      </c>
      <c r="X43" s="1016"/>
    </row>
    <row r="44" spans="1:24" ht="15.05">
      <c r="A44" s="166">
        <v>1947</v>
      </c>
      <c r="B44" s="146">
        <f>taxrates!AY36</f>
        <v>0.50039347034663306</v>
      </c>
      <c r="C44" s="539">
        <f>taxrates!AZ36</f>
        <v>2.3504314866832073E-2</v>
      </c>
      <c r="D44" s="539">
        <f>taxrates!BA36</f>
        <v>7.8774828059871953E-3</v>
      </c>
      <c r="E44" s="539">
        <f>taxrates!BB36</f>
        <v>1.1337159720165035E-3</v>
      </c>
      <c r="F44" s="539">
        <f>taxrates!BC36</f>
        <v>0.18811534896829979</v>
      </c>
      <c r="G44" s="539">
        <f>taxrates!BD36</f>
        <v>0.24268745436879835</v>
      </c>
      <c r="H44" s="540">
        <f>taxrates!BE36</f>
        <v>3.7075153364699243E-2</v>
      </c>
      <c r="I44" s="185">
        <f>taxrates!BF36</f>
        <v>0.57744284452322026</v>
      </c>
      <c r="J44" s="125">
        <f>taxrates!BG36</f>
        <v>2.339866277466986E-2</v>
      </c>
      <c r="K44" s="125">
        <f>taxrates!BH36</f>
        <v>5.9706204076837958E-3</v>
      </c>
      <c r="L44" s="125">
        <f>taxrates!BI36</f>
        <v>4.9046968577685988E-4</v>
      </c>
      <c r="M44" s="125">
        <f>taxrates!BJ36</f>
        <v>0.19917273843124403</v>
      </c>
      <c r="N44" s="125">
        <f>taxrates!BK36</f>
        <v>0.29588255974869576</v>
      </c>
      <c r="O44" s="125">
        <f>taxrates!BL36</f>
        <v>5.2527793475149978E-2</v>
      </c>
      <c r="P44" s="117">
        <f>taxrates!BM36</f>
        <v>0.6488118342325957</v>
      </c>
      <c r="Q44" s="125">
        <f>taxrates!BN36</f>
        <v>2.4493373419894958E-2</v>
      </c>
      <c r="R44" s="125">
        <f>taxrates!BO36</f>
        <v>3.111760418601825E-3</v>
      </c>
      <c r="S44" s="125">
        <f>taxrates!BP36</f>
        <v>1.5582052374934523E-4</v>
      </c>
      <c r="T44" s="125">
        <f>taxrates!BQ36</f>
        <v>0.18737177024699181</v>
      </c>
      <c r="U44" s="125">
        <f>taxrates!BR36</f>
        <v>0.36110052844999108</v>
      </c>
      <c r="V44" s="165">
        <f>taxrates!BS36</f>
        <v>7.2578581173366741E-2</v>
      </c>
      <c r="X44" s="1016"/>
    </row>
    <row r="45" spans="1:24" ht="15.05">
      <c r="A45" s="166">
        <v>1948</v>
      </c>
      <c r="B45" s="146">
        <f>taxrates!AY37</f>
        <v>0.45115544619658843</v>
      </c>
      <c r="C45" s="539">
        <f>taxrates!AZ37</f>
        <v>2.0556260416525661E-2</v>
      </c>
      <c r="D45" s="539">
        <f>taxrates!BA37</f>
        <v>6.6427367870110568E-3</v>
      </c>
      <c r="E45" s="539">
        <f>taxrates!BB37</f>
        <v>7.6125272127741781E-4</v>
      </c>
      <c r="F45" s="539">
        <f>taxrates!BC37</f>
        <v>0.1636926938440654</v>
      </c>
      <c r="G45" s="539">
        <f>taxrates!BD37</f>
        <v>0.22757761110641245</v>
      </c>
      <c r="H45" s="540">
        <f>taxrates!BE37</f>
        <v>3.1924891321296445E-2</v>
      </c>
      <c r="I45" s="185">
        <f>taxrates!BF37</f>
        <v>0.52515720089195861</v>
      </c>
      <c r="J45" s="125">
        <f>taxrates!BG37</f>
        <v>2.0060222784773325E-2</v>
      </c>
      <c r="K45" s="125">
        <f>taxrates!BH37</f>
        <v>4.9379822033686497E-3</v>
      </c>
      <c r="L45" s="125">
        <f>taxrates!BI37</f>
        <v>3.228382335510311E-4</v>
      </c>
      <c r="M45" s="125">
        <f>taxrates!BJ37</f>
        <v>0.18463801911194383</v>
      </c>
      <c r="N45" s="125">
        <f>taxrates!BK37</f>
        <v>0.27104428428110122</v>
      </c>
      <c r="O45" s="125">
        <f>taxrates!BL37</f>
        <v>4.4153854277220531E-2</v>
      </c>
      <c r="P45" s="117">
        <f>taxrates!BM37</f>
        <v>0.59248730553703222</v>
      </c>
      <c r="Q45" s="125">
        <f>taxrates!BN37</f>
        <v>2.1385764248566894E-2</v>
      </c>
      <c r="R45" s="125">
        <f>taxrates!BO37</f>
        <v>2.5708595167427926E-3</v>
      </c>
      <c r="S45" s="125">
        <f>taxrates!BP37</f>
        <v>1.0445492210057171E-4</v>
      </c>
      <c r="T45" s="125">
        <f>taxrates!BQ37</f>
        <v>0.18794470566928254</v>
      </c>
      <c r="U45" s="125">
        <f>taxrates!BR37</f>
        <v>0.31973666408890483</v>
      </c>
      <c r="V45" s="165">
        <f>taxrates!BS37</f>
        <v>6.0744857091434595E-2</v>
      </c>
      <c r="X45" s="1016"/>
    </row>
    <row r="46" spans="1:24" ht="15.05">
      <c r="A46" s="166">
        <v>1949</v>
      </c>
      <c r="B46" s="146">
        <f>taxrates!AY38</f>
        <v>0.41261678440996308</v>
      </c>
      <c r="C46" s="539">
        <f>taxrates!AZ38</f>
        <v>2.2506899512560699E-2</v>
      </c>
      <c r="D46" s="539">
        <f>taxrates!BA38</f>
        <v>7.2840153753842372E-3</v>
      </c>
      <c r="E46" s="539">
        <f>taxrates!BB38</f>
        <v>8.5361948673890083E-4</v>
      </c>
      <c r="F46" s="539">
        <f>taxrates!BC38</f>
        <v>0.14332133708172046</v>
      </c>
      <c r="G46" s="539">
        <f>taxrates!BD38</f>
        <v>0.20992768088603578</v>
      </c>
      <c r="H46" s="540">
        <f>taxrates!BE38</f>
        <v>2.8723232067523002E-2</v>
      </c>
      <c r="I46" s="185">
        <f>taxrates!BF38</f>
        <v>0.47703290568361767</v>
      </c>
      <c r="J46" s="125">
        <f>taxrates!BG38</f>
        <v>2.1798646343432478E-2</v>
      </c>
      <c r="K46" s="125">
        <f>taxrates!BH38</f>
        <v>5.2659833197869991E-3</v>
      </c>
      <c r="L46" s="125">
        <f>taxrates!BI38</f>
        <v>3.5928793821211999E-4</v>
      </c>
      <c r="M46" s="125">
        <f>taxrates!BJ38</f>
        <v>0.16208773767625778</v>
      </c>
      <c r="N46" s="125">
        <f>taxrates!BK38</f>
        <v>0.24826192384382359</v>
      </c>
      <c r="O46" s="125">
        <f>taxrates!BL38</f>
        <v>3.9259326562104714E-2</v>
      </c>
      <c r="P46" s="117">
        <f>taxrates!BM38</f>
        <v>0.53599471771564611</v>
      </c>
      <c r="Q46" s="125">
        <f>taxrates!BN38</f>
        <v>2.2859113533263541E-2</v>
      </c>
      <c r="R46" s="125">
        <f>taxrates!BO38</f>
        <v>2.6167901272187025E-3</v>
      </c>
      <c r="S46" s="125">
        <f>taxrates!BP38</f>
        <v>1.1434769663040086E-4</v>
      </c>
      <c r="T46" s="125">
        <f>taxrates!BQ38</f>
        <v>0.16860572512910729</v>
      </c>
      <c r="U46" s="125">
        <f>taxrates!BR38</f>
        <v>0.28991407434894123</v>
      </c>
      <c r="V46" s="165">
        <f>taxrates!BS38</f>
        <v>5.1884666880484945E-2</v>
      </c>
      <c r="X46" s="1016"/>
    </row>
    <row r="47" spans="1:24" ht="15.05">
      <c r="A47" s="170">
        <v>1950</v>
      </c>
      <c r="B47" s="157">
        <f>taxrates!AY39</f>
        <v>0.48704899519986761</v>
      </c>
      <c r="C47" s="543">
        <f>taxrates!AZ39</f>
        <v>2.1030914390477298E-2</v>
      </c>
      <c r="D47" s="543">
        <f>taxrates!BA39</f>
        <v>6.5874982443790212E-3</v>
      </c>
      <c r="E47" s="543">
        <f>taxrates!BB39</f>
        <v>8.0680383754602378E-4</v>
      </c>
      <c r="F47" s="543">
        <f>taxrates!BC39</f>
        <v>0.14701410546866156</v>
      </c>
      <c r="G47" s="543">
        <f>taxrates!BD39</f>
        <v>0.28994890683741475</v>
      </c>
      <c r="H47" s="544">
        <f>taxrates!BE39</f>
        <v>2.1660766421388956E-2</v>
      </c>
      <c r="I47" s="187">
        <f>taxrates!BF39</f>
        <v>0.5644185427523738</v>
      </c>
      <c r="J47" s="129">
        <f>taxrates!BG39</f>
        <v>2.0132039694440232E-2</v>
      </c>
      <c r="K47" s="129">
        <f>taxrates!BH39</f>
        <v>4.8467255456776936E-3</v>
      </c>
      <c r="L47" s="129">
        <f>taxrates!BI39</f>
        <v>3.3563097996695438E-4</v>
      </c>
      <c r="M47" s="129">
        <f>taxrates!BJ39</f>
        <v>0.16404118519231622</v>
      </c>
      <c r="N47" s="129">
        <f>taxrates!BK39</f>
        <v>0.345928334329628</v>
      </c>
      <c r="O47" s="129">
        <f>taxrates!BL39</f>
        <v>2.9134627010344631E-2</v>
      </c>
      <c r="P47" s="123">
        <f>taxrates!BM39</f>
        <v>0.68450112691033849</v>
      </c>
      <c r="Q47" s="129">
        <f>taxrates!BN39</f>
        <v>2.5050632554525585E-2</v>
      </c>
      <c r="R47" s="129">
        <f>taxrates!BO39</f>
        <v>2.5006041692429968E-3</v>
      </c>
      <c r="S47" s="129">
        <f>taxrates!BP39</f>
        <v>1.2674997542231914E-4</v>
      </c>
      <c r="T47" s="129">
        <f>taxrates!BQ39</f>
        <v>0.20249689018052255</v>
      </c>
      <c r="U47" s="129">
        <f>taxrates!BR39</f>
        <v>0.40975991326385885</v>
      </c>
      <c r="V47" s="169">
        <f>taxrates!BS39</f>
        <v>4.4566336766766156E-2</v>
      </c>
      <c r="X47" s="1016"/>
    </row>
    <row r="48" spans="1:24" ht="15.05">
      <c r="A48" s="166">
        <v>1951</v>
      </c>
      <c r="B48" s="146">
        <f>taxrates!AY40</f>
        <v>0.5252327032796158</v>
      </c>
      <c r="C48" s="539">
        <f>taxrates!AZ40</f>
        <v>2.0590535727162358E-2</v>
      </c>
      <c r="D48" s="539">
        <f>taxrates!BA40</f>
        <v>6.3396799599094401E-3</v>
      </c>
      <c r="E48" s="539">
        <f>taxrates!BB40</f>
        <v>8.8640027996062789E-4</v>
      </c>
      <c r="F48" s="539">
        <f>taxrates!BC40</f>
        <v>0.15377383064475283</v>
      </c>
      <c r="G48" s="539">
        <f>taxrates!BD40</f>
        <v>0.32141867405562757</v>
      </c>
      <c r="H48" s="540">
        <f>taxrates!BE40</f>
        <v>2.2223582612203006E-2</v>
      </c>
      <c r="I48" s="185">
        <f>taxrates!BF40</f>
        <v>0.60356368479476119</v>
      </c>
      <c r="J48" s="125">
        <f>taxrates!BG40</f>
        <v>2.0137544286775846E-2</v>
      </c>
      <c r="K48" s="125">
        <f>taxrates!BH40</f>
        <v>4.5807412496214582E-3</v>
      </c>
      <c r="L48" s="125">
        <f>taxrates!BI40</f>
        <v>3.7673260620013773E-4</v>
      </c>
      <c r="M48" s="125">
        <f>taxrates!BJ40</f>
        <v>0.16728761251807431</v>
      </c>
      <c r="N48" s="125">
        <f>taxrates!BK40</f>
        <v>0.38077708340757199</v>
      </c>
      <c r="O48" s="125">
        <f>taxrates!BL40</f>
        <v>3.0403970726517456E-2</v>
      </c>
      <c r="P48" s="117">
        <f>taxrates!BM40</f>
        <v>0.67260801939697501</v>
      </c>
      <c r="Q48" s="125">
        <f>taxrates!BN40</f>
        <v>2.1086948433007121E-2</v>
      </c>
      <c r="R48" s="125">
        <f>taxrates!BO40</f>
        <v>2.3503157443610007E-3</v>
      </c>
      <c r="S48" s="125">
        <f>taxrates!BP40</f>
        <v>1.1972789901802832E-4</v>
      </c>
      <c r="T48" s="125">
        <f>taxrates!BQ40</f>
        <v>0.16196801774080238</v>
      </c>
      <c r="U48" s="125">
        <f>taxrates!BR40</f>
        <v>0.44895475435479909</v>
      </c>
      <c r="V48" s="165">
        <f>taxrates!BS40</f>
        <v>3.8128255224987383E-2</v>
      </c>
      <c r="X48" s="1016"/>
    </row>
    <row r="49" spans="1:24" ht="15.05">
      <c r="A49" s="166">
        <v>1952</v>
      </c>
      <c r="B49" s="146">
        <f>taxrates!AY41</f>
        <v>0.49504297645030354</v>
      </c>
      <c r="C49" s="539">
        <f>taxrates!AZ41</f>
        <v>2.2858220662066792E-2</v>
      </c>
      <c r="D49" s="539">
        <f>taxrates!BA41</f>
        <v>6.8573730476610495E-3</v>
      </c>
      <c r="E49" s="539">
        <f>taxrates!BB41</f>
        <v>9.3428654954138169E-4</v>
      </c>
      <c r="F49" s="539">
        <f>taxrates!BC41</f>
        <v>0.1515767561504327</v>
      </c>
      <c r="G49" s="539">
        <f>taxrates!BD41</f>
        <v>0.28790596300346982</v>
      </c>
      <c r="H49" s="540">
        <f>taxrates!BE41</f>
        <v>2.4910377037131767E-2</v>
      </c>
      <c r="I49" s="185">
        <f>taxrates!BF41</f>
        <v>0.55227983268418512</v>
      </c>
      <c r="J49" s="125">
        <f>taxrates!BG41</f>
        <v>2.2394621068536329E-2</v>
      </c>
      <c r="K49" s="125">
        <f>taxrates!BH41</f>
        <v>4.9915280255298042E-3</v>
      </c>
      <c r="L49" s="125">
        <f>taxrates!BI41</f>
        <v>3.9778266882071491E-4</v>
      </c>
      <c r="M49" s="125">
        <f>taxrates!BJ41</f>
        <v>0.14173070650282737</v>
      </c>
      <c r="N49" s="125">
        <f>taxrates!BK41</f>
        <v>0.34882601023333348</v>
      </c>
      <c r="O49" s="125">
        <f>taxrates!BL41</f>
        <v>3.3939184185137444E-2</v>
      </c>
      <c r="P49" s="117">
        <f>taxrates!BM41</f>
        <v>0.62777788448864036</v>
      </c>
      <c r="Q49" s="125">
        <f>taxrates!BN41</f>
        <v>2.3847998187368283E-2</v>
      </c>
      <c r="R49" s="125">
        <f>taxrates!BO41</f>
        <v>2.5646345880248746E-3</v>
      </c>
      <c r="S49" s="125">
        <f>taxrates!BP41</f>
        <v>1.285609263384057E-4</v>
      </c>
      <c r="T49" s="125">
        <f>taxrates!BQ41</f>
        <v>0.15047160466162574</v>
      </c>
      <c r="U49" s="125">
        <f>taxrates!BR41</f>
        <v>0.40736202365385554</v>
      </c>
      <c r="V49" s="165">
        <f>taxrates!BS41</f>
        <v>4.3403062471427521E-2</v>
      </c>
      <c r="X49" s="1016"/>
    </row>
    <row r="50" spans="1:24" ht="15.05">
      <c r="A50" s="166">
        <v>1953</v>
      </c>
      <c r="B50" s="146">
        <f>taxrates!AY42</f>
        <v>0.4963065459700815</v>
      </c>
      <c r="C50" s="539">
        <f>taxrates!AZ42</f>
        <v>2.4516850053651968E-2</v>
      </c>
      <c r="D50" s="539">
        <f>taxrates!BA42</f>
        <v>6.9948832444417935E-3</v>
      </c>
      <c r="E50" s="539">
        <f>taxrates!BB42</f>
        <v>9.6318657179353178E-4</v>
      </c>
      <c r="F50" s="539">
        <f>taxrates!BC42</f>
        <v>0.13579929075314495</v>
      </c>
      <c r="G50" s="539">
        <f>taxrates!BD42</f>
        <v>0.30111587629869874</v>
      </c>
      <c r="H50" s="540">
        <f>taxrates!BE42</f>
        <v>2.6916459048350466E-2</v>
      </c>
      <c r="I50" s="185">
        <f>taxrates!BF42</f>
        <v>0.57150622024555575</v>
      </c>
      <c r="J50" s="125">
        <f>taxrates!BG42</f>
        <v>2.4095606143668721E-2</v>
      </c>
      <c r="K50" s="125">
        <f>taxrates!BH42</f>
        <v>5.0017401164220874E-3</v>
      </c>
      <c r="L50" s="125">
        <f>taxrates!BI42</f>
        <v>4.1138463536497015E-4</v>
      </c>
      <c r="M50" s="125">
        <f>taxrates!BJ42</f>
        <v>0.14614320917793963</v>
      </c>
      <c r="N50" s="125">
        <f>taxrates!BK42</f>
        <v>0.35928821084458423</v>
      </c>
      <c r="O50" s="125">
        <f>taxrates!BL42</f>
        <v>3.6566069327576153E-2</v>
      </c>
      <c r="P50" s="117">
        <f>taxrates!BM42</f>
        <v>0.62797397745559913</v>
      </c>
      <c r="Q50" s="125">
        <f>taxrates!BN42</f>
        <v>2.4950891403082199E-2</v>
      </c>
      <c r="R50" s="125">
        <f>taxrates!BO42</f>
        <v>2.590308562362816E-3</v>
      </c>
      <c r="S50" s="125">
        <f>taxrates!BP42</f>
        <v>1.2928591150119869E-4</v>
      </c>
      <c r="T50" s="125">
        <f>taxrates!BQ42</f>
        <v>0.13433018096517907</v>
      </c>
      <c r="U50" s="125">
        <f>taxrates!BR42</f>
        <v>0.4203719506905203</v>
      </c>
      <c r="V50" s="165">
        <f>taxrates!BS42</f>
        <v>4.5601359922953624E-2</v>
      </c>
      <c r="X50" s="1016"/>
    </row>
    <row r="51" spans="1:24" ht="15.05">
      <c r="A51" s="166">
        <v>1954</v>
      </c>
      <c r="B51" s="146">
        <f>taxrates!AY43</f>
        <v>0.4655520750552008</v>
      </c>
      <c r="C51" s="539">
        <f>taxrates!AZ43</f>
        <v>2.387738266836557E-2</v>
      </c>
      <c r="D51" s="539">
        <f>taxrates!BA43</f>
        <v>8.4301841263741545E-3</v>
      </c>
      <c r="E51" s="539">
        <f>taxrates!BB43</f>
        <v>1.1097692742182777E-3</v>
      </c>
      <c r="F51" s="539">
        <f>taxrates!BC43</f>
        <v>0.14052640193612734</v>
      </c>
      <c r="G51" s="539">
        <f>taxrates!BD43</f>
        <v>0.26428193420625945</v>
      </c>
      <c r="H51" s="540">
        <f>taxrates!BE43</f>
        <v>2.7326402843856033E-2</v>
      </c>
      <c r="I51" s="185">
        <f>taxrates!BF43</f>
        <v>0.54343496971291971</v>
      </c>
      <c r="J51" s="125">
        <f>taxrates!BG43</f>
        <v>2.3526959051877658E-2</v>
      </c>
      <c r="K51" s="125">
        <f>taxrates!BH43</f>
        <v>6.2442916338042468E-3</v>
      </c>
      <c r="L51" s="125">
        <f>taxrates!BI43</f>
        <v>4.7519978628940353E-4</v>
      </c>
      <c r="M51" s="125">
        <f>taxrates!BJ43</f>
        <v>0.15282299077206038</v>
      </c>
      <c r="N51" s="125">
        <f>taxrates!BK43</f>
        <v>0.3233795075656225</v>
      </c>
      <c r="O51" s="125">
        <f>taxrates!BL43</f>
        <v>3.6986020903265478E-2</v>
      </c>
      <c r="P51" s="117">
        <f>taxrates!BM43</f>
        <v>0.59579284802929056</v>
      </c>
      <c r="Q51" s="125">
        <f>taxrates!BN43</f>
        <v>2.505928756949662E-2</v>
      </c>
      <c r="R51" s="125">
        <f>taxrates!BO43</f>
        <v>3.7782344509707708E-3</v>
      </c>
      <c r="S51" s="125">
        <f>taxrates!BP43</f>
        <v>1.5361516231896172E-4</v>
      </c>
      <c r="T51" s="125">
        <f>taxrates!BQ43</f>
        <v>0.14882464115136074</v>
      </c>
      <c r="U51" s="125">
        <f>taxrates!BR43</f>
        <v>0.37039169276676298</v>
      </c>
      <c r="V51" s="165">
        <f>taxrates!BS43</f>
        <v>4.7585376928380461E-2</v>
      </c>
      <c r="X51" s="1016"/>
    </row>
    <row r="52" spans="1:24" ht="15.05">
      <c r="A52" s="166">
        <v>1955</v>
      </c>
      <c r="B52" s="146">
        <f>taxrates!AY44</f>
        <v>0.4696777561428595</v>
      </c>
      <c r="C52" s="539">
        <f>taxrates!AZ44</f>
        <v>2.2363391009338728E-2</v>
      </c>
      <c r="D52" s="539">
        <f>taxrates!BA44</f>
        <v>6.0373498045158533E-3</v>
      </c>
      <c r="E52" s="539">
        <f>taxrates!BB44</f>
        <v>1.0699352269211366E-3</v>
      </c>
      <c r="F52" s="539">
        <f>taxrates!BC44</f>
        <v>0.13043098136749148</v>
      </c>
      <c r="G52" s="539">
        <f>taxrates!BD44</f>
        <v>0.2848631640138185</v>
      </c>
      <c r="H52" s="540">
        <f>taxrates!BE44</f>
        <v>2.4912934720773827E-2</v>
      </c>
      <c r="I52" s="185">
        <f>taxrates!BF44</f>
        <v>0.54331652713213019</v>
      </c>
      <c r="J52" s="125">
        <f>taxrates!BG44</f>
        <v>2.1196211843386614E-2</v>
      </c>
      <c r="K52" s="125">
        <f>taxrates!BH44</f>
        <v>4.8407100940128893E-3</v>
      </c>
      <c r="L52" s="125">
        <f>taxrates!BI44</f>
        <v>4.4069948601065394E-4</v>
      </c>
      <c r="M52" s="125">
        <f>taxrates!BJ44</f>
        <v>0.13997309267554994</v>
      </c>
      <c r="N52" s="125">
        <f>taxrates!BK44</f>
        <v>0.34463818300370175</v>
      </c>
      <c r="O52" s="125">
        <f>taxrates!BL44</f>
        <v>3.2227630029468338E-2</v>
      </c>
      <c r="P52" s="117">
        <f>taxrates!BM44</f>
        <v>0.5752991882781836</v>
      </c>
      <c r="Q52" s="125">
        <f>taxrates!BN44</f>
        <v>2.141453057013849E-2</v>
      </c>
      <c r="R52" s="125">
        <f>taxrates!BO44</f>
        <v>2.2771166255351914E-3</v>
      </c>
      <c r="S52" s="125">
        <f>taxrates!BP44</f>
        <v>1.3512875497446701E-4</v>
      </c>
      <c r="T52" s="125">
        <f>taxrates!BQ44</f>
        <v>0.12923682316939442</v>
      </c>
      <c r="U52" s="125">
        <f>taxrates!BR44</f>
        <v>0.38278653931579693</v>
      </c>
      <c r="V52" s="165">
        <f>taxrates!BS44</f>
        <v>3.9449049842344132E-2</v>
      </c>
      <c r="X52" s="1016"/>
    </row>
    <row r="53" spans="1:24" ht="15.05">
      <c r="A53" s="166">
        <v>1956</v>
      </c>
      <c r="B53" s="146">
        <f>taxrates!AY45</f>
        <v>0.49587873559371204</v>
      </c>
      <c r="C53" s="539">
        <f>taxrates!AZ45</f>
        <v>2.3909345722751871E-2</v>
      </c>
      <c r="D53" s="539">
        <f>taxrates!BA45</f>
        <v>7.5669856347569458E-3</v>
      </c>
      <c r="E53" s="539">
        <f>taxrates!BB45</f>
        <v>1.1592924075495786E-3</v>
      </c>
      <c r="F53" s="539">
        <f>taxrates!BC45</f>
        <v>0.14367144792357639</v>
      </c>
      <c r="G53" s="539">
        <f>taxrates!BD45</f>
        <v>0.28849043768172616</v>
      </c>
      <c r="H53" s="540">
        <f>taxrates!BE45</f>
        <v>3.1081226223351091E-2</v>
      </c>
      <c r="I53" s="185">
        <f>taxrates!BF45</f>
        <v>0.55441871852007596</v>
      </c>
      <c r="J53" s="125">
        <f>taxrates!BG45</f>
        <v>2.3140450132424481E-2</v>
      </c>
      <c r="K53" s="125">
        <f>taxrates!BH45</f>
        <v>5.0384687513851329E-3</v>
      </c>
      <c r="L53" s="125">
        <f>taxrates!BI45</f>
        <v>4.8759760709572909E-4</v>
      </c>
      <c r="M53" s="125">
        <f>taxrates!BJ45</f>
        <v>0.14021826828789424</v>
      </c>
      <c r="N53" s="125">
        <f>taxrates!BK45</f>
        <v>0.34474841130095257</v>
      </c>
      <c r="O53" s="125">
        <f>taxrates!BL45</f>
        <v>4.0785522440323706E-2</v>
      </c>
      <c r="P53" s="117">
        <f>taxrates!BM45</f>
        <v>0.59132901035335705</v>
      </c>
      <c r="Q53" s="125">
        <f>taxrates!BN45</f>
        <v>2.3984295652615308E-2</v>
      </c>
      <c r="R53" s="125">
        <f>taxrates!BO45</f>
        <v>2.4455923158970168E-3</v>
      </c>
      <c r="S53" s="125">
        <f>taxrates!BP45</f>
        <v>1.5338103221183312E-4</v>
      </c>
      <c r="T53" s="125">
        <f>taxrates!BQ45</f>
        <v>0.13153963483671427</v>
      </c>
      <c r="U53" s="125">
        <f>taxrates!BR45</f>
        <v>0.38182666191615022</v>
      </c>
      <c r="V53" s="165">
        <f>taxrates!BS45</f>
        <v>5.1379444599768398E-2</v>
      </c>
      <c r="X53" s="1016"/>
    </row>
    <row r="54" spans="1:24" ht="15.05">
      <c r="A54" s="166">
        <v>1957</v>
      </c>
      <c r="B54" s="146">
        <f>taxrates!AY46</f>
        <v>0.48035400336819256</v>
      </c>
      <c r="C54" s="539">
        <f>taxrates!AZ46</f>
        <v>2.4745603932809248E-2</v>
      </c>
      <c r="D54" s="539">
        <f>taxrates!BA46</f>
        <v>7.718266417658032E-3</v>
      </c>
      <c r="E54" s="539">
        <f>taxrates!BB46</f>
        <v>1.3013083129783504E-3</v>
      </c>
      <c r="F54" s="539">
        <f>taxrates!BC46</f>
        <v>0.13902524618326301</v>
      </c>
      <c r="G54" s="539">
        <f>taxrates!BD46</f>
        <v>0.27395997897371427</v>
      </c>
      <c r="H54" s="540">
        <f>taxrates!BE46</f>
        <v>3.360359954776964E-2</v>
      </c>
      <c r="I54" s="185">
        <f>taxrates!BF46</f>
        <v>0.54004009229467331</v>
      </c>
      <c r="J54" s="125">
        <f>taxrates!BG46</f>
        <v>2.4317348365511783E-2</v>
      </c>
      <c r="K54" s="125">
        <f>taxrates!BH46</f>
        <v>5.2760489248590576E-3</v>
      </c>
      <c r="L54" s="125">
        <f>taxrates!BI46</f>
        <v>5.5572870033000321E-4</v>
      </c>
      <c r="M54" s="125">
        <f>taxrates!BJ46</f>
        <v>0.13657448093318869</v>
      </c>
      <c r="N54" s="125">
        <f>taxrates!BK46</f>
        <v>0.32884940638524857</v>
      </c>
      <c r="O54" s="125">
        <f>taxrates!BL46</f>
        <v>4.4467078985535195E-2</v>
      </c>
      <c r="P54" s="117">
        <f>taxrates!BM46</f>
        <v>0.58200635723595917</v>
      </c>
      <c r="Q54" s="125">
        <f>taxrates!BN46</f>
        <v>2.5914596391026858E-2</v>
      </c>
      <c r="R54" s="125">
        <f>taxrates!BO46</f>
        <v>3.0661130839933922E-3</v>
      </c>
      <c r="S54" s="125">
        <f>taxrates!BP46</f>
        <v>1.7974051562533118E-4</v>
      </c>
      <c r="T54" s="125">
        <f>taxrates!BQ46</f>
        <v>0.12803273014102279</v>
      </c>
      <c r="U54" s="125">
        <f>taxrates!BR46</f>
        <v>0.3670284301278266</v>
      </c>
      <c r="V54" s="165">
        <f>taxrates!BS46</f>
        <v>5.7784746976464227E-2</v>
      </c>
      <c r="X54" s="1016"/>
    </row>
    <row r="55" spans="1:24" ht="15.05">
      <c r="A55" s="166">
        <v>1958</v>
      </c>
      <c r="B55" s="146">
        <f>taxrates!AY47</f>
        <v>0.47476725090935612</v>
      </c>
      <c r="C55" s="539">
        <f>taxrates!AZ47</f>
        <v>2.6556598068654892E-2</v>
      </c>
      <c r="D55" s="539">
        <f>taxrates!BA47</f>
        <v>9.0149168852080488E-3</v>
      </c>
      <c r="E55" s="539">
        <f>taxrates!BB47</f>
        <v>1.3959608709901918E-3</v>
      </c>
      <c r="F55" s="539">
        <f>taxrates!BC47</f>
        <v>0.14509788877239044</v>
      </c>
      <c r="G55" s="539">
        <f>taxrates!BD47</f>
        <v>0.2589418643515059</v>
      </c>
      <c r="H55" s="540">
        <f>taxrates!BE47</f>
        <v>3.3760021960606623E-2</v>
      </c>
      <c r="I55" s="185">
        <f>taxrates!BF47</f>
        <v>0.53838114381416458</v>
      </c>
      <c r="J55" s="125">
        <f>taxrates!BG47</f>
        <v>2.6750112867822216E-2</v>
      </c>
      <c r="K55" s="125">
        <f>taxrates!BH47</f>
        <v>6.3702666186981867E-3</v>
      </c>
      <c r="L55" s="125">
        <f>taxrates!BI47</f>
        <v>6.1106989250453946E-4</v>
      </c>
      <c r="M55" s="125">
        <f>taxrates!BJ47</f>
        <v>0.14529420866712592</v>
      </c>
      <c r="N55" s="125">
        <f>taxrates!BK47</f>
        <v>0.31411798276232084</v>
      </c>
      <c r="O55" s="125">
        <f>taxrates!BL47</f>
        <v>4.523750300569284E-2</v>
      </c>
      <c r="P55" s="117">
        <f>taxrates!BM47</f>
        <v>0.58076931573367441</v>
      </c>
      <c r="Q55" s="125">
        <f>taxrates!BN47</f>
        <v>2.8799775020152074E-2</v>
      </c>
      <c r="R55" s="125">
        <f>taxrates!BO47</f>
        <v>3.7289690548256271E-3</v>
      </c>
      <c r="S55" s="125">
        <f>taxrates!BP47</f>
        <v>1.9966837660705648E-4</v>
      </c>
      <c r="T55" s="125">
        <f>taxrates!BQ47</f>
        <v>0.13617311075783831</v>
      </c>
      <c r="U55" s="125">
        <f>taxrates!BR47</f>
        <v>0.35405309576664834</v>
      </c>
      <c r="V55" s="165">
        <f>taxrates!BS47</f>
        <v>5.7814696757603007E-2</v>
      </c>
      <c r="X55" s="1016"/>
    </row>
    <row r="56" spans="1:24" ht="15.05">
      <c r="A56" s="168">
        <v>1959</v>
      </c>
      <c r="B56" s="150">
        <f>taxrates!AY48</f>
        <v>0.46714472549373731</v>
      </c>
      <c r="C56" s="541">
        <f>taxrates!AZ48</f>
        <v>2.5432758982195623E-2</v>
      </c>
      <c r="D56" s="541">
        <f>taxrates!BA48</f>
        <v>7.9552345283624721E-3</v>
      </c>
      <c r="E56" s="541">
        <f>taxrates!BB48</f>
        <v>1.4529090323638387E-3</v>
      </c>
      <c r="F56" s="541">
        <f>taxrates!BC48</f>
        <v>0.13179761384787755</v>
      </c>
      <c r="G56" s="541">
        <f>taxrates!BD48</f>
        <v>0.27018649900226077</v>
      </c>
      <c r="H56" s="542">
        <f>taxrates!BE48</f>
        <v>3.031971010067715E-2</v>
      </c>
      <c r="I56" s="186">
        <f>taxrates!BF48</f>
        <v>0.52274245141275744</v>
      </c>
      <c r="J56" s="127">
        <f>taxrates!BG48</f>
        <v>2.5357510565825865E-2</v>
      </c>
      <c r="K56" s="127">
        <f>taxrates!BH48</f>
        <v>5.2184586410759064E-3</v>
      </c>
      <c r="L56" s="127">
        <f>taxrates!BI48</f>
        <v>6.2952941339618977E-4</v>
      </c>
      <c r="M56" s="127">
        <f>taxrates!BJ48</f>
        <v>0.12741430727170214</v>
      </c>
      <c r="N56" s="127">
        <f>taxrates!BK48</f>
        <v>0.3244167177970918</v>
      </c>
      <c r="O56" s="127">
        <f>taxrates!BL48</f>
        <v>3.9705927723665504E-2</v>
      </c>
      <c r="P56" s="120">
        <f>taxrates!BM48</f>
        <v>0.55852735208855875</v>
      </c>
      <c r="Q56" s="127">
        <f>taxrates!BN48</f>
        <v>2.6931866853366775E-2</v>
      </c>
      <c r="R56" s="127">
        <f>taxrates!BO48</f>
        <v>2.8389030648333837E-3</v>
      </c>
      <c r="S56" s="127">
        <f>taxrates!BP48</f>
        <v>2.0292277564268785E-4</v>
      </c>
      <c r="T56" s="127">
        <f>taxrates!BQ48</f>
        <v>0.12159757592777516</v>
      </c>
      <c r="U56" s="127">
        <f>taxrates!BR48</f>
        <v>0.3583375014659253</v>
      </c>
      <c r="V56" s="167">
        <f>taxrates!BS48</f>
        <v>4.8618582001015452E-2</v>
      </c>
      <c r="X56" s="1016"/>
    </row>
    <row r="57" spans="1:24" ht="15.05">
      <c r="A57" s="166">
        <v>1960</v>
      </c>
      <c r="B57" s="146">
        <f>taxrates!AY49</f>
        <v>0.47849023040172634</v>
      </c>
      <c r="C57" s="539">
        <f>taxrates!AZ49</f>
        <v>2.7689144675809907E-2</v>
      </c>
      <c r="D57" s="539">
        <f>taxrates!BA49</f>
        <v>9.7600584262864231E-3</v>
      </c>
      <c r="E57" s="539">
        <f>taxrates!BB49</f>
        <v>1.7502770796174077E-3</v>
      </c>
      <c r="F57" s="539">
        <f>taxrates!BC49</f>
        <v>0.13215041995697574</v>
      </c>
      <c r="G57" s="539">
        <f>taxrates!BD49</f>
        <v>0.26957164730187849</v>
      </c>
      <c r="H57" s="540">
        <f>taxrates!BE49</f>
        <v>3.7568682961158312E-2</v>
      </c>
      <c r="I57" s="185">
        <f>taxrates!BF49</f>
        <v>0.53268767261847605</v>
      </c>
      <c r="J57" s="125">
        <f>taxrates!BG49</f>
        <v>2.6817802368702869E-2</v>
      </c>
      <c r="K57" s="125">
        <f>taxrates!BH49</f>
        <v>6.8350447137637072E-3</v>
      </c>
      <c r="L57" s="125">
        <f>taxrates!BI49</f>
        <v>7.3669023682685156E-4</v>
      </c>
      <c r="M57" s="125">
        <f>taxrates!BJ49</f>
        <v>0.12897577538487714</v>
      </c>
      <c r="N57" s="125">
        <f>taxrates!BK49</f>
        <v>0.32216154850326983</v>
      </c>
      <c r="O57" s="125">
        <f>taxrates!BL49</f>
        <v>4.7160811411035661E-2</v>
      </c>
      <c r="P57" s="117">
        <f>taxrates!BM49</f>
        <v>0.56254300133836743</v>
      </c>
      <c r="Q57" s="125">
        <f>taxrates!BN49</f>
        <v>2.6610735787734888E-2</v>
      </c>
      <c r="R57" s="125">
        <f>taxrates!BO49</f>
        <v>3.1739735233651213E-3</v>
      </c>
      <c r="S57" s="125">
        <f>taxrates!BP49</f>
        <v>2.2185720401068012E-4</v>
      </c>
      <c r="T57" s="125">
        <f>taxrates!BQ49</f>
        <v>0.11894374963188484</v>
      </c>
      <c r="U57" s="125">
        <f>taxrates!BR49</f>
        <v>0.36133520397017693</v>
      </c>
      <c r="V57" s="165">
        <f>taxrates!BS49</f>
        <v>5.2257481221195036E-2</v>
      </c>
      <c r="X57" s="1016"/>
    </row>
    <row r="58" spans="1:24" ht="15.05">
      <c r="A58" s="166">
        <v>1961</v>
      </c>
      <c r="B58" s="146">
        <f>taxrates!AY50</f>
        <v>0.48484262252873683</v>
      </c>
      <c r="C58" s="539">
        <f>taxrates!AZ50</f>
        <v>2.8101842325414378E-2</v>
      </c>
      <c r="D58" s="539">
        <f>taxrates!BA50</f>
        <v>9.9690593955886614E-3</v>
      </c>
      <c r="E58" s="539">
        <f>taxrates!BB50</f>
        <v>1.7783642358228818E-3</v>
      </c>
      <c r="F58" s="539">
        <f>taxrates!BC50</f>
        <v>0.13691693830952856</v>
      </c>
      <c r="G58" s="539">
        <f>taxrates!BD50</f>
        <v>0.26742589177355447</v>
      </c>
      <c r="H58" s="540">
        <f>taxrates!BE50</f>
        <v>4.0650526488827866E-2</v>
      </c>
      <c r="I58" s="185">
        <f>taxrates!BF50</f>
        <v>0.53814988412869225</v>
      </c>
      <c r="J58" s="125">
        <f>taxrates!BG50</f>
        <v>2.6922013528928208E-2</v>
      </c>
      <c r="K58" s="125">
        <f>taxrates!BH50</f>
        <v>6.4865717658253537E-3</v>
      </c>
      <c r="L58" s="125">
        <f>taxrates!BI50</f>
        <v>7.4038553360406196E-4</v>
      </c>
      <c r="M58" s="125">
        <f>taxrates!BJ50</f>
        <v>0.13474884768826276</v>
      </c>
      <c r="N58" s="125">
        <f>taxrates!BK50</f>
        <v>0.31947409184132358</v>
      </c>
      <c r="O58" s="125">
        <f>taxrates!BL50</f>
        <v>4.9777973770748329E-2</v>
      </c>
      <c r="P58" s="117">
        <f>taxrates!BM50</f>
        <v>0.56404483105940639</v>
      </c>
      <c r="Q58" s="125">
        <f>taxrates!BN50</f>
        <v>2.6340508619305356E-2</v>
      </c>
      <c r="R58" s="125">
        <f>taxrates!BO50</f>
        <v>3.126736737398331E-3</v>
      </c>
      <c r="S58" s="125">
        <f>taxrates!BP50</f>
        <v>2.1985151723336521E-4</v>
      </c>
      <c r="T58" s="125">
        <f>taxrates!BQ50</f>
        <v>0.12496796788101851</v>
      </c>
      <c r="U58" s="125">
        <f>taxrates!BR50</f>
        <v>0.35687359478377989</v>
      </c>
      <c r="V58" s="165">
        <f>taxrates!BS50</f>
        <v>5.2516171520670986E-2</v>
      </c>
      <c r="X58" s="1016"/>
    </row>
    <row r="59" spans="1:24" ht="15.05">
      <c r="A59" s="148">
        <v>1962</v>
      </c>
      <c r="B59" s="146">
        <f>taxrates!AY51</f>
        <v>0.45951631665229797</v>
      </c>
      <c r="C59" s="438">
        <f>taxrates!AZ51</f>
        <v>2.7657551690936089E-2</v>
      </c>
      <c r="D59" s="438">
        <f>taxrates!BA51</f>
        <v>1.0628091171383858E-2</v>
      </c>
      <c r="E59" s="438">
        <f>taxrates!BB51</f>
        <v>1.9125388935208321E-3</v>
      </c>
      <c r="F59" s="438">
        <f>taxrates!BC51</f>
        <v>0.12224793434143066</v>
      </c>
      <c r="G59" s="438">
        <f>taxrates!BD51</f>
        <v>0.26088394224643707</v>
      </c>
      <c r="H59" s="439">
        <f>taxrates!BE51</f>
        <v>3.6186236888170242E-2</v>
      </c>
      <c r="I59" s="181">
        <f>taxrates!BF51</f>
        <v>0.5084080696105957</v>
      </c>
      <c r="J59" s="147">
        <f>taxrates!BG51</f>
        <v>2.67451461404562E-2</v>
      </c>
      <c r="K59" s="147">
        <f>taxrates!BH51</f>
        <v>7.179546169936657E-3</v>
      </c>
      <c r="L59" s="147">
        <f>taxrates!BI51</f>
        <v>7.997564971446991E-4</v>
      </c>
      <c r="M59" s="147">
        <f>taxrates!BJ51</f>
        <v>0.11535422503948212</v>
      </c>
      <c r="N59" s="147">
        <f>taxrates!BK51</f>
        <v>0.31301141902804375</v>
      </c>
      <c r="O59" s="147">
        <f>taxrates!BL51</f>
        <v>4.5317959040403366E-2</v>
      </c>
      <c r="P59" s="117">
        <f>taxrates!BM51</f>
        <v>0.53290355205535889</v>
      </c>
      <c r="Q59" s="116">
        <f>taxrates!BN51</f>
        <v>2.6441674679517746E-2</v>
      </c>
      <c r="R59" s="116">
        <f>taxrates!BO51</f>
        <v>3.935797605663538E-3</v>
      </c>
      <c r="S59" s="116">
        <f>taxrates!BP51</f>
        <v>2.3830043210182339E-4</v>
      </c>
      <c r="T59" s="116">
        <f>taxrates!BQ51</f>
        <v>0.10760412365198135</v>
      </c>
      <c r="U59" s="116">
        <f>taxrates!BR51</f>
        <v>0.34622038528323174</v>
      </c>
      <c r="V59" s="145">
        <f>taxrates!BS51</f>
        <v>4.8463296145200729E-2</v>
      </c>
      <c r="X59" s="1016"/>
    </row>
    <row r="60" spans="1:24" ht="15.05">
      <c r="A60" s="148">
        <v>1963</v>
      </c>
      <c r="B60" s="146">
        <f>taxrates!AY52</f>
        <v>0.45099899172782898</v>
      </c>
      <c r="C60" s="438">
        <f>taxrates!AZ52</f>
        <v>2.7797386050224304E-2</v>
      </c>
      <c r="D60" s="438">
        <f>taxrates!BA52</f>
        <v>9.6698612906038761E-3</v>
      </c>
      <c r="E60" s="438">
        <f>taxrates!BB52</f>
        <v>1.8837084644474089E-3</v>
      </c>
      <c r="F60" s="438">
        <f>taxrates!BC52</f>
        <v>0.11843470484018326</v>
      </c>
      <c r="G60" s="438">
        <f>taxrates!BD52</f>
        <v>0.25647635385394096</v>
      </c>
      <c r="H60" s="439">
        <f>taxrates!BE52</f>
        <v>3.6736961454153061E-2</v>
      </c>
      <c r="I60" s="181">
        <f>taxrates!BF52</f>
        <v>0.49819870293140411</v>
      </c>
      <c r="J60" s="147">
        <f>taxrates!BG52</f>
        <v>2.6954860426485538E-2</v>
      </c>
      <c r="K60" s="147">
        <f>taxrates!BH52</f>
        <v>6.2108677811920643E-3</v>
      </c>
      <c r="L60" s="147">
        <f>taxrates!BI52</f>
        <v>7.9829461174085736E-4</v>
      </c>
      <c r="M60" s="147">
        <f>taxrates!BJ52</f>
        <v>0.11278869584202766</v>
      </c>
      <c r="N60" s="147">
        <f>taxrates!BK52</f>
        <v>0.30599098280072212</v>
      </c>
      <c r="O60" s="147">
        <f>taxrates!BL52</f>
        <v>4.5455001294612885E-2</v>
      </c>
      <c r="P60" s="117">
        <f>taxrates!BM52</f>
        <v>0.52028965950012207</v>
      </c>
      <c r="Q60" s="116">
        <f>taxrates!BN52</f>
        <v>2.6696166954934597E-2</v>
      </c>
      <c r="R60" s="116">
        <f>taxrates!BO52</f>
        <v>3.3097208943217993E-3</v>
      </c>
      <c r="S60" s="116">
        <f>taxrates!BP52</f>
        <v>2.4180382752092555E-4</v>
      </c>
      <c r="T60" s="116">
        <f>taxrates!BQ52</f>
        <v>0.10488434880971909</v>
      </c>
      <c r="U60" s="116">
        <f>taxrates!BR52</f>
        <v>0.33821690268814564</v>
      </c>
      <c r="V60" s="145">
        <f>taxrates!BS52</f>
        <v>4.694073460996151E-2</v>
      </c>
      <c r="X60" s="1016"/>
    </row>
    <row r="61" spans="1:24" ht="15.05">
      <c r="A61" s="148">
        <v>1964</v>
      </c>
      <c r="B61" s="146">
        <f>taxrates!AY53</f>
        <v>0.44248166680335999</v>
      </c>
      <c r="C61" s="438">
        <f>taxrates!AZ53</f>
        <v>2.793722040951252E-2</v>
      </c>
      <c r="D61" s="438">
        <f>taxrates!BA53</f>
        <v>8.7116314098238945E-3</v>
      </c>
      <c r="E61" s="438">
        <f>taxrates!BB53</f>
        <v>1.8548780353739858E-3</v>
      </c>
      <c r="F61" s="438">
        <f>taxrates!BC53</f>
        <v>0.11462147533893585</v>
      </c>
      <c r="G61" s="438">
        <f>taxrates!BD53</f>
        <v>0.25206876546144485</v>
      </c>
      <c r="H61" s="439">
        <f>taxrates!BE53</f>
        <v>3.728768602013588E-2</v>
      </c>
      <c r="I61" s="181">
        <f>taxrates!BF53</f>
        <v>0.48798933625221252</v>
      </c>
      <c r="J61" s="147">
        <f>taxrates!BG53</f>
        <v>2.7164574712514877E-2</v>
      </c>
      <c r="K61" s="147">
        <f>taxrates!BH53</f>
        <v>5.2421893924474716E-3</v>
      </c>
      <c r="L61" s="147">
        <f>taxrates!BI53</f>
        <v>7.9683272633701563E-4</v>
      </c>
      <c r="M61" s="147">
        <f>taxrates!BJ53</f>
        <v>0.11022316664457321</v>
      </c>
      <c r="N61" s="147">
        <f>taxrates!BK53</f>
        <v>0.2989705465734005</v>
      </c>
      <c r="O61" s="147">
        <f>taxrates!BL53</f>
        <v>4.5592043548822403E-2</v>
      </c>
      <c r="P61" s="117">
        <f>taxrates!BM53</f>
        <v>0.50767576694488525</v>
      </c>
      <c r="Q61" s="116">
        <f>taxrates!BN53</f>
        <v>2.6950659230351448E-2</v>
      </c>
      <c r="R61" s="116">
        <f>taxrates!BO53</f>
        <v>2.6836441829800606E-3</v>
      </c>
      <c r="S61" s="116">
        <f>taxrates!BP53</f>
        <v>2.4530722294002771E-4</v>
      </c>
      <c r="T61" s="116">
        <f>taxrates!BQ53</f>
        <v>0.10216457396745682</v>
      </c>
      <c r="U61" s="116">
        <f>taxrates!BR53</f>
        <v>0.33021342009305954</v>
      </c>
      <c r="V61" s="145">
        <f>taxrates!BS53</f>
        <v>4.541817307472229E-2</v>
      </c>
      <c r="X61" s="1016"/>
    </row>
    <row r="62" spans="1:24" ht="15.05">
      <c r="A62" s="148">
        <v>1965</v>
      </c>
      <c r="B62" s="146">
        <f>taxrates!AY54</f>
        <v>0.4449581503868103</v>
      </c>
      <c r="C62" s="438">
        <f>taxrates!AZ54</f>
        <v>2.6618349365890026E-2</v>
      </c>
      <c r="D62" s="438">
        <f>taxrates!BA54</f>
        <v>9.0997260995209217E-3</v>
      </c>
      <c r="E62" s="438">
        <f>taxrates!BB54</f>
        <v>2.0834891474805772E-3</v>
      </c>
      <c r="F62" s="438">
        <f>taxrates!BC54</f>
        <v>0.12319888174533844</v>
      </c>
      <c r="G62" s="438">
        <f>taxrates!BD54</f>
        <v>0.24692120216786861</v>
      </c>
      <c r="H62" s="439">
        <f>taxrates!BE54</f>
        <v>3.703649528324604E-2</v>
      </c>
      <c r="I62" s="181">
        <f>taxrates!BF54</f>
        <v>0.48933599889278412</v>
      </c>
      <c r="J62" s="147">
        <f>taxrates!BG54</f>
        <v>2.5854342617094517E-2</v>
      </c>
      <c r="K62" s="147">
        <f>taxrates!BH54</f>
        <v>6.0161943547427654E-3</v>
      </c>
      <c r="L62" s="147">
        <f>taxrates!BI54</f>
        <v>8.7121682008728385E-4</v>
      </c>
      <c r="M62" s="147">
        <f>taxrates!BJ54</f>
        <v>0.11712139472365379</v>
      </c>
      <c r="N62" s="147">
        <f>taxrates!BK54</f>
        <v>0.29463479667901993</v>
      </c>
      <c r="O62" s="147">
        <f>taxrates!BL54</f>
        <v>4.4838059693574905E-2</v>
      </c>
      <c r="P62" s="117">
        <f>taxrates!BM54</f>
        <v>0.50868889689445496</v>
      </c>
      <c r="Q62" s="116">
        <f>taxrates!BN54</f>
        <v>2.5638303719460964E-2</v>
      </c>
      <c r="R62" s="116">
        <f>taxrates!BO54</f>
        <v>3.082536393776536E-3</v>
      </c>
      <c r="S62" s="116">
        <f>taxrates!BP54</f>
        <v>2.6123410498257726E-4</v>
      </c>
      <c r="T62" s="116">
        <f>taxrates!BQ54</f>
        <v>0.10869685560464859</v>
      </c>
      <c r="U62" s="116">
        <f>taxrates!BR54</f>
        <v>0.32597804814577103</v>
      </c>
      <c r="V62" s="145">
        <f>taxrates!BS54</f>
        <v>4.5031910762190819E-2</v>
      </c>
      <c r="X62" s="1016"/>
    </row>
    <row r="63" spans="1:24" ht="15.05">
      <c r="A63" s="148">
        <v>1966</v>
      </c>
      <c r="B63" s="146">
        <f>taxrates!AY55</f>
        <v>0.44743463397026062</v>
      </c>
      <c r="C63" s="438">
        <f>taxrates!AZ55</f>
        <v>2.5299478322267532E-2</v>
      </c>
      <c r="D63" s="438">
        <f>taxrates!BA55</f>
        <v>9.4878207892179489E-3</v>
      </c>
      <c r="E63" s="438">
        <f>taxrates!BB55</f>
        <v>2.3121002595871687E-3</v>
      </c>
      <c r="F63" s="438">
        <f>taxrates!BC55</f>
        <v>0.13177628815174103</v>
      </c>
      <c r="G63" s="438">
        <f>taxrates!BD55</f>
        <v>0.24177363887429237</v>
      </c>
      <c r="H63" s="439">
        <f>taxrates!BE55</f>
        <v>3.6785304546356201E-2</v>
      </c>
      <c r="I63" s="181">
        <f>taxrates!BF55</f>
        <v>0.49068266153335571</v>
      </c>
      <c r="J63" s="147">
        <f>taxrates!BG55</f>
        <v>2.4544110521674156E-2</v>
      </c>
      <c r="K63" s="147">
        <f>taxrates!BH55</f>
        <v>6.7901993170380592E-3</v>
      </c>
      <c r="L63" s="147">
        <f>taxrates!BI55</f>
        <v>9.4560091383755207E-4</v>
      </c>
      <c r="M63" s="147">
        <f>taxrates!BJ55</f>
        <v>0.12401962280273438</v>
      </c>
      <c r="N63" s="147">
        <f>taxrates!BK55</f>
        <v>0.29029904678463936</v>
      </c>
      <c r="O63" s="147">
        <f>taxrates!BL55</f>
        <v>4.4084075838327408E-2</v>
      </c>
      <c r="P63" s="117">
        <f>taxrates!BM55</f>
        <v>0.50970202684402466</v>
      </c>
      <c r="Q63" s="116">
        <f>taxrates!BN55</f>
        <v>2.432594820857048E-2</v>
      </c>
      <c r="R63" s="116">
        <f>taxrates!BO55</f>
        <v>3.4814286045730114E-3</v>
      </c>
      <c r="S63" s="116">
        <f>taxrates!BP55</f>
        <v>2.7716098702512681E-4</v>
      </c>
      <c r="T63" s="116">
        <f>taxrates!BQ55</f>
        <v>0.11522913724184036</v>
      </c>
      <c r="U63" s="116">
        <f>taxrates!BR55</f>
        <v>0.32174267619848251</v>
      </c>
      <c r="V63" s="145">
        <f>taxrates!BS55</f>
        <v>4.4645648449659348E-2</v>
      </c>
      <c r="X63" s="1016"/>
    </row>
    <row r="64" spans="1:24" ht="15.05">
      <c r="A64" s="148">
        <v>1967</v>
      </c>
      <c r="B64" s="160">
        <f>taxrates!AY56</f>
        <v>0.45959046483039856</v>
      </c>
      <c r="C64" s="438">
        <f>taxrates!AZ56</f>
        <v>2.5267349556088448E-2</v>
      </c>
      <c r="D64" s="438">
        <f>taxrates!BA56</f>
        <v>1.0533400811254978E-2</v>
      </c>
      <c r="E64" s="438">
        <f>taxrates!BB56</f>
        <v>2.9659185092896223E-3</v>
      </c>
      <c r="F64" s="438">
        <f>taxrates!BC56</f>
        <v>0.15305958688259125</v>
      </c>
      <c r="G64" s="438">
        <f>taxrates!BD56</f>
        <v>0.23085890337824821</v>
      </c>
      <c r="H64" s="439">
        <f>taxrates!BE56</f>
        <v>3.6905322223901749E-2</v>
      </c>
      <c r="I64" s="181">
        <f>taxrates!BF56</f>
        <v>0.50873303413391113</v>
      </c>
      <c r="J64" s="159">
        <f>taxrates!BG56</f>
        <v>2.4512672796845436E-2</v>
      </c>
      <c r="K64" s="159">
        <f>taxrates!BH56</f>
        <v>7.0683788508176804E-3</v>
      </c>
      <c r="L64" s="159">
        <f>taxrates!BI56</f>
        <v>1.230622292496264E-3</v>
      </c>
      <c r="M64" s="159">
        <f>taxrates!BJ56</f>
        <v>0.15226508677005768</v>
      </c>
      <c r="N64" s="159">
        <f>taxrates!BK56</f>
        <v>0.27774841710925102</v>
      </c>
      <c r="O64" s="147">
        <f>taxrates!BL56</f>
        <v>4.5907832682132721E-2</v>
      </c>
      <c r="P64" s="117">
        <f>taxrates!BM56</f>
        <v>0.52830922603607178</v>
      </c>
      <c r="Q64" s="116">
        <f>taxrates!BN56</f>
        <v>2.4251913651823997E-2</v>
      </c>
      <c r="R64" s="116">
        <f>taxrates!BO56</f>
        <v>3.8884875830262899E-3</v>
      </c>
      <c r="S64" s="116">
        <f>taxrates!BP56</f>
        <v>3.7852773675695062E-4</v>
      </c>
      <c r="T64" s="116">
        <f>taxrates!BQ56</f>
        <v>0.14100407063961029</v>
      </c>
      <c r="U64" s="116">
        <f>taxrates!BR56</f>
        <v>0.31120160594582558</v>
      </c>
      <c r="V64" s="145">
        <f>taxrates!BS56</f>
        <v>4.7584641724824905E-2</v>
      </c>
      <c r="X64" s="1016"/>
    </row>
    <row r="65" spans="1:24" ht="15.05">
      <c r="A65" s="148">
        <v>1968</v>
      </c>
      <c r="B65" s="160">
        <f>taxrates!AY57</f>
        <v>0.48458337783813477</v>
      </c>
      <c r="C65" s="438">
        <f>taxrates!AZ57</f>
        <v>2.6158537715673447E-2</v>
      </c>
      <c r="D65" s="438">
        <f>taxrates!BA57</f>
        <v>1.1435305699706078E-2</v>
      </c>
      <c r="E65" s="438">
        <f>taxrates!BB57</f>
        <v>2.78083560988307E-3</v>
      </c>
      <c r="F65" s="438">
        <f>taxrates!BC57</f>
        <v>0.16218692064285278</v>
      </c>
      <c r="G65" s="438">
        <f>taxrates!BD57</f>
        <v>0.2487625740468502</v>
      </c>
      <c r="H65" s="439">
        <f>taxrates!BE57</f>
        <v>3.325919434428215E-2</v>
      </c>
      <c r="I65" s="181">
        <f>taxrates!BF57</f>
        <v>0.52999353408813477</v>
      </c>
      <c r="J65" s="159">
        <f>taxrates!BG57</f>
        <v>2.5357674807310104E-2</v>
      </c>
      <c r="K65" s="159">
        <f>taxrates!BH57</f>
        <v>7.8918198123574257E-3</v>
      </c>
      <c r="L65" s="159">
        <f>taxrates!BI57</f>
        <v>1.1887657456099987E-3</v>
      </c>
      <c r="M65" s="159">
        <f>taxrates!BJ57</f>
        <v>0.15424080193042755</v>
      </c>
      <c r="N65" s="159">
        <f>taxrates!BK57</f>
        <v>0.30079024285078049</v>
      </c>
      <c r="O65" s="147">
        <f>taxrates!BL57</f>
        <v>4.0524251759052277E-2</v>
      </c>
      <c r="P65" s="117">
        <f>taxrates!BM57</f>
        <v>0.54776322841644287</v>
      </c>
      <c r="Q65" s="116">
        <f>taxrates!BN57</f>
        <v>2.5028940290212631E-2</v>
      </c>
      <c r="R65" s="116">
        <f>taxrates!BO57</f>
        <v>4.4757770374417305E-3</v>
      </c>
      <c r="S65" s="116">
        <f>taxrates!BP57</f>
        <v>3.7497331504710019E-4</v>
      </c>
      <c r="T65" s="116">
        <f>taxrates!BQ57</f>
        <v>0.14323295652866364</v>
      </c>
      <c r="U65" s="116">
        <f>taxrates!BR57</f>
        <v>0.33329392969608307</v>
      </c>
      <c r="V65" s="145">
        <f>taxrates!BS57</f>
        <v>4.135667160153389E-2</v>
      </c>
      <c r="X65" s="1016"/>
    </row>
    <row r="66" spans="1:24" ht="15.05">
      <c r="A66" s="148">
        <v>1969</v>
      </c>
      <c r="B66" s="160">
        <f>taxrates!AY58</f>
        <v>0.49619197845458984</v>
      </c>
      <c r="C66" s="438">
        <f>taxrates!AZ58</f>
        <v>2.6299051940441132E-2</v>
      </c>
      <c r="D66" s="438">
        <f>taxrates!BA58</f>
        <v>1.14201745018363E-2</v>
      </c>
      <c r="E66" s="438">
        <f>taxrates!BB58</f>
        <v>3.1897523440420628E-3</v>
      </c>
      <c r="F66" s="438">
        <f>taxrates!BC58</f>
        <v>0.17124943435192108</v>
      </c>
      <c r="G66" s="438">
        <f>taxrates!BD58</f>
        <v>0.24748503789305687</v>
      </c>
      <c r="H66" s="439">
        <f>taxrates!BE58</f>
        <v>3.6548521369695663E-2</v>
      </c>
      <c r="I66" s="181">
        <f>taxrates!BF58</f>
        <v>0.54518955945968628</v>
      </c>
      <c r="J66" s="159">
        <f>taxrates!BG58</f>
        <v>2.5375284254550934E-2</v>
      </c>
      <c r="K66" s="159">
        <f>taxrates!BH58</f>
        <v>7.9409647732973099E-3</v>
      </c>
      <c r="L66" s="159">
        <f>taxrates!BI58</f>
        <v>1.3008004752919078E-3</v>
      </c>
      <c r="M66" s="159">
        <f>taxrates!BJ58</f>
        <v>0.16154889762401581</v>
      </c>
      <c r="N66" s="159">
        <f>taxrates!BK58</f>
        <v>0.30565202608704567</v>
      </c>
      <c r="O66" s="147">
        <f>taxrates!BL58</f>
        <v>4.3371584266424179E-2</v>
      </c>
      <c r="P66" s="117">
        <f>taxrates!BM58</f>
        <v>0.56198054552078247</v>
      </c>
      <c r="Q66" s="116">
        <f>taxrates!BN58</f>
        <v>2.5086347013711929E-2</v>
      </c>
      <c r="R66" s="116">
        <f>taxrates!BO58</f>
        <v>4.0029375813901424E-3</v>
      </c>
      <c r="S66" s="116">
        <f>taxrates!BP58</f>
        <v>4.0613271994516253E-4</v>
      </c>
      <c r="T66" s="116">
        <f>taxrates!BQ58</f>
        <v>0.14620344340801239</v>
      </c>
      <c r="U66" s="116">
        <f>taxrates!BR58</f>
        <v>0.34437590092420578</v>
      </c>
      <c r="V66" s="145">
        <f>taxrates!BS58</f>
        <v>4.1905805468559265E-2</v>
      </c>
      <c r="X66" s="1016"/>
    </row>
    <row r="67" spans="1:24" ht="15.05">
      <c r="A67" s="158">
        <v>1970</v>
      </c>
      <c r="B67" s="164">
        <f>taxrates!AY59</f>
        <v>0.45845669507980347</v>
      </c>
      <c r="C67" s="545">
        <f>taxrates!AZ59</f>
        <v>2.6724956929683685E-2</v>
      </c>
      <c r="D67" s="545">
        <f>taxrates!BA59</f>
        <v>1.5391645953059196E-2</v>
      </c>
      <c r="E67" s="545">
        <f>taxrates!BB59</f>
        <v>3.4011940006166697E-3</v>
      </c>
      <c r="F67" s="545">
        <f>taxrates!BC59</f>
        <v>0.15689109265804291</v>
      </c>
      <c r="G67" s="545">
        <f>taxrates!BD59</f>
        <v>0.21712665632367134</v>
      </c>
      <c r="H67" s="546">
        <f>taxrates!BE59</f>
        <v>3.8921158760786057E-2</v>
      </c>
      <c r="I67" s="184">
        <f>taxrates!BF59</f>
        <v>0.51038902997970581</v>
      </c>
      <c r="J67" s="163">
        <f>taxrates!BG59</f>
        <v>2.5805624201893806E-2</v>
      </c>
      <c r="K67" s="163">
        <f>taxrates!BH59</f>
        <v>1.0849537327885628E-2</v>
      </c>
      <c r="L67" s="163">
        <f>taxrates!BI59</f>
        <v>1.4779693447053432E-3</v>
      </c>
      <c r="M67" s="163">
        <f>taxrates!BJ59</f>
        <v>0.14864072203636169</v>
      </c>
      <c r="N67" s="163">
        <f>taxrates!BK59</f>
        <v>0.27489484846591949</v>
      </c>
      <c r="O67" s="156">
        <f>taxrates!BL59</f>
        <v>4.8720359802246094E-2</v>
      </c>
      <c r="P67" s="123">
        <f>taxrates!BM59</f>
        <v>0.53573274612426758</v>
      </c>
      <c r="Q67" s="122">
        <f>taxrates!BN59</f>
        <v>2.5455044582486153E-2</v>
      </c>
      <c r="R67" s="122">
        <f>taxrates!BO59</f>
        <v>6.2712356448173523E-3</v>
      </c>
      <c r="S67" s="122">
        <f>taxrates!BP59</f>
        <v>4.486018733587116E-4</v>
      </c>
      <c r="T67" s="122">
        <f>taxrates!BQ59</f>
        <v>0.13450050354003906</v>
      </c>
      <c r="U67" s="122">
        <f>taxrates!BR59</f>
        <v>0.31668904423713684</v>
      </c>
      <c r="V67" s="183">
        <f>taxrates!BS59</f>
        <v>5.2368283271789551E-2</v>
      </c>
      <c r="X67" s="1016"/>
    </row>
    <row r="68" spans="1:24" ht="15.05">
      <c r="A68" s="148">
        <v>1971</v>
      </c>
      <c r="B68" s="160">
        <f>taxrates!AY60</f>
        <v>0.44820117950439453</v>
      </c>
      <c r="C68" s="438">
        <f>taxrates!AZ60</f>
        <v>2.7151081711053848E-2</v>
      </c>
      <c r="D68" s="438">
        <f>taxrates!BA60</f>
        <v>1.4352845028042793E-2</v>
      </c>
      <c r="E68" s="438">
        <f>taxrates!BB60</f>
        <v>3.3353916369378567E-3</v>
      </c>
      <c r="F68" s="438">
        <f>taxrates!BC60</f>
        <v>0.14767478406429291</v>
      </c>
      <c r="G68" s="438">
        <f>taxrates!BD60</f>
        <v>0.21404809504747391</v>
      </c>
      <c r="H68" s="439">
        <f>taxrates!BE60</f>
        <v>4.1638992726802826E-2</v>
      </c>
      <c r="I68" s="181">
        <f>taxrates!BF60</f>
        <v>0.49913701415061951</v>
      </c>
      <c r="J68" s="159">
        <f>taxrates!BG60</f>
        <v>2.6294499635696411E-2</v>
      </c>
      <c r="K68" s="159">
        <f>taxrates!BH60</f>
        <v>9.8654907196760178E-3</v>
      </c>
      <c r="L68" s="159">
        <f>taxrates!BI60</f>
        <v>1.4644081238657236E-3</v>
      </c>
      <c r="M68" s="159">
        <f>taxrates!BJ60</f>
        <v>0.14447033405303955</v>
      </c>
      <c r="N68" s="159">
        <f>taxrates!BK60</f>
        <v>0.26546620577573776</v>
      </c>
      <c r="O68" s="147">
        <f>taxrates!BL60</f>
        <v>5.1576077938079834E-2</v>
      </c>
      <c r="P68" s="117">
        <f>taxrates!BM60</f>
        <v>0.53036129474639893</v>
      </c>
      <c r="Q68" s="116">
        <f>taxrates!BN60</f>
        <v>2.5964027270674706E-2</v>
      </c>
      <c r="R68" s="116">
        <f>taxrates!BO60</f>
        <v>5.7339482009410858E-3</v>
      </c>
      <c r="S68" s="116">
        <f>taxrates!BP60</f>
        <v>4.4562577386386693E-4</v>
      </c>
      <c r="T68" s="116">
        <f>taxrates!BQ60</f>
        <v>0.13645730912685394</v>
      </c>
      <c r="U68" s="116">
        <f>taxrates!BR60</f>
        <v>0.30640856921672821</v>
      </c>
      <c r="V68" s="145">
        <f>taxrates!BS60</f>
        <v>5.5351823568344116E-2</v>
      </c>
      <c r="X68" s="1016"/>
    </row>
    <row r="69" spans="1:24" ht="15.05">
      <c r="A69" s="148">
        <v>1972</v>
      </c>
      <c r="B69" s="160">
        <f>taxrates!AY61</f>
        <v>0.45213824510574341</v>
      </c>
      <c r="C69" s="438">
        <f>taxrates!AZ61</f>
        <v>2.6847518980503082E-2</v>
      </c>
      <c r="D69" s="438">
        <f>taxrates!BA61</f>
        <v>1.4398899860680103E-2</v>
      </c>
      <c r="E69" s="438">
        <f>taxrates!BB61</f>
        <v>3.765560919418931E-3</v>
      </c>
      <c r="F69" s="438">
        <f>taxrates!BC61</f>
        <v>0.16033634543418884</v>
      </c>
      <c r="G69" s="438">
        <f>taxrates!BD61</f>
        <v>0.2039390541613102</v>
      </c>
      <c r="H69" s="439">
        <f>taxrates!BE61</f>
        <v>4.2850878089666367E-2</v>
      </c>
      <c r="I69" s="181">
        <f>taxrates!BF61</f>
        <v>0.49695786833763123</v>
      </c>
      <c r="J69" s="159">
        <f>taxrates!BG61</f>
        <v>2.6016650721430779E-2</v>
      </c>
      <c r="K69" s="159">
        <f>taxrates!BH61</f>
        <v>1.0656222701072693E-2</v>
      </c>
      <c r="L69" s="159">
        <f>taxrates!BI61</f>
        <v>1.5515204286202788E-3</v>
      </c>
      <c r="M69" s="159">
        <f>taxrates!BJ61</f>
        <v>0.15296551585197449</v>
      </c>
      <c r="N69" s="159">
        <f>taxrates!BK61</f>
        <v>0.25233487039804459</v>
      </c>
      <c r="O69" s="147">
        <f>taxrates!BL61</f>
        <v>5.343310534954071E-2</v>
      </c>
      <c r="P69" s="117">
        <f>taxrates!BM61</f>
        <v>0.52486652135848999</v>
      </c>
      <c r="Q69" s="116">
        <f>taxrates!BN61</f>
        <v>2.5699855759739876E-2</v>
      </c>
      <c r="R69" s="116">
        <f>taxrates!BO61</f>
        <v>5.6369551457464695E-3</v>
      </c>
      <c r="S69" s="116">
        <f>taxrates!BP61</f>
        <v>4.95624088216573E-4</v>
      </c>
      <c r="T69" s="116">
        <f>taxrates!BQ61</f>
        <v>0.14471143484115601</v>
      </c>
      <c r="U69" s="116">
        <f>taxrates!BR61</f>
        <v>0.29161090403795242</v>
      </c>
      <c r="V69" s="145">
        <f>taxrates!BS61</f>
        <v>5.6711755692958832E-2</v>
      </c>
      <c r="X69" s="1016"/>
    </row>
    <row r="70" spans="1:24" ht="15.05">
      <c r="A70" s="148">
        <v>1973</v>
      </c>
      <c r="B70" s="160">
        <f>taxrates!AY62</f>
        <v>0.42568641901016235</v>
      </c>
      <c r="C70" s="438">
        <f>taxrates!AZ62</f>
        <v>2.5986282154917717E-2</v>
      </c>
      <c r="D70" s="438">
        <f>taxrates!BA62</f>
        <v>1.3111141510307789E-2</v>
      </c>
      <c r="E70" s="438">
        <f>taxrates!BB62</f>
        <v>4.2169890366494656E-3</v>
      </c>
      <c r="F70" s="438">
        <f>taxrates!BC62</f>
        <v>0.14334195852279663</v>
      </c>
      <c r="G70" s="438">
        <f>taxrates!BD62</f>
        <v>0.20248586684465408</v>
      </c>
      <c r="H70" s="439">
        <f>taxrates!BE62</f>
        <v>3.6544162780046463E-2</v>
      </c>
      <c r="I70" s="181">
        <f>taxrates!BF62</f>
        <v>0.46843376755714417</v>
      </c>
      <c r="J70" s="159">
        <f>taxrates!BG62</f>
        <v>2.5172539055347443E-2</v>
      </c>
      <c r="K70" s="159">
        <f>taxrates!BH62</f>
        <v>9.4883674755692482E-3</v>
      </c>
      <c r="L70" s="159">
        <f>taxrates!BI62</f>
        <v>1.8815690418705344E-3</v>
      </c>
      <c r="M70" s="159">
        <f>taxrates!BJ62</f>
        <v>0.13435491919517517</v>
      </c>
      <c r="N70" s="159">
        <f>taxrates!BK62</f>
        <v>0.25101934000849724</v>
      </c>
      <c r="O70" s="147">
        <f>taxrates!BL62</f>
        <v>4.6517040580511093E-2</v>
      </c>
      <c r="P70" s="117">
        <f>taxrates!BM62</f>
        <v>0.50064277648925781</v>
      </c>
      <c r="Q70" s="116">
        <f>taxrates!BN62</f>
        <v>2.4809978902339935E-2</v>
      </c>
      <c r="R70" s="116">
        <f>taxrates!BO62</f>
        <v>5.9399916790425777E-3</v>
      </c>
      <c r="S70" s="116">
        <f>taxrates!BP62</f>
        <v>5.9892819263041019E-4</v>
      </c>
      <c r="T70" s="116">
        <f>taxrates!BQ62</f>
        <v>0.1245872750878334</v>
      </c>
      <c r="U70" s="116">
        <f>taxrates!BR62</f>
        <v>0.29123063758015633</v>
      </c>
      <c r="V70" s="145">
        <f>taxrates!BS62</f>
        <v>5.3475949913263321E-2</v>
      </c>
      <c r="X70" s="1016"/>
    </row>
    <row r="71" spans="1:24" ht="15.05">
      <c r="A71" s="148">
        <v>1974</v>
      </c>
      <c r="B71" s="160">
        <f>taxrates!AY63</f>
        <v>0.43997940421104431</v>
      </c>
      <c r="C71" s="438">
        <f>taxrates!AZ63</f>
        <v>2.5805843994021416E-2</v>
      </c>
      <c r="D71" s="438">
        <f>taxrates!BA63</f>
        <v>1.3865516521036625E-2</v>
      </c>
      <c r="E71" s="438">
        <f>taxrates!BB63</f>
        <v>5.1888949237763882E-3</v>
      </c>
      <c r="F71" s="438">
        <f>taxrates!BC63</f>
        <v>0.1657816469669342</v>
      </c>
      <c r="G71" s="438">
        <f>taxrates!BD63</f>
        <v>0.19708199054002762</v>
      </c>
      <c r="H71" s="439">
        <f>taxrates!BE63</f>
        <v>3.2255515456199646E-2</v>
      </c>
      <c r="I71" s="181">
        <f>taxrates!BF63</f>
        <v>0.48949974775314331</v>
      </c>
      <c r="J71" s="159">
        <f>taxrates!BG63</f>
        <v>2.495628222823143E-2</v>
      </c>
      <c r="K71" s="159">
        <f>taxrates!BH63</f>
        <v>1.0134286247193813E-2</v>
      </c>
      <c r="L71" s="159">
        <f>taxrates!BI63</f>
        <v>2.3694208357483149E-3</v>
      </c>
      <c r="M71" s="159">
        <f>taxrates!BJ63</f>
        <v>0.16098402440547943</v>
      </c>
      <c r="N71" s="159">
        <f>taxrates!BK63</f>
        <v>0.24977397173643112</v>
      </c>
      <c r="O71" s="147">
        <f>taxrates!BL63</f>
        <v>4.1281763464212418E-2</v>
      </c>
      <c r="P71" s="117">
        <f>taxrates!BM63</f>
        <v>0.52315235137939453</v>
      </c>
      <c r="Q71" s="116">
        <f>taxrates!BN63</f>
        <v>2.4518629536032677E-2</v>
      </c>
      <c r="R71" s="116">
        <f>taxrates!BO63</f>
        <v>6.0998662374913692E-3</v>
      </c>
      <c r="S71" s="116">
        <f>taxrates!BP63</f>
        <v>7.3802052065730095E-4</v>
      </c>
      <c r="T71" s="116">
        <f>taxrates!BQ63</f>
        <v>0.14470720291137695</v>
      </c>
      <c r="U71" s="116">
        <f>taxrates!BR63</f>
        <v>0.29819144681096077</v>
      </c>
      <c r="V71" s="145">
        <f>taxrates!BS63</f>
        <v>4.8897169530391693E-2</v>
      </c>
      <c r="X71" s="1016"/>
    </row>
    <row r="72" spans="1:24" ht="15.05">
      <c r="A72" s="148">
        <v>1975</v>
      </c>
      <c r="B72" s="160">
        <f>taxrates!AY64</f>
        <v>0.39748743176460266</v>
      </c>
      <c r="C72" s="438">
        <f>taxrates!AZ64</f>
        <v>2.5847684592008591E-2</v>
      </c>
      <c r="D72" s="438">
        <f>taxrates!BA64</f>
        <v>1.5233263373374939E-2</v>
      </c>
      <c r="E72" s="438">
        <f>taxrates!BB64</f>
        <v>5.3286580368876457E-3</v>
      </c>
      <c r="F72" s="438">
        <f>taxrates!BC64</f>
        <v>0.15137231349945068</v>
      </c>
      <c r="G72" s="438">
        <f>taxrates!BD64</f>
        <v>0.16993144899606705</v>
      </c>
      <c r="H72" s="439">
        <f>taxrates!BE64</f>
        <v>2.9774053022265434E-2</v>
      </c>
      <c r="I72" s="181">
        <f>taxrates!BF64</f>
        <v>0.42982625961303711</v>
      </c>
      <c r="J72" s="159">
        <f>taxrates!BG64</f>
        <v>2.5128291919827461E-2</v>
      </c>
      <c r="K72" s="159">
        <f>taxrates!BH64</f>
        <v>1.094470452517271E-2</v>
      </c>
      <c r="L72" s="159">
        <f>taxrates!BI64</f>
        <v>2.4259244091808796E-3</v>
      </c>
      <c r="M72" s="159">
        <f>taxrates!BJ64</f>
        <v>0.1438446044921875</v>
      </c>
      <c r="N72" s="159">
        <f>taxrates!BK64</f>
        <v>0.21015208214521408</v>
      </c>
      <c r="O72" s="147">
        <f>taxrates!BL64</f>
        <v>3.7330631166696548E-2</v>
      </c>
      <c r="P72" s="117">
        <f>taxrates!BM64</f>
        <v>0.45812609791755676</v>
      </c>
      <c r="Q72" s="116">
        <f>taxrates!BN64</f>
        <v>2.4965863674879074E-2</v>
      </c>
      <c r="R72" s="116">
        <f>taxrates!BO64</f>
        <v>6.6825719550251961E-3</v>
      </c>
      <c r="S72" s="116">
        <f>taxrates!BP64</f>
        <v>7.991445017978549E-4</v>
      </c>
      <c r="T72" s="116">
        <f>taxrates!BQ64</f>
        <v>0.12809763848781586</v>
      </c>
      <c r="U72" s="116">
        <f>taxrates!BR64</f>
        <v>0.25352991744875908</v>
      </c>
      <c r="V72" s="145">
        <f>taxrates!BS64</f>
        <v>4.4050969183444977E-2</v>
      </c>
      <c r="X72" s="1016"/>
    </row>
    <row r="73" spans="1:24" ht="15.05">
      <c r="A73" s="148">
        <v>1976</v>
      </c>
      <c r="B73" s="160">
        <f>taxrates!AY65</f>
        <v>0.42097818851470947</v>
      </c>
      <c r="C73" s="438">
        <f>taxrates!AZ65</f>
        <v>2.5523366406559944E-2</v>
      </c>
      <c r="D73" s="438">
        <f>taxrates!BA65</f>
        <v>1.4250220730900764E-2</v>
      </c>
      <c r="E73" s="438">
        <f>taxrates!BB65</f>
        <v>5.1905079744756222E-3</v>
      </c>
      <c r="F73" s="438">
        <f>taxrates!BC65</f>
        <v>0.1597202867269516</v>
      </c>
      <c r="G73" s="438">
        <f>taxrates!BD65</f>
        <v>0.18630987405776978</v>
      </c>
      <c r="H73" s="439">
        <f>taxrates!BE65</f>
        <v>2.9983939602971077E-2</v>
      </c>
      <c r="I73" s="181">
        <f>taxrates!BF65</f>
        <v>0.45889073610305786</v>
      </c>
      <c r="J73" s="159">
        <f>taxrates!BG65</f>
        <v>2.4851178750395775E-2</v>
      </c>
      <c r="K73" s="159">
        <f>taxrates!BH65</f>
        <v>1.0459253564476967E-2</v>
      </c>
      <c r="L73" s="159">
        <f>taxrates!BI65</f>
        <v>2.3265497293323278E-3</v>
      </c>
      <c r="M73" s="159">
        <f>taxrates!BJ65</f>
        <v>0.15522332489490509</v>
      </c>
      <c r="N73" s="159">
        <f>taxrates!BK65</f>
        <v>0.22843135148286819</v>
      </c>
      <c r="O73" s="147">
        <f>taxrates!BL65</f>
        <v>3.7599056959152222E-2</v>
      </c>
      <c r="P73" s="117">
        <f>taxrates!BM65</f>
        <v>0.48242756724357605</v>
      </c>
      <c r="Q73" s="116">
        <f>taxrates!BN65</f>
        <v>2.4544298648834229E-2</v>
      </c>
      <c r="R73" s="116">
        <f>taxrates!BO65</f>
        <v>6.6353441216051579E-3</v>
      </c>
      <c r="S73" s="116">
        <f>taxrates!BP65</f>
        <v>5.9913605218753219E-4</v>
      </c>
      <c r="T73" s="116">
        <f>taxrates!BQ65</f>
        <v>0.13814662396907806</v>
      </c>
      <c r="U73" s="116">
        <f>taxrates!BR65</f>
        <v>0.26862644031643867</v>
      </c>
      <c r="V73" s="145">
        <f>taxrates!BS65</f>
        <v>4.3875735253095627E-2</v>
      </c>
      <c r="X73" s="1016"/>
    </row>
    <row r="74" spans="1:24" ht="15.05">
      <c r="A74" s="148">
        <v>1977</v>
      </c>
      <c r="B74" s="160">
        <f>taxrates!AY66</f>
        <v>0.4208977222442627</v>
      </c>
      <c r="C74" s="438">
        <f>taxrates!AZ66</f>
        <v>2.499699592590332E-2</v>
      </c>
      <c r="D74" s="438">
        <f>taxrates!BA66</f>
        <v>1.4549927785992622E-2</v>
      </c>
      <c r="E74" s="438">
        <f>taxrates!BB66</f>
        <v>5.3100036457180977E-3</v>
      </c>
      <c r="F74" s="438">
        <f>taxrates!BC66</f>
        <v>0.15941797196865082</v>
      </c>
      <c r="G74" s="438">
        <f>taxrates!BD66</f>
        <v>0.18472491018474102</v>
      </c>
      <c r="H74" s="439">
        <f>taxrates!BE66</f>
        <v>3.1897921115159988E-2</v>
      </c>
      <c r="I74" s="181">
        <f>taxrates!BF66</f>
        <v>0.45772790908813477</v>
      </c>
      <c r="J74" s="159">
        <f>taxrates!BG66</f>
        <v>2.4341389536857605E-2</v>
      </c>
      <c r="K74" s="159">
        <f>taxrates!BH66</f>
        <v>1.1026578024029732E-2</v>
      </c>
      <c r="L74" s="159">
        <f>taxrates!BI66</f>
        <v>2.3717957083135843E-3</v>
      </c>
      <c r="M74" s="159">
        <f>taxrates!BJ66</f>
        <v>0.15374995768070221</v>
      </c>
      <c r="N74" s="159">
        <f>taxrates!BK66</f>
        <v>0.22714877314865589</v>
      </c>
      <c r="O74" s="147">
        <f>taxrates!BL66</f>
        <v>3.9089411497116089E-2</v>
      </c>
      <c r="P74" s="117">
        <f>taxrates!BM66</f>
        <v>0.48985224962234497</v>
      </c>
      <c r="Q74" s="116">
        <f>taxrates!BN66</f>
        <v>2.4047993123531342E-2</v>
      </c>
      <c r="R74" s="116">
        <f>taxrates!BO66</f>
        <v>6.6361506469547749E-3</v>
      </c>
      <c r="S74" s="116">
        <f>taxrates!BP66</f>
        <v>7.4405549094080925E-4</v>
      </c>
      <c r="T74" s="116">
        <f>taxrates!BQ66</f>
        <v>0.14466002583503723</v>
      </c>
      <c r="U74" s="116">
        <f>taxrates!BR66</f>
        <v>0.26920260488986969</v>
      </c>
      <c r="V74" s="145">
        <f>taxrates!BS66</f>
        <v>4.4561430811882019E-2</v>
      </c>
      <c r="X74" s="1016"/>
    </row>
    <row r="75" spans="1:24" ht="15.05">
      <c r="A75" s="148">
        <v>1978</v>
      </c>
      <c r="B75" s="160">
        <f>taxrates!AY67</f>
        <v>0.39886447787284851</v>
      </c>
      <c r="C75" s="438">
        <f>taxrates!AZ67</f>
        <v>2.4962889030575752E-2</v>
      </c>
      <c r="D75" s="438">
        <f>taxrates!BA67</f>
        <v>1.2356293387711048E-2</v>
      </c>
      <c r="E75" s="438">
        <f>taxrates!BB67</f>
        <v>5.5993371643126011E-3</v>
      </c>
      <c r="F75" s="438">
        <f>taxrates!BC67</f>
        <v>0.15891164541244507</v>
      </c>
      <c r="G75" s="438">
        <f>taxrates!BD67</f>
        <v>0.17137757875025272</v>
      </c>
      <c r="H75" s="439">
        <f>taxrates!BE67</f>
        <v>2.5656735524535179E-2</v>
      </c>
      <c r="I75" s="181">
        <f>taxrates!BF67</f>
        <v>0.43039867281913757</v>
      </c>
      <c r="J75" s="159">
        <f>taxrates!BG67</f>
        <v>2.436932735145092E-2</v>
      </c>
      <c r="K75" s="159">
        <f>taxrates!BH67</f>
        <v>9.2047648504376411E-3</v>
      </c>
      <c r="L75" s="159">
        <f>taxrates!BI67</f>
        <v>2.541431225836277E-3</v>
      </c>
      <c r="M75" s="159">
        <f>taxrates!BJ67</f>
        <v>0.15262112021446228</v>
      </c>
      <c r="N75" s="159">
        <f>taxrates!BK67</f>
        <v>0.21036082319915295</v>
      </c>
      <c r="O75" s="147">
        <f>taxrates!BL67</f>
        <v>3.1301204115152359E-2</v>
      </c>
      <c r="P75" s="117">
        <f>taxrates!BM67</f>
        <v>0.44479861855506897</v>
      </c>
      <c r="Q75" s="116">
        <f>taxrates!BN67</f>
        <v>2.412731945514679E-2</v>
      </c>
      <c r="R75" s="116">
        <f>taxrates!BO67</f>
        <v>5.7753007858991623E-3</v>
      </c>
      <c r="S75" s="116">
        <f>taxrates!BP67</f>
        <v>8.3121773786842823E-4</v>
      </c>
      <c r="T75" s="116">
        <f>taxrates!BQ67</f>
        <v>0.13385686278343201</v>
      </c>
      <c r="U75" s="116">
        <f>taxrates!BR67</f>
        <v>0.24775541387498379</v>
      </c>
      <c r="V75" s="145">
        <f>taxrates!BS67</f>
        <v>3.2452497631311417E-2</v>
      </c>
      <c r="X75" s="1016"/>
    </row>
    <row r="76" spans="1:24" ht="15.05">
      <c r="A76" s="152">
        <v>1979</v>
      </c>
      <c r="B76" s="162">
        <f>taxrates!AY68</f>
        <v>0.40214243531227112</v>
      </c>
      <c r="C76" s="547">
        <f>taxrates!AZ68</f>
        <v>2.4297727271914482E-2</v>
      </c>
      <c r="D76" s="547">
        <f>taxrates!BA68</f>
        <v>1.0712822899222374E-2</v>
      </c>
      <c r="E76" s="547">
        <f>taxrates!BB68</f>
        <v>5.9853061102330685E-3</v>
      </c>
      <c r="F76" s="547">
        <f>taxrates!BC68</f>
        <v>0.17048539221286774</v>
      </c>
      <c r="G76" s="547">
        <f>taxrates!BD68</f>
        <v>0.16792864538729191</v>
      </c>
      <c r="H76" s="548">
        <f>taxrates!BE68</f>
        <v>2.2732546553015709E-2</v>
      </c>
      <c r="I76" s="182">
        <f>taxrates!BF68</f>
        <v>0.43184810876846313</v>
      </c>
      <c r="J76" s="161">
        <f>taxrates!BG68</f>
        <v>2.3772668093442917E-2</v>
      </c>
      <c r="K76" s="161">
        <f>taxrates!BH68</f>
        <v>7.5534866191446781E-3</v>
      </c>
      <c r="L76" s="161">
        <f>taxrates!BI68</f>
        <v>2.616608515381813E-3</v>
      </c>
      <c r="M76" s="161">
        <f>taxrates!BJ68</f>
        <v>0.16367428004741669</v>
      </c>
      <c r="N76" s="161">
        <f>taxrates!BK68</f>
        <v>0.20799247547984123</v>
      </c>
      <c r="O76" s="151">
        <f>taxrates!BL68</f>
        <v>2.6238586753606796E-2</v>
      </c>
      <c r="P76" s="120">
        <f>taxrates!BM68</f>
        <v>0.4575992226600647</v>
      </c>
      <c r="Q76" s="119">
        <f>taxrates!BN68</f>
        <v>2.3532232269644737E-2</v>
      </c>
      <c r="R76" s="119">
        <f>taxrates!BO68</f>
        <v>4.1385907679796219E-3</v>
      </c>
      <c r="S76" s="119">
        <f>taxrates!BP68</f>
        <v>7.7764928573742509E-4</v>
      </c>
      <c r="T76" s="119">
        <f>taxrates!BQ68</f>
        <v>0.15363916754722595</v>
      </c>
      <c r="U76" s="119">
        <f>taxrates!BR68</f>
        <v>0.25042973272502422</v>
      </c>
      <c r="V76" s="149">
        <f>taxrates!BS68</f>
        <v>2.5081852450966835E-2</v>
      </c>
      <c r="X76" s="1016"/>
    </row>
    <row r="77" spans="1:24" ht="15.05">
      <c r="A77" s="148">
        <v>1980</v>
      </c>
      <c r="B77" s="160">
        <f>taxrates!AY69</f>
        <v>0.40719872713088989</v>
      </c>
      <c r="C77" s="438">
        <f>taxrates!AZ69</f>
        <v>2.530994638800621E-2</v>
      </c>
      <c r="D77" s="438">
        <f>taxrates!BA69</f>
        <v>1.1449660174548626E-2</v>
      </c>
      <c r="E77" s="438">
        <f>taxrates!BB69</f>
        <v>6.8934704177081585E-3</v>
      </c>
      <c r="F77" s="438">
        <f>taxrates!BC69</f>
        <v>0.1807100921869278</v>
      </c>
      <c r="G77" s="438">
        <f>taxrates!BD69</f>
        <v>0.15647628158330917</v>
      </c>
      <c r="H77" s="439">
        <f>taxrates!BE69</f>
        <v>2.6359274983406067E-2</v>
      </c>
      <c r="I77" s="181">
        <f>taxrates!BF69</f>
        <v>0.43916934728622437</v>
      </c>
      <c r="J77" s="159">
        <f>taxrates!BG69</f>
        <v>2.476934902369976E-2</v>
      </c>
      <c r="K77" s="159">
        <f>taxrates!BH69</f>
        <v>8.276522159576416E-3</v>
      </c>
      <c r="L77" s="159">
        <f>taxrates!BI69</f>
        <v>3.0798139050602913E-3</v>
      </c>
      <c r="M77" s="159">
        <f>taxrates!BJ69</f>
        <v>0.17446780204772949</v>
      </c>
      <c r="N77" s="159">
        <f>taxrates!BK69</f>
        <v>0.19713062793016434</v>
      </c>
      <c r="O77" s="147">
        <f>taxrates!BL69</f>
        <v>3.1445223838090897E-2</v>
      </c>
      <c r="P77" s="117">
        <f>taxrates!BM69</f>
        <v>0.46313568949699402</v>
      </c>
      <c r="Q77" s="116">
        <f>taxrates!BN69</f>
        <v>2.4539042264223099E-2</v>
      </c>
      <c r="R77" s="116">
        <f>taxrates!BO69</f>
        <v>4.9964585341513157E-3</v>
      </c>
      <c r="S77" s="116">
        <f>taxrates!BP69</f>
        <v>1.001809723675251E-3</v>
      </c>
      <c r="T77" s="116">
        <f>taxrates!BQ69</f>
        <v>0.16195912659168243</v>
      </c>
      <c r="U77" s="116">
        <f>taxrates!BR69</f>
        <v>0.23882195726037025</v>
      </c>
      <c r="V77" s="145">
        <f>taxrates!BS69</f>
        <v>3.1817305833101273E-2</v>
      </c>
      <c r="X77" s="1016"/>
    </row>
    <row r="78" spans="1:24" ht="15.05">
      <c r="A78" s="148">
        <v>1981</v>
      </c>
      <c r="B78" s="160">
        <f>taxrates!AY70</f>
        <v>0.37054196000099182</v>
      </c>
      <c r="C78" s="438">
        <f>taxrates!AZ70</f>
        <v>2.7547692880034447E-2</v>
      </c>
      <c r="D78" s="438">
        <f>taxrates!BA70</f>
        <v>1.2636363506317139E-2</v>
      </c>
      <c r="E78" s="438">
        <f>taxrates!BB70</f>
        <v>7.0750289596617222E-3</v>
      </c>
      <c r="F78" s="438">
        <f>taxrates!BC70</f>
        <v>0.16411624848842621</v>
      </c>
      <c r="G78" s="438">
        <f>taxrates!BD70</f>
        <v>0.13494091853499413</v>
      </c>
      <c r="H78" s="439">
        <f>taxrates!BE70</f>
        <v>2.4225711822509766E-2</v>
      </c>
      <c r="I78" s="181">
        <f>taxrates!BF70</f>
        <v>0.39162150025367737</v>
      </c>
      <c r="J78" s="159">
        <f>taxrates!BG70</f>
        <v>2.7097739279270172E-2</v>
      </c>
      <c r="K78" s="159">
        <f>taxrates!BH70</f>
        <v>9.5321284607052803E-3</v>
      </c>
      <c r="L78" s="159">
        <f>taxrates!BI70</f>
        <v>3.0164120253175497E-3</v>
      </c>
      <c r="M78" s="159">
        <f>taxrates!BJ70</f>
        <v>0.1548084169626236</v>
      </c>
      <c r="N78" s="159">
        <f>taxrates!BK70</f>
        <v>0.16894477978348732</v>
      </c>
      <c r="O78" s="147">
        <f>taxrates!BL70</f>
        <v>2.8222022578120232E-2</v>
      </c>
      <c r="P78" s="117">
        <f>taxrates!BM70</f>
        <v>0.40482324361801147</v>
      </c>
      <c r="Q78" s="116">
        <f>taxrates!BN70</f>
        <v>2.695782482624054E-2</v>
      </c>
      <c r="R78" s="116">
        <f>taxrates!BO70</f>
        <v>6.7086620256304741E-3</v>
      </c>
      <c r="S78" s="116">
        <f>taxrates!BP70</f>
        <v>9.4629841623827815E-4</v>
      </c>
      <c r="T78" s="116">
        <f>taxrates!BQ70</f>
        <v>0.13941082358360291</v>
      </c>
      <c r="U78" s="116">
        <f>taxrates!BR70</f>
        <v>0.20287021063268185</v>
      </c>
      <c r="V78" s="145">
        <f>taxrates!BS70</f>
        <v>2.7929438278079033E-2</v>
      </c>
      <c r="X78" s="1016"/>
    </row>
    <row r="79" spans="1:24" ht="15.05">
      <c r="A79" s="148">
        <v>1982</v>
      </c>
      <c r="B79" s="146">
        <f>taxrates!AY71</f>
        <v>0.35192826390266418</v>
      </c>
      <c r="C79" s="438">
        <f>taxrates!AZ71</f>
        <v>2.6334041729569435E-2</v>
      </c>
      <c r="D79" s="438">
        <f>taxrates!BA71</f>
        <v>1.2351671233773232E-2</v>
      </c>
      <c r="E79" s="438">
        <f>taxrates!BB71</f>
        <v>7.8691020607948303E-3</v>
      </c>
      <c r="F79" s="438">
        <f>taxrates!BC71</f>
        <v>0.17826426029205322</v>
      </c>
      <c r="G79" s="438">
        <f>taxrates!BD71</f>
        <v>0.10225758701562881</v>
      </c>
      <c r="H79" s="439">
        <f>taxrates!BE71</f>
        <v>2.4851612746715546E-2</v>
      </c>
      <c r="I79" s="181">
        <f>taxrates!BF71</f>
        <v>0.36992806196212769</v>
      </c>
      <c r="J79" s="147">
        <f>taxrates!BG71</f>
        <v>2.6016367599368095E-2</v>
      </c>
      <c r="K79" s="147">
        <f>taxrates!BH71</f>
        <v>9.0991221368312836E-3</v>
      </c>
      <c r="L79" s="147">
        <f>taxrates!BI71</f>
        <v>3.5140551626682281E-3</v>
      </c>
      <c r="M79" s="147">
        <f>taxrates!BJ71</f>
        <v>0.17339983582496643</v>
      </c>
      <c r="N79" s="147">
        <f>taxrates!BK71</f>
        <v>0.12932683154940605</v>
      </c>
      <c r="O79" s="147">
        <f>taxrates!BL71</f>
        <v>2.8571845963597298E-2</v>
      </c>
      <c r="P79" s="117">
        <f>taxrates!BM71</f>
        <v>0.38444578647613525</v>
      </c>
      <c r="Q79" s="116">
        <f>taxrates!BN71</f>
        <v>2.6185335591435432E-2</v>
      </c>
      <c r="R79" s="116">
        <f>taxrates!BO71</f>
        <v>5.7602697052061558E-3</v>
      </c>
      <c r="S79" s="116">
        <f>taxrates!BP71</f>
        <v>1.0867601959034801E-3</v>
      </c>
      <c r="T79" s="116">
        <f>taxrates!BQ71</f>
        <v>0.163031205534935</v>
      </c>
      <c r="U79" s="116">
        <f>taxrates!BR71</f>
        <v>0.16017524898052216</v>
      </c>
      <c r="V79" s="145">
        <f>taxrates!BS71</f>
        <v>2.820698544383049E-2</v>
      </c>
      <c r="X79" s="1016"/>
    </row>
    <row r="80" spans="1:24" ht="15.05">
      <c r="A80" s="148">
        <v>1983</v>
      </c>
      <c r="B80" s="146">
        <f>taxrates!AY72</f>
        <v>0.34371703863143921</v>
      </c>
      <c r="C80" s="438">
        <f>taxrates!AZ72</f>
        <v>2.7226906269788742E-2</v>
      </c>
      <c r="D80" s="438">
        <f>taxrates!BA72</f>
        <v>1.1396379210054874E-2</v>
      </c>
      <c r="E80" s="438">
        <f>taxrates!BB72</f>
        <v>8.0675259232521057E-3</v>
      </c>
      <c r="F80" s="438">
        <f>taxrates!BC72</f>
        <v>0.17416031658649445</v>
      </c>
      <c r="G80" s="438">
        <f>taxrates!BD72</f>
        <v>0.10439392551779747</v>
      </c>
      <c r="H80" s="439">
        <f>taxrates!BE72</f>
        <v>1.8471984192728996E-2</v>
      </c>
      <c r="I80" s="181">
        <f>taxrates!BF72</f>
        <v>0.37161475419998169</v>
      </c>
      <c r="J80" s="147">
        <f>taxrates!BG72</f>
        <v>2.7077166363596916E-2</v>
      </c>
      <c r="K80" s="147">
        <f>taxrates!BH72</f>
        <v>8.9545315131545067E-3</v>
      </c>
      <c r="L80" s="147">
        <f>taxrates!BI72</f>
        <v>3.6494673695415258E-3</v>
      </c>
      <c r="M80" s="147">
        <f>taxrates!BJ72</f>
        <v>0.18114456534385681</v>
      </c>
      <c r="N80" s="147">
        <f>taxrates!BK72</f>
        <v>0.12913970462977886</v>
      </c>
      <c r="O80" s="147">
        <f>taxrates!BL72</f>
        <v>2.1649321541190147E-2</v>
      </c>
      <c r="P80" s="117">
        <f>taxrates!BM72</f>
        <v>0.38730531930923462</v>
      </c>
      <c r="Q80" s="116">
        <f>taxrates!BN72</f>
        <v>2.7317671105265617E-2</v>
      </c>
      <c r="R80" s="116">
        <f>taxrates!BO72</f>
        <v>5.9059467166662216E-3</v>
      </c>
      <c r="S80" s="116">
        <f>taxrates!BP72</f>
        <v>1.2423284351825714E-3</v>
      </c>
      <c r="T80" s="116">
        <f>taxrates!BQ72</f>
        <v>0.17624086141586304</v>
      </c>
      <c r="U80" s="116">
        <f>taxrates!BR72</f>
        <v>0.15522539988160133</v>
      </c>
      <c r="V80" s="145">
        <f>taxrates!BS72</f>
        <v>2.137310616672039E-2</v>
      </c>
      <c r="X80" s="1016"/>
    </row>
    <row r="81" spans="1:24" ht="15.05">
      <c r="A81" s="148">
        <v>1984</v>
      </c>
      <c r="B81" s="146">
        <f>taxrates!AY73</f>
        <v>0.31890279054641724</v>
      </c>
      <c r="C81" s="438">
        <f>taxrates!AZ73</f>
        <v>2.6834404096007347E-2</v>
      </c>
      <c r="D81" s="438">
        <f>taxrates!BA73</f>
        <v>9.3947537243366241E-3</v>
      </c>
      <c r="E81" s="438">
        <f>taxrates!BB73</f>
        <v>7.4371593073010445E-3</v>
      </c>
      <c r="F81" s="438">
        <f>taxrates!BC73</f>
        <v>0.15761935710906982</v>
      </c>
      <c r="G81" s="438">
        <f>taxrates!BD73</f>
        <v>0.1019442118704319</v>
      </c>
      <c r="H81" s="439">
        <f>taxrates!BE73</f>
        <v>1.567290723323822E-2</v>
      </c>
      <c r="I81" s="181">
        <f>taxrates!BF73</f>
        <v>0.34365668892860413</v>
      </c>
      <c r="J81" s="147">
        <f>taxrates!BG73</f>
        <v>2.6693562045693398E-2</v>
      </c>
      <c r="K81" s="147">
        <f>taxrates!BH73</f>
        <v>7.1061886847019196E-3</v>
      </c>
      <c r="L81" s="147">
        <f>taxrates!BI73</f>
        <v>3.3325469121336937E-3</v>
      </c>
      <c r="M81" s="147">
        <f>taxrates!BJ73</f>
        <v>0.16313181817531586</v>
      </c>
      <c r="N81" s="147">
        <f>taxrates!BK73</f>
        <v>0.12536073662340641</v>
      </c>
      <c r="O81" s="147">
        <f>taxrates!BL73</f>
        <v>1.8031831830739975E-2</v>
      </c>
      <c r="P81" s="117">
        <f>taxrates!BM73</f>
        <v>0.37036329507827759</v>
      </c>
      <c r="Q81" s="116">
        <f>taxrates!BN73</f>
        <v>2.7035694569349289E-2</v>
      </c>
      <c r="R81" s="116">
        <f>taxrates!BO73</f>
        <v>4.5479694381356239E-3</v>
      </c>
      <c r="S81" s="116">
        <f>taxrates!BP73</f>
        <v>1.1586289620026946E-3</v>
      </c>
      <c r="T81" s="116">
        <f>taxrates!BQ73</f>
        <v>0.16367724537849426</v>
      </c>
      <c r="U81" s="116">
        <f>taxrates!BR73</f>
        <v>0.15589800477027893</v>
      </c>
      <c r="V81" s="145">
        <f>taxrates!BS73</f>
        <v>1.804577000439167E-2</v>
      </c>
      <c r="X81" s="1016"/>
    </row>
    <row r="82" spans="1:24" ht="15.05">
      <c r="A82" s="148">
        <v>1985</v>
      </c>
      <c r="B82" s="146">
        <f>taxrates!AY74</f>
        <v>0.3315836489200592</v>
      </c>
      <c r="C82" s="438">
        <f>taxrates!AZ74</f>
        <v>2.6998721063137054E-2</v>
      </c>
      <c r="D82" s="438">
        <f>taxrates!BA74</f>
        <v>1.0178404860198498E-2</v>
      </c>
      <c r="E82" s="438">
        <f>taxrates!BB74</f>
        <v>8.1542320549488068E-3</v>
      </c>
      <c r="F82" s="438">
        <f>taxrates!BC74</f>
        <v>0.17415805160999298</v>
      </c>
      <c r="G82" s="438">
        <f>taxrates!BD74</f>
        <v>9.5448708161711693E-2</v>
      </c>
      <c r="H82" s="439">
        <f>taxrates!BE74</f>
        <v>1.6645520925521851E-2</v>
      </c>
      <c r="I82" s="181">
        <f>taxrates!BF74</f>
        <v>0.3555389940738678</v>
      </c>
      <c r="J82" s="147">
        <f>taxrates!BG74</f>
        <v>2.6958249509334564E-2</v>
      </c>
      <c r="K82" s="147">
        <f>taxrates!BH74</f>
        <v>8.2953814417123795E-3</v>
      </c>
      <c r="L82" s="147">
        <f>taxrates!BI74</f>
        <v>3.7459880113601685E-3</v>
      </c>
      <c r="M82" s="147">
        <f>taxrates!BJ74</f>
        <v>0.1806521862745285</v>
      </c>
      <c r="N82" s="147">
        <f>taxrates!BK74</f>
        <v>0.11623084358870983</v>
      </c>
      <c r="O82" s="147">
        <f>taxrates!BL74</f>
        <v>1.965632475912571E-2</v>
      </c>
      <c r="P82" s="117">
        <f>taxrates!BM74</f>
        <v>0.36980006098747253</v>
      </c>
      <c r="Q82" s="116">
        <f>taxrates!BN74</f>
        <v>2.7014806866645813E-2</v>
      </c>
      <c r="R82" s="116">
        <f>taxrates!BO74</f>
        <v>6.5986192785203457E-3</v>
      </c>
      <c r="S82" s="116">
        <f>taxrates!BP74</f>
        <v>1.0769942309707403E-3</v>
      </c>
      <c r="T82" s="116">
        <f>taxrates!BQ74</f>
        <v>0.16969083249568939</v>
      </c>
      <c r="U82" s="116">
        <f>taxrates!BR74</f>
        <v>0.14413963630795479</v>
      </c>
      <c r="V82" s="145">
        <f>taxrates!BS74</f>
        <v>2.1279174834489822E-2</v>
      </c>
      <c r="X82" s="1016"/>
    </row>
    <row r="83" spans="1:24" ht="15.05">
      <c r="A83" s="148">
        <v>1986</v>
      </c>
      <c r="B83" s="146">
        <f>taxrates!AY75</f>
        <v>0.34332427382469177</v>
      </c>
      <c r="C83" s="438">
        <f>taxrates!AZ75</f>
        <v>2.4014849215745926E-2</v>
      </c>
      <c r="D83" s="438">
        <f>taxrates!BA75</f>
        <v>9.5440717414021492E-3</v>
      </c>
      <c r="E83" s="438">
        <f>taxrates!BB75</f>
        <v>8.2289185374975204E-3</v>
      </c>
      <c r="F83" s="438">
        <f>taxrates!BC75</f>
        <v>0.18544019758701324</v>
      </c>
      <c r="G83" s="438">
        <f>taxrates!BD75</f>
        <v>9.8433565348386765E-2</v>
      </c>
      <c r="H83" s="439">
        <f>taxrates!BE75</f>
        <v>1.7662661150097847E-2</v>
      </c>
      <c r="I83" s="181">
        <f>taxrates!BF75</f>
        <v>0.37609466910362244</v>
      </c>
      <c r="J83" s="147">
        <f>taxrates!BG75</f>
        <v>2.3010812699794769E-2</v>
      </c>
      <c r="K83" s="147">
        <f>taxrates!BH75</f>
        <v>6.9708381779491901E-3</v>
      </c>
      <c r="L83" s="147">
        <f>taxrates!BI75</f>
        <v>3.6440505646169186E-3</v>
      </c>
      <c r="M83" s="147">
        <f>taxrates!BJ75</f>
        <v>0.20171132683753967</v>
      </c>
      <c r="N83" s="147">
        <f>taxrates!BK75</f>
        <v>0.12015139125287533</v>
      </c>
      <c r="O83" s="147">
        <f>taxrates!BL75</f>
        <v>2.0606229081749916E-2</v>
      </c>
      <c r="P83" s="117">
        <f>taxrates!BM75</f>
        <v>0.40593799948692322</v>
      </c>
      <c r="Q83" s="116">
        <f>taxrates!BN75</f>
        <v>2.2521238774061203E-2</v>
      </c>
      <c r="R83" s="116">
        <f>taxrates!BO75</f>
        <v>4.0983892977237701E-3</v>
      </c>
      <c r="S83" s="116">
        <f>taxrates!BP75</f>
        <v>1.2704981490969658E-3</v>
      </c>
      <c r="T83" s="116">
        <f>taxrates!BQ75</f>
        <v>0.20509077608585358</v>
      </c>
      <c r="U83" s="116">
        <f>taxrates!BR75</f>
        <v>0.15105985291302204</v>
      </c>
      <c r="V83" s="145">
        <f>taxrates!BS75</f>
        <v>2.1897260099649429E-2</v>
      </c>
      <c r="X83" s="1016"/>
    </row>
    <row r="84" spans="1:24" ht="15.05">
      <c r="A84" s="148">
        <v>1987</v>
      </c>
      <c r="B84" s="146">
        <f>taxrates!AY76</f>
        <v>0.34923332929611206</v>
      </c>
      <c r="C84" s="438">
        <f>taxrates!AZ76</f>
        <v>2.5751426815986633E-2</v>
      </c>
      <c r="D84" s="438">
        <f>taxrates!BA76</f>
        <v>9.9552692845463753E-3</v>
      </c>
      <c r="E84" s="438">
        <f>taxrates!BB76</f>
        <v>8.5920412093400955E-3</v>
      </c>
      <c r="F84" s="438">
        <f>taxrates!BC76</f>
        <v>0.19159071147441864</v>
      </c>
      <c r="G84" s="438">
        <f>taxrates!BD76</f>
        <v>9.565630741417408E-2</v>
      </c>
      <c r="H84" s="439">
        <f>taxrates!BE76</f>
        <v>1.768757589161396E-2</v>
      </c>
      <c r="I84" s="181">
        <f>taxrates!BF76</f>
        <v>0.37089377641677856</v>
      </c>
      <c r="J84" s="147">
        <f>taxrates!BG76</f>
        <v>2.5499189272522926E-2</v>
      </c>
      <c r="K84" s="147">
        <f>taxrates!BH76</f>
        <v>7.4672633782029152E-3</v>
      </c>
      <c r="L84" s="147">
        <f>taxrates!BI76</f>
        <v>4.042415414005518E-3</v>
      </c>
      <c r="M84" s="147">
        <f>taxrates!BJ76</f>
        <v>0.19949260354042053</v>
      </c>
      <c r="N84" s="147">
        <f>taxrates!BK76</f>
        <v>0.11292922496795654</v>
      </c>
      <c r="O84" s="147">
        <f>taxrates!BL76</f>
        <v>2.1463092416524887E-2</v>
      </c>
      <c r="P84" s="117">
        <f>taxrates!BM76</f>
        <v>0.39933422207832336</v>
      </c>
      <c r="Q84" s="116">
        <f>taxrates!BN76</f>
        <v>2.6064950972795486E-2</v>
      </c>
      <c r="R84" s="116">
        <f>taxrates!BO76</f>
        <v>5.3953872993588448E-3</v>
      </c>
      <c r="S84" s="116">
        <f>taxrates!BP76</f>
        <v>1.6460411716252565E-3</v>
      </c>
      <c r="T84" s="116">
        <f>taxrates!BQ76</f>
        <v>0.20406465232372284</v>
      </c>
      <c r="U84" s="116">
        <f>taxrates!BR76</f>
        <v>0.1379755437374115</v>
      </c>
      <c r="V84" s="145">
        <f>taxrates!BS76</f>
        <v>2.4187646806240082E-2</v>
      </c>
      <c r="X84" s="1016"/>
    </row>
    <row r="85" spans="1:24" ht="15.05">
      <c r="A85" s="148">
        <v>1988</v>
      </c>
      <c r="B85" s="146">
        <f>taxrates!AY77</f>
        <v>0.33650806546211243</v>
      </c>
      <c r="C85" s="438">
        <f>taxrates!AZ77</f>
        <v>2.6071434840559959E-2</v>
      </c>
      <c r="D85" s="438">
        <f>taxrates!BA77</f>
        <v>8.7255677208304405E-3</v>
      </c>
      <c r="E85" s="438">
        <f>taxrates!BB77</f>
        <v>8.352215401828289E-3</v>
      </c>
      <c r="F85" s="438">
        <f>taxrates!BC77</f>
        <v>0.17999941110610962</v>
      </c>
      <c r="G85" s="438">
        <f>taxrates!BD77</f>
        <v>9.8190657794475555E-2</v>
      </c>
      <c r="H85" s="439">
        <f>taxrates!BE77</f>
        <v>1.5168768353760242E-2</v>
      </c>
      <c r="I85" s="181">
        <f>taxrates!BF77</f>
        <v>0.35588496923446655</v>
      </c>
      <c r="J85" s="147">
        <f>taxrates!BG77</f>
        <v>2.5780776515603065E-2</v>
      </c>
      <c r="K85" s="147">
        <f>taxrates!BH77</f>
        <v>6.1806170269846916E-3</v>
      </c>
      <c r="L85" s="147">
        <f>taxrates!BI77</f>
        <v>3.935196902602911E-3</v>
      </c>
      <c r="M85" s="147">
        <f>taxrates!BJ77</f>
        <v>0.18426157534122467</v>
      </c>
      <c r="N85" s="147">
        <f>taxrates!BK77</f>
        <v>0.11810018680989742</v>
      </c>
      <c r="O85" s="147">
        <f>taxrates!BL77</f>
        <v>1.7626624554395676E-2</v>
      </c>
      <c r="P85" s="117">
        <f>taxrates!BM77</f>
        <v>0.37460115551948547</v>
      </c>
      <c r="Q85" s="116">
        <f>taxrates!BN77</f>
        <v>2.5876063853502274E-2</v>
      </c>
      <c r="R85" s="116">
        <f>taxrates!BO77</f>
        <v>3.8311220705509186E-3</v>
      </c>
      <c r="S85" s="116">
        <f>taxrates!BP77</f>
        <v>1.7560835694894195E-3</v>
      </c>
      <c r="T85" s="116">
        <f>taxrates!BQ77</f>
        <v>0.18137006461620331</v>
      </c>
      <c r="U85" s="116">
        <f>taxrates!BR77</f>
        <v>0.14315672963857651</v>
      </c>
      <c r="V85" s="145">
        <f>taxrates!BS77</f>
        <v>1.8611088395118713E-2</v>
      </c>
      <c r="X85" s="1016"/>
    </row>
    <row r="86" spans="1:24" ht="15.05">
      <c r="A86" s="148">
        <v>1989</v>
      </c>
      <c r="B86" s="146">
        <f>taxrates!AY78</f>
        <v>0.3421567976474762</v>
      </c>
      <c r="C86" s="438">
        <f>taxrates!AZ78</f>
        <v>2.5804523378610611E-2</v>
      </c>
      <c r="D86" s="438">
        <f>taxrates!BA78</f>
        <v>9.3522127717733383E-3</v>
      </c>
      <c r="E86" s="438">
        <f>taxrates!BB78</f>
        <v>8.6624883115291595E-3</v>
      </c>
      <c r="F86" s="438">
        <f>taxrates!BC78</f>
        <v>0.18029721081256866</v>
      </c>
      <c r="G86" s="438">
        <f>taxrates!BD78</f>
        <v>0.10087720304727554</v>
      </c>
      <c r="H86" s="439">
        <f>taxrates!BE78</f>
        <v>1.7163150012493134E-2</v>
      </c>
      <c r="I86" s="181">
        <f>taxrates!BF78</f>
        <v>0.36117163300514221</v>
      </c>
      <c r="J86" s="147">
        <f>taxrates!BG78</f>
        <v>2.5507310405373573E-2</v>
      </c>
      <c r="K86" s="147">
        <f>taxrates!BH78</f>
        <v>6.5434854477643967E-3</v>
      </c>
      <c r="L86" s="147">
        <f>taxrates!BI78</f>
        <v>4.2033195495605469E-3</v>
      </c>
      <c r="M86" s="147">
        <f>taxrates!BJ78</f>
        <v>0.18315130472183228</v>
      </c>
      <c r="N86" s="147">
        <f>taxrates!BK78</f>
        <v>0.12145153246819973</v>
      </c>
      <c r="O86" s="147">
        <f>taxrates!BL78</f>
        <v>2.0314684137701988E-2</v>
      </c>
      <c r="P86" s="117">
        <f>taxrates!BM78</f>
        <v>0.39658421277999878</v>
      </c>
      <c r="Q86" s="116">
        <f>taxrates!BN78</f>
        <v>2.6189548894762993E-2</v>
      </c>
      <c r="R86" s="116">
        <f>taxrates!BO78</f>
        <v>4.446293693035841E-3</v>
      </c>
      <c r="S86" s="116">
        <f>taxrates!BP78</f>
        <v>1.7767611425369978E-3</v>
      </c>
      <c r="T86" s="116">
        <f>taxrates!BQ78</f>
        <v>0.1888250857591629</v>
      </c>
      <c r="U86" s="116">
        <f>taxrates!BR78</f>
        <v>0.15298105217516422</v>
      </c>
      <c r="V86" s="145">
        <f>taxrates!BS78</f>
        <v>2.2365452721714973E-2</v>
      </c>
      <c r="X86" s="1016"/>
    </row>
    <row r="87" spans="1:24" ht="15.05">
      <c r="A87" s="158">
        <v>1990</v>
      </c>
      <c r="B87" s="157">
        <f>taxrates!AY79</f>
        <v>0.33814656734466553</v>
      </c>
      <c r="C87" s="545">
        <f>taxrates!AZ79</f>
        <v>2.5474583730101585E-2</v>
      </c>
      <c r="D87" s="545">
        <f>taxrates!BA79</f>
        <v>1.022758986800909E-2</v>
      </c>
      <c r="E87" s="545">
        <f>taxrates!BB79</f>
        <v>9.0666282922029495E-3</v>
      </c>
      <c r="F87" s="545">
        <f>taxrates!BC79</f>
        <v>0.17591696977615356</v>
      </c>
      <c r="G87" s="545">
        <f>taxrates!BD79</f>
        <v>9.7149673849344254E-2</v>
      </c>
      <c r="H87" s="546">
        <f>taxrates!BE79</f>
        <v>2.0311120897531509E-2</v>
      </c>
      <c r="I87" s="184">
        <f>taxrates!BF79</f>
        <v>0.35586985945701599</v>
      </c>
      <c r="J87" s="156">
        <f>taxrates!BG79</f>
        <v>2.5094255805015564E-2</v>
      </c>
      <c r="K87" s="156">
        <f>taxrates!BH79</f>
        <v>7.422933354973793E-3</v>
      </c>
      <c r="L87" s="156">
        <f>taxrates!BI79</f>
        <v>4.3194685131311417E-3</v>
      </c>
      <c r="M87" s="156">
        <f>taxrates!BJ79</f>
        <v>0.17643408477306366</v>
      </c>
      <c r="N87" s="156">
        <f>taxrates!BK79</f>
        <v>0.11838642694056034</v>
      </c>
      <c r="O87" s="156">
        <f>taxrates!BL79</f>
        <v>2.4212675169110298E-2</v>
      </c>
      <c r="P87" s="123">
        <f>taxrates!BM79</f>
        <v>0.38629001379013062</v>
      </c>
      <c r="Q87" s="122">
        <f>taxrates!BN79</f>
        <v>2.5783814489841461E-2</v>
      </c>
      <c r="R87" s="122">
        <f>taxrates!BO79</f>
        <v>4.9241194501519203E-3</v>
      </c>
      <c r="S87" s="122">
        <f>taxrates!BP79</f>
        <v>1.881052739918232E-3</v>
      </c>
      <c r="T87" s="122">
        <f>taxrates!BQ79</f>
        <v>0.17786403000354767</v>
      </c>
      <c r="U87" s="122">
        <f>taxrates!BR79</f>
        <v>0.14960804209113121</v>
      </c>
      <c r="V87" s="183">
        <f>taxrates!BS79</f>
        <v>2.6228949427604675E-2</v>
      </c>
      <c r="X87" s="1016"/>
    </row>
    <row r="88" spans="1:24" ht="15.05">
      <c r="A88" s="148">
        <v>1991</v>
      </c>
      <c r="B88" s="146">
        <f>taxrates!AY80</f>
        <v>0.34100353717803955</v>
      </c>
      <c r="C88" s="438">
        <f>taxrates!AZ80</f>
        <v>2.693866565823555E-2</v>
      </c>
      <c r="D88" s="438">
        <f>taxrates!BA80</f>
        <v>1.1113366112112999E-2</v>
      </c>
      <c r="E88" s="438">
        <f>taxrates!BB80</f>
        <v>1.0176199488341808E-2</v>
      </c>
      <c r="F88" s="438">
        <f>taxrates!BC80</f>
        <v>0.17619907855987549</v>
      </c>
      <c r="G88" s="438">
        <f>taxrates!BD80</f>
        <v>9.5905410125851631E-2</v>
      </c>
      <c r="H88" s="439">
        <f>taxrates!BE80</f>
        <v>2.067081443965435E-2</v>
      </c>
      <c r="I88" s="181">
        <f>taxrates!BF80</f>
        <v>0.36080795526504517</v>
      </c>
      <c r="J88" s="147">
        <f>taxrates!BG80</f>
        <v>2.6742421090602875E-2</v>
      </c>
      <c r="K88" s="147">
        <f>taxrates!BH80</f>
        <v>8.4791248664259911E-3</v>
      </c>
      <c r="L88" s="147">
        <f>taxrates!BI80</f>
        <v>4.6942695043981075E-3</v>
      </c>
      <c r="M88" s="147">
        <f>taxrates!BJ80</f>
        <v>0.17949630320072174</v>
      </c>
      <c r="N88" s="147">
        <f>taxrates!BK80</f>
        <v>0.11624912917613983</v>
      </c>
      <c r="O88" s="147">
        <f>taxrates!BL80</f>
        <v>2.5146719068288803E-2</v>
      </c>
      <c r="P88" s="117">
        <f>taxrates!BM80</f>
        <v>0.38218045234680176</v>
      </c>
      <c r="Q88" s="116">
        <f>taxrates!BN80</f>
        <v>2.7356654405593872E-2</v>
      </c>
      <c r="R88" s="116">
        <f>taxrates!BO80</f>
        <v>5.4045254364609718E-3</v>
      </c>
      <c r="S88" s="116">
        <f>taxrates!BP80</f>
        <v>1.9357235869392753E-3</v>
      </c>
      <c r="T88" s="116">
        <f>taxrates!BQ80</f>
        <v>0.17762927711009979</v>
      </c>
      <c r="U88" s="116">
        <f>taxrates!BR80</f>
        <v>0.14299599081277847</v>
      </c>
      <c r="V88" s="145">
        <f>taxrates!BS80</f>
        <v>2.6858272030949593E-2</v>
      </c>
      <c r="X88" s="1016"/>
    </row>
    <row r="89" spans="1:24" ht="15.05">
      <c r="A89" s="148">
        <v>1992</v>
      </c>
      <c r="B89" s="146">
        <f>taxrates!AY81</f>
        <v>0.3398614227771759</v>
      </c>
      <c r="C89" s="438">
        <f>taxrates!AZ81</f>
        <v>2.7182336896657944E-2</v>
      </c>
      <c r="D89" s="438">
        <f>taxrates!BA81</f>
        <v>9.9655017256736755E-3</v>
      </c>
      <c r="E89" s="438">
        <f>taxrates!BB81</f>
        <v>9.8212426528334618E-3</v>
      </c>
      <c r="F89" s="438">
        <f>taxrates!BC81</f>
        <v>0.17842815816402435</v>
      </c>
      <c r="G89" s="438">
        <f>taxrates!BD81</f>
        <v>9.6566271036863327E-2</v>
      </c>
      <c r="H89" s="439">
        <f>taxrates!BE81</f>
        <v>1.7897909507155418E-2</v>
      </c>
      <c r="I89" s="181">
        <f>taxrates!BF81</f>
        <v>0.36566612124443054</v>
      </c>
      <c r="J89" s="147">
        <f>taxrates!BG81</f>
        <v>2.7345869690179825E-2</v>
      </c>
      <c r="K89" s="147">
        <f>taxrates!BH81</f>
        <v>7.6909689232707024E-3</v>
      </c>
      <c r="L89" s="147">
        <f>taxrates!BI81</f>
        <v>4.906835500150919E-3</v>
      </c>
      <c r="M89" s="147">
        <f>taxrates!BJ81</f>
        <v>0.18783621490001678</v>
      </c>
      <c r="N89" s="147">
        <f>taxrates!BK81</f>
        <v>0.11680812016129494</v>
      </c>
      <c r="O89" s="147">
        <f>taxrates!BL81</f>
        <v>2.1078120917081833E-2</v>
      </c>
      <c r="P89" s="117">
        <f>taxrates!BM81</f>
        <v>0.38236236572265625</v>
      </c>
      <c r="Q89" s="116">
        <f>taxrates!BN81</f>
        <v>2.7881542220711708E-2</v>
      </c>
      <c r="R89" s="116">
        <f>taxrates!BO81</f>
        <v>4.725797101855278E-3</v>
      </c>
      <c r="S89" s="116">
        <f>taxrates!BP81</f>
        <v>2.3720120079815388E-3</v>
      </c>
      <c r="T89" s="116">
        <f>taxrates!BQ81</f>
        <v>0.18450543284416199</v>
      </c>
      <c r="U89" s="116">
        <f>taxrates!BR81</f>
        <v>0.14187571778893471</v>
      </c>
      <c r="V89" s="145">
        <f>taxrates!BS81</f>
        <v>2.1001871675252914E-2</v>
      </c>
      <c r="X89" s="1016"/>
    </row>
    <row r="90" spans="1:24" ht="15.05">
      <c r="A90" s="148">
        <v>1993</v>
      </c>
      <c r="B90" s="146">
        <f>taxrates!AY82</f>
        <v>0.36525422334671021</v>
      </c>
      <c r="C90" s="438">
        <f>taxrates!AZ82</f>
        <v>2.7420109137892723E-2</v>
      </c>
      <c r="D90" s="438">
        <f>taxrates!BA82</f>
        <v>9.6065569669008255E-3</v>
      </c>
      <c r="E90" s="438">
        <f>taxrates!BB82</f>
        <v>9.8576005548238754E-3</v>
      </c>
      <c r="F90" s="438">
        <f>taxrates!BC82</f>
        <v>0.19383364915847778</v>
      </c>
      <c r="G90" s="438">
        <f>taxrates!BD82</f>
        <v>0.10502305999398232</v>
      </c>
      <c r="H90" s="439">
        <f>taxrates!BE82</f>
        <v>1.951325498521328E-2</v>
      </c>
      <c r="I90" s="181">
        <f>taxrates!BF82</f>
        <v>0.39580968022346497</v>
      </c>
      <c r="J90" s="147">
        <f>taxrates!BG82</f>
        <v>2.7430830523371696E-2</v>
      </c>
      <c r="K90" s="147">
        <f>taxrates!BH82</f>
        <v>7.3576048016548157E-3</v>
      </c>
      <c r="L90" s="147">
        <f>taxrates!BI82</f>
        <v>4.7660036943852901E-3</v>
      </c>
      <c r="M90" s="147">
        <f>taxrates!BJ82</f>
        <v>0.2048710435628891</v>
      </c>
      <c r="N90" s="147">
        <f>taxrates!BK82</f>
        <v>0.12834906205534935</v>
      </c>
      <c r="O90" s="147">
        <f>taxrates!BL82</f>
        <v>2.3035129532217979E-2</v>
      </c>
      <c r="P90" s="117">
        <f>taxrates!BM82</f>
        <v>0.40723752975463867</v>
      </c>
      <c r="Q90" s="116">
        <f>taxrates!BN82</f>
        <v>2.770700491964817E-2</v>
      </c>
      <c r="R90" s="116">
        <f>taxrates!BO82</f>
        <v>4.6004131436347961E-3</v>
      </c>
      <c r="S90" s="116">
        <f>taxrates!BP82</f>
        <v>2.0133438520133495E-3</v>
      </c>
      <c r="T90" s="116">
        <f>taxrates!BQ82</f>
        <v>0.19291792809963226</v>
      </c>
      <c r="U90" s="116">
        <f>taxrates!BR82</f>
        <v>0.15758619457483292</v>
      </c>
      <c r="V90" s="145">
        <f>taxrates!BS82</f>
        <v>2.2412640973925591E-2</v>
      </c>
      <c r="X90" s="1016"/>
    </row>
    <row r="91" spans="1:24" ht="15.05">
      <c r="A91" s="148">
        <v>1994</v>
      </c>
      <c r="B91" s="146">
        <f>taxrates!AY83</f>
        <v>0.37721699476242065</v>
      </c>
      <c r="C91" s="438">
        <f>taxrates!AZ83</f>
        <v>2.8199963271617889E-2</v>
      </c>
      <c r="D91" s="438">
        <f>taxrates!BA83</f>
        <v>9.4864601269364357E-3</v>
      </c>
      <c r="E91" s="438">
        <f>taxrates!BB83</f>
        <v>1.5428026206791401E-2</v>
      </c>
      <c r="F91" s="438">
        <f>taxrates!BC83</f>
        <v>0.19156955182552338</v>
      </c>
      <c r="G91" s="438">
        <f>taxrates!BD83</f>
        <v>0.11189847066998482</v>
      </c>
      <c r="H91" s="439">
        <f>taxrates!BE83</f>
        <v>2.0634518936276436E-2</v>
      </c>
      <c r="I91" s="181">
        <f>taxrates!BF83</f>
        <v>0.40947279334068298</v>
      </c>
      <c r="J91" s="147">
        <f>taxrates!BG83</f>
        <v>2.8334669768810272E-2</v>
      </c>
      <c r="K91" s="147">
        <f>taxrates!BH83</f>
        <v>7.4374568648636341E-3</v>
      </c>
      <c r="L91" s="147">
        <f>taxrates!BI83</f>
        <v>9.6554569900035858E-3</v>
      </c>
      <c r="M91" s="147">
        <f>taxrates!BJ83</f>
        <v>0.20174969732761383</v>
      </c>
      <c r="N91" s="147">
        <f>taxrates!BK83</f>
        <v>0.13789055868983269</v>
      </c>
      <c r="O91" s="147">
        <f>taxrates!BL83</f>
        <v>2.4404965341091156E-2</v>
      </c>
      <c r="P91" s="117">
        <f>taxrates!BM83</f>
        <v>0.43035924434661865</v>
      </c>
      <c r="Q91" s="116">
        <f>taxrates!BN83</f>
        <v>2.8841977939009666E-2</v>
      </c>
      <c r="R91" s="116">
        <f>taxrates!BO83</f>
        <v>4.8607047647237778E-3</v>
      </c>
      <c r="S91" s="116">
        <f>taxrates!BP83</f>
        <v>5.4658739827573299E-3</v>
      </c>
      <c r="T91" s="116">
        <f>taxrates!BQ83</f>
        <v>0.19307513535022736</v>
      </c>
      <c r="U91" s="116">
        <f>taxrates!BR83</f>
        <v>0.17367358505725861</v>
      </c>
      <c r="V91" s="145">
        <f>taxrates!BS83</f>
        <v>2.4441977962851524E-2</v>
      </c>
      <c r="X91" s="1016"/>
    </row>
    <row r="92" spans="1:24" ht="15.05">
      <c r="A92" s="148">
        <v>1995</v>
      </c>
      <c r="B92" s="146">
        <f>taxrates!AY84</f>
        <v>0.38295423984527588</v>
      </c>
      <c r="C92" s="438">
        <f>taxrates!AZ84</f>
        <v>2.7934541925787926E-2</v>
      </c>
      <c r="D92" s="438">
        <f>taxrates!BA84</f>
        <v>8.3849020302295685E-3</v>
      </c>
      <c r="E92" s="438">
        <f>taxrates!BB84</f>
        <v>1.5705294907093048E-2</v>
      </c>
      <c r="F92" s="438">
        <f>taxrates!BC84</f>
        <v>0.20031419396400452</v>
      </c>
      <c r="G92" s="438">
        <f>taxrates!BD84</f>
        <v>0.11229456402361393</v>
      </c>
      <c r="H92" s="439">
        <f>taxrates!BE84</f>
        <v>1.8320728093385696E-2</v>
      </c>
      <c r="I92" s="181">
        <f>taxrates!BF84</f>
        <v>0.41725650429725647</v>
      </c>
      <c r="J92" s="147">
        <f>taxrates!BG84</f>
        <v>2.8130345046520233E-2</v>
      </c>
      <c r="K92" s="147">
        <f>taxrates!BH84</f>
        <v>6.5717096440494061E-3</v>
      </c>
      <c r="L92" s="147">
        <f>taxrates!BI84</f>
        <v>1.0271316394209862E-2</v>
      </c>
      <c r="M92" s="147">
        <f>taxrates!BJ84</f>
        <v>0.21367375552654266</v>
      </c>
      <c r="N92" s="147">
        <f>taxrates!BK84</f>
        <v>0.13712774962186813</v>
      </c>
      <c r="O92" s="147">
        <f>taxrates!BL84</f>
        <v>2.1481633186340332E-2</v>
      </c>
      <c r="P92" s="117">
        <f>taxrates!BM84</f>
        <v>0.4347347617149353</v>
      </c>
      <c r="Q92" s="116">
        <f>taxrates!BN84</f>
        <v>2.8519388288259506E-2</v>
      </c>
      <c r="R92" s="116">
        <f>taxrates!BO84</f>
        <v>4.2928946204483509E-3</v>
      </c>
      <c r="S92" s="116">
        <f>taxrates!BP84</f>
        <v>6.210284773260355E-3</v>
      </c>
      <c r="T92" s="116">
        <f>taxrates!BQ84</f>
        <v>0.20442347228527069</v>
      </c>
      <c r="U92" s="116">
        <f>taxrates!BR84</f>
        <v>0.16937017813324928</v>
      </c>
      <c r="V92" s="145">
        <f>taxrates!BS84</f>
        <v>2.1918546408414841E-2</v>
      </c>
      <c r="X92" s="1016"/>
    </row>
    <row r="93" spans="1:24" ht="15.05">
      <c r="A93" s="148">
        <v>1996</v>
      </c>
      <c r="B93" s="146">
        <f>taxrates!AY85</f>
        <v>0.38869649171829224</v>
      </c>
      <c r="C93" s="438">
        <f>taxrates!AZ85</f>
        <v>2.6805682107806206E-2</v>
      </c>
      <c r="D93" s="438">
        <f>taxrates!BA85</f>
        <v>7.3338891379535198E-3</v>
      </c>
      <c r="E93" s="438">
        <f>taxrates!BB85</f>
        <v>1.4826828613877296E-2</v>
      </c>
      <c r="F93" s="438">
        <f>taxrates!BC85</f>
        <v>0.21142661571502686</v>
      </c>
      <c r="G93" s="438">
        <f>taxrates!BD85</f>
        <v>0.11036266013979912</v>
      </c>
      <c r="H93" s="439">
        <f>taxrates!BE85</f>
        <v>1.7940806224942207E-2</v>
      </c>
      <c r="I93" s="181">
        <f>taxrates!BF85</f>
        <v>0.41894358396530151</v>
      </c>
      <c r="J93" s="147">
        <f>taxrates!BG85</f>
        <v>2.6771519333124161E-2</v>
      </c>
      <c r="K93" s="147">
        <f>taxrates!BH85</f>
        <v>5.472981370985508E-3</v>
      </c>
      <c r="L93" s="147">
        <f>taxrates!BI85</f>
        <v>9.6778338775038719E-3</v>
      </c>
      <c r="M93" s="147">
        <f>taxrates!BJ85</f>
        <v>0.22268961369991302</v>
      </c>
      <c r="N93" s="147">
        <f>taxrates!BK85</f>
        <v>0.13389870524406433</v>
      </c>
      <c r="O93" s="147">
        <f>taxrates!BL85</f>
        <v>2.0432917401194572E-2</v>
      </c>
      <c r="P93" s="117">
        <f>taxrates!BM85</f>
        <v>0.43497690558433533</v>
      </c>
      <c r="Q93" s="116">
        <f>taxrates!BN85</f>
        <v>2.684875950217247E-2</v>
      </c>
      <c r="R93" s="116">
        <f>taxrates!BO85</f>
        <v>3.4512162674218416E-3</v>
      </c>
      <c r="S93" s="116">
        <f>taxrates!BP85</f>
        <v>5.9781894087791443E-3</v>
      </c>
      <c r="T93" s="116">
        <f>taxrates!BQ85</f>
        <v>0.21314774453639984</v>
      </c>
      <c r="U93" s="116">
        <f>taxrates!BR85</f>
        <v>0.16515566781163216</v>
      </c>
      <c r="V93" s="145">
        <f>taxrates!BS85</f>
        <v>2.0395323634147644E-2</v>
      </c>
      <c r="X93" s="1016"/>
    </row>
    <row r="94" spans="1:24" ht="15.05">
      <c r="A94" s="148">
        <v>1997</v>
      </c>
      <c r="B94" s="146">
        <f>taxrates!AY86</f>
        <v>0.37288534641265869</v>
      </c>
      <c r="C94" s="438">
        <f>taxrates!AZ86</f>
        <v>2.5026567280292511E-2</v>
      </c>
      <c r="D94" s="438">
        <f>taxrates!BA86</f>
        <v>6.7018158733844757E-3</v>
      </c>
      <c r="E94" s="438">
        <f>taxrates!BB86</f>
        <v>1.3952175155282021E-2</v>
      </c>
      <c r="F94" s="438">
        <f>taxrates!BC86</f>
        <v>0.20741134881973267</v>
      </c>
      <c r="G94" s="438">
        <f>taxrates!BD86</f>
        <v>0.10226686485111713</v>
      </c>
      <c r="H94" s="439">
        <f>taxrates!BE86</f>
        <v>1.7526561394333839E-2</v>
      </c>
      <c r="I94" s="181">
        <f>taxrates!BF86</f>
        <v>0.38998186588287354</v>
      </c>
      <c r="J94" s="147">
        <f>taxrates!BG86</f>
        <v>2.442120760679245E-2</v>
      </c>
      <c r="K94" s="147">
        <f>taxrates!BH86</f>
        <v>4.7583822160959244E-3</v>
      </c>
      <c r="L94" s="147">
        <f>taxrates!BI86</f>
        <v>9.1680176556110382E-3</v>
      </c>
      <c r="M94" s="147">
        <f>taxrates!BJ86</f>
        <v>0.21164290606975555</v>
      </c>
      <c r="N94" s="147">
        <f>taxrates!BK86</f>
        <v>0.12075839191675186</v>
      </c>
      <c r="O94" s="147">
        <f>taxrates!BL86</f>
        <v>1.9232967868447304E-2</v>
      </c>
      <c r="P94" s="117">
        <f>taxrates!BM86</f>
        <v>0.39666980504989624</v>
      </c>
      <c r="Q94" s="116">
        <f>taxrates!BN86</f>
        <v>2.4258004501461983E-2</v>
      </c>
      <c r="R94" s="116">
        <f>taxrates!BO86</f>
        <v>3.0152273830026388E-3</v>
      </c>
      <c r="S94" s="116">
        <f>taxrates!BP86</f>
        <v>5.894860252737999E-3</v>
      </c>
      <c r="T94" s="116">
        <f>taxrates!BQ86</f>
        <v>0.19893553853034973</v>
      </c>
      <c r="U94" s="116">
        <f>taxrates!BR86</f>
        <v>0.14515865594148636</v>
      </c>
      <c r="V94" s="145">
        <f>taxrates!BS86</f>
        <v>1.9407523795962334E-2</v>
      </c>
      <c r="X94" s="1016"/>
    </row>
    <row r="95" spans="1:24" ht="15.05">
      <c r="A95" s="148">
        <v>1998</v>
      </c>
      <c r="B95" s="146">
        <f>taxrates!AY87</f>
        <v>0.37293189764022827</v>
      </c>
      <c r="C95" s="438">
        <f>taxrates!AZ87</f>
        <v>2.3653352633118629E-2</v>
      </c>
      <c r="D95" s="438">
        <f>taxrates!BA87</f>
        <v>6.1289961449801922E-3</v>
      </c>
      <c r="E95" s="438">
        <f>taxrates!BB87</f>
        <v>1.3819808140397072E-2</v>
      </c>
      <c r="F95" s="438">
        <f>taxrates!BC87</f>
        <v>0.21490539610385895</v>
      </c>
      <c r="G95" s="438">
        <f>taxrates!BD87</f>
        <v>9.5866797491908073E-2</v>
      </c>
      <c r="H95" s="439">
        <f>taxrates!BE87</f>
        <v>1.8557548522949219E-2</v>
      </c>
      <c r="I95" s="181">
        <f>taxrates!BF87</f>
        <v>0.39386796951293945</v>
      </c>
      <c r="J95" s="147">
        <f>taxrates!BG87</f>
        <v>2.3022694513201714E-2</v>
      </c>
      <c r="K95" s="147">
        <f>taxrates!BH87</f>
        <v>4.4407220557332039E-3</v>
      </c>
      <c r="L95" s="147">
        <f>taxrates!BI87</f>
        <v>9.7397761419415474E-3</v>
      </c>
      <c r="M95" s="147">
        <f>taxrates!BJ87</f>
        <v>0.22372151911258698</v>
      </c>
      <c r="N95" s="147">
        <f>taxrates!BK87</f>
        <v>0.11293482407927513</v>
      </c>
      <c r="O95" s="147">
        <f>taxrates!BL87</f>
        <v>2.0008448511362076E-2</v>
      </c>
      <c r="P95" s="117">
        <f>taxrates!BM87</f>
        <v>0.3923809826374054</v>
      </c>
      <c r="Q95" s="116">
        <f>taxrates!BN87</f>
        <v>2.2372014820575714E-2</v>
      </c>
      <c r="R95" s="116">
        <f>taxrates!BO87</f>
        <v>2.8710109181702137E-3</v>
      </c>
      <c r="S95" s="116">
        <f>taxrates!BP87</f>
        <v>6.6610146313905716E-3</v>
      </c>
      <c r="T95" s="116">
        <f>taxrates!BQ87</f>
        <v>0.20451878011226654</v>
      </c>
      <c r="U95" s="116">
        <f>taxrates!BR87</f>
        <v>0.1356307677924633</v>
      </c>
      <c r="V95" s="145">
        <f>taxrates!BS87</f>
        <v>2.032739482820034E-2</v>
      </c>
      <c r="X95" s="1016"/>
    </row>
    <row r="96" spans="1:24" ht="15.05">
      <c r="A96" s="152">
        <v>1999</v>
      </c>
      <c r="B96" s="150">
        <f>taxrates!AY88</f>
        <v>0.36452043056488037</v>
      </c>
      <c r="C96" s="547">
        <f>taxrates!AZ88</f>
        <v>2.2934995591640472E-2</v>
      </c>
      <c r="D96" s="547">
        <f>taxrates!BA88</f>
        <v>5.4624057374894619E-3</v>
      </c>
      <c r="E96" s="547">
        <f>taxrates!BB88</f>
        <v>1.3730661943554878E-2</v>
      </c>
      <c r="F96" s="547">
        <f>taxrates!BC88</f>
        <v>0.21604466438293457</v>
      </c>
      <c r="G96" s="547">
        <f>taxrates!BD88</f>
        <v>8.7588855996727943E-2</v>
      </c>
      <c r="H96" s="548">
        <f>taxrates!BE88</f>
        <v>1.8758831545710564E-2</v>
      </c>
      <c r="I96" s="182">
        <f>taxrates!BF88</f>
        <v>0.38032776117324829</v>
      </c>
      <c r="J96" s="151">
        <f>taxrates!BG88</f>
        <v>2.2252295166254044E-2</v>
      </c>
      <c r="K96" s="151">
        <f>taxrates!BH88</f>
        <v>3.7668757140636444E-3</v>
      </c>
      <c r="L96" s="151">
        <f>taxrates!BI88</f>
        <v>1.0070108808577061E-2</v>
      </c>
      <c r="M96" s="151">
        <f>taxrates!BJ88</f>
        <v>0.22309064865112305</v>
      </c>
      <c r="N96" s="151">
        <f>taxrates!BK88</f>
        <v>0.1013677641749382</v>
      </c>
      <c r="O96" s="151">
        <f>taxrates!BL88</f>
        <v>1.9780084490776062E-2</v>
      </c>
      <c r="P96" s="120">
        <f>taxrates!BM88</f>
        <v>0.37332364916801453</v>
      </c>
      <c r="Q96" s="119">
        <f>taxrates!BN88</f>
        <v>2.1528085693717003E-2</v>
      </c>
      <c r="R96" s="119">
        <f>taxrates!BO88</f>
        <v>2.2098110057413578E-3</v>
      </c>
      <c r="S96" s="119">
        <f>taxrates!BP88</f>
        <v>7.5213504023849964E-3</v>
      </c>
      <c r="T96" s="119">
        <f>taxrates!BQ88</f>
        <v>0.20329248905181885</v>
      </c>
      <c r="U96" s="119">
        <f>taxrates!BR88</f>
        <v>0.11872396618127823</v>
      </c>
      <c r="V96" s="149">
        <f>taxrates!BS88</f>
        <v>2.0047940313816071E-2</v>
      </c>
      <c r="X96" s="1016"/>
    </row>
    <row r="97" spans="1:24" ht="15.05">
      <c r="A97" s="148">
        <v>2000</v>
      </c>
      <c r="B97" s="146">
        <f>taxrates!AY89</f>
        <v>0.36432239413261414</v>
      </c>
      <c r="C97" s="438">
        <f>taxrates!AZ89</f>
        <v>2.2037247195839882E-2</v>
      </c>
      <c r="D97" s="438">
        <f>taxrates!BA89</f>
        <v>4.9450029619038105E-3</v>
      </c>
      <c r="E97" s="438">
        <f>taxrates!BB89</f>
        <v>1.4131422154605389E-2</v>
      </c>
      <c r="F97" s="438">
        <f>taxrates!BC89</f>
        <v>0.22464355826377869</v>
      </c>
      <c r="G97" s="438">
        <f>taxrates!BD89</f>
        <v>8.2484345883131027E-2</v>
      </c>
      <c r="H97" s="439">
        <f>taxrates!BE89</f>
        <v>1.6080800443887711E-2</v>
      </c>
      <c r="I97" s="181">
        <f>taxrates!BF89</f>
        <v>0.37947678565979004</v>
      </c>
      <c r="J97" s="147">
        <f>taxrates!BG89</f>
        <v>2.124052494764328E-2</v>
      </c>
      <c r="K97" s="147">
        <f>taxrates!BH89</f>
        <v>3.3473200164735317E-3</v>
      </c>
      <c r="L97" s="147">
        <f>taxrates!BI89</f>
        <v>1.0852155275642872E-2</v>
      </c>
      <c r="M97" s="147">
        <f>taxrates!BJ89</f>
        <v>0.23260733485221863</v>
      </c>
      <c r="N97" s="147">
        <f>taxrates!BK89</f>
        <v>9.4864886254072189E-2</v>
      </c>
      <c r="O97" s="147">
        <f>taxrates!BL89</f>
        <v>1.6564583405852318E-2</v>
      </c>
      <c r="P97" s="117">
        <f>taxrates!BM89</f>
        <v>0.37597346305847168</v>
      </c>
      <c r="Q97" s="116">
        <f>taxrates!BN89</f>
        <v>2.0332438871264458E-2</v>
      </c>
      <c r="R97" s="116">
        <f>taxrates!BO89</f>
        <v>1.9466234371066093E-3</v>
      </c>
      <c r="S97" s="116">
        <f>taxrates!BP89</f>
        <v>8.4264278411865234E-3</v>
      </c>
      <c r="T97" s="116">
        <f>taxrates!BQ89</f>
        <v>0.21632179617881775</v>
      </c>
      <c r="U97" s="116">
        <f>taxrates!BR89</f>
        <v>0.1120679322630167</v>
      </c>
      <c r="V97" s="145">
        <f>taxrates!BS89</f>
        <v>1.6878247261047363E-2</v>
      </c>
      <c r="X97" s="1016"/>
    </row>
    <row r="98" spans="1:24" ht="15.05">
      <c r="A98" s="148">
        <v>2001</v>
      </c>
      <c r="B98" s="146">
        <f>taxrates!AY90</f>
        <v>0.3704998791217804</v>
      </c>
      <c r="C98" s="438">
        <f>taxrates!AZ90</f>
        <v>2.466721273958683E-2</v>
      </c>
      <c r="D98" s="438">
        <f>taxrates!BA90</f>
        <v>6.3075949437916279E-3</v>
      </c>
      <c r="E98" s="438">
        <f>taxrates!BB90</f>
        <v>1.5604635700583458E-2</v>
      </c>
      <c r="F98" s="438">
        <f>taxrates!BC90</f>
        <v>0.23047254979610443</v>
      </c>
      <c r="G98" s="438">
        <f>taxrates!BD90</f>
        <v>7.4914103373885155E-2</v>
      </c>
      <c r="H98" s="439">
        <f>taxrates!BE90</f>
        <v>1.8533796072006226E-2</v>
      </c>
      <c r="I98" s="181">
        <f>taxrates!BF90</f>
        <v>0.39044544100761414</v>
      </c>
      <c r="J98" s="147">
        <f>taxrates!BG90</f>
        <v>2.4708867073059082E-2</v>
      </c>
      <c r="K98" s="147">
        <f>taxrates!BH90</f>
        <v>4.9108732491731644E-3</v>
      </c>
      <c r="L98" s="147">
        <f>taxrates!BI90</f>
        <v>1.1399061419069767E-2</v>
      </c>
      <c r="M98" s="147">
        <f>taxrates!BJ90</f>
        <v>0.23814825713634491</v>
      </c>
      <c r="N98" s="147">
        <f>taxrates!BK90</f>
        <v>9.1015897691249847E-2</v>
      </c>
      <c r="O98" s="147">
        <f>taxrates!BL90</f>
        <v>2.0262477919459343E-2</v>
      </c>
      <c r="P98" s="117">
        <f>taxrates!BM90</f>
        <v>0.39829215407371521</v>
      </c>
      <c r="Q98" s="116">
        <f>taxrates!BN90</f>
        <v>2.4827761575579643E-2</v>
      </c>
      <c r="R98" s="116">
        <f>taxrates!BO90</f>
        <v>3.6221018526703119E-3</v>
      </c>
      <c r="S98" s="116">
        <f>taxrates!BP90</f>
        <v>8.5698673501610756E-3</v>
      </c>
      <c r="T98" s="116">
        <f>taxrates!BQ90</f>
        <v>0.22465457022190094</v>
      </c>
      <c r="U98" s="116">
        <f>taxrates!BR90</f>
        <v>0.11451833322644234</v>
      </c>
      <c r="V98" s="145">
        <f>taxrates!BS90</f>
        <v>2.2099511697888374E-2</v>
      </c>
      <c r="X98" s="1016"/>
    </row>
    <row r="99" spans="1:24" ht="15.05">
      <c r="A99" s="148">
        <v>2002</v>
      </c>
      <c r="B99" s="146">
        <f>taxrates!AY91</f>
        <v>0.33090603351593018</v>
      </c>
      <c r="C99" s="438">
        <f>taxrates!AZ91</f>
        <v>2.5091895833611488E-2</v>
      </c>
      <c r="D99" s="438">
        <f>taxrates!BA91</f>
        <v>6.629659328609705E-3</v>
      </c>
      <c r="E99" s="438">
        <f>taxrates!BB91</f>
        <v>1.4822517521679401E-2</v>
      </c>
      <c r="F99" s="438">
        <f>taxrates!BC91</f>
        <v>0.18782173097133636</v>
      </c>
      <c r="G99" s="438">
        <f>taxrates!BD91</f>
        <v>7.9321637749671936E-2</v>
      </c>
      <c r="H99" s="439">
        <f>taxrates!BE91</f>
        <v>1.7218587920069695E-2</v>
      </c>
      <c r="I99" s="181">
        <f>taxrates!BF91</f>
        <v>0.34794768691062927</v>
      </c>
      <c r="J99" s="147">
        <f>taxrates!BG91</f>
        <v>2.534753642976284E-2</v>
      </c>
      <c r="K99" s="147">
        <f>taxrates!BH91</f>
        <v>5.1238252781331539E-3</v>
      </c>
      <c r="L99" s="147">
        <f>taxrates!BI91</f>
        <v>1.0186143219470978E-2</v>
      </c>
      <c r="M99" s="147">
        <f>taxrates!BJ91</f>
        <v>0.19325971603393555</v>
      </c>
      <c r="N99" s="147">
        <f>taxrates!BK91</f>
        <v>9.4961840659379959E-2</v>
      </c>
      <c r="O99" s="147">
        <f>taxrates!BL91</f>
        <v>1.9068615511059761E-2</v>
      </c>
      <c r="P99" s="117">
        <f>taxrates!BM91</f>
        <v>0.35692563652992249</v>
      </c>
      <c r="Q99" s="116">
        <f>taxrates!BN91</f>
        <v>2.5715997442603111E-2</v>
      </c>
      <c r="R99" s="116">
        <f>taxrates!BO91</f>
        <v>3.5456214100122452E-3</v>
      </c>
      <c r="S99" s="116">
        <f>taxrates!BP91</f>
        <v>6.7718867212533951E-3</v>
      </c>
      <c r="T99" s="116">
        <f>taxrates!BQ91</f>
        <v>0.18025752902030945</v>
      </c>
      <c r="U99" s="116">
        <f>taxrates!BR91</f>
        <v>0.11906731128692627</v>
      </c>
      <c r="V99" s="145">
        <f>taxrates!BS91</f>
        <v>2.1567285060882568E-2</v>
      </c>
      <c r="X99" s="1016"/>
    </row>
    <row r="100" spans="1:24" ht="15.05">
      <c r="A100" s="148">
        <v>2003</v>
      </c>
      <c r="B100" s="146">
        <f>taxrates!AY92</f>
        <v>0.32404327392578125</v>
      </c>
      <c r="C100" s="438">
        <f>taxrates!AZ92</f>
        <v>2.5498624891042709E-2</v>
      </c>
      <c r="D100" s="438">
        <f>taxrates!BA92</f>
        <v>6.7080971784889698E-3</v>
      </c>
      <c r="E100" s="438">
        <f>taxrates!BB92</f>
        <v>1.4817832037806511E-2</v>
      </c>
      <c r="F100" s="438">
        <f>taxrates!BC92</f>
        <v>0.17348445951938629</v>
      </c>
      <c r="G100" s="438">
        <f>taxrates!BD92</f>
        <v>8.9324694126844406E-2</v>
      </c>
      <c r="H100" s="439">
        <f>taxrates!BE92</f>
        <v>1.420957688242197E-2</v>
      </c>
      <c r="I100" s="181">
        <f>taxrates!BF92</f>
        <v>0.33984225988388062</v>
      </c>
      <c r="J100" s="147">
        <f>taxrates!BG92</f>
        <v>2.5715276598930359E-2</v>
      </c>
      <c r="K100" s="147">
        <f>taxrates!BH92</f>
        <v>5.0027347169816494E-3</v>
      </c>
      <c r="L100" s="147">
        <f>taxrates!BI92</f>
        <v>9.8768789321184158E-3</v>
      </c>
      <c r="M100" s="147">
        <f>taxrates!BJ92</f>
        <v>0.17640705406665802</v>
      </c>
      <c r="N100" s="147">
        <f>taxrates!BK92</f>
        <v>0.10726087912917137</v>
      </c>
      <c r="O100" s="147">
        <f>taxrates!BL92</f>
        <v>1.557942945510149E-2</v>
      </c>
      <c r="P100" s="117">
        <f>taxrates!BM92</f>
        <v>0.34978482127189636</v>
      </c>
      <c r="Q100" s="116">
        <f>taxrates!BN92</f>
        <v>2.6012951508164406E-2</v>
      </c>
      <c r="R100" s="116">
        <f>taxrates!BO92</f>
        <v>3.3166590146720409E-3</v>
      </c>
      <c r="S100" s="116">
        <f>taxrates!BP92</f>
        <v>6.5619358792901039E-3</v>
      </c>
      <c r="T100" s="116">
        <f>taxrates!BQ92</f>
        <v>0.16330572962760925</v>
      </c>
      <c r="U100" s="116">
        <f>taxrates!BR92</f>
        <v>0.1329677626490593</v>
      </c>
      <c r="V100" s="145">
        <f>taxrates!BS92</f>
        <v>1.7619781196117401E-2</v>
      </c>
      <c r="X100" s="1016"/>
    </row>
    <row r="101" spans="1:24" ht="15.05">
      <c r="A101" s="148">
        <v>2004</v>
      </c>
      <c r="B101" s="146">
        <f>taxrates!AY93</f>
        <v>0.31426823139190674</v>
      </c>
      <c r="C101" s="438">
        <f>taxrates!AZ93</f>
        <v>2.4177873507142067E-2</v>
      </c>
      <c r="D101" s="438">
        <f>taxrates!BA93</f>
        <v>5.9784278273582458E-3</v>
      </c>
      <c r="E101" s="438">
        <f>taxrates!BB93</f>
        <v>1.3569202274084091E-2</v>
      </c>
      <c r="F101" s="438">
        <f>taxrates!BC93</f>
        <v>0.16479979455471039</v>
      </c>
      <c r="G101" s="438">
        <f>taxrates!BD93</f>
        <v>9.258919395506382E-2</v>
      </c>
      <c r="H101" s="439">
        <f>taxrates!BE93</f>
        <v>1.3153730891644955E-2</v>
      </c>
      <c r="I101" s="181">
        <f>taxrates!BF93</f>
        <v>0.32540473341941833</v>
      </c>
      <c r="J101" s="147">
        <f>taxrates!BG93</f>
        <v>2.4009294807910919E-2</v>
      </c>
      <c r="K101" s="147">
        <f>taxrates!BH93</f>
        <v>4.2573851533234119E-3</v>
      </c>
      <c r="L101" s="147">
        <f>taxrates!BI93</f>
        <v>9.3219457194209099E-3</v>
      </c>
      <c r="M101" s="147">
        <f>taxrates!BJ93</f>
        <v>0.16605205833911896</v>
      </c>
      <c r="N101" s="147">
        <f>taxrates!BK93</f>
        <v>0.10766099020838737</v>
      </c>
      <c r="O101" s="147">
        <f>taxrates!BL93</f>
        <v>1.4103039167821407E-2</v>
      </c>
      <c r="P101" s="117">
        <f>taxrates!BM93</f>
        <v>0.32658475637435913</v>
      </c>
      <c r="Q101" s="116">
        <f>taxrates!BN93</f>
        <v>2.3767685517668724E-2</v>
      </c>
      <c r="R101" s="116">
        <f>taxrates!BO93</f>
        <v>2.7134951669722795E-3</v>
      </c>
      <c r="S101" s="116">
        <f>taxrates!BP93</f>
        <v>6.304517388343811E-3</v>
      </c>
      <c r="T101" s="116">
        <f>taxrates!BQ93</f>
        <v>0.15154694020748138</v>
      </c>
      <c r="U101" s="116">
        <f>taxrates!BR93</f>
        <v>0.1270076148211956</v>
      </c>
      <c r="V101" s="145">
        <f>taxrates!BS93</f>
        <v>1.5244503505527973E-2</v>
      </c>
      <c r="X101" s="1016"/>
    </row>
    <row r="102" spans="1:24" ht="15.05">
      <c r="A102" s="148">
        <v>2005</v>
      </c>
      <c r="B102" s="146">
        <f>taxrates!AY94</f>
        <v>0.32595294713973999</v>
      </c>
      <c r="C102" s="438">
        <f>taxrates!AZ94</f>
        <v>2.341889962553978E-2</v>
      </c>
      <c r="D102" s="438">
        <f>taxrates!BA94</f>
        <v>5.3004776127636433E-3</v>
      </c>
      <c r="E102" s="438">
        <f>taxrates!BB94</f>
        <v>1.2523150071501732E-2</v>
      </c>
      <c r="F102" s="438">
        <f>taxrates!BC94</f>
        <v>0.17489065229892731</v>
      </c>
      <c r="G102" s="438">
        <f>taxrates!BD94</f>
        <v>9.8327944055199623E-2</v>
      </c>
      <c r="H102" s="439">
        <f>taxrates!BE94</f>
        <v>1.1491816490888596E-2</v>
      </c>
      <c r="I102" s="181">
        <f>taxrates!BF94</f>
        <v>0.33269035816192627</v>
      </c>
      <c r="J102" s="147">
        <f>taxrates!BG94</f>
        <v>2.2928712889552116E-2</v>
      </c>
      <c r="K102" s="147">
        <f>taxrates!BH94</f>
        <v>3.767423564568162E-3</v>
      </c>
      <c r="L102" s="147">
        <f>taxrates!BI94</f>
        <v>8.5097607225179672E-3</v>
      </c>
      <c r="M102" s="147">
        <f>taxrates!BJ94</f>
        <v>0.17355610430240631</v>
      </c>
      <c r="N102" s="147">
        <f>taxrates!BK94</f>
        <v>0.11171230301260948</v>
      </c>
      <c r="O102" s="147">
        <f>taxrates!BL94</f>
        <v>1.2216048315167427E-2</v>
      </c>
      <c r="P102" s="117">
        <f>taxrates!BM94</f>
        <v>0.32612007856369019</v>
      </c>
      <c r="Q102" s="116">
        <f>taxrates!BN94</f>
        <v>2.2377362474799156E-2</v>
      </c>
      <c r="R102" s="116">
        <f>taxrates!BO94</f>
        <v>2.4296040646731853E-3</v>
      </c>
      <c r="S102" s="116">
        <f>taxrates!BP94</f>
        <v>5.5138580501079559E-3</v>
      </c>
      <c r="T102" s="116">
        <f>taxrates!BQ94</f>
        <v>0.15408308804035187</v>
      </c>
      <c r="U102" s="116">
        <f>taxrates!BR94</f>
        <v>0.12884454429149628</v>
      </c>
      <c r="V102" s="145">
        <f>taxrates!BS94</f>
        <v>1.2871637940406799E-2</v>
      </c>
      <c r="X102" s="1016"/>
    </row>
    <row r="103" spans="1:24" ht="15.05">
      <c r="A103" s="148">
        <v>2006</v>
      </c>
      <c r="B103" s="146">
        <f>taxrates!AY95</f>
        <v>0.32912102341651917</v>
      </c>
      <c r="C103" s="438">
        <f>taxrates!AZ95</f>
        <v>2.2707844153046608E-2</v>
      </c>
      <c r="D103" s="438">
        <f>taxrates!BA95</f>
        <v>5.1612048409879208E-3</v>
      </c>
      <c r="E103" s="438">
        <f>taxrates!BB95</f>
        <v>1.2012663297355175E-2</v>
      </c>
      <c r="F103" s="438">
        <f>taxrates!BC95</f>
        <v>0.17558778822422028</v>
      </c>
      <c r="G103" s="438">
        <f>taxrates!BD95</f>
        <v>0.10204662755131721</v>
      </c>
      <c r="H103" s="439">
        <f>taxrates!BE95</f>
        <v>1.1604901403188705E-2</v>
      </c>
      <c r="I103" s="181">
        <f>taxrates!BF95</f>
        <v>0.33651700615882874</v>
      </c>
      <c r="J103" s="147">
        <f>taxrates!BG95</f>
        <v>2.219993993639946E-2</v>
      </c>
      <c r="K103" s="147">
        <f>taxrates!BH95</f>
        <v>3.6752617452293634E-3</v>
      </c>
      <c r="L103" s="147">
        <f>taxrates!BI95</f>
        <v>8.1669623032212257E-3</v>
      </c>
      <c r="M103" s="147">
        <f>taxrates!BJ95</f>
        <v>0.17462159693241119</v>
      </c>
      <c r="N103" s="147">
        <f>taxrates!BK95</f>
        <v>0.11536652967333794</v>
      </c>
      <c r="O103" s="147">
        <f>taxrates!BL95</f>
        <v>1.2486726976931095E-2</v>
      </c>
      <c r="P103" s="117">
        <f>taxrates!BM95</f>
        <v>0.33328619599342346</v>
      </c>
      <c r="Q103" s="116">
        <f>taxrates!BN95</f>
        <v>2.1642252802848816E-2</v>
      </c>
      <c r="R103" s="116">
        <f>taxrates!BO95</f>
        <v>2.3794684093445539E-3</v>
      </c>
      <c r="S103" s="116">
        <f>taxrates!BP95</f>
        <v>5.1877293735742569E-3</v>
      </c>
      <c r="T103" s="116">
        <f>taxrates!BQ95</f>
        <v>0.15681712329387665</v>
      </c>
      <c r="U103" s="116">
        <f>taxrates!BR95</f>
        <v>0.13425068184733391</v>
      </c>
      <c r="V103" s="145">
        <f>taxrates!BS95</f>
        <v>1.3008947484195232E-2</v>
      </c>
      <c r="X103" s="1016"/>
    </row>
    <row r="104" spans="1:24" ht="15.05">
      <c r="A104" s="148">
        <v>2007</v>
      </c>
      <c r="B104" s="146">
        <f>taxrates!AY96</f>
        <v>0.33372509479522705</v>
      </c>
      <c r="C104" s="438">
        <f>taxrates!AZ96</f>
        <v>2.1595727652311325E-2</v>
      </c>
      <c r="D104" s="438">
        <f>taxrates!BA96</f>
        <v>4.9694501794874668E-3</v>
      </c>
      <c r="E104" s="438">
        <f>taxrates!BB96</f>
        <v>1.2583413161337376E-2</v>
      </c>
      <c r="F104" s="438">
        <f>taxrates!BC96</f>
        <v>0.18855506181716919</v>
      </c>
      <c r="G104" s="438">
        <f>taxrates!BD96</f>
        <v>9.4900297001004219E-2</v>
      </c>
      <c r="H104" s="439">
        <f>taxrates!BE96</f>
        <v>1.1121149174869061E-2</v>
      </c>
      <c r="I104" s="181">
        <f>taxrates!BF96</f>
        <v>0.33917471766471863</v>
      </c>
      <c r="J104" s="147">
        <f>taxrates!BG96</f>
        <v>2.091028168797493E-2</v>
      </c>
      <c r="K104" s="147">
        <f>taxrates!BH96</f>
        <v>3.3940898720175028E-3</v>
      </c>
      <c r="L104" s="147">
        <f>taxrates!BI96</f>
        <v>8.6360732093453407E-3</v>
      </c>
      <c r="M104" s="147">
        <f>taxrates!BJ96</f>
        <v>0.18669793009757996</v>
      </c>
      <c r="N104" s="147">
        <f>taxrates!BK96</f>
        <v>0.10753627493977547</v>
      </c>
      <c r="O104" s="147">
        <f>taxrates!BL96</f>
        <v>1.2000075541436672E-2</v>
      </c>
      <c r="P104" s="117">
        <f>taxrates!BM96</f>
        <v>0.33002692461013794</v>
      </c>
      <c r="Q104" s="116">
        <f>taxrates!BN96</f>
        <v>2.0324887707829475E-2</v>
      </c>
      <c r="R104" s="116">
        <f>taxrates!BO96</f>
        <v>2.1284769754856825E-3</v>
      </c>
      <c r="S104" s="116">
        <f>taxrates!BP96</f>
        <v>5.5124042555689812E-3</v>
      </c>
      <c r="T104" s="116">
        <f>taxrates!BQ96</f>
        <v>0.16609819233417511</v>
      </c>
      <c r="U104" s="116">
        <f>taxrates!BR96</f>
        <v>0.12399528548121452</v>
      </c>
      <c r="V104" s="145">
        <f>taxrates!BS96</f>
        <v>1.1967687867581844E-2</v>
      </c>
      <c r="X104" s="1016"/>
    </row>
    <row r="105" spans="1:24" ht="15.05">
      <c r="A105" s="148">
        <v>2008</v>
      </c>
      <c r="B105" s="146">
        <f>taxrates!AY97</f>
        <v>0.34723895788192749</v>
      </c>
      <c r="C105" s="438">
        <f>taxrates!AZ97</f>
        <v>2.4156847968697548E-2</v>
      </c>
      <c r="D105" s="438">
        <f>taxrates!BA97</f>
        <v>5.881571676582098E-3</v>
      </c>
      <c r="E105" s="438">
        <f>taxrates!BB97</f>
        <v>1.4643371105194092E-2</v>
      </c>
      <c r="F105" s="438">
        <f>taxrates!BC97</f>
        <v>0.20141756534576416</v>
      </c>
      <c r="G105" s="438">
        <f>taxrates!BD97</f>
        <v>8.7317332625389099E-2</v>
      </c>
      <c r="H105" s="439">
        <f>taxrates!BE97</f>
        <v>1.3822277076542377E-2</v>
      </c>
      <c r="I105" s="181">
        <f>taxrates!BF97</f>
        <v>0.35880577564239502</v>
      </c>
      <c r="J105" s="147">
        <f>taxrates!BG97</f>
        <v>2.4243269115686417E-2</v>
      </c>
      <c r="K105" s="147">
        <f>taxrates!BH97</f>
        <v>4.0925578214228153E-3</v>
      </c>
      <c r="L105" s="147">
        <f>taxrates!BI97</f>
        <v>1.0152135044336319E-2</v>
      </c>
      <c r="M105" s="147">
        <f>taxrates!BJ97</f>
        <v>0.20280574262142181</v>
      </c>
      <c r="N105" s="147">
        <f>taxrates!BK97</f>
        <v>0.10196010023355484</v>
      </c>
      <c r="O105" s="147">
        <f>taxrates!BL97</f>
        <v>1.5551982447504997E-2</v>
      </c>
      <c r="P105" s="117">
        <f>taxrates!BM97</f>
        <v>0.35573604702949524</v>
      </c>
      <c r="Q105" s="116">
        <f>taxrates!BN97</f>
        <v>2.4359732866287231E-2</v>
      </c>
      <c r="R105" s="116">
        <f>taxrates!BO97</f>
        <v>2.483919495716691E-3</v>
      </c>
      <c r="S105" s="116">
        <f>taxrates!BP97</f>
        <v>6.7298249341547489E-3</v>
      </c>
      <c r="T105" s="116">
        <f>taxrates!BQ97</f>
        <v>0.18651570379734039</v>
      </c>
      <c r="U105" s="116">
        <f>taxrates!BR97</f>
        <v>0.120147705078125</v>
      </c>
      <c r="V105" s="145">
        <f>taxrates!BS97</f>
        <v>1.5499153174459934E-2</v>
      </c>
      <c r="X105" s="1016"/>
    </row>
    <row r="106" spans="1:24" ht="15.05">
      <c r="A106" s="152">
        <v>2009</v>
      </c>
      <c r="B106" s="150">
        <f>taxrates!AY98</f>
        <v>0.29884207248687744</v>
      </c>
      <c r="C106" s="549">
        <f>taxrates!AZ98</f>
        <v>2.3805193603038788E-2</v>
      </c>
      <c r="D106" s="549">
        <f>taxrates!BA98</f>
        <v>6.9647710770368576E-3</v>
      </c>
      <c r="E106" s="549">
        <f>taxrates!BB98</f>
        <v>1.4614706858992577E-2</v>
      </c>
      <c r="F106" s="549">
        <f>taxrates!BC98</f>
        <v>0.15830042958259583</v>
      </c>
      <c r="G106" s="549">
        <f>taxrates!BD98</f>
        <v>8.3476416766643524E-2</v>
      </c>
      <c r="H106" s="550">
        <f>taxrates!BE98</f>
        <v>1.1680564843118191E-2</v>
      </c>
      <c r="I106" s="182">
        <f>taxrates!BF98</f>
        <v>0.30541735887527466</v>
      </c>
      <c r="J106" s="119">
        <f>taxrates!BG98</f>
        <v>2.4032332003116608E-2</v>
      </c>
      <c r="K106" s="119">
        <f>taxrates!BH98</f>
        <v>4.8114163801074028E-3</v>
      </c>
      <c r="L106" s="119">
        <f>taxrates!BI98</f>
        <v>9.3536870554089546E-3</v>
      </c>
      <c r="M106" s="119">
        <f>taxrates!BJ98</f>
        <v>0.15657839179039001</v>
      </c>
      <c r="N106" s="119">
        <f>taxrates!BK98</f>
        <v>9.7106337547302246E-2</v>
      </c>
      <c r="O106" s="119">
        <f>taxrates!BL98</f>
        <v>1.3535203412175179E-2</v>
      </c>
      <c r="P106" s="120">
        <f>taxrates!BM98</f>
        <v>0.29957354068756104</v>
      </c>
      <c r="Q106" s="119">
        <f>taxrates!BN98</f>
        <v>2.4134328588843346E-2</v>
      </c>
      <c r="R106" s="119">
        <f>taxrates!BO98</f>
        <v>2.8136258479207754E-3</v>
      </c>
      <c r="S106" s="119">
        <f>taxrates!BP98</f>
        <v>5.2878726273775101E-3</v>
      </c>
      <c r="T106" s="119">
        <f>taxrates!BQ98</f>
        <v>0.13891921937465668</v>
      </c>
      <c r="U106" s="119">
        <f>taxrates!BR98</f>
        <v>0.11534041538834572</v>
      </c>
      <c r="V106" s="149">
        <f>taxrates!BS98</f>
        <v>1.3078092597424984E-2</v>
      </c>
      <c r="X106" s="1016"/>
    </row>
    <row r="107" spans="1:24" ht="15.05">
      <c r="A107" s="148">
        <v>2010</v>
      </c>
      <c r="B107" s="146">
        <f>taxrates!AY99</f>
        <v>0.2954278290271759</v>
      </c>
      <c r="C107" s="551">
        <f>taxrates!AZ99</f>
        <v>2.3908952251076698E-2</v>
      </c>
      <c r="D107" s="551">
        <f>taxrates!BA99</f>
        <v>5.9568337164819241E-3</v>
      </c>
      <c r="E107" s="551">
        <f>taxrates!BB99</f>
        <v>1.3595102354884148E-2</v>
      </c>
      <c r="F107" s="551">
        <f>taxrates!BC99</f>
        <v>0.15446335077285767</v>
      </c>
      <c r="G107" s="551">
        <f>taxrates!BD99</f>
        <v>8.9311957359313965E-2</v>
      </c>
      <c r="H107" s="552">
        <f>taxrates!BE99</f>
        <v>8.1916330382227898E-3</v>
      </c>
      <c r="I107" s="181">
        <f>taxrates!BF99</f>
        <v>0.30328360199928284</v>
      </c>
      <c r="J107" s="116">
        <f>taxrates!BG99</f>
        <v>2.4204116314649582E-2</v>
      </c>
      <c r="K107" s="116">
        <f>taxrates!BH99</f>
        <v>3.9774063043296337E-3</v>
      </c>
      <c r="L107" s="116">
        <f>taxrates!BI99</f>
        <v>8.6122266948223114E-3</v>
      </c>
      <c r="M107" s="116">
        <f>taxrates!BJ99</f>
        <v>0.1515948623418808</v>
      </c>
      <c r="N107" s="116">
        <f>taxrates!BK99</f>
        <v>0.10531562194228172</v>
      </c>
      <c r="O107" s="116">
        <f>taxrates!BL99</f>
        <v>9.5793614163994789E-3</v>
      </c>
      <c r="P107" s="117">
        <f>taxrates!BM99</f>
        <v>0.30080169439315796</v>
      </c>
      <c r="Q107" s="116">
        <f>taxrates!BN99</f>
        <v>2.4404287338256836E-2</v>
      </c>
      <c r="R107" s="116">
        <f>taxrates!BO99</f>
        <v>2.1216885652393103E-3</v>
      </c>
      <c r="S107" s="116">
        <f>taxrates!BP99</f>
        <v>4.6183881349861622E-3</v>
      </c>
      <c r="T107" s="116">
        <f>taxrates!BQ99</f>
        <v>0.13357211649417877</v>
      </c>
      <c r="U107" s="116">
        <f>taxrates!BR99</f>
        <v>0.12693839892745018</v>
      </c>
      <c r="V107" s="145">
        <f>taxrates!BS99</f>
        <v>9.1468235477805138E-3</v>
      </c>
      <c r="X107" s="1016"/>
    </row>
    <row r="108" spans="1:24" ht="15.05">
      <c r="A108" s="148">
        <v>2011</v>
      </c>
      <c r="B108" s="146">
        <f>taxrates!AY100</f>
        <v>0.30135330557823181</v>
      </c>
      <c r="C108" s="551">
        <f>taxrates!AZ100</f>
        <v>2.4496398866176605E-2</v>
      </c>
      <c r="D108" s="551">
        <f>taxrates!BA100</f>
        <v>6.1576967127621174E-3</v>
      </c>
      <c r="E108" s="551">
        <f>taxrates!BB100</f>
        <v>1.3074947521090508E-2</v>
      </c>
      <c r="F108" s="551">
        <f>taxrates!BC100</f>
        <v>0.16741824150085449</v>
      </c>
      <c r="G108" s="551">
        <f>taxrates!BD100</f>
        <v>8.4067888557910919E-2</v>
      </c>
      <c r="H108" s="552">
        <f>taxrates!BE100</f>
        <v>6.1381454579532146E-3</v>
      </c>
      <c r="I108" s="181">
        <f>taxrates!BF100</f>
        <v>0.31046995520591736</v>
      </c>
      <c r="J108" s="116">
        <f>taxrates!BG100</f>
        <v>2.4836594238877296E-2</v>
      </c>
      <c r="K108" s="116">
        <f>taxrates!BH100</f>
        <v>4.288265947252512E-3</v>
      </c>
      <c r="L108" s="116">
        <f>taxrates!BI100</f>
        <v>8.5413549095392227E-3</v>
      </c>
      <c r="M108" s="116">
        <f>taxrates!BJ100</f>
        <v>0.16556461155414581</v>
      </c>
      <c r="N108" s="116">
        <f>taxrates!BK100</f>
        <v>9.9686484783887863E-2</v>
      </c>
      <c r="O108" s="116">
        <f>taxrates!BL100</f>
        <v>7.5526353903114796E-3</v>
      </c>
      <c r="P108" s="117">
        <f>taxrates!BM100</f>
        <v>0.30890226364135742</v>
      </c>
      <c r="Q108" s="116">
        <f>taxrates!BN100</f>
        <v>2.5111712515354156E-2</v>
      </c>
      <c r="R108" s="116">
        <f>taxrates!BO100</f>
        <v>2.4907996412366629E-3</v>
      </c>
      <c r="S108" s="116">
        <f>taxrates!BP100</f>
        <v>4.7182440757751465E-3</v>
      </c>
      <c r="T108" s="116">
        <f>taxrates!BQ100</f>
        <v>0.14820186793804169</v>
      </c>
      <c r="U108" s="116">
        <f>taxrates!BR100</f>
        <v>0.12071466818451881</v>
      </c>
      <c r="V108" s="145">
        <f>taxrates!BS100</f>
        <v>7.6649915426969528E-3</v>
      </c>
      <c r="X108" s="1016"/>
    </row>
    <row r="109" spans="1:24" ht="15.05">
      <c r="A109" s="148">
        <v>2012</v>
      </c>
      <c r="B109" s="146">
        <f>taxrates!AY101</f>
        <v>0.29281282424926758</v>
      </c>
      <c r="C109" s="551">
        <f>taxrates!AZ101</f>
        <v>2.3267947137355804E-2</v>
      </c>
      <c r="D109" s="551">
        <f>taxrates!BA101</f>
        <v>5.3782272152602673E-3</v>
      </c>
      <c r="E109" s="551">
        <f>taxrates!BB101</f>
        <v>1.2066353112459183E-2</v>
      </c>
      <c r="F109" s="551">
        <f>taxrates!BC101</f>
        <v>0.16142228245735168</v>
      </c>
      <c r="G109" s="551">
        <f>taxrates!BD101</f>
        <v>8.369416743516922E-2</v>
      </c>
      <c r="H109" s="552">
        <f>taxrates!BE101</f>
        <v>6.9838506169617176E-3</v>
      </c>
      <c r="I109" s="181">
        <f>taxrates!BF101</f>
        <v>0.29922273755073547</v>
      </c>
      <c r="J109" s="116">
        <f>taxrates!BG101</f>
        <v>2.3172598332166672E-2</v>
      </c>
      <c r="K109" s="116">
        <f>taxrates!BH101</f>
        <v>3.6880553234368563E-3</v>
      </c>
      <c r="L109" s="116">
        <f>taxrates!BI101</f>
        <v>8.0440854653716087E-3</v>
      </c>
      <c r="M109" s="116">
        <f>taxrates!BJ101</f>
        <v>0.15881997346878052</v>
      </c>
      <c r="N109" s="116">
        <f>taxrates!BK101</f>
        <v>9.7003959119319916E-2</v>
      </c>
      <c r="O109" s="116">
        <f>taxrates!BL101</f>
        <v>8.4940865635871887E-3</v>
      </c>
      <c r="P109" s="117">
        <f>taxrates!BM101</f>
        <v>0.29088878631591797</v>
      </c>
      <c r="Q109" s="116">
        <f>taxrates!BN101</f>
        <v>2.2997032850980759E-2</v>
      </c>
      <c r="R109" s="116">
        <f>taxrates!BO101</f>
        <v>2.1640246268361807E-3</v>
      </c>
      <c r="S109" s="116">
        <f>taxrates!BP101</f>
        <v>4.861652385443449E-3</v>
      </c>
      <c r="T109" s="116">
        <f>taxrates!BQ101</f>
        <v>0.13853508234024048</v>
      </c>
      <c r="U109" s="116">
        <f>taxrates!BR101</f>
        <v>0.11398616433143616</v>
      </c>
      <c r="V109" s="145">
        <f>taxrates!BS101</f>
        <v>8.3448244258761406E-3</v>
      </c>
      <c r="X109" s="1016"/>
    </row>
    <row r="110" spans="1:24" ht="15.05">
      <c r="A110" s="148">
        <v>2013</v>
      </c>
      <c r="B110" s="146">
        <f>taxrates!AY102</f>
        <v>0.33872151374816895</v>
      </c>
      <c r="C110" s="551">
        <f>taxrates!AZ102</f>
        <v>2.4835832417011261E-2</v>
      </c>
      <c r="D110" s="551">
        <f>taxrates!BA102</f>
        <v>6.194049958139658E-3</v>
      </c>
      <c r="E110" s="551">
        <f>taxrates!BB102</f>
        <v>1.3885061256587505E-2</v>
      </c>
      <c r="F110" s="551">
        <f>taxrates!BC102</f>
        <v>0.19500936567783356</v>
      </c>
      <c r="G110" s="551">
        <f>taxrates!BD102</f>
        <v>8.8030185550451279E-2</v>
      </c>
      <c r="H110" s="552">
        <f>taxrates!BE102</f>
        <v>1.0767036117613316E-2</v>
      </c>
      <c r="I110" s="181">
        <f>taxrates!BF102</f>
        <v>0.35517203807830811</v>
      </c>
      <c r="J110" s="116">
        <f>taxrates!BG102</f>
        <v>2.5129279121756554E-2</v>
      </c>
      <c r="K110" s="116">
        <f>taxrates!BH102</f>
        <v>4.4949832372367382E-3</v>
      </c>
      <c r="L110" s="116">
        <f>taxrates!BI102</f>
        <v>9.1365044936537743E-3</v>
      </c>
      <c r="M110" s="116">
        <f>taxrates!BJ102</f>
        <v>0.19885925948619843</v>
      </c>
      <c r="N110" s="116">
        <f>taxrates!BK102</f>
        <v>0.10362247377634048</v>
      </c>
      <c r="O110" s="116">
        <f>taxrates!BL102</f>
        <v>1.3929550535976887E-2</v>
      </c>
      <c r="P110" s="117">
        <f>taxrates!BM102</f>
        <v>0.34925651550292969</v>
      </c>
      <c r="Q110" s="116">
        <f>taxrates!BN102</f>
        <v>2.5249127298593521E-2</v>
      </c>
      <c r="R110" s="116">
        <f>taxrates!BO102</f>
        <v>2.8131473809480667E-3</v>
      </c>
      <c r="S110" s="116">
        <f>taxrates!BP102</f>
        <v>5.325748585164547E-3</v>
      </c>
      <c r="T110" s="116">
        <f>taxrates!BQ102</f>
        <v>0.17639875411987305</v>
      </c>
      <c r="U110" s="116">
        <f>taxrates!BR102</f>
        <v>0.12513693049550056</v>
      </c>
      <c r="V110" s="145">
        <f>taxrates!BS102</f>
        <v>1.4332813210785389E-2</v>
      </c>
      <c r="X110" s="1016"/>
    </row>
    <row r="111" spans="1:24" ht="15.05">
      <c r="A111" s="148">
        <v>2014</v>
      </c>
      <c r="B111" s="146">
        <f>taxrates!AY103</f>
        <v>0.32313567399978638</v>
      </c>
      <c r="C111" s="116">
        <f>taxrates!AZ103</f>
        <v>2.3871291428804398E-2</v>
      </c>
      <c r="D111" s="116">
        <f>taxrates!BA103</f>
        <v>5.8248261921107769E-3</v>
      </c>
      <c r="E111" s="116">
        <f>taxrates!BB103</f>
        <v>1.3131770305335522E-2</v>
      </c>
      <c r="F111" s="116">
        <f>taxrates!BC103</f>
        <v>0.18439999222755432</v>
      </c>
      <c r="G111" s="116">
        <f>taxrates!BD103</f>
        <v>8.7047256529331207E-2</v>
      </c>
      <c r="H111" s="145">
        <f>taxrates!BE103</f>
        <v>8.8605312630534172E-3</v>
      </c>
      <c r="I111" s="181">
        <f>taxrates!BF103</f>
        <v>0.33039629459381104</v>
      </c>
      <c r="J111" s="116">
        <f>taxrates!BG103</f>
        <v>2.3817922919988632E-2</v>
      </c>
      <c r="K111" s="116">
        <f>taxrates!BH103</f>
        <v>4.0946868248283863E-3</v>
      </c>
      <c r="L111" s="116">
        <f>taxrates!BI103</f>
        <v>8.6210565641522408E-3</v>
      </c>
      <c r="M111" s="116">
        <f>taxrates!BJ103</f>
        <v>0.18134619295597076</v>
      </c>
      <c r="N111" s="116">
        <f>taxrates!BK103</f>
        <v>0.10100219026207924</v>
      </c>
      <c r="O111" s="116">
        <f>taxrates!BL103</f>
        <v>1.151424553245306E-2</v>
      </c>
      <c r="P111" s="117">
        <f>taxrates!BM103</f>
        <v>0.30738371610641479</v>
      </c>
      <c r="Q111" s="116">
        <f>taxrates!BN103</f>
        <v>2.3585198447108269E-2</v>
      </c>
      <c r="R111" s="116">
        <f>taxrates!BO103</f>
        <v>2.3830712307244539E-3</v>
      </c>
      <c r="S111" s="116">
        <f>taxrates!BP103</f>
        <v>4.9533983692526817E-3</v>
      </c>
      <c r="T111" s="116">
        <f>taxrates!BQ103</f>
        <v>0.14473575353622437</v>
      </c>
      <c r="U111" s="116">
        <f>taxrates!BR103</f>
        <v>0.12011447548866272</v>
      </c>
      <c r="V111" s="145">
        <f>taxrates!BS103</f>
        <v>1.1611809022724628E-2</v>
      </c>
      <c r="X111" s="1016"/>
    </row>
    <row r="112" spans="1:24" ht="15.05">
      <c r="A112" s="148">
        <v>2015</v>
      </c>
      <c r="B112" s="146">
        <f>taxrates!AY104</f>
        <v>0.33916756510734558</v>
      </c>
      <c r="C112" s="551">
        <f>taxrates!AZ104</f>
        <v>2.3649347946047783E-2</v>
      </c>
      <c r="D112" s="551">
        <f>taxrates!BA104</f>
        <v>6.1339032836258411E-3</v>
      </c>
      <c r="E112" s="551">
        <f>taxrates!BB104</f>
        <v>1.3514818623661995E-2</v>
      </c>
      <c r="F112" s="551">
        <f>taxrates!BC104</f>
        <v>0.20013760030269623</v>
      </c>
      <c r="G112" s="551">
        <f>taxrates!BD104</f>
        <v>8.6483269929885864E-2</v>
      </c>
      <c r="H112" s="552">
        <f>taxrates!BE104</f>
        <v>9.2486217617988586E-3</v>
      </c>
      <c r="I112" s="181">
        <f>taxrates!BF104</f>
        <v>0.35313001275062561</v>
      </c>
      <c r="J112" s="116">
        <f>taxrates!BG104</f>
        <v>2.363228052854538E-2</v>
      </c>
      <c r="K112" s="116">
        <f>taxrates!BH104</f>
        <v>4.3872264213860035E-3</v>
      </c>
      <c r="L112" s="116">
        <f>taxrates!BI104</f>
        <v>9.0235266834497452E-3</v>
      </c>
      <c r="M112" s="116">
        <f>taxrates!BJ104</f>
        <v>0.20355570316314697</v>
      </c>
      <c r="N112" s="116">
        <f>taxrates!BK104</f>
        <v>0.10054350271821022</v>
      </c>
      <c r="O112" s="116">
        <f>taxrates!BL104</f>
        <v>1.1987783014774323E-2</v>
      </c>
      <c r="P112" s="117">
        <f>taxrates!BM104</f>
        <v>0.34568861126899719</v>
      </c>
      <c r="Q112" s="116">
        <f>taxrates!BN104</f>
        <v>2.3461537435650826E-2</v>
      </c>
      <c r="R112" s="116">
        <f>taxrates!BO104</f>
        <v>2.6097460649907589E-3</v>
      </c>
      <c r="S112" s="116">
        <f>taxrates!BP104</f>
        <v>5.4062479175627232E-3</v>
      </c>
      <c r="T112" s="116">
        <f>taxrates!BQ104</f>
        <v>0.1825154721736908</v>
      </c>
      <c r="U112" s="116">
        <f>taxrates!BR104</f>
        <v>0.11954245343804359</v>
      </c>
      <c r="V112" s="145">
        <f>taxrates!BS104</f>
        <v>1.2153132818639278E-2</v>
      </c>
      <c r="X112" s="1015"/>
    </row>
    <row r="113" spans="1:22" ht="15.05">
      <c r="A113" s="148">
        <v>2016</v>
      </c>
      <c r="B113" s="146">
        <f>taxrates!AY105</f>
        <v>0.34568765759468079</v>
      </c>
      <c r="C113" s="116">
        <f>taxrates!AZ105</f>
        <v>2.4375049397349358E-2</v>
      </c>
      <c r="D113" s="116">
        <f>taxrates!BA105</f>
        <v>6.7778448574244976E-3</v>
      </c>
      <c r="E113" s="116">
        <f>taxrates!BB105</f>
        <v>1.4362826943397522E-2</v>
      </c>
      <c r="F113" s="116">
        <f>taxrates!BC105</f>
        <v>0.20151901245117188</v>
      </c>
      <c r="G113" s="116">
        <f>taxrates!BD105</f>
        <v>8.9128486812114716E-2</v>
      </c>
      <c r="H113" s="145">
        <f>taxrates!BE105</f>
        <v>9.5244301483035088E-3</v>
      </c>
      <c r="I113" s="181">
        <f>taxrates!BF105</f>
        <v>0.3600253164768219</v>
      </c>
      <c r="J113" s="116">
        <f>taxrates!BG105</f>
        <v>2.4480387568473816E-2</v>
      </c>
      <c r="K113" s="116">
        <f>taxrates!BH105</f>
        <v>4.9232561141252518E-3</v>
      </c>
      <c r="L113" s="116">
        <f>taxrates!BI105</f>
        <v>9.3079451471567154E-3</v>
      </c>
      <c r="M113" s="116">
        <f>taxrates!BJ105</f>
        <v>0.20385520160198212</v>
      </c>
      <c r="N113" s="116">
        <f>taxrates!BK105</f>
        <v>0.10496729984879494</v>
      </c>
      <c r="O113" s="116">
        <f>taxrates!BL105</f>
        <v>1.2491234578192234E-2</v>
      </c>
      <c r="P113" s="117">
        <f>taxrates!BM105</f>
        <v>0.35797488689422607</v>
      </c>
      <c r="Q113" s="116">
        <f>taxrates!BN105</f>
        <v>2.4486588314175606E-2</v>
      </c>
      <c r="R113" s="116">
        <f>taxrates!BO105</f>
        <v>3.031561616808176E-3</v>
      </c>
      <c r="S113" s="116">
        <f>taxrates!BP105</f>
        <v>5.5136936716735363E-3</v>
      </c>
      <c r="T113" s="116">
        <f>taxrates!BQ105</f>
        <v>0.18618409335613251</v>
      </c>
      <c r="U113" s="116">
        <f>taxrates!BR105</f>
        <v>0.12607958912849426</v>
      </c>
      <c r="V113" s="145">
        <f>taxrates!BS105</f>
        <v>1.2679361738264561E-2</v>
      </c>
    </row>
    <row r="114" spans="1:22" ht="15.05">
      <c r="A114" s="148">
        <v>2017</v>
      </c>
      <c r="B114" s="146">
        <f>taxrates!AY106</f>
        <v>0</v>
      </c>
      <c r="C114" s="551">
        <f>taxrates!AZ106</f>
        <v>0</v>
      </c>
      <c r="D114" s="551">
        <f>taxrates!BA106</f>
        <v>0</v>
      </c>
      <c r="E114" s="551">
        <f>taxrates!BB106</f>
        <v>0</v>
      </c>
      <c r="F114" s="551">
        <f>taxrates!BC106</f>
        <v>0</v>
      </c>
      <c r="G114" s="551">
        <f>taxrates!BD106</f>
        <v>0</v>
      </c>
      <c r="H114" s="552">
        <f>taxrates!BE106</f>
        <v>0</v>
      </c>
      <c r="I114" s="181">
        <f>taxrates!BF106</f>
        <v>0</v>
      </c>
      <c r="J114" s="116">
        <f>taxrates!BG106</f>
        <v>0</v>
      </c>
      <c r="K114" s="116">
        <f>taxrates!BH106</f>
        <v>0</v>
      </c>
      <c r="L114" s="116">
        <f>taxrates!BI106</f>
        <v>0</v>
      </c>
      <c r="M114" s="116">
        <f>taxrates!BJ106</f>
        <v>0</v>
      </c>
      <c r="N114" s="116">
        <f>taxrates!BK106</f>
        <v>0</v>
      </c>
      <c r="O114" s="116">
        <f>taxrates!BL106</f>
        <v>0</v>
      </c>
      <c r="P114" s="117">
        <f>taxrates!BM106</f>
        <v>0</v>
      </c>
      <c r="Q114" s="116">
        <f>taxrates!BN106</f>
        <v>0</v>
      </c>
      <c r="R114" s="116">
        <f>taxrates!BO106</f>
        <v>0</v>
      </c>
      <c r="S114" s="116">
        <f>taxrates!BP106</f>
        <v>0</v>
      </c>
      <c r="T114" s="116">
        <f>taxrates!BQ106</f>
        <v>0</v>
      </c>
      <c r="U114" s="116">
        <f>taxrates!BR106</f>
        <v>0</v>
      </c>
      <c r="V114" s="145">
        <f>taxrates!BS106</f>
        <v>0</v>
      </c>
    </row>
    <row r="115" spans="1:22" ht="15.05">
      <c r="A115" s="148">
        <v>2018</v>
      </c>
      <c r="B115" s="146">
        <f>taxrates!AY107</f>
        <v>0</v>
      </c>
      <c r="C115" s="116">
        <f>taxrates!AZ107</f>
        <v>0</v>
      </c>
      <c r="D115" s="116">
        <f>taxrates!BA107</f>
        <v>0</v>
      </c>
      <c r="E115" s="116">
        <f>taxrates!BB107</f>
        <v>0</v>
      </c>
      <c r="F115" s="116">
        <f>taxrates!BC107</f>
        <v>0</v>
      </c>
      <c r="G115" s="116">
        <f>taxrates!BD107</f>
        <v>0</v>
      </c>
      <c r="H115" s="145">
        <f>taxrates!BE107</f>
        <v>0</v>
      </c>
      <c r="I115" s="181">
        <f>taxrates!BF107</f>
        <v>0</v>
      </c>
      <c r="J115" s="116">
        <f>taxrates!BG107</f>
        <v>0</v>
      </c>
      <c r="K115" s="116">
        <f>taxrates!BH107</f>
        <v>0</v>
      </c>
      <c r="L115" s="116">
        <f>taxrates!BI107</f>
        <v>0</v>
      </c>
      <c r="M115" s="116">
        <f>taxrates!BJ107</f>
        <v>0</v>
      </c>
      <c r="N115" s="116">
        <f>taxrates!BK107</f>
        <v>0</v>
      </c>
      <c r="O115" s="116">
        <f>taxrates!BL107</f>
        <v>0</v>
      </c>
      <c r="P115" s="117">
        <f>taxrates!BM107</f>
        <v>0</v>
      </c>
      <c r="Q115" s="116">
        <f>taxrates!BN107</f>
        <v>0</v>
      </c>
      <c r="R115" s="116">
        <f>taxrates!BO107</f>
        <v>0</v>
      </c>
      <c r="S115" s="116">
        <f>taxrates!BP107</f>
        <v>0</v>
      </c>
      <c r="T115" s="116">
        <f>taxrates!BQ107</f>
        <v>0</v>
      </c>
      <c r="U115" s="116">
        <f>taxrates!BR107</f>
        <v>0</v>
      </c>
      <c r="V115" s="145">
        <f>taxrates!BS107</f>
        <v>0</v>
      </c>
    </row>
    <row r="116" spans="1:22" ht="15.05">
      <c r="A116" s="148">
        <v>2019</v>
      </c>
      <c r="B116" s="146">
        <f>taxrates!AY108</f>
        <v>0</v>
      </c>
      <c r="C116" s="551">
        <f>taxrates!AZ108</f>
        <v>0</v>
      </c>
      <c r="D116" s="551">
        <f>taxrates!BA108</f>
        <v>0</v>
      </c>
      <c r="E116" s="551">
        <f>taxrates!BB108</f>
        <v>0</v>
      </c>
      <c r="F116" s="551">
        <f>taxrates!BC108</f>
        <v>0</v>
      </c>
      <c r="G116" s="551">
        <f>taxrates!BD108</f>
        <v>0</v>
      </c>
      <c r="H116" s="552">
        <f>taxrates!BE108</f>
        <v>0</v>
      </c>
      <c r="I116" s="181">
        <f>taxrates!BF108</f>
        <v>0</v>
      </c>
      <c r="J116" s="116">
        <f>taxrates!BG108</f>
        <v>0</v>
      </c>
      <c r="K116" s="116">
        <f>taxrates!BH108</f>
        <v>0</v>
      </c>
      <c r="L116" s="116">
        <f>taxrates!BI108</f>
        <v>0</v>
      </c>
      <c r="M116" s="116">
        <f>taxrates!BJ108</f>
        <v>0</v>
      </c>
      <c r="N116" s="116">
        <f>taxrates!BK108</f>
        <v>0</v>
      </c>
      <c r="O116" s="116">
        <f>taxrates!BL108</f>
        <v>0</v>
      </c>
      <c r="P116" s="117">
        <f>taxrates!BM108</f>
        <v>0</v>
      </c>
      <c r="Q116" s="116">
        <f>taxrates!BN108</f>
        <v>0</v>
      </c>
      <c r="R116" s="116">
        <f>taxrates!BO108</f>
        <v>0</v>
      </c>
      <c r="S116" s="116">
        <f>taxrates!BP108</f>
        <v>0</v>
      </c>
      <c r="T116" s="116">
        <f>taxrates!BQ108</f>
        <v>0</v>
      </c>
      <c r="U116" s="116">
        <f>taxrates!BR108</f>
        <v>0</v>
      </c>
      <c r="V116" s="145">
        <f>taxrates!BS108</f>
        <v>0</v>
      </c>
    </row>
    <row r="117" spans="1:22" ht="15.05">
      <c r="A117" s="148">
        <v>2020</v>
      </c>
      <c r="B117" s="146">
        <f>taxrates!AY109</f>
        <v>0</v>
      </c>
      <c r="C117" s="116">
        <f>taxrates!AZ109</f>
        <v>0</v>
      </c>
      <c r="D117" s="116">
        <f>taxrates!BA109</f>
        <v>0</v>
      </c>
      <c r="E117" s="116">
        <f>taxrates!BB109</f>
        <v>0</v>
      </c>
      <c r="F117" s="116">
        <f>taxrates!BC109</f>
        <v>0</v>
      </c>
      <c r="G117" s="116">
        <f>taxrates!BD109</f>
        <v>0</v>
      </c>
      <c r="H117" s="145">
        <f>taxrates!BE109</f>
        <v>0</v>
      </c>
      <c r="I117" s="181">
        <f>taxrates!BF109</f>
        <v>0</v>
      </c>
      <c r="J117" s="116">
        <f>taxrates!BG109</f>
        <v>0</v>
      </c>
      <c r="K117" s="116">
        <f>taxrates!BH109</f>
        <v>0</v>
      </c>
      <c r="L117" s="116">
        <f>taxrates!BI109</f>
        <v>0</v>
      </c>
      <c r="M117" s="116">
        <f>taxrates!BJ109</f>
        <v>0</v>
      </c>
      <c r="N117" s="116">
        <f>taxrates!BK109</f>
        <v>0</v>
      </c>
      <c r="O117" s="116">
        <f>taxrates!BL109</f>
        <v>0</v>
      </c>
      <c r="P117" s="117">
        <f>taxrates!BM109</f>
        <v>0</v>
      </c>
      <c r="Q117" s="116">
        <f>taxrates!BN109</f>
        <v>0</v>
      </c>
      <c r="R117" s="116">
        <f>taxrates!BO109</f>
        <v>0</v>
      </c>
      <c r="S117" s="116">
        <f>taxrates!BP109</f>
        <v>0</v>
      </c>
      <c r="T117" s="116">
        <f>taxrates!BQ109</f>
        <v>0</v>
      </c>
      <c r="U117" s="116">
        <f>taxrates!BR109</f>
        <v>0</v>
      </c>
      <c r="V117" s="145">
        <f>taxrates!BS109</f>
        <v>0</v>
      </c>
    </row>
    <row r="118" spans="1:22" thickBot="1">
      <c r="A118" s="503"/>
      <c r="B118" s="501"/>
      <c r="C118" s="114"/>
      <c r="D118" s="114"/>
      <c r="E118" s="114"/>
      <c r="F118" s="114"/>
      <c r="G118" s="114"/>
      <c r="H118" s="24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R137"/>
  <sheetViews>
    <sheetView workbookViewId="0">
      <pane xSplit="1" ySplit="9" topLeftCell="B109" activePane="bottomRight" state="frozen"/>
      <selection pane="topRight" activeCell="B1" sqref="B1"/>
      <selection pane="bottomLeft" activeCell="A10" sqref="A10"/>
      <selection pane="bottomRight" activeCell="B135" sqref="B135"/>
    </sheetView>
  </sheetViews>
  <sheetFormatPr baseColWidth="10" defaultColWidth="8.83203125" defaultRowHeight="15.05"/>
  <cols>
    <col min="1" max="1" width="13" style="981" customWidth="1"/>
    <col min="2" max="17" width="12.1640625" style="981" customWidth="1"/>
    <col min="18" max="16384" width="8.83203125" style="981"/>
  </cols>
  <sheetData>
    <row r="3" spans="1:18" ht="15.55" thickBot="1"/>
    <row r="4" spans="1:18" ht="25" customHeight="1" thickTop="1">
      <c r="A4" s="1407" t="s">
        <v>1086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9"/>
    </row>
    <row r="5" spans="1:18">
      <c r="A5" s="990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9"/>
    </row>
    <row r="6" spans="1:18">
      <c r="A6" s="52"/>
      <c r="B6" s="50" t="s">
        <v>36</v>
      </c>
      <c r="C6" s="50" t="s">
        <v>35</v>
      </c>
      <c r="D6" s="50" t="s">
        <v>34</v>
      </c>
      <c r="E6" s="50" t="s">
        <v>33</v>
      </c>
      <c r="F6" s="50" t="s">
        <v>32</v>
      </c>
      <c r="G6" s="50" t="s">
        <v>31</v>
      </c>
      <c r="H6" s="50" t="s">
        <v>30</v>
      </c>
      <c r="I6" s="50" t="s">
        <v>29</v>
      </c>
      <c r="J6" s="50" t="s">
        <v>28</v>
      </c>
      <c r="K6" s="48" t="s">
        <v>27</v>
      </c>
      <c r="L6" s="48" t="s">
        <v>26</v>
      </c>
      <c r="M6" s="50" t="s">
        <v>25</v>
      </c>
      <c r="N6" s="48" t="s">
        <v>24</v>
      </c>
      <c r="O6" s="1004" t="s">
        <v>23</v>
      </c>
      <c r="P6" s="978" t="s">
        <v>22</v>
      </c>
      <c r="Q6" s="1005" t="s">
        <v>21</v>
      </c>
      <c r="R6" s="1009"/>
    </row>
    <row r="7" spans="1:18" ht="28" customHeight="1">
      <c r="A7" s="1003"/>
      <c r="B7" s="1513" t="s">
        <v>856</v>
      </c>
      <c r="C7" s="1514"/>
      <c r="D7" s="1514"/>
      <c r="E7" s="1514"/>
      <c r="F7" s="1514"/>
      <c r="G7" s="1514"/>
      <c r="H7" s="1514"/>
      <c r="I7" s="1514"/>
      <c r="J7" s="1514"/>
      <c r="K7" s="1514"/>
      <c r="L7" s="1514"/>
      <c r="M7" s="1514"/>
      <c r="N7" s="1514"/>
      <c r="O7" s="1514"/>
      <c r="P7" s="1514"/>
      <c r="Q7" s="1515"/>
    </row>
    <row r="8" spans="1:18" s="982" customFormat="1" ht="28" customHeight="1">
      <c r="A8" s="991"/>
      <c r="B8" s="1509">
        <v>1962</v>
      </c>
      <c r="C8" s="1510"/>
      <c r="D8" s="1510"/>
      <c r="E8" s="1511"/>
      <c r="F8" s="1509">
        <v>1980</v>
      </c>
      <c r="G8" s="1510"/>
      <c r="H8" s="1510"/>
      <c r="I8" s="1511"/>
      <c r="J8" s="1509">
        <v>2010</v>
      </c>
      <c r="K8" s="1510"/>
      <c r="L8" s="1510"/>
      <c r="M8" s="1511"/>
      <c r="N8" s="1509">
        <v>2016</v>
      </c>
      <c r="O8" s="1510"/>
      <c r="P8" s="1510"/>
      <c r="Q8" s="1512"/>
    </row>
    <row r="9" spans="1:18" s="983" customFormat="1" ht="44.05" customHeight="1">
      <c r="A9" s="997" t="s">
        <v>1084</v>
      </c>
      <c r="B9" s="986" t="s">
        <v>1085</v>
      </c>
      <c r="C9" s="984" t="s">
        <v>1081</v>
      </c>
      <c r="D9" s="984" t="s">
        <v>1082</v>
      </c>
      <c r="E9" s="994" t="s">
        <v>1083</v>
      </c>
      <c r="F9" s="986" t="s">
        <v>1085</v>
      </c>
      <c r="G9" s="984" t="s">
        <v>1081</v>
      </c>
      <c r="H9" s="984" t="s">
        <v>1082</v>
      </c>
      <c r="I9" s="994" t="s">
        <v>1083</v>
      </c>
      <c r="J9" s="986" t="s">
        <v>1085</v>
      </c>
      <c r="K9" s="984" t="s">
        <v>1081</v>
      </c>
      <c r="L9" s="984" t="s">
        <v>1082</v>
      </c>
      <c r="M9" s="994" t="s">
        <v>1083</v>
      </c>
      <c r="N9" s="986" t="s">
        <v>1085</v>
      </c>
      <c r="O9" s="984" t="s">
        <v>1081</v>
      </c>
      <c r="P9" s="984" t="s">
        <v>1082</v>
      </c>
      <c r="Q9" s="1006" t="s">
        <v>1083</v>
      </c>
    </row>
    <row r="10" spans="1:18">
      <c r="A10" s="998">
        <v>0</v>
      </c>
      <c r="B10" s="987">
        <v>974570</v>
      </c>
      <c r="C10" s="985">
        <v>1229</v>
      </c>
      <c r="D10" s="985">
        <v>225</v>
      </c>
      <c r="E10" s="995"/>
      <c r="F10" s="987">
        <v>1397281</v>
      </c>
      <c r="G10" s="985">
        <v>3328</v>
      </c>
      <c r="H10" s="985">
        <v>641</v>
      </c>
      <c r="I10" s="995"/>
      <c r="J10" s="987">
        <v>1996490</v>
      </c>
      <c r="K10" s="985">
        <v>7839</v>
      </c>
      <c r="L10" s="985">
        <v>1781</v>
      </c>
      <c r="M10" s="995"/>
      <c r="N10" s="987">
        <v>2134050</v>
      </c>
      <c r="O10" s="985">
        <v>7959</v>
      </c>
      <c r="P10" s="985">
        <v>2073</v>
      </c>
      <c r="Q10" s="1007"/>
    </row>
    <row r="11" spans="1:18">
      <c r="A11" s="998">
        <v>1</v>
      </c>
      <c r="B11" s="987">
        <v>975580</v>
      </c>
      <c r="C11" s="985">
        <v>1282</v>
      </c>
      <c r="D11" s="985">
        <v>220</v>
      </c>
      <c r="E11" s="995"/>
      <c r="F11" s="987">
        <v>1399901</v>
      </c>
      <c r="G11" s="985">
        <v>3519</v>
      </c>
      <c r="H11" s="985">
        <v>665</v>
      </c>
      <c r="I11" s="995"/>
      <c r="J11" s="987">
        <v>1996301</v>
      </c>
      <c r="K11" s="985">
        <v>8352</v>
      </c>
      <c r="L11" s="985">
        <v>1944</v>
      </c>
      <c r="M11" s="995"/>
      <c r="N11" s="987">
        <v>2133180</v>
      </c>
      <c r="O11" s="985">
        <v>8709</v>
      </c>
      <c r="P11" s="985">
        <v>2176</v>
      </c>
      <c r="Q11" s="1007"/>
    </row>
    <row r="12" spans="1:18">
      <c r="A12" s="998">
        <v>2</v>
      </c>
      <c r="B12" s="987">
        <v>976119</v>
      </c>
      <c r="C12" s="985">
        <v>1337</v>
      </c>
      <c r="D12" s="985">
        <v>256</v>
      </c>
      <c r="E12" s="995"/>
      <c r="F12" s="987">
        <v>1398183</v>
      </c>
      <c r="G12" s="985">
        <v>3721</v>
      </c>
      <c r="H12" s="985">
        <v>704</v>
      </c>
      <c r="I12" s="995"/>
      <c r="J12" s="987">
        <v>1993815</v>
      </c>
      <c r="K12" s="985">
        <v>8866</v>
      </c>
      <c r="L12" s="985">
        <v>2048</v>
      </c>
      <c r="M12" s="995"/>
      <c r="N12" s="987">
        <v>2133231</v>
      </c>
      <c r="O12" s="985">
        <v>9389</v>
      </c>
      <c r="P12" s="985">
        <v>2315</v>
      </c>
      <c r="Q12" s="1007"/>
    </row>
    <row r="13" spans="1:18">
      <c r="A13" s="998">
        <v>3</v>
      </c>
      <c r="B13" s="987">
        <v>974419</v>
      </c>
      <c r="C13" s="985">
        <v>1395</v>
      </c>
      <c r="D13" s="985">
        <v>262</v>
      </c>
      <c r="E13" s="995"/>
      <c r="F13" s="987">
        <v>1398796</v>
      </c>
      <c r="G13" s="985">
        <v>3914</v>
      </c>
      <c r="H13" s="985">
        <v>723</v>
      </c>
      <c r="I13" s="995"/>
      <c r="J13" s="987">
        <v>1999303</v>
      </c>
      <c r="K13" s="985">
        <v>9370</v>
      </c>
      <c r="L13" s="985">
        <v>2090</v>
      </c>
      <c r="M13" s="995"/>
      <c r="N13" s="987">
        <v>2134439</v>
      </c>
      <c r="O13" s="985">
        <v>10029</v>
      </c>
      <c r="P13" s="985">
        <v>2402</v>
      </c>
      <c r="Q13" s="1007"/>
    </row>
    <row r="14" spans="1:18">
      <c r="A14" s="998">
        <v>4</v>
      </c>
      <c r="B14" s="987">
        <v>975532</v>
      </c>
      <c r="C14" s="985">
        <v>1457</v>
      </c>
      <c r="D14" s="985">
        <v>276</v>
      </c>
      <c r="E14" s="995"/>
      <c r="F14" s="987">
        <v>1398251</v>
      </c>
      <c r="G14" s="985">
        <v>4094</v>
      </c>
      <c r="H14" s="985">
        <v>770</v>
      </c>
      <c r="I14" s="995"/>
      <c r="J14" s="987">
        <v>1996319</v>
      </c>
      <c r="K14" s="985">
        <v>9846</v>
      </c>
      <c r="L14" s="985">
        <v>2209</v>
      </c>
      <c r="M14" s="995"/>
      <c r="N14" s="987">
        <v>2132328</v>
      </c>
      <c r="O14" s="985">
        <v>10648</v>
      </c>
      <c r="P14" s="985">
        <v>2506</v>
      </c>
      <c r="Q14" s="1007"/>
    </row>
    <row r="15" spans="1:18">
      <c r="A15" s="998">
        <v>5</v>
      </c>
      <c r="B15" s="987">
        <v>975605</v>
      </c>
      <c r="C15" s="985">
        <v>1508</v>
      </c>
      <c r="D15" s="985">
        <v>258</v>
      </c>
      <c r="E15" s="995"/>
      <c r="F15" s="987">
        <v>1399107</v>
      </c>
      <c r="G15" s="985">
        <v>4280</v>
      </c>
      <c r="H15" s="985">
        <v>839</v>
      </c>
      <c r="I15" s="995"/>
      <c r="J15" s="987">
        <v>1995534</v>
      </c>
      <c r="K15" s="985">
        <v>10343</v>
      </c>
      <c r="L15" s="985">
        <v>2328</v>
      </c>
      <c r="M15" s="995"/>
      <c r="N15" s="987">
        <v>2137128</v>
      </c>
      <c r="O15" s="985">
        <v>11266</v>
      </c>
      <c r="P15" s="985">
        <v>2651</v>
      </c>
      <c r="Q15" s="1007"/>
    </row>
    <row r="16" spans="1:18">
      <c r="A16" s="998">
        <v>6</v>
      </c>
      <c r="B16" s="987">
        <v>974632</v>
      </c>
      <c r="C16" s="985">
        <v>1554</v>
      </c>
      <c r="D16" s="985">
        <v>267</v>
      </c>
      <c r="E16" s="995"/>
      <c r="F16" s="987">
        <v>1398628</v>
      </c>
      <c r="G16" s="985">
        <v>4458</v>
      </c>
      <c r="H16" s="985">
        <v>836</v>
      </c>
      <c r="I16" s="995"/>
      <c r="J16" s="987">
        <v>1997457</v>
      </c>
      <c r="K16" s="985">
        <v>10827</v>
      </c>
      <c r="L16" s="985">
        <v>2344</v>
      </c>
      <c r="M16" s="995"/>
      <c r="N16" s="987">
        <v>2133238</v>
      </c>
      <c r="O16" s="985">
        <v>11887</v>
      </c>
      <c r="P16" s="985">
        <v>2752</v>
      </c>
      <c r="Q16" s="1007"/>
    </row>
    <row r="17" spans="1:17">
      <c r="A17" s="998">
        <v>7</v>
      </c>
      <c r="B17" s="987">
        <v>974432</v>
      </c>
      <c r="C17" s="985">
        <v>1603</v>
      </c>
      <c r="D17" s="985">
        <v>297</v>
      </c>
      <c r="E17" s="995"/>
      <c r="F17" s="987">
        <v>1398063</v>
      </c>
      <c r="G17" s="985">
        <v>4639</v>
      </c>
      <c r="H17" s="985">
        <v>904</v>
      </c>
      <c r="I17" s="995"/>
      <c r="J17" s="987">
        <v>1994698</v>
      </c>
      <c r="K17" s="985">
        <v>11341</v>
      </c>
      <c r="L17" s="985">
        <v>2527</v>
      </c>
      <c r="M17" s="995"/>
      <c r="N17" s="987">
        <v>2134884</v>
      </c>
      <c r="O17" s="985">
        <v>12487</v>
      </c>
      <c r="P17" s="985">
        <v>2892</v>
      </c>
      <c r="Q17" s="1007"/>
    </row>
    <row r="18" spans="1:17">
      <c r="A18" s="998">
        <v>8</v>
      </c>
      <c r="B18" s="987">
        <v>977789</v>
      </c>
      <c r="C18" s="985">
        <v>1656</v>
      </c>
      <c r="D18" s="985">
        <v>299</v>
      </c>
      <c r="E18" s="995"/>
      <c r="F18" s="987">
        <v>1398973</v>
      </c>
      <c r="G18" s="985">
        <v>4813</v>
      </c>
      <c r="H18" s="985">
        <v>976</v>
      </c>
      <c r="I18" s="995"/>
      <c r="J18" s="987">
        <v>1997958</v>
      </c>
      <c r="K18" s="985">
        <v>11811</v>
      </c>
      <c r="L18" s="985">
        <v>2666</v>
      </c>
      <c r="M18" s="995"/>
      <c r="N18" s="987">
        <v>2132104</v>
      </c>
      <c r="O18" s="985">
        <v>13122</v>
      </c>
      <c r="P18" s="985">
        <v>3032</v>
      </c>
      <c r="Q18" s="1007"/>
    </row>
    <row r="19" spans="1:17">
      <c r="A19" s="998">
        <v>9</v>
      </c>
      <c r="B19" s="987">
        <v>974412</v>
      </c>
      <c r="C19" s="985">
        <v>1704</v>
      </c>
      <c r="D19" s="985">
        <v>301</v>
      </c>
      <c r="E19" s="995"/>
      <c r="F19" s="987">
        <v>1398556</v>
      </c>
      <c r="G19" s="985">
        <v>4996</v>
      </c>
      <c r="H19" s="985">
        <v>1002</v>
      </c>
      <c r="I19" s="995"/>
      <c r="J19" s="987">
        <v>1996482</v>
      </c>
      <c r="K19" s="985">
        <v>12299</v>
      </c>
      <c r="L19" s="985">
        <v>2778</v>
      </c>
      <c r="M19" s="995"/>
      <c r="N19" s="987">
        <v>2135481</v>
      </c>
      <c r="O19" s="985">
        <v>13737</v>
      </c>
      <c r="P19" s="985">
        <v>3232</v>
      </c>
      <c r="Q19" s="1007"/>
    </row>
    <row r="20" spans="1:17">
      <c r="A20" s="998">
        <v>10</v>
      </c>
      <c r="B20" s="987">
        <v>976756</v>
      </c>
      <c r="C20" s="985">
        <v>1751</v>
      </c>
      <c r="D20" s="985">
        <v>309</v>
      </c>
      <c r="E20" s="995">
        <f>D20/C20</f>
        <v>0.17647058823529413</v>
      </c>
      <c r="F20" s="987">
        <v>1398718</v>
      </c>
      <c r="G20" s="985">
        <v>5188</v>
      </c>
      <c r="H20" s="985">
        <v>1053</v>
      </c>
      <c r="I20" s="995">
        <f>H20/G20</f>
        <v>0.20296838858905167</v>
      </c>
      <c r="J20" s="987">
        <v>1994522</v>
      </c>
      <c r="K20" s="985">
        <v>12777</v>
      </c>
      <c r="L20" s="985">
        <v>2789</v>
      </c>
      <c r="M20" s="995">
        <f>L20/K20</f>
        <v>0.21828285199968694</v>
      </c>
      <c r="N20" s="987">
        <v>2131270</v>
      </c>
      <c r="O20" s="985">
        <v>14325</v>
      </c>
      <c r="P20" s="985">
        <v>3367</v>
      </c>
      <c r="Q20" s="995">
        <f>P20/O20</f>
        <v>0.23504363001745202</v>
      </c>
    </row>
    <row r="21" spans="1:17">
      <c r="A21" s="998">
        <v>11</v>
      </c>
      <c r="B21" s="987">
        <v>975690</v>
      </c>
      <c r="C21" s="985">
        <v>1800</v>
      </c>
      <c r="D21" s="985">
        <v>322</v>
      </c>
      <c r="E21" s="995">
        <f t="shared" ref="E21:E84" si="0">D21/C21</f>
        <v>0.17888888888888888</v>
      </c>
      <c r="F21" s="987">
        <v>1397440</v>
      </c>
      <c r="G21" s="985">
        <v>5371</v>
      </c>
      <c r="H21" s="985">
        <v>1058</v>
      </c>
      <c r="I21" s="995">
        <f t="shared" ref="I21:I84" si="1">H21/G21</f>
        <v>0.19698380189908768</v>
      </c>
      <c r="J21" s="987">
        <v>1998714</v>
      </c>
      <c r="K21" s="985">
        <v>13279</v>
      </c>
      <c r="L21" s="985">
        <v>3042</v>
      </c>
      <c r="M21" s="995">
        <f t="shared" ref="M21:M84" si="2">L21/K21</f>
        <v>0.22908351532494917</v>
      </c>
      <c r="N21" s="987">
        <v>2136887</v>
      </c>
      <c r="O21" s="985">
        <v>14897</v>
      </c>
      <c r="P21" s="985">
        <v>3323</v>
      </c>
      <c r="Q21" s="1007">
        <f t="shared" ref="Q21:Q84" si="3">P21/O21</f>
        <v>0.22306504665368868</v>
      </c>
    </row>
    <row r="22" spans="1:17">
      <c r="A22" s="998">
        <v>12</v>
      </c>
      <c r="B22" s="987">
        <v>975309</v>
      </c>
      <c r="C22" s="985">
        <v>1843</v>
      </c>
      <c r="D22" s="985">
        <v>318</v>
      </c>
      <c r="E22" s="995">
        <f t="shared" si="0"/>
        <v>0.17254476397178514</v>
      </c>
      <c r="F22" s="987">
        <v>1399738</v>
      </c>
      <c r="G22" s="985">
        <v>5550</v>
      </c>
      <c r="H22" s="985">
        <v>1095</v>
      </c>
      <c r="I22" s="995">
        <f t="shared" si="1"/>
        <v>0.19729729729729731</v>
      </c>
      <c r="J22" s="987">
        <v>1996475</v>
      </c>
      <c r="K22" s="985">
        <v>13770</v>
      </c>
      <c r="L22" s="985">
        <v>2974</v>
      </c>
      <c r="M22" s="995">
        <f t="shared" si="2"/>
        <v>0.21597676107480029</v>
      </c>
      <c r="N22" s="987">
        <v>2133977</v>
      </c>
      <c r="O22" s="985">
        <v>15530</v>
      </c>
      <c r="P22" s="985">
        <v>3617</v>
      </c>
      <c r="Q22" s="1007">
        <f t="shared" si="3"/>
        <v>0.23290405666452027</v>
      </c>
    </row>
    <row r="23" spans="1:17">
      <c r="A23" s="998">
        <v>13</v>
      </c>
      <c r="B23" s="987">
        <v>974335</v>
      </c>
      <c r="C23" s="985">
        <v>1887</v>
      </c>
      <c r="D23" s="985">
        <v>364</v>
      </c>
      <c r="E23" s="995">
        <f t="shared" si="0"/>
        <v>0.19289878113407524</v>
      </c>
      <c r="F23" s="987">
        <v>1397614</v>
      </c>
      <c r="G23" s="985">
        <v>5742</v>
      </c>
      <c r="H23" s="985">
        <v>1163</v>
      </c>
      <c r="I23" s="995">
        <f t="shared" si="1"/>
        <v>0.20254266805990945</v>
      </c>
      <c r="J23" s="987">
        <v>1996655</v>
      </c>
      <c r="K23" s="985">
        <v>14290</v>
      </c>
      <c r="L23" s="985">
        <v>3135</v>
      </c>
      <c r="M23" s="995">
        <f t="shared" si="2"/>
        <v>0.21938418474457663</v>
      </c>
      <c r="N23" s="987">
        <v>2134025</v>
      </c>
      <c r="O23" s="985">
        <v>16143</v>
      </c>
      <c r="P23" s="985">
        <v>3806</v>
      </c>
      <c r="Q23" s="1007">
        <f t="shared" si="3"/>
        <v>0.235767825063495</v>
      </c>
    </row>
    <row r="24" spans="1:17">
      <c r="A24" s="998">
        <v>14</v>
      </c>
      <c r="B24" s="987">
        <v>973590</v>
      </c>
      <c r="C24" s="985">
        <v>1945</v>
      </c>
      <c r="D24" s="985">
        <v>382</v>
      </c>
      <c r="E24" s="995">
        <f t="shared" si="0"/>
        <v>0.19640102827763495</v>
      </c>
      <c r="F24" s="987">
        <v>1399344</v>
      </c>
      <c r="G24" s="985">
        <v>5941</v>
      </c>
      <c r="H24" s="985">
        <v>1229</v>
      </c>
      <c r="I24" s="995">
        <f t="shared" si="1"/>
        <v>0.20686753071873423</v>
      </c>
      <c r="J24" s="987">
        <v>1996428</v>
      </c>
      <c r="K24" s="985">
        <v>14780</v>
      </c>
      <c r="L24" s="985">
        <v>3225</v>
      </c>
      <c r="M24" s="995">
        <f t="shared" si="2"/>
        <v>0.21820027063599459</v>
      </c>
      <c r="N24" s="987">
        <v>2134173</v>
      </c>
      <c r="O24" s="985">
        <v>16724</v>
      </c>
      <c r="P24" s="985">
        <v>3999</v>
      </c>
      <c r="Q24" s="1007">
        <f t="shared" si="3"/>
        <v>0.23911743602009089</v>
      </c>
    </row>
    <row r="25" spans="1:17">
      <c r="A25" s="998">
        <v>15</v>
      </c>
      <c r="B25" s="987">
        <v>978009</v>
      </c>
      <c r="C25" s="985">
        <v>2009</v>
      </c>
      <c r="D25" s="985">
        <v>391</v>
      </c>
      <c r="E25" s="995">
        <f t="shared" si="0"/>
        <v>0.19462419113987059</v>
      </c>
      <c r="F25" s="987">
        <v>1398251</v>
      </c>
      <c r="G25" s="985">
        <v>6138</v>
      </c>
      <c r="H25" s="985">
        <v>1262</v>
      </c>
      <c r="I25" s="995">
        <f t="shared" si="1"/>
        <v>0.20560443141088303</v>
      </c>
      <c r="J25" s="987">
        <v>1996519</v>
      </c>
      <c r="K25" s="985">
        <v>15301</v>
      </c>
      <c r="L25" s="985">
        <v>3426</v>
      </c>
      <c r="M25" s="995">
        <f t="shared" si="2"/>
        <v>0.22390693418730803</v>
      </c>
      <c r="N25" s="987">
        <v>2133947</v>
      </c>
      <c r="O25" s="985">
        <v>17307</v>
      </c>
      <c r="P25" s="985">
        <v>4011</v>
      </c>
      <c r="Q25" s="1007">
        <f t="shared" si="3"/>
        <v>0.23175593690414284</v>
      </c>
    </row>
    <row r="26" spans="1:17">
      <c r="A26" s="998">
        <v>16</v>
      </c>
      <c r="B26" s="987">
        <v>974045</v>
      </c>
      <c r="C26" s="985">
        <v>2071</v>
      </c>
      <c r="D26" s="985">
        <v>422</v>
      </c>
      <c r="E26" s="995">
        <f t="shared" si="0"/>
        <v>0.20376629647513278</v>
      </c>
      <c r="F26" s="987">
        <v>1398534</v>
      </c>
      <c r="G26" s="985">
        <v>6333</v>
      </c>
      <c r="H26" s="985">
        <v>1318</v>
      </c>
      <c r="I26" s="995">
        <f t="shared" si="1"/>
        <v>0.20811621664298122</v>
      </c>
      <c r="J26" s="987">
        <v>1996104</v>
      </c>
      <c r="K26" s="985">
        <v>15827</v>
      </c>
      <c r="L26" s="985">
        <v>3551</v>
      </c>
      <c r="M26" s="995">
        <f t="shared" si="2"/>
        <v>0.22436342958235925</v>
      </c>
      <c r="N26" s="987">
        <v>2134234</v>
      </c>
      <c r="O26" s="985">
        <v>17934</v>
      </c>
      <c r="P26" s="985">
        <v>4137</v>
      </c>
      <c r="Q26" s="1007">
        <f t="shared" si="3"/>
        <v>0.23067915690866511</v>
      </c>
    </row>
    <row r="27" spans="1:17">
      <c r="A27" s="998">
        <v>17</v>
      </c>
      <c r="B27" s="987">
        <v>977731</v>
      </c>
      <c r="C27" s="985">
        <v>2133</v>
      </c>
      <c r="D27" s="985">
        <v>417</v>
      </c>
      <c r="E27" s="995">
        <f t="shared" si="0"/>
        <v>0.19549929676511954</v>
      </c>
      <c r="F27" s="987">
        <v>1398472</v>
      </c>
      <c r="G27" s="985">
        <v>6530</v>
      </c>
      <c r="H27" s="985">
        <v>1439</v>
      </c>
      <c r="I27" s="995">
        <f t="shared" si="1"/>
        <v>0.22036753445635529</v>
      </c>
      <c r="J27" s="987">
        <v>1996842</v>
      </c>
      <c r="K27" s="985">
        <v>16373</v>
      </c>
      <c r="L27" s="985">
        <v>3705</v>
      </c>
      <c r="M27" s="995">
        <f t="shared" si="2"/>
        <v>0.22628718011360166</v>
      </c>
      <c r="N27" s="987">
        <v>2134376</v>
      </c>
      <c r="O27" s="985">
        <v>18581</v>
      </c>
      <c r="P27" s="985">
        <v>4456</v>
      </c>
      <c r="Q27" s="1007">
        <f t="shared" si="3"/>
        <v>0.23981486464668209</v>
      </c>
    </row>
    <row r="28" spans="1:17">
      <c r="A28" s="998">
        <v>18</v>
      </c>
      <c r="B28" s="987">
        <v>974111</v>
      </c>
      <c r="C28" s="985">
        <v>2192</v>
      </c>
      <c r="D28" s="985">
        <v>445</v>
      </c>
      <c r="E28" s="995">
        <f t="shared" si="0"/>
        <v>0.20301094890510948</v>
      </c>
      <c r="F28" s="987">
        <v>1398765</v>
      </c>
      <c r="G28" s="985">
        <v>6721</v>
      </c>
      <c r="H28" s="985">
        <v>1508</v>
      </c>
      <c r="I28" s="995">
        <f t="shared" si="1"/>
        <v>0.22437137330754353</v>
      </c>
      <c r="J28" s="987">
        <v>1995991</v>
      </c>
      <c r="K28" s="985">
        <v>16933</v>
      </c>
      <c r="L28" s="985">
        <v>3718</v>
      </c>
      <c r="M28" s="995">
        <f t="shared" si="2"/>
        <v>0.21957125140258665</v>
      </c>
      <c r="N28" s="987">
        <v>2133470</v>
      </c>
      <c r="O28" s="985">
        <v>19224</v>
      </c>
      <c r="P28" s="985">
        <v>4428</v>
      </c>
      <c r="Q28" s="1007">
        <f t="shared" si="3"/>
        <v>0.2303370786516854</v>
      </c>
    </row>
    <row r="29" spans="1:17">
      <c r="A29" s="998">
        <v>19</v>
      </c>
      <c r="B29" s="987">
        <v>976058</v>
      </c>
      <c r="C29" s="985">
        <v>2257</v>
      </c>
      <c r="D29" s="985">
        <v>469</v>
      </c>
      <c r="E29" s="995">
        <f t="shared" si="0"/>
        <v>0.20779796189632255</v>
      </c>
      <c r="F29" s="987">
        <v>1399217</v>
      </c>
      <c r="G29" s="985">
        <v>6920</v>
      </c>
      <c r="H29" s="985">
        <v>1563</v>
      </c>
      <c r="I29" s="995">
        <f t="shared" si="1"/>
        <v>0.22586705202312138</v>
      </c>
      <c r="J29" s="987">
        <v>1993629</v>
      </c>
      <c r="K29" s="985">
        <v>17483</v>
      </c>
      <c r="L29" s="985">
        <v>3956</v>
      </c>
      <c r="M29" s="995">
        <f t="shared" si="2"/>
        <v>0.22627695475604873</v>
      </c>
      <c r="N29" s="987">
        <v>2134286</v>
      </c>
      <c r="O29" s="985">
        <v>19860</v>
      </c>
      <c r="P29" s="985">
        <v>4678</v>
      </c>
      <c r="Q29" s="1007">
        <f t="shared" si="3"/>
        <v>0.23554884189325276</v>
      </c>
    </row>
    <row r="30" spans="1:17">
      <c r="A30" s="998">
        <v>20</v>
      </c>
      <c r="B30" s="987">
        <v>976285</v>
      </c>
      <c r="C30" s="985">
        <v>2325</v>
      </c>
      <c r="D30" s="985">
        <v>491</v>
      </c>
      <c r="E30" s="995">
        <f t="shared" si="0"/>
        <v>0.21118279569892473</v>
      </c>
      <c r="F30" s="987">
        <v>1397998</v>
      </c>
      <c r="G30" s="985">
        <v>7111</v>
      </c>
      <c r="H30" s="985">
        <v>1612</v>
      </c>
      <c r="I30" s="995">
        <f t="shared" si="1"/>
        <v>0.22669104204753199</v>
      </c>
      <c r="J30" s="987">
        <v>2000198</v>
      </c>
      <c r="K30" s="985">
        <v>18021</v>
      </c>
      <c r="L30" s="985">
        <v>3992</v>
      </c>
      <c r="M30" s="995">
        <f t="shared" si="2"/>
        <v>0.22151933854947006</v>
      </c>
      <c r="N30" s="987">
        <v>2133895</v>
      </c>
      <c r="O30" s="985">
        <v>20458</v>
      </c>
      <c r="P30" s="985">
        <v>4789</v>
      </c>
      <c r="Q30" s="1007">
        <f t="shared" si="3"/>
        <v>0.23408935379802523</v>
      </c>
    </row>
    <row r="31" spans="1:17">
      <c r="A31" s="998">
        <v>21</v>
      </c>
      <c r="B31" s="987">
        <v>974439</v>
      </c>
      <c r="C31" s="985">
        <v>2389</v>
      </c>
      <c r="D31" s="985">
        <v>492</v>
      </c>
      <c r="E31" s="995">
        <f t="shared" si="0"/>
        <v>0.20594390958560066</v>
      </c>
      <c r="F31" s="987">
        <v>1399065</v>
      </c>
      <c r="G31" s="985">
        <v>7307</v>
      </c>
      <c r="H31" s="985">
        <v>1759</v>
      </c>
      <c r="I31" s="995">
        <f t="shared" si="1"/>
        <v>0.24072806897495552</v>
      </c>
      <c r="J31" s="987">
        <v>1996032</v>
      </c>
      <c r="K31" s="985">
        <v>18579</v>
      </c>
      <c r="L31" s="985">
        <v>4190</v>
      </c>
      <c r="M31" s="995">
        <f t="shared" si="2"/>
        <v>0.2255234404435115</v>
      </c>
      <c r="N31" s="987">
        <v>2133939</v>
      </c>
      <c r="O31" s="985">
        <v>21009</v>
      </c>
      <c r="P31" s="985">
        <v>4966</v>
      </c>
      <c r="Q31" s="1007">
        <f t="shared" si="3"/>
        <v>0.23637488695321052</v>
      </c>
    </row>
    <row r="32" spans="1:17">
      <c r="A32" s="998">
        <v>22</v>
      </c>
      <c r="B32" s="987">
        <v>969296</v>
      </c>
      <c r="C32" s="985">
        <v>2456</v>
      </c>
      <c r="D32" s="985">
        <v>524</v>
      </c>
      <c r="E32" s="995">
        <f t="shared" si="0"/>
        <v>0.21335504885993486</v>
      </c>
      <c r="F32" s="987">
        <v>1397511</v>
      </c>
      <c r="G32" s="985">
        <v>7508</v>
      </c>
      <c r="H32" s="985">
        <v>1777</v>
      </c>
      <c r="I32" s="995">
        <f t="shared" si="1"/>
        <v>0.23668087373468299</v>
      </c>
      <c r="J32" s="987">
        <v>1996639</v>
      </c>
      <c r="K32" s="985">
        <v>19147</v>
      </c>
      <c r="L32" s="985">
        <v>4287</v>
      </c>
      <c r="M32" s="995">
        <f t="shared" si="2"/>
        <v>0.22389930537421007</v>
      </c>
      <c r="N32" s="987">
        <v>2134892</v>
      </c>
      <c r="O32" s="985">
        <v>21583</v>
      </c>
      <c r="P32" s="985">
        <v>5172</v>
      </c>
      <c r="Q32" s="1007">
        <f t="shared" si="3"/>
        <v>0.23963304452578418</v>
      </c>
    </row>
    <row r="33" spans="1:17">
      <c r="A33" s="998">
        <v>23</v>
      </c>
      <c r="B33" s="987">
        <v>981621</v>
      </c>
      <c r="C33" s="985">
        <v>2525</v>
      </c>
      <c r="D33" s="985">
        <v>541</v>
      </c>
      <c r="E33" s="995">
        <f t="shared" si="0"/>
        <v>0.21425742574257425</v>
      </c>
      <c r="F33" s="987">
        <v>1399734</v>
      </c>
      <c r="G33" s="985">
        <v>7721</v>
      </c>
      <c r="H33" s="985">
        <v>1879</v>
      </c>
      <c r="I33" s="995">
        <f t="shared" si="1"/>
        <v>0.24336225877477011</v>
      </c>
      <c r="J33" s="987">
        <v>1996371</v>
      </c>
      <c r="K33" s="985">
        <v>19730</v>
      </c>
      <c r="L33" s="985">
        <v>4415</v>
      </c>
      <c r="M33" s="995">
        <f t="shared" si="2"/>
        <v>0.22377090724784593</v>
      </c>
      <c r="N33" s="987">
        <v>2133321</v>
      </c>
      <c r="O33" s="985">
        <v>22232</v>
      </c>
      <c r="P33" s="985">
        <v>5370</v>
      </c>
      <c r="Q33" s="1007">
        <f t="shared" si="3"/>
        <v>0.24154372076286434</v>
      </c>
    </row>
    <row r="34" spans="1:17">
      <c r="A34" s="998">
        <v>24</v>
      </c>
      <c r="B34" s="987">
        <v>976400</v>
      </c>
      <c r="C34" s="985">
        <v>2588</v>
      </c>
      <c r="D34" s="985">
        <v>563</v>
      </c>
      <c r="E34" s="995">
        <f t="shared" si="0"/>
        <v>0.21754250386398763</v>
      </c>
      <c r="F34" s="987">
        <v>1398559</v>
      </c>
      <c r="G34" s="985">
        <v>7932</v>
      </c>
      <c r="H34" s="985">
        <v>1981</v>
      </c>
      <c r="I34" s="995">
        <f t="shared" si="1"/>
        <v>0.24974785678265254</v>
      </c>
      <c r="J34" s="987">
        <v>1996660</v>
      </c>
      <c r="K34" s="985">
        <v>20259</v>
      </c>
      <c r="L34" s="985">
        <v>4541</v>
      </c>
      <c r="M34" s="995">
        <f t="shared" si="2"/>
        <v>0.22414729256133076</v>
      </c>
      <c r="N34" s="987">
        <v>2133974</v>
      </c>
      <c r="O34" s="985">
        <v>22954</v>
      </c>
      <c r="P34" s="985">
        <v>5376</v>
      </c>
      <c r="Q34" s="1007">
        <f t="shared" si="3"/>
        <v>0.23420754552583428</v>
      </c>
    </row>
    <row r="35" spans="1:17">
      <c r="A35" s="998">
        <v>25</v>
      </c>
      <c r="B35" s="987">
        <v>975937</v>
      </c>
      <c r="C35" s="985">
        <v>2653</v>
      </c>
      <c r="D35" s="985">
        <v>583</v>
      </c>
      <c r="E35" s="995">
        <f t="shared" si="0"/>
        <v>0.21975122502826988</v>
      </c>
      <c r="F35" s="987">
        <v>1398705</v>
      </c>
      <c r="G35" s="985">
        <v>8142</v>
      </c>
      <c r="H35" s="985">
        <v>2035</v>
      </c>
      <c r="I35" s="995">
        <f t="shared" si="1"/>
        <v>0.2499385900270204</v>
      </c>
      <c r="J35" s="987">
        <v>1996205</v>
      </c>
      <c r="K35" s="985">
        <v>20838</v>
      </c>
      <c r="L35" s="985">
        <v>4670</v>
      </c>
      <c r="M35" s="995">
        <f t="shared" si="2"/>
        <v>0.22410979940493331</v>
      </c>
      <c r="N35" s="987">
        <v>2134959</v>
      </c>
      <c r="O35" s="985">
        <v>23693</v>
      </c>
      <c r="P35" s="985">
        <v>5559</v>
      </c>
      <c r="Q35" s="1007">
        <f t="shared" si="3"/>
        <v>0.23462626092094713</v>
      </c>
    </row>
    <row r="36" spans="1:17">
      <c r="A36" s="998">
        <v>26</v>
      </c>
      <c r="B36" s="987">
        <v>974448</v>
      </c>
      <c r="C36" s="985">
        <v>2717</v>
      </c>
      <c r="D36" s="985">
        <v>602</v>
      </c>
      <c r="E36" s="995">
        <f t="shared" si="0"/>
        <v>0.22156790577843211</v>
      </c>
      <c r="F36" s="987">
        <v>1397197</v>
      </c>
      <c r="G36" s="985">
        <v>8345</v>
      </c>
      <c r="H36" s="985">
        <v>2070</v>
      </c>
      <c r="I36" s="995">
        <f t="shared" si="1"/>
        <v>0.24805272618334331</v>
      </c>
      <c r="J36" s="987">
        <v>1995737</v>
      </c>
      <c r="K36" s="985">
        <v>21481</v>
      </c>
      <c r="L36" s="985">
        <v>4835</v>
      </c>
      <c r="M36" s="995">
        <f t="shared" si="2"/>
        <v>0.22508263116242261</v>
      </c>
      <c r="N36" s="987">
        <v>2133720</v>
      </c>
      <c r="O36" s="985">
        <v>24415</v>
      </c>
      <c r="P36" s="985">
        <v>5877</v>
      </c>
      <c r="Q36" s="1007">
        <f t="shared" si="3"/>
        <v>0.24071267663321727</v>
      </c>
    </row>
    <row r="37" spans="1:17">
      <c r="A37" s="998">
        <v>27</v>
      </c>
      <c r="B37" s="987">
        <v>976035</v>
      </c>
      <c r="C37" s="985">
        <v>2779</v>
      </c>
      <c r="D37" s="985">
        <v>620</v>
      </c>
      <c r="E37" s="995">
        <f t="shared" si="0"/>
        <v>0.22310183519251528</v>
      </c>
      <c r="F37" s="987">
        <v>1400008</v>
      </c>
      <c r="G37" s="985">
        <v>8532</v>
      </c>
      <c r="H37" s="985">
        <v>2134</v>
      </c>
      <c r="I37" s="995">
        <f t="shared" si="1"/>
        <v>0.25011720581340835</v>
      </c>
      <c r="J37" s="987">
        <v>1997398</v>
      </c>
      <c r="K37" s="985">
        <v>22094</v>
      </c>
      <c r="L37" s="985">
        <v>4879</v>
      </c>
      <c r="M37" s="995">
        <f t="shared" si="2"/>
        <v>0.2208291843939531</v>
      </c>
      <c r="N37" s="987">
        <v>2133979</v>
      </c>
      <c r="O37" s="985">
        <v>25121</v>
      </c>
      <c r="P37" s="985">
        <v>5985</v>
      </c>
      <c r="Q37" s="1007">
        <f t="shared" si="3"/>
        <v>0.23824688507623104</v>
      </c>
    </row>
    <row r="38" spans="1:17">
      <c r="A38" s="998">
        <v>28</v>
      </c>
      <c r="B38" s="987">
        <v>974670</v>
      </c>
      <c r="C38" s="985">
        <v>2839</v>
      </c>
      <c r="D38" s="985">
        <v>651</v>
      </c>
      <c r="E38" s="995">
        <f t="shared" si="0"/>
        <v>0.22930609369496302</v>
      </c>
      <c r="F38" s="987">
        <v>1397407</v>
      </c>
      <c r="G38" s="985">
        <v>8724</v>
      </c>
      <c r="H38" s="985">
        <v>2195</v>
      </c>
      <c r="I38" s="995">
        <f t="shared" si="1"/>
        <v>0.25160476845483726</v>
      </c>
      <c r="J38" s="987">
        <v>1996372</v>
      </c>
      <c r="K38" s="985">
        <v>22710</v>
      </c>
      <c r="L38" s="985">
        <v>5189</v>
      </c>
      <c r="M38" s="995">
        <f t="shared" si="2"/>
        <v>0.22848965213562308</v>
      </c>
      <c r="N38" s="987">
        <v>2134503</v>
      </c>
      <c r="O38" s="985">
        <v>25798</v>
      </c>
      <c r="P38" s="985">
        <v>6179</v>
      </c>
      <c r="Q38" s="1007">
        <f t="shared" si="3"/>
        <v>0.23951469106132259</v>
      </c>
    </row>
    <row r="39" spans="1:17">
      <c r="A39" s="998">
        <v>29</v>
      </c>
      <c r="B39" s="987">
        <v>959079</v>
      </c>
      <c r="C39" s="985">
        <v>2895</v>
      </c>
      <c r="D39" s="985">
        <v>672</v>
      </c>
      <c r="E39" s="995">
        <f t="shared" si="0"/>
        <v>0.23212435233160622</v>
      </c>
      <c r="F39" s="987">
        <v>1399365</v>
      </c>
      <c r="G39" s="985">
        <v>8922</v>
      </c>
      <c r="H39" s="985">
        <v>2283</v>
      </c>
      <c r="I39" s="995">
        <f t="shared" si="1"/>
        <v>0.25588433086751849</v>
      </c>
      <c r="J39" s="987">
        <v>1996379</v>
      </c>
      <c r="K39" s="985">
        <v>23322</v>
      </c>
      <c r="L39" s="985">
        <v>5238</v>
      </c>
      <c r="M39" s="995">
        <f t="shared" si="2"/>
        <v>0.22459480319012093</v>
      </c>
      <c r="N39" s="987">
        <v>2133673</v>
      </c>
      <c r="O39" s="985">
        <v>26461</v>
      </c>
      <c r="P39" s="985">
        <v>6227</v>
      </c>
      <c r="Q39" s="1007">
        <f t="shared" si="3"/>
        <v>0.23532746305884131</v>
      </c>
    </row>
    <row r="40" spans="1:17">
      <c r="A40" s="998">
        <v>30</v>
      </c>
      <c r="B40" s="987">
        <v>991789</v>
      </c>
      <c r="C40" s="985">
        <v>2950</v>
      </c>
      <c r="D40" s="985">
        <v>659</v>
      </c>
      <c r="E40" s="995">
        <f t="shared" si="0"/>
        <v>0.22338983050847458</v>
      </c>
      <c r="F40" s="987">
        <v>1398947</v>
      </c>
      <c r="G40" s="985">
        <v>9122</v>
      </c>
      <c r="H40" s="985">
        <v>2329</v>
      </c>
      <c r="I40" s="995">
        <f t="shared" si="1"/>
        <v>0.25531681648761234</v>
      </c>
      <c r="J40" s="987">
        <v>1997017</v>
      </c>
      <c r="K40" s="985">
        <v>23962</v>
      </c>
      <c r="L40" s="985">
        <v>5453</v>
      </c>
      <c r="M40" s="995">
        <f t="shared" si="2"/>
        <v>0.22756865036307486</v>
      </c>
      <c r="N40" s="987">
        <v>2133876</v>
      </c>
      <c r="O40" s="985">
        <v>27144</v>
      </c>
      <c r="P40" s="985">
        <v>6483</v>
      </c>
      <c r="Q40" s="1007">
        <f t="shared" si="3"/>
        <v>0.23883731211317419</v>
      </c>
    </row>
    <row r="41" spans="1:17">
      <c r="A41" s="998">
        <v>31</v>
      </c>
      <c r="B41" s="987">
        <v>976902</v>
      </c>
      <c r="C41" s="985">
        <v>3006</v>
      </c>
      <c r="D41" s="985">
        <v>685</v>
      </c>
      <c r="E41" s="995">
        <f t="shared" si="0"/>
        <v>0.22787757817697937</v>
      </c>
      <c r="F41" s="987">
        <v>1398250</v>
      </c>
      <c r="G41" s="985">
        <v>9319</v>
      </c>
      <c r="H41" s="985">
        <v>2391</v>
      </c>
      <c r="I41" s="995">
        <f t="shared" si="1"/>
        <v>0.25657259362592555</v>
      </c>
      <c r="J41" s="987">
        <v>1995286</v>
      </c>
      <c r="K41" s="985">
        <v>24627</v>
      </c>
      <c r="L41" s="985">
        <v>5664</v>
      </c>
      <c r="M41" s="995">
        <f t="shared" si="2"/>
        <v>0.22999147277378487</v>
      </c>
      <c r="N41" s="987">
        <v>2134655</v>
      </c>
      <c r="O41" s="985">
        <v>27937</v>
      </c>
      <c r="P41" s="985">
        <v>6677</v>
      </c>
      <c r="Q41" s="1007">
        <f t="shared" si="3"/>
        <v>0.23900204030497191</v>
      </c>
    </row>
    <row r="42" spans="1:17">
      <c r="A42" s="998">
        <v>32</v>
      </c>
      <c r="B42" s="987">
        <v>975722</v>
      </c>
      <c r="C42" s="985">
        <v>3061</v>
      </c>
      <c r="D42" s="985">
        <v>705</v>
      </c>
      <c r="E42" s="995">
        <f t="shared" si="0"/>
        <v>0.23031688990525973</v>
      </c>
      <c r="F42" s="987">
        <v>1398249</v>
      </c>
      <c r="G42" s="985">
        <v>9519</v>
      </c>
      <c r="H42" s="985">
        <v>2467</v>
      </c>
      <c r="I42" s="995">
        <f t="shared" si="1"/>
        <v>0.25916587876877822</v>
      </c>
      <c r="J42" s="987">
        <v>1997881</v>
      </c>
      <c r="K42" s="985">
        <v>25274</v>
      </c>
      <c r="L42" s="985">
        <v>5687</v>
      </c>
      <c r="M42" s="995">
        <f t="shared" si="2"/>
        <v>0.22501384822347076</v>
      </c>
      <c r="N42" s="987">
        <v>2133216</v>
      </c>
      <c r="O42" s="985">
        <v>28745</v>
      </c>
      <c r="P42" s="985">
        <v>6888</v>
      </c>
      <c r="Q42" s="1007">
        <f t="shared" si="3"/>
        <v>0.23962428248391024</v>
      </c>
    </row>
    <row r="43" spans="1:17">
      <c r="A43" s="998">
        <v>33</v>
      </c>
      <c r="B43" s="987">
        <v>974758</v>
      </c>
      <c r="C43" s="985">
        <v>3118</v>
      </c>
      <c r="D43" s="985">
        <v>701</v>
      </c>
      <c r="E43" s="995">
        <f t="shared" si="0"/>
        <v>0.22482360487491981</v>
      </c>
      <c r="F43" s="987">
        <v>1399344</v>
      </c>
      <c r="G43" s="985">
        <v>9711</v>
      </c>
      <c r="H43" s="985">
        <v>2610</v>
      </c>
      <c r="I43" s="995">
        <f t="shared" si="1"/>
        <v>0.26876737720111216</v>
      </c>
      <c r="J43" s="987">
        <v>1995853</v>
      </c>
      <c r="K43" s="985">
        <v>25944</v>
      </c>
      <c r="L43" s="985">
        <v>5989</v>
      </c>
      <c r="M43" s="995">
        <f t="shared" si="2"/>
        <v>0.23084335491828553</v>
      </c>
      <c r="N43" s="987">
        <v>2134833</v>
      </c>
      <c r="O43" s="985">
        <v>29499</v>
      </c>
      <c r="P43" s="985">
        <v>7010</v>
      </c>
      <c r="Q43" s="1007">
        <f t="shared" si="3"/>
        <v>0.23763517407369741</v>
      </c>
    </row>
    <row r="44" spans="1:17">
      <c r="A44" s="998">
        <v>34</v>
      </c>
      <c r="B44" s="987">
        <v>975959</v>
      </c>
      <c r="C44" s="985">
        <v>3168</v>
      </c>
      <c r="D44" s="985">
        <v>731</v>
      </c>
      <c r="E44" s="995">
        <f t="shared" si="0"/>
        <v>0.2307449494949495</v>
      </c>
      <c r="F44" s="987">
        <v>1396677</v>
      </c>
      <c r="G44" s="985">
        <v>9903</v>
      </c>
      <c r="H44" s="985">
        <v>2643</v>
      </c>
      <c r="I44" s="995">
        <f t="shared" si="1"/>
        <v>0.26688882156922145</v>
      </c>
      <c r="J44" s="987">
        <v>1996888</v>
      </c>
      <c r="K44" s="985">
        <v>26626</v>
      </c>
      <c r="L44" s="985">
        <v>6068</v>
      </c>
      <c r="M44" s="995">
        <f t="shared" si="2"/>
        <v>0.22789754375422519</v>
      </c>
      <c r="N44" s="987">
        <v>2133548</v>
      </c>
      <c r="O44" s="985">
        <v>30317</v>
      </c>
      <c r="P44" s="985">
        <v>7474</v>
      </c>
      <c r="Q44" s="1007">
        <f t="shared" si="3"/>
        <v>0.24652835043045157</v>
      </c>
    </row>
    <row r="45" spans="1:17">
      <c r="A45" s="998">
        <v>35</v>
      </c>
      <c r="B45" s="987">
        <v>974399</v>
      </c>
      <c r="C45" s="985">
        <v>3214</v>
      </c>
      <c r="D45" s="985">
        <v>734</v>
      </c>
      <c r="E45" s="995">
        <f t="shared" si="0"/>
        <v>0.2283758556316117</v>
      </c>
      <c r="F45" s="987">
        <v>1400019</v>
      </c>
      <c r="G45" s="985">
        <v>10079</v>
      </c>
      <c r="H45" s="985">
        <v>2704</v>
      </c>
      <c r="I45" s="995">
        <f t="shared" si="1"/>
        <v>0.26828058339120947</v>
      </c>
      <c r="J45" s="987">
        <v>1996272</v>
      </c>
      <c r="K45" s="985">
        <v>27318</v>
      </c>
      <c r="L45" s="985">
        <v>6169</v>
      </c>
      <c r="M45" s="995">
        <f t="shared" si="2"/>
        <v>0.22582180247455891</v>
      </c>
      <c r="N45" s="987">
        <v>2133826</v>
      </c>
      <c r="O45" s="985">
        <v>31148</v>
      </c>
      <c r="P45" s="985">
        <v>7442</v>
      </c>
      <c r="Q45" s="1007">
        <f t="shared" si="3"/>
        <v>0.23892384743803777</v>
      </c>
    </row>
    <row r="46" spans="1:17">
      <c r="A46" s="998">
        <v>36</v>
      </c>
      <c r="B46" s="987">
        <v>975869</v>
      </c>
      <c r="C46" s="985">
        <v>3266</v>
      </c>
      <c r="D46" s="985">
        <v>752</v>
      </c>
      <c r="E46" s="995">
        <f t="shared" si="0"/>
        <v>0.23025107164727496</v>
      </c>
      <c r="F46" s="987">
        <v>1398676</v>
      </c>
      <c r="G46" s="985">
        <v>10265</v>
      </c>
      <c r="H46" s="985">
        <v>2680</v>
      </c>
      <c r="I46" s="995">
        <f t="shared" si="1"/>
        <v>0.2610813443740867</v>
      </c>
      <c r="J46" s="987">
        <v>1996731</v>
      </c>
      <c r="K46" s="985">
        <v>28023</v>
      </c>
      <c r="L46" s="985">
        <v>6502</v>
      </c>
      <c r="M46" s="995">
        <f t="shared" si="2"/>
        <v>0.23202369482211041</v>
      </c>
      <c r="N46" s="987">
        <v>2134788</v>
      </c>
      <c r="O46" s="985">
        <v>31950</v>
      </c>
      <c r="P46" s="985">
        <v>7723</v>
      </c>
      <c r="Q46" s="1007">
        <f t="shared" si="3"/>
        <v>0.24172143974960877</v>
      </c>
    </row>
    <row r="47" spans="1:17">
      <c r="A47" s="998">
        <v>37</v>
      </c>
      <c r="B47" s="987">
        <v>975793</v>
      </c>
      <c r="C47" s="985">
        <v>3315</v>
      </c>
      <c r="D47" s="985">
        <v>773</v>
      </c>
      <c r="E47" s="995">
        <f t="shared" si="0"/>
        <v>0.23318250377073907</v>
      </c>
      <c r="F47" s="987">
        <v>1398842</v>
      </c>
      <c r="G47" s="985">
        <v>10465</v>
      </c>
      <c r="H47" s="985">
        <v>2890</v>
      </c>
      <c r="I47" s="995">
        <f t="shared" si="1"/>
        <v>0.27615862398471092</v>
      </c>
      <c r="J47" s="987">
        <v>1996211</v>
      </c>
      <c r="K47" s="985">
        <v>28748</v>
      </c>
      <c r="L47" s="985">
        <v>6635</v>
      </c>
      <c r="M47" s="995">
        <f t="shared" si="2"/>
        <v>0.2307986642549047</v>
      </c>
      <c r="N47" s="987">
        <v>2133962</v>
      </c>
      <c r="O47" s="985">
        <v>32768</v>
      </c>
      <c r="P47" s="985">
        <v>7999</v>
      </c>
      <c r="Q47" s="1007">
        <f t="shared" si="3"/>
        <v>0.244110107421875</v>
      </c>
    </row>
    <row r="48" spans="1:17">
      <c r="A48" s="998">
        <v>38</v>
      </c>
      <c r="B48" s="987">
        <v>974500</v>
      </c>
      <c r="C48" s="985">
        <v>3366</v>
      </c>
      <c r="D48" s="985">
        <v>773</v>
      </c>
      <c r="E48" s="995">
        <f t="shared" si="0"/>
        <v>0.22964943553178846</v>
      </c>
      <c r="F48" s="987">
        <v>1398400</v>
      </c>
      <c r="G48" s="985">
        <v>10666</v>
      </c>
      <c r="H48" s="985">
        <v>2956</v>
      </c>
      <c r="I48" s="995">
        <f t="shared" si="1"/>
        <v>0.27714232139508721</v>
      </c>
      <c r="J48" s="987">
        <v>1996233</v>
      </c>
      <c r="K48" s="985">
        <v>29468</v>
      </c>
      <c r="L48" s="985">
        <v>6806</v>
      </c>
      <c r="M48" s="995">
        <f t="shared" si="2"/>
        <v>0.23096239989140763</v>
      </c>
      <c r="N48" s="987">
        <v>2133713</v>
      </c>
      <c r="O48" s="985">
        <v>33576</v>
      </c>
      <c r="P48" s="985">
        <v>8186</v>
      </c>
      <c r="Q48" s="1007">
        <f t="shared" si="3"/>
        <v>0.24380509888015248</v>
      </c>
    </row>
    <row r="49" spans="1:17">
      <c r="A49" s="998">
        <v>39</v>
      </c>
      <c r="B49" s="987">
        <v>967650</v>
      </c>
      <c r="C49" s="985">
        <v>3423</v>
      </c>
      <c r="D49" s="985">
        <v>785</v>
      </c>
      <c r="E49" s="995">
        <f t="shared" si="0"/>
        <v>0.22933099620216185</v>
      </c>
      <c r="F49" s="987">
        <v>1398239</v>
      </c>
      <c r="G49" s="985">
        <v>10861</v>
      </c>
      <c r="H49" s="985">
        <v>2959</v>
      </c>
      <c r="I49" s="995">
        <f t="shared" si="1"/>
        <v>0.27244268483565048</v>
      </c>
      <c r="J49" s="987">
        <v>1996945</v>
      </c>
      <c r="K49" s="985">
        <v>30187</v>
      </c>
      <c r="L49" s="985">
        <v>7001</v>
      </c>
      <c r="M49" s="995">
        <f t="shared" si="2"/>
        <v>0.23192102560704939</v>
      </c>
      <c r="N49" s="987">
        <v>2134028</v>
      </c>
      <c r="O49" s="985">
        <v>34433</v>
      </c>
      <c r="P49" s="985">
        <v>8331</v>
      </c>
      <c r="Q49" s="1007">
        <f t="shared" si="3"/>
        <v>0.24194813115325414</v>
      </c>
    </row>
    <row r="50" spans="1:17">
      <c r="A50" s="998">
        <v>40</v>
      </c>
      <c r="B50" s="987">
        <v>984242</v>
      </c>
      <c r="C50" s="985">
        <v>3480</v>
      </c>
      <c r="D50" s="985">
        <v>809</v>
      </c>
      <c r="E50" s="995">
        <f t="shared" si="0"/>
        <v>0.23247126436781609</v>
      </c>
      <c r="F50" s="987">
        <v>1397691</v>
      </c>
      <c r="G50" s="985">
        <v>11056</v>
      </c>
      <c r="H50" s="985">
        <v>3038</v>
      </c>
      <c r="I50" s="995">
        <f t="shared" si="1"/>
        <v>0.27478292329956583</v>
      </c>
      <c r="J50" s="987">
        <v>1996192</v>
      </c>
      <c r="K50" s="985">
        <v>30944</v>
      </c>
      <c r="L50" s="985">
        <v>7164</v>
      </c>
      <c r="M50" s="995">
        <f t="shared" si="2"/>
        <v>0.23151499482936919</v>
      </c>
      <c r="N50" s="987">
        <v>2134217</v>
      </c>
      <c r="O50" s="985">
        <v>35345</v>
      </c>
      <c r="P50" s="985">
        <v>8624</v>
      </c>
      <c r="Q50" s="1007">
        <f t="shared" si="3"/>
        <v>0.2439949073419154</v>
      </c>
    </row>
    <row r="51" spans="1:17">
      <c r="A51" s="998">
        <v>41</v>
      </c>
      <c r="B51" s="987">
        <v>975824</v>
      </c>
      <c r="C51" s="985">
        <v>3536</v>
      </c>
      <c r="D51" s="985">
        <v>818</v>
      </c>
      <c r="E51" s="995">
        <f t="shared" si="0"/>
        <v>0.23133484162895929</v>
      </c>
      <c r="F51" s="987">
        <v>1398615</v>
      </c>
      <c r="G51" s="985">
        <v>11260</v>
      </c>
      <c r="H51" s="985">
        <v>3138</v>
      </c>
      <c r="I51" s="995">
        <f t="shared" si="1"/>
        <v>0.27868561278863235</v>
      </c>
      <c r="J51" s="987">
        <v>1996344</v>
      </c>
      <c r="K51" s="985">
        <v>31692</v>
      </c>
      <c r="L51" s="985">
        <v>7339</v>
      </c>
      <c r="M51" s="995">
        <f t="shared" si="2"/>
        <v>0.23157263662754007</v>
      </c>
      <c r="N51" s="987">
        <v>2133734</v>
      </c>
      <c r="O51" s="985">
        <v>36308</v>
      </c>
      <c r="P51" s="985">
        <v>8782</v>
      </c>
      <c r="Q51" s="1007">
        <f t="shared" si="3"/>
        <v>0.24187506885534868</v>
      </c>
    </row>
    <row r="52" spans="1:17">
      <c r="A52" s="998">
        <v>42</v>
      </c>
      <c r="B52" s="987">
        <v>974471</v>
      </c>
      <c r="C52" s="985">
        <v>3588</v>
      </c>
      <c r="D52" s="985">
        <v>833</v>
      </c>
      <c r="E52" s="995">
        <f t="shared" si="0"/>
        <v>0.23216276477146042</v>
      </c>
      <c r="F52" s="987">
        <v>1399955</v>
      </c>
      <c r="G52" s="985">
        <v>11466</v>
      </c>
      <c r="H52" s="985">
        <v>3198</v>
      </c>
      <c r="I52" s="995">
        <f t="shared" si="1"/>
        <v>0.27891156462585032</v>
      </c>
      <c r="J52" s="987">
        <v>1996550</v>
      </c>
      <c r="K52" s="985">
        <v>32427</v>
      </c>
      <c r="L52" s="985">
        <v>7588</v>
      </c>
      <c r="M52" s="995">
        <f t="shared" si="2"/>
        <v>0.23400252875690011</v>
      </c>
      <c r="N52" s="987">
        <v>2134849</v>
      </c>
      <c r="O52" s="985">
        <v>37296</v>
      </c>
      <c r="P52" s="985">
        <v>9230</v>
      </c>
      <c r="Q52" s="1007">
        <f t="shared" si="3"/>
        <v>0.24747962247962249</v>
      </c>
    </row>
    <row r="53" spans="1:17">
      <c r="A53" s="998">
        <v>43</v>
      </c>
      <c r="B53" s="987">
        <v>976331</v>
      </c>
      <c r="C53" s="985">
        <v>3641</v>
      </c>
      <c r="D53" s="985">
        <v>845</v>
      </c>
      <c r="E53" s="995">
        <f t="shared" si="0"/>
        <v>0.23207909914858554</v>
      </c>
      <c r="F53" s="987">
        <v>1398280</v>
      </c>
      <c r="G53" s="985">
        <v>11664</v>
      </c>
      <c r="H53" s="985">
        <v>3237</v>
      </c>
      <c r="I53" s="995">
        <f t="shared" si="1"/>
        <v>0.27752057613168724</v>
      </c>
      <c r="J53" s="987">
        <v>1996386</v>
      </c>
      <c r="K53" s="985">
        <v>33203</v>
      </c>
      <c r="L53" s="985">
        <v>7767</v>
      </c>
      <c r="M53" s="995">
        <f t="shared" si="2"/>
        <v>0.23392464536337079</v>
      </c>
      <c r="N53" s="987">
        <v>2134059</v>
      </c>
      <c r="O53" s="985">
        <v>38246</v>
      </c>
      <c r="P53" s="985">
        <v>9514</v>
      </c>
      <c r="Q53" s="1007">
        <f t="shared" si="3"/>
        <v>0.2487580400564765</v>
      </c>
    </row>
    <row r="54" spans="1:17">
      <c r="A54" s="998">
        <v>44</v>
      </c>
      <c r="B54" s="987">
        <v>975998</v>
      </c>
      <c r="C54" s="985">
        <v>3689</v>
      </c>
      <c r="D54" s="985">
        <v>891</v>
      </c>
      <c r="E54" s="995">
        <f t="shared" si="0"/>
        <v>0.24152886961236109</v>
      </c>
      <c r="F54" s="987">
        <v>1397936</v>
      </c>
      <c r="G54" s="985">
        <v>11849</v>
      </c>
      <c r="H54" s="985">
        <v>3372</v>
      </c>
      <c r="I54" s="995">
        <f t="shared" si="1"/>
        <v>0.28458097729766224</v>
      </c>
      <c r="J54" s="987">
        <v>1996779</v>
      </c>
      <c r="K54" s="985">
        <v>33955</v>
      </c>
      <c r="L54" s="985">
        <v>7830</v>
      </c>
      <c r="M54" s="995">
        <f t="shared" si="2"/>
        <v>0.23059932263289648</v>
      </c>
      <c r="N54" s="987">
        <v>2134008</v>
      </c>
      <c r="O54" s="985">
        <v>39208</v>
      </c>
      <c r="P54" s="985">
        <v>9850</v>
      </c>
      <c r="Q54" s="1007">
        <f t="shared" si="3"/>
        <v>0.25122423995103038</v>
      </c>
    </row>
    <row r="55" spans="1:17">
      <c r="A55" s="998">
        <v>45</v>
      </c>
      <c r="B55" s="987">
        <v>974092</v>
      </c>
      <c r="C55" s="985">
        <v>3742</v>
      </c>
      <c r="D55" s="985">
        <v>882</v>
      </c>
      <c r="E55" s="995">
        <f t="shared" si="0"/>
        <v>0.23570283270978087</v>
      </c>
      <c r="F55" s="987">
        <v>1398295</v>
      </c>
      <c r="G55" s="985">
        <v>12036</v>
      </c>
      <c r="H55" s="985">
        <v>3444</v>
      </c>
      <c r="I55" s="995">
        <f t="shared" si="1"/>
        <v>0.28614157527417744</v>
      </c>
      <c r="J55" s="987">
        <v>1996767</v>
      </c>
      <c r="K55" s="985">
        <v>34731</v>
      </c>
      <c r="L55" s="985">
        <v>8088</v>
      </c>
      <c r="M55" s="995">
        <f t="shared" si="2"/>
        <v>0.23287552906625206</v>
      </c>
      <c r="N55" s="987">
        <v>2133870</v>
      </c>
      <c r="O55" s="985">
        <v>40172</v>
      </c>
      <c r="P55" s="985">
        <v>10106</v>
      </c>
      <c r="Q55" s="1007">
        <f t="shared" si="3"/>
        <v>0.2515682564970626</v>
      </c>
    </row>
    <row r="56" spans="1:17">
      <c r="A56" s="998">
        <v>46</v>
      </c>
      <c r="B56" s="987">
        <v>976676</v>
      </c>
      <c r="C56" s="985">
        <v>3794</v>
      </c>
      <c r="D56" s="985">
        <v>886</v>
      </c>
      <c r="E56" s="995">
        <f t="shared" si="0"/>
        <v>0.23352662098049551</v>
      </c>
      <c r="F56" s="987">
        <v>1399792</v>
      </c>
      <c r="G56" s="985">
        <v>12222</v>
      </c>
      <c r="H56" s="985">
        <v>3450</v>
      </c>
      <c r="I56" s="995">
        <f t="shared" si="1"/>
        <v>0.28227785959744722</v>
      </c>
      <c r="J56" s="987">
        <v>1996093</v>
      </c>
      <c r="K56" s="985">
        <v>35530</v>
      </c>
      <c r="L56" s="985">
        <v>8360</v>
      </c>
      <c r="M56" s="995">
        <f t="shared" si="2"/>
        <v>0.23529411764705882</v>
      </c>
      <c r="N56" s="987">
        <v>2134025</v>
      </c>
      <c r="O56" s="985">
        <v>41157</v>
      </c>
      <c r="P56" s="985">
        <v>10389</v>
      </c>
      <c r="Q56" s="1007">
        <f t="shared" si="3"/>
        <v>0.252423646038341</v>
      </c>
    </row>
    <row r="57" spans="1:17">
      <c r="A57" s="998">
        <v>47</v>
      </c>
      <c r="B57" s="987">
        <v>974726</v>
      </c>
      <c r="C57" s="985">
        <v>3850</v>
      </c>
      <c r="D57" s="985">
        <v>912</v>
      </c>
      <c r="E57" s="995">
        <f t="shared" si="0"/>
        <v>0.23688311688311689</v>
      </c>
      <c r="F57" s="987">
        <v>1398218</v>
      </c>
      <c r="G57" s="985">
        <v>12435</v>
      </c>
      <c r="H57" s="985">
        <v>3572</v>
      </c>
      <c r="I57" s="995">
        <f t="shared" si="1"/>
        <v>0.28725371934057098</v>
      </c>
      <c r="J57" s="987">
        <v>1996380</v>
      </c>
      <c r="K57" s="985">
        <v>36376</v>
      </c>
      <c r="L57" s="985">
        <v>8715</v>
      </c>
      <c r="M57" s="995">
        <f t="shared" si="2"/>
        <v>0.23958104244556849</v>
      </c>
      <c r="N57" s="987">
        <v>2134014</v>
      </c>
      <c r="O57" s="985">
        <v>42122</v>
      </c>
      <c r="P57" s="985">
        <v>10731</v>
      </c>
      <c r="Q57" s="1007">
        <f t="shared" si="3"/>
        <v>0.25475998290679452</v>
      </c>
    </row>
    <row r="58" spans="1:17">
      <c r="A58" s="998">
        <v>48</v>
      </c>
      <c r="B58" s="987">
        <v>975100</v>
      </c>
      <c r="C58" s="985">
        <v>3905</v>
      </c>
      <c r="D58" s="985">
        <v>936</v>
      </c>
      <c r="E58" s="995">
        <f t="shared" si="0"/>
        <v>0.23969270166453266</v>
      </c>
      <c r="F58" s="987">
        <v>1398944</v>
      </c>
      <c r="G58" s="985">
        <v>12647</v>
      </c>
      <c r="H58" s="985">
        <v>3713</v>
      </c>
      <c r="I58" s="995">
        <f t="shared" si="1"/>
        <v>0.29358741203447458</v>
      </c>
      <c r="J58" s="987">
        <v>1997128</v>
      </c>
      <c r="K58" s="985">
        <v>37187</v>
      </c>
      <c r="L58" s="985">
        <v>8878</v>
      </c>
      <c r="M58" s="995">
        <f t="shared" si="2"/>
        <v>0.23873934439454647</v>
      </c>
      <c r="N58" s="987">
        <v>2133901</v>
      </c>
      <c r="O58" s="985">
        <v>43113</v>
      </c>
      <c r="P58" s="985">
        <v>11011</v>
      </c>
      <c r="Q58" s="1007">
        <f t="shared" si="3"/>
        <v>0.25539860366942685</v>
      </c>
    </row>
    <row r="59" spans="1:17">
      <c r="A59" s="998">
        <v>49</v>
      </c>
      <c r="B59" s="987">
        <v>975328</v>
      </c>
      <c r="C59" s="985">
        <v>3961</v>
      </c>
      <c r="D59" s="985">
        <v>956</v>
      </c>
      <c r="E59" s="995">
        <f t="shared" si="0"/>
        <v>0.2413531936379702</v>
      </c>
      <c r="F59" s="987">
        <v>1398082</v>
      </c>
      <c r="G59" s="985">
        <v>12846</v>
      </c>
      <c r="H59" s="985">
        <v>3699</v>
      </c>
      <c r="I59" s="995">
        <f t="shared" si="1"/>
        <v>0.28794955628211116</v>
      </c>
      <c r="J59" s="987">
        <v>1995750</v>
      </c>
      <c r="K59" s="985">
        <v>38034</v>
      </c>
      <c r="L59" s="985">
        <v>9126</v>
      </c>
      <c r="M59" s="995">
        <f t="shared" si="2"/>
        <v>0.2399432087079981</v>
      </c>
      <c r="N59" s="987">
        <v>2134147</v>
      </c>
      <c r="O59" s="985">
        <v>44116</v>
      </c>
      <c r="P59" s="985">
        <v>11369</v>
      </c>
      <c r="Q59" s="1007">
        <f t="shared" si="3"/>
        <v>0.25770695439296398</v>
      </c>
    </row>
    <row r="60" spans="1:17">
      <c r="A60" s="998">
        <v>50</v>
      </c>
      <c r="B60" s="987">
        <v>976687</v>
      </c>
      <c r="C60" s="985">
        <v>4018</v>
      </c>
      <c r="D60" s="985">
        <v>969</v>
      </c>
      <c r="E60" s="995">
        <f t="shared" si="0"/>
        <v>0.24116475858636138</v>
      </c>
      <c r="F60" s="987">
        <v>1397806</v>
      </c>
      <c r="G60" s="985">
        <v>13060</v>
      </c>
      <c r="H60" s="985">
        <v>3772</v>
      </c>
      <c r="I60" s="995">
        <f t="shared" si="1"/>
        <v>0.28882082695252681</v>
      </c>
      <c r="J60" s="987">
        <v>1996484</v>
      </c>
      <c r="K60" s="985">
        <v>38897</v>
      </c>
      <c r="L60" s="985">
        <v>9299</v>
      </c>
      <c r="M60" s="995">
        <f t="shared" si="2"/>
        <v>0.2390672802529758</v>
      </c>
      <c r="N60" s="987">
        <v>2133615</v>
      </c>
      <c r="O60" s="985">
        <v>45128</v>
      </c>
      <c r="P60" s="985">
        <v>11634</v>
      </c>
      <c r="Q60" s="1007">
        <f t="shared" si="3"/>
        <v>0.25780003545470659</v>
      </c>
    </row>
    <row r="61" spans="1:17">
      <c r="A61" s="998">
        <v>51</v>
      </c>
      <c r="B61" s="987">
        <v>975972</v>
      </c>
      <c r="C61" s="985">
        <v>4076</v>
      </c>
      <c r="D61" s="985">
        <v>994</v>
      </c>
      <c r="E61" s="995">
        <f t="shared" si="0"/>
        <v>0.24386653581943082</v>
      </c>
      <c r="F61" s="987">
        <v>1399337</v>
      </c>
      <c r="G61" s="985">
        <v>13279</v>
      </c>
      <c r="H61" s="985">
        <v>3938</v>
      </c>
      <c r="I61" s="995">
        <f t="shared" si="1"/>
        <v>0.29655847578883954</v>
      </c>
      <c r="J61" s="987">
        <v>1996525</v>
      </c>
      <c r="K61" s="985">
        <v>39787</v>
      </c>
      <c r="L61" s="985">
        <v>9649</v>
      </c>
      <c r="M61" s="995">
        <f t="shared" si="2"/>
        <v>0.2425163998290899</v>
      </c>
      <c r="N61" s="987">
        <v>2134163</v>
      </c>
      <c r="O61" s="985">
        <v>46188</v>
      </c>
      <c r="P61" s="985">
        <v>12000</v>
      </c>
      <c r="Q61" s="1007">
        <f t="shared" si="3"/>
        <v>0.25980774227071968</v>
      </c>
    </row>
    <row r="62" spans="1:17">
      <c r="A62" s="998">
        <v>52</v>
      </c>
      <c r="B62" s="987">
        <v>975070</v>
      </c>
      <c r="C62" s="985">
        <v>4137</v>
      </c>
      <c r="D62" s="985">
        <v>991</v>
      </c>
      <c r="E62" s="995">
        <f t="shared" si="0"/>
        <v>0.23954556441866087</v>
      </c>
      <c r="F62" s="987">
        <v>1399112</v>
      </c>
      <c r="G62" s="985">
        <v>13502</v>
      </c>
      <c r="H62" s="985">
        <v>3931</v>
      </c>
      <c r="I62" s="995">
        <f t="shared" si="1"/>
        <v>0.29114205302918084</v>
      </c>
      <c r="J62" s="987">
        <v>1997226</v>
      </c>
      <c r="K62" s="985">
        <v>40680</v>
      </c>
      <c r="L62" s="985">
        <v>9980</v>
      </c>
      <c r="M62" s="995">
        <f t="shared" si="2"/>
        <v>0.24532940019665683</v>
      </c>
      <c r="N62" s="987">
        <v>2134633</v>
      </c>
      <c r="O62" s="985">
        <v>47290</v>
      </c>
      <c r="P62" s="985">
        <v>12342</v>
      </c>
      <c r="Q62" s="1007">
        <f t="shared" si="3"/>
        <v>0.26098540917741592</v>
      </c>
    </row>
    <row r="63" spans="1:17">
      <c r="A63" s="998">
        <v>53</v>
      </c>
      <c r="B63" s="987">
        <v>974247</v>
      </c>
      <c r="C63" s="985">
        <v>4201</v>
      </c>
      <c r="D63" s="985">
        <v>1021</v>
      </c>
      <c r="E63" s="995">
        <f t="shared" si="0"/>
        <v>0.24303737205427278</v>
      </c>
      <c r="F63" s="987">
        <v>1398735</v>
      </c>
      <c r="G63" s="985">
        <v>13721</v>
      </c>
      <c r="H63" s="985">
        <v>3991</v>
      </c>
      <c r="I63" s="995">
        <f t="shared" si="1"/>
        <v>0.29086801253552946</v>
      </c>
      <c r="J63" s="987">
        <v>1996608</v>
      </c>
      <c r="K63" s="985">
        <v>41570</v>
      </c>
      <c r="L63" s="985">
        <v>10255</v>
      </c>
      <c r="M63" s="995">
        <f t="shared" si="2"/>
        <v>0.24669232619677653</v>
      </c>
      <c r="N63" s="987">
        <v>2134235</v>
      </c>
      <c r="O63" s="985">
        <v>48423</v>
      </c>
      <c r="P63" s="985">
        <v>12659</v>
      </c>
      <c r="Q63" s="1007">
        <f t="shared" si="3"/>
        <v>0.26142535571938957</v>
      </c>
    </row>
    <row r="64" spans="1:17">
      <c r="A64" s="998">
        <v>54</v>
      </c>
      <c r="B64" s="987">
        <v>977018</v>
      </c>
      <c r="C64" s="985">
        <v>4265</v>
      </c>
      <c r="D64" s="985">
        <v>1044</v>
      </c>
      <c r="E64" s="995">
        <f t="shared" si="0"/>
        <v>0.24478311840562719</v>
      </c>
      <c r="F64" s="987">
        <v>1397346</v>
      </c>
      <c r="G64" s="985">
        <v>13945</v>
      </c>
      <c r="H64" s="985">
        <v>4118</v>
      </c>
      <c r="I64" s="995">
        <f t="shared" si="1"/>
        <v>0.29530297597705268</v>
      </c>
      <c r="J64" s="987">
        <v>1996367</v>
      </c>
      <c r="K64" s="985">
        <v>42477</v>
      </c>
      <c r="L64" s="985">
        <v>10565</v>
      </c>
      <c r="M64" s="995">
        <f t="shared" si="2"/>
        <v>0.24872283824187208</v>
      </c>
      <c r="N64" s="987">
        <v>2134200</v>
      </c>
      <c r="O64" s="985">
        <v>49542</v>
      </c>
      <c r="P64" s="985">
        <v>13231</v>
      </c>
      <c r="Q64" s="1007">
        <f t="shared" si="3"/>
        <v>0.26706632756045373</v>
      </c>
    </row>
    <row r="65" spans="1:17">
      <c r="A65" s="998">
        <v>55</v>
      </c>
      <c r="B65" s="987">
        <v>974529</v>
      </c>
      <c r="C65" s="985">
        <v>4322</v>
      </c>
      <c r="D65" s="985">
        <v>1064</v>
      </c>
      <c r="E65" s="995">
        <f t="shared" si="0"/>
        <v>0.24618232299861176</v>
      </c>
      <c r="F65" s="987">
        <v>1398973</v>
      </c>
      <c r="G65" s="985">
        <v>14176</v>
      </c>
      <c r="H65" s="985">
        <v>4191</v>
      </c>
      <c r="I65" s="995">
        <f t="shared" si="1"/>
        <v>0.2956405191873589</v>
      </c>
      <c r="J65" s="987">
        <v>1995896</v>
      </c>
      <c r="K65" s="985">
        <v>43411</v>
      </c>
      <c r="L65" s="985">
        <v>10935</v>
      </c>
      <c r="M65" s="995">
        <f t="shared" si="2"/>
        <v>0.25189468107161778</v>
      </c>
      <c r="N65" s="987">
        <v>2133303</v>
      </c>
      <c r="O65" s="985">
        <v>50665</v>
      </c>
      <c r="P65" s="985">
        <v>13507</v>
      </c>
      <c r="Q65" s="1007">
        <f t="shared" si="3"/>
        <v>0.26659429586499556</v>
      </c>
    </row>
    <row r="66" spans="1:17">
      <c r="A66" s="998">
        <v>56</v>
      </c>
      <c r="B66" s="987">
        <v>975483</v>
      </c>
      <c r="C66" s="985">
        <v>4381</v>
      </c>
      <c r="D66" s="985">
        <v>1089</v>
      </c>
      <c r="E66" s="995">
        <f t="shared" si="0"/>
        <v>0.24857338507190138</v>
      </c>
      <c r="F66" s="987">
        <v>1398438</v>
      </c>
      <c r="G66" s="985">
        <v>14415</v>
      </c>
      <c r="H66" s="985">
        <v>4195</v>
      </c>
      <c r="I66" s="995">
        <f t="shared" si="1"/>
        <v>0.29101630246271243</v>
      </c>
      <c r="J66" s="987">
        <v>1997333</v>
      </c>
      <c r="K66" s="985">
        <v>44350</v>
      </c>
      <c r="L66" s="985">
        <v>11229</v>
      </c>
      <c r="M66" s="995">
        <f t="shared" si="2"/>
        <v>0.25319052987598645</v>
      </c>
      <c r="N66" s="987">
        <v>2134620</v>
      </c>
      <c r="O66" s="985">
        <v>51780</v>
      </c>
      <c r="P66" s="985">
        <v>14151</v>
      </c>
      <c r="Q66" s="1007">
        <f t="shared" si="3"/>
        <v>0.27329084588644265</v>
      </c>
    </row>
    <row r="67" spans="1:17">
      <c r="A67" s="998">
        <v>57</v>
      </c>
      <c r="B67" s="987">
        <v>975026</v>
      </c>
      <c r="C67" s="985">
        <v>4441</v>
      </c>
      <c r="D67" s="985">
        <v>1103</v>
      </c>
      <c r="E67" s="995">
        <f t="shared" si="0"/>
        <v>0.24836748480072054</v>
      </c>
      <c r="F67" s="987">
        <v>1399569</v>
      </c>
      <c r="G67" s="985">
        <v>14653</v>
      </c>
      <c r="H67" s="985">
        <v>4336</v>
      </c>
      <c r="I67" s="995">
        <f t="shared" si="1"/>
        <v>0.29591209991128098</v>
      </c>
      <c r="J67" s="987">
        <v>1995759</v>
      </c>
      <c r="K67" s="985">
        <v>45273</v>
      </c>
      <c r="L67" s="985">
        <v>11336</v>
      </c>
      <c r="M67" s="995">
        <f t="shared" si="2"/>
        <v>0.25039206591124952</v>
      </c>
      <c r="N67" s="987">
        <v>2133715</v>
      </c>
      <c r="O67" s="985">
        <v>52910</v>
      </c>
      <c r="P67" s="985">
        <v>14438</v>
      </c>
      <c r="Q67" s="1007">
        <f t="shared" si="3"/>
        <v>0.27287847287847289</v>
      </c>
    </row>
    <row r="68" spans="1:17">
      <c r="A68" s="998">
        <v>58</v>
      </c>
      <c r="B68" s="987">
        <v>977025</v>
      </c>
      <c r="C68" s="985">
        <v>4505</v>
      </c>
      <c r="D68" s="985">
        <v>1113</v>
      </c>
      <c r="E68" s="995">
        <f t="shared" si="0"/>
        <v>0.24705882352941178</v>
      </c>
      <c r="F68" s="987">
        <v>1398289</v>
      </c>
      <c r="G68" s="985">
        <v>14882</v>
      </c>
      <c r="H68" s="985">
        <v>4503</v>
      </c>
      <c r="I68" s="995">
        <f t="shared" si="1"/>
        <v>0.30258029834699635</v>
      </c>
      <c r="J68" s="987">
        <v>1997100</v>
      </c>
      <c r="K68" s="985">
        <v>46193</v>
      </c>
      <c r="L68" s="985">
        <v>11805</v>
      </c>
      <c r="M68" s="995">
        <f t="shared" si="2"/>
        <v>0.25555820145909552</v>
      </c>
      <c r="N68" s="987">
        <v>2134454</v>
      </c>
      <c r="O68" s="985">
        <v>54017</v>
      </c>
      <c r="P68" s="985">
        <v>14855</v>
      </c>
      <c r="Q68" s="1007">
        <f t="shared" si="3"/>
        <v>0.275006016624396</v>
      </c>
    </row>
    <row r="69" spans="1:17">
      <c r="A69" s="998">
        <v>59</v>
      </c>
      <c r="B69" s="987">
        <v>975106</v>
      </c>
      <c r="C69" s="985">
        <v>4570</v>
      </c>
      <c r="D69" s="985">
        <v>1127</v>
      </c>
      <c r="E69" s="995">
        <f t="shared" si="0"/>
        <v>0.24660831509846828</v>
      </c>
      <c r="F69" s="987">
        <v>1397796</v>
      </c>
      <c r="G69" s="985">
        <v>15120</v>
      </c>
      <c r="H69" s="985">
        <v>4497</v>
      </c>
      <c r="I69" s="995">
        <f t="shared" si="1"/>
        <v>0.29742063492063492</v>
      </c>
      <c r="J69" s="987">
        <v>1995953</v>
      </c>
      <c r="K69" s="985">
        <v>47118</v>
      </c>
      <c r="L69" s="985">
        <v>12237</v>
      </c>
      <c r="M69" s="995">
        <f t="shared" si="2"/>
        <v>0.25970966509614163</v>
      </c>
      <c r="N69" s="987">
        <v>2133644</v>
      </c>
      <c r="O69" s="985">
        <v>55075</v>
      </c>
      <c r="P69" s="985">
        <v>15070</v>
      </c>
      <c r="Q69" s="1007">
        <f t="shared" si="3"/>
        <v>0.27362687244666362</v>
      </c>
    </row>
    <row r="70" spans="1:17">
      <c r="A70" s="998">
        <v>60</v>
      </c>
      <c r="B70" s="987">
        <v>975175</v>
      </c>
      <c r="C70" s="985">
        <v>4634</v>
      </c>
      <c r="D70" s="985">
        <v>1151</v>
      </c>
      <c r="E70" s="995">
        <f t="shared" si="0"/>
        <v>0.24838152783772119</v>
      </c>
      <c r="F70" s="987">
        <v>1398387</v>
      </c>
      <c r="G70" s="985">
        <v>15370</v>
      </c>
      <c r="H70" s="985">
        <v>4689</v>
      </c>
      <c r="I70" s="995">
        <f t="shared" si="1"/>
        <v>0.30507482108002604</v>
      </c>
      <c r="J70" s="987">
        <v>1997171</v>
      </c>
      <c r="K70" s="985">
        <v>48052</v>
      </c>
      <c r="L70" s="985">
        <v>12332</v>
      </c>
      <c r="M70" s="995">
        <f t="shared" si="2"/>
        <v>0.25663864147173893</v>
      </c>
      <c r="N70" s="987">
        <v>2134049</v>
      </c>
      <c r="O70" s="985">
        <v>56217</v>
      </c>
      <c r="P70" s="985">
        <v>15470</v>
      </c>
      <c r="Q70" s="1007">
        <f t="shared" si="3"/>
        <v>0.27518366330469429</v>
      </c>
    </row>
    <row r="71" spans="1:17">
      <c r="A71" s="998">
        <v>61</v>
      </c>
      <c r="B71" s="987">
        <v>974586</v>
      </c>
      <c r="C71" s="985">
        <v>4699</v>
      </c>
      <c r="D71" s="985">
        <v>1162</v>
      </c>
      <c r="E71" s="995">
        <f t="shared" si="0"/>
        <v>0.24728665673547565</v>
      </c>
      <c r="F71" s="987">
        <v>1400173</v>
      </c>
      <c r="G71" s="985">
        <v>15612</v>
      </c>
      <c r="H71" s="985">
        <v>4652</v>
      </c>
      <c r="I71" s="995">
        <f t="shared" si="1"/>
        <v>0.29797591596208045</v>
      </c>
      <c r="J71" s="987">
        <v>1996344</v>
      </c>
      <c r="K71" s="985">
        <v>49094</v>
      </c>
      <c r="L71" s="985">
        <v>12868</v>
      </c>
      <c r="M71" s="995">
        <f t="shared" si="2"/>
        <v>0.26210942274004972</v>
      </c>
      <c r="N71" s="987">
        <v>2134333</v>
      </c>
      <c r="O71" s="985">
        <v>57370</v>
      </c>
      <c r="P71" s="985">
        <v>16125</v>
      </c>
      <c r="Q71" s="1007">
        <f t="shared" si="3"/>
        <v>0.28107024577305212</v>
      </c>
    </row>
    <row r="72" spans="1:17">
      <c r="A72" s="998">
        <v>62</v>
      </c>
      <c r="B72" s="987">
        <v>976903</v>
      </c>
      <c r="C72" s="985">
        <v>4769</v>
      </c>
      <c r="D72" s="985">
        <v>1187</v>
      </c>
      <c r="E72" s="995">
        <f t="shared" si="0"/>
        <v>0.24889914028098134</v>
      </c>
      <c r="F72" s="987">
        <v>1397161</v>
      </c>
      <c r="G72" s="985">
        <v>15839</v>
      </c>
      <c r="H72" s="985">
        <v>4872</v>
      </c>
      <c r="I72" s="995">
        <f t="shared" si="1"/>
        <v>0.30759517646316054</v>
      </c>
      <c r="J72" s="987">
        <v>1996223</v>
      </c>
      <c r="K72" s="985">
        <v>50157</v>
      </c>
      <c r="L72" s="985">
        <v>12875</v>
      </c>
      <c r="M72" s="995">
        <f t="shared" si="2"/>
        <v>0.25669398089997408</v>
      </c>
      <c r="N72" s="987">
        <v>2134097</v>
      </c>
      <c r="O72" s="985">
        <v>58601</v>
      </c>
      <c r="P72" s="985">
        <v>16077</v>
      </c>
      <c r="Q72" s="1007">
        <f t="shared" si="3"/>
        <v>0.27434685414924659</v>
      </c>
    </row>
    <row r="73" spans="1:17">
      <c r="A73" s="998">
        <v>63</v>
      </c>
      <c r="B73" s="987">
        <v>975140</v>
      </c>
      <c r="C73" s="985">
        <v>4835</v>
      </c>
      <c r="D73" s="985">
        <v>1187</v>
      </c>
      <c r="E73" s="995">
        <f t="shared" si="0"/>
        <v>0.24550155118924508</v>
      </c>
      <c r="F73" s="987">
        <v>1398520</v>
      </c>
      <c r="G73" s="985">
        <v>16071</v>
      </c>
      <c r="H73" s="985">
        <v>4845</v>
      </c>
      <c r="I73" s="995">
        <f t="shared" si="1"/>
        <v>0.30147470599215981</v>
      </c>
      <c r="J73" s="987">
        <v>1996806</v>
      </c>
      <c r="K73" s="985">
        <v>51208</v>
      </c>
      <c r="L73" s="985">
        <v>13348</v>
      </c>
      <c r="M73" s="995">
        <f t="shared" si="2"/>
        <v>0.26066239650054679</v>
      </c>
      <c r="N73" s="987">
        <v>2134343</v>
      </c>
      <c r="O73" s="985">
        <v>59984</v>
      </c>
      <c r="P73" s="985">
        <v>16448</v>
      </c>
      <c r="Q73" s="1007">
        <f t="shared" si="3"/>
        <v>0.27420645505468128</v>
      </c>
    </row>
    <row r="74" spans="1:17">
      <c r="A74" s="998">
        <v>64</v>
      </c>
      <c r="B74" s="987">
        <v>975840</v>
      </c>
      <c r="C74" s="985">
        <v>4891</v>
      </c>
      <c r="D74" s="985">
        <v>1204</v>
      </c>
      <c r="E74" s="995">
        <f t="shared" si="0"/>
        <v>0.24616642813330608</v>
      </c>
      <c r="F74" s="987">
        <v>1398818</v>
      </c>
      <c r="G74" s="985">
        <v>16309</v>
      </c>
      <c r="H74" s="985">
        <v>4931</v>
      </c>
      <c r="I74" s="995">
        <f t="shared" si="1"/>
        <v>0.3023483965908394</v>
      </c>
      <c r="J74" s="987">
        <v>1996496</v>
      </c>
      <c r="K74" s="985">
        <v>52269</v>
      </c>
      <c r="L74" s="985">
        <v>13662</v>
      </c>
      <c r="M74" s="995">
        <f t="shared" si="2"/>
        <v>0.26137863743327783</v>
      </c>
      <c r="N74" s="987">
        <v>2133214</v>
      </c>
      <c r="O74" s="985">
        <v>61382</v>
      </c>
      <c r="P74" s="985">
        <v>17144</v>
      </c>
      <c r="Q74" s="1007">
        <f t="shared" si="3"/>
        <v>0.27930012055651493</v>
      </c>
    </row>
    <row r="75" spans="1:17">
      <c r="A75" s="998">
        <v>65</v>
      </c>
      <c r="B75" s="987">
        <v>975945</v>
      </c>
      <c r="C75" s="985">
        <v>4953</v>
      </c>
      <c r="D75" s="985">
        <v>1197</v>
      </c>
      <c r="E75" s="995">
        <f t="shared" si="0"/>
        <v>0.241671714112659</v>
      </c>
      <c r="F75" s="987">
        <v>1399703</v>
      </c>
      <c r="G75" s="985">
        <v>16579</v>
      </c>
      <c r="H75" s="985">
        <v>5030</v>
      </c>
      <c r="I75" s="995">
        <f t="shared" si="1"/>
        <v>0.30339586223535797</v>
      </c>
      <c r="J75" s="987">
        <v>1995939</v>
      </c>
      <c r="K75" s="985">
        <v>53423</v>
      </c>
      <c r="L75" s="985">
        <v>14035</v>
      </c>
      <c r="M75" s="995">
        <f t="shared" si="2"/>
        <v>0.26271456114407654</v>
      </c>
      <c r="N75" s="987">
        <v>2134985</v>
      </c>
      <c r="O75" s="985">
        <v>62762</v>
      </c>
      <c r="P75" s="985">
        <v>17706</v>
      </c>
      <c r="Q75" s="1007">
        <f t="shared" si="3"/>
        <v>0.28211338070807174</v>
      </c>
    </row>
    <row r="76" spans="1:17">
      <c r="A76" s="998">
        <v>66</v>
      </c>
      <c r="B76" s="987">
        <v>975326</v>
      </c>
      <c r="C76" s="985">
        <v>5021</v>
      </c>
      <c r="D76" s="985">
        <v>1245</v>
      </c>
      <c r="E76" s="995">
        <f t="shared" si="0"/>
        <v>0.24795857398924517</v>
      </c>
      <c r="F76" s="987">
        <v>1398624</v>
      </c>
      <c r="G76" s="985">
        <v>16884</v>
      </c>
      <c r="H76" s="985">
        <v>5099</v>
      </c>
      <c r="I76" s="995">
        <f t="shared" si="1"/>
        <v>0.30200189528547738</v>
      </c>
      <c r="J76" s="987">
        <v>1996816</v>
      </c>
      <c r="K76" s="985">
        <v>54570</v>
      </c>
      <c r="L76" s="985">
        <v>14430</v>
      </c>
      <c r="M76" s="995">
        <f t="shared" si="2"/>
        <v>0.2644310060472787</v>
      </c>
      <c r="N76" s="987">
        <v>2133710</v>
      </c>
      <c r="O76" s="985">
        <v>64096</v>
      </c>
      <c r="P76" s="985">
        <v>18058</v>
      </c>
      <c r="Q76" s="1007">
        <f t="shared" si="3"/>
        <v>0.28173364952571145</v>
      </c>
    </row>
    <row r="77" spans="1:17">
      <c r="A77" s="998">
        <v>67</v>
      </c>
      <c r="B77" s="987">
        <v>974234</v>
      </c>
      <c r="C77" s="985">
        <v>5095</v>
      </c>
      <c r="D77" s="985">
        <v>1258</v>
      </c>
      <c r="E77" s="995">
        <f t="shared" si="0"/>
        <v>0.24690873405299313</v>
      </c>
      <c r="F77" s="987">
        <v>1398605</v>
      </c>
      <c r="G77" s="985">
        <v>17167</v>
      </c>
      <c r="H77" s="985">
        <v>5175</v>
      </c>
      <c r="I77" s="995">
        <f t="shared" si="1"/>
        <v>0.30145045727267433</v>
      </c>
      <c r="J77" s="987">
        <v>1996666</v>
      </c>
      <c r="K77" s="985">
        <v>55766</v>
      </c>
      <c r="L77" s="985">
        <v>14818</v>
      </c>
      <c r="M77" s="995">
        <f t="shared" si="2"/>
        <v>0.2657174622529857</v>
      </c>
      <c r="N77" s="987">
        <v>2134367</v>
      </c>
      <c r="O77" s="985">
        <v>65497</v>
      </c>
      <c r="P77" s="985">
        <v>18658</v>
      </c>
      <c r="Q77" s="1007">
        <f t="shared" si="3"/>
        <v>0.28486800922179639</v>
      </c>
    </row>
    <row r="78" spans="1:17">
      <c r="A78" s="998">
        <v>68</v>
      </c>
      <c r="B78" s="987">
        <v>975696</v>
      </c>
      <c r="C78" s="985">
        <v>5178</v>
      </c>
      <c r="D78" s="985">
        <v>1283</v>
      </c>
      <c r="E78" s="995">
        <f t="shared" si="0"/>
        <v>0.24777906527616841</v>
      </c>
      <c r="F78" s="987">
        <v>1398258</v>
      </c>
      <c r="G78" s="985">
        <v>17457</v>
      </c>
      <c r="H78" s="985">
        <v>5394</v>
      </c>
      <c r="I78" s="995">
        <f t="shared" si="1"/>
        <v>0.30898779859082315</v>
      </c>
      <c r="J78" s="987">
        <v>1996457</v>
      </c>
      <c r="K78" s="985">
        <v>56979</v>
      </c>
      <c r="L78" s="985">
        <v>15231</v>
      </c>
      <c r="M78" s="995">
        <f t="shared" si="2"/>
        <v>0.26730900858210921</v>
      </c>
      <c r="N78" s="987">
        <v>2133806</v>
      </c>
      <c r="O78" s="985">
        <v>66955</v>
      </c>
      <c r="P78" s="985">
        <v>19140</v>
      </c>
      <c r="Q78" s="1007">
        <f t="shared" si="3"/>
        <v>0.28586363975804646</v>
      </c>
    </row>
    <row r="79" spans="1:17">
      <c r="A79" s="998">
        <v>69</v>
      </c>
      <c r="B79" s="987">
        <v>975489</v>
      </c>
      <c r="C79" s="985">
        <v>5258</v>
      </c>
      <c r="D79" s="985">
        <v>1309</v>
      </c>
      <c r="E79" s="995">
        <f t="shared" si="0"/>
        <v>0.2489539748953975</v>
      </c>
      <c r="F79" s="987">
        <v>1399009</v>
      </c>
      <c r="G79" s="985">
        <v>17765</v>
      </c>
      <c r="H79" s="985">
        <v>5395</v>
      </c>
      <c r="I79" s="995">
        <f t="shared" si="1"/>
        <v>0.30368702504925416</v>
      </c>
      <c r="J79" s="987">
        <v>1996390</v>
      </c>
      <c r="K79" s="985">
        <v>58221</v>
      </c>
      <c r="L79" s="985">
        <v>15714</v>
      </c>
      <c r="M79" s="995">
        <f t="shared" si="2"/>
        <v>0.26990261245942188</v>
      </c>
      <c r="N79" s="987">
        <v>2133564</v>
      </c>
      <c r="O79" s="985">
        <v>68526</v>
      </c>
      <c r="P79" s="985">
        <v>19763</v>
      </c>
      <c r="Q79" s="1007">
        <f t="shared" si="3"/>
        <v>0.28840148264892157</v>
      </c>
    </row>
    <row r="80" spans="1:17">
      <c r="A80" s="998">
        <v>70</v>
      </c>
      <c r="B80" s="987">
        <v>976185</v>
      </c>
      <c r="C80" s="985">
        <v>5346</v>
      </c>
      <c r="D80" s="985">
        <v>1305</v>
      </c>
      <c r="E80" s="995">
        <f t="shared" si="0"/>
        <v>0.24410774410774411</v>
      </c>
      <c r="F80" s="987">
        <v>1398652</v>
      </c>
      <c r="G80" s="985">
        <v>18071</v>
      </c>
      <c r="H80" s="985">
        <v>5614</v>
      </c>
      <c r="I80" s="995">
        <f t="shared" si="1"/>
        <v>0.31066349399590504</v>
      </c>
      <c r="J80" s="987">
        <v>1995978</v>
      </c>
      <c r="K80" s="985">
        <v>59492</v>
      </c>
      <c r="L80" s="985">
        <v>16156</v>
      </c>
      <c r="M80" s="995">
        <f t="shared" si="2"/>
        <v>0.27156592483022929</v>
      </c>
      <c r="N80" s="987">
        <v>2134863</v>
      </c>
      <c r="O80" s="985">
        <v>70199</v>
      </c>
      <c r="P80" s="985">
        <v>20270</v>
      </c>
      <c r="Q80" s="1007">
        <f t="shared" si="3"/>
        <v>0.28875055200216526</v>
      </c>
    </row>
    <row r="81" spans="1:17">
      <c r="A81" s="998">
        <v>71</v>
      </c>
      <c r="B81" s="987">
        <v>974341</v>
      </c>
      <c r="C81" s="985">
        <v>5434</v>
      </c>
      <c r="D81" s="985">
        <v>1354</v>
      </c>
      <c r="E81" s="995">
        <f t="shared" si="0"/>
        <v>0.24917188075082811</v>
      </c>
      <c r="F81" s="987">
        <v>1398241</v>
      </c>
      <c r="G81" s="985">
        <v>18395</v>
      </c>
      <c r="H81" s="985">
        <v>5731</v>
      </c>
      <c r="I81" s="995">
        <f t="shared" si="1"/>
        <v>0.31155205218809456</v>
      </c>
      <c r="J81" s="987">
        <v>1996764</v>
      </c>
      <c r="K81" s="985">
        <v>60844</v>
      </c>
      <c r="L81" s="985">
        <v>16492</v>
      </c>
      <c r="M81" s="995">
        <f t="shared" si="2"/>
        <v>0.27105384261389781</v>
      </c>
      <c r="N81" s="987">
        <v>2134054</v>
      </c>
      <c r="O81" s="985">
        <v>71926</v>
      </c>
      <c r="P81" s="985">
        <v>20819</v>
      </c>
      <c r="Q81" s="1007">
        <f t="shared" si="3"/>
        <v>0.28945026833134052</v>
      </c>
    </row>
    <row r="82" spans="1:17">
      <c r="A82" s="998">
        <v>72</v>
      </c>
      <c r="B82" s="987">
        <v>976269</v>
      </c>
      <c r="C82" s="985">
        <v>5520</v>
      </c>
      <c r="D82" s="985">
        <v>1378</v>
      </c>
      <c r="E82" s="995">
        <f t="shared" si="0"/>
        <v>0.24963768115942028</v>
      </c>
      <c r="F82" s="987">
        <v>1397894</v>
      </c>
      <c r="G82" s="985">
        <v>18711</v>
      </c>
      <c r="H82" s="985">
        <v>5813</v>
      </c>
      <c r="I82" s="995">
        <f t="shared" si="1"/>
        <v>0.31067286622842177</v>
      </c>
      <c r="J82" s="987">
        <v>1996499</v>
      </c>
      <c r="K82" s="985">
        <v>62237</v>
      </c>
      <c r="L82" s="985">
        <v>16891</v>
      </c>
      <c r="M82" s="995">
        <f t="shared" si="2"/>
        <v>0.27139804296479586</v>
      </c>
      <c r="N82" s="987">
        <v>2133171</v>
      </c>
      <c r="O82" s="985">
        <v>73659</v>
      </c>
      <c r="P82" s="985">
        <v>21607</v>
      </c>
      <c r="Q82" s="1007">
        <f t="shared" si="3"/>
        <v>0.29333822071980342</v>
      </c>
    </row>
    <row r="83" spans="1:17">
      <c r="A83" s="998">
        <v>73</v>
      </c>
      <c r="B83" s="987">
        <v>976440</v>
      </c>
      <c r="C83" s="985">
        <v>5610</v>
      </c>
      <c r="D83" s="985">
        <v>1401</v>
      </c>
      <c r="E83" s="995">
        <f t="shared" si="0"/>
        <v>0.24973262032085561</v>
      </c>
      <c r="F83" s="987">
        <v>1399537</v>
      </c>
      <c r="G83" s="985">
        <v>19031</v>
      </c>
      <c r="H83" s="985">
        <v>5991</v>
      </c>
      <c r="I83" s="995">
        <f t="shared" si="1"/>
        <v>0.31480216488886553</v>
      </c>
      <c r="J83" s="987">
        <v>1996275</v>
      </c>
      <c r="K83" s="985">
        <v>63730</v>
      </c>
      <c r="L83" s="985">
        <v>17481</v>
      </c>
      <c r="M83" s="995">
        <f t="shared" si="2"/>
        <v>0.27429781892358385</v>
      </c>
      <c r="N83" s="987">
        <v>2134542</v>
      </c>
      <c r="O83" s="985">
        <v>75486</v>
      </c>
      <c r="P83" s="985">
        <v>22318</v>
      </c>
      <c r="Q83" s="1007">
        <f t="shared" si="3"/>
        <v>0.29565747290888378</v>
      </c>
    </row>
    <row r="84" spans="1:17">
      <c r="A84" s="998">
        <v>74</v>
      </c>
      <c r="B84" s="987">
        <v>974714</v>
      </c>
      <c r="C84" s="985">
        <v>5717</v>
      </c>
      <c r="D84" s="985">
        <v>1440</v>
      </c>
      <c r="E84" s="995">
        <f t="shared" si="0"/>
        <v>0.25188035683050553</v>
      </c>
      <c r="F84" s="987">
        <v>1397376</v>
      </c>
      <c r="G84" s="985">
        <v>19404</v>
      </c>
      <c r="H84" s="985">
        <v>6053</v>
      </c>
      <c r="I84" s="995">
        <f t="shared" si="1"/>
        <v>0.31194599051741911</v>
      </c>
      <c r="J84" s="987">
        <v>1996831</v>
      </c>
      <c r="K84" s="985">
        <v>65328</v>
      </c>
      <c r="L84" s="985">
        <v>17691</v>
      </c>
      <c r="M84" s="995">
        <f t="shared" si="2"/>
        <v>0.27080271858927257</v>
      </c>
      <c r="N84" s="987">
        <v>2134530</v>
      </c>
      <c r="O84" s="985">
        <v>77489</v>
      </c>
      <c r="P84" s="985">
        <v>22473</v>
      </c>
      <c r="Q84" s="1007">
        <f t="shared" si="3"/>
        <v>0.29001535701841552</v>
      </c>
    </row>
    <row r="85" spans="1:17">
      <c r="A85" s="998">
        <v>75</v>
      </c>
      <c r="B85" s="987">
        <v>974445</v>
      </c>
      <c r="C85" s="985">
        <v>5821</v>
      </c>
      <c r="D85" s="985">
        <v>1461</v>
      </c>
      <c r="E85" s="995">
        <f t="shared" ref="E85:E136" si="4">D85/C85</f>
        <v>0.25098780278302696</v>
      </c>
      <c r="F85" s="987">
        <v>1399771</v>
      </c>
      <c r="G85" s="985">
        <v>19770</v>
      </c>
      <c r="H85" s="985">
        <v>6193</v>
      </c>
      <c r="I85" s="995">
        <f t="shared" ref="I85:I136" si="5">H85/G85</f>
        <v>0.31325240263024784</v>
      </c>
      <c r="J85" s="987">
        <v>1996049</v>
      </c>
      <c r="K85" s="985">
        <v>67074</v>
      </c>
      <c r="L85" s="985">
        <v>18350</v>
      </c>
      <c r="M85" s="995">
        <f t="shared" ref="M85:M136" si="6">L85/K85</f>
        <v>0.27357843575752155</v>
      </c>
      <c r="N85" s="987">
        <v>2133438</v>
      </c>
      <c r="O85" s="985">
        <v>79738</v>
      </c>
      <c r="P85" s="985">
        <v>23345</v>
      </c>
      <c r="Q85" s="1007">
        <f t="shared" ref="Q85:Q136" si="7">P85/O85</f>
        <v>0.29277132609295442</v>
      </c>
    </row>
    <row r="86" spans="1:17">
      <c r="A86" s="998">
        <v>76</v>
      </c>
      <c r="B86" s="987">
        <v>977127</v>
      </c>
      <c r="C86" s="985">
        <v>5927</v>
      </c>
      <c r="D86" s="985">
        <v>1520</v>
      </c>
      <c r="E86" s="995">
        <f t="shared" si="4"/>
        <v>0.25645351779989878</v>
      </c>
      <c r="F86" s="987">
        <v>1397369</v>
      </c>
      <c r="G86" s="985">
        <v>20163</v>
      </c>
      <c r="H86" s="985">
        <v>6301</v>
      </c>
      <c r="I86" s="995">
        <f t="shared" si="5"/>
        <v>0.3125030997371423</v>
      </c>
      <c r="J86" s="987">
        <v>1997082</v>
      </c>
      <c r="K86" s="985">
        <v>68870</v>
      </c>
      <c r="L86" s="985">
        <v>19128</v>
      </c>
      <c r="M86" s="995">
        <f t="shared" si="6"/>
        <v>0.27774067082909831</v>
      </c>
      <c r="N86" s="987">
        <v>2134172</v>
      </c>
      <c r="O86" s="985">
        <v>81979</v>
      </c>
      <c r="P86" s="985">
        <v>24649</v>
      </c>
      <c r="Q86" s="1007">
        <f t="shared" si="7"/>
        <v>0.3006745629978409</v>
      </c>
    </row>
    <row r="87" spans="1:17">
      <c r="A87" s="998">
        <v>77</v>
      </c>
      <c r="B87" s="987">
        <v>975674</v>
      </c>
      <c r="C87" s="985">
        <v>6040</v>
      </c>
      <c r="D87" s="985">
        <v>1536</v>
      </c>
      <c r="E87" s="995">
        <f t="shared" si="4"/>
        <v>0.2543046357615894</v>
      </c>
      <c r="F87" s="987">
        <v>1399669</v>
      </c>
      <c r="G87" s="985">
        <v>20590</v>
      </c>
      <c r="H87" s="985">
        <v>6453</v>
      </c>
      <c r="I87" s="995">
        <f t="shared" si="5"/>
        <v>0.31340456532297234</v>
      </c>
      <c r="J87" s="987">
        <v>1996013</v>
      </c>
      <c r="K87" s="985">
        <v>70842</v>
      </c>
      <c r="L87" s="985">
        <v>19907</v>
      </c>
      <c r="M87" s="995">
        <f t="shared" si="6"/>
        <v>0.28100561813613395</v>
      </c>
      <c r="N87" s="987">
        <v>2134376</v>
      </c>
      <c r="O87" s="985">
        <v>84362</v>
      </c>
      <c r="P87" s="985">
        <v>25324</v>
      </c>
      <c r="Q87" s="1007">
        <f t="shared" si="7"/>
        <v>0.30018254664422372</v>
      </c>
    </row>
    <row r="88" spans="1:17">
      <c r="A88" s="998">
        <v>78</v>
      </c>
      <c r="B88" s="987">
        <v>974301</v>
      </c>
      <c r="C88" s="985">
        <v>6161</v>
      </c>
      <c r="D88" s="985">
        <v>1572</v>
      </c>
      <c r="E88" s="995">
        <f t="shared" si="4"/>
        <v>0.25515338419087813</v>
      </c>
      <c r="F88" s="987">
        <v>1398900</v>
      </c>
      <c r="G88" s="985">
        <v>21017</v>
      </c>
      <c r="H88" s="985">
        <v>6636</v>
      </c>
      <c r="I88" s="995">
        <f t="shared" si="5"/>
        <v>0.31574439739258697</v>
      </c>
      <c r="J88" s="987">
        <v>1997119</v>
      </c>
      <c r="K88" s="985">
        <v>72803</v>
      </c>
      <c r="L88" s="985">
        <v>20330</v>
      </c>
      <c r="M88" s="995">
        <f t="shared" si="6"/>
        <v>0.27924673433787067</v>
      </c>
      <c r="N88" s="987">
        <v>2134145</v>
      </c>
      <c r="O88" s="985">
        <v>86725</v>
      </c>
      <c r="P88" s="985">
        <v>26135</v>
      </c>
      <c r="Q88" s="1007">
        <f t="shared" si="7"/>
        <v>0.30135485730758144</v>
      </c>
    </row>
    <row r="89" spans="1:17">
      <c r="A89" s="998">
        <v>79</v>
      </c>
      <c r="B89" s="987">
        <v>976380</v>
      </c>
      <c r="C89" s="985">
        <v>6286</v>
      </c>
      <c r="D89" s="985">
        <v>1596</v>
      </c>
      <c r="E89" s="995">
        <f t="shared" si="4"/>
        <v>0.25389755011135856</v>
      </c>
      <c r="F89" s="987">
        <v>1397604</v>
      </c>
      <c r="G89" s="985">
        <v>21451</v>
      </c>
      <c r="H89" s="985">
        <v>6844</v>
      </c>
      <c r="I89" s="995">
        <f t="shared" si="5"/>
        <v>0.31905272481469393</v>
      </c>
      <c r="J89" s="987">
        <v>1995992</v>
      </c>
      <c r="K89" s="985">
        <v>74863</v>
      </c>
      <c r="L89" s="985">
        <v>21672</v>
      </c>
      <c r="M89" s="995">
        <f t="shared" si="6"/>
        <v>0.28948879954049395</v>
      </c>
      <c r="N89" s="987">
        <v>2133255</v>
      </c>
      <c r="O89" s="985">
        <v>89283</v>
      </c>
      <c r="P89" s="985">
        <v>27301</v>
      </c>
      <c r="Q89" s="1007">
        <f t="shared" si="7"/>
        <v>0.30578049572707011</v>
      </c>
    </row>
    <row r="90" spans="1:17">
      <c r="A90" s="998">
        <v>80</v>
      </c>
      <c r="B90" s="987">
        <v>975663</v>
      </c>
      <c r="C90" s="985">
        <v>6404</v>
      </c>
      <c r="D90" s="985">
        <v>1648</v>
      </c>
      <c r="E90" s="995">
        <f t="shared" si="4"/>
        <v>0.25733916302311055</v>
      </c>
      <c r="F90" s="987">
        <v>1397820</v>
      </c>
      <c r="G90" s="985">
        <v>21894</v>
      </c>
      <c r="H90" s="985">
        <v>6892</v>
      </c>
      <c r="I90" s="995">
        <f t="shared" si="5"/>
        <v>0.31478944002923176</v>
      </c>
      <c r="J90" s="987">
        <v>1997161</v>
      </c>
      <c r="K90" s="985">
        <v>77024</v>
      </c>
      <c r="L90" s="985">
        <v>22258</v>
      </c>
      <c r="M90" s="995">
        <f t="shared" si="6"/>
        <v>0.28897486497714997</v>
      </c>
      <c r="N90" s="987">
        <v>2134588</v>
      </c>
      <c r="O90" s="985">
        <v>91881</v>
      </c>
      <c r="P90" s="985">
        <v>28101</v>
      </c>
      <c r="Q90" s="1007">
        <f t="shared" si="7"/>
        <v>0.30584125118359617</v>
      </c>
    </row>
    <row r="91" spans="1:17">
      <c r="A91" s="998">
        <v>81</v>
      </c>
      <c r="B91" s="987">
        <v>975501</v>
      </c>
      <c r="C91" s="985">
        <v>6539</v>
      </c>
      <c r="D91" s="985">
        <v>1682</v>
      </c>
      <c r="E91" s="995">
        <f t="shared" si="4"/>
        <v>0.25722587551613396</v>
      </c>
      <c r="F91" s="987">
        <v>1400013</v>
      </c>
      <c r="G91" s="985">
        <v>22375</v>
      </c>
      <c r="H91" s="985">
        <v>7031</v>
      </c>
      <c r="I91" s="995">
        <f t="shared" si="5"/>
        <v>0.31423463687150838</v>
      </c>
      <c r="J91" s="987">
        <v>1996228</v>
      </c>
      <c r="K91" s="985">
        <v>79183</v>
      </c>
      <c r="L91" s="985">
        <v>22999</v>
      </c>
      <c r="M91" s="995">
        <f t="shared" si="6"/>
        <v>0.29045375901392978</v>
      </c>
      <c r="N91" s="987">
        <v>2134199</v>
      </c>
      <c r="O91" s="985">
        <v>94658</v>
      </c>
      <c r="P91" s="985">
        <v>29026</v>
      </c>
      <c r="Q91" s="1007">
        <f t="shared" si="7"/>
        <v>0.30664074880094655</v>
      </c>
    </row>
    <row r="92" spans="1:17">
      <c r="A92" s="998">
        <v>82</v>
      </c>
      <c r="B92" s="987">
        <v>975548</v>
      </c>
      <c r="C92" s="985">
        <v>6686</v>
      </c>
      <c r="D92" s="985">
        <v>1703</v>
      </c>
      <c r="E92" s="995">
        <f t="shared" si="4"/>
        <v>0.25471133712234517</v>
      </c>
      <c r="F92" s="987">
        <v>1398719</v>
      </c>
      <c r="G92" s="985">
        <v>22900</v>
      </c>
      <c r="H92" s="985">
        <v>7166</v>
      </c>
      <c r="I92" s="995">
        <f t="shared" si="5"/>
        <v>0.31292576419213974</v>
      </c>
      <c r="J92" s="987">
        <v>1996092</v>
      </c>
      <c r="K92" s="985">
        <v>81532</v>
      </c>
      <c r="L92" s="985">
        <v>23718</v>
      </c>
      <c r="M92" s="995">
        <f t="shared" si="6"/>
        <v>0.2909041848599323</v>
      </c>
      <c r="N92" s="987">
        <v>2134021</v>
      </c>
      <c r="O92" s="985">
        <v>97719</v>
      </c>
      <c r="P92" s="985">
        <v>30392</v>
      </c>
      <c r="Q92" s="1007">
        <f t="shared" si="7"/>
        <v>0.31101423469335543</v>
      </c>
    </row>
    <row r="93" spans="1:17">
      <c r="A93" s="998">
        <v>83</v>
      </c>
      <c r="B93" s="987">
        <v>975179</v>
      </c>
      <c r="C93" s="985">
        <v>6851</v>
      </c>
      <c r="D93" s="985">
        <v>1773</v>
      </c>
      <c r="E93" s="995">
        <f t="shared" si="4"/>
        <v>0.25879433659319806</v>
      </c>
      <c r="F93" s="987">
        <v>1398303</v>
      </c>
      <c r="G93" s="985">
        <v>23481</v>
      </c>
      <c r="H93" s="985">
        <v>7481</v>
      </c>
      <c r="I93" s="995">
        <f t="shared" si="5"/>
        <v>0.31859801541671989</v>
      </c>
      <c r="J93" s="987">
        <v>1996438</v>
      </c>
      <c r="K93" s="985">
        <v>84105</v>
      </c>
      <c r="L93" s="985">
        <v>24832</v>
      </c>
      <c r="M93" s="995">
        <f t="shared" si="6"/>
        <v>0.29524998513762557</v>
      </c>
      <c r="N93" s="987">
        <v>2133489</v>
      </c>
      <c r="O93" s="985">
        <v>100987</v>
      </c>
      <c r="P93" s="985">
        <v>31496</v>
      </c>
      <c r="Q93" s="1007">
        <f t="shared" si="7"/>
        <v>0.31188172735104519</v>
      </c>
    </row>
    <row r="94" spans="1:17">
      <c r="A94" s="998">
        <v>84</v>
      </c>
      <c r="B94" s="987">
        <v>974649</v>
      </c>
      <c r="C94" s="985">
        <v>7022</v>
      </c>
      <c r="D94" s="985">
        <v>1809</v>
      </c>
      <c r="E94" s="995">
        <f t="shared" si="4"/>
        <v>0.25761891199088577</v>
      </c>
      <c r="F94" s="987">
        <v>1397611</v>
      </c>
      <c r="G94" s="985">
        <v>24099</v>
      </c>
      <c r="H94" s="985">
        <v>7665</v>
      </c>
      <c r="I94" s="995">
        <f t="shared" si="5"/>
        <v>0.31806299016556705</v>
      </c>
      <c r="J94" s="987">
        <v>1997245</v>
      </c>
      <c r="K94" s="985">
        <v>86981</v>
      </c>
      <c r="L94" s="985">
        <v>25437</v>
      </c>
      <c r="M94" s="995">
        <f t="shared" si="6"/>
        <v>0.29244317724560537</v>
      </c>
      <c r="N94" s="987">
        <v>2134957</v>
      </c>
      <c r="O94" s="985">
        <v>104541</v>
      </c>
      <c r="P94" s="985">
        <v>33124</v>
      </c>
      <c r="Q94" s="1007">
        <f t="shared" si="7"/>
        <v>0.31685176150983824</v>
      </c>
    </row>
    <row r="95" spans="1:17">
      <c r="A95" s="998">
        <v>85</v>
      </c>
      <c r="B95" s="987">
        <v>976417</v>
      </c>
      <c r="C95" s="985">
        <v>7214</v>
      </c>
      <c r="D95" s="985">
        <v>1842</v>
      </c>
      <c r="E95" s="995">
        <f t="shared" si="4"/>
        <v>0.2553368450235653</v>
      </c>
      <c r="F95" s="987">
        <v>1399775</v>
      </c>
      <c r="G95" s="985">
        <v>24765</v>
      </c>
      <c r="H95" s="985">
        <v>7882</v>
      </c>
      <c r="I95" s="995">
        <f t="shared" si="5"/>
        <v>0.31827175449222694</v>
      </c>
      <c r="J95" s="987">
        <v>1995974</v>
      </c>
      <c r="K95" s="985">
        <v>90265</v>
      </c>
      <c r="L95" s="985">
        <v>26434</v>
      </c>
      <c r="M95" s="995">
        <f t="shared" si="6"/>
        <v>0.29284883398881073</v>
      </c>
      <c r="N95" s="987">
        <v>2133775</v>
      </c>
      <c r="O95" s="985">
        <v>108249</v>
      </c>
      <c r="P95" s="985">
        <v>34385</v>
      </c>
      <c r="Q95" s="1007">
        <f t="shared" si="7"/>
        <v>0.31764727618730887</v>
      </c>
    </row>
    <row r="96" spans="1:17">
      <c r="A96" s="998">
        <v>86</v>
      </c>
      <c r="B96" s="987">
        <v>975402</v>
      </c>
      <c r="C96" s="985">
        <v>7424</v>
      </c>
      <c r="D96" s="985">
        <v>1950</v>
      </c>
      <c r="E96" s="995">
        <f t="shared" si="4"/>
        <v>0.26266163793103448</v>
      </c>
      <c r="F96" s="987">
        <v>1398840</v>
      </c>
      <c r="G96" s="985">
        <v>25483</v>
      </c>
      <c r="H96" s="985">
        <v>8187</v>
      </c>
      <c r="I96" s="995">
        <f t="shared" si="5"/>
        <v>0.32127300553310051</v>
      </c>
      <c r="J96" s="987">
        <v>1996784</v>
      </c>
      <c r="K96" s="985">
        <v>93625</v>
      </c>
      <c r="L96" s="985">
        <v>27742</v>
      </c>
      <c r="M96" s="995">
        <f t="shared" si="6"/>
        <v>0.29630974632843793</v>
      </c>
      <c r="N96" s="987">
        <v>2133674</v>
      </c>
      <c r="O96" s="985">
        <v>112338</v>
      </c>
      <c r="P96" s="985">
        <v>35636</v>
      </c>
      <c r="Q96" s="1007">
        <f t="shared" si="7"/>
        <v>0.31722124303441401</v>
      </c>
    </row>
    <row r="97" spans="1:17">
      <c r="A97" s="998">
        <v>87</v>
      </c>
      <c r="B97" s="987">
        <v>974950</v>
      </c>
      <c r="C97" s="985">
        <v>7654</v>
      </c>
      <c r="D97" s="985">
        <v>2015</v>
      </c>
      <c r="E97" s="995">
        <f t="shared" si="4"/>
        <v>0.26326103997909589</v>
      </c>
      <c r="F97" s="987">
        <v>1398323</v>
      </c>
      <c r="G97" s="985">
        <v>26367</v>
      </c>
      <c r="H97" s="985">
        <v>8316</v>
      </c>
      <c r="I97" s="995">
        <f t="shared" si="5"/>
        <v>0.31539424280350437</v>
      </c>
      <c r="J97" s="987">
        <v>1995984</v>
      </c>
      <c r="K97" s="985">
        <v>97176</v>
      </c>
      <c r="L97" s="985">
        <v>28788</v>
      </c>
      <c r="M97" s="995">
        <f t="shared" si="6"/>
        <v>0.29624598666337365</v>
      </c>
      <c r="N97" s="987">
        <v>2134015</v>
      </c>
      <c r="O97" s="985">
        <v>117233</v>
      </c>
      <c r="P97" s="985">
        <v>37035</v>
      </c>
      <c r="Q97" s="1007">
        <f t="shared" si="7"/>
        <v>0.31590934293245077</v>
      </c>
    </row>
    <row r="98" spans="1:17">
      <c r="A98" s="998">
        <v>88</v>
      </c>
      <c r="B98" s="987">
        <v>976317</v>
      </c>
      <c r="C98" s="985">
        <v>7928</v>
      </c>
      <c r="D98" s="985">
        <v>2073</v>
      </c>
      <c r="E98" s="995">
        <f t="shared" si="4"/>
        <v>0.26147830474268413</v>
      </c>
      <c r="F98" s="987">
        <v>1398126</v>
      </c>
      <c r="G98" s="985">
        <v>27303</v>
      </c>
      <c r="H98" s="985">
        <v>8581</v>
      </c>
      <c r="I98" s="995">
        <f t="shared" si="5"/>
        <v>0.3142878072006739</v>
      </c>
      <c r="J98" s="987">
        <v>1997048</v>
      </c>
      <c r="K98" s="985">
        <v>101365</v>
      </c>
      <c r="L98" s="985">
        <v>30529</v>
      </c>
      <c r="M98" s="995">
        <f t="shared" si="6"/>
        <v>0.30117890790706853</v>
      </c>
      <c r="N98" s="987">
        <v>2134609</v>
      </c>
      <c r="O98" s="985">
        <v>122596</v>
      </c>
      <c r="P98" s="985">
        <v>38694</v>
      </c>
      <c r="Q98" s="1007">
        <f t="shared" si="7"/>
        <v>0.31562204313354431</v>
      </c>
    </row>
    <row r="99" spans="1:17">
      <c r="A99" s="998">
        <v>89</v>
      </c>
      <c r="B99" s="987">
        <v>975536</v>
      </c>
      <c r="C99" s="985">
        <v>8239</v>
      </c>
      <c r="D99" s="985">
        <v>2158</v>
      </c>
      <c r="E99" s="995">
        <f t="shared" si="4"/>
        <v>0.26192499089695354</v>
      </c>
      <c r="F99" s="987">
        <v>1399244</v>
      </c>
      <c r="G99" s="985">
        <v>28340</v>
      </c>
      <c r="H99" s="985">
        <v>8994</v>
      </c>
      <c r="I99" s="995">
        <f t="shared" si="5"/>
        <v>0.31736062103034579</v>
      </c>
      <c r="J99" s="987">
        <v>1996657</v>
      </c>
      <c r="K99" s="985">
        <v>105778</v>
      </c>
      <c r="L99" s="985">
        <v>31429</v>
      </c>
      <c r="M99" s="995">
        <f t="shared" si="6"/>
        <v>0.29712227495320387</v>
      </c>
      <c r="N99" s="987">
        <v>2134204</v>
      </c>
      <c r="O99" s="985">
        <v>128435</v>
      </c>
      <c r="P99" s="985">
        <v>41163</v>
      </c>
      <c r="Q99" s="1007">
        <f t="shared" si="7"/>
        <v>0.32049674932845407</v>
      </c>
    </row>
    <row r="100" spans="1:17">
      <c r="A100" s="998">
        <v>90</v>
      </c>
      <c r="B100" s="987">
        <v>974811</v>
      </c>
      <c r="C100" s="985">
        <v>8572</v>
      </c>
      <c r="D100" s="985">
        <v>2199</v>
      </c>
      <c r="E100" s="995">
        <f t="shared" si="4"/>
        <v>0.25653289780681288</v>
      </c>
      <c r="F100" s="987">
        <v>1398593</v>
      </c>
      <c r="G100" s="985">
        <v>29517</v>
      </c>
      <c r="H100" s="985">
        <v>9224</v>
      </c>
      <c r="I100" s="995">
        <f t="shared" si="5"/>
        <v>0.31249788257614258</v>
      </c>
      <c r="J100" s="987">
        <v>1996515</v>
      </c>
      <c r="K100" s="985">
        <v>111225</v>
      </c>
      <c r="L100" s="985">
        <v>32847</v>
      </c>
      <c r="M100" s="995">
        <f t="shared" si="6"/>
        <v>0.29532029669588672</v>
      </c>
      <c r="N100" s="987">
        <v>2133927</v>
      </c>
      <c r="O100" s="985">
        <v>135069</v>
      </c>
      <c r="P100" s="985">
        <v>42371</v>
      </c>
      <c r="Q100" s="1007">
        <f t="shared" si="7"/>
        <v>0.31369892425352969</v>
      </c>
    </row>
    <row r="101" spans="1:17">
      <c r="A101" s="998">
        <v>91</v>
      </c>
      <c r="B101" s="987">
        <v>976232</v>
      </c>
      <c r="C101" s="985">
        <v>8983</v>
      </c>
      <c r="D101" s="985">
        <v>2378</v>
      </c>
      <c r="E101" s="995">
        <f t="shared" si="4"/>
        <v>0.26472225314482911</v>
      </c>
      <c r="F101" s="987">
        <v>1397631</v>
      </c>
      <c r="G101" s="985">
        <v>30948</v>
      </c>
      <c r="H101" s="985">
        <v>9666</v>
      </c>
      <c r="I101" s="995">
        <f t="shared" si="5"/>
        <v>0.31233036060488562</v>
      </c>
      <c r="J101" s="987">
        <v>1995916</v>
      </c>
      <c r="K101" s="985">
        <v>117724</v>
      </c>
      <c r="L101" s="985">
        <v>34238</v>
      </c>
      <c r="M101" s="995">
        <f t="shared" si="6"/>
        <v>0.29083279535183992</v>
      </c>
      <c r="N101" s="987">
        <v>2134124</v>
      </c>
      <c r="O101" s="985">
        <v>143089</v>
      </c>
      <c r="P101" s="985">
        <v>45837</v>
      </c>
      <c r="Q101" s="1007">
        <f t="shared" si="7"/>
        <v>0.32033908965748592</v>
      </c>
    </row>
    <row r="102" spans="1:17">
      <c r="A102" s="998">
        <v>92</v>
      </c>
      <c r="B102" s="987">
        <v>974193</v>
      </c>
      <c r="C102" s="985">
        <v>9499</v>
      </c>
      <c r="D102" s="985">
        <v>2499</v>
      </c>
      <c r="E102" s="995">
        <f t="shared" si="4"/>
        <v>0.26308032424465733</v>
      </c>
      <c r="F102" s="987">
        <v>1399336</v>
      </c>
      <c r="G102" s="985">
        <v>32576</v>
      </c>
      <c r="H102" s="985">
        <v>9916</v>
      </c>
      <c r="I102" s="995">
        <f t="shared" si="5"/>
        <v>0.30439587426326131</v>
      </c>
      <c r="J102" s="987">
        <v>1997113</v>
      </c>
      <c r="K102" s="985">
        <v>125560</v>
      </c>
      <c r="L102" s="985">
        <v>37146</v>
      </c>
      <c r="M102" s="995">
        <f t="shared" si="6"/>
        <v>0.29584262503982162</v>
      </c>
      <c r="N102" s="987">
        <v>2134057</v>
      </c>
      <c r="O102" s="985">
        <v>152722</v>
      </c>
      <c r="P102" s="985">
        <v>48278</v>
      </c>
      <c r="Q102" s="1007">
        <f t="shared" si="7"/>
        <v>0.31611686593941934</v>
      </c>
    </row>
    <row r="103" spans="1:17">
      <c r="A103" s="998">
        <v>93</v>
      </c>
      <c r="B103" s="987">
        <v>976792</v>
      </c>
      <c r="C103" s="985">
        <v>10142</v>
      </c>
      <c r="D103" s="985">
        <v>2679</v>
      </c>
      <c r="E103" s="995">
        <f t="shared" si="4"/>
        <v>0.26414908302110035</v>
      </c>
      <c r="F103" s="987">
        <v>1399012</v>
      </c>
      <c r="G103" s="985">
        <v>34731</v>
      </c>
      <c r="H103" s="985">
        <v>10763</v>
      </c>
      <c r="I103" s="995">
        <f t="shared" si="5"/>
        <v>0.30989605827646771</v>
      </c>
      <c r="J103" s="987">
        <v>1996324</v>
      </c>
      <c r="K103" s="985">
        <v>134985</v>
      </c>
      <c r="L103" s="985">
        <v>39613</v>
      </c>
      <c r="M103" s="995">
        <f t="shared" si="6"/>
        <v>0.29346223654480125</v>
      </c>
      <c r="N103" s="987">
        <v>2134066</v>
      </c>
      <c r="O103" s="985">
        <v>164869</v>
      </c>
      <c r="P103" s="985">
        <v>52239</v>
      </c>
      <c r="Q103" s="1007">
        <f t="shared" si="7"/>
        <v>0.31685156093625849</v>
      </c>
    </row>
    <row r="104" spans="1:17">
      <c r="A104" s="998">
        <v>94</v>
      </c>
      <c r="B104" s="987">
        <v>975596</v>
      </c>
      <c r="C104" s="985">
        <v>11041</v>
      </c>
      <c r="D104" s="985">
        <v>2915</v>
      </c>
      <c r="E104" s="995">
        <f t="shared" si="4"/>
        <v>0.26401594058509192</v>
      </c>
      <c r="F104" s="987">
        <v>1398086</v>
      </c>
      <c r="G104" s="985">
        <v>37483</v>
      </c>
      <c r="H104" s="985">
        <v>11336</v>
      </c>
      <c r="I104" s="995">
        <f t="shared" si="5"/>
        <v>0.30243043513059253</v>
      </c>
      <c r="J104" s="987">
        <v>1996451</v>
      </c>
      <c r="K104" s="985">
        <v>147209</v>
      </c>
      <c r="L104" s="985">
        <v>42947</v>
      </c>
      <c r="M104" s="995">
        <f t="shared" si="6"/>
        <v>0.29174167340312074</v>
      </c>
      <c r="N104" s="987">
        <v>2133593</v>
      </c>
      <c r="O104" s="985">
        <v>180747</v>
      </c>
      <c r="P104" s="985">
        <v>57644</v>
      </c>
      <c r="Q104" s="1007">
        <f t="shared" si="7"/>
        <v>0.31892092261558974</v>
      </c>
    </row>
    <row r="105" spans="1:17">
      <c r="A105" s="998">
        <v>95</v>
      </c>
      <c r="B105" s="987">
        <v>975396</v>
      </c>
      <c r="C105" s="985">
        <v>12325</v>
      </c>
      <c r="D105" s="985">
        <v>3337</v>
      </c>
      <c r="E105" s="995">
        <f t="shared" si="4"/>
        <v>0.27075050709939147</v>
      </c>
      <c r="F105" s="987">
        <v>1399094</v>
      </c>
      <c r="G105" s="985">
        <v>41241</v>
      </c>
      <c r="H105" s="985">
        <v>12508</v>
      </c>
      <c r="I105" s="995">
        <f t="shared" si="5"/>
        <v>0.3032904148783977</v>
      </c>
      <c r="J105" s="987">
        <v>1996771</v>
      </c>
      <c r="K105" s="985">
        <v>164550</v>
      </c>
      <c r="L105" s="985">
        <v>47759</v>
      </c>
      <c r="M105" s="995">
        <f t="shared" si="6"/>
        <v>0.29024004861744152</v>
      </c>
      <c r="N105" s="987">
        <v>2134628</v>
      </c>
      <c r="O105" s="985">
        <v>202635</v>
      </c>
      <c r="P105" s="985">
        <v>64433</v>
      </c>
      <c r="Q105" s="1007">
        <f t="shared" si="7"/>
        <v>0.31797567054062725</v>
      </c>
    </row>
    <row r="106" spans="1:17">
      <c r="A106" s="998">
        <v>96</v>
      </c>
      <c r="B106" s="987">
        <v>975605</v>
      </c>
      <c r="C106" s="985">
        <v>14307</v>
      </c>
      <c r="D106" s="985">
        <v>4016</v>
      </c>
      <c r="E106" s="995">
        <f t="shared" si="4"/>
        <v>0.2807017543859649</v>
      </c>
      <c r="F106" s="987">
        <v>1398590</v>
      </c>
      <c r="G106" s="985">
        <v>46419</v>
      </c>
      <c r="H106" s="985">
        <v>14510</v>
      </c>
      <c r="I106" s="995">
        <f t="shared" si="5"/>
        <v>0.31258751804218099</v>
      </c>
      <c r="J106" s="987">
        <v>1996385</v>
      </c>
      <c r="K106" s="985">
        <v>189941</v>
      </c>
      <c r="L106" s="985">
        <v>55339</v>
      </c>
      <c r="M106" s="995">
        <f t="shared" si="6"/>
        <v>0.29134836607156961</v>
      </c>
      <c r="N106" s="987">
        <v>2133983</v>
      </c>
      <c r="O106" s="985">
        <v>234880</v>
      </c>
      <c r="P106" s="985">
        <v>74898</v>
      </c>
      <c r="Q106" s="1007">
        <f t="shared" si="7"/>
        <v>0.3188777247956403</v>
      </c>
    </row>
    <row r="107" spans="1:17">
      <c r="A107" s="998">
        <v>97</v>
      </c>
      <c r="B107" s="987">
        <v>975494</v>
      </c>
      <c r="C107" s="985">
        <v>17500</v>
      </c>
      <c r="D107" s="985">
        <v>5078</v>
      </c>
      <c r="E107" s="995">
        <f t="shared" si="4"/>
        <v>0.29017142857142858</v>
      </c>
      <c r="F107" s="987">
        <v>1398629</v>
      </c>
      <c r="G107" s="985">
        <v>54766</v>
      </c>
      <c r="H107" s="985">
        <v>17114</v>
      </c>
      <c r="I107" s="995">
        <f t="shared" si="5"/>
        <v>0.31249315268597305</v>
      </c>
      <c r="J107" s="987">
        <v>1996525</v>
      </c>
      <c r="K107" s="985">
        <v>231303</v>
      </c>
      <c r="L107" s="985">
        <v>66705</v>
      </c>
      <c r="M107" s="995">
        <f t="shared" si="6"/>
        <v>0.28838795865163874</v>
      </c>
      <c r="N107" s="987">
        <v>2134136</v>
      </c>
      <c r="O107" s="985">
        <v>287783</v>
      </c>
      <c r="P107" s="985">
        <v>92314</v>
      </c>
      <c r="Q107" s="1007">
        <f t="shared" si="7"/>
        <v>0.32077641834298759</v>
      </c>
    </row>
    <row r="108" spans="1:17">
      <c r="A108" s="998">
        <v>98</v>
      </c>
      <c r="B108" s="987">
        <v>975550</v>
      </c>
      <c r="C108" s="985">
        <v>23874</v>
      </c>
      <c r="D108" s="985">
        <v>7433</v>
      </c>
      <c r="E108" s="995">
        <f t="shared" si="4"/>
        <v>0.31134288347155903</v>
      </c>
      <c r="F108" s="987">
        <v>1398538</v>
      </c>
      <c r="G108" s="985">
        <v>70755</v>
      </c>
      <c r="H108" s="985">
        <v>23151</v>
      </c>
      <c r="I108" s="995">
        <f t="shared" si="5"/>
        <v>0.32719949120203518</v>
      </c>
      <c r="J108" s="987">
        <v>1996465</v>
      </c>
      <c r="K108" s="985">
        <v>317549</v>
      </c>
      <c r="L108" s="985">
        <v>89797</v>
      </c>
      <c r="M108" s="995">
        <f t="shared" si="6"/>
        <v>0.28278155497261842</v>
      </c>
      <c r="N108" s="987">
        <v>2134148</v>
      </c>
      <c r="O108" s="985">
        <v>395893</v>
      </c>
      <c r="P108" s="985">
        <v>124076</v>
      </c>
      <c r="Q108" s="1007">
        <f t="shared" si="7"/>
        <v>0.31340791577522209</v>
      </c>
    </row>
    <row r="109" spans="1:17">
      <c r="A109" s="998">
        <v>99</v>
      </c>
      <c r="B109" s="987">
        <v>97328</v>
      </c>
      <c r="C109" s="985">
        <v>30463</v>
      </c>
      <c r="D109" s="985">
        <v>10298</v>
      </c>
      <c r="E109" s="995">
        <f t="shared" si="4"/>
        <v>0.33804943702196105</v>
      </c>
      <c r="F109" s="987">
        <v>139916</v>
      </c>
      <c r="G109" s="985">
        <v>87113</v>
      </c>
      <c r="H109" s="985">
        <v>28800</v>
      </c>
      <c r="I109" s="995">
        <f t="shared" si="5"/>
        <v>0.33060507616544027</v>
      </c>
      <c r="J109" s="987">
        <v>199785</v>
      </c>
      <c r="K109" s="985">
        <v>413613</v>
      </c>
      <c r="L109" s="985">
        <v>114294</v>
      </c>
      <c r="M109" s="995">
        <f t="shared" si="6"/>
        <v>0.27633077296893471</v>
      </c>
      <c r="N109" s="987">
        <v>213440</v>
      </c>
      <c r="O109" s="985">
        <v>509177</v>
      </c>
      <c r="P109" s="985">
        <v>157062</v>
      </c>
      <c r="Q109" s="1007">
        <f t="shared" si="7"/>
        <v>0.30846247964853085</v>
      </c>
    </row>
    <row r="110" spans="1:17">
      <c r="A110" s="999">
        <v>99.099998474121094</v>
      </c>
      <c r="B110" s="987">
        <v>97707</v>
      </c>
      <c r="C110" s="985">
        <v>32425</v>
      </c>
      <c r="D110" s="985">
        <v>11022</v>
      </c>
      <c r="E110" s="995">
        <f t="shared" si="4"/>
        <v>0.33992289899768696</v>
      </c>
      <c r="F110" s="987">
        <v>139852</v>
      </c>
      <c r="G110" s="985">
        <v>91872</v>
      </c>
      <c r="H110" s="985">
        <v>31365</v>
      </c>
      <c r="I110" s="995">
        <f t="shared" si="5"/>
        <v>0.34139890282131663</v>
      </c>
      <c r="J110" s="987">
        <v>199626</v>
      </c>
      <c r="K110" s="985">
        <v>444244</v>
      </c>
      <c r="L110" s="985">
        <v>123980</v>
      </c>
      <c r="M110" s="995">
        <f t="shared" si="6"/>
        <v>0.27908086547032712</v>
      </c>
      <c r="N110" s="987">
        <v>213397</v>
      </c>
      <c r="O110" s="985">
        <v>542016</v>
      </c>
      <c r="P110" s="985">
        <v>169384</v>
      </c>
      <c r="Q110" s="1007">
        <f t="shared" si="7"/>
        <v>0.31250737985594523</v>
      </c>
    </row>
    <row r="111" spans="1:17">
      <c r="A111" s="999">
        <v>99.199996948242188</v>
      </c>
      <c r="B111" s="987">
        <v>97611</v>
      </c>
      <c r="C111" s="985">
        <v>34586</v>
      </c>
      <c r="D111" s="985">
        <v>11956</v>
      </c>
      <c r="E111" s="995">
        <f t="shared" si="4"/>
        <v>0.34568900711270456</v>
      </c>
      <c r="F111" s="987">
        <v>139770</v>
      </c>
      <c r="G111" s="985">
        <v>97700</v>
      </c>
      <c r="H111" s="985">
        <v>34399</v>
      </c>
      <c r="I111" s="995">
        <f t="shared" si="5"/>
        <v>0.35208802456499488</v>
      </c>
      <c r="J111" s="987">
        <v>199471</v>
      </c>
      <c r="K111" s="985">
        <v>481423</v>
      </c>
      <c r="L111" s="985">
        <v>136418</v>
      </c>
      <c r="M111" s="995">
        <f t="shared" si="6"/>
        <v>0.28336411014845575</v>
      </c>
      <c r="N111" s="987">
        <v>213180</v>
      </c>
      <c r="O111" s="985">
        <v>586061</v>
      </c>
      <c r="P111" s="985">
        <v>183633</v>
      </c>
      <c r="Q111" s="1007">
        <f t="shared" si="7"/>
        <v>0.31333427748988585</v>
      </c>
    </row>
    <row r="112" spans="1:17">
      <c r="A112" s="999">
        <v>99.300003051757813</v>
      </c>
      <c r="B112" s="987">
        <v>97435</v>
      </c>
      <c r="C112" s="985">
        <v>37332</v>
      </c>
      <c r="D112" s="985">
        <v>13191</v>
      </c>
      <c r="E112" s="995">
        <f t="shared" si="4"/>
        <v>0.35334297653487623</v>
      </c>
      <c r="F112" s="987">
        <v>139652</v>
      </c>
      <c r="G112" s="985">
        <v>104844</v>
      </c>
      <c r="H112" s="985">
        <v>37731</v>
      </c>
      <c r="I112" s="995">
        <f t="shared" si="5"/>
        <v>0.35987753233375303</v>
      </c>
      <c r="J112" s="987">
        <v>199844</v>
      </c>
      <c r="K112" s="985">
        <v>524232</v>
      </c>
      <c r="L112" s="985">
        <v>141695</v>
      </c>
      <c r="M112" s="995">
        <f t="shared" si="6"/>
        <v>0.27029063468082831</v>
      </c>
      <c r="N112" s="987">
        <v>213647</v>
      </c>
      <c r="O112" s="985">
        <v>638757</v>
      </c>
      <c r="P112" s="985">
        <v>195941</v>
      </c>
      <c r="Q112" s="1007">
        <f t="shared" si="7"/>
        <v>0.3067535854792981</v>
      </c>
    </row>
    <row r="113" spans="1:17">
      <c r="A113" s="999">
        <v>99.400001525878906</v>
      </c>
      <c r="B113" s="987">
        <v>97666</v>
      </c>
      <c r="C113" s="985">
        <v>40894</v>
      </c>
      <c r="D113" s="985">
        <v>15105</v>
      </c>
      <c r="E113" s="995">
        <f t="shared" si="4"/>
        <v>0.36936958967085637</v>
      </c>
      <c r="F113" s="987">
        <v>140150</v>
      </c>
      <c r="G113" s="985">
        <v>113870</v>
      </c>
      <c r="H113" s="985">
        <v>41252</v>
      </c>
      <c r="I113" s="995">
        <f t="shared" si="5"/>
        <v>0.36227276719065599</v>
      </c>
      <c r="J113" s="987">
        <v>199659</v>
      </c>
      <c r="K113" s="985">
        <v>581721</v>
      </c>
      <c r="L113" s="985">
        <v>162144</v>
      </c>
      <c r="M113" s="995">
        <f t="shared" si="6"/>
        <v>0.27873155688036017</v>
      </c>
      <c r="N113" s="987">
        <v>213403</v>
      </c>
      <c r="O113" s="985">
        <v>704061</v>
      </c>
      <c r="P113" s="985">
        <v>219700</v>
      </c>
      <c r="Q113" s="1007">
        <f t="shared" si="7"/>
        <v>0.3120468254881324</v>
      </c>
    </row>
    <row r="114" spans="1:17">
      <c r="A114" s="999">
        <v>99.5</v>
      </c>
      <c r="B114" s="987">
        <v>97346</v>
      </c>
      <c r="C114" s="985">
        <v>45431</v>
      </c>
      <c r="D114" s="985">
        <v>17302</v>
      </c>
      <c r="E114" s="995">
        <f t="shared" si="4"/>
        <v>0.38084127578085447</v>
      </c>
      <c r="F114" s="987">
        <v>139875</v>
      </c>
      <c r="G114" s="985">
        <v>126098</v>
      </c>
      <c r="H114" s="985">
        <v>45932</v>
      </c>
      <c r="I114" s="995">
        <f t="shared" si="5"/>
        <v>0.36425637202810512</v>
      </c>
      <c r="J114" s="987">
        <v>199657</v>
      </c>
      <c r="K114" s="985">
        <v>660604</v>
      </c>
      <c r="L114" s="985">
        <v>183091</v>
      </c>
      <c r="M114" s="995">
        <f t="shared" si="6"/>
        <v>0.27715696544374541</v>
      </c>
      <c r="N114" s="987">
        <v>213404</v>
      </c>
      <c r="O114" s="985">
        <v>799030</v>
      </c>
      <c r="P114" s="985">
        <v>257763</v>
      </c>
      <c r="Q114" s="1007">
        <f t="shared" si="7"/>
        <v>0.32259489631177801</v>
      </c>
    </row>
    <row r="115" spans="1:17">
      <c r="A115" s="999">
        <v>99.599998474121094</v>
      </c>
      <c r="B115" s="987">
        <v>97752</v>
      </c>
      <c r="C115" s="985">
        <v>52435</v>
      </c>
      <c r="D115" s="985">
        <v>20815</v>
      </c>
      <c r="E115" s="995">
        <f t="shared" si="4"/>
        <v>0.3969676742633737</v>
      </c>
      <c r="F115" s="987">
        <v>139808</v>
      </c>
      <c r="G115" s="985">
        <v>143830</v>
      </c>
      <c r="H115" s="985">
        <v>53629</v>
      </c>
      <c r="I115" s="995">
        <f t="shared" si="5"/>
        <v>0.37286379753876103</v>
      </c>
      <c r="J115" s="987">
        <v>199622</v>
      </c>
      <c r="K115" s="985">
        <v>772992</v>
      </c>
      <c r="L115" s="985">
        <v>215896</v>
      </c>
      <c r="M115" s="995">
        <f t="shared" si="6"/>
        <v>0.27929913893028646</v>
      </c>
      <c r="N115" s="987">
        <v>213432</v>
      </c>
      <c r="O115" s="985">
        <v>931963</v>
      </c>
      <c r="P115" s="985">
        <v>301012</v>
      </c>
      <c r="Q115" s="1007">
        <f t="shared" si="7"/>
        <v>0.32298707137515115</v>
      </c>
    </row>
    <row r="116" spans="1:17">
      <c r="A116" s="999">
        <v>99.699996948242188</v>
      </c>
      <c r="B116" s="987">
        <v>97551</v>
      </c>
      <c r="C116" s="985">
        <v>64005</v>
      </c>
      <c r="D116" s="985">
        <v>27068</v>
      </c>
      <c r="E116" s="995">
        <f t="shared" si="4"/>
        <v>0.42290446058901648</v>
      </c>
      <c r="F116" s="987">
        <v>139851</v>
      </c>
      <c r="G116" s="985">
        <v>170418</v>
      </c>
      <c r="H116" s="985">
        <v>63003</v>
      </c>
      <c r="I116" s="995">
        <f t="shared" si="5"/>
        <v>0.36969686300742877</v>
      </c>
      <c r="J116" s="987">
        <v>199600</v>
      </c>
      <c r="K116" s="985">
        <v>962592</v>
      </c>
      <c r="L116" s="985">
        <v>273106</v>
      </c>
      <c r="M116" s="995">
        <f t="shared" si="6"/>
        <v>0.28371937435590572</v>
      </c>
      <c r="N116" s="987">
        <v>213384</v>
      </c>
      <c r="O116" s="985">
        <v>1158020</v>
      </c>
      <c r="P116" s="985">
        <v>380347</v>
      </c>
      <c r="Q116" s="1007">
        <f t="shared" si="7"/>
        <v>0.32844596811799454</v>
      </c>
    </row>
    <row r="117" spans="1:17">
      <c r="A117" s="999">
        <v>99.800003051757813</v>
      </c>
      <c r="B117" s="987">
        <v>97543</v>
      </c>
      <c r="C117" s="985">
        <v>84619</v>
      </c>
      <c r="D117" s="985">
        <v>37465</v>
      </c>
      <c r="E117" s="995">
        <f t="shared" si="4"/>
        <v>0.44274926434961415</v>
      </c>
      <c r="F117" s="987">
        <v>139897</v>
      </c>
      <c r="G117" s="985">
        <v>225570</v>
      </c>
      <c r="H117" s="985">
        <v>89667</v>
      </c>
      <c r="I117" s="995">
        <f t="shared" si="5"/>
        <v>0.39751296714988693</v>
      </c>
      <c r="J117" s="987">
        <v>199696</v>
      </c>
      <c r="K117" s="985">
        <v>1369323</v>
      </c>
      <c r="L117" s="985">
        <v>397452</v>
      </c>
      <c r="M117" s="995">
        <f t="shared" si="6"/>
        <v>0.29025438117960484</v>
      </c>
      <c r="N117" s="987">
        <v>213406</v>
      </c>
      <c r="O117" s="985">
        <v>1636286</v>
      </c>
      <c r="P117" s="985">
        <v>562360</v>
      </c>
      <c r="Q117" s="1007">
        <f t="shared" si="7"/>
        <v>0.3436807501867033</v>
      </c>
    </row>
    <row r="118" spans="1:17">
      <c r="A118" s="999">
        <v>99.900001525878906</v>
      </c>
      <c r="B118" s="987">
        <v>9759</v>
      </c>
      <c r="C118" s="985">
        <v>109106</v>
      </c>
      <c r="D118" s="985">
        <v>50591</v>
      </c>
      <c r="E118" s="995">
        <f t="shared" si="4"/>
        <v>0.46368669000788226</v>
      </c>
      <c r="F118" s="987">
        <v>13769</v>
      </c>
      <c r="G118" s="985">
        <v>283576</v>
      </c>
      <c r="H118" s="985">
        <v>119375</v>
      </c>
      <c r="I118" s="995">
        <f t="shared" si="5"/>
        <v>0.42096298699466811</v>
      </c>
      <c r="J118" s="987">
        <v>19986</v>
      </c>
      <c r="K118" s="985">
        <v>1834066</v>
      </c>
      <c r="L118" s="985">
        <v>541135</v>
      </c>
      <c r="M118" s="995">
        <f t="shared" si="6"/>
        <v>0.29504663409059434</v>
      </c>
      <c r="N118" s="987">
        <v>21319</v>
      </c>
      <c r="O118" s="985">
        <v>2164710</v>
      </c>
      <c r="P118" s="985">
        <v>751010</v>
      </c>
      <c r="Q118" s="1007">
        <f t="shared" si="7"/>
        <v>0.34693330746381734</v>
      </c>
    </row>
    <row r="119" spans="1:17">
      <c r="A119" s="1000">
        <v>99.910003662109375</v>
      </c>
      <c r="B119" s="987">
        <v>9625</v>
      </c>
      <c r="C119" s="985">
        <v>116395</v>
      </c>
      <c r="D119" s="985">
        <v>56811</v>
      </c>
      <c r="E119" s="995">
        <f t="shared" si="4"/>
        <v>0.48808797628764122</v>
      </c>
      <c r="F119" s="987">
        <v>14217</v>
      </c>
      <c r="G119" s="985">
        <v>300624</v>
      </c>
      <c r="H119" s="985">
        <v>121324</v>
      </c>
      <c r="I119" s="995">
        <f t="shared" si="5"/>
        <v>0.40357389962211931</v>
      </c>
      <c r="J119" s="987">
        <v>19989</v>
      </c>
      <c r="K119" s="985">
        <v>1978593</v>
      </c>
      <c r="L119" s="985">
        <v>585332</v>
      </c>
      <c r="M119" s="995">
        <f t="shared" si="6"/>
        <v>0.29583244254882129</v>
      </c>
      <c r="N119" s="987">
        <v>21382</v>
      </c>
      <c r="O119" s="985">
        <v>2326165</v>
      </c>
      <c r="P119" s="985">
        <v>819627</v>
      </c>
      <c r="Q119" s="1007">
        <f t="shared" si="7"/>
        <v>0.3523511874695045</v>
      </c>
    </row>
    <row r="120" spans="1:17">
      <c r="A120" s="1000">
        <v>99.919998168945313</v>
      </c>
      <c r="B120" s="987">
        <v>9876</v>
      </c>
      <c r="C120" s="985">
        <v>125589</v>
      </c>
      <c r="D120" s="985">
        <v>61744</v>
      </c>
      <c r="E120" s="995">
        <f t="shared" si="4"/>
        <v>0.49163541392956389</v>
      </c>
      <c r="F120" s="987">
        <v>13909</v>
      </c>
      <c r="G120" s="985">
        <v>321949</v>
      </c>
      <c r="H120" s="985">
        <v>136173</v>
      </c>
      <c r="I120" s="995">
        <f t="shared" si="5"/>
        <v>0.42296450680076658</v>
      </c>
      <c r="J120" s="987">
        <v>19945</v>
      </c>
      <c r="K120" s="985">
        <v>2154869</v>
      </c>
      <c r="L120" s="985">
        <v>645969</v>
      </c>
      <c r="M120" s="995">
        <f t="shared" si="6"/>
        <v>0.29977181907577677</v>
      </c>
      <c r="N120" s="987">
        <v>21325</v>
      </c>
      <c r="O120" s="985">
        <v>2530575</v>
      </c>
      <c r="P120" s="985">
        <v>928276</v>
      </c>
      <c r="Q120" s="1007">
        <f t="shared" si="7"/>
        <v>0.36682414075852326</v>
      </c>
    </row>
    <row r="121" spans="1:17">
      <c r="A121" s="1000">
        <v>99.930000305175781</v>
      </c>
      <c r="B121" s="987">
        <v>9774</v>
      </c>
      <c r="C121" s="985">
        <v>137048</v>
      </c>
      <c r="D121" s="985">
        <v>66923</v>
      </c>
      <c r="E121" s="995">
        <f t="shared" si="4"/>
        <v>0.48831796159009982</v>
      </c>
      <c r="F121" s="987">
        <v>14067</v>
      </c>
      <c r="G121" s="985">
        <v>350013</v>
      </c>
      <c r="H121" s="985">
        <v>144765</v>
      </c>
      <c r="I121" s="995">
        <f t="shared" si="5"/>
        <v>0.41359892346855687</v>
      </c>
      <c r="J121" s="987">
        <v>19963</v>
      </c>
      <c r="K121" s="985">
        <v>2376357</v>
      </c>
      <c r="L121" s="985">
        <v>707956</v>
      </c>
      <c r="M121" s="995">
        <f t="shared" si="6"/>
        <v>0.297916516752323</v>
      </c>
      <c r="N121" s="987">
        <v>21351</v>
      </c>
      <c r="O121" s="985">
        <v>2794987</v>
      </c>
      <c r="P121" s="985">
        <v>1025519</v>
      </c>
      <c r="Q121" s="1007">
        <f t="shared" si="7"/>
        <v>0.36691369226404275</v>
      </c>
    </row>
    <row r="122" spans="1:17">
      <c r="A122" s="1000">
        <v>99.94000244140625</v>
      </c>
      <c r="B122" s="987">
        <v>9689</v>
      </c>
      <c r="C122" s="985">
        <v>151297</v>
      </c>
      <c r="D122" s="985">
        <v>73075</v>
      </c>
      <c r="E122" s="995">
        <f t="shared" si="4"/>
        <v>0.48299040959173017</v>
      </c>
      <c r="F122" s="987">
        <v>13985</v>
      </c>
      <c r="G122" s="985">
        <v>385478</v>
      </c>
      <c r="H122" s="985">
        <v>159477</v>
      </c>
      <c r="I122" s="995">
        <f t="shared" si="5"/>
        <v>0.41371232599525781</v>
      </c>
      <c r="J122" s="987">
        <v>19955</v>
      </c>
      <c r="K122" s="985">
        <v>2668675</v>
      </c>
      <c r="L122" s="985">
        <v>807534</v>
      </c>
      <c r="M122" s="995">
        <f t="shared" si="6"/>
        <v>0.30259735636598689</v>
      </c>
      <c r="N122" s="987">
        <v>21350</v>
      </c>
      <c r="O122" s="985">
        <v>3146463</v>
      </c>
      <c r="P122" s="985">
        <v>1182865</v>
      </c>
      <c r="Q122" s="1007">
        <f t="shared" si="7"/>
        <v>0.37593481951003399</v>
      </c>
    </row>
    <row r="123" spans="1:17">
      <c r="A123" s="1000">
        <v>99.949996948242188</v>
      </c>
      <c r="B123" s="987">
        <v>9802</v>
      </c>
      <c r="C123" s="985">
        <v>170717</v>
      </c>
      <c r="D123" s="985">
        <v>83757</v>
      </c>
      <c r="E123" s="995">
        <f t="shared" si="4"/>
        <v>0.49061897760621381</v>
      </c>
      <c r="F123" s="987">
        <v>13985</v>
      </c>
      <c r="G123" s="985">
        <v>433673</v>
      </c>
      <c r="H123" s="985">
        <v>187675</v>
      </c>
      <c r="I123" s="995">
        <f t="shared" si="5"/>
        <v>0.43275693898398104</v>
      </c>
      <c r="J123" s="987">
        <v>19997</v>
      </c>
      <c r="K123" s="985">
        <v>3070814</v>
      </c>
      <c r="L123" s="985">
        <v>934736</v>
      </c>
      <c r="M123" s="995">
        <f t="shared" si="6"/>
        <v>0.30439355819010855</v>
      </c>
      <c r="N123" s="987">
        <v>21326</v>
      </c>
      <c r="O123" s="985">
        <v>3620394</v>
      </c>
      <c r="P123" s="985">
        <v>1326287</v>
      </c>
      <c r="Q123" s="1007">
        <f t="shared" si="7"/>
        <v>0.36633775218940257</v>
      </c>
    </row>
    <row r="124" spans="1:17">
      <c r="A124" s="1000">
        <v>99.959999084472656</v>
      </c>
      <c r="B124" s="987">
        <v>9764</v>
      </c>
      <c r="C124" s="985">
        <v>199054</v>
      </c>
      <c r="D124" s="985">
        <v>99906</v>
      </c>
      <c r="E124" s="995">
        <f t="shared" si="4"/>
        <v>0.50190400594813467</v>
      </c>
      <c r="F124" s="987">
        <v>13984</v>
      </c>
      <c r="G124" s="985">
        <v>500914</v>
      </c>
      <c r="H124" s="985">
        <v>214739</v>
      </c>
      <c r="I124" s="995">
        <f t="shared" si="5"/>
        <v>0.42869434673416995</v>
      </c>
      <c r="J124" s="987">
        <v>19943</v>
      </c>
      <c r="K124" s="985">
        <v>3671438</v>
      </c>
      <c r="L124" s="985">
        <v>1142559</v>
      </c>
      <c r="M124" s="995">
        <f t="shared" si="6"/>
        <v>0.31120204127102241</v>
      </c>
      <c r="N124" s="987">
        <v>21331</v>
      </c>
      <c r="O124" s="985">
        <v>4284651</v>
      </c>
      <c r="P124" s="985">
        <v>1633737</v>
      </c>
      <c r="Q124" s="1007">
        <f t="shared" si="7"/>
        <v>0.38129990050531537</v>
      </c>
    </row>
    <row r="125" spans="1:17">
      <c r="A125" s="1000">
        <v>99.970001220703125</v>
      </c>
      <c r="B125" s="987">
        <v>9762</v>
      </c>
      <c r="C125" s="985">
        <v>241664</v>
      </c>
      <c r="D125" s="985">
        <v>122120</v>
      </c>
      <c r="E125" s="995">
        <f t="shared" si="4"/>
        <v>0.50532971398305082</v>
      </c>
      <c r="F125" s="987">
        <v>13992</v>
      </c>
      <c r="G125" s="985">
        <v>609065</v>
      </c>
      <c r="H125" s="985">
        <v>267783</v>
      </c>
      <c r="I125" s="995">
        <f t="shared" si="5"/>
        <v>0.43966243340201783</v>
      </c>
      <c r="J125" s="987">
        <v>19966</v>
      </c>
      <c r="K125" s="985">
        <v>4713052</v>
      </c>
      <c r="L125" s="985">
        <v>1474125</v>
      </c>
      <c r="M125" s="995">
        <f t="shared" si="6"/>
        <v>0.3127750340968018</v>
      </c>
      <c r="N125" s="987">
        <v>21348</v>
      </c>
      <c r="O125" s="985">
        <v>5439168</v>
      </c>
      <c r="P125" s="985">
        <v>2097382</v>
      </c>
      <c r="Q125" s="1007">
        <f t="shared" si="7"/>
        <v>0.3856071369738901</v>
      </c>
    </row>
    <row r="126" spans="1:17">
      <c r="A126" s="1000">
        <v>99.980003356933594</v>
      </c>
      <c r="B126" s="987">
        <v>9752</v>
      </c>
      <c r="C126" s="985">
        <v>334806</v>
      </c>
      <c r="D126" s="985">
        <v>173170</v>
      </c>
      <c r="E126" s="995">
        <f t="shared" si="4"/>
        <v>0.51722490039007663</v>
      </c>
      <c r="F126" s="987">
        <v>13988</v>
      </c>
      <c r="G126" s="985">
        <v>838638</v>
      </c>
      <c r="H126" s="985">
        <v>370920</v>
      </c>
      <c r="I126" s="995">
        <f t="shared" si="5"/>
        <v>0.44228856789222526</v>
      </c>
      <c r="J126" s="987">
        <v>19986</v>
      </c>
      <c r="K126" s="985">
        <v>6960932</v>
      </c>
      <c r="L126" s="985">
        <v>2204959</v>
      </c>
      <c r="M126" s="995">
        <f t="shared" si="6"/>
        <v>0.31676203703756911</v>
      </c>
      <c r="N126" s="987">
        <v>21349</v>
      </c>
      <c r="O126" s="985">
        <v>7778428</v>
      </c>
      <c r="P126" s="985">
        <v>2995877</v>
      </c>
      <c r="Q126" s="1007">
        <f t="shared" si="7"/>
        <v>0.38515198700817183</v>
      </c>
    </row>
    <row r="127" spans="1:17">
      <c r="A127" s="1000">
        <v>99.989997863769531</v>
      </c>
      <c r="B127" s="987">
        <v>974</v>
      </c>
      <c r="C127" s="985">
        <v>443123</v>
      </c>
      <c r="D127" s="985">
        <v>229959</v>
      </c>
      <c r="E127" s="995">
        <f t="shared" si="4"/>
        <v>0.51895072022892064</v>
      </c>
      <c r="F127" s="987">
        <v>1394</v>
      </c>
      <c r="G127" s="985">
        <v>1092290</v>
      </c>
      <c r="H127" s="985">
        <v>495690</v>
      </c>
      <c r="I127" s="995">
        <f t="shared" si="5"/>
        <v>0.45380805463750468</v>
      </c>
      <c r="J127" s="987">
        <v>1992</v>
      </c>
      <c r="K127" s="985">
        <v>9450984</v>
      </c>
      <c r="L127" s="985">
        <v>2964749</v>
      </c>
      <c r="M127" s="995">
        <f t="shared" si="6"/>
        <v>0.31369738854705498</v>
      </c>
      <c r="N127" s="987">
        <v>2139</v>
      </c>
      <c r="O127" s="985">
        <v>10487053</v>
      </c>
      <c r="P127" s="985">
        <v>4167717</v>
      </c>
      <c r="Q127" s="1007">
        <f t="shared" si="7"/>
        <v>0.39741546075909029</v>
      </c>
    </row>
    <row r="128" spans="1:17">
      <c r="A128" s="1001">
        <v>99.990997314453125</v>
      </c>
      <c r="B128" s="987">
        <v>976</v>
      </c>
      <c r="C128" s="985">
        <v>473907</v>
      </c>
      <c r="D128" s="985">
        <v>248422</v>
      </c>
      <c r="E128" s="995">
        <f t="shared" si="4"/>
        <v>0.52419989576013859</v>
      </c>
      <c r="F128" s="987">
        <v>1390</v>
      </c>
      <c r="G128" s="985">
        <v>1162202</v>
      </c>
      <c r="H128" s="985">
        <v>500871</v>
      </c>
      <c r="I128" s="995">
        <f t="shared" si="5"/>
        <v>0.43096725009938031</v>
      </c>
      <c r="J128" s="987">
        <v>1992</v>
      </c>
      <c r="K128" s="985">
        <v>10248387</v>
      </c>
      <c r="L128" s="985">
        <v>3227802</v>
      </c>
      <c r="M128" s="995">
        <f t="shared" si="6"/>
        <v>0.31495707568420278</v>
      </c>
      <c r="N128" s="987">
        <v>2117</v>
      </c>
      <c r="O128" s="985">
        <v>11355619</v>
      </c>
      <c r="P128" s="985">
        <v>4492033</v>
      </c>
      <c r="Q128" s="1007">
        <f t="shared" si="7"/>
        <v>0.39557799535190463</v>
      </c>
    </row>
    <row r="129" spans="1:17">
      <c r="A129" s="1001">
        <v>99.991996765136719</v>
      </c>
      <c r="B129" s="987">
        <v>975</v>
      </c>
      <c r="C129" s="985">
        <v>511539</v>
      </c>
      <c r="D129" s="985">
        <v>271336</v>
      </c>
      <c r="E129" s="995">
        <f t="shared" si="4"/>
        <v>0.53043071984736256</v>
      </c>
      <c r="F129" s="987">
        <v>1411</v>
      </c>
      <c r="G129" s="985">
        <v>1258075</v>
      </c>
      <c r="H129" s="985">
        <v>570430</v>
      </c>
      <c r="I129" s="995">
        <f t="shared" si="5"/>
        <v>0.45341493949088885</v>
      </c>
      <c r="J129" s="987">
        <v>1992</v>
      </c>
      <c r="K129" s="985">
        <v>11262533</v>
      </c>
      <c r="L129" s="985">
        <v>3533886</v>
      </c>
      <c r="M129" s="995">
        <f t="shared" si="6"/>
        <v>0.31377364221707499</v>
      </c>
      <c r="N129" s="987">
        <v>2139</v>
      </c>
      <c r="O129" s="985">
        <v>12385441</v>
      </c>
      <c r="P129" s="985">
        <v>5067950</v>
      </c>
      <c r="Q129" s="1007">
        <f t="shared" si="7"/>
        <v>0.40918607581272237</v>
      </c>
    </row>
    <row r="130" spans="1:17">
      <c r="A130" s="1001">
        <v>99.992996215820313</v>
      </c>
      <c r="B130" s="987">
        <v>975</v>
      </c>
      <c r="C130" s="985">
        <v>560830</v>
      </c>
      <c r="D130" s="985">
        <v>297311</v>
      </c>
      <c r="E130" s="995">
        <f t="shared" si="4"/>
        <v>0.53012677638500083</v>
      </c>
      <c r="F130" s="987">
        <v>1394</v>
      </c>
      <c r="G130" s="985">
        <v>1371683</v>
      </c>
      <c r="H130" s="985">
        <v>641851</v>
      </c>
      <c r="I130" s="995">
        <f t="shared" si="5"/>
        <v>0.46792954348781751</v>
      </c>
      <c r="J130" s="987">
        <v>1992</v>
      </c>
      <c r="K130" s="985">
        <v>12540505</v>
      </c>
      <c r="L130" s="985">
        <v>3940698</v>
      </c>
      <c r="M130" s="995">
        <f t="shared" si="6"/>
        <v>0.31423758453108547</v>
      </c>
      <c r="N130" s="987">
        <v>2140</v>
      </c>
      <c r="O130" s="985">
        <v>13715890</v>
      </c>
      <c r="P130" s="985">
        <v>5426946</v>
      </c>
      <c r="Q130" s="1007">
        <f t="shared" si="7"/>
        <v>0.39566852752537385</v>
      </c>
    </row>
    <row r="131" spans="1:17">
      <c r="A131" s="1001">
        <v>99.994003295898438</v>
      </c>
      <c r="B131" s="987">
        <v>975</v>
      </c>
      <c r="C131" s="985">
        <v>624536</v>
      </c>
      <c r="D131" s="985">
        <v>330712</v>
      </c>
      <c r="E131" s="995">
        <f t="shared" si="4"/>
        <v>0.52953232479793</v>
      </c>
      <c r="F131" s="987">
        <v>1385</v>
      </c>
      <c r="G131" s="985">
        <v>1514594</v>
      </c>
      <c r="H131" s="985">
        <v>692264</v>
      </c>
      <c r="I131" s="995">
        <f t="shared" si="5"/>
        <v>0.45706242068831648</v>
      </c>
      <c r="J131" s="987">
        <v>1992</v>
      </c>
      <c r="K131" s="985">
        <v>14150670</v>
      </c>
      <c r="L131" s="985">
        <v>4491801</v>
      </c>
      <c r="M131" s="995">
        <f t="shared" si="6"/>
        <v>0.31742673668455273</v>
      </c>
      <c r="N131" s="987">
        <v>2118</v>
      </c>
      <c r="O131" s="985">
        <v>15424249</v>
      </c>
      <c r="P131" s="985">
        <v>6092491</v>
      </c>
      <c r="Q131" s="1007">
        <f t="shared" si="7"/>
        <v>0.39499433651518462</v>
      </c>
    </row>
    <row r="132" spans="1:17">
      <c r="A132" s="1001">
        <v>99.995002746582031</v>
      </c>
      <c r="B132" s="987">
        <v>975</v>
      </c>
      <c r="C132" s="985">
        <v>711329</v>
      </c>
      <c r="D132" s="985">
        <v>380948</v>
      </c>
      <c r="E132" s="995">
        <f t="shared" si="4"/>
        <v>0.53554403096176317</v>
      </c>
      <c r="F132" s="987">
        <v>1415</v>
      </c>
      <c r="G132" s="985">
        <v>1704960</v>
      </c>
      <c r="H132" s="985">
        <v>767492</v>
      </c>
      <c r="I132" s="995">
        <f t="shared" si="5"/>
        <v>0.45015249624624626</v>
      </c>
      <c r="J132" s="987">
        <v>1993</v>
      </c>
      <c r="K132" s="985">
        <v>16515370</v>
      </c>
      <c r="L132" s="985">
        <v>5214532</v>
      </c>
      <c r="M132" s="995">
        <f t="shared" si="6"/>
        <v>0.31573812757449576</v>
      </c>
      <c r="N132" s="987">
        <v>2139</v>
      </c>
      <c r="O132" s="985">
        <v>17746048</v>
      </c>
      <c r="P132" s="985">
        <v>6969670</v>
      </c>
      <c r="Q132" s="1007">
        <f t="shared" si="7"/>
        <v>0.3927449086128923</v>
      </c>
    </row>
    <row r="133" spans="1:17">
      <c r="A133" s="1001">
        <v>99.996002197265625</v>
      </c>
      <c r="B133" s="987">
        <v>975</v>
      </c>
      <c r="C133" s="985">
        <v>830972</v>
      </c>
      <c r="D133" s="985">
        <v>439486</v>
      </c>
      <c r="E133" s="995">
        <f t="shared" si="4"/>
        <v>0.52888183958063573</v>
      </c>
      <c r="F133" s="987">
        <v>1394</v>
      </c>
      <c r="G133" s="985">
        <v>1966490</v>
      </c>
      <c r="H133" s="985">
        <v>926779</v>
      </c>
      <c r="I133" s="995">
        <f t="shared" si="5"/>
        <v>0.47128589517363423</v>
      </c>
      <c r="J133" s="987">
        <v>2013</v>
      </c>
      <c r="K133" s="985">
        <v>19979034</v>
      </c>
      <c r="L133" s="985">
        <v>6263427</v>
      </c>
      <c r="M133" s="995">
        <f t="shared" si="6"/>
        <v>0.31349999204165729</v>
      </c>
      <c r="N133" s="987">
        <v>2139</v>
      </c>
      <c r="O133" s="985">
        <v>20993532</v>
      </c>
      <c r="P133" s="985">
        <v>8116763</v>
      </c>
      <c r="Q133" s="1007">
        <f t="shared" si="7"/>
        <v>0.38663160634427785</v>
      </c>
    </row>
    <row r="134" spans="1:17">
      <c r="A134" s="1001">
        <v>99.997001647949219</v>
      </c>
      <c r="B134" s="987">
        <v>976</v>
      </c>
      <c r="C134" s="985">
        <v>999463</v>
      </c>
      <c r="D134" s="985">
        <v>514868</v>
      </c>
      <c r="E134" s="995">
        <f t="shared" si="4"/>
        <v>0.51514463266774257</v>
      </c>
      <c r="F134" s="987">
        <v>1393</v>
      </c>
      <c r="G134" s="985">
        <v>2409290</v>
      </c>
      <c r="H134" s="985">
        <v>1121575</v>
      </c>
      <c r="I134" s="995">
        <f t="shared" si="5"/>
        <v>0.46552096260724113</v>
      </c>
      <c r="J134" s="987">
        <v>1992</v>
      </c>
      <c r="K134" s="985">
        <v>25993504</v>
      </c>
      <c r="L134" s="985">
        <v>8051065</v>
      </c>
      <c r="M134" s="995">
        <f t="shared" si="6"/>
        <v>0.30973373193548664</v>
      </c>
      <c r="N134" s="987">
        <v>2118</v>
      </c>
      <c r="O134" s="985">
        <v>26480592</v>
      </c>
      <c r="P134" s="985">
        <v>10337041</v>
      </c>
      <c r="Q134" s="1007">
        <f t="shared" si="7"/>
        <v>0.39036291182614047</v>
      </c>
    </row>
    <row r="135" spans="1:17">
      <c r="A135" s="1001">
        <v>99.998001098632813</v>
      </c>
      <c r="B135" s="987">
        <v>975</v>
      </c>
      <c r="C135" s="985">
        <v>1395038</v>
      </c>
      <c r="D135" s="985">
        <v>749642</v>
      </c>
      <c r="E135" s="995">
        <f t="shared" si="4"/>
        <v>0.5373631399288048</v>
      </c>
      <c r="F135" s="987">
        <v>1407</v>
      </c>
      <c r="G135" s="985">
        <v>3311475</v>
      </c>
      <c r="H135" s="985">
        <v>1558962</v>
      </c>
      <c r="I135" s="995">
        <f t="shared" si="5"/>
        <v>0.47077571172966731</v>
      </c>
      <c r="J135" s="987">
        <v>1993</v>
      </c>
      <c r="K135" s="985">
        <v>37754600</v>
      </c>
      <c r="L135" s="985">
        <v>11557239</v>
      </c>
      <c r="M135" s="995">
        <f t="shared" si="6"/>
        <v>0.30611472509310123</v>
      </c>
      <c r="N135" s="987">
        <v>2139</v>
      </c>
      <c r="O135" s="985">
        <v>38116952</v>
      </c>
      <c r="P135" s="985">
        <v>14845204</v>
      </c>
      <c r="Q135" s="1007">
        <f t="shared" si="7"/>
        <v>0.38946461406462929</v>
      </c>
    </row>
    <row r="136" spans="1:17" ht="15.55" thickBot="1">
      <c r="A136" s="1002">
        <v>99.999000549316406</v>
      </c>
      <c r="B136" s="992">
        <v>978</v>
      </c>
      <c r="C136" s="993">
        <v>3827212</v>
      </c>
      <c r="D136" s="993">
        <v>2075054</v>
      </c>
      <c r="E136" s="996">
        <f t="shared" si="4"/>
        <v>0.5421842322818804</v>
      </c>
      <c r="F136" s="992">
        <v>1398</v>
      </c>
      <c r="G136" s="993">
        <v>7857074</v>
      </c>
      <c r="H136" s="993">
        <v>3689260</v>
      </c>
      <c r="I136" s="996">
        <f t="shared" si="5"/>
        <v>0.46954629675118242</v>
      </c>
      <c r="J136" s="992">
        <v>2001</v>
      </c>
      <c r="K136" s="993">
        <v>136282688</v>
      </c>
      <c r="L136" s="993">
        <v>39043664</v>
      </c>
      <c r="M136" s="996">
        <f t="shared" si="6"/>
        <v>0.28649026940237632</v>
      </c>
      <c r="N136" s="992">
        <v>2146</v>
      </c>
      <c r="O136" s="993">
        <v>133367776</v>
      </c>
      <c r="P136" s="993">
        <v>46815112</v>
      </c>
      <c r="Q136" s="1008">
        <f t="shared" si="7"/>
        <v>0.35102266382548059</v>
      </c>
    </row>
    <row r="137" spans="1:17" ht="15.55" thickTop="1"/>
  </sheetData>
  <mergeCells count="6">
    <mergeCell ref="B8:E8"/>
    <mergeCell ref="N8:Q8"/>
    <mergeCell ref="B7:Q7"/>
    <mergeCell ref="A4:Q4"/>
    <mergeCell ref="F8:I8"/>
    <mergeCell ref="J8:M8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AF157"/>
  <sheetViews>
    <sheetView workbookViewId="0">
      <pane xSplit="2" ySplit="9" topLeftCell="C125" activePane="bottomRight" state="frozen"/>
      <selection activeCell="A156" sqref="A156"/>
      <selection pane="topRight" activeCell="A156" sqref="A156"/>
      <selection pane="bottomLeft" activeCell="A156" sqref="A156"/>
      <selection pane="bottomRight" activeCell="E138" sqref="E138:E152"/>
    </sheetView>
  </sheetViews>
  <sheetFormatPr baseColWidth="10" defaultColWidth="8.83203125" defaultRowHeight="15.05"/>
  <cols>
    <col min="1" max="1" width="19.33203125" style="1336" customWidth="1"/>
    <col min="2" max="27" width="12.1640625" style="1336" customWidth="1"/>
    <col min="28" max="16384" width="8.83203125" style="1336"/>
  </cols>
  <sheetData>
    <row r="3" spans="1:32" ht="15.55" thickBot="1"/>
    <row r="4" spans="1:32" ht="25" customHeight="1" thickTop="1">
      <c r="A4" s="1519" t="s">
        <v>1086</v>
      </c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1"/>
      <c r="S4" s="1337"/>
      <c r="T4" s="1337"/>
      <c r="U4" s="1337"/>
      <c r="V4" s="1337"/>
      <c r="W4" s="1337"/>
      <c r="X4" s="1337"/>
      <c r="Y4" s="1337"/>
      <c r="Z4" s="1337"/>
      <c r="AA4" s="1337"/>
      <c r="AB4" s="1338"/>
      <c r="AC4" s="1338"/>
      <c r="AD4" s="1338"/>
      <c r="AE4" s="1338"/>
      <c r="AF4" s="1338"/>
    </row>
    <row r="5" spans="1:32">
      <c r="A5" s="1339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40"/>
      <c r="S5" s="1338"/>
      <c r="T5" s="1338"/>
      <c r="U5" s="1338"/>
      <c r="V5" s="1338"/>
      <c r="W5" s="1338"/>
      <c r="X5" s="1338"/>
      <c r="Y5" s="1338"/>
      <c r="Z5" s="1338"/>
      <c r="AA5" s="1338"/>
      <c r="AB5" s="1338"/>
      <c r="AC5" s="1338"/>
      <c r="AD5" s="1338"/>
      <c r="AE5" s="1338"/>
      <c r="AF5" s="1338"/>
    </row>
    <row r="6" spans="1:32">
      <c r="A6" s="1341"/>
      <c r="B6" s="1342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9"/>
      <c r="T6" s="50"/>
      <c r="U6" s="50"/>
      <c r="V6" s="50"/>
      <c r="W6" s="50"/>
      <c r="X6" s="48" t="s">
        <v>24</v>
      </c>
      <c r="Y6" s="1004" t="s">
        <v>23</v>
      </c>
      <c r="Z6" s="1343" t="s">
        <v>22</v>
      </c>
      <c r="AA6" s="1343" t="s">
        <v>21</v>
      </c>
      <c r="AB6" s="1344"/>
      <c r="AC6" s="1338"/>
      <c r="AD6" s="1338"/>
      <c r="AE6" s="1338"/>
      <c r="AF6" s="1338"/>
    </row>
    <row r="7" spans="1:32" ht="28" customHeight="1">
      <c r="A7" s="1345"/>
      <c r="B7" s="1509" t="s">
        <v>856</v>
      </c>
      <c r="C7" s="1510"/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2"/>
      <c r="S7" s="1346"/>
      <c r="T7" s="1346"/>
      <c r="U7" s="1346"/>
      <c r="V7" s="1346"/>
      <c r="W7" s="1346"/>
      <c r="X7" s="1346"/>
      <c r="Y7" s="1346"/>
      <c r="Z7" s="1346"/>
      <c r="AA7" s="1346"/>
      <c r="AB7" s="1347"/>
      <c r="AC7" s="1338"/>
      <c r="AD7" s="1338"/>
      <c r="AE7" s="1338"/>
      <c r="AF7" s="1338"/>
    </row>
    <row r="8" spans="1:32" s="1350" customFormat="1" ht="28" customHeight="1">
      <c r="A8" s="1348">
        <v>1962</v>
      </c>
      <c r="B8" s="1349"/>
      <c r="C8" s="1509" t="s">
        <v>1324</v>
      </c>
      <c r="D8" s="1510"/>
      <c r="E8" s="1510"/>
      <c r="F8" s="1510"/>
      <c r="G8" s="1510"/>
      <c r="H8" s="1510"/>
      <c r="I8" s="1510"/>
      <c r="J8" s="1511"/>
      <c r="K8" s="1510" t="s">
        <v>1325</v>
      </c>
      <c r="L8" s="1510"/>
      <c r="M8" s="1510"/>
      <c r="N8" s="1510"/>
      <c r="O8" s="1510"/>
      <c r="P8" s="1510"/>
      <c r="Q8" s="1510"/>
      <c r="R8" s="1512"/>
      <c r="T8" s="1509">
        <v>1980</v>
      </c>
      <c r="U8" s="1510"/>
      <c r="V8" s="1510"/>
      <c r="W8" s="1511"/>
      <c r="X8" s="1509">
        <v>2018</v>
      </c>
      <c r="Y8" s="1510"/>
      <c r="Z8" s="1510"/>
      <c r="AA8" s="1510"/>
      <c r="AB8" s="1510"/>
      <c r="AC8" s="1510"/>
      <c r="AD8" s="1510"/>
      <c r="AE8" s="1510"/>
      <c r="AF8" s="1511"/>
    </row>
    <row r="9" spans="1:32" s="1357" customFormat="1" ht="44.05" customHeight="1">
      <c r="A9" s="1351" t="s">
        <v>1084</v>
      </c>
      <c r="B9" s="1352" t="s">
        <v>1085</v>
      </c>
      <c r="C9" s="1352" t="s">
        <v>1081</v>
      </c>
      <c r="D9" s="1353" t="s">
        <v>1082</v>
      </c>
      <c r="E9" s="1354" t="s">
        <v>1083</v>
      </c>
      <c r="F9" s="1353" t="s">
        <v>1077</v>
      </c>
      <c r="G9" s="1353" t="s">
        <v>1326</v>
      </c>
      <c r="H9" s="1353" t="s">
        <v>1327</v>
      </c>
      <c r="I9" s="1353" t="s">
        <v>1076</v>
      </c>
      <c r="J9" s="1355" t="s">
        <v>1328</v>
      </c>
      <c r="K9" s="1353" t="s">
        <v>1329</v>
      </c>
      <c r="L9" s="1353" t="s">
        <v>1082</v>
      </c>
      <c r="M9" s="1354" t="s">
        <v>1083</v>
      </c>
      <c r="N9" s="1353" t="s">
        <v>1077</v>
      </c>
      <c r="O9" s="1353" t="s">
        <v>1326</v>
      </c>
      <c r="P9" s="1353" t="s">
        <v>1327</v>
      </c>
      <c r="Q9" s="1353" t="s">
        <v>1076</v>
      </c>
      <c r="R9" s="1356" t="s">
        <v>1328</v>
      </c>
      <c r="T9" s="1352" t="s">
        <v>1085</v>
      </c>
      <c r="U9" s="1353" t="s">
        <v>1081</v>
      </c>
      <c r="V9" s="1353" t="s">
        <v>1082</v>
      </c>
      <c r="W9" s="994" t="s">
        <v>1083</v>
      </c>
      <c r="X9" s="1352" t="s">
        <v>1085</v>
      </c>
      <c r="Y9" s="1353" t="s">
        <v>1081</v>
      </c>
      <c r="Z9" s="1353" t="s">
        <v>1082</v>
      </c>
      <c r="AA9" s="1358" t="s">
        <v>1083</v>
      </c>
      <c r="AB9" s="1359" t="s">
        <v>1077</v>
      </c>
      <c r="AC9" s="1353" t="s">
        <v>1326</v>
      </c>
      <c r="AD9" s="1353" t="s">
        <v>1327</v>
      </c>
      <c r="AE9" s="1353" t="s">
        <v>1076</v>
      </c>
      <c r="AF9" s="1355" t="s">
        <v>1328</v>
      </c>
    </row>
    <row r="10" spans="1:32">
      <c r="A10" s="998">
        <v>0</v>
      </c>
      <c r="B10" s="1360">
        <v>974570</v>
      </c>
      <c r="C10" s="1361">
        <v>1229</v>
      </c>
      <c r="D10" s="1362">
        <v>225</v>
      </c>
      <c r="E10" s="1363">
        <v>0.18307567127746135</v>
      </c>
      <c r="F10" s="1364">
        <v>0.10577705502510071</v>
      </c>
      <c r="G10" s="1364">
        <v>1.7087062820792198E-2</v>
      </c>
      <c r="H10" s="1364">
        <v>2.2782749496400356E-2</v>
      </c>
      <c r="I10" s="1364">
        <v>0</v>
      </c>
      <c r="J10" s="1365">
        <v>3.7428803741931915E-2</v>
      </c>
      <c r="K10" s="1362">
        <v>-7258</v>
      </c>
      <c r="L10" s="1362">
        <v>1081</v>
      </c>
      <c r="M10" s="1363">
        <v>0.2393181315032101</v>
      </c>
      <c r="N10" s="1364">
        <v>6.8629622459411621E-2</v>
      </c>
      <c r="O10" s="1364">
        <v>0.11932698637247086</v>
      </c>
      <c r="P10" s="1364">
        <v>-9.740978479385376E-3</v>
      </c>
      <c r="Q10" s="1364">
        <v>0</v>
      </c>
      <c r="R10" s="1366">
        <v>6.1323888599872589E-2</v>
      </c>
      <c r="T10" s="1360">
        <v>1381136</v>
      </c>
      <c r="U10" s="1367">
        <v>3326</v>
      </c>
      <c r="V10" s="1367">
        <v>649</v>
      </c>
      <c r="W10" s="1368"/>
      <c r="X10" s="1360">
        <v>2165956</v>
      </c>
      <c r="Y10" s="1367">
        <v>7975</v>
      </c>
      <c r="Z10" s="1367">
        <v>2237</v>
      </c>
      <c r="AA10" s="1369"/>
      <c r="AB10" s="1338"/>
      <c r="AC10" s="1338"/>
      <c r="AD10" s="1338"/>
      <c r="AE10" s="1338"/>
      <c r="AF10" s="1338"/>
    </row>
    <row r="11" spans="1:32">
      <c r="A11" s="998">
        <v>1</v>
      </c>
      <c r="B11" s="1360">
        <v>975580</v>
      </c>
      <c r="C11" s="1360">
        <v>1282</v>
      </c>
      <c r="D11" s="1367">
        <v>220</v>
      </c>
      <c r="E11" s="1369">
        <v>0.17160686427457097</v>
      </c>
      <c r="F11" s="1286">
        <v>0.10140405595302582</v>
      </c>
      <c r="G11" s="1286">
        <v>1.6380654647946358E-2</v>
      </c>
      <c r="H11" s="1286">
        <v>2.0280811004340649E-2</v>
      </c>
      <c r="I11" s="1286">
        <v>0</v>
      </c>
      <c r="J11" s="1370">
        <v>3.4321371465921402E-2</v>
      </c>
      <c r="K11" s="1367">
        <v>-3963</v>
      </c>
      <c r="L11" s="1367">
        <v>972</v>
      </c>
      <c r="M11" s="1369">
        <v>0.2413707474546809</v>
      </c>
      <c r="N11" s="1286">
        <v>7.0275641977787018E-2</v>
      </c>
      <c r="O11" s="1286">
        <v>0.10777253657579422</v>
      </c>
      <c r="P11" s="1286">
        <v>2.9798860196024179E-3</v>
      </c>
      <c r="Q11" s="1286">
        <v>0</v>
      </c>
      <c r="R11" s="1371">
        <v>6.0094363987445831E-2</v>
      </c>
      <c r="T11" s="1360">
        <v>1379787</v>
      </c>
      <c r="U11" s="1367">
        <v>3515</v>
      </c>
      <c r="V11" s="1367">
        <v>687</v>
      </c>
      <c r="W11" s="1368"/>
      <c r="X11" s="1360">
        <v>2167473</v>
      </c>
      <c r="Y11" s="1367">
        <v>8768</v>
      </c>
      <c r="Z11" s="1367">
        <v>2400</v>
      </c>
      <c r="AA11" s="1369"/>
      <c r="AB11" s="1338"/>
      <c r="AC11" s="1338"/>
      <c r="AD11" s="1338"/>
      <c r="AE11" s="1338"/>
      <c r="AF11" s="1338"/>
    </row>
    <row r="12" spans="1:32">
      <c r="A12" s="998">
        <v>2</v>
      </c>
      <c r="B12" s="1360">
        <v>976119</v>
      </c>
      <c r="C12" s="1360">
        <v>1337</v>
      </c>
      <c r="D12" s="1367">
        <v>256</v>
      </c>
      <c r="E12" s="1369">
        <v>0.19147344801795063</v>
      </c>
      <c r="F12" s="1286">
        <v>0.10321615636348724</v>
      </c>
      <c r="G12" s="1286">
        <v>2.318623848259449E-2</v>
      </c>
      <c r="H12" s="1286">
        <v>2.3186237085610628E-2</v>
      </c>
      <c r="I12" s="1286">
        <v>0</v>
      </c>
      <c r="J12" s="1370">
        <v>4.1884817183017731E-2</v>
      </c>
      <c r="K12" s="1367">
        <v>-2681</v>
      </c>
      <c r="L12" s="1367">
        <v>1082</v>
      </c>
      <c r="M12" s="1369">
        <v>0.24919391985260247</v>
      </c>
      <c r="N12" s="1286">
        <v>6.9322891533374786E-2</v>
      </c>
      <c r="O12" s="1286">
        <v>0.11584523320198059</v>
      </c>
      <c r="P12" s="1286">
        <v>5.0667896866798401E-3</v>
      </c>
      <c r="Q12" s="1286">
        <v>0</v>
      </c>
      <c r="R12" s="1371">
        <v>5.8959003537893295E-2</v>
      </c>
      <c r="T12" s="1360">
        <v>1381313</v>
      </c>
      <c r="U12" s="1367">
        <v>3702</v>
      </c>
      <c r="V12" s="1367">
        <v>700</v>
      </c>
      <c r="W12" s="1368"/>
      <c r="X12" s="1360">
        <v>2166035</v>
      </c>
      <c r="Y12" s="1367">
        <v>9515</v>
      </c>
      <c r="Z12" s="1367">
        <v>2420</v>
      </c>
      <c r="AA12" s="1369"/>
      <c r="AB12" s="1338"/>
      <c r="AC12" s="1338"/>
      <c r="AD12" s="1338"/>
      <c r="AE12" s="1338"/>
      <c r="AF12" s="1338"/>
    </row>
    <row r="13" spans="1:32">
      <c r="A13" s="998">
        <v>3</v>
      </c>
      <c r="B13" s="1360">
        <v>974419</v>
      </c>
      <c r="C13" s="1360">
        <v>1395</v>
      </c>
      <c r="D13" s="1367">
        <v>262</v>
      </c>
      <c r="E13" s="1369">
        <v>0.18781362007168459</v>
      </c>
      <c r="F13" s="1286">
        <v>0.101792111992836</v>
      </c>
      <c r="G13" s="1286">
        <v>2.5089606642723083E-2</v>
      </c>
      <c r="H13" s="1286">
        <v>2.0788530819118023E-2</v>
      </c>
      <c r="I13" s="1286">
        <v>0</v>
      </c>
      <c r="J13" s="1370">
        <v>4.0143370628356934E-2</v>
      </c>
      <c r="K13" s="1367">
        <v>-1882</v>
      </c>
      <c r="L13" s="1367">
        <v>1079</v>
      </c>
      <c r="M13" s="1369">
        <v>0.2491341491572385</v>
      </c>
      <c r="N13" s="1286">
        <v>6.9960750639438629E-2</v>
      </c>
      <c r="O13" s="1286">
        <v>0.11498498916625977</v>
      </c>
      <c r="P13" s="1286">
        <v>6.0032323817722499E-3</v>
      </c>
      <c r="Q13" s="1286">
        <v>0</v>
      </c>
      <c r="R13" s="1371">
        <v>5.8185175061225891E-2</v>
      </c>
      <c r="T13" s="1360">
        <v>1383084</v>
      </c>
      <c r="U13" s="1367">
        <v>3879</v>
      </c>
      <c r="V13" s="1367">
        <v>760</v>
      </c>
      <c r="W13" s="1368"/>
      <c r="X13" s="1360">
        <v>2166777</v>
      </c>
      <c r="Y13" s="1367">
        <v>10215</v>
      </c>
      <c r="Z13" s="1367">
        <v>2646</v>
      </c>
      <c r="AA13" s="1369"/>
      <c r="AB13" s="1338"/>
      <c r="AC13" s="1338"/>
      <c r="AD13" s="1338"/>
      <c r="AE13" s="1338"/>
      <c r="AF13" s="1338"/>
    </row>
    <row r="14" spans="1:32">
      <c r="A14" s="998">
        <v>4</v>
      </c>
      <c r="B14" s="1360">
        <v>975532</v>
      </c>
      <c r="C14" s="1360">
        <v>1457</v>
      </c>
      <c r="D14" s="1367">
        <v>276</v>
      </c>
      <c r="E14" s="1369">
        <v>0.18943033630748113</v>
      </c>
      <c r="F14" s="1286">
        <v>9.9519558250904083E-2</v>
      </c>
      <c r="G14" s="1286">
        <v>2.4708304554224014E-2</v>
      </c>
      <c r="H14" s="1286">
        <v>2.4708305485546589E-2</v>
      </c>
      <c r="I14" s="1286">
        <v>0</v>
      </c>
      <c r="J14" s="1370">
        <v>4.0494166314601898E-2</v>
      </c>
      <c r="K14" s="1367">
        <v>-1226</v>
      </c>
      <c r="L14" s="1367">
        <v>1019</v>
      </c>
      <c r="M14" s="1369">
        <v>0.25104705592510468</v>
      </c>
      <c r="N14" s="1286">
        <v>7.3909826576709747E-2</v>
      </c>
      <c r="O14" s="1286">
        <v>0.11061837524175644</v>
      </c>
      <c r="P14" s="1286">
        <v>3.6954913521185517E-3</v>
      </c>
      <c r="Q14" s="1286">
        <v>0</v>
      </c>
      <c r="R14" s="1371">
        <v>6.2823355197906494E-2</v>
      </c>
      <c r="T14" s="1360">
        <v>1379788</v>
      </c>
      <c r="U14" s="1367">
        <v>4053</v>
      </c>
      <c r="V14" s="1367">
        <v>779</v>
      </c>
      <c r="W14" s="1368"/>
      <c r="X14" s="1360">
        <v>2165812</v>
      </c>
      <c r="Y14" s="1367">
        <v>10871</v>
      </c>
      <c r="Z14" s="1367">
        <v>2749</v>
      </c>
      <c r="AA14" s="1369"/>
      <c r="AB14" s="1338"/>
      <c r="AC14" s="1338"/>
      <c r="AD14" s="1338"/>
      <c r="AE14" s="1338"/>
      <c r="AF14" s="1338"/>
    </row>
    <row r="15" spans="1:32">
      <c r="A15" s="998">
        <v>5</v>
      </c>
      <c r="B15" s="1360">
        <v>975605</v>
      </c>
      <c r="C15" s="1360">
        <v>1508</v>
      </c>
      <c r="D15" s="1367">
        <v>258</v>
      </c>
      <c r="E15" s="1369">
        <v>0.17108753315649866</v>
      </c>
      <c r="F15" s="1286">
        <v>9.9469497799873352E-2</v>
      </c>
      <c r="G15" s="1286">
        <v>1.8567638471722603E-2</v>
      </c>
      <c r="H15" s="1286">
        <v>1.8567639403045177E-2</v>
      </c>
      <c r="I15" s="1286">
        <v>0</v>
      </c>
      <c r="J15" s="1370">
        <v>3.4482758492231369E-2</v>
      </c>
      <c r="K15" s="1367">
        <v>-920</v>
      </c>
      <c r="L15" s="1367">
        <v>1077</v>
      </c>
      <c r="M15" s="1369">
        <v>0.26397058823529412</v>
      </c>
      <c r="N15" s="1286">
        <v>8.0637253820896149E-2</v>
      </c>
      <c r="O15" s="1286">
        <v>0.11593136936426163</v>
      </c>
      <c r="P15" s="1286">
        <v>1.7156863759737462E-3</v>
      </c>
      <c r="Q15" s="1286">
        <v>0</v>
      </c>
      <c r="R15" s="1371">
        <v>6.568627804517746E-2</v>
      </c>
      <c r="T15" s="1360">
        <v>1381618</v>
      </c>
      <c r="U15" s="1367">
        <v>4219</v>
      </c>
      <c r="V15" s="1367">
        <v>813</v>
      </c>
      <c r="W15" s="1368"/>
      <c r="X15" s="1360">
        <v>2168442</v>
      </c>
      <c r="Y15" s="1367">
        <v>11477</v>
      </c>
      <c r="Z15" s="1367">
        <v>2947</v>
      </c>
      <c r="AA15" s="1369"/>
      <c r="AB15" s="1338"/>
      <c r="AC15" s="1338"/>
      <c r="AD15" s="1338"/>
      <c r="AE15" s="1338"/>
      <c r="AF15" s="1338"/>
    </row>
    <row r="16" spans="1:32">
      <c r="A16" s="998">
        <v>6</v>
      </c>
      <c r="B16" s="1360">
        <v>974632</v>
      </c>
      <c r="C16" s="1360">
        <v>1554</v>
      </c>
      <c r="D16" s="1367">
        <v>267</v>
      </c>
      <c r="E16" s="1369">
        <v>0.1718146718146718</v>
      </c>
      <c r="F16" s="1286">
        <v>9.7812101244926453E-2</v>
      </c>
      <c r="G16" s="1286">
        <v>2.0592020824551582E-2</v>
      </c>
      <c r="H16" s="1286">
        <v>1.9948519766330719E-2</v>
      </c>
      <c r="I16" s="1286">
        <v>0</v>
      </c>
      <c r="J16" s="1370">
        <v>3.4105535596609116E-2</v>
      </c>
      <c r="K16" s="1367">
        <v>-702</v>
      </c>
      <c r="L16" s="1367">
        <v>1024</v>
      </c>
      <c r="M16" s="1369">
        <v>0.27140206732043465</v>
      </c>
      <c r="N16" s="1286">
        <v>8.4813147783279419E-2</v>
      </c>
      <c r="O16" s="1286">
        <v>0.11873840540647507</v>
      </c>
      <c r="P16" s="1286">
        <v>1.32520537590608E-3</v>
      </c>
      <c r="Q16" s="1286">
        <v>0</v>
      </c>
      <c r="R16" s="1371">
        <v>6.6525310277938843E-2</v>
      </c>
      <c r="T16" s="1360">
        <v>1382736</v>
      </c>
      <c r="U16" s="1367">
        <v>4392</v>
      </c>
      <c r="V16" s="1367">
        <v>898</v>
      </c>
      <c r="W16" s="1368"/>
      <c r="X16" s="1360">
        <v>2167176</v>
      </c>
      <c r="Y16" s="1367">
        <v>12090</v>
      </c>
      <c r="Z16" s="1367">
        <v>3025</v>
      </c>
      <c r="AA16" s="1369"/>
      <c r="AB16" s="1338"/>
      <c r="AC16" s="1338"/>
      <c r="AD16" s="1338"/>
      <c r="AE16" s="1338"/>
      <c r="AF16" s="1338"/>
    </row>
    <row r="17" spans="1:32">
      <c r="A17" s="998">
        <v>7</v>
      </c>
      <c r="B17" s="1360">
        <v>974432</v>
      </c>
      <c r="C17" s="1360">
        <v>1603</v>
      </c>
      <c r="D17" s="1367">
        <v>297</v>
      </c>
      <c r="E17" s="1369">
        <v>0.18527760449157829</v>
      </c>
      <c r="F17" s="1286">
        <v>9.7941361367702484E-2</v>
      </c>
      <c r="G17" s="1286">
        <v>2.4329382926225662E-2</v>
      </c>
      <c r="H17" s="1286">
        <v>2.3081721272319555E-2</v>
      </c>
      <c r="I17" s="1286">
        <v>0</v>
      </c>
      <c r="J17" s="1370">
        <v>3.9925139397382736E-2</v>
      </c>
      <c r="K17" s="1367">
        <v>-668</v>
      </c>
      <c r="L17" s="1367">
        <v>833</v>
      </c>
      <c r="M17" s="1369">
        <v>0.26698717948717948</v>
      </c>
      <c r="N17" s="1286">
        <v>8.8461540639400482E-2</v>
      </c>
      <c r="O17" s="1286">
        <v>0.11217948794364929</v>
      </c>
      <c r="P17" s="1286">
        <v>3.205128014087677E-4</v>
      </c>
      <c r="Q17" s="1286">
        <v>0</v>
      </c>
      <c r="R17" s="1371">
        <v>6.6025644540786743E-2</v>
      </c>
      <c r="T17" s="1360">
        <v>1381075</v>
      </c>
      <c r="U17" s="1367">
        <v>4562</v>
      </c>
      <c r="V17" s="1367">
        <v>917</v>
      </c>
      <c r="W17" s="1368"/>
      <c r="X17" s="1360">
        <v>2167046</v>
      </c>
      <c r="Y17" s="1367">
        <v>12772</v>
      </c>
      <c r="Z17" s="1367">
        <v>3226</v>
      </c>
      <c r="AA17" s="1369"/>
      <c r="AB17" s="1338"/>
      <c r="AC17" s="1338"/>
      <c r="AD17" s="1338"/>
      <c r="AE17" s="1338"/>
      <c r="AF17" s="1338"/>
    </row>
    <row r="18" spans="1:32">
      <c r="A18" s="998">
        <v>8</v>
      </c>
      <c r="B18" s="1360">
        <v>977789</v>
      </c>
      <c r="C18" s="1360">
        <v>1656</v>
      </c>
      <c r="D18" s="1367">
        <v>299</v>
      </c>
      <c r="E18" s="1369">
        <v>0.18055555555555555</v>
      </c>
      <c r="F18" s="1286">
        <v>9.8429948091506958E-2</v>
      </c>
      <c r="G18" s="1286">
        <v>2.3550724610686302E-2</v>
      </c>
      <c r="H18" s="1286">
        <v>2.0531401503831148E-2</v>
      </c>
      <c r="I18" s="1286">
        <v>0</v>
      </c>
      <c r="J18" s="1370">
        <v>3.8043476641178131E-2</v>
      </c>
      <c r="K18" s="1367">
        <v>-586</v>
      </c>
      <c r="L18" s="1367">
        <v>652</v>
      </c>
      <c r="M18" s="1369">
        <v>0.24762628180782378</v>
      </c>
      <c r="N18" s="1286">
        <v>9.0391188859939575E-2</v>
      </c>
      <c r="O18" s="1286">
        <v>9.0770982205867767E-2</v>
      </c>
      <c r="P18" s="1286">
        <v>-3.7979497574269772E-4</v>
      </c>
      <c r="Q18" s="1286">
        <v>0</v>
      </c>
      <c r="R18" s="1371">
        <v>6.6843904554843903E-2</v>
      </c>
      <c r="T18" s="1360">
        <v>1381781</v>
      </c>
      <c r="U18" s="1367">
        <v>4742</v>
      </c>
      <c r="V18" s="1367">
        <v>972</v>
      </c>
      <c r="W18" s="1368"/>
      <c r="X18" s="1360">
        <v>2166534</v>
      </c>
      <c r="Y18" s="1367">
        <v>13408</v>
      </c>
      <c r="Z18" s="1367">
        <v>3205</v>
      </c>
      <c r="AA18" s="1369"/>
      <c r="AB18" s="1338"/>
      <c r="AC18" s="1338"/>
      <c r="AD18" s="1338"/>
      <c r="AE18" s="1338"/>
      <c r="AF18" s="1338"/>
    </row>
    <row r="19" spans="1:32">
      <c r="A19" s="998">
        <v>9</v>
      </c>
      <c r="B19" s="1360">
        <v>974412</v>
      </c>
      <c r="C19" s="1360">
        <v>1704</v>
      </c>
      <c r="D19" s="1367">
        <v>301</v>
      </c>
      <c r="E19" s="1369">
        <v>0.17664319248826291</v>
      </c>
      <c r="F19" s="1286">
        <v>9.6830986440181732E-2</v>
      </c>
      <c r="G19" s="1286">
        <v>2.3474179208278656E-2</v>
      </c>
      <c r="H19" s="1286">
        <v>2.0539905875921249E-2</v>
      </c>
      <c r="I19" s="1286">
        <v>0</v>
      </c>
      <c r="J19" s="1370">
        <v>3.5798121243715286E-2</v>
      </c>
      <c r="K19" s="1367">
        <v>-512</v>
      </c>
      <c r="L19" s="1367">
        <v>817</v>
      </c>
      <c r="M19" s="1369">
        <v>0.24992352401345977</v>
      </c>
      <c r="N19" s="1286">
        <v>7.9840928316116333E-2</v>
      </c>
      <c r="O19" s="1286">
        <v>0.10308963060379028</v>
      </c>
      <c r="P19" s="1286">
        <v>3.3649433171376586E-3</v>
      </c>
      <c r="Q19" s="1286">
        <v>0</v>
      </c>
      <c r="R19" s="1371">
        <v>6.3628017902374268E-2</v>
      </c>
      <c r="T19" s="1360">
        <v>1380786</v>
      </c>
      <c r="U19" s="1367">
        <v>4922</v>
      </c>
      <c r="V19" s="1367">
        <v>1024</v>
      </c>
      <c r="W19" s="1368"/>
      <c r="X19" s="1360">
        <v>2165368</v>
      </c>
      <c r="Y19" s="1367">
        <v>14017</v>
      </c>
      <c r="Z19" s="1367">
        <v>3616</v>
      </c>
      <c r="AA19" s="1369"/>
      <c r="AB19" s="1338"/>
      <c r="AC19" s="1338"/>
      <c r="AD19" s="1338"/>
      <c r="AE19" s="1338"/>
      <c r="AF19" s="1338"/>
    </row>
    <row r="20" spans="1:32">
      <c r="A20" s="998">
        <v>10</v>
      </c>
      <c r="B20" s="1360">
        <v>976756</v>
      </c>
      <c r="C20" s="1360">
        <v>1751</v>
      </c>
      <c r="D20" s="1367">
        <v>309</v>
      </c>
      <c r="E20" s="1369">
        <v>0.17647058823529413</v>
      </c>
      <c r="F20" s="1286">
        <v>9.651627391576767E-2</v>
      </c>
      <c r="G20" s="1286">
        <v>2.3415191099047661E-2</v>
      </c>
      <c r="H20" s="1286">
        <v>1.8846374005079269E-2</v>
      </c>
      <c r="I20" s="1286">
        <v>0</v>
      </c>
      <c r="J20" s="1370">
        <v>3.7692748010158539E-2</v>
      </c>
      <c r="K20" s="1367">
        <v>-393</v>
      </c>
      <c r="L20" s="1367">
        <v>445</v>
      </c>
      <c r="M20" s="1369">
        <v>0.22328148519819369</v>
      </c>
      <c r="N20" s="1286">
        <v>9.1821372509002686E-2</v>
      </c>
      <c r="O20" s="1286">
        <v>6.5228298306465149E-2</v>
      </c>
      <c r="P20" s="1286">
        <v>1.5052684466354549E-3</v>
      </c>
      <c r="Q20" s="1286">
        <v>0</v>
      </c>
      <c r="R20" s="1371">
        <v>6.4726546406745911E-2</v>
      </c>
      <c r="T20" s="1360">
        <v>1380285</v>
      </c>
      <c r="U20" s="1367">
        <v>5093</v>
      </c>
      <c r="V20" s="1367">
        <v>1073</v>
      </c>
      <c r="W20" s="1368">
        <f>V20/U20</f>
        <v>0.21068132731199685</v>
      </c>
      <c r="X20" s="1360">
        <v>2167355</v>
      </c>
      <c r="Y20" s="1367">
        <v>14607</v>
      </c>
      <c r="Z20" s="1367">
        <v>3565</v>
      </c>
      <c r="AA20" s="1369">
        <f>Z20/Y20</f>
        <v>0.24406106661189841</v>
      </c>
      <c r="AB20" s="1338"/>
      <c r="AC20" s="1338"/>
      <c r="AD20" s="1338"/>
      <c r="AE20" s="1338"/>
      <c r="AF20" s="1338"/>
    </row>
    <row r="21" spans="1:32">
      <c r="A21" s="998">
        <v>11</v>
      </c>
      <c r="B21" s="1360">
        <v>975690</v>
      </c>
      <c r="C21" s="1360">
        <v>1800</v>
      </c>
      <c r="D21" s="1367">
        <v>322</v>
      </c>
      <c r="E21" s="1369">
        <v>0.17888888888888888</v>
      </c>
      <c r="F21" s="1286">
        <v>9.3333333730697632E-2</v>
      </c>
      <c r="G21" s="1286">
        <v>2.6666667312383652E-2</v>
      </c>
      <c r="H21" s="1286">
        <v>1.9444444682449102E-2</v>
      </c>
      <c r="I21" s="1286">
        <v>0</v>
      </c>
      <c r="J21" s="1370">
        <v>3.9444442838430405E-2</v>
      </c>
      <c r="K21" s="1367">
        <v>-306</v>
      </c>
      <c r="L21" s="1367">
        <v>616</v>
      </c>
      <c r="M21" s="1369">
        <v>0.22547584187408493</v>
      </c>
      <c r="N21" s="1286">
        <v>7.9062961041927338E-2</v>
      </c>
      <c r="O21" s="1286">
        <v>8.0161057412624359E-2</v>
      </c>
      <c r="P21" s="1286">
        <v>4.0263542905449867E-3</v>
      </c>
      <c r="Q21" s="1286">
        <v>0</v>
      </c>
      <c r="R21" s="1371">
        <v>6.1493411660194397E-2</v>
      </c>
      <c r="T21" s="1360">
        <v>1382058</v>
      </c>
      <c r="U21" s="1367">
        <v>5269</v>
      </c>
      <c r="V21" s="1367">
        <v>1123</v>
      </c>
      <c r="W21" s="1368">
        <f t="shared" ref="W21:W84" si="0">V21/U21</f>
        <v>0.21313342190168913</v>
      </c>
      <c r="X21" s="1360">
        <v>2168316</v>
      </c>
      <c r="Y21" s="1367">
        <v>15258</v>
      </c>
      <c r="Z21" s="1367">
        <v>3719</v>
      </c>
      <c r="AA21" s="1369">
        <f t="shared" ref="AA21:AA84" si="1">Z21/Y21</f>
        <v>0.24374098833398872</v>
      </c>
      <c r="AB21" s="1338"/>
      <c r="AC21" s="1338"/>
      <c r="AD21" s="1338"/>
      <c r="AE21" s="1338"/>
      <c r="AF21" s="1338"/>
    </row>
    <row r="22" spans="1:32">
      <c r="A22" s="998">
        <v>12</v>
      </c>
      <c r="B22" s="1360">
        <v>975309</v>
      </c>
      <c r="C22" s="1360">
        <v>1843</v>
      </c>
      <c r="D22" s="1367">
        <v>318</v>
      </c>
      <c r="E22" s="1369">
        <v>0.17254476397178514</v>
      </c>
      <c r="F22" s="1286">
        <v>8.7900161743164063E-2</v>
      </c>
      <c r="G22" s="1286">
        <v>2.8757460415363312E-2</v>
      </c>
      <c r="H22" s="1286">
        <v>1.5735214576125145E-2</v>
      </c>
      <c r="I22" s="1286">
        <v>0</v>
      </c>
      <c r="J22" s="1370">
        <v>4.0151927620172501E-2</v>
      </c>
      <c r="K22" s="1367">
        <v>-186</v>
      </c>
      <c r="L22" s="1367">
        <v>557</v>
      </c>
      <c r="M22" s="1369">
        <v>0.21357361963190183</v>
      </c>
      <c r="N22" s="1286">
        <v>7.8220859169960022E-2</v>
      </c>
      <c r="O22" s="1286">
        <v>7.5536809861660004E-2</v>
      </c>
      <c r="P22" s="1286">
        <v>4.2177913710474968E-3</v>
      </c>
      <c r="Q22" s="1286">
        <v>0</v>
      </c>
      <c r="R22" s="1371">
        <v>5.559815838932991E-2</v>
      </c>
      <c r="T22" s="1360">
        <v>1381483</v>
      </c>
      <c r="U22" s="1367">
        <v>5470</v>
      </c>
      <c r="V22" s="1367">
        <v>1204</v>
      </c>
      <c r="W22" s="1368">
        <f t="shared" si="0"/>
        <v>0.22010968921389396</v>
      </c>
      <c r="X22" s="1360">
        <v>2166495</v>
      </c>
      <c r="Y22" s="1367">
        <v>15913</v>
      </c>
      <c r="Z22" s="1367">
        <v>3912</v>
      </c>
      <c r="AA22" s="1369">
        <f t="shared" si="1"/>
        <v>0.24583673725884497</v>
      </c>
      <c r="AB22" s="1338"/>
      <c r="AC22" s="1338"/>
      <c r="AD22" s="1338"/>
      <c r="AE22" s="1338"/>
      <c r="AF22" s="1338"/>
    </row>
    <row r="23" spans="1:32">
      <c r="A23" s="998">
        <v>13</v>
      </c>
      <c r="B23" s="1360">
        <v>974335</v>
      </c>
      <c r="C23" s="1360">
        <v>1887</v>
      </c>
      <c r="D23" s="1367">
        <v>364</v>
      </c>
      <c r="E23" s="1369">
        <v>0.19289878113407524</v>
      </c>
      <c r="F23" s="1286">
        <v>8.7970323860645294E-2</v>
      </c>
      <c r="G23" s="1286">
        <v>3.4446209669113159E-2</v>
      </c>
      <c r="H23" s="1286">
        <v>2.4377319030463696E-2</v>
      </c>
      <c r="I23" s="1286">
        <v>0</v>
      </c>
      <c r="J23" s="1370">
        <v>4.6104926615953445E-2</v>
      </c>
      <c r="K23" s="1367">
        <v>-70</v>
      </c>
      <c r="L23" s="1367">
        <v>632</v>
      </c>
      <c r="M23" s="1369">
        <v>0.25259792166266987</v>
      </c>
      <c r="N23" s="1286">
        <v>9.7122304141521454E-2</v>
      </c>
      <c r="O23" s="1286">
        <v>8.992806077003479E-2</v>
      </c>
      <c r="P23" s="1286">
        <v>0</v>
      </c>
      <c r="Q23" s="1286">
        <v>0</v>
      </c>
      <c r="R23" s="1371">
        <v>6.5947242081165314E-2</v>
      </c>
      <c r="T23" s="1360">
        <v>1382248</v>
      </c>
      <c r="U23" s="1367">
        <v>5665</v>
      </c>
      <c r="V23" s="1367">
        <v>1172</v>
      </c>
      <c r="W23" s="1368">
        <f t="shared" si="0"/>
        <v>0.20688437775816418</v>
      </c>
      <c r="X23" s="1360">
        <v>2167291</v>
      </c>
      <c r="Y23" s="1367">
        <v>16568</v>
      </c>
      <c r="Z23" s="1367">
        <v>4014</v>
      </c>
      <c r="AA23" s="1369">
        <f t="shared" si="1"/>
        <v>0.24227426364075325</v>
      </c>
      <c r="AB23" s="1338"/>
      <c r="AC23" s="1338"/>
      <c r="AD23" s="1338"/>
      <c r="AE23" s="1338"/>
      <c r="AF23" s="1338"/>
    </row>
    <row r="24" spans="1:32">
      <c r="A24" s="998">
        <v>14</v>
      </c>
      <c r="B24" s="1360">
        <v>973590</v>
      </c>
      <c r="C24" s="1360">
        <v>1945</v>
      </c>
      <c r="D24" s="1367">
        <v>382</v>
      </c>
      <c r="E24" s="1369">
        <v>0.19640102827763495</v>
      </c>
      <c r="F24" s="1286">
        <v>8.5861183702945709E-2</v>
      </c>
      <c r="G24" s="1286">
        <v>3.6503855139017105E-2</v>
      </c>
      <c r="H24" s="1286">
        <v>2.7249357663094997E-2</v>
      </c>
      <c r="I24" s="1286">
        <v>0</v>
      </c>
      <c r="J24" s="1370">
        <v>4.7300770878791809E-2</v>
      </c>
      <c r="K24" s="1367">
        <v>-20</v>
      </c>
      <c r="L24" s="1367">
        <v>598</v>
      </c>
      <c r="M24" s="1369">
        <v>0.22833142420771288</v>
      </c>
      <c r="N24" s="1286">
        <v>8.5528828203678131E-2</v>
      </c>
      <c r="O24" s="1286">
        <v>8.2474224269390106E-2</v>
      </c>
      <c r="P24" s="1286">
        <v>3.8182513089850545E-3</v>
      </c>
      <c r="Q24" s="1286">
        <v>0</v>
      </c>
      <c r="R24" s="1371">
        <v>5.6891944259405136E-2</v>
      </c>
      <c r="T24" s="1360">
        <v>1380858</v>
      </c>
      <c r="U24" s="1367">
        <v>5865</v>
      </c>
      <c r="V24" s="1367">
        <v>1282</v>
      </c>
      <c r="W24" s="1368">
        <f t="shared" si="0"/>
        <v>0.21858482523444162</v>
      </c>
      <c r="X24" s="1360">
        <v>2167060</v>
      </c>
      <c r="Y24" s="1367">
        <v>17239</v>
      </c>
      <c r="Z24" s="1367">
        <v>4159</v>
      </c>
      <c r="AA24" s="1369">
        <f t="shared" si="1"/>
        <v>0.24125529323046579</v>
      </c>
      <c r="AB24" s="1338"/>
      <c r="AC24" s="1338"/>
      <c r="AD24" s="1338"/>
      <c r="AE24" s="1338"/>
      <c r="AF24" s="1338"/>
    </row>
    <row r="25" spans="1:32">
      <c r="A25" s="998">
        <v>15</v>
      </c>
      <c r="B25" s="1360">
        <v>978009</v>
      </c>
      <c r="C25" s="1360">
        <v>2009</v>
      </c>
      <c r="D25" s="1367">
        <v>391</v>
      </c>
      <c r="E25" s="1369">
        <v>0.19462419113987059</v>
      </c>
      <c r="F25" s="1286">
        <v>8.6610250174999237E-2</v>
      </c>
      <c r="G25" s="1286">
        <v>3.5838726907968521E-2</v>
      </c>
      <c r="H25" s="1286">
        <v>2.4390243925154209E-2</v>
      </c>
      <c r="I25" s="1286">
        <v>0</v>
      </c>
      <c r="J25" s="1370">
        <v>4.7287207096815109E-2</v>
      </c>
      <c r="K25" s="1367">
        <v>9</v>
      </c>
      <c r="L25" s="1367">
        <v>509</v>
      </c>
      <c r="M25" s="1369">
        <v>0.214135464871687</v>
      </c>
      <c r="N25" s="1286">
        <v>8.7925955653190613E-2</v>
      </c>
      <c r="O25" s="1286">
        <v>6.7311733961105347E-2</v>
      </c>
      <c r="P25" s="1286">
        <v>2.524190058466047E-3</v>
      </c>
      <c r="Q25" s="1286">
        <v>0</v>
      </c>
      <c r="R25" s="1371">
        <v>5.679427832365036E-2</v>
      </c>
      <c r="T25" s="1360">
        <v>1381794</v>
      </c>
      <c r="U25" s="1367">
        <v>6082</v>
      </c>
      <c r="V25" s="1367">
        <v>1319</v>
      </c>
      <c r="W25" s="1368">
        <f t="shared" si="0"/>
        <v>0.21686945083853995</v>
      </c>
      <c r="X25" s="1360">
        <v>2167147</v>
      </c>
      <c r="Y25" s="1367">
        <v>17873</v>
      </c>
      <c r="Z25" s="1367">
        <v>4326</v>
      </c>
      <c r="AA25" s="1369">
        <f t="shared" si="1"/>
        <v>0.24204106753203156</v>
      </c>
      <c r="AB25" s="1338"/>
      <c r="AC25" s="1338"/>
      <c r="AD25" s="1338"/>
      <c r="AE25" s="1338"/>
      <c r="AF25" s="1338"/>
    </row>
    <row r="26" spans="1:32">
      <c r="A26" s="998">
        <v>16</v>
      </c>
      <c r="B26" s="1360">
        <v>974045</v>
      </c>
      <c r="C26" s="1360">
        <v>2071</v>
      </c>
      <c r="D26" s="1367">
        <v>422</v>
      </c>
      <c r="E26" s="1369">
        <v>0.20376629647513278</v>
      </c>
      <c r="F26" s="1286">
        <v>8.5465960204601288E-2</v>
      </c>
      <c r="G26" s="1286">
        <v>4.2974408715963364E-2</v>
      </c>
      <c r="H26" s="1286">
        <v>2.3177208378911018E-2</v>
      </c>
      <c r="I26" s="1286">
        <v>0</v>
      </c>
      <c r="J26" s="1370">
        <v>5.1665861159563065E-2</v>
      </c>
      <c r="K26" s="1367">
        <v>108</v>
      </c>
      <c r="L26" s="1367">
        <v>562</v>
      </c>
      <c r="M26" s="1369">
        <v>0.20165052027269464</v>
      </c>
      <c r="N26" s="1286">
        <v>7.7861502766609192E-2</v>
      </c>
      <c r="O26" s="1286">
        <v>7.1761749684810638E-2</v>
      </c>
      <c r="P26" s="1286">
        <v>3.5880875948350877E-3</v>
      </c>
      <c r="Q26" s="1286">
        <v>0</v>
      </c>
      <c r="R26" s="1371">
        <v>4.8080373555421829E-2</v>
      </c>
      <c r="T26" s="1360">
        <v>1381727</v>
      </c>
      <c r="U26" s="1367">
        <v>6296</v>
      </c>
      <c r="V26" s="1367">
        <v>1429</v>
      </c>
      <c r="W26" s="1368">
        <f t="shared" si="0"/>
        <v>0.2269695044472681</v>
      </c>
      <c r="X26" s="1360">
        <v>2167200</v>
      </c>
      <c r="Y26" s="1367">
        <v>18526</v>
      </c>
      <c r="Z26" s="1367">
        <v>4473</v>
      </c>
      <c r="AA26" s="1369">
        <f t="shared" si="1"/>
        <v>0.24144445643959841</v>
      </c>
      <c r="AB26" s="1338"/>
      <c r="AC26" s="1338"/>
      <c r="AD26" s="1338"/>
      <c r="AE26" s="1338"/>
      <c r="AF26" s="1338"/>
    </row>
    <row r="27" spans="1:32">
      <c r="A27" s="998">
        <v>17</v>
      </c>
      <c r="B27" s="1360">
        <v>977731</v>
      </c>
      <c r="C27" s="1360">
        <v>2133</v>
      </c>
      <c r="D27" s="1367">
        <v>417</v>
      </c>
      <c r="E27" s="1369">
        <v>0.19549929676511954</v>
      </c>
      <c r="F27" s="1286">
        <v>8.485700935125351E-2</v>
      </c>
      <c r="G27" s="1286">
        <v>4.125644639134407E-2</v>
      </c>
      <c r="H27" s="1286">
        <v>2.250351570546627E-2</v>
      </c>
      <c r="I27" s="1286">
        <v>0</v>
      </c>
      <c r="J27" s="1370">
        <v>4.6413503587245941E-2</v>
      </c>
      <c r="K27" s="1367">
        <v>205</v>
      </c>
      <c r="L27" s="1367">
        <v>739</v>
      </c>
      <c r="M27" s="1369">
        <v>0.23297604035308953</v>
      </c>
      <c r="N27" s="1286">
        <v>7.3455236852169037E-2</v>
      </c>
      <c r="O27" s="1286">
        <v>9.3001261353492737E-2</v>
      </c>
      <c r="P27" s="1286">
        <v>4.4136191718280315E-3</v>
      </c>
      <c r="Q27" s="1286">
        <v>0</v>
      </c>
      <c r="R27" s="1371">
        <v>6.2105927616357803E-2</v>
      </c>
      <c r="T27" s="1360">
        <v>1380214</v>
      </c>
      <c r="U27" s="1367">
        <v>6489</v>
      </c>
      <c r="V27" s="1367">
        <v>1493</v>
      </c>
      <c r="W27" s="1368">
        <f t="shared" si="0"/>
        <v>0.23008167668361842</v>
      </c>
      <c r="X27" s="1360">
        <v>2166929</v>
      </c>
      <c r="Y27" s="1367">
        <v>19156</v>
      </c>
      <c r="Z27" s="1367">
        <v>4648</v>
      </c>
      <c r="AA27" s="1369">
        <f t="shared" si="1"/>
        <v>0.24263938191689288</v>
      </c>
      <c r="AB27" s="1338"/>
      <c r="AC27" s="1338"/>
      <c r="AD27" s="1338"/>
      <c r="AE27" s="1338"/>
      <c r="AF27" s="1338"/>
    </row>
    <row r="28" spans="1:32">
      <c r="A28" s="998">
        <v>18</v>
      </c>
      <c r="B28" s="1360">
        <v>974111</v>
      </c>
      <c r="C28" s="1360">
        <v>2192</v>
      </c>
      <c r="D28" s="1367">
        <v>445</v>
      </c>
      <c r="E28" s="1369">
        <v>0.20301094890510948</v>
      </c>
      <c r="F28" s="1286">
        <v>8.4854014217853546E-2</v>
      </c>
      <c r="G28" s="1286">
        <v>4.5164234936237335E-2</v>
      </c>
      <c r="H28" s="1286">
        <v>2.1897810511291027E-2</v>
      </c>
      <c r="I28" s="1286">
        <v>0</v>
      </c>
      <c r="J28" s="1370">
        <v>5.1551096141338348E-2</v>
      </c>
      <c r="K28" s="1367">
        <v>254</v>
      </c>
      <c r="L28" s="1367">
        <v>449</v>
      </c>
      <c r="M28" s="1369">
        <v>0.19270386266094422</v>
      </c>
      <c r="N28" s="1286">
        <v>8.6266092956066132E-2</v>
      </c>
      <c r="O28" s="1286">
        <v>5.7939913123846054E-2</v>
      </c>
      <c r="P28" s="1286">
        <v>3.0042919097468257E-3</v>
      </c>
      <c r="Q28" s="1286">
        <v>0</v>
      </c>
      <c r="R28" s="1371">
        <v>4.5064378529787064E-2</v>
      </c>
      <c r="T28" s="1360">
        <v>1381053</v>
      </c>
      <c r="U28" s="1367">
        <v>6687</v>
      </c>
      <c r="V28" s="1367">
        <v>1511</v>
      </c>
      <c r="W28" s="1368">
        <f t="shared" si="0"/>
        <v>0.22596081950052341</v>
      </c>
      <c r="X28" s="1360">
        <v>2165933</v>
      </c>
      <c r="Y28" s="1367">
        <v>19852</v>
      </c>
      <c r="Z28" s="1367">
        <v>4853</v>
      </c>
      <c r="AA28" s="1369">
        <f t="shared" si="1"/>
        <v>0.24445899657465242</v>
      </c>
      <c r="AB28" s="1338"/>
      <c r="AC28" s="1338"/>
      <c r="AD28" s="1338"/>
      <c r="AE28" s="1338"/>
      <c r="AF28" s="1338"/>
    </row>
    <row r="29" spans="1:32">
      <c r="A29" s="998">
        <v>19</v>
      </c>
      <c r="B29" s="1360">
        <v>976058</v>
      </c>
      <c r="C29" s="1360">
        <v>2257</v>
      </c>
      <c r="D29" s="1367">
        <v>469</v>
      </c>
      <c r="E29" s="1369">
        <v>0.20779796189632255</v>
      </c>
      <c r="F29" s="1286">
        <v>8.5511744022369385E-2</v>
      </c>
      <c r="G29" s="1286">
        <v>4.7851130366325378E-2</v>
      </c>
      <c r="H29" s="1286">
        <v>2.3039433173835278E-2</v>
      </c>
      <c r="I29" s="1286">
        <v>0</v>
      </c>
      <c r="J29" s="1370">
        <v>5.1395658403635025E-2</v>
      </c>
      <c r="K29" s="1367">
        <v>288</v>
      </c>
      <c r="L29" s="1367">
        <v>799</v>
      </c>
      <c r="M29" s="1369">
        <v>0.24197456087219868</v>
      </c>
      <c r="N29" s="1286">
        <v>7.9345852136611938E-2</v>
      </c>
      <c r="O29" s="1286">
        <v>9.630526602268219E-2</v>
      </c>
      <c r="P29" s="1286">
        <v>3.0284675303846598E-3</v>
      </c>
      <c r="Q29" s="1286">
        <v>0</v>
      </c>
      <c r="R29" s="1371">
        <v>6.3294969499111176E-2</v>
      </c>
      <c r="T29" s="1360">
        <v>1382831</v>
      </c>
      <c r="U29" s="1367">
        <v>6894</v>
      </c>
      <c r="V29" s="1367">
        <v>1659</v>
      </c>
      <c r="W29" s="1368">
        <f t="shared" si="0"/>
        <v>0.24064403829416883</v>
      </c>
      <c r="X29" s="1360">
        <v>2165619</v>
      </c>
      <c r="Y29" s="1367">
        <v>20546</v>
      </c>
      <c r="Z29" s="1367">
        <v>4906</v>
      </c>
      <c r="AA29" s="1369">
        <f t="shared" si="1"/>
        <v>0.23878127129368246</v>
      </c>
      <c r="AB29" s="1338"/>
      <c r="AC29" s="1338"/>
      <c r="AD29" s="1338"/>
      <c r="AE29" s="1338"/>
      <c r="AF29" s="1338"/>
    </row>
    <row r="30" spans="1:32">
      <c r="A30" s="998">
        <v>20</v>
      </c>
      <c r="B30" s="1360">
        <v>976285</v>
      </c>
      <c r="C30" s="1360">
        <v>2325</v>
      </c>
      <c r="D30" s="1367">
        <v>491</v>
      </c>
      <c r="E30" s="1369">
        <v>0.21118279569892473</v>
      </c>
      <c r="F30" s="1286">
        <v>8.473118394613266E-2</v>
      </c>
      <c r="G30" s="1286">
        <v>5.161290243268013E-2</v>
      </c>
      <c r="H30" s="1286">
        <v>2.4086021818220615E-2</v>
      </c>
      <c r="I30" s="1286">
        <v>0</v>
      </c>
      <c r="J30" s="1370">
        <v>5.0752688199281693E-2</v>
      </c>
      <c r="K30" s="1367">
        <v>361</v>
      </c>
      <c r="L30" s="1367">
        <v>860</v>
      </c>
      <c r="M30" s="1369">
        <v>0.24424879295654645</v>
      </c>
      <c r="N30" s="1286">
        <v>7.6682761311531067E-2</v>
      </c>
      <c r="O30" s="1286">
        <v>0.10082363337278366</v>
      </c>
      <c r="P30" s="1286">
        <v>5.1121839787811041E-3</v>
      </c>
      <c r="Q30" s="1286">
        <v>0</v>
      </c>
      <c r="R30" s="1371">
        <v>6.1914227902889252E-2</v>
      </c>
      <c r="T30" s="1360">
        <v>1380242</v>
      </c>
      <c r="U30" s="1367">
        <v>7088</v>
      </c>
      <c r="V30" s="1367">
        <v>1681</v>
      </c>
      <c r="W30" s="1368">
        <f t="shared" si="0"/>
        <v>0.23716139954853274</v>
      </c>
      <c r="X30" s="1360">
        <v>2169497</v>
      </c>
      <c r="Y30" s="1367">
        <v>21191</v>
      </c>
      <c r="Z30" s="1367">
        <v>5172</v>
      </c>
      <c r="AA30" s="1369">
        <f t="shared" si="1"/>
        <v>0.2440658770232646</v>
      </c>
      <c r="AB30" s="1338"/>
      <c r="AC30" s="1338"/>
      <c r="AD30" s="1338"/>
      <c r="AE30" s="1338"/>
      <c r="AF30" s="1338"/>
    </row>
    <row r="31" spans="1:32">
      <c r="A31" s="998">
        <v>21</v>
      </c>
      <c r="B31" s="1360">
        <v>974439</v>
      </c>
      <c r="C31" s="1360">
        <v>2389</v>
      </c>
      <c r="D31" s="1367">
        <v>492</v>
      </c>
      <c r="E31" s="1369">
        <v>0.20594390958560066</v>
      </c>
      <c r="F31" s="1286">
        <v>8.4554210305213928E-2</v>
      </c>
      <c r="G31" s="1286">
        <v>4.8974465578794479E-2</v>
      </c>
      <c r="H31" s="1286">
        <v>2.1766429767012596E-2</v>
      </c>
      <c r="I31" s="1286">
        <v>0</v>
      </c>
      <c r="J31" s="1370">
        <v>5.1067393273115158E-2</v>
      </c>
      <c r="K31" s="1367">
        <v>446</v>
      </c>
      <c r="L31" s="1367">
        <v>777</v>
      </c>
      <c r="M31" s="1369">
        <v>0.23981481481481481</v>
      </c>
      <c r="N31" s="1286">
        <v>7.7469132840633392E-2</v>
      </c>
      <c r="O31" s="1286">
        <v>9.5061726868152618E-2</v>
      </c>
      <c r="P31" s="1286">
        <v>5.5555554572492838E-3</v>
      </c>
      <c r="Q31" s="1286">
        <v>0</v>
      </c>
      <c r="R31" s="1371">
        <v>6.1728395521640778E-2</v>
      </c>
      <c r="T31" s="1360">
        <v>1381755</v>
      </c>
      <c r="U31" s="1367">
        <v>7288</v>
      </c>
      <c r="V31" s="1367">
        <v>1774</v>
      </c>
      <c r="W31" s="1368">
        <f t="shared" si="0"/>
        <v>0.2434138309549945</v>
      </c>
      <c r="X31" s="1360">
        <v>2166923</v>
      </c>
      <c r="Y31" s="1367">
        <v>21886</v>
      </c>
      <c r="Z31" s="1367">
        <v>5530</v>
      </c>
      <c r="AA31" s="1369">
        <f t="shared" si="1"/>
        <v>0.25267294160650644</v>
      </c>
      <c r="AB31" s="1338"/>
      <c r="AC31" s="1338"/>
      <c r="AD31" s="1338"/>
      <c r="AE31" s="1338"/>
      <c r="AF31" s="1338"/>
    </row>
    <row r="32" spans="1:32">
      <c r="A32" s="998">
        <v>22</v>
      </c>
      <c r="B32" s="1360">
        <v>969296</v>
      </c>
      <c r="C32" s="1360">
        <v>2456</v>
      </c>
      <c r="D32" s="1367">
        <v>524</v>
      </c>
      <c r="E32" s="1369">
        <v>0.21335504885993486</v>
      </c>
      <c r="F32" s="1286">
        <v>8.3876222372055054E-2</v>
      </c>
      <c r="G32" s="1286">
        <v>5.0081431865692139E-2</v>
      </c>
      <c r="H32" s="1286">
        <v>2.9723126441240311E-2</v>
      </c>
      <c r="I32" s="1286">
        <v>0</v>
      </c>
      <c r="J32" s="1370">
        <v>4.9674268811941147E-2</v>
      </c>
      <c r="K32" s="1367">
        <v>504</v>
      </c>
      <c r="L32" s="1367">
        <v>780</v>
      </c>
      <c r="M32" s="1369">
        <v>0.25316455696202533</v>
      </c>
      <c r="N32" s="1286">
        <v>8.4388189017772675E-2</v>
      </c>
      <c r="O32" s="1286">
        <v>0.10126582533121109</v>
      </c>
      <c r="P32" s="1286">
        <v>3.8948393194004893E-3</v>
      </c>
      <c r="Q32" s="1286">
        <v>0</v>
      </c>
      <c r="R32" s="1371">
        <v>6.3615709543228149E-2</v>
      </c>
      <c r="T32" s="1360">
        <v>1380908</v>
      </c>
      <c r="U32" s="1367">
        <v>7481</v>
      </c>
      <c r="V32" s="1367">
        <v>1779</v>
      </c>
      <c r="W32" s="1368">
        <f t="shared" si="0"/>
        <v>0.2378024328298356</v>
      </c>
      <c r="X32" s="1360">
        <v>2165636</v>
      </c>
      <c r="Y32" s="1367">
        <v>22587</v>
      </c>
      <c r="Z32" s="1367">
        <v>5585</v>
      </c>
      <c r="AA32" s="1369">
        <f t="shared" si="1"/>
        <v>0.24726612653296143</v>
      </c>
      <c r="AB32" s="1338"/>
      <c r="AC32" s="1338"/>
      <c r="AD32" s="1338"/>
      <c r="AE32" s="1338"/>
      <c r="AF32" s="1338"/>
    </row>
    <row r="33" spans="1:32">
      <c r="A33" s="998">
        <v>23</v>
      </c>
      <c r="B33" s="1360">
        <v>981621</v>
      </c>
      <c r="C33" s="1360">
        <v>2525</v>
      </c>
      <c r="D33" s="1367">
        <v>541</v>
      </c>
      <c r="E33" s="1369">
        <v>0.21425742574257425</v>
      </c>
      <c r="F33" s="1286">
        <v>8.5148513317108154E-2</v>
      </c>
      <c r="G33" s="1286">
        <v>5.1881186664104462E-2</v>
      </c>
      <c r="H33" s="1286">
        <v>2.5742574594914913E-2</v>
      </c>
      <c r="I33" s="1286">
        <v>0</v>
      </c>
      <c r="J33" s="1370">
        <v>5.1881186664104462E-2</v>
      </c>
      <c r="K33" s="1367">
        <v>582</v>
      </c>
      <c r="L33" s="1367">
        <v>929</v>
      </c>
      <c r="M33" s="1369">
        <v>0.24952994896588773</v>
      </c>
      <c r="N33" s="1286">
        <v>7.5208164751529694E-2</v>
      </c>
      <c r="O33" s="1286">
        <v>0.10690303146839142</v>
      </c>
      <c r="P33" s="1286">
        <v>7.789417402818799E-3</v>
      </c>
      <c r="Q33" s="1286">
        <v>0</v>
      </c>
      <c r="R33" s="1371">
        <v>5.9897933155298233E-2</v>
      </c>
      <c r="T33" s="1360">
        <v>1380987</v>
      </c>
      <c r="U33" s="1367">
        <v>7697</v>
      </c>
      <c r="V33" s="1367">
        <v>1948</v>
      </c>
      <c r="W33" s="1368">
        <f t="shared" si="0"/>
        <v>0.25308561777315836</v>
      </c>
      <c r="X33" s="1360">
        <v>2168259</v>
      </c>
      <c r="Y33" s="1367">
        <v>23320</v>
      </c>
      <c r="Z33" s="1367">
        <v>5699</v>
      </c>
      <c r="AA33" s="1369">
        <f t="shared" si="1"/>
        <v>0.24438250428816466</v>
      </c>
      <c r="AB33" s="1338"/>
      <c r="AC33" s="1338"/>
      <c r="AD33" s="1338"/>
      <c r="AE33" s="1338"/>
      <c r="AF33" s="1338"/>
    </row>
    <row r="34" spans="1:32">
      <c r="A34" s="998">
        <v>24</v>
      </c>
      <c r="B34" s="1360">
        <v>976400</v>
      </c>
      <c r="C34" s="1360">
        <v>2588</v>
      </c>
      <c r="D34" s="1367">
        <v>563</v>
      </c>
      <c r="E34" s="1369">
        <v>0.21754250386398763</v>
      </c>
      <c r="F34" s="1286">
        <v>8.3848528563976288E-2</v>
      </c>
      <c r="G34" s="1286">
        <v>5.6027822196483612E-2</v>
      </c>
      <c r="H34" s="1286">
        <v>2.5115919299423695E-2</v>
      </c>
      <c r="I34" s="1286">
        <v>0</v>
      </c>
      <c r="J34" s="1370">
        <v>5.2936632186174393E-2</v>
      </c>
      <c r="K34" s="1367">
        <v>721</v>
      </c>
      <c r="L34" s="1367">
        <v>801</v>
      </c>
      <c r="M34" s="1369">
        <v>0.23712255772646537</v>
      </c>
      <c r="N34" s="1286">
        <v>7.7264651656150818E-2</v>
      </c>
      <c r="O34" s="1286">
        <v>9.1474242508411407E-2</v>
      </c>
      <c r="P34" s="1286">
        <v>9.1770278522744775E-3</v>
      </c>
      <c r="Q34" s="1286">
        <v>0</v>
      </c>
      <c r="R34" s="1371">
        <v>5.9206631034612656E-2</v>
      </c>
      <c r="T34" s="1360">
        <v>1382880</v>
      </c>
      <c r="U34" s="1367">
        <v>7894</v>
      </c>
      <c r="V34" s="1367">
        <v>1969</v>
      </c>
      <c r="W34" s="1368">
        <f t="shared" si="0"/>
        <v>0.24942994679503419</v>
      </c>
      <c r="X34" s="1360">
        <v>2166041</v>
      </c>
      <c r="Y34" s="1367">
        <v>24079</v>
      </c>
      <c r="Z34" s="1367">
        <v>6040</v>
      </c>
      <c r="AA34" s="1369">
        <f t="shared" si="1"/>
        <v>0.25084098176834585</v>
      </c>
      <c r="AB34" s="1338"/>
      <c r="AC34" s="1338"/>
      <c r="AD34" s="1338"/>
      <c r="AE34" s="1338"/>
      <c r="AF34" s="1338"/>
    </row>
    <row r="35" spans="1:32">
      <c r="A35" s="998">
        <v>25</v>
      </c>
      <c r="B35" s="1360">
        <v>975937</v>
      </c>
      <c r="C35" s="1360">
        <v>2653</v>
      </c>
      <c r="D35" s="1367">
        <v>583</v>
      </c>
      <c r="E35" s="1369">
        <v>0.21975122502826988</v>
      </c>
      <c r="F35" s="1286">
        <v>8.4432721138000488E-2</v>
      </c>
      <c r="G35" s="1286">
        <v>5.9932153671979904E-2</v>
      </c>
      <c r="H35" s="1286">
        <v>2.1108179353177547E-2</v>
      </c>
      <c r="I35" s="1286">
        <v>0</v>
      </c>
      <c r="J35" s="1370">
        <v>5.42781762778759E-2</v>
      </c>
      <c r="K35" s="1367">
        <v>818</v>
      </c>
      <c r="L35" s="1367">
        <v>783</v>
      </c>
      <c r="M35" s="1369">
        <v>0.23548872180451128</v>
      </c>
      <c r="N35" s="1286">
        <v>7.7293232083320618E-2</v>
      </c>
      <c r="O35" s="1286">
        <v>9.4135336577892303E-2</v>
      </c>
      <c r="P35" s="1286">
        <v>8.1203009467571974E-3</v>
      </c>
      <c r="Q35" s="1286">
        <v>0</v>
      </c>
      <c r="R35" s="1371">
        <v>5.5939849466085434E-2</v>
      </c>
      <c r="T35" s="1360">
        <v>1380542</v>
      </c>
      <c r="U35" s="1367">
        <v>8096</v>
      </c>
      <c r="V35" s="1367">
        <v>2083</v>
      </c>
      <c r="W35" s="1368">
        <f t="shared" si="0"/>
        <v>0.25728754940711462</v>
      </c>
      <c r="X35" s="1360">
        <v>2166966</v>
      </c>
      <c r="Y35" s="1367">
        <v>24786</v>
      </c>
      <c r="Z35" s="1367">
        <v>6003</v>
      </c>
      <c r="AA35" s="1369">
        <f t="shared" si="1"/>
        <v>0.24219317356572259</v>
      </c>
      <c r="AB35" s="1338"/>
      <c r="AC35" s="1338"/>
      <c r="AD35" s="1338"/>
      <c r="AE35" s="1338"/>
      <c r="AF35" s="1338"/>
    </row>
    <row r="36" spans="1:32">
      <c r="A36" s="998">
        <v>26</v>
      </c>
      <c r="B36" s="1360">
        <v>974448</v>
      </c>
      <c r="C36" s="1360">
        <v>2717</v>
      </c>
      <c r="D36" s="1367">
        <v>602</v>
      </c>
      <c r="E36" s="1369">
        <v>0.22156790577843211</v>
      </c>
      <c r="F36" s="1286">
        <v>8.4284134209156036E-2</v>
      </c>
      <c r="G36" s="1286">
        <v>5.7784322649240494E-2</v>
      </c>
      <c r="H36" s="1286">
        <v>2.5027603842318058E-2</v>
      </c>
      <c r="I36" s="1286">
        <v>0</v>
      </c>
      <c r="J36" s="1370">
        <v>5.41037917137146E-2</v>
      </c>
      <c r="K36" s="1367">
        <v>905</v>
      </c>
      <c r="L36" s="1367">
        <v>879</v>
      </c>
      <c r="M36" s="1369">
        <v>0.2354674524511117</v>
      </c>
      <c r="N36" s="1286">
        <v>7.2863645851612091E-2</v>
      </c>
      <c r="O36" s="1286">
        <v>0.10152692347764969</v>
      </c>
      <c r="P36" s="1286">
        <v>6.9649075157940388E-3</v>
      </c>
      <c r="Q36" s="1286">
        <v>0</v>
      </c>
      <c r="R36" s="1371">
        <v>5.437985435128212E-2</v>
      </c>
      <c r="T36" s="1360">
        <v>1380913</v>
      </c>
      <c r="U36" s="1367">
        <v>8299</v>
      </c>
      <c r="V36" s="1367">
        <v>2142</v>
      </c>
      <c r="W36" s="1368">
        <f t="shared" si="0"/>
        <v>0.25810338595011445</v>
      </c>
      <c r="X36" s="1360">
        <v>2167875</v>
      </c>
      <c r="Y36" s="1367">
        <v>25539</v>
      </c>
      <c r="Z36" s="1367">
        <v>6128</v>
      </c>
      <c r="AA36" s="1369">
        <f t="shared" si="1"/>
        <v>0.23994674811073261</v>
      </c>
      <c r="AB36" s="1338"/>
      <c r="AC36" s="1338"/>
      <c r="AD36" s="1338"/>
      <c r="AE36" s="1338"/>
      <c r="AF36" s="1338"/>
    </row>
    <row r="37" spans="1:32">
      <c r="A37" s="998">
        <v>27</v>
      </c>
      <c r="B37" s="1360">
        <v>976035</v>
      </c>
      <c r="C37" s="1360">
        <v>2779</v>
      </c>
      <c r="D37" s="1367">
        <v>620</v>
      </c>
      <c r="E37" s="1369">
        <v>0.22310183519251528</v>
      </c>
      <c r="F37" s="1286">
        <v>8.3843111991882324E-2</v>
      </c>
      <c r="G37" s="1286">
        <v>6.2972292304039001E-2</v>
      </c>
      <c r="H37" s="1286">
        <v>2.1590500138700008E-2</v>
      </c>
      <c r="I37" s="1286">
        <v>0</v>
      </c>
      <c r="J37" s="1370">
        <v>5.5055774748325348E-2</v>
      </c>
      <c r="K37" s="1367">
        <v>978</v>
      </c>
      <c r="L37" s="1367">
        <v>631</v>
      </c>
      <c r="M37" s="1369">
        <v>0.23224144276775854</v>
      </c>
      <c r="N37" s="1286">
        <v>7.9499445855617523E-2</v>
      </c>
      <c r="O37" s="1286">
        <v>8.0235555768013E-2</v>
      </c>
      <c r="P37" s="1286">
        <v>1.1041589837986976E-2</v>
      </c>
      <c r="Q37" s="1286">
        <v>0</v>
      </c>
      <c r="R37" s="1371">
        <v>6.1464849859476089E-2</v>
      </c>
      <c r="T37" s="1360">
        <v>1381231</v>
      </c>
      <c r="U37" s="1367">
        <v>8496</v>
      </c>
      <c r="V37" s="1367">
        <v>2178</v>
      </c>
      <c r="W37" s="1368">
        <f t="shared" si="0"/>
        <v>0.25635593220338981</v>
      </c>
      <c r="X37" s="1360">
        <v>2165960</v>
      </c>
      <c r="Y37" s="1367">
        <v>26303</v>
      </c>
      <c r="Z37" s="1367">
        <v>6382</v>
      </c>
      <c r="AA37" s="1369">
        <f t="shared" si="1"/>
        <v>0.24263392008516138</v>
      </c>
      <c r="AB37" s="1338"/>
      <c r="AC37" s="1338"/>
      <c r="AD37" s="1338"/>
      <c r="AE37" s="1338"/>
      <c r="AF37" s="1338"/>
    </row>
    <row r="38" spans="1:32">
      <c r="A38" s="998">
        <v>28</v>
      </c>
      <c r="B38" s="1360">
        <v>974670</v>
      </c>
      <c r="C38" s="1360">
        <v>2839</v>
      </c>
      <c r="D38" s="1367">
        <v>651</v>
      </c>
      <c r="E38" s="1369">
        <v>0.22930609369496302</v>
      </c>
      <c r="F38" s="1286">
        <v>8.3832338452339172E-2</v>
      </c>
      <c r="G38" s="1286">
        <v>6.6924974322319031E-2</v>
      </c>
      <c r="H38" s="1286">
        <v>2.1134202368557453E-2</v>
      </c>
      <c r="I38" s="1286">
        <v>0</v>
      </c>
      <c r="J38" s="1370">
        <v>5.741458386182785E-2</v>
      </c>
      <c r="K38" s="1367">
        <v>1033</v>
      </c>
      <c r="L38" s="1367">
        <v>621</v>
      </c>
      <c r="M38" s="1369">
        <v>0.21584984358706985</v>
      </c>
      <c r="N38" s="1286">
        <v>7.5773373246192932E-2</v>
      </c>
      <c r="O38" s="1286">
        <v>7.8901633620262146E-2</v>
      </c>
      <c r="P38" s="1286">
        <v>9.0371912810951471E-3</v>
      </c>
      <c r="Q38" s="1286">
        <v>0</v>
      </c>
      <c r="R38" s="1371">
        <v>5.2485227584838867E-2</v>
      </c>
      <c r="T38" s="1360">
        <v>1383034</v>
      </c>
      <c r="U38" s="1367">
        <v>8702</v>
      </c>
      <c r="V38" s="1367">
        <v>2301</v>
      </c>
      <c r="W38" s="1368">
        <f t="shared" si="0"/>
        <v>0.26442197196046885</v>
      </c>
      <c r="X38" s="1360">
        <v>2167245</v>
      </c>
      <c r="Y38" s="1367">
        <v>27092</v>
      </c>
      <c r="Z38" s="1367">
        <v>6569</v>
      </c>
      <c r="AA38" s="1369">
        <f t="shared" si="1"/>
        <v>0.24247010187509227</v>
      </c>
      <c r="AB38" s="1338"/>
      <c r="AC38" s="1338"/>
      <c r="AD38" s="1338"/>
      <c r="AE38" s="1338"/>
      <c r="AF38" s="1338"/>
    </row>
    <row r="39" spans="1:32">
      <c r="A39" s="998">
        <v>29</v>
      </c>
      <c r="B39" s="1360">
        <v>959079</v>
      </c>
      <c r="C39" s="1360">
        <v>2895</v>
      </c>
      <c r="D39" s="1367">
        <v>672</v>
      </c>
      <c r="E39" s="1369">
        <v>0.23212435233160622</v>
      </c>
      <c r="F39" s="1286">
        <v>8.3592399954795837E-2</v>
      </c>
      <c r="G39" s="1286">
        <v>6.8048357963562012E-2</v>
      </c>
      <c r="H39" s="1286">
        <v>2.3488773964345455E-2</v>
      </c>
      <c r="I39" s="1286">
        <v>0</v>
      </c>
      <c r="J39" s="1370">
        <v>5.6994818150997162E-2</v>
      </c>
      <c r="K39" s="1367">
        <v>1116</v>
      </c>
      <c r="L39" s="1367">
        <v>884</v>
      </c>
      <c r="M39" s="1369">
        <v>0.23989145183175034</v>
      </c>
      <c r="N39" s="1286">
        <v>7.0284940302371979E-2</v>
      </c>
      <c r="O39" s="1286">
        <v>0.10149253904819489</v>
      </c>
      <c r="P39" s="1286">
        <v>9.7693351563066244E-3</v>
      </c>
      <c r="Q39" s="1286">
        <v>0</v>
      </c>
      <c r="R39" s="1371">
        <v>5.8616012334823608E-2</v>
      </c>
      <c r="T39" s="1360">
        <v>1381259</v>
      </c>
      <c r="U39" s="1367">
        <v>8907</v>
      </c>
      <c r="V39" s="1367">
        <v>2357</v>
      </c>
      <c r="W39" s="1368">
        <f t="shared" si="0"/>
        <v>0.26462332996519589</v>
      </c>
      <c r="X39" s="1360">
        <v>2164937</v>
      </c>
      <c r="Y39" s="1367">
        <v>27822</v>
      </c>
      <c r="Z39" s="1367">
        <v>6817</v>
      </c>
      <c r="AA39" s="1369">
        <f t="shared" si="1"/>
        <v>0.24502192509524837</v>
      </c>
      <c r="AB39" s="1338"/>
      <c r="AC39" s="1338"/>
      <c r="AD39" s="1338"/>
      <c r="AE39" s="1338"/>
      <c r="AF39" s="1338"/>
    </row>
    <row r="40" spans="1:32">
      <c r="A40" s="998">
        <v>30</v>
      </c>
      <c r="B40" s="1360">
        <v>991789</v>
      </c>
      <c r="C40" s="1360">
        <v>2950</v>
      </c>
      <c r="D40" s="1367">
        <v>659</v>
      </c>
      <c r="E40" s="1369">
        <v>0.22338983050847458</v>
      </c>
      <c r="F40" s="1286">
        <v>8.3389833569526672E-2</v>
      </c>
      <c r="G40" s="1286">
        <v>6.1355933547019958E-2</v>
      </c>
      <c r="H40" s="1286">
        <v>2.3728813044726849E-2</v>
      </c>
      <c r="I40" s="1286">
        <v>0</v>
      </c>
      <c r="J40" s="1370">
        <v>5.4576270282268524E-2</v>
      </c>
      <c r="K40" s="1367">
        <v>1193</v>
      </c>
      <c r="L40" s="1367">
        <v>806</v>
      </c>
      <c r="M40" s="1369">
        <v>0.24175164967006599</v>
      </c>
      <c r="N40" s="1286">
        <v>7.2285540401935577E-2</v>
      </c>
      <c r="O40" s="1286">
        <v>9.898020327091217E-2</v>
      </c>
      <c r="P40" s="1286">
        <v>1.1097780428826809E-2</v>
      </c>
      <c r="Q40" s="1286">
        <v>0</v>
      </c>
      <c r="R40" s="1371">
        <v>5.9388123452663422E-2</v>
      </c>
      <c r="T40" s="1360">
        <v>1379713</v>
      </c>
      <c r="U40" s="1367">
        <v>9100</v>
      </c>
      <c r="V40" s="1367">
        <v>2452</v>
      </c>
      <c r="W40" s="1368">
        <f t="shared" si="0"/>
        <v>0.26945054945054947</v>
      </c>
      <c r="X40" s="1360">
        <v>2168287</v>
      </c>
      <c r="Y40" s="1367">
        <v>28618</v>
      </c>
      <c r="Z40" s="1367">
        <v>6638</v>
      </c>
      <c r="AA40" s="1369">
        <f t="shared" si="1"/>
        <v>0.23195191837305193</v>
      </c>
      <c r="AB40" s="1338"/>
      <c r="AC40" s="1338"/>
      <c r="AD40" s="1338"/>
      <c r="AE40" s="1338"/>
      <c r="AF40" s="1338"/>
    </row>
    <row r="41" spans="1:32">
      <c r="A41" s="998">
        <v>31</v>
      </c>
      <c r="B41" s="1360">
        <v>976902</v>
      </c>
      <c r="C41" s="1360">
        <v>3006</v>
      </c>
      <c r="D41" s="1367">
        <v>685</v>
      </c>
      <c r="E41" s="1369">
        <v>0.22787757817697937</v>
      </c>
      <c r="F41" s="1286">
        <v>8.4497667849063873E-2</v>
      </c>
      <c r="G41" s="1286">
        <v>6.719893217086792E-2</v>
      </c>
      <c r="H41" s="1286">
        <v>2.0625416189432144E-2</v>
      </c>
      <c r="I41" s="1286">
        <v>0</v>
      </c>
      <c r="J41" s="1370">
        <v>5.55555559694767E-2</v>
      </c>
      <c r="K41" s="1367">
        <v>1256</v>
      </c>
      <c r="L41" s="1367">
        <v>802</v>
      </c>
      <c r="M41" s="1369">
        <v>0.23105733218092769</v>
      </c>
      <c r="N41" s="1286">
        <v>7.0584848523139954E-2</v>
      </c>
      <c r="O41" s="1286">
        <v>9.2480555176734924E-2</v>
      </c>
      <c r="P41" s="1286">
        <v>9.7954480443149805E-3</v>
      </c>
      <c r="Q41" s="1286">
        <v>0</v>
      </c>
      <c r="R41" s="1371">
        <v>5.7908382266759872E-2</v>
      </c>
      <c r="T41" s="1360">
        <v>1381842</v>
      </c>
      <c r="U41" s="1367">
        <v>9300</v>
      </c>
      <c r="V41" s="1367">
        <v>2485</v>
      </c>
      <c r="W41" s="1368">
        <f t="shared" si="0"/>
        <v>0.26720430107526882</v>
      </c>
      <c r="X41" s="1360">
        <v>2168019</v>
      </c>
      <c r="Y41" s="1367">
        <v>29412</v>
      </c>
      <c r="Z41" s="1367">
        <v>6824</v>
      </c>
      <c r="AA41" s="1369">
        <f t="shared" si="1"/>
        <v>0.23201414388684891</v>
      </c>
      <c r="AB41" s="1338"/>
      <c r="AC41" s="1338"/>
      <c r="AD41" s="1338"/>
      <c r="AE41" s="1338"/>
      <c r="AF41" s="1338"/>
    </row>
    <row r="42" spans="1:32">
      <c r="A42" s="998">
        <v>32</v>
      </c>
      <c r="B42" s="1360">
        <v>975722</v>
      </c>
      <c r="C42" s="1360">
        <v>3061</v>
      </c>
      <c r="D42" s="1367">
        <v>705</v>
      </c>
      <c r="E42" s="1369">
        <v>0.23031688990525973</v>
      </c>
      <c r="F42" s="1286">
        <v>8.3632797002792358E-2</v>
      </c>
      <c r="G42" s="1286">
        <v>6.9258414208889008E-2</v>
      </c>
      <c r="H42" s="1286">
        <v>2.2868343628942966E-2</v>
      </c>
      <c r="I42" s="1286">
        <v>0</v>
      </c>
      <c r="J42" s="1370">
        <v>5.488402396440506E-2</v>
      </c>
      <c r="K42" s="1367">
        <v>1326</v>
      </c>
      <c r="L42" s="1367">
        <v>701</v>
      </c>
      <c r="M42" s="1369">
        <v>0.22998687664041995</v>
      </c>
      <c r="N42" s="1286">
        <v>7.3490813374519348E-2</v>
      </c>
      <c r="O42" s="1286">
        <v>8.9238844811916351E-2</v>
      </c>
      <c r="P42" s="1286">
        <v>1.1154856067150831E-2</v>
      </c>
      <c r="Q42" s="1286">
        <v>0</v>
      </c>
      <c r="R42" s="1371">
        <v>5.6430447846651077E-2</v>
      </c>
      <c r="T42" s="1360">
        <v>1381341</v>
      </c>
      <c r="U42" s="1367">
        <v>9492</v>
      </c>
      <c r="V42" s="1367">
        <v>2569</v>
      </c>
      <c r="W42" s="1368">
        <f t="shared" si="0"/>
        <v>0.27064896755162243</v>
      </c>
      <c r="X42" s="1360">
        <v>2166388</v>
      </c>
      <c r="Y42" s="1367">
        <v>30222</v>
      </c>
      <c r="Z42" s="1367">
        <v>7165</v>
      </c>
      <c r="AA42" s="1369">
        <f t="shared" si="1"/>
        <v>0.23707894910991992</v>
      </c>
      <c r="AB42" s="1338"/>
      <c r="AC42" s="1338"/>
      <c r="AD42" s="1338"/>
      <c r="AE42" s="1338"/>
      <c r="AF42" s="1338"/>
    </row>
    <row r="43" spans="1:32">
      <c r="A43" s="998">
        <v>33</v>
      </c>
      <c r="B43" s="1360">
        <v>974758</v>
      </c>
      <c r="C43" s="1360">
        <v>3118</v>
      </c>
      <c r="D43" s="1367">
        <v>701</v>
      </c>
      <c r="E43" s="1369">
        <v>0.22482360487491981</v>
      </c>
      <c r="F43" s="1286">
        <v>8.2745350897312164E-2</v>
      </c>
      <c r="G43" s="1286">
        <v>6.863374263048172E-2</v>
      </c>
      <c r="H43" s="1286">
        <v>1.8601668067276478E-2</v>
      </c>
      <c r="I43" s="1286">
        <v>0</v>
      </c>
      <c r="J43" s="1370">
        <v>5.484284833073616E-2</v>
      </c>
      <c r="K43" s="1367">
        <v>1397</v>
      </c>
      <c r="L43" s="1367">
        <v>768</v>
      </c>
      <c r="M43" s="1369">
        <v>0.23286840509399637</v>
      </c>
      <c r="N43" s="1286">
        <v>7.2771377861499786E-2</v>
      </c>
      <c r="O43" s="1286">
        <v>9.5209218561649323E-2</v>
      </c>
      <c r="P43" s="1286">
        <v>1.1522134533151984E-2</v>
      </c>
      <c r="Q43" s="1286">
        <v>0</v>
      </c>
      <c r="R43" s="1371">
        <v>5.336567759513855E-2</v>
      </c>
      <c r="T43" s="1360">
        <v>1380806</v>
      </c>
      <c r="U43" s="1367">
        <v>9699</v>
      </c>
      <c r="V43" s="1367">
        <v>2636</v>
      </c>
      <c r="W43" s="1368">
        <f t="shared" si="0"/>
        <v>0.27178059593772552</v>
      </c>
      <c r="X43" s="1360">
        <v>2166535</v>
      </c>
      <c r="Y43" s="1367">
        <v>31056</v>
      </c>
      <c r="Z43" s="1367">
        <v>7391</v>
      </c>
      <c r="AA43" s="1369">
        <f t="shared" si="1"/>
        <v>0.23798943843379702</v>
      </c>
      <c r="AB43" s="1338"/>
      <c r="AC43" s="1338"/>
      <c r="AD43" s="1338"/>
      <c r="AE43" s="1338"/>
      <c r="AF43" s="1338"/>
    </row>
    <row r="44" spans="1:32">
      <c r="A44" s="998">
        <v>34</v>
      </c>
      <c r="B44" s="1360">
        <v>975959</v>
      </c>
      <c r="C44" s="1360">
        <v>3168</v>
      </c>
      <c r="D44" s="1367">
        <v>731</v>
      </c>
      <c r="E44" s="1369">
        <v>0.2307449494949495</v>
      </c>
      <c r="F44" s="1286">
        <v>8.0176770687103271E-2</v>
      </c>
      <c r="G44" s="1286">
        <v>7.2601012885570526E-2</v>
      </c>
      <c r="H44" s="1286">
        <v>2.3989899083971977E-2</v>
      </c>
      <c r="I44" s="1286">
        <v>0</v>
      </c>
      <c r="J44" s="1370">
        <v>5.3977273404598236E-2</v>
      </c>
      <c r="K44" s="1367">
        <v>1474</v>
      </c>
      <c r="L44" s="1367">
        <v>795</v>
      </c>
      <c r="M44" s="1369">
        <v>0.23625557206537889</v>
      </c>
      <c r="N44" s="1286">
        <v>7.1916788816452026E-2</v>
      </c>
      <c r="O44" s="1286">
        <v>9.8959878087043762E-2</v>
      </c>
      <c r="P44" s="1286">
        <v>1.129271904937923E-2</v>
      </c>
      <c r="Q44" s="1286">
        <v>0</v>
      </c>
      <c r="R44" s="1371">
        <v>5.408618226647377E-2</v>
      </c>
      <c r="T44" s="1360">
        <v>1382165</v>
      </c>
      <c r="U44" s="1367">
        <v>9887</v>
      </c>
      <c r="V44" s="1367">
        <v>2636</v>
      </c>
      <c r="W44" s="1368">
        <f t="shared" si="0"/>
        <v>0.26661272377869932</v>
      </c>
      <c r="X44" s="1360">
        <v>2167859</v>
      </c>
      <c r="Y44" s="1367">
        <v>31916</v>
      </c>
      <c r="Z44" s="1367">
        <v>7510</v>
      </c>
      <c r="AA44" s="1369">
        <f t="shared" si="1"/>
        <v>0.23530517608722898</v>
      </c>
      <c r="AB44" s="1338"/>
      <c r="AC44" s="1338"/>
      <c r="AD44" s="1338"/>
      <c r="AE44" s="1338"/>
      <c r="AF44" s="1338"/>
    </row>
    <row r="45" spans="1:32">
      <c r="A45" s="998">
        <v>35</v>
      </c>
      <c r="B45" s="1360">
        <v>974399</v>
      </c>
      <c r="C45" s="1360">
        <v>3214</v>
      </c>
      <c r="D45" s="1367">
        <v>734</v>
      </c>
      <c r="E45" s="1369">
        <v>0.2283758556316117</v>
      </c>
      <c r="F45" s="1286">
        <v>7.8095830976963043E-2</v>
      </c>
      <c r="G45" s="1286">
        <v>7.2184197604656219E-2</v>
      </c>
      <c r="H45" s="1286">
        <v>2.3957685567438602E-2</v>
      </c>
      <c r="I45" s="1286">
        <v>0</v>
      </c>
      <c r="J45" s="1370">
        <v>5.4138146340847015E-2</v>
      </c>
      <c r="K45" s="1367">
        <v>1576</v>
      </c>
      <c r="L45" s="1367">
        <v>715</v>
      </c>
      <c r="M45" s="1369">
        <v>0.22858056265984655</v>
      </c>
      <c r="N45" s="1286">
        <v>7.2890028357505798E-2</v>
      </c>
      <c r="O45" s="1286">
        <v>9.4629153609275818E-2</v>
      </c>
      <c r="P45" s="1286">
        <v>1.1508951196447015E-2</v>
      </c>
      <c r="Q45" s="1286">
        <v>0</v>
      </c>
      <c r="R45" s="1371">
        <v>4.9872122704982758E-2</v>
      </c>
      <c r="T45" s="1360">
        <v>1380783</v>
      </c>
      <c r="U45" s="1367">
        <v>10075</v>
      </c>
      <c r="V45" s="1367">
        <v>2725</v>
      </c>
      <c r="W45" s="1368">
        <f t="shared" si="0"/>
        <v>0.27047146401985112</v>
      </c>
      <c r="X45" s="1360">
        <v>2167123</v>
      </c>
      <c r="Y45" s="1367">
        <v>32757</v>
      </c>
      <c r="Z45" s="1367">
        <v>7782</v>
      </c>
      <c r="AA45" s="1369">
        <f t="shared" si="1"/>
        <v>0.23756754281527612</v>
      </c>
      <c r="AB45" s="1338"/>
      <c r="AC45" s="1338"/>
      <c r="AD45" s="1338"/>
      <c r="AE45" s="1338"/>
      <c r="AF45" s="1338"/>
    </row>
    <row r="46" spans="1:32">
      <c r="A46" s="998">
        <v>36</v>
      </c>
      <c r="B46" s="1360">
        <v>975869</v>
      </c>
      <c r="C46" s="1360">
        <v>3266</v>
      </c>
      <c r="D46" s="1367">
        <v>752</v>
      </c>
      <c r="E46" s="1369">
        <v>0.23025107164727496</v>
      </c>
      <c r="F46" s="1286">
        <v>7.5321495532989502E-2</v>
      </c>
      <c r="G46" s="1286">
        <v>7.2565831243991852E-2</v>
      </c>
      <c r="H46" s="1286">
        <v>2.6944275014102459E-2</v>
      </c>
      <c r="I46" s="1286">
        <v>0</v>
      </c>
      <c r="J46" s="1370">
        <v>5.5113289505243301E-2</v>
      </c>
      <c r="K46" s="1367">
        <v>1754</v>
      </c>
      <c r="L46" s="1367">
        <v>920</v>
      </c>
      <c r="M46" s="1369">
        <v>0.24658268560707586</v>
      </c>
      <c r="N46" s="1286">
        <v>7.4510857462882996E-2</v>
      </c>
      <c r="O46" s="1286">
        <v>0.10640578716993332</v>
      </c>
      <c r="P46" s="1286">
        <v>1.206110930070281E-2</v>
      </c>
      <c r="Q46" s="1286">
        <v>0</v>
      </c>
      <c r="R46" s="1371">
        <v>5.3872957825660706E-2</v>
      </c>
      <c r="T46" s="1360">
        <v>1382102</v>
      </c>
      <c r="U46" s="1367">
        <v>10271</v>
      </c>
      <c r="V46" s="1367">
        <v>2792</v>
      </c>
      <c r="W46" s="1368">
        <f t="shared" si="0"/>
        <v>0.27183331710641612</v>
      </c>
      <c r="X46" s="1360">
        <v>2166801</v>
      </c>
      <c r="Y46" s="1367">
        <v>33653</v>
      </c>
      <c r="Z46" s="1367">
        <v>7981</v>
      </c>
      <c r="AA46" s="1369">
        <f t="shared" si="1"/>
        <v>0.23715567705702315</v>
      </c>
      <c r="AB46" s="1338"/>
      <c r="AC46" s="1338"/>
      <c r="AD46" s="1338"/>
      <c r="AE46" s="1338"/>
      <c r="AF46" s="1338"/>
    </row>
    <row r="47" spans="1:32">
      <c r="A47" s="998">
        <v>37</v>
      </c>
      <c r="B47" s="1360">
        <v>975793</v>
      </c>
      <c r="C47" s="1360">
        <v>3315</v>
      </c>
      <c r="D47" s="1367">
        <v>773</v>
      </c>
      <c r="E47" s="1369">
        <v>0.23318250377073907</v>
      </c>
      <c r="F47" s="1286">
        <v>7.4509806931018829E-2</v>
      </c>
      <c r="G47" s="1286">
        <v>7.7224738895893097E-2</v>
      </c>
      <c r="H47" s="1286">
        <v>2.5037708692252636E-2</v>
      </c>
      <c r="I47" s="1286">
        <v>0</v>
      </c>
      <c r="J47" s="1370">
        <v>5.6108597666025162E-2</v>
      </c>
      <c r="K47" s="1367">
        <v>1881</v>
      </c>
      <c r="L47" s="1367">
        <v>820</v>
      </c>
      <c r="M47" s="1369">
        <v>0.24893746205221615</v>
      </c>
      <c r="N47" s="1286">
        <v>7.8324228525161743E-2</v>
      </c>
      <c r="O47" s="1286">
        <v>0.10048573464155197</v>
      </c>
      <c r="P47" s="1286">
        <v>1.3661201810464263E-2</v>
      </c>
      <c r="Q47" s="1286">
        <v>0</v>
      </c>
      <c r="R47" s="1371">
        <v>5.6769885122776031E-2</v>
      </c>
      <c r="T47" s="1360">
        <v>1381352</v>
      </c>
      <c r="U47" s="1367">
        <v>10471</v>
      </c>
      <c r="V47" s="1367">
        <v>2872</v>
      </c>
      <c r="W47" s="1368">
        <f t="shared" si="0"/>
        <v>0.27428134848629548</v>
      </c>
      <c r="X47" s="1360">
        <v>2166866</v>
      </c>
      <c r="Y47" s="1367">
        <v>34574</v>
      </c>
      <c r="Z47" s="1367">
        <v>8065</v>
      </c>
      <c r="AA47" s="1369">
        <f t="shared" si="1"/>
        <v>0.23326777347139468</v>
      </c>
      <c r="AB47" s="1338"/>
      <c r="AC47" s="1338"/>
      <c r="AD47" s="1338"/>
      <c r="AE47" s="1338"/>
      <c r="AF47" s="1338"/>
    </row>
    <row r="48" spans="1:32">
      <c r="A48" s="998">
        <v>38</v>
      </c>
      <c r="B48" s="1360">
        <v>974500</v>
      </c>
      <c r="C48" s="1360">
        <v>3366</v>
      </c>
      <c r="D48" s="1367">
        <v>773</v>
      </c>
      <c r="E48" s="1369">
        <v>0.22964943553178846</v>
      </c>
      <c r="F48" s="1286">
        <v>7.4866309762001038E-2</v>
      </c>
      <c r="G48" s="1286">
        <v>7.7243015170097351E-2</v>
      </c>
      <c r="H48" s="1286">
        <v>2.2281640209257603E-2</v>
      </c>
      <c r="I48" s="1286">
        <v>0</v>
      </c>
      <c r="J48" s="1370">
        <v>5.55555559694767E-2</v>
      </c>
      <c r="K48" s="1367">
        <v>1997</v>
      </c>
      <c r="L48" s="1367">
        <v>1053</v>
      </c>
      <c r="M48" s="1369">
        <v>0.26109595834366478</v>
      </c>
      <c r="N48" s="1286">
        <v>7.4634268879890442E-2</v>
      </c>
      <c r="O48" s="1286">
        <v>0.11381106078624725</v>
      </c>
      <c r="P48" s="1286">
        <v>1.3885444728657603E-2</v>
      </c>
      <c r="Q48" s="1286">
        <v>0</v>
      </c>
      <c r="R48" s="1371">
        <v>5.9013143181800842E-2</v>
      </c>
      <c r="T48" s="1360">
        <v>1381455</v>
      </c>
      <c r="U48" s="1367">
        <v>10674</v>
      </c>
      <c r="V48" s="1367">
        <v>2951</v>
      </c>
      <c r="W48" s="1368">
        <f t="shared" si="0"/>
        <v>0.27646617950159263</v>
      </c>
      <c r="X48" s="1360">
        <v>2167086</v>
      </c>
      <c r="Y48" s="1367">
        <v>35513</v>
      </c>
      <c r="Z48" s="1367">
        <v>8471</v>
      </c>
      <c r="AA48" s="1369">
        <f t="shared" si="1"/>
        <v>0.23853236842846282</v>
      </c>
      <c r="AB48" s="1338"/>
      <c r="AC48" s="1338"/>
      <c r="AD48" s="1338"/>
      <c r="AE48" s="1338"/>
      <c r="AF48" s="1338"/>
    </row>
    <row r="49" spans="1:32">
      <c r="A49" s="998">
        <v>39</v>
      </c>
      <c r="B49" s="1360">
        <v>967650</v>
      </c>
      <c r="C49" s="1360">
        <v>3423</v>
      </c>
      <c r="D49" s="1367">
        <v>785</v>
      </c>
      <c r="E49" s="1369">
        <v>0.22933099620216185</v>
      </c>
      <c r="F49" s="1286">
        <v>7.4496053159236908E-2</v>
      </c>
      <c r="G49" s="1286">
        <v>7.5956761837005615E-2</v>
      </c>
      <c r="H49" s="1286">
        <v>2.4247735738754272E-2</v>
      </c>
      <c r="I49" s="1286">
        <v>0</v>
      </c>
      <c r="J49" s="1370">
        <v>5.4338298738002777E-2</v>
      </c>
      <c r="K49" s="1367">
        <v>2100</v>
      </c>
      <c r="L49" s="1367">
        <v>829</v>
      </c>
      <c r="M49" s="1369">
        <v>0.23169368362213527</v>
      </c>
      <c r="N49" s="1286">
        <v>7.0989377796649933E-2</v>
      </c>
      <c r="O49" s="1286">
        <v>9.9217437207698822E-2</v>
      </c>
      <c r="P49" s="1286">
        <v>1.1738401837646961E-2</v>
      </c>
      <c r="Q49" s="1286">
        <v>0</v>
      </c>
      <c r="R49" s="1371">
        <v>4.9748461693525314E-2</v>
      </c>
      <c r="T49" s="1360">
        <v>1381507</v>
      </c>
      <c r="U49" s="1367">
        <v>10877</v>
      </c>
      <c r="V49" s="1367">
        <v>3038</v>
      </c>
      <c r="W49" s="1368">
        <f t="shared" si="0"/>
        <v>0.27930495541049921</v>
      </c>
      <c r="X49" s="1360">
        <v>2166044</v>
      </c>
      <c r="Y49" s="1367">
        <v>36499</v>
      </c>
      <c r="Z49" s="1367">
        <v>8472</v>
      </c>
      <c r="AA49" s="1369">
        <f t="shared" si="1"/>
        <v>0.23211594838214747</v>
      </c>
      <c r="AB49" s="1338"/>
      <c r="AC49" s="1338"/>
      <c r="AD49" s="1338"/>
      <c r="AE49" s="1338"/>
      <c r="AF49" s="1338"/>
    </row>
    <row r="50" spans="1:32">
      <c r="A50" s="998">
        <v>40</v>
      </c>
      <c r="B50" s="1360">
        <v>984242</v>
      </c>
      <c r="C50" s="1360">
        <v>3480</v>
      </c>
      <c r="D50" s="1367">
        <v>809</v>
      </c>
      <c r="E50" s="1369">
        <v>0.23247126436781609</v>
      </c>
      <c r="F50" s="1286">
        <v>7.4425287544727325E-2</v>
      </c>
      <c r="G50" s="1286">
        <v>7.816091924905777E-2</v>
      </c>
      <c r="H50" s="1286">
        <v>2.5287356227636337E-2</v>
      </c>
      <c r="I50" s="1286">
        <v>0</v>
      </c>
      <c r="J50" s="1370">
        <v>5.4597701877355576E-2</v>
      </c>
      <c r="K50" s="1367">
        <v>2225</v>
      </c>
      <c r="L50" s="1367">
        <v>981</v>
      </c>
      <c r="M50" s="1369">
        <v>0.24300222937825117</v>
      </c>
      <c r="N50" s="1286">
        <v>6.8863019347190857E-2</v>
      </c>
      <c r="O50" s="1286">
        <v>0.1080009937286377</v>
      </c>
      <c r="P50" s="1286">
        <v>1.3128560734912753E-2</v>
      </c>
      <c r="Q50" s="1286">
        <v>0</v>
      </c>
      <c r="R50" s="1371">
        <v>5.3009659051895142E-2</v>
      </c>
      <c r="T50" s="1360">
        <v>1381565</v>
      </c>
      <c r="U50" s="1367">
        <v>11081</v>
      </c>
      <c r="V50" s="1367">
        <v>3150</v>
      </c>
      <c r="W50" s="1368">
        <f t="shared" si="0"/>
        <v>0.28427037271004424</v>
      </c>
      <c r="X50" s="1360">
        <v>2166797</v>
      </c>
      <c r="Y50" s="1367">
        <v>37511</v>
      </c>
      <c r="Z50" s="1367">
        <v>9102</v>
      </c>
      <c r="AA50" s="1369">
        <f t="shared" si="1"/>
        <v>0.24264882301191651</v>
      </c>
      <c r="AB50" s="1338"/>
      <c r="AC50" s="1338"/>
      <c r="AD50" s="1338"/>
      <c r="AE50" s="1338"/>
      <c r="AF50" s="1338"/>
    </row>
    <row r="51" spans="1:32">
      <c r="A51" s="998">
        <v>41</v>
      </c>
      <c r="B51" s="1360">
        <v>975824</v>
      </c>
      <c r="C51" s="1360">
        <v>3536</v>
      </c>
      <c r="D51" s="1367">
        <v>818</v>
      </c>
      <c r="E51" s="1369">
        <v>0.23133484162895929</v>
      </c>
      <c r="F51" s="1286">
        <v>7.3246605694293976E-2</v>
      </c>
      <c r="G51" s="1286">
        <v>7.664027065038681E-2</v>
      </c>
      <c r="H51" s="1286">
        <v>2.8280544094741344E-2</v>
      </c>
      <c r="I51" s="1286">
        <v>0</v>
      </c>
      <c r="J51" s="1370">
        <v>5.3167421370744705E-2</v>
      </c>
      <c r="K51" s="1367">
        <v>2334</v>
      </c>
      <c r="L51" s="1367">
        <v>857</v>
      </c>
      <c r="M51" s="1369">
        <v>0.22926698769395398</v>
      </c>
      <c r="N51" s="1286">
        <v>6.79507777094841E-2</v>
      </c>
      <c r="O51" s="1286">
        <v>0.10326378047466278</v>
      </c>
      <c r="P51" s="1286">
        <v>1.123595517128706E-2</v>
      </c>
      <c r="Q51" s="1286">
        <v>0</v>
      </c>
      <c r="R51" s="1371">
        <v>4.6816479414701462E-2</v>
      </c>
      <c r="T51" s="1360">
        <v>1381695</v>
      </c>
      <c r="U51" s="1367">
        <v>11272</v>
      </c>
      <c r="V51" s="1367">
        <v>3148</v>
      </c>
      <c r="W51" s="1368">
        <f t="shared" si="0"/>
        <v>0.27927608232789214</v>
      </c>
      <c r="X51" s="1360">
        <v>2166746</v>
      </c>
      <c r="Y51" s="1367">
        <v>38562</v>
      </c>
      <c r="Z51" s="1367">
        <v>9155</v>
      </c>
      <c r="AA51" s="1369">
        <f t="shared" si="1"/>
        <v>0.23740988537938904</v>
      </c>
      <c r="AB51" s="1338"/>
      <c r="AC51" s="1338"/>
      <c r="AD51" s="1338"/>
      <c r="AE51" s="1338"/>
      <c r="AF51" s="1338"/>
    </row>
    <row r="52" spans="1:32">
      <c r="A52" s="998">
        <v>42</v>
      </c>
      <c r="B52" s="1360">
        <v>974471</v>
      </c>
      <c r="C52" s="1360">
        <v>3588</v>
      </c>
      <c r="D52" s="1367">
        <v>833</v>
      </c>
      <c r="E52" s="1369">
        <v>0.23216276477146042</v>
      </c>
      <c r="F52" s="1286">
        <v>7.2742477059364319E-2</v>
      </c>
      <c r="G52" s="1286">
        <v>8.166109025478363E-2</v>
      </c>
      <c r="H52" s="1286">
        <v>2.4247491732239723E-2</v>
      </c>
      <c r="I52" s="1286">
        <v>0</v>
      </c>
      <c r="J52" s="1370">
        <v>5.3790412843227386E-2</v>
      </c>
      <c r="K52" s="1367">
        <v>2439</v>
      </c>
      <c r="L52" s="1367">
        <v>479</v>
      </c>
      <c r="M52" s="1369">
        <v>0.19647251845775227</v>
      </c>
      <c r="N52" s="1286">
        <v>7.5881868600845337E-2</v>
      </c>
      <c r="O52" s="1286">
        <v>6.2346186488866806E-2</v>
      </c>
      <c r="P52" s="1286">
        <v>1.3945856830105186E-2</v>
      </c>
      <c r="Q52" s="1286">
        <v>0</v>
      </c>
      <c r="R52" s="1371">
        <v>4.4298604130744934E-2</v>
      </c>
      <c r="T52" s="1360">
        <v>1380507</v>
      </c>
      <c r="U52" s="1367">
        <v>11473</v>
      </c>
      <c r="V52" s="1367">
        <v>3171</v>
      </c>
      <c r="W52" s="1368">
        <f t="shared" si="0"/>
        <v>0.27638804148871265</v>
      </c>
      <c r="X52" s="1360">
        <v>2166977</v>
      </c>
      <c r="Y52" s="1367">
        <v>39582</v>
      </c>
      <c r="Z52" s="1367">
        <v>9740</v>
      </c>
      <c r="AA52" s="1369">
        <f t="shared" si="1"/>
        <v>0.24607144661714922</v>
      </c>
      <c r="AB52" s="1338"/>
      <c r="AC52" s="1338"/>
      <c r="AD52" s="1338"/>
      <c r="AE52" s="1338"/>
      <c r="AF52" s="1338"/>
    </row>
    <row r="53" spans="1:32">
      <c r="A53" s="998">
        <v>43</v>
      </c>
      <c r="B53" s="1360">
        <v>976331</v>
      </c>
      <c r="C53" s="1360">
        <v>3641</v>
      </c>
      <c r="D53" s="1367">
        <v>845</v>
      </c>
      <c r="E53" s="1369">
        <v>0.23207909914858554</v>
      </c>
      <c r="F53" s="1286">
        <v>7.4430100619792938E-2</v>
      </c>
      <c r="G53" s="1286">
        <v>7.9923100769519806E-2</v>
      </c>
      <c r="H53" s="1286">
        <v>2.3894534446299076E-2</v>
      </c>
      <c r="I53" s="1286">
        <v>0</v>
      </c>
      <c r="J53" s="1370">
        <v>5.3556714206933975E-2</v>
      </c>
      <c r="K53" s="1367">
        <v>2490</v>
      </c>
      <c r="L53" s="1367">
        <v>736</v>
      </c>
      <c r="M53" s="1369">
        <v>0.23072100313479624</v>
      </c>
      <c r="N53" s="1286">
        <v>7.2727270424365997E-2</v>
      </c>
      <c r="O53" s="1286">
        <v>9.2476487159729004E-2</v>
      </c>
      <c r="P53" s="1286">
        <v>1.4420063002035022E-2</v>
      </c>
      <c r="Q53" s="1286">
        <v>0</v>
      </c>
      <c r="R53" s="1371">
        <v>5.1097176969051361E-2</v>
      </c>
      <c r="T53" s="1360">
        <v>1381148</v>
      </c>
      <c r="U53" s="1367">
        <v>11686</v>
      </c>
      <c r="V53" s="1367">
        <v>3246</v>
      </c>
      <c r="W53" s="1368">
        <f t="shared" si="0"/>
        <v>0.27776826972445662</v>
      </c>
      <c r="X53" s="1360">
        <v>2167261</v>
      </c>
      <c r="Y53" s="1367">
        <v>40614</v>
      </c>
      <c r="Z53" s="1367">
        <v>9676</v>
      </c>
      <c r="AA53" s="1369">
        <f t="shared" si="1"/>
        <v>0.2382429704042941</v>
      </c>
      <c r="AB53" s="1338"/>
      <c r="AC53" s="1338"/>
      <c r="AD53" s="1338"/>
      <c r="AE53" s="1338"/>
      <c r="AF53" s="1338"/>
    </row>
    <row r="54" spans="1:32">
      <c r="A54" s="998">
        <v>44</v>
      </c>
      <c r="B54" s="1360">
        <v>975998</v>
      </c>
      <c r="C54" s="1360">
        <v>3689</v>
      </c>
      <c r="D54" s="1367">
        <v>891</v>
      </c>
      <c r="E54" s="1369">
        <v>0.24152886961236109</v>
      </c>
      <c r="F54" s="1286">
        <v>7.2648413479328156E-2</v>
      </c>
      <c r="G54" s="1286">
        <v>8.945513516664505E-2</v>
      </c>
      <c r="H54" s="1286">
        <v>2.412577997893095E-2</v>
      </c>
      <c r="I54" s="1286">
        <v>0</v>
      </c>
      <c r="J54" s="1370">
        <v>5.5570613592863083E-2</v>
      </c>
      <c r="K54" s="1367">
        <v>2631</v>
      </c>
      <c r="L54" s="1367">
        <v>1006</v>
      </c>
      <c r="M54" s="1369">
        <v>0.24061229370963885</v>
      </c>
      <c r="N54" s="1286">
        <v>6.7687153816223145E-2</v>
      </c>
      <c r="O54" s="1286">
        <v>0.10452044755220413</v>
      </c>
      <c r="P54" s="1286">
        <v>1.2915570288896561E-2</v>
      </c>
      <c r="Q54" s="1286">
        <v>0</v>
      </c>
      <c r="R54" s="1371">
        <v>5.548911914229393E-2</v>
      </c>
      <c r="T54" s="1360">
        <v>1382770</v>
      </c>
      <c r="U54" s="1367">
        <v>11893</v>
      </c>
      <c r="V54" s="1367">
        <v>3422</v>
      </c>
      <c r="W54" s="1368">
        <f t="shared" si="0"/>
        <v>0.28773227949213825</v>
      </c>
      <c r="X54" s="1360">
        <v>2167880</v>
      </c>
      <c r="Y54" s="1367">
        <v>41620</v>
      </c>
      <c r="Z54" s="1367">
        <v>9967</v>
      </c>
      <c r="AA54" s="1369">
        <f t="shared" si="1"/>
        <v>0.23947621335896205</v>
      </c>
      <c r="AB54" s="1338"/>
      <c r="AC54" s="1338"/>
      <c r="AD54" s="1338"/>
      <c r="AE54" s="1338"/>
      <c r="AF54" s="1338"/>
    </row>
    <row r="55" spans="1:32">
      <c r="A55" s="998">
        <v>45</v>
      </c>
      <c r="B55" s="1360">
        <v>974092</v>
      </c>
      <c r="C55" s="1360">
        <v>3742</v>
      </c>
      <c r="D55" s="1367">
        <v>882</v>
      </c>
      <c r="E55" s="1369">
        <v>0.23570283270978087</v>
      </c>
      <c r="F55" s="1286">
        <v>7.1619458496570587E-2</v>
      </c>
      <c r="G55" s="1286">
        <v>8.4981292486190796E-2</v>
      </c>
      <c r="H55" s="1286">
        <v>2.4051309563219547E-2</v>
      </c>
      <c r="I55" s="1286">
        <v>0</v>
      </c>
      <c r="J55" s="1370">
        <v>5.5050775408744812E-2</v>
      </c>
      <c r="K55" s="1367">
        <v>2774</v>
      </c>
      <c r="L55" s="1367">
        <v>886</v>
      </c>
      <c r="M55" s="1369">
        <v>0.24161439869102808</v>
      </c>
      <c r="N55" s="1286">
        <v>7.1175344288349152E-2</v>
      </c>
      <c r="O55" s="1286">
        <v>0.10389964282512665</v>
      </c>
      <c r="P55" s="1286">
        <v>1.3362421421334147E-2</v>
      </c>
      <c r="Q55" s="1286">
        <v>0</v>
      </c>
      <c r="R55" s="1371">
        <v>5.3176984190940857E-2</v>
      </c>
      <c r="T55" s="1360">
        <v>1381222</v>
      </c>
      <c r="U55" s="1367">
        <v>12087</v>
      </c>
      <c r="V55" s="1367">
        <v>3487</v>
      </c>
      <c r="W55" s="1368">
        <f t="shared" si="0"/>
        <v>0.28849176801522297</v>
      </c>
      <c r="X55" s="1360">
        <v>2166872</v>
      </c>
      <c r="Y55" s="1367">
        <v>42619</v>
      </c>
      <c r="Z55" s="1367">
        <v>10316</v>
      </c>
      <c r="AA55" s="1369">
        <f t="shared" si="1"/>
        <v>0.24205166709683473</v>
      </c>
      <c r="AB55" s="1338"/>
      <c r="AC55" s="1338"/>
      <c r="AD55" s="1338"/>
      <c r="AE55" s="1338"/>
      <c r="AF55" s="1338"/>
    </row>
    <row r="56" spans="1:32">
      <c r="A56" s="998">
        <v>46</v>
      </c>
      <c r="B56" s="1360">
        <v>976676</v>
      </c>
      <c r="C56" s="1360">
        <v>3794</v>
      </c>
      <c r="D56" s="1367">
        <v>886</v>
      </c>
      <c r="E56" s="1369">
        <v>0.23352662098049551</v>
      </c>
      <c r="F56" s="1286">
        <v>7.1164995431900024E-2</v>
      </c>
      <c r="G56" s="1286">
        <v>8.3816550672054291E-2</v>
      </c>
      <c r="H56" s="1286">
        <v>2.4775962345302105E-2</v>
      </c>
      <c r="I56" s="1286">
        <v>0</v>
      </c>
      <c r="J56" s="1370">
        <v>5.3769107908010483E-2</v>
      </c>
      <c r="K56" s="1367">
        <v>2902</v>
      </c>
      <c r="L56" s="1367">
        <v>1001</v>
      </c>
      <c r="M56" s="1369">
        <v>0.24655172413793103</v>
      </c>
      <c r="N56" s="1286">
        <v>7.0197045803070068E-2</v>
      </c>
      <c r="O56" s="1286">
        <v>0.10615763813257217</v>
      </c>
      <c r="P56" s="1286">
        <v>1.4039409114047885E-2</v>
      </c>
      <c r="Q56" s="1286">
        <v>0</v>
      </c>
      <c r="R56" s="1371">
        <v>5.6157633662223816E-2</v>
      </c>
      <c r="T56" s="1360">
        <v>1381497</v>
      </c>
      <c r="U56" s="1367">
        <v>12290</v>
      </c>
      <c r="V56" s="1367">
        <v>3483</v>
      </c>
      <c r="W56" s="1368">
        <f t="shared" si="0"/>
        <v>0.28340113913751019</v>
      </c>
      <c r="X56" s="1360">
        <v>2165721</v>
      </c>
      <c r="Y56" s="1367">
        <v>43655</v>
      </c>
      <c r="Z56" s="1367">
        <v>10612</v>
      </c>
      <c r="AA56" s="1369">
        <f t="shared" si="1"/>
        <v>0.24308784789829344</v>
      </c>
      <c r="AB56" s="1338"/>
      <c r="AC56" s="1338"/>
      <c r="AD56" s="1338"/>
      <c r="AE56" s="1338"/>
      <c r="AF56" s="1338"/>
    </row>
    <row r="57" spans="1:32">
      <c r="A57" s="998">
        <v>47</v>
      </c>
      <c r="B57" s="1360">
        <v>974726</v>
      </c>
      <c r="C57" s="1360">
        <v>3850</v>
      </c>
      <c r="D57" s="1367">
        <v>912</v>
      </c>
      <c r="E57" s="1369">
        <v>0.23688311688311689</v>
      </c>
      <c r="F57" s="1286">
        <v>7.0649348199367523E-2</v>
      </c>
      <c r="G57" s="1286">
        <v>8.6753249168395996E-2</v>
      </c>
      <c r="H57" s="1286">
        <v>2.701298613101244E-2</v>
      </c>
      <c r="I57" s="1286">
        <v>0</v>
      </c>
      <c r="J57" s="1370">
        <v>5.2727270871400833E-2</v>
      </c>
      <c r="K57" s="1367">
        <v>3035</v>
      </c>
      <c r="L57" s="1367">
        <v>791</v>
      </c>
      <c r="M57" s="1369">
        <v>0.22593544701513854</v>
      </c>
      <c r="N57" s="1286">
        <v>7.0836901664733887E-2</v>
      </c>
      <c r="O57" s="1286">
        <v>8.9974291622638702E-2</v>
      </c>
      <c r="P57" s="1286">
        <v>1.513853226788342E-2</v>
      </c>
      <c r="Q57" s="1286">
        <v>0</v>
      </c>
      <c r="R57" s="1371">
        <v>4.9985717982053757E-2</v>
      </c>
      <c r="T57" s="1360">
        <v>1380313</v>
      </c>
      <c r="U57" s="1367">
        <v>12492</v>
      </c>
      <c r="V57" s="1367">
        <v>3628</v>
      </c>
      <c r="W57" s="1368">
        <f t="shared" si="0"/>
        <v>0.29042587255843738</v>
      </c>
      <c r="X57" s="1360">
        <v>2167243</v>
      </c>
      <c r="Y57" s="1367">
        <v>44734</v>
      </c>
      <c r="Z57" s="1367">
        <v>10862</v>
      </c>
      <c r="AA57" s="1369">
        <f t="shared" si="1"/>
        <v>0.24281307283050924</v>
      </c>
      <c r="AB57" s="1338"/>
      <c r="AC57" s="1338"/>
      <c r="AD57" s="1338"/>
      <c r="AE57" s="1338"/>
      <c r="AF57" s="1338"/>
    </row>
    <row r="58" spans="1:32">
      <c r="A58" s="998">
        <v>48</v>
      </c>
      <c r="B58" s="1360">
        <v>975100</v>
      </c>
      <c r="C58" s="1360">
        <v>3905</v>
      </c>
      <c r="D58" s="1367">
        <v>936</v>
      </c>
      <c r="E58" s="1369">
        <v>0.23969270166453266</v>
      </c>
      <c r="F58" s="1286">
        <v>7.0422537624835968E-2</v>
      </c>
      <c r="G58" s="1286">
        <v>8.8860437273979187E-2</v>
      </c>
      <c r="H58" s="1286">
        <v>2.560819499194622E-2</v>
      </c>
      <c r="I58" s="1286">
        <v>0</v>
      </c>
      <c r="J58" s="1370">
        <v>5.4801534861326218E-2</v>
      </c>
      <c r="K58" s="1367">
        <v>3146</v>
      </c>
      <c r="L58" s="1367">
        <v>807</v>
      </c>
      <c r="M58" s="1369">
        <v>0.22479108635097492</v>
      </c>
      <c r="N58" s="1286">
        <v>7.1030639111995697E-2</v>
      </c>
      <c r="O58" s="1286">
        <v>9.3036212027072906E-2</v>
      </c>
      <c r="P58" s="1286">
        <v>1.5598885947838426E-2</v>
      </c>
      <c r="Q58" s="1286">
        <v>0</v>
      </c>
      <c r="R58" s="1371">
        <v>4.5125346630811691E-2</v>
      </c>
      <c r="T58" s="1360">
        <v>1381487</v>
      </c>
      <c r="U58" s="1367">
        <v>12697</v>
      </c>
      <c r="V58" s="1367">
        <v>3713</v>
      </c>
      <c r="W58" s="1368">
        <f t="shared" si="0"/>
        <v>0.29243128298023158</v>
      </c>
      <c r="X58" s="1360">
        <v>2167830</v>
      </c>
      <c r="Y58" s="1367">
        <v>45857</v>
      </c>
      <c r="Z58" s="1367">
        <v>11318</v>
      </c>
      <c r="AA58" s="1369">
        <f t="shared" si="1"/>
        <v>0.24681073772815493</v>
      </c>
      <c r="AB58" s="1338"/>
      <c r="AC58" s="1338"/>
      <c r="AD58" s="1338"/>
      <c r="AE58" s="1338"/>
      <c r="AF58" s="1338"/>
    </row>
    <row r="59" spans="1:32">
      <c r="A59" s="998">
        <v>49</v>
      </c>
      <c r="B59" s="1360">
        <v>975328</v>
      </c>
      <c r="C59" s="1360">
        <v>3961</v>
      </c>
      <c r="D59" s="1367">
        <v>956</v>
      </c>
      <c r="E59" s="1369">
        <v>0.2413531936379702</v>
      </c>
      <c r="F59" s="1286">
        <v>7.0689216256141663E-2</v>
      </c>
      <c r="G59" s="1286">
        <v>9.0381219983100891E-2</v>
      </c>
      <c r="H59" s="1286">
        <v>2.7013380080461502E-2</v>
      </c>
      <c r="I59" s="1286">
        <v>0</v>
      </c>
      <c r="J59" s="1370">
        <v>5.3016915917396545E-2</v>
      </c>
      <c r="K59" s="1367">
        <v>3266</v>
      </c>
      <c r="L59" s="1367">
        <v>689</v>
      </c>
      <c r="M59" s="1369">
        <v>0.2076552139843279</v>
      </c>
      <c r="N59" s="1286">
        <v>7.2935506701469421E-2</v>
      </c>
      <c r="O59" s="1286">
        <v>8.0470159649848938E-2</v>
      </c>
      <c r="P59" s="1286">
        <v>1.5973477624356747E-2</v>
      </c>
      <c r="Q59" s="1286">
        <v>0</v>
      </c>
      <c r="R59" s="1371">
        <v>3.8577456027269363E-2</v>
      </c>
      <c r="T59" s="1360">
        <v>1380669</v>
      </c>
      <c r="U59" s="1367">
        <v>12898</v>
      </c>
      <c r="V59" s="1367">
        <v>3785</v>
      </c>
      <c r="W59" s="1368">
        <f t="shared" si="0"/>
        <v>0.29345634982167779</v>
      </c>
      <c r="X59" s="1360">
        <v>2165565</v>
      </c>
      <c r="Y59" s="1367">
        <v>46947</v>
      </c>
      <c r="Z59" s="1367">
        <v>11322</v>
      </c>
      <c r="AA59" s="1369">
        <f t="shared" si="1"/>
        <v>0.24116556968496389</v>
      </c>
      <c r="AB59" s="1338"/>
      <c r="AC59" s="1338"/>
      <c r="AD59" s="1338"/>
      <c r="AE59" s="1338"/>
      <c r="AF59" s="1338"/>
    </row>
    <row r="60" spans="1:32">
      <c r="A60" s="998">
        <v>50</v>
      </c>
      <c r="B60" s="1360">
        <v>976687</v>
      </c>
      <c r="C60" s="1360">
        <v>4018</v>
      </c>
      <c r="D60" s="1367">
        <v>969</v>
      </c>
      <c r="E60" s="1369">
        <v>0.24116475858636138</v>
      </c>
      <c r="F60" s="1286">
        <v>7.0433050394058228E-2</v>
      </c>
      <c r="G60" s="1286">
        <v>9.1090098023414612E-2</v>
      </c>
      <c r="H60" s="1286">
        <v>2.5883524678647518E-2</v>
      </c>
      <c r="I60" s="1286">
        <v>2.488800382707268E-4</v>
      </c>
      <c r="J60" s="1370">
        <v>5.3260330110788345E-2</v>
      </c>
      <c r="K60" s="1367">
        <v>3369</v>
      </c>
      <c r="L60" s="1367">
        <v>767</v>
      </c>
      <c r="M60" s="1369">
        <v>0.21691176470588236</v>
      </c>
      <c r="N60" s="1286">
        <v>6.9004528224468231E-2</v>
      </c>
      <c r="O60" s="1286">
        <v>9.1346152126789093E-2</v>
      </c>
      <c r="P60" s="1286">
        <v>1.6402715351432562E-2</v>
      </c>
      <c r="Q60" s="1286">
        <v>0</v>
      </c>
      <c r="R60" s="1371">
        <v>4.015837237238884E-2</v>
      </c>
      <c r="T60" s="1360">
        <v>1383137</v>
      </c>
      <c r="U60" s="1367">
        <v>13114</v>
      </c>
      <c r="V60" s="1367">
        <v>3777</v>
      </c>
      <c r="W60" s="1368">
        <f t="shared" si="0"/>
        <v>0.28801281073661733</v>
      </c>
      <c r="X60" s="1360">
        <v>2166883</v>
      </c>
      <c r="Y60" s="1367">
        <v>47995</v>
      </c>
      <c r="Z60" s="1367">
        <v>11898</v>
      </c>
      <c r="AA60" s="1369">
        <f t="shared" si="1"/>
        <v>0.24790082300239608</v>
      </c>
      <c r="AB60" s="1338"/>
      <c r="AC60" s="1338"/>
      <c r="AD60" s="1338"/>
      <c r="AE60" s="1338"/>
      <c r="AF60" s="1338"/>
    </row>
    <row r="61" spans="1:32">
      <c r="A61" s="998">
        <v>51</v>
      </c>
      <c r="B61" s="1360">
        <v>975972</v>
      </c>
      <c r="C61" s="1360">
        <v>4076</v>
      </c>
      <c r="D61" s="1367">
        <v>994</v>
      </c>
      <c r="E61" s="1369">
        <v>0.24386653581943082</v>
      </c>
      <c r="F61" s="1286">
        <v>7.041216641664505E-2</v>
      </c>
      <c r="G61" s="1286">
        <v>9.0039253234863281E-2</v>
      </c>
      <c r="H61" s="1286">
        <v>3.0912659130990505E-2</v>
      </c>
      <c r="I61" s="1286">
        <v>0</v>
      </c>
      <c r="J61" s="1370">
        <v>5.225711315870285E-2</v>
      </c>
      <c r="K61" s="1367">
        <v>3459</v>
      </c>
      <c r="L61" s="1367">
        <v>534</v>
      </c>
      <c r="M61" s="1369">
        <v>0.18690934546727336</v>
      </c>
      <c r="N61" s="1286">
        <v>7.6653830707073212E-2</v>
      </c>
      <c r="O61" s="1286">
        <v>5.9852991253137589E-2</v>
      </c>
      <c r="P61" s="1286">
        <v>1.7850892385467887E-2</v>
      </c>
      <c r="Q61" s="1286">
        <v>0</v>
      </c>
      <c r="R61" s="1371">
        <v>3.2201610505580902E-2</v>
      </c>
      <c r="T61" s="1360">
        <v>1380512</v>
      </c>
      <c r="U61" s="1367">
        <v>13326</v>
      </c>
      <c r="V61" s="1367">
        <v>3969</v>
      </c>
      <c r="W61" s="1368">
        <f t="shared" si="0"/>
        <v>0.29783881134624041</v>
      </c>
      <c r="X61" s="1360">
        <v>2167701</v>
      </c>
      <c r="Y61" s="1367">
        <v>49111</v>
      </c>
      <c r="Z61" s="1367">
        <v>12168</v>
      </c>
      <c r="AA61" s="1369">
        <f t="shared" si="1"/>
        <v>0.24776526643725438</v>
      </c>
      <c r="AB61" s="1338"/>
      <c r="AC61" s="1338"/>
      <c r="AD61" s="1338"/>
      <c r="AE61" s="1338"/>
      <c r="AF61" s="1338"/>
    </row>
    <row r="62" spans="1:32">
      <c r="A62" s="998">
        <v>52</v>
      </c>
      <c r="B62" s="1360">
        <v>975070</v>
      </c>
      <c r="C62" s="1360">
        <v>4137</v>
      </c>
      <c r="D62" s="1367">
        <v>991</v>
      </c>
      <c r="E62" s="1369">
        <v>0.23954556441866087</v>
      </c>
      <c r="F62" s="1286">
        <v>6.9857381284236908E-2</v>
      </c>
      <c r="G62" s="1286">
        <v>8.7986461818218231E-2</v>
      </c>
      <c r="H62" s="1286">
        <v>3.0698573216795921E-2</v>
      </c>
      <c r="I62" s="1286">
        <v>0</v>
      </c>
      <c r="J62" s="1370">
        <v>5.0761420279741287E-2</v>
      </c>
      <c r="K62" s="1367">
        <v>3606</v>
      </c>
      <c r="L62" s="1367">
        <v>1046</v>
      </c>
      <c r="M62" s="1369">
        <v>0.25277912034799421</v>
      </c>
      <c r="N62" s="1286">
        <v>7.0565491914749146E-2</v>
      </c>
      <c r="O62" s="1286">
        <v>0.1118898019194603</v>
      </c>
      <c r="P62" s="1286">
        <v>1.59497344866395E-2</v>
      </c>
      <c r="Q62" s="1286">
        <v>0</v>
      </c>
      <c r="R62" s="1371">
        <v>5.4374095052480698E-2</v>
      </c>
      <c r="T62" s="1360">
        <v>1382245</v>
      </c>
      <c r="U62" s="1367">
        <v>13543</v>
      </c>
      <c r="V62" s="1367">
        <v>4009</v>
      </c>
      <c r="W62" s="1368">
        <f t="shared" si="0"/>
        <v>0.29602008417632725</v>
      </c>
      <c r="X62" s="1360">
        <v>2167630</v>
      </c>
      <c r="Y62" s="1367">
        <v>50262</v>
      </c>
      <c r="Z62" s="1367">
        <v>12487</v>
      </c>
      <c r="AA62" s="1369">
        <f t="shared" si="1"/>
        <v>0.2484381839162787</v>
      </c>
      <c r="AB62" s="1338"/>
      <c r="AC62" s="1338"/>
      <c r="AD62" s="1338"/>
      <c r="AE62" s="1338"/>
      <c r="AF62" s="1338"/>
    </row>
    <row r="63" spans="1:32">
      <c r="A63" s="998">
        <v>53</v>
      </c>
      <c r="B63" s="1360">
        <v>974247</v>
      </c>
      <c r="C63" s="1360">
        <v>4201</v>
      </c>
      <c r="D63" s="1367">
        <v>1021</v>
      </c>
      <c r="E63" s="1369">
        <v>0.24303737205427278</v>
      </c>
      <c r="F63" s="1286">
        <v>7.0459417998790741E-2</v>
      </c>
      <c r="G63" s="1286">
        <v>9.2358961701393127E-2</v>
      </c>
      <c r="H63" s="1286">
        <v>2.785051241517067E-2</v>
      </c>
      <c r="I63" s="1286">
        <v>0</v>
      </c>
      <c r="J63" s="1370">
        <v>5.2130445837974548E-2</v>
      </c>
      <c r="K63" s="1367">
        <v>3819</v>
      </c>
      <c r="L63" s="1367">
        <v>1100</v>
      </c>
      <c r="M63" s="1369">
        <v>0.24320141499005085</v>
      </c>
      <c r="N63" s="1286">
        <v>6.4558923244476318E-2</v>
      </c>
      <c r="O63" s="1286">
        <v>0.11120937764644623</v>
      </c>
      <c r="P63" s="1286">
        <v>1.7466283868998289E-2</v>
      </c>
      <c r="Q63" s="1286">
        <v>0</v>
      </c>
      <c r="R63" s="1371">
        <v>4.9966834485530853E-2</v>
      </c>
      <c r="T63" s="1360">
        <v>1381559</v>
      </c>
      <c r="U63" s="1367">
        <v>13764</v>
      </c>
      <c r="V63" s="1367">
        <v>4087</v>
      </c>
      <c r="W63" s="1368">
        <f t="shared" si="0"/>
        <v>0.29693403080499853</v>
      </c>
      <c r="X63" s="1360">
        <v>2165926</v>
      </c>
      <c r="Y63" s="1367">
        <v>51442</v>
      </c>
      <c r="Z63" s="1367">
        <v>12853</v>
      </c>
      <c r="AA63" s="1369">
        <f t="shared" si="1"/>
        <v>0.24985420473543019</v>
      </c>
      <c r="AB63" s="1338"/>
      <c r="AC63" s="1338"/>
      <c r="AD63" s="1338"/>
      <c r="AE63" s="1338"/>
      <c r="AF63" s="1338"/>
    </row>
    <row r="64" spans="1:32">
      <c r="A64" s="998">
        <v>54</v>
      </c>
      <c r="B64" s="1360">
        <v>977018</v>
      </c>
      <c r="C64" s="1360">
        <v>4265</v>
      </c>
      <c r="D64" s="1367">
        <v>1044</v>
      </c>
      <c r="E64" s="1369">
        <v>0.24478311840562719</v>
      </c>
      <c r="F64" s="1286">
        <v>7.0574440062046051E-2</v>
      </c>
      <c r="G64" s="1286">
        <v>9.4958968460559845E-2</v>
      </c>
      <c r="H64" s="1286">
        <v>2.7432591654360294E-2</v>
      </c>
      <c r="I64" s="1286">
        <v>0</v>
      </c>
      <c r="J64" s="1370">
        <v>5.1817115396261215E-2</v>
      </c>
      <c r="K64" s="1367">
        <v>4099</v>
      </c>
      <c r="L64" s="1367">
        <v>947</v>
      </c>
      <c r="M64" s="1369">
        <v>0.23716503881793138</v>
      </c>
      <c r="N64" s="1286">
        <v>6.9621838629245758E-2</v>
      </c>
      <c r="O64" s="1286">
        <v>9.8422236740589142E-2</v>
      </c>
      <c r="P64" s="1286">
        <v>2.0035061985254288E-2</v>
      </c>
      <c r="Q64" s="1286">
        <v>0</v>
      </c>
      <c r="R64" s="1371">
        <v>4.9085900187492371E-2</v>
      </c>
      <c r="T64" s="1360">
        <v>1380743</v>
      </c>
      <c r="U64" s="1367">
        <v>13999</v>
      </c>
      <c r="V64" s="1367">
        <v>4173</v>
      </c>
      <c r="W64" s="1368">
        <f t="shared" si="0"/>
        <v>0.29809272090863631</v>
      </c>
      <c r="X64" s="1360">
        <v>2167678</v>
      </c>
      <c r="Y64" s="1367">
        <v>52646</v>
      </c>
      <c r="Z64" s="1367">
        <v>13159</v>
      </c>
      <c r="AA64" s="1369">
        <f t="shared" si="1"/>
        <v>0.24995251301143487</v>
      </c>
      <c r="AB64" s="1338"/>
      <c r="AC64" s="1338"/>
      <c r="AD64" s="1338"/>
      <c r="AE64" s="1338"/>
      <c r="AF64" s="1338"/>
    </row>
    <row r="65" spans="1:32">
      <c r="A65" s="998">
        <v>55</v>
      </c>
      <c r="B65" s="1360">
        <v>974529</v>
      </c>
      <c r="C65" s="1360">
        <v>4322</v>
      </c>
      <c r="D65" s="1367">
        <v>1064</v>
      </c>
      <c r="E65" s="1369">
        <v>0.24618232299861176</v>
      </c>
      <c r="F65" s="1286">
        <v>7.0569179952144623E-2</v>
      </c>
      <c r="G65" s="1286">
        <v>9.9028229713439941E-2</v>
      </c>
      <c r="H65" s="1286">
        <v>2.3368809837847948E-2</v>
      </c>
      <c r="I65" s="1286">
        <v>0</v>
      </c>
      <c r="J65" s="1370">
        <v>5.2984729409217834E-2</v>
      </c>
      <c r="K65" s="1367">
        <v>4357</v>
      </c>
      <c r="L65" s="1367">
        <v>1019</v>
      </c>
      <c r="M65" s="1369">
        <v>0.234360625574977</v>
      </c>
      <c r="N65" s="1286">
        <v>6.7387305200099945E-2</v>
      </c>
      <c r="O65" s="1286">
        <v>0.10050597786903381</v>
      </c>
      <c r="P65" s="1286">
        <v>1.747930096462369E-2</v>
      </c>
      <c r="Q65" s="1286">
        <v>0</v>
      </c>
      <c r="R65" s="1371">
        <v>4.8988040536642075E-2</v>
      </c>
      <c r="T65" s="1360">
        <v>1381906</v>
      </c>
      <c r="U65" s="1367">
        <v>14230</v>
      </c>
      <c r="V65" s="1367">
        <v>4215</v>
      </c>
      <c r="W65" s="1368">
        <f t="shared" si="0"/>
        <v>0.29620520028109626</v>
      </c>
      <c r="X65" s="1360">
        <v>2166939</v>
      </c>
      <c r="Y65" s="1367">
        <v>53807</v>
      </c>
      <c r="Z65" s="1367">
        <v>13843</v>
      </c>
      <c r="AA65" s="1369">
        <f t="shared" si="1"/>
        <v>0.25727135874514467</v>
      </c>
      <c r="AB65" s="1338"/>
      <c r="AC65" s="1338"/>
      <c r="AD65" s="1338"/>
      <c r="AE65" s="1338"/>
      <c r="AF65" s="1338"/>
    </row>
    <row r="66" spans="1:32">
      <c r="A66" s="998">
        <v>56</v>
      </c>
      <c r="B66" s="1360">
        <v>975483</v>
      </c>
      <c r="C66" s="1360">
        <v>4381</v>
      </c>
      <c r="D66" s="1367">
        <v>1089</v>
      </c>
      <c r="E66" s="1369">
        <v>0.24857338507190138</v>
      </c>
      <c r="F66" s="1286">
        <v>6.9847069680690765E-2</v>
      </c>
      <c r="G66" s="1286">
        <v>9.5412008464336395E-2</v>
      </c>
      <c r="H66" s="1286">
        <v>3.2869208604097366E-2</v>
      </c>
      <c r="I66" s="1286">
        <v>0</v>
      </c>
      <c r="J66" s="1370">
        <v>5.0673361867666245E-2</v>
      </c>
      <c r="K66" s="1367">
        <v>4624</v>
      </c>
      <c r="L66" s="1367">
        <v>1162</v>
      </c>
      <c r="M66" s="1369">
        <v>0.25299368604397998</v>
      </c>
      <c r="N66" s="1286">
        <v>6.6187679767608643E-2</v>
      </c>
      <c r="O66" s="1286">
        <v>0.11604616045951843</v>
      </c>
      <c r="P66" s="1286">
        <v>1.8941868096590042E-2</v>
      </c>
      <c r="Q66" s="1286">
        <v>0</v>
      </c>
      <c r="R66" s="1371">
        <v>5.1817983388900757E-2</v>
      </c>
      <c r="T66" s="1360">
        <v>1381420</v>
      </c>
      <c r="U66" s="1367">
        <v>14471</v>
      </c>
      <c r="V66" s="1367">
        <v>4272</v>
      </c>
      <c r="W66" s="1368">
        <f t="shared" si="0"/>
        <v>0.29521111187893029</v>
      </c>
      <c r="X66" s="1360">
        <v>2166343</v>
      </c>
      <c r="Y66" s="1367">
        <v>55056</v>
      </c>
      <c r="Z66" s="1367">
        <v>14156</v>
      </c>
      <c r="AA66" s="1369">
        <f t="shared" si="1"/>
        <v>0.25712002324905553</v>
      </c>
      <c r="AB66" s="1338"/>
      <c r="AC66" s="1338"/>
      <c r="AD66" s="1338"/>
      <c r="AE66" s="1338"/>
      <c r="AF66" s="1338"/>
    </row>
    <row r="67" spans="1:32">
      <c r="A67" s="998">
        <v>57</v>
      </c>
      <c r="B67" s="1360">
        <v>975026</v>
      </c>
      <c r="C67" s="1360">
        <v>4441</v>
      </c>
      <c r="D67" s="1367">
        <v>1103</v>
      </c>
      <c r="E67" s="1369">
        <v>0.24836748480072054</v>
      </c>
      <c r="F67" s="1286">
        <v>7.025444507598877E-2</v>
      </c>
      <c r="G67" s="1286">
        <v>9.8626434803009033E-2</v>
      </c>
      <c r="H67" s="1286">
        <v>2.6795766316354275E-2</v>
      </c>
      <c r="I67" s="1286">
        <v>2.2517451725434512E-4</v>
      </c>
      <c r="J67" s="1370">
        <v>5.2465662360191345E-2</v>
      </c>
      <c r="K67" s="1367">
        <v>4901</v>
      </c>
      <c r="L67" s="1367">
        <v>1089</v>
      </c>
      <c r="M67" s="1369">
        <v>0.24868691482073532</v>
      </c>
      <c r="N67" s="1286">
        <v>6.7823700606822968E-2</v>
      </c>
      <c r="O67" s="1286">
        <v>0.11029915511608124</v>
      </c>
      <c r="P67" s="1286">
        <v>1.9410824868828058E-2</v>
      </c>
      <c r="Q67" s="1286">
        <v>0</v>
      </c>
      <c r="R67" s="1371">
        <v>5.1153231412172318E-2</v>
      </c>
      <c r="T67" s="1360">
        <v>1381137</v>
      </c>
      <c r="U67" s="1367">
        <v>14708</v>
      </c>
      <c r="V67" s="1367">
        <v>4458</v>
      </c>
      <c r="W67" s="1368">
        <f t="shared" si="0"/>
        <v>0.30310035354908893</v>
      </c>
      <c r="X67" s="1360">
        <v>2166952</v>
      </c>
      <c r="Y67" s="1367">
        <v>56349</v>
      </c>
      <c r="Z67" s="1367">
        <v>14674</v>
      </c>
      <c r="AA67" s="1369">
        <f t="shared" si="1"/>
        <v>0.26041278461019718</v>
      </c>
      <c r="AB67" s="1338"/>
      <c r="AC67" s="1338"/>
      <c r="AD67" s="1338"/>
      <c r="AE67" s="1338"/>
      <c r="AF67" s="1338"/>
    </row>
    <row r="68" spans="1:32">
      <c r="A68" s="998">
        <v>58</v>
      </c>
      <c r="B68" s="1360">
        <v>977025</v>
      </c>
      <c r="C68" s="1360">
        <v>4505</v>
      </c>
      <c r="D68" s="1367">
        <v>1113</v>
      </c>
      <c r="E68" s="1369">
        <v>0.24705882352941178</v>
      </c>
      <c r="F68" s="1286">
        <v>7.0366263389587402E-2</v>
      </c>
      <c r="G68" s="1286">
        <v>9.9001109600067139E-2</v>
      </c>
      <c r="H68" s="1286">
        <v>2.5305216200649738E-2</v>
      </c>
      <c r="I68" s="1286">
        <v>0</v>
      </c>
      <c r="J68" s="1370">
        <v>5.2164260298013687E-2</v>
      </c>
      <c r="K68" s="1367">
        <v>5115</v>
      </c>
      <c r="L68" s="1367">
        <v>836</v>
      </c>
      <c r="M68" s="1369">
        <v>0.22729744426318652</v>
      </c>
      <c r="N68" s="1286">
        <v>7.0146821439266205E-2</v>
      </c>
      <c r="O68" s="1286">
        <v>9.0538337826728821E-2</v>
      </c>
      <c r="P68" s="1286">
        <v>2.3110385984182358E-2</v>
      </c>
      <c r="Q68" s="1286">
        <v>0</v>
      </c>
      <c r="R68" s="1371">
        <v>4.3501902371644974E-2</v>
      </c>
      <c r="T68" s="1360">
        <v>1381727</v>
      </c>
      <c r="U68" s="1367">
        <v>14952</v>
      </c>
      <c r="V68" s="1367">
        <v>4521</v>
      </c>
      <c r="W68" s="1368">
        <f t="shared" si="0"/>
        <v>0.30236757624398075</v>
      </c>
      <c r="X68" s="1360">
        <v>2167649</v>
      </c>
      <c r="Y68" s="1367">
        <v>57570</v>
      </c>
      <c r="Z68" s="1367">
        <v>14851</v>
      </c>
      <c r="AA68" s="1369">
        <f t="shared" si="1"/>
        <v>0.25796421747437903</v>
      </c>
      <c r="AB68" s="1338"/>
      <c r="AC68" s="1338"/>
      <c r="AD68" s="1338"/>
      <c r="AE68" s="1338"/>
      <c r="AF68" s="1338"/>
    </row>
    <row r="69" spans="1:32">
      <c r="A69" s="998">
        <v>59</v>
      </c>
      <c r="B69" s="1360">
        <v>975106</v>
      </c>
      <c r="C69" s="1360">
        <v>4570</v>
      </c>
      <c r="D69" s="1367">
        <v>1127</v>
      </c>
      <c r="E69" s="1369">
        <v>0.24660831509846828</v>
      </c>
      <c r="F69" s="1286">
        <v>6.9803066551685333E-2</v>
      </c>
      <c r="G69" s="1286">
        <v>9.4529539346694946E-2</v>
      </c>
      <c r="H69" s="1286">
        <v>3.1072209589183331E-2</v>
      </c>
      <c r="I69" s="1286">
        <v>2.1881838620174676E-4</v>
      </c>
      <c r="J69" s="1370">
        <v>5.0765864551067352E-2</v>
      </c>
      <c r="K69" s="1367">
        <v>5312</v>
      </c>
      <c r="L69" s="1367">
        <v>849</v>
      </c>
      <c r="M69" s="1369">
        <v>0.20783353733170135</v>
      </c>
      <c r="N69" s="1286">
        <v>7.001224160194397E-2</v>
      </c>
      <c r="O69" s="1286">
        <v>7.6866582036018372E-2</v>
      </c>
      <c r="P69" s="1286">
        <v>2.1297430153936148E-2</v>
      </c>
      <c r="Q69" s="1286">
        <v>0</v>
      </c>
      <c r="R69" s="1371">
        <v>3.9657283574342728E-2</v>
      </c>
      <c r="T69" s="1360">
        <v>1380279</v>
      </c>
      <c r="U69" s="1367">
        <v>15198</v>
      </c>
      <c r="V69" s="1367">
        <v>4571</v>
      </c>
      <c r="W69" s="1368">
        <f t="shared" si="0"/>
        <v>0.30076325832346362</v>
      </c>
      <c r="X69" s="1360">
        <v>2166457</v>
      </c>
      <c r="Y69" s="1367">
        <v>58873</v>
      </c>
      <c r="Z69" s="1367">
        <v>15329</v>
      </c>
      <c r="AA69" s="1369">
        <f t="shared" si="1"/>
        <v>0.26037402544460109</v>
      </c>
      <c r="AB69" s="1338"/>
      <c r="AC69" s="1338"/>
      <c r="AD69" s="1338"/>
      <c r="AE69" s="1338"/>
      <c r="AF69" s="1338"/>
    </row>
    <row r="70" spans="1:32">
      <c r="A70" s="998">
        <v>60</v>
      </c>
      <c r="B70" s="1360">
        <v>975175</v>
      </c>
      <c r="C70" s="1360">
        <v>4634</v>
      </c>
      <c r="D70" s="1367">
        <v>1151</v>
      </c>
      <c r="E70" s="1369">
        <v>0.24838152783772119</v>
      </c>
      <c r="F70" s="1286">
        <v>6.991799920797348E-2</v>
      </c>
      <c r="G70" s="1286">
        <v>9.7324125468730927E-2</v>
      </c>
      <c r="H70" s="1286">
        <v>3.0427277088165283E-2</v>
      </c>
      <c r="I70" s="1286">
        <v>0</v>
      </c>
      <c r="J70" s="1370">
        <v>5.0496332347393036E-2</v>
      </c>
      <c r="K70" s="1367">
        <v>5612</v>
      </c>
      <c r="L70" s="1367">
        <v>1131</v>
      </c>
      <c r="M70" s="1369">
        <v>0.24233983286908078</v>
      </c>
      <c r="N70" s="1286">
        <v>6.3638314604759216E-2</v>
      </c>
      <c r="O70" s="1286">
        <v>0.1060638502240181</v>
      </c>
      <c r="P70" s="1286">
        <v>2.3141204845160246E-2</v>
      </c>
      <c r="Q70" s="1286">
        <v>0</v>
      </c>
      <c r="R70" s="1371">
        <v>4.9496464431285858E-2</v>
      </c>
      <c r="T70" s="1360">
        <v>1382271</v>
      </c>
      <c r="U70" s="1367">
        <v>15426</v>
      </c>
      <c r="V70" s="1367">
        <v>4638</v>
      </c>
      <c r="W70" s="1368">
        <f t="shared" si="0"/>
        <v>0.30066122131466355</v>
      </c>
      <c r="X70" s="1360">
        <v>2166784</v>
      </c>
      <c r="Y70" s="1367">
        <v>60213</v>
      </c>
      <c r="Z70" s="1367">
        <v>15662</v>
      </c>
      <c r="AA70" s="1369">
        <f t="shared" si="1"/>
        <v>0.26010994303555712</v>
      </c>
      <c r="AB70" s="1338"/>
      <c r="AC70" s="1338"/>
      <c r="AD70" s="1338"/>
      <c r="AE70" s="1338"/>
      <c r="AF70" s="1338"/>
    </row>
    <row r="71" spans="1:32">
      <c r="A71" s="998">
        <v>61</v>
      </c>
      <c r="B71" s="1360">
        <v>974586</v>
      </c>
      <c r="C71" s="1360">
        <v>4699</v>
      </c>
      <c r="D71" s="1367">
        <v>1162</v>
      </c>
      <c r="E71" s="1369">
        <v>0.24728665673547565</v>
      </c>
      <c r="F71" s="1286">
        <v>7.022770494222641E-2</v>
      </c>
      <c r="G71" s="1286">
        <v>9.8105981945991516E-2</v>
      </c>
      <c r="H71" s="1286">
        <v>2.8091083280742168E-2</v>
      </c>
      <c r="I71" s="1286">
        <v>0</v>
      </c>
      <c r="J71" s="1370">
        <v>5.0649072974920273E-2</v>
      </c>
      <c r="K71" s="1367">
        <v>6007</v>
      </c>
      <c r="L71" s="1367">
        <v>1160</v>
      </c>
      <c r="M71" s="1369">
        <v>0.24887363226775369</v>
      </c>
      <c r="N71" s="1286">
        <v>6.479296088218689E-2</v>
      </c>
      <c r="O71" s="1286">
        <v>0.11092040687799454</v>
      </c>
      <c r="P71" s="1286">
        <v>2.3385538719594479E-2</v>
      </c>
      <c r="Q71" s="1286">
        <v>0</v>
      </c>
      <c r="R71" s="1371">
        <v>4.9774724990129471E-2</v>
      </c>
      <c r="T71" s="1360">
        <v>1381410</v>
      </c>
      <c r="U71" s="1367">
        <v>15662</v>
      </c>
      <c r="V71" s="1367">
        <v>4731</v>
      </c>
      <c r="W71" s="1368">
        <f t="shared" si="0"/>
        <v>0.3020687013152854</v>
      </c>
      <c r="X71" s="1360">
        <v>2167584</v>
      </c>
      <c r="Y71" s="1367">
        <v>61573</v>
      </c>
      <c r="Z71" s="1367">
        <v>16005</v>
      </c>
      <c r="AA71" s="1369">
        <f t="shared" si="1"/>
        <v>0.25993536127848244</v>
      </c>
      <c r="AB71" s="1338"/>
      <c r="AC71" s="1338"/>
      <c r="AD71" s="1338"/>
      <c r="AE71" s="1338"/>
      <c r="AF71" s="1338"/>
    </row>
    <row r="72" spans="1:32">
      <c r="A72" s="998">
        <v>62</v>
      </c>
      <c r="B72" s="1360">
        <v>976903</v>
      </c>
      <c r="C72" s="1360">
        <v>4769</v>
      </c>
      <c r="D72" s="1367">
        <v>1187</v>
      </c>
      <c r="E72" s="1369">
        <v>0.24889914028098134</v>
      </c>
      <c r="F72" s="1286">
        <v>6.982596218585968E-2</v>
      </c>
      <c r="G72" s="1286">
        <v>0.10148878395557404</v>
      </c>
      <c r="H72" s="1286">
        <v>2.7259383350610733E-2</v>
      </c>
      <c r="I72" s="1286">
        <v>0</v>
      </c>
      <c r="J72" s="1370">
        <v>5.0325017422437668E-2</v>
      </c>
      <c r="K72" s="1367">
        <v>6397</v>
      </c>
      <c r="L72" s="1367">
        <v>1138</v>
      </c>
      <c r="M72" s="1369">
        <v>0.24557617608977125</v>
      </c>
      <c r="N72" s="1286">
        <v>6.3228309154510498E-2</v>
      </c>
      <c r="O72" s="1286">
        <v>0.10897712409496307</v>
      </c>
      <c r="P72" s="1286">
        <v>2.503237035125494E-2</v>
      </c>
      <c r="Q72" s="1286">
        <v>0</v>
      </c>
      <c r="R72" s="1371">
        <v>4.8554163426160812E-2</v>
      </c>
      <c r="T72" s="1360">
        <v>1381274</v>
      </c>
      <c r="U72" s="1367">
        <v>15910</v>
      </c>
      <c r="V72" s="1367">
        <v>4836</v>
      </c>
      <c r="W72" s="1368">
        <f t="shared" si="0"/>
        <v>0.30395977372721561</v>
      </c>
      <c r="X72" s="1360">
        <v>2166449</v>
      </c>
      <c r="Y72" s="1367">
        <v>62903</v>
      </c>
      <c r="Z72" s="1367">
        <v>16063</v>
      </c>
      <c r="AA72" s="1369">
        <f t="shared" si="1"/>
        <v>0.25536142950256746</v>
      </c>
      <c r="AB72" s="1338"/>
      <c r="AC72" s="1338"/>
      <c r="AD72" s="1338"/>
      <c r="AE72" s="1338"/>
      <c r="AF72" s="1338"/>
    </row>
    <row r="73" spans="1:32">
      <c r="A73" s="998">
        <v>63</v>
      </c>
      <c r="B73" s="1360">
        <v>975140</v>
      </c>
      <c r="C73" s="1360">
        <v>4835</v>
      </c>
      <c r="D73" s="1367">
        <v>1187</v>
      </c>
      <c r="E73" s="1369">
        <v>0.24550155118924508</v>
      </c>
      <c r="F73" s="1286">
        <v>6.8252325057983398E-2</v>
      </c>
      <c r="G73" s="1286">
        <v>0.10175801813602448</v>
      </c>
      <c r="H73" s="1286">
        <v>2.6059978641569614E-2</v>
      </c>
      <c r="I73" s="1286">
        <v>0</v>
      </c>
      <c r="J73" s="1370">
        <v>4.9431230872869492E-2</v>
      </c>
      <c r="K73" s="1367">
        <v>6804</v>
      </c>
      <c r="L73" s="1367">
        <v>1154</v>
      </c>
      <c r="M73" s="1369">
        <v>0.24737406216505894</v>
      </c>
      <c r="N73" s="1286">
        <v>6.3451230525970459E-2</v>
      </c>
      <c r="O73" s="1286">
        <v>0.11082529276609421</v>
      </c>
      <c r="P73" s="1286">
        <v>2.4866022635251284E-2</v>
      </c>
      <c r="Q73" s="1286">
        <v>0</v>
      </c>
      <c r="R73" s="1371">
        <v>4.8231512308120728E-2</v>
      </c>
      <c r="T73" s="1360">
        <v>1381598</v>
      </c>
      <c r="U73" s="1367">
        <v>16186</v>
      </c>
      <c r="V73" s="1367">
        <v>4887</v>
      </c>
      <c r="W73" s="1368">
        <f t="shared" si="0"/>
        <v>0.30192759174595329</v>
      </c>
      <c r="X73" s="1360">
        <v>2167291</v>
      </c>
      <c r="Y73" s="1367">
        <v>64418</v>
      </c>
      <c r="Z73" s="1367">
        <v>16734</v>
      </c>
      <c r="AA73" s="1369">
        <f t="shared" si="1"/>
        <v>0.25977211338445777</v>
      </c>
      <c r="AB73" s="1338"/>
      <c r="AC73" s="1338"/>
      <c r="AD73" s="1338"/>
      <c r="AE73" s="1338"/>
      <c r="AF73" s="1338"/>
    </row>
    <row r="74" spans="1:32">
      <c r="A74" s="998">
        <v>64</v>
      </c>
      <c r="B74" s="1360">
        <v>975840</v>
      </c>
      <c r="C74" s="1360">
        <v>4891</v>
      </c>
      <c r="D74" s="1367">
        <v>1204</v>
      </c>
      <c r="E74" s="1369">
        <v>0.24616642813330608</v>
      </c>
      <c r="F74" s="1286">
        <v>6.5221838653087616E-2</v>
      </c>
      <c r="G74" s="1286">
        <v>0.10447761416435242</v>
      </c>
      <c r="H74" s="1286">
        <v>2.5966060347855091E-2</v>
      </c>
      <c r="I74" s="1286">
        <v>2.0445715927053243E-4</v>
      </c>
      <c r="J74" s="1370">
        <v>5.0500921905040741E-2</v>
      </c>
      <c r="K74" s="1367">
        <v>7237</v>
      </c>
      <c r="L74" s="1367">
        <v>1157</v>
      </c>
      <c r="M74" s="1369">
        <v>0.24643237486687966</v>
      </c>
      <c r="N74" s="1286">
        <v>6.3471779227256775E-2</v>
      </c>
      <c r="O74" s="1286">
        <v>0.10756123811006546</v>
      </c>
      <c r="P74" s="1286">
        <v>2.7476038783788681E-2</v>
      </c>
      <c r="Q74" s="1286">
        <v>0</v>
      </c>
      <c r="R74" s="1371">
        <v>4.7923322767019272E-2</v>
      </c>
      <c r="T74" s="1360">
        <v>1379988</v>
      </c>
      <c r="U74" s="1367">
        <v>16475</v>
      </c>
      <c r="V74" s="1367">
        <v>4872</v>
      </c>
      <c r="W74" s="1368">
        <f t="shared" si="0"/>
        <v>0.29572078907435506</v>
      </c>
      <c r="X74" s="1360">
        <v>2165690</v>
      </c>
      <c r="Y74" s="1367">
        <v>65960</v>
      </c>
      <c r="Z74" s="1367">
        <v>17323</v>
      </c>
      <c r="AA74" s="1369">
        <f t="shared" si="1"/>
        <v>0.26262886597938145</v>
      </c>
      <c r="AB74" s="1338"/>
      <c r="AC74" s="1338"/>
      <c r="AD74" s="1338"/>
      <c r="AE74" s="1338"/>
      <c r="AF74" s="1338"/>
    </row>
    <row r="75" spans="1:32">
      <c r="A75" s="998">
        <v>65</v>
      </c>
      <c r="B75" s="1360">
        <v>975945</v>
      </c>
      <c r="C75" s="1360">
        <v>4953</v>
      </c>
      <c r="D75" s="1367">
        <v>1197</v>
      </c>
      <c r="E75" s="1369">
        <v>0.241671714112659</v>
      </c>
      <c r="F75" s="1286">
        <v>6.3799716532230377E-2</v>
      </c>
      <c r="G75" s="1286">
        <v>9.8929941654205322E-2</v>
      </c>
      <c r="H75" s="1286">
        <v>2.9880879446864128E-2</v>
      </c>
      <c r="I75" s="1286">
        <v>0</v>
      </c>
      <c r="J75" s="1370">
        <v>4.9061175435781479E-2</v>
      </c>
      <c r="K75" s="1367">
        <v>7643</v>
      </c>
      <c r="L75" s="1367">
        <v>1119</v>
      </c>
      <c r="M75" s="1369">
        <v>0.24544856328142137</v>
      </c>
      <c r="N75" s="1286">
        <v>6.4268477261066437E-2</v>
      </c>
      <c r="O75" s="1286">
        <v>0.1061636358499527</v>
      </c>
      <c r="P75" s="1286">
        <v>2.7856986038386822E-2</v>
      </c>
      <c r="Q75" s="1286">
        <v>0</v>
      </c>
      <c r="R75" s="1371">
        <v>4.7159463167190552E-2</v>
      </c>
      <c r="T75" s="1360">
        <v>1381477</v>
      </c>
      <c r="U75" s="1367">
        <v>16769</v>
      </c>
      <c r="V75" s="1367">
        <v>5021</v>
      </c>
      <c r="W75" s="1368">
        <f t="shared" si="0"/>
        <v>0.29942155167272944</v>
      </c>
      <c r="X75" s="1360">
        <v>2168164</v>
      </c>
      <c r="Y75" s="1367">
        <v>67423</v>
      </c>
      <c r="Z75" s="1367">
        <v>17576</v>
      </c>
      <c r="AA75" s="1369">
        <f t="shared" si="1"/>
        <v>0.26068255639766846</v>
      </c>
      <c r="AB75" s="1338"/>
      <c r="AC75" s="1338"/>
      <c r="AD75" s="1338"/>
      <c r="AE75" s="1338"/>
      <c r="AF75" s="1338"/>
    </row>
    <row r="76" spans="1:32">
      <c r="A76" s="998">
        <v>66</v>
      </c>
      <c r="B76" s="1360">
        <v>975326</v>
      </c>
      <c r="C76" s="1360">
        <v>5021</v>
      </c>
      <c r="D76" s="1367">
        <v>1245</v>
      </c>
      <c r="E76" s="1369">
        <v>0.24795857398924517</v>
      </c>
      <c r="F76" s="1286">
        <v>6.1939854174852371E-2</v>
      </c>
      <c r="G76" s="1286">
        <v>9.9581755697727203E-2</v>
      </c>
      <c r="H76" s="1286">
        <v>3.7841066718101501E-2</v>
      </c>
      <c r="I76" s="1286">
        <v>1.9916350720450282E-4</v>
      </c>
      <c r="J76" s="1370">
        <v>4.8396732658147812E-2</v>
      </c>
      <c r="K76" s="1367">
        <v>8065</v>
      </c>
      <c r="L76" s="1367">
        <v>1194</v>
      </c>
      <c r="M76" s="1369">
        <v>0.24720496894409938</v>
      </c>
      <c r="N76" s="1286">
        <v>6.2111802399158478E-2</v>
      </c>
      <c r="O76" s="1286">
        <v>0.10828157514333725</v>
      </c>
      <c r="P76" s="1286">
        <v>2.9399584978818893E-2</v>
      </c>
      <c r="Q76" s="1286">
        <v>0</v>
      </c>
      <c r="R76" s="1371">
        <v>4.7412008047103882E-2</v>
      </c>
      <c r="T76" s="1360">
        <v>1381059</v>
      </c>
      <c r="U76" s="1367">
        <v>17067</v>
      </c>
      <c r="V76" s="1367">
        <v>5146</v>
      </c>
      <c r="W76" s="1368">
        <f t="shared" si="0"/>
        <v>0.30151754848538115</v>
      </c>
      <c r="X76" s="1360">
        <v>2167176</v>
      </c>
      <c r="Y76" s="1367">
        <v>68982</v>
      </c>
      <c r="Z76" s="1367">
        <v>18154</v>
      </c>
      <c r="AA76" s="1369">
        <f t="shared" si="1"/>
        <v>0.26317010234553939</v>
      </c>
      <c r="AB76" s="1338"/>
      <c r="AC76" s="1338"/>
      <c r="AD76" s="1338"/>
      <c r="AE76" s="1338"/>
      <c r="AF76" s="1338"/>
    </row>
    <row r="77" spans="1:32">
      <c r="A77" s="998">
        <v>67</v>
      </c>
      <c r="B77" s="1360">
        <v>974234</v>
      </c>
      <c r="C77" s="1360">
        <v>5095</v>
      </c>
      <c r="D77" s="1367">
        <v>1258</v>
      </c>
      <c r="E77" s="1369">
        <v>0.24690873405299313</v>
      </c>
      <c r="F77" s="1286">
        <v>6.1629049479961395E-2</v>
      </c>
      <c r="G77" s="1286">
        <v>0.10127575695514679</v>
      </c>
      <c r="H77" s="1286">
        <v>3.4936212003231049E-2</v>
      </c>
      <c r="I77" s="1286">
        <v>1.962708483915776E-4</v>
      </c>
      <c r="J77" s="1370">
        <v>4.906771332025528E-2</v>
      </c>
      <c r="K77" s="1367">
        <v>8576</v>
      </c>
      <c r="L77" s="1367">
        <v>1177</v>
      </c>
      <c r="M77" s="1369">
        <v>0.24238056013179571</v>
      </c>
      <c r="N77" s="1286">
        <v>6.2191102653741837E-2</v>
      </c>
      <c r="O77" s="1286">
        <v>0.10523064434528351</v>
      </c>
      <c r="P77" s="1286">
        <v>2.9036242514848709E-2</v>
      </c>
      <c r="Q77" s="1286">
        <v>0</v>
      </c>
      <c r="R77" s="1371">
        <v>4.5922569930553436E-2</v>
      </c>
      <c r="T77" s="1360">
        <v>1382994</v>
      </c>
      <c r="U77" s="1367">
        <v>17351</v>
      </c>
      <c r="V77" s="1367">
        <v>5328</v>
      </c>
      <c r="W77" s="1368">
        <f t="shared" si="0"/>
        <v>0.30707163852227537</v>
      </c>
      <c r="X77" s="1360">
        <v>2165735</v>
      </c>
      <c r="Y77" s="1367">
        <v>70534</v>
      </c>
      <c r="Z77" s="1367">
        <v>18637</v>
      </c>
      <c r="AA77" s="1369">
        <f t="shared" si="1"/>
        <v>0.26422718121756883</v>
      </c>
      <c r="AB77" s="1338"/>
      <c r="AC77" s="1338"/>
      <c r="AD77" s="1338"/>
      <c r="AE77" s="1338"/>
      <c r="AF77" s="1338"/>
    </row>
    <row r="78" spans="1:32">
      <c r="A78" s="998">
        <v>68</v>
      </c>
      <c r="B78" s="1360">
        <v>975696</v>
      </c>
      <c r="C78" s="1360">
        <v>5178</v>
      </c>
      <c r="D78" s="1367">
        <v>1283</v>
      </c>
      <c r="E78" s="1369">
        <v>0.24777906527616841</v>
      </c>
      <c r="F78" s="1286">
        <v>6.0641173273324966E-2</v>
      </c>
      <c r="G78" s="1286">
        <v>0.10525299608707428</v>
      </c>
      <c r="H78" s="1286">
        <v>3.2831208780407906E-2</v>
      </c>
      <c r="I78" s="1286">
        <v>1.9312475342303514E-4</v>
      </c>
      <c r="J78" s="1370">
        <v>4.905368760228157E-2</v>
      </c>
      <c r="K78" s="1367">
        <v>9065</v>
      </c>
      <c r="L78" s="1367">
        <v>1172</v>
      </c>
      <c r="M78" s="1369">
        <v>0.2417990509593563</v>
      </c>
      <c r="N78" s="1286">
        <v>6.1893954873085022E-2</v>
      </c>
      <c r="O78" s="1286">
        <v>0.10295027494430542</v>
      </c>
      <c r="P78" s="1286">
        <v>3.0740664340555668E-2</v>
      </c>
      <c r="Q78" s="1286">
        <v>0</v>
      </c>
      <c r="R78" s="1371">
        <v>4.6214152127504349E-2</v>
      </c>
      <c r="T78" s="1360">
        <v>1381553</v>
      </c>
      <c r="U78" s="1367">
        <v>17652</v>
      </c>
      <c r="V78" s="1367">
        <v>5445</v>
      </c>
      <c r="W78" s="1368">
        <f t="shared" si="0"/>
        <v>0.30846363018354861</v>
      </c>
      <c r="X78" s="1360">
        <v>2167484</v>
      </c>
      <c r="Y78" s="1367">
        <v>72113</v>
      </c>
      <c r="Z78" s="1367">
        <v>19214</v>
      </c>
      <c r="AA78" s="1369">
        <f t="shared" si="1"/>
        <v>0.26644294371333876</v>
      </c>
      <c r="AB78" s="1338"/>
      <c r="AC78" s="1338"/>
      <c r="AD78" s="1338"/>
      <c r="AE78" s="1338"/>
      <c r="AF78" s="1338"/>
    </row>
    <row r="79" spans="1:32">
      <c r="A79" s="998">
        <v>69</v>
      </c>
      <c r="B79" s="1360">
        <v>975489</v>
      </c>
      <c r="C79" s="1360">
        <v>5258</v>
      </c>
      <c r="D79" s="1367">
        <v>1309</v>
      </c>
      <c r="E79" s="1369">
        <v>0.2489539748953975</v>
      </c>
      <c r="F79" s="1286">
        <v>6.1049830168485641E-2</v>
      </c>
      <c r="G79" s="1286">
        <v>0.10726512223482132</v>
      </c>
      <c r="H79" s="1286">
        <v>3.138075303286314E-2</v>
      </c>
      <c r="I79" s="1286">
        <v>0</v>
      </c>
      <c r="J79" s="1370">
        <v>4.9258273094892502E-2</v>
      </c>
      <c r="K79" s="1367">
        <v>9580</v>
      </c>
      <c r="L79" s="1367">
        <v>1180</v>
      </c>
      <c r="M79" s="1369">
        <v>0.24522028262676643</v>
      </c>
      <c r="N79" s="1286">
        <v>6.234414130449295E-2</v>
      </c>
      <c r="O79" s="1286">
        <v>0.10453034192323685</v>
      </c>
      <c r="P79" s="1286">
        <v>3.3250208012759686E-2</v>
      </c>
      <c r="Q79" s="1286">
        <v>0</v>
      </c>
      <c r="R79" s="1371">
        <v>4.5095592737197876E-2</v>
      </c>
      <c r="T79" s="1360">
        <v>1380473</v>
      </c>
      <c r="U79" s="1367">
        <v>17959</v>
      </c>
      <c r="V79" s="1367">
        <v>5516</v>
      </c>
      <c r="W79" s="1368">
        <f t="shared" si="0"/>
        <v>0.30714405033687847</v>
      </c>
      <c r="X79" s="1360">
        <v>2167505</v>
      </c>
      <c r="Y79" s="1367">
        <v>73760</v>
      </c>
      <c r="Z79" s="1367">
        <v>20186</v>
      </c>
      <c r="AA79" s="1369">
        <f t="shared" si="1"/>
        <v>0.27367136659436009</v>
      </c>
      <c r="AB79" s="1338"/>
      <c r="AC79" s="1338"/>
      <c r="AD79" s="1338"/>
      <c r="AE79" s="1338"/>
      <c r="AF79" s="1338"/>
    </row>
    <row r="80" spans="1:32">
      <c r="A80" s="998">
        <v>70</v>
      </c>
      <c r="B80" s="1360">
        <v>976185</v>
      </c>
      <c r="C80" s="1360">
        <v>5346</v>
      </c>
      <c r="D80" s="1367">
        <v>1305</v>
      </c>
      <c r="E80" s="1369">
        <v>0.24410774410774411</v>
      </c>
      <c r="F80" s="1286">
        <v>6.0419004410505295E-2</v>
      </c>
      <c r="G80" s="1286">
        <v>0.10456416010856628</v>
      </c>
      <c r="H80" s="1286">
        <v>3.0303030274808407E-2</v>
      </c>
      <c r="I80" s="1286">
        <v>1.8705574620980769E-4</v>
      </c>
      <c r="J80" s="1370">
        <v>4.8447437584400177E-2</v>
      </c>
      <c r="K80" s="1367">
        <v>10131</v>
      </c>
      <c r="L80" s="1367">
        <v>1216</v>
      </c>
      <c r="M80" s="1369">
        <v>0.2432</v>
      </c>
      <c r="N80" s="1286">
        <v>6.1599999666213989E-2</v>
      </c>
      <c r="O80" s="1286">
        <v>0.10279999673366547</v>
      </c>
      <c r="P80" s="1286">
        <v>3.3399999141693115E-2</v>
      </c>
      <c r="Q80" s="1286">
        <v>0</v>
      </c>
      <c r="R80" s="1371">
        <v>4.5400001108646393E-2</v>
      </c>
      <c r="T80" s="1360">
        <v>1382179</v>
      </c>
      <c r="U80" s="1367">
        <v>18267</v>
      </c>
      <c r="V80" s="1367">
        <v>5648</v>
      </c>
      <c r="W80" s="1368">
        <f t="shared" si="0"/>
        <v>0.30919143811244321</v>
      </c>
      <c r="X80" s="1360">
        <v>2166917</v>
      </c>
      <c r="Y80" s="1367">
        <v>75446</v>
      </c>
      <c r="Z80" s="1367">
        <v>20486</v>
      </c>
      <c r="AA80" s="1369">
        <f t="shared" si="1"/>
        <v>0.27153195663123292</v>
      </c>
      <c r="AB80" s="1338"/>
      <c r="AC80" s="1338"/>
      <c r="AD80" s="1338"/>
      <c r="AE80" s="1338"/>
      <c r="AF80" s="1338"/>
    </row>
    <row r="81" spans="1:32">
      <c r="A81" s="998">
        <v>71</v>
      </c>
      <c r="B81" s="1360">
        <v>974341</v>
      </c>
      <c r="C81" s="1360">
        <v>5434</v>
      </c>
      <c r="D81" s="1367">
        <v>1354</v>
      </c>
      <c r="E81" s="1369">
        <v>0.24917188075082811</v>
      </c>
      <c r="F81" s="1286">
        <v>6.0912773013114929E-2</v>
      </c>
      <c r="G81" s="1286">
        <v>0.10710342228412628</v>
      </c>
      <c r="H81" s="1286">
        <v>3.3308796584606171E-2</v>
      </c>
      <c r="I81" s="1286">
        <v>1.8402650312054902E-4</v>
      </c>
      <c r="J81" s="1370">
        <v>4.7846890985965729E-2</v>
      </c>
      <c r="K81" s="1367">
        <v>10739</v>
      </c>
      <c r="L81" s="1367">
        <v>1204</v>
      </c>
      <c r="M81" s="1369">
        <v>0.2428398547801533</v>
      </c>
      <c r="N81" s="1286">
        <v>6.212182343006134E-2</v>
      </c>
      <c r="O81" s="1286">
        <v>0.10266236215829849</v>
      </c>
      <c r="P81" s="1286">
        <v>3.2674466259777546E-2</v>
      </c>
      <c r="Q81" s="1286">
        <v>0</v>
      </c>
      <c r="R81" s="1371">
        <v>4.5381203293800354E-2</v>
      </c>
      <c r="T81" s="1360">
        <v>1381430</v>
      </c>
      <c r="U81" s="1367">
        <v>18571</v>
      </c>
      <c r="V81" s="1367">
        <v>5712</v>
      </c>
      <c r="W81" s="1368">
        <f t="shared" si="0"/>
        <v>0.30757632868450813</v>
      </c>
      <c r="X81" s="1360">
        <v>2166565</v>
      </c>
      <c r="Y81" s="1367">
        <v>77176</v>
      </c>
      <c r="Z81" s="1367">
        <v>21077</v>
      </c>
      <c r="AA81" s="1369">
        <f t="shared" si="1"/>
        <v>0.27310303721364154</v>
      </c>
      <c r="AB81" s="1338"/>
      <c r="AC81" s="1338"/>
      <c r="AD81" s="1338"/>
      <c r="AE81" s="1338"/>
      <c r="AF81" s="1338"/>
    </row>
    <row r="82" spans="1:32">
      <c r="A82" s="998">
        <v>72</v>
      </c>
      <c r="B82" s="1360">
        <v>976269</v>
      </c>
      <c r="C82" s="1360">
        <v>5520</v>
      </c>
      <c r="D82" s="1367">
        <v>1378</v>
      </c>
      <c r="E82" s="1369">
        <v>0.24963768115942028</v>
      </c>
      <c r="F82" s="1286">
        <v>5.9963766485452652E-2</v>
      </c>
      <c r="G82" s="1286">
        <v>0.1092391312122345</v>
      </c>
      <c r="H82" s="1286">
        <v>3.1884058378636837E-2</v>
      </c>
      <c r="I82" s="1286">
        <v>3.6231885314919055E-4</v>
      </c>
      <c r="J82" s="1370">
        <v>4.8188406974077225E-2</v>
      </c>
      <c r="K82" s="1367">
        <v>11313</v>
      </c>
      <c r="L82" s="1367">
        <v>1201</v>
      </c>
      <c r="M82" s="1369">
        <v>0.24238143289606459</v>
      </c>
      <c r="N82" s="1286">
        <v>6.1352171003818512E-2</v>
      </c>
      <c r="O82" s="1286">
        <v>0.10030272603034973</v>
      </c>
      <c r="P82" s="1286">
        <v>3.6932391114532948E-2</v>
      </c>
      <c r="Q82" s="1286">
        <v>0</v>
      </c>
      <c r="R82" s="1371">
        <v>4.3995965272188187E-2</v>
      </c>
      <c r="T82" s="1360">
        <v>1381278</v>
      </c>
      <c r="U82" s="1367">
        <v>18905</v>
      </c>
      <c r="V82" s="1367">
        <v>5829</v>
      </c>
      <c r="W82" s="1368">
        <f t="shared" si="0"/>
        <v>0.30833112933086487</v>
      </c>
      <c r="X82" s="1360">
        <v>2166372</v>
      </c>
      <c r="Y82" s="1367">
        <v>78956</v>
      </c>
      <c r="Z82" s="1367">
        <v>21378</v>
      </c>
      <c r="AA82" s="1369">
        <f t="shared" si="1"/>
        <v>0.27075839708191907</v>
      </c>
      <c r="AB82" s="1338"/>
      <c r="AC82" s="1338"/>
      <c r="AD82" s="1338"/>
      <c r="AE82" s="1338"/>
      <c r="AF82" s="1338"/>
    </row>
    <row r="83" spans="1:32">
      <c r="A83" s="998">
        <v>73</v>
      </c>
      <c r="B83" s="1360">
        <v>976440</v>
      </c>
      <c r="C83" s="1360">
        <v>5610</v>
      </c>
      <c r="D83" s="1367">
        <v>1401</v>
      </c>
      <c r="E83" s="1369">
        <v>0.24973262032085561</v>
      </c>
      <c r="F83" s="1286">
        <v>5.9714794158935547E-2</v>
      </c>
      <c r="G83" s="1286">
        <v>0.1092691645026207</v>
      </c>
      <c r="H83" s="1286">
        <v>3.333333320915699E-2</v>
      </c>
      <c r="I83" s="1286">
        <v>1.7825311806518584E-4</v>
      </c>
      <c r="J83" s="1370">
        <v>4.7237075865268707E-2</v>
      </c>
      <c r="K83" s="1367">
        <v>12002</v>
      </c>
      <c r="L83" s="1367">
        <v>1278</v>
      </c>
      <c r="M83" s="1369">
        <v>0.24624277456647398</v>
      </c>
      <c r="N83" s="1286">
        <v>6.1464354395866394E-2</v>
      </c>
      <c r="O83" s="1286">
        <v>0.10500963032245636</v>
      </c>
      <c r="P83" s="1286">
        <v>3.6030828021466732E-2</v>
      </c>
      <c r="Q83" s="1286">
        <v>0</v>
      </c>
      <c r="R83" s="1371">
        <v>4.3737959116697311E-2</v>
      </c>
      <c r="T83" s="1360">
        <v>1380701</v>
      </c>
      <c r="U83" s="1367">
        <v>19266</v>
      </c>
      <c r="V83" s="1367">
        <v>6023</v>
      </c>
      <c r="W83" s="1368">
        <f t="shared" si="0"/>
        <v>0.31262327416173569</v>
      </c>
      <c r="X83" s="1360">
        <v>2167892</v>
      </c>
      <c r="Y83" s="1367">
        <v>80901</v>
      </c>
      <c r="Z83" s="1367">
        <v>22100</v>
      </c>
      <c r="AA83" s="1369">
        <f t="shared" si="1"/>
        <v>0.27317338475420577</v>
      </c>
      <c r="AB83" s="1338"/>
      <c r="AC83" s="1338"/>
      <c r="AD83" s="1338"/>
      <c r="AE83" s="1338"/>
      <c r="AF83" s="1338"/>
    </row>
    <row r="84" spans="1:32">
      <c r="A84" s="998">
        <v>74</v>
      </c>
      <c r="B84" s="1360">
        <v>974714</v>
      </c>
      <c r="C84" s="1360">
        <v>5717</v>
      </c>
      <c r="D84" s="1367">
        <v>1440</v>
      </c>
      <c r="E84" s="1369">
        <v>0.25188035683050553</v>
      </c>
      <c r="F84" s="1286">
        <v>5.9996500611305237E-2</v>
      </c>
      <c r="G84" s="1286">
        <v>0.10844849050045013</v>
      </c>
      <c r="H84" s="1286">
        <v>3.7432219833135605E-2</v>
      </c>
      <c r="I84" s="1286">
        <v>1.749169168761E-4</v>
      </c>
      <c r="J84" s="1370">
        <v>4.5828230679035187E-2</v>
      </c>
      <c r="K84" s="1367">
        <v>12696</v>
      </c>
      <c r="L84" s="1367">
        <v>1255</v>
      </c>
      <c r="M84" s="1369">
        <v>0.24223122949237599</v>
      </c>
      <c r="N84" s="1286">
        <v>6.0413047671318054E-2</v>
      </c>
      <c r="O84" s="1286">
        <v>0.10036672651767731</v>
      </c>
      <c r="P84" s="1286">
        <v>3.9181623607873917E-2</v>
      </c>
      <c r="Q84" s="1286">
        <v>0</v>
      </c>
      <c r="R84" s="1371">
        <v>4.2269833385944366E-2</v>
      </c>
      <c r="T84" s="1360">
        <v>1382270</v>
      </c>
      <c r="U84" s="1367">
        <v>19623</v>
      </c>
      <c r="V84" s="1367">
        <v>6031</v>
      </c>
      <c r="W84" s="1368">
        <f t="shared" si="0"/>
        <v>0.3073434235336085</v>
      </c>
      <c r="X84" s="1360">
        <v>2166650</v>
      </c>
      <c r="Y84" s="1367">
        <v>82950</v>
      </c>
      <c r="Z84" s="1367">
        <v>22952</v>
      </c>
      <c r="AA84" s="1369">
        <f t="shared" si="1"/>
        <v>0.27669680530440022</v>
      </c>
      <c r="AB84" s="1338"/>
      <c r="AC84" s="1338"/>
      <c r="AD84" s="1338"/>
      <c r="AE84" s="1338"/>
      <c r="AF84" s="1338"/>
    </row>
    <row r="85" spans="1:32">
      <c r="A85" s="998">
        <v>75</v>
      </c>
      <c r="B85" s="1360">
        <v>974445</v>
      </c>
      <c r="C85" s="1360">
        <v>5821</v>
      </c>
      <c r="D85" s="1367">
        <v>1461</v>
      </c>
      <c r="E85" s="1369">
        <v>0.25098780278302696</v>
      </c>
      <c r="F85" s="1286">
        <v>5.9955332428216934E-2</v>
      </c>
      <c r="G85" s="1286">
        <v>0.10943137109279633</v>
      </c>
      <c r="H85" s="1286">
        <v>3.4186564385890961E-2</v>
      </c>
      <c r="I85" s="1286">
        <v>0</v>
      </c>
      <c r="J85" s="1370">
        <v>4.7242742031812668E-2</v>
      </c>
      <c r="K85" s="1367">
        <v>13409</v>
      </c>
      <c r="L85" s="1367">
        <v>1276</v>
      </c>
      <c r="M85" s="1369">
        <v>0.24704743465634074</v>
      </c>
      <c r="N85" s="1286">
        <v>6.0600195080041885E-2</v>
      </c>
      <c r="O85" s="1286">
        <v>0.10164569318294525</v>
      </c>
      <c r="P85" s="1286">
        <v>4.2013553902506828E-2</v>
      </c>
      <c r="Q85" s="1286">
        <v>0</v>
      </c>
      <c r="R85" s="1371">
        <v>4.2594384402036667E-2</v>
      </c>
      <c r="T85" s="1360">
        <v>1380568</v>
      </c>
      <c r="U85" s="1367">
        <v>20006</v>
      </c>
      <c r="V85" s="1367">
        <v>6148</v>
      </c>
      <c r="W85" s="1368">
        <f t="shared" ref="W85:W136" si="2">V85/U85</f>
        <v>0.30730780765770271</v>
      </c>
      <c r="X85" s="1360">
        <v>2166154</v>
      </c>
      <c r="Y85" s="1367">
        <v>85186</v>
      </c>
      <c r="Z85" s="1367">
        <v>23449</v>
      </c>
      <c r="AA85" s="1369">
        <f t="shared" ref="AA85:AA136" si="3">Z85/Y85</f>
        <v>0.27526823656469374</v>
      </c>
      <c r="AB85" s="1338"/>
      <c r="AC85" s="1338"/>
      <c r="AD85" s="1338"/>
      <c r="AE85" s="1338"/>
      <c r="AF85" s="1338"/>
    </row>
    <row r="86" spans="1:32">
      <c r="A86" s="998">
        <v>76</v>
      </c>
      <c r="B86" s="1360">
        <v>977127</v>
      </c>
      <c r="C86" s="1360">
        <v>5927</v>
      </c>
      <c r="D86" s="1367">
        <v>1520</v>
      </c>
      <c r="E86" s="1369">
        <v>0.25645351779989878</v>
      </c>
      <c r="F86" s="1286">
        <v>5.9726674109697342E-2</v>
      </c>
      <c r="G86" s="1286">
        <v>0.11219841241836548</v>
      </c>
      <c r="H86" s="1286">
        <v>3.9311623200774193E-2</v>
      </c>
      <c r="I86" s="1286">
        <v>1.6871941625140607E-4</v>
      </c>
      <c r="J86" s="1370">
        <v>4.5048084110021591E-2</v>
      </c>
      <c r="K86" s="1367">
        <v>14144</v>
      </c>
      <c r="L86" s="1367">
        <v>1245</v>
      </c>
      <c r="M86" s="1369">
        <v>0.24297423887587821</v>
      </c>
      <c r="N86" s="1286">
        <v>6.1670571565628052E-2</v>
      </c>
      <c r="O86" s="1286">
        <v>9.6409052610397339E-2</v>
      </c>
      <c r="P86" s="1286">
        <v>4.3520687147974968E-2</v>
      </c>
      <c r="Q86" s="1286">
        <v>0</v>
      </c>
      <c r="R86" s="1371">
        <v>4.1569087654352188E-2</v>
      </c>
      <c r="T86" s="1360">
        <v>1381647</v>
      </c>
      <c r="U86" s="1367">
        <v>20407</v>
      </c>
      <c r="V86" s="1367">
        <v>6352</v>
      </c>
      <c r="W86" s="1368">
        <f t="shared" si="2"/>
        <v>0.3112657421473024</v>
      </c>
      <c r="X86" s="1360">
        <v>2167159</v>
      </c>
      <c r="Y86" s="1367">
        <v>87513</v>
      </c>
      <c r="Z86" s="1367">
        <v>24538</v>
      </c>
      <c r="AA86" s="1369">
        <f t="shared" si="3"/>
        <v>0.28039262738107479</v>
      </c>
      <c r="AB86" s="1338"/>
      <c r="AC86" s="1338"/>
      <c r="AD86" s="1338"/>
      <c r="AE86" s="1338"/>
      <c r="AF86" s="1338"/>
    </row>
    <row r="87" spans="1:32">
      <c r="A87" s="998">
        <v>77</v>
      </c>
      <c r="B87" s="1360">
        <v>975674</v>
      </c>
      <c r="C87" s="1360">
        <v>6040</v>
      </c>
      <c r="D87" s="1367">
        <v>1536</v>
      </c>
      <c r="E87" s="1369">
        <v>0.2543046357615894</v>
      </c>
      <c r="F87" s="1286">
        <v>6.1423841863870621E-2</v>
      </c>
      <c r="G87" s="1286">
        <v>0.11390728503465652</v>
      </c>
      <c r="H87" s="1286">
        <v>3.2284768298268318E-2</v>
      </c>
      <c r="I87" s="1286">
        <v>1.6556291666347533E-4</v>
      </c>
      <c r="J87" s="1370">
        <v>4.6523179858922958E-2</v>
      </c>
      <c r="K87" s="1367">
        <v>14949</v>
      </c>
      <c r="L87" s="1367">
        <v>1313</v>
      </c>
      <c r="M87" s="1369">
        <v>0.24301314084767722</v>
      </c>
      <c r="N87" s="1286">
        <v>5.959651991724968E-2</v>
      </c>
      <c r="O87" s="1286">
        <v>0.1016102135181427</v>
      </c>
      <c r="P87" s="1286">
        <v>4.1458450257778168E-2</v>
      </c>
      <c r="Q87" s="1286">
        <v>0</v>
      </c>
      <c r="R87" s="1371">
        <v>4.0347956120967865E-2</v>
      </c>
      <c r="T87" s="1360">
        <v>1381578</v>
      </c>
      <c r="U87" s="1367">
        <v>20806</v>
      </c>
      <c r="V87" s="1367">
        <v>6459</v>
      </c>
      <c r="W87" s="1368">
        <f t="shared" si="2"/>
        <v>0.31043929635682016</v>
      </c>
      <c r="X87" s="1360">
        <v>2166786</v>
      </c>
      <c r="Y87" s="1367">
        <v>89973</v>
      </c>
      <c r="Z87" s="1367">
        <v>25452</v>
      </c>
      <c r="AA87" s="1369">
        <f t="shared" si="3"/>
        <v>0.28288486545963787</v>
      </c>
      <c r="AB87" s="1338"/>
      <c r="AC87" s="1338"/>
      <c r="AD87" s="1338"/>
      <c r="AE87" s="1338"/>
      <c r="AF87" s="1338"/>
    </row>
    <row r="88" spans="1:32">
      <c r="A88" s="998">
        <v>78</v>
      </c>
      <c r="B88" s="1360">
        <v>974301</v>
      </c>
      <c r="C88" s="1360">
        <v>6161</v>
      </c>
      <c r="D88" s="1367">
        <v>1572</v>
      </c>
      <c r="E88" s="1369">
        <v>0.25515338419087813</v>
      </c>
      <c r="F88" s="1286">
        <v>5.9892874211072922E-2</v>
      </c>
      <c r="G88" s="1286">
        <v>0.11150787025690079</v>
      </c>
      <c r="H88" s="1286">
        <v>3.8467781618237495E-2</v>
      </c>
      <c r="I88" s="1286">
        <v>3.2462264061905444E-4</v>
      </c>
      <c r="J88" s="1370">
        <v>4.4960234314203262E-2</v>
      </c>
      <c r="K88" s="1367">
        <v>15892</v>
      </c>
      <c r="L88" s="1367">
        <v>1268</v>
      </c>
      <c r="M88" s="1369">
        <v>0.24051593323216997</v>
      </c>
      <c r="N88" s="1286">
        <v>5.9939302504062653E-2</v>
      </c>
      <c r="O88" s="1286">
        <v>9.4840668141841888E-2</v>
      </c>
      <c r="P88" s="1286">
        <v>4.6092564240098E-2</v>
      </c>
      <c r="Q88" s="1286">
        <v>0</v>
      </c>
      <c r="R88" s="1371">
        <v>3.9453718811273575E-2</v>
      </c>
      <c r="T88" s="1360">
        <v>1381258</v>
      </c>
      <c r="U88" s="1367">
        <v>21260</v>
      </c>
      <c r="V88" s="1367">
        <v>6663</v>
      </c>
      <c r="W88" s="1368">
        <f t="shared" si="2"/>
        <v>0.31340545625587957</v>
      </c>
      <c r="X88" s="1360">
        <v>2166714</v>
      </c>
      <c r="Y88" s="1367">
        <v>92607</v>
      </c>
      <c r="Z88" s="1367">
        <v>26510</v>
      </c>
      <c r="AA88" s="1369">
        <f t="shared" si="3"/>
        <v>0.2862634574060276</v>
      </c>
      <c r="AB88" s="1338"/>
      <c r="AC88" s="1338"/>
      <c r="AD88" s="1338"/>
      <c r="AE88" s="1338"/>
      <c r="AF88" s="1338"/>
    </row>
    <row r="89" spans="1:32">
      <c r="A89" s="998">
        <v>79</v>
      </c>
      <c r="B89" s="1360">
        <v>976380</v>
      </c>
      <c r="C89" s="1360">
        <v>6286</v>
      </c>
      <c r="D89" s="1367">
        <v>1596</v>
      </c>
      <c r="E89" s="1369">
        <v>0.25389755011135856</v>
      </c>
      <c r="F89" s="1286">
        <v>5.9338212013244629E-2</v>
      </c>
      <c r="G89" s="1286">
        <v>0.11040407419204712</v>
      </c>
      <c r="H89" s="1286">
        <v>3.9611835032701492E-2</v>
      </c>
      <c r="I89" s="1286">
        <v>4.7725104377605021E-4</v>
      </c>
      <c r="J89" s="1370">
        <v>4.4066179543733597E-2</v>
      </c>
      <c r="K89" s="1367">
        <v>16863</v>
      </c>
      <c r="L89" s="1367">
        <v>1325</v>
      </c>
      <c r="M89" s="1369">
        <v>0.24437476945776465</v>
      </c>
      <c r="N89" s="1286">
        <v>5.9756547212600708E-2</v>
      </c>
      <c r="O89" s="1286">
        <v>9.7749911248683929E-2</v>
      </c>
      <c r="P89" s="1286">
        <v>4.813721776008606E-2</v>
      </c>
      <c r="Q89" s="1286">
        <v>0</v>
      </c>
      <c r="R89" s="1371">
        <v>3.8546662777662277E-2</v>
      </c>
      <c r="T89" s="1360">
        <v>1381842</v>
      </c>
      <c r="U89" s="1367">
        <v>21700</v>
      </c>
      <c r="V89" s="1367">
        <v>6929</v>
      </c>
      <c r="W89" s="1368">
        <f t="shared" si="2"/>
        <v>0.31930875576036866</v>
      </c>
      <c r="X89" s="1360">
        <v>2167743</v>
      </c>
      <c r="Y89" s="1367">
        <v>95277</v>
      </c>
      <c r="Z89" s="1367">
        <v>27343</v>
      </c>
      <c r="AA89" s="1369">
        <f t="shared" si="3"/>
        <v>0.28698426692696033</v>
      </c>
      <c r="AB89" s="1338"/>
      <c r="AC89" s="1338"/>
      <c r="AD89" s="1338"/>
      <c r="AE89" s="1338"/>
      <c r="AF89" s="1338"/>
    </row>
    <row r="90" spans="1:32">
      <c r="A90" s="998">
        <v>80</v>
      </c>
      <c r="B90" s="1360">
        <v>975663</v>
      </c>
      <c r="C90" s="1360">
        <v>6404</v>
      </c>
      <c r="D90" s="1367">
        <v>1648</v>
      </c>
      <c r="E90" s="1369">
        <v>0.25733916302311055</v>
      </c>
      <c r="F90" s="1286">
        <v>5.9650219976902008E-2</v>
      </c>
      <c r="G90" s="1286">
        <v>0.11336664855480194</v>
      </c>
      <c r="H90" s="1286">
        <v>3.9506558328866959E-2</v>
      </c>
      <c r="I90" s="1286">
        <v>4.6845720498822629E-4</v>
      </c>
      <c r="J90" s="1370">
        <v>4.403497651219368E-2</v>
      </c>
      <c r="K90" s="1367">
        <v>17904</v>
      </c>
      <c r="L90" s="1367">
        <v>1328</v>
      </c>
      <c r="M90" s="1369">
        <v>0.24246850465583347</v>
      </c>
      <c r="N90" s="1286">
        <v>5.988679826259613E-2</v>
      </c>
      <c r="O90" s="1286">
        <v>9.6585720777511597E-2</v>
      </c>
      <c r="P90" s="1286">
        <v>4.7836406156420708E-2</v>
      </c>
      <c r="Q90" s="1286">
        <v>0</v>
      </c>
      <c r="R90" s="1371">
        <v>3.8159575313329697E-2</v>
      </c>
      <c r="T90" s="1360">
        <v>1381330</v>
      </c>
      <c r="U90" s="1367">
        <v>22161</v>
      </c>
      <c r="V90" s="1367">
        <v>7062</v>
      </c>
      <c r="W90" s="1368">
        <f t="shared" si="2"/>
        <v>0.31866793014755651</v>
      </c>
      <c r="X90" s="1360">
        <v>2166079</v>
      </c>
      <c r="Y90" s="1367">
        <v>98146</v>
      </c>
      <c r="Z90" s="1367">
        <v>28253</v>
      </c>
      <c r="AA90" s="1369">
        <f t="shared" si="3"/>
        <v>0.28786705520347239</v>
      </c>
      <c r="AB90" s="1338"/>
      <c r="AC90" s="1338"/>
      <c r="AD90" s="1338"/>
      <c r="AE90" s="1338"/>
      <c r="AF90" s="1338"/>
    </row>
    <row r="91" spans="1:32">
      <c r="A91" s="998">
        <v>81</v>
      </c>
      <c r="B91" s="1360">
        <v>975501</v>
      </c>
      <c r="C91" s="1360">
        <v>6539</v>
      </c>
      <c r="D91" s="1367">
        <v>1682</v>
      </c>
      <c r="E91" s="1369">
        <v>0.25722587551613396</v>
      </c>
      <c r="F91" s="1286">
        <v>5.8265790343284607E-2</v>
      </c>
      <c r="G91" s="1286">
        <v>0.11362593621015549</v>
      </c>
      <c r="H91" s="1286">
        <v>4.1443644091486931E-2</v>
      </c>
      <c r="I91" s="1286">
        <v>3.0585716012865305E-4</v>
      </c>
      <c r="J91" s="1370">
        <v>4.3431717902421951E-2</v>
      </c>
      <c r="K91" s="1367">
        <v>19120</v>
      </c>
      <c r="L91" s="1367">
        <v>1365</v>
      </c>
      <c r="M91" s="1369">
        <v>0.24431716484696617</v>
      </c>
      <c r="N91" s="1286">
        <v>5.9065688401460648E-2</v>
      </c>
      <c r="O91" s="1286">
        <v>9.8263829946517944E-2</v>
      </c>
      <c r="P91" s="1286">
        <v>5.0474315881729126E-2</v>
      </c>
      <c r="Q91" s="1286">
        <v>0</v>
      </c>
      <c r="R91" s="1371">
        <v>3.6692321300506592E-2</v>
      </c>
      <c r="T91" s="1360">
        <v>1380739</v>
      </c>
      <c r="U91" s="1367">
        <v>22649</v>
      </c>
      <c r="V91" s="1367">
        <v>6908</v>
      </c>
      <c r="W91" s="1368">
        <f t="shared" si="2"/>
        <v>0.30500242836328317</v>
      </c>
      <c r="X91" s="1360">
        <v>2166848</v>
      </c>
      <c r="Y91" s="1367">
        <v>101094</v>
      </c>
      <c r="Z91" s="1367">
        <v>29830</v>
      </c>
      <c r="AA91" s="1369">
        <f t="shared" si="3"/>
        <v>0.29507191326883891</v>
      </c>
      <c r="AB91" s="1338"/>
      <c r="AC91" s="1338"/>
      <c r="AD91" s="1338"/>
      <c r="AE91" s="1338"/>
      <c r="AF91" s="1338"/>
    </row>
    <row r="92" spans="1:32">
      <c r="A92" s="998">
        <v>82</v>
      </c>
      <c r="B92" s="1360">
        <v>975548</v>
      </c>
      <c r="C92" s="1360">
        <v>6686</v>
      </c>
      <c r="D92" s="1367">
        <v>1703</v>
      </c>
      <c r="E92" s="1369">
        <v>0.25471133712234517</v>
      </c>
      <c r="F92" s="1286">
        <v>5.7283878326416016E-2</v>
      </c>
      <c r="G92" s="1286">
        <v>0.10948250442743301</v>
      </c>
      <c r="H92" s="1286">
        <v>4.6814238652586937E-2</v>
      </c>
      <c r="I92" s="1286">
        <v>4.4869876001030207E-4</v>
      </c>
      <c r="J92" s="1370">
        <v>4.0682021528482437E-2</v>
      </c>
      <c r="K92" s="1367">
        <v>20427</v>
      </c>
      <c r="L92" s="1367">
        <v>1418</v>
      </c>
      <c r="M92" s="1369">
        <v>0.24785876595000875</v>
      </c>
      <c r="N92" s="1286">
        <v>5.8556195348501205E-2</v>
      </c>
      <c r="O92" s="1286">
        <v>9.9632933735847473E-2</v>
      </c>
      <c r="P92" s="1286">
        <v>5.2962768822908401E-2</v>
      </c>
      <c r="Q92" s="1286">
        <v>0</v>
      </c>
      <c r="R92" s="1371">
        <v>3.6357279866933823E-2</v>
      </c>
      <c r="T92" s="1360">
        <v>1382053</v>
      </c>
      <c r="U92" s="1367">
        <v>23170</v>
      </c>
      <c r="V92" s="1367">
        <v>7224</v>
      </c>
      <c r="W92" s="1368">
        <f t="shared" si="2"/>
        <v>0.31178247734138975</v>
      </c>
      <c r="X92" s="1360">
        <v>2167797</v>
      </c>
      <c r="Y92" s="1367">
        <v>104139</v>
      </c>
      <c r="Z92" s="1367">
        <v>30677</v>
      </c>
      <c r="AA92" s="1369">
        <f t="shared" si="3"/>
        <v>0.29457743976800238</v>
      </c>
      <c r="AB92" s="1338"/>
      <c r="AC92" s="1338"/>
      <c r="AD92" s="1338"/>
      <c r="AE92" s="1338"/>
      <c r="AF92" s="1338"/>
    </row>
    <row r="93" spans="1:32">
      <c r="A93" s="998">
        <v>83</v>
      </c>
      <c r="B93" s="1360">
        <v>975179</v>
      </c>
      <c r="C93" s="1360">
        <v>6851</v>
      </c>
      <c r="D93" s="1367">
        <v>1773</v>
      </c>
      <c r="E93" s="1369">
        <v>0.25879433659319806</v>
      </c>
      <c r="F93" s="1286">
        <v>5.823967233300209E-2</v>
      </c>
      <c r="G93" s="1286">
        <v>0.11574952304363251</v>
      </c>
      <c r="H93" s="1286">
        <v>4.3059408664703369E-2</v>
      </c>
      <c r="I93" s="1286">
        <v>4.3789227493107319E-4</v>
      </c>
      <c r="J93" s="1370">
        <v>4.1307836771011353E-2</v>
      </c>
      <c r="K93" s="1367">
        <v>21932</v>
      </c>
      <c r="L93" s="1367">
        <v>1437</v>
      </c>
      <c r="M93" s="1369">
        <v>0.24434619962591397</v>
      </c>
      <c r="N93" s="1286">
        <v>5.7473219931125641E-2</v>
      </c>
      <c r="O93" s="1286">
        <v>9.4711780548095703E-2</v>
      </c>
      <c r="P93" s="1286">
        <v>5.6112905964255333E-2</v>
      </c>
      <c r="Q93" s="1286">
        <v>0</v>
      </c>
      <c r="R93" s="1371">
        <v>3.5878252238035202E-2</v>
      </c>
      <c r="T93" s="1360">
        <v>1381060</v>
      </c>
      <c r="U93" s="1367">
        <v>23730</v>
      </c>
      <c r="V93" s="1367">
        <v>7479</v>
      </c>
      <c r="W93" s="1368">
        <f t="shared" si="2"/>
        <v>0.31517067003792665</v>
      </c>
      <c r="X93" s="1360">
        <v>2167018</v>
      </c>
      <c r="Y93" s="1367">
        <v>107401</v>
      </c>
      <c r="Z93" s="1367">
        <v>31450</v>
      </c>
      <c r="AA93" s="1369">
        <f t="shared" si="3"/>
        <v>0.29282781352128939</v>
      </c>
      <c r="AB93" s="1338"/>
      <c r="AC93" s="1338"/>
      <c r="AD93" s="1338"/>
      <c r="AE93" s="1338"/>
      <c r="AF93" s="1338"/>
    </row>
    <row r="94" spans="1:32">
      <c r="A94" s="998">
        <v>84</v>
      </c>
      <c r="B94" s="1360">
        <v>974649</v>
      </c>
      <c r="C94" s="1360">
        <v>7022</v>
      </c>
      <c r="D94" s="1367">
        <v>1809</v>
      </c>
      <c r="E94" s="1369">
        <v>0.25761891199088577</v>
      </c>
      <c r="F94" s="1286">
        <v>5.7248648256063461E-2</v>
      </c>
      <c r="G94" s="1286">
        <v>0.11236114799976349</v>
      </c>
      <c r="H94" s="1286">
        <v>4.7422386705875397E-2</v>
      </c>
      <c r="I94" s="1286">
        <v>5.6963827228173614E-4</v>
      </c>
      <c r="J94" s="1370">
        <v>4.0159497410058975E-2</v>
      </c>
      <c r="K94" s="1367">
        <v>23574</v>
      </c>
      <c r="L94" s="1367">
        <v>1443</v>
      </c>
      <c r="M94" s="1369">
        <v>0.24403855910705224</v>
      </c>
      <c r="N94" s="1286">
        <v>5.6485708802938461E-2</v>
      </c>
      <c r="O94" s="1286">
        <v>9.4199225306510925E-2</v>
      </c>
      <c r="P94" s="1286">
        <v>6.003720685839653E-2</v>
      </c>
      <c r="Q94" s="1286">
        <v>0</v>
      </c>
      <c r="R94" s="1371">
        <v>3.3316422253847122E-2</v>
      </c>
      <c r="T94" s="1360">
        <v>1381744</v>
      </c>
      <c r="U94" s="1367">
        <v>24378</v>
      </c>
      <c r="V94" s="1367">
        <v>7670</v>
      </c>
      <c r="W94" s="1368">
        <f t="shared" si="2"/>
        <v>0.31462794322750021</v>
      </c>
      <c r="X94" s="1360">
        <v>2166639</v>
      </c>
      <c r="Y94" s="1367">
        <v>111184</v>
      </c>
      <c r="Z94" s="1367">
        <v>33245</v>
      </c>
      <c r="AA94" s="1369">
        <f t="shared" si="3"/>
        <v>0.29900885019427254</v>
      </c>
      <c r="AB94" s="1338"/>
      <c r="AC94" s="1338"/>
      <c r="AD94" s="1338"/>
      <c r="AE94" s="1338"/>
      <c r="AF94" s="1338"/>
    </row>
    <row r="95" spans="1:32">
      <c r="A95" s="998">
        <v>85</v>
      </c>
      <c r="B95" s="1360">
        <v>976417</v>
      </c>
      <c r="C95" s="1360">
        <v>7214</v>
      </c>
      <c r="D95" s="1367">
        <v>1842</v>
      </c>
      <c r="E95" s="1369">
        <v>0.2553368450235653</v>
      </c>
      <c r="F95" s="1286">
        <v>5.7111173868179321E-2</v>
      </c>
      <c r="G95" s="1286">
        <v>0.11242029070854187</v>
      </c>
      <c r="H95" s="1286">
        <v>4.5744385570287704E-2</v>
      </c>
      <c r="I95" s="1286">
        <v>4.1585805593058467E-4</v>
      </c>
      <c r="J95" s="1370">
        <v>3.9645135402679443E-2</v>
      </c>
      <c r="K95" s="1367">
        <v>25485</v>
      </c>
      <c r="L95" s="1367">
        <v>1563</v>
      </c>
      <c r="M95" s="1369">
        <v>0.2486873508353222</v>
      </c>
      <c r="N95" s="1286">
        <v>5.6006364524364471E-2</v>
      </c>
      <c r="O95" s="1286">
        <v>9.7852028906345367E-2</v>
      </c>
      <c r="P95" s="1286">
        <v>6.3802706077694893E-2</v>
      </c>
      <c r="Q95" s="1286">
        <v>0</v>
      </c>
      <c r="R95" s="1371">
        <v>3.1185362488031387E-2</v>
      </c>
      <c r="T95" s="1360">
        <v>1380560</v>
      </c>
      <c r="U95" s="1367">
        <v>25053</v>
      </c>
      <c r="V95" s="1367">
        <v>8001</v>
      </c>
      <c r="W95" s="1368">
        <f t="shared" si="2"/>
        <v>0.31936295054484493</v>
      </c>
      <c r="X95" s="1360">
        <v>2166914</v>
      </c>
      <c r="Y95" s="1367">
        <v>115362</v>
      </c>
      <c r="Z95" s="1367">
        <v>34401</v>
      </c>
      <c r="AA95" s="1369">
        <f t="shared" si="3"/>
        <v>0.29820044728766837</v>
      </c>
      <c r="AB95" s="1338"/>
      <c r="AC95" s="1338"/>
      <c r="AD95" s="1338"/>
      <c r="AE95" s="1338"/>
      <c r="AF95" s="1338"/>
    </row>
    <row r="96" spans="1:32">
      <c r="A96" s="998">
        <v>86</v>
      </c>
      <c r="B96" s="1360">
        <v>975402</v>
      </c>
      <c r="C96" s="1360">
        <v>7424</v>
      </c>
      <c r="D96" s="1367">
        <v>1950</v>
      </c>
      <c r="E96" s="1369">
        <v>0.26266163793103448</v>
      </c>
      <c r="F96" s="1286">
        <v>5.7246766984462738E-2</v>
      </c>
      <c r="G96" s="1286">
        <v>0.11449353396892548</v>
      </c>
      <c r="H96" s="1286">
        <v>5.253232829272747E-2</v>
      </c>
      <c r="I96" s="1286">
        <v>5.3879310144111514E-4</v>
      </c>
      <c r="J96" s="1370">
        <v>3.798491507768631E-2</v>
      </c>
      <c r="K96" s="1367">
        <v>27781</v>
      </c>
      <c r="L96" s="1367">
        <v>1533</v>
      </c>
      <c r="M96" s="1369">
        <v>0.24583066067992304</v>
      </c>
      <c r="N96" s="1286">
        <v>5.59653639793396E-2</v>
      </c>
      <c r="O96" s="1286">
        <v>9.012187272310257E-2</v>
      </c>
      <c r="P96" s="1286">
        <v>7.0237331092357635E-2</v>
      </c>
      <c r="Q96" s="1286">
        <v>0</v>
      </c>
      <c r="R96" s="1371">
        <v>2.9506092891097069E-2</v>
      </c>
      <c r="T96" s="1360">
        <v>1382023</v>
      </c>
      <c r="U96" s="1367">
        <v>25797</v>
      </c>
      <c r="V96" s="1367">
        <v>8160</v>
      </c>
      <c r="W96" s="1368">
        <f t="shared" si="2"/>
        <v>0.31631585068031165</v>
      </c>
      <c r="X96" s="1360">
        <v>2166510</v>
      </c>
      <c r="Y96" s="1367">
        <v>120216</v>
      </c>
      <c r="Z96" s="1367">
        <v>35319</v>
      </c>
      <c r="AA96" s="1369">
        <f t="shared" si="3"/>
        <v>0.29379616689958077</v>
      </c>
      <c r="AB96" s="1338"/>
      <c r="AC96" s="1338"/>
      <c r="AD96" s="1338"/>
      <c r="AE96" s="1338"/>
      <c r="AF96" s="1338"/>
    </row>
    <row r="97" spans="1:32">
      <c r="A97" s="998">
        <v>87</v>
      </c>
      <c r="B97" s="1360">
        <v>974950</v>
      </c>
      <c r="C97" s="1360">
        <v>7654</v>
      </c>
      <c r="D97" s="1367">
        <v>2015</v>
      </c>
      <c r="E97" s="1369">
        <v>0.26326103997909589</v>
      </c>
      <c r="F97" s="1286">
        <v>5.7094328105449677E-2</v>
      </c>
      <c r="G97" s="1286">
        <v>0.11301280558109283</v>
      </c>
      <c r="H97" s="1286">
        <v>5.5134570226073265E-2</v>
      </c>
      <c r="I97" s="1286">
        <v>7.8390381531789899E-4</v>
      </c>
      <c r="J97" s="1370">
        <v>3.7235431373119354E-2</v>
      </c>
      <c r="K97" s="1367">
        <v>30293</v>
      </c>
      <c r="L97" s="1367">
        <v>1648</v>
      </c>
      <c r="M97" s="1369">
        <v>0.25160305343511452</v>
      </c>
      <c r="N97" s="1286">
        <v>5.51145039498806E-2</v>
      </c>
      <c r="O97" s="1286">
        <v>9.4503819942474365E-2</v>
      </c>
      <c r="P97" s="1286">
        <v>7.3587784543633461E-2</v>
      </c>
      <c r="Q97" s="1286">
        <v>0</v>
      </c>
      <c r="R97" s="1371">
        <v>2.8396947309374809E-2</v>
      </c>
      <c r="T97" s="1360">
        <v>1379907</v>
      </c>
      <c r="U97" s="1367">
        <v>26657</v>
      </c>
      <c r="V97" s="1367">
        <v>8301</v>
      </c>
      <c r="W97" s="1368">
        <f t="shared" si="2"/>
        <v>0.31140038263870651</v>
      </c>
      <c r="X97" s="1360">
        <v>2167799</v>
      </c>
      <c r="Y97" s="1367">
        <v>125391</v>
      </c>
      <c r="Z97" s="1367">
        <v>37062</v>
      </c>
      <c r="AA97" s="1369">
        <f t="shared" si="3"/>
        <v>0.29557145249659067</v>
      </c>
      <c r="AB97" s="1338"/>
      <c r="AC97" s="1338"/>
      <c r="AD97" s="1338"/>
      <c r="AE97" s="1338"/>
      <c r="AF97" s="1338"/>
    </row>
    <row r="98" spans="1:32">
      <c r="A98" s="998">
        <v>88</v>
      </c>
      <c r="B98" s="1360">
        <v>976317</v>
      </c>
      <c r="C98" s="1360">
        <v>7928</v>
      </c>
      <c r="D98" s="1367">
        <v>2073</v>
      </c>
      <c r="E98" s="1369">
        <v>0.26147830474268413</v>
      </c>
      <c r="F98" s="1286">
        <v>5.7643793523311615E-2</v>
      </c>
      <c r="G98" s="1286">
        <v>0.11856710165739059</v>
      </c>
      <c r="H98" s="1286">
        <v>4.8057518899440765E-2</v>
      </c>
      <c r="I98" s="1286">
        <v>6.3067610608413815E-4</v>
      </c>
      <c r="J98" s="1370">
        <v>3.6579214036464691E-2</v>
      </c>
      <c r="K98" s="1367">
        <v>33141</v>
      </c>
      <c r="L98" s="1367">
        <v>1672</v>
      </c>
      <c r="M98" s="1369">
        <v>0.25131519615211184</v>
      </c>
      <c r="N98" s="1286">
        <v>5.4862469434738159E-2</v>
      </c>
      <c r="O98" s="1286">
        <v>8.8531486690044403E-2</v>
      </c>
      <c r="P98" s="1286">
        <v>8.101608045399189E-2</v>
      </c>
      <c r="Q98" s="1286">
        <v>0</v>
      </c>
      <c r="R98" s="1371">
        <v>2.7055462822318077E-2</v>
      </c>
      <c r="T98" s="1360">
        <v>1381467</v>
      </c>
      <c r="U98" s="1367">
        <v>27621</v>
      </c>
      <c r="V98" s="1367">
        <v>8748</v>
      </c>
      <c r="W98" s="1368">
        <f t="shared" si="2"/>
        <v>0.31671554252199413</v>
      </c>
      <c r="X98" s="1360">
        <v>2166056</v>
      </c>
      <c r="Y98" s="1367">
        <v>131176</v>
      </c>
      <c r="Z98" s="1367">
        <v>38885</v>
      </c>
      <c r="AA98" s="1369">
        <f t="shared" si="3"/>
        <v>0.29643379886564614</v>
      </c>
      <c r="AB98" s="1338"/>
      <c r="AC98" s="1338"/>
      <c r="AD98" s="1338"/>
      <c r="AE98" s="1338"/>
      <c r="AF98" s="1338"/>
    </row>
    <row r="99" spans="1:32">
      <c r="A99" s="998">
        <v>89</v>
      </c>
      <c r="B99" s="1360">
        <v>975536</v>
      </c>
      <c r="C99" s="1360">
        <v>8239</v>
      </c>
      <c r="D99" s="1367">
        <v>2158</v>
      </c>
      <c r="E99" s="1369">
        <v>0.26192499089695354</v>
      </c>
      <c r="F99" s="1286">
        <v>5.6074764579534531E-2</v>
      </c>
      <c r="G99" s="1286">
        <v>0.11299914866685867</v>
      </c>
      <c r="H99" s="1286">
        <v>5.8744994923472404E-2</v>
      </c>
      <c r="I99" s="1286">
        <v>8.4961764514446259E-4</v>
      </c>
      <c r="J99" s="1370">
        <v>3.3256463706493378E-2</v>
      </c>
      <c r="K99" s="1367">
        <v>36522</v>
      </c>
      <c r="L99" s="1367">
        <v>1838</v>
      </c>
      <c r="M99" s="1369">
        <v>0.2550298321076731</v>
      </c>
      <c r="N99" s="1286">
        <v>5.3004022687673569E-2</v>
      </c>
      <c r="O99" s="1286">
        <v>9.3520186841487885E-2</v>
      </c>
      <c r="P99" s="1286">
        <v>8.3807408809661865E-2</v>
      </c>
      <c r="Q99" s="1286">
        <v>0</v>
      </c>
      <c r="R99" s="1371">
        <v>2.4698210880160332E-2</v>
      </c>
      <c r="T99" s="1360">
        <v>1382851</v>
      </c>
      <c r="U99" s="1367">
        <v>28748</v>
      </c>
      <c r="V99" s="1367">
        <v>9053</v>
      </c>
      <c r="W99" s="1368">
        <f t="shared" si="2"/>
        <v>0.31490886322526784</v>
      </c>
      <c r="X99" s="1360">
        <v>2167557</v>
      </c>
      <c r="Y99" s="1367">
        <v>137614</v>
      </c>
      <c r="Z99" s="1367">
        <v>40532</v>
      </c>
      <c r="AA99" s="1369">
        <f t="shared" si="3"/>
        <v>0.29453398636766609</v>
      </c>
      <c r="AB99" s="1338"/>
      <c r="AC99" s="1338"/>
      <c r="AD99" s="1338"/>
      <c r="AE99" s="1338"/>
      <c r="AF99" s="1338"/>
    </row>
    <row r="100" spans="1:32">
      <c r="A100" s="998">
        <v>90</v>
      </c>
      <c r="B100" s="1360">
        <v>974811</v>
      </c>
      <c r="C100" s="1360">
        <v>8572</v>
      </c>
      <c r="D100" s="1367">
        <v>2199</v>
      </c>
      <c r="E100" s="1369">
        <v>0.25653289780681288</v>
      </c>
      <c r="F100" s="1286">
        <v>5.1563229411840439E-2</v>
      </c>
      <c r="G100" s="1286">
        <v>0.11374241858720779</v>
      </c>
      <c r="H100" s="1286">
        <v>5.7862810790538788E-2</v>
      </c>
      <c r="I100" s="1286">
        <v>6.9995335070416331E-4</v>
      </c>
      <c r="J100" s="1370">
        <v>3.2781146466732025E-2</v>
      </c>
      <c r="K100" s="1367">
        <v>40421</v>
      </c>
      <c r="L100" s="1367">
        <v>1874</v>
      </c>
      <c r="M100" s="1369">
        <v>0.25513955071477196</v>
      </c>
      <c r="N100" s="1286">
        <v>5.1463581621646881E-2</v>
      </c>
      <c r="O100" s="1286">
        <v>9.0946219861507416E-2</v>
      </c>
      <c r="P100" s="1286">
        <v>8.9993193745613098E-2</v>
      </c>
      <c r="Q100" s="1286">
        <v>0</v>
      </c>
      <c r="R100" s="1371">
        <v>2.2736554965376854E-2</v>
      </c>
      <c r="T100" s="1360">
        <v>1380400</v>
      </c>
      <c r="U100" s="1367">
        <v>30050</v>
      </c>
      <c r="V100" s="1367">
        <v>9271</v>
      </c>
      <c r="W100" s="1368">
        <f t="shared" si="2"/>
        <v>0.30851913477537435</v>
      </c>
      <c r="X100" s="1360">
        <v>2167271</v>
      </c>
      <c r="Y100" s="1367">
        <v>145077</v>
      </c>
      <c r="Z100" s="1367">
        <v>42109</v>
      </c>
      <c r="AA100" s="1369">
        <f t="shared" si="3"/>
        <v>0.290252762326213</v>
      </c>
      <c r="AB100" s="1338"/>
      <c r="AC100" s="1338"/>
      <c r="AD100" s="1338"/>
      <c r="AE100" s="1338"/>
      <c r="AF100" s="1338"/>
    </row>
    <row r="101" spans="1:32">
      <c r="A101" s="998">
        <v>91</v>
      </c>
      <c r="B101" s="1360">
        <v>976232</v>
      </c>
      <c r="C101" s="1360">
        <v>8983</v>
      </c>
      <c r="D101" s="1367">
        <v>2378</v>
      </c>
      <c r="E101" s="1369">
        <v>0.26472225314482911</v>
      </c>
      <c r="F101" s="1286">
        <v>4.9426693469285965E-2</v>
      </c>
      <c r="G101" s="1286">
        <v>0.11454970389604568</v>
      </c>
      <c r="H101" s="1286">
        <v>6.9464545696973801E-2</v>
      </c>
      <c r="I101" s="1286">
        <v>1.00189249496907E-3</v>
      </c>
      <c r="J101" s="1370">
        <v>3.0279416590929031E-2</v>
      </c>
      <c r="K101" s="1367">
        <v>45177</v>
      </c>
      <c r="L101" s="1367">
        <v>1979</v>
      </c>
      <c r="M101" s="1369">
        <v>0.25538779197315781</v>
      </c>
      <c r="N101" s="1286">
        <v>5.058717355132103E-2</v>
      </c>
      <c r="O101" s="1286">
        <v>8.9947089552879333E-2</v>
      </c>
      <c r="P101" s="1286">
        <v>9.3431409448385239E-2</v>
      </c>
      <c r="Q101" s="1286">
        <v>0</v>
      </c>
      <c r="R101" s="1371">
        <v>2.1551167592406273E-2</v>
      </c>
      <c r="T101" s="1360">
        <v>1382267</v>
      </c>
      <c r="U101" s="1367">
        <v>31526</v>
      </c>
      <c r="V101" s="1367">
        <v>9577</v>
      </c>
      <c r="W101" s="1368">
        <f t="shared" si="2"/>
        <v>0.30378100615365095</v>
      </c>
      <c r="X101" s="1360">
        <v>2167041</v>
      </c>
      <c r="Y101" s="1367">
        <v>153744</v>
      </c>
      <c r="Z101" s="1367">
        <v>44666</v>
      </c>
      <c r="AA101" s="1369">
        <f t="shared" si="3"/>
        <v>0.29052190654594651</v>
      </c>
      <c r="AB101" s="1338"/>
      <c r="AC101" s="1338"/>
      <c r="AD101" s="1338"/>
      <c r="AE101" s="1338"/>
      <c r="AF101" s="1338"/>
    </row>
    <row r="102" spans="1:32">
      <c r="A102" s="998">
        <v>92</v>
      </c>
      <c r="B102" s="1360">
        <v>974193</v>
      </c>
      <c r="C102" s="1360">
        <v>9499</v>
      </c>
      <c r="D102" s="1367">
        <v>2499</v>
      </c>
      <c r="E102" s="1369">
        <v>0.26308032424465733</v>
      </c>
      <c r="F102" s="1286">
        <v>4.7689229249954224E-2</v>
      </c>
      <c r="G102" s="1286">
        <v>0.10937993228435516</v>
      </c>
      <c r="H102" s="1286">
        <v>7.6850192621350288E-2</v>
      </c>
      <c r="I102" s="1286">
        <v>1.4738393947482109E-3</v>
      </c>
      <c r="J102" s="1370">
        <v>2.7687124907970428E-2</v>
      </c>
      <c r="K102" s="1367">
        <v>50814</v>
      </c>
      <c r="L102" s="1367">
        <v>2151</v>
      </c>
      <c r="M102" s="1369">
        <v>0.26129737609329445</v>
      </c>
      <c r="N102" s="1286">
        <v>4.8712342977523804E-2</v>
      </c>
      <c r="O102" s="1286">
        <v>8.7585031986236572E-2</v>
      </c>
      <c r="P102" s="1286">
        <v>0.10775024257600307</v>
      </c>
      <c r="Q102" s="1286">
        <v>0</v>
      </c>
      <c r="R102" s="1371">
        <v>1.7249757423996925E-2</v>
      </c>
      <c r="T102" s="1360">
        <v>1381517</v>
      </c>
      <c r="U102" s="1367">
        <v>33239</v>
      </c>
      <c r="V102" s="1367">
        <v>9979</v>
      </c>
      <c r="W102" s="1368">
        <f t="shared" si="2"/>
        <v>0.30021962152892684</v>
      </c>
      <c r="X102" s="1360">
        <v>2166809</v>
      </c>
      <c r="Y102" s="1367">
        <v>163984</v>
      </c>
      <c r="Z102" s="1367">
        <v>46901</v>
      </c>
      <c r="AA102" s="1369">
        <f t="shared" si="3"/>
        <v>0.28600961069372621</v>
      </c>
      <c r="AB102" s="1338"/>
      <c r="AC102" s="1338"/>
      <c r="AD102" s="1338"/>
      <c r="AE102" s="1338"/>
      <c r="AF102" s="1338"/>
    </row>
    <row r="103" spans="1:32">
      <c r="A103" s="998">
        <v>93</v>
      </c>
      <c r="B103" s="1360">
        <v>976792</v>
      </c>
      <c r="C103" s="1360">
        <v>10142</v>
      </c>
      <c r="D103" s="1367">
        <v>2679</v>
      </c>
      <c r="E103" s="1369">
        <v>0.26414908302110035</v>
      </c>
      <c r="F103" s="1286">
        <v>4.6341944485902786E-2</v>
      </c>
      <c r="G103" s="1286">
        <v>0.11013606935739517</v>
      </c>
      <c r="H103" s="1286">
        <v>7.9964505508542061E-2</v>
      </c>
      <c r="I103" s="1286">
        <v>1.5775981592014432E-3</v>
      </c>
      <c r="J103" s="1370">
        <v>2.6128968223929405E-2</v>
      </c>
      <c r="K103" s="1367">
        <v>58046</v>
      </c>
      <c r="L103" s="1367">
        <v>2324</v>
      </c>
      <c r="M103" s="1369">
        <v>0.26224328593996843</v>
      </c>
      <c r="N103" s="1286">
        <v>4.750620573759079E-2</v>
      </c>
      <c r="O103" s="1286">
        <v>8.4292486310005188E-2</v>
      </c>
      <c r="P103" s="1286">
        <v>0.11453396454453468</v>
      </c>
      <c r="Q103" s="1286">
        <v>0</v>
      </c>
      <c r="R103" s="1371">
        <v>1.6023470088839531E-2</v>
      </c>
      <c r="T103" s="1360">
        <v>1381454</v>
      </c>
      <c r="U103" s="1367">
        <v>35385</v>
      </c>
      <c r="V103" s="1367">
        <v>10625</v>
      </c>
      <c r="W103" s="1368">
        <f t="shared" si="2"/>
        <v>0.30026847534265932</v>
      </c>
      <c r="X103" s="1360">
        <v>2166756</v>
      </c>
      <c r="Y103" s="1367">
        <v>176269</v>
      </c>
      <c r="Z103" s="1367">
        <v>51048</v>
      </c>
      <c r="AA103" s="1369">
        <f t="shared" si="3"/>
        <v>0.28960282295809248</v>
      </c>
      <c r="AB103" s="1338"/>
      <c r="AC103" s="1338"/>
      <c r="AD103" s="1338"/>
      <c r="AE103" s="1338"/>
      <c r="AF103" s="1338"/>
    </row>
    <row r="104" spans="1:32">
      <c r="A104" s="998">
        <v>94</v>
      </c>
      <c r="B104" s="1360">
        <v>975596</v>
      </c>
      <c r="C104" s="1360">
        <v>11041</v>
      </c>
      <c r="D104" s="1367">
        <v>2915</v>
      </c>
      <c r="E104" s="1369">
        <v>0.26401594058509192</v>
      </c>
      <c r="F104" s="1286">
        <v>4.4651754200458527E-2</v>
      </c>
      <c r="G104" s="1286">
        <v>0.10850466787815094</v>
      </c>
      <c r="H104" s="1286">
        <v>8.5499504581093788E-2</v>
      </c>
      <c r="I104" s="1286">
        <v>1.8114300910383463E-3</v>
      </c>
      <c r="J104" s="1370">
        <v>2.3458020761609077E-2</v>
      </c>
      <c r="K104" s="1367">
        <v>67024</v>
      </c>
      <c r="L104" s="1367">
        <v>2701</v>
      </c>
      <c r="M104" s="1369">
        <v>0.27037037037037037</v>
      </c>
      <c r="N104" s="1286">
        <v>4.534534364938736E-2</v>
      </c>
      <c r="O104" s="1286">
        <v>8.5885882377624512E-2</v>
      </c>
      <c r="P104" s="1286">
        <v>0.12222222425043583</v>
      </c>
      <c r="Q104" s="1286">
        <v>3.6036036908626556E-3</v>
      </c>
      <c r="R104" s="1371">
        <v>1.3313313014805317E-2</v>
      </c>
      <c r="T104" s="1360">
        <v>1381290</v>
      </c>
      <c r="U104" s="1367">
        <v>38226</v>
      </c>
      <c r="V104" s="1367">
        <v>11511</v>
      </c>
      <c r="W104" s="1368">
        <f t="shared" si="2"/>
        <v>0.30113012086014757</v>
      </c>
      <c r="X104" s="1360">
        <v>2166616</v>
      </c>
      <c r="Y104" s="1367">
        <v>192644</v>
      </c>
      <c r="Z104" s="1367">
        <v>54728</v>
      </c>
      <c r="AA104" s="1369">
        <f t="shared" si="3"/>
        <v>0.2840887855318619</v>
      </c>
      <c r="AB104" s="1338"/>
      <c r="AC104" s="1338"/>
      <c r="AD104" s="1338"/>
      <c r="AE104" s="1338"/>
      <c r="AF104" s="1338"/>
    </row>
    <row r="105" spans="1:32">
      <c r="A105" s="998">
        <v>95</v>
      </c>
      <c r="B105" s="1360">
        <v>975396</v>
      </c>
      <c r="C105" s="1360">
        <v>12325</v>
      </c>
      <c r="D105" s="1367">
        <v>3337</v>
      </c>
      <c r="E105" s="1369">
        <v>0.27075050709939147</v>
      </c>
      <c r="F105" s="1286">
        <v>4.3083164840936661E-2</v>
      </c>
      <c r="G105" s="1286">
        <v>0.10393509268760681</v>
      </c>
      <c r="H105" s="1286">
        <v>0.102312371134758</v>
      </c>
      <c r="I105" s="1286">
        <v>2.758620772510767E-3</v>
      </c>
      <c r="J105" s="1370">
        <v>1.86612568795681E-2</v>
      </c>
      <c r="K105" s="1367">
        <v>79381</v>
      </c>
      <c r="L105" s="1367">
        <v>3083</v>
      </c>
      <c r="M105" s="1369">
        <v>0.28268842838804326</v>
      </c>
      <c r="N105" s="1286">
        <v>4.4562626630067825E-2</v>
      </c>
      <c r="O105" s="1286">
        <v>8.252338320016861E-2</v>
      </c>
      <c r="P105" s="1286">
        <v>0.13937282375991344</v>
      </c>
      <c r="Q105" s="1286">
        <v>4.6763247810304165E-3</v>
      </c>
      <c r="R105" s="1371">
        <v>1.1644965969026089E-2</v>
      </c>
      <c r="T105" s="1360">
        <v>1381524</v>
      </c>
      <c r="U105" s="1367">
        <v>42121</v>
      </c>
      <c r="V105" s="1367">
        <v>12757</v>
      </c>
      <c r="W105" s="1368">
        <f t="shared" si="2"/>
        <v>0.30286555399919279</v>
      </c>
      <c r="X105" s="1360">
        <v>2167511</v>
      </c>
      <c r="Y105" s="1367">
        <v>216317</v>
      </c>
      <c r="Z105" s="1367">
        <v>61191</v>
      </c>
      <c r="AA105" s="1369">
        <f t="shared" si="3"/>
        <v>0.28287651918249607</v>
      </c>
      <c r="AB105" s="1338"/>
      <c r="AC105" s="1338"/>
      <c r="AD105" s="1338"/>
      <c r="AE105" s="1338"/>
      <c r="AF105" s="1338"/>
    </row>
    <row r="106" spans="1:32">
      <c r="A106" s="998">
        <v>96</v>
      </c>
      <c r="B106" s="1360">
        <v>975605</v>
      </c>
      <c r="C106" s="1360">
        <v>14307</v>
      </c>
      <c r="D106" s="1367">
        <v>4016</v>
      </c>
      <c r="E106" s="1369">
        <v>0.2807017543859649</v>
      </c>
      <c r="F106" s="1286">
        <v>4.1657928377389908E-2</v>
      </c>
      <c r="G106" s="1286">
        <v>0.10386524349451065</v>
      </c>
      <c r="H106" s="1286">
        <v>0.11686587147414684</v>
      </c>
      <c r="I106" s="1286">
        <v>3.5646886099129915E-3</v>
      </c>
      <c r="J106" s="1370">
        <v>1.4817921444773674E-2</v>
      </c>
      <c r="K106" s="1367">
        <v>96501</v>
      </c>
      <c r="L106" s="1367">
        <v>3776</v>
      </c>
      <c r="M106" s="1369">
        <v>0.28745432399512788</v>
      </c>
      <c r="N106" s="1286">
        <v>4.1412912309169769E-2</v>
      </c>
      <c r="O106" s="1286">
        <v>8.8459193706512451E-2</v>
      </c>
      <c r="P106" s="1286">
        <v>0.14372715912759304</v>
      </c>
      <c r="Q106" s="1286">
        <v>4.7198538668453693E-3</v>
      </c>
      <c r="R106" s="1371">
        <v>9.1352006420493126E-3</v>
      </c>
      <c r="T106" s="1360">
        <v>1381389</v>
      </c>
      <c r="U106" s="1367">
        <v>47447</v>
      </c>
      <c r="V106" s="1367">
        <v>14542</v>
      </c>
      <c r="W106" s="1368">
        <f t="shared" si="2"/>
        <v>0.30648934600712374</v>
      </c>
      <c r="X106" s="1360">
        <v>2167086</v>
      </c>
      <c r="Y106" s="1367">
        <v>250127</v>
      </c>
      <c r="Z106" s="1367">
        <v>69758</v>
      </c>
      <c r="AA106" s="1369">
        <f t="shared" si="3"/>
        <v>0.2788903237155525</v>
      </c>
      <c r="AB106" s="1338"/>
      <c r="AC106" s="1338"/>
      <c r="AD106" s="1338"/>
      <c r="AE106" s="1338"/>
      <c r="AF106" s="1338"/>
    </row>
    <row r="107" spans="1:32">
      <c r="A107" s="998">
        <v>97</v>
      </c>
      <c r="B107" s="1360">
        <v>975494</v>
      </c>
      <c r="C107" s="1360">
        <v>17500</v>
      </c>
      <c r="D107" s="1367">
        <v>5078</v>
      </c>
      <c r="E107" s="1369">
        <v>0.29017142857142858</v>
      </c>
      <c r="F107" s="1286">
        <v>4.0171429514884949E-2</v>
      </c>
      <c r="G107" s="1286">
        <v>0.10788571089506149</v>
      </c>
      <c r="H107" s="1286">
        <v>0.12537143193185329</v>
      </c>
      <c r="I107" s="1286">
        <v>5.2000000141561031E-3</v>
      </c>
      <c r="J107" s="1370">
        <v>1.1485714465379715E-2</v>
      </c>
      <c r="K107" s="1367">
        <v>122549</v>
      </c>
      <c r="L107" s="1367">
        <v>4500</v>
      </c>
      <c r="M107" s="1369">
        <v>0.29154518950437319</v>
      </c>
      <c r="N107" s="1286">
        <v>3.8354389369487762E-2</v>
      </c>
      <c r="O107" s="1286">
        <v>8.882410079240799E-2</v>
      </c>
      <c r="P107" s="1286">
        <v>0.15251052938401699</v>
      </c>
      <c r="Q107" s="1286">
        <v>5.1182378083467484E-3</v>
      </c>
      <c r="R107" s="1371">
        <v>6.8027209490537643E-3</v>
      </c>
      <c r="T107" s="1360">
        <v>1381323</v>
      </c>
      <c r="U107" s="1367">
        <v>56028</v>
      </c>
      <c r="V107" s="1367">
        <v>17334</v>
      </c>
      <c r="W107" s="1368">
        <f t="shared" si="2"/>
        <v>0.30938102377382737</v>
      </c>
      <c r="X107" s="1360">
        <v>2166951</v>
      </c>
      <c r="Y107" s="1367">
        <v>308143</v>
      </c>
      <c r="Z107" s="1367">
        <v>86587</v>
      </c>
      <c r="AA107" s="1369">
        <f t="shared" si="3"/>
        <v>0.28099616087336077</v>
      </c>
      <c r="AB107" s="1338"/>
      <c r="AC107" s="1338"/>
      <c r="AD107" s="1338"/>
      <c r="AE107" s="1338"/>
      <c r="AF107" s="1338"/>
    </row>
    <row r="108" spans="1:32">
      <c r="A108" s="998">
        <v>98</v>
      </c>
      <c r="B108" s="1360">
        <v>975550</v>
      </c>
      <c r="C108" s="1360">
        <v>23874</v>
      </c>
      <c r="D108" s="1367">
        <v>7433</v>
      </c>
      <c r="E108" s="1369">
        <v>0.31134288347155903</v>
      </c>
      <c r="F108" s="1286">
        <v>3.304850310087204E-2</v>
      </c>
      <c r="G108" s="1286">
        <v>0.11280053853988647</v>
      </c>
      <c r="H108" s="1286">
        <v>0.14882299117743969</v>
      </c>
      <c r="I108" s="1286">
        <v>9.2569319531321526E-3</v>
      </c>
      <c r="J108" s="1370">
        <v>7.4558095075190067E-3</v>
      </c>
      <c r="K108" s="1367">
        <v>171341</v>
      </c>
      <c r="L108" s="1367">
        <v>6868</v>
      </c>
      <c r="M108" s="1369">
        <v>0.31597350018402648</v>
      </c>
      <c r="N108" s="1286">
        <v>3.4735001623630524E-2</v>
      </c>
      <c r="O108" s="1286">
        <v>0.10144460946321487</v>
      </c>
      <c r="P108" s="1286">
        <v>0.16751012392342091</v>
      </c>
      <c r="Q108" s="1286">
        <v>7.1770334616303444E-3</v>
      </c>
      <c r="R108" s="1371">
        <v>5.1067355088889599E-3</v>
      </c>
      <c r="T108" s="1360">
        <v>1381297</v>
      </c>
      <c r="U108" s="1367">
        <v>72819</v>
      </c>
      <c r="V108" s="1367">
        <v>23493</v>
      </c>
      <c r="W108" s="1368">
        <f t="shared" si="2"/>
        <v>0.32262184320026366</v>
      </c>
      <c r="X108" s="1360">
        <v>2166894</v>
      </c>
      <c r="Y108" s="1367">
        <v>426947</v>
      </c>
      <c r="Z108" s="1367">
        <v>119119</v>
      </c>
      <c r="AA108" s="1369">
        <f t="shared" si="3"/>
        <v>0.27900184332013106</v>
      </c>
      <c r="AB108" s="1338"/>
      <c r="AC108" s="1338"/>
      <c r="AD108" s="1338"/>
      <c r="AE108" s="1338"/>
      <c r="AF108" s="1338"/>
    </row>
    <row r="109" spans="1:32">
      <c r="A109" s="998">
        <v>99</v>
      </c>
      <c r="B109" s="1360">
        <v>97328</v>
      </c>
      <c r="C109" s="1360">
        <v>30463</v>
      </c>
      <c r="D109" s="1367">
        <v>10298</v>
      </c>
      <c r="E109" s="1369">
        <v>0.33804943702196105</v>
      </c>
      <c r="F109" s="1286">
        <v>3.111971914768219E-2</v>
      </c>
      <c r="G109" s="1286">
        <v>0.12487279623746872</v>
      </c>
      <c r="H109" s="1286">
        <v>0.16436331905424595</v>
      </c>
      <c r="I109" s="1286">
        <v>1.221153512597084E-2</v>
      </c>
      <c r="J109" s="1370">
        <v>5.482060369104147E-3</v>
      </c>
      <c r="K109" s="1367">
        <v>221944</v>
      </c>
      <c r="L109" s="1367">
        <v>9674</v>
      </c>
      <c r="M109" s="1369">
        <v>0.34297667163014961</v>
      </c>
      <c r="N109" s="1286">
        <v>3.2333545386791229E-2</v>
      </c>
      <c r="O109" s="1286">
        <v>9.2817127704620361E-2</v>
      </c>
      <c r="P109" s="1286">
        <v>0.1979011595249176</v>
      </c>
      <c r="Q109" s="1286">
        <v>1.5670424327254295E-2</v>
      </c>
      <c r="R109" s="1371">
        <v>4.2898673564195633E-3</v>
      </c>
      <c r="T109" s="1360">
        <v>138114</v>
      </c>
      <c r="U109" s="1367">
        <v>89770</v>
      </c>
      <c r="V109" s="1367">
        <v>30158</v>
      </c>
      <c r="W109" s="1368">
        <f t="shared" si="2"/>
        <v>0.33594742118747911</v>
      </c>
      <c r="X109" s="1360">
        <v>216662</v>
      </c>
      <c r="Y109" s="1367">
        <v>556098</v>
      </c>
      <c r="Z109" s="1367">
        <v>153626</v>
      </c>
      <c r="AA109" s="1369">
        <f t="shared" si="3"/>
        <v>0.2762570626040734</v>
      </c>
      <c r="AB109" s="1338"/>
      <c r="AC109" s="1338"/>
      <c r="AD109" s="1338"/>
      <c r="AE109" s="1338"/>
      <c r="AF109" s="1338"/>
    </row>
    <row r="110" spans="1:32">
      <c r="A110" s="999">
        <v>99.099998474121094</v>
      </c>
      <c r="B110" s="1360">
        <v>97707</v>
      </c>
      <c r="C110" s="1360">
        <v>32425</v>
      </c>
      <c r="D110" s="1367">
        <v>11022</v>
      </c>
      <c r="E110" s="1369">
        <v>0.33992289899768696</v>
      </c>
      <c r="F110" s="1286">
        <v>3.031611442565918E-2</v>
      </c>
      <c r="G110" s="1286">
        <v>0.12336160242557526</v>
      </c>
      <c r="H110" s="1286">
        <v>0.16684656776487827</v>
      </c>
      <c r="I110" s="1286">
        <v>1.3631457462906837E-2</v>
      </c>
      <c r="J110" s="1370">
        <v>5.7363146916031837E-3</v>
      </c>
      <c r="K110" s="1367">
        <v>234028</v>
      </c>
      <c r="L110" s="1367">
        <v>9962</v>
      </c>
      <c r="M110" s="1369">
        <v>0.34126956938782499</v>
      </c>
      <c r="N110" s="1286">
        <v>3.1996164470911026E-2</v>
      </c>
      <c r="O110" s="1286">
        <v>8.9274093508720398E-2</v>
      </c>
      <c r="P110" s="1286">
        <v>0.20033571496605873</v>
      </c>
      <c r="Q110" s="1286">
        <v>1.5963824465870857E-2</v>
      </c>
      <c r="R110" s="1371">
        <v>3.6997704301029444E-3</v>
      </c>
      <c r="T110" s="1360">
        <v>138082</v>
      </c>
      <c r="U110" s="1367">
        <v>94668</v>
      </c>
      <c r="V110" s="1367">
        <v>31747</v>
      </c>
      <c r="W110" s="1368">
        <f t="shared" si="2"/>
        <v>0.3353509105505556</v>
      </c>
      <c r="X110" s="1360">
        <v>215807</v>
      </c>
      <c r="Y110" s="1367">
        <v>596482</v>
      </c>
      <c r="Z110" s="1367">
        <v>169703</v>
      </c>
      <c r="AA110" s="1369">
        <f t="shared" si="3"/>
        <v>0.28450648971804682</v>
      </c>
      <c r="AB110" s="1338"/>
      <c r="AC110" s="1338"/>
      <c r="AD110" s="1338"/>
      <c r="AE110" s="1338"/>
      <c r="AF110" s="1338"/>
    </row>
    <row r="111" spans="1:32">
      <c r="A111" s="999">
        <v>99.199996948242188</v>
      </c>
      <c r="B111" s="1360">
        <v>97611</v>
      </c>
      <c r="C111" s="1360">
        <v>34586</v>
      </c>
      <c r="D111" s="1367">
        <v>11956</v>
      </c>
      <c r="E111" s="1369">
        <v>0.34568900711270456</v>
      </c>
      <c r="F111" s="1286">
        <v>3.0561499297618866E-2</v>
      </c>
      <c r="G111" s="1286">
        <v>0.13054415583610535</v>
      </c>
      <c r="H111" s="1286">
        <v>0.16428612172603607</v>
      </c>
      <c r="I111" s="1286">
        <v>1.4630197547376156E-2</v>
      </c>
      <c r="J111" s="1370">
        <v>5.6381192989647388E-3</v>
      </c>
      <c r="K111" s="1367">
        <v>249541</v>
      </c>
      <c r="L111" s="1367">
        <v>11230</v>
      </c>
      <c r="M111" s="1369">
        <v>0.35377878587405098</v>
      </c>
      <c r="N111" s="1286">
        <v>3.1093468889594078E-2</v>
      </c>
      <c r="O111" s="1286">
        <v>0.10862237215042114</v>
      </c>
      <c r="P111" s="1286">
        <v>0.19472009688615799</v>
      </c>
      <c r="Q111" s="1286">
        <v>1.565699465572834E-2</v>
      </c>
      <c r="R111" s="1371">
        <v>3.6858520470559597E-3</v>
      </c>
      <c r="T111" s="1360">
        <v>138349</v>
      </c>
      <c r="U111" s="1367">
        <v>100712</v>
      </c>
      <c r="V111" s="1367">
        <v>35301</v>
      </c>
      <c r="W111" s="1368">
        <f t="shared" si="2"/>
        <v>0.35051433791405195</v>
      </c>
      <c r="X111" s="1360">
        <v>217576</v>
      </c>
      <c r="Y111" s="1367">
        <v>646390</v>
      </c>
      <c r="Z111" s="1367">
        <v>181075</v>
      </c>
      <c r="AA111" s="1369">
        <f t="shared" si="3"/>
        <v>0.28013273720199877</v>
      </c>
      <c r="AB111" s="1338"/>
      <c r="AC111" s="1338"/>
      <c r="AD111" s="1338"/>
      <c r="AE111" s="1338"/>
      <c r="AF111" s="1338"/>
    </row>
    <row r="112" spans="1:32">
      <c r="A112" s="999">
        <v>99.300003051757813</v>
      </c>
      <c r="B112" s="1360">
        <v>97435</v>
      </c>
      <c r="C112" s="1360">
        <v>37332</v>
      </c>
      <c r="D112" s="1367">
        <v>13191</v>
      </c>
      <c r="E112" s="1369">
        <v>0.35334297653487623</v>
      </c>
      <c r="F112" s="1286">
        <v>3.037608414888382E-2</v>
      </c>
      <c r="G112" s="1286">
        <v>0.12375441938638687</v>
      </c>
      <c r="H112" s="1286">
        <v>0.1760152168571949</v>
      </c>
      <c r="I112" s="1286">
        <v>1.9045323133468628E-2</v>
      </c>
      <c r="J112" s="1370">
        <v>4.1519338265061378E-3</v>
      </c>
      <c r="K112" s="1367">
        <v>271851</v>
      </c>
      <c r="L112" s="1367">
        <v>11973</v>
      </c>
      <c r="M112" s="1369">
        <v>0.3528215706497716</v>
      </c>
      <c r="N112" s="1286">
        <v>3.1412996351718903E-2</v>
      </c>
      <c r="O112" s="1286">
        <v>0.10823633521795273</v>
      </c>
      <c r="P112" s="1286">
        <v>0.19348754547536373</v>
      </c>
      <c r="Q112" s="1286">
        <v>1.5971710905432701E-2</v>
      </c>
      <c r="R112" s="1371">
        <v>3.7129807751625776E-3</v>
      </c>
      <c r="T112" s="1360">
        <v>138202</v>
      </c>
      <c r="U112" s="1367">
        <v>108113</v>
      </c>
      <c r="V112" s="1367">
        <v>38275</v>
      </c>
      <c r="W112" s="1368">
        <f t="shared" si="2"/>
        <v>0.3540277302452064</v>
      </c>
      <c r="X112" s="1360">
        <v>216643</v>
      </c>
      <c r="Y112" s="1367">
        <v>707921</v>
      </c>
      <c r="Z112" s="1367">
        <v>203922</v>
      </c>
      <c r="AA112" s="1369">
        <f t="shared" si="3"/>
        <v>0.28805756574533031</v>
      </c>
      <c r="AB112" s="1338"/>
      <c r="AC112" s="1338"/>
      <c r="AD112" s="1338"/>
      <c r="AE112" s="1338"/>
      <c r="AF112" s="1338"/>
    </row>
    <row r="113" spans="1:32">
      <c r="A113" s="999">
        <v>99.400001525878906</v>
      </c>
      <c r="B113" s="1360">
        <v>97666</v>
      </c>
      <c r="C113" s="1360">
        <v>40894</v>
      </c>
      <c r="D113" s="1367">
        <v>15105</v>
      </c>
      <c r="E113" s="1369">
        <v>0.36936958967085637</v>
      </c>
      <c r="F113" s="1286">
        <v>3.0200028792023659E-2</v>
      </c>
      <c r="G113" s="1286">
        <v>0.13133956491947174</v>
      </c>
      <c r="H113" s="1286">
        <v>0.18462366238236427</v>
      </c>
      <c r="I113" s="1286">
        <v>1.9024794921278954E-2</v>
      </c>
      <c r="J113" s="1370">
        <v>4.1815424337983131E-3</v>
      </c>
      <c r="K113" s="1367">
        <v>298310</v>
      </c>
      <c r="L113" s="1367">
        <v>14675</v>
      </c>
      <c r="M113" s="1369">
        <v>0.38696833056456503</v>
      </c>
      <c r="N113" s="1286">
        <v>3.066740557551384E-2</v>
      </c>
      <c r="O113" s="1286">
        <v>0.11177913099527359</v>
      </c>
      <c r="P113" s="1286">
        <v>0.21279962733387947</v>
      </c>
      <c r="Q113" s="1286">
        <v>2.8478760272264481E-2</v>
      </c>
      <c r="R113" s="1371">
        <v>3.243414219468832E-3</v>
      </c>
      <c r="T113" s="1360">
        <v>138088</v>
      </c>
      <c r="U113" s="1367">
        <v>117328</v>
      </c>
      <c r="V113" s="1367">
        <v>41621</v>
      </c>
      <c r="W113" s="1368">
        <f t="shared" si="2"/>
        <v>0.35474055638892676</v>
      </c>
      <c r="X113" s="1360">
        <v>216619</v>
      </c>
      <c r="Y113" s="1367">
        <v>786953</v>
      </c>
      <c r="Z113" s="1367">
        <v>221465</v>
      </c>
      <c r="AA113" s="1369">
        <f t="shared" si="3"/>
        <v>0.28142087265694393</v>
      </c>
      <c r="AB113" s="1338"/>
      <c r="AC113" s="1338"/>
      <c r="AD113" s="1338"/>
      <c r="AE113" s="1338"/>
      <c r="AF113" s="1338"/>
    </row>
    <row r="114" spans="1:32">
      <c r="A114" s="999">
        <v>99.5</v>
      </c>
      <c r="B114" s="1360">
        <v>97346</v>
      </c>
      <c r="C114" s="1360">
        <v>45431</v>
      </c>
      <c r="D114" s="1367">
        <v>17302</v>
      </c>
      <c r="E114" s="1369">
        <v>0.38084127578085447</v>
      </c>
      <c r="F114" s="1286">
        <v>2.9583323746919632E-2</v>
      </c>
      <c r="G114" s="1286">
        <v>0.12997733056545258</v>
      </c>
      <c r="H114" s="1286">
        <v>0.19475687947124243</v>
      </c>
      <c r="I114" s="1286">
        <v>2.2539675235748291E-2</v>
      </c>
      <c r="J114" s="1370">
        <v>4.006075207144022E-3</v>
      </c>
      <c r="K114" s="1367">
        <v>337479</v>
      </c>
      <c r="L114" s="1367">
        <v>16793</v>
      </c>
      <c r="M114" s="1369">
        <v>0.39782526295840043</v>
      </c>
      <c r="N114" s="1286">
        <v>3.0252061784267426E-2</v>
      </c>
      <c r="O114" s="1286">
        <v>0.10783663392066956</v>
      </c>
      <c r="P114" s="1286">
        <v>0.2253387626260519</v>
      </c>
      <c r="Q114" s="1286">
        <v>3.1483937054872513E-2</v>
      </c>
      <c r="R114" s="1371">
        <v>2.9375532176345587E-3</v>
      </c>
      <c r="T114" s="1360">
        <v>138186</v>
      </c>
      <c r="U114" s="1367">
        <v>130032</v>
      </c>
      <c r="V114" s="1367">
        <v>46874</v>
      </c>
      <c r="W114" s="1368">
        <f t="shared" si="2"/>
        <v>0.36048049710840407</v>
      </c>
      <c r="X114" s="1360">
        <v>216868</v>
      </c>
      <c r="Y114" s="1367">
        <v>890969</v>
      </c>
      <c r="Z114" s="1367">
        <v>264805</v>
      </c>
      <c r="AA114" s="1369">
        <f t="shared" si="3"/>
        <v>0.29721011617688159</v>
      </c>
      <c r="AB114" s="1338"/>
      <c r="AC114" s="1338"/>
      <c r="AD114" s="1338"/>
      <c r="AE114" s="1338"/>
      <c r="AF114" s="1338"/>
    </row>
    <row r="115" spans="1:32">
      <c r="A115" s="999">
        <v>99.599998474121094</v>
      </c>
      <c r="B115" s="1360">
        <v>97752</v>
      </c>
      <c r="C115" s="1360">
        <v>52435</v>
      </c>
      <c r="D115" s="1367">
        <v>20815</v>
      </c>
      <c r="E115" s="1369">
        <v>0.3969676742633737</v>
      </c>
      <c r="F115" s="1286">
        <v>2.9121769592165947E-2</v>
      </c>
      <c r="G115" s="1286">
        <v>0.13887670636177063</v>
      </c>
      <c r="H115" s="1286">
        <v>0.20135405380278826</v>
      </c>
      <c r="I115" s="1286">
        <v>2.4010680615901947E-2</v>
      </c>
      <c r="J115" s="1370">
        <v>3.6044626031070948E-3</v>
      </c>
      <c r="K115" s="1367">
        <v>392130</v>
      </c>
      <c r="L115" s="1367">
        <v>20480</v>
      </c>
      <c r="M115" s="1369">
        <v>0.41242095936203632</v>
      </c>
      <c r="N115" s="1286">
        <v>2.9139311984181404E-2</v>
      </c>
      <c r="O115" s="1286">
        <v>0.11591284722089767</v>
      </c>
      <c r="P115" s="1286">
        <v>0.23367835395038128</v>
      </c>
      <c r="Q115" s="1286">
        <v>3.1092673540115356E-2</v>
      </c>
      <c r="R115" s="1371">
        <v>2.5574932806193829E-3</v>
      </c>
      <c r="T115" s="1360">
        <v>138139</v>
      </c>
      <c r="U115" s="1367">
        <v>148175</v>
      </c>
      <c r="V115" s="1367">
        <v>54321</v>
      </c>
      <c r="W115" s="1368">
        <f t="shared" si="2"/>
        <v>0.36660030369495528</v>
      </c>
      <c r="X115" s="1360">
        <v>216678</v>
      </c>
      <c r="Y115" s="1367">
        <v>1046095</v>
      </c>
      <c r="Z115" s="1367">
        <v>312098</v>
      </c>
      <c r="AA115" s="1369">
        <f t="shared" si="3"/>
        <v>0.2983457525368155</v>
      </c>
      <c r="AB115" s="1338"/>
      <c r="AC115" s="1338"/>
      <c r="AD115" s="1338"/>
      <c r="AE115" s="1338"/>
      <c r="AF115" s="1338"/>
    </row>
    <row r="116" spans="1:32">
      <c r="A116" s="999">
        <v>99.699996948242188</v>
      </c>
      <c r="B116" s="1360">
        <v>97551</v>
      </c>
      <c r="C116" s="1360">
        <v>64005</v>
      </c>
      <c r="D116" s="1367">
        <v>27068</v>
      </c>
      <c r="E116" s="1369">
        <v>0.42290446058901648</v>
      </c>
      <c r="F116" s="1286">
        <v>2.7888447046279907E-2</v>
      </c>
      <c r="G116" s="1286">
        <v>0.13238027691841125</v>
      </c>
      <c r="H116" s="1286">
        <v>0.23096632957458496</v>
      </c>
      <c r="I116" s="1286">
        <v>2.9075853526592255E-2</v>
      </c>
      <c r="J116" s="1370">
        <v>2.5935473386198282E-3</v>
      </c>
      <c r="K116" s="1367">
        <v>481196</v>
      </c>
      <c r="L116" s="1367">
        <v>25098</v>
      </c>
      <c r="M116" s="1369">
        <v>0.4188025630756908</v>
      </c>
      <c r="N116" s="1286">
        <v>2.8283940628170967E-2</v>
      </c>
      <c r="O116" s="1286">
        <v>0.10974836349487305</v>
      </c>
      <c r="P116" s="1286">
        <v>0.24701307900249958</v>
      </c>
      <c r="Q116" s="1286">
        <v>3.1621277332305908E-2</v>
      </c>
      <c r="R116" s="1371">
        <v>2.1192096173763275E-3</v>
      </c>
      <c r="T116" s="1360">
        <v>138131</v>
      </c>
      <c r="U116" s="1367">
        <v>175468</v>
      </c>
      <c r="V116" s="1367">
        <v>64376</v>
      </c>
      <c r="W116" s="1368">
        <f t="shared" si="2"/>
        <v>0.36688171062529917</v>
      </c>
      <c r="X116" s="1360">
        <v>216705</v>
      </c>
      <c r="Y116" s="1367">
        <v>1315712</v>
      </c>
      <c r="Z116" s="1367">
        <v>406941</v>
      </c>
      <c r="AA116" s="1369">
        <f t="shared" si="3"/>
        <v>0.30929337119369588</v>
      </c>
      <c r="AB116" s="1338"/>
      <c r="AC116" s="1338"/>
      <c r="AD116" s="1338"/>
      <c r="AE116" s="1338"/>
      <c r="AF116" s="1338"/>
    </row>
    <row r="117" spans="1:32">
      <c r="A117" s="999">
        <v>99.800003051757813</v>
      </c>
      <c r="B117" s="1360">
        <v>97543</v>
      </c>
      <c r="C117" s="1360">
        <v>84619</v>
      </c>
      <c r="D117" s="1367">
        <v>37465</v>
      </c>
      <c r="E117" s="1369">
        <v>0.44274926434961415</v>
      </c>
      <c r="F117" s="1286">
        <v>2.7476098388433456E-2</v>
      </c>
      <c r="G117" s="1286">
        <v>0.12232477217912674</v>
      </c>
      <c r="H117" s="1286">
        <v>0.25862986128777266</v>
      </c>
      <c r="I117" s="1286">
        <v>3.2262258231639862E-2</v>
      </c>
      <c r="J117" s="1370">
        <v>2.0562757272273302E-3</v>
      </c>
      <c r="K117" s="1367">
        <v>648284</v>
      </c>
      <c r="L117" s="1367">
        <v>35598</v>
      </c>
      <c r="M117" s="1369">
        <v>0.4464818763326226</v>
      </c>
      <c r="N117" s="1286">
        <v>2.7517871931195259E-2</v>
      </c>
      <c r="O117" s="1286">
        <v>0.10568167269229889</v>
      </c>
      <c r="P117" s="1286">
        <v>0.27590619400143623</v>
      </c>
      <c r="Q117" s="1286">
        <v>3.5733100026845932E-2</v>
      </c>
      <c r="R117" s="1371">
        <v>1.6430452233180404E-3</v>
      </c>
      <c r="T117" s="1360">
        <v>138147</v>
      </c>
      <c r="U117" s="1367">
        <v>232439</v>
      </c>
      <c r="V117" s="1367">
        <v>90805</v>
      </c>
      <c r="W117" s="1368">
        <f t="shared" si="2"/>
        <v>0.39066163595610032</v>
      </c>
      <c r="X117" s="1360">
        <v>216713</v>
      </c>
      <c r="Y117" s="1367">
        <v>1880419</v>
      </c>
      <c r="Z117" s="1367">
        <v>610577</v>
      </c>
      <c r="AA117" s="1369">
        <f t="shared" si="3"/>
        <v>0.32470263276429351</v>
      </c>
      <c r="AB117" s="1338"/>
      <c r="AC117" s="1338"/>
      <c r="AD117" s="1338"/>
      <c r="AE117" s="1338"/>
      <c r="AF117" s="1338"/>
    </row>
    <row r="118" spans="1:32">
      <c r="A118" s="999">
        <v>99.900001525878906</v>
      </c>
      <c r="B118" s="1360">
        <v>9759</v>
      </c>
      <c r="C118" s="1360">
        <v>109106</v>
      </c>
      <c r="D118" s="1367">
        <v>50591</v>
      </c>
      <c r="E118" s="1369">
        <v>0.46368669000788226</v>
      </c>
      <c r="F118" s="1286">
        <v>2.7276227250695229E-2</v>
      </c>
      <c r="G118" s="1286">
        <v>0.12744486331939697</v>
      </c>
      <c r="H118" s="1286">
        <v>0.26857368368655443</v>
      </c>
      <c r="I118" s="1286">
        <v>3.8815464824438095E-2</v>
      </c>
      <c r="J118" s="1370">
        <v>1.5764485578984022E-3</v>
      </c>
      <c r="K118" s="1367">
        <v>822120</v>
      </c>
      <c r="L118" s="1367">
        <v>49263</v>
      </c>
      <c r="M118" s="1369">
        <v>0.4821386626996555</v>
      </c>
      <c r="N118" s="1286">
        <v>2.7041574940085411E-2</v>
      </c>
      <c r="O118" s="1286">
        <v>0.11127857863903046</v>
      </c>
      <c r="P118" s="1286">
        <v>0.29172212444245815</v>
      </c>
      <c r="Q118" s="1286">
        <v>5.0784919410943985E-2</v>
      </c>
      <c r="R118" s="1371">
        <v>1.3114626053720713E-3</v>
      </c>
      <c r="T118" s="1360">
        <v>13806</v>
      </c>
      <c r="U118" s="1367">
        <v>292206</v>
      </c>
      <c r="V118" s="1367">
        <v>117727</v>
      </c>
      <c r="W118" s="1368">
        <f t="shared" si="2"/>
        <v>0.40289042661683883</v>
      </c>
      <c r="X118" s="1360">
        <v>21667</v>
      </c>
      <c r="Y118" s="1367">
        <v>2517390</v>
      </c>
      <c r="Z118" s="1367">
        <v>865906</v>
      </c>
      <c r="AA118" s="1369">
        <f t="shared" si="3"/>
        <v>0.34396974644373735</v>
      </c>
      <c r="AB118" s="1338"/>
      <c r="AC118" s="1338"/>
      <c r="AD118" s="1338"/>
      <c r="AE118" s="1338"/>
      <c r="AF118" s="1338"/>
    </row>
    <row r="119" spans="1:32">
      <c r="A119" s="1000">
        <v>99.910003662109375</v>
      </c>
      <c r="B119" s="1360">
        <v>9625</v>
      </c>
      <c r="C119" s="1360">
        <v>116395</v>
      </c>
      <c r="D119" s="1367">
        <v>56811</v>
      </c>
      <c r="E119" s="1369">
        <v>0.48808797628764122</v>
      </c>
      <c r="F119" s="1286">
        <v>2.7114566415548325E-2</v>
      </c>
      <c r="G119" s="1286">
        <v>0.13572748005390167</v>
      </c>
      <c r="H119" s="1286">
        <v>0.28215987421572208</v>
      </c>
      <c r="I119" s="1286">
        <v>4.1642680764198303E-2</v>
      </c>
      <c r="J119" s="1370">
        <v>1.4519523829221725E-3</v>
      </c>
      <c r="K119" s="1367">
        <v>875251</v>
      </c>
      <c r="L119" s="1367">
        <v>53415</v>
      </c>
      <c r="M119" s="1369">
        <v>0.48978076087255523</v>
      </c>
      <c r="N119" s="1286">
        <v>2.6875361800193787E-2</v>
      </c>
      <c r="O119" s="1286">
        <v>0.11899980902671814</v>
      </c>
      <c r="P119" s="1286">
        <v>0.29212628025561571</v>
      </c>
      <c r="Q119" s="1286">
        <v>5.0651483237743378E-2</v>
      </c>
      <c r="R119" s="1371">
        <v>1.1278298916295171E-3</v>
      </c>
      <c r="T119" s="1360">
        <v>13828</v>
      </c>
      <c r="U119" s="1367">
        <v>309913</v>
      </c>
      <c r="V119" s="1367">
        <v>125241</v>
      </c>
      <c r="W119" s="1368">
        <f t="shared" si="2"/>
        <v>0.40411663918583601</v>
      </c>
      <c r="X119" s="1360">
        <v>21671</v>
      </c>
      <c r="Y119" s="1367">
        <v>2717949</v>
      </c>
      <c r="Z119" s="1367">
        <v>938912</v>
      </c>
      <c r="AA119" s="1369">
        <f t="shared" si="3"/>
        <v>0.34544871886852918</v>
      </c>
      <c r="AB119" s="1338"/>
      <c r="AC119" s="1338"/>
      <c r="AD119" s="1338"/>
      <c r="AE119" s="1338"/>
      <c r="AF119" s="1338"/>
    </row>
    <row r="120" spans="1:32">
      <c r="A120" s="1000">
        <v>99.919998168945313</v>
      </c>
      <c r="B120" s="1360">
        <v>9876</v>
      </c>
      <c r="C120" s="1360">
        <v>125589</v>
      </c>
      <c r="D120" s="1367">
        <v>61744</v>
      </c>
      <c r="E120" s="1369">
        <v>0.49163541392956389</v>
      </c>
      <c r="F120" s="1286">
        <v>2.700873464345932E-2</v>
      </c>
      <c r="G120" s="1286">
        <v>0.12845073640346527</v>
      </c>
      <c r="H120" s="1286">
        <v>0.29147456493228674</v>
      </c>
      <c r="I120" s="1286">
        <v>4.3299969285726547E-2</v>
      </c>
      <c r="J120" s="1370">
        <v>1.4093590434640646E-3</v>
      </c>
      <c r="K120" s="1367">
        <v>934829</v>
      </c>
      <c r="L120" s="1367">
        <v>55692</v>
      </c>
      <c r="M120" s="1369">
        <v>0.47921524760142836</v>
      </c>
      <c r="N120" s="1286">
        <v>2.6717720553278923E-2</v>
      </c>
      <c r="O120" s="1286">
        <v>9.8352193832397461E-2</v>
      </c>
      <c r="P120" s="1286">
        <v>0.3018887285143137</v>
      </c>
      <c r="Q120" s="1286">
        <v>5.0767973065376282E-2</v>
      </c>
      <c r="R120" s="1371">
        <v>1.4886201824992895E-3</v>
      </c>
      <c r="T120" s="1360">
        <v>13807</v>
      </c>
      <c r="U120" s="1367">
        <v>331174</v>
      </c>
      <c r="V120" s="1367">
        <v>135746</v>
      </c>
      <c r="W120" s="1368">
        <f t="shared" si="2"/>
        <v>0.40989328872435637</v>
      </c>
      <c r="X120" s="1360">
        <v>21663</v>
      </c>
      <c r="Y120" s="1367">
        <v>2965137</v>
      </c>
      <c r="Z120" s="1367">
        <v>1008071</v>
      </c>
      <c r="AA120" s="1369">
        <f t="shared" si="3"/>
        <v>0.33997451045263677</v>
      </c>
      <c r="AB120" s="1338"/>
      <c r="AC120" s="1338"/>
      <c r="AD120" s="1338"/>
      <c r="AE120" s="1338"/>
      <c r="AF120" s="1338"/>
    </row>
    <row r="121" spans="1:32">
      <c r="A121" s="1000">
        <v>99.930000305175781</v>
      </c>
      <c r="B121" s="1360">
        <v>9774</v>
      </c>
      <c r="C121" s="1360">
        <v>137048</v>
      </c>
      <c r="D121" s="1367">
        <v>66923</v>
      </c>
      <c r="E121" s="1369">
        <v>0.48831796159009982</v>
      </c>
      <c r="F121" s="1286">
        <v>2.6968654245138168E-2</v>
      </c>
      <c r="G121" s="1286">
        <v>0.11770328879356384</v>
      </c>
      <c r="H121" s="1286">
        <v>0.29832614120095968</v>
      </c>
      <c r="I121" s="1286">
        <v>4.3977294117212296E-2</v>
      </c>
      <c r="J121" s="1370">
        <v>1.357188681140542E-3</v>
      </c>
      <c r="K121" s="1367">
        <v>1007885</v>
      </c>
      <c r="L121" s="1367">
        <v>65835</v>
      </c>
      <c r="M121" s="1369">
        <v>0.49317192661787507</v>
      </c>
      <c r="N121" s="1286">
        <v>2.6907777413725853E-2</v>
      </c>
      <c r="O121" s="1286">
        <v>0.11902496963739395</v>
      </c>
      <c r="P121" s="1286">
        <v>0.2984576104208827</v>
      </c>
      <c r="Q121" s="1286">
        <v>4.765043780207634E-2</v>
      </c>
      <c r="R121" s="1371">
        <v>1.1236544232815504E-3</v>
      </c>
      <c r="T121" s="1360">
        <v>13816</v>
      </c>
      <c r="U121" s="1367">
        <v>359820</v>
      </c>
      <c r="V121" s="1367">
        <v>146038</v>
      </c>
      <c r="W121" s="1368">
        <f t="shared" si="2"/>
        <v>0.40586404313267743</v>
      </c>
      <c r="X121" s="1360">
        <v>21685</v>
      </c>
      <c r="Y121" s="1367">
        <v>3267410</v>
      </c>
      <c r="Z121" s="1367">
        <v>1128780</v>
      </c>
      <c r="AA121" s="1369">
        <f t="shared" si="3"/>
        <v>0.34546628675311636</v>
      </c>
      <c r="AB121" s="1338"/>
      <c r="AC121" s="1338"/>
      <c r="AD121" s="1338"/>
      <c r="AE121" s="1338"/>
      <c r="AF121" s="1338"/>
    </row>
    <row r="122" spans="1:32">
      <c r="A122" s="1000">
        <v>99.94000244140625</v>
      </c>
      <c r="B122" s="1360">
        <v>9689</v>
      </c>
      <c r="C122" s="1360">
        <v>151297</v>
      </c>
      <c r="D122" s="1367">
        <v>73075</v>
      </c>
      <c r="E122" s="1369">
        <v>0.48299040959173017</v>
      </c>
      <c r="F122" s="1286">
        <v>2.7013093233108521E-2</v>
      </c>
      <c r="G122" s="1286">
        <v>0.11647950857877731</v>
      </c>
      <c r="H122" s="1286">
        <v>0.29195556882768869</v>
      </c>
      <c r="I122" s="1286">
        <v>4.6312879770994186E-2</v>
      </c>
      <c r="J122" s="1370">
        <v>1.2293700128793716E-3</v>
      </c>
      <c r="K122" s="1367">
        <v>1119548</v>
      </c>
      <c r="L122" s="1367">
        <v>70187</v>
      </c>
      <c r="M122" s="1369">
        <v>0.49415632876635174</v>
      </c>
      <c r="N122" s="1286">
        <v>2.6866806671023369E-2</v>
      </c>
      <c r="O122" s="1286">
        <v>0.11519777029752731</v>
      </c>
      <c r="P122" s="1286">
        <v>0.30120958387851715</v>
      </c>
      <c r="Q122" s="1286">
        <v>4.9748651683330536E-2</v>
      </c>
      <c r="R122" s="1371">
        <v>1.1264908825978637E-3</v>
      </c>
      <c r="T122" s="1360">
        <v>13815</v>
      </c>
      <c r="U122" s="1367">
        <v>396302</v>
      </c>
      <c r="V122" s="1367">
        <v>163481</v>
      </c>
      <c r="W122" s="1368">
        <f t="shared" si="2"/>
        <v>0.41251621238348535</v>
      </c>
      <c r="X122" s="1360">
        <v>21654</v>
      </c>
      <c r="Y122" s="1367">
        <v>3669464</v>
      </c>
      <c r="Z122" s="1367">
        <v>1291974</v>
      </c>
      <c r="AA122" s="1369">
        <f t="shared" si="3"/>
        <v>0.35208793436861624</v>
      </c>
      <c r="AB122" s="1338"/>
      <c r="AC122" s="1338"/>
      <c r="AD122" s="1338"/>
      <c r="AE122" s="1338"/>
      <c r="AF122" s="1338"/>
    </row>
    <row r="123" spans="1:32">
      <c r="A123" s="1000">
        <v>99.949996948242188</v>
      </c>
      <c r="B123" s="1360">
        <v>9802</v>
      </c>
      <c r="C123" s="1360">
        <v>170717</v>
      </c>
      <c r="D123" s="1367">
        <v>83757</v>
      </c>
      <c r="E123" s="1369">
        <v>0.49061897760621381</v>
      </c>
      <c r="F123" s="1286">
        <v>2.6822168380022049E-2</v>
      </c>
      <c r="G123" s="1286">
        <v>0.11247269064188004</v>
      </c>
      <c r="H123" s="1286">
        <v>0.3053650064393878</v>
      </c>
      <c r="I123" s="1286">
        <v>4.4764142483472824E-2</v>
      </c>
      <c r="J123" s="1370">
        <v>1.200817758217454E-3</v>
      </c>
      <c r="K123" s="1367">
        <v>1268969</v>
      </c>
      <c r="L123" s="1367">
        <v>83287</v>
      </c>
      <c r="M123" s="1369">
        <v>0.49626403222346688</v>
      </c>
      <c r="N123" s="1286">
        <v>2.6717830449342728E-2</v>
      </c>
      <c r="O123" s="1286">
        <v>0.11155468970537186</v>
      </c>
      <c r="P123" s="1286">
        <v>0.30941202770918608</v>
      </c>
      <c r="Q123" s="1286">
        <v>4.772147536277771E-2</v>
      </c>
      <c r="R123" s="1371">
        <v>8.5206283256411552E-4</v>
      </c>
      <c r="T123" s="1360">
        <v>13819</v>
      </c>
      <c r="U123" s="1367">
        <v>444727</v>
      </c>
      <c r="V123" s="1367">
        <v>191904</v>
      </c>
      <c r="W123" s="1368">
        <f t="shared" si="2"/>
        <v>0.43150966772874144</v>
      </c>
      <c r="X123" s="1360">
        <v>21694</v>
      </c>
      <c r="Y123" s="1367">
        <v>4254032</v>
      </c>
      <c r="Z123" s="1367">
        <v>1534675</v>
      </c>
      <c r="AA123" s="1369">
        <f t="shared" si="3"/>
        <v>0.36075774700331359</v>
      </c>
      <c r="AB123" s="1338"/>
      <c r="AC123" s="1338"/>
      <c r="AD123" s="1338"/>
      <c r="AE123" s="1338"/>
      <c r="AF123" s="1338"/>
    </row>
    <row r="124" spans="1:32">
      <c r="A124" s="1000">
        <v>99.959999084472656</v>
      </c>
      <c r="B124" s="1360">
        <v>9764</v>
      </c>
      <c r="C124" s="1360">
        <v>199054</v>
      </c>
      <c r="D124" s="1367">
        <v>99906</v>
      </c>
      <c r="E124" s="1369">
        <v>0.50190400594813467</v>
      </c>
      <c r="F124" s="1286">
        <v>2.6831915602087975E-2</v>
      </c>
      <c r="G124" s="1286">
        <v>0.11827443540096283</v>
      </c>
      <c r="H124" s="1286">
        <v>0.31091059744358063</v>
      </c>
      <c r="I124" s="1286">
        <v>4.4932529330253601E-2</v>
      </c>
      <c r="J124" s="1370">
        <v>9.5451483502984047E-4</v>
      </c>
      <c r="K124" s="1367">
        <v>1460026</v>
      </c>
      <c r="L124" s="1367">
        <v>97167</v>
      </c>
      <c r="M124" s="1369">
        <v>0.49805222098065549</v>
      </c>
      <c r="N124" s="1286">
        <v>2.6710201054811478E-2</v>
      </c>
      <c r="O124" s="1286">
        <v>0.10607706755399704</v>
      </c>
      <c r="P124" s="1286">
        <v>0.31712918449193239</v>
      </c>
      <c r="Q124" s="1286">
        <v>4.7233641147613525E-2</v>
      </c>
      <c r="R124" s="1371">
        <v>9.0725498739629984E-4</v>
      </c>
      <c r="T124" s="1360">
        <v>13799</v>
      </c>
      <c r="U124" s="1367">
        <v>511679</v>
      </c>
      <c r="V124" s="1367">
        <v>216759</v>
      </c>
      <c r="W124" s="1368">
        <f t="shared" si="2"/>
        <v>0.42362301364722804</v>
      </c>
      <c r="X124" s="1360">
        <v>21641</v>
      </c>
      <c r="Y124" s="1367">
        <v>5108197</v>
      </c>
      <c r="Z124" s="1367">
        <v>1883283</v>
      </c>
      <c r="AA124" s="1369">
        <f t="shared" si="3"/>
        <v>0.3686786159578419</v>
      </c>
      <c r="AB124" s="1338"/>
      <c r="AC124" s="1338"/>
      <c r="AD124" s="1338"/>
      <c r="AE124" s="1338"/>
      <c r="AF124" s="1338"/>
    </row>
    <row r="125" spans="1:32">
      <c r="A125" s="1000">
        <v>99.970001220703125</v>
      </c>
      <c r="B125" s="1360">
        <v>9762</v>
      </c>
      <c r="C125" s="1360">
        <v>241664</v>
      </c>
      <c r="D125" s="1367">
        <v>122120</v>
      </c>
      <c r="E125" s="1369">
        <v>0.50532971398305082</v>
      </c>
      <c r="F125" s="1286">
        <v>2.6764433830976486E-2</v>
      </c>
      <c r="G125" s="1286">
        <v>0.11507713049650192</v>
      </c>
      <c r="H125" s="1286">
        <v>0.31697728578001261</v>
      </c>
      <c r="I125" s="1286">
        <v>4.5741192996501923E-2</v>
      </c>
      <c r="J125" s="1370">
        <v>7.7380164293572307E-4</v>
      </c>
      <c r="K125" s="1367">
        <v>1782404</v>
      </c>
      <c r="L125" s="1367">
        <v>117980</v>
      </c>
      <c r="M125" s="1369">
        <v>0.50080864593193786</v>
      </c>
      <c r="N125" s="1286">
        <v>2.6687437668442726E-2</v>
      </c>
      <c r="O125" s="1286">
        <v>0.10788313299417496</v>
      </c>
      <c r="P125" s="1286">
        <v>0.31775329075753689</v>
      </c>
      <c r="Q125" s="1286">
        <v>4.7754682600498199E-2</v>
      </c>
      <c r="R125" s="1371">
        <v>7.301160367205739E-4</v>
      </c>
      <c r="T125" s="1360">
        <v>13830</v>
      </c>
      <c r="U125" s="1367">
        <v>623115</v>
      </c>
      <c r="V125" s="1367">
        <v>269336</v>
      </c>
      <c r="W125" s="1368">
        <f t="shared" si="2"/>
        <v>0.43224123957856897</v>
      </c>
      <c r="X125" s="1360">
        <v>21685</v>
      </c>
      <c r="Y125" s="1367">
        <v>6551270</v>
      </c>
      <c r="Z125" s="1367">
        <v>2425870</v>
      </c>
      <c r="AA125" s="1369">
        <f t="shared" si="3"/>
        <v>0.37029003536718835</v>
      </c>
      <c r="AB125" s="1338"/>
      <c r="AC125" s="1338"/>
      <c r="AD125" s="1338"/>
      <c r="AE125" s="1338"/>
      <c r="AF125" s="1338"/>
    </row>
    <row r="126" spans="1:32">
      <c r="A126" s="1000">
        <v>99.980003356933594</v>
      </c>
      <c r="B126" s="1360">
        <v>9752</v>
      </c>
      <c r="C126" s="1360">
        <v>334806</v>
      </c>
      <c r="D126" s="1367">
        <v>173170</v>
      </c>
      <c r="E126" s="1369">
        <v>0.51722490039007663</v>
      </c>
      <c r="F126" s="1286">
        <v>2.6672162115573883E-2</v>
      </c>
      <c r="G126" s="1286">
        <v>0.1172410324215889</v>
      </c>
      <c r="H126" s="1286">
        <v>0.32654730556532741</v>
      </c>
      <c r="I126" s="1286">
        <v>4.6158075332641602E-2</v>
      </c>
      <c r="J126" s="1370">
        <v>6.0632126405835152E-4</v>
      </c>
      <c r="K126" s="1367">
        <v>2437087</v>
      </c>
      <c r="L126" s="1367">
        <v>169232</v>
      </c>
      <c r="M126" s="1369">
        <v>0.51428762448299858</v>
      </c>
      <c r="N126" s="1286">
        <v>2.6630321517586708E-2</v>
      </c>
      <c r="O126" s="1286">
        <v>0.11270858347415924</v>
      </c>
      <c r="P126" s="1286">
        <v>0.3263528672978282</v>
      </c>
      <c r="Q126" s="1286">
        <v>4.8060998320579529E-2</v>
      </c>
      <c r="R126" s="1371">
        <v>5.3485523676499724E-4</v>
      </c>
      <c r="T126" s="1360">
        <v>13810</v>
      </c>
      <c r="U126" s="1367">
        <v>858038</v>
      </c>
      <c r="V126" s="1367">
        <v>375455</v>
      </c>
      <c r="W126" s="1368">
        <f t="shared" si="2"/>
        <v>0.43757386036515866</v>
      </c>
      <c r="X126" s="1360">
        <v>21656</v>
      </c>
      <c r="Y126" s="1367">
        <v>9685738</v>
      </c>
      <c r="Z126" s="1367">
        <v>3627608</v>
      </c>
      <c r="AA126" s="1369">
        <f t="shared" si="3"/>
        <v>0.37453088241701354</v>
      </c>
      <c r="AB126" s="1338"/>
      <c r="AC126" s="1338"/>
      <c r="AD126" s="1338"/>
      <c r="AE126" s="1338"/>
      <c r="AF126" s="1338"/>
    </row>
    <row r="127" spans="1:32">
      <c r="A127" s="1000">
        <v>99.989997863769531</v>
      </c>
      <c r="B127" s="1360">
        <v>974</v>
      </c>
      <c r="C127" s="1360">
        <v>443123</v>
      </c>
      <c r="D127" s="1367">
        <v>229959</v>
      </c>
      <c r="E127" s="1369">
        <v>0.51895072022892064</v>
      </c>
      <c r="F127" s="1286">
        <v>2.6635944843292236E-2</v>
      </c>
      <c r="G127" s="1286">
        <v>0.11629728227853775</v>
      </c>
      <c r="H127" s="1286">
        <v>0.32581699592992663</v>
      </c>
      <c r="I127" s="1286">
        <v>4.9654383212327957E-2</v>
      </c>
      <c r="J127" s="1370">
        <v>5.4838048527017236E-4</v>
      </c>
      <c r="K127" s="1367">
        <v>3125829</v>
      </c>
      <c r="L127" s="1367">
        <v>208704</v>
      </c>
      <c r="M127" s="1369">
        <v>0.5127446668943304</v>
      </c>
      <c r="N127" s="1286">
        <v>2.6459770277142525E-2</v>
      </c>
      <c r="O127" s="1286">
        <v>9.2569887638092041E-2</v>
      </c>
      <c r="P127" s="1286">
        <v>0.33801435492932796</v>
      </c>
      <c r="Q127" s="1286">
        <v>5.5339492857456207E-2</v>
      </c>
      <c r="R127" s="1371">
        <v>3.6360687226988375E-4</v>
      </c>
      <c r="T127" s="1360">
        <v>1385</v>
      </c>
      <c r="U127" s="1367">
        <v>1116943</v>
      </c>
      <c r="V127" s="1367">
        <v>515389</v>
      </c>
      <c r="W127" s="1368">
        <f t="shared" si="2"/>
        <v>0.46142820179722688</v>
      </c>
      <c r="X127" s="1360">
        <v>2189</v>
      </c>
      <c r="Y127" s="1367">
        <v>13373702</v>
      </c>
      <c r="Z127" s="1367">
        <v>5004200</v>
      </c>
      <c r="AA127" s="1369">
        <f t="shared" si="3"/>
        <v>0.37418210754210018</v>
      </c>
      <c r="AB127" s="1338"/>
      <c r="AC127" s="1338"/>
      <c r="AD127" s="1338"/>
      <c r="AE127" s="1338"/>
      <c r="AF127" s="1338"/>
    </row>
    <row r="128" spans="1:32">
      <c r="A128" s="1001">
        <v>99.990997314453125</v>
      </c>
      <c r="B128" s="1360">
        <v>976</v>
      </c>
      <c r="C128" s="1360">
        <v>473907</v>
      </c>
      <c r="D128" s="1367">
        <v>248422</v>
      </c>
      <c r="E128" s="1369">
        <v>0.52419989576013859</v>
      </c>
      <c r="F128" s="1286">
        <v>2.6617037132382393E-2</v>
      </c>
      <c r="G128" s="1286">
        <v>0.11802737414836884</v>
      </c>
      <c r="H128" s="1286">
        <v>0.32988962437957525</v>
      </c>
      <c r="I128" s="1286">
        <v>4.922906681895256E-2</v>
      </c>
      <c r="J128" s="1370">
        <v>4.3679456575773656E-4</v>
      </c>
      <c r="K128" s="1367">
        <v>3324555</v>
      </c>
      <c r="L128" s="1367">
        <v>248360</v>
      </c>
      <c r="M128" s="1369">
        <v>0.53090497108838086</v>
      </c>
      <c r="N128" s="1286">
        <v>2.6545248925685883E-2</v>
      </c>
      <c r="O128" s="1286">
        <v>0.11741644144058228</v>
      </c>
      <c r="P128" s="1286">
        <v>0.33530210983008146</v>
      </c>
      <c r="Q128" s="1286">
        <v>5.1211509853601456E-2</v>
      </c>
      <c r="R128" s="1371">
        <v>4.2966619366779923E-4</v>
      </c>
      <c r="T128" s="1360">
        <v>1373</v>
      </c>
      <c r="U128" s="1367">
        <v>1191439</v>
      </c>
      <c r="V128" s="1367">
        <v>506641</v>
      </c>
      <c r="W128" s="1368">
        <f t="shared" si="2"/>
        <v>0.42523452732368172</v>
      </c>
      <c r="X128" s="1360">
        <v>2160</v>
      </c>
      <c r="Y128" s="1367">
        <v>14459067</v>
      </c>
      <c r="Z128" s="1367">
        <v>5386592</v>
      </c>
      <c r="AA128" s="1369">
        <f t="shared" si="3"/>
        <v>0.37254077320479945</v>
      </c>
      <c r="AB128" s="1338"/>
      <c r="AC128" s="1338"/>
      <c r="AD128" s="1338"/>
      <c r="AE128" s="1338"/>
      <c r="AF128" s="1338"/>
    </row>
    <row r="129" spans="1:32">
      <c r="A129" s="1001">
        <v>99.991996765136719</v>
      </c>
      <c r="B129" s="1360">
        <v>975</v>
      </c>
      <c r="C129" s="1360">
        <v>511539</v>
      </c>
      <c r="D129" s="1367">
        <v>271336</v>
      </c>
      <c r="E129" s="1369">
        <v>0.53043071984736256</v>
      </c>
      <c r="F129" s="1286">
        <v>2.6576664298772812E-2</v>
      </c>
      <c r="G129" s="1286">
        <v>0.1180867925286293</v>
      </c>
      <c r="H129" s="1286">
        <v>0.3360623475164175</v>
      </c>
      <c r="I129" s="1286">
        <v>4.9294386059045792E-2</v>
      </c>
      <c r="J129" s="1370">
        <v>4.1052588494494557E-4</v>
      </c>
      <c r="K129" s="1367">
        <v>3588336</v>
      </c>
      <c r="L129" s="1367">
        <v>266871</v>
      </c>
      <c r="M129" s="1369">
        <v>0.53085520937143815</v>
      </c>
      <c r="N129" s="1286">
        <v>2.6515807956457138E-2</v>
      </c>
      <c r="O129" s="1286">
        <v>0.11408162117004395</v>
      </c>
      <c r="P129" s="1286">
        <v>0.33844354003667831</v>
      </c>
      <c r="Q129" s="1286">
        <v>5.143430083990097E-2</v>
      </c>
      <c r="R129" s="1371">
        <v>3.7993391742929816E-4</v>
      </c>
      <c r="T129" s="1360">
        <v>1385</v>
      </c>
      <c r="U129" s="1367">
        <v>1287005</v>
      </c>
      <c r="V129" s="1367">
        <v>574945</v>
      </c>
      <c r="W129" s="1368">
        <f t="shared" si="2"/>
        <v>0.44673097618113372</v>
      </c>
      <c r="X129" s="1360">
        <v>2151</v>
      </c>
      <c r="Y129" s="1367">
        <v>15734196</v>
      </c>
      <c r="Z129" s="1367">
        <v>5964209</v>
      </c>
      <c r="AA129" s="1369">
        <f t="shared" si="3"/>
        <v>0.37906029643967826</v>
      </c>
      <c r="AB129" s="1338"/>
      <c r="AC129" s="1338"/>
      <c r="AD129" s="1338"/>
      <c r="AE129" s="1338"/>
      <c r="AF129" s="1338"/>
    </row>
    <row r="130" spans="1:32">
      <c r="A130" s="1001">
        <v>99.992996215820313</v>
      </c>
      <c r="B130" s="1360">
        <v>975</v>
      </c>
      <c r="C130" s="1360">
        <v>560830</v>
      </c>
      <c r="D130" s="1367">
        <v>297311</v>
      </c>
      <c r="E130" s="1369">
        <v>0.53012677638500083</v>
      </c>
      <c r="F130" s="1286">
        <v>2.6482177898287773E-2</v>
      </c>
      <c r="G130" s="1286">
        <v>0.11010823398828506</v>
      </c>
      <c r="H130" s="1286">
        <v>0.34326801262795925</v>
      </c>
      <c r="I130" s="1286">
        <v>4.988320916891098E-2</v>
      </c>
      <c r="J130" s="1370">
        <v>3.8692652015015483E-4</v>
      </c>
      <c r="K130" s="1367">
        <v>3929137</v>
      </c>
      <c r="L130" s="1367">
        <v>297875</v>
      </c>
      <c r="M130" s="1369">
        <v>0.53695745440255538</v>
      </c>
      <c r="N130" s="1286">
        <v>2.6442732661962509E-2</v>
      </c>
      <c r="O130" s="1286">
        <v>0.11779444664716721</v>
      </c>
      <c r="P130" s="1286">
        <v>0.34129853500053287</v>
      </c>
      <c r="Q130" s="1286">
        <v>5.1037773489952087E-2</v>
      </c>
      <c r="R130" s="1371">
        <v>3.8395950105041265E-4</v>
      </c>
      <c r="T130" s="1360">
        <v>1384</v>
      </c>
      <c r="U130" s="1367">
        <v>1400364</v>
      </c>
      <c r="V130" s="1367">
        <v>648566</v>
      </c>
      <c r="W130" s="1368">
        <f t="shared" si="2"/>
        <v>0.4631410119083324</v>
      </c>
      <c r="X130" s="1360">
        <v>2187</v>
      </c>
      <c r="Y130" s="1367">
        <v>17540866</v>
      </c>
      <c r="Z130" s="1367">
        <v>6650676</v>
      </c>
      <c r="AA130" s="1369">
        <f t="shared" si="3"/>
        <v>0.37915322994885203</v>
      </c>
      <c r="AB130" s="1338"/>
      <c r="AC130" s="1338"/>
      <c r="AD130" s="1338"/>
      <c r="AE130" s="1338"/>
      <c r="AF130" s="1338"/>
    </row>
    <row r="131" spans="1:32">
      <c r="A131" s="1001">
        <v>99.994003295898438</v>
      </c>
      <c r="B131" s="1360">
        <v>975</v>
      </c>
      <c r="C131" s="1360">
        <v>624536</v>
      </c>
      <c r="D131" s="1367">
        <v>330712</v>
      </c>
      <c r="E131" s="1369">
        <v>0.52953232479793</v>
      </c>
      <c r="F131" s="1286">
        <v>2.6477256789803505E-2</v>
      </c>
      <c r="G131" s="1286">
        <v>0.1074269562959671</v>
      </c>
      <c r="H131" s="1286">
        <v>0.34549330314621329</v>
      </c>
      <c r="I131" s="1286">
        <v>4.977615550160408E-2</v>
      </c>
      <c r="J131" s="1370">
        <v>3.6026746965944767E-4</v>
      </c>
      <c r="K131" s="1367">
        <v>4379928</v>
      </c>
      <c r="L131" s="1367">
        <v>327042</v>
      </c>
      <c r="M131" s="1369">
        <v>0.53145500844206173</v>
      </c>
      <c r="N131" s="1286">
        <v>2.6471836492419243E-2</v>
      </c>
      <c r="O131" s="1286">
        <v>0.1111004576086998</v>
      </c>
      <c r="P131" s="1286">
        <v>0.34228621190413833</v>
      </c>
      <c r="Q131" s="1286">
        <v>5.1289383322000504E-2</v>
      </c>
      <c r="R131" s="1371">
        <v>3.0550675000995398E-4</v>
      </c>
      <c r="T131" s="1360">
        <v>1373</v>
      </c>
      <c r="U131" s="1367">
        <v>1549242</v>
      </c>
      <c r="V131" s="1367">
        <v>693132</v>
      </c>
      <c r="W131" s="1368">
        <f t="shared" si="2"/>
        <v>0.44740072887257121</v>
      </c>
      <c r="X131" s="1360">
        <v>2142</v>
      </c>
      <c r="Y131" s="1367">
        <v>19805620</v>
      </c>
      <c r="Z131" s="1367">
        <v>7527620</v>
      </c>
      <c r="AA131" s="1369">
        <f t="shared" si="3"/>
        <v>0.38007494842373024</v>
      </c>
      <c r="AB131" s="1338"/>
      <c r="AC131" s="1338"/>
      <c r="AD131" s="1338"/>
      <c r="AE131" s="1338"/>
      <c r="AF131" s="1338"/>
    </row>
    <row r="132" spans="1:32">
      <c r="A132" s="1001">
        <v>99.995002746582031</v>
      </c>
      <c r="B132" s="1360">
        <v>975</v>
      </c>
      <c r="C132" s="1360">
        <v>711329</v>
      </c>
      <c r="D132" s="1367">
        <v>380948</v>
      </c>
      <c r="E132" s="1369">
        <v>0.53554403096176317</v>
      </c>
      <c r="F132" s="1286">
        <v>2.6464547961950302E-2</v>
      </c>
      <c r="G132" s="1286">
        <v>0.11200302839279175</v>
      </c>
      <c r="H132" s="1286">
        <v>0.34737933287397027</v>
      </c>
      <c r="I132" s="1286">
        <v>4.9407515674829483E-2</v>
      </c>
      <c r="J132" s="1370">
        <v>2.8959877090528607E-4</v>
      </c>
      <c r="K132" s="1367">
        <v>4934128</v>
      </c>
      <c r="L132" s="1367">
        <v>372377</v>
      </c>
      <c r="M132" s="1369">
        <v>0.52821155867496383</v>
      </c>
      <c r="N132" s="1286">
        <v>2.6432067155838013E-2</v>
      </c>
      <c r="O132" s="1286">
        <v>0.10346153378486633</v>
      </c>
      <c r="P132" s="1286">
        <v>0.34760849829763174</v>
      </c>
      <c r="Q132" s="1286">
        <v>5.043426901102066E-2</v>
      </c>
      <c r="R132" s="1371">
        <v>2.7518629212863743E-4</v>
      </c>
      <c r="T132" s="1360">
        <v>1385</v>
      </c>
      <c r="U132" s="1367">
        <v>1741090</v>
      </c>
      <c r="V132" s="1367">
        <v>777347</v>
      </c>
      <c r="W132" s="1368">
        <f t="shared" si="2"/>
        <v>0.44647146327875065</v>
      </c>
      <c r="X132" s="1360">
        <v>2181</v>
      </c>
      <c r="Y132" s="1367">
        <v>23106724</v>
      </c>
      <c r="Z132" s="1367">
        <v>8262001</v>
      </c>
      <c r="AA132" s="1369">
        <f t="shared" si="3"/>
        <v>0.35755830207691924</v>
      </c>
      <c r="AB132" s="1338"/>
      <c r="AC132" s="1338"/>
      <c r="AD132" s="1338"/>
      <c r="AE132" s="1338"/>
      <c r="AF132" s="1338"/>
    </row>
    <row r="133" spans="1:32">
      <c r="A133" s="1001">
        <v>99.996002197265625</v>
      </c>
      <c r="B133" s="1360">
        <v>975</v>
      </c>
      <c r="C133" s="1360">
        <v>830972</v>
      </c>
      <c r="D133" s="1367">
        <v>439486</v>
      </c>
      <c r="E133" s="1369">
        <v>0.52888183958063573</v>
      </c>
      <c r="F133" s="1286">
        <v>2.6464188471436501E-2</v>
      </c>
      <c r="G133" s="1286">
        <v>0.10568226128816605</v>
      </c>
      <c r="H133" s="1286">
        <v>0.34688172256574035</v>
      </c>
      <c r="I133" s="1286">
        <v>4.9576882272958755E-2</v>
      </c>
      <c r="J133" s="1370">
        <v>2.7919112471863627E-4</v>
      </c>
      <c r="K133" s="1367">
        <v>5741441</v>
      </c>
      <c r="L133" s="1367">
        <v>439428</v>
      </c>
      <c r="M133" s="1369">
        <v>0.53436291558236249</v>
      </c>
      <c r="N133" s="1286">
        <v>2.6461074128746986E-2</v>
      </c>
      <c r="O133" s="1286">
        <v>0.11168494820594788</v>
      </c>
      <c r="P133" s="1286">
        <v>0.34564049774780869</v>
      </c>
      <c r="Q133" s="1286">
        <v>5.0311308354139328E-2</v>
      </c>
      <c r="R133" s="1371">
        <v>2.6509715826250613E-4</v>
      </c>
      <c r="T133" s="1360">
        <v>1384</v>
      </c>
      <c r="U133" s="1367">
        <v>2000387</v>
      </c>
      <c r="V133" s="1367">
        <v>941706</v>
      </c>
      <c r="W133" s="1368">
        <f t="shared" si="2"/>
        <v>0.47076190757088504</v>
      </c>
      <c r="X133" s="1360">
        <v>2159</v>
      </c>
      <c r="Y133" s="1367">
        <v>28297194</v>
      </c>
      <c r="Z133" s="1367">
        <v>9509414</v>
      </c>
      <c r="AA133" s="1369">
        <f t="shared" si="3"/>
        <v>0.33605501662108261</v>
      </c>
      <c r="AB133" s="1338"/>
      <c r="AC133" s="1338"/>
      <c r="AD133" s="1338"/>
      <c r="AE133" s="1338"/>
      <c r="AF133" s="1338"/>
    </row>
    <row r="134" spans="1:32">
      <c r="A134" s="1001">
        <v>99.997001647949219</v>
      </c>
      <c r="B134" s="1360">
        <v>976</v>
      </c>
      <c r="C134" s="1360">
        <v>999463</v>
      </c>
      <c r="D134" s="1367">
        <v>514868</v>
      </c>
      <c r="E134" s="1369">
        <v>0.51514463266774257</v>
      </c>
      <c r="F134" s="1286">
        <v>2.6393173262476921E-2</v>
      </c>
      <c r="G134" s="1286">
        <v>8.6726568639278412E-2</v>
      </c>
      <c r="H134" s="1286">
        <v>0.35125461127609015</v>
      </c>
      <c r="I134" s="1286">
        <v>5.0581160932779312E-2</v>
      </c>
      <c r="J134" s="1370">
        <v>1.901020877994597E-4</v>
      </c>
      <c r="K134" s="1367">
        <v>7134576</v>
      </c>
      <c r="L134" s="1367">
        <v>505497</v>
      </c>
      <c r="M134" s="1369">
        <v>0.51226141194473018</v>
      </c>
      <c r="N134" s="1286">
        <v>2.6393527165055275E-2</v>
      </c>
      <c r="O134" s="1286">
        <v>8.4377199411392212E-2</v>
      </c>
      <c r="P134" s="1286">
        <v>0.34923667553812265</v>
      </c>
      <c r="Q134" s="1286">
        <v>5.2099980413913727E-2</v>
      </c>
      <c r="R134" s="1371">
        <v>1.5504739712923765E-4</v>
      </c>
      <c r="T134" s="1360">
        <v>1374</v>
      </c>
      <c r="U134" s="1367">
        <v>2454814</v>
      </c>
      <c r="V134" s="1367">
        <v>1130285</v>
      </c>
      <c r="W134" s="1368">
        <f t="shared" si="2"/>
        <v>0.46043610636080778</v>
      </c>
      <c r="X134" s="1360">
        <v>1927</v>
      </c>
      <c r="Y134" s="1367">
        <v>35850844</v>
      </c>
      <c r="Z134" s="1367">
        <v>12844484</v>
      </c>
      <c r="AA134" s="1369">
        <f t="shared" si="3"/>
        <v>0.35827563780646282</v>
      </c>
      <c r="AB134" s="1338"/>
      <c r="AC134" s="1338"/>
      <c r="AD134" s="1338"/>
      <c r="AE134" s="1338"/>
      <c r="AF134" s="1338"/>
    </row>
    <row r="135" spans="1:32">
      <c r="A135" s="1001">
        <v>99.998001098632813</v>
      </c>
      <c r="B135" s="1360">
        <v>975</v>
      </c>
      <c r="C135" s="1360">
        <v>1395038</v>
      </c>
      <c r="D135" s="1367">
        <v>749642</v>
      </c>
      <c r="E135" s="1369">
        <v>0.5373631399288048</v>
      </c>
      <c r="F135" s="1286">
        <v>2.6420785114169121E-2</v>
      </c>
      <c r="G135" s="1286">
        <v>0.10887087136507034</v>
      </c>
      <c r="H135" s="1286">
        <v>0.35337889334186912</v>
      </c>
      <c r="I135" s="1286">
        <v>4.8514805734157562E-2</v>
      </c>
      <c r="J135" s="1370">
        <v>1.777729339664802E-4</v>
      </c>
      <c r="K135" s="1367">
        <v>9438527</v>
      </c>
      <c r="L135" s="1367">
        <v>744039</v>
      </c>
      <c r="M135" s="1369">
        <v>0.53712695456317405</v>
      </c>
      <c r="N135" s="1286">
        <v>2.6412410661578178E-2</v>
      </c>
      <c r="O135" s="1286">
        <v>0.10805792361497879</v>
      </c>
      <c r="P135" s="1286">
        <v>0.35338356369175017</v>
      </c>
      <c r="Q135" s="1286">
        <v>4.909978061914444E-2</v>
      </c>
      <c r="R135" s="1371">
        <v>1.7397958436049521E-4</v>
      </c>
      <c r="T135" s="1360">
        <v>1384</v>
      </c>
      <c r="U135" s="1367">
        <v>3370185</v>
      </c>
      <c r="V135" s="1367">
        <v>1588981</v>
      </c>
      <c r="W135" s="1368">
        <f t="shared" si="2"/>
        <v>0.47148183259969406</v>
      </c>
      <c r="X135" s="1360">
        <v>2412</v>
      </c>
      <c r="Y135" s="1367">
        <v>45555756</v>
      </c>
      <c r="Z135" s="1367">
        <v>16527942</v>
      </c>
      <c r="AA135" s="1369">
        <f t="shared" si="3"/>
        <v>0.36280688657652832</v>
      </c>
      <c r="AB135" s="1338"/>
      <c r="AC135" s="1338"/>
      <c r="AD135" s="1338"/>
      <c r="AE135" s="1338"/>
      <c r="AF135" s="1338"/>
    </row>
    <row r="136" spans="1:32" ht="15.55" thickBot="1">
      <c r="A136" s="1001">
        <v>99.999000549316406</v>
      </c>
      <c r="B136" s="1360">
        <v>978</v>
      </c>
      <c r="C136" s="1360">
        <v>3827212</v>
      </c>
      <c r="D136" s="1367">
        <v>2075054</v>
      </c>
      <c r="E136" s="1369">
        <v>0.5421842322818804</v>
      </c>
      <c r="F136" s="1286">
        <v>2.6346854865550995E-2</v>
      </c>
      <c r="G136" s="1286">
        <v>0.10659874975681305</v>
      </c>
      <c r="H136" s="1286">
        <v>0.3620243757031858</v>
      </c>
      <c r="I136" s="1286">
        <v>4.7141104936599731E-2</v>
      </c>
      <c r="J136" s="1370">
        <v>7.2899019869510084E-5</v>
      </c>
      <c r="K136" s="1367">
        <v>25161408</v>
      </c>
      <c r="L136" s="1367">
        <v>2060444</v>
      </c>
      <c r="M136" s="1369">
        <v>0.54109463491598297</v>
      </c>
      <c r="N136" s="1286">
        <v>2.6346944272518158E-2</v>
      </c>
      <c r="O136" s="1286">
        <v>0.10560862720012665</v>
      </c>
      <c r="P136" s="1286">
        <v>0.36145473388023674</v>
      </c>
      <c r="Q136" s="1286">
        <v>4.7614734619855881E-2</v>
      </c>
      <c r="R136" s="1371">
        <v>6.9591835199389607E-5</v>
      </c>
      <c r="T136" s="1372">
        <v>1390</v>
      </c>
      <c r="U136" s="1373">
        <v>7953661</v>
      </c>
      <c r="V136" s="1373">
        <v>3729782</v>
      </c>
      <c r="W136" s="1374">
        <f t="shared" si="2"/>
        <v>0.46893902065979426</v>
      </c>
      <c r="X136" s="1372">
        <v>2170</v>
      </c>
      <c r="Y136" s="1373">
        <v>142899200</v>
      </c>
      <c r="Z136" s="1373">
        <v>41218880</v>
      </c>
      <c r="AA136" s="1375">
        <f t="shared" si="3"/>
        <v>0.28844724113221065</v>
      </c>
      <c r="AB136" s="1338"/>
      <c r="AC136" s="1338"/>
      <c r="AD136" s="1338"/>
      <c r="AE136" s="1338"/>
      <c r="AF136" s="1338"/>
    </row>
    <row r="137" spans="1:32" s="1350" customFormat="1" ht="16.100000000000001" thickTop="1">
      <c r="A137" s="1376" t="s">
        <v>1330</v>
      </c>
      <c r="B137" s="1377">
        <v>402</v>
      </c>
      <c r="C137" s="1377">
        <v>6074495</v>
      </c>
      <c r="D137" s="1378">
        <v>3303730.75</v>
      </c>
      <c r="E137" s="1379">
        <v>0.54386920229582869</v>
      </c>
      <c r="F137" s="1380">
        <v>2.6321908459067345E-2</v>
      </c>
      <c r="G137" s="1380">
        <v>0.10589322447776794</v>
      </c>
      <c r="H137" s="1380">
        <v>0.36465474055148661</v>
      </c>
      <c r="I137" s="1380">
        <v>4.6953588724136353E-2</v>
      </c>
      <c r="J137" s="1381">
        <v>4.5714445150224492E-5</v>
      </c>
      <c r="K137" s="1378">
        <v>39660552</v>
      </c>
      <c r="L137" s="1382">
        <v>3286923.5</v>
      </c>
      <c r="M137" s="1383">
        <v>0.54343717380300716</v>
      </c>
      <c r="N137" s="1384">
        <v>2.6325156912207603E-2</v>
      </c>
      <c r="O137" s="1380">
        <v>0.10579113662242889</v>
      </c>
      <c r="P137" s="1380">
        <v>0.3640230824239552</v>
      </c>
      <c r="Q137" s="1380">
        <v>4.7251060605049133E-2</v>
      </c>
      <c r="R137" s="1385">
        <v>4.6712950279470533E-5</v>
      </c>
    </row>
    <row r="138" spans="1:32">
      <c r="A138" s="1386" t="s">
        <v>1331</v>
      </c>
      <c r="B138" s="1387">
        <f>SUM(B10:B19)</f>
        <v>9753090</v>
      </c>
      <c r="C138" s="1387">
        <f>SUMPRODUCT($B10:$B19,C10:C19)/SUM($B10:$B19)</f>
        <v>1472.5176757314862</v>
      </c>
      <c r="D138" s="1388">
        <f>SUMPRODUCT($B10:$B19,D10:D19)/SUM($B10:$B19)</f>
        <v>266.10366406954103</v>
      </c>
      <c r="E138" s="1389">
        <f>SUMPRODUCT($B10:$B19,$C10:$C19,E10:E19)/SUMPRODUCT($B10:$B19,$C10:$C19)</f>
        <v>0.18071339207344433</v>
      </c>
      <c r="F138" s="1390">
        <f>SUMPRODUCT($B10:$B19,$C10:$C19,F10:F19)/SUMPRODUCT($B10:$B19,$C10:$C19)</f>
        <v>9.9966023448191776E-2</v>
      </c>
      <c r="G138" s="1390">
        <f t="shared" ref="G138:J138" si="4">SUMPRODUCT($B10:$B19,$C10:$C19,G10:G19)/SUMPRODUCT($B10:$B19,$C10:$C19)</f>
        <v>2.1867687308222614E-2</v>
      </c>
      <c r="H138" s="1390">
        <f t="shared" si="4"/>
        <v>2.139203489215449E-2</v>
      </c>
      <c r="I138" s="1390">
        <f t="shared" si="4"/>
        <v>0</v>
      </c>
      <c r="J138" s="1390">
        <f t="shared" si="4"/>
        <v>3.7623439841877271E-2</v>
      </c>
      <c r="K138" s="1387">
        <f>SUMPRODUCT($B10:$B19,K10:K19)/SUM($B10:$B19)</f>
        <v>-2039.4601677006979</v>
      </c>
      <c r="L138" s="1388">
        <f>SUMPRODUCT($B10:$B19,L10:L19)/SUM($B10:$B19)</f>
        <v>963.53714955978057</v>
      </c>
      <c r="M138" s="1389">
        <f>SUMPRODUCT($B10:$B19,$C10:$C19,M10:M19)/SUMPRODUCT($B10:$B19,$C10:$C19)</f>
        <v>0.25356541343087341</v>
      </c>
      <c r="N138" s="1390">
        <f>SUMPRODUCT($B10:$B19,$C10:$C19,N10:N19)/SUMPRODUCT($B10:$B19,$C10:$C19)</f>
        <v>7.8328026035861142E-2</v>
      </c>
      <c r="O138" s="1390">
        <f t="shared" ref="O138:R138" si="5">SUMPRODUCT($B10:$B19,$C10:$C19,O10:O19)/SUMPRODUCT($B10:$B19,$C10:$C19)</f>
        <v>0.11044735821587554</v>
      </c>
      <c r="P138" s="1390">
        <f t="shared" si="5"/>
        <v>1.5380723403393894E-3</v>
      </c>
      <c r="Q138" s="1390">
        <f t="shared" si="5"/>
        <v>0</v>
      </c>
      <c r="R138" s="1391">
        <f t="shared" si="5"/>
        <v>6.3248794413769974E-2</v>
      </c>
    </row>
    <row r="139" spans="1:32">
      <c r="A139" s="1392" t="s">
        <v>1332</v>
      </c>
      <c r="B139" s="1393">
        <f>SUM(B20:B29)</f>
        <v>9755634</v>
      </c>
      <c r="C139" s="1393">
        <f>SUMPRODUCT($B20:$B29,C20:C29)/SUM($B20:$B29)</f>
        <v>1988.801615046239</v>
      </c>
      <c r="D139" s="1394">
        <f>SUMPRODUCT($B20:$B29,D20:D29)/SUM($B20:$B29)</f>
        <v>383.89307132678408</v>
      </c>
      <c r="E139" s="1369">
        <f>SUMPRODUCT($B20:$B29,$C20:$C29,E20:E29)/SUMPRODUCT($B20:$B29,$C20:$C29)</f>
        <v>0.19302733285333676</v>
      </c>
      <c r="F139" s="1395">
        <f>SUMPRODUCT($B20:$B29,$C20:$C29,F20:F29)/SUMPRODUCT($B20:$B29,$C20:$C29)</f>
        <v>8.7641879916310964E-2</v>
      </c>
      <c r="G139" s="1395">
        <f t="shared" ref="G139:J139" si="6">SUMPRODUCT($B20:$B29,$C20:$C29,G20:G29)/SUMPRODUCT($B20:$B29,$C20:$C29)</f>
        <v>3.6904733174393446E-2</v>
      </c>
      <c r="H139" s="1395">
        <f t="shared" si="6"/>
        <v>2.2173245866644629E-2</v>
      </c>
      <c r="I139" s="1395">
        <f t="shared" si="6"/>
        <v>0</v>
      </c>
      <c r="J139" s="1396">
        <f t="shared" si="6"/>
        <v>4.6256856680893597E-2</v>
      </c>
      <c r="K139" s="1393">
        <f>SUMPRODUCT($B20:$B29,K20:K29)/SUM($B20:$B29)</f>
        <v>-11.126522171700989</v>
      </c>
      <c r="L139" s="1394">
        <f>SUMPRODUCT($B20:$B29,L20:L29)/SUM($B20:$B29)</f>
        <v>590.62531189669483</v>
      </c>
      <c r="M139" s="1369">
        <f>SUMPRODUCT($B20:$B29,$C20:$C29,M20:M29)/SUMPRODUCT($B20:$B29,$C20:$C29)</f>
        <v>0.22247584710794246</v>
      </c>
      <c r="N139" s="1395">
        <f>SUMPRODUCT($B20:$B29,$C20:$C29,N20:N29)/SUMPRODUCT($B20:$B29,$C20:$C29)</f>
        <v>8.3446716657178441E-2</v>
      </c>
      <c r="O139" s="1395">
        <f t="shared" ref="O139:R139" si="7">SUMPRODUCT($B20:$B29,$C20:$C29,O20:O29)/SUMPRODUCT($B20:$B29,$C20:$C29)</f>
        <v>7.8160831720092833E-2</v>
      </c>
      <c r="P139" s="1395">
        <f t="shared" si="7"/>
        <v>3.0381524743394758E-3</v>
      </c>
      <c r="Q139" s="1395">
        <f t="shared" si="7"/>
        <v>0</v>
      </c>
      <c r="R139" s="1397">
        <f t="shared" si="7"/>
        <v>5.7797086514816937E-2</v>
      </c>
    </row>
    <row r="140" spans="1:32">
      <c r="A140" s="1392" t="s">
        <v>1333</v>
      </c>
      <c r="B140" s="1393">
        <f>SUM(B30:B39)</f>
        <v>9738210</v>
      </c>
      <c r="C140" s="1393">
        <f>SUMPRODUCT($B30:$B39,C30:C39)/SUM($B30:$B39)</f>
        <v>2616.154691057186</v>
      </c>
      <c r="D140" s="1394">
        <f>SUMPRODUCT($B30:$B39,D30:D39)/SUM($B30:$B39)</f>
        <v>573.74025750112185</v>
      </c>
      <c r="E140" s="1369">
        <f>SUMPRODUCT($B30:$B39,$C30:$C39,E30:E39)/SUMPRODUCT($B30:$B39,$C30:$C39)</f>
        <v>0.21930670210838102</v>
      </c>
      <c r="F140" s="1395">
        <f>SUMPRODUCT($B30:$B39,$C30:$C39,F30:F39)/SUMPRODUCT($B30:$B39,$C30:$C39)</f>
        <v>8.4195103552530001E-2</v>
      </c>
      <c r="G140" s="1395">
        <f t="shared" ref="G140:J140" si="8">SUMPRODUCT($B30:$B39,$C30:$C39,G30:G39)/SUMPRODUCT($B30:$B39,$C30:$C39)</f>
        <v>5.7843194950032234E-2</v>
      </c>
      <c r="H140" s="1395">
        <f t="shared" si="8"/>
        <v>2.3807959113144268E-2</v>
      </c>
      <c r="I140" s="1395">
        <f t="shared" si="8"/>
        <v>0</v>
      </c>
      <c r="J140" s="1396">
        <f t="shared" si="8"/>
        <v>5.3575611702292282E-2</v>
      </c>
      <c r="K140" s="1393">
        <f>SUMPRODUCT($B30:$B39,K30:K39)/SUM($B30:$B39)</f>
        <v>745.8015482311431</v>
      </c>
      <c r="L140" s="1394">
        <f>SUMPRODUCT($B30:$B39,L30:L39)/SUM($B30:$B39)</f>
        <v>794.44680757551953</v>
      </c>
      <c r="M140" s="1369">
        <f>SUMPRODUCT($B30:$B39,$C30:$C39,M30:M39)/SUMPRODUCT($B30:$B39,$C30:$C39)</f>
        <v>0.23784313546622093</v>
      </c>
      <c r="N140" s="1395">
        <f>SUMPRODUCT($B30:$B39,$C30:$C39,N30:N39)/SUMPRODUCT($B30:$B39,$C30:$C39)</f>
        <v>7.655788736585209E-2</v>
      </c>
      <c r="O140" s="1395">
        <f t="shared" ref="O140:R140" si="9">SUMPRODUCT($B30:$B39,$C30:$C39,O30:O39)/SUMPRODUCT($B30:$B39,$C30:$C39)</f>
        <v>9.4895912171062177E-2</v>
      </c>
      <c r="P140" s="1395">
        <f t="shared" si="9"/>
        <v>7.765972994106962E-3</v>
      </c>
      <c r="Q140" s="1395">
        <f t="shared" si="9"/>
        <v>0</v>
      </c>
      <c r="R140" s="1397">
        <f t="shared" si="9"/>
        <v>5.8769963779567051E-2</v>
      </c>
    </row>
    <row r="141" spans="1:32">
      <c r="A141" s="1392" t="s">
        <v>1334</v>
      </c>
      <c r="B141" s="1393">
        <f>SUM(B40:B49)</f>
        <v>9763341</v>
      </c>
      <c r="C141" s="1393">
        <f>SUMPRODUCT($B40:$B49,C40:C49)/SUM($B40:$B49)</f>
        <v>3188.074332853887</v>
      </c>
      <c r="D141" s="1394">
        <f>SUMPRODUCT($B40:$B49,D40:D49)/SUM($B40:$B49)</f>
        <v>729.62998127382832</v>
      </c>
      <c r="E141" s="1369">
        <f>SUMPRODUCT($B40:$B49,$C40:$C49,E40:E49)/SUMPRODUCT($B40:$B49,$C40:$C49)</f>
        <v>0.22886228647645152</v>
      </c>
      <c r="F141" s="1395">
        <f>SUMPRODUCT($B40:$B49,$C40:$C49,F40:F49)/SUMPRODUCT($B40:$B49,$C40:$C49)</f>
        <v>7.9009266931457114E-2</v>
      </c>
      <c r="G141" s="1395">
        <f t="shared" ref="G141:J141" si="10">SUMPRODUCT($B40:$B49,$C40:$C49,G40:G49)/SUMPRODUCT($B40:$B49,$C40:$C49)</f>
        <v>7.1607499321447415E-2</v>
      </c>
      <c r="H141" s="1395">
        <f t="shared" si="10"/>
        <v>2.3269775687960237E-2</v>
      </c>
      <c r="I141" s="1395">
        <f t="shared" si="10"/>
        <v>0</v>
      </c>
      <c r="J141" s="1396">
        <f t="shared" si="10"/>
        <v>5.4912748508827325E-2</v>
      </c>
      <c r="K141" s="1393">
        <f>SUMPRODUCT($B40:$B49,K40:K49)/SUM($B40:$B49)</f>
        <v>1594.2530570221813</v>
      </c>
      <c r="L141" s="1394">
        <f>SUMPRODUCT($B40:$B49,L40:L49)/SUM($B40:$B49)</f>
        <v>820.85787887568404</v>
      </c>
      <c r="M141" s="1369">
        <f>SUMPRODUCT($B40:$B49,$C40:$C49,M40:M49)/SUMPRODUCT($B40:$B49,$C40:$C49)</f>
        <v>0.2390850097417116</v>
      </c>
      <c r="N141" s="1395">
        <f>SUMPRODUCT($B40:$B49,$C40:$C49,N40:N49)/SUMPRODUCT($B40:$B49,$C40:$C49)</f>
        <v>7.3277381594425178E-2</v>
      </c>
      <c r="O141" s="1395">
        <f t="shared" ref="O141:R141" si="11">SUMPRODUCT($B40:$B49,$C40:$C49,O40:O49)/SUMPRODUCT($B40:$B49,$C40:$C49)</f>
        <v>9.9129240215591316E-2</v>
      </c>
      <c r="P141" s="1395">
        <f t="shared" si="11"/>
        <v>1.1809541812945286E-2</v>
      </c>
      <c r="Q141" s="1395">
        <f t="shared" si="11"/>
        <v>0</v>
      </c>
      <c r="R141" s="1397">
        <f t="shared" si="11"/>
        <v>5.4990436806428511E-2</v>
      </c>
    </row>
    <row r="142" spans="1:32">
      <c r="A142" s="1392" t="s">
        <v>1335</v>
      </c>
      <c r="B142" s="1393">
        <f>SUM(B50:B59)</f>
        <v>9762788</v>
      </c>
      <c r="C142" s="1393">
        <f>SUMPRODUCT($B50:$B59,C50:C59)/SUM($B50:$B59)</f>
        <v>3718.3693204236329</v>
      </c>
      <c r="D142" s="1394">
        <f>SUMPRODUCT($B50:$B59,D50:D59)/SUM($B50:$B59)</f>
        <v>876.73371848287604</v>
      </c>
      <c r="E142" s="1369">
        <f>SUMPRODUCT($B50:$B59,$C50:$C59,E50:E59)/SUMPRODUCT($B50:$B59,$C50:$C59)</f>
        <v>0.23578446435304332</v>
      </c>
      <c r="F142" s="1395">
        <f>SUMPRODUCT($B50:$B59,$C50:$C59,F50:F59)/SUMPRODUCT($B50:$B59,$C50:$C59)</f>
        <v>7.2153085885575188E-2</v>
      </c>
      <c r="G142" s="1395">
        <f t="shared" ref="G142:J142" si="12">SUMPRODUCT($B50:$B59,$C50:$C59,G50:G59)/SUMPRODUCT($B50:$B59,$C50:$C59)</f>
        <v>8.4219409248347393E-2</v>
      </c>
      <c r="H142" s="1395">
        <f t="shared" si="12"/>
        <v>2.5439523686222695E-2</v>
      </c>
      <c r="I142" s="1395">
        <f t="shared" si="12"/>
        <v>0</v>
      </c>
      <c r="J142" s="1396">
        <f t="shared" si="12"/>
        <v>5.3999263202284015E-2</v>
      </c>
      <c r="K142" s="1393">
        <f>SUMPRODUCT($B50:$B59,K50:K59)/SUM($B50:$B59)</f>
        <v>2723.7081846906844</v>
      </c>
      <c r="L142" s="1394">
        <f>SUMPRODUCT($B50:$B59,L50:L59)/SUM($B50:$B59)</f>
        <v>823.49846468037617</v>
      </c>
      <c r="M142" s="1369">
        <f>SUMPRODUCT($B50:$B59,$C50:$C59,M50:M59)/SUMPRODUCT($B50:$B59,$C50:$C59)</f>
        <v>0.22856227827593115</v>
      </c>
      <c r="N142" s="1395">
        <f>SUMPRODUCT($B50:$B59,$C50:$C59,N50:N59)/SUMPRODUCT($B50:$B59,$C50:$C59)</f>
        <v>7.094728205608461E-2</v>
      </c>
      <c r="O142" s="1395">
        <f t="shared" ref="O142:R142" si="13">SUMPRODUCT($B50:$B59,$C50:$C59,O50:O59)/SUMPRODUCT($B50:$B59,$C50:$C59)</f>
        <v>9.4324970095233648E-2</v>
      </c>
      <c r="P142" s="1395">
        <f t="shared" si="13"/>
        <v>1.4018846558146102E-2</v>
      </c>
      <c r="Q142" s="1395">
        <f t="shared" si="13"/>
        <v>0</v>
      </c>
      <c r="R142" s="1397">
        <f t="shared" si="13"/>
        <v>4.930325227461569E-2</v>
      </c>
    </row>
    <row r="143" spans="1:32">
      <c r="A143" s="1392" t="s">
        <v>1336</v>
      </c>
      <c r="B143" s="1393">
        <f>SUM(B60:B69)</f>
        <v>9756163</v>
      </c>
      <c r="C143" s="1393">
        <f>SUMPRODUCT($B60:$B69,C60:C69)/SUM($B60:$B69)</f>
        <v>4291.5822662044493</v>
      </c>
      <c r="D143" s="1394">
        <f>SUMPRODUCT($B60:$B69,D60:D69)/SUM($B60:$B69)</f>
        <v>1051.49534996494</v>
      </c>
      <c r="E143" s="1369">
        <f>SUMPRODUCT($B60:$B69,$C60:$C69,E60:E69)/SUMPRODUCT($B60:$B69,$C60:$C69)</f>
        <v>0.24501344370007871</v>
      </c>
      <c r="F143" s="1395">
        <f>SUMPRODUCT($B60:$B69,$C60:$C69,F60:F69)/SUMPRODUCT($B60:$B69,$C60:$C69)</f>
        <v>7.0253593820596746E-2</v>
      </c>
      <c r="G143" s="1395">
        <f t="shared" ref="G143:J143" si="14">SUMPRODUCT($B60:$B69,$C60:$C69,G60:G69)/SUMPRODUCT($B60:$B69,$C60:$C69)</f>
        <v>9.4417108254384333E-2</v>
      </c>
      <c r="H143" s="1395">
        <f t="shared" si="14"/>
        <v>2.8217539879683777E-2</v>
      </c>
      <c r="I143" s="1395">
        <f t="shared" si="14"/>
        <v>6.9903574402650035E-5</v>
      </c>
      <c r="J143" s="1396">
        <f t="shared" si="14"/>
        <v>5.1915502765632497E-2</v>
      </c>
      <c r="K143" s="1393">
        <f>SUMPRODUCT($B60:$B69,K60:K69)/SUM($B60:$B69)</f>
        <v>4266.0622586973996</v>
      </c>
      <c r="L143" s="1394">
        <f>SUMPRODUCT($B60:$B69,L60:L69)/SUM($B60:$B69)</f>
        <v>934.80771569724698</v>
      </c>
      <c r="M143" s="1369">
        <f>SUMPRODUCT($B60:$B69,$C60:$C69,M60:M69)/SUMPRODUCT($B60:$B69,$C60:$C69)</f>
        <v>0.23095223611486349</v>
      </c>
      <c r="N143" s="1395">
        <f>SUMPRODUCT($B60:$B69,$C60:$C69,N60:N69)/SUMPRODUCT($B60:$B69,$C60:$C69)</f>
        <v>6.9163572066749793E-2</v>
      </c>
      <c r="O143" s="1395">
        <f t="shared" ref="O143:R143" si="15">SUMPRODUCT($B60:$B69,$C60:$C69,O60:O69)/SUMPRODUCT($B60:$B69,$C60:$C69)</f>
        <v>9.675576979367409E-2</v>
      </c>
      <c r="P143" s="1395">
        <f t="shared" si="15"/>
        <v>1.8866796687254314E-2</v>
      </c>
      <c r="Q143" s="1395">
        <f t="shared" si="15"/>
        <v>0</v>
      </c>
      <c r="R143" s="1397">
        <f t="shared" si="15"/>
        <v>4.6132843109292061E-2</v>
      </c>
    </row>
    <row r="144" spans="1:32">
      <c r="A144" s="1392" t="s">
        <v>1337</v>
      </c>
      <c r="B144" s="1393">
        <f>SUM(B70:B79)</f>
        <v>9754334</v>
      </c>
      <c r="C144" s="1393">
        <f>SUMPRODUCT($B70:$B79,C70:C79)/SUM($B70:$B79)</f>
        <v>4933.2933465267852</v>
      </c>
      <c r="D144" s="1394">
        <f>SUMPRODUCT($B70:$B79,D70:D79)/SUM($B70:$B79)</f>
        <v>1218.2982696717172</v>
      </c>
      <c r="E144" s="1369">
        <f>SUMPRODUCT($B70:$B79,$C70:$C79,E70:E79)/SUMPRODUCT($B70:$B79,$C70:$C79)</f>
        <v>0.24695435363263829</v>
      </c>
      <c r="F144" s="1395">
        <f>SUMPRODUCT($B70:$B79,$C70:$C79,F70:F79)/SUMPRODUCT($B70:$B79,$C70:$C79)</f>
        <v>6.5108861892143169E-2</v>
      </c>
      <c r="G144" s="1395">
        <f t="shared" ref="G144:J144" si="16">SUMPRODUCT($B70:$B79,$C70:$C79,G70:G79)/SUMPRODUCT($B70:$B79,$C70:$C79)</f>
        <v>0.10163637735361547</v>
      </c>
      <c r="H144" s="1395">
        <f t="shared" si="16"/>
        <v>3.0546569242222613E-2</v>
      </c>
      <c r="I144" s="1395">
        <f t="shared" si="16"/>
        <v>8.1068485945973867E-5</v>
      </c>
      <c r="J144" s="1396">
        <f t="shared" si="16"/>
        <v>4.9601760518202767E-2</v>
      </c>
      <c r="K144" s="1393">
        <f>SUMPRODUCT($B70:$B79,K70:K79)/SUM($B70:$B79)</f>
        <v>7498.5464719580032</v>
      </c>
      <c r="L144" s="1394">
        <f>SUMPRODUCT($B70:$B79,L70:L79)/SUM($B70:$B79)</f>
        <v>1158.193331087494</v>
      </c>
      <c r="M144" s="1369">
        <f>SUMPRODUCT($B70:$B79,$C70:$C79,M70:M79)/SUMPRODUCT($B70:$B79,$C70:$C79)</f>
        <v>0.24523596190178945</v>
      </c>
      <c r="N144" s="1395">
        <f>SUMPRODUCT($B70:$B79,$C70:$C79,N70:N79)/SUMPRODUCT($B70:$B79,$C70:$C79)</f>
        <v>6.3111248177409721E-2</v>
      </c>
      <c r="O144" s="1395">
        <f t="shared" ref="O144:R144" si="17">SUMPRODUCT($B70:$B79,$C70:$C79,O70:O79)/SUMPRODUCT($B70:$B79,$C70:$C79)</f>
        <v>0.1070825474222275</v>
      </c>
      <c r="P144" s="1395">
        <f t="shared" si="17"/>
        <v>2.7540529898127913E-2</v>
      </c>
      <c r="Q144" s="1395">
        <f t="shared" si="17"/>
        <v>0</v>
      </c>
      <c r="R144" s="1397">
        <f t="shared" si="17"/>
        <v>4.7522527983062793E-2</v>
      </c>
    </row>
    <row r="145" spans="1:18">
      <c r="A145" s="1392" t="s">
        <v>1338</v>
      </c>
      <c r="B145" s="1393">
        <f>SUM(B80:B89)</f>
        <v>9755876</v>
      </c>
      <c r="C145" s="1393">
        <f>SUMPRODUCT($B80:$B89,C80:C89)/SUM($B80:$B89)</f>
        <v>5786.2018128356694</v>
      </c>
      <c r="D145" s="1394">
        <f>SUMPRODUCT($B80:$B89,D80:D89)/SUM($B80:$B89)</f>
        <v>1456.3012611066397</v>
      </c>
      <c r="E145" s="1369">
        <f>SUMPRODUCT($B80:$B89,$C80:$C89,E80:E89)/SUMPRODUCT($B80:$B89,$C80:$C89)</f>
        <v>0.25168518282167274</v>
      </c>
      <c r="F145" s="1395">
        <f>SUMPRODUCT($B80:$B89,$C80:$C89,F80:F89)/SUMPRODUCT($B80:$B89,$C80:$C89)</f>
        <v>6.0125634970700323E-2</v>
      </c>
      <c r="G145" s="1395">
        <f t="shared" ref="G145:J145" si="18">SUMPRODUCT($B80:$B89,$C80:$C89,G80:G89)/SUMPRODUCT($B80:$B89,$C80:$C89)</f>
        <v>0.10970965615497311</v>
      </c>
      <c r="H145" s="1395">
        <f t="shared" si="18"/>
        <v>3.513538247179173E-2</v>
      </c>
      <c r="I145" s="1395">
        <f t="shared" si="18"/>
        <v>2.2471002540878053E-4</v>
      </c>
      <c r="J145" s="1396">
        <f t="shared" si="18"/>
        <v>4.6472504469953359E-2</v>
      </c>
      <c r="K145" s="1393">
        <f>SUMPRODUCT($B80:$B89,K80:K89)/SUM($B80:$B89)</f>
        <v>13213.817662914125</v>
      </c>
      <c r="L145" s="1394">
        <f>SUMPRODUCT($B80:$B89,L80:L89)/SUM($B80:$B89)</f>
        <v>1258.1028139349044</v>
      </c>
      <c r="M145" s="1369">
        <f>SUMPRODUCT($B80:$B89,$C80:$C89,M80:M89)/SUMPRODUCT($B80:$B89,$C80:$C89)</f>
        <v>0.24347395926029292</v>
      </c>
      <c r="N145" s="1395">
        <f>SUMPRODUCT($B80:$B89,$C80:$C89,N80:N89)/SUMPRODUCT($B80:$B89,$C80:$C89)</f>
        <v>6.0815547632974538E-2</v>
      </c>
      <c r="O145" s="1395">
        <f t="shared" ref="O145:R145" si="19">SUMPRODUCT($B80:$B89,$C80:$C89,O80:O89)/SUMPRODUCT($B80:$B89,$C80:$C89)</f>
        <v>0.10023158102949994</v>
      </c>
      <c r="P145" s="1395">
        <f t="shared" si="19"/>
        <v>4.0192330123026074E-2</v>
      </c>
      <c r="Q145" s="1395">
        <f t="shared" si="19"/>
        <v>0</v>
      </c>
      <c r="R145" s="1397">
        <f t="shared" si="19"/>
        <v>4.2214112662953357E-2</v>
      </c>
    </row>
    <row r="146" spans="1:18">
      <c r="A146" s="1392" t="s">
        <v>1339</v>
      </c>
      <c r="B146" s="1393">
        <f>SUM(B90:B99)</f>
        <v>9755162</v>
      </c>
      <c r="C146" s="1393">
        <f>SUMPRODUCT($B90:$B99,C90:C99)/SUM($B90:$B99)</f>
        <v>7196.1494531818125</v>
      </c>
      <c r="D146" s="1394">
        <f>SUMPRODUCT($B90:$B99,D90:D99)/SUM($B90:$B99)</f>
        <v>1865.310494177339</v>
      </c>
      <c r="E146" s="1369">
        <f>SUMPRODUCT($B90:$B99,$C90:$C99,E90:E99)/SUMPRODUCT($B90:$B99,$C90:$C99)</f>
        <v>0.25920952674941777</v>
      </c>
      <c r="F146" s="1395">
        <f>SUMPRODUCT($B90:$B99,$C90:$C99,F90:F99)/SUMPRODUCT($B90:$B99,$C90:$C99)</f>
        <v>5.7531188813276242E-2</v>
      </c>
      <c r="G146" s="1395">
        <f t="shared" ref="G146:J146" si="20">SUMPRODUCT($B90:$B99,$C90:$C99,G90:G99)/SUMPRODUCT($B90:$B99,$C90:$C99)</f>
        <v>0.1136730678931694</v>
      </c>
      <c r="H146" s="1395">
        <f t="shared" si="20"/>
        <v>4.8247786179510678E-2</v>
      </c>
      <c r="I146" s="1395">
        <f t="shared" si="20"/>
        <v>5.5583880043054098E-4</v>
      </c>
      <c r="J146" s="1396">
        <f t="shared" si="20"/>
        <v>3.9187730377514024E-2</v>
      </c>
      <c r="K146" s="1393">
        <f>SUMPRODUCT($B90:$B99,K90:K99)/SUM($B90:$B99)</f>
        <v>25618.416984566735</v>
      </c>
      <c r="L146" s="1394">
        <f>SUMPRODUCT($B90:$B99,L90:L99)/SUM($B90:$B99)</f>
        <v>1524.5162460654165</v>
      </c>
      <c r="M146" s="1369">
        <f>SUMPRODUCT($B90:$B99,$C90:$C99,M90:M99)/SUMPRODUCT($B90:$B99,$C90:$C99)</f>
        <v>0.24782455811946416</v>
      </c>
      <c r="N146" s="1395">
        <f>SUMPRODUCT($B90:$B99,$C90:$C99,N90:N99)/SUMPRODUCT($B90:$B99,$C90:$C99)</f>
        <v>5.6484072119373216E-2</v>
      </c>
      <c r="O146" s="1395">
        <f t="shared" ref="O146:R146" si="21">SUMPRODUCT($B90:$B99,$C90:$C99,O90:O99)/SUMPRODUCT($B90:$B99,$C90:$C99)</f>
        <v>9.4610253937496155E-2</v>
      </c>
      <c r="P146" s="1395">
        <f t="shared" si="21"/>
        <v>6.4956672572708332E-2</v>
      </c>
      <c r="Q146" s="1395">
        <f t="shared" si="21"/>
        <v>0</v>
      </c>
      <c r="R146" s="1397">
        <f t="shared" si="21"/>
        <v>3.1773697031194127E-2</v>
      </c>
    </row>
    <row r="147" spans="1:18">
      <c r="A147" s="1392" t="s">
        <v>1340</v>
      </c>
      <c r="B147" s="1393">
        <f>SUM(B100:B104)</f>
        <v>4877624</v>
      </c>
      <c r="C147" s="1393">
        <f>SUMPRODUCT($B100:$B104,C100:C104)/SUM($B100:$B104)</f>
        <v>9647.6504041721946</v>
      </c>
      <c r="D147" s="1394">
        <f>SUMPRODUCT($B100:$B104,D100:D104)/SUM($B100:$B104)</f>
        <v>2534.0791951163105</v>
      </c>
      <c r="E147" s="1369">
        <f t="shared" ref="E147:J147" si="22">SUMPRODUCT($B100:$B104,$C100:$C104,E100:E104)/SUMPRODUCT($B100:$B104,$C100:$C104)</f>
        <v>0.2626628338460969</v>
      </c>
      <c r="F147" s="1395">
        <f t="shared" si="22"/>
        <v>4.7722013711401667E-2</v>
      </c>
      <c r="G147" s="1395">
        <f t="shared" si="22"/>
        <v>0.11107683869647104</v>
      </c>
      <c r="H147" s="1395">
        <f t="shared" si="22"/>
        <v>7.4737684620720321E-2</v>
      </c>
      <c r="I147" s="1395">
        <f t="shared" si="22"/>
        <v>1.3475875081792133E-3</v>
      </c>
      <c r="J147" s="1396">
        <f t="shared" si="22"/>
        <v>2.7778694145110725E-2</v>
      </c>
      <c r="K147" s="1393">
        <f>SUMPRODUCT($B100:$B104,K100:K104)/SUM($B100:$B104)</f>
        <v>52299.21911426547</v>
      </c>
      <c r="L147" s="1394">
        <f>SUMPRODUCT($B100:$B104,L100:L104)/SUM($B100:$B104)</f>
        <v>2205.8685722802743</v>
      </c>
      <c r="M147" s="1369">
        <f t="shared" ref="M147:R147" si="23">SUMPRODUCT($B100:$B104,$C100:$C104,M100:M104)/SUMPRODUCT($B100:$B104,$C100:$C104)</f>
        <v>0.26137858936656333</v>
      </c>
      <c r="N147" s="1395">
        <f t="shared" si="23"/>
        <v>4.8525642321606333E-2</v>
      </c>
      <c r="O147" s="1395">
        <f t="shared" si="23"/>
        <v>8.7539978737422947E-2</v>
      </c>
      <c r="P147" s="1395">
        <f t="shared" si="23"/>
        <v>0.10666946792758669</v>
      </c>
      <c r="Q147" s="1395">
        <f t="shared" si="23"/>
        <v>8.248701107594781E-4</v>
      </c>
      <c r="R147" s="1397">
        <f t="shared" si="23"/>
        <v>1.7866433513315932E-2</v>
      </c>
    </row>
    <row r="148" spans="1:18">
      <c r="A148" s="1392" t="s">
        <v>1341</v>
      </c>
      <c r="B148" s="1393">
        <f>SUM(B105:B108)</f>
        <v>3902045</v>
      </c>
      <c r="C148" s="1393">
        <f>SUMPRODUCT($B105:$B108,C105:C108)/SUM($B105:$B108)</f>
        <v>17001.639431375086</v>
      </c>
      <c r="D148" s="1394">
        <f>SUMPRODUCT($B105:$B108,D105:D108)/SUM($B105:$B108)</f>
        <v>4966.0492931270655</v>
      </c>
      <c r="E148" s="1369">
        <f t="shared" ref="E148:J148" si="24">SUMPRODUCT($B105:$B108,$C105:$C108,E105:E108)/SUMPRODUCT($B105:$B108,$C105:$C108)</f>
        <v>0.29209237810105781</v>
      </c>
      <c r="F148" s="1395">
        <f t="shared" si="24"/>
        <v>3.8511189344153908E-2</v>
      </c>
      <c r="G148" s="1395">
        <f t="shared" si="24"/>
        <v>0.10804936105755676</v>
      </c>
      <c r="H148" s="1395">
        <f t="shared" si="24"/>
        <v>0.12763642923162083</v>
      </c>
      <c r="I148" s="1395">
        <f t="shared" si="24"/>
        <v>5.8377906766588659E-3</v>
      </c>
      <c r="J148" s="1396">
        <f t="shared" si="24"/>
        <v>1.207231680737194E-2</v>
      </c>
      <c r="K148" s="1393">
        <f>SUMPRODUCT($B105:$B108,K105:K108)/SUM($B105:$B108)</f>
        <v>117444.13371373215</v>
      </c>
      <c r="L148" s="1394">
        <f>SUMPRODUCT($B105:$B108,L105:L108)/SUM($B105:$B108)</f>
        <v>4556.7979733703742</v>
      </c>
      <c r="M148" s="1369">
        <f t="shared" ref="M148:R148" si="25">SUMPRODUCT($B105:$B108,$C105:$C108,M105:M108)/SUMPRODUCT($B105:$B108,$C105:$C108)</f>
        <v>0.29765554632220725</v>
      </c>
      <c r="N148" s="1395">
        <f t="shared" si="25"/>
        <v>3.8852242562255203E-2</v>
      </c>
      <c r="O148" s="1395">
        <f t="shared" si="25"/>
        <v>9.2036226250545902E-2</v>
      </c>
      <c r="P148" s="1395">
        <f t="shared" si="25"/>
        <v>0.15354771903664707</v>
      </c>
      <c r="Q148" s="1395">
        <f t="shared" si="25"/>
        <v>5.6771174185322329E-3</v>
      </c>
      <c r="R148" s="1397">
        <f t="shared" si="25"/>
        <v>7.575529484128549E-3</v>
      </c>
    </row>
    <row r="149" spans="1:18">
      <c r="A149" s="1392" t="s">
        <v>1342</v>
      </c>
      <c r="B149" s="1393">
        <f>SUM(B109:B117)</f>
        <v>877939</v>
      </c>
      <c r="C149" s="1393">
        <f>SUMPRODUCT($B109:$B117,C109:C117)/SUM($B109:$B117)</f>
        <v>46912.505683196672</v>
      </c>
      <c r="D149" s="1394">
        <f>SUMPRODUCT($B109:$B117,D109:D117)/SUM($B109:$B117)</f>
        <v>18248.084165300777</v>
      </c>
      <c r="E149" s="1369">
        <f t="shared" ref="E149:J149" si="26">SUMPRODUCT($B109:$B117,$C109:$C117,E109:E117)/SUMPRODUCT($B109:$B117,$C109:$C117)</f>
        <v>0.38898123004836554</v>
      </c>
      <c r="F149" s="1395">
        <f t="shared" si="26"/>
        <v>2.9223609592409348E-2</v>
      </c>
      <c r="G149" s="1395">
        <f t="shared" si="26"/>
        <v>0.12866813030048532</v>
      </c>
      <c r="H149" s="1395">
        <f t="shared" si="26"/>
        <v>0.2043973302836215</v>
      </c>
      <c r="I149" s="1395">
        <f t="shared" si="26"/>
        <v>2.2935552976591365E-2</v>
      </c>
      <c r="J149" s="1396">
        <f t="shared" si="26"/>
        <v>3.7542268124978674E-3</v>
      </c>
      <c r="K149" s="1393">
        <f>SUMPRODUCT($B109:$B117,K109:K117)/SUM($B109:$B117)</f>
        <v>348325.42161357449</v>
      </c>
      <c r="L149" s="1394">
        <f>SUMPRODUCT($B109:$B117,L109:L117)/SUM($B109:$B117)</f>
        <v>17277.146351853604</v>
      </c>
      <c r="M149" s="1369">
        <f t="shared" ref="M149:R149" si="27">SUMPRODUCT($B109:$B117,$C109:$C117,M109:M117)/SUMPRODUCT($B109:$B117,$C109:$C117)</f>
        <v>0.39563624781068912</v>
      </c>
      <c r="N149" s="1395">
        <f t="shared" si="27"/>
        <v>2.9763046544915846E-2</v>
      </c>
      <c r="O149" s="1395">
        <f t="shared" si="27"/>
        <v>0.10667259145757953</v>
      </c>
      <c r="P149" s="1395">
        <f t="shared" si="27"/>
        <v>0.22935924929790666</v>
      </c>
      <c r="Q149" s="1395">
        <f t="shared" si="27"/>
        <v>2.7016684350276762E-2</v>
      </c>
      <c r="R149" s="1397">
        <f t="shared" si="27"/>
        <v>2.8222301418682908E-3</v>
      </c>
    </row>
    <row r="150" spans="1:18">
      <c r="A150" s="1392" t="s">
        <v>1343</v>
      </c>
      <c r="B150" s="1393">
        <f>SUM(B118:B126)</f>
        <v>87803</v>
      </c>
      <c r="C150" s="1393">
        <f>SUMPRODUCT($B118:$B126,C118:C126)/SUM($B118:$B126)</f>
        <v>176211.42156873911</v>
      </c>
      <c r="D150" s="1394">
        <f>SUMPRODUCT($B118:$B126,D118:D126)/SUM($B118:$B126)</f>
        <v>87580.080897008069</v>
      </c>
      <c r="E150" s="1369">
        <f t="shared" ref="E150:J150" si="28">SUMPRODUCT($B118:$B126,$C118:$C126,E118:E126)/SUMPRODUCT($B118:$B126,$C118:$C126)</f>
        <v>0.49701704984454464</v>
      </c>
      <c r="F150" s="1395">
        <f t="shared" si="28"/>
        <v>2.6881082124804955E-2</v>
      </c>
      <c r="G150" s="1395">
        <f t="shared" si="28"/>
        <v>0.11943248525138346</v>
      </c>
      <c r="H150" s="1395">
        <f t="shared" si="28"/>
        <v>0.30509669113466104</v>
      </c>
      <c r="I150" s="1395">
        <f t="shared" si="28"/>
        <v>4.4554268318734026E-2</v>
      </c>
      <c r="J150" s="1396">
        <f t="shared" si="28"/>
        <v>1.0563067099885861E-3</v>
      </c>
      <c r="K150" s="1393">
        <f>SUMPRODUCT($B118:$B126,K118:K126)/SUM($B118:$B126)</f>
        <v>1301077.7307722971</v>
      </c>
      <c r="L150" s="1394">
        <f>SUMPRODUCT($B118:$B126,L118:L126)/SUM($B118:$B126)</f>
        <v>84684.957267974896</v>
      </c>
      <c r="M150" s="1369">
        <f t="shared" ref="M150:R150" si="29">SUMPRODUCT($B118:$B126,$C118:$C126,M118:M126)/SUMPRODUCT($B118:$B126,$C118:$C126)</f>
        <v>0.49770945097621189</v>
      </c>
      <c r="N150" s="1395">
        <f t="shared" si="29"/>
        <v>2.6758008644822005E-2</v>
      </c>
      <c r="O150" s="1395">
        <f t="shared" si="29"/>
        <v>0.11100389647027083</v>
      </c>
      <c r="P150" s="1395">
        <f t="shared" si="29"/>
        <v>0.31043061199581229</v>
      </c>
      <c r="Q150" s="1395">
        <f t="shared" si="29"/>
        <v>4.8590033485598198E-2</v>
      </c>
      <c r="R150" s="1397">
        <f t="shared" si="29"/>
        <v>9.2559009866662761E-4</v>
      </c>
    </row>
    <row r="151" spans="1:18">
      <c r="A151" s="1392" t="s">
        <v>1344</v>
      </c>
      <c r="B151" s="1393">
        <f>SUM(B127:B136)-B137</f>
        <v>9352</v>
      </c>
      <c r="C151" s="1393">
        <f>(SUMPRODUCT($B127:$B136,C127:C136)-$B137*C137)/(SUM($B127:$B136)-$B137)</f>
        <v>822184.0427715996</v>
      </c>
      <c r="D151" s="1394">
        <f>(SUMPRODUCT($B127:$B136,D127:D136)-$B137*D137)/(SUM($B127:$B136)-$B137)</f>
        <v>436051.46294910181</v>
      </c>
      <c r="E151" s="1398">
        <f>(SUMPRODUCT($B127:$B136,$C127:$C136,E127:E136)-$B137*$C137*E137)/(SUMPRODUCT($B127:$B136,$C127:$C136)-$B137*$C137)</f>
        <v>0.53035748721072618</v>
      </c>
      <c r="F151" s="1395">
        <f t="shared" ref="F151:J151" si="30">(SUMPRODUCT($B127:$B136,$C127:$C136,F127:F136)-$B137*$C137*F137)/(SUMPRODUCT($B127:$B136,$C127:$C136)-$B137*$C137)</f>
        <v>2.6464047855922289E-2</v>
      </c>
      <c r="G151" s="1395">
        <f t="shared" si="30"/>
        <v>0.10738676171934505</v>
      </c>
      <c r="H151" s="1395">
        <f t="shared" si="30"/>
        <v>0.34708431546075547</v>
      </c>
      <c r="I151" s="1395">
        <f t="shared" si="30"/>
        <v>4.9151201034319365E-2</v>
      </c>
      <c r="J151" s="1396">
        <f t="shared" si="30"/>
        <v>2.7180596490861315E-4</v>
      </c>
      <c r="K151" s="1393">
        <f>(SUMPRODUCT($B127:$B136,K127:K136)-$B137*K137)/(SUM($B127:$B136)-$B137)</f>
        <v>5680944.610457656</v>
      </c>
      <c r="L151" s="1394">
        <f>(SUMPRODUCT($B127:$B136,L127:L136)-$B137*L137)/(SUM($B127:$B136)-$B137)</f>
        <v>429774.84099657828</v>
      </c>
      <c r="M151" s="1398">
        <f>(SUMPRODUCT($B127:$B136,$C127:$C136,M127:M136)-$B137*$C137*M137)/(SUMPRODUCT($B127:$B136,$C127:$C136)-$B137*$C137)</f>
        <v>0.53019342756798571</v>
      </c>
      <c r="N151" s="1395">
        <f t="shared" ref="N151:R151" si="31">(SUMPRODUCT($B127:$B136,$C127:$C136,N127:N136)-$B137*$C137*N137)/(SUMPRODUCT($B127:$B136,$C127:$C136)-$B137*$C137)</f>
        <v>2.6436976056102748E-2</v>
      </c>
      <c r="O151" s="1395">
        <f t="shared" si="31"/>
        <v>0.10556651820422636</v>
      </c>
      <c r="P151" s="1395">
        <f t="shared" si="31"/>
        <v>0.34741298757803712</v>
      </c>
      <c r="Q151" s="1395">
        <f t="shared" si="31"/>
        <v>5.0532572195380425E-2</v>
      </c>
      <c r="R151" s="1397">
        <f t="shared" si="31"/>
        <v>2.4464307274139619E-4</v>
      </c>
    </row>
    <row r="152" spans="1:18" ht="15.55" thickBot="1">
      <c r="A152" s="1399" t="s">
        <v>1318</v>
      </c>
      <c r="B152" s="1400">
        <f>B137</f>
        <v>402</v>
      </c>
      <c r="C152" s="1400">
        <f t="shared" ref="C152:R152" si="32">C137</f>
        <v>6074495</v>
      </c>
      <c r="D152" s="1401">
        <f t="shared" si="32"/>
        <v>3303730.75</v>
      </c>
      <c r="E152" s="1375">
        <f t="shared" si="32"/>
        <v>0.54386920229582869</v>
      </c>
      <c r="F152" s="1402">
        <f t="shared" si="32"/>
        <v>2.6321908459067345E-2</v>
      </c>
      <c r="G152" s="1402">
        <f t="shared" si="32"/>
        <v>0.10589322447776794</v>
      </c>
      <c r="H152" s="1402">
        <f t="shared" si="32"/>
        <v>0.36465474055148661</v>
      </c>
      <c r="I152" s="1402">
        <f t="shared" si="32"/>
        <v>4.6953588724136353E-2</v>
      </c>
      <c r="J152" s="1403">
        <f t="shared" si="32"/>
        <v>4.5714445150224492E-5</v>
      </c>
      <c r="K152" s="1400">
        <f t="shared" si="32"/>
        <v>39660552</v>
      </c>
      <c r="L152" s="1401">
        <f t="shared" si="32"/>
        <v>3286923.5</v>
      </c>
      <c r="M152" s="1375">
        <f t="shared" si="32"/>
        <v>0.54343717380300716</v>
      </c>
      <c r="N152" s="1402">
        <f t="shared" si="32"/>
        <v>2.6325156912207603E-2</v>
      </c>
      <c r="O152" s="1402">
        <f t="shared" si="32"/>
        <v>0.10579113662242889</v>
      </c>
      <c r="P152" s="1402">
        <f t="shared" si="32"/>
        <v>0.3640230824239552</v>
      </c>
      <c r="Q152" s="1402">
        <f t="shared" si="32"/>
        <v>4.7251060605049133E-2</v>
      </c>
      <c r="R152" s="1404">
        <f t="shared" si="32"/>
        <v>4.6712950279470533E-5</v>
      </c>
    </row>
    <row r="153" spans="1:18" ht="15.55" thickTop="1"/>
    <row r="154" spans="1:18" ht="15.55" thickBot="1"/>
    <row r="155" spans="1:18" ht="24" customHeight="1" thickBot="1">
      <c r="A155" s="1516" t="s">
        <v>1345</v>
      </c>
      <c r="B155" s="1517"/>
      <c r="C155" s="1517"/>
      <c r="D155" s="1517"/>
      <c r="E155" s="1517"/>
      <c r="F155" s="1517"/>
      <c r="G155" s="1517"/>
      <c r="H155" s="1517"/>
      <c r="I155" s="1517"/>
      <c r="J155" s="1517"/>
      <c r="K155" s="1517"/>
      <c r="L155" s="1517"/>
      <c r="M155" s="1517"/>
      <c r="N155" s="1517"/>
      <c r="O155" s="1517"/>
      <c r="P155" s="1517"/>
      <c r="Q155" s="1517"/>
      <c r="R155" s="1518"/>
    </row>
    <row r="157" spans="1:18">
      <c r="A157" s="1405" t="s">
        <v>39</v>
      </c>
      <c r="B157" s="1406">
        <f>SUM(B138:B152)-SUM(B10:B136)</f>
        <v>0</v>
      </c>
      <c r="C157" s="1406">
        <f>SUMPRODUCT(C138:C152,$B138:$B152)/SUM($B138:$B152)-SUMPRODUCT($B10:$B136,C10:C136)/SUM($B10:$B136)</f>
        <v>0</v>
      </c>
      <c r="D157" s="1406">
        <f>SUMPRODUCT(D138:D152,$B138:$B152)/SUM($B138:$B152)-SUMPRODUCT($B10:$B136,D10:D136)/SUM($B10:$B136)</f>
        <v>0</v>
      </c>
      <c r="E157" s="1406">
        <f t="shared" ref="E157:J157" si="33">SUMPRODUCT(E138:E152,$B138:$B152,$C138:$C152)/SUMPRODUCT($B138:$B152,$C138:$C152)-SUMPRODUCT($B10:$B136,$C10:$C136,E10:E136)/SUMPRODUCT($B10:$B136,$C10:$C136)</f>
        <v>0</v>
      </c>
      <c r="F157" s="1406">
        <f t="shared" si="33"/>
        <v>0</v>
      </c>
      <c r="G157" s="1406">
        <f t="shared" si="33"/>
        <v>0</v>
      </c>
      <c r="H157" s="1406">
        <f t="shared" si="33"/>
        <v>0</v>
      </c>
      <c r="I157" s="1406">
        <f t="shared" si="33"/>
        <v>0</v>
      </c>
      <c r="J157" s="1406">
        <f t="shared" si="33"/>
        <v>0</v>
      </c>
      <c r="K157" s="1406">
        <f>SUMPRODUCT(K138:K152,$B138:$B152)/SUM($B138:$B152)-SUMPRODUCT($B10:$B136,K10:K136)/SUM($B10:$B136)</f>
        <v>0</v>
      </c>
      <c r="L157" s="1406">
        <f>SUMPRODUCT(L138:L152,$B138:$B152)/SUM($B138:$B152)-SUMPRODUCT($B10:$B136,L10:L136)/SUM($B10:$B136)</f>
        <v>0</v>
      </c>
      <c r="M157" s="1406">
        <f t="shared" ref="M157:R157" si="34">SUMPRODUCT(M138:M152,$B138:$B152,$C138:$C152)/SUMPRODUCT($B138:$B152,$C138:$C152)-SUMPRODUCT($B10:$B136,$C10:$C136,M10:M136)/SUMPRODUCT($B10:$B136,$C10:$C136)</f>
        <v>0</v>
      </c>
      <c r="N157" s="1406">
        <f t="shared" si="34"/>
        <v>0</v>
      </c>
      <c r="O157" s="1406">
        <f t="shared" si="34"/>
        <v>0</v>
      </c>
      <c r="P157" s="1406">
        <f t="shared" si="34"/>
        <v>0</v>
      </c>
      <c r="Q157" s="1406">
        <f t="shared" si="34"/>
        <v>0</v>
      </c>
      <c r="R157" s="1406">
        <f t="shared" si="34"/>
        <v>0</v>
      </c>
    </row>
  </sheetData>
  <mergeCells count="7">
    <mergeCell ref="T8:W8"/>
    <mergeCell ref="X8:AF8"/>
    <mergeCell ref="A155:R155"/>
    <mergeCell ref="A4:R4"/>
    <mergeCell ref="B7:R7"/>
    <mergeCell ref="C8:J8"/>
    <mergeCell ref="K8:R8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120"/>
  <sheetViews>
    <sheetView zoomScale="71" zoomScaleNormal="71" zoomScalePageLayoutView="71" workbookViewId="0">
      <pane xSplit="1" ySplit="8" topLeftCell="B60" activePane="bottomRight" state="frozen"/>
      <selection activeCell="D32" sqref="D32"/>
      <selection pane="topRight" activeCell="D32" sqref="D32"/>
      <selection pane="bottomLeft" activeCell="D32" sqref="D32"/>
      <selection pane="bottomRight" activeCell="G120" sqref="B120:G12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134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B58*'TA6'!B42/'TA6'!B58</f>
        <v>7774.7467439531074</v>
      </c>
      <c r="C42" s="343">
        <f>C58*'TA6'!C42/'TA6'!C58</f>
        <v>3430.2255042688212</v>
      </c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avgprinc!AW51</f>
        <v>11378.312584513995</v>
      </c>
      <c r="C58" s="559">
        <f>avgprinc!AX51</f>
        <v>5088.5426506219992</v>
      </c>
      <c r="D58" s="558">
        <f>avgprinc!AY51</f>
        <v>14684.15051734058</v>
      </c>
      <c r="E58" s="558">
        <f>avgprinc!AZ51</f>
        <v>14978.851652706488</v>
      </c>
      <c r="F58" s="558">
        <f>avgprinc!BA51</f>
        <v>1865.3396640753774</v>
      </c>
      <c r="G58" s="559">
        <f>avgprinc!BB51</f>
        <v>14598.9823557523</v>
      </c>
      <c r="H58" s="568">
        <f>B58*0.5/'TA5'!B58</f>
        <v>0.17827194929122925</v>
      </c>
      <c r="I58" s="579">
        <f>C58*0.5/'TA5'!B58</f>
        <v>7.9725742340087891E-2</v>
      </c>
      <c r="J58" s="585">
        <f>D58*0.5/'TA5'!C58</f>
        <v>0.21948504447937012</v>
      </c>
      <c r="K58" s="579">
        <f>E58*0.5/'TA5'!D58</f>
        <v>0.16324508190155029</v>
      </c>
      <c r="L58" s="585">
        <f>F58*0.5/'TA5'!E58</f>
        <v>4.9789249897003181E-2</v>
      </c>
      <c r="M58" s="586">
        <f>G58*0.5/'TA5'!F58</f>
        <v>0.14352118968963623</v>
      </c>
    </row>
    <row r="59" spans="1:13">
      <c r="A59" s="78">
        <v>1963</v>
      </c>
      <c r="B59" s="600">
        <f>avgprinc!AW52</f>
        <v>11890.018126346044</v>
      </c>
      <c r="C59" s="561">
        <f>avgprinc!AX52</f>
        <v>5374.2445661902002</v>
      </c>
      <c r="D59" s="560">
        <f>avgprinc!AY52</f>
        <v>15328.004799369966</v>
      </c>
      <c r="E59" s="560">
        <f>avgprinc!AZ52</f>
        <v>15672.865571510625</v>
      </c>
      <c r="F59" s="560">
        <f>avgprinc!BA52</f>
        <v>1934.3783076768182</v>
      </c>
      <c r="G59" s="561">
        <f>avgprinc!BB52</f>
        <v>14962.723352661729</v>
      </c>
      <c r="H59" s="569">
        <f>B59*0.5/'TA5'!B59</f>
        <v>0.18017121040967837</v>
      </c>
      <c r="I59" s="580">
        <f>C59*0.5/'TA5'!B59</f>
        <v>8.1436726020004097E-2</v>
      </c>
      <c r="J59" s="587">
        <f>D59*0.5/'TA5'!C59</f>
        <v>0.22088104086649457</v>
      </c>
      <c r="K59" s="580">
        <f>E59*0.5/'TA5'!D59</f>
        <v>0.16483481429675967</v>
      </c>
      <c r="L59" s="587">
        <f>F59*0.5/'TA5'!E59</f>
        <v>4.9653310960732853E-2</v>
      </c>
      <c r="M59" s="588">
        <f>G59*0.5/'TA5'!F59</f>
        <v>0.14275075548116967</v>
      </c>
    </row>
    <row r="60" spans="1:13">
      <c r="A60" s="78">
        <v>1964</v>
      </c>
      <c r="B60" s="600">
        <f>avgprinc!AW53</f>
        <v>12401.723668178091</v>
      </c>
      <c r="C60" s="561">
        <f>avgprinc!AX53</f>
        <v>5659.9464817584021</v>
      </c>
      <c r="D60" s="560">
        <f>avgprinc!AY53</f>
        <v>15971.859081399351</v>
      </c>
      <c r="E60" s="560">
        <f>avgprinc!AZ53</f>
        <v>16366.879490314763</v>
      </c>
      <c r="F60" s="560">
        <f>avgprinc!BA53</f>
        <v>2003.4169512782587</v>
      </c>
      <c r="G60" s="561">
        <f>avgprinc!BB53</f>
        <v>15326.464349571159</v>
      </c>
      <c r="H60" s="569">
        <f>B60*0.5/'TA5'!B60</f>
        <v>0.18055504560470581</v>
      </c>
      <c r="I60" s="580">
        <f>C60*0.5/'TA5'!B60</f>
        <v>8.2402408123016357E-2</v>
      </c>
      <c r="J60" s="587">
        <f>D60*0.5/'TA5'!C60</f>
        <v>0.22218024730682373</v>
      </c>
      <c r="K60" s="580">
        <f>E60*0.5/'TA5'!D60</f>
        <v>0.16631710529327393</v>
      </c>
      <c r="L60" s="587">
        <f>F60*0.5/'TA5'!E60</f>
        <v>4.952740669250489E-2</v>
      </c>
      <c r="M60" s="588">
        <f>G60*0.5/'TA5'!F60</f>
        <v>0.14082586765289307</v>
      </c>
    </row>
    <row r="61" spans="1:13">
      <c r="A61" s="78">
        <v>1965</v>
      </c>
      <c r="B61" s="600">
        <f>avgprinc!AW54</f>
        <v>13356.060497004528</v>
      </c>
      <c r="C61" s="561">
        <f>avgprinc!AX54</f>
        <v>6133.4328951266252</v>
      </c>
      <c r="D61" s="560">
        <f>avgprinc!AY54</f>
        <v>17156.913331615513</v>
      </c>
      <c r="E61" s="560">
        <f>avgprinc!AZ54</f>
        <v>17698.022271639769</v>
      </c>
      <c r="F61" s="560">
        <f>avgprinc!BA54</f>
        <v>2168.4377439709842</v>
      </c>
      <c r="G61" s="561">
        <f>avgprinc!BB54</f>
        <v>16349.105701268389</v>
      </c>
      <c r="H61" s="569">
        <f>B61*0.5/'TA5'!B61</f>
        <v>0.18486371064424878</v>
      </c>
      <c r="I61" s="580">
        <f>C61*0.5/'TA5'!B61</f>
        <v>8.4893982341192831E-2</v>
      </c>
      <c r="J61" s="587">
        <f>D61*0.5/'TA5'!C61</f>
        <v>0.2269033005334416</v>
      </c>
      <c r="K61" s="580">
        <f>E61*0.5/'TA5'!D61</f>
        <v>0.17088768459136516</v>
      </c>
      <c r="L61" s="587">
        <f>F61*0.5/'TA5'!E61</f>
        <v>5.127599643816734E-2</v>
      </c>
      <c r="M61" s="588">
        <f>G61*0.5/'TA5'!F61</f>
        <v>0.14305888667949024</v>
      </c>
    </row>
    <row r="62" spans="1:13">
      <c r="A62" s="78">
        <v>1966</v>
      </c>
      <c r="B62" s="600">
        <f>avgprinc!AW55</f>
        <v>14310.397325830967</v>
      </c>
      <c r="C62" s="561">
        <f>avgprinc!AX55</f>
        <v>6606.9193084948492</v>
      </c>
      <c r="D62" s="560">
        <f>avgprinc!AY55</f>
        <v>18341.967581831675</v>
      </c>
      <c r="E62" s="560">
        <f>avgprinc!AZ55</f>
        <v>19029.165052964778</v>
      </c>
      <c r="F62" s="560">
        <f>avgprinc!BA55</f>
        <v>2333.4585366637093</v>
      </c>
      <c r="G62" s="561">
        <f>avgprinc!BB55</f>
        <v>17371.74705296562</v>
      </c>
      <c r="H62" s="569">
        <f>B62*0.5/'TA5'!B62</f>
        <v>0.18930011987686154</v>
      </c>
      <c r="I62" s="580">
        <f>C62*0.5/'TA5'!B62</f>
        <v>8.7397336959838867E-2</v>
      </c>
      <c r="J62" s="587">
        <f>D62*0.5/'TA5'!C62</f>
        <v>0.23118269443511963</v>
      </c>
      <c r="K62" s="580">
        <f>E62*0.5/'TA5'!D62</f>
        <v>0.17502462863922119</v>
      </c>
      <c r="L62" s="587">
        <f>F62*0.5/'TA5'!E62</f>
        <v>5.2878856658935547E-2</v>
      </c>
      <c r="M62" s="588">
        <f>G62*0.5/'TA5'!F62</f>
        <v>0.1457066535949707</v>
      </c>
    </row>
    <row r="63" spans="1:13">
      <c r="A63" s="78">
        <v>1967</v>
      </c>
      <c r="B63" s="600">
        <f>avgprinc!AW56</f>
        <v>14803.964751278392</v>
      </c>
      <c r="C63" s="561">
        <f>avgprinc!AX56</f>
        <v>7383.0345743750604</v>
      </c>
      <c r="D63" s="560">
        <f>avgprinc!AY56</f>
        <v>18948.081817317379</v>
      </c>
      <c r="E63" s="560">
        <f>avgprinc!AZ56</f>
        <v>19065.228843483535</v>
      </c>
      <c r="F63" s="560">
        <f>avgprinc!BA56</f>
        <v>2901.7259279868354</v>
      </c>
      <c r="G63" s="561">
        <f>avgprinc!BB56</f>
        <v>18129.903453480845</v>
      </c>
      <c r="H63" s="570">
        <f>B63*0.5/'TA5'!B63</f>
        <v>0.19315764307975769</v>
      </c>
      <c r="I63" s="581">
        <f>C63*0.5/'TA5'!B63</f>
        <v>9.6331596374511705E-2</v>
      </c>
      <c r="J63" s="587">
        <f>D63*0.5/'TA5'!C63</f>
        <v>0.23336952924728396</v>
      </c>
      <c r="K63" s="580">
        <f>E63*0.5/'TA5'!D63</f>
        <v>0.17592738568782806</v>
      </c>
      <c r="L63" s="587">
        <f>F63*0.5/'TA5'!E63</f>
        <v>6.2569156289100647E-2</v>
      </c>
      <c r="M63" s="588">
        <f>G63*0.5/'TA5'!F63</f>
        <v>0.15010291337966916</v>
      </c>
    </row>
    <row r="64" spans="1:13">
      <c r="A64" s="78">
        <v>1968</v>
      </c>
      <c r="B64" s="600">
        <f>avgprinc!AW57</f>
        <v>15367.399189044409</v>
      </c>
      <c r="C64" s="561">
        <f>avgprinc!AX57</f>
        <v>7851.126393524547</v>
      </c>
      <c r="D64" s="560">
        <f>avgprinc!AY57</f>
        <v>19540.181163189776</v>
      </c>
      <c r="E64" s="560">
        <f>avgprinc!AZ57</f>
        <v>19604.806961648042</v>
      </c>
      <c r="F64" s="560">
        <f>avgprinc!BA57</f>
        <v>3115.230292568298</v>
      </c>
      <c r="G64" s="561">
        <f>avgprinc!BB57</f>
        <v>19152.935132171497</v>
      </c>
      <c r="H64" s="570">
        <f>B64*0.5/'TA5'!B64</f>
        <v>0.1948100998997688</v>
      </c>
      <c r="I64" s="581">
        <f>C64*0.5/'TA5'!B64</f>
        <v>9.9527493119239793E-2</v>
      </c>
      <c r="J64" s="587">
        <f>D64*0.5/'TA5'!C64</f>
        <v>0.2339416891336441</v>
      </c>
      <c r="K64" s="580">
        <f>E64*0.5/'TA5'!D64</f>
        <v>0.17618426308035853</v>
      </c>
      <c r="L64" s="587">
        <f>F64*0.5/'TA5'!E64</f>
        <v>6.548661366105081E-2</v>
      </c>
      <c r="M64" s="588">
        <f>G64*0.5/'TA5'!F64</f>
        <v>0.1531597226858139</v>
      </c>
    </row>
    <row r="65" spans="1:13">
      <c r="A65" s="83">
        <v>1969</v>
      </c>
      <c r="B65" s="601">
        <f>avgprinc!AW58</f>
        <v>15801.120397106501</v>
      </c>
      <c r="C65" s="563">
        <f>avgprinc!AX58</f>
        <v>8161.4543558206542</v>
      </c>
      <c r="D65" s="562">
        <f>avgprinc!AY58</f>
        <v>20041.935364499524</v>
      </c>
      <c r="E65" s="562">
        <f>avgprinc!AZ58</f>
        <v>20182.956013896233</v>
      </c>
      <c r="F65" s="562">
        <f>avgprinc!BA58</f>
        <v>3267.8417008750862</v>
      </c>
      <c r="G65" s="563">
        <f>avgprinc!BB58</f>
        <v>19955.064363665355</v>
      </c>
      <c r="H65" s="571">
        <f>B65*0.5/'TA5'!B65</f>
        <v>0.1976884622126818</v>
      </c>
      <c r="I65" s="582">
        <f>C65*0.5/'TA5'!B65</f>
        <v>0.10210828855633736</v>
      </c>
      <c r="J65" s="589">
        <f>D65*0.5/'TA5'!C65</f>
        <v>0.23654359951615336</v>
      </c>
      <c r="K65" s="583">
        <f>E65*0.5/'TA5'!D65</f>
        <v>0.178297377191484</v>
      </c>
      <c r="L65" s="589">
        <f>F65*0.5/'TA5'!E65</f>
        <v>6.7976937629282475E-2</v>
      </c>
      <c r="M65" s="590">
        <f>G65*0.5/'TA5'!F65</f>
        <v>0.15691542252898216</v>
      </c>
    </row>
    <row r="66" spans="1:13">
      <c r="A66" s="78">
        <v>1970</v>
      </c>
      <c r="B66" s="600">
        <f>avgprinc!AW59</f>
        <v>15134.55027019161</v>
      </c>
      <c r="C66" s="561">
        <f>avgprinc!AX59</f>
        <v>7816.8508401424215</v>
      </c>
      <c r="D66" s="560">
        <f>avgprinc!AY59</f>
        <v>19239.500102850776</v>
      </c>
      <c r="E66" s="560">
        <f>avgprinc!AZ59</f>
        <v>19326.710061750815</v>
      </c>
      <c r="F66" s="560">
        <f>avgprinc!BA59</f>
        <v>3070.7375291740632</v>
      </c>
      <c r="G66" s="561">
        <f>avgprinc!BB59</f>
        <v>19285.341233620329</v>
      </c>
      <c r="H66" s="570">
        <f>B66*0.5/'TA5'!B66</f>
        <v>0.19408224569633603</v>
      </c>
      <c r="I66" s="581">
        <f>C66*0.5/'TA5'!B66</f>
        <v>0.10024162847548722</v>
      </c>
      <c r="J66" s="587">
        <f>D66*0.5/'TA5'!C66</f>
        <v>0.23317299876362088</v>
      </c>
      <c r="K66" s="580">
        <f>E66*0.5/'TA5'!D66</f>
        <v>0.17506938590668142</v>
      </c>
      <c r="L66" s="587">
        <f>F66*0.5/'TA5'!E66</f>
        <v>6.6009965026751147E-2</v>
      </c>
      <c r="M66" s="588">
        <f>G66*0.5/'TA5'!F66</f>
        <v>0.15505133476108313</v>
      </c>
    </row>
    <row r="67" spans="1:13">
      <c r="A67" s="78">
        <v>1971</v>
      </c>
      <c r="B67" s="600">
        <f>avgprinc!AW60</f>
        <v>14748.640724574385</v>
      </c>
      <c r="C67" s="561">
        <f>avgprinc!AX60</f>
        <v>7675.4686039306143</v>
      </c>
      <c r="D67" s="560">
        <f>avgprinc!AY60</f>
        <v>18906.036049838811</v>
      </c>
      <c r="E67" s="560">
        <f>avgprinc!AZ60</f>
        <v>18730.486570641744</v>
      </c>
      <c r="F67" s="560">
        <f>avgprinc!BA60</f>
        <v>3039.4645439875844</v>
      </c>
      <c r="G67" s="561">
        <f>avgprinc!BB60</f>
        <v>18784.171322398051</v>
      </c>
      <c r="H67" s="570">
        <f>B67*0.5/'TA5'!B67</f>
        <v>0.18818214174825698</v>
      </c>
      <c r="I67" s="581">
        <f>C67*0.5/'TA5'!B67</f>
        <v>9.7933507757261395E-2</v>
      </c>
      <c r="J67" s="587">
        <f>D67*0.5/'TA5'!C67</f>
        <v>0.22732083150185647</v>
      </c>
      <c r="K67" s="580">
        <f>E67*0.5/'TA5'!D67</f>
        <v>0.16934205446159467</v>
      </c>
      <c r="L67" s="587">
        <f>F67*0.5/'TA5'!E67</f>
        <v>6.4541525265667574E-2</v>
      </c>
      <c r="M67" s="588">
        <f>G67*0.5/'TA5'!F67</f>
        <v>0.15024190745316446</v>
      </c>
    </row>
    <row r="68" spans="1:13">
      <c r="A68" s="78">
        <v>1972</v>
      </c>
      <c r="B68" s="600">
        <f>avgprinc!AW61</f>
        <v>15101.404203526088</v>
      </c>
      <c r="C68" s="561">
        <f>avgprinc!AX61</f>
        <v>8027.5485669788704</v>
      </c>
      <c r="D68" s="560">
        <f>avgprinc!AY61</f>
        <v>19345.56572348949</v>
      </c>
      <c r="E68" s="560">
        <f>avgprinc!AZ61</f>
        <v>19284.084286614463</v>
      </c>
      <c r="F68" s="560">
        <f>avgprinc!BA61</f>
        <v>3294.4285489306485</v>
      </c>
      <c r="G68" s="561">
        <f>avgprinc!BB61</f>
        <v>19323.852274757435</v>
      </c>
      <c r="H68" s="570">
        <f>B68*0.5/'TA5'!B68</f>
        <v>0.18589956223149784</v>
      </c>
      <c r="I68" s="581">
        <f>C68*0.5/'TA5'!B68</f>
        <v>9.8819801409263164E-2</v>
      </c>
      <c r="J68" s="587">
        <f>D68*0.5/'TA5'!C68</f>
        <v>0.22493046062299982</v>
      </c>
      <c r="K68" s="580">
        <f>E68*0.5/'TA5'!D68</f>
        <v>0.16852020063379314</v>
      </c>
      <c r="L68" s="587">
        <f>F68*0.5/'TA5'!E68</f>
        <v>6.6684888457530192E-2</v>
      </c>
      <c r="M68" s="588">
        <f>G68*0.5/'TA5'!F68</f>
        <v>0.149448363983538</v>
      </c>
    </row>
    <row r="69" spans="1:13">
      <c r="A69" s="78">
        <v>1973</v>
      </c>
      <c r="B69" s="600">
        <f>avgprinc!AW62</f>
        <v>15747.376105432548</v>
      </c>
      <c r="C69" s="561">
        <f>avgprinc!AX62</f>
        <v>8580.5319091376932</v>
      </c>
      <c r="D69" s="560">
        <f>avgprinc!AY62</f>
        <v>20306.222708429192</v>
      </c>
      <c r="E69" s="560">
        <f>avgprinc!AZ62</f>
        <v>20251.958714552009</v>
      </c>
      <c r="F69" s="560">
        <f>avgprinc!BA62</f>
        <v>3634.6419295711439</v>
      </c>
      <c r="G69" s="561">
        <f>avgprinc!BB62</f>
        <v>20062.953182943187</v>
      </c>
      <c r="H69" s="570">
        <f>B69*0.5/'TA5'!B69</f>
        <v>0.18606481119786622</v>
      </c>
      <c r="I69" s="581">
        <f>C69*0.5/'TA5'!B69</f>
        <v>0.10138419498980512</v>
      </c>
      <c r="J69" s="587">
        <f>D69*0.5/'TA5'!C69</f>
        <v>0.22601461295562336</v>
      </c>
      <c r="K69" s="580">
        <f>E69*0.5/'TA5'!D69</f>
        <v>0.16896980712408546</v>
      </c>
      <c r="L69" s="587">
        <f>F69*0.5/'TA5'!E69</f>
        <v>7.1028542184649268E-2</v>
      </c>
      <c r="M69" s="588">
        <f>G69*0.5/'TA5'!F69</f>
        <v>0.14931996887025889</v>
      </c>
    </row>
    <row r="70" spans="1:13">
      <c r="A70" s="78">
        <v>1974</v>
      </c>
      <c r="B70" s="600">
        <f>avgprinc!AW63</f>
        <v>15263.577831265027</v>
      </c>
      <c r="C70" s="561">
        <f>avgprinc!AX63</f>
        <v>8515.4394449725569</v>
      </c>
      <c r="D70" s="560">
        <f>avgprinc!AY63</f>
        <v>19672.789456963379</v>
      </c>
      <c r="E70" s="560">
        <f>avgprinc!AZ63</f>
        <v>19347.738560353413</v>
      </c>
      <c r="F70" s="560">
        <f>avgprinc!BA63</f>
        <v>3754.2284745301436</v>
      </c>
      <c r="G70" s="561">
        <f>avgprinc!BB63</f>
        <v>19459.60819878646</v>
      </c>
      <c r="H70" s="570">
        <f>B70*0.5/'TA5'!B70</f>
        <v>0.1856379885593924</v>
      </c>
      <c r="I70" s="581">
        <f>C70*0.5/'TA5'!B70</f>
        <v>0.10356608835354564</v>
      </c>
      <c r="J70" s="587">
        <f>D70*0.5/'TA5'!C70</f>
        <v>0.22422906727661032</v>
      </c>
      <c r="K70" s="580">
        <f>E70*0.5/'TA5'!D70</f>
        <v>0.1661431037127841</v>
      </c>
      <c r="L70" s="587">
        <f>F70*0.5/'TA5'!E70</f>
        <v>7.5483786976292322E-2</v>
      </c>
      <c r="M70" s="588">
        <f>G70*0.5/'TA5'!F70</f>
        <v>0.14961718575432317</v>
      </c>
    </row>
    <row r="71" spans="1:13">
      <c r="A71" s="78">
        <v>1975</v>
      </c>
      <c r="B71" s="600">
        <f>avgprinc!AW64</f>
        <v>14425.84646705512</v>
      </c>
      <c r="C71" s="561">
        <f>avgprinc!AX64</f>
        <v>8271.054585444459</v>
      </c>
      <c r="D71" s="560">
        <f>avgprinc!AY64</f>
        <v>18131.381795603265</v>
      </c>
      <c r="E71" s="560">
        <f>avgprinc!AZ64</f>
        <v>17586.821848163236</v>
      </c>
      <c r="F71" s="560">
        <f>avgprinc!BA64</f>
        <v>3933.5247792569789</v>
      </c>
      <c r="G71" s="561">
        <f>avgprinc!BB64</f>
        <v>18502.046953100842</v>
      </c>
      <c r="H71" s="570">
        <f>B71*0.5/'TA5'!B71</f>
        <v>0.18127168166438423</v>
      </c>
      <c r="I71" s="581">
        <f>C71*0.5/'TA5'!B71</f>
        <v>0.10393206230673971</v>
      </c>
      <c r="J71" s="587">
        <f>D71*0.5/'TA5'!C71</f>
        <v>0.21557105325427986</v>
      </c>
      <c r="K71" s="580">
        <f>E71*0.5/'TA5'!D71</f>
        <v>0.15907805767506034</v>
      </c>
      <c r="L71" s="587">
        <f>F71*0.5/'TA5'!E71</f>
        <v>7.8978550413239645E-2</v>
      </c>
      <c r="M71" s="588">
        <f>G71*0.5/'TA5'!F71</f>
        <v>0.14726622168291215</v>
      </c>
    </row>
    <row r="72" spans="1:13">
      <c r="A72" s="78">
        <v>1976</v>
      </c>
      <c r="B72" s="600">
        <f>avgprinc!AW65</f>
        <v>14886.701556913009</v>
      </c>
      <c r="C72" s="561">
        <f>avgprinc!AX65</f>
        <v>8758.2320417395331</v>
      </c>
      <c r="D72" s="560">
        <f>avgprinc!AY65</f>
        <v>18664.681936169141</v>
      </c>
      <c r="E72" s="560">
        <f>avgprinc!AZ65</f>
        <v>17959.658251391575</v>
      </c>
      <c r="F72" s="560">
        <f>avgprinc!BA65</f>
        <v>4332.7065626957037</v>
      </c>
      <c r="G72" s="561">
        <f>avgprinc!BB65</f>
        <v>19077.140537092142</v>
      </c>
      <c r="H72" s="570">
        <f>B72*0.5/'TA5'!B72</f>
        <v>0.18046537277052724</v>
      </c>
      <c r="I72" s="581">
        <f>C72*0.5/'TA5'!B72</f>
        <v>0.10617245225080298</v>
      </c>
      <c r="J72" s="587">
        <f>D72*0.5/'TA5'!C72</f>
        <v>0.21370151823452943</v>
      </c>
      <c r="K72" s="580">
        <f>E72*0.5/'TA5'!D72</f>
        <v>0.15738086304776291</v>
      </c>
      <c r="L72" s="587">
        <f>F72*0.5/'TA5'!E72</f>
        <v>8.2755345100906652E-2</v>
      </c>
      <c r="M72" s="588">
        <f>G72*0.5/'TA5'!F72</f>
        <v>0.1470369429987386</v>
      </c>
    </row>
    <row r="73" spans="1:13">
      <c r="A73" s="78">
        <v>1977</v>
      </c>
      <c r="B73" s="600">
        <f>avgprinc!AW66</f>
        <v>15269.981298443141</v>
      </c>
      <c r="C73" s="561">
        <f>avgprinc!AX66</f>
        <v>9181.9817337481181</v>
      </c>
      <c r="D73" s="560">
        <f>avgprinc!AY66</f>
        <v>19048.097080641415</v>
      </c>
      <c r="E73" s="560">
        <f>avgprinc!AZ66</f>
        <v>18292.659190773786</v>
      </c>
      <c r="F73" s="560">
        <f>avgprinc!BA66</f>
        <v>4709.8583524714113</v>
      </c>
      <c r="G73" s="561">
        <f>avgprinc!BB66</f>
        <v>19524.806386693628</v>
      </c>
      <c r="H73" s="570">
        <f>B73*0.5/'TA5'!B73</f>
        <v>0.17953396647411068</v>
      </c>
      <c r="I73" s="581">
        <f>C73*0.5/'TA5'!B73</f>
        <v>0.10795544333251428</v>
      </c>
      <c r="J73" s="587">
        <f>D73*0.5/'TA5'!C73</f>
        <v>0.21220598415953876</v>
      </c>
      <c r="K73" s="580">
        <f>E73*0.5/'TA5'!D73</f>
        <v>0.15634393295077587</v>
      </c>
      <c r="L73" s="587">
        <f>F73*0.5/'TA5'!E73</f>
        <v>8.6194579301960061E-2</v>
      </c>
      <c r="M73" s="588">
        <f>G73*0.5/'TA5'!F73</f>
        <v>0.14656084109350334</v>
      </c>
    </row>
    <row r="74" spans="1:13">
      <c r="A74" s="78">
        <v>1978</v>
      </c>
      <c r="B74" s="600">
        <f>avgprinc!AW67</f>
        <v>15835.52207176951</v>
      </c>
      <c r="C74" s="561">
        <f>avgprinc!AX67</f>
        <v>9773.7754288646847</v>
      </c>
      <c r="D74" s="560">
        <f>avgprinc!AY67</f>
        <v>19883.96768336224</v>
      </c>
      <c r="E74" s="560">
        <f>avgprinc!AZ67</f>
        <v>18872.110755174315</v>
      </c>
      <c r="F74" s="560">
        <f>avgprinc!BA67</f>
        <v>5194.8905472053293</v>
      </c>
      <c r="G74" s="561">
        <f>avgprinc!BB67</f>
        <v>20160.76722599909</v>
      </c>
      <c r="H74" s="570">
        <f>B74*0.5/'TA5'!B74</f>
        <v>0.17979499898661547</v>
      </c>
      <c r="I74" s="581">
        <f>C74*0.5/'TA5'!B74</f>
        <v>0.1109705089206301</v>
      </c>
      <c r="J74" s="587">
        <f>D74*0.5/'TA5'!C74</f>
        <v>0.21266205061580479</v>
      </c>
      <c r="K74" s="580">
        <f>E74*0.5/'TA5'!D74</f>
        <v>0.15634289284653488</v>
      </c>
      <c r="L74" s="587">
        <f>F74*0.5/'TA5'!E74</f>
        <v>9.1194064542325037E-2</v>
      </c>
      <c r="M74" s="588">
        <f>G74*0.5/'TA5'!F74</f>
        <v>0.14672064614545374</v>
      </c>
    </row>
    <row r="75" spans="1:13">
      <c r="A75" s="83">
        <v>1979</v>
      </c>
      <c r="B75" s="601">
        <f>avgprinc!AW68</f>
        <v>15991.859217061277</v>
      </c>
      <c r="C75" s="563">
        <f>avgprinc!AX68</f>
        <v>10049.956657912011</v>
      </c>
      <c r="D75" s="562">
        <f>avgprinc!AY68</f>
        <v>20043.543165732874</v>
      </c>
      <c r="E75" s="562">
        <f>avgprinc!AZ68</f>
        <v>18536.506590972836</v>
      </c>
      <c r="F75" s="562">
        <f>avgprinc!BA68</f>
        <v>5491.0559121103643</v>
      </c>
      <c r="G75" s="563">
        <f>avgprinc!BB68</f>
        <v>20402.711249305368</v>
      </c>
      <c r="H75" s="572">
        <f>B75*0.5/'TA5'!B75</f>
        <v>0.18088543415069577</v>
      </c>
      <c r="I75" s="583">
        <f>C75*0.5/'TA5'!B75</f>
        <v>0.11367601156234741</v>
      </c>
      <c r="J75" s="589">
        <f>D75*0.5/'TA5'!C75</f>
        <v>0.21392291784286499</v>
      </c>
      <c r="K75" s="583">
        <f>E75*0.5/'TA5'!D75</f>
        <v>0.15480542182922366</v>
      </c>
      <c r="L75" s="589">
        <f>F75*0.5/'TA5'!E75</f>
        <v>9.5250904560089097E-2</v>
      </c>
      <c r="M75" s="590">
        <f>G75*0.5/'TA5'!F75</f>
        <v>0.14849370718002319</v>
      </c>
    </row>
    <row r="76" spans="1:13">
      <c r="A76" s="78">
        <v>1980</v>
      </c>
      <c r="B76" s="600">
        <f>avgprinc!AW69</f>
        <v>15179.830763617272</v>
      </c>
      <c r="C76" s="561">
        <f>avgprinc!AX69</f>
        <v>9653.9182964278862</v>
      </c>
      <c r="D76" s="560">
        <f>avgprinc!AY69</f>
        <v>18988.276829282233</v>
      </c>
      <c r="E76" s="560">
        <f>avgprinc!AZ69</f>
        <v>17584.244297061767</v>
      </c>
      <c r="F76" s="560">
        <f>avgprinc!BA69</f>
        <v>5391.1660960181234</v>
      </c>
      <c r="G76" s="561">
        <f>avgprinc!BB69</f>
        <v>19512.043525347333</v>
      </c>
      <c r="H76" s="569">
        <f>B76*0.5/'TA5'!B76</f>
        <v>0.17685717344284058</v>
      </c>
      <c r="I76" s="580">
        <f>C76*0.5/'TA5'!B76</f>
        <v>0.11247587203979492</v>
      </c>
      <c r="J76" s="587">
        <f>D76*0.5/'TA5'!C76</f>
        <v>0.20860916376113892</v>
      </c>
      <c r="K76" s="580">
        <f>E76*0.5/'TA5'!D76</f>
        <v>0.15101283788681027</v>
      </c>
      <c r="L76" s="587">
        <f>F76*0.5/'TA5'!E76</f>
        <v>9.5735907554626465E-2</v>
      </c>
      <c r="M76" s="588">
        <f>G76*0.5/'TA5'!F76</f>
        <v>0.14651542901992798</v>
      </c>
    </row>
    <row r="77" spans="1:13">
      <c r="A77" s="78">
        <v>1981</v>
      </c>
      <c r="B77" s="600">
        <f>avgprinc!AW70</f>
        <v>15023.753407949536</v>
      </c>
      <c r="C77" s="561">
        <f>avgprinc!AX70</f>
        <v>9666.7291603143331</v>
      </c>
      <c r="D77" s="560">
        <f>avgprinc!AY70</f>
        <v>18538.406253477151</v>
      </c>
      <c r="E77" s="560">
        <f>avgprinc!AZ70</f>
        <v>17080.965587850438</v>
      </c>
      <c r="F77" s="560">
        <f>avgprinc!BA70</f>
        <v>5612.4795108664493</v>
      </c>
      <c r="G77" s="561">
        <f>avgprinc!BB70</f>
        <v>19477.772281511119</v>
      </c>
      <c r="H77" s="569">
        <f>B77*0.5/'TA5'!B77</f>
        <v>0.1737096905708313</v>
      </c>
      <c r="I77" s="580">
        <f>C77*0.5/'TA5'!B77</f>
        <v>0.11176997423171997</v>
      </c>
      <c r="J77" s="587">
        <f>D77*0.5/'TA5'!C77</f>
        <v>0.20308005809783933</v>
      </c>
      <c r="K77" s="580">
        <f>E77*0.5/'TA5'!D77</f>
        <v>0.14673298597335815</v>
      </c>
      <c r="L77" s="587">
        <f>F77*0.5/'TA5'!E77</f>
        <v>9.7335100173950181E-2</v>
      </c>
      <c r="M77" s="588">
        <f>G77*0.5/'TA5'!F77</f>
        <v>0.1452752947807312</v>
      </c>
    </row>
    <row r="78" spans="1:13">
      <c r="A78" s="78">
        <v>1982</v>
      </c>
      <c r="B78" s="600">
        <f>avgprinc!AW71</f>
        <v>13872.160109133913</v>
      </c>
      <c r="C78" s="561">
        <f>avgprinc!AX71</f>
        <v>8895.4664619082541</v>
      </c>
      <c r="D78" s="560">
        <f>avgprinc!AY71</f>
        <v>16903.681457503131</v>
      </c>
      <c r="E78" s="560">
        <f>avgprinc!AZ71</f>
        <v>15258.68027216153</v>
      </c>
      <c r="F78" s="560">
        <f>avgprinc!BA71</f>
        <v>5335.4356792247399</v>
      </c>
      <c r="G78" s="561">
        <f>avgprinc!BB71</f>
        <v>18037.53919770892</v>
      </c>
      <c r="H78" s="569">
        <f>B78*0.5/'TA5'!B78</f>
        <v>0.16584175825119019</v>
      </c>
      <c r="I78" s="580">
        <f>C78*0.5/'TA5'!B78</f>
        <v>0.10634535551071167</v>
      </c>
      <c r="J78" s="587">
        <f>D78*0.5/'TA5'!C78</f>
        <v>0.19202983379364014</v>
      </c>
      <c r="K78" s="580">
        <f>E78*0.5/'TA5'!D78</f>
        <v>0.13613992929458618</v>
      </c>
      <c r="L78" s="587">
        <f>F78*0.5/'TA5'!E78</f>
        <v>9.3888282775878906E-2</v>
      </c>
      <c r="M78" s="588">
        <f>G78*0.5/'TA5'!F78</f>
        <v>0.13923698663711548</v>
      </c>
    </row>
    <row r="79" spans="1:13">
      <c r="A79" s="78">
        <v>1983</v>
      </c>
      <c r="B79" s="600">
        <f>avgprinc!AW72</f>
        <v>13637.070816874648</v>
      </c>
      <c r="C79" s="561">
        <f>avgprinc!AX72</f>
        <v>8959.0022174166334</v>
      </c>
      <c r="D79" s="560">
        <f>avgprinc!AY72</f>
        <v>16472.500414274658</v>
      </c>
      <c r="E79" s="560">
        <f>avgprinc!AZ72</f>
        <v>14618.626985110586</v>
      </c>
      <c r="F79" s="560">
        <f>avgprinc!BA72</f>
        <v>5690.1246663849906</v>
      </c>
      <c r="G79" s="561">
        <f>avgprinc!BB72</f>
        <v>17723.108044733122</v>
      </c>
      <c r="H79" s="569">
        <f>B79*0.5/'TA5'!B79</f>
        <v>0.16052186489105225</v>
      </c>
      <c r="I79" s="580">
        <f>C79*0.5/'TA5'!B79</f>
        <v>0.10545635223388672</v>
      </c>
      <c r="J79" s="587">
        <f>D79*0.5/'TA5'!C79</f>
        <v>0.18478924036026001</v>
      </c>
      <c r="K79" s="580">
        <f>E79*0.5/'TA5'!D79</f>
        <v>0.13029479980468747</v>
      </c>
      <c r="L79" s="587">
        <f>F79*0.5/'TA5'!E79</f>
        <v>9.6149325370788574E-2</v>
      </c>
      <c r="M79" s="588">
        <f>G79*0.5/'TA5'!F79</f>
        <v>0.13497686386108398</v>
      </c>
    </row>
    <row r="80" spans="1:13">
      <c r="A80" s="78">
        <v>1984</v>
      </c>
      <c r="B80" s="600">
        <f>avgprinc!AW73</f>
        <v>14543.669987380559</v>
      </c>
      <c r="C80" s="561">
        <f>avgprinc!AX73</f>
        <v>9806.5829180141773</v>
      </c>
      <c r="D80" s="560">
        <f>avgprinc!AY73</f>
        <v>17440.282021758328</v>
      </c>
      <c r="E80" s="560">
        <f>avgprinc!AZ73</f>
        <v>15630.219705171163</v>
      </c>
      <c r="F80" s="560">
        <f>avgprinc!BA73</f>
        <v>6353.3566590830633</v>
      </c>
      <c r="G80" s="561">
        <f>avgprinc!BB73</f>
        <v>18865.454529534403</v>
      </c>
      <c r="H80" s="569">
        <f>B80*0.5/'TA5'!B80</f>
        <v>0.160491943359375</v>
      </c>
      <c r="I80" s="580">
        <f>C80*0.5/'TA5'!B80</f>
        <v>0.10821735858917235</v>
      </c>
      <c r="J80" s="587">
        <f>D80*0.5/'TA5'!C80</f>
        <v>0.18365782499313354</v>
      </c>
      <c r="K80" s="580">
        <f>E80*0.5/'TA5'!D80</f>
        <v>0.13147211074829102</v>
      </c>
      <c r="L80" s="587">
        <f>F80*0.5/'TA5'!E80</f>
        <v>9.9793076515197754E-2</v>
      </c>
      <c r="M80" s="588">
        <f>G80*0.5/'TA5'!F80</f>
        <v>0.13490825891494751</v>
      </c>
    </row>
    <row r="81" spans="1:13">
      <c r="A81" s="78">
        <v>1985</v>
      </c>
      <c r="B81" s="600">
        <f>avgprinc!AW74</f>
        <v>14853.999936613352</v>
      </c>
      <c r="C81" s="561">
        <f>avgprinc!AX74</f>
        <v>10103.698764324909</v>
      </c>
      <c r="D81" s="560">
        <f>avgprinc!AY74</f>
        <v>17660.235412114853</v>
      </c>
      <c r="E81" s="560">
        <f>avgprinc!AZ74</f>
        <v>16080.717855719953</v>
      </c>
      <c r="F81" s="560">
        <f>avgprinc!BA74</f>
        <v>6583.9543773866244</v>
      </c>
      <c r="G81" s="561">
        <f>avgprinc!BB74</f>
        <v>19234.822521513641</v>
      </c>
      <c r="H81" s="569">
        <f>B81*0.5/'TA5'!B81</f>
        <v>0.16114193201065063</v>
      </c>
      <c r="I81" s="580">
        <f>C81*0.5/'TA5'!B81</f>
        <v>0.10960882902145384</v>
      </c>
      <c r="J81" s="587">
        <f>D81*0.5/'TA5'!C81</f>
        <v>0.18311387300491333</v>
      </c>
      <c r="K81" s="580">
        <f>E81*0.5/'TA5'!D81</f>
        <v>0.13233298063278198</v>
      </c>
      <c r="L81" s="587">
        <f>F81*0.5/'TA5'!E81</f>
        <v>0.10253322124481201</v>
      </c>
      <c r="M81" s="588">
        <f>G81*0.5/'TA5'!F81</f>
        <v>0.13554978370666501</v>
      </c>
    </row>
    <row r="82" spans="1:13">
      <c r="A82" s="78">
        <v>1986</v>
      </c>
      <c r="B82" s="600">
        <f>avgprinc!AW75</f>
        <v>14625.258544978738</v>
      </c>
      <c r="C82" s="561">
        <f>avgprinc!AX75</f>
        <v>10039.716060896228</v>
      </c>
      <c r="D82" s="560">
        <f>avgprinc!AY75</f>
        <v>17684.154829306422</v>
      </c>
      <c r="E82" s="560">
        <f>avgprinc!AZ75</f>
        <v>15693.954264234048</v>
      </c>
      <c r="F82" s="560">
        <f>avgprinc!BA75</f>
        <v>6649.0029668456818</v>
      </c>
      <c r="G82" s="561">
        <f>avgprinc!BB75</f>
        <v>18848.382690412272</v>
      </c>
      <c r="H82" s="569">
        <f>B82*0.5/'TA5'!B82</f>
        <v>0.15726566314697266</v>
      </c>
      <c r="I82" s="580">
        <f>C82*0.5/'TA5'!B82</f>
        <v>0.10795724391937256</v>
      </c>
      <c r="J82" s="587">
        <f>D82*0.5/'TA5'!C82</f>
        <v>0.17970162630081174</v>
      </c>
      <c r="K82" s="580">
        <f>E82*0.5/'TA5'!D82</f>
        <v>0.12825810909271237</v>
      </c>
      <c r="L82" s="587">
        <f>F82*0.5/'TA5'!E82</f>
        <v>0.10181349515914917</v>
      </c>
      <c r="M82" s="588">
        <f>G82*0.5/'TA5'!F82</f>
        <v>0.13221126794815063</v>
      </c>
    </row>
    <row r="83" spans="1:13">
      <c r="A83" s="78">
        <v>1987</v>
      </c>
      <c r="B83" s="600">
        <f>avgprinc!AW76</f>
        <v>14788.090862392171</v>
      </c>
      <c r="C83" s="561">
        <f>avgprinc!AX76</f>
        <v>10448.405198514776</v>
      </c>
      <c r="D83" s="560">
        <f>avgprinc!AY76</f>
        <v>18079.830442882849</v>
      </c>
      <c r="E83" s="560">
        <f>avgprinc!AZ76</f>
        <v>16083.463459280076</v>
      </c>
      <c r="F83" s="560">
        <f>avgprinc!BA76</f>
        <v>7038.0016582287899</v>
      </c>
      <c r="G83" s="561">
        <f>avgprinc!BB76</f>
        <v>19180.026710931485</v>
      </c>
      <c r="H83" s="569">
        <f>B83*0.5/'TA5'!B83</f>
        <v>0.15434402227401733</v>
      </c>
      <c r="I83" s="580">
        <f>C83*0.5/'TA5'!B83</f>
        <v>0.10905051231384276</v>
      </c>
      <c r="J83" s="587">
        <f>D83*0.5/'TA5'!C83</f>
        <v>0.17748582363128662</v>
      </c>
      <c r="K83" s="580">
        <f>E83*0.5/'TA5'!D83</f>
        <v>0.12788265943527222</v>
      </c>
      <c r="L83" s="587">
        <f>F83*0.5/'TA5'!E83</f>
        <v>0.10413974523544312</v>
      </c>
      <c r="M83" s="588">
        <f>G83*0.5/'TA5'!F83</f>
        <v>0.13129127025604248</v>
      </c>
    </row>
    <row r="84" spans="1:13">
      <c r="A84" s="78">
        <v>1988</v>
      </c>
      <c r="B84" s="600">
        <f>avgprinc!AW77</f>
        <v>15122.885983962935</v>
      </c>
      <c r="C84" s="561">
        <f>avgprinc!AX77</f>
        <v>10780.678207920351</v>
      </c>
      <c r="D84" s="560">
        <f>avgprinc!AY77</f>
        <v>18623.177446334928</v>
      </c>
      <c r="E84" s="560">
        <f>avgprinc!AZ77</f>
        <v>16411.241216778024</v>
      </c>
      <c r="F84" s="560">
        <f>avgprinc!BA77</f>
        <v>7340.3994413540795</v>
      </c>
      <c r="G84" s="561">
        <f>avgprinc!BB77</f>
        <v>19463.532437590071</v>
      </c>
      <c r="H84" s="569">
        <f>B84*0.5/'TA5'!B84</f>
        <v>0.15147244930267334</v>
      </c>
      <c r="I84" s="580">
        <f>C84*0.5/'TA5'!B84</f>
        <v>0.10798043012619019</v>
      </c>
      <c r="J84" s="587">
        <f>D84*0.5/'TA5'!C84</f>
        <v>0.17506039142608643</v>
      </c>
      <c r="K84" s="580">
        <f>E84*0.5/'TA5'!D84</f>
        <v>0.12552982568740845</v>
      </c>
      <c r="L84" s="587">
        <f>F84*0.5/'TA5'!E84</f>
        <v>0.10393697023391722</v>
      </c>
      <c r="M84" s="588">
        <f>G84*0.5/'TA5'!F84</f>
        <v>0.12870454788208008</v>
      </c>
    </row>
    <row r="85" spans="1:13">
      <c r="A85" s="83">
        <v>1989</v>
      </c>
      <c r="B85" s="601">
        <f>avgprinc!AW78</f>
        <v>15376.659382003627</v>
      </c>
      <c r="C85" s="563">
        <f>avgprinc!AX78</f>
        <v>11181.500721478511</v>
      </c>
      <c r="D85" s="562">
        <f>avgprinc!AY78</f>
        <v>18949.861212664578</v>
      </c>
      <c r="E85" s="562">
        <f>avgprinc!AZ78</f>
        <v>16600.565767126827</v>
      </c>
      <c r="F85" s="562">
        <f>avgprinc!BA78</f>
        <v>7781.363885601434</v>
      </c>
      <c r="G85" s="563">
        <f>avgprinc!BB78</f>
        <v>19652.004149059387</v>
      </c>
      <c r="H85" s="572">
        <f>B85*0.5/'TA5'!B85</f>
        <v>0.15217834711074829</v>
      </c>
      <c r="I85" s="583">
        <f>C85*0.5/'TA5'!B85</f>
        <v>0.11066007614135742</v>
      </c>
      <c r="J85" s="589">
        <f>D85*0.5/'TA5'!C85</f>
        <v>0.17603808641433716</v>
      </c>
      <c r="K85" s="583">
        <f>E85*0.5/'TA5'!D85</f>
        <v>0.12676399946212769</v>
      </c>
      <c r="L85" s="589">
        <f>F85*0.5/'TA5'!E85</f>
        <v>0.1071586012840271</v>
      </c>
      <c r="M85" s="590">
        <f>G85*0.5/'TA5'!F85</f>
        <v>0.12942558526992795</v>
      </c>
    </row>
    <row r="86" spans="1:13">
      <c r="A86" s="78">
        <v>1990</v>
      </c>
      <c r="B86" s="600">
        <f>avgprinc!AW79</f>
        <v>15173.277016829246</v>
      </c>
      <c r="C86" s="561">
        <f>avgprinc!AX79</f>
        <v>11105.884845029444</v>
      </c>
      <c r="D86" s="560">
        <f>avgprinc!AY79</f>
        <v>18701.666321936056</v>
      </c>
      <c r="E86" s="560">
        <f>avgprinc!AZ79</f>
        <v>16157.698979848265</v>
      </c>
      <c r="F86" s="560">
        <f>avgprinc!BA79</f>
        <v>7857.0537661862845</v>
      </c>
      <c r="G86" s="561">
        <f>avgprinc!BB79</f>
        <v>19112.38760726908</v>
      </c>
      <c r="H86" s="569">
        <f>B86*0.5/'TA5'!B86</f>
        <v>0.15029633045196533</v>
      </c>
      <c r="I86" s="580">
        <f>C86*0.5/'TA5'!B86</f>
        <v>0.11000746488571166</v>
      </c>
      <c r="J86" s="587">
        <f>D86*0.5/'TA5'!C86</f>
        <v>0.17353343963623047</v>
      </c>
      <c r="K86" s="580">
        <f>E86*0.5/'TA5'!D86</f>
        <v>0.12443238496780397</v>
      </c>
      <c r="L86" s="587">
        <f>F86*0.5/'TA5'!E86</f>
        <v>0.10691940784454346</v>
      </c>
      <c r="M86" s="588">
        <f>G86*0.5/'TA5'!F86</f>
        <v>0.12676203250885013</v>
      </c>
    </row>
    <row r="87" spans="1:13">
      <c r="A87" s="78">
        <v>1991</v>
      </c>
      <c r="B87" s="600">
        <f>avgprinc!AW80</f>
        <v>14556.322451408569</v>
      </c>
      <c r="C87" s="561">
        <f>avgprinc!AX80</f>
        <v>10712.072433274825</v>
      </c>
      <c r="D87" s="560">
        <f>avgprinc!AY80</f>
        <v>17870.959543456098</v>
      </c>
      <c r="E87" s="560">
        <f>avgprinc!AZ80</f>
        <v>15256.083691563475</v>
      </c>
      <c r="F87" s="560">
        <f>avgprinc!BA80</f>
        <v>7682.57509428498</v>
      </c>
      <c r="G87" s="561">
        <f>avgprinc!BB80</f>
        <v>18587.224839358867</v>
      </c>
      <c r="H87" s="569">
        <f>B87*0.5/'TA5'!B87</f>
        <v>0.14719992876052859</v>
      </c>
      <c r="I87" s="580">
        <f>C87*0.5/'TA5'!B87</f>
        <v>0.10832518339157106</v>
      </c>
      <c r="J87" s="587">
        <f>D87*0.5/'TA5'!C87</f>
        <v>0.16934239864349368</v>
      </c>
      <c r="K87" s="580">
        <f>E87*0.5/'TA5'!D87</f>
        <v>0.12091434001922606</v>
      </c>
      <c r="L87" s="587">
        <f>F87*0.5/'TA5'!E87</f>
        <v>0.10531675815582275</v>
      </c>
      <c r="M87" s="588">
        <f>G87*0.5/'TA5'!F87</f>
        <v>0.12556427717208865</v>
      </c>
    </row>
    <row r="88" spans="1:13">
      <c r="A88" s="78">
        <v>1992</v>
      </c>
      <c r="B88" s="600">
        <f>avgprinc!AW81</f>
        <v>13931.347420839042</v>
      </c>
      <c r="C88" s="561">
        <f>avgprinc!AX81</f>
        <v>10205.939658046953</v>
      </c>
      <c r="D88" s="560">
        <f>avgprinc!AY81</f>
        <v>17359.153682553049</v>
      </c>
      <c r="E88" s="560">
        <f>avgprinc!AZ81</f>
        <v>14522.760067605615</v>
      </c>
      <c r="F88" s="560">
        <f>avgprinc!BA81</f>
        <v>7342.9692947962785</v>
      </c>
      <c r="G88" s="561">
        <f>avgprinc!BB81</f>
        <v>17954.850947695035</v>
      </c>
      <c r="H88" s="569">
        <f>B88*0.5/'TA5'!B88</f>
        <v>0.13820642232894897</v>
      </c>
      <c r="I88" s="580">
        <f>C88*0.5/'TA5'!B88</f>
        <v>0.10124838352203371</v>
      </c>
      <c r="J88" s="587">
        <f>D88*0.5/'TA5'!C88</f>
        <v>0.16097074747085571</v>
      </c>
      <c r="K88" s="580">
        <f>E88*0.5/'TA5'!D88</f>
        <v>0.11298078298568724</v>
      </c>
      <c r="L88" s="587">
        <f>F88*0.5/'TA5'!E88</f>
        <v>9.830725193023683E-2</v>
      </c>
      <c r="M88" s="588">
        <f>G88*0.5/'TA5'!F88</f>
        <v>0.11892747879028319</v>
      </c>
    </row>
    <row r="89" spans="1:13">
      <c r="A89" s="78">
        <v>1993</v>
      </c>
      <c r="B89" s="600">
        <f>avgprinc!AW82</f>
        <v>14122.283843596486</v>
      </c>
      <c r="C89" s="561">
        <f>avgprinc!AX82</f>
        <v>10388.562395692898</v>
      </c>
      <c r="D89" s="560">
        <f>avgprinc!AY82</f>
        <v>17923.024061662454</v>
      </c>
      <c r="E89" s="560">
        <f>avgprinc!AZ82</f>
        <v>15017.883212122406</v>
      </c>
      <c r="F89" s="560">
        <f>avgprinc!BA82</f>
        <v>7408.2434689429174</v>
      </c>
      <c r="G89" s="561">
        <f>avgprinc!BB82</f>
        <v>18123.350540421889</v>
      </c>
      <c r="H89" s="569">
        <f>B89*0.5/'TA5'!B89</f>
        <v>0.13892114162445068</v>
      </c>
      <c r="I89" s="580">
        <f>C89*0.5/'TA5'!B89</f>
        <v>0.1021924614906311</v>
      </c>
      <c r="J89" s="587">
        <f>D89*0.5/'TA5'!C89</f>
        <v>0.16402935981750488</v>
      </c>
      <c r="K89" s="580">
        <f>E89*0.5/'TA5'!D89</f>
        <v>0.11488342285156249</v>
      </c>
      <c r="L89" s="587">
        <f>F89*0.5/'TA5'!E89</f>
        <v>9.9289059638977051E-2</v>
      </c>
      <c r="M89" s="588">
        <f>G89*0.5/'TA5'!F89</f>
        <v>0.11904805898666383</v>
      </c>
    </row>
    <row r="90" spans="1:13">
      <c r="A90" s="78">
        <v>1994</v>
      </c>
      <c r="B90" s="600">
        <f>avgprinc!AW83</f>
        <v>14658.391453263341</v>
      </c>
      <c r="C90" s="561">
        <f>avgprinc!AX83</f>
        <v>10912.687968167864</v>
      </c>
      <c r="D90" s="560">
        <f>avgprinc!AY83</f>
        <v>18597.370635560721</v>
      </c>
      <c r="E90" s="560">
        <f>avgprinc!AZ83</f>
        <v>15706.732282957917</v>
      </c>
      <c r="F90" s="560">
        <f>avgprinc!BA83</f>
        <v>7787.2548128333447</v>
      </c>
      <c r="G90" s="561">
        <f>avgprinc!BB83</f>
        <v>18842.006361253301</v>
      </c>
      <c r="H90" s="569">
        <f>B90*0.5/'TA5'!B90</f>
        <v>0.13963550329208374</v>
      </c>
      <c r="I90" s="580">
        <f>C90*0.5/'TA5'!B90</f>
        <v>0.10395401716232301</v>
      </c>
      <c r="J90" s="587">
        <f>D90*0.5/'TA5'!C90</f>
        <v>0.16488975286483765</v>
      </c>
      <c r="K90" s="580">
        <f>E90*0.5/'TA5'!D90</f>
        <v>0.11655545234680174</v>
      </c>
      <c r="L90" s="587">
        <f>F90*0.5/'TA5'!E90</f>
        <v>0.10096067190170288</v>
      </c>
      <c r="M90" s="588">
        <f>G90*0.5/'TA5'!F90</f>
        <v>0.11987024545669554</v>
      </c>
    </row>
    <row r="91" spans="1:13">
      <c r="A91" s="78">
        <v>1995</v>
      </c>
      <c r="B91" s="600">
        <f>avgprinc!AW84</f>
        <v>14768.637875996221</v>
      </c>
      <c r="C91" s="561">
        <f>avgprinc!AX84</f>
        <v>11217.255716333259</v>
      </c>
      <c r="D91" s="560">
        <f>avgprinc!AY84</f>
        <v>18510.955544898603</v>
      </c>
      <c r="E91" s="560">
        <f>avgprinc!AZ84</f>
        <v>16179.005759639978</v>
      </c>
      <c r="F91" s="560">
        <f>avgprinc!BA84</f>
        <v>7996.4072809842437</v>
      </c>
      <c r="G91" s="561">
        <f>avgprinc!BB84</f>
        <v>19061.57165859481</v>
      </c>
      <c r="H91" s="569">
        <f>B91*0.5/'TA5'!B91</f>
        <v>0.13765805959701538</v>
      </c>
      <c r="I91" s="580">
        <f>C91*0.5/'TA5'!B91</f>
        <v>0.10455572605133055</v>
      </c>
      <c r="J91" s="587">
        <f>D91*0.5/'TA5'!C91</f>
        <v>0.16129124164581299</v>
      </c>
      <c r="K91" s="580">
        <f>E91*0.5/'TA5'!D91</f>
        <v>0.11837863922119142</v>
      </c>
      <c r="L91" s="587">
        <f>F91*0.5/'TA5'!E91</f>
        <v>9.9955976009368883E-2</v>
      </c>
      <c r="M91" s="588">
        <f>G91*0.5/'TA5'!F91</f>
        <v>0.11853611469268799</v>
      </c>
    </row>
    <row r="92" spans="1:13">
      <c r="A92" s="78">
        <v>1996</v>
      </c>
      <c r="B92" s="600">
        <f>avgprinc!AW85</f>
        <v>14983.64446600733</v>
      </c>
      <c r="C92" s="561">
        <f>avgprinc!AX85</f>
        <v>11473.547054924406</v>
      </c>
      <c r="D92" s="560">
        <f>avgprinc!AY85</f>
        <v>18781.282937438671</v>
      </c>
      <c r="E92" s="560">
        <f>avgprinc!AZ85</f>
        <v>16443.257003495393</v>
      </c>
      <c r="F92" s="560">
        <f>avgprinc!BA85</f>
        <v>8276.5633375647831</v>
      </c>
      <c r="G92" s="561">
        <f>avgprinc!BB85</f>
        <v>19361.97553809754</v>
      </c>
      <c r="H92" s="569">
        <f>B92*0.5/'TA5'!B92</f>
        <v>0.13538992404937744</v>
      </c>
      <c r="I92" s="580">
        <f>C92*0.5/'TA5'!B92</f>
        <v>0.10367321968078613</v>
      </c>
      <c r="J92" s="587">
        <f>D92*0.5/'TA5'!C92</f>
        <v>0.1586383581161499</v>
      </c>
      <c r="K92" s="580">
        <f>E92*0.5/'TA5'!D92</f>
        <v>0.11648970842361452</v>
      </c>
      <c r="L92" s="587">
        <f>F92*0.5/'TA5'!E92</f>
        <v>0.10043168067932129</v>
      </c>
      <c r="M92" s="588">
        <f>G92*0.5/'TA5'!F92</f>
        <v>0.11695069074630736</v>
      </c>
    </row>
    <row r="93" spans="1:13">
      <c r="A93" s="78">
        <v>1997</v>
      </c>
      <c r="B93" s="600">
        <f>avgprinc!AW86</f>
        <v>15431.215732464487</v>
      </c>
      <c r="C93" s="561">
        <f>avgprinc!AX86</f>
        <v>11920.729598364236</v>
      </c>
      <c r="D93" s="560">
        <f>avgprinc!AY86</f>
        <v>19345.797571920251</v>
      </c>
      <c r="E93" s="560">
        <f>avgprinc!AZ86</f>
        <v>16917.32985949445</v>
      </c>
      <c r="F93" s="560">
        <f>avgprinc!BA86</f>
        <v>8670.0592883337467</v>
      </c>
      <c r="G93" s="561">
        <f>avgprinc!BB86</f>
        <v>20054.433898282237</v>
      </c>
      <c r="H93" s="569">
        <f>B93*0.5/'TA5'!B93</f>
        <v>0.13454586267471313</v>
      </c>
      <c r="I93" s="580">
        <f>C93*0.5/'TA5'!B93</f>
        <v>0.10393768548965453</v>
      </c>
      <c r="J93" s="587">
        <f>D93*0.5/'TA5'!C93</f>
        <v>0.15734398365020755</v>
      </c>
      <c r="K93" s="580">
        <f>E93*0.5/'TA5'!D93</f>
        <v>0.11574935913085935</v>
      </c>
      <c r="L93" s="587">
        <f>F93*0.5/'TA5'!E93</f>
        <v>0.1012604832649231</v>
      </c>
      <c r="M93" s="588">
        <f>G93*0.5/'TA5'!F93</f>
        <v>0.11698579788208008</v>
      </c>
    </row>
    <row r="94" spans="1:13">
      <c r="A94" s="78">
        <v>1998</v>
      </c>
      <c r="B94" s="600">
        <f>avgprinc!AW87</f>
        <v>16123.084254260582</v>
      </c>
      <c r="C94" s="561">
        <f>avgprinc!AX87</f>
        <v>12388.219813007292</v>
      </c>
      <c r="D94" s="560">
        <f>avgprinc!AY87</f>
        <v>20231.558151380646</v>
      </c>
      <c r="E94" s="560">
        <f>avgprinc!AZ87</f>
        <v>17422.837682443052</v>
      </c>
      <c r="F94" s="560">
        <f>avgprinc!BA87</f>
        <v>9100.131851040318</v>
      </c>
      <c r="G94" s="561">
        <f>avgprinc!BB87</f>
        <v>20975.968875155726</v>
      </c>
      <c r="H94" s="569">
        <f>B94*0.5/'TA5'!B94</f>
        <v>0.13539344072341919</v>
      </c>
      <c r="I94" s="580">
        <f>C94*0.5/'TA5'!B94</f>
        <v>0.10402995347976686</v>
      </c>
      <c r="J94" s="587">
        <f>D94*0.5/'TA5'!C94</f>
        <v>0.15795296430587766</v>
      </c>
      <c r="K94" s="580">
        <f>E94*0.5/'TA5'!D94</f>
        <v>0.11452287435531618</v>
      </c>
      <c r="L94" s="587">
        <f>F94*0.5/'TA5'!E94</f>
        <v>0.10280770063400269</v>
      </c>
      <c r="M94" s="588">
        <f>G94*0.5/'TA5'!F94</f>
        <v>0.11796480417251588</v>
      </c>
    </row>
    <row r="95" spans="1:13">
      <c r="A95" s="83">
        <v>1999</v>
      </c>
      <c r="B95" s="601">
        <f>avgprinc!AW88</f>
        <v>16381.686882116011</v>
      </c>
      <c r="C95" s="563">
        <f>avgprinc!AX88</f>
        <v>12823.659945212827</v>
      </c>
      <c r="D95" s="562">
        <f>avgprinc!AY88</f>
        <v>20622.359625224221</v>
      </c>
      <c r="E95" s="562">
        <f>avgprinc!AZ88</f>
        <v>18326.908530849123</v>
      </c>
      <c r="F95" s="562">
        <f>avgprinc!BA88</f>
        <v>9311.738052238552</v>
      </c>
      <c r="G95" s="563">
        <f>avgprinc!BB88</f>
        <v>21477.096331097211</v>
      </c>
      <c r="H95" s="572">
        <f>B95*0.5/'TA5'!B95</f>
        <v>0.1335633397102356</v>
      </c>
      <c r="I95" s="583">
        <f>C95*0.5/'TA5'!B95</f>
        <v>0.10455399751663208</v>
      </c>
      <c r="J95" s="589">
        <f>D95*0.5/'TA5'!C95</f>
        <v>0.15559840202331543</v>
      </c>
      <c r="K95" s="583">
        <f>E95*0.5/'TA5'!D95</f>
        <v>0.11575818061828613</v>
      </c>
      <c r="L95" s="589">
        <f>F95*0.5/'TA5'!E95</f>
        <v>0.10363328456878662</v>
      </c>
      <c r="M95" s="590">
        <f>G95*0.5/'TA5'!F95</f>
        <v>0.11709290742874144</v>
      </c>
    </row>
    <row r="96" spans="1:13">
      <c r="A96" s="88">
        <v>2000</v>
      </c>
      <c r="B96" s="602">
        <f>avgprinc!AW89</f>
        <v>16796.637976225509</v>
      </c>
      <c r="C96" s="565">
        <f>avgprinc!AX89</f>
        <v>13148.833281995552</v>
      </c>
      <c r="D96" s="564">
        <f>avgprinc!AY89</f>
        <v>21147.574972435355</v>
      </c>
      <c r="E96" s="564">
        <f>avgprinc!AZ89</f>
        <v>18667.092822122922</v>
      </c>
      <c r="F96" s="564">
        <f>avgprinc!BA89</f>
        <v>9565.5761153559051</v>
      </c>
      <c r="G96" s="565">
        <f>avgprinc!BB89</f>
        <v>22001.559117589459</v>
      </c>
      <c r="H96" s="573">
        <f>B96*0.5/'TA5'!B96</f>
        <v>0.13252353668212891</v>
      </c>
      <c r="I96" s="584">
        <f>C96*0.5/'TA5'!B96</f>
        <v>0.10374277830123901</v>
      </c>
      <c r="J96" s="591">
        <f>D96*0.5/'TA5'!C96</f>
        <v>0.15418362617492676</v>
      </c>
      <c r="K96" s="584">
        <f>E96*0.5/'TA5'!D96</f>
        <v>0.114191472530365</v>
      </c>
      <c r="L96" s="591">
        <f>F96*0.5/'TA5'!E96</f>
        <v>0.1029631495475769</v>
      </c>
      <c r="M96" s="592">
        <f>G96*0.5/'TA5'!F96</f>
        <v>0.11653578281402589</v>
      </c>
    </row>
    <row r="97" spans="1:13">
      <c r="A97" s="78">
        <v>2001</v>
      </c>
      <c r="B97" s="600">
        <f>avgprinc!AW90</f>
        <v>16877.728909465553</v>
      </c>
      <c r="C97" s="561">
        <f>avgprinc!AX90</f>
        <v>13172.585641697484</v>
      </c>
      <c r="D97" s="560">
        <f>avgprinc!AY90</f>
        <v>21139.459114831578</v>
      </c>
      <c r="E97" s="560">
        <f>avgprinc!AZ90</f>
        <v>18488.393638712208</v>
      </c>
      <c r="F97" s="560">
        <f>avgprinc!BA90</f>
        <v>9651.4792672893454</v>
      </c>
      <c r="G97" s="561">
        <f>avgprinc!BB90</f>
        <v>21764.16692902298</v>
      </c>
      <c r="H97" s="569">
        <f>B97*0.5/'TA5'!B97</f>
        <v>0.13382041454315186</v>
      </c>
      <c r="I97" s="580">
        <f>C97*0.5/'TA5'!B97</f>
        <v>0.1044430136680603</v>
      </c>
      <c r="J97" s="587">
        <f>D97*0.5/'TA5'!C97</f>
        <v>0.1553836464881897</v>
      </c>
      <c r="K97" s="580">
        <f>E97*0.5/'TA5'!D97</f>
        <v>0.11482030153274536</v>
      </c>
      <c r="L97" s="587">
        <f>F97*0.5/'TA5'!E97</f>
        <v>0.10276401042938234</v>
      </c>
      <c r="M97" s="588">
        <f>G97*0.5/'TA5'!F97</f>
        <v>0.11669993400573729</v>
      </c>
    </row>
    <row r="98" spans="1:13">
      <c r="A98" s="78">
        <v>2002</v>
      </c>
      <c r="B98" s="600">
        <f>avgprinc!AW91</f>
        <v>16481.663530255886</v>
      </c>
      <c r="C98" s="561">
        <f>avgprinc!AX91</f>
        <v>12838.632030868197</v>
      </c>
      <c r="D98" s="560">
        <f>avgprinc!AY91</f>
        <v>20746.741134831766</v>
      </c>
      <c r="E98" s="560">
        <f>avgprinc!AZ91</f>
        <v>17907.26815564619</v>
      </c>
      <c r="F98" s="560">
        <f>avgprinc!BA91</f>
        <v>9486.0356774226966</v>
      </c>
      <c r="G98" s="561">
        <f>avgprinc!BB91</f>
        <v>21028.608007163792</v>
      </c>
      <c r="H98" s="569">
        <f>B98*0.5/'TA5'!B98</f>
        <v>0.13097625970840454</v>
      </c>
      <c r="I98" s="580">
        <f>C98*0.5/'TA5'!B98</f>
        <v>0.10202586650848389</v>
      </c>
      <c r="J98" s="587">
        <f>D98*0.5/'TA5'!C98</f>
        <v>0.15319019556045529</v>
      </c>
      <c r="K98" s="580">
        <f>E98*0.5/'TA5'!D98</f>
        <v>0.11264967918395995</v>
      </c>
      <c r="L98" s="587">
        <f>F98*0.5/'TA5'!E98</f>
        <v>9.9398314952850356E-2</v>
      </c>
      <c r="M98" s="588">
        <f>G98*0.5/'TA5'!F98</f>
        <v>0.1137406826019287</v>
      </c>
    </row>
    <row r="99" spans="1:13">
      <c r="A99" s="78">
        <v>2003</v>
      </c>
      <c r="B99" s="600">
        <f>avgprinc!AW92</f>
        <v>16258.269271038916</v>
      </c>
      <c r="C99" s="561">
        <f>avgprinc!AX92</f>
        <v>12582.32649944643</v>
      </c>
      <c r="D99" s="560">
        <f>avgprinc!AY92</f>
        <v>20403.608244953062</v>
      </c>
      <c r="E99" s="560">
        <f>avgprinc!AZ92</f>
        <v>17244.17807724934</v>
      </c>
      <c r="F99" s="560">
        <f>avgprinc!BA92</f>
        <v>9448.5444984144979</v>
      </c>
      <c r="G99" s="561">
        <f>avgprinc!BB92</f>
        <v>20636.031018966201</v>
      </c>
      <c r="H99" s="569">
        <f>B99*0.5/'TA5'!B99</f>
        <v>0.12785732746124268</v>
      </c>
      <c r="I99" s="580">
        <f>C99*0.5/'TA5'!B99</f>
        <v>9.8949193954467787E-2</v>
      </c>
      <c r="J99" s="587">
        <f>D99*0.5/'TA5'!C99</f>
        <v>0.14921718835830688</v>
      </c>
      <c r="K99" s="580">
        <f>E99*0.5/'TA5'!D99</f>
        <v>0.10817432403564455</v>
      </c>
      <c r="L99" s="587">
        <f>F99*0.5/'TA5'!E99</f>
        <v>9.7003698348999037E-2</v>
      </c>
      <c r="M99" s="588">
        <f>G99*0.5/'TA5'!F99</f>
        <v>0.11076468229293823</v>
      </c>
    </row>
    <row r="100" spans="1:13">
      <c r="A100" s="78">
        <v>2004</v>
      </c>
      <c r="B100" s="600">
        <f>avgprinc!AW93</f>
        <v>16506.066830632208</v>
      </c>
      <c r="C100" s="561">
        <f>avgprinc!AX93</f>
        <v>12819.583729960463</v>
      </c>
      <c r="D100" s="560">
        <f>avgprinc!AY93</f>
        <v>20714.75097882696</v>
      </c>
      <c r="E100" s="560">
        <f>avgprinc!AZ93</f>
        <v>17437.772530224898</v>
      </c>
      <c r="F100" s="560">
        <f>avgprinc!BA93</f>
        <v>9721.9598152938997</v>
      </c>
      <c r="G100" s="561">
        <f>avgprinc!BB93</f>
        <v>20869.543256021043</v>
      </c>
      <c r="H100" s="569">
        <f>B100*0.5/'TA5'!B100</f>
        <v>0.12611228227615356</v>
      </c>
      <c r="I100" s="580">
        <f>C100*0.5/'TA5'!B100</f>
        <v>9.7946226596832275E-2</v>
      </c>
      <c r="J100" s="587">
        <f>D100*0.5/'TA5'!C100</f>
        <v>0.14734870195388794</v>
      </c>
      <c r="K100" s="580">
        <f>E100*0.5/'TA5'!D100</f>
        <v>0.10611158609390259</v>
      </c>
      <c r="L100" s="587">
        <f>F100*0.5/'TA5'!E100</f>
        <v>9.7137749195098863E-2</v>
      </c>
      <c r="M100" s="588">
        <f>G100*0.5/'TA5'!F100</f>
        <v>0.10918432474136351</v>
      </c>
    </row>
    <row r="101" spans="1:13">
      <c r="A101" s="78">
        <v>2005</v>
      </c>
      <c r="B101" s="600">
        <f>avgprinc!AW94</f>
        <v>16760.586350028741</v>
      </c>
      <c r="C101" s="561">
        <f>avgprinc!AX94</f>
        <v>13124.656707366017</v>
      </c>
      <c r="D101" s="560">
        <f>avgprinc!AY94</f>
        <v>20754.781412585049</v>
      </c>
      <c r="E101" s="560">
        <f>avgprinc!AZ94</f>
        <v>17742.345361639702</v>
      </c>
      <c r="F101" s="560">
        <f>avgprinc!BA94</f>
        <v>9959.4675400295055</v>
      </c>
      <c r="G101" s="561">
        <f>avgprinc!BB94</f>
        <v>21059.08471895217</v>
      </c>
      <c r="H101" s="569">
        <f>B101*0.5/'TA5'!B101</f>
        <v>0.12491148710250854</v>
      </c>
      <c r="I101" s="580">
        <f>C101*0.5/'TA5'!B101</f>
        <v>9.7814023494720473E-2</v>
      </c>
      <c r="J101" s="587">
        <f>D101*0.5/'TA5'!C101</f>
        <v>0.14468002319335935</v>
      </c>
      <c r="K101" s="580">
        <f>E101*0.5/'TA5'!D101</f>
        <v>0.10540115833282472</v>
      </c>
      <c r="L101" s="587">
        <f>F101*0.5/'TA5'!E101</f>
        <v>9.6939802169799791E-2</v>
      </c>
      <c r="M101" s="588">
        <f>G101*0.5/'TA5'!F101</f>
        <v>0.10765689611434937</v>
      </c>
    </row>
    <row r="102" spans="1:13">
      <c r="A102" s="78">
        <v>2006</v>
      </c>
      <c r="B102" s="600">
        <f>avgprinc!AW95</f>
        <v>16940.550772270199</v>
      </c>
      <c r="C102" s="561">
        <f>avgprinc!AX95</f>
        <v>13306.481650908247</v>
      </c>
      <c r="D102" s="560">
        <f>avgprinc!AY95</f>
        <v>20822.404416066747</v>
      </c>
      <c r="E102" s="560">
        <f>avgprinc!AZ95</f>
        <v>17944.352784753126</v>
      </c>
      <c r="F102" s="560">
        <f>avgprinc!BA95</f>
        <v>10101.151100318382</v>
      </c>
      <c r="G102" s="561">
        <f>avgprinc!BB95</f>
        <v>21221.007927654959</v>
      </c>
      <c r="H102" s="569">
        <f>B102*0.5/'TA5'!B102</f>
        <v>0.12330681085586548</v>
      </c>
      <c r="I102" s="580">
        <f>C102*0.5/'TA5'!B102</f>
        <v>9.6855163574218736E-2</v>
      </c>
      <c r="J102" s="587">
        <f>D102*0.5/'TA5'!C102</f>
        <v>0.14220607280731201</v>
      </c>
      <c r="K102" s="580">
        <f>E102*0.5/'TA5'!D102</f>
        <v>0.10410088300704955</v>
      </c>
      <c r="L102" s="587">
        <f>F102*0.5/'TA5'!E102</f>
        <v>9.6038460731506334E-2</v>
      </c>
      <c r="M102" s="588">
        <f>G102*0.5/'TA5'!F102</f>
        <v>0.10644090175628665</v>
      </c>
    </row>
    <row r="103" spans="1:13">
      <c r="A103" s="78">
        <v>2007</v>
      </c>
      <c r="B103" s="600">
        <f>avgprinc!AW96</f>
        <v>16747.481776958783</v>
      </c>
      <c r="C103" s="561">
        <f>avgprinc!AX96</f>
        <v>13128.584012941099</v>
      </c>
      <c r="D103" s="560">
        <f>avgprinc!AY96</f>
        <v>20263.574753462068</v>
      </c>
      <c r="E103" s="560">
        <f>avgprinc!AZ96</f>
        <v>17485.27984900244</v>
      </c>
      <c r="F103" s="560">
        <f>avgprinc!BA96</f>
        <v>10143.430000840741</v>
      </c>
      <c r="G103" s="561">
        <f>avgprinc!BB96</f>
        <v>21349.64963875998</v>
      </c>
      <c r="H103" s="569">
        <f>B103*0.5/'TA5'!B103</f>
        <v>0.12328529357910156</v>
      </c>
      <c r="I103" s="580">
        <f>C103*0.5/'TA5'!B103</f>
        <v>9.6645057201385498E-2</v>
      </c>
      <c r="J103" s="587">
        <f>D103*0.5/'TA5'!C103</f>
        <v>0.14042025804519653</v>
      </c>
      <c r="K103" s="580">
        <f>E103*0.5/'TA5'!D103</f>
        <v>0.10283100605010986</v>
      </c>
      <c r="L103" s="587">
        <f>F103*0.5/'TA5'!E103</f>
        <v>9.7356081008911147E-2</v>
      </c>
      <c r="M103" s="588">
        <f>G103*0.5/'TA5'!F103</f>
        <v>0.1080889105796814</v>
      </c>
    </row>
    <row r="104" spans="1:13">
      <c r="A104" s="78">
        <v>2008</v>
      </c>
      <c r="B104" s="600">
        <f>avgprinc!AW97</f>
        <v>15986.357661991622</v>
      </c>
      <c r="C104" s="561">
        <f>avgprinc!AX97</f>
        <v>12512.896327691242</v>
      </c>
      <c r="D104" s="560">
        <f>avgprinc!AY97</f>
        <v>19567.442859986859</v>
      </c>
      <c r="E104" s="560">
        <f>avgprinc!AZ97</f>
        <v>16486.670840956409</v>
      </c>
      <c r="F104" s="560">
        <f>avgprinc!BA97</f>
        <v>9709.0161456750102</v>
      </c>
      <c r="G104" s="561">
        <f>avgprinc!BB97</f>
        <v>20142.974318118726</v>
      </c>
      <c r="H104" s="569">
        <f>B104*0.5/'TA5'!B104</f>
        <v>0.12102335691452026</v>
      </c>
      <c r="I104" s="580">
        <f>C104*0.5/'TA5'!B104</f>
        <v>9.4727814197540297E-2</v>
      </c>
      <c r="J104" s="587">
        <f>D104*0.5/'TA5'!C104</f>
        <v>0.13904094696044922</v>
      </c>
      <c r="K104" s="580">
        <f>E104*0.5/'TA5'!D104</f>
        <v>0.10005241632461549</v>
      </c>
      <c r="L104" s="587">
        <f>F104*0.5/'TA5'!E104</f>
        <v>9.5405638217926025E-2</v>
      </c>
      <c r="M104" s="588">
        <f>G104*0.5/'TA5'!F104</f>
        <v>0.1055336594581604</v>
      </c>
    </row>
    <row r="105" spans="1:13">
      <c r="A105" s="83">
        <v>2009</v>
      </c>
      <c r="B105" s="603">
        <f>avgprinc!AW98</f>
        <v>14435.776103730406</v>
      </c>
      <c r="C105" s="604">
        <f>avgprinc!AX98</f>
        <v>11295.119892329085</v>
      </c>
      <c r="D105" s="562">
        <f>avgprinc!AY98</f>
        <v>17566.609792963216</v>
      </c>
      <c r="E105" s="562">
        <f>avgprinc!AZ98</f>
        <v>14271.151684825796</v>
      </c>
      <c r="F105" s="562">
        <f>avgprinc!BA98</f>
        <v>9135.8357540338748</v>
      </c>
      <c r="G105" s="563">
        <f>avgprinc!BB98</f>
        <v>18398.323164529131</v>
      </c>
      <c r="H105" s="572">
        <f>B105*0.5/'TA5'!B105</f>
        <v>0.11452656984329224</v>
      </c>
      <c r="I105" s="583">
        <f>C105*0.5/'TA5'!B105</f>
        <v>8.9610099792480469E-2</v>
      </c>
      <c r="J105" s="593">
        <f>D105*0.5/'TA5'!C105</f>
        <v>0.13145947456359863</v>
      </c>
      <c r="K105" s="594">
        <f>E105*0.5/'TA5'!D105</f>
        <v>9.2642247676849365E-2</v>
      </c>
      <c r="L105" s="589">
        <f>F105*0.5/'TA5'!E105</f>
        <v>9.1312468051910414E-2</v>
      </c>
      <c r="M105" s="590">
        <f>G105*0.5/'TA5'!F105</f>
        <v>0.10065579414367677</v>
      </c>
    </row>
    <row r="106" spans="1:13">
      <c r="A106" s="78">
        <v>2010</v>
      </c>
      <c r="B106" s="605">
        <f>avgprinc!AW99</f>
        <v>14417.396396024253</v>
      </c>
      <c r="C106" s="606">
        <f>avgprinc!AX99</f>
        <v>11383.594206896194</v>
      </c>
      <c r="D106" s="560">
        <f>avgprinc!AY99</f>
        <v>17497.725576659966</v>
      </c>
      <c r="E106" s="560">
        <f>avgprinc!AZ99</f>
        <v>14182.175789632896</v>
      </c>
      <c r="F106" s="560">
        <f>avgprinc!BA99</f>
        <v>9306.4804519647023</v>
      </c>
      <c r="G106" s="561">
        <f>avgprinc!BB99</f>
        <v>18222.272321668672</v>
      </c>
      <c r="H106" s="569">
        <f>B106*0.5/'TA5'!B106</f>
        <v>0.11078071594238281</v>
      </c>
      <c r="I106" s="580">
        <f>C106*0.5/'TA5'!B106</f>
        <v>8.7469518184661865E-2</v>
      </c>
      <c r="J106" s="595">
        <f>D106*0.5/'TA5'!C106</f>
        <v>0.12693375349044797</v>
      </c>
      <c r="K106" s="596">
        <f>E106*0.5/'TA5'!D106</f>
        <v>8.9302718639373779E-2</v>
      </c>
      <c r="L106" s="587">
        <f>F106*0.5/'TA5'!E106</f>
        <v>9.0070545673370375E-2</v>
      </c>
      <c r="M106" s="588">
        <f>G106*0.5/'TA5'!F106</f>
        <v>9.7117185592651367E-2</v>
      </c>
    </row>
    <row r="107" spans="1:13">
      <c r="A107" s="78">
        <v>2011</v>
      </c>
      <c r="B107" s="605">
        <f>avgprinc!AW100</f>
        <v>14508.213137325056</v>
      </c>
      <c r="C107" s="606">
        <f>avgprinc!AX100</f>
        <v>11522.006539806067</v>
      </c>
      <c r="D107" s="560">
        <f>avgprinc!AY100</f>
        <v>17506.601585486005</v>
      </c>
      <c r="E107" s="560">
        <f>avgprinc!AZ100</f>
        <v>14648.578346895056</v>
      </c>
      <c r="F107" s="560">
        <f>avgprinc!BA100</f>
        <v>9291.3016236729527</v>
      </c>
      <c r="G107" s="561">
        <f>avgprinc!BB100</f>
        <v>18260.648426863416</v>
      </c>
      <c r="H107" s="569">
        <f>B107*0.5/'TA5'!B107</f>
        <v>0.10964798927307129</v>
      </c>
      <c r="I107" s="580">
        <f>C107*0.5/'TA5'!B107</f>
        <v>8.7079286575317369E-2</v>
      </c>
      <c r="J107" s="595">
        <f>D107*0.5/'TA5'!C107</f>
        <v>0.12533301115036011</v>
      </c>
      <c r="K107" s="596">
        <f>E107*0.5/'TA5'!D107</f>
        <v>9.0061724185943617E-2</v>
      </c>
      <c r="L107" s="587">
        <f>F107*0.5/'TA5'!E107</f>
        <v>8.9204788208007813E-2</v>
      </c>
      <c r="M107" s="588">
        <f>G107*0.5/'TA5'!F107</f>
        <v>9.6127688884735107E-2</v>
      </c>
    </row>
    <row r="108" spans="1:13">
      <c r="A108" s="78">
        <v>2012</v>
      </c>
      <c r="B108" s="605">
        <f>avgprinc!AW101</f>
        <v>14465.580946868864</v>
      </c>
      <c r="C108" s="606">
        <f>avgprinc!AX101</f>
        <v>11526.295688131178</v>
      </c>
      <c r="D108" s="560">
        <f>avgprinc!AY101</f>
        <v>17562.276793410263</v>
      </c>
      <c r="E108" s="560">
        <f>avgprinc!AZ101</f>
        <v>14619.770568745644</v>
      </c>
      <c r="F108" s="560">
        <f>avgprinc!BA101</f>
        <v>9356.67487329098</v>
      </c>
      <c r="G108" s="561">
        <f>avgprinc!BB101</f>
        <v>17897.279734362801</v>
      </c>
      <c r="H108" s="569">
        <f>B108*0.5/'TA5'!B108</f>
        <v>0.10667264461517334</v>
      </c>
      <c r="I108" s="580">
        <f>C108*0.5/'TA5'!B108</f>
        <v>8.4997653961181641E-2</v>
      </c>
      <c r="J108" s="595">
        <f>D108*0.5/'TA5'!C108</f>
        <v>0.12255871295928955</v>
      </c>
      <c r="K108" s="596">
        <f>E108*0.5/'TA5'!D108</f>
        <v>8.7104856967926025E-2</v>
      </c>
      <c r="L108" s="587">
        <f>F108*0.5/'TA5'!E108</f>
        <v>8.8449478149414063E-2</v>
      </c>
      <c r="M108" s="588">
        <f>G108*0.5/'TA5'!F108</f>
        <v>9.2347323894500732E-2</v>
      </c>
    </row>
    <row r="109" spans="1:13">
      <c r="A109" s="78">
        <v>2013</v>
      </c>
      <c r="B109" s="605">
        <f>avgprinc!AW102</f>
        <v>15126.903256114914</v>
      </c>
      <c r="C109" s="606">
        <f>avgprinc!AX102</f>
        <v>12080.052827165669</v>
      </c>
      <c r="D109" s="560">
        <f>avgprinc!AY102</f>
        <v>18475.458667084251</v>
      </c>
      <c r="E109" s="560">
        <f>avgprinc!AZ102</f>
        <v>15496.219171805971</v>
      </c>
      <c r="F109" s="560">
        <f>avgprinc!BA102</f>
        <v>9691.4565631637361</v>
      </c>
      <c r="G109" s="561">
        <f>avgprinc!BB102</f>
        <v>18531.734722124798</v>
      </c>
      <c r="H109" s="569">
        <f>B109*0.5/'TA5'!B109</f>
        <v>0.11151480674743652</v>
      </c>
      <c r="I109" s="580">
        <f>C109*0.5/'TA5'!B109</f>
        <v>8.9053571224212646E-2</v>
      </c>
      <c r="J109" s="595">
        <f>D109*0.5/'TA5'!C109</f>
        <v>0.1284409761428833</v>
      </c>
      <c r="K109" s="596">
        <f>E109*0.5/'TA5'!D109</f>
        <v>9.2469632625579834E-2</v>
      </c>
      <c r="L109" s="587">
        <f>F109*0.5/'TA5'!E109</f>
        <v>9.1330170631408691E-2</v>
      </c>
      <c r="M109" s="588">
        <f>G109*0.5/'TA5'!F109</f>
        <v>9.6089541912078857E-2</v>
      </c>
    </row>
    <row r="110" spans="1:13">
      <c r="A110" s="78">
        <v>2014</v>
      </c>
      <c r="B110" s="605">
        <f>avgprinc!AW103</f>
        <v>15299.50221772586</v>
      </c>
      <c r="C110" s="606">
        <f>avgprinc!AX103</f>
        <v>12300.132973373691</v>
      </c>
      <c r="D110" s="560">
        <f>avgprinc!AY103</f>
        <v>18950.134979986982</v>
      </c>
      <c r="E110" s="560">
        <f>avgprinc!AZ103</f>
        <v>15825.441566585267</v>
      </c>
      <c r="F110" s="560">
        <f>avgprinc!BA103</f>
        <v>9851.6931772722</v>
      </c>
      <c r="G110" s="561">
        <f>avgprinc!BB103</f>
        <v>18707.711656125921</v>
      </c>
      <c r="H110" s="569">
        <f>B110*0.5/'TA5'!B110</f>
        <v>0.11020576953887939</v>
      </c>
      <c r="I110" s="580">
        <f>C110*0.5/'TA5'!B110</f>
        <v>8.8600635528564453E-2</v>
      </c>
      <c r="J110" s="595">
        <f>D110*0.5/'TA5'!C110</f>
        <v>0.128376305103302</v>
      </c>
      <c r="K110" s="596">
        <f>E110*0.5/'TA5'!D110</f>
        <v>9.2135787010192885E-2</v>
      </c>
      <c r="L110" s="587">
        <f>F110*0.5/'TA5'!E110</f>
        <v>9.0838849544525146E-2</v>
      </c>
      <c r="M110" s="588">
        <f>G110*0.5/'TA5'!F110</f>
        <v>9.5061123371124281E-2</v>
      </c>
    </row>
    <row r="111" spans="1:13">
      <c r="A111" s="78">
        <v>2015</v>
      </c>
      <c r="B111" s="605">
        <f>avgprinc!AW104</f>
        <v>15577.210012533244</v>
      </c>
      <c r="C111" s="606">
        <f>avgprinc!AX104</f>
        <v>12566.327844632924</v>
      </c>
      <c r="D111" s="560">
        <f>avgprinc!AY104</f>
        <v>18943.227152235308</v>
      </c>
      <c r="E111" s="560">
        <f>avgprinc!AZ104</f>
        <v>16176.279182576753</v>
      </c>
      <c r="F111" s="560">
        <f>avgprinc!BA104</f>
        <v>10082.55505815922</v>
      </c>
      <c r="G111" s="561">
        <f>avgprinc!BB104</f>
        <v>19015.30749780561</v>
      </c>
      <c r="H111" s="569">
        <f>B111*0.5/'TA5'!B111</f>
        <v>0.11055749654769897</v>
      </c>
      <c r="I111" s="580">
        <f>C111*0.5/'TA5'!B111</f>
        <v>8.9188098907470717E-2</v>
      </c>
      <c r="J111" s="595">
        <f>D111*0.5/'TA5'!C111</f>
        <v>0.12707775831222534</v>
      </c>
      <c r="K111" s="596">
        <f>E111*0.5/'TA5'!D111</f>
        <v>9.3002498149871812E-2</v>
      </c>
      <c r="L111" s="587">
        <f>F111*0.5/'TA5'!E111</f>
        <v>9.1275215148925795E-2</v>
      </c>
      <c r="M111" s="588">
        <f>G111*0.5/'TA5'!F111</f>
        <v>9.5585942268371582E-2</v>
      </c>
    </row>
    <row r="112" spans="1:13">
      <c r="A112" s="78">
        <v>2016</v>
      </c>
      <c r="B112" s="605">
        <f>avgprinc!AW105</f>
        <v>15381.137775013181</v>
      </c>
      <c r="C112" s="606">
        <f>avgprinc!AX105</f>
        <v>12360.866002436935</v>
      </c>
      <c r="D112" s="560">
        <f>avgprinc!AY105</f>
        <v>18484.234995972569</v>
      </c>
      <c r="E112" s="560">
        <f>avgprinc!AZ105</f>
        <v>15521.072592453889</v>
      </c>
      <c r="F112" s="560">
        <f>avgprinc!BA105</f>
        <v>10229.705723187617</v>
      </c>
      <c r="G112" s="561">
        <f>avgprinc!BB105</f>
        <v>18727.781124301004</v>
      </c>
      <c r="H112" s="569">
        <f>B112*0.5/'TA5'!B112</f>
        <v>0.10970163345336913</v>
      </c>
      <c r="I112" s="580">
        <f>C112*0.5/'TA5'!B112</f>
        <v>8.8160395622253418E-2</v>
      </c>
      <c r="J112" s="595">
        <f>D112*0.5/'TA5'!C112</f>
        <v>0.12505680322647095</v>
      </c>
      <c r="K112" s="596">
        <f>E112*0.5/'TA5'!D112</f>
        <v>9.0306103229522705E-2</v>
      </c>
      <c r="L112" s="587">
        <f>F112*0.5/'TA5'!E112</f>
        <v>9.1952741146087646E-2</v>
      </c>
      <c r="M112" s="588">
        <f>G112*0.5/'TA5'!F112</f>
        <v>9.5008730888366713E-2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B120" s="224"/>
      <c r="C120" s="224"/>
      <c r="D120" s="224"/>
      <c r="E120" s="224"/>
      <c r="F120" s="224"/>
      <c r="G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R157"/>
  <sheetViews>
    <sheetView workbookViewId="0">
      <pane xSplit="2" ySplit="9" topLeftCell="C118" activePane="bottomRight" state="frozen"/>
      <selection activeCell="A156" sqref="A156"/>
      <selection pane="topRight" activeCell="A156" sqref="A156"/>
      <selection pane="bottomLeft" activeCell="A156" sqref="A156"/>
      <selection pane="bottomRight" activeCell="G125" sqref="A6:R152"/>
    </sheetView>
  </sheetViews>
  <sheetFormatPr baseColWidth="10" defaultColWidth="8.83203125" defaultRowHeight="15.05"/>
  <cols>
    <col min="1" max="1" width="19.33203125" style="1336" customWidth="1"/>
    <col min="2" max="18" width="12.1640625" style="1336" customWidth="1"/>
    <col min="19" max="16384" width="8.83203125" style="1336"/>
  </cols>
  <sheetData>
    <row r="3" spans="1:18" ht="15.55" thickBot="1"/>
    <row r="4" spans="1:18" ht="25" customHeight="1" thickTop="1">
      <c r="A4" s="1519" t="s">
        <v>1086</v>
      </c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1"/>
    </row>
    <row r="5" spans="1:18">
      <c r="A5" s="1339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40"/>
    </row>
    <row r="6" spans="1:18">
      <c r="A6" s="1341"/>
      <c r="B6" s="1342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7" t="s">
        <v>54</v>
      </c>
    </row>
    <row r="7" spans="1:18" ht="28" customHeight="1">
      <c r="A7" s="1345"/>
      <c r="B7" s="1509" t="s">
        <v>856</v>
      </c>
      <c r="C7" s="1510"/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2"/>
    </row>
    <row r="8" spans="1:18" s="1350" customFormat="1" ht="28" customHeight="1">
      <c r="A8" s="1348">
        <v>1980</v>
      </c>
      <c r="B8" s="1349"/>
      <c r="C8" s="1509" t="s">
        <v>1324</v>
      </c>
      <c r="D8" s="1510"/>
      <c r="E8" s="1510"/>
      <c r="F8" s="1510"/>
      <c r="G8" s="1510"/>
      <c r="H8" s="1510"/>
      <c r="I8" s="1510"/>
      <c r="J8" s="1511"/>
      <c r="K8" s="1510" t="s">
        <v>1325</v>
      </c>
      <c r="L8" s="1510"/>
      <c r="M8" s="1510"/>
      <c r="N8" s="1510"/>
      <c r="O8" s="1510"/>
      <c r="P8" s="1510"/>
      <c r="Q8" s="1510"/>
      <c r="R8" s="1512"/>
    </row>
    <row r="9" spans="1:18" s="1357" customFormat="1" ht="44.05" customHeight="1">
      <c r="A9" s="1351" t="s">
        <v>1084</v>
      </c>
      <c r="B9" s="1352" t="s">
        <v>1085</v>
      </c>
      <c r="C9" s="1352" t="s">
        <v>1081</v>
      </c>
      <c r="D9" s="1353" t="s">
        <v>1082</v>
      </c>
      <c r="E9" s="1354" t="s">
        <v>1083</v>
      </c>
      <c r="F9" s="1353" t="s">
        <v>1077</v>
      </c>
      <c r="G9" s="1353" t="s">
        <v>1326</v>
      </c>
      <c r="H9" s="1353" t="s">
        <v>1327</v>
      </c>
      <c r="I9" s="1353" t="s">
        <v>1076</v>
      </c>
      <c r="J9" s="1355" t="s">
        <v>1328</v>
      </c>
      <c r="K9" s="1353" t="s">
        <v>1329</v>
      </c>
      <c r="L9" s="1353" t="s">
        <v>1082</v>
      </c>
      <c r="M9" s="1354" t="s">
        <v>1083</v>
      </c>
      <c r="N9" s="1353" t="s">
        <v>1077</v>
      </c>
      <c r="O9" s="1353" t="s">
        <v>1326</v>
      </c>
      <c r="P9" s="1353" t="s">
        <v>1327</v>
      </c>
      <c r="Q9" s="1353" t="s">
        <v>1076</v>
      </c>
      <c r="R9" s="1356" t="s">
        <v>1328</v>
      </c>
    </row>
    <row r="10" spans="1:18">
      <c r="A10" s="998">
        <v>0</v>
      </c>
      <c r="B10" s="1360">
        <v>1397281</v>
      </c>
      <c r="C10" s="1361">
        <v>3328</v>
      </c>
      <c r="D10" s="1362">
        <v>641</v>
      </c>
      <c r="E10" s="1363">
        <v>0.19260817307692307</v>
      </c>
      <c r="F10" s="1364">
        <v>0.10606971383094788</v>
      </c>
      <c r="G10" s="1364">
        <v>3.0048077460378408E-3</v>
      </c>
      <c r="H10" s="1364">
        <v>1.5324519481509924E-2</v>
      </c>
      <c r="I10" s="1364">
        <v>0</v>
      </c>
      <c r="J10" s="1365">
        <v>6.8209134042263031E-2</v>
      </c>
      <c r="K10" s="1362">
        <v>-21056</v>
      </c>
      <c r="L10" s="1362">
        <v>5005</v>
      </c>
      <c r="M10" s="1363">
        <v>0.32893007360672977</v>
      </c>
      <c r="N10" s="1364">
        <v>5.7636696845293045E-2</v>
      </c>
      <c r="O10" s="1364">
        <v>0.13774973154067993</v>
      </c>
      <c r="P10" s="1364">
        <v>1.3998422771692276E-2</v>
      </c>
      <c r="Q10" s="1364">
        <v>0</v>
      </c>
      <c r="R10" s="1366">
        <v>0.11954521387815475</v>
      </c>
    </row>
    <row r="11" spans="1:18">
      <c r="A11" s="998">
        <v>1</v>
      </c>
      <c r="B11" s="1360">
        <v>1399901</v>
      </c>
      <c r="C11" s="1360">
        <v>3519</v>
      </c>
      <c r="D11" s="1367">
        <v>665</v>
      </c>
      <c r="E11" s="1369">
        <v>0.18897414038079</v>
      </c>
      <c r="F11" s="1286">
        <v>0.10343847423791885</v>
      </c>
      <c r="G11" s="1286">
        <v>6.2517761252820492E-3</v>
      </c>
      <c r="H11" s="1286">
        <v>1.4208581997081637E-2</v>
      </c>
      <c r="I11" s="1286">
        <v>0</v>
      </c>
      <c r="J11" s="1370">
        <v>6.5075308084487915E-2</v>
      </c>
      <c r="K11" s="1367">
        <v>-8449</v>
      </c>
      <c r="L11" s="1367">
        <v>4184</v>
      </c>
      <c r="M11" s="1369">
        <v>0.31670577549012185</v>
      </c>
      <c r="N11" s="1286">
        <v>5.9268791228532791E-2</v>
      </c>
      <c r="O11" s="1286">
        <v>0.12928619980812073</v>
      </c>
      <c r="P11" s="1286">
        <v>1.2565286364406347E-2</v>
      </c>
      <c r="Q11" s="1286">
        <v>0</v>
      </c>
      <c r="R11" s="1371">
        <v>0.11558549851179123</v>
      </c>
    </row>
    <row r="12" spans="1:18">
      <c r="A12" s="998">
        <v>2</v>
      </c>
      <c r="B12" s="1360">
        <v>1398183</v>
      </c>
      <c r="C12" s="1360">
        <v>3721</v>
      </c>
      <c r="D12" s="1367">
        <v>704</v>
      </c>
      <c r="E12" s="1369">
        <v>0.18919645256651438</v>
      </c>
      <c r="F12" s="1286">
        <v>0.10212308168411255</v>
      </c>
      <c r="G12" s="1286">
        <v>5.3748991340398788E-3</v>
      </c>
      <c r="H12" s="1286">
        <v>1.7468422651290894E-2</v>
      </c>
      <c r="I12" s="1286">
        <v>0</v>
      </c>
      <c r="J12" s="1370">
        <v>6.4230047166347504E-2</v>
      </c>
      <c r="K12" s="1367">
        <v>-4674</v>
      </c>
      <c r="L12" s="1367">
        <v>4085</v>
      </c>
      <c r="M12" s="1369">
        <v>0.32054300062774638</v>
      </c>
      <c r="N12" s="1286">
        <v>6.4814813435077667E-2</v>
      </c>
      <c r="O12" s="1286">
        <v>0.13308224081993103</v>
      </c>
      <c r="P12" s="1286">
        <v>7.8468297142535448E-3</v>
      </c>
      <c r="Q12" s="1286">
        <v>0</v>
      </c>
      <c r="R12" s="1371">
        <v>0.11479911953210831</v>
      </c>
    </row>
    <row r="13" spans="1:18">
      <c r="A13" s="998">
        <v>3</v>
      </c>
      <c r="B13" s="1360">
        <v>1398796</v>
      </c>
      <c r="C13" s="1360">
        <v>3914</v>
      </c>
      <c r="D13" s="1367">
        <v>723</v>
      </c>
      <c r="E13" s="1369">
        <v>0.184721512519162</v>
      </c>
      <c r="F13" s="1286">
        <v>9.862034022808075E-2</v>
      </c>
      <c r="G13" s="1286">
        <v>8.6867650970816612E-3</v>
      </c>
      <c r="H13" s="1286">
        <v>1.2774655362591147E-2</v>
      </c>
      <c r="I13" s="1286">
        <v>0</v>
      </c>
      <c r="J13" s="1370">
        <v>6.4639754593372345E-2</v>
      </c>
      <c r="K13" s="1367">
        <v>-3491</v>
      </c>
      <c r="L13" s="1367">
        <v>3540</v>
      </c>
      <c r="M13" s="1369">
        <v>0.31550802139037432</v>
      </c>
      <c r="N13" s="1286">
        <v>6.9696970283985138E-2</v>
      </c>
      <c r="O13" s="1286">
        <v>0.12869875133037567</v>
      </c>
      <c r="P13" s="1286">
        <v>4.2780749499797821E-3</v>
      </c>
      <c r="Q13" s="1286">
        <v>0</v>
      </c>
      <c r="R13" s="1371">
        <v>0.11283422261476517</v>
      </c>
    </row>
    <row r="14" spans="1:18">
      <c r="A14" s="998">
        <v>4</v>
      </c>
      <c r="B14" s="1360">
        <v>1398251</v>
      </c>
      <c r="C14" s="1360">
        <v>4094</v>
      </c>
      <c r="D14" s="1367">
        <v>770</v>
      </c>
      <c r="E14" s="1369">
        <v>0.18808011724474841</v>
      </c>
      <c r="F14" s="1286">
        <v>9.8436735570430756E-2</v>
      </c>
      <c r="G14" s="1286">
        <v>1.0747435502707958E-2</v>
      </c>
      <c r="H14" s="1286">
        <v>1.4899853616952896E-2</v>
      </c>
      <c r="I14" s="1286">
        <v>0</v>
      </c>
      <c r="J14" s="1370">
        <v>6.4240351319313049E-2</v>
      </c>
      <c r="K14" s="1367">
        <v>-2971</v>
      </c>
      <c r="L14" s="1367">
        <v>2797</v>
      </c>
      <c r="M14" s="1369">
        <v>0.30036512027491408</v>
      </c>
      <c r="N14" s="1286">
        <v>7.5708761811256409E-2</v>
      </c>
      <c r="O14" s="1286">
        <v>0.10717353969812393</v>
      </c>
      <c r="P14" s="1286">
        <v>2.0403780217748135E-3</v>
      </c>
      <c r="Q14" s="1286">
        <v>0</v>
      </c>
      <c r="R14" s="1371">
        <v>0.11533505469560623</v>
      </c>
    </row>
    <row r="15" spans="1:18">
      <c r="A15" s="998">
        <v>5</v>
      </c>
      <c r="B15" s="1360">
        <v>1399107</v>
      </c>
      <c r="C15" s="1360">
        <v>4280</v>
      </c>
      <c r="D15" s="1367">
        <v>839</v>
      </c>
      <c r="E15" s="1369">
        <v>0.19602803738317756</v>
      </c>
      <c r="F15" s="1286">
        <v>9.719625860452652E-2</v>
      </c>
      <c r="G15" s="1286">
        <v>1.3317757286131382E-2</v>
      </c>
      <c r="H15" s="1286">
        <v>1.5654205111786723E-2</v>
      </c>
      <c r="I15" s="1286">
        <v>0</v>
      </c>
      <c r="J15" s="1370">
        <v>6.9626167416572571E-2</v>
      </c>
      <c r="K15" s="1367">
        <v>-2641</v>
      </c>
      <c r="L15" s="1367">
        <v>3013</v>
      </c>
      <c r="M15" s="1369">
        <v>0.3077630234933606</v>
      </c>
      <c r="N15" s="1286">
        <v>7.7732376754283905E-2</v>
      </c>
      <c r="O15" s="1286">
        <v>0.11348314583301544</v>
      </c>
      <c r="P15" s="1286">
        <v>1.0214505018666387E-3</v>
      </c>
      <c r="Q15" s="1286">
        <v>0</v>
      </c>
      <c r="R15" s="1371">
        <v>0.11552605032920837</v>
      </c>
    </row>
    <row r="16" spans="1:18">
      <c r="A16" s="998">
        <v>6</v>
      </c>
      <c r="B16" s="1360">
        <v>1398628</v>
      </c>
      <c r="C16" s="1360">
        <v>4458</v>
      </c>
      <c r="D16" s="1367">
        <v>836</v>
      </c>
      <c r="E16" s="1369">
        <v>0.18752803947958727</v>
      </c>
      <c r="F16" s="1286">
        <v>9.5334231853485107E-2</v>
      </c>
      <c r="G16" s="1286">
        <v>1.3234633952379227E-2</v>
      </c>
      <c r="H16" s="1286">
        <v>1.4580529648810625E-2</v>
      </c>
      <c r="I16" s="1286">
        <v>0</v>
      </c>
      <c r="J16" s="1370">
        <v>6.4378641545772552E-2</v>
      </c>
      <c r="K16" s="1367">
        <v>-2492</v>
      </c>
      <c r="L16" s="1367">
        <v>3606</v>
      </c>
      <c r="M16" s="1369">
        <v>0.31872016970125511</v>
      </c>
      <c r="N16" s="1286">
        <v>7.8310057520866394E-2</v>
      </c>
      <c r="O16" s="1286">
        <v>0.12206116318702698</v>
      </c>
      <c r="P16" s="1286">
        <v>1.1490189062897116E-3</v>
      </c>
      <c r="Q16" s="1286">
        <v>0</v>
      </c>
      <c r="R16" s="1371">
        <v>0.11737670004367828</v>
      </c>
    </row>
    <row r="17" spans="1:18">
      <c r="A17" s="998">
        <v>7</v>
      </c>
      <c r="B17" s="1360">
        <v>1398063</v>
      </c>
      <c r="C17" s="1360">
        <v>4639</v>
      </c>
      <c r="D17" s="1367">
        <v>904</v>
      </c>
      <c r="E17" s="1369">
        <v>0.19486958396206078</v>
      </c>
      <c r="F17" s="1286">
        <v>9.6141412854194641E-2</v>
      </c>
      <c r="G17" s="1286">
        <v>1.72450952231884E-2</v>
      </c>
      <c r="H17" s="1286">
        <v>1.2933821650221944E-2</v>
      </c>
      <c r="I17" s="1286">
        <v>0</v>
      </c>
      <c r="J17" s="1370">
        <v>6.8549253046512604E-2</v>
      </c>
      <c r="K17" s="1367">
        <v>-2147</v>
      </c>
      <c r="L17" s="1367">
        <v>2602</v>
      </c>
      <c r="M17" s="1369">
        <v>0.29652421652421651</v>
      </c>
      <c r="N17" s="1286">
        <v>7.6467238366603851E-2</v>
      </c>
      <c r="O17" s="1286">
        <v>0.10415954142808914</v>
      </c>
      <c r="P17" s="1286">
        <v>2.3931623436510563E-3</v>
      </c>
      <c r="Q17" s="1286">
        <v>0</v>
      </c>
      <c r="R17" s="1371">
        <v>0.11361823230981827</v>
      </c>
    </row>
    <row r="18" spans="1:18">
      <c r="A18" s="998">
        <v>8</v>
      </c>
      <c r="B18" s="1360">
        <v>1398973</v>
      </c>
      <c r="C18" s="1360">
        <v>4813</v>
      </c>
      <c r="D18" s="1367">
        <v>976</v>
      </c>
      <c r="E18" s="1369">
        <v>0.20278412632453771</v>
      </c>
      <c r="F18" s="1286">
        <v>9.5990024507045746E-2</v>
      </c>
      <c r="G18" s="1286">
        <v>1.8907126039266586E-2</v>
      </c>
      <c r="H18" s="1286">
        <v>1.5167254954576492E-2</v>
      </c>
      <c r="I18" s="1286">
        <v>0</v>
      </c>
      <c r="J18" s="1370">
        <v>7.2719715535640717E-2</v>
      </c>
      <c r="K18" s="1367">
        <v>-1909</v>
      </c>
      <c r="L18" s="1367">
        <v>2193</v>
      </c>
      <c r="M18" s="1369">
        <v>0.2857701329163409</v>
      </c>
      <c r="N18" s="1286">
        <v>8.3789415657520294E-2</v>
      </c>
      <c r="O18" s="1286">
        <v>8.5874378681182861E-2</v>
      </c>
      <c r="P18" s="1286">
        <v>3.257753502111882E-3</v>
      </c>
      <c r="Q18" s="1286">
        <v>0</v>
      </c>
      <c r="R18" s="1371">
        <v>0.11271826922893524</v>
      </c>
    </row>
    <row r="19" spans="1:18">
      <c r="A19" s="998">
        <v>9</v>
      </c>
      <c r="B19" s="1360">
        <v>1398556</v>
      </c>
      <c r="C19" s="1360">
        <v>4996</v>
      </c>
      <c r="D19" s="1367">
        <v>1002</v>
      </c>
      <c r="E19" s="1369">
        <v>0.20056044835868694</v>
      </c>
      <c r="F19" s="1286">
        <v>9.4875901937484741E-2</v>
      </c>
      <c r="G19" s="1286">
        <v>2.0816653966903687E-2</v>
      </c>
      <c r="H19" s="1286">
        <v>1.3811049051582813E-2</v>
      </c>
      <c r="I19" s="1286">
        <v>0</v>
      </c>
      <c r="J19" s="1370">
        <v>7.1056842803955078E-2</v>
      </c>
      <c r="K19" s="1367">
        <v>-1582</v>
      </c>
      <c r="L19" s="1367">
        <v>1914</v>
      </c>
      <c r="M19" s="1369">
        <v>0.26273164035689772</v>
      </c>
      <c r="N19" s="1286">
        <v>8.2361012697219849E-2</v>
      </c>
      <c r="O19" s="1286">
        <v>7.1242280304431915E-2</v>
      </c>
      <c r="P19" s="1286">
        <v>2.8826355701312423E-3</v>
      </c>
      <c r="Q19" s="1286">
        <v>0</v>
      </c>
      <c r="R19" s="1371">
        <v>0.10624571144580841</v>
      </c>
    </row>
    <row r="20" spans="1:18">
      <c r="A20" s="998">
        <v>10</v>
      </c>
      <c r="B20" s="1360">
        <v>1398783</v>
      </c>
      <c r="C20" s="1360">
        <v>5188</v>
      </c>
      <c r="D20" s="1367">
        <v>1053</v>
      </c>
      <c r="E20" s="1369">
        <v>0.20296838858905167</v>
      </c>
      <c r="F20" s="1286">
        <v>9.3677714467048645E-2</v>
      </c>
      <c r="G20" s="1286">
        <v>2.3130301386117935E-2</v>
      </c>
      <c r="H20" s="1286">
        <v>1.3878179946914315E-2</v>
      </c>
      <c r="I20" s="1286">
        <v>0</v>
      </c>
      <c r="J20" s="1370">
        <v>7.2474941611289978E-2</v>
      </c>
      <c r="K20" s="1367">
        <v>-1359</v>
      </c>
      <c r="L20" s="1367">
        <v>2210</v>
      </c>
      <c r="M20" s="1369">
        <v>0.28035012051249525</v>
      </c>
      <c r="N20" s="1286">
        <v>8.00456702709198E-2</v>
      </c>
      <c r="O20" s="1286">
        <v>8.5754156112670898E-2</v>
      </c>
      <c r="P20" s="1286">
        <v>3.6788025172427297E-3</v>
      </c>
      <c r="Q20" s="1286">
        <v>0</v>
      </c>
      <c r="R20" s="1371">
        <v>0.11087149381637573</v>
      </c>
    </row>
    <row r="21" spans="1:18">
      <c r="A21" s="998">
        <v>11</v>
      </c>
      <c r="B21" s="1360">
        <v>1397376</v>
      </c>
      <c r="C21" s="1360">
        <v>5371</v>
      </c>
      <c r="D21" s="1367">
        <v>1058</v>
      </c>
      <c r="E21" s="1369">
        <v>0.19698380189908768</v>
      </c>
      <c r="F21" s="1286">
        <v>8.9927390217781067E-2</v>
      </c>
      <c r="G21" s="1286">
        <v>2.1783653646707535E-2</v>
      </c>
      <c r="H21" s="1286">
        <v>1.6756656114012003E-2</v>
      </c>
      <c r="I21" s="1286">
        <v>0</v>
      </c>
      <c r="J21" s="1370">
        <v>6.851610541343689E-2</v>
      </c>
      <c r="K21" s="1367">
        <v>-1095</v>
      </c>
      <c r="L21" s="1367">
        <v>2234</v>
      </c>
      <c r="M21" s="1369">
        <v>0.28242730720606829</v>
      </c>
      <c r="N21" s="1286">
        <v>8.5587866604328156E-2</v>
      </c>
      <c r="O21" s="1286">
        <v>8.4323644638061523E-2</v>
      </c>
      <c r="P21" s="1286">
        <v>5.0568897859193385E-4</v>
      </c>
      <c r="Q21" s="1286">
        <v>0</v>
      </c>
      <c r="R21" s="1371">
        <v>0.11201011389493942</v>
      </c>
    </row>
    <row r="22" spans="1:18">
      <c r="A22" s="998">
        <v>12</v>
      </c>
      <c r="B22" s="1360">
        <v>1399738</v>
      </c>
      <c r="C22" s="1360">
        <v>5550</v>
      </c>
      <c r="D22" s="1367">
        <v>1095</v>
      </c>
      <c r="E22" s="1369">
        <v>0.19729729729729731</v>
      </c>
      <c r="F22" s="1286">
        <v>9.0810813009738922E-2</v>
      </c>
      <c r="G22" s="1286">
        <v>2.1981982514262199E-2</v>
      </c>
      <c r="H22" s="1286">
        <v>1.5855856239795685E-2</v>
      </c>
      <c r="I22" s="1286">
        <v>0</v>
      </c>
      <c r="J22" s="1370">
        <v>6.8468466401100159E-2</v>
      </c>
      <c r="K22" s="1367">
        <v>-957</v>
      </c>
      <c r="L22" s="1367">
        <v>2612</v>
      </c>
      <c r="M22" s="1369">
        <v>0.28549568258826102</v>
      </c>
      <c r="N22" s="1286">
        <v>7.4434362351894379E-2</v>
      </c>
      <c r="O22" s="1286">
        <v>9.9901631474494934E-2</v>
      </c>
      <c r="P22" s="1286">
        <v>4.4813640415668488E-3</v>
      </c>
      <c r="Q22" s="1286">
        <v>0</v>
      </c>
      <c r="R22" s="1371">
        <v>0.10678762942552567</v>
      </c>
    </row>
    <row r="23" spans="1:18">
      <c r="A23" s="998">
        <v>13</v>
      </c>
      <c r="B23" s="1360">
        <v>1397614</v>
      </c>
      <c r="C23" s="1360">
        <v>5742</v>
      </c>
      <c r="D23" s="1367">
        <v>1163</v>
      </c>
      <c r="E23" s="1369">
        <v>0.20254266805990945</v>
      </c>
      <c r="F23" s="1286">
        <v>8.8296763598918915E-2</v>
      </c>
      <c r="G23" s="1286">
        <v>2.664576843380928E-2</v>
      </c>
      <c r="H23" s="1286">
        <v>1.6022291500121355E-2</v>
      </c>
      <c r="I23" s="1286">
        <v>0</v>
      </c>
      <c r="J23" s="1370">
        <v>7.1403689682483673E-2</v>
      </c>
      <c r="K23" s="1367">
        <v>-586</v>
      </c>
      <c r="L23" s="1367">
        <v>2867</v>
      </c>
      <c r="M23" s="1369">
        <v>0.29018218623481784</v>
      </c>
      <c r="N23" s="1286">
        <v>6.7712552845478058E-2</v>
      </c>
      <c r="O23" s="1286">
        <v>0.10506072640419006</v>
      </c>
      <c r="P23" s="1286">
        <v>6.3765181694179773E-3</v>
      </c>
      <c r="Q23" s="1286">
        <v>0</v>
      </c>
      <c r="R23" s="1371">
        <v>0.1110323891043663</v>
      </c>
    </row>
    <row r="24" spans="1:18">
      <c r="A24" s="998">
        <v>14</v>
      </c>
      <c r="B24" s="1360">
        <v>1399344</v>
      </c>
      <c r="C24" s="1360">
        <v>5941</v>
      </c>
      <c r="D24" s="1367">
        <v>1229</v>
      </c>
      <c r="E24" s="1369">
        <v>0.20686753071873423</v>
      </c>
      <c r="F24" s="1286">
        <v>8.6854062974452972E-2</v>
      </c>
      <c r="G24" s="1286">
        <v>2.9624642804265022E-2</v>
      </c>
      <c r="H24" s="1286">
        <v>1.5822251792997122E-2</v>
      </c>
      <c r="I24" s="1286">
        <v>0</v>
      </c>
      <c r="J24" s="1370">
        <v>7.4734896421432495E-2</v>
      </c>
      <c r="K24" s="1367">
        <v>-213</v>
      </c>
      <c r="L24" s="1367">
        <v>2905</v>
      </c>
      <c r="M24" s="1369">
        <v>0.28253258120988134</v>
      </c>
      <c r="N24" s="1286">
        <v>6.7302078008651733E-2</v>
      </c>
      <c r="O24" s="1286">
        <v>0.10280101001262665</v>
      </c>
      <c r="P24" s="1286">
        <v>6.224469980224967E-3</v>
      </c>
      <c r="Q24" s="1286">
        <v>0</v>
      </c>
      <c r="R24" s="1371">
        <v>0.10620501637458801</v>
      </c>
    </row>
    <row r="25" spans="1:18">
      <c r="A25" s="998">
        <v>15</v>
      </c>
      <c r="B25" s="1360">
        <v>1398251</v>
      </c>
      <c r="C25" s="1360">
        <v>6138</v>
      </c>
      <c r="D25" s="1367">
        <v>1262</v>
      </c>
      <c r="E25" s="1369">
        <v>0.20560443141088303</v>
      </c>
      <c r="F25" s="1286">
        <v>8.4555231034755707E-2</v>
      </c>
      <c r="G25" s="1286">
        <v>3.0465949326753616E-2</v>
      </c>
      <c r="H25" s="1286">
        <v>1.5803193207830191E-2</v>
      </c>
      <c r="I25" s="1286">
        <v>0</v>
      </c>
      <c r="J25" s="1370">
        <v>7.4617139995098114E-2</v>
      </c>
      <c r="K25" s="1367">
        <v>-1</v>
      </c>
      <c r="L25" s="1367">
        <v>999</v>
      </c>
      <c r="M25" s="1369">
        <v>0.1781701444622793</v>
      </c>
      <c r="N25" s="1286">
        <v>8.9174248278141022E-2</v>
      </c>
      <c r="O25" s="1286">
        <v>3.1032638624310493E-2</v>
      </c>
      <c r="P25" s="1286">
        <v>8.9174244203604758E-4</v>
      </c>
      <c r="Q25" s="1286">
        <v>0</v>
      </c>
      <c r="R25" s="1371">
        <v>5.7071518152952194E-2</v>
      </c>
    </row>
    <row r="26" spans="1:18">
      <c r="A26" s="998">
        <v>16</v>
      </c>
      <c r="B26" s="1360">
        <v>1398534</v>
      </c>
      <c r="C26" s="1360">
        <v>6333</v>
      </c>
      <c r="D26" s="1367">
        <v>1318</v>
      </c>
      <c r="E26" s="1369">
        <v>0.20811621664298122</v>
      </c>
      <c r="F26" s="1286">
        <v>8.2899101078510284E-2</v>
      </c>
      <c r="G26" s="1286">
        <v>3.3317543566226959E-2</v>
      </c>
      <c r="H26" s="1286">
        <v>1.6264014411717653E-2</v>
      </c>
      <c r="I26" s="1286">
        <v>0</v>
      </c>
      <c r="J26" s="1370">
        <v>7.5635559856891632E-2</v>
      </c>
      <c r="K26" s="1367">
        <v>0</v>
      </c>
      <c r="L26" s="1367">
        <v>855</v>
      </c>
      <c r="M26" s="1369">
        <v>0.1613511983393093</v>
      </c>
      <c r="N26" s="1286">
        <v>9.1526702046394348E-2</v>
      </c>
      <c r="O26" s="1286">
        <v>1.9626345485448837E-2</v>
      </c>
      <c r="P26" s="1286">
        <v>0</v>
      </c>
      <c r="Q26" s="1286">
        <v>0</v>
      </c>
      <c r="R26" s="1371">
        <v>5.0198148936033249E-2</v>
      </c>
    </row>
    <row r="27" spans="1:18">
      <c r="A27" s="998">
        <v>17</v>
      </c>
      <c r="B27" s="1360">
        <v>1398472</v>
      </c>
      <c r="C27" s="1360">
        <v>6530</v>
      </c>
      <c r="D27" s="1367">
        <v>1439</v>
      </c>
      <c r="E27" s="1369">
        <v>0.22036753445635529</v>
      </c>
      <c r="F27" s="1286">
        <v>8.1317000091075897E-2</v>
      </c>
      <c r="G27" s="1286">
        <v>4.0581930428743362E-2</v>
      </c>
      <c r="H27" s="1286">
        <v>1.7151607666164637E-2</v>
      </c>
      <c r="I27" s="1286">
        <v>0</v>
      </c>
      <c r="J27" s="1370">
        <v>8.1163860857486725E-2</v>
      </c>
      <c r="K27" s="1367">
        <v>19</v>
      </c>
      <c r="L27" s="1367">
        <v>1366</v>
      </c>
      <c r="M27" s="1369">
        <v>0.21005689681685377</v>
      </c>
      <c r="N27" s="1286">
        <v>8.0885745584964752E-2</v>
      </c>
      <c r="O27" s="1286">
        <v>5.3975086659193039E-2</v>
      </c>
      <c r="P27" s="1286">
        <v>2.3066276335157454E-3</v>
      </c>
      <c r="Q27" s="1286">
        <v>0</v>
      </c>
      <c r="R27" s="1371">
        <v>7.2889432311058044E-2</v>
      </c>
    </row>
    <row r="28" spans="1:18">
      <c r="A28" s="998">
        <v>18</v>
      </c>
      <c r="B28" s="1360">
        <v>1398765</v>
      </c>
      <c r="C28" s="1360">
        <v>6721</v>
      </c>
      <c r="D28" s="1367">
        <v>1508</v>
      </c>
      <c r="E28" s="1369">
        <v>0.22437137330754353</v>
      </c>
      <c r="F28" s="1286">
        <v>7.9898826777935028E-2</v>
      </c>
      <c r="G28" s="1286">
        <v>4.3892279267311096E-2</v>
      </c>
      <c r="H28" s="1286">
        <v>1.4878738671541214E-2</v>
      </c>
      <c r="I28" s="1286">
        <v>0</v>
      </c>
      <c r="J28" s="1370">
        <v>8.5701532661914825E-2</v>
      </c>
      <c r="K28" s="1367">
        <v>261</v>
      </c>
      <c r="L28" s="1367">
        <v>2373</v>
      </c>
      <c r="M28" s="1369">
        <v>0.2859036144578313</v>
      </c>
      <c r="N28" s="1286">
        <v>7.6506026089191437E-2</v>
      </c>
      <c r="O28" s="1286">
        <v>9.3373492360115051E-2</v>
      </c>
      <c r="P28" s="1286">
        <v>5.6626505684107542E-3</v>
      </c>
      <c r="Q28" s="1286">
        <v>0</v>
      </c>
      <c r="R28" s="1371">
        <v>0.11048192530870438</v>
      </c>
    </row>
    <row r="29" spans="1:18">
      <c r="A29" s="998">
        <v>19</v>
      </c>
      <c r="B29" s="1360">
        <v>1399217</v>
      </c>
      <c r="C29" s="1360">
        <v>6920</v>
      </c>
      <c r="D29" s="1367">
        <v>1563</v>
      </c>
      <c r="E29" s="1369">
        <v>0.22586705202312138</v>
      </c>
      <c r="F29" s="1286">
        <v>7.7601157128810883E-2</v>
      </c>
      <c r="G29" s="1286">
        <v>4.3497111648321152E-2</v>
      </c>
      <c r="H29" s="1286">
        <v>1.8641618080437183E-2</v>
      </c>
      <c r="I29" s="1286">
        <v>0</v>
      </c>
      <c r="J29" s="1370">
        <v>8.612716943025589E-2</v>
      </c>
      <c r="K29" s="1367">
        <v>449</v>
      </c>
      <c r="L29" s="1367">
        <v>2532</v>
      </c>
      <c r="M29" s="1369">
        <v>0.28180300500834726</v>
      </c>
      <c r="N29" s="1286">
        <v>7.7573731541633606E-2</v>
      </c>
      <c r="O29" s="1286">
        <v>9.3823038041591644E-2</v>
      </c>
      <c r="P29" s="1286">
        <v>3.8953812327235937E-3</v>
      </c>
      <c r="Q29" s="1286">
        <v>0</v>
      </c>
      <c r="R29" s="1371">
        <v>0.10639955848455429</v>
      </c>
    </row>
    <row r="30" spans="1:18">
      <c r="A30" s="998">
        <v>20</v>
      </c>
      <c r="B30" s="1360">
        <v>1397998</v>
      </c>
      <c r="C30" s="1360">
        <v>7111</v>
      </c>
      <c r="D30" s="1367">
        <v>1612</v>
      </c>
      <c r="E30" s="1369">
        <v>0.22669104204753199</v>
      </c>
      <c r="F30" s="1286">
        <v>7.832934707403183E-2</v>
      </c>
      <c r="G30" s="1286">
        <v>4.5422583818435669E-2</v>
      </c>
      <c r="H30" s="1286">
        <v>1.6734636854380369E-2</v>
      </c>
      <c r="I30" s="1286">
        <v>0</v>
      </c>
      <c r="J30" s="1370">
        <v>8.6204469203948975E-2</v>
      </c>
      <c r="K30" s="1367">
        <v>735</v>
      </c>
      <c r="L30" s="1367">
        <v>2941</v>
      </c>
      <c r="M30" s="1369">
        <v>0.29581573124119898</v>
      </c>
      <c r="N30" s="1286">
        <v>7.0810705423355103E-2</v>
      </c>
      <c r="O30" s="1286">
        <v>0.10883121937513351</v>
      </c>
      <c r="P30" s="1286">
        <v>6.6385031677782536E-3</v>
      </c>
      <c r="Q30" s="1286">
        <v>0</v>
      </c>
      <c r="R30" s="1371">
        <v>0.10953530669212341</v>
      </c>
    </row>
    <row r="31" spans="1:18">
      <c r="A31" s="998">
        <v>21</v>
      </c>
      <c r="B31" s="1360">
        <v>1399065</v>
      </c>
      <c r="C31" s="1360">
        <v>7307</v>
      </c>
      <c r="D31" s="1367">
        <v>1759</v>
      </c>
      <c r="E31" s="1369">
        <v>0.24072806897495552</v>
      </c>
      <c r="F31" s="1286">
        <v>7.8281097114086151E-2</v>
      </c>
      <c r="G31" s="1286">
        <v>5.3784042596817017E-2</v>
      </c>
      <c r="H31" s="1286">
        <v>1.7106883693486452E-2</v>
      </c>
      <c r="I31" s="1286">
        <v>0</v>
      </c>
      <c r="J31" s="1370">
        <v>9.1556042432785034E-2</v>
      </c>
      <c r="K31" s="1367">
        <v>953</v>
      </c>
      <c r="L31" s="1367">
        <v>2387</v>
      </c>
      <c r="M31" s="1369">
        <v>0.2872097220551077</v>
      </c>
      <c r="N31" s="1286">
        <v>7.9894118010997772E-2</v>
      </c>
      <c r="O31" s="1286">
        <v>9.2648297548294067E-2</v>
      </c>
      <c r="P31" s="1286">
        <v>4.2112863156944513E-3</v>
      </c>
      <c r="Q31" s="1286">
        <v>0</v>
      </c>
      <c r="R31" s="1371">
        <v>0.11033570021390915</v>
      </c>
    </row>
    <row r="32" spans="1:18">
      <c r="A32" s="998">
        <v>22</v>
      </c>
      <c r="B32" s="1360">
        <v>1397511</v>
      </c>
      <c r="C32" s="1360">
        <v>7508</v>
      </c>
      <c r="D32" s="1367">
        <v>1777</v>
      </c>
      <c r="E32" s="1369">
        <v>0.23668087373468299</v>
      </c>
      <c r="F32" s="1286">
        <v>7.6718166470527649E-2</v>
      </c>
      <c r="G32" s="1286">
        <v>5.4342035204172134E-2</v>
      </c>
      <c r="H32" s="1286">
        <v>1.5450186096131802E-2</v>
      </c>
      <c r="I32" s="1286">
        <v>0</v>
      </c>
      <c r="J32" s="1370">
        <v>9.0170487761497498E-2</v>
      </c>
      <c r="K32" s="1367">
        <v>1184</v>
      </c>
      <c r="L32" s="1367">
        <v>2905</v>
      </c>
      <c r="M32" s="1369">
        <v>0.30489084802686817</v>
      </c>
      <c r="N32" s="1286">
        <v>7.2313182055950165E-2</v>
      </c>
      <c r="O32" s="1286">
        <v>0.10936187952756882</v>
      </c>
      <c r="P32" s="1286">
        <v>9.9706130567938089E-3</v>
      </c>
      <c r="Q32" s="1286">
        <v>0</v>
      </c>
      <c r="R32" s="1371">
        <v>0.11324517428874969</v>
      </c>
    </row>
    <row r="33" spans="1:18">
      <c r="A33" s="998">
        <v>23</v>
      </c>
      <c r="B33" s="1360">
        <v>1399734</v>
      </c>
      <c r="C33" s="1360">
        <v>7721</v>
      </c>
      <c r="D33" s="1367">
        <v>1879</v>
      </c>
      <c r="E33" s="1369">
        <v>0.24336225877477011</v>
      </c>
      <c r="F33" s="1286">
        <v>7.6544485986232758E-2</v>
      </c>
      <c r="G33" s="1286">
        <v>5.7375986129045486E-2</v>
      </c>
      <c r="H33" s="1286">
        <v>1.8520916812121868E-2</v>
      </c>
      <c r="I33" s="1286">
        <v>0</v>
      </c>
      <c r="J33" s="1370">
        <v>9.079134464263916E-2</v>
      </c>
      <c r="K33" s="1367">
        <v>1475</v>
      </c>
      <c r="L33" s="1367">
        <v>3161</v>
      </c>
      <c r="M33" s="1369">
        <v>0.29314661967912453</v>
      </c>
      <c r="N33" s="1286">
        <v>6.8533800542354584E-2</v>
      </c>
      <c r="O33" s="1286">
        <v>0.10933877527713776</v>
      </c>
      <c r="P33" s="1286">
        <v>8.8101644068956375E-3</v>
      </c>
      <c r="Q33" s="1286">
        <v>0</v>
      </c>
      <c r="R33" s="1371">
        <v>0.10637114197015762</v>
      </c>
    </row>
    <row r="34" spans="1:18">
      <c r="A34" s="998">
        <v>24</v>
      </c>
      <c r="B34" s="1360">
        <v>1398559</v>
      </c>
      <c r="C34" s="1360">
        <v>7932</v>
      </c>
      <c r="D34" s="1367">
        <v>1981</v>
      </c>
      <c r="E34" s="1369">
        <v>0.24974785678265254</v>
      </c>
      <c r="F34" s="1286">
        <v>7.6273322105407715E-2</v>
      </c>
      <c r="G34" s="1286">
        <v>6.2153302133083344E-2</v>
      </c>
      <c r="H34" s="1286">
        <v>1.7650024965405464E-2</v>
      </c>
      <c r="I34" s="1286">
        <v>0</v>
      </c>
      <c r="J34" s="1370">
        <v>9.3671202659606934E-2</v>
      </c>
      <c r="K34" s="1367">
        <v>1682</v>
      </c>
      <c r="L34" s="1367">
        <v>1976</v>
      </c>
      <c r="M34" s="1369">
        <v>0.26402993051843932</v>
      </c>
      <c r="N34" s="1286">
        <v>7.6028861105442047E-2</v>
      </c>
      <c r="O34" s="1286">
        <v>8.45804363489151E-2</v>
      </c>
      <c r="P34" s="1286">
        <v>9.6205237787216902E-3</v>
      </c>
      <c r="Q34" s="1286">
        <v>0</v>
      </c>
      <c r="R34" s="1371">
        <v>9.3933723866939545E-2</v>
      </c>
    </row>
    <row r="35" spans="1:18">
      <c r="A35" s="998">
        <v>25</v>
      </c>
      <c r="B35" s="1360">
        <v>1398705</v>
      </c>
      <c r="C35" s="1360">
        <v>8142</v>
      </c>
      <c r="D35" s="1367">
        <v>2035</v>
      </c>
      <c r="E35" s="1369">
        <v>0.2499385900270204</v>
      </c>
      <c r="F35" s="1286">
        <v>7.5657084584236145E-2</v>
      </c>
      <c r="G35" s="1286">
        <v>6.2392532825469971E-2</v>
      </c>
      <c r="H35" s="1286">
        <v>1.9282731227576733E-2</v>
      </c>
      <c r="I35" s="1286">
        <v>1.2281993986107409E-4</v>
      </c>
      <c r="J35" s="1370">
        <v>9.2483416199684143E-2</v>
      </c>
      <c r="K35" s="1367">
        <v>1797</v>
      </c>
      <c r="L35" s="1367">
        <v>1053</v>
      </c>
      <c r="M35" s="1369">
        <v>0.17381974248927037</v>
      </c>
      <c r="N35" s="1286">
        <v>7.2466157376766205E-2</v>
      </c>
      <c r="O35" s="1286">
        <v>4.7705512493848801E-2</v>
      </c>
      <c r="P35" s="1286">
        <v>6.1076262500137091E-3</v>
      </c>
      <c r="Q35" s="1286">
        <v>0</v>
      </c>
      <c r="R35" s="1371">
        <v>4.7705512493848801E-2</v>
      </c>
    </row>
    <row r="36" spans="1:18">
      <c r="A36" s="998">
        <v>26</v>
      </c>
      <c r="B36" s="1360">
        <v>1397197</v>
      </c>
      <c r="C36" s="1360">
        <v>8345</v>
      </c>
      <c r="D36" s="1367">
        <v>2070</v>
      </c>
      <c r="E36" s="1369">
        <v>0.24805272618334331</v>
      </c>
      <c r="F36" s="1286">
        <v>7.4655480682849884E-2</v>
      </c>
      <c r="G36" s="1286">
        <v>6.2192928045988083E-2</v>
      </c>
      <c r="H36" s="1286">
        <v>1.7974835354834795E-2</v>
      </c>
      <c r="I36" s="1286">
        <v>0</v>
      </c>
      <c r="J36" s="1370">
        <v>9.3229480087757111E-2</v>
      </c>
      <c r="K36" s="1367">
        <v>2015</v>
      </c>
      <c r="L36" s="1367">
        <v>3170</v>
      </c>
      <c r="M36" s="1369">
        <v>0.29340984820436877</v>
      </c>
      <c r="N36" s="1286">
        <v>6.8400591611862183E-2</v>
      </c>
      <c r="O36" s="1286">
        <v>0.11329137533903122</v>
      </c>
      <c r="P36" s="1286">
        <v>8.9781559072434902E-3</v>
      </c>
      <c r="Q36" s="1286">
        <v>0</v>
      </c>
      <c r="R36" s="1371">
        <v>0.10283228754997253</v>
      </c>
    </row>
    <row r="37" spans="1:18">
      <c r="A37" s="998">
        <v>27</v>
      </c>
      <c r="B37" s="1360">
        <v>1400008</v>
      </c>
      <c r="C37" s="1360">
        <v>8532</v>
      </c>
      <c r="D37" s="1367">
        <v>2134</v>
      </c>
      <c r="E37" s="1369">
        <v>0.25011720581340835</v>
      </c>
      <c r="F37" s="1286">
        <v>7.4894517660140991E-2</v>
      </c>
      <c r="G37" s="1286">
        <v>6.3291139900684357E-2</v>
      </c>
      <c r="H37" s="1286">
        <v>1.8284107092767954E-2</v>
      </c>
      <c r="I37" s="1286">
        <v>0</v>
      </c>
      <c r="J37" s="1370">
        <v>9.3647442758083344E-2</v>
      </c>
      <c r="K37" s="1367">
        <v>2309</v>
      </c>
      <c r="L37" s="1367">
        <v>3571</v>
      </c>
      <c r="M37" s="1369">
        <v>0.31108981618607895</v>
      </c>
      <c r="N37" s="1286">
        <v>6.4378432929515839E-2</v>
      </c>
      <c r="O37" s="1286">
        <v>0.12457530945539474</v>
      </c>
      <c r="P37" s="1286">
        <v>1.0453872382640839E-2</v>
      </c>
      <c r="Q37" s="1286">
        <v>0</v>
      </c>
      <c r="R37" s="1371">
        <v>0.11168219894170761</v>
      </c>
    </row>
    <row r="38" spans="1:18">
      <c r="A38" s="998">
        <v>28</v>
      </c>
      <c r="B38" s="1360">
        <v>1397407</v>
      </c>
      <c r="C38" s="1360">
        <v>8724</v>
      </c>
      <c r="D38" s="1367">
        <v>2195</v>
      </c>
      <c r="E38" s="1369">
        <v>0.25160476845483726</v>
      </c>
      <c r="F38" s="1286">
        <v>7.439248263835907E-2</v>
      </c>
      <c r="G38" s="1286">
        <v>6.6483266651630402E-2</v>
      </c>
      <c r="H38" s="1286">
        <v>1.8569462932646275E-2</v>
      </c>
      <c r="I38" s="1286">
        <v>0</v>
      </c>
      <c r="J38" s="1370">
        <v>9.2159561812877655E-2</v>
      </c>
      <c r="K38" s="1367">
        <v>2621</v>
      </c>
      <c r="L38" s="1367">
        <v>3250</v>
      </c>
      <c r="M38" s="1369">
        <v>0.30761949834358732</v>
      </c>
      <c r="N38" s="1286">
        <v>6.4552769064903259E-2</v>
      </c>
      <c r="O38" s="1286">
        <v>0.118315190076828</v>
      </c>
      <c r="P38" s="1286">
        <v>1.107430225238204E-2</v>
      </c>
      <c r="Q38" s="1286">
        <v>0</v>
      </c>
      <c r="R38" s="1371">
        <v>0.11377188563346863</v>
      </c>
    </row>
    <row r="39" spans="1:18">
      <c r="A39" s="998">
        <v>29</v>
      </c>
      <c r="B39" s="1360">
        <v>1399365</v>
      </c>
      <c r="C39" s="1360">
        <v>8922</v>
      </c>
      <c r="D39" s="1367">
        <v>2283</v>
      </c>
      <c r="E39" s="1369">
        <v>0.25588433086751849</v>
      </c>
      <c r="F39" s="1286">
        <v>7.4422776699066162E-2</v>
      </c>
      <c r="G39" s="1286">
        <v>6.6913247108459473E-2</v>
      </c>
      <c r="H39" s="1286">
        <v>2.1407756023108959E-2</v>
      </c>
      <c r="I39" s="1286">
        <v>0</v>
      </c>
      <c r="J39" s="1370">
        <v>9.3140549957752228E-2</v>
      </c>
      <c r="K39" s="1367">
        <v>2860</v>
      </c>
      <c r="L39" s="1367">
        <v>3417</v>
      </c>
      <c r="M39" s="1369">
        <v>0.30637496637675959</v>
      </c>
      <c r="N39" s="1286">
        <v>6.482560932636261E-2</v>
      </c>
      <c r="O39" s="1286">
        <v>0.12014704197645187</v>
      </c>
      <c r="P39" s="1286">
        <v>1.0580112691968679E-2</v>
      </c>
      <c r="Q39" s="1286">
        <v>0</v>
      </c>
      <c r="R39" s="1371">
        <v>0.11082220077514648</v>
      </c>
    </row>
    <row r="40" spans="1:18">
      <c r="A40" s="998">
        <v>30</v>
      </c>
      <c r="B40" s="1360">
        <v>1398947</v>
      </c>
      <c r="C40" s="1360">
        <v>9122</v>
      </c>
      <c r="D40" s="1367">
        <v>2329</v>
      </c>
      <c r="E40" s="1369">
        <v>0.25531681648761234</v>
      </c>
      <c r="F40" s="1286">
        <v>7.3668055236339569E-2</v>
      </c>
      <c r="G40" s="1286">
        <v>7.1037054061889648E-2</v>
      </c>
      <c r="H40" s="1286">
        <v>1.7978513147681952E-2</v>
      </c>
      <c r="I40" s="1286">
        <v>1.0962508531520143E-4</v>
      </c>
      <c r="J40" s="1370">
        <v>9.2523567378520966E-2</v>
      </c>
      <c r="K40" s="1367">
        <v>3057</v>
      </c>
      <c r="L40" s="1367">
        <v>2132</v>
      </c>
      <c r="M40" s="1369">
        <v>0.25432422760348322</v>
      </c>
      <c r="N40" s="1286">
        <v>7.6464273035526276E-2</v>
      </c>
      <c r="O40" s="1286">
        <v>8.553023636341095E-2</v>
      </c>
      <c r="P40" s="1286">
        <v>8.9466776698827744E-3</v>
      </c>
      <c r="Q40" s="1286">
        <v>0</v>
      </c>
      <c r="R40" s="1371">
        <v>8.3383038640022278E-2</v>
      </c>
    </row>
    <row r="41" spans="1:18">
      <c r="A41" s="998">
        <v>31</v>
      </c>
      <c r="B41" s="1360">
        <v>1398250</v>
      </c>
      <c r="C41" s="1360">
        <v>9319</v>
      </c>
      <c r="D41" s="1367">
        <v>2391</v>
      </c>
      <c r="E41" s="1369">
        <v>0.25657259362592555</v>
      </c>
      <c r="F41" s="1286">
        <v>7.275458425283432E-2</v>
      </c>
      <c r="G41" s="1286">
        <v>7.1359589695930481E-2</v>
      </c>
      <c r="H41" s="1286">
        <v>1.8886147066950798E-2</v>
      </c>
      <c r="I41" s="1286">
        <v>0</v>
      </c>
      <c r="J41" s="1370">
        <v>9.3572273850440979E-2</v>
      </c>
      <c r="K41" s="1367">
        <v>3282</v>
      </c>
      <c r="L41" s="1367">
        <v>3485</v>
      </c>
      <c r="M41" s="1369">
        <v>0.30063837129054521</v>
      </c>
      <c r="N41" s="1286">
        <v>6.4440995454788208E-2</v>
      </c>
      <c r="O41" s="1286">
        <v>0.11671842634677887</v>
      </c>
      <c r="P41" s="1286">
        <v>1.0955831501632929E-2</v>
      </c>
      <c r="Q41" s="1286">
        <v>0</v>
      </c>
      <c r="R41" s="1371">
        <v>0.1086093857884407</v>
      </c>
    </row>
    <row r="42" spans="1:18">
      <c r="A42" s="998">
        <v>32</v>
      </c>
      <c r="B42" s="1360">
        <v>1398249</v>
      </c>
      <c r="C42" s="1360">
        <v>9519</v>
      </c>
      <c r="D42" s="1367">
        <v>2467</v>
      </c>
      <c r="E42" s="1369">
        <v>0.25916587876877822</v>
      </c>
      <c r="F42" s="1286">
        <v>7.1961343288421631E-2</v>
      </c>
      <c r="G42" s="1286">
        <v>7.3537133634090424E-2</v>
      </c>
      <c r="H42" s="1286">
        <v>1.9539868459105492E-2</v>
      </c>
      <c r="I42" s="1286">
        <v>0</v>
      </c>
      <c r="J42" s="1370">
        <v>9.4022482633590698E-2</v>
      </c>
      <c r="K42" s="1367">
        <v>3489</v>
      </c>
      <c r="L42" s="1367">
        <v>2508</v>
      </c>
      <c r="M42" s="1369">
        <v>0.29694529955008286</v>
      </c>
      <c r="N42" s="1286">
        <v>7.269713282585144E-2</v>
      </c>
      <c r="O42" s="1286">
        <v>9.6732184290885925E-2</v>
      </c>
      <c r="P42" s="1286">
        <v>1.4444707660004497E-2</v>
      </c>
      <c r="Q42" s="1286">
        <v>0</v>
      </c>
      <c r="R42" s="1371">
        <v>0.11307127773761749</v>
      </c>
    </row>
    <row r="43" spans="1:18">
      <c r="A43" s="998">
        <v>33</v>
      </c>
      <c r="B43" s="1360">
        <v>1399344</v>
      </c>
      <c r="C43" s="1360">
        <v>9711</v>
      </c>
      <c r="D43" s="1367">
        <v>2610</v>
      </c>
      <c r="E43" s="1369">
        <v>0.26876737720111216</v>
      </c>
      <c r="F43" s="1286">
        <v>7.1568325161933899E-2</v>
      </c>
      <c r="G43" s="1286">
        <v>8.1454023718833923E-2</v>
      </c>
      <c r="H43" s="1286">
        <v>2.0389249548316002E-2</v>
      </c>
      <c r="I43" s="1286">
        <v>0</v>
      </c>
      <c r="J43" s="1370">
        <v>9.5458760857582092E-2</v>
      </c>
      <c r="K43" s="1367">
        <v>3726</v>
      </c>
      <c r="L43" s="1367">
        <v>3632</v>
      </c>
      <c r="M43" s="1369">
        <v>0.32025394586015343</v>
      </c>
      <c r="N43" s="1286">
        <v>6.6837139427661896E-2</v>
      </c>
      <c r="O43" s="1286">
        <v>0.12785468995571136</v>
      </c>
      <c r="P43" s="1286">
        <v>1.2168239336460829E-2</v>
      </c>
      <c r="Q43" s="1286">
        <v>0</v>
      </c>
      <c r="R43" s="1371">
        <v>0.1133938804268837</v>
      </c>
    </row>
    <row r="44" spans="1:18">
      <c r="A44" s="998">
        <v>34</v>
      </c>
      <c r="B44" s="1360">
        <v>1396677</v>
      </c>
      <c r="C44" s="1360">
        <v>9903</v>
      </c>
      <c r="D44" s="1367">
        <v>2643</v>
      </c>
      <c r="E44" s="1369">
        <v>0.26688882156922145</v>
      </c>
      <c r="F44" s="1286">
        <v>7.0079773664474487E-2</v>
      </c>
      <c r="G44" s="1286">
        <v>8.159143477678299E-2</v>
      </c>
      <c r="H44" s="1286">
        <v>1.8277290277183056E-2</v>
      </c>
      <c r="I44" s="1286">
        <v>0</v>
      </c>
      <c r="J44" s="1370">
        <v>9.6940323710441589E-2</v>
      </c>
      <c r="K44" s="1367">
        <v>3980</v>
      </c>
      <c r="L44" s="1367">
        <v>3384</v>
      </c>
      <c r="M44" s="1369">
        <v>0.29978738483345146</v>
      </c>
      <c r="N44" s="1286">
        <v>6.3430190086364746E-2</v>
      </c>
      <c r="O44" s="1286">
        <v>0.12039333581924438</v>
      </c>
      <c r="P44" s="1286">
        <v>1.142806513234973E-2</v>
      </c>
      <c r="Q44" s="1286">
        <v>0</v>
      </c>
      <c r="R44" s="1371">
        <v>0.1045357882976532</v>
      </c>
    </row>
    <row r="45" spans="1:18">
      <c r="A45" s="998">
        <v>35</v>
      </c>
      <c r="B45" s="1360">
        <v>1400019</v>
      </c>
      <c r="C45" s="1360">
        <v>10079</v>
      </c>
      <c r="D45" s="1367">
        <v>2704</v>
      </c>
      <c r="E45" s="1369">
        <v>0.26828058339120947</v>
      </c>
      <c r="F45" s="1286">
        <v>6.7764662206172943E-2</v>
      </c>
      <c r="G45" s="1286">
        <v>8.1654928624629974E-2</v>
      </c>
      <c r="H45" s="1286">
        <v>2.0934616215527058E-2</v>
      </c>
      <c r="I45" s="1286">
        <v>9.9216194939799607E-5</v>
      </c>
      <c r="J45" s="1370">
        <v>9.792637825012207E-2</v>
      </c>
      <c r="K45" s="1367">
        <v>4336</v>
      </c>
      <c r="L45" s="1367">
        <v>4084</v>
      </c>
      <c r="M45" s="1369">
        <v>0.32832221239649489</v>
      </c>
      <c r="N45" s="1286">
        <v>6.8735428154468536E-2</v>
      </c>
      <c r="O45" s="1286">
        <v>0.13304927945137024</v>
      </c>
      <c r="P45" s="1286">
        <v>1.2380416039377451E-2</v>
      </c>
      <c r="Q45" s="1286">
        <v>0</v>
      </c>
      <c r="R45" s="1371">
        <v>0.11423747986555099</v>
      </c>
    </row>
    <row r="46" spans="1:18">
      <c r="A46" s="998">
        <v>36</v>
      </c>
      <c r="B46" s="1360">
        <v>1398676</v>
      </c>
      <c r="C46" s="1360">
        <v>10265</v>
      </c>
      <c r="D46" s="1367">
        <v>2680</v>
      </c>
      <c r="E46" s="1369">
        <v>0.2610813443740867</v>
      </c>
      <c r="F46" s="1286">
        <v>6.6341936588287354E-2</v>
      </c>
      <c r="G46" s="1286">
        <v>7.9883098602294922E-2</v>
      </c>
      <c r="H46" s="1286">
        <v>2.1724306046962738E-2</v>
      </c>
      <c r="I46" s="1286">
        <v>0</v>
      </c>
      <c r="J46" s="1370">
        <v>9.303458034992218E-2</v>
      </c>
      <c r="K46" s="1367">
        <v>4720</v>
      </c>
      <c r="L46" s="1367">
        <v>3760</v>
      </c>
      <c r="M46" s="1369">
        <v>0.3199727682750404</v>
      </c>
      <c r="N46" s="1286">
        <v>6.8164408206939697E-2</v>
      </c>
      <c r="O46" s="1286">
        <v>0.12722320854663849</v>
      </c>
      <c r="P46" s="1286">
        <v>1.2509573716670275E-2</v>
      </c>
      <c r="Q46" s="1286">
        <v>0</v>
      </c>
      <c r="R46" s="1371">
        <v>0.1120755672454834</v>
      </c>
    </row>
    <row r="47" spans="1:18">
      <c r="A47" s="998">
        <v>37</v>
      </c>
      <c r="B47" s="1360">
        <v>1398842</v>
      </c>
      <c r="C47" s="1360">
        <v>10465</v>
      </c>
      <c r="D47" s="1367">
        <v>2890</v>
      </c>
      <c r="E47" s="1369">
        <v>0.27615862398471092</v>
      </c>
      <c r="F47" s="1286">
        <v>6.7080743610858917E-2</v>
      </c>
      <c r="G47" s="1286">
        <v>9.0301007032394409E-2</v>
      </c>
      <c r="H47" s="1286">
        <v>2.0258002914488316E-2</v>
      </c>
      <c r="I47" s="1286">
        <v>0</v>
      </c>
      <c r="J47" s="1370">
        <v>9.8518870770931244E-2</v>
      </c>
      <c r="K47" s="1367">
        <v>5077</v>
      </c>
      <c r="L47" s="1367">
        <v>4233</v>
      </c>
      <c r="M47" s="1369">
        <v>0.32765693939159379</v>
      </c>
      <c r="N47" s="1286">
        <v>6.3162781298160553E-2</v>
      </c>
      <c r="O47" s="1286">
        <v>0.14126481115818024</v>
      </c>
      <c r="P47" s="1286">
        <v>1.2694480828940868E-2</v>
      </c>
      <c r="Q47" s="1286">
        <v>0</v>
      </c>
      <c r="R47" s="1371">
        <v>0.11053486913442612</v>
      </c>
    </row>
    <row r="48" spans="1:18">
      <c r="A48" s="998">
        <v>38</v>
      </c>
      <c r="B48" s="1360">
        <v>1398400</v>
      </c>
      <c r="C48" s="1360">
        <v>10666</v>
      </c>
      <c r="D48" s="1367">
        <v>2956</v>
      </c>
      <c r="E48" s="1369">
        <v>0.27714232139508721</v>
      </c>
      <c r="F48" s="1286">
        <v>6.6847927868366241E-2</v>
      </c>
      <c r="G48" s="1286">
        <v>8.8411778211593628E-2</v>
      </c>
      <c r="H48" s="1286">
        <v>2.2782674059271812E-2</v>
      </c>
      <c r="I48" s="1286">
        <v>9.375585796078667E-5</v>
      </c>
      <c r="J48" s="1370">
        <v>9.9006190896034241E-2</v>
      </c>
      <c r="K48" s="1367">
        <v>5679</v>
      </c>
      <c r="L48" s="1367">
        <v>4519</v>
      </c>
      <c r="M48" s="1369">
        <v>0.32654093503865889</v>
      </c>
      <c r="N48" s="1286">
        <v>6.2721297144889832E-2</v>
      </c>
      <c r="O48" s="1286">
        <v>0.1403280645608902</v>
      </c>
      <c r="P48" s="1286">
        <v>1.2428643647581339E-2</v>
      </c>
      <c r="Q48" s="1286">
        <v>0</v>
      </c>
      <c r="R48" s="1371">
        <v>0.11099068075418472</v>
      </c>
    </row>
    <row r="49" spans="1:18">
      <c r="A49" s="998">
        <v>39</v>
      </c>
      <c r="B49" s="1360">
        <v>1398239</v>
      </c>
      <c r="C49" s="1360">
        <v>10861</v>
      </c>
      <c r="D49" s="1367">
        <v>2959</v>
      </c>
      <c r="E49" s="1369">
        <v>0.27244268483565048</v>
      </c>
      <c r="F49" s="1286">
        <v>6.712089478969574E-2</v>
      </c>
      <c r="G49" s="1286">
        <v>8.7192706763744354E-2</v>
      </c>
      <c r="H49" s="1286">
        <v>2.2741920314729214E-2</v>
      </c>
      <c r="I49" s="1286">
        <v>9.2072550614830106E-5</v>
      </c>
      <c r="J49" s="1370">
        <v>9.5295093953609467E-2</v>
      </c>
      <c r="K49" s="1367">
        <v>6299</v>
      </c>
      <c r="L49" s="1367">
        <v>4050</v>
      </c>
      <c r="M49" s="1369">
        <v>0.32069047430517061</v>
      </c>
      <c r="N49" s="1286">
        <v>6.2633618712425232E-2</v>
      </c>
      <c r="O49" s="1286">
        <v>0.13484837114810944</v>
      </c>
      <c r="P49" s="1286">
        <v>1.4252910390496254E-2</v>
      </c>
      <c r="Q49" s="1286">
        <v>0</v>
      </c>
      <c r="R49" s="1371">
        <v>0.10911394655704498</v>
      </c>
    </row>
    <row r="50" spans="1:18">
      <c r="A50" s="998">
        <v>40</v>
      </c>
      <c r="B50" s="1360">
        <v>1397691</v>
      </c>
      <c r="C50" s="1360">
        <v>11056</v>
      </c>
      <c r="D50" s="1367">
        <v>3038</v>
      </c>
      <c r="E50" s="1369">
        <v>0.27478292329956583</v>
      </c>
      <c r="F50" s="1286">
        <v>6.6479742527008057E-2</v>
      </c>
      <c r="G50" s="1286">
        <v>8.8910996913909912E-2</v>
      </c>
      <c r="H50" s="1286">
        <v>2.2973950952291489E-2</v>
      </c>
      <c r="I50" s="1286">
        <v>0</v>
      </c>
      <c r="J50" s="1370">
        <v>9.6418231725692749E-2</v>
      </c>
      <c r="K50" s="1367">
        <v>6815</v>
      </c>
      <c r="L50" s="1367">
        <v>3538</v>
      </c>
      <c r="M50" s="1369">
        <v>0.31493679900302651</v>
      </c>
      <c r="N50" s="1286">
        <v>6.7829802632331848E-2</v>
      </c>
      <c r="O50" s="1286">
        <v>0.12293039262294769</v>
      </c>
      <c r="P50" s="1286">
        <v>1.3975431676954031E-2</v>
      </c>
      <c r="Q50" s="1286">
        <v>0</v>
      </c>
      <c r="R50" s="1371">
        <v>0.11029019206762314</v>
      </c>
    </row>
    <row r="51" spans="1:18">
      <c r="A51" s="998">
        <v>41</v>
      </c>
      <c r="B51" s="1360">
        <v>1398615</v>
      </c>
      <c r="C51" s="1360">
        <v>11260</v>
      </c>
      <c r="D51" s="1367">
        <v>3138</v>
      </c>
      <c r="E51" s="1369">
        <v>0.27868561278863235</v>
      </c>
      <c r="F51" s="1286">
        <v>6.5541744232177734E-2</v>
      </c>
      <c r="G51" s="1286">
        <v>9.3516871333122253E-2</v>
      </c>
      <c r="H51" s="1286">
        <v>2.1403197199106216E-2</v>
      </c>
      <c r="I51" s="1286">
        <v>0</v>
      </c>
      <c r="J51" s="1370">
        <v>9.8223797976970673E-2</v>
      </c>
      <c r="K51" s="1367">
        <v>7152</v>
      </c>
      <c r="L51" s="1367">
        <v>2853</v>
      </c>
      <c r="M51" s="1369">
        <v>0.29626168224299065</v>
      </c>
      <c r="N51" s="1286">
        <v>7.0301145315170288E-2</v>
      </c>
      <c r="O51" s="1286">
        <v>0.10477674007415771</v>
      </c>
      <c r="P51" s="1286">
        <v>1.4953271020203829E-2</v>
      </c>
      <c r="Q51" s="1286">
        <v>0</v>
      </c>
      <c r="R51" s="1371">
        <v>0.10623052716255188</v>
      </c>
    </row>
    <row r="52" spans="1:18">
      <c r="A52" s="998">
        <v>42</v>
      </c>
      <c r="B52" s="1360">
        <v>1399955</v>
      </c>
      <c r="C52" s="1360">
        <v>11466</v>
      </c>
      <c r="D52" s="1367">
        <v>3198</v>
      </c>
      <c r="E52" s="1369">
        <v>0.27891156462585032</v>
      </c>
      <c r="F52" s="1286">
        <v>6.5759636461734772E-2</v>
      </c>
      <c r="G52" s="1286">
        <v>9.2011161148548126E-2</v>
      </c>
      <c r="H52" s="1286">
        <v>2.4594453163444996E-2</v>
      </c>
      <c r="I52" s="1286">
        <v>8.721437188796699E-5</v>
      </c>
      <c r="J52" s="1370">
        <v>9.6459098160266876E-2</v>
      </c>
      <c r="K52" s="1367">
        <v>7543</v>
      </c>
      <c r="L52" s="1367">
        <v>3597</v>
      </c>
      <c r="M52" s="1369">
        <v>0.30928632846087706</v>
      </c>
      <c r="N52" s="1286">
        <v>6.3284605741500854E-2</v>
      </c>
      <c r="O52" s="1286">
        <v>0.12192605435848236</v>
      </c>
      <c r="P52" s="1286">
        <v>1.4273431152105331E-2</v>
      </c>
      <c r="Q52" s="1286">
        <v>0</v>
      </c>
      <c r="R52" s="1371">
        <v>0.1098022386431694</v>
      </c>
    </row>
    <row r="53" spans="1:18">
      <c r="A53" s="998">
        <v>43</v>
      </c>
      <c r="B53" s="1360">
        <v>1398280</v>
      </c>
      <c r="C53" s="1360">
        <v>11664</v>
      </c>
      <c r="D53" s="1367">
        <v>3237</v>
      </c>
      <c r="E53" s="1369">
        <v>0.27752057613168724</v>
      </c>
      <c r="F53" s="1286">
        <v>6.6015087068080902E-2</v>
      </c>
      <c r="G53" s="1286">
        <v>9.302125871181488E-2</v>
      </c>
      <c r="H53" s="1286">
        <v>2.031893003731966E-2</v>
      </c>
      <c r="I53" s="1286">
        <v>0</v>
      </c>
      <c r="J53" s="1370">
        <v>9.8079562187194824E-2</v>
      </c>
      <c r="K53" s="1367">
        <v>7987</v>
      </c>
      <c r="L53" s="1367">
        <v>3998</v>
      </c>
      <c r="M53" s="1369">
        <v>0.31762930007150236</v>
      </c>
      <c r="N53" s="1286">
        <v>6.1253674328327179E-2</v>
      </c>
      <c r="O53" s="1286">
        <v>0.13537776470184326</v>
      </c>
      <c r="P53" s="1286">
        <v>1.4379915781319141E-2</v>
      </c>
      <c r="Q53" s="1286">
        <v>0</v>
      </c>
      <c r="R53" s="1371">
        <v>0.10653848946094513</v>
      </c>
    </row>
    <row r="54" spans="1:18">
      <c r="A54" s="998">
        <v>44</v>
      </c>
      <c r="B54" s="1360">
        <v>1397936</v>
      </c>
      <c r="C54" s="1360">
        <v>11849</v>
      </c>
      <c r="D54" s="1367">
        <v>3372</v>
      </c>
      <c r="E54" s="1369">
        <v>0.28458097729766224</v>
      </c>
      <c r="F54" s="1286">
        <v>6.4224831759929657E-2</v>
      </c>
      <c r="G54" s="1286">
        <v>9.9080093204975128E-2</v>
      </c>
      <c r="H54" s="1286">
        <v>2.5402987375855446E-2</v>
      </c>
      <c r="I54" s="1286">
        <v>8.4395309386309236E-5</v>
      </c>
      <c r="J54" s="1370">
        <v>9.5957465469837189E-2</v>
      </c>
      <c r="K54" s="1367">
        <v>8444</v>
      </c>
      <c r="L54" s="1367">
        <v>4236</v>
      </c>
      <c r="M54" s="1369">
        <v>0.32052058111380144</v>
      </c>
      <c r="N54" s="1286">
        <v>6.1138015240430832E-2</v>
      </c>
      <c r="O54" s="1286">
        <v>0.13574455678462982</v>
      </c>
      <c r="P54" s="1286">
        <v>1.536016957834363E-2</v>
      </c>
      <c r="Q54" s="1286">
        <v>0</v>
      </c>
      <c r="R54" s="1371">
        <v>0.10827784240245819</v>
      </c>
    </row>
    <row r="55" spans="1:18">
      <c r="A55" s="998">
        <v>45</v>
      </c>
      <c r="B55" s="1360">
        <v>1398295</v>
      </c>
      <c r="C55" s="1360">
        <v>12036</v>
      </c>
      <c r="D55" s="1367">
        <v>3444</v>
      </c>
      <c r="E55" s="1369">
        <v>0.28614157527417744</v>
      </c>
      <c r="F55" s="1286">
        <v>6.4390160143375397E-2</v>
      </c>
      <c r="G55" s="1286">
        <v>0.1000332310795784</v>
      </c>
      <c r="H55" s="1286">
        <v>2.2432702593505383E-2</v>
      </c>
      <c r="I55" s="1286">
        <v>8.3084079960826784E-5</v>
      </c>
      <c r="J55" s="1370">
        <v>9.9202394485473633E-2</v>
      </c>
      <c r="K55" s="1367">
        <v>8878</v>
      </c>
      <c r="L55" s="1367">
        <v>3660</v>
      </c>
      <c r="M55" s="1369">
        <v>0.31035359959297887</v>
      </c>
      <c r="N55" s="1286">
        <v>6.3427455723285675E-2</v>
      </c>
      <c r="O55" s="1286">
        <v>0.12829644978046417</v>
      </c>
      <c r="P55" s="1286">
        <v>1.5517679508775473E-2</v>
      </c>
      <c r="Q55" s="1286">
        <v>0</v>
      </c>
      <c r="R55" s="1371">
        <v>0.10302721709012985</v>
      </c>
    </row>
    <row r="56" spans="1:18">
      <c r="A56" s="998">
        <v>46</v>
      </c>
      <c r="B56" s="1360">
        <v>1399792</v>
      </c>
      <c r="C56" s="1360">
        <v>12222</v>
      </c>
      <c r="D56" s="1367">
        <v>3450</v>
      </c>
      <c r="E56" s="1369">
        <v>0.28227785959744722</v>
      </c>
      <c r="F56" s="1286">
        <v>6.2755689024925232E-2</v>
      </c>
      <c r="G56" s="1286">
        <v>9.7856327891349792E-2</v>
      </c>
      <c r="H56" s="1286">
        <v>2.5773195549845695E-2</v>
      </c>
      <c r="I56" s="1286">
        <v>8.1819671322591603E-5</v>
      </c>
      <c r="J56" s="1370">
        <v>9.5810830593109131E-2</v>
      </c>
      <c r="K56" s="1367">
        <v>9341</v>
      </c>
      <c r="L56" s="1367">
        <v>3787</v>
      </c>
      <c r="M56" s="1369">
        <v>0.31063899598064143</v>
      </c>
      <c r="N56" s="1286">
        <v>6.2177017331123352E-2</v>
      </c>
      <c r="O56" s="1286">
        <v>0.12656877934932709</v>
      </c>
      <c r="P56" s="1286">
        <v>1.5585267916321754E-2</v>
      </c>
      <c r="Q56" s="1286">
        <v>0</v>
      </c>
      <c r="R56" s="1371">
        <v>0.10638996213674545</v>
      </c>
    </row>
    <row r="57" spans="1:18">
      <c r="A57" s="998">
        <v>47</v>
      </c>
      <c r="B57" s="1360">
        <v>1398218</v>
      </c>
      <c r="C57" s="1360">
        <v>12435</v>
      </c>
      <c r="D57" s="1367">
        <v>3572</v>
      </c>
      <c r="E57" s="1369">
        <v>0.28725371934057098</v>
      </c>
      <c r="F57" s="1286">
        <v>6.2243666499853134E-2</v>
      </c>
      <c r="G57" s="1286">
        <v>0.10164856910705566</v>
      </c>
      <c r="H57" s="1286">
        <v>2.4527543224394321E-2</v>
      </c>
      <c r="I57" s="1286">
        <v>1.6083635273389518E-4</v>
      </c>
      <c r="J57" s="1370">
        <v>9.8592683672904968E-2</v>
      </c>
      <c r="K57" s="1367">
        <v>9765</v>
      </c>
      <c r="L57" s="1367">
        <v>3257</v>
      </c>
      <c r="M57" s="1369">
        <v>0.28767002296414063</v>
      </c>
      <c r="N57" s="1286">
        <v>6.4652889966964722E-2</v>
      </c>
      <c r="O57" s="1286">
        <v>0.11658717691898346</v>
      </c>
      <c r="P57" s="1286">
        <v>1.616322249174118E-2</v>
      </c>
      <c r="Q57" s="1286">
        <v>0</v>
      </c>
      <c r="R57" s="1371">
        <v>9.026673436164856E-2</v>
      </c>
    </row>
    <row r="58" spans="1:18">
      <c r="A58" s="998">
        <v>48</v>
      </c>
      <c r="B58" s="1360">
        <v>1398944</v>
      </c>
      <c r="C58" s="1360">
        <v>12647</v>
      </c>
      <c r="D58" s="1367">
        <v>3713</v>
      </c>
      <c r="E58" s="1369">
        <v>0.29358741203447458</v>
      </c>
      <c r="F58" s="1286">
        <v>6.1832845211029053E-2</v>
      </c>
      <c r="G58" s="1286">
        <v>0.10714003443717957</v>
      </c>
      <c r="H58" s="1286">
        <v>2.6409424841403961E-2</v>
      </c>
      <c r="I58" s="1286">
        <v>7.9070137871894985E-5</v>
      </c>
      <c r="J58" s="1370">
        <v>9.8126038908958435E-2</v>
      </c>
      <c r="K58" s="1367">
        <v>10198</v>
      </c>
      <c r="L58" s="1367">
        <v>3164</v>
      </c>
      <c r="M58" s="1369">
        <v>0.30081764594029281</v>
      </c>
      <c r="N58" s="1286">
        <v>6.7503325641155243E-2</v>
      </c>
      <c r="O58" s="1286">
        <v>0.1136147528886795</v>
      </c>
      <c r="P58" s="1286">
        <v>1.6257843468338251E-2</v>
      </c>
      <c r="Q58" s="1286">
        <v>0</v>
      </c>
      <c r="R58" s="1371">
        <v>0.10344171524047852</v>
      </c>
    </row>
    <row r="59" spans="1:18">
      <c r="A59" s="998">
        <v>49</v>
      </c>
      <c r="B59" s="1360">
        <v>1398082</v>
      </c>
      <c r="C59" s="1360">
        <v>12846</v>
      </c>
      <c r="D59" s="1367">
        <v>3699</v>
      </c>
      <c r="E59" s="1369">
        <v>0.28794955628211116</v>
      </c>
      <c r="F59" s="1286">
        <v>6.1264205724000931E-2</v>
      </c>
      <c r="G59" s="1286">
        <v>0.10384555160999298</v>
      </c>
      <c r="H59" s="1286">
        <v>2.6156001724302769E-2</v>
      </c>
      <c r="I59" s="1286">
        <v>7.7845244959462434E-5</v>
      </c>
      <c r="J59" s="1370">
        <v>9.6605949103832245E-2</v>
      </c>
      <c r="K59" s="1367">
        <v>10811</v>
      </c>
      <c r="L59" s="1367">
        <v>3808</v>
      </c>
      <c r="M59" s="1369">
        <v>0.30371670122826605</v>
      </c>
      <c r="N59" s="1286">
        <v>6.2450151890516281E-2</v>
      </c>
      <c r="O59" s="1286">
        <v>0.12577763199806213</v>
      </c>
      <c r="P59" s="1286">
        <v>1.6350294928997755E-2</v>
      </c>
      <c r="Q59" s="1286">
        <v>0</v>
      </c>
      <c r="R59" s="1371">
        <v>9.9218375980854034E-2</v>
      </c>
    </row>
    <row r="60" spans="1:18">
      <c r="A60" s="998">
        <v>50</v>
      </c>
      <c r="B60" s="1360">
        <v>1397806</v>
      </c>
      <c r="C60" s="1360">
        <v>13060</v>
      </c>
      <c r="D60" s="1367">
        <v>3772</v>
      </c>
      <c r="E60" s="1369">
        <v>0.28882082695252681</v>
      </c>
      <c r="F60" s="1286">
        <v>6.1255741864442825E-2</v>
      </c>
      <c r="G60" s="1286">
        <v>0.10436446964740753</v>
      </c>
      <c r="H60" s="1286">
        <v>2.7105666697025299E-2</v>
      </c>
      <c r="I60" s="1286">
        <v>7.6569675002247095E-5</v>
      </c>
      <c r="J60" s="1370">
        <v>9.5941804349422455E-2</v>
      </c>
      <c r="K60" s="1367">
        <v>11406</v>
      </c>
      <c r="L60" s="1367">
        <v>3887</v>
      </c>
      <c r="M60" s="1369">
        <v>0.30783242258652094</v>
      </c>
      <c r="N60" s="1286">
        <v>6.4306646585464478E-2</v>
      </c>
      <c r="O60" s="1286">
        <v>0.12401995807886124</v>
      </c>
      <c r="P60" s="1286">
        <v>1.5680683776736259E-2</v>
      </c>
      <c r="Q60" s="1286">
        <v>0</v>
      </c>
      <c r="R60" s="1371">
        <v>0.10374594479799271</v>
      </c>
    </row>
    <row r="61" spans="1:18">
      <c r="A61" s="998">
        <v>51</v>
      </c>
      <c r="B61" s="1360">
        <v>1399337</v>
      </c>
      <c r="C61" s="1360">
        <v>13279</v>
      </c>
      <c r="D61" s="1367">
        <v>3938</v>
      </c>
      <c r="E61" s="1369">
        <v>0.29655847578883954</v>
      </c>
      <c r="F61" s="1286">
        <v>6.1525717377662659E-2</v>
      </c>
      <c r="G61" s="1286">
        <v>0.1119060143828392</v>
      </c>
      <c r="H61" s="1286">
        <v>2.462534885853529E-2</v>
      </c>
      <c r="I61" s="1286">
        <v>7.5306874350644648E-5</v>
      </c>
      <c r="J61" s="1370">
        <v>9.8426088690757751E-2</v>
      </c>
      <c r="K61" s="1367">
        <v>11918</v>
      </c>
      <c r="L61" s="1367">
        <v>3175</v>
      </c>
      <c r="M61" s="1369">
        <v>0.28678529491464183</v>
      </c>
      <c r="N61" s="1286">
        <v>6.4854122698307037E-2</v>
      </c>
      <c r="O61" s="1286">
        <v>0.11110107600688934</v>
      </c>
      <c r="P61" s="1286">
        <v>1.7523258924484253E-2</v>
      </c>
      <c r="Q61" s="1286">
        <v>0</v>
      </c>
      <c r="R61" s="1371">
        <v>9.3306839466094971E-2</v>
      </c>
    </row>
    <row r="62" spans="1:18">
      <c r="A62" s="998">
        <v>52</v>
      </c>
      <c r="B62" s="1360">
        <v>1399112</v>
      </c>
      <c r="C62" s="1360">
        <v>13502</v>
      </c>
      <c r="D62" s="1367">
        <v>3931</v>
      </c>
      <c r="E62" s="1369">
        <v>0.29114205302918084</v>
      </c>
      <c r="F62" s="1286">
        <v>6.1398312449455261E-2</v>
      </c>
      <c r="G62" s="1286">
        <v>0.10561398416757584</v>
      </c>
      <c r="H62" s="1286">
        <v>3.0513998121023178E-2</v>
      </c>
      <c r="I62" s="1286">
        <v>2.2218930826056749E-4</v>
      </c>
      <c r="J62" s="1370">
        <v>9.3393571674823761E-2</v>
      </c>
      <c r="K62" s="1367">
        <v>12438</v>
      </c>
      <c r="L62" s="1367">
        <v>2912</v>
      </c>
      <c r="M62" s="1369">
        <v>0.26873385012919898</v>
      </c>
      <c r="N62" s="1286">
        <v>6.4230345189571381E-2</v>
      </c>
      <c r="O62" s="1286">
        <v>0.10206717997789383</v>
      </c>
      <c r="P62" s="1286">
        <v>1.6888150945305824E-2</v>
      </c>
      <c r="Q62" s="1286">
        <v>0</v>
      </c>
      <c r="R62" s="1371">
        <v>8.5548169910907745E-2</v>
      </c>
    </row>
    <row r="63" spans="1:18">
      <c r="A63" s="998">
        <v>53</v>
      </c>
      <c r="B63" s="1360">
        <v>1398735</v>
      </c>
      <c r="C63" s="1360">
        <v>13721</v>
      </c>
      <c r="D63" s="1367">
        <v>3991</v>
      </c>
      <c r="E63" s="1369">
        <v>0.29086801253552946</v>
      </c>
      <c r="F63" s="1286">
        <v>6.1438672244548798E-2</v>
      </c>
      <c r="G63" s="1286">
        <v>0.10669776052236557</v>
      </c>
      <c r="H63" s="1286">
        <v>2.8059178963303566E-2</v>
      </c>
      <c r="I63" s="1286">
        <v>7.2880982770584524E-5</v>
      </c>
      <c r="J63" s="1370">
        <v>9.4526641070842743E-2</v>
      </c>
      <c r="K63" s="1367">
        <v>12927</v>
      </c>
      <c r="L63" s="1367">
        <v>3269</v>
      </c>
      <c r="M63" s="1369">
        <v>0.28771343073402572</v>
      </c>
      <c r="N63" s="1286">
        <v>6.1520859599113464E-2</v>
      </c>
      <c r="O63" s="1286">
        <v>0.1148565411567688</v>
      </c>
      <c r="P63" s="1286">
        <v>1.9186763092875481E-2</v>
      </c>
      <c r="Q63" s="1286">
        <v>0</v>
      </c>
      <c r="R63" s="1371">
        <v>9.2149272561073303E-2</v>
      </c>
    </row>
    <row r="64" spans="1:18">
      <c r="A64" s="998">
        <v>54</v>
      </c>
      <c r="B64" s="1360">
        <v>1397346</v>
      </c>
      <c r="C64" s="1360">
        <v>13945</v>
      </c>
      <c r="D64" s="1367">
        <v>4118</v>
      </c>
      <c r="E64" s="1369">
        <v>0.29530297597705268</v>
      </c>
      <c r="F64" s="1286">
        <v>6.1312299221754074E-2</v>
      </c>
      <c r="G64" s="1286">
        <v>0.11129437386989594</v>
      </c>
      <c r="H64" s="1286">
        <v>2.8182145208120346E-2</v>
      </c>
      <c r="I64" s="1286">
        <v>1.4342057693284005E-4</v>
      </c>
      <c r="J64" s="1370">
        <v>9.4299033284187317E-2</v>
      </c>
      <c r="K64" s="1367">
        <v>13472</v>
      </c>
      <c r="L64" s="1367">
        <v>3516</v>
      </c>
      <c r="M64" s="1369">
        <v>0.28629590424232554</v>
      </c>
      <c r="N64" s="1286">
        <v>5.8871425688266754E-2</v>
      </c>
      <c r="O64" s="1286">
        <v>0.11676573753356934</v>
      </c>
      <c r="P64" s="1286">
        <v>1.8158129882067442E-2</v>
      </c>
      <c r="Q64" s="1286">
        <v>0</v>
      </c>
      <c r="R64" s="1371">
        <v>9.2663466930389404E-2</v>
      </c>
    </row>
    <row r="65" spans="1:18">
      <c r="A65" s="998">
        <v>55</v>
      </c>
      <c r="B65" s="1360">
        <v>1398973</v>
      </c>
      <c r="C65" s="1360">
        <v>14176</v>
      </c>
      <c r="D65" s="1367">
        <v>4191</v>
      </c>
      <c r="E65" s="1369">
        <v>0.2956405191873589</v>
      </c>
      <c r="F65" s="1286">
        <v>6.1159707605838776E-2</v>
      </c>
      <c r="G65" s="1286">
        <v>0.11145598441362381</v>
      </c>
      <c r="H65" s="1286">
        <v>2.8710495680570602E-2</v>
      </c>
      <c r="I65" s="1286">
        <v>7.0541762397624552E-5</v>
      </c>
      <c r="J65" s="1370">
        <v>9.4243794679641724E-2</v>
      </c>
      <c r="K65" s="1367">
        <v>14326</v>
      </c>
      <c r="L65" s="1367">
        <v>4522</v>
      </c>
      <c r="M65" s="1369">
        <v>0.31553973902728349</v>
      </c>
      <c r="N65" s="1286">
        <v>5.826529860496521E-2</v>
      </c>
      <c r="O65" s="1286">
        <v>0.13558021187782288</v>
      </c>
      <c r="P65" s="1286">
        <v>2.0235852338373661E-2</v>
      </c>
      <c r="Q65" s="1286">
        <v>0</v>
      </c>
      <c r="R65" s="1371">
        <v>0.10145837813615799</v>
      </c>
    </row>
    <row r="66" spans="1:18">
      <c r="A66" s="998">
        <v>56</v>
      </c>
      <c r="B66" s="1360">
        <v>1398438</v>
      </c>
      <c r="C66" s="1360">
        <v>14415</v>
      </c>
      <c r="D66" s="1367">
        <v>4195</v>
      </c>
      <c r="E66" s="1369">
        <v>0.29101630246271243</v>
      </c>
      <c r="F66" s="1286">
        <v>6.1116892844438553E-2</v>
      </c>
      <c r="G66" s="1286">
        <v>0.10724939405918121</v>
      </c>
      <c r="H66" s="1286">
        <v>2.8720082715153694E-2</v>
      </c>
      <c r="I66" s="1286">
        <v>6.9372181314975023E-5</v>
      </c>
      <c r="J66" s="1370">
        <v>9.3860559165477753E-2</v>
      </c>
      <c r="K66" s="1367">
        <v>15375</v>
      </c>
      <c r="L66" s="1367">
        <v>4499</v>
      </c>
      <c r="M66" s="1369">
        <v>0.31053285477636666</v>
      </c>
      <c r="N66" s="1286">
        <v>5.6943677365779877E-2</v>
      </c>
      <c r="O66" s="1286">
        <v>0.1344560980796814</v>
      </c>
      <c r="P66" s="1286">
        <v>2.1397018805146217E-2</v>
      </c>
      <c r="Q66" s="1286">
        <v>0</v>
      </c>
      <c r="R66" s="1371">
        <v>9.780508279800415E-2</v>
      </c>
    </row>
    <row r="67" spans="1:18">
      <c r="A67" s="998">
        <v>57</v>
      </c>
      <c r="B67" s="1360">
        <v>1399569</v>
      </c>
      <c r="C67" s="1360">
        <v>14653</v>
      </c>
      <c r="D67" s="1367">
        <v>4336</v>
      </c>
      <c r="E67" s="1369">
        <v>0.29591209991128098</v>
      </c>
      <c r="F67" s="1286">
        <v>6.0465432703495026E-2</v>
      </c>
      <c r="G67" s="1286">
        <v>0.1113082617521286</v>
      </c>
      <c r="H67" s="1286">
        <v>2.9140789993107319E-2</v>
      </c>
      <c r="I67" s="1286">
        <v>0</v>
      </c>
      <c r="J67" s="1370">
        <v>9.4861119985580444E-2</v>
      </c>
      <c r="K67" s="1367">
        <v>16498</v>
      </c>
      <c r="L67" s="1367">
        <v>4785</v>
      </c>
      <c r="M67" s="1369">
        <v>0.31422379826635144</v>
      </c>
      <c r="N67" s="1286">
        <v>5.6015234440565109E-2</v>
      </c>
      <c r="O67" s="1286">
        <v>0.13659049570560455</v>
      </c>
      <c r="P67" s="1286">
        <v>2.2130286321043968E-2</v>
      </c>
      <c r="Q67" s="1286">
        <v>0</v>
      </c>
      <c r="R67" s="1371">
        <v>9.9422119557857513E-2</v>
      </c>
    </row>
    <row r="68" spans="1:18">
      <c r="A68" s="998">
        <v>58</v>
      </c>
      <c r="B68" s="1360">
        <v>1398289</v>
      </c>
      <c r="C68" s="1360">
        <v>14882</v>
      </c>
      <c r="D68" s="1367">
        <v>4503</v>
      </c>
      <c r="E68" s="1369">
        <v>0.30258029834699635</v>
      </c>
      <c r="F68" s="1286">
        <v>6.0341350734233856E-2</v>
      </c>
      <c r="G68" s="1286">
        <v>0.11523988842964172</v>
      </c>
      <c r="H68" s="1286">
        <v>3.2253728248178959E-2</v>
      </c>
      <c r="I68" s="1286">
        <v>6.7195273004472256E-5</v>
      </c>
      <c r="J68" s="1370">
        <v>9.4678133726119995E-2</v>
      </c>
      <c r="K68" s="1367">
        <v>17721</v>
      </c>
      <c r="L68" s="1367">
        <v>4605</v>
      </c>
      <c r="M68" s="1369">
        <v>0.31277592881885485</v>
      </c>
      <c r="N68" s="1286">
        <v>5.6102696806192398E-2</v>
      </c>
      <c r="O68" s="1286">
        <v>0.13529850542545319</v>
      </c>
      <c r="P68" s="1286">
        <v>2.3840249516069889E-2</v>
      </c>
      <c r="Q68" s="1286">
        <v>0</v>
      </c>
      <c r="R68" s="1371">
        <v>9.753447026014328E-2</v>
      </c>
    </row>
    <row r="69" spans="1:18">
      <c r="A69" s="998">
        <v>59</v>
      </c>
      <c r="B69" s="1360">
        <v>1397796</v>
      </c>
      <c r="C69" s="1360">
        <v>15120</v>
      </c>
      <c r="D69" s="1367">
        <v>4497</v>
      </c>
      <c r="E69" s="1369">
        <v>0.29742063492063492</v>
      </c>
      <c r="F69" s="1286">
        <v>6.0648147016763687E-2</v>
      </c>
      <c r="G69" s="1286">
        <v>0.11342592537403107</v>
      </c>
      <c r="H69" s="1286">
        <v>2.9629630036652088E-2</v>
      </c>
      <c r="I69" s="1286">
        <v>1.3227513409219682E-4</v>
      </c>
      <c r="J69" s="1370">
        <v>9.3584656715393066E-2</v>
      </c>
      <c r="K69" s="1367">
        <v>19057</v>
      </c>
      <c r="L69" s="1367">
        <v>4966</v>
      </c>
      <c r="M69" s="1369">
        <v>0.31945963332261179</v>
      </c>
      <c r="N69" s="1286">
        <v>5.5258926004171371E-2</v>
      </c>
      <c r="O69" s="1286">
        <v>0.14229655265808105</v>
      </c>
      <c r="P69" s="1286">
        <v>2.4702476337552071E-2</v>
      </c>
      <c r="Q69" s="1286">
        <v>0</v>
      </c>
      <c r="R69" s="1371">
        <v>9.7266003489494324E-2</v>
      </c>
    </row>
    <row r="70" spans="1:18">
      <c r="A70" s="998">
        <v>60</v>
      </c>
      <c r="B70" s="1360">
        <v>1398387</v>
      </c>
      <c r="C70" s="1360">
        <v>15370</v>
      </c>
      <c r="D70" s="1367">
        <v>4689</v>
      </c>
      <c r="E70" s="1369">
        <v>0.30507482108002604</v>
      </c>
      <c r="F70" s="1286">
        <v>6.0052048414945602E-2</v>
      </c>
      <c r="G70" s="1286">
        <v>0.11964866518974304</v>
      </c>
      <c r="H70" s="1286">
        <v>3.005855530500412E-2</v>
      </c>
      <c r="I70" s="1286">
        <v>1.3012361887376755E-4</v>
      </c>
      <c r="J70" s="1370">
        <v>9.5185428857803345E-2</v>
      </c>
      <c r="K70" s="1367">
        <v>20493</v>
      </c>
      <c r="L70" s="1367">
        <v>4956</v>
      </c>
      <c r="M70" s="1369">
        <v>0.31681902448379468</v>
      </c>
      <c r="N70" s="1286">
        <v>5.5232372134923935E-2</v>
      </c>
      <c r="O70" s="1286">
        <v>0.13872019946575165</v>
      </c>
      <c r="P70" s="1286">
        <v>2.601802721619606E-2</v>
      </c>
      <c r="Q70" s="1286">
        <v>0</v>
      </c>
      <c r="R70" s="1371">
        <v>9.6848428249359131E-2</v>
      </c>
    </row>
    <row r="71" spans="1:18">
      <c r="A71" s="998">
        <v>61</v>
      </c>
      <c r="B71" s="1360">
        <v>1400173</v>
      </c>
      <c r="C71" s="1360">
        <v>15612</v>
      </c>
      <c r="D71" s="1367">
        <v>4652</v>
      </c>
      <c r="E71" s="1369">
        <v>0.29797591596208045</v>
      </c>
      <c r="F71" s="1286">
        <v>5.873686820268631E-2</v>
      </c>
      <c r="G71" s="1286">
        <v>0.11478350311517715</v>
      </c>
      <c r="H71" s="1286">
        <v>3.3884190954267979E-2</v>
      </c>
      <c r="I71" s="1286">
        <v>6.4053288951981813E-5</v>
      </c>
      <c r="J71" s="1370">
        <v>9.0507298707962036E-2</v>
      </c>
      <c r="K71" s="1367">
        <v>22055</v>
      </c>
      <c r="L71" s="1367">
        <v>5416</v>
      </c>
      <c r="M71" s="1369">
        <v>0.32663892406971834</v>
      </c>
      <c r="N71" s="1286">
        <v>5.458054319024086E-2</v>
      </c>
      <c r="O71" s="1286">
        <v>0.14806103706359863</v>
      </c>
      <c r="P71" s="1286">
        <v>2.5933297351002693E-2</v>
      </c>
      <c r="Q71" s="1286">
        <v>0</v>
      </c>
      <c r="R71" s="1371">
        <v>9.8064050078392029E-2</v>
      </c>
    </row>
    <row r="72" spans="1:18">
      <c r="A72" s="998">
        <v>62</v>
      </c>
      <c r="B72" s="1360">
        <v>1397161</v>
      </c>
      <c r="C72" s="1360">
        <v>15839</v>
      </c>
      <c r="D72" s="1367">
        <v>4872</v>
      </c>
      <c r="E72" s="1369">
        <v>0.30759517646316054</v>
      </c>
      <c r="F72" s="1286">
        <v>5.7389985769987106E-2</v>
      </c>
      <c r="G72" s="1286">
        <v>0.12563924491405487</v>
      </c>
      <c r="H72" s="1286">
        <v>2.9421049170196056E-2</v>
      </c>
      <c r="I72" s="1286">
        <v>6.3135295931715518E-5</v>
      </c>
      <c r="J72" s="1370">
        <v>9.5081761479377747E-2</v>
      </c>
      <c r="K72" s="1367">
        <v>23690</v>
      </c>
      <c r="L72" s="1367">
        <v>5301</v>
      </c>
      <c r="M72" s="1369">
        <v>0.32207302995321707</v>
      </c>
      <c r="N72" s="1286">
        <v>5.4742086678743362E-2</v>
      </c>
      <c r="O72" s="1286">
        <v>0.14587762951850891</v>
      </c>
      <c r="P72" s="1286">
        <v>2.6064766570925713E-2</v>
      </c>
      <c r="Q72" s="1286">
        <v>0</v>
      </c>
      <c r="R72" s="1371">
        <v>9.5449298620223999E-2</v>
      </c>
    </row>
    <row r="73" spans="1:18">
      <c r="A73" s="998">
        <v>63</v>
      </c>
      <c r="B73" s="1360">
        <v>1398520</v>
      </c>
      <c r="C73" s="1360">
        <v>16071</v>
      </c>
      <c r="D73" s="1367">
        <v>4845</v>
      </c>
      <c r="E73" s="1369">
        <v>0.30147470599215981</v>
      </c>
      <c r="F73" s="1286">
        <v>5.6250389665365219E-2</v>
      </c>
      <c r="G73" s="1286">
        <v>0.12040320783853531</v>
      </c>
      <c r="H73" s="1286">
        <v>3.1423059292137623E-2</v>
      </c>
      <c r="I73" s="1286">
        <v>1.2444776075426489E-4</v>
      </c>
      <c r="J73" s="1370">
        <v>9.3273594975471497E-2</v>
      </c>
      <c r="K73" s="1367">
        <v>25369</v>
      </c>
      <c r="L73" s="1367">
        <v>5056</v>
      </c>
      <c r="M73" s="1369">
        <v>0.31812747750582016</v>
      </c>
      <c r="N73" s="1286">
        <v>5.4489396512508392E-2</v>
      </c>
      <c r="O73" s="1286">
        <v>0.14106839895248413</v>
      </c>
      <c r="P73" s="1286">
        <v>2.8880639001727104E-2</v>
      </c>
      <c r="Q73" s="1286">
        <v>0</v>
      </c>
      <c r="R73" s="1371">
        <v>9.3689046800136566E-2</v>
      </c>
    </row>
    <row r="74" spans="1:18">
      <c r="A74" s="998">
        <v>64</v>
      </c>
      <c r="B74" s="1360">
        <v>1398818</v>
      </c>
      <c r="C74" s="1360">
        <v>16309</v>
      </c>
      <c r="D74" s="1367">
        <v>4931</v>
      </c>
      <c r="E74" s="1369">
        <v>0.3023483965908394</v>
      </c>
      <c r="F74" s="1286">
        <v>5.426451563835144E-2</v>
      </c>
      <c r="G74" s="1286">
        <v>0.12048561871051788</v>
      </c>
      <c r="H74" s="1286">
        <v>3.4643448889255524E-2</v>
      </c>
      <c r="I74" s="1286">
        <v>1.2263168173376471E-4</v>
      </c>
      <c r="J74" s="1370">
        <v>9.2893496155738831E-2</v>
      </c>
      <c r="K74" s="1367">
        <v>27056</v>
      </c>
      <c r="L74" s="1367">
        <v>5135</v>
      </c>
      <c r="M74" s="1369">
        <v>0.31711233248934723</v>
      </c>
      <c r="N74" s="1286">
        <v>5.391218513250351E-2</v>
      </c>
      <c r="O74" s="1286">
        <v>0.14166615903377533</v>
      </c>
      <c r="P74" s="1286">
        <v>2.9148397967219353E-2</v>
      </c>
      <c r="Q74" s="1286">
        <v>0</v>
      </c>
      <c r="R74" s="1371">
        <v>9.238559752702713E-2</v>
      </c>
    </row>
    <row r="75" spans="1:18">
      <c r="A75" s="998">
        <v>65</v>
      </c>
      <c r="B75" s="1360">
        <v>1399703</v>
      </c>
      <c r="C75" s="1360">
        <v>16579</v>
      </c>
      <c r="D75" s="1367">
        <v>5030</v>
      </c>
      <c r="E75" s="1369">
        <v>0.30339586223535797</v>
      </c>
      <c r="F75" s="1286">
        <v>5.2476022392511368E-2</v>
      </c>
      <c r="G75" s="1286">
        <v>0.12346944957971573</v>
      </c>
      <c r="H75" s="1286">
        <v>3.6310994997620583E-2</v>
      </c>
      <c r="I75" s="1286">
        <v>3.0158634763211012E-4</v>
      </c>
      <c r="J75" s="1370">
        <v>9.0837806463241577E-2</v>
      </c>
      <c r="K75" s="1367">
        <v>28851</v>
      </c>
      <c r="L75" s="1367">
        <v>5097</v>
      </c>
      <c r="M75" s="1369">
        <v>0.31426105185276526</v>
      </c>
      <c r="N75" s="1286">
        <v>5.3887415677309036E-2</v>
      </c>
      <c r="O75" s="1286">
        <v>0.13958936929702759</v>
      </c>
      <c r="P75" s="1286">
        <v>2.9533263295888901E-2</v>
      </c>
      <c r="Q75" s="1286">
        <v>0</v>
      </c>
      <c r="R75" s="1371">
        <v>9.1312654316425323E-2</v>
      </c>
    </row>
    <row r="76" spans="1:18">
      <c r="A76" s="998">
        <v>66</v>
      </c>
      <c r="B76" s="1360">
        <v>1398624</v>
      </c>
      <c r="C76" s="1360">
        <v>16884</v>
      </c>
      <c r="D76" s="1367">
        <v>5099</v>
      </c>
      <c r="E76" s="1369">
        <v>0.30200189528547738</v>
      </c>
      <c r="F76" s="1286">
        <v>5.2771855145692825E-2</v>
      </c>
      <c r="G76" s="1286">
        <v>0.1237858310341835</v>
      </c>
      <c r="H76" s="1286">
        <v>3.364131785929203E-2</v>
      </c>
      <c r="I76" s="1286">
        <v>5.9227670135442168E-5</v>
      </c>
      <c r="J76" s="1370">
        <v>9.174366295337677E-2</v>
      </c>
      <c r="K76" s="1367">
        <v>30682</v>
      </c>
      <c r="L76" s="1367">
        <v>4888</v>
      </c>
      <c r="M76" s="1369">
        <v>0.30498533724340177</v>
      </c>
      <c r="N76" s="1286">
        <v>5.3659450262784958E-2</v>
      </c>
      <c r="O76" s="1286">
        <v>0.13283833861351013</v>
      </c>
      <c r="P76" s="1286">
        <v>3.169651236385107E-2</v>
      </c>
      <c r="Q76" s="1286">
        <v>0</v>
      </c>
      <c r="R76" s="1371">
        <v>8.6791038513183594E-2</v>
      </c>
    </row>
    <row r="77" spans="1:18">
      <c r="A77" s="998">
        <v>67</v>
      </c>
      <c r="B77" s="1360">
        <v>1398605</v>
      </c>
      <c r="C77" s="1360">
        <v>17167</v>
      </c>
      <c r="D77" s="1367">
        <v>5175</v>
      </c>
      <c r="E77" s="1369">
        <v>0.30145045727267433</v>
      </c>
      <c r="F77" s="1286">
        <v>5.2193161100149155E-2</v>
      </c>
      <c r="G77" s="1286">
        <v>0.1240752637386322</v>
      </c>
      <c r="H77" s="1286">
        <v>3.5999301820993423E-2</v>
      </c>
      <c r="I77" s="1286">
        <v>1.1650258966255933E-4</v>
      </c>
      <c r="J77" s="1370">
        <v>8.906622976064682E-2</v>
      </c>
      <c r="K77" s="1367">
        <v>32444</v>
      </c>
      <c r="L77" s="1367">
        <v>4818</v>
      </c>
      <c r="M77" s="1369">
        <v>0.3021257916849564</v>
      </c>
      <c r="N77" s="1286">
        <v>5.474383756518364E-2</v>
      </c>
      <c r="O77" s="1286">
        <v>0.12867623567581177</v>
      </c>
      <c r="P77" s="1286">
        <v>3.2169059850275517E-2</v>
      </c>
      <c r="Q77" s="1286">
        <v>0</v>
      </c>
      <c r="R77" s="1371">
        <v>8.6599357426166534E-2</v>
      </c>
    </row>
    <row r="78" spans="1:18">
      <c r="A78" s="998">
        <v>68</v>
      </c>
      <c r="B78" s="1360">
        <v>1398258</v>
      </c>
      <c r="C78" s="1360">
        <v>17457</v>
      </c>
      <c r="D78" s="1367">
        <v>5394</v>
      </c>
      <c r="E78" s="1369">
        <v>0.30898779859082315</v>
      </c>
      <c r="F78" s="1286">
        <v>5.2471786737442017E-2</v>
      </c>
      <c r="G78" s="1286">
        <v>0.1303202211856842</v>
      </c>
      <c r="H78" s="1286">
        <v>3.3682764507830143E-2</v>
      </c>
      <c r="I78" s="1286">
        <v>1.7185082833748311E-4</v>
      </c>
      <c r="J78" s="1370">
        <v>9.2341184616088867E-2</v>
      </c>
      <c r="K78" s="1367">
        <v>34343</v>
      </c>
      <c r="L78" s="1367">
        <v>5381</v>
      </c>
      <c r="M78" s="1369">
        <v>0.31796962713466881</v>
      </c>
      <c r="N78" s="1286">
        <v>5.3004786372184753E-2</v>
      </c>
      <c r="O78" s="1286">
        <v>0.14370974898338318</v>
      </c>
      <c r="P78" s="1286">
        <v>3.2913785427808762E-2</v>
      </c>
      <c r="Q78" s="1286">
        <v>0</v>
      </c>
      <c r="R78" s="1371">
        <v>8.8282220065593719E-2</v>
      </c>
    </row>
    <row r="79" spans="1:18">
      <c r="A79" s="998">
        <v>69</v>
      </c>
      <c r="B79" s="1360">
        <v>1399009</v>
      </c>
      <c r="C79" s="1360">
        <v>17765</v>
      </c>
      <c r="D79" s="1367">
        <v>5395</v>
      </c>
      <c r="E79" s="1369">
        <v>0.30368702504925416</v>
      </c>
      <c r="F79" s="1286">
        <v>5.2518997341394424E-2</v>
      </c>
      <c r="G79" s="1286">
        <v>0.1276104748249054</v>
      </c>
      <c r="H79" s="1286">
        <v>3.5406699404120445E-2</v>
      </c>
      <c r="I79" s="1286">
        <v>1.1258091399213299E-4</v>
      </c>
      <c r="J79" s="1370">
        <v>8.798198401927948E-2</v>
      </c>
      <c r="K79" s="1367">
        <v>36193</v>
      </c>
      <c r="L79" s="1367">
        <v>4414</v>
      </c>
      <c r="M79" s="1369">
        <v>0.29196983728006348</v>
      </c>
      <c r="N79" s="1286">
        <v>5.6290514767169952E-2</v>
      </c>
      <c r="O79" s="1286">
        <v>0.12051858752965927</v>
      </c>
      <c r="P79" s="1286">
        <v>3.558671846985817E-2</v>
      </c>
      <c r="Q79" s="1286">
        <v>0</v>
      </c>
      <c r="R79" s="1371">
        <v>7.9574018716812134E-2</v>
      </c>
    </row>
    <row r="80" spans="1:18">
      <c r="A80" s="998">
        <v>70</v>
      </c>
      <c r="B80" s="1360">
        <v>1398652</v>
      </c>
      <c r="C80" s="1360">
        <v>18071</v>
      </c>
      <c r="D80" s="1367">
        <v>5614</v>
      </c>
      <c r="E80" s="1369">
        <v>0.31066349399590504</v>
      </c>
      <c r="F80" s="1286">
        <v>5.2957776933908463E-2</v>
      </c>
      <c r="G80" s="1286">
        <v>0.1305406391620636</v>
      </c>
      <c r="H80" s="1286">
        <v>3.6467268131673336E-2</v>
      </c>
      <c r="I80" s="1286">
        <v>1.6601184324827045E-4</v>
      </c>
      <c r="J80" s="1370">
        <v>9.0531788766384125E-2</v>
      </c>
      <c r="K80" s="1367">
        <v>37961</v>
      </c>
      <c r="L80" s="1367">
        <v>4536</v>
      </c>
      <c r="M80" s="1369">
        <v>0.29357323150605141</v>
      </c>
      <c r="N80" s="1286">
        <v>5.5465664714574814E-2</v>
      </c>
      <c r="O80" s="1286">
        <v>0.12258106470108032</v>
      </c>
      <c r="P80" s="1286">
        <v>3.6567213013768196E-2</v>
      </c>
      <c r="Q80" s="1286">
        <v>0</v>
      </c>
      <c r="R80" s="1371">
        <v>7.8894570469856262E-2</v>
      </c>
    </row>
    <row r="81" spans="1:18">
      <c r="A81" s="998">
        <v>71</v>
      </c>
      <c r="B81" s="1360">
        <v>1398241</v>
      </c>
      <c r="C81" s="1360">
        <v>18395</v>
      </c>
      <c r="D81" s="1367">
        <v>5731</v>
      </c>
      <c r="E81" s="1369">
        <v>0.31155205218809456</v>
      </c>
      <c r="F81" s="1286">
        <v>5.2351184189319611E-2</v>
      </c>
      <c r="G81" s="1286">
        <v>0.13498233258724213</v>
      </c>
      <c r="H81" s="1286">
        <v>3.3378635533154011E-2</v>
      </c>
      <c r="I81" s="1286">
        <v>1.6308779595419765E-4</v>
      </c>
      <c r="J81" s="1370">
        <v>9.0676814317703247E-2</v>
      </c>
      <c r="K81" s="1367">
        <v>40113</v>
      </c>
      <c r="L81" s="1367">
        <v>5242</v>
      </c>
      <c r="M81" s="1369">
        <v>0.30606644479476852</v>
      </c>
      <c r="N81" s="1286">
        <v>5.1964733749628067E-2</v>
      </c>
      <c r="O81" s="1286">
        <v>0.13411572575569153</v>
      </c>
      <c r="P81" s="1286">
        <v>3.7543062120676041E-2</v>
      </c>
      <c r="Q81" s="1286">
        <v>0</v>
      </c>
      <c r="R81" s="1371">
        <v>8.2442924380302429E-2</v>
      </c>
    </row>
    <row r="82" spans="1:18">
      <c r="A82" s="998">
        <v>72</v>
      </c>
      <c r="B82" s="1360">
        <v>1397894</v>
      </c>
      <c r="C82" s="1360">
        <v>18711</v>
      </c>
      <c r="D82" s="1367">
        <v>5813</v>
      </c>
      <c r="E82" s="1369">
        <v>0.31067286622842177</v>
      </c>
      <c r="F82" s="1286">
        <v>5.2322164177894592E-2</v>
      </c>
      <c r="G82" s="1286">
        <v>0.13318368792533875</v>
      </c>
      <c r="H82" s="1286">
        <v>3.735770471394062E-2</v>
      </c>
      <c r="I82" s="1286">
        <v>1.6033349675126374E-4</v>
      </c>
      <c r="J82" s="1370">
        <v>8.7648972868919373E-2</v>
      </c>
      <c r="K82" s="1367">
        <v>42589</v>
      </c>
      <c r="L82" s="1367">
        <v>5261</v>
      </c>
      <c r="M82" s="1369">
        <v>0.30585431079588399</v>
      </c>
      <c r="N82" s="1286">
        <v>5.1217950880527496E-2</v>
      </c>
      <c r="O82" s="1286">
        <v>0.13493400812149048</v>
      </c>
      <c r="P82" s="1286">
        <v>3.8718679919838905E-2</v>
      </c>
      <c r="Q82" s="1286">
        <v>0</v>
      </c>
      <c r="R82" s="1371">
        <v>8.1041797995567322E-2</v>
      </c>
    </row>
    <row r="83" spans="1:18">
      <c r="A83" s="998">
        <v>73</v>
      </c>
      <c r="B83" s="1360">
        <v>1399537</v>
      </c>
      <c r="C83" s="1360">
        <v>19031</v>
      </c>
      <c r="D83" s="1367">
        <v>5991</v>
      </c>
      <c r="E83" s="1369">
        <v>0.31480216488886553</v>
      </c>
      <c r="F83" s="1286">
        <v>5.2545845508575439E-2</v>
      </c>
      <c r="G83" s="1286">
        <v>0.13614629209041595</v>
      </c>
      <c r="H83" s="1286">
        <v>3.6782093346118927E-2</v>
      </c>
      <c r="I83" s="1286">
        <v>2.1018338156864047E-4</v>
      </c>
      <c r="J83" s="1370">
        <v>8.9065209031105042E-2</v>
      </c>
      <c r="K83" s="1367">
        <v>45289</v>
      </c>
      <c r="L83" s="1367">
        <v>5447</v>
      </c>
      <c r="M83" s="1369">
        <v>0.30980548288021842</v>
      </c>
      <c r="N83" s="1286">
        <v>5.1473096013069153E-2</v>
      </c>
      <c r="O83" s="1286">
        <v>0.13565009832382202</v>
      </c>
      <c r="P83" s="1286">
        <v>4.1121602058410645E-2</v>
      </c>
      <c r="Q83" s="1286">
        <v>0</v>
      </c>
      <c r="R83" s="1371">
        <v>8.1503808498382568E-2</v>
      </c>
    </row>
    <row r="84" spans="1:18">
      <c r="A84" s="998">
        <v>74</v>
      </c>
      <c r="B84" s="1360">
        <v>1397376</v>
      </c>
      <c r="C84" s="1360">
        <v>19404</v>
      </c>
      <c r="D84" s="1367">
        <v>6053</v>
      </c>
      <c r="E84" s="1369">
        <v>0.31194599051741911</v>
      </c>
      <c r="F84" s="1286">
        <v>5.2102658897638321E-2</v>
      </c>
      <c r="G84" s="1286">
        <v>0.13471449911594391</v>
      </c>
      <c r="H84" s="1286">
        <v>3.6023501306772232E-2</v>
      </c>
      <c r="I84" s="1286">
        <v>1.5460730355698615E-4</v>
      </c>
      <c r="J84" s="1370">
        <v>8.8950730860233307E-2</v>
      </c>
      <c r="K84" s="1367">
        <v>48051</v>
      </c>
      <c r="L84" s="1367">
        <v>5616</v>
      </c>
      <c r="M84" s="1369">
        <v>0.310156293146297</v>
      </c>
      <c r="N84" s="1286">
        <v>5.0422489643096924E-2</v>
      </c>
      <c r="O84" s="1286">
        <v>0.14033247530460358</v>
      </c>
      <c r="P84" s="1286">
        <v>3.9597945287823677E-2</v>
      </c>
      <c r="Q84" s="1286">
        <v>0</v>
      </c>
      <c r="R84" s="1371">
        <v>7.9748161137104034E-2</v>
      </c>
    </row>
    <row r="85" spans="1:18">
      <c r="A85" s="998">
        <v>75</v>
      </c>
      <c r="B85" s="1360">
        <v>1399771</v>
      </c>
      <c r="C85" s="1360">
        <v>19770</v>
      </c>
      <c r="D85" s="1367">
        <v>6193</v>
      </c>
      <c r="E85" s="1369">
        <v>0.31325240263024784</v>
      </c>
      <c r="F85" s="1286">
        <v>5.2200302481651306E-2</v>
      </c>
      <c r="G85" s="1286">
        <v>0.13540717959403992</v>
      </c>
      <c r="H85" s="1286">
        <v>3.8543248549103737E-2</v>
      </c>
      <c r="I85" s="1286">
        <v>4.0465351776219904E-4</v>
      </c>
      <c r="J85" s="1370">
        <v>8.6697012186050415E-2</v>
      </c>
      <c r="K85" s="1367">
        <v>51053</v>
      </c>
      <c r="L85" s="1367">
        <v>5688</v>
      </c>
      <c r="M85" s="1369">
        <v>0.30371636052968815</v>
      </c>
      <c r="N85" s="1286">
        <v>4.96048703789711E-2</v>
      </c>
      <c r="O85" s="1286">
        <v>0.13445109128952026</v>
      </c>
      <c r="P85" s="1286">
        <v>4.2876975610852242E-2</v>
      </c>
      <c r="Q85" s="1286">
        <v>0</v>
      </c>
      <c r="R85" s="1371">
        <v>7.6783426105976105E-2</v>
      </c>
    </row>
    <row r="86" spans="1:18">
      <c r="A86" s="998">
        <v>76</v>
      </c>
      <c r="B86" s="1360">
        <v>1397369</v>
      </c>
      <c r="C86" s="1360">
        <v>20163</v>
      </c>
      <c r="D86" s="1367">
        <v>6301</v>
      </c>
      <c r="E86" s="1369">
        <v>0.3125030997371423</v>
      </c>
      <c r="F86" s="1286">
        <v>5.0786092877388E-2</v>
      </c>
      <c r="G86" s="1286">
        <v>0.13787630200386047</v>
      </c>
      <c r="H86" s="1286">
        <v>3.6204930394887924E-2</v>
      </c>
      <c r="I86" s="1286">
        <v>1.9838317530229688E-4</v>
      </c>
      <c r="J86" s="1370">
        <v>8.7437383830547333E-2</v>
      </c>
      <c r="K86" s="1367">
        <v>54143</v>
      </c>
      <c r="L86" s="1367">
        <v>5551</v>
      </c>
      <c r="M86" s="1369">
        <v>0.30026505111700114</v>
      </c>
      <c r="N86" s="1286">
        <v>4.9656514078378677E-2</v>
      </c>
      <c r="O86" s="1286">
        <v>0.13057824969291687</v>
      </c>
      <c r="P86" s="1286">
        <v>4.7546925023198128E-2</v>
      </c>
      <c r="Q86" s="1286">
        <v>0</v>
      </c>
      <c r="R86" s="1371">
        <v>7.2429277002811432E-2</v>
      </c>
    </row>
    <row r="87" spans="1:18">
      <c r="A87" s="998">
        <v>77</v>
      </c>
      <c r="B87" s="1360">
        <v>1399669</v>
      </c>
      <c r="C87" s="1360">
        <v>20590</v>
      </c>
      <c r="D87" s="1367">
        <v>6453</v>
      </c>
      <c r="E87" s="1369">
        <v>0.31340456532297234</v>
      </c>
      <c r="F87" s="1286">
        <v>5.0218552350997925E-2</v>
      </c>
      <c r="G87" s="1286">
        <v>0.1373482346534729</v>
      </c>
      <c r="H87" s="1286">
        <v>4.0359398350119591E-2</v>
      </c>
      <c r="I87" s="1286">
        <v>2.4283632228616625E-4</v>
      </c>
      <c r="J87" s="1370">
        <v>8.5235550999641418E-2</v>
      </c>
      <c r="K87" s="1367">
        <v>57525</v>
      </c>
      <c r="L87" s="1367">
        <v>5752</v>
      </c>
      <c r="M87" s="1369">
        <v>0.30308778585730844</v>
      </c>
      <c r="N87" s="1286">
        <v>4.937295988202095E-2</v>
      </c>
      <c r="O87" s="1286">
        <v>0.13304878771305084</v>
      </c>
      <c r="P87" s="1286">
        <v>4.8108335584402084E-2</v>
      </c>
      <c r="Q87" s="1286">
        <v>0</v>
      </c>
      <c r="R87" s="1371">
        <v>7.2610393166542053E-2</v>
      </c>
    </row>
    <row r="88" spans="1:18">
      <c r="A88" s="998">
        <v>78</v>
      </c>
      <c r="B88" s="1360">
        <v>1398900</v>
      </c>
      <c r="C88" s="1360">
        <v>21017</v>
      </c>
      <c r="D88" s="1367">
        <v>6636</v>
      </c>
      <c r="E88" s="1369">
        <v>0.31574439739258697</v>
      </c>
      <c r="F88" s="1286">
        <v>5.0197459757328033E-2</v>
      </c>
      <c r="G88" s="1286">
        <v>0.13950611650943756</v>
      </c>
      <c r="H88" s="1286">
        <v>3.9491839706897736E-2</v>
      </c>
      <c r="I88" s="1286">
        <v>1.4274158456828445E-4</v>
      </c>
      <c r="J88" s="1370">
        <v>8.6406245827674866E-2</v>
      </c>
      <c r="K88" s="1367">
        <v>61162</v>
      </c>
      <c r="L88" s="1367">
        <v>5743</v>
      </c>
      <c r="M88" s="1369">
        <v>0.29836866167913551</v>
      </c>
      <c r="N88" s="1286">
        <v>4.8472568392753601E-2</v>
      </c>
      <c r="O88" s="1286">
        <v>0.12998753786087036</v>
      </c>
      <c r="P88" s="1286">
        <v>5.1174148917198181E-2</v>
      </c>
      <c r="Q88" s="1286">
        <v>0</v>
      </c>
      <c r="R88" s="1371">
        <v>6.8682461977005005E-2</v>
      </c>
    </row>
    <row r="89" spans="1:18">
      <c r="A89" s="998">
        <v>79</v>
      </c>
      <c r="B89" s="1360">
        <v>1397604</v>
      </c>
      <c r="C89" s="1360">
        <v>21451</v>
      </c>
      <c r="D89" s="1367">
        <v>6844</v>
      </c>
      <c r="E89" s="1369">
        <v>0.31905272481469393</v>
      </c>
      <c r="F89" s="1286">
        <v>4.9881123006343842E-2</v>
      </c>
      <c r="G89" s="1286">
        <v>0.14404922723770142</v>
      </c>
      <c r="H89" s="1286">
        <v>4.041769728064537E-2</v>
      </c>
      <c r="I89" s="1286">
        <v>2.3308936215471476E-4</v>
      </c>
      <c r="J89" s="1370">
        <v>8.4471583366394043E-2</v>
      </c>
      <c r="K89" s="1367">
        <v>64943</v>
      </c>
      <c r="L89" s="1367">
        <v>5450</v>
      </c>
      <c r="M89" s="1369">
        <v>0.2882682746218132</v>
      </c>
      <c r="N89" s="1286">
        <v>4.8503119498491287E-2</v>
      </c>
      <c r="O89" s="1286">
        <v>0.12006770074367523</v>
      </c>
      <c r="P89" s="1286">
        <v>5.4744524881243706E-2</v>
      </c>
      <c r="Q89" s="1286">
        <v>0</v>
      </c>
      <c r="R89" s="1371">
        <v>6.4952924847602844E-2</v>
      </c>
    </row>
    <row r="90" spans="1:18">
      <c r="A90" s="998">
        <v>80</v>
      </c>
      <c r="B90" s="1360">
        <v>1397820</v>
      </c>
      <c r="C90" s="1360">
        <v>21894</v>
      </c>
      <c r="D90" s="1367">
        <v>6892</v>
      </c>
      <c r="E90" s="1369">
        <v>0.31478944002923176</v>
      </c>
      <c r="F90" s="1286">
        <v>4.973965510725975E-2</v>
      </c>
      <c r="G90" s="1286">
        <v>0.1415456235408783</v>
      </c>
      <c r="H90" s="1286">
        <v>4.0696080774068832E-2</v>
      </c>
      <c r="I90" s="1286">
        <v>1.3702384603675455E-4</v>
      </c>
      <c r="J90" s="1370">
        <v>8.2716725766658783E-2</v>
      </c>
      <c r="K90" s="1367">
        <v>68867</v>
      </c>
      <c r="L90" s="1367">
        <v>5966</v>
      </c>
      <c r="M90" s="1369">
        <v>0.2954196583312701</v>
      </c>
      <c r="N90" s="1286">
        <v>4.7437485307455063E-2</v>
      </c>
      <c r="O90" s="1286">
        <v>0.12993314862251282</v>
      </c>
      <c r="P90" s="1286">
        <v>5.1200792193412781E-2</v>
      </c>
      <c r="Q90" s="1286">
        <v>0</v>
      </c>
      <c r="R90" s="1371">
        <v>6.6897749900817871E-2</v>
      </c>
    </row>
    <row r="91" spans="1:18">
      <c r="A91" s="998">
        <v>81</v>
      </c>
      <c r="B91" s="1360">
        <v>1400013</v>
      </c>
      <c r="C91" s="1360">
        <v>22375</v>
      </c>
      <c r="D91" s="1367">
        <v>7031</v>
      </c>
      <c r="E91" s="1369">
        <v>0.31423463687150838</v>
      </c>
      <c r="F91" s="1286">
        <v>4.9296088516712189E-2</v>
      </c>
      <c r="G91" s="1286">
        <v>0.14015641808509827</v>
      </c>
      <c r="H91" s="1286">
        <v>4.4826814904808998E-2</v>
      </c>
      <c r="I91" s="1286">
        <v>4.4692738447338343E-4</v>
      </c>
      <c r="J91" s="1370">
        <v>7.9553075134754181E-2</v>
      </c>
      <c r="K91" s="1367">
        <v>73168</v>
      </c>
      <c r="L91" s="1367">
        <v>5956</v>
      </c>
      <c r="M91" s="1369">
        <v>0.29521685254027263</v>
      </c>
      <c r="N91" s="1286">
        <v>4.7732342034578323E-2</v>
      </c>
      <c r="O91" s="1286">
        <v>0.12698884308338165</v>
      </c>
      <c r="P91" s="1286">
        <v>5.6158611550927162E-2</v>
      </c>
      <c r="Q91" s="1286">
        <v>0</v>
      </c>
      <c r="R91" s="1371">
        <v>6.4287483692169189E-2</v>
      </c>
    </row>
    <row r="92" spans="1:18">
      <c r="A92" s="998">
        <v>82</v>
      </c>
      <c r="B92" s="1360">
        <v>1398719</v>
      </c>
      <c r="C92" s="1360">
        <v>22900</v>
      </c>
      <c r="D92" s="1367">
        <v>7166</v>
      </c>
      <c r="E92" s="1369">
        <v>0.31292576419213974</v>
      </c>
      <c r="F92" s="1286">
        <v>4.8908296972513199E-2</v>
      </c>
      <c r="G92" s="1286">
        <v>0.13886462152004242</v>
      </c>
      <c r="H92" s="1286">
        <v>4.6768559142947197E-2</v>
      </c>
      <c r="I92" s="1286">
        <v>6.5502180950716138E-4</v>
      </c>
      <c r="J92" s="1370">
        <v>7.7729254961013794E-2</v>
      </c>
      <c r="K92" s="1367">
        <v>77888</v>
      </c>
      <c r="L92" s="1367">
        <v>5869</v>
      </c>
      <c r="M92" s="1369">
        <v>0.28653029341405067</v>
      </c>
      <c r="N92" s="1286">
        <v>4.7014597803354263E-2</v>
      </c>
      <c r="O92" s="1286">
        <v>0.12244299799203873</v>
      </c>
      <c r="P92" s="1286">
        <v>5.7022897526621819E-2</v>
      </c>
      <c r="Q92" s="1286">
        <v>0</v>
      </c>
      <c r="R92" s="1371">
        <v>6.0049798339605331E-2</v>
      </c>
    </row>
    <row r="93" spans="1:18">
      <c r="A93" s="998">
        <v>83</v>
      </c>
      <c r="B93" s="1360">
        <v>1398303</v>
      </c>
      <c r="C93" s="1360">
        <v>23481</v>
      </c>
      <c r="D93" s="1367">
        <v>7481</v>
      </c>
      <c r="E93" s="1369">
        <v>0.31859801541671989</v>
      </c>
      <c r="F93" s="1286">
        <v>4.8975769430398941E-2</v>
      </c>
      <c r="G93" s="1286">
        <v>0.14420169591903687</v>
      </c>
      <c r="H93" s="1286">
        <v>4.56539336591959E-2</v>
      </c>
      <c r="I93" s="1286">
        <v>4.6846386976540089E-4</v>
      </c>
      <c r="J93" s="1370">
        <v>7.9298153519630432E-2</v>
      </c>
      <c r="K93" s="1367">
        <v>82777</v>
      </c>
      <c r="L93" s="1367">
        <v>5779</v>
      </c>
      <c r="M93" s="1369">
        <v>0.28069749368564212</v>
      </c>
      <c r="N93" s="1286">
        <v>4.7114823013544083E-2</v>
      </c>
      <c r="O93" s="1286">
        <v>0.11700990796089172</v>
      </c>
      <c r="P93" s="1286">
        <v>5.9209246188402176E-2</v>
      </c>
      <c r="Q93" s="1286">
        <v>0</v>
      </c>
      <c r="R93" s="1371">
        <v>5.7314939796924591E-2</v>
      </c>
    </row>
    <row r="94" spans="1:18">
      <c r="A94" s="998">
        <v>84</v>
      </c>
      <c r="B94" s="1360">
        <v>1397611</v>
      </c>
      <c r="C94" s="1360">
        <v>24099</v>
      </c>
      <c r="D94" s="1367">
        <v>7665</v>
      </c>
      <c r="E94" s="1369">
        <v>0.31806299016556705</v>
      </c>
      <c r="F94" s="1286">
        <v>4.9213659018278122E-2</v>
      </c>
      <c r="G94" s="1286">
        <v>0.14104320108890533</v>
      </c>
      <c r="H94" s="1286">
        <v>5.1246941089630127E-2</v>
      </c>
      <c r="I94" s="1286">
        <v>6.6392798908054829E-4</v>
      </c>
      <c r="J94" s="1370">
        <v>7.5936764478683472E-2</v>
      </c>
      <c r="K94" s="1367">
        <v>87945</v>
      </c>
      <c r="L94" s="1367">
        <v>5975</v>
      </c>
      <c r="M94" s="1369">
        <v>0.28105743449833009</v>
      </c>
      <c r="N94" s="1286">
        <v>4.628627747297287E-2</v>
      </c>
      <c r="O94" s="1286">
        <v>0.11820875853300095</v>
      </c>
      <c r="P94" s="1286">
        <v>6.2985088676214218E-2</v>
      </c>
      <c r="Q94" s="1286">
        <v>0</v>
      </c>
      <c r="R94" s="1371">
        <v>5.3530268371105194E-2</v>
      </c>
    </row>
    <row r="95" spans="1:18">
      <c r="A95" s="998">
        <v>85</v>
      </c>
      <c r="B95" s="1360">
        <v>1399775</v>
      </c>
      <c r="C95" s="1360">
        <v>24765</v>
      </c>
      <c r="D95" s="1367">
        <v>7882</v>
      </c>
      <c r="E95" s="1369">
        <v>0.31827175449222694</v>
      </c>
      <c r="F95" s="1286">
        <v>4.902079701423645E-2</v>
      </c>
      <c r="G95" s="1286">
        <v>0.14435695111751556</v>
      </c>
      <c r="H95" s="1286">
        <v>4.9182314425706863E-2</v>
      </c>
      <c r="I95" s="1286">
        <v>8.8835047790780663E-4</v>
      </c>
      <c r="J95" s="1370">
        <v>7.4782960116863251E-2</v>
      </c>
      <c r="K95" s="1367">
        <v>93729</v>
      </c>
      <c r="L95" s="1367">
        <v>5915</v>
      </c>
      <c r="M95" s="1369">
        <v>0.27299580006461438</v>
      </c>
      <c r="N95" s="1286">
        <v>4.6014677733182907E-2</v>
      </c>
      <c r="O95" s="1286">
        <v>0.11284441500902176</v>
      </c>
      <c r="P95" s="1286">
        <v>6.4337471500039101E-2</v>
      </c>
      <c r="Q95" s="1286">
        <v>0</v>
      </c>
      <c r="R95" s="1371">
        <v>4.9799233675003052E-2</v>
      </c>
    </row>
    <row r="96" spans="1:18">
      <c r="A96" s="998">
        <v>86</v>
      </c>
      <c r="B96" s="1360">
        <v>1398840</v>
      </c>
      <c r="C96" s="1360">
        <v>25483</v>
      </c>
      <c r="D96" s="1367">
        <v>8187</v>
      </c>
      <c r="E96" s="1369">
        <v>0.32127300553310051</v>
      </c>
      <c r="F96" s="1286">
        <v>4.8973824828863144E-2</v>
      </c>
      <c r="G96" s="1286">
        <v>0.14798100292682648</v>
      </c>
      <c r="H96" s="1286">
        <v>4.7325668856501579E-2</v>
      </c>
      <c r="I96" s="1286">
        <v>9.8104623612016439E-4</v>
      </c>
      <c r="J96" s="1370">
        <v>7.6011456549167633E-2</v>
      </c>
      <c r="K96" s="1367">
        <v>99895</v>
      </c>
      <c r="L96" s="1367">
        <v>6020</v>
      </c>
      <c r="M96" s="1369">
        <v>0.26950799122532121</v>
      </c>
      <c r="N96" s="1286">
        <v>4.5305993407964706E-2</v>
      </c>
      <c r="O96" s="1286">
        <v>0.11075793206691742</v>
      </c>
      <c r="P96" s="1286">
        <v>6.6123472526669502E-2</v>
      </c>
      <c r="Q96" s="1286">
        <v>0</v>
      </c>
      <c r="R96" s="1371">
        <v>4.7275818884372711E-2</v>
      </c>
    </row>
    <row r="97" spans="1:18">
      <c r="A97" s="998">
        <v>87</v>
      </c>
      <c r="B97" s="1360">
        <v>1398323</v>
      </c>
      <c r="C97" s="1360">
        <v>26367</v>
      </c>
      <c r="D97" s="1367">
        <v>8316</v>
      </c>
      <c r="E97" s="1369">
        <v>0.31539424280350437</v>
      </c>
      <c r="F97" s="1286">
        <v>4.8090416938066483E-2</v>
      </c>
      <c r="G97" s="1286">
        <v>0.14317138493061066</v>
      </c>
      <c r="H97" s="1286">
        <v>5.2451927214860916E-2</v>
      </c>
      <c r="I97" s="1286">
        <v>9.860810823738575E-4</v>
      </c>
      <c r="J97" s="1370">
        <v>7.0732355117797852E-2</v>
      </c>
      <c r="K97" s="1367">
        <v>106833</v>
      </c>
      <c r="L97" s="1367">
        <v>6491</v>
      </c>
      <c r="M97" s="1369">
        <v>0.27613051431488495</v>
      </c>
      <c r="N97" s="1286">
        <v>4.4667545706033707E-2</v>
      </c>
      <c r="O97" s="1286">
        <v>0.11554004997014999</v>
      </c>
      <c r="P97" s="1286">
        <v>6.8830562755465508E-2</v>
      </c>
      <c r="Q97" s="1286">
        <v>0</v>
      </c>
      <c r="R97" s="1371">
        <v>4.7092355787754059E-2</v>
      </c>
    </row>
    <row r="98" spans="1:18">
      <c r="A98" s="998">
        <v>88</v>
      </c>
      <c r="B98" s="1360">
        <v>1398126</v>
      </c>
      <c r="C98" s="1360">
        <v>27303</v>
      </c>
      <c r="D98" s="1367">
        <v>8581</v>
      </c>
      <c r="E98" s="1369">
        <v>0.3142878072006739</v>
      </c>
      <c r="F98" s="1286">
        <v>4.7320805490016937E-2</v>
      </c>
      <c r="G98" s="1286">
        <v>0.14408673346042633</v>
      </c>
      <c r="H98" s="1286">
        <v>5.3583856672048569E-2</v>
      </c>
      <c r="I98" s="1286">
        <v>9.5227628480643034E-4</v>
      </c>
      <c r="J98" s="1370">
        <v>6.8344138562679291E-2</v>
      </c>
      <c r="K98" s="1367">
        <v>114851</v>
      </c>
      <c r="L98" s="1367">
        <v>6846</v>
      </c>
      <c r="M98" s="1369">
        <v>0.2770089827628065</v>
      </c>
      <c r="N98" s="1286">
        <v>4.3619003146886826E-2</v>
      </c>
      <c r="O98" s="1286">
        <v>0.11479323357343674</v>
      </c>
      <c r="P98" s="1286">
        <v>7.4289875105023384E-2</v>
      </c>
      <c r="Q98" s="1286">
        <v>0</v>
      </c>
      <c r="R98" s="1371">
        <v>4.4347334653139114E-2</v>
      </c>
    </row>
    <row r="99" spans="1:18">
      <c r="A99" s="998">
        <v>89</v>
      </c>
      <c r="B99" s="1360">
        <v>1399244</v>
      </c>
      <c r="C99" s="1360">
        <v>28340</v>
      </c>
      <c r="D99" s="1367">
        <v>8994</v>
      </c>
      <c r="E99" s="1369">
        <v>0.31736062103034579</v>
      </c>
      <c r="F99" s="1286">
        <v>4.5765701681375504E-2</v>
      </c>
      <c r="G99" s="1286">
        <v>0.14837685227394104</v>
      </c>
      <c r="H99" s="1286">
        <v>5.6069159880280495E-2</v>
      </c>
      <c r="I99" s="1286">
        <v>9.5271703321486712E-4</v>
      </c>
      <c r="J99" s="1370">
        <v>6.619618833065033E-2</v>
      </c>
      <c r="K99" s="1367">
        <v>123491</v>
      </c>
      <c r="L99" s="1367">
        <v>6698</v>
      </c>
      <c r="M99" s="1369">
        <v>0.26962402383060946</v>
      </c>
      <c r="N99" s="1286">
        <v>4.335399717092514E-2</v>
      </c>
      <c r="O99" s="1286">
        <v>0.11013606190681458</v>
      </c>
      <c r="P99" s="1286">
        <v>7.4148619547486305E-2</v>
      </c>
      <c r="Q99" s="1286">
        <v>0</v>
      </c>
      <c r="R99" s="1371">
        <v>4.1985347867012024E-2</v>
      </c>
    </row>
    <row r="100" spans="1:18">
      <c r="A100" s="998">
        <v>90</v>
      </c>
      <c r="B100" s="1360">
        <v>1398593</v>
      </c>
      <c r="C100" s="1360">
        <v>29517</v>
      </c>
      <c r="D100" s="1367">
        <v>9224</v>
      </c>
      <c r="E100" s="1369">
        <v>0.31249788257614258</v>
      </c>
      <c r="F100" s="1286">
        <v>4.224684089422226E-2</v>
      </c>
      <c r="G100" s="1286">
        <v>0.1456110030412674</v>
      </c>
      <c r="H100" s="1286">
        <v>6.1320597305893898E-2</v>
      </c>
      <c r="I100" s="1286">
        <v>1.6261815326288342E-3</v>
      </c>
      <c r="J100" s="1370">
        <v>6.1693262308835983E-2</v>
      </c>
      <c r="K100" s="1367">
        <v>133982</v>
      </c>
      <c r="L100" s="1367">
        <v>7248</v>
      </c>
      <c r="M100" s="1369">
        <v>0.27135904155746909</v>
      </c>
      <c r="N100" s="1286">
        <v>4.264320433139801E-2</v>
      </c>
      <c r="O100" s="1286">
        <v>0.10988394170999527</v>
      </c>
      <c r="P100" s="1286">
        <v>8.0606512725353241E-2</v>
      </c>
      <c r="Q100" s="1286">
        <v>0</v>
      </c>
      <c r="R100" s="1371">
        <v>3.8225382566452026E-2</v>
      </c>
    </row>
    <row r="101" spans="1:18">
      <c r="A101" s="998">
        <v>91</v>
      </c>
      <c r="B101" s="1360">
        <v>1397631</v>
      </c>
      <c r="C101" s="1360">
        <v>30948</v>
      </c>
      <c r="D101" s="1367">
        <v>9666</v>
      </c>
      <c r="E101" s="1369">
        <v>0.31233036060488562</v>
      </c>
      <c r="F101" s="1286">
        <v>4.1456636041402817E-2</v>
      </c>
      <c r="G101" s="1286">
        <v>0.14808711409568787</v>
      </c>
      <c r="H101" s="1286">
        <v>6.1102494597434998E-2</v>
      </c>
      <c r="I101" s="1286">
        <v>1.4217396965250373E-3</v>
      </c>
      <c r="J101" s="1370">
        <v>6.0262374579906464E-2</v>
      </c>
      <c r="K101" s="1367">
        <v>146075</v>
      </c>
      <c r="L101" s="1367">
        <v>7287</v>
      </c>
      <c r="M101" s="1369">
        <v>0.2686946902654867</v>
      </c>
      <c r="N101" s="1286">
        <v>4.229351133108139E-2</v>
      </c>
      <c r="O101" s="1286">
        <v>0.10932891070842743</v>
      </c>
      <c r="P101" s="1286">
        <v>8.0825958400964737E-2</v>
      </c>
      <c r="Q101" s="1286">
        <v>0</v>
      </c>
      <c r="R101" s="1371">
        <v>3.6209437996149063E-2</v>
      </c>
    </row>
    <row r="102" spans="1:18">
      <c r="A102" s="998">
        <v>92</v>
      </c>
      <c r="B102" s="1360">
        <v>1399336</v>
      </c>
      <c r="C102" s="1360">
        <v>32576</v>
      </c>
      <c r="D102" s="1367">
        <v>9916</v>
      </c>
      <c r="E102" s="1369">
        <v>0.30439587426326131</v>
      </c>
      <c r="F102" s="1286">
        <v>3.9937376976013184E-2</v>
      </c>
      <c r="G102" s="1286">
        <v>0.14354126155376434</v>
      </c>
      <c r="H102" s="1286">
        <v>6.3819989562034607E-2</v>
      </c>
      <c r="I102" s="1286">
        <v>2.0260314922779799E-3</v>
      </c>
      <c r="J102" s="1370">
        <v>5.500982329249382E-2</v>
      </c>
      <c r="K102" s="1367">
        <v>160665</v>
      </c>
      <c r="L102" s="1367">
        <v>8158</v>
      </c>
      <c r="M102" s="1369">
        <v>0.27353809012875535</v>
      </c>
      <c r="N102" s="1286">
        <v>4.0839593857526779E-2</v>
      </c>
      <c r="O102" s="1286">
        <v>0.1152762845158577</v>
      </c>
      <c r="P102" s="1286">
        <v>8.1209763884544373E-2</v>
      </c>
      <c r="Q102" s="1286">
        <v>0</v>
      </c>
      <c r="R102" s="1371">
        <v>3.6178916692733765E-2</v>
      </c>
    </row>
    <row r="103" spans="1:18">
      <c r="A103" s="998">
        <v>93</v>
      </c>
      <c r="B103" s="1360">
        <v>1399012</v>
      </c>
      <c r="C103" s="1360">
        <v>34731</v>
      </c>
      <c r="D103" s="1367">
        <v>10763</v>
      </c>
      <c r="E103" s="1369">
        <v>0.30989605827646771</v>
      </c>
      <c r="F103" s="1286">
        <v>3.8582246750593185E-2</v>
      </c>
      <c r="G103" s="1286">
        <v>0.14687167108058929</v>
      </c>
      <c r="H103" s="1286">
        <v>7.0916470140218735E-2</v>
      </c>
      <c r="I103" s="1286">
        <v>2.389795845374465E-3</v>
      </c>
      <c r="J103" s="1370">
        <v>5.1135871559381485E-2</v>
      </c>
      <c r="K103" s="1367">
        <v>179965</v>
      </c>
      <c r="L103" s="1367">
        <v>8671</v>
      </c>
      <c r="M103" s="1369">
        <v>0.27092641774722698</v>
      </c>
      <c r="N103" s="1286">
        <v>3.977503627538681E-2</v>
      </c>
      <c r="O103" s="1286">
        <v>0.11017028242349625</v>
      </c>
      <c r="P103" s="1286">
        <v>9.029838815331459E-2</v>
      </c>
      <c r="Q103" s="1286">
        <v>0</v>
      </c>
      <c r="R103" s="1371">
        <v>3.0682705342769623E-2</v>
      </c>
    </row>
    <row r="104" spans="1:18">
      <c r="A104" s="998">
        <v>94</v>
      </c>
      <c r="B104" s="1360">
        <v>1398086</v>
      </c>
      <c r="C104" s="1360">
        <v>37483</v>
      </c>
      <c r="D104" s="1367">
        <v>11336</v>
      </c>
      <c r="E104" s="1369">
        <v>0.30243043513059253</v>
      </c>
      <c r="F104" s="1286">
        <v>3.7857163697481155E-2</v>
      </c>
      <c r="G104" s="1286">
        <v>0.14227783679962158</v>
      </c>
      <c r="H104" s="1286">
        <v>7.4700530618429184E-2</v>
      </c>
      <c r="I104" s="1286">
        <v>2.9346637893468142E-3</v>
      </c>
      <c r="J104" s="1370">
        <v>4.4633567333221436E-2</v>
      </c>
      <c r="K104" s="1367">
        <v>202864</v>
      </c>
      <c r="L104" s="1367">
        <v>9361</v>
      </c>
      <c r="M104" s="1369">
        <v>0.27418646202513108</v>
      </c>
      <c r="N104" s="1286">
        <v>3.8135964423418045E-2</v>
      </c>
      <c r="O104" s="1286">
        <v>0.11171318590641022</v>
      </c>
      <c r="P104" s="1286">
        <v>9.4519782811403275E-2</v>
      </c>
      <c r="Q104" s="1286">
        <v>2.7825781144201756E-3</v>
      </c>
      <c r="R104" s="1371">
        <v>2.7034943923354149E-2</v>
      </c>
    </row>
    <row r="105" spans="1:18">
      <c r="A105" s="998">
        <v>95</v>
      </c>
      <c r="B105" s="1360">
        <v>1399094</v>
      </c>
      <c r="C105" s="1360">
        <v>41241</v>
      </c>
      <c r="D105" s="1367">
        <v>12508</v>
      </c>
      <c r="E105" s="1369">
        <v>0.3032904148783977</v>
      </c>
      <c r="F105" s="1286">
        <v>3.7099003791809082E-2</v>
      </c>
      <c r="G105" s="1286">
        <v>0.14100046455860138</v>
      </c>
      <c r="H105" s="1286">
        <v>8.1787537783384323E-2</v>
      </c>
      <c r="I105" s="1286">
        <v>4.0493682026863098E-3</v>
      </c>
      <c r="J105" s="1370">
        <v>3.9354041218757629E-2</v>
      </c>
      <c r="K105" s="1367">
        <v>230538</v>
      </c>
      <c r="L105" s="1367">
        <v>10306</v>
      </c>
      <c r="M105" s="1369">
        <v>0.27635954092030462</v>
      </c>
      <c r="N105" s="1286">
        <v>3.6978442221879959E-2</v>
      </c>
      <c r="O105" s="1286">
        <v>0.11423361301422119</v>
      </c>
      <c r="P105" s="1286">
        <v>9.6374554559588432E-2</v>
      </c>
      <c r="Q105" s="1286">
        <v>5.1217419095337391E-3</v>
      </c>
      <c r="R105" s="1371">
        <v>2.3678001016378403E-2</v>
      </c>
    </row>
    <row r="106" spans="1:18">
      <c r="A106" s="998">
        <v>96</v>
      </c>
      <c r="B106" s="1360">
        <v>1398590</v>
      </c>
      <c r="C106" s="1360">
        <v>46419</v>
      </c>
      <c r="D106" s="1367">
        <v>14510</v>
      </c>
      <c r="E106" s="1369">
        <v>0.31258751804218099</v>
      </c>
      <c r="F106" s="1286">
        <v>3.6601390689611435E-2</v>
      </c>
      <c r="G106" s="1286">
        <v>0.14681488275527954</v>
      </c>
      <c r="H106" s="1286">
        <v>8.9101443067193031E-2</v>
      </c>
      <c r="I106" s="1286">
        <v>4.3085804209113121E-3</v>
      </c>
      <c r="J106" s="1370">
        <v>3.5761218518018723E-2</v>
      </c>
      <c r="K106" s="1367">
        <v>270929</v>
      </c>
      <c r="L106" s="1367">
        <v>12059</v>
      </c>
      <c r="M106" s="1369">
        <v>0.28571767047339242</v>
      </c>
      <c r="N106" s="1286">
        <v>3.5587355494499207E-2</v>
      </c>
      <c r="O106" s="1286">
        <v>0.11827702075242996</v>
      </c>
      <c r="P106" s="1286">
        <v>0.10375302098691463</v>
      </c>
      <c r="Q106" s="1286">
        <v>5.3073023445904255E-3</v>
      </c>
      <c r="R106" s="1371">
        <v>2.281666174530983E-2</v>
      </c>
    </row>
    <row r="107" spans="1:18">
      <c r="A107" s="998">
        <v>97</v>
      </c>
      <c r="B107" s="1360">
        <v>1398629</v>
      </c>
      <c r="C107" s="1360">
        <v>54766</v>
      </c>
      <c r="D107" s="1367">
        <v>17114</v>
      </c>
      <c r="E107" s="1369">
        <v>0.31249315268597305</v>
      </c>
      <c r="F107" s="1286">
        <v>3.5459958016872406E-2</v>
      </c>
      <c r="G107" s="1286">
        <v>0.15230251848697662</v>
      </c>
      <c r="H107" s="1286">
        <v>8.9471571147441864E-2</v>
      </c>
      <c r="I107" s="1286">
        <v>5.7517439126968384E-3</v>
      </c>
      <c r="J107" s="1370">
        <v>2.9489099979400635E-2</v>
      </c>
      <c r="K107" s="1367">
        <v>331937</v>
      </c>
      <c r="L107" s="1367">
        <v>14398</v>
      </c>
      <c r="M107" s="1369">
        <v>0.29578043469329063</v>
      </c>
      <c r="N107" s="1286">
        <v>3.457413986325264E-2</v>
      </c>
      <c r="O107" s="1286">
        <v>0.12381362915039063</v>
      </c>
      <c r="P107" s="1286">
        <v>0.11315173283219337</v>
      </c>
      <c r="Q107" s="1286">
        <v>5.6288260966539383E-3</v>
      </c>
      <c r="R107" s="1371">
        <v>1.8591560423374176E-2</v>
      </c>
    </row>
    <row r="108" spans="1:18">
      <c r="A108" s="998">
        <v>98</v>
      </c>
      <c r="B108" s="1360">
        <v>1398538</v>
      </c>
      <c r="C108" s="1360">
        <v>70755</v>
      </c>
      <c r="D108" s="1367">
        <v>23151</v>
      </c>
      <c r="E108" s="1369">
        <v>0.32719949120203518</v>
      </c>
      <c r="F108" s="1286">
        <v>2.9142817482352257E-2</v>
      </c>
      <c r="G108" s="1286">
        <v>0.16295668482780457</v>
      </c>
      <c r="H108" s="1286">
        <v>0.10359692014753819</v>
      </c>
      <c r="I108" s="1286">
        <v>9.8084937781095505E-3</v>
      </c>
      <c r="J108" s="1370">
        <v>2.1694580093026161E-2</v>
      </c>
      <c r="K108" s="1367">
        <v>447861</v>
      </c>
      <c r="L108" s="1367">
        <v>19343</v>
      </c>
      <c r="M108" s="1369">
        <v>0.30706098993554942</v>
      </c>
      <c r="N108" s="1286">
        <v>3.1209321692585945E-2</v>
      </c>
      <c r="O108" s="1286">
        <v>0.13740991055965424</v>
      </c>
      <c r="P108" s="1286">
        <v>0.11548718623816967</v>
      </c>
      <c r="Q108" s="1286">
        <v>7.8737661242485046E-3</v>
      </c>
      <c r="R108" s="1371">
        <v>1.5080801211297512E-2</v>
      </c>
    </row>
    <row r="109" spans="1:18">
      <c r="A109" s="998">
        <v>99</v>
      </c>
      <c r="B109" s="1360">
        <v>139916</v>
      </c>
      <c r="C109" s="1360">
        <v>87113</v>
      </c>
      <c r="D109" s="1367">
        <v>28800</v>
      </c>
      <c r="E109" s="1369">
        <v>0.33060507616544027</v>
      </c>
      <c r="F109" s="1286">
        <v>2.7320835739374161E-2</v>
      </c>
      <c r="G109" s="1286">
        <v>0.16646194458007813</v>
      </c>
      <c r="H109" s="1286">
        <v>0.10608061123639345</v>
      </c>
      <c r="I109" s="1286">
        <v>1.2902781367301941E-2</v>
      </c>
      <c r="J109" s="1370">
        <v>1.7850378528237343E-2</v>
      </c>
      <c r="K109" s="1367">
        <v>565835</v>
      </c>
      <c r="L109" s="1367">
        <v>25935</v>
      </c>
      <c r="M109" s="1369">
        <v>0.3344337128783092</v>
      </c>
      <c r="N109" s="1286">
        <v>2.9233129695057869E-2</v>
      </c>
      <c r="O109" s="1286">
        <v>0.14456665515899658</v>
      </c>
      <c r="P109" s="1286">
        <v>0.12583011761307716</v>
      </c>
      <c r="Q109" s="1286">
        <v>2.1573456004261971E-2</v>
      </c>
      <c r="R109" s="1371">
        <v>1.3243239372968674E-2</v>
      </c>
    </row>
    <row r="110" spans="1:18">
      <c r="A110" s="999">
        <v>99.099998474121094</v>
      </c>
      <c r="B110" s="1360">
        <v>139852</v>
      </c>
      <c r="C110" s="1360">
        <v>91872</v>
      </c>
      <c r="D110" s="1367">
        <v>31365</v>
      </c>
      <c r="E110" s="1369">
        <v>0.34139890282131663</v>
      </c>
      <c r="F110" s="1286">
        <v>2.7375044301152229E-2</v>
      </c>
      <c r="G110" s="1286">
        <v>0.17297980189323425</v>
      </c>
      <c r="H110" s="1286">
        <v>0.10927159152925014</v>
      </c>
      <c r="I110" s="1286">
        <v>1.4650818891823292E-2</v>
      </c>
      <c r="J110" s="1370">
        <v>1.7132531851530075E-2</v>
      </c>
      <c r="K110" s="1367">
        <v>602293</v>
      </c>
      <c r="L110" s="1367">
        <v>28287</v>
      </c>
      <c r="M110" s="1369">
        <v>0.33975521577765233</v>
      </c>
      <c r="N110" s="1286">
        <v>2.810574509203434E-2</v>
      </c>
      <c r="O110" s="1286">
        <v>0.14971713721752167</v>
      </c>
      <c r="P110" s="1286">
        <v>0.12868587858974934</v>
      </c>
      <c r="Q110" s="1286">
        <v>2.1379584446549416E-2</v>
      </c>
      <c r="R110" s="1371">
        <v>1.186687033623457E-2</v>
      </c>
    </row>
    <row r="111" spans="1:18">
      <c r="A111" s="999">
        <v>99.199996948242188</v>
      </c>
      <c r="B111" s="1360">
        <v>139770</v>
      </c>
      <c r="C111" s="1360">
        <v>97700</v>
      </c>
      <c r="D111" s="1367">
        <v>34399</v>
      </c>
      <c r="E111" s="1369">
        <v>0.35208802456499488</v>
      </c>
      <c r="F111" s="1286">
        <v>2.7389969676733017E-2</v>
      </c>
      <c r="G111" s="1286">
        <v>0.17620265483856201</v>
      </c>
      <c r="H111" s="1286">
        <v>0.11549641750752926</v>
      </c>
      <c r="I111" s="1286">
        <v>1.6560900956392288E-2</v>
      </c>
      <c r="J111" s="1370">
        <v>1.6448311507701874E-2</v>
      </c>
      <c r="K111" s="1367">
        <v>638119</v>
      </c>
      <c r="L111" s="1367">
        <v>28255</v>
      </c>
      <c r="M111" s="1369">
        <v>0.34727087250961741</v>
      </c>
      <c r="N111" s="1286">
        <v>2.8882907703518867E-2</v>
      </c>
      <c r="O111" s="1286">
        <v>0.14897434413433075</v>
      </c>
      <c r="P111" s="1286">
        <v>0.13508597388863564</v>
      </c>
      <c r="Q111" s="1286">
        <v>2.3180069401860237E-2</v>
      </c>
      <c r="R111" s="1371">
        <v>1.1135282926261425E-2</v>
      </c>
    </row>
    <row r="112" spans="1:18">
      <c r="A112" s="999">
        <v>99.300003051757813</v>
      </c>
      <c r="B112" s="1360">
        <v>139652</v>
      </c>
      <c r="C112" s="1360">
        <v>104844</v>
      </c>
      <c r="D112" s="1367">
        <v>37731</v>
      </c>
      <c r="E112" s="1369">
        <v>0.35987753233375303</v>
      </c>
      <c r="F112" s="1286">
        <v>2.7230933308601379E-2</v>
      </c>
      <c r="G112" s="1286">
        <v>0.18841326236724854</v>
      </c>
      <c r="H112" s="1286">
        <v>0.11236694268882275</v>
      </c>
      <c r="I112" s="1286">
        <v>1.6643775627017021E-2</v>
      </c>
      <c r="J112" s="1370">
        <v>1.5213078819215298E-2</v>
      </c>
      <c r="K112" s="1367">
        <v>686314</v>
      </c>
      <c r="L112" s="1367">
        <v>33225</v>
      </c>
      <c r="M112" s="1369">
        <v>0.34070982495359786</v>
      </c>
      <c r="N112" s="1286">
        <v>2.753366157412529E-2</v>
      </c>
      <c r="O112" s="1286">
        <v>0.15541905164718628</v>
      </c>
      <c r="P112" s="1286">
        <v>0.12546530365943909</v>
      </c>
      <c r="Q112" s="1286">
        <v>2.0806629210710526E-2</v>
      </c>
      <c r="R112" s="1371">
        <v>1.1485177092254162E-2</v>
      </c>
    </row>
    <row r="113" spans="1:18">
      <c r="A113" s="999">
        <v>99.400001525878906</v>
      </c>
      <c r="B113" s="1360">
        <v>140150</v>
      </c>
      <c r="C113" s="1360">
        <v>113870</v>
      </c>
      <c r="D113" s="1367">
        <v>41252</v>
      </c>
      <c r="E113" s="1369">
        <v>0.36227276719065599</v>
      </c>
      <c r="F113" s="1286">
        <v>2.7276718989014626E-2</v>
      </c>
      <c r="G113" s="1286">
        <v>0.18364802002906799</v>
      </c>
      <c r="H113" s="1286">
        <v>0.11786247603595257</v>
      </c>
      <c r="I113" s="1286">
        <v>1.8942654132843018E-2</v>
      </c>
      <c r="J113" s="1370">
        <v>1.4551681466400623E-2</v>
      </c>
      <c r="K113" s="1367">
        <v>750823</v>
      </c>
      <c r="L113" s="1367">
        <v>35438</v>
      </c>
      <c r="M113" s="1369">
        <v>0.35341165207331909</v>
      </c>
      <c r="N113" s="1286">
        <v>2.7664199471473694E-2</v>
      </c>
      <c r="O113" s="1286">
        <v>0.15835610032081604</v>
      </c>
      <c r="P113" s="1286">
        <v>0.13020324520766735</v>
      </c>
      <c r="Q113" s="1286">
        <v>2.5490157306194305E-2</v>
      </c>
      <c r="R113" s="1371">
        <v>1.1707920581102371E-2</v>
      </c>
    </row>
    <row r="114" spans="1:18">
      <c r="A114" s="999">
        <v>99.5</v>
      </c>
      <c r="B114" s="1360">
        <v>139875</v>
      </c>
      <c r="C114" s="1360">
        <v>126098</v>
      </c>
      <c r="D114" s="1367">
        <v>45932</v>
      </c>
      <c r="E114" s="1369">
        <v>0.36425637202810512</v>
      </c>
      <c r="F114" s="1286">
        <v>2.6756966486573219E-2</v>
      </c>
      <c r="G114" s="1286">
        <v>0.1866881251335144</v>
      </c>
      <c r="H114" s="1286">
        <v>0.11795587651431561</v>
      </c>
      <c r="I114" s="1286">
        <v>1.9413471221923828E-2</v>
      </c>
      <c r="J114" s="1370">
        <v>1.3441925868391991E-2</v>
      </c>
      <c r="K114" s="1367">
        <v>834001</v>
      </c>
      <c r="L114" s="1367">
        <v>40973</v>
      </c>
      <c r="M114" s="1369">
        <v>0.36076038529945231</v>
      </c>
      <c r="N114" s="1286">
        <v>2.7409441769123077E-2</v>
      </c>
      <c r="O114" s="1286">
        <v>0.15890960395336151</v>
      </c>
      <c r="P114" s="1286">
        <v>0.13739060238003731</v>
      </c>
      <c r="Q114" s="1286">
        <v>2.7567928656935692E-2</v>
      </c>
      <c r="R114" s="1371">
        <v>9.4916094094514847E-3</v>
      </c>
    </row>
    <row r="115" spans="1:18">
      <c r="A115" s="999">
        <v>99.599998474121094</v>
      </c>
      <c r="B115" s="1360">
        <v>139808</v>
      </c>
      <c r="C115" s="1360">
        <v>143830</v>
      </c>
      <c r="D115" s="1367">
        <v>53629</v>
      </c>
      <c r="E115" s="1369">
        <v>0.37286379753876103</v>
      </c>
      <c r="F115" s="1286">
        <v>2.597511000931263E-2</v>
      </c>
      <c r="G115" s="1286">
        <v>0.18685948848724365</v>
      </c>
      <c r="H115" s="1286">
        <v>0.1282972963526845</v>
      </c>
      <c r="I115" s="1286">
        <v>2.0037544891238213E-2</v>
      </c>
      <c r="J115" s="1370">
        <v>1.1694361455738544E-2</v>
      </c>
      <c r="K115" s="1367">
        <v>948508</v>
      </c>
      <c r="L115" s="1367">
        <v>48907</v>
      </c>
      <c r="M115" s="1369">
        <v>0.37005621930826793</v>
      </c>
      <c r="N115" s="1286">
        <v>2.667958103120327E-2</v>
      </c>
      <c r="O115" s="1286">
        <v>0.16259713470935822</v>
      </c>
      <c r="P115" s="1286">
        <v>0.1458145696669817</v>
      </c>
      <c r="Q115" s="1286">
        <v>2.6944408193230629E-2</v>
      </c>
      <c r="R115" s="1371">
        <v>8.0205202102661133E-3</v>
      </c>
    </row>
    <row r="116" spans="1:18">
      <c r="A116" s="999">
        <v>99.699996948242188</v>
      </c>
      <c r="B116" s="1360">
        <v>139851</v>
      </c>
      <c r="C116" s="1360">
        <v>170418</v>
      </c>
      <c r="D116" s="1367">
        <v>63003</v>
      </c>
      <c r="E116" s="1369">
        <v>0.36969686300742877</v>
      </c>
      <c r="F116" s="1286">
        <v>2.5085378438234329E-2</v>
      </c>
      <c r="G116" s="1286">
        <v>0.18070274591445923</v>
      </c>
      <c r="H116" s="1286">
        <v>0.13260336499661207</v>
      </c>
      <c r="I116" s="1286">
        <v>2.1846283227205276E-2</v>
      </c>
      <c r="J116" s="1370">
        <v>9.453226812183857E-3</v>
      </c>
      <c r="K116" s="1367">
        <v>1127535</v>
      </c>
      <c r="L116" s="1367">
        <v>56681</v>
      </c>
      <c r="M116" s="1369">
        <v>0.38696970110736378</v>
      </c>
      <c r="N116" s="1286">
        <v>2.6687329635024071E-2</v>
      </c>
      <c r="O116" s="1286">
        <v>0.16924504935741425</v>
      </c>
      <c r="P116" s="1286">
        <v>0.15498314052820206</v>
      </c>
      <c r="Q116" s="1286">
        <v>2.8899326920509338E-2</v>
      </c>
      <c r="R116" s="1371">
        <v>7.1616806089878082E-3</v>
      </c>
    </row>
    <row r="117" spans="1:18">
      <c r="A117" s="999">
        <v>99.800003051757813</v>
      </c>
      <c r="B117" s="1360">
        <v>139897</v>
      </c>
      <c r="C117" s="1360">
        <v>225570</v>
      </c>
      <c r="D117" s="1367">
        <v>89667</v>
      </c>
      <c r="E117" s="1369">
        <v>0.39751296714988693</v>
      </c>
      <c r="F117" s="1286">
        <v>2.5242717936635017E-2</v>
      </c>
      <c r="G117" s="1286">
        <v>0.19099614024162292</v>
      </c>
      <c r="H117" s="1286">
        <v>0.14925299677997828</v>
      </c>
      <c r="I117" s="1286">
        <v>2.43693757802248E-2</v>
      </c>
      <c r="J117" s="1370">
        <v>7.6472936198115349E-3</v>
      </c>
      <c r="K117" s="1367">
        <v>1489603</v>
      </c>
      <c r="L117" s="1367">
        <v>83428</v>
      </c>
      <c r="M117" s="1369">
        <v>0.40701151836547517</v>
      </c>
      <c r="N117" s="1286">
        <v>2.5480907410383224E-2</v>
      </c>
      <c r="O117" s="1286">
        <v>0.17686861753463745</v>
      </c>
      <c r="P117" s="1286">
        <v>0.16969708912074566</v>
      </c>
      <c r="Q117" s="1286">
        <v>2.933499775826931E-2</v>
      </c>
      <c r="R117" s="1371">
        <v>5.6250211782753468E-3</v>
      </c>
    </row>
    <row r="118" spans="1:18">
      <c r="A118" s="999">
        <v>99.900001525878906</v>
      </c>
      <c r="B118" s="1360">
        <v>13769</v>
      </c>
      <c r="C118" s="1360">
        <v>283576</v>
      </c>
      <c r="D118" s="1367">
        <v>119375</v>
      </c>
      <c r="E118" s="1369">
        <v>0.42096298699466811</v>
      </c>
      <c r="F118" s="1286">
        <v>2.4942167103290558E-2</v>
      </c>
      <c r="G118" s="1286">
        <v>0.19138079881668091</v>
      </c>
      <c r="H118" s="1286">
        <v>0.17147078551352024</v>
      </c>
      <c r="I118" s="1286">
        <v>2.7283690869808197E-2</v>
      </c>
      <c r="J118" s="1370">
        <v>5.8855474926531315E-3</v>
      </c>
      <c r="K118" s="1367">
        <v>1868940</v>
      </c>
      <c r="L118" s="1367">
        <v>114613</v>
      </c>
      <c r="M118" s="1369">
        <v>0.43974017602958893</v>
      </c>
      <c r="N118" s="1286">
        <v>2.5399211794137955E-2</v>
      </c>
      <c r="O118" s="1286">
        <v>0.18480421602725983</v>
      </c>
      <c r="P118" s="1286">
        <v>0.18291269801557064</v>
      </c>
      <c r="Q118" s="1286">
        <v>4.2138904333114624E-2</v>
      </c>
      <c r="R118" s="1371">
        <v>4.4851480051875114E-3</v>
      </c>
    </row>
    <row r="119" spans="1:18">
      <c r="A119" s="1000">
        <v>99.910003662109375</v>
      </c>
      <c r="B119" s="1360">
        <v>14217</v>
      </c>
      <c r="C119" s="1360">
        <v>300624</v>
      </c>
      <c r="D119" s="1367">
        <v>121324</v>
      </c>
      <c r="E119" s="1369">
        <v>0.40357389962211931</v>
      </c>
      <c r="F119" s="1286">
        <v>2.4978045374155045E-2</v>
      </c>
      <c r="G119" s="1286">
        <v>0.18584677577018738</v>
      </c>
      <c r="H119" s="1286">
        <v>0.1582109248265624</v>
      </c>
      <c r="I119" s="1286">
        <v>2.8643755242228508E-2</v>
      </c>
      <c r="J119" s="1370">
        <v>5.8944062329828739E-3</v>
      </c>
      <c r="K119" s="1367">
        <v>1994683</v>
      </c>
      <c r="L119" s="1367">
        <v>117457</v>
      </c>
      <c r="M119" s="1369">
        <v>0.42837969429845835</v>
      </c>
      <c r="N119" s="1286">
        <v>2.5321949273347855E-2</v>
      </c>
      <c r="O119" s="1286">
        <v>0.18560919165611267</v>
      </c>
      <c r="P119" s="1286">
        <v>0.16941962763667107</v>
      </c>
      <c r="Q119" s="1286">
        <v>4.2751532047986984E-2</v>
      </c>
      <c r="R119" s="1371">
        <v>5.277381744235754E-3</v>
      </c>
    </row>
    <row r="120" spans="1:18">
      <c r="A120" s="1000">
        <v>99.919998168945313</v>
      </c>
      <c r="B120" s="1360">
        <v>13909</v>
      </c>
      <c r="C120" s="1360">
        <v>321949</v>
      </c>
      <c r="D120" s="1367">
        <v>136173</v>
      </c>
      <c r="E120" s="1369">
        <v>0.42296450680076658</v>
      </c>
      <c r="F120" s="1286">
        <v>2.5075400248169899E-2</v>
      </c>
      <c r="G120" s="1286">
        <v>0.18948031961917877</v>
      </c>
      <c r="H120" s="1286">
        <v>0.17323240730911493</v>
      </c>
      <c r="I120" s="1286">
        <v>2.9364898800849915E-2</v>
      </c>
      <c r="J120" s="1370">
        <v>5.8114794082939625E-3</v>
      </c>
      <c r="K120" s="1367">
        <v>2127630</v>
      </c>
      <c r="L120" s="1367">
        <v>126969</v>
      </c>
      <c r="M120" s="1369">
        <v>0.44461603109570336</v>
      </c>
      <c r="N120" s="1286">
        <v>2.5107679888606071E-2</v>
      </c>
      <c r="O120" s="1286">
        <v>0.17777077853679657</v>
      </c>
      <c r="P120" s="1286">
        <v>0.1936687957495451</v>
      </c>
      <c r="Q120" s="1286">
        <v>4.3782610446214676E-2</v>
      </c>
      <c r="R120" s="1371">
        <v>4.2861644178628922E-3</v>
      </c>
    </row>
    <row r="121" spans="1:18">
      <c r="A121" s="1000">
        <v>99.930000305175781</v>
      </c>
      <c r="B121" s="1360">
        <v>14067</v>
      </c>
      <c r="C121" s="1360">
        <v>350013</v>
      </c>
      <c r="D121" s="1367">
        <v>144765</v>
      </c>
      <c r="E121" s="1369">
        <v>0.41359892346855687</v>
      </c>
      <c r="F121" s="1286">
        <v>2.4990500882267952E-2</v>
      </c>
      <c r="G121" s="1286">
        <v>0.18160468339920044</v>
      </c>
      <c r="H121" s="1286">
        <v>0.17049366515129805</v>
      </c>
      <c r="I121" s="1286">
        <v>3.1707394868135452E-2</v>
      </c>
      <c r="J121" s="1370">
        <v>4.8026787117123604E-3</v>
      </c>
      <c r="K121" s="1367">
        <v>2284937</v>
      </c>
      <c r="L121" s="1367">
        <v>131642</v>
      </c>
      <c r="M121" s="1369">
        <v>0.42843148422371569</v>
      </c>
      <c r="N121" s="1286">
        <v>2.4991456419229507E-2</v>
      </c>
      <c r="O121" s="1286">
        <v>0.16922526061534882</v>
      </c>
      <c r="P121" s="1286">
        <v>0.18649700097739697</v>
      </c>
      <c r="Q121" s="1286">
        <v>4.3701689690351486E-2</v>
      </c>
      <c r="R121" s="1371">
        <v>4.0160771459341049E-3</v>
      </c>
    </row>
    <row r="122" spans="1:18">
      <c r="A122" s="1000">
        <v>99.94000244140625</v>
      </c>
      <c r="B122" s="1360">
        <v>13985</v>
      </c>
      <c r="C122" s="1360">
        <v>385478</v>
      </c>
      <c r="D122" s="1367">
        <v>159477</v>
      </c>
      <c r="E122" s="1369">
        <v>0.41371232599525781</v>
      </c>
      <c r="F122" s="1286">
        <v>2.5098709389567375E-2</v>
      </c>
      <c r="G122" s="1286">
        <v>0.17911268770694733</v>
      </c>
      <c r="H122" s="1286">
        <v>0.17308639828115702</v>
      </c>
      <c r="I122" s="1286">
        <v>3.1521901488304138E-2</v>
      </c>
      <c r="J122" s="1370">
        <v>4.8900325782597065E-3</v>
      </c>
      <c r="K122" s="1367">
        <v>2479511</v>
      </c>
      <c r="L122" s="1367">
        <v>151366</v>
      </c>
      <c r="M122" s="1369">
        <v>0.447164270816716</v>
      </c>
      <c r="N122" s="1286">
        <v>2.5113588199019432E-2</v>
      </c>
      <c r="O122" s="1286">
        <v>0.18576551973819733</v>
      </c>
      <c r="P122" s="1286">
        <v>0.18988365866243839</v>
      </c>
      <c r="Q122" s="1286">
        <v>4.3045535683631897E-2</v>
      </c>
      <c r="R122" s="1371">
        <v>3.358916612342E-3</v>
      </c>
    </row>
    <row r="123" spans="1:18">
      <c r="A123" s="1000">
        <v>99.949996948242188</v>
      </c>
      <c r="B123" s="1360">
        <v>13985</v>
      </c>
      <c r="C123" s="1360">
        <v>433673</v>
      </c>
      <c r="D123" s="1367">
        <v>187675</v>
      </c>
      <c r="E123" s="1369">
        <v>0.43275693898398104</v>
      </c>
      <c r="F123" s="1286">
        <v>2.4975039064884186E-2</v>
      </c>
      <c r="G123" s="1286">
        <v>0.18968670070171356</v>
      </c>
      <c r="H123" s="1286">
        <v>0.18150542117655277</v>
      </c>
      <c r="I123" s="1286">
        <v>3.2314669340848923E-2</v>
      </c>
      <c r="J123" s="1370">
        <v>4.2728045955300331E-3</v>
      </c>
      <c r="K123" s="1367">
        <v>2729571</v>
      </c>
      <c r="L123" s="1367">
        <v>158595</v>
      </c>
      <c r="M123" s="1369">
        <v>0.4399465167953352</v>
      </c>
      <c r="N123" s="1286">
        <v>2.508828416466713E-2</v>
      </c>
      <c r="O123" s="1286">
        <v>0.17612285912036896</v>
      </c>
      <c r="P123" s="1286">
        <v>0.19094170071184635</v>
      </c>
      <c r="Q123" s="1286">
        <v>4.4498138129711151E-2</v>
      </c>
      <c r="R123" s="1371">
        <v>3.2983159180730581E-3</v>
      </c>
    </row>
    <row r="124" spans="1:18">
      <c r="A124" s="1000">
        <v>99.959999084472656</v>
      </c>
      <c r="B124" s="1360">
        <v>13984</v>
      </c>
      <c r="C124" s="1360">
        <v>500914</v>
      </c>
      <c r="D124" s="1367">
        <v>214739</v>
      </c>
      <c r="E124" s="1369">
        <v>0.42869434673416995</v>
      </c>
      <c r="F124" s="1286">
        <v>2.4786690250039101E-2</v>
      </c>
      <c r="G124" s="1286">
        <v>0.17746558785438538</v>
      </c>
      <c r="H124" s="1286">
        <v>0.19065547827631235</v>
      </c>
      <c r="I124" s="1286">
        <v>3.1901683658361435E-2</v>
      </c>
      <c r="J124" s="1370">
        <v>3.8848984986543655E-3</v>
      </c>
      <c r="K124" s="1367">
        <v>3169360</v>
      </c>
      <c r="L124" s="1367">
        <v>203514</v>
      </c>
      <c r="M124" s="1369">
        <v>0.44739856182798654</v>
      </c>
      <c r="N124" s="1286">
        <v>2.48701311647892E-2</v>
      </c>
      <c r="O124" s="1286">
        <v>0.17519669234752655</v>
      </c>
      <c r="P124" s="1286">
        <v>0.20320609398186207</v>
      </c>
      <c r="Q124" s="1286">
        <v>4.0944594889879227E-2</v>
      </c>
      <c r="R124" s="1371">
        <v>3.1810377258807421E-3</v>
      </c>
    </row>
    <row r="125" spans="1:18">
      <c r="A125" s="1000">
        <v>99.970001220703125</v>
      </c>
      <c r="B125" s="1360">
        <v>13992</v>
      </c>
      <c r="C125" s="1360">
        <v>609065</v>
      </c>
      <c r="D125" s="1367">
        <v>267783</v>
      </c>
      <c r="E125" s="1369">
        <v>0.43966243340201783</v>
      </c>
      <c r="F125" s="1286">
        <v>2.483314648270607E-2</v>
      </c>
      <c r="G125" s="1286">
        <v>0.18251089751720428</v>
      </c>
      <c r="H125" s="1286">
        <v>0.19629432167857885</v>
      </c>
      <c r="I125" s="1286">
        <v>3.2957073301076889E-2</v>
      </c>
      <c r="J125" s="1370">
        <v>3.0686380341649055E-3</v>
      </c>
      <c r="K125" s="1367">
        <v>3866048</v>
      </c>
      <c r="L125" s="1367">
        <v>257560</v>
      </c>
      <c r="M125" s="1369">
        <v>0.45593426162936845</v>
      </c>
      <c r="N125" s="1286">
        <v>2.4543905630707741E-2</v>
      </c>
      <c r="O125" s="1286">
        <v>0.175799161195755</v>
      </c>
      <c r="P125" s="1286">
        <v>0.21294515952467918</v>
      </c>
      <c r="Q125" s="1286">
        <v>4.0217310190200806E-2</v>
      </c>
      <c r="R125" s="1371">
        <v>2.4269523564726114E-3</v>
      </c>
    </row>
    <row r="126" spans="1:18">
      <c r="A126" s="1000">
        <v>99.980003356933594</v>
      </c>
      <c r="B126" s="1360">
        <v>13988</v>
      </c>
      <c r="C126" s="1360">
        <v>838638</v>
      </c>
      <c r="D126" s="1367">
        <v>370920</v>
      </c>
      <c r="E126" s="1369">
        <v>0.44228856789222526</v>
      </c>
      <c r="F126" s="1286">
        <v>2.4672146886587143E-2</v>
      </c>
      <c r="G126" s="1286">
        <v>0.17376150190830231</v>
      </c>
      <c r="H126" s="1286">
        <v>0.20866332715377212</v>
      </c>
      <c r="I126" s="1286">
        <v>3.2928392291069031E-2</v>
      </c>
      <c r="J126" s="1370">
        <v>2.2643858101218939E-3</v>
      </c>
      <c r="K126" s="1367">
        <v>5150580</v>
      </c>
      <c r="L126" s="1367">
        <v>348311</v>
      </c>
      <c r="M126" s="1369">
        <v>0.46145886879242826</v>
      </c>
      <c r="N126" s="1286">
        <v>2.4724299088120461E-2</v>
      </c>
      <c r="O126" s="1286">
        <v>0.17617818713188171</v>
      </c>
      <c r="P126" s="1286">
        <v>0.21858389303088188</v>
      </c>
      <c r="Q126" s="1286">
        <v>4.0100477635860443E-2</v>
      </c>
      <c r="R126" s="1371">
        <v>1.8733340548351407E-3</v>
      </c>
    </row>
    <row r="127" spans="1:18">
      <c r="A127" s="1000">
        <v>99.989997863769531</v>
      </c>
      <c r="B127" s="1360">
        <v>1394</v>
      </c>
      <c r="C127" s="1360">
        <v>1092290</v>
      </c>
      <c r="D127" s="1367">
        <v>495690</v>
      </c>
      <c r="E127" s="1369">
        <v>0.45380805463750468</v>
      </c>
      <c r="F127" s="1286">
        <v>2.4392789229750633E-2</v>
      </c>
      <c r="G127" s="1286">
        <v>0.16485731303691864</v>
      </c>
      <c r="H127" s="1286">
        <v>0.23073451314121485</v>
      </c>
      <c r="I127" s="1286">
        <v>3.2123338431119919E-2</v>
      </c>
      <c r="J127" s="1370">
        <v>1.7000979278236628E-3</v>
      </c>
      <c r="K127" s="1367">
        <v>6472700</v>
      </c>
      <c r="L127" s="1367">
        <v>467074</v>
      </c>
      <c r="M127" s="1369">
        <v>0.46570714951617004</v>
      </c>
      <c r="N127" s="1286">
        <v>2.4616749957203865E-2</v>
      </c>
      <c r="O127" s="1286">
        <v>0.16943371295928955</v>
      </c>
      <c r="P127" s="1286">
        <v>0.23229122441262007</v>
      </c>
      <c r="Q127" s="1286">
        <v>3.7927683442831039E-2</v>
      </c>
      <c r="R127" s="1371">
        <v>1.4377800980582833E-3</v>
      </c>
    </row>
    <row r="128" spans="1:18">
      <c r="A128" s="1001">
        <v>99.990997314453125</v>
      </c>
      <c r="B128" s="1360">
        <v>1390</v>
      </c>
      <c r="C128" s="1360">
        <v>1162202</v>
      </c>
      <c r="D128" s="1367">
        <v>500871</v>
      </c>
      <c r="E128" s="1369">
        <v>0.43096725009938031</v>
      </c>
      <c r="F128" s="1286">
        <v>2.4781405925750732E-2</v>
      </c>
      <c r="G128" s="1286">
        <v>0.15805256366729736</v>
      </c>
      <c r="H128" s="1286">
        <v>0.21468384424224496</v>
      </c>
      <c r="I128" s="1286">
        <v>3.168468177318573E-2</v>
      </c>
      <c r="J128" s="1370">
        <v>1.7638930585235357E-3</v>
      </c>
      <c r="K128" s="1367">
        <v>6884238</v>
      </c>
      <c r="L128" s="1367">
        <v>478659</v>
      </c>
      <c r="M128" s="1369">
        <v>0.45529854238719764</v>
      </c>
      <c r="N128" s="1286">
        <v>2.4654049426317215E-2</v>
      </c>
      <c r="O128" s="1286">
        <v>0.16554710268974304</v>
      </c>
      <c r="P128" s="1286">
        <v>0.2252308614552021</v>
      </c>
      <c r="Q128" s="1286">
        <v>3.848348930478096E-2</v>
      </c>
      <c r="R128" s="1371">
        <v>1.3830390525981784E-3</v>
      </c>
    </row>
    <row r="129" spans="1:18">
      <c r="A129" s="1001">
        <v>99.991996765136719</v>
      </c>
      <c r="B129" s="1360">
        <v>1411</v>
      </c>
      <c r="C129" s="1360">
        <v>1258075</v>
      </c>
      <c r="D129" s="1367">
        <v>570430</v>
      </c>
      <c r="E129" s="1369">
        <v>0.45341493949088885</v>
      </c>
      <c r="F129" s="1286">
        <v>2.4753691628575325E-2</v>
      </c>
      <c r="G129" s="1286">
        <v>0.17728672921657562</v>
      </c>
      <c r="H129" s="1286">
        <v>0.21717384969815612</v>
      </c>
      <c r="I129" s="1286">
        <v>3.2534625381231308E-2</v>
      </c>
      <c r="J129" s="1370">
        <v>1.6660373657941818E-3</v>
      </c>
      <c r="K129" s="1367">
        <v>7422950</v>
      </c>
      <c r="L129" s="1367">
        <v>529277</v>
      </c>
      <c r="M129" s="1369">
        <v>0.46148125091005476</v>
      </c>
      <c r="N129" s="1286">
        <v>2.4669786915183067E-2</v>
      </c>
      <c r="O129" s="1286">
        <v>0.17253941297531128</v>
      </c>
      <c r="P129" s="1286">
        <v>0.22483736742287874</v>
      </c>
      <c r="Q129" s="1286">
        <v>3.8036148995161057E-2</v>
      </c>
      <c r="R129" s="1371">
        <v>1.398541615344584E-3</v>
      </c>
    </row>
    <row r="130" spans="1:18">
      <c r="A130" s="1001">
        <v>99.992996215820313</v>
      </c>
      <c r="B130" s="1360">
        <v>1394</v>
      </c>
      <c r="C130" s="1360">
        <v>1371683</v>
      </c>
      <c r="D130" s="1367">
        <v>641851</v>
      </c>
      <c r="E130" s="1369">
        <v>0.46792954348781751</v>
      </c>
      <c r="F130" s="1286">
        <v>2.4612100794911385E-2</v>
      </c>
      <c r="G130" s="1286">
        <v>0.1755201518535614</v>
      </c>
      <c r="H130" s="1286">
        <v>0.23442442063242197</v>
      </c>
      <c r="I130" s="1286">
        <v>3.1733278185129166E-2</v>
      </c>
      <c r="J130" s="1370">
        <v>1.6395916463807225E-3</v>
      </c>
      <c r="K130" s="1367">
        <v>8086311</v>
      </c>
      <c r="L130" s="1367">
        <v>598049</v>
      </c>
      <c r="M130" s="1369">
        <v>0.4655164629874679</v>
      </c>
      <c r="N130" s="1286">
        <v>2.4617420509457588E-2</v>
      </c>
      <c r="O130" s="1286">
        <v>0.17075270414352417</v>
      </c>
      <c r="P130" s="1286">
        <v>0.23193586058914661</v>
      </c>
      <c r="Q130" s="1286">
        <v>3.6990735679864883E-2</v>
      </c>
      <c r="R130" s="1371">
        <v>1.2205183738842607E-3</v>
      </c>
    </row>
    <row r="131" spans="1:18">
      <c r="A131" s="1001">
        <v>99.994003295898438</v>
      </c>
      <c r="B131" s="1360">
        <v>1385</v>
      </c>
      <c r="C131" s="1360">
        <v>1514594</v>
      </c>
      <c r="D131" s="1367">
        <v>692264</v>
      </c>
      <c r="E131" s="1369">
        <v>0.45706242068831648</v>
      </c>
      <c r="F131" s="1286">
        <v>2.4681201204657555E-2</v>
      </c>
      <c r="G131" s="1286">
        <v>0.1731988936662674</v>
      </c>
      <c r="H131" s="1286">
        <v>0.22487017000094056</v>
      </c>
      <c r="I131" s="1286">
        <v>3.2941501587629318E-2</v>
      </c>
      <c r="J131" s="1370">
        <v>1.3713246444240212E-3</v>
      </c>
      <c r="K131" s="1367">
        <v>8850960</v>
      </c>
      <c r="L131" s="1367">
        <v>655052</v>
      </c>
      <c r="M131" s="1369">
        <v>0.46331704425776488</v>
      </c>
      <c r="N131" s="1286">
        <v>2.437702938914299E-2</v>
      </c>
      <c r="O131" s="1286">
        <v>0.17190881073474884</v>
      </c>
      <c r="P131" s="1286">
        <v>0.22904718108475208</v>
      </c>
      <c r="Q131" s="1286">
        <v>3.6790817975997925E-2</v>
      </c>
      <c r="R131" s="1371">
        <v>1.1939192190766335E-3</v>
      </c>
    </row>
    <row r="132" spans="1:18">
      <c r="A132" s="1001">
        <v>99.995002746582031</v>
      </c>
      <c r="B132" s="1360">
        <v>1415</v>
      </c>
      <c r="C132" s="1360">
        <v>1704960</v>
      </c>
      <c r="D132" s="1367">
        <v>767492</v>
      </c>
      <c r="E132" s="1369">
        <v>0.45015249624624626</v>
      </c>
      <c r="F132" s="1286">
        <v>2.4658642709255219E-2</v>
      </c>
      <c r="G132" s="1286">
        <v>0.16481912136077881</v>
      </c>
      <c r="H132" s="1286">
        <v>0.22789215529337525</v>
      </c>
      <c r="I132" s="1286">
        <v>3.1449418514966965E-2</v>
      </c>
      <c r="J132" s="1370">
        <v>1.3331690570339561E-3</v>
      </c>
      <c r="K132" s="1367">
        <v>9847596</v>
      </c>
      <c r="L132" s="1367">
        <v>739527</v>
      </c>
      <c r="M132" s="1369">
        <v>0.47193568890522575</v>
      </c>
      <c r="N132" s="1286">
        <v>2.4599108844995499E-2</v>
      </c>
      <c r="O132" s="1286">
        <v>0.17104379832744598</v>
      </c>
      <c r="P132" s="1286">
        <v>0.2383676478639245</v>
      </c>
      <c r="Q132" s="1286">
        <v>3.6932166665792465E-2</v>
      </c>
      <c r="R132" s="1371">
        <v>9.9361327011138201E-4</v>
      </c>
    </row>
    <row r="133" spans="1:18">
      <c r="A133" s="1001">
        <v>99.996002197265625</v>
      </c>
      <c r="B133" s="1360">
        <v>1394</v>
      </c>
      <c r="C133" s="1360">
        <v>1966490</v>
      </c>
      <c r="D133" s="1367">
        <v>926779</v>
      </c>
      <c r="E133" s="1369">
        <v>0.47128589517363423</v>
      </c>
      <c r="F133" s="1286">
        <v>2.4338796734809875E-2</v>
      </c>
      <c r="G133" s="1286">
        <v>0.17206494510173798</v>
      </c>
      <c r="H133" s="1286">
        <v>0.24234498385339975</v>
      </c>
      <c r="I133" s="1286">
        <v>3.136603906750679E-2</v>
      </c>
      <c r="J133" s="1370">
        <v>1.1711221886798739E-3</v>
      </c>
      <c r="K133" s="1367">
        <v>11346164</v>
      </c>
      <c r="L133" s="1367">
        <v>876291</v>
      </c>
      <c r="M133" s="1369">
        <v>0.47254615097149866</v>
      </c>
      <c r="N133" s="1286">
        <v>2.460198849439621E-2</v>
      </c>
      <c r="O133" s="1286">
        <v>0.17270193994045258</v>
      </c>
      <c r="P133" s="1286">
        <v>0.23832359537482262</v>
      </c>
      <c r="Q133" s="1286">
        <v>3.5957664251327515E-2</v>
      </c>
      <c r="R133" s="1371">
        <v>9.6095615299418569E-4</v>
      </c>
    </row>
    <row r="134" spans="1:18">
      <c r="A134" s="1001">
        <v>99.997001647949219</v>
      </c>
      <c r="B134" s="1360">
        <v>1393</v>
      </c>
      <c r="C134" s="1360">
        <v>2409290</v>
      </c>
      <c r="D134" s="1367">
        <v>1121575</v>
      </c>
      <c r="E134" s="1369">
        <v>0.46552096260724113</v>
      </c>
      <c r="F134" s="1286">
        <v>2.4528387933969498E-2</v>
      </c>
      <c r="G134" s="1286">
        <v>0.16491249203681946</v>
      </c>
      <c r="H134" s="1286">
        <v>0.24331815866753459</v>
      </c>
      <c r="I134" s="1286">
        <v>3.1785298138856888E-2</v>
      </c>
      <c r="J134" s="1370">
        <v>9.7622122848406434E-4</v>
      </c>
      <c r="K134" s="1367">
        <v>13838582</v>
      </c>
      <c r="L134" s="1367">
        <v>1073101</v>
      </c>
      <c r="M134" s="1369">
        <v>0.48316619217578571</v>
      </c>
      <c r="N134" s="1286">
        <v>2.4544604122638702E-2</v>
      </c>
      <c r="O134" s="1286">
        <v>0.17739264667034149</v>
      </c>
      <c r="P134" s="1286">
        <v>0.24380531162023544</v>
      </c>
      <c r="Q134" s="1286">
        <v>3.6617670208215714E-2</v>
      </c>
      <c r="R134" s="1371">
        <v>8.0550136044621468E-4</v>
      </c>
    </row>
    <row r="135" spans="1:18">
      <c r="A135" s="1001">
        <v>99.998001098632813</v>
      </c>
      <c r="B135" s="1360">
        <v>1407</v>
      </c>
      <c r="C135" s="1360">
        <v>3311475</v>
      </c>
      <c r="D135" s="1367">
        <v>1558962</v>
      </c>
      <c r="E135" s="1369">
        <v>0.47077571172966731</v>
      </c>
      <c r="F135" s="1286">
        <v>2.4580284953117371E-2</v>
      </c>
      <c r="G135" s="1286">
        <v>0.17074717581272125</v>
      </c>
      <c r="H135" s="1286">
        <v>0.24218181427568197</v>
      </c>
      <c r="I135" s="1286">
        <v>3.2487034797668457E-2</v>
      </c>
      <c r="J135" s="1370">
        <v>7.7941099880263209E-4</v>
      </c>
      <c r="K135" s="1367">
        <v>19180510</v>
      </c>
      <c r="L135" s="1367">
        <v>1554316</v>
      </c>
      <c r="M135" s="1369">
        <v>0.4855389417403001</v>
      </c>
      <c r="N135" s="1286">
        <v>2.4524414911866188E-2</v>
      </c>
      <c r="O135" s="1286">
        <v>0.17219352722167969</v>
      </c>
      <c r="P135" s="1286">
        <v>0.25305836647748947</v>
      </c>
      <c r="Q135" s="1286">
        <v>3.5211909562349319E-2</v>
      </c>
      <c r="R135" s="1371">
        <v>5.5041548330336809E-4</v>
      </c>
    </row>
    <row r="136" spans="1:18">
      <c r="A136" s="1001">
        <v>99.999000549316406</v>
      </c>
      <c r="B136" s="1360">
        <v>1398</v>
      </c>
      <c r="C136" s="1360">
        <v>7857074</v>
      </c>
      <c r="D136" s="1367">
        <v>3689260</v>
      </c>
      <c r="E136" s="1369">
        <v>0.46954629675118242</v>
      </c>
      <c r="F136" s="1286">
        <v>2.4431359022855759E-2</v>
      </c>
      <c r="G136" s="1286">
        <v>0.14560535550117493</v>
      </c>
      <c r="H136" s="1286">
        <v>0.26787911611609161</v>
      </c>
      <c r="I136" s="1286">
        <v>3.1280729919672012E-2</v>
      </c>
      <c r="J136" s="1370">
        <v>3.4974853042513132E-4</v>
      </c>
      <c r="K136" s="1367">
        <v>44272236</v>
      </c>
      <c r="L136" s="1367">
        <v>3457409</v>
      </c>
      <c r="M136" s="1369">
        <v>0.46486408938963319</v>
      </c>
      <c r="N136" s="1286">
        <v>2.4476898834109306E-2</v>
      </c>
      <c r="O136" s="1286">
        <v>0.14291514456272125</v>
      </c>
      <c r="P136" s="1286">
        <v>0.26222075568512082</v>
      </c>
      <c r="Q136" s="1286">
        <v>3.4982632845640182E-2</v>
      </c>
      <c r="R136" s="1371">
        <v>2.6864002575166523E-4</v>
      </c>
    </row>
    <row r="137" spans="1:18" s="1350" customFormat="1" ht="15.55">
      <c r="A137" s="1376" t="s">
        <v>1330</v>
      </c>
      <c r="B137" s="1377">
        <v>401.39999389648438</v>
      </c>
      <c r="C137" s="1377">
        <v>13841432</v>
      </c>
      <c r="D137" s="1378">
        <v>6529620</v>
      </c>
      <c r="E137" s="1379">
        <v>0.47174454203871391</v>
      </c>
      <c r="F137" s="1380">
        <v>2.4338550865650177E-2</v>
      </c>
      <c r="G137" s="1380">
        <v>0.13488052785396576</v>
      </c>
      <c r="H137" s="1380">
        <v>0.28133859392255545</v>
      </c>
      <c r="I137" s="1380">
        <v>3.0974339693784714E-2</v>
      </c>
      <c r="J137" s="1381">
        <v>2.1252217993605882E-4</v>
      </c>
      <c r="K137" s="1378">
        <v>76515792</v>
      </c>
      <c r="L137" s="1382">
        <v>6086694</v>
      </c>
      <c r="M137" s="1383">
        <v>0.46735631871479533</v>
      </c>
      <c r="N137" s="1384">
        <v>2.4390019476413727E-2</v>
      </c>
      <c r="O137" s="1380">
        <v>0.13457085192203522</v>
      </c>
      <c r="P137" s="1380">
        <v>0.27371113933622837</v>
      </c>
      <c r="Q137" s="1380">
        <v>3.4527335315942764E-2</v>
      </c>
      <c r="R137" s="1385">
        <v>1.5696512127760798E-4</v>
      </c>
    </row>
    <row r="138" spans="1:18">
      <c r="A138" s="1386" t="s">
        <v>1331</v>
      </c>
      <c r="B138" s="1387">
        <f>SUM(B10:B19)</f>
        <v>13985739</v>
      </c>
      <c r="C138" s="1387">
        <f>SUMPRODUCT($B10:$B19,C10:C19)/SUM($B10:$B19)</f>
        <v>4176.2317696619393</v>
      </c>
      <c r="D138" s="1388">
        <f>SUMPRODUCT($B10:$B19,D10:D19)/SUM($B10:$B19)</f>
        <v>806.00663211289725</v>
      </c>
      <c r="E138" s="1389">
        <f t="shared" ref="E138:J138" si="0">SUMPRODUCT($B10:$B19,$C10:$C19,E10:E19)/SUMPRODUCT($B10:$B19,$C10:$C19)</f>
        <v>0.19299853948913917</v>
      </c>
      <c r="F138" s="1390">
        <f t="shared" si="0"/>
        <v>9.8390587251017472E-2</v>
      </c>
      <c r="G138" s="1390">
        <f t="shared" si="0"/>
        <v>1.2475856927143841E-2</v>
      </c>
      <c r="H138" s="1390">
        <f t="shared" si="0"/>
        <v>1.4630463649073021E-2</v>
      </c>
      <c r="I138" s="1390">
        <f t="shared" si="0"/>
        <v>0</v>
      </c>
      <c r="J138" s="1390">
        <f t="shared" si="0"/>
        <v>6.750161565061473E-2</v>
      </c>
      <c r="K138" s="1387">
        <f>SUMPRODUCT($B10:$B19,K10:K19)/SUM($B10:$B19)</f>
        <v>-5139.9957526019898</v>
      </c>
      <c r="L138" s="1388">
        <f>SUMPRODUCT($B10:$B19,L10:L19)/SUM($B10:$B19)</f>
        <v>3293.8056751237814</v>
      </c>
      <c r="M138" s="1389">
        <f t="shared" ref="M138:R138" si="1">SUMPRODUCT($B10:$B19,$C10:$C19,M10:M19)/SUMPRODUCT($B10:$B19,$C10:$C19)</f>
        <v>0.30334116908514558</v>
      </c>
      <c r="N138" s="1390">
        <f t="shared" si="1"/>
        <v>7.364618148787816E-2</v>
      </c>
      <c r="O138" s="1390">
        <f t="shared" si="1"/>
        <v>0.11094612619658585</v>
      </c>
      <c r="P138" s="1390">
        <f t="shared" si="1"/>
        <v>4.6877314245404936E-3</v>
      </c>
      <c r="Q138" s="1390">
        <f t="shared" si="1"/>
        <v>0</v>
      </c>
      <c r="R138" s="1391">
        <f t="shared" si="1"/>
        <v>0.11406710606978027</v>
      </c>
    </row>
    <row r="139" spans="1:18">
      <c r="A139" s="1392" t="s">
        <v>1332</v>
      </c>
      <c r="B139" s="1393">
        <f>SUM(B20:B29)</f>
        <v>13986094</v>
      </c>
      <c r="C139" s="1393">
        <f>SUMPRODUCT($B20:$B29,C20:C29)/SUM($B20:$B29)</f>
        <v>6043.4617926205847</v>
      </c>
      <c r="D139" s="1394">
        <f>SUMPRODUCT($B20:$B29,D20:D29)/SUM($B20:$B29)</f>
        <v>1268.8210052070292</v>
      </c>
      <c r="E139" s="1369">
        <f t="shared" ref="E139:J139" si="2">SUMPRODUCT($B20:$B29,$C20:$C29,E20:E29)/SUMPRODUCT($B20:$B29,$C20:$C29)</f>
        <v>0.20994937152681811</v>
      </c>
      <c r="F139" s="1395">
        <f t="shared" si="2"/>
        <v>8.5133836680704927E-2</v>
      </c>
      <c r="G139" s="1395">
        <f t="shared" si="2"/>
        <v>3.2217826107591642E-2</v>
      </c>
      <c r="H139" s="1395">
        <f t="shared" si="2"/>
        <v>1.6166400297513667E-2</v>
      </c>
      <c r="I139" s="1395">
        <f t="shared" si="2"/>
        <v>0</v>
      </c>
      <c r="J139" s="1396">
        <f t="shared" si="2"/>
        <v>7.6398231915204923E-2</v>
      </c>
      <c r="K139" s="1393">
        <f>SUMPRODUCT($B20:$B29,K20:K29)/SUM($B20:$B29)</f>
        <v>-348.14476035982597</v>
      </c>
      <c r="L139" s="1394">
        <f>SUMPRODUCT($B20:$B29,L20:L29)/SUM($B20:$B29)</f>
        <v>2095.3824983587269</v>
      </c>
      <c r="M139" s="1369">
        <f t="shared" ref="M139:R139" si="3">SUMPRODUCT($B20:$B29,$C20:$C29,M20:M29)/SUMPRODUCT($B20:$B29,$C20:$C29)</f>
        <v>0.25250075658685195</v>
      </c>
      <c r="N139" s="1395">
        <f t="shared" si="3"/>
        <v>7.9141532973770454E-2</v>
      </c>
      <c r="O139" s="1395">
        <f t="shared" si="3"/>
        <v>7.6289930079646739E-2</v>
      </c>
      <c r="P139" s="1395">
        <f t="shared" si="3"/>
        <v>3.406057335630383E-3</v>
      </c>
      <c r="Q139" s="1395">
        <f t="shared" si="3"/>
        <v>0</v>
      </c>
      <c r="R139" s="1397">
        <f t="shared" si="3"/>
        <v>9.3673932900667042E-2</v>
      </c>
    </row>
    <row r="140" spans="1:18">
      <c r="A140" s="1392" t="s">
        <v>1333</v>
      </c>
      <c r="B140" s="1393">
        <f>SUM(B30:B39)</f>
        <v>13985549</v>
      </c>
      <c r="C140" s="1393">
        <f>SUMPRODUCT($B30:$B39,C30:C39)/SUM($B30:$B39)</f>
        <v>8024.4405887820349</v>
      </c>
      <c r="D140" s="1394">
        <f>SUMPRODUCT($B30:$B39,D30:D39)/SUM($B30:$B39)</f>
        <v>1972.520987199001</v>
      </c>
      <c r="E140" s="1369">
        <f t="shared" ref="E140:J140" si="4">SUMPRODUCT($B30:$B39,$C30:$C39,E30:E39)/SUMPRODUCT($B30:$B39,$C30:$C39)</f>
        <v>0.24581414310133162</v>
      </c>
      <c r="F140" s="1395">
        <f t="shared" si="4"/>
        <v>7.5918487952338062E-2</v>
      </c>
      <c r="G140" s="1395">
        <f t="shared" si="4"/>
        <v>5.986793055583628E-2</v>
      </c>
      <c r="H140" s="1395">
        <f t="shared" si="4"/>
        <v>1.8182495485368957E-2</v>
      </c>
      <c r="I140" s="1395">
        <f t="shared" si="4"/>
        <v>1.2463264751562171E-5</v>
      </c>
      <c r="J140" s="1396">
        <f t="shared" si="4"/>
        <v>9.1820291468133433E-2</v>
      </c>
      <c r="K140" s="1393">
        <f>SUMPRODUCT($B30:$B39,K30:K39)/SUM($B30:$B39)</f>
        <v>1763.1560510066497</v>
      </c>
      <c r="L140" s="1394">
        <f>SUMPRODUCT($B30:$B39,L30:L39)/SUM($B30:$B39)</f>
        <v>2783.1259154717486</v>
      </c>
      <c r="M140" s="1369">
        <f t="shared" ref="M140:R140" si="5">SUMPRODUCT($B30:$B39,$C30:$C39,M30:M39)/SUMPRODUCT($B30:$B39,$C30:$C39)</f>
        <v>0.28393428912762225</v>
      </c>
      <c r="N140" s="1395">
        <f t="shared" si="5"/>
        <v>6.996248824372904E-2</v>
      </c>
      <c r="O140" s="1395">
        <f t="shared" si="5"/>
        <v>0.10328385996496424</v>
      </c>
      <c r="P140" s="1395">
        <f t="shared" si="5"/>
        <v>8.7484863656401689E-3</v>
      </c>
      <c r="Q140" s="1395">
        <f t="shared" si="5"/>
        <v>0</v>
      </c>
      <c r="R140" s="1397">
        <f t="shared" si="5"/>
        <v>0.10196941966682872</v>
      </c>
    </row>
    <row r="141" spans="1:18">
      <c r="A141" s="1392" t="s">
        <v>1334</v>
      </c>
      <c r="B141" s="1393">
        <f>SUM(B40:B49)</f>
        <v>13985643</v>
      </c>
      <c r="C141" s="1393">
        <f>SUMPRODUCT($B40:$B49,C40:C49)/SUM($B40:$B49)</f>
        <v>9990.9908167969115</v>
      </c>
      <c r="D141" s="1394">
        <f>SUMPRODUCT($B40:$B49,D40:D49)/SUM($B40:$B49)</f>
        <v>2662.899716802438</v>
      </c>
      <c r="E141" s="1369">
        <f t="shared" ref="E141:J141" si="6">SUMPRODUCT($B40:$B49,$C40:$C49,E40:E49)/SUMPRODUCT($B40:$B49,$C40:$C49)</f>
        <v>0.26653009352441359</v>
      </c>
      <c r="F141" s="1395">
        <f t="shared" si="6"/>
        <v>6.9382297060317469E-2</v>
      </c>
      <c r="G141" s="1395">
        <f t="shared" si="6"/>
        <v>8.0972938859808094E-2</v>
      </c>
      <c r="H141" s="1395">
        <f t="shared" si="6"/>
        <v>2.0428633684040142E-2</v>
      </c>
      <c r="I141" s="1395">
        <f t="shared" si="6"/>
        <v>4.0045715047235866E-5</v>
      </c>
      <c r="J141" s="1396">
        <f t="shared" si="6"/>
        <v>9.5706197270347834E-2</v>
      </c>
      <c r="K141" s="1393">
        <f>SUMPRODUCT($B40:$B49,K40:K49)/SUM($B40:$B49)</f>
        <v>4364.478161139963</v>
      </c>
      <c r="L141" s="1394">
        <f>SUMPRODUCT($B40:$B49,L40:L49)/SUM($B40:$B49)</f>
        <v>3578.7608917230332</v>
      </c>
      <c r="M141" s="1369">
        <f t="shared" ref="M141:R141" si="7">SUMPRODUCT($B40:$B49,$C40:$C49,M40:M49)/SUMPRODUCT($B40:$B49,$C40:$C49)</f>
        <v>0.31043741465452618</v>
      </c>
      <c r="N141" s="1395">
        <f t="shared" si="7"/>
        <v>6.6760805991035663E-2</v>
      </c>
      <c r="O141" s="1395">
        <f t="shared" si="7"/>
        <v>0.12320385664072747</v>
      </c>
      <c r="P141" s="1395">
        <f t="shared" si="7"/>
        <v>1.2270534294529194E-2</v>
      </c>
      <c r="Q141" s="1395">
        <f t="shared" si="7"/>
        <v>0</v>
      </c>
      <c r="R141" s="1397">
        <f t="shared" si="7"/>
        <v>0.10822788017476631</v>
      </c>
    </row>
    <row r="142" spans="1:18">
      <c r="A142" s="1392" t="s">
        <v>1335</v>
      </c>
      <c r="B142" s="1393">
        <f>SUM(B50:B59)</f>
        <v>13985808</v>
      </c>
      <c r="C142" s="1393">
        <f>SUMPRODUCT($B50:$B59,C50:C59)/SUM($B50:$B59)</f>
        <v>11948.113803936105</v>
      </c>
      <c r="D142" s="1394">
        <f>SUMPRODUCT($B50:$B59,D50:D59)/SUM($B50:$B59)</f>
        <v>3386.1037729103673</v>
      </c>
      <c r="E142" s="1369">
        <f t="shared" ref="E142:J142" si="8">SUMPRODUCT($B50:$B59,$C50:$C59,E50:E59)/SUMPRODUCT($B50:$B59,$C50:$C59)</f>
        <v>0.28340069641744398</v>
      </c>
      <c r="F142" s="1395">
        <f t="shared" si="8"/>
        <v>6.3968275483432827E-2</v>
      </c>
      <c r="G142" s="1395">
        <f t="shared" si="8"/>
        <v>9.794851583066784E-2</v>
      </c>
      <c r="H142" s="1395">
        <f t="shared" si="8"/>
        <v>2.4062685415775571E-2</v>
      </c>
      <c r="I142" s="1395">
        <f t="shared" si="8"/>
        <v>6.6960925202048528E-5</v>
      </c>
      <c r="J142" s="1396">
        <f t="shared" si="8"/>
        <v>9.7354254328330142E-2</v>
      </c>
      <c r="K142" s="1393">
        <f>SUMPRODUCT($B50:$B59,K50:K59)/SUM($B50:$B59)</f>
        <v>8693.4174571823096</v>
      </c>
      <c r="L142" s="1394">
        <f>SUMPRODUCT($B50:$B59,L50:L59)/SUM($B50:$B59)</f>
        <v>3589.769066327809</v>
      </c>
      <c r="M142" s="1369">
        <f t="shared" ref="M142:R142" si="9">SUMPRODUCT($B50:$B59,$C50:$C59,M50:M59)/SUMPRODUCT($B50:$B59,$C50:$C59)</f>
        <v>0.30701084810461898</v>
      </c>
      <c r="N142" s="1395">
        <f t="shared" si="9"/>
        <v>6.4355519025366806E-2</v>
      </c>
      <c r="O142" s="1395">
        <f t="shared" si="9"/>
        <v>0.12318078345618881</v>
      </c>
      <c r="P142" s="1395">
        <f t="shared" si="9"/>
        <v>1.5317627582928406E-2</v>
      </c>
      <c r="Q142" s="1395">
        <f t="shared" si="9"/>
        <v>0</v>
      </c>
      <c r="R142" s="1397">
        <f t="shared" si="9"/>
        <v>0.10416582450118533</v>
      </c>
    </row>
    <row r="143" spans="1:18">
      <c r="A143" s="1392" t="s">
        <v>1336</v>
      </c>
      <c r="B143" s="1393">
        <f>SUM(B60:B69)</f>
        <v>13985401</v>
      </c>
      <c r="C143" s="1393">
        <f>SUMPRODUCT($B60:$B69,C60:C69)/SUM($B60:$B69)</f>
        <v>14075.263734304079</v>
      </c>
      <c r="D143" s="1394">
        <f>SUMPRODUCT($B60:$B69,D60:D69)/SUM($B60:$B69)</f>
        <v>4147.1891466680145</v>
      </c>
      <c r="E143" s="1369">
        <f t="shared" ref="E143:J143" si="10">SUMPRODUCT($B60:$B69,$C60:$C69,E60:E69)/SUMPRODUCT($B60:$B69,$C60:$C69)</f>
        <v>0.29464379673117819</v>
      </c>
      <c r="F143" s="1395">
        <f t="shared" si="10"/>
        <v>6.1050215500315787E-2</v>
      </c>
      <c r="G143" s="1395">
        <f t="shared" si="10"/>
        <v>0.10996560581301844</v>
      </c>
      <c r="H143" s="1395">
        <f t="shared" si="10"/>
        <v>2.8752373789967364E-2</v>
      </c>
      <c r="I143" s="1395">
        <f t="shared" si="10"/>
        <v>9.2351351396394781E-5</v>
      </c>
      <c r="J143" s="1396">
        <f t="shared" si="10"/>
        <v>9.4747725588819373E-2</v>
      </c>
      <c r="K143" s="1393">
        <f>SUMPRODUCT($B60:$B69,K60:K69)/SUM($B60:$B69)</f>
        <v>14513.631741127767</v>
      </c>
      <c r="L143" s="1394">
        <f>SUMPRODUCT($B60:$B69,L60:L69)/SUM($B60:$B69)</f>
        <v>4013.553576761939</v>
      </c>
      <c r="M143" s="1369">
        <f t="shared" ref="M143:R143" si="11">SUMPRODUCT($B60:$B69,$C60:$C69,M60:M69)/SUMPRODUCT($B60:$B69,$C60:$C69)</f>
        <v>0.30148990519523172</v>
      </c>
      <c r="N143" s="1395">
        <f t="shared" si="11"/>
        <v>5.9476224265016177E-2</v>
      </c>
      <c r="O143" s="1395">
        <f t="shared" si="11"/>
        <v>0.12577979042392221</v>
      </c>
      <c r="P143" s="1395">
        <f t="shared" si="11"/>
        <v>2.0104997598686686E-2</v>
      </c>
      <c r="Q143" s="1395">
        <f t="shared" si="11"/>
        <v>0</v>
      </c>
      <c r="R143" s="1397">
        <f t="shared" si="11"/>
        <v>9.6144803786684677E-2</v>
      </c>
    </row>
    <row r="144" spans="1:18">
      <c r="A144" s="1392" t="s">
        <v>1337</v>
      </c>
      <c r="B144" s="1393">
        <f>SUM(B70:B79)</f>
        <v>13987258</v>
      </c>
      <c r="C144" s="1393">
        <f>SUMPRODUCT($B70:$B79,C70:C79)/SUM($B70:$B79)</f>
        <v>16505.305064509426</v>
      </c>
      <c r="D144" s="1394">
        <f>SUMPRODUCT($B70:$B79,D70:D79)/SUM($B70:$B79)</f>
        <v>5008.1823568994005</v>
      </c>
      <c r="E144" s="1369">
        <f t="shared" ref="E144:J144" si="12">SUMPRODUCT($B70:$B79,$C70:$C79,E70:E79)/SUMPRODUCT($B70:$B79,$C70:$C79)</f>
        <v>0.3034286453552596</v>
      </c>
      <c r="F144" s="1395">
        <f t="shared" si="12"/>
        <v>5.4794392497218181E-2</v>
      </c>
      <c r="G144" s="1395">
        <f t="shared" si="12"/>
        <v>0.12317142553089597</v>
      </c>
      <c r="H144" s="1395">
        <f t="shared" si="12"/>
        <v>3.3517306124315228E-2</v>
      </c>
      <c r="I144" s="1395">
        <f t="shared" si="12"/>
        <v>1.2724344119274206E-4</v>
      </c>
      <c r="J144" s="1396">
        <f t="shared" si="12"/>
        <v>9.1818277113743824E-2</v>
      </c>
      <c r="K144" s="1393">
        <f>SUMPRODUCT($B70:$B79,K70:K79)/SUM($B70:$B79)</f>
        <v>28117.636691623189</v>
      </c>
      <c r="L144" s="1394">
        <f>SUMPRODUCT($B70:$B79,L70:L79)/SUM($B70:$B79)</f>
        <v>5046.195056100345</v>
      </c>
      <c r="M144" s="1369">
        <f t="shared" ref="M144:R144" si="13">SUMPRODUCT($B70:$B79,$C70:$C79,M70:M79)/SUMPRODUCT($B70:$B79,$C70:$C79)</f>
        <v>0.31285971836578863</v>
      </c>
      <c r="N144" s="1395">
        <f t="shared" si="13"/>
        <v>5.4452369170341679E-2</v>
      </c>
      <c r="O144" s="1395">
        <f t="shared" si="13"/>
        <v>0.13781967293041011</v>
      </c>
      <c r="P144" s="1395">
        <f t="shared" si="13"/>
        <v>2.9935588239853504E-2</v>
      </c>
      <c r="Q144" s="1395">
        <f t="shared" si="13"/>
        <v>0</v>
      </c>
      <c r="R144" s="1397">
        <f t="shared" si="13"/>
        <v>9.0664383924840178E-2</v>
      </c>
    </row>
    <row r="145" spans="1:18">
      <c r="A145" s="1392" t="s">
        <v>1338</v>
      </c>
      <c r="B145" s="1393">
        <f>SUM(B80:B89)</f>
        <v>13985013</v>
      </c>
      <c r="C145" s="1393">
        <f>SUMPRODUCT($B80:$B89,C80:C89)/SUM($B80:$B89)</f>
        <v>19660.292336017133</v>
      </c>
      <c r="D145" s="1394">
        <f>SUMPRODUCT($B80:$B89,D80:D89)/SUM($B80:$B89)</f>
        <v>6162.8989920138083</v>
      </c>
      <c r="E145" s="1369">
        <f t="shared" ref="E145:J145" si="14">SUMPRODUCT($B80:$B89,$C80:$C89,E80:E89)/SUMPRODUCT($B80:$B89,$C80:$C89)</f>
        <v>0.31346934657342507</v>
      </c>
      <c r="F145" s="1395">
        <f t="shared" si="14"/>
        <v>5.1499800121391021E-2</v>
      </c>
      <c r="G145" s="1395">
        <f t="shared" si="14"/>
        <v>0.13654893437553065</v>
      </c>
      <c r="H145" s="1395">
        <f t="shared" si="14"/>
        <v>3.75939691784824E-2</v>
      </c>
      <c r="I145" s="1395">
        <f t="shared" si="14"/>
        <v>2.0856687296261128E-4</v>
      </c>
      <c r="J145" s="1396">
        <f t="shared" si="14"/>
        <v>8.7612985562394566E-2</v>
      </c>
      <c r="K145" s="1393">
        <f>SUMPRODUCT($B80:$B89,K80:K89)/SUM($B80:$B89)</f>
        <v>50282.831983566983</v>
      </c>
      <c r="L145" s="1394">
        <f>SUMPRODUCT($B80:$B89,L80:L89)/SUM($B80:$B89)</f>
        <v>5428.6356500347911</v>
      </c>
      <c r="M145" s="1369">
        <f t="shared" ref="M145:R145" si="15">SUMPRODUCT($B80:$B89,$C80:$C89,M80:M89)/SUMPRODUCT($B80:$B89,$C80:$C89)</f>
        <v>0.30175629136966292</v>
      </c>
      <c r="N145" s="1395">
        <f t="shared" si="15"/>
        <v>5.0519221395177692E-2</v>
      </c>
      <c r="O145" s="1395">
        <f t="shared" si="15"/>
        <v>0.13148116394314405</v>
      </c>
      <c r="P145" s="1395">
        <f t="shared" si="15"/>
        <v>4.4117104334436691E-2</v>
      </c>
      <c r="Q145" s="1395">
        <f t="shared" si="15"/>
        <v>0</v>
      </c>
      <c r="R145" s="1397">
        <f t="shared" si="15"/>
        <v>7.562185217883291E-2</v>
      </c>
    </row>
    <row r="146" spans="1:18">
      <c r="A146" s="1392" t="s">
        <v>1339</v>
      </c>
      <c r="B146" s="1393">
        <f>SUM(B90:B99)</f>
        <v>13986774</v>
      </c>
      <c r="C146" s="1393">
        <f>SUMPRODUCT($B90:$B99,C90:C99)/SUM($B90:$B99)</f>
        <v>24700.739896204799</v>
      </c>
      <c r="D146" s="1394">
        <f>SUMPRODUCT($B90:$B99,D90:D99)/SUM($B90:$B99)</f>
        <v>7819.5146139488634</v>
      </c>
      <c r="E146" s="1369">
        <f t="shared" ref="E146:J146" si="16">SUMPRODUCT($B90:$B99,$C90:$C99,E90:E99)/SUMPRODUCT($B90:$B99,$C90:$C99)</f>
        <v>0.3165700560714908</v>
      </c>
      <c r="F146" s="1395">
        <f t="shared" si="16"/>
        <v>4.8447939161238338E-2</v>
      </c>
      <c r="G146" s="1395">
        <f t="shared" si="16"/>
        <v>0.1435589825727924</v>
      </c>
      <c r="H146" s="1395">
        <f t="shared" si="16"/>
        <v>4.9112000332129556E-2</v>
      </c>
      <c r="I146" s="1395">
        <f t="shared" si="16"/>
        <v>7.3280106229158708E-4</v>
      </c>
      <c r="J146" s="1396">
        <f t="shared" si="16"/>
        <v>7.4730470329543261E-2</v>
      </c>
      <c r="K146" s="1393">
        <f>SUMPRODUCT($B90:$B99,K90:K99)/SUM($B90:$B99)</f>
        <v>92944.760334727645</v>
      </c>
      <c r="L146" s="1394">
        <f>SUMPRODUCT($B90:$B99,L90:L99)/SUM($B90:$B99)</f>
        <v>6151.4813599619183</v>
      </c>
      <c r="M146" s="1369">
        <f t="shared" ref="M146:R146" si="17">SUMPRODUCT($B90:$B99,$C90:$C99,M90:M99)/SUMPRODUCT($B90:$B99,$C90:$C99)</f>
        <v>0.27980072571938003</v>
      </c>
      <c r="N146" s="1395">
        <f t="shared" si="17"/>
        <v>4.5733213080482969E-2</v>
      </c>
      <c r="O146" s="1395">
        <f t="shared" si="17"/>
        <v>0.11742627506510689</v>
      </c>
      <c r="P146" s="1395">
        <f t="shared" si="17"/>
        <v>6.4024394781152488E-2</v>
      </c>
      <c r="Q146" s="1395">
        <f t="shared" si="17"/>
        <v>0</v>
      </c>
      <c r="R146" s="1397">
        <f t="shared" si="17"/>
        <v>5.2607382892379567E-2</v>
      </c>
    </row>
    <row r="147" spans="1:18">
      <c r="A147" s="1392" t="s">
        <v>1340</v>
      </c>
      <c r="B147" s="1393">
        <f>SUM(B100:B104)</f>
        <v>6992658</v>
      </c>
      <c r="C147" s="1393">
        <f>SUMPRODUCT($B100:$B104,C100:C104)/SUM($B100:$B104)</f>
        <v>33051.018170057796</v>
      </c>
      <c r="D147" s="1394">
        <f>SUMPRODUCT($B100:$B104,D100:D104)/SUM($B100:$B104)</f>
        <v>10180.993823235742</v>
      </c>
      <c r="E147" s="1369">
        <f t="shared" ref="E147:J147" si="18">SUMPRODUCT($B100:$B104,$C100:$C104,E100:E104)/SUMPRODUCT($B100:$B104,$C100:$C104)</f>
        <v>0.30803873486896394</v>
      </c>
      <c r="F147" s="1395">
        <f t="shared" si="18"/>
        <v>3.9877652374359675E-2</v>
      </c>
      <c r="G147" s="1395">
        <f t="shared" si="18"/>
        <v>0.14517543822924342</v>
      </c>
      <c r="H147" s="1395">
        <f t="shared" si="18"/>
        <v>6.6824031533334674E-2</v>
      </c>
      <c r="I147" s="1395">
        <f t="shared" si="18"/>
        <v>2.1240205067219859E-3</v>
      </c>
      <c r="J147" s="1396">
        <f t="shared" si="18"/>
        <v>5.4019435001651323E-2</v>
      </c>
      <c r="K147" s="1393">
        <f>SUMPRODUCT($B100:$B104,K100:K104)/SUM($B100:$B104)</f>
        <v>164710.48161872066</v>
      </c>
      <c r="L147" s="1394">
        <f>SUMPRODUCT($B100:$B104,L100:L104)/SUM($B100:$B104)</f>
        <v>8145.0627711236557</v>
      </c>
      <c r="M147" s="1369">
        <f t="shared" ref="M147:R147" si="19">SUMPRODUCT($B100:$B104,$C100:$C104,M100:M104)/SUMPRODUCT($B100:$B104,$C100:$C104)</f>
        <v>0.27184034645696886</v>
      </c>
      <c r="N147" s="1395">
        <f t="shared" si="19"/>
        <v>4.059701535283302E-2</v>
      </c>
      <c r="O147" s="1395">
        <f t="shared" si="19"/>
        <v>0.11131862057525257</v>
      </c>
      <c r="P147" s="1395">
        <f t="shared" si="19"/>
        <v>8.5958958632009058E-2</v>
      </c>
      <c r="Q147" s="1395">
        <f t="shared" si="19"/>
        <v>6.3094058446030695E-4</v>
      </c>
      <c r="R147" s="1397">
        <f t="shared" si="19"/>
        <v>3.3321294206834308E-2</v>
      </c>
    </row>
    <row r="148" spans="1:18">
      <c r="A148" s="1392" t="s">
        <v>1341</v>
      </c>
      <c r="B148" s="1393">
        <f>SUM(B105:B108)</f>
        <v>5594851</v>
      </c>
      <c r="C148" s="1393">
        <f>SUMPRODUCT($B105:$B108,C105:C108)/SUM($B105:$B108)</f>
        <v>53294.012095764483</v>
      </c>
      <c r="D148" s="1394">
        <f>SUMPRODUCT($B105:$B108,D105:D108)/SUM($B105:$B108)</f>
        <v>16820.304704450573</v>
      </c>
      <c r="E148" s="1369">
        <f t="shared" ref="E148:J148" si="20">SUMPRODUCT($B105:$B108,$C105:$C108,E105:E108)/SUMPRODUCT($B105:$B108,$C105:$C108)</f>
        <v>0.31561340651602698</v>
      </c>
      <c r="F148" s="1395">
        <f t="shared" si="20"/>
        <v>3.3929206258559989E-2</v>
      </c>
      <c r="G148" s="1395">
        <f t="shared" si="20"/>
        <v>0.15245637299423084</v>
      </c>
      <c r="H148" s="1395">
        <f t="shared" si="20"/>
        <v>9.2591767541294306E-2</v>
      </c>
      <c r="I148" s="1395">
        <f t="shared" si="20"/>
        <v>6.4543947794743978E-3</v>
      </c>
      <c r="J148" s="1396">
        <f t="shared" si="20"/>
        <v>3.0176975112127493E-2</v>
      </c>
      <c r="K148" s="1393">
        <f>SUMPRODUCT($B105:$B108,K105:K108)/SUM($B105:$B108)</f>
        <v>320307.05809198495</v>
      </c>
      <c r="L148" s="1394">
        <f>SUMPRODUCT($B105:$B108,L105:L108)/SUM($B105:$B108)</f>
        <v>14026.118023518409</v>
      </c>
      <c r="M148" s="1369">
        <f t="shared" ref="M148:R148" si="21">SUMPRODUCT($B105:$B108,$C105:$C108,M105:M108)/SUMPRODUCT($B105:$B108,$C105:$C108)</f>
        <v>0.29357492479270736</v>
      </c>
      <c r="N148" s="1395">
        <f t="shared" si="21"/>
        <v>3.4143337358565853E-2</v>
      </c>
      <c r="O148" s="1395">
        <f t="shared" si="21"/>
        <v>0.12526644853397956</v>
      </c>
      <c r="P148" s="1395">
        <f t="shared" si="21"/>
        <v>0.10863381269941945</v>
      </c>
      <c r="Q148" s="1395">
        <f t="shared" si="21"/>
        <v>6.2057156074011481E-3</v>
      </c>
      <c r="R148" s="1397">
        <f t="shared" si="21"/>
        <v>1.9330677731247276E-2</v>
      </c>
    </row>
    <row r="149" spans="1:18">
      <c r="A149" s="1392" t="s">
        <v>1342</v>
      </c>
      <c r="B149" s="1393">
        <f>SUM(B109:B117)</f>
        <v>1258771</v>
      </c>
      <c r="C149" s="1393">
        <f>SUMPRODUCT($B109:$B117,C109:C117)/SUM($B109:$B117)</f>
        <v>129038.01059763849</v>
      </c>
      <c r="D149" s="1394">
        <f>SUMPRODUCT($B109:$B117,D109:D117)/SUM($B109:$B117)</f>
        <v>47309.910226721142</v>
      </c>
      <c r="E149" s="1369">
        <f t="shared" ref="E149:J149" si="22">SUMPRODUCT($B109:$B117,$C109:$C117,E109:E117)/SUMPRODUCT($B109:$B117,$C109:$C117)</f>
        <v>0.3666354588667764</v>
      </c>
      <c r="F149" s="1395">
        <f t="shared" si="22"/>
        <v>2.6358927045965271E-2</v>
      </c>
      <c r="G149" s="1395">
        <f t="shared" si="22"/>
        <v>0.18304125429188689</v>
      </c>
      <c r="H149" s="1395">
        <f t="shared" si="22"/>
        <v>0.12516792305926253</v>
      </c>
      <c r="I149" s="1395">
        <f t="shared" si="22"/>
        <v>1.9409491773029634E-2</v>
      </c>
      <c r="J149" s="1396">
        <f t="shared" si="22"/>
        <v>1.2658724186185091E-2</v>
      </c>
      <c r="K149" s="1393">
        <f>SUMPRODUCT($B109:$B117,K109:K117)/SUM($B109:$B117)</f>
        <v>849246.52205921488</v>
      </c>
      <c r="L149" s="1394">
        <f>SUMPRODUCT($B109:$B117,L109:L117)/SUM($B109:$B117)</f>
        <v>42348.766703395617</v>
      </c>
      <c r="M149" s="1369">
        <f t="shared" ref="M149:R149" si="23">SUMPRODUCT($B109:$B117,$C109:$C117,M109:M117)/SUMPRODUCT($B109:$B117,$C109:$C117)</f>
        <v>0.36744192555978339</v>
      </c>
      <c r="N149" s="1395">
        <f t="shared" si="23"/>
        <v>2.7190486681808186E-2</v>
      </c>
      <c r="O149" s="1395">
        <f t="shared" si="23"/>
        <v>0.16136397288259385</v>
      </c>
      <c r="P149" s="1395">
        <f t="shared" si="23"/>
        <v>0.14376035275435867</v>
      </c>
      <c r="Q149" s="1395">
        <f t="shared" si="23"/>
        <v>2.5907558546264961E-2</v>
      </c>
      <c r="R149" s="1397">
        <f t="shared" si="23"/>
        <v>9.2214748786840009E-3</v>
      </c>
    </row>
    <row r="150" spans="1:18">
      <c r="A150" s="1392" t="s">
        <v>1343</v>
      </c>
      <c r="B150" s="1393">
        <f>SUM(B118:B126)</f>
        <v>125896</v>
      </c>
      <c r="C150" s="1393">
        <f>SUMPRODUCT($B118:$B126,C118:C126)/SUM($B118:$B126)</f>
        <v>447144.18884634937</v>
      </c>
      <c r="D150" s="1394">
        <f>SUMPRODUCT($B118:$B126,D118:D126)/SUM($B118:$B126)</f>
        <v>191364.75175541718</v>
      </c>
      <c r="E150" s="1369">
        <f t="shared" ref="E150:J150" si="24">SUMPRODUCT($B118:$B126,$C118:$C126,E118:E126)/SUMPRODUCT($B118:$B126,$C118:$C126)</f>
        <v>0.42797101366596357</v>
      </c>
      <c r="F150" s="1395">
        <f t="shared" si="24"/>
        <v>2.4886130198556112E-2</v>
      </c>
      <c r="G150" s="1395">
        <f t="shared" si="24"/>
        <v>0.18185113459965893</v>
      </c>
      <c r="H150" s="1395">
        <f t="shared" si="24"/>
        <v>0.18565011858037828</v>
      </c>
      <c r="I150" s="1395">
        <f t="shared" si="24"/>
        <v>3.1497087376397885E-2</v>
      </c>
      <c r="J150" s="1396">
        <f t="shared" si="24"/>
        <v>4.0865416317228355E-3</v>
      </c>
      <c r="K150" s="1393">
        <f>SUMPRODUCT($B118:$B126,K118:K126)/SUM($B118:$B126)</f>
        <v>2852645.486639766</v>
      </c>
      <c r="L150" s="1394">
        <f>SUMPRODUCT($B118:$B126,L118:L126)/SUM($B118:$B126)</f>
        <v>178897.74536125056</v>
      </c>
      <c r="M150" s="1369">
        <f t="shared" ref="M150:R150" si="25">SUMPRODUCT($B118:$B126,$C118:$C126,M118:M126)/SUMPRODUCT($B118:$B126,$C118:$C126)</f>
        <v>0.4469400077950515</v>
      </c>
      <c r="N150" s="1395">
        <f t="shared" si="25"/>
        <v>2.4937681870166744E-2</v>
      </c>
      <c r="O150" s="1395">
        <f t="shared" si="25"/>
        <v>0.177743732358009</v>
      </c>
      <c r="P150" s="1395">
        <f t="shared" si="25"/>
        <v>0.19909501965296952</v>
      </c>
      <c r="Q150" s="1395">
        <f t="shared" si="25"/>
        <v>4.1929560487453901E-2</v>
      </c>
      <c r="R150" s="1397">
        <f t="shared" si="25"/>
        <v>3.2346002185156641E-3</v>
      </c>
    </row>
    <row r="151" spans="1:18">
      <c r="A151" s="1392" t="s">
        <v>1344</v>
      </c>
      <c r="B151" s="1393">
        <f>SUM(B127:B136)-B137</f>
        <v>13579.600006103516</v>
      </c>
      <c r="C151" s="1393">
        <f>(SUMPRODUCT($B127:$B136,C127:C136)-$B137*C137)/(SUM($B127:$B136)-$B137)</f>
        <v>2026608.0099054438</v>
      </c>
      <c r="D151" s="1394">
        <f>(SUMPRODUCT($B127:$B136,D127:D136)-$B137*D137)/(SUM($B127:$B136)-$B137)</f>
        <v>936400.62116250128</v>
      </c>
      <c r="E151" s="1398">
        <f t="shared" ref="E151:J151" si="26">(SUMPRODUCT($B127:$B136,$C127:$C136,E127:E136)-$B137*$C137*E137)/(SUMPRODUCT($B127:$B136,$C127:$C136)-$B137*$C137)</f>
        <v>0.46205315314340994</v>
      </c>
      <c r="F151" s="1395">
        <f t="shared" si="26"/>
        <v>2.4568652638518162E-2</v>
      </c>
      <c r="G151" s="1395">
        <f t="shared" si="26"/>
        <v>0.16672261438264466</v>
      </c>
      <c r="H151" s="1395">
        <f t="shared" si="26"/>
        <v>0.23771623829316887</v>
      </c>
      <c r="I151" s="1395">
        <f t="shared" si="26"/>
        <v>3.1940875245767754E-2</v>
      </c>
      <c r="J151" s="1396">
        <f t="shared" si="26"/>
        <v>1.1047312954348685E-3</v>
      </c>
      <c r="K151" s="1393">
        <f>(SUMPRODUCT($B127:$B136,K127:K136)-$B137*K137)/(SUM($B127:$B136)-$B137)</f>
        <v>11766980.240242377</v>
      </c>
      <c r="L151" s="1394">
        <f>(SUMPRODUCT($B127:$B136,L127:L136)-$B137*L137)/(SUM($B127:$B136)-$B137)</f>
        <v>894294.81318241253</v>
      </c>
      <c r="M151" s="1398">
        <f t="shared" ref="M151:R151" si="27">(SUMPRODUCT($B127:$B136,$C127:$C136,M127:M136)-$B137*$C137*M137)/(SUMPRODUCT($B127:$B136,$C127:$C136)-$B137*$C137)</f>
        <v>0.47067263036348328</v>
      </c>
      <c r="N151" s="1395">
        <f t="shared" si="27"/>
        <v>2.4566642098819483E-2</v>
      </c>
      <c r="O151" s="1395">
        <f t="shared" si="27"/>
        <v>0.16804468944187897</v>
      </c>
      <c r="P151" s="1395">
        <f t="shared" si="27"/>
        <v>0.24076129175832481</v>
      </c>
      <c r="Q151" s="1395">
        <f t="shared" si="27"/>
        <v>3.6423536384306329E-2</v>
      </c>
      <c r="R151" s="1397">
        <f t="shared" si="27"/>
        <v>8.7652204371144377E-4</v>
      </c>
    </row>
    <row r="152" spans="1:18" ht="15.55" thickBot="1">
      <c r="A152" s="1399" t="s">
        <v>1318</v>
      </c>
      <c r="B152" s="1400">
        <f>B137</f>
        <v>401.39999389648438</v>
      </c>
      <c r="C152" s="1400">
        <f t="shared" ref="C152:R152" si="28">C137</f>
        <v>13841432</v>
      </c>
      <c r="D152" s="1401">
        <f t="shared" si="28"/>
        <v>6529620</v>
      </c>
      <c r="E152" s="1375">
        <f t="shared" si="28"/>
        <v>0.47174454203871391</v>
      </c>
      <c r="F152" s="1402">
        <f t="shared" si="28"/>
        <v>2.4338550865650177E-2</v>
      </c>
      <c r="G152" s="1402">
        <f t="shared" si="28"/>
        <v>0.13488052785396576</v>
      </c>
      <c r="H152" s="1402">
        <f t="shared" si="28"/>
        <v>0.28133859392255545</v>
      </c>
      <c r="I152" s="1402">
        <f t="shared" si="28"/>
        <v>3.0974339693784714E-2</v>
      </c>
      <c r="J152" s="1403">
        <f t="shared" si="28"/>
        <v>2.1252217993605882E-4</v>
      </c>
      <c r="K152" s="1400">
        <f t="shared" si="28"/>
        <v>76515792</v>
      </c>
      <c r="L152" s="1401">
        <f t="shared" si="28"/>
        <v>6086694</v>
      </c>
      <c r="M152" s="1375">
        <f t="shared" si="28"/>
        <v>0.46735631871479533</v>
      </c>
      <c r="N152" s="1402">
        <f t="shared" si="28"/>
        <v>2.4390019476413727E-2</v>
      </c>
      <c r="O152" s="1402">
        <f t="shared" si="28"/>
        <v>0.13457085192203522</v>
      </c>
      <c r="P152" s="1402">
        <f t="shared" si="28"/>
        <v>0.27371113933622837</v>
      </c>
      <c r="Q152" s="1402">
        <f t="shared" si="28"/>
        <v>3.4527335315942764E-2</v>
      </c>
      <c r="R152" s="1404">
        <f t="shared" si="28"/>
        <v>1.5696512127760798E-4</v>
      </c>
    </row>
    <row r="153" spans="1:18" ht="15.55" thickTop="1"/>
    <row r="154" spans="1:18" ht="15.55" thickBot="1"/>
    <row r="155" spans="1:18" ht="24" customHeight="1" thickBot="1">
      <c r="A155" s="1516" t="s">
        <v>1345</v>
      </c>
      <c r="B155" s="1517"/>
      <c r="C155" s="1517"/>
      <c r="D155" s="1517"/>
      <c r="E155" s="1517"/>
      <c r="F155" s="1517"/>
      <c r="G155" s="1517"/>
      <c r="H155" s="1517"/>
      <c r="I155" s="1517"/>
      <c r="J155" s="1517"/>
      <c r="K155" s="1517"/>
      <c r="L155" s="1517"/>
      <c r="M155" s="1517"/>
      <c r="N155" s="1517"/>
      <c r="O155" s="1517"/>
      <c r="P155" s="1517"/>
      <c r="Q155" s="1517"/>
      <c r="R155" s="1518"/>
    </row>
    <row r="157" spans="1:18">
      <c r="A157" s="1405" t="s">
        <v>39</v>
      </c>
      <c r="B157" s="1406">
        <f>SUM(B138:B152)-SUM(B10:B136)</f>
        <v>0</v>
      </c>
      <c r="C157" s="1406">
        <f>SUMPRODUCT(C138:C152,$B138:$B152)/SUM($B138:$B152)-SUMPRODUCT($B10:$B136,C10:C136)/SUM($B10:$B136)</f>
        <v>0</v>
      </c>
      <c r="D157" s="1406">
        <f>SUMPRODUCT(D138:D152,$B138:$B152)/SUM($B138:$B152)-SUMPRODUCT($B10:$B136,D10:D136)/SUM($B10:$B136)</f>
        <v>0</v>
      </c>
      <c r="E157" s="1406">
        <f t="shared" ref="E157:J157" si="29">SUMPRODUCT(E138:E152,$B138:$B152,$C138:$C152)/SUMPRODUCT($B138:$B152,$C138:$C152)-SUMPRODUCT($B10:$B136,$C10:$C136,E10:E136)/SUMPRODUCT($B10:$B136,$C10:$C136)</f>
        <v>0</v>
      </c>
      <c r="F157" s="1406">
        <f t="shared" si="29"/>
        <v>0</v>
      </c>
      <c r="G157" s="1406">
        <f t="shared" si="29"/>
        <v>0</v>
      </c>
      <c r="H157" s="1406">
        <f t="shared" si="29"/>
        <v>0</v>
      </c>
      <c r="I157" s="1406">
        <f t="shared" si="29"/>
        <v>0</v>
      </c>
      <c r="J157" s="1406">
        <f t="shared" si="29"/>
        <v>0</v>
      </c>
      <c r="K157" s="1406">
        <f>SUMPRODUCT(K138:K152,$B138:$B152)/SUM($B138:$B152)-SUMPRODUCT($B10:$B136,K10:K136)/SUM($B10:$B136)</f>
        <v>0</v>
      </c>
      <c r="L157" s="1406">
        <f>SUMPRODUCT(L138:L152,$B138:$B152)/SUM($B138:$B152)-SUMPRODUCT($B10:$B136,L10:L136)/SUM($B10:$B136)</f>
        <v>0</v>
      </c>
      <c r="M157" s="1406">
        <f t="shared" ref="M157:R157" si="30">SUMPRODUCT(M138:M152,$B138:$B152,$C138:$C152)/SUMPRODUCT($B138:$B152,$C138:$C152)-SUMPRODUCT($B10:$B136,$C10:$C136,M10:M136)/SUMPRODUCT($B10:$B136,$C10:$C136)</f>
        <v>0</v>
      </c>
      <c r="N157" s="1406">
        <f t="shared" si="30"/>
        <v>0</v>
      </c>
      <c r="O157" s="1406">
        <f t="shared" si="30"/>
        <v>0</v>
      </c>
      <c r="P157" s="1406">
        <f t="shared" si="30"/>
        <v>0</v>
      </c>
      <c r="Q157" s="1406">
        <f t="shared" si="30"/>
        <v>0</v>
      </c>
      <c r="R157" s="1406">
        <f t="shared" si="30"/>
        <v>0</v>
      </c>
    </row>
  </sheetData>
  <mergeCells count="5">
    <mergeCell ref="A4:R4"/>
    <mergeCell ref="B7:R7"/>
    <mergeCell ref="C8:J8"/>
    <mergeCell ref="K8:R8"/>
    <mergeCell ref="A155:R155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R156"/>
  <sheetViews>
    <sheetView workbookViewId="0">
      <pane xSplit="2" ySplit="9" topLeftCell="C122" activePane="bottomRight" state="frozen"/>
      <selection activeCell="A156" sqref="A156"/>
      <selection pane="topRight" activeCell="A156" sqref="A156"/>
      <selection pane="bottomLeft" activeCell="A156" sqref="A156"/>
      <selection pane="bottomRight" activeCell="E138" sqref="E138:E152"/>
    </sheetView>
  </sheetViews>
  <sheetFormatPr baseColWidth="10" defaultColWidth="8.83203125" defaultRowHeight="15.05"/>
  <cols>
    <col min="1" max="1" width="19.33203125" style="1336" customWidth="1"/>
    <col min="2" max="10" width="12.1640625" style="1336" customWidth="1"/>
    <col min="11" max="11" width="13.83203125" style="1336" customWidth="1"/>
    <col min="12" max="18" width="12.1640625" style="1336" customWidth="1"/>
    <col min="19" max="16384" width="8.83203125" style="1336"/>
  </cols>
  <sheetData>
    <row r="3" spans="1:18" ht="15.55" thickBot="1"/>
    <row r="4" spans="1:18" ht="25" customHeight="1" thickTop="1">
      <c r="A4" s="1519" t="s">
        <v>1086</v>
      </c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1"/>
    </row>
    <row r="5" spans="1:18">
      <c r="A5" s="1339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40"/>
    </row>
    <row r="6" spans="1:18">
      <c r="A6" s="1341"/>
      <c r="B6" s="50" t="s">
        <v>36</v>
      </c>
      <c r="C6" s="50" t="s">
        <v>35</v>
      </c>
      <c r="D6" s="50" t="s">
        <v>34</v>
      </c>
      <c r="E6" s="50" t="s">
        <v>33</v>
      </c>
      <c r="F6" s="50" t="s">
        <v>32</v>
      </c>
      <c r="G6" s="50" t="s">
        <v>31</v>
      </c>
      <c r="H6" s="50" t="s">
        <v>30</v>
      </c>
      <c r="I6" s="50" t="s">
        <v>29</v>
      </c>
      <c r="J6" s="50"/>
      <c r="K6" s="1338"/>
      <c r="L6" s="50"/>
      <c r="M6" s="50"/>
      <c r="N6" s="50"/>
      <c r="O6" s="50"/>
      <c r="P6" s="50"/>
      <c r="Q6" s="50"/>
      <c r="R6" s="1340"/>
    </row>
    <row r="7" spans="1:18" ht="28" customHeight="1">
      <c r="A7" s="1345"/>
      <c r="B7" s="1509" t="s">
        <v>856</v>
      </c>
      <c r="C7" s="1510"/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2"/>
    </row>
    <row r="8" spans="1:18" s="1350" customFormat="1" ht="28" customHeight="1">
      <c r="A8" s="1348">
        <v>2016</v>
      </c>
      <c r="B8" s="1349"/>
      <c r="C8" s="1509" t="s">
        <v>1324</v>
      </c>
      <c r="D8" s="1510"/>
      <c r="E8" s="1510"/>
      <c r="F8" s="1510"/>
      <c r="G8" s="1510"/>
      <c r="H8" s="1510"/>
      <c r="I8" s="1510"/>
      <c r="J8" s="1511"/>
      <c r="K8" s="1510" t="s">
        <v>1325</v>
      </c>
      <c r="L8" s="1510"/>
      <c r="M8" s="1510"/>
      <c r="N8" s="1510"/>
      <c r="O8" s="1510"/>
      <c r="P8" s="1510"/>
      <c r="Q8" s="1510"/>
      <c r="R8" s="1512"/>
    </row>
    <row r="9" spans="1:18" s="1357" customFormat="1" ht="44.05" customHeight="1">
      <c r="A9" s="1351" t="s">
        <v>1084</v>
      </c>
      <c r="B9" s="1352" t="s">
        <v>1085</v>
      </c>
      <c r="C9" s="1352" t="s">
        <v>1081</v>
      </c>
      <c r="D9" s="1353" t="s">
        <v>1082</v>
      </c>
      <c r="E9" s="1354" t="s">
        <v>1083</v>
      </c>
      <c r="F9" s="1353" t="s">
        <v>1077</v>
      </c>
      <c r="G9" s="1353" t="s">
        <v>1326</v>
      </c>
      <c r="H9" s="1353" t="s">
        <v>1327</v>
      </c>
      <c r="I9" s="1353" t="s">
        <v>1076</v>
      </c>
      <c r="J9" s="1355" t="s">
        <v>1328</v>
      </c>
      <c r="K9" s="1353" t="s">
        <v>1329</v>
      </c>
      <c r="L9" s="1353" t="s">
        <v>1082</v>
      </c>
      <c r="M9" s="1354" t="s">
        <v>1083</v>
      </c>
      <c r="N9" s="1353" t="s">
        <v>1077</v>
      </c>
      <c r="O9" s="1353" t="s">
        <v>1326</v>
      </c>
      <c r="P9" s="1353" t="s">
        <v>1327</v>
      </c>
      <c r="Q9" s="1353" t="s">
        <v>1076</v>
      </c>
      <c r="R9" s="1356" t="s">
        <v>1328</v>
      </c>
    </row>
    <row r="10" spans="1:18">
      <c r="A10" s="998">
        <v>0</v>
      </c>
      <c r="B10" s="1360">
        <v>2134050</v>
      </c>
      <c r="C10" s="1361">
        <v>7959</v>
      </c>
      <c r="D10" s="1362">
        <v>2073</v>
      </c>
      <c r="E10" s="1363">
        <v>0.26029633350075337</v>
      </c>
      <c r="F10" s="1364">
        <v>0.13284781575202942</v>
      </c>
      <c r="G10" s="1364">
        <v>5.6504267267882824E-3</v>
      </c>
      <c r="H10" s="1364">
        <v>1.0924159141723067E-2</v>
      </c>
      <c r="I10" s="1364">
        <v>0</v>
      </c>
      <c r="J10" s="1365">
        <v>0.11074836552143097</v>
      </c>
      <c r="K10" s="1362">
        <v>-107636</v>
      </c>
      <c r="L10" s="1362">
        <v>13331</v>
      </c>
      <c r="M10" s="1363">
        <v>0.30600252496269942</v>
      </c>
      <c r="N10" s="1364">
        <v>6.7278780043125153E-2</v>
      </c>
      <c r="O10" s="1364">
        <v>7.8319750726222992E-2</v>
      </c>
      <c r="P10" s="1364">
        <v>2.5961208157241344E-2</v>
      </c>
      <c r="Q10" s="1364">
        <v>0</v>
      </c>
      <c r="R10" s="1366">
        <v>0.13444279134273529</v>
      </c>
    </row>
    <row r="11" spans="1:18">
      <c r="A11" s="998">
        <v>1</v>
      </c>
      <c r="B11" s="1360">
        <v>2133180</v>
      </c>
      <c r="C11" s="1360">
        <v>8709</v>
      </c>
      <c r="D11" s="1367">
        <v>2176</v>
      </c>
      <c r="E11" s="1369">
        <v>0.2497704315886134</v>
      </c>
      <c r="F11" s="1286">
        <v>0.12683655321598053</v>
      </c>
      <c r="G11" s="1286">
        <v>7.2314050048589706E-3</v>
      </c>
      <c r="H11" s="1286">
        <v>1.1707988567650318E-2</v>
      </c>
      <c r="I11" s="1286">
        <v>0</v>
      </c>
      <c r="J11" s="1370">
        <v>0.10399448871612549</v>
      </c>
      <c r="K11" s="1367">
        <v>-32957</v>
      </c>
      <c r="L11" s="1367">
        <v>7301</v>
      </c>
      <c r="M11" s="1369">
        <v>0.27621822033898308</v>
      </c>
      <c r="N11" s="1286">
        <v>7.498486340045929E-2</v>
      </c>
      <c r="O11" s="1286">
        <v>5.5992737412452698E-2</v>
      </c>
      <c r="P11" s="1286">
        <v>1.4981840504333377E-2</v>
      </c>
      <c r="Q11" s="1286">
        <v>0</v>
      </c>
      <c r="R11" s="1371">
        <v>0.13022094964981079</v>
      </c>
    </row>
    <row r="12" spans="1:18">
      <c r="A12" s="998">
        <v>2</v>
      </c>
      <c r="B12" s="1360">
        <v>2133231</v>
      </c>
      <c r="C12" s="1360">
        <v>9389</v>
      </c>
      <c r="D12" s="1367">
        <v>2315</v>
      </c>
      <c r="E12" s="1369">
        <v>0.24653887113951012</v>
      </c>
      <c r="F12" s="1286">
        <v>0.12577210366725922</v>
      </c>
      <c r="G12" s="1286">
        <v>6.0702874325215816E-3</v>
      </c>
      <c r="H12" s="1286">
        <v>9.3716718256473541E-3</v>
      </c>
      <c r="I12" s="1286">
        <v>0</v>
      </c>
      <c r="J12" s="1370">
        <v>0.10532481223344803</v>
      </c>
      <c r="K12" s="1367">
        <v>-23668</v>
      </c>
      <c r="L12" s="1367">
        <v>6113</v>
      </c>
      <c r="M12" s="1369">
        <v>0.27265834076717216</v>
      </c>
      <c r="N12" s="1286">
        <v>8.2114182412624359E-2</v>
      </c>
      <c r="O12" s="1286">
        <v>3.5771630704402924E-2</v>
      </c>
      <c r="P12" s="1286">
        <v>7.0026763714849949E-3</v>
      </c>
      <c r="Q12" s="1286">
        <v>0</v>
      </c>
      <c r="R12" s="1371">
        <v>0.14781445264816284</v>
      </c>
    </row>
    <row r="13" spans="1:18">
      <c r="A13" s="998">
        <v>3</v>
      </c>
      <c r="B13" s="1360">
        <v>2135067</v>
      </c>
      <c r="C13" s="1360">
        <v>10030</v>
      </c>
      <c r="D13" s="1367">
        <v>2401</v>
      </c>
      <c r="E13" s="1369">
        <v>0.23938185443668994</v>
      </c>
      <c r="F13" s="1286">
        <v>0.11954137682914734</v>
      </c>
      <c r="G13" s="1286">
        <v>5.3838486783206463E-3</v>
      </c>
      <c r="H13" s="1286">
        <v>9.2721832334063947E-3</v>
      </c>
      <c r="I13" s="1286">
        <v>0</v>
      </c>
      <c r="J13" s="1370">
        <v>0.10528414696455002</v>
      </c>
      <c r="K13" s="1367">
        <v>-19328</v>
      </c>
      <c r="L13" s="1367">
        <v>6325</v>
      </c>
      <c r="M13" s="1369">
        <v>0.29466573491730724</v>
      </c>
      <c r="N13" s="1286">
        <v>0.10239925235509872</v>
      </c>
      <c r="O13" s="1286">
        <v>3.6897275596857071E-2</v>
      </c>
      <c r="P13" s="1286">
        <v>-2.4225482484325767E-3</v>
      </c>
      <c r="Q13" s="1286">
        <v>0</v>
      </c>
      <c r="R13" s="1371">
        <v>0.15779174864292145</v>
      </c>
    </row>
    <row r="14" spans="1:18">
      <c r="A14" s="998">
        <v>4</v>
      </c>
      <c r="B14" s="1360">
        <v>2131701</v>
      </c>
      <c r="C14" s="1360">
        <v>10648</v>
      </c>
      <c r="D14" s="1367">
        <v>2506</v>
      </c>
      <c r="E14" s="1369">
        <v>0.23534936138241924</v>
      </c>
      <c r="F14" s="1286">
        <v>0.11842599511146545</v>
      </c>
      <c r="G14" s="1286">
        <v>5.4470323957502842E-3</v>
      </c>
      <c r="H14" s="1286">
        <v>1.0330578748835251E-2</v>
      </c>
      <c r="I14" s="1286">
        <v>0</v>
      </c>
      <c r="J14" s="1370">
        <v>0.10114575177431107</v>
      </c>
      <c r="K14" s="1367">
        <v>-18973</v>
      </c>
      <c r="L14" s="1367">
        <v>5657</v>
      </c>
      <c r="M14" s="1369">
        <v>0.29588367592447301</v>
      </c>
      <c r="N14" s="1286">
        <v>0.10868769139051437</v>
      </c>
      <c r="O14" s="1286">
        <v>3.0545530840754509E-2</v>
      </c>
      <c r="P14" s="1286">
        <v>-4.0797111578285694E-3</v>
      </c>
      <c r="Q14" s="1286">
        <v>0</v>
      </c>
      <c r="R14" s="1371">
        <v>0.16067786514759064</v>
      </c>
    </row>
    <row r="15" spans="1:18">
      <c r="A15" s="998">
        <v>5</v>
      </c>
      <c r="B15" s="1360">
        <v>2137128</v>
      </c>
      <c r="C15" s="1360">
        <v>11266</v>
      </c>
      <c r="D15" s="1367">
        <v>2651</v>
      </c>
      <c r="E15" s="1369">
        <v>0.2353306702174878</v>
      </c>
      <c r="F15" s="1286">
        <v>0.11877496540546417</v>
      </c>
      <c r="G15" s="1286">
        <v>6.1251665465533733E-3</v>
      </c>
      <c r="H15" s="1286">
        <v>1.1362627614289522E-2</v>
      </c>
      <c r="I15" s="1286">
        <v>0</v>
      </c>
      <c r="J15" s="1370">
        <v>9.9067911505699158E-2</v>
      </c>
      <c r="K15" s="1367">
        <v>-18085</v>
      </c>
      <c r="L15" s="1367">
        <v>6895</v>
      </c>
      <c r="M15" s="1369">
        <v>0.28700466200466201</v>
      </c>
      <c r="N15" s="1286">
        <v>9.4613716006278992E-2</v>
      </c>
      <c r="O15" s="1286">
        <v>3.77955362200737E-2</v>
      </c>
      <c r="P15" s="1286">
        <v>2.4975026026368141E-3</v>
      </c>
      <c r="Q15" s="1286">
        <v>0</v>
      </c>
      <c r="R15" s="1371">
        <v>0.15209789574146271</v>
      </c>
    </row>
    <row r="16" spans="1:18">
      <c r="A16" s="998">
        <v>6</v>
      </c>
      <c r="B16" s="1360">
        <v>2133238</v>
      </c>
      <c r="C16" s="1360">
        <v>11887</v>
      </c>
      <c r="D16" s="1367">
        <v>2752</v>
      </c>
      <c r="E16" s="1369">
        <v>0.23143553948364309</v>
      </c>
      <c r="F16" s="1286">
        <v>0.11588596552610397</v>
      </c>
      <c r="G16" s="1286">
        <v>7.2323605418205261E-3</v>
      </c>
      <c r="H16" s="1286">
        <v>1.210999907925725E-2</v>
      </c>
      <c r="I16" s="1286">
        <v>0</v>
      </c>
      <c r="J16" s="1370">
        <v>9.6207216382026672E-2</v>
      </c>
      <c r="K16" s="1367">
        <v>-17822</v>
      </c>
      <c r="L16" s="1367">
        <v>7924</v>
      </c>
      <c r="M16" s="1369">
        <v>0.29666791463871212</v>
      </c>
      <c r="N16" s="1286">
        <v>9.6068888902664185E-2</v>
      </c>
      <c r="O16" s="1286">
        <v>4.6836391091346741E-2</v>
      </c>
      <c r="P16" s="1286">
        <v>-1.5724446857348084E-3</v>
      </c>
      <c r="Q16" s="1286">
        <v>0</v>
      </c>
      <c r="R16" s="1371">
        <v>0.15537251532077789</v>
      </c>
    </row>
    <row r="17" spans="1:18">
      <c r="A17" s="998">
        <v>7</v>
      </c>
      <c r="B17" s="1360">
        <v>2134884</v>
      </c>
      <c r="C17" s="1360">
        <v>12487</v>
      </c>
      <c r="D17" s="1367">
        <v>2892</v>
      </c>
      <c r="E17" s="1369">
        <v>0.23161941374339259</v>
      </c>
      <c r="F17" s="1286">
        <v>0.11637033522129059</v>
      </c>
      <c r="G17" s="1286">
        <v>6.5673552453517914E-3</v>
      </c>
      <c r="H17" s="1286">
        <v>1.0812109321705066E-2</v>
      </c>
      <c r="I17" s="1286">
        <v>0</v>
      </c>
      <c r="J17" s="1370">
        <v>9.7869612276554108E-2</v>
      </c>
      <c r="K17" s="1367">
        <v>-16013</v>
      </c>
      <c r="L17" s="1367">
        <v>6977</v>
      </c>
      <c r="M17" s="1369">
        <v>0.27813434323300779</v>
      </c>
      <c r="N17" s="1286">
        <v>8.5230216383934021E-2</v>
      </c>
      <c r="O17" s="1286">
        <v>4.3292805552482605E-2</v>
      </c>
      <c r="P17" s="1286">
        <v>7.6938407146371901E-3</v>
      </c>
      <c r="Q17" s="1286">
        <v>0</v>
      </c>
      <c r="R17" s="1371">
        <v>0.14191748201847076</v>
      </c>
    </row>
    <row r="18" spans="1:18">
      <c r="A18" s="998">
        <v>8</v>
      </c>
      <c r="B18" s="1360">
        <v>2131883</v>
      </c>
      <c r="C18" s="1360">
        <v>13122</v>
      </c>
      <c r="D18" s="1367">
        <v>3032</v>
      </c>
      <c r="E18" s="1369">
        <v>0.2310799481746818</v>
      </c>
      <c r="F18" s="1286">
        <v>0.11470162123441696</v>
      </c>
      <c r="G18" s="1286">
        <v>8.9170029386878014E-3</v>
      </c>
      <c r="H18" s="1286">
        <v>1.0136422584764659E-2</v>
      </c>
      <c r="I18" s="1286">
        <v>0</v>
      </c>
      <c r="J18" s="1370">
        <v>9.7248688340187073E-2</v>
      </c>
      <c r="K18" s="1367">
        <v>-13887</v>
      </c>
      <c r="L18" s="1367">
        <v>6185</v>
      </c>
      <c r="M18" s="1369">
        <v>0.27806500921638266</v>
      </c>
      <c r="N18" s="1286">
        <v>9.4456680119037628E-2</v>
      </c>
      <c r="O18" s="1286">
        <v>3.1650405377149582E-2</v>
      </c>
      <c r="P18" s="1286">
        <v>2.8323516016826034E-3</v>
      </c>
      <c r="Q18" s="1286">
        <v>0</v>
      </c>
      <c r="R18" s="1371">
        <v>0.14917053282260895</v>
      </c>
    </row>
    <row r="19" spans="1:18">
      <c r="A19" s="998">
        <v>9</v>
      </c>
      <c r="B19" s="1360">
        <v>2135702</v>
      </c>
      <c r="C19" s="1360">
        <v>13737</v>
      </c>
      <c r="D19" s="1367">
        <v>3231</v>
      </c>
      <c r="E19" s="1369">
        <v>0.23520419305525223</v>
      </c>
      <c r="F19" s="1286">
        <v>0.11210598796606064</v>
      </c>
      <c r="G19" s="1286">
        <v>7.716386578977108E-3</v>
      </c>
      <c r="H19" s="1286">
        <v>1.1428987432736903E-2</v>
      </c>
      <c r="I19" s="1286">
        <v>0</v>
      </c>
      <c r="J19" s="1370">
        <v>0.10402562469244003</v>
      </c>
      <c r="K19" s="1367">
        <v>-13050</v>
      </c>
      <c r="L19" s="1367">
        <v>5992</v>
      </c>
      <c r="M19" s="1369">
        <v>0.29190821844400061</v>
      </c>
      <c r="N19" s="1286">
        <v>0.10128124058246613</v>
      </c>
      <c r="O19" s="1286">
        <v>3.1763043254613876E-2</v>
      </c>
      <c r="P19" s="1286">
        <v>5.5049448274075985E-3</v>
      </c>
      <c r="Q19" s="1286">
        <v>0</v>
      </c>
      <c r="R19" s="1371">
        <v>0.15335899591445923</v>
      </c>
    </row>
    <row r="20" spans="1:18">
      <c r="A20" s="998">
        <v>10</v>
      </c>
      <c r="B20" s="1360">
        <v>2131270</v>
      </c>
      <c r="C20" s="1360">
        <v>14325</v>
      </c>
      <c r="D20" s="1367">
        <v>3367</v>
      </c>
      <c r="E20" s="1369">
        <v>0.23502722323049002</v>
      </c>
      <c r="F20" s="1286">
        <v>0.1104285940527916</v>
      </c>
      <c r="G20" s="1286">
        <v>1.026106346398592E-2</v>
      </c>
      <c r="H20" s="1286">
        <v>1.0749685810878873E-2</v>
      </c>
      <c r="I20" s="1286">
        <v>0</v>
      </c>
      <c r="J20" s="1370">
        <v>0.10351807624101639</v>
      </c>
      <c r="K20" s="1367">
        <v>-12943</v>
      </c>
      <c r="L20" s="1367">
        <v>4231</v>
      </c>
      <c r="M20" s="1369">
        <v>0.2729677419354839</v>
      </c>
      <c r="N20" s="1286">
        <v>0.11154838651418686</v>
      </c>
      <c r="O20" s="1286">
        <v>8.7096774950623512E-3</v>
      </c>
      <c r="P20" s="1286">
        <v>-3.4193547908216715E-3</v>
      </c>
      <c r="Q20" s="1286">
        <v>0</v>
      </c>
      <c r="R20" s="1371">
        <v>0.15612903237342834</v>
      </c>
    </row>
    <row r="21" spans="1:18">
      <c r="A21" s="998">
        <v>11</v>
      </c>
      <c r="B21" s="1360">
        <v>2136887</v>
      </c>
      <c r="C21" s="1360">
        <v>14897</v>
      </c>
      <c r="D21" s="1367">
        <v>3323</v>
      </c>
      <c r="E21" s="1369">
        <v>0.22303510302704879</v>
      </c>
      <c r="F21" s="1286">
        <v>0.10571179538965225</v>
      </c>
      <c r="G21" s="1286">
        <v>8.6582992225885391E-3</v>
      </c>
      <c r="H21" s="1286">
        <v>1.1343043413944542E-2</v>
      </c>
      <c r="I21" s="1286">
        <v>0</v>
      </c>
      <c r="J21" s="1370">
        <v>9.7389087080955505E-2</v>
      </c>
      <c r="K21" s="1367">
        <v>-12679</v>
      </c>
      <c r="L21" s="1367">
        <v>4872</v>
      </c>
      <c r="M21" s="1369">
        <v>0.26293917642614278</v>
      </c>
      <c r="N21" s="1286">
        <v>0.10092287510633469</v>
      </c>
      <c r="O21" s="1286">
        <v>2.0184574648737907E-2</v>
      </c>
      <c r="P21" s="1286">
        <v>5.3969444707036018E-5</v>
      </c>
      <c r="Q21" s="1286">
        <v>0</v>
      </c>
      <c r="R21" s="1371">
        <v>0.14183172583580017</v>
      </c>
    </row>
    <row r="22" spans="1:18">
      <c r="A22" s="998">
        <v>12</v>
      </c>
      <c r="B22" s="1360">
        <v>2133977</v>
      </c>
      <c r="C22" s="1360">
        <v>15530</v>
      </c>
      <c r="D22" s="1367">
        <v>3617</v>
      </c>
      <c r="E22" s="1369">
        <v>0.23293405461102523</v>
      </c>
      <c r="F22" s="1286">
        <v>0.10464966297149658</v>
      </c>
      <c r="G22" s="1286">
        <v>1.1269964277744293E-2</v>
      </c>
      <c r="H22" s="1286">
        <v>1.1913962196558714E-2</v>
      </c>
      <c r="I22" s="1286">
        <v>0</v>
      </c>
      <c r="J22" s="1370">
        <v>0.10503606498241425</v>
      </c>
      <c r="K22" s="1367">
        <v>-11528</v>
      </c>
      <c r="L22" s="1367">
        <v>6266</v>
      </c>
      <c r="M22" s="1369">
        <v>0.27002801120448178</v>
      </c>
      <c r="N22" s="1286">
        <v>9.0756304562091827E-2</v>
      </c>
      <c r="O22" s="1286">
        <v>3.490627184510231E-2</v>
      </c>
      <c r="P22" s="1286">
        <v>3.5337211957084946E-3</v>
      </c>
      <c r="Q22" s="1286">
        <v>0</v>
      </c>
      <c r="R22" s="1371">
        <v>0.14078862965106964</v>
      </c>
    </row>
    <row r="23" spans="1:18">
      <c r="A23" s="998">
        <v>13</v>
      </c>
      <c r="B23" s="1360">
        <v>2134025</v>
      </c>
      <c r="C23" s="1360">
        <v>16143</v>
      </c>
      <c r="D23" s="1367">
        <v>3806</v>
      </c>
      <c r="E23" s="1369">
        <v>0.23575322101090188</v>
      </c>
      <c r="F23" s="1286">
        <v>0.10301040858030319</v>
      </c>
      <c r="G23" s="1286">
        <v>1.0654113255441189E-2</v>
      </c>
      <c r="H23" s="1286">
        <v>1.176907867193222E-2</v>
      </c>
      <c r="I23" s="1286">
        <v>0</v>
      </c>
      <c r="J23" s="1370">
        <v>0.11031962186098099</v>
      </c>
      <c r="K23" s="1367">
        <v>-11010</v>
      </c>
      <c r="L23" s="1367">
        <v>5703</v>
      </c>
      <c r="M23" s="1369">
        <v>0.26612225851609894</v>
      </c>
      <c r="N23" s="1286">
        <v>9.7200185060501099E-2</v>
      </c>
      <c r="O23" s="1286">
        <v>2.9631357640028E-2</v>
      </c>
      <c r="P23" s="1286">
        <v>2.4731685407459736E-3</v>
      </c>
      <c r="Q23" s="1286">
        <v>0</v>
      </c>
      <c r="R23" s="1371">
        <v>0.13681754469871521</v>
      </c>
    </row>
    <row r="24" spans="1:18">
      <c r="A24" s="998">
        <v>14</v>
      </c>
      <c r="B24" s="1360">
        <v>2134173</v>
      </c>
      <c r="C24" s="1360">
        <v>16724</v>
      </c>
      <c r="D24" s="1367">
        <v>3999</v>
      </c>
      <c r="E24" s="1369">
        <v>0.23910313901345293</v>
      </c>
      <c r="F24" s="1286">
        <v>0.10212256759405136</v>
      </c>
      <c r="G24" s="1286">
        <v>1.0881912894546986E-2</v>
      </c>
      <c r="H24" s="1286">
        <v>1.1659192387014627E-2</v>
      </c>
      <c r="I24" s="1286">
        <v>0</v>
      </c>
      <c r="J24" s="1370">
        <v>0.1144394651055336</v>
      </c>
      <c r="K24" s="1367">
        <v>-8759</v>
      </c>
      <c r="L24" s="1367">
        <v>8759</v>
      </c>
      <c r="M24" s="1369">
        <v>0.28949629825489159</v>
      </c>
      <c r="N24" s="1286">
        <v>8.1471443176269531E-2</v>
      </c>
      <c r="O24" s="1286">
        <v>5.0700686872005463E-2</v>
      </c>
      <c r="P24" s="1286">
        <v>9.7501322161406279E-3</v>
      </c>
      <c r="Q24" s="1286">
        <v>0</v>
      </c>
      <c r="R24" s="1371">
        <v>0.1475740373134613</v>
      </c>
    </row>
    <row r="25" spans="1:18">
      <c r="A25" s="998">
        <v>15</v>
      </c>
      <c r="B25" s="1360">
        <v>2133947</v>
      </c>
      <c r="C25" s="1360">
        <v>17307</v>
      </c>
      <c r="D25" s="1367">
        <v>4011</v>
      </c>
      <c r="E25" s="1369">
        <v>0.23172915824137733</v>
      </c>
      <c r="F25" s="1286">
        <v>9.8619215190410614E-2</v>
      </c>
      <c r="G25" s="1286">
        <v>1.0514761321246624E-2</v>
      </c>
      <c r="H25" s="1286">
        <v>1.2132416595704854E-2</v>
      </c>
      <c r="I25" s="1286">
        <v>0</v>
      </c>
      <c r="J25" s="1370">
        <v>0.11046276241540909</v>
      </c>
      <c r="K25" s="1367">
        <v>-5963</v>
      </c>
      <c r="L25" s="1367">
        <v>8086</v>
      </c>
      <c r="M25" s="1369">
        <v>0.29130340802651489</v>
      </c>
      <c r="N25" s="1286">
        <v>8.3867713809013367E-2</v>
      </c>
      <c r="O25" s="1286">
        <v>4.7589883208274841E-2</v>
      </c>
      <c r="P25" s="1286">
        <v>1.2428849237039685E-2</v>
      </c>
      <c r="Q25" s="1286">
        <v>0</v>
      </c>
      <c r="R25" s="1371">
        <v>0.14738093316555023</v>
      </c>
    </row>
    <row r="26" spans="1:18">
      <c r="A26" s="998">
        <v>16</v>
      </c>
      <c r="B26" s="1360">
        <v>2134234</v>
      </c>
      <c r="C26" s="1360">
        <v>17934</v>
      </c>
      <c r="D26" s="1367">
        <v>4137</v>
      </c>
      <c r="E26" s="1369">
        <v>0.23069202029777505</v>
      </c>
      <c r="F26" s="1286">
        <v>9.7139351069927216E-2</v>
      </c>
      <c r="G26" s="1286">
        <v>1.1431438848376274E-2</v>
      </c>
      <c r="H26" s="1286">
        <v>1.260246429592371E-2</v>
      </c>
      <c r="I26" s="1286">
        <v>0</v>
      </c>
      <c r="J26" s="1370">
        <v>0.10951876640319824</v>
      </c>
      <c r="K26" s="1367">
        <v>-2927</v>
      </c>
      <c r="L26" s="1367">
        <v>8349</v>
      </c>
      <c r="M26" s="1369">
        <v>0.27852281825460368</v>
      </c>
      <c r="N26" s="1286">
        <v>7.8129172325134277E-2</v>
      </c>
      <c r="O26" s="1286">
        <v>5.2975714206695557E-2</v>
      </c>
      <c r="P26" s="1286">
        <v>1.1609287234023213E-2</v>
      </c>
      <c r="Q26" s="1286">
        <v>0</v>
      </c>
      <c r="R26" s="1371">
        <v>0.13580864667892456</v>
      </c>
    </row>
    <row r="27" spans="1:18">
      <c r="A27" s="998">
        <v>17</v>
      </c>
      <c r="B27" s="1360">
        <v>2134376</v>
      </c>
      <c r="C27" s="1360">
        <v>18581</v>
      </c>
      <c r="D27" s="1367">
        <v>4456</v>
      </c>
      <c r="E27" s="1369">
        <v>0.23982777179763187</v>
      </c>
      <c r="F27" s="1286">
        <v>9.7308933734893799E-2</v>
      </c>
      <c r="G27" s="1286">
        <v>1.3993541710078716E-2</v>
      </c>
      <c r="H27" s="1286">
        <v>1.280947239138186E-2</v>
      </c>
      <c r="I27" s="1286">
        <v>0</v>
      </c>
      <c r="J27" s="1370">
        <v>0.11566200107336044</v>
      </c>
      <c r="K27" s="1367">
        <v>-332</v>
      </c>
      <c r="L27" s="1367">
        <v>5740</v>
      </c>
      <c r="M27" s="1369">
        <v>0.2441410403640849</v>
      </c>
      <c r="N27" s="1286">
        <v>8.4045767784118652E-2</v>
      </c>
      <c r="O27" s="1286">
        <v>3.930075466632843E-2</v>
      </c>
      <c r="P27" s="1286">
        <v>8.7193229701370001E-3</v>
      </c>
      <c r="Q27" s="1286">
        <v>0</v>
      </c>
      <c r="R27" s="1371">
        <v>0.11207520216703415</v>
      </c>
    </row>
    <row r="28" spans="1:18">
      <c r="A28" s="998">
        <v>18</v>
      </c>
      <c r="B28" s="1360">
        <v>2133470</v>
      </c>
      <c r="C28" s="1360">
        <v>19224</v>
      </c>
      <c r="D28" s="1367">
        <v>4428</v>
      </c>
      <c r="E28" s="1369">
        <v>0.2303370786516854</v>
      </c>
      <c r="F28" s="1286">
        <v>9.6025802195072174E-2</v>
      </c>
      <c r="G28" s="1286">
        <v>1.243237592279911E-2</v>
      </c>
      <c r="H28" s="1286">
        <v>1.2952558929100633E-2</v>
      </c>
      <c r="I28" s="1286">
        <v>0</v>
      </c>
      <c r="J28" s="1370">
        <v>0.10892634093761444</v>
      </c>
      <c r="K28" s="1367">
        <v>0</v>
      </c>
      <c r="L28" s="1367">
        <v>2045</v>
      </c>
      <c r="M28" s="1369">
        <v>0.14222129494401559</v>
      </c>
      <c r="N28" s="1286">
        <v>9.6738301217556E-2</v>
      </c>
      <c r="O28" s="1286">
        <v>3.6859309766441584E-3</v>
      </c>
      <c r="P28" s="1286">
        <v>6.9545867154374719E-4</v>
      </c>
      <c r="Q28" s="1286">
        <v>0</v>
      </c>
      <c r="R28" s="1371">
        <v>4.1032060980796814E-2</v>
      </c>
    </row>
    <row r="29" spans="1:18">
      <c r="A29" s="998">
        <v>19</v>
      </c>
      <c r="B29" s="1360">
        <v>2134286</v>
      </c>
      <c r="C29" s="1360">
        <v>19860</v>
      </c>
      <c r="D29" s="1367">
        <v>4678</v>
      </c>
      <c r="E29" s="1369">
        <v>0.23556070295583867</v>
      </c>
      <c r="F29" s="1286">
        <v>9.6278764307498932E-2</v>
      </c>
      <c r="G29" s="1286">
        <v>1.228662021458149E-2</v>
      </c>
      <c r="H29" s="1286">
        <v>1.3142655370756984E-2</v>
      </c>
      <c r="I29" s="1286">
        <v>0</v>
      </c>
      <c r="J29" s="1370">
        <v>0.11385266482830048</v>
      </c>
      <c r="K29" s="1367">
        <v>0</v>
      </c>
      <c r="L29" s="1367">
        <v>2113</v>
      </c>
      <c r="M29" s="1369">
        <v>0.14177402039720879</v>
      </c>
      <c r="N29" s="1286">
        <v>9.6215784549713135E-2</v>
      </c>
      <c r="O29" s="1286">
        <v>3.9586690254509449E-3</v>
      </c>
      <c r="P29" s="1286">
        <v>1.0735372779890895E-3</v>
      </c>
      <c r="Q29" s="1286">
        <v>0</v>
      </c>
      <c r="R29" s="1371">
        <v>4.0593128651380539E-2</v>
      </c>
    </row>
    <row r="30" spans="1:18">
      <c r="A30" s="998">
        <v>20</v>
      </c>
      <c r="B30" s="1360">
        <v>2133895</v>
      </c>
      <c r="C30" s="1360">
        <v>20458</v>
      </c>
      <c r="D30" s="1367">
        <v>4789</v>
      </c>
      <c r="E30" s="1369">
        <v>0.23407791192140379</v>
      </c>
      <c r="F30" s="1286">
        <v>9.5654726028442383E-2</v>
      </c>
      <c r="G30" s="1286">
        <v>1.0655457153916359E-2</v>
      </c>
      <c r="H30" s="1286">
        <v>1.265946589410305E-2</v>
      </c>
      <c r="I30" s="1286">
        <v>0</v>
      </c>
      <c r="J30" s="1370">
        <v>0.11510826647281647</v>
      </c>
      <c r="K30" s="1367">
        <v>0</v>
      </c>
      <c r="L30" s="1367">
        <v>2078</v>
      </c>
      <c r="M30" s="1369">
        <v>0.14311294765840221</v>
      </c>
      <c r="N30" s="1286">
        <v>9.6625342965126038E-2</v>
      </c>
      <c r="O30" s="1286">
        <v>4.1322312317788601E-3</v>
      </c>
      <c r="P30" s="1286">
        <v>1.1707989033311605E-3</v>
      </c>
      <c r="Q30" s="1286">
        <v>0</v>
      </c>
      <c r="R30" s="1371">
        <v>4.1184574365615845E-2</v>
      </c>
    </row>
    <row r="31" spans="1:18">
      <c r="A31" s="998">
        <v>21</v>
      </c>
      <c r="B31" s="1360">
        <v>2133939</v>
      </c>
      <c r="C31" s="1360">
        <v>21009</v>
      </c>
      <c r="D31" s="1367">
        <v>4966</v>
      </c>
      <c r="E31" s="1369">
        <v>0.23634113839710641</v>
      </c>
      <c r="F31" s="1286">
        <v>9.3613170087337494E-2</v>
      </c>
      <c r="G31" s="1286">
        <v>1.2944984249770641E-2</v>
      </c>
      <c r="H31" s="1286">
        <v>1.2992575997486711E-2</v>
      </c>
      <c r="I31" s="1286">
        <v>0</v>
      </c>
      <c r="J31" s="1370">
        <v>0.11679040640592575</v>
      </c>
      <c r="K31" s="1367">
        <v>485</v>
      </c>
      <c r="L31" s="1367">
        <v>4577</v>
      </c>
      <c r="M31" s="1369">
        <v>0.23654969249056798</v>
      </c>
      <c r="N31" s="1286">
        <v>9.1891050338745117E-2</v>
      </c>
      <c r="O31" s="1286">
        <v>2.4497389793395996E-2</v>
      </c>
      <c r="P31" s="1286">
        <v>5.7367305271327496E-3</v>
      </c>
      <c r="Q31" s="1286">
        <v>0</v>
      </c>
      <c r="R31" s="1371">
        <v>0.11442451924085617</v>
      </c>
    </row>
    <row r="32" spans="1:18">
      <c r="A32" s="998">
        <v>22</v>
      </c>
      <c r="B32" s="1360">
        <v>2134892</v>
      </c>
      <c r="C32" s="1360">
        <v>21583</v>
      </c>
      <c r="D32" s="1367">
        <v>5172</v>
      </c>
      <c r="E32" s="1369">
        <v>0.23958864131190069</v>
      </c>
      <c r="F32" s="1286">
        <v>9.2416733503341675E-2</v>
      </c>
      <c r="G32" s="1286">
        <v>1.5425951220095158E-2</v>
      </c>
      <c r="H32" s="1286">
        <v>1.3850928284227848E-2</v>
      </c>
      <c r="I32" s="1286">
        <v>0</v>
      </c>
      <c r="J32" s="1370">
        <v>0.11784870177507401</v>
      </c>
      <c r="K32" s="1367">
        <v>755</v>
      </c>
      <c r="L32" s="1367">
        <v>4878</v>
      </c>
      <c r="M32" s="1369">
        <v>0.27573342377480076</v>
      </c>
      <c r="N32" s="1286">
        <v>0.10643830150365829</v>
      </c>
      <c r="O32" s="1286">
        <v>1.8370922654867172E-2</v>
      </c>
      <c r="P32" s="1286">
        <v>1.9218812230974436E-3</v>
      </c>
      <c r="Q32" s="1286">
        <v>0</v>
      </c>
      <c r="R32" s="1371">
        <v>0.1490023136138916</v>
      </c>
    </row>
    <row r="33" spans="1:18">
      <c r="A33" s="998">
        <v>23</v>
      </c>
      <c r="B33" s="1360">
        <v>2133321</v>
      </c>
      <c r="C33" s="1360">
        <v>22232</v>
      </c>
      <c r="D33" s="1367">
        <v>5370</v>
      </c>
      <c r="E33" s="1369">
        <v>0.24148940954265413</v>
      </c>
      <c r="F33" s="1286">
        <v>9.1604083776473999E-2</v>
      </c>
      <c r="G33" s="1286">
        <v>1.7088636755943298E-2</v>
      </c>
      <c r="H33" s="1286">
        <v>1.5469712670892477E-2</v>
      </c>
      <c r="I33" s="1286">
        <v>0</v>
      </c>
      <c r="J33" s="1370">
        <v>0.11728201061487198</v>
      </c>
      <c r="K33" s="1367">
        <v>1045</v>
      </c>
      <c r="L33" s="1367">
        <v>6878</v>
      </c>
      <c r="M33" s="1369">
        <v>0.2877222338422924</v>
      </c>
      <c r="N33" s="1286">
        <v>9.9393434822559357E-2</v>
      </c>
      <c r="O33" s="1286">
        <v>3.7063375115394592E-2</v>
      </c>
      <c r="P33" s="1286">
        <v>1.4222966274246573E-3</v>
      </c>
      <c r="Q33" s="1286">
        <v>0</v>
      </c>
      <c r="R33" s="1371">
        <v>0.14980129897594452</v>
      </c>
    </row>
    <row r="34" spans="1:18">
      <c r="A34" s="998">
        <v>24</v>
      </c>
      <c r="B34" s="1360">
        <v>2133974</v>
      </c>
      <c r="C34" s="1360">
        <v>22954</v>
      </c>
      <c r="D34" s="1367">
        <v>5376</v>
      </c>
      <c r="E34" s="1369">
        <v>0.23417693949557869</v>
      </c>
      <c r="F34" s="1286">
        <v>8.9820101857185364E-2</v>
      </c>
      <c r="G34" s="1286">
        <v>1.6247767955064774E-2</v>
      </c>
      <c r="H34" s="1286">
        <v>1.6552685759961605E-2</v>
      </c>
      <c r="I34" s="1286">
        <v>0</v>
      </c>
      <c r="J34" s="1370">
        <v>0.11159994453191757</v>
      </c>
      <c r="K34" s="1367">
        <v>1256</v>
      </c>
      <c r="L34" s="1367">
        <v>4132</v>
      </c>
      <c r="M34" s="1369">
        <v>0.23422708463239045</v>
      </c>
      <c r="N34" s="1286">
        <v>0.10254520922899246</v>
      </c>
      <c r="O34" s="1286">
        <v>1.2754378840327263E-2</v>
      </c>
      <c r="P34" s="1286">
        <v>2.0407006377354264E-3</v>
      </c>
      <c r="Q34" s="1286">
        <v>0</v>
      </c>
      <c r="R34" s="1371">
        <v>0.11688679456710815</v>
      </c>
    </row>
    <row r="35" spans="1:18">
      <c r="A35" s="998">
        <v>25</v>
      </c>
      <c r="B35" s="1360">
        <v>2134959</v>
      </c>
      <c r="C35" s="1360">
        <v>23693</v>
      </c>
      <c r="D35" s="1367">
        <v>5559</v>
      </c>
      <c r="E35" s="1369">
        <v>0.23458665653880237</v>
      </c>
      <c r="F35" s="1286">
        <v>8.9589402079582214E-2</v>
      </c>
      <c r="G35" s="1286">
        <v>1.8187956884503365E-2</v>
      </c>
      <c r="H35" s="1286">
        <v>1.5655990224331617E-2</v>
      </c>
      <c r="I35" s="1286">
        <v>0</v>
      </c>
      <c r="J35" s="1370">
        <v>0.11115331202745438</v>
      </c>
      <c r="K35" s="1367">
        <v>1689</v>
      </c>
      <c r="L35" s="1367">
        <v>4110</v>
      </c>
      <c r="M35" s="1369">
        <v>0.21182291398237385</v>
      </c>
      <c r="N35" s="1286">
        <v>9.302685409784317E-2</v>
      </c>
      <c r="O35" s="1286">
        <v>2.3965366184711456E-2</v>
      </c>
      <c r="P35" s="1286">
        <v>6.648456328548491E-3</v>
      </c>
      <c r="Q35" s="1286">
        <v>0</v>
      </c>
      <c r="R35" s="1371">
        <v>8.8233776390552521E-2</v>
      </c>
    </row>
    <row r="36" spans="1:18">
      <c r="A36" s="998">
        <v>26</v>
      </c>
      <c r="B36" s="1360">
        <v>2133720</v>
      </c>
      <c r="C36" s="1360">
        <v>24415</v>
      </c>
      <c r="D36" s="1367">
        <v>5877</v>
      </c>
      <c r="E36" s="1369">
        <v>0.24069295982307409</v>
      </c>
      <c r="F36" s="1286">
        <v>8.8913463056087494E-2</v>
      </c>
      <c r="G36" s="1286">
        <v>2.3426301777362823E-2</v>
      </c>
      <c r="H36" s="1286">
        <v>1.5767702367156744E-2</v>
      </c>
      <c r="I36" s="1286">
        <v>0</v>
      </c>
      <c r="J36" s="1370">
        <v>0.11262644827365875</v>
      </c>
      <c r="K36" s="1367">
        <v>3395</v>
      </c>
      <c r="L36" s="1367">
        <v>8932</v>
      </c>
      <c r="M36" s="1369">
        <v>0.28690736219966595</v>
      </c>
      <c r="N36" s="1286">
        <v>7.8343823552131653E-2</v>
      </c>
      <c r="O36" s="1286">
        <v>5.6083772331476212E-2</v>
      </c>
      <c r="P36" s="1286">
        <v>1.1852756142616272E-2</v>
      </c>
      <c r="Q36" s="1286">
        <v>0</v>
      </c>
      <c r="R36" s="1371">
        <v>0.14062701165676117</v>
      </c>
    </row>
    <row r="37" spans="1:18">
      <c r="A37" s="998">
        <v>27</v>
      </c>
      <c r="B37" s="1360">
        <v>2133979</v>
      </c>
      <c r="C37" s="1360">
        <v>25121</v>
      </c>
      <c r="D37" s="1367">
        <v>5985</v>
      </c>
      <c r="E37" s="1369">
        <v>0.23819947464777522</v>
      </c>
      <c r="F37" s="1286">
        <v>8.8752686977386475E-2</v>
      </c>
      <c r="G37" s="1286">
        <v>1.9262915477156639E-2</v>
      </c>
      <c r="H37" s="1286">
        <v>1.6357558313757181E-2</v>
      </c>
      <c r="I37" s="1286">
        <v>0</v>
      </c>
      <c r="J37" s="1370">
        <v>0.11390591412782669</v>
      </c>
      <c r="K37" s="1367">
        <v>5993</v>
      </c>
      <c r="L37" s="1367">
        <v>9127</v>
      </c>
      <c r="M37" s="1369">
        <v>0.28997617156473393</v>
      </c>
      <c r="N37" s="1286">
        <v>8.0857820808887482E-2</v>
      </c>
      <c r="O37" s="1286">
        <v>5.4074663668870926E-2</v>
      </c>
      <c r="P37" s="1286">
        <v>1.2073073536157608E-2</v>
      </c>
      <c r="Q37" s="1286">
        <v>0</v>
      </c>
      <c r="R37" s="1371">
        <v>0.14293883740901947</v>
      </c>
    </row>
    <row r="38" spans="1:18">
      <c r="A38" s="998">
        <v>28</v>
      </c>
      <c r="B38" s="1360">
        <v>2134503</v>
      </c>
      <c r="C38" s="1360">
        <v>25798</v>
      </c>
      <c r="D38" s="1367">
        <v>6179</v>
      </c>
      <c r="E38" s="1369">
        <v>0.23948684159528699</v>
      </c>
      <c r="F38" s="1286">
        <v>8.7864808738231659E-2</v>
      </c>
      <c r="G38" s="1286">
        <v>1.9146544858813286E-2</v>
      </c>
      <c r="H38" s="1286">
        <v>1.4069221913814545E-2</v>
      </c>
      <c r="I38" s="1286">
        <v>0</v>
      </c>
      <c r="J38" s="1370">
        <v>0.1184062659740448</v>
      </c>
      <c r="K38" s="1367">
        <v>7785</v>
      </c>
      <c r="L38" s="1367">
        <v>9162</v>
      </c>
      <c r="M38" s="1369">
        <v>0.28922280446997917</v>
      </c>
      <c r="N38" s="1286">
        <v>8.0529071390628815E-2</v>
      </c>
      <c r="O38" s="1286">
        <v>5.3728140890598297E-2</v>
      </c>
      <c r="P38" s="1286">
        <v>1.2437654193490744E-2</v>
      </c>
      <c r="Q38" s="1286">
        <v>0</v>
      </c>
      <c r="R38" s="1371">
        <v>0.14255949854850769</v>
      </c>
    </row>
    <row r="39" spans="1:18">
      <c r="A39" s="998">
        <v>29</v>
      </c>
      <c r="B39" s="1360">
        <v>2133673</v>
      </c>
      <c r="C39" s="1360">
        <v>26461</v>
      </c>
      <c r="D39" s="1367">
        <v>6227</v>
      </c>
      <c r="E39" s="1369">
        <v>0.23529189495560174</v>
      </c>
      <c r="F39" s="1286">
        <v>8.5887022316455841E-2</v>
      </c>
      <c r="G39" s="1286">
        <v>2.0064236596226692E-2</v>
      </c>
      <c r="H39" s="1286">
        <v>1.8099376931786537E-2</v>
      </c>
      <c r="I39" s="1286">
        <v>0</v>
      </c>
      <c r="J39" s="1370">
        <v>0.11124125868082047</v>
      </c>
      <c r="K39" s="1367">
        <v>10809</v>
      </c>
      <c r="L39" s="1367">
        <v>9701</v>
      </c>
      <c r="M39" s="1369">
        <v>0.28419510766075873</v>
      </c>
      <c r="N39" s="1286">
        <v>7.5523659586906433E-2</v>
      </c>
      <c r="O39" s="1286">
        <v>5.788780003786087E-2</v>
      </c>
      <c r="P39" s="1286">
        <v>1.4354767743498087E-2</v>
      </c>
      <c r="Q39" s="1286">
        <v>0</v>
      </c>
      <c r="R39" s="1371">
        <v>0.13642889261245728</v>
      </c>
    </row>
    <row r="40" spans="1:18">
      <c r="A40" s="998">
        <v>30</v>
      </c>
      <c r="B40" s="1360">
        <v>2133876</v>
      </c>
      <c r="C40" s="1360">
        <v>27144</v>
      </c>
      <c r="D40" s="1367">
        <v>6483</v>
      </c>
      <c r="E40" s="1369">
        <v>0.23883731211317419</v>
      </c>
      <c r="F40" s="1286">
        <v>8.4438547492027283E-2</v>
      </c>
      <c r="G40" s="1286">
        <v>2.3798998445272446E-2</v>
      </c>
      <c r="H40" s="1286">
        <v>1.8751841969788074E-2</v>
      </c>
      <c r="I40" s="1286">
        <v>0</v>
      </c>
      <c r="J40" s="1370">
        <v>0.11184792220592499</v>
      </c>
      <c r="K40" s="1367">
        <v>14004</v>
      </c>
      <c r="L40" s="1367">
        <v>8916</v>
      </c>
      <c r="M40" s="1369">
        <v>0.28511128165771299</v>
      </c>
      <c r="N40" s="1286">
        <v>7.9751856625080109E-2</v>
      </c>
      <c r="O40" s="1286">
        <v>5.5608849972486496E-2</v>
      </c>
      <c r="P40" s="1286">
        <v>1.4229981694370508E-2</v>
      </c>
      <c r="Q40" s="1286">
        <v>0</v>
      </c>
      <c r="R40" s="1371">
        <v>0.13548861443996429</v>
      </c>
    </row>
    <row r="41" spans="1:18">
      <c r="A41" s="998">
        <v>31</v>
      </c>
      <c r="B41" s="1360">
        <v>2134655</v>
      </c>
      <c r="C41" s="1360">
        <v>27937</v>
      </c>
      <c r="D41" s="1367">
        <v>6677</v>
      </c>
      <c r="E41" s="1369">
        <v>0.2389592727793286</v>
      </c>
      <c r="F41" s="1286">
        <v>8.2456514239311218E-2</v>
      </c>
      <c r="G41" s="1286">
        <v>2.4479279294610023E-2</v>
      </c>
      <c r="H41" s="1286">
        <v>2.0470974966883659E-2</v>
      </c>
      <c r="I41" s="1286">
        <v>0</v>
      </c>
      <c r="J41" s="1370">
        <v>0.11158829182386398</v>
      </c>
      <c r="K41" s="1367">
        <v>16881</v>
      </c>
      <c r="L41" s="1367">
        <v>10691</v>
      </c>
      <c r="M41" s="1369">
        <v>0.29328980577197411</v>
      </c>
      <c r="N41" s="1286">
        <v>7.8130140900611877E-2</v>
      </c>
      <c r="O41" s="1286">
        <v>6.1862174421548843E-2</v>
      </c>
      <c r="P41" s="1286">
        <v>1.2399868108332157E-2</v>
      </c>
      <c r="Q41" s="1286">
        <v>0</v>
      </c>
      <c r="R41" s="1371">
        <v>0.14089761674404144</v>
      </c>
    </row>
    <row r="42" spans="1:18">
      <c r="A42" s="998">
        <v>32</v>
      </c>
      <c r="B42" s="1360">
        <v>2133216</v>
      </c>
      <c r="C42" s="1360">
        <v>28745</v>
      </c>
      <c r="D42" s="1367">
        <v>6888</v>
      </c>
      <c r="E42" s="1369">
        <v>0.23954094940010434</v>
      </c>
      <c r="F42" s="1286">
        <v>8.0785952508449554E-2</v>
      </c>
      <c r="G42" s="1286">
        <v>2.8064684942364693E-2</v>
      </c>
      <c r="H42" s="1286">
        <v>2.1144148893654346E-2</v>
      </c>
      <c r="I42" s="1286">
        <v>0</v>
      </c>
      <c r="J42" s="1370">
        <v>0.10951139032840729</v>
      </c>
      <c r="K42" s="1367">
        <v>20068</v>
      </c>
      <c r="L42" s="1367">
        <v>8542</v>
      </c>
      <c r="M42" s="1369">
        <v>0.28416500332667999</v>
      </c>
      <c r="N42" s="1286">
        <v>8.1936128437519073E-2</v>
      </c>
      <c r="O42" s="1286">
        <v>5.3825680166482925E-2</v>
      </c>
      <c r="P42" s="1286">
        <v>1.3273453339934349E-2</v>
      </c>
      <c r="Q42" s="1286">
        <v>0</v>
      </c>
      <c r="R42" s="1371">
        <v>0.13512973487377167</v>
      </c>
    </row>
    <row r="43" spans="1:18">
      <c r="A43" s="998">
        <v>33</v>
      </c>
      <c r="B43" s="1360">
        <v>2134833</v>
      </c>
      <c r="C43" s="1360">
        <v>29499</v>
      </c>
      <c r="D43" s="1367">
        <v>7010</v>
      </c>
      <c r="E43" s="1369">
        <v>0.23758684968649382</v>
      </c>
      <c r="F43" s="1286">
        <v>7.9545840620994568E-2</v>
      </c>
      <c r="G43" s="1286">
        <v>2.8401965275406837E-2</v>
      </c>
      <c r="H43" s="1286">
        <v>2.1081172861158848E-2</v>
      </c>
      <c r="I43" s="1286">
        <v>0</v>
      </c>
      <c r="J43" s="1370">
        <v>0.10859176516532898</v>
      </c>
      <c r="K43" s="1367">
        <v>22230</v>
      </c>
      <c r="L43" s="1367">
        <v>9867</v>
      </c>
      <c r="M43" s="1369">
        <v>0.28226106359241354</v>
      </c>
      <c r="N43" s="1286">
        <v>7.3433071374893188E-2</v>
      </c>
      <c r="O43" s="1286">
        <v>6.1160854995250702E-2</v>
      </c>
      <c r="P43" s="1286">
        <v>1.5304516535252333E-2</v>
      </c>
      <c r="Q43" s="1286">
        <v>0</v>
      </c>
      <c r="R43" s="1371">
        <v>0.13239122927188873</v>
      </c>
    </row>
    <row r="44" spans="1:18">
      <c r="A44" s="998">
        <v>34</v>
      </c>
      <c r="B44" s="1360">
        <v>2133548</v>
      </c>
      <c r="C44" s="1360">
        <v>30317</v>
      </c>
      <c r="D44" s="1367">
        <v>7474</v>
      </c>
      <c r="E44" s="1369">
        <v>0.2464958279740114</v>
      </c>
      <c r="F44" s="1286">
        <v>7.9252004623413086E-2</v>
      </c>
      <c r="G44" s="1286">
        <v>3.3738993108272552E-2</v>
      </c>
      <c r="H44" s="1286">
        <v>2.1338346414268017E-2</v>
      </c>
      <c r="I44" s="1286">
        <v>0</v>
      </c>
      <c r="J44" s="1370">
        <v>0.11216648668050766</v>
      </c>
      <c r="K44" s="1367">
        <v>25493</v>
      </c>
      <c r="L44" s="1367">
        <v>10791</v>
      </c>
      <c r="M44" s="1369">
        <v>0.29285966293049637</v>
      </c>
      <c r="N44" s="1286">
        <v>7.3710210621356964E-2</v>
      </c>
      <c r="O44" s="1286">
        <v>6.4401440322399139E-2</v>
      </c>
      <c r="P44" s="1286">
        <v>1.6120715066790581E-2</v>
      </c>
      <c r="Q44" s="1286">
        <v>0</v>
      </c>
      <c r="R44" s="1371">
        <v>0.13862729072570801</v>
      </c>
    </row>
    <row r="45" spans="1:18">
      <c r="A45" s="998">
        <v>35</v>
      </c>
      <c r="B45" s="1360">
        <v>2133826</v>
      </c>
      <c r="C45" s="1360">
        <v>31148</v>
      </c>
      <c r="D45" s="1367">
        <v>7442</v>
      </c>
      <c r="E45" s="1369">
        <v>0.2388548319799724</v>
      </c>
      <c r="F45" s="1286">
        <v>7.7061332762241364E-2</v>
      </c>
      <c r="G45" s="1286">
        <v>3.1421508640050888E-2</v>
      </c>
      <c r="H45" s="1286">
        <v>2.2370574995875359E-2</v>
      </c>
      <c r="I45" s="1286">
        <v>0</v>
      </c>
      <c r="J45" s="1370">
        <v>0.10800141096115112</v>
      </c>
      <c r="K45" s="1367">
        <v>27639</v>
      </c>
      <c r="L45" s="1367">
        <v>8519</v>
      </c>
      <c r="M45" s="1369">
        <v>0.28691229960932235</v>
      </c>
      <c r="N45" s="1286">
        <v>8.0964572727680206E-2</v>
      </c>
      <c r="O45" s="1286">
        <v>5.3145628422498703E-2</v>
      </c>
      <c r="P45" s="1286">
        <v>1.593021722510457E-2</v>
      </c>
      <c r="Q45" s="1286">
        <v>0</v>
      </c>
      <c r="R45" s="1371">
        <v>0.13687188923358917</v>
      </c>
    </row>
    <row r="46" spans="1:18">
      <c r="A46" s="998">
        <v>36</v>
      </c>
      <c r="B46" s="1360">
        <v>2134788</v>
      </c>
      <c r="C46" s="1360">
        <v>31950</v>
      </c>
      <c r="D46" s="1367">
        <v>7723</v>
      </c>
      <c r="E46" s="1369">
        <v>0.24167605457504068</v>
      </c>
      <c r="F46" s="1286">
        <v>7.6448865234851837E-2</v>
      </c>
      <c r="G46" s="1286">
        <v>3.4234572201967239E-2</v>
      </c>
      <c r="H46" s="1286">
        <v>2.2280636243522167E-2</v>
      </c>
      <c r="I46" s="1286">
        <v>0</v>
      </c>
      <c r="J46" s="1370">
        <v>0.10874327272176743</v>
      </c>
      <c r="K46" s="1367">
        <v>30776</v>
      </c>
      <c r="L46" s="1367">
        <v>12832</v>
      </c>
      <c r="M46" s="1369">
        <v>0.29823134311014016</v>
      </c>
      <c r="N46" s="1286">
        <v>6.9328561425209045E-2</v>
      </c>
      <c r="O46" s="1286">
        <v>7.2442881762981415E-2</v>
      </c>
      <c r="P46" s="1286">
        <v>1.6175889875739813E-2</v>
      </c>
      <c r="Q46" s="1286">
        <v>0</v>
      </c>
      <c r="R46" s="1371">
        <v>0.14028400182723999</v>
      </c>
    </row>
    <row r="47" spans="1:18">
      <c r="A47" s="998">
        <v>37</v>
      </c>
      <c r="B47" s="1360">
        <v>2133962</v>
      </c>
      <c r="C47" s="1360">
        <v>32768</v>
      </c>
      <c r="D47" s="1367">
        <v>7999</v>
      </c>
      <c r="E47" s="1369">
        <v>0.24400585687267404</v>
      </c>
      <c r="F47" s="1286">
        <v>7.4980169534683228E-2</v>
      </c>
      <c r="G47" s="1286">
        <v>3.7764627486467361E-2</v>
      </c>
      <c r="H47" s="1286">
        <v>2.318345382809639E-2</v>
      </c>
      <c r="I47" s="1286">
        <v>0</v>
      </c>
      <c r="J47" s="1370">
        <v>0.10807760059833527</v>
      </c>
      <c r="K47" s="1367">
        <v>34044</v>
      </c>
      <c r="L47" s="1367">
        <v>12567</v>
      </c>
      <c r="M47" s="1369">
        <v>0.29907187053783912</v>
      </c>
      <c r="N47" s="1286">
        <v>7.113279402256012E-2</v>
      </c>
      <c r="O47" s="1286">
        <v>7.2394095361232758E-2</v>
      </c>
      <c r="P47" s="1286">
        <v>1.5778201166540384E-2</v>
      </c>
      <c r="Q47" s="1286">
        <v>0</v>
      </c>
      <c r="R47" s="1371">
        <v>0.13976678252220154</v>
      </c>
    </row>
    <row r="48" spans="1:18">
      <c r="A48" s="998">
        <v>38</v>
      </c>
      <c r="B48" s="1360">
        <v>2133713</v>
      </c>
      <c r="C48" s="1360">
        <v>33576</v>
      </c>
      <c r="D48" s="1367">
        <v>8186</v>
      </c>
      <c r="E48" s="1369">
        <v>0.24367446567839496</v>
      </c>
      <c r="F48" s="1286">
        <v>7.2245046496391296E-2</v>
      </c>
      <c r="G48" s="1286">
        <v>3.831041231751442E-2</v>
      </c>
      <c r="H48" s="1286">
        <v>2.4677025154232979E-2</v>
      </c>
      <c r="I48" s="1286">
        <v>0</v>
      </c>
      <c r="J48" s="1370">
        <v>0.10844198614358902</v>
      </c>
      <c r="K48" s="1367">
        <v>36697</v>
      </c>
      <c r="L48" s="1367">
        <v>11162</v>
      </c>
      <c r="M48" s="1369">
        <v>0.29431773236651287</v>
      </c>
      <c r="N48" s="1286">
        <v>7.2089649736881256E-2</v>
      </c>
      <c r="O48" s="1286">
        <v>6.8029001355171204E-2</v>
      </c>
      <c r="P48" s="1286">
        <v>1.8193802796304226E-2</v>
      </c>
      <c r="Q48" s="1286">
        <v>0</v>
      </c>
      <c r="R48" s="1371">
        <v>0.13603164255619049</v>
      </c>
    </row>
    <row r="49" spans="1:18">
      <c r="A49" s="998">
        <v>39</v>
      </c>
      <c r="B49" s="1360">
        <v>2134028</v>
      </c>
      <c r="C49" s="1360">
        <v>34433</v>
      </c>
      <c r="D49" s="1367">
        <v>8331</v>
      </c>
      <c r="E49" s="1369">
        <v>0.24191300307799524</v>
      </c>
      <c r="F49" s="1286">
        <v>7.1345604956150055E-2</v>
      </c>
      <c r="G49" s="1286">
        <v>3.8852430880069733E-2</v>
      </c>
      <c r="H49" s="1286">
        <v>2.4856262840330601E-2</v>
      </c>
      <c r="I49" s="1286">
        <v>0</v>
      </c>
      <c r="J49" s="1370">
        <v>0.10685870051383972</v>
      </c>
      <c r="K49" s="1367">
        <v>39133</v>
      </c>
      <c r="L49" s="1367">
        <v>10288</v>
      </c>
      <c r="M49" s="1369">
        <v>0.29297186467707026</v>
      </c>
      <c r="N49" s="1286">
        <v>7.4552908539772034E-2</v>
      </c>
      <c r="O49" s="1286">
        <v>6.4785286784172058E-2</v>
      </c>
      <c r="P49" s="1286">
        <v>1.73425218090415E-2</v>
      </c>
      <c r="Q49" s="1286">
        <v>0</v>
      </c>
      <c r="R49" s="1371">
        <v>0.13631962239742279</v>
      </c>
    </row>
    <row r="50" spans="1:18">
      <c r="A50" s="998">
        <v>40</v>
      </c>
      <c r="B50" s="1360">
        <v>2134217</v>
      </c>
      <c r="C50" s="1360">
        <v>35345</v>
      </c>
      <c r="D50" s="1367">
        <v>8624</v>
      </c>
      <c r="E50" s="1369">
        <v>0.24389140271493212</v>
      </c>
      <c r="F50" s="1286">
        <v>6.9966062903404236E-2</v>
      </c>
      <c r="G50" s="1286">
        <v>4.2562216520309448E-2</v>
      </c>
      <c r="H50" s="1286">
        <v>2.5791855528950691E-2</v>
      </c>
      <c r="I50" s="1286">
        <v>0</v>
      </c>
      <c r="J50" s="1370">
        <v>0.10557126998901367</v>
      </c>
      <c r="K50" s="1367">
        <v>41162</v>
      </c>
      <c r="L50" s="1367">
        <v>10070</v>
      </c>
      <c r="M50" s="1369">
        <v>0.29306481185064465</v>
      </c>
      <c r="N50" s="1286">
        <v>7.6452955603599548E-2</v>
      </c>
      <c r="O50" s="1286">
        <v>6.2745556235313416E-2</v>
      </c>
      <c r="P50" s="1286">
        <v>1.717062946408987E-2</v>
      </c>
      <c r="Q50" s="1286">
        <v>0</v>
      </c>
      <c r="R50" s="1371">
        <v>0.13669566810131073</v>
      </c>
    </row>
    <row r="51" spans="1:18">
      <c r="A51" s="998">
        <v>41</v>
      </c>
      <c r="B51" s="1360">
        <v>2133734</v>
      </c>
      <c r="C51" s="1360">
        <v>36308</v>
      </c>
      <c r="D51" s="1367">
        <v>8782</v>
      </c>
      <c r="E51" s="1369">
        <v>0.24184176465728527</v>
      </c>
      <c r="F51" s="1286">
        <v>6.8460330367088318E-2</v>
      </c>
      <c r="G51" s="1286">
        <v>4.1748132556676865E-2</v>
      </c>
      <c r="H51" s="1286">
        <v>2.8226804919540882E-2</v>
      </c>
      <c r="I51" s="1286">
        <v>0</v>
      </c>
      <c r="J51" s="1370">
        <v>0.10337895154953003</v>
      </c>
      <c r="K51" s="1367">
        <v>43833</v>
      </c>
      <c r="L51" s="1367">
        <v>13527</v>
      </c>
      <c r="M51" s="1369">
        <v>0.30243477094372528</v>
      </c>
      <c r="N51" s="1286">
        <v>6.7498378455638885E-2</v>
      </c>
      <c r="O51" s="1286">
        <v>7.858787477016449E-2</v>
      </c>
      <c r="P51" s="1286">
        <v>1.7975719645619392E-2</v>
      </c>
      <c r="Q51" s="1286">
        <v>0</v>
      </c>
      <c r="R51" s="1371">
        <v>0.13837279379367828</v>
      </c>
    </row>
    <row r="52" spans="1:18">
      <c r="A52" s="998">
        <v>42</v>
      </c>
      <c r="B52" s="1360">
        <v>2134849</v>
      </c>
      <c r="C52" s="1360">
        <v>37296</v>
      </c>
      <c r="D52" s="1367">
        <v>9230</v>
      </c>
      <c r="E52" s="1369">
        <v>0.24734035426213255</v>
      </c>
      <c r="F52" s="1286">
        <v>6.8253077566623688E-2</v>
      </c>
      <c r="G52" s="1286">
        <v>4.6279177069664001E-2</v>
      </c>
      <c r="H52" s="1286">
        <v>2.9664764180779457E-2</v>
      </c>
      <c r="I52" s="1286">
        <v>0</v>
      </c>
      <c r="J52" s="1370">
        <v>0.10314334183931351</v>
      </c>
      <c r="K52" s="1367">
        <v>46619</v>
      </c>
      <c r="L52" s="1367">
        <v>13310</v>
      </c>
      <c r="M52" s="1369">
        <v>0.29824993837811192</v>
      </c>
      <c r="N52" s="1286">
        <v>6.6887758672237396E-2</v>
      </c>
      <c r="O52" s="1286">
        <v>7.773321121931076E-2</v>
      </c>
      <c r="P52" s="1286">
        <v>1.7903959844261408E-2</v>
      </c>
      <c r="Q52" s="1286">
        <v>0</v>
      </c>
      <c r="R52" s="1371">
        <v>0.13570259511470795</v>
      </c>
    </row>
    <row r="53" spans="1:18">
      <c r="A53" s="998">
        <v>43</v>
      </c>
      <c r="B53" s="1360">
        <v>2134059</v>
      </c>
      <c r="C53" s="1360">
        <v>38246</v>
      </c>
      <c r="D53" s="1367">
        <v>9514</v>
      </c>
      <c r="E53" s="1369">
        <v>0.24861503083516254</v>
      </c>
      <c r="F53" s="1286">
        <v>6.8020276725292206E-2</v>
      </c>
      <c r="G53" s="1286">
        <v>4.6618584543466568E-2</v>
      </c>
      <c r="H53" s="1286">
        <v>2.8953695669770241E-2</v>
      </c>
      <c r="I53" s="1286">
        <v>0</v>
      </c>
      <c r="J53" s="1370">
        <v>0.10499633848667145</v>
      </c>
      <c r="K53" s="1367">
        <v>49910</v>
      </c>
      <c r="L53" s="1367">
        <v>13784</v>
      </c>
      <c r="M53" s="1369">
        <v>0.30035081602858826</v>
      </c>
      <c r="N53" s="1286">
        <v>6.6153876483440399E-2</v>
      </c>
      <c r="O53" s="1286">
        <v>7.9075239598751068E-2</v>
      </c>
      <c r="P53" s="1286">
        <v>1.9589044153690338E-2</v>
      </c>
      <c r="Q53" s="1286">
        <v>0</v>
      </c>
      <c r="R53" s="1371">
        <v>0.13555444777011871</v>
      </c>
    </row>
    <row r="54" spans="1:18">
      <c r="A54" s="998">
        <v>44</v>
      </c>
      <c r="B54" s="1360">
        <v>2134008</v>
      </c>
      <c r="C54" s="1360">
        <v>39208</v>
      </c>
      <c r="D54" s="1367">
        <v>9850</v>
      </c>
      <c r="E54" s="1369">
        <v>0.2511601815492886</v>
      </c>
      <c r="F54" s="1286">
        <v>6.8182975053787231E-2</v>
      </c>
      <c r="G54" s="1286">
        <v>4.8268653452396393E-2</v>
      </c>
      <c r="H54" s="1286">
        <v>2.822683472186327E-2</v>
      </c>
      <c r="I54" s="1286">
        <v>0</v>
      </c>
      <c r="J54" s="1370">
        <v>0.1064562201499939</v>
      </c>
      <c r="K54" s="1367">
        <v>53306</v>
      </c>
      <c r="L54" s="1367">
        <v>13447</v>
      </c>
      <c r="M54" s="1369">
        <v>0.29698094039179312</v>
      </c>
      <c r="N54" s="1286">
        <v>6.5858341753482819E-2</v>
      </c>
      <c r="O54" s="1286">
        <v>8.0390468239784241E-2</v>
      </c>
      <c r="P54" s="1286">
        <v>2.0053446292877197E-2</v>
      </c>
      <c r="Q54" s="1286">
        <v>0</v>
      </c>
      <c r="R54" s="1371">
        <v>0.1306786835193634</v>
      </c>
    </row>
    <row r="55" spans="1:18">
      <c r="A55" s="998">
        <v>45</v>
      </c>
      <c r="B55" s="1360">
        <v>2133870</v>
      </c>
      <c r="C55" s="1360">
        <v>40172</v>
      </c>
      <c r="D55" s="1367">
        <v>10106</v>
      </c>
      <c r="E55" s="1369">
        <v>0.2515181682429069</v>
      </c>
      <c r="F55" s="1286">
        <v>6.8466901779174805E-2</v>
      </c>
      <c r="G55" s="1286">
        <v>4.8531606793403625E-2</v>
      </c>
      <c r="H55" s="1286">
        <v>2.8073668479919434E-2</v>
      </c>
      <c r="I55" s="1286">
        <v>0</v>
      </c>
      <c r="J55" s="1370">
        <v>0.10642110556364059</v>
      </c>
      <c r="K55" s="1367">
        <v>57147</v>
      </c>
      <c r="L55" s="1367">
        <v>14946</v>
      </c>
      <c r="M55" s="1369">
        <v>0.30734746756050918</v>
      </c>
      <c r="N55" s="1286">
        <v>6.4529396593570709E-2</v>
      </c>
      <c r="O55" s="1286">
        <v>8.7334714829921722E-2</v>
      </c>
      <c r="P55" s="1286">
        <v>1.9946944899857044E-2</v>
      </c>
      <c r="Q55" s="1286">
        <v>0</v>
      </c>
      <c r="R55" s="1371">
        <v>0.13551583886146545</v>
      </c>
    </row>
    <row r="56" spans="1:18">
      <c r="A56" s="998">
        <v>46</v>
      </c>
      <c r="B56" s="1360">
        <v>2134025</v>
      </c>
      <c r="C56" s="1360">
        <v>41157</v>
      </c>
      <c r="D56" s="1367">
        <v>10389</v>
      </c>
      <c r="E56" s="1369">
        <v>0.2523561989895064</v>
      </c>
      <c r="F56" s="1286">
        <v>6.7163817584514618E-2</v>
      </c>
      <c r="G56" s="1286">
        <v>5.176350474357605E-2</v>
      </c>
      <c r="H56" s="1286">
        <v>3.0703458935022354E-2</v>
      </c>
      <c r="I56" s="1286">
        <v>0</v>
      </c>
      <c r="J56" s="1370">
        <v>0.10272541642189026</v>
      </c>
      <c r="K56" s="1367">
        <v>61060</v>
      </c>
      <c r="L56" s="1367">
        <v>14931</v>
      </c>
      <c r="M56" s="1369">
        <v>0.30536240183246072</v>
      </c>
      <c r="N56" s="1286">
        <v>6.4177028834819794E-2</v>
      </c>
      <c r="O56" s="1286">
        <v>8.4730856120586395E-2</v>
      </c>
      <c r="P56" s="1286">
        <v>2.0308409817516804E-2</v>
      </c>
      <c r="Q56" s="1286">
        <v>0</v>
      </c>
      <c r="R56" s="1371">
        <v>0.13612565398216248</v>
      </c>
    </row>
    <row r="57" spans="1:18">
      <c r="A57" s="998">
        <v>47</v>
      </c>
      <c r="B57" s="1360">
        <v>2134014</v>
      </c>
      <c r="C57" s="1360">
        <v>42122</v>
      </c>
      <c r="D57" s="1367">
        <v>10731</v>
      </c>
      <c r="E57" s="1369">
        <v>0.25469951580746225</v>
      </c>
      <c r="F57" s="1286">
        <v>6.7430928349494934E-2</v>
      </c>
      <c r="G57" s="1286">
        <v>5.2193108946084976E-2</v>
      </c>
      <c r="H57" s="1286">
        <v>2.981107123196125E-2</v>
      </c>
      <c r="I57" s="1286">
        <v>0</v>
      </c>
      <c r="J57" s="1370">
        <v>0.10524067282676697</v>
      </c>
      <c r="K57" s="1367">
        <v>64978</v>
      </c>
      <c r="L57" s="1367">
        <v>14307</v>
      </c>
      <c r="M57" s="1369">
        <v>0.30371927143039101</v>
      </c>
      <c r="N57" s="1286">
        <v>6.4832508563995361E-2</v>
      </c>
      <c r="O57" s="1286">
        <v>8.4660127758979797E-2</v>
      </c>
      <c r="P57" s="1286">
        <v>2.1186260506510735E-2</v>
      </c>
      <c r="Q57" s="1286">
        <v>0</v>
      </c>
      <c r="R57" s="1371">
        <v>0.13304038345813751</v>
      </c>
    </row>
    <row r="58" spans="1:18">
      <c r="A58" s="998">
        <v>48</v>
      </c>
      <c r="B58" s="1360">
        <v>2133901</v>
      </c>
      <c r="C58" s="1360">
        <v>43113</v>
      </c>
      <c r="D58" s="1367">
        <v>11011</v>
      </c>
      <c r="E58" s="1369">
        <v>0.25527426160337552</v>
      </c>
      <c r="F58" s="1286">
        <v>6.644410640001297E-2</v>
      </c>
      <c r="G58" s="1286">
        <v>5.3948160260915756E-2</v>
      </c>
      <c r="H58" s="1286">
        <v>3.1181898899376392E-2</v>
      </c>
      <c r="I58" s="1286">
        <v>0</v>
      </c>
      <c r="J58" s="1370">
        <v>0.10367691516876221</v>
      </c>
      <c r="K58" s="1367">
        <v>68320</v>
      </c>
      <c r="L58" s="1367">
        <v>13130</v>
      </c>
      <c r="M58" s="1369">
        <v>0.29676340294729231</v>
      </c>
      <c r="N58" s="1286">
        <v>6.5545611083507538E-2</v>
      </c>
      <c r="O58" s="1286">
        <v>8.2067623734474182E-2</v>
      </c>
      <c r="P58" s="1286">
        <v>2.1833468228578568E-2</v>
      </c>
      <c r="Q58" s="1286">
        <v>0</v>
      </c>
      <c r="R58" s="1371">
        <v>0.12729409337043762</v>
      </c>
    </row>
    <row r="59" spans="1:18">
      <c r="A59" s="998">
        <v>49</v>
      </c>
      <c r="B59" s="1360">
        <v>2134147</v>
      </c>
      <c r="C59" s="1360">
        <v>44116</v>
      </c>
      <c r="D59" s="1367">
        <v>11369</v>
      </c>
      <c r="E59" s="1369">
        <v>0.25761352306716218</v>
      </c>
      <c r="F59" s="1286">
        <v>6.636907160282135E-2</v>
      </c>
      <c r="G59" s="1286">
        <v>5.630834773182869E-2</v>
      </c>
      <c r="H59" s="1286">
        <v>3.097525704652071E-2</v>
      </c>
      <c r="I59" s="1286">
        <v>0</v>
      </c>
      <c r="J59" s="1370">
        <v>0.10396084189414978</v>
      </c>
      <c r="K59" s="1367">
        <v>72194</v>
      </c>
      <c r="L59" s="1367">
        <v>15270</v>
      </c>
      <c r="M59" s="1369">
        <v>0.30687915753933964</v>
      </c>
      <c r="N59" s="1286">
        <v>6.3164450228214264E-2</v>
      </c>
      <c r="O59" s="1286">
        <v>8.8747762143611908E-2</v>
      </c>
      <c r="P59" s="1286">
        <v>2.2729556076228619E-2</v>
      </c>
      <c r="Q59" s="1286">
        <v>0</v>
      </c>
      <c r="R59" s="1371">
        <v>0.13223738968372345</v>
      </c>
    </row>
    <row r="60" spans="1:18">
      <c r="A60" s="998">
        <v>50</v>
      </c>
      <c r="B60" s="1360">
        <v>2133615</v>
      </c>
      <c r="C60" s="1360">
        <v>45128</v>
      </c>
      <c r="D60" s="1367">
        <v>11634</v>
      </c>
      <c r="E60" s="1369">
        <v>0.25769154096617714</v>
      </c>
      <c r="F60" s="1286">
        <v>6.5696500241756439E-2</v>
      </c>
      <c r="G60" s="1286">
        <v>5.7633951306343079E-2</v>
      </c>
      <c r="H60" s="1286">
        <v>3.2250204123556614E-2</v>
      </c>
      <c r="I60" s="1286">
        <v>0</v>
      </c>
      <c r="J60" s="1370">
        <v>0.10211088508367538</v>
      </c>
      <c r="K60" s="1367">
        <v>76258</v>
      </c>
      <c r="L60" s="1367">
        <v>16114</v>
      </c>
      <c r="M60" s="1369">
        <v>0.31127938648173548</v>
      </c>
      <c r="N60" s="1286">
        <v>6.2221106141805649E-2</v>
      </c>
      <c r="O60" s="1286">
        <v>9.4674214720726013E-2</v>
      </c>
      <c r="P60" s="1286">
        <v>2.2369462996721268E-2</v>
      </c>
      <c r="Q60" s="1286">
        <v>0</v>
      </c>
      <c r="R60" s="1371">
        <v>0.13199529051780701</v>
      </c>
    </row>
    <row r="61" spans="1:18">
      <c r="A61" s="998">
        <v>51</v>
      </c>
      <c r="B61" s="1360">
        <v>2134163</v>
      </c>
      <c r="C61" s="1360">
        <v>46188</v>
      </c>
      <c r="D61" s="1367">
        <v>12000</v>
      </c>
      <c r="E61" s="1369">
        <v>0.25970091111736315</v>
      </c>
      <c r="F61" s="1286">
        <v>6.5509557723999023E-2</v>
      </c>
      <c r="G61" s="1286">
        <v>5.9255089610815048E-2</v>
      </c>
      <c r="H61" s="1286">
        <v>3.1640227884054184E-2</v>
      </c>
      <c r="I61" s="1286">
        <v>0</v>
      </c>
      <c r="J61" s="1370">
        <v>0.10329603403806686</v>
      </c>
      <c r="K61" s="1367">
        <v>80474</v>
      </c>
      <c r="L61" s="1367">
        <v>14848</v>
      </c>
      <c r="M61" s="1369">
        <v>0.30312557417879671</v>
      </c>
      <c r="N61" s="1286">
        <v>6.3573077321052551E-2</v>
      </c>
      <c r="O61" s="1286">
        <v>8.8908396661281586E-2</v>
      </c>
      <c r="P61" s="1286">
        <v>2.2946735844016075E-2</v>
      </c>
      <c r="Q61" s="1286">
        <v>0</v>
      </c>
      <c r="R61" s="1371">
        <v>0.12771777808666229</v>
      </c>
    </row>
    <row r="62" spans="1:18">
      <c r="A62" s="998">
        <v>52</v>
      </c>
      <c r="B62" s="1360">
        <v>2134633</v>
      </c>
      <c r="C62" s="1360">
        <v>47290</v>
      </c>
      <c r="D62" s="1367">
        <v>12342</v>
      </c>
      <c r="E62" s="1369">
        <v>0.26089162280423617</v>
      </c>
      <c r="F62" s="1286">
        <v>6.4916394650936127E-2</v>
      </c>
      <c r="G62" s="1286">
        <v>6.0730971395969391E-2</v>
      </c>
      <c r="H62" s="1286">
        <v>3.2405351288616657E-2</v>
      </c>
      <c r="I62" s="1286">
        <v>0</v>
      </c>
      <c r="J62" s="1370">
        <v>0.1028389036655426</v>
      </c>
      <c r="K62" s="1367">
        <v>83596</v>
      </c>
      <c r="L62" s="1367">
        <v>12218</v>
      </c>
      <c r="M62" s="1369">
        <v>0.2875703156259562</v>
      </c>
      <c r="N62" s="1286">
        <v>6.6467389464378357E-2</v>
      </c>
      <c r="O62" s="1286">
        <v>8.2966551184654236E-2</v>
      </c>
      <c r="P62" s="1286">
        <v>2.4054417386651039E-2</v>
      </c>
      <c r="Q62" s="1286">
        <v>0</v>
      </c>
      <c r="R62" s="1371">
        <v>0.11408195644617081</v>
      </c>
    </row>
    <row r="63" spans="1:18">
      <c r="A63" s="998">
        <v>53</v>
      </c>
      <c r="B63" s="1360">
        <v>2134235</v>
      </c>
      <c r="C63" s="1360">
        <v>48423</v>
      </c>
      <c r="D63" s="1367">
        <v>12659</v>
      </c>
      <c r="E63" s="1369">
        <v>0.26133900369536944</v>
      </c>
      <c r="F63" s="1286">
        <v>6.5092176198959351E-2</v>
      </c>
      <c r="G63" s="1286">
        <v>6.1892278492450714E-2</v>
      </c>
      <c r="H63" s="1286">
        <v>3.2638989388942719E-2</v>
      </c>
      <c r="I63" s="1286">
        <v>0</v>
      </c>
      <c r="J63" s="1370">
        <v>0.10171555727720261</v>
      </c>
      <c r="K63" s="1367">
        <v>87642</v>
      </c>
      <c r="L63" s="1367">
        <v>17740</v>
      </c>
      <c r="M63" s="1369">
        <v>0.31540581385012001</v>
      </c>
      <c r="N63" s="1286">
        <v>6.1125434935092926E-2</v>
      </c>
      <c r="O63" s="1286">
        <v>9.9279932677745819E-2</v>
      </c>
      <c r="P63" s="1286">
        <v>2.3184282705187798E-2</v>
      </c>
      <c r="Q63" s="1286">
        <v>0</v>
      </c>
      <c r="R63" s="1371">
        <v>0.1317983865737915</v>
      </c>
    </row>
    <row r="64" spans="1:18">
      <c r="A64" s="998">
        <v>54</v>
      </c>
      <c r="B64" s="1360">
        <v>2134200</v>
      </c>
      <c r="C64" s="1360">
        <v>49542</v>
      </c>
      <c r="D64" s="1367">
        <v>13231</v>
      </c>
      <c r="E64" s="1369">
        <v>0.26699626677429117</v>
      </c>
      <c r="F64" s="1286">
        <v>6.5059028565883636E-2</v>
      </c>
      <c r="G64" s="1286">
        <v>6.5301179885864258E-2</v>
      </c>
      <c r="H64" s="1286">
        <v>3.1581071205437183E-2</v>
      </c>
      <c r="I64" s="1286">
        <v>0</v>
      </c>
      <c r="J64" s="1370">
        <v>0.10505498945713043</v>
      </c>
      <c r="K64" s="1367">
        <v>92365</v>
      </c>
      <c r="L64" s="1367">
        <v>17622</v>
      </c>
      <c r="M64" s="1369">
        <v>0.31447640802341353</v>
      </c>
      <c r="N64" s="1286">
        <v>6.1531871557235718E-2</v>
      </c>
      <c r="O64" s="1286">
        <v>0.100132055580616</v>
      </c>
      <c r="P64" s="1286">
        <v>2.3074451833963394E-2</v>
      </c>
      <c r="Q64" s="1286">
        <v>0</v>
      </c>
      <c r="R64" s="1371">
        <v>0.12972018122673035</v>
      </c>
    </row>
    <row r="65" spans="1:18">
      <c r="A65" s="998">
        <v>55</v>
      </c>
      <c r="B65" s="1360">
        <v>2133303</v>
      </c>
      <c r="C65" s="1360">
        <v>50665</v>
      </c>
      <c r="D65" s="1367">
        <v>13507</v>
      </c>
      <c r="E65" s="1369">
        <v>0.26647332702020204</v>
      </c>
      <c r="F65" s="1286">
        <v>6.4374208450317383E-2</v>
      </c>
      <c r="G65" s="1286">
        <v>6.5991953015327454E-2</v>
      </c>
      <c r="H65" s="1286">
        <v>3.4465751610696316E-2</v>
      </c>
      <c r="I65" s="1286">
        <v>0</v>
      </c>
      <c r="J65" s="1370">
        <v>0.10166114568710327</v>
      </c>
      <c r="K65" s="1367">
        <v>97496</v>
      </c>
      <c r="L65" s="1367">
        <v>17382</v>
      </c>
      <c r="M65" s="1369">
        <v>0.3152282330752072</v>
      </c>
      <c r="N65" s="1286">
        <v>6.12611323595047E-2</v>
      </c>
      <c r="O65" s="1286">
        <v>0.10105003416538239</v>
      </c>
      <c r="P65" s="1286">
        <v>2.4881667457520962E-2</v>
      </c>
      <c r="Q65" s="1286">
        <v>0</v>
      </c>
      <c r="R65" s="1371">
        <v>0.12803539633750916</v>
      </c>
    </row>
    <row r="66" spans="1:18">
      <c r="A66" s="998">
        <v>56</v>
      </c>
      <c r="B66" s="1360">
        <v>2134620</v>
      </c>
      <c r="C66" s="1360">
        <v>51780</v>
      </c>
      <c r="D66" s="1367">
        <v>14151</v>
      </c>
      <c r="E66" s="1369">
        <v>0.27320115064579031</v>
      </c>
      <c r="F66" s="1286">
        <v>6.4192906022071838E-2</v>
      </c>
      <c r="G66" s="1286">
        <v>7.1432709693908691E-2</v>
      </c>
      <c r="H66" s="1286">
        <v>3.235708549618721E-2</v>
      </c>
      <c r="I66" s="1286">
        <v>0</v>
      </c>
      <c r="J66" s="1370">
        <v>0.10521844774484634</v>
      </c>
      <c r="K66" s="1367">
        <v>102993</v>
      </c>
      <c r="L66" s="1367">
        <v>17666</v>
      </c>
      <c r="M66" s="1369">
        <v>0.31336029516106145</v>
      </c>
      <c r="N66" s="1286">
        <v>6.1018873006105423E-2</v>
      </c>
      <c r="O66" s="1286">
        <v>0.10043280571699142</v>
      </c>
      <c r="P66" s="1286">
        <v>2.552504651248455E-2</v>
      </c>
      <c r="Q66" s="1286">
        <v>0</v>
      </c>
      <c r="R66" s="1371">
        <v>0.12638357281684875</v>
      </c>
    </row>
    <row r="67" spans="1:18">
      <c r="A67" s="998">
        <v>57</v>
      </c>
      <c r="B67" s="1360">
        <v>2133715</v>
      </c>
      <c r="C67" s="1360">
        <v>52910</v>
      </c>
      <c r="D67" s="1367">
        <v>14438</v>
      </c>
      <c r="E67" s="1369">
        <v>0.27269808291623382</v>
      </c>
      <c r="F67" s="1286">
        <v>6.3443198800086975E-2</v>
      </c>
      <c r="G67" s="1286">
        <v>7.1187078952789307E-2</v>
      </c>
      <c r="H67" s="1286">
        <v>3.2845404930412769E-2</v>
      </c>
      <c r="I67" s="1286">
        <v>0</v>
      </c>
      <c r="J67" s="1370">
        <v>0.10522240400314331</v>
      </c>
      <c r="K67" s="1367">
        <v>108678</v>
      </c>
      <c r="L67" s="1367">
        <v>18128</v>
      </c>
      <c r="M67" s="1369">
        <v>0.31736694677871147</v>
      </c>
      <c r="N67" s="1286">
        <v>6.1081930994987488E-2</v>
      </c>
      <c r="O67" s="1286">
        <v>0.10483193397521973</v>
      </c>
      <c r="P67" s="1286">
        <v>2.564776036888361E-2</v>
      </c>
      <c r="Q67" s="1286">
        <v>0</v>
      </c>
      <c r="R67" s="1371">
        <v>0.12582282721996307</v>
      </c>
    </row>
    <row r="68" spans="1:18">
      <c r="A68" s="998">
        <v>58</v>
      </c>
      <c r="B68" s="1360">
        <v>2134454</v>
      </c>
      <c r="C68" s="1360">
        <v>54017</v>
      </c>
      <c r="D68" s="1367">
        <v>14855</v>
      </c>
      <c r="E68" s="1369">
        <v>0.27494493697828942</v>
      </c>
      <c r="F68" s="1286">
        <v>6.2521979212760925E-2</v>
      </c>
      <c r="G68" s="1286">
        <v>7.1387588977813721E-2</v>
      </c>
      <c r="H68" s="1286">
        <v>3.1779228709638119E-2</v>
      </c>
      <c r="I68" s="1286">
        <v>0</v>
      </c>
      <c r="J68" s="1370">
        <v>0.10925614088773727</v>
      </c>
      <c r="K68" s="1367">
        <v>114952</v>
      </c>
      <c r="L68" s="1367">
        <v>18502</v>
      </c>
      <c r="M68" s="1369">
        <v>0.31477228261794177</v>
      </c>
      <c r="N68" s="1286">
        <v>5.9868320822715759E-2</v>
      </c>
      <c r="O68" s="1286">
        <v>0.1046462208032608</v>
      </c>
      <c r="P68" s="1286">
        <v>2.6642168872058392E-2</v>
      </c>
      <c r="Q68" s="1286">
        <v>0</v>
      </c>
      <c r="R68" s="1371">
        <v>0.12363258749246597</v>
      </c>
    </row>
    <row r="69" spans="1:18">
      <c r="A69" s="998">
        <v>59</v>
      </c>
      <c r="B69" s="1360">
        <v>2133644</v>
      </c>
      <c r="C69" s="1360">
        <v>55075</v>
      </c>
      <c r="D69" s="1367">
        <v>15070</v>
      </c>
      <c r="E69" s="1369">
        <v>0.27345805585294597</v>
      </c>
      <c r="F69" s="1286">
        <v>5.9826888144016266E-2</v>
      </c>
      <c r="G69" s="1286">
        <v>7.2692297399044037E-2</v>
      </c>
      <c r="H69" s="1286">
        <v>3.3733147196471691E-2</v>
      </c>
      <c r="I69" s="1286">
        <v>0</v>
      </c>
      <c r="J69" s="1370">
        <v>0.10720571875572205</v>
      </c>
      <c r="K69" s="1367">
        <v>121508</v>
      </c>
      <c r="L69" s="1367">
        <v>18885</v>
      </c>
      <c r="M69" s="1369">
        <v>0.31571820248762872</v>
      </c>
      <c r="N69" s="1286">
        <v>5.9097900986671448E-2</v>
      </c>
      <c r="O69" s="1286">
        <v>0.10542330145835876</v>
      </c>
      <c r="P69" s="1286">
        <v>2.7216797694563866E-2</v>
      </c>
      <c r="Q69" s="1286">
        <v>0</v>
      </c>
      <c r="R69" s="1371">
        <v>0.12399692088365555</v>
      </c>
    </row>
    <row r="70" spans="1:18">
      <c r="A70" s="998">
        <v>60</v>
      </c>
      <c r="B70" s="1360">
        <v>2134049</v>
      </c>
      <c r="C70" s="1360">
        <v>56217</v>
      </c>
      <c r="D70" s="1367">
        <v>15470</v>
      </c>
      <c r="E70" s="1369">
        <v>0.2750906892382104</v>
      </c>
      <c r="F70" s="1286">
        <v>5.8787964284420013E-2</v>
      </c>
      <c r="G70" s="1286">
        <v>7.6356783509254456E-2</v>
      </c>
      <c r="H70" s="1286">
        <v>3.4426345489919186E-2</v>
      </c>
      <c r="I70" s="1286">
        <v>0</v>
      </c>
      <c r="J70" s="1370">
        <v>0.10550181567668915</v>
      </c>
      <c r="K70" s="1367">
        <v>128248</v>
      </c>
      <c r="L70" s="1367">
        <v>18284</v>
      </c>
      <c r="M70" s="1369">
        <v>0.30868970640374127</v>
      </c>
      <c r="N70" s="1286">
        <v>5.882054939866066E-2</v>
      </c>
      <c r="O70" s="1286">
        <v>0.10242947190999985</v>
      </c>
      <c r="P70" s="1286">
        <v>2.8633655048906803E-2</v>
      </c>
      <c r="Q70" s="1286">
        <v>0</v>
      </c>
      <c r="R70" s="1371">
        <v>0.11880603432655334</v>
      </c>
    </row>
    <row r="71" spans="1:18">
      <c r="A71" s="998">
        <v>61</v>
      </c>
      <c r="B71" s="1360">
        <v>2134333</v>
      </c>
      <c r="C71" s="1360">
        <v>57370</v>
      </c>
      <c r="D71" s="1367">
        <v>16125</v>
      </c>
      <c r="E71" s="1369">
        <v>0.28088909018064001</v>
      </c>
      <c r="F71" s="1286">
        <v>5.8302994817495346E-2</v>
      </c>
      <c r="G71" s="1286">
        <v>7.993798702955246E-2</v>
      </c>
      <c r="H71" s="1286">
        <v>3.3166687935590744E-2</v>
      </c>
      <c r="I71" s="1286">
        <v>0</v>
      </c>
      <c r="J71" s="1370">
        <v>0.10948142409324646</v>
      </c>
      <c r="K71" s="1367">
        <v>135672</v>
      </c>
      <c r="L71" s="1367">
        <v>20149</v>
      </c>
      <c r="M71" s="1369">
        <v>0.31861163820366856</v>
      </c>
      <c r="N71" s="1286">
        <v>5.8349147439002991E-2</v>
      </c>
      <c r="O71" s="1286">
        <v>0.11015180498361588</v>
      </c>
      <c r="P71" s="1286">
        <v>2.8225806541740894E-2</v>
      </c>
      <c r="Q71" s="1286">
        <v>0</v>
      </c>
      <c r="R71" s="1371">
        <v>0.12186907231807709</v>
      </c>
    </row>
    <row r="72" spans="1:18">
      <c r="A72" s="998">
        <v>62</v>
      </c>
      <c r="B72" s="1360">
        <v>2134097</v>
      </c>
      <c r="C72" s="1360">
        <v>58601</v>
      </c>
      <c r="D72" s="1367">
        <v>16077</v>
      </c>
      <c r="E72" s="1369">
        <v>0.27418777180864673</v>
      </c>
      <c r="F72" s="1286">
        <v>5.5410590022802353E-2</v>
      </c>
      <c r="G72" s="1286">
        <v>7.8536711633205414E-2</v>
      </c>
      <c r="H72" s="1286">
        <v>3.6616356112062931E-2</v>
      </c>
      <c r="I72" s="1286">
        <v>0</v>
      </c>
      <c r="J72" s="1370">
        <v>0.10362411290407181</v>
      </c>
      <c r="K72" s="1367">
        <v>143611</v>
      </c>
      <c r="L72" s="1367">
        <v>19332</v>
      </c>
      <c r="M72" s="1369">
        <v>0.31369876350890857</v>
      </c>
      <c r="N72" s="1286">
        <v>5.7767827063798904E-2</v>
      </c>
      <c r="O72" s="1286">
        <v>0.10738974064588547</v>
      </c>
      <c r="P72" s="1286">
        <v>3.0311882495880127E-2</v>
      </c>
      <c r="Q72" s="1286">
        <v>0</v>
      </c>
      <c r="R72" s="1371">
        <v>0.11822932213544846</v>
      </c>
    </row>
    <row r="73" spans="1:18">
      <c r="A73" s="998">
        <v>63</v>
      </c>
      <c r="B73" s="1360">
        <v>2134343</v>
      </c>
      <c r="C73" s="1360">
        <v>59984</v>
      </c>
      <c r="D73" s="1367">
        <v>16448</v>
      </c>
      <c r="E73" s="1369">
        <v>0.27405111799793397</v>
      </c>
      <c r="F73" s="1286">
        <v>5.4050453007221222E-2</v>
      </c>
      <c r="G73" s="1286">
        <v>8.0009333789348602E-2</v>
      </c>
      <c r="H73" s="1286">
        <v>3.6822287365794182E-2</v>
      </c>
      <c r="I73" s="1286">
        <v>0</v>
      </c>
      <c r="J73" s="1370">
        <v>0.10316904634237289</v>
      </c>
      <c r="K73" s="1367">
        <v>151612</v>
      </c>
      <c r="L73" s="1367">
        <v>17988</v>
      </c>
      <c r="M73" s="1369">
        <v>0.30379490297410955</v>
      </c>
      <c r="N73" s="1286">
        <v>5.7404875755310059E-2</v>
      </c>
      <c r="O73" s="1286">
        <v>0.10204184800386429</v>
      </c>
      <c r="P73" s="1286">
        <v>3.1970411539077759E-2</v>
      </c>
      <c r="Q73" s="1286">
        <v>0</v>
      </c>
      <c r="R73" s="1371">
        <v>0.11237777024507523</v>
      </c>
    </row>
    <row r="74" spans="1:18">
      <c r="A74" s="998">
        <v>64</v>
      </c>
      <c r="B74" s="1360">
        <v>2133214</v>
      </c>
      <c r="C74" s="1360">
        <v>61382</v>
      </c>
      <c r="D74" s="1367">
        <v>17144</v>
      </c>
      <c r="E74" s="1369">
        <v>0.27908642497843039</v>
      </c>
      <c r="F74" s="1286">
        <v>5.4436828941106796E-2</v>
      </c>
      <c r="G74" s="1286">
        <v>8.3006396889686584E-2</v>
      </c>
      <c r="H74" s="1286">
        <v>3.5781145095825195E-2</v>
      </c>
      <c r="I74" s="1286">
        <v>0</v>
      </c>
      <c r="J74" s="1370">
        <v>0.10586205124855042</v>
      </c>
      <c r="K74" s="1367">
        <v>159920</v>
      </c>
      <c r="L74" s="1367">
        <v>18672</v>
      </c>
      <c r="M74" s="1369">
        <v>0.30641482186520502</v>
      </c>
      <c r="N74" s="1286">
        <v>5.691123753786087E-2</v>
      </c>
      <c r="O74" s="1286">
        <v>0.10515778511762619</v>
      </c>
      <c r="P74" s="1286">
        <v>3.2984886318445206E-2</v>
      </c>
      <c r="Q74" s="1286">
        <v>0</v>
      </c>
      <c r="R74" s="1371">
        <v>0.11134450137615204</v>
      </c>
    </row>
    <row r="75" spans="1:18">
      <c r="A75" s="998">
        <v>65</v>
      </c>
      <c r="B75" s="1360">
        <v>2134985</v>
      </c>
      <c r="C75" s="1360">
        <v>62762</v>
      </c>
      <c r="D75" s="1367">
        <v>17706</v>
      </c>
      <c r="E75" s="1369">
        <v>0.28192471817081716</v>
      </c>
      <c r="F75" s="1286">
        <v>5.4009299725294113E-2</v>
      </c>
      <c r="G75" s="1286">
        <v>8.4755748510360718E-2</v>
      </c>
      <c r="H75" s="1286">
        <v>3.6398954689502716E-2</v>
      </c>
      <c r="I75" s="1286">
        <v>0</v>
      </c>
      <c r="J75" s="1370">
        <v>0.1067766398191452</v>
      </c>
      <c r="K75" s="1367">
        <v>168498</v>
      </c>
      <c r="L75" s="1367">
        <v>18754</v>
      </c>
      <c r="M75" s="1369">
        <v>0.30170527670527669</v>
      </c>
      <c r="N75" s="1286">
        <v>5.6113254278898239E-2</v>
      </c>
      <c r="O75" s="1286">
        <v>0.10376448184251785</v>
      </c>
      <c r="P75" s="1286">
        <v>3.3928572200238705E-2</v>
      </c>
      <c r="Q75" s="1286">
        <v>0</v>
      </c>
      <c r="R75" s="1371">
        <v>0.10789897292852402</v>
      </c>
    </row>
    <row r="76" spans="1:18">
      <c r="A76" s="998">
        <v>66</v>
      </c>
      <c r="B76" s="1360">
        <v>2133710</v>
      </c>
      <c r="C76" s="1360">
        <v>64096</v>
      </c>
      <c r="D76" s="1367">
        <v>18058</v>
      </c>
      <c r="E76" s="1369">
        <v>0.28157989116028131</v>
      </c>
      <c r="F76" s="1286">
        <v>5.4404266178607941E-2</v>
      </c>
      <c r="G76" s="1286">
        <v>8.5029080510139465E-2</v>
      </c>
      <c r="H76" s="1286">
        <v>3.7470177747309208E-2</v>
      </c>
      <c r="I76" s="1286">
        <v>0</v>
      </c>
      <c r="J76" s="1370">
        <v>0.10469195991754532</v>
      </c>
      <c r="K76" s="1367">
        <v>177602</v>
      </c>
      <c r="L76" s="1367">
        <v>19037</v>
      </c>
      <c r="M76" s="1369">
        <v>0.29907467047900332</v>
      </c>
      <c r="N76" s="1286">
        <v>5.5519770830869675E-2</v>
      </c>
      <c r="O76" s="1286">
        <v>0.10359291732311249</v>
      </c>
      <c r="P76" s="1286">
        <v>3.4483841620385647E-2</v>
      </c>
      <c r="Q76" s="1286">
        <v>0</v>
      </c>
      <c r="R76" s="1371">
        <v>0.10547813773155212</v>
      </c>
    </row>
    <row r="77" spans="1:18">
      <c r="A77" s="998">
        <v>67</v>
      </c>
      <c r="B77" s="1360">
        <v>2134367</v>
      </c>
      <c r="C77" s="1360">
        <v>65497</v>
      </c>
      <c r="D77" s="1367">
        <v>18658</v>
      </c>
      <c r="E77" s="1369">
        <v>0.28464202352438633</v>
      </c>
      <c r="F77" s="1286">
        <v>5.408167839050293E-2</v>
      </c>
      <c r="G77" s="1286">
        <v>8.6225569248199463E-2</v>
      </c>
      <c r="H77" s="1286">
        <v>3.6522296257317066E-2</v>
      </c>
      <c r="I77" s="1286">
        <v>0</v>
      </c>
      <c r="J77" s="1370">
        <v>0.10781247913837433</v>
      </c>
      <c r="K77" s="1367">
        <v>186664</v>
      </c>
      <c r="L77" s="1367">
        <v>19083</v>
      </c>
      <c r="M77" s="1369">
        <v>0.30021238102729492</v>
      </c>
      <c r="N77" s="1286">
        <v>5.4967354983091354E-2</v>
      </c>
      <c r="O77" s="1286">
        <v>0.10463305562734604</v>
      </c>
      <c r="P77" s="1286">
        <v>3.5853064619004726E-2</v>
      </c>
      <c r="Q77" s="1286">
        <v>0</v>
      </c>
      <c r="R77" s="1371">
        <v>0.10475891083478928</v>
      </c>
    </row>
    <row r="78" spans="1:18">
      <c r="A78" s="998">
        <v>68</v>
      </c>
      <c r="B78" s="1360">
        <v>2133806</v>
      </c>
      <c r="C78" s="1360">
        <v>66955</v>
      </c>
      <c r="D78" s="1367">
        <v>19140</v>
      </c>
      <c r="E78" s="1369">
        <v>0.28562048588312539</v>
      </c>
      <c r="F78" s="1286">
        <v>5.3736645728349686E-2</v>
      </c>
      <c r="G78" s="1286">
        <v>8.8879600167274475E-2</v>
      </c>
      <c r="H78" s="1286">
        <v>3.8575179874897003E-2</v>
      </c>
      <c r="I78" s="1286">
        <v>0</v>
      </c>
      <c r="J78" s="1370">
        <v>0.10442905873060226</v>
      </c>
      <c r="K78" s="1367">
        <v>196016</v>
      </c>
      <c r="L78" s="1367">
        <v>18838</v>
      </c>
      <c r="M78" s="1369">
        <v>0.29398545522644276</v>
      </c>
      <c r="N78" s="1286">
        <v>5.4464869201183319E-2</v>
      </c>
      <c r="O78" s="1286">
        <v>0.10020600259304047</v>
      </c>
      <c r="P78" s="1286">
        <v>3.7469957955181599E-2</v>
      </c>
      <c r="Q78" s="1286">
        <v>0</v>
      </c>
      <c r="R78" s="1371">
        <v>0.10184462368488312</v>
      </c>
    </row>
    <row r="79" spans="1:18">
      <c r="A79" s="998">
        <v>69</v>
      </c>
      <c r="B79" s="1360">
        <v>2133564</v>
      </c>
      <c r="C79" s="1360">
        <v>68526</v>
      </c>
      <c r="D79" s="1367">
        <v>19763</v>
      </c>
      <c r="E79" s="1369">
        <v>0.28818279914841494</v>
      </c>
      <c r="F79" s="1286">
        <v>5.3107410669326782E-2</v>
      </c>
      <c r="G79" s="1286">
        <v>9.2566132545471191E-2</v>
      </c>
      <c r="H79" s="1286">
        <v>3.759223036468029E-2</v>
      </c>
      <c r="I79" s="1286">
        <v>0</v>
      </c>
      <c r="J79" s="1370">
        <v>0.10490244626998901</v>
      </c>
      <c r="K79" s="1367">
        <v>205904</v>
      </c>
      <c r="L79" s="1367">
        <v>19203</v>
      </c>
      <c r="M79" s="1369">
        <v>0.29412305288792906</v>
      </c>
      <c r="N79" s="1286">
        <v>5.3332109004259109E-2</v>
      </c>
      <c r="O79" s="1286">
        <v>0.10263597220182419</v>
      </c>
      <c r="P79" s="1286">
        <v>3.8720151409506798E-2</v>
      </c>
      <c r="Q79" s="1286">
        <v>0</v>
      </c>
      <c r="R79" s="1371">
        <v>9.9450133740901947E-2</v>
      </c>
    </row>
    <row r="80" spans="1:18">
      <c r="A80" s="998">
        <v>70</v>
      </c>
      <c r="B80" s="1360">
        <v>2134863</v>
      </c>
      <c r="C80" s="1360">
        <v>70199</v>
      </c>
      <c r="D80" s="1367">
        <v>20270</v>
      </c>
      <c r="E80" s="1369">
        <v>0.28857789610056805</v>
      </c>
      <c r="F80" s="1286">
        <v>5.3216781467199326E-2</v>
      </c>
      <c r="G80" s="1286">
        <v>9.3748666346073151E-2</v>
      </c>
      <c r="H80" s="1286">
        <v>3.9734628982841969E-2</v>
      </c>
      <c r="I80" s="1286">
        <v>0</v>
      </c>
      <c r="J80" s="1370">
        <v>0.10189205408096313</v>
      </c>
      <c r="K80" s="1367">
        <v>216246</v>
      </c>
      <c r="L80" s="1367">
        <v>21377</v>
      </c>
      <c r="M80" s="1369">
        <v>0.30159424379232508</v>
      </c>
      <c r="N80" s="1286">
        <v>5.2807562053203583E-2</v>
      </c>
      <c r="O80" s="1286">
        <v>0.10799943655729294</v>
      </c>
      <c r="P80" s="1286">
        <v>3.773984219878912E-2</v>
      </c>
      <c r="Q80" s="1286">
        <v>0</v>
      </c>
      <c r="R80" s="1371">
        <v>0.10304740071296692</v>
      </c>
    </row>
    <row r="81" spans="1:18">
      <c r="A81" s="998">
        <v>71</v>
      </c>
      <c r="B81" s="1360">
        <v>2134054</v>
      </c>
      <c r="C81" s="1360">
        <v>71926</v>
      </c>
      <c r="D81" s="1367">
        <v>20819</v>
      </c>
      <c r="E81" s="1369">
        <v>0.28918892639357696</v>
      </c>
      <c r="F81" s="1286">
        <v>5.3159423172473907E-2</v>
      </c>
      <c r="G81" s="1286">
        <v>9.3122750520706177E-2</v>
      </c>
      <c r="H81" s="1286">
        <v>3.9754969067871571E-2</v>
      </c>
      <c r="I81" s="1286">
        <v>0</v>
      </c>
      <c r="J81" s="1370">
        <v>0.10313789546489716</v>
      </c>
      <c r="K81" s="1367">
        <v>227211</v>
      </c>
      <c r="L81" s="1367">
        <v>20950</v>
      </c>
      <c r="M81" s="1369">
        <v>0.29569930415390477</v>
      </c>
      <c r="N81" s="1286">
        <v>5.2322544157505035E-2</v>
      </c>
      <c r="O81" s="1286">
        <v>0.10542138665914536</v>
      </c>
      <c r="P81" s="1286">
        <v>3.988764900714159E-2</v>
      </c>
      <c r="Q81" s="1286">
        <v>0</v>
      </c>
      <c r="R81" s="1371">
        <v>9.8067723214626312E-2</v>
      </c>
    </row>
    <row r="82" spans="1:18">
      <c r="A82" s="998">
        <v>72</v>
      </c>
      <c r="B82" s="1360">
        <v>2133171</v>
      </c>
      <c r="C82" s="1360">
        <v>73659</v>
      </c>
      <c r="D82" s="1367">
        <v>21607</v>
      </c>
      <c r="E82" s="1369">
        <v>0.29309152073357658</v>
      </c>
      <c r="F82" s="1286">
        <v>5.2617300301790237E-2</v>
      </c>
      <c r="G82" s="1286">
        <v>9.8235234618186951E-2</v>
      </c>
      <c r="H82" s="1286">
        <v>4.0327722206711769E-2</v>
      </c>
      <c r="I82" s="1286">
        <v>0</v>
      </c>
      <c r="J82" s="1370">
        <v>0.10189769417047501</v>
      </c>
      <c r="K82" s="1367">
        <v>239051</v>
      </c>
      <c r="L82" s="1367">
        <v>21328</v>
      </c>
      <c r="M82" s="1369">
        <v>0.29921856367232985</v>
      </c>
      <c r="N82" s="1286">
        <v>5.2540019154548645E-2</v>
      </c>
      <c r="O82" s="1286">
        <v>0.10947123169898987</v>
      </c>
      <c r="P82" s="1286">
        <v>3.9899549447000027E-2</v>
      </c>
      <c r="Q82" s="1286">
        <v>0</v>
      </c>
      <c r="R82" s="1371">
        <v>9.7321793437004089E-2</v>
      </c>
    </row>
    <row r="83" spans="1:18">
      <c r="A83" s="998">
        <v>73</v>
      </c>
      <c r="B83" s="1360">
        <v>2134542</v>
      </c>
      <c r="C83" s="1360">
        <v>75486</v>
      </c>
      <c r="D83" s="1367">
        <v>22318</v>
      </c>
      <c r="E83" s="1369">
        <v>0.29534055870948961</v>
      </c>
      <c r="F83" s="1286">
        <v>5.2324429154396057E-2</v>
      </c>
      <c r="G83" s="1286">
        <v>9.9712841212749481E-2</v>
      </c>
      <c r="H83" s="1286">
        <v>4.0176266804337502E-2</v>
      </c>
      <c r="I83" s="1286">
        <v>0</v>
      </c>
      <c r="J83" s="1370">
        <v>0.10311379283666611</v>
      </c>
      <c r="K83" s="1367">
        <v>251544</v>
      </c>
      <c r="L83" s="1367">
        <v>22830</v>
      </c>
      <c r="M83" s="1369">
        <v>0.30156528630869822</v>
      </c>
      <c r="N83" s="1286">
        <v>5.1066640764474869E-2</v>
      </c>
      <c r="O83" s="1286">
        <v>0.11293838173151016</v>
      </c>
      <c r="P83" s="1286">
        <v>4.0908791124820709E-2</v>
      </c>
      <c r="Q83" s="1286">
        <v>0</v>
      </c>
      <c r="R83" s="1371">
        <v>9.66382697224617E-2</v>
      </c>
    </row>
    <row r="84" spans="1:18">
      <c r="A84" s="998">
        <v>74</v>
      </c>
      <c r="B84" s="1360">
        <v>2134530</v>
      </c>
      <c r="C84" s="1360">
        <v>77489</v>
      </c>
      <c r="D84" s="1367">
        <v>22473</v>
      </c>
      <c r="E84" s="1369">
        <v>0.28972372271713487</v>
      </c>
      <c r="F84" s="1286">
        <v>5.114288255572319E-2</v>
      </c>
      <c r="G84" s="1286">
        <v>9.6471436321735382E-2</v>
      </c>
      <c r="H84" s="1286">
        <v>4.4232727028429508E-2</v>
      </c>
      <c r="I84" s="1286">
        <v>0</v>
      </c>
      <c r="J84" s="1370">
        <v>9.7876675426959991E-2</v>
      </c>
      <c r="K84" s="1367">
        <v>265331</v>
      </c>
      <c r="L84" s="1367">
        <v>22944</v>
      </c>
      <c r="M84" s="1369">
        <v>0.29815601730926672</v>
      </c>
      <c r="N84" s="1286">
        <v>5.0654295831918716E-2</v>
      </c>
      <c r="O84" s="1286">
        <v>0.1128351092338562</v>
      </c>
      <c r="P84" s="1286">
        <v>4.1518849320709705E-2</v>
      </c>
      <c r="Q84" s="1286">
        <v>0</v>
      </c>
      <c r="R84" s="1371">
        <v>9.314776211977005E-2</v>
      </c>
    </row>
    <row r="85" spans="1:18">
      <c r="A85" s="998">
        <v>75</v>
      </c>
      <c r="B85" s="1360">
        <v>2133438</v>
      </c>
      <c r="C85" s="1360">
        <v>79738</v>
      </c>
      <c r="D85" s="1367">
        <v>23345</v>
      </c>
      <c r="E85" s="1369">
        <v>0.29245223927341057</v>
      </c>
      <c r="F85" s="1286">
        <v>5.1587849855422974E-2</v>
      </c>
      <c r="G85" s="1286">
        <v>9.8953962326049805E-2</v>
      </c>
      <c r="H85" s="1286">
        <v>4.3708112090826035E-2</v>
      </c>
      <c r="I85" s="1286">
        <v>0</v>
      </c>
      <c r="J85" s="1370">
        <v>9.8202317953109741E-2</v>
      </c>
      <c r="K85" s="1367">
        <v>279042</v>
      </c>
      <c r="L85" s="1367">
        <v>21900</v>
      </c>
      <c r="M85" s="1369">
        <v>0.29213633028746749</v>
      </c>
      <c r="N85" s="1286">
        <v>5.0650302320718765E-2</v>
      </c>
      <c r="O85" s="1286">
        <v>0.10835723578929901</v>
      </c>
      <c r="P85" s="1286">
        <v>4.3220169842243195E-2</v>
      </c>
      <c r="Q85" s="1286">
        <v>0</v>
      </c>
      <c r="R85" s="1371">
        <v>8.9908622205257416E-2</v>
      </c>
    </row>
    <row r="86" spans="1:18">
      <c r="A86" s="998">
        <v>76</v>
      </c>
      <c r="B86" s="1360">
        <v>2134172</v>
      </c>
      <c r="C86" s="1360">
        <v>81979</v>
      </c>
      <c r="D86" s="1367">
        <v>24649</v>
      </c>
      <c r="E86" s="1369">
        <v>0.30041438147471056</v>
      </c>
      <c r="F86" s="1286">
        <v>5.2212066948413849E-2</v>
      </c>
      <c r="G86" s="1286">
        <v>0.10453382134437561</v>
      </c>
      <c r="H86" s="1286">
        <v>4.1182206012308598E-2</v>
      </c>
      <c r="I86" s="1286">
        <v>0</v>
      </c>
      <c r="J86" s="1370">
        <v>0.10248629003763199</v>
      </c>
      <c r="K86" s="1367">
        <v>293192</v>
      </c>
      <c r="L86" s="1367">
        <v>22253</v>
      </c>
      <c r="M86" s="1369">
        <v>0.28805726712577023</v>
      </c>
      <c r="N86" s="1286">
        <v>4.9552116543054581E-2</v>
      </c>
      <c r="O86" s="1286">
        <v>0.107984259724617</v>
      </c>
      <c r="P86" s="1286">
        <v>4.50862105935812E-2</v>
      </c>
      <c r="Q86" s="1286">
        <v>0</v>
      </c>
      <c r="R86" s="1371">
        <v>8.5460573434829712E-2</v>
      </c>
    </row>
    <row r="87" spans="1:18">
      <c r="A87" s="998">
        <v>77</v>
      </c>
      <c r="B87" s="1360">
        <v>2134376</v>
      </c>
      <c r="C87" s="1360">
        <v>84362</v>
      </c>
      <c r="D87" s="1367">
        <v>25324</v>
      </c>
      <c r="E87" s="1369">
        <v>0.29982359139504872</v>
      </c>
      <c r="F87" s="1286">
        <v>5.1762308925390244E-2</v>
      </c>
      <c r="G87" s="1286">
        <v>0.10494536161422729</v>
      </c>
      <c r="H87" s="1286">
        <v>4.339178092777729E-2</v>
      </c>
      <c r="I87" s="1286">
        <v>0</v>
      </c>
      <c r="J87" s="1370">
        <v>9.9712297320365906E-2</v>
      </c>
      <c r="K87" s="1367">
        <v>308216</v>
      </c>
      <c r="L87" s="1367">
        <v>22677</v>
      </c>
      <c r="M87" s="1369">
        <v>0.28880907805754019</v>
      </c>
      <c r="N87" s="1286">
        <v>4.9694977700710297E-2</v>
      </c>
      <c r="O87" s="1286">
        <v>0.10774461925029755</v>
      </c>
      <c r="P87" s="1286">
        <v>4.5504909008741379E-2</v>
      </c>
      <c r="Q87" s="1286">
        <v>0</v>
      </c>
      <c r="R87" s="1371">
        <v>8.5864566266536713E-2</v>
      </c>
    </row>
    <row r="88" spans="1:18">
      <c r="A88" s="998">
        <v>78</v>
      </c>
      <c r="B88" s="1360">
        <v>2134145</v>
      </c>
      <c r="C88" s="1360">
        <v>86725</v>
      </c>
      <c r="D88" s="1367">
        <v>26135</v>
      </c>
      <c r="E88" s="1369">
        <v>0.30099044109178857</v>
      </c>
      <c r="F88" s="1286">
        <v>5.1341701298952103E-2</v>
      </c>
      <c r="G88" s="1286">
        <v>0.10669123381376266</v>
      </c>
      <c r="H88" s="1286">
        <v>4.3994012288749218E-2</v>
      </c>
      <c r="I88" s="1286">
        <v>0</v>
      </c>
      <c r="J88" s="1370">
        <v>9.8951973021030426E-2</v>
      </c>
      <c r="K88" s="1367">
        <v>323683</v>
      </c>
      <c r="L88" s="1367">
        <v>23417</v>
      </c>
      <c r="M88" s="1369">
        <v>0.2923689664644043</v>
      </c>
      <c r="N88" s="1286">
        <v>4.9541790038347244E-2</v>
      </c>
      <c r="O88" s="1286">
        <v>0.11175618320703506</v>
      </c>
      <c r="P88" s="1286">
        <v>4.6083351597189903E-2</v>
      </c>
      <c r="Q88" s="1286">
        <v>0</v>
      </c>
      <c r="R88" s="1371">
        <v>8.5000127553939819E-2</v>
      </c>
    </row>
    <row r="89" spans="1:18">
      <c r="A89" s="998">
        <v>79</v>
      </c>
      <c r="B89" s="1360">
        <v>2133255</v>
      </c>
      <c r="C89" s="1360">
        <v>89283</v>
      </c>
      <c r="D89" s="1367">
        <v>27301</v>
      </c>
      <c r="E89" s="1369">
        <v>0.30549307910078666</v>
      </c>
      <c r="F89" s="1286">
        <v>5.1808834075927734E-2</v>
      </c>
      <c r="G89" s="1286">
        <v>0.10943637043237686</v>
      </c>
      <c r="H89" s="1286">
        <v>4.3226246722042561E-2</v>
      </c>
      <c r="I89" s="1286">
        <v>0</v>
      </c>
      <c r="J89" s="1370">
        <v>0.10102163255214691</v>
      </c>
      <c r="K89" s="1367">
        <v>339814</v>
      </c>
      <c r="L89" s="1367">
        <v>24036</v>
      </c>
      <c r="M89" s="1369">
        <v>0.29125366551147519</v>
      </c>
      <c r="N89" s="1286">
        <v>4.8857331275939941E-2</v>
      </c>
      <c r="O89" s="1286">
        <v>0.11194048076868057</v>
      </c>
      <c r="P89" s="1286">
        <v>4.7354772686958313E-2</v>
      </c>
      <c r="Q89" s="1286">
        <v>0</v>
      </c>
      <c r="R89" s="1371">
        <v>8.3088964223861694E-2</v>
      </c>
    </row>
    <row r="90" spans="1:18">
      <c r="A90" s="998">
        <v>80</v>
      </c>
      <c r="B90" s="1360">
        <v>2134588</v>
      </c>
      <c r="C90" s="1360">
        <v>91881</v>
      </c>
      <c r="D90" s="1367">
        <v>28101</v>
      </c>
      <c r="E90" s="1369">
        <v>0.30549214010827735</v>
      </c>
      <c r="F90" s="1286">
        <v>5.1518708467483521E-2</v>
      </c>
      <c r="G90" s="1286">
        <v>0.10977757722139359</v>
      </c>
      <c r="H90" s="1286">
        <v>4.4778552837669849E-2</v>
      </c>
      <c r="I90" s="1286">
        <v>0</v>
      </c>
      <c r="J90" s="1370">
        <v>9.9428176879882813E-2</v>
      </c>
      <c r="K90" s="1367">
        <v>357347</v>
      </c>
      <c r="L90" s="1367">
        <v>24320</v>
      </c>
      <c r="M90" s="1369">
        <v>0.29073868187306484</v>
      </c>
      <c r="N90" s="1286">
        <v>4.8488326370716095E-2</v>
      </c>
      <c r="O90" s="1286">
        <v>0.11377302557229996</v>
      </c>
      <c r="P90" s="1286">
        <v>4.7531949356198311E-2</v>
      </c>
      <c r="Q90" s="1286">
        <v>0</v>
      </c>
      <c r="R90" s="1371">
        <v>8.0957330763339996E-2</v>
      </c>
    </row>
    <row r="91" spans="1:18">
      <c r="A91" s="998">
        <v>81</v>
      </c>
      <c r="B91" s="1360">
        <v>2134199</v>
      </c>
      <c r="C91" s="1360">
        <v>94658</v>
      </c>
      <c r="D91" s="1367">
        <v>29026</v>
      </c>
      <c r="E91" s="1369">
        <v>0.30624927462834595</v>
      </c>
      <c r="F91" s="1286">
        <v>5.1171671599149704E-2</v>
      </c>
      <c r="G91" s="1286">
        <v>0.11241941899061203</v>
      </c>
      <c r="H91" s="1286">
        <v>4.5505860820412636E-2</v>
      </c>
      <c r="I91" s="1286">
        <v>0</v>
      </c>
      <c r="J91" s="1370">
        <v>9.7141772508621216E-2</v>
      </c>
      <c r="K91" s="1367">
        <v>377112</v>
      </c>
      <c r="L91" s="1367">
        <v>26235</v>
      </c>
      <c r="M91" s="1369">
        <v>0.29462300384071155</v>
      </c>
      <c r="N91" s="1286">
        <v>4.7660760581493378E-2</v>
      </c>
      <c r="O91" s="1286">
        <v>0.11701817065477371</v>
      </c>
      <c r="P91" s="1286">
        <v>4.7885363921523094E-2</v>
      </c>
      <c r="Q91" s="1286">
        <v>0</v>
      </c>
      <c r="R91" s="1371">
        <v>8.2058712840080261E-2</v>
      </c>
    </row>
    <row r="92" spans="1:18">
      <c r="A92" s="998">
        <v>82</v>
      </c>
      <c r="B92" s="1360">
        <v>2134021</v>
      </c>
      <c r="C92" s="1360">
        <v>97719</v>
      </c>
      <c r="D92" s="1367">
        <v>30392</v>
      </c>
      <c r="E92" s="1369">
        <v>0.31068358157079623</v>
      </c>
      <c r="F92" s="1286">
        <v>5.1439844071865082E-2</v>
      </c>
      <c r="G92" s="1286">
        <v>0.11544319987297058</v>
      </c>
      <c r="H92" s="1286">
        <v>4.5183648355305195E-2</v>
      </c>
      <c r="I92" s="1286">
        <v>0</v>
      </c>
      <c r="J92" s="1370">
        <v>9.8627112805843353E-2</v>
      </c>
      <c r="K92" s="1367">
        <v>399320</v>
      </c>
      <c r="L92" s="1367">
        <v>26761</v>
      </c>
      <c r="M92" s="1369">
        <v>0.29367030265785837</v>
      </c>
      <c r="N92" s="1286">
        <v>4.6935014426708221E-2</v>
      </c>
      <c r="O92" s="1286">
        <v>0.11813313513994217</v>
      </c>
      <c r="P92" s="1286">
        <v>4.9382172524929047E-2</v>
      </c>
      <c r="Q92" s="1286">
        <v>0</v>
      </c>
      <c r="R92" s="1371">
        <v>7.9230956733226776E-2</v>
      </c>
    </row>
    <row r="93" spans="1:18">
      <c r="A93" s="998">
        <v>83</v>
      </c>
      <c r="B93" s="1360">
        <v>2133489</v>
      </c>
      <c r="C93" s="1360">
        <v>100987</v>
      </c>
      <c r="D93" s="1367">
        <v>31496</v>
      </c>
      <c r="E93" s="1369">
        <v>0.31144379950360429</v>
      </c>
      <c r="F93" s="1286">
        <v>5.0707511603832245E-2</v>
      </c>
      <c r="G93" s="1286">
        <v>0.11788903176784515</v>
      </c>
      <c r="H93" s="1286">
        <v>4.7523460350930691E-2</v>
      </c>
      <c r="I93" s="1286">
        <v>0</v>
      </c>
      <c r="J93" s="1370">
        <v>9.5333680510520935E-2</v>
      </c>
      <c r="K93" s="1367">
        <v>423362</v>
      </c>
      <c r="L93" s="1367">
        <v>27959</v>
      </c>
      <c r="M93" s="1369">
        <v>0.29547784365323443</v>
      </c>
      <c r="N93" s="1286">
        <v>4.6067025512456894E-2</v>
      </c>
      <c r="O93" s="1286">
        <v>0.12173572927713394</v>
      </c>
      <c r="P93" s="1286">
        <v>5.0505692139267921E-2</v>
      </c>
      <c r="Q93" s="1286">
        <v>0</v>
      </c>
      <c r="R93" s="1371">
        <v>7.7179968357086182E-2</v>
      </c>
    </row>
    <row r="94" spans="1:18">
      <c r="A94" s="998">
        <v>84</v>
      </c>
      <c r="B94" s="1360">
        <v>2134957</v>
      </c>
      <c r="C94" s="1360">
        <v>104541</v>
      </c>
      <c r="D94" s="1367">
        <v>33124</v>
      </c>
      <c r="E94" s="1369">
        <v>0.31636756095930318</v>
      </c>
      <c r="F94" s="1286">
        <v>5.0715848803520203E-2</v>
      </c>
      <c r="G94" s="1286">
        <v>0.12160342186689377</v>
      </c>
      <c r="H94" s="1286">
        <v>4.7038709744811058E-2</v>
      </c>
      <c r="I94" s="1286">
        <v>0</v>
      </c>
      <c r="J94" s="1370">
        <v>9.7009576857089996E-2</v>
      </c>
      <c r="K94" s="1367">
        <v>449655</v>
      </c>
      <c r="L94" s="1367">
        <v>28347</v>
      </c>
      <c r="M94" s="1369">
        <v>0.29098318585887617</v>
      </c>
      <c r="N94" s="1286">
        <v>4.5422818511724472E-2</v>
      </c>
      <c r="O94" s="1286">
        <v>0.12072717398405075</v>
      </c>
      <c r="P94" s="1286">
        <v>5.1756346598267555E-2</v>
      </c>
      <c r="Q94" s="1286">
        <v>0</v>
      </c>
      <c r="R94" s="1371">
        <v>7.3076844215393066E-2</v>
      </c>
    </row>
    <row r="95" spans="1:18">
      <c r="A95" s="998">
        <v>85</v>
      </c>
      <c r="B95" s="1360">
        <v>2133775</v>
      </c>
      <c r="C95" s="1360">
        <v>108249</v>
      </c>
      <c r="D95" s="1367">
        <v>34385</v>
      </c>
      <c r="E95" s="1369">
        <v>0.31706147590111483</v>
      </c>
      <c r="F95" s="1286">
        <v>5.0410792231559753E-2</v>
      </c>
      <c r="G95" s="1286">
        <v>0.12263829261064529</v>
      </c>
      <c r="H95" s="1286">
        <v>4.8400633037090302E-2</v>
      </c>
      <c r="I95" s="1286">
        <v>0</v>
      </c>
      <c r="J95" s="1370">
        <v>9.5611758530139923E-2</v>
      </c>
      <c r="K95" s="1367">
        <v>478670</v>
      </c>
      <c r="L95" s="1367">
        <v>29249</v>
      </c>
      <c r="M95" s="1369">
        <v>0.29304091692381679</v>
      </c>
      <c r="N95" s="1286">
        <v>4.4844307005405426E-2</v>
      </c>
      <c r="O95" s="1286">
        <v>0.12292109429836273</v>
      </c>
      <c r="P95" s="1286">
        <v>5.3079789504408836E-2</v>
      </c>
      <c r="Q95" s="1286">
        <v>0</v>
      </c>
      <c r="R95" s="1371">
        <v>7.2195731103420258E-2</v>
      </c>
    </row>
    <row r="96" spans="1:18">
      <c r="A96" s="998">
        <v>86</v>
      </c>
      <c r="B96" s="1360">
        <v>2133674</v>
      </c>
      <c r="C96" s="1360">
        <v>112338</v>
      </c>
      <c r="D96" s="1367">
        <v>35636</v>
      </c>
      <c r="E96" s="1369">
        <v>0.31659840616920903</v>
      </c>
      <c r="F96" s="1286">
        <v>4.8339094966650009E-2</v>
      </c>
      <c r="G96" s="1286">
        <v>0.12502776086330414</v>
      </c>
      <c r="H96" s="1286">
        <v>4.9360781908035278E-2</v>
      </c>
      <c r="I96" s="1286">
        <v>0</v>
      </c>
      <c r="J96" s="1370">
        <v>9.3870766460895538E-2</v>
      </c>
      <c r="K96" s="1367">
        <v>510067</v>
      </c>
      <c r="L96" s="1367">
        <v>30515</v>
      </c>
      <c r="M96" s="1369">
        <v>0.29218571962044104</v>
      </c>
      <c r="N96" s="1286">
        <v>4.3892491608858109E-2</v>
      </c>
      <c r="O96" s="1286">
        <v>0.12459185719490051</v>
      </c>
      <c r="P96" s="1286">
        <v>5.378362163901329E-2</v>
      </c>
      <c r="Q96" s="1286">
        <v>0</v>
      </c>
      <c r="R96" s="1371">
        <v>6.9927327334880829E-2</v>
      </c>
    </row>
    <row r="97" spans="1:18">
      <c r="A97" s="998">
        <v>87</v>
      </c>
      <c r="B97" s="1360">
        <v>2134015</v>
      </c>
      <c r="C97" s="1360">
        <v>117233</v>
      </c>
      <c r="D97" s="1367">
        <v>37035</v>
      </c>
      <c r="E97" s="1369">
        <v>0.31513516733179603</v>
      </c>
      <c r="F97" s="1286">
        <v>4.758298397064209E-2</v>
      </c>
      <c r="G97" s="1286">
        <v>0.12642847001552582</v>
      </c>
      <c r="H97" s="1286">
        <v>4.9965538084506989E-2</v>
      </c>
      <c r="I97" s="1286">
        <v>0</v>
      </c>
      <c r="J97" s="1370">
        <v>9.1166682541370392E-2</v>
      </c>
      <c r="K97" s="1367">
        <v>544546</v>
      </c>
      <c r="L97" s="1367">
        <v>31763</v>
      </c>
      <c r="M97" s="1369">
        <v>0.29177575072799256</v>
      </c>
      <c r="N97" s="1286">
        <v>4.3394789099693298E-2</v>
      </c>
      <c r="O97" s="1286">
        <v>0.12543518841266632</v>
      </c>
      <c r="P97" s="1286">
        <v>5.53458072245121E-2</v>
      </c>
      <c r="Q97" s="1286">
        <v>0</v>
      </c>
      <c r="R97" s="1371">
        <v>6.7609153687953949E-2</v>
      </c>
    </row>
    <row r="98" spans="1:18">
      <c r="A98" s="998">
        <v>88</v>
      </c>
      <c r="B98" s="1360">
        <v>2134609</v>
      </c>
      <c r="C98" s="1360">
        <v>122596</v>
      </c>
      <c r="D98" s="1367">
        <v>38694</v>
      </c>
      <c r="E98" s="1369">
        <v>0.31479522933988513</v>
      </c>
      <c r="F98" s="1286">
        <v>4.6299159526824951E-2</v>
      </c>
      <c r="G98" s="1286">
        <v>0.12810979783535004</v>
      </c>
      <c r="H98" s="1286">
        <v>5.169299989938736E-2</v>
      </c>
      <c r="I98" s="1286">
        <v>0</v>
      </c>
      <c r="J98" s="1370">
        <v>8.8693276047706604E-2</v>
      </c>
      <c r="K98" s="1367">
        <v>586064</v>
      </c>
      <c r="L98" s="1367">
        <v>32767</v>
      </c>
      <c r="M98" s="1369">
        <v>0.28950204975968336</v>
      </c>
      <c r="N98" s="1286">
        <v>4.2355809360742569E-2</v>
      </c>
      <c r="O98" s="1286">
        <v>0.12649314105510712</v>
      </c>
      <c r="P98" s="1286">
        <v>5.6553928181529045E-2</v>
      </c>
      <c r="Q98" s="1286">
        <v>0</v>
      </c>
      <c r="R98" s="1371">
        <v>6.4099162817001343E-2</v>
      </c>
    </row>
    <row r="99" spans="1:18">
      <c r="A99" s="998">
        <v>89</v>
      </c>
      <c r="B99" s="1360">
        <v>2134204</v>
      </c>
      <c r="C99" s="1360">
        <v>128435</v>
      </c>
      <c r="D99" s="1367">
        <v>41163</v>
      </c>
      <c r="E99" s="1369">
        <v>0.31961580569769155</v>
      </c>
      <c r="F99" s="1286">
        <v>4.3513033539056778E-2</v>
      </c>
      <c r="G99" s="1286">
        <v>0.1331169605255127</v>
      </c>
      <c r="H99" s="1286">
        <v>5.1106849685311317E-2</v>
      </c>
      <c r="I99" s="1286">
        <v>0</v>
      </c>
      <c r="J99" s="1370">
        <v>9.1878965497016907E-2</v>
      </c>
      <c r="K99" s="1367">
        <v>633316</v>
      </c>
      <c r="L99" s="1367">
        <v>34779</v>
      </c>
      <c r="M99" s="1369">
        <v>0.29209114043117856</v>
      </c>
      <c r="N99" s="1286">
        <v>4.1740503162145615E-2</v>
      </c>
      <c r="O99" s="1286">
        <v>0.12912680208683014</v>
      </c>
      <c r="P99" s="1286">
        <v>5.7890800759196281E-2</v>
      </c>
      <c r="Q99" s="1286">
        <v>0</v>
      </c>
      <c r="R99" s="1371">
        <v>6.3333027064800262E-2</v>
      </c>
    </row>
    <row r="100" spans="1:18">
      <c r="A100" s="998">
        <v>90</v>
      </c>
      <c r="B100" s="1360">
        <v>2133927</v>
      </c>
      <c r="C100" s="1360">
        <v>135069</v>
      </c>
      <c r="D100" s="1367">
        <v>42371</v>
      </c>
      <c r="E100" s="1369">
        <v>0.3128812157551949</v>
      </c>
      <c r="F100" s="1286">
        <v>4.0938694030046463E-2</v>
      </c>
      <c r="G100" s="1286">
        <v>0.13265199959278107</v>
      </c>
      <c r="H100" s="1286">
        <v>5.2317939698696136E-2</v>
      </c>
      <c r="I100" s="1286">
        <v>0</v>
      </c>
      <c r="J100" s="1370">
        <v>8.6972571909427643E-2</v>
      </c>
      <c r="K100" s="1367">
        <v>689737</v>
      </c>
      <c r="L100" s="1367">
        <v>36992</v>
      </c>
      <c r="M100" s="1369">
        <v>0.29382749390374674</v>
      </c>
      <c r="N100" s="1286">
        <v>4.0723767131567001E-2</v>
      </c>
      <c r="O100" s="1286">
        <v>0.13385544717311859</v>
      </c>
      <c r="P100" s="1286">
        <v>5.8809980750083923E-2</v>
      </c>
      <c r="Q100" s="1286">
        <v>0</v>
      </c>
      <c r="R100" s="1371">
        <v>6.0438293963670731E-2</v>
      </c>
    </row>
    <row r="101" spans="1:18">
      <c r="A101" s="998">
        <v>91</v>
      </c>
      <c r="B101" s="1360">
        <v>2134124</v>
      </c>
      <c r="C101" s="1360">
        <v>143089</v>
      </c>
      <c r="D101" s="1367">
        <v>45837</v>
      </c>
      <c r="E101" s="1369">
        <v>0.31944831623550402</v>
      </c>
      <c r="F101" s="1286">
        <v>4.0811773389577866E-2</v>
      </c>
      <c r="G101" s="1286">
        <v>0.13923116028308868</v>
      </c>
      <c r="H101" s="1286">
        <v>5.2722178399562836E-2</v>
      </c>
      <c r="I101" s="1286">
        <v>0</v>
      </c>
      <c r="J101" s="1370">
        <v>8.6690172553062439E-2</v>
      </c>
      <c r="K101" s="1367">
        <v>757256</v>
      </c>
      <c r="L101" s="1367">
        <v>38610</v>
      </c>
      <c r="M101" s="1369">
        <v>0.29026365051083697</v>
      </c>
      <c r="N101" s="1286">
        <v>4.0032476186752319E-2</v>
      </c>
      <c r="O101" s="1286">
        <v>0.1328100860118866</v>
      </c>
      <c r="P101" s="1286">
        <v>6.0338152572512627E-2</v>
      </c>
      <c r="Q101" s="1286">
        <v>0</v>
      </c>
      <c r="R101" s="1371">
        <v>5.7090446352958679E-2</v>
      </c>
    </row>
    <row r="102" spans="1:18">
      <c r="A102" s="998">
        <v>92</v>
      </c>
      <c r="B102" s="1360">
        <v>2134057</v>
      </c>
      <c r="C102" s="1360">
        <v>152722</v>
      </c>
      <c r="D102" s="1367">
        <v>48278</v>
      </c>
      <c r="E102" s="1369">
        <v>0.31522313995625345</v>
      </c>
      <c r="F102" s="1286">
        <v>3.9704874157905579E-2</v>
      </c>
      <c r="G102" s="1286">
        <v>0.13920538127422333</v>
      </c>
      <c r="H102" s="1286">
        <v>5.4885571822524071E-2</v>
      </c>
      <c r="I102" s="1286">
        <v>0</v>
      </c>
      <c r="J102" s="1370">
        <v>8.1420779228210449E-2</v>
      </c>
      <c r="K102" s="1367">
        <v>837195</v>
      </c>
      <c r="L102" s="1367">
        <v>41770</v>
      </c>
      <c r="M102" s="1369">
        <v>0.29053147018522513</v>
      </c>
      <c r="N102" s="1286">
        <v>3.9027340710163116E-2</v>
      </c>
      <c r="O102" s="1286">
        <v>0.1337474137544632</v>
      </c>
      <c r="P102" s="1286">
        <v>6.1792712658643723E-2</v>
      </c>
      <c r="Q102" s="1286">
        <v>0</v>
      </c>
      <c r="R102" s="1371">
        <v>5.5957041680812836E-2</v>
      </c>
    </row>
    <row r="103" spans="1:18">
      <c r="A103" s="998">
        <v>93</v>
      </c>
      <c r="B103" s="1360">
        <v>2134066</v>
      </c>
      <c r="C103" s="1360">
        <v>164869</v>
      </c>
      <c r="D103" s="1367">
        <v>52239</v>
      </c>
      <c r="E103" s="1369">
        <v>0.31588590640551967</v>
      </c>
      <c r="F103" s="1286">
        <v>3.885156661272049E-2</v>
      </c>
      <c r="G103" s="1286">
        <v>0.14457015693187714</v>
      </c>
      <c r="H103" s="1286">
        <v>5.5649956688284874E-2</v>
      </c>
      <c r="I103" s="1286">
        <v>0</v>
      </c>
      <c r="J103" s="1370">
        <v>7.6814234256744385E-2</v>
      </c>
      <c r="K103" s="1367">
        <v>938578</v>
      </c>
      <c r="L103" s="1367">
        <v>45026</v>
      </c>
      <c r="M103" s="1369">
        <v>0.29441843433682946</v>
      </c>
      <c r="N103" s="1286">
        <v>3.8363456726074219E-2</v>
      </c>
      <c r="O103" s="1286">
        <v>0.14077498018741608</v>
      </c>
      <c r="P103" s="1286">
        <v>6.3655741512775421E-2</v>
      </c>
      <c r="Q103" s="1286">
        <v>0</v>
      </c>
      <c r="R103" s="1371">
        <v>5.1630791276693344E-2</v>
      </c>
    </row>
    <row r="104" spans="1:18">
      <c r="A104" s="998">
        <v>94</v>
      </c>
      <c r="B104" s="1360">
        <v>2133593</v>
      </c>
      <c r="C104" s="1360">
        <v>180747</v>
      </c>
      <c r="D104" s="1367">
        <v>57644</v>
      </c>
      <c r="E104" s="1369">
        <v>0.31750333234189276</v>
      </c>
      <c r="F104" s="1286">
        <v>3.8357734680175781E-2</v>
      </c>
      <c r="G104" s="1286">
        <v>0.1499113142490387</v>
      </c>
      <c r="H104" s="1286">
        <v>5.8269165456295013E-2</v>
      </c>
      <c r="I104" s="1286">
        <v>0</v>
      </c>
      <c r="J104" s="1370">
        <v>7.0965111255645752E-2</v>
      </c>
      <c r="K104" s="1367">
        <v>1067346</v>
      </c>
      <c r="L104" s="1367">
        <v>48282</v>
      </c>
      <c r="M104" s="1369">
        <v>0.28923674136908506</v>
      </c>
      <c r="N104" s="1286">
        <v>3.6979794502258301E-2</v>
      </c>
      <c r="O104" s="1286">
        <v>0.13927477598190308</v>
      </c>
      <c r="P104" s="1286">
        <v>6.6699016839265823E-2</v>
      </c>
      <c r="Q104" s="1286">
        <v>0</v>
      </c>
      <c r="R104" s="1371">
        <v>4.628315195441246E-2</v>
      </c>
    </row>
    <row r="105" spans="1:18">
      <c r="A105" s="998">
        <v>95</v>
      </c>
      <c r="B105" s="1360">
        <v>2134628</v>
      </c>
      <c r="C105" s="1360">
        <v>202635</v>
      </c>
      <c r="D105" s="1367">
        <v>64433</v>
      </c>
      <c r="E105" s="1369">
        <v>0.31654008272988987</v>
      </c>
      <c r="F105" s="1286">
        <v>3.7783585488796234E-2</v>
      </c>
      <c r="G105" s="1286">
        <v>0.15402792394161224</v>
      </c>
      <c r="H105" s="1286">
        <v>5.9247177094221115E-2</v>
      </c>
      <c r="I105" s="1286">
        <v>0</v>
      </c>
      <c r="J105" s="1370">
        <v>6.5481394529342651E-2</v>
      </c>
      <c r="K105" s="1367">
        <v>1241157</v>
      </c>
      <c r="L105" s="1367">
        <v>54713</v>
      </c>
      <c r="M105" s="1369">
        <v>0.29016382140338037</v>
      </c>
      <c r="N105" s="1286">
        <v>3.5511430352926254E-2</v>
      </c>
      <c r="O105" s="1286">
        <v>0.14309579133987427</v>
      </c>
      <c r="P105" s="1286">
        <v>6.7591575905680656E-2</v>
      </c>
      <c r="Q105" s="1286">
        <v>0</v>
      </c>
      <c r="R105" s="1371">
        <v>4.3965019285678864E-2</v>
      </c>
    </row>
    <row r="106" spans="1:18">
      <c r="A106" s="998">
        <v>96</v>
      </c>
      <c r="B106" s="1360">
        <v>2133983</v>
      </c>
      <c r="C106" s="1360">
        <v>234880</v>
      </c>
      <c r="D106" s="1367">
        <v>74898</v>
      </c>
      <c r="E106" s="1369">
        <v>0.31720177366689112</v>
      </c>
      <c r="F106" s="1286">
        <v>3.734949603676796E-2</v>
      </c>
      <c r="G106" s="1286">
        <v>0.1597231924533844</v>
      </c>
      <c r="H106" s="1286">
        <v>6.0740045271813869E-2</v>
      </c>
      <c r="I106" s="1286">
        <v>0</v>
      </c>
      <c r="J106" s="1370">
        <v>5.9389043599367142E-2</v>
      </c>
      <c r="K106" s="1367">
        <v>1493839</v>
      </c>
      <c r="L106" s="1367">
        <v>61450</v>
      </c>
      <c r="M106" s="1369">
        <v>0.28902413786615994</v>
      </c>
      <c r="N106" s="1286">
        <v>3.4118488430976868E-2</v>
      </c>
      <c r="O106" s="1286">
        <v>0.14480838179588318</v>
      </c>
      <c r="P106" s="1286">
        <v>7.0758001878857613E-2</v>
      </c>
      <c r="Q106" s="1286">
        <v>0</v>
      </c>
      <c r="R106" s="1371">
        <v>3.9343968033790588E-2</v>
      </c>
    </row>
    <row r="107" spans="1:18">
      <c r="A107" s="998">
        <v>97</v>
      </c>
      <c r="B107" s="1360">
        <v>2134136</v>
      </c>
      <c r="C107" s="1360">
        <v>287783</v>
      </c>
      <c r="D107" s="1367">
        <v>92314</v>
      </c>
      <c r="E107" s="1369">
        <v>0.31875830873085753</v>
      </c>
      <c r="F107" s="1286">
        <v>3.4329518675804138E-2</v>
      </c>
      <c r="G107" s="1286">
        <v>0.17046667635440826</v>
      </c>
      <c r="H107" s="1286">
        <v>6.2412595376372337E-2</v>
      </c>
      <c r="I107" s="1286">
        <v>1.2430724746081978E-4</v>
      </c>
      <c r="J107" s="1370">
        <v>5.142521858215332E-2</v>
      </c>
      <c r="K107" s="1367">
        <v>1919101</v>
      </c>
      <c r="L107" s="1367">
        <v>75684</v>
      </c>
      <c r="M107" s="1369">
        <v>0.28917154133887601</v>
      </c>
      <c r="N107" s="1286">
        <v>3.169332817196846E-2</v>
      </c>
      <c r="O107" s="1286">
        <v>0.15006093680858612</v>
      </c>
      <c r="P107" s="1286">
        <v>7.2843076661229134E-2</v>
      </c>
      <c r="Q107" s="1286">
        <v>0</v>
      </c>
      <c r="R107" s="1371">
        <v>3.457801416516304E-2</v>
      </c>
    </row>
    <row r="108" spans="1:18">
      <c r="A108" s="998">
        <v>98</v>
      </c>
      <c r="B108" s="1360">
        <v>2134148</v>
      </c>
      <c r="C108" s="1360">
        <v>395893</v>
      </c>
      <c r="D108" s="1367">
        <v>124076</v>
      </c>
      <c r="E108" s="1369">
        <v>0.31102276344913504</v>
      </c>
      <c r="F108" s="1286">
        <v>2.7837034314870834E-2</v>
      </c>
      <c r="G108" s="1286">
        <v>0.1756904125213623</v>
      </c>
      <c r="H108" s="1286">
        <v>6.6713626496493816E-2</v>
      </c>
      <c r="I108" s="1286">
        <v>7.1942625800147653E-4</v>
      </c>
      <c r="J108" s="1370">
        <v>4.0062267333269119E-2</v>
      </c>
      <c r="K108" s="1367">
        <v>2838103</v>
      </c>
      <c r="L108" s="1367">
        <v>105553</v>
      </c>
      <c r="M108" s="1369">
        <v>0.28663719361513773</v>
      </c>
      <c r="N108" s="1286">
        <v>2.8806829825043678E-2</v>
      </c>
      <c r="O108" s="1286">
        <v>0.15412251651287079</v>
      </c>
      <c r="P108" s="1286">
        <v>7.5232317671179771E-2</v>
      </c>
      <c r="Q108" s="1286">
        <v>0</v>
      </c>
      <c r="R108" s="1371">
        <v>2.8475530445575714E-2</v>
      </c>
    </row>
    <row r="109" spans="1:18">
      <c r="A109" s="998">
        <v>99</v>
      </c>
      <c r="B109" s="1360">
        <v>213440</v>
      </c>
      <c r="C109" s="1360">
        <v>509177</v>
      </c>
      <c r="D109" s="1367">
        <v>157062</v>
      </c>
      <c r="E109" s="1369">
        <v>0.30572511951663889</v>
      </c>
      <c r="F109" s="1286">
        <v>2.6217745617032051E-2</v>
      </c>
      <c r="G109" s="1286">
        <v>0.17702087759971619</v>
      </c>
      <c r="H109" s="1286">
        <v>6.8155628629028797E-2</v>
      </c>
      <c r="I109" s="1286">
        <v>1.2340969406068325E-3</v>
      </c>
      <c r="J109" s="1370">
        <v>3.3096764236688614E-2</v>
      </c>
      <c r="K109" s="1367">
        <v>3844566</v>
      </c>
      <c r="L109" s="1367">
        <v>134526</v>
      </c>
      <c r="M109" s="1369">
        <v>0.27728629378009367</v>
      </c>
      <c r="N109" s="1286">
        <v>2.6088731363415718E-2</v>
      </c>
      <c r="O109" s="1286">
        <v>0.14999011158943176</v>
      </c>
      <c r="P109" s="1286">
        <v>7.655744906514883E-2</v>
      </c>
      <c r="Q109" s="1286">
        <v>0</v>
      </c>
      <c r="R109" s="1371">
        <v>2.4652067571878433E-2</v>
      </c>
    </row>
    <row r="110" spans="1:18">
      <c r="A110" s="999">
        <v>99.099998474121094</v>
      </c>
      <c r="B110" s="1360">
        <v>213397</v>
      </c>
      <c r="C110" s="1360">
        <v>542016</v>
      </c>
      <c r="D110" s="1367">
        <v>169384</v>
      </c>
      <c r="E110" s="1369">
        <v>0.30971431914924741</v>
      </c>
      <c r="F110" s="1286">
        <v>2.6395857334136963E-2</v>
      </c>
      <c r="G110" s="1286">
        <v>0.18169185519218445</v>
      </c>
      <c r="H110" s="1286">
        <v>6.7783377133309841E-2</v>
      </c>
      <c r="I110" s="1286">
        <v>1.332957879640162E-3</v>
      </c>
      <c r="J110" s="1370">
        <v>3.2508447766304016E-2</v>
      </c>
      <c r="K110" s="1367">
        <v>4144472</v>
      </c>
      <c r="L110" s="1367">
        <v>150896</v>
      </c>
      <c r="M110" s="1369">
        <v>0.29251403968913986</v>
      </c>
      <c r="N110" s="1286">
        <v>2.6131171733140945E-2</v>
      </c>
      <c r="O110" s="1286">
        <v>0.16544830799102783</v>
      </c>
      <c r="P110" s="1286">
        <v>7.6850458048284054E-2</v>
      </c>
      <c r="Q110" s="1286">
        <v>0</v>
      </c>
      <c r="R110" s="1371">
        <v>2.4084100499749184E-2</v>
      </c>
    </row>
    <row r="111" spans="1:18">
      <c r="A111" s="999">
        <v>99.199996948242188</v>
      </c>
      <c r="B111" s="1360">
        <v>213180</v>
      </c>
      <c r="C111" s="1360">
        <v>586061</v>
      </c>
      <c r="D111" s="1367">
        <v>183633</v>
      </c>
      <c r="E111" s="1369">
        <v>0.31041582498127868</v>
      </c>
      <c r="F111" s="1286">
        <v>2.6192966848611832E-2</v>
      </c>
      <c r="G111" s="1286">
        <v>0.18311411142349243</v>
      </c>
      <c r="H111" s="1286">
        <v>6.8395846523344517E-2</v>
      </c>
      <c r="I111" s="1286">
        <v>1.6566058620810509E-3</v>
      </c>
      <c r="J111" s="1370">
        <v>3.1056288629770279E-2</v>
      </c>
      <c r="K111" s="1367">
        <v>4524885</v>
      </c>
      <c r="L111" s="1367">
        <v>159202</v>
      </c>
      <c r="M111" s="1369">
        <v>0.28452401802915978</v>
      </c>
      <c r="N111" s="1286">
        <v>2.5151107460260391E-2</v>
      </c>
      <c r="O111" s="1286">
        <v>0.15816977620124817</v>
      </c>
      <c r="P111" s="1286">
        <v>7.8246699646115303E-2</v>
      </c>
      <c r="Q111" s="1286">
        <v>0</v>
      </c>
      <c r="R111" s="1371">
        <v>2.2958226501941681E-2</v>
      </c>
    </row>
    <row r="112" spans="1:18">
      <c r="A112" s="999">
        <v>99.300003051757813</v>
      </c>
      <c r="B112" s="1360">
        <v>213647</v>
      </c>
      <c r="C112" s="1360">
        <v>638757</v>
      </c>
      <c r="D112" s="1367">
        <v>195941</v>
      </c>
      <c r="E112" s="1369">
        <v>0.30376471609600614</v>
      </c>
      <c r="F112" s="1286">
        <v>2.5339435786008835E-2</v>
      </c>
      <c r="G112" s="1286">
        <v>0.17724427580833435</v>
      </c>
      <c r="H112" s="1286">
        <v>7.0533392019569874E-2</v>
      </c>
      <c r="I112" s="1286">
        <v>1.8804976716637611E-3</v>
      </c>
      <c r="J112" s="1370">
        <v>2.8767118230462074E-2</v>
      </c>
      <c r="K112" s="1367">
        <v>5000644</v>
      </c>
      <c r="L112" s="1367">
        <v>178080</v>
      </c>
      <c r="M112" s="1369">
        <v>0.29125499040762287</v>
      </c>
      <c r="N112" s="1286">
        <v>2.5110276415944099E-2</v>
      </c>
      <c r="O112" s="1286">
        <v>0.16560384631156921</v>
      </c>
      <c r="P112" s="1286">
        <v>7.9033661633729935E-2</v>
      </c>
      <c r="Q112" s="1286">
        <v>0</v>
      </c>
      <c r="R112" s="1371">
        <v>2.1507205441594124E-2</v>
      </c>
    </row>
    <row r="113" spans="1:18">
      <c r="A113" s="999">
        <v>99.400001525878906</v>
      </c>
      <c r="B113" s="1360">
        <v>213403</v>
      </c>
      <c r="C113" s="1360">
        <v>704061</v>
      </c>
      <c r="D113" s="1367">
        <v>219700</v>
      </c>
      <c r="E113" s="1369">
        <v>0.30848249639144282</v>
      </c>
      <c r="F113" s="1286">
        <v>2.4306511506438255E-2</v>
      </c>
      <c r="G113" s="1286">
        <v>0.18319816887378693</v>
      </c>
      <c r="H113" s="1286">
        <v>7.1442410349845886E-2</v>
      </c>
      <c r="I113" s="1286">
        <v>2.0935249049216509E-3</v>
      </c>
      <c r="J113" s="1370">
        <v>2.7441883459687233E-2</v>
      </c>
      <c r="K113" s="1367">
        <v>5621522</v>
      </c>
      <c r="L113" s="1367">
        <v>206042</v>
      </c>
      <c r="M113" s="1369">
        <v>0.30502327178843397</v>
      </c>
      <c r="N113" s="1286">
        <v>2.5219986215233803E-2</v>
      </c>
      <c r="O113" s="1286">
        <v>0.17698697745800018</v>
      </c>
      <c r="P113" s="1286">
        <v>7.9286921769380569E-2</v>
      </c>
      <c r="Q113" s="1286">
        <v>3.0481305439025164E-3</v>
      </c>
      <c r="R113" s="1371">
        <v>2.0481245592236519E-2</v>
      </c>
    </row>
    <row r="114" spans="1:18">
      <c r="A114" s="999">
        <v>99.5</v>
      </c>
      <c r="B114" s="1360">
        <v>213404</v>
      </c>
      <c r="C114" s="1360">
        <v>799030</v>
      </c>
      <c r="D114" s="1367">
        <v>257763</v>
      </c>
      <c r="E114" s="1369">
        <v>0.31869885929490427</v>
      </c>
      <c r="F114" s="1286">
        <v>2.4438735097646713E-2</v>
      </c>
      <c r="G114" s="1286">
        <v>0.1931397020816803</v>
      </c>
      <c r="H114" s="1286">
        <v>7.2030347771942616E-2</v>
      </c>
      <c r="I114" s="1286">
        <v>3.0675150919705629E-3</v>
      </c>
      <c r="J114" s="1370">
        <v>2.6021329686045647E-2</v>
      </c>
      <c r="K114" s="1367">
        <v>6467924</v>
      </c>
      <c r="L114" s="1367">
        <v>229409</v>
      </c>
      <c r="M114" s="1369">
        <v>0.30814869538936834</v>
      </c>
      <c r="N114" s="1286">
        <v>2.511165663599968E-2</v>
      </c>
      <c r="O114" s="1286">
        <v>0.17829208076000214</v>
      </c>
      <c r="P114" s="1286">
        <v>8.0380137078464031E-2</v>
      </c>
      <c r="Q114" s="1286">
        <v>5.2399341948330402E-3</v>
      </c>
      <c r="R114" s="1371">
        <v>1.9126228988170624E-2</v>
      </c>
    </row>
    <row r="115" spans="1:18">
      <c r="A115" s="999">
        <v>99.599998474121094</v>
      </c>
      <c r="B115" s="1360">
        <v>213432</v>
      </c>
      <c r="C115" s="1360">
        <v>931963</v>
      </c>
      <c r="D115" s="1367">
        <v>301012</v>
      </c>
      <c r="E115" s="1369">
        <v>0.31865800572502923</v>
      </c>
      <c r="F115" s="1286">
        <v>2.4395950138568878E-2</v>
      </c>
      <c r="G115" s="1286">
        <v>0.19319115579128265</v>
      </c>
      <c r="H115" s="1286">
        <v>7.3735157027840614E-2</v>
      </c>
      <c r="I115" s="1286">
        <v>4.341410007327795E-3</v>
      </c>
      <c r="J115" s="1370">
        <v>2.2994333878159523E-2</v>
      </c>
      <c r="K115" s="1367">
        <v>7737818</v>
      </c>
      <c r="L115" s="1367">
        <v>273450</v>
      </c>
      <c r="M115" s="1369">
        <v>0.30930493768090861</v>
      </c>
      <c r="N115" s="1286">
        <v>2.4597348645329475E-2</v>
      </c>
      <c r="O115" s="1286">
        <v>0.1797158420085907</v>
      </c>
      <c r="P115" s="1286">
        <v>8.2071852870285511E-2</v>
      </c>
      <c r="Q115" s="1286">
        <v>5.2789398469030857E-3</v>
      </c>
      <c r="R115" s="1371">
        <v>1.7642088234424591E-2</v>
      </c>
    </row>
    <row r="116" spans="1:18">
      <c r="A116" s="999">
        <v>99.699996948242188</v>
      </c>
      <c r="B116" s="1360">
        <v>213384</v>
      </c>
      <c r="C116" s="1360">
        <v>1158020</v>
      </c>
      <c r="D116" s="1367">
        <v>380347</v>
      </c>
      <c r="E116" s="1369">
        <v>0.32343174545674092</v>
      </c>
      <c r="F116" s="1286">
        <v>2.393762394785881E-2</v>
      </c>
      <c r="G116" s="1286">
        <v>0.19748581945896149</v>
      </c>
      <c r="H116" s="1286">
        <v>7.5829973444342613E-2</v>
      </c>
      <c r="I116" s="1286">
        <v>5.5715562775731087E-3</v>
      </c>
      <c r="J116" s="1370">
        <v>2.0606765523552895E-2</v>
      </c>
      <c r="K116" s="1367">
        <v>9838127</v>
      </c>
      <c r="L116" s="1367">
        <v>348510</v>
      </c>
      <c r="M116" s="1369">
        <v>0.31674146458504876</v>
      </c>
      <c r="N116" s="1286">
        <v>2.4217076599597931E-2</v>
      </c>
      <c r="O116" s="1286">
        <v>0.18648038804531097</v>
      </c>
      <c r="P116" s="1286">
        <v>8.4781576879322529E-2</v>
      </c>
      <c r="Q116" s="1286">
        <v>5.3921756334602833E-3</v>
      </c>
      <c r="R116" s="1371">
        <v>1.5870245173573494E-2</v>
      </c>
    </row>
    <row r="117" spans="1:18">
      <c r="A117" s="999">
        <v>99.800003051757813</v>
      </c>
      <c r="B117" s="1360">
        <v>213406</v>
      </c>
      <c r="C117" s="1360">
        <v>1636286</v>
      </c>
      <c r="D117" s="1367">
        <v>562360</v>
      </c>
      <c r="E117" s="1369">
        <v>0.33739123548331551</v>
      </c>
      <c r="F117" s="1286">
        <v>2.4084031581878662E-2</v>
      </c>
      <c r="G117" s="1286">
        <v>0.20741496980190277</v>
      </c>
      <c r="H117" s="1286">
        <v>8.0532091669738293E-2</v>
      </c>
      <c r="I117" s="1286">
        <v>8.0178119242191315E-3</v>
      </c>
      <c r="J117" s="1370">
        <v>1.7342327162623405E-2</v>
      </c>
      <c r="K117" s="1367">
        <v>14327177</v>
      </c>
      <c r="L117" s="1367">
        <v>517910</v>
      </c>
      <c r="M117" s="1369">
        <v>0.32909293089753772</v>
      </c>
      <c r="N117" s="1286">
        <v>2.4073073640465736E-2</v>
      </c>
      <c r="O117" s="1286">
        <v>0.19694678485393524</v>
      </c>
      <c r="P117" s="1286">
        <v>8.752089086920023E-2</v>
      </c>
      <c r="Q117" s="1286">
        <v>6.7577441222965717E-3</v>
      </c>
      <c r="R117" s="1371">
        <v>1.3794439844787121E-2</v>
      </c>
    </row>
    <row r="118" spans="1:18">
      <c r="A118" s="999">
        <v>99.900001525878906</v>
      </c>
      <c r="B118" s="1360">
        <v>21319</v>
      </c>
      <c r="C118" s="1360">
        <v>2164710</v>
      </c>
      <c r="D118" s="1367">
        <v>751010</v>
      </c>
      <c r="E118" s="1369">
        <v>0.33954206286915101</v>
      </c>
      <c r="F118" s="1286">
        <v>2.4037539958953857E-2</v>
      </c>
      <c r="G118" s="1286">
        <v>0.20812520384788513</v>
      </c>
      <c r="H118" s="1286">
        <v>8.238148083910346E-2</v>
      </c>
      <c r="I118" s="1286">
        <v>9.6521796658635139E-3</v>
      </c>
      <c r="J118" s="1370">
        <v>1.534610241651535E-2</v>
      </c>
      <c r="K118" s="1367">
        <v>19649960</v>
      </c>
      <c r="L118" s="1367">
        <v>711817</v>
      </c>
      <c r="M118" s="1369">
        <v>0.35113014541610493</v>
      </c>
      <c r="N118" s="1286">
        <v>2.4663368239998817E-2</v>
      </c>
      <c r="O118" s="1286">
        <v>0.20712286233901978</v>
      </c>
      <c r="P118" s="1286">
        <v>9.1774581931531429E-2</v>
      </c>
      <c r="Q118" s="1286">
        <v>1.4869646169245243E-2</v>
      </c>
      <c r="R118" s="1371">
        <v>1.2699676677584648E-2</v>
      </c>
    </row>
    <row r="119" spans="1:18">
      <c r="A119" s="1000">
        <v>99.910003662109375</v>
      </c>
      <c r="B119" s="1360">
        <v>21382</v>
      </c>
      <c r="C119" s="1360">
        <v>2326165</v>
      </c>
      <c r="D119" s="1367">
        <v>819627</v>
      </c>
      <c r="E119" s="1369">
        <v>0.34468624113868873</v>
      </c>
      <c r="F119" s="1286">
        <v>2.4079300463199615E-2</v>
      </c>
      <c r="G119" s="1286">
        <v>0.21181061863899231</v>
      </c>
      <c r="H119" s="1286">
        <v>8.365136431530118E-2</v>
      </c>
      <c r="I119" s="1286">
        <v>1.0564815253019333E-2</v>
      </c>
      <c r="J119" s="1370">
        <v>1.4580555260181427E-2</v>
      </c>
      <c r="K119" s="1367">
        <v>21295630</v>
      </c>
      <c r="L119" s="1367">
        <v>787502</v>
      </c>
      <c r="M119" s="1369">
        <v>0.3583103446550015</v>
      </c>
      <c r="N119" s="1286">
        <v>2.4749968200922012E-2</v>
      </c>
      <c r="O119" s="1286">
        <v>0.21546749770641327</v>
      </c>
      <c r="P119" s="1286">
        <v>9.0369054116308689E-2</v>
      </c>
      <c r="Q119" s="1286">
        <v>1.4863813295960426E-2</v>
      </c>
      <c r="R119" s="1371">
        <v>1.2860464863479137E-2</v>
      </c>
    </row>
    <row r="120" spans="1:18">
      <c r="A120" s="1000">
        <v>99.919998168945313</v>
      </c>
      <c r="B120" s="1360">
        <v>21325</v>
      </c>
      <c r="C120" s="1360">
        <v>2530575</v>
      </c>
      <c r="D120" s="1367">
        <v>928276</v>
      </c>
      <c r="E120" s="1369">
        <v>0.35835708158615426</v>
      </c>
      <c r="F120" s="1286">
        <v>2.4706160649657249E-2</v>
      </c>
      <c r="G120" s="1286">
        <v>0.2217509001493454</v>
      </c>
      <c r="H120" s="1286">
        <v>8.5805252194404602E-2</v>
      </c>
      <c r="I120" s="1286">
        <v>1.1563616804778576E-2</v>
      </c>
      <c r="J120" s="1370">
        <v>1.4531536959111691E-2</v>
      </c>
      <c r="K120" s="1367">
        <v>23407960</v>
      </c>
      <c r="L120" s="1367">
        <v>867270</v>
      </c>
      <c r="M120" s="1369">
        <v>0.36138885127040515</v>
      </c>
      <c r="N120" s="1286">
        <v>2.4757638573646545E-2</v>
      </c>
      <c r="O120" s="1286">
        <v>0.21625952422618866</v>
      </c>
      <c r="P120" s="1286">
        <v>9.3351388350129128E-2</v>
      </c>
      <c r="Q120" s="1286">
        <v>1.4962757937610149E-2</v>
      </c>
      <c r="R120" s="1371">
        <v>1.2057129293680191E-2</v>
      </c>
    </row>
    <row r="121" spans="1:18">
      <c r="A121" s="1000">
        <v>99.930000305175781</v>
      </c>
      <c r="B121" s="1360">
        <v>21351</v>
      </c>
      <c r="C121" s="1360">
        <v>2794987</v>
      </c>
      <c r="D121" s="1367">
        <v>1025519</v>
      </c>
      <c r="E121" s="1369">
        <v>0.35798303076677113</v>
      </c>
      <c r="F121" s="1286">
        <v>2.4672619998455048E-2</v>
      </c>
      <c r="G121" s="1286">
        <v>0.22147376835346222</v>
      </c>
      <c r="H121" s="1286">
        <v>8.5479041561484337E-2</v>
      </c>
      <c r="I121" s="1286">
        <v>1.1982697062194347E-2</v>
      </c>
      <c r="J121" s="1370">
        <v>1.4374558813869953E-2</v>
      </c>
      <c r="K121" s="1367">
        <v>26010816</v>
      </c>
      <c r="L121" s="1367">
        <v>939945</v>
      </c>
      <c r="M121" s="1369">
        <v>0.34745114883682077</v>
      </c>
      <c r="N121" s="1286">
        <v>2.423502691090107E-2</v>
      </c>
      <c r="O121" s="1286">
        <v>0.20344233512878418</v>
      </c>
      <c r="P121" s="1286">
        <v>9.3946307897567749E-2</v>
      </c>
      <c r="Q121" s="1286">
        <v>1.4749425463378429E-2</v>
      </c>
      <c r="R121" s="1371">
        <v>1.107842568308115E-2</v>
      </c>
    </row>
    <row r="122" spans="1:18">
      <c r="A122" s="1000">
        <v>99.94000244140625</v>
      </c>
      <c r="B122" s="1360">
        <v>21350</v>
      </c>
      <c r="C122" s="1360">
        <v>3146463</v>
      </c>
      <c r="D122" s="1367">
        <v>1182865</v>
      </c>
      <c r="E122" s="1369">
        <v>0.36559735009029709</v>
      </c>
      <c r="F122" s="1286">
        <v>2.4665648117661476E-2</v>
      </c>
      <c r="G122" s="1286">
        <v>0.22459882497787476</v>
      </c>
      <c r="H122" s="1286">
        <v>8.990486990660429E-2</v>
      </c>
      <c r="I122" s="1286">
        <v>1.2691662646830082E-2</v>
      </c>
      <c r="J122" s="1370">
        <v>1.3736036606132984E-2</v>
      </c>
      <c r="K122" s="1367">
        <v>29390510</v>
      </c>
      <c r="L122" s="1367">
        <v>1100855</v>
      </c>
      <c r="M122" s="1369">
        <v>0.36047324156918525</v>
      </c>
      <c r="N122" s="1286">
        <v>2.4392616003751755E-2</v>
      </c>
      <c r="O122" s="1286">
        <v>0.21316532790660858</v>
      </c>
      <c r="P122" s="1286">
        <v>9.7369085066020489E-2</v>
      </c>
      <c r="Q122" s="1286">
        <v>1.4763340353965759E-2</v>
      </c>
      <c r="R122" s="1371">
        <v>1.0782549157738686E-2</v>
      </c>
    </row>
    <row r="123" spans="1:18">
      <c r="A123" s="1000">
        <v>99.949996948242188</v>
      </c>
      <c r="B123" s="1360">
        <v>21326</v>
      </c>
      <c r="C123" s="1360">
        <v>3620394</v>
      </c>
      <c r="D123" s="1367">
        <v>1326287</v>
      </c>
      <c r="E123" s="1369">
        <v>0.35626529950566127</v>
      </c>
      <c r="F123" s="1286">
        <v>2.4172984063625336E-2</v>
      </c>
      <c r="G123" s="1286">
        <v>0.21552287042140961</v>
      </c>
      <c r="H123" s="1286">
        <v>9.084706474095583E-2</v>
      </c>
      <c r="I123" s="1286">
        <v>1.2838892638683319E-2</v>
      </c>
      <c r="J123" s="1370">
        <v>1.2883483432233334E-2</v>
      </c>
      <c r="K123" s="1367">
        <v>34414832</v>
      </c>
      <c r="L123" s="1367">
        <v>1277173</v>
      </c>
      <c r="M123" s="1369">
        <v>0.36386249399223886</v>
      </c>
      <c r="N123" s="1286">
        <v>2.4399416521191597E-2</v>
      </c>
      <c r="O123" s="1286">
        <v>0.21483582258224487</v>
      </c>
      <c r="P123" s="1286">
        <v>9.9028700031340122E-2</v>
      </c>
      <c r="Q123" s="1286">
        <v>1.5040556900203228E-2</v>
      </c>
      <c r="R123" s="1371">
        <v>1.0557705536484718E-2</v>
      </c>
    </row>
    <row r="124" spans="1:18">
      <c r="A124" s="1000">
        <v>99.959999084472656</v>
      </c>
      <c r="B124" s="1360">
        <v>21331</v>
      </c>
      <c r="C124" s="1360">
        <v>4284651</v>
      </c>
      <c r="D124" s="1367">
        <v>1633737</v>
      </c>
      <c r="E124" s="1369">
        <v>0.36910100174865462</v>
      </c>
      <c r="F124" s="1286">
        <v>2.455458976328373E-2</v>
      </c>
      <c r="G124" s="1286">
        <v>0.22320356965065002</v>
      </c>
      <c r="H124" s="1286">
        <v>9.595166239887476E-2</v>
      </c>
      <c r="I124" s="1286">
        <v>1.3545069843530655E-2</v>
      </c>
      <c r="J124" s="1370">
        <v>1.1846118606626987E-2</v>
      </c>
      <c r="K124" s="1367">
        <v>41531252</v>
      </c>
      <c r="L124" s="1367">
        <v>1570873</v>
      </c>
      <c r="M124" s="1369">
        <v>0.37370818192091065</v>
      </c>
      <c r="N124" s="1286">
        <v>2.4694805964827538E-2</v>
      </c>
      <c r="O124" s="1286">
        <v>0.22055941820144653</v>
      </c>
      <c r="P124" s="1286">
        <v>0.10352838924154639</v>
      </c>
      <c r="Q124" s="1286">
        <v>1.515650749206543E-2</v>
      </c>
      <c r="R124" s="1371">
        <v>9.7690597176551819E-3</v>
      </c>
    </row>
    <row r="125" spans="1:18">
      <c r="A125" s="1000">
        <v>99.970001220703125</v>
      </c>
      <c r="B125" s="1360">
        <v>21348</v>
      </c>
      <c r="C125" s="1360">
        <v>5439168</v>
      </c>
      <c r="D125" s="1367">
        <v>2097382</v>
      </c>
      <c r="E125" s="1369">
        <v>0.37264121275910017</v>
      </c>
      <c r="F125" s="1286">
        <v>2.4730376899242401E-2</v>
      </c>
      <c r="G125" s="1286">
        <v>0.22593827545642853</v>
      </c>
      <c r="H125" s="1286">
        <v>9.7259941045194864E-2</v>
      </c>
      <c r="I125" s="1286">
        <v>1.3384212739765644E-2</v>
      </c>
      <c r="J125" s="1370">
        <v>1.1328397318720818E-2</v>
      </c>
      <c r="K125" s="1367">
        <v>53720540</v>
      </c>
      <c r="L125" s="1367">
        <v>1894924</v>
      </c>
      <c r="M125" s="1369">
        <v>0.36288219299174568</v>
      </c>
      <c r="N125" s="1286">
        <v>2.4268504232168198E-2</v>
      </c>
      <c r="O125" s="1286">
        <v>0.20627588033676147</v>
      </c>
      <c r="P125" s="1286">
        <v>0.10860436875373125</v>
      </c>
      <c r="Q125" s="1286">
        <v>1.5781508758664131E-2</v>
      </c>
      <c r="R125" s="1371">
        <v>7.9521303996443748E-3</v>
      </c>
    </row>
    <row r="126" spans="1:18">
      <c r="A126" s="1000">
        <v>99.980003356933594</v>
      </c>
      <c r="B126" s="1360">
        <v>21349</v>
      </c>
      <c r="C126" s="1360">
        <v>7778428</v>
      </c>
      <c r="D126" s="1367">
        <v>2995877</v>
      </c>
      <c r="E126" s="1369">
        <v>0.37053330416108915</v>
      </c>
      <c r="F126" s="1286">
        <v>2.4491574615240097E-2</v>
      </c>
      <c r="G126" s="1286">
        <v>0.21989791095256805</v>
      </c>
      <c r="H126" s="1286">
        <v>0.10348940081894398</v>
      </c>
      <c r="I126" s="1286">
        <v>1.2673971243202686E-2</v>
      </c>
      <c r="J126" s="1370">
        <v>9.9804447963833809E-3</v>
      </c>
      <c r="K126" s="1367">
        <v>80442032</v>
      </c>
      <c r="L126" s="1367">
        <v>2836616</v>
      </c>
      <c r="M126" s="1369">
        <v>0.37620333061277322</v>
      </c>
      <c r="N126" s="1286">
        <v>2.4563686922192574E-2</v>
      </c>
      <c r="O126" s="1286">
        <v>0.21201920509338379</v>
      </c>
      <c r="P126" s="1286">
        <v>0.1169776706956327</v>
      </c>
      <c r="Q126" s="1286">
        <v>1.5729205682873726E-2</v>
      </c>
      <c r="R126" s="1371">
        <v>6.9136884994804859E-3</v>
      </c>
    </row>
    <row r="127" spans="1:18">
      <c r="A127" s="1000">
        <v>99.989997863769531</v>
      </c>
      <c r="B127" s="1360">
        <v>2139</v>
      </c>
      <c r="C127" s="1360">
        <v>10487053</v>
      </c>
      <c r="D127" s="1367">
        <v>4167717</v>
      </c>
      <c r="E127" s="1369">
        <v>0.38117003734220106</v>
      </c>
      <c r="F127" s="1286">
        <v>2.4692678824067116E-2</v>
      </c>
      <c r="G127" s="1286">
        <v>0.22868169844150543</v>
      </c>
      <c r="H127" s="1286">
        <v>0.10636006016284227</v>
      </c>
      <c r="I127" s="1286">
        <v>1.1542608961462975E-2</v>
      </c>
      <c r="J127" s="1370">
        <v>9.8929852247238159E-3</v>
      </c>
      <c r="K127" s="1367">
        <v>110981752</v>
      </c>
      <c r="L127" s="1367">
        <v>3812986</v>
      </c>
      <c r="M127" s="1369">
        <v>0.37025849148193568</v>
      </c>
      <c r="N127" s="1286">
        <v>2.4649420753121376E-2</v>
      </c>
      <c r="O127" s="1286">
        <v>0.21007084846496582</v>
      </c>
      <c r="P127" s="1286">
        <v>0.11672487622126937</v>
      </c>
      <c r="Q127" s="1286">
        <v>1.2232364155352116E-2</v>
      </c>
      <c r="R127" s="1371">
        <v>6.5810703672468662E-3</v>
      </c>
    </row>
    <row r="128" spans="1:18">
      <c r="A128" s="1001">
        <v>99.990997314453125</v>
      </c>
      <c r="B128" s="1360">
        <v>2117</v>
      </c>
      <c r="C128" s="1360">
        <v>11355619</v>
      </c>
      <c r="D128" s="1367">
        <v>4492033</v>
      </c>
      <c r="E128" s="1369">
        <v>0.37859875830296291</v>
      </c>
      <c r="F128" s="1286">
        <v>2.4713164195418358E-2</v>
      </c>
      <c r="G128" s="1286">
        <v>0.22429089248180389</v>
      </c>
      <c r="H128" s="1286">
        <v>0.10858194949105382</v>
      </c>
      <c r="I128" s="1286">
        <v>1.179024763405323E-2</v>
      </c>
      <c r="J128" s="1370">
        <v>9.2225875705480576E-3</v>
      </c>
      <c r="K128" s="1367">
        <v>121474128</v>
      </c>
      <c r="L128" s="1367">
        <v>4296063</v>
      </c>
      <c r="M128" s="1369">
        <v>0.37673388438332917</v>
      </c>
      <c r="N128" s="1286">
        <v>2.4588892236351967E-2</v>
      </c>
      <c r="O128" s="1286">
        <v>0.21456503868103027</v>
      </c>
      <c r="P128" s="1286">
        <v>0.11943648243322968</v>
      </c>
      <c r="Q128" s="1286">
        <v>1.209117379039526E-2</v>
      </c>
      <c r="R128" s="1371">
        <v>6.0523832216858864E-3</v>
      </c>
    </row>
    <row r="129" spans="1:18">
      <c r="A129" s="1001">
        <v>99.991996765136719</v>
      </c>
      <c r="B129" s="1360">
        <v>2139</v>
      </c>
      <c r="C129" s="1360">
        <v>12385441</v>
      </c>
      <c r="D129" s="1367">
        <v>5067950</v>
      </c>
      <c r="E129" s="1369">
        <v>0.39134552606492706</v>
      </c>
      <c r="F129" s="1286">
        <v>2.467053197324276E-2</v>
      </c>
      <c r="G129" s="1286">
        <v>0.23451094329357147</v>
      </c>
      <c r="H129" s="1286">
        <v>0.11133488826453686</v>
      </c>
      <c r="I129" s="1286">
        <v>1.1644652113318443E-2</v>
      </c>
      <c r="J129" s="1370">
        <v>9.1845868155360222E-3</v>
      </c>
      <c r="K129" s="1367">
        <v>133828160</v>
      </c>
      <c r="L129" s="1367">
        <v>4709715</v>
      </c>
      <c r="M129" s="1369">
        <v>0.3816699646783997</v>
      </c>
      <c r="N129" s="1286">
        <v>2.4449344724416733E-2</v>
      </c>
      <c r="O129" s="1286">
        <v>0.21525786817073822</v>
      </c>
      <c r="P129" s="1286">
        <v>0.12360469251871109</v>
      </c>
      <c r="Q129" s="1286">
        <v>1.2310127727687359E-2</v>
      </c>
      <c r="R129" s="1371">
        <v>6.0480115935206413E-3</v>
      </c>
    </row>
    <row r="130" spans="1:18">
      <c r="A130" s="1001">
        <v>99.992996215820313</v>
      </c>
      <c r="B130" s="1360">
        <v>2140</v>
      </c>
      <c r="C130" s="1360">
        <v>13715890</v>
      </c>
      <c r="D130" s="1367">
        <v>5426946</v>
      </c>
      <c r="E130" s="1369">
        <v>0.37707214565982655</v>
      </c>
      <c r="F130" s="1286">
        <v>2.4554748088121414E-2</v>
      </c>
      <c r="G130" s="1286">
        <v>0.22021183371543884</v>
      </c>
      <c r="H130" s="1286">
        <v>0.11203740257769823</v>
      </c>
      <c r="I130" s="1286">
        <v>1.1683238670229912E-2</v>
      </c>
      <c r="J130" s="1370">
        <v>8.5849901661276817E-3</v>
      </c>
      <c r="K130" s="1367">
        <v>148937776</v>
      </c>
      <c r="L130" s="1367">
        <v>5185928</v>
      </c>
      <c r="M130" s="1369">
        <v>0.37816550286428252</v>
      </c>
      <c r="N130" s="1286">
        <v>2.4416806176304817E-2</v>
      </c>
      <c r="O130" s="1286">
        <v>0.21205286681652069</v>
      </c>
      <c r="P130" s="1286">
        <v>0.12400150625035167</v>
      </c>
      <c r="Q130" s="1286">
        <v>1.2327666394412518E-2</v>
      </c>
      <c r="R130" s="1371">
        <v>5.3666555322706699E-3</v>
      </c>
    </row>
    <row r="131" spans="1:18">
      <c r="A131" s="1001">
        <v>99.994003295898438</v>
      </c>
      <c r="B131" s="1360">
        <v>2118</v>
      </c>
      <c r="C131" s="1360">
        <v>15424249</v>
      </c>
      <c r="D131" s="1367">
        <v>6092491</v>
      </c>
      <c r="E131" s="1369">
        <v>0.37687816125002616</v>
      </c>
      <c r="F131" s="1286">
        <v>2.4616535753011703E-2</v>
      </c>
      <c r="G131" s="1286">
        <v>0.21919161081314087</v>
      </c>
      <c r="H131" s="1286">
        <v>0.11346564302220941</v>
      </c>
      <c r="I131" s="1286">
        <v>1.1692550033330917E-2</v>
      </c>
      <c r="J131" s="1370">
        <v>7.9118236899375916E-3</v>
      </c>
      <c r="K131" s="1367">
        <v>168282368</v>
      </c>
      <c r="L131" s="1367">
        <v>5729416</v>
      </c>
      <c r="M131" s="1369">
        <v>0.369372030619872</v>
      </c>
      <c r="N131" s="1286">
        <v>2.4500628933310509E-2</v>
      </c>
      <c r="O131" s="1286">
        <v>0.20426620543003082</v>
      </c>
      <c r="P131" s="1286">
        <v>0.12235351279377937</v>
      </c>
      <c r="Q131" s="1286">
        <v>1.2314365245401859E-2</v>
      </c>
      <c r="R131" s="1371">
        <v>5.9373741969466209E-3</v>
      </c>
    </row>
    <row r="132" spans="1:18">
      <c r="A132" s="1001">
        <v>99.995002746582031</v>
      </c>
      <c r="B132" s="1360">
        <v>2139</v>
      </c>
      <c r="C132" s="1360">
        <v>17746048</v>
      </c>
      <c r="D132" s="1367">
        <v>6969670</v>
      </c>
      <c r="E132" s="1369">
        <v>0.37342604453335182</v>
      </c>
      <c r="F132" s="1286">
        <v>2.446436882019043E-2</v>
      </c>
      <c r="G132" s="1286">
        <v>0.21030989289283752</v>
      </c>
      <c r="H132" s="1286">
        <v>0.11951881693676114</v>
      </c>
      <c r="I132" s="1286">
        <v>1.1823378503322601E-2</v>
      </c>
      <c r="J132" s="1370">
        <v>7.309584878385067E-3</v>
      </c>
      <c r="K132" s="1367">
        <v>196616544</v>
      </c>
      <c r="L132" s="1367">
        <v>6632356</v>
      </c>
      <c r="M132" s="1369">
        <v>0.36894220734863165</v>
      </c>
      <c r="N132" s="1286">
        <v>2.433675155043602E-2</v>
      </c>
      <c r="O132" s="1286">
        <v>0.19893896579742432</v>
      </c>
      <c r="P132" s="1286">
        <v>0.12777849147096276</v>
      </c>
      <c r="Q132" s="1286">
        <v>1.2414528056979179E-2</v>
      </c>
      <c r="R132" s="1371">
        <v>5.4734800942242146E-3</v>
      </c>
    </row>
    <row r="133" spans="1:18">
      <c r="A133" s="1001">
        <v>99.996002197265625</v>
      </c>
      <c r="B133" s="1360">
        <v>2139</v>
      </c>
      <c r="C133" s="1360">
        <v>20993532</v>
      </c>
      <c r="D133" s="1367">
        <v>8116763</v>
      </c>
      <c r="E133" s="1369">
        <v>0.36774179196470008</v>
      </c>
      <c r="F133" s="1286">
        <v>2.4552114307880402E-2</v>
      </c>
      <c r="G133" s="1286">
        <v>0.20740966498851776</v>
      </c>
      <c r="H133" s="1286">
        <v>0.11673811613582075</v>
      </c>
      <c r="I133" s="1286">
        <v>1.1588667519390583E-2</v>
      </c>
      <c r="J133" s="1370">
        <v>7.4532297439873219E-3</v>
      </c>
      <c r="K133" s="1367">
        <v>238481968</v>
      </c>
      <c r="L133" s="1367">
        <v>7806456</v>
      </c>
      <c r="M133" s="1369">
        <v>0.36682594735514018</v>
      </c>
      <c r="N133" s="1286">
        <v>2.4350116029381752E-2</v>
      </c>
      <c r="O133" s="1286">
        <v>0.19629661738872528</v>
      </c>
      <c r="P133" s="1286">
        <v>0.12892347830347717</v>
      </c>
      <c r="Q133" s="1286">
        <v>1.2719837017357349E-2</v>
      </c>
      <c r="R133" s="1371">
        <v>4.535905085504055E-3</v>
      </c>
    </row>
    <row r="134" spans="1:18">
      <c r="A134" s="1001">
        <v>99.997001647949219</v>
      </c>
      <c r="B134" s="1360">
        <v>2118</v>
      </c>
      <c r="C134" s="1360">
        <v>26480592</v>
      </c>
      <c r="D134" s="1367">
        <v>10337041</v>
      </c>
      <c r="E134" s="1369">
        <v>0.37109088872630569</v>
      </c>
      <c r="F134" s="1286">
        <v>2.453688345849514E-2</v>
      </c>
      <c r="G134" s="1286">
        <v>0.20773853361606598</v>
      </c>
      <c r="H134" s="1286">
        <v>0.12017068499699235</v>
      </c>
      <c r="I134" s="1286">
        <v>1.2003452517092228E-2</v>
      </c>
      <c r="J134" s="1370">
        <v>6.6413409076631069E-3</v>
      </c>
      <c r="K134" s="1367">
        <v>303810208</v>
      </c>
      <c r="L134" s="1367">
        <v>9520322</v>
      </c>
      <c r="M134" s="1369">
        <v>0.36302320379563002</v>
      </c>
      <c r="N134" s="1286">
        <v>2.435898594558239E-2</v>
      </c>
      <c r="O134" s="1286">
        <v>0.18980972468852997</v>
      </c>
      <c r="P134" s="1286">
        <v>0.13235976407304406</v>
      </c>
      <c r="Q134" s="1286">
        <v>1.3149384409189224E-2</v>
      </c>
      <c r="R134" s="1371">
        <v>3.3453439828008413E-3</v>
      </c>
    </row>
    <row r="135" spans="1:18">
      <c r="A135" s="1001">
        <v>99.998001098632813</v>
      </c>
      <c r="B135" s="1360">
        <v>2139</v>
      </c>
      <c r="C135" s="1360">
        <v>38116952</v>
      </c>
      <c r="D135" s="1367">
        <v>14845204</v>
      </c>
      <c r="E135" s="1369">
        <v>0.36892686873988539</v>
      </c>
      <c r="F135" s="1286">
        <v>2.4411613121628761E-2</v>
      </c>
      <c r="G135" s="1286">
        <v>0.20079435408115387</v>
      </c>
      <c r="H135" s="1286">
        <v>0.12599235074594617</v>
      </c>
      <c r="I135" s="1286">
        <v>1.2219252064824104E-2</v>
      </c>
      <c r="J135" s="1370">
        <v>5.5093234404921532E-3</v>
      </c>
      <c r="K135" s="1367">
        <v>446748736</v>
      </c>
      <c r="L135" s="1367">
        <v>13777174</v>
      </c>
      <c r="M135" s="1369">
        <v>0.36209361635203263</v>
      </c>
      <c r="N135" s="1286">
        <v>2.4167215451598167E-2</v>
      </c>
      <c r="O135" s="1286">
        <v>0.18458513915538788</v>
      </c>
      <c r="P135" s="1286">
        <v>0.13726827735081315</v>
      </c>
      <c r="Q135" s="1286">
        <v>1.3327358290553093E-2</v>
      </c>
      <c r="R135" s="1371">
        <v>2.7455899398773909E-3</v>
      </c>
    </row>
    <row r="136" spans="1:18">
      <c r="A136" s="1001">
        <v>99.999000549316406</v>
      </c>
      <c r="B136" s="1360">
        <v>2146</v>
      </c>
      <c r="C136" s="1360">
        <v>133367776</v>
      </c>
      <c r="D136" s="1367">
        <v>46815112</v>
      </c>
      <c r="E136" s="1369">
        <v>0.33525551285785421</v>
      </c>
      <c r="F136" s="1286">
        <v>2.449081651866436E-2</v>
      </c>
      <c r="G136" s="1286">
        <v>0.15125884115695953</v>
      </c>
      <c r="H136" s="1286">
        <v>0.14264009636826813</v>
      </c>
      <c r="I136" s="1286">
        <v>1.372635830193758E-2</v>
      </c>
      <c r="J136" s="1370">
        <v>3.1393920071423054E-3</v>
      </c>
      <c r="K136" s="1367">
        <v>1750000000</v>
      </c>
      <c r="L136" s="1367">
        <v>44278224</v>
      </c>
      <c r="M136" s="1369">
        <v>0.32871943588413216</v>
      </c>
      <c r="N136" s="1286">
        <v>2.4445286020636559E-2</v>
      </c>
      <c r="O136" s="1286">
        <v>0.13896997272968292</v>
      </c>
      <c r="P136" s="1286">
        <v>0.14880524587351829</v>
      </c>
      <c r="Q136" s="1286">
        <v>1.4777756296098232E-2</v>
      </c>
      <c r="R136" s="1371">
        <v>1.7211617669090629E-3</v>
      </c>
    </row>
    <row r="137" spans="1:18" s="1350" customFormat="1" ht="15.55">
      <c r="A137" s="1376" t="s">
        <v>1330</v>
      </c>
      <c r="B137" s="1377">
        <v>405</v>
      </c>
      <c r="C137" s="1377">
        <v>399351360</v>
      </c>
      <c r="D137" s="1378">
        <v>127357672</v>
      </c>
      <c r="E137" s="1379">
        <v>0.31891132660722626</v>
      </c>
      <c r="F137" s="1380">
        <v>2.4415859952569008E-2</v>
      </c>
      <c r="G137" s="1380">
        <v>0.12263282388448715</v>
      </c>
      <c r="H137" s="1380">
        <v>0.15541806712280959</v>
      </c>
      <c r="I137" s="1380">
        <v>1.4479769393801689E-2</v>
      </c>
      <c r="J137" s="1381">
        <v>1.9648061133921146E-3</v>
      </c>
      <c r="K137" s="1378">
        <v>5244830720</v>
      </c>
      <c r="L137" s="1382">
        <v>123680360</v>
      </c>
      <c r="M137" s="1383">
        <v>0.31777325295927022</v>
      </c>
      <c r="N137" s="1384">
        <v>2.4391395971179008E-2</v>
      </c>
      <c r="O137" s="1380">
        <v>0.11894140392541885</v>
      </c>
      <c r="P137" s="1380">
        <v>0.15767963812686503</v>
      </c>
      <c r="Q137" s="1380">
        <v>1.52956647798419E-2</v>
      </c>
      <c r="R137" s="1385">
        <v>1.4651509700343013E-3</v>
      </c>
    </row>
    <row r="138" spans="1:18">
      <c r="A138" s="1386" t="s">
        <v>1331</v>
      </c>
      <c r="B138" s="1387">
        <f>SUM(B10:B19)</f>
        <v>21340064</v>
      </c>
      <c r="C138" s="1387">
        <f>SUMPRODUCT($B10:$B19,C10:C19)/SUM($B10:$B19)</f>
        <v>10923.605311071233</v>
      </c>
      <c r="D138" s="1388">
        <f>SUMPRODUCT($B10:$B19,D10:D19)/SUM($B10:$B19)</f>
        <v>2602.9471100930155</v>
      </c>
      <c r="E138" s="1389">
        <f>SUMPRODUCT($B10:$B19,$C10:$C19,E10:E19)/SUMPRODUCT($B10:$B19,$C10:$C19)</f>
        <v>0.2382633408280595</v>
      </c>
      <c r="F138" s="1390">
        <f>SUMPRODUCT($B10:$B19,$C10:$C19,F10:F19)/SUMPRODUCT($B10:$B19,$C10:$C19)</f>
        <v>0.1191630308432905</v>
      </c>
      <c r="G138" s="1390">
        <f t="shared" ref="G138:J138" si="0">SUMPRODUCT($B10:$B19,$C10:$C19,G10:G19)/SUMPRODUCT($B10:$B19,$C10:$C19)</f>
        <v>6.7461991427377153E-3</v>
      </c>
      <c r="H138" s="1390">
        <f t="shared" si="0"/>
        <v>1.0774151589870164E-2</v>
      </c>
      <c r="I138" s="1390">
        <f t="shared" si="0"/>
        <v>0</v>
      </c>
      <c r="J138" s="1390">
        <f t="shared" si="0"/>
        <v>0.10157998519899225</v>
      </c>
      <c r="K138" s="1387">
        <f>SUMPRODUCT($B10:$B19,K10:K19)/SUM($B10:$B19)</f>
        <v>-28141.211935728028</v>
      </c>
      <c r="L138" s="1388">
        <f>SUMPRODUCT($B10:$B19,L10:L19)/SUM($B10:$B19)</f>
        <v>7270.0964741249136</v>
      </c>
      <c r="M138" s="1389">
        <f>SUMPRODUCT($B10:$B19,$C10:$C19,M10:M19)/SUMPRODUCT($B10:$B19,$C10:$C19)</f>
        <v>0.28744606208838069</v>
      </c>
      <c r="N138" s="1390">
        <f>SUMPRODUCT($B10:$B19,$C10:$C19,N10:N19)/SUMPRODUCT($B10:$B19,$C10:$C19)</f>
        <v>9.1974869560187911E-2</v>
      </c>
      <c r="O138" s="1390">
        <f t="shared" ref="O138:R138" si="1">SUMPRODUCT($B10:$B19,$C10:$C19,O10:O19)/SUMPRODUCT($B10:$B19,$C10:$C19)</f>
        <v>4.1351549333014902E-2</v>
      </c>
      <c r="P138" s="1390">
        <f t="shared" si="1"/>
        <v>5.0669371754964339E-3</v>
      </c>
      <c r="Q138" s="1390">
        <f t="shared" si="1"/>
        <v>0</v>
      </c>
      <c r="R138" s="1391">
        <f t="shared" si="1"/>
        <v>0.14905789820960061</v>
      </c>
    </row>
    <row r="139" spans="1:18">
      <c r="A139" s="1392" t="s">
        <v>1332</v>
      </c>
      <c r="B139" s="1393">
        <f>SUM(B20:B29)</f>
        <v>21340645</v>
      </c>
      <c r="C139" s="1393">
        <f>SUMPRODUCT($B20:$B29,C20:C29)/SUM($B20:$B29)</f>
        <v>17052.574887356965</v>
      </c>
      <c r="D139" s="1394">
        <f>SUMPRODUCT($B20:$B29,D20:D29)/SUM($B20:$B29)</f>
        <v>3982.1980720826386</v>
      </c>
      <c r="E139" s="1369">
        <f>SUMPRODUCT($B20:$B29,$C20:$C29,E20:E29)/SUMPRODUCT($B20:$B29,$C20:$C29)</f>
        <v>0.23352211214180826</v>
      </c>
      <c r="F139" s="1395">
        <f>SUMPRODUCT($B20:$B29,$C20:$C29,F20:F29)/SUMPRODUCT($B20:$B29,$C20:$C29)</f>
        <v>0.10067552385320321</v>
      </c>
      <c r="G139" s="1395">
        <f t="shared" ref="G139:J139" si="2">SUMPRODUCT($B20:$B29,$C20:$C29,G20:G29)/SUMPRODUCT($B20:$B29,$C20:$C29)</f>
        <v>1.1347084388356894E-2</v>
      </c>
      <c r="H139" s="1395">
        <f t="shared" si="2"/>
        <v>1.217998313836849E-2</v>
      </c>
      <c r="I139" s="1395">
        <f t="shared" si="2"/>
        <v>0</v>
      </c>
      <c r="J139" s="1396">
        <f t="shared" si="2"/>
        <v>0.10930780566737514</v>
      </c>
      <c r="K139" s="1393">
        <f>SUMPRODUCT($B20:$B29,K20:K29)/SUM($B20:$B29)</f>
        <v>-6614.0542147156284</v>
      </c>
      <c r="L139" s="1394">
        <f>SUMPRODUCT($B20:$B29,L20:L29)/SUM($B20:$B29)</f>
        <v>5616.5691530879221</v>
      </c>
      <c r="M139" s="1369">
        <f>SUMPRODUCT($B20:$B29,$C20:$C29,M20:M29)/SUMPRODUCT($B20:$B29,$C20:$C29)</f>
        <v>0.24208316237244909</v>
      </c>
      <c r="N139" s="1395">
        <f>SUMPRODUCT($B20:$B29,$C20:$C29,N20:N29)/SUMPRODUCT($B20:$B29,$C20:$C29)</f>
        <v>9.1640924287724648E-2</v>
      </c>
      <c r="O139" s="1395">
        <f t="shared" ref="O139:R139" si="3">SUMPRODUCT($B20:$B29,$C20:$C29,O20:O29)/SUMPRODUCT($B20:$B29,$C20:$C29)</f>
        <v>2.9013848786054754E-2</v>
      </c>
      <c r="P139" s="1395">
        <f t="shared" si="3"/>
        <v>4.866092460585272E-3</v>
      </c>
      <c r="Q139" s="1395">
        <f t="shared" si="3"/>
        <v>0</v>
      </c>
      <c r="R139" s="1397">
        <f t="shared" si="3"/>
        <v>0.1165594163714706</v>
      </c>
    </row>
    <row r="140" spans="1:18">
      <c r="A140" s="1392" t="s">
        <v>1333</v>
      </c>
      <c r="B140" s="1393">
        <f>SUM(B30:B39)</f>
        <v>21340855</v>
      </c>
      <c r="C140" s="1393">
        <f>SUMPRODUCT($B30:$B39,C30:C39)/SUM($B30:$B39)</f>
        <v>23372.39194765158</v>
      </c>
      <c r="D140" s="1394">
        <f>SUMPRODUCT($B30:$B39,D30:D39)/SUM($B30:$B39)</f>
        <v>5549.9956909411549</v>
      </c>
      <c r="E140" s="1369">
        <f>SUMPRODUCT($B30:$B39,$C30:$C39,E30:E39)/SUMPRODUCT($B30:$B39,$C30:$C39)</f>
        <v>0.23742488666857495</v>
      </c>
      <c r="F140" s="1395">
        <f>SUMPRODUCT($B30:$B39,$C30:$C39,F30:F39)/SUMPRODUCT($B30:$B39,$C30:$C39)</f>
        <v>9.0187329694946139E-2</v>
      </c>
      <c r="G140" s="1395">
        <f t="shared" ref="G140:J140" si="4">SUMPRODUCT($B30:$B39,$C30:$C39,G30:G39)/SUMPRODUCT($B30:$B39,$C30:$C39)</f>
        <v>1.7488075306647272E-2</v>
      </c>
      <c r="H140" s="1395">
        <f t="shared" si="4"/>
        <v>1.5246395466745413E-2</v>
      </c>
      <c r="I140" s="1395">
        <f t="shared" si="4"/>
        <v>0</v>
      </c>
      <c r="J140" s="1396">
        <f t="shared" si="4"/>
        <v>0.11451164206313443</v>
      </c>
      <c r="K140" s="1393">
        <f>SUMPRODUCT($B30:$B39,K30:K39)/SUM($B30:$B39)</f>
        <v>3321.105657388141</v>
      </c>
      <c r="L140" s="1394">
        <f>SUMPRODUCT($B30:$B39,L30:L39)/SUM($B30:$B39)</f>
        <v>6357.3278257595584</v>
      </c>
      <c r="M140" s="1369">
        <f>SUMPRODUCT($B30:$B39,$C30:$C39,M30:M39)/SUMPRODUCT($B30:$B39,$C30:$C39)</f>
        <v>0.25633150356746237</v>
      </c>
      <c r="N140" s="1395">
        <f>SUMPRODUCT($B30:$B39,$C30:$C39,N30:N39)/SUMPRODUCT($B30:$B39,$C30:$C39)</f>
        <v>8.9816366831078895E-2</v>
      </c>
      <c r="O140" s="1395">
        <f t="shared" ref="O140:R140" si="5">SUMPRODUCT($B30:$B39,$C30:$C39,O30:O39)/SUMPRODUCT($B30:$B39,$C30:$C39)</f>
        <v>3.5621151411376908E-2</v>
      </c>
      <c r="P140" s="1395">
        <f t="shared" si="5"/>
        <v>7.3390058300144634E-3</v>
      </c>
      <c r="Q140" s="1395">
        <f t="shared" si="5"/>
        <v>0</v>
      </c>
      <c r="R140" s="1397">
        <f t="shared" si="5"/>
        <v>0.12355629874112604</v>
      </c>
    </row>
    <row r="141" spans="1:18">
      <c r="A141" s="1392" t="s">
        <v>1334</v>
      </c>
      <c r="B141" s="1393">
        <f>SUM(B40:B49)</f>
        <v>21340445</v>
      </c>
      <c r="C141" s="1393">
        <f>SUMPRODUCT($B40:$B49,C40:C49)/SUM($B40:$B49)</f>
        <v>30751.672875518761</v>
      </c>
      <c r="D141" s="1394">
        <f>SUMPRODUCT($B40:$B49,D40:D49)/SUM($B40:$B49)</f>
        <v>7421.2858810113848</v>
      </c>
      <c r="E141" s="1369">
        <f>SUMPRODUCT($B40:$B49,$C40:$C49,E40:E49)/SUMPRODUCT($B40:$B49,$C40:$C49)</f>
        <v>0.24126897646017209</v>
      </c>
      <c r="F141" s="1395">
        <f>SUMPRODUCT($B40:$B49,$C40:$C49,F40:F49)/SUMPRODUCT($B40:$B49,$C40:$C49)</f>
        <v>7.7553911642172582E-2</v>
      </c>
      <c r="G141" s="1395">
        <f t="shared" ref="G141:J141" si="6">SUMPRODUCT($B40:$B49,$C40:$C49,G40:G49)/SUMPRODUCT($B40:$B49,$C40:$C49)</f>
        <v>3.2295208077050518E-2</v>
      </c>
      <c r="H141" s="1395">
        <f t="shared" si="6"/>
        <v>2.2145868243595157E-2</v>
      </c>
      <c r="I141" s="1395">
        <f t="shared" si="6"/>
        <v>0</v>
      </c>
      <c r="J141" s="1396">
        <f t="shared" si="6"/>
        <v>0.10928049543393595</v>
      </c>
      <c r="K141" s="1393">
        <f>SUMPRODUCT($B40:$B49,K40:K49)/SUM($B40:$B49)</f>
        <v>26696.378839147917</v>
      </c>
      <c r="L141" s="1394">
        <f>SUMPRODUCT($B40:$B49,L40:L49)/SUM($B40:$B49)</f>
        <v>10417.647247093488</v>
      </c>
      <c r="M141" s="1369">
        <f>SUMPRODUCT($B40:$B49,$C40:$C49,M40:M49)/SUMPRODUCT($B40:$B49,$C40:$C49)</f>
        <v>0.29117501145454888</v>
      </c>
      <c r="N141" s="1395">
        <f>SUMPRODUCT($B40:$B49,$C40:$C49,N40:N49)/SUMPRODUCT($B40:$B49,$C40:$C49)</f>
        <v>7.5309255031015376E-2</v>
      </c>
      <c r="O141" s="1395">
        <f t="shared" ref="O141:R141" si="7">SUMPRODUCT($B40:$B49,$C40:$C49,O40:O49)/SUMPRODUCT($B40:$B49,$C40:$C49)</f>
        <v>6.3081918732303233E-2</v>
      </c>
      <c r="P141" s="1395">
        <f t="shared" si="7"/>
        <v>1.5584409095484645E-2</v>
      </c>
      <c r="Q141" s="1395">
        <f t="shared" si="7"/>
        <v>0</v>
      </c>
      <c r="R141" s="1397">
        <f t="shared" si="7"/>
        <v>0.13720541635837843</v>
      </c>
    </row>
    <row r="142" spans="1:18">
      <c r="A142" s="1392" t="s">
        <v>1335</v>
      </c>
      <c r="B142" s="1393">
        <f>SUM(B50:B59)</f>
        <v>21340824</v>
      </c>
      <c r="C142" s="1393">
        <f>SUMPRODUCT($B50:$B59,C50:C59)/SUM($B50:$B59)</f>
        <v>39708.212839251195</v>
      </c>
      <c r="D142" s="1394">
        <f>SUMPRODUCT($B50:$B59,D50:D59)/SUM($B50:$B59)</f>
        <v>9960.5757080888725</v>
      </c>
      <c r="E142" s="1369">
        <f>SUMPRODUCT($B50:$B59,$C50:$C59,E50:E59)/SUMPRODUCT($B50:$B59,$C50:$C59)</f>
        <v>0.25075642644876167</v>
      </c>
      <c r="F142" s="1395">
        <f>SUMPRODUCT($B50:$B59,$C50:$C59,F50:F59)/SUMPRODUCT($B50:$B59,$C50:$C59)</f>
        <v>6.7810977593734736E-2</v>
      </c>
      <c r="G142" s="1395">
        <f t="shared" ref="G142:J142" si="8">SUMPRODUCT($B50:$B59,$C50:$C59,G50:G59)/SUMPRODUCT($B50:$B59,$C50:$C59)</f>
        <v>4.9133656218388298E-2</v>
      </c>
      <c r="H142" s="1395">
        <f t="shared" si="8"/>
        <v>2.9250615231462652E-2</v>
      </c>
      <c r="I142" s="1395">
        <f t="shared" si="8"/>
        <v>0</v>
      </c>
      <c r="J142" s="1396">
        <f t="shared" si="8"/>
        <v>0.10454607275168872</v>
      </c>
      <c r="K142" s="1393">
        <f>SUMPRODUCT($B50:$B59,K50:K59)/SUM($B50:$B59)</f>
        <v>55852.574631841766</v>
      </c>
      <c r="L142" s="1394">
        <f>SUMPRODUCT($B50:$B59,L50:L59)/SUM($B50:$B59)</f>
        <v>13672.158649684754</v>
      </c>
      <c r="M142" s="1369">
        <f>SUMPRODUCT($B50:$B59,$C50:$C59,M50:M59)/SUMPRODUCT($B50:$B59,$C50:$C59)</f>
        <v>0.30128298901975842</v>
      </c>
      <c r="N142" s="1395">
        <f>SUMPRODUCT($B50:$B59,$C50:$C59,N50:N59)/SUMPRODUCT($B50:$B59,$C50:$C59)</f>
        <v>6.63258070229822E-2</v>
      </c>
      <c r="O142" s="1395">
        <f t="shared" ref="O142:R142" si="9">SUMPRODUCT($B50:$B59,$C50:$C59,O50:O59)/SUMPRODUCT($B50:$B59,$C50:$C59)</f>
        <v>8.0994457924464414E-2</v>
      </c>
      <c r="P142" s="1395">
        <f t="shared" si="9"/>
        <v>1.998657303751333E-2</v>
      </c>
      <c r="Q142" s="1395">
        <f t="shared" si="9"/>
        <v>0</v>
      </c>
      <c r="R142" s="1397">
        <f t="shared" si="9"/>
        <v>0.13396948913252915</v>
      </c>
    </row>
    <row r="143" spans="1:18">
      <c r="A143" s="1392" t="s">
        <v>1336</v>
      </c>
      <c r="B143" s="1393">
        <f>SUM(B60:B69)</f>
        <v>21340582</v>
      </c>
      <c r="C143" s="1393">
        <f>SUMPRODUCT($B60:$B69,C60:C69)/SUM($B60:$B69)</f>
        <v>50101.74588968567</v>
      </c>
      <c r="D143" s="1394">
        <f>SUMPRODUCT($B60:$B69,D60:D69)/SUM($B60:$B69)</f>
        <v>13388.687905606323</v>
      </c>
      <c r="E143" s="1369">
        <f>SUMPRODUCT($B60:$B69,$C60:$C69,E60:E69)/SUMPRODUCT($B60:$B69,$C60:$C69)</f>
        <v>0.26712052986254192</v>
      </c>
      <c r="F143" s="1395">
        <f>SUMPRODUCT($B60:$B69,$C60:$C69,F60:F69)/SUMPRODUCT($B60:$B69,$C60:$C69)</f>
        <v>6.3969711618368424E-2</v>
      </c>
      <c r="G143" s="1395">
        <f t="shared" ref="G143:J143" si="10">SUMPRODUCT($B60:$B69,$C60:$C69,G60:G69)/SUMPRODUCT($B60:$B69,$C60:$C69)</f>
        <v>6.6086139254249041E-2</v>
      </c>
      <c r="H143" s="1395">
        <f t="shared" si="10"/>
        <v>3.2590082214548219E-2</v>
      </c>
      <c r="I143" s="1395">
        <f t="shared" si="10"/>
        <v>0</v>
      </c>
      <c r="J143" s="1396">
        <f t="shared" si="10"/>
        <v>0.10447659090298723</v>
      </c>
      <c r="K143" s="1393">
        <f>SUMPRODUCT($B60:$B69,K60:K69)/SUM($B60:$B69)</f>
        <v>96595.889940958499</v>
      </c>
      <c r="L143" s="1394">
        <f>SUMPRODUCT($B60:$B69,L60:L69)/SUM($B60:$B69)</f>
        <v>16910.366439959322</v>
      </c>
      <c r="M143" s="1369">
        <f>SUMPRODUCT($B60:$B69,$C60:$C69,M60:M69)/SUMPRODUCT($B60:$B69,$C60:$C69)</f>
        <v>0.31112578831121041</v>
      </c>
      <c r="N143" s="1395">
        <f>SUMPRODUCT($B60:$B69,$C60:$C69,N60:N69)/SUMPRODUCT($B60:$B69,$C60:$C69)</f>
        <v>6.163401535826097E-2</v>
      </c>
      <c r="O143" s="1395">
        <f t="shared" ref="O143:R143" si="11">SUMPRODUCT($B60:$B69,$C60:$C69,O60:O69)/SUMPRODUCT($B60:$B69,$C60:$C69)</f>
        <v>9.859125282268745E-2</v>
      </c>
      <c r="P143" s="1395">
        <f t="shared" si="11"/>
        <v>2.4650050091008468E-2</v>
      </c>
      <c r="Q143" s="1395">
        <f t="shared" si="11"/>
        <v>0</v>
      </c>
      <c r="R143" s="1397">
        <f t="shared" si="11"/>
        <v>0.12625265028660373</v>
      </c>
    </row>
    <row r="144" spans="1:18">
      <c r="A144" s="1392" t="s">
        <v>1337</v>
      </c>
      <c r="B144" s="1393">
        <f>SUM(B70:B79)</f>
        <v>21340468</v>
      </c>
      <c r="C144" s="1393">
        <f>SUMPRODUCT($B70:$B79,C70:C79)/SUM($B70:$B79)</f>
        <v>62138.774788022456</v>
      </c>
      <c r="D144" s="1394">
        <f>SUMPRODUCT($B70:$B79,D70:D79)/SUM($B70:$B79)</f>
        <v>17458.825216579131</v>
      </c>
      <c r="E144" s="1369">
        <f>SUMPRODUCT($B70:$B79,$C70:$C79,E70:E79)/SUMPRODUCT($B70:$B79,$C70:$C79)</f>
        <v>0.28077977740595844</v>
      </c>
      <c r="F144" s="1395">
        <f>SUMPRODUCT($B70:$B79,$C70:$C79,F70:F79)/SUMPRODUCT($B70:$B79,$C70:$C79)</f>
        <v>5.4935992737051402E-2</v>
      </c>
      <c r="G144" s="1395">
        <f t="shared" ref="G144:J144" si="12">SUMPRODUCT($B70:$B79,$C70:$C79,G70:G79)/SUMPRODUCT($B70:$B79,$C70:$C79)</f>
        <v>8.3822099405850017E-2</v>
      </c>
      <c r="H144" s="1395">
        <f t="shared" si="12"/>
        <v>3.6411909050757037E-2</v>
      </c>
      <c r="I144" s="1395">
        <f t="shared" si="12"/>
        <v>0</v>
      </c>
      <c r="J144" s="1396">
        <f t="shared" si="12"/>
        <v>0.10560977751634684</v>
      </c>
      <c r="K144" s="1393">
        <f>SUMPRODUCT($B70:$B79,K70:K79)/SUM($B70:$B79)</f>
        <v>165373.2695731415</v>
      </c>
      <c r="L144" s="1394">
        <f>SUMPRODUCT($B70:$B79,L70:L79)/SUM($B70:$B79)</f>
        <v>18934.001952065904</v>
      </c>
      <c r="M144" s="1369">
        <f>SUMPRODUCT($B70:$B79,$C70:$C79,M70:M79)/SUMPRODUCT($B70:$B79,$C70:$C79)</f>
        <v>0.30359975431620101</v>
      </c>
      <c r="N144" s="1395">
        <f>SUMPRODUCT($B70:$B79,$C70:$C79,N70:N79)/SUMPRODUCT($B70:$B79,$C70:$C79)</f>
        <v>5.6257942644271225E-2</v>
      </c>
      <c r="O144" s="1395">
        <f t="shared" ref="O144:R144" si="13">SUMPRODUCT($B70:$B79,$C70:$C79,O70:O79)/SUMPRODUCT($B70:$B79,$C70:$C79)</f>
        <v>0.10411271961575756</v>
      </c>
      <c r="P144" s="1395">
        <f t="shared" si="13"/>
        <v>3.3469619419519862E-2</v>
      </c>
      <c r="Q144" s="1395">
        <f t="shared" si="13"/>
        <v>0</v>
      </c>
      <c r="R144" s="1397">
        <f t="shared" si="13"/>
        <v>0.10975808285596866</v>
      </c>
    </row>
    <row r="145" spans="1:18">
      <c r="A145" s="1392" t="s">
        <v>1338</v>
      </c>
      <c r="B145" s="1393">
        <f>SUM(B80:B89)</f>
        <v>21340546</v>
      </c>
      <c r="C145" s="1393">
        <f>SUMPRODUCT($B80:$B89,C80:C89)/SUM($B80:$B89)</f>
        <v>79084.097288138742</v>
      </c>
      <c r="D145" s="1394">
        <f>SUMPRODUCT($B80:$B89,D80:D89)/SUM($B80:$B89)</f>
        <v>23423.913238724072</v>
      </c>
      <c r="E145" s="1369">
        <f>SUMPRODUCT($B80:$B89,$C80:$C89,E80:E89)/SUMPRODUCT($B80:$B89,$C80:$C89)</f>
        <v>0.29589919101293966</v>
      </c>
      <c r="F145" s="1395">
        <f>SUMPRODUCT($B80:$B89,$C80:$C89,F80:F89)/SUMPRODUCT($B80:$B89,$C80:$C89)</f>
        <v>5.2079254525828775E-2</v>
      </c>
      <c r="G145" s="1395">
        <f t="shared" ref="G145:J145" si="14">SUMPRODUCT($B80:$B89,$C80:$C89,G80:G89)/SUMPRODUCT($B80:$B89,$C80:$C89)</f>
        <v>0.10097279992454013</v>
      </c>
      <c r="H145" s="1395">
        <f t="shared" si="14"/>
        <v>4.2076614341510409E-2</v>
      </c>
      <c r="I145" s="1395">
        <f t="shared" si="14"/>
        <v>0</v>
      </c>
      <c r="J145" s="1396">
        <f t="shared" si="14"/>
        <v>0.10076547090284017</v>
      </c>
      <c r="K145" s="1393">
        <f>SUMPRODUCT($B80:$B89,K80:K89)/SUM($B80:$B89)</f>
        <v>274329.77431467781</v>
      </c>
      <c r="L145" s="1394">
        <f>SUMPRODUCT($B80:$B89,L80:L89)/SUM($B80:$B89)</f>
        <v>22371.188433135685</v>
      </c>
      <c r="M145" s="1369">
        <f>SUMPRODUCT($B80:$B89,$C80:$C89,M80:M89)/SUMPRODUCT($B80:$B89,$C80:$C89)</f>
        <v>0.2945978103929397</v>
      </c>
      <c r="N145" s="1395">
        <f>SUMPRODUCT($B80:$B89,$C80:$C89,N80:N89)/SUMPRODUCT($B80:$B89,$C80:$C89)</f>
        <v>5.0670349215612948E-2</v>
      </c>
      <c r="O145" s="1395">
        <f t="shared" ref="O145:R145" si="15">SUMPRODUCT($B80:$B89,$C80:$C89,O80:O89)/SUMPRODUCT($B80:$B89,$C80:$C89)</f>
        <v>0.10971150037613736</v>
      </c>
      <c r="P145" s="1395">
        <f t="shared" si="15"/>
        <v>4.2951676153830588E-2</v>
      </c>
      <c r="Q145" s="1395">
        <f t="shared" si="15"/>
        <v>0</v>
      </c>
      <c r="R145" s="1397">
        <f t="shared" si="15"/>
        <v>9.1267015469362209E-2</v>
      </c>
    </row>
    <row r="146" spans="1:18">
      <c r="A146" s="1392" t="s">
        <v>1339</v>
      </c>
      <c r="B146" s="1393">
        <f>SUM(B90:B99)</f>
        <v>21341531</v>
      </c>
      <c r="C146" s="1393">
        <f>SUMPRODUCT($B90:$B99,C90:C99)/SUM($B90:$B99)</f>
        <v>107863.69339833211</v>
      </c>
      <c r="D146" s="1394">
        <f>SUMPRODUCT($B90:$B99,D90:D99)/SUM($B90:$B99)</f>
        <v>33905.19051646295</v>
      </c>
      <c r="E146" s="1369">
        <f>SUMPRODUCT($B90:$B99,$C90:$C99,E90:E99)/SUMPRODUCT($B90:$B99,$C90:$C99)</f>
        <v>0.31374502118123582</v>
      </c>
      <c r="F146" s="1395">
        <f>SUMPRODUCT($B90:$B99,$C90:$C99,F90:F99)/SUMPRODUCT($B90:$B99,$C90:$C99)</f>
        <v>4.8910723922426833E-2</v>
      </c>
      <c r="G146" s="1395">
        <f t="shared" ref="G146:J146" si="16">SUMPRODUCT($B90:$B99,$C90:$C99,G90:G99)/SUMPRODUCT($B90:$B99,$C90:$C99)</f>
        <v>0.12197959115909122</v>
      </c>
      <c r="H146" s="1395">
        <f t="shared" si="16"/>
        <v>4.8298993353134645E-2</v>
      </c>
      <c r="I146" s="1395">
        <f t="shared" si="16"/>
        <v>0</v>
      </c>
      <c r="J146" s="1396">
        <f t="shared" si="16"/>
        <v>9.4558489637285831E-2</v>
      </c>
      <c r="K146" s="1393">
        <f>SUMPRODUCT($B90:$B99,K90:K99)/SUM($B90:$B99)</f>
        <v>475945.8603946924</v>
      </c>
      <c r="L146" s="1394">
        <f>SUMPRODUCT($B90:$B99,L90:L99)/SUM($B90:$B99)</f>
        <v>29269.458291675513</v>
      </c>
      <c r="M146" s="1369">
        <f>SUMPRODUCT($B90:$B99,$C90:$C99,M90:M99)/SUMPRODUCT($B90:$B99,$C90:$C99)</f>
        <v>0.29232725464904946</v>
      </c>
      <c r="N146" s="1395">
        <f>SUMPRODUCT($B90:$B99,$C90:$C99,N90:N99)/SUMPRODUCT($B90:$B99,$C90:$C99)</f>
        <v>4.4852750449447087E-2</v>
      </c>
      <c r="O146" s="1395">
        <f t="shared" ref="O146:R146" si="17">SUMPRODUCT($B90:$B99,$C90:$C99,O90:O99)/SUMPRODUCT($B90:$B99,$C90:$C99)</f>
        <v>0.12245846711721395</v>
      </c>
      <c r="P146" s="1395">
        <f t="shared" si="17"/>
        <v>5.2734425352648516E-2</v>
      </c>
      <c r="Q146" s="1395">
        <f t="shared" si="17"/>
        <v>0</v>
      </c>
      <c r="R146" s="1397">
        <f t="shared" si="17"/>
        <v>7.2286608292749896E-2</v>
      </c>
    </row>
    <row r="147" spans="1:18">
      <c r="A147" s="1392" t="s">
        <v>1340</v>
      </c>
      <c r="B147" s="1393">
        <f>SUM(B100:B104)</f>
        <v>10669767</v>
      </c>
      <c r="C147" s="1393">
        <f>SUMPRODUCT($B100:$B104,C100:C104)/SUM($B100:$B104)</f>
        <v>155298.27122541663</v>
      </c>
      <c r="D147" s="1394">
        <f>SUMPRODUCT($B100:$B104,D100:D104)/SUM($B100:$B104)</f>
        <v>49273.501025561287</v>
      </c>
      <c r="E147" s="1369">
        <f t="shared" ref="E147:J147" si="18">SUMPRODUCT($B100:$B104,$C100:$C104,E100:E104)/SUMPRODUCT($B100:$B104,$C100:$C104)</f>
        <v>0.31626584424917437</v>
      </c>
      <c r="F147" s="1395">
        <f t="shared" si="18"/>
        <v>3.9628768789988798E-2</v>
      </c>
      <c r="G147" s="1395">
        <f t="shared" si="18"/>
        <v>0.14170098092050315</v>
      </c>
      <c r="H147" s="1395">
        <f t="shared" si="18"/>
        <v>5.4990035788713407E-2</v>
      </c>
      <c r="I147" s="1395">
        <f t="shared" si="18"/>
        <v>0</v>
      </c>
      <c r="J147" s="1396">
        <f t="shared" si="18"/>
        <v>7.9946056208471214E-2</v>
      </c>
      <c r="K147" s="1393">
        <f>SUMPRODUCT($B100:$B104,K100:K104)/SUM($B100:$B104)</f>
        <v>858014.78264558164</v>
      </c>
      <c r="L147" s="1394">
        <f>SUMPRODUCT($B100:$B104,L100:L104)/SUM($B100:$B104)</f>
        <v>42135.775697444937</v>
      </c>
      <c r="M147" s="1369">
        <f t="shared" ref="M147:R147" si="19">SUMPRODUCT($B100:$B104,$C100:$C104,M100:M104)/SUMPRODUCT($B100:$B104,$C100:$C104)</f>
        <v>0.29157945981368361</v>
      </c>
      <c r="N147" s="1395">
        <f t="shared" si="19"/>
        <v>3.8890162259707595E-2</v>
      </c>
      <c r="O147" s="1395">
        <f t="shared" si="19"/>
        <v>0.13637208453233371</v>
      </c>
      <c r="P147" s="1395">
        <f t="shared" si="19"/>
        <v>6.2543273600572699E-2</v>
      </c>
      <c r="Q147" s="1395">
        <f t="shared" si="19"/>
        <v>0</v>
      </c>
      <c r="R147" s="1397">
        <f t="shared" si="19"/>
        <v>5.37753406765374E-2</v>
      </c>
    </row>
    <row r="148" spans="1:18">
      <c r="A148" s="1392" t="s">
        <v>1341</v>
      </c>
      <c r="B148" s="1393">
        <f>SUM(B105:B108)</f>
        <v>8536895</v>
      </c>
      <c r="C148" s="1393">
        <f>SUMPRODUCT($B105:$B108,C105:C108)/SUM($B105:$B108)</f>
        <v>280294.25059954467</v>
      </c>
      <c r="D148" s="1394">
        <f>SUMPRODUCT($B105:$B108,D105:D108)/SUM($B105:$B108)</f>
        <v>88929.139061684604</v>
      </c>
      <c r="E148" s="1369">
        <f t="shared" ref="E148:J148" si="20">SUMPRODUCT($B105:$B108,$C105:$C108,E105:E108)/SUMPRODUCT($B105:$B108,$C105:$C108)</f>
        <v>0.31529991402231983</v>
      </c>
      <c r="F148" s="1395">
        <f t="shared" si="20"/>
        <v>3.3294054862739841E-2</v>
      </c>
      <c r="G148" s="1395">
        <f t="shared" si="20"/>
        <v>0.16708908726905117</v>
      </c>
      <c r="H148" s="1395">
        <f t="shared" si="20"/>
        <v>6.3008698752431938E-2</v>
      </c>
      <c r="I148" s="1395">
        <f t="shared" si="20"/>
        <v>2.8592965397131632E-4</v>
      </c>
      <c r="J148" s="1396">
        <f t="shared" si="20"/>
        <v>5.1622147108383434E-2</v>
      </c>
      <c r="K148" s="1393">
        <f>SUMPRODUCT($B105:$B108,K105:K108)/SUM($B105:$B108)</f>
        <v>1873021.7354568611</v>
      </c>
      <c r="L148" s="1394">
        <f>SUMPRODUCT($B105:$B108,L105:L108)/SUM($B105:$B108)</f>
        <v>74349.143333963933</v>
      </c>
      <c r="M148" s="1369">
        <f t="shared" ref="M148:R148" si="21">SUMPRODUCT($B105:$B108,$C105:$C108,M105:M108)/SUMPRODUCT($B105:$B108,$C105:$C108)</f>
        <v>0.28842517892130953</v>
      </c>
      <c r="N148" s="1395">
        <f t="shared" si="21"/>
        <v>3.1872319656369656E-2</v>
      </c>
      <c r="O148" s="1395">
        <f t="shared" si="21"/>
        <v>0.14913571569405815</v>
      </c>
      <c r="P148" s="1395">
        <f t="shared" si="21"/>
        <v>7.2300632143698459E-2</v>
      </c>
      <c r="Q148" s="1395">
        <f t="shared" si="21"/>
        <v>0</v>
      </c>
      <c r="R148" s="1397">
        <f t="shared" si="21"/>
        <v>3.5118474949203581E-2</v>
      </c>
    </row>
    <row r="149" spans="1:18">
      <c r="A149" s="1392" t="s">
        <v>1342</v>
      </c>
      <c r="B149" s="1393">
        <f>SUM(B109:B117)</f>
        <v>1920693</v>
      </c>
      <c r="C149" s="1393">
        <f>SUMPRODUCT($B109:$B117,C109:C117)/SUM($B109:$B117)</f>
        <v>833928.26053200592</v>
      </c>
      <c r="D149" s="1394">
        <f>SUMPRODUCT($B109:$B117,D109:D117)/SUM($B109:$B117)</f>
        <v>269687.70669700985</v>
      </c>
      <c r="E149" s="1369">
        <f t="shared" ref="E149:J149" si="22">SUMPRODUCT($B109:$B117,$C109:$C117,E109:E117)/SUMPRODUCT($B109:$B117,$C109:$C117)</f>
        <v>0.31909317507930135</v>
      </c>
      <c r="F149" s="1395">
        <f t="shared" si="22"/>
        <v>2.474199173029586E-2</v>
      </c>
      <c r="G149" s="1395">
        <f t="shared" si="22"/>
        <v>0.19193950877085486</v>
      </c>
      <c r="H149" s="1395">
        <f t="shared" si="22"/>
        <v>7.3645939221679196E-2</v>
      </c>
      <c r="I149" s="1395">
        <f t="shared" si="22"/>
        <v>4.1390329633909694E-3</v>
      </c>
      <c r="J149" s="1396">
        <f t="shared" si="22"/>
        <v>2.4626437811583895E-2</v>
      </c>
      <c r="K149" s="1393">
        <f>SUMPRODUCT($B109:$B117,K109:K117)/SUM($B109:$B117)</f>
        <v>6834107.5549606318</v>
      </c>
      <c r="L149" s="1394">
        <f>SUMPRODUCT($B109:$B117,L109:L117)/SUM($B109:$B117)</f>
        <v>244224.47633952953</v>
      </c>
      <c r="M149" s="1369">
        <f t="shared" ref="M149:R149" si="23">SUMPRODUCT($B109:$B117,$C109:$C117,M109:M117)/SUMPRODUCT($B109:$B117,$C109:$C117)</f>
        <v>0.30738562600766328</v>
      </c>
      <c r="N149" s="1395">
        <f t="shared" si="23"/>
        <v>2.483639320555792E-2</v>
      </c>
      <c r="O149" s="1395">
        <f t="shared" si="23"/>
        <v>0.17817821336804632</v>
      </c>
      <c r="P149" s="1395">
        <f t="shared" si="23"/>
        <v>8.1928071932801078E-2</v>
      </c>
      <c r="Q149" s="1395">
        <f t="shared" si="23"/>
        <v>3.8044661922622697E-3</v>
      </c>
      <c r="R149" s="1397">
        <f t="shared" si="23"/>
        <v>1.8639044022066936E-2</v>
      </c>
    </row>
    <row r="150" spans="1:18">
      <c r="A150" s="1392" t="s">
        <v>1343</v>
      </c>
      <c r="B150" s="1393">
        <f>SUM(B118:B126)</f>
        <v>192081</v>
      </c>
      <c r="C150" s="1393">
        <f>SUMPRODUCT($B118:$B126,C118:C126)/SUM($B118:$B126)</f>
        <v>3787392.8584451349</v>
      </c>
      <c r="D150" s="1394">
        <f>SUMPRODUCT($B118:$B126,D118:D126)/SUM($B118:$B126)</f>
        <v>1417886.6511575845</v>
      </c>
      <c r="E150" s="1369">
        <f t="shared" ref="E150:J150" si="24">SUMPRODUCT($B118:$B126,$C118:$C126,E118:E126)/SUMPRODUCT($B118:$B126,$C118:$C126)</f>
        <v>0.36305387334963973</v>
      </c>
      <c r="F150" s="1395">
        <f t="shared" si="24"/>
        <v>2.4493648401852124E-2</v>
      </c>
      <c r="G150" s="1395">
        <f t="shared" si="24"/>
        <v>0.22021405641787103</v>
      </c>
      <c r="H150" s="1395">
        <f t="shared" si="24"/>
        <v>9.3467436179978075E-2</v>
      </c>
      <c r="I150" s="1395">
        <f t="shared" si="24"/>
        <v>1.2440942995823297E-2</v>
      </c>
      <c r="J150" s="1396">
        <f t="shared" si="24"/>
        <v>1.2437816323672021E-2</v>
      </c>
      <c r="K150" s="1393">
        <f>SUMPRODUCT($B118:$B126,K118:K126)/SUM($B118:$B126)</f>
        <v>36652748.57246682</v>
      </c>
      <c r="L150" s="1394">
        <f>SUMPRODUCT($B118:$B126,L118:L126)/SUM($B118:$B126)</f>
        <v>1331923.4228216221</v>
      </c>
      <c r="M150" s="1369">
        <f t="shared" ref="M150:R150" si="25">SUMPRODUCT($B118:$B126,$C118:$C126,M118:M126)/SUMPRODUCT($B118:$B126,$C118:$C126)</f>
        <v>0.3647299947960107</v>
      </c>
      <c r="N150" s="1395">
        <f t="shared" si="25"/>
        <v>2.4506300775519376E-2</v>
      </c>
      <c r="O150" s="1395">
        <f t="shared" si="25"/>
        <v>0.21211632778862169</v>
      </c>
      <c r="P150" s="1395">
        <f t="shared" si="25"/>
        <v>0.10317603179929039</v>
      </c>
      <c r="Q150" s="1395">
        <f t="shared" si="25"/>
        <v>1.5252407913739691E-2</v>
      </c>
      <c r="R150" s="1397">
        <f t="shared" si="25"/>
        <v>9.6789564303444951E-3</v>
      </c>
    </row>
    <row r="151" spans="1:18">
      <c r="A151" s="1392" t="s">
        <v>1344</v>
      </c>
      <c r="B151" s="1393">
        <f>SUM(B127:B136)-B137</f>
        <v>20929</v>
      </c>
      <c r="C151" s="1393">
        <f>(SUMPRODUCT($B127:$B136,C127:C136)-$B137*C137)/(SUM($B127:$B136)-$B137)</f>
        <v>22931656.379712362</v>
      </c>
      <c r="D151" s="1394">
        <f>(SUMPRODUCT($B127:$B136,D127:D136)-$B137*D137)/(SUM($B127:$B136)-$B137)</f>
        <v>9010716.3994935248</v>
      </c>
      <c r="E151" s="1398">
        <f>(SUMPRODUCT($B127:$B136,$C127:$C136,E127:E136)-$B137*$C137*E137)/(SUMPRODUCT($B127:$B136,$C127:$C136)-$B137*$C137)</f>
        <v>0.36953370065483337</v>
      </c>
      <c r="F151" s="1395">
        <f t="shared" ref="F151:J151" si="26">(SUMPRODUCT($B127:$B136,$C127:$C136,F127:F136)-$B137*$C137*F137)/(SUMPRODUCT($B127:$B136,$C127:$C136)-$B137*$C137)</f>
        <v>2.4554608374552707E-2</v>
      </c>
      <c r="G151" s="1395">
        <f t="shared" si="26"/>
        <v>0.20655875771123927</v>
      </c>
      <c r="H151" s="1395">
        <f t="shared" si="26"/>
        <v>0.11964065224768225</v>
      </c>
      <c r="I151" s="1395">
        <f t="shared" si="26"/>
        <v>1.2087222765077415E-2</v>
      </c>
      <c r="J151" s="1396">
        <f t="shared" si="26"/>
        <v>6.6924717740983047E-3</v>
      </c>
      <c r="K151" s="1393">
        <f>(SUMPRODUCT($B127:$B136,K127:K136)-$B137*K137)/(SUM($B127:$B136)-$B137)</f>
        <v>268385630.90563333</v>
      </c>
      <c r="L151" s="1394">
        <f>(SUMPRODUCT($B127:$B136,L127:L136)-$B137*L137)/(SUM($B127:$B136)-$B137)</f>
        <v>8409678.9513115771</v>
      </c>
      <c r="M151" s="1398">
        <f>(SUMPRODUCT($B127:$B136,$C127:$C136,M127:M136)-$B137*$C137*M137)/(SUMPRODUCT($B127:$B136,$C127:$C136)-$B137*$C137)</f>
        <v>0.36189395751395698</v>
      </c>
      <c r="N151" s="1395">
        <f t="shared" ref="N151:R151" si="27">(SUMPRODUCT($B127:$B136,$C127:$C136,N127:N136)-$B137*$C137*N137)/(SUMPRODUCT($B127:$B136,$C127:$C136)-$B137*$C137)</f>
        <v>2.4407617710214682E-2</v>
      </c>
      <c r="O151" s="1395">
        <f t="shared" si="27"/>
        <v>0.18975169268662848</v>
      </c>
      <c r="P151" s="1395">
        <f t="shared" si="27"/>
        <v>0.13073056115903969</v>
      </c>
      <c r="Q151" s="1395">
        <f t="shared" si="27"/>
        <v>1.3079800473403369E-2</v>
      </c>
      <c r="R151" s="1397">
        <f t="shared" si="27"/>
        <v>3.9242890496308091E-3</v>
      </c>
    </row>
    <row r="152" spans="1:18" ht="15.55" thickBot="1">
      <c r="A152" s="1399" t="s">
        <v>1318</v>
      </c>
      <c r="B152" s="1400">
        <f>B137</f>
        <v>405</v>
      </c>
      <c r="C152" s="1400">
        <f t="shared" ref="C152:R152" si="28">C137</f>
        <v>399351360</v>
      </c>
      <c r="D152" s="1401">
        <f t="shared" si="28"/>
        <v>127357672</v>
      </c>
      <c r="E152" s="1375">
        <f t="shared" si="28"/>
        <v>0.31891132660722626</v>
      </c>
      <c r="F152" s="1402">
        <f t="shared" si="28"/>
        <v>2.4415859952569008E-2</v>
      </c>
      <c r="G152" s="1402">
        <f t="shared" si="28"/>
        <v>0.12263282388448715</v>
      </c>
      <c r="H152" s="1402">
        <f t="shared" si="28"/>
        <v>0.15541806712280959</v>
      </c>
      <c r="I152" s="1402">
        <f t="shared" si="28"/>
        <v>1.4479769393801689E-2</v>
      </c>
      <c r="J152" s="1403">
        <f t="shared" si="28"/>
        <v>1.9648061133921146E-3</v>
      </c>
      <c r="K152" s="1400">
        <f t="shared" si="28"/>
        <v>5244830720</v>
      </c>
      <c r="L152" s="1401">
        <f t="shared" si="28"/>
        <v>123680360</v>
      </c>
      <c r="M152" s="1375">
        <f t="shared" si="28"/>
        <v>0.31777325295927022</v>
      </c>
      <c r="N152" s="1402">
        <f t="shared" si="28"/>
        <v>2.4391395971179008E-2</v>
      </c>
      <c r="O152" s="1402">
        <f t="shared" si="28"/>
        <v>0.11894140392541885</v>
      </c>
      <c r="P152" s="1402">
        <f t="shared" si="28"/>
        <v>0.15767963812686503</v>
      </c>
      <c r="Q152" s="1402">
        <f t="shared" si="28"/>
        <v>1.52956647798419E-2</v>
      </c>
      <c r="R152" s="1404">
        <f t="shared" si="28"/>
        <v>1.4651509700343013E-3</v>
      </c>
    </row>
    <row r="153" spans="1:18" ht="15.55" thickTop="1"/>
    <row r="156" spans="1:18">
      <c r="A156" s="1405" t="s">
        <v>39</v>
      </c>
      <c r="B156" s="1406">
        <f>SUM(B138:B152)-SUM(B10:B136)</f>
        <v>0</v>
      </c>
      <c r="C156" s="1406">
        <f>SUMPRODUCT(C138:C152,$B138:$B152)/SUM($B138:$B152)-SUMPRODUCT($B10:$B136,C10:C136)/SUM($B10:$B136)</f>
        <v>0</v>
      </c>
      <c r="D156" s="1406">
        <f>SUMPRODUCT(D138:D152,$B138:$B152)/SUM($B138:$B152)-SUMPRODUCT($B10:$B136,D10:D136)/SUM($B10:$B136)</f>
        <v>0</v>
      </c>
      <c r="E156" s="1406">
        <f t="shared" ref="E156:J156" si="29">SUMPRODUCT(E138:E152,$B138:$B152,$C138:$C152)/SUMPRODUCT($B138:$B152,$C138:$C152)-SUMPRODUCT($B10:$B136,$C10:$C136,E10:E136)/SUMPRODUCT($B10:$B136,$C10:$C136)</f>
        <v>0</v>
      </c>
      <c r="F156" s="1406">
        <f t="shared" si="29"/>
        <v>0</v>
      </c>
      <c r="G156" s="1406">
        <f t="shared" si="29"/>
        <v>0</v>
      </c>
      <c r="H156" s="1406">
        <f t="shared" si="29"/>
        <v>0</v>
      </c>
      <c r="I156" s="1406">
        <f t="shared" si="29"/>
        <v>0</v>
      </c>
      <c r="J156" s="1406">
        <f t="shared" si="29"/>
        <v>0</v>
      </c>
      <c r="K156" s="1406">
        <f>SUMPRODUCT(K138:K152,$B138:$B152)/SUM($B138:$B152)-SUMPRODUCT($B10:$B136,K10:K136)/SUM($B10:$B136)</f>
        <v>0</v>
      </c>
      <c r="L156" s="1406">
        <f>SUMPRODUCT(L138:L152,$B138:$B152)/SUM($B138:$B152)-SUMPRODUCT($B10:$B136,L10:L136)/SUM($B10:$B136)</f>
        <v>0</v>
      </c>
      <c r="M156" s="1406">
        <f t="shared" ref="M156:R156" si="30">SUMPRODUCT(M138:M152,$B138:$B152,$C138:$C152)/SUMPRODUCT($B138:$B152,$C138:$C152)-SUMPRODUCT($B10:$B136,$C10:$C136,M10:M136)/SUMPRODUCT($B10:$B136,$C10:$C136)</f>
        <v>0</v>
      </c>
      <c r="N156" s="1406">
        <f t="shared" si="30"/>
        <v>0</v>
      </c>
      <c r="O156" s="1406">
        <f t="shared" si="30"/>
        <v>0</v>
      </c>
      <c r="P156" s="1406">
        <f t="shared" si="30"/>
        <v>0</v>
      </c>
      <c r="Q156" s="1406">
        <f t="shared" si="30"/>
        <v>0</v>
      </c>
      <c r="R156" s="1406">
        <f t="shared" si="30"/>
        <v>0</v>
      </c>
    </row>
  </sheetData>
  <mergeCells count="4">
    <mergeCell ref="A4:R4"/>
    <mergeCell ref="B7:R7"/>
    <mergeCell ref="C8:J8"/>
    <mergeCell ref="K8:R8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D72"/>
  <sheetViews>
    <sheetView workbookViewId="0">
      <pane xSplit="1" ySplit="9" topLeftCell="B45" activePane="bottomRight" state="frozen"/>
      <selection activeCell="D32" sqref="D32"/>
      <selection pane="topRight" activeCell="D32" sqref="D32"/>
      <selection pane="bottomLeft" activeCell="D32" sqref="D32"/>
      <selection pane="bottomRight" activeCell="P67" sqref="P67"/>
    </sheetView>
  </sheetViews>
  <sheetFormatPr baseColWidth="10" defaultColWidth="10.83203125" defaultRowHeight="15.05"/>
  <cols>
    <col min="1" max="1" width="10.83203125" style="4"/>
    <col min="2" max="3" width="10.83203125" style="4" hidden="1" customWidth="1"/>
    <col min="4" max="4" width="10.83203125" style="4"/>
    <col min="5" max="5" width="10.83203125" style="4" customWidth="1"/>
    <col min="6" max="24" width="10.83203125" style="4"/>
    <col min="25" max="27" width="11" style="4" customWidth="1"/>
    <col min="28" max="16384" width="10.83203125" style="4"/>
  </cols>
  <sheetData>
    <row r="1" spans="1:30">
      <c r="A1" s="55" t="s">
        <v>37</v>
      </c>
      <c r="B1" s="55"/>
      <c r="C1" s="55"/>
      <c r="D1" s="55"/>
      <c r="G1" s="209"/>
    </row>
    <row r="2" spans="1:30">
      <c r="E2" s="54"/>
      <c r="F2" s="54"/>
      <c r="G2" s="210"/>
    </row>
    <row r="3" spans="1:30" ht="15.55" thickBot="1">
      <c r="G3" s="209"/>
    </row>
    <row r="4" spans="1:30" ht="25" customHeight="1" thickTop="1">
      <c r="A4" s="1407" t="s">
        <v>1087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8"/>
      <c r="T4" s="1408"/>
      <c r="U4" s="1408"/>
      <c r="V4" s="1408"/>
      <c r="W4" s="1409"/>
      <c r="X4" s="532"/>
    </row>
    <row r="5" spans="1:30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746"/>
      <c r="X5" s="531"/>
    </row>
    <row r="6" spans="1:30">
      <c r="A6" s="52"/>
      <c r="B6" s="53"/>
      <c r="C6" s="53"/>
      <c r="D6" s="48" t="s">
        <v>36</v>
      </c>
      <c r="E6" s="48" t="s">
        <v>35</v>
      </c>
      <c r="F6" s="48" t="s">
        <v>34</v>
      </c>
      <c r="G6" s="48" t="s">
        <v>33</v>
      </c>
      <c r="H6" s="48" t="s">
        <v>32</v>
      </c>
      <c r="I6" s="48" t="s">
        <v>31</v>
      </c>
      <c r="J6" s="976" t="s">
        <v>30</v>
      </c>
      <c r="K6" s="51" t="s">
        <v>29</v>
      </c>
      <c r="L6" s="242" t="s">
        <v>28</v>
      </c>
      <c r="M6" s="48" t="s">
        <v>27</v>
      </c>
      <c r="N6" s="48" t="s">
        <v>26</v>
      </c>
      <c r="O6" s="50" t="s">
        <v>25</v>
      </c>
      <c r="P6" s="48" t="s">
        <v>24</v>
      </c>
      <c r="Q6" s="48" t="s">
        <v>23</v>
      </c>
      <c r="R6" s="977" t="s">
        <v>22</v>
      </c>
      <c r="S6" s="977" t="s">
        <v>21</v>
      </c>
      <c r="T6" s="978" t="s">
        <v>54</v>
      </c>
      <c r="U6" s="978" t="s">
        <v>53</v>
      </c>
      <c r="V6" s="978" t="s">
        <v>52</v>
      </c>
      <c r="W6" s="980" t="s">
        <v>51</v>
      </c>
      <c r="X6" s="49"/>
      <c r="Z6" s="516"/>
    </row>
    <row r="7" spans="1:30" ht="35" customHeight="1">
      <c r="A7" s="46"/>
      <c r="B7" s="919"/>
      <c r="C7" s="919"/>
      <c r="D7" s="1478" t="s">
        <v>1058</v>
      </c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79"/>
      <c r="U7" s="1479"/>
      <c r="V7" s="1479"/>
      <c r="W7" s="1480"/>
      <c r="X7" s="53"/>
      <c r="Z7" s="1410"/>
      <c r="AA7" s="1410"/>
      <c r="AB7" s="1410"/>
      <c r="AC7" s="1410"/>
      <c r="AD7" s="1410"/>
    </row>
    <row r="8" spans="1:30" ht="21" customHeight="1">
      <c r="A8" s="432"/>
      <c r="B8" s="531"/>
      <c r="C8" s="531"/>
      <c r="D8" s="1522" t="s">
        <v>1224</v>
      </c>
      <c r="E8" s="1523"/>
      <c r="F8" s="1523"/>
      <c r="G8" s="1523"/>
      <c r="H8" s="1523"/>
      <c r="I8" s="1523"/>
      <c r="J8" s="1523"/>
      <c r="K8" s="1523"/>
      <c r="L8" s="1523"/>
      <c r="M8" s="1523"/>
      <c r="N8" s="1524" t="s">
        <v>1052</v>
      </c>
      <c r="O8" s="1523"/>
      <c r="P8" s="1523"/>
      <c r="Q8" s="1523"/>
      <c r="R8" s="1523"/>
      <c r="S8" s="1523"/>
      <c r="T8" s="1523"/>
      <c r="U8" s="1523"/>
      <c r="V8" s="1523"/>
      <c r="W8" s="1525"/>
      <c r="X8" s="533"/>
      <c r="Z8" s="1410"/>
      <c r="AA8" s="1410"/>
      <c r="AB8" s="1410"/>
      <c r="AC8" s="1410"/>
      <c r="AD8" s="1410"/>
    </row>
    <row r="9" spans="1:30" s="30" customFormat="1" ht="30.95" customHeight="1">
      <c r="A9" s="45"/>
      <c r="B9" s="924" t="s">
        <v>1053</v>
      </c>
      <c r="C9" s="924" t="s">
        <v>1054</v>
      </c>
      <c r="D9" s="827" t="s">
        <v>38</v>
      </c>
      <c r="E9" s="315" t="s">
        <v>16</v>
      </c>
      <c r="F9" s="517" t="s">
        <v>15</v>
      </c>
      <c r="G9" s="517" t="s">
        <v>59</v>
      </c>
      <c r="H9" s="315" t="s">
        <v>14</v>
      </c>
      <c r="I9" s="44" t="s">
        <v>13</v>
      </c>
      <c r="J9" s="44" t="s">
        <v>12</v>
      </c>
      <c r="K9" s="44" t="s">
        <v>11</v>
      </c>
      <c r="L9" s="44" t="s">
        <v>10</v>
      </c>
      <c r="M9" s="44" t="s">
        <v>9</v>
      </c>
      <c r="N9" s="827" t="s">
        <v>38</v>
      </c>
      <c r="O9" s="315" t="s">
        <v>16</v>
      </c>
      <c r="P9" s="517" t="s">
        <v>15</v>
      </c>
      <c r="Q9" s="517" t="s">
        <v>59</v>
      </c>
      <c r="R9" s="315" t="s">
        <v>14</v>
      </c>
      <c r="S9" s="44" t="s">
        <v>13</v>
      </c>
      <c r="T9" s="44" t="s">
        <v>12</v>
      </c>
      <c r="U9" s="44" t="s">
        <v>11</v>
      </c>
      <c r="V9" s="44" t="s">
        <v>10</v>
      </c>
      <c r="W9" s="675" t="s">
        <v>9</v>
      </c>
      <c r="X9" s="534"/>
      <c r="Y9" s="1010" t="s">
        <v>39</v>
      </c>
      <c r="Z9" s="1410"/>
      <c r="AA9" s="1410"/>
      <c r="AB9" s="1410"/>
      <c r="AC9" s="1410"/>
      <c r="AD9" s="1410"/>
    </row>
    <row r="10" spans="1:30" ht="15.55">
      <c r="A10" s="27">
        <v>1960</v>
      </c>
      <c r="B10" s="925">
        <v>111313.60000000001</v>
      </c>
      <c r="C10" s="925">
        <v>3339.6783512590114</v>
      </c>
      <c r="D10" s="927">
        <v>585.51531525273026</v>
      </c>
      <c r="E10" s="952"/>
      <c r="G10" s="929"/>
      <c r="H10" s="930"/>
      <c r="I10" s="931"/>
      <c r="J10" s="931"/>
      <c r="K10" s="931"/>
      <c r="L10" s="931"/>
      <c r="M10" s="931"/>
      <c r="N10" s="953">
        <v>1.9515597234489951E-2</v>
      </c>
      <c r="O10" s="916"/>
      <c r="P10" s="25"/>
      <c r="Q10" s="25"/>
      <c r="R10" s="916"/>
      <c r="S10" s="25"/>
      <c r="T10" s="25"/>
      <c r="U10" s="25"/>
      <c r="V10" s="25"/>
      <c r="W10" s="24"/>
      <c r="X10" s="15"/>
      <c r="Y10" s="13"/>
      <c r="Z10" s="2"/>
      <c r="AA10" s="2"/>
      <c r="AB10" s="2"/>
      <c r="AC10" s="2"/>
      <c r="AD10" s="2"/>
    </row>
    <row r="11" spans="1:30" ht="15.55">
      <c r="A11" s="19">
        <v>1961</v>
      </c>
      <c r="B11" s="921">
        <v>112450.2</v>
      </c>
      <c r="C11" s="926">
        <v>3417.6455533827284</v>
      </c>
      <c r="D11" s="932">
        <v>623.85431224823651</v>
      </c>
      <c r="E11" s="933"/>
      <c r="F11" s="929"/>
      <c r="G11" s="929"/>
      <c r="H11" s="934"/>
      <c r="I11" s="935"/>
      <c r="J11" s="935"/>
      <c r="K11" s="935"/>
      <c r="L11" s="935"/>
      <c r="M11" s="935"/>
      <c r="N11" s="954">
        <v>2.0526570437867913E-2</v>
      </c>
      <c r="O11" s="917"/>
      <c r="P11" s="15"/>
      <c r="Q11" s="15"/>
      <c r="R11" s="917"/>
      <c r="S11" s="15"/>
      <c r="T11" s="15"/>
      <c r="U11" s="15"/>
      <c r="V11" s="15"/>
      <c r="W11" s="14"/>
      <c r="X11" s="15"/>
      <c r="Y11" s="13"/>
      <c r="Z11" s="2"/>
      <c r="AA11" s="2"/>
      <c r="AB11" s="2"/>
      <c r="AC11" s="2"/>
      <c r="AD11" s="2"/>
    </row>
    <row r="12" spans="1:30" ht="15.55">
      <c r="A12" s="19">
        <v>1962</v>
      </c>
      <c r="B12" s="921">
        <v>113753.9</v>
      </c>
      <c r="C12" s="926">
        <v>3631.1295592968286</v>
      </c>
      <c r="D12" s="932">
        <v>616.89788982052028</v>
      </c>
      <c r="E12" s="933">
        <v>538.96978568837335</v>
      </c>
      <c r="F12" s="937">
        <v>457.47927777955363</v>
      </c>
      <c r="G12" s="937">
        <f>(E12-F12*0.5)/0.4</f>
        <v>775.57536699649131</v>
      </c>
      <c r="H12" s="933">
        <v>1309.9735336662845</v>
      </c>
      <c r="I12" s="938">
        <v>1165.9661276946065</v>
      </c>
      <c r="J12" s="938">
        <v>364.14639759185144</v>
      </c>
      <c r="K12" s="938">
        <v>237.53605398165928</v>
      </c>
      <c r="L12" s="938">
        <v>127.01372246174014</v>
      </c>
      <c r="M12" s="938">
        <v>207.08523295335419</v>
      </c>
      <c r="N12" s="954">
        <v>1.9325815761430401E-2</v>
      </c>
      <c r="O12" s="917">
        <v>1.6884529759408906E-2</v>
      </c>
      <c r="P12" s="15">
        <v>1.4331642858451232E-2</v>
      </c>
      <c r="Q12" s="15">
        <v>2.4296770825458225E-2</v>
      </c>
      <c r="R12" s="917">
        <v>4.1038083581952378E-2</v>
      </c>
      <c r="S12" s="15">
        <v>3.6526703916024417E-2</v>
      </c>
      <c r="T12" s="15">
        <v>1.1407765055082562E-2</v>
      </c>
      <c r="U12" s="15">
        <v>7.4413903689674026E-3</v>
      </c>
      <c r="V12" s="15">
        <v>3.979011502508456E-3</v>
      </c>
      <c r="W12" s="14">
        <v>6.4874448835183784E-3</v>
      </c>
      <c r="X12" s="15"/>
      <c r="Y12" s="1012">
        <f>O12*0.9+0.1*'TG4'!R12-N12</f>
        <v>-2.5930619767147722E-5</v>
      </c>
      <c r="Z12" s="2"/>
      <c r="AA12" s="2"/>
      <c r="AB12" s="2"/>
      <c r="AC12" s="2"/>
      <c r="AD12" s="2"/>
    </row>
    <row r="13" spans="1:30" ht="15.55">
      <c r="A13" s="19">
        <v>1963</v>
      </c>
      <c r="B13" s="921">
        <v>115096.3</v>
      </c>
      <c r="C13" s="926">
        <v>3797.7182932084497</v>
      </c>
      <c r="D13" s="932">
        <v>635.90109571083462</v>
      </c>
      <c r="E13" s="933">
        <f t="shared" ref="E13:M13" si="0">(E12+E14)/2</f>
        <v>570.11925275798876</v>
      </c>
      <c r="F13" s="937">
        <f t="shared" si="0"/>
        <v>495.83711643643221</v>
      </c>
      <c r="G13" s="937">
        <f t="shared" si="0"/>
        <v>805.50173634943167</v>
      </c>
      <c r="H13" s="933">
        <f t="shared" si="0"/>
        <v>1150.6545593842923</v>
      </c>
      <c r="I13" s="938">
        <f t="shared" si="0"/>
        <v>920.77260875369234</v>
      </c>
      <c r="J13" s="938">
        <f t="shared" si="0"/>
        <v>321.80511318930581</v>
      </c>
      <c r="K13" s="938">
        <f t="shared" si="0"/>
        <v>219.09377993960345</v>
      </c>
      <c r="L13" s="938">
        <f t="shared" si="0"/>
        <v>165.79629607686161</v>
      </c>
      <c r="M13" s="938">
        <f t="shared" si="0"/>
        <v>171.39710899634952</v>
      </c>
      <c r="N13" s="954">
        <v>1.9272062230932221E-2</v>
      </c>
      <c r="O13" s="917">
        <v>1.7278431806950146E-2</v>
      </c>
      <c r="P13" s="15">
        <v>1.5027185562067735E-2</v>
      </c>
      <c r="Q13" s="15">
        <v>2.4412097564790701E-2</v>
      </c>
      <c r="R13" s="917">
        <v>3.4872539808995559E-2</v>
      </c>
      <c r="S13" s="15">
        <v>2.7905577040408639E-2</v>
      </c>
      <c r="T13" s="15">
        <v>9.7528502615392178E-3</v>
      </c>
      <c r="U13" s="15">
        <v>6.6400089414632296E-3</v>
      </c>
      <c r="V13" s="15">
        <v>5.0247382135418127E-3</v>
      </c>
      <c r="W13" s="14">
        <v>5.1944803571805521E-3</v>
      </c>
      <c r="X13" s="15"/>
      <c r="Y13" s="1012">
        <f>O13*0.9+0.1*'TG4'!R13-N13</f>
        <v>-2.3421962377753389E-4</v>
      </c>
      <c r="Z13" s="2"/>
      <c r="AA13" s="2"/>
      <c r="AB13" s="2"/>
      <c r="AC13" s="2"/>
      <c r="AD13" s="2"/>
    </row>
    <row r="14" spans="1:30" ht="15.55">
      <c r="A14" s="19">
        <v>1964</v>
      </c>
      <c r="B14" s="921">
        <v>116795.9</v>
      </c>
      <c r="C14" s="926">
        <v>4012.0555261828822</v>
      </c>
      <c r="D14" s="932">
        <v>641.8176722865154</v>
      </c>
      <c r="E14" s="933">
        <v>601.26871982760417</v>
      </c>
      <c r="F14" s="937">
        <v>534.1949550933108</v>
      </c>
      <c r="G14" s="937">
        <f t="shared" ref="G14:G63" si="1">(E14-F14*0.5)/0.4</f>
        <v>835.42810570237191</v>
      </c>
      <c r="H14" s="933">
        <v>991.33558510229989</v>
      </c>
      <c r="I14" s="938">
        <v>675.57908981277808</v>
      </c>
      <c r="J14" s="938">
        <v>279.46382878676019</v>
      </c>
      <c r="K14" s="938">
        <v>200.65150589754765</v>
      </c>
      <c r="L14" s="938">
        <v>204.5788696919831</v>
      </c>
      <c r="M14" s="938">
        <v>135.70898503934487</v>
      </c>
      <c r="N14" s="954">
        <v>1.8684106483921981E-2</v>
      </c>
      <c r="O14" s="917">
        <v>1.7503676311510688E-2</v>
      </c>
      <c r="P14" s="15">
        <v>1.5551076037809251E-2</v>
      </c>
      <c r="Q14" s="15">
        <v>2.4320345731515154E-2</v>
      </c>
      <c r="R14" s="917">
        <v>2.8859005342383164E-2</v>
      </c>
      <c r="S14" s="15">
        <v>1.9666943117044863E-2</v>
      </c>
      <c r="T14" s="15">
        <v>8.1355378029002168E-3</v>
      </c>
      <c r="U14" s="15">
        <v>5.8412135786056734E-3</v>
      </c>
      <c r="V14" s="15">
        <v>5.9555439975156324E-3</v>
      </c>
      <c r="W14" s="14">
        <v>3.9506564508684497E-3</v>
      </c>
      <c r="X14" s="15"/>
      <c r="Y14" s="1012">
        <f>O14*0.9+0.1*'TG4'!R14-N14</f>
        <v>-4.4897269324044309E-5</v>
      </c>
      <c r="Z14" s="2"/>
      <c r="AA14" s="2"/>
      <c r="AB14" s="2"/>
      <c r="AC14" s="2"/>
      <c r="AD14" s="2"/>
    </row>
    <row r="15" spans="1:30" ht="15.55">
      <c r="A15" s="19">
        <v>1964</v>
      </c>
      <c r="B15" s="921">
        <v>118275.3</v>
      </c>
      <c r="C15" s="926">
        <v>4272.6136902079352</v>
      </c>
      <c r="D15" s="932">
        <v>675.20026360360316</v>
      </c>
      <c r="E15" s="933">
        <f t="shared" ref="E15:M15" si="2">(E14+E16)/2</f>
        <v>662.34035546365385</v>
      </c>
      <c r="F15" s="937">
        <f t="shared" si="2"/>
        <v>590.51077260025431</v>
      </c>
      <c r="G15" s="937">
        <f t="shared" si="2"/>
        <v>917.71242290881673</v>
      </c>
      <c r="H15" s="933">
        <f t="shared" si="2"/>
        <v>1072.8636223159506</v>
      </c>
      <c r="I15" s="938">
        <f t="shared" si="2"/>
        <v>628.8636285463989</v>
      </c>
      <c r="J15" s="938">
        <f t="shared" si="2"/>
        <v>282.15851347993816</v>
      </c>
      <c r="K15" s="938">
        <f t="shared" si="2"/>
        <v>253.90780385808182</v>
      </c>
      <c r="L15" s="938">
        <f t="shared" si="2"/>
        <v>250.3139807944703</v>
      </c>
      <c r="M15" s="938">
        <f t="shared" si="2"/>
        <v>193.00290038088775</v>
      </c>
      <c r="N15" s="954">
        <v>1.8691021357914697E-2</v>
      </c>
      <c r="O15" s="917">
        <v>1.8335030949347964E-2</v>
      </c>
      <c r="P15" s="15">
        <v>1.6346630855626879E-2</v>
      </c>
      <c r="Q15" s="15">
        <v>2.5404288803836307E-2</v>
      </c>
      <c r="R15" s="917">
        <v>2.9699213640428664E-2</v>
      </c>
      <c r="S15" s="15">
        <v>1.7408321865343763E-2</v>
      </c>
      <c r="T15" s="15">
        <v>7.8107653181651434E-3</v>
      </c>
      <c r="U15" s="15">
        <v>7.028723833020876E-3</v>
      </c>
      <c r="V15" s="15">
        <v>6.9292389434859906E-3</v>
      </c>
      <c r="W15" s="14">
        <v>5.3427427796096097E-3</v>
      </c>
      <c r="X15" s="15"/>
      <c r="Y15" s="1012">
        <f>O15*0.9+0.1*'TG4'!R15-N15</f>
        <v>7.8042786054133631E-4</v>
      </c>
      <c r="Z15" s="2"/>
      <c r="AA15" s="2"/>
      <c r="AB15" s="2"/>
      <c r="AC15" s="2"/>
      <c r="AD15" s="2"/>
    </row>
    <row r="16" spans="1:30" ht="15.55">
      <c r="A16" s="19">
        <v>1966</v>
      </c>
      <c r="B16" s="921">
        <v>119724.2</v>
      </c>
      <c r="C16" s="926">
        <v>4526.2635546885385</v>
      </c>
      <c r="D16" s="932">
        <v>766.49077633797458</v>
      </c>
      <c r="E16" s="933">
        <v>723.41199109970353</v>
      </c>
      <c r="F16" s="937">
        <v>646.82659010719783</v>
      </c>
      <c r="G16" s="937">
        <f t="shared" si="1"/>
        <v>999.99674011526145</v>
      </c>
      <c r="H16" s="933">
        <v>1154.3916595296012</v>
      </c>
      <c r="I16" s="938">
        <v>582.14816728001972</v>
      </c>
      <c r="J16" s="938">
        <v>284.8531981731162</v>
      </c>
      <c r="K16" s="938">
        <v>307.16410181861596</v>
      </c>
      <c r="L16" s="938">
        <v>296.04909189695746</v>
      </c>
      <c r="M16" s="938">
        <v>250.29681572243064</v>
      </c>
      <c r="N16" s="954">
        <v>2.0274447984670579E-2</v>
      </c>
      <c r="O16" s="917">
        <v>1.9134971010493648E-2</v>
      </c>
      <c r="P16" s="15">
        <v>1.7109210522903595E-2</v>
      </c>
      <c r="Q16" s="15">
        <v>2.6450914372604627E-2</v>
      </c>
      <c r="R16" s="917">
        <v>3.0534814478642147E-2</v>
      </c>
      <c r="S16" s="15">
        <v>1.5398401521906637E-2</v>
      </c>
      <c r="T16" s="15">
        <v>7.5346521157371163E-3</v>
      </c>
      <c r="U16" s="15">
        <v>8.124797841446707E-3</v>
      </c>
      <c r="V16" s="15">
        <v>7.8307947073419371E-3</v>
      </c>
      <c r="W16" s="14">
        <v>6.6206012228064983E-3</v>
      </c>
      <c r="X16" s="15"/>
      <c r="Y16" s="1012">
        <f>O16*0.9+0.1*'TG4'!R16-N16</f>
        <v>5.0737263792080545E-7</v>
      </c>
      <c r="Z16" s="2"/>
      <c r="AA16" s="2"/>
      <c r="AB16" s="2"/>
      <c r="AC16" s="2"/>
      <c r="AD16" s="2"/>
    </row>
    <row r="17" spans="1:30" ht="15.55">
      <c r="A17" s="19">
        <v>1967</v>
      </c>
      <c r="B17" s="921">
        <v>121142.6</v>
      </c>
      <c r="C17" s="926">
        <v>4643.7856599133502</v>
      </c>
      <c r="D17" s="932">
        <v>1066.1411487074538</v>
      </c>
      <c r="E17" s="933">
        <v>1049.9058469938434</v>
      </c>
      <c r="F17" s="937">
        <v>1010.2163899003435</v>
      </c>
      <c r="G17" s="937">
        <f t="shared" si="1"/>
        <v>1361.994130109179</v>
      </c>
      <c r="H17" s="933">
        <v>1212.4280321465367</v>
      </c>
      <c r="I17" s="938">
        <v>1028.141126368276</v>
      </c>
      <c r="J17" s="938">
        <v>643.6948649940831</v>
      </c>
      <c r="K17" s="938">
        <v>592.69754735700803</v>
      </c>
      <c r="L17" s="938">
        <v>600.36326529894632</v>
      </c>
      <c r="M17" s="938">
        <v>588.68757047946542</v>
      </c>
      <c r="N17" s="954">
        <v>2.7812461681062502E-2</v>
      </c>
      <c r="O17" s="917">
        <v>2.7388930793676991E-2</v>
      </c>
      <c r="P17" s="15">
        <v>2.6353550529165656E-2</v>
      </c>
      <c r="Q17" s="15">
        <v>3.5530388822735397E-2</v>
      </c>
      <c r="R17" s="917">
        <v>3.1628652759536635E-2</v>
      </c>
      <c r="S17" s="15">
        <v>2.6821153760465673E-2</v>
      </c>
      <c r="T17" s="15">
        <v>1.6792090605122212E-2</v>
      </c>
      <c r="U17" s="15">
        <v>1.5461721784504334E-2</v>
      </c>
      <c r="V17" s="15">
        <v>1.5661697638336136E-2</v>
      </c>
      <c r="W17" s="14">
        <v>1.535711337652401E-2</v>
      </c>
      <c r="X17" s="15"/>
      <c r="Y17" s="1012">
        <f>O17*0.9+0.1*'TG4'!R17-N17</f>
        <v>4.4130920045376554E-7</v>
      </c>
      <c r="Z17" s="2"/>
      <c r="AA17" s="2"/>
      <c r="AB17" s="2"/>
      <c r="AC17" s="2"/>
      <c r="AD17" s="2"/>
    </row>
    <row r="18" spans="1:30" ht="15.55">
      <c r="A18" s="19">
        <v>1968</v>
      </c>
      <c r="B18" s="921">
        <v>123507</v>
      </c>
      <c r="C18" s="926">
        <v>4872.8912056557756</v>
      </c>
      <c r="D18" s="936">
        <v>1186.2253650414812</v>
      </c>
      <c r="E18" s="933">
        <v>1169.5946919554785</v>
      </c>
      <c r="F18" s="937">
        <v>1165.1407182993291</v>
      </c>
      <c r="G18" s="937">
        <f t="shared" si="1"/>
        <v>1467.5608320145348</v>
      </c>
      <c r="H18" s="933">
        <v>1335.9304285178466</v>
      </c>
      <c r="I18" s="938">
        <v>987.53249867731358</v>
      </c>
      <c r="J18" s="938">
        <v>656.87703757606039</v>
      </c>
      <c r="K18" s="938">
        <v>731.50904213220986</v>
      </c>
      <c r="L18" s="938">
        <v>679.14049836834681</v>
      </c>
      <c r="M18" s="938">
        <v>642.84898740188885</v>
      </c>
      <c r="N18" s="954">
        <v>3.0065751517319543E-2</v>
      </c>
      <c r="O18" s="917">
        <v>2.9644234915748607E-2</v>
      </c>
      <c r="P18" s="15">
        <v>2.9531345688155845E-2</v>
      </c>
      <c r="Q18" s="15">
        <v>3.7196405179176703E-2</v>
      </c>
      <c r="R18" s="917">
        <v>3.3860136102248362E-2</v>
      </c>
      <c r="S18" s="15">
        <v>2.5029735154475926E-2</v>
      </c>
      <c r="T18" s="15">
        <v>1.6649030084181501E-2</v>
      </c>
      <c r="U18" s="15">
        <v>1.8540632953545355E-2</v>
      </c>
      <c r="V18" s="15">
        <v>1.721331381965285E-2</v>
      </c>
      <c r="W18" s="14">
        <v>1.6293478868334432E-2</v>
      </c>
      <c r="X18" s="15"/>
      <c r="Y18" s="1012">
        <f>O18*0.9+0.1*'TG4'!R18-N18</f>
        <v>7.351707903904825E-8</v>
      </c>
      <c r="Z18" s="2"/>
      <c r="AA18" s="2"/>
      <c r="AB18" s="2"/>
      <c r="AC18" s="2"/>
      <c r="AD18" s="2"/>
    </row>
    <row r="19" spans="1:30" ht="15.55">
      <c r="A19" s="23">
        <v>1969</v>
      </c>
      <c r="B19" s="922">
        <v>125542.6</v>
      </c>
      <c r="C19" s="950">
        <v>5018.8444412615881</v>
      </c>
      <c r="D19" s="939">
        <v>1276.1091144674094</v>
      </c>
      <c r="E19" s="940">
        <v>1258.4136263966429</v>
      </c>
      <c r="F19" s="941">
        <v>1259.8355619794788</v>
      </c>
      <c r="G19" s="941">
        <f t="shared" si="1"/>
        <v>1571.2396135172587</v>
      </c>
      <c r="H19" s="940">
        <v>1435.040707556255</v>
      </c>
      <c r="I19" s="942">
        <v>1455.9529140804352</v>
      </c>
      <c r="J19" s="942">
        <v>692.83493961164777</v>
      </c>
      <c r="K19" s="942">
        <v>705.28309696837619</v>
      </c>
      <c r="L19" s="942">
        <v>759.1947991692623</v>
      </c>
      <c r="M19" s="942">
        <v>721.63927742256112</v>
      </c>
      <c r="N19" s="955">
        <v>3.1920904899308884E-2</v>
      </c>
      <c r="O19" s="918">
        <v>3.1478265641074657E-2</v>
      </c>
      <c r="P19" s="21">
        <v>3.1513834284851328E-2</v>
      </c>
      <c r="Q19" s="21">
        <v>3.930337124662249E-2</v>
      </c>
      <c r="R19" s="918">
        <v>3.5896458565503053E-2</v>
      </c>
      <c r="S19" s="21">
        <v>3.6419561604361654E-2</v>
      </c>
      <c r="T19" s="21">
        <v>1.7330742306853605E-2</v>
      </c>
      <c r="U19" s="21">
        <v>1.7642123553684993E-2</v>
      </c>
      <c r="V19" s="21">
        <v>1.8990684032882399E-2</v>
      </c>
      <c r="W19" s="20">
        <v>1.8051261044260691E-2</v>
      </c>
      <c r="X19" s="15"/>
      <c r="Y19" s="1012">
        <f>O19*0.9+0.1*'TG4'!R19-N19</f>
        <v>-8.1996579138349235E-7</v>
      </c>
      <c r="Z19" s="2"/>
      <c r="AA19" s="2"/>
      <c r="AB19" s="2"/>
      <c r="AC19" s="2"/>
      <c r="AD19" s="2"/>
    </row>
    <row r="20" spans="1:30" ht="15.55">
      <c r="A20" s="27">
        <v>1970</v>
      </c>
      <c r="B20" s="920">
        <v>127673.60000000001</v>
      </c>
      <c r="C20" s="925">
        <v>4979.5684986792739</v>
      </c>
      <c r="D20" s="943">
        <v>1428.0967814343487</v>
      </c>
      <c r="E20" s="928">
        <v>1499.7904389441896</v>
      </c>
      <c r="F20" s="944">
        <v>1723.9423813589226</v>
      </c>
      <c r="G20" s="944">
        <f t="shared" si="1"/>
        <v>1594.5481206618208</v>
      </c>
      <c r="H20" s="928">
        <v>782.56379884089881</v>
      </c>
      <c r="I20" s="945">
        <v>796.49325223769847</v>
      </c>
      <c r="J20" s="945">
        <v>786.48962282703349</v>
      </c>
      <c r="K20" s="945">
        <v>795.26369765678464</v>
      </c>
      <c r="L20" s="945">
        <v>871.89623401995118</v>
      </c>
      <c r="M20" s="945">
        <v>865.35091734667094</v>
      </c>
      <c r="N20" s="953">
        <v>3.6615674085514791E-2</v>
      </c>
      <c r="O20" s="916">
        <v>3.8453862947436496E-2</v>
      </c>
      <c r="P20" s="25">
        <v>4.420100458082743E-2</v>
      </c>
      <c r="Q20" s="25">
        <v>4.0883401642556945E-2</v>
      </c>
      <c r="R20" s="916">
        <v>2.0064537209236732E-2</v>
      </c>
      <c r="S20" s="25">
        <v>2.0421681299467309E-2</v>
      </c>
      <c r="T20" s="25">
        <v>2.016519333665201E-2</v>
      </c>
      <c r="U20" s="25">
        <v>2.0390156146277146E-2</v>
      </c>
      <c r="V20" s="25">
        <v>2.2354975346416953E-2</v>
      </c>
      <c r="W20" s="24">
        <v>2.218715676072236E-2</v>
      </c>
      <c r="X20" s="15"/>
      <c r="Y20" s="1012">
        <f>O20*0.9+0.1*'TG4'!R20-N20</f>
        <v>-7.4371189826699657E-7</v>
      </c>
      <c r="Z20" s="2"/>
      <c r="AA20" s="2"/>
      <c r="AB20" s="2"/>
      <c r="AC20" s="2"/>
      <c r="AD20" s="2"/>
    </row>
    <row r="21" spans="1:30" ht="15.55">
      <c r="A21" s="19">
        <v>1971</v>
      </c>
      <c r="B21" s="921">
        <v>130774.16039999999</v>
      </c>
      <c r="C21" s="926">
        <v>5126.4320616786354</v>
      </c>
      <c r="D21" s="936">
        <v>1567.2125977158576</v>
      </c>
      <c r="E21" s="933">
        <v>1656.5863371823625</v>
      </c>
      <c r="F21" s="937">
        <v>1908.6789814575616</v>
      </c>
      <c r="G21" s="937">
        <f t="shared" si="1"/>
        <v>1755.6171161339541</v>
      </c>
      <c r="H21" s="933">
        <v>763.11071044730124</v>
      </c>
      <c r="I21" s="938">
        <v>768.31254137256633</v>
      </c>
      <c r="J21" s="938">
        <v>771.39587141469917</v>
      </c>
      <c r="K21" s="938">
        <v>806.87119864603426</v>
      </c>
      <c r="L21" s="938">
        <v>900.37656697486659</v>
      </c>
      <c r="M21" s="938">
        <v>831.81401167742717</v>
      </c>
      <c r="N21" s="954">
        <v>3.9979250513559647E-2</v>
      </c>
      <c r="O21" s="917">
        <v>4.2259155055338241E-2</v>
      </c>
      <c r="P21" s="15">
        <v>4.8689983261283487E-2</v>
      </c>
      <c r="Q21" s="15">
        <v>4.4785408561741236E-2</v>
      </c>
      <c r="R21" s="917">
        <v>1.9466787280180142E-2</v>
      </c>
      <c r="S21" s="15">
        <v>1.9599484849095461E-2</v>
      </c>
      <c r="T21" s="15">
        <v>1.9678139923939852E-2</v>
      </c>
      <c r="U21" s="15">
        <v>2.0583107760785424E-2</v>
      </c>
      <c r="V21" s="15">
        <v>2.2968409250978535E-2</v>
      </c>
      <c r="W21" s="14">
        <v>2.1219393464555484E-2</v>
      </c>
      <c r="X21" s="15"/>
      <c r="Y21" s="1012">
        <f>O21*0.9+0.1*'TG4'!R21-N21</f>
        <v>6.6776426278780665E-7</v>
      </c>
      <c r="Z21" s="2"/>
      <c r="AA21" s="2"/>
      <c r="AB21" s="2"/>
      <c r="AC21" s="2"/>
      <c r="AD21" s="2"/>
    </row>
    <row r="22" spans="1:30" ht="15.55">
      <c r="A22" s="19">
        <v>1972</v>
      </c>
      <c r="B22" s="921">
        <v>133501.5618</v>
      </c>
      <c r="C22" s="926">
        <v>5424.3556490479023</v>
      </c>
      <c r="D22" s="936">
        <v>1655.4921470159977</v>
      </c>
      <c r="E22" s="933">
        <v>1735.4564512907659</v>
      </c>
      <c r="F22" s="937">
        <v>1997.0737002249909</v>
      </c>
      <c r="G22" s="937">
        <f t="shared" si="1"/>
        <v>1842.299002945676</v>
      </c>
      <c r="H22" s="933">
        <v>936.22856180400049</v>
      </c>
      <c r="I22" s="938">
        <v>968.23671659906461</v>
      </c>
      <c r="J22" s="938">
        <v>861.75881460336109</v>
      </c>
      <c r="K22" s="938">
        <v>898.30120413704083</v>
      </c>
      <c r="L22" s="938">
        <v>1008.7627298851064</v>
      </c>
      <c r="M22" s="938">
        <v>899.28967908149264</v>
      </c>
      <c r="N22" s="954">
        <v>4.0744154969459517E-2</v>
      </c>
      <c r="O22" s="917">
        <v>4.271219692681269E-2</v>
      </c>
      <c r="P22" s="15">
        <v>4.9150991428177804E-2</v>
      </c>
      <c r="Q22" s="15">
        <v>4.534175303180947E-2</v>
      </c>
      <c r="R22" s="917">
        <v>2.3041994900268037E-2</v>
      </c>
      <c r="S22" s="15">
        <v>2.382976379522006E-2</v>
      </c>
      <c r="T22" s="15">
        <v>2.1209182267512006E-2</v>
      </c>
      <c r="U22" s="15">
        <v>2.210854550810382E-2</v>
      </c>
      <c r="V22" s="15">
        <v>2.4827170015839787E-2</v>
      </c>
      <c r="W22" s="14">
        <v>2.2132873365166002E-2</v>
      </c>
      <c r="X22" s="15"/>
      <c r="Y22" s="1012">
        <f>O22*0.9+0.1*'TG4'!R22-N22</f>
        <v>1.0217546987101311E-6</v>
      </c>
      <c r="Z22" s="2"/>
      <c r="AA22" s="2"/>
      <c r="AB22" s="2"/>
      <c r="AC22" s="2"/>
      <c r="AD22" s="2"/>
    </row>
    <row r="23" spans="1:30" ht="15.55">
      <c r="A23" s="19">
        <v>1973</v>
      </c>
      <c r="B23" s="921">
        <v>136006.38620000001</v>
      </c>
      <c r="C23" s="926">
        <v>5757.4009856194471</v>
      </c>
      <c r="D23" s="936">
        <v>1716.6629523415288</v>
      </c>
      <c r="E23" s="933">
        <v>1797.0466741867433</v>
      </c>
      <c r="F23" s="937">
        <v>2021.5101408261976</v>
      </c>
      <c r="G23" s="937">
        <f t="shared" si="1"/>
        <v>1965.7290094341113</v>
      </c>
      <c r="H23" s="933">
        <v>992.60635421006816</v>
      </c>
      <c r="I23" s="938">
        <v>934.49371982575963</v>
      </c>
      <c r="J23" s="938">
        <v>945.69287651942295</v>
      </c>
      <c r="K23" s="938">
        <v>900.69591906338451</v>
      </c>
      <c r="L23" s="938">
        <v>933.77135368275708</v>
      </c>
      <c r="M23" s="938">
        <v>937.19132739327392</v>
      </c>
      <c r="N23" s="954">
        <v>4.0552521016785505E-2</v>
      </c>
      <c r="O23" s="917">
        <v>4.2451415942600254E-2</v>
      </c>
      <c r="P23" s="15">
        <v>4.7753889230079963E-2</v>
      </c>
      <c r="Q23" s="15">
        <v>4.6436178318900692E-2</v>
      </c>
      <c r="R23" s="917">
        <v>2.3448219690180849E-2</v>
      </c>
      <c r="S23" s="15">
        <v>2.2075431966186443E-2</v>
      </c>
      <c r="T23" s="15">
        <v>2.2339988288422319E-2</v>
      </c>
      <c r="U23" s="15">
        <v>2.1277030612054659E-2</v>
      </c>
      <c r="V23" s="15">
        <v>2.2058367598276618E-2</v>
      </c>
      <c r="W23" s="14">
        <v>2.2139157223044496E-2</v>
      </c>
      <c r="X23" s="15"/>
      <c r="Y23" s="1012">
        <f>O23*0.9+0.1*'TG4'!R23-N23</f>
        <v>-1.4246994271896463E-6</v>
      </c>
      <c r="Z23" s="2"/>
      <c r="AA23" s="2"/>
      <c r="AB23" s="2"/>
      <c r="AC23" s="2"/>
      <c r="AD23" s="2"/>
    </row>
    <row r="24" spans="1:30" ht="15.55">
      <c r="A24" s="19">
        <v>1974</v>
      </c>
      <c r="B24" s="921">
        <v>138443.58360000001</v>
      </c>
      <c r="C24" s="926">
        <v>5693.6233348728983</v>
      </c>
      <c r="D24" s="936">
        <v>1870.878708165322</v>
      </c>
      <c r="E24" s="933">
        <v>1964.2629959563569</v>
      </c>
      <c r="F24" s="937">
        <v>2185.5877389485718</v>
      </c>
      <c r="G24" s="937">
        <f t="shared" si="1"/>
        <v>2178.6728162051772</v>
      </c>
      <c r="H24" s="933">
        <v>1028.0294748706399</v>
      </c>
      <c r="I24" s="938">
        <v>997.26660853542762</v>
      </c>
      <c r="J24" s="938">
        <v>946.58498517014891</v>
      </c>
      <c r="K24" s="938">
        <v>1015.5579650405068</v>
      </c>
      <c r="L24" s="938">
        <v>1053.5780189855147</v>
      </c>
      <c r="M24" s="938">
        <v>975.06350061364014</v>
      </c>
      <c r="N24" s="954">
        <v>4.5491445008827201E-2</v>
      </c>
      <c r="O24" s="917">
        <v>4.7762135339629218E-2</v>
      </c>
      <c r="P24" s="15">
        <v>5.3143768222071244E-2</v>
      </c>
      <c r="Q24" s="15">
        <v>5.2975628071483982E-2</v>
      </c>
      <c r="R24" s="917">
        <v>2.4997102227644067E-2</v>
      </c>
      <c r="S24" s="15">
        <v>2.4249086209238158E-2</v>
      </c>
      <c r="T24" s="15">
        <v>2.3016734655811888E-2</v>
      </c>
      <c r="U24" s="15">
        <v>2.4693850605217449E-2</v>
      </c>
      <c r="V24" s="15">
        <v>2.5618329132726103E-2</v>
      </c>
      <c r="W24" s="14">
        <v>2.3709205425603844E-2</v>
      </c>
      <c r="X24" s="15"/>
      <c r="Y24" s="1012">
        <f>O24*0.9+0.1*'TG4'!R24-N24</f>
        <v>-5.8129803965009663E-6</v>
      </c>
      <c r="Z24" s="2"/>
      <c r="AA24" s="2"/>
      <c r="AB24" s="2"/>
      <c r="AC24" s="2"/>
      <c r="AD24" s="2"/>
    </row>
    <row r="25" spans="1:30" ht="15.55">
      <c r="A25" s="19">
        <v>1975</v>
      </c>
      <c r="B25" s="921">
        <v>141054.91199999998</v>
      </c>
      <c r="C25" s="926">
        <v>5614.6016648745253</v>
      </c>
      <c r="D25" s="936">
        <v>2101.5325285596773</v>
      </c>
      <c r="E25" s="933">
        <v>2199.8003578838061</v>
      </c>
      <c r="F25" s="937">
        <v>2469.4848932697691</v>
      </c>
      <c r="G25" s="937">
        <f t="shared" si="1"/>
        <v>2412.6447781223037</v>
      </c>
      <c r="H25" s="933">
        <v>1216.3360558786458</v>
      </c>
      <c r="I25" s="938">
        <v>1164.0568831660094</v>
      </c>
      <c r="J25" s="938">
        <v>1142.0518466739552</v>
      </c>
      <c r="K25" s="938">
        <v>1014.6210867856875</v>
      </c>
      <c r="L25" s="938">
        <v>1155.6348925659777</v>
      </c>
      <c r="M25" s="938">
        <v>1106.3382748934205</v>
      </c>
      <c r="N25" s="954">
        <v>5.2796530114616311E-2</v>
      </c>
      <c r="O25" s="917">
        <v>5.5265300090670488E-2</v>
      </c>
      <c r="P25" s="15">
        <v>6.20405498193577E-2</v>
      </c>
      <c r="Q25" s="15">
        <v>6.061256295247909E-2</v>
      </c>
      <c r="R25" s="917">
        <v>3.0557853533537127E-2</v>
      </c>
      <c r="S25" s="15">
        <v>2.9244450633996163E-2</v>
      </c>
      <c r="T25" s="15">
        <v>2.8691620946119659E-2</v>
      </c>
      <c r="U25" s="15">
        <v>2.5490194434496516E-2</v>
      </c>
      <c r="V25" s="15">
        <v>2.9032866052602919E-2</v>
      </c>
      <c r="W25" s="14">
        <v>2.7794393497870828E-2</v>
      </c>
      <c r="X25" s="15"/>
      <c r="Y25" s="1012">
        <f>O25*0.9+0.1*'TG4'!R25-N25</f>
        <v>-1.9746796591571525E-6</v>
      </c>
      <c r="Z25" s="2"/>
      <c r="AA25" s="2"/>
      <c r="AB25" s="2"/>
      <c r="AC25" s="2"/>
      <c r="AD25" s="2"/>
    </row>
    <row r="26" spans="1:30" ht="15.55">
      <c r="A26" s="19">
        <v>1976</v>
      </c>
      <c r="B26" s="921">
        <v>143608.93439999997</v>
      </c>
      <c r="C26" s="926">
        <v>5925.2775984238751</v>
      </c>
      <c r="D26" s="936">
        <v>2152.4207640859695</v>
      </c>
      <c r="E26" s="933">
        <v>2256.3258555737739</v>
      </c>
      <c r="F26" s="937">
        <v>2583.25693001428</v>
      </c>
      <c r="G26" s="937">
        <f t="shared" si="1"/>
        <v>2411.7434764165846</v>
      </c>
      <c r="H26" s="933">
        <v>1218.678194199598</v>
      </c>
      <c r="I26" s="938">
        <v>1194.709816624284</v>
      </c>
      <c r="J26" s="938">
        <v>1193.7507630746836</v>
      </c>
      <c r="K26" s="938">
        <v>1242.3681807239184</v>
      </c>
      <c r="L26" s="938">
        <v>1271.8009884074356</v>
      </c>
      <c r="M26" s="938">
        <v>1217.971838804021</v>
      </c>
      <c r="N26" s="954">
        <v>5.2167488725429895E-2</v>
      </c>
      <c r="O26" s="917">
        <v>5.4685801027163618E-2</v>
      </c>
      <c r="P26" s="15">
        <v>6.2609518092358485E-2</v>
      </c>
      <c r="Q26" s="15">
        <v>5.8452604952460928E-2</v>
      </c>
      <c r="R26" s="917">
        <v>2.9536688186908577E-2</v>
      </c>
      <c r="S26" s="15">
        <v>2.8955774785686113E-2</v>
      </c>
      <c r="T26" s="15">
        <v>2.8932530531555759E-2</v>
      </c>
      <c r="U26" s="15">
        <v>3.0110854319076456E-2</v>
      </c>
      <c r="V26" s="15">
        <v>3.0824207251090033E-2</v>
      </c>
      <c r="W26" s="14">
        <v>2.9519568491842563E-2</v>
      </c>
      <c r="X26" s="15"/>
      <c r="Y26" s="1012">
        <f>O26*0.9+0.1*'TG4'!R26-N26</f>
        <v>3.4010177082169357E-6</v>
      </c>
      <c r="Z26" s="2"/>
      <c r="AA26" s="2"/>
      <c r="AB26" s="2"/>
      <c r="AC26" s="2"/>
      <c r="AD26" s="2"/>
    </row>
    <row r="27" spans="1:30" ht="15.55">
      <c r="A27" s="19">
        <v>1977</v>
      </c>
      <c r="B27" s="921">
        <v>146305.25279999999</v>
      </c>
      <c r="C27" s="926">
        <v>6224.0667658817247</v>
      </c>
      <c r="D27" s="936">
        <v>2134.2247882995239</v>
      </c>
      <c r="E27" s="933">
        <v>2227.038564997561</v>
      </c>
      <c r="F27" s="937">
        <v>2611.5450222511008</v>
      </c>
      <c r="G27" s="937">
        <f t="shared" si="1"/>
        <v>2303.1651346800263</v>
      </c>
      <c r="H27" s="933">
        <v>1300.3890657414413</v>
      </c>
      <c r="I27" s="938">
        <v>1330.1450317422659</v>
      </c>
      <c r="J27" s="938">
        <v>1206.7954986572472</v>
      </c>
      <c r="K27" s="938">
        <v>1146.291652766042</v>
      </c>
      <c r="L27" s="938">
        <v>1192.343854562014</v>
      </c>
      <c r="M27" s="938">
        <v>1152.9263661074206</v>
      </c>
      <c r="N27" s="954">
        <v>5.0167890051538364E-2</v>
      </c>
      <c r="O27" s="917">
        <v>5.2349605571938213E-2</v>
      </c>
      <c r="P27" s="15">
        <v>6.1387958878185593E-2</v>
      </c>
      <c r="Q27" s="15">
        <v>5.4139065332113538E-2</v>
      </c>
      <c r="R27" s="917">
        <v>3.0567434148451863E-2</v>
      </c>
      <c r="S27" s="15">
        <v>3.1266889069456738E-2</v>
      </c>
      <c r="T27" s="15">
        <v>2.8367388582140055E-2</v>
      </c>
      <c r="U27" s="15">
        <v>2.6945162439417917E-2</v>
      </c>
      <c r="V27" s="15">
        <v>2.8027682804188107E-2</v>
      </c>
      <c r="W27" s="14">
        <v>2.7101120504968712E-2</v>
      </c>
      <c r="X27" s="15"/>
      <c r="Y27" s="1012">
        <f>O27*0.9+0.1*'TG4'!R27-N27</f>
        <v>3.498378051212947E-6</v>
      </c>
      <c r="Z27" s="2"/>
      <c r="AA27" s="2"/>
      <c r="AB27" s="2"/>
      <c r="AC27" s="2"/>
      <c r="AD27" s="2"/>
    </row>
    <row r="28" spans="1:30" ht="15.55">
      <c r="A28" s="19">
        <v>1978</v>
      </c>
      <c r="B28" s="921">
        <v>149142.4302</v>
      </c>
      <c r="C28" s="926">
        <v>6570.1020176869697</v>
      </c>
      <c r="D28" s="936">
        <v>2160.547641075249</v>
      </c>
      <c r="E28" s="933">
        <v>2256.0050604184248</v>
      </c>
      <c r="F28" s="937">
        <v>2665.2499102691318</v>
      </c>
      <c r="G28" s="937">
        <f t="shared" si="1"/>
        <v>2308.4502632096473</v>
      </c>
      <c r="H28" s="933">
        <v>1303.0649675922523</v>
      </c>
      <c r="I28" s="938">
        <v>1256.4978034924736</v>
      </c>
      <c r="J28" s="938">
        <v>1161.2413261572863</v>
      </c>
      <c r="K28" s="938">
        <v>1187.8266985475861</v>
      </c>
      <c r="L28" s="938">
        <v>1208.864317314265</v>
      </c>
      <c r="M28" s="938">
        <v>1271.1758072484959</v>
      </c>
      <c r="N28" s="954">
        <v>4.9044797917199172E-2</v>
      </c>
      <c r="O28" s="917">
        <v>5.1211697527454213E-2</v>
      </c>
      <c r="P28" s="15">
        <v>6.0501625033793971E-2</v>
      </c>
      <c r="Q28" s="15">
        <v>5.2402212526393065E-2</v>
      </c>
      <c r="R28" s="917">
        <v>2.9579795785821254E-2</v>
      </c>
      <c r="S28" s="15">
        <v>2.8522713262191243E-2</v>
      </c>
      <c r="T28" s="15">
        <v>2.6360375069600647E-2</v>
      </c>
      <c r="U28" s="15">
        <v>2.6963867532181496E-2</v>
      </c>
      <c r="V28" s="15">
        <v>2.7441425046514922E-2</v>
      </c>
      <c r="W28" s="14">
        <v>2.885590643708635E-2</v>
      </c>
      <c r="X28" s="15"/>
      <c r="Y28" s="1012">
        <f>O28*0.9+0.1*'TG4'!R28-N28</f>
        <v>3.7094360917436231E-6</v>
      </c>
      <c r="Z28" s="2"/>
      <c r="AA28" s="2"/>
      <c r="AB28" s="2"/>
      <c r="AC28" s="2"/>
      <c r="AD28" s="2"/>
    </row>
    <row r="29" spans="1:30" ht="15.55">
      <c r="A29" s="23">
        <v>1979</v>
      </c>
      <c r="B29" s="922">
        <v>152105.4296</v>
      </c>
      <c r="C29" s="950">
        <v>6725.8875852590127</v>
      </c>
      <c r="D29" s="939">
        <v>2197.2700705349225</v>
      </c>
      <c r="E29" s="940">
        <v>2271.8392676429849</v>
      </c>
      <c r="F29" s="941">
        <v>2719.493898502099</v>
      </c>
      <c r="G29" s="941">
        <f t="shared" si="1"/>
        <v>2280.2307959798381</v>
      </c>
      <c r="H29" s="940">
        <v>1327.3101301983011</v>
      </c>
      <c r="I29" s="942">
        <v>1352.4094438598815</v>
      </c>
      <c r="J29" s="942">
        <v>1193.0768720838155</v>
      </c>
      <c r="K29" s="942">
        <v>1211.3831356684491</v>
      </c>
      <c r="L29" s="942">
        <v>1177.2039366339447</v>
      </c>
      <c r="M29" s="942">
        <v>1267.0680278208315</v>
      </c>
      <c r="N29" s="955">
        <v>4.9691093374565537E-2</v>
      </c>
      <c r="O29" s="918">
        <v>5.1377470022594525E-2</v>
      </c>
      <c r="P29" s="21">
        <v>6.1501145013608045E-2</v>
      </c>
      <c r="Q29" s="21">
        <v>5.1567243789476254E-2</v>
      </c>
      <c r="R29" s="918">
        <v>3.0017016342753777E-2</v>
      </c>
      <c r="S29" s="21">
        <v>3.058463538764045E-2</v>
      </c>
      <c r="T29" s="21">
        <v>2.6981341551390869E-2</v>
      </c>
      <c r="U29" s="21">
        <v>2.7395336292102002E-2</v>
      </c>
      <c r="V29" s="21">
        <v>2.6622376338991668E-2</v>
      </c>
      <c r="W29" s="20">
        <v>2.8654645838344088E-2</v>
      </c>
      <c r="X29" s="15"/>
      <c r="Y29" s="1012">
        <f>O29*0.9+0.1*'TG4'!R29-N29</f>
        <v>-4.4966871995508889E-4</v>
      </c>
      <c r="Z29" s="2"/>
      <c r="AA29" s="2"/>
      <c r="AB29" s="2"/>
      <c r="AC29" s="2"/>
      <c r="AD29" s="2"/>
    </row>
    <row r="30" spans="1:30" ht="15.55">
      <c r="A30" s="27">
        <v>1980</v>
      </c>
      <c r="B30" s="920">
        <v>155268</v>
      </c>
      <c r="C30" s="925">
        <v>6665.6768893143544</v>
      </c>
      <c r="D30" s="943">
        <v>2356.3408134807255</v>
      </c>
      <c r="E30" s="928">
        <v>2462.9672045807629</v>
      </c>
      <c r="F30" s="944">
        <v>2943.0263589365627</v>
      </c>
      <c r="G30" s="944">
        <f t="shared" si="1"/>
        <v>2478.6350627812035</v>
      </c>
      <c r="H30" s="928">
        <v>1398.7392589909441</v>
      </c>
      <c r="I30" s="945">
        <v>1391.667387120453</v>
      </c>
      <c r="J30" s="945">
        <v>1298.1757126259688</v>
      </c>
      <c r="K30" s="945">
        <v>1161.2823842489765</v>
      </c>
      <c r="L30" s="945">
        <v>1155.5892023724782</v>
      </c>
      <c r="M30" s="945">
        <v>1210.2886665901101</v>
      </c>
      <c r="N30" s="953">
        <v>5.4887797819008724E-2</v>
      </c>
      <c r="O30" s="916">
        <v>5.7371516542288087E-2</v>
      </c>
      <c r="P30" s="25">
        <v>6.8553850462194532E-2</v>
      </c>
      <c r="Q30" s="25">
        <v>5.7736478277977059E-2</v>
      </c>
      <c r="R30" s="916">
        <v>3.2581754392140276E-2</v>
      </c>
      <c r="S30" s="25">
        <v>3.2417024625033257E-2</v>
      </c>
      <c r="T30" s="25">
        <v>3.023926150262923E-2</v>
      </c>
      <c r="U30" s="25">
        <v>2.7050515083715251E-2</v>
      </c>
      <c r="V30" s="25">
        <v>2.6917900050271726E-2</v>
      </c>
      <c r="W30" s="24">
        <v>2.8192050680608819E-2</v>
      </c>
      <c r="X30" s="15"/>
      <c r="Y30" s="1012">
        <f>O30*0.9+0.1*'TG4'!R30-N30</f>
        <v>4.7425082645852212E-6</v>
      </c>
      <c r="Z30" s="2"/>
      <c r="AA30" s="2"/>
      <c r="AB30" s="2"/>
      <c r="AC30" s="2"/>
      <c r="AD30" s="2"/>
    </row>
    <row r="31" spans="1:30" ht="15.55">
      <c r="A31" s="19">
        <v>1981</v>
      </c>
      <c r="B31" s="921">
        <v>158033.20000000001</v>
      </c>
      <c r="C31" s="926">
        <v>6836.5629046075101</v>
      </c>
      <c r="D31" s="936">
        <v>2374.5174091133254</v>
      </c>
      <c r="E31" s="933">
        <v>2470.6330058470844</v>
      </c>
      <c r="F31" s="937">
        <v>2929.0271281903169</v>
      </c>
      <c r="G31" s="937">
        <f t="shared" si="1"/>
        <v>2515.2986043798146</v>
      </c>
      <c r="H31" s="933">
        <v>1511.5933275712539</v>
      </c>
      <c r="I31" s="938">
        <v>1517.3349422852743</v>
      </c>
      <c r="J31" s="938">
        <v>1258.0740510657645</v>
      </c>
      <c r="K31" s="938">
        <v>1168.7798881082449</v>
      </c>
      <c r="L31" s="938">
        <v>1204.50653605045</v>
      </c>
      <c r="M31" s="938">
        <v>1186.2353549705792</v>
      </c>
      <c r="N31" s="954">
        <v>5.4889070700276314E-2</v>
      </c>
      <c r="O31" s="917">
        <v>5.7110867754393745E-2</v>
      </c>
      <c r="P31" s="15">
        <v>6.7707053443882614E-2</v>
      </c>
      <c r="Q31" s="15">
        <v>5.8143352581131097E-2</v>
      </c>
      <c r="R31" s="917">
        <v>3.494181710721022E-2</v>
      </c>
      <c r="S31" s="15">
        <v>3.507453961105967E-2</v>
      </c>
      <c r="T31" s="15">
        <v>2.9081494736615809E-2</v>
      </c>
      <c r="U31" s="15">
        <v>2.7017381159311071E-2</v>
      </c>
      <c r="V31" s="15">
        <v>2.7843234234659058E-2</v>
      </c>
      <c r="W31" s="14">
        <v>2.7420879719075586E-2</v>
      </c>
      <c r="X31" s="15"/>
      <c r="Y31" s="1012">
        <f>O31*0.9+0.1*'TG4'!R31-N31</f>
        <v>4.8919893990764796E-6</v>
      </c>
      <c r="Z31" s="2"/>
      <c r="AA31" s="2"/>
      <c r="AB31" s="2"/>
      <c r="AC31" s="2"/>
      <c r="AD31" s="2"/>
    </row>
    <row r="32" spans="1:30" ht="15.55">
      <c r="A32" s="19">
        <v>1982</v>
      </c>
      <c r="B32" s="921">
        <v>160665.4</v>
      </c>
      <c r="C32" s="926">
        <v>6722.067525999184</v>
      </c>
      <c r="D32" s="936">
        <v>2347.1850270018585</v>
      </c>
      <c r="E32" s="933">
        <v>2419.8299955829693</v>
      </c>
      <c r="F32" s="937">
        <v>2832.380027249149</v>
      </c>
      <c r="G32" s="937">
        <f t="shared" si="1"/>
        <v>2509.0999548959871</v>
      </c>
      <c r="H32" s="933">
        <v>1695.6159291421936</v>
      </c>
      <c r="I32" s="938">
        <v>1683.7341405992652</v>
      </c>
      <c r="J32" s="938">
        <v>1471.7560286323364</v>
      </c>
      <c r="K32" s="938">
        <v>1354.4181862948597</v>
      </c>
      <c r="L32" s="938">
        <v>1217.4474845144455</v>
      </c>
      <c r="M32" s="938">
        <v>1260.8498345440764</v>
      </c>
      <c r="N32" s="954">
        <v>5.6100510710238617E-2</v>
      </c>
      <c r="O32" s="917">
        <v>5.7836811764925916E-2</v>
      </c>
      <c r="P32" s="15">
        <v>6.7697247650357908E-2</v>
      </c>
      <c r="Q32" s="15">
        <v>5.9970469849367401E-2</v>
      </c>
      <c r="R32" s="917">
        <v>4.0527235177023613E-2</v>
      </c>
      <c r="S32" s="15">
        <v>4.0243246314730648E-2</v>
      </c>
      <c r="T32" s="15">
        <v>3.5176717598872649E-2</v>
      </c>
      <c r="U32" s="15">
        <v>3.2372203764197145E-2</v>
      </c>
      <c r="V32" s="15">
        <v>2.9098441264086009E-2</v>
      </c>
      <c r="W32" s="14">
        <v>3.0135808993803088E-2</v>
      </c>
      <c r="X32" s="15"/>
      <c r="Y32" s="1012">
        <f>O32*0.9+0.1*'TG4'!R32-N32</f>
        <v>5.3433958970700024E-6</v>
      </c>
      <c r="Z32" s="2"/>
      <c r="AA32" s="2"/>
      <c r="AB32" s="2"/>
      <c r="AC32" s="2"/>
      <c r="AD32" s="2"/>
    </row>
    <row r="33" spans="1:30" ht="15.55">
      <c r="A33" s="19">
        <v>1983</v>
      </c>
      <c r="B33" s="921">
        <v>163134.6</v>
      </c>
      <c r="C33" s="926">
        <v>6932.2726641618929</v>
      </c>
      <c r="D33" s="936">
        <v>2421.7780034425346</v>
      </c>
      <c r="E33" s="933">
        <v>2496.7162607484088</v>
      </c>
      <c r="F33" s="937">
        <v>2970.6304002900288</v>
      </c>
      <c r="G33" s="937">
        <f t="shared" si="1"/>
        <v>2528.502651508486</v>
      </c>
      <c r="H33" s="933">
        <v>1749.9363266117421</v>
      </c>
      <c r="I33" s="938">
        <v>1809.7724923785183</v>
      </c>
      <c r="J33" s="938">
        <v>1524.9991222010062</v>
      </c>
      <c r="K33" s="938">
        <v>1351.3599335353269</v>
      </c>
      <c r="L33" s="938">
        <v>1318.3495458935856</v>
      </c>
      <c r="M33" s="938">
        <v>1339.922237101159</v>
      </c>
      <c r="N33" s="954">
        <v>5.6990803019454077E-2</v>
      </c>
      <c r="O33" s="917">
        <v>5.8754297218620702E-2</v>
      </c>
      <c r="P33" s="15">
        <v>6.9906742792227305E-2</v>
      </c>
      <c r="Q33" s="15">
        <v>5.9502314556267616E-2</v>
      </c>
      <c r="R33" s="917">
        <v>4.1180602162853568E-2</v>
      </c>
      <c r="S33" s="15">
        <v>4.2588704446302472E-2</v>
      </c>
      <c r="T33" s="15">
        <v>3.5887238406928652E-2</v>
      </c>
      <c r="U33" s="15">
        <v>3.1801051818547428E-2</v>
      </c>
      <c r="V33" s="15">
        <v>3.1024230616516494E-2</v>
      </c>
      <c r="W33" s="14">
        <v>3.1531892752956196E-2</v>
      </c>
      <c r="X33" s="15"/>
      <c r="Y33" s="1012">
        <f>O33*0.9+0.1*'TG4'!R33-N33</f>
        <v>6.1246935899109123E-6</v>
      </c>
      <c r="Z33" s="2"/>
      <c r="AA33" s="2"/>
      <c r="AB33" s="2"/>
      <c r="AC33" s="2"/>
      <c r="AD33" s="2"/>
    </row>
    <row r="34" spans="1:30" ht="15.55">
      <c r="A34" s="19">
        <v>1984</v>
      </c>
      <c r="B34" s="921">
        <v>165649.79999999999</v>
      </c>
      <c r="C34" s="926">
        <v>7508.313734152699</v>
      </c>
      <c r="D34" s="936">
        <v>2449.4956890679091</v>
      </c>
      <c r="E34" s="933">
        <v>2518.8542055714252</v>
      </c>
      <c r="F34" s="937">
        <v>3019.3840481490865</v>
      </c>
      <c r="G34" s="937">
        <f t="shared" si="1"/>
        <v>2522.9054537422044</v>
      </c>
      <c r="H34" s="933">
        <v>1827.7657852925061</v>
      </c>
      <c r="I34" s="938">
        <v>1859.6682876807363</v>
      </c>
      <c r="J34" s="938">
        <v>1543.6310745043709</v>
      </c>
      <c r="K34" s="938">
        <v>1400.4782418433413</v>
      </c>
      <c r="L34" s="938">
        <v>1505.9664812923766</v>
      </c>
      <c r="M34" s="938">
        <v>1475.1602517630943</v>
      </c>
      <c r="N34" s="954">
        <v>5.4041224882400374E-2</v>
      </c>
      <c r="O34" s="917">
        <v>5.5571425243480604E-2</v>
      </c>
      <c r="P34" s="15">
        <v>6.661420678574359E-2</v>
      </c>
      <c r="Q34" s="15">
        <v>5.5660804626522023E-2</v>
      </c>
      <c r="R34" s="917">
        <v>4.0324505275179945E-2</v>
      </c>
      <c r="S34" s="15">
        <v>4.1028344156615049E-2</v>
      </c>
      <c r="T34" s="15">
        <v>3.4055872972160735E-2</v>
      </c>
      <c r="U34" s="15">
        <v>3.0897608821334192E-2</v>
      </c>
      <c r="V34" s="15">
        <v>3.3224909782081369E-2</v>
      </c>
      <c r="W34" s="14">
        <v>3.2545257074301226E-2</v>
      </c>
      <c r="X34" s="15"/>
      <c r="Y34" s="1012">
        <f>O34*0.9+0.1*'TG4'!R34-N34</f>
        <v>5.5083642501660424E-6</v>
      </c>
      <c r="Z34" s="2"/>
      <c r="AA34" s="2"/>
      <c r="AB34" s="2"/>
      <c r="AC34" s="2"/>
      <c r="AD34" s="2"/>
    </row>
    <row r="35" spans="1:30" ht="15.55">
      <c r="A35" s="19">
        <v>1985</v>
      </c>
      <c r="B35" s="921">
        <v>168205</v>
      </c>
      <c r="C35" s="926">
        <v>7755.4781648955768</v>
      </c>
      <c r="D35" s="936">
        <v>2481.2943544679729</v>
      </c>
      <c r="E35" s="933">
        <v>2547.6337989888011</v>
      </c>
      <c r="F35" s="937">
        <v>3027.9611434811254</v>
      </c>
      <c r="G35" s="937">
        <f t="shared" si="1"/>
        <v>2584.1330681205959</v>
      </c>
      <c r="H35" s="933">
        <v>1887.106514600649</v>
      </c>
      <c r="I35" s="938">
        <v>1882.0853534345015</v>
      </c>
      <c r="J35" s="938">
        <v>1477.1862087113464</v>
      </c>
      <c r="K35" s="938">
        <v>1365.1599109874369</v>
      </c>
      <c r="L35" s="938">
        <v>1991.7053576424814</v>
      </c>
      <c r="M35" s="938">
        <v>2402.24027127921</v>
      </c>
      <c r="N35" s="954">
        <v>5.3815652371049516E-2</v>
      </c>
      <c r="O35" s="917">
        <v>5.5254458080816624E-2</v>
      </c>
      <c r="P35" s="15">
        <v>6.5672057004121598E-2</v>
      </c>
      <c r="Q35" s="15">
        <v>5.6046073946889562E-2</v>
      </c>
      <c r="R35" s="917">
        <v>4.0928585515871418E-2</v>
      </c>
      <c r="S35" s="15">
        <v>4.0819683860036093E-2</v>
      </c>
      <c r="T35" s="15">
        <v>3.2038012480128941E-2</v>
      </c>
      <c r="U35" s="15">
        <v>2.9608325617758169E-2</v>
      </c>
      <c r="V35" s="15">
        <v>4.3197181728737981E-2</v>
      </c>
      <c r="W35" s="14">
        <v>5.2101084709321732E-2</v>
      </c>
      <c r="X35" s="15"/>
      <c r="Y35" s="1012">
        <f>O35*0.9+0.1*'TG4'!R35-N35</f>
        <v>6.218453272588409E-6</v>
      </c>
      <c r="Z35" s="2"/>
      <c r="AA35" s="2"/>
      <c r="AB35" s="2"/>
      <c r="AC35" s="2"/>
      <c r="AD35" s="2"/>
    </row>
    <row r="36" spans="1:30" ht="15.55">
      <c r="A36" s="19">
        <v>1986</v>
      </c>
      <c r="B36" s="921">
        <v>170555.8</v>
      </c>
      <c r="C36" s="926">
        <v>7933.6322505947064</v>
      </c>
      <c r="D36" s="936">
        <v>2572.0190581419665</v>
      </c>
      <c r="E36" s="933">
        <v>2648.9467620323267</v>
      </c>
      <c r="F36" s="937">
        <v>3133.1215958233493</v>
      </c>
      <c r="G36" s="937">
        <f t="shared" si="1"/>
        <v>2705.96491030163</v>
      </c>
      <c r="H36" s="933">
        <v>1883.0604929039148</v>
      </c>
      <c r="I36" s="938">
        <v>1876.5476541010894</v>
      </c>
      <c r="J36" s="938">
        <v>1393.695281715922</v>
      </c>
      <c r="K36" s="938">
        <v>1304.399028241045</v>
      </c>
      <c r="L36" s="938">
        <v>1585.6238771107464</v>
      </c>
      <c r="M36" s="938">
        <v>1481.5612883160884</v>
      </c>
      <c r="N36" s="954">
        <v>5.5292803374364451E-2</v>
      </c>
      <c r="O36" s="917">
        <v>5.6946581324331814E-2</v>
      </c>
      <c r="P36" s="15">
        <v>6.7355284867517184E-2</v>
      </c>
      <c r="Q36" s="15">
        <v>5.8172347226433045E-2</v>
      </c>
      <c r="R36" s="917">
        <v>4.0481695983771715E-2</v>
      </c>
      <c r="S36" s="15">
        <v>4.0341684145914769E-2</v>
      </c>
      <c r="T36" s="15">
        <v>2.9961410640311215E-2</v>
      </c>
      <c r="U36" s="15">
        <v>2.8041735834705147E-2</v>
      </c>
      <c r="V36" s="15">
        <v>3.4087457083664674E-2</v>
      </c>
      <c r="W36" s="14">
        <v>3.1850338255701161E-2</v>
      </c>
      <c r="X36" s="15"/>
      <c r="Y36" s="1012">
        <f>O36*0.9+0.1*'TG4'!R36-N36</f>
        <v>7.2894159113545687E-6</v>
      </c>
      <c r="Z36" s="2"/>
      <c r="AA36" s="2"/>
      <c r="AB36" s="2"/>
      <c r="AC36" s="2"/>
      <c r="AD36" s="2"/>
    </row>
    <row r="37" spans="1:30" ht="15.55">
      <c r="A37" s="19">
        <v>1987</v>
      </c>
      <c r="B37" s="921">
        <v>172551.6</v>
      </c>
      <c r="C37" s="926">
        <v>8269.3249805970663</v>
      </c>
      <c r="D37" s="936">
        <v>2632.4974495344131</v>
      </c>
      <c r="E37" s="933">
        <v>2725.5286478683593</v>
      </c>
      <c r="F37" s="937">
        <v>3298.3410696652018</v>
      </c>
      <c r="G37" s="937">
        <f t="shared" si="1"/>
        <v>2690.8952825893957</v>
      </c>
      <c r="H37" s="933">
        <v>1798.9172831061724</v>
      </c>
      <c r="I37" s="938">
        <v>1754.2723782437927</v>
      </c>
      <c r="J37" s="938">
        <v>1480.8958344167897</v>
      </c>
      <c r="K37" s="938">
        <v>1563.8518435067524</v>
      </c>
      <c r="L37" s="938">
        <v>1574.1438347843589</v>
      </c>
      <c r="M37" s="938">
        <v>1716.7026954585119</v>
      </c>
      <c r="N37" s="954">
        <v>5.4930922170661242E-2</v>
      </c>
      <c r="O37" s="917">
        <v>5.6872154636443559E-2</v>
      </c>
      <c r="P37" s="15">
        <v>6.8824726353341248E-2</v>
      </c>
      <c r="Q37" s="15">
        <v>5.614947864943233E-2</v>
      </c>
      <c r="R37" s="917">
        <v>3.7537048815465823E-2</v>
      </c>
      <c r="S37" s="15">
        <v>3.6605467364267952E-2</v>
      </c>
      <c r="T37" s="15">
        <v>3.0901064628796601E-2</v>
      </c>
      <c r="U37" s="15">
        <v>3.2632063486826013E-2</v>
      </c>
      <c r="V37" s="15">
        <v>3.2846820987142415E-2</v>
      </c>
      <c r="W37" s="14">
        <v>3.5821520803780427E-2</v>
      </c>
      <c r="X37" s="15"/>
      <c r="Y37" s="1012">
        <f>O37*0.9+0.1*'TG4'!R37-N37</f>
        <v>7.7218836845444061E-6</v>
      </c>
      <c r="Z37" s="2"/>
      <c r="AA37" s="2"/>
      <c r="AB37" s="2"/>
      <c r="AC37" s="2"/>
      <c r="AD37" s="2"/>
    </row>
    <row r="38" spans="1:30" ht="15.55">
      <c r="A38" s="19">
        <v>1988</v>
      </c>
      <c r="B38" s="921">
        <v>174344.4</v>
      </c>
      <c r="C38" s="926">
        <v>8706.3723922847566</v>
      </c>
      <c r="D38" s="936">
        <v>2703.9418215909518</v>
      </c>
      <c r="E38" s="933">
        <v>2809.4700627617685</v>
      </c>
      <c r="F38" s="937">
        <v>3416.703199922074</v>
      </c>
      <c r="G38" s="937">
        <f t="shared" si="1"/>
        <v>2752.7961570018288</v>
      </c>
      <c r="H38" s="933">
        <v>1757.8593668037668</v>
      </c>
      <c r="I38" s="938">
        <v>1742.7291664029233</v>
      </c>
      <c r="J38" s="938">
        <v>1521.7867825649093</v>
      </c>
      <c r="K38" s="938">
        <v>1385.654625971054</v>
      </c>
      <c r="L38" s="938">
        <v>1547.2716897803336</v>
      </c>
      <c r="M38" s="938">
        <v>1559.4134089820557</v>
      </c>
      <c r="N38" s="954">
        <v>5.4146215355770085E-2</v>
      </c>
      <c r="O38" s="917">
        <v>5.6259409813921808E-2</v>
      </c>
      <c r="P38" s="15">
        <v>6.8419204064412056E-2</v>
      </c>
      <c r="Q38" s="15">
        <v>5.5124519454289457E-2</v>
      </c>
      <c r="R38" s="917">
        <v>3.5200991042074754E-2</v>
      </c>
      <c r="S38" s="15">
        <v>3.4898010007964338E-2</v>
      </c>
      <c r="T38" s="15">
        <v>3.0473656717155965E-2</v>
      </c>
      <c r="U38" s="15">
        <v>2.7747621338392037E-2</v>
      </c>
      <c r="V38" s="15">
        <v>3.0983989914190605E-2</v>
      </c>
      <c r="W38" s="14">
        <v>3.1227126855021273E-2</v>
      </c>
      <c r="X38" s="15"/>
      <c r="Y38" s="1012">
        <f>O38*0.9+0.1*'TG4'!R38-N38</f>
        <v>7.352580967019684E-6</v>
      </c>
      <c r="Z38" s="2"/>
      <c r="AA38" s="2"/>
      <c r="AB38" s="2"/>
      <c r="AC38" s="2"/>
      <c r="AD38" s="2"/>
    </row>
    <row r="39" spans="1:30" ht="15.55">
      <c r="A39" s="23">
        <v>1989</v>
      </c>
      <c r="B39" s="922">
        <v>176060.2</v>
      </c>
      <c r="C39" s="950">
        <v>8898.0355132728801</v>
      </c>
      <c r="D39" s="939">
        <v>2886.5398823753826</v>
      </c>
      <c r="E39" s="940">
        <v>3002.1977385824098</v>
      </c>
      <c r="F39" s="941">
        <v>3637.8599996106955</v>
      </c>
      <c r="G39" s="941">
        <f t="shared" si="1"/>
        <v>2958.169346942655</v>
      </c>
      <c r="H39" s="940">
        <v>1849.4649163993176</v>
      </c>
      <c r="I39" s="942">
        <v>1796.6586471679668</v>
      </c>
      <c r="J39" s="942">
        <v>1505.2057395979357</v>
      </c>
      <c r="K39" s="942">
        <v>1510.9893434130731</v>
      </c>
      <c r="L39" s="942">
        <v>1495.8085914592066</v>
      </c>
      <c r="M39" s="942">
        <v>1780.9259844279163</v>
      </c>
      <c r="N39" s="955">
        <v>5.7114268451830243E-2</v>
      </c>
      <c r="O39" s="918">
        <v>5.9402722489241763E-2</v>
      </c>
      <c r="P39" s="21">
        <v>7.1980198117671534E-2</v>
      </c>
      <c r="Q39" s="21">
        <v>5.8531558576014997E-2</v>
      </c>
      <c r="R39" s="918">
        <v>3.6594275510424268E-2</v>
      </c>
      <c r="S39" s="21">
        <v>3.5549428891386015E-2</v>
      </c>
      <c r="T39" s="21">
        <v>2.9782621474083726E-2</v>
      </c>
      <c r="U39" s="21">
        <v>2.9897058244188202E-2</v>
      </c>
      <c r="V39" s="21">
        <v>2.9596685625854487E-2</v>
      </c>
      <c r="W39" s="20">
        <v>3.5238135938642223E-2</v>
      </c>
      <c r="X39" s="15"/>
      <c r="Y39" s="1012">
        <f>O39*0.9+0.1*'TG4'!R39-N39</f>
        <v>7.6093395297710531E-6</v>
      </c>
      <c r="Z39" s="2"/>
      <c r="AA39" s="2"/>
      <c r="AB39" s="2"/>
      <c r="AC39" s="2"/>
      <c r="AD39" s="2"/>
    </row>
    <row r="40" spans="1:30" ht="15.55">
      <c r="A40" s="27">
        <v>1990</v>
      </c>
      <c r="B40" s="920">
        <v>178365</v>
      </c>
      <c r="C40" s="925">
        <v>9006.5527138309099</v>
      </c>
      <c r="D40" s="943">
        <v>3073.4684779748045</v>
      </c>
      <c r="E40" s="928">
        <v>3209.3079434513666</v>
      </c>
      <c r="F40" s="944">
        <v>3811.6910652925339</v>
      </c>
      <c r="G40" s="944">
        <f t="shared" si="1"/>
        <v>3258.6560270127488</v>
      </c>
      <c r="H40" s="928">
        <v>1855.1190529186174</v>
      </c>
      <c r="I40" s="945">
        <v>1808.6623038920436</v>
      </c>
      <c r="J40" s="945">
        <v>1539.686239443826</v>
      </c>
      <c r="K40" s="945">
        <v>1538.2336463042636</v>
      </c>
      <c r="L40" s="945">
        <v>1512.7817241550333</v>
      </c>
      <c r="M40" s="945">
        <v>1668.1882435986854</v>
      </c>
      <c r="N40" s="953">
        <v>6.0866706995689267E-2</v>
      </c>
      <c r="O40" s="916">
        <v>6.3556860157455555E-2</v>
      </c>
      <c r="P40" s="25">
        <v>7.5486404006369412E-2</v>
      </c>
      <c r="Q40" s="25">
        <v>6.4534145385677144E-2</v>
      </c>
      <c r="R40" s="916">
        <v>3.6738619135121553E-2</v>
      </c>
      <c r="S40" s="25">
        <v>3.5818593648855306E-2</v>
      </c>
      <c r="T40" s="25">
        <v>3.0491814662525485E-2</v>
      </c>
      <c r="U40" s="25">
        <v>3.0463047632167669E-2</v>
      </c>
      <c r="V40" s="25">
        <v>2.9958999941737119E-2</v>
      </c>
      <c r="W40" s="24">
        <v>3.3036657367535582E-2</v>
      </c>
      <c r="X40" s="15"/>
      <c r="Y40" s="1012">
        <f>O40*0.9+0.1*'TG4'!R40-N40</f>
        <v>8.3290595328869288E-6</v>
      </c>
      <c r="Z40" s="2"/>
      <c r="AA40" s="2"/>
      <c r="AB40" s="2"/>
      <c r="AC40" s="2"/>
      <c r="AD40" s="2"/>
    </row>
    <row r="41" spans="1:30" ht="15.55">
      <c r="A41" s="19">
        <v>1991</v>
      </c>
      <c r="B41" s="921">
        <v>180978</v>
      </c>
      <c r="C41" s="926">
        <v>8951.4370035380471</v>
      </c>
      <c r="D41" s="936">
        <v>3364.7075897050327</v>
      </c>
      <c r="E41" s="933">
        <v>3511.4131634253467</v>
      </c>
      <c r="F41" s="937">
        <v>4038.3836510981232</v>
      </c>
      <c r="G41" s="937">
        <f t="shared" si="1"/>
        <v>3730.5533446907125</v>
      </c>
      <c r="H41" s="933">
        <v>2049.075801680724</v>
      </c>
      <c r="I41" s="938">
        <v>1986.6169800356872</v>
      </c>
      <c r="J41" s="938">
        <v>1780.1969853800022</v>
      </c>
      <c r="K41" s="938">
        <v>1796.5527851391257</v>
      </c>
      <c r="L41" s="938">
        <v>1786.1776388053202</v>
      </c>
      <c r="M41" s="938">
        <v>2038.2269137847863</v>
      </c>
      <c r="N41" s="954">
        <v>6.8026848642173884E-2</v>
      </c>
      <c r="O41" s="917">
        <v>7.0992906640488684E-2</v>
      </c>
      <c r="P41" s="15">
        <v>8.164706919342278E-2</v>
      </c>
      <c r="Q41" s="15">
        <v>7.5423430109443218E-2</v>
      </c>
      <c r="R41" s="917">
        <v>4.1427721637319323E-2</v>
      </c>
      <c r="S41" s="15">
        <v>4.0164944206253488E-2</v>
      </c>
      <c r="T41" s="15">
        <v>3.5991594410234022E-2</v>
      </c>
      <c r="U41" s="15">
        <v>3.6322272035249618E-2</v>
      </c>
      <c r="V41" s="15">
        <v>3.611250982249458E-2</v>
      </c>
      <c r="W41" s="14">
        <v>4.1208381431623302E-2</v>
      </c>
      <c r="X41" s="15"/>
      <c r="Y41" s="1012">
        <f>O41*0.9+0.1*'TG4'!R41-N41</f>
        <v>9.5394979978680183E-6</v>
      </c>
      <c r="Z41" s="2"/>
      <c r="AA41" s="2"/>
      <c r="AB41" s="2"/>
      <c r="AC41" s="2"/>
      <c r="AD41" s="2"/>
    </row>
    <row r="42" spans="1:30" ht="15.55">
      <c r="A42" s="19">
        <v>1992</v>
      </c>
      <c r="B42" s="921">
        <v>183443</v>
      </c>
      <c r="C42" s="926">
        <v>9248.9078867760891</v>
      </c>
      <c r="D42" s="936">
        <v>3695.5334689980887</v>
      </c>
      <c r="E42" s="933">
        <v>3856.8276592542334</v>
      </c>
      <c r="F42" s="937">
        <v>4409.0853574676894</v>
      </c>
      <c r="G42" s="937">
        <f t="shared" si="1"/>
        <v>4130.7124513009712</v>
      </c>
      <c r="H42" s="933">
        <v>2248.6924331128384</v>
      </c>
      <c r="I42" s="938">
        <v>2209.5164360615468</v>
      </c>
      <c r="J42" s="938">
        <v>2072.7611345891469</v>
      </c>
      <c r="K42" s="938">
        <v>1750.4290328567922</v>
      </c>
      <c r="L42" s="938">
        <v>1936.7766202153439</v>
      </c>
      <c r="M42" s="938">
        <v>2370.8878335502491</v>
      </c>
      <c r="N42" s="954">
        <v>7.3297275143446181E-2</v>
      </c>
      <c r="O42" s="917">
        <v>7.6496386920249876E-2</v>
      </c>
      <c r="P42" s="15">
        <v>8.7449875718448311E-2</v>
      </c>
      <c r="Q42" s="15">
        <v>8.1928622652564301E-2</v>
      </c>
      <c r="R42" s="917">
        <v>4.4600604855986603E-2</v>
      </c>
      <c r="S42" s="15">
        <v>4.3823587448628132E-2</v>
      </c>
      <c r="T42" s="15">
        <v>4.1111180419051152E-2</v>
      </c>
      <c r="U42" s="15">
        <v>3.4718039903225417E-2</v>
      </c>
      <c r="V42" s="15">
        <v>3.8414061194202993E-2</v>
      </c>
      <c r="W42" s="14">
        <v>4.7024230555026136E-2</v>
      </c>
      <c r="X42" s="15"/>
      <c r="Y42" s="1012">
        <f>O42*0.9+0.1*'TG4'!R42-N42</f>
        <v>9.5335703773763436E-6</v>
      </c>
      <c r="Z42" s="2"/>
      <c r="AA42" s="2"/>
      <c r="AB42" s="2"/>
      <c r="AC42" s="2"/>
      <c r="AD42" s="2"/>
    </row>
    <row r="43" spans="1:30" ht="15.55">
      <c r="A43" s="19">
        <v>1993</v>
      </c>
      <c r="B43" s="921">
        <v>185685</v>
      </c>
      <c r="C43" s="926">
        <v>9441.6353941024117</v>
      </c>
      <c r="D43" s="936">
        <v>3880.8469027832066</v>
      </c>
      <c r="E43" s="933">
        <v>4045.3510995117067</v>
      </c>
      <c r="F43" s="937">
        <v>4596.9469795822833</v>
      </c>
      <c r="G43" s="937">
        <f t="shared" si="1"/>
        <v>4367.1940243014124</v>
      </c>
      <c r="H43" s="933">
        <v>2406.2487039914422</v>
      </c>
      <c r="I43" s="938">
        <v>2261.7049402071784</v>
      </c>
      <c r="J43" s="938">
        <v>1922.8864373872891</v>
      </c>
      <c r="K43" s="938">
        <v>1921.5601013175085</v>
      </c>
      <c r="L43" s="938">
        <v>1966.3662402773432</v>
      </c>
      <c r="M43" s="938">
        <v>2185.3872540371881</v>
      </c>
      <c r="N43" s="954">
        <v>7.632311851328448E-2</v>
      </c>
      <c r="O43" s="917">
        <v>7.9558359072204141E-2</v>
      </c>
      <c r="P43" s="15">
        <v>9.0406382398214191E-2</v>
      </c>
      <c r="Q43" s="15">
        <v>8.5887919682742619E-2</v>
      </c>
      <c r="R43" s="917">
        <v>4.7322764748969355E-2</v>
      </c>
      <c r="S43" s="15">
        <v>4.4480078322521877E-2</v>
      </c>
      <c r="T43" s="15">
        <v>3.7816665569323504E-2</v>
      </c>
      <c r="U43" s="15">
        <v>3.7790581029639725E-2</v>
      </c>
      <c r="V43" s="15">
        <v>3.8671766074971359E-2</v>
      </c>
      <c r="W43" s="14">
        <v>4.2979167837742256E-2</v>
      </c>
      <c r="X43" s="15"/>
      <c r="Y43" s="1012">
        <f>O43*0.9+0.1*'TG4'!R43-N43</f>
        <v>1.1681126596177482E-5</v>
      </c>
      <c r="Z43" s="2"/>
      <c r="AA43" s="2"/>
      <c r="AB43" s="2"/>
      <c r="AC43" s="2"/>
      <c r="AD43" s="2"/>
    </row>
    <row r="44" spans="1:30" ht="15.55">
      <c r="A44" s="19">
        <v>1994</v>
      </c>
      <c r="B44" s="921">
        <v>187757</v>
      </c>
      <c r="C44" s="926">
        <v>9858.8764756114924</v>
      </c>
      <c r="D44" s="936">
        <v>4046.4969505227468</v>
      </c>
      <c r="E44" s="933">
        <v>4204.5619973208459</v>
      </c>
      <c r="F44" s="937">
        <v>4718.0673138405382</v>
      </c>
      <c r="G44" s="937">
        <f t="shared" si="1"/>
        <v>4613.820851001442</v>
      </c>
      <c r="H44" s="933">
        <v>2630.1602224770936</v>
      </c>
      <c r="I44" s="938">
        <v>2490.5256208176643</v>
      </c>
      <c r="J44" s="938">
        <v>2115.3451197823574</v>
      </c>
      <c r="K44" s="938">
        <v>2082.7648901278831</v>
      </c>
      <c r="L44" s="938">
        <v>2435.7302116662295</v>
      </c>
      <c r="M44" s="938">
        <v>2345.7444244458952</v>
      </c>
      <c r="N44" s="954">
        <v>7.7063358063036866E-2</v>
      </c>
      <c r="O44" s="917">
        <v>8.0073621865924191E-2</v>
      </c>
      <c r="P44" s="15">
        <v>8.9853054436389371E-2</v>
      </c>
      <c r="Q44" s="15">
        <v>8.7867736619323789E-2</v>
      </c>
      <c r="R44" s="917">
        <v>5.0089986837065226E-2</v>
      </c>
      <c r="S44" s="15">
        <v>4.7430720949250833E-2</v>
      </c>
      <c r="T44" s="15">
        <v>4.0285610093349078E-2</v>
      </c>
      <c r="U44" s="15">
        <v>3.9665137142463898E-2</v>
      </c>
      <c r="V44" s="15">
        <v>4.638717185301288E-2</v>
      </c>
      <c r="W44" s="14">
        <v>4.4673440933173929E-2</v>
      </c>
      <c r="X44" s="15"/>
      <c r="Y44" s="1012">
        <f>O44*0.9+0.1*'TG4'!R44-N44</f>
        <v>1.1900300001435604E-5</v>
      </c>
      <c r="Z44" s="2"/>
      <c r="AA44" s="2"/>
      <c r="AB44" s="2"/>
      <c r="AC44" s="2"/>
      <c r="AD44" s="2"/>
    </row>
    <row r="45" spans="1:30" ht="15.55">
      <c r="A45" s="19">
        <v>1995</v>
      </c>
      <c r="B45" s="921">
        <v>189911</v>
      </c>
      <c r="C45" s="926">
        <v>10191.117196883</v>
      </c>
      <c r="D45" s="936">
        <v>4213.8998762955998</v>
      </c>
      <c r="E45" s="933">
        <v>4368.7720380869296</v>
      </c>
      <c r="F45" s="937">
        <v>4786.2297480765965</v>
      </c>
      <c r="G45" s="937">
        <f t="shared" si="1"/>
        <v>4939.1429101215781</v>
      </c>
      <c r="H45" s="933">
        <v>2826.431449750954</v>
      </c>
      <c r="I45" s="938">
        <v>2650.2770813192788</v>
      </c>
      <c r="J45" s="938">
        <v>2410.8123101483202</v>
      </c>
      <c r="K45" s="938">
        <v>2380.8544308428259</v>
      </c>
      <c r="L45" s="938">
        <v>2650.1631416238924</v>
      </c>
      <c r="M45" s="938">
        <v>2748.5614811405694</v>
      </c>
      <c r="N45" s="954">
        <v>7.8525830284037826E-2</v>
      </c>
      <c r="O45" s="917">
        <v>8.1411865892278001E-2</v>
      </c>
      <c r="P45" s="15">
        <v>8.9191171107813716E-2</v>
      </c>
      <c r="Q45" s="15">
        <v>9.2040700845927859E-2</v>
      </c>
      <c r="R45" s="917">
        <v>5.2670420002414176E-2</v>
      </c>
      <c r="S45" s="15">
        <v>4.9387791452772944E-2</v>
      </c>
      <c r="T45" s="15">
        <v>4.4925376461435462E-2</v>
      </c>
      <c r="U45" s="15">
        <v>4.4367112759147176E-2</v>
      </c>
      <c r="V45" s="15">
        <v>4.9385668191792575E-2</v>
      </c>
      <c r="W45" s="14">
        <v>5.1219316720696462E-2</v>
      </c>
      <c r="X45" s="15"/>
      <c r="Y45" s="1012">
        <f>O45*0.9+0.1*'TG4'!R45-N45</f>
        <v>1.1891019253792989E-5</v>
      </c>
      <c r="Z45" s="2"/>
      <c r="AA45" s="2"/>
      <c r="AB45" s="2"/>
      <c r="AC45" s="2"/>
      <c r="AD45" s="2"/>
    </row>
    <row r="46" spans="1:30" ht="15.55">
      <c r="A46" s="19">
        <v>1996</v>
      </c>
      <c r="B46" s="921">
        <v>192043</v>
      </c>
      <c r="C46" s="926">
        <v>10630.708436382447</v>
      </c>
      <c r="D46" s="936">
        <v>4301.3479693315085</v>
      </c>
      <c r="E46" s="933">
        <v>4452.9252710316532</v>
      </c>
      <c r="F46" s="937">
        <v>4816.1610997780917</v>
      </c>
      <c r="G46" s="937">
        <f t="shared" si="1"/>
        <v>5112.1118028565179</v>
      </c>
      <c r="H46" s="933">
        <v>2943.5842964264916</v>
      </c>
      <c r="I46" s="938">
        <v>2858.9344181792394</v>
      </c>
      <c r="J46" s="938">
        <v>2395.1340423820006</v>
      </c>
      <c r="K46" s="938">
        <v>2525.5682891807724</v>
      </c>
      <c r="L46" s="938">
        <v>2669.6119560088041</v>
      </c>
      <c r="M46" s="938">
        <v>2658.4619308697042</v>
      </c>
      <c r="N46" s="954">
        <v>7.7703548452828008E-2</v>
      </c>
      <c r="O46" s="917">
        <v>8.0441781744108695E-2</v>
      </c>
      <c r="P46" s="15">
        <v>8.7003611435648054E-2</v>
      </c>
      <c r="Q46" s="15">
        <v>9.2349940065711664E-2</v>
      </c>
      <c r="R46" s="917">
        <v>5.3175643224676612E-2</v>
      </c>
      <c r="S46" s="15">
        <v>5.1646449129520995E-2</v>
      </c>
      <c r="T46" s="15">
        <v>4.3267927970536135E-2</v>
      </c>
      <c r="U46" s="15">
        <v>4.5624213462502894E-2</v>
      </c>
      <c r="V46" s="15">
        <v>4.8226352169833397E-2</v>
      </c>
      <c r="W46" s="14">
        <v>4.8024927750134346E-2</v>
      </c>
      <c r="X46" s="15"/>
      <c r="Y46" s="1012">
        <f>O46*0.9+0.1*'TG4'!R46-N46</f>
        <v>1.1619439337473558E-5</v>
      </c>
      <c r="Z46" s="2"/>
      <c r="AA46" s="2"/>
      <c r="AB46" s="2"/>
      <c r="AC46" s="2"/>
      <c r="AD46" s="2"/>
    </row>
    <row r="47" spans="1:30" ht="15.55">
      <c r="A47" s="19">
        <v>1997</v>
      </c>
      <c r="B47" s="921">
        <v>194426</v>
      </c>
      <c r="C47" s="926">
        <v>11153.579273360841</v>
      </c>
      <c r="D47" s="936">
        <v>4297.3537960715294</v>
      </c>
      <c r="E47" s="933">
        <v>4478.0178078503759</v>
      </c>
      <c r="F47" s="937">
        <v>4832.9681082654224</v>
      </c>
      <c r="G47" s="937">
        <f t="shared" si="1"/>
        <v>5153.8343842941613</v>
      </c>
      <c r="H47" s="933">
        <v>2677.3872324189374</v>
      </c>
      <c r="I47" s="938">
        <v>2485.9724891626988</v>
      </c>
      <c r="J47" s="938">
        <v>2189.0767702719454</v>
      </c>
      <c r="K47" s="938">
        <v>2202.8933562020434</v>
      </c>
      <c r="L47" s="938">
        <v>2350.5287980213848</v>
      </c>
      <c r="M47" s="938">
        <v>2555.5218283896997</v>
      </c>
      <c r="N47" s="954">
        <v>7.4910240800506872E-2</v>
      </c>
      <c r="O47" s="917">
        <v>7.8059524119630117E-2</v>
      </c>
      <c r="P47" s="15">
        <v>8.424691611435263E-2</v>
      </c>
      <c r="Q47" s="15">
        <v>8.9840165156134494E-2</v>
      </c>
      <c r="R47" s="917">
        <v>4.6671447549897493E-2</v>
      </c>
      <c r="S47" s="15">
        <v>4.3334760558195733E-2</v>
      </c>
      <c r="T47" s="15">
        <v>3.8159359404332779E-2</v>
      </c>
      <c r="U47" s="15">
        <v>3.8400206173805358E-2</v>
      </c>
      <c r="V47" s="15">
        <v>4.0973744919320369E-2</v>
      </c>
      <c r="W47" s="14">
        <v>4.4547124723737216E-2</v>
      </c>
      <c r="X47" s="15"/>
      <c r="Y47" s="1012">
        <f>O47*0.9+0.1*'TG4'!R47-N47</f>
        <v>1.0475662149983522E-5</v>
      </c>
      <c r="Z47" s="2"/>
      <c r="AA47" s="2"/>
      <c r="AB47" s="2"/>
      <c r="AC47" s="2"/>
      <c r="AD47" s="2"/>
    </row>
    <row r="48" spans="1:30" ht="15.55">
      <c r="A48" s="19">
        <v>1998</v>
      </c>
      <c r="B48" s="921">
        <v>196795</v>
      </c>
      <c r="C48" s="926">
        <v>11721.590166000782</v>
      </c>
      <c r="D48" s="936">
        <v>4267.7532646431746</v>
      </c>
      <c r="E48" s="933">
        <v>4449.59096754858</v>
      </c>
      <c r="F48" s="937">
        <v>4772.8037433858599</v>
      </c>
      <c r="G48" s="937">
        <f t="shared" si="1"/>
        <v>5157.9727396391245</v>
      </c>
      <c r="H48" s="933">
        <v>2637.0753290902244</v>
      </c>
      <c r="I48" s="938">
        <v>2462.1757343835525</v>
      </c>
      <c r="J48" s="938">
        <v>2187.425979466278</v>
      </c>
      <c r="K48" s="938">
        <v>2213.3028520128714</v>
      </c>
      <c r="L48" s="938">
        <v>2339.5871482395123</v>
      </c>
      <c r="M48" s="938">
        <v>2593.2075759117288</v>
      </c>
      <c r="N48" s="954">
        <v>7.165175473815466E-2</v>
      </c>
      <c r="O48" s="917">
        <v>7.470464690009572E-2</v>
      </c>
      <c r="P48" s="15">
        <v>8.0131099908612669E-2</v>
      </c>
      <c r="Q48" s="15">
        <v>8.6597742364473471E-2</v>
      </c>
      <c r="R48" s="917">
        <v>4.4274132778809878E-2</v>
      </c>
      <c r="S48" s="15">
        <v>4.1337725239145584E-2</v>
      </c>
      <c r="T48" s="15">
        <v>3.6724922944131322E-2</v>
      </c>
      <c r="U48" s="15">
        <v>3.7159372456585509E-2</v>
      </c>
      <c r="V48" s="15">
        <v>3.9279572678907478E-2</v>
      </c>
      <c r="W48" s="14">
        <v>4.3537632494761176E-2</v>
      </c>
      <c r="X48" s="15"/>
      <c r="Y48" s="1012">
        <f>O48*0.9+0.1*'TG4'!R48-N48</f>
        <v>9.8407498124730708E-6</v>
      </c>
      <c r="Z48" s="2"/>
      <c r="AA48" s="2"/>
      <c r="AB48" s="2"/>
      <c r="AC48" s="2"/>
      <c r="AD48" s="2"/>
    </row>
    <row r="49" spans="1:30" ht="15.55">
      <c r="A49" s="23">
        <v>1999</v>
      </c>
      <c r="B49" s="922">
        <v>199255</v>
      </c>
      <c r="C49" s="950">
        <v>12223.541776810689</v>
      </c>
      <c r="D49" s="939">
        <v>4316.6842755844682</v>
      </c>
      <c r="E49" s="940">
        <v>4531.1603141648047</v>
      </c>
      <c r="F49" s="941">
        <v>4809.5638670087201</v>
      </c>
      <c r="G49" s="941">
        <f t="shared" si="1"/>
        <v>5315.9459516511115</v>
      </c>
      <c r="H49" s="940">
        <v>2392.13441316327</v>
      </c>
      <c r="I49" s="942">
        <v>2261.7629011534063</v>
      </c>
      <c r="J49" s="942">
        <v>1935.307785424983</v>
      </c>
      <c r="K49" s="942">
        <v>1910.8208703070177</v>
      </c>
      <c r="L49" s="942">
        <v>2122.9571309907374</v>
      </c>
      <c r="M49" s="942">
        <v>2453.3542766952951</v>
      </c>
      <c r="N49" s="955">
        <v>7.0365933297935029E-2</v>
      </c>
      <c r="O49" s="918">
        <v>7.3862090454970997E-2</v>
      </c>
      <c r="P49" s="21">
        <v>7.8400325030088411E-2</v>
      </c>
      <c r="Q49" s="21">
        <v>8.6654819849816989E-2</v>
      </c>
      <c r="R49" s="918">
        <v>3.8993996273575242E-2</v>
      </c>
      <c r="S49" s="21">
        <v>3.6868820436666276E-2</v>
      </c>
      <c r="T49" s="21">
        <v>3.1547301087186952E-2</v>
      </c>
      <c r="U49" s="21">
        <v>3.1148141795966922E-2</v>
      </c>
      <c r="V49" s="21">
        <v>3.4606158416217163E-2</v>
      </c>
      <c r="W49" s="20">
        <v>3.9991936488514845E-2</v>
      </c>
      <c r="X49" s="15"/>
      <c r="Y49" s="1012">
        <f>O49*0.9+0.1*'TG4'!R49-N49</f>
        <v>9.3477388963952857E-6</v>
      </c>
      <c r="Z49" s="2"/>
      <c r="AA49" s="2"/>
      <c r="AB49" s="2"/>
      <c r="AC49" s="2"/>
      <c r="AD49" s="2"/>
    </row>
    <row r="50" spans="1:30" ht="15.55">
      <c r="A50" s="27">
        <v>2000</v>
      </c>
      <c r="B50" s="920">
        <v>201646.4407831867</v>
      </c>
      <c r="C50" s="925">
        <v>12782.885989140505</v>
      </c>
      <c r="D50" s="943">
        <v>4386.4290390207079</v>
      </c>
      <c r="E50" s="928">
        <v>4597.8054694741131</v>
      </c>
      <c r="F50" s="944">
        <v>4833.1089622946565</v>
      </c>
      <c r="G50" s="944">
        <f t="shared" si="1"/>
        <v>5453.1274708169622</v>
      </c>
      <c r="H50" s="928">
        <v>2489.6407750776502</v>
      </c>
      <c r="I50" s="945">
        <v>2353.9569787669234</v>
      </c>
      <c r="J50" s="945">
        <v>2041.7745351715828</v>
      </c>
      <c r="K50" s="945">
        <v>1953.5785025514749</v>
      </c>
      <c r="L50" s="945">
        <v>1967.8614289778861</v>
      </c>
      <c r="M50" s="945">
        <v>2267.9860604922783</v>
      </c>
      <c r="N50" s="953">
        <v>6.9194687664269172E-2</v>
      </c>
      <c r="O50" s="916">
        <v>7.2529091561995704E-2</v>
      </c>
      <c r="P50" s="25">
        <v>7.6240938156843185E-2</v>
      </c>
      <c r="Q50" s="25">
        <v>8.6021556208935285E-2</v>
      </c>
      <c r="R50" s="916">
        <v>3.9273384863918175E-2</v>
      </c>
      <c r="S50" s="25">
        <v>3.7133011037440156E-2</v>
      </c>
      <c r="T50" s="25">
        <v>3.2208420559243216E-2</v>
      </c>
      <c r="U50" s="25">
        <v>3.0817152884310417E-2</v>
      </c>
      <c r="V50" s="25">
        <v>3.1042462042218943E-2</v>
      </c>
      <c r="W50" s="24">
        <v>3.5776843917145751E-2</v>
      </c>
      <c r="X50" s="15"/>
      <c r="Y50" s="1012">
        <f>O50*0.9+0.1*'TG4'!R50-N50</f>
        <v>8.8332279187808282E-6</v>
      </c>
      <c r="Z50" s="2"/>
      <c r="AA50" s="2"/>
      <c r="AB50" s="2"/>
      <c r="AC50" s="2"/>
      <c r="AD50" s="2"/>
    </row>
    <row r="51" spans="1:30" ht="15.55">
      <c r="A51" s="19">
        <v>2001</v>
      </c>
      <c r="B51" s="921">
        <v>203775.64568079551</v>
      </c>
      <c r="C51" s="926">
        <v>12854.481627739526</v>
      </c>
      <c r="D51" s="936">
        <v>4688.3515417194976</v>
      </c>
      <c r="E51" s="933">
        <v>4896.9903148673529</v>
      </c>
      <c r="F51" s="937">
        <v>5131.5569294643592</v>
      </c>
      <c r="G51" s="937">
        <f t="shared" si="1"/>
        <v>5828.0296253379329</v>
      </c>
      <c r="H51" s="933">
        <v>2816.6487035771165</v>
      </c>
      <c r="I51" s="938">
        <v>2695.0298728010421</v>
      </c>
      <c r="J51" s="938">
        <v>2466.7744260437285</v>
      </c>
      <c r="K51" s="938">
        <v>2611.7846585153561</v>
      </c>
      <c r="L51" s="938">
        <v>2918.315857251906</v>
      </c>
      <c r="M51" s="938">
        <v>3310.8185880930023</v>
      </c>
      <c r="N51" s="954">
        <v>7.432208394392073E-2</v>
      </c>
      <c r="O51" s="917">
        <v>7.7629529700465758E-2</v>
      </c>
      <c r="P51" s="15">
        <v>8.1347996514523416E-2</v>
      </c>
      <c r="Q51" s="15">
        <v>9.2388828608010121E-2</v>
      </c>
      <c r="R51" s="917">
        <v>4.4650918243860353E-2</v>
      </c>
      <c r="S51" s="15">
        <v>4.2722955959106905E-2</v>
      </c>
      <c r="T51" s="15">
        <v>3.9104536921286133E-2</v>
      </c>
      <c r="U51" s="15">
        <v>4.1403311357157684E-2</v>
      </c>
      <c r="V51" s="15">
        <v>4.6262596605117778E-2</v>
      </c>
      <c r="W51" s="14">
        <v>5.2484745403091899E-2</v>
      </c>
      <c r="X51" s="15"/>
      <c r="Y51" s="1012">
        <f>O51*0.9+0.1*'TG4'!R51-N51</f>
        <v>9.5846108844888089E-6</v>
      </c>
      <c r="Z51" s="2"/>
      <c r="AA51" s="2"/>
      <c r="AB51" s="2"/>
      <c r="AC51" s="2"/>
      <c r="AD51" s="2"/>
    </row>
    <row r="52" spans="1:30" ht="15.55">
      <c r="A52" s="19">
        <v>2002</v>
      </c>
      <c r="B52" s="921">
        <v>206200.68043331249</v>
      </c>
      <c r="C52" s="926">
        <v>12978.126076782995</v>
      </c>
      <c r="D52" s="936">
        <v>4959.4332849603361</v>
      </c>
      <c r="E52" s="933">
        <v>5180.549777557565</v>
      </c>
      <c r="F52" s="937">
        <v>5515.9908778557301</v>
      </c>
      <c r="G52" s="937">
        <f t="shared" si="1"/>
        <v>6056.3858465742496</v>
      </c>
      <c r="H52" s="933">
        <v>2975.7808473362843</v>
      </c>
      <c r="I52" s="938">
        <v>2841.4950533584811</v>
      </c>
      <c r="J52" s="938">
        <v>2584.3549765785033</v>
      </c>
      <c r="K52" s="938">
        <v>2553.749375756644</v>
      </c>
      <c r="L52" s="938">
        <v>2715.0190649159194</v>
      </c>
      <c r="M52" s="938">
        <v>2943.2798454404251</v>
      </c>
      <c r="N52" s="954">
        <v>7.8797086102582389E-2</v>
      </c>
      <c r="O52" s="917">
        <v>8.2310256722040426E-2</v>
      </c>
      <c r="P52" s="15">
        <v>8.7639853823930039E-2</v>
      </c>
      <c r="Q52" s="15">
        <v>9.6225824525188505E-2</v>
      </c>
      <c r="R52" s="917">
        <v>4.7280172184400719E-2</v>
      </c>
      <c r="S52" s="15">
        <v>4.5146595894038903E-2</v>
      </c>
      <c r="T52" s="15">
        <v>4.1061070874093282E-2</v>
      </c>
      <c r="U52" s="15">
        <v>4.0574799152182095E-2</v>
      </c>
      <c r="V52" s="15">
        <v>4.3137104329460385E-2</v>
      </c>
      <c r="W52" s="14">
        <v>4.6763785714887263E-2</v>
      </c>
      <c r="X52" s="15"/>
      <c r="Y52" s="1012">
        <f>O52*0.9+0.1*'TG4'!R52-N52</f>
        <v>1.0162165694063696E-5</v>
      </c>
      <c r="Z52" s="2"/>
      <c r="AA52" s="2"/>
      <c r="AB52" s="2"/>
      <c r="AC52" s="2"/>
      <c r="AD52" s="2"/>
    </row>
    <row r="53" spans="1:30" ht="15.55">
      <c r="A53" s="19">
        <v>2003</v>
      </c>
      <c r="B53" s="921">
        <v>208605.71414694539</v>
      </c>
      <c r="C53" s="926">
        <v>13267.587163022557</v>
      </c>
      <c r="D53" s="936">
        <v>5140.550989735314</v>
      </c>
      <c r="E53" s="933">
        <v>5381.3848817244861</v>
      </c>
      <c r="F53" s="937">
        <v>5733.8750701728404</v>
      </c>
      <c r="G53" s="937">
        <f t="shared" si="1"/>
        <v>6286.1183665951648</v>
      </c>
      <c r="H53" s="933">
        <v>2979.7318941859321</v>
      </c>
      <c r="I53" s="938">
        <v>2917.2850293610545</v>
      </c>
      <c r="J53" s="938">
        <v>2603.0294986056983</v>
      </c>
      <c r="K53" s="938">
        <v>2620.0623104532228</v>
      </c>
      <c r="L53" s="938">
        <v>2871.7341535591027</v>
      </c>
      <c r="M53" s="938">
        <v>2915.9268891429788</v>
      </c>
      <c r="N53" s="954">
        <v>8.08246666968363E-2</v>
      </c>
      <c r="O53" s="917">
        <v>8.4611287836903804E-2</v>
      </c>
      <c r="P53" s="15">
        <v>9.0153476223349557E-2</v>
      </c>
      <c r="Q53" s="15">
        <v>9.8836374313072572E-2</v>
      </c>
      <c r="R53" s="917">
        <v>4.6850199069012881E-2</v>
      </c>
      <c r="S53" s="15">
        <v>4.5868349643569672E-2</v>
      </c>
      <c r="T53" s="15">
        <v>4.0927323169626093E-2</v>
      </c>
      <c r="U53" s="15">
        <v>4.1195129352900033E-2</v>
      </c>
      <c r="V53" s="15">
        <v>4.5152155141892081E-2</v>
      </c>
      <c r="W53" s="14">
        <v>4.584699566212435E-2</v>
      </c>
      <c r="X53" s="15"/>
      <c r="Y53" s="1012">
        <f>O53*0.9+0.1*'TG4'!R53-N53</f>
        <v>1.0512263278417144E-5</v>
      </c>
      <c r="Z53" s="2"/>
      <c r="AA53" s="2"/>
      <c r="AB53" s="2"/>
      <c r="AC53" s="2"/>
      <c r="AD53" s="2"/>
    </row>
    <row r="54" spans="1:30" ht="15.55">
      <c r="A54" s="19">
        <v>2004</v>
      </c>
      <c r="B54" s="921">
        <v>210950.91872463207</v>
      </c>
      <c r="C54" s="926">
        <v>13809.597305067664</v>
      </c>
      <c r="D54" s="936">
        <v>5431.7690507287762</v>
      </c>
      <c r="E54" s="933">
        <v>5681.7590544962422</v>
      </c>
      <c r="F54" s="937">
        <v>6042.7202594266037</v>
      </c>
      <c r="G54" s="937">
        <f t="shared" si="1"/>
        <v>6650.9973119573506</v>
      </c>
      <c r="H54" s="933">
        <v>3188.4363744261727</v>
      </c>
      <c r="I54" s="938">
        <v>3066.6440041311839</v>
      </c>
      <c r="J54" s="938">
        <v>2708.072505001815</v>
      </c>
      <c r="K54" s="938">
        <v>2698.4785312152612</v>
      </c>
      <c r="L54" s="938">
        <v>2712.7819870390417</v>
      </c>
      <c r="M54" s="938">
        <v>2990.9800702740804</v>
      </c>
      <c r="N54" s="954">
        <v>8.2973938069198727E-2</v>
      </c>
      <c r="O54" s="917">
        <v>8.6792704091244052E-2</v>
      </c>
      <c r="P54" s="15">
        <v>9.2306630103848875E-2</v>
      </c>
      <c r="Q54" s="15">
        <v>0.10159847259829904</v>
      </c>
      <c r="R54" s="917">
        <v>4.8705517447160673E-2</v>
      </c>
      <c r="S54" s="15">
        <v>4.6845056795064011E-2</v>
      </c>
      <c r="T54" s="15">
        <v>4.1367635151345894E-2</v>
      </c>
      <c r="U54" s="15">
        <v>4.1221080726927532E-2</v>
      </c>
      <c r="V54" s="15">
        <v>4.1439575667823199E-2</v>
      </c>
      <c r="W54" s="14">
        <v>4.5689239140944693E-2</v>
      </c>
      <c r="X54" s="15"/>
      <c r="Y54" s="1012">
        <f>O54*0.9+0.1*'TG4'!R54-N54</f>
        <v>1.0047357636988608E-5</v>
      </c>
      <c r="Z54" s="2"/>
      <c r="AA54" s="2"/>
      <c r="AB54" s="2"/>
      <c r="AC54" s="2"/>
      <c r="AD54" s="2"/>
    </row>
    <row r="55" spans="1:30" ht="15.55">
      <c r="A55" s="19">
        <v>2005</v>
      </c>
      <c r="B55" s="921">
        <v>213348.60569152678</v>
      </c>
      <c r="C55" s="926">
        <v>14318.33973232123</v>
      </c>
      <c r="D55" s="936">
        <v>5595.9716989041981</v>
      </c>
      <c r="E55" s="933">
        <v>5842.4339440880449</v>
      </c>
      <c r="F55" s="937">
        <v>6133.6111562885253</v>
      </c>
      <c r="G55" s="937">
        <f t="shared" si="1"/>
        <v>6939.0709148594551</v>
      </c>
      <c r="H55" s="933">
        <v>3384.2025635917903</v>
      </c>
      <c r="I55" s="938">
        <v>3262.3309186998495</v>
      </c>
      <c r="J55" s="938">
        <v>2907.5379336343308</v>
      </c>
      <c r="K55" s="938">
        <v>2792.4676049001032</v>
      </c>
      <c r="L55" s="938">
        <v>2953.816344905506</v>
      </c>
      <c r="M55" s="938">
        <v>2964.3683005252915</v>
      </c>
      <c r="N55" s="954">
        <v>8.3382066759838364E-2</v>
      </c>
      <c r="O55" s="917">
        <v>8.7054446194088073E-2</v>
      </c>
      <c r="P55" s="15">
        <v>9.1393095324747251E-2</v>
      </c>
      <c r="Q55" s="15">
        <v>0.10339474632928611</v>
      </c>
      <c r="R55" s="917">
        <v>5.0425881199771538E-2</v>
      </c>
      <c r="S55" s="15">
        <v>4.8609948207740679E-2</v>
      </c>
      <c r="T55" s="15">
        <v>4.3323400319650318E-2</v>
      </c>
      <c r="U55" s="15">
        <v>4.1608809476656461E-2</v>
      </c>
      <c r="V55" s="15">
        <v>4.4012965918938107E-2</v>
      </c>
      <c r="W55" s="14">
        <v>4.4170193995718428E-2</v>
      </c>
      <c r="X55" s="15"/>
      <c r="Y55" s="1012">
        <f>O55*0.9+0.1*'TG4'!R55-N55</f>
        <v>9.5229348180542184E-6</v>
      </c>
      <c r="Z55" s="2"/>
      <c r="AA55" s="2"/>
      <c r="AB55" s="2"/>
      <c r="AC55" s="2"/>
      <c r="AD55" s="2"/>
    </row>
    <row r="56" spans="1:30" ht="15.55">
      <c r="A56" s="19">
        <v>2006</v>
      </c>
      <c r="B56" s="921">
        <v>215896.60788327493</v>
      </c>
      <c r="C56" s="926">
        <v>14835.574829192015</v>
      </c>
      <c r="D56" s="936">
        <v>5820.1561642792085</v>
      </c>
      <c r="E56" s="933">
        <v>6052.29229365842</v>
      </c>
      <c r="F56" s="937">
        <v>6206.0569842680416</v>
      </c>
      <c r="G56" s="937">
        <f t="shared" si="1"/>
        <v>7373.1595038109981</v>
      </c>
      <c r="H56" s="933">
        <v>3737.402333132206</v>
      </c>
      <c r="I56" s="938">
        <v>3614.5682632473718</v>
      </c>
      <c r="J56" s="938">
        <v>3277.3210725612134</v>
      </c>
      <c r="K56" s="938">
        <v>3268.3785252898469</v>
      </c>
      <c r="L56" s="938">
        <v>3376.1824210048653</v>
      </c>
      <c r="M56" s="938">
        <v>3577.724379037274</v>
      </c>
      <c r="N56" s="954">
        <v>8.4698570003926776E-2</v>
      </c>
      <c r="O56" s="917">
        <v>8.8076760837591583E-2</v>
      </c>
      <c r="P56" s="15">
        <v>9.0314441244117943E-2</v>
      </c>
      <c r="Q56" s="15">
        <v>0.10729885053883154</v>
      </c>
      <c r="R56" s="917">
        <v>5.4389027409342816E-2</v>
      </c>
      <c r="S56" s="15">
        <v>5.2601468833017855E-2</v>
      </c>
      <c r="T56" s="15">
        <v>4.7693635781342905E-2</v>
      </c>
      <c r="U56" s="15">
        <v>4.7563498213776263E-2</v>
      </c>
      <c r="V56" s="15">
        <v>4.9132328250323112E-2</v>
      </c>
      <c r="W56" s="14">
        <v>5.2065293476566403E-2</v>
      </c>
      <c r="X56" s="15"/>
      <c r="Y56" s="1012">
        <f>O56*0.9+0.1*'TG4'!R56-N56</f>
        <v>9.4174908399358159E-6</v>
      </c>
      <c r="Z56" s="2"/>
      <c r="AA56" s="2"/>
      <c r="AB56" s="2"/>
      <c r="AC56" s="2"/>
      <c r="AD56" s="2"/>
    </row>
    <row r="57" spans="1:30" ht="15.55">
      <c r="A57" s="19">
        <v>2007</v>
      </c>
      <c r="B57" s="921">
        <v>218456.65775859603</v>
      </c>
      <c r="C57" s="926">
        <v>14842.491618677061</v>
      </c>
      <c r="D57" s="936">
        <v>5947.6566366423085</v>
      </c>
      <c r="E57" s="933">
        <v>6173.3097041298788</v>
      </c>
      <c r="F57" s="937">
        <v>6196.044214073183</v>
      </c>
      <c r="G57" s="937">
        <f t="shared" si="1"/>
        <v>7688.2189927332183</v>
      </c>
      <c r="H57" s="933">
        <v>3923.0560978526828</v>
      </c>
      <c r="I57" s="938">
        <v>3818.2288939396662</v>
      </c>
      <c r="J57" s="938">
        <v>3488.0046461846227</v>
      </c>
      <c r="K57" s="938">
        <v>3407.7686384564413</v>
      </c>
      <c r="L57" s="938">
        <v>3492.7429563086926</v>
      </c>
      <c r="M57" s="938">
        <v>3878.3167548902748</v>
      </c>
      <c r="N57" s="954">
        <v>8.7539560318944665E-2</v>
      </c>
      <c r="O57" s="917">
        <v>9.0860796146646161E-2</v>
      </c>
      <c r="P57" s="15">
        <v>9.1195410117506967E-2</v>
      </c>
      <c r="Q57" s="15">
        <v>0.11315772771973169</v>
      </c>
      <c r="R57" s="917">
        <v>5.7740825823202613E-2</v>
      </c>
      <c r="S57" s="15">
        <v>5.619794466838357E-2</v>
      </c>
      <c r="T57" s="15">
        <v>5.1337595925815556E-2</v>
      </c>
      <c r="U57" s="15">
        <v>5.015665605867526E-2</v>
      </c>
      <c r="V57" s="15">
        <v>5.140733592767787E-2</v>
      </c>
      <c r="W57" s="14">
        <v>5.7082337505676151E-2</v>
      </c>
      <c r="X57" s="15"/>
      <c r="Y57" s="1012">
        <f>O57*0.9+0.1*'TG4'!R57-N57</f>
        <v>9.2387953571498871E-6</v>
      </c>
      <c r="Z57" s="2"/>
      <c r="AA57" s="2"/>
      <c r="AB57" s="2"/>
      <c r="AC57" s="2"/>
      <c r="AD57" s="2"/>
    </row>
    <row r="58" spans="1:30" ht="15.55">
      <c r="A58" s="19">
        <v>2008</v>
      </c>
      <c r="B58" s="921">
        <v>220883.80606717154</v>
      </c>
      <c r="C58" s="926">
        <v>14593.257524252333</v>
      </c>
      <c r="D58" s="936">
        <v>6705.0889808364227</v>
      </c>
      <c r="E58" s="933">
        <v>6982.8228383628602</v>
      </c>
      <c r="F58" s="937">
        <v>6794.1631905913637</v>
      </c>
      <c r="G58" s="937">
        <f t="shared" si="1"/>
        <v>8964.3531076679446</v>
      </c>
      <c r="H58" s="933">
        <v>4212.9604113745509</v>
      </c>
      <c r="I58" s="938">
        <v>4162.229766400651</v>
      </c>
      <c r="J58" s="938">
        <v>3801.0933341812492</v>
      </c>
      <c r="K58" s="938">
        <v>3784.4301190516994</v>
      </c>
      <c r="L58" s="938">
        <v>4025.8085357368391</v>
      </c>
      <c r="M58" s="938">
        <v>4182.8302193613672</v>
      </c>
      <c r="N58" s="954">
        <v>0.10148834635754711</v>
      </c>
      <c r="O58" s="917">
        <v>0.10569213097672521</v>
      </c>
      <c r="P58" s="15">
        <v>0.10283657518448305</v>
      </c>
      <c r="Q58" s="15">
        <v>0.13568460846120919</v>
      </c>
      <c r="R58" s="917">
        <v>6.3767443898541373E-2</v>
      </c>
      <c r="S58" s="15">
        <v>6.2999583951750537E-2</v>
      </c>
      <c r="T58" s="15">
        <v>5.7533416475052938E-2</v>
      </c>
      <c r="U58" s="15">
        <v>5.728120175376715E-2</v>
      </c>
      <c r="V58" s="15">
        <v>6.0934709772197941E-2</v>
      </c>
      <c r="W58" s="14">
        <v>6.3311392775045036E-2</v>
      </c>
      <c r="X58" s="15"/>
      <c r="Y58" s="1012">
        <f>O58*0.9+0.1*'TG4'!R58-N58</f>
        <v>1.1315911359721653E-5</v>
      </c>
      <c r="Z58" s="2"/>
      <c r="AA58" s="2"/>
      <c r="AB58" s="2"/>
      <c r="AC58" s="2"/>
      <c r="AD58" s="2"/>
    </row>
    <row r="59" spans="1:30" ht="15.55">
      <c r="A59" s="23">
        <v>2009</v>
      </c>
      <c r="B59" s="922">
        <v>223261.82783409781</v>
      </c>
      <c r="C59" s="950">
        <v>14075.359609703286</v>
      </c>
      <c r="D59" s="939">
        <v>6808.5828042690691</v>
      </c>
      <c r="E59" s="940">
        <v>7042.6836211709897</v>
      </c>
      <c r="F59" s="941">
        <v>6986.1742598226992</v>
      </c>
      <c r="G59" s="941">
        <f t="shared" si="1"/>
        <v>8873.9912281490997</v>
      </c>
      <c r="H59" s="940">
        <v>4708.4712496642933</v>
      </c>
      <c r="I59" s="942">
        <v>4665.7916891141513</v>
      </c>
      <c r="J59" s="942">
        <v>4296.7561596397318</v>
      </c>
      <c r="K59" s="942">
        <v>4325.2056431174688</v>
      </c>
      <c r="L59" s="942">
        <v>4556.0336605109251</v>
      </c>
      <c r="M59" s="942">
        <v>5131.4808674045935</v>
      </c>
      <c r="N59" s="955">
        <v>0.10799700213648497</v>
      </c>
      <c r="O59" s="918">
        <v>0.11171028390890569</v>
      </c>
      <c r="P59" s="21">
        <v>0.1108139385469258</v>
      </c>
      <c r="Q59" s="21">
        <v>0.14075828658860701</v>
      </c>
      <c r="R59" s="918">
        <v>7.4685260387923336E-2</v>
      </c>
      <c r="S59" s="21">
        <v>7.4008281826536404E-2</v>
      </c>
      <c r="T59" s="21">
        <v>6.8154680275256396E-2</v>
      </c>
      <c r="U59" s="21">
        <v>6.8605942897193017E-2</v>
      </c>
      <c r="V59" s="21">
        <v>7.2267311878704277E-2</v>
      </c>
      <c r="W59" s="20">
        <v>8.1394993074468416E-2</v>
      </c>
      <c r="X59" s="15"/>
      <c r="Y59" s="1012">
        <f>O59*0.9+0.1*'TG4'!R59-N59</f>
        <v>1.0779420322487576E-5</v>
      </c>
      <c r="Z59" s="2"/>
      <c r="AA59" s="2"/>
      <c r="AB59" s="2"/>
      <c r="AC59" s="2"/>
      <c r="AD59" s="2"/>
    </row>
    <row r="60" spans="1:30" ht="15.55">
      <c r="A60" s="19">
        <v>2010</v>
      </c>
      <c r="B60" s="921">
        <v>225693.08772318307</v>
      </c>
      <c r="C60" s="926">
        <v>14691.277331858144</v>
      </c>
      <c r="D60" s="936">
        <v>7353.6163748067011</v>
      </c>
      <c r="E60" s="933">
        <v>7611.4556858586284</v>
      </c>
      <c r="F60" s="937">
        <v>7418.4654313738456</v>
      </c>
      <c r="G60" s="937">
        <f t="shared" si="1"/>
        <v>9755.5574254292642</v>
      </c>
      <c r="H60" s="933">
        <v>5039.8154850559376</v>
      </c>
      <c r="I60" s="938">
        <v>4853.0196694758106</v>
      </c>
      <c r="J60" s="938">
        <v>4323.1864099089671</v>
      </c>
      <c r="K60" s="938">
        <v>4301.314078815929</v>
      </c>
      <c r="L60" s="938">
        <v>4388.1120252427345</v>
      </c>
      <c r="M60" s="938">
        <v>4528.9601314147649</v>
      </c>
      <c r="N60" s="954">
        <v>0.11296910051264898</v>
      </c>
      <c r="O60" s="917">
        <v>0.1169301277898032</v>
      </c>
      <c r="P60" s="15">
        <v>0.11396533681545404</v>
      </c>
      <c r="Q60" s="15">
        <v>0.14986864845519046</v>
      </c>
      <c r="R60" s="917">
        <v>7.7423595830623526E-2</v>
      </c>
      <c r="S60" s="15">
        <v>7.4553966223902535E-2</v>
      </c>
      <c r="T60" s="15">
        <v>6.641446265120976E-2</v>
      </c>
      <c r="U60" s="15">
        <v>6.6078451436624164E-2</v>
      </c>
      <c r="V60" s="15">
        <v>6.7411875079415026E-2</v>
      </c>
      <c r="W60" s="14">
        <v>6.957563819298683E-2</v>
      </c>
      <c r="X60" s="15"/>
      <c r="Y60" s="1012">
        <f>O60*0.9+0.1*'TG4'!R60-N60</f>
        <v>1.0374081236261268E-5</v>
      </c>
      <c r="Z60" s="2"/>
      <c r="AA60" s="2"/>
      <c r="AB60" s="2"/>
      <c r="AC60" s="2"/>
      <c r="AD60" s="2"/>
    </row>
    <row r="61" spans="1:30" ht="15.55">
      <c r="A61" s="19">
        <v>2011</v>
      </c>
      <c r="B61" s="921">
        <v>227828.40659788629</v>
      </c>
      <c r="C61" s="926">
        <v>15077.843483957849</v>
      </c>
      <c r="D61" s="936">
        <v>7313.5248007642103</v>
      </c>
      <c r="E61" s="933">
        <v>7568.6915911267115</v>
      </c>
      <c r="F61" s="937">
        <v>7353.1200726750294</v>
      </c>
      <c r="G61" s="937">
        <f t="shared" si="1"/>
        <v>9730.3288869729913</v>
      </c>
      <c r="H61" s="933">
        <v>5023.9993452790477</v>
      </c>
      <c r="I61" s="938">
        <v>4866.4109963432811</v>
      </c>
      <c r="J61" s="938">
        <v>4525.9374203908401</v>
      </c>
      <c r="K61" s="938">
        <v>4493.2780130569745</v>
      </c>
      <c r="L61" s="938">
        <v>4642.8101991478543</v>
      </c>
      <c r="M61" s="938">
        <v>4896.6676570361406</v>
      </c>
      <c r="N61" s="954">
        <v>0.11050842275588195</v>
      </c>
      <c r="O61" s="917">
        <v>0.11436403004659548</v>
      </c>
      <c r="P61" s="15">
        <v>0.11110671306960286</v>
      </c>
      <c r="Q61" s="15">
        <v>0.14702668377948513</v>
      </c>
      <c r="R61" s="917">
        <v>7.5913360342383385E-2</v>
      </c>
      <c r="S61" s="15">
        <v>7.3532177484594285E-2</v>
      </c>
      <c r="T61" s="15">
        <v>6.83875722643279E-2</v>
      </c>
      <c r="U61" s="15">
        <v>6.7894083872488409E-2</v>
      </c>
      <c r="V61" s="15">
        <v>7.0153536938732941E-2</v>
      </c>
      <c r="W61" s="14">
        <v>7.3989360025450424E-2</v>
      </c>
      <c r="X61" s="15"/>
      <c r="Y61" s="1012">
        <f>O61*0.9+0.1*'TG4'!R61-N61</f>
        <v>1.0540320292323768E-5</v>
      </c>
      <c r="Z61" s="2"/>
      <c r="AA61" s="2"/>
      <c r="AB61" s="2"/>
      <c r="AC61" s="2"/>
      <c r="AD61" s="2"/>
    </row>
    <row r="62" spans="1:30" ht="15.55">
      <c r="A62" s="19">
        <v>2012</v>
      </c>
      <c r="B62" s="921">
        <v>229950.91355400611</v>
      </c>
      <c r="C62" s="926">
        <v>15596.8664307241</v>
      </c>
      <c r="D62" s="936">
        <v>7039.8963168313849</v>
      </c>
      <c r="E62" s="933">
        <v>7283.7765290981879</v>
      </c>
      <c r="F62" s="937">
        <v>7084.9789402323177</v>
      </c>
      <c r="G62" s="937">
        <f t="shared" si="1"/>
        <v>9353.2176474550724</v>
      </c>
      <c r="H62" s="933">
        <v>4851.5638962036564</v>
      </c>
      <c r="I62" s="938">
        <v>4657.1908160124285</v>
      </c>
      <c r="J62" s="938">
        <v>4301.71397431888</v>
      </c>
      <c r="K62" s="938">
        <v>4291.2647523773148</v>
      </c>
      <c r="L62" s="938">
        <v>4479.5562980387485</v>
      </c>
      <c r="M62" s="938">
        <v>4721.4099178823144</v>
      </c>
      <c r="N62" s="954">
        <v>0.10379204031599211</v>
      </c>
      <c r="O62" s="917">
        <v>0.10738766497929139</v>
      </c>
      <c r="P62" s="15">
        <v>0.10445671167690306</v>
      </c>
      <c r="Q62" s="15">
        <v>0.13789827285209966</v>
      </c>
      <c r="R62" s="917">
        <v>7.1528569860674907E-2</v>
      </c>
      <c r="S62" s="15">
        <v>6.8662848880194347E-2</v>
      </c>
      <c r="T62" s="15">
        <v>6.3421909948147004E-2</v>
      </c>
      <c r="U62" s="15">
        <v>6.3267852840453997E-2</v>
      </c>
      <c r="V62" s="15">
        <v>6.6043911296276292E-2</v>
      </c>
      <c r="W62" s="14">
        <v>6.9609657087355004E-2</v>
      </c>
      <c r="X62" s="15"/>
      <c r="Y62" s="1012">
        <f>O62*0.9+0.1*'TG4'!R62-N62</f>
        <v>9.7151514376336845E-6</v>
      </c>
      <c r="Z62" s="2"/>
      <c r="AA62" s="2"/>
      <c r="AB62" s="2"/>
      <c r="AC62" s="2"/>
      <c r="AD62" s="2"/>
    </row>
    <row r="63" spans="1:30" ht="15.55">
      <c r="A63" s="19">
        <v>2013</v>
      </c>
      <c r="B63" s="921">
        <v>232042.91712306612</v>
      </c>
      <c r="C63" s="926">
        <v>15743.547490409892</v>
      </c>
      <c r="D63" s="936">
        <v>7072.9760258569177</v>
      </c>
      <c r="E63" s="933">
        <v>7287.9588103648448</v>
      </c>
      <c r="F63" s="937">
        <v>6893.9958480663072</v>
      </c>
      <c r="G63" s="937">
        <f t="shared" si="1"/>
        <v>9602.4022158292282</v>
      </c>
      <c r="H63" s="933">
        <v>5144.7449652757696</v>
      </c>
      <c r="I63" s="938">
        <v>4977.7789248842782</v>
      </c>
      <c r="J63" s="938">
        <v>4415.2632710356111</v>
      </c>
      <c r="K63" s="938">
        <v>4421.8455971765934</v>
      </c>
      <c r="L63" s="938">
        <v>4667.4266579992764</v>
      </c>
      <c r="M63" s="938">
        <v>4754.2328342809351</v>
      </c>
      <c r="N63" s="954">
        <v>0.10424804135034373</v>
      </c>
      <c r="O63" s="917">
        <v>0.10741665582423192</v>
      </c>
      <c r="P63" s="15">
        <v>0.10161006648559125</v>
      </c>
      <c r="Q63" s="15">
        <v>0.14152905645359073</v>
      </c>
      <c r="R63" s="917">
        <v>7.5827994314749958E-2</v>
      </c>
      <c r="S63" s="15">
        <v>7.3367094882996753E-2</v>
      </c>
      <c r="T63" s="15">
        <v>6.5076220585069677E-2</v>
      </c>
      <c r="U63" s="15">
        <v>6.5173236976079352E-2</v>
      </c>
      <c r="V63" s="15">
        <v>6.8792837055298137E-2</v>
      </c>
      <c r="W63" s="14">
        <v>7.0072266509235703E-2</v>
      </c>
      <c r="X63" s="15"/>
      <c r="Y63" s="1012">
        <f>O63*0.9+0.1*'TG4'!R63-N63</f>
        <v>9.7483229399980553E-6</v>
      </c>
      <c r="Z63" s="2"/>
      <c r="AA63" s="2"/>
      <c r="AB63" s="2"/>
      <c r="AC63" s="2"/>
      <c r="AD63" s="2"/>
    </row>
    <row r="64" spans="1:30" ht="15.55">
      <c r="A64" s="19">
        <v>2014</v>
      </c>
      <c r="B64" s="921">
        <v>234238.60453170221</v>
      </c>
      <c r="C64" s="926">
        <v>16264.79714875524</v>
      </c>
      <c r="D64" s="936">
        <v>7340.9664245367776</v>
      </c>
      <c r="E64" s="933">
        <v>7560.7695187725658</v>
      </c>
      <c r="F64" s="937">
        <v>7039.0247696666875</v>
      </c>
      <c r="G64" s="937">
        <f>(E64-F64*0.5)/0.4</f>
        <v>10103.142834848055</v>
      </c>
      <c r="H64" s="933">
        <v>5369.5420698347234</v>
      </c>
      <c r="I64" s="938">
        <v>5175.0164265269468</v>
      </c>
      <c r="J64" s="938">
        <v>4716.6969606447165</v>
      </c>
      <c r="K64" s="938">
        <v>4694.9860163423209</v>
      </c>
      <c r="L64" s="938">
        <v>4849.373901106469</v>
      </c>
      <c r="M64" s="938">
        <v>4973.4065992362457</v>
      </c>
      <c r="N64" s="954">
        <v>0.10572143725316439</v>
      </c>
      <c r="O64" s="917">
        <v>0.10888694676395971</v>
      </c>
      <c r="P64" s="15">
        <v>0.10137300356291234</v>
      </c>
      <c r="Q64" s="15">
        <v>0.14550111245625885</v>
      </c>
      <c r="R64" s="917">
        <v>7.7329832638497478E-2</v>
      </c>
      <c r="S64" s="15">
        <v>7.4528358090901747E-2</v>
      </c>
      <c r="T64" s="15">
        <v>6.7927838506420812E-2</v>
      </c>
      <c r="U64" s="15">
        <v>6.7615166835821597E-2</v>
      </c>
      <c r="V64" s="15">
        <v>6.9838594669136014E-2</v>
      </c>
      <c r="W64" s="14">
        <v>7.16248601762004E-2</v>
      </c>
      <c r="X64" s="15"/>
      <c r="Y64" s="1012">
        <f>O64*0.9+0.1*'TG4'!R64-N64</f>
        <v>9.7980982490947222E-6</v>
      </c>
      <c r="Z64" s="2"/>
      <c r="AA64" s="2"/>
      <c r="AB64" s="2"/>
      <c r="AC64" s="2"/>
      <c r="AD64" s="2"/>
    </row>
    <row r="65" spans="1:30" ht="15.55">
      <c r="A65" s="19">
        <v>2015</v>
      </c>
      <c r="B65" s="921">
        <v>236453.2158475449</v>
      </c>
      <c r="C65" s="926">
        <v>16663.154658791693</v>
      </c>
      <c r="D65" s="936">
        <v>7645.8356009190366</v>
      </c>
      <c r="E65" s="933">
        <v>7849.5989080206036</v>
      </c>
      <c r="F65" s="937">
        <v>6997.5655686373857</v>
      </c>
      <c r="G65" s="937">
        <f t="shared" ref="G65" si="3">(E65-F65*0.5)/0.4</f>
        <v>10877.040309254775</v>
      </c>
      <c r="H65" s="933">
        <v>5818.7967112366214</v>
      </c>
      <c r="I65" s="938">
        <v>5555.4977676191047</v>
      </c>
      <c r="J65" s="938">
        <v>5054.9962320825671</v>
      </c>
      <c r="K65" s="938">
        <v>5065.7375379587211</v>
      </c>
      <c r="L65" s="938">
        <v>5043.7684906203322</v>
      </c>
      <c r="M65" s="938">
        <v>4918.0589244368584</v>
      </c>
      <c r="N65" s="954">
        <v>0.10849580722850041</v>
      </c>
      <c r="O65" s="917">
        <v>0.11138724586797051</v>
      </c>
      <c r="P65" s="15">
        <v>9.929673676379025E-2</v>
      </c>
      <c r="Q65" s="15">
        <v>0.1543471937151884</v>
      </c>
      <c r="R65" s="917">
        <v>8.2569790829438702E-2</v>
      </c>
      <c r="S65" s="15">
        <v>7.8833530606061672E-2</v>
      </c>
      <c r="T65" s="15">
        <v>7.1731322168489001E-2</v>
      </c>
      <c r="U65" s="15">
        <v>7.188374326574376E-2</v>
      </c>
      <c r="V65" s="15">
        <v>7.1571998461195108E-2</v>
      </c>
      <c r="W65" s="14">
        <v>6.9788156698002979E-2</v>
      </c>
      <c r="X65" s="15"/>
      <c r="Y65" s="1012">
        <f>O65*0.9+0.1*'TG4'!R65-N65</f>
        <v>9.6931356169255301E-6</v>
      </c>
      <c r="Z65" s="2"/>
      <c r="AA65" s="2"/>
      <c r="AB65" s="2"/>
      <c r="AC65" s="2"/>
      <c r="AD65" s="2"/>
    </row>
    <row r="66" spans="1:30" ht="15.55">
      <c r="A66" s="19">
        <v>2016</v>
      </c>
      <c r="B66" s="921">
        <v>238657.34632899839</v>
      </c>
      <c r="C66" s="926">
        <v>16736.190004052609</v>
      </c>
      <c r="D66" s="936">
        <v>7750.5655125343555</v>
      </c>
      <c r="E66" s="933">
        <v>7927.2906134235827</v>
      </c>
      <c r="F66" s="937">
        <v>7024.6720741066492</v>
      </c>
      <c r="G66" s="937">
        <f>(E66-F66*0.5)/0.4</f>
        <v>11037.386440925644</v>
      </c>
      <c r="H66" s="933">
        <v>6166.630899871192</v>
      </c>
      <c r="I66" s="938">
        <v>5885.8710508054646</v>
      </c>
      <c r="J66" s="938">
        <v>5482.0183230754174</v>
      </c>
      <c r="K66" s="938">
        <v>5287.7308599271073</v>
      </c>
      <c r="L66" s="938">
        <v>5374.003282508148</v>
      </c>
      <c r="M66" s="938">
        <v>5500.7725111884974</v>
      </c>
      <c r="N66" s="954">
        <v>0.11052272932624435</v>
      </c>
      <c r="O66" s="917">
        <v>0.11304282162907638</v>
      </c>
      <c r="P66" s="15">
        <v>0.10017152025830002</v>
      </c>
      <c r="Q66" s="15">
        <v>0.15739265374981593</v>
      </c>
      <c r="R66" s="917">
        <v>8.7935890187509372E-2</v>
      </c>
      <c r="S66" s="15">
        <v>8.3932266870760955E-2</v>
      </c>
      <c r="T66" s="15">
        <v>7.8173344422793889E-2</v>
      </c>
      <c r="U66" s="15">
        <v>7.5402813592972961E-2</v>
      </c>
      <c r="V66" s="15">
        <v>7.6633054611363605E-2</v>
      </c>
      <c r="W66" s="14">
        <v>7.8440778334964989E-2</v>
      </c>
      <c r="X66" s="15"/>
      <c r="Y66" s="1012">
        <f>O66*0.9+0.1*'TG4'!R66-N66</f>
        <v>9.3991586753300327E-6</v>
      </c>
      <c r="Z66" s="2"/>
      <c r="AA66" s="2"/>
      <c r="AB66" s="2"/>
      <c r="AC66" s="2"/>
      <c r="AD66" s="2"/>
    </row>
    <row r="67" spans="1:30" ht="15.55">
      <c r="A67" s="19">
        <v>2017</v>
      </c>
      <c r="B67" s="921">
        <v>240847.21372290587</v>
      </c>
      <c r="C67" s="926">
        <v>17107.935217999999</v>
      </c>
      <c r="D67" s="936">
        <v>7779.1477054642455</v>
      </c>
      <c r="E67" s="933">
        <v>0</v>
      </c>
      <c r="F67" s="937">
        <v>0</v>
      </c>
      <c r="G67" s="937">
        <f t="shared" ref="G67" si="4">(E67-F67*0.5)/0.4</f>
        <v>0</v>
      </c>
      <c r="H67" s="933">
        <v>0</v>
      </c>
      <c r="I67" s="938">
        <v>0</v>
      </c>
      <c r="J67" s="938">
        <v>0</v>
      </c>
      <c r="K67" s="938">
        <v>0</v>
      </c>
      <c r="L67" s="938">
        <v>0</v>
      </c>
      <c r="M67" s="938">
        <v>0</v>
      </c>
      <c r="N67" s="954">
        <v>0.10951561518825013</v>
      </c>
      <c r="O67" s="917">
        <v>0</v>
      </c>
      <c r="P67" s="15">
        <v>0</v>
      </c>
      <c r="Q67" s="15">
        <v>0</v>
      </c>
      <c r="R67" s="917">
        <v>0</v>
      </c>
      <c r="S67" s="15">
        <v>0</v>
      </c>
      <c r="T67" s="15">
        <v>0</v>
      </c>
      <c r="U67" s="15">
        <v>0</v>
      </c>
      <c r="V67" s="15">
        <v>0</v>
      </c>
      <c r="W67" s="14">
        <v>0</v>
      </c>
      <c r="X67" s="15"/>
      <c r="Y67" s="13"/>
      <c r="Z67" s="2"/>
      <c r="AA67" s="2"/>
      <c r="AB67" s="2"/>
      <c r="AC67" s="2"/>
      <c r="AD67" s="2"/>
    </row>
    <row r="68" spans="1:30" ht="15.55">
      <c r="A68" s="19">
        <v>2018</v>
      </c>
      <c r="B68" s="921">
        <v>243020.39824159196</v>
      </c>
      <c r="C68" s="926">
        <v>17638.281209757999</v>
      </c>
      <c r="D68" s="936">
        <v>7948.5805781195631</v>
      </c>
      <c r="E68" s="933">
        <v>0</v>
      </c>
      <c r="F68" s="937">
        <v>0</v>
      </c>
      <c r="G68" s="937">
        <f>(E68-F68*0.5)/0.4</f>
        <v>0</v>
      </c>
      <c r="H68" s="933">
        <v>0</v>
      </c>
      <c r="I68" s="938">
        <v>0</v>
      </c>
      <c r="J68" s="938">
        <v>0</v>
      </c>
      <c r="K68" s="938">
        <v>0</v>
      </c>
      <c r="L68" s="938">
        <v>0</v>
      </c>
      <c r="M68" s="938">
        <v>0</v>
      </c>
      <c r="N68" s="954">
        <v>0.10951561518825011</v>
      </c>
      <c r="O68" s="917">
        <v>0</v>
      </c>
      <c r="P68" s="15">
        <v>0</v>
      </c>
      <c r="Q68" s="15">
        <v>0</v>
      </c>
      <c r="R68" s="917">
        <v>0</v>
      </c>
      <c r="S68" s="15">
        <v>0</v>
      </c>
      <c r="T68" s="15">
        <v>0</v>
      </c>
      <c r="U68" s="15">
        <v>0</v>
      </c>
      <c r="V68" s="15">
        <v>0</v>
      </c>
      <c r="W68" s="14">
        <v>0</v>
      </c>
      <c r="X68" s="15"/>
      <c r="Y68" s="13"/>
      <c r="Z68" s="2"/>
      <c r="AA68" s="2"/>
      <c r="AB68" s="2"/>
      <c r="AC68" s="2"/>
      <c r="AD68" s="2"/>
    </row>
    <row r="69" spans="1:30" ht="15.55">
      <c r="A69" s="19">
        <v>2019</v>
      </c>
      <c r="B69" s="921">
        <v>245213.19158563775</v>
      </c>
      <c r="C69" s="926">
        <v>18079.238240001949</v>
      </c>
      <c r="D69" s="936">
        <v>8074.4387574975672</v>
      </c>
      <c r="E69" s="933">
        <v>0</v>
      </c>
      <c r="F69" s="937">
        <v>0</v>
      </c>
      <c r="G69" s="937">
        <f t="shared" ref="G69" si="5">(E69-F69*0.5)/0.4</f>
        <v>0</v>
      </c>
      <c r="H69" s="933">
        <v>0</v>
      </c>
      <c r="I69" s="938">
        <v>0</v>
      </c>
      <c r="J69" s="938">
        <v>0</v>
      </c>
      <c r="K69" s="938">
        <v>0</v>
      </c>
      <c r="L69" s="938">
        <v>0</v>
      </c>
      <c r="M69" s="938">
        <v>0</v>
      </c>
      <c r="N69" s="954">
        <v>0.10951561518825011</v>
      </c>
      <c r="O69" s="917">
        <v>0</v>
      </c>
      <c r="P69" s="15">
        <v>0</v>
      </c>
      <c r="Q69" s="15">
        <v>0</v>
      </c>
      <c r="R69" s="917">
        <v>0</v>
      </c>
      <c r="S69" s="15">
        <v>0</v>
      </c>
      <c r="T69" s="15">
        <v>0</v>
      </c>
      <c r="U69" s="15">
        <v>0</v>
      </c>
      <c r="V69" s="15">
        <v>0</v>
      </c>
      <c r="W69" s="14">
        <v>0</v>
      </c>
      <c r="X69" s="15"/>
      <c r="Y69" s="13"/>
      <c r="Z69" s="2"/>
      <c r="AA69" s="2"/>
      <c r="AB69" s="2"/>
      <c r="AC69" s="2"/>
      <c r="AD69" s="2"/>
    </row>
    <row r="70" spans="1:30" ht="15.55" thickBot="1">
      <c r="A70" s="12">
        <v>2020</v>
      </c>
      <c r="B70" s="923">
        <v>247425.77068711157</v>
      </c>
      <c r="C70" s="951">
        <v>18440.82300480199</v>
      </c>
      <c r="D70" s="936">
        <v>8162.2786112381445</v>
      </c>
      <c r="E70" s="933">
        <v>0</v>
      </c>
      <c r="F70" s="937">
        <v>0</v>
      </c>
      <c r="G70" s="937">
        <f>(E70-F70*0.5)/0.4</f>
        <v>0</v>
      </c>
      <c r="H70" s="933">
        <v>0</v>
      </c>
      <c r="I70" s="938">
        <v>0</v>
      </c>
      <c r="J70" s="938">
        <v>0</v>
      </c>
      <c r="K70" s="938">
        <v>0</v>
      </c>
      <c r="L70" s="938">
        <v>0</v>
      </c>
      <c r="M70" s="938">
        <v>0</v>
      </c>
      <c r="N70" s="954">
        <v>0.10951561518825009</v>
      </c>
      <c r="O70" s="917">
        <v>0</v>
      </c>
      <c r="P70" s="15">
        <v>0</v>
      </c>
      <c r="Q70" s="15">
        <v>0</v>
      </c>
      <c r="R70" s="917">
        <v>0</v>
      </c>
      <c r="S70" s="15">
        <v>0</v>
      </c>
      <c r="T70" s="15">
        <v>0</v>
      </c>
      <c r="U70" s="15">
        <v>0</v>
      </c>
      <c r="V70" s="15">
        <v>0</v>
      </c>
      <c r="W70" s="14">
        <v>0</v>
      </c>
      <c r="X70" s="15"/>
    </row>
    <row r="71" spans="1:30" ht="15.55" thickTop="1">
      <c r="E71" s="5"/>
      <c r="F71" s="5"/>
      <c r="G71" s="5"/>
      <c r="H71" s="5"/>
      <c r="I71" s="5"/>
      <c r="J71" s="5"/>
      <c r="K71" s="5"/>
    </row>
    <row r="72" spans="1:30">
      <c r="E72" s="5"/>
      <c r="F72" s="5"/>
      <c r="G72" s="5"/>
      <c r="H72" s="5"/>
      <c r="I72" s="5"/>
      <c r="J72" s="5"/>
      <c r="K72" s="5"/>
    </row>
  </sheetData>
  <mergeCells count="9">
    <mergeCell ref="AD7:AD9"/>
    <mergeCell ref="D8:M8"/>
    <mergeCell ref="N8:W8"/>
    <mergeCell ref="A4:W4"/>
    <mergeCell ref="D7:W7"/>
    <mergeCell ref="Z7:Z9"/>
    <mergeCell ref="AA7:AA9"/>
    <mergeCell ref="AB7:AB9"/>
    <mergeCell ref="AC7:AC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D72"/>
  <sheetViews>
    <sheetView workbookViewId="0">
      <pane xSplit="1" ySplit="9" topLeftCell="F45" activePane="bottomRight" state="frozen"/>
      <selection activeCell="D32" sqref="D32"/>
      <selection pane="topRight" activeCell="D32" sqref="D32"/>
      <selection pane="bottomLeft" activeCell="D32" sqref="D32"/>
      <selection pane="bottomRight" activeCell="F64" sqref="F64:W70"/>
    </sheetView>
  </sheetViews>
  <sheetFormatPr baseColWidth="10" defaultColWidth="10.83203125" defaultRowHeight="15.05"/>
  <cols>
    <col min="1" max="1" width="10.83203125" style="4"/>
    <col min="2" max="3" width="0" style="4" hidden="1" customWidth="1"/>
    <col min="4" max="4" width="10.83203125" style="4"/>
    <col min="5" max="5" width="10.83203125" style="4" customWidth="1"/>
    <col min="6" max="24" width="10.83203125" style="4"/>
    <col min="25" max="27" width="11" style="4" customWidth="1"/>
    <col min="28" max="16384" width="10.83203125" style="4"/>
  </cols>
  <sheetData>
    <row r="1" spans="1:30">
      <c r="A1" s="55" t="s">
        <v>37</v>
      </c>
      <c r="B1" s="55"/>
      <c r="C1" s="55"/>
      <c r="D1" s="55"/>
      <c r="G1" s="209"/>
    </row>
    <row r="2" spans="1:30">
      <c r="E2" s="54"/>
      <c r="F2" s="54"/>
      <c r="G2" s="210"/>
    </row>
    <row r="3" spans="1:30" ht="15.55" thickBot="1">
      <c r="G3" s="209"/>
    </row>
    <row r="4" spans="1:30" ht="25" customHeight="1" thickTop="1">
      <c r="A4" s="1407" t="s">
        <v>1088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8"/>
      <c r="T4" s="1408"/>
      <c r="U4" s="1408"/>
      <c r="V4" s="1408"/>
      <c r="W4" s="1409"/>
      <c r="X4" s="532"/>
    </row>
    <row r="5" spans="1:30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746"/>
      <c r="X5" s="531"/>
    </row>
    <row r="6" spans="1:30">
      <c r="A6" s="52"/>
      <c r="B6" s="53"/>
      <c r="C6" s="53"/>
      <c r="D6" s="48" t="s">
        <v>36</v>
      </c>
      <c r="E6" s="48" t="s">
        <v>35</v>
      </c>
      <c r="F6" s="48" t="s">
        <v>34</v>
      </c>
      <c r="G6" s="48" t="s">
        <v>33</v>
      </c>
      <c r="H6" s="48" t="s">
        <v>32</v>
      </c>
      <c r="I6" s="48" t="s">
        <v>31</v>
      </c>
      <c r="J6" s="976" t="s">
        <v>30</v>
      </c>
      <c r="K6" s="51" t="s">
        <v>29</v>
      </c>
      <c r="L6" s="242" t="s">
        <v>28</v>
      </c>
      <c r="M6" s="48" t="s">
        <v>27</v>
      </c>
      <c r="N6" s="48" t="s">
        <v>26</v>
      </c>
      <c r="O6" s="50" t="s">
        <v>25</v>
      </c>
      <c r="P6" s="48" t="s">
        <v>24</v>
      </c>
      <c r="Q6" s="48" t="s">
        <v>23</v>
      </c>
      <c r="R6" s="977" t="s">
        <v>22</v>
      </c>
      <c r="S6" s="977" t="s">
        <v>21</v>
      </c>
      <c r="T6" s="978" t="s">
        <v>54</v>
      </c>
      <c r="U6" s="978" t="s">
        <v>53</v>
      </c>
      <c r="V6" s="978" t="s">
        <v>52</v>
      </c>
      <c r="W6" s="980" t="s">
        <v>51</v>
      </c>
      <c r="X6" s="49"/>
      <c r="Z6" s="516"/>
    </row>
    <row r="7" spans="1:30" ht="35" customHeight="1">
      <c r="A7" s="46"/>
      <c r="B7" s="919"/>
      <c r="C7" s="919"/>
      <c r="D7" s="1478" t="s">
        <v>1058</v>
      </c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79"/>
      <c r="U7" s="1479"/>
      <c r="V7" s="1479"/>
      <c r="W7" s="1480"/>
      <c r="X7" s="53"/>
      <c r="Z7" s="1410"/>
      <c r="AA7" s="1410"/>
      <c r="AB7" s="1410"/>
      <c r="AC7" s="1410"/>
      <c r="AD7" s="1410"/>
    </row>
    <row r="8" spans="1:30" ht="21" customHeight="1">
      <c r="A8" s="432"/>
      <c r="B8" s="531"/>
      <c r="C8" s="531"/>
      <c r="D8" s="1526" t="s">
        <v>1260</v>
      </c>
      <c r="E8" s="1523"/>
      <c r="F8" s="1523"/>
      <c r="G8" s="1523"/>
      <c r="H8" s="1523"/>
      <c r="I8" s="1523"/>
      <c r="J8" s="1523"/>
      <c r="K8" s="1523"/>
      <c r="L8" s="1523"/>
      <c r="M8" s="1523"/>
      <c r="N8" s="1524" t="s">
        <v>1052</v>
      </c>
      <c r="O8" s="1523"/>
      <c r="P8" s="1523"/>
      <c r="Q8" s="1523"/>
      <c r="R8" s="1523"/>
      <c r="S8" s="1523"/>
      <c r="T8" s="1523"/>
      <c r="U8" s="1523"/>
      <c r="V8" s="1523"/>
      <c r="W8" s="1525"/>
      <c r="X8" s="533"/>
      <c r="Z8" s="1410"/>
      <c r="AA8" s="1410"/>
      <c r="AB8" s="1410"/>
      <c r="AC8" s="1410"/>
      <c r="AD8" s="1410"/>
    </row>
    <row r="9" spans="1:30" s="30" customFormat="1" ht="30.95" customHeight="1">
      <c r="A9" s="45"/>
      <c r="B9" s="924" t="s">
        <v>1053</v>
      </c>
      <c r="C9" s="924" t="s">
        <v>1054</v>
      </c>
      <c r="D9" s="827" t="s">
        <v>38</v>
      </c>
      <c r="E9" s="315" t="s">
        <v>16</v>
      </c>
      <c r="F9" s="517" t="s">
        <v>15</v>
      </c>
      <c r="G9" s="517" t="s">
        <v>59</v>
      </c>
      <c r="H9" s="315" t="s">
        <v>14</v>
      </c>
      <c r="I9" s="44" t="s">
        <v>13</v>
      </c>
      <c r="J9" s="44" t="s">
        <v>12</v>
      </c>
      <c r="K9" s="44" t="s">
        <v>11</v>
      </c>
      <c r="L9" s="44" t="s">
        <v>10</v>
      </c>
      <c r="M9" s="44" t="s">
        <v>9</v>
      </c>
      <c r="N9" s="827" t="s">
        <v>38</v>
      </c>
      <c r="O9" s="315" t="s">
        <v>16</v>
      </c>
      <c r="P9" s="517" t="s">
        <v>15</v>
      </c>
      <c r="Q9" s="517" t="s">
        <v>59</v>
      </c>
      <c r="R9" s="315" t="s">
        <v>14</v>
      </c>
      <c r="S9" s="44" t="s">
        <v>13</v>
      </c>
      <c r="T9" s="44" t="s">
        <v>12</v>
      </c>
      <c r="U9" s="44" t="s">
        <v>11</v>
      </c>
      <c r="V9" s="44" t="s">
        <v>10</v>
      </c>
      <c r="W9" s="675" t="s">
        <v>9</v>
      </c>
      <c r="X9" s="534"/>
      <c r="Y9" s="1010" t="s">
        <v>39</v>
      </c>
      <c r="Z9" s="1410"/>
      <c r="AA9" s="1410"/>
      <c r="AB9" s="1410"/>
      <c r="AC9" s="1410"/>
      <c r="AD9" s="1410"/>
    </row>
    <row r="10" spans="1:30" ht="15.55">
      <c r="A10" s="27">
        <v>1960</v>
      </c>
      <c r="B10" s="925">
        <v>111313.60000000001</v>
      </c>
      <c r="C10" s="925">
        <v>3339.6783512590114</v>
      </c>
      <c r="D10" s="927">
        <v>1550.9953626911877</v>
      </c>
      <c r="E10" s="952"/>
      <c r="G10" s="929"/>
      <c r="H10" s="930"/>
      <c r="I10" s="931"/>
      <c r="J10" s="931"/>
      <c r="K10" s="931"/>
      <c r="L10" s="931"/>
      <c r="M10" s="931"/>
      <c r="N10" s="953">
        <v>5.169566025404105E-2</v>
      </c>
      <c r="O10" s="916"/>
      <c r="P10" s="25"/>
      <c r="Q10" s="25"/>
      <c r="R10" s="916"/>
      <c r="S10" s="25"/>
      <c r="T10" s="25"/>
      <c r="U10" s="25"/>
      <c r="V10" s="25"/>
      <c r="W10" s="24"/>
      <c r="X10" s="15"/>
      <c r="Y10" s="13"/>
      <c r="Z10" s="2"/>
      <c r="AA10" s="2"/>
      <c r="AB10" s="2"/>
      <c r="AC10" s="2"/>
      <c r="AD10" s="2"/>
    </row>
    <row r="11" spans="1:30" ht="15.55">
      <c r="A11" s="19">
        <v>1961</v>
      </c>
      <c r="B11" s="921">
        <v>112450.2</v>
      </c>
      <c r="C11" s="926">
        <v>3417.6455533827284</v>
      </c>
      <c r="D11" s="932">
        <v>1745.346094942375</v>
      </c>
      <c r="E11" s="933"/>
      <c r="F11" s="929"/>
      <c r="G11" s="929"/>
      <c r="H11" s="934"/>
      <c r="I11" s="935"/>
      <c r="J11" s="935"/>
      <c r="K11" s="935"/>
      <c r="L11" s="935"/>
      <c r="M11" s="935"/>
      <c r="N11" s="954">
        <v>5.7426820417708239E-2</v>
      </c>
      <c r="O11" s="917"/>
      <c r="P11" s="15"/>
      <c r="Q11" s="15"/>
      <c r="R11" s="917"/>
      <c r="S11" s="15"/>
      <c r="T11" s="15"/>
      <c r="U11" s="15"/>
      <c r="V11" s="15"/>
      <c r="W11" s="14"/>
      <c r="X11" s="15"/>
      <c r="Y11" s="13"/>
      <c r="Z11" s="2"/>
      <c r="AA11" s="2"/>
      <c r="AB11" s="2"/>
      <c r="AC11" s="2"/>
      <c r="AD11" s="2"/>
    </row>
    <row r="12" spans="1:30" ht="15.55">
      <c r="A12" s="19">
        <v>1962</v>
      </c>
      <c r="B12" s="921">
        <v>113753.9</v>
      </c>
      <c r="C12" s="926">
        <v>3631.1295592968286</v>
      </c>
      <c r="D12" s="932">
        <v>1744.8782546944014</v>
      </c>
      <c r="E12" s="933">
        <v>1720.4060984840603</v>
      </c>
      <c r="F12" s="937">
        <v>2177.0772714479949</v>
      </c>
      <c r="G12" s="937">
        <f>(E12-F12*0.5)/0.4</f>
        <v>1579.668656900157</v>
      </c>
      <c r="H12" s="933">
        <v>1957.0187791911676</v>
      </c>
      <c r="I12" s="938">
        <v>2008.3294488112651</v>
      </c>
      <c r="J12" s="938">
        <v>1626.8207563857911</v>
      </c>
      <c r="K12" s="938">
        <v>1616.800616228142</v>
      </c>
      <c r="L12" s="938">
        <v>1847.8245030751129</v>
      </c>
      <c r="M12" s="938">
        <v>1953.5023041889606</v>
      </c>
      <c r="N12" s="954">
        <v>5.4662523948916485E-2</v>
      </c>
      <c r="O12" s="917">
        <v>5.3895874573047176E-2</v>
      </c>
      <c r="P12" s="15">
        <v>6.8202201597159728E-2</v>
      </c>
      <c r="Q12" s="15">
        <v>4.9486934436168271E-2</v>
      </c>
      <c r="R12" s="917">
        <v>6.1308338044909753E-2</v>
      </c>
      <c r="S12" s="15">
        <v>6.2915768648963422E-2</v>
      </c>
      <c r="T12" s="15">
        <v>5.0964087790816841E-2</v>
      </c>
      <c r="U12" s="15">
        <v>5.0650182708977809E-2</v>
      </c>
      <c r="V12" s="15">
        <v>5.7887563720271373E-2</v>
      </c>
      <c r="W12" s="14">
        <v>6.1198175975718527E-2</v>
      </c>
      <c r="X12" s="15"/>
      <c r="Y12" s="1011">
        <f>O12*0.9+R12*0.1-N12</f>
        <v>-2.5403028683049222E-5</v>
      </c>
      <c r="Z12" s="2">
        <f t="shared" ref="Z12:Z63" si="0">P12*0.5+Q12*0.4-O12</f>
        <v>0</v>
      </c>
      <c r="AA12" s="2"/>
      <c r="AB12" s="2"/>
      <c r="AC12" s="2"/>
      <c r="AD12" s="2"/>
    </row>
    <row r="13" spans="1:30" ht="15.55">
      <c r="A13" s="19">
        <v>1963</v>
      </c>
      <c r="B13" s="921">
        <v>115096.3</v>
      </c>
      <c r="C13" s="926">
        <v>3797.7182932084497</v>
      </c>
      <c r="D13" s="932">
        <v>1790.6895484302077</v>
      </c>
      <c r="E13" s="933">
        <f>(E12+E14)/2</f>
        <v>1648.3837497753823</v>
      </c>
      <c r="F13" s="937">
        <f t="shared" ref="F13:M13" si="1">(F12+F14)/2</f>
        <v>1935.0116742135033</v>
      </c>
      <c r="G13" s="937">
        <f t="shared" si="1"/>
        <v>1702.1947816715765</v>
      </c>
      <c r="H13" s="933">
        <f t="shared" si="1"/>
        <v>2843.0229004165249</v>
      </c>
      <c r="I13" s="938">
        <f t="shared" si="1"/>
        <v>3262.5198986955074</v>
      </c>
      <c r="J13" s="938">
        <f t="shared" si="1"/>
        <v>4091.5205971002774</v>
      </c>
      <c r="K13" s="938">
        <f t="shared" si="1"/>
        <v>4430.6801482036699</v>
      </c>
      <c r="L13" s="938">
        <f t="shared" si="1"/>
        <v>4683.8340943338599</v>
      </c>
      <c r="M13" s="938">
        <f t="shared" si="1"/>
        <v>4521.0871542102068</v>
      </c>
      <c r="N13" s="954">
        <v>5.4269886695272891E-2</v>
      </c>
      <c r="O13" s="917">
        <v>4.9957067884302604E-2</v>
      </c>
      <c r="P13" s="15">
        <v>5.8643813722850914E-2</v>
      </c>
      <c r="Q13" s="15">
        <v>5.1587902557192859E-2</v>
      </c>
      <c r="R13" s="917">
        <v>8.6162635400942808E-2</v>
      </c>
      <c r="S13" s="15">
        <v>9.8876204084897626E-2</v>
      </c>
      <c r="T13" s="15">
        <v>0.1240004775873419</v>
      </c>
      <c r="U13" s="15">
        <v>0.13427928355129937</v>
      </c>
      <c r="V13" s="15">
        <v>0.14195154365076243</v>
      </c>
      <c r="W13" s="14">
        <v>0.13701922134606381</v>
      </c>
      <c r="X13" s="15"/>
      <c r="Y13" s="1011">
        <f t="shared" ref="Y13:Y64" si="2">O13*0.9+R13*0.1-N13</f>
        <v>-6.9226205930626727E-4</v>
      </c>
      <c r="Z13" s="2">
        <f t="shared" si="0"/>
        <v>0</v>
      </c>
      <c r="AA13" s="2"/>
      <c r="AB13" s="2"/>
      <c r="AC13" s="2"/>
      <c r="AD13" s="2"/>
    </row>
    <row r="14" spans="1:30" ht="15.55">
      <c r="A14" s="19">
        <v>1964</v>
      </c>
      <c r="B14" s="921">
        <v>116795.9</v>
      </c>
      <c r="C14" s="926">
        <v>4012.0555261828822</v>
      </c>
      <c r="D14" s="932">
        <v>1793.094390913667</v>
      </c>
      <c r="E14" s="933">
        <v>1576.3614010667043</v>
      </c>
      <c r="F14" s="937">
        <v>1692.9460769790117</v>
      </c>
      <c r="G14" s="937">
        <f t="shared" ref="G14:G64" si="3">(E14-F14*0.5)/0.4</f>
        <v>1824.720906442996</v>
      </c>
      <c r="H14" s="933">
        <v>3729.0270216418826</v>
      </c>
      <c r="I14" s="938">
        <v>4516.7103485797497</v>
      </c>
      <c r="J14" s="938">
        <v>6556.2204378147635</v>
      </c>
      <c r="K14" s="938">
        <v>7244.559680179198</v>
      </c>
      <c r="L14" s="938">
        <v>7519.8436855926075</v>
      </c>
      <c r="M14" s="938">
        <v>7088.6720042314537</v>
      </c>
      <c r="N14" s="954">
        <v>5.2199196099103846E-2</v>
      </c>
      <c r="O14" s="917">
        <v>4.5889830627048558E-2</v>
      </c>
      <c r="P14" s="15">
        <v>4.9283754779025905E-2</v>
      </c>
      <c r="Q14" s="15">
        <v>5.3119883093839013E-2</v>
      </c>
      <c r="R14" s="917">
        <v>0.10855659007575011</v>
      </c>
      <c r="S14" s="15">
        <v>0.13148702622856942</v>
      </c>
      <c r="T14" s="15">
        <v>0.19085968816625604</v>
      </c>
      <c r="U14" s="15">
        <v>0.21089809511067867</v>
      </c>
      <c r="V14" s="15">
        <v>0.21891195308398889</v>
      </c>
      <c r="W14" s="14">
        <v>0.20636001200280416</v>
      </c>
      <c r="X14" s="15"/>
      <c r="Y14" s="1011">
        <f t="shared" si="2"/>
        <v>-4.2689527185127418E-5</v>
      </c>
      <c r="Z14" s="2">
        <f t="shared" si="0"/>
        <v>0</v>
      </c>
      <c r="AA14" s="2"/>
      <c r="AB14" s="2"/>
      <c r="AC14" s="2"/>
      <c r="AD14" s="2"/>
    </row>
    <row r="15" spans="1:30" ht="15.55">
      <c r="A15" s="19">
        <v>1964</v>
      </c>
      <c r="B15" s="921">
        <v>118275.3</v>
      </c>
      <c r="C15" s="926">
        <v>4272.6136902079352</v>
      </c>
      <c r="D15" s="932">
        <v>1885.6697308208468</v>
      </c>
      <c r="E15" s="933">
        <f>(E14+E16)/2</f>
        <v>1668.9922277385544</v>
      </c>
      <c r="F15" s="937">
        <f t="shared" ref="F15:M15" si="4">(F14+F16)/2</f>
        <v>1777.518334435402</v>
      </c>
      <c r="G15" s="937">
        <f t="shared" si="4"/>
        <v>1950.5826513021329</v>
      </c>
      <c r="H15" s="933">
        <f t="shared" si="4"/>
        <v>3938.3245443052756</v>
      </c>
      <c r="I15" s="938">
        <f t="shared" si="4"/>
        <v>4643.9893841137418</v>
      </c>
      <c r="J15" s="938">
        <f t="shared" si="4"/>
        <v>6326.2587397217294</v>
      </c>
      <c r="K15" s="938">
        <f t="shared" si="4"/>
        <v>6733.5635982354688</v>
      </c>
      <c r="L15" s="938">
        <f t="shared" si="4"/>
        <v>6896.7780038918881</v>
      </c>
      <c r="M15" s="938">
        <f t="shared" si="4"/>
        <v>6488.8651418950085</v>
      </c>
      <c r="N15" s="954">
        <v>5.2199466014185993E-2</v>
      </c>
      <c r="O15" s="917">
        <v>4.6201358406413519E-2</v>
      </c>
      <c r="P15" s="15">
        <v>4.920559861114332E-2</v>
      </c>
      <c r="Q15" s="15">
        <v>5.3996397752104623E-2</v>
      </c>
      <c r="R15" s="917">
        <v>0.10902144465871437</v>
      </c>
      <c r="S15" s="15">
        <v>0.12855579217510227</v>
      </c>
      <c r="T15" s="15">
        <v>0.17512469054551827</v>
      </c>
      <c r="U15" s="15">
        <v>0.1863997806484631</v>
      </c>
      <c r="V15" s="15">
        <v>0.19091791268496724</v>
      </c>
      <c r="W15" s="14">
        <v>0.17962599171464627</v>
      </c>
      <c r="X15" s="15"/>
      <c r="Y15" s="1011">
        <f t="shared" si="2"/>
        <v>2.8390101745761481E-4</v>
      </c>
      <c r="Z15" s="2">
        <f t="shared" si="0"/>
        <v>0</v>
      </c>
      <c r="AA15" s="2"/>
      <c r="AB15" s="2"/>
      <c r="AC15" s="2"/>
      <c r="AD15" s="2"/>
    </row>
    <row r="16" spans="1:30" ht="15.55">
      <c r="A16" s="19">
        <v>1966</v>
      </c>
      <c r="B16" s="921">
        <v>119724.2</v>
      </c>
      <c r="C16" s="926">
        <v>4526.2635546885385</v>
      </c>
      <c r="D16" s="932">
        <v>2000.1729222221531</v>
      </c>
      <c r="E16" s="933">
        <v>1761.6230544104044</v>
      </c>
      <c r="F16" s="937">
        <v>1862.0905918917924</v>
      </c>
      <c r="G16" s="937">
        <f t="shared" si="3"/>
        <v>2076.4443961612701</v>
      </c>
      <c r="H16" s="933">
        <v>4147.6220669686682</v>
      </c>
      <c r="I16" s="938">
        <v>4771.2684196477348</v>
      </c>
      <c r="J16" s="938">
        <v>6096.2970416286953</v>
      </c>
      <c r="K16" s="938">
        <v>6222.5675162917387</v>
      </c>
      <c r="L16" s="938">
        <v>6273.7123221911697</v>
      </c>
      <c r="M16" s="938">
        <v>5889.0582795585624</v>
      </c>
      <c r="N16" s="954">
        <v>5.2906575165437501E-2</v>
      </c>
      <c r="O16" s="917">
        <v>4.6596692468862479E-2</v>
      </c>
      <c r="P16" s="15">
        <v>4.9254159363044892E-2</v>
      </c>
      <c r="Q16" s="15">
        <v>5.4924031968350072E-2</v>
      </c>
      <c r="R16" s="917">
        <v>0.1097087537812058</v>
      </c>
      <c r="S16" s="15">
        <v>0.12620482382999398</v>
      </c>
      <c r="T16" s="15">
        <v>0.16125315670478813</v>
      </c>
      <c r="U16" s="15">
        <v>0.16459313710583956</v>
      </c>
      <c r="V16" s="15">
        <v>0.16594596839736298</v>
      </c>
      <c r="W16" s="14">
        <v>0.15577148408496552</v>
      </c>
      <c r="X16" s="15"/>
      <c r="Y16" s="1011">
        <f t="shared" si="2"/>
        <v>1.3234346593130053E-6</v>
      </c>
      <c r="Z16" s="2">
        <f t="shared" si="0"/>
        <v>0</v>
      </c>
      <c r="AA16" s="2"/>
      <c r="AB16" s="2"/>
      <c r="AC16" s="2"/>
      <c r="AD16" s="2"/>
    </row>
    <row r="17" spans="1:30" ht="15.55">
      <c r="A17" s="19">
        <v>1967</v>
      </c>
      <c r="B17" s="921">
        <v>121142.6</v>
      </c>
      <c r="C17" s="926">
        <v>4643.7856599133502</v>
      </c>
      <c r="D17" s="932">
        <v>2342.235380364124</v>
      </c>
      <c r="E17" s="933">
        <v>2363.2735784717156</v>
      </c>
      <c r="F17" s="937">
        <v>2747.1554593867172</v>
      </c>
      <c r="G17" s="937">
        <f t="shared" si="3"/>
        <v>2474.2396219458924</v>
      </c>
      <c r="H17" s="933">
        <v>2153.2632896317687</v>
      </c>
      <c r="I17" s="938">
        <v>2056.4655909601361</v>
      </c>
      <c r="J17" s="938">
        <v>1716.7207536041221</v>
      </c>
      <c r="K17" s="938">
        <v>1736.0847267138438</v>
      </c>
      <c r="L17" s="938">
        <v>2001.4863710033017</v>
      </c>
      <c r="M17" s="938">
        <v>1798.6375151313305</v>
      </c>
      <c r="N17" s="954">
        <v>6.1101976828662113E-2</v>
      </c>
      <c r="O17" s="917">
        <v>6.1650801043368932E-2</v>
      </c>
      <c r="P17" s="15">
        <v>7.1665141185803805E-2</v>
      </c>
      <c r="Q17" s="15">
        <v>6.454557612616757E-2</v>
      </c>
      <c r="R17" s="917">
        <v>5.6172255244746339E-2</v>
      </c>
      <c r="S17" s="15">
        <v>5.3647090271624613E-2</v>
      </c>
      <c r="T17" s="15">
        <v>4.4784154738408681E-2</v>
      </c>
      <c r="U17" s="15">
        <v>4.5289303386653039E-2</v>
      </c>
      <c r="V17" s="15">
        <v>5.2212845425003707E-2</v>
      </c>
      <c r="W17" s="14">
        <v>4.6921120180343216E-2</v>
      </c>
      <c r="X17" s="15"/>
      <c r="Y17" s="1011">
        <f t="shared" si="2"/>
        <v>9.6963484456230598E-7</v>
      </c>
      <c r="Z17" s="2">
        <f t="shared" si="0"/>
        <v>0</v>
      </c>
      <c r="AA17" s="2"/>
      <c r="AB17" s="2"/>
      <c r="AC17" s="2"/>
      <c r="AD17" s="2"/>
    </row>
    <row r="18" spans="1:30" ht="15.55">
      <c r="A18" s="19">
        <v>1968</v>
      </c>
      <c r="B18" s="921">
        <v>123507</v>
      </c>
      <c r="C18" s="926">
        <v>4872.8912056557756</v>
      </c>
      <c r="D18" s="936">
        <v>2561.9179414610721</v>
      </c>
      <c r="E18" s="933">
        <v>2581.7320488933678</v>
      </c>
      <c r="F18" s="937">
        <v>3039.5152970014833</v>
      </c>
      <c r="G18" s="937">
        <f t="shared" si="3"/>
        <v>2654.9360009815655</v>
      </c>
      <c r="H18" s="933">
        <v>2383.6529930278211</v>
      </c>
      <c r="I18" s="938">
        <v>2065.0233614192139</v>
      </c>
      <c r="J18" s="938">
        <v>1831.1570801009109</v>
      </c>
      <c r="K18" s="938">
        <v>2045.9961341881467</v>
      </c>
      <c r="L18" s="938">
        <v>1898.6134231041051</v>
      </c>
      <c r="M18" s="938">
        <v>1690.3628970042366</v>
      </c>
      <c r="N18" s="954">
        <v>6.4933688408389298E-2</v>
      </c>
      <c r="O18" s="917">
        <v>6.543589148729248E-2</v>
      </c>
      <c r="P18" s="15">
        <v>7.7038743518642136E-2</v>
      </c>
      <c r="Q18" s="15">
        <v>6.7291299319928513E-2</v>
      </c>
      <c r="R18" s="917">
        <v>6.0415432601530469E-2</v>
      </c>
      <c r="S18" s="15">
        <v>5.2339530996050591E-2</v>
      </c>
      <c r="T18" s="15">
        <v>4.6412018645014527E-2</v>
      </c>
      <c r="U18" s="15">
        <v>5.1857271972721719E-2</v>
      </c>
      <c r="V18" s="15">
        <v>4.8121749111729166E-2</v>
      </c>
      <c r="W18" s="14">
        <v>4.2843486856014572E-2</v>
      </c>
      <c r="X18" s="15"/>
      <c r="Y18" s="1011">
        <f t="shared" si="2"/>
        <v>1.5719032697703028E-7</v>
      </c>
      <c r="Z18" s="2">
        <f t="shared" si="0"/>
        <v>0</v>
      </c>
      <c r="AA18" s="2"/>
      <c r="AB18" s="2"/>
      <c r="AC18" s="2"/>
      <c r="AD18" s="2"/>
    </row>
    <row r="19" spans="1:30" ht="15.55">
      <c r="A19" s="23">
        <v>1969</v>
      </c>
      <c r="B19" s="922">
        <v>125542.6</v>
      </c>
      <c r="C19" s="950">
        <v>5018.8444412615881</v>
      </c>
      <c r="D19" s="939">
        <v>2656.9678022078497</v>
      </c>
      <c r="E19" s="940">
        <v>2674.5991718406985</v>
      </c>
      <c r="F19" s="941">
        <v>3105.1699034163071</v>
      </c>
      <c r="G19" s="941">
        <f t="shared" si="3"/>
        <v>2805.0355503313622</v>
      </c>
      <c r="H19" s="940">
        <v>2497.6037184000593</v>
      </c>
      <c r="I19" s="942">
        <v>2519.2968596155806</v>
      </c>
      <c r="J19" s="942">
        <v>1757.7316560353045</v>
      </c>
      <c r="K19" s="942">
        <v>1695.4797800755787</v>
      </c>
      <c r="L19" s="942">
        <v>1919.081845369702</v>
      </c>
      <c r="M19" s="942">
        <v>1722.2175772562809</v>
      </c>
      <c r="N19" s="955">
        <v>6.6462041194807683E-2</v>
      </c>
      <c r="O19" s="918">
        <v>6.6903076578783929E-2</v>
      </c>
      <c r="P19" s="21">
        <v>7.7673477964708582E-2</v>
      </c>
      <c r="Q19" s="21">
        <v>7.0165843991074103E-2</v>
      </c>
      <c r="R19" s="918">
        <v>6.247566910019485E-2</v>
      </c>
      <c r="S19" s="21">
        <v>6.3018306630056031E-2</v>
      </c>
      <c r="T19" s="21">
        <v>4.3968328722598919E-2</v>
      </c>
      <c r="U19" s="21">
        <v>4.2411145101084458E-2</v>
      </c>
      <c r="V19" s="21">
        <v>4.8004381745681002E-2</v>
      </c>
      <c r="W19" s="20">
        <v>4.3079970886705787E-2</v>
      </c>
      <c r="X19" s="15"/>
      <c r="Y19" s="1011">
        <f t="shared" si="2"/>
        <v>-1.7053638826647344E-6</v>
      </c>
      <c r="Z19" s="2">
        <f t="shared" si="0"/>
        <v>0</v>
      </c>
      <c r="AA19" s="2"/>
      <c r="AB19" s="2"/>
      <c r="AC19" s="2"/>
      <c r="AD19" s="2"/>
    </row>
    <row r="20" spans="1:30" ht="15.55">
      <c r="A20" s="27">
        <v>1970</v>
      </c>
      <c r="B20" s="920">
        <v>127673.60000000001</v>
      </c>
      <c r="C20" s="925">
        <v>4979.5684986792739</v>
      </c>
      <c r="D20" s="943">
        <v>3017.7738442451541</v>
      </c>
      <c r="E20" s="928">
        <v>3118.0500438651829</v>
      </c>
      <c r="F20" s="944">
        <v>3742.7762871484256</v>
      </c>
      <c r="G20" s="944">
        <f t="shared" si="3"/>
        <v>3116.6547507274254</v>
      </c>
      <c r="H20" s="928">
        <v>2114.6750332454458</v>
      </c>
      <c r="I20" s="945">
        <v>2296.4057048167651</v>
      </c>
      <c r="J20" s="945">
        <v>2181.3764104509878</v>
      </c>
      <c r="K20" s="945">
        <v>2358.1329816945981</v>
      </c>
      <c r="L20" s="945">
        <v>2624.62879173593</v>
      </c>
      <c r="M20" s="945">
        <v>2619.8375860784872</v>
      </c>
      <c r="N20" s="953">
        <v>7.737418428580875E-2</v>
      </c>
      <c r="O20" s="916">
        <v>7.9945214969130679E-2</v>
      </c>
      <c r="P20" s="25">
        <v>9.5962877647252753E-2</v>
      </c>
      <c r="Q20" s="25">
        <v>7.9909440363760742E-2</v>
      </c>
      <c r="R20" s="916">
        <v>5.4219190758431068E-2</v>
      </c>
      <c r="S20" s="25">
        <v>5.887867261435531E-2</v>
      </c>
      <c r="T20" s="25">
        <v>5.5929380096131354E-2</v>
      </c>
      <c r="U20" s="25">
        <v>6.0461328553174098E-2</v>
      </c>
      <c r="V20" s="25">
        <v>6.7294145384977355E-2</v>
      </c>
      <c r="W20" s="24">
        <v>6.717130131228545E-2</v>
      </c>
      <c r="X20" s="15"/>
      <c r="Y20" s="1011">
        <f t="shared" si="2"/>
        <v>-1.5717377480350958E-6</v>
      </c>
      <c r="Z20" s="2">
        <f t="shared" si="0"/>
        <v>0</v>
      </c>
      <c r="AA20" s="2"/>
      <c r="AB20" s="2"/>
      <c r="AC20" s="2"/>
      <c r="AD20" s="2"/>
    </row>
    <row r="21" spans="1:30" ht="15.55">
      <c r="A21" s="19">
        <v>1971</v>
      </c>
      <c r="B21" s="921">
        <v>130774.16039999999</v>
      </c>
      <c r="C21" s="926">
        <v>5126.4320616786354</v>
      </c>
      <c r="D21" s="936">
        <v>3335.9178829497851</v>
      </c>
      <c r="E21" s="933">
        <v>3457.294019801544</v>
      </c>
      <c r="F21" s="937">
        <v>4160.6524888058939</v>
      </c>
      <c r="G21" s="937">
        <f t="shared" si="3"/>
        <v>3442.4194384964926</v>
      </c>
      <c r="H21" s="933">
        <v>2244.0896784737315</v>
      </c>
      <c r="I21" s="938">
        <v>2382.0862504541528</v>
      </c>
      <c r="J21" s="938">
        <v>2293.9904794167369</v>
      </c>
      <c r="K21" s="938">
        <v>2430.5549667764471</v>
      </c>
      <c r="L21" s="938">
        <v>2705.7014542604188</v>
      </c>
      <c r="M21" s="938">
        <v>2463.5463528494947</v>
      </c>
      <c r="N21" s="954">
        <v>8.5098535405783604E-2</v>
      </c>
      <c r="O21" s="917">
        <v>8.8194814103796176E-2</v>
      </c>
      <c r="P21" s="15">
        <v>0.10613733477657661</v>
      </c>
      <c r="Q21" s="15">
        <v>8.7815366788769694E-2</v>
      </c>
      <c r="R21" s="917">
        <v>5.7246236765422502E-2</v>
      </c>
      <c r="S21" s="15">
        <v>6.0766499127566931E-2</v>
      </c>
      <c r="T21" s="15">
        <v>5.8519195280837259E-2</v>
      </c>
      <c r="U21" s="15">
        <v>6.2002925477599995E-2</v>
      </c>
      <c r="V21" s="15">
        <v>6.9021852180384244E-2</v>
      </c>
      <c r="W21" s="14">
        <v>6.2844528518901654E-2</v>
      </c>
      <c r="X21" s="15"/>
      <c r="Y21" s="1011">
        <f t="shared" si="2"/>
        <v>1.420964175213868E-6</v>
      </c>
      <c r="Z21" s="2">
        <f t="shared" si="0"/>
        <v>0</v>
      </c>
      <c r="AA21" s="2"/>
      <c r="AB21" s="2"/>
      <c r="AC21" s="2"/>
      <c r="AD21" s="2"/>
    </row>
    <row r="22" spans="1:30" ht="15.55">
      <c r="A22" s="19">
        <v>1972</v>
      </c>
      <c r="B22" s="921">
        <v>133501.5618</v>
      </c>
      <c r="C22" s="926">
        <v>5424.3556490479023</v>
      </c>
      <c r="D22" s="936">
        <v>3478.5551015380324</v>
      </c>
      <c r="E22" s="933">
        <v>3584.255920808982</v>
      </c>
      <c r="F22" s="937">
        <v>4263.1096466367935</v>
      </c>
      <c r="G22" s="937">
        <f t="shared" si="3"/>
        <v>3631.752743726463</v>
      </c>
      <c r="H22" s="933">
        <v>2528.1196107101227</v>
      </c>
      <c r="I22" s="938">
        <v>2741.428070756057</v>
      </c>
      <c r="J22" s="938">
        <v>2483.041325289068</v>
      </c>
      <c r="K22" s="938">
        <v>2509.4494375198656</v>
      </c>
      <c r="L22" s="938">
        <v>2797.3345172157333</v>
      </c>
      <c r="M22" s="938">
        <v>2510.9139692537233</v>
      </c>
      <c r="N22" s="954">
        <v>8.5612479879374495E-2</v>
      </c>
      <c r="O22" s="917">
        <v>8.8213936230911505E-2</v>
      </c>
      <c r="P22" s="15">
        <v>0.10492154880193993</v>
      </c>
      <c r="Q22" s="15">
        <v>8.938290457485383E-2</v>
      </c>
      <c r="R22" s="917">
        <v>6.2220831059676129E-2</v>
      </c>
      <c r="S22" s="15">
        <v>6.7470673511706991E-2</v>
      </c>
      <c r="T22" s="15">
        <v>6.1111386565926303E-2</v>
      </c>
      <c r="U22" s="15">
        <v>6.1761329979503905E-2</v>
      </c>
      <c r="V22" s="15">
        <v>6.8846615356221733E-2</v>
      </c>
      <c r="W22" s="14">
        <v>6.1797374311112208E-2</v>
      </c>
      <c r="X22" s="15"/>
      <c r="Y22" s="1011">
        <f t="shared" si="2"/>
        <v>2.1458344134778207E-6</v>
      </c>
      <c r="Z22" s="2">
        <f t="shared" si="0"/>
        <v>0</v>
      </c>
      <c r="AA22" s="2"/>
      <c r="AB22" s="2"/>
      <c r="AC22" s="2"/>
      <c r="AD22" s="2"/>
    </row>
    <row r="23" spans="1:30" ht="15.55">
      <c r="A23" s="19">
        <v>1973</v>
      </c>
      <c r="B23" s="921">
        <v>136006.38620000001</v>
      </c>
      <c r="C23" s="926">
        <v>5757.4009856194471</v>
      </c>
      <c r="D23" s="936">
        <v>3713.3278569441982</v>
      </c>
      <c r="E23" s="933">
        <v>3824.0026747774941</v>
      </c>
      <c r="F23" s="937">
        <v>4530.4788170257607</v>
      </c>
      <c r="G23" s="937">
        <f t="shared" si="3"/>
        <v>3896.9081656615344</v>
      </c>
      <c r="H23" s="933">
        <v>2715.949691475786</v>
      </c>
      <c r="I23" s="938">
        <v>2862.5751208836532</v>
      </c>
      <c r="J23" s="938">
        <v>2950.0990977296988</v>
      </c>
      <c r="K23" s="938">
        <v>2854.4922871659037</v>
      </c>
      <c r="L23" s="938">
        <v>2929.5019450398199</v>
      </c>
      <c r="M23" s="938">
        <v>2868.2791253213436</v>
      </c>
      <c r="N23" s="954">
        <v>8.771949424058284E-2</v>
      </c>
      <c r="O23" s="917">
        <v>9.0333952058345962E-2</v>
      </c>
      <c r="P23" s="15">
        <v>0.10702295240480454</v>
      </c>
      <c r="Q23" s="15">
        <v>9.2056189639859246E-2</v>
      </c>
      <c r="R23" s="917">
        <v>6.4158550630963887E-2</v>
      </c>
      <c r="S23" s="15">
        <v>6.7622265391946726E-2</v>
      </c>
      <c r="T23" s="15">
        <v>6.9689833696884293E-2</v>
      </c>
      <c r="U23" s="15">
        <v>6.7431325589950575E-2</v>
      </c>
      <c r="V23" s="15">
        <v>6.9203269653428393E-2</v>
      </c>
      <c r="W23" s="14">
        <v>6.7757010397961892E-2</v>
      </c>
      <c r="X23" s="15"/>
      <c r="Y23" s="1011">
        <f t="shared" si="2"/>
        <v>-3.0823249750899784E-6</v>
      </c>
      <c r="Z23" s="2">
        <f t="shared" si="0"/>
        <v>0</v>
      </c>
      <c r="AA23" s="2"/>
      <c r="AB23" s="2"/>
      <c r="AC23" s="2"/>
      <c r="AD23" s="2"/>
    </row>
    <row r="24" spans="1:30" ht="15.55">
      <c r="A24" s="19">
        <v>1974</v>
      </c>
      <c r="B24" s="921">
        <v>138443.58360000001</v>
      </c>
      <c r="C24" s="926">
        <v>5693.6233348728983</v>
      </c>
      <c r="D24" s="936">
        <v>3975.2125341511742</v>
      </c>
      <c r="E24" s="933">
        <v>4082.5803692754112</v>
      </c>
      <c r="F24" s="937">
        <v>4763.4128363515565</v>
      </c>
      <c r="G24" s="937">
        <f t="shared" si="3"/>
        <v>4252.1848777490823</v>
      </c>
      <c r="H24" s="933">
        <v>3003.8230552100895</v>
      </c>
      <c r="I24" s="938">
        <v>3149.6945511892959</v>
      </c>
      <c r="J24" s="938">
        <v>3253.5818791508059</v>
      </c>
      <c r="K24" s="938">
        <v>3406.7210169933878</v>
      </c>
      <c r="L24" s="938">
        <v>3365.5483955022805</v>
      </c>
      <c r="M24" s="938">
        <v>3421.8730008839216</v>
      </c>
      <c r="N24" s="954">
        <v>9.665947963728648E-2</v>
      </c>
      <c r="O24" s="917">
        <v>9.9270187614213995E-2</v>
      </c>
      <c r="P24" s="15">
        <v>0.11582500359509144</v>
      </c>
      <c r="Q24" s="15">
        <v>0.10339421454167069</v>
      </c>
      <c r="R24" s="917">
        <v>7.3039610069827177E-2</v>
      </c>
      <c r="S24" s="15">
        <v>7.6586555742323995E-2</v>
      </c>
      <c r="T24" s="15">
        <v>7.9112633272870894E-2</v>
      </c>
      <c r="U24" s="15">
        <v>8.2836295655397421E-2</v>
      </c>
      <c r="V24" s="15">
        <v>8.1835160713694691E-2</v>
      </c>
      <c r="W24" s="14">
        <v>8.3204724479202241E-2</v>
      </c>
      <c r="X24" s="15"/>
      <c r="Y24" s="1011">
        <f t="shared" si="2"/>
        <v>-1.2349777511161397E-5</v>
      </c>
      <c r="Z24" s="2">
        <f t="shared" si="0"/>
        <v>0</v>
      </c>
      <c r="AA24" s="2"/>
      <c r="AB24" s="2"/>
      <c r="AC24" s="2"/>
      <c r="AD24" s="2"/>
    </row>
    <row r="25" spans="1:30" ht="15.55">
      <c r="A25" s="19">
        <v>1975</v>
      </c>
      <c r="B25" s="921">
        <v>141054.91199999998</v>
      </c>
      <c r="C25" s="926">
        <v>5614.6016648745253</v>
      </c>
      <c r="D25" s="936">
        <v>4549.842973379471</v>
      </c>
      <c r="E25" s="933">
        <v>4682.5641919817735</v>
      </c>
      <c r="F25" s="937">
        <v>5221.0555807553665</v>
      </c>
      <c r="G25" s="937">
        <f t="shared" si="3"/>
        <v>5180.0910040102253</v>
      </c>
      <c r="H25" s="933">
        <v>3353.6502483245245</v>
      </c>
      <c r="I25" s="938">
        <v>3409.5489585055516</v>
      </c>
      <c r="J25" s="938">
        <v>3237.373454638072</v>
      </c>
      <c r="K25" s="938">
        <v>3062.4189754678605</v>
      </c>
      <c r="L25" s="938">
        <v>3343.6732632147141</v>
      </c>
      <c r="M25" s="938">
        <v>3623.2332744174005</v>
      </c>
      <c r="N25" s="954">
        <v>0.11430511700213411</v>
      </c>
      <c r="O25" s="917">
        <v>0.11763945502429529</v>
      </c>
      <c r="P25" s="15">
        <v>0.13116790459025651</v>
      </c>
      <c r="Q25" s="15">
        <v>0.13013875682291756</v>
      </c>
      <c r="R25" s="917">
        <v>8.4253321765572764E-2</v>
      </c>
      <c r="S25" s="15">
        <v>8.5657657837145976E-2</v>
      </c>
      <c r="T25" s="15">
        <v>8.1332114905308131E-2</v>
      </c>
      <c r="U25" s="15">
        <v>7.6936756136092299E-2</v>
      </c>
      <c r="V25" s="15">
        <v>8.4002671258076603E-2</v>
      </c>
      <c r="W25" s="14">
        <v>9.1026021289408732E-2</v>
      </c>
      <c r="X25" s="15"/>
      <c r="Y25" s="1011">
        <f t="shared" si="2"/>
        <v>-4.2753037110682124E-6</v>
      </c>
      <c r="Z25" s="2">
        <f t="shared" si="0"/>
        <v>0</v>
      </c>
      <c r="AA25" s="2"/>
      <c r="AB25" s="2"/>
      <c r="AC25" s="2"/>
      <c r="AD25" s="2"/>
    </row>
    <row r="26" spans="1:30" ht="15.55">
      <c r="A26" s="19">
        <v>1976</v>
      </c>
      <c r="B26" s="921">
        <v>143608.93439999997</v>
      </c>
      <c r="C26" s="926">
        <v>5925.2775984238751</v>
      </c>
      <c r="D26" s="936">
        <v>4618.9226266011019</v>
      </c>
      <c r="E26" s="933">
        <v>4752.8352322459459</v>
      </c>
      <c r="F26" s="937">
        <v>5377.8444724267138</v>
      </c>
      <c r="G26" s="937">
        <f t="shared" si="3"/>
        <v>5159.7824900814721</v>
      </c>
      <c r="H26" s="933">
        <v>3416.7208608046185</v>
      </c>
      <c r="I26" s="938">
        <v>3500.4374731925163</v>
      </c>
      <c r="J26" s="938">
        <v>3413.3654147220782</v>
      </c>
      <c r="K26" s="938">
        <v>3313.0356991140952</v>
      </c>
      <c r="L26" s="938">
        <v>3478.7669677949316</v>
      </c>
      <c r="M26" s="938">
        <v>3278.0573312115175</v>
      </c>
      <c r="N26" s="954">
        <v>0.11194725402547824</v>
      </c>
      <c r="O26" s="917">
        <v>0.11519284822422075</v>
      </c>
      <c r="P26" s="15">
        <v>0.13034098423668186</v>
      </c>
      <c r="Q26" s="15">
        <v>0.12505589026469954</v>
      </c>
      <c r="R26" s="917">
        <v>8.2809899420226429E-2</v>
      </c>
      <c r="S26" s="15">
        <v>8.4838910432267753E-2</v>
      </c>
      <c r="T26" s="15">
        <v>8.2728574616730569E-2</v>
      </c>
      <c r="U26" s="15">
        <v>8.0296917482058916E-2</v>
      </c>
      <c r="V26" s="15">
        <v>8.4313689776127632E-2</v>
      </c>
      <c r="W26" s="14">
        <v>7.9449158696398556E-2</v>
      </c>
      <c r="X26" s="15"/>
      <c r="Y26" s="1011">
        <f t="shared" si="2"/>
        <v>7.2993183430763997E-6</v>
      </c>
      <c r="Z26" s="2">
        <f t="shared" si="0"/>
        <v>0</v>
      </c>
      <c r="AA26" s="2"/>
      <c r="AB26" s="2"/>
      <c r="AC26" s="2"/>
      <c r="AD26" s="2"/>
    </row>
    <row r="27" spans="1:30" ht="15.55">
      <c r="A27" s="19">
        <v>1977</v>
      </c>
      <c r="B27" s="921">
        <v>146305.25279999999</v>
      </c>
      <c r="C27" s="926">
        <v>6224.0667658817247</v>
      </c>
      <c r="D27" s="936">
        <v>4558.1762330941292</v>
      </c>
      <c r="E27" s="933">
        <v>4663.3226513612253</v>
      </c>
      <c r="F27" s="937">
        <v>5385.2980051755476</v>
      </c>
      <c r="G27" s="937">
        <f t="shared" si="3"/>
        <v>4926.6841219336284</v>
      </c>
      <c r="H27" s="933">
        <v>3615.0367194181722</v>
      </c>
      <c r="I27" s="938">
        <v>3834.6634057539154</v>
      </c>
      <c r="J27" s="938">
        <v>3580.7983176940702</v>
      </c>
      <c r="K27" s="938">
        <v>3346.3938794816445</v>
      </c>
      <c r="L27" s="938">
        <v>3394.4182595584134</v>
      </c>
      <c r="M27" s="938">
        <v>3110.8482184683885</v>
      </c>
      <c r="N27" s="954">
        <v>0.10714620378840278</v>
      </c>
      <c r="O27" s="917">
        <v>0.10961781501691806</v>
      </c>
      <c r="P27" s="15">
        <v>0.1265888390480541</v>
      </c>
      <c r="Q27" s="15">
        <v>0.11580848873222752</v>
      </c>
      <c r="R27" s="917">
        <v>8.4976411887964787E-2</v>
      </c>
      <c r="S27" s="15">
        <v>9.0139039326686557E-2</v>
      </c>
      <c r="T27" s="15">
        <v>8.4171591148063385E-2</v>
      </c>
      <c r="U27" s="15">
        <v>7.8661592319306819E-2</v>
      </c>
      <c r="V27" s="15">
        <v>7.9790471448015779E-2</v>
      </c>
      <c r="W27" s="14">
        <v>7.3124767478449648E-2</v>
      </c>
      <c r="X27" s="15"/>
      <c r="Y27" s="1011">
        <f t="shared" si="2"/>
        <v>7.4709156199503912E-6</v>
      </c>
      <c r="Z27" s="2">
        <f t="shared" si="0"/>
        <v>0</v>
      </c>
      <c r="AA27" s="2"/>
      <c r="AB27" s="2"/>
      <c r="AC27" s="2"/>
      <c r="AD27" s="2"/>
    </row>
    <row r="28" spans="1:30" ht="15.55">
      <c r="A28" s="19">
        <v>1978</v>
      </c>
      <c r="B28" s="921">
        <v>149142.4302</v>
      </c>
      <c r="C28" s="926">
        <v>6570.1020176869697</v>
      </c>
      <c r="D28" s="936">
        <v>4490.9100013313891</v>
      </c>
      <c r="E28" s="933">
        <v>4591.0168035771185</v>
      </c>
      <c r="F28" s="937">
        <v>5298.8836157111518</v>
      </c>
      <c r="G28" s="937">
        <f t="shared" si="3"/>
        <v>4853.9374893038557</v>
      </c>
      <c r="H28" s="933">
        <v>3593.3456627543578</v>
      </c>
      <c r="I28" s="938">
        <v>3633.3003861190505</v>
      </c>
      <c r="J28" s="938">
        <v>3307.0090438661746</v>
      </c>
      <c r="K28" s="938">
        <v>3452.3985697322719</v>
      </c>
      <c r="L28" s="938">
        <v>3374.2441200443973</v>
      </c>
      <c r="M28" s="938">
        <v>3562.2467584553938</v>
      </c>
      <c r="N28" s="954">
        <v>0.1019444187632035</v>
      </c>
      <c r="O28" s="917">
        <v>0.10421686015395912</v>
      </c>
      <c r="P28" s="15">
        <v>0.12028555685537867</v>
      </c>
      <c r="Q28" s="15">
        <v>0.11018520431567443</v>
      </c>
      <c r="R28" s="917">
        <v>8.1569556035674382E-2</v>
      </c>
      <c r="S28" s="15">
        <v>8.247653503303809E-2</v>
      </c>
      <c r="T28" s="15">
        <v>7.5069666219462775E-2</v>
      </c>
      <c r="U28" s="15">
        <v>7.8370033117103333E-2</v>
      </c>
      <c r="V28" s="15">
        <v>7.6595913852894881E-2</v>
      </c>
      <c r="W28" s="14">
        <v>8.0863605633196819E-2</v>
      </c>
      <c r="X28" s="15"/>
      <c r="Y28" s="1011">
        <f t="shared" si="2"/>
        <v>7.710978927155665E-6</v>
      </c>
      <c r="Z28" s="2">
        <f t="shared" si="0"/>
        <v>0</v>
      </c>
      <c r="AA28" s="2"/>
      <c r="AB28" s="2"/>
      <c r="AC28" s="2"/>
      <c r="AD28" s="2"/>
    </row>
    <row r="29" spans="1:30" ht="15.55">
      <c r="A29" s="23">
        <v>1979</v>
      </c>
      <c r="B29" s="922">
        <v>152105.4296</v>
      </c>
      <c r="C29" s="950">
        <v>6725.8875852590127</v>
      </c>
      <c r="D29" s="939">
        <v>4547.7237584158029</v>
      </c>
      <c r="E29" s="940">
        <v>4622.295151812551</v>
      </c>
      <c r="F29" s="941">
        <v>5316.4282268495435</v>
      </c>
      <c r="G29" s="941">
        <f t="shared" si="3"/>
        <v>4910.2025959694474</v>
      </c>
      <c r="H29" s="940">
        <v>3690.8760938362898</v>
      </c>
      <c r="I29" s="942">
        <v>3828.9244444208684</v>
      </c>
      <c r="J29" s="942">
        <v>3380.606723396515</v>
      </c>
      <c r="K29" s="942">
        <v>3385.6884908261268</v>
      </c>
      <c r="L29" s="942">
        <v>3231.4687410638762</v>
      </c>
      <c r="M29" s="942">
        <v>3420.535012820465</v>
      </c>
      <c r="N29" s="955">
        <v>0.10284642245463932</v>
      </c>
      <c r="O29" s="918">
        <v>0.10453284877156774</v>
      </c>
      <c r="P29" s="21">
        <v>0.12023061478976159</v>
      </c>
      <c r="Q29" s="21">
        <v>0.11104385344171736</v>
      </c>
      <c r="R29" s="918">
        <v>8.3468878528947243E-2</v>
      </c>
      <c r="S29" s="21">
        <v>8.6590831342618912E-2</v>
      </c>
      <c r="T29" s="21">
        <v>7.6452160618600828E-2</v>
      </c>
      <c r="U29" s="21">
        <v>7.6567084397538565E-2</v>
      </c>
      <c r="V29" s="21">
        <v>7.3079416637256145E-2</v>
      </c>
      <c r="W29" s="20">
        <v>7.7355135807977135E-2</v>
      </c>
      <c r="X29" s="15"/>
      <c r="Y29" s="1011">
        <f t="shared" si="2"/>
        <v>-4.1997070733362785E-4</v>
      </c>
      <c r="Z29" s="2">
        <f t="shared" si="0"/>
        <v>0</v>
      </c>
      <c r="AA29" s="2"/>
      <c r="AB29" s="2"/>
      <c r="AC29" s="2"/>
      <c r="AD29" s="2"/>
    </row>
    <row r="30" spans="1:30" ht="15.55">
      <c r="A30" s="27">
        <v>1980</v>
      </c>
      <c r="B30" s="920">
        <v>155268</v>
      </c>
      <c r="C30" s="925">
        <v>6665.6768893143544</v>
      </c>
      <c r="D30" s="943">
        <v>4882.3520813847963</v>
      </c>
      <c r="E30" s="928">
        <v>4972.1040178295789</v>
      </c>
      <c r="F30" s="944">
        <v>5598.133945524768</v>
      </c>
      <c r="G30" s="944">
        <f t="shared" si="3"/>
        <v>5432.5926126679869</v>
      </c>
      <c r="H30" s="928">
        <v>4078.8022107051129</v>
      </c>
      <c r="I30" s="945">
        <v>4090.1535561357223</v>
      </c>
      <c r="J30" s="945">
        <v>3713.8020849218901</v>
      </c>
      <c r="K30" s="945">
        <v>3343.7573421472694</v>
      </c>
      <c r="L30" s="945">
        <v>3126.1482085819703</v>
      </c>
      <c r="M30" s="945">
        <v>3287.1879981096927</v>
      </c>
      <c r="N30" s="953">
        <v>0.11372784123210503</v>
      </c>
      <c r="O30" s="916">
        <v>0.1158184921741344</v>
      </c>
      <c r="P30" s="25">
        <v>0.13040101941442117</v>
      </c>
      <c r="Q30" s="25">
        <v>0.12654495616730951</v>
      </c>
      <c r="R30" s="916">
        <v>9.5010225093119516E-2</v>
      </c>
      <c r="S30" s="25">
        <v>9.5274639455169563E-2</v>
      </c>
      <c r="T30" s="25">
        <v>8.6508036872601238E-2</v>
      </c>
      <c r="U30" s="25">
        <v>7.7888341067477995E-2</v>
      </c>
      <c r="V30" s="25">
        <v>7.2819428260650909E-2</v>
      </c>
      <c r="W30" s="24">
        <v>7.6570634095496345E-2</v>
      </c>
      <c r="X30" s="15"/>
      <c r="Y30" s="1011">
        <f t="shared" si="2"/>
        <v>9.8242339278825641E-6</v>
      </c>
      <c r="Z30" s="2">
        <f t="shared" si="0"/>
        <v>0</v>
      </c>
      <c r="AA30" s="2"/>
      <c r="AB30" s="2"/>
      <c r="AC30" s="2"/>
      <c r="AD30" s="2"/>
    </row>
    <row r="31" spans="1:30" ht="15.55">
      <c r="A31" s="19">
        <v>1981</v>
      </c>
      <c r="B31" s="921">
        <v>158033.20000000001</v>
      </c>
      <c r="C31" s="926">
        <v>6836.5629046075101</v>
      </c>
      <c r="D31" s="936">
        <v>4973.8733546863668</v>
      </c>
      <c r="E31" s="933">
        <v>5038.1617496022109</v>
      </c>
      <c r="F31" s="937">
        <v>5587.297214113335</v>
      </c>
      <c r="G31" s="937">
        <f t="shared" si="3"/>
        <v>5611.2828563638577</v>
      </c>
      <c r="H31" s="933">
        <v>4399.7107085539337</v>
      </c>
      <c r="I31" s="938">
        <v>4529.9226589879527</v>
      </c>
      <c r="J31" s="938">
        <v>3694.4371457801581</v>
      </c>
      <c r="K31" s="938">
        <v>3381.974564172689</v>
      </c>
      <c r="L31" s="938">
        <v>3558.4170959224298</v>
      </c>
      <c r="M31" s="938">
        <v>3412.6836649986831</v>
      </c>
      <c r="N31" s="954">
        <v>0.11497548309049727</v>
      </c>
      <c r="O31" s="917">
        <v>0.11646156621635681</v>
      </c>
      <c r="P31" s="15">
        <v>0.12915531831094995</v>
      </c>
      <c r="Q31" s="15">
        <v>0.12970976765220457</v>
      </c>
      <c r="R31" s="917">
        <v>0.10170320555062062</v>
      </c>
      <c r="S31" s="15">
        <v>0.10471316998632574</v>
      </c>
      <c r="T31" s="15">
        <v>8.5400183175821098E-2</v>
      </c>
      <c r="U31" s="15">
        <v>7.8177334159335032E-2</v>
      </c>
      <c r="V31" s="15">
        <v>8.225595938338158E-2</v>
      </c>
      <c r="W31" s="14">
        <v>7.888720219395573E-2</v>
      </c>
      <c r="X31" s="15"/>
      <c r="Y31" s="1011">
        <f t="shared" si="2"/>
        <v>1.0247059285928284E-5</v>
      </c>
      <c r="Z31" s="2">
        <f t="shared" si="0"/>
        <v>0</v>
      </c>
      <c r="AA31" s="2"/>
      <c r="AB31" s="2"/>
      <c r="AC31" s="2"/>
      <c r="AD31" s="2"/>
    </row>
    <row r="32" spans="1:30" ht="15.55">
      <c r="A32" s="19">
        <v>1982</v>
      </c>
      <c r="B32" s="921">
        <v>160665.4</v>
      </c>
      <c r="C32" s="926">
        <v>6722.067525999184</v>
      </c>
      <c r="D32" s="936">
        <v>5124.9392246383968</v>
      </c>
      <c r="E32" s="933">
        <v>5133.9906443918417</v>
      </c>
      <c r="F32" s="937">
        <v>5457.2084901299122</v>
      </c>
      <c r="G32" s="937">
        <f t="shared" si="3"/>
        <v>6013.4659983172132</v>
      </c>
      <c r="H32" s="933">
        <v>5048.3582228164487</v>
      </c>
      <c r="I32" s="938">
        <v>5027.7781579398425</v>
      </c>
      <c r="J32" s="938">
        <v>4533.2347488070818</v>
      </c>
      <c r="K32" s="938">
        <v>4005.3377667094646</v>
      </c>
      <c r="L32" s="938">
        <v>3622.175936202676</v>
      </c>
      <c r="M32" s="938">
        <v>3619.3596443774431</v>
      </c>
      <c r="N32" s="954">
        <v>0.1224921361348309</v>
      </c>
      <c r="O32" s="917">
        <v>0.12270847582044554</v>
      </c>
      <c r="P32" s="15">
        <v>0.13043376633140727</v>
      </c>
      <c r="Q32" s="15">
        <v>0.14372898163685477</v>
      </c>
      <c r="R32" s="917">
        <v>0.12066175920949718</v>
      </c>
      <c r="S32" s="15">
        <v>0.12016987120887278</v>
      </c>
      <c r="T32" s="15">
        <v>0.10834969619004654</v>
      </c>
      <c r="U32" s="15">
        <v>9.5732331151765493E-2</v>
      </c>
      <c r="V32" s="15">
        <v>8.65743081885917E-2</v>
      </c>
      <c r="W32" s="14">
        <v>8.6506995468083062E-2</v>
      </c>
      <c r="X32" s="15"/>
      <c r="Y32" s="1011">
        <f t="shared" si="2"/>
        <v>1.1668024519809195E-5</v>
      </c>
      <c r="Z32" s="2">
        <f t="shared" si="0"/>
        <v>0</v>
      </c>
      <c r="AA32" s="2"/>
      <c r="AB32" s="2"/>
      <c r="AC32" s="2"/>
      <c r="AD32" s="2"/>
    </row>
    <row r="33" spans="1:30" ht="15.55">
      <c r="A33" s="19">
        <v>1983</v>
      </c>
      <c r="B33" s="921">
        <v>163134.6</v>
      </c>
      <c r="C33" s="926">
        <v>6932.2726641618929</v>
      </c>
      <c r="D33" s="936">
        <v>5210.1300058651232</v>
      </c>
      <c r="E33" s="933">
        <v>5211.6804008328818</v>
      </c>
      <c r="F33" s="937">
        <v>5483.229764051116</v>
      </c>
      <c r="G33" s="937">
        <f t="shared" si="3"/>
        <v>6175.1637970183092</v>
      </c>
      <c r="H33" s="933">
        <v>5201.7754471963799</v>
      </c>
      <c r="I33" s="938">
        <v>5256.6499951301521</v>
      </c>
      <c r="J33" s="938">
        <v>4347.1455888183527</v>
      </c>
      <c r="K33" s="938">
        <v>4002.3737225341965</v>
      </c>
      <c r="L33" s="938">
        <v>3930.4527191887792</v>
      </c>
      <c r="M33" s="938">
        <v>3937.0926964622008</v>
      </c>
      <c r="N33" s="954">
        <v>0.12260805591921467</v>
      </c>
      <c r="O33" s="917">
        <v>0.12264454078863056</v>
      </c>
      <c r="P33" s="15">
        <v>0.12903481117973573</v>
      </c>
      <c r="Q33" s="15">
        <v>0.14531783799690676</v>
      </c>
      <c r="R33" s="917">
        <v>0.12241145119048727</v>
      </c>
      <c r="S33" s="15">
        <v>0.12370279356275661</v>
      </c>
      <c r="T33" s="15">
        <v>0.10229976389126706</v>
      </c>
      <c r="U33" s="15">
        <v>9.4186375508797951E-2</v>
      </c>
      <c r="V33" s="15">
        <v>9.2493885227362682E-2</v>
      </c>
      <c r="W33" s="14">
        <v>9.265014134840488E-2</v>
      </c>
      <c r="X33" s="15"/>
      <c r="Y33" s="1011">
        <f t="shared" si="2"/>
        <v>1.3175909601564895E-5</v>
      </c>
      <c r="Z33" s="2">
        <f t="shared" si="0"/>
        <v>0</v>
      </c>
      <c r="AA33" s="2"/>
      <c r="AB33" s="2"/>
      <c r="AC33" s="2"/>
      <c r="AD33" s="2"/>
    </row>
    <row r="34" spans="1:30" ht="15.55">
      <c r="A34" s="19">
        <v>1984</v>
      </c>
      <c r="B34" s="921">
        <v>165649.79999999999</v>
      </c>
      <c r="C34" s="926">
        <v>7508.313734152699</v>
      </c>
      <c r="D34" s="936">
        <v>5076.501013353336</v>
      </c>
      <c r="E34" s="933">
        <v>4971.5150160682006</v>
      </c>
      <c r="F34" s="937">
        <v>5259.1378089490499</v>
      </c>
      <c r="G34" s="937">
        <f t="shared" si="3"/>
        <v>5854.865278984189</v>
      </c>
      <c r="H34" s="933">
        <v>6026.5493089541715</v>
      </c>
      <c r="I34" s="938">
        <v>6372.8509739356205</v>
      </c>
      <c r="J34" s="938">
        <v>5622.8786631732519</v>
      </c>
      <c r="K34" s="938">
        <v>5333.5849792918225</v>
      </c>
      <c r="L34" s="938">
        <v>6742.3310657240718</v>
      </c>
      <c r="M34" s="938">
        <v>26074.188679388877</v>
      </c>
      <c r="N34" s="954">
        <v>0.11199870001924926</v>
      </c>
      <c r="O34" s="917">
        <v>0.10968247961759262</v>
      </c>
      <c r="P34" s="15">
        <v>0.11602806662995137</v>
      </c>
      <c r="Q34" s="15">
        <v>0.12917111575654236</v>
      </c>
      <c r="R34" s="917">
        <v>0.13295884043543538</v>
      </c>
      <c r="S34" s="15">
        <v>0.14059901152776888</v>
      </c>
      <c r="T34" s="15">
        <v>0.12405298432618395</v>
      </c>
      <c r="U34" s="15">
        <v>0.11767053380893344</v>
      </c>
      <c r="V34" s="15">
        <v>0.14875054933982668</v>
      </c>
      <c r="W34" s="14">
        <v>0.57525355130760847</v>
      </c>
      <c r="X34" s="15"/>
      <c r="Y34" s="1011">
        <f t="shared" si="2"/>
        <v>1.1415680127635497E-5</v>
      </c>
      <c r="Z34" s="2">
        <f t="shared" si="0"/>
        <v>0</v>
      </c>
      <c r="AA34" s="2"/>
      <c r="AB34" s="2"/>
      <c r="AC34" s="2"/>
      <c r="AD34" s="2"/>
    </row>
    <row r="35" spans="1:30" ht="15.55">
      <c r="A35" s="19">
        <v>1985</v>
      </c>
      <c r="B35" s="921">
        <v>168205</v>
      </c>
      <c r="C35" s="926">
        <v>7755.4781648955768</v>
      </c>
      <c r="D35" s="936">
        <v>5115.2605519511108</v>
      </c>
      <c r="E35" s="933">
        <v>4998.9394154125721</v>
      </c>
      <c r="F35" s="937">
        <v>5239.988509660182</v>
      </c>
      <c r="G35" s="937">
        <f t="shared" si="3"/>
        <v>5947.3629014562021</v>
      </c>
      <c r="H35" s="933">
        <v>6168.0606221022181</v>
      </c>
      <c r="I35" s="938">
        <v>6290.1140758625797</v>
      </c>
      <c r="J35" s="938">
        <v>5134.1452032178531</v>
      </c>
      <c r="K35" s="938">
        <v>4578.8689999071512</v>
      </c>
      <c r="L35" s="938">
        <v>5179.7487494914103</v>
      </c>
      <c r="M35" s="938">
        <v>11637.446679530067</v>
      </c>
      <c r="N35" s="954">
        <v>0.11094253414773447</v>
      </c>
      <c r="O35" s="917">
        <v>0.10841969850105215</v>
      </c>
      <c r="P35" s="15">
        <v>0.11364770147338277</v>
      </c>
      <c r="Q35" s="15">
        <v>0.12898961941090192</v>
      </c>
      <c r="R35" s="917">
        <v>0.13377623079861678</v>
      </c>
      <c r="S35" s="15">
        <v>0.13642339203784104</v>
      </c>
      <c r="T35" s="15">
        <v>0.11135211466601902</v>
      </c>
      <c r="U35" s="15">
        <v>9.9308984404800085E-2</v>
      </c>
      <c r="V35" s="15">
        <v>0.11234118901293222</v>
      </c>
      <c r="W35" s="14">
        <v>0.25239923021003197</v>
      </c>
      <c r="X35" s="15"/>
      <c r="Y35" s="1011">
        <f t="shared" si="2"/>
        <v>1.2817583074142824E-5</v>
      </c>
      <c r="Z35" s="2">
        <f t="shared" si="0"/>
        <v>0</v>
      </c>
      <c r="AA35" s="2"/>
      <c r="AB35" s="2"/>
      <c r="AC35" s="2"/>
      <c r="AD35" s="2"/>
    </row>
    <row r="36" spans="1:30" ht="15.55">
      <c r="A36" s="19">
        <v>1986</v>
      </c>
      <c r="B36" s="921">
        <v>170555.8</v>
      </c>
      <c r="C36" s="926">
        <v>7933.6322505947064</v>
      </c>
      <c r="D36" s="936">
        <v>5257.4017017534916</v>
      </c>
      <c r="E36" s="933">
        <v>5179.9179601386568</v>
      </c>
      <c r="F36" s="937">
        <v>5421.3773347049664</v>
      </c>
      <c r="G36" s="937">
        <f t="shared" si="3"/>
        <v>6173.0732319654335</v>
      </c>
      <c r="H36" s="933">
        <v>5961.6866061195287</v>
      </c>
      <c r="I36" s="938">
        <v>6076.5235401729342</v>
      </c>
      <c r="J36" s="938">
        <v>4868.7422726850027</v>
      </c>
      <c r="K36" s="938">
        <v>4295.3209113008743</v>
      </c>
      <c r="L36" s="938">
        <v>4424.1881066198903</v>
      </c>
      <c r="M36" s="938">
        <v>5099.208036667872</v>
      </c>
      <c r="N36" s="954">
        <v>0.11302267673129326</v>
      </c>
      <c r="O36" s="917">
        <v>0.11135694518227662</v>
      </c>
      <c r="P36" s="15">
        <v>0.11654779541277094</v>
      </c>
      <c r="Q36" s="15">
        <v>0.13270761868972789</v>
      </c>
      <c r="R36" s="917">
        <v>0.12816326700544781</v>
      </c>
      <c r="S36" s="15">
        <v>0.13063201077102346</v>
      </c>
      <c r="T36" s="15">
        <v>0.10466734618930218</v>
      </c>
      <c r="U36" s="15">
        <v>9.2340036838578499E-2</v>
      </c>
      <c r="V36" s="15">
        <v>9.5110400638809281E-2</v>
      </c>
      <c r="W36" s="14">
        <v>0.10962185775564848</v>
      </c>
      <c r="X36" s="15"/>
      <c r="Y36" s="1011">
        <f t="shared" si="2"/>
        <v>1.4900633300479749E-5</v>
      </c>
      <c r="Z36" s="2">
        <f t="shared" si="0"/>
        <v>0</v>
      </c>
      <c r="AA36" s="2"/>
      <c r="AB36" s="2"/>
      <c r="AC36" s="2"/>
      <c r="AD36" s="2"/>
    </row>
    <row r="37" spans="1:30" ht="15.55">
      <c r="A37" s="19">
        <v>1987</v>
      </c>
      <c r="B37" s="921">
        <v>172551.6</v>
      </c>
      <c r="C37" s="926">
        <v>8269.3249805970663</v>
      </c>
      <c r="D37" s="936">
        <v>5287.6442881426601</v>
      </c>
      <c r="E37" s="933">
        <v>5255.0142556641995</v>
      </c>
      <c r="F37" s="937">
        <v>5676.1118761010703</v>
      </c>
      <c r="G37" s="937">
        <f t="shared" si="3"/>
        <v>6042.3957940341606</v>
      </c>
      <c r="H37" s="933">
        <v>5588.7479803334663</v>
      </c>
      <c r="I37" s="938">
        <v>5660.8853468181351</v>
      </c>
      <c r="J37" s="938">
        <v>5027.0150693650576</v>
      </c>
      <c r="K37" s="938">
        <v>5335.6427543205873</v>
      </c>
      <c r="L37" s="938">
        <v>5299.947999441667</v>
      </c>
      <c r="M37" s="938">
        <v>6225.8743321984884</v>
      </c>
      <c r="N37" s="954">
        <v>0.11033445707971197</v>
      </c>
      <c r="O37" s="917">
        <v>0.10965358357124287</v>
      </c>
      <c r="P37" s="15">
        <v>0.1184404033338069</v>
      </c>
      <c r="Q37" s="15">
        <v>0.12608345476084853</v>
      </c>
      <c r="R37" s="917">
        <v>0.11661742745218363</v>
      </c>
      <c r="S37" s="15">
        <v>0.1181226794571444</v>
      </c>
      <c r="T37" s="15">
        <v>0.10489604598662439</v>
      </c>
      <c r="U37" s="15">
        <v>0.11133601550872285</v>
      </c>
      <c r="V37" s="15">
        <v>0.1105911920702418</v>
      </c>
      <c r="W37" s="14">
        <v>0.1299120036932222</v>
      </c>
      <c r="X37" s="15"/>
      <c r="Y37" s="1011">
        <f t="shared" si="2"/>
        <v>1.5510879624980323E-5</v>
      </c>
      <c r="Z37" s="2">
        <f t="shared" si="0"/>
        <v>0</v>
      </c>
      <c r="AA37" s="2"/>
      <c r="AB37" s="2"/>
      <c r="AC37" s="2"/>
      <c r="AD37" s="2"/>
    </row>
    <row r="38" spans="1:30" ht="15.55">
      <c r="A38" s="19">
        <v>1988</v>
      </c>
      <c r="B38" s="921">
        <v>174344.4</v>
      </c>
      <c r="C38" s="926">
        <v>8706.3723922847566</v>
      </c>
      <c r="D38" s="936">
        <v>5376.7925559883251</v>
      </c>
      <c r="E38" s="933">
        <v>5368.1855666086885</v>
      </c>
      <c r="F38" s="937">
        <v>5866.7213198505706</v>
      </c>
      <c r="G38" s="937">
        <f t="shared" si="3"/>
        <v>6087.0622667085081</v>
      </c>
      <c r="H38" s="933">
        <v>5461.5566087403631</v>
      </c>
      <c r="I38" s="938">
        <v>5566.3640344674031</v>
      </c>
      <c r="J38" s="938">
        <v>5055.8142106569649</v>
      </c>
      <c r="K38" s="938">
        <v>4600.9341566632083</v>
      </c>
      <c r="L38" s="938">
        <v>4936.2015824439995</v>
      </c>
      <c r="M38" s="938">
        <v>5321.0063272352618</v>
      </c>
      <c r="N38" s="954">
        <v>0.10766983421579233</v>
      </c>
      <c r="O38" s="917">
        <v>0.10749747995254845</v>
      </c>
      <c r="P38" s="15">
        <v>0.11748061791877264</v>
      </c>
      <c r="Q38" s="15">
        <v>0.12189292748290534</v>
      </c>
      <c r="R38" s="917">
        <v>0.10936722748738249</v>
      </c>
      <c r="S38" s="15">
        <v>0.1114659876748192</v>
      </c>
      <c r="T38" s="15">
        <v>0.10124226892127552</v>
      </c>
      <c r="U38" s="15">
        <v>9.2133332786659139E-2</v>
      </c>
      <c r="V38" s="15">
        <v>9.8847035756577412E-2</v>
      </c>
      <c r="W38" s="14">
        <v>0.10655271951612312</v>
      </c>
      <c r="X38" s="15"/>
      <c r="Y38" s="1011">
        <f t="shared" si="2"/>
        <v>1.4620490239522499E-5</v>
      </c>
      <c r="Z38" s="2">
        <f t="shared" si="0"/>
        <v>0</v>
      </c>
      <c r="AA38" s="2"/>
      <c r="AB38" s="2"/>
      <c r="AC38" s="2"/>
      <c r="AD38" s="2"/>
    </row>
    <row r="39" spans="1:30" ht="15.55">
      <c r="A39" s="23">
        <v>1989</v>
      </c>
      <c r="B39" s="922">
        <v>176060.2</v>
      </c>
      <c r="C39" s="950">
        <v>8898.0355132728801</v>
      </c>
      <c r="D39" s="939">
        <v>5586.9794780034645</v>
      </c>
      <c r="E39" s="940">
        <v>5593.7251451213988</v>
      </c>
      <c r="F39" s="941">
        <v>6084.1824506378707</v>
      </c>
      <c r="G39" s="941">
        <f t="shared" si="3"/>
        <v>6379.0847995061586</v>
      </c>
      <c r="H39" s="940">
        <v>5533.7114849372547</v>
      </c>
      <c r="I39" s="942">
        <v>5592.7463192858295</v>
      </c>
      <c r="J39" s="942">
        <v>5139.9845350323949</v>
      </c>
      <c r="K39" s="942">
        <v>5137.0536457575681</v>
      </c>
      <c r="L39" s="942">
        <v>5089.8221337555951</v>
      </c>
      <c r="M39" s="942">
        <v>5863.7678936613902</v>
      </c>
      <c r="N39" s="955">
        <v>0.11054627988682648</v>
      </c>
      <c r="O39" s="918">
        <v>0.11067975243817171</v>
      </c>
      <c r="P39" s="21">
        <v>0.12038414293783717</v>
      </c>
      <c r="Q39" s="21">
        <v>0.12621920242313284</v>
      </c>
      <c r="R39" s="918">
        <v>0.10949229740958799</v>
      </c>
      <c r="S39" s="21">
        <v>0.11066038498654507</v>
      </c>
      <c r="T39" s="21">
        <v>0.10170185361531026</v>
      </c>
      <c r="U39" s="21">
        <v>0.10164386183149077</v>
      </c>
      <c r="V39" s="21">
        <v>0.10070931965788787</v>
      </c>
      <c r="W39" s="20">
        <v>0.1160229296198745</v>
      </c>
      <c r="X39" s="15"/>
      <c r="Y39" s="1011">
        <f t="shared" si="2"/>
        <v>1.4727048486859462E-5</v>
      </c>
      <c r="Z39" s="2">
        <f t="shared" si="0"/>
        <v>0</v>
      </c>
      <c r="AA39" s="2"/>
      <c r="AB39" s="2"/>
      <c r="AC39" s="2"/>
      <c r="AD39" s="2"/>
    </row>
    <row r="40" spans="1:30" ht="15.55">
      <c r="A40" s="27">
        <v>1990</v>
      </c>
      <c r="B40" s="920">
        <v>178365</v>
      </c>
      <c r="C40" s="925">
        <v>9006.5527138309099</v>
      </c>
      <c r="D40" s="943">
        <v>5849.9041257628915</v>
      </c>
      <c r="E40" s="928">
        <v>5872.238973471497</v>
      </c>
      <c r="F40" s="944">
        <v>6288.4163545776037</v>
      </c>
      <c r="G40" s="944">
        <f t="shared" si="3"/>
        <v>6820.0769904567378</v>
      </c>
      <c r="H40" s="928">
        <v>5656.8958858433043</v>
      </c>
      <c r="I40" s="945">
        <v>5669.9739213366947</v>
      </c>
      <c r="J40" s="945">
        <v>5186.2720314452217</v>
      </c>
      <c r="K40" s="945">
        <v>5143.8946085957605</v>
      </c>
      <c r="L40" s="945">
        <v>5238.0587115070593</v>
      </c>
      <c r="M40" s="945">
        <v>5372.4931680412374</v>
      </c>
      <c r="N40" s="953">
        <v>0.11585100121485697</v>
      </c>
      <c r="O40" s="916">
        <v>0.11629331862953528</v>
      </c>
      <c r="P40" s="25">
        <v>0.12453525990713388</v>
      </c>
      <c r="Q40" s="25">
        <v>0.13506422168992083</v>
      </c>
      <c r="R40" s="916">
        <v>0.11202868253121778</v>
      </c>
      <c r="S40" s="25">
        <v>0.11228767882812464</v>
      </c>
      <c r="T40" s="25">
        <v>0.10270848795101983</v>
      </c>
      <c r="U40" s="25">
        <v>0.10186924909163507</v>
      </c>
      <c r="V40" s="25">
        <v>0.10373406693586772</v>
      </c>
      <c r="W40" s="24">
        <v>0.10639639542064927</v>
      </c>
      <c r="X40" s="15"/>
      <c r="Y40" s="1011">
        <f t="shared" si="2"/>
        <v>1.5853804846560626E-5</v>
      </c>
      <c r="Z40" s="2">
        <f t="shared" si="0"/>
        <v>0</v>
      </c>
      <c r="AA40" s="2"/>
      <c r="AB40" s="2"/>
      <c r="AC40" s="2"/>
      <c r="AD40" s="2"/>
    </row>
    <row r="41" spans="1:30" ht="15.55">
      <c r="A41" s="19">
        <v>1991</v>
      </c>
      <c r="B41" s="921">
        <v>180978</v>
      </c>
      <c r="C41" s="926">
        <v>8951.4370035380471</v>
      </c>
      <c r="D41" s="936">
        <v>6290.4032769951409</v>
      </c>
      <c r="E41" s="933">
        <v>6306.445516767074</v>
      </c>
      <c r="F41" s="937">
        <v>6513.5222868579012</v>
      </c>
      <c r="G41" s="937">
        <f t="shared" si="3"/>
        <v>7624.2109333453081</v>
      </c>
      <c r="H41" s="933">
        <v>6154.8453444463048</v>
      </c>
      <c r="I41" s="938">
        <v>6185.2762067596777</v>
      </c>
      <c r="J41" s="938">
        <v>5805.3334194320933</v>
      </c>
      <c r="K41" s="938">
        <v>5864.8013464691367</v>
      </c>
      <c r="L41" s="938">
        <v>6077.6293820166402</v>
      </c>
      <c r="M41" s="938">
        <v>6636.8898113818695</v>
      </c>
      <c r="N41" s="954">
        <v>0.12717786024903768</v>
      </c>
      <c r="O41" s="917">
        <v>0.12750219839366156</v>
      </c>
      <c r="P41" s="15">
        <v>0.13168882671743629</v>
      </c>
      <c r="Q41" s="15">
        <v>0.15414446258735851</v>
      </c>
      <c r="R41" s="917">
        <v>0.12443718257827638</v>
      </c>
      <c r="S41" s="15">
        <v>0.12505242643214842</v>
      </c>
      <c r="T41" s="15">
        <v>0.11737083455614084</v>
      </c>
      <c r="U41" s="15">
        <v>0.11857314279950515</v>
      </c>
      <c r="V41" s="15">
        <v>0.1228760488247715</v>
      </c>
      <c r="W41" s="14">
        <v>0.13418304165124795</v>
      </c>
      <c r="X41" s="15"/>
      <c r="Y41" s="1011">
        <f t="shared" si="2"/>
        <v>1.7836563085349422E-5</v>
      </c>
      <c r="Z41" s="2">
        <f t="shared" si="0"/>
        <v>0</v>
      </c>
      <c r="AA41" s="2"/>
      <c r="AB41" s="2"/>
      <c r="AC41" s="2"/>
      <c r="AD41" s="2"/>
    </row>
    <row r="42" spans="1:30" ht="15.55">
      <c r="A42" s="19">
        <v>1992</v>
      </c>
      <c r="B42" s="921">
        <v>183443</v>
      </c>
      <c r="C42" s="926">
        <v>9248.9078867760891</v>
      </c>
      <c r="D42" s="936">
        <v>6795.7486419841334</v>
      </c>
      <c r="E42" s="933">
        <v>6835.4924018294987</v>
      </c>
      <c r="F42" s="937">
        <v>7159.6040986379448</v>
      </c>
      <c r="G42" s="937">
        <f t="shared" si="3"/>
        <v>8139.2258812763157</v>
      </c>
      <c r="H42" s="933">
        <v>6446.8931374066015</v>
      </c>
      <c r="I42" s="938">
        <v>6539.584581661542</v>
      </c>
      <c r="J42" s="938">
        <v>6135.9093842257535</v>
      </c>
      <c r="K42" s="938">
        <v>5524.4732262010857</v>
      </c>
      <c r="L42" s="938">
        <v>6085.327823947895</v>
      </c>
      <c r="M42" s="938">
        <v>6923.4693001352161</v>
      </c>
      <c r="N42" s="954">
        <v>0.13478699684250361</v>
      </c>
      <c r="O42" s="917">
        <v>0.13557527526700144</v>
      </c>
      <c r="P42" s="15">
        <v>0.14200371230253953</v>
      </c>
      <c r="Q42" s="15">
        <v>0.16143354778932917</v>
      </c>
      <c r="R42" s="917">
        <v>0.12786779069301701</v>
      </c>
      <c r="S42" s="15">
        <v>0.12970623441162843</v>
      </c>
      <c r="T42" s="15">
        <v>0.12169973351987551</v>
      </c>
      <c r="U42" s="15">
        <v>0.10957249811980319</v>
      </c>
      <c r="V42" s="15">
        <v>0.12069649797297187</v>
      </c>
      <c r="W42" s="14">
        <v>0.1373202105992011</v>
      </c>
      <c r="X42" s="15"/>
      <c r="Y42" s="1011">
        <f t="shared" si="2"/>
        <v>1.7529967099388921E-5</v>
      </c>
      <c r="Z42" s="2">
        <f t="shared" si="0"/>
        <v>0</v>
      </c>
      <c r="AA42" s="2"/>
      <c r="AB42" s="2"/>
      <c r="AC42" s="2"/>
      <c r="AD42" s="2"/>
    </row>
    <row r="43" spans="1:30" ht="15.55">
      <c r="A43" s="19">
        <v>1993</v>
      </c>
      <c r="B43" s="921">
        <v>185685</v>
      </c>
      <c r="C43" s="926">
        <v>9441.6353941024117</v>
      </c>
      <c r="D43" s="936">
        <v>6967.0089611560616</v>
      </c>
      <c r="E43" s="933">
        <v>7000.3901177539492</v>
      </c>
      <c r="F43" s="937">
        <v>7331.5178987018053</v>
      </c>
      <c r="G43" s="937">
        <f t="shared" si="3"/>
        <v>8336.5779210076162</v>
      </c>
      <c r="H43" s="933">
        <v>6677.2427747588954</v>
      </c>
      <c r="I43" s="938">
        <v>6553.235202163979</v>
      </c>
      <c r="J43" s="938">
        <v>6265.8793545375529</v>
      </c>
      <c r="K43" s="938">
        <v>6333.001562946547</v>
      </c>
      <c r="L43" s="938">
        <v>6147.04991702196</v>
      </c>
      <c r="M43" s="938">
        <v>6578.7393541675001</v>
      </c>
      <c r="N43" s="954">
        <v>0.13701747684096507</v>
      </c>
      <c r="O43" s="917">
        <v>0.13767397116680513</v>
      </c>
      <c r="P43" s="15">
        <v>0.14418613346060741</v>
      </c>
      <c r="Q43" s="15">
        <v>0.16395226109125358</v>
      </c>
      <c r="R43" s="917">
        <v>0.1313187570667651</v>
      </c>
      <c r="S43" s="15">
        <v>0.12887994798802541</v>
      </c>
      <c r="T43" s="15">
        <v>0.12322863141633889</v>
      </c>
      <c r="U43" s="15">
        <v>0.12454869798830261</v>
      </c>
      <c r="V43" s="15">
        <v>0.12089165872208876</v>
      </c>
      <c r="W43" s="14">
        <v>0.12938152830405117</v>
      </c>
      <c r="X43" s="15"/>
      <c r="Y43" s="1011">
        <f t="shared" si="2"/>
        <v>2.0972915836053874E-5</v>
      </c>
      <c r="Z43" s="2">
        <f t="shared" si="0"/>
        <v>0</v>
      </c>
      <c r="AA43" s="2"/>
      <c r="AB43" s="2"/>
      <c r="AC43" s="2"/>
      <c r="AD43" s="2"/>
    </row>
    <row r="44" spans="1:30" ht="15.55">
      <c r="A44" s="19">
        <v>1994</v>
      </c>
      <c r="B44" s="921">
        <v>187757</v>
      </c>
      <c r="C44" s="926">
        <v>9858.8764756114924</v>
      </c>
      <c r="D44" s="936">
        <v>7063.5057896388744</v>
      </c>
      <c r="E44" s="933">
        <v>7100.5168467595013</v>
      </c>
      <c r="F44" s="937">
        <v>7387.4625415532473</v>
      </c>
      <c r="G44" s="937">
        <f t="shared" si="3"/>
        <v>8516.9639399571934</v>
      </c>
      <c r="H44" s="933">
        <v>6741.3136346017855</v>
      </c>
      <c r="I44" s="938">
        <v>6601.5298801950412</v>
      </c>
      <c r="J44" s="938">
        <v>6084.0683556532504</v>
      </c>
      <c r="K44" s="938">
        <v>6149.1755344672638</v>
      </c>
      <c r="L44" s="938">
        <v>7207.8758004233387</v>
      </c>
      <c r="M44" s="938">
        <v>6535.2173940313596</v>
      </c>
      <c r="N44" s="954">
        <v>0.13452066874212132</v>
      </c>
      <c r="O44" s="917">
        <v>0.13522552441903218</v>
      </c>
      <c r="P44" s="15">
        <v>0.14069025084609169</v>
      </c>
      <c r="Q44" s="15">
        <v>0.16220099748996583</v>
      </c>
      <c r="R44" s="917">
        <v>0.12838469243661166</v>
      </c>
      <c r="S44" s="15">
        <v>0.12572258601494468</v>
      </c>
      <c r="T44" s="15">
        <v>0.11586780959049749</v>
      </c>
      <c r="U44" s="15">
        <v>0.11710774079389807</v>
      </c>
      <c r="V44" s="15">
        <v>0.13727011794983923</v>
      </c>
      <c r="W44" s="14">
        <v>0.1244597003813297</v>
      </c>
      <c r="X44" s="15"/>
      <c r="Y44" s="1011">
        <f t="shared" si="2"/>
        <v>2.0772478668829031E-5</v>
      </c>
      <c r="Z44" s="2">
        <f t="shared" si="0"/>
        <v>0</v>
      </c>
      <c r="AA44" s="2"/>
      <c r="AB44" s="2"/>
      <c r="AC44" s="2"/>
      <c r="AD44" s="2"/>
    </row>
    <row r="45" spans="1:30" ht="15.55">
      <c r="A45" s="19">
        <v>1995</v>
      </c>
      <c r="B45" s="921">
        <v>189911</v>
      </c>
      <c r="C45" s="926">
        <v>10191.117196883</v>
      </c>
      <c r="D45" s="936">
        <v>7248.352237217654</v>
      </c>
      <c r="E45" s="933">
        <v>7264.3903747222894</v>
      </c>
      <c r="F45" s="937">
        <v>7412.6392604288776</v>
      </c>
      <c r="G45" s="937">
        <f t="shared" si="3"/>
        <v>8895.1768612696251</v>
      </c>
      <c r="H45" s="933">
        <v>7114.9848366453234</v>
      </c>
      <c r="I45" s="938">
        <v>6848.4262353951453</v>
      </c>
      <c r="J45" s="938">
        <v>6489.6913454320284</v>
      </c>
      <c r="K45" s="938">
        <v>6475.8304932522224</v>
      </c>
      <c r="L45" s="938">
        <v>7265.3970323629501</v>
      </c>
      <c r="M45" s="938">
        <v>7255.9375749093106</v>
      </c>
      <c r="N45" s="954">
        <v>0.13507271039364199</v>
      </c>
      <c r="O45" s="917">
        <v>0.13537158034801502</v>
      </c>
      <c r="P45" s="15">
        <v>0.13813419151119888</v>
      </c>
      <c r="Q45" s="15">
        <v>0.16576121148103895</v>
      </c>
      <c r="R45" s="917">
        <v>0.13258741502113477</v>
      </c>
      <c r="S45" s="15">
        <v>0.12762010775304589</v>
      </c>
      <c r="T45" s="15">
        <v>0.12093509958646111</v>
      </c>
      <c r="U45" s="15">
        <v>0.12067680324392428</v>
      </c>
      <c r="V45" s="15">
        <v>0.13539033936682546</v>
      </c>
      <c r="W45" s="14">
        <v>0.13521406281247206</v>
      </c>
      <c r="X45" s="15"/>
      <c r="Y45" s="1011">
        <f t="shared" si="2"/>
        <v>2.0453421684996087E-5</v>
      </c>
      <c r="Z45" s="2">
        <f t="shared" si="0"/>
        <v>0</v>
      </c>
      <c r="AA45" s="2"/>
      <c r="AB45" s="2"/>
      <c r="AC45" s="2"/>
      <c r="AD45" s="2"/>
    </row>
    <row r="46" spans="1:30" ht="15.55">
      <c r="A46" s="19">
        <v>1996</v>
      </c>
      <c r="B46" s="921">
        <v>192043</v>
      </c>
      <c r="C46" s="926">
        <v>10630.708436382447</v>
      </c>
      <c r="D46" s="936">
        <v>7363.2918525180103</v>
      </c>
      <c r="E46" s="933">
        <v>7394.7282598931388</v>
      </c>
      <c r="F46" s="937">
        <v>7424.2180213233896</v>
      </c>
      <c r="G46" s="937">
        <f t="shared" si="3"/>
        <v>9206.5481230786099</v>
      </c>
      <c r="H46" s="933">
        <v>7091.3755807135585</v>
      </c>
      <c r="I46" s="938">
        <v>7178.7911181364516</v>
      </c>
      <c r="J46" s="938">
        <v>6382.8086869693179</v>
      </c>
      <c r="K46" s="938">
        <v>6612.1554215615679</v>
      </c>
      <c r="L46" s="938">
        <v>7089.5496836165239</v>
      </c>
      <c r="M46" s="938">
        <v>6916.5534768420248</v>
      </c>
      <c r="N46" s="954">
        <v>0.13301734928536085</v>
      </c>
      <c r="O46" s="917">
        <v>0.13358524577294398</v>
      </c>
      <c r="P46" s="15">
        <v>0.13411797623848545</v>
      </c>
      <c r="Q46" s="15">
        <v>0.16631564413425312</v>
      </c>
      <c r="R46" s="917">
        <v>0.12810520096536496</v>
      </c>
      <c r="S46" s="15">
        <v>0.12968435649895585</v>
      </c>
      <c r="T46" s="15">
        <v>0.1153049898797498</v>
      </c>
      <c r="U46" s="15">
        <v>0.119448122504906</v>
      </c>
      <c r="V46" s="15">
        <v>0.12807221626276455</v>
      </c>
      <c r="W46" s="14">
        <v>0.12494705195820191</v>
      </c>
      <c r="X46" s="15"/>
      <c r="Y46" s="1011">
        <f t="shared" si="2"/>
        <v>1.9892006825228403E-5</v>
      </c>
      <c r="Z46" s="2">
        <f t="shared" si="0"/>
        <v>0</v>
      </c>
      <c r="AA46" s="2"/>
      <c r="AB46" s="2"/>
      <c r="AC46" s="2"/>
      <c r="AD46" s="2"/>
    </row>
    <row r="47" spans="1:30" ht="15.55">
      <c r="A47" s="19">
        <v>1997</v>
      </c>
      <c r="B47" s="921">
        <v>194426</v>
      </c>
      <c r="C47" s="926">
        <v>11153.579273360841</v>
      </c>
      <c r="D47" s="936">
        <v>7362.3284949071785</v>
      </c>
      <c r="E47" s="933">
        <v>7432.8360952318953</v>
      </c>
      <c r="F47" s="937">
        <v>7495.4504501511447</v>
      </c>
      <c r="G47" s="937">
        <f t="shared" si="3"/>
        <v>9212.7771753908073</v>
      </c>
      <c r="H47" s="933">
        <v>6738.0556236240909</v>
      </c>
      <c r="I47" s="938">
        <v>6403.6728767029572</v>
      </c>
      <c r="J47" s="938">
        <v>5951.0711105577184</v>
      </c>
      <c r="K47" s="938">
        <v>5971.0024061968525</v>
      </c>
      <c r="L47" s="938">
        <v>6569.1726112147826</v>
      </c>
      <c r="M47" s="938">
        <v>6553.9705501800154</v>
      </c>
      <c r="N47" s="954">
        <v>0.12833800207702287</v>
      </c>
      <c r="O47" s="917">
        <v>0.12956707037561602</v>
      </c>
      <c r="P47" s="15">
        <v>0.13065854588057846</v>
      </c>
      <c r="Q47" s="15">
        <v>0.16059449358831698</v>
      </c>
      <c r="R47" s="917">
        <v>0.11745585614903573</v>
      </c>
      <c r="S47" s="15">
        <v>0.11162699185717881</v>
      </c>
      <c r="T47" s="15">
        <v>0.10373736747492091</v>
      </c>
      <c r="U47" s="15">
        <v>0.10408480411305819</v>
      </c>
      <c r="V47" s="15">
        <v>0.1145119358373636</v>
      </c>
      <c r="W47" s="14">
        <v>0.1142469378626054</v>
      </c>
      <c r="X47" s="15"/>
      <c r="Y47" s="1011">
        <f t="shared" si="2"/>
        <v>1.7946875935120898E-5</v>
      </c>
      <c r="Z47" s="2">
        <f t="shared" si="0"/>
        <v>0</v>
      </c>
      <c r="AA47" s="2"/>
      <c r="AB47" s="2"/>
      <c r="AC47" s="2"/>
      <c r="AD47" s="2"/>
    </row>
    <row r="48" spans="1:30" ht="15.55">
      <c r="A48" s="19">
        <v>1998</v>
      </c>
      <c r="B48" s="921">
        <v>196795</v>
      </c>
      <c r="C48" s="926">
        <v>11721.590166000782</v>
      </c>
      <c r="D48" s="936">
        <v>7353.3265373755403</v>
      </c>
      <c r="E48" s="933">
        <v>7452.9817508347523</v>
      </c>
      <c r="F48" s="937">
        <v>7472.6707543098637</v>
      </c>
      <c r="G48" s="937">
        <f t="shared" si="3"/>
        <v>9291.6159341995499</v>
      </c>
      <c r="H48" s="933">
        <v>6466.5280351959345</v>
      </c>
      <c r="I48" s="938">
        <v>6358.0204716504932</v>
      </c>
      <c r="J48" s="938">
        <v>6014.1708968489147</v>
      </c>
      <c r="K48" s="938">
        <v>6068.588726510663</v>
      </c>
      <c r="L48" s="938">
        <v>6399.2806138199512</v>
      </c>
      <c r="M48" s="938">
        <v>6796.7070840170072</v>
      </c>
      <c r="N48" s="954">
        <v>0.12345576627650906</v>
      </c>
      <c r="O48" s="917">
        <v>0.12512888805051464</v>
      </c>
      <c r="P48" s="15">
        <v>0.12545944878365844</v>
      </c>
      <c r="Q48" s="15">
        <v>0.15599790914671352</v>
      </c>
      <c r="R48" s="917">
        <v>0.10856721371965251</v>
      </c>
      <c r="S48" s="15">
        <v>0.10674546891664249</v>
      </c>
      <c r="T48" s="15">
        <v>0.1009725425376473</v>
      </c>
      <c r="U48" s="15">
        <v>0.10188616915627335</v>
      </c>
      <c r="V48" s="15">
        <v>0.10743818974745524</v>
      </c>
      <c r="W48" s="14">
        <v>0.11411062421196051</v>
      </c>
      <c r="X48" s="15"/>
      <c r="Y48" s="1011">
        <f t="shared" si="2"/>
        <v>1.6954340919375643E-5</v>
      </c>
      <c r="Z48" s="2">
        <f t="shared" si="0"/>
        <v>0</v>
      </c>
      <c r="AA48" s="2"/>
      <c r="AB48" s="2"/>
      <c r="AC48" s="2"/>
      <c r="AD48" s="2"/>
    </row>
    <row r="49" spans="1:30" ht="15.55">
      <c r="A49" s="23">
        <v>1999</v>
      </c>
      <c r="B49" s="922">
        <v>199255</v>
      </c>
      <c r="C49" s="950">
        <v>12223.541776810689</v>
      </c>
      <c r="D49" s="939">
        <v>7405.1222056663264</v>
      </c>
      <c r="E49" s="940">
        <v>7560.6682140154644</v>
      </c>
      <c r="F49" s="941">
        <v>7609.1389933018809</v>
      </c>
      <c r="G49" s="941">
        <f t="shared" si="3"/>
        <v>9390.2467934113101</v>
      </c>
      <c r="H49" s="940">
        <v>6015.0468603075788</v>
      </c>
      <c r="I49" s="942">
        <v>5935.9477554283822</v>
      </c>
      <c r="J49" s="942">
        <v>5329.2345325712595</v>
      </c>
      <c r="K49" s="942">
        <v>5432.309455060803</v>
      </c>
      <c r="L49" s="942">
        <v>6068.112192711902</v>
      </c>
      <c r="M49" s="942">
        <v>6785.6426536960071</v>
      </c>
      <c r="N49" s="955">
        <v>0.12071031882831479</v>
      </c>
      <c r="O49" s="918">
        <v>0.12324586216424097</v>
      </c>
      <c r="P49" s="21">
        <v>0.12403598055243489</v>
      </c>
      <c r="Q49" s="21">
        <v>0.15306967972005878</v>
      </c>
      <c r="R49" s="918">
        <v>9.8050809170899811E-2</v>
      </c>
      <c r="S49" s="21">
        <v>9.6761420838902254E-2</v>
      </c>
      <c r="T49" s="21">
        <v>8.6871435969726463E-2</v>
      </c>
      <c r="U49" s="21">
        <v>8.8551652232382594E-2</v>
      </c>
      <c r="V49" s="21">
        <v>9.891582301069235E-2</v>
      </c>
      <c r="W49" s="20">
        <v>0.11061223102515338</v>
      </c>
      <c r="X49" s="15"/>
      <c r="Y49" s="1011">
        <f t="shared" si="2"/>
        <v>1.6038036592058713E-5</v>
      </c>
      <c r="Z49" s="2">
        <f t="shared" si="0"/>
        <v>0</v>
      </c>
      <c r="AA49" s="2"/>
      <c r="AB49" s="2"/>
      <c r="AC49" s="2"/>
      <c r="AD49" s="2"/>
    </row>
    <row r="50" spans="1:30" ht="15.55">
      <c r="A50" s="27">
        <v>2000</v>
      </c>
      <c r="B50" s="920">
        <v>201646.4407831867</v>
      </c>
      <c r="C50" s="925">
        <v>12782.885989140505</v>
      </c>
      <c r="D50" s="943">
        <v>7527.3599816535898</v>
      </c>
      <c r="E50" s="928">
        <v>7668.2307523669015</v>
      </c>
      <c r="F50" s="944">
        <v>7632.0676910948423</v>
      </c>
      <c r="G50" s="944">
        <f t="shared" si="3"/>
        <v>9630.4922670486994</v>
      </c>
      <c r="H50" s="928">
        <v>6269.1318839343567</v>
      </c>
      <c r="I50" s="945">
        <v>6268.592333256006</v>
      </c>
      <c r="J50" s="945">
        <v>5935.8883262614336</v>
      </c>
      <c r="K50" s="945">
        <v>5887.5487379280212</v>
      </c>
      <c r="L50" s="945">
        <v>6001.7023811635063</v>
      </c>
      <c r="M50" s="945">
        <v>6689.5505471625702</v>
      </c>
      <c r="N50" s="953">
        <v>0.11874199222958869</v>
      </c>
      <c r="O50" s="916">
        <v>0.12096418912228221</v>
      </c>
      <c r="P50" s="25">
        <v>0.12039372697472571</v>
      </c>
      <c r="Q50" s="25">
        <v>0.15191831408729839</v>
      </c>
      <c r="R50" s="916">
        <v>9.8893796930497047E-2</v>
      </c>
      <c r="S50" s="25">
        <v>9.8885285669894074E-2</v>
      </c>
      <c r="T50" s="25">
        <v>9.3636973285526892E-2</v>
      </c>
      <c r="U50" s="25">
        <v>9.2874429839184813E-2</v>
      </c>
      <c r="V50" s="25">
        <v>9.4675171540270497E-2</v>
      </c>
      <c r="W50" s="24">
        <v>0.10552578341233021</v>
      </c>
      <c r="X50" s="15"/>
      <c r="Y50" s="1011">
        <f t="shared" si="2"/>
        <v>1.5157673515009407E-5</v>
      </c>
      <c r="Z50" s="2">
        <f t="shared" si="0"/>
        <v>0</v>
      </c>
      <c r="AA50" s="2"/>
      <c r="AB50" s="2"/>
      <c r="AC50" s="2"/>
      <c r="AD50" s="2"/>
    </row>
    <row r="51" spans="1:30" ht="15.55">
      <c r="A51" s="19">
        <v>2001</v>
      </c>
      <c r="B51" s="921">
        <v>203775.64568079551</v>
      </c>
      <c r="C51" s="926">
        <v>12854.481627739526</v>
      </c>
      <c r="D51" s="936">
        <v>7969.7202426290996</v>
      </c>
      <c r="E51" s="933">
        <v>8087.4975521061715</v>
      </c>
      <c r="F51" s="937">
        <v>7957.4164365266033</v>
      </c>
      <c r="G51" s="937">
        <f t="shared" si="3"/>
        <v>10271.973334607173</v>
      </c>
      <c r="H51" s="933">
        <v>6920.0021140534009</v>
      </c>
      <c r="I51" s="938">
        <v>6945.1007542964899</v>
      </c>
      <c r="J51" s="938">
        <v>6667.6859807978899</v>
      </c>
      <c r="K51" s="938">
        <v>7098.118857434325</v>
      </c>
      <c r="L51" s="938">
        <v>7610.5382239797073</v>
      </c>
      <c r="M51" s="938">
        <v>8521.4564964216806</v>
      </c>
      <c r="N51" s="954">
        <v>0.12633997506616215</v>
      </c>
      <c r="O51" s="917">
        <v>0.128207039641792</v>
      </c>
      <c r="P51" s="15">
        <v>0.12614492900320329</v>
      </c>
      <c r="Q51" s="15">
        <v>0.16283643785047586</v>
      </c>
      <c r="R51" s="917">
        <v>0.10969932041916763</v>
      </c>
      <c r="S51" s="15">
        <v>0.11009719656613015</v>
      </c>
      <c r="T51" s="15">
        <v>0.10569947939416124</v>
      </c>
      <c r="U51" s="15">
        <v>0.11252291575658546</v>
      </c>
      <c r="V51" s="15">
        <v>0.12064604279515835</v>
      </c>
      <c r="W51" s="14">
        <v>0.13508637298542678</v>
      </c>
      <c r="X51" s="15"/>
      <c r="Y51" s="1011">
        <f t="shared" si="2"/>
        <v>1.6292653367416809E-5</v>
      </c>
      <c r="Z51" s="2">
        <f t="shared" si="0"/>
        <v>0</v>
      </c>
      <c r="AA51" s="2"/>
      <c r="AB51" s="2"/>
      <c r="AC51" s="2"/>
      <c r="AD51" s="2"/>
    </row>
    <row r="52" spans="1:30" ht="15.55">
      <c r="A52" s="19">
        <v>2002</v>
      </c>
      <c r="B52" s="921">
        <v>206200.68043331249</v>
      </c>
      <c r="C52" s="926">
        <v>12978.126076782995</v>
      </c>
      <c r="D52" s="936">
        <v>8446.1311379642975</v>
      </c>
      <c r="E52" s="933">
        <v>8561.2979994349153</v>
      </c>
      <c r="F52" s="937">
        <v>8607.1784337125991</v>
      </c>
      <c r="G52" s="937">
        <f t="shared" si="3"/>
        <v>10644.271956446539</v>
      </c>
      <c r="H52" s="933">
        <v>7420.5216809127141</v>
      </c>
      <c r="I52" s="938">
        <v>7549.588810710824</v>
      </c>
      <c r="J52" s="938">
        <v>7486.5305345107636</v>
      </c>
      <c r="K52" s="938">
        <v>7449.8914343187116</v>
      </c>
      <c r="L52" s="938">
        <v>8138.1908104716886</v>
      </c>
      <c r="M52" s="938">
        <v>8597.7529827316266</v>
      </c>
      <c r="N52" s="954">
        <v>0.1341948735413219</v>
      </c>
      <c r="O52" s="917">
        <v>0.13602468202508236</v>
      </c>
      <c r="P52" s="15">
        <v>0.13675364525988701</v>
      </c>
      <c r="Q52" s="15">
        <v>0.16911964848784714</v>
      </c>
      <c r="R52" s="917">
        <v>0.11789965752541319</v>
      </c>
      <c r="S52" s="15">
        <v>0.11995031798505806</v>
      </c>
      <c r="T52" s="15">
        <v>0.11894842762103509</v>
      </c>
      <c r="U52" s="15">
        <v>0.11836629370236552</v>
      </c>
      <c r="V52" s="15">
        <v>0.1293022176458436</v>
      </c>
      <c r="W52" s="14">
        <v>0.13660389063474554</v>
      </c>
      <c r="X52" s="15"/>
      <c r="Y52" s="1011">
        <f t="shared" si="2"/>
        <v>1.7306033793546005E-5</v>
      </c>
      <c r="Z52" s="2">
        <f t="shared" si="0"/>
        <v>0</v>
      </c>
      <c r="AA52" s="2"/>
      <c r="AB52" s="2"/>
      <c r="AC52" s="2"/>
      <c r="AD52" s="2"/>
    </row>
    <row r="53" spans="1:30" ht="15.55">
      <c r="A53" s="19">
        <v>2003</v>
      </c>
      <c r="B53" s="921">
        <v>208605.71414694539</v>
      </c>
      <c r="C53" s="926">
        <v>13267.587163022557</v>
      </c>
      <c r="D53" s="936">
        <v>8630.605922991017</v>
      </c>
      <c r="E53" s="933">
        <v>8783.1159240450397</v>
      </c>
      <c r="F53" s="937">
        <v>8845.1765355832922</v>
      </c>
      <c r="G53" s="937">
        <f t="shared" si="3"/>
        <v>10901.319140633483</v>
      </c>
      <c r="H53" s="933">
        <v>7269.242321375772</v>
      </c>
      <c r="I53" s="938">
        <v>7519.7776623180325</v>
      </c>
      <c r="J53" s="938">
        <v>7395.6744784064458</v>
      </c>
      <c r="K53" s="938">
        <v>7553.5111218000193</v>
      </c>
      <c r="L53" s="938">
        <v>8591.0728071548383</v>
      </c>
      <c r="M53" s="938">
        <v>8470.6729959052009</v>
      </c>
      <c r="N53" s="954">
        <v>0.13569865341485654</v>
      </c>
      <c r="O53" s="917">
        <v>0.13809656173786303</v>
      </c>
      <c r="P53" s="15">
        <v>0.13907233811914924</v>
      </c>
      <c r="Q53" s="15">
        <v>0.17140098169572102</v>
      </c>
      <c r="R53" s="917">
        <v>0.1142939908459084</v>
      </c>
      <c r="S53" s="15">
        <v>0.11823314745925018</v>
      </c>
      <c r="T53" s="15">
        <v>0.11628187832570799</v>
      </c>
      <c r="U53" s="15">
        <v>0.11876353722186649</v>
      </c>
      <c r="V53" s="15">
        <v>0.13507707589965889</v>
      </c>
      <c r="W53" s="14">
        <v>0.13318403473849824</v>
      </c>
      <c r="X53" s="15"/>
      <c r="Y53" s="1011">
        <f t="shared" si="2"/>
        <v>1.7651233811033507E-5</v>
      </c>
      <c r="Z53" s="2">
        <f t="shared" si="0"/>
        <v>0</v>
      </c>
      <c r="AA53" s="2"/>
      <c r="AB53" s="2"/>
      <c r="AC53" s="2"/>
      <c r="AD53" s="2"/>
    </row>
    <row r="54" spans="1:30" ht="15.55">
      <c r="A54" s="19">
        <v>2004</v>
      </c>
      <c r="B54" s="921">
        <v>210950.91872463207</v>
      </c>
      <c r="C54" s="926">
        <v>13809.597305067664</v>
      </c>
      <c r="D54" s="936">
        <v>8831.7970721020811</v>
      </c>
      <c r="E54" s="933">
        <v>9003.7266870808435</v>
      </c>
      <c r="F54" s="937">
        <v>9082.0358189710532</v>
      </c>
      <c r="G54" s="937">
        <f t="shared" si="3"/>
        <v>11156.771943988291</v>
      </c>
      <c r="H54" s="933">
        <v>7295.1237885939818</v>
      </c>
      <c r="I54" s="938">
        <v>7425.2688035398132</v>
      </c>
      <c r="J54" s="938">
        <v>7021.4198036165453</v>
      </c>
      <c r="K54" s="938">
        <v>7045.7573963764944</v>
      </c>
      <c r="L54" s="938">
        <v>7293.6444485494976</v>
      </c>
      <c r="M54" s="938">
        <v>8094.8537209797223</v>
      </c>
      <c r="N54" s="954">
        <v>0.13491166072350008</v>
      </c>
      <c r="O54" s="917">
        <v>0.13753800162501448</v>
      </c>
      <c r="P54" s="15">
        <v>0.1387342264642939</v>
      </c>
      <c r="Q54" s="15">
        <v>0.17042722098216878</v>
      </c>
      <c r="R54" s="917">
        <v>0.11143793924020427</v>
      </c>
      <c r="S54" s="15">
        <v>0.11342599217641693</v>
      </c>
      <c r="T54" s="15">
        <v>0.10725692615096705</v>
      </c>
      <c r="U54" s="15">
        <v>0.10762869930545094</v>
      </c>
      <c r="V54" s="15">
        <v>0.11141534132264042</v>
      </c>
      <c r="W54" s="14">
        <v>0.1236543536831114</v>
      </c>
      <c r="X54" s="15"/>
      <c r="Y54" s="1011">
        <f t="shared" si="2"/>
        <v>1.6334663033384933E-5</v>
      </c>
      <c r="Z54" s="2">
        <f t="shared" si="0"/>
        <v>0</v>
      </c>
      <c r="AA54" s="2"/>
      <c r="AB54" s="2"/>
      <c r="AC54" s="2"/>
      <c r="AD54" s="2"/>
    </row>
    <row r="55" spans="1:30" ht="15.55">
      <c r="A55" s="19">
        <v>2005</v>
      </c>
      <c r="B55" s="921">
        <v>213348.60569152678</v>
      </c>
      <c r="C55" s="926">
        <v>14318.33973232123</v>
      </c>
      <c r="D55" s="936">
        <v>9004.4558996115011</v>
      </c>
      <c r="E55" s="933">
        <v>9158.1887984685673</v>
      </c>
      <c r="F55" s="937">
        <v>9102.5794083516521</v>
      </c>
      <c r="G55" s="937">
        <f t="shared" si="3"/>
        <v>11517.247735731853</v>
      </c>
      <c r="H55" s="933">
        <v>7631.1440211788076</v>
      </c>
      <c r="I55" s="938">
        <v>7793.6646027372681</v>
      </c>
      <c r="J55" s="938">
        <v>7515.4835596142193</v>
      </c>
      <c r="K55" s="938">
        <v>7230.4030686945716</v>
      </c>
      <c r="L55" s="938">
        <v>7903.0375374159685</v>
      </c>
      <c r="M55" s="938">
        <v>7838.3809260864336</v>
      </c>
      <c r="N55" s="954">
        <v>0.13416975341466614</v>
      </c>
      <c r="O55" s="917">
        <v>0.13646043098156546</v>
      </c>
      <c r="P55" s="15">
        <v>0.13563183031510562</v>
      </c>
      <c r="Q55" s="15">
        <v>0.17161128956003166</v>
      </c>
      <c r="R55" s="917">
        <v>0.11370689389877954</v>
      </c>
      <c r="S55" s="15">
        <v>0.1161285112175392</v>
      </c>
      <c r="T55" s="15">
        <v>0.11198350985637262</v>
      </c>
      <c r="U55" s="15">
        <v>0.1077357041481264</v>
      </c>
      <c r="V55" s="15">
        <v>0.11775820876280818</v>
      </c>
      <c r="W55" s="14">
        <v>0.11679480112380959</v>
      </c>
      <c r="X55" s="15"/>
      <c r="Y55" s="1011">
        <f t="shared" si="2"/>
        <v>1.5323858620741593E-5</v>
      </c>
      <c r="Z55" s="2">
        <f t="shared" si="0"/>
        <v>0</v>
      </c>
      <c r="AA55" s="2"/>
      <c r="AB55" s="2"/>
      <c r="AC55" s="2"/>
      <c r="AD55" s="2"/>
    </row>
    <row r="56" spans="1:30" ht="15.55">
      <c r="A56" s="19">
        <v>2006</v>
      </c>
      <c r="B56" s="921">
        <v>215896.60788327493</v>
      </c>
      <c r="C56" s="926">
        <v>14835.574829192015</v>
      </c>
      <c r="D56" s="936">
        <v>9232.8707654349982</v>
      </c>
      <c r="E56" s="933">
        <v>9374.2564526132846</v>
      </c>
      <c r="F56" s="937">
        <v>9013.9877191849464</v>
      </c>
      <c r="G56" s="937">
        <f t="shared" si="3"/>
        <v>12168.156482552027</v>
      </c>
      <c r="H56" s="933">
        <v>7970.6652603164539</v>
      </c>
      <c r="I56" s="938">
        <v>8144.80671561906</v>
      </c>
      <c r="J56" s="938">
        <v>7797.3323461683822</v>
      </c>
      <c r="K56" s="938">
        <v>7728.8835153084046</v>
      </c>
      <c r="L56" s="938">
        <v>8220.8539829653091</v>
      </c>
      <c r="M56" s="938">
        <v>8602.7059164802758</v>
      </c>
      <c r="N56" s="954">
        <v>0.13436253749735125</v>
      </c>
      <c r="O56" s="917">
        <v>0.13642007086673402</v>
      </c>
      <c r="P56" s="15">
        <v>0.13117721385788175</v>
      </c>
      <c r="Q56" s="15">
        <v>0.1770786598444829</v>
      </c>
      <c r="R56" s="917">
        <v>0.11599412979194314</v>
      </c>
      <c r="S56" s="15">
        <v>0.11852834568344406</v>
      </c>
      <c r="T56" s="15">
        <v>0.11347168029942625</v>
      </c>
      <c r="U56" s="15">
        <v>0.11247556989815169</v>
      </c>
      <c r="V56" s="15">
        <v>0.11963503330747473</v>
      </c>
      <c r="W56" s="14">
        <v>0.1251919826072978</v>
      </c>
      <c r="X56" s="15"/>
      <c r="Y56" s="1011">
        <f t="shared" si="2"/>
        <v>1.4939261903684775E-5</v>
      </c>
      <c r="Z56" s="2">
        <f t="shared" si="0"/>
        <v>0</v>
      </c>
      <c r="AA56" s="2"/>
      <c r="AB56" s="2"/>
      <c r="AC56" s="2"/>
      <c r="AD56" s="2"/>
    </row>
    <row r="57" spans="1:30" ht="15.55">
      <c r="A57" s="19">
        <v>2007</v>
      </c>
      <c r="B57" s="921">
        <v>218456.65775859603</v>
      </c>
      <c r="C57" s="926">
        <v>14842.491618677061</v>
      </c>
      <c r="D57" s="936">
        <v>9456.7285560714663</v>
      </c>
      <c r="E57" s="933">
        <v>9607.2904495230396</v>
      </c>
      <c r="F57" s="937">
        <v>9239.2396750275475</v>
      </c>
      <c r="G57" s="937">
        <f t="shared" si="3"/>
        <v>12469.176530023164</v>
      </c>
      <c r="H57" s="933">
        <v>8111.6537814708245</v>
      </c>
      <c r="I57" s="938">
        <v>8255.5641473673186</v>
      </c>
      <c r="J57" s="938">
        <v>7940.7136091249122</v>
      </c>
      <c r="K57" s="938">
        <v>7797.9502509394906</v>
      </c>
      <c r="L57" s="938">
        <v>8023.5476331971677</v>
      </c>
      <c r="M57" s="938">
        <v>8851.8890969934655</v>
      </c>
      <c r="N57" s="954">
        <v>0.13918723127928453</v>
      </c>
      <c r="O57" s="917">
        <v>0.14140325058886244</v>
      </c>
      <c r="P57" s="15">
        <v>0.13598615862429145</v>
      </c>
      <c r="Q57" s="15">
        <v>0.18352542819179177</v>
      </c>
      <c r="R57" s="917">
        <v>0.11938997976358223</v>
      </c>
      <c r="S57" s="15">
        <v>0.12150809970989937</v>
      </c>
      <c r="T57" s="15">
        <v>0.11687402626421318</v>
      </c>
      <c r="U57" s="15">
        <v>0.11477278835343441</v>
      </c>
      <c r="V57" s="15">
        <v>0.11809320458766592</v>
      </c>
      <c r="W57" s="14">
        <v>0.13028500582379363</v>
      </c>
      <c r="X57" s="15"/>
      <c r="Y57" s="1011">
        <f t="shared" si="2"/>
        <v>1.4692227049889484E-5</v>
      </c>
      <c r="Z57" s="2">
        <f t="shared" si="0"/>
        <v>0</v>
      </c>
      <c r="AA57" s="2"/>
      <c r="AB57" s="2"/>
      <c r="AC57" s="2"/>
      <c r="AD57" s="2"/>
    </row>
    <row r="58" spans="1:30" ht="15.55">
      <c r="A58" s="19">
        <v>2008</v>
      </c>
      <c r="B58" s="921">
        <v>220883.80606717154</v>
      </c>
      <c r="C58" s="926">
        <v>14593.257524252333</v>
      </c>
      <c r="D58" s="936">
        <v>10371.037115581506</v>
      </c>
      <c r="E58" s="933">
        <v>10533.192096547644</v>
      </c>
      <c r="F58" s="937">
        <v>9764.6332253298951</v>
      </c>
      <c r="G58" s="937">
        <f t="shared" si="3"/>
        <v>14127.188709706739</v>
      </c>
      <c r="H58" s="933">
        <v>8923.206464937668</v>
      </c>
      <c r="I58" s="938">
        <v>9188.8294696212815</v>
      </c>
      <c r="J58" s="938">
        <v>8932.9632525440611</v>
      </c>
      <c r="K58" s="938">
        <v>8914.5787293849116</v>
      </c>
      <c r="L58" s="938">
        <v>9391.9223842674619</v>
      </c>
      <c r="M58" s="938">
        <v>9674.2116732862123</v>
      </c>
      <c r="N58" s="954">
        <v>0.15697620268445919</v>
      </c>
      <c r="O58" s="917">
        <v>0.15943058336738936</v>
      </c>
      <c r="P58" s="15">
        <v>0.14779766259016466</v>
      </c>
      <c r="Q58" s="15">
        <v>0.21382938018076753</v>
      </c>
      <c r="R58" s="917">
        <v>0.13506181214324897</v>
      </c>
      <c r="S58" s="15">
        <v>0.13908228667787625</v>
      </c>
      <c r="T58" s="15">
        <v>0.13520949105441102</v>
      </c>
      <c r="U58" s="15">
        <v>0.13493122258410037</v>
      </c>
      <c r="V58" s="15">
        <v>0.14215630465486126</v>
      </c>
      <c r="W58" s="14">
        <v>0.14642904036632484</v>
      </c>
      <c r="X58" s="15"/>
      <c r="Y58" s="1011">
        <f t="shared" si="2"/>
        <v>1.7503560516135552E-5</v>
      </c>
      <c r="Z58" s="2">
        <f t="shared" si="0"/>
        <v>0</v>
      </c>
      <c r="AA58" s="2"/>
      <c r="AB58" s="2"/>
      <c r="AC58" s="2"/>
      <c r="AD58" s="2"/>
    </row>
    <row r="59" spans="1:30" ht="15.55">
      <c r="A59" s="23">
        <v>2009</v>
      </c>
      <c r="B59" s="922">
        <v>223261.82783409781</v>
      </c>
      <c r="C59" s="950">
        <v>14075.359609703286</v>
      </c>
      <c r="D59" s="939">
        <v>11132.443447914204</v>
      </c>
      <c r="E59" s="940">
        <v>11230.310478571544</v>
      </c>
      <c r="F59" s="941">
        <v>10383.298208542035</v>
      </c>
      <c r="G59" s="941">
        <f t="shared" si="3"/>
        <v>15096.653435751316</v>
      </c>
      <c r="H59" s="940">
        <v>10262.751011998178</v>
      </c>
      <c r="I59" s="942">
        <v>10545.138249549831</v>
      </c>
      <c r="J59" s="942">
        <v>10090.59558805007</v>
      </c>
      <c r="K59" s="942">
        <v>10262.016276651681</v>
      </c>
      <c r="L59" s="942">
        <v>10533.833325065154</v>
      </c>
      <c r="M59" s="942">
        <v>11834.070312166714</v>
      </c>
      <c r="N59" s="955">
        <v>0.17658161079789603</v>
      </c>
      <c r="O59" s="918">
        <v>0.17813396702573908</v>
      </c>
      <c r="P59" s="21">
        <v>0.16469875024631622</v>
      </c>
      <c r="Q59" s="21">
        <v>0.23946147975645243</v>
      </c>
      <c r="R59" s="918">
        <v>0.16278664368655882</v>
      </c>
      <c r="S59" s="21">
        <v>0.16726583942727302</v>
      </c>
      <c r="T59" s="21">
        <v>0.16005593301997581</v>
      </c>
      <c r="U59" s="21">
        <v>0.16277498939416546</v>
      </c>
      <c r="V59" s="21">
        <v>0.1670865219409734</v>
      </c>
      <c r="W59" s="20">
        <v>0.18771074003609559</v>
      </c>
      <c r="X59" s="15"/>
      <c r="Y59" s="1011">
        <f t="shared" si="2"/>
        <v>1.7623893925039491E-5</v>
      </c>
      <c r="Z59" s="2">
        <f t="shared" si="0"/>
        <v>0</v>
      </c>
      <c r="AA59" s="2"/>
      <c r="AB59" s="2"/>
      <c r="AC59" s="2"/>
      <c r="AD59" s="2"/>
    </row>
    <row r="60" spans="1:30" ht="15.55">
      <c r="A60" s="19">
        <v>2010</v>
      </c>
      <c r="B60" s="921">
        <v>225693.08772318307</v>
      </c>
      <c r="C60" s="926">
        <v>14691.277331858144</v>
      </c>
      <c r="D60" s="936">
        <v>11745.271250004987</v>
      </c>
      <c r="E60" s="933">
        <v>11849.895571132063</v>
      </c>
      <c r="F60" s="937">
        <v>11008.639641759237</v>
      </c>
      <c r="G60" s="937">
        <f t="shared" si="3"/>
        <v>15863.939375631111</v>
      </c>
      <c r="H60" s="933">
        <v>10814.436822211286</v>
      </c>
      <c r="I60" s="938">
        <v>10896.820521020989</v>
      </c>
      <c r="J60" s="938">
        <v>10051.567506301804</v>
      </c>
      <c r="K60" s="938">
        <v>10070.425113351548</v>
      </c>
      <c r="L60" s="938">
        <v>10058.304072110075</v>
      </c>
      <c r="M60" s="938">
        <v>10223.111390291315</v>
      </c>
      <c r="N60" s="954">
        <v>0.18043540222412238</v>
      </c>
      <c r="O60" s="917">
        <v>0.18204268153365569</v>
      </c>
      <c r="P60" s="15">
        <v>0.16911898239050058</v>
      </c>
      <c r="Q60" s="15">
        <v>0.2437079758460135</v>
      </c>
      <c r="R60" s="917">
        <v>0.16613556352240266</v>
      </c>
      <c r="S60" s="15">
        <v>0.16740117378503777</v>
      </c>
      <c r="T60" s="15">
        <v>0.154416069869967</v>
      </c>
      <c r="U60" s="15">
        <v>0.15470576772713684</v>
      </c>
      <c r="V60" s="15">
        <v>0.15451955960088523</v>
      </c>
      <c r="W60" s="14">
        <v>0.15705139340127516</v>
      </c>
      <c r="X60" s="15"/>
      <c r="Y60" s="1011">
        <f t="shared" si="2"/>
        <v>1.6567508408005249E-5</v>
      </c>
      <c r="Z60" s="2">
        <f t="shared" si="0"/>
        <v>0</v>
      </c>
      <c r="AA60" s="2"/>
      <c r="AB60" s="2"/>
      <c r="AC60" s="2"/>
      <c r="AD60" s="2"/>
    </row>
    <row r="61" spans="1:30" ht="15.55">
      <c r="A61" s="19">
        <v>2011</v>
      </c>
      <c r="B61" s="921">
        <v>227828.40659788629</v>
      </c>
      <c r="C61" s="926">
        <v>15077.843483957849</v>
      </c>
      <c r="D61" s="936">
        <v>11530.51284329888</v>
      </c>
      <c r="E61" s="933">
        <v>11636.375669207744</v>
      </c>
      <c r="F61" s="937">
        <v>10721.813198334477</v>
      </c>
      <c r="G61" s="937">
        <f t="shared" si="3"/>
        <v>15688.672675101263</v>
      </c>
      <c r="H61" s="933">
        <v>10588.746742159869</v>
      </c>
      <c r="I61" s="938">
        <v>10624.21643911894</v>
      </c>
      <c r="J61" s="938">
        <v>10216.57140635129</v>
      </c>
      <c r="K61" s="938">
        <v>10195.165115061562</v>
      </c>
      <c r="L61" s="938">
        <v>10472.079939851028</v>
      </c>
      <c r="M61" s="938">
        <v>10834.838679961993</v>
      </c>
      <c r="N61" s="954">
        <v>0.17422772501520092</v>
      </c>
      <c r="O61" s="917">
        <v>0.17582732770178056</v>
      </c>
      <c r="P61" s="15">
        <v>0.16200815583579245</v>
      </c>
      <c r="Q61" s="15">
        <v>0.23705812445971078</v>
      </c>
      <c r="R61" s="917">
        <v>0.15999750234186649</v>
      </c>
      <c r="S61" s="15">
        <v>0.16053345461841673</v>
      </c>
      <c r="T61" s="15">
        <v>0.15437387892234256</v>
      </c>
      <c r="U61" s="15">
        <v>0.15405042674956348</v>
      </c>
      <c r="V61" s="15">
        <v>0.15823465000153192</v>
      </c>
      <c r="W61" s="14">
        <v>0.16371598729136849</v>
      </c>
      <c r="X61" s="15"/>
      <c r="Y61" s="1011">
        <f t="shared" si="2"/>
        <v>1.6620150588231297E-5</v>
      </c>
      <c r="Z61" s="2">
        <f t="shared" si="0"/>
        <v>0</v>
      </c>
      <c r="AA61" s="2"/>
      <c r="AB61" s="2"/>
      <c r="AC61" s="2"/>
      <c r="AD61" s="2"/>
    </row>
    <row r="62" spans="1:30" ht="15.55">
      <c r="A62" s="19">
        <v>2012</v>
      </c>
      <c r="B62" s="921">
        <v>229950.91355400611</v>
      </c>
      <c r="C62" s="926">
        <v>15596.8664307241</v>
      </c>
      <c r="D62" s="936">
        <v>11263.685889772696</v>
      </c>
      <c r="E62" s="933">
        <v>11373.428590344562</v>
      </c>
      <c r="F62" s="937">
        <v>10416.654928556643</v>
      </c>
      <c r="G62" s="937">
        <f t="shared" si="3"/>
        <v>15412.752815165599</v>
      </c>
      <c r="H62" s="933">
        <v>10286.543895303359</v>
      </c>
      <c r="I62" s="938">
        <v>10269.726825796457</v>
      </c>
      <c r="J62" s="938">
        <v>9848.2373677541782</v>
      </c>
      <c r="K62" s="938">
        <v>9790.0416446489617</v>
      </c>
      <c r="L62" s="938">
        <v>10180.180470838082</v>
      </c>
      <c r="M62" s="938">
        <v>10451.139589816827</v>
      </c>
      <c r="N62" s="954">
        <v>0.16606507928005329</v>
      </c>
      <c r="O62" s="917">
        <v>0.16768306032544283</v>
      </c>
      <c r="P62" s="15">
        <v>0.15357695904094726</v>
      </c>
      <c r="Q62" s="15">
        <v>0.22723645201242304</v>
      </c>
      <c r="R62" s="917">
        <v>0.15165867942414479</v>
      </c>
      <c r="S62" s="15">
        <v>0.1514107385628449</v>
      </c>
      <c r="T62" s="15">
        <v>0.14519654891387287</v>
      </c>
      <c r="U62" s="15">
        <v>0.14433854581739067</v>
      </c>
      <c r="V62" s="15">
        <v>0.15009052041392576</v>
      </c>
      <c r="W62" s="14">
        <v>0.1540853803572162</v>
      </c>
      <c r="X62" s="15"/>
      <c r="Y62" s="1011">
        <f t="shared" si="2"/>
        <v>1.5542955259739699E-5</v>
      </c>
      <c r="Z62" s="2">
        <f t="shared" si="0"/>
        <v>0</v>
      </c>
      <c r="AA62" s="2"/>
      <c r="AB62" s="2"/>
      <c r="AC62" s="2"/>
      <c r="AD62" s="2"/>
    </row>
    <row r="63" spans="1:30" ht="15.55">
      <c r="A63" s="19">
        <v>2013</v>
      </c>
      <c r="B63" s="921">
        <v>232042.91712306612</v>
      </c>
      <c r="C63" s="926">
        <v>15743.547490409892</v>
      </c>
      <c r="D63" s="936">
        <v>11256.850378315412</v>
      </c>
      <c r="E63" s="933">
        <v>11307.47906016309</v>
      </c>
      <c r="F63" s="937">
        <v>10072.741052241667</v>
      </c>
      <c r="G63" s="937">
        <f t="shared" si="3"/>
        <v>15677.771335105641</v>
      </c>
      <c r="H63" s="933">
        <v>10811.717729008327</v>
      </c>
      <c r="I63" s="938">
        <v>10892.749310768424</v>
      </c>
      <c r="J63" s="938">
        <v>10037.464355689333</v>
      </c>
      <c r="K63" s="938">
        <v>10086.937491959108</v>
      </c>
      <c r="L63" s="938">
        <v>10459.725812084171</v>
      </c>
      <c r="M63" s="938">
        <v>10637.682117901886</v>
      </c>
      <c r="N63" s="954">
        <v>0.16591383873255572</v>
      </c>
      <c r="O63" s="917">
        <v>0.16666005092095779</v>
      </c>
      <c r="P63" s="15">
        <v>0.14846134383697063</v>
      </c>
      <c r="Q63" s="15">
        <v>0.23107344750618117</v>
      </c>
      <c r="R63" s="917">
        <v>0.15935306337269139</v>
      </c>
      <c r="S63" s="15">
        <v>0.16054738152888604</v>
      </c>
      <c r="T63" s="15">
        <v>0.14794140336107378</v>
      </c>
      <c r="U63" s="15">
        <v>0.14867058405343414</v>
      </c>
      <c r="V63" s="15">
        <v>0.15416508199450618</v>
      </c>
      <c r="W63" s="14">
        <v>0.1567879660901994</v>
      </c>
      <c r="X63" s="15"/>
      <c r="Y63" s="1011">
        <f t="shared" si="2"/>
        <v>1.5513433575420343E-5</v>
      </c>
      <c r="Z63" s="2">
        <f t="shared" si="0"/>
        <v>0</v>
      </c>
      <c r="AA63" s="2"/>
      <c r="AB63" s="2"/>
      <c r="AC63" s="2"/>
      <c r="AD63" s="2"/>
    </row>
    <row r="64" spans="1:30" ht="15.55">
      <c r="A64" s="19">
        <v>2014</v>
      </c>
      <c r="B64" s="921">
        <v>234238.60453170221</v>
      </c>
      <c r="C64" s="926">
        <v>16264.79714875524</v>
      </c>
      <c r="D64" s="936">
        <v>11463.117016706214</v>
      </c>
      <c r="E64" s="933">
        <v>11530.340609863551</v>
      </c>
      <c r="F64" s="937">
        <v>10217.83486060559</v>
      </c>
      <c r="G64" s="937">
        <f t="shared" si="3"/>
        <v>16053.557948901891</v>
      </c>
      <c r="H64" s="933">
        <v>10868.727863207603</v>
      </c>
      <c r="I64" s="938">
        <v>10959.82971413246</v>
      </c>
      <c r="J64" s="938">
        <v>10327.821752859229</v>
      </c>
      <c r="K64" s="938">
        <v>10294.905842338758</v>
      </c>
      <c r="L64" s="938">
        <v>10589.450584058306</v>
      </c>
      <c r="M64" s="938">
        <v>10877.600641585579</v>
      </c>
      <c r="N64" s="954">
        <v>0.1650868749864714</v>
      </c>
      <c r="O64" s="917">
        <v>0.16605500022706113</v>
      </c>
      <c r="P64" s="15">
        <v>0.14715285762213171</v>
      </c>
      <c r="Q64" s="15">
        <v>0.2311964285399882</v>
      </c>
      <c r="R64" s="917">
        <v>0.15652673835575115</v>
      </c>
      <c r="S64" s="15">
        <v>0.15783874798216857</v>
      </c>
      <c r="T64" s="15">
        <v>0.14873684148142272</v>
      </c>
      <c r="U64" s="15">
        <v>0.14826280071247311</v>
      </c>
      <c r="V64" s="15">
        <v>0.15250470724481605</v>
      </c>
      <c r="W64" s="14">
        <v>0.15665452028912344</v>
      </c>
      <c r="X64" s="15"/>
      <c r="Y64" s="1011">
        <f t="shared" si="2"/>
        <v>1.5299053458733836E-5</v>
      </c>
      <c r="Z64" s="2">
        <f>P64*0.5+Q64*0.4-O64</f>
        <v>0</v>
      </c>
      <c r="AA64" s="2"/>
      <c r="AB64" s="2"/>
      <c r="AC64" s="2"/>
      <c r="AD64" s="2"/>
    </row>
    <row r="65" spans="1:30" ht="15.55">
      <c r="A65" s="19">
        <v>2015</v>
      </c>
      <c r="B65" s="921">
        <v>236453.2158475449</v>
      </c>
      <c r="C65" s="926">
        <v>16663.154658791693</v>
      </c>
      <c r="D65" s="936">
        <v>11845.415025892686</v>
      </c>
      <c r="E65" s="933">
        <v>11872.979451530244</v>
      </c>
      <c r="F65" s="937">
        <v>10109.275364471039</v>
      </c>
      <c r="G65" s="937">
        <f t="shared" ref="G65:G67" si="5">(E65-F65*0.5)/0.4</f>
        <v>17045.854423236808</v>
      </c>
      <c r="H65" s="933">
        <v>11607.918296966214</v>
      </c>
      <c r="I65" s="938">
        <v>11594.805203645765</v>
      </c>
      <c r="J65" s="938">
        <v>11000.9895826834</v>
      </c>
      <c r="K65" s="938">
        <v>11175.567547046661</v>
      </c>
      <c r="L65" s="938">
        <v>11037.808589287697</v>
      </c>
      <c r="M65" s="938">
        <v>10676.018011474796</v>
      </c>
      <c r="N65" s="954">
        <v>0.16808860826622474</v>
      </c>
      <c r="O65" s="917">
        <v>0.16847975251342481</v>
      </c>
      <c r="P65" s="15">
        <v>0.14345246856100857</v>
      </c>
      <c r="Q65" s="15">
        <v>0.24188379558230125</v>
      </c>
      <c r="R65" s="917">
        <v>0.16471848619403312</v>
      </c>
      <c r="S65" s="15">
        <v>0.16453240899863883</v>
      </c>
      <c r="T65" s="15">
        <v>0.15610605660185686</v>
      </c>
      <c r="U65" s="15">
        <v>0.15858334988365638</v>
      </c>
      <c r="V65" s="15">
        <v>0.15662852504760849</v>
      </c>
      <c r="W65" s="14">
        <v>0.15149465049990596</v>
      </c>
      <c r="X65" s="15"/>
      <c r="Y65" s="1011">
        <f t="shared" ref="Y65:Y66" si="6">O65*0.9+R65*0.1-N65</f>
        <v>1.5017615260903838E-5</v>
      </c>
      <c r="Z65" s="2">
        <f>P65*0.5+Q65*0.4-O65</f>
        <v>0</v>
      </c>
      <c r="AA65" s="2"/>
      <c r="AB65" s="2"/>
      <c r="AC65" s="2"/>
      <c r="AD65" s="2"/>
    </row>
    <row r="66" spans="1:30" ht="15.55">
      <c r="A66" s="19">
        <v>2016</v>
      </c>
      <c r="B66" s="921">
        <v>238657.34632899839</v>
      </c>
      <c r="C66" s="926">
        <v>16736.190004052609</v>
      </c>
      <c r="D66" s="936">
        <v>11958.220103710295</v>
      </c>
      <c r="E66" s="933">
        <v>11930.634846643794</v>
      </c>
      <c r="F66" s="937">
        <v>10025.627691705829</v>
      </c>
      <c r="G66" s="937">
        <f t="shared" si="5"/>
        <v>17294.552501977196</v>
      </c>
      <c r="H66" s="933">
        <v>12216.659133521676</v>
      </c>
      <c r="I66" s="938">
        <v>12072.279022638766</v>
      </c>
      <c r="J66" s="938">
        <v>11578.684749559385</v>
      </c>
      <c r="K66" s="938">
        <v>11183.888839127632</v>
      </c>
      <c r="L66" s="938">
        <v>11378.294769242777</v>
      </c>
      <c r="M66" s="938">
        <v>12037.883070016227</v>
      </c>
      <c r="N66" s="954">
        <v>0.17052370199421213</v>
      </c>
      <c r="O66" s="917">
        <v>0.17013033742033359</v>
      </c>
      <c r="P66" s="15">
        <v>0.14296501770149919</v>
      </c>
      <c r="Q66" s="15">
        <v>0.24661957142395999</v>
      </c>
      <c r="R66" s="917">
        <v>0.17420903139282018</v>
      </c>
      <c r="S66" s="15">
        <v>0.17215017724993234</v>
      </c>
      <c r="T66" s="15">
        <v>0.16511154424279084</v>
      </c>
      <c r="U66" s="15">
        <v>0.15948177161817512</v>
      </c>
      <c r="V66" s="15">
        <v>0.16225399178182445</v>
      </c>
      <c r="W66" s="14">
        <v>0.17165969245169777</v>
      </c>
      <c r="X66" s="15"/>
      <c r="Y66" s="1011">
        <f t="shared" si="6"/>
        <v>1.4504823370120601E-5</v>
      </c>
      <c r="Z66" s="2">
        <f>P66*0.5+Q66*0.4-O66</f>
        <v>0</v>
      </c>
      <c r="AA66" s="2"/>
      <c r="AB66" s="2"/>
      <c r="AC66" s="2"/>
      <c r="AD66" s="2"/>
    </row>
    <row r="67" spans="1:30" ht="15.55">
      <c r="A67" s="19">
        <v>2017</v>
      </c>
      <c r="B67" s="921">
        <v>240847.21372290587</v>
      </c>
      <c r="C67" s="926">
        <v>17107.935217999999</v>
      </c>
      <c r="D67" s="946"/>
      <c r="E67" s="947"/>
      <c r="F67" s="937">
        <v>0</v>
      </c>
      <c r="G67" s="937">
        <f t="shared" si="5"/>
        <v>0</v>
      </c>
      <c r="H67" s="933">
        <v>0</v>
      </c>
      <c r="I67" s="938">
        <v>0</v>
      </c>
      <c r="J67" s="938">
        <v>0</v>
      </c>
      <c r="K67" s="938">
        <v>0</v>
      </c>
      <c r="L67" s="938">
        <v>0</v>
      </c>
      <c r="M67" s="938">
        <v>0</v>
      </c>
      <c r="N67" s="954">
        <v>0</v>
      </c>
      <c r="O67" s="917">
        <v>0</v>
      </c>
      <c r="P67" s="15">
        <v>0</v>
      </c>
      <c r="Q67" s="15">
        <v>0</v>
      </c>
      <c r="R67" s="917">
        <v>0</v>
      </c>
      <c r="S67" s="15">
        <v>0</v>
      </c>
      <c r="T67" s="15">
        <v>0</v>
      </c>
      <c r="U67" s="15">
        <v>0</v>
      </c>
      <c r="V67" s="15">
        <v>0</v>
      </c>
      <c r="W67" s="14">
        <v>0</v>
      </c>
      <c r="X67" s="15"/>
      <c r="Y67" s="13"/>
      <c r="Z67" s="2"/>
      <c r="AA67" s="2"/>
      <c r="AB67" s="2"/>
      <c r="AC67" s="2"/>
      <c r="AD67" s="2"/>
    </row>
    <row r="68" spans="1:30" ht="15.55">
      <c r="A68" s="19">
        <v>2018</v>
      </c>
      <c r="B68" s="921">
        <v>243020.39824159196</v>
      </c>
      <c r="C68" s="926">
        <v>17638.281209757999</v>
      </c>
      <c r="D68" s="946"/>
      <c r="E68" s="947"/>
      <c r="F68" s="937">
        <v>0</v>
      </c>
      <c r="G68" s="937">
        <f t="shared" ref="G68:G70" si="7">(E68-F68*0.5)/0.4</f>
        <v>0</v>
      </c>
      <c r="H68" s="933">
        <v>0</v>
      </c>
      <c r="I68" s="938">
        <v>0</v>
      </c>
      <c r="J68" s="938">
        <v>0</v>
      </c>
      <c r="K68" s="938">
        <v>0</v>
      </c>
      <c r="L68" s="938">
        <v>0</v>
      </c>
      <c r="M68" s="938">
        <v>0</v>
      </c>
      <c r="N68" s="954">
        <v>0</v>
      </c>
      <c r="O68" s="917">
        <v>0</v>
      </c>
      <c r="P68" s="15">
        <v>0</v>
      </c>
      <c r="Q68" s="15">
        <v>0</v>
      </c>
      <c r="R68" s="917">
        <v>0</v>
      </c>
      <c r="S68" s="15">
        <v>0</v>
      </c>
      <c r="T68" s="15">
        <v>0</v>
      </c>
      <c r="U68" s="15">
        <v>0</v>
      </c>
      <c r="V68" s="15">
        <v>0</v>
      </c>
      <c r="W68" s="14">
        <v>0</v>
      </c>
      <c r="X68" s="15"/>
      <c r="Y68" s="13"/>
      <c r="Z68" s="2"/>
      <c r="AA68" s="2"/>
      <c r="AB68" s="2"/>
      <c r="AC68" s="2"/>
      <c r="AD68" s="2"/>
    </row>
    <row r="69" spans="1:30" ht="15.55">
      <c r="A69" s="19">
        <v>2019</v>
      </c>
      <c r="B69" s="921">
        <v>245213.19158563775</v>
      </c>
      <c r="C69" s="926">
        <v>18079.238240001949</v>
      </c>
      <c r="D69" s="946"/>
      <c r="E69" s="947"/>
      <c r="F69" s="937">
        <v>0</v>
      </c>
      <c r="G69" s="937">
        <f t="shared" si="7"/>
        <v>0</v>
      </c>
      <c r="H69" s="933">
        <v>0</v>
      </c>
      <c r="I69" s="938">
        <v>0</v>
      </c>
      <c r="J69" s="938">
        <v>0</v>
      </c>
      <c r="K69" s="938">
        <v>0</v>
      </c>
      <c r="L69" s="938">
        <v>0</v>
      </c>
      <c r="M69" s="938">
        <v>0</v>
      </c>
      <c r="N69" s="954">
        <v>0</v>
      </c>
      <c r="O69" s="917">
        <v>0</v>
      </c>
      <c r="P69" s="15">
        <v>0</v>
      </c>
      <c r="Q69" s="15">
        <v>0</v>
      </c>
      <c r="R69" s="917">
        <v>0</v>
      </c>
      <c r="S69" s="15">
        <v>0</v>
      </c>
      <c r="T69" s="15">
        <v>0</v>
      </c>
      <c r="U69" s="15">
        <v>0</v>
      </c>
      <c r="V69" s="15">
        <v>0</v>
      </c>
      <c r="W69" s="14">
        <v>0</v>
      </c>
      <c r="X69" s="15"/>
      <c r="Y69" s="13"/>
      <c r="Z69" s="2"/>
      <c r="AA69" s="2"/>
      <c r="AB69" s="2"/>
      <c r="AC69" s="2"/>
      <c r="AD69" s="2"/>
    </row>
    <row r="70" spans="1:30" ht="15.55" thickBot="1">
      <c r="A70" s="12">
        <v>2020</v>
      </c>
      <c r="B70" s="923">
        <v>247425.77068711157</v>
      </c>
      <c r="C70" s="951">
        <v>18440.82300480199</v>
      </c>
      <c r="D70" s="948"/>
      <c r="E70" s="949"/>
      <c r="F70" s="937">
        <v>0</v>
      </c>
      <c r="G70" s="937">
        <f t="shared" si="7"/>
        <v>0</v>
      </c>
      <c r="H70" s="933">
        <v>0</v>
      </c>
      <c r="I70" s="938">
        <v>0</v>
      </c>
      <c r="J70" s="938">
        <v>0</v>
      </c>
      <c r="K70" s="938">
        <v>0</v>
      </c>
      <c r="L70" s="938">
        <v>0</v>
      </c>
      <c r="M70" s="938">
        <v>0</v>
      </c>
      <c r="N70" s="954">
        <v>0</v>
      </c>
      <c r="O70" s="917">
        <v>0</v>
      </c>
      <c r="P70" s="15">
        <v>0</v>
      </c>
      <c r="Q70" s="15">
        <v>0</v>
      </c>
      <c r="R70" s="917">
        <v>0</v>
      </c>
      <c r="S70" s="15">
        <v>0</v>
      </c>
      <c r="T70" s="15">
        <v>0</v>
      </c>
      <c r="U70" s="15">
        <v>0</v>
      </c>
      <c r="V70" s="15">
        <v>0</v>
      </c>
      <c r="W70" s="14">
        <v>0</v>
      </c>
      <c r="X70" s="15"/>
    </row>
    <row r="71" spans="1:30" ht="15.55" thickTop="1">
      <c r="E71" s="5"/>
      <c r="F71" s="5"/>
      <c r="G71" s="5"/>
      <c r="H71" s="5"/>
      <c r="I71" s="5"/>
      <c r="J71" s="5"/>
      <c r="K71" s="5"/>
    </row>
    <row r="72" spans="1:30">
      <c r="E72" s="5"/>
      <c r="F72" s="5"/>
      <c r="G72" s="5"/>
      <c r="H72" s="5"/>
      <c r="I72" s="5"/>
      <c r="J72" s="5"/>
      <c r="K72" s="5"/>
    </row>
  </sheetData>
  <mergeCells count="9">
    <mergeCell ref="AD7:AD9"/>
    <mergeCell ref="D8:M8"/>
    <mergeCell ref="N8:W8"/>
    <mergeCell ref="A4:W4"/>
    <mergeCell ref="D7:W7"/>
    <mergeCell ref="Z7:Z9"/>
    <mergeCell ref="AA7:AA9"/>
    <mergeCell ref="AB7:AB9"/>
    <mergeCell ref="AC7:AC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D72"/>
  <sheetViews>
    <sheetView workbookViewId="0">
      <pane xSplit="1" ySplit="9" topLeftCell="B52" activePane="bottomRight" state="frozen"/>
      <selection activeCell="D32" sqref="D32"/>
      <selection pane="topRight" activeCell="D32" sqref="D32"/>
      <selection pane="bottomLeft" activeCell="D32" sqref="D32"/>
      <selection pane="bottomRight" activeCell="D64" sqref="D64:W70"/>
    </sheetView>
  </sheetViews>
  <sheetFormatPr baseColWidth="10" defaultColWidth="10.83203125" defaultRowHeight="15.05"/>
  <cols>
    <col min="1" max="1" width="10.83203125" style="4"/>
    <col min="2" max="3" width="0" style="4" hidden="1" customWidth="1"/>
    <col min="4" max="4" width="10.83203125" style="4"/>
    <col min="5" max="5" width="10.83203125" style="4" customWidth="1"/>
    <col min="6" max="24" width="10.83203125" style="4"/>
    <col min="25" max="27" width="11" style="4" customWidth="1"/>
    <col min="28" max="16384" width="10.83203125" style="4"/>
  </cols>
  <sheetData>
    <row r="1" spans="1:30">
      <c r="A1" s="55" t="s">
        <v>37</v>
      </c>
      <c r="B1" s="55"/>
      <c r="C1" s="55"/>
      <c r="D1" s="55"/>
      <c r="G1" s="209"/>
    </row>
    <row r="2" spans="1:30">
      <c r="E2" s="54"/>
      <c r="F2" s="54"/>
      <c r="G2" s="210"/>
    </row>
    <row r="3" spans="1:30" ht="15.55" thickBot="1">
      <c r="G3" s="209"/>
    </row>
    <row r="4" spans="1:30" ht="25" customHeight="1" thickTop="1">
      <c r="A4" s="1407" t="s">
        <v>1088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8"/>
      <c r="T4" s="1408"/>
      <c r="U4" s="1408"/>
      <c r="V4" s="1408"/>
      <c r="W4" s="1409"/>
      <c r="X4" s="532"/>
    </row>
    <row r="5" spans="1:30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746"/>
      <c r="X5" s="531"/>
    </row>
    <row r="6" spans="1:30">
      <c r="A6" s="52"/>
      <c r="B6" s="53"/>
      <c r="C6" s="53"/>
      <c r="D6" s="48" t="s">
        <v>36</v>
      </c>
      <c r="E6" s="48" t="s">
        <v>35</v>
      </c>
      <c r="F6" s="48" t="s">
        <v>34</v>
      </c>
      <c r="G6" s="48" t="s">
        <v>33</v>
      </c>
      <c r="H6" s="48" t="s">
        <v>32</v>
      </c>
      <c r="I6" s="48" t="s">
        <v>31</v>
      </c>
      <c r="J6" s="976" t="s">
        <v>30</v>
      </c>
      <c r="K6" s="51" t="s">
        <v>29</v>
      </c>
      <c r="L6" s="242" t="s">
        <v>28</v>
      </c>
      <c r="M6" s="48" t="s">
        <v>27</v>
      </c>
      <c r="N6" s="48" t="s">
        <v>26</v>
      </c>
      <c r="O6" s="50" t="s">
        <v>25</v>
      </c>
      <c r="P6" s="48" t="s">
        <v>24</v>
      </c>
      <c r="Q6" s="48" t="s">
        <v>23</v>
      </c>
      <c r="R6" s="977" t="s">
        <v>22</v>
      </c>
      <c r="S6" s="977" t="s">
        <v>21</v>
      </c>
      <c r="T6" s="978" t="s">
        <v>54</v>
      </c>
      <c r="U6" s="978" t="s">
        <v>53</v>
      </c>
      <c r="V6" s="978" t="s">
        <v>52</v>
      </c>
      <c r="W6" s="980" t="s">
        <v>51</v>
      </c>
      <c r="X6" s="49"/>
      <c r="Z6" s="516"/>
    </row>
    <row r="7" spans="1:30" ht="35" customHeight="1">
      <c r="A7" s="46"/>
      <c r="B7" s="919"/>
      <c r="C7" s="919"/>
      <c r="D7" s="1478" t="s">
        <v>1089</v>
      </c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79"/>
      <c r="U7" s="1479"/>
      <c r="V7" s="1479"/>
      <c r="W7" s="1480"/>
      <c r="X7" s="53"/>
      <c r="Z7" s="1410"/>
      <c r="AA7" s="1410"/>
      <c r="AB7" s="1410"/>
      <c r="AC7" s="1410"/>
      <c r="AD7" s="1410"/>
    </row>
    <row r="8" spans="1:30" ht="21" customHeight="1">
      <c r="A8" s="432"/>
      <c r="B8" s="531"/>
      <c r="C8" s="531"/>
      <c r="D8" s="1526" t="s">
        <v>1260</v>
      </c>
      <c r="E8" s="1523"/>
      <c r="F8" s="1523"/>
      <c r="G8" s="1523"/>
      <c r="H8" s="1523"/>
      <c r="I8" s="1523"/>
      <c r="J8" s="1523"/>
      <c r="K8" s="1523"/>
      <c r="L8" s="1523"/>
      <c r="M8" s="1523"/>
      <c r="N8" s="1524" t="s">
        <v>1052</v>
      </c>
      <c r="O8" s="1523"/>
      <c r="P8" s="1523"/>
      <c r="Q8" s="1523"/>
      <c r="R8" s="1523"/>
      <c r="S8" s="1523"/>
      <c r="T8" s="1523"/>
      <c r="U8" s="1523"/>
      <c r="V8" s="1523"/>
      <c r="W8" s="1525"/>
      <c r="X8" s="533"/>
      <c r="Z8" s="1410"/>
      <c r="AA8" s="1410"/>
      <c r="AB8" s="1410"/>
      <c r="AC8" s="1410"/>
      <c r="AD8" s="1410"/>
    </row>
    <row r="9" spans="1:30" s="30" customFormat="1" ht="30.95" customHeight="1">
      <c r="A9" s="45"/>
      <c r="B9" s="924" t="s">
        <v>1053</v>
      </c>
      <c r="C9" s="924" t="s">
        <v>1054</v>
      </c>
      <c r="D9" s="827" t="s">
        <v>38</v>
      </c>
      <c r="E9" s="315" t="s">
        <v>16</v>
      </c>
      <c r="F9" s="517" t="s">
        <v>15</v>
      </c>
      <c r="G9" s="517" t="s">
        <v>59</v>
      </c>
      <c r="H9" s="315" t="s">
        <v>14</v>
      </c>
      <c r="I9" s="44" t="s">
        <v>13</v>
      </c>
      <c r="J9" s="44" t="s">
        <v>12</v>
      </c>
      <c r="K9" s="44" t="s">
        <v>11</v>
      </c>
      <c r="L9" s="44" t="s">
        <v>10</v>
      </c>
      <c r="M9" s="44" t="s">
        <v>9</v>
      </c>
      <c r="N9" s="827" t="s">
        <v>38</v>
      </c>
      <c r="O9" s="315" t="s">
        <v>16</v>
      </c>
      <c r="P9" s="517" t="s">
        <v>15</v>
      </c>
      <c r="Q9" s="517" t="s">
        <v>59</v>
      </c>
      <c r="R9" s="315" t="s">
        <v>14</v>
      </c>
      <c r="S9" s="44" t="s">
        <v>13</v>
      </c>
      <c r="T9" s="44" t="s">
        <v>12</v>
      </c>
      <c r="U9" s="44" t="s">
        <v>11</v>
      </c>
      <c r="V9" s="44" t="s">
        <v>10</v>
      </c>
      <c r="W9" s="675" t="s">
        <v>9</v>
      </c>
      <c r="X9" s="534"/>
      <c r="Y9" s="1010" t="s">
        <v>39</v>
      </c>
      <c r="Z9" s="1410"/>
      <c r="AA9" s="1410"/>
      <c r="AB9" s="1410"/>
      <c r="AC9" s="1410"/>
      <c r="AD9" s="1410"/>
    </row>
    <row r="10" spans="1:30" ht="15.55">
      <c r="A10" s="27">
        <v>1960</v>
      </c>
      <c r="B10" s="925">
        <v>111313.60000000001</v>
      </c>
      <c r="C10" s="925">
        <v>3339.6783512590114</v>
      </c>
      <c r="D10" s="927"/>
      <c r="E10" s="952"/>
      <c r="G10" s="929"/>
      <c r="H10" s="930"/>
      <c r="I10" s="931"/>
      <c r="J10" s="931"/>
      <c r="K10" s="931"/>
      <c r="L10" s="931"/>
      <c r="M10" s="931"/>
      <c r="N10" s="953"/>
      <c r="O10" s="916"/>
      <c r="P10" s="25"/>
      <c r="Q10" s="25"/>
      <c r="R10" s="916"/>
      <c r="S10" s="25"/>
      <c r="T10" s="25"/>
      <c r="U10" s="25"/>
      <c r="V10" s="25"/>
      <c r="W10" s="24"/>
      <c r="X10" s="15"/>
      <c r="Y10" s="13"/>
      <c r="Z10" s="2"/>
      <c r="AA10" s="2"/>
      <c r="AB10" s="2"/>
      <c r="AC10" s="2"/>
      <c r="AD10" s="2"/>
    </row>
    <row r="11" spans="1:30" ht="15.55">
      <c r="A11" s="19">
        <v>1961</v>
      </c>
      <c r="B11" s="921">
        <v>112450.2</v>
      </c>
      <c r="C11" s="926">
        <v>3417.6455533827284</v>
      </c>
      <c r="D11" s="932"/>
      <c r="E11" s="933"/>
      <c r="F11" s="929"/>
      <c r="G11" s="929"/>
      <c r="H11" s="934"/>
      <c r="I11" s="935"/>
      <c r="J11" s="935"/>
      <c r="K11" s="935"/>
      <c r="L11" s="935"/>
      <c r="M11" s="935"/>
      <c r="N11" s="954"/>
      <c r="O11" s="917"/>
      <c r="P11" s="15"/>
      <c r="Q11" s="15"/>
      <c r="R11" s="917"/>
      <c r="S11" s="15"/>
      <c r="T11" s="15"/>
      <c r="U11" s="15"/>
      <c r="V11" s="15"/>
      <c r="W11" s="14"/>
      <c r="X11" s="15"/>
      <c r="Y11" s="13"/>
      <c r="Z11" s="2"/>
      <c r="AA11" s="2"/>
      <c r="AB11" s="2"/>
      <c r="AC11" s="2"/>
      <c r="AD11" s="2"/>
    </row>
    <row r="12" spans="1:30" ht="15.55">
      <c r="A12" s="19">
        <v>1962</v>
      </c>
      <c r="B12" s="921">
        <v>113753.9</v>
      </c>
      <c r="C12" s="926">
        <v>3631.1295592968286</v>
      </c>
      <c r="D12" s="932">
        <v>903.96724872736229</v>
      </c>
      <c r="E12" s="933">
        <v>829.07935626395704</v>
      </c>
      <c r="F12" s="937">
        <v>731.16481918736633</v>
      </c>
      <c r="G12" s="937">
        <f>(E12-F12*0.5)/0.4</f>
        <v>1158.7423666756847</v>
      </c>
      <c r="H12" s="933">
        <v>1577.957128911783</v>
      </c>
      <c r="I12" s="938">
        <v>1422.9101077052958</v>
      </c>
      <c r="J12" s="938">
        <v>446.45809190565097</v>
      </c>
      <c r="K12" s="938">
        <v>467.39306082333781</v>
      </c>
      <c r="L12" s="938">
        <v>436.20508753870718</v>
      </c>
      <c r="M12" s="938">
        <v>581.61109006858283</v>
      </c>
      <c r="N12" s="954">
        <v>2.831895649433136E-2</v>
      </c>
      <c r="O12" s="917">
        <v>2.5972912462748354E-2</v>
      </c>
      <c r="P12" s="15">
        <v>2.2905503195943314E-2</v>
      </c>
      <c r="Q12" s="15">
        <v>3.630040216194174E-2</v>
      </c>
      <c r="R12" s="917">
        <v>4.9433316689828651E-2</v>
      </c>
      <c r="S12" s="15">
        <v>4.45760944239737E-2</v>
      </c>
      <c r="T12" s="15">
        <v>1.3986377602748234E-2</v>
      </c>
      <c r="U12" s="15">
        <v>1.464221604692284E-2</v>
      </c>
      <c r="V12" s="15">
        <v>1.3665177487354184E-2</v>
      </c>
      <c r="W12" s="14">
        <v>1.8220371567068128E-2</v>
      </c>
      <c r="X12" s="15"/>
      <c r="Y12" s="1011">
        <f>O12*0.9+R12*0.1-N12</f>
        <v>-3.6088749766349792E-9</v>
      </c>
      <c r="Z12" s="2"/>
      <c r="AA12" s="2"/>
      <c r="AB12" s="2"/>
      <c r="AC12" s="2"/>
      <c r="AD12" s="2"/>
    </row>
    <row r="13" spans="1:30" ht="15.55">
      <c r="A13" s="19">
        <v>1963</v>
      </c>
      <c r="B13" s="921">
        <v>115096.3</v>
      </c>
      <c r="C13" s="926">
        <v>3797.7182932084497</v>
      </c>
      <c r="D13" s="932">
        <v>916.84725432623441</v>
      </c>
      <c r="E13" s="933">
        <f>(E12+E14)/2</f>
        <v>852.96124642885741</v>
      </c>
      <c r="F13" s="937">
        <f t="shared" ref="F13:N13" si="0">(F12+F14)/2</f>
        <v>739.96765264900932</v>
      </c>
      <c r="G13" s="937">
        <f t="shared" si="0"/>
        <v>1207.4435502608819</v>
      </c>
      <c r="H13" s="933">
        <f t="shared" si="0"/>
        <v>1524.2428129352352</v>
      </c>
      <c r="I13" s="938">
        <f t="shared" si="0"/>
        <v>1349.490492014073</v>
      </c>
      <c r="J13" s="938">
        <f t="shared" si="0"/>
        <v>662.49014921530443</v>
      </c>
      <c r="K13" s="938">
        <f t="shared" si="0"/>
        <v>743.10520067282539</v>
      </c>
      <c r="L13" s="938">
        <f t="shared" si="0"/>
        <v>745.92871613140915</v>
      </c>
      <c r="M13" s="938">
        <f t="shared" si="0"/>
        <v>846.10747764592213</v>
      </c>
      <c r="N13" s="954">
        <f t="shared" si="0"/>
        <v>2.7786612510681152E-2</v>
      </c>
      <c r="O13" s="917">
        <v>2.5850438586483431E-2</v>
      </c>
      <c r="P13" s="15">
        <v>2.2425975905557113E-2</v>
      </c>
      <c r="Q13" s="15">
        <v>3.6593626584262191E-2</v>
      </c>
      <c r="R13" s="917">
        <v>4.6194766047858736E-2</v>
      </c>
      <c r="S13" s="15">
        <v>4.0898600297384943E-2</v>
      </c>
      <c r="T13" s="15">
        <v>2.0077888635786766E-2</v>
      </c>
      <c r="U13" s="15">
        <v>2.252106462481766E-2</v>
      </c>
      <c r="V13" s="15">
        <v>2.2606636054077422E-2</v>
      </c>
      <c r="W13" s="14">
        <v>2.5642723488346199E-2</v>
      </c>
      <c r="X13" s="15"/>
      <c r="Y13" s="1011">
        <f t="shared" ref="Y13:Y66" si="1">O13*0.9+R13*0.1-N13</f>
        <v>9.8258821939811725E-5</v>
      </c>
      <c r="Z13" s="2"/>
      <c r="AA13" s="2"/>
      <c r="AB13" s="2"/>
      <c r="AC13" s="2"/>
      <c r="AD13" s="2"/>
    </row>
    <row r="14" spans="1:30" ht="15.55">
      <c r="A14" s="19">
        <v>1964</v>
      </c>
      <c r="B14" s="921">
        <v>116795.9</v>
      </c>
      <c r="C14" s="926">
        <v>4012.0555261828822</v>
      </c>
      <c r="D14" s="932">
        <v>936.21127673100443</v>
      </c>
      <c r="E14" s="933">
        <v>876.84313659375778</v>
      </c>
      <c r="F14" s="937">
        <v>748.7704861106522</v>
      </c>
      <c r="G14" s="937">
        <f t="shared" ref="G14:G64" si="2">(E14-F14*0.5)/0.4</f>
        <v>1256.1447338460791</v>
      </c>
      <c r="H14" s="933">
        <v>1470.5284969586874</v>
      </c>
      <c r="I14" s="938">
        <v>1276.0708763228502</v>
      </c>
      <c r="J14" s="938">
        <v>878.52220652495794</v>
      </c>
      <c r="K14" s="938">
        <v>1018.817340522313</v>
      </c>
      <c r="L14" s="938">
        <v>1055.6523447241111</v>
      </c>
      <c r="M14" s="938">
        <v>1110.6038652232614</v>
      </c>
      <c r="N14" s="954">
        <v>2.7254268527030945E-2</v>
      </c>
      <c r="O14" s="917">
        <v>2.552598851859026E-2</v>
      </c>
      <c r="P14" s="15">
        <v>2.1797635214170441E-2</v>
      </c>
      <c r="Q14" s="15">
        <v>3.6567927278762596E-2</v>
      </c>
      <c r="R14" s="917">
        <v>4.2808903854165685E-2</v>
      </c>
      <c r="S14" s="15">
        <v>3.714800193847622E-2</v>
      </c>
      <c r="T14" s="15">
        <v>2.557486832159838E-2</v>
      </c>
      <c r="U14" s="15">
        <v>2.9659033242523943E-2</v>
      </c>
      <c r="V14" s="15">
        <v>3.0731345786350058E-2</v>
      </c>
      <c r="W14" s="14">
        <v>3.2331052532974518E-2</v>
      </c>
      <c r="X14" s="15"/>
      <c r="Y14" s="1011">
        <f t="shared" si="1"/>
        <v>1.1525116860866547E-8</v>
      </c>
      <c r="Z14" s="2"/>
      <c r="AA14" s="2"/>
      <c r="AB14" s="2"/>
      <c r="AC14" s="2"/>
      <c r="AD14" s="2"/>
    </row>
    <row r="15" spans="1:30" ht="15.55">
      <c r="A15" s="19">
        <v>1964</v>
      </c>
      <c r="B15" s="921">
        <v>118275.3</v>
      </c>
      <c r="C15" s="926">
        <v>4272.6136902079352</v>
      </c>
      <c r="D15" s="932">
        <v>953.41184386994416</v>
      </c>
      <c r="E15" s="933">
        <f>(E14+E16)/2</f>
        <v>875.8600437361531</v>
      </c>
      <c r="F15" s="937">
        <f t="shared" ref="F15:N15" si="3">(F14+F16)/2</f>
        <v>728.39199620422471</v>
      </c>
      <c r="G15" s="937">
        <f t="shared" si="3"/>
        <v>1279.1601140851019</v>
      </c>
      <c r="H15" s="933">
        <f t="shared" si="3"/>
        <v>1624.3716474626217</v>
      </c>
      <c r="I15" s="938">
        <f t="shared" si="3"/>
        <v>1320.2161441744975</v>
      </c>
      <c r="J15" s="938">
        <f t="shared" si="3"/>
        <v>913.66425550949327</v>
      </c>
      <c r="K15" s="938">
        <f t="shared" si="3"/>
        <v>1014.9727387812975</v>
      </c>
      <c r="L15" s="938">
        <f t="shared" si="3"/>
        <v>1070.8235855303828</v>
      </c>
      <c r="M15" s="938">
        <f t="shared" si="3"/>
        <v>1124.9223106074669</v>
      </c>
      <c r="N15" s="954">
        <f t="shared" si="3"/>
        <v>2.6392526924610138E-2</v>
      </c>
      <c r="O15" s="917">
        <v>2.4245723330504308E-2</v>
      </c>
      <c r="P15" s="15">
        <v>2.0163484956783172E-2</v>
      </c>
      <c r="Q15" s="15">
        <v>3.5409952130281801E-2</v>
      </c>
      <c r="R15" s="917">
        <v>4.4966163066754057E-2</v>
      </c>
      <c r="S15" s="15">
        <v>3.6546472917724199E-2</v>
      </c>
      <c r="T15" s="15">
        <v>2.5292226668496873E-2</v>
      </c>
      <c r="U15" s="15">
        <v>2.8096667256930809E-2</v>
      </c>
      <c r="V15" s="15">
        <v>2.9642740956418629E-2</v>
      </c>
      <c r="W15" s="14">
        <v>3.1140312092506582E-2</v>
      </c>
      <c r="X15" s="15"/>
      <c r="Y15" s="1011">
        <f t="shared" si="1"/>
        <v>-7.4759620480854827E-5</v>
      </c>
      <c r="Z15" s="2"/>
      <c r="AA15" s="2"/>
      <c r="AB15" s="2"/>
      <c r="AC15" s="2"/>
      <c r="AD15" s="2"/>
    </row>
    <row r="16" spans="1:30" ht="15.55">
      <c r="A16" s="19">
        <v>1966</v>
      </c>
      <c r="B16" s="921">
        <v>119724.2</v>
      </c>
      <c r="C16" s="926">
        <v>4526.2635546885385</v>
      </c>
      <c r="D16" s="932">
        <v>965.21056834293029</v>
      </c>
      <c r="E16" s="933">
        <v>874.87695087854854</v>
      </c>
      <c r="F16" s="937">
        <v>708.01350629779722</v>
      </c>
      <c r="G16" s="937">
        <f t="shared" si="2"/>
        <v>1302.1754943241247</v>
      </c>
      <c r="H16" s="933">
        <v>1778.214797966556</v>
      </c>
      <c r="I16" s="938">
        <v>1364.3614120261448</v>
      </c>
      <c r="J16" s="938">
        <v>948.80630449402861</v>
      </c>
      <c r="K16" s="938">
        <v>1011.1281370402821</v>
      </c>
      <c r="L16" s="938">
        <v>1085.9948263366546</v>
      </c>
      <c r="M16" s="938">
        <v>1139.2407559916726</v>
      </c>
      <c r="N16" s="954">
        <v>2.5530785322189331E-2</v>
      </c>
      <c r="O16" s="917">
        <v>2.3141370752455259E-2</v>
      </c>
      <c r="P16" s="15">
        <v>1.872766567976214E-2</v>
      </c>
      <c r="Q16" s="15">
        <v>3.4443844781435466E-2</v>
      </c>
      <c r="R16" s="917">
        <v>4.7035560687618265E-2</v>
      </c>
      <c r="S16" s="15">
        <v>3.6088724527871818E-2</v>
      </c>
      <c r="T16" s="15">
        <v>2.5096876129282464E-2</v>
      </c>
      <c r="U16" s="15">
        <v>2.674535095934516E-2</v>
      </c>
      <c r="V16" s="15">
        <v>2.8725649802829881E-2</v>
      </c>
      <c r="W16" s="14">
        <v>3.0134057920072618E-2</v>
      </c>
      <c r="X16" s="15"/>
      <c r="Y16" s="1011">
        <f t="shared" si="1"/>
        <v>4.4237822294235229E-9</v>
      </c>
      <c r="Z16" s="2"/>
      <c r="AA16" s="2"/>
      <c r="AB16" s="2"/>
      <c r="AC16" s="2"/>
      <c r="AD16" s="2"/>
    </row>
    <row r="17" spans="1:30" ht="15.55">
      <c r="A17" s="19">
        <v>1967</v>
      </c>
      <c r="B17" s="921">
        <v>121142.6</v>
      </c>
      <c r="C17" s="926">
        <v>4643.7856599133502</v>
      </c>
      <c r="D17" s="932">
        <v>1312.735864734181</v>
      </c>
      <c r="E17" s="933">
        <v>1306.3126790174931</v>
      </c>
      <c r="F17" s="937">
        <v>1256.7599712245699</v>
      </c>
      <c r="G17" s="937">
        <f t="shared" si="2"/>
        <v>1694.8317335130203</v>
      </c>
      <c r="H17" s="933">
        <v>1370.5450995843244</v>
      </c>
      <c r="I17" s="938">
        <v>1121.6970375796677</v>
      </c>
      <c r="J17" s="938">
        <v>594.65167735243881</v>
      </c>
      <c r="K17" s="938">
        <v>624.79776699523075</v>
      </c>
      <c r="L17" s="938">
        <v>460.65541909313112</v>
      </c>
      <c r="M17" s="938">
        <v>486.03743550759106</v>
      </c>
      <c r="N17" s="954">
        <v>3.4245386719703674E-2</v>
      </c>
      <c r="O17" s="917">
        <v>3.4077824847776758E-2</v>
      </c>
      <c r="P17" s="15">
        <v>3.2785141615022433E-2</v>
      </c>
      <c r="Q17" s="15">
        <v>4.421313510066386E-2</v>
      </c>
      <c r="R17" s="917">
        <v>3.575345826448028E-2</v>
      </c>
      <c r="S17" s="15">
        <v>2.9261750109981215E-2</v>
      </c>
      <c r="T17" s="15">
        <v>1.5512699242492541E-2</v>
      </c>
      <c r="U17" s="15">
        <v>1.6299121344331976E-2</v>
      </c>
      <c r="V17" s="15">
        <v>1.2017134135788867E-2</v>
      </c>
      <c r="W17" s="14">
        <v>1.2679275691596102E-2</v>
      </c>
      <c r="X17" s="15"/>
      <c r="Y17" s="1011">
        <f t="shared" si="1"/>
        <v>1.469743438065052E-9</v>
      </c>
      <c r="Z17" s="2"/>
      <c r="AA17" s="2"/>
      <c r="AB17" s="2"/>
      <c r="AC17" s="2"/>
      <c r="AD17" s="2"/>
    </row>
    <row r="18" spans="1:30" ht="15.55">
      <c r="A18" s="19">
        <v>1968</v>
      </c>
      <c r="B18" s="921">
        <v>123507</v>
      </c>
      <c r="C18" s="926">
        <v>4872.8912056557756</v>
      </c>
      <c r="D18" s="936">
        <v>1428.3012756108183</v>
      </c>
      <c r="E18" s="933">
        <v>1426.010165227478</v>
      </c>
      <c r="F18" s="937">
        <v>1425.4663350576484</v>
      </c>
      <c r="G18" s="937">
        <f t="shared" si="2"/>
        <v>1783.1924942466344</v>
      </c>
      <c r="H18" s="933">
        <v>1448.9217111461289</v>
      </c>
      <c r="I18" s="938">
        <v>1045.7624295670141</v>
      </c>
      <c r="J18" s="938">
        <v>592.22553655060142</v>
      </c>
      <c r="K18" s="938">
        <v>639.97931868160288</v>
      </c>
      <c r="L18" s="938">
        <v>592.90552044097421</v>
      </c>
      <c r="M18" s="938">
        <v>539.97636104973117</v>
      </c>
      <c r="N18" s="954">
        <v>3.6201342940330505E-2</v>
      </c>
      <c r="O18" s="917">
        <v>3.6143273068015937E-2</v>
      </c>
      <c r="P18" s="15">
        <v>3.6129489293671213E-2</v>
      </c>
      <c r="Q18" s="15">
        <v>4.5196321052950822E-2</v>
      </c>
      <c r="R18" s="917">
        <v>3.6723982996136321E-2</v>
      </c>
      <c r="S18" s="15">
        <v>2.6505615442147239E-2</v>
      </c>
      <c r="T18" s="15">
        <v>1.5010390393666027E-2</v>
      </c>
      <c r="U18" s="15">
        <v>1.6220745010819822E-2</v>
      </c>
      <c r="V18" s="15">
        <v>1.5027625083874336E-2</v>
      </c>
      <c r="W18" s="14">
        <v>1.3686096735909812E-2</v>
      </c>
      <c r="X18" s="15"/>
      <c r="Y18" s="1011">
        <f t="shared" si="1"/>
        <v>1.1204974725842476E-9</v>
      </c>
      <c r="Z18" s="2"/>
      <c r="AA18" s="2"/>
      <c r="AB18" s="2"/>
      <c r="AC18" s="2"/>
      <c r="AD18" s="2"/>
    </row>
    <row r="19" spans="1:30" ht="15.55">
      <c r="A19" s="23">
        <v>1969</v>
      </c>
      <c r="B19" s="922">
        <v>125542.6</v>
      </c>
      <c r="C19" s="950">
        <v>5018.8444412615881</v>
      </c>
      <c r="D19" s="939">
        <v>1489.8209996123007</v>
      </c>
      <c r="E19" s="940">
        <v>1487.6331317285117</v>
      </c>
      <c r="F19" s="941">
        <v>1472.6536164209638</v>
      </c>
      <c r="G19" s="941">
        <f t="shared" si="2"/>
        <v>1878.2658087950745</v>
      </c>
      <c r="H19" s="940">
        <v>1509.5115545985338</v>
      </c>
      <c r="I19" s="942">
        <v>1395.8785683858343</v>
      </c>
      <c r="J19" s="942">
        <v>618.8739344291613</v>
      </c>
      <c r="K19" s="942">
        <v>674.36978615964495</v>
      </c>
      <c r="L19" s="942">
        <v>676.22019089726575</v>
      </c>
      <c r="M19" s="942">
        <v>576.65079564235145</v>
      </c>
      <c r="N19" s="955">
        <v>3.7266746163368225E-2</v>
      </c>
      <c r="O19" s="918">
        <v>3.7212018302044368E-2</v>
      </c>
      <c r="P19" s="21">
        <v>3.6837317049503326E-2</v>
      </c>
      <c r="Q19" s="21">
        <v>4.6983399443231759E-2</v>
      </c>
      <c r="R19" s="918">
        <v>3.7759290512440195E-2</v>
      </c>
      <c r="S19" s="21">
        <v>3.4916847256454268E-2</v>
      </c>
      <c r="T19" s="21">
        <v>1.5480663668654413E-2</v>
      </c>
      <c r="U19" s="21">
        <v>1.6868850450890704E-2</v>
      </c>
      <c r="V19" s="21">
        <v>1.6915136926698437E-2</v>
      </c>
      <c r="W19" s="20">
        <v>1.4424483767982997E-2</v>
      </c>
      <c r="X19" s="15"/>
      <c r="Y19" s="1011">
        <f t="shared" si="1"/>
        <v>-6.4028427004814148E-10</v>
      </c>
      <c r="Z19" s="2"/>
      <c r="AA19" s="2"/>
      <c r="AB19" s="2"/>
      <c r="AC19" s="2"/>
      <c r="AD19" s="2"/>
    </row>
    <row r="20" spans="1:30" ht="15.55">
      <c r="A20" s="27">
        <v>1970</v>
      </c>
      <c r="B20" s="920">
        <v>127673.60000000001</v>
      </c>
      <c r="C20" s="925">
        <v>4979.5684986792739</v>
      </c>
      <c r="D20" s="943">
        <v>1720.4871466047214</v>
      </c>
      <c r="E20" s="928">
        <v>1817.7908032737837</v>
      </c>
      <c r="F20" s="944">
        <v>2071.6190994569483</v>
      </c>
      <c r="G20" s="944">
        <f t="shared" si="2"/>
        <v>1954.9531338632737</v>
      </c>
      <c r="H20" s="928">
        <v>844.75423658316083</v>
      </c>
      <c r="I20" s="945">
        <v>812.68882037240769</v>
      </c>
      <c r="J20" s="945">
        <v>707.58377834658734</v>
      </c>
      <c r="K20" s="945">
        <v>728.44175635726856</v>
      </c>
      <c r="L20" s="945">
        <v>723.49030822724774</v>
      </c>
      <c r="M20" s="945">
        <v>676.55410941191235</v>
      </c>
      <c r="N20" s="953">
        <v>4.4112414121627808E-2</v>
      </c>
      <c r="O20" s="916">
        <v>4.6607230317729571E-2</v>
      </c>
      <c r="P20" s="25">
        <v>5.3115258546313271E-2</v>
      </c>
      <c r="Q20" s="25">
        <v>5.0124002611432329E-2</v>
      </c>
      <c r="R20" s="916">
        <v>2.1659068356711941E-2</v>
      </c>
      <c r="S20" s="25">
        <v>2.0836927417349216E-2</v>
      </c>
      <c r="T20" s="25">
        <v>1.8142087674277718E-2</v>
      </c>
      <c r="U20" s="25">
        <v>1.8676875606615795E-2</v>
      </c>
      <c r="V20" s="25">
        <v>1.8549922998545298E-2</v>
      </c>
      <c r="W20" s="24">
        <v>1.7346502767523475E-2</v>
      </c>
      <c r="X20" s="15"/>
      <c r="Y20" s="1011">
        <f t="shared" si="1"/>
        <v>0</v>
      </c>
      <c r="Z20" s="2"/>
      <c r="AA20" s="2"/>
      <c r="AB20" s="2"/>
      <c r="AC20" s="2"/>
      <c r="AD20" s="2"/>
    </row>
    <row r="21" spans="1:30" ht="15.55">
      <c r="A21" s="19">
        <v>1971</v>
      </c>
      <c r="B21" s="921">
        <v>130774.16039999999</v>
      </c>
      <c r="C21" s="926">
        <v>5126.4320616786354</v>
      </c>
      <c r="D21" s="936">
        <v>2050.305794274354</v>
      </c>
      <c r="E21" s="933">
        <v>2173.7179701031864</v>
      </c>
      <c r="F21" s="937">
        <v>2492.7375069519244</v>
      </c>
      <c r="G21" s="937">
        <f t="shared" si="2"/>
        <v>2318.3730415680602</v>
      </c>
      <c r="H21" s="933">
        <v>939.5944776634816</v>
      </c>
      <c r="I21" s="938">
        <v>887.40325490762734</v>
      </c>
      <c r="J21" s="938">
        <v>818.91223419991752</v>
      </c>
      <c r="K21" s="938">
        <v>746.70728373675911</v>
      </c>
      <c r="L21" s="938">
        <v>794.00923973580848</v>
      </c>
      <c r="M21" s="938">
        <v>802.57438194343922</v>
      </c>
      <c r="N21" s="954">
        <v>5.2302852272987366E-2</v>
      </c>
      <c r="O21" s="917">
        <v>5.5451069879887252E-2</v>
      </c>
      <c r="P21" s="15">
        <v>6.3589188473997638E-2</v>
      </c>
      <c r="Q21" s="15">
        <v>5.9141189107221069E-2</v>
      </c>
      <c r="R21" s="917">
        <v>2.3968849573066105E-2</v>
      </c>
      <c r="S21" s="15">
        <v>2.2637462898273949E-2</v>
      </c>
      <c r="T21" s="15">
        <v>2.08902719435855E-2</v>
      </c>
      <c r="U21" s="15">
        <v>1.9048339453320292E-2</v>
      </c>
      <c r="V21" s="15">
        <v>2.025500200275587E-2</v>
      </c>
      <c r="W21" s="14">
        <v>2.0473496906703303E-2</v>
      </c>
      <c r="X21" s="15"/>
      <c r="Y21" s="1011">
        <f t="shared" si="1"/>
        <v>-4.4237822294235229E-9</v>
      </c>
      <c r="Z21" s="2"/>
      <c r="AA21" s="2"/>
      <c r="AB21" s="2"/>
      <c r="AC21" s="2"/>
      <c r="AD21" s="2"/>
    </row>
    <row r="22" spans="1:30" ht="15.55">
      <c r="A22" s="19">
        <v>1972</v>
      </c>
      <c r="B22" s="921">
        <v>133501.5618</v>
      </c>
      <c r="C22" s="926">
        <v>5424.3556490479023</v>
      </c>
      <c r="D22" s="936">
        <v>2070.5764309733554</v>
      </c>
      <c r="E22" s="933">
        <v>2183.5330435487012</v>
      </c>
      <c r="F22" s="937">
        <v>2460.9079469309836</v>
      </c>
      <c r="G22" s="937">
        <f t="shared" si="2"/>
        <v>2382.6976752080236</v>
      </c>
      <c r="H22" s="933">
        <v>1053.9657825669801</v>
      </c>
      <c r="I22" s="938">
        <v>992.12582122248045</v>
      </c>
      <c r="J22" s="938">
        <v>780.74324871668819</v>
      </c>
      <c r="K22" s="938">
        <v>784.28818442987392</v>
      </c>
      <c r="L22" s="938">
        <v>777.96983066310395</v>
      </c>
      <c r="M22" s="938">
        <v>682.60809775082191</v>
      </c>
      <c r="N22" s="954">
        <v>5.0960004329681396E-2</v>
      </c>
      <c r="O22" s="917">
        <v>5.3740036681928255E-2</v>
      </c>
      <c r="P22" s="15">
        <v>6.0566650790860883E-2</v>
      </c>
      <c r="Q22" s="15">
        <v>5.8641778216244542E-2</v>
      </c>
      <c r="R22" s="917">
        <v>2.5939685219782405E-2</v>
      </c>
      <c r="S22" s="15">
        <v>2.4417710637862907E-2</v>
      </c>
      <c r="T22" s="15">
        <v>1.9215267178651629E-2</v>
      </c>
      <c r="U22" s="15">
        <v>1.9302513385355272E-2</v>
      </c>
      <c r="V22" s="15">
        <v>1.9147009183484442E-2</v>
      </c>
      <c r="W22" s="14">
        <v>1.6800013318274409E-2</v>
      </c>
      <c r="X22" s="15"/>
      <c r="Y22" s="1011">
        <f t="shared" si="1"/>
        <v>-2.7939677238464355E-9</v>
      </c>
      <c r="Z22" s="2"/>
      <c r="AA22" s="2"/>
      <c r="AB22" s="2"/>
      <c r="AC22" s="2"/>
      <c r="AD22" s="2"/>
    </row>
    <row r="23" spans="1:30" ht="15.55">
      <c r="A23" s="19">
        <v>1973</v>
      </c>
      <c r="B23" s="921">
        <v>136006.38620000001</v>
      </c>
      <c r="C23" s="926">
        <v>5757.4009856194471</v>
      </c>
      <c r="D23" s="936">
        <v>2166.9116914394863</v>
      </c>
      <c r="E23" s="933">
        <v>2287.9039511229971</v>
      </c>
      <c r="F23" s="937">
        <v>2602.0488088616235</v>
      </c>
      <c r="G23" s="937">
        <f t="shared" si="2"/>
        <v>2467.1988667304631</v>
      </c>
      <c r="H23" s="933">
        <v>1077.9782988813117</v>
      </c>
      <c r="I23" s="938">
        <v>988.34923112354545</v>
      </c>
      <c r="J23" s="938">
        <v>909.46330062778168</v>
      </c>
      <c r="K23" s="938">
        <v>815.8536987458134</v>
      </c>
      <c r="L23" s="938">
        <v>882.20861670371596</v>
      </c>
      <c r="M23" s="938">
        <v>736.4659209027958</v>
      </c>
      <c r="N23" s="954">
        <v>5.1188692450523376E-2</v>
      </c>
      <c r="O23" s="917">
        <v>5.4046877947560766E-2</v>
      </c>
      <c r="P23" s="15">
        <v>6.1467883875593543E-2</v>
      </c>
      <c r="Q23" s="15">
        <v>5.8282340024409976E-2</v>
      </c>
      <c r="R23" s="917">
        <v>2.5464950799687362E-2</v>
      </c>
      <c r="S23" s="15">
        <v>2.3347654187091393E-2</v>
      </c>
      <c r="T23" s="15">
        <v>2.1484141404926046E-2</v>
      </c>
      <c r="U23" s="15">
        <v>1.9272813116799625E-2</v>
      </c>
      <c r="V23" s="15">
        <v>2.08403073074237E-2</v>
      </c>
      <c r="W23" s="14">
        <v>1.739744525552922E-2</v>
      </c>
      <c r="X23" s="15"/>
      <c r="Y23" s="1011">
        <f t="shared" si="1"/>
        <v>-7.2177499532699585E-9</v>
      </c>
      <c r="Z23" s="2"/>
      <c r="AA23" s="2"/>
      <c r="AB23" s="2"/>
      <c r="AC23" s="2"/>
      <c r="AD23" s="2"/>
    </row>
    <row r="24" spans="1:30" ht="15.55">
      <c r="A24" s="19">
        <v>1974</v>
      </c>
      <c r="B24" s="921">
        <v>138443.58360000001</v>
      </c>
      <c r="C24" s="926">
        <v>5693.6233348728983</v>
      </c>
      <c r="D24" s="936">
        <v>2326.7892628522</v>
      </c>
      <c r="E24" s="933">
        <v>2455.6669024157218</v>
      </c>
      <c r="F24" s="937">
        <v>2767.3511535129651</v>
      </c>
      <c r="G24" s="937">
        <f t="shared" si="2"/>
        <v>2679.978314148098</v>
      </c>
      <c r="H24" s="933">
        <v>1166.890554657404</v>
      </c>
      <c r="I24" s="938">
        <v>974.66966930035187</v>
      </c>
      <c r="J24" s="938">
        <v>879.58570394772141</v>
      </c>
      <c r="K24" s="938">
        <v>873.03145420510987</v>
      </c>
      <c r="L24" s="938">
        <v>981.79905241820018</v>
      </c>
      <c r="M24" s="938">
        <v>772.84688954351327</v>
      </c>
      <c r="N24" s="954">
        <v>5.6577160954475403E-2</v>
      </c>
      <c r="O24" s="917">
        <v>5.9710891659455631E-2</v>
      </c>
      <c r="P24" s="15">
        <v>6.7289665690623238E-2</v>
      </c>
      <c r="Q24" s="15">
        <v>6.5165147035360027E-2</v>
      </c>
      <c r="R24" s="917">
        <v>2.8373585773806557E-2</v>
      </c>
      <c r="S24" s="15">
        <v>2.3699629200564232E-2</v>
      </c>
      <c r="T24" s="15">
        <v>2.1387610274814509E-2</v>
      </c>
      <c r="U24" s="15">
        <v>2.1228240086657028E-2</v>
      </c>
      <c r="V24" s="15">
        <v>2.3872984073136656E-2</v>
      </c>
      <c r="W24" s="14">
        <v>1.8792197282735405E-2</v>
      </c>
      <c r="X24" s="15"/>
      <c r="Y24" s="1011">
        <f t="shared" si="1"/>
        <v>1.1641532182693481E-10</v>
      </c>
      <c r="Z24" s="2"/>
      <c r="AA24" s="2"/>
      <c r="AB24" s="2"/>
      <c r="AC24" s="2"/>
      <c r="AD24" s="2"/>
    </row>
    <row r="25" spans="1:30" ht="15.55">
      <c r="A25" s="19">
        <v>1975</v>
      </c>
      <c r="B25" s="921">
        <v>141054.91199999998</v>
      </c>
      <c r="C25" s="926">
        <v>5614.6016648745253</v>
      </c>
      <c r="D25" s="936">
        <v>2944.9242280192575</v>
      </c>
      <c r="E25" s="933">
        <v>3119.0662492694519</v>
      </c>
      <c r="F25" s="937">
        <v>3504.0100259524006</v>
      </c>
      <c r="G25" s="937">
        <f t="shared" si="2"/>
        <v>3417.6530907331289</v>
      </c>
      <c r="H25" s="933">
        <v>1377.6492804543461</v>
      </c>
      <c r="I25" s="938">
        <v>1243.1665649088543</v>
      </c>
      <c r="J25" s="938">
        <v>1214.2299716453415</v>
      </c>
      <c r="K25" s="938">
        <v>1082.2467886863308</v>
      </c>
      <c r="L25" s="938">
        <v>1219.5251684572061</v>
      </c>
      <c r="M25" s="938">
        <v>1373.1557971544132</v>
      </c>
      <c r="N25" s="954">
        <v>7.398495078086853E-2</v>
      </c>
      <c r="O25" s="917">
        <v>7.8359898274761183E-2</v>
      </c>
      <c r="P25" s="15">
        <v>8.8030791026540114E-2</v>
      </c>
      <c r="Q25" s="15">
        <v>8.5861256903727812E-2</v>
      </c>
      <c r="R25" s="917">
        <v>3.4610504826559918E-2</v>
      </c>
      <c r="S25" s="15">
        <v>3.123191294434946E-2</v>
      </c>
      <c r="T25" s="15">
        <v>3.0504942651532471E-2</v>
      </c>
      <c r="U25" s="15">
        <v>2.7189146203454584E-2</v>
      </c>
      <c r="V25" s="15">
        <v>3.0637973196689931E-2</v>
      </c>
      <c r="W25" s="14">
        <v>3.4497615626349905E-2</v>
      </c>
      <c r="X25" s="15"/>
      <c r="Y25" s="1011">
        <f t="shared" si="1"/>
        <v>8.149072527885437E-9</v>
      </c>
      <c r="Z25" s="2"/>
      <c r="AA25" s="2"/>
      <c r="AB25" s="2"/>
      <c r="AC25" s="2"/>
      <c r="AD25" s="2"/>
    </row>
    <row r="26" spans="1:30" ht="15.55">
      <c r="A26" s="19">
        <v>1976</v>
      </c>
      <c r="B26" s="921">
        <v>143608.93439999997</v>
      </c>
      <c r="C26" s="926">
        <v>5925.2775984238751</v>
      </c>
      <c r="D26" s="936">
        <v>2920.2653287813296</v>
      </c>
      <c r="E26" s="933">
        <v>3091.3454171416333</v>
      </c>
      <c r="F26" s="937">
        <v>3531.0525047819679</v>
      </c>
      <c r="G26" s="937">
        <f t="shared" si="2"/>
        <v>3314.5479118766234</v>
      </c>
      <c r="H26" s="933">
        <v>1380.5472954212994</v>
      </c>
      <c r="I26" s="938">
        <v>1294.3261820245691</v>
      </c>
      <c r="J26" s="938">
        <v>1138.3058617943291</v>
      </c>
      <c r="K26" s="938">
        <v>1131.776426578944</v>
      </c>
      <c r="L26" s="938">
        <v>1125.6187435441179</v>
      </c>
      <c r="M26" s="938">
        <v>932.53165386238709</v>
      </c>
      <c r="N26" s="954">
        <v>7.0777475833892822E-2</v>
      </c>
      <c r="O26" s="917">
        <v>7.4923885648180061E-2</v>
      </c>
      <c r="P26" s="15">
        <v>8.5580916522303596E-2</v>
      </c>
      <c r="Q26" s="15">
        <v>8.0333568467570643E-2</v>
      </c>
      <c r="R26" s="917">
        <v>3.3459854444117802E-2</v>
      </c>
      <c r="S26" s="15">
        <v>3.1370142694413509E-2</v>
      </c>
      <c r="T26" s="15">
        <v>2.7588731349403869E-2</v>
      </c>
      <c r="U26" s="15">
        <v>2.7430479652679196E-2</v>
      </c>
      <c r="V26" s="15">
        <v>2.7281237986898077E-2</v>
      </c>
      <c r="W26" s="14">
        <v>2.2601451979409326E-2</v>
      </c>
      <c r="X26" s="15"/>
      <c r="Y26" s="1011">
        <f t="shared" si="1"/>
        <v>6.6938810189265396E-9</v>
      </c>
      <c r="Z26" s="2"/>
      <c r="AA26" s="2"/>
      <c r="AB26" s="2"/>
      <c r="AC26" s="2"/>
      <c r="AD26" s="2"/>
    </row>
    <row r="27" spans="1:30" ht="15.55">
      <c r="A27" s="19">
        <v>1977</v>
      </c>
      <c r="B27" s="921">
        <v>146305.25279999999</v>
      </c>
      <c r="C27" s="926">
        <v>6224.0667658817247</v>
      </c>
      <c r="D27" s="936">
        <v>2774.0458539527767</v>
      </c>
      <c r="E27" s="933">
        <v>2940.8173211303447</v>
      </c>
      <c r="F27" s="937">
        <v>3487.5544097129705</v>
      </c>
      <c r="G27" s="937">
        <f t="shared" si="2"/>
        <v>2992.6002906846484</v>
      </c>
      <c r="H27" s="933">
        <v>1273.1070818419964</v>
      </c>
      <c r="I27" s="938">
        <v>1209.5435639197444</v>
      </c>
      <c r="J27" s="938">
        <v>1047.3750281760588</v>
      </c>
      <c r="K27" s="938">
        <v>1035.5669282613553</v>
      </c>
      <c r="L27" s="938">
        <v>1011.0015343722253</v>
      </c>
      <c r="M27" s="938">
        <v>794.40281149389637</v>
      </c>
      <c r="N27" s="954">
        <v>6.5207764506340027E-2</v>
      </c>
      <c r="O27" s="917">
        <v>6.9127957297167905E-2</v>
      </c>
      <c r="P27" s="15">
        <v>8.197976480005309E-2</v>
      </c>
      <c r="Q27" s="15">
        <v>7.0345187242853408E-2</v>
      </c>
      <c r="R27" s="917">
        <v>2.9926133580602258E-2</v>
      </c>
      <c r="S27" s="15">
        <v>2.8431985637098478E-2</v>
      </c>
      <c r="T27" s="15">
        <v>2.4619991082630577E-2</v>
      </c>
      <c r="U27" s="15">
        <v>2.4342425447798636E-2</v>
      </c>
      <c r="V27" s="15">
        <v>2.3764982065799245E-2</v>
      </c>
      <c r="W27" s="14">
        <v>1.8673531074209219E-2</v>
      </c>
      <c r="X27" s="15"/>
      <c r="Y27" s="1011">
        <f t="shared" si="1"/>
        <v>1.0419171317388454E-8</v>
      </c>
      <c r="Z27" s="2"/>
      <c r="AA27" s="2"/>
      <c r="AB27" s="2"/>
      <c r="AC27" s="2"/>
      <c r="AD27" s="2"/>
    </row>
    <row r="28" spans="1:30" ht="15.55">
      <c r="A28" s="19">
        <v>1978</v>
      </c>
      <c r="B28" s="921">
        <v>149142.4302</v>
      </c>
      <c r="C28" s="926">
        <v>6570.1020176869697</v>
      </c>
      <c r="D28" s="936">
        <v>2603.1864953093759</v>
      </c>
      <c r="E28" s="933">
        <v>2760.3940350250032</v>
      </c>
      <c r="F28" s="937">
        <v>3294.9380502734853</v>
      </c>
      <c r="G28" s="937">
        <f t="shared" si="2"/>
        <v>2782.3125247206513</v>
      </c>
      <c r="H28" s="933">
        <v>1188.3163813771475</v>
      </c>
      <c r="I28" s="938">
        <v>1130.6806309300518</v>
      </c>
      <c r="J28" s="938">
        <v>1038.9087941452688</v>
      </c>
      <c r="K28" s="938">
        <v>963.73585034706286</v>
      </c>
      <c r="L28" s="938">
        <v>878.20484998825214</v>
      </c>
      <c r="M28" s="938">
        <v>857.07028408115991</v>
      </c>
      <c r="N28" s="954">
        <v>5.9092774987220764E-2</v>
      </c>
      <c r="O28" s="917">
        <v>6.2661412803777225E-2</v>
      </c>
      <c r="P28" s="15">
        <v>7.4795652617467567E-2</v>
      </c>
      <c r="Q28" s="15">
        <v>6.315896623760861E-2</v>
      </c>
      <c r="R28" s="917">
        <v>2.6974983415470884E-2</v>
      </c>
      <c r="S28" s="15">
        <v>2.5666642104340557E-2</v>
      </c>
      <c r="T28" s="15">
        <v>2.3583405843297097E-2</v>
      </c>
      <c r="U28" s="15">
        <v>2.1876967268497083E-2</v>
      </c>
      <c r="V28" s="15">
        <v>1.9935399052872782E-2</v>
      </c>
      <c r="W28" s="14">
        <v>1.9455640822008128E-2</v>
      </c>
      <c r="X28" s="15"/>
      <c r="Y28" s="1011">
        <f t="shared" si="1"/>
        <v>-5.1222741742629196E-9</v>
      </c>
      <c r="Z28" s="2"/>
      <c r="AA28" s="2"/>
      <c r="AB28" s="2"/>
      <c r="AC28" s="2"/>
      <c r="AD28" s="2"/>
    </row>
    <row r="29" spans="1:30" ht="15.55">
      <c r="A29" s="23">
        <v>1979</v>
      </c>
      <c r="B29" s="922">
        <v>152105.4296</v>
      </c>
      <c r="C29" s="950">
        <v>6725.8875852590127</v>
      </c>
      <c r="D29" s="939">
        <v>2598.9617892885244</v>
      </c>
      <c r="E29" s="940">
        <v>2751.3342409650099</v>
      </c>
      <c r="F29" s="941">
        <v>3310.5747457676935</v>
      </c>
      <c r="G29" s="941">
        <f t="shared" si="2"/>
        <v>2740.1171702029078</v>
      </c>
      <c r="H29" s="940">
        <v>1227.6103934039299</v>
      </c>
      <c r="I29" s="942">
        <v>1171.972068385965</v>
      </c>
      <c r="J29" s="942">
        <v>913.20745429571207</v>
      </c>
      <c r="K29" s="942">
        <v>897.15671308164076</v>
      </c>
      <c r="L29" s="942">
        <v>830.75876687847494</v>
      </c>
      <c r="M29" s="942">
        <v>832.0564687387423</v>
      </c>
      <c r="N29" s="955">
        <v>5.8775320649147034E-2</v>
      </c>
      <c r="O29" s="918">
        <v>6.222121190552974E-2</v>
      </c>
      <c r="P29" s="21">
        <v>7.4868392839562148E-2</v>
      </c>
      <c r="Q29" s="21">
        <v>6.1967538714371662E-2</v>
      </c>
      <c r="R29" s="918">
        <v>2.7762314475694435E-2</v>
      </c>
      <c r="S29" s="21">
        <v>2.650405804160982E-2</v>
      </c>
      <c r="T29" s="21">
        <v>2.065211622834795E-2</v>
      </c>
      <c r="U29" s="21">
        <v>2.0289129952288931E-2</v>
      </c>
      <c r="V29" s="21">
        <v>1.8787545513987425E-2</v>
      </c>
      <c r="W29" s="20">
        <v>1.8816892941586616E-2</v>
      </c>
      <c r="X29" s="15"/>
      <c r="Y29" s="1011">
        <f t="shared" si="1"/>
        <v>1.5133991768112587E-9</v>
      </c>
      <c r="Z29" s="2"/>
      <c r="AA29" s="2"/>
      <c r="AB29" s="2"/>
      <c r="AC29" s="2"/>
      <c r="AD29" s="2"/>
    </row>
    <row r="30" spans="1:30" ht="15.55">
      <c r="A30" s="27">
        <v>1980</v>
      </c>
      <c r="B30" s="920">
        <v>155268</v>
      </c>
      <c r="C30" s="925">
        <v>6665.6768893143544</v>
      </c>
      <c r="D30" s="943">
        <v>2907.7905339951626</v>
      </c>
      <c r="E30" s="928">
        <v>3094.7576891425956</v>
      </c>
      <c r="F30" s="944">
        <v>3680.5696463351715</v>
      </c>
      <c r="G30" s="944">
        <f t="shared" si="2"/>
        <v>3136.1821649375247</v>
      </c>
      <c r="H30" s="928">
        <v>1225.0884865994842</v>
      </c>
      <c r="I30" s="945">
        <v>1038.4024153840587</v>
      </c>
      <c r="J30" s="945">
        <v>879.06987351513237</v>
      </c>
      <c r="K30" s="945">
        <v>862.44674325254528</v>
      </c>
      <c r="L30" s="945">
        <v>775.8579567264502</v>
      </c>
      <c r="M30" s="945">
        <v>874.82461269797841</v>
      </c>
      <c r="N30" s="953">
        <v>6.7733079195022583E-2</v>
      </c>
      <c r="O30" s="916">
        <v>7.2088228226018847E-2</v>
      </c>
      <c r="P30" s="25">
        <v>8.5733931802678853E-2</v>
      </c>
      <c r="Q30" s="25">
        <v>7.3053155811698536E-2</v>
      </c>
      <c r="R30" s="916">
        <v>2.8536792631257416E-2</v>
      </c>
      <c r="S30" s="25">
        <v>2.4188191073335474E-2</v>
      </c>
      <c r="T30" s="25">
        <v>2.0476753282139267E-2</v>
      </c>
      <c r="U30" s="25">
        <v>2.008953976542216E-2</v>
      </c>
      <c r="V30" s="25">
        <v>1.8072570156846268E-2</v>
      </c>
      <c r="W30" s="24">
        <v>2.0377865627141389E-2</v>
      </c>
      <c r="X30" s="15"/>
      <c r="Y30" s="1011">
        <f t="shared" si="1"/>
        <v>5.4715201258659363E-9</v>
      </c>
      <c r="Z30" s="2"/>
      <c r="AA30" s="2"/>
      <c r="AB30" s="2"/>
      <c r="AC30" s="2"/>
      <c r="AD30" s="2"/>
    </row>
    <row r="31" spans="1:30" ht="15.55">
      <c r="A31" s="19">
        <v>1981</v>
      </c>
      <c r="B31" s="921">
        <v>158033.20000000001</v>
      </c>
      <c r="C31" s="926">
        <v>6836.5629046075101</v>
      </c>
      <c r="D31" s="936">
        <v>2918.9126203786782</v>
      </c>
      <c r="E31" s="933">
        <v>3102.2159308616438</v>
      </c>
      <c r="F31" s="937">
        <v>3740.7783003058644</v>
      </c>
      <c r="G31" s="937">
        <f t="shared" si="2"/>
        <v>3079.5669517717788</v>
      </c>
      <c r="H31" s="933">
        <v>1269.179124453502</v>
      </c>
      <c r="I31" s="938">
        <v>1217.0100934735281</v>
      </c>
      <c r="J31" s="938">
        <v>1045.7008173966499</v>
      </c>
      <c r="K31" s="938">
        <v>850.70532931704474</v>
      </c>
      <c r="L31" s="938">
        <v>795.69708505642393</v>
      </c>
      <c r="M31" s="938">
        <v>823.27894590161691</v>
      </c>
      <c r="N31" s="954">
        <v>6.7473247647285461E-2</v>
      </c>
      <c r="O31" s="917">
        <v>7.1710465841634791E-2</v>
      </c>
      <c r="P31" s="15">
        <v>8.647139996173793E-2</v>
      </c>
      <c r="Q31" s="15">
        <v>7.1186914651914554E-2</v>
      </c>
      <c r="R31" s="917">
        <v>2.9338198332879983E-2</v>
      </c>
      <c r="S31" s="15">
        <v>2.8132265026670211E-2</v>
      </c>
      <c r="T31" s="15">
        <v>2.4172299549007903E-2</v>
      </c>
      <c r="U31" s="15">
        <v>1.9664806325181416E-2</v>
      </c>
      <c r="V31" s="15">
        <v>1.8393242092074047E-2</v>
      </c>
      <c r="W31" s="14">
        <v>1.9030821207799423E-2</v>
      </c>
      <c r="X31" s="15"/>
      <c r="Y31" s="1011">
        <f t="shared" si="1"/>
        <v>-8.5565261542797089E-9</v>
      </c>
      <c r="Z31" s="2"/>
      <c r="AA31" s="2"/>
      <c r="AB31" s="2"/>
      <c r="AC31" s="2"/>
      <c r="AD31" s="2"/>
    </row>
    <row r="32" spans="1:30" ht="15.55">
      <c r="A32" s="19">
        <v>1982</v>
      </c>
      <c r="B32" s="921">
        <v>160665.4</v>
      </c>
      <c r="C32" s="926">
        <v>6722.067525999184</v>
      </c>
      <c r="D32" s="936">
        <v>2997.3006334942252</v>
      </c>
      <c r="E32" s="933">
        <v>3172.1594064405967</v>
      </c>
      <c r="F32" s="937">
        <v>3753.4127405297727</v>
      </c>
      <c r="G32" s="937">
        <f t="shared" si="2"/>
        <v>3238.6325904392756</v>
      </c>
      <c r="H32" s="933">
        <v>1423.565466844778</v>
      </c>
      <c r="I32" s="938">
        <v>1349.5774667809274</v>
      </c>
      <c r="J32" s="938">
        <v>1132.9628366686984</v>
      </c>
      <c r="K32" s="938">
        <v>994.24502293524256</v>
      </c>
      <c r="L32" s="938">
        <v>911.04961020301073</v>
      </c>
      <c r="M32" s="938">
        <v>676.83395034261491</v>
      </c>
      <c r="N32" s="954">
        <v>7.16390460729599E-2</v>
      </c>
      <c r="O32" s="917">
        <v>7.5818378486726762E-2</v>
      </c>
      <c r="P32" s="15">
        <v>8.9711023727431893E-2</v>
      </c>
      <c r="Q32" s="15">
        <v>7.7407166557527024E-2</v>
      </c>
      <c r="R32" s="917">
        <v>3.4024905919523007E-2</v>
      </c>
      <c r="S32" s="15">
        <v>3.2256504816814413E-2</v>
      </c>
      <c r="T32" s="15">
        <v>2.7079157808884709E-2</v>
      </c>
      <c r="U32" s="15">
        <v>2.3763637257445683E-2</v>
      </c>
      <c r="V32" s="15">
        <v>2.1775168053128627E-2</v>
      </c>
      <c r="W32" s="14">
        <v>1.617713552337641E-2</v>
      </c>
      <c r="X32" s="15"/>
      <c r="Y32" s="1011">
        <f t="shared" si="1"/>
        <v>-1.4842953505178613E-8</v>
      </c>
      <c r="Z32" s="2"/>
      <c r="AA32" s="2"/>
      <c r="AB32" s="2"/>
      <c r="AC32" s="2"/>
      <c r="AD32" s="2"/>
    </row>
    <row r="33" spans="1:30" ht="15.55">
      <c r="A33" s="19">
        <v>1983</v>
      </c>
      <c r="B33" s="921">
        <v>163134.6</v>
      </c>
      <c r="C33" s="926">
        <v>6932.2726641618929</v>
      </c>
      <c r="D33" s="936">
        <v>2989.4734860014455</v>
      </c>
      <c r="E33" s="933">
        <v>3166.7702212291961</v>
      </c>
      <c r="F33" s="937">
        <v>3807.0962544009503</v>
      </c>
      <c r="G33" s="937">
        <f t="shared" si="2"/>
        <v>3158.0552350718021</v>
      </c>
      <c r="H33" s="933">
        <v>1393.7966357634582</v>
      </c>
      <c r="I33" s="938">
        <v>1317.470713429693</v>
      </c>
      <c r="J33" s="938">
        <v>906.99449362762959</v>
      </c>
      <c r="K33" s="938">
        <v>878.72795660434838</v>
      </c>
      <c r="L33" s="938">
        <v>950.6235864966859</v>
      </c>
      <c r="M33" s="938">
        <v>772.07132667737915</v>
      </c>
      <c r="N33" s="954">
        <v>7.0350170135498047E-2</v>
      </c>
      <c r="O33" s="917">
        <v>7.4522428409788219E-2</v>
      </c>
      <c r="P33" s="15">
        <v>8.9590983319794759E-2</v>
      </c>
      <c r="Q33" s="15">
        <v>7.4317341874727078E-2</v>
      </c>
      <c r="R33" s="917">
        <v>3.2799698983581038E-2</v>
      </c>
      <c r="S33" s="15">
        <v>3.100354937828342E-2</v>
      </c>
      <c r="T33" s="15">
        <v>2.1343964827735817E-2</v>
      </c>
      <c r="U33" s="15">
        <v>2.0678778901839227E-2</v>
      </c>
      <c r="V33" s="15">
        <v>2.2370672079219389E-2</v>
      </c>
      <c r="W33" s="14">
        <v>1.8168868010648431E-2</v>
      </c>
      <c r="X33" s="15"/>
      <c r="Y33" s="1011">
        <f t="shared" si="1"/>
        <v>-1.4668330550193787E-8</v>
      </c>
      <c r="Z33" s="2"/>
      <c r="AA33" s="2"/>
      <c r="AB33" s="2"/>
      <c r="AC33" s="2"/>
      <c r="AD33" s="2"/>
    </row>
    <row r="34" spans="1:30" ht="15.55">
      <c r="A34" s="19">
        <v>1984</v>
      </c>
      <c r="B34" s="921">
        <v>165649.79999999999</v>
      </c>
      <c r="C34" s="926">
        <v>7508.313734152699</v>
      </c>
      <c r="D34" s="936">
        <v>2715.9324611530233</v>
      </c>
      <c r="E34" s="933">
        <v>2873.3670890834524</v>
      </c>
      <c r="F34" s="937">
        <v>3594.6564344576159</v>
      </c>
      <c r="G34" s="937">
        <f t="shared" si="2"/>
        <v>2690.0971796366107</v>
      </c>
      <c r="H34" s="933">
        <v>1299.0253477331619</v>
      </c>
      <c r="I34" s="938">
        <v>1241.949751287869</v>
      </c>
      <c r="J34" s="938">
        <v>916.69161021203843</v>
      </c>
      <c r="K34" s="938">
        <v>863.84453164673732</v>
      </c>
      <c r="L34" s="938">
        <v>1336.7984694800798</v>
      </c>
      <c r="M34" s="938">
        <v>580.98102312534331</v>
      </c>
      <c r="N34" s="954">
        <v>5.9919402003288269E-2</v>
      </c>
      <c r="O34" s="917">
        <v>6.3392753750848532E-2</v>
      </c>
      <c r="P34" s="15">
        <v>7.9305972089059651E-2</v>
      </c>
      <c r="Q34" s="15">
        <v>5.934941926579676E-2</v>
      </c>
      <c r="R34" s="917">
        <v>2.8659336392422578E-2</v>
      </c>
      <c r="S34" s="15">
        <v>2.7400124075143136E-2</v>
      </c>
      <c r="T34" s="15">
        <v>2.0224219081654837E-2</v>
      </c>
      <c r="U34" s="15">
        <v>1.9058297104379566E-2</v>
      </c>
      <c r="V34" s="15">
        <v>2.9492693959021214E-2</v>
      </c>
      <c r="W34" s="14">
        <v>1.2817710299817266E-2</v>
      </c>
      <c r="X34" s="15"/>
      <c r="Y34" s="1011">
        <f t="shared" si="1"/>
        <v>1.00117176701775E-8</v>
      </c>
      <c r="Z34" s="2"/>
      <c r="AA34" s="2"/>
      <c r="AB34" s="2"/>
      <c r="AC34" s="2"/>
      <c r="AD34" s="2"/>
    </row>
    <row r="35" spans="1:30" ht="15.55">
      <c r="A35" s="19">
        <v>1985</v>
      </c>
      <c r="B35" s="921">
        <v>168205</v>
      </c>
      <c r="C35" s="926">
        <v>7755.4781648955768</v>
      </c>
      <c r="D35" s="936">
        <v>2743.9439353716007</v>
      </c>
      <c r="E35" s="933">
        <v>2902.7249230398038</v>
      </c>
      <c r="F35" s="937">
        <v>3620.9680542233632</v>
      </c>
      <c r="G35" s="937">
        <f t="shared" si="2"/>
        <v>2730.6022398203054</v>
      </c>
      <c r="H35" s="933">
        <v>1314.9184011052807</v>
      </c>
      <c r="I35" s="938">
        <v>1346.8276559740918</v>
      </c>
      <c r="J35" s="938">
        <v>851.37286163638805</v>
      </c>
      <c r="K35" s="938">
        <v>862.07326919565367</v>
      </c>
      <c r="L35" s="938">
        <v>1018.7746450772305</v>
      </c>
      <c r="M35" s="938">
        <v>860.86803767342451</v>
      </c>
      <c r="N35" s="954">
        <v>5.9512138366699219E-2</v>
      </c>
      <c r="O35" s="917">
        <v>6.295586620176942E-2</v>
      </c>
      <c r="P35" s="15">
        <v>7.8533511230489239E-2</v>
      </c>
      <c r="Q35" s="15">
        <v>5.9222776466312015E-2</v>
      </c>
      <c r="R35" s="917">
        <v>2.8518660610643568E-2</v>
      </c>
      <c r="S35" s="15">
        <v>2.9210725767825355E-2</v>
      </c>
      <c r="T35" s="15">
        <v>1.8465034540326997E-2</v>
      </c>
      <c r="U35" s="15">
        <v>1.8697110759902106E-2</v>
      </c>
      <c r="V35" s="15">
        <v>2.2095734851124149E-2</v>
      </c>
      <c r="W35" s="14">
        <v>1.8670971047574092E-2</v>
      </c>
      <c r="X35" s="15"/>
      <c r="Y35" s="1011">
        <f t="shared" si="1"/>
        <v>7.2759576141834259E-9</v>
      </c>
      <c r="Z35" s="2"/>
      <c r="AA35" s="2"/>
      <c r="AB35" s="2"/>
      <c r="AC35" s="2"/>
      <c r="AD35" s="2"/>
    </row>
    <row r="36" spans="1:30" ht="15.55">
      <c r="A36" s="19">
        <v>1986</v>
      </c>
      <c r="B36" s="921">
        <v>170555.8</v>
      </c>
      <c r="C36" s="926">
        <v>7933.6322505947064</v>
      </c>
      <c r="D36" s="936">
        <v>2747.7311123508753</v>
      </c>
      <c r="E36" s="933">
        <v>2903.9217727666919</v>
      </c>
      <c r="F36" s="937">
        <v>3641.0106020484204</v>
      </c>
      <c r="G36" s="937">
        <f t="shared" si="2"/>
        <v>2708.5411793562039</v>
      </c>
      <c r="H36" s="933">
        <v>1342.0194195524175</v>
      </c>
      <c r="I36" s="938">
        <v>1326.517343620402</v>
      </c>
      <c r="J36" s="938">
        <v>1049.3524379467285</v>
      </c>
      <c r="K36" s="938">
        <v>1008.8088213896636</v>
      </c>
      <c r="L36" s="938">
        <v>1247.5930325266499</v>
      </c>
      <c r="M36" s="938">
        <v>617.84279040737329</v>
      </c>
      <c r="N36" s="954">
        <v>5.9070229530334473E-2</v>
      </c>
      <c r="O36" s="917">
        <v>6.2427988271641276E-2</v>
      </c>
      <c r="P36" s="15">
        <v>7.8273791426909156E-2</v>
      </c>
      <c r="Q36" s="15">
        <v>5.8227731395466741E-2</v>
      </c>
      <c r="R36" s="917">
        <v>2.8850492244600904E-2</v>
      </c>
      <c r="S36" s="15">
        <v>2.8517231402815927E-2</v>
      </c>
      <c r="T36" s="15">
        <v>2.2558790082882751E-2</v>
      </c>
      <c r="U36" s="15">
        <v>2.1687190702124323E-2</v>
      </c>
      <c r="V36" s="15">
        <v>2.6820530750093496E-2</v>
      </c>
      <c r="W36" s="14">
        <v>1.3282273246817411E-2</v>
      </c>
      <c r="X36" s="15"/>
      <c r="Y36" s="1011">
        <f t="shared" si="1"/>
        <v>9.1386027634143829E-9</v>
      </c>
      <c r="Z36" s="2"/>
      <c r="AA36" s="2"/>
      <c r="AB36" s="2"/>
      <c r="AC36" s="2"/>
      <c r="AD36" s="2"/>
    </row>
    <row r="37" spans="1:30" ht="15.55">
      <c r="A37" s="19">
        <v>1987</v>
      </c>
      <c r="B37" s="921">
        <v>172551.6</v>
      </c>
      <c r="C37" s="926">
        <v>8269.3249805970663</v>
      </c>
      <c r="D37" s="936">
        <v>2698.0138259279101</v>
      </c>
      <c r="E37" s="933">
        <v>2863.9670581890018</v>
      </c>
      <c r="F37" s="937">
        <v>3680.9564719425666</v>
      </c>
      <c r="G37" s="937">
        <f t="shared" si="2"/>
        <v>2558.7220555442959</v>
      </c>
      <c r="H37" s="933">
        <v>1204.4313602453828</v>
      </c>
      <c r="I37" s="938">
        <v>1137.2674019921608</v>
      </c>
      <c r="J37" s="938">
        <v>860.45992596721362</v>
      </c>
      <c r="K37" s="938">
        <v>954.59653787820571</v>
      </c>
      <c r="L37" s="938">
        <v>802.11952953714376</v>
      </c>
      <c r="M37" s="938">
        <v>1477.7025069339509</v>
      </c>
      <c r="N37" s="954">
        <v>5.6298017501831055E-2</v>
      </c>
      <c r="O37" s="917">
        <v>5.9760875210170324E-2</v>
      </c>
      <c r="P37" s="15">
        <v>7.6808558165794225E-2</v>
      </c>
      <c r="Q37" s="15">
        <v>5.3391490318183008E-2</v>
      </c>
      <c r="R37" s="917">
        <v>2.5132227695507936E-2</v>
      </c>
      <c r="S37" s="15">
        <v>2.3730753151198769E-2</v>
      </c>
      <c r="T37" s="15">
        <v>1.795475898092036E-2</v>
      </c>
      <c r="U37" s="15">
        <v>1.9919057523054562E-2</v>
      </c>
      <c r="V37" s="15">
        <v>1.6737401001609697E-2</v>
      </c>
      <c r="W37" s="14">
        <v>3.0834431165027709E-2</v>
      </c>
      <c r="X37" s="15"/>
      <c r="Y37" s="1011">
        <f t="shared" si="1"/>
        <v>-7.0431269705295563E-9</v>
      </c>
      <c r="Z37" s="2"/>
      <c r="AA37" s="2"/>
      <c r="AB37" s="2"/>
      <c r="AC37" s="2"/>
      <c r="AD37" s="2"/>
    </row>
    <row r="38" spans="1:30" ht="15.55">
      <c r="A38" s="19">
        <v>1988</v>
      </c>
      <c r="B38" s="921">
        <v>174344.4</v>
      </c>
      <c r="C38" s="926">
        <v>8706.3723922847566</v>
      </c>
      <c r="D38" s="936">
        <v>2726.2761651611058</v>
      </c>
      <c r="E38" s="933">
        <v>2904.8049995358169</v>
      </c>
      <c r="F38" s="937">
        <v>3761.4879910702725</v>
      </c>
      <c r="G38" s="937">
        <f t="shared" si="2"/>
        <v>2560.1525100017016</v>
      </c>
      <c r="H38" s="933">
        <v>1119.5172952762166</v>
      </c>
      <c r="I38" s="938">
        <v>1093.5800180719716</v>
      </c>
      <c r="J38" s="938">
        <v>910.10767694727065</v>
      </c>
      <c r="K38" s="938">
        <v>781.13748442344888</v>
      </c>
      <c r="L38" s="938">
        <v>872.78871208695716</v>
      </c>
      <c r="M38" s="938">
        <v>803.55471612046938</v>
      </c>
      <c r="N38" s="954">
        <v>5.4593458771705627E-2</v>
      </c>
      <c r="O38" s="917">
        <v>5.8168484179456456E-2</v>
      </c>
      <c r="P38" s="15">
        <v>7.5323491502786069E-2</v>
      </c>
      <c r="Q38" s="15">
        <v>5.1266846070158557E-2</v>
      </c>
      <c r="R38" s="917">
        <v>2.2418242907633612E-2</v>
      </c>
      <c r="S38" s="15">
        <v>2.189885103831557E-2</v>
      </c>
      <c r="T38" s="15">
        <v>1.8224832309421405E-2</v>
      </c>
      <c r="U38" s="15">
        <v>1.5642214679445487E-2</v>
      </c>
      <c r="V38" s="15">
        <v>1.7477523069242554E-2</v>
      </c>
      <c r="W38" s="14">
        <v>1.6091117923389135E-2</v>
      </c>
      <c r="X38" s="15"/>
      <c r="Y38" s="1011">
        <f t="shared" si="1"/>
        <v>1.2805685470351769E-9</v>
      </c>
      <c r="Z38" s="2"/>
      <c r="AA38" s="2"/>
      <c r="AB38" s="2"/>
      <c r="AC38" s="2"/>
      <c r="AD38" s="2"/>
    </row>
    <row r="39" spans="1:30" ht="15.55">
      <c r="A39" s="23">
        <v>1989</v>
      </c>
      <c r="B39" s="922">
        <v>176060.2</v>
      </c>
      <c r="C39" s="950">
        <v>8898.0355132728801</v>
      </c>
      <c r="D39" s="939">
        <v>2846.3704891601715</v>
      </c>
      <c r="E39" s="940">
        <v>3034.2215596237597</v>
      </c>
      <c r="F39" s="941">
        <v>3904.9275943555094</v>
      </c>
      <c r="G39" s="941">
        <f t="shared" si="2"/>
        <v>2704.3944061150123</v>
      </c>
      <c r="H39" s="940">
        <v>1155.7076190082657</v>
      </c>
      <c r="I39" s="942">
        <v>1135.6620394233803</v>
      </c>
      <c r="J39" s="942">
        <v>933.82938773574097</v>
      </c>
      <c r="K39" s="942">
        <v>904.76619551592967</v>
      </c>
      <c r="L39" s="942">
        <v>1017.7616665592178</v>
      </c>
      <c r="M39" s="942">
        <v>885.06766275770315</v>
      </c>
      <c r="N39" s="955">
        <v>5.6319460272789001E-2</v>
      </c>
      <c r="O39" s="918">
        <v>6.0036359018214268E-2</v>
      </c>
      <c r="P39" s="21">
        <v>7.7264507679501548E-2</v>
      </c>
      <c r="Q39" s="21">
        <v>5.3510262946158738E-2</v>
      </c>
      <c r="R39" s="918">
        <v>2.2867307535534561E-2</v>
      </c>
      <c r="S39" s="21">
        <v>2.2470677431556396E-2</v>
      </c>
      <c r="T39" s="21">
        <v>1.8477133354366515E-2</v>
      </c>
      <c r="U39" s="21">
        <v>1.7902077048148612E-2</v>
      </c>
      <c r="V39" s="21">
        <v>2.0137852034807224E-2</v>
      </c>
      <c r="W39" s="20">
        <v>1.7512313755796427E-2</v>
      </c>
      <c r="X39" s="15"/>
      <c r="Y39" s="1011">
        <f t="shared" si="1"/>
        <v>-6.4028427004814148E-9</v>
      </c>
      <c r="Z39" s="2"/>
      <c r="AA39" s="2"/>
      <c r="AB39" s="2"/>
      <c r="AC39" s="2"/>
      <c r="AD39" s="2"/>
    </row>
    <row r="40" spans="1:30" ht="15.55">
      <c r="A40" s="27">
        <v>1990</v>
      </c>
      <c r="B40" s="920">
        <v>178365</v>
      </c>
      <c r="C40" s="925">
        <v>9006.5527138309099</v>
      </c>
      <c r="D40" s="943">
        <v>3070.5824664174884</v>
      </c>
      <c r="E40" s="928">
        <v>3283.9814330277213</v>
      </c>
      <c r="F40" s="944">
        <v>4119.2672973963472</v>
      </c>
      <c r="G40" s="944">
        <f t="shared" si="2"/>
        <v>3060.8694608238693</v>
      </c>
      <c r="H40" s="928">
        <v>1149.9813033742225</v>
      </c>
      <c r="I40" s="945">
        <v>1137.9429841950746</v>
      </c>
      <c r="J40" s="945">
        <v>843.35407562196724</v>
      </c>
      <c r="K40" s="945">
        <v>862.09035492739827</v>
      </c>
      <c r="L40" s="945">
        <v>1102.0747722116344</v>
      </c>
      <c r="M40" s="945">
        <v>694.43975051172208</v>
      </c>
      <c r="N40" s="953">
        <v>6.0809552669525146E-2</v>
      </c>
      <c r="O40" s="916">
        <v>6.5035687561400352E-2</v>
      </c>
      <c r="P40" s="25">
        <v>8.1577617413131534E-2</v>
      </c>
      <c r="Q40" s="25">
        <v>6.0617197137086479E-2</v>
      </c>
      <c r="R40" s="916">
        <v>2.2774131423375366E-2</v>
      </c>
      <c r="S40" s="25">
        <v>2.2535725579473365E-2</v>
      </c>
      <c r="T40" s="25">
        <v>1.6701712017663798E-2</v>
      </c>
      <c r="U40" s="25">
        <v>1.707276369131705E-2</v>
      </c>
      <c r="V40" s="25">
        <v>2.1825394575625268E-2</v>
      </c>
      <c r="W40" s="24">
        <v>1.37526254534448E-2</v>
      </c>
      <c r="X40" s="15"/>
      <c r="Y40" s="1011">
        <f t="shared" si="1"/>
        <v>-2.0721927292133291E-8</v>
      </c>
      <c r="Z40" s="2"/>
      <c r="AA40" s="2"/>
      <c r="AB40" s="2"/>
      <c r="AC40" s="2"/>
      <c r="AD40" s="2"/>
    </row>
    <row r="41" spans="1:30" ht="15.55">
      <c r="A41" s="19">
        <v>1991</v>
      </c>
      <c r="B41" s="921">
        <v>180978</v>
      </c>
      <c r="C41" s="926">
        <v>8951.4370035380471</v>
      </c>
      <c r="D41" s="936">
        <v>3446.3233115311486</v>
      </c>
      <c r="E41" s="933">
        <v>3679.9167510040443</v>
      </c>
      <c r="F41" s="937">
        <v>4422.1997567906601</v>
      </c>
      <c r="G41" s="937">
        <f t="shared" si="2"/>
        <v>3672.0421815217856</v>
      </c>
      <c r="H41" s="933">
        <v>1343.9875961209318</v>
      </c>
      <c r="I41" s="938">
        <v>1301.5364862436879</v>
      </c>
      <c r="J41" s="938">
        <v>1037.929432310566</v>
      </c>
      <c r="K41" s="938">
        <v>1028.9699549404397</v>
      </c>
      <c r="L41" s="938">
        <v>1062.0506639420423</v>
      </c>
      <c r="M41" s="938">
        <v>899.90787058578542</v>
      </c>
      <c r="N41" s="954">
        <v>6.967693567276001E-2</v>
      </c>
      <c r="O41" s="917">
        <v>7.4399671639311132E-2</v>
      </c>
      <c r="P41" s="15">
        <v>8.9406970888376236E-2</v>
      </c>
      <c r="Q41" s="15">
        <v>7.4240465487807522E-2</v>
      </c>
      <c r="R41" s="917">
        <v>2.7172417911742738E-2</v>
      </c>
      <c r="S41" s="15">
        <v>2.6314151584188039E-2</v>
      </c>
      <c r="T41" s="15">
        <v>2.0984607580487587E-2</v>
      </c>
      <c r="U41" s="15">
        <v>2.0803467022290079E-2</v>
      </c>
      <c r="V41" s="15">
        <v>2.1472284839063601E-2</v>
      </c>
      <c r="W41" s="14">
        <v>1.8194120847692119E-2</v>
      </c>
      <c r="X41" s="15"/>
      <c r="Y41" s="1011">
        <f t="shared" si="1"/>
        <v>1.0593794286251068E-8</v>
      </c>
      <c r="Z41" s="2"/>
      <c r="AA41" s="2"/>
      <c r="AB41" s="2"/>
      <c r="AC41" s="2"/>
      <c r="AD41" s="2"/>
    </row>
    <row r="42" spans="1:30" ht="15.55">
      <c r="A42" s="19">
        <v>1992</v>
      </c>
      <c r="B42" s="921">
        <v>183443</v>
      </c>
      <c r="C42" s="926">
        <v>9248.9078867760891</v>
      </c>
      <c r="D42" s="936">
        <v>3888.6256708084325</v>
      </c>
      <c r="E42" s="933">
        <v>4152.596351113014</v>
      </c>
      <c r="F42" s="937">
        <v>4917.9145362346599</v>
      </c>
      <c r="G42" s="937">
        <f t="shared" si="2"/>
        <v>4234.0977074892098</v>
      </c>
      <c r="H42" s="933">
        <v>1512.8877872239063</v>
      </c>
      <c r="I42" s="938">
        <v>1426.1297055535963</v>
      </c>
      <c r="J42" s="938">
        <v>1136.9694916725571</v>
      </c>
      <c r="K42" s="938">
        <v>1313.1306627642032</v>
      </c>
      <c r="L42" s="938">
        <v>1489.3445142089631</v>
      </c>
      <c r="M42" s="938">
        <v>924.16474634106487</v>
      </c>
      <c r="N42" s="954">
        <v>7.7127069234848022E-2</v>
      </c>
      <c r="O42" s="917">
        <v>8.2362668302317213E-2</v>
      </c>
      <c r="P42" s="15">
        <v>9.7542002506088479E-2</v>
      </c>
      <c r="Q42" s="15">
        <v>8.397916762318243E-2</v>
      </c>
      <c r="R42" s="917">
        <v>3.0006642703028781E-2</v>
      </c>
      <c r="S42" s="15">
        <v>2.8285881401188821E-2</v>
      </c>
      <c r="T42" s="15">
        <v>2.2550672686350026E-2</v>
      </c>
      <c r="U42" s="15">
        <v>2.6044656419799136E-2</v>
      </c>
      <c r="V42" s="15">
        <v>2.9539685016288789E-2</v>
      </c>
      <c r="W42" s="14">
        <v>1.8329899663660498E-2</v>
      </c>
      <c r="X42" s="15"/>
      <c r="Y42" s="1011">
        <f t="shared" si="1"/>
        <v>-3.4924596548080444E-9</v>
      </c>
      <c r="Z42" s="2"/>
      <c r="AA42" s="2"/>
      <c r="AB42" s="2"/>
      <c r="AC42" s="2"/>
      <c r="AD42" s="2"/>
    </row>
    <row r="43" spans="1:30" ht="15.55">
      <c r="A43" s="19">
        <v>1993</v>
      </c>
      <c r="B43" s="921">
        <v>185685</v>
      </c>
      <c r="C43" s="926">
        <v>9441.6353941024117</v>
      </c>
      <c r="D43" s="936">
        <v>3920.434761575812</v>
      </c>
      <c r="E43" s="933">
        <v>4186.6993275892346</v>
      </c>
      <c r="F43" s="937">
        <v>4881.4100139081302</v>
      </c>
      <c r="G43" s="937">
        <f t="shared" si="2"/>
        <v>4364.9858015879236</v>
      </c>
      <c r="H43" s="933">
        <v>1524.046564128269</v>
      </c>
      <c r="I43" s="938">
        <v>1389.2130503235267</v>
      </c>
      <c r="J43" s="938">
        <v>1160.8306020073712</v>
      </c>
      <c r="K43" s="938">
        <v>1289.3537533186184</v>
      </c>
      <c r="L43" s="938">
        <v>1216.2807562147252</v>
      </c>
      <c r="M43" s="938">
        <v>891.61998067855257</v>
      </c>
      <c r="N43" s="954">
        <v>7.7101677656173706E-2</v>
      </c>
      <c r="O43" s="917">
        <v>8.2338200130986194E-2</v>
      </c>
      <c r="P43" s="15">
        <v>9.6000807126984E-2</v>
      </c>
      <c r="Q43" s="15">
        <v>8.5844491418735486E-2</v>
      </c>
      <c r="R43" s="917">
        <v>2.9972835684475285E-2</v>
      </c>
      <c r="S43" s="15">
        <v>2.7321116997427456E-2</v>
      </c>
      <c r="T43" s="15">
        <v>2.2829607513585874E-2</v>
      </c>
      <c r="U43" s="15">
        <v>2.5357222736488442E-2</v>
      </c>
      <c r="V43" s="15">
        <v>2.3920124299525728E-2</v>
      </c>
      <c r="W43" s="14">
        <v>1.7535146105696068E-2</v>
      </c>
      <c r="X43" s="15"/>
      <c r="Y43" s="1011">
        <f t="shared" si="1"/>
        <v>-1.396983860535439E-8</v>
      </c>
      <c r="Z43" s="2"/>
      <c r="AA43" s="2"/>
      <c r="AB43" s="2"/>
      <c r="AC43" s="2"/>
      <c r="AD43" s="2"/>
    </row>
    <row r="44" spans="1:30" ht="15.55">
      <c r="A44" s="19">
        <v>1994</v>
      </c>
      <c r="B44" s="921">
        <v>187757</v>
      </c>
      <c r="C44" s="926">
        <v>9858.8764756114924</v>
      </c>
      <c r="D44" s="936">
        <v>3855.8361844003493</v>
      </c>
      <c r="E44" s="933">
        <v>4103.0552195099863</v>
      </c>
      <c r="F44" s="937">
        <v>4810.7301116262224</v>
      </c>
      <c r="G44" s="937">
        <f t="shared" si="2"/>
        <v>4244.2254092421872</v>
      </c>
      <c r="H44" s="933">
        <v>1630.8685361041235</v>
      </c>
      <c r="I44" s="938">
        <v>1518.1505406311426</v>
      </c>
      <c r="J44" s="938">
        <v>1337.6767829385572</v>
      </c>
      <c r="K44" s="938">
        <v>1330.8643208527026</v>
      </c>
      <c r="L44" s="938">
        <v>1509.9317547753044</v>
      </c>
      <c r="M44" s="938">
        <v>961.61851450888776</v>
      </c>
      <c r="N44" s="954">
        <v>7.3432326316833496E-2</v>
      </c>
      <c r="O44" s="917">
        <v>7.8140479876714783E-2</v>
      </c>
      <c r="P44" s="15">
        <v>9.1617767582647502E-2</v>
      </c>
      <c r="Q44" s="15">
        <v>8.0828990213477545E-2</v>
      </c>
      <c r="R44" s="917">
        <v>3.1059014127095001E-2</v>
      </c>
      <c r="S44" s="15">
        <v>2.8912360527328929E-2</v>
      </c>
      <c r="T44" s="15">
        <v>2.5475334877711479E-2</v>
      </c>
      <c r="U44" s="15">
        <v>2.5345595201287097E-2</v>
      </c>
      <c r="V44" s="15">
        <v>2.8755838171079514E-2</v>
      </c>
      <c r="W44" s="14">
        <v>1.8313507413880714E-2</v>
      </c>
      <c r="X44" s="15"/>
      <c r="Y44" s="1011">
        <f t="shared" si="1"/>
        <v>6.9849193096160889E-9</v>
      </c>
      <c r="Z44" s="2"/>
      <c r="AA44" s="2"/>
      <c r="AB44" s="2"/>
      <c r="AC44" s="2"/>
      <c r="AD44" s="2"/>
    </row>
    <row r="45" spans="1:30" ht="15.55">
      <c r="A45" s="19">
        <v>1995</v>
      </c>
      <c r="B45" s="921">
        <v>189911</v>
      </c>
      <c r="C45" s="926">
        <v>10191.117196883</v>
      </c>
      <c r="D45" s="936">
        <v>3968.7427721239601</v>
      </c>
      <c r="E45" s="933">
        <v>4228.1694674562577</v>
      </c>
      <c r="F45" s="937">
        <v>4893.9896772210295</v>
      </c>
      <c r="G45" s="937">
        <f t="shared" si="2"/>
        <v>4452.9365721143567</v>
      </c>
      <c r="H45" s="933">
        <v>1633.9122596846948</v>
      </c>
      <c r="I45" s="938">
        <v>1451.7008465661052</v>
      </c>
      <c r="J45" s="938">
        <v>1380.2716301245487</v>
      </c>
      <c r="K45" s="938">
        <v>1437.9491597117226</v>
      </c>
      <c r="L45" s="938">
        <v>1307.942238578587</v>
      </c>
      <c r="M45" s="938">
        <v>1092.1230043328583</v>
      </c>
      <c r="N45" s="954">
        <v>7.3957338929176331E-2</v>
      </c>
      <c r="O45" s="917">
        <v>7.8791743458673916E-2</v>
      </c>
      <c r="P45" s="15">
        <v>9.1199272428639247E-2</v>
      </c>
      <c r="Q45" s="15">
        <v>8.2980268110885741E-2</v>
      </c>
      <c r="R45" s="917">
        <v>3.0447879771600128E-2</v>
      </c>
      <c r="S45" s="15">
        <v>2.7052378472944838E-2</v>
      </c>
      <c r="T45" s="15">
        <v>2.5721298311509603E-2</v>
      </c>
      <c r="U45" s="15">
        <v>2.6796116421223815E-2</v>
      </c>
      <c r="V45" s="15">
        <v>2.437344342842707E-2</v>
      </c>
      <c r="W45" s="14">
        <v>2.0351661929596254E-2</v>
      </c>
      <c r="X45" s="15"/>
      <c r="Y45" s="1011">
        <f t="shared" si="1"/>
        <v>1.8160790205001831E-8</v>
      </c>
      <c r="Z45" s="2"/>
      <c r="AA45" s="2"/>
      <c r="AB45" s="2"/>
      <c r="AC45" s="2"/>
      <c r="AD45" s="2"/>
    </row>
    <row r="46" spans="1:30" ht="15.55">
      <c r="A46" s="19">
        <v>1996</v>
      </c>
      <c r="B46" s="921">
        <v>192043</v>
      </c>
      <c r="C46" s="926">
        <v>10630.708436382447</v>
      </c>
      <c r="D46" s="936">
        <v>3968.3633650919646</v>
      </c>
      <c r="E46" s="933">
        <v>4231.0324037716609</v>
      </c>
      <c r="F46" s="937">
        <v>4823.3075687478322</v>
      </c>
      <c r="G46" s="937">
        <f t="shared" si="2"/>
        <v>4548.4465484943621</v>
      </c>
      <c r="H46" s="933">
        <v>1604.343434714554</v>
      </c>
      <c r="I46" s="938">
        <v>1389.1610986738542</v>
      </c>
      <c r="J46" s="938">
        <v>1157.7226881415329</v>
      </c>
      <c r="K46" s="938">
        <v>1191.9953009411915</v>
      </c>
      <c r="L46" s="938">
        <v>1218.9644853927452</v>
      </c>
      <c r="M46" s="938">
        <v>988.69970130545232</v>
      </c>
      <c r="N46" s="954">
        <v>7.1688205003738403E-2</v>
      </c>
      <c r="O46" s="917">
        <v>7.6433302707907075E-2</v>
      </c>
      <c r="P46" s="15">
        <v>8.71327118948102E-2</v>
      </c>
      <c r="Q46" s="15">
        <v>8.2167366901254951E-2</v>
      </c>
      <c r="R46" s="917">
        <v>2.8982351277591082E-2</v>
      </c>
      <c r="S46" s="15">
        <v>2.5095097515759338E-2</v>
      </c>
      <c r="T46" s="15">
        <v>2.0914178911901619E-2</v>
      </c>
      <c r="U46" s="15">
        <v>2.1533311250943044E-2</v>
      </c>
      <c r="V46" s="15">
        <v>2.2020507670694744E-2</v>
      </c>
      <c r="W46" s="14">
        <v>1.7860790545998206E-2</v>
      </c>
      <c r="X46" s="15"/>
      <c r="Y46" s="1011">
        <f t="shared" si="1"/>
        <v>2.5611370801925659E-9</v>
      </c>
      <c r="Z46" s="2"/>
      <c r="AA46" s="2"/>
      <c r="AB46" s="2"/>
      <c r="AC46" s="2"/>
      <c r="AD46" s="2"/>
    </row>
    <row r="47" spans="1:30" ht="15.55">
      <c r="A47" s="19">
        <v>1997</v>
      </c>
      <c r="B47" s="921">
        <v>194426</v>
      </c>
      <c r="C47" s="926">
        <v>11153.579273360841</v>
      </c>
      <c r="D47" s="936">
        <v>3911.3232982822392</v>
      </c>
      <c r="E47" s="933">
        <v>4181.6406589794815</v>
      </c>
      <c r="F47" s="937">
        <v>4841.0315377584911</v>
      </c>
      <c r="G47" s="937">
        <f t="shared" si="2"/>
        <v>4402.8122252505891</v>
      </c>
      <c r="H47" s="933">
        <v>1478.4681205452275</v>
      </c>
      <c r="I47" s="938">
        <v>1432.867403068539</v>
      </c>
      <c r="J47" s="938">
        <v>1243.6437908051432</v>
      </c>
      <c r="K47" s="938">
        <v>1262.6374709189358</v>
      </c>
      <c r="L47" s="938">
        <v>1184.5022895489462</v>
      </c>
      <c r="M47" s="938">
        <v>1241.3783441400026</v>
      </c>
      <c r="N47" s="954">
        <v>6.8181067705154419E-2</v>
      </c>
      <c r="O47" s="917">
        <v>7.2893162529857752E-2</v>
      </c>
      <c r="P47" s="15">
        <v>8.4387475508265197E-2</v>
      </c>
      <c r="Q47" s="15">
        <v>7.6748561939312884E-2</v>
      </c>
      <c r="R47" s="917">
        <v>2.5772232909275768E-2</v>
      </c>
      <c r="S47" s="15">
        <v>2.4977334260256608E-2</v>
      </c>
      <c r="T47" s="15">
        <v>2.1678842436578801E-2</v>
      </c>
      <c r="U47" s="15">
        <v>2.2009934829370078E-2</v>
      </c>
      <c r="V47" s="15">
        <v>2.064790472219857E-2</v>
      </c>
      <c r="W47" s="14">
        <v>2.1639351819036087E-2</v>
      </c>
      <c r="X47" s="15"/>
      <c r="Y47" s="1011">
        <f t="shared" si="1"/>
        <v>1.8626451353531692E-9</v>
      </c>
      <c r="Z47" s="2"/>
      <c r="AA47" s="2"/>
      <c r="AB47" s="2"/>
      <c r="AC47" s="2"/>
      <c r="AD47" s="2"/>
    </row>
    <row r="48" spans="1:30" ht="15.55">
      <c r="A48" s="19">
        <v>1998</v>
      </c>
      <c r="B48" s="921">
        <v>196795</v>
      </c>
      <c r="C48" s="926">
        <v>11721.590166000782</v>
      </c>
      <c r="D48" s="936">
        <v>3895.8452919853803</v>
      </c>
      <c r="E48" s="933">
        <v>4166.6400905082173</v>
      </c>
      <c r="F48" s="937">
        <v>4686.420706692722</v>
      </c>
      <c r="G48" s="937">
        <f t="shared" si="2"/>
        <v>4558.5743429046406</v>
      </c>
      <c r="H48" s="933">
        <v>1458.6890543284262</v>
      </c>
      <c r="I48" s="938">
        <v>1370.5395850614004</v>
      </c>
      <c r="J48" s="938">
        <v>1239.6177419626731</v>
      </c>
      <c r="K48" s="938">
        <v>1179.0289107246097</v>
      </c>
      <c r="L48" s="938">
        <v>1032.0060392853673</v>
      </c>
      <c r="M48" s="938">
        <v>984.50547228585663</v>
      </c>
      <c r="N48" s="954">
        <v>6.5407752990722656E-2</v>
      </c>
      <c r="O48" s="917">
        <v>6.9954155110281135E-2</v>
      </c>
      <c r="P48" s="15">
        <v>7.8680806094780564E-2</v>
      </c>
      <c r="Q48" s="15">
        <v>7.6534380157227119E-2</v>
      </c>
      <c r="R48" s="917">
        <v>2.449008269195474E-2</v>
      </c>
      <c r="S48" s="15">
        <v>2.3010132057379451E-2</v>
      </c>
      <c r="T48" s="15">
        <v>2.0812071576870043E-2</v>
      </c>
      <c r="U48" s="15">
        <v>1.9794839369069447E-2</v>
      </c>
      <c r="V48" s="15">
        <v>1.7326457044219978E-2</v>
      </c>
      <c r="W48" s="14">
        <v>1.6528965069984025E-2</v>
      </c>
      <c r="X48" s="15"/>
      <c r="Y48" s="1011">
        <f t="shared" si="1"/>
        <v>-5.1222741603851318E-9</v>
      </c>
      <c r="Z48" s="2"/>
      <c r="AA48" s="2"/>
      <c r="AB48" s="2"/>
      <c r="AC48" s="2"/>
      <c r="AD48" s="2"/>
    </row>
    <row r="49" spans="1:30" ht="15.55">
      <c r="A49" s="23">
        <v>1999</v>
      </c>
      <c r="B49" s="922">
        <v>199255</v>
      </c>
      <c r="C49" s="950">
        <v>12223.541776810689</v>
      </c>
      <c r="D49" s="939">
        <v>3914.3630187439448</v>
      </c>
      <c r="E49" s="940">
        <v>4182.141648476445</v>
      </c>
      <c r="F49" s="941">
        <v>4662.8925888144358</v>
      </c>
      <c r="G49" s="941">
        <f t="shared" si="2"/>
        <v>4626.7383851730674</v>
      </c>
      <c r="H49" s="940">
        <v>1504.3574222271459</v>
      </c>
      <c r="I49" s="942">
        <v>1444.4425633395897</v>
      </c>
      <c r="J49" s="942">
        <v>1264.1503584060622</v>
      </c>
      <c r="K49" s="942">
        <v>1223.7235541689363</v>
      </c>
      <c r="L49" s="942">
        <v>1173.8685385318238</v>
      </c>
      <c r="M49" s="942">
        <v>886.01795347609107</v>
      </c>
      <c r="N49" s="955">
        <v>6.380772590637207E-2</v>
      </c>
      <c r="O49" s="918">
        <v>6.8172764439522221E-2</v>
      </c>
      <c r="P49" s="21">
        <v>7.6009447977412492E-2</v>
      </c>
      <c r="Q49" s="21">
        <v>7.5420101127039924E-2</v>
      </c>
      <c r="R49" s="918">
        <v>2.4522412868464013E-2</v>
      </c>
      <c r="S49" s="21">
        <v>2.3545745432329568E-2</v>
      </c>
      <c r="T49" s="21">
        <v>2.0606816278245784E-2</v>
      </c>
      <c r="U49" s="21">
        <v>1.9947822099197765E-2</v>
      </c>
      <c r="V49" s="21">
        <v>1.9135139382342459E-2</v>
      </c>
      <c r="W49" s="20">
        <v>1.4442909472833776E-2</v>
      </c>
      <c r="X49" s="15"/>
      <c r="Y49" s="1011">
        <f t="shared" si="1"/>
        <v>3.3760443329811096E-9</v>
      </c>
      <c r="Z49" s="2"/>
      <c r="AA49" s="2"/>
      <c r="AB49" s="2"/>
      <c r="AC49" s="2"/>
      <c r="AD49" s="2"/>
    </row>
    <row r="50" spans="1:30" ht="15.55">
      <c r="A50" s="27">
        <v>2000</v>
      </c>
      <c r="B50" s="920">
        <v>201646.4407831867</v>
      </c>
      <c r="C50" s="925">
        <v>12782.885989140505</v>
      </c>
      <c r="D50" s="943">
        <v>4034.1310953217608</v>
      </c>
      <c r="E50" s="928">
        <v>4301.2053353995934</v>
      </c>
      <c r="F50" s="944">
        <v>4744.9950626252594</v>
      </c>
      <c r="G50" s="944">
        <f t="shared" si="2"/>
        <v>4821.7695102174093</v>
      </c>
      <c r="H50" s="928">
        <v>1630.4627132252749</v>
      </c>
      <c r="I50" s="945">
        <v>1511.5767479190163</v>
      </c>
      <c r="J50" s="945">
        <v>1368.2965607191034</v>
      </c>
      <c r="K50" s="945">
        <v>1325.9852089303517</v>
      </c>
      <c r="L50" s="945">
        <v>1073.0049124006259</v>
      </c>
      <c r="M50" s="945">
        <v>975.700865959368</v>
      </c>
      <c r="N50" s="953">
        <v>6.3637286424636841E-2</v>
      </c>
      <c r="O50" s="916">
        <v>6.7850307645534888E-2</v>
      </c>
      <c r="P50" s="25">
        <v>7.4850966106168926E-2</v>
      </c>
      <c r="Q50" s="25">
        <v>7.6062061481126056E-2</v>
      </c>
      <c r="R50" s="916">
        <v>2.5720091944094747E-2</v>
      </c>
      <c r="S50" s="25">
        <v>2.3844699189794483E-2</v>
      </c>
      <c r="T50" s="25">
        <v>2.1584494427884238E-2</v>
      </c>
      <c r="U50" s="25">
        <v>2.0917044722068567E-2</v>
      </c>
      <c r="V50" s="25">
        <v>1.6926351507184908E-2</v>
      </c>
      <c r="W50" s="24">
        <v>1.5391407469089735E-2</v>
      </c>
      <c r="X50" s="15"/>
      <c r="Y50" s="1011">
        <f t="shared" si="1"/>
        <v>-3.4924596548080444E-10</v>
      </c>
      <c r="Z50" s="2"/>
      <c r="AA50" s="2"/>
      <c r="AB50" s="2"/>
      <c r="AC50" s="2"/>
      <c r="AD50" s="2"/>
    </row>
    <row r="51" spans="1:30" ht="15.55">
      <c r="A51" s="19">
        <v>2001</v>
      </c>
      <c r="B51" s="921">
        <v>203775.64568079551</v>
      </c>
      <c r="C51" s="926">
        <v>12854.481627739526</v>
      </c>
      <c r="D51" s="936">
        <v>4449.781949881185</v>
      </c>
      <c r="E51" s="933">
        <v>4730.3241146904465</v>
      </c>
      <c r="F51" s="937">
        <v>5185.9798027589868</v>
      </c>
      <c r="G51" s="937">
        <f t="shared" si="2"/>
        <v>5343.3355332773826</v>
      </c>
      <c r="H51" s="933">
        <v>1924.9001900639134</v>
      </c>
      <c r="I51" s="938">
        <v>1752.2542753006785</v>
      </c>
      <c r="J51" s="938">
        <v>1653.8026784473384</v>
      </c>
      <c r="K51" s="938">
        <v>1785.1300873507623</v>
      </c>
      <c r="L51" s="938">
        <v>1416.1942952934003</v>
      </c>
      <c r="M51" s="938">
        <v>1336.4526919289628</v>
      </c>
      <c r="N51" s="954">
        <v>7.0540159940719604E-2</v>
      </c>
      <c r="O51" s="917">
        <v>7.4987454077523191E-2</v>
      </c>
      <c r="P51" s="15">
        <v>8.2210735010448829E-2</v>
      </c>
      <c r="Q51" s="15">
        <v>8.4705216430746924E-2</v>
      </c>
      <c r="R51" s="917">
        <v>3.0514476620737696E-2</v>
      </c>
      <c r="S51" s="15">
        <v>2.7777607583630019E-2</v>
      </c>
      <c r="T51" s="15">
        <v>2.621690383080022E-2</v>
      </c>
      <c r="U51" s="15">
        <v>2.829877133194714E-2</v>
      </c>
      <c r="V51" s="15">
        <v>2.2450217386449364E-2</v>
      </c>
      <c r="W51" s="14">
        <v>2.1186113769999793E-2</v>
      </c>
      <c r="X51" s="15"/>
      <c r="Y51" s="1011">
        <f t="shared" si="1"/>
        <v>-3.6088749627571914E-9</v>
      </c>
      <c r="Z51" s="2"/>
      <c r="AA51" s="2"/>
      <c r="AB51" s="2"/>
      <c r="AC51" s="2"/>
      <c r="AD51" s="2"/>
    </row>
    <row r="52" spans="1:30" ht="15.55">
      <c r="A52" s="19">
        <v>2002</v>
      </c>
      <c r="B52" s="921">
        <v>206200.68043331249</v>
      </c>
      <c r="C52" s="926">
        <v>12978.126076782995</v>
      </c>
      <c r="D52" s="936">
        <v>4893.4589776216662</v>
      </c>
      <c r="E52" s="933">
        <v>5187.6458357895881</v>
      </c>
      <c r="F52" s="937">
        <v>5722.0605445107867</v>
      </c>
      <c r="G52" s="937">
        <f t="shared" si="2"/>
        <v>5816.5389088354868</v>
      </c>
      <c r="H52" s="933">
        <v>2245.7768144844513</v>
      </c>
      <c r="I52" s="938">
        <v>2122.4039522694452</v>
      </c>
      <c r="J52" s="938">
        <v>1891.994599230519</v>
      </c>
      <c r="K52" s="938">
        <v>1885.3937040821684</v>
      </c>
      <c r="L52" s="938">
        <v>2048.3476949465835</v>
      </c>
      <c r="M52" s="938">
        <v>1457.3780926684881</v>
      </c>
      <c r="N52" s="954">
        <v>7.7748864889144897E-2</v>
      </c>
      <c r="O52" s="917">
        <v>8.2423001198953405E-2</v>
      </c>
      <c r="P52" s="15">
        <v>9.0913955587893738E-2</v>
      </c>
      <c r="Q52" s="15">
        <v>9.2415058512516315E-2</v>
      </c>
      <c r="R52" s="917">
        <v>3.5681631115949124E-2</v>
      </c>
      <c r="S52" s="15">
        <v>3.3721443028298374E-2</v>
      </c>
      <c r="T52" s="15">
        <v>3.0060624425232167E-2</v>
      </c>
      <c r="U52" s="15">
        <v>2.9955747260146385E-2</v>
      </c>
      <c r="V52" s="15">
        <v>3.2544813169721458E-2</v>
      </c>
      <c r="W52" s="14">
        <v>2.3155296271504252E-2</v>
      </c>
      <c r="X52" s="15"/>
      <c r="Y52" s="1011">
        <f t="shared" si="1"/>
        <v>-6.9849191708382108E-10</v>
      </c>
      <c r="Z52" s="2"/>
      <c r="AA52" s="2"/>
      <c r="AB52" s="2"/>
      <c r="AC52" s="2"/>
      <c r="AD52" s="2"/>
    </row>
    <row r="53" spans="1:30" ht="15.55">
      <c r="A53" s="19">
        <v>2003</v>
      </c>
      <c r="B53" s="921">
        <v>208605.71414694539</v>
      </c>
      <c r="C53" s="926">
        <v>13267.587163022557</v>
      </c>
      <c r="D53" s="936">
        <v>5077.7878042994216</v>
      </c>
      <c r="E53" s="933">
        <v>5397.7961191983395</v>
      </c>
      <c r="F53" s="937">
        <v>5985.4721741435169</v>
      </c>
      <c r="G53" s="937">
        <f t="shared" si="2"/>
        <v>6012.6500803164527</v>
      </c>
      <c r="H53" s="933">
        <v>2197.7227437025367</v>
      </c>
      <c r="I53" s="938">
        <v>2067.0968931552998</v>
      </c>
      <c r="J53" s="938">
        <v>1803.9774325586786</v>
      </c>
      <c r="K53" s="938">
        <v>1869.8839177296315</v>
      </c>
      <c r="L53" s="938">
        <v>2425.178846340259</v>
      </c>
      <c r="M53" s="938">
        <v>1446.275823840255</v>
      </c>
      <c r="N53" s="954">
        <v>7.9837843775749207E-2</v>
      </c>
      <c r="O53" s="917">
        <v>8.4869321032480599E-2</v>
      </c>
      <c r="P53" s="15">
        <v>9.4109326892066733E-2</v>
      </c>
      <c r="Q53" s="15">
        <v>9.4536643966118078E-2</v>
      </c>
      <c r="R53" s="917">
        <v>3.4554702133391395E-2</v>
      </c>
      <c r="S53" s="15">
        <v>3.2500877387064975E-2</v>
      </c>
      <c r="T53" s="15">
        <v>2.8363861190427993E-2</v>
      </c>
      <c r="U53" s="15">
        <v>2.9400106080856855E-2</v>
      </c>
      <c r="V53" s="15">
        <v>3.8130984854944927E-2</v>
      </c>
      <c r="W53" s="14">
        <v>2.2739733862575658E-2</v>
      </c>
      <c r="X53" s="15"/>
      <c r="Y53" s="1011">
        <f t="shared" si="1"/>
        <v>1.5366822481155396E-8</v>
      </c>
      <c r="Z53" s="2"/>
      <c r="AA53" s="2"/>
      <c r="AB53" s="2"/>
      <c r="AC53" s="2"/>
      <c r="AD53" s="2"/>
    </row>
    <row r="54" spans="1:30" ht="15.55">
      <c r="A54" s="19">
        <v>2004</v>
      </c>
      <c r="B54" s="921">
        <v>210950.91872463207</v>
      </c>
      <c r="C54" s="926">
        <v>13809.597305067664</v>
      </c>
      <c r="D54" s="936">
        <v>5143.8242950806161</v>
      </c>
      <c r="E54" s="933">
        <v>5477.546432149059</v>
      </c>
      <c r="F54" s="937">
        <v>6094.8992834070068</v>
      </c>
      <c r="G54" s="937">
        <f t="shared" si="2"/>
        <v>6075.241976113889</v>
      </c>
      <c r="H54" s="933">
        <v>2140.335883229186</v>
      </c>
      <c r="I54" s="938">
        <v>1904.0879173627457</v>
      </c>
      <c r="J54" s="938">
        <v>1813.9760618535265</v>
      </c>
      <c r="K54" s="938">
        <v>1626.2498851824944</v>
      </c>
      <c r="L54" s="938">
        <v>1352.2467580724413</v>
      </c>
      <c r="M54" s="938">
        <v>1360.4733287764461</v>
      </c>
      <c r="N54" s="954">
        <v>7.8575387597084045E-2</v>
      </c>
      <c r="O54" s="917">
        <v>8.3673218464860435E-2</v>
      </c>
      <c r="P54" s="15">
        <v>9.3103699909988791E-2</v>
      </c>
      <c r="Q54" s="15">
        <v>9.2803421274665093E-2</v>
      </c>
      <c r="R54" s="917">
        <v>3.2695075096853543E-2</v>
      </c>
      <c r="S54" s="15">
        <v>2.9086227978041276E-2</v>
      </c>
      <c r="T54" s="15">
        <v>2.7709708570000657E-2</v>
      </c>
      <c r="U54" s="15">
        <v>2.4842064527774706E-2</v>
      </c>
      <c r="V54" s="15">
        <v>2.0656481840575225E-2</v>
      </c>
      <c r="W54" s="14">
        <v>2.0782148260067856E-2</v>
      </c>
      <c r="X54" s="15"/>
      <c r="Y54" s="1011">
        <f t="shared" si="1"/>
        <v>1.6530975699424744E-8</v>
      </c>
      <c r="Z54" s="2"/>
      <c r="AA54" s="2"/>
      <c r="AB54" s="2"/>
      <c r="AC54" s="2"/>
      <c r="AD54" s="2"/>
    </row>
    <row r="55" spans="1:30" ht="15.55">
      <c r="A55" s="19">
        <v>2005</v>
      </c>
      <c r="B55" s="921">
        <v>213348.60569152678</v>
      </c>
      <c r="C55" s="926">
        <v>14318.33973232123</v>
      </c>
      <c r="D55" s="936">
        <v>5269.718668086939</v>
      </c>
      <c r="E55" s="933">
        <v>5611.9518556513685</v>
      </c>
      <c r="F55" s="937">
        <v>6188.961012932783</v>
      </c>
      <c r="G55" s="937">
        <f t="shared" si="2"/>
        <v>6293.6783729624422</v>
      </c>
      <c r="H55" s="933">
        <v>2189.626699112383</v>
      </c>
      <c r="I55" s="938">
        <v>1982.3433451795195</v>
      </c>
      <c r="J55" s="938">
        <v>1824.9905083627245</v>
      </c>
      <c r="K55" s="938">
        <v>1624.9663629578217</v>
      </c>
      <c r="L55" s="938">
        <v>1605.718968740799</v>
      </c>
      <c r="M55" s="938">
        <v>1291.2456997247871</v>
      </c>
      <c r="N55" s="954">
        <v>7.8520774841308594E-2</v>
      </c>
      <c r="O55" s="917">
        <v>8.3620177059250025E-2</v>
      </c>
      <c r="P55" s="15">
        <v>9.2217828845605254E-2</v>
      </c>
      <c r="Q55" s="15">
        <v>9.3778156591118489E-2</v>
      </c>
      <c r="R55" s="917">
        <v>3.2626254997012431E-2</v>
      </c>
      <c r="S55" s="15">
        <v>2.9537655664171325E-2</v>
      </c>
      <c r="T55" s="15">
        <v>2.7193039670692087E-2</v>
      </c>
      <c r="U55" s="15">
        <v>2.4212605254092519E-2</v>
      </c>
      <c r="V55" s="15">
        <v>2.3925811897029799E-2</v>
      </c>
      <c r="W55" s="14">
        <v>1.9240042825607869E-2</v>
      </c>
      <c r="X55" s="15"/>
      <c r="Y55" s="1011">
        <f t="shared" si="1"/>
        <v>1.0011717677116394E-8</v>
      </c>
      <c r="Z55" s="2"/>
      <c r="AA55" s="2"/>
      <c r="AB55" s="2"/>
      <c r="AC55" s="2"/>
      <c r="AD55" s="2"/>
    </row>
    <row r="56" spans="1:30" ht="15.55">
      <c r="A56" s="19">
        <v>2006</v>
      </c>
      <c r="B56" s="921">
        <v>215896.60788327493</v>
      </c>
      <c r="C56" s="926">
        <v>14835.574829192015</v>
      </c>
      <c r="D56" s="936">
        <v>5247.0239946107213</v>
      </c>
      <c r="E56" s="933">
        <v>5585.9735784908216</v>
      </c>
      <c r="F56" s="937">
        <v>6103.9414569644996</v>
      </c>
      <c r="G56" s="937">
        <f t="shared" si="2"/>
        <v>6335.0071250214296</v>
      </c>
      <c r="H56" s="933">
        <v>2196.482219470266</v>
      </c>
      <c r="I56" s="938">
        <v>2022.6687318439178</v>
      </c>
      <c r="J56" s="938">
        <v>1876.235131778526</v>
      </c>
      <c r="K56" s="938">
        <v>1792.528681118531</v>
      </c>
      <c r="L56" s="938">
        <v>1732.8410173080615</v>
      </c>
      <c r="M56" s="938">
        <v>1404.4697847865095</v>
      </c>
      <c r="N56" s="954">
        <v>7.6357990503311157E-2</v>
      </c>
      <c r="O56" s="917">
        <v>8.1290597850561933E-2</v>
      </c>
      <c r="P56" s="15">
        <v>8.8828391919378205E-2</v>
      </c>
      <c r="Q56" s="15">
        <v>9.2191004727182085E-2</v>
      </c>
      <c r="R56" s="917">
        <v>3.1964589570634416E-2</v>
      </c>
      <c r="S56" s="15">
        <v>2.9435146470859767E-2</v>
      </c>
      <c r="T56" s="15">
        <v>2.730415270093545E-2</v>
      </c>
      <c r="U56" s="15">
        <v>2.6086003828140754E-2</v>
      </c>
      <c r="V56" s="15">
        <v>2.5217391435461426E-2</v>
      </c>
      <c r="W56" s="14">
        <v>2.0438726904825621E-2</v>
      </c>
      <c r="X56" s="15"/>
      <c r="Y56" s="1011">
        <f t="shared" si="1"/>
        <v>6.5192580223083496E-9</v>
      </c>
      <c r="Z56" s="2"/>
      <c r="AA56" s="2"/>
      <c r="AB56" s="2"/>
      <c r="AC56" s="2"/>
      <c r="AD56" s="2"/>
    </row>
    <row r="57" spans="1:30" ht="15.55">
      <c r="A57" s="19">
        <v>2007</v>
      </c>
      <c r="B57" s="921">
        <v>218456.65775859603</v>
      </c>
      <c r="C57" s="926">
        <v>14842.491618677061</v>
      </c>
      <c r="D57" s="936">
        <v>5513.2136874204571</v>
      </c>
      <c r="E57" s="933">
        <v>5893.762048467448</v>
      </c>
      <c r="F57" s="937">
        <v>6593.3035444707339</v>
      </c>
      <c r="G57" s="937">
        <f t="shared" si="2"/>
        <v>6492.7756905802025</v>
      </c>
      <c r="H57" s="933">
        <v>2088.2745623189767</v>
      </c>
      <c r="I57" s="938">
        <v>1992.2170537762534</v>
      </c>
      <c r="J57" s="938">
        <v>1888.3206878100366</v>
      </c>
      <c r="K57" s="938">
        <v>1790.1700818147963</v>
      </c>
      <c r="L57" s="938">
        <v>1510.4901874834793</v>
      </c>
      <c r="M57" s="938">
        <v>1407.0731553911257</v>
      </c>
      <c r="N57" s="954">
        <v>8.1145286560058594E-2</v>
      </c>
      <c r="O57" s="917">
        <v>8.6746322100831691E-2</v>
      </c>
      <c r="P57" s="15">
        <v>9.7042403183877454E-2</v>
      </c>
      <c r="Q57" s="15">
        <v>9.556280127223242E-2</v>
      </c>
      <c r="R57" s="917">
        <v>3.0735909649592941E-2</v>
      </c>
      <c r="S57" s="15">
        <v>2.9322103746380883E-2</v>
      </c>
      <c r="T57" s="15">
        <v>2.7792922969638312E-2</v>
      </c>
      <c r="U57" s="15">
        <v>2.6348310171897541E-2</v>
      </c>
      <c r="V57" s="15">
        <v>2.2231889793999926E-2</v>
      </c>
      <c r="W57" s="14">
        <v>2.0709764010362616E-2</v>
      </c>
      <c r="X57" s="15"/>
      <c r="Y57" s="1011">
        <f t="shared" si="1"/>
        <v>-5.7043507695198059E-9</v>
      </c>
      <c r="Z57" s="2"/>
      <c r="AA57" s="2"/>
      <c r="AB57" s="2"/>
      <c r="AC57" s="2"/>
      <c r="AD57" s="2"/>
    </row>
    <row r="58" spans="1:30" ht="15.55">
      <c r="A58" s="19">
        <v>2008</v>
      </c>
      <c r="B58" s="921">
        <v>220883.80606717154</v>
      </c>
      <c r="C58" s="926">
        <v>14593.257524252333</v>
      </c>
      <c r="D58" s="936">
        <v>6368.4944019020304</v>
      </c>
      <c r="E58" s="933">
        <v>6803.6682497172269</v>
      </c>
      <c r="F58" s="937">
        <v>6969.2078996199216</v>
      </c>
      <c r="G58" s="937">
        <f t="shared" si="2"/>
        <v>8297.6607497681653</v>
      </c>
      <c r="H58" s="933">
        <v>2451.9323865997976</v>
      </c>
      <c r="I58" s="938">
        <v>2268.5392800290842</v>
      </c>
      <c r="J58" s="938">
        <v>2108.4710459938974</v>
      </c>
      <c r="K58" s="938">
        <v>2106.1929292411992</v>
      </c>
      <c r="L58" s="938">
        <v>1901.4802759573299</v>
      </c>
      <c r="M58" s="938">
        <v>1502.6729922740546</v>
      </c>
      <c r="N58" s="954">
        <v>9.63936448097229E-2</v>
      </c>
      <c r="O58" s="917">
        <v>0.1029804439288758</v>
      </c>
      <c r="P58" s="15">
        <v>0.10548605502117424</v>
      </c>
      <c r="Q58" s="15">
        <v>0.12559354104572171</v>
      </c>
      <c r="R58" s="917">
        <v>3.7112492318556171E-2</v>
      </c>
      <c r="S58" s="15">
        <v>3.4336650987825117E-2</v>
      </c>
      <c r="T58" s="15">
        <v>3.1913855343645985E-2</v>
      </c>
      <c r="U58" s="15">
        <v>3.1879373727861086E-2</v>
      </c>
      <c r="V58" s="15">
        <v>2.8780839357978035E-2</v>
      </c>
      <c r="W58" s="14">
        <v>2.2744485201897643E-2</v>
      </c>
      <c r="X58" s="15"/>
      <c r="Y58" s="1011">
        <f t="shared" si="1"/>
        <v>3.9581209421157837E-9</v>
      </c>
      <c r="Z58" s="2"/>
      <c r="AA58" s="2"/>
      <c r="AB58" s="2"/>
      <c r="AC58" s="2"/>
      <c r="AD58" s="2"/>
    </row>
    <row r="59" spans="1:30" ht="15.55">
      <c r="A59" s="23">
        <v>2009</v>
      </c>
      <c r="B59" s="922">
        <v>223261.82783409781</v>
      </c>
      <c r="C59" s="950">
        <v>14075.359609703286</v>
      </c>
      <c r="D59" s="939">
        <v>7011.2030352293586</v>
      </c>
      <c r="E59" s="940">
        <v>7448.5112008685246</v>
      </c>
      <c r="F59" s="941">
        <v>7786.2165942577185</v>
      </c>
      <c r="G59" s="941">
        <f t="shared" si="2"/>
        <v>8888.5072593491623</v>
      </c>
      <c r="H59" s="940">
        <v>3075.4239666021131</v>
      </c>
      <c r="I59" s="942">
        <v>2992.7659061253462</v>
      </c>
      <c r="J59" s="942">
        <v>2596.8290730803146</v>
      </c>
      <c r="K59" s="942">
        <v>2527.067714998735</v>
      </c>
      <c r="L59" s="942">
        <v>2168.8430739632677</v>
      </c>
      <c r="M59" s="942">
        <v>1825.5649174385403</v>
      </c>
      <c r="N59" s="955">
        <v>0.11121094226837158</v>
      </c>
      <c r="O59" s="918">
        <v>0.11814747697119149</v>
      </c>
      <c r="P59" s="21">
        <v>0.12350412330124529</v>
      </c>
      <c r="Q59" s="21">
        <v>0.14098853830142211</v>
      </c>
      <c r="R59" s="918">
        <v>4.8782041467347881E-2</v>
      </c>
      <c r="S59" s="21">
        <v>4.7470928275288315E-2</v>
      </c>
      <c r="T59" s="21">
        <v>4.119062116387795E-2</v>
      </c>
      <c r="U59" s="21">
        <v>4.0084074066726323E-2</v>
      </c>
      <c r="V59" s="21">
        <v>3.4401953655560646E-2</v>
      </c>
      <c r="W59" s="20">
        <v>2.895691276094681E-2</v>
      </c>
      <c r="X59" s="15"/>
      <c r="Y59" s="1011">
        <f t="shared" si="1"/>
        <v>-8.8475644449692581E-9</v>
      </c>
      <c r="Z59" s="2"/>
      <c r="AA59" s="2"/>
      <c r="AB59" s="2"/>
      <c r="AC59" s="2"/>
      <c r="AD59" s="2"/>
    </row>
    <row r="60" spans="1:30" ht="15.55">
      <c r="A60" s="19">
        <v>2010</v>
      </c>
      <c r="B60" s="921">
        <v>225693.08772318307</v>
      </c>
      <c r="C60" s="926">
        <v>14691.277331858144</v>
      </c>
      <c r="D60" s="936">
        <v>7721.217264894809</v>
      </c>
      <c r="E60" s="933">
        <v>8221.6399152341874</v>
      </c>
      <c r="F60" s="937">
        <v>8373.9069684218121</v>
      </c>
      <c r="G60" s="937">
        <f t="shared" si="2"/>
        <v>10086.716077558203</v>
      </c>
      <c r="H60" s="933">
        <v>3217.4151547677347</v>
      </c>
      <c r="I60" s="938">
        <v>3067.0272106765397</v>
      </c>
      <c r="J60" s="938">
        <v>2698.7217851371233</v>
      </c>
      <c r="K60" s="938">
        <v>2563.906818524687</v>
      </c>
      <c r="L60" s="938">
        <v>2066.3821756493321</v>
      </c>
      <c r="M60" s="938">
        <v>1732.6221777270473</v>
      </c>
      <c r="N60" s="954">
        <v>0.11861632764339447</v>
      </c>
      <c r="O60" s="917">
        <v>0.12630401405557576</v>
      </c>
      <c r="P60" s="15">
        <v>0.12864319945219904</v>
      </c>
      <c r="Q60" s="15">
        <v>0.15495603582369061</v>
      </c>
      <c r="R60" s="917">
        <v>4.9427176709286869E-2</v>
      </c>
      <c r="S60" s="15">
        <v>4.7116858913796016E-2</v>
      </c>
      <c r="T60" s="15">
        <v>4.1458808436800609E-2</v>
      </c>
      <c r="U60" s="15">
        <v>3.9387728747897192E-2</v>
      </c>
      <c r="V60" s="15">
        <v>3.1744562647872947E-2</v>
      </c>
      <c r="W60" s="14">
        <v>2.6617212398605258E-2</v>
      </c>
      <c r="X60" s="15"/>
      <c r="Y60" s="1011">
        <f t="shared" si="1"/>
        <v>2.6775524020195007E-9</v>
      </c>
      <c r="Z60" s="2"/>
      <c r="AA60" s="2"/>
      <c r="AB60" s="2"/>
      <c r="AC60" s="2"/>
      <c r="AD60" s="2"/>
    </row>
    <row r="61" spans="1:30" ht="15.55">
      <c r="A61" s="19">
        <v>2011</v>
      </c>
      <c r="B61" s="921">
        <v>227828.40659788629</v>
      </c>
      <c r="C61" s="926">
        <v>15077.843483957849</v>
      </c>
      <c r="D61" s="936">
        <v>7437.7636755705453</v>
      </c>
      <c r="E61" s="933">
        <v>7929.7142837084266</v>
      </c>
      <c r="F61" s="937">
        <v>8151.9342104194739</v>
      </c>
      <c r="G61" s="937">
        <f t="shared" si="2"/>
        <v>9634.3679462467244</v>
      </c>
      <c r="H61" s="933">
        <v>3010.196029302534</v>
      </c>
      <c r="I61" s="938">
        <v>2758.0166943389086</v>
      </c>
      <c r="J61" s="938">
        <v>2434.4374194666684</v>
      </c>
      <c r="K61" s="938">
        <v>2408.5208723709698</v>
      </c>
      <c r="L61" s="938">
        <v>1987.4554842917296</v>
      </c>
      <c r="M61" s="938">
        <v>1694.4799107670924</v>
      </c>
      <c r="N61" s="954">
        <v>0.11238569021224976</v>
      </c>
      <c r="O61" s="917">
        <v>0.11981913540593168</v>
      </c>
      <c r="P61" s="15">
        <v>0.12317691079806536</v>
      </c>
      <c r="Q61" s="15">
        <v>0.14557670001724748</v>
      </c>
      <c r="R61" s="917">
        <v>4.548449953290401E-2</v>
      </c>
      <c r="S61" s="15">
        <v>4.1674033127492287E-2</v>
      </c>
      <c r="T61" s="15">
        <v>3.6784703252124018E-2</v>
      </c>
      <c r="U61" s="15">
        <v>3.6393100458553818E-2</v>
      </c>
      <c r="V61" s="15">
        <v>3.0030741243081138E-2</v>
      </c>
      <c r="W61" s="14">
        <v>2.5603837743304329E-2</v>
      </c>
      <c r="X61" s="15"/>
      <c r="Y61" s="1011">
        <f t="shared" si="1"/>
        <v>-1.8393620834777913E-8</v>
      </c>
      <c r="Z61" s="2"/>
      <c r="AA61" s="2"/>
      <c r="AB61" s="2"/>
      <c r="AC61" s="2"/>
      <c r="AD61" s="2"/>
    </row>
    <row r="62" spans="1:30" ht="15.55">
      <c r="A62" s="19">
        <v>2012</v>
      </c>
      <c r="B62" s="921">
        <v>229950.91355400611</v>
      </c>
      <c r="C62" s="926">
        <v>15596.8664307241</v>
      </c>
      <c r="D62" s="936">
        <v>6956.038609144809</v>
      </c>
      <c r="E62" s="933">
        <v>7411.2694310410216</v>
      </c>
      <c r="F62" s="937">
        <v>7752.0239304972974</v>
      </c>
      <c r="G62" s="937">
        <f t="shared" si="2"/>
        <v>8838.143664480931</v>
      </c>
      <c r="H62" s="933">
        <v>2858.9582115628405</v>
      </c>
      <c r="I62" s="938">
        <v>2643.0060072534047</v>
      </c>
      <c r="J62" s="938">
        <v>2374.624683116996</v>
      </c>
      <c r="K62" s="938">
        <v>2319.213778109061</v>
      </c>
      <c r="L62" s="938">
        <v>1869.3129035539323</v>
      </c>
      <c r="M62" s="938">
        <v>1743.920006008266</v>
      </c>
      <c r="N62" s="954">
        <v>0.10255569219589233</v>
      </c>
      <c r="O62" s="917">
        <v>0.10926734442667413</v>
      </c>
      <c r="P62" s="15">
        <v>0.11429122590925543</v>
      </c>
      <c r="Q62" s="15">
        <v>0.13030432868011602</v>
      </c>
      <c r="R62" s="917">
        <v>4.2150777881033712E-2</v>
      </c>
      <c r="S62" s="15">
        <v>3.8966907141002587E-2</v>
      </c>
      <c r="T62" s="15">
        <v>3.5010052670259015E-2</v>
      </c>
      <c r="U62" s="15">
        <v>3.4193107273949856E-2</v>
      </c>
      <c r="V62" s="15">
        <v>2.756003661374961E-2</v>
      </c>
      <c r="W62" s="14">
        <v>2.5711318381027578E-2</v>
      </c>
      <c r="X62" s="15"/>
      <c r="Y62" s="1011">
        <f t="shared" si="1"/>
        <v>-4.4237822433013108E-9</v>
      </c>
      <c r="Z62" s="2"/>
      <c r="AA62" s="2"/>
      <c r="AB62" s="2"/>
      <c r="AC62" s="2"/>
      <c r="AD62" s="2"/>
    </row>
    <row r="63" spans="1:30" ht="15.55">
      <c r="A63" s="19">
        <v>2013</v>
      </c>
      <c r="B63" s="921">
        <v>232042.91712306612</v>
      </c>
      <c r="C63" s="926">
        <v>15743.547490409892</v>
      </c>
      <c r="D63" s="936">
        <v>6785.670299863662</v>
      </c>
      <c r="E63" s="933">
        <v>7211.4779872150602</v>
      </c>
      <c r="F63" s="937">
        <v>7303.5137804466258</v>
      </c>
      <c r="G63" s="937">
        <f t="shared" si="2"/>
        <v>8899.3027424793672</v>
      </c>
      <c r="H63" s="933">
        <v>2953.3988231371281</v>
      </c>
      <c r="I63" s="938">
        <v>2727.7441455187527</v>
      </c>
      <c r="J63" s="938">
        <v>2454.7848812521147</v>
      </c>
      <c r="K63" s="938">
        <v>2282.6103792622789</v>
      </c>
      <c r="L63" s="938">
        <v>2021.8235809130763</v>
      </c>
      <c r="M63" s="938">
        <v>1801.1264535398273</v>
      </c>
      <c r="N63" s="954">
        <v>0.10001346468925476</v>
      </c>
      <c r="O63" s="917">
        <v>0.10628941094384776</v>
      </c>
      <c r="P63" s="15">
        <v>0.1076459193136543</v>
      </c>
      <c r="Q63" s="15">
        <v>0.1311661282175515</v>
      </c>
      <c r="R63" s="917">
        <v>4.3529914637474576E-2</v>
      </c>
      <c r="S63" s="15">
        <v>4.0204007964348421E-2</v>
      </c>
      <c r="T63" s="15">
        <v>3.6180882682401716E-2</v>
      </c>
      <c r="U63" s="15">
        <v>3.3643216141854282E-2</v>
      </c>
      <c r="V63" s="15">
        <v>2.9799499884575201E-2</v>
      </c>
      <c r="W63" s="14">
        <v>2.6546662157400647E-2</v>
      </c>
      <c r="X63" s="15"/>
      <c r="Y63" s="1011">
        <f t="shared" si="1"/>
        <v>-3.3760443191033218E-9</v>
      </c>
      <c r="Z63" s="2"/>
      <c r="AA63" s="2"/>
      <c r="AB63" s="2"/>
      <c r="AC63" s="2"/>
      <c r="AD63" s="2"/>
    </row>
    <row r="64" spans="1:30" ht="15.55">
      <c r="A64" s="19">
        <v>2014</v>
      </c>
      <c r="B64" s="921">
        <v>234238.60453170221</v>
      </c>
      <c r="C64" s="926">
        <v>16264.79714875524</v>
      </c>
      <c r="D64" s="936">
        <v>6888.8838808059345</v>
      </c>
      <c r="E64" s="933">
        <v>7313.9766140518732</v>
      </c>
      <c r="F64" s="937">
        <v>7288.5818354769845</v>
      </c>
      <c r="G64" s="937">
        <f t="shared" si="2"/>
        <v>9174.2142407834526</v>
      </c>
      <c r="H64" s="933">
        <v>3063.0379646695769</v>
      </c>
      <c r="I64" s="938">
        <v>2794.4744539452486</v>
      </c>
      <c r="J64" s="938">
        <v>2589.2832573089722</v>
      </c>
      <c r="K64" s="938">
        <v>2449.449379460526</v>
      </c>
      <c r="L64" s="938">
        <v>2194.3163331469154</v>
      </c>
      <c r="M64" s="938">
        <v>1996.4617292938162</v>
      </c>
      <c r="N64" s="954">
        <v>9.9210739135742188E-2</v>
      </c>
      <c r="O64" s="917">
        <v>0.10533274162500877</v>
      </c>
      <c r="P64" s="15">
        <v>0.10496701695956291</v>
      </c>
      <c r="Q64" s="15">
        <v>0.13212308286306831</v>
      </c>
      <c r="R64" s="917">
        <v>4.411255375089241E-2</v>
      </c>
      <c r="S64" s="15">
        <v>4.0244817719212733E-2</v>
      </c>
      <c r="T64" s="15">
        <v>3.7289742465418385E-2</v>
      </c>
      <c r="U64" s="15">
        <v>3.5275915172405803E-2</v>
      </c>
      <c r="V64" s="15">
        <v>3.1601598905695034E-2</v>
      </c>
      <c r="W64" s="14">
        <v>2.875218210185438E-2</v>
      </c>
      <c r="X64" s="15"/>
      <c r="Y64" s="1011">
        <f t="shared" si="1"/>
        <v>-1.6298145041893086E-8</v>
      </c>
      <c r="Z64" s="2"/>
      <c r="AA64" s="2"/>
      <c r="AB64" s="2"/>
      <c r="AC64" s="2"/>
      <c r="AD64" s="2"/>
    </row>
    <row r="65" spans="1:30" ht="15.55">
      <c r="A65" s="19">
        <v>2015</v>
      </c>
      <c r="B65" s="921">
        <v>236453.2158475449</v>
      </c>
      <c r="C65" s="926">
        <v>16663.154658791693</v>
      </c>
      <c r="D65" s="936">
        <v>7230.3165994652163</v>
      </c>
      <c r="E65" s="933">
        <v>7655.7408590574332</v>
      </c>
      <c r="F65" s="937">
        <v>7321.1248425578578</v>
      </c>
      <c r="G65" s="937">
        <f t="shared" ref="G65:G67" si="4">(E65-F65*0.5)/0.4</f>
        <v>9987.9460944462608</v>
      </c>
      <c r="H65" s="933">
        <v>3401.499657804005</v>
      </c>
      <c r="I65" s="938">
        <v>3071.6486386686765</v>
      </c>
      <c r="J65" s="938">
        <v>2825.3123709880329</v>
      </c>
      <c r="K65" s="938">
        <v>2632.4538683195779</v>
      </c>
      <c r="L65" s="938">
        <v>2250.6482029534777</v>
      </c>
      <c r="M65" s="938">
        <v>1841.9017864236303</v>
      </c>
      <c r="N65" s="954">
        <v>0.10259951651096344</v>
      </c>
      <c r="O65" s="917">
        <v>0.10863636465526523</v>
      </c>
      <c r="P65" s="15">
        <v>0.10388810210861267</v>
      </c>
      <c r="Q65" s="15">
        <v>0.14173078400239725</v>
      </c>
      <c r="R65" s="917">
        <v>4.8267903002852101E-2</v>
      </c>
      <c r="S65" s="15">
        <v>4.3587256641330889E-2</v>
      </c>
      <c r="T65" s="15">
        <v>4.0091699895583595E-2</v>
      </c>
      <c r="U65" s="15">
        <v>3.7355002427830193E-2</v>
      </c>
      <c r="V65" s="15">
        <v>3.1937110122726153E-2</v>
      </c>
      <c r="W65" s="14">
        <v>2.6136923625408311E-2</v>
      </c>
      <c r="X65" s="15"/>
      <c r="Y65" s="1011">
        <f t="shared" si="1"/>
        <v>1.9790604849356797E-9</v>
      </c>
      <c r="Z65" s="2"/>
      <c r="AA65" s="2"/>
      <c r="AB65" s="2"/>
      <c r="AC65" s="2"/>
      <c r="AD65" s="2"/>
    </row>
    <row r="66" spans="1:30" ht="15.55">
      <c r="A66" s="19">
        <v>2016</v>
      </c>
      <c r="B66" s="921">
        <v>238657.34632899839</v>
      </c>
      <c r="C66" s="926">
        <v>16736.190004052609</v>
      </c>
      <c r="D66" s="936">
        <v>7318.7797442134815</v>
      </c>
      <c r="E66" s="933">
        <v>7731.5844292200172</v>
      </c>
      <c r="F66" s="937">
        <v>7433.1272118644674</v>
      </c>
      <c r="G66" s="937">
        <f t="shared" si="4"/>
        <v>10037.552058219459</v>
      </c>
      <c r="H66" s="933">
        <v>3603.5423957919734</v>
      </c>
      <c r="I66" s="938">
        <v>3202.8308716933157</v>
      </c>
      <c r="J66" s="938">
        <v>2905.0817072253963</v>
      </c>
      <c r="K66" s="938">
        <v>2681.2288702797377</v>
      </c>
      <c r="L66" s="938">
        <v>2317.4163336985016</v>
      </c>
      <c r="M66" s="938">
        <v>2293.7817415339209</v>
      </c>
      <c r="N66" s="954">
        <v>0.10436548292636871</v>
      </c>
      <c r="O66" s="917">
        <v>0.11025205989830689</v>
      </c>
      <c r="P66" s="15">
        <v>0.1059960728744045</v>
      </c>
      <c r="Q66" s="15">
        <v>0.14313505865276158</v>
      </c>
      <c r="R66" s="917">
        <v>5.1386358863965143E-2</v>
      </c>
      <c r="S66" s="15">
        <v>4.5672229844058165E-2</v>
      </c>
      <c r="T66" s="15">
        <v>4.1426339623740205E-2</v>
      </c>
      <c r="U66" s="15">
        <v>3.8234207841014722E-2</v>
      </c>
      <c r="V66" s="15">
        <v>3.3046256788793478E-2</v>
      </c>
      <c r="W66" s="14">
        <v>3.2709228525718004E-2</v>
      </c>
      <c r="X66" s="15"/>
      <c r="Y66" s="1011">
        <f t="shared" si="1"/>
        <v>6.8685040016669419E-9</v>
      </c>
      <c r="Z66" s="2"/>
      <c r="AA66" s="2"/>
      <c r="AB66" s="2"/>
      <c r="AC66" s="2"/>
      <c r="AD66" s="2"/>
    </row>
    <row r="67" spans="1:30" ht="15.55">
      <c r="A67" s="19">
        <v>2017</v>
      </c>
      <c r="B67" s="921">
        <v>240847.21372290587</v>
      </c>
      <c r="C67" s="926">
        <v>17107.935217999999</v>
      </c>
      <c r="D67" s="936">
        <v>0</v>
      </c>
      <c r="E67" s="933">
        <v>0</v>
      </c>
      <c r="F67" s="937">
        <v>0</v>
      </c>
      <c r="G67" s="937">
        <f t="shared" si="4"/>
        <v>0</v>
      </c>
      <c r="H67" s="933">
        <v>0</v>
      </c>
      <c r="I67" s="938">
        <v>0</v>
      </c>
      <c r="J67" s="938">
        <v>0</v>
      </c>
      <c r="K67" s="938">
        <v>0</v>
      </c>
      <c r="L67" s="938">
        <v>0</v>
      </c>
      <c r="M67" s="938">
        <v>0</v>
      </c>
      <c r="N67" s="954">
        <v>0</v>
      </c>
      <c r="O67" s="917">
        <v>0</v>
      </c>
      <c r="P67" s="15">
        <v>0</v>
      </c>
      <c r="Q67" s="15">
        <v>0</v>
      </c>
      <c r="R67" s="917">
        <v>0</v>
      </c>
      <c r="S67" s="15">
        <v>0</v>
      </c>
      <c r="T67" s="15">
        <v>0</v>
      </c>
      <c r="U67" s="15">
        <v>0</v>
      </c>
      <c r="V67" s="15">
        <v>0</v>
      </c>
      <c r="W67" s="14">
        <v>0</v>
      </c>
      <c r="X67" s="15"/>
      <c r="Y67" s="13"/>
      <c r="Z67" s="2"/>
      <c r="AA67" s="2"/>
      <c r="AB67" s="2"/>
      <c r="AC67" s="2"/>
      <c r="AD67" s="2"/>
    </row>
    <row r="68" spans="1:30" ht="15.55">
      <c r="A68" s="19">
        <v>2018</v>
      </c>
      <c r="B68" s="921">
        <v>243020.39824159196</v>
      </c>
      <c r="C68" s="926">
        <v>17638.281209757999</v>
      </c>
      <c r="D68" s="936">
        <v>0</v>
      </c>
      <c r="E68" s="933">
        <v>0</v>
      </c>
      <c r="F68" s="937">
        <v>0</v>
      </c>
      <c r="G68" s="937">
        <f t="shared" ref="G68:G70" si="5">(E68-F68*0.5)/0.4</f>
        <v>0</v>
      </c>
      <c r="H68" s="933">
        <v>0</v>
      </c>
      <c r="I68" s="938">
        <v>0</v>
      </c>
      <c r="J68" s="938">
        <v>0</v>
      </c>
      <c r="K68" s="938">
        <v>0</v>
      </c>
      <c r="L68" s="938">
        <v>0</v>
      </c>
      <c r="M68" s="938">
        <v>0</v>
      </c>
      <c r="N68" s="954">
        <v>0</v>
      </c>
      <c r="O68" s="917">
        <v>0</v>
      </c>
      <c r="P68" s="15">
        <v>0</v>
      </c>
      <c r="Q68" s="15">
        <v>0</v>
      </c>
      <c r="R68" s="917">
        <v>0</v>
      </c>
      <c r="S68" s="15">
        <v>0</v>
      </c>
      <c r="T68" s="15">
        <v>0</v>
      </c>
      <c r="U68" s="15">
        <v>0</v>
      </c>
      <c r="V68" s="15">
        <v>0</v>
      </c>
      <c r="W68" s="14">
        <v>0</v>
      </c>
      <c r="X68" s="15"/>
      <c r="Y68" s="13"/>
      <c r="Z68" s="2"/>
      <c r="AA68" s="2"/>
      <c r="AB68" s="2"/>
      <c r="AC68" s="2"/>
      <c r="AD68" s="2"/>
    </row>
    <row r="69" spans="1:30" ht="15.55">
      <c r="A69" s="19">
        <v>2019</v>
      </c>
      <c r="B69" s="921">
        <v>245213.19158563775</v>
      </c>
      <c r="C69" s="926">
        <v>18079.238240001949</v>
      </c>
      <c r="D69" s="936">
        <v>0</v>
      </c>
      <c r="E69" s="933">
        <v>0</v>
      </c>
      <c r="F69" s="937">
        <v>0</v>
      </c>
      <c r="G69" s="937">
        <f t="shared" si="5"/>
        <v>0</v>
      </c>
      <c r="H69" s="933">
        <v>0</v>
      </c>
      <c r="I69" s="938">
        <v>0</v>
      </c>
      <c r="J69" s="938">
        <v>0</v>
      </c>
      <c r="K69" s="938">
        <v>0</v>
      </c>
      <c r="L69" s="938">
        <v>0</v>
      </c>
      <c r="M69" s="938">
        <v>0</v>
      </c>
      <c r="N69" s="954">
        <v>0</v>
      </c>
      <c r="O69" s="917">
        <v>0</v>
      </c>
      <c r="P69" s="15">
        <v>0</v>
      </c>
      <c r="Q69" s="15">
        <v>0</v>
      </c>
      <c r="R69" s="917">
        <v>0</v>
      </c>
      <c r="S69" s="15">
        <v>0</v>
      </c>
      <c r="T69" s="15">
        <v>0</v>
      </c>
      <c r="U69" s="15">
        <v>0</v>
      </c>
      <c r="V69" s="15">
        <v>0</v>
      </c>
      <c r="W69" s="14">
        <v>0</v>
      </c>
      <c r="X69" s="15"/>
      <c r="Y69" s="13"/>
      <c r="Z69" s="2"/>
      <c r="AA69" s="2"/>
      <c r="AB69" s="2"/>
      <c r="AC69" s="2"/>
      <c r="AD69" s="2"/>
    </row>
    <row r="70" spans="1:30" ht="15.55" thickBot="1">
      <c r="A70" s="12">
        <v>2020</v>
      </c>
      <c r="B70" s="923">
        <v>247425.77068711157</v>
      </c>
      <c r="C70" s="951">
        <v>18440.82300480199</v>
      </c>
      <c r="D70" s="936">
        <v>0</v>
      </c>
      <c r="E70" s="933">
        <v>0</v>
      </c>
      <c r="F70" s="937">
        <v>0</v>
      </c>
      <c r="G70" s="937">
        <f t="shared" si="5"/>
        <v>0</v>
      </c>
      <c r="H70" s="933">
        <v>0</v>
      </c>
      <c r="I70" s="938">
        <v>0</v>
      </c>
      <c r="J70" s="938">
        <v>0</v>
      </c>
      <c r="K70" s="938">
        <v>0</v>
      </c>
      <c r="L70" s="938">
        <v>0</v>
      </c>
      <c r="M70" s="938">
        <v>0</v>
      </c>
      <c r="N70" s="954">
        <v>0</v>
      </c>
      <c r="O70" s="917">
        <v>0</v>
      </c>
      <c r="P70" s="15">
        <v>0</v>
      </c>
      <c r="Q70" s="15">
        <v>0</v>
      </c>
      <c r="R70" s="917">
        <v>0</v>
      </c>
      <c r="S70" s="15">
        <v>0</v>
      </c>
      <c r="T70" s="15">
        <v>0</v>
      </c>
      <c r="U70" s="15">
        <v>0</v>
      </c>
      <c r="V70" s="15">
        <v>0</v>
      </c>
      <c r="W70" s="14">
        <v>0</v>
      </c>
      <c r="X70" s="15"/>
    </row>
    <row r="71" spans="1:30" ht="15.55" thickTop="1">
      <c r="E71" s="5"/>
      <c r="F71" s="5"/>
      <c r="G71" s="5"/>
      <c r="H71" s="5"/>
      <c r="I71" s="5"/>
      <c r="J71" s="5"/>
      <c r="K71" s="5"/>
    </row>
    <row r="72" spans="1:30">
      <c r="E72" s="5"/>
      <c r="F72" s="5"/>
      <c r="G72" s="5"/>
      <c r="H72" s="5"/>
      <c r="I72" s="5"/>
      <c r="J72" s="5"/>
      <c r="K72" s="5"/>
    </row>
  </sheetData>
  <mergeCells count="9">
    <mergeCell ref="AD7:AD9"/>
    <mergeCell ref="D8:M8"/>
    <mergeCell ref="N8:W8"/>
    <mergeCell ref="A4:W4"/>
    <mergeCell ref="D7:W7"/>
    <mergeCell ref="Z7:Z9"/>
    <mergeCell ref="AA7:AA9"/>
    <mergeCell ref="AB7:AB9"/>
    <mergeCell ref="AC7:AC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D72"/>
  <sheetViews>
    <sheetView workbookViewId="0">
      <pane xSplit="1" ySplit="9" topLeftCell="B50" activePane="bottomRight" state="frozen"/>
      <selection activeCell="D32" sqref="D32"/>
      <selection pane="topRight" activeCell="D32" sqref="D32"/>
      <selection pane="bottomLeft" activeCell="D32" sqref="D32"/>
      <selection pane="bottomRight" activeCell="Y64" sqref="Y64:Y70"/>
    </sheetView>
  </sheetViews>
  <sheetFormatPr baseColWidth="10" defaultColWidth="10.83203125" defaultRowHeight="15.05"/>
  <cols>
    <col min="1" max="1" width="10.83203125" style="4"/>
    <col min="2" max="3" width="10.83203125" style="4" hidden="1" customWidth="1"/>
    <col min="4" max="4" width="10.83203125" style="4"/>
    <col min="5" max="5" width="10.83203125" style="4" customWidth="1"/>
    <col min="6" max="24" width="10.83203125" style="4"/>
    <col min="25" max="27" width="11" style="4" customWidth="1"/>
    <col min="28" max="16384" width="10.83203125" style="4"/>
  </cols>
  <sheetData>
    <row r="1" spans="1:30">
      <c r="A1" s="55" t="s">
        <v>37</v>
      </c>
      <c r="B1" s="55"/>
      <c r="C1" s="55"/>
      <c r="D1" s="55"/>
      <c r="G1" s="209"/>
    </row>
    <row r="2" spans="1:30">
      <c r="E2" s="54"/>
      <c r="F2" s="54"/>
      <c r="G2" s="210"/>
    </row>
    <row r="3" spans="1:30" ht="15.55" thickBot="1">
      <c r="G3" s="209"/>
    </row>
    <row r="4" spans="1:30" ht="25" customHeight="1" thickTop="1">
      <c r="A4" s="1407" t="s">
        <v>1261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8"/>
      <c r="T4" s="1408"/>
      <c r="U4" s="1408"/>
      <c r="V4" s="1408"/>
      <c r="W4" s="1409"/>
      <c r="X4" s="532"/>
    </row>
    <row r="5" spans="1:30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746"/>
      <c r="X5" s="531"/>
    </row>
    <row r="6" spans="1:30">
      <c r="A6" s="52"/>
      <c r="B6" s="53"/>
      <c r="C6" s="53"/>
      <c r="D6" s="48" t="s">
        <v>36</v>
      </c>
      <c r="E6" s="48" t="s">
        <v>35</v>
      </c>
      <c r="F6" s="48" t="s">
        <v>34</v>
      </c>
      <c r="G6" s="48" t="s">
        <v>33</v>
      </c>
      <c r="H6" s="48" t="s">
        <v>32</v>
      </c>
      <c r="I6" s="48" t="s">
        <v>31</v>
      </c>
      <c r="J6" s="976" t="s">
        <v>30</v>
      </c>
      <c r="K6" s="51" t="s">
        <v>29</v>
      </c>
      <c r="L6" s="242" t="s">
        <v>28</v>
      </c>
      <c r="M6" s="48" t="s">
        <v>27</v>
      </c>
      <c r="N6" s="48" t="s">
        <v>26</v>
      </c>
      <c r="O6" s="50" t="s">
        <v>25</v>
      </c>
      <c r="P6" s="48" t="s">
        <v>24</v>
      </c>
      <c r="Q6" s="48" t="s">
        <v>23</v>
      </c>
      <c r="R6" s="977" t="s">
        <v>22</v>
      </c>
      <c r="S6" s="977" t="s">
        <v>21</v>
      </c>
      <c r="T6" s="978" t="s">
        <v>54</v>
      </c>
      <c r="U6" s="978" t="s">
        <v>53</v>
      </c>
      <c r="V6" s="978" t="s">
        <v>52</v>
      </c>
      <c r="W6" s="980" t="s">
        <v>51</v>
      </c>
      <c r="X6" s="49"/>
      <c r="Z6" s="516"/>
    </row>
    <row r="7" spans="1:30" ht="35" customHeight="1">
      <c r="A7" s="46"/>
      <c r="B7" s="919"/>
      <c r="C7" s="919"/>
      <c r="D7" s="1478" t="s">
        <v>1058</v>
      </c>
      <c r="E7" s="1479"/>
      <c r="F7" s="1479"/>
      <c r="G7" s="1479"/>
      <c r="H7" s="1479"/>
      <c r="I7" s="1479"/>
      <c r="J7" s="1479"/>
      <c r="K7" s="1479"/>
      <c r="L7" s="1479"/>
      <c r="M7" s="1479"/>
      <c r="N7" s="1479"/>
      <c r="O7" s="1479"/>
      <c r="P7" s="1479"/>
      <c r="Q7" s="1479"/>
      <c r="R7" s="1479"/>
      <c r="S7" s="1479"/>
      <c r="T7" s="1479"/>
      <c r="U7" s="1479"/>
      <c r="V7" s="1479"/>
      <c r="W7" s="1480"/>
      <c r="X7" s="53"/>
      <c r="Z7" s="1410"/>
      <c r="AA7" s="1410"/>
      <c r="AB7" s="1410"/>
      <c r="AC7" s="1410"/>
      <c r="AD7" s="1410"/>
    </row>
    <row r="8" spans="1:30" ht="21" customHeight="1">
      <c r="A8" s="432"/>
      <c r="B8" s="531"/>
      <c r="C8" s="531"/>
      <c r="D8" s="1522" t="s">
        <v>1224</v>
      </c>
      <c r="E8" s="1523"/>
      <c r="F8" s="1523"/>
      <c r="G8" s="1523"/>
      <c r="H8" s="1523"/>
      <c r="I8" s="1523"/>
      <c r="J8" s="1523"/>
      <c r="K8" s="1523"/>
      <c r="L8" s="1523"/>
      <c r="M8" s="1523"/>
      <c r="N8" s="1524" t="s">
        <v>1052</v>
      </c>
      <c r="O8" s="1523"/>
      <c r="P8" s="1523"/>
      <c r="Q8" s="1523"/>
      <c r="R8" s="1523"/>
      <c r="S8" s="1523"/>
      <c r="T8" s="1523"/>
      <c r="U8" s="1523"/>
      <c r="V8" s="1523"/>
      <c r="W8" s="1525"/>
      <c r="X8" s="533"/>
      <c r="Z8" s="1410"/>
      <c r="AA8" s="1410"/>
      <c r="AB8" s="1410"/>
      <c r="AC8" s="1410"/>
      <c r="AD8" s="1410"/>
    </row>
    <row r="9" spans="1:30" s="30" customFormat="1" ht="30.95" customHeight="1">
      <c r="A9" s="45"/>
      <c r="B9" s="924" t="s">
        <v>1053</v>
      </c>
      <c r="C9" s="924" t="s">
        <v>1054</v>
      </c>
      <c r="D9" s="827" t="s">
        <v>38</v>
      </c>
      <c r="E9" s="315" t="s">
        <v>16</v>
      </c>
      <c r="F9" s="517" t="s">
        <v>15</v>
      </c>
      <c r="G9" s="517" t="s">
        <v>59</v>
      </c>
      <c r="H9" s="315" t="s">
        <v>14</v>
      </c>
      <c r="I9" s="44" t="s">
        <v>13</v>
      </c>
      <c r="J9" s="44" t="s">
        <v>12</v>
      </c>
      <c r="K9" s="44" t="s">
        <v>11</v>
      </c>
      <c r="L9" s="44" t="s">
        <v>10</v>
      </c>
      <c r="M9" s="44" t="s">
        <v>9</v>
      </c>
      <c r="N9" s="827" t="s">
        <v>38</v>
      </c>
      <c r="O9" s="315" t="s">
        <v>16</v>
      </c>
      <c r="P9" s="517" t="s">
        <v>15</v>
      </c>
      <c r="Q9" s="517" t="s">
        <v>59</v>
      </c>
      <c r="R9" s="315" t="s">
        <v>14</v>
      </c>
      <c r="S9" s="44" t="s">
        <v>13</v>
      </c>
      <c r="T9" s="44" t="s">
        <v>12</v>
      </c>
      <c r="U9" s="44" t="s">
        <v>11</v>
      </c>
      <c r="V9" s="44" t="s">
        <v>10</v>
      </c>
      <c r="W9" s="675" t="s">
        <v>9</v>
      </c>
      <c r="X9" s="534"/>
      <c r="Y9" s="1010" t="s">
        <v>39</v>
      </c>
      <c r="Z9" s="1410"/>
      <c r="AA9" s="1410"/>
      <c r="AB9" s="1410"/>
      <c r="AC9" s="1410"/>
      <c r="AD9" s="1410"/>
    </row>
    <row r="10" spans="1:30" ht="15.55">
      <c r="A10" s="27">
        <v>1960</v>
      </c>
      <c r="B10" s="925">
        <v>111313.60000000001</v>
      </c>
      <c r="C10" s="925">
        <v>3339.6783512590114</v>
      </c>
      <c r="D10" s="927">
        <v>585.51531525273026</v>
      </c>
      <c r="E10" s="952"/>
      <c r="G10" s="929"/>
      <c r="H10" s="930"/>
      <c r="I10" s="931"/>
      <c r="J10" s="931"/>
      <c r="K10" s="931"/>
      <c r="L10" s="931"/>
      <c r="M10" s="931"/>
      <c r="N10" s="953">
        <v>1.9515597234489951E-2</v>
      </c>
      <c r="O10" s="916"/>
      <c r="P10" s="25"/>
      <c r="Q10" s="25"/>
      <c r="R10" s="916"/>
      <c r="S10" s="25"/>
      <c r="T10" s="25"/>
      <c r="U10" s="25"/>
      <c r="V10" s="25"/>
      <c r="W10" s="24"/>
      <c r="X10" s="15"/>
      <c r="Y10" s="13"/>
      <c r="Z10" s="2"/>
      <c r="AA10" s="2"/>
      <c r="AB10" s="2"/>
      <c r="AC10" s="2"/>
      <c r="AD10" s="2"/>
    </row>
    <row r="11" spans="1:30" ht="15.55">
      <c r="A11" s="19">
        <v>1961</v>
      </c>
      <c r="B11" s="921">
        <v>112450.2</v>
      </c>
      <c r="C11" s="926">
        <v>3417.6455533827284</v>
      </c>
      <c r="D11" s="932">
        <v>623.85431224823651</v>
      </c>
      <c r="E11" s="933"/>
      <c r="F11" s="929"/>
      <c r="G11" s="929"/>
      <c r="H11" s="934"/>
      <c r="I11" s="935"/>
      <c r="J11" s="935"/>
      <c r="K11" s="935"/>
      <c r="L11" s="935"/>
      <c r="M11" s="935"/>
      <c r="N11" s="954">
        <v>2.0526570437867913E-2</v>
      </c>
      <c r="O11" s="917"/>
      <c r="P11" s="15"/>
      <c r="Q11" s="15"/>
      <c r="R11" s="917"/>
      <c r="S11" s="15"/>
      <c r="T11" s="15"/>
      <c r="U11" s="15"/>
      <c r="V11" s="15"/>
      <c r="W11" s="14"/>
      <c r="X11" s="15"/>
      <c r="Y11" s="13"/>
      <c r="Z11" s="2"/>
      <c r="AA11" s="2"/>
      <c r="AB11" s="2"/>
      <c r="AC11" s="2"/>
      <c r="AD11" s="2"/>
    </row>
    <row r="12" spans="1:30" ht="15.55">
      <c r="A12" s="19">
        <v>1962</v>
      </c>
      <c r="B12" s="921">
        <v>113753.9</v>
      </c>
      <c r="C12" s="926">
        <v>3631.1295592968286</v>
      </c>
      <c r="D12" s="932">
        <v>616.89788982052028</v>
      </c>
      <c r="E12" s="933">
        <v>656.24588926279068</v>
      </c>
      <c r="F12" s="937">
        <v>944.39854277099926</v>
      </c>
      <c r="G12" s="937">
        <f>(E12-F12*0.5)/0.4</f>
        <v>460.11654469322764</v>
      </c>
      <c r="H12" s="933">
        <v>255.96035680326747</v>
      </c>
      <c r="I12" s="938">
        <v>284.22401778268647</v>
      </c>
      <c r="J12" s="938">
        <v>155.61625721514741</v>
      </c>
      <c r="K12" s="938">
        <v>205.95459435573289</v>
      </c>
      <c r="L12" s="938">
        <v>114.21090217193898</v>
      </c>
      <c r="M12" s="938">
        <v>209.69985422538275</v>
      </c>
      <c r="N12" s="954">
        <v>1.9325815761430401E-2</v>
      </c>
      <c r="O12" s="917">
        <v>2.0558486840956097E-2</v>
      </c>
      <c r="P12" s="15">
        <v>2.9585564392618832E-2</v>
      </c>
      <c r="Q12" s="15">
        <v>1.4414261611616701E-2</v>
      </c>
      <c r="R12" s="917">
        <v>8.0185761362372432E-3</v>
      </c>
      <c r="S12" s="15">
        <v>8.9040035527432337E-3</v>
      </c>
      <c r="T12" s="15">
        <v>4.8750549581200167E-3</v>
      </c>
      <c r="U12" s="15">
        <v>6.4520248997723675E-3</v>
      </c>
      <c r="V12" s="15">
        <v>3.5779322473672433E-3</v>
      </c>
      <c r="W12" s="14">
        <v>6.5693542072864366E-3</v>
      </c>
      <c r="X12" s="15"/>
      <c r="Y12" s="1012">
        <f>O12*0.9+0.1*TG4d!R12-N12</f>
        <v>-2.13199909461885E-5</v>
      </c>
      <c r="Z12" s="2"/>
      <c r="AA12" s="2"/>
      <c r="AB12" s="2"/>
      <c r="AC12" s="2"/>
      <c r="AD12" s="2"/>
    </row>
    <row r="13" spans="1:30" ht="15.55">
      <c r="A13" s="19">
        <v>1963</v>
      </c>
      <c r="B13" s="921">
        <v>115096.3</v>
      </c>
      <c r="C13" s="926">
        <v>3797.7182932084497</v>
      </c>
      <c r="D13" s="932">
        <v>635.90109571083462</v>
      </c>
      <c r="E13" s="933">
        <f>(E12+E14)/2</f>
        <v>672.48716174602782</v>
      </c>
      <c r="F13" s="937">
        <f t="shared" ref="F13:M13" si="0">(F12+F14)/2</f>
        <v>966.86598789105187</v>
      </c>
      <c r="G13" s="937">
        <f t="shared" si="0"/>
        <v>472.63541950125455</v>
      </c>
      <c r="H13" s="933">
        <f t="shared" si="0"/>
        <v>230.58008868690689</v>
      </c>
      <c r="I13" s="938">
        <f t="shared" si="0"/>
        <v>234.0331338845711</v>
      </c>
      <c r="J13" s="938">
        <f t="shared" si="0"/>
        <v>154.93815345808036</v>
      </c>
      <c r="K13" s="938">
        <f t="shared" si="0"/>
        <v>194.50210514040162</v>
      </c>
      <c r="L13" s="938">
        <f t="shared" si="0"/>
        <v>148.62494296976917</v>
      </c>
      <c r="M13" s="938">
        <f t="shared" si="0"/>
        <v>177.93823353709143</v>
      </c>
      <c r="N13" s="954">
        <v>1.9272062230932221E-2</v>
      </c>
      <c r="O13" s="917">
        <v>2.0380865071768756E-2</v>
      </c>
      <c r="P13" s="15">
        <v>2.930251514471581E-2</v>
      </c>
      <c r="Q13" s="15">
        <v>1.432401874852712E-2</v>
      </c>
      <c r="R13" s="917">
        <v>6.988121027564108E-3</v>
      </c>
      <c r="S13" s="15">
        <v>7.0927714242759064E-3</v>
      </c>
      <c r="T13" s="15">
        <v>4.6956637683600944E-3</v>
      </c>
      <c r="U13" s="15">
        <v>5.8947164890838458E-3</v>
      </c>
      <c r="V13" s="15">
        <v>4.5043312070099659E-3</v>
      </c>
      <c r="W13" s="14">
        <v>5.3927202408035552E-3</v>
      </c>
      <c r="X13" s="15"/>
      <c r="Y13" s="1012">
        <f>O13*0.9+0.1*TG4d!R13-N13</f>
        <v>-2.3047156358392898E-4</v>
      </c>
      <c r="Z13" s="2"/>
      <c r="AA13" s="2"/>
      <c r="AB13" s="2"/>
      <c r="AC13" s="2"/>
      <c r="AD13" s="2"/>
    </row>
    <row r="14" spans="1:30" ht="15.55">
      <c r="A14" s="19">
        <v>1964</v>
      </c>
      <c r="B14" s="921">
        <v>116795.9</v>
      </c>
      <c r="C14" s="926">
        <v>4012.0555261828822</v>
      </c>
      <c r="D14" s="932">
        <v>641.8176722865154</v>
      </c>
      <c r="E14" s="933">
        <v>688.72843422926485</v>
      </c>
      <c r="F14" s="937">
        <v>989.33343301110449</v>
      </c>
      <c r="G14" s="937">
        <f t="shared" ref="G14:G64" si="1">(E14-F14*0.5)/0.4</f>
        <v>485.15429430928151</v>
      </c>
      <c r="H14" s="933">
        <v>205.19982057054631</v>
      </c>
      <c r="I14" s="938">
        <v>183.84224998645573</v>
      </c>
      <c r="J14" s="938">
        <v>154.26004970101329</v>
      </c>
      <c r="K14" s="938">
        <v>183.04961592507036</v>
      </c>
      <c r="L14" s="938">
        <v>183.03898376759938</v>
      </c>
      <c r="M14" s="938">
        <v>146.17661284880015</v>
      </c>
      <c r="N14" s="954">
        <v>1.8684106483921981E-2</v>
      </c>
      <c r="O14" s="917">
        <v>2.0049736801108033E-2</v>
      </c>
      <c r="P14" s="15">
        <v>2.8800720217986957E-2</v>
      </c>
      <c r="Q14" s="15">
        <v>1.412344173028638E-2</v>
      </c>
      <c r="R14" s="917">
        <v>5.9736206458182997E-3</v>
      </c>
      <c r="S14" s="15">
        <v>5.3518753429671051E-3</v>
      </c>
      <c r="T14" s="15">
        <v>4.4907008941663645E-3</v>
      </c>
      <c r="U14" s="15">
        <v>5.3288007848095714E-3</v>
      </c>
      <c r="V14" s="15">
        <v>5.3284912695517042E-3</v>
      </c>
      <c r="W14" s="14">
        <v>4.2553820467361447E-3</v>
      </c>
      <c r="X14" s="15"/>
      <c r="Y14" s="1012">
        <f>O14*0.9+0.1*TG4d!R14-N14</f>
        <v>-4.1981298342919776E-5</v>
      </c>
      <c r="Z14" s="2"/>
      <c r="AA14" s="2"/>
      <c r="AB14" s="2"/>
      <c r="AC14" s="2"/>
      <c r="AD14" s="2"/>
    </row>
    <row r="15" spans="1:30" ht="15.55">
      <c r="A15" s="19">
        <v>1964</v>
      </c>
      <c r="B15" s="921">
        <v>118275.3</v>
      </c>
      <c r="C15" s="926">
        <v>4272.6136902079352</v>
      </c>
      <c r="D15" s="932">
        <v>675.20026360360316</v>
      </c>
      <c r="E15" s="933">
        <f>(E14+E16)/2</f>
        <v>755.29572527372216</v>
      </c>
      <c r="F15" s="937">
        <f t="shared" ref="F15:M15" si="2">(F14+F16)/2</f>
        <v>1088.3715533278541</v>
      </c>
      <c r="G15" s="937">
        <f t="shared" si="2"/>
        <v>527.77487152448737</v>
      </c>
      <c r="H15" s="933">
        <f t="shared" si="2"/>
        <v>237.44518429545548</v>
      </c>
      <c r="I15" s="938">
        <f t="shared" si="2"/>
        <v>225.5850435591345</v>
      </c>
      <c r="J15" s="938">
        <f t="shared" si="2"/>
        <v>212.22147398937068</v>
      </c>
      <c r="K15" s="938">
        <f t="shared" si="2"/>
        <v>241.40491104807711</v>
      </c>
      <c r="L15" s="938">
        <f t="shared" si="2"/>
        <v>219.28878495836506</v>
      </c>
      <c r="M15" s="938">
        <f t="shared" si="2"/>
        <v>193.01555758689113</v>
      </c>
      <c r="N15" s="954">
        <v>1.8691021357914697E-2</v>
      </c>
      <c r="O15" s="917">
        <v>2.090823907160198E-2</v>
      </c>
      <c r="P15" s="15">
        <v>3.0128507118801367E-2</v>
      </c>
      <c r="Q15" s="15">
        <v>1.4609963780503235E-2</v>
      </c>
      <c r="R15" s="917">
        <v>6.5730024856830733E-3</v>
      </c>
      <c r="S15" s="15">
        <v>6.2446878274106761E-3</v>
      </c>
      <c r="T15" s="15">
        <v>5.874754967916008E-3</v>
      </c>
      <c r="U15" s="15">
        <v>6.6826163903189401E-3</v>
      </c>
      <c r="V15" s="15">
        <v>6.0703936063837933E-3</v>
      </c>
      <c r="W15" s="14">
        <v>5.3430931587793067E-3</v>
      </c>
      <c r="X15" s="15"/>
      <c r="Y15" s="1012">
        <f>O15*0.9+0.1*TG4d!R15-N15</f>
        <v>7.8369405509539497E-4</v>
      </c>
      <c r="Z15" s="2"/>
      <c r="AA15" s="2"/>
      <c r="AB15" s="2"/>
      <c r="AC15" s="2"/>
      <c r="AD15" s="2"/>
    </row>
    <row r="16" spans="1:30" ht="15.55">
      <c r="A16" s="19">
        <v>1966</v>
      </c>
      <c r="B16" s="921">
        <v>119724.2</v>
      </c>
      <c r="C16" s="926">
        <v>4526.2635546885385</v>
      </c>
      <c r="D16" s="932">
        <v>766.49077633797458</v>
      </c>
      <c r="E16" s="933">
        <v>821.86301631817935</v>
      </c>
      <c r="F16" s="937">
        <v>1187.409673644604</v>
      </c>
      <c r="G16" s="937">
        <f t="shared" si="1"/>
        <v>570.39544873969328</v>
      </c>
      <c r="H16" s="933">
        <v>269.69054802036464</v>
      </c>
      <c r="I16" s="938">
        <v>267.32783713181328</v>
      </c>
      <c r="J16" s="938">
        <v>270.18289827772804</v>
      </c>
      <c r="K16" s="938">
        <v>299.76020617108389</v>
      </c>
      <c r="L16" s="938">
        <v>255.53858614913077</v>
      </c>
      <c r="M16" s="938">
        <v>239.85450232498215</v>
      </c>
      <c r="N16" s="954">
        <v>2.0274447984670579E-2</v>
      </c>
      <c r="O16" s="917">
        <v>2.1739099137600231E-2</v>
      </c>
      <c r="P16" s="15">
        <v>3.1408173989802883E-2</v>
      </c>
      <c r="Q16" s="15">
        <v>1.5087530356746972E-2</v>
      </c>
      <c r="R16" s="917">
        <v>7.1335848474518571E-3</v>
      </c>
      <c r="S16" s="15">
        <v>7.0710887803215891E-3</v>
      </c>
      <c r="T16" s="15">
        <v>7.1466080044046967E-3</v>
      </c>
      <c r="U16" s="15">
        <v>7.9289573932328477E-3</v>
      </c>
      <c r="V16" s="15">
        <v>6.7592512955072515E-3</v>
      </c>
      <c r="W16" s="14">
        <v>6.3443915848671031E-3</v>
      </c>
      <c r="X16" s="15"/>
      <c r="Y16" s="1012">
        <f>O16*0.9+0.1*TG4d!R16-N16</f>
        <v>4.0997239148139741E-6</v>
      </c>
      <c r="Z16" s="2"/>
      <c r="AA16" s="2"/>
      <c r="AB16" s="2"/>
      <c r="AC16" s="2"/>
      <c r="AD16" s="2"/>
    </row>
    <row r="17" spans="1:30" ht="15.55">
      <c r="A17" s="19">
        <v>1967</v>
      </c>
      <c r="B17" s="921">
        <v>121142.6</v>
      </c>
      <c r="C17" s="926">
        <v>4643.7856599133502</v>
      </c>
      <c r="D17" s="932">
        <v>1066.1411487074538</v>
      </c>
      <c r="E17" s="933">
        <v>1125.3076127648665</v>
      </c>
      <c r="F17" s="937">
        <v>1613.1889903364211</v>
      </c>
      <c r="G17" s="937">
        <f t="shared" si="1"/>
        <v>796.78279399163978</v>
      </c>
      <c r="H17" s="933">
        <v>537.01007085120136</v>
      </c>
      <c r="I17" s="938">
        <v>501.085209702464</v>
      </c>
      <c r="J17" s="938">
        <v>645.63816338792844</v>
      </c>
      <c r="K17" s="938">
        <v>695.10073846022476</v>
      </c>
      <c r="L17" s="938">
        <v>626.55166355607798</v>
      </c>
      <c r="M17" s="938">
        <v>613.81757104204132</v>
      </c>
      <c r="N17" s="954">
        <v>2.7812461681062502E-2</v>
      </c>
      <c r="O17" s="917">
        <v>2.9355939311951965E-2</v>
      </c>
      <c r="P17" s="15">
        <v>4.2083317985088797E-2</v>
      </c>
      <c r="Q17" s="15">
        <v>2.0785700798518918E-2</v>
      </c>
      <c r="R17" s="917">
        <v>1.4009000624355394E-2</v>
      </c>
      <c r="S17" s="15">
        <v>1.3071827506792031E-2</v>
      </c>
      <c r="T17" s="15">
        <v>1.6842785498738518E-2</v>
      </c>
      <c r="U17" s="15">
        <v>1.8133117436036628E-2</v>
      </c>
      <c r="V17" s="15">
        <v>1.6344875305662754E-2</v>
      </c>
      <c r="W17" s="14">
        <v>1.6012680585930639E-2</v>
      </c>
      <c r="X17" s="15"/>
      <c r="Y17" s="1012">
        <f>O17*0.9+0.1*TG4d!R17-N17</f>
        <v>8.7837621298055002E-6</v>
      </c>
      <c r="Z17" s="2"/>
      <c r="AA17" s="2"/>
      <c r="AB17" s="2"/>
      <c r="AC17" s="2"/>
      <c r="AD17" s="2"/>
    </row>
    <row r="18" spans="1:30" ht="15.55">
      <c r="A18" s="19">
        <v>1968</v>
      </c>
      <c r="B18" s="921">
        <v>123507</v>
      </c>
      <c r="C18" s="926">
        <v>4872.8912056557756</v>
      </c>
      <c r="D18" s="936">
        <v>1186.2253650414812</v>
      </c>
      <c r="E18" s="933">
        <v>1256.5366219292716</v>
      </c>
      <c r="F18" s="937">
        <v>1801.5510373910095</v>
      </c>
      <c r="G18" s="937">
        <f t="shared" si="1"/>
        <v>889.4027580844172</v>
      </c>
      <c r="H18" s="933">
        <v>557.14559588757822</v>
      </c>
      <c r="I18" s="938">
        <v>571.43689181987816</v>
      </c>
      <c r="J18" s="938">
        <v>676.00255069880393</v>
      </c>
      <c r="K18" s="938">
        <v>735.91372458285741</v>
      </c>
      <c r="L18" s="938">
        <v>735.71792193801673</v>
      </c>
      <c r="M18" s="938">
        <v>671.16884645239259</v>
      </c>
      <c r="N18" s="954">
        <v>3.0065751517319543E-2</v>
      </c>
      <c r="O18" s="917">
        <v>3.1847841869421231E-2</v>
      </c>
      <c r="P18" s="15">
        <v>4.5661631787879735E-2</v>
      </c>
      <c r="Q18" s="15">
        <v>2.2542564938703415E-2</v>
      </c>
      <c r="R18" s="917">
        <v>1.4121263579909277E-2</v>
      </c>
      <c r="S18" s="15">
        <v>1.4483486952485688E-2</v>
      </c>
      <c r="T18" s="15">
        <v>1.7133780235489837E-2</v>
      </c>
      <c r="U18" s="15">
        <v>1.8652272859398519E-2</v>
      </c>
      <c r="V18" s="15">
        <v>1.8647310097819055E-2</v>
      </c>
      <c r="W18" s="14">
        <v>1.7011266457700458E-2</v>
      </c>
      <c r="X18" s="15"/>
      <c r="Y18" s="1012">
        <f>O18*0.9+0.1*TG4d!R18-N18</f>
        <v>9.4325231504953366E-6</v>
      </c>
      <c r="Z18" s="2"/>
      <c r="AA18" s="2"/>
      <c r="AB18" s="2"/>
      <c r="AC18" s="2"/>
      <c r="AD18" s="2"/>
    </row>
    <row r="19" spans="1:30" ht="15.55">
      <c r="A19" s="23">
        <v>1969</v>
      </c>
      <c r="B19" s="922">
        <v>125542.6</v>
      </c>
      <c r="C19" s="950">
        <v>5018.8444412615881</v>
      </c>
      <c r="D19" s="939">
        <v>1276.1091144674094</v>
      </c>
      <c r="E19" s="940">
        <v>1344.4651481902054</v>
      </c>
      <c r="F19" s="941">
        <v>1949.0325444562943</v>
      </c>
      <c r="G19" s="941">
        <f t="shared" si="1"/>
        <v>924.87218990514543</v>
      </c>
      <c r="H19" s="940">
        <v>664.84878933128061</v>
      </c>
      <c r="I19" s="942">
        <v>649.86534539368722</v>
      </c>
      <c r="J19" s="942">
        <v>677.42534271732757</v>
      </c>
      <c r="K19" s="942">
        <v>771.753992178565</v>
      </c>
      <c r="L19" s="942">
        <v>756.85858075376223</v>
      </c>
      <c r="M19" s="942">
        <v>745.80488145976858</v>
      </c>
      <c r="N19" s="955">
        <v>3.1920904899308884E-2</v>
      </c>
      <c r="O19" s="918">
        <v>3.3630779413190079E-2</v>
      </c>
      <c r="P19" s="21">
        <v>4.8753575843875296E-2</v>
      </c>
      <c r="Q19" s="21">
        <v>2.3134978728131073E-2</v>
      </c>
      <c r="R19" s="918">
        <v>1.6630689912062735E-2</v>
      </c>
      <c r="S19" s="21">
        <v>1.625589038781072E-2</v>
      </c>
      <c r="T19" s="21">
        <v>1.6945282888514154E-2</v>
      </c>
      <c r="U19" s="21">
        <v>1.9304842752632109E-2</v>
      </c>
      <c r="V19" s="21">
        <v>1.893224529514459E-2</v>
      </c>
      <c r="W19" s="20">
        <v>1.8655745362694542E-2</v>
      </c>
      <c r="X19" s="15"/>
      <c r="Y19" s="1012">
        <f>O19*0.9+0.1*TG4d!R19-N19</f>
        <v>9.8655637684602615E-6</v>
      </c>
      <c r="Z19" s="2"/>
      <c r="AA19" s="2"/>
      <c r="AB19" s="2"/>
      <c r="AC19" s="2"/>
      <c r="AD19" s="2"/>
    </row>
    <row r="20" spans="1:30" ht="15.55">
      <c r="A20" s="27">
        <v>1970</v>
      </c>
      <c r="B20" s="920">
        <v>127673.60000000001</v>
      </c>
      <c r="C20" s="925">
        <v>4979.5684986792739</v>
      </c>
      <c r="D20" s="943">
        <v>1428.0967814343487</v>
      </c>
      <c r="E20" s="928">
        <v>1512.8287868393566</v>
      </c>
      <c r="F20" s="944">
        <v>2225.966695207911</v>
      </c>
      <c r="G20" s="944">
        <f t="shared" si="1"/>
        <v>999.61359808850261</v>
      </c>
      <c r="H20" s="928">
        <v>669.9505179316111</v>
      </c>
      <c r="I20" s="945">
        <v>705.96724222225021</v>
      </c>
      <c r="J20" s="945">
        <v>802.74116253364912</v>
      </c>
      <c r="K20" s="945">
        <v>833.5118493616975</v>
      </c>
      <c r="L20" s="945">
        <v>861.92928376178509</v>
      </c>
      <c r="M20" s="945">
        <v>896.82153206941462</v>
      </c>
      <c r="N20" s="953">
        <v>3.6615674085514791E-2</v>
      </c>
      <c r="O20" s="916">
        <v>3.878815954648316E-2</v>
      </c>
      <c r="P20" s="25">
        <v>5.7072652285569341E-2</v>
      </c>
      <c r="Q20" s="25">
        <v>2.5629583509246216E-2</v>
      </c>
      <c r="R20" s="916">
        <v>1.7177190045458701E-2</v>
      </c>
      <c r="S20" s="25">
        <v>1.8100640511420352E-2</v>
      </c>
      <c r="T20" s="25">
        <v>2.0581874537128897E-2</v>
      </c>
      <c r="U20" s="25">
        <v>2.1370819274579841E-2</v>
      </c>
      <c r="V20" s="25">
        <v>2.2099427818389472E-2</v>
      </c>
      <c r="W20" s="24">
        <v>2.299404729289023E-2</v>
      </c>
      <c r="X20" s="15"/>
      <c r="Y20" s="1012">
        <f>O20*0.9+0.1*TG4d!R20-N20</f>
        <v>1.1388510865927015E-5</v>
      </c>
      <c r="Z20" s="2"/>
      <c r="AA20" s="2"/>
      <c r="AB20" s="2"/>
      <c r="AC20" s="2"/>
      <c r="AD20" s="2"/>
    </row>
    <row r="21" spans="1:30" ht="15.55">
      <c r="A21" s="19">
        <v>1971</v>
      </c>
      <c r="B21" s="921">
        <v>130774.16039999999</v>
      </c>
      <c r="C21" s="926">
        <v>5126.4320616786354</v>
      </c>
      <c r="D21" s="936">
        <v>1567.2125977158576</v>
      </c>
      <c r="E21" s="933">
        <v>1670.9765260474785</v>
      </c>
      <c r="F21" s="937">
        <v>2397.1336182315408</v>
      </c>
      <c r="G21" s="937">
        <f t="shared" si="1"/>
        <v>1181.0242923292701</v>
      </c>
      <c r="H21" s="933">
        <v>638.77403782405622</v>
      </c>
      <c r="I21" s="938">
        <v>694.88123073638894</v>
      </c>
      <c r="J21" s="938">
        <v>810.72265696294232</v>
      </c>
      <c r="K21" s="938">
        <v>869.3104536837568</v>
      </c>
      <c r="L21" s="938">
        <v>933.7577515497178</v>
      </c>
      <c r="M21" s="938">
        <v>865.5219222229432</v>
      </c>
      <c r="N21" s="954">
        <v>3.9979250513559647E-2</v>
      </c>
      <c r="O21" s="917">
        <v>4.2626245625190982E-2</v>
      </c>
      <c r="P21" s="15">
        <v>6.1150354187702767E-2</v>
      </c>
      <c r="Q21" s="15">
        <v>3.0127671328348996E-2</v>
      </c>
      <c r="R21" s="917">
        <v>1.6294985962304054E-2</v>
      </c>
      <c r="S21" s="15">
        <v>1.7726268179103496E-2</v>
      </c>
      <c r="T21" s="15">
        <v>2.0681357619878323E-2</v>
      </c>
      <c r="U21" s="15">
        <v>2.217591949715824E-2</v>
      </c>
      <c r="V21" s="15">
        <v>2.3819955966786207E-2</v>
      </c>
      <c r="W21" s="14">
        <v>2.2079274888398E-2</v>
      </c>
      <c r="X21" s="15"/>
      <c r="Y21" s="1012">
        <f>O21*0.9+0.1*TG4d!R21-N21</f>
        <v>1.3869145342640388E-5</v>
      </c>
      <c r="Z21" s="2"/>
      <c r="AA21" s="2"/>
      <c r="AB21" s="2"/>
      <c r="AC21" s="2"/>
      <c r="AD21" s="2"/>
    </row>
    <row r="22" spans="1:30" ht="15.55">
      <c r="A22" s="19">
        <v>1972</v>
      </c>
      <c r="B22" s="921">
        <v>133501.5618</v>
      </c>
      <c r="C22" s="926">
        <v>5424.3556490479023</v>
      </c>
      <c r="D22" s="936">
        <v>1655.4921470159977</v>
      </c>
      <c r="E22" s="933">
        <v>1752.0198644155123</v>
      </c>
      <c r="F22" s="937">
        <v>2585.3847012669594</v>
      </c>
      <c r="G22" s="937">
        <f t="shared" si="1"/>
        <v>1148.3187844550814</v>
      </c>
      <c r="H22" s="933">
        <v>792.51588457502567</v>
      </c>
      <c r="I22" s="938">
        <v>870.86997598016785</v>
      </c>
      <c r="J22" s="938">
        <v>901.71171708640213</v>
      </c>
      <c r="K22" s="938">
        <v>891.25794642756057</v>
      </c>
      <c r="L22" s="938">
        <v>1043.233637300737</v>
      </c>
      <c r="M22" s="938">
        <v>974.45037859927606</v>
      </c>
      <c r="N22" s="954">
        <v>4.0744154969459517E-2</v>
      </c>
      <c r="O22" s="917">
        <v>4.3119847468915402E-2</v>
      </c>
      <c r="P22" s="15">
        <v>6.3630211181589416E-2</v>
      </c>
      <c r="Q22" s="15">
        <v>2.8261854695301732E-2</v>
      </c>
      <c r="R22" s="917">
        <v>1.9505009477143176E-2</v>
      </c>
      <c r="S22" s="15">
        <v>2.1433421670735694E-2</v>
      </c>
      <c r="T22" s="15">
        <v>2.2192483368144167E-2</v>
      </c>
      <c r="U22" s="15">
        <v>2.1935200328471183E-2</v>
      </c>
      <c r="V22" s="15">
        <v>2.5675550961778981E-2</v>
      </c>
      <c r="W22" s="14">
        <v>2.3982691375046272E-2</v>
      </c>
      <c r="X22" s="15"/>
      <c r="Y22" s="1012">
        <f>O22*0.9+0.1*TG4d!R22-N22</f>
        <v>1.4208700278663111E-5</v>
      </c>
      <c r="Z22" s="2"/>
      <c r="AA22" s="2"/>
      <c r="AB22" s="2"/>
      <c r="AC22" s="2"/>
      <c r="AD22" s="2"/>
    </row>
    <row r="23" spans="1:30" ht="15.55">
      <c r="A23" s="19">
        <v>1973</v>
      </c>
      <c r="B23" s="921">
        <v>136006.38620000001</v>
      </c>
      <c r="C23" s="926">
        <v>5757.4009856194471</v>
      </c>
      <c r="D23" s="936">
        <v>1716.6629523415288</v>
      </c>
      <c r="E23" s="933">
        <v>1820.2160810718449</v>
      </c>
      <c r="F23" s="937">
        <v>2648.8469704991157</v>
      </c>
      <c r="G23" s="937">
        <f t="shared" si="1"/>
        <v>1239.4814895557174</v>
      </c>
      <c r="H23" s="933">
        <v>790.79116796488211</v>
      </c>
      <c r="I23" s="938">
        <v>882.80884871019123</v>
      </c>
      <c r="J23" s="938">
        <v>946.0988113075822</v>
      </c>
      <c r="K23" s="938">
        <v>920.81586088871279</v>
      </c>
      <c r="L23" s="938">
        <v>976.52537143833456</v>
      </c>
      <c r="M23" s="938">
        <v>1022.2231005492096</v>
      </c>
      <c r="N23" s="954">
        <v>4.0552521016785505E-2</v>
      </c>
      <c r="O23" s="917">
        <v>4.2998744035382216E-2</v>
      </c>
      <c r="P23" s="15">
        <v>6.2573391180194463E-2</v>
      </c>
      <c r="Q23" s="15">
        <v>2.9280121113212459E-2</v>
      </c>
      <c r="R23" s="917">
        <v>1.8680763987504182E-2</v>
      </c>
      <c r="S23" s="15">
        <v>2.0854486515418102E-2</v>
      </c>
      <c r="T23" s="15">
        <v>2.2349577636759928E-2</v>
      </c>
      <c r="U23" s="15">
        <v>2.1752321561052664E-2</v>
      </c>
      <c r="V23" s="15">
        <v>2.3068340581744454E-2</v>
      </c>
      <c r="W23" s="14">
        <v>2.4147852502043321E-2</v>
      </c>
      <c r="X23" s="15"/>
      <c r="Y23" s="1012">
        <f>O23*0.9+0.1*TG4d!R23-N23</f>
        <v>1.4425013808910814E-5</v>
      </c>
      <c r="Z23" s="2"/>
      <c r="AA23" s="2"/>
      <c r="AB23" s="2"/>
      <c r="AC23" s="2"/>
      <c r="AD23" s="2"/>
    </row>
    <row r="24" spans="1:30" ht="15.55">
      <c r="A24" s="19">
        <v>1974</v>
      </c>
      <c r="B24" s="921">
        <v>138443.58360000001</v>
      </c>
      <c r="C24" s="926">
        <v>5693.6233348728983</v>
      </c>
      <c r="D24" s="936">
        <v>1870.878708165322</v>
      </c>
      <c r="E24" s="933">
        <v>1984.8521848344135</v>
      </c>
      <c r="F24" s="937">
        <v>2927.347387397584</v>
      </c>
      <c r="G24" s="937">
        <f t="shared" si="1"/>
        <v>1302.9462278390536</v>
      </c>
      <c r="H24" s="933">
        <v>851.79916069643582</v>
      </c>
      <c r="I24" s="938">
        <v>892.33399678934848</v>
      </c>
      <c r="J24" s="938">
        <v>989.74430091923773</v>
      </c>
      <c r="K24" s="938">
        <v>1071.0440290079694</v>
      </c>
      <c r="L24" s="938">
        <v>1082.8920670557272</v>
      </c>
      <c r="M24" s="938">
        <v>1089.8662506928663</v>
      </c>
      <c r="N24" s="954">
        <v>4.5491445008827201E-2</v>
      </c>
      <c r="O24" s="917">
        <v>4.8262772793855727E-2</v>
      </c>
      <c r="P24" s="15">
        <v>7.118006213568151E-2</v>
      </c>
      <c r="Q24" s="15">
        <v>3.1681854315037422E-2</v>
      </c>
      <c r="R24" s="917">
        <v>2.0711965189548213E-2</v>
      </c>
      <c r="S24" s="15">
        <v>2.1697592028431245E-2</v>
      </c>
      <c r="T24" s="15">
        <v>2.4066177161330419E-2</v>
      </c>
      <c r="U24" s="15">
        <v>2.6043024774935482E-2</v>
      </c>
      <c r="V24" s="15">
        <v>2.633111633798535E-2</v>
      </c>
      <c r="W24" s="14">
        <v>2.6500697449804995E-2</v>
      </c>
      <c r="X24" s="15"/>
      <c r="Y24" s="1012">
        <f>O24*0.9+0.1*TG4d!R24-N24</f>
        <v>1.6247024597772219E-5</v>
      </c>
      <c r="Z24" s="2"/>
      <c r="AA24" s="2"/>
      <c r="AB24" s="2"/>
      <c r="AC24" s="2"/>
      <c r="AD24" s="2"/>
    </row>
    <row r="25" spans="1:30" ht="15.55">
      <c r="A25" s="19">
        <v>1975</v>
      </c>
      <c r="B25" s="921">
        <v>141054.91199999998</v>
      </c>
      <c r="C25" s="926">
        <v>5614.6016648745253</v>
      </c>
      <c r="D25" s="936">
        <v>2101.5325285596773</v>
      </c>
      <c r="E25" s="933">
        <v>2228.3285270894157</v>
      </c>
      <c r="F25" s="937">
        <v>3252.8431560640934</v>
      </c>
      <c r="G25" s="937">
        <f t="shared" si="1"/>
        <v>1504.7673726434225</v>
      </c>
      <c r="H25" s="933">
        <v>967.60097323591071</v>
      </c>
      <c r="I25" s="938">
        <v>1051.2804413675879</v>
      </c>
      <c r="J25" s="938">
        <v>1076.6469642920722</v>
      </c>
      <c r="K25" s="938">
        <v>1094.6502659130063</v>
      </c>
      <c r="L25" s="938">
        <v>1297.6347800507835</v>
      </c>
      <c r="M25" s="938">
        <v>1211.3740451201786</v>
      </c>
      <c r="N25" s="954">
        <v>5.2796530114616311E-2</v>
      </c>
      <c r="O25" s="917">
        <v>5.5982009598665172E-2</v>
      </c>
      <c r="P25" s="15">
        <v>8.1720758214942193E-2</v>
      </c>
      <c r="Q25" s="15">
        <v>3.7804076227985199E-2</v>
      </c>
      <c r="R25" s="917">
        <v>2.4308914198627463E-2</v>
      </c>
      <c r="S25" s="15">
        <v>2.6411182661831841E-2</v>
      </c>
      <c r="T25" s="15">
        <v>2.7048462538914464E-2</v>
      </c>
      <c r="U25" s="15">
        <v>2.7500757158804841E-2</v>
      </c>
      <c r="V25" s="15">
        <v>3.2600310873931455E-2</v>
      </c>
      <c r="W25" s="14">
        <v>3.0433193578538471E-2</v>
      </c>
      <c r="X25" s="15"/>
      <c r="Y25" s="1012">
        <f>O25*0.9+0.1*TG4d!R25-N25</f>
        <v>1.8169944045090536E-5</v>
      </c>
      <c r="Z25" s="2"/>
      <c r="AA25" s="2"/>
      <c r="AB25" s="2"/>
      <c r="AC25" s="2"/>
      <c r="AD25" s="2"/>
    </row>
    <row r="26" spans="1:30" ht="15.55">
      <c r="A26" s="19">
        <v>1976</v>
      </c>
      <c r="B26" s="921">
        <v>143608.93439999997</v>
      </c>
      <c r="C26" s="926">
        <v>5925.2775984238751</v>
      </c>
      <c r="D26" s="936">
        <v>2152.4207640859695</v>
      </c>
      <c r="E26" s="933">
        <v>2280.1726550876947</v>
      </c>
      <c r="F26" s="937">
        <v>3342.7429452667861</v>
      </c>
      <c r="G26" s="937">
        <f t="shared" si="1"/>
        <v>1522.0029561357539</v>
      </c>
      <c r="H26" s="933">
        <v>1010.2120342967175</v>
      </c>
      <c r="I26" s="938">
        <v>1084.7547589278529</v>
      </c>
      <c r="J26" s="938">
        <v>1235.2640518461308</v>
      </c>
      <c r="K26" s="938">
        <v>1320.2975928727126</v>
      </c>
      <c r="L26" s="938">
        <v>1391.5444255204211</v>
      </c>
      <c r="M26" s="938">
        <v>1294.9536839186271</v>
      </c>
      <c r="N26" s="954">
        <v>5.2167488725429895E-2</v>
      </c>
      <c r="O26" s="917">
        <v>5.5263767782333967E-2</v>
      </c>
      <c r="P26" s="15">
        <v>8.1016921885748161E-2</v>
      </c>
      <c r="Q26" s="15">
        <v>3.6888267098649695E-2</v>
      </c>
      <c r="R26" s="917">
        <v>2.4484164894147394E-2</v>
      </c>
      <c r="S26" s="15">
        <v>2.629083151418854E-2</v>
      </c>
      <c r="T26" s="15">
        <v>2.9938673967855319E-2</v>
      </c>
      <c r="U26" s="15">
        <v>3.199960293063242E-2</v>
      </c>
      <c r="V26" s="15">
        <v>3.3726388139587719E-2</v>
      </c>
      <c r="W26" s="14">
        <v>3.1385351244028747E-2</v>
      </c>
      <c r="X26" s="15"/>
      <c r="Y26" s="1012">
        <f>O26*0.9+0.1*TG4d!R26-N26</f>
        <v>1.8318768085417991E-5</v>
      </c>
      <c r="Z26" s="2"/>
      <c r="AA26" s="2"/>
      <c r="AB26" s="2"/>
      <c r="AC26" s="2"/>
      <c r="AD26" s="2"/>
    </row>
    <row r="27" spans="1:30" ht="15.55">
      <c r="A27" s="19">
        <v>1977</v>
      </c>
      <c r="B27" s="921">
        <v>146305.25279999999</v>
      </c>
      <c r="C27" s="926">
        <v>6224.0667658817247</v>
      </c>
      <c r="D27" s="936">
        <v>2134.2247882995239</v>
      </c>
      <c r="E27" s="933">
        <v>2251.5894918463628</v>
      </c>
      <c r="F27" s="937">
        <v>3333.346877480667</v>
      </c>
      <c r="G27" s="937">
        <f t="shared" si="1"/>
        <v>1462.2901327650732</v>
      </c>
      <c r="H27" s="933">
        <v>1085.4726252864957</v>
      </c>
      <c r="I27" s="938">
        <v>1210.512470787683</v>
      </c>
      <c r="J27" s="938">
        <v>1193.9053744908781</v>
      </c>
      <c r="K27" s="938">
        <v>1182.4387127260761</v>
      </c>
      <c r="L27" s="938">
        <v>1293.9201401219152</v>
      </c>
      <c r="M27" s="938">
        <v>1267.3837264365011</v>
      </c>
      <c r="N27" s="954">
        <v>5.0167890051538364E-2</v>
      </c>
      <c r="O27" s="917">
        <v>5.2926708886250007E-2</v>
      </c>
      <c r="P27" s="15">
        <v>7.835490458637652E-2</v>
      </c>
      <c r="Q27" s="15">
        <v>3.4373141482654378E-2</v>
      </c>
      <c r="R27" s="917">
        <v>2.5515527519814892E-2</v>
      </c>
      <c r="S27" s="15">
        <v>2.8454761126113226E-2</v>
      </c>
      <c r="T27" s="15">
        <v>2.8064388478554747E-2</v>
      </c>
      <c r="U27" s="15">
        <v>2.7794848817208621E-2</v>
      </c>
      <c r="V27" s="15">
        <v>3.0415373151404527E-2</v>
      </c>
      <c r="W27" s="14">
        <v>2.9791598237238759E-2</v>
      </c>
      <c r="X27" s="15"/>
      <c r="Y27" s="1012">
        <f>O27*0.9+0.1*TG4d!R27-N27</f>
        <v>1.7700698068133514E-5</v>
      </c>
      <c r="Z27" s="2"/>
      <c r="AA27" s="2"/>
      <c r="AB27" s="2"/>
      <c r="AC27" s="2"/>
      <c r="AD27" s="2"/>
    </row>
    <row r="28" spans="1:30" ht="15.55">
      <c r="A28" s="19">
        <v>1978</v>
      </c>
      <c r="B28" s="921">
        <v>149142.4302</v>
      </c>
      <c r="C28" s="926">
        <v>6570.1020176869697</v>
      </c>
      <c r="D28" s="936">
        <v>2160.547641075249</v>
      </c>
      <c r="E28" s="933">
        <v>2284.1674198047563</v>
      </c>
      <c r="F28" s="937">
        <v>3363.0175975584061</v>
      </c>
      <c r="G28" s="937">
        <f t="shared" si="1"/>
        <v>1506.646552563883</v>
      </c>
      <c r="H28" s="933">
        <v>1055.3030154394828</v>
      </c>
      <c r="I28" s="938">
        <v>1135.992963210899</v>
      </c>
      <c r="J28" s="938">
        <v>1186.9718158888688</v>
      </c>
      <c r="K28" s="938">
        <v>1249.1783025210157</v>
      </c>
      <c r="L28" s="938">
        <v>1349.5412642822259</v>
      </c>
      <c r="M28" s="938">
        <v>1394.8207383698966</v>
      </c>
      <c r="N28" s="954">
        <v>4.9044797917199172E-2</v>
      </c>
      <c r="O28" s="917">
        <v>5.1850987862328182E-2</v>
      </c>
      <c r="P28" s="15">
        <v>7.6341069888258062E-2</v>
      </c>
      <c r="Q28" s="15">
        <v>3.4201132295497871E-2</v>
      </c>
      <c r="R28" s="917">
        <v>2.3955557447408179E-2</v>
      </c>
      <c r="S28" s="15">
        <v>2.5787232948175639E-2</v>
      </c>
      <c r="T28" s="15">
        <v>2.6944461550826304E-2</v>
      </c>
      <c r="U28" s="15">
        <v>2.8356559348630121E-2</v>
      </c>
      <c r="V28" s="15">
        <v>3.0634815603836074E-2</v>
      </c>
      <c r="W28" s="14">
        <v>3.1662667345777606E-2</v>
      </c>
      <c r="X28" s="15"/>
      <c r="Y28" s="1012">
        <f>O28*0.9+0.1*TG4d!R28-N28</f>
        <v>1.6646903637014543E-5</v>
      </c>
      <c r="Z28" s="2"/>
      <c r="AA28" s="2"/>
      <c r="AB28" s="2"/>
      <c r="AC28" s="2"/>
      <c r="AD28" s="2"/>
    </row>
    <row r="29" spans="1:30" ht="15.55">
      <c r="A29" s="23">
        <v>1979</v>
      </c>
      <c r="B29" s="922">
        <v>152105.4296</v>
      </c>
      <c r="C29" s="950">
        <v>6725.8875852590127</v>
      </c>
      <c r="D29" s="939">
        <v>2197.2700705349225</v>
      </c>
      <c r="E29" s="940">
        <v>2299.0376012831998</v>
      </c>
      <c r="F29" s="941">
        <v>3383.8844892516413</v>
      </c>
      <c r="G29" s="941">
        <f t="shared" si="1"/>
        <v>1517.7383916434478</v>
      </c>
      <c r="H29" s="940">
        <v>1077.4219338733913</v>
      </c>
      <c r="I29" s="942">
        <v>1191.2255202903691</v>
      </c>
      <c r="J29" s="942">
        <v>1209.4662569514041</v>
      </c>
      <c r="K29" s="942">
        <v>1249.4167425932526</v>
      </c>
      <c r="L29" s="942">
        <v>1314.0361252424889</v>
      </c>
      <c r="M29" s="942">
        <v>1387.3026522936152</v>
      </c>
      <c r="N29" s="955">
        <v>4.9691093374565537E-2</v>
      </c>
      <c r="O29" s="918">
        <v>5.1992558242596305E-2</v>
      </c>
      <c r="P29" s="21">
        <v>7.6526287040906027E-2</v>
      </c>
      <c r="Q29" s="21">
        <v>3.4323536805358226E-2</v>
      </c>
      <c r="R29" s="918">
        <v>2.4365814033444615E-2</v>
      </c>
      <c r="S29" s="21">
        <v>2.6939473373204237E-2</v>
      </c>
      <c r="T29" s="21">
        <v>2.735198622758617E-2</v>
      </c>
      <c r="U29" s="21">
        <v>2.8255463382720333E-2</v>
      </c>
      <c r="V29" s="21">
        <v>2.9716825743264508E-2</v>
      </c>
      <c r="W29" s="20">
        <v>3.1373742608309378E-2</v>
      </c>
      <c r="X29" s="15"/>
      <c r="Y29" s="1012">
        <f>O29*0.9+0.1*TG4d!R29-N29</f>
        <v>-4.6120955288440207E-4</v>
      </c>
      <c r="Z29" s="2"/>
      <c r="AA29" s="2"/>
      <c r="AB29" s="2"/>
      <c r="AC29" s="2"/>
      <c r="AD29" s="2"/>
    </row>
    <row r="30" spans="1:30" ht="15.55">
      <c r="A30" s="27">
        <v>1980</v>
      </c>
      <c r="B30" s="920">
        <v>155268</v>
      </c>
      <c r="C30" s="925">
        <v>6665.6768893143544</v>
      </c>
      <c r="D30" s="943">
        <v>2356.3408134807255</v>
      </c>
      <c r="E30" s="928">
        <v>2495.9884971229662</v>
      </c>
      <c r="F30" s="944">
        <v>3710.2786146306034</v>
      </c>
      <c r="G30" s="944">
        <f t="shared" si="1"/>
        <v>1602.1229745191613</v>
      </c>
      <c r="H30" s="928">
        <v>1107.5444974906841</v>
      </c>
      <c r="I30" s="945">
        <v>1229.9467747976291</v>
      </c>
      <c r="J30" s="945">
        <v>1296.7585874698054</v>
      </c>
      <c r="K30" s="945">
        <v>1273.0301467185357</v>
      </c>
      <c r="L30" s="945">
        <v>1317.9756297651954</v>
      </c>
      <c r="M30" s="945">
        <v>1397.6440287213757</v>
      </c>
      <c r="N30" s="953">
        <v>5.4887797819008724E-2</v>
      </c>
      <c r="O30" s="916">
        <v>5.8140703248391726E-2</v>
      </c>
      <c r="P30" s="25">
        <v>8.6425962359498967E-2</v>
      </c>
      <c r="Q30" s="25">
        <v>3.7319305171605602E-2</v>
      </c>
      <c r="R30" s="916">
        <v>2.579876311017415E-2</v>
      </c>
      <c r="S30" s="25">
        <v>2.8649959936615229E-2</v>
      </c>
      <c r="T30" s="25">
        <v>3.020625147343026E-2</v>
      </c>
      <c r="U30" s="25">
        <v>2.9653529281858937E-2</v>
      </c>
      <c r="V30" s="25">
        <v>3.0700474007439027E-2</v>
      </c>
      <c r="W30" s="24">
        <v>3.2556242472447927E-2</v>
      </c>
      <c r="X30" s="15"/>
      <c r="Y30" s="1012">
        <f>O30*0.9+0.1*TG4d!R30-N30</f>
        <v>1.8711415561242783E-5</v>
      </c>
      <c r="Z30" s="2"/>
      <c r="AA30" s="2"/>
      <c r="AB30" s="2"/>
      <c r="AC30" s="2"/>
      <c r="AD30" s="2"/>
    </row>
    <row r="31" spans="1:30" ht="15.55">
      <c r="A31" s="19">
        <v>1981</v>
      </c>
      <c r="B31" s="921">
        <v>158033.20000000001</v>
      </c>
      <c r="C31" s="926">
        <v>6836.5629046075101</v>
      </c>
      <c r="D31" s="936">
        <v>2374.5174091133254</v>
      </c>
      <c r="E31" s="933">
        <v>2509.408569631652</v>
      </c>
      <c r="F31" s="937">
        <v>3683.4157701247605</v>
      </c>
      <c r="G31" s="937">
        <f t="shared" si="1"/>
        <v>1669.2517114231794</v>
      </c>
      <c r="H31" s="933">
        <v>1169.5545944971498</v>
      </c>
      <c r="I31" s="938">
        <v>1301.8674074630505</v>
      </c>
      <c r="J31" s="938">
        <v>1263.8588760244691</v>
      </c>
      <c r="K31" s="938">
        <v>1274.0395406171308</v>
      </c>
      <c r="L31" s="938">
        <v>1329.0447369151618</v>
      </c>
      <c r="M31" s="938">
        <v>1315.6326041295158</v>
      </c>
      <c r="N31" s="954">
        <v>5.4889070700276314E-2</v>
      </c>
      <c r="O31" s="917">
        <v>5.8007199216881931E-2</v>
      </c>
      <c r="P31" s="15">
        <v>8.514541432668922E-2</v>
      </c>
      <c r="Q31" s="15">
        <v>3.8586230133843304E-2</v>
      </c>
      <c r="R31" s="917">
        <v>2.7035289182890661E-2</v>
      </c>
      <c r="S31" s="15">
        <v>3.0093816914700252E-2</v>
      </c>
      <c r="T31" s="15">
        <v>2.9215216083500195E-2</v>
      </c>
      <c r="U31" s="15">
        <v>2.9450551152621074E-2</v>
      </c>
      <c r="V31" s="15">
        <v>3.072204492937658E-2</v>
      </c>
      <c r="W31" s="14">
        <v>3.0412011614022738E-2</v>
      </c>
      <c r="X31" s="15"/>
      <c r="Y31" s="1012">
        <f>O31*0.9+0.1*TG4d!R31-N31</f>
        <v>2.0937513206489844E-5</v>
      </c>
      <c r="Z31" s="2"/>
      <c r="AA31" s="2"/>
      <c r="AB31" s="2"/>
      <c r="AC31" s="2"/>
      <c r="AD31" s="2"/>
    </row>
    <row r="32" spans="1:30" ht="15.55">
      <c r="A32" s="19">
        <v>1982</v>
      </c>
      <c r="B32" s="921">
        <v>160665.4</v>
      </c>
      <c r="C32" s="926">
        <v>6722.067525999184</v>
      </c>
      <c r="D32" s="936">
        <v>2347.1850270018585</v>
      </c>
      <c r="E32" s="933">
        <v>2466.9757092412378</v>
      </c>
      <c r="F32" s="937">
        <v>3568.1891630008536</v>
      </c>
      <c r="G32" s="937">
        <f t="shared" si="1"/>
        <v>1707.2028193520275</v>
      </c>
      <c r="H32" s="933">
        <v>1277.7782401696481</v>
      </c>
      <c r="I32" s="938">
        <v>1409.7679672976469</v>
      </c>
      <c r="J32" s="938">
        <v>1470.6149627578804</v>
      </c>
      <c r="K32" s="938">
        <v>1372.2727618399997</v>
      </c>
      <c r="L32" s="938">
        <v>1357.8949089725829</v>
      </c>
      <c r="M32" s="938">
        <v>1456.0720510056813</v>
      </c>
      <c r="N32" s="954">
        <v>5.6100510710238617E-2</v>
      </c>
      <c r="O32" s="917">
        <v>5.8963650332657387E-2</v>
      </c>
      <c r="P32" s="15">
        <v>8.5283960170272621E-2</v>
      </c>
      <c r="Q32" s="15">
        <v>4.0804175618802695E-2</v>
      </c>
      <c r="R32" s="917">
        <v>3.0540417999986857E-2</v>
      </c>
      <c r="S32" s="15">
        <v>3.3695129288275893E-2</v>
      </c>
      <c r="T32" s="15">
        <v>3.514944476883386E-2</v>
      </c>
      <c r="U32" s="15">
        <v>3.2798949331791505E-2</v>
      </c>
      <c r="V32" s="15">
        <v>3.245530156670285E-2</v>
      </c>
      <c r="W32" s="14">
        <v>3.480185190030128E-2</v>
      </c>
      <c r="X32" s="15"/>
      <c r="Y32" s="1012">
        <f>O32*0.9+0.1*TG4d!R32-N32</f>
        <v>2.0816389151717685E-5</v>
      </c>
      <c r="Z32" s="2"/>
      <c r="AA32" s="2"/>
      <c r="AB32" s="2"/>
      <c r="AC32" s="2"/>
      <c r="AD32" s="2"/>
    </row>
    <row r="33" spans="1:30" ht="15.55">
      <c r="A33" s="19">
        <v>1983</v>
      </c>
      <c r="B33" s="921">
        <v>163134.6</v>
      </c>
      <c r="C33" s="926">
        <v>6932.2726641618929</v>
      </c>
      <c r="D33" s="936">
        <v>2421.7780034425346</v>
      </c>
      <c r="E33" s="933">
        <v>2542.2740632601981</v>
      </c>
      <c r="F33" s="937">
        <v>3667.5920283183464</v>
      </c>
      <c r="G33" s="937">
        <f t="shared" si="1"/>
        <v>1771.1951227525622</v>
      </c>
      <c r="H33" s="933">
        <v>1346.8833985616695</v>
      </c>
      <c r="I33" s="938">
        <v>1479.1465831585213</v>
      </c>
      <c r="J33" s="938">
        <v>1452.6797923875074</v>
      </c>
      <c r="K33" s="938">
        <v>1437.1669669741034</v>
      </c>
      <c r="L33" s="938">
        <v>1400.0587140999155</v>
      </c>
      <c r="M33" s="938">
        <v>1416.0167228949724</v>
      </c>
      <c r="N33" s="954">
        <v>5.6990803019454077E-2</v>
      </c>
      <c r="O33" s="917">
        <v>5.9826392078371614E-2</v>
      </c>
      <c r="P33" s="15">
        <v>8.6308082138202735E-2</v>
      </c>
      <c r="Q33" s="15">
        <v>4.1680877523175612E-2</v>
      </c>
      <c r="R33" s="917">
        <v>3.1695707182279875E-2</v>
      </c>
      <c r="S33" s="15">
        <v>3.4808207621779275E-2</v>
      </c>
      <c r="T33" s="15">
        <v>3.4185374456541247E-2</v>
      </c>
      <c r="U33" s="15">
        <v>3.382031689298514E-2</v>
      </c>
      <c r="V33" s="15">
        <v>3.2947062149180084E-2</v>
      </c>
      <c r="W33" s="14">
        <v>3.3322596048046549E-2</v>
      </c>
      <c r="X33" s="15"/>
      <c r="Y33" s="1012">
        <f>O33*0.9+0.1*TG4d!R33-N33</f>
        <v>2.2520569308362437E-5</v>
      </c>
      <c r="Z33" s="2"/>
      <c r="AA33" s="2"/>
      <c r="AB33" s="2"/>
      <c r="AC33" s="2"/>
      <c r="AD33" s="2"/>
    </row>
    <row r="34" spans="1:30" ht="15.55">
      <c r="A34" s="19">
        <v>1984</v>
      </c>
      <c r="B34" s="921">
        <v>165649.79999999999</v>
      </c>
      <c r="C34" s="926">
        <v>7508.313734152699</v>
      </c>
      <c r="D34" s="936">
        <v>2449.4956890679091</v>
      </c>
      <c r="E34" s="933">
        <v>2565.320635156394</v>
      </c>
      <c r="F34" s="937">
        <v>3680.3916477540088</v>
      </c>
      <c r="G34" s="937">
        <f t="shared" si="1"/>
        <v>1812.8120281984741</v>
      </c>
      <c r="H34" s="933">
        <v>1416.1084563054528</v>
      </c>
      <c r="I34" s="938">
        <v>1582.5684268548528</v>
      </c>
      <c r="J34" s="938">
        <v>1581.1749337423778</v>
      </c>
      <c r="K34" s="938">
        <v>1540.6228405899333</v>
      </c>
      <c r="L34" s="938">
        <v>1538.4519839472528</v>
      </c>
      <c r="M34" s="938">
        <v>1539.1463953891086</v>
      </c>
      <c r="N34" s="954">
        <v>5.4041224882400374E-2</v>
      </c>
      <c r="O34" s="917">
        <v>5.6596576168175254E-2</v>
      </c>
      <c r="P34" s="15">
        <v>8.1197478149988456E-2</v>
      </c>
      <c r="Q34" s="15">
        <v>3.9994592732952576E-2</v>
      </c>
      <c r="R34" s="917">
        <v>3.1242445490562435E-2</v>
      </c>
      <c r="S34" s="15">
        <v>3.4914916008688124E-2</v>
      </c>
      <c r="T34" s="15">
        <v>3.4884172507076983E-2</v>
      </c>
      <c r="U34" s="15">
        <v>3.3989504761677843E-2</v>
      </c>
      <c r="V34" s="15">
        <v>3.3941610922738619E-2</v>
      </c>
      <c r="W34" s="14">
        <v>3.3956931155820769E-2</v>
      </c>
      <c r="X34" s="15"/>
      <c r="Y34" s="1012">
        <f>O34*0.9+0.1*TG4d!R34-N34</f>
        <v>1.9938218013597353E-5</v>
      </c>
      <c r="Z34" s="2"/>
      <c r="AA34" s="2"/>
      <c r="AB34" s="2"/>
      <c r="AC34" s="2"/>
      <c r="AD34" s="2"/>
    </row>
    <row r="35" spans="1:30" ht="15.55">
      <c r="A35" s="19">
        <v>1985</v>
      </c>
      <c r="B35" s="921">
        <v>168205</v>
      </c>
      <c r="C35" s="926">
        <v>7755.4781648955768</v>
      </c>
      <c r="D35" s="936">
        <v>2481.2943544679729</v>
      </c>
      <c r="E35" s="933">
        <v>2593.1261730873985</v>
      </c>
      <c r="F35" s="937">
        <v>3696.6280569320252</v>
      </c>
      <c r="G35" s="937">
        <f t="shared" si="1"/>
        <v>1862.0303615534647</v>
      </c>
      <c r="H35" s="933">
        <v>1484.2255740153014</v>
      </c>
      <c r="I35" s="938">
        <v>1568.7919021379487</v>
      </c>
      <c r="J35" s="938">
        <v>1503.5976731469796</v>
      </c>
      <c r="K35" s="938">
        <v>1535.39687651492</v>
      </c>
      <c r="L35" s="938">
        <v>2083.6956246927057</v>
      </c>
      <c r="M35" s="938">
        <v>2626.9334720976144</v>
      </c>
      <c r="N35" s="954">
        <v>5.3815652371049516E-2</v>
      </c>
      <c r="O35" s="917">
        <v>5.6241121265543363E-2</v>
      </c>
      <c r="P35" s="15">
        <v>8.0174466241260234E-2</v>
      </c>
      <c r="Q35" s="15">
        <v>4.0384720362283119E-2</v>
      </c>
      <c r="R35" s="917">
        <v>3.2190686037552041E-2</v>
      </c>
      <c r="S35" s="15">
        <v>3.4024806245156469E-2</v>
      </c>
      <c r="T35" s="15">
        <v>3.2610838588453823E-2</v>
      </c>
      <c r="U35" s="15">
        <v>3.3300516889234189E-2</v>
      </c>
      <c r="V35" s="15">
        <v>4.5192316334263793E-2</v>
      </c>
      <c r="W35" s="14">
        <v>5.6974352229399727E-2</v>
      </c>
      <c r="X35" s="15"/>
      <c r="Y35" s="1012">
        <f>O35*0.9+0.1*TG4d!R35-N35</f>
        <v>2.0425371694714201E-5</v>
      </c>
      <c r="Z35" s="2"/>
      <c r="AA35" s="2"/>
      <c r="AB35" s="2"/>
      <c r="AC35" s="2"/>
      <c r="AD35" s="2"/>
    </row>
    <row r="36" spans="1:30" ht="15.55">
      <c r="A36" s="19">
        <v>1986</v>
      </c>
      <c r="B36" s="921">
        <v>170555.8</v>
      </c>
      <c r="C36" s="926">
        <v>7933.6322505947064</v>
      </c>
      <c r="D36" s="936">
        <v>2572.0190581419665</v>
      </c>
      <c r="E36" s="933">
        <v>2700.7289203689907</v>
      </c>
      <c r="F36" s="937">
        <v>3849.9400791159796</v>
      </c>
      <c r="G36" s="937">
        <f t="shared" si="1"/>
        <v>1939.3972020275021</v>
      </c>
      <c r="H36" s="933">
        <v>1423.4294605559558</v>
      </c>
      <c r="I36" s="938">
        <v>1550.9129180468772</v>
      </c>
      <c r="J36" s="938">
        <v>1564.69379703555</v>
      </c>
      <c r="K36" s="938">
        <v>1406.5526525574328</v>
      </c>
      <c r="L36" s="938">
        <v>1746.5324558666143</v>
      </c>
      <c r="M36" s="938">
        <v>1537.4932426821777</v>
      </c>
      <c r="N36" s="954">
        <v>5.5292803374364451E-2</v>
      </c>
      <c r="O36" s="917">
        <v>5.8059784856065257E-2</v>
      </c>
      <c r="P36" s="15">
        <v>8.2765319768441259E-2</v>
      </c>
      <c r="Q36" s="15">
        <v>4.1692812429611571E-2</v>
      </c>
      <c r="R36" s="917">
        <v>3.0600630672097395E-2</v>
      </c>
      <c r="S36" s="15">
        <v>3.3341247125235896E-2</v>
      </c>
      <c r="T36" s="15">
        <v>3.3637505984529519E-2</v>
      </c>
      <c r="U36" s="15">
        <v>3.0237816087463894E-2</v>
      </c>
      <c r="V36" s="15">
        <v>3.7546640785368623E-2</v>
      </c>
      <c r="W36" s="14">
        <v>3.3052753356521691E-2</v>
      </c>
      <c r="X36" s="15"/>
      <c r="Y36" s="1012">
        <f>O36*0.9+0.1*TG4d!R36-N36</f>
        <v>2.1066063304021887E-5</v>
      </c>
      <c r="Z36" s="2"/>
      <c r="AA36" s="2"/>
      <c r="AB36" s="2"/>
      <c r="AC36" s="2"/>
      <c r="AD36" s="2"/>
    </row>
    <row r="37" spans="1:30" ht="15.55">
      <c r="A37" s="19">
        <v>1987</v>
      </c>
      <c r="B37" s="921">
        <v>172551.6</v>
      </c>
      <c r="C37" s="926">
        <v>8269.3249805970663</v>
      </c>
      <c r="D37" s="936">
        <v>2632.4974495344131</v>
      </c>
      <c r="E37" s="933">
        <v>2771.6423188775516</v>
      </c>
      <c r="F37" s="937">
        <v>3977.453707444763</v>
      </c>
      <c r="G37" s="937">
        <f t="shared" si="1"/>
        <v>1957.2886628879251</v>
      </c>
      <c r="H37" s="933">
        <v>1389.7582290505902</v>
      </c>
      <c r="I37" s="938">
        <v>1475.7473554201779</v>
      </c>
      <c r="J37" s="938">
        <v>1552.3879489628357</v>
      </c>
      <c r="K37" s="938">
        <v>1473.8704334486308</v>
      </c>
      <c r="L37" s="938">
        <v>1476.6490692726059</v>
      </c>
      <c r="M37" s="938">
        <v>1664.6288670827105</v>
      </c>
      <c r="N37" s="954">
        <v>5.4930922170661242E-2</v>
      </c>
      <c r="O37" s="917">
        <v>5.7834384048539446E-2</v>
      </c>
      <c r="P37" s="15">
        <v>8.2995408060014597E-2</v>
      </c>
      <c r="Q37" s="15">
        <v>4.0841700046330372E-2</v>
      </c>
      <c r="R37" s="917">
        <v>2.8999344758915413E-2</v>
      </c>
      <c r="S37" s="15">
        <v>3.079363405973368E-2</v>
      </c>
      <c r="T37" s="15">
        <v>3.2392852505225278E-2</v>
      </c>
      <c r="U37" s="15">
        <v>3.0754469328631018E-2</v>
      </c>
      <c r="V37" s="15">
        <v>3.081244964242558E-2</v>
      </c>
      <c r="W37" s="14">
        <v>3.473492396238731E-2</v>
      </c>
      <c r="X37" s="15"/>
      <c r="Y37" s="1012">
        <f>O37*0.9+0.1*TG4d!R37-N37</f>
        <v>1.9957948915801105E-5</v>
      </c>
      <c r="Z37" s="2"/>
      <c r="AA37" s="2"/>
      <c r="AB37" s="2"/>
      <c r="AC37" s="2"/>
      <c r="AD37" s="2"/>
    </row>
    <row r="38" spans="1:30" ht="15.55">
      <c r="A38" s="19">
        <v>1988</v>
      </c>
      <c r="B38" s="921">
        <v>174344.4</v>
      </c>
      <c r="C38" s="926">
        <v>8706.3723922847566</v>
      </c>
      <c r="D38" s="936">
        <v>2703.9418215909518</v>
      </c>
      <c r="E38" s="933">
        <v>2854.3732122523265</v>
      </c>
      <c r="F38" s="937">
        <v>4095.3582030998509</v>
      </c>
      <c r="G38" s="937">
        <f t="shared" si="1"/>
        <v>2016.7352767560026</v>
      </c>
      <c r="H38" s="933">
        <v>1359.9739891151514</v>
      </c>
      <c r="I38" s="938">
        <v>1546.2813349991397</v>
      </c>
      <c r="J38" s="938">
        <v>1527.8218789537698</v>
      </c>
      <c r="K38" s="938">
        <v>1484.1169121743071</v>
      </c>
      <c r="L38" s="938">
        <v>1552.2048761189822</v>
      </c>
      <c r="M38" s="938">
        <v>1589.7954200569263</v>
      </c>
      <c r="N38" s="954">
        <v>5.4146215355770085E-2</v>
      </c>
      <c r="O38" s="917">
        <v>5.7158591735312979E-2</v>
      </c>
      <c r="P38" s="15">
        <v>8.2009215380821843E-2</v>
      </c>
      <c r="Q38" s="15">
        <v>4.038496011225514E-2</v>
      </c>
      <c r="R38" s="917">
        <v>2.723336867120452E-2</v>
      </c>
      <c r="S38" s="15">
        <v>3.0964158140136536E-2</v>
      </c>
      <c r="T38" s="15">
        <v>3.0594509032155773E-2</v>
      </c>
      <c r="U38" s="15">
        <v>2.9719320622234594E-2</v>
      </c>
      <c r="V38" s="15">
        <v>3.1082776569935085E-2</v>
      </c>
      <c r="W38" s="14">
        <v>3.1835524159085089E-2</v>
      </c>
      <c r="X38" s="15"/>
      <c r="Y38" s="1012">
        <f>O38*0.9+0.1*TG4d!R38-N38</f>
        <v>1.9854073132048733E-5</v>
      </c>
      <c r="Z38" s="2"/>
      <c r="AA38" s="2"/>
      <c r="AB38" s="2"/>
      <c r="AC38" s="2"/>
      <c r="AD38" s="2"/>
    </row>
    <row r="39" spans="1:30" ht="15.55">
      <c r="A39" s="23">
        <v>1989</v>
      </c>
      <c r="B39" s="922">
        <v>176060.2</v>
      </c>
      <c r="C39" s="950">
        <v>8898.0355132728801</v>
      </c>
      <c r="D39" s="939">
        <v>2886.5398823753826</v>
      </c>
      <c r="E39" s="940">
        <v>3047.0595534063141</v>
      </c>
      <c r="F39" s="941">
        <v>4384.326596547492</v>
      </c>
      <c r="G39" s="941">
        <f t="shared" si="1"/>
        <v>2137.2406378314199</v>
      </c>
      <c r="H39" s="940">
        <v>1452.1167051520442</v>
      </c>
      <c r="I39" s="942">
        <v>1584.6671115220922</v>
      </c>
      <c r="J39" s="942">
        <v>1575.695904379651</v>
      </c>
      <c r="K39" s="942">
        <v>1542.7818112437976</v>
      </c>
      <c r="L39" s="942">
        <v>1562.9294233572246</v>
      </c>
      <c r="M39" s="942">
        <v>1819.6296694024122</v>
      </c>
      <c r="N39" s="955">
        <v>5.7114268451830243E-2</v>
      </c>
      <c r="O39" s="918">
        <v>6.0290376857273655E-2</v>
      </c>
      <c r="P39" s="21">
        <v>8.6750094029412139E-2</v>
      </c>
      <c r="Q39" s="21">
        <v>4.2288324606418973E-2</v>
      </c>
      <c r="R39" s="918">
        <v>2.8732179945905045E-2</v>
      </c>
      <c r="S39" s="21">
        <v>3.135487694692074E-2</v>
      </c>
      <c r="T39" s="21">
        <v>3.1177368942891807E-2</v>
      </c>
      <c r="U39" s="21">
        <v>3.0526117123130806E-2</v>
      </c>
      <c r="V39" s="21">
        <v>3.0924766084794438E-2</v>
      </c>
      <c r="W39" s="20">
        <v>3.6003943010010087E-2</v>
      </c>
      <c r="X39" s="15"/>
      <c r="Y39" s="1012">
        <f>O39*0.9+0.1*TG4d!R39-N39</f>
        <v>2.0288714306551658E-5</v>
      </c>
      <c r="Z39" s="2"/>
      <c r="AA39" s="2"/>
      <c r="AB39" s="2"/>
      <c r="AC39" s="2"/>
      <c r="AD39" s="2"/>
    </row>
    <row r="40" spans="1:30" ht="15.55">
      <c r="A40" s="27">
        <v>1990</v>
      </c>
      <c r="B40" s="920">
        <v>178365</v>
      </c>
      <c r="C40" s="925">
        <v>9006.5527138309099</v>
      </c>
      <c r="D40" s="943">
        <v>3073.4684779748045</v>
      </c>
      <c r="E40" s="928">
        <v>3251.4224609572007</v>
      </c>
      <c r="F40" s="944">
        <v>4698.5474894054169</v>
      </c>
      <c r="G40" s="944">
        <f t="shared" si="1"/>
        <v>2255.3717906362303</v>
      </c>
      <c r="H40" s="928">
        <v>1482.3529469645982</v>
      </c>
      <c r="I40" s="945">
        <v>1600.8635801818984</v>
      </c>
      <c r="J40" s="945">
        <v>1555.7557616145473</v>
      </c>
      <c r="K40" s="945">
        <v>1590.2195349761141</v>
      </c>
      <c r="L40" s="945">
        <v>1584.3490043928371</v>
      </c>
      <c r="M40" s="945">
        <v>1684.5960180734105</v>
      </c>
      <c r="N40" s="953">
        <v>6.0866706995689267E-2</v>
      </c>
      <c r="O40" s="916">
        <v>6.4390892461890156E-2</v>
      </c>
      <c r="P40" s="25">
        <v>9.3049632814654615E-2</v>
      </c>
      <c r="Q40" s="25">
        <v>4.4665190136407129E-2</v>
      </c>
      <c r="R40" s="916">
        <v>2.9356391039527807E-2</v>
      </c>
      <c r="S40" s="25">
        <v>3.1703365488624513E-2</v>
      </c>
      <c r="T40" s="25">
        <v>3.0810054105856466E-2</v>
      </c>
      <c r="U40" s="25">
        <v>3.1492571727298468E-2</v>
      </c>
      <c r="V40" s="25">
        <v>3.1376312241482296E-2</v>
      </c>
      <c r="W40" s="24">
        <v>3.3361595530578825E-2</v>
      </c>
      <c r="X40" s="15"/>
      <c r="Y40" s="1012">
        <f>O40*0.9+0.1*TG4d!R40-N40</f>
        <v>2.0735323964654606E-5</v>
      </c>
      <c r="Z40" s="2"/>
      <c r="AA40" s="2"/>
      <c r="AB40" s="2"/>
      <c r="AC40" s="2"/>
      <c r="AD40" s="2"/>
    </row>
    <row r="41" spans="1:30" ht="15.55">
      <c r="A41" s="19">
        <v>1991</v>
      </c>
      <c r="B41" s="921">
        <v>180978</v>
      </c>
      <c r="C41" s="926">
        <v>8951.4370035380471</v>
      </c>
      <c r="D41" s="936">
        <v>3364.7075897050327</v>
      </c>
      <c r="E41" s="933">
        <v>3561.573337941194</v>
      </c>
      <c r="F41" s="937">
        <v>5145.4813673437648</v>
      </c>
      <c r="G41" s="937">
        <f t="shared" si="1"/>
        <v>2472.0816356732789</v>
      </c>
      <c r="H41" s="933">
        <v>1604.7719951163601</v>
      </c>
      <c r="I41" s="938">
        <v>1725.2589889470603</v>
      </c>
      <c r="J41" s="938">
        <v>1772.4892066113161</v>
      </c>
      <c r="K41" s="938">
        <v>1742.3222904549796</v>
      </c>
      <c r="L41" s="938">
        <v>1797.8827657429481</v>
      </c>
      <c r="M41" s="938">
        <v>1970.0860461189823</v>
      </c>
      <c r="N41" s="954">
        <v>6.8026848642173884E-2</v>
      </c>
      <c r="O41" s="917">
        <v>7.2007032982431426E-2</v>
      </c>
      <c r="P41" s="15">
        <v>0.10403010449954307</v>
      </c>
      <c r="Q41" s="15">
        <v>4.997995183164973E-2</v>
      </c>
      <c r="R41" s="917">
        <v>3.2444894156924413E-2</v>
      </c>
      <c r="S41" s="15">
        <v>3.488087121411354E-2</v>
      </c>
      <c r="T41" s="15">
        <v>3.5835760393254638E-2</v>
      </c>
      <c r="U41" s="15">
        <v>3.5225852939291258E-2</v>
      </c>
      <c r="V41" s="15">
        <v>3.6349161263160561E-2</v>
      </c>
      <c r="W41" s="14">
        <v>3.9830725760969792E-2</v>
      </c>
      <c r="X41" s="15"/>
      <c r="Y41" s="1012">
        <f>O41*0.9+0.1*TG4d!R41-N41</f>
        <v>2.3970457706842807E-5</v>
      </c>
      <c r="Z41" s="2"/>
      <c r="AA41" s="2"/>
      <c r="AB41" s="2"/>
      <c r="AC41" s="2"/>
      <c r="AD41" s="2"/>
    </row>
    <row r="42" spans="1:30" ht="15.55">
      <c r="A42" s="19">
        <v>1992</v>
      </c>
      <c r="B42" s="921">
        <v>183443</v>
      </c>
      <c r="C42" s="926">
        <v>9248.9078867760891</v>
      </c>
      <c r="D42" s="936">
        <v>3695.5334689980887</v>
      </c>
      <c r="E42" s="933">
        <v>3914.2049878756457</v>
      </c>
      <c r="F42" s="937">
        <v>5654.6702886749445</v>
      </c>
      <c r="G42" s="937">
        <f t="shared" si="1"/>
        <v>2717.1746088454333</v>
      </c>
      <c r="H42" s="933">
        <v>1740.627670788514</v>
      </c>
      <c r="I42" s="938">
        <v>1921.0348047433574</v>
      </c>
      <c r="J42" s="938">
        <v>1853.6881197707635</v>
      </c>
      <c r="K42" s="938">
        <v>1790.137916602537</v>
      </c>
      <c r="L42" s="938">
        <v>1952.0284238505112</v>
      </c>
      <c r="M42" s="938">
        <v>2034.1314081693711</v>
      </c>
      <c r="N42" s="954">
        <v>7.3297275143446181E-2</v>
      </c>
      <c r="O42" s="917">
        <v>7.7634409854757294E-2</v>
      </c>
      <c r="P42" s="15">
        <v>0.11215482892293947</v>
      </c>
      <c r="Q42" s="15">
        <v>5.3892488483218905E-2</v>
      </c>
      <c r="R42" s="917">
        <v>3.4523639517374256E-2</v>
      </c>
      <c r="S42" s="15">
        <v>3.8101837752151368E-2</v>
      </c>
      <c r="T42" s="15">
        <v>3.6766082430261804E-2</v>
      </c>
      <c r="U42" s="15">
        <v>3.5505626594556361E-2</v>
      </c>
      <c r="V42" s="15">
        <v>3.8716565732954671E-2</v>
      </c>
      <c r="W42" s="14">
        <v>4.0344997752905794E-2</v>
      </c>
      <c r="X42" s="15"/>
      <c r="Y42" s="1012">
        <f>O42*0.9+0.1*TG4d!R42-N42</f>
        <v>2.6057677572813298E-5</v>
      </c>
      <c r="Z42" s="2"/>
      <c r="AA42" s="2"/>
      <c r="AB42" s="2"/>
      <c r="AC42" s="2"/>
      <c r="AD42" s="2"/>
    </row>
    <row r="43" spans="1:30" ht="15.55">
      <c r="A43" s="19">
        <v>1993</v>
      </c>
      <c r="B43" s="921">
        <v>185685</v>
      </c>
      <c r="C43" s="926">
        <v>9441.6353941024117</v>
      </c>
      <c r="D43" s="936">
        <v>3880.8469027832066</v>
      </c>
      <c r="E43" s="933">
        <v>4108.7545422892645</v>
      </c>
      <c r="F43" s="937">
        <v>5930.4597438824003</v>
      </c>
      <c r="G43" s="937">
        <f t="shared" si="1"/>
        <v>2858.8116758701608</v>
      </c>
      <c r="H43" s="933">
        <v>1844.3182287631562</v>
      </c>
      <c r="I43" s="938">
        <v>1885.1025789015659</v>
      </c>
      <c r="J43" s="938">
        <v>1878.214208845656</v>
      </c>
      <c r="K43" s="938">
        <v>1891.5644149641505</v>
      </c>
      <c r="L43" s="938">
        <v>2055.6892060966388</v>
      </c>
      <c r="M43" s="938">
        <v>1984.4692235486871</v>
      </c>
      <c r="N43" s="954">
        <v>7.632311851328448E-2</v>
      </c>
      <c r="O43" s="917">
        <v>8.0805290115474965E-2</v>
      </c>
      <c r="P43" s="15">
        <v>0.11663206336379517</v>
      </c>
      <c r="Q43" s="15">
        <v>5.6223146083943444E-2</v>
      </c>
      <c r="R43" s="917">
        <v>3.6271494927859749E-2</v>
      </c>
      <c r="S43" s="15">
        <v>3.7073585004350207E-2</v>
      </c>
      <c r="T43" s="15">
        <v>3.6938114088513885E-2</v>
      </c>
      <c r="U43" s="15">
        <v>3.7200667440728807E-2</v>
      </c>
      <c r="V43" s="15">
        <v>4.0428446376195033E-2</v>
      </c>
      <c r="W43" s="14">
        <v>3.9027790461471097E-2</v>
      </c>
      <c r="X43" s="15"/>
      <c r="Y43" s="1012">
        <f>O43*0.9+0.1*TG4d!R43-N43</f>
        <v>2.8792083428971771E-5</v>
      </c>
      <c r="Z43" s="2"/>
      <c r="AA43" s="2"/>
      <c r="AB43" s="2"/>
      <c r="AC43" s="2"/>
      <c r="AD43" s="2"/>
    </row>
    <row r="44" spans="1:30" ht="15.55">
      <c r="A44" s="19">
        <v>1994</v>
      </c>
      <c r="B44" s="921">
        <v>187757</v>
      </c>
      <c r="C44" s="926">
        <v>9858.8764756114924</v>
      </c>
      <c r="D44" s="936">
        <v>4046.4969505227468</v>
      </c>
      <c r="E44" s="933">
        <v>4276.7786585752192</v>
      </c>
      <c r="F44" s="937">
        <v>6022.1785252923073</v>
      </c>
      <c r="G44" s="937">
        <f t="shared" si="1"/>
        <v>3164.2234898226639</v>
      </c>
      <c r="H44" s="933">
        <v>1989.8800149549625</v>
      </c>
      <c r="I44" s="938">
        <v>2161.8287969675944</v>
      </c>
      <c r="J44" s="938">
        <v>2041.3527233119389</v>
      </c>
      <c r="K44" s="938">
        <v>2083.8444515326651</v>
      </c>
      <c r="L44" s="938">
        <v>2403.3910570265939</v>
      </c>
      <c r="M44" s="938">
        <v>2295.9838972773473</v>
      </c>
      <c r="N44" s="954">
        <v>7.7063358063036866E-2</v>
      </c>
      <c r="O44" s="917">
        <v>8.1448949338651905E-2</v>
      </c>
      <c r="P44" s="15">
        <v>0.11468915105797349</v>
      </c>
      <c r="Q44" s="15">
        <v>6.0260934524162889E-2</v>
      </c>
      <c r="R44" s="917">
        <v>3.7896194651807491E-2</v>
      </c>
      <c r="S44" s="15">
        <v>4.1170866724655759E-2</v>
      </c>
      <c r="T44" s="15">
        <v>3.8876464698489599E-2</v>
      </c>
      <c r="U44" s="15">
        <v>3.9685696808788862E-2</v>
      </c>
      <c r="V44" s="15">
        <v>4.5771290046126012E-2</v>
      </c>
      <c r="W44" s="14">
        <v>4.3725778456349403E-2</v>
      </c>
      <c r="X44" s="15"/>
      <c r="Y44" s="1012">
        <f>O44*0.9+0.1*TG4d!R44-N44</f>
        <v>3.0315806930594769E-5</v>
      </c>
      <c r="Z44" s="2"/>
      <c r="AA44" s="2"/>
      <c r="AB44" s="2"/>
      <c r="AC44" s="2"/>
      <c r="AD44" s="2"/>
    </row>
    <row r="45" spans="1:30" ht="15.55">
      <c r="A45" s="19">
        <v>1995</v>
      </c>
      <c r="B45" s="921">
        <v>189911</v>
      </c>
      <c r="C45" s="926">
        <v>10191.117196883</v>
      </c>
      <c r="D45" s="936">
        <v>4213.8998762955998</v>
      </c>
      <c r="E45" s="933">
        <v>4445.1197980307825</v>
      </c>
      <c r="F45" s="937">
        <v>6190.4872191810209</v>
      </c>
      <c r="G45" s="937">
        <f t="shared" si="1"/>
        <v>3374.69047110068</v>
      </c>
      <c r="H45" s="933">
        <v>2148.728682043145</v>
      </c>
      <c r="I45" s="938">
        <v>2319.3035008365273</v>
      </c>
      <c r="J45" s="938">
        <v>2339.4281106637973</v>
      </c>
      <c r="K45" s="938">
        <v>2261.5541620560316</v>
      </c>
      <c r="L45" s="938">
        <v>2518.6049906562557</v>
      </c>
      <c r="M45" s="938">
        <v>2521.4517625834424</v>
      </c>
      <c r="N45" s="954">
        <v>7.8525830284037826E-2</v>
      </c>
      <c r="O45" s="917">
        <v>8.2834602885542272E-2</v>
      </c>
      <c r="P45" s="15">
        <v>0.11535944446222857</v>
      </c>
      <c r="Q45" s="15">
        <v>6.2887201636069964E-2</v>
      </c>
      <c r="R45" s="917">
        <v>4.0041460111979184E-2</v>
      </c>
      <c r="S45" s="15">
        <v>4.3220114010864563E-2</v>
      </c>
      <c r="T45" s="15">
        <v>4.3595135188923002E-2</v>
      </c>
      <c r="U45" s="15">
        <v>4.2143957740137239E-2</v>
      </c>
      <c r="V45" s="15">
        <v>4.693408810241273E-2</v>
      </c>
      <c r="W45" s="14">
        <v>4.6987137566276156E-2</v>
      </c>
      <c r="X45" s="15"/>
      <c r="Y45" s="1012">
        <f>O45*0.9+0.1*TG4d!R45-N45</f>
        <v>2.9458324148134984E-5</v>
      </c>
      <c r="Z45" s="2"/>
      <c r="AA45" s="2"/>
      <c r="AB45" s="2"/>
      <c r="AC45" s="2"/>
      <c r="AD45" s="2"/>
    </row>
    <row r="46" spans="1:30" ht="15.55">
      <c r="A46" s="19">
        <v>1996</v>
      </c>
      <c r="B46" s="921">
        <v>192043</v>
      </c>
      <c r="C46" s="926">
        <v>10630.708436382447</v>
      </c>
      <c r="D46" s="936">
        <v>4301.3479693315085</v>
      </c>
      <c r="E46" s="933">
        <v>4522.2827196219623</v>
      </c>
      <c r="F46" s="937">
        <v>6309.8677679222264</v>
      </c>
      <c r="G46" s="937">
        <f t="shared" si="1"/>
        <v>3418.3720891521225</v>
      </c>
      <c r="H46" s="933">
        <v>2329.0432047627246</v>
      </c>
      <c r="I46" s="938">
        <v>2415.4239780225043</v>
      </c>
      <c r="J46" s="938">
        <v>2318.2733943234393</v>
      </c>
      <c r="K46" s="938">
        <v>2375.3573773959502</v>
      </c>
      <c r="L46" s="938">
        <v>2581.0963696979134</v>
      </c>
      <c r="M46" s="938">
        <v>2494.2490518421337</v>
      </c>
      <c r="N46" s="954">
        <v>7.7703548452828008E-2</v>
      </c>
      <c r="O46" s="917">
        <v>8.1694719173381405E-2</v>
      </c>
      <c r="P46" s="15">
        <v>0.11398731730878355</v>
      </c>
      <c r="Q46" s="15">
        <v>6.1752651297474072E-2</v>
      </c>
      <c r="R46" s="917">
        <v>4.2074001638638947E-2</v>
      </c>
      <c r="S46" s="15">
        <v>4.3634464230422054E-2</v>
      </c>
      <c r="T46" s="15">
        <v>4.1879445770742763E-2</v>
      </c>
      <c r="U46" s="15">
        <v>4.2910663908912745E-2</v>
      </c>
      <c r="V46" s="15">
        <v>4.6627324330472675E-2</v>
      </c>
      <c r="W46" s="14">
        <v>4.5058433643385687E-2</v>
      </c>
      <c r="X46" s="15"/>
      <c r="Y46" s="1012">
        <f>O46*0.9+0.1*TG4d!R46-N46</f>
        <v>2.9098967079158045E-5</v>
      </c>
      <c r="Z46" s="2"/>
      <c r="AA46" s="2"/>
      <c r="AB46" s="2"/>
      <c r="AC46" s="2"/>
      <c r="AD46" s="2"/>
    </row>
    <row r="47" spans="1:30" ht="15.55">
      <c r="A47" s="19">
        <v>1997</v>
      </c>
      <c r="B47" s="921">
        <v>194426</v>
      </c>
      <c r="C47" s="926">
        <v>11153.579273360841</v>
      </c>
      <c r="D47" s="936">
        <v>4297.3537960715294</v>
      </c>
      <c r="E47" s="933">
        <v>4538.9284858766005</v>
      </c>
      <c r="F47" s="937">
        <v>6321.300765512814</v>
      </c>
      <c r="G47" s="937">
        <f t="shared" si="1"/>
        <v>3445.6952578004834</v>
      </c>
      <c r="H47" s="933">
        <v>2139.030296486133</v>
      </c>
      <c r="I47" s="938">
        <v>2212.3250871396444</v>
      </c>
      <c r="J47" s="938">
        <v>2181.6453896361745</v>
      </c>
      <c r="K47" s="938">
        <v>2186.2830475061337</v>
      </c>
      <c r="L47" s="938">
        <v>2304.6901064477252</v>
      </c>
      <c r="M47" s="938">
        <v>2447.0325045493187</v>
      </c>
      <c r="N47" s="954">
        <v>7.4910240800506872E-2</v>
      </c>
      <c r="O47" s="917">
        <v>7.9121301616851256E-2</v>
      </c>
      <c r="P47" s="15">
        <v>0.11019110480265223</v>
      </c>
      <c r="Q47" s="15">
        <v>6.0064373038812846E-2</v>
      </c>
      <c r="R47" s="917">
        <v>3.7286963604401521E-2</v>
      </c>
      <c r="S47" s="15">
        <v>3.8564617406677819E-2</v>
      </c>
      <c r="T47" s="15">
        <v>3.8029817705109707E-2</v>
      </c>
      <c r="U47" s="15">
        <v>3.8110660029078147E-2</v>
      </c>
      <c r="V47" s="15">
        <v>4.0174697973988094E-2</v>
      </c>
      <c r="W47" s="14">
        <v>4.2655969897109618E-2</v>
      </c>
      <c r="X47" s="15"/>
      <c r="Y47" s="1012">
        <f>O47*0.9+0.1*TG4d!R47-N47</f>
        <v>2.7627015099410124E-5</v>
      </c>
      <c r="Z47" s="2"/>
      <c r="AA47" s="2"/>
      <c r="AB47" s="2"/>
      <c r="AC47" s="2"/>
      <c r="AD47" s="2"/>
    </row>
    <row r="48" spans="1:30" ht="15.55">
      <c r="A48" s="19">
        <v>1998</v>
      </c>
      <c r="B48" s="921">
        <v>196795</v>
      </c>
      <c r="C48" s="926">
        <v>11721.590166000782</v>
      </c>
      <c r="D48" s="936">
        <v>4267.7532646431746</v>
      </c>
      <c r="E48" s="933">
        <v>4506.5825906614518</v>
      </c>
      <c r="F48" s="937">
        <v>6284.291962456603</v>
      </c>
      <c r="G48" s="937">
        <f t="shared" si="1"/>
        <v>3411.0915235828757</v>
      </c>
      <c r="H48" s="933">
        <v>2133.227856260673</v>
      </c>
      <c r="I48" s="938">
        <v>2249.2432024566465</v>
      </c>
      <c r="J48" s="938">
        <v>2161.7093792512524</v>
      </c>
      <c r="K48" s="938">
        <v>2219.564255994715</v>
      </c>
      <c r="L48" s="938">
        <v>2242.4643795177431</v>
      </c>
      <c r="M48" s="938">
        <v>2389.7123928233796</v>
      </c>
      <c r="N48" s="954">
        <v>7.165175473815466E-2</v>
      </c>
      <c r="O48" s="917">
        <v>7.5661485205450352E-2</v>
      </c>
      <c r="P48" s="15">
        <v>0.10550763328501489</v>
      </c>
      <c r="Q48" s="15">
        <v>5.726917140735726E-2</v>
      </c>
      <c r="R48" s="917">
        <v>3.5814985000115485E-2</v>
      </c>
      <c r="S48" s="15">
        <v>3.7762778749197416E-2</v>
      </c>
      <c r="T48" s="15">
        <v>3.6293164260570158E-2</v>
      </c>
      <c r="U48" s="15">
        <v>3.7264495821176524E-2</v>
      </c>
      <c r="V48" s="15">
        <v>3.7648968383763304E-2</v>
      </c>
      <c r="W48" s="14">
        <v>4.0121130638892673E-2</v>
      </c>
      <c r="X48" s="15"/>
      <c r="Y48" s="1012">
        <f>O48*0.9+0.1*TG4d!R48-N48</f>
        <v>2.5080446762207331E-5</v>
      </c>
      <c r="Z48" s="2"/>
      <c r="AA48" s="2"/>
      <c r="AB48" s="2"/>
      <c r="AC48" s="2"/>
      <c r="AD48" s="2"/>
    </row>
    <row r="49" spans="1:30" ht="15.55">
      <c r="A49" s="23">
        <v>1999</v>
      </c>
      <c r="B49" s="922">
        <v>199255</v>
      </c>
      <c r="C49" s="950">
        <v>12223.541776810689</v>
      </c>
      <c r="D49" s="939">
        <v>4316.6842755844682</v>
      </c>
      <c r="E49" s="940">
        <v>4581.4625181466008</v>
      </c>
      <c r="F49" s="941">
        <v>6404.8006154899385</v>
      </c>
      <c r="G49" s="941">
        <f t="shared" si="1"/>
        <v>3447.6555260040786</v>
      </c>
      <c r="H49" s="940">
        <v>1948.2419304769444</v>
      </c>
      <c r="I49" s="942">
        <v>2048.327847624515</v>
      </c>
      <c r="J49" s="942">
        <v>1910.1973332251937</v>
      </c>
      <c r="K49" s="942">
        <v>1973.4648023481504</v>
      </c>
      <c r="L49" s="942">
        <v>2054.3034952053113</v>
      </c>
      <c r="M49" s="942">
        <v>2291.0115507923433</v>
      </c>
      <c r="N49" s="955">
        <v>7.0365933297935029E-2</v>
      </c>
      <c r="O49" s="918">
        <v>7.4682062754113251E-2</v>
      </c>
      <c r="P49" s="21">
        <v>0.10440415469929575</v>
      </c>
      <c r="Q49" s="21">
        <v>5.6199963511163437E-2</v>
      </c>
      <c r="R49" s="918">
        <v>3.1758139575686066E-2</v>
      </c>
      <c r="S49" s="21">
        <v>3.3389632295666161E-2</v>
      </c>
      <c r="T49" s="21">
        <v>3.1137977566686455E-2</v>
      </c>
      <c r="U49" s="21">
        <v>3.2169295640471773E-2</v>
      </c>
      <c r="V49" s="21">
        <v>3.3487040860258332E-2</v>
      </c>
      <c r="W49" s="20">
        <v>3.7345600390481508E-2</v>
      </c>
      <c r="X49" s="15"/>
      <c r="Y49" s="1012">
        <f>O49*0.9+0.1*TG4d!R49-N49</f>
        <v>2.3737138335505614E-5</v>
      </c>
      <c r="Z49" s="2"/>
      <c r="AA49" s="2"/>
      <c r="AB49" s="2"/>
      <c r="AC49" s="2"/>
      <c r="AD49" s="2"/>
    </row>
    <row r="50" spans="1:30" ht="15.55">
      <c r="A50" s="27">
        <v>2000</v>
      </c>
      <c r="B50" s="920">
        <v>201646.4407831867</v>
      </c>
      <c r="C50" s="925">
        <v>12782.885989140505</v>
      </c>
      <c r="D50" s="943">
        <v>4386.4290390207079</v>
      </c>
      <c r="E50" s="928">
        <v>4653.9619313992207</v>
      </c>
      <c r="F50" s="944">
        <v>6481.2350222102359</v>
      </c>
      <c r="G50" s="944">
        <f t="shared" si="1"/>
        <v>3533.3610507352569</v>
      </c>
      <c r="H50" s="928">
        <v>1992.7744440778301</v>
      </c>
      <c r="I50" s="945">
        <v>2020.428604142186</v>
      </c>
      <c r="J50" s="945">
        <v>2057.3402137689682</v>
      </c>
      <c r="K50" s="945">
        <v>1914.0448499891829</v>
      </c>
      <c r="L50" s="945">
        <v>1895.0832783063497</v>
      </c>
      <c r="M50" s="945">
        <v>1999.6938513627249</v>
      </c>
      <c r="N50" s="953">
        <v>6.9194687664269172E-2</v>
      </c>
      <c r="O50" s="916">
        <v>7.3414943996555029E-2</v>
      </c>
      <c r="P50" s="25">
        <v>0.1022396644402761</v>
      </c>
      <c r="Q50" s="25">
        <v>5.5737779441042461E-2</v>
      </c>
      <c r="R50" s="916">
        <v>3.1435457867132754E-2</v>
      </c>
      <c r="S50" s="25">
        <v>3.1871694484948421E-2</v>
      </c>
      <c r="T50" s="25">
        <v>3.2453964772827248E-2</v>
      </c>
      <c r="U50" s="25">
        <v>3.0193520604626656E-2</v>
      </c>
      <c r="V50" s="25">
        <v>2.9894407130193201E-2</v>
      </c>
      <c r="W50" s="24">
        <v>3.1544609576106268E-2</v>
      </c>
      <c r="X50" s="15"/>
      <c r="Y50" s="1012">
        <f>O50*0.9+0.1*TG4d!R50-N50</f>
        <v>2.2307719343625521E-5</v>
      </c>
      <c r="Z50" s="2"/>
      <c r="AA50" s="2"/>
      <c r="AB50" s="2"/>
      <c r="AC50" s="2"/>
      <c r="AD50" s="2"/>
    </row>
    <row r="51" spans="1:30" ht="15.55">
      <c r="A51" s="19">
        <v>2001</v>
      </c>
      <c r="B51" s="921">
        <v>203775.64568079551</v>
      </c>
      <c r="C51" s="926">
        <v>12854.481627739526</v>
      </c>
      <c r="D51" s="936">
        <v>4688.3515417194976</v>
      </c>
      <c r="E51" s="933">
        <v>4966.0625722512596</v>
      </c>
      <c r="F51" s="937">
        <v>6825.9069188992353</v>
      </c>
      <c r="G51" s="937">
        <f t="shared" si="1"/>
        <v>3882.7727820041046</v>
      </c>
      <c r="H51" s="933">
        <v>2204.0557609410116</v>
      </c>
      <c r="I51" s="938">
        <v>2329.2504078989118</v>
      </c>
      <c r="J51" s="938">
        <v>2420.911422070707</v>
      </c>
      <c r="K51" s="938">
        <v>2482.0362823444407</v>
      </c>
      <c r="L51" s="938">
        <v>2769.074508865222</v>
      </c>
      <c r="M51" s="938">
        <v>2989.1116283448832</v>
      </c>
      <c r="N51" s="954">
        <v>7.432208394392073E-2</v>
      </c>
      <c r="O51" s="917">
        <v>7.8724497529947257E-2</v>
      </c>
      <c r="P51" s="15">
        <v>0.10820767651603092</v>
      </c>
      <c r="Q51" s="15">
        <v>6.1551648179829485E-2</v>
      </c>
      <c r="R51" s="917">
        <v>3.4939789779855339E-2</v>
      </c>
      <c r="S51" s="15">
        <v>3.6924437683865115E-2</v>
      </c>
      <c r="T51" s="15">
        <v>3.83774937375847E-2</v>
      </c>
      <c r="U51" s="15">
        <v>3.9346475469415047E-2</v>
      </c>
      <c r="V51" s="15">
        <v>4.3896748412208808E-2</v>
      </c>
      <c r="W51" s="14">
        <v>4.7384886432411122E-2</v>
      </c>
      <c r="X51" s="15"/>
      <c r="Y51" s="1012">
        <f>O51*0.9+0.1*TG4d!R51-N51</f>
        <v>2.3942811017335641E-5</v>
      </c>
      <c r="Z51" s="2"/>
      <c r="AA51" s="2"/>
      <c r="AB51" s="2"/>
      <c r="AC51" s="2"/>
      <c r="AD51" s="2"/>
    </row>
    <row r="52" spans="1:30" ht="15.55">
      <c r="A52" s="19">
        <v>2002</v>
      </c>
      <c r="B52" s="921">
        <v>206200.68043331249</v>
      </c>
      <c r="C52" s="926">
        <v>12978.126076782995</v>
      </c>
      <c r="D52" s="936">
        <v>4959.4332849603361</v>
      </c>
      <c r="E52" s="933">
        <v>5253.94997518338</v>
      </c>
      <c r="F52" s="937">
        <v>7234.6669284827221</v>
      </c>
      <c r="G52" s="937">
        <f t="shared" si="1"/>
        <v>4091.5412773550474</v>
      </c>
      <c r="H52" s="933">
        <v>2325.086258579985</v>
      </c>
      <c r="I52" s="938">
        <v>2386.2773456206637</v>
      </c>
      <c r="J52" s="938">
        <v>2431.0828428804798</v>
      </c>
      <c r="K52" s="938">
        <v>2446.0822416606234</v>
      </c>
      <c r="L52" s="938">
        <v>2622.594512019059</v>
      </c>
      <c r="M52" s="938">
        <v>2893.5520024204916</v>
      </c>
      <c r="N52" s="954">
        <v>7.8797086102582389E-2</v>
      </c>
      <c r="O52" s="917">
        <v>8.3476462891162048E-2</v>
      </c>
      <c r="P52" s="15">
        <v>0.11494673688139301</v>
      </c>
      <c r="Q52" s="15">
        <v>6.5007736126163881E-2</v>
      </c>
      <c r="R52" s="917">
        <v>3.6941725311407929E-2</v>
      </c>
      <c r="S52" s="15">
        <v>3.7913949167887033E-2</v>
      </c>
      <c r="T52" s="15">
        <v>3.8625833454375424E-2</v>
      </c>
      <c r="U52" s="15">
        <v>3.8864148771722291E-2</v>
      </c>
      <c r="V52" s="15">
        <v>4.166863302756952E-2</v>
      </c>
      <c r="W52" s="14">
        <v>4.5973693600931398E-2</v>
      </c>
      <c r="X52" s="15"/>
      <c r="Y52" s="1012">
        <f>O52*0.9+0.1*TG4d!R52-N52</f>
        <v>2.5903030604249033E-5</v>
      </c>
      <c r="Z52" s="2"/>
      <c r="AA52" s="2"/>
      <c r="AB52" s="2"/>
      <c r="AC52" s="2"/>
      <c r="AD52" s="2"/>
    </row>
    <row r="53" spans="1:30" ht="15.55">
      <c r="A53" s="19">
        <v>2003</v>
      </c>
      <c r="B53" s="921">
        <v>208605.71414694539</v>
      </c>
      <c r="C53" s="926">
        <v>13267.587163022557</v>
      </c>
      <c r="D53" s="936">
        <v>5140.550989735314</v>
      </c>
      <c r="E53" s="933">
        <v>5452.3292064237376</v>
      </c>
      <c r="F53" s="937">
        <v>7447.8180809973865</v>
      </c>
      <c r="G53" s="937">
        <f t="shared" si="1"/>
        <v>4321.0504148126101</v>
      </c>
      <c r="H53" s="933">
        <v>2351.8864498882317</v>
      </c>
      <c r="I53" s="938">
        <v>2492.0099118630128</v>
      </c>
      <c r="J53" s="938">
        <v>2487.2275517033709</v>
      </c>
      <c r="K53" s="938">
        <v>2597.2032906978216</v>
      </c>
      <c r="L53" s="938">
        <v>2768.6262213060841</v>
      </c>
      <c r="M53" s="938">
        <v>2839.6427951585742</v>
      </c>
      <c r="N53" s="954">
        <v>8.08246666968363E-2</v>
      </c>
      <c r="O53" s="917">
        <v>8.5726742466047445E-2</v>
      </c>
      <c r="P53" s="15">
        <v>0.11710172999300993</v>
      </c>
      <c r="Q53" s="15">
        <v>6.7939693673856175E-2</v>
      </c>
      <c r="R53" s="917">
        <v>3.697861159253079E-2</v>
      </c>
      <c r="S53" s="15">
        <v>3.9181766883302771E-2</v>
      </c>
      <c r="T53" s="15">
        <v>3.910657403594086E-2</v>
      </c>
      <c r="U53" s="15">
        <v>4.0835717948084493E-2</v>
      </c>
      <c r="V53" s="15">
        <v>4.3530993465878957E-2</v>
      </c>
      <c r="W53" s="14">
        <v>4.4647584065415906E-2</v>
      </c>
      <c r="X53" s="15"/>
      <c r="Y53" s="1012">
        <f>O53*0.9+0.1*TG4d!R53-N53</f>
        <v>2.726268185948566E-5</v>
      </c>
      <c r="Z53" s="2"/>
      <c r="AA53" s="2"/>
      <c r="AB53" s="2"/>
      <c r="AC53" s="2"/>
      <c r="AD53" s="2"/>
    </row>
    <row r="54" spans="1:30" ht="15.55">
      <c r="A54" s="19">
        <v>2004</v>
      </c>
      <c r="B54" s="921">
        <v>210950.91872463207</v>
      </c>
      <c r="C54" s="926">
        <v>13809.597305067664</v>
      </c>
      <c r="D54" s="936">
        <v>5431.7690507287762</v>
      </c>
      <c r="E54" s="933">
        <v>5759.6878853385233</v>
      </c>
      <c r="F54" s="937">
        <v>7801.0701390516142</v>
      </c>
      <c r="G54" s="937">
        <f t="shared" si="1"/>
        <v>4647.8820395317898</v>
      </c>
      <c r="H54" s="933">
        <v>2498.4138383591185</v>
      </c>
      <c r="I54" s="938">
        <v>2647.9913115213417</v>
      </c>
      <c r="J54" s="938">
        <v>2583.6798483915622</v>
      </c>
      <c r="K54" s="938">
        <v>2677.929005938618</v>
      </c>
      <c r="L54" s="938">
        <v>2778.5524617930191</v>
      </c>
      <c r="M54" s="938">
        <v>2949.8669908603711</v>
      </c>
      <c r="N54" s="954">
        <v>8.2973938069198727E-2</v>
      </c>
      <c r="O54" s="917">
        <v>8.7983119575356913E-2</v>
      </c>
      <c r="P54" s="15">
        <v>0.11916661119903438</v>
      </c>
      <c r="Q54" s="15">
        <v>7.099953493959929E-2</v>
      </c>
      <c r="R54" s="917">
        <v>3.8164957522894838E-2</v>
      </c>
      <c r="S54" s="15">
        <v>4.0449854373036942E-2</v>
      </c>
      <c r="T54" s="15">
        <v>3.9467453370889416E-2</v>
      </c>
      <c r="U54" s="15">
        <v>4.0907172859760969E-2</v>
      </c>
      <c r="V54" s="15">
        <v>4.2444264057195376E-2</v>
      </c>
      <c r="W54" s="14">
        <v>4.5061209106300737E-2</v>
      </c>
      <c r="X54" s="15"/>
      <c r="Y54" s="1012">
        <f>O54*0.9+0.1*TG4d!R54-N54</f>
        <v>2.7365300911977308E-5</v>
      </c>
      <c r="Z54" s="2"/>
      <c r="AA54" s="2"/>
      <c r="AB54" s="2"/>
      <c r="AC54" s="2"/>
      <c r="AD54" s="2"/>
    </row>
    <row r="55" spans="1:30" ht="15.55">
      <c r="A55" s="19">
        <v>2005</v>
      </c>
      <c r="B55" s="921">
        <v>213348.60569152678</v>
      </c>
      <c r="C55" s="926">
        <v>14318.33973232123</v>
      </c>
      <c r="D55" s="936">
        <v>5595.9716989041981</v>
      </c>
      <c r="E55" s="933">
        <v>5917.3348257670896</v>
      </c>
      <c r="F55" s="937">
        <v>7998.631227713835</v>
      </c>
      <c r="G55" s="937">
        <f t="shared" si="1"/>
        <v>4795.0480297754302</v>
      </c>
      <c r="H55" s="933">
        <v>2722.4198896277408</v>
      </c>
      <c r="I55" s="938">
        <v>2815.5872758255741</v>
      </c>
      <c r="J55" s="938">
        <v>2763.1929603610383</v>
      </c>
      <c r="K55" s="938">
        <v>2805.79457116403</v>
      </c>
      <c r="L55" s="938">
        <v>2911.1488342496368</v>
      </c>
      <c r="M55" s="938">
        <v>2915.284625864816</v>
      </c>
      <c r="N55" s="954">
        <v>8.3382066759838364E-2</v>
      </c>
      <c r="O55" s="917">
        <v>8.817049728451011E-2</v>
      </c>
      <c r="P55" s="15">
        <v>0.11918259042431602</v>
      </c>
      <c r="Q55" s="15">
        <v>7.144800518088025E-2</v>
      </c>
      <c r="R55" s="917">
        <v>4.0565072376921307E-2</v>
      </c>
      <c r="S55" s="15">
        <v>4.1953301201829163E-2</v>
      </c>
      <c r="T55" s="15">
        <v>4.1172606347572582E-2</v>
      </c>
      <c r="U55" s="15">
        <v>4.1807386247683105E-2</v>
      </c>
      <c r="V55" s="15">
        <v>4.3377204086425543E-2</v>
      </c>
      <c r="W55" s="14">
        <v>4.3438828924990965E-2</v>
      </c>
      <c r="X55" s="15"/>
      <c r="Y55" s="1012">
        <f>O55*0.9+0.1*TG4d!R55-N55</f>
        <v>2.788803391286232E-5</v>
      </c>
      <c r="Z55" s="2"/>
      <c r="AA55" s="2"/>
      <c r="AB55" s="2"/>
      <c r="AC55" s="2"/>
      <c r="AD55" s="2"/>
    </row>
    <row r="56" spans="1:30" ht="15.55">
      <c r="A56" s="19">
        <v>2006</v>
      </c>
      <c r="B56" s="921">
        <v>215896.60788327493</v>
      </c>
      <c r="C56" s="926">
        <v>14835.574829192015</v>
      </c>
      <c r="D56" s="936">
        <v>5820.1561642792085</v>
      </c>
      <c r="E56" s="933">
        <v>6130.7575029979516</v>
      </c>
      <c r="F56" s="937">
        <v>8143.8161754155772</v>
      </c>
      <c r="G56" s="937">
        <f t="shared" si="1"/>
        <v>5147.1235382254072</v>
      </c>
      <c r="H56" s="933">
        <v>3044.4843987633294</v>
      </c>
      <c r="I56" s="938">
        <v>3175.8555974297728</v>
      </c>
      <c r="J56" s="938">
        <v>3227.7094307926168</v>
      </c>
      <c r="K56" s="938">
        <v>3251.3504002703539</v>
      </c>
      <c r="L56" s="938">
        <v>3359.6491946795354</v>
      </c>
      <c r="M56" s="938">
        <v>3526.4321261084478</v>
      </c>
      <c r="N56" s="954">
        <v>8.4698570003926776E-2</v>
      </c>
      <c r="O56" s="917">
        <v>8.9218635872991114E-2</v>
      </c>
      <c r="P56" s="15">
        <v>0.11851393071992791</v>
      </c>
      <c r="Q56" s="15">
        <v>7.4904176282567875E-2</v>
      </c>
      <c r="R56" s="917">
        <v>4.4305250185061595E-2</v>
      </c>
      <c r="S56" s="15">
        <v>4.6217046424317232E-2</v>
      </c>
      <c r="T56" s="15">
        <v>4.6971655993388602E-2</v>
      </c>
      <c r="U56" s="15">
        <v>4.7315694237681789E-2</v>
      </c>
      <c r="V56" s="15">
        <v>4.8891726351030236E-2</v>
      </c>
      <c r="W56" s="14">
        <v>5.1318856378879119E-2</v>
      </c>
      <c r="X56" s="15"/>
      <c r="Y56" s="1012">
        <f>O56*0.9+0.1*TG4d!R56-N56</f>
        <v>2.8727300271383371E-5</v>
      </c>
      <c r="Z56" s="2"/>
      <c r="AA56" s="2"/>
      <c r="AB56" s="2"/>
      <c r="AC56" s="2"/>
      <c r="AD56" s="2"/>
    </row>
    <row r="57" spans="1:30" ht="15.55">
      <c r="A57" s="19">
        <v>2007</v>
      </c>
      <c r="B57" s="921">
        <v>218456.65775859603</v>
      </c>
      <c r="C57" s="926">
        <v>14842.491618677061</v>
      </c>
      <c r="D57" s="936">
        <v>5947.6566366423085</v>
      </c>
      <c r="E57" s="933">
        <v>6250.9194123945081</v>
      </c>
      <c r="F57" s="937">
        <v>8372.0382707005065</v>
      </c>
      <c r="G57" s="937">
        <f t="shared" si="1"/>
        <v>5162.2506926106371</v>
      </c>
      <c r="H57" s="933">
        <v>3236.4454635853858</v>
      </c>
      <c r="I57" s="938">
        <v>3350.4865757566495</v>
      </c>
      <c r="J57" s="938">
        <v>3376.3116429429856</v>
      </c>
      <c r="K57" s="938">
        <v>3285.0423754486801</v>
      </c>
      <c r="L57" s="938">
        <v>3519.8678209370396</v>
      </c>
      <c r="M57" s="938">
        <v>3821.6146090968891</v>
      </c>
      <c r="N57" s="954">
        <v>8.7539560318944665E-2</v>
      </c>
      <c r="O57" s="917">
        <v>9.2003081277248905E-2</v>
      </c>
      <c r="P57" s="15">
        <v>0.12322240404319018</v>
      </c>
      <c r="Q57" s="15">
        <v>7.5979698139134522E-2</v>
      </c>
      <c r="R57" s="917">
        <v>4.7635065402573666E-2</v>
      </c>
      <c r="S57" s="15">
        <v>4.9313559879919915E-2</v>
      </c>
      <c r="T57" s="15">
        <v>4.96936616855237E-2</v>
      </c>
      <c r="U57" s="15">
        <v>4.835033068388838E-2</v>
      </c>
      <c r="V57" s="15">
        <v>5.1806568578172119E-2</v>
      </c>
      <c r="W57" s="14">
        <v>5.624777673407521E-2</v>
      </c>
      <c r="X57" s="15"/>
      <c r="Y57" s="1012">
        <f>O57*0.9+0.1*TG4d!R57-N57</f>
        <v>2.6719370836716938E-5</v>
      </c>
      <c r="Z57" s="2"/>
      <c r="AA57" s="2"/>
      <c r="AB57" s="2"/>
      <c r="AC57" s="2"/>
      <c r="AD57" s="2"/>
    </row>
    <row r="58" spans="1:30" ht="15.55">
      <c r="A58" s="19">
        <v>2008</v>
      </c>
      <c r="B58" s="921">
        <v>220883.80606717154</v>
      </c>
      <c r="C58" s="926">
        <v>14593.257524252333</v>
      </c>
      <c r="D58" s="936">
        <v>6705.0889808364227</v>
      </c>
      <c r="E58" s="933">
        <v>7087.4971623236188</v>
      </c>
      <c r="F58" s="937">
        <v>9545.1756060995449</v>
      </c>
      <c r="G58" s="937">
        <f t="shared" si="1"/>
        <v>5787.2733981846159</v>
      </c>
      <c r="H58" s="933">
        <v>3284.6645749990603</v>
      </c>
      <c r="I58" s="938">
        <v>3425.9019121126357</v>
      </c>
      <c r="J58" s="938">
        <v>3474.8783418035841</v>
      </c>
      <c r="K58" s="938">
        <v>3603.9349336551422</v>
      </c>
      <c r="L58" s="938">
        <v>3876.241385571112</v>
      </c>
      <c r="M58" s="938">
        <v>4070.0618492055555</v>
      </c>
      <c r="N58" s="954">
        <v>0.10148834635754711</v>
      </c>
      <c r="O58" s="917">
        <v>0.10727648341041153</v>
      </c>
      <c r="P58" s="15">
        <v>0.14447594815283082</v>
      </c>
      <c r="Q58" s="15">
        <v>8.7596273334990316E-2</v>
      </c>
      <c r="R58" s="917">
        <v>4.971674156877269E-2</v>
      </c>
      <c r="S58" s="15">
        <v>5.1854512421414249E-2</v>
      </c>
      <c r="T58" s="15">
        <v>5.2595820534406805E-2</v>
      </c>
      <c r="U58" s="15">
        <v>5.4549223409594547E-2</v>
      </c>
      <c r="V58" s="15">
        <v>5.867085872068855E-2</v>
      </c>
      <c r="W58" s="14">
        <v>6.1604528713843351E-2</v>
      </c>
      <c r="X58" s="15"/>
      <c r="Y58" s="1012">
        <f>O58*0.9+0.1*TG4d!R58-N58</f>
        <v>3.21628687005443E-5</v>
      </c>
      <c r="Z58" s="2"/>
      <c r="AA58" s="2"/>
      <c r="AB58" s="2"/>
      <c r="AC58" s="2"/>
      <c r="AD58" s="2"/>
    </row>
    <row r="59" spans="1:30" ht="15.55">
      <c r="A59" s="23">
        <v>2009</v>
      </c>
      <c r="B59" s="922">
        <v>223261.82783409781</v>
      </c>
      <c r="C59" s="950">
        <v>14075.359609703286</v>
      </c>
      <c r="D59" s="939">
        <v>6808.5828042690691</v>
      </c>
      <c r="E59" s="940">
        <v>7168.0378559850242</v>
      </c>
      <c r="F59" s="941">
        <v>9389.0038388598514</v>
      </c>
      <c r="G59" s="941">
        <f t="shared" si="1"/>
        <v>6183.8398413877458</v>
      </c>
      <c r="H59" s="940">
        <v>3595.5658526417942</v>
      </c>
      <c r="I59" s="942">
        <v>3748.5436595820279</v>
      </c>
      <c r="J59" s="942">
        <v>3906.4932815085931</v>
      </c>
      <c r="K59" s="942">
        <v>4045.0467623752902</v>
      </c>
      <c r="L59" s="942">
        <v>4246.949390488443</v>
      </c>
      <c r="M59" s="942">
        <v>4750.3483542575541</v>
      </c>
      <c r="N59" s="955">
        <v>0.10799700213648497</v>
      </c>
      <c r="O59" s="918">
        <v>0.11369863918844204</v>
      </c>
      <c r="P59" s="21">
        <v>0.14892736077308655</v>
      </c>
      <c r="Q59" s="21">
        <v>9.8087397004746918E-2</v>
      </c>
      <c r="R59" s="918">
        <v>5.7032475660889759E-2</v>
      </c>
      <c r="S59" s="21">
        <v>5.9458993046064286E-2</v>
      </c>
      <c r="T59" s="21">
        <v>6.1964372821421441E-2</v>
      </c>
      <c r="U59" s="21">
        <v>6.4162093110553556E-2</v>
      </c>
      <c r="V59" s="21">
        <v>6.7364650703893844E-2</v>
      </c>
      <c r="W59" s="20">
        <v>7.5349510479938445E-2</v>
      </c>
      <c r="X59" s="15"/>
      <c r="Y59" s="1012">
        <f>O59*0.9+0.1*TG4d!R59-N59</f>
        <v>3.5020699201845917E-5</v>
      </c>
      <c r="Z59" s="2"/>
      <c r="AA59" s="2"/>
      <c r="AB59" s="2"/>
      <c r="AC59" s="2"/>
      <c r="AD59" s="2"/>
    </row>
    <row r="60" spans="1:30" ht="15.55">
      <c r="A60" s="19">
        <v>2010</v>
      </c>
      <c r="B60" s="921">
        <v>225693.08772318307</v>
      </c>
      <c r="C60" s="926">
        <v>14691.277331858144</v>
      </c>
      <c r="D60" s="936">
        <v>7353.6163748067011</v>
      </c>
      <c r="E60" s="933">
        <v>7746.935902228176</v>
      </c>
      <c r="F60" s="937">
        <v>10184.212625401375</v>
      </c>
      <c r="G60" s="937">
        <f t="shared" si="1"/>
        <v>6637.0739738187212</v>
      </c>
      <c r="H60" s="933">
        <v>3838.9418929822596</v>
      </c>
      <c r="I60" s="938">
        <v>3887.7318067110959</v>
      </c>
      <c r="J60" s="938">
        <v>4015.7274439246021</v>
      </c>
      <c r="K60" s="938">
        <v>4046.1195785229538</v>
      </c>
      <c r="L60" s="938">
        <v>4257.6090469134697</v>
      </c>
      <c r="M60" s="938">
        <v>4290.8063199691542</v>
      </c>
      <c r="N60" s="954">
        <v>0.11296910051264898</v>
      </c>
      <c r="O60" s="917">
        <v>0.11901142730291918</v>
      </c>
      <c r="P60" s="15">
        <v>0.15645381552167234</v>
      </c>
      <c r="Q60" s="15">
        <v>0.10196129885520751</v>
      </c>
      <c r="R60" s="917">
        <v>5.8975310985260862E-2</v>
      </c>
      <c r="S60" s="15">
        <v>5.9724840521084829E-2</v>
      </c>
      <c r="T60" s="15">
        <v>6.1691159032761775E-2</v>
      </c>
      <c r="U60" s="15">
        <v>6.2158054765859547E-2</v>
      </c>
      <c r="V60" s="15">
        <v>6.5407037823206338E-2</v>
      </c>
      <c r="W60" s="14">
        <v>6.5917027178841181E-2</v>
      </c>
      <c r="X60" s="15"/>
      <c r="Y60" s="1012">
        <f>O60*0.9+0.1*TG4d!R60-N60</f>
        <v>3.8715158504371017E-5</v>
      </c>
      <c r="Z60" s="2"/>
      <c r="AA60" s="2"/>
      <c r="AB60" s="2"/>
      <c r="AC60" s="2"/>
      <c r="AD60" s="2"/>
    </row>
    <row r="61" spans="1:30" ht="15.55">
      <c r="A61" s="19">
        <v>2011</v>
      </c>
      <c r="B61" s="921">
        <v>227828.40659788629</v>
      </c>
      <c r="C61" s="926">
        <v>15077.843483957849</v>
      </c>
      <c r="D61" s="936">
        <v>7313.5248007642103</v>
      </c>
      <c r="E61" s="933">
        <v>7696.6774534226606</v>
      </c>
      <c r="F61" s="937">
        <v>10138.968022383451</v>
      </c>
      <c r="G61" s="937">
        <f t="shared" si="1"/>
        <v>6567.9836055773376</v>
      </c>
      <c r="H61" s="933">
        <v>3890.2255645458349</v>
      </c>
      <c r="I61" s="938">
        <v>4002.3101715976345</v>
      </c>
      <c r="J61" s="938">
        <v>4128.5225102859731</v>
      </c>
      <c r="K61" s="938">
        <v>4204.0771446942827</v>
      </c>
      <c r="L61" s="938">
        <v>4448.5637375210108</v>
      </c>
      <c r="M61" s="938">
        <v>4635.8390764065844</v>
      </c>
      <c r="N61" s="954">
        <v>0.11050842275588195</v>
      </c>
      <c r="O61" s="917">
        <v>0.1162979150285537</v>
      </c>
      <c r="P61" s="15">
        <v>0.15320128051098436</v>
      </c>
      <c r="Q61" s="15">
        <v>9.9243186932653812E-2</v>
      </c>
      <c r="R61" s="917">
        <v>5.8781873722182347E-2</v>
      </c>
      <c r="S61" s="15">
        <v>6.0475488426163786E-2</v>
      </c>
      <c r="T61" s="15">
        <v>6.2382575208630442E-2</v>
      </c>
      <c r="U61" s="15">
        <v>6.3524216716359674E-2</v>
      </c>
      <c r="V61" s="15">
        <v>6.721844466994753E-2</v>
      </c>
      <c r="W61" s="14">
        <v>7.0048202260863945E-2</v>
      </c>
      <c r="X61" s="15"/>
      <c r="Y61" s="1012">
        <f>O61*0.9+0.1*TG4d!R61-N61</f>
        <v>3.7888142034619987E-5</v>
      </c>
      <c r="Z61" s="2"/>
      <c r="AA61" s="2"/>
      <c r="AB61" s="2"/>
      <c r="AC61" s="2"/>
      <c r="AD61" s="2"/>
    </row>
    <row r="62" spans="1:30" ht="15.55">
      <c r="A62" s="19">
        <v>2012</v>
      </c>
      <c r="B62" s="921">
        <v>229950.91355400611</v>
      </c>
      <c r="C62" s="926">
        <v>15596.8664307241</v>
      </c>
      <c r="D62" s="936">
        <v>7039.8963168313849</v>
      </c>
      <c r="E62" s="933">
        <v>7399.2645115895039</v>
      </c>
      <c r="F62" s="937">
        <v>9606.6689585107797</v>
      </c>
      <c r="G62" s="937">
        <f t="shared" si="1"/>
        <v>6489.825080835285</v>
      </c>
      <c r="H62" s="933">
        <v>3829.7742653116247</v>
      </c>
      <c r="I62" s="938">
        <v>3890.5289041754304</v>
      </c>
      <c r="J62" s="938">
        <v>4011.6202476941694</v>
      </c>
      <c r="K62" s="938">
        <v>4073.8313644354339</v>
      </c>
      <c r="L62" s="938">
        <v>4371.0890835558394</v>
      </c>
      <c r="M62" s="938">
        <v>4572.4080163715889</v>
      </c>
      <c r="N62" s="954">
        <v>0.10379204031599211</v>
      </c>
      <c r="O62" s="917">
        <v>0.10909035104102964</v>
      </c>
      <c r="P62" s="15">
        <v>0.14163500809809193</v>
      </c>
      <c r="Q62" s="15">
        <v>9.5682117479959194E-2</v>
      </c>
      <c r="R62" s="917">
        <v>5.6463911832906881E-2</v>
      </c>
      <c r="S62" s="15">
        <v>5.7359642059964244E-2</v>
      </c>
      <c r="T62" s="15">
        <v>5.9144940740907252E-2</v>
      </c>
      <c r="U62" s="15">
        <v>6.0062144410721878E-2</v>
      </c>
      <c r="V62" s="15">
        <v>6.4444735258462046E-2</v>
      </c>
      <c r="W62" s="14">
        <v>6.7412861755045114E-2</v>
      </c>
      <c r="X62" s="15"/>
      <c r="Y62" s="1012">
        <f>O62*0.9+0.1*TG4d!R62-N62</f>
        <v>3.5666804225259474E-5</v>
      </c>
      <c r="Z62" s="2"/>
      <c r="AA62" s="2"/>
      <c r="AB62" s="2"/>
      <c r="AC62" s="2"/>
      <c r="AD62" s="2"/>
    </row>
    <row r="63" spans="1:30" ht="15.55">
      <c r="A63" s="19">
        <v>2013</v>
      </c>
      <c r="B63" s="921">
        <v>232042.91712306612</v>
      </c>
      <c r="C63" s="926">
        <v>15743.547490409892</v>
      </c>
      <c r="D63" s="936">
        <v>7072.9760258569177</v>
      </c>
      <c r="E63" s="933">
        <v>7416.5134064291788</v>
      </c>
      <c r="F63" s="937">
        <v>9532.0808829625039</v>
      </c>
      <c r="G63" s="937">
        <f t="shared" si="1"/>
        <v>6626.182412369817</v>
      </c>
      <c r="H63" s="933">
        <v>4005.022241367225</v>
      </c>
      <c r="I63" s="938">
        <v>4139.6244876794308</v>
      </c>
      <c r="J63" s="938">
        <v>4090.5177153751106</v>
      </c>
      <c r="K63" s="938">
        <v>4207.1842106162048</v>
      </c>
      <c r="L63" s="938">
        <v>4461.5150187538457</v>
      </c>
      <c r="M63" s="938">
        <v>4630.0807161557968</v>
      </c>
      <c r="N63" s="954">
        <v>0.10424804135034373</v>
      </c>
      <c r="O63" s="917">
        <v>0.10931141197741254</v>
      </c>
      <c r="P63" s="15">
        <v>0.14049259581952356</v>
      </c>
      <c r="Q63" s="15">
        <v>9.7662785169126881E-2</v>
      </c>
      <c r="R63" s="917">
        <v>5.9029710082540987E-2</v>
      </c>
      <c r="S63" s="15">
        <v>6.1013602080493001E-2</v>
      </c>
      <c r="T63" s="15">
        <v>6.0289821198011857E-2</v>
      </c>
      <c r="U63" s="15">
        <v>6.2009359561443503E-2</v>
      </c>
      <c r="V63" s="15">
        <v>6.5757921483111673E-2</v>
      </c>
      <c r="W63" s="14">
        <v>6.8242398134632509E-2</v>
      </c>
      <c r="X63" s="15"/>
      <c r="Y63" s="1012">
        <f>O63*0.9+0.1*TG4d!R63-N63</f>
        <v>3.5200437581664468E-5</v>
      </c>
      <c r="Z63" s="2"/>
      <c r="AA63" s="2"/>
      <c r="AB63" s="2"/>
      <c r="AC63" s="2"/>
      <c r="AD63" s="2"/>
    </row>
    <row r="64" spans="1:30" ht="15.55">
      <c r="A64" s="19">
        <v>2014</v>
      </c>
      <c r="B64" s="921">
        <v>234238.60453170221</v>
      </c>
      <c r="C64" s="926">
        <v>16264.79714875524</v>
      </c>
      <c r="D64" s="936">
        <v>7340.9664245367776</v>
      </c>
      <c r="E64" s="933">
        <v>7686.9734665363621</v>
      </c>
      <c r="F64" s="937">
        <v>9815.1244461389979</v>
      </c>
      <c r="G64" s="937">
        <f t="shared" si="1"/>
        <v>6948.5281086671575</v>
      </c>
      <c r="H64" s="933">
        <v>4251.6660116233434</v>
      </c>
      <c r="I64" s="938">
        <v>4320.3695018551916</v>
      </c>
      <c r="J64" s="938">
        <v>4359.3939623693741</v>
      </c>
      <c r="K64" s="938">
        <v>4468.5195699892874</v>
      </c>
      <c r="L64" s="938">
        <v>4607.0396103976118</v>
      </c>
      <c r="M64" s="938">
        <v>4816.188192964828</v>
      </c>
      <c r="N64" s="954">
        <v>0.10572143725316439</v>
      </c>
      <c r="O64" s="917">
        <v>0.11070448167326204</v>
      </c>
      <c r="P64" s="15">
        <v>0.14135319564957172</v>
      </c>
      <c r="Q64" s="15">
        <v>0.10006970962119044</v>
      </c>
      <c r="R64" s="917">
        <v>6.1230663031892625E-2</v>
      </c>
      <c r="S64" s="15">
        <v>6.2220101112870914E-2</v>
      </c>
      <c r="T64" s="15">
        <v>6.2782114588344484E-2</v>
      </c>
      <c r="U64" s="15">
        <v>6.4353694597230046E-2</v>
      </c>
      <c r="V64" s="15">
        <v>6.6348600569199334E-2</v>
      </c>
      <c r="W64" s="14">
        <v>6.9360668391027502E-2</v>
      </c>
      <c r="X64" s="15"/>
      <c r="Y64" s="1012">
        <f>O64*0.9+0.1*TG4d!R64-N64</f>
        <v>3.5662555960699893E-5</v>
      </c>
      <c r="Z64" s="2"/>
      <c r="AA64" s="2"/>
      <c r="AB64" s="2"/>
      <c r="AC64" s="2"/>
      <c r="AD64" s="2"/>
    </row>
    <row r="65" spans="1:30" ht="15.55">
      <c r="A65" s="19">
        <v>2015</v>
      </c>
      <c r="B65" s="921">
        <v>236453.2158475449</v>
      </c>
      <c r="C65" s="926">
        <v>16663.154658791693</v>
      </c>
      <c r="D65" s="936">
        <v>7645.8356009190366</v>
      </c>
      <c r="E65" s="933">
        <v>7997.7581162825245</v>
      </c>
      <c r="F65" s="937">
        <v>10132.241304772517</v>
      </c>
      <c r="G65" s="937">
        <f t="shared" ref="G65:G67" si="3">(E65-F65*0.5)/0.4</f>
        <v>7329.0936597406653</v>
      </c>
      <c r="H65" s="933">
        <v>4503.3442343492479</v>
      </c>
      <c r="I65" s="938">
        <v>4656.8597708943289</v>
      </c>
      <c r="J65" s="938">
        <v>4647.5974180345393</v>
      </c>
      <c r="K65" s="938">
        <v>4728.9396757043978</v>
      </c>
      <c r="L65" s="938">
        <v>4746.4680633551525</v>
      </c>
      <c r="M65" s="938">
        <v>5034.055551216723</v>
      </c>
      <c r="N65" s="954">
        <v>0.10849580722850041</v>
      </c>
      <c r="O65" s="917">
        <v>0.11348965216307583</v>
      </c>
      <c r="P65" s="15">
        <v>0.14377835945924744</v>
      </c>
      <c r="Q65" s="15">
        <v>0.10400118108363027</v>
      </c>
      <c r="R65" s="917">
        <v>6.3903279306032332E-2</v>
      </c>
      <c r="S65" s="15">
        <v>6.6081692880288742E-2</v>
      </c>
      <c r="T65" s="15">
        <v>6.5950258397151629E-2</v>
      </c>
      <c r="U65" s="15">
        <v>6.7104519928307127E-2</v>
      </c>
      <c r="V65" s="15">
        <v>6.7353250958745989E-2</v>
      </c>
      <c r="W65" s="14">
        <v>7.1434170072492975E-2</v>
      </c>
      <c r="X65" s="15"/>
      <c r="Y65" s="1012">
        <f>O65*0.9+0.1*TG4d!R65-N65</f>
        <v>3.5207648871063424E-5</v>
      </c>
      <c r="Z65" s="2"/>
      <c r="AA65" s="2"/>
      <c r="AB65" s="2"/>
      <c r="AC65" s="2"/>
      <c r="AD65" s="2"/>
    </row>
    <row r="66" spans="1:30" ht="15.55">
      <c r="A66" s="19">
        <v>2016</v>
      </c>
      <c r="B66" s="921">
        <v>238657.34632899839</v>
      </c>
      <c r="C66" s="926">
        <v>16736.190004052609</v>
      </c>
      <c r="D66" s="936">
        <v>7750.5655125343555</v>
      </c>
      <c r="E66" s="933">
        <v>8093.2549166221506</v>
      </c>
      <c r="F66" s="937">
        <v>10122.489082151596</v>
      </c>
      <c r="G66" s="937">
        <f t="shared" si="3"/>
        <v>7580.0259388658806</v>
      </c>
      <c r="H66" s="933">
        <v>4690.829161266638</v>
      </c>
      <c r="I66" s="938">
        <v>4880.9047466320435</v>
      </c>
      <c r="J66" s="938">
        <v>4971.3724390406505</v>
      </c>
      <c r="K66" s="938">
        <v>4923.6155538904914</v>
      </c>
      <c r="L66" s="938">
        <v>5197.3814996910824</v>
      </c>
      <c r="M66" s="938">
        <v>5261.6378244898742</v>
      </c>
      <c r="N66" s="954">
        <v>0.11052272932624435</v>
      </c>
      <c r="O66" s="917">
        <v>0.11540946542178669</v>
      </c>
      <c r="P66" s="15">
        <v>0.1443462569441181</v>
      </c>
      <c r="Q66" s="15">
        <v>0.10809084237431911</v>
      </c>
      <c r="R66" s="917">
        <v>6.6891021160699893E-2</v>
      </c>
      <c r="S66" s="15">
        <v>6.9601490795321283E-2</v>
      </c>
      <c r="T66" s="15">
        <v>7.0891556180185944E-2</v>
      </c>
      <c r="U66" s="15">
        <v>7.0210545061399898E-2</v>
      </c>
      <c r="V66" s="15">
        <v>7.4114435619776486E-2</v>
      </c>
      <c r="W66" s="14">
        <v>7.5030728035052632E-2</v>
      </c>
      <c r="X66" s="15"/>
      <c r="Y66" s="1012">
        <f>O66*0.9+0.1*TG4d!R66-N66</f>
        <v>3.4891669433656514E-5</v>
      </c>
      <c r="Z66" s="2"/>
      <c r="AA66" s="2"/>
      <c r="AB66" s="2"/>
      <c r="AC66" s="2"/>
      <c r="AD66" s="2"/>
    </row>
    <row r="67" spans="1:30" ht="15.55">
      <c r="A67" s="19">
        <v>2017</v>
      </c>
      <c r="B67" s="921">
        <v>240847.21372290587</v>
      </c>
      <c r="C67" s="926">
        <v>17107.935217999999</v>
      </c>
      <c r="D67" s="936">
        <v>7779.1477054642455</v>
      </c>
      <c r="E67" s="933">
        <v>0</v>
      </c>
      <c r="F67" s="937">
        <v>0</v>
      </c>
      <c r="G67" s="937">
        <f t="shared" si="3"/>
        <v>0</v>
      </c>
      <c r="H67" s="933">
        <v>0</v>
      </c>
      <c r="I67" s="938">
        <v>0</v>
      </c>
      <c r="J67" s="938">
        <v>0</v>
      </c>
      <c r="K67" s="938">
        <v>0</v>
      </c>
      <c r="L67" s="938">
        <v>0</v>
      </c>
      <c r="M67" s="938">
        <v>0</v>
      </c>
      <c r="N67" s="954">
        <v>0.10951561518825013</v>
      </c>
      <c r="O67" s="917">
        <v>0</v>
      </c>
      <c r="P67" s="15">
        <v>0</v>
      </c>
      <c r="Q67" s="15">
        <v>0</v>
      </c>
      <c r="R67" s="917">
        <v>0</v>
      </c>
      <c r="S67" s="15">
        <v>0</v>
      </c>
      <c r="T67" s="15">
        <v>0</v>
      </c>
      <c r="U67" s="15">
        <v>0</v>
      </c>
      <c r="V67" s="15">
        <v>0</v>
      </c>
      <c r="W67" s="14">
        <v>0</v>
      </c>
      <c r="X67" s="15"/>
      <c r="Y67" s="1012">
        <f>O67*0.9+0.1*TG4d!R67-N67</f>
        <v>-0.10951561518825013</v>
      </c>
      <c r="Z67" s="2"/>
      <c r="AA67" s="2"/>
      <c r="AB67" s="2"/>
      <c r="AC67" s="2"/>
      <c r="AD67" s="2"/>
    </row>
    <row r="68" spans="1:30" ht="15.55">
      <c r="A68" s="19">
        <v>2018</v>
      </c>
      <c r="B68" s="921">
        <v>243020.39824159196</v>
      </c>
      <c r="C68" s="926">
        <v>17638.281209757999</v>
      </c>
      <c r="D68" s="936">
        <v>7948.5805781195631</v>
      </c>
      <c r="E68" s="933">
        <v>0</v>
      </c>
      <c r="F68" s="937">
        <v>0</v>
      </c>
      <c r="G68" s="937">
        <f t="shared" ref="G68:G70" si="4">(E68-F68*0.5)/0.4</f>
        <v>0</v>
      </c>
      <c r="H68" s="933">
        <v>0</v>
      </c>
      <c r="I68" s="938">
        <v>0</v>
      </c>
      <c r="J68" s="938">
        <v>0</v>
      </c>
      <c r="K68" s="938">
        <v>0</v>
      </c>
      <c r="L68" s="938">
        <v>0</v>
      </c>
      <c r="M68" s="938">
        <v>0</v>
      </c>
      <c r="N68" s="954">
        <v>0.10951561518825011</v>
      </c>
      <c r="O68" s="917">
        <v>0</v>
      </c>
      <c r="P68" s="15">
        <v>0</v>
      </c>
      <c r="Q68" s="15">
        <v>0</v>
      </c>
      <c r="R68" s="917">
        <v>0</v>
      </c>
      <c r="S68" s="15">
        <v>0</v>
      </c>
      <c r="T68" s="15">
        <v>0</v>
      </c>
      <c r="U68" s="15">
        <v>0</v>
      </c>
      <c r="V68" s="15">
        <v>0</v>
      </c>
      <c r="W68" s="14">
        <v>0</v>
      </c>
      <c r="X68" s="15"/>
      <c r="Y68" s="1012">
        <f>O68*0.9+0.1*TG4d!R68-N68</f>
        <v>-0.10951561518825011</v>
      </c>
      <c r="Z68" s="2"/>
      <c r="AA68" s="2"/>
      <c r="AB68" s="2"/>
      <c r="AC68" s="2"/>
      <c r="AD68" s="2"/>
    </row>
    <row r="69" spans="1:30" ht="15.55">
      <c r="A69" s="19">
        <v>2019</v>
      </c>
      <c r="B69" s="921">
        <v>245213.19158563775</v>
      </c>
      <c r="C69" s="926">
        <v>18079.238240001949</v>
      </c>
      <c r="D69" s="936">
        <v>8074.4387574975672</v>
      </c>
      <c r="E69" s="933">
        <v>0</v>
      </c>
      <c r="F69" s="937">
        <v>0</v>
      </c>
      <c r="G69" s="937">
        <f t="shared" si="4"/>
        <v>0</v>
      </c>
      <c r="H69" s="933">
        <v>0</v>
      </c>
      <c r="I69" s="938">
        <v>0</v>
      </c>
      <c r="J69" s="938">
        <v>0</v>
      </c>
      <c r="K69" s="938">
        <v>0</v>
      </c>
      <c r="L69" s="938">
        <v>0</v>
      </c>
      <c r="M69" s="938">
        <v>0</v>
      </c>
      <c r="N69" s="954">
        <v>0.10951561518825011</v>
      </c>
      <c r="O69" s="917">
        <v>0</v>
      </c>
      <c r="P69" s="15">
        <v>0</v>
      </c>
      <c r="Q69" s="15">
        <v>0</v>
      </c>
      <c r="R69" s="917">
        <v>0</v>
      </c>
      <c r="S69" s="15">
        <v>0</v>
      </c>
      <c r="T69" s="15">
        <v>0</v>
      </c>
      <c r="U69" s="15">
        <v>0</v>
      </c>
      <c r="V69" s="15">
        <v>0</v>
      </c>
      <c r="W69" s="14">
        <v>0</v>
      </c>
      <c r="X69" s="15"/>
      <c r="Y69" s="1012">
        <f>O69*0.9+0.1*TG4d!R69-N69</f>
        <v>-0.10951561518825011</v>
      </c>
      <c r="Z69" s="2"/>
      <c r="AA69" s="2"/>
      <c r="AB69" s="2"/>
      <c r="AC69" s="2"/>
      <c r="AD69" s="2"/>
    </row>
    <row r="70" spans="1:30" ht="15.55" thickBot="1">
      <c r="A70" s="12">
        <v>2020</v>
      </c>
      <c r="B70" s="923">
        <v>247425.77068711157</v>
      </c>
      <c r="C70" s="951">
        <v>18440.82300480199</v>
      </c>
      <c r="D70" s="936">
        <v>8162.2786112381445</v>
      </c>
      <c r="E70" s="933">
        <v>0</v>
      </c>
      <c r="F70" s="937">
        <v>0</v>
      </c>
      <c r="G70" s="937">
        <f t="shared" si="4"/>
        <v>0</v>
      </c>
      <c r="H70" s="933">
        <v>0</v>
      </c>
      <c r="I70" s="938">
        <v>0</v>
      </c>
      <c r="J70" s="938">
        <v>0</v>
      </c>
      <c r="K70" s="938">
        <v>0</v>
      </c>
      <c r="L70" s="938">
        <v>0</v>
      </c>
      <c r="M70" s="938">
        <v>0</v>
      </c>
      <c r="N70" s="954">
        <v>0.10951561518825009</v>
      </c>
      <c r="O70" s="917">
        <v>0</v>
      </c>
      <c r="P70" s="15">
        <v>0</v>
      </c>
      <c r="Q70" s="15">
        <v>0</v>
      </c>
      <c r="R70" s="917">
        <v>0</v>
      </c>
      <c r="S70" s="15">
        <v>0</v>
      </c>
      <c r="T70" s="15">
        <v>0</v>
      </c>
      <c r="U70" s="15">
        <v>0</v>
      </c>
      <c r="V70" s="15">
        <v>0</v>
      </c>
      <c r="W70" s="14">
        <v>0</v>
      </c>
      <c r="X70" s="15"/>
      <c r="Y70" s="1012">
        <f>O70*0.9+0.1*TG4d!R70-N70</f>
        <v>-0.10951561518825009</v>
      </c>
    </row>
    <row r="71" spans="1:30" ht="15.55" thickTop="1">
      <c r="E71" s="5"/>
      <c r="F71" s="5"/>
      <c r="G71" s="5"/>
      <c r="H71" s="5"/>
      <c r="I71" s="5"/>
      <c r="J71" s="5"/>
      <c r="K71" s="5"/>
    </row>
    <row r="72" spans="1:30">
      <c r="E72" s="5"/>
      <c r="F72" s="5"/>
      <c r="G72" s="5"/>
      <c r="H72" s="5"/>
      <c r="I72" s="5"/>
      <c r="J72" s="5"/>
      <c r="K72" s="5"/>
    </row>
  </sheetData>
  <mergeCells count="9">
    <mergeCell ref="AD7:AD9"/>
    <mergeCell ref="D8:M8"/>
    <mergeCell ref="N8:W8"/>
    <mergeCell ref="A4:W4"/>
    <mergeCell ref="D7:W7"/>
    <mergeCell ref="Z7:Z9"/>
    <mergeCell ref="AA7:AA9"/>
    <mergeCell ref="AB7:AB9"/>
    <mergeCell ref="AC7:AC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88906521805475E-2"/>
  </sheetPr>
  <dimension ref="A1"/>
  <sheetViews>
    <sheetView workbookViewId="0">
      <selection activeCell="D32" sqref="D32"/>
    </sheetView>
  </sheetViews>
  <sheetFormatPr baseColWidth="10" defaultColWidth="10.83203125" defaultRowHeight="14.5"/>
  <cols>
    <col min="1" max="16384" width="10.83203125" style="1"/>
  </cols>
  <sheetData>
    <row r="1" spans="1:1">
      <c r="A1" s="1" t="s">
        <v>56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CK108"/>
  <sheetViews>
    <sheetView workbookViewId="0">
      <pane xSplit="1" ySplit="1" topLeftCell="G73" activePane="bottomRight" state="frozen"/>
      <selection activeCell="D32" sqref="D32"/>
      <selection pane="topRight" activeCell="D32" sqref="D32"/>
      <selection pane="bottomLeft" activeCell="D32" sqref="D32"/>
      <selection pane="bottomRight" activeCell="Y51" sqref="S51:Y51"/>
    </sheetView>
  </sheetViews>
  <sheetFormatPr baseColWidth="10" defaultColWidth="8.83203125" defaultRowHeight="15.55"/>
  <sheetData>
    <row r="1" spans="1:89">
      <c r="A1" t="s">
        <v>1</v>
      </c>
      <c r="B1" t="s">
        <v>61</v>
      </c>
      <c r="C1" t="s">
        <v>285</v>
      </c>
      <c r="D1" t="s">
        <v>286</v>
      </c>
      <c r="E1" t="s">
        <v>287</v>
      </c>
      <c r="F1" t="s">
        <v>288</v>
      </c>
      <c r="G1" t="s">
        <v>289</v>
      </c>
      <c r="H1" t="s">
        <v>290</v>
      </c>
      <c r="I1" t="s">
        <v>291</v>
      </c>
      <c r="J1" t="s">
        <v>62</v>
      </c>
      <c r="K1" t="s">
        <v>292</v>
      </c>
      <c r="L1" t="s">
        <v>293</v>
      </c>
      <c r="M1" t="s">
        <v>294</v>
      </c>
      <c r="N1" t="s">
        <v>295</v>
      </c>
      <c r="O1" t="s">
        <v>296</v>
      </c>
      <c r="P1" t="s">
        <v>297</v>
      </c>
      <c r="Q1" t="s">
        <v>298</v>
      </c>
      <c r="R1" t="s">
        <v>63</v>
      </c>
      <c r="S1" t="s">
        <v>299</v>
      </c>
      <c r="T1" t="s">
        <v>300</v>
      </c>
      <c r="U1" t="s">
        <v>301</v>
      </c>
      <c r="V1" t="s">
        <v>302</v>
      </c>
      <c r="W1" t="s">
        <v>303</v>
      </c>
      <c r="X1" t="s">
        <v>304</v>
      </c>
      <c r="Y1" t="s">
        <v>305</v>
      </c>
      <c r="Z1" t="s">
        <v>64</v>
      </c>
      <c r="AA1" t="s">
        <v>306</v>
      </c>
      <c r="AB1" t="s">
        <v>307</v>
      </c>
      <c r="AC1" t="s">
        <v>308</v>
      </c>
      <c r="AD1" t="s">
        <v>309</v>
      </c>
      <c r="AE1" t="s">
        <v>310</v>
      </c>
      <c r="AF1" t="s">
        <v>311</v>
      </c>
      <c r="AG1" t="s">
        <v>312</v>
      </c>
      <c r="AH1" t="s">
        <v>65</v>
      </c>
      <c r="AI1" t="s">
        <v>313</v>
      </c>
      <c r="AJ1" t="s">
        <v>314</v>
      </c>
      <c r="AK1" t="s">
        <v>315</v>
      </c>
      <c r="AL1" t="s">
        <v>316</v>
      </c>
      <c r="AM1" t="s">
        <v>317</v>
      </c>
      <c r="AN1" t="s">
        <v>318</v>
      </c>
      <c r="AO1" t="s">
        <v>319</v>
      </c>
      <c r="AP1" t="s">
        <v>66</v>
      </c>
      <c r="AQ1" t="s">
        <v>320</v>
      </c>
      <c r="AR1" t="s">
        <v>321</v>
      </c>
      <c r="AS1" t="s">
        <v>322</v>
      </c>
      <c r="AT1" t="s">
        <v>323</v>
      </c>
      <c r="AU1" t="s">
        <v>324</v>
      </c>
      <c r="AV1" t="s">
        <v>325</v>
      </c>
      <c r="AW1" t="s">
        <v>326</v>
      </c>
      <c r="AX1" t="s">
        <v>67</v>
      </c>
      <c r="AY1" t="s">
        <v>327</v>
      </c>
      <c r="AZ1" t="s">
        <v>328</v>
      </c>
      <c r="BA1" t="s">
        <v>329</v>
      </c>
      <c r="BB1" t="s">
        <v>330</v>
      </c>
      <c r="BC1" t="s">
        <v>331</v>
      </c>
      <c r="BD1" t="s">
        <v>332</v>
      </c>
      <c r="BE1" t="s">
        <v>333</v>
      </c>
      <c r="BF1" t="s">
        <v>68</v>
      </c>
      <c r="BG1" t="s">
        <v>334</v>
      </c>
      <c r="BH1" t="s">
        <v>335</v>
      </c>
      <c r="BI1" t="s">
        <v>336</v>
      </c>
      <c r="BJ1" t="s">
        <v>337</v>
      </c>
      <c r="BK1" t="s">
        <v>338</v>
      </c>
      <c r="BL1" t="s">
        <v>339</v>
      </c>
      <c r="BM1" t="s">
        <v>340</v>
      </c>
      <c r="BN1" t="s">
        <v>145</v>
      </c>
      <c r="BO1" t="s">
        <v>341</v>
      </c>
      <c r="BP1" t="s">
        <v>342</v>
      </c>
      <c r="BQ1" t="s">
        <v>343</v>
      </c>
      <c r="BR1" t="s">
        <v>344</v>
      </c>
      <c r="BS1" t="s">
        <v>345</v>
      </c>
      <c r="BT1" t="s">
        <v>346</v>
      </c>
      <c r="BU1" t="s">
        <v>347</v>
      </c>
      <c r="BV1" t="s">
        <v>146</v>
      </c>
      <c r="BW1" t="s">
        <v>348</v>
      </c>
      <c r="BX1" t="s">
        <v>349</v>
      </c>
      <c r="BY1" t="s">
        <v>350</v>
      </c>
      <c r="BZ1" t="s">
        <v>351</v>
      </c>
      <c r="CA1" t="s">
        <v>352</v>
      </c>
      <c r="CB1" t="s">
        <v>353</v>
      </c>
      <c r="CC1" t="s">
        <v>354</v>
      </c>
      <c r="CD1" t="s">
        <v>147</v>
      </c>
      <c r="CE1" t="s">
        <v>355</v>
      </c>
      <c r="CF1" t="s">
        <v>356</v>
      </c>
      <c r="CG1" t="s">
        <v>357</v>
      </c>
      <c r="CH1" t="s">
        <v>358</v>
      </c>
      <c r="CI1" t="s">
        <v>359</v>
      </c>
      <c r="CJ1" t="s">
        <v>360</v>
      </c>
      <c r="CK1" t="s">
        <v>361</v>
      </c>
    </row>
    <row r="2" spans="1:89">
      <c r="A2">
        <v>1913</v>
      </c>
      <c r="B2">
        <v>1</v>
      </c>
      <c r="C2">
        <v>5.3406142435038176E-2</v>
      </c>
      <c r="D2">
        <v>4.4364614264115379E-2</v>
      </c>
      <c r="E2">
        <v>8.6518814125826446E-2</v>
      </c>
      <c r="F2">
        <v>8.9621966301075121E-2</v>
      </c>
      <c r="G2">
        <v>6.8347654510167851E-3</v>
      </c>
      <c r="H2">
        <v>0.5485812852079105</v>
      </c>
      <c r="I2">
        <v>0.17067236570720584</v>
      </c>
      <c r="R2">
        <v>0.41788223498393112</v>
      </c>
      <c r="S2">
        <v>5.0707794835312646E-2</v>
      </c>
      <c r="T2">
        <v>3.8883024846346106E-2</v>
      </c>
      <c r="U2">
        <v>4.2995777053361661E-2</v>
      </c>
      <c r="V2">
        <v>5.8283073573837316E-2</v>
      </c>
      <c r="W2">
        <v>3.2100278951228876E-3</v>
      </c>
      <c r="X2">
        <v>0.10792480103307343</v>
      </c>
      <c r="Y2">
        <v>0.11587773574687713</v>
      </c>
      <c r="Z2">
        <v>0.312705205561567</v>
      </c>
      <c r="AA2">
        <v>5.0707923867795691E-2</v>
      </c>
      <c r="AB2">
        <v>2.9639756190598297E-2</v>
      </c>
      <c r="AC2">
        <v>3.0049071484559164E-2</v>
      </c>
      <c r="AD2">
        <v>5.1824670706177425E-2</v>
      </c>
      <c r="AE2">
        <v>1.900070694637805E-3</v>
      </c>
      <c r="AF2">
        <v>4.5899571699954622E-2</v>
      </c>
      <c r="AG2">
        <v>0.10268414091784396</v>
      </c>
      <c r="AH2">
        <v>0.18608220328233147</v>
      </c>
      <c r="AI2">
        <v>5.0710624541075146E-2</v>
      </c>
      <c r="AJ2">
        <v>1.9727398948950592E-2</v>
      </c>
      <c r="AK2">
        <v>1.4637948151740321E-2</v>
      </c>
      <c r="AL2">
        <v>2.7542945679690626E-2</v>
      </c>
      <c r="AM2">
        <v>6.3372834580858702E-4</v>
      </c>
      <c r="AN2">
        <v>1.8036448592410256E-2</v>
      </c>
      <c r="AO2">
        <v>5.4793109022655932E-2</v>
      </c>
      <c r="AP2">
        <v>0.15638091247073671</v>
      </c>
      <c r="AQ2">
        <v>5.0713923587559218E-2</v>
      </c>
      <c r="AR2">
        <v>1.63423473771163E-2</v>
      </c>
      <c r="AS2">
        <v>1.0425392397223445E-2</v>
      </c>
      <c r="AT2">
        <v>2.1749757553816373E-2</v>
      </c>
      <c r="AU2">
        <v>4.5718907996415839E-4</v>
      </c>
      <c r="AV2">
        <v>1.3523691015161118E-2</v>
      </c>
      <c r="AW2">
        <v>4.3168611459896124E-2</v>
      </c>
      <c r="AX2">
        <v>8.5652090183376994E-2</v>
      </c>
      <c r="AY2">
        <v>3.1955574581787771E-2</v>
      </c>
      <c r="AZ2">
        <v>9.490882757661535E-3</v>
      </c>
      <c r="BA2">
        <v>4.6470843618460047E-3</v>
      </c>
      <c r="BB2">
        <v>1.1364392660668542E-2</v>
      </c>
      <c r="BC2">
        <v>1.7592758704732694E-4</v>
      </c>
      <c r="BD2">
        <v>5.39119529190545E-3</v>
      </c>
      <c r="BE2">
        <v>2.2627032942460362E-2</v>
      </c>
      <c r="BF2">
        <v>3.0062374873958936E-2</v>
      </c>
      <c r="BG2">
        <v>1.518974654962494E-2</v>
      </c>
      <c r="BH2">
        <v>2.6792219959984962E-3</v>
      </c>
      <c r="BI2">
        <v>1.0949005680325318E-3</v>
      </c>
      <c r="BJ2">
        <v>3.3111519221138172E-3</v>
      </c>
      <c r="BK2">
        <v>2.637632591031847E-5</v>
      </c>
      <c r="BL2">
        <v>1.0231631760718063E-3</v>
      </c>
      <c r="BM2">
        <v>6.7378143362070257E-3</v>
      </c>
      <c r="BV2">
        <v>0.58211776501606893</v>
      </c>
      <c r="BW2">
        <v>2.6713684710340121E-3</v>
      </c>
      <c r="BX2">
        <v>5.4620605502296001E-3</v>
      </c>
      <c r="BY2">
        <v>4.3516550561677858E-2</v>
      </c>
      <c r="BZ2">
        <v>3.1319106511492369E-2</v>
      </c>
      <c r="CA2">
        <v>3.6244024643959784E-3</v>
      </c>
      <c r="CB2">
        <v>0.44077192483754618</v>
      </c>
      <c r="CC2">
        <v>5.4752305093395875E-2</v>
      </c>
    </row>
    <row r="3" spans="1:89">
      <c r="A3">
        <v>1914</v>
      </c>
      <c r="B3">
        <v>1</v>
      </c>
      <c r="C3">
        <v>5.3638993662091454E-2</v>
      </c>
      <c r="D3">
        <v>4.4378670299717468E-2</v>
      </c>
      <c r="E3">
        <v>9.1712405878422165E-2</v>
      </c>
      <c r="F3">
        <v>9.3721872231516831E-2</v>
      </c>
      <c r="G3">
        <v>6.9301985520770805E-3</v>
      </c>
      <c r="H3">
        <v>0.53725457956445</v>
      </c>
      <c r="I3">
        <v>0.17236320661974408</v>
      </c>
      <c r="R3">
        <v>0.42323938210597112</v>
      </c>
      <c r="S3">
        <v>5.0929619884730583E-2</v>
      </c>
      <c r="T3">
        <v>4.0730204207699634E-2</v>
      </c>
      <c r="U3">
        <v>4.5439507410535887E-2</v>
      </c>
      <c r="V3">
        <v>6.1162157089013743E-2</v>
      </c>
      <c r="W3">
        <v>3.2187285884358449E-3</v>
      </c>
      <c r="X3">
        <v>0.1043739154951243</v>
      </c>
      <c r="Y3">
        <v>0.11738524943043115</v>
      </c>
      <c r="Z3">
        <v>0.31887785948784059</v>
      </c>
      <c r="AA3">
        <v>5.092992842956752E-2</v>
      </c>
      <c r="AB3">
        <v>3.1168443197046741E-2</v>
      </c>
      <c r="AC3">
        <v>3.1775867145303595E-2</v>
      </c>
      <c r="AD3">
        <v>5.4477440862883197E-2</v>
      </c>
      <c r="AE3">
        <v>1.9137145192517269E-3</v>
      </c>
      <c r="AF3">
        <v>4.4421100254623008E-2</v>
      </c>
      <c r="AG3">
        <v>0.10419136507916477</v>
      </c>
      <c r="AH3">
        <v>0.19085227767283819</v>
      </c>
      <c r="AI3">
        <v>5.0932628664113785E-2</v>
      </c>
      <c r="AJ3">
        <v>2.1034227392945779E-2</v>
      </c>
      <c r="AK3">
        <v>1.5553446362062892E-2</v>
      </c>
      <c r="AL3">
        <v>2.9140393478136083E-2</v>
      </c>
      <c r="AM3">
        <v>6.4110025766199593E-4</v>
      </c>
      <c r="AN3">
        <v>1.7606178426310872E-2</v>
      </c>
      <c r="AO3">
        <v>5.5944303091606785E-2</v>
      </c>
      <c r="AP3">
        <v>0.16170230407608463</v>
      </c>
      <c r="AQ3">
        <v>5.0936020927829492E-2</v>
      </c>
      <c r="AR3">
        <v>1.7643411569903816E-2</v>
      </c>
      <c r="AS3">
        <v>1.1226921716636272E-2</v>
      </c>
      <c r="AT3">
        <v>2.3325457672463225E-2</v>
      </c>
      <c r="AU3">
        <v>4.6888610839433887E-4</v>
      </c>
      <c r="AV3">
        <v>1.3451742702555929E-2</v>
      </c>
      <c r="AW3">
        <v>4.4649863378301569E-2</v>
      </c>
      <c r="AX3">
        <v>8.700981692482726E-2</v>
      </c>
      <c r="AY3">
        <v>3.2095087924899131E-2</v>
      </c>
      <c r="AZ3">
        <v>1.0004877001389814E-2</v>
      </c>
      <c r="BA3">
        <v>4.8734410078759317E-3</v>
      </c>
      <c r="BB3">
        <v>1.1865089420781943E-2</v>
      </c>
      <c r="BC3">
        <v>1.7579916087131543E-4</v>
      </c>
      <c r="BD3">
        <v>5.179370226716289E-3</v>
      </c>
      <c r="BE3">
        <v>2.2816152182292829E-2</v>
      </c>
      <c r="BF3">
        <v>3.2318705427794886E-2</v>
      </c>
      <c r="BG3">
        <v>1.7249800856310653E-2</v>
      </c>
      <c r="BH3">
        <v>2.7567696098473862E-3</v>
      </c>
      <c r="BI3">
        <v>1.1339082697689521E-3</v>
      </c>
      <c r="BJ3">
        <v>3.4308401037105372E-3</v>
      </c>
      <c r="BK3">
        <v>2.6048461240177378E-5</v>
      </c>
      <c r="BL3">
        <v>9.750594824087821E-4</v>
      </c>
      <c r="BM3">
        <v>6.746278644508396E-3</v>
      </c>
      <c r="BV3">
        <v>0.57676061789402888</v>
      </c>
      <c r="BW3">
        <v>2.6830117017294774E-3</v>
      </c>
      <c r="BX3">
        <v>3.6275722703641099E-3</v>
      </c>
      <c r="BY3">
        <v>4.6266744438563989E-2</v>
      </c>
      <c r="BZ3">
        <v>3.253966132920029E-2</v>
      </c>
      <c r="CA3">
        <v>3.7112057829721359E-3</v>
      </c>
      <c r="CB3">
        <v>0.43299585489093034</v>
      </c>
      <c r="CC3">
        <v>5.4936494259304296E-2</v>
      </c>
    </row>
    <row r="4" spans="1:89">
      <c r="A4">
        <v>1915</v>
      </c>
      <c r="B4">
        <v>1</v>
      </c>
      <c r="C4">
        <v>5.6019880666523345E-2</v>
      </c>
      <c r="D4">
        <v>4.6082910385342728E-2</v>
      </c>
      <c r="E4">
        <v>9.2186851625266963E-2</v>
      </c>
      <c r="F4">
        <v>9.0891048471905517E-2</v>
      </c>
      <c r="G4">
        <v>7.0415349651657489E-3</v>
      </c>
      <c r="H4">
        <v>0.54146189486705421</v>
      </c>
      <c r="I4">
        <v>0.16631583248465881</v>
      </c>
      <c r="R4">
        <v>0.41626261009768983</v>
      </c>
      <c r="S4">
        <v>5.3189319161045898E-2</v>
      </c>
      <c r="T4">
        <v>3.9894318694951386E-2</v>
      </c>
      <c r="U4">
        <v>4.5389672449883421E-2</v>
      </c>
      <c r="V4">
        <v>5.8711216778524436E-2</v>
      </c>
      <c r="W4">
        <v>3.2265779560330023E-3</v>
      </c>
      <c r="X4">
        <v>0.10359883188692974</v>
      </c>
      <c r="Y4">
        <v>0.11225267317032193</v>
      </c>
      <c r="Z4">
        <v>0.3117362108376161</v>
      </c>
      <c r="AA4">
        <v>5.3189524700342064E-2</v>
      </c>
      <c r="AB4">
        <v>3.0257960094834897E-2</v>
      </c>
      <c r="AC4">
        <v>3.1581181704412153E-2</v>
      </c>
      <c r="AD4">
        <v>5.20320956471549E-2</v>
      </c>
      <c r="AE4">
        <v>1.9159490963472159E-3</v>
      </c>
      <c r="AF4">
        <v>4.3606259608652699E-2</v>
      </c>
      <c r="AG4">
        <v>9.915323998587218E-2</v>
      </c>
      <c r="AH4">
        <v>0.18543440346928214</v>
      </c>
      <c r="AI4">
        <v>5.319238113239691E-2</v>
      </c>
      <c r="AJ4">
        <v>1.9859914584086088E-2</v>
      </c>
      <c r="AK4">
        <v>1.5219898112187775E-2</v>
      </c>
      <c r="AL4">
        <v>2.7301738014376201E-2</v>
      </c>
      <c r="AM4">
        <v>6.3135235898884934E-4</v>
      </c>
      <c r="AN4">
        <v>1.6966795920048641E-2</v>
      </c>
      <c r="AO4">
        <v>5.226232334719768E-2</v>
      </c>
      <c r="AP4">
        <v>0.15763858163285846</v>
      </c>
      <c r="AQ4">
        <v>5.3196168950643392E-2</v>
      </c>
      <c r="AR4">
        <v>1.6577207047700986E-2</v>
      </c>
      <c r="AS4">
        <v>1.0954899951434924E-2</v>
      </c>
      <c r="AT4">
        <v>2.1821023498127243E-2</v>
      </c>
      <c r="AU4">
        <v>4.6172041907544193E-4</v>
      </c>
      <c r="AV4">
        <v>1.2988140423837261E-2</v>
      </c>
      <c r="AW4">
        <v>4.1639421342039198E-2</v>
      </c>
      <c r="AX4">
        <v>9.1111548321369876E-2</v>
      </c>
      <c r="AY4">
        <v>3.3519970700100647E-2</v>
      </c>
      <c r="AZ4">
        <v>1.0376429151667662E-2</v>
      </c>
      <c r="BA4">
        <v>5.3112874477903669E-3</v>
      </c>
      <c r="BB4">
        <v>1.2373592761626372E-2</v>
      </c>
      <c r="BC4">
        <v>1.9227943742033247E-4</v>
      </c>
      <c r="BD4">
        <v>5.7465680450132905E-3</v>
      </c>
      <c r="BE4">
        <v>2.3591420777751216E-2</v>
      </c>
      <c r="BF4">
        <v>4.1312881370551786E-2</v>
      </c>
      <c r="BG4">
        <v>1.7749859990660435E-2</v>
      </c>
      <c r="BH4">
        <v>4.4442888161039312E-3</v>
      </c>
      <c r="BI4">
        <v>2.0004345248700911E-3</v>
      </c>
      <c r="BJ4">
        <v>5.2840341685902034E-3</v>
      </c>
      <c r="BK4">
        <v>4.5338273178697415E-5</v>
      </c>
      <c r="BL4">
        <v>1.708054449839238E-3</v>
      </c>
      <c r="BM4">
        <v>1.0080871147309199E-2</v>
      </c>
      <c r="BV4">
        <v>0.58373738990231017</v>
      </c>
      <c r="BW4">
        <v>2.8021073157987221E-3</v>
      </c>
      <c r="BX4">
        <v>6.1683422333582982E-3</v>
      </c>
      <c r="BY4">
        <v>4.6790537425815716E-2</v>
      </c>
      <c r="BZ4">
        <v>3.2159971864091495E-2</v>
      </c>
      <c r="CA4">
        <v>3.8146789620603487E-3</v>
      </c>
      <c r="CB4">
        <v>0.43797948337278353</v>
      </c>
      <c r="CC4">
        <v>5.4022222175823885E-2</v>
      </c>
    </row>
    <row r="5" spans="1:89">
      <c r="A5">
        <v>1916</v>
      </c>
      <c r="B5">
        <v>1</v>
      </c>
      <c r="C5">
        <v>8.7676921505729047E-2</v>
      </c>
      <c r="D5">
        <v>4.1812042397151812E-2</v>
      </c>
      <c r="E5">
        <v>8.3545337972994141E-2</v>
      </c>
      <c r="F5">
        <v>8.1914793220342522E-2</v>
      </c>
      <c r="G5">
        <v>6.2711715055801158E-3</v>
      </c>
      <c r="H5">
        <v>0.5454362963323538</v>
      </c>
      <c r="I5">
        <v>0.15334349691070123</v>
      </c>
      <c r="R5">
        <v>0.43801562148706841</v>
      </c>
      <c r="S5">
        <v>7.914616818201628E-2</v>
      </c>
      <c r="T5">
        <v>3.8354594520929507E-2</v>
      </c>
      <c r="U5">
        <v>4.5099694255880771E-2</v>
      </c>
      <c r="V5">
        <v>5.3847091473269687E-2</v>
      </c>
      <c r="W5">
        <v>3.0930341031718107E-3</v>
      </c>
      <c r="X5">
        <v>0.11337203162004998</v>
      </c>
      <c r="Y5">
        <v>0.10510300733175044</v>
      </c>
      <c r="Z5">
        <v>0.33702861590718197</v>
      </c>
      <c r="AA5">
        <v>8.289958972167237E-2</v>
      </c>
      <c r="AB5">
        <v>2.9360105734913461E-2</v>
      </c>
      <c r="AC5">
        <v>3.2154678401325847E-2</v>
      </c>
      <c r="AD5">
        <v>4.8131444873223642E-2</v>
      </c>
      <c r="AE5">
        <v>1.8175349868611338E-3</v>
      </c>
      <c r="AF5">
        <v>4.9056517616545212E-2</v>
      </c>
      <c r="AG5">
        <v>9.3608744572640221E-2</v>
      </c>
      <c r="AH5">
        <v>0.20455779181248082</v>
      </c>
      <c r="AI5">
        <v>7.1146765722161179E-2</v>
      </c>
      <c r="AJ5">
        <v>2.0046291512978837E-2</v>
      </c>
      <c r="AK5">
        <v>1.6222493906823079E-2</v>
      </c>
      <c r="AL5">
        <v>2.6087987337410367E-2</v>
      </c>
      <c r="AM5">
        <v>6.1788935702118848E-4</v>
      </c>
      <c r="AN5">
        <v>1.9529970763308469E-2</v>
      </c>
      <c r="AO5">
        <v>5.0906393212777741E-2</v>
      </c>
      <c r="AP5">
        <v>0.1728369014285191</v>
      </c>
      <c r="AQ5">
        <v>6.6098192540311726E-2</v>
      </c>
      <c r="AR5">
        <v>1.7056429174763826E-2</v>
      </c>
      <c r="AS5">
        <v>1.1926110570095974E-2</v>
      </c>
      <c r="AT5">
        <v>2.1137800895567039E-2</v>
      </c>
      <c r="AU5">
        <v>4.5618285221476248E-4</v>
      </c>
      <c r="AV5">
        <v>1.5052613452234452E-2</v>
      </c>
      <c r="AW5">
        <v>4.1109571943331327E-2</v>
      </c>
      <c r="AX5">
        <v>0.11089072674384566</v>
      </c>
      <c r="AY5">
        <v>5.2464232821502123E-2</v>
      </c>
      <c r="AZ5">
        <v>1.0599871698022742E-2</v>
      </c>
      <c r="BA5">
        <v>5.8270096056912647E-3</v>
      </c>
      <c r="BB5">
        <v>1.1974087703875881E-2</v>
      </c>
      <c r="BC5">
        <v>1.8882975596660543E-4</v>
      </c>
      <c r="BD5">
        <v>6.5558108076195385E-3</v>
      </c>
      <c r="BE5">
        <v>2.328088435116751E-2</v>
      </c>
      <c r="BF5">
        <v>4.9788364743647E-2</v>
      </c>
      <c r="BG5">
        <v>2.7363605401866244E-2</v>
      </c>
      <c r="BH5">
        <v>4.3109647349971279E-3</v>
      </c>
      <c r="BI5">
        <v>2.0762176349364966E-3</v>
      </c>
      <c r="BJ5">
        <v>4.8106810143224918E-3</v>
      </c>
      <c r="BK5">
        <v>4.2194618046624942E-5</v>
      </c>
      <c r="BL5">
        <v>1.7995624629097056E-3</v>
      </c>
      <c r="BM5">
        <v>9.3851388765683053E-3</v>
      </c>
      <c r="BV5">
        <v>0.56198437851293159</v>
      </c>
      <c r="BW5">
        <v>8.4938828791914882E-3</v>
      </c>
      <c r="BX5">
        <v>3.4390883262366877E-3</v>
      </c>
      <c r="BY5">
        <v>3.8437961071757613E-2</v>
      </c>
      <c r="BZ5">
        <v>2.8051451749863458E-2</v>
      </c>
      <c r="CA5">
        <v>3.1778253712669673E-3</v>
      </c>
      <c r="CB5">
        <v>0.43217805435415579</v>
      </c>
      <c r="CC5">
        <v>4.8206174629060045E-2</v>
      </c>
    </row>
    <row r="6" spans="1:89">
      <c r="A6">
        <v>1917</v>
      </c>
      <c r="B6">
        <v>1</v>
      </c>
      <c r="C6">
        <v>9.8513545715503914E-2</v>
      </c>
      <c r="D6">
        <v>3.820261293119296E-2</v>
      </c>
      <c r="E6">
        <v>7.6004170257675752E-2</v>
      </c>
      <c r="F6">
        <v>8.4554538972703694E-2</v>
      </c>
      <c r="G6">
        <v>5.8083850909205377E-3</v>
      </c>
      <c r="H6">
        <v>0.53629483445998827</v>
      </c>
      <c r="I6">
        <v>0.16062198577555117</v>
      </c>
      <c r="R6">
        <v>0.4431356889174069</v>
      </c>
      <c r="S6">
        <v>9.0911945332867686E-2</v>
      </c>
      <c r="T6">
        <v>3.7255252043698957E-2</v>
      </c>
      <c r="U6">
        <v>4.4302868016015517E-2</v>
      </c>
      <c r="V6">
        <v>5.4642293204667548E-2</v>
      </c>
      <c r="W6">
        <v>2.7130863882266674E-3</v>
      </c>
      <c r="X6">
        <v>0.10485768465936865</v>
      </c>
      <c r="Y6">
        <v>0.10845255927256195</v>
      </c>
      <c r="Z6">
        <v>0.34391308879985233</v>
      </c>
      <c r="AA6">
        <v>9.354318601368837E-2</v>
      </c>
      <c r="AB6">
        <v>2.838551481898216E-2</v>
      </c>
      <c r="AC6">
        <v>3.1812137699602755E-2</v>
      </c>
      <c r="AD6">
        <v>4.8436145887443695E-2</v>
      </c>
      <c r="AE6">
        <v>1.6034637892692989E-3</v>
      </c>
      <c r="AF6">
        <v>4.4316764614098773E-2</v>
      </c>
      <c r="AG6">
        <v>9.5815875976767315E-2</v>
      </c>
      <c r="AH6">
        <v>0.19887544423550471</v>
      </c>
      <c r="AI6">
        <v>8.7350250443591584E-2</v>
      </c>
      <c r="AJ6">
        <v>2.3399946782225942E-2</v>
      </c>
      <c r="AK6">
        <v>1.2290902438645689E-2</v>
      </c>
      <c r="AL6">
        <v>1.6727096671046094E-2</v>
      </c>
      <c r="AM6">
        <v>6.7751506826572246E-4</v>
      </c>
      <c r="AN6">
        <v>2.4102212295586799E-2</v>
      </c>
      <c r="AO6">
        <v>3.4327520536142887E-2</v>
      </c>
      <c r="AP6">
        <v>0.16261334279492137</v>
      </c>
      <c r="AQ6">
        <v>8.0562326451602523E-2</v>
      </c>
      <c r="AR6">
        <v>1.9853134153810615E-2</v>
      </c>
      <c r="AS6">
        <v>8.2412664868818757E-3</v>
      </c>
      <c r="AT6">
        <v>1.1374231560714305E-2</v>
      </c>
      <c r="AU6">
        <v>5.0404258681622475E-4</v>
      </c>
      <c r="AV6">
        <v>1.8589989260136743E-2</v>
      </c>
      <c r="AW6">
        <v>2.3488352294959117E-2</v>
      </c>
      <c r="AX6">
        <v>9.8905055045578269E-2</v>
      </c>
      <c r="AY6">
        <v>5.733223395432837E-2</v>
      </c>
      <c r="AZ6">
        <v>1.2278023740937115E-2</v>
      </c>
      <c r="BA6">
        <v>3.3111065002205875E-3</v>
      </c>
      <c r="BB6">
        <v>5.6128002225675384E-3</v>
      </c>
      <c r="BC6">
        <v>2.1921090109677029E-4</v>
      </c>
      <c r="BD6">
        <v>8.4981156324538416E-3</v>
      </c>
      <c r="BE6">
        <v>1.1653564093974023E-2</v>
      </c>
      <c r="BF6">
        <v>4.0459418387688344E-2</v>
      </c>
      <c r="BG6">
        <v>2.5726297423057334E-2</v>
      </c>
      <c r="BH6">
        <v>5.1381145171344195E-3</v>
      </c>
      <c r="BI6">
        <v>8.8087609051352414E-4</v>
      </c>
      <c r="BJ6">
        <v>2.1654454294229258E-3</v>
      </c>
      <c r="BK6">
        <v>4.3642105192016528E-5</v>
      </c>
      <c r="BL6">
        <v>1.9799209071725836E-3</v>
      </c>
      <c r="BM6">
        <v>4.525121915195547E-3</v>
      </c>
      <c r="BV6">
        <v>0.55686431108259304</v>
      </c>
      <c r="BW6">
        <v>7.559250820437677E-3</v>
      </c>
      <c r="BX6">
        <v>9.2887612926966087E-4</v>
      </c>
      <c r="BY6">
        <v>3.1691797115451281E-2</v>
      </c>
      <c r="BZ6">
        <v>2.9896869067307128E-2</v>
      </c>
      <c r="CA6">
        <v>3.0951754526362587E-3</v>
      </c>
      <c r="CB6">
        <v>0.43155637128937707</v>
      </c>
      <c r="CC6">
        <v>5.213604444075829E-2</v>
      </c>
    </row>
    <row r="7" spans="1:89">
      <c r="A7">
        <v>1918</v>
      </c>
      <c r="B7">
        <v>0.99999982118606567</v>
      </c>
      <c r="C7">
        <v>0.10389485217038283</v>
      </c>
      <c r="D7">
        <v>3.5658360087041069E-2</v>
      </c>
      <c r="E7">
        <v>6.9191443415935167E-2</v>
      </c>
      <c r="F7">
        <v>7.7301183794780334E-2</v>
      </c>
      <c r="G7">
        <v>5.4527889516732611E-3</v>
      </c>
      <c r="H7">
        <v>0.56190497000705342</v>
      </c>
      <c r="I7">
        <v>0.14659628857321502</v>
      </c>
      <c r="R7">
        <v>0.43245335192976647</v>
      </c>
      <c r="S7">
        <v>9.8470977732669954E-2</v>
      </c>
      <c r="T7">
        <v>3.7708871388394134E-2</v>
      </c>
      <c r="U7">
        <v>4.0199894786620373E-2</v>
      </c>
      <c r="V7">
        <v>4.9615434357028976E-2</v>
      </c>
      <c r="W7">
        <v>2.4594929125282099E-3</v>
      </c>
      <c r="X7">
        <v>0.10560754511897602</v>
      </c>
      <c r="Y7">
        <v>9.8391135633548676E-2</v>
      </c>
      <c r="Z7">
        <v>0.33490422736059694</v>
      </c>
      <c r="AA7">
        <v>9.5269223008561915E-2</v>
      </c>
      <c r="AB7">
        <v>3.25732218165408E-2</v>
      </c>
      <c r="AC7">
        <v>2.7374563205380533E-2</v>
      </c>
      <c r="AD7">
        <v>3.9569480385674365E-2</v>
      </c>
      <c r="AE7">
        <v>1.7417879893524017E-3</v>
      </c>
      <c r="AF7">
        <v>5.936616962518923E-2</v>
      </c>
      <c r="AG7">
        <v>7.9009781329897652E-2</v>
      </c>
      <c r="AH7">
        <v>0.18886795415732241</v>
      </c>
      <c r="AI7">
        <v>7.9868015781405094E-2</v>
      </c>
      <c r="AJ7">
        <v>2.1213069788093356E-2</v>
      </c>
      <c r="AK7">
        <v>1.0936526010796609E-2</v>
      </c>
      <c r="AL7">
        <v>1.6732264327250047E-2</v>
      </c>
      <c r="AM7">
        <v>6.4022543969423026E-4</v>
      </c>
      <c r="AN7">
        <v>2.5471062119484807E-2</v>
      </c>
      <c r="AO7">
        <v>3.4006790690598275E-2</v>
      </c>
      <c r="AP7">
        <v>0.14934310028830236</v>
      </c>
      <c r="AQ7">
        <v>6.9798404794495228E-2</v>
      </c>
      <c r="AR7">
        <v>1.7060636025057901E-2</v>
      </c>
      <c r="AS7">
        <v>6.8457750313652213E-3</v>
      </c>
      <c r="AT7">
        <v>1.1606558807036739E-2</v>
      </c>
      <c r="AU7">
        <v>4.804352849370545E-4</v>
      </c>
      <c r="AV7">
        <v>1.9854097188668412E-2</v>
      </c>
      <c r="AW7">
        <v>2.3697193156741791E-2</v>
      </c>
      <c r="AX7">
        <v>8.4692138580306317E-2</v>
      </c>
      <c r="AY7">
        <v>4.5344997855090996E-2</v>
      </c>
      <c r="AZ7">
        <v>9.9254520095132213E-3</v>
      </c>
      <c r="BA7">
        <v>2.4404338937233749E-3</v>
      </c>
      <c r="BB7">
        <v>5.9042546919319877E-3</v>
      </c>
      <c r="BC7">
        <v>2.0342090938254214E-4</v>
      </c>
      <c r="BD7">
        <v>8.7815149718154118E-3</v>
      </c>
      <c r="BE7">
        <v>1.2092064248848787E-2</v>
      </c>
      <c r="BF7">
        <v>3.1749016323155604E-2</v>
      </c>
      <c r="BG7">
        <v>1.8002642103064893E-2</v>
      </c>
      <c r="BH7">
        <v>3.8137392210323825E-3</v>
      </c>
      <c r="BI7">
        <v>5.879864105593429E-4</v>
      </c>
      <c r="BJ7">
        <v>2.4675601648329894E-3</v>
      </c>
      <c r="BK7">
        <v>3.542690002032372E-5</v>
      </c>
      <c r="BL7">
        <v>1.7889303222782889E-3</v>
      </c>
      <c r="BM7">
        <v>5.0527312013673806E-3</v>
      </c>
      <c r="BV7">
        <v>0.56754646925629926</v>
      </c>
      <c r="BW7">
        <v>5.3750170443080019E-3</v>
      </c>
      <c r="BX7">
        <v>-2.0716307836618642E-3</v>
      </c>
      <c r="BY7">
        <v>2.8982208108618113E-2</v>
      </c>
      <c r="BZ7">
        <v>2.7671014745082045E-2</v>
      </c>
      <c r="CA7">
        <v>2.9932075696023791E-3</v>
      </c>
      <c r="CB7">
        <v>0.45642343810041003</v>
      </c>
      <c r="CC7">
        <v>4.8173280304420869E-2</v>
      </c>
    </row>
    <row r="8" spans="1:89">
      <c r="A8">
        <v>1919</v>
      </c>
      <c r="B8">
        <v>0.99999982118606567</v>
      </c>
      <c r="C8">
        <v>0.11014264060318915</v>
      </c>
      <c r="D8">
        <v>3.94827117260323E-2</v>
      </c>
      <c r="E8">
        <v>6.6693922998026345E-2</v>
      </c>
      <c r="F8">
        <v>7.8703053150127808E-2</v>
      </c>
      <c r="G8">
        <v>5.915638498014306E-3</v>
      </c>
      <c r="H8">
        <v>0.54743403545085245</v>
      </c>
      <c r="I8">
        <v>0.15162789978647942</v>
      </c>
      <c r="R8">
        <v>0.45063511316062732</v>
      </c>
      <c r="S8">
        <v>0.10458531213754314</v>
      </c>
      <c r="T8">
        <v>4.2741201900565171E-2</v>
      </c>
      <c r="U8">
        <v>3.8764352282412158E-2</v>
      </c>
      <c r="V8">
        <v>5.3601680552825791E-2</v>
      </c>
      <c r="W8">
        <v>2.6270902824261284E-3</v>
      </c>
      <c r="X8">
        <v>0.10108805538913143</v>
      </c>
      <c r="Y8">
        <v>0.10722742061572342</v>
      </c>
      <c r="Z8">
        <v>0.35967561094829448</v>
      </c>
      <c r="AA8">
        <v>0.10148555090785459</v>
      </c>
      <c r="AB8">
        <v>3.8521984722848249E-2</v>
      </c>
      <c r="AC8">
        <v>2.7205020811269031E-2</v>
      </c>
      <c r="AD8">
        <v>4.4133184187209365E-2</v>
      </c>
      <c r="AE8">
        <v>1.8873270138330533E-3</v>
      </c>
      <c r="AF8">
        <v>5.7722064644323112E-2</v>
      </c>
      <c r="AG8">
        <v>8.87204786609571E-2</v>
      </c>
      <c r="AH8">
        <v>0.20846292000504674</v>
      </c>
      <c r="AI8">
        <v>8.3564708626851461E-2</v>
      </c>
      <c r="AJ8">
        <v>2.6070044444782406E-2</v>
      </c>
      <c r="AK8">
        <v>1.0884964833770588E-2</v>
      </c>
      <c r="AL8">
        <v>2.053272541267908E-2</v>
      </c>
      <c r="AM8">
        <v>6.9715660286457867E-4</v>
      </c>
      <c r="AN8">
        <v>2.4935385418773871E-2</v>
      </c>
      <c r="AO8">
        <v>4.1777934665324749E-2</v>
      </c>
      <c r="AP8">
        <v>0.16402561956211459</v>
      </c>
      <c r="AQ8">
        <v>7.1253396599108607E-2</v>
      </c>
      <c r="AR8">
        <v>2.1039855057140205E-2</v>
      </c>
      <c r="AS8">
        <v>7.2120768554042773E-3</v>
      </c>
      <c r="AT8">
        <v>1.5000762770281945E-2</v>
      </c>
      <c r="AU8">
        <v>5.0218803566574649E-4</v>
      </c>
      <c r="AV8">
        <v>1.8456056758493398E-2</v>
      </c>
      <c r="AW8">
        <v>3.0561283486020392E-2</v>
      </c>
      <c r="AX8">
        <v>9.0589407726385032E-2</v>
      </c>
      <c r="AY8">
        <v>4.4038949866483892E-2</v>
      </c>
      <c r="AZ8">
        <v>1.1543455859569594E-2</v>
      </c>
      <c r="BA8">
        <v>2.7602640184296494E-3</v>
      </c>
      <c r="BB8">
        <v>8.0108297626881753E-3</v>
      </c>
      <c r="BC8">
        <v>2.022545289940194E-4</v>
      </c>
      <c r="BD8">
        <v>7.6998077628871141E-3</v>
      </c>
      <c r="BE8">
        <v>1.6333845927332575E-2</v>
      </c>
      <c r="BF8">
        <v>3.211377790136135E-2</v>
      </c>
      <c r="BG8">
        <v>1.6675212248852687E-2</v>
      </c>
      <c r="BH8">
        <v>3.9196162235625547E-3</v>
      </c>
      <c r="BI8">
        <v>6.5049718079584129E-4</v>
      </c>
      <c r="BJ8">
        <v>3.0666980176653038E-3</v>
      </c>
      <c r="BK8">
        <v>3.2700291516998673E-5</v>
      </c>
      <c r="BL8">
        <v>1.4776300093151816E-3</v>
      </c>
      <c r="BM8">
        <v>6.2914239296527784E-3</v>
      </c>
      <c r="BV8">
        <v>0.54936470802543835</v>
      </c>
      <c r="BW8">
        <v>5.5093127979163395E-3</v>
      </c>
      <c r="BX8">
        <v>-3.2814743077661168E-3</v>
      </c>
      <c r="BY8">
        <v>2.7922017955600523E-2</v>
      </c>
      <c r="BZ8">
        <v>2.5085575802781774E-2</v>
      </c>
      <c r="CA8">
        <v>3.2885890576879462E-3</v>
      </c>
      <c r="CB8">
        <v>0.44647419137258432</v>
      </c>
      <c r="CC8">
        <v>4.4366576391827464E-2</v>
      </c>
    </row>
    <row r="9" spans="1:89">
      <c r="A9">
        <v>1920</v>
      </c>
      <c r="B9">
        <v>1</v>
      </c>
      <c r="C9">
        <v>0.10215848915624096</v>
      </c>
      <c r="D9">
        <v>3.8447802900498027E-2</v>
      </c>
      <c r="E9">
        <v>6.2367849620845878E-2</v>
      </c>
      <c r="F9">
        <v>7.7656545122429005E-2</v>
      </c>
      <c r="G9">
        <v>5.7742018450835002E-3</v>
      </c>
      <c r="H9">
        <v>0.56224673043014561</v>
      </c>
      <c r="I9">
        <v>0.15134838092475691</v>
      </c>
      <c r="R9">
        <v>0.42985769066289176</v>
      </c>
      <c r="S9">
        <v>9.6999808508133695E-2</v>
      </c>
      <c r="T9">
        <v>4.1669894238512188E-2</v>
      </c>
      <c r="U9">
        <v>3.4524248788053748E-2</v>
      </c>
      <c r="V9">
        <v>4.7622476481662887E-2</v>
      </c>
      <c r="W9">
        <v>2.6716876420572549E-3</v>
      </c>
      <c r="X9">
        <v>0.10876279990801754</v>
      </c>
      <c r="Y9">
        <v>9.7606775096454393E-2</v>
      </c>
      <c r="Z9">
        <v>0.33313487474579873</v>
      </c>
      <c r="AA9">
        <v>9.2324452068461266E-2</v>
      </c>
      <c r="AB9">
        <v>3.4677742247686827E-2</v>
      </c>
      <c r="AC9">
        <v>2.4116851028856145E-2</v>
      </c>
      <c r="AD9">
        <v>3.8261372813211486E-2</v>
      </c>
      <c r="AE9">
        <v>1.9143102978092315E-3</v>
      </c>
      <c r="AF9">
        <v>6.3011915707088112E-2</v>
      </c>
      <c r="AG9">
        <v>7.8828230582685732E-2</v>
      </c>
      <c r="AH9">
        <v>0.18339956693503282</v>
      </c>
      <c r="AI9">
        <v>7.3236677721636195E-2</v>
      </c>
      <c r="AJ9">
        <v>2.0893279125176405E-2</v>
      </c>
      <c r="AK9">
        <v>1.0091273286813635E-2</v>
      </c>
      <c r="AL9">
        <v>1.7198492464927068E-2</v>
      </c>
      <c r="AM9">
        <v>6.7721253154363003E-4</v>
      </c>
      <c r="AN9">
        <v>2.5449819320672432E-2</v>
      </c>
      <c r="AO9">
        <v>3.5852812484263426E-2</v>
      </c>
      <c r="AP9">
        <v>0.14033554506962406</v>
      </c>
      <c r="AQ9">
        <v>6.0101562080602522E-2</v>
      </c>
      <c r="AR9">
        <v>1.6291348416791532E-2</v>
      </c>
      <c r="AS9">
        <v>6.6821021780490118E-3</v>
      </c>
      <c r="AT9">
        <v>1.251074642911351E-2</v>
      </c>
      <c r="AU9">
        <v>4.7424151677581672E-4</v>
      </c>
      <c r="AV9">
        <v>1.8174477241869328E-2</v>
      </c>
      <c r="AW9">
        <v>2.6101067206422322E-2</v>
      </c>
      <c r="AX9">
        <v>7.0866658116269479E-2</v>
      </c>
      <c r="AY9">
        <v>3.441696279401317E-2</v>
      </c>
      <c r="AZ9">
        <v>7.8623065795471025E-3</v>
      </c>
      <c r="BA9">
        <v>2.6563627234858825E-3</v>
      </c>
      <c r="BB9">
        <v>6.0483579410388804E-3</v>
      </c>
      <c r="BC9">
        <v>1.7868820081246616E-4</v>
      </c>
      <c r="BD9">
        <v>6.9935367782965859E-3</v>
      </c>
      <c r="BE9">
        <v>1.2710443099075376E-2</v>
      </c>
      <c r="BF9">
        <v>2.2352596578345395E-2</v>
      </c>
      <c r="BG9">
        <v>1.1936107951533064E-2</v>
      </c>
      <c r="BH9">
        <v>2.0116162216128851E-3</v>
      </c>
      <c r="BI9">
        <v>6.3402060658680423E-4</v>
      </c>
      <c r="BJ9">
        <v>2.0669496162495408E-3</v>
      </c>
      <c r="BK9">
        <v>2.6657622173407736E-5</v>
      </c>
      <c r="BL9">
        <v>1.2615589768098161E-3</v>
      </c>
      <c r="BM9">
        <v>4.4156855833798773E-3</v>
      </c>
      <c r="BV9">
        <v>0.5701423093371083</v>
      </c>
      <c r="BW9">
        <v>5.1099511660690549E-3</v>
      </c>
      <c r="BX9">
        <v>-3.2463852691314997E-3</v>
      </c>
      <c r="BY9">
        <v>2.7836576188999155E-2</v>
      </c>
      <c r="BZ9">
        <v>3.0021056617212823E-2</v>
      </c>
      <c r="CA9">
        <v>3.1023466661949657E-3</v>
      </c>
      <c r="CB9">
        <v>0.45360692874948866</v>
      </c>
      <c r="CC9">
        <v>5.3711835218274974E-2</v>
      </c>
    </row>
    <row r="10" spans="1:89">
      <c r="A10">
        <v>1921</v>
      </c>
      <c r="B10">
        <v>0.99999982118606567</v>
      </c>
      <c r="C10">
        <v>7.4945667088902754E-2</v>
      </c>
      <c r="D10">
        <v>5.0630671656008888E-2</v>
      </c>
      <c r="E10">
        <v>8.0743628131600562E-2</v>
      </c>
      <c r="F10">
        <v>7.8678503696563748E-2</v>
      </c>
      <c r="G10">
        <v>7.4697284424894896E-3</v>
      </c>
      <c r="H10">
        <v>0.56205347160528363</v>
      </c>
      <c r="I10">
        <v>0.14547823321280054</v>
      </c>
      <c r="R10">
        <v>0.45998341941112947</v>
      </c>
      <c r="S10">
        <v>7.1165465157442973E-2</v>
      </c>
      <c r="T10">
        <v>5.0863251651515076E-2</v>
      </c>
      <c r="U10">
        <v>4.2435215549510449E-2</v>
      </c>
      <c r="V10">
        <v>4.7534816887356397E-2</v>
      </c>
      <c r="W10">
        <v>4.638561229641896E-3</v>
      </c>
      <c r="X10">
        <v>0.15073693230866353</v>
      </c>
      <c r="Y10">
        <v>9.2609176626999148E-2</v>
      </c>
      <c r="Z10">
        <v>0.34416180325910922</v>
      </c>
      <c r="AA10">
        <v>7.04188930644572E-2</v>
      </c>
      <c r="AB10">
        <v>4.3142698375604291E-2</v>
      </c>
      <c r="AC10">
        <v>2.9211937256675397E-2</v>
      </c>
      <c r="AD10">
        <v>3.8604708560509453E-2</v>
      </c>
      <c r="AE10">
        <v>3.0096896984535431E-3</v>
      </c>
      <c r="AF10">
        <v>8.4282584216206144E-2</v>
      </c>
      <c r="AG10">
        <v>7.5491292087203121E-2</v>
      </c>
      <c r="AH10">
        <v>0.18039559375207306</v>
      </c>
      <c r="AI10">
        <v>5.7855901758111603E-2</v>
      </c>
      <c r="AJ10">
        <v>2.5185266081822567E-2</v>
      </c>
      <c r="AK10">
        <v>1.2270069566941735E-2</v>
      </c>
      <c r="AL10">
        <v>1.7463466488192362E-2</v>
      </c>
      <c r="AM10">
        <v>1.0499382929387486E-3</v>
      </c>
      <c r="AN10">
        <v>3.2038702900250605E-2</v>
      </c>
      <c r="AO10">
        <v>3.4532248663815511E-2</v>
      </c>
      <c r="AP10">
        <v>0.13701700366520969</v>
      </c>
      <c r="AQ10">
        <v>4.9087987550261669E-2</v>
      </c>
      <c r="AR10">
        <v>1.932630924583173E-2</v>
      </c>
      <c r="AS10">
        <v>8.1745624725706734E-3</v>
      </c>
      <c r="AT10">
        <v>1.2661210516996322E-2</v>
      </c>
      <c r="AU10">
        <v>7.1437679473399364E-4</v>
      </c>
      <c r="AV10">
        <v>2.1989717606190746E-2</v>
      </c>
      <c r="AW10">
        <v>2.5062839478624557E-2</v>
      </c>
      <c r="AX10">
        <v>6.8154370134547032E-2</v>
      </c>
      <c r="AY10">
        <v>2.9714255479509708E-2</v>
      </c>
      <c r="AZ10">
        <v>8.9070917080911853E-3</v>
      </c>
      <c r="BA10">
        <v>3.0851592893349315E-3</v>
      </c>
      <c r="BB10">
        <v>6.0088616391422095E-3</v>
      </c>
      <c r="BC10">
        <v>2.6260020238816638E-4</v>
      </c>
      <c r="BD10">
        <v>8.1776990956513081E-3</v>
      </c>
      <c r="BE10">
        <v>1.1998702720429516E-2</v>
      </c>
      <c r="BF10">
        <v>2.0621749662052869E-2</v>
      </c>
      <c r="BG10">
        <v>1.0575042777879001E-2</v>
      </c>
      <c r="BH10">
        <v>1.833113945419747E-3</v>
      </c>
      <c r="BI10">
        <v>6.5706773500144198E-4</v>
      </c>
      <c r="BJ10">
        <v>1.9732499666678537E-3</v>
      </c>
      <c r="BK10">
        <v>4.1380100209685426E-5</v>
      </c>
      <c r="BL10">
        <v>1.5204524977306473E-3</v>
      </c>
      <c r="BM10">
        <v>4.0214426391444926E-3</v>
      </c>
      <c r="BV10">
        <v>0.54001640177493626</v>
      </c>
      <c r="BW10">
        <v>3.7487703830358272E-3</v>
      </c>
      <c r="BX10">
        <v>-2.5764683368942245E-4</v>
      </c>
      <c r="BY10">
        <v>3.8303977660235362E-2</v>
      </c>
      <c r="BZ10">
        <v>3.1134048892738672E-2</v>
      </c>
      <c r="CA10">
        <v>2.8301442179586912E-3</v>
      </c>
      <c r="CB10">
        <v>0.4114100082590112</v>
      </c>
      <c r="CC10">
        <v>5.2847181867209291E-2</v>
      </c>
    </row>
    <row r="11" spans="1:89">
      <c r="A11">
        <v>1922</v>
      </c>
      <c r="B11">
        <v>1</v>
      </c>
      <c r="C11">
        <v>5.8898654985788147E-2</v>
      </c>
      <c r="D11">
        <v>5.0447315988642764E-2</v>
      </c>
      <c r="E11">
        <v>8.5666529834174623E-2</v>
      </c>
      <c r="F11">
        <v>7.8628223724914861E-2</v>
      </c>
      <c r="G11">
        <v>7.3597964603599525E-3</v>
      </c>
      <c r="H11">
        <v>0.57135934546522382</v>
      </c>
      <c r="I11">
        <v>0.14764013354089586</v>
      </c>
      <c r="R11">
        <v>0.44981883927991106</v>
      </c>
      <c r="S11">
        <v>5.5910321099785547E-2</v>
      </c>
      <c r="T11">
        <v>5.3485921804819425E-2</v>
      </c>
      <c r="U11">
        <v>4.7447286126705589E-2</v>
      </c>
      <c r="V11">
        <v>4.8893662055973001E-2</v>
      </c>
      <c r="W11">
        <v>4.3020713468901201E-3</v>
      </c>
      <c r="X11">
        <v>0.14339974820525792</v>
      </c>
      <c r="Y11">
        <v>9.6379828640479434E-2</v>
      </c>
      <c r="Z11">
        <v>0.33622453925156437</v>
      </c>
      <c r="AA11">
        <v>5.4256468047608142E-2</v>
      </c>
      <c r="AB11">
        <v>4.5804469647293788E-2</v>
      </c>
      <c r="AC11">
        <v>3.418730096486864E-2</v>
      </c>
      <c r="AD11">
        <v>3.9449482726225268E-2</v>
      </c>
      <c r="AE11">
        <v>2.8641540784731471E-3</v>
      </c>
      <c r="AF11">
        <v>8.1507750253758116E-2</v>
      </c>
      <c r="AG11">
        <v>7.8154913533337311E-2</v>
      </c>
      <c r="AH11">
        <v>0.17495028951611388</v>
      </c>
      <c r="AI11">
        <v>4.5467877935674271E-2</v>
      </c>
      <c r="AJ11">
        <v>2.8090867804344787E-2</v>
      </c>
      <c r="AK11">
        <v>1.7070651853994711E-2</v>
      </c>
      <c r="AL11">
        <v>1.7388979815107609E-2</v>
      </c>
      <c r="AM11">
        <v>9.9461813104926265E-4</v>
      </c>
      <c r="AN11">
        <v>3.1008479340590908E-2</v>
      </c>
      <c r="AO11">
        <v>3.492881463535235E-2</v>
      </c>
      <c r="AP11">
        <v>0.13286787778265907</v>
      </c>
      <c r="AQ11">
        <v>3.9268861674333091E-2</v>
      </c>
      <c r="AR11">
        <v>2.1721240570419992E-2</v>
      </c>
      <c r="AS11">
        <v>1.2233413528755782E-2</v>
      </c>
      <c r="AT11">
        <v>1.2496507255741208E-2</v>
      </c>
      <c r="AU11">
        <v>6.7754162872610821E-4</v>
      </c>
      <c r="AV11">
        <v>2.1325145667952537E-2</v>
      </c>
      <c r="AW11">
        <v>2.5145167456730351E-2</v>
      </c>
      <c r="AX11">
        <v>6.6662186514723942E-2</v>
      </c>
      <c r="AY11">
        <v>2.4936026765457357E-2</v>
      </c>
      <c r="AZ11">
        <v>1.0305144802502029E-2</v>
      </c>
      <c r="BA11">
        <v>5.4070603630460264E-3</v>
      </c>
      <c r="BB11">
        <v>5.8488603844093785E-3</v>
      </c>
      <c r="BC11">
        <v>2.5141194285995065E-4</v>
      </c>
      <c r="BD11">
        <v>8.0279615468057466E-3</v>
      </c>
      <c r="BE11">
        <v>1.1885720709643461E-2</v>
      </c>
      <c r="BF11">
        <v>2.1637973332293885E-2</v>
      </c>
      <c r="BG11">
        <v>1.004529394509294E-2</v>
      </c>
      <c r="BH11">
        <v>2.4763323338640982E-3</v>
      </c>
      <c r="BI11">
        <v>1.6430612754823482E-3</v>
      </c>
      <c r="BJ11">
        <v>1.9155429230072062E-3</v>
      </c>
      <c r="BK11">
        <v>4.066660133902799E-5</v>
      </c>
      <c r="BL11">
        <v>1.5415698377801161E-3</v>
      </c>
      <c r="BM11">
        <v>3.9755064157281439E-3</v>
      </c>
      <c r="BV11">
        <v>0.55018116072008894</v>
      </c>
      <c r="BW11">
        <v>2.9625819133453561E-3</v>
      </c>
      <c r="BX11">
        <v>-3.067157050727352E-3</v>
      </c>
      <c r="BY11">
        <v>3.8211548061378504E-2</v>
      </c>
      <c r="BZ11">
        <v>2.9722802627916139E-2</v>
      </c>
      <c r="CA11">
        <v>3.0568656049022201E-3</v>
      </c>
      <c r="CB11">
        <v>0.42806031168397024</v>
      </c>
      <c r="CC11">
        <v>5.1234207879303918E-2</v>
      </c>
    </row>
    <row r="12" spans="1:89">
      <c r="A12">
        <v>1923</v>
      </c>
      <c r="B12">
        <v>0.99999994039535522</v>
      </c>
      <c r="C12">
        <v>9.837498868817518E-2</v>
      </c>
      <c r="D12">
        <v>4.5537659183463454E-2</v>
      </c>
      <c r="E12">
        <v>7.8101668933828389E-2</v>
      </c>
      <c r="F12">
        <v>7.0123704695434039E-2</v>
      </c>
      <c r="G12">
        <v>7.1146883922253356E-3</v>
      </c>
      <c r="H12">
        <v>0.56905160167904367</v>
      </c>
      <c r="I12">
        <v>0.13169561466621599</v>
      </c>
      <c r="R12">
        <v>0.42727210683632871</v>
      </c>
      <c r="S12">
        <v>9.3407067871290828E-2</v>
      </c>
      <c r="T12">
        <v>4.5641896954432493E-2</v>
      </c>
      <c r="U12">
        <v>4.0873067413377942E-2</v>
      </c>
      <c r="V12">
        <v>4.5688507699187628E-2</v>
      </c>
      <c r="W12">
        <v>3.2591163656958159E-3</v>
      </c>
      <c r="X12">
        <v>0.10884010697374333</v>
      </c>
      <c r="Y12">
        <v>8.9562343558600752E-2</v>
      </c>
      <c r="Z12">
        <v>0.32096938435698535</v>
      </c>
      <c r="AA12">
        <v>8.8394699410570418E-2</v>
      </c>
      <c r="AB12">
        <v>3.695096170891006E-2</v>
      </c>
      <c r="AC12">
        <v>2.7258086812848081E-2</v>
      </c>
      <c r="AD12">
        <v>3.4453206759132639E-2</v>
      </c>
      <c r="AE12">
        <v>2.3439351223548061E-3</v>
      </c>
      <c r="AF12">
        <v>6.3147979369708881E-2</v>
      </c>
      <c r="AG12">
        <v>6.8420515173460456E-2</v>
      </c>
      <c r="AH12">
        <v>0.17000277447375634</v>
      </c>
      <c r="AI12">
        <v>7.2211683100150123E-2</v>
      </c>
      <c r="AJ12">
        <v>1.9971213124348894E-2</v>
      </c>
      <c r="AK12">
        <v>1.1539567619896603E-2</v>
      </c>
      <c r="AL12">
        <v>1.1651726922135168E-2</v>
      </c>
      <c r="AM12">
        <v>9.3067562969567652E-4</v>
      </c>
      <c r="AN12">
        <v>2.9640338105693245E-2</v>
      </c>
      <c r="AO12">
        <v>2.405756997183665E-2</v>
      </c>
      <c r="AP12">
        <v>0.13091262676939297</v>
      </c>
      <c r="AQ12">
        <v>6.1686924691879912E-2</v>
      </c>
      <c r="AR12">
        <v>1.5076288609522592E-2</v>
      </c>
      <c r="AS12">
        <v>7.9152934431288152E-3</v>
      </c>
      <c r="AT12">
        <v>8.2788162799452697E-3</v>
      </c>
      <c r="AU12">
        <v>6.2932393615886993E-4</v>
      </c>
      <c r="AV12">
        <v>2.0206099625672078E-2</v>
      </c>
      <c r="AW12">
        <v>1.7119880183085419E-2</v>
      </c>
      <c r="AX12">
        <v>6.7087167896849792E-2</v>
      </c>
      <c r="AY12">
        <v>3.8534099780998872E-2</v>
      </c>
      <c r="AZ12">
        <v>6.7159607375021938E-3</v>
      </c>
      <c r="BA12">
        <v>3.2472705359499342E-3</v>
      </c>
      <c r="BB12">
        <v>3.5072115103759903E-3</v>
      </c>
      <c r="BC12">
        <v>2.2918370430779423E-4</v>
      </c>
      <c r="BD12">
        <v>7.4397433328662176E-3</v>
      </c>
      <c r="BE12">
        <v>7.4136982948487841E-3</v>
      </c>
      <c r="BF12">
        <v>2.248338372642246E-2</v>
      </c>
      <c r="BG12">
        <v>1.538739892497672E-2</v>
      </c>
      <c r="BH12">
        <v>1.4400529266256669E-3</v>
      </c>
      <c r="BI12">
        <v>8.6779489314343895E-4</v>
      </c>
      <c r="BJ12">
        <v>9.9922286714294157E-4</v>
      </c>
      <c r="BK12">
        <v>3.9223553782574377E-5</v>
      </c>
      <c r="BL12">
        <v>1.5317963184646648E-3</v>
      </c>
      <c r="BM12">
        <v>2.2178942422864472E-3</v>
      </c>
      <c r="BV12">
        <v>0.57272783355902646</v>
      </c>
      <c r="BW12">
        <v>4.9206971091482945E-3</v>
      </c>
      <c r="BX12">
        <v>-1.3008435907897482E-4</v>
      </c>
      <c r="BY12">
        <v>3.722181797628446E-2</v>
      </c>
      <c r="BZ12">
        <v>2.4420811704546432E-2</v>
      </c>
      <c r="CA12">
        <v>3.855382370877708E-3</v>
      </c>
      <c r="CB12">
        <v>0.46033640608354837</v>
      </c>
      <c r="CC12">
        <v>4.2102788487523676E-2</v>
      </c>
    </row>
    <row r="13" spans="1:89">
      <c r="A13">
        <v>1924</v>
      </c>
      <c r="B13">
        <v>1</v>
      </c>
      <c r="C13">
        <v>8.9959102527815429E-2</v>
      </c>
      <c r="D13">
        <v>4.6574512079580209E-2</v>
      </c>
      <c r="E13">
        <v>8.3941869357463006E-2</v>
      </c>
      <c r="F13">
        <v>7.2904712128536192E-2</v>
      </c>
      <c r="G13">
        <v>7.9541976217265813E-3</v>
      </c>
      <c r="H13">
        <v>0.56142231881041071</v>
      </c>
      <c r="I13">
        <v>0.13724328747446782</v>
      </c>
      <c r="R13">
        <v>0.44786800215048111</v>
      </c>
      <c r="S13">
        <v>8.5109377189799815E-2</v>
      </c>
      <c r="T13">
        <v>4.9220779973329576E-2</v>
      </c>
      <c r="U13">
        <v>4.6334978233951669E-2</v>
      </c>
      <c r="V13">
        <v>4.9869586292905846E-2</v>
      </c>
      <c r="W13">
        <v>3.9023249543589603E-3</v>
      </c>
      <c r="X13">
        <v>0.11600113494431574</v>
      </c>
      <c r="Y13">
        <v>9.7429820561819494E-2</v>
      </c>
      <c r="Z13">
        <v>0.33420149783081582</v>
      </c>
      <c r="AA13">
        <v>8.0234966329904955E-2</v>
      </c>
      <c r="AB13">
        <v>3.9377397588014819E-2</v>
      </c>
      <c r="AC13">
        <v>3.0504966142570103E-2</v>
      </c>
      <c r="AD13">
        <v>3.7281606757143829E-2</v>
      </c>
      <c r="AE13">
        <v>2.8280047497022632E-3</v>
      </c>
      <c r="AF13">
        <v>7.0072144015496787E-2</v>
      </c>
      <c r="AG13">
        <v>7.3902412247982982E-2</v>
      </c>
      <c r="AH13">
        <v>0.17656450182517847</v>
      </c>
      <c r="AI13">
        <v>6.7212908516733658E-2</v>
      </c>
      <c r="AJ13">
        <v>2.1568459122900518E-2</v>
      </c>
      <c r="AK13">
        <v>1.1949490536549827E-2</v>
      </c>
      <c r="AL13">
        <v>1.3886403779752143E-2</v>
      </c>
      <c r="AM13">
        <v>1.1312759805739265E-3</v>
      </c>
      <c r="AN13">
        <v>3.2474149170937446E-2</v>
      </c>
      <c r="AO13">
        <v>2.8341814717730961E-2</v>
      </c>
      <c r="AP13">
        <v>0.13564260159770433</v>
      </c>
      <c r="AQ13">
        <v>5.83823548011487E-2</v>
      </c>
      <c r="AR13">
        <v>1.6795954095896494E-2</v>
      </c>
      <c r="AS13">
        <v>8.2021911228823633E-3</v>
      </c>
      <c r="AT13">
        <v>9.5507268343599568E-3</v>
      </c>
      <c r="AU13">
        <v>7.714466840212735E-4</v>
      </c>
      <c r="AV13">
        <v>2.2346592353250136E-2</v>
      </c>
      <c r="AW13">
        <v>1.9593335706145389E-2</v>
      </c>
      <c r="AX13">
        <v>6.9316132277095321E-2</v>
      </c>
      <c r="AY13">
        <v>3.7275294825745729E-2</v>
      </c>
      <c r="AZ13">
        <v>7.8214005588056346E-3</v>
      </c>
      <c r="BA13">
        <v>3.3351082818368644E-3</v>
      </c>
      <c r="BB13">
        <v>3.8951034958163619E-3</v>
      </c>
      <c r="BC13">
        <v>2.8924209598605232E-4</v>
      </c>
      <c r="BD13">
        <v>8.5087050794565959E-3</v>
      </c>
      <c r="BE13">
        <v>8.1912779394480838E-3</v>
      </c>
      <c r="BF13">
        <v>2.3171300269406551E-2</v>
      </c>
      <c r="BG13">
        <v>1.4787768611684874E-2</v>
      </c>
      <c r="BH13">
        <v>1.8820205839054649E-3</v>
      </c>
      <c r="BI13">
        <v>9.1330392812824003E-4</v>
      </c>
      <c r="BJ13">
        <v>1.159252134020338E-3</v>
      </c>
      <c r="BK13">
        <v>5.312534112879797E-5</v>
      </c>
      <c r="BL13">
        <v>1.8384420773644016E-3</v>
      </c>
      <c r="BM13">
        <v>2.5373875931744357E-3</v>
      </c>
      <c r="BV13">
        <v>0.55213199784951894</v>
      </c>
      <c r="BW13">
        <v>4.8102999282299032E-3</v>
      </c>
      <c r="BX13">
        <v>-2.6727119138882133E-3</v>
      </c>
      <c r="BY13">
        <v>3.7599301225652804E-2</v>
      </c>
      <c r="BZ13">
        <v>2.3020036933299515E-2</v>
      </c>
      <c r="CA13">
        <v>4.0515844467435558E-3</v>
      </c>
      <c r="CB13">
        <v>0.44554155869225742</v>
      </c>
      <c r="CC13">
        <v>3.9781928537223905E-2</v>
      </c>
    </row>
    <row r="14" spans="1:89">
      <c r="A14">
        <v>1925</v>
      </c>
      <c r="B14">
        <v>0.99999982118606567</v>
      </c>
      <c r="C14">
        <v>0.10695348078623625</v>
      </c>
      <c r="D14">
        <v>4.5821391369554945E-2</v>
      </c>
      <c r="E14">
        <v>7.9189530651893519E-2</v>
      </c>
      <c r="F14">
        <v>7.1409478211101871E-2</v>
      </c>
      <c r="G14">
        <v>8.429064091907577E-3</v>
      </c>
      <c r="H14">
        <v>0.55259500590537047</v>
      </c>
      <c r="I14">
        <v>0.13560198729865755</v>
      </c>
      <c r="R14">
        <v>0.46543727131599594</v>
      </c>
      <c r="S14">
        <v>9.8927535691499813E-2</v>
      </c>
      <c r="T14">
        <v>4.9308298683807622E-2</v>
      </c>
      <c r="U14">
        <v>4.6860022394555736E-2</v>
      </c>
      <c r="V14">
        <v>5.2524995405557558E-2</v>
      </c>
      <c r="W14">
        <v>4.0360210366941936E-3</v>
      </c>
      <c r="X14">
        <v>0.11110342375397846</v>
      </c>
      <c r="Y14">
        <v>0.10267697434990258</v>
      </c>
      <c r="Z14">
        <v>0.35950238211089486</v>
      </c>
      <c r="AA14">
        <v>9.3768172347878251E-2</v>
      </c>
      <c r="AB14">
        <v>4.0009521689694454E-2</v>
      </c>
      <c r="AC14">
        <v>3.116040005579734E-2</v>
      </c>
      <c r="AD14">
        <v>3.988400410281058E-2</v>
      </c>
      <c r="AE14">
        <v>3.0990204305865916E-3</v>
      </c>
      <c r="AF14">
        <v>7.2523513128358572E-2</v>
      </c>
      <c r="AG14">
        <v>7.9057750355769077E-2</v>
      </c>
      <c r="AH14">
        <v>0.19958022653492041</v>
      </c>
      <c r="AI14">
        <v>7.8653360737485509E-2</v>
      </c>
      <c r="AJ14">
        <v>2.3560796782326053E-2</v>
      </c>
      <c r="AK14">
        <v>1.3426744313358689E-2</v>
      </c>
      <c r="AL14">
        <v>1.6693311151395447E-2</v>
      </c>
      <c r="AM14">
        <v>1.2084003196094764E-3</v>
      </c>
      <c r="AN14">
        <v>3.2279949956131981E-2</v>
      </c>
      <c r="AO14">
        <v>3.3757663274613298E-2</v>
      </c>
      <c r="AP14">
        <v>0.15416678599700151</v>
      </c>
      <c r="AQ14">
        <v>6.820058782782637E-2</v>
      </c>
      <c r="AR14">
        <v>1.8191908870626012E-2</v>
      </c>
      <c r="AS14">
        <v>9.2844739096094846E-3</v>
      </c>
      <c r="AT14">
        <v>1.1756351852837871E-2</v>
      </c>
      <c r="AU14">
        <v>8.1936595674632427E-4</v>
      </c>
      <c r="AV14">
        <v>2.2056402204777028E-2</v>
      </c>
      <c r="AW14">
        <v>2.3857695374578426E-2</v>
      </c>
      <c r="AX14">
        <v>8.1372462450639407E-2</v>
      </c>
      <c r="AY14">
        <v>4.4311504433309314E-2</v>
      </c>
      <c r="AZ14">
        <v>8.2283782648415998E-3</v>
      </c>
      <c r="BA14">
        <v>3.7454145588043048E-3</v>
      </c>
      <c r="BB14">
        <v>5.3488500655197212E-3</v>
      </c>
      <c r="BC14">
        <v>3.0859326031714796E-4</v>
      </c>
      <c r="BD14">
        <v>8.4433538376281116E-3</v>
      </c>
      <c r="BE14">
        <v>1.0986368030219197E-2</v>
      </c>
      <c r="BF14">
        <v>3.0050528682118587E-2</v>
      </c>
      <c r="BG14">
        <v>1.9316448244863987E-2</v>
      </c>
      <c r="BH14">
        <v>2.0132263852428306E-3</v>
      </c>
      <c r="BI14">
        <v>8.7753798795025531E-4</v>
      </c>
      <c r="BJ14">
        <v>1.945555119718902E-3</v>
      </c>
      <c r="BK14">
        <v>5.6018588263921012E-5</v>
      </c>
      <c r="BL14">
        <v>1.8004097860059777E-3</v>
      </c>
      <c r="BM14">
        <v>4.0413325700727181E-3</v>
      </c>
      <c r="BV14">
        <v>0.53456254987006968</v>
      </c>
      <c r="BW14">
        <v>7.9843335131776095E-3</v>
      </c>
      <c r="BX14">
        <v>-3.5119891244350886E-3</v>
      </c>
      <c r="BY14">
        <v>3.2321118336763752E-2</v>
      </c>
      <c r="BZ14">
        <v>1.886819227997626E-2</v>
      </c>
      <c r="CA14">
        <v>4.3929587474959876E-3</v>
      </c>
      <c r="CB14">
        <v>0.44161646904278673</v>
      </c>
      <c r="CC14">
        <v>3.2891584226872259E-2</v>
      </c>
    </row>
    <row r="15" spans="1:89">
      <c r="A15">
        <v>1926</v>
      </c>
      <c r="B15">
        <v>0.99999988079071045</v>
      </c>
      <c r="C15">
        <v>0.13196833147479892</v>
      </c>
      <c r="D15">
        <v>4.3733308014583729E-2</v>
      </c>
      <c r="E15">
        <v>7.002941396641861E-2</v>
      </c>
      <c r="F15">
        <v>6.5475542317918592E-2</v>
      </c>
      <c r="G15">
        <v>8.6521540970280909E-3</v>
      </c>
      <c r="H15">
        <v>0.55339339232689211</v>
      </c>
      <c r="I15">
        <v>0.12674774392390095</v>
      </c>
      <c r="R15">
        <v>0.46946140370457184</v>
      </c>
      <c r="S15">
        <v>0.1233007127108779</v>
      </c>
      <c r="T15">
        <v>4.7304609085695781E-2</v>
      </c>
      <c r="U15">
        <v>4.2169530101001995E-2</v>
      </c>
      <c r="V15">
        <v>4.730055591969172E-2</v>
      </c>
      <c r="W15">
        <v>4.1279228266162572E-3</v>
      </c>
      <c r="X15">
        <v>0.11081324968540812</v>
      </c>
      <c r="Y15">
        <v>9.4444823375280082E-2</v>
      </c>
      <c r="Z15">
        <v>0.3696238400933477</v>
      </c>
      <c r="AA15">
        <v>0.11656983389733114</v>
      </c>
      <c r="AB15">
        <v>3.8550660782960412E-2</v>
      </c>
      <c r="AC15">
        <v>2.8125650955709923E-2</v>
      </c>
      <c r="AD15">
        <v>3.6408690379997603E-2</v>
      </c>
      <c r="AE15">
        <v>3.1970409604650417E-3</v>
      </c>
      <c r="AF15">
        <v>7.3170692481054872E-2</v>
      </c>
      <c r="AG15">
        <v>7.3601270635828706E-2</v>
      </c>
      <c r="AH15">
        <v>0.21299528098478662</v>
      </c>
      <c r="AI15">
        <v>9.7814100534759488E-2</v>
      </c>
      <c r="AJ15">
        <v>2.3039875017235371E-2</v>
      </c>
      <c r="AK15">
        <v>1.2325988352131088E-2</v>
      </c>
      <c r="AL15">
        <v>1.4943241507865697E-2</v>
      </c>
      <c r="AM15">
        <v>1.2536270221721244E-3</v>
      </c>
      <c r="AN15">
        <v>3.2753511748937258E-2</v>
      </c>
      <c r="AO15">
        <v>3.0864936801685575E-2</v>
      </c>
      <c r="AP15">
        <v>0.1661808228193721</v>
      </c>
      <c r="AQ15">
        <v>8.5060591671245828E-2</v>
      </c>
      <c r="AR15">
        <v>1.7682004733806489E-2</v>
      </c>
      <c r="AS15">
        <v>8.6041508837496825E-3</v>
      </c>
      <c r="AT15">
        <v>1.0223421513248046E-2</v>
      </c>
      <c r="AU15">
        <v>8.5440466151192349E-4</v>
      </c>
      <c r="AV15">
        <v>2.2518048308970445E-2</v>
      </c>
      <c r="AW15">
        <v>2.1238201046839707E-2</v>
      </c>
      <c r="AX15">
        <v>9.1292803963946678E-2</v>
      </c>
      <c r="AY15">
        <v>5.7168656890733756E-2</v>
      </c>
      <c r="AZ15">
        <v>8.1050928180512061E-3</v>
      </c>
      <c r="BA15">
        <v>3.4965634297561797E-3</v>
      </c>
      <c r="BB15">
        <v>4.3599442072977538E-3</v>
      </c>
      <c r="BC15">
        <v>3.2184544082554026E-4</v>
      </c>
      <c r="BD15">
        <v>8.6186185478117818E-3</v>
      </c>
      <c r="BE15">
        <v>9.2220826294704475E-3</v>
      </c>
      <c r="BF15">
        <v>3.5474798069556571E-2</v>
      </c>
      <c r="BG15">
        <v>2.6091948523158666E-2</v>
      </c>
      <c r="BH15">
        <v>1.8925252527993537E-3</v>
      </c>
      <c r="BI15">
        <v>7.9416855167802449E-4</v>
      </c>
      <c r="BJ15">
        <v>1.4302757486049065E-3</v>
      </c>
      <c r="BK15">
        <v>6.692189240395445E-5</v>
      </c>
      <c r="BL15">
        <v>2.1042006482918495E-3</v>
      </c>
      <c r="BM15">
        <v>3.0947574526198245E-3</v>
      </c>
      <c r="BV15">
        <v>0.53053847708613855</v>
      </c>
      <c r="BW15">
        <v>8.6160768606454146E-3</v>
      </c>
      <c r="BX15">
        <v>-3.5949797619090522E-3</v>
      </c>
      <c r="BY15">
        <v>2.7852134219765658E-2</v>
      </c>
      <c r="BZ15">
        <v>1.8161106029945411E-2</v>
      </c>
      <c r="CA15">
        <v>4.5241857005373382E-3</v>
      </c>
      <c r="CB15">
        <v>0.44270633564363299</v>
      </c>
      <c r="CC15">
        <v>3.2273623724351344E-2</v>
      </c>
    </row>
    <row r="16" spans="1:89">
      <c r="A16">
        <v>1927</v>
      </c>
      <c r="B16">
        <v>1</v>
      </c>
      <c r="C16">
        <v>0.1076257229793684</v>
      </c>
      <c r="D16">
        <v>4.679443904380183E-2</v>
      </c>
      <c r="E16">
        <v>7.0603969286620244E-2</v>
      </c>
      <c r="F16">
        <v>6.6651278367118913E-2</v>
      </c>
      <c r="G16">
        <v>9.5064590450873888E-3</v>
      </c>
      <c r="H16">
        <v>0.56769045996691769</v>
      </c>
      <c r="I16">
        <v>0.1311277181066666</v>
      </c>
      <c r="R16">
        <v>0.46284684257185293</v>
      </c>
      <c r="S16">
        <v>0.10017296577050469</v>
      </c>
      <c r="T16">
        <v>5.0564379795382662E-2</v>
      </c>
      <c r="U16">
        <v>4.3044861974287266E-2</v>
      </c>
      <c r="V16">
        <v>4.7714759950591851E-2</v>
      </c>
      <c r="W16">
        <v>4.7483742954457534E-3</v>
      </c>
      <c r="X16">
        <v>0.11967903410172445</v>
      </c>
      <c r="Y16">
        <v>9.6922466683916325E-2</v>
      </c>
      <c r="Z16">
        <v>0.36138462551348188</v>
      </c>
      <c r="AA16">
        <v>9.4869435969800422E-2</v>
      </c>
      <c r="AB16">
        <v>4.1980605663957497E-2</v>
      </c>
      <c r="AC16">
        <v>2.9391932264363589E-2</v>
      </c>
      <c r="AD16">
        <v>3.6770366052657301E-2</v>
      </c>
      <c r="AE16">
        <v>3.6410773586593383E-3</v>
      </c>
      <c r="AF16">
        <v>7.9129410251819549E-2</v>
      </c>
      <c r="AG16">
        <v>7.5601797952224228E-2</v>
      </c>
      <c r="AH16">
        <v>0.2037834075416893</v>
      </c>
      <c r="AI16">
        <v>7.9708441003299407E-2</v>
      </c>
      <c r="AJ16">
        <v>2.5244793352342004E-2</v>
      </c>
      <c r="AK16">
        <v>1.3842584970534189E-2</v>
      </c>
      <c r="AL16">
        <v>1.5742118063064425E-2</v>
      </c>
      <c r="AM16">
        <v>1.4196276355189748E-3</v>
      </c>
      <c r="AN16">
        <v>3.4871290097206006E-2</v>
      </c>
      <c r="AO16">
        <v>3.2954552419724295E-2</v>
      </c>
      <c r="AP16">
        <v>0.15767144084042065</v>
      </c>
      <c r="AQ16">
        <v>6.965880330168274E-2</v>
      </c>
      <c r="AR16">
        <v>1.9383969410282188E-2</v>
      </c>
      <c r="AS16">
        <v>9.7290702699757772E-3</v>
      </c>
      <c r="AT16">
        <v>1.0995146239606847E-2</v>
      </c>
      <c r="AU16">
        <v>9.6298396243196956E-4</v>
      </c>
      <c r="AV16">
        <v>2.382796082839388E-2</v>
      </c>
      <c r="AW16">
        <v>2.3113506828047248E-2</v>
      </c>
      <c r="AX16">
        <v>8.5292134032667624E-2</v>
      </c>
      <c r="AY16">
        <v>4.7228892677671462E-2</v>
      </c>
      <c r="AZ16">
        <v>8.8079957968022031E-3</v>
      </c>
      <c r="BA16">
        <v>3.9857781243982813E-3</v>
      </c>
      <c r="BB16">
        <v>5.0632362510127154E-3</v>
      </c>
      <c r="BC16">
        <v>3.6167164577741617E-4</v>
      </c>
      <c r="BD16">
        <v>9.0823261377706351E-3</v>
      </c>
      <c r="BE16">
        <v>1.0762233399234935E-2</v>
      </c>
      <c r="BF16">
        <v>3.2817670971262695E-2</v>
      </c>
      <c r="BG16">
        <v>2.1354315655390328E-2</v>
      </c>
      <c r="BH16">
        <v>2.2195986740208059E-3</v>
      </c>
      <c r="BI16">
        <v>8.7551374831486338E-4</v>
      </c>
      <c r="BJ16">
        <v>1.9763047906248971E-3</v>
      </c>
      <c r="BK16">
        <v>7.149187453652738E-5</v>
      </c>
      <c r="BL16">
        <v>2.0977354211043995E-3</v>
      </c>
      <c r="BM16">
        <v>4.2227108072708701E-3</v>
      </c>
      <c r="BV16">
        <v>0.53715315742814707</v>
      </c>
      <c r="BW16">
        <v>7.4099366695079575E-3</v>
      </c>
      <c r="BX16">
        <v>-3.7957372966025511E-3</v>
      </c>
      <c r="BY16">
        <v>2.7550351094489417E-2</v>
      </c>
      <c r="BZ16">
        <v>1.8922214296591754E-2</v>
      </c>
      <c r="CA16">
        <v>4.7577990650504148E-3</v>
      </c>
      <c r="CB16">
        <v>0.44813413165287724</v>
      </c>
      <c r="CC16">
        <v>3.4174508760342732E-2</v>
      </c>
    </row>
    <row r="17" spans="1:81">
      <c r="A17">
        <v>1928</v>
      </c>
      <c r="B17">
        <v>0.99999988079071045</v>
      </c>
      <c r="C17">
        <v>0.10940523679664389</v>
      </c>
      <c r="D17">
        <v>4.9122572191825732E-2</v>
      </c>
      <c r="E17">
        <v>6.9541094948902385E-2</v>
      </c>
      <c r="F17">
        <v>6.6131900935375812E-2</v>
      </c>
      <c r="G17">
        <v>1.0086205511582787E-2</v>
      </c>
      <c r="H17">
        <v>0.56468613211963914</v>
      </c>
      <c r="I17">
        <v>0.13102675724202828</v>
      </c>
      <c r="R17">
        <v>0.4741590849018269</v>
      </c>
      <c r="S17">
        <v>0.10060852080940927</v>
      </c>
      <c r="T17">
        <v>5.2750602099212986E-2</v>
      </c>
      <c r="U17">
        <v>4.2834922033807656E-2</v>
      </c>
      <c r="V17">
        <v>4.6050415454111739E-2</v>
      </c>
      <c r="W17">
        <v>5.5239199767192163E-3</v>
      </c>
      <c r="X17">
        <v>0.13189356318450868</v>
      </c>
      <c r="Y17">
        <v>9.4497141344057345E-2</v>
      </c>
      <c r="Z17">
        <v>0.37110322348783653</v>
      </c>
      <c r="AA17">
        <v>9.5832932773146876E-2</v>
      </c>
      <c r="AB17">
        <v>4.3945876555574921E-2</v>
      </c>
      <c r="AC17">
        <v>3.0041972712198044E-2</v>
      </c>
      <c r="AD17">
        <v>3.5916725725837179E-2</v>
      </c>
      <c r="AE17">
        <v>4.1337222951739897E-3</v>
      </c>
      <c r="AF17">
        <v>8.6749509429930691E-2</v>
      </c>
      <c r="AG17">
        <v>7.4482483995974721E-2</v>
      </c>
      <c r="AH17">
        <v>0.21367688455212336</v>
      </c>
      <c r="AI17">
        <v>8.0740428608372203E-2</v>
      </c>
      <c r="AJ17">
        <v>2.730638825764567E-2</v>
      </c>
      <c r="AK17">
        <v>1.4871371836829295E-2</v>
      </c>
      <c r="AL17">
        <v>1.708463228629355E-2</v>
      </c>
      <c r="AM17">
        <v>1.5645823193523034E-3</v>
      </c>
      <c r="AN17">
        <v>3.6334816727074545E-2</v>
      </c>
      <c r="AO17">
        <v>3.5774664516555754E-2</v>
      </c>
      <c r="AP17">
        <v>0.16710295164621899</v>
      </c>
      <c r="AQ17">
        <v>7.1178248766898863E-2</v>
      </c>
      <c r="AR17">
        <v>2.1328683272939797E-2</v>
      </c>
      <c r="AS17">
        <v>1.049319893346809E-2</v>
      </c>
      <c r="AT17">
        <v>1.2369982671675233E-2</v>
      </c>
      <c r="AU17">
        <v>1.0580000455274899E-3</v>
      </c>
      <c r="AV17">
        <v>2.4724554138948588E-2</v>
      </c>
      <c r="AW17">
        <v>2.595028381676092E-2</v>
      </c>
      <c r="AX17">
        <v>9.4353174812471435E-2</v>
      </c>
      <c r="AY17">
        <v>4.9133495048339526E-2</v>
      </c>
      <c r="AZ17">
        <v>1.0182619910505675E-2</v>
      </c>
      <c r="BA17">
        <v>4.1756878607322016E-3</v>
      </c>
      <c r="BB17">
        <v>6.7752090259371586E-3</v>
      </c>
      <c r="BC17">
        <v>3.9979106062761733E-4</v>
      </c>
      <c r="BD17">
        <v>9.4852583839472003E-3</v>
      </c>
      <c r="BE17">
        <v>1.4201113522382076E-2</v>
      </c>
      <c r="BF17">
        <v>3.888197823223255E-2</v>
      </c>
      <c r="BG17">
        <v>2.2138975469317888E-2</v>
      </c>
      <c r="BH17">
        <v>3.177915952136158E-3</v>
      </c>
      <c r="BI17">
        <v>8.2304836997643593E-4</v>
      </c>
      <c r="BJ17">
        <v>3.3781769810894728E-3</v>
      </c>
      <c r="BK17">
        <v>8.2104908780181084E-5</v>
      </c>
      <c r="BL17">
        <v>2.2616279504684045E-3</v>
      </c>
      <c r="BM17">
        <v>7.0201286004640115E-3</v>
      </c>
      <c r="BV17">
        <v>0.52584079588888355</v>
      </c>
      <c r="BW17">
        <v>8.7560871355234823E-3</v>
      </c>
      <c r="BX17">
        <v>-3.65376679393153E-3</v>
      </c>
      <c r="BY17">
        <v>2.6698006324281709E-2</v>
      </c>
      <c r="BZ17">
        <v>2.0069273943365745E-2</v>
      </c>
      <c r="CA17">
        <v>4.561677130530995E-3</v>
      </c>
      <c r="CB17">
        <v>0.43290684029346088</v>
      </c>
      <c r="CC17">
        <v>3.6502696816272648E-2</v>
      </c>
    </row>
    <row r="18" spans="1:81">
      <c r="A18">
        <v>1929</v>
      </c>
      <c r="B18">
        <v>1</v>
      </c>
      <c r="C18">
        <v>0.11929672541560986</v>
      </c>
      <c r="D18">
        <v>4.8906675327271276E-2</v>
      </c>
      <c r="E18">
        <v>6.6020928096975448E-2</v>
      </c>
      <c r="F18">
        <v>6.4712803483945439E-2</v>
      </c>
      <c r="G18">
        <v>1.0439763018957895E-2</v>
      </c>
      <c r="H18">
        <v>0.55994597054481354</v>
      </c>
      <c r="I18">
        <v>0.13067720767788871</v>
      </c>
      <c r="R18">
        <v>0.46032066614043587</v>
      </c>
      <c r="S18">
        <v>0.10997343655555673</v>
      </c>
      <c r="T18">
        <v>5.2508006739023685E-2</v>
      </c>
      <c r="U18">
        <v>4.0723381648424054E-2</v>
      </c>
      <c r="V18">
        <v>4.3170994571388732E-2</v>
      </c>
      <c r="W18">
        <v>5.2124599039051972E-3</v>
      </c>
      <c r="X18">
        <v>0.11799352563985295</v>
      </c>
      <c r="Y18">
        <v>9.0738861082284489E-2</v>
      </c>
      <c r="Z18">
        <v>0.36362285288837209</v>
      </c>
      <c r="AA18">
        <v>0.10462796829209504</v>
      </c>
      <c r="AB18">
        <v>4.376720290154977E-2</v>
      </c>
      <c r="AC18">
        <v>2.8239904878315084E-2</v>
      </c>
      <c r="AD18">
        <v>3.3535376285248913E-2</v>
      </c>
      <c r="AE18">
        <v>4.0050649146645412E-3</v>
      </c>
      <c r="AF18">
        <v>7.8235472810545367E-2</v>
      </c>
      <c r="AG18">
        <v>7.1211862805953305E-2</v>
      </c>
      <c r="AH18">
        <v>0.21090564115886073</v>
      </c>
      <c r="AI18">
        <v>8.7793430764538979E-2</v>
      </c>
      <c r="AJ18">
        <v>2.717997350490136E-2</v>
      </c>
      <c r="AK18">
        <v>1.3931389858303013E-2</v>
      </c>
      <c r="AL18">
        <v>1.5284706714484524E-2</v>
      </c>
      <c r="AM18">
        <v>1.484824265484519E-3</v>
      </c>
      <c r="AN18">
        <v>3.2389090240680318E-2</v>
      </c>
      <c r="AO18">
        <v>3.2842225810468015E-2</v>
      </c>
      <c r="AP18">
        <v>0.16577230162227174</v>
      </c>
      <c r="AQ18">
        <v>7.7422726524871005E-2</v>
      </c>
      <c r="AR18">
        <v>2.1366411972874699E-2</v>
      </c>
      <c r="AS18">
        <v>1.0036288260747728E-2</v>
      </c>
      <c r="AT18">
        <v>1.0796569298984114E-2</v>
      </c>
      <c r="AU18">
        <v>9.9733187563854991E-4</v>
      </c>
      <c r="AV18">
        <v>2.1877399024632902E-2</v>
      </c>
      <c r="AW18">
        <v>2.3275574664522743E-2</v>
      </c>
      <c r="AX18">
        <v>9.586628852646506E-2</v>
      </c>
      <c r="AY18">
        <v>5.5078145888413518E-2</v>
      </c>
      <c r="AZ18">
        <v>1.0573856141386324E-2</v>
      </c>
      <c r="BA18">
        <v>4.1662078904958853E-3</v>
      </c>
      <c r="BB18">
        <v>5.5520228370857317E-3</v>
      </c>
      <c r="BC18">
        <v>3.6633025842281358E-4</v>
      </c>
      <c r="BD18">
        <v>8.1285489969307439E-3</v>
      </c>
      <c r="BE18">
        <v>1.2001176513730068E-2</v>
      </c>
      <c r="BF18">
        <v>4.1521121010311676E-2</v>
      </c>
      <c r="BG18">
        <v>2.6628894645315059E-2</v>
      </c>
      <c r="BH18">
        <v>3.4918744098877503E-3</v>
      </c>
      <c r="BI18">
        <v>8.8559253073110537E-4</v>
      </c>
      <c r="BJ18">
        <v>2.7135125611798408E-3</v>
      </c>
      <c r="BK18">
        <v>7.2932464706202459E-5</v>
      </c>
      <c r="BL18">
        <v>1.9195600738226293E-3</v>
      </c>
      <c r="BM18">
        <v>5.8087543246690843E-3</v>
      </c>
      <c r="BV18">
        <v>0.53967933385956413</v>
      </c>
      <c r="BW18">
        <v>9.2760099746024491E-3</v>
      </c>
      <c r="BX18">
        <v>-3.6283201457615335E-3</v>
      </c>
      <c r="BY18">
        <v>2.5288726757689509E-2</v>
      </c>
      <c r="BZ18">
        <v>2.153036078817305E-2</v>
      </c>
      <c r="CA18">
        <v>5.2269653654068472E-3</v>
      </c>
      <c r="CB18">
        <v>0.442073503749907</v>
      </c>
      <c r="CC18">
        <v>3.9912160964265801E-2</v>
      </c>
    </row>
    <row r="19" spans="1:81">
      <c r="A19">
        <v>1930</v>
      </c>
      <c r="B19">
        <v>1</v>
      </c>
      <c r="C19">
        <v>0.10332232548736461</v>
      </c>
      <c r="D19">
        <v>5.0215628808664266E-2</v>
      </c>
      <c r="E19">
        <v>7.0605476101083031E-2</v>
      </c>
      <c r="F19">
        <v>6.1412328519855598E-2</v>
      </c>
      <c r="G19">
        <v>1.1926628014440433E-2</v>
      </c>
      <c r="H19">
        <v>0.5841116109747293</v>
      </c>
      <c r="I19">
        <v>0.11840600209386282</v>
      </c>
      <c r="R19">
        <v>0.44914969899483886</v>
      </c>
      <c r="S19">
        <v>9.8108795951332761E-2</v>
      </c>
      <c r="T19">
        <v>5.4800015856301808E-2</v>
      </c>
      <c r="U19">
        <v>4.463195430908036E-2</v>
      </c>
      <c r="V19">
        <v>3.8361776644486922E-2</v>
      </c>
      <c r="W19">
        <v>6.2285213211183263E-3</v>
      </c>
      <c r="X19">
        <v>0.12941578394603712</v>
      </c>
      <c r="Y19">
        <v>7.7602850966481632E-2</v>
      </c>
      <c r="Z19">
        <v>0.33846048053001232</v>
      </c>
      <c r="AA19">
        <v>9.2963754534766949E-2</v>
      </c>
      <c r="AB19">
        <v>4.3246678134504037E-2</v>
      </c>
      <c r="AC19">
        <v>3.0294859350577415E-2</v>
      </c>
      <c r="AD19">
        <v>2.7944379190193828E-2</v>
      </c>
      <c r="AE19">
        <v>4.5889589405835162E-3</v>
      </c>
      <c r="AF19">
        <v>8.1964051891773401E-2</v>
      </c>
      <c r="AG19">
        <v>5.745779848761319E-2</v>
      </c>
      <c r="AH19">
        <v>0.18164949052999405</v>
      </c>
      <c r="AI19">
        <v>7.3573475561789295E-2</v>
      </c>
      <c r="AJ19">
        <v>2.3679677189657817E-2</v>
      </c>
      <c r="AK19">
        <v>1.4067381703477993E-2</v>
      </c>
      <c r="AL19">
        <v>1.1477507318380056E-2</v>
      </c>
      <c r="AM19">
        <v>1.6702778201177035E-3</v>
      </c>
      <c r="AN19">
        <v>3.3144941367528227E-2</v>
      </c>
      <c r="AO19">
        <v>2.4036229569042979E-2</v>
      </c>
      <c r="AP19">
        <v>0.13787894719192237</v>
      </c>
      <c r="AQ19">
        <v>6.2968495272170022E-2</v>
      </c>
      <c r="AR19">
        <v>1.8076765578078031E-2</v>
      </c>
      <c r="AS19">
        <v>1.0081959205751627E-2</v>
      </c>
      <c r="AT19">
        <v>7.6014555978988667E-3</v>
      </c>
      <c r="AU19">
        <v>1.1054155026547041E-3</v>
      </c>
      <c r="AV19">
        <v>2.1984739606110099E-2</v>
      </c>
      <c r="AW19">
        <v>1.6060116429259051E-2</v>
      </c>
      <c r="AX19">
        <v>7.2455854248196255E-2</v>
      </c>
      <c r="AY19">
        <v>4.1987214192658294E-2</v>
      </c>
      <c r="AZ19">
        <v>8.0853498561371598E-3</v>
      </c>
      <c r="BA19">
        <v>4.3300864886795217E-3</v>
      </c>
      <c r="BB19">
        <v>2.9639081524620403E-3</v>
      </c>
      <c r="BC19">
        <v>4.0801401641468173E-4</v>
      </c>
      <c r="BD19">
        <v>8.2217951107136505E-3</v>
      </c>
      <c r="BE19">
        <v>6.4594864311309161E-3</v>
      </c>
      <c r="BF19">
        <v>2.7249738329329601E-2</v>
      </c>
      <c r="BG19">
        <v>1.9767689914654593E-2</v>
      </c>
      <c r="BH19">
        <v>1.6997095450697946E-3</v>
      </c>
      <c r="BI19">
        <v>8.4570939190918451E-4</v>
      </c>
      <c r="BJ19">
        <v>8.1842282378440307E-4</v>
      </c>
      <c r="BK19">
        <v>8.9101758907586743E-5</v>
      </c>
      <c r="BL19">
        <v>2.1439589728963911E-3</v>
      </c>
      <c r="BM19">
        <v>1.8851459221076437E-3</v>
      </c>
      <c r="BV19">
        <v>0.55085030100516108</v>
      </c>
      <c r="BW19">
        <v>5.1681660718146125E-3</v>
      </c>
      <c r="BX19">
        <v>-4.6141170115486796E-3</v>
      </c>
      <c r="BY19">
        <v>2.5962249550109621E-2</v>
      </c>
      <c r="BZ19">
        <v>2.3041151270870464E-2</v>
      </c>
      <c r="CA19">
        <v>5.6973563064300469E-3</v>
      </c>
      <c r="CB19">
        <v>0.45481367211501311</v>
      </c>
      <c r="CC19">
        <v>4.0781822702472013E-2</v>
      </c>
    </row>
    <row r="20" spans="1:81">
      <c r="A20">
        <v>1931</v>
      </c>
      <c r="B20">
        <v>1</v>
      </c>
      <c r="C20">
        <v>5.6515669282666138E-2</v>
      </c>
      <c r="D20">
        <v>5.7786487905644612E-2</v>
      </c>
      <c r="E20">
        <v>8.0468724516925466E-2</v>
      </c>
      <c r="F20">
        <v>6.2602034688298544E-2</v>
      </c>
      <c r="G20">
        <v>1.5935155793099703E-2</v>
      </c>
      <c r="H20">
        <v>0.61254840528361332</v>
      </c>
      <c r="I20">
        <v>0.11414349553105164</v>
      </c>
      <c r="R20">
        <v>0.44502374231086761</v>
      </c>
      <c r="S20">
        <v>5.3663637199822568E-2</v>
      </c>
      <c r="T20">
        <v>6.5132502581181667E-2</v>
      </c>
      <c r="U20">
        <v>5.2786630548247199E-2</v>
      </c>
      <c r="V20">
        <v>3.9792166563116273E-2</v>
      </c>
      <c r="W20">
        <v>9.0346776315201795E-3</v>
      </c>
      <c r="X20">
        <v>0.14865466940565353</v>
      </c>
      <c r="Y20">
        <v>7.5959458381326242E-2</v>
      </c>
      <c r="Z20">
        <v>0.31653740463467001</v>
      </c>
      <c r="AA20">
        <v>5.0931768605637882E-2</v>
      </c>
      <c r="AB20">
        <v>5.0799374519103872E-2</v>
      </c>
      <c r="AC20">
        <v>3.4574851022098528E-2</v>
      </c>
      <c r="AD20">
        <v>2.815610286720218E-2</v>
      </c>
      <c r="AE20">
        <v>6.3727317624313424E-3</v>
      </c>
      <c r="AF20">
        <v>9.0881151373071234E-2</v>
      </c>
      <c r="AG20">
        <v>5.4821424485124982E-2</v>
      </c>
      <c r="AH20">
        <v>0.15919320158339631</v>
      </c>
      <c r="AI20">
        <v>4.6074822800574108E-2</v>
      </c>
      <c r="AJ20">
        <v>2.5781753973164675E-2</v>
      </c>
      <c r="AK20">
        <v>1.4803582223222787E-2</v>
      </c>
      <c r="AL20">
        <v>1.1196231769299403E-2</v>
      </c>
      <c r="AM20">
        <v>2.3334552757940993E-3</v>
      </c>
      <c r="AN20">
        <v>3.6732661805912628E-2</v>
      </c>
      <c r="AO20">
        <v>2.2270693735428584E-2</v>
      </c>
      <c r="AP20">
        <v>0.11526439610341371</v>
      </c>
      <c r="AQ20">
        <v>3.746112293040018E-2</v>
      </c>
      <c r="AR20">
        <v>1.9510677036493142E-2</v>
      </c>
      <c r="AS20">
        <v>1.0672752612082162E-2</v>
      </c>
      <c r="AT20">
        <v>7.4609797126735291E-3</v>
      </c>
      <c r="AU20">
        <v>1.5094721360851631E-3</v>
      </c>
      <c r="AV20">
        <v>2.3685117927477919E-2</v>
      </c>
      <c r="AW20">
        <v>1.4964273748201602E-2</v>
      </c>
      <c r="AX20">
        <v>5.3395769231949303E-2</v>
      </c>
      <c r="AY20">
        <v>2.2165398228595656E-2</v>
      </c>
      <c r="AZ20">
        <v>8.5132072658650904E-3</v>
      </c>
      <c r="BA20">
        <v>4.7573624573627096E-3</v>
      </c>
      <c r="BB20">
        <v>2.8741491349975421E-3</v>
      </c>
      <c r="BC20">
        <v>5.4307450094049563E-4</v>
      </c>
      <c r="BD20">
        <v>8.582268271506743E-3</v>
      </c>
      <c r="BE20">
        <v>5.9603093726810739E-3</v>
      </c>
      <c r="BF20">
        <v>1.6549495435717008E-2</v>
      </c>
      <c r="BG20">
        <v>9.0835766396935719E-3</v>
      </c>
      <c r="BH20">
        <v>1.9306426799648667E-3</v>
      </c>
      <c r="BI20">
        <v>9.0481096929471549E-4</v>
      </c>
      <c r="BJ20">
        <v>7.8792764860184683E-4</v>
      </c>
      <c r="BK20">
        <v>1.0629788148789018E-4</v>
      </c>
      <c r="BL20">
        <v>2.0033417565454245E-3</v>
      </c>
      <c r="BM20">
        <v>1.732897860128692E-3</v>
      </c>
      <c r="BV20">
        <v>0.55497625768913239</v>
      </c>
      <c r="BW20">
        <v>2.8269000404819882E-3</v>
      </c>
      <c r="BX20">
        <v>-7.3823194537825576E-3</v>
      </c>
      <c r="BY20">
        <v>2.7667202385991713E-2</v>
      </c>
      <c r="BZ20">
        <v>2.2799409861270405E-2</v>
      </c>
      <c r="CA20">
        <v>6.8987839085147534E-3</v>
      </c>
      <c r="CB20">
        <v>0.46400429770376744</v>
      </c>
      <c r="CC20">
        <v>3.8161956233519936E-2</v>
      </c>
    </row>
    <row r="21" spans="1:81">
      <c r="A21">
        <v>1932</v>
      </c>
      <c r="B21">
        <v>1</v>
      </c>
      <c r="C21">
        <v>1.1041466054097161E-2</v>
      </c>
      <c r="D21">
        <v>6.7836238190815773E-2</v>
      </c>
      <c r="E21">
        <v>9.510119259707632E-2</v>
      </c>
      <c r="F21">
        <v>6.4066716739932958E-2</v>
      </c>
      <c r="G21">
        <v>2.1361033418762949E-2</v>
      </c>
      <c r="H21">
        <v>0.63967698862957056</v>
      </c>
      <c r="I21">
        <v>0.10091631693364478</v>
      </c>
      <c r="R21">
        <v>0.46271462034985672</v>
      </c>
      <c r="S21">
        <v>1.1551324147700057E-2</v>
      </c>
      <c r="T21">
        <v>7.8987831214316073E-2</v>
      </c>
      <c r="U21">
        <v>6.4781290175609699E-2</v>
      </c>
      <c r="V21">
        <v>4.1777546235358405E-2</v>
      </c>
      <c r="W21">
        <v>1.4064933940485351E-2</v>
      </c>
      <c r="X21">
        <v>0.18286968034822454</v>
      </c>
      <c r="Y21">
        <v>6.8682014288162507E-2</v>
      </c>
      <c r="Z21">
        <v>0.32604243700005198</v>
      </c>
      <c r="AA21">
        <v>1.0092006895609058E-2</v>
      </c>
      <c r="AB21">
        <v>6.6174707064265662E-2</v>
      </c>
      <c r="AC21">
        <v>4.6063377567183511E-2</v>
      </c>
      <c r="AD21">
        <v>3.0304165441778608E-2</v>
      </c>
      <c r="AE21">
        <v>9.6837899055848015E-3</v>
      </c>
      <c r="AF21">
        <v>0.11304001308522704</v>
      </c>
      <c r="AG21">
        <v>5.0684377040403246E-2</v>
      </c>
      <c r="AH21">
        <v>0.15737391406641923</v>
      </c>
      <c r="AI21">
        <v>2.3223827682665291E-2</v>
      </c>
      <c r="AJ21">
        <v>3.2571681991290277E-2</v>
      </c>
      <c r="AK21">
        <v>1.9409852401755991E-2</v>
      </c>
      <c r="AL21">
        <v>1.2314419660938949E-2</v>
      </c>
      <c r="AM21">
        <v>3.5847564975425143E-3</v>
      </c>
      <c r="AN21">
        <v>4.5257490152508746E-2</v>
      </c>
      <c r="AO21">
        <v>2.101188567971744E-2</v>
      </c>
      <c r="AP21">
        <v>0.11572687498472903</v>
      </c>
      <c r="AQ21">
        <v>1.91836001862607E-2</v>
      </c>
      <c r="AR21">
        <v>2.6127814797733937E-2</v>
      </c>
      <c r="AS21">
        <v>1.4950175655496847E-2</v>
      </c>
      <c r="AT21">
        <v>8.9684861757150063E-3</v>
      </c>
      <c r="AU21">
        <v>2.2995001717628352E-3</v>
      </c>
      <c r="AV21">
        <v>2.8895923972488611E-2</v>
      </c>
      <c r="AW21">
        <v>1.5301374025271099E-2</v>
      </c>
      <c r="AX21">
        <v>5.3883195702273685E-2</v>
      </c>
      <c r="AY21">
        <v>1.188277335314613E-2</v>
      </c>
      <c r="AZ21">
        <v>1.2454553284850371E-2</v>
      </c>
      <c r="BA21">
        <v>7.2780474204128809E-3</v>
      </c>
      <c r="BB21">
        <v>3.8825485797587115E-3</v>
      </c>
      <c r="BC21">
        <v>8.4988541601284709E-4</v>
      </c>
      <c r="BD21">
        <v>1.0793089115432326E-2</v>
      </c>
      <c r="BE21">
        <v>6.7422985326604148E-3</v>
      </c>
      <c r="BF21">
        <v>1.3495552816415717E-2</v>
      </c>
      <c r="BG21">
        <v>4.4611841086739388E-3</v>
      </c>
      <c r="BH21">
        <v>2.5813154865290911E-3</v>
      </c>
      <c r="BI21">
        <v>1.2736181233664646E-3</v>
      </c>
      <c r="BJ21">
        <v>9.651585110791853E-4</v>
      </c>
      <c r="BK21">
        <v>1.5490371481637321E-4</v>
      </c>
      <c r="BL21">
        <v>2.2778631581804269E-3</v>
      </c>
      <c r="BM21">
        <v>1.7815097137702397E-3</v>
      </c>
      <c r="BV21">
        <v>0.53728537965014334</v>
      </c>
      <c r="BW21">
        <v>-5.153642523531691E-4</v>
      </c>
      <c r="BX21">
        <v>-1.1193477447187765E-2</v>
      </c>
      <c r="BY21">
        <v>3.0302215394462578E-2</v>
      </c>
      <c r="BZ21">
        <v>2.227885189008481E-2</v>
      </c>
      <c r="CA21">
        <v>7.2925429539312282E-3</v>
      </c>
      <c r="CB21">
        <v>0.45690497776234118</v>
      </c>
      <c r="CC21">
        <v>3.2215585893904143E-2</v>
      </c>
    </row>
    <row r="22" spans="1:81">
      <c r="A22">
        <v>1933</v>
      </c>
      <c r="B22">
        <v>1</v>
      </c>
      <c r="C22">
        <v>1.1981226407766988E-2</v>
      </c>
      <c r="D22">
        <v>6.2579438344404686E-2</v>
      </c>
      <c r="E22">
        <v>8.2072325212059261E-2</v>
      </c>
      <c r="F22">
        <v>6.4750589862033719E-2</v>
      </c>
      <c r="G22">
        <v>2.1869384118548798E-2</v>
      </c>
      <c r="H22">
        <v>0.64940075227388849</v>
      </c>
      <c r="I22">
        <v>0.1073462837812979</v>
      </c>
      <c r="R22">
        <v>0.4641749109809844</v>
      </c>
      <c r="S22">
        <v>1.2936202686109411E-2</v>
      </c>
      <c r="T22">
        <v>7.5408399105017787E-2</v>
      </c>
      <c r="U22">
        <v>5.7358587301019587E-2</v>
      </c>
      <c r="V22">
        <v>4.6582782024229552E-2</v>
      </c>
      <c r="W22">
        <v>1.3876923999055836E-2</v>
      </c>
      <c r="X22">
        <v>0.17831942234822207</v>
      </c>
      <c r="Y22">
        <v>7.9692593517330088E-2</v>
      </c>
      <c r="Z22">
        <v>0.33786425780615925</v>
      </c>
      <c r="AA22">
        <v>1.0955497169849773E-2</v>
      </c>
      <c r="AB22">
        <v>6.401043486515369E-2</v>
      </c>
      <c r="AC22">
        <v>4.4574918462576919E-2</v>
      </c>
      <c r="AD22">
        <v>3.4767095793074763E-2</v>
      </c>
      <c r="AE22">
        <v>9.8241025411331794E-3</v>
      </c>
      <c r="AF22">
        <v>0.11333675129760094</v>
      </c>
      <c r="AG22">
        <v>6.0395457676769987E-2</v>
      </c>
      <c r="AH22">
        <v>0.1716137087974707</v>
      </c>
      <c r="AI22">
        <v>2.7651183599635663E-2</v>
      </c>
      <c r="AJ22">
        <v>3.3015661492867249E-2</v>
      </c>
      <c r="AK22">
        <v>1.8610466494725416E-2</v>
      </c>
      <c r="AL22">
        <v>1.4871936659162111E-2</v>
      </c>
      <c r="AM22">
        <v>3.7674919328624513E-3</v>
      </c>
      <c r="AN22">
        <v>4.7403845509711377E-2</v>
      </c>
      <c r="AO22">
        <v>2.629312310850649E-2</v>
      </c>
      <c r="AP22">
        <v>0.12796759201669866</v>
      </c>
      <c r="AQ22">
        <v>2.3487042078686425E-2</v>
      </c>
      <c r="AR22">
        <v>2.5795288332329098E-2</v>
      </c>
      <c r="AS22">
        <v>1.3812375083261365E-2</v>
      </c>
      <c r="AT22">
        <v>1.1492076122430582E-2</v>
      </c>
      <c r="AU22">
        <v>2.4448153710407801E-3</v>
      </c>
      <c r="AV22">
        <v>3.0689086971927518E-2</v>
      </c>
      <c r="AW22">
        <v>2.0246908057022908E-2</v>
      </c>
      <c r="AX22">
        <v>6.2744655031695476E-2</v>
      </c>
      <c r="AY22">
        <v>1.5429150505659904E-2</v>
      </c>
      <c r="AZ22">
        <v>1.227314990593246E-2</v>
      </c>
      <c r="BA22">
        <v>6.5238703746241808E-3</v>
      </c>
      <c r="BB22">
        <v>5.702778818736081E-3</v>
      </c>
      <c r="BC22">
        <v>9.2593275482363022E-4</v>
      </c>
      <c r="BD22">
        <v>1.1788399730132215E-2</v>
      </c>
      <c r="BE22">
        <v>1.0101372941787019E-2</v>
      </c>
      <c r="BF22">
        <v>1.8056515271307902E-2</v>
      </c>
      <c r="BG22">
        <v>6.4790596448998945E-3</v>
      </c>
      <c r="BH22">
        <v>2.6821836183092331E-3</v>
      </c>
      <c r="BI22">
        <v>1.1325730483431951E-3</v>
      </c>
      <c r="BJ22">
        <v>1.8414809681808659E-3</v>
      </c>
      <c r="BK22">
        <v>1.6636055554708891E-4</v>
      </c>
      <c r="BL22">
        <v>2.4278166539075056E-3</v>
      </c>
      <c r="BM22">
        <v>3.3270407821201155E-3</v>
      </c>
      <c r="BV22">
        <v>0.5358250890190156</v>
      </c>
      <c r="BW22">
        <v>-9.6125336483062049E-4</v>
      </c>
      <c r="BX22">
        <v>-1.2869398763097135E-2</v>
      </c>
      <c r="BY22">
        <v>2.469739150247292E-2</v>
      </c>
      <c r="BZ22">
        <v>1.8153777308172719E-2</v>
      </c>
      <c r="CA22">
        <v>7.9893042567951815E-3</v>
      </c>
      <c r="CB22">
        <v>0.47118694075608325</v>
      </c>
      <c r="CC22">
        <v>2.7628327323419122E-2</v>
      </c>
    </row>
    <row r="23" spans="1:81">
      <c r="A23">
        <v>1934</v>
      </c>
      <c r="B23">
        <v>0.99999994039535522</v>
      </c>
      <c r="C23">
        <v>5.375665627166671E-2</v>
      </c>
      <c r="D23">
        <v>5.3268090989155414E-2</v>
      </c>
      <c r="E23">
        <v>6.0551839839674243E-2</v>
      </c>
      <c r="F23">
        <v>6.2209700890904981E-2</v>
      </c>
      <c r="G23">
        <v>2.001304365300528E-2</v>
      </c>
      <c r="H23">
        <v>0.6349137075544905</v>
      </c>
      <c r="I23">
        <v>0.11528683880577094</v>
      </c>
      <c r="R23">
        <v>0.47535773535187514</v>
      </c>
      <c r="S23">
        <v>5.1046486756054187E-2</v>
      </c>
      <c r="T23">
        <v>6.478639641498983E-2</v>
      </c>
      <c r="U23">
        <v>4.2494095335713238E-2</v>
      </c>
      <c r="V23">
        <v>4.1803329668181823E-2</v>
      </c>
      <c r="W23">
        <v>1.3175856953328523E-2</v>
      </c>
      <c r="X23">
        <v>0.18148502791142385</v>
      </c>
      <c r="Y23">
        <v>8.05665423121837E-2</v>
      </c>
      <c r="Z23">
        <v>0.36006226632980043</v>
      </c>
      <c r="AA23">
        <v>5.0871679647947782E-2</v>
      </c>
      <c r="AB23">
        <v>5.8174831188120904E-2</v>
      </c>
      <c r="AC23">
        <v>3.4279676488492374E-2</v>
      </c>
      <c r="AD23">
        <v>3.2634887559626617E-2</v>
      </c>
      <c r="AE23">
        <v>9.0342236992232323E-3</v>
      </c>
      <c r="AF23">
        <v>0.11154776379538878</v>
      </c>
      <c r="AG23">
        <v>6.3519203951000802E-2</v>
      </c>
      <c r="AH23">
        <v>0.17203857316904059</v>
      </c>
      <c r="AI23">
        <v>4.081277102774155E-2</v>
      </c>
      <c r="AJ23">
        <v>2.8274455253730287E-2</v>
      </c>
      <c r="AK23">
        <v>1.4180511224531005E-2</v>
      </c>
      <c r="AL23">
        <v>1.3605313812034848E-2</v>
      </c>
      <c r="AM23">
        <v>3.3520493290688856E-3</v>
      </c>
      <c r="AN23">
        <v>4.4816110560060934E-2</v>
      </c>
      <c r="AO23">
        <v>2.6997361961873096E-2</v>
      </c>
      <c r="AP23">
        <v>0.12971386738017165</v>
      </c>
      <c r="AQ23">
        <v>3.5691085221542421E-2</v>
      </c>
      <c r="AR23">
        <v>2.342539261421215E-2</v>
      </c>
      <c r="AS23">
        <v>1.0443028975848246E-2</v>
      </c>
      <c r="AT23">
        <v>9.8088003502952038E-3</v>
      </c>
      <c r="AU23">
        <v>2.1555102249861077E-3</v>
      </c>
      <c r="AV23">
        <v>2.8698233311974259E-2</v>
      </c>
      <c r="AW23">
        <v>1.9491816681313258E-2</v>
      </c>
      <c r="AX23">
        <v>6.238028008976805E-2</v>
      </c>
      <c r="AY23">
        <v>2.4495996213775489E-2</v>
      </c>
      <c r="AZ23">
        <v>1.0129515035847813E-2</v>
      </c>
      <c r="BA23">
        <v>4.6510330267326193E-3</v>
      </c>
      <c r="BB23">
        <v>3.8541660558249163E-3</v>
      </c>
      <c r="BC23">
        <v>7.8935374064903734E-4</v>
      </c>
      <c r="BD23">
        <v>1.0602851373447542E-2</v>
      </c>
      <c r="BE23">
        <v>7.8573646434906465E-3</v>
      </c>
      <c r="BF23">
        <v>1.8964207120442264E-2</v>
      </c>
      <c r="BG23">
        <v>1.0940406885333456E-2</v>
      </c>
      <c r="BH23">
        <v>1.7086183156163055E-3</v>
      </c>
      <c r="BI23">
        <v>8.3347337287876329E-4</v>
      </c>
      <c r="BJ23">
        <v>9.8437190195510191E-4</v>
      </c>
      <c r="BK23">
        <v>1.432784886766715E-4</v>
      </c>
      <c r="BL23">
        <v>2.2315515919565584E-3</v>
      </c>
      <c r="BM23">
        <v>2.122506564025412E-3</v>
      </c>
      <c r="BV23">
        <v>0.52464220504348003</v>
      </c>
      <c r="BW23">
        <v>2.6888989938120677E-3</v>
      </c>
      <c r="BX23">
        <v>-1.1551256453877503E-2</v>
      </c>
      <c r="BY23">
        <v>1.8046305694050621E-2</v>
      </c>
      <c r="BZ23">
        <v>2.0396166422631097E-2</v>
      </c>
      <c r="CA23">
        <v>6.8341310786240277E-3</v>
      </c>
      <c r="CB23">
        <v>0.45352909585181511</v>
      </c>
      <c r="CC23">
        <v>3.4698801017345633E-2</v>
      </c>
    </row>
    <row r="24" spans="1:81">
      <c r="A24">
        <v>1935</v>
      </c>
      <c r="B24">
        <v>1</v>
      </c>
      <c r="C24">
        <v>7.0502958994150641E-2</v>
      </c>
      <c r="D24">
        <v>4.6361795031055905E-2</v>
      </c>
      <c r="E24">
        <v>5.4550642525477908E-2</v>
      </c>
      <c r="F24">
        <v>6.8920776276910095E-2</v>
      </c>
      <c r="G24">
        <v>1.8394912983175544E-2</v>
      </c>
      <c r="H24">
        <v>0.6052572701260327</v>
      </c>
      <c r="I24">
        <v>0.13601164406319727</v>
      </c>
      <c r="R24">
        <v>0.46737752314998088</v>
      </c>
      <c r="S24">
        <v>6.6947592624285054E-2</v>
      </c>
      <c r="T24">
        <v>5.580254171528113E-2</v>
      </c>
      <c r="U24">
        <v>3.7596155725709776E-2</v>
      </c>
      <c r="V24">
        <v>4.2043533901846043E-2</v>
      </c>
      <c r="W24">
        <v>1.1660307477967905E-2</v>
      </c>
      <c r="X24">
        <v>0.16601247974841341</v>
      </c>
      <c r="Y24">
        <v>8.7314911956477545E-2</v>
      </c>
      <c r="Z24">
        <v>0.34925414312005054</v>
      </c>
      <c r="AA24">
        <v>6.5131359130565336E-2</v>
      </c>
      <c r="AB24">
        <v>4.7666539945773322E-2</v>
      </c>
      <c r="AC24">
        <v>2.946782067311016E-2</v>
      </c>
      <c r="AD24">
        <v>3.2647345266986739E-2</v>
      </c>
      <c r="AE24">
        <v>7.8325110847455425E-3</v>
      </c>
      <c r="AF24">
        <v>9.810957811217258E-2</v>
      </c>
      <c r="AG24">
        <v>6.8398988906696934E-2</v>
      </c>
      <c r="AH24">
        <v>0.17730229060870534</v>
      </c>
      <c r="AI24">
        <v>5.3075236647526558E-2</v>
      </c>
      <c r="AJ24">
        <v>2.3324328587609106E-2</v>
      </c>
      <c r="AK24">
        <v>1.2725146687475786E-2</v>
      </c>
      <c r="AL24">
        <v>1.3974294001858154E-2</v>
      </c>
      <c r="AM24">
        <v>3.0056708455631098E-3</v>
      </c>
      <c r="AN24">
        <v>4.1472284904117071E-2</v>
      </c>
      <c r="AO24">
        <v>2.9725328934555578E-2</v>
      </c>
      <c r="AP24">
        <v>0.13494829390685184</v>
      </c>
      <c r="AQ24">
        <v>4.662362158697389E-2</v>
      </c>
      <c r="AR24">
        <v>1.9499388387867893E-2</v>
      </c>
      <c r="AS24">
        <v>9.421217214183368E-3</v>
      </c>
      <c r="AT24">
        <v>9.7400655037460527E-3</v>
      </c>
      <c r="AU24">
        <v>1.9540749349311239E-3</v>
      </c>
      <c r="AV24">
        <v>2.6907824661649118E-2</v>
      </c>
      <c r="AW24">
        <v>2.0802101617500398E-2</v>
      </c>
      <c r="AX24">
        <v>6.7389362678524911E-2</v>
      </c>
      <c r="AY24">
        <v>3.1497178909463991E-2</v>
      </c>
      <c r="AZ24">
        <v>8.1680620968717955E-3</v>
      </c>
      <c r="BA24">
        <v>4.1892688118916454E-3</v>
      </c>
      <c r="BB24">
        <v>4.0695914643026415E-3</v>
      </c>
      <c r="BC24">
        <v>7.1153702106818771E-4</v>
      </c>
      <c r="BD24">
        <v>9.8766205346692074E-3</v>
      </c>
      <c r="BE24">
        <v>8.8771038402574286E-3</v>
      </c>
      <c r="BF24">
        <v>2.1744907545663918E-2</v>
      </c>
      <c r="BG24">
        <v>1.3790912859082117E-2</v>
      </c>
      <c r="BH24">
        <v>1.1301264281624709E-3</v>
      </c>
      <c r="BI24">
        <v>8.1000920494835819E-4</v>
      </c>
      <c r="BJ24">
        <v>1.2002056927789032E-3</v>
      </c>
      <c r="BK24">
        <v>1.2222232471220429E-4</v>
      </c>
      <c r="BL24">
        <v>1.9715323324207726E-3</v>
      </c>
      <c r="BM24">
        <v>2.7198987035590887E-3</v>
      </c>
      <c r="BV24">
        <v>0.53262247685001918</v>
      </c>
      <c r="BW24">
        <v>3.5265466482426915E-3</v>
      </c>
      <c r="BX24">
        <v>-9.4699769791569549E-3</v>
      </c>
      <c r="BY24">
        <v>1.6944237284241263E-2</v>
      </c>
      <c r="BZ24">
        <v>2.68689217547377E-2</v>
      </c>
      <c r="CA24">
        <v>6.7320123925330199E-3</v>
      </c>
      <c r="CB24">
        <v>0.43934410922843709</v>
      </c>
      <c r="CC24">
        <v>4.8676626520984402E-2</v>
      </c>
    </row>
    <row r="25" spans="1:81">
      <c r="A25">
        <v>1936</v>
      </c>
      <c r="B25">
        <v>0.99999994039535522</v>
      </c>
      <c r="C25">
        <v>9.6905847685796451E-2</v>
      </c>
      <c r="D25">
        <v>3.8799831359281514E-2</v>
      </c>
      <c r="E25">
        <v>4.9654689748184141E-2</v>
      </c>
      <c r="F25">
        <v>6.3005271899038123E-2</v>
      </c>
      <c r="G25">
        <v>1.6096749418347423E-2</v>
      </c>
      <c r="H25">
        <v>0.61356249799390716</v>
      </c>
      <c r="I25">
        <v>0.12197517249682428</v>
      </c>
      <c r="R25">
        <v>0.47371676529563461</v>
      </c>
      <c r="S25">
        <v>9.1831960948402763E-2</v>
      </c>
      <c r="T25">
        <v>4.657753762708193E-2</v>
      </c>
      <c r="U25">
        <v>3.4040887496698403E-2</v>
      </c>
      <c r="V25">
        <v>4.1710988629640094E-2</v>
      </c>
      <c r="W25">
        <v>1.004222601495219E-2</v>
      </c>
      <c r="X25">
        <v>0.16538680901979938</v>
      </c>
      <c r="Y25">
        <v>8.4126355559059798E-2</v>
      </c>
      <c r="Z25">
        <v>0.35823699009321319</v>
      </c>
      <c r="AA25">
        <v>8.9758181945939416E-2</v>
      </c>
      <c r="AB25">
        <v>3.8310916023952001E-2</v>
      </c>
      <c r="AC25">
        <v>2.6233613806757112E-2</v>
      </c>
      <c r="AD25">
        <v>3.3046936632172001E-2</v>
      </c>
      <c r="AE25">
        <v>6.7307109265296854E-3</v>
      </c>
      <c r="AF25">
        <v>9.6962095985932695E-2</v>
      </c>
      <c r="AG25">
        <v>6.7194534771930298E-2</v>
      </c>
      <c r="AH25">
        <v>0.19659018169506262</v>
      </c>
      <c r="AI25">
        <v>7.542734829435857E-2</v>
      </c>
      <c r="AJ25">
        <v>1.8505821307088405E-2</v>
      </c>
      <c r="AK25">
        <v>1.1470483300879351E-2</v>
      </c>
      <c r="AL25">
        <v>1.5342429172477717E-2</v>
      </c>
      <c r="AM25">
        <v>2.6125118919091482E-3</v>
      </c>
      <c r="AN25">
        <v>4.1701634304823543E-2</v>
      </c>
      <c r="AO25">
        <v>3.1529953423525908E-2</v>
      </c>
      <c r="AP25">
        <v>0.15156395915664067</v>
      </c>
      <c r="AQ25">
        <v>6.5918143469575377E-2</v>
      </c>
      <c r="AR25">
        <v>1.5689724654362129E-2</v>
      </c>
      <c r="AS25">
        <v>8.3555063103979924E-3</v>
      </c>
      <c r="AT25">
        <v>1.0622687700851291E-2</v>
      </c>
      <c r="AU25">
        <v>1.7126043432538476E-3</v>
      </c>
      <c r="AV25">
        <v>2.7327770122484937E-2</v>
      </c>
      <c r="AW25">
        <v>2.1937522555715096E-2</v>
      </c>
      <c r="AX25">
        <v>7.615858892748574E-2</v>
      </c>
      <c r="AY25">
        <v>4.2749729970576029E-2</v>
      </c>
      <c r="AZ25">
        <v>6.0234216088764269E-3</v>
      </c>
      <c r="BA25">
        <v>3.6183951859787085E-3</v>
      </c>
      <c r="BB25">
        <v>4.3092863095146655E-3</v>
      </c>
      <c r="BC25">
        <v>6.091852018708623E-4</v>
      </c>
      <c r="BD25">
        <v>9.7548471211641608E-3</v>
      </c>
      <c r="BE25">
        <v>9.0937235295048772E-3</v>
      </c>
      <c r="BF25">
        <v>2.4348327956910054E-2</v>
      </c>
      <c r="BG25">
        <v>1.7118852728674035E-2</v>
      </c>
      <c r="BH25">
        <v>6.7871779322624913E-4</v>
      </c>
      <c r="BI25">
        <v>7.0780040562668791E-4</v>
      </c>
      <c r="BJ25">
        <v>1.2586495056710102E-3</v>
      </c>
      <c r="BK25">
        <v>9.3378507997031457E-5</v>
      </c>
      <c r="BL25">
        <v>1.7399518469396701E-3</v>
      </c>
      <c r="BM25">
        <v>2.7509771687753651E-3</v>
      </c>
      <c r="BV25">
        <v>0.52628317509972056</v>
      </c>
      <c r="BW25">
        <v>5.0355171987218963E-3</v>
      </c>
      <c r="BX25">
        <v>-7.801804207872234E-3</v>
      </c>
      <c r="BY25">
        <v>1.5605028847083448E-2</v>
      </c>
      <c r="BZ25">
        <v>2.1284391137137353E-2</v>
      </c>
      <c r="CA25">
        <v>6.0525099676013525E-3</v>
      </c>
      <c r="CB25">
        <v>0.4482808103436452</v>
      </c>
      <c r="CC25">
        <v>3.782684204347582E-2</v>
      </c>
    </row>
    <row r="26" spans="1:81">
      <c r="A26">
        <v>1937</v>
      </c>
      <c r="B26">
        <v>0.99999994039535522</v>
      </c>
      <c r="C26">
        <v>9.4542440621002588E-2</v>
      </c>
      <c r="D26">
        <v>3.2556356617628873E-2</v>
      </c>
      <c r="E26">
        <v>4.8000379939622063E-2</v>
      </c>
      <c r="F26">
        <v>6.5683391405919958E-2</v>
      </c>
      <c r="G26">
        <v>1.584306644264075E-2</v>
      </c>
      <c r="H26">
        <v>0.61357994097264001</v>
      </c>
      <c r="I26">
        <v>0.12979448465832757</v>
      </c>
      <c r="R26">
        <v>0.46087539287136581</v>
      </c>
      <c r="S26">
        <v>8.9773743485844118E-2</v>
      </c>
      <c r="T26">
        <v>4.1214154556222481E-2</v>
      </c>
      <c r="U26">
        <v>2.8443950876845002E-2</v>
      </c>
      <c r="V26">
        <v>3.987606523479223E-2</v>
      </c>
      <c r="W26">
        <v>1.0055947763291837E-2</v>
      </c>
      <c r="X26">
        <v>0.16853729149304816</v>
      </c>
      <c r="Y26">
        <v>8.297423946132193E-2</v>
      </c>
      <c r="Z26">
        <v>0.34858023300641616</v>
      </c>
      <c r="AA26">
        <v>8.8299945996570178E-2</v>
      </c>
      <c r="AB26">
        <v>3.2643176455711242E-2</v>
      </c>
      <c r="AC26">
        <v>1.9578967012268515E-2</v>
      </c>
      <c r="AD26">
        <v>3.0516827613344538E-2</v>
      </c>
      <c r="AE26">
        <v>7.079012749468175E-3</v>
      </c>
      <c r="AF26">
        <v>0.10630406251131209</v>
      </c>
      <c r="AG26">
        <v>6.4158240667741409E-2</v>
      </c>
      <c r="AH26">
        <v>0.19215616659752444</v>
      </c>
      <c r="AI26">
        <v>7.7007106903484349E-2</v>
      </c>
      <c r="AJ26">
        <v>2.0216031156940265E-2</v>
      </c>
      <c r="AK26">
        <v>1.0841686201599853E-2</v>
      </c>
      <c r="AL26">
        <v>1.4038285214896497E-2</v>
      </c>
      <c r="AM26">
        <v>2.3773249692517957E-3</v>
      </c>
      <c r="AN26">
        <v>3.7913697909376251E-2</v>
      </c>
      <c r="AO26">
        <v>2.9762034241975405E-2</v>
      </c>
      <c r="AP26">
        <v>0.14732590226280753</v>
      </c>
      <c r="AQ26">
        <v>6.7579915144878572E-2</v>
      </c>
      <c r="AR26">
        <v>1.4967684884571935E-2</v>
      </c>
      <c r="AS26">
        <v>7.8878841532078903E-3</v>
      </c>
      <c r="AT26">
        <v>9.4650887047700062E-3</v>
      </c>
      <c r="AU26">
        <v>1.5979915661042258E-3</v>
      </c>
      <c r="AV26">
        <v>2.5620201229963755E-2</v>
      </c>
      <c r="AW26">
        <v>2.0207136579311138E-2</v>
      </c>
      <c r="AX26">
        <v>7.4406770185883347E-2</v>
      </c>
      <c r="AY26">
        <v>4.4498945308232771E-2</v>
      </c>
      <c r="AZ26">
        <v>5.4299816503271085E-3</v>
      </c>
      <c r="BA26">
        <v>3.4576671897542945E-3</v>
      </c>
      <c r="BB26">
        <v>3.3966791635132447E-3</v>
      </c>
      <c r="BC26">
        <v>5.8700642003856735E-4</v>
      </c>
      <c r="BD26">
        <v>9.5108214912849095E-3</v>
      </c>
      <c r="BE26">
        <v>7.5256689627324538E-3</v>
      </c>
      <c r="BF26">
        <v>2.4342369890317666E-2</v>
      </c>
      <c r="BG26">
        <v>1.866267410577073E-2</v>
      </c>
      <c r="BH26">
        <v>4.6773677165012667E-4</v>
      </c>
      <c r="BI26">
        <v>7.2036207138443417E-4</v>
      </c>
      <c r="BJ26">
        <v>7.5635679069903058E-4</v>
      </c>
      <c r="BK26">
        <v>9.5413589541671329E-5</v>
      </c>
      <c r="BL26">
        <v>1.8078878850401217E-3</v>
      </c>
      <c r="BM26">
        <v>1.8319386762315499E-3</v>
      </c>
      <c r="BV26">
        <v>0.53912454752398942</v>
      </c>
      <c r="BW26">
        <v>4.7289978872047502E-3</v>
      </c>
      <c r="BX26">
        <v>-8.6807471675032274E-3</v>
      </c>
      <c r="BY26">
        <v>1.9551011707875144E-2</v>
      </c>
      <c r="BZ26">
        <v>2.5799092923962895E-2</v>
      </c>
      <c r="CA26">
        <v>5.7847563158441914E-3</v>
      </c>
      <c r="CB26">
        <v>0.44514117277975168</v>
      </c>
      <c r="CC26">
        <v>4.6800383363351163E-2</v>
      </c>
    </row>
    <row r="27" spans="1:81">
      <c r="A27">
        <v>1938</v>
      </c>
      <c r="B27">
        <v>1</v>
      </c>
      <c r="C27">
        <v>7.3754856422743723E-2</v>
      </c>
      <c r="D27">
        <v>3.3352943665675081E-2</v>
      </c>
      <c r="E27">
        <v>5.8676832936071753E-2</v>
      </c>
      <c r="F27">
        <v>6.391680014952901E-2</v>
      </c>
      <c r="G27">
        <v>1.802149330578106E-2</v>
      </c>
      <c r="H27">
        <v>0.62891629041191321</v>
      </c>
      <c r="I27">
        <v>0.12336083030740386</v>
      </c>
      <c r="R27">
        <v>0.45892776196929513</v>
      </c>
      <c r="S27">
        <v>7.0034454030940982E-2</v>
      </c>
      <c r="T27">
        <v>4.3096816487693833E-2</v>
      </c>
      <c r="U27">
        <v>3.4500340378259234E-2</v>
      </c>
      <c r="V27">
        <v>4.0504362596935517E-2</v>
      </c>
      <c r="W27">
        <v>1.1709154142230409E-2</v>
      </c>
      <c r="X27">
        <v>0.17720789877171519</v>
      </c>
      <c r="Y27">
        <v>8.1874735561520015E-2</v>
      </c>
      <c r="Z27">
        <v>0.33433291752508992</v>
      </c>
      <c r="AA27">
        <v>6.7305937720436623E-2</v>
      </c>
      <c r="AB27">
        <v>3.3563628916037348E-2</v>
      </c>
      <c r="AC27">
        <v>2.2970796575311408E-2</v>
      </c>
      <c r="AD27">
        <v>3.0139456453293013E-2</v>
      </c>
      <c r="AE27">
        <v>8.1319056886054054E-3</v>
      </c>
      <c r="AF27">
        <v>0.11043510433708564</v>
      </c>
      <c r="AG27">
        <v>6.1786087834320436E-2</v>
      </c>
      <c r="AH27">
        <v>0.1722569477754641</v>
      </c>
      <c r="AI27">
        <v>5.6478912955891858E-2</v>
      </c>
      <c r="AJ27">
        <v>1.9837408087486852E-2</v>
      </c>
      <c r="AK27">
        <v>1.1785301729062902E-2</v>
      </c>
      <c r="AL27">
        <v>1.3644604987690059E-2</v>
      </c>
      <c r="AM27">
        <v>2.7412229190372501E-3</v>
      </c>
      <c r="AN27">
        <v>3.951335135899664E-2</v>
      </c>
      <c r="AO27">
        <v>2.8256145737298496E-2</v>
      </c>
      <c r="AP27">
        <v>0.12896739347978051</v>
      </c>
      <c r="AQ27">
        <v>4.8937691826032359E-2</v>
      </c>
      <c r="AR27">
        <v>1.4482181076463121E-2</v>
      </c>
      <c r="AS27">
        <v>8.2858388830966707E-3</v>
      </c>
      <c r="AT27">
        <v>9.3257904928462417E-3</v>
      </c>
      <c r="AU27">
        <v>1.8409981487434402E-3</v>
      </c>
      <c r="AV27">
        <v>2.667004613055202E-2</v>
      </c>
      <c r="AW27">
        <v>1.9424846922046646E-2</v>
      </c>
      <c r="AX27">
        <v>6.3723766369493395E-2</v>
      </c>
      <c r="AY27">
        <v>3.2993392544498623E-2</v>
      </c>
      <c r="AZ27">
        <v>5.0477602678484701E-3</v>
      </c>
      <c r="BA27">
        <v>3.3809548802350956E-3</v>
      </c>
      <c r="BB27">
        <v>3.5626249945134051E-3</v>
      </c>
      <c r="BC27">
        <v>7.0429741164848418E-4</v>
      </c>
      <c r="BD27">
        <v>1.0388818548488964E-2</v>
      </c>
      <c r="BE27">
        <v>7.6459177222603604E-3</v>
      </c>
      <c r="BF27">
        <v>2.2392769508568576E-2</v>
      </c>
      <c r="BG27">
        <v>1.6328967769003448E-2</v>
      </c>
      <c r="BH27">
        <v>2.2990862087506384E-4</v>
      </c>
      <c r="BI27">
        <v>6.7889691250841639E-4</v>
      </c>
      <c r="BJ27">
        <v>8.1445590044862837E-4</v>
      </c>
      <c r="BK27">
        <v>1.349267692343459E-4</v>
      </c>
      <c r="BL27">
        <v>2.3134991302433466E-3</v>
      </c>
      <c r="BM27">
        <v>1.8921144062553283E-3</v>
      </c>
      <c r="BV27">
        <v>0.54107223803070492</v>
      </c>
      <c r="BW27">
        <v>3.6892030448286901E-3</v>
      </c>
      <c r="BX27">
        <v>-9.767984083436345E-3</v>
      </c>
      <c r="BY27">
        <v>2.4169970532776707E-2</v>
      </c>
      <c r="BZ27">
        <v>2.3402811988193682E-2</v>
      </c>
      <c r="CA27">
        <v>6.3093760807487491E-3</v>
      </c>
      <c r="CB27">
        <v>0.45180458205956253</v>
      </c>
      <c r="CC27">
        <v>4.1464325625837906E-2</v>
      </c>
    </row>
    <row r="28" spans="1:81">
      <c r="A28">
        <v>1939</v>
      </c>
      <c r="B28">
        <v>1</v>
      </c>
      <c r="C28">
        <v>8.7977770387749926E-2</v>
      </c>
      <c r="D28">
        <v>3.0440618467314794E-2</v>
      </c>
      <c r="E28">
        <v>5.633749068795682E-2</v>
      </c>
      <c r="F28">
        <v>6.0304231454592183E-2</v>
      </c>
      <c r="G28">
        <v>1.7739891732338E-2</v>
      </c>
      <c r="H28">
        <v>0.62703819518042581</v>
      </c>
      <c r="I28">
        <v>0.12016160655902965</v>
      </c>
      <c r="R28">
        <v>0.47443830191925662</v>
      </c>
      <c r="S28">
        <v>8.3542222474442443E-2</v>
      </c>
      <c r="T28">
        <v>3.9971187852755101E-2</v>
      </c>
      <c r="U28">
        <v>3.1962501483454753E-2</v>
      </c>
      <c r="V28">
        <v>3.9699791781964304E-2</v>
      </c>
      <c r="W28">
        <v>1.2011763912567253E-2</v>
      </c>
      <c r="X28">
        <v>0.18478328171381708</v>
      </c>
      <c r="Y28">
        <v>8.2467552700255756E-2</v>
      </c>
      <c r="Z28">
        <v>0.35013472972552756</v>
      </c>
      <c r="AA28">
        <v>8.0653300985846665E-2</v>
      </c>
      <c r="AB28">
        <v>3.2163604926515522E-2</v>
      </c>
      <c r="AC28">
        <v>2.2255386608782405E-2</v>
      </c>
      <c r="AD28">
        <v>3.0703082894684163E-2</v>
      </c>
      <c r="AE28">
        <v>8.0959418976871891E-3</v>
      </c>
      <c r="AF28">
        <v>0.11181287383718588</v>
      </c>
      <c r="AG28">
        <v>6.44505385748258E-2</v>
      </c>
      <c r="AH28">
        <v>0.18500837616016458</v>
      </c>
      <c r="AI28">
        <v>6.7486038299262419E-2</v>
      </c>
      <c r="AJ28">
        <v>1.9522048634991525E-2</v>
      </c>
      <c r="AK28">
        <v>1.1714913011650584E-2</v>
      </c>
      <c r="AL28">
        <v>1.4439189419416888E-2</v>
      </c>
      <c r="AM28">
        <v>2.6543648391124789E-3</v>
      </c>
      <c r="AN28">
        <v>3.8610254372310818E-2</v>
      </c>
      <c r="AO28">
        <v>3.0581567583419851E-2</v>
      </c>
      <c r="AP28">
        <v>0.13946608042540523</v>
      </c>
      <c r="AQ28">
        <v>5.8308756948560032E-2</v>
      </c>
      <c r="AR28">
        <v>1.4418718841142146E-2</v>
      </c>
      <c r="AS28">
        <v>8.3170990377123364E-3</v>
      </c>
      <c r="AT28">
        <v>9.820291004406935E-3</v>
      </c>
      <c r="AU28">
        <v>1.7733700276158474E-3</v>
      </c>
      <c r="AV28">
        <v>2.589863828740515E-2</v>
      </c>
      <c r="AW28">
        <v>2.0929206278562769E-2</v>
      </c>
      <c r="AX28">
        <v>6.8940745235654896E-2</v>
      </c>
      <c r="AY28">
        <v>3.8332433229353258E-2</v>
      </c>
      <c r="AZ28">
        <v>5.2473149151100861E-3</v>
      </c>
      <c r="BA28">
        <v>3.5241763864174679E-3</v>
      </c>
      <c r="BB28">
        <v>3.5149159083740248E-3</v>
      </c>
      <c r="BC28">
        <v>6.6761162382362235E-4</v>
      </c>
      <c r="BD28">
        <v>9.90251079965296E-3</v>
      </c>
      <c r="BE28">
        <v>7.7517823729234651E-3</v>
      </c>
      <c r="BF28">
        <v>2.2538233780566914E-2</v>
      </c>
      <c r="BG28">
        <v>1.6777086753949105E-2</v>
      </c>
      <c r="BH28">
        <v>4.6790134446657566E-4</v>
      </c>
      <c r="BI28">
        <v>7.119790581442796E-4</v>
      </c>
      <c r="BJ28">
        <v>6.9548059441776615E-4</v>
      </c>
      <c r="BK28">
        <v>1.1933544017134749E-4</v>
      </c>
      <c r="BL28">
        <v>2.0683691691993928E-3</v>
      </c>
      <c r="BM28">
        <v>1.6980814202184457E-3</v>
      </c>
      <c r="BV28">
        <v>0.52556169808074338</v>
      </c>
      <c r="BW28">
        <v>4.4006291656617296E-3</v>
      </c>
      <c r="BX28">
        <v>-9.5515809786805208E-3</v>
      </c>
      <c r="BY28">
        <v>2.4370603317768878E-2</v>
      </c>
      <c r="BZ28">
        <v>2.0595165208957759E-2</v>
      </c>
      <c r="CA28">
        <v>5.7251214467914976E-3</v>
      </c>
      <c r="CB28">
        <v>0.44234879699890323</v>
      </c>
      <c r="CC28">
        <v>3.7672767313376383E-2</v>
      </c>
    </row>
    <row r="29" spans="1:81">
      <c r="A29">
        <v>1940</v>
      </c>
      <c r="B29">
        <v>1</v>
      </c>
      <c r="C29">
        <v>0.11693858555198899</v>
      </c>
      <c r="D29">
        <v>2.4265288235285412E-2</v>
      </c>
      <c r="E29">
        <v>5.1824047564840048E-2</v>
      </c>
      <c r="F29">
        <v>5.9331855080869488E-2</v>
      </c>
      <c r="G29">
        <v>1.6883396136413115E-2</v>
      </c>
      <c r="H29">
        <v>0.61312131020968785</v>
      </c>
      <c r="I29">
        <v>0.11763556442562691</v>
      </c>
      <c r="R29">
        <v>0.47884448830048637</v>
      </c>
      <c r="S29">
        <v>0.11104385093828441</v>
      </c>
      <c r="T29">
        <v>2.630331838988427E-2</v>
      </c>
      <c r="U29">
        <v>2.4383014518076118E-2</v>
      </c>
      <c r="V29">
        <v>3.8428770622340069E-2</v>
      </c>
      <c r="W29">
        <v>1.1816751800319792E-2</v>
      </c>
      <c r="X29">
        <v>0.18728305203690221</v>
      </c>
      <c r="Y29">
        <v>7.958572999467943E-2</v>
      </c>
      <c r="Z29">
        <v>0.35939947118464033</v>
      </c>
      <c r="AA29">
        <v>0.107384295429037</v>
      </c>
      <c r="AB29">
        <v>2.2362392949362538E-2</v>
      </c>
      <c r="AC29">
        <v>1.7287899351319955E-2</v>
      </c>
      <c r="AD29">
        <v>3.1288059642531625E-2</v>
      </c>
      <c r="AE29">
        <v>7.6519353215228564E-3</v>
      </c>
      <c r="AF29">
        <v>0.10830662256381933</v>
      </c>
      <c r="AG29">
        <v>6.5118265927047086E-2</v>
      </c>
      <c r="AH29">
        <v>0.19983287858118992</v>
      </c>
      <c r="AI29">
        <v>8.9959219544807997E-2</v>
      </c>
      <c r="AJ29">
        <v>1.2299410683421306E-2</v>
      </c>
      <c r="AK29">
        <v>8.8745234152894665E-3</v>
      </c>
      <c r="AL29">
        <v>1.5084581310078499E-2</v>
      </c>
      <c r="AM29">
        <v>2.6137401831436086E-3</v>
      </c>
      <c r="AN29">
        <v>3.9355912216467705E-2</v>
      </c>
      <c r="AO29">
        <v>3.1645491227981375E-2</v>
      </c>
      <c r="AP29">
        <v>0.15347561297621626</v>
      </c>
      <c r="AQ29">
        <v>7.7661731390381239E-2</v>
      </c>
      <c r="AR29">
        <v>8.7372921808457436E-3</v>
      </c>
      <c r="AS29">
        <v>6.2395777964658295E-3</v>
      </c>
      <c r="AT29">
        <v>1.033780483463808E-2</v>
      </c>
      <c r="AU29">
        <v>1.7747067802724779E-3</v>
      </c>
      <c r="AV29">
        <v>2.6913320611099228E-2</v>
      </c>
      <c r="AW29">
        <v>2.1811179382513677E-2</v>
      </c>
      <c r="AX29">
        <v>7.9302088360072423E-2</v>
      </c>
      <c r="AY29">
        <v>5.105456867409363E-2</v>
      </c>
      <c r="AZ29">
        <v>2.5824882727310747E-3</v>
      </c>
      <c r="BA29">
        <v>2.6056561909588113E-3</v>
      </c>
      <c r="BB29">
        <v>3.7725791779038074E-3</v>
      </c>
      <c r="BC29">
        <v>6.7497628347161118E-4</v>
      </c>
      <c r="BD29">
        <v>1.0403857037059544E-2</v>
      </c>
      <c r="BE29">
        <v>8.2079627238539291E-3</v>
      </c>
      <c r="BF29">
        <v>2.811206602082969E-2</v>
      </c>
      <c r="BG29">
        <v>2.3013452726615834E-2</v>
      </c>
      <c r="BH29">
        <v>-2.8577561263030352E-4</v>
      </c>
      <c r="BI29">
        <v>5.0482453509531427E-4</v>
      </c>
      <c r="BJ29">
        <v>7.9073026976263304E-4</v>
      </c>
      <c r="BK29">
        <v>1.1774309476722965E-4</v>
      </c>
      <c r="BL29">
        <v>2.0981404650906193E-3</v>
      </c>
      <c r="BM29">
        <v>1.8729505421283587E-3</v>
      </c>
      <c r="BV29">
        <v>0.52115551169951368</v>
      </c>
      <c r="BW29">
        <v>5.8492440741193591E-3</v>
      </c>
      <c r="BX29">
        <v>-2.050262219730618E-3</v>
      </c>
      <c r="BY29">
        <v>2.7441395684730235E-2</v>
      </c>
      <c r="BZ29">
        <v>2.0894809512612893E-2</v>
      </c>
      <c r="CA29">
        <v>5.0635609905253978E-3</v>
      </c>
      <c r="CB29">
        <v>0.42592618844636626</v>
      </c>
      <c r="CC29">
        <v>3.803062243429025E-2</v>
      </c>
    </row>
    <row r="30" spans="1:81">
      <c r="A30">
        <v>1941</v>
      </c>
      <c r="B30">
        <v>0.99999994039535522</v>
      </c>
      <c r="C30">
        <v>0.14189398404690481</v>
      </c>
      <c r="D30">
        <v>1.8966717906326702E-2</v>
      </c>
      <c r="E30">
        <v>4.3488848812039821E-2</v>
      </c>
      <c r="F30">
        <v>6.1617580370534504E-2</v>
      </c>
      <c r="G30">
        <v>1.4195694513566949E-2</v>
      </c>
      <c r="H30">
        <v>0.59835883108637855</v>
      </c>
      <c r="I30">
        <v>0.12147834326424871</v>
      </c>
      <c r="R30">
        <v>0.46366800085205595</v>
      </c>
      <c r="S30">
        <v>0.13272046175446384</v>
      </c>
      <c r="T30">
        <v>1.7494391922228996E-2</v>
      </c>
      <c r="U30">
        <v>1.7424710651893324E-2</v>
      </c>
      <c r="V30">
        <v>4.3521470824715615E-2</v>
      </c>
      <c r="W30">
        <v>8.5519371511615493E-3</v>
      </c>
      <c r="X30">
        <v>0.15523216491492023</v>
      </c>
      <c r="Y30">
        <v>8.8722863632672483E-2</v>
      </c>
      <c r="Z30">
        <v>0.35816139654168078</v>
      </c>
      <c r="AA30">
        <v>0.12825656476476524</v>
      </c>
      <c r="AB30">
        <v>1.499662835436423E-2</v>
      </c>
      <c r="AC30">
        <v>1.2350185440278936E-2</v>
      </c>
      <c r="AD30">
        <v>3.6104751668661901E-2</v>
      </c>
      <c r="AE30">
        <v>5.5929516326495669E-3</v>
      </c>
      <c r="AF30">
        <v>8.6890455598564897E-2</v>
      </c>
      <c r="AG30">
        <v>7.3969859082396006E-2</v>
      </c>
      <c r="AH30">
        <v>0.2118745766675606</v>
      </c>
      <c r="AI30">
        <v>0.10413999800854221</v>
      </c>
      <c r="AJ30">
        <v>7.0750452238574884E-3</v>
      </c>
      <c r="AK30">
        <v>5.7017203125564525E-3</v>
      </c>
      <c r="AL30">
        <v>1.9089680154467239E-2</v>
      </c>
      <c r="AM30">
        <v>2.016428449408283E-3</v>
      </c>
      <c r="AN30">
        <v>3.4555846186268245E-2</v>
      </c>
      <c r="AO30">
        <v>3.9295858332460694E-2</v>
      </c>
      <c r="AP30">
        <v>0.16439463333040619</v>
      </c>
      <c r="AQ30">
        <v>8.8146336211778753E-2</v>
      </c>
      <c r="AR30">
        <v>4.6444062237429376E-3</v>
      </c>
      <c r="AS30">
        <v>3.8928246102623936E-3</v>
      </c>
      <c r="AT30">
        <v>1.3648684835860509E-2</v>
      </c>
      <c r="AU30">
        <v>1.4074404978681784E-3</v>
      </c>
      <c r="AV30">
        <v>2.4466761978504774E-2</v>
      </c>
      <c r="AW30">
        <v>2.8188178972388664E-2</v>
      </c>
      <c r="AX30">
        <v>8.7487998472343093E-2</v>
      </c>
      <c r="AY30">
        <v>5.7016441162634199E-2</v>
      </c>
      <c r="AZ30">
        <v>8.2500425398520988E-4</v>
      </c>
      <c r="BA30">
        <v>1.5814570505023296E-3</v>
      </c>
      <c r="BB30">
        <v>5.7184308845131537E-3</v>
      </c>
      <c r="BC30">
        <v>5.5051950110057517E-4</v>
      </c>
      <c r="BD30">
        <v>9.7938137938267805E-3</v>
      </c>
      <c r="BE30">
        <v>1.2002331825780841E-2</v>
      </c>
      <c r="BF30">
        <v>3.2414907747996144E-2</v>
      </c>
      <c r="BG30">
        <v>2.5990503857584068E-2</v>
      </c>
      <c r="BH30">
        <v>-6.0241793143492805E-4</v>
      </c>
      <c r="BI30">
        <v>3.0137239581756552E-4</v>
      </c>
      <c r="BJ30">
        <v>1.4868303431729974E-3</v>
      </c>
      <c r="BK30">
        <v>9.2157405999900127E-5</v>
      </c>
      <c r="BL30">
        <v>1.9034629203580696E-3</v>
      </c>
      <c r="BM30">
        <v>3.2429987564984736E-3</v>
      </c>
      <c r="BV30">
        <v>0.53633193954329927</v>
      </c>
      <c r="BW30">
        <v>9.1165942677175222E-3</v>
      </c>
      <c r="BX30">
        <v>1.4637201382933299E-3</v>
      </c>
      <c r="BY30">
        <v>2.6066527934238883E-2</v>
      </c>
      <c r="BZ30">
        <v>1.8083428356452776E-2</v>
      </c>
      <c r="CA30">
        <v>5.6420939432981713E-3</v>
      </c>
      <c r="CB30">
        <v>0.44323164751878102</v>
      </c>
      <c r="CC30">
        <v>3.2727986989162329E-2</v>
      </c>
    </row>
    <row r="31" spans="1:81">
      <c r="A31">
        <v>1942</v>
      </c>
      <c r="B31">
        <v>1</v>
      </c>
      <c r="C31">
        <v>0.14442550506246157</v>
      </c>
      <c r="D31">
        <v>1.181998037770059E-2</v>
      </c>
      <c r="E31">
        <v>3.7896661952131733E-2</v>
      </c>
      <c r="F31">
        <v>6.1851303001452293E-2</v>
      </c>
      <c r="G31">
        <v>1.0850216281917197E-2</v>
      </c>
      <c r="H31">
        <v>0.60645914955254632</v>
      </c>
      <c r="I31">
        <v>0.12669706288893276</v>
      </c>
      <c r="R31">
        <v>0.41806395658840045</v>
      </c>
      <c r="S31">
        <v>0.13542977137470355</v>
      </c>
      <c r="T31">
        <v>1.0386186699614885E-2</v>
      </c>
      <c r="U31">
        <v>1.4859288675587759E-2</v>
      </c>
      <c r="V31">
        <v>4.2313895031739795E-2</v>
      </c>
      <c r="W31">
        <v>5.1220447800742214E-3</v>
      </c>
      <c r="X31">
        <v>0.12000051585706725</v>
      </c>
      <c r="Y31">
        <v>8.9952254169613055E-2</v>
      </c>
      <c r="Z31">
        <v>0.33017271556208039</v>
      </c>
      <c r="AA31">
        <v>0.13004442616285722</v>
      </c>
      <c r="AB31">
        <v>9.083393877393096E-3</v>
      </c>
      <c r="AC31">
        <v>9.5380975133925964E-3</v>
      </c>
      <c r="AD31">
        <v>3.4957252467433142E-2</v>
      </c>
      <c r="AE31">
        <v>3.6076915244848328E-3</v>
      </c>
      <c r="AF31">
        <v>6.8279637904088392E-2</v>
      </c>
      <c r="AG31">
        <v>7.466221611243111E-2</v>
      </c>
      <c r="AH31">
        <v>0.2036067056816146</v>
      </c>
      <c r="AI31">
        <v>0.10692204037795987</v>
      </c>
      <c r="AJ31">
        <v>4.3885392545245259E-3</v>
      </c>
      <c r="AK31">
        <v>4.3634528014831328E-3</v>
      </c>
      <c r="AL31">
        <v>1.9692656562920869E-2</v>
      </c>
      <c r="AM31">
        <v>1.1857786992507246E-3</v>
      </c>
      <c r="AN31">
        <v>2.5004997275767559E-2</v>
      </c>
      <c r="AO31">
        <v>4.2049240709707898E-2</v>
      </c>
      <c r="AP31">
        <v>0.16016509032131818</v>
      </c>
      <c r="AQ31">
        <v>8.9784486659789151E-2</v>
      </c>
      <c r="AR31">
        <v>2.7614298176360675E-3</v>
      </c>
      <c r="AS31">
        <v>2.8825587885739695E-3</v>
      </c>
      <c r="AT31">
        <v>1.4637085642901344E-2</v>
      </c>
      <c r="AU31">
        <v>8.3325941662706286E-4</v>
      </c>
      <c r="AV31">
        <v>1.7974520346771408E-2</v>
      </c>
      <c r="AW31">
        <v>3.1291749649019207E-2</v>
      </c>
      <c r="AX31">
        <v>8.5817127445931118E-2</v>
      </c>
      <c r="AY31">
        <v>5.5023599170748873E-2</v>
      </c>
      <c r="AZ31">
        <v>2.4405022418150842E-4</v>
      </c>
      <c r="BA31">
        <v>1.0453064965319509E-3</v>
      </c>
      <c r="BB31">
        <v>7.0434194864407093E-3</v>
      </c>
      <c r="BC31">
        <v>3.1550349604896657E-4</v>
      </c>
      <c r="BD31">
        <v>6.975257837581743E-3</v>
      </c>
      <c r="BE31">
        <v>1.5169990734397369E-2</v>
      </c>
      <c r="BF31">
        <v>3.063988277229596E-2</v>
      </c>
      <c r="BG31">
        <v>2.2237046882109927E-2</v>
      </c>
      <c r="BH31">
        <v>-5.0480975121477588E-4</v>
      </c>
      <c r="BI31">
        <v>1.4435133128433189E-4</v>
      </c>
      <c r="BJ31">
        <v>2.3864723605556293E-3</v>
      </c>
      <c r="BK31">
        <v>4.1701844536732152E-5</v>
      </c>
      <c r="BL31">
        <v>1.1263424470273242E-3</v>
      </c>
      <c r="BM31">
        <v>5.2087776579967859E-3</v>
      </c>
      <c r="BV31">
        <v>0.58193604341159955</v>
      </c>
      <c r="BW31">
        <v>8.9252863919788133E-3</v>
      </c>
      <c r="BX31">
        <v>1.4263201671455197E-3</v>
      </c>
      <c r="BY31">
        <v>2.3038391006635239E-2</v>
      </c>
      <c r="BZ31">
        <v>1.9522032654885044E-2</v>
      </c>
      <c r="CA31">
        <v>5.7276444858051882E-3</v>
      </c>
      <c r="CB31">
        <v>0.48658602393189626</v>
      </c>
      <c r="CC31">
        <v>3.6710223842442734E-2</v>
      </c>
    </row>
    <row r="32" spans="1:81">
      <c r="A32">
        <v>1943</v>
      </c>
      <c r="B32">
        <v>1</v>
      </c>
      <c r="C32">
        <v>0.14303821063511565</v>
      </c>
      <c r="D32">
        <v>6.0166014956465966E-3</v>
      </c>
      <c r="E32">
        <v>3.3248003680358955E-2</v>
      </c>
      <c r="F32">
        <v>5.8446255515196839E-2</v>
      </c>
      <c r="G32">
        <v>8.5117976496981995E-3</v>
      </c>
      <c r="H32">
        <v>0.62879051876502323</v>
      </c>
      <c r="I32">
        <v>0.12194861225896052</v>
      </c>
      <c r="R32">
        <v>0.38714541912065858</v>
      </c>
      <c r="S32">
        <v>0.13277213137436736</v>
      </c>
      <c r="T32">
        <v>8.0708302552119533E-3</v>
      </c>
      <c r="U32">
        <v>1.3355431624806392E-2</v>
      </c>
      <c r="V32">
        <v>4.1991003352565316E-2</v>
      </c>
      <c r="W32">
        <v>3.240493215490494E-3</v>
      </c>
      <c r="X32">
        <v>9.7291882494934034E-2</v>
      </c>
      <c r="Y32">
        <v>9.042364680328302E-2</v>
      </c>
      <c r="Z32">
        <v>0.30789947240806187</v>
      </c>
      <c r="AA32">
        <v>0.12674546589332325</v>
      </c>
      <c r="AB32">
        <v>7.246074995992436E-3</v>
      </c>
      <c r="AC32">
        <v>8.3560621652666728E-3</v>
      </c>
      <c r="AD32">
        <v>3.5392905761977698E-2</v>
      </c>
      <c r="AE32">
        <v>2.3331345454616114E-3</v>
      </c>
      <c r="AF32">
        <v>5.1311234093182848E-2</v>
      </c>
      <c r="AG32">
        <v>7.6514594952857312E-2</v>
      </c>
      <c r="AH32">
        <v>0.18786959890941829</v>
      </c>
      <c r="AI32">
        <v>0.10031040877458409</v>
      </c>
      <c r="AJ32">
        <v>3.791032738202145E-3</v>
      </c>
      <c r="AK32">
        <v>3.5364657723970837E-3</v>
      </c>
      <c r="AL32">
        <v>2.0127527931875836E-2</v>
      </c>
      <c r="AM32">
        <v>6.6013194424597622E-4</v>
      </c>
      <c r="AN32">
        <v>1.5864281815477697E-2</v>
      </c>
      <c r="AO32">
        <v>4.3579749932635463E-2</v>
      </c>
      <c r="AP32">
        <v>0.14555700544030187</v>
      </c>
      <c r="AQ32">
        <v>8.1937037530033258E-2</v>
      </c>
      <c r="AR32">
        <v>2.5367231123079063E-3</v>
      </c>
      <c r="AS32">
        <v>2.2364991198443552E-3</v>
      </c>
      <c r="AT32">
        <v>1.4789063470033137E-2</v>
      </c>
      <c r="AU32">
        <v>4.6193049163467404E-4</v>
      </c>
      <c r="AV32">
        <v>1.1505505809983321E-2</v>
      </c>
      <c r="AW32">
        <v>3.2090245906465191E-2</v>
      </c>
      <c r="AX32">
        <v>7.5753002632659411E-2</v>
      </c>
      <c r="AY32">
        <v>4.8833418726553952E-2</v>
      </c>
      <c r="AZ32">
        <v>5.4858780533778009E-4</v>
      </c>
      <c r="BA32">
        <v>8.1170326345007197E-4</v>
      </c>
      <c r="BB32">
        <v>6.5512588312910923E-3</v>
      </c>
      <c r="BC32">
        <v>1.7242984430475443E-4</v>
      </c>
      <c r="BD32">
        <v>4.4505927143310402E-3</v>
      </c>
      <c r="BE32">
        <v>1.4385011447390707E-2</v>
      </c>
      <c r="BF32">
        <v>2.4730604172475211E-2</v>
      </c>
      <c r="BG32">
        <v>1.8508931672855482E-2</v>
      </c>
      <c r="BH32">
        <v>-1.8357701812693017E-4</v>
      </c>
      <c r="BI32">
        <v>9.7286261769348483E-5</v>
      </c>
      <c r="BJ32">
        <v>1.7302584282291183E-3</v>
      </c>
      <c r="BK32">
        <v>1.8366414653145299E-5</v>
      </c>
      <c r="BL32">
        <v>6.3800506615747834E-4</v>
      </c>
      <c r="BM32">
        <v>3.9213333469375698E-3</v>
      </c>
      <c r="BV32">
        <v>0.61285458087934142</v>
      </c>
      <c r="BW32">
        <v>1.0187568665174746E-2</v>
      </c>
      <c r="BX32">
        <v>-2.062427119528633E-3</v>
      </c>
      <c r="BY32">
        <v>1.9892157929790703E-2</v>
      </c>
      <c r="BZ32">
        <v>1.6435662930637734E-2</v>
      </c>
      <c r="CA32">
        <v>5.2713803890358894E-3</v>
      </c>
      <c r="CB32">
        <v>0.53164900752730593</v>
      </c>
      <c r="CC32">
        <v>3.1481230556924998E-2</v>
      </c>
    </row>
    <row r="33" spans="1:81">
      <c r="A33">
        <v>1944</v>
      </c>
      <c r="B33">
        <v>1</v>
      </c>
      <c r="C33">
        <v>0.13610079880136985</v>
      </c>
      <c r="D33">
        <v>2.8667311643835597E-3</v>
      </c>
      <c r="E33">
        <v>3.2837981164383565E-2</v>
      </c>
      <c r="F33">
        <v>5.4833463184931507E-2</v>
      </c>
      <c r="G33">
        <v>7.4862208904109585E-3</v>
      </c>
      <c r="H33">
        <v>0.64833584332191785</v>
      </c>
      <c r="I33">
        <v>0.11753896147260273</v>
      </c>
      <c r="R33">
        <v>0.36127861372153408</v>
      </c>
      <c r="S33">
        <v>0.12114533177710483</v>
      </c>
      <c r="T33">
        <v>8.9502944922789356E-3</v>
      </c>
      <c r="U33">
        <v>1.1334082263048504E-2</v>
      </c>
      <c r="V33">
        <v>3.1742952136355237E-2</v>
      </c>
      <c r="W33">
        <v>3.1566070049912549E-3</v>
      </c>
      <c r="X33">
        <v>0.11285453765211266</v>
      </c>
      <c r="Y33">
        <v>7.2094808395642709E-2</v>
      </c>
      <c r="Z33">
        <v>0.27541846886722271</v>
      </c>
      <c r="AA33">
        <v>0.11504210477940396</v>
      </c>
      <c r="AB33">
        <v>8.0902098093160284E-3</v>
      </c>
      <c r="AC33">
        <v>7.5153024243110036E-3</v>
      </c>
      <c r="AD33">
        <v>2.733240412326909E-2</v>
      </c>
      <c r="AE33">
        <v>2.0651929527964112E-3</v>
      </c>
      <c r="AF33">
        <v>5.3515632158902565E-2</v>
      </c>
      <c r="AG33">
        <v>6.1857622619223639E-2</v>
      </c>
      <c r="AH33">
        <v>0.15778026174444965</v>
      </c>
      <c r="AI33">
        <v>8.7430917651876661E-2</v>
      </c>
      <c r="AJ33">
        <v>4.4025112164825615E-3</v>
      </c>
      <c r="AK33">
        <v>3.1310844032142976E-3</v>
      </c>
      <c r="AL33">
        <v>1.4248295775018181E-2</v>
      </c>
      <c r="AM33">
        <v>5.6634408047800109E-4</v>
      </c>
      <c r="AN33">
        <v>1.573610345576015E-2</v>
      </c>
      <c r="AO33">
        <v>3.2265005161619821E-2</v>
      </c>
      <c r="AP33">
        <v>0.12030627238895696</v>
      </c>
      <c r="AQ33">
        <v>7.0371376142832315E-2</v>
      </c>
      <c r="AR33">
        <v>3.0772480052628321E-3</v>
      </c>
      <c r="AS33">
        <v>2.0080877353957152E-3</v>
      </c>
      <c r="AT33">
        <v>1.017738122833315E-2</v>
      </c>
      <c r="AU33">
        <v>3.903746972172152E-4</v>
      </c>
      <c r="AV33">
        <v>1.1170641484304593E-2</v>
      </c>
      <c r="AW33">
        <v>2.3111163095611131E-2</v>
      </c>
      <c r="AX33">
        <v>6.1675525548002867E-2</v>
      </c>
      <c r="AY33">
        <v>4.1420891079400821E-2</v>
      </c>
      <c r="AZ33">
        <v>9.3212200497953509E-4</v>
      </c>
      <c r="BA33">
        <v>7.1733525004418202E-4</v>
      </c>
      <c r="BB33">
        <v>4.2869764106609649E-3</v>
      </c>
      <c r="BC33">
        <v>1.4427043043943122E-4</v>
      </c>
      <c r="BD33">
        <v>4.2683476377470423E-3</v>
      </c>
      <c r="BE33">
        <v>9.9055827347309076E-3</v>
      </c>
      <c r="BF33">
        <v>2.2330032323711314E-2</v>
      </c>
      <c r="BG33">
        <v>1.7606649155337703E-2</v>
      </c>
      <c r="BH33">
        <v>-3.1183684661297332E-5</v>
      </c>
      <c r="BI33">
        <v>1.1186110932359699E-4</v>
      </c>
      <c r="BJ33">
        <v>1.1440953639711745E-3</v>
      </c>
      <c r="BK33">
        <v>1.7725163347369092E-5</v>
      </c>
      <c r="BL33">
        <v>7.2587844714211869E-4</v>
      </c>
      <c r="BM33">
        <v>2.7550067692506462E-3</v>
      </c>
      <c r="BV33">
        <v>0.63872138627846597</v>
      </c>
      <c r="BW33">
        <v>1.4877146844038279E-2</v>
      </c>
      <c r="BX33">
        <v>-6.0943699269329459E-3</v>
      </c>
      <c r="BY33">
        <v>2.1504548530514287E-2</v>
      </c>
      <c r="BZ33">
        <v>2.3077596246181858E-2</v>
      </c>
      <c r="CA33">
        <v>4.3291364203359951E-3</v>
      </c>
      <c r="CB33">
        <v>0.53561528438666539</v>
      </c>
      <c r="CC33">
        <v>4.5412043777663058E-2</v>
      </c>
    </row>
    <row r="34" spans="1:81">
      <c r="A34">
        <v>1945</v>
      </c>
      <c r="B34">
        <v>0.99999994039535522</v>
      </c>
      <c r="C34">
        <v>0.11435575519532989</v>
      </c>
      <c r="D34">
        <v>1.5118879988744241E-3</v>
      </c>
      <c r="E34">
        <v>3.381937094548202E-2</v>
      </c>
      <c r="F34">
        <v>5.7259682988032877E-2</v>
      </c>
      <c r="G34">
        <v>7.5281410486087944E-3</v>
      </c>
      <c r="H34">
        <v>0.66150497326695468</v>
      </c>
      <c r="I34">
        <v>0.12402003949992127</v>
      </c>
      <c r="R34">
        <v>0.35562165757367797</v>
      </c>
      <c r="S34">
        <v>0.10028094810197732</v>
      </c>
      <c r="T34">
        <v>1.0488109657836364E-2</v>
      </c>
      <c r="U34">
        <v>1.1842671301451894E-2</v>
      </c>
      <c r="V34">
        <v>3.6375367522687788E-2</v>
      </c>
      <c r="W34">
        <v>3.0760399138191901E-3</v>
      </c>
      <c r="X34">
        <v>0.11107049031501012</v>
      </c>
      <c r="Y34">
        <v>8.2488030760895253E-2</v>
      </c>
      <c r="Z34">
        <v>0.26998007979988026</v>
      </c>
      <c r="AA34">
        <v>9.4717813530901793E-2</v>
      </c>
      <c r="AB34">
        <v>9.8891442356110314E-3</v>
      </c>
      <c r="AC34">
        <v>7.8941708469765573E-3</v>
      </c>
      <c r="AD34">
        <v>3.1525500688301858E-2</v>
      </c>
      <c r="AE34">
        <v>2.0326968311238963E-3</v>
      </c>
      <c r="AF34">
        <v>5.2548741278130119E-2</v>
      </c>
      <c r="AG34">
        <v>7.1372012388835046E-2</v>
      </c>
      <c r="AH34">
        <v>0.1475309515608805</v>
      </c>
      <c r="AI34">
        <v>6.9160408087578146E-2</v>
      </c>
      <c r="AJ34">
        <v>5.7680911665481463E-3</v>
      </c>
      <c r="AK34">
        <v>3.2237338269552923E-3</v>
      </c>
      <c r="AL34">
        <v>1.5937011791757581E-2</v>
      </c>
      <c r="AM34">
        <v>5.8110914114456902E-4</v>
      </c>
      <c r="AN34">
        <v>1.6569917127299154E-2</v>
      </c>
      <c r="AO34">
        <v>3.6290680419597654E-2</v>
      </c>
      <c r="AP34">
        <v>0.10944501482193106</v>
      </c>
      <c r="AQ34">
        <v>5.4741935669550837E-2</v>
      </c>
      <c r="AR34">
        <v>4.2060141770210984E-3</v>
      </c>
      <c r="AS34">
        <v>2.0776001598752022E-3</v>
      </c>
      <c r="AT34">
        <v>1.1067592532953814E-2</v>
      </c>
      <c r="AU34">
        <v>3.9778029538857404E-4</v>
      </c>
      <c r="AV34">
        <v>1.1628816986393696E-2</v>
      </c>
      <c r="AW34">
        <v>2.5325275000747813E-2</v>
      </c>
      <c r="AX34">
        <v>5.3129454260714096E-2</v>
      </c>
      <c r="AY34">
        <v>3.1856843703042585E-2</v>
      </c>
      <c r="AZ34">
        <v>1.6232945381392245E-3</v>
      </c>
      <c r="BA34">
        <v>7.4118553511493164E-4</v>
      </c>
      <c r="BB34">
        <v>4.3338171479423947E-3</v>
      </c>
      <c r="BC34">
        <v>1.4351855835894261E-4</v>
      </c>
      <c r="BD34">
        <v>4.2864044867056972E-3</v>
      </c>
      <c r="BE34">
        <v>1.014439029141033E-2</v>
      </c>
      <c r="BF34">
        <v>1.7471266418024697E-2</v>
      </c>
      <c r="BG34">
        <v>1.305030406619918E-2</v>
      </c>
      <c r="BH34">
        <v>2.3342303774000444E-4</v>
      </c>
      <c r="BI34">
        <v>1.1613723238106352E-4</v>
      </c>
      <c r="BJ34">
        <v>9.5075055206066605E-4</v>
      </c>
      <c r="BK34">
        <v>1.7431786437541208E-5</v>
      </c>
      <c r="BL34">
        <v>7.2338425599733941E-4</v>
      </c>
      <c r="BM34">
        <v>2.3798354872089094E-3</v>
      </c>
      <c r="BV34">
        <v>0.64437828282167731</v>
      </c>
      <c r="BW34">
        <v>1.4009138664510038E-2</v>
      </c>
      <c r="BX34">
        <v>-8.9895049726541523E-3</v>
      </c>
      <c r="BY34">
        <v>2.1976980571138737E-2</v>
      </c>
      <c r="BZ34">
        <v>2.0866737079890053E-2</v>
      </c>
      <c r="CA34">
        <v>4.4516771860712645E-3</v>
      </c>
      <c r="CB34">
        <v>0.55057332345779386</v>
      </c>
      <c r="CC34">
        <v>4.1489841323812254E-2</v>
      </c>
    </row>
    <row r="35" spans="1:81">
      <c r="A35">
        <v>1946</v>
      </c>
      <c r="B35">
        <v>1</v>
      </c>
      <c r="C35">
        <v>0.10241244804045732</v>
      </c>
      <c r="D35">
        <v>6.4449144293249674E-4</v>
      </c>
      <c r="E35">
        <v>3.3247397563843838E-2</v>
      </c>
      <c r="F35">
        <v>6.574490782070927E-2</v>
      </c>
      <c r="G35">
        <v>8.2569670777963306E-3</v>
      </c>
      <c r="H35">
        <v>0.64680293529078381</v>
      </c>
      <c r="I35">
        <v>0.14289097505285206</v>
      </c>
      <c r="R35">
        <v>0.37099190812056881</v>
      </c>
      <c r="S35">
        <v>9.108059726464672E-2</v>
      </c>
      <c r="T35">
        <v>8.8432958648032318E-3</v>
      </c>
      <c r="U35">
        <v>1.2355136364434083E-2</v>
      </c>
      <c r="V35">
        <v>4.4136528157232534E-2</v>
      </c>
      <c r="W35">
        <v>3.4483636939127101E-3</v>
      </c>
      <c r="X35">
        <v>0.11135791877096621</v>
      </c>
      <c r="Y35">
        <v>9.9770068004573331E-2</v>
      </c>
      <c r="Z35">
        <v>0.28257853523505161</v>
      </c>
      <c r="AA35">
        <v>8.5135089300916414E-2</v>
      </c>
      <c r="AB35">
        <v>8.3989157395282701E-3</v>
      </c>
      <c r="AC35">
        <v>8.3508072199648328E-3</v>
      </c>
      <c r="AD35">
        <v>3.7407314959207232E-2</v>
      </c>
      <c r="AE35">
        <v>2.3460351774013165E-3</v>
      </c>
      <c r="AF35">
        <v>5.6224052291747831E-2</v>
      </c>
      <c r="AG35">
        <v>8.4716320546285723E-2</v>
      </c>
      <c r="AH35">
        <v>0.14607064849027177</v>
      </c>
      <c r="AI35">
        <v>6.0661185651682353E-2</v>
      </c>
      <c r="AJ35">
        <v>4.5139765759696681E-3</v>
      </c>
      <c r="AK35">
        <v>3.4610994853738761E-3</v>
      </c>
      <c r="AL35">
        <v>1.7059561253820365E-2</v>
      </c>
      <c r="AM35">
        <v>7.4508303663123776E-4</v>
      </c>
      <c r="AN35">
        <v>2.0456854312817373E-2</v>
      </c>
      <c r="AO35">
        <v>3.9172888173976898E-2</v>
      </c>
      <c r="AP35">
        <v>0.1059068769322912</v>
      </c>
      <c r="AQ35">
        <v>4.760791035970538E-2</v>
      </c>
      <c r="AR35">
        <v>3.2780080902983866E-3</v>
      </c>
      <c r="AS35">
        <v>2.2498261708844207E-3</v>
      </c>
      <c r="AT35">
        <v>1.1529623239040122E-2</v>
      </c>
      <c r="AU35">
        <v>5.0508274483210616E-4</v>
      </c>
      <c r="AV35">
        <v>1.4083435451801001E-2</v>
      </c>
      <c r="AW35">
        <v>2.6652990875729768E-2</v>
      </c>
      <c r="AX35">
        <v>4.9739741667224613E-2</v>
      </c>
      <c r="AY35">
        <v>2.8451113126446128E-2</v>
      </c>
      <c r="AZ35">
        <v>1.2808930837013865E-3</v>
      </c>
      <c r="BA35">
        <v>8.4985629482848136E-4</v>
      </c>
      <c r="BB35">
        <v>4.0768523514713535E-3</v>
      </c>
      <c r="BC35">
        <v>1.8188413980812693E-4</v>
      </c>
      <c r="BD35">
        <v>5.1525854090636114E-3</v>
      </c>
      <c r="BE35">
        <v>9.7465572619055262E-3</v>
      </c>
      <c r="BF35">
        <v>1.7211638689452611E-2</v>
      </c>
      <c r="BG35">
        <v>1.3030401359385182E-2</v>
      </c>
      <c r="BH35">
        <v>1.6130582335133724E-4</v>
      </c>
      <c r="BI35">
        <v>1.6049857061255327E-4</v>
      </c>
      <c r="BJ35">
        <v>7.9345236753273541E-4</v>
      </c>
      <c r="BK35">
        <v>2.5195331413097779E-5</v>
      </c>
      <c r="BL35">
        <v>9.4521844751137957E-4</v>
      </c>
      <c r="BM35">
        <v>2.0955667896463302E-3</v>
      </c>
      <c r="BV35">
        <v>0.62900809187943119</v>
      </c>
      <c r="BW35">
        <v>1.1275542313937948E-2</v>
      </c>
      <c r="BX35">
        <v>-8.2099081151407322E-3</v>
      </c>
      <c r="BY35">
        <v>2.0892303956266144E-2</v>
      </c>
      <c r="BZ35">
        <v>2.1587489325601408E-2</v>
      </c>
      <c r="CA35">
        <v>4.808209538963994E-3</v>
      </c>
      <c r="CB35">
        <v>0.53558316427908748</v>
      </c>
      <c r="CC35">
        <v>4.3071412918620294E-2</v>
      </c>
    </row>
    <row r="36" spans="1:81">
      <c r="A36">
        <v>1947</v>
      </c>
      <c r="B36">
        <v>1</v>
      </c>
      <c r="C36">
        <v>0.12544347345951568</v>
      </c>
      <c r="D36">
        <v>1.2725597496373968E-3</v>
      </c>
      <c r="E36">
        <v>3.047685009656589E-2</v>
      </c>
      <c r="F36">
        <v>6.2813982114277467E-2</v>
      </c>
      <c r="G36">
        <v>9.3260083749336815E-3</v>
      </c>
      <c r="H36">
        <v>0.64249012812787709</v>
      </c>
      <c r="I36">
        <v>0.12817701168744713</v>
      </c>
      <c r="R36">
        <v>0.37110114710614889</v>
      </c>
      <c r="S36">
        <v>0.11248356749126565</v>
      </c>
      <c r="T36">
        <v>8.6051975847510637E-3</v>
      </c>
      <c r="U36">
        <v>1.1437573018326404E-2</v>
      </c>
      <c r="V36">
        <v>4.1553965317765604E-2</v>
      </c>
      <c r="W36">
        <v>3.7208550302200044E-3</v>
      </c>
      <c r="X36">
        <v>0.10495553346904472</v>
      </c>
      <c r="Y36">
        <v>8.8344455194775379E-2</v>
      </c>
      <c r="Z36">
        <v>0.28713559391106536</v>
      </c>
      <c r="AA36">
        <v>0.10637445816431655</v>
      </c>
      <c r="AB36">
        <v>8.0577168791754906E-3</v>
      </c>
      <c r="AC36">
        <v>7.8347176222387377E-3</v>
      </c>
      <c r="AD36">
        <v>3.4886370192935411E-2</v>
      </c>
      <c r="AE36">
        <v>2.5735167877294078E-3</v>
      </c>
      <c r="AF36">
        <v>5.3060503244056798E-2</v>
      </c>
      <c r="AG36">
        <v>7.4348311020612914E-2</v>
      </c>
      <c r="AH36">
        <v>0.15436526304229237</v>
      </c>
      <c r="AI36">
        <v>7.8877710471268361E-2</v>
      </c>
      <c r="AJ36">
        <v>4.056959583478844E-3</v>
      </c>
      <c r="AK36">
        <v>3.3254068398249257E-3</v>
      </c>
      <c r="AL36">
        <v>1.494525181716525E-2</v>
      </c>
      <c r="AM36">
        <v>8.2943062961994985E-4</v>
      </c>
      <c r="AN36">
        <v>1.989904197390234E-2</v>
      </c>
      <c r="AO36">
        <v>3.2431461727032672E-2</v>
      </c>
      <c r="AP36">
        <v>0.11437794487332818</v>
      </c>
      <c r="AQ36">
        <v>6.3634497920249014E-2</v>
      </c>
      <c r="AR36">
        <v>2.7999632478602557E-3</v>
      </c>
      <c r="AS36">
        <v>2.2127024216170282E-3</v>
      </c>
      <c r="AT36">
        <v>9.8724316276008126E-3</v>
      </c>
      <c r="AU36">
        <v>5.6182589212596648E-4</v>
      </c>
      <c r="AV36">
        <v>1.3689186516721859E-2</v>
      </c>
      <c r="AW36">
        <v>2.1607337247153247E-2</v>
      </c>
      <c r="AX36">
        <v>5.750040425492689E-2</v>
      </c>
      <c r="AY36">
        <v>3.9752477034053643E-2</v>
      </c>
      <c r="AZ36">
        <v>8.8094137950684532E-4</v>
      </c>
      <c r="BA36">
        <v>8.8513784084405186E-4</v>
      </c>
      <c r="BB36">
        <v>3.2759602489001835E-3</v>
      </c>
      <c r="BC36">
        <v>2.0246325477731147E-4</v>
      </c>
      <c r="BD36">
        <v>5.0155224705204105E-3</v>
      </c>
      <c r="BE36">
        <v>7.4879020263244394E-3</v>
      </c>
      <c r="BF36">
        <v>2.1679750775153113E-2</v>
      </c>
      <c r="BG36">
        <v>1.8501519862873388E-2</v>
      </c>
      <c r="BH36">
        <v>-8.3579861885784822E-5</v>
      </c>
      <c r="BI36">
        <v>1.8567953630903761E-4</v>
      </c>
      <c r="BJ36">
        <v>6.0315845396623745E-4</v>
      </c>
      <c r="BK36">
        <v>2.6794422803979901E-5</v>
      </c>
      <c r="BL36">
        <v>8.816411456910436E-4</v>
      </c>
      <c r="BM36">
        <v>1.564537215395211E-3</v>
      </c>
      <c r="BV36">
        <v>0.62889885289385106</v>
      </c>
      <c r="BW36">
        <v>1.2889931144215943E-2</v>
      </c>
      <c r="BX36">
        <v>-7.3433625600060441E-3</v>
      </c>
      <c r="BY36">
        <v>1.903920406874687E-2</v>
      </c>
      <c r="BZ36">
        <v>2.1240712312889518E-2</v>
      </c>
      <c r="CA36">
        <v>5.604895664187922E-3</v>
      </c>
      <c r="CB36">
        <v>0.53767810364483914</v>
      </c>
      <c r="CC36">
        <v>3.9789382234640694E-2</v>
      </c>
    </row>
    <row r="37" spans="1:81">
      <c r="A37">
        <v>1948</v>
      </c>
      <c r="B37">
        <v>1</v>
      </c>
      <c r="C37">
        <v>0.14092369732971163</v>
      </c>
      <c r="D37">
        <v>4.0002879727953425E-4</v>
      </c>
      <c r="E37">
        <v>2.9674823146121618E-2</v>
      </c>
      <c r="F37">
        <v>6.405027413133689E-2</v>
      </c>
      <c r="G37">
        <v>9.5772095385407673E-3</v>
      </c>
      <c r="H37">
        <v>0.62453083653605235</v>
      </c>
      <c r="I37">
        <v>0.1308431779115552</v>
      </c>
      <c r="R37">
        <v>0.38963315284832523</v>
      </c>
      <c r="S37">
        <v>0.12712079906555662</v>
      </c>
      <c r="T37">
        <v>6.8628295665816332E-3</v>
      </c>
      <c r="U37">
        <v>1.1000782642160017E-2</v>
      </c>
      <c r="V37">
        <v>3.9268842505948691E-2</v>
      </c>
      <c r="W37">
        <v>4.2983459966476883E-3</v>
      </c>
      <c r="X37">
        <v>0.1167179794791392</v>
      </c>
      <c r="Y37">
        <v>8.4363573592291283E-2</v>
      </c>
      <c r="Z37">
        <v>0.30220633338577091</v>
      </c>
      <c r="AA37">
        <v>0.12085068985502506</v>
      </c>
      <c r="AB37">
        <v>6.4094228606056611E-3</v>
      </c>
      <c r="AC37">
        <v>7.5144150885492348E-3</v>
      </c>
      <c r="AD37">
        <v>3.3087213338000347E-2</v>
      </c>
      <c r="AE37">
        <v>2.8963706822837808E-3</v>
      </c>
      <c r="AF37">
        <v>6.0349147702320367E-2</v>
      </c>
      <c r="AG37">
        <v>7.109907385898645E-2</v>
      </c>
      <c r="AH37">
        <v>0.16715908569563667</v>
      </c>
      <c r="AI37">
        <v>9.1802204489055766E-2</v>
      </c>
      <c r="AJ37">
        <v>3.1449469168436332E-3</v>
      </c>
      <c r="AK37">
        <v>3.3353633025979957E-3</v>
      </c>
      <c r="AL37">
        <v>1.4724423094017312E-2</v>
      </c>
      <c r="AM37">
        <v>9.0734207849325183E-4</v>
      </c>
      <c r="AN37">
        <v>2.1169756935040848E-2</v>
      </c>
      <c r="AO37">
        <v>3.2075048879587884E-2</v>
      </c>
      <c r="AP37">
        <v>0.12632318681342561</v>
      </c>
      <c r="AQ37">
        <v>7.5572684774993279E-2</v>
      </c>
      <c r="AR37">
        <v>2.0660124954768244E-3</v>
      </c>
      <c r="AS37">
        <v>2.2637860284119879E-3</v>
      </c>
      <c r="AT37">
        <v>9.758856824428383E-3</v>
      </c>
      <c r="AU37">
        <v>6.1663607099997017E-4</v>
      </c>
      <c r="AV37">
        <v>1.460873880872028E-2</v>
      </c>
      <c r="AW37">
        <v>2.1436471810394885E-2</v>
      </c>
      <c r="AX37">
        <v>6.4824711259883649E-2</v>
      </c>
      <c r="AY37">
        <v>4.7085559131187768E-2</v>
      </c>
      <c r="AZ37">
        <v>3.0970013737241899E-4</v>
      </c>
      <c r="BA37">
        <v>9.0843008727028334E-4</v>
      </c>
      <c r="BB37">
        <v>3.2922200439732411E-3</v>
      </c>
      <c r="BC37">
        <v>2.2571210506819561E-4</v>
      </c>
      <c r="BD37">
        <v>5.4572478857513682E-3</v>
      </c>
      <c r="BE37">
        <v>7.5458418692603843E-3</v>
      </c>
      <c r="BF37">
        <v>2.4007445136389968E-2</v>
      </c>
      <c r="BG37">
        <v>2.0841443626743717E-2</v>
      </c>
      <c r="BH37">
        <v>-3.1080592565826525E-4</v>
      </c>
      <c r="BI37">
        <v>1.8244422413793939E-4</v>
      </c>
      <c r="BJ37">
        <v>6.4011717767233989E-4</v>
      </c>
      <c r="BK37">
        <v>3.1133158422948176E-5</v>
      </c>
      <c r="BL37">
        <v>9.7489516332642111E-4</v>
      </c>
      <c r="BM37">
        <v>1.6482177117448675E-3</v>
      </c>
      <c r="BV37">
        <v>0.61036684715167477</v>
      </c>
      <c r="BW37">
        <v>1.3730133892320605E-2</v>
      </c>
      <c r="BX37">
        <v>-6.4716013843179824E-3</v>
      </c>
      <c r="BY37">
        <v>1.8674668366981232E-2</v>
      </c>
      <c r="BZ37">
        <v>2.4767082304903078E-2</v>
      </c>
      <c r="CA37">
        <v>5.2783095455539841E-3</v>
      </c>
      <c r="CB37">
        <v>0.50794220299169257</v>
      </c>
      <c r="CC37">
        <v>4.6446098843913701E-2</v>
      </c>
    </row>
    <row r="38" spans="1:81">
      <c r="A38">
        <v>1949</v>
      </c>
      <c r="B38">
        <v>1</v>
      </c>
      <c r="C38">
        <v>0.13587799213465901</v>
      </c>
      <c r="D38">
        <v>-8.8699694255831019E-6</v>
      </c>
      <c r="E38">
        <v>3.4004862106211446E-2</v>
      </c>
      <c r="F38">
        <v>6.0067671050340353E-2</v>
      </c>
      <c r="G38">
        <v>1.1037690816895306E-2</v>
      </c>
      <c r="H38">
        <v>0.64018401728876573</v>
      </c>
      <c r="I38">
        <v>0.11883660934947284</v>
      </c>
      <c r="R38">
        <v>0.38423588944572573</v>
      </c>
      <c r="S38">
        <v>0.12288670398837875</v>
      </c>
      <c r="T38">
        <v>7.4452907009875894E-3</v>
      </c>
      <c r="U38">
        <v>1.2358002024026944E-2</v>
      </c>
      <c r="V38">
        <v>3.4660023570601065E-2</v>
      </c>
      <c r="W38">
        <v>5.2920605794248106E-3</v>
      </c>
      <c r="X38">
        <v>0.12890764502007071</v>
      </c>
      <c r="Y38">
        <v>7.2686163562235798E-2</v>
      </c>
      <c r="Z38">
        <v>0.29304755909396396</v>
      </c>
      <c r="AA38">
        <v>0.11688187121978486</v>
      </c>
      <c r="AB38">
        <v>6.6633134221939609E-3</v>
      </c>
      <c r="AC38">
        <v>8.3349610961267577E-3</v>
      </c>
      <c r="AD38">
        <v>2.8766754154907662E-2</v>
      </c>
      <c r="AE38">
        <v>3.5537287805898561E-3</v>
      </c>
      <c r="AF38">
        <v>6.8501000979366289E-2</v>
      </c>
      <c r="AG38">
        <v>6.0345929440994581E-2</v>
      </c>
      <c r="AH38">
        <v>0.1609120976193337</v>
      </c>
      <c r="AI38">
        <v>9.0494267549846602E-2</v>
      </c>
      <c r="AJ38">
        <v>3.3737965700655357E-3</v>
      </c>
      <c r="AK38">
        <v>3.6528317167352016E-3</v>
      </c>
      <c r="AL38">
        <v>1.2637144860230773E-2</v>
      </c>
      <c r="AM38">
        <v>1.0836674243467168E-3</v>
      </c>
      <c r="AN38">
        <v>2.2810873790882012E-2</v>
      </c>
      <c r="AO38">
        <v>2.6859515707226847E-2</v>
      </c>
      <c r="AP38">
        <v>0.12188099028084855</v>
      </c>
      <c r="AQ38">
        <v>7.477588728675845E-2</v>
      </c>
      <c r="AR38">
        <v>2.2161805263672049E-3</v>
      </c>
      <c r="AS38">
        <v>2.455595609440316E-3</v>
      </c>
      <c r="AT38">
        <v>8.3377435531264976E-3</v>
      </c>
      <c r="AU38">
        <v>7.2821155528647499E-4</v>
      </c>
      <c r="AV38">
        <v>1.5487218801197777E-2</v>
      </c>
      <c r="AW38">
        <v>1.7880152948671832E-2</v>
      </c>
      <c r="AX38">
        <v>6.3016332441852188E-2</v>
      </c>
      <c r="AY38">
        <v>4.6819729603370781E-2</v>
      </c>
      <c r="AZ38">
        <v>3.7900594543458432E-4</v>
      </c>
      <c r="BA38">
        <v>9.6524303885363793E-4</v>
      </c>
      <c r="BB38">
        <v>2.6801039728472E-3</v>
      </c>
      <c r="BC38">
        <v>2.6895095637408936E-4</v>
      </c>
      <c r="BD38">
        <v>5.8505708446773457E-3</v>
      </c>
      <c r="BE38">
        <v>6.0527280802945491E-3</v>
      </c>
      <c r="BF38">
        <v>2.3739978443816045E-2</v>
      </c>
      <c r="BG38">
        <v>2.09374607962114E-2</v>
      </c>
      <c r="BH38">
        <v>-3.6443281191547131E-4</v>
      </c>
      <c r="BI38">
        <v>1.8490875772349442E-4</v>
      </c>
      <c r="BJ38">
        <v>5.146769902411246E-4</v>
      </c>
      <c r="BK38">
        <v>3.9353835657075446E-5</v>
      </c>
      <c r="BL38">
        <v>1.1000197407613976E-3</v>
      </c>
      <c r="BM38">
        <v>1.3279911351370191E-3</v>
      </c>
      <c r="BV38">
        <v>0.61576411055427427</v>
      </c>
      <c r="BW38">
        <v>1.2919048483834411E-2</v>
      </c>
      <c r="BX38">
        <v>-7.4633923267316514E-3</v>
      </c>
      <c r="BY38">
        <v>2.1647640039447E-2</v>
      </c>
      <c r="BZ38">
        <v>2.5395871982316232E-2</v>
      </c>
      <c r="CA38">
        <v>5.744570410854335E-3</v>
      </c>
      <c r="CB38">
        <v>0.51139741443173858</v>
      </c>
      <c r="CC38">
        <v>4.6122930298967649E-2</v>
      </c>
    </row>
    <row r="39" spans="1:81">
      <c r="A39">
        <v>1950</v>
      </c>
      <c r="B39">
        <v>1</v>
      </c>
      <c r="C39">
        <v>0.14930537913959077</v>
      </c>
      <c r="D39">
        <v>-5.3758386121288693E-5</v>
      </c>
      <c r="E39">
        <v>3.4466427776803463E-2</v>
      </c>
      <c r="F39">
        <v>5.7955934071313608E-2</v>
      </c>
      <c r="G39">
        <v>1.1790823047152779E-2</v>
      </c>
      <c r="H39">
        <v>0.63104091818549213</v>
      </c>
      <c r="I39">
        <v>0.11549416771688802</v>
      </c>
      <c r="R39">
        <v>0.39188445160077873</v>
      </c>
      <c r="S39">
        <v>0.13322261033096225</v>
      </c>
      <c r="T39">
        <v>7.0316415488023525E-3</v>
      </c>
      <c r="U39">
        <v>1.2462899258962273E-2</v>
      </c>
      <c r="V39">
        <v>3.4195954233703037E-2</v>
      </c>
      <c r="W39">
        <v>5.6618989556341554E-3</v>
      </c>
      <c r="X39">
        <v>0.12728734111535853</v>
      </c>
      <c r="Y39">
        <v>7.2022106157356158E-2</v>
      </c>
      <c r="Z39">
        <v>0.30297389881066683</v>
      </c>
      <c r="AA39">
        <v>0.12558821077646706</v>
      </c>
      <c r="AB39">
        <v>6.6302990693305613E-3</v>
      </c>
      <c r="AC39">
        <v>8.5050922220615242E-3</v>
      </c>
      <c r="AD39">
        <v>2.9071570754762008E-2</v>
      </c>
      <c r="AE39">
        <v>3.8212074197357029E-3</v>
      </c>
      <c r="AF39">
        <v>6.8231563012134608E-2</v>
      </c>
      <c r="AG39">
        <v>6.1125955556175345E-2</v>
      </c>
      <c r="AH39">
        <v>0.1715787516439318</v>
      </c>
      <c r="AI39">
        <v>9.854152763366264E-2</v>
      </c>
      <c r="AJ39">
        <v>3.2253086070354736E-3</v>
      </c>
      <c r="AK39">
        <v>3.8650089270797689E-3</v>
      </c>
      <c r="AL39">
        <v>1.3688391446086787E-2</v>
      </c>
      <c r="AM39">
        <v>1.1429912414190786E-3</v>
      </c>
      <c r="AN39">
        <v>2.2090182850795198E-2</v>
      </c>
      <c r="AO39">
        <v>2.9025340937852834E-2</v>
      </c>
      <c r="AP39">
        <v>0.12978789112849479</v>
      </c>
      <c r="AQ39">
        <v>8.0288404917895823E-2</v>
      </c>
      <c r="AR39">
        <v>2.1337680330171848E-3</v>
      </c>
      <c r="AS39">
        <v>2.6299344523644012E-3</v>
      </c>
      <c r="AT39">
        <v>9.2351592258725426E-3</v>
      </c>
      <c r="AU39">
        <v>7.6856787543743679E-4</v>
      </c>
      <c r="AV39">
        <v>1.5014380031033564E-2</v>
      </c>
      <c r="AW39">
        <v>1.9717676592873865E-2</v>
      </c>
      <c r="AX39">
        <v>6.7918759751582444E-2</v>
      </c>
      <c r="AY39">
        <v>5.0972231705366945E-2</v>
      </c>
      <c r="AZ39">
        <v>2.0138197549541669E-4</v>
      </c>
      <c r="BA39">
        <v>1.0724768425307682E-3</v>
      </c>
      <c r="BB39">
        <v>3.1132384374871125E-3</v>
      </c>
      <c r="BC39">
        <v>2.7216994928376369E-4</v>
      </c>
      <c r="BD39">
        <v>5.3607958389249562E-3</v>
      </c>
      <c r="BE39">
        <v>6.926465002493473E-3</v>
      </c>
      <c r="BF39">
        <v>2.1601561725742575E-2</v>
      </c>
      <c r="BG39">
        <v>1.955727581431204E-2</v>
      </c>
      <c r="BH39">
        <v>-4.7488187983532062E-4</v>
      </c>
      <c r="BI39">
        <v>1.6818420667071072E-4</v>
      </c>
      <c r="BJ39">
        <v>4.9216410601506675E-4</v>
      </c>
      <c r="BK39">
        <v>2.224375508772918E-5</v>
      </c>
      <c r="BL39">
        <v>5.5473662979392438E-4</v>
      </c>
      <c r="BM39">
        <v>1.2818390936984263E-3</v>
      </c>
      <c r="BV39">
        <v>0.60811554839922133</v>
      </c>
      <c r="BW39">
        <v>1.6007803805376173E-2</v>
      </c>
      <c r="BX39">
        <v>-7.094836289958396E-3</v>
      </c>
      <c r="BY39">
        <v>2.200466106169733E-2</v>
      </c>
      <c r="BZ39">
        <v>2.374853850240994E-2</v>
      </c>
      <c r="CA39">
        <v>6.1279019025389566E-3</v>
      </c>
      <c r="CB39">
        <v>0.50387601737731247</v>
      </c>
      <c r="CC39">
        <v>4.3445353547871136E-2</v>
      </c>
    </row>
    <row r="40" spans="1:81">
      <c r="A40">
        <v>1951</v>
      </c>
      <c r="B40">
        <v>1</v>
      </c>
      <c r="C40">
        <v>0.14621258924303604</v>
      </c>
      <c r="D40">
        <v>1.6343160623878694E-4</v>
      </c>
      <c r="E40">
        <v>3.3233059985747063E-2</v>
      </c>
      <c r="F40">
        <v>5.6158190161623982E-2</v>
      </c>
      <c r="G40">
        <v>1.1428845650614342E-2</v>
      </c>
      <c r="H40">
        <v>0.63906099417801754</v>
      </c>
      <c r="I40">
        <v>0.1137428147021713</v>
      </c>
      <c r="R40">
        <v>0.38098306648419328</v>
      </c>
      <c r="S40">
        <v>0.13064754798852179</v>
      </c>
      <c r="T40">
        <v>6.537886655885939E-3</v>
      </c>
      <c r="U40">
        <v>1.1966910752908807E-2</v>
      </c>
      <c r="V40">
        <v>3.373750625064581E-2</v>
      </c>
      <c r="W40">
        <v>5.1833979205808539E-3</v>
      </c>
      <c r="X40">
        <v>0.12086026884099188</v>
      </c>
      <c r="Y40">
        <v>7.2049548074658229E-2</v>
      </c>
      <c r="Z40">
        <v>0.29378548221618506</v>
      </c>
      <c r="AA40">
        <v>0.12431335874388436</v>
      </c>
      <c r="AB40">
        <v>6.1446903166284053E-3</v>
      </c>
      <c r="AC40">
        <v>8.0601855961819589E-3</v>
      </c>
      <c r="AD40">
        <v>2.8602649936398501E-2</v>
      </c>
      <c r="AE40">
        <v>3.470275604263595E-3</v>
      </c>
      <c r="AF40">
        <v>6.2167405402736145E-2</v>
      </c>
      <c r="AG40">
        <v>6.1026916616092192E-2</v>
      </c>
      <c r="AH40">
        <v>0.16492507500768486</v>
      </c>
      <c r="AI40">
        <v>9.5876950950427156E-2</v>
      </c>
      <c r="AJ40">
        <v>2.7230266862899978E-3</v>
      </c>
      <c r="AK40">
        <v>3.5293355485463969E-3</v>
      </c>
      <c r="AL40">
        <v>1.3250543570465439E-2</v>
      </c>
      <c r="AM40">
        <v>1.0225310189993875E-3</v>
      </c>
      <c r="AN40">
        <v>1.9963839366918493E-2</v>
      </c>
      <c r="AO40">
        <v>2.8558847866037983E-2</v>
      </c>
      <c r="AP40">
        <v>0.12409604049448367</v>
      </c>
      <c r="AQ40">
        <v>7.78166796144871E-2</v>
      </c>
      <c r="AR40">
        <v>1.7207032406201484E-3</v>
      </c>
      <c r="AS40">
        <v>2.3504655889218257E-3</v>
      </c>
      <c r="AT40">
        <v>8.872429580038645E-3</v>
      </c>
      <c r="AU40">
        <v>6.8045182189172156E-4</v>
      </c>
      <c r="AV40">
        <v>1.3389045510327971E-2</v>
      </c>
      <c r="AW40">
        <v>1.9266265138196251E-2</v>
      </c>
      <c r="AX40">
        <v>6.3609207684084373E-2</v>
      </c>
      <c r="AY40">
        <v>4.796821986652159E-2</v>
      </c>
      <c r="AZ40">
        <v>6.3406599033226461E-5</v>
      </c>
      <c r="BA40">
        <v>9.1083248578557115E-4</v>
      </c>
      <c r="BB40">
        <v>2.8937608420001159E-3</v>
      </c>
      <c r="BC40">
        <v>2.4680849876101524E-4</v>
      </c>
      <c r="BD40">
        <v>4.9520517495620234E-3</v>
      </c>
      <c r="BE40">
        <v>6.5741276424208283E-3</v>
      </c>
      <c r="BF40">
        <v>2.4018913415029559E-2</v>
      </c>
      <c r="BG40">
        <v>2.1522237411242769E-2</v>
      </c>
      <c r="BH40">
        <v>-4.6840332393996084E-4</v>
      </c>
      <c r="BI40">
        <v>1.8244474028542078E-4</v>
      </c>
      <c r="BJ40">
        <v>5.3828547841554828E-4</v>
      </c>
      <c r="BK40">
        <v>3.1045130517280311E-5</v>
      </c>
      <c r="BL40">
        <v>8.2687542721883792E-4</v>
      </c>
      <c r="BM40">
        <v>1.3864285512896601E-3</v>
      </c>
      <c r="BV40">
        <v>0.61901693351580667</v>
      </c>
      <c r="BW40">
        <v>1.5487888996831361E-2</v>
      </c>
      <c r="BX40">
        <v>-6.3833842404014563E-3</v>
      </c>
      <c r="BY40">
        <v>2.1266941319720709E-2</v>
      </c>
      <c r="BZ40">
        <v>2.2408049581287566E-2</v>
      </c>
      <c r="CA40">
        <v>6.2446160108006327E-3</v>
      </c>
      <c r="CB40">
        <v>0.51832891368526834</v>
      </c>
      <c r="CC40">
        <v>4.1663833660249339E-2</v>
      </c>
    </row>
    <row r="41" spans="1:81">
      <c r="A41">
        <v>1952</v>
      </c>
      <c r="B41">
        <v>1</v>
      </c>
      <c r="C41">
        <v>0.13364133555409732</v>
      </c>
      <c r="D41">
        <v>-8.5880006623410138E-5</v>
      </c>
      <c r="E41">
        <v>3.6062385640692272E-2</v>
      </c>
      <c r="F41">
        <v>5.4596346773172745E-2</v>
      </c>
      <c r="G41">
        <v>1.2320889307730992E-2</v>
      </c>
      <c r="H41">
        <v>0.6542579227691987</v>
      </c>
      <c r="I41">
        <v>0.10920699996173142</v>
      </c>
      <c r="R41">
        <v>0.3685469032656149</v>
      </c>
      <c r="S41">
        <v>0.11963304733162022</v>
      </c>
      <c r="T41">
        <v>7.0303076436877103E-3</v>
      </c>
      <c r="U41">
        <v>1.2652791049829323E-2</v>
      </c>
      <c r="V41">
        <v>3.3182328779850612E-2</v>
      </c>
      <c r="W41">
        <v>5.4670178068655581E-3</v>
      </c>
      <c r="X41">
        <v>0.12070188687068209</v>
      </c>
      <c r="Y41">
        <v>6.9879523783079336E-2</v>
      </c>
      <c r="Z41">
        <v>0.28061899072460111</v>
      </c>
      <c r="AA41">
        <v>0.11315963025957587</v>
      </c>
      <c r="AB41">
        <v>6.7701089131140414E-3</v>
      </c>
      <c r="AC41">
        <v>8.3704190886460996E-3</v>
      </c>
      <c r="AD41">
        <v>2.7791191424975391E-2</v>
      </c>
      <c r="AE41">
        <v>3.6923399600062496E-3</v>
      </c>
      <c r="AF41">
        <v>6.2272444121019156E-2</v>
      </c>
      <c r="AG41">
        <v>5.8562856957264361E-2</v>
      </c>
      <c r="AH41">
        <v>0.15433353902769259</v>
      </c>
      <c r="AI41">
        <v>8.7766534885187472E-2</v>
      </c>
      <c r="AJ41">
        <v>3.4336306452562131E-3</v>
      </c>
      <c r="AK41">
        <v>3.686693408466959E-3</v>
      </c>
      <c r="AL41">
        <v>1.2942073511540864E-2</v>
      </c>
      <c r="AM41">
        <v>1.0096678247132269E-3</v>
      </c>
      <c r="AN41">
        <v>1.7957333290925567E-2</v>
      </c>
      <c r="AO41">
        <v>2.7537605461602305E-2</v>
      </c>
      <c r="AP41">
        <v>0.11582235251880237</v>
      </c>
      <c r="AQ41">
        <v>7.1831245228894752E-2</v>
      </c>
      <c r="AR41">
        <v>2.2271231144754067E-3</v>
      </c>
      <c r="AS41">
        <v>2.4271932706205362E-3</v>
      </c>
      <c r="AT41">
        <v>8.4200206544184624E-3</v>
      </c>
      <c r="AU41">
        <v>6.7527100186396533E-4</v>
      </c>
      <c r="AV41">
        <v>1.2149393075424071E-2</v>
      </c>
      <c r="AW41">
        <v>1.8092106173105159E-2</v>
      </c>
      <c r="AX41">
        <v>5.9272231336727724E-2</v>
      </c>
      <c r="AY41">
        <v>4.5375710436928132E-2</v>
      </c>
      <c r="AZ41">
        <v>4.7586931868966393E-4</v>
      </c>
      <c r="BA41">
        <v>9.5068188512454602E-4</v>
      </c>
      <c r="BB41">
        <v>2.4138040847925522E-3</v>
      </c>
      <c r="BC41">
        <v>2.3719508398335949E-4</v>
      </c>
      <c r="BD41">
        <v>4.3007977263815611E-3</v>
      </c>
      <c r="BE41">
        <v>5.5181728008279179E-3</v>
      </c>
      <c r="BF41">
        <v>2.2006311650034117E-2</v>
      </c>
      <c r="BG41">
        <v>1.988978746973049E-2</v>
      </c>
      <c r="BH41">
        <v>-2.613902533670808E-4</v>
      </c>
      <c r="BI41">
        <v>1.8643628479168375E-4</v>
      </c>
      <c r="BJ41">
        <v>3.8239218303280273E-4</v>
      </c>
      <c r="BK41">
        <v>2.9078622767519227E-5</v>
      </c>
      <c r="BL41">
        <v>7.3002447067238053E-4</v>
      </c>
      <c r="BM41">
        <v>1.04998287240632E-3</v>
      </c>
      <c r="BV41">
        <v>0.6314530967343851</v>
      </c>
      <c r="BW41">
        <v>1.3933051949883268E-2</v>
      </c>
      <c r="BX41">
        <v>-7.1254063881704575E-3</v>
      </c>
      <c r="BY41">
        <v>2.3410337895215429E-2</v>
      </c>
      <c r="BZ41">
        <v>2.1400104829611487E-2</v>
      </c>
      <c r="CA41">
        <v>6.8528987986495827E-3</v>
      </c>
      <c r="CB41">
        <v>0.53368622251315279</v>
      </c>
      <c r="CC41">
        <v>3.9295887136043067E-2</v>
      </c>
    </row>
    <row r="42" spans="1:81">
      <c r="A42">
        <v>1953</v>
      </c>
      <c r="B42">
        <v>1</v>
      </c>
      <c r="C42">
        <v>0.1298436244295586</v>
      </c>
      <c r="D42">
        <v>-3.6288673199839222E-4</v>
      </c>
      <c r="E42">
        <v>3.9191500330539364E-2</v>
      </c>
      <c r="F42">
        <v>5.1712015103290231E-2</v>
      </c>
      <c r="G42">
        <v>1.3928715014087026E-2</v>
      </c>
      <c r="H42">
        <v>0.66480847257001685</v>
      </c>
      <c r="I42">
        <v>0.10087843746262662</v>
      </c>
      <c r="R42">
        <v>0.35924337636943199</v>
      </c>
      <c r="S42">
        <v>0.11604960966247145</v>
      </c>
      <c r="T42">
        <v>7.1541741123439997E-3</v>
      </c>
      <c r="U42">
        <v>1.3429889571851469E-2</v>
      </c>
      <c r="V42">
        <v>3.0505343307758399E-2</v>
      </c>
      <c r="W42">
        <v>6.1965748855186357E-3</v>
      </c>
      <c r="X42">
        <v>0.12301242377948315</v>
      </c>
      <c r="Y42">
        <v>6.2895361050004872E-2</v>
      </c>
      <c r="Z42">
        <v>0.26997744158447917</v>
      </c>
      <c r="AA42">
        <v>0.10988341950736119</v>
      </c>
      <c r="AB42">
        <v>6.7749590301448351E-3</v>
      </c>
      <c r="AC42">
        <v>8.8461063510551566E-3</v>
      </c>
      <c r="AD42">
        <v>2.5512860836721184E-2</v>
      </c>
      <c r="AE42">
        <v>4.1325467069592463E-3</v>
      </c>
      <c r="AF42">
        <v>6.2223735158863439E-2</v>
      </c>
      <c r="AG42">
        <v>5.2603813993374202E-2</v>
      </c>
      <c r="AH42">
        <v>0.14586150963091996</v>
      </c>
      <c r="AI42">
        <v>8.4388651990390404E-2</v>
      </c>
      <c r="AJ42">
        <v>3.4350628760177644E-3</v>
      </c>
      <c r="AK42">
        <v>3.7033476625397089E-3</v>
      </c>
      <c r="AL42">
        <v>1.1468069062146513E-2</v>
      </c>
      <c r="AM42">
        <v>1.1235290314726061E-3</v>
      </c>
      <c r="AN42">
        <v>1.7816544764807523E-2</v>
      </c>
      <c r="AO42">
        <v>2.3926304243545419E-2</v>
      </c>
      <c r="AP42">
        <v>0.10933488586930393</v>
      </c>
      <c r="AQ42">
        <v>6.912371523946409E-2</v>
      </c>
      <c r="AR42">
        <v>2.3145265029203151E-3</v>
      </c>
      <c r="AS42">
        <v>2.4280304065694867E-3</v>
      </c>
      <c r="AT42">
        <v>7.3177773872565577E-3</v>
      </c>
      <c r="AU42">
        <v>7.4719820988469233E-4</v>
      </c>
      <c r="AV42">
        <v>1.1956460737160274E-2</v>
      </c>
      <c r="AW42">
        <v>1.5447177386048509E-2</v>
      </c>
      <c r="AX42">
        <v>5.5766519618993218E-2</v>
      </c>
      <c r="AY42">
        <v>4.2905467332599048E-2</v>
      </c>
      <c r="AZ42">
        <v>4.6935714416292173E-4</v>
      </c>
      <c r="BA42">
        <v>9.2978203238673434E-4</v>
      </c>
      <c r="BB42">
        <v>2.1660214376720442E-3</v>
      </c>
      <c r="BC42">
        <v>2.5985865871600434E-4</v>
      </c>
      <c r="BD42">
        <v>4.1717622607837269E-3</v>
      </c>
      <c r="BE42">
        <v>4.8642707526727318E-3</v>
      </c>
      <c r="BF42">
        <v>2.1295928571179241E-2</v>
      </c>
      <c r="BG42">
        <v>1.9372508307385218E-2</v>
      </c>
      <c r="BH42">
        <v>-2.5087425058464711E-4</v>
      </c>
      <c r="BI42">
        <v>1.9144429552448423E-4</v>
      </c>
      <c r="BJ42">
        <v>3.426211856986421E-4</v>
      </c>
      <c r="BK42">
        <v>3.0207399728130984E-5</v>
      </c>
      <c r="BL42">
        <v>6.7819507043704837E-4</v>
      </c>
      <c r="BM42">
        <v>9.3182656299036057E-4</v>
      </c>
      <c r="BV42">
        <v>0.64075662363056796</v>
      </c>
      <c r="BW42">
        <v>1.3717888013457604E-2</v>
      </c>
      <c r="BX42">
        <v>-7.5266698756046102E-3</v>
      </c>
      <c r="BY42">
        <v>2.5762387569111957E-2</v>
      </c>
      <c r="BZ42">
        <v>2.1193635203626354E-2</v>
      </c>
      <c r="CA42">
        <v>7.7308504932656723E-3</v>
      </c>
      <c r="CB42">
        <v>0.5419244898461365</v>
      </c>
      <c r="CC42">
        <v>3.7953920510366883E-2</v>
      </c>
    </row>
    <row r="43" spans="1:81">
      <c r="A43">
        <v>1954</v>
      </c>
      <c r="B43">
        <v>1</v>
      </c>
      <c r="C43">
        <v>0.12832449765184012</v>
      </c>
      <c r="D43">
        <v>3.4827018429474735E-4</v>
      </c>
      <c r="E43">
        <v>4.3048752487916626E-2</v>
      </c>
      <c r="F43">
        <v>5.1900835144230009E-2</v>
      </c>
      <c r="G43">
        <v>1.534838562767493E-2</v>
      </c>
      <c r="H43">
        <v>0.65997853526570849</v>
      </c>
      <c r="I43">
        <v>0.10105087281098368</v>
      </c>
      <c r="R43">
        <v>0.3630580611103062</v>
      </c>
      <c r="S43">
        <v>0.11324481078960855</v>
      </c>
      <c r="T43">
        <v>6.7262669540447441E-3</v>
      </c>
      <c r="U43">
        <v>1.7071140214770849E-2</v>
      </c>
      <c r="V43">
        <v>3.1020597716160513E-2</v>
      </c>
      <c r="W43">
        <v>6.9372198813643189E-3</v>
      </c>
      <c r="X43">
        <v>0.12433322565498298</v>
      </c>
      <c r="Y43">
        <v>6.3724799899374268E-2</v>
      </c>
      <c r="Z43">
        <v>0.27166289952536704</v>
      </c>
      <c r="AA43">
        <v>0.10771517044509389</v>
      </c>
      <c r="AB43">
        <v>5.9089858798449298E-3</v>
      </c>
      <c r="AC43">
        <v>1.1282428807957892E-2</v>
      </c>
      <c r="AD43">
        <v>2.4957726772901128E-2</v>
      </c>
      <c r="AE43">
        <v>4.7204986442063012E-3</v>
      </c>
      <c r="AF43">
        <v>6.5576476757943425E-2</v>
      </c>
      <c r="AG43">
        <v>5.1501612217419501E-2</v>
      </c>
      <c r="AH43">
        <v>0.14515664756221894</v>
      </c>
      <c r="AI43">
        <v>8.1453763516880495E-2</v>
      </c>
      <c r="AJ43">
        <v>3.9720614764170723E-3</v>
      </c>
      <c r="AK43">
        <v>4.7996171623354072E-3</v>
      </c>
      <c r="AL43">
        <v>1.154456436284686E-2</v>
      </c>
      <c r="AM43">
        <v>1.2569187447913669E-3</v>
      </c>
      <c r="AN43">
        <v>1.8096460800519621E-2</v>
      </c>
      <c r="AO43">
        <v>2.4033261498428108E-2</v>
      </c>
      <c r="AP43">
        <v>0.10768595209409426</v>
      </c>
      <c r="AQ43">
        <v>6.6017737744062291E-2</v>
      </c>
      <c r="AR43">
        <v>2.7478558119949934E-3</v>
      </c>
      <c r="AS43">
        <v>3.2087711758475557E-3</v>
      </c>
      <c r="AT43">
        <v>7.3560297469957127E-3</v>
      </c>
      <c r="AU43">
        <v>8.3072120593903533E-4</v>
      </c>
      <c r="AV43">
        <v>1.2029123261451514E-2</v>
      </c>
      <c r="AW43">
        <v>1.5495713147803167E-2</v>
      </c>
      <c r="AX43">
        <v>5.483605905439809E-2</v>
      </c>
      <c r="AY43">
        <v>4.2126826817969046E-2</v>
      </c>
      <c r="AZ43">
        <v>5.0636717789914526E-4</v>
      </c>
      <c r="BA43">
        <v>1.2576205773311365E-3</v>
      </c>
      <c r="BB43">
        <v>1.9833888509700631E-3</v>
      </c>
      <c r="BC43">
        <v>2.8767361715669631E-4</v>
      </c>
      <c r="BD43">
        <v>4.1701329743536811E-3</v>
      </c>
      <c r="BE43">
        <v>4.5040490387183354E-3</v>
      </c>
      <c r="BF43">
        <v>2.0365748634318743E-2</v>
      </c>
      <c r="BG43">
        <v>1.8170397996053477E-2</v>
      </c>
      <c r="BH43">
        <v>-2.2969094669686245E-4</v>
      </c>
      <c r="BI43">
        <v>2.9755595927433224E-4</v>
      </c>
      <c r="BJ43">
        <v>3.5291683060805054E-4</v>
      </c>
      <c r="BK43">
        <v>3.8489365168934056E-5</v>
      </c>
      <c r="BL43">
        <v>7.8510528708842608E-4</v>
      </c>
      <c r="BM43">
        <v>9.5097414282238428E-4</v>
      </c>
      <c r="BV43">
        <v>0.63694193888969375</v>
      </c>
      <c r="BW43">
        <v>1.5007094215047759E-2</v>
      </c>
      <c r="BX43">
        <v>-6.386741835591429E-3</v>
      </c>
      <c r="BY43">
        <v>2.5976103848818533E-2</v>
      </c>
      <c r="BZ43">
        <v>2.086701895444491E-2</v>
      </c>
      <c r="CA43">
        <v>8.4096988809896859E-3</v>
      </c>
      <c r="CB43">
        <v>0.5357722114886978</v>
      </c>
      <c r="CC43">
        <v>3.7296702569307241E-2</v>
      </c>
    </row>
    <row r="44" spans="1:81">
      <c r="A44">
        <v>1955</v>
      </c>
      <c r="B44">
        <v>1.0000001192092896</v>
      </c>
      <c r="C44">
        <v>0.14743165378003534</v>
      </c>
      <c r="D44">
        <v>3.2728347105883196E-4</v>
      </c>
      <c r="E44">
        <v>4.1438447326005157E-2</v>
      </c>
      <c r="F44">
        <v>4.9347304866123126E-2</v>
      </c>
      <c r="G44">
        <v>1.6666151393832655E-2</v>
      </c>
      <c r="H44">
        <v>0.64806734491038986</v>
      </c>
      <c r="I44">
        <v>9.6721739750027333E-2</v>
      </c>
      <c r="R44">
        <v>0.3709965030545353</v>
      </c>
      <c r="S44">
        <v>0.13082346005914836</v>
      </c>
      <c r="T44">
        <v>6.1486362196276657E-3</v>
      </c>
      <c r="U44">
        <v>1.5107422140970356E-2</v>
      </c>
      <c r="V44">
        <v>2.9388289212718341E-2</v>
      </c>
      <c r="W44">
        <v>7.4864992456832374E-3</v>
      </c>
      <c r="X44">
        <v>0.12123811658475854</v>
      </c>
      <c r="Y44">
        <v>6.0804079591628778E-2</v>
      </c>
      <c r="Z44">
        <v>0.28021654109212762</v>
      </c>
      <c r="AA44">
        <v>0.12203646891870844</v>
      </c>
      <c r="AB44">
        <v>5.2807766673976849E-3</v>
      </c>
      <c r="AC44">
        <v>9.5913183850225049E-3</v>
      </c>
      <c r="AD44">
        <v>2.3315082972283661E-2</v>
      </c>
      <c r="AE44">
        <v>5.2158127671627884E-3</v>
      </c>
      <c r="AF44">
        <v>6.6249416741044995E-2</v>
      </c>
      <c r="AG44">
        <v>4.8527664640507513E-2</v>
      </c>
      <c r="AH44">
        <v>0.15345298766021109</v>
      </c>
      <c r="AI44">
        <v>9.4256919876338566E-2</v>
      </c>
      <c r="AJ44">
        <v>3.550874122654024E-3</v>
      </c>
      <c r="AK44">
        <v>3.5831635441602692E-3</v>
      </c>
      <c r="AL44">
        <v>1.0950845616546185E-2</v>
      </c>
      <c r="AM44">
        <v>1.3174086688633577E-3</v>
      </c>
      <c r="AN44">
        <v>1.6839461153465872E-2</v>
      </c>
      <c r="AO44">
        <v>2.295431467818285E-2</v>
      </c>
      <c r="AP44">
        <v>0.11476035666358649</v>
      </c>
      <c r="AQ44">
        <v>7.6969985165867727E-2</v>
      </c>
      <c r="AR44">
        <v>2.3232532702170943E-3</v>
      </c>
      <c r="AS44">
        <v>2.0697824296639191E-3</v>
      </c>
      <c r="AT44">
        <v>6.7414645981858593E-3</v>
      </c>
      <c r="AU44">
        <v>8.8253912679357109E-4</v>
      </c>
      <c r="AV44">
        <v>1.1429897687440679E-2</v>
      </c>
      <c r="AW44">
        <v>1.4343434385417651E-2</v>
      </c>
      <c r="AX44">
        <v>6.0804052471185852E-2</v>
      </c>
      <c r="AY44">
        <v>5.0352844361439435E-2</v>
      </c>
      <c r="AZ44">
        <v>9.8658108675123753E-5</v>
      </c>
      <c r="BA44">
        <v>1.0146205626392181E-3</v>
      </c>
      <c r="BB44">
        <v>1.5736334672329716E-3</v>
      </c>
      <c r="BC44">
        <v>2.9548792295684375E-4</v>
      </c>
      <c r="BD44">
        <v>3.7655123626096796E-3</v>
      </c>
      <c r="BE44">
        <v>3.7032956856325678E-3</v>
      </c>
      <c r="BF44">
        <v>2.3798586184366251E-2</v>
      </c>
      <c r="BG44">
        <v>2.2129335759149448E-2</v>
      </c>
      <c r="BH44">
        <v>-3.7613372629692414E-4</v>
      </c>
      <c r="BI44">
        <v>1.8828893873792693E-4</v>
      </c>
      <c r="BJ44">
        <v>2.8425793933387663E-4</v>
      </c>
      <c r="BK44">
        <v>3.9353671782150084E-5</v>
      </c>
      <c r="BL44">
        <v>7.2349908420722014E-4</v>
      </c>
      <c r="BM44">
        <v>8.0998451745255718E-4</v>
      </c>
      <c r="BV44">
        <v>0.62900361615475431</v>
      </c>
      <c r="BW44">
        <v>1.6527439372810725E-2</v>
      </c>
      <c r="BX44">
        <v>-5.8292714145702224E-3</v>
      </c>
      <c r="BY44">
        <v>2.6331370722060005E-2</v>
      </c>
      <c r="BZ44">
        <v>1.9947303539515192E-2</v>
      </c>
      <c r="CA44">
        <v>9.1782908276620643E-3</v>
      </c>
      <c r="CB44">
        <v>0.52695699163526344</v>
      </c>
      <c r="CC44">
        <v>3.5891297730682496E-2</v>
      </c>
    </row>
    <row r="45" spans="1:81">
      <c r="A45">
        <v>1956</v>
      </c>
      <c r="B45">
        <v>0.99999994039535522</v>
      </c>
      <c r="C45">
        <v>0.13857377278536306</v>
      </c>
      <c r="D45">
        <v>-3.5210533031489188E-4</v>
      </c>
      <c r="E45">
        <v>4.0657611858808923E-2</v>
      </c>
      <c r="F45">
        <v>4.7817616645280427E-2</v>
      </c>
      <c r="G45">
        <v>1.7512694285504275E-2</v>
      </c>
      <c r="H45">
        <v>0.66086731616529981</v>
      </c>
      <c r="I45">
        <v>9.4923019008527953E-2</v>
      </c>
      <c r="R45">
        <v>0.36214744575830649</v>
      </c>
      <c r="S45">
        <v>0.12106154595942503</v>
      </c>
      <c r="T45">
        <v>6.488171950216351E-3</v>
      </c>
      <c r="U45">
        <v>1.5621240391331918E-2</v>
      </c>
      <c r="V45">
        <v>2.8552100401996381E-2</v>
      </c>
      <c r="W45">
        <v>7.8197494513286975E-3</v>
      </c>
      <c r="X45">
        <v>0.12279521509331276</v>
      </c>
      <c r="Y45">
        <v>5.9809422510695438E-2</v>
      </c>
      <c r="Z45">
        <v>0.27136077575350021</v>
      </c>
      <c r="AA45">
        <v>0.11339449584057301</v>
      </c>
      <c r="AB45">
        <v>6.5078012120372043E-3</v>
      </c>
      <c r="AC45">
        <v>9.9902092720300633E-3</v>
      </c>
      <c r="AD45">
        <v>2.2853304796429556E-2</v>
      </c>
      <c r="AE45">
        <v>5.3599776457727488E-3</v>
      </c>
      <c r="AF45">
        <v>6.5140682813013134E-2</v>
      </c>
      <c r="AG45">
        <v>4.811430417364447E-2</v>
      </c>
      <c r="AH45">
        <v>0.14508548637867358</v>
      </c>
      <c r="AI45">
        <v>8.7651248778433513E-2</v>
      </c>
      <c r="AJ45">
        <v>3.7611257137582657E-3</v>
      </c>
      <c r="AK45">
        <v>4.1767386583973646E-3</v>
      </c>
      <c r="AL45">
        <v>9.8855340448043023E-3</v>
      </c>
      <c r="AM45">
        <v>1.381282395169836E-3</v>
      </c>
      <c r="AN45">
        <v>1.7114535054185386E-2</v>
      </c>
      <c r="AO45">
        <v>2.111502173392487E-2</v>
      </c>
      <c r="AP45">
        <v>0.10966789873252208</v>
      </c>
      <c r="AQ45">
        <v>7.4828293096215609E-2</v>
      </c>
      <c r="AR45">
        <v>2.099645857113302E-3</v>
      </c>
      <c r="AS45">
        <v>2.6960798049479747E-3</v>
      </c>
      <c r="AT45">
        <v>5.6688589236478012E-3</v>
      </c>
      <c r="AU45">
        <v>8.9768182937361037E-4</v>
      </c>
      <c r="AV45">
        <v>1.1091870043346915E-2</v>
      </c>
      <c r="AW45">
        <v>1.2385469177876881E-2</v>
      </c>
      <c r="AX45">
        <v>5.6884831447007227E-2</v>
      </c>
      <c r="AY45">
        <v>4.7333291288294457E-2</v>
      </c>
      <c r="AZ45">
        <v>2.1040602139555005E-4</v>
      </c>
      <c r="BA45">
        <v>9.5611619269132537E-4</v>
      </c>
      <c r="BB45">
        <v>1.249842257029257E-3</v>
      </c>
      <c r="BC45">
        <v>3.0510975610251699E-4</v>
      </c>
      <c r="BD45">
        <v>3.7379697503379257E-3</v>
      </c>
      <c r="BE45">
        <v>3.0920961811561902E-3</v>
      </c>
      <c r="BF45">
        <v>2.1704292313309073E-2</v>
      </c>
      <c r="BG45">
        <v>2.023976204943059E-2</v>
      </c>
      <c r="BH45">
        <v>-3.0775143731279165E-4</v>
      </c>
      <c r="BI45">
        <v>1.7821604383014476E-4</v>
      </c>
      <c r="BJ45">
        <v>1.951188908182753E-4</v>
      </c>
      <c r="BK45">
        <v>4.0543827631889035E-5</v>
      </c>
      <c r="BL45">
        <v>7.2253526934877349E-4</v>
      </c>
      <c r="BM45">
        <v>6.3586766956219391E-4</v>
      </c>
      <c r="BV45">
        <v>0.63785249463704874</v>
      </c>
      <c r="BW45">
        <v>1.7435146001823498E-2</v>
      </c>
      <c r="BX45">
        <v>-6.8488484223132202E-3</v>
      </c>
      <c r="BY45">
        <v>2.5035448598241802E-2</v>
      </c>
      <c r="BZ45">
        <v>1.9253332957837155E-2</v>
      </c>
      <c r="CA45">
        <v>9.6913578052261282E-3</v>
      </c>
      <c r="CB45">
        <v>0.53820004409229028</v>
      </c>
      <c r="CC45">
        <v>3.5085998597511089E-2</v>
      </c>
    </row>
    <row r="46" spans="1:81">
      <c r="A46">
        <v>1957</v>
      </c>
      <c r="B46">
        <v>1</v>
      </c>
      <c r="C46">
        <v>0.13196559564206814</v>
      </c>
      <c r="D46">
        <v>3.8771033691171325E-5</v>
      </c>
      <c r="E46">
        <v>4.1620580989460997E-2</v>
      </c>
      <c r="F46">
        <v>4.7741375262848308E-2</v>
      </c>
      <c r="G46">
        <v>1.8505894995387896E-2</v>
      </c>
      <c r="H46">
        <v>0.66564534674182174</v>
      </c>
      <c r="I46">
        <v>9.4482265646978481E-2</v>
      </c>
      <c r="R46">
        <v>0.36079195691992699</v>
      </c>
      <c r="S46">
        <v>0.11696510071302403</v>
      </c>
      <c r="T46">
        <v>8.9658267996789286E-3</v>
      </c>
      <c r="U46">
        <v>1.4969745877106408E-2</v>
      </c>
      <c r="V46">
        <v>2.8255886722712245E-2</v>
      </c>
      <c r="W46">
        <v>8.2973049363607321E-3</v>
      </c>
      <c r="X46">
        <v>0.1242618769348111</v>
      </c>
      <c r="Y46">
        <v>5.9076214936233593E-2</v>
      </c>
      <c r="Z46">
        <v>0.26990780235216916</v>
      </c>
      <c r="AA46">
        <v>0.11078517344571608</v>
      </c>
      <c r="AB46">
        <v>8.5622528231083083E-3</v>
      </c>
      <c r="AC46">
        <v>1.0200763983153276E-2</v>
      </c>
      <c r="AD46">
        <v>2.3615474984277563E-2</v>
      </c>
      <c r="AE46">
        <v>5.4690479809225354E-3</v>
      </c>
      <c r="AF46">
        <v>6.1891505280907831E-2</v>
      </c>
      <c r="AG46">
        <v>4.9383583854083653E-2</v>
      </c>
      <c r="AH46">
        <v>0.14211924137980367</v>
      </c>
      <c r="AI46">
        <v>8.3278074847475181E-2</v>
      </c>
      <c r="AJ46">
        <v>3.9350446284102582E-3</v>
      </c>
      <c r="AK46">
        <v>4.2598930153957973E-3</v>
      </c>
      <c r="AL46">
        <v>1.0208161335116494E-2</v>
      </c>
      <c r="AM46">
        <v>1.4631013580271468E-3</v>
      </c>
      <c r="AN46">
        <v>1.730160956329415E-2</v>
      </c>
      <c r="AO46">
        <v>2.1673356632084657E-2</v>
      </c>
      <c r="AP46">
        <v>0.10670183235442671</v>
      </c>
      <c r="AQ46">
        <v>7.063530198598196E-2</v>
      </c>
      <c r="AR46">
        <v>2.3918105964695459E-3</v>
      </c>
      <c r="AS46">
        <v>2.6909865936316489E-3</v>
      </c>
      <c r="AT46">
        <v>6.0443071914111956E-3</v>
      </c>
      <c r="AU46">
        <v>9.3499034790482845E-4</v>
      </c>
      <c r="AV46">
        <v>1.0925892724306586E-2</v>
      </c>
      <c r="AW46">
        <v>1.3078542914720938E-2</v>
      </c>
      <c r="AX46">
        <v>5.4486251964771575E-2</v>
      </c>
      <c r="AY46">
        <v>4.4280474042193152E-2</v>
      </c>
      <c r="AZ46">
        <v>4.3843208279642368E-4</v>
      </c>
      <c r="BA46">
        <v>9.7749049588405725E-4</v>
      </c>
      <c r="BB46">
        <v>1.4560884654198334E-3</v>
      </c>
      <c r="BC46">
        <v>3.0976662772642596E-4</v>
      </c>
      <c r="BD46">
        <v>3.5368830758374381E-3</v>
      </c>
      <c r="BE46">
        <v>3.4871171749142425E-3</v>
      </c>
      <c r="BF46">
        <v>2.0223954410728096E-2</v>
      </c>
      <c r="BG46">
        <v>1.8599801378463263E-2</v>
      </c>
      <c r="BH46">
        <v>-2.1216334008442809E-4</v>
      </c>
      <c r="BI46">
        <v>2.205283487875886E-4</v>
      </c>
      <c r="BJ46">
        <v>2.1425609328566363E-4</v>
      </c>
      <c r="BK46">
        <v>4.0716582067141313E-5</v>
      </c>
      <c r="BL46">
        <v>6.8952525009403735E-4</v>
      </c>
      <c r="BM46">
        <v>6.7129009811483251E-4</v>
      </c>
      <c r="BV46">
        <v>0.63920804308007306</v>
      </c>
      <c r="BW46">
        <v>1.4924505861022799E-2</v>
      </c>
      <c r="BX46">
        <v>-8.9380319010537203E-3</v>
      </c>
      <c r="BY46">
        <v>2.6650934090104269E-2</v>
      </c>
      <c r="BZ46">
        <v>1.9473432546581293E-2</v>
      </c>
      <c r="CA46">
        <v>1.0206832179024954E-2</v>
      </c>
      <c r="CB46">
        <v>0.54151147469428362</v>
      </c>
      <c r="CC46">
        <v>3.5378725854957896E-2</v>
      </c>
    </row>
    <row r="47" spans="1:81">
      <c r="A47">
        <v>1958</v>
      </c>
      <c r="B47">
        <v>1</v>
      </c>
      <c r="C47">
        <v>0.11972341803220855</v>
      </c>
      <c r="D47">
        <v>1.8314866753070223E-3</v>
      </c>
      <c r="E47">
        <v>4.4645342766301208E-2</v>
      </c>
      <c r="F47">
        <v>4.9267646762095371E-2</v>
      </c>
      <c r="G47">
        <v>1.9724292328257884E-2</v>
      </c>
      <c r="H47">
        <v>0.66715869825846352</v>
      </c>
      <c r="I47">
        <v>9.7648992891175609E-2</v>
      </c>
      <c r="R47">
        <v>0.35916356789672305</v>
      </c>
      <c r="S47">
        <v>0.10499148835264646</v>
      </c>
      <c r="T47">
        <v>1.0259577386407488E-2</v>
      </c>
      <c r="U47">
        <v>1.619052118220116E-2</v>
      </c>
      <c r="V47">
        <v>2.8211354716474537E-2</v>
      </c>
      <c r="W47">
        <v>9.2436957415736303E-3</v>
      </c>
      <c r="X47">
        <v>0.13093534327072956</v>
      </c>
      <c r="Y47">
        <v>5.9331587246690146E-2</v>
      </c>
      <c r="Z47">
        <v>0.26374127613963866</v>
      </c>
      <c r="AA47">
        <v>9.9674051308458758E-2</v>
      </c>
      <c r="AB47">
        <v>9.5987767171527832E-3</v>
      </c>
      <c r="AC47">
        <v>1.1128539151949241E-2</v>
      </c>
      <c r="AD47">
        <v>2.3368491961243774E-2</v>
      </c>
      <c r="AE47">
        <v>5.9845950607431741E-3</v>
      </c>
      <c r="AF47">
        <v>6.4823811755346974E-2</v>
      </c>
      <c r="AG47">
        <v>4.9163010184743929E-2</v>
      </c>
      <c r="AH47">
        <v>0.13318756644309898</v>
      </c>
      <c r="AI47">
        <v>7.363136341530091E-2</v>
      </c>
      <c r="AJ47">
        <v>4.5963826850257171E-3</v>
      </c>
      <c r="AK47">
        <v>4.7142442368127311E-3</v>
      </c>
      <c r="AL47">
        <v>9.9557954036999814E-3</v>
      </c>
      <c r="AM47">
        <v>1.5657168859697574E-3</v>
      </c>
      <c r="AN47">
        <v>1.7448679379228695E-2</v>
      </c>
      <c r="AO47">
        <v>2.1275384437061215E-2</v>
      </c>
      <c r="AP47">
        <v>9.8546868945575433E-2</v>
      </c>
      <c r="AQ47">
        <v>6.233819962526458E-2</v>
      </c>
      <c r="AR47">
        <v>2.847290363279712E-3</v>
      </c>
      <c r="AS47">
        <v>3.0022711557530697E-3</v>
      </c>
      <c r="AT47">
        <v>5.7957803180779125E-3</v>
      </c>
      <c r="AU47">
        <v>9.944733643528483E-4</v>
      </c>
      <c r="AV47">
        <v>1.0915760733239098E-2</v>
      </c>
      <c r="AW47">
        <v>1.2653093385608223E-2</v>
      </c>
      <c r="AX47">
        <v>4.9074416512798105E-2</v>
      </c>
      <c r="AY47">
        <v>3.8636133552091959E-2</v>
      </c>
      <c r="AZ47">
        <v>7.6095428491917711E-4</v>
      </c>
      <c r="BA47">
        <v>1.1039537500621369E-3</v>
      </c>
      <c r="BB47">
        <v>1.341767057309345E-3</v>
      </c>
      <c r="BC47">
        <v>3.3401427221853828E-4</v>
      </c>
      <c r="BD47">
        <v>3.6103660055726993E-3</v>
      </c>
      <c r="BE47">
        <v>3.2872275906242546E-3</v>
      </c>
      <c r="BF47">
        <v>1.8030271928895836E-2</v>
      </c>
      <c r="BG47">
        <v>1.6246253937604861E-2</v>
      </c>
      <c r="BH47">
        <v>-8.5827529848420364E-5</v>
      </c>
      <c r="BI47">
        <v>2.450342822733613E-4</v>
      </c>
      <c r="BJ47">
        <v>2.1294745077092794E-4</v>
      </c>
      <c r="BK47">
        <v>4.3382217517395987E-5</v>
      </c>
      <c r="BL47">
        <v>6.9084168359051577E-4</v>
      </c>
      <c r="BM47">
        <v>6.7763988698719621E-4</v>
      </c>
      <c r="BV47">
        <v>0.6408364321032769</v>
      </c>
      <c r="BW47">
        <v>1.4663715673685315E-2</v>
      </c>
      <c r="BX47">
        <v>-8.4395525590444127E-3</v>
      </c>
      <c r="BY47">
        <v>2.8454689519898189E-2</v>
      </c>
      <c r="BZ47">
        <v>2.1044745721321412E-2</v>
      </c>
      <c r="CA47">
        <v>1.0478234078708638E-2</v>
      </c>
      <c r="CB47">
        <v>0.53634372177181844</v>
      </c>
      <c r="CC47">
        <v>3.8290755562186453E-2</v>
      </c>
    </row>
    <row r="48" spans="1:81">
      <c r="A48">
        <v>1959</v>
      </c>
      <c r="B48">
        <v>0.99999994039535522</v>
      </c>
      <c r="C48">
        <v>0.13687124448184199</v>
      </c>
      <c r="D48">
        <v>1.6017943914599375E-5</v>
      </c>
      <c r="E48">
        <v>4.5254530322834136E-2</v>
      </c>
      <c r="F48">
        <v>4.555148010516729E-2</v>
      </c>
      <c r="G48">
        <v>2.1401961993831306E-2</v>
      </c>
      <c r="H48">
        <v>0.66175926873076463</v>
      </c>
      <c r="I48">
        <v>8.9145557665889399E-2</v>
      </c>
      <c r="R48">
        <v>0.36512577608487512</v>
      </c>
      <c r="S48">
        <v>0.12010812249781813</v>
      </c>
      <c r="T48">
        <v>8.8846168789276196E-3</v>
      </c>
      <c r="U48">
        <v>1.6403719909717125E-2</v>
      </c>
      <c r="V48">
        <v>2.7137545281854591E-2</v>
      </c>
      <c r="W48">
        <v>9.81377406946983E-3</v>
      </c>
      <c r="X48">
        <v>0.12671918237404253</v>
      </c>
      <c r="Y48">
        <v>5.6058815073045221E-2</v>
      </c>
      <c r="Z48">
        <v>0.27086557423436064</v>
      </c>
      <c r="AA48">
        <v>0.11455217177433742</v>
      </c>
      <c r="AB48">
        <v>8.318610435742356E-3</v>
      </c>
      <c r="AC48">
        <v>1.1304005023867294E-2</v>
      </c>
      <c r="AD48">
        <v>2.2822483099532571E-2</v>
      </c>
      <c r="AE48">
        <v>6.2607378869500262E-3</v>
      </c>
      <c r="AF48">
        <v>6.047684578167125E-2</v>
      </c>
      <c r="AG48">
        <v>4.7130720232259712E-2</v>
      </c>
      <c r="AH48">
        <v>0.14073453512751599</v>
      </c>
      <c r="AI48">
        <v>8.3477911883543851E-2</v>
      </c>
      <c r="AJ48">
        <v>3.727581660413308E-3</v>
      </c>
      <c r="AK48">
        <v>4.7388325860917438E-3</v>
      </c>
      <c r="AL48">
        <v>9.8460183374925771E-3</v>
      </c>
      <c r="AM48">
        <v>1.655834079032414E-3</v>
      </c>
      <c r="AN48">
        <v>1.6635670628491406E-2</v>
      </c>
      <c r="AO48">
        <v>2.065268595245073E-2</v>
      </c>
      <c r="AP48">
        <v>0.10565188310077069</v>
      </c>
      <c r="AQ48">
        <v>7.0482516432311307E-2</v>
      </c>
      <c r="AR48">
        <v>2.2936527206735141E-3</v>
      </c>
      <c r="AS48">
        <v>3.0734222727183016E-3</v>
      </c>
      <c r="AT48">
        <v>5.8870087722474127E-3</v>
      </c>
      <c r="AU48">
        <v>1.0451198824167531E-3</v>
      </c>
      <c r="AV48">
        <v>1.0298780387660141E-2</v>
      </c>
      <c r="AW48">
        <v>1.2571382632743246E-2</v>
      </c>
      <c r="AX48">
        <v>5.3182495572443561E-2</v>
      </c>
      <c r="AY48">
        <v>4.3695873026466568E-2</v>
      </c>
      <c r="AZ48">
        <v>4.2560850041014698E-4</v>
      </c>
      <c r="BA48">
        <v>1.0265521627680491E-3</v>
      </c>
      <c r="BB48">
        <v>1.3490978626441803E-3</v>
      </c>
      <c r="BC48">
        <v>3.3394389036913499E-4</v>
      </c>
      <c r="BD48">
        <v>3.1394255318679745E-3</v>
      </c>
      <c r="BE48">
        <v>3.2119945979175108E-3</v>
      </c>
      <c r="BF48">
        <v>1.9814576828864072E-2</v>
      </c>
      <c r="BG48">
        <v>1.8256196524306517E-2</v>
      </c>
      <c r="BH48">
        <v>-2.1695333223845244E-4</v>
      </c>
      <c r="BI48">
        <v>2.0683586406636928E-4</v>
      </c>
      <c r="BJ48">
        <v>2.2545457782837785E-4</v>
      </c>
      <c r="BK48">
        <v>4.3202015826641942E-5</v>
      </c>
      <c r="BL48">
        <v>6.2543085848439193E-4</v>
      </c>
      <c r="BM48">
        <v>6.7441032059022403E-4</v>
      </c>
      <c r="BV48">
        <v>0.63487416431048005</v>
      </c>
      <c r="BW48">
        <v>1.6687201977412643E-2</v>
      </c>
      <c r="BX48">
        <v>-8.8791353172773622E-3</v>
      </c>
      <c r="BY48">
        <v>2.8850981539930556E-2</v>
      </c>
      <c r="BZ48">
        <v>1.840258519631938E-2</v>
      </c>
      <c r="CA48">
        <v>1.1586039489647154E-2</v>
      </c>
      <c r="CB48">
        <v>0.53516527975492112</v>
      </c>
      <c r="CC48">
        <v>3.3061332542717287E-2</v>
      </c>
    </row>
    <row r="49" spans="1:89">
      <c r="A49">
        <v>1960</v>
      </c>
      <c r="B49">
        <v>1</v>
      </c>
      <c r="C49">
        <v>0.12905206893459567</v>
      </c>
      <c r="D49">
        <v>2.8721341033790086E-3</v>
      </c>
      <c r="E49">
        <v>4.7381093763933034E-2</v>
      </c>
      <c r="F49">
        <v>4.3684594454100868E-2</v>
      </c>
      <c r="G49">
        <v>2.2800040591691762E-2</v>
      </c>
      <c r="H49">
        <v>0.66955089262314726</v>
      </c>
      <c r="I49">
        <v>8.465917552915235E-2</v>
      </c>
      <c r="R49">
        <v>0.3589862992580542</v>
      </c>
      <c r="S49">
        <v>0.11402943184010943</v>
      </c>
      <c r="T49">
        <v>1.0409112221753027E-2</v>
      </c>
      <c r="U49">
        <v>1.8434855274701737E-2</v>
      </c>
      <c r="V49">
        <v>2.5159965179007173E-2</v>
      </c>
      <c r="W49">
        <v>1.0494451289141752E-2</v>
      </c>
      <c r="X49">
        <v>0.12876059372261012</v>
      </c>
      <c r="Y49">
        <v>5.1697889730731014E-2</v>
      </c>
      <c r="Z49">
        <v>0.26243503104139332</v>
      </c>
      <c r="AA49">
        <v>0.1082162953153587</v>
      </c>
      <c r="AB49">
        <v>9.6082907713734619E-3</v>
      </c>
      <c r="AC49">
        <v>1.317537884225977E-2</v>
      </c>
      <c r="AD49">
        <v>2.1037482721268406E-2</v>
      </c>
      <c r="AE49">
        <v>6.6295683493830249E-3</v>
      </c>
      <c r="AF49">
        <v>6.0564513045934742E-2</v>
      </c>
      <c r="AG49">
        <v>4.3203501995815248E-2</v>
      </c>
      <c r="AH49">
        <v>0.13431727735383048</v>
      </c>
      <c r="AI49">
        <v>7.8956091754387711E-2</v>
      </c>
      <c r="AJ49">
        <v>4.2726242898535223E-3</v>
      </c>
      <c r="AK49">
        <v>5.8030293920160615E-3</v>
      </c>
      <c r="AL49">
        <v>8.719423579011747E-3</v>
      </c>
      <c r="AM49">
        <v>1.7469512717506635E-3</v>
      </c>
      <c r="AN49">
        <v>1.6579414925352982E-2</v>
      </c>
      <c r="AO49">
        <v>1.8239742141457797E-2</v>
      </c>
      <c r="AP49">
        <v>0.10002736932788404</v>
      </c>
      <c r="AQ49">
        <v>6.712021238292018E-2</v>
      </c>
      <c r="AR49">
        <v>2.6742238928966697E-3</v>
      </c>
      <c r="AS49">
        <v>3.8028893766369719E-3</v>
      </c>
      <c r="AT49">
        <v>4.9285028529886393E-3</v>
      </c>
      <c r="AU49">
        <v>1.075400608482116E-3</v>
      </c>
      <c r="AV49">
        <v>9.8586289955425229E-3</v>
      </c>
      <c r="AW49">
        <v>1.0567511218416944E-2</v>
      </c>
      <c r="AX49">
        <v>5.1828431801750285E-2</v>
      </c>
      <c r="AY49">
        <v>4.2606325251486235E-2</v>
      </c>
      <c r="AZ49">
        <v>6.321999486358287E-4</v>
      </c>
      <c r="BA49">
        <v>1.4374561028095074E-3</v>
      </c>
      <c r="BB49">
        <v>1.0545283952620975E-3</v>
      </c>
      <c r="BC49">
        <v>3.5423650922982629E-4</v>
      </c>
      <c r="BD49">
        <v>3.1539909175270172E-3</v>
      </c>
      <c r="BE49">
        <v>2.5896946767997647E-3</v>
      </c>
      <c r="BF49">
        <v>2.0656941658173205E-2</v>
      </c>
      <c r="BG49">
        <v>1.9285698517875212E-2</v>
      </c>
      <c r="BH49">
        <v>-1.9036153120759105E-4</v>
      </c>
      <c r="BI49">
        <v>2.520615064694568E-4</v>
      </c>
      <c r="BJ49">
        <v>1.4644437621418239E-4</v>
      </c>
      <c r="BK49">
        <v>4.466321563206141E-5</v>
      </c>
      <c r="BL49">
        <v>6.1281576281288779E-4</v>
      </c>
      <c r="BM49">
        <v>5.0561981037699512E-4</v>
      </c>
      <c r="BV49">
        <v>0.64101370074194586</v>
      </c>
      <c r="BW49">
        <v>1.4947990475745561E-2</v>
      </c>
      <c r="BX49">
        <v>-7.5478995104044586E-3</v>
      </c>
      <c r="BY49">
        <v>2.8944692122739833E-2</v>
      </c>
      <c r="BZ49">
        <v>1.8514193879493702E-2</v>
      </c>
      <c r="CA49">
        <v>1.2303053366332998E-2</v>
      </c>
      <c r="CB49">
        <v>0.54091385149315097</v>
      </c>
      <c r="CC49">
        <v>3.2937818914887174E-2</v>
      </c>
    </row>
    <row r="50" spans="1:89">
      <c r="A50">
        <v>1961</v>
      </c>
      <c r="B50">
        <v>1</v>
      </c>
      <c r="C50">
        <v>0.1276167089546674</v>
      </c>
      <c r="D50">
        <v>4.3223481258998359E-3</v>
      </c>
      <c r="E50">
        <v>4.8885511493141555E-2</v>
      </c>
      <c r="F50">
        <v>4.3351728654121978E-2</v>
      </c>
      <c r="G50">
        <v>2.4093302286502864E-2</v>
      </c>
      <c r="H50">
        <v>0.66591050840411892</v>
      </c>
      <c r="I50">
        <v>8.5819817281464303E-2</v>
      </c>
      <c r="R50">
        <v>0.36063617888405458</v>
      </c>
      <c r="S50">
        <v>0.11120299223225516</v>
      </c>
      <c r="T50">
        <v>1.1167383884695996E-2</v>
      </c>
      <c r="U50">
        <v>1.8877829841115551E-2</v>
      </c>
      <c r="V50">
        <v>2.454611770906651E-2</v>
      </c>
      <c r="W50">
        <v>1.13780892940805E-2</v>
      </c>
      <c r="X50">
        <v>0.13182422242198336</v>
      </c>
      <c r="Y50">
        <v>5.1639543500857608E-2</v>
      </c>
      <c r="Z50">
        <v>0.2635091301885667</v>
      </c>
      <c r="AA50">
        <v>0.10409613034856205</v>
      </c>
      <c r="AB50">
        <v>9.7868561319551326E-3</v>
      </c>
      <c r="AC50">
        <v>1.3015919185719234E-2</v>
      </c>
      <c r="AD50">
        <v>2.0219133737642624E-2</v>
      </c>
      <c r="AE50">
        <v>7.4259159200628236E-3</v>
      </c>
      <c r="AF50">
        <v>6.6399701992342561E-2</v>
      </c>
      <c r="AG50">
        <v>4.256547287228224E-2</v>
      </c>
      <c r="AH50">
        <v>0.13268992700724469</v>
      </c>
      <c r="AI50">
        <v>7.7753338427824711E-2</v>
      </c>
      <c r="AJ50">
        <v>4.1944933699238412E-3</v>
      </c>
      <c r="AK50">
        <v>5.6069564109955117E-3</v>
      </c>
      <c r="AL50">
        <v>8.6394243094215766E-3</v>
      </c>
      <c r="AM50">
        <v>1.8257476637835357E-3</v>
      </c>
      <c r="AN50">
        <v>1.6206490630490136E-2</v>
      </c>
      <c r="AO50">
        <v>1.846347619480538E-2</v>
      </c>
      <c r="AP50">
        <v>9.830203867011747E-2</v>
      </c>
      <c r="AQ50">
        <v>6.6486775127192282E-2</v>
      </c>
      <c r="AR50">
        <v>2.4689127601145223E-3</v>
      </c>
      <c r="AS50">
        <v>3.525359691968012E-3</v>
      </c>
      <c r="AT50">
        <v>4.8122919746488944E-3</v>
      </c>
      <c r="AU50">
        <v>1.1034401050238809E-3</v>
      </c>
      <c r="AV50">
        <v>9.346487858834086E-3</v>
      </c>
      <c r="AW50">
        <v>1.0558771152335807E-2</v>
      </c>
      <c r="AX50">
        <v>5.149131711412077E-2</v>
      </c>
      <c r="AY50">
        <v>4.254298204559534E-2</v>
      </c>
      <c r="AZ50">
        <v>5.0942509491961035E-4</v>
      </c>
      <c r="BA50">
        <v>1.2320851933536729E-3</v>
      </c>
      <c r="BB50">
        <v>1.1173651755852641E-3</v>
      </c>
      <c r="BC50">
        <v>3.6179503387818562E-4</v>
      </c>
      <c r="BD50">
        <v>2.9630950286392162E-3</v>
      </c>
      <c r="BE50">
        <v>2.7645695421494674E-3</v>
      </c>
      <c r="BF50">
        <v>2.0805092420797391E-2</v>
      </c>
      <c r="BG50">
        <v>1.9423399048699878E-2</v>
      </c>
      <c r="BH50">
        <v>-2.3206817430677582E-4</v>
      </c>
      <c r="BI50">
        <v>2.3409256458474119E-4</v>
      </c>
      <c r="BJ50">
        <v>1.9041266977365496E-4</v>
      </c>
      <c r="BK50">
        <v>4.2539930531019928E-5</v>
      </c>
      <c r="BL50">
        <v>5.4514865343754807E-4</v>
      </c>
      <c r="BM50">
        <v>6.0156772807732012E-4</v>
      </c>
      <c r="BV50">
        <v>0.63936382111594536</v>
      </c>
      <c r="BW50">
        <v>1.6342257088147082E-2</v>
      </c>
      <c r="BX50">
        <v>-6.8560385901260019E-3</v>
      </c>
      <c r="BY50">
        <v>3.0006334917892102E-2</v>
      </c>
      <c r="BZ50">
        <v>1.8795852359145038E-2</v>
      </c>
      <c r="CA50">
        <v>1.2712273421996424E-2</v>
      </c>
      <c r="CB50">
        <v>0.5342054555875938</v>
      </c>
      <c r="CC50">
        <v>3.4157611501580136E-2</v>
      </c>
    </row>
    <row r="51" spans="1:89">
      <c r="A51">
        <v>1962</v>
      </c>
      <c r="B51">
        <v>1</v>
      </c>
      <c r="C51">
        <v>0.12577788409862567</v>
      </c>
      <c r="D51">
        <v>8.6149597085266594E-3</v>
      </c>
      <c r="E51">
        <v>5.3624668833922362E-2</v>
      </c>
      <c r="F51">
        <v>3.8239805970438745E-2</v>
      </c>
      <c r="G51">
        <v>2.8969434029836538E-2</v>
      </c>
      <c r="H51">
        <v>0.65710196660199927</v>
      </c>
      <c r="I51">
        <v>8.767126771219047E-2</v>
      </c>
      <c r="J51">
        <v>0.82172805070877075</v>
      </c>
      <c r="K51">
        <v>0.12360081656363288</v>
      </c>
      <c r="L51">
        <v>1.0107434696992171E-2</v>
      </c>
      <c r="M51">
        <v>4.273628752214071E-2</v>
      </c>
      <c r="N51">
        <v>3.3183323059995301E-2</v>
      </c>
      <c r="O51">
        <v>2.6705460861931075E-2</v>
      </c>
      <c r="P51">
        <v>0.51093365513898692</v>
      </c>
      <c r="Q51">
        <v>7.4461064563619644E-2</v>
      </c>
      <c r="R51">
        <v>0.36469301581382751</v>
      </c>
      <c r="S51">
        <v>0.11312861773155412</v>
      </c>
      <c r="T51">
        <v>1.2013301077316595E-2</v>
      </c>
      <c r="U51">
        <v>1.9673788411544001E-2</v>
      </c>
      <c r="V51">
        <v>2.2877853016746094E-2</v>
      </c>
      <c r="W51">
        <v>1.3232267651264057E-2</v>
      </c>
      <c r="X51">
        <v>0.13232193114421475</v>
      </c>
      <c r="Y51">
        <v>5.1445252301387884E-2</v>
      </c>
      <c r="Z51">
        <v>0.26619991660118103</v>
      </c>
      <c r="AA51">
        <v>0.10581574089159398</v>
      </c>
      <c r="AB51">
        <v>1.0410163174385791E-2</v>
      </c>
      <c r="AC51">
        <v>1.353818785754273E-2</v>
      </c>
      <c r="AD51">
        <v>1.8913533520226598E-2</v>
      </c>
      <c r="AE51">
        <v>8.5570395506240609E-3</v>
      </c>
      <c r="AF51">
        <v>6.6415647785507625E-2</v>
      </c>
      <c r="AG51">
        <v>4.2549608520064154E-2</v>
      </c>
      <c r="AH51">
        <v>0.13354460895061493</v>
      </c>
      <c r="AI51">
        <v>7.8949226962756469E-2</v>
      </c>
      <c r="AJ51">
        <v>4.4598200406455197E-3</v>
      </c>
      <c r="AK51">
        <v>5.9375828386072967E-3</v>
      </c>
      <c r="AL51">
        <v>7.9806491526819897E-3</v>
      </c>
      <c r="AM51">
        <v>2.0371657902619072E-3</v>
      </c>
      <c r="AN51">
        <v>1.5959514256624778E-2</v>
      </c>
      <c r="AO51">
        <v>1.8220645531324315E-2</v>
      </c>
      <c r="AP51">
        <v>9.9174037575721741E-2</v>
      </c>
      <c r="AQ51">
        <v>6.7203251252479904E-2</v>
      </c>
      <c r="AR51">
        <v>2.8060075590446779E-3</v>
      </c>
      <c r="AS51">
        <v>3.8676032134779053E-3</v>
      </c>
      <c r="AT51">
        <v>4.4376389850638307E-3</v>
      </c>
      <c r="AU51">
        <v>1.2484788524162562E-3</v>
      </c>
      <c r="AV51">
        <v>9.229203257594706E-3</v>
      </c>
      <c r="AW51">
        <v>1.0381846973620211E-2</v>
      </c>
      <c r="AX51">
        <v>5.1102932542562485E-2</v>
      </c>
      <c r="AY51">
        <v>4.2616191421949508E-2</v>
      </c>
      <c r="AZ51">
        <v>6.8618027879484116E-4</v>
      </c>
      <c r="BA51">
        <v>1.3828271420043277E-3</v>
      </c>
      <c r="BB51">
        <v>9.2783872444860912E-4</v>
      </c>
      <c r="BC51">
        <v>3.8490479088424572E-4</v>
      </c>
      <c r="BD51">
        <v>2.6292960668740642E-3</v>
      </c>
      <c r="BE51">
        <v>2.4756889005159576E-3</v>
      </c>
      <c r="BF51">
        <v>2.0263476297259331E-2</v>
      </c>
      <c r="BG51">
        <v>1.8945317360562448E-2</v>
      </c>
      <c r="BH51">
        <v>-1.4603805821762595E-4</v>
      </c>
      <c r="BI51">
        <v>3.1053604090942926E-4</v>
      </c>
      <c r="BJ51">
        <v>1.2773746679417818E-4</v>
      </c>
      <c r="BK51">
        <v>4.5717028837061187E-5</v>
      </c>
      <c r="BL51">
        <v>5.040940747589864E-4</v>
      </c>
      <c r="BM51">
        <v>4.7611336577892463E-4</v>
      </c>
      <c r="BN51">
        <v>0.17827194929122925</v>
      </c>
      <c r="BO51">
        <v>2.1746737881061027E-3</v>
      </c>
      <c r="BP51">
        <v>-1.4927156699136544E-3</v>
      </c>
      <c r="BQ51">
        <v>1.0888531210576669E-2</v>
      </c>
      <c r="BR51">
        <v>5.0562715728021878E-3</v>
      </c>
      <c r="BS51">
        <v>2.2636289580623579E-3</v>
      </c>
      <c r="BT51">
        <v>0.14617164600121452</v>
      </c>
      <c r="BU51">
        <v>1.3209908682193322E-2</v>
      </c>
      <c r="BV51">
        <v>0.63530698418617249</v>
      </c>
      <c r="BW51">
        <v>1.264783383838208E-2</v>
      </c>
      <c r="BX51">
        <v>-3.3985351706725536E-3</v>
      </c>
      <c r="BY51">
        <v>3.3950878182068711E-2</v>
      </c>
      <c r="BZ51">
        <v>1.5361762814067139E-2</v>
      </c>
      <c r="CA51">
        <v>1.5737109682975207E-2</v>
      </c>
      <c r="CB51">
        <v>0.52478232535298486</v>
      </c>
      <c r="CC51">
        <v>3.6225600921684656E-2</v>
      </c>
      <c r="CD51">
        <v>0.45703503489494324</v>
      </c>
      <c r="CE51">
        <v>1.0472987684207069E-2</v>
      </c>
      <c r="CF51">
        <v>-1.9057553925173696E-3</v>
      </c>
      <c r="CG51">
        <v>2.3062508227209788E-2</v>
      </c>
      <c r="CH51">
        <v>1.0305580205922841E-2</v>
      </c>
      <c r="CI51">
        <v>1.3473211631622252E-2</v>
      </c>
      <c r="CJ51">
        <v>0.37861043777964354</v>
      </c>
      <c r="CK51">
        <v>2.3016060936930299E-2</v>
      </c>
    </row>
    <row r="52" spans="1:89">
      <c r="A52">
        <v>1963</v>
      </c>
      <c r="B52">
        <v>1</v>
      </c>
      <c r="C52">
        <v>0.13910268622769659</v>
      </c>
      <c r="D52">
        <v>4.8780960560610119E-3</v>
      </c>
      <c r="E52">
        <v>4.8426158405331592E-2</v>
      </c>
      <c r="F52">
        <v>4.0686644439460608E-2</v>
      </c>
      <c r="G52">
        <v>2.7034359615553321E-2</v>
      </c>
      <c r="H52">
        <v>0.65955700338545131</v>
      </c>
      <c r="I52">
        <v>8.0314024455874239E-2</v>
      </c>
      <c r="J52">
        <v>0.82058650255203247</v>
      </c>
      <c r="K52">
        <v>0.12660198451016394</v>
      </c>
      <c r="L52">
        <v>1.0285662063070133E-2</v>
      </c>
      <c r="M52">
        <v>4.1905042858507935E-2</v>
      </c>
      <c r="N52">
        <v>3.2455946207581847E-2</v>
      </c>
      <c r="O52">
        <v>2.8165483528247503E-2</v>
      </c>
      <c r="P52">
        <v>0.50790705140810821</v>
      </c>
      <c r="Q52">
        <v>7.3265328382882702E-2</v>
      </c>
      <c r="R52">
        <v>0.36610452830791473</v>
      </c>
      <c r="S52">
        <v>0.11654364244633873</v>
      </c>
      <c r="T52">
        <v>1.206491933866493E-2</v>
      </c>
      <c r="U52">
        <v>1.9290522567962331E-2</v>
      </c>
      <c r="V52">
        <v>2.2500692747185917E-2</v>
      </c>
      <c r="W52">
        <v>1.3447652039440369E-2</v>
      </c>
      <c r="X52">
        <v>0.13134457533576108</v>
      </c>
      <c r="Y52">
        <v>5.091253336295154E-2</v>
      </c>
      <c r="Z52">
        <v>0.26757745444774628</v>
      </c>
      <c r="AA52">
        <v>0.10902017537522121</v>
      </c>
      <c r="AB52">
        <v>1.0061136396313477E-2</v>
      </c>
      <c r="AC52">
        <v>1.3286459864740975E-2</v>
      </c>
      <c r="AD52">
        <v>1.8572333755962268E-2</v>
      </c>
      <c r="AE52">
        <v>8.7517277523402378E-3</v>
      </c>
      <c r="AF52">
        <v>6.5812731500354077E-2</v>
      </c>
      <c r="AG52">
        <v>4.2072892709433526E-2</v>
      </c>
      <c r="AH52">
        <v>0.13444815576076508</v>
      </c>
      <c r="AI52">
        <v>8.1071547214746451E-2</v>
      </c>
      <c r="AJ52">
        <v>3.8626249954905739E-3</v>
      </c>
      <c r="AK52">
        <v>5.4823021500729095E-3</v>
      </c>
      <c r="AL52">
        <v>7.920090385711169E-3</v>
      </c>
      <c r="AM52">
        <v>2.1651117977745291E-3</v>
      </c>
      <c r="AN52">
        <v>1.5705107371149937E-2</v>
      </c>
      <c r="AO52">
        <v>1.8241371588584146E-2</v>
      </c>
      <c r="AP52">
        <v>0.1002424918115139</v>
      </c>
      <c r="AQ52">
        <v>6.9281974485124423E-2</v>
      </c>
      <c r="AR52">
        <v>2.2748379515473592E-3</v>
      </c>
      <c r="AS52">
        <v>3.458074033690564E-3</v>
      </c>
      <c r="AT52">
        <v>4.3755409801118248E-3</v>
      </c>
      <c r="AU52">
        <v>1.3046141922832667E-3</v>
      </c>
      <c r="AV52">
        <v>9.1712637433100166E-3</v>
      </c>
      <c r="AW52">
        <v>1.0376179520908328E-2</v>
      </c>
      <c r="AX52">
        <v>5.2205542102456093E-2</v>
      </c>
      <c r="AY52">
        <v>4.4004138498954314E-2</v>
      </c>
      <c r="AZ52">
        <v>4.3516610112911622E-4</v>
      </c>
      <c r="BA52">
        <v>1.1973684094448572E-3</v>
      </c>
      <c r="BB52">
        <v>9.3972450591973727E-4</v>
      </c>
      <c r="BC52">
        <v>4.0538872540516146E-4</v>
      </c>
      <c r="BD52">
        <v>2.6517478040545533E-3</v>
      </c>
      <c r="BE52">
        <v>2.5720059074224966E-3</v>
      </c>
      <c r="BF52">
        <v>2.0989303477108479E-2</v>
      </c>
      <c r="BG52">
        <v>1.9787409469206513E-2</v>
      </c>
      <c r="BH52">
        <v>-2.2676618566480134E-4</v>
      </c>
      <c r="BI52">
        <v>2.6291000418103387E-4</v>
      </c>
      <c r="BJ52">
        <v>1.1749221794962163E-4</v>
      </c>
      <c r="BK52">
        <v>4.7993095286826707E-5</v>
      </c>
      <c r="BL52">
        <v>5.1530642827906086E-4</v>
      </c>
      <c r="BM52">
        <v>4.8495882108434994E-4</v>
      </c>
      <c r="BN52">
        <v>0.17941349744796753</v>
      </c>
      <c r="BO52">
        <v>1.9505945046979221E-3</v>
      </c>
      <c r="BP52">
        <v>-1.4631010082960996E-3</v>
      </c>
      <c r="BQ52">
        <v>1.0420223152896662E-2</v>
      </c>
      <c r="BR52">
        <v>4.8375882065646893E-3</v>
      </c>
      <c r="BS52">
        <v>3.4177795678906587E-3</v>
      </c>
      <c r="BT52">
        <v>0.14795382919609196</v>
      </c>
      <c r="BU52">
        <v>1.229662093611102E-2</v>
      </c>
      <c r="BV52">
        <v>0.63389547169208527</v>
      </c>
      <c r="BW52">
        <v>2.2417896022370844E-2</v>
      </c>
      <c r="BX52">
        <v>-7.2084524905619632E-3</v>
      </c>
      <c r="BY52">
        <v>2.9132255604325856E-2</v>
      </c>
      <c r="BZ52">
        <v>1.8169580908583161E-2</v>
      </c>
      <c r="CA52">
        <v>1.3579061505174217E-2</v>
      </c>
      <c r="CB52">
        <v>0.52844888551560731</v>
      </c>
      <c r="CC52">
        <v>2.9355206882114994E-2</v>
      </c>
      <c r="CD52">
        <v>0.45448197424411774</v>
      </c>
      <c r="CE52">
        <v>1.0059696853547092E-2</v>
      </c>
      <c r="CF52">
        <v>-1.7790730131355681E-3</v>
      </c>
      <c r="CG52">
        <v>2.2614532933966574E-2</v>
      </c>
      <c r="CH52">
        <v>9.9554340857885178E-3</v>
      </c>
      <c r="CI52">
        <v>1.4717850878200605E-2</v>
      </c>
      <c r="CJ52">
        <v>0.37656031391102596</v>
      </c>
      <c r="CK52">
        <v>2.235320547067356E-2</v>
      </c>
    </row>
    <row r="53" spans="1:89">
      <c r="A53">
        <v>1964</v>
      </c>
      <c r="B53">
        <v>1</v>
      </c>
      <c r="C53">
        <v>0.13133101511625966</v>
      </c>
      <c r="D53">
        <v>9.0305541312298843E-3</v>
      </c>
      <c r="E53">
        <v>5.1025827263252665E-2</v>
      </c>
      <c r="F53">
        <v>3.6347735832170436E-2</v>
      </c>
      <c r="G53">
        <v>3.4197220531166028E-2</v>
      </c>
      <c r="H53">
        <v>0.65461424796168188</v>
      </c>
      <c r="I53">
        <v>8.3453479236482053E-2</v>
      </c>
      <c r="J53">
        <v>0.81944495439529419</v>
      </c>
      <c r="K53">
        <v>0.12960280208205116</v>
      </c>
      <c r="L53">
        <v>1.0463865918508813E-2</v>
      </c>
      <c r="M53">
        <v>4.1073883634323037E-2</v>
      </c>
      <c r="N53">
        <v>3.172864475375773E-2</v>
      </c>
      <c r="O53">
        <v>2.9625340782145997E-2</v>
      </c>
      <c r="P53">
        <v>0.50488070519234662</v>
      </c>
      <c r="Q53">
        <v>7.2069713147983369E-2</v>
      </c>
      <c r="R53">
        <v>0.36751604080200195</v>
      </c>
      <c r="S53">
        <v>0.1199583717426719</v>
      </c>
      <c r="T53">
        <v>1.2116534379723039E-2</v>
      </c>
      <c r="U53">
        <v>1.8907302596304399E-2</v>
      </c>
      <c r="V53">
        <v>2.2123579000709319E-2</v>
      </c>
      <c r="W53">
        <v>1.3663020191133059E-2</v>
      </c>
      <c r="X53">
        <v>0.13036736877939992</v>
      </c>
      <c r="Y53">
        <v>5.0379887652137863E-2</v>
      </c>
      <c r="Z53">
        <v>0.26895499229431152</v>
      </c>
      <c r="AA53">
        <v>0.11222381266410451</v>
      </c>
      <c r="AB53">
        <v>9.7122230373785749E-3</v>
      </c>
      <c r="AC53">
        <v>1.3034829245759157E-2</v>
      </c>
      <c r="AD53">
        <v>1.8231266871208952E-2</v>
      </c>
      <c r="AE53">
        <v>8.9463709041505014E-3</v>
      </c>
      <c r="AF53">
        <v>6.5210102491104149E-2</v>
      </c>
      <c r="AG53">
        <v>4.1596388197012481E-2</v>
      </c>
      <c r="AH53">
        <v>0.13535170257091522</v>
      </c>
      <c r="AI53">
        <v>8.3193652997756995E-2</v>
      </c>
      <c r="AJ53">
        <v>3.2655135573808553E-3</v>
      </c>
      <c r="AK53">
        <v>5.0270887168871311E-3</v>
      </c>
      <c r="AL53">
        <v>7.8595472442305123E-3</v>
      </c>
      <c r="AM53">
        <v>2.2930423470359867E-3</v>
      </c>
      <c r="AN53">
        <v>1.5450749810170607E-2</v>
      </c>
      <c r="AO53">
        <v>1.8262111760326095E-2</v>
      </c>
      <c r="AP53">
        <v>0.10131094604730606</v>
      </c>
      <c r="AQ53">
        <v>7.136059413294292E-2</v>
      </c>
      <c r="AR53">
        <v>1.7437109454650889E-3</v>
      </c>
      <c r="AS53">
        <v>3.0485794782172293E-3</v>
      </c>
      <c r="AT53">
        <v>4.3134514258724131E-3</v>
      </c>
      <c r="AU53">
        <v>1.3607462642243496E-3</v>
      </c>
      <c r="AV53">
        <v>9.1133363428298024E-3</v>
      </c>
      <c r="AW53">
        <v>1.0370521130737309E-2</v>
      </c>
      <c r="AX53">
        <v>5.3308151662349701E-2</v>
      </c>
      <c r="AY53">
        <v>4.539183406495733E-2</v>
      </c>
      <c r="AZ53">
        <v>1.8429494368340377E-4</v>
      </c>
      <c r="BA53">
        <v>1.0120250286446385E-3</v>
      </c>
      <c r="BB53">
        <v>9.5161463516049249E-4</v>
      </c>
      <c r="BC53">
        <v>4.2586612922442072E-4</v>
      </c>
      <c r="BD53">
        <v>2.6742178795825357E-3</v>
      </c>
      <c r="BE53">
        <v>2.6682998971353194E-3</v>
      </c>
      <c r="BF53">
        <v>2.1715130656957626E-2</v>
      </c>
      <c r="BG53">
        <v>2.0629482625580713E-2</v>
      </c>
      <c r="BH53">
        <v>-3.0748536073924785E-4</v>
      </c>
      <c r="BI53">
        <v>2.1529065611131849E-4</v>
      </c>
      <c r="BJ53">
        <v>1.0724865561219905E-4</v>
      </c>
      <c r="BK53">
        <v>5.0269088199867334E-5</v>
      </c>
      <c r="BL53">
        <v>5.2651955297122104E-4</v>
      </c>
      <c r="BM53">
        <v>4.9380520353157337E-4</v>
      </c>
      <c r="BN53">
        <v>0.18055504560470581</v>
      </c>
      <c r="BO53">
        <v>1.7265511849615639E-3</v>
      </c>
      <c r="BP53">
        <v>-1.433479007291758E-3</v>
      </c>
      <c r="BQ53">
        <v>9.9519959531061738E-3</v>
      </c>
      <c r="BR53">
        <v>4.61894257270953E-3</v>
      </c>
      <c r="BS53">
        <v>4.5717570332986877E-3</v>
      </c>
      <c r="BT53">
        <v>0.14973587315449885</v>
      </c>
      <c r="BU53">
        <v>1.1383483671633627E-2</v>
      </c>
      <c r="BV53">
        <v>0.63248395919799805</v>
      </c>
      <c r="BW53">
        <v>1.1373137825284639E-2</v>
      </c>
      <c r="BX53">
        <v>-3.0859172979464822E-3</v>
      </c>
      <c r="BY53">
        <v>3.211852561787798E-2</v>
      </c>
      <c r="BZ53">
        <v>1.4224217238165606E-2</v>
      </c>
      <c r="CA53">
        <v>2.0534207819371486E-2</v>
      </c>
      <c r="CB53">
        <v>0.52424611711665436</v>
      </c>
      <c r="CC53">
        <v>3.3073727410694163E-2</v>
      </c>
      <c r="CD53">
        <v>0.45192891359329224</v>
      </c>
      <c r="CE53">
        <v>9.6464484604441916E-3</v>
      </c>
      <c r="CF53">
        <v>-1.6524028611574291E-3</v>
      </c>
      <c r="CG53">
        <v>2.2166595765501406E-2</v>
      </c>
      <c r="CH53">
        <v>9.6053229560223909E-3</v>
      </c>
      <c r="CI53">
        <v>1.5962332055759049E-2</v>
      </c>
      <c r="CJ53">
        <v>0.37451018090640986</v>
      </c>
      <c r="CK53">
        <v>2.1690413886117213E-2</v>
      </c>
    </row>
    <row r="54" spans="1:89">
      <c r="A54">
        <v>1965</v>
      </c>
      <c r="B54">
        <v>1</v>
      </c>
      <c r="C54">
        <v>0.14732460976128281</v>
      </c>
      <c r="D54">
        <v>7.1852334017391967E-3</v>
      </c>
      <c r="E54">
        <v>4.4947500287699248E-2</v>
      </c>
      <c r="F54">
        <v>3.8668975900718418E-2</v>
      </c>
      <c r="G54">
        <v>3.008271396927505E-2</v>
      </c>
      <c r="H54">
        <v>0.65352909860115094</v>
      </c>
      <c r="I54">
        <v>7.8262894651775244E-2</v>
      </c>
      <c r="J54">
        <v>0.81507241725921631</v>
      </c>
      <c r="K54">
        <v>0.13025318767834412</v>
      </c>
      <c r="L54">
        <v>1.1162658211245541E-2</v>
      </c>
      <c r="M54">
        <v>3.8258659313593353E-2</v>
      </c>
      <c r="N54">
        <v>3.1251383819403233E-2</v>
      </c>
      <c r="O54">
        <v>2.9778365604591461E-2</v>
      </c>
      <c r="P54">
        <v>0.50318865546743508</v>
      </c>
      <c r="Q54">
        <v>7.1179497712685322E-2</v>
      </c>
      <c r="R54">
        <v>0.36408184468746185</v>
      </c>
      <c r="S54">
        <v>0.11956435800907164</v>
      </c>
      <c r="T54">
        <v>1.1825928792859663E-2</v>
      </c>
      <c r="U54">
        <v>1.7762579793467927E-2</v>
      </c>
      <c r="V54">
        <v>2.1885640102025976E-2</v>
      </c>
      <c r="W54">
        <v>1.2968813683224898E-2</v>
      </c>
      <c r="X54">
        <v>0.13019448207078374</v>
      </c>
      <c r="Y54">
        <v>4.9880061664229459E-2</v>
      </c>
      <c r="Z54">
        <v>0.26610162854194641</v>
      </c>
      <c r="AA54">
        <v>0.11172648232470526</v>
      </c>
      <c r="AB54">
        <v>9.4106510905453654E-3</v>
      </c>
      <c r="AC54">
        <v>1.2308678535571568E-2</v>
      </c>
      <c r="AD54">
        <v>1.7935358396415316E-2</v>
      </c>
      <c r="AE54">
        <v>8.1988787390202753E-3</v>
      </c>
      <c r="AF54">
        <v>6.5600218595818757E-2</v>
      </c>
      <c r="AG54">
        <v>4.0921364335047457E-2</v>
      </c>
      <c r="AH54">
        <v>0.13363931328058243</v>
      </c>
      <c r="AI54">
        <v>8.1800668679894842E-2</v>
      </c>
      <c r="AJ54">
        <v>3.4390474734778747E-3</v>
      </c>
      <c r="AK54">
        <v>4.7316713340249013E-3</v>
      </c>
      <c r="AL54">
        <v>7.8069269348471871E-3</v>
      </c>
      <c r="AM54">
        <v>2.1968594610973346E-3</v>
      </c>
      <c r="AN54">
        <v>1.5613738780060706E-2</v>
      </c>
      <c r="AO54">
        <v>1.80504040877809E-2</v>
      </c>
      <c r="AP54">
        <v>0.1000220887362957</v>
      </c>
      <c r="AQ54">
        <v>6.9604112785751321E-2</v>
      </c>
      <c r="AR54">
        <v>2.0157121269778616E-3</v>
      </c>
      <c r="AS54">
        <v>3.0678136843172864E-3</v>
      </c>
      <c r="AT54">
        <v>4.4045881535702E-3</v>
      </c>
      <c r="AU54">
        <v>1.2955422206705472E-3</v>
      </c>
      <c r="AV54">
        <v>9.198533026107009E-3</v>
      </c>
      <c r="AW54">
        <v>1.0435786287216076E-2</v>
      </c>
      <c r="AX54">
        <v>5.2664058282971382E-2</v>
      </c>
      <c r="AY54">
        <v>4.4578156341414515E-2</v>
      </c>
      <c r="AZ54">
        <v>3.4237347405067977E-4</v>
      </c>
      <c r="BA54">
        <v>1.0620314010125588E-3</v>
      </c>
      <c r="BB54">
        <v>9.9103894447842111E-4</v>
      </c>
      <c r="BC54">
        <v>3.7823667421413423E-4</v>
      </c>
      <c r="BD54">
        <v>2.6679486508725272E-3</v>
      </c>
      <c r="BE54">
        <v>2.6442722622720015E-3</v>
      </c>
      <c r="BF54">
        <v>2.1339401602745056E-2</v>
      </c>
      <c r="BG54">
        <v>2.0148135888076183E-2</v>
      </c>
      <c r="BH54">
        <v>-2.2244785329630381E-4</v>
      </c>
      <c r="BI54">
        <v>2.3418519182335807E-4</v>
      </c>
      <c r="BJ54">
        <v>1.2857572723349065E-4</v>
      </c>
      <c r="BK54">
        <v>4.5275852309196428E-5</v>
      </c>
      <c r="BL54">
        <v>5.085789548966782E-4</v>
      </c>
      <c r="BM54">
        <v>4.9709844223775072E-4</v>
      </c>
      <c r="BN54">
        <v>0.18492758274078369</v>
      </c>
      <c r="BO54">
        <v>2.1566443620069514E-3</v>
      </c>
      <c r="BP54">
        <v>-1.181261919566353E-3</v>
      </c>
      <c r="BQ54">
        <v>1.0985392414517039E-2</v>
      </c>
      <c r="BR54">
        <v>4.3770873326764775E-3</v>
      </c>
      <c r="BS54">
        <v>4.62555863410958E-3</v>
      </c>
      <c r="BT54">
        <v>0.15294878781187901</v>
      </c>
      <c r="BU54">
        <v>1.1015424447156379E-2</v>
      </c>
      <c r="BV54">
        <v>0.63591815531253815</v>
      </c>
      <c r="BW54">
        <v>2.7651615699067256E-2</v>
      </c>
      <c r="BX54">
        <v>-4.6557488918010041E-3</v>
      </c>
      <c r="BY54">
        <v>2.7182611713041829E-2</v>
      </c>
      <c r="BZ54">
        <v>1.6770468550980917E-2</v>
      </c>
      <c r="CA54">
        <v>1.7110574725065289E-2</v>
      </c>
      <c r="CB54">
        <v>0.52351205272153878</v>
      </c>
      <c r="CC54">
        <v>2.8347588541196515E-2</v>
      </c>
      <c r="CD54">
        <v>0.45099057257175446</v>
      </c>
      <c r="CE54">
        <v>1.0690863218396874E-2</v>
      </c>
      <c r="CF54">
        <v>-6.6302111160253599E-4</v>
      </c>
      <c r="CG54">
        <v>2.0496100785258573E-2</v>
      </c>
      <c r="CH54">
        <v>9.3660058998727268E-3</v>
      </c>
      <c r="CI54">
        <v>1.6809540044531373E-2</v>
      </c>
      <c r="CJ54">
        <v>0.37299102057420147</v>
      </c>
      <c r="CK54">
        <v>2.1300034281422086E-2</v>
      </c>
    </row>
    <row r="55" spans="1:89">
      <c r="A55">
        <v>1966</v>
      </c>
      <c r="B55">
        <v>1</v>
      </c>
      <c r="C55">
        <v>0.13349102729138984</v>
      </c>
      <c r="D55">
        <v>1.0932116740781539E-2</v>
      </c>
      <c r="E55">
        <v>4.7463594617498162E-2</v>
      </c>
      <c r="F55">
        <v>3.4910185874352351E-2</v>
      </c>
      <c r="G55">
        <v>3.4610694543905307E-2</v>
      </c>
      <c r="H55">
        <v>0.65765426157067708</v>
      </c>
      <c r="I55">
        <v>8.0938121061967294E-2</v>
      </c>
      <c r="J55">
        <v>0.81069988012313843</v>
      </c>
      <c r="K55">
        <v>0.13090228579875388</v>
      </c>
      <c r="L55">
        <v>1.1861092191315342E-2</v>
      </c>
      <c r="M55">
        <v>3.5445804677596005E-2</v>
      </c>
      <c r="N55">
        <v>3.0774392852843675E-2</v>
      </c>
      <c r="O55">
        <v>2.993109212377228E-2</v>
      </c>
      <c r="P55">
        <v>0.50149547519618776</v>
      </c>
      <c r="Q55">
        <v>7.0289717270702698E-2</v>
      </c>
      <c r="R55">
        <v>0.36064764857292175</v>
      </c>
      <c r="S55">
        <v>0.1191696164024682</v>
      </c>
      <c r="T55">
        <v>1.1535649100587249E-2</v>
      </c>
      <c r="U55">
        <v>1.6618745073763024E-2</v>
      </c>
      <c r="V55">
        <v>2.16477200516988E-2</v>
      </c>
      <c r="W55">
        <v>1.2275125731327052E-2</v>
      </c>
      <c r="X55">
        <v>0.13002056783649285</v>
      </c>
      <c r="Y55">
        <v>4.9380239685603143E-2</v>
      </c>
      <c r="Z55">
        <v>0.2632482647895813</v>
      </c>
      <c r="AA55">
        <v>0.11122851620975344</v>
      </c>
      <c r="AB55">
        <v>9.1093575669864285E-3</v>
      </c>
      <c r="AC55">
        <v>1.1583021036610998E-2</v>
      </c>
      <c r="AD55">
        <v>1.7639529139964458E-2</v>
      </c>
      <c r="AE55">
        <v>7.4519364248738246E-3</v>
      </c>
      <c r="AF55">
        <v>6.5989389121788741E-2</v>
      </c>
      <c r="AG55">
        <v>4.0246521115732597E-2</v>
      </c>
      <c r="AH55">
        <v>0.13192692399024963</v>
      </c>
      <c r="AI55">
        <v>8.0407897997128719E-2</v>
      </c>
      <c r="AJ55">
        <v>3.612479234931687E-3</v>
      </c>
      <c r="AK55">
        <v>4.4364205927337639E-3</v>
      </c>
      <c r="AL55">
        <v>7.7542693315184614E-3</v>
      </c>
      <c r="AM55">
        <v>2.1007245188718214E-3</v>
      </c>
      <c r="AN55">
        <v>1.5776460539698448E-2</v>
      </c>
      <c r="AO55">
        <v>1.78386748512229E-2</v>
      </c>
      <c r="AP55">
        <v>9.8733231425285339E-2</v>
      </c>
      <c r="AQ55">
        <v>6.7848372221143413E-2</v>
      </c>
      <c r="AR55">
        <v>2.2874978896232911E-3</v>
      </c>
      <c r="AS55">
        <v>3.0869928643621931E-3</v>
      </c>
      <c r="AT55">
        <v>4.4955882554169229E-3</v>
      </c>
      <c r="AU55">
        <v>1.2303814569407888E-3</v>
      </c>
      <c r="AV55">
        <v>9.2835397504293128E-3</v>
      </c>
      <c r="AW55">
        <v>1.050086441013586E-2</v>
      </c>
      <c r="AX55">
        <v>5.2019964903593063E-2</v>
      </c>
      <c r="AY55">
        <v>4.3764914177504825E-2</v>
      </c>
      <c r="AZ55">
        <v>5.002209674859542E-4</v>
      </c>
      <c r="BA55">
        <v>1.1119209484949698E-3</v>
      </c>
      <c r="BB55">
        <v>1.0303675086339214E-3</v>
      </c>
      <c r="BC55">
        <v>3.3068556898371219E-4</v>
      </c>
      <c r="BD55">
        <v>2.6616277142653502E-3</v>
      </c>
      <c r="BE55">
        <v>2.6202260333565409E-3</v>
      </c>
      <c r="BF55">
        <v>2.0963672548532486E-2</v>
      </c>
      <c r="BG55">
        <v>1.9667011380153379E-2</v>
      </c>
      <c r="BH55">
        <v>-1.3754087492329583E-4</v>
      </c>
      <c r="BI55">
        <v>2.5303397035448015E-4</v>
      </c>
      <c r="BJ55">
        <v>1.4985605549448349E-4</v>
      </c>
      <c r="BK55">
        <v>4.029083698456348E-5</v>
      </c>
      <c r="BL55">
        <v>4.9065539628440373E-4</v>
      </c>
      <c r="BM55">
        <v>5.0036722106115705E-4</v>
      </c>
      <c r="BN55">
        <v>0.18930011987686157</v>
      </c>
      <c r="BO55">
        <v>2.5864003350871767E-3</v>
      </c>
      <c r="BP55">
        <v>-9.2919787171976114E-4</v>
      </c>
      <c r="BQ55">
        <v>1.2018097350746463E-2</v>
      </c>
      <c r="BR55">
        <v>4.1355360264043852E-3</v>
      </c>
      <c r="BS55">
        <v>4.6794071294800742E-3</v>
      </c>
      <c r="BT55">
        <v>0.15616198182373039</v>
      </c>
      <c r="BU55">
        <v>1.0647916800203596E-2</v>
      </c>
      <c r="BV55">
        <v>0.63935235142707825</v>
      </c>
      <c r="BW55">
        <v>1.432089426925715E-2</v>
      </c>
      <c r="BX55">
        <v>-6.0358968965259704E-4</v>
      </c>
      <c r="BY55">
        <v>3.084485327382892E-2</v>
      </c>
      <c r="BZ55">
        <v>1.3262399979622598E-2</v>
      </c>
      <c r="CA55">
        <v>2.2335570392534084E-2</v>
      </c>
      <c r="CB55">
        <v>0.52763447498188987</v>
      </c>
      <c r="CC55">
        <v>3.155773461111229E-2</v>
      </c>
      <c r="CD55">
        <v>0.45005223155021667</v>
      </c>
      <c r="CE55">
        <v>1.1734301931845919E-2</v>
      </c>
      <c r="CF55">
        <v>3.2562860794865638E-4</v>
      </c>
      <c r="CG55">
        <v>1.8827081647070473E-2</v>
      </c>
      <c r="CH55">
        <v>9.1268856867261147E-3</v>
      </c>
      <c r="CI55">
        <v>1.765593782374731E-2</v>
      </c>
      <c r="CJ55">
        <v>0.37147239842369917</v>
      </c>
      <c r="CK55">
        <v>2.0909962108864661E-2</v>
      </c>
    </row>
    <row r="56" spans="1:89">
      <c r="A56">
        <v>1967</v>
      </c>
      <c r="B56">
        <v>1</v>
      </c>
      <c r="C56">
        <v>0.12396539877910551</v>
      </c>
      <c r="D56">
        <v>9.570188146901519E-3</v>
      </c>
      <c r="E56">
        <v>6.6282746971817297E-2</v>
      </c>
      <c r="F56">
        <v>3.3922363088998625E-2</v>
      </c>
      <c r="G56">
        <v>2.0803657367154171E-2</v>
      </c>
      <c r="H56">
        <v>0.66697574535436654</v>
      </c>
      <c r="I56">
        <v>7.8479931243018886E-2</v>
      </c>
      <c r="J56">
        <v>0.80684235692024231</v>
      </c>
      <c r="K56">
        <v>0.12112825537815861</v>
      </c>
      <c r="L56">
        <v>9.2855221936582397E-3</v>
      </c>
      <c r="M56">
        <v>5.588160378688304E-2</v>
      </c>
      <c r="N56">
        <v>2.9998461006610966E-2</v>
      </c>
      <c r="O56">
        <v>1.5655352645628832E-2</v>
      </c>
      <c r="P56">
        <v>0.50669966552325341</v>
      </c>
      <c r="Q56">
        <v>6.8193512489770125E-2</v>
      </c>
      <c r="R56">
        <v>0.35648982971906662</v>
      </c>
      <c r="S56">
        <v>0.11212014160026365</v>
      </c>
      <c r="T56">
        <v>1.1880354057080635E-2</v>
      </c>
      <c r="U56">
        <v>1.6464502483063904E-2</v>
      </c>
      <c r="V56">
        <v>2.1351816726236827E-2</v>
      </c>
      <c r="W56">
        <v>1.2319814875550051E-2</v>
      </c>
      <c r="X56">
        <v>0.13397096633298172</v>
      </c>
      <c r="Y56">
        <v>4.8382235199923386E-2</v>
      </c>
      <c r="Z56">
        <v>0.25929780304431915</v>
      </c>
      <c r="AA56">
        <v>0.10398216840422242</v>
      </c>
      <c r="AB56">
        <v>9.4479273785167406E-3</v>
      </c>
      <c r="AC56">
        <v>1.1382999918932754E-2</v>
      </c>
      <c r="AD56">
        <v>1.7559388518698836E-2</v>
      </c>
      <c r="AE56">
        <v>7.8437679463158362E-3</v>
      </c>
      <c r="AF56">
        <v>6.9312922180117226E-2</v>
      </c>
      <c r="AG56">
        <v>3.9768622100157608E-2</v>
      </c>
      <c r="AH56">
        <v>0.12870308384299278</v>
      </c>
      <c r="AI56">
        <v>7.5269874743366119E-2</v>
      </c>
      <c r="AJ56">
        <v>3.8357569985121836E-3</v>
      </c>
      <c r="AK56">
        <v>4.5964852126818391E-3</v>
      </c>
      <c r="AL56">
        <v>7.9939443839733039E-3</v>
      </c>
      <c r="AM56">
        <v>2.2186350310537681E-3</v>
      </c>
      <c r="AN56">
        <v>1.6603923118420776E-2</v>
      </c>
      <c r="AO56">
        <v>1.8184459111424522E-2</v>
      </c>
      <c r="AP56">
        <v>9.5560260117053986E-2</v>
      </c>
      <c r="AQ56">
        <v>6.3362088211661116E-2</v>
      </c>
      <c r="AR56">
        <v>2.4505772336766724E-3</v>
      </c>
      <c r="AS56">
        <v>3.06078540240495E-3</v>
      </c>
      <c r="AT56">
        <v>4.7237612289276424E-3</v>
      </c>
      <c r="AU56">
        <v>1.2690050430460276E-3</v>
      </c>
      <c r="AV56">
        <v>9.8245015132986894E-3</v>
      </c>
      <c r="AW56">
        <v>1.0869542397216264E-2</v>
      </c>
      <c r="AX56">
        <v>4.9015425145626068E-2</v>
      </c>
      <c r="AY56">
        <v>3.9979185996300542E-2</v>
      </c>
      <c r="AZ56">
        <v>6.6260675602414481E-4</v>
      </c>
      <c r="BA56">
        <v>1.098591349372598E-3</v>
      </c>
      <c r="BB56">
        <v>1.1867610181818438E-3</v>
      </c>
      <c r="BC56">
        <v>3.7956236855626473E-4</v>
      </c>
      <c r="BD56">
        <v>2.8189353758404662E-3</v>
      </c>
      <c r="BE56">
        <v>2.8897819691379493E-3</v>
      </c>
      <c r="BF56">
        <v>1.9429225008934736E-2</v>
      </c>
      <c r="BG56">
        <v>1.7818933303827573E-2</v>
      </c>
      <c r="BH56">
        <v>-5.9616217748997293E-5</v>
      </c>
      <c r="BI56">
        <v>2.4850891935101327E-4</v>
      </c>
      <c r="BJ56">
        <v>2.0509129904212699E-4</v>
      </c>
      <c r="BK56">
        <v>8.9423135011935728E-5</v>
      </c>
      <c r="BL56">
        <v>5.4505330322355454E-4</v>
      </c>
      <c r="BM56">
        <v>5.8183139410561641E-4</v>
      </c>
      <c r="BN56">
        <v>0.19315764307975769</v>
      </c>
      <c r="BO56">
        <v>2.8354318571399608E-3</v>
      </c>
      <c r="BP56">
        <v>2.8462367715974528E-4</v>
      </c>
      <c r="BQ56">
        <v>1.0400944013752205E-2</v>
      </c>
      <c r="BR56">
        <v>3.9236873873364896E-3</v>
      </c>
      <c r="BS56">
        <v>5.1483940218977932E-3</v>
      </c>
      <c r="BT56">
        <v>0.16027855753433884</v>
      </c>
      <c r="BU56">
        <v>1.0286019437827499E-2</v>
      </c>
      <c r="BV56">
        <v>0.64351017028093338</v>
      </c>
      <c r="BW56">
        <v>1.1848207744637986E-2</v>
      </c>
      <c r="BX56">
        <v>-2.3097900438419292E-3</v>
      </c>
      <c r="BY56">
        <v>4.9817932648020632E-2</v>
      </c>
      <c r="BZ56">
        <v>1.2570948401782942E-2</v>
      </c>
      <c r="CA56">
        <v>8.4840553906528181E-3</v>
      </c>
      <c r="CB56">
        <v>0.53300026349441798</v>
      </c>
      <c r="CC56">
        <v>3.0098582040416818E-2</v>
      </c>
      <c r="CD56">
        <v>0.45035252720117569</v>
      </c>
      <c r="CE56">
        <v>9.0126904851169382E-3</v>
      </c>
      <c r="CF56">
        <v>-2.5941733305313054E-3</v>
      </c>
      <c r="CG56">
        <v>3.9416454298352978E-2</v>
      </c>
      <c r="CH56">
        <v>8.647275850779252E-3</v>
      </c>
      <c r="CI56">
        <v>3.3359594361549163E-3</v>
      </c>
      <c r="CJ56">
        <v>0.37272163417195148</v>
      </c>
      <c r="CK56">
        <v>1.9812700837605713E-2</v>
      </c>
    </row>
    <row r="57" spans="1:89">
      <c r="A57">
        <v>1968</v>
      </c>
      <c r="B57">
        <v>1</v>
      </c>
      <c r="C57">
        <v>0.1196690235967276</v>
      </c>
      <c r="D57">
        <v>1.3141898939303932E-2</v>
      </c>
      <c r="E57">
        <v>5.3074663456157425E-2</v>
      </c>
      <c r="F57">
        <v>3.2953806032202937E-2</v>
      </c>
      <c r="G57">
        <v>2.9210293888692351E-2</v>
      </c>
      <c r="H57">
        <v>0.6754659507399432</v>
      </c>
      <c r="I57">
        <v>7.6484365745466257E-2</v>
      </c>
      <c r="J57">
        <v>0.80518990010023117</v>
      </c>
      <c r="K57">
        <v>0.11666624836588997</v>
      </c>
      <c r="L57">
        <v>1.1897059127479286E-2</v>
      </c>
      <c r="M57">
        <v>4.2963942890185181E-2</v>
      </c>
      <c r="N57">
        <v>2.9238571912885279E-2</v>
      </c>
      <c r="O57">
        <v>2.4404310233328268E-2</v>
      </c>
      <c r="P57">
        <v>0.51340429902030127</v>
      </c>
      <c r="Q57">
        <v>6.6615479704245112E-2</v>
      </c>
      <c r="R57">
        <v>0.35251672379672527</v>
      </c>
      <c r="S57">
        <v>0.10662069063588865</v>
      </c>
      <c r="T57">
        <v>1.2019639001700701E-2</v>
      </c>
      <c r="U57">
        <v>1.5907452046797808E-2</v>
      </c>
      <c r="V57">
        <v>2.110730301629939E-2</v>
      </c>
      <c r="W57">
        <v>1.2478928962988509E-2</v>
      </c>
      <c r="X57">
        <v>0.13658097640297628</v>
      </c>
      <c r="Y57">
        <v>4.7801734149848861E-2</v>
      </c>
      <c r="Z57">
        <v>0.25539481639862061</v>
      </c>
      <c r="AA57">
        <v>9.8877684558944745E-2</v>
      </c>
      <c r="AB57">
        <v>9.7383462987074773E-3</v>
      </c>
      <c r="AC57">
        <v>1.0934390249513168E-2</v>
      </c>
      <c r="AD57">
        <v>1.7458168198008897E-2</v>
      </c>
      <c r="AE57">
        <v>8.0888262913964767E-3</v>
      </c>
      <c r="AF57">
        <v>7.078977380615141E-2</v>
      </c>
      <c r="AG57">
        <v>3.9507621131050094E-2</v>
      </c>
      <c r="AH57">
        <v>0.12674274947494268</v>
      </c>
      <c r="AI57">
        <v>7.2385580655662293E-2</v>
      </c>
      <c r="AJ57">
        <v>4.0199670011205526E-3</v>
      </c>
      <c r="AK57">
        <v>4.5801650713362925E-3</v>
      </c>
      <c r="AL57">
        <v>8.0644240792095128E-3</v>
      </c>
      <c r="AM57">
        <v>2.4495745203994227E-3</v>
      </c>
      <c r="AN57">
        <v>1.6908791329452753E-2</v>
      </c>
      <c r="AO57">
        <v>1.8334243377963546E-2</v>
      </c>
      <c r="AP57">
        <v>9.4203300774097443E-2</v>
      </c>
      <c r="AQ57">
        <v>6.1328065181593894E-2</v>
      </c>
      <c r="AR57">
        <v>2.6325316129764617E-3</v>
      </c>
      <c r="AS57">
        <v>3.047099260463221E-3</v>
      </c>
      <c r="AT57">
        <v>4.836154915993267E-3</v>
      </c>
      <c r="AU57">
        <v>1.3945020717858532E-3</v>
      </c>
      <c r="AV57">
        <v>9.8434433904731437E-3</v>
      </c>
      <c r="AW57">
        <v>1.1121505350486383E-2</v>
      </c>
      <c r="AX57">
        <v>4.8767458647489548E-2</v>
      </c>
      <c r="AY57">
        <v>3.9414141539031014E-2</v>
      </c>
      <c r="AZ57">
        <v>7.8851193322127412E-4</v>
      </c>
      <c r="BA57">
        <v>1.1324138568839248E-3</v>
      </c>
      <c r="BB57">
        <v>1.1929656594847229E-3</v>
      </c>
      <c r="BC57">
        <v>4.3212828018831856E-4</v>
      </c>
      <c r="BD57">
        <v>2.8969040119252183E-3</v>
      </c>
      <c r="BE57">
        <v>2.9103948604251272E-3</v>
      </c>
      <c r="BF57">
        <v>1.9682811456732452E-2</v>
      </c>
      <c r="BG57">
        <v>1.7890046956041381E-2</v>
      </c>
      <c r="BH57">
        <v>-1.4747438628596077E-5</v>
      </c>
      <c r="BI57">
        <v>2.5668847288638509E-4</v>
      </c>
      <c r="BJ57">
        <v>2.123735310239737E-4</v>
      </c>
      <c r="BK57">
        <v>1.5056034331558123E-4</v>
      </c>
      <c r="BL57">
        <v>5.8615363240260539E-4</v>
      </c>
      <c r="BM57">
        <v>6.0173538359911075E-4</v>
      </c>
      <c r="BN57">
        <v>0.19481009989976883</v>
      </c>
      <c r="BO57">
        <v>3.0014199371150084E-3</v>
      </c>
      <c r="BP57">
        <v>1.2448286276732848E-3</v>
      </c>
      <c r="BQ57">
        <v>1.011070131762695E-2</v>
      </c>
      <c r="BR57">
        <v>3.7150523362076571E-3</v>
      </c>
      <c r="BS57">
        <v>4.8059227858318785E-3</v>
      </c>
      <c r="BT57">
        <v>0.16206361943028388</v>
      </c>
      <c r="BU57">
        <v>9.8685467105005011E-3</v>
      </c>
      <c r="BV57">
        <v>0.64748327620327473</v>
      </c>
      <c r="BW57">
        <v>1.3053382459934509E-2</v>
      </c>
      <c r="BX57">
        <v>1.1228476502122275E-3</v>
      </c>
      <c r="BY57">
        <v>3.716699129505259E-2</v>
      </c>
      <c r="BZ57">
        <v>1.1847246609609801E-2</v>
      </c>
      <c r="CA57">
        <v>1.673153568196609E-2</v>
      </c>
      <c r="CB57">
        <v>0.53887701011106204</v>
      </c>
      <c r="CC57">
        <v>2.8684264373509346E-2</v>
      </c>
      <c r="CD57">
        <v>0.4526731763035059</v>
      </c>
      <c r="CE57">
        <v>1.0051852261783571E-2</v>
      </c>
      <c r="CF57">
        <v>-1.2173716561401926E-4</v>
      </c>
      <c r="CG57">
        <v>2.705615762160038E-2</v>
      </c>
      <c r="CH57">
        <v>8.1322092041891895E-3</v>
      </c>
      <c r="CI57">
        <v>1.1925582833361811E-2</v>
      </c>
      <c r="CJ57">
        <v>0.37681326706829693</v>
      </c>
      <c r="CK57">
        <v>1.8815855214055308E-2</v>
      </c>
    </row>
    <row r="58" spans="1:89">
      <c r="A58">
        <v>1969</v>
      </c>
      <c r="B58">
        <v>1</v>
      </c>
      <c r="C58">
        <v>0.10738835084998187</v>
      </c>
      <c r="D58">
        <v>1.4681346212596424E-2</v>
      </c>
      <c r="E58">
        <v>5.2386628212882203E-2</v>
      </c>
      <c r="F58">
        <v>3.2300118855509347E-2</v>
      </c>
      <c r="G58">
        <v>3.0846447188263418E-2</v>
      </c>
      <c r="H58">
        <v>0.68764315498557405</v>
      </c>
      <c r="I58">
        <v>7.4753916606312379E-2</v>
      </c>
      <c r="J58">
        <v>0.80231153778731823</v>
      </c>
      <c r="K58">
        <v>0.10437084728932501</v>
      </c>
      <c r="L58">
        <v>1.2064863850122738E-2</v>
      </c>
      <c r="M58">
        <v>4.2710269019212752E-2</v>
      </c>
      <c r="N58">
        <v>2.8439009028291697E-2</v>
      </c>
      <c r="O58">
        <v>2.7374319652562037E-2</v>
      </c>
      <c r="P58">
        <v>0.52262805865511086</v>
      </c>
      <c r="Q58">
        <v>6.4724201340306528E-2</v>
      </c>
      <c r="R58">
        <v>0.34363133786246181</v>
      </c>
      <c r="S58">
        <v>9.476740475952089E-2</v>
      </c>
      <c r="T58">
        <v>1.3484656465641311E-2</v>
      </c>
      <c r="U58">
        <v>1.568277441801055E-2</v>
      </c>
      <c r="V58">
        <v>2.0522673209488598E-2</v>
      </c>
      <c r="W58">
        <v>1.2819747947026927E-2</v>
      </c>
      <c r="X58">
        <v>0.14004886973605438</v>
      </c>
      <c r="Y58">
        <v>4.6305212381654137E-2</v>
      </c>
      <c r="Z58">
        <v>0.24583471566438675</v>
      </c>
      <c r="AA58">
        <v>8.8441846973467811E-2</v>
      </c>
      <c r="AB58">
        <v>1.0793789389775384E-2</v>
      </c>
      <c r="AC58">
        <v>1.0731642919809952E-2</v>
      </c>
      <c r="AD58">
        <v>1.7112764367971826E-2</v>
      </c>
      <c r="AE58">
        <v>7.8823023186951301E-3</v>
      </c>
      <c r="AF58">
        <v>7.2323748221458192E-2</v>
      </c>
      <c r="AG58">
        <v>3.854861903857873E-2</v>
      </c>
      <c r="AH58">
        <v>0.11961010633967817</v>
      </c>
      <c r="AI58">
        <v>6.4990009295086193E-2</v>
      </c>
      <c r="AJ58">
        <v>4.6910603860715935E-3</v>
      </c>
      <c r="AK58">
        <v>4.4684529120618708E-3</v>
      </c>
      <c r="AL58">
        <v>8.0350797647812233E-3</v>
      </c>
      <c r="AM58">
        <v>2.1243499526542573E-3</v>
      </c>
      <c r="AN58">
        <v>1.7157026163383621E-2</v>
      </c>
      <c r="AO58">
        <v>1.8144128478894482E-2</v>
      </c>
      <c r="AP58">
        <v>8.8393241167068481E-2</v>
      </c>
      <c r="AQ58">
        <v>5.5399599434795568E-2</v>
      </c>
      <c r="AR58">
        <v>3.1980237556030683E-3</v>
      </c>
      <c r="AS58">
        <v>2.9605383859637518E-3</v>
      </c>
      <c r="AT58">
        <v>4.8206711932059264E-3</v>
      </c>
      <c r="AU58">
        <v>1.2225224737000015E-3</v>
      </c>
      <c r="AV58">
        <v>9.7901174377806859E-3</v>
      </c>
      <c r="AW58">
        <v>1.1001769016992334E-2</v>
      </c>
      <c r="AX58">
        <v>4.575685691088438E-2</v>
      </c>
      <c r="AY58">
        <v>3.6296029278549663E-2</v>
      </c>
      <c r="AZ58">
        <v>1.1188807844554989E-3</v>
      </c>
      <c r="BA58">
        <v>1.1145421029287899E-3</v>
      </c>
      <c r="BB58">
        <v>1.1534009338564693E-3</v>
      </c>
      <c r="BC58">
        <v>3.6084770215064554E-4</v>
      </c>
      <c r="BD58">
        <v>2.9020592657491916E-3</v>
      </c>
      <c r="BE58">
        <v>2.8110960405828807E-3</v>
      </c>
      <c r="BF58">
        <v>1.8776387179968879E-2</v>
      </c>
      <c r="BG58">
        <v>1.6994696115735661E-2</v>
      </c>
      <c r="BH58">
        <v>9.5669308166316191E-5</v>
      </c>
      <c r="BI58">
        <v>2.5122212848731806E-4</v>
      </c>
      <c r="BJ58">
        <v>1.9879744027773984E-4</v>
      </c>
      <c r="BK58">
        <v>7.2730832615863994E-5</v>
      </c>
      <c r="BL58">
        <v>5.9338687975033866E-4</v>
      </c>
      <c r="BM58">
        <v>5.6988438267839157E-4</v>
      </c>
      <c r="BN58">
        <v>0.19768846221268177</v>
      </c>
      <c r="BO58">
        <v>3.0168883156546345E-3</v>
      </c>
      <c r="BP58">
        <v>2.6165190547316058E-3</v>
      </c>
      <c r="BQ58">
        <v>9.6763339541882844E-3</v>
      </c>
      <c r="BR58">
        <v>3.8610237338781634E-3</v>
      </c>
      <c r="BS58">
        <v>3.4720381061756531E-3</v>
      </c>
      <c r="BT58">
        <v>0.16501603824991556</v>
      </c>
      <c r="BU58">
        <v>1.0029552661952466E-2</v>
      </c>
      <c r="BV58">
        <v>0.65636866213753819</v>
      </c>
      <c r="BW58">
        <v>1.2627100578604902E-2</v>
      </c>
      <c r="BX58">
        <v>1.1975845991630367E-3</v>
      </c>
      <c r="BY58">
        <v>3.670360731577655E-2</v>
      </c>
      <c r="BZ58">
        <v>1.1778447941228908E-2</v>
      </c>
      <c r="CA58">
        <v>1.8026935425568061E-2</v>
      </c>
      <c r="CB58">
        <v>0.547584050964536</v>
      </c>
      <c r="CC58">
        <v>2.8450897168117495E-2</v>
      </c>
      <c r="CD58">
        <v>0.45868019992485642</v>
      </c>
      <c r="CE58">
        <v>9.6101383063279828E-3</v>
      </c>
      <c r="CF58">
        <v>-1.4186027130732304E-3</v>
      </c>
      <c r="CG58">
        <v>2.7027140899661822E-2</v>
      </c>
      <c r="CH58">
        <v>7.9174504531651906E-3</v>
      </c>
      <c r="CI58">
        <v>1.4554715780659734E-2</v>
      </c>
      <c r="CJ58">
        <v>0.38256791531728768</v>
      </c>
      <c r="CK58">
        <v>1.8421471873117826E-2</v>
      </c>
    </row>
    <row r="59" spans="1:89">
      <c r="A59">
        <v>1970</v>
      </c>
      <c r="B59">
        <v>1</v>
      </c>
      <c r="C59">
        <v>0.1031059966473838</v>
      </c>
      <c r="D59">
        <v>1.5063389073864134E-2</v>
      </c>
      <c r="E59">
        <v>4.3447782564420043E-2</v>
      </c>
      <c r="F59">
        <v>3.20974436615621E-2</v>
      </c>
      <c r="G59">
        <v>3.7033027319625107E-2</v>
      </c>
      <c r="H59">
        <v>0.69543198291008135</v>
      </c>
      <c r="I59">
        <v>7.3820340030323339E-2</v>
      </c>
      <c r="J59">
        <v>0.80591775430366397</v>
      </c>
      <c r="K59">
        <v>0.10042735941619108</v>
      </c>
      <c r="L59">
        <v>1.5084062561761355E-2</v>
      </c>
      <c r="M59">
        <v>3.419145759425677E-2</v>
      </c>
      <c r="N59">
        <v>2.8477369695768615E-2</v>
      </c>
      <c r="O59">
        <v>3.2050663173902164E-2</v>
      </c>
      <c r="P59">
        <v>0.53142623096300012</v>
      </c>
      <c r="Q59">
        <v>6.4260631673657004E-2</v>
      </c>
      <c r="R59">
        <v>0.3414042693329975</v>
      </c>
      <c r="S59">
        <v>8.5402901515683388E-2</v>
      </c>
      <c r="T59">
        <v>1.548147618245372E-2</v>
      </c>
      <c r="U59">
        <v>1.6535022009142922E-2</v>
      </c>
      <c r="V59">
        <v>2.0578570889417613E-2</v>
      </c>
      <c r="W59">
        <v>1.4328149383227478E-2</v>
      </c>
      <c r="X59">
        <v>0.14299818856206992</v>
      </c>
      <c r="Y59">
        <v>4.6079974756879527E-2</v>
      </c>
      <c r="Z59">
        <v>0.24196678586304188</v>
      </c>
      <c r="AA59">
        <v>8.038145981484951E-2</v>
      </c>
      <c r="AB59">
        <v>1.2173485637826071E-2</v>
      </c>
      <c r="AC59">
        <v>1.1118677606869586E-2</v>
      </c>
      <c r="AD59">
        <v>1.7322113675783651E-2</v>
      </c>
      <c r="AE59">
        <v>8.3471840460990852E-3</v>
      </c>
      <c r="AF59">
        <v>7.3941886280312591E-2</v>
      </c>
      <c r="AG59">
        <v>3.8681974770836493E-2</v>
      </c>
      <c r="AH59">
        <v>0.11453153140610084</v>
      </c>
      <c r="AI59">
        <v>5.8229013150732423E-2</v>
      </c>
      <c r="AJ59">
        <v>5.4461888967146047E-3</v>
      </c>
      <c r="AK59">
        <v>4.6073083002885398E-3</v>
      </c>
      <c r="AL59">
        <v>8.4289393046620888E-3</v>
      </c>
      <c r="AM59">
        <v>2.144478831154067E-3</v>
      </c>
      <c r="AN59">
        <v>1.6844727047699751E-2</v>
      </c>
      <c r="AO59">
        <v>1.8830876166157105E-2</v>
      </c>
      <c r="AP59">
        <v>8.3451921120285988E-2</v>
      </c>
      <c r="AQ59">
        <v>4.920924620770336E-2</v>
      </c>
      <c r="AR59">
        <v>3.7593254895955126E-3</v>
      </c>
      <c r="AS59">
        <v>3.1109972032170898E-3</v>
      </c>
      <c r="AT59">
        <v>5.1458937840129157E-3</v>
      </c>
      <c r="AU59">
        <v>1.1732659149934499E-3</v>
      </c>
      <c r="AV59">
        <v>9.4581074060958326E-3</v>
      </c>
      <c r="AW59">
        <v>1.1595086040203456E-2</v>
      </c>
      <c r="AX59">
        <v>4.1753133526071906E-2</v>
      </c>
      <c r="AY59">
        <v>3.1732371925722751E-2</v>
      </c>
      <c r="AZ59">
        <v>1.4589785493953917E-3</v>
      </c>
      <c r="BA59">
        <v>1.1352402961603129E-3</v>
      </c>
      <c r="BB59">
        <v>1.2905378070922524E-3</v>
      </c>
      <c r="BC59">
        <v>3.2738280220112479E-4</v>
      </c>
      <c r="BD59">
        <v>2.7246621571573163E-3</v>
      </c>
      <c r="BE59">
        <v>3.0839587219466881E-3</v>
      </c>
      <c r="BF59">
        <v>1.6379116619646084E-2</v>
      </c>
      <c r="BG59">
        <v>1.4475190901409075E-2</v>
      </c>
      <c r="BH59">
        <v>2.1009011967162863E-4</v>
      </c>
      <c r="BI59">
        <v>2.6138405987147727E-4</v>
      </c>
      <c r="BJ59">
        <v>2.366845656970485E-4</v>
      </c>
      <c r="BK59">
        <v>5.3860613842951217E-5</v>
      </c>
      <c r="BL59">
        <v>5.1640188575608956E-4</v>
      </c>
      <c r="BM59">
        <v>6.2550480361583808E-4</v>
      </c>
      <c r="BN59">
        <v>0.19408224569633603</v>
      </c>
      <c r="BO59">
        <v>2.6777674684400881E-3</v>
      </c>
      <c r="BP59">
        <v>-2.0731967051611927E-5</v>
      </c>
      <c r="BQ59">
        <v>9.2563620084720778E-3</v>
      </c>
      <c r="BR59">
        <v>3.6199415433435141E-3</v>
      </c>
      <c r="BS59">
        <v>4.9822513619587599E-3</v>
      </c>
      <c r="BT59">
        <v>0.16400713164540684</v>
      </c>
      <c r="BU59">
        <v>9.5594650689541285E-3</v>
      </c>
      <c r="BV59">
        <v>0.6585957306670025</v>
      </c>
      <c r="BW59">
        <v>1.7699034751565701E-2</v>
      </c>
      <c r="BX59">
        <v>-4.1890673315478355E-4</v>
      </c>
      <c r="BY59">
        <v>2.6912622257016617E-2</v>
      </c>
      <c r="BZ59">
        <v>1.1518094466585372E-2</v>
      </c>
      <c r="CA59">
        <v>2.270474110593964E-2</v>
      </c>
      <c r="CB59">
        <v>0.55244141687534154</v>
      </c>
      <c r="CC59">
        <v>2.7738676184663229E-2</v>
      </c>
      <c r="CD59">
        <v>0.46451348497066647</v>
      </c>
      <c r="CE59">
        <v>1.5021221893011799E-2</v>
      </c>
      <c r="CF59">
        <v>-3.981425107608301E-4</v>
      </c>
      <c r="CG59">
        <v>1.7656282282815617E-2</v>
      </c>
      <c r="CH59">
        <v>7.8981563541530141E-3</v>
      </c>
      <c r="CI59">
        <v>1.772245868767575E-2</v>
      </c>
      <c r="CJ59">
        <v>0.38843428091206345</v>
      </c>
      <c r="CK59">
        <v>1.8179234159785757E-2</v>
      </c>
    </row>
    <row r="60" spans="1:89">
      <c r="A60">
        <v>1971</v>
      </c>
      <c r="B60">
        <v>1</v>
      </c>
      <c r="C60">
        <v>0.11015372757454285</v>
      </c>
      <c r="D60">
        <v>1.567824401725483E-2</v>
      </c>
      <c r="E60">
        <v>3.9268171674616138E-2</v>
      </c>
      <c r="F60">
        <v>3.2262363974171801E-2</v>
      </c>
      <c r="G60">
        <v>3.6461908304779821E-2</v>
      </c>
      <c r="H60">
        <v>0.69181686627453187</v>
      </c>
      <c r="I60">
        <v>7.4358730751078406E-2</v>
      </c>
      <c r="J60">
        <v>0.81181785825174302</v>
      </c>
      <c r="K60">
        <v>0.10728845578635551</v>
      </c>
      <c r="L60">
        <v>1.6668697946956391E-2</v>
      </c>
      <c r="M60">
        <v>3.0439313092068605E-2</v>
      </c>
      <c r="N60">
        <v>2.8950939836602543E-2</v>
      </c>
      <c r="O60">
        <v>3.1110981564081232E-2</v>
      </c>
      <c r="P60">
        <v>0.53213595945917191</v>
      </c>
      <c r="Q60">
        <v>6.5223539596374003E-2</v>
      </c>
      <c r="R60">
        <v>0.34474078819039278</v>
      </c>
      <c r="S60">
        <v>8.7082909831851713E-2</v>
      </c>
      <c r="T60">
        <v>1.5133934115435482E-2</v>
      </c>
      <c r="U60">
        <v>1.5886046417410666E-2</v>
      </c>
      <c r="V60">
        <v>2.0931925734882385E-2</v>
      </c>
      <c r="W60">
        <v>1.5094306667690302E-2</v>
      </c>
      <c r="X60">
        <v>0.14385125516216474</v>
      </c>
      <c r="Y60">
        <v>4.6760411958813732E-2</v>
      </c>
      <c r="Z60">
        <v>0.24425461189821362</v>
      </c>
      <c r="AA60">
        <v>8.0910752171915262E-2</v>
      </c>
      <c r="AB60">
        <v>1.2397057999621489E-2</v>
      </c>
      <c r="AC60">
        <v>1.0882751698474861E-2</v>
      </c>
      <c r="AD60">
        <v>1.7664425372928519E-2</v>
      </c>
      <c r="AE60">
        <v>8.7426333332280819E-3</v>
      </c>
      <c r="AF60">
        <v>7.4288164108449725E-2</v>
      </c>
      <c r="AG60">
        <v>3.9368827440682277E-2</v>
      </c>
      <c r="AH60">
        <v>0.11496513323800173</v>
      </c>
      <c r="AI60">
        <v>5.8000208299899263E-2</v>
      </c>
      <c r="AJ60">
        <v>5.4996425944218771E-3</v>
      </c>
      <c r="AK60">
        <v>4.4739630320900824E-3</v>
      </c>
      <c r="AL60">
        <v>8.6440605755533379E-3</v>
      </c>
      <c r="AM60">
        <v>2.0485131340013678E-3</v>
      </c>
      <c r="AN60">
        <v>1.70009899179836E-2</v>
      </c>
      <c r="AO60">
        <v>1.9297754094752113E-2</v>
      </c>
      <c r="AP60">
        <v>8.3520679268985987E-2</v>
      </c>
      <c r="AQ60">
        <v>4.8738737146131729E-2</v>
      </c>
      <c r="AR60">
        <v>3.7499672040251395E-3</v>
      </c>
      <c r="AS60">
        <v>3.040029948234105E-3</v>
      </c>
      <c r="AT60">
        <v>5.336812147517766E-3</v>
      </c>
      <c r="AU60">
        <v>1.104713432907224E-3</v>
      </c>
      <c r="AV60">
        <v>9.5278295647264599E-3</v>
      </c>
      <c r="AW60">
        <v>1.2022587564481945E-2</v>
      </c>
      <c r="AX60">
        <v>4.1480744665022939E-2</v>
      </c>
      <c r="AY60">
        <v>3.1029919244870731E-2</v>
      </c>
      <c r="AZ60">
        <v>1.4527928034483548E-3</v>
      </c>
      <c r="BA60">
        <v>1.1190334646897092E-3</v>
      </c>
      <c r="BB60">
        <v>1.438638417062731E-3</v>
      </c>
      <c r="BC60">
        <v>3.2727689056683343E-4</v>
      </c>
      <c r="BD60">
        <v>2.6935193284988138E-3</v>
      </c>
      <c r="BE60">
        <v>3.4195638999212474E-3</v>
      </c>
      <c r="BF60">
        <v>1.6137783544763806E-2</v>
      </c>
      <c r="BG60">
        <v>1.4135422099679919E-2</v>
      </c>
      <c r="BH60">
        <v>1.8286235959135821E-4</v>
      </c>
      <c r="BI60">
        <v>2.562419510223932E-4</v>
      </c>
      <c r="BJ60">
        <v>2.791815239816128E-4</v>
      </c>
      <c r="BK60">
        <v>4.9160303887632699E-5</v>
      </c>
      <c r="BL60">
        <v>5.2440116073605345E-4</v>
      </c>
      <c r="BM60">
        <v>7.1051531082103948E-4</v>
      </c>
      <c r="BN60">
        <v>0.18818214174825698</v>
      </c>
      <c r="BO60">
        <v>2.8653906463339692E-3</v>
      </c>
      <c r="BP60">
        <v>-9.9044128084128241E-4</v>
      </c>
      <c r="BQ60">
        <v>8.8288496538657512E-3</v>
      </c>
      <c r="BR60">
        <v>3.3114427051889415E-3</v>
      </c>
      <c r="BS60">
        <v>5.3509371566246135E-3</v>
      </c>
      <c r="BT60">
        <v>0.15968072233407568</v>
      </c>
      <c r="BU60">
        <v>9.1352240740832195E-3</v>
      </c>
      <c r="BV60">
        <v>0.65525921180960722</v>
      </c>
      <c r="BW60">
        <v>2.3067067991981209E-2</v>
      </c>
      <c r="BX60">
        <v>5.4359235622730359E-4</v>
      </c>
      <c r="BY60">
        <v>2.3381945062216667E-2</v>
      </c>
      <c r="BZ60">
        <v>1.1329688940509031E-2</v>
      </c>
      <c r="CA60">
        <v>2.1367408107295992E-2</v>
      </c>
      <c r="CB60">
        <v>0.54797281521456154</v>
      </c>
      <c r="CC60">
        <v>2.7596705010317198E-2</v>
      </c>
      <c r="CD60">
        <v>0.46707707006135024</v>
      </c>
      <c r="CE60">
        <v>2.0201847753370306E-2</v>
      </c>
      <c r="CF60">
        <v>1.5339978467710028E-3</v>
      </c>
      <c r="CG60">
        <v>1.4553004406401067E-2</v>
      </c>
      <c r="CH60">
        <v>8.0182451692731894E-3</v>
      </c>
      <c r="CI60">
        <v>1.6016508753350138E-2</v>
      </c>
      <c r="CJ60">
        <v>0.38829206272526445</v>
      </c>
      <c r="CK60">
        <v>1.8461430739177453E-2</v>
      </c>
    </row>
    <row r="61" spans="1:89">
      <c r="A61">
        <v>1972</v>
      </c>
      <c r="B61">
        <v>1</v>
      </c>
      <c r="C61">
        <v>0.10476651180986338</v>
      </c>
      <c r="D61">
        <v>1.5223431973310303E-2</v>
      </c>
      <c r="E61">
        <v>3.9979785651717642E-2</v>
      </c>
      <c r="F61">
        <v>3.3229964604017392E-2</v>
      </c>
      <c r="G61">
        <v>4.2269454652365687E-2</v>
      </c>
      <c r="H61">
        <v>0.68770980102686485</v>
      </c>
      <c r="I61">
        <v>7.6821078109506197E-2</v>
      </c>
      <c r="J61">
        <v>0.81410043776850216</v>
      </c>
      <c r="K61">
        <v>0.10182737275127959</v>
      </c>
      <c r="L61">
        <v>1.6696192844414079E-2</v>
      </c>
      <c r="M61">
        <v>3.1783536797852376E-2</v>
      </c>
      <c r="N61">
        <v>2.999450549603826E-2</v>
      </c>
      <c r="O61">
        <v>3.6395407478138429E-2</v>
      </c>
      <c r="P61">
        <v>0.52959164497433142</v>
      </c>
      <c r="Q61">
        <v>6.7811798216317595E-2</v>
      </c>
      <c r="R61">
        <v>0.34712484728515847</v>
      </c>
      <c r="S61">
        <v>8.8669560842938713E-2</v>
      </c>
      <c r="T61">
        <v>1.4899365154371801E-2</v>
      </c>
      <c r="U61">
        <v>1.5404154734340862E-2</v>
      </c>
      <c r="V61">
        <v>2.1807140416664091E-2</v>
      </c>
      <c r="W61">
        <v>1.6117009309946358E-2</v>
      </c>
      <c r="X61">
        <v>0.14123066425870934</v>
      </c>
      <c r="Y61">
        <v>4.8996966356217538E-2</v>
      </c>
      <c r="Z61">
        <v>0.24576941702980548</v>
      </c>
      <c r="AA61">
        <v>8.1589653001811327E-2</v>
      </c>
      <c r="AB61">
        <v>1.2047936933471622E-2</v>
      </c>
      <c r="AC61">
        <v>1.0710549778310173E-2</v>
      </c>
      <c r="AD61">
        <v>1.833530659560885E-2</v>
      </c>
      <c r="AE61">
        <v>9.1980585100530383E-3</v>
      </c>
      <c r="AF61">
        <v>7.2771200998019814E-2</v>
      </c>
      <c r="AG61">
        <v>4.1116713503991001E-2</v>
      </c>
      <c r="AH61">
        <v>0.11471280266050599</v>
      </c>
      <c r="AI61">
        <v>5.7563728198684147E-2</v>
      </c>
      <c r="AJ61">
        <v>5.2409288174664094E-3</v>
      </c>
      <c r="AK61">
        <v>4.3831312801455016E-3</v>
      </c>
      <c r="AL61">
        <v>8.6374084436461451E-3</v>
      </c>
      <c r="AM61">
        <v>1.9512257648788556E-3</v>
      </c>
      <c r="AN61">
        <v>1.7417619455888343E-2</v>
      </c>
      <c r="AO61">
        <v>1.951875842828911E-2</v>
      </c>
      <c r="AP61">
        <v>8.3036483847536147E-2</v>
      </c>
      <c r="AQ61">
        <v>4.8078593244820528E-2</v>
      </c>
      <c r="AR61">
        <v>3.3941317661253688E-3</v>
      </c>
      <c r="AS61">
        <v>2.9459445042082058E-3</v>
      </c>
      <c r="AT61">
        <v>5.3744228641332773E-3</v>
      </c>
      <c r="AU61">
        <v>1.1160622974354399E-3</v>
      </c>
      <c r="AV61">
        <v>9.8630621032432843E-3</v>
      </c>
      <c r="AW61">
        <v>1.2264264658356895E-2</v>
      </c>
      <c r="AX61">
        <v>4.0818813824444078E-2</v>
      </c>
      <c r="AY61">
        <v>3.0181180624470717E-2</v>
      </c>
      <c r="AZ61">
        <v>1.3187858511892968E-3</v>
      </c>
      <c r="BA61">
        <v>1.1128016945588736E-3</v>
      </c>
      <c r="BB61">
        <v>1.4944162874192001E-3</v>
      </c>
      <c r="BC61">
        <v>3.1667447955793023E-4</v>
      </c>
      <c r="BD61">
        <v>2.7917373170744013E-3</v>
      </c>
      <c r="BE61">
        <v>3.6032173073448641E-3</v>
      </c>
      <c r="BF61">
        <v>1.5664508132886112E-2</v>
      </c>
      <c r="BG61">
        <v>1.3604379002044678E-2</v>
      </c>
      <c r="BH61">
        <v>1.7003979620682072E-4</v>
      </c>
      <c r="BI61">
        <v>2.4904153119061052E-4</v>
      </c>
      <c r="BJ61">
        <v>2.8758329452505468E-4</v>
      </c>
      <c r="BK61">
        <v>4.9611142292999815E-5</v>
      </c>
      <c r="BL61">
        <v>5.3794028061682469E-4</v>
      </c>
      <c r="BM61">
        <v>7.6591357591594092E-4</v>
      </c>
      <c r="BN61">
        <v>0.18589956223149784</v>
      </c>
      <c r="BO61">
        <v>2.9381882706264726E-3</v>
      </c>
      <c r="BP61">
        <v>-1.4728808356970231E-3</v>
      </c>
      <c r="BQ61">
        <v>8.1962871381100668E-3</v>
      </c>
      <c r="BR61">
        <v>3.2352881221065764E-3</v>
      </c>
      <c r="BS61">
        <v>5.8739293746979462E-3</v>
      </c>
      <c r="BT61">
        <v>0.15811978587057093</v>
      </c>
      <c r="BU61">
        <v>9.008971328549038E-3</v>
      </c>
      <c r="BV61">
        <v>0.65287515271484153</v>
      </c>
      <c r="BW61">
        <v>1.6095865092096619E-2</v>
      </c>
      <c r="BX61">
        <v>3.238763055162866E-4</v>
      </c>
      <c r="BY61">
        <v>2.4575598896863518E-2</v>
      </c>
      <c r="BZ61">
        <v>1.142261080712866E-2</v>
      </c>
      <c r="CA61">
        <v>2.6152415000975884E-2</v>
      </c>
      <c r="CB61">
        <v>0.54648115280198295</v>
      </c>
      <c r="CC61">
        <v>2.7823647849875972E-2</v>
      </c>
      <c r="CD61">
        <v>0.46697559048334369</v>
      </c>
      <c r="CE61">
        <v>1.3157584284138119E-2</v>
      </c>
      <c r="CF61">
        <v>1.7967859766950568E-3</v>
      </c>
      <c r="CG61">
        <v>1.6379372835115785E-2</v>
      </c>
      <c r="CH61">
        <v>8.187319748700626E-3</v>
      </c>
      <c r="CI61">
        <v>2.0278395269208452E-2</v>
      </c>
      <c r="CJ61">
        <v>0.38836140845988831</v>
      </c>
      <c r="CK61">
        <v>1.8814730911444373E-2</v>
      </c>
    </row>
    <row r="62" spans="1:89">
      <c r="A62">
        <v>1973</v>
      </c>
      <c r="B62">
        <v>1</v>
      </c>
      <c r="C62">
        <v>9.9629197530378952E-2</v>
      </c>
      <c r="D62">
        <v>1.9550552836230604E-2</v>
      </c>
      <c r="E62">
        <v>3.5367735198929683E-2</v>
      </c>
      <c r="F62">
        <v>3.4652933148037648E-2</v>
      </c>
      <c r="G62">
        <v>4.5319230105731599E-2</v>
      </c>
      <c r="H62">
        <v>0.68630752986734589</v>
      </c>
      <c r="I62">
        <v>7.9172850365807873E-2</v>
      </c>
      <c r="J62">
        <v>0.81393518880213378</v>
      </c>
      <c r="K62">
        <v>9.6790640027882804E-2</v>
      </c>
      <c r="L62">
        <v>1.9135415694656495E-2</v>
      </c>
      <c r="M62">
        <v>2.959724975437987E-2</v>
      </c>
      <c r="N62">
        <v>3.1463491360539386E-2</v>
      </c>
      <c r="O62">
        <v>3.8715319961976302E-2</v>
      </c>
      <c r="P62">
        <v>0.52791262477569945</v>
      </c>
      <c r="Q62">
        <v>7.0320468153679594E-2</v>
      </c>
      <c r="R62">
        <v>0.34690537366077479</v>
      </c>
      <c r="S62">
        <v>8.4385791702135199E-2</v>
      </c>
      <c r="T62">
        <v>1.6016857622019015E-2</v>
      </c>
      <c r="U62">
        <v>1.4395179170859486E-2</v>
      </c>
      <c r="V62">
        <v>2.3251769123440905E-2</v>
      </c>
      <c r="W62">
        <v>1.6676170074593395E-2</v>
      </c>
      <c r="X62">
        <v>0.14046535046215422</v>
      </c>
      <c r="Y62">
        <v>5.1714280083608961E-2</v>
      </c>
      <c r="Z62">
        <v>0.24515801810775883</v>
      </c>
      <c r="AA62">
        <v>7.6863935921072685E-2</v>
      </c>
      <c r="AB62">
        <v>1.3105816703320027E-2</v>
      </c>
      <c r="AC62">
        <v>1.0037379878322905E-2</v>
      </c>
      <c r="AD62">
        <v>1.9578428549465322E-2</v>
      </c>
      <c r="AE62">
        <v>9.5640337203839933E-3</v>
      </c>
      <c r="AF62">
        <v>7.2484552059882079E-2</v>
      </c>
      <c r="AG62">
        <v>4.3523872881393422E-2</v>
      </c>
      <c r="AH62">
        <v>0.11267458972633904</v>
      </c>
      <c r="AI62">
        <v>5.3704218690549338E-2</v>
      </c>
      <c r="AJ62">
        <v>5.746343157588988E-3</v>
      </c>
      <c r="AK62">
        <v>4.0158875329175444E-3</v>
      </c>
      <c r="AL62">
        <v>9.1161914011875216E-3</v>
      </c>
      <c r="AM62">
        <v>2.0317096920129136E-3</v>
      </c>
      <c r="AN62">
        <v>1.7484385633672418E-2</v>
      </c>
      <c r="AO62">
        <v>2.0575855466153217E-2</v>
      </c>
      <c r="AP62">
        <v>8.0996835982659832E-2</v>
      </c>
      <c r="AQ62">
        <v>4.4374968227982169E-2</v>
      </c>
      <c r="AR62">
        <v>3.8967623396931259E-3</v>
      </c>
      <c r="AS62">
        <v>2.6354616611866588E-3</v>
      </c>
      <c r="AT62">
        <v>5.7568609560796789E-3</v>
      </c>
      <c r="AU62">
        <v>1.1933078519645074E-3</v>
      </c>
      <c r="AV62">
        <v>9.9932036437094286E-3</v>
      </c>
      <c r="AW62">
        <v>1.3146272947624727E-2</v>
      </c>
      <c r="AX62">
        <v>3.8927068842895096E-2</v>
      </c>
      <c r="AY62">
        <v>2.7489027859678584E-2</v>
      </c>
      <c r="AZ62">
        <v>1.5959816177375332E-3</v>
      </c>
      <c r="BA62">
        <v>9.8166084867790278E-4</v>
      </c>
      <c r="BB62">
        <v>1.6519494193103451E-3</v>
      </c>
      <c r="BC62">
        <v>3.3166198326676973E-4</v>
      </c>
      <c r="BD62">
        <v>2.8542783477812123E-3</v>
      </c>
      <c r="BE62">
        <v>4.0225082031068535E-3</v>
      </c>
      <c r="BF62">
        <v>1.4260830482157871E-2</v>
      </c>
      <c r="BG62">
        <v>1.1962605586014198E-2</v>
      </c>
      <c r="BH62">
        <v>3.1963775354518719E-4</v>
      </c>
      <c r="BI62">
        <v>2.2682225100890244E-4</v>
      </c>
      <c r="BJ62">
        <v>3.2141974028427055E-4</v>
      </c>
      <c r="BK62">
        <v>5.2090662549351873E-5</v>
      </c>
      <c r="BL62">
        <v>5.0980591610944503E-4</v>
      </c>
      <c r="BM62">
        <v>8.6844851407764467E-4</v>
      </c>
      <c r="BN62">
        <v>0.18606481119786622</v>
      </c>
      <c r="BO62">
        <v>2.8375995194814766E-3</v>
      </c>
      <c r="BP62">
        <v>4.1508404308586606E-4</v>
      </c>
      <c r="BQ62">
        <v>5.7704316690416957E-3</v>
      </c>
      <c r="BR62">
        <v>3.1892409576558434E-3</v>
      </c>
      <c r="BS62">
        <v>6.6037937350614641E-3</v>
      </c>
      <c r="BT62">
        <v>0.1583966519334955</v>
      </c>
      <c r="BU62">
        <v>8.85201746474777E-3</v>
      </c>
      <c r="BV62">
        <v>0.65309462633922521</v>
      </c>
      <c r="BW62">
        <v>1.5242842169478171E-2</v>
      </c>
      <c r="BX62">
        <v>3.5335973855995101E-3</v>
      </c>
      <c r="BY62">
        <v>2.0972531770529053E-2</v>
      </c>
      <c r="BZ62">
        <v>1.1401036892808596E-2</v>
      </c>
      <c r="CA62">
        <v>2.8643048942060528E-2</v>
      </c>
      <c r="CB62">
        <v>0.54584327790214549</v>
      </c>
      <c r="CC62">
        <v>2.7458295750993823E-2</v>
      </c>
      <c r="CD62">
        <v>0.46702981514135899</v>
      </c>
      <c r="CE62">
        <v>1.2405144508272804E-2</v>
      </c>
      <c r="CF62">
        <v>3.118615001273424E-3</v>
      </c>
      <c r="CG62">
        <v>1.5202082717593209E-2</v>
      </c>
      <c r="CH62">
        <v>8.2117897841304816E-3</v>
      </c>
      <c r="CI62">
        <v>2.2039150952801147E-2</v>
      </c>
      <c r="CJ62">
        <v>0.38744669122919834</v>
      </c>
      <c r="CK62">
        <v>1.8606337296702583E-2</v>
      </c>
    </row>
    <row r="63" spans="1:89">
      <c r="A63">
        <v>1974</v>
      </c>
      <c r="B63">
        <v>1</v>
      </c>
      <c r="C63">
        <v>9.0089475188615348E-2</v>
      </c>
      <c r="D63">
        <v>2.3250459794616166E-2</v>
      </c>
      <c r="E63">
        <v>3.293345204678267E-2</v>
      </c>
      <c r="F63">
        <v>3.4621148076422421E-2</v>
      </c>
      <c r="G63">
        <v>5.1104920798531031E-2</v>
      </c>
      <c r="H63">
        <v>0.69022881942879255</v>
      </c>
      <c r="I63">
        <v>7.7771711292949977E-2</v>
      </c>
      <c r="J63">
        <v>0.8143620114406076</v>
      </c>
      <c r="K63">
        <v>8.7315550773293255E-2</v>
      </c>
      <c r="L63">
        <v>2.1785529500127472E-2</v>
      </c>
      <c r="M63">
        <v>2.8178703811079651E-2</v>
      </c>
      <c r="N63">
        <v>3.1511123367184556E-2</v>
      </c>
      <c r="O63">
        <v>4.430580897337788E-2</v>
      </c>
      <c r="P63">
        <v>0.53213797023738696</v>
      </c>
      <c r="Q63">
        <v>6.9127322951680656E-2</v>
      </c>
      <c r="R63">
        <v>0.3437303660134603</v>
      </c>
      <c r="S63">
        <v>7.5315318980490112E-2</v>
      </c>
      <c r="T63">
        <v>1.7711820108354238E-2</v>
      </c>
      <c r="U63">
        <v>1.3771921386775519E-2</v>
      </c>
      <c r="V63">
        <v>2.3367543238473242E-2</v>
      </c>
      <c r="W63">
        <v>1.7667877799488287E-2</v>
      </c>
      <c r="X63">
        <v>0.14502654644201191</v>
      </c>
      <c r="Y63">
        <v>5.0869345505668344E-2</v>
      </c>
      <c r="Z63">
        <v>0.2411904152322677</v>
      </c>
      <c r="AA63">
        <v>6.8331436837048662E-2</v>
      </c>
      <c r="AB63">
        <v>1.4688375922307293E-2</v>
      </c>
      <c r="AC63">
        <v>9.421965949442267E-3</v>
      </c>
      <c r="AD63">
        <v>1.979900849697706E-2</v>
      </c>
      <c r="AE63">
        <v>1.0280709243783397E-2</v>
      </c>
      <c r="AF63">
        <v>7.5587834767162437E-2</v>
      </c>
      <c r="AG63">
        <v>4.3081085861540809E-2</v>
      </c>
      <c r="AH63">
        <v>0.10959568701014177</v>
      </c>
      <c r="AI63">
        <v>4.7225627226623781E-2</v>
      </c>
      <c r="AJ63">
        <v>6.6276889538127923E-3</v>
      </c>
      <c r="AK63">
        <v>3.8936931845335661E-3</v>
      </c>
      <c r="AL63">
        <v>9.5436579386997504E-3</v>
      </c>
      <c r="AM63">
        <v>2.4349477746278035E-3</v>
      </c>
      <c r="AN63">
        <v>1.8930515806376828E-2</v>
      </c>
      <c r="AO63">
        <v>2.0939559373950423E-2</v>
      </c>
      <c r="AP63">
        <v>7.8435047158563975E-2</v>
      </c>
      <c r="AQ63">
        <v>3.9178618844895909E-2</v>
      </c>
      <c r="AR63">
        <v>4.609081881295266E-3</v>
      </c>
      <c r="AS63">
        <v>2.5429892189077763E-3</v>
      </c>
      <c r="AT63">
        <v>6.1836654243757633E-3</v>
      </c>
      <c r="AU63">
        <v>1.3742904054262002E-3</v>
      </c>
      <c r="AV63">
        <v>1.0861551512906908E-2</v>
      </c>
      <c r="AW63">
        <v>1.3684853051790027E-2</v>
      </c>
      <c r="AX63">
        <v>3.7214194867374317E-2</v>
      </c>
      <c r="AY63">
        <v>2.4335759550482765E-2</v>
      </c>
      <c r="AZ63">
        <v>1.97422951016438E-3</v>
      </c>
      <c r="BA63">
        <v>9.3583273196461971E-4</v>
      </c>
      <c r="BB63">
        <v>1.9204500736720634E-3</v>
      </c>
      <c r="BC63">
        <v>4.6382648746193933E-4</v>
      </c>
      <c r="BD63">
        <v>3.148086645334927E-3</v>
      </c>
      <c r="BE63">
        <v>4.4360077290005254E-3</v>
      </c>
      <c r="BF63">
        <v>1.3286118892409604E-2</v>
      </c>
      <c r="BG63">
        <v>1.0568667696375393E-2</v>
      </c>
      <c r="BH63">
        <v>4.4901887460330105E-4</v>
      </c>
      <c r="BI63">
        <v>2.1138641354506585E-4</v>
      </c>
      <c r="BJ63">
        <v>4.2143315550213171E-4</v>
      </c>
      <c r="BK63">
        <v>5.6542193282532132E-5</v>
      </c>
      <c r="BL63">
        <v>5.3827531764248323E-4</v>
      </c>
      <c r="BM63">
        <v>1.0407949147984755E-3</v>
      </c>
      <c r="BN63">
        <v>0.1856379885593924</v>
      </c>
      <c r="BO63">
        <v>2.7739648917244229E-3</v>
      </c>
      <c r="BP63">
        <v>1.4649311732142459E-3</v>
      </c>
      <c r="BQ63">
        <v>4.7547523582104519E-3</v>
      </c>
      <c r="BR63">
        <v>3.1100344315630876E-3</v>
      </c>
      <c r="BS63">
        <v>6.7991198748779411E-3</v>
      </c>
      <c r="BT63">
        <v>0.15809076883342757</v>
      </c>
      <c r="BU63">
        <v>8.6444054496038567E-3</v>
      </c>
      <c r="BV63">
        <v>0.6562696339865397</v>
      </c>
      <c r="BW63">
        <v>1.4773176741835032E-2</v>
      </c>
      <c r="BX63">
        <v>5.5384406856951555E-3</v>
      </c>
      <c r="BY63">
        <v>1.9161476073578841E-2</v>
      </c>
      <c r="BZ63">
        <v>1.125335140087794E-2</v>
      </c>
      <c r="CA63">
        <v>3.3437039955609517E-2</v>
      </c>
      <c r="CB63">
        <v>0.54520429604684939</v>
      </c>
      <c r="CC63">
        <v>2.6901832260936065E-2</v>
      </c>
      <c r="CD63">
        <v>0.4706316454271473</v>
      </c>
      <c r="CE63">
        <v>1.199923205521394E-2</v>
      </c>
      <c r="CF63">
        <v>4.0734779694763593E-3</v>
      </c>
      <c r="CG63">
        <v>1.440673390140001E-2</v>
      </c>
      <c r="CH63">
        <v>8.1433185527162773E-3</v>
      </c>
      <c r="CI63">
        <v>2.6637958601718092E-2</v>
      </c>
      <c r="CJ63">
        <v>0.38711350122914279</v>
      </c>
      <c r="CK63">
        <v>1.825741384328387E-2</v>
      </c>
    </row>
    <row r="64" spans="1:89">
      <c r="A64">
        <v>1975</v>
      </c>
      <c r="B64">
        <v>1</v>
      </c>
      <c r="C64">
        <v>8.9524429388439894E-2</v>
      </c>
      <c r="D64">
        <v>2.0444841524964584E-2</v>
      </c>
      <c r="E64">
        <v>3.4356027431201176E-2</v>
      </c>
      <c r="F64">
        <v>3.4335312601233937E-2</v>
      </c>
      <c r="G64">
        <v>5.689142823918171E-2</v>
      </c>
      <c r="H64">
        <v>0.68756313499863553</v>
      </c>
      <c r="I64">
        <v>7.6884833509166181E-2</v>
      </c>
      <c r="J64">
        <v>0.81872831833561577</v>
      </c>
      <c r="K64">
        <v>8.6873133893568266E-2</v>
      </c>
      <c r="L64">
        <v>2.2422039330903608E-2</v>
      </c>
      <c r="M64">
        <v>2.6119509454357134E-2</v>
      </c>
      <c r="N64">
        <v>3.1412206537804209E-2</v>
      </c>
      <c r="O64">
        <v>4.9715272819780873E-2</v>
      </c>
      <c r="P64">
        <v>0.53348986801179177</v>
      </c>
      <c r="Q64">
        <v>6.8696277285752866E-2</v>
      </c>
      <c r="R64">
        <v>0.34521067286084417</v>
      </c>
      <c r="S64">
        <v>7.4767826833162854E-2</v>
      </c>
      <c r="T64">
        <v>1.8222965290908336E-2</v>
      </c>
      <c r="U64">
        <v>1.3210424637228969E-2</v>
      </c>
      <c r="V64">
        <v>2.3256357190467116E-2</v>
      </c>
      <c r="W64">
        <v>1.9448154192799081E-2</v>
      </c>
      <c r="X64">
        <v>0.14577392190663818</v>
      </c>
      <c r="Y64">
        <v>5.0531026989907503E-2</v>
      </c>
      <c r="Z64">
        <v>0.24115807106318243</v>
      </c>
      <c r="AA64">
        <v>6.7478586100509053E-2</v>
      </c>
      <c r="AB64">
        <v>1.4592872967096535E-2</v>
      </c>
      <c r="AC64">
        <v>9.1182038505053641E-3</v>
      </c>
      <c r="AD64">
        <v>1.9753721102173757E-2</v>
      </c>
      <c r="AE64">
        <v>1.1169701954704776E-2</v>
      </c>
      <c r="AF64">
        <v>7.6128849879906174E-2</v>
      </c>
      <c r="AG64">
        <v>4.2916133056127015E-2</v>
      </c>
      <c r="AH64">
        <v>0.10878570398148213</v>
      </c>
      <c r="AI64">
        <v>4.6040300887269119E-2</v>
      </c>
      <c r="AJ64">
        <v>6.4822479502703069E-3</v>
      </c>
      <c r="AK64">
        <v>3.8667324985637969E-3</v>
      </c>
      <c r="AL64">
        <v>9.5495375609370488E-3</v>
      </c>
      <c r="AM64">
        <v>2.5907445913149088E-3</v>
      </c>
      <c r="AN64">
        <v>1.9222400033091436E-2</v>
      </c>
      <c r="AO64">
        <v>2.1033739875817397E-2</v>
      </c>
      <c r="AP64">
        <v>7.7445521625122637E-2</v>
      </c>
      <c r="AQ64">
        <v>3.7687079142884994E-2</v>
      </c>
      <c r="AR64">
        <v>4.3817587927872858E-3</v>
      </c>
      <c r="AS64">
        <v>2.5326962016127791E-3</v>
      </c>
      <c r="AT64">
        <v>6.2414092670277452E-3</v>
      </c>
      <c r="AU64">
        <v>1.5498379864046605E-3</v>
      </c>
      <c r="AV64">
        <v>1.1152159479259689E-2</v>
      </c>
      <c r="AW64">
        <v>1.3900580058777054E-2</v>
      </c>
      <c r="AX64">
        <v>3.6482493736684773E-2</v>
      </c>
      <c r="AY64">
        <v>2.3084068511752844E-2</v>
      </c>
      <c r="AZ64">
        <v>1.7906980516392448E-3</v>
      </c>
      <c r="BA64">
        <v>9.2837444626314117E-4</v>
      </c>
      <c r="BB64">
        <v>2.0321762469916712E-3</v>
      </c>
      <c r="BC64">
        <v>6.0927307556310787E-4</v>
      </c>
      <c r="BD64">
        <v>3.278163689778648E-3</v>
      </c>
      <c r="BE64">
        <v>4.7597375574830007E-3</v>
      </c>
      <c r="BF64">
        <v>1.3163103380570362E-2</v>
      </c>
      <c r="BG64">
        <v>1.02175611388431E-2</v>
      </c>
      <c r="BH64">
        <v>4.1845013117384924E-4</v>
      </c>
      <c r="BI64">
        <v>2.1593701707826697E-4</v>
      </c>
      <c r="BJ64">
        <v>4.7397550548546893E-4</v>
      </c>
      <c r="BK64">
        <v>6.0306075655525256E-5</v>
      </c>
      <c r="BL64">
        <v>5.8596039144670768E-4</v>
      </c>
      <c r="BM64">
        <v>1.1909130775414572E-3</v>
      </c>
      <c r="BN64">
        <v>0.18127168166438423</v>
      </c>
      <c r="BO64">
        <v>2.6511827926379195E-3</v>
      </c>
      <c r="BP64">
        <v>-1.9772208202039725E-3</v>
      </c>
      <c r="BQ64">
        <v>8.2365335204920148E-3</v>
      </c>
      <c r="BR64">
        <v>2.9230783639168398E-3</v>
      </c>
      <c r="BS64">
        <v>7.1761285218184907E-3</v>
      </c>
      <c r="BT64">
        <v>0.15407349040089199</v>
      </c>
      <c r="BU64">
        <v>8.1885075791296585E-3</v>
      </c>
      <c r="BV64">
        <v>0.65478932713915583</v>
      </c>
      <c r="BW64">
        <v>1.4755289269725065E-2</v>
      </c>
      <c r="BX64">
        <v>2.2215677883240179E-3</v>
      </c>
      <c r="BY64">
        <v>2.1145561548619948E-2</v>
      </c>
      <c r="BZ64">
        <v>1.1078613699720411E-2</v>
      </c>
      <c r="CA64">
        <v>3.7443278299138294E-2</v>
      </c>
      <c r="CB64">
        <v>0.54179193250852642</v>
      </c>
      <c r="CC64">
        <v>2.6353087537443334E-2</v>
      </c>
      <c r="CD64">
        <v>0.4735176454747716</v>
      </c>
      <c r="CE64">
        <v>1.210411405528497E-2</v>
      </c>
      <c r="CF64">
        <v>4.1987882360686977E-3</v>
      </c>
      <c r="CG64">
        <v>1.2909016380255701E-2</v>
      </c>
      <c r="CH64">
        <v>8.1555362954278589E-3</v>
      </c>
      <c r="CI64">
        <v>3.0267166733115365E-2</v>
      </c>
      <c r="CJ64">
        <v>0.38771843261785699</v>
      </c>
      <c r="CK64">
        <v>1.8164575974907927E-2</v>
      </c>
    </row>
    <row r="65" spans="1:89">
      <c r="A65">
        <v>1976</v>
      </c>
      <c r="B65">
        <v>1</v>
      </c>
      <c r="C65">
        <v>9.4511908451725343E-2</v>
      </c>
      <c r="D65">
        <v>2.0996232841777776E-2</v>
      </c>
      <c r="E65">
        <v>2.713753888528549E-2</v>
      </c>
      <c r="F65">
        <v>3.3746052511336382E-2</v>
      </c>
      <c r="G65">
        <v>6.3401600093523525E-2</v>
      </c>
      <c r="H65">
        <v>0.68420418505652014</v>
      </c>
      <c r="I65">
        <v>7.6002476088755377E-2</v>
      </c>
      <c r="J65">
        <v>0.81953462722947279</v>
      </c>
      <c r="K65">
        <v>9.1821414482702923E-2</v>
      </c>
      <c r="L65">
        <v>2.1340267916393915E-2</v>
      </c>
      <c r="M65">
        <v>2.0818126152748931E-2</v>
      </c>
      <c r="N65">
        <v>3.0909874407694982E-2</v>
      </c>
      <c r="O65">
        <v>5.5264811461702111E-2</v>
      </c>
      <c r="P65">
        <v>0.53157010600243171</v>
      </c>
      <c r="Q65">
        <v>6.7810021063323872E-2</v>
      </c>
      <c r="R65">
        <v>0.34617435968058885</v>
      </c>
      <c r="S65">
        <v>7.917482367768694E-2</v>
      </c>
      <c r="T65">
        <v>1.7044805522425165E-2</v>
      </c>
      <c r="U65">
        <v>1.244556417692654E-2</v>
      </c>
      <c r="V65">
        <v>2.280648508468559E-2</v>
      </c>
      <c r="W65">
        <v>2.0067168938394001E-2</v>
      </c>
      <c r="X65">
        <v>0.14509990068854256</v>
      </c>
      <c r="Y65">
        <v>4.9535608696014435E-2</v>
      </c>
      <c r="Z65">
        <v>0.24179799926832857</v>
      </c>
      <c r="AA65">
        <v>7.1202515529407345E-2</v>
      </c>
      <c r="AB65">
        <v>1.3389006001183004E-2</v>
      </c>
      <c r="AC65">
        <v>8.8468619589287499E-3</v>
      </c>
      <c r="AD65">
        <v>1.9252857733470304E-2</v>
      </c>
      <c r="AE65">
        <v>1.1308660397941026E-2</v>
      </c>
      <c r="AF65">
        <v>7.6084314170925232E-2</v>
      </c>
      <c r="AG65">
        <v>4.1713784008602206E-2</v>
      </c>
      <c r="AH65">
        <v>0.10894787316634336</v>
      </c>
      <c r="AI65">
        <v>4.823670229120381E-2</v>
      </c>
      <c r="AJ65">
        <v>5.6916733207844853E-3</v>
      </c>
      <c r="AK65">
        <v>3.7203644152143784E-3</v>
      </c>
      <c r="AL65">
        <v>9.2354560502828798E-3</v>
      </c>
      <c r="AM65">
        <v>2.5479486634577965E-3</v>
      </c>
      <c r="AN65">
        <v>1.9467556927241576E-2</v>
      </c>
      <c r="AO65">
        <v>2.00481708360318E-2</v>
      </c>
      <c r="AP65">
        <v>7.7639898203869961E-2</v>
      </c>
      <c r="AQ65">
        <v>3.9354831091802392E-2</v>
      </c>
      <c r="AR65">
        <v>3.7980035687618513E-3</v>
      </c>
      <c r="AS65">
        <v>2.4352756529402281E-3</v>
      </c>
      <c r="AT65">
        <v>5.9991020409028801E-3</v>
      </c>
      <c r="AU65">
        <v>1.4719442493723949E-3</v>
      </c>
      <c r="AV65">
        <v>1.1489506630056276E-2</v>
      </c>
      <c r="AW65">
        <v>1.3091233013470387E-2</v>
      </c>
      <c r="AX65">
        <v>3.6651536675378793E-2</v>
      </c>
      <c r="AY65">
        <v>2.3889748798893783E-2</v>
      </c>
      <c r="AZ65">
        <v>1.5077199628011043E-3</v>
      </c>
      <c r="BA65">
        <v>9.1928481087723258E-4</v>
      </c>
      <c r="BB65">
        <v>1.9935974562621489E-3</v>
      </c>
      <c r="BC65">
        <v>4.72303742613915E-4</v>
      </c>
      <c r="BD65">
        <v>3.4133256173857021E-3</v>
      </c>
      <c r="BE65">
        <v>4.455555727392797E-3</v>
      </c>
      <c r="BF65">
        <v>1.3406175103353846E-2</v>
      </c>
      <c r="BG65">
        <v>1.0589217323007568E-2</v>
      </c>
      <c r="BH65">
        <v>3.336440233724096E-4</v>
      </c>
      <c r="BI65">
        <v>2.207431724941022E-4</v>
      </c>
      <c r="BJ65">
        <v>4.7615153686062888E-4</v>
      </c>
      <c r="BK65">
        <v>6.4308630634688643E-5</v>
      </c>
      <c r="BL65">
        <v>6.1946472848340415E-4</v>
      </c>
      <c r="BM65">
        <v>1.1026457613317183E-3</v>
      </c>
      <c r="BN65">
        <v>0.18046537277052721</v>
      </c>
      <c r="BO65">
        <v>2.6900163262217835E-3</v>
      </c>
      <c r="BP65">
        <v>-3.4407203710650099E-4</v>
      </c>
      <c r="BQ65">
        <v>6.3194563699788889E-3</v>
      </c>
      <c r="BR65">
        <v>2.8360686855972012E-3</v>
      </c>
      <c r="BS65">
        <v>8.1366745845791785E-3</v>
      </c>
      <c r="BT65">
        <v>0.15263496109369348</v>
      </c>
      <c r="BU65">
        <v>8.1922674191681165E-3</v>
      </c>
      <c r="BV65">
        <v>0.65382564031941115</v>
      </c>
      <c r="BW65">
        <v>1.5336364552016561E-2</v>
      </c>
      <c r="BX65">
        <v>3.9512893939899658E-3</v>
      </c>
      <c r="BY65">
        <v>1.4691927119443764E-2</v>
      </c>
      <c r="BZ65">
        <v>1.0939394813325657E-2</v>
      </c>
      <c r="CA65">
        <v>4.3334459395731016E-2</v>
      </c>
      <c r="CB65">
        <v>0.53910569493227289</v>
      </c>
      <c r="CC65">
        <v>2.6466506937405921E-2</v>
      </c>
      <c r="CD65">
        <v>0.47336026754888394</v>
      </c>
      <c r="CE65">
        <v>1.2646300677296152E-2</v>
      </c>
      <c r="CF65">
        <v>4.2954017468999593E-3</v>
      </c>
      <c r="CG65">
        <v>8.3725357883768E-3</v>
      </c>
      <c r="CH65">
        <v>8.1033193171129968E-3</v>
      </c>
      <c r="CI65">
        <v>3.5197666289619921E-2</v>
      </c>
      <c r="CJ65">
        <v>0.38647077851872075</v>
      </c>
      <c r="CK65">
        <v>1.8274262364247999E-2</v>
      </c>
    </row>
    <row r="66" spans="1:89">
      <c r="A66">
        <v>1977</v>
      </c>
      <c r="B66">
        <v>1</v>
      </c>
      <c r="C66">
        <v>9.6733133278869704E-2</v>
      </c>
      <c r="D66">
        <v>2.0494703888673735E-2</v>
      </c>
      <c r="E66">
        <v>2.0010240890453126E-2</v>
      </c>
      <c r="F66">
        <v>3.3301584138937919E-2</v>
      </c>
      <c r="G66">
        <v>7.1595175154529303E-2</v>
      </c>
      <c r="H66">
        <v>0.68246211653757249</v>
      </c>
      <c r="I66">
        <v>7.5403022591523539E-2</v>
      </c>
      <c r="J66">
        <v>0.82046603352588932</v>
      </c>
      <c r="K66">
        <v>9.4210143410412617E-2</v>
      </c>
      <c r="L66">
        <v>2.0627701793740592E-2</v>
      </c>
      <c r="M66">
        <v>1.4757627949730664E-2</v>
      </c>
      <c r="N66">
        <v>3.0519223899743396E-2</v>
      </c>
      <c r="O66">
        <v>6.2881559787700034E-2</v>
      </c>
      <c r="P66">
        <v>0.5300682977135639</v>
      </c>
      <c r="Q66">
        <v>6.7401467256252526E-2</v>
      </c>
      <c r="R66">
        <v>0.34788858899508313</v>
      </c>
      <c r="S66">
        <v>8.1868186793182099E-2</v>
      </c>
      <c r="T66">
        <v>1.6696662157857582E-2</v>
      </c>
      <c r="U66">
        <v>1.1746686229019095E-2</v>
      </c>
      <c r="V66">
        <v>2.2406547235926676E-2</v>
      </c>
      <c r="W66">
        <v>2.1083757977180501E-2</v>
      </c>
      <c r="X66">
        <v>0.14510037083141797</v>
      </c>
      <c r="Y66">
        <v>4.8986379629985762E-2</v>
      </c>
      <c r="Z66">
        <v>0.24356082099814103</v>
      </c>
      <c r="AA66">
        <v>7.3900958212788775E-2</v>
      </c>
      <c r="AB66">
        <v>1.308622336270936E-2</v>
      </c>
      <c r="AC66">
        <v>8.5968202319388152E-3</v>
      </c>
      <c r="AD66">
        <v>1.888379033995994E-2</v>
      </c>
      <c r="AE66">
        <v>1.1906392716418652E-2</v>
      </c>
      <c r="AF66">
        <v>7.601130831796897E-2</v>
      </c>
      <c r="AG66">
        <v>4.1175330736498789E-2</v>
      </c>
      <c r="AH66">
        <v>0.11018261687237541</v>
      </c>
      <c r="AI66">
        <v>4.976773639209419E-2</v>
      </c>
      <c r="AJ66">
        <v>5.3463450545850211E-3</v>
      </c>
      <c r="AK66">
        <v>3.6355364526826145E-3</v>
      </c>
      <c r="AL66">
        <v>9.0484158291354241E-3</v>
      </c>
      <c r="AM66">
        <v>2.7214792517026554E-3</v>
      </c>
      <c r="AN66">
        <v>1.9987136518720083E-2</v>
      </c>
      <c r="AO66">
        <v>1.9675966931607555E-2</v>
      </c>
      <c r="AP66">
        <v>7.8794592505460059E-2</v>
      </c>
      <c r="AQ66">
        <v>4.0611516045615866E-2</v>
      </c>
      <c r="AR66">
        <v>3.5852790383125738E-3</v>
      </c>
      <c r="AS66">
        <v>2.4279720231302278E-3</v>
      </c>
      <c r="AT66">
        <v>5.892278240227416E-3</v>
      </c>
      <c r="AU66">
        <v>1.5757745255531124E-3</v>
      </c>
      <c r="AV66">
        <v>1.1847438995918513E-2</v>
      </c>
      <c r="AW66">
        <v>1.2854334014403718E-2</v>
      </c>
      <c r="AX66">
        <v>3.7448559850972174E-2</v>
      </c>
      <c r="AY66">
        <v>2.4657315332697747E-2</v>
      </c>
      <c r="AZ66">
        <v>1.452772926271485E-3</v>
      </c>
      <c r="BA66">
        <v>9.4422021789583067E-4</v>
      </c>
      <c r="BB66">
        <v>1.999568304060317E-3</v>
      </c>
      <c r="BC66">
        <v>4.7070959449602227E-4</v>
      </c>
      <c r="BD66">
        <v>3.4968544819413386E-3</v>
      </c>
      <c r="BE66">
        <v>4.4271212700544424E-3</v>
      </c>
      <c r="BF66">
        <v>1.3761772054326382E-2</v>
      </c>
      <c r="BG66">
        <v>1.0938501931138551E-2</v>
      </c>
      <c r="BH66">
        <v>3.2226236806910647E-4</v>
      </c>
      <c r="BI66">
        <v>2.2664504527128012E-4</v>
      </c>
      <c r="BJ66">
        <v>4.8329834609319697E-4</v>
      </c>
      <c r="BK66">
        <v>6.6284675440983815E-5</v>
      </c>
      <c r="BL66">
        <v>6.2709890760102795E-4</v>
      </c>
      <c r="BM66">
        <v>1.0976805271022282E-3</v>
      </c>
      <c r="BN66">
        <v>0.17953396647411068</v>
      </c>
      <c r="BO66">
        <v>2.5222069436108161E-3</v>
      </c>
      <c r="BP66">
        <v>-1.3303966346794698E-4</v>
      </c>
      <c r="BQ66">
        <v>5.2526956100594361E-3</v>
      </c>
      <c r="BR66">
        <v>2.7821896698556918E-3</v>
      </c>
      <c r="BS66">
        <v>8.7133899215424103E-3</v>
      </c>
      <c r="BT66">
        <v>0.15239525507351512</v>
      </c>
      <c r="BU66">
        <v>8.0012571142183807E-3</v>
      </c>
      <c r="BV66">
        <v>0.65211141100491687</v>
      </c>
      <c r="BW66">
        <v>1.4864558419475286E-2</v>
      </c>
      <c r="BX66">
        <v>3.7979718748426816E-3</v>
      </c>
      <c r="BY66">
        <v>8.2635160719754779E-3</v>
      </c>
      <c r="BZ66">
        <v>1.0894949724588017E-2</v>
      </c>
      <c r="CA66">
        <v>5.0511447383062028E-2</v>
      </c>
      <c r="CB66">
        <v>0.5373624825435237</v>
      </c>
      <c r="CC66">
        <v>2.6416459608427447E-2</v>
      </c>
      <c r="CD66">
        <v>0.47257744453080619</v>
      </c>
      <c r="CE66">
        <v>1.2342261905096491E-2</v>
      </c>
      <c r="CF66">
        <v>3.9311005267803276E-3</v>
      </c>
      <c r="CG66">
        <v>3.0109816863131346E-3</v>
      </c>
      <c r="CH66">
        <v>8.1127455642415053E-3</v>
      </c>
      <c r="CI66">
        <v>4.1797760907259826E-2</v>
      </c>
      <c r="CJ66">
        <v>0.38496734420756068</v>
      </c>
      <c r="CK66">
        <v>1.8415236159403884E-2</v>
      </c>
    </row>
    <row r="67" spans="1:89">
      <c r="A67">
        <v>1978</v>
      </c>
      <c r="B67">
        <v>1</v>
      </c>
      <c r="C67">
        <v>9.46470745669893E-2</v>
      </c>
      <c r="D67">
        <v>1.6624712151253586E-2</v>
      </c>
      <c r="E67">
        <v>-8.6498661588625778E-2</v>
      </c>
      <c r="F67">
        <v>3.3290869290167481E-2</v>
      </c>
      <c r="G67">
        <v>0.18189446797524278</v>
      </c>
      <c r="H67">
        <v>0.68421343934661472</v>
      </c>
      <c r="I67">
        <v>7.5828074582742544E-2</v>
      </c>
      <c r="J67">
        <v>0.82020500101338456</v>
      </c>
      <c r="K67">
        <v>9.2144444119807351E-2</v>
      </c>
      <c r="L67">
        <v>1.6809808232535452E-2</v>
      </c>
      <c r="M67">
        <v>-9.1375904398793714E-2</v>
      </c>
      <c r="N67">
        <v>3.0529891532344915E-2</v>
      </c>
      <c r="O67">
        <v>0.17273875121764448</v>
      </c>
      <c r="P67">
        <v>0.53133661092799345</v>
      </c>
      <c r="Q67">
        <v>6.8021388298171406E-2</v>
      </c>
      <c r="R67">
        <v>0.34741076084234912</v>
      </c>
      <c r="S67">
        <v>7.979649943382576E-2</v>
      </c>
      <c r="T67">
        <v>1.6724707166747441E-2</v>
      </c>
      <c r="U67">
        <v>1.0291124259171313E-2</v>
      </c>
      <c r="V67">
        <v>2.2327559433972109E-2</v>
      </c>
      <c r="W67">
        <v>2.240521460836474E-2</v>
      </c>
      <c r="X67">
        <v>0.14647049283078609</v>
      </c>
      <c r="Y67">
        <v>4.9395170687350894E-2</v>
      </c>
      <c r="Z67">
        <v>0.24316300083731335</v>
      </c>
      <c r="AA67">
        <v>7.1968346436634786E-2</v>
      </c>
      <c r="AB67">
        <v>1.3166540775693802E-2</v>
      </c>
      <c r="AC67">
        <v>7.4380324098252222E-3</v>
      </c>
      <c r="AD67">
        <v>1.875189497855393E-2</v>
      </c>
      <c r="AE67">
        <v>1.2954306757567671E-2</v>
      </c>
      <c r="AF67">
        <v>7.741197984254361E-2</v>
      </c>
      <c r="AG67">
        <v>4.1471913571627293E-2</v>
      </c>
      <c r="AH67">
        <v>0.11046158057023714</v>
      </c>
      <c r="AI67">
        <v>4.8450688874374766E-2</v>
      </c>
      <c r="AJ67">
        <v>5.5502745590428147E-3</v>
      </c>
      <c r="AK67">
        <v>3.1946096682381928E-3</v>
      </c>
      <c r="AL67">
        <v>9.0718258093187322E-3</v>
      </c>
      <c r="AM67">
        <v>2.9558235823841741E-3</v>
      </c>
      <c r="AN67">
        <v>2.1084803395489335E-2</v>
      </c>
      <c r="AO67">
        <v>2.0153557185698088E-2</v>
      </c>
      <c r="AP67">
        <v>7.9479880975128481E-2</v>
      </c>
      <c r="AQ67">
        <v>3.9990794801507752E-2</v>
      </c>
      <c r="AR67">
        <v>3.8882417774495758E-3</v>
      </c>
      <c r="AS67">
        <v>2.1858897607044928E-3</v>
      </c>
      <c r="AT67">
        <v>5.9263044599751754E-3</v>
      </c>
      <c r="AU67">
        <v>1.7243825307702192E-3</v>
      </c>
      <c r="AV67">
        <v>1.2463660691395087E-2</v>
      </c>
      <c r="AW67">
        <v>1.3300608267252134E-2</v>
      </c>
      <c r="AX67">
        <v>3.8348828666041612E-2</v>
      </c>
      <c r="AY67">
        <v>2.4642324707945747E-2</v>
      </c>
      <c r="AZ67">
        <v>1.6300179875088591E-3</v>
      </c>
      <c r="BA67">
        <v>8.5887366250577714E-4</v>
      </c>
      <c r="BB67">
        <v>2.098080922418422E-3</v>
      </c>
      <c r="BC67">
        <v>4.9649070101573758E-4</v>
      </c>
      <c r="BD67">
        <v>3.7576939932417344E-3</v>
      </c>
      <c r="BE67">
        <v>4.8653477636979867E-3</v>
      </c>
      <c r="BF67">
        <v>1.4274679177227578E-2</v>
      </c>
      <c r="BG67">
        <v>1.1072746091932839E-2</v>
      </c>
      <c r="BH67">
        <v>4.051970383004682E-4</v>
      </c>
      <c r="BI67">
        <v>2.0686762460222331E-4</v>
      </c>
      <c r="BJ67">
        <v>5.3860693202433625E-4</v>
      </c>
      <c r="BK67">
        <v>7.8996071107231567E-5</v>
      </c>
      <c r="BL67">
        <v>6.7656694519427222E-4</v>
      </c>
      <c r="BM67">
        <v>1.2956980737567237E-3</v>
      </c>
      <c r="BN67">
        <v>0.17979499898661544</v>
      </c>
      <c r="BO67">
        <v>2.5019746093637215E-3</v>
      </c>
      <c r="BP67">
        <v>-1.8510155416097233E-4</v>
      </c>
      <c r="BQ67">
        <v>4.8781594919686949E-3</v>
      </c>
      <c r="BR67">
        <v>2.7608303707529645E-3</v>
      </c>
      <c r="BS67">
        <v>9.1546488428957164E-3</v>
      </c>
      <c r="BT67">
        <v>0.15287805683210223</v>
      </c>
      <c r="BU67">
        <v>7.8064178006452961E-3</v>
      </c>
      <c r="BV67">
        <v>0.65258923915765088</v>
      </c>
      <c r="BW67">
        <v>1.4851414994993163E-2</v>
      </c>
      <c r="BX67">
        <v>-9.9816247174845663E-5</v>
      </c>
      <c r="BY67">
        <v>-9.6789066539779783E-2</v>
      </c>
      <c r="BZ67">
        <v>1.0963502712457942E-2</v>
      </c>
      <c r="CA67">
        <v>0.15948852774022473</v>
      </c>
      <c r="CB67">
        <v>0.53774132818025122</v>
      </c>
      <c r="CC67">
        <v>2.6433317063446576E-2</v>
      </c>
      <c r="CD67">
        <v>0.47279424017103544</v>
      </c>
      <c r="CE67">
        <v>1.2349343043353288E-2</v>
      </c>
      <c r="CF67">
        <v>8.5442799227709865E-5</v>
      </c>
      <c r="CG67">
        <v>-0.10166534507782796</v>
      </c>
      <c r="CH67">
        <v>8.2026542569534431E-3</v>
      </c>
      <c r="CI67">
        <v>0.15033179117666884</v>
      </c>
      <c r="CJ67">
        <v>0.38486341198140422</v>
      </c>
      <c r="CK67">
        <v>1.8626923329824949E-2</v>
      </c>
    </row>
    <row r="68" spans="1:89">
      <c r="A68">
        <v>1979</v>
      </c>
      <c r="B68">
        <v>1</v>
      </c>
      <c r="C68">
        <v>8.9465758930614925E-2</v>
      </c>
      <c r="D68">
        <v>1.2522202121253656E-2</v>
      </c>
      <c r="E68">
        <v>-0.41549061997715775</v>
      </c>
      <c r="F68">
        <v>3.3257746729344007E-2</v>
      </c>
      <c r="G68">
        <v>0.51431758688352147</v>
      </c>
      <c r="H68">
        <v>0.69012692636651707</v>
      </c>
      <c r="I68">
        <v>7.5800430415152498E-2</v>
      </c>
      <c r="J68">
        <v>0.8191145658493042</v>
      </c>
      <c r="K68">
        <v>8.6932297487421442E-2</v>
      </c>
      <c r="L68">
        <v>1.2082682179660034E-2</v>
      </c>
      <c r="M68">
        <v>-0.41951747885905155</v>
      </c>
      <c r="N68">
        <v>3.0611898330803047E-2</v>
      </c>
      <c r="O68">
        <v>0.5044601552112592</v>
      </c>
      <c r="P68">
        <v>0.53619659993946711</v>
      </c>
      <c r="Q68">
        <v>6.8348464505975162E-2</v>
      </c>
      <c r="R68">
        <v>0.34823676943778992</v>
      </c>
      <c r="S68">
        <v>7.4834347594548462E-2</v>
      </c>
      <c r="T68">
        <v>1.8051472211710218E-2</v>
      </c>
      <c r="U68">
        <v>8.7320075195976982E-3</v>
      </c>
      <c r="V68">
        <v>2.257726109836472E-2</v>
      </c>
      <c r="W68">
        <v>2.3540580939514968E-2</v>
      </c>
      <c r="X68">
        <v>0.15008400059086779</v>
      </c>
      <c r="Y68">
        <v>5.0417112246684194E-2</v>
      </c>
      <c r="Z68">
        <v>0.24519149959087372</v>
      </c>
      <c r="AA68">
        <v>6.7811838578853922E-2</v>
      </c>
      <c r="AB68">
        <v>1.4632430615956166E-2</v>
      </c>
      <c r="AC68">
        <v>6.8115102681056494E-3</v>
      </c>
      <c r="AD68">
        <v>1.9162221012045191E-2</v>
      </c>
      <c r="AE68">
        <v>1.3288907249489081E-2</v>
      </c>
      <c r="AF68">
        <v>8.0515209661154635E-2</v>
      </c>
      <c r="AG68">
        <v>4.2969395418375758E-2</v>
      </c>
      <c r="AH68">
        <v>0.11385167390108109</v>
      </c>
      <c r="AI68">
        <v>4.7834325443138398E-2</v>
      </c>
      <c r="AJ68">
        <v>6.4641724385936447E-3</v>
      </c>
      <c r="AK68">
        <v>2.9918086391232399E-3</v>
      </c>
      <c r="AL68">
        <v>9.4000939339470013E-3</v>
      </c>
      <c r="AM68">
        <v>3.2172789613757985E-3</v>
      </c>
      <c r="AN68">
        <v>2.2148631528785458E-2</v>
      </c>
      <c r="AO68">
        <v>2.1795368059000359E-2</v>
      </c>
      <c r="AP68">
        <v>8.3243168890476227E-2</v>
      </c>
      <c r="AQ68">
        <v>4.0450335489655723E-2</v>
      </c>
      <c r="AR68">
        <v>4.5663640280471044E-3</v>
      </c>
      <c r="AS68">
        <v>2.0407893133880983E-3</v>
      </c>
      <c r="AT68">
        <v>6.2260936384819238E-3</v>
      </c>
      <c r="AU68">
        <v>1.8660343702509795E-3</v>
      </c>
      <c r="AV68">
        <v>1.3227107303348907E-2</v>
      </c>
      <c r="AW68">
        <v>1.4866438710727485E-2</v>
      </c>
      <c r="AX68">
        <v>4.1922740638256073E-2</v>
      </c>
      <c r="AY68">
        <v>2.6201165672620923E-2</v>
      </c>
      <c r="AZ68">
        <v>1.8870197313300644E-3</v>
      </c>
      <c r="BA68">
        <v>8.2083162654042181E-4</v>
      </c>
      <c r="BB68">
        <v>2.334320689836398E-3</v>
      </c>
      <c r="BC68">
        <v>5.5275825509435968E-4</v>
      </c>
      <c r="BD68">
        <v>4.0993443229325171E-3</v>
      </c>
      <c r="BE68">
        <v>6.0272984702841349E-3</v>
      </c>
      <c r="BF68">
        <v>1.6789065673947334E-2</v>
      </c>
      <c r="BG68">
        <v>1.2834789506677454E-2</v>
      </c>
      <c r="BH68">
        <v>4.3974093529075423E-4</v>
      </c>
      <c r="BI68">
        <v>1.951309007706847E-4</v>
      </c>
      <c r="BJ68">
        <v>6.5866396231447396E-4</v>
      </c>
      <c r="BK68">
        <v>1.0096968137578722E-4</v>
      </c>
      <c r="BL68">
        <v>7.5191624971751201E-4</v>
      </c>
      <c r="BM68">
        <v>1.8078536141727607E-3</v>
      </c>
      <c r="BN68">
        <v>0.1808854341506958</v>
      </c>
      <c r="BO68">
        <v>2.5324566202862809E-3</v>
      </c>
      <c r="BP68">
        <v>4.3960545007121384E-4</v>
      </c>
      <c r="BQ68">
        <v>4.0326652157657676E-3</v>
      </c>
      <c r="BR68">
        <v>2.6455978569424701E-3</v>
      </c>
      <c r="BS68">
        <v>9.8513154727914911E-3</v>
      </c>
      <c r="BT68">
        <v>0.15393227457311828</v>
      </c>
      <c r="BU68">
        <v>7.4514974811508922E-3</v>
      </c>
      <c r="BV68">
        <v>0.65176323056221008</v>
      </c>
      <c r="BW68">
        <v>1.4631924400613438E-2</v>
      </c>
      <c r="BX68">
        <v>-5.5291206900591784E-3</v>
      </c>
      <c r="BY68">
        <v>-0.42422083357928664</v>
      </c>
      <c r="BZ68">
        <v>1.0680614909569423E-2</v>
      </c>
      <c r="CA68">
        <v>0.49077518801927927</v>
      </c>
      <c r="CB68">
        <v>0.54004187558865613</v>
      </c>
      <c r="CC68">
        <v>2.5383600619139798E-2</v>
      </c>
      <c r="CD68">
        <v>0.47087779641151428</v>
      </c>
      <c r="CE68">
        <v>1.2099328320919948E-2</v>
      </c>
      <c r="CF68">
        <v>-5.9683074330388122E-3</v>
      </c>
      <c r="CG68">
        <v>-0.42824266500821667</v>
      </c>
      <c r="CH68">
        <v>8.0349851280995949E-3</v>
      </c>
      <c r="CI68">
        <v>0.48091261174871608</v>
      </c>
      <c r="CJ68">
        <v>0.38610975452794982</v>
      </c>
      <c r="CK68">
        <v>1.7932129308904862E-2</v>
      </c>
    </row>
    <row r="69" spans="1:89">
      <c r="A69">
        <v>1980</v>
      </c>
      <c r="B69">
        <v>1</v>
      </c>
      <c r="C69">
        <v>7.4294433758829825E-2</v>
      </c>
      <c r="D69">
        <v>2.9640952889450789E-2</v>
      </c>
      <c r="E69">
        <v>1.331957807794415E-2</v>
      </c>
      <c r="F69">
        <v>3.0930778709736373E-2</v>
      </c>
      <c r="G69">
        <v>7.7474212221929406E-2</v>
      </c>
      <c r="H69">
        <v>0.70308266739242953</v>
      </c>
      <c r="I69">
        <v>7.1257357066556892E-2</v>
      </c>
      <c r="J69">
        <v>0.82314282655715942</v>
      </c>
      <c r="K69">
        <v>7.1677128340363452E-2</v>
      </c>
      <c r="L69">
        <v>2.8609898955027059E-2</v>
      </c>
      <c r="M69">
        <v>8.5781130507329925E-3</v>
      </c>
      <c r="N69">
        <v>2.8215450129169241E-2</v>
      </c>
      <c r="O69">
        <v>6.8238302192434042E-2</v>
      </c>
      <c r="P69">
        <v>0.55440669336261272</v>
      </c>
      <c r="Q69">
        <v>6.341725691762877E-2</v>
      </c>
      <c r="R69">
        <v>0.3435443639755249</v>
      </c>
      <c r="S69">
        <v>6.1643652990661019E-2</v>
      </c>
      <c r="T69">
        <v>2.2026189660270611E-2</v>
      </c>
      <c r="U69">
        <v>8.9462639119642067E-3</v>
      </c>
      <c r="V69">
        <v>2.0254511302265833E-2</v>
      </c>
      <c r="W69">
        <v>2.3008457092130258E-2</v>
      </c>
      <c r="X69">
        <v>0.16219061005855359</v>
      </c>
      <c r="Y69">
        <v>4.5474693877811855E-2</v>
      </c>
      <c r="Z69">
        <v>0.23896750807762146</v>
      </c>
      <c r="AA69">
        <v>5.6171765771774532E-2</v>
      </c>
      <c r="AB69">
        <v>1.7502190316096882E-2</v>
      </c>
      <c r="AC69">
        <v>6.9285247742051324E-3</v>
      </c>
      <c r="AD69">
        <v>1.7174174221511254E-2</v>
      </c>
      <c r="AE69">
        <v>1.3332605935341265E-2</v>
      </c>
      <c r="AF69">
        <v>8.9156186342327692E-2</v>
      </c>
      <c r="AG69">
        <v>3.8702050809630413E-2</v>
      </c>
      <c r="AH69">
        <v>0.10897348821163177</v>
      </c>
      <c r="AI69">
        <v>3.9603783432771746E-2</v>
      </c>
      <c r="AJ69">
        <v>7.8272067165028152E-3</v>
      </c>
      <c r="AK69">
        <v>3.160550395335142E-3</v>
      </c>
      <c r="AL69">
        <v>8.9041779769866262E-3</v>
      </c>
      <c r="AM69">
        <v>3.5790029671747929E-3</v>
      </c>
      <c r="AN69">
        <v>2.5266407791923722E-2</v>
      </c>
      <c r="AO69">
        <v>2.0632356119496289E-2</v>
      </c>
      <c r="AP69">
        <v>7.8850410878658295E-2</v>
      </c>
      <c r="AQ69">
        <v>3.3326423460800232E-2</v>
      </c>
      <c r="AR69">
        <v>5.507998754553451E-3</v>
      </c>
      <c r="AS69">
        <v>2.1909764023789855E-3</v>
      </c>
      <c r="AT69">
        <v>6.0505338265483309E-3</v>
      </c>
      <c r="AU69">
        <v>2.0277139671169143E-3</v>
      </c>
      <c r="AV69">
        <v>1.5345659413695369E-2</v>
      </c>
      <c r="AW69">
        <v>1.44011062924016E-2</v>
      </c>
      <c r="AX69">
        <v>3.8599606603384018E-2</v>
      </c>
      <c r="AY69">
        <v>2.1510435896432936E-2</v>
      </c>
      <c r="AZ69">
        <v>2.409819144057578E-3</v>
      </c>
      <c r="BA69">
        <v>8.7728096406378044E-4</v>
      </c>
      <c r="BB69">
        <v>2.3480134345689302E-3</v>
      </c>
      <c r="BC69">
        <v>6.4311811322969952E-4</v>
      </c>
      <c r="BD69">
        <v>4.8079642801764806E-3</v>
      </c>
      <c r="BE69">
        <v>6.0029726242234157E-3</v>
      </c>
      <c r="BF69">
        <v>1.4342023059725761E-2</v>
      </c>
      <c r="BG69">
        <v>9.8878367594182268E-3</v>
      </c>
      <c r="BH69">
        <v>6.4805367413870167E-4</v>
      </c>
      <c r="BI69">
        <v>2.1361408172831559E-4</v>
      </c>
      <c r="BJ69">
        <v>6.9357822317280199E-4</v>
      </c>
      <c r="BK69">
        <v>1.1754149987846473E-4</v>
      </c>
      <c r="BL69">
        <v>9.1334294095090837E-4</v>
      </c>
      <c r="BM69">
        <v>1.8680571395805752E-3</v>
      </c>
      <c r="BN69">
        <v>0.17685717344284058</v>
      </c>
      <c r="BO69">
        <v>2.6164858719208623E-3</v>
      </c>
      <c r="BP69">
        <v>1.0309812665221449E-3</v>
      </c>
      <c r="BQ69">
        <v>4.7416431499377855E-3</v>
      </c>
      <c r="BR69">
        <v>2.7151110702343106E-3</v>
      </c>
      <c r="BS69">
        <v>9.2355504586779259E-3</v>
      </c>
      <c r="BT69">
        <v>0.14867764573282649</v>
      </c>
      <c r="BU69">
        <v>7.8397196202591498E-3</v>
      </c>
      <c r="BV69">
        <v>0.6564556360244751</v>
      </c>
      <c r="BW69">
        <v>1.2651947579944325E-2</v>
      </c>
      <c r="BX69">
        <v>7.6151123592766642E-3</v>
      </c>
      <c r="BY69">
        <v>4.3734554910081769E-3</v>
      </c>
      <c r="BZ69">
        <v>1.0676578813754351E-2</v>
      </c>
      <c r="CA69">
        <v>5.4465641453353045E-2</v>
      </c>
      <c r="CB69">
        <v>0.54088952319168426</v>
      </c>
      <c r="CC69">
        <v>2.5783342334097147E-2</v>
      </c>
      <c r="CD69">
        <v>0.47959846258163452</v>
      </c>
      <c r="CE69">
        <v>1.003537562490372E-2</v>
      </c>
      <c r="CF69">
        <v>6.5843346940089899E-3</v>
      </c>
      <c r="CG69">
        <v>-3.6782938389006965E-4</v>
      </c>
      <c r="CH69">
        <v>7.9614463848138566E-3</v>
      </c>
      <c r="CI69">
        <v>4.5229515312454394E-2</v>
      </c>
      <c r="CJ69">
        <v>0.39221192055892368</v>
      </c>
      <c r="CK69">
        <v>1.7943700863391265E-2</v>
      </c>
    </row>
    <row r="70" spans="1:89">
      <c r="A70">
        <v>1981</v>
      </c>
      <c r="B70">
        <v>1</v>
      </c>
      <c r="C70">
        <v>7.1801707269772308E-2</v>
      </c>
      <c r="D70">
        <v>3.7213890071011058E-2</v>
      </c>
      <c r="E70">
        <v>2.1787979824846593E-2</v>
      </c>
      <c r="F70">
        <v>3.0164725558179395E-2</v>
      </c>
      <c r="G70">
        <v>7.4107532463624892E-2</v>
      </c>
      <c r="H70">
        <v>0.69435429318539832</v>
      </c>
      <c r="I70">
        <v>7.0569859322025863E-2</v>
      </c>
      <c r="J70">
        <v>0.8262903094291687</v>
      </c>
      <c r="K70">
        <v>6.8950509342931829E-2</v>
      </c>
      <c r="L70">
        <v>3.4829127839135582E-2</v>
      </c>
      <c r="M70">
        <v>1.6886805138317432E-2</v>
      </c>
      <c r="N70">
        <v>2.7669552006659513E-2</v>
      </c>
      <c r="O70">
        <v>6.4680968887591811E-2</v>
      </c>
      <c r="P70">
        <v>0.55065758323195879</v>
      </c>
      <c r="Q70">
        <v>6.2615733322323466E-2</v>
      </c>
      <c r="R70">
        <v>0.34652966260910034</v>
      </c>
      <c r="S70">
        <v>5.8959072982721121E-2</v>
      </c>
      <c r="T70">
        <v>2.5762799299812622E-2</v>
      </c>
      <c r="U70">
        <v>1.0399311794441075E-2</v>
      </c>
      <c r="V70">
        <v>2.0012856023290507E-2</v>
      </c>
      <c r="W70">
        <v>2.4734824986706871E-2</v>
      </c>
      <c r="X70">
        <v>0.16168459018858314</v>
      </c>
      <c r="Y70">
        <v>4.4976181847862007E-2</v>
      </c>
      <c r="Z70">
        <v>0.2414555549621582</v>
      </c>
      <c r="AA70">
        <v>5.392190947793777E-2</v>
      </c>
      <c r="AB70">
        <v>2.0685928159877003E-2</v>
      </c>
      <c r="AC70">
        <v>8.1108557756472133E-3</v>
      </c>
      <c r="AD70">
        <v>1.7139343944944225E-2</v>
      </c>
      <c r="AE70">
        <v>1.4380873475102586E-2</v>
      </c>
      <c r="AF70">
        <v>8.857146913548529E-2</v>
      </c>
      <c r="AG70">
        <v>3.8645175507993478E-2</v>
      </c>
      <c r="AH70">
        <v>0.11164974421262741</v>
      </c>
      <c r="AI70">
        <v>3.9108322121680764E-2</v>
      </c>
      <c r="AJ70">
        <v>9.4550964917841235E-3</v>
      </c>
      <c r="AK70">
        <v>3.7254161278516E-3</v>
      </c>
      <c r="AL70">
        <v>9.0040734824002201E-3</v>
      </c>
      <c r="AM70">
        <v>4.0906120436450732E-3</v>
      </c>
      <c r="AN70">
        <v>2.5293489243514659E-2</v>
      </c>
      <c r="AO70">
        <v>2.0972736656250674E-2</v>
      </c>
      <c r="AP70">
        <v>8.1619396805763245E-2</v>
      </c>
      <c r="AQ70">
        <v>3.3470909378831216E-2</v>
      </c>
      <c r="AR70">
        <v>6.6386868706534933E-3</v>
      </c>
      <c r="AS70">
        <v>2.6854068865909482E-3</v>
      </c>
      <c r="AT70">
        <v>6.2669331062213743E-3</v>
      </c>
      <c r="AU70">
        <v>2.4722546653193483E-3</v>
      </c>
      <c r="AV70">
        <v>1.5212046819519182E-2</v>
      </c>
      <c r="AW70">
        <v>1.4873161395692707E-2</v>
      </c>
      <c r="AX70">
        <v>4.0812749415636063E-2</v>
      </c>
      <c r="AY70">
        <v>2.2050348177905115E-2</v>
      </c>
      <c r="AZ70">
        <v>3.0385566941425659E-3</v>
      </c>
      <c r="BA70">
        <v>1.1514706668215562E-3</v>
      </c>
      <c r="BB70">
        <v>2.6493969161971841E-3</v>
      </c>
      <c r="BC70">
        <v>6.9186687328635032E-4</v>
      </c>
      <c r="BD70">
        <v>4.7171044061628132E-3</v>
      </c>
      <c r="BE70">
        <v>6.5140062570950936E-3</v>
      </c>
      <c r="BF70">
        <v>1.5389896929264069E-2</v>
      </c>
      <c r="BG70">
        <v>1.0192076975387713E-2</v>
      </c>
      <c r="BH70">
        <v>9.1802563288360907E-4</v>
      </c>
      <c r="BI70">
        <v>3.276921219168111E-4</v>
      </c>
      <c r="BJ70">
        <v>8.3409472280152259E-4</v>
      </c>
      <c r="BK70">
        <v>1.3797943025959029E-4</v>
      </c>
      <c r="BL70">
        <v>8.9169477005983724E-4</v>
      </c>
      <c r="BM70">
        <v>2.0883329578568442E-3</v>
      </c>
      <c r="BN70">
        <v>0.1737096905708313</v>
      </c>
      <c r="BO70">
        <v>2.850878046844172E-3</v>
      </c>
      <c r="BP70">
        <v>2.3847431277340403E-3</v>
      </c>
      <c r="BQ70">
        <v>4.9012082689300854E-3</v>
      </c>
      <c r="BR70">
        <v>2.495081162804288E-3</v>
      </c>
      <c r="BS70">
        <v>9.4264433104906866E-3</v>
      </c>
      <c r="BT70">
        <v>0.14369737563104004</v>
      </c>
      <c r="BU70">
        <v>7.9539783778528744E-3</v>
      </c>
      <c r="BV70">
        <v>0.65347033739089966</v>
      </c>
      <c r="BW70">
        <v>1.284270474146525E-2</v>
      </c>
      <c r="BX70">
        <v>1.1451114629227939E-2</v>
      </c>
      <c r="BY70">
        <v>1.1388673964647869E-2</v>
      </c>
      <c r="BZ70">
        <v>1.0151889327415148E-2</v>
      </c>
      <c r="CA70">
        <v>4.9372705732820925E-2</v>
      </c>
      <c r="CB70">
        <v>0.53266954219810103</v>
      </c>
      <c r="CC70">
        <v>2.5593719977725422E-2</v>
      </c>
      <c r="CD70">
        <v>0.47976064682006836</v>
      </c>
      <c r="CE70">
        <v>9.9918031802227782E-3</v>
      </c>
      <c r="CF70">
        <v>9.0664668827992144E-3</v>
      </c>
      <c r="CG70">
        <v>6.4875338242253583E-3</v>
      </c>
      <c r="CH70">
        <v>7.6567986329482652E-3</v>
      </c>
      <c r="CI70">
        <v>3.9946114523125104E-2</v>
      </c>
      <c r="CJ70">
        <v>0.38897214565160232</v>
      </c>
      <c r="CK70">
        <v>1.7639779950317104E-2</v>
      </c>
    </row>
    <row r="71" spans="1:89">
      <c r="A71">
        <v>1982</v>
      </c>
      <c r="B71">
        <v>1</v>
      </c>
      <c r="C71">
        <v>6.0190543879121705E-2</v>
      </c>
      <c r="D71">
        <v>4.1103988010987136E-2</v>
      </c>
      <c r="E71">
        <v>2.2785405846197371E-2</v>
      </c>
      <c r="F71">
        <v>2.9657529191164933E-2</v>
      </c>
      <c r="G71">
        <v>7.9079812599673893E-2</v>
      </c>
      <c r="H71">
        <v>0.69971777976572724</v>
      </c>
      <c r="I71">
        <v>6.746488102228998E-2</v>
      </c>
      <c r="J71">
        <v>0.83415824174880981</v>
      </c>
      <c r="K71">
        <v>5.7476212040884302E-2</v>
      </c>
      <c r="L71">
        <v>3.9519315848120601E-2</v>
      </c>
      <c r="M71">
        <v>1.6126437459723118E-2</v>
      </c>
      <c r="N71">
        <v>2.7189091239673127E-2</v>
      </c>
      <c r="O71">
        <v>7.0004578337716325E-2</v>
      </c>
      <c r="P71">
        <v>0.56453932883840297</v>
      </c>
      <c r="Q71">
        <v>5.9303274919494872E-2</v>
      </c>
      <c r="R71">
        <v>0.34954005479812622</v>
      </c>
      <c r="S71">
        <v>4.8935793812185817E-2</v>
      </c>
      <c r="T71">
        <v>2.7636677169434985E-2</v>
      </c>
      <c r="U71">
        <v>8.5700047306219284E-3</v>
      </c>
      <c r="V71">
        <v>1.9715065895662541E-2</v>
      </c>
      <c r="W71">
        <v>2.9535671475447597E-2</v>
      </c>
      <c r="X71">
        <v>0.17305440111612111</v>
      </c>
      <c r="Y71">
        <v>4.2092453278988536E-2</v>
      </c>
      <c r="Z71">
        <v>0.24279199540615082</v>
      </c>
      <c r="AA71">
        <v>4.5718050068257944E-2</v>
      </c>
      <c r="AB71">
        <v>2.1869407590764368E-2</v>
      </c>
      <c r="AC71">
        <v>7.4340354313913205E-3</v>
      </c>
      <c r="AD71">
        <v>1.5941226821547628E-2</v>
      </c>
      <c r="AE71">
        <v>1.81482762394739E-2</v>
      </c>
      <c r="AF71">
        <v>9.7628913025781291E-2</v>
      </c>
      <c r="AG71">
        <v>3.6052100462080502E-2</v>
      </c>
      <c r="AH71">
        <v>0.11264509707689285</v>
      </c>
      <c r="AI71">
        <v>3.4535285929632641E-2</v>
      </c>
      <c r="AJ71">
        <v>1.0689370925428935E-2</v>
      </c>
      <c r="AK71">
        <v>3.9108658053963333E-3</v>
      </c>
      <c r="AL71">
        <v>9.0483638022269674E-3</v>
      </c>
      <c r="AM71">
        <v>5.3919401899912714E-3</v>
      </c>
      <c r="AN71">
        <v>2.7966662059246673E-2</v>
      </c>
      <c r="AO71">
        <v>2.1102611581969761E-2</v>
      </c>
      <c r="AP71">
        <v>8.3057917654514313E-2</v>
      </c>
      <c r="AQ71">
        <v>2.9818984884698189E-2</v>
      </c>
      <c r="AR71">
        <v>7.4578482662884076E-3</v>
      </c>
      <c r="AS71">
        <v>2.8402120568784949E-3</v>
      </c>
      <c r="AT71">
        <v>6.6597906394670319E-3</v>
      </c>
      <c r="AU71">
        <v>3.3451263387392271E-3</v>
      </c>
      <c r="AV71">
        <v>1.7110727265308434E-2</v>
      </c>
      <c r="AW71">
        <v>1.5825232371482041E-2</v>
      </c>
      <c r="AX71">
        <v>4.2275190353393555E-2</v>
      </c>
      <c r="AY71">
        <v>2.0566562129443595E-2</v>
      </c>
      <c r="AZ71">
        <v>3.3154813354582917E-3</v>
      </c>
      <c r="BA71">
        <v>1.268866335636264E-3</v>
      </c>
      <c r="BB71">
        <v>2.9707861436299708E-3</v>
      </c>
      <c r="BC71">
        <v>1.3922839609443226E-3</v>
      </c>
      <c r="BD71">
        <v>5.3570546539370338E-3</v>
      </c>
      <c r="BE71">
        <v>7.404151999257179E-3</v>
      </c>
      <c r="BF71">
        <v>1.6162751242518425E-2</v>
      </c>
      <c r="BG71">
        <v>1.0111706291889651E-2</v>
      </c>
      <c r="BH71">
        <v>1.0414968370282354E-3</v>
      </c>
      <c r="BI71">
        <v>3.2013719341019808E-4</v>
      </c>
      <c r="BJ71">
        <v>1.0097434572559187E-3</v>
      </c>
      <c r="BK71">
        <v>1.4833274633691481E-4</v>
      </c>
      <c r="BL71">
        <v>9.2297712594982496E-4</v>
      </c>
      <c r="BM71">
        <v>2.60835667617539E-3</v>
      </c>
      <c r="BN71">
        <v>0.16584175825119019</v>
      </c>
      <c r="BO71">
        <v>2.7132987936744337E-3</v>
      </c>
      <c r="BP71">
        <v>1.5844800608801404E-3</v>
      </c>
      <c r="BQ71">
        <v>6.6593521108432004E-3</v>
      </c>
      <c r="BR71">
        <v>2.4680845495996906E-3</v>
      </c>
      <c r="BS71">
        <v>9.074634975224951E-3</v>
      </c>
      <c r="BT71">
        <v>0.13518069861254578</v>
      </c>
      <c r="BU71">
        <v>8.1611525261596467E-3</v>
      </c>
      <c r="BV71">
        <v>0.65045994520187378</v>
      </c>
      <c r="BW71">
        <v>1.1250468002293521E-2</v>
      </c>
      <c r="BX71">
        <v>1.3465508310296782E-2</v>
      </c>
      <c r="BY71">
        <v>1.4215303064313801E-2</v>
      </c>
      <c r="BZ71">
        <v>9.9410260703987601E-3</v>
      </c>
      <c r="CA71">
        <v>4.9543832596277496E-2</v>
      </c>
      <c r="CB71">
        <v>0.52667415491966296</v>
      </c>
      <c r="CC71">
        <v>2.5369579871434535E-2</v>
      </c>
      <c r="CD71">
        <v>0.48461818695068359</v>
      </c>
      <c r="CE71">
        <v>8.5371512904647735E-3</v>
      </c>
      <c r="CF71">
        <v>1.1881166198746643E-2</v>
      </c>
      <c r="CG71">
        <v>7.556194698218938E-3</v>
      </c>
      <c r="CH71">
        <v>7.4729315077290848E-3</v>
      </c>
      <c r="CI71">
        <v>4.0468881768275386E-2</v>
      </c>
      <c r="CJ71">
        <v>0.39149329038689867</v>
      </c>
      <c r="CK71">
        <v>1.7208555354370415E-2</v>
      </c>
    </row>
    <row r="72" spans="1:89">
      <c r="A72">
        <v>1983</v>
      </c>
      <c r="B72">
        <v>1</v>
      </c>
      <c r="C72">
        <v>6.5821346814773918E-2</v>
      </c>
      <c r="D72">
        <v>3.7559022623711025E-2</v>
      </c>
      <c r="E72">
        <v>2.1433008759347838E-2</v>
      </c>
      <c r="F72">
        <v>2.8241351753975907E-2</v>
      </c>
      <c r="G72">
        <v>8.7620640521679505E-2</v>
      </c>
      <c r="H72">
        <v>0.6918551416034191</v>
      </c>
      <c r="I72">
        <v>6.7469456434539055E-2</v>
      </c>
      <c r="J72">
        <v>0.83947813510894775</v>
      </c>
      <c r="K72">
        <v>6.3092392782702733E-2</v>
      </c>
      <c r="L72">
        <v>3.4119449972186869E-2</v>
      </c>
      <c r="M72">
        <v>1.629599214827613E-2</v>
      </c>
      <c r="N72">
        <v>2.5588242873793812E-2</v>
      </c>
      <c r="O72">
        <v>7.8578566289554327E-2</v>
      </c>
      <c r="P72">
        <v>0.56264559186334795</v>
      </c>
      <c r="Q72">
        <v>5.9157924722879583E-2</v>
      </c>
      <c r="R72">
        <v>0.3547828197479248</v>
      </c>
      <c r="S72">
        <v>5.382662403257428E-2</v>
      </c>
      <c r="T72">
        <v>2.4548361826253043E-2</v>
      </c>
      <c r="U72">
        <v>9.6674189528034773E-3</v>
      </c>
      <c r="V72">
        <v>1.768854679754258E-2</v>
      </c>
      <c r="W72">
        <v>3.117485619258277E-2</v>
      </c>
      <c r="X72">
        <v>0.17709285883022746</v>
      </c>
      <c r="Y72">
        <v>4.0784152542366642E-2</v>
      </c>
      <c r="Z72">
        <v>0.24630536139011383</v>
      </c>
      <c r="AA72">
        <v>4.9320590507905646E-2</v>
      </c>
      <c r="AB72">
        <v>1.9943814136004635E-2</v>
      </c>
      <c r="AC72">
        <v>7.2135782864335297E-3</v>
      </c>
      <c r="AD72">
        <v>1.4894572071330901E-2</v>
      </c>
      <c r="AE72">
        <v>1.9874836044362663E-2</v>
      </c>
      <c r="AF72">
        <v>0.10053616170578641</v>
      </c>
      <c r="AG72">
        <v>3.4521812625915631E-2</v>
      </c>
      <c r="AH72">
        <v>0.11470180004835129</v>
      </c>
      <c r="AI72">
        <v>3.6828817728628088E-2</v>
      </c>
      <c r="AJ72">
        <v>9.2612661403887256E-3</v>
      </c>
      <c r="AK72">
        <v>3.524325335230922E-3</v>
      </c>
      <c r="AL72">
        <v>8.3872468415830802E-3</v>
      </c>
      <c r="AM72">
        <v>6.985553216878387E-3</v>
      </c>
      <c r="AN72">
        <v>2.9669597454187065E-2</v>
      </c>
      <c r="AO72">
        <v>2.0044994286790529E-2</v>
      </c>
      <c r="AP72">
        <v>8.4360063076019287E-2</v>
      </c>
      <c r="AQ72">
        <v>3.1619334394354513E-2</v>
      </c>
      <c r="AR72">
        <v>6.5911506394975544E-3</v>
      </c>
      <c r="AS72">
        <v>2.6936826760619887E-3</v>
      </c>
      <c r="AT72">
        <v>6.0147639792615575E-3</v>
      </c>
      <c r="AU72">
        <v>4.3457474667892154E-3</v>
      </c>
      <c r="AV72">
        <v>1.841452369748884E-2</v>
      </c>
      <c r="AW72">
        <v>1.4680858016944038E-2</v>
      </c>
      <c r="AX72">
        <v>4.273219034075737E-2</v>
      </c>
      <c r="AY72">
        <v>2.1291891706208026E-2</v>
      </c>
      <c r="AZ72">
        <v>3.0942672912092949E-3</v>
      </c>
      <c r="BA72">
        <v>1.284352798863268E-3</v>
      </c>
      <c r="BB72">
        <v>2.6798662017895923E-3</v>
      </c>
      <c r="BC72">
        <v>1.4006835250375744E-3</v>
      </c>
      <c r="BD72">
        <v>6.1595719959367358E-3</v>
      </c>
      <c r="BE72">
        <v>6.8215586863057572E-3</v>
      </c>
      <c r="BF72">
        <v>1.6019066795706749E-2</v>
      </c>
      <c r="BG72">
        <v>9.8783033527781935E-3</v>
      </c>
      <c r="BH72">
        <v>9.4512807288196451E-4</v>
      </c>
      <c r="BI72">
        <v>3.4076499069981918E-4</v>
      </c>
      <c r="BJ72">
        <v>9.3038213205191161E-4</v>
      </c>
      <c r="BK72">
        <v>2.5584803184083735E-4</v>
      </c>
      <c r="BL72">
        <v>1.2914632122079412E-3</v>
      </c>
      <c r="BM72">
        <v>2.3771770076909432E-3</v>
      </c>
      <c r="BN72">
        <v>0.16052186489105225</v>
      </c>
      <c r="BO72">
        <v>2.7285651082136881E-3</v>
      </c>
      <c r="BP72">
        <v>3.4396497991302996E-3</v>
      </c>
      <c r="BQ72">
        <v>5.1370933510069177E-3</v>
      </c>
      <c r="BR72">
        <v>2.6530129663257808E-3</v>
      </c>
      <c r="BS72">
        <v>9.0418154602414976E-3</v>
      </c>
      <c r="BT72">
        <v>0.12921027414154637</v>
      </c>
      <c r="BU72">
        <v>8.3113970317819086E-3</v>
      </c>
      <c r="BV72">
        <v>0.6452171802520752</v>
      </c>
      <c r="BW72">
        <v>1.1993810467594093E-2</v>
      </c>
      <c r="BX72">
        <v>1.301037659150505E-2</v>
      </c>
      <c r="BY72">
        <v>1.1765527144674064E-2</v>
      </c>
      <c r="BZ72">
        <v>1.0552574755693276E-2</v>
      </c>
      <c r="CA72">
        <v>5.6445777089710221E-2</v>
      </c>
      <c r="CB72">
        <v>0.51476428538247543</v>
      </c>
      <c r="CC72">
        <v>2.6684797905611561E-2</v>
      </c>
      <c r="CD72">
        <v>0.48469531536102295</v>
      </c>
      <c r="CE72">
        <v>9.2652323905789633E-3</v>
      </c>
      <c r="CF72">
        <v>9.5708864724889722E-3</v>
      </c>
      <c r="CG72">
        <v>6.6285183130790981E-3</v>
      </c>
      <c r="CH72">
        <v>7.8995603512764263E-3</v>
      </c>
      <c r="CI72">
        <v>4.7403750433948719E-2</v>
      </c>
      <c r="CJ72">
        <v>0.38555393294277512</v>
      </c>
      <c r="CK72">
        <v>1.8373460574434803E-2</v>
      </c>
    </row>
    <row r="73" spans="1:89">
      <c r="A73">
        <v>1984</v>
      </c>
      <c r="B73">
        <v>1</v>
      </c>
      <c r="C73">
        <v>6.5823474094173662E-2</v>
      </c>
      <c r="D73">
        <v>3.6433259583034783E-2</v>
      </c>
      <c r="E73">
        <v>1.8581147755085681E-2</v>
      </c>
      <c r="F73">
        <v>3.0107043653231358E-2</v>
      </c>
      <c r="G73">
        <v>9.9183515590254956E-2</v>
      </c>
      <c r="H73">
        <v>0.67663856422655044</v>
      </c>
      <c r="I73">
        <v>7.3233040060074472E-2</v>
      </c>
      <c r="J73">
        <v>0.839508056640625</v>
      </c>
      <c r="K73">
        <v>6.3107466733668918E-2</v>
      </c>
      <c r="L73">
        <v>3.6551206344212425E-2</v>
      </c>
      <c r="M73">
        <v>1.327655807433548E-2</v>
      </c>
      <c r="N73">
        <v>2.8360197166365772E-2</v>
      </c>
      <c r="O73">
        <v>8.4969210147094687E-2</v>
      </c>
      <c r="P73">
        <v>0.54792712249323938</v>
      </c>
      <c r="Q73">
        <v>6.5316289155157942E-2</v>
      </c>
      <c r="R73">
        <v>0.36232477426528931</v>
      </c>
      <c r="S73">
        <v>5.4095428320309252E-2</v>
      </c>
      <c r="T73">
        <v>2.5781343817753537E-2</v>
      </c>
      <c r="U73">
        <v>8.9805878751709426E-3</v>
      </c>
      <c r="V73">
        <v>2.0094781682303785E-2</v>
      </c>
      <c r="W73">
        <v>3.3961761689483935E-2</v>
      </c>
      <c r="X73">
        <v>0.17292997624432221</v>
      </c>
      <c r="Y73">
        <v>4.6480854086593838E-2</v>
      </c>
      <c r="Z73">
        <v>0.25521916151046753</v>
      </c>
      <c r="AA73">
        <v>5.0063846503239313E-2</v>
      </c>
      <c r="AB73">
        <v>2.1439033136280705E-2</v>
      </c>
      <c r="AC73">
        <v>6.7013952920054855E-3</v>
      </c>
      <c r="AD73">
        <v>1.7154091112354865E-2</v>
      </c>
      <c r="AE73">
        <v>2.2324701847910047E-2</v>
      </c>
      <c r="AF73">
        <v>9.7612406700875523E-2</v>
      </c>
      <c r="AG73">
        <v>3.992368784628756E-2</v>
      </c>
      <c r="AH73">
        <v>0.12265089899301529</v>
      </c>
      <c r="AI73">
        <v>3.8008871748814586E-2</v>
      </c>
      <c r="AJ73">
        <v>1.0446834797121232E-2</v>
      </c>
      <c r="AK73">
        <v>3.2415941278279401E-3</v>
      </c>
      <c r="AL73">
        <v>9.5444156648816295E-3</v>
      </c>
      <c r="AM73">
        <v>8.5616818427935275E-3</v>
      </c>
      <c r="AN73">
        <v>2.9779051469900904E-2</v>
      </c>
      <c r="AO73">
        <v>2.3068448667004859E-2</v>
      </c>
      <c r="AP73">
        <v>9.1505333781242371E-2</v>
      </c>
      <c r="AQ73">
        <v>3.2808846194418088E-2</v>
      </c>
      <c r="AR73">
        <v>7.5435207865024601E-3</v>
      </c>
      <c r="AS73">
        <v>2.3791362222723694E-3</v>
      </c>
      <c r="AT73">
        <v>6.912156832874973E-3</v>
      </c>
      <c r="AU73">
        <v>5.5203489577540683E-3</v>
      </c>
      <c r="AV73">
        <v>1.9280485971281458E-2</v>
      </c>
      <c r="AW73">
        <v>1.7060840018600448E-2</v>
      </c>
      <c r="AX73">
        <v>4.8234511166810989E-2</v>
      </c>
      <c r="AY73">
        <v>2.333181219960944E-2</v>
      </c>
      <c r="AZ73">
        <v>4.0500221127821347E-3</v>
      </c>
      <c r="BA73">
        <v>1.1330686647955943E-3</v>
      </c>
      <c r="BB73">
        <v>2.9746130238874594E-3</v>
      </c>
      <c r="BC73">
        <v>1.8419439734574318E-3</v>
      </c>
      <c r="BD73">
        <v>7.1578151359926265E-3</v>
      </c>
      <c r="BE73">
        <v>7.7452371817035319E-3</v>
      </c>
      <c r="BF73">
        <v>1.8542425706982613E-2</v>
      </c>
      <c r="BG73">
        <v>1.1642111515250908E-2</v>
      </c>
      <c r="BH73">
        <v>1.096201219482246E-3</v>
      </c>
      <c r="BI73">
        <v>3.0134186479487747E-4</v>
      </c>
      <c r="BJ73">
        <v>1.0258826631212744E-3</v>
      </c>
      <c r="BK73">
        <v>3.2193040787511189E-4</v>
      </c>
      <c r="BL73">
        <v>1.4446608516901038E-3</v>
      </c>
      <c r="BM73">
        <v>2.7102959192646871E-3</v>
      </c>
      <c r="BN73">
        <v>0.160491943359375</v>
      </c>
      <c r="BO73">
        <v>2.7148063136559989E-3</v>
      </c>
      <c r="BP73">
        <v>-1.1819635615284256E-4</v>
      </c>
      <c r="BQ73">
        <v>5.3049201948957214E-3</v>
      </c>
      <c r="BR73">
        <v>1.7463715872452139E-3</v>
      </c>
      <c r="BS73">
        <v>1.4213989138058198E-2</v>
      </c>
      <c r="BT73">
        <v>0.12871396705978652</v>
      </c>
      <c r="BU73">
        <v>7.9161369057637564E-3</v>
      </c>
      <c r="BV73">
        <v>0.63767522573471069</v>
      </c>
      <c r="BW73">
        <v>1.1727692737463727E-2</v>
      </c>
      <c r="BX73">
        <v>1.0651790992813791E-2</v>
      </c>
      <c r="BY73">
        <v>9.6005333338723374E-3</v>
      </c>
      <c r="BZ73">
        <v>1.0012154521956269E-2</v>
      </c>
      <c r="CA73">
        <v>6.5221774647065189E-2</v>
      </c>
      <c r="CB73">
        <v>0.50370941252593848</v>
      </c>
      <c r="CC73">
        <v>2.6751952487490804E-2</v>
      </c>
      <c r="CD73">
        <v>0.47718328237533569</v>
      </c>
      <c r="CE73">
        <v>9.0128368208690201E-3</v>
      </c>
      <c r="CF73">
        <v>1.0770159911556838E-2</v>
      </c>
      <c r="CG73">
        <v>4.2960668254288749E-3</v>
      </c>
      <c r="CH73">
        <v>8.265648976316417E-3</v>
      </c>
      <c r="CI73">
        <v>5.1007367898861511E-2</v>
      </c>
      <c r="CJ73">
        <v>0.37499525717679677</v>
      </c>
      <c r="CK73">
        <v>1.8835978787526509E-2</v>
      </c>
    </row>
    <row r="74" spans="1:89">
      <c r="A74">
        <v>1985</v>
      </c>
      <c r="B74">
        <v>1</v>
      </c>
      <c r="C74">
        <v>5.9768741326562402E-2</v>
      </c>
      <c r="D74">
        <v>3.7793578329399002E-2</v>
      </c>
      <c r="E74">
        <v>1.7139044946482107E-2</v>
      </c>
      <c r="F74">
        <v>3.0118660454788726E-2</v>
      </c>
      <c r="G74">
        <v>0.10045649212179075</v>
      </c>
      <c r="H74">
        <v>0.68215043880543647</v>
      </c>
      <c r="I74">
        <v>7.2573012353326583E-2</v>
      </c>
      <c r="J74">
        <v>0.83885806798934937</v>
      </c>
      <c r="K74">
        <v>5.7423629459783181E-2</v>
      </c>
      <c r="L74">
        <v>3.4599308430993167E-2</v>
      </c>
      <c r="M74">
        <v>1.2242898097845055E-2</v>
      </c>
      <c r="N74">
        <v>2.7637302454322211E-2</v>
      </c>
      <c r="O74">
        <v>8.9134423603005067E-2</v>
      </c>
      <c r="P74">
        <v>0.55364915411615401</v>
      </c>
      <c r="Q74">
        <v>6.4171305881283225E-2</v>
      </c>
      <c r="R74">
        <v>0.36223730444908142</v>
      </c>
      <c r="S74">
        <v>4.8169015864031786E-2</v>
      </c>
      <c r="T74">
        <v>2.6258662221035553E-2</v>
      </c>
      <c r="U74">
        <v>8.8339487154129107E-3</v>
      </c>
      <c r="V74">
        <v>1.9467307159353717E-2</v>
      </c>
      <c r="W74">
        <v>3.5490237312303934E-2</v>
      </c>
      <c r="X74">
        <v>0.17872402350650124</v>
      </c>
      <c r="Y74">
        <v>4.5294122273406866E-2</v>
      </c>
      <c r="Z74">
        <v>0.25437822937965393</v>
      </c>
      <c r="AA74">
        <v>4.4338221379038471E-2</v>
      </c>
      <c r="AB74">
        <v>2.1931933459344952E-2</v>
      </c>
      <c r="AC74">
        <v>7.0331023998335363E-3</v>
      </c>
      <c r="AD74">
        <v>1.6805269566041704E-2</v>
      </c>
      <c r="AE74">
        <v>2.3268757202299963E-2</v>
      </c>
      <c r="AF74">
        <v>0.10161847242641774</v>
      </c>
      <c r="AG74">
        <v>3.9382474708531956E-2</v>
      </c>
      <c r="AH74">
        <v>0.12220456451177597</v>
      </c>
      <c r="AI74">
        <v>3.3899882965799759E-2</v>
      </c>
      <c r="AJ74">
        <v>1.188144447405869E-2</v>
      </c>
      <c r="AK74">
        <v>3.9191288678452185E-3</v>
      </c>
      <c r="AL74">
        <v>9.5459749583120448E-3</v>
      </c>
      <c r="AM74">
        <v>8.7290262688352171E-3</v>
      </c>
      <c r="AN74">
        <v>3.0824074805499778E-2</v>
      </c>
      <c r="AO74">
        <v>2.3405026456796627E-2</v>
      </c>
      <c r="AP74">
        <v>9.1226398944854736E-2</v>
      </c>
      <c r="AQ74">
        <v>2.9646114815051885E-2</v>
      </c>
      <c r="AR74">
        <v>9.1902194243234977E-3</v>
      </c>
      <c r="AS74">
        <v>3.0237675361800085E-3</v>
      </c>
      <c r="AT74">
        <v>7.0006525743961032E-3</v>
      </c>
      <c r="AU74">
        <v>5.6388398286169508E-3</v>
      </c>
      <c r="AV74">
        <v>1.9121896263199052E-2</v>
      </c>
      <c r="AW74">
        <v>1.760490984738727E-2</v>
      </c>
      <c r="AX74">
        <v>4.7091364860534668E-2</v>
      </c>
      <c r="AY74">
        <v>2.0284367607465551E-2</v>
      </c>
      <c r="AZ74">
        <v>5.1672746316809666E-3</v>
      </c>
      <c r="BA74">
        <v>1.580413897931625E-3</v>
      </c>
      <c r="BB74">
        <v>3.0222747325075747E-3</v>
      </c>
      <c r="BC74">
        <v>2.1628007588320899E-3</v>
      </c>
      <c r="BD74">
        <v>6.7698564797456307E-3</v>
      </c>
      <c r="BE74">
        <v>8.104377072513368E-3</v>
      </c>
      <c r="BF74">
        <v>1.7610171809792519E-2</v>
      </c>
      <c r="BG74">
        <v>9.8410189220959066E-3</v>
      </c>
      <c r="BH74">
        <v>2.1692570526322362E-3</v>
      </c>
      <c r="BI74">
        <v>5.2410797817616106E-4</v>
      </c>
      <c r="BJ74">
        <v>8.9981326375136391E-4</v>
      </c>
      <c r="BK74">
        <v>4.3562622169163265E-4</v>
      </c>
      <c r="BL74">
        <v>1.2505453490734182E-3</v>
      </c>
      <c r="BM74">
        <v>2.4898037253372799E-3</v>
      </c>
      <c r="BN74">
        <v>0.16114193201065063</v>
      </c>
      <c r="BO74">
        <v>2.3445195677547037E-3</v>
      </c>
      <c r="BP74">
        <v>3.1943705429261296E-3</v>
      </c>
      <c r="BQ74">
        <v>4.8963085417398867E-3</v>
      </c>
      <c r="BR74">
        <v>2.4811615424066868E-3</v>
      </c>
      <c r="BS74">
        <v>1.1321652346132515E-2</v>
      </c>
      <c r="BT74">
        <v>0.12850251049223069</v>
      </c>
      <c r="BU74">
        <v>8.4014232633216005E-3</v>
      </c>
      <c r="BV74">
        <v>0.63776269555091858</v>
      </c>
      <c r="BW74">
        <v>1.1599109936490191E-2</v>
      </c>
      <c r="BX74">
        <v>1.1534666593180289E-2</v>
      </c>
      <c r="BY74">
        <v>8.305034810884241E-3</v>
      </c>
      <c r="BZ74">
        <v>1.0651154211244211E-2</v>
      </c>
      <c r="CA74">
        <v>6.4966271305522488E-2</v>
      </c>
      <c r="CB74">
        <v>0.503427966754184</v>
      </c>
      <c r="CC74">
        <v>2.7278447673791738E-2</v>
      </c>
      <c r="CD74">
        <v>0.47662076354026794</v>
      </c>
      <c r="CE74">
        <v>9.2545397369609133E-3</v>
      </c>
      <c r="CF74">
        <v>8.3406103451504413E-3</v>
      </c>
      <c r="CG74">
        <v>3.4089381733251774E-3</v>
      </c>
      <c r="CH74">
        <v>8.169971491229772E-3</v>
      </c>
      <c r="CI74">
        <v>5.3644195782379354E-2</v>
      </c>
      <c r="CJ74">
        <v>0.37492532141773549</v>
      </c>
      <c r="CK74">
        <v>1.8877128044461483E-2</v>
      </c>
    </row>
    <row r="75" spans="1:89">
      <c r="A75">
        <v>1986</v>
      </c>
      <c r="B75">
        <v>1</v>
      </c>
      <c r="C75">
        <v>8.3542698837408835E-3</v>
      </c>
      <c r="D75">
        <v>8.0355338615948568E-2</v>
      </c>
      <c r="E75">
        <v>2.0833454591242528E-2</v>
      </c>
      <c r="F75">
        <v>3.0512941387044634E-2</v>
      </c>
      <c r="G75">
        <v>9.108070187335926E-2</v>
      </c>
      <c r="H75">
        <v>0.69558030583499431</v>
      </c>
      <c r="I75">
        <v>7.3283025532234092E-2</v>
      </c>
      <c r="J75">
        <v>0.84273433685302734</v>
      </c>
      <c r="K75">
        <v>4.8900911582642696E-2</v>
      </c>
      <c r="L75">
        <v>3.4673218635270356E-2</v>
      </c>
      <c r="M75">
        <v>1.5777778036474413E-2</v>
      </c>
      <c r="N75">
        <v>2.7722313424738517E-2</v>
      </c>
      <c r="O75">
        <v>7.8642946749317919E-2</v>
      </c>
      <c r="P75">
        <v>0.57241662211833955</v>
      </c>
      <c r="Q75">
        <v>6.4600509073576437E-2</v>
      </c>
      <c r="R75">
        <v>0.36099162697792053</v>
      </c>
      <c r="S75">
        <v>4.1121513174689088E-2</v>
      </c>
      <c r="T75">
        <v>2.4042622511527681E-2</v>
      </c>
      <c r="U75">
        <v>9.6827807192690282E-3</v>
      </c>
      <c r="V75">
        <v>1.9142075080979752E-2</v>
      </c>
      <c r="W75">
        <v>3.4471258977748456E-2</v>
      </c>
      <c r="X75">
        <v>0.18777532385950876</v>
      </c>
      <c r="Y75">
        <v>4.4756043199332692E-2</v>
      </c>
      <c r="Z75">
        <v>0.25140589475631714</v>
      </c>
      <c r="AA75">
        <v>3.8139016709650808E-2</v>
      </c>
      <c r="AB75">
        <v>2.0651021084019734E-2</v>
      </c>
      <c r="AC75">
        <v>7.2236433727109819E-3</v>
      </c>
      <c r="AD75">
        <v>1.6414116992506288E-2</v>
      </c>
      <c r="AE75">
        <v>2.3467461027369973E-2</v>
      </c>
      <c r="AF75">
        <v>0.10678771928580387</v>
      </c>
      <c r="AG75">
        <v>3.8722950810626849E-2</v>
      </c>
      <c r="AH75">
        <v>0.11767531931400299</v>
      </c>
      <c r="AI75">
        <v>2.8943348659868109E-2</v>
      </c>
      <c r="AJ75">
        <v>1.1112110418268387E-2</v>
      </c>
      <c r="AK75">
        <v>3.9730011900270066E-3</v>
      </c>
      <c r="AL75">
        <v>9.1586461450313284E-3</v>
      </c>
      <c r="AM75">
        <v>9.4634060231556117E-3</v>
      </c>
      <c r="AN75">
        <v>3.2470198354662444E-2</v>
      </c>
      <c r="AO75">
        <v>2.2554606307947415E-2</v>
      </c>
      <c r="AP75">
        <v>8.6582846939563751E-2</v>
      </c>
      <c r="AQ75">
        <v>2.5225951558349106E-2</v>
      </c>
      <c r="AR75">
        <v>8.5198338056169595E-3</v>
      </c>
      <c r="AS75">
        <v>3.1531729410974262E-3</v>
      </c>
      <c r="AT75">
        <v>6.5953289771335331E-3</v>
      </c>
      <c r="AU75">
        <v>6.502485372140418E-3</v>
      </c>
      <c r="AV75">
        <v>1.9830298109445442E-2</v>
      </c>
      <c r="AW75">
        <v>1.6755783014295391E-2</v>
      </c>
      <c r="AX75">
        <v>4.3088208884000778E-2</v>
      </c>
      <c r="AY75">
        <v>1.7377709098158205E-2</v>
      </c>
      <c r="AZ75">
        <v>4.576719337650287E-3</v>
      </c>
      <c r="BA75">
        <v>1.5662088250309098E-3</v>
      </c>
      <c r="BB75">
        <v>2.798080059889589E-3</v>
      </c>
      <c r="BC75">
        <v>2.2126166395374279E-3</v>
      </c>
      <c r="BD75">
        <v>6.8800942569647323E-3</v>
      </c>
      <c r="BE75">
        <v>7.6767828359324769E-3</v>
      </c>
      <c r="BF75">
        <v>1.624949648976326E-2</v>
      </c>
      <c r="BG75">
        <v>8.8942191658550624E-3</v>
      </c>
      <c r="BH75">
        <v>1.4499344206615962E-3</v>
      </c>
      <c r="BI75">
        <v>3.7304894101770306E-4</v>
      </c>
      <c r="BJ75">
        <v>8.5113005407856613E-4</v>
      </c>
      <c r="BK75">
        <v>4.0764049694200287E-4</v>
      </c>
      <c r="BL75">
        <v>1.7084845499161299E-3</v>
      </c>
      <c r="BM75">
        <v>2.5650377895446376E-3</v>
      </c>
      <c r="BN75">
        <v>0.15726566314697266</v>
      </c>
      <c r="BO75">
        <v>-4.0546871612153514E-2</v>
      </c>
      <c r="BP75">
        <v>4.5682323867580733E-2</v>
      </c>
      <c r="BQ75">
        <v>5.0556858076516581E-3</v>
      </c>
      <c r="BR75">
        <v>2.7906161950943162E-3</v>
      </c>
      <c r="BS75">
        <v>1.2437742540365759E-2</v>
      </c>
      <c r="BT75">
        <v>0.12316374223591772</v>
      </c>
      <c r="BU75">
        <v>8.6824990639188266E-3</v>
      </c>
      <c r="BV75">
        <v>0.63900837302207947</v>
      </c>
      <c r="BW75">
        <v>-3.2768167403950665E-2</v>
      </c>
      <c r="BX75">
        <v>5.6312874223266307E-2</v>
      </c>
      <c r="BY75">
        <v>1.115062060287449E-2</v>
      </c>
      <c r="BZ75">
        <v>1.1370668032229803E-2</v>
      </c>
      <c r="CA75">
        <v>5.6609400565182877E-2</v>
      </c>
      <c r="CB75">
        <v>0.50780648852210308</v>
      </c>
      <c r="CC75">
        <v>2.8526535653944668E-2</v>
      </c>
      <c r="CD75">
        <v>0.48174270987510681</v>
      </c>
      <c r="CE75">
        <v>7.7788816619103248E-3</v>
      </c>
      <c r="CF75">
        <v>1.0630355123357665E-2</v>
      </c>
      <c r="CG75">
        <v>6.0949224744247851E-3</v>
      </c>
      <c r="CH75">
        <v>8.5800522754719798E-3</v>
      </c>
      <c r="CI75">
        <v>4.4171668209510677E-2</v>
      </c>
      <c r="CJ75">
        <v>0.38464277390760482</v>
      </c>
      <c r="CK75">
        <v>1.9844028444831498E-2</v>
      </c>
    </row>
    <row r="76" spans="1:89">
      <c r="A76">
        <v>1987</v>
      </c>
      <c r="B76">
        <v>1</v>
      </c>
      <c r="C76">
        <v>5.5202659449730351E-2</v>
      </c>
      <c r="D76">
        <v>2.8524255985393321E-2</v>
      </c>
      <c r="E76">
        <v>-0.49441038381813907</v>
      </c>
      <c r="F76">
        <v>3.0422358919954151E-2</v>
      </c>
      <c r="G76">
        <v>0.61042054892658371</v>
      </c>
      <c r="H76">
        <v>0.69638600211806079</v>
      </c>
      <c r="I76">
        <v>7.3454455456719359E-2</v>
      </c>
      <c r="J76">
        <v>0.84565597772598267</v>
      </c>
      <c r="K76">
        <v>5.2212522763668952E-2</v>
      </c>
      <c r="L76">
        <v>2.7489906763102021E-2</v>
      </c>
      <c r="M76">
        <v>-0.49915139691630989</v>
      </c>
      <c r="N76">
        <v>2.7602638706786614E-2</v>
      </c>
      <c r="O76">
        <v>0.59641937865210481</v>
      </c>
      <c r="P76">
        <v>0.57658716107075192</v>
      </c>
      <c r="Q76">
        <v>6.449578069300313E-2</v>
      </c>
      <c r="R76">
        <v>0.37067532539367676</v>
      </c>
      <c r="S76">
        <v>4.2649919329967013E-2</v>
      </c>
      <c r="T76">
        <v>2.5186298558388227E-2</v>
      </c>
      <c r="U76">
        <v>9.5647454399525201E-3</v>
      </c>
      <c r="V76">
        <v>1.9182547238031505E-2</v>
      </c>
      <c r="W76">
        <v>3.6529116390310735E-2</v>
      </c>
      <c r="X76">
        <v>0.19263408130086734</v>
      </c>
      <c r="Y76">
        <v>4.4928623140223119E-2</v>
      </c>
      <c r="Z76">
        <v>0.26257023215293884</v>
      </c>
      <c r="AA76">
        <v>3.8891987729576583E-2</v>
      </c>
      <c r="AB76">
        <v>2.2795886251399569E-2</v>
      </c>
      <c r="AC76">
        <v>8.3871353429182133E-3</v>
      </c>
      <c r="AD76">
        <v>1.6348160407853241E-2</v>
      </c>
      <c r="AE76">
        <v>2.4692419395858138E-2</v>
      </c>
      <c r="AF76">
        <v>0.11289634821831845</v>
      </c>
      <c r="AG76">
        <v>3.8558272112050429E-2</v>
      </c>
      <c r="AH76">
        <v>0.12657143175601959</v>
      </c>
      <c r="AI76">
        <v>2.8218739810175506E-2</v>
      </c>
      <c r="AJ76">
        <v>1.4386146657948261E-2</v>
      </c>
      <c r="AK76">
        <v>4.1909319458573345E-3</v>
      </c>
      <c r="AL76">
        <v>9.0139306152313414E-3</v>
      </c>
      <c r="AM76">
        <v>1.1432609585360149E-2</v>
      </c>
      <c r="AN76">
        <v>3.7278188848649453E-2</v>
      </c>
      <c r="AO76">
        <v>2.2050878436519136E-2</v>
      </c>
      <c r="AP76">
        <v>9.3590863049030304E-2</v>
      </c>
      <c r="AQ76">
        <v>2.4013071922753936E-2</v>
      </c>
      <c r="AR76">
        <v>1.1432082575998377E-2</v>
      </c>
      <c r="AS76">
        <v>3.0958050334507739E-3</v>
      </c>
      <c r="AT76">
        <v>6.3029967334538523E-3</v>
      </c>
      <c r="AU76">
        <v>7.945725674546808E-3</v>
      </c>
      <c r="AV76">
        <v>2.4945979030479126E-2</v>
      </c>
      <c r="AW76">
        <v>1.5855197926618256E-2</v>
      </c>
      <c r="AX76">
        <v>4.6834677457809448E-2</v>
      </c>
      <c r="AY76">
        <v>1.5697593075862531E-2</v>
      </c>
      <c r="AZ76">
        <v>6.9815357390905428E-3</v>
      </c>
      <c r="BA76">
        <v>1.4297108679982601E-3</v>
      </c>
      <c r="BB76">
        <v>2.6746070121298751E-3</v>
      </c>
      <c r="BC76">
        <v>3.3443826130903254E-3</v>
      </c>
      <c r="BD76">
        <v>9.4638308794475975E-3</v>
      </c>
      <c r="BE76">
        <v>7.2430186889917668E-3</v>
      </c>
      <c r="BF76">
        <v>1.7283817753195763E-2</v>
      </c>
      <c r="BG76">
        <v>7.530960422082518E-3</v>
      </c>
      <c r="BH76">
        <v>2.952303810026073E-3</v>
      </c>
      <c r="BI76">
        <v>4.3714918603393182E-4</v>
      </c>
      <c r="BJ76">
        <v>9.5821972745231492E-4</v>
      </c>
      <c r="BK76">
        <v>4.3667557299214242E-4</v>
      </c>
      <c r="BL76">
        <v>2.2907306012101875E-3</v>
      </c>
      <c r="BM76">
        <v>2.6777791459897385E-3</v>
      </c>
      <c r="BN76">
        <v>0.15434402227401733</v>
      </c>
      <c r="BO76">
        <v>2.9894259497502446E-3</v>
      </c>
      <c r="BP76">
        <v>1.0344713013617814E-3</v>
      </c>
      <c r="BQ76">
        <v>4.7512561288592632E-3</v>
      </c>
      <c r="BR76">
        <v>2.819472673645794E-3</v>
      </c>
      <c r="BS76">
        <v>1.3990966112819999E-2</v>
      </c>
      <c r="BT76">
        <v>0.11979997151505084</v>
      </c>
      <c r="BU76">
        <v>8.9583416153120859E-3</v>
      </c>
      <c r="BV76">
        <v>0.62932467460632324</v>
      </c>
      <c r="BW76">
        <v>1.2551247626522368E-2</v>
      </c>
      <c r="BX76">
        <v>3.3370888739384374E-3</v>
      </c>
      <c r="BY76">
        <v>-0.50398798975554904</v>
      </c>
      <c r="BZ76">
        <v>1.1239278667786939E-2</v>
      </c>
      <c r="CA76">
        <v>0.57390407276380795</v>
      </c>
      <c r="CB76">
        <v>0.50375622916771468</v>
      </c>
      <c r="CC76">
        <v>2.8524638295705184E-2</v>
      </c>
      <c r="CD76">
        <v>0.47498065233230591</v>
      </c>
      <c r="CE76">
        <v>9.5618038054759453E-3</v>
      </c>
      <c r="CF76">
        <v>2.3030655084734439E-3</v>
      </c>
      <c r="CG76">
        <v>-0.50872539604168676</v>
      </c>
      <c r="CH76">
        <v>8.4198049898432693E-3</v>
      </c>
      <c r="CI76">
        <v>0.55989937717432881</v>
      </c>
      <c r="CJ76">
        <v>0.38395552106333558</v>
      </c>
      <c r="CK76">
        <v>1.9566483836424741E-2</v>
      </c>
    </row>
    <row r="77" spans="1:89">
      <c r="A77">
        <v>1988</v>
      </c>
      <c r="B77">
        <v>1</v>
      </c>
      <c r="C77">
        <v>5.8120125061703831E-2</v>
      </c>
      <c r="D77">
        <v>3.0020609781993279E-2</v>
      </c>
      <c r="E77">
        <v>1.9762350652508864E-2</v>
      </c>
      <c r="F77">
        <v>3.1314029511241515E-2</v>
      </c>
      <c r="G77">
        <v>9.4171707867644727E-2</v>
      </c>
      <c r="H77">
        <v>0.69118904786051871</v>
      </c>
      <c r="I77">
        <v>7.5422059671026886E-2</v>
      </c>
      <c r="J77">
        <v>0.84852755069732666</v>
      </c>
      <c r="K77">
        <v>5.5587857985048117E-2</v>
      </c>
      <c r="L77">
        <v>2.7930980712583875E-2</v>
      </c>
      <c r="M77">
        <v>1.4858709295817646E-2</v>
      </c>
      <c r="N77">
        <v>2.8413770881501835E-2</v>
      </c>
      <c r="O77">
        <v>8.0814024117847688E-2</v>
      </c>
      <c r="P77">
        <v>0.57477084474062745</v>
      </c>
      <c r="Q77">
        <v>6.615129928218963E-2</v>
      </c>
      <c r="R77">
        <v>0.38490074872970581</v>
      </c>
      <c r="S77">
        <v>4.7723326709226951E-2</v>
      </c>
      <c r="T77">
        <v>2.5052906170801005E-2</v>
      </c>
      <c r="U77">
        <v>9.021773655496822E-3</v>
      </c>
      <c r="V77">
        <v>2.0116799909080701E-2</v>
      </c>
      <c r="W77">
        <v>3.6929533715694803E-2</v>
      </c>
      <c r="X77">
        <v>0.19909154940257764</v>
      </c>
      <c r="Y77">
        <v>4.6964856987916942E-2</v>
      </c>
      <c r="Z77">
        <v>0.27867385745048523</v>
      </c>
      <c r="AA77">
        <v>4.4666493417089927E-2</v>
      </c>
      <c r="AB77">
        <v>2.3024563300143339E-2</v>
      </c>
      <c r="AC77">
        <v>8.0140638193046693E-3</v>
      </c>
      <c r="AD77">
        <v>1.7282542006154287E-2</v>
      </c>
      <c r="AE77">
        <v>2.5117234101696098E-2</v>
      </c>
      <c r="AF77">
        <v>0.11992626199429859</v>
      </c>
      <c r="AG77">
        <v>4.0642706192714761E-2</v>
      </c>
      <c r="AH77">
        <v>0.14392572641372681</v>
      </c>
      <c r="AI77">
        <v>3.5231602978337134E-2</v>
      </c>
      <c r="AJ77">
        <v>1.4520393284929874E-2</v>
      </c>
      <c r="AK77">
        <v>4.1967186781031937E-3</v>
      </c>
      <c r="AL77">
        <v>9.9760735376454631E-3</v>
      </c>
      <c r="AM77">
        <v>1.1101692898034336E-2</v>
      </c>
      <c r="AN77">
        <v>4.4608843466081391E-2</v>
      </c>
      <c r="AO77">
        <v>2.429039781258999E-2</v>
      </c>
      <c r="AP77">
        <v>0.11009699106216431</v>
      </c>
      <c r="AQ77">
        <v>3.0910017691539199E-2</v>
      </c>
      <c r="AR77">
        <v>1.1630216416108785E-2</v>
      </c>
      <c r="AS77">
        <v>3.0780538880433024E-3</v>
      </c>
      <c r="AT77">
        <v>7.103135604859645E-3</v>
      </c>
      <c r="AU77">
        <v>8.3765729349410314E-3</v>
      </c>
      <c r="AV77">
        <v>3.1200302253594516E-2</v>
      </c>
      <c r="AW77">
        <v>1.7798690153621063E-2</v>
      </c>
      <c r="AX77">
        <v>5.9011392295360565E-2</v>
      </c>
      <c r="AY77">
        <v>2.1599636180737163E-2</v>
      </c>
      <c r="AZ77">
        <v>7.1846634525783819E-3</v>
      </c>
      <c r="BA77">
        <v>1.4495724071821722E-3</v>
      </c>
      <c r="BB77">
        <v>3.3465718396897266E-3</v>
      </c>
      <c r="BC77">
        <v>3.7208041518818134E-3</v>
      </c>
      <c r="BD77">
        <v>1.2880417914811615E-2</v>
      </c>
      <c r="BE77">
        <v>8.8297260709427148E-3</v>
      </c>
      <c r="BF77">
        <v>2.3384891450405121E-2</v>
      </c>
      <c r="BG77">
        <v>1.0579982017997831E-2</v>
      </c>
      <c r="BH77">
        <v>3.0177767066964364E-3</v>
      </c>
      <c r="BI77">
        <v>4.0560751767394272E-4</v>
      </c>
      <c r="BJ77">
        <v>1.269617564238236E-3</v>
      </c>
      <c r="BK77">
        <v>8.4886117103671996E-4</v>
      </c>
      <c r="BL77">
        <v>3.8217031941080479E-3</v>
      </c>
      <c r="BM77">
        <v>3.441343782033205E-3</v>
      </c>
      <c r="BN77">
        <v>0.15147244930267334</v>
      </c>
      <c r="BO77">
        <v>2.5312240420868552E-3</v>
      </c>
      <c r="BP77">
        <v>2.089928523812238E-3</v>
      </c>
      <c r="BQ77">
        <v>4.9039323288927184E-3</v>
      </c>
      <c r="BR77">
        <v>2.8999419591631075E-3</v>
      </c>
      <c r="BS77">
        <v>1.3357471758824237E-2</v>
      </c>
      <c r="BT77">
        <v>0.11641958214505475</v>
      </c>
      <c r="BU77">
        <v>9.2703626401056949E-3</v>
      </c>
      <c r="BV77">
        <v>0.61509925127029419</v>
      </c>
      <c r="BW77">
        <v>1.0396567855345361E-2</v>
      </c>
      <c r="BX77">
        <v>4.9675978949271435E-3</v>
      </c>
      <c r="BY77">
        <v>1.0740563849787506E-2</v>
      </c>
      <c r="BZ77">
        <v>1.1197156069814918E-2</v>
      </c>
      <c r="CA77">
        <v>5.7242166371521359E-2</v>
      </c>
      <c r="CB77">
        <v>0.49209809276999966</v>
      </c>
      <c r="CC77">
        <v>2.8457039044483368E-2</v>
      </c>
      <c r="CD77">
        <v>0.46362680196762085</v>
      </c>
      <c r="CE77">
        <v>7.8653268583132388E-3</v>
      </c>
      <c r="CF77">
        <v>2.8785175860389367E-3</v>
      </c>
      <c r="CG77">
        <v>5.8370162328916101E-3</v>
      </c>
      <c r="CH77">
        <v>8.2972263913309169E-3</v>
      </c>
      <c r="CI77">
        <v>4.3884499494382168E-2</v>
      </c>
      <c r="CJ77">
        <v>0.37567711235649914</v>
      </c>
      <c r="CK77">
        <v>1.918704154591841E-2</v>
      </c>
    </row>
    <row r="78" spans="1:89">
      <c r="A78">
        <v>1989</v>
      </c>
      <c r="B78">
        <v>1</v>
      </c>
      <c r="C78">
        <v>5.4614563785019943E-2</v>
      </c>
      <c r="D78">
        <v>3.0732296509250467E-2</v>
      </c>
      <c r="E78">
        <v>1.4615455764418028E-2</v>
      </c>
      <c r="F78">
        <v>3.1771483529769329E-2</v>
      </c>
      <c r="G78">
        <v>0.10091272158176956</v>
      </c>
      <c r="H78">
        <v>0.6911683570748437</v>
      </c>
      <c r="I78">
        <v>7.6185178737146586E-2</v>
      </c>
      <c r="J78">
        <v>0.84782165288925171</v>
      </c>
      <c r="K78">
        <v>5.1795541506564853E-2</v>
      </c>
      <c r="L78">
        <v>3.1083904524841055E-2</v>
      </c>
      <c r="M78">
        <v>9.4621068193742799E-3</v>
      </c>
      <c r="N78">
        <v>2.8963338174787467E-2</v>
      </c>
      <c r="O78">
        <v>8.5749372212452796E-2</v>
      </c>
      <c r="P78">
        <v>0.57396254966240468</v>
      </c>
      <c r="Q78">
        <v>6.6804835086720193E-2</v>
      </c>
      <c r="R78">
        <v>0.38107866048812866</v>
      </c>
      <c r="S78">
        <v>4.3114491381253187E-2</v>
      </c>
      <c r="T78">
        <v>2.8066293891639803E-2</v>
      </c>
      <c r="U78">
        <v>6.6693668944441849E-3</v>
      </c>
      <c r="V78">
        <v>2.0426188977752648E-2</v>
      </c>
      <c r="W78">
        <v>3.9040260323838803E-2</v>
      </c>
      <c r="X78">
        <v>0.19643800291098501</v>
      </c>
      <c r="Y78">
        <v>4.732405629672478E-2</v>
      </c>
      <c r="Z78">
        <v>0.27398625016212463</v>
      </c>
      <c r="AA78">
        <v>3.9553731886157045E-2</v>
      </c>
      <c r="AB78">
        <v>2.5234045555961891E-2</v>
      </c>
      <c r="AC78">
        <v>5.7232485010748693E-3</v>
      </c>
      <c r="AD78">
        <v>1.7697539827541103E-2</v>
      </c>
      <c r="AE78">
        <v>2.7899992758066761E-2</v>
      </c>
      <c r="AF78">
        <v>0.11663950288075561</v>
      </c>
      <c r="AG78">
        <v>4.1238201154066713E-2</v>
      </c>
      <c r="AH78">
        <v>0.13813427090644836</v>
      </c>
      <c r="AI78">
        <v>3.0961194628310745E-2</v>
      </c>
      <c r="AJ78">
        <v>1.6492263848278572E-2</v>
      </c>
      <c r="AK78">
        <v>3.9906856613749851E-3</v>
      </c>
      <c r="AL78">
        <v>1.0068852510806097E-2</v>
      </c>
      <c r="AM78">
        <v>1.207321827905888E-2</v>
      </c>
      <c r="AN78">
        <v>4.0254494180016441E-2</v>
      </c>
      <c r="AO78">
        <v>2.4293568568468562E-2</v>
      </c>
      <c r="AP78">
        <v>0.10404378920793533</v>
      </c>
      <c r="AQ78">
        <v>2.680366344059595E-2</v>
      </c>
      <c r="AR78">
        <v>1.3535465013177889E-2</v>
      </c>
      <c r="AS78">
        <v>3.0535211629576444E-3</v>
      </c>
      <c r="AT78">
        <v>7.309169864775332E-3</v>
      </c>
      <c r="AU78">
        <v>8.8419118364009581E-3</v>
      </c>
      <c r="AV78">
        <v>2.6449986577464866E-2</v>
      </c>
      <c r="AW78">
        <v>1.8050075349592062E-2</v>
      </c>
      <c r="AX78">
        <v>5.3670365363359451E-2</v>
      </c>
      <c r="AY78">
        <v>1.8211408803882001E-2</v>
      </c>
      <c r="AZ78">
        <v>8.159081989733686E-3</v>
      </c>
      <c r="BA78">
        <v>1.3621674310728843E-3</v>
      </c>
      <c r="BB78">
        <v>3.172590881902906E-3</v>
      </c>
      <c r="BC78">
        <v>3.7249896291879627E-3</v>
      </c>
      <c r="BD78">
        <v>1.0619472091537466E-2</v>
      </c>
      <c r="BE78">
        <v>8.4206581756465487E-3</v>
      </c>
      <c r="BF78">
        <v>2.080669067800045E-2</v>
      </c>
      <c r="BG78">
        <v>9.2163738612535354E-3</v>
      </c>
      <c r="BH78">
        <v>3.6136496002340665E-3</v>
      </c>
      <c r="BI78">
        <v>3.8978192585759335E-4</v>
      </c>
      <c r="BJ78">
        <v>1.0974619256887764E-3</v>
      </c>
      <c r="BK78">
        <v>6.0478750975957751E-4</v>
      </c>
      <c r="BL78">
        <v>2.7784594241202602E-3</v>
      </c>
      <c r="BM78">
        <v>3.1061772444755005E-3</v>
      </c>
      <c r="BN78">
        <v>0.15217834711074829</v>
      </c>
      <c r="BO78">
        <v>2.8182392425124604E-3</v>
      </c>
      <c r="BP78">
        <v>-3.5168526827915846E-4</v>
      </c>
      <c r="BQ78">
        <v>5.1537391194153648E-3</v>
      </c>
      <c r="BR78">
        <v>2.8078490971436632E-3</v>
      </c>
      <c r="BS78">
        <v>1.5163259673945908E-2</v>
      </c>
      <c r="BT78">
        <v>0.11720701304970234</v>
      </c>
      <c r="BU78">
        <v>9.3799940789546059E-3</v>
      </c>
      <c r="BV78">
        <v>0.61892133951187134</v>
      </c>
      <c r="BW78">
        <v>1.1499251640249715E-2</v>
      </c>
      <c r="BX78">
        <v>2.6654716291638486E-3</v>
      </c>
      <c r="BY78">
        <v>7.9460475600125653E-3</v>
      </c>
      <c r="BZ78">
        <v>1.1344987602991461E-2</v>
      </c>
      <c r="CA78">
        <v>6.1872432755522309E-2</v>
      </c>
      <c r="CB78">
        <v>0.49473275804986866</v>
      </c>
      <c r="CC78">
        <v>2.8860447067958504E-2</v>
      </c>
      <c r="CD78">
        <v>0.46674299240112305</v>
      </c>
      <c r="CE78">
        <v>8.6810008131241925E-3</v>
      </c>
      <c r="CF78">
        <v>3.017575208622475E-3</v>
      </c>
      <c r="CG78">
        <v>2.7927339185501616E-3</v>
      </c>
      <c r="CH78">
        <v>8.5371307833134579E-3</v>
      </c>
      <c r="CI78">
        <v>4.6709110688957826E-2</v>
      </c>
      <c r="CJ78">
        <v>0.37752470010320271</v>
      </c>
      <c r="CK78">
        <v>1.9480735794762692E-2</v>
      </c>
    </row>
    <row r="79" spans="1:89">
      <c r="A79">
        <v>1990</v>
      </c>
      <c r="B79">
        <v>1</v>
      </c>
      <c r="C79">
        <v>5.6018866934497424E-2</v>
      </c>
      <c r="D79">
        <v>2.8225885173388088E-2</v>
      </c>
      <c r="E79">
        <v>9.6054213929748222E-3</v>
      </c>
      <c r="F79">
        <v>3.1311254796669408E-2</v>
      </c>
      <c r="G79">
        <v>0.10327030004024973</v>
      </c>
      <c r="H79">
        <v>0.69791480710615161</v>
      </c>
      <c r="I79">
        <v>7.3653536321890201E-2</v>
      </c>
      <c r="J79">
        <v>0.84970366954803467</v>
      </c>
      <c r="K79">
        <v>5.3307577160696937E-2</v>
      </c>
      <c r="L79">
        <v>2.9076051486533722E-2</v>
      </c>
      <c r="M79">
        <v>6.0934298094350216E-3</v>
      </c>
      <c r="N79">
        <v>2.7981410545364564E-2</v>
      </c>
      <c r="O79">
        <v>8.8009956585755833E-2</v>
      </c>
      <c r="P79">
        <v>0.58076532592718255</v>
      </c>
      <c r="Q79">
        <v>6.4469938728123372E-2</v>
      </c>
      <c r="R79">
        <v>0.38218337297439575</v>
      </c>
      <c r="S79">
        <v>4.1805008498593123E-2</v>
      </c>
      <c r="T79">
        <v>2.5780407022909693E-2</v>
      </c>
      <c r="U79">
        <v>1.0378198996616354E-2</v>
      </c>
      <c r="V79">
        <v>1.9885539991893669E-2</v>
      </c>
      <c r="W79">
        <v>3.6342429783786642E-2</v>
      </c>
      <c r="X79">
        <v>0.20229038519107678</v>
      </c>
      <c r="Y79">
        <v>4.5701405338812548E-2</v>
      </c>
      <c r="Z79">
        <v>0.27447578310966492</v>
      </c>
      <c r="AA79">
        <v>3.8688976115075616E-2</v>
      </c>
      <c r="AB79">
        <v>2.3829394643472522E-2</v>
      </c>
      <c r="AC79">
        <v>8.2988467623478415E-3</v>
      </c>
      <c r="AD79">
        <v>1.7168681954908539E-2</v>
      </c>
      <c r="AE79">
        <v>2.5726638071395865E-2</v>
      </c>
      <c r="AF79">
        <v>0.12111285683642771</v>
      </c>
      <c r="AG79">
        <v>3.9650402203284467E-2</v>
      </c>
      <c r="AH79">
        <v>0.13861265778541565</v>
      </c>
      <c r="AI79">
        <v>2.9821511520039153E-2</v>
      </c>
      <c r="AJ79">
        <v>1.5420636704068316E-2</v>
      </c>
      <c r="AK79">
        <v>3.8508891149140719E-3</v>
      </c>
      <c r="AL79">
        <v>1.0193078058065594E-2</v>
      </c>
      <c r="AM79">
        <v>1.2376385854872956E-2</v>
      </c>
      <c r="AN79">
        <v>4.2854189525272257E-2</v>
      </c>
      <c r="AO79">
        <v>2.409595620430011E-2</v>
      </c>
      <c r="AP79">
        <v>0.1044427677989006</v>
      </c>
      <c r="AQ79">
        <v>2.5975124450775062E-2</v>
      </c>
      <c r="AR79">
        <v>1.267176321190468E-2</v>
      </c>
      <c r="AS79">
        <v>2.8287640702328479E-3</v>
      </c>
      <c r="AT79">
        <v>7.3535844523874763E-3</v>
      </c>
      <c r="AU79">
        <v>9.0856764037780188E-3</v>
      </c>
      <c r="AV79">
        <v>2.8811915881268794E-2</v>
      </c>
      <c r="AW79">
        <v>1.7715931335308549E-2</v>
      </c>
      <c r="AX79">
        <v>5.3659245371818542E-2</v>
      </c>
      <c r="AY79">
        <v>1.7907434864959583E-2</v>
      </c>
      <c r="AZ79">
        <v>7.7535827756249516E-3</v>
      </c>
      <c r="BA79">
        <v>1.2325188004431492E-3</v>
      </c>
      <c r="BB79">
        <v>3.1102464072735058E-3</v>
      </c>
      <c r="BC79">
        <v>3.9848275450771837E-3</v>
      </c>
      <c r="BD79">
        <v>1.1662180260481346E-2</v>
      </c>
      <c r="BE79">
        <v>8.0084541814901596E-3</v>
      </c>
      <c r="BF79">
        <v>2.0811146125197411E-2</v>
      </c>
      <c r="BG79">
        <v>9.1990075314370336E-3</v>
      </c>
      <c r="BH79">
        <v>3.4340526271965542E-3</v>
      </c>
      <c r="BI79">
        <v>3.4439088515140869E-4</v>
      </c>
      <c r="BJ79">
        <v>1.0481307408455151E-3</v>
      </c>
      <c r="BK79">
        <v>6.6024696860261334E-4</v>
      </c>
      <c r="BL79">
        <v>3.2047982005019627E-3</v>
      </c>
      <c r="BM79">
        <v>2.9205191805465589E-3</v>
      </c>
      <c r="BN79">
        <v>0.15029633045196533</v>
      </c>
      <c r="BO79">
        <v>2.7104889740528115E-3</v>
      </c>
      <c r="BP79">
        <v>-8.5022089680391807E-4</v>
      </c>
      <c r="BQ79">
        <v>3.5122624399514706E-3</v>
      </c>
      <c r="BR79">
        <v>3.3296396948467003E-3</v>
      </c>
      <c r="BS79">
        <v>1.5260241827864901E-2</v>
      </c>
      <c r="BT79">
        <v>0.11715067212626749</v>
      </c>
      <c r="BU79">
        <v>9.1832973586568473E-3</v>
      </c>
      <c r="BV79">
        <v>0.61781662702560425</v>
      </c>
      <c r="BW79">
        <v>1.4213865715089695E-2</v>
      </c>
      <c r="BX79">
        <v>2.4454827529802117E-3</v>
      </c>
      <c r="BY79">
        <v>-7.7277521636166368E-4</v>
      </c>
      <c r="BZ79">
        <v>1.1425717638103869E-2</v>
      </c>
      <c r="CA79">
        <v>6.6927869223528433E-2</v>
      </c>
      <c r="CB79">
        <v>0.4956243995624911</v>
      </c>
      <c r="CC79">
        <v>2.7952137266294561E-2</v>
      </c>
      <c r="CD79">
        <v>0.46752029657363892</v>
      </c>
      <c r="CE79">
        <v>1.1503248870425854E-2</v>
      </c>
      <c r="CF79">
        <v>3.2961324524172324E-3</v>
      </c>
      <c r="CG79">
        <v>-4.2844777240617013E-3</v>
      </c>
      <c r="CH79">
        <v>8.0961490494468793E-3</v>
      </c>
      <c r="CI79">
        <v>5.1667402686458822E-2</v>
      </c>
      <c r="CJ79">
        <v>0.37847268943785817</v>
      </c>
      <c r="CK79">
        <v>1.8769170646446905E-2</v>
      </c>
    </row>
    <row r="80" spans="1:89">
      <c r="A80">
        <v>1991</v>
      </c>
      <c r="B80">
        <v>1</v>
      </c>
      <c r="C80">
        <v>5.6754443498485241E-2</v>
      </c>
      <c r="D80">
        <v>1.5513016696733217E-2</v>
      </c>
      <c r="E80">
        <v>1.9853664461032761E-2</v>
      </c>
      <c r="F80">
        <v>2.9681786299251112E-2</v>
      </c>
      <c r="G80">
        <v>0.1056974674105069</v>
      </c>
      <c r="H80">
        <v>0.70129370903479327</v>
      </c>
      <c r="I80">
        <v>7.1205882272943555E-2</v>
      </c>
      <c r="J80">
        <v>0.85280007123947144</v>
      </c>
      <c r="K80">
        <v>5.3713748536502397E-2</v>
      </c>
      <c r="L80">
        <v>1.8136318576974293E-2</v>
      </c>
      <c r="M80">
        <v>1.5061295861431036E-2</v>
      </c>
      <c r="N80">
        <v>2.6778281960788106E-2</v>
      </c>
      <c r="O80">
        <v>9.0813598281582905E-2</v>
      </c>
      <c r="P80">
        <v>0.58638685011103753</v>
      </c>
      <c r="Q80">
        <v>6.1909957875613049E-2</v>
      </c>
      <c r="R80">
        <v>0.38227057456970215</v>
      </c>
      <c r="S80">
        <v>4.4031707054681964E-2</v>
      </c>
      <c r="T80">
        <v>2.2061110598147304E-2</v>
      </c>
      <c r="U80">
        <v>1.1249727643295463E-2</v>
      </c>
      <c r="V80">
        <v>1.8956031268224788E-2</v>
      </c>
      <c r="W80">
        <v>3.7158409765854182E-2</v>
      </c>
      <c r="X80">
        <v>0.20524857534347857</v>
      </c>
      <c r="Y80">
        <v>4.356503794638595E-2</v>
      </c>
      <c r="Z80">
        <v>0.27244409918785095</v>
      </c>
      <c r="AA80">
        <v>4.0417617048528073E-2</v>
      </c>
      <c r="AB80">
        <v>2.1138973972854316E-2</v>
      </c>
      <c r="AC80">
        <v>8.7149885806572253E-3</v>
      </c>
      <c r="AD80">
        <v>1.6549855942902383E-2</v>
      </c>
      <c r="AE80">
        <v>2.6402379321661784E-2</v>
      </c>
      <c r="AF80">
        <v>0.1210984036831763</v>
      </c>
      <c r="AG80">
        <v>3.812185504080659E-2</v>
      </c>
      <c r="AH80">
        <v>0.13268247246742249</v>
      </c>
      <c r="AI80">
        <v>3.0424676450109735E-2</v>
      </c>
      <c r="AJ80">
        <v>1.4230025370426988E-2</v>
      </c>
      <c r="AK80">
        <v>4.3749777566312398E-3</v>
      </c>
      <c r="AL80">
        <v>9.5019281998924929E-3</v>
      </c>
      <c r="AM80">
        <v>1.1308430002456758E-2</v>
      </c>
      <c r="AN80">
        <v>4.0483548526828693E-2</v>
      </c>
      <c r="AO80">
        <v>2.2358869308017205E-2</v>
      </c>
      <c r="AP80">
        <v>9.8539046943187714E-2</v>
      </c>
      <c r="AQ80">
        <v>2.6216807189294384E-2</v>
      </c>
      <c r="AR80">
        <v>1.1868038835855479E-2</v>
      </c>
      <c r="AS80">
        <v>3.2030017841155681E-3</v>
      </c>
      <c r="AT80">
        <v>6.7690006535176435E-3</v>
      </c>
      <c r="AU80">
        <v>7.5306978745688291E-3</v>
      </c>
      <c r="AV80">
        <v>2.6678819944838415E-2</v>
      </c>
      <c r="AW80">
        <v>1.6272691380980871E-2</v>
      </c>
      <c r="AX80">
        <v>5.0026547163724899E-2</v>
      </c>
      <c r="AY80">
        <v>1.773607689967293E-2</v>
      </c>
      <c r="AZ80">
        <v>7.4537216034519134E-3</v>
      </c>
      <c r="BA80">
        <v>1.4321905088620587E-3</v>
      </c>
      <c r="BB80">
        <v>2.8805050047954516E-3</v>
      </c>
      <c r="BC80">
        <v>2.8692267679769588E-3</v>
      </c>
      <c r="BD80">
        <v>1.0254091657243898E-2</v>
      </c>
      <c r="BE80">
        <v>7.4007344551756679E-3</v>
      </c>
      <c r="BF80">
        <v>1.9400712102651596E-2</v>
      </c>
      <c r="BG80">
        <v>8.8464049490702933E-3</v>
      </c>
      <c r="BH80">
        <v>3.3193691148889447E-3</v>
      </c>
      <c r="BI80">
        <v>3.7116542954913299E-4</v>
      </c>
      <c r="BJ80">
        <v>9.822801427616097E-4</v>
      </c>
      <c r="BK80">
        <v>4.9206498376270407E-4</v>
      </c>
      <c r="BL80">
        <v>2.6674081441251034E-3</v>
      </c>
      <c r="BM80">
        <v>2.7220194653674208E-3</v>
      </c>
      <c r="BN80">
        <v>0.14719992876052856</v>
      </c>
      <c r="BO80">
        <v>3.0393997089843338E-3</v>
      </c>
      <c r="BP80">
        <v>-2.6231392519705504E-3</v>
      </c>
      <c r="BQ80">
        <v>4.7927722289254019E-3</v>
      </c>
      <c r="BR80">
        <v>2.903128684568E-3</v>
      </c>
      <c r="BS80">
        <v>1.4883575580493842E-2</v>
      </c>
      <c r="BT80">
        <v>0.11490862284267513</v>
      </c>
      <c r="BU80">
        <v>9.2955586837263349E-3</v>
      </c>
      <c r="BV80">
        <v>0.61772942543029785</v>
      </c>
      <c r="BW80">
        <v>1.2721690771621573E-2</v>
      </c>
      <c r="BX80">
        <v>-6.5487284473643159E-3</v>
      </c>
      <c r="BY80">
        <v>8.6037642206393174E-3</v>
      </c>
      <c r="BZ80">
        <v>1.0725397570769421E-2</v>
      </c>
      <c r="CA80">
        <v>6.8539196232501445E-2</v>
      </c>
      <c r="CB80">
        <v>0.49604797407041828</v>
      </c>
      <c r="CC80">
        <v>2.7640075635223419E-2</v>
      </c>
      <c r="CD80">
        <v>0.47052949666976929</v>
      </c>
      <c r="CE80">
        <v>9.6822683591363343E-3</v>
      </c>
      <c r="CF80">
        <v>-3.9246332998163803E-3</v>
      </c>
      <c r="CG80">
        <v>3.8116193636345522E-3</v>
      </c>
      <c r="CH80">
        <v>7.822329739132737E-3</v>
      </c>
      <c r="CI80">
        <v>5.3655148125858934E-2</v>
      </c>
      <c r="CJ80">
        <v>0.38113761957513487</v>
      </c>
      <c r="CK80">
        <v>1.8345099720916191E-2</v>
      </c>
    </row>
    <row r="81" spans="1:89">
      <c r="A81">
        <v>1992</v>
      </c>
      <c r="B81">
        <v>1</v>
      </c>
      <c r="C81">
        <v>6.0773920974426687E-2</v>
      </c>
      <c r="D81">
        <v>9.2387730519383204E-3</v>
      </c>
      <c r="E81">
        <v>2.6989624815983548E-2</v>
      </c>
      <c r="F81">
        <v>2.9910700657684419E-2</v>
      </c>
      <c r="G81">
        <v>9.7487684250928908E-2</v>
      </c>
      <c r="H81">
        <v>0.70351752042019911</v>
      </c>
      <c r="I81">
        <v>7.2081730513748887E-2</v>
      </c>
      <c r="J81">
        <v>0.86179357767105103</v>
      </c>
      <c r="K81">
        <v>5.7916323216526386E-2</v>
      </c>
      <c r="L81">
        <v>1.5967176424451772E-2</v>
      </c>
      <c r="M81">
        <v>2.1203711316750296E-2</v>
      </c>
      <c r="N81">
        <v>2.7068474118249218E-2</v>
      </c>
      <c r="O81">
        <v>8.2487473563685437E-2</v>
      </c>
      <c r="P81">
        <v>0.59428580586665336</v>
      </c>
      <c r="Q81">
        <v>6.2864589183178318E-2</v>
      </c>
      <c r="R81">
        <v>0.39455181360244751</v>
      </c>
      <c r="S81">
        <v>4.7729483205773575E-2</v>
      </c>
      <c r="T81">
        <v>1.7974514135497298E-2</v>
      </c>
      <c r="U81">
        <v>1.3068748557416026E-2</v>
      </c>
      <c r="V81">
        <v>1.9158283031120514E-2</v>
      </c>
      <c r="W81">
        <v>3.8429772222442767E-2</v>
      </c>
      <c r="X81">
        <v>0.21396764967329179</v>
      </c>
      <c r="Y81">
        <v>4.4223362439291376E-2</v>
      </c>
      <c r="Z81">
        <v>0.28469884395599365</v>
      </c>
      <c r="AA81">
        <v>4.3943510573797799E-2</v>
      </c>
      <c r="AB81">
        <v>1.7394274293918294E-2</v>
      </c>
      <c r="AC81">
        <v>1.0304620094445249E-2</v>
      </c>
      <c r="AD81">
        <v>1.6882847088980888E-2</v>
      </c>
      <c r="AE81">
        <v>2.7592311901897273E-2</v>
      </c>
      <c r="AF81">
        <v>0.12953860184734198</v>
      </c>
      <c r="AG81">
        <v>3.9042654812498745E-2</v>
      </c>
      <c r="AH81">
        <v>0.14339864253997803</v>
      </c>
      <c r="AI81">
        <v>3.3445906678530667E-2</v>
      </c>
      <c r="AJ81">
        <v>1.1921935336265694E-2</v>
      </c>
      <c r="AK81">
        <v>5.1017224840190622E-3</v>
      </c>
      <c r="AL81">
        <v>1.0039498703252204E-2</v>
      </c>
      <c r="AM81">
        <v>1.2333759115855002E-2</v>
      </c>
      <c r="AN81">
        <v>4.6967377035953828E-2</v>
      </c>
      <c r="AO81">
        <v>2.3588433884934926E-2</v>
      </c>
      <c r="AP81">
        <v>0.10795952379703522</v>
      </c>
      <c r="AQ81">
        <v>2.8833225508964017E-2</v>
      </c>
      <c r="AR81">
        <v>1.0088821674365409E-2</v>
      </c>
      <c r="AS81">
        <v>3.6783361410277654E-3</v>
      </c>
      <c r="AT81">
        <v>7.315374157388612E-3</v>
      </c>
      <c r="AU81">
        <v>8.6358472520002231E-3</v>
      </c>
      <c r="AV81">
        <v>3.1952396983392257E-2</v>
      </c>
      <c r="AW81">
        <v>1.7455523402351906E-2</v>
      </c>
      <c r="AX81">
        <v>5.6732054799795151E-2</v>
      </c>
      <c r="AY81">
        <v>2.0113678674007651E-2</v>
      </c>
      <c r="AZ81">
        <v>6.3944291727201022E-3</v>
      </c>
      <c r="BA81">
        <v>1.6654945546655166E-3</v>
      </c>
      <c r="BB81">
        <v>3.1491274911046667E-3</v>
      </c>
      <c r="BC81">
        <v>3.2218801749833129E-3</v>
      </c>
      <c r="BD81">
        <v>1.4317922633546701E-2</v>
      </c>
      <c r="BE81">
        <v>7.8695236041318919E-3</v>
      </c>
      <c r="BF81">
        <v>2.3184556514024734E-2</v>
      </c>
      <c r="BG81">
        <v>1.0339511333219671E-2</v>
      </c>
      <c r="BH81">
        <v>2.8304297364383788E-3</v>
      </c>
      <c r="BI81">
        <v>4.4897350947582993E-4</v>
      </c>
      <c r="BJ81">
        <v>1.1849460685906571E-3</v>
      </c>
      <c r="BK81">
        <v>7.2106910054023745E-4</v>
      </c>
      <c r="BL81">
        <v>4.6055966272784939E-3</v>
      </c>
      <c r="BM81">
        <v>3.0540319538014745E-3</v>
      </c>
      <c r="BN81">
        <v>0.13820642232894897</v>
      </c>
      <c r="BO81">
        <v>2.8560130154422045E-3</v>
      </c>
      <c r="BP81">
        <v>-6.7288900018213273E-3</v>
      </c>
      <c r="BQ81">
        <v>5.7864185901010641E-3</v>
      </c>
      <c r="BR81">
        <v>2.8418308644687137E-3</v>
      </c>
      <c r="BS81">
        <v>1.5000456378194934E-2</v>
      </c>
      <c r="BT81">
        <v>0.10923375067744291</v>
      </c>
      <c r="BU81">
        <v>9.2168214666484699E-3</v>
      </c>
      <c r="BV81">
        <v>0.60544818639755249</v>
      </c>
      <c r="BW81">
        <v>1.304389280489838E-2</v>
      </c>
      <c r="BX81">
        <v>-8.7360039465811112E-3</v>
      </c>
      <c r="BY81">
        <v>1.3920819398918982E-2</v>
      </c>
      <c r="BZ81">
        <v>1.0752248110861761E-2</v>
      </c>
      <c r="CA81">
        <v>5.9057906551922591E-2</v>
      </c>
      <c r="CB81">
        <v>0.48955127460628994</v>
      </c>
      <c r="CC81">
        <v>2.7858003893355805E-2</v>
      </c>
      <c r="CD81">
        <v>0.46724176406860352</v>
      </c>
      <c r="CE81">
        <v>1.0187810070804522E-2</v>
      </c>
      <c r="CF81">
        <v>-2.006848069625998E-3</v>
      </c>
      <c r="CG81">
        <v>8.1351164286082422E-3</v>
      </c>
      <c r="CH81">
        <v>7.9105004435728633E-3</v>
      </c>
      <c r="CI81">
        <v>4.4057731559250413E-2</v>
      </c>
      <c r="CJ81">
        <v>0.38031549715576279</v>
      </c>
      <c r="CK81">
        <v>1.864193283672572E-2</v>
      </c>
    </row>
    <row r="82" spans="1:89">
      <c r="A82">
        <v>1993</v>
      </c>
      <c r="B82">
        <v>1</v>
      </c>
      <c r="C82">
        <v>6.3851970129832125E-2</v>
      </c>
      <c r="D82">
        <v>-6.1069760031062792E-4</v>
      </c>
      <c r="E82">
        <v>2.600337743893677E-3</v>
      </c>
      <c r="F82">
        <v>2.9979462635734588E-2</v>
      </c>
      <c r="G82">
        <v>0.13187822979766217</v>
      </c>
      <c r="H82">
        <v>0.69997162069532948</v>
      </c>
      <c r="I82">
        <v>7.2329130069616276E-2</v>
      </c>
      <c r="J82">
        <v>0.86107885837554932</v>
      </c>
      <c r="K82">
        <v>6.0790373885373797E-2</v>
      </c>
      <c r="L82">
        <v>7.2130765886625203E-3</v>
      </c>
      <c r="M82">
        <v>-4.4061951597172975E-3</v>
      </c>
      <c r="N82">
        <v>2.6827556301245111E-2</v>
      </c>
      <c r="O82">
        <v>0.11685484836397714</v>
      </c>
      <c r="P82">
        <v>0.59096543911396171</v>
      </c>
      <c r="Q82">
        <v>6.2833712401148864E-2</v>
      </c>
      <c r="R82">
        <v>0.39268049597740173</v>
      </c>
      <c r="S82">
        <v>4.9548445937976228E-2</v>
      </c>
      <c r="T82">
        <v>1.6242258531593341E-2</v>
      </c>
      <c r="U82">
        <v>1.5150049030702991E-2</v>
      </c>
      <c r="V82">
        <v>1.9297989720803203E-2</v>
      </c>
      <c r="W82">
        <v>3.7302188141590323E-2</v>
      </c>
      <c r="X82">
        <v>0.21032040584001702</v>
      </c>
      <c r="Y82">
        <v>4.481916394738391E-2</v>
      </c>
      <c r="Z82">
        <v>0.28219589591026306</v>
      </c>
      <c r="AA82">
        <v>4.5440644693888518E-2</v>
      </c>
      <c r="AB82">
        <v>1.6261384022338572E-2</v>
      </c>
      <c r="AC82">
        <v>1.1128152594058921E-2</v>
      </c>
      <c r="AD82">
        <v>1.6836383103109878E-2</v>
      </c>
      <c r="AE82">
        <v>2.740272077816305E-2</v>
      </c>
      <c r="AF82">
        <v>0.12593928023424153</v>
      </c>
      <c r="AG82">
        <v>3.9187333244431924E-2</v>
      </c>
      <c r="AH82">
        <v>0.13975965976715088</v>
      </c>
      <c r="AI82">
        <v>3.429426677403799E-2</v>
      </c>
      <c r="AJ82">
        <v>1.1351576388034596E-2</v>
      </c>
      <c r="AK82">
        <v>5.5044310360582559E-3</v>
      </c>
      <c r="AL82">
        <v>9.7890230264434091E-3</v>
      </c>
      <c r="AM82">
        <v>1.2301719227952038E-2</v>
      </c>
      <c r="AN82">
        <v>4.3329582720058678E-2</v>
      </c>
      <c r="AO82">
        <v>2.3189062409747396E-2</v>
      </c>
      <c r="AP82">
        <v>0.10486593097448349</v>
      </c>
      <c r="AQ82">
        <v>2.9946960438705466E-2</v>
      </c>
      <c r="AR82">
        <v>9.5646470396882378E-3</v>
      </c>
      <c r="AS82">
        <v>3.9886645721151966E-3</v>
      </c>
      <c r="AT82">
        <v>7.0141199555634765E-3</v>
      </c>
      <c r="AU82">
        <v>8.5757525240704995E-3</v>
      </c>
      <c r="AV82">
        <v>2.8861944537655553E-2</v>
      </c>
      <c r="AW82">
        <v>1.691383618593725E-2</v>
      </c>
      <c r="AX82">
        <v>5.4953154176473618E-2</v>
      </c>
      <c r="AY82">
        <v>2.1008358686588666E-2</v>
      </c>
      <c r="AZ82">
        <v>6.1215203007441328E-3</v>
      </c>
      <c r="BA82">
        <v>1.7534082367567552E-3</v>
      </c>
      <c r="BB82">
        <v>3.0791939774014875E-3</v>
      </c>
      <c r="BC82">
        <v>3.1795480391660627E-3</v>
      </c>
      <c r="BD82">
        <v>1.201910023184832E-2</v>
      </c>
      <c r="BE82">
        <v>7.7920246920051232E-3</v>
      </c>
      <c r="BF82">
        <v>2.2713320329785347E-2</v>
      </c>
      <c r="BG82">
        <v>1.0944527642061466E-2</v>
      </c>
      <c r="BH82">
        <v>2.7636049338436207E-3</v>
      </c>
      <c r="BI82">
        <v>4.6739746612040062E-4</v>
      </c>
      <c r="BJ82">
        <v>1.1475905808463543E-3</v>
      </c>
      <c r="BK82">
        <v>9.3946948805704179E-4</v>
      </c>
      <c r="BL82">
        <v>3.4410480829235842E-3</v>
      </c>
      <c r="BM82">
        <v>3.0096820913205345E-3</v>
      </c>
      <c r="BN82">
        <v>0.13892114162445068</v>
      </c>
      <c r="BO82">
        <v>3.0595934205216242E-3</v>
      </c>
      <c r="BP82">
        <v>-7.8242336159099254E-3</v>
      </c>
      <c r="BQ82">
        <v>7.0086702338665865E-3</v>
      </c>
      <c r="BR82">
        <v>3.1515187603467754E-3</v>
      </c>
      <c r="BS82">
        <v>1.5022049979127476E-2</v>
      </c>
      <c r="BT82">
        <v>0.10900855088185919</v>
      </c>
      <c r="BU82">
        <v>9.4950923260866613E-3</v>
      </c>
      <c r="BV82">
        <v>0.60731950402259827</v>
      </c>
      <c r="BW82">
        <v>1.4302445456318645E-2</v>
      </c>
      <c r="BX82">
        <v>-1.6853555887791267E-2</v>
      </c>
      <c r="BY82">
        <v>-1.2550329860476437E-2</v>
      </c>
      <c r="BZ82">
        <v>1.0681139966728391E-2</v>
      </c>
      <c r="CA82">
        <v>9.4576659433195376E-2</v>
      </c>
      <c r="CB82">
        <v>0.48965395424879515</v>
      </c>
      <c r="CC82">
        <v>2.7509238965836826E-2</v>
      </c>
      <c r="CD82">
        <v>0.46839836239814758</v>
      </c>
      <c r="CE82">
        <v>1.124273499140086E-2</v>
      </c>
      <c r="CF82">
        <v>-9.028699013073781E-3</v>
      </c>
      <c r="CG82">
        <v>-1.9555609466088929E-2</v>
      </c>
      <c r="CH82">
        <v>7.5298277387243892E-3</v>
      </c>
      <c r="CI82">
        <v>7.9552068342711543E-2</v>
      </c>
      <c r="CJ82">
        <v>0.38064284165913997</v>
      </c>
      <c r="CK82">
        <v>1.8015146091456491E-2</v>
      </c>
    </row>
    <row r="83" spans="1:89">
      <c r="A83">
        <v>1994</v>
      </c>
      <c r="B83">
        <v>1</v>
      </c>
      <c r="C83">
        <v>6.7382132231728065E-2</v>
      </c>
      <c r="D83">
        <v>6.685898467168272E-3</v>
      </c>
      <c r="E83">
        <v>3.6365791742269948E-2</v>
      </c>
      <c r="F83">
        <v>2.9344929976673484E-2</v>
      </c>
      <c r="G83">
        <v>9.8428120103335459E-2</v>
      </c>
      <c r="H83">
        <v>0.68948504014770151</v>
      </c>
      <c r="I83">
        <v>7.2308082409335839E-2</v>
      </c>
      <c r="J83">
        <v>0.86036449670791626</v>
      </c>
      <c r="K83">
        <v>6.437661044800326E-2</v>
      </c>
      <c r="L83">
        <v>8.8609636293131566E-3</v>
      </c>
      <c r="M83">
        <v>2.7497601290749452E-2</v>
      </c>
      <c r="N83">
        <v>2.7031388528812931E-2</v>
      </c>
      <c r="O83">
        <v>8.9520521470583508E-2</v>
      </c>
      <c r="P83">
        <v>0.58029325429231249</v>
      </c>
      <c r="Q83">
        <v>6.278419181332591E-2</v>
      </c>
      <c r="R83">
        <v>0.39420720934867859</v>
      </c>
      <c r="S83">
        <v>5.4117152360031569E-2</v>
      </c>
      <c r="T83">
        <v>1.5537181380206898E-2</v>
      </c>
      <c r="U83">
        <v>1.568953196112197E-2</v>
      </c>
      <c r="V83">
        <v>1.9353955630822581E-2</v>
      </c>
      <c r="W83">
        <v>3.9817724197507669E-2</v>
      </c>
      <c r="X83">
        <v>0.20493191932558175</v>
      </c>
      <c r="Y83">
        <v>4.4759768960649093E-2</v>
      </c>
      <c r="Z83">
        <v>0.28340896964073181</v>
      </c>
      <c r="AA83">
        <v>4.9788728113214248E-2</v>
      </c>
      <c r="AB83">
        <v>1.5502312386231593E-2</v>
      </c>
      <c r="AC83">
        <v>1.1575961590077529E-2</v>
      </c>
      <c r="AD83">
        <v>1.6638245640638059E-2</v>
      </c>
      <c r="AE83">
        <v>2.8001590825537118E-2</v>
      </c>
      <c r="AF83">
        <v>0.12331110664936618</v>
      </c>
      <c r="AG83">
        <v>3.8591010927115553E-2</v>
      </c>
      <c r="AH83">
        <v>0.14055147767066956</v>
      </c>
      <c r="AI83">
        <v>3.8424421220587597E-2</v>
      </c>
      <c r="AJ83">
        <v>1.1213294871093613E-2</v>
      </c>
      <c r="AK83">
        <v>5.1410463000571248E-3</v>
      </c>
      <c r="AL83">
        <v>9.6775528173170047E-3</v>
      </c>
      <c r="AM83">
        <v>1.1964526106050831E-2</v>
      </c>
      <c r="AN83">
        <v>4.1294105171232109E-2</v>
      </c>
      <c r="AO83">
        <v>2.2836548401247977E-2</v>
      </c>
      <c r="AP83">
        <v>0.10523797571659088</v>
      </c>
      <c r="AQ83">
        <v>3.3701881943408764E-2</v>
      </c>
      <c r="AR83">
        <v>9.7803853393486784E-3</v>
      </c>
      <c r="AS83">
        <v>3.5067450754790227E-3</v>
      </c>
      <c r="AT83">
        <v>6.8855725556786051E-3</v>
      </c>
      <c r="AU83">
        <v>7.9600498594264834E-3</v>
      </c>
      <c r="AV83">
        <v>2.6821479636532242E-2</v>
      </c>
      <c r="AW83">
        <v>1.6581861264410806E-2</v>
      </c>
      <c r="AX83">
        <v>5.5332984775304794E-2</v>
      </c>
      <c r="AY83">
        <v>2.3914728440099835E-2</v>
      </c>
      <c r="AZ83">
        <v>6.4413254625595336E-3</v>
      </c>
      <c r="BA83">
        <v>1.342462565254383E-3</v>
      </c>
      <c r="BB83">
        <v>2.9644623705252968E-3</v>
      </c>
      <c r="BC83">
        <v>2.5365433283269533E-3</v>
      </c>
      <c r="BD83">
        <v>1.0564136385592924E-2</v>
      </c>
      <c r="BE83">
        <v>7.5693296145236226E-3</v>
      </c>
      <c r="BF83">
        <v>2.2745495662093163E-2</v>
      </c>
      <c r="BG83">
        <v>1.2635898225281434E-2</v>
      </c>
      <c r="BH83">
        <v>2.9849867383016163E-3</v>
      </c>
      <c r="BI83">
        <v>2.3003883623081773E-4</v>
      </c>
      <c r="BJ83">
        <v>9.8058953275027361E-4</v>
      </c>
      <c r="BK83">
        <v>4.6415423528629423E-4</v>
      </c>
      <c r="BL83">
        <v>2.7813105500185233E-3</v>
      </c>
      <c r="BM83">
        <v>2.6685155752412693E-3</v>
      </c>
      <c r="BN83">
        <v>0.13963550329208374</v>
      </c>
      <c r="BO83">
        <v>3.0043557832333014E-3</v>
      </c>
      <c r="BP83">
        <v>-2.1745786011310719E-3</v>
      </c>
      <c r="BQ83">
        <v>8.86880239039106E-3</v>
      </c>
      <c r="BR83">
        <v>2.3132057433662575E-3</v>
      </c>
      <c r="BS83">
        <v>8.9066691926064194E-3</v>
      </c>
      <c r="BT83">
        <v>0.10919329080229837</v>
      </c>
      <c r="BU83">
        <v>9.5237182813280481E-3</v>
      </c>
      <c r="BV83">
        <v>0.60579279065132141</v>
      </c>
      <c r="BW83">
        <v>1.3264413320800856E-2</v>
      </c>
      <c r="BX83">
        <v>-8.8514935579947183E-3</v>
      </c>
      <c r="BY83">
        <v>2.0676230182335838E-2</v>
      </c>
      <c r="BZ83">
        <v>9.9908137091773552E-3</v>
      </c>
      <c r="CA83">
        <v>5.8610369888911461E-2</v>
      </c>
      <c r="CB83">
        <v>0.48455445023257981</v>
      </c>
      <c r="CC83">
        <v>2.75479774860392E-2</v>
      </c>
      <c r="CD83">
        <v>0.46615728735923767</v>
      </c>
      <c r="CE83">
        <v>1.0260026520350676E-2</v>
      </c>
      <c r="CF83">
        <v>-6.6759495428395498E-3</v>
      </c>
      <c r="CG83">
        <v>1.1808140610977956E-2</v>
      </c>
      <c r="CH83">
        <v>7.6775937527357677E-3</v>
      </c>
      <c r="CI83">
        <v>4.9702769243720336E-2</v>
      </c>
      <c r="CJ83">
        <v>0.3753599250579312</v>
      </c>
      <c r="CK83">
        <v>1.8024792013997044E-2</v>
      </c>
    </row>
    <row r="84" spans="1:89">
      <c r="A84">
        <v>1995</v>
      </c>
      <c r="B84">
        <v>1</v>
      </c>
      <c r="C84">
        <v>7.1543228170384054E-2</v>
      </c>
      <c r="D84">
        <v>2.2833467157269638E-2</v>
      </c>
      <c r="E84">
        <v>4.0030678806853182E-2</v>
      </c>
      <c r="F84">
        <v>2.8362855114970387E-2</v>
      </c>
      <c r="G84">
        <v>8.2648458462312391E-2</v>
      </c>
      <c r="H84">
        <v>0.68392728620233356</v>
      </c>
      <c r="I84">
        <v>7.065408438835874E-2</v>
      </c>
      <c r="J84">
        <v>0.86234194040298462</v>
      </c>
      <c r="K84">
        <v>6.8467551311927236E-2</v>
      </c>
      <c r="L84">
        <v>2.9148695283999923E-2</v>
      </c>
      <c r="M84">
        <v>3.1834209728258435E-2</v>
      </c>
      <c r="N84">
        <v>2.6273716030181148E-2</v>
      </c>
      <c r="O84">
        <v>7.0480794128829183E-2</v>
      </c>
      <c r="P84">
        <v>0.57474387253329084</v>
      </c>
      <c r="Q84">
        <v>6.1393159820040524E-2</v>
      </c>
      <c r="R84">
        <v>0.4010959267616272</v>
      </c>
      <c r="S84">
        <v>5.7282685271725191E-2</v>
      </c>
      <c r="T84">
        <v>1.485489925339744E-2</v>
      </c>
      <c r="U84">
        <v>1.5945404544763973E-2</v>
      </c>
      <c r="V84">
        <v>1.8682246588256554E-2</v>
      </c>
      <c r="W84">
        <v>4.3129009042654862E-2</v>
      </c>
      <c r="X84">
        <v>0.20791580432565118</v>
      </c>
      <c r="Y84">
        <v>4.3285888881852079E-2</v>
      </c>
      <c r="Z84">
        <v>0.29042372107505798</v>
      </c>
      <c r="AA84">
        <v>5.2734303052717861E-2</v>
      </c>
      <c r="AB84">
        <v>1.4874160465107027E-2</v>
      </c>
      <c r="AC84">
        <v>1.1759039500279523E-2</v>
      </c>
      <c r="AD84">
        <v>1.632990115838473E-2</v>
      </c>
      <c r="AE84">
        <v>3.0486635868042521E-2</v>
      </c>
      <c r="AF84">
        <v>0.12636657342198485</v>
      </c>
      <c r="AG84">
        <v>3.7873100400345472E-2</v>
      </c>
      <c r="AH84">
        <v>0.1456935852766037</v>
      </c>
      <c r="AI84">
        <v>4.0461285228275107E-2</v>
      </c>
      <c r="AJ84">
        <v>1.1037090820030838E-2</v>
      </c>
      <c r="AK84">
        <v>5.1180475733946787E-3</v>
      </c>
      <c r="AL84">
        <v>9.477598164203814E-3</v>
      </c>
      <c r="AM84">
        <v>1.3014344644020209E-2</v>
      </c>
      <c r="AN84">
        <v>4.427089212058713E-2</v>
      </c>
      <c r="AO84">
        <v>2.2314324231837109E-2</v>
      </c>
      <c r="AP84">
        <v>0.10987451672554016</v>
      </c>
      <c r="AQ84">
        <v>3.558609139609252E-2</v>
      </c>
      <c r="AR84">
        <v>9.6418848066480069E-3</v>
      </c>
      <c r="AS84">
        <v>3.5414176478469669E-3</v>
      </c>
      <c r="AT84">
        <v>6.7402709440351066E-3</v>
      </c>
      <c r="AU84">
        <v>8.6617086014095113E-3</v>
      </c>
      <c r="AV84">
        <v>2.9535253561264553E-2</v>
      </c>
      <c r="AW84">
        <v>1.6167887795032018E-2</v>
      </c>
      <c r="AX84">
        <v>5.8156140148639679E-2</v>
      </c>
      <c r="AY84">
        <v>2.5024223942672567E-2</v>
      </c>
      <c r="AZ84">
        <v>6.2507206696656888E-3</v>
      </c>
      <c r="BA84">
        <v>1.3379495889029596E-3</v>
      </c>
      <c r="BB84">
        <v>2.9357653752919567E-3</v>
      </c>
      <c r="BC84">
        <v>3.0638265949237253E-3</v>
      </c>
      <c r="BD84">
        <v>1.2120228167265193E-2</v>
      </c>
      <c r="BE84">
        <v>7.4234249093462898E-3</v>
      </c>
      <c r="BF84">
        <v>2.3611292243003845E-2</v>
      </c>
      <c r="BG84">
        <v>1.2854775371805531E-2</v>
      </c>
      <c r="BH84">
        <v>2.9641206863612246E-3</v>
      </c>
      <c r="BI84">
        <v>2.4654593875413658E-4</v>
      </c>
      <c r="BJ84">
        <v>9.921507324783935E-4</v>
      </c>
      <c r="BK84">
        <v>5.7797078914654143E-4</v>
      </c>
      <c r="BL84">
        <v>3.3328767882402598E-3</v>
      </c>
      <c r="BM84">
        <v>2.6428521426734952E-3</v>
      </c>
      <c r="BN84">
        <v>0.13765805959701538</v>
      </c>
      <c r="BO84">
        <v>3.0738376858095821E-3</v>
      </c>
      <c r="BP84">
        <v>-6.3160954651974056E-3</v>
      </c>
      <c r="BQ84">
        <v>8.1970904111439147E-3</v>
      </c>
      <c r="BR84">
        <v>2.088631642653192E-3</v>
      </c>
      <c r="BS84">
        <v>1.2167735256872286E-2</v>
      </c>
      <c r="BT84">
        <v>0.10918616550440019</v>
      </c>
      <c r="BU84">
        <v>9.2606944184774921E-3</v>
      </c>
      <c r="BV84">
        <v>0.5989040732383728</v>
      </c>
      <c r="BW84">
        <v>1.4260746892850781E-2</v>
      </c>
      <c r="BX84">
        <v>7.9785891895172018E-3</v>
      </c>
      <c r="BY84">
        <v>2.4085274259152897E-2</v>
      </c>
      <c r="BZ84">
        <v>9.68066085867509E-3</v>
      </c>
      <c r="CA84">
        <v>3.9519521755735337E-2</v>
      </c>
      <c r="CB84">
        <v>0.47601102462321049</v>
      </c>
      <c r="CC84">
        <v>2.7368302815080105E-2</v>
      </c>
      <c r="CD84">
        <v>0.46124601364135742</v>
      </c>
      <c r="CE84">
        <v>1.1186811674400934E-2</v>
      </c>
      <c r="CF84">
        <v>1.429390469624145E-2</v>
      </c>
      <c r="CG84">
        <v>1.5888891945139448E-2</v>
      </c>
      <c r="CH84">
        <v>7.5919635914363107E-3</v>
      </c>
      <c r="CI84">
        <v>2.7352576013535045E-2</v>
      </c>
      <c r="CJ84">
        <v>0.36682351559568754</v>
      </c>
      <c r="CK84">
        <v>1.8108397410583506E-2</v>
      </c>
    </row>
    <row r="85" spans="1:89">
      <c r="A85">
        <v>1996</v>
      </c>
      <c r="B85">
        <v>1</v>
      </c>
      <c r="C85">
        <v>7.4013813886466551E-2</v>
      </c>
      <c r="D85">
        <v>-2.2209013376972564E-3</v>
      </c>
      <c r="E85">
        <v>3.6185906700296755E-2</v>
      </c>
      <c r="F85">
        <v>3.0745475630457264E-2</v>
      </c>
      <c r="G85">
        <v>0.11212691104151418</v>
      </c>
      <c r="H85">
        <v>0.67509781041144379</v>
      </c>
      <c r="I85">
        <v>7.4050990519609172E-2</v>
      </c>
      <c r="J85">
        <v>0.86461007595062256</v>
      </c>
      <c r="K85">
        <v>7.1256600128243072E-2</v>
      </c>
      <c r="L85">
        <v>6.5755469586028445E-3</v>
      </c>
      <c r="M85">
        <v>2.8657400461651543E-2</v>
      </c>
      <c r="N85">
        <v>2.7825731650296816E-2</v>
      </c>
      <c r="O85">
        <v>9.7186777831158422E-2</v>
      </c>
      <c r="P85">
        <v>0.56808704831464474</v>
      </c>
      <c r="Q85">
        <v>6.5020988479195158E-2</v>
      </c>
      <c r="R85">
        <v>0.409554123878479</v>
      </c>
      <c r="S85">
        <v>6.019452687928456E-2</v>
      </c>
      <c r="T85">
        <v>1.3638302677066165E-2</v>
      </c>
      <c r="U85">
        <v>1.6196511146280165E-2</v>
      </c>
      <c r="V85">
        <v>2.0049981137047194E-2</v>
      </c>
      <c r="W85">
        <v>4.428195753720441E-2</v>
      </c>
      <c r="X85">
        <v>0.20869585242682728</v>
      </c>
      <c r="Y85">
        <v>4.649700019568636E-2</v>
      </c>
      <c r="Z85">
        <v>0.2991538941860199</v>
      </c>
      <c r="AA85">
        <v>5.5733336731204182E-2</v>
      </c>
      <c r="AB85">
        <v>1.3805792492965163E-2</v>
      </c>
      <c r="AC85">
        <v>1.1395161072618008E-2</v>
      </c>
      <c r="AD85">
        <v>1.7596918140124852E-2</v>
      </c>
      <c r="AE85">
        <v>3.16590806710767E-2</v>
      </c>
      <c r="AF85">
        <v>0.12813943455879609</v>
      </c>
      <c r="AG85">
        <v>4.0824185376084593E-2</v>
      </c>
      <c r="AH85">
        <v>0.15307189524173737</v>
      </c>
      <c r="AI85">
        <v>4.3469215552311993E-2</v>
      </c>
      <c r="AJ85">
        <v>1.0107096279531543E-2</v>
      </c>
      <c r="AK85">
        <v>4.9235983914225918E-3</v>
      </c>
      <c r="AL85">
        <v>1.0532992763178841E-2</v>
      </c>
      <c r="AM85">
        <v>1.3444688427251892E-2</v>
      </c>
      <c r="AN85">
        <v>4.5809994438877975E-2</v>
      </c>
      <c r="AO85">
        <v>2.4784319664184783E-2</v>
      </c>
      <c r="AP85">
        <v>0.11624637246131897</v>
      </c>
      <c r="AQ85">
        <v>3.8167513760354752E-2</v>
      </c>
      <c r="AR85">
        <v>8.525750003682931E-3</v>
      </c>
      <c r="AS85">
        <v>3.3070157800930392E-3</v>
      </c>
      <c r="AT85">
        <v>7.5928085903997043E-3</v>
      </c>
      <c r="AU85">
        <v>9.1151917156346175E-3</v>
      </c>
      <c r="AV85">
        <v>3.1379280748085214E-2</v>
      </c>
      <c r="AW85">
        <v>1.8158810098730216E-2</v>
      </c>
      <c r="AX85">
        <v>6.3125021755695343E-2</v>
      </c>
      <c r="AY85">
        <v>2.7386610863567935E-2</v>
      </c>
      <c r="AZ85">
        <v>5.660033618483308E-3</v>
      </c>
      <c r="BA85">
        <v>1.2547064200900059E-3</v>
      </c>
      <c r="BB85">
        <v>3.5328003027194042E-3</v>
      </c>
      <c r="BC85">
        <v>3.308374325267675E-3</v>
      </c>
      <c r="BD85">
        <v>1.3184414531090071E-2</v>
      </c>
      <c r="BE85">
        <v>8.7980813965836888E-3</v>
      </c>
      <c r="BF85">
        <v>2.6475382968783379E-2</v>
      </c>
      <c r="BG85">
        <v>1.4616003748363556E-2</v>
      </c>
      <c r="BH85">
        <v>2.5982045273698559E-3</v>
      </c>
      <c r="BI85">
        <v>2.2793758757236389E-4</v>
      </c>
      <c r="BJ85">
        <v>1.2410370875268752E-3</v>
      </c>
      <c r="BK85">
        <v>6.8083700868965316E-4</v>
      </c>
      <c r="BL85">
        <v>3.9160221754765395E-3</v>
      </c>
      <c r="BM85">
        <v>3.1953399846950357E-3</v>
      </c>
      <c r="BN85">
        <v>0.13538992404937744</v>
      </c>
      <c r="BO85">
        <v>2.755595741035424E-3</v>
      </c>
      <c r="BP85">
        <v>-8.7970002566684791E-3</v>
      </c>
      <c r="BQ85">
        <v>7.5290144001355693E-3</v>
      </c>
      <c r="BR85">
        <v>2.9194448543279996E-3</v>
      </c>
      <c r="BS85">
        <v>1.4939944553720641E-2</v>
      </c>
      <c r="BT85">
        <v>0.10701321218978771</v>
      </c>
      <c r="BU85">
        <v>9.029701545218578E-3</v>
      </c>
      <c r="BV85">
        <v>0.590445876121521</v>
      </c>
      <c r="BW85">
        <v>1.3816620885798778E-2</v>
      </c>
      <c r="BX85">
        <v>-1.5860263961000438E-2</v>
      </c>
      <c r="BY85">
        <v>1.9989265231750049E-2</v>
      </c>
      <c r="BZ85">
        <v>1.0694826257458157E-2</v>
      </c>
      <c r="CA85">
        <v>6.7845073196348415E-2</v>
      </c>
      <c r="CB85">
        <v>0.46640781335418979</v>
      </c>
      <c r="CC85">
        <v>2.7552539886677632E-2</v>
      </c>
      <c r="CD85">
        <v>0.45505595207214355</v>
      </c>
      <c r="CE85">
        <v>1.1060923690600369E-2</v>
      </c>
      <c r="CF85">
        <v>-7.0632216920271801E-3</v>
      </c>
      <c r="CG85">
        <v>1.246077553214618E-2</v>
      </c>
      <c r="CH85">
        <v>7.7754519522563598E-3</v>
      </c>
      <c r="CI85">
        <v>5.2904897527152772E-2</v>
      </c>
      <c r="CJ85">
        <v>0.35939382877470116</v>
      </c>
      <c r="CK85">
        <v>1.8523306038917109E-2</v>
      </c>
    </row>
    <row r="86" spans="1:89">
      <c r="A86">
        <v>1997</v>
      </c>
      <c r="B86">
        <v>1</v>
      </c>
      <c r="C86">
        <v>7.4716706248101339E-2</v>
      </c>
      <c r="D86">
        <v>-4.4605466359908252E-3</v>
      </c>
      <c r="E86">
        <v>3.3745677313737343E-2</v>
      </c>
      <c r="F86">
        <v>3.1076750711029888E-2</v>
      </c>
      <c r="G86">
        <v>0.11784823312448012</v>
      </c>
      <c r="H86">
        <v>0.672337732585504</v>
      </c>
      <c r="I86">
        <v>7.473546518515839E-2</v>
      </c>
      <c r="J86">
        <v>0.86545413732528687</v>
      </c>
      <c r="K86">
        <v>7.1614425515416261E-2</v>
      </c>
      <c r="L86">
        <v>4.9198527222391597E-3</v>
      </c>
      <c r="M86">
        <v>2.5274250700568903E-2</v>
      </c>
      <c r="N86">
        <v>2.8114029727245343E-2</v>
      </c>
      <c r="O86">
        <v>0.1031339298869451</v>
      </c>
      <c r="P86">
        <v>0.56662011608143448</v>
      </c>
      <c r="Q86">
        <v>6.5777523773681235E-2</v>
      </c>
      <c r="R86">
        <v>0.41545355319976807</v>
      </c>
      <c r="S86">
        <v>6.0049966003621467E-2</v>
      </c>
      <c r="T86">
        <v>1.3330018422345616E-2</v>
      </c>
      <c r="U86">
        <v>1.5197109549203338E-2</v>
      </c>
      <c r="V86">
        <v>2.0354518899877907E-2</v>
      </c>
      <c r="W86">
        <v>4.6930260545989894E-2</v>
      </c>
      <c r="X86">
        <v>0.21236684211222132</v>
      </c>
      <c r="Y86">
        <v>4.7224840989239424E-2</v>
      </c>
      <c r="Z86">
        <v>0.30554017424583435</v>
      </c>
      <c r="AA86">
        <v>5.5524661052341162E-2</v>
      </c>
      <c r="AB86">
        <v>1.3649912411439612E-2</v>
      </c>
      <c r="AC86">
        <v>1.1063932869168083E-2</v>
      </c>
      <c r="AD86">
        <v>1.7781822744617943E-2</v>
      </c>
      <c r="AE86">
        <v>3.3673772942735464E-2</v>
      </c>
      <c r="AF86">
        <v>0.13254038583858727</v>
      </c>
      <c r="AG86">
        <v>4.1305706498911757E-2</v>
      </c>
      <c r="AH86">
        <v>0.15879631042480469</v>
      </c>
      <c r="AI86">
        <v>4.3025181778966262E-2</v>
      </c>
      <c r="AJ86">
        <v>1.0102813457029253E-2</v>
      </c>
      <c r="AK86">
        <v>4.7493136554652383E-3</v>
      </c>
      <c r="AL86">
        <v>1.0796347721389796E-2</v>
      </c>
      <c r="AM86">
        <v>1.4955631356773566E-2</v>
      </c>
      <c r="AN86">
        <v>4.9776853494000246E-2</v>
      </c>
      <c r="AO86">
        <v>2.5390169427855686E-2</v>
      </c>
      <c r="AP86">
        <v>0.12159547954797745</v>
      </c>
      <c r="AQ86">
        <v>3.803541539048759E-2</v>
      </c>
      <c r="AR86">
        <v>8.653287434194995E-3</v>
      </c>
      <c r="AS86">
        <v>3.2259661864874876E-3</v>
      </c>
      <c r="AT86">
        <v>7.9720152631423541E-3</v>
      </c>
      <c r="AU86">
        <v>1.0527706265000747E-2</v>
      </c>
      <c r="AV86">
        <v>3.4206451606493403E-2</v>
      </c>
      <c r="AW86">
        <v>1.8974635101013472E-2</v>
      </c>
      <c r="AX86">
        <v>6.6632933914661407E-2</v>
      </c>
      <c r="AY86">
        <v>2.6861475764030331E-2</v>
      </c>
      <c r="AZ86">
        <v>5.8000828587336829E-3</v>
      </c>
      <c r="BA86">
        <v>1.1443370340275859E-3</v>
      </c>
      <c r="BB86">
        <v>3.7195782072571497E-3</v>
      </c>
      <c r="BC86">
        <v>4.491832533171352E-3</v>
      </c>
      <c r="BD86">
        <v>1.5431237735332382E-2</v>
      </c>
      <c r="BE86">
        <v>9.1843898007707946E-3</v>
      </c>
      <c r="BF86">
        <v>2.7734309434890747E-2</v>
      </c>
      <c r="BG86">
        <v>1.4098087630420572E-2</v>
      </c>
      <c r="BH86">
        <v>2.7871429182246754E-3</v>
      </c>
      <c r="BI86">
        <v>1.8880927916073502E-4</v>
      </c>
      <c r="BJ86">
        <v>1.3738410101673535E-3</v>
      </c>
      <c r="BK86">
        <v>9.1287679245710641E-4</v>
      </c>
      <c r="BL86">
        <v>4.9002036063585646E-3</v>
      </c>
      <c r="BM86">
        <v>3.4733471416533248E-3</v>
      </c>
      <c r="BN86">
        <v>0.13454586267471313</v>
      </c>
      <c r="BO86">
        <v>3.1007507429524897E-3</v>
      </c>
      <c r="BP86">
        <v>-9.3810846041420658E-3</v>
      </c>
      <c r="BQ86">
        <v>8.472205657620786E-3</v>
      </c>
      <c r="BR86">
        <v>2.9624323451125298E-3</v>
      </c>
      <c r="BS86">
        <v>1.471393206432044E-2</v>
      </c>
      <c r="BT86">
        <v>0.1057200255317241</v>
      </c>
      <c r="BU86">
        <v>8.9576283910953909E-3</v>
      </c>
      <c r="BV86">
        <v>0.58454644680023193</v>
      </c>
      <c r="BW86">
        <v>1.4668803669244357E-2</v>
      </c>
      <c r="BX86">
        <v>-1.7789662083326593E-2</v>
      </c>
      <c r="BY86">
        <v>1.8548656720905693E-2</v>
      </c>
      <c r="BZ86">
        <v>1.0722763302095041E-2</v>
      </c>
      <c r="CA86">
        <v>7.0917849045149528E-2</v>
      </c>
      <c r="CB86">
        <v>0.45996627094682441</v>
      </c>
      <c r="CC86">
        <v>2.7511780407702798E-2</v>
      </c>
      <c r="CD86">
        <v>0.4500005841255188</v>
      </c>
      <c r="CE86">
        <v>1.156794416341898E-2</v>
      </c>
      <c r="CF86">
        <v>-8.4086457108398446E-3</v>
      </c>
      <c r="CG86">
        <v>1.0077556522333716E-2</v>
      </c>
      <c r="CH86">
        <v>7.7604414822392267E-3</v>
      </c>
      <c r="CI86">
        <v>5.6203315513925947E-2</v>
      </c>
      <c r="CJ86">
        <v>0.35424515376628712</v>
      </c>
      <c r="CK86">
        <v>1.855480614720308E-2</v>
      </c>
    </row>
    <row r="87" spans="1:89">
      <c r="A87">
        <v>1998</v>
      </c>
      <c r="B87">
        <v>1</v>
      </c>
      <c r="C87">
        <v>6.61161370826715E-2</v>
      </c>
      <c r="D87">
        <v>2.1276709333843957E-3</v>
      </c>
      <c r="E87">
        <v>3.2481782116953073E-2</v>
      </c>
      <c r="F87">
        <v>3.1602985273044393E-2</v>
      </c>
      <c r="G87">
        <v>0.11130671279801074</v>
      </c>
      <c r="H87">
        <v>0.67984036462816988</v>
      </c>
      <c r="I87">
        <v>7.6524381909087502E-2</v>
      </c>
      <c r="J87">
        <v>0.86460655927658081</v>
      </c>
      <c r="K87">
        <v>6.3025992116705773E-2</v>
      </c>
      <c r="L87">
        <v>6.321788910734559E-3</v>
      </c>
      <c r="M87">
        <v>2.7751273237186305E-2</v>
      </c>
      <c r="N87">
        <v>2.8874744653207489E-2</v>
      </c>
      <c r="O87">
        <v>9.6526015603216525E-2</v>
      </c>
      <c r="P87">
        <v>0.57446382115071215</v>
      </c>
      <c r="Q87">
        <v>6.7642896261624438E-2</v>
      </c>
      <c r="R87">
        <v>0.41699633002281189</v>
      </c>
      <c r="S87">
        <v>5.3113979186347096E-2</v>
      </c>
      <c r="T87">
        <v>1.4140862068915513E-2</v>
      </c>
      <c r="U87">
        <v>1.5383543163751066E-2</v>
      </c>
      <c r="V87">
        <v>2.1199131875137618E-2</v>
      </c>
      <c r="W87">
        <v>4.6260209165469517E-2</v>
      </c>
      <c r="X87">
        <v>0.21756796991338323</v>
      </c>
      <c r="Y87">
        <v>4.9330616110271217E-2</v>
      </c>
      <c r="Z87">
        <v>0.3072744607925415</v>
      </c>
      <c r="AA87">
        <v>4.9023644415735805E-2</v>
      </c>
      <c r="AB87">
        <v>1.3959016567194435E-2</v>
      </c>
      <c r="AC87">
        <v>1.0975300094711418E-2</v>
      </c>
      <c r="AD87">
        <v>1.856443010169528E-2</v>
      </c>
      <c r="AE87">
        <v>3.3988554311204254E-2</v>
      </c>
      <c r="AF87">
        <v>0.13750368613486821</v>
      </c>
      <c r="AG87">
        <v>4.325983201886497E-2</v>
      </c>
      <c r="AH87">
        <v>0.15981113910675049</v>
      </c>
      <c r="AI87">
        <v>3.8793134853500562E-2</v>
      </c>
      <c r="AJ87">
        <v>1.0757443422059608E-2</v>
      </c>
      <c r="AK87">
        <v>4.5970677263655561E-3</v>
      </c>
      <c r="AL87">
        <v>1.1205354156017007E-2</v>
      </c>
      <c r="AM87">
        <v>1.4893979462226072E-2</v>
      </c>
      <c r="AN87">
        <v>5.3104953919322885E-2</v>
      </c>
      <c r="AO87">
        <v>2.6459196550554349E-2</v>
      </c>
      <c r="AP87">
        <v>0.12235691398382187</v>
      </c>
      <c r="AQ87">
        <v>3.441080210390169E-2</v>
      </c>
      <c r="AR87">
        <v>9.2583046170988115E-3</v>
      </c>
      <c r="AS87">
        <v>3.1042162811089069E-3</v>
      </c>
      <c r="AT87">
        <v>8.263796797500722E-3</v>
      </c>
      <c r="AU87">
        <v>1.0083318779252249E-2</v>
      </c>
      <c r="AV87">
        <v>3.7504985875607702E-2</v>
      </c>
      <c r="AW87">
        <v>1.9731490076688955E-2</v>
      </c>
      <c r="AX87">
        <v>6.7399293184280396E-2</v>
      </c>
      <c r="AY87">
        <v>2.4757465476792528E-2</v>
      </c>
      <c r="AZ87">
        <v>6.3082689784930875E-3</v>
      </c>
      <c r="BA87">
        <v>1.1602669883162367E-3</v>
      </c>
      <c r="BB87">
        <v>3.8382387191442892E-3</v>
      </c>
      <c r="BC87">
        <v>3.8072184195048799E-3</v>
      </c>
      <c r="BD87">
        <v>1.8089807317202937E-2</v>
      </c>
      <c r="BE87">
        <v>9.4380250782038089E-3</v>
      </c>
      <c r="BF87">
        <v>2.7930505573749542E-2</v>
      </c>
      <c r="BG87">
        <v>1.2727401067069089E-2</v>
      </c>
      <c r="BH87">
        <v>2.9352391126185422E-3</v>
      </c>
      <c r="BI87">
        <v>2.1884898520245404E-4</v>
      </c>
      <c r="BJ87">
        <v>1.3597343559705929E-3</v>
      </c>
      <c r="BK87">
        <v>1.0040339565719723E-3</v>
      </c>
      <c r="BL87">
        <v>6.273612804920994E-3</v>
      </c>
      <c r="BM87">
        <v>3.4116342022773465E-3</v>
      </c>
      <c r="BN87">
        <v>0.13539344072341919</v>
      </c>
      <c r="BO87">
        <v>3.0888098597725861E-3</v>
      </c>
      <c r="BP87">
        <v>-4.1940649738195527E-3</v>
      </c>
      <c r="BQ87">
        <v>4.7305475411766754E-3</v>
      </c>
      <c r="BR87">
        <v>2.7278729784404343E-3</v>
      </c>
      <c r="BS87">
        <v>1.4780520583023269E-2</v>
      </c>
      <c r="BT87">
        <v>0.10537872943000318</v>
      </c>
      <c r="BU87">
        <v>8.8810873823683967E-3</v>
      </c>
      <c r="BV87">
        <v>0.58300366997718811</v>
      </c>
      <c r="BW87">
        <v>1.3003229418919012E-2</v>
      </c>
      <c r="BX87">
        <v>-1.2012718853262709E-2</v>
      </c>
      <c r="BY87">
        <v>1.7098318334017211E-2</v>
      </c>
      <c r="BZ87">
        <v>1.0404190737277354E-2</v>
      </c>
      <c r="CA87">
        <v>6.504650621768962E-2</v>
      </c>
      <c r="CB87">
        <v>0.46226969830372916</v>
      </c>
      <c r="CC87">
        <v>2.7194499099215001E-2</v>
      </c>
      <c r="CD87">
        <v>0.44761022925376892</v>
      </c>
      <c r="CE87">
        <v>9.9144125393894125E-3</v>
      </c>
      <c r="CF87">
        <v>-7.8178640776110121E-3</v>
      </c>
      <c r="CG87">
        <v>1.2367940318562115E-2</v>
      </c>
      <c r="CH87">
        <v>7.676380665318467E-3</v>
      </c>
      <c r="CI87">
        <v>5.0265771293763091E-2</v>
      </c>
      <c r="CJ87">
        <v>0.35688953569745402</v>
      </c>
      <c r="CK87">
        <v>1.8314044010421179E-2</v>
      </c>
    </row>
    <row r="88" spans="1:89">
      <c r="A88">
        <v>1999</v>
      </c>
      <c r="B88">
        <v>1</v>
      </c>
      <c r="C88">
        <v>6.4737952449775094E-2</v>
      </c>
      <c r="D88">
        <v>4.7846587259727791E-3</v>
      </c>
      <c r="E88">
        <v>3.8657952402662565E-2</v>
      </c>
      <c r="F88">
        <v>3.1711908928546251E-2</v>
      </c>
      <c r="G88">
        <v>9.9411806946974046E-2</v>
      </c>
      <c r="H88">
        <v>0.68366024855642138</v>
      </c>
      <c r="I88">
        <v>7.703550430505679E-2</v>
      </c>
      <c r="J88">
        <v>0.8664366602897644</v>
      </c>
      <c r="K88">
        <v>6.161070046484466E-2</v>
      </c>
      <c r="L88">
        <v>1.0982933224808672E-2</v>
      </c>
      <c r="M88">
        <v>2.9743019641950936E-2</v>
      </c>
      <c r="N88">
        <v>2.8924222032728517E-2</v>
      </c>
      <c r="O88">
        <v>8.6075313083130559E-2</v>
      </c>
      <c r="P88">
        <v>0.58095952757079394</v>
      </c>
      <c r="Q88">
        <v>6.8140931005916117E-2</v>
      </c>
      <c r="R88">
        <v>0.42221823334693909</v>
      </c>
      <c r="S88">
        <v>5.2275353839234852E-2</v>
      </c>
      <c r="T88">
        <v>1.3156242659823701E-2</v>
      </c>
      <c r="U88">
        <v>1.4862135747820887E-2</v>
      </c>
      <c r="V88">
        <v>2.1492084319913233E-2</v>
      </c>
      <c r="W88">
        <v>4.5787579609589922E-2</v>
      </c>
      <c r="X88">
        <v>0.22428455087838536</v>
      </c>
      <c r="Y88">
        <v>5.036029313103433E-2</v>
      </c>
      <c r="Z88">
        <v>0.3126024603843689</v>
      </c>
      <c r="AA88">
        <v>4.8224437573566634E-2</v>
      </c>
      <c r="AB88">
        <v>1.3206977662583084E-2</v>
      </c>
      <c r="AC88">
        <v>1.0440192077502826E-2</v>
      </c>
      <c r="AD88">
        <v>1.8815495624260662E-2</v>
      </c>
      <c r="AE88">
        <v>3.3999355426722021E-2</v>
      </c>
      <c r="AF88">
        <v>0.14375742167781577</v>
      </c>
      <c r="AG88">
        <v>4.4158603952419107E-2</v>
      </c>
      <c r="AH88">
        <v>0.16520975530147552</v>
      </c>
      <c r="AI88">
        <v>3.7639345147748526E-2</v>
      </c>
      <c r="AJ88">
        <v>1.0447929044435814E-2</v>
      </c>
      <c r="AK88">
        <v>4.3234926038871295E-3</v>
      </c>
      <c r="AL88">
        <v>1.1612609907016076E-2</v>
      </c>
      <c r="AM88">
        <v>1.6012228018075222E-2</v>
      </c>
      <c r="AN88">
        <v>5.7528801463996984E-2</v>
      </c>
      <c r="AO88">
        <v>2.7645352788874748E-2</v>
      </c>
      <c r="AP88">
        <v>0.12733499705791473</v>
      </c>
      <c r="AQ88">
        <v>3.320397589379321E-2</v>
      </c>
      <c r="AR88">
        <v>9.0076289591831601E-3</v>
      </c>
      <c r="AS88">
        <v>2.8401257786825596E-3</v>
      </c>
      <c r="AT88">
        <v>8.6850683096603154E-3</v>
      </c>
      <c r="AU88">
        <v>1.1209619418232966E-2</v>
      </c>
      <c r="AV88">
        <v>4.1464757340995549E-2</v>
      </c>
      <c r="AW88">
        <v>2.0923816967592043E-2</v>
      </c>
      <c r="AX88">
        <v>7.117229700088501E-2</v>
      </c>
      <c r="AY88">
        <v>2.3652213900566318E-2</v>
      </c>
      <c r="AZ88">
        <v>5.9960350296026695E-3</v>
      </c>
      <c r="BA88">
        <v>9.6913169735949798E-4</v>
      </c>
      <c r="BB88">
        <v>4.1988033061597079E-3</v>
      </c>
      <c r="BC88">
        <v>4.5883190229402638E-3</v>
      </c>
      <c r="BD88">
        <v>2.1336994725987445E-2</v>
      </c>
      <c r="BE88">
        <v>1.0430796524624553E-2</v>
      </c>
      <c r="BF88">
        <v>3.0134795233607292E-2</v>
      </c>
      <c r="BG88">
        <v>1.2054209769855974E-2</v>
      </c>
      <c r="BH88">
        <v>2.7369380408480163E-3</v>
      </c>
      <c r="BI88">
        <v>1.3699812263646142E-4</v>
      </c>
      <c r="BJ88">
        <v>1.5630916898032004E-3</v>
      </c>
      <c r="BK88">
        <v>1.5418660501655805E-3</v>
      </c>
      <c r="BL88">
        <v>8.1268628813336175E-3</v>
      </c>
      <c r="BM88">
        <v>3.9748280384267459E-3</v>
      </c>
      <c r="BN88">
        <v>0.1335633397102356</v>
      </c>
      <c r="BO88">
        <v>3.1264190057129402E-3</v>
      </c>
      <c r="BP88">
        <v>-6.1986603521194186E-3</v>
      </c>
      <c r="BQ88">
        <v>8.9154492989735063E-3</v>
      </c>
      <c r="BR88">
        <v>2.7874595368184659E-3</v>
      </c>
      <c r="BS88">
        <v>1.3336442591839371E-2</v>
      </c>
      <c r="BT88">
        <v>0.10270194882496853</v>
      </c>
      <c r="BU88">
        <v>8.8943263832627403E-3</v>
      </c>
      <c r="BV88">
        <v>0.57778176665306091</v>
      </c>
      <c r="BW88">
        <v>1.2462533859814971E-2</v>
      </c>
      <c r="BX88">
        <v>-8.3716084386119063E-3</v>
      </c>
      <c r="BY88">
        <v>2.379582026240384E-2</v>
      </c>
      <c r="BZ88">
        <v>1.0219803527400366E-2</v>
      </c>
      <c r="CA88">
        <v>5.3624217050660353E-2</v>
      </c>
      <c r="CB88">
        <v>0.45937586112579115</v>
      </c>
      <c r="CC88">
        <v>2.6675164742135091E-2</v>
      </c>
      <c r="CD88">
        <v>0.44421842694282532</v>
      </c>
      <c r="CE88">
        <v>9.3361413018444896E-3</v>
      </c>
      <c r="CF88">
        <v>-2.1730172507819032E-3</v>
      </c>
      <c r="CG88">
        <v>1.4880896603281461E-2</v>
      </c>
      <c r="CH88">
        <v>7.4324017533602266E-3</v>
      </c>
      <c r="CI88">
        <v>4.0287869546331699E-2</v>
      </c>
      <c r="CJ88">
        <v>0.35667286468541592</v>
      </c>
      <c r="CK88">
        <v>1.7781250198881837E-2</v>
      </c>
    </row>
    <row r="89" spans="1:89">
      <c r="A89">
        <v>2000</v>
      </c>
      <c r="B89">
        <v>1</v>
      </c>
      <c r="C89">
        <v>6.3431855184608033E-2</v>
      </c>
      <c r="D89">
        <v>-2.3093203305979415E-4</v>
      </c>
      <c r="E89">
        <v>3.5111365634638014E-2</v>
      </c>
      <c r="F89">
        <v>3.2353096113055813E-2</v>
      </c>
      <c r="G89">
        <v>0.10038603990790484</v>
      </c>
      <c r="H89">
        <v>0.69073058243290575</v>
      </c>
      <c r="I89">
        <v>7.8217980386652286E-2</v>
      </c>
      <c r="J89">
        <v>0.86747646331787109</v>
      </c>
      <c r="K89">
        <v>5.4947256344406656E-2</v>
      </c>
      <c r="L89">
        <v>1.1560603804990861E-2</v>
      </c>
      <c r="M89">
        <v>2.7286371689836827E-2</v>
      </c>
      <c r="N89">
        <v>2.9529686054566805E-2</v>
      </c>
      <c r="O89">
        <v>8.601498387374433E-2</v>
      </c>
      <c r="P89">
        <v>0.58866864494176518</v>
      </c>
      <c r="Q89">
        <v>6.9468942466510766E-2</v>
      </c>
      <c r="R89">
        <v>0.4274977445602417</v>
      </c>
      <c r="S89">
        <v>4.666696329543403E-2</v>
      </c>
      <c r="T89">
        <v>1.56201253944196E-2</v>
      </c>
      <c r="U89">
        <v>1.3844604623780317E-2</v>
      </c>
      <c r="V89">
        <v>2.2098256747104247E-2</v>
      </c>
      <c r="W89">
        <v>4.5021947142659023E-2</v>
      </c>
      <c r="X89">
        <v>0.23253174694586812</v>
      </c>
      <c r="Y89">
        <v>5.1714104932174085E-2</v>
      </c>
      <c r="Z89">
        <v>0.3182549774646759</v>
      </c>
      <c r="AA89">
        <v>4.3309362266894282E-2</v>
      </c>
      <c r="AB89">
        <v>1.5169803378931476E-2</v>
      </c>
      <c r="AC89">
        <v>9.8248484200876562E-3</v>
      </c>
      <c r="AD89">
        <v>1.9564748842145516E-2</v>
      </c>
      <c r="AE89">
        <v>3.3201803999251954E-2</v>
      </c>
      <c r="AF89">
        <v>0.15135462363734015</v>
      </c>
      <c r="AG89">
        <v>4.5829799103021027E-2</v>
      </c>
      <c r="AH89">
        <v>0.17103646695613861</v>
      </c>
      <c r="AI89">
        <v>3.4499335032017811E-2</v>
      </c>
      <c r="AJ89">
        <v>1.1963488959561147E-2</v>
      </c>
      <c r="AK89">
        <v>3.9882125576977366E-3</v>
      </c>
      <c r="AL89">
        <v>1.2214230362803181E-2</v>
      </c>
      <c r="AM89">
        <v>1.5418063632583048E-2</v>
      </c>
      <c r="AN89">
        <v>6.3943852717805255E-2</v>
      </c>
      <c r="AO89">
        <v>2.9009277249413129E-2</v>
      </c>
      <c r="AP89">
        <v>0.13305018842220306</v>
      </c>
      <c r="AQ89">
        <v>3.0540188140221081E-2</v>
      </c>
      <c r="AR89">
        <v>1.0307553718818939E-2</v>
      </c>
      <c r="AS89">
        <v>2.5220834336196398E-3</v>
      </c>
      <c r="AT89">
        <v>9.3093513193997831E-3</v>
      </c>
      <c r="AU89">
        <v>1.0922304972763645E-2</v>
      </c>
      <c r="AV89">
        <v>4.7088725801235805E-2</v>
      </c>
      <c r="AW89">
        <v>2.2359984998505344E-2</v>
      </c>
      <c r="AX89">
        <v>7.5868591666221619E-2</v>
      </c>
      <c r="AY89">
        <v>2.203583781947948E-2</v>
      </c>
      <c r="AZ89">
        <v>6.8899830624295898E-3</v>
      </c>
      <c r="BA89">
        <v>8.0815098324501329E-4</v>
      </c>
      <c r="BB89">
        <v>4.5290156088948121E-3</v>
      </c>
      <c r="BC89">
        <v>4.6876255314237973E-3</v>
      </c>
      <c r="BD89">
        <v>2.5694368814202166E-2</v>
      </c>
      <c r="BE89">
        <v>1.1223610161673798E-2</v>
      </c>
      <c r="BF89">
        <v>3.2509651035070419E-2</v>
      </c>
      <c r="BG89">
        <v>1.1581174205948971E-2</v>
      </c>
      <c r="BH89">
        <v>3.2046194656799578E-3</v>
      </c>
      <c r="BI89">
        <v>5.6925497386202288E-5</v>
      </c>
      <c r="BJ89">
        <v>1.6247461437048092E-3</v>
      </c>
      <c r="BK89">
        <v>1.6714332308445147E-3</v>
      </c>
      <c r="BL89">
        <v>1.0221390163585382E-2</v>
      </c>
      <c r="BM89">
        <v>4.1493639824302644E-3</v>
      </c>
      <c r="BN89">
        <v>0.13252353668212891</v>
      </c>
      <c r="BO89">
        <v>8.4845770338724848E-3</v>
      </c>
      <c r="BP89">
        <v>-1.1792714167428772E-2</v>
      </c>
      <c r="BQ89">
        <v>7.8254343435661677E-3</v>
      </c>
      <c r="BR89">
        <v>2.8231814002843175E-3</v>
      </c>
      <c r="BS89">
        <v>1.4371157978426271E-2</v>
      </c>
      <c r="BT89">
        <v>0.10206309862453324</v>
      </c>
      <c r="BU89">
        <v>8.7487632349988655E-3</v>
      </c>
      <c r="BV89">
        <v>0.5725022554397583</v>
      </c>
      <c r="BW89">
        <v>1.6764972125832982E-2</v>
      </c>
      <c r="BX89">
        <v>-1.5850998983409179E-2</v>
      </c>
      <c r="BY89">
        <v>2.1266756452276343E-2</v>
      </c>
      <c r="BZ89">
        <v>1.0254873328685011E-2</v>
      </c>
      <c r="CA89">
        <v>5.5364101953402529E-2</v>
      </c>
      <c r="CB89">
        <v>0.45819858309642214</v>
      </c>
      <c r="CC89">
        <v>2.6503950572073363E-2</v>
      </c>
      <c r="CD89">
        <v>0.43997871875762939</v>
      </c>
      <c r="CE89">
        <v>8.2811435929050405E-3</v>
      </c>
      <c r="CF89">
        <v>-4.0590743960711839E-3</v>
      </c>
      <c r="CG89">
        <v>1.3441783851161583E-2</v>
      </c>
      <c r="CH89">
        <v>7.4317567958885637E-3</v>
      </c>
      <c r="CI89">
        <v>4.0993149613653281E-2</v>
      </c>
      <c r="CJ89">
        <v>0.35613438451976126</v>
      </c>
      <c r="CK89">
        <v>1.7755596116881853E-2</v>
      </c>
    </row>
    <row r="90" spans="1:89">
      <c r="A90">
        <v>2001</v>
      </c>
      <c r="B90">
        <v>1</v>
      </c>
      <c r="C90">
        <v>5.4617128909200119E-2</v>
      </c>
      <c r="D90">
        <v>3.9794515171536204E-3</v>
      </c>
      <c r="E90">
        <v>3.7440896212078023E-2</v>
      </c>
      <c r="F90">
        <v>3.6857371177582365E-2</v>
      </c>
      <c r="G90">
        <v>9.3231772604362106E-2</v>
      </c>
      <c r="H90">
        <v>0.69117095465577449</v>
      </c>
      <c r="I90">
        <v>8.2702397685544327E-2</v>
      </c>
      <c r="J90">
        <v>0.86617958545684814</v>
      </c>
      <c r="K90">
        <v>5.2395633034491462E-2</v>
      </c>
      <c r="L90">
        <v>1.1921119876064472E-2</v>
      </c>
      <c r="M90">
        <v>2.9344479116031774E-2</v>
      </c>
      <c r="N90">
        <v>3.1436661454734553E-2</v>
      </c>
      <c r="O90">
        <v>7.9184267179850956E-2</v>
      </c>
      <c r="P90">
        <v>0.5881646473633797</v>
      </c>
      <c r="Q90">
        <v>7.373267540026715E-2</v>
      </c>
      <c r="R90">
        <v>0.42096075415611267</v>
      </c>
      <c r="S90">
        <v>4.4947202724788408E-2</v>
      </c>
      <c r="T90">
        <v>1.4814045760156914E-2</v>
      </c>
      <c r="U90">
        <v>1.4812094982583658E-2</v>
      </c>
      <c r="V90">
        <v>2.377719525500074E-2</v>
      </c>
      <c r="W90">
        <v>4.0435105191387398E-2</v>
      </c>
      <c r="X90">
        <v>0.22662768022846846</v>
      </c>
      <c r="Y90">
        <v>5.554745468667123E-2</v>
      </c>
      <c r="Z90">
        <v>0.31034469604492188</v>
      </c>
      <c r="AA90">
        <v>4.1925770067296135E-2</v>
      </c>
      <c r="AB90">
        <v>1.4591517326670619E-2</v>
      </c>
      <c r="AC90">
        <v>1.0449660576855891E-2</v>
      </c>
      <c r="AD90">
        <v>2.1054277718433982E-2</v>
      </c>
      <c r="AE90">
        <v>2.9199382362756231E-2</v>
      </c>
      <c r="AF90">
        <v>0.14387005700386857</v>
      </c>
      <c r="AG90">
        <v>4.9254016254736445E-2</v>
      </c>
      <c r="AH90">
        <v>0.16348512470722198</v>
      </c>
      <c r="AI90">
        <v>3.3827652864011813E-2</v>
      </c>
      <c r="AJ90">
        <v>1.1899384407675139E-2</v>
      </c>
      <c r="AK90">
        <v>4.4316463983691034E-3</v>
      </c>
      <c r="AL90">
        <v>1.3644413182003922E-2</v>
      </c>
      <c r="AM90">
        <v>1.2631008941334055E-2</v>
      </c>
      <c r="AN90">
        <v>5.4810820223276983E-2</v>
      </c>
      <c r="AO90">
        <v>3.2240209751945907E-2</v>
      </c>
      <c r="AP90">
        <v>0.12629947066307068</v>
      </c>
      <c r="AQ90">
        <v>3.0521248385647314E-2</v>
      </c>
      <c r="AR90">
        <v>1.0393491524001442E-2</v>
      </c>
      <c r="AS90">
        <v>3.0276279028759339E-3</v>
      </c>
      <c r="AT90">
        <v>1.0379324658571758E-2</v>
      </c>
      <c r="AU90">
        <v>8.4453470129859012E-3</v>
      </c>
      <c r="AV90">
        <v>3.8803476932820782E-2</v>
      </c>
      <c r="AW90">
        <v>2.4728949762496226E-2</v>
      </c>
      <c r="AX90">
        <v>7.0591390132904053E-2</v>
      </c>
      <c r="AY90">
        <v>2.237643853978331E-2</v>
      </c>
      <c r="AZ90">
        <v>7.1822982016167426E-3</v>
      </c>
      <c r="BA90">
        <v>1.1980406168240253E-3</v>
      </c>
      <c r="BB90">
        <v>5.1088976331739311E-3</v>
      </c>
      <c r="BC90">
        <v>3.443320017286193E-3</v>
      </c>
      <c r="BD90">
        <v>1.8845552887197092E-2</v>
      </c>
      <c r="BE90">
        <v>1.2436844887477774E-2</v>
      </c>
      <c r="BF90">
        <v>3.0169246718287468E-2</v>
      </c>
      <c r="BG90">
        <v>1.2492924218457855E-2</v>
      </c>
      <c r="BH90">
        <v>3.5524921368005309E-3</v>
      </c>
      <c r="BI90">
        <v>2.672168961393077E-4</v>
      </c>
      <c r="BJ90">
        <v>1.7537818039794152E-3</v>
      </c>
      <c r="BK90">
        <v>9.2874171172448769E-4</v>
      </c>
      <c r="BL90">
        <v>6.7973374339090689E-3</v>
      </c>
      <c r="BM90">
        <v>4.3767529239987953E-3</v>
      </c>
      <c r="BN90">
        <v>0.13382041454315186</v>
      </c>
      <c r="BO90">
        <v>2.2206455011229051E-3</v>
      </c>
      <c r="BP90">
        <v>-7.9424608291544935E-3</v>
      </c>
      <c r="BQ90">
        <v>8.096892427140602E-3</v>
      </c>
      <c r="BR90">
        <v>5.4207671980493312E-3</v>
      </c>
      <c r="BS90">
        <v>1.4047704848460336E-2</v>
      </c>
      <c r="BT90">
        <v>0.10300760308016269</v>
      </c>
      <c r="BU90">
        <v>8.9693371236910895E-3</v>
      </c>
      <c r="BV90">
        <v>0.57903924584388733</v>
      </c>
      <c r="BW90">
        <v>9.669631262674689E-3</v>
      </c>
      <c r="BX90">
        <v>-1.083474936478303E-2</v>
      </c>
      <c r="BY90">
        <v>2.2628813151072277E-2</v>
      </c>
      <c r="BZ90">
        <v>1.308006460725065E-2</v>
      </c>
      <c r="CA90">
        <v>5.2796649577241506E-2</v>
      </c>
      <c r="CB90">
        <v>0.46454412084642116</v>
      </c>
      <c r="CC90">
        <v>2.7154663852632408E-2</v>
      </c>
      <c r="CD90">
        <v>0.44521883130073547</v>
      </c>
      <c r="CE90">
        <v>7.4489739811662249E-3</v>
      </c>
      <c r="CF90">
        <v>-2.892669033672926E-3</v>
      </c>
      <c r="CG90">
        <v>1.4532399339434529E-2</v>
      </c>
      <c r="CH90">
        <v>7.6597033144149406E-3</v>
      </c>
      <c r="CI90">
        <v>3.8749216020131913E-2</v>
      </c>
      <c r="CJ90">
        <v>0.36153531027934949</v>
      </c>
      <c r="CK90">
        <v>1.8185770696269754E-2</v>
      </c>
    </row>
    <row r="91" spans="1:89">
      <c r="A91">
        <v>2002</v>
      </c>
      <c r="B91">
        <v>1</v>
      </c>
      <c r="C91">
        <v>6.3004270460082168E-2</v>
      </c>
      <c r="D91">
        <v>2.5615411340910166E-3</v>
      </c>
      <c r="E91">
        <v>3.9780106167277562E-2</v>
      </c>
      <c r="F91">
        <v>3.4443303042842821E-2</v>
      </c>
      <c r="G91">
        <v>9.5425784666481661E-2</v>
      </c>
      <c r="H91">
        <v>0.68336249139593974</v>
      </c>
      <c r="I91">
        <v>8.1422527957354163E-2</v>
      </c>
      <c r="J91">
        <v>0.86902374029159546</v>
      </c>
      <c r="K91">
        <v>6.1357640381891308E-2</v>
      </c>
      <c r="L91">
        <v>9.5668847799960516E-3</v>
      </c>
      <c r="M91">
        <v>3.1462434715457434E-2</v>
      </c>
      <c r="N91">
        <v>3.1474430353460849E-2</v>
      </c>
      <c r="O91">
        <v>7.9933969796513279E-2</v>
      </c>
      <c r="P91">
        <v>0.5827665360353339</v>
      </c>
      <c r="Q91">
        <v>7.246184137488007E-2</v>
      </c>
      <c r="R91">
        <v>0.4212716817855835</v>
      </c>
      <c r="S91">
        <v>5.3848031720412734E-2</v>
      </c>
      <c r="T91">
        <v>1.2129374979405191E-2</v>
      </c>
      <c r="U91">
        <v>1.5760050543684106E-2</v>
      </c>
      <c r="V91">
        <v>2.3532540890889946E-2</v>
      </c>
      <c r="W91">
        <v>4.0868483913569516E-2</v>
      </c>
      <c r="X91">
        <v>0.2207940856764109</v>
      </c>
      <c r="Y91">
        <v>5.4339131103423248E-2</v>
      </c>
      <c r="Z91">
        <v>0.30983483791351318</v>
      </c>
      <c r="AA91">
        <v>5.0479010917028021E-2</v>
      </c>
      <c r="AB91">
        <v>1.2667529482959631E-2</v>
      </c>
      <c r="AC91">
        <v>1.1203347384462445E-2</v>
      </c>
      <c r="AD91">
        <v>2.0976149023628664E-2</v>
      </c>
      <c r="AE91">
        <v>2.9297579091181813E-2</v>
      </c>
      <c r="AF91">
        <v>0.13672879639530403</v>
      </c>
      <c r="AG91">
        <v>4.848240844931722E-2</v>
      </c>
      <c r="AH91">
        <v>0.16184371709823608</v>
      </c>
      <c r="AI91">
        <v>4.0559694324041017E-2</v>
      </c>
      <c r="AJ91">
        <v>1.0839776812015062E-2</v>
      </c>
      <c r="AK91">
        <v>4.7982667337969336E-3</v>
      </c>
      <c r="AL91">
        <v>1.3459532150201179E-2</v>
      </c>
      <c r="AM91">
        <v>1.2275339974639513E-2</v>
      </c>
      <c r="AN91">
        <v>4.8428853850950929E-2</v>
      </c>
      <c r="AO91">
        <v>3.1482254870406776E-2</v>
      </c>
      <c r="AP91">
        <v>0.12420008331537247</v>
      </c>
      <c r="AQ91">
        <v>3.6192669596065125E-2</v>
      </c>
      <c r="AR91">
        <v>9.4141009648450735E-3</v>
      </c>
      <c r="AS91">
        <v>3.2423688020709399E-3</v>
      </c>
      <c r="AT91">
        <v>1.0227901539829425E-2</v>
      </c>
      <c r="AU91">
        <v>8.0642028665425941E-3</v>
      </c>
      <c r="AV91">
        <v>3.283770691879153E-2</v>
      </c>
      <c r="AW91">
        <v>2.4221129435923801E-2</v>
      </c>
      <c r="AX91">
        <v>6.8906255066394806E-2</v>
      </c>
      <c r="AY91">
        <v>2.6220473075287024E-2</v>
      </c>
      <c r="AZ91">
        <v>6.4464905567158965E-3</v>
      </c>
      <c r="BA91">
        <v>1.3334380776557299E-3</v>
      </c>
      <c r="BB91">
        <v>4.9585731795305571E-3</v>
      </c>
      <c r="BC91">
        <v>3.0776099003700895E-3</v>
      </c>
      <c r="BD91">
        <v>1.4758955612790652E-2</v>
      </c>
      <c r="BE91">
        <v>1.2110723430604983E-2</v>
      </c>
      <c r="BF91">
        <v>2.9559116810560226E-2</v>
      </c>
      <c r="BG91">
        <v>1.4768042449718461E-2</v>
      </c>
      <c r="BH91">
        <v>3.2304115509497085E-3</v>
      </c>
      <c r="BI91">
        <v>3.2754961951535373E-4</v>
      </c>
      <c r="BJ91">
        <v>1.6077246473079512E-3</v>
      </c>
      <c r="BK91">
        <v>7.1595590039507404E-4</v>
      </c>
      <c r="BL91">
        <v>4.7986607805709132E-3</v>
      </c>
      <c r="BM91">
        <v>4.1107724685263526E-3</v>
      </c>
      <c r="BN91">
        <v>0.13097625970840454</v>
      </c>
      <c r="BO91">
        <v>1.6458439216393162E-3</v>
      </c>
      <c r="BP91">
        <v>-7.0057570951842334E-3</v>
      </c>
      <c r="BQ91">
        <v>8.3180113564066335E-3</v>
      </c>
      <c r="BR91">
        <v>2.9686806128592183E-3</v>
      </c>
      <c r="BS91">
        <v>1.5492117670003165E-2</v>
      </c>
      <c r="BT91">
        <v>0.10059693520957687</v>
      </c>
      <c r="BU91">
        <v>8.9604557110505353E-3</v>
      </c>
      <c r="BV91">
        <v>0.5787283182144165</v>
      </c>
      <c r="BW91">
        <v>9.1564530484483549E-3</v>
      </c>
      <c r="BX91">
        <v>-9.5677609513964042E-3</v>
      </c>
      <c r="BY91">
        <v>2.402004835855687E-2</v>
      </c>
      <c r="BZ91">
        <v>1.0910833148622897E-2</v>
      </c>
      <c r="CA91">
        <v>5.4557307267556636E-2</v>
      </c>
      <c r="CB91">
        <v>0.46256789052783476</v>
      </c>
      <c r="CC91">
        <v>2.7083554596585874E-2</v>
      </c>
      <c r="CD91">
        <v>0.44775205850601196</v>
      </c>
      <c r="CE91">
        <v>7.510545012426535E-3</v>
      </c>
      <c r="CF91">
        <v>-2.5621956606666323E-3</v>
      </c>
      <c r="CG91">
        <v>1.5702403792127211E-2</v>
      </c>
      <c r="CH91">
        <v>7.9422108680300939E-3</v>
      </c>
      <c r="CI91">
        <v>3.9065567913360993E-2</v>
      </c>
      <c r="CJ91">
        <v>0.36197005018475847</v>
      </c>
      <c r="CK91">
        <v>1.8123456499349672E-2</v>
      </c>
    </row>
    <row r="92" spans="1:89">
      <c r="A92">
        <v>2003</v>
      </c>
      <c r="B92">
        <v>1</v>
      </c>
      <c r="C92">
        <v>6.7213339286563922E-2</v>
      </c>
      <c r="D92">
        <v>-5.2079764236392379E-3</v>
      </c>
      <c r="E92">
        <v>3.7122557345686591E-2</v>
      </c>
      <c r="F92">
        <v>3.3666679499582131E-2</v>
      </c>
      <c r="G92">
        <v>0.10827816742266805</v>
      </c>
      <c r="H92">
        <v>0.6779010012761546</v>
      </c>
      <c r="I92">
        <v>8.102623037656187E-2</v>
      </c>
      <c r="J92">
        <v>0.87214267253875732</v>
      </c>
      <c r="K92">
        <v>6.5600925504869415E-2</v>
      </c>
      <c r="L92">
        <v>3.1897943218222799E-3</v>
      </c>
      <c r="M92">
        <v>2.9415069302946326E-2</v>
      </c>
      <c r="N92">
        <v>3.0793006341738937E-2</v>
      </c>
      <c r="O92">
        <v>9.1427992293913143E-2</v>
      </c>
      <c r="P92">
        <v>0.57995122623069306</v>
      </c>
      <c r="Q92">
        <v>7.176470450913261E-2</v>
      </c>
      <c r="R92">
        <v>0.42451217770576477</v>
      </c>
      <c r="S92">
        <v>5.7780663999905897E-2</v>
      </c>
      <c r="T92">
        <v>1.1470214748104238E-2</v>
      </c>
      <c r="U92">
        <v>1.6056080422908816E-2</v>
      </c>
      <c r="V92">
        <v>2.3190803283742109E-2</v>
      </c>
      <c r="W92">
        <v>4.1887864779387038E-2</v>
      </c>
      <c r="X92">
        <v>0.22040011197438258</v>
      </c>
      <c r="Y92">
        <v>5.3726437830351637E-2</v>
      </c>
      <c r="Z92">
        <v>0.31224405765533447</v>
      </c>
      <c r="AA92">
        <v>5.441814876260908E-2</v>
      </c>
      <c r="AB92">
        <v>1.2276310809699108E-2</v>
      </c>
      <c r="AC92">
        <v>1.1537009869531911E-2</v>
      </c>
      <c r="AD92">
        <v>2.0495365058008225E-2</v>
      </c>
      <c r="AE92">
        <v>2.963506503396076E-2</v>
      </c>
      <c r="AF92">
        <v>0.13628173574822477</v>
      </c>
      <c r="AG92">
        <v>4.7600440195174135E-2</v>
      </c>
      <c r="AH92">
        <v>0.16422103345394135</v>
      </c>
      <c r="AI92">
        <v>4.36538316217156E-2</v>
      </c>
      <c r="AJ92">
        <v>1.0856235743094189E-2</v>
      </c>
      <c r="AK92">
        <v>4.8496664852178475E-3</v>
      </c>
      <c r="AL92">
        <v>1.3295996320583849E-2</v>
      </c>
      <c r="AM92">
        <v>1.215425330490693E-2</v>
      </c>
      <c r="AN92">
        <v>4.8089085150322917E-2</v>
      </c>
      <c r="AO92">
        <v>3.1321968505383303E-2</v>
      </c>
      <c r="AP92">
        <v>0.12673015892505646</v>
      </c>
      <c r="AQ92">
        <v>3.8978636208245876E-2</v>
      </c>
      <c r="AR92">
        <v>9.4915880542770295E-3</v>
      </c>
      <c r="AS92">
        <v>3.2606331915351963E-3</v>
      </c>
      <c r="AT92">
        <v>1.0160784950750517E-2</v>
      </c>
      <c r="AU92">
        <v>8.0578053020150774E-3</v>
      </c>
      <c r="AV92">
        <v>3.250682360053541E-2</v>
      </c>
      <c r="AW92">
        <v>2.4273896646140363E-2</v>
      </c>
      <c r="AX92">
        <v>7.1028448641300201E-2</v>
      </c>
      <c r="AY92">
        <v>2.8482680353986316E-2</v>
      </c>
      <c r="AZ92">
        <v>6.5504509537678592E-3</v>
      </c>
      <c r="BA92">
        <v>1.235555929792798E-3</v>
      </c>
      <c r="BB92">
        <v>5.0023327398545899E-3</v>
      </c>
      <c r="BC92">
        <v>2.8686361977363736E-3</v>
      </c>
      <c r="BD92">
        <v>1.4509739132026847E-2</v>
      </c>
      <c r="BE92">
        <v>1.2379054616001755E-2</v>
      </c>
      <c r="BF92">
        <v>3.1172644346952438E-2</v>
      </c>
      <c r="BG92">
        <v>1.6089996724579843E-2</v>
      </c>
      <c r="BH92">
        <v>3.4188818396607779E-3</v>
      </c>
      <c r="BI92">
        <v>2.5510263068371944E-4</v>
      </c>
      <c r="BJ92">
        <v>1.6145134012080552E-3</v>
      </c>
      <c r="BK92">
        <v>7.4838460664875288E-4</v>
      </c>
      <c r="BL92">
        <v>4.8015362222039075E-3</v>
      </c>
      <c r="BM92">
        <v>4.2442282371745787E-3</v>
      </c>
      <c r="BN92">
        <v>0.12785732746124268</v>
      </c>
      <c r="BO92">
        <v>1.6114541920350595E-3</v>
      </c>
      <c r="BP92">
        <v>-8.3982610682264806E-3</v>
      </c>
      <c r="BQ92">
        <v>7.7078602519107583E-3</v>
      </c>
      <c r="BR92">
        <v>2.8734659382120358E-3</v>
      </c>
      <c r="BS92">
        <v>1.6850515556230856E-2</v>
      </c>
      <c r="BT92">
        <v>9.7950907852673255E-2</v>
      </c>
      <c r="BU92">
        <v>9.2613375545037412E-3</v>
      </c>
      <c r="BV92">
        <v>0.57548782229423523</v>
      </c>
      <c r="BW92">
        <v>9.4320590244544016E-3</v>
      </c>
      <c r="BX92">
        <v>-1.6678437837807005E-2</v>
      </c>
      <c r="BY92">
        <v>2.1066469200420494E-2</v>
      </c>
      <c r="BZ92">
        <v>1.0475688182438936E-2</v>
      </c>
      <c r="CA92">
        <v>6.6390383837452965E-2</v>
      </c>
      <c r="CB92">
        <v>0.45750227554715628</v>
      </c>
      <c r="CC92">
        <v>2.7299383790518248E-2</v>
      </c>
      <c r="CD92">
        <v>0.44763049483299255</v>
      </c>
      <c r="CE92">
        <v>7.8205302861903154E-3</v>
      </c>
      <c r="CF92">
        <v>-8.2803169068961478E-3</v>
      </c>
      <c r="CG92">
        <v>1.3359006944631491E-2</v>
      </c>
      <c r="CH92">
        <v>7.6022883412356088E-3</v>
      </c>
      <c r="CI92">
        <v>4.9540100287110332E-2</v>
      </c>
      <c r="CJ92">
        <v>0.35955047041570687</v>
      </c>
      <c r="CK92">
        <v>1.803846209839188E-2</v>
      </c>
    </row>
    <row r="93" spans="1:89">
      <c r="A93">
        <v>2004</v>
      </c>
      <c r="B93">
        <v>1</v>
      </c>
      <c r="C93">
        <v>7.4057612887326485E-2</v>
      </c>
      <c r="D93">
        <v>-9.1153878804242083E-3</v>
      </c>
      <c r="E93">
        <v>3.7724485914886863E-2</v>
      </c>
      <c r="F93">
        <v>3.4220569672223533E-2</v>
      </c>
      <c r="G93">
        <v>0.1116070115259582</v>
      </c>
      <c r="H93">
        <v>0.67075032891023056</v>
      </c>
      <c r="I93">
        <v>8.075531489722465E-2</v>
      </c>
      <c r="J93">
        <v>0.87388771772384644</v>
      </c>
      <c r="K93">
        <v>7.239378376788326E-2</v>
      </c>
      <c r="L93">
        <v>2.4903583139128001E-3</v>
      </c>
      <c r="M93">
        <v>2.8509842227530086E-2</v>
      </c>
      <c r="N93">
        <v>3.1054146057429548E-2</v>
      </c>
      <c r="O93">
        <v>9.3302861921073926E-2</v>
      </c>
      <c r="P93">
        <v>0.57452104233137635</v>
      </c>
      <c r="Q93">
        <v>7.1615658937804902E-2</v>
      </c>
      <c r="R93">
        <v>0.43219247460365295</v>
      </c>
      <c r="S93">
        <v>6.388855622059865E-2</v>
      </c>
      <c r="T93">
        <v>1.1542595031210773E-2</v>
      </c>
      <c r="U93">
        <v>1.6100525406702322E-2</v>
      </c>
      <c r="V93">
        <v>2.326650828673359E-2</v>
      </c>
      <c r="W93">
        <v>4.3410322095112024E-2</v>
      </c>
      <c r="X93">
        <v>0.22012476433095873</v>
      </c>
      <c r="Y93">
        <v>5.3859217171537029E-2</v>
      </c>
      <c r="Z93">
        <v>0.32147964835166931</v>
      </c>
      <c r="AA93">
        <v>5.9785199835387888E-2</v>
      </c>
      <c r="AB93">
        <v>1.2373276971840146E-2</v>
      </c>
      <c r="AC93">
        <v>1.1312398306622619E-2</v>
      </c>
      <c r="AD93">
        <v>2.059745941628751E-2</v>
      </c>
      <c r="AE93">
        <v>3.1293538927737695E-2</v>
      </c>
      <c r="AF93">
        <v>0.13823396126300658</v>
      </c>
      <c r="AG93">
        <v>4.7883800298662238E-2</v>
      </c>
      <c r="AH93">
        <v>0.17383900284767151</v>
      </c>
      <c r="AI93">
        <v>4.8273720930666071E-2</v>
      </c>
      <c r="AJ93">
        <v>1.078905841991986E-2</v>
      </c>
      <c r="AK93">
        <v>4.8288653116064445E-3</v>
      </c>
      <c r="AL93">
        <v>1.3448762026683447E-2</v>
      </c>
      <c r="AM93">
        <v>1.3377457962450155E-2</v>
      </c>
      <c r="AN93">
        <v>5.1303119711877843E-2</v>
      </c>
      <c r="AO93">
        <v>3.1818013101033438E-2</v>
      </c>
      <c r="AP93">
        <v>0.13574057817459106</v>
      </c>
      <c r="AQ93">
        <v>4.3101009655534997E-2</v>
      </c>
      <c r="AR93">
        <v>9.6736081936842026E-3</v>
      </c>
      <c r="AS93">
        <v>3.2662599364563579E-3</v>
      </c>
      <c r="AT93">
        <v>1.0492775976640233E-2</v>
      </c>
      <c r="AU93">
        <v>8.9092406740514957E-3</v>
      </c>
      <c r="AV93">
        <v>3.5168070292776431E-2</v>
      </c>
      <c r="AW93">
        <v>2.5129598486753061E-2</v>
      </c>
      <c r="AX93">
        <v>7.7964775264263153E-2</v>
      </c>
      <c r="AY93">
        <v>3.1552328896238817E-2</v>
      </c>
      <c r="AZ93">
        <v>6.8921286695965891E-3</v>
      </c>
      <c r="BA93">
        <v>1.2056690541472125E-3</v>
      </c>
      <c r="BB93">
        <v>5.2729257268979901E-3</v>
      </c>
      <c r="BC93">
        <v>3.1743280576587516E-3</v>
      </c>
      <c r="BD93">
        <v>1.6750401585271031E-2</v>
      </c>
      <c r="BE93">
        <v>1.3116996545762316E-2</v>
      </c>
      <c r="BF93">
        <v>3.4694094210863113E-2</v>
      </c>
      <c r="BG93">
        <v>1.7367021348220785E-2</v>
      </c>
      <c r="BH93">
        <v>3.7163306628912943E-3</v>
      </c>
      <c r="BI93">
        <v>2.4615521580423984E-4</v>
      </c>
      <c r="BJ93">
        <v>1.8025238049088684E-3</v>
      </c>
      <c r="BK93">
        <v>9.1734170964257876E-4</v>
      </c>
      <c r="BL93">
        <v>5.9090045826957161E-3</v>
      </c>
      <c r="BM93">
        <v>4.7357146615300627E-3</v>
      </c>
      <c r="BN93">
        <v>0.12611228227615356</v>
      </c>
      <c r="BO93">
        <v>1.6624941252057969E-3</v>
      </c>
      <c r="BP93">
        <v>-1.1606859375152189E-2</v>
      </c>
      <c r="BQ93">
        <v>9.2153675850814229E-3</v>
      </c>
      <c r="BR93">
        <v>3.1662090392794036E-3</v>
      </c>
      <c r="BS93">
        <v>1.8304788296513184E-2</v>
      </c>
      <c r="BT93">
        <v>9.6230813333011062E-2</v>
      </c>
      <c r="BU93">
        <v>9.1394293676580769E-3</v>
      </c>
      <c r="BV93">
        <v>0.56780752539634705</v>
      </c>
      <c r="BW93">
        <v>1.0168939197569705E-2</v>
      </c>
      <c r="BX93">
        <v>-2.0658033050381247E-2</v>
      </c>
      <c r="BY93">
        <v>2.1623961006353311E-2</v>
      </c>
      <c r="BZ93">
        <v>1.0954030056748752E-2</v>
      </c>
      <c r="CA93">
        <v>6.8196706398684831E-2</v>
      </c>
      <c r="CB93">
        <v>0.45062581614220043</v>
      </c>
      <c r="CC93">
        <v>2.6896027633330235E-2</v>
      </c>
      <c r="CD93">
        <v>0.44169524312019348</v>
      </c>
      <c r="CE93">
        <v>8.5063222695063601E-3</v>
      </c>
      <c r="CF93">
        <v>-9.0518319134548046E-3</v>
      </c>
      <c r="CG93">
        <v>1.2409394726419729E-2</v>
      </c>
      <c r="CH93">
        <v>7.7879459892032359E-3</v>
      </c>
      <c r="CI93">
        <v>4.9892432942027949E-2</v>
      </c>
      <c r="CJ93">
        <v>0.35439378051909409</v>
      </c>
      <c r="CK93">
        <v>1.7757160482207709E-2</v>
      </c>
    </row>
    <row r="94" spans="1:89">
      <c r="A94">
        <v>2005</v>
      </c>
      <c r="B94">
        <v>1</v>
      </c>
      <c r="C94">
        <v>7.6918796378340204E-2</v>
      </c>
      <c r="D94">
        <v>2.4107763301524088E-3</v>
      </c>
      <c r="E94">
        <v>3.6249410028733831E-2</v>
      </c>
      <c r="F94">
        <v>3.4013356680707929E-2</v>
      </c>
      <c r="G94">
        <v>0.10863772209337696</v>
      </c>
      <c r="H94">
        <v>0.66119999327432311</v>
      </c>
      <c r="I94">
        <v>8.0569940788922878E-2</v>
      </c>
      <c r="J94">
        <v>0.87508851289749146</v>
      </c>
      <c r="K94">
        <v>7.4900344866702759E-2</v>
      </c>
      <c r="L94">
        <v>1.0225232647666213E-2</v>
      </c>
      <c r="M94">
        <v>2.8837351582552545E-2</v>
      </c>
      <c r="N94">
        <v>3.0709824714590727E-2</v>
      </c>
      <c r="O94">
        <v>9.3531433442817113E-2</v>
      </c>
      <c r="P94">
        <v>0.56550288114741376</v>
      </c>
      <c r="Q94">
        <v>7.1381415746152879E-2</v>
      </c>
      <c r="R94">
        <v>0.44158956408500671</v>
      </c>
      <c r="S94">
        <v>6.5936049392251672E-2</v>
      </c>
      <c r="T94">
        <v>1.6534227284075182E-2</v>
      </c>
      <c r="U94">
        <v>1.451930972379404E-2</v>
      </c>
      <c r="V94">
        <v>2.3510784816672896E-2</v>
      </c>
      <c r="W94">
        <v>4.6843256997467261E-2</v>
      </c>
      <c r="X94">
        <v>0.21974788069148754</v>
      </c>
      <c r="Y94">
        <v>5.4498065945194109E-2</v>
      </c>
      <c r="Z94">
        <v>0.3315635621547699</v>
      </c>
      <c r="AA94">
        <v>6.1721016701340836E-2</v>
      </c>
      <c r="AB94">
        <v>1.6886746779983922E-2</v>
      </c>
      <c r="AC94">
        <v>1.0325712852191769E-2</v>
      </c>
      <c r="AD94">
        <v>2.0939774267070475E-2</v>
      </c>
      <c r="AE94">
        <v>3.383999346375631E-2</v>
      </c>
      <c r="AF94">
        <v>0.13915540088635975</v>
      </c>
      <c r="AG94">
        <v>4.8694921195003404E-2</v>
      </c>
      <c r="AH94">
        <v>0.18327625095844269</v>
      </c>
      <c r="AI94">
        <v>4.961428415183991E-2</v>
      </c>
      <c r="AJ94">
        <v>1.4294484272263722E-2</v>
      </c>
      <c r="AK94">
        <v>4.3154517483934588E-3</v>
      </c>
      <c r="AL94">
        <v>1.3974961033657198E-2</v>
      </c>
      <c r="AM94">
        <v>1.4686661018291599E-2</v>
      </c>
      <c r="AN94">
        <v>5.3347926932339675E-2</v>
      </c>
      <c r="AO94">
        <v>3.3042489792800361E-2</v>
      </c>
      <c r="AP94">
        <v>0.14452242851257324</v>
      </c>
      <c r="AQ94">
        <v>4.433380827753193E-2</v>
      </c>
      <c r="AR94">
        <v>1.2699196009495057E-2</v>
      </c>
      <c r="AS94">
        <v>2.8169070997604065E-3</v>
      </c>
      <c r="AT94">
        <v>1.1082700066953707E-2</v>
      </c>
      <c r="AU94">
        <v>1.0066171191313537E-2</v>
      </c>
      <c r="AV94">
        <v>3.7002149083074275E-2</v>
      </c>
      <c r="AW94">
        <v>2.6521498899763088E-2</v>
      </c>
      <c r="AX94">
        <v>8.4780707955360413E-2</v>
      </c>
      <c r="AY94">
        <v>3.2282042154452066E-2</v>
      </c>
      <c r="AZ94">
        <v>9.1957401385201008E-3</v>
      </c>
      <c r="BA94">
        <v>1.0133106547877682E-3</v>
      </c>
      <c r="BB94">
        <v>5.8017995374968715E-3</v>
      </c>
      <c r="BC94">
        <v>4.2500723439483044E-3</v>
      </c>
      <c r="BD94">
        <v>1.7846313252787363E-2</v>
      </c>
      <c r="BE94">
        <v>1.4391431836406454E-2</v>
      </c>
      <c r="BF94">
        <v>3.7836980074644089E-2</v>
      </c>
      <c r="BG94">
        <v>1.7387502274678293E-2</v>
      </c>
      <c r="BH94">
        <v>5.1591355223899182E-3</v>
      </c>
      <c r="BI94">
        <v>1.4957666449353361E-4</v>
      </c>
      <c r="BJ94">
        <v>2.1951595824120929E-3</v>
      </c>
      <c r="BK94">
        <v>1.0018113464185685E-3</v>
      </c>
      <c r="BL94">
        <v>6.2670571961091813E-3</v>
      </c>
      <c r="BM94">
        <v>5.6767366872642203E-3</v>
      </c>
      <c r="BN94">
        <v>0.12491148710250854</v>
      </c>
      <c r="BO94">
        <v>2.0173878519904359E-3</v>
      </c>
      <c r="BP94">
        <v>-7.8150510035872259E-3</v>
      </c>
      <c r="BQ94">
        <v>7.4124297358071668E-3</v>
      </c>
      <c r="BR94">
        <v>3.3033872291588435E-3</v>
      </c>
      <c r="BS94">
        <v>1.5106441521031985E-2</v>
      </c>
      <c r="BT94">
        <v>9.5698549795811591E-2</v>
      </c>
      <c r="BU94">
        <v>9.1883662997887822E-3</v>
      </c>
      <c r="BV94">
        <v>0.55841043591499329</v>
      </c>
      <c r="BW94">
        <v>1.098214606233649E-2</v>
      </c>
      <c r="BX94">
        <v>-1.4123708417962184E-2</v>
      </c>
      <c r="BY94">
        <v>2.1730126993213084E-2</v>
      </c>
      <c r="BZ94">
        <v>1.0502411826247567E-2</v>
      </c>
      <c r="CA94">
        <v>6.1794482751710525E-2</v>
      </c>
      <c r="CB94">
        <v>0.44145344341328541</v>
      </c>
      <c r="CC94">
        <v>2.6071518094945165E-2</v>
      </c>
      <c r="CD94">
        <v>0.43349894881248474</v>
      </c>
      <c r="CE94">
        <v>8.9646865248694946E-3</v>
      </c>
      <c r="CF94">
        <v>-6.3088343137478829E-3</v>
      </c>
      <c r="CG94">
        <v>1.4318041331796623E-2</v>
      </c>
      <c r="CH94">
        <v>7.1991512418479939E-3</v>
      </c>
      <c r="CI94">
        <v>4.6688171276211776E-2</v>
      </c>
      <c r="CJ94">
        <v>0.34575408671484092</v>
      </c>
      <c r="CK94">
        <v>1.6883606521187849E-2</v>
      </c>
    </row>
    <row r="95" spans="1:89">
      <c r="A95">
        <v>2006</v>
      </c>
      <c r="B95">
        <v>1</v>
      </c>
      <c r="C95">
        <v>7.9546018335464375E-2</v>
      </c>
      <c r="D95">
        <v>4.5250012566155906E-3</v>
      </c>
      <c r="E95">
        <v>3.5208853835166254E-2</v>
      </c>
      <c r="F95">
        <v>3.4502451525787681E-2</v>
      </c>
      <c r="G95">
        <v>0.10925129076134343</v>
      </c>
      <c r="H95">
        <v>0.65548214349536948</v>
      </c>
      <c r="I95">
        <v>8.1484215644543667E-2</v>
      </c>
      <c r="J95">
        <v>0.87669318914413452</v>
      </c>
      <c r="K95">
        <v>7.7380702483785063E-2</v>
      </c>
      <c r="L95">
        <v>1.1541183743004661E-2</v>
      </c>
      <c r="M95">
        <v>2.8426257020087886E-2</v>
      </c>
      <c r="N95">
        <v>3.1336988771503878E-2</v>
      </c>
      <c r="O95">
        <v>9.4752811860082123E-2</v>
      </c>
      <c r="P95">
        <v>0.5609301123237479</v>
      </c>
      <c r="Q95">
        <v>7.2325105159498679E-2</v>
      </c>
      <c r="R95">
        <v>0.44896543025970459</v>
      </c>
      <c r="S95">
        <v>6.8199868161363572E-2</v>
      </c>
      <c r="T95">
        <v>1.9126680506556609E-2</v>
      </c>
      <c r="U95">
        <v>1.3441977702498586E-2</v>
      </c>
      <c r="V95">
        <v>2.4035688140057656E-2</v>
      </c>
      <c r="W95">
        <v>4.9252000415469586E-2</v>
      </c>
      <c r="X95">
        <v>0.21939268398800088</v>
      </c>
      <c r="Y95">
        <v>5.5516520932352459E-2</v>
      </c>
      <c r="Z95">
        <v>0.33914589881896973</v>
      </c>
      <c r="AA95">
        <v>6.3825708129508649E-2</v>
      </c>
      <c r="AB95">
        <v>1.8857627514453294E-2</v>
      </c>
      <c r="AC95">
        <v>9.5148758142617855E-3</v>
      </c>
      <c r="AD95">
        <v>2.1526848210670774E-2</v>
      </c>
      <c r="AE95">
        <v>3.5828777764222455E-2</v>
      </c>
      <c r="AF95">
        <v>0.13970548222397716</v>
      </c>
      <c r="AG95">
        <v>4.9886570365434132E-2</v>
      </c>
      <c r="AH95">
        <v>0.18950806558132172</v>
      </c>
      <c r="AI95">
        <v>5.192645686893832E-2</v>
      </c>
      <c r="AJ95">
        <v>1.5665139258865871E-2</v>
      </c>
      <c r="AK95">
        <v>3.9737700443371188E-3</v>
      </c>
      <c r="AL95">
        <v>1.4553410993712499E-2</v>
      </c>
      <c r="AM95">
        <v>1.5481780856459055E-2</v>
      </c>
      <c r="AN95">
        <v>5.3616565418781272E-2</v>
      </c>
      <c r="AO95">
        <v>3.4290945565002159E-2</v>
      </c>
      <c r="AP95">
        <v>0.14991748332977295</v>
      </c>
      <c r="AQ95">
        <v>4.6236483973085073E-2</v>
      </c>
      <c r="AR95">
        <v>1.3941754055472703E-2</v>
      </c>
      <c r="AS95">
        <v>2.6518957940224459E-3</v>
      </c>
      <c r="AT95">
        <v>1.1629272653272635E-2</v>
      </c>
      <c r="AU95">
        <v>1.0388934004957101E-2</v>
      </c>
      <c r="AV95">
        <v>3.7300758524876035E-2</v>
      </c>
      <c r="AW95">
        <v>2.7768382972199569E-2</v>
      </c>
      <c r="AX95">
        <v>8.8180050253868103E-2</v>
      </c>
      <c r="AY95">
        <v>3.3726490027693914E-2</v>
      </c>
      <c r="AZ95">
        <v>1.0045549982802425E-2</v>
      </c>
      <c r="BA95">
        <v>9.2153193159813615E-4</v>
      </c>
      <c r="BB95">
        <v>6.2838458337364572E-3</v>
      </c>
      <c r="BC95">
        <v>3.9474394729293967E-3</v>
      </c>
      <c r="BD95">
        <v>1.7709880307168038E-2</v>
      </c>
      <c r="BE95">
        <v>1.5545307206975063E-2</v>
      </c>
      <c r="BF95">
        <v>3.9403244853019714E-2</v>
      </c>
      <c r="BG95">
        <v>1.8167134065057308E-2</v>
      </c>
      <c r="BH95">
        <v>5.5312685089230025E-3</v>
      </c>
      <c r="BI95">
        <v>8.9035431655455795E-5</v>
      </c>
      <c r="BJ95">
        <v>2.3986948677571641E-3</v>
      </c>
      <c r="BK95">
        <v>1.0116292704480247E-3</v>
      </c>
      <c r="BL95">
        <v>5.945333497518651E-3</v>
      </c>
      <c r="BM95">
        <v>6.2601485808203815E-3</v>
      </c>
      <c r="BN95">
        <v>0.12330681085586548</v>
      </c>
      <c r="BO95">
        <v>2.1640641186068928E-3</v>
      </c>
      <c r="BP95">
        <v>-7.0168278720449846E-3</v>
      </c>
      <c r="BQ95">
        <v>6.7829630213405677E-3</v>
      </c>
      <c r="BR95">
        <v>3.1652715882528526E-3</v>
      </c>
      <c r="BS95">
        <v>1.4498580668864582E-2</v>
      </c>
      <c r="BT95">
        <v>9.4553836993487753E-2</v>
      </c>
      <c r="BU95">
        <v>9.1589249731647369E-3</v>
      </c>
      <c r="BV95">
        <v>0.55103456974029541</v>
      </c>
      <c r="BW95">
        <v>1.1345703482542765E-2</v>
      </c>
      <c r="BX95">
        <v>-1.4601891223081091E-2</v>
      </c>
      <c r="BY95">
        <v>2.1766907747113221E-2</v>
      </c>
      <c r="BZ95">
        <v>1.0466645585200388E-2</v>
      </c>
      <c r="CA95">
        <v>5.9999285148672046E-2</v>
      </c>
      <c r="CB95">
        <v>0.43609047066644296</v>
      </c>
      <c r="CC95">
        <v>2.5967433601126976E-2</v>
      </c>
      <c r="CD95">
        <v>0.42772775888442993</v>
      </c>
      <c r="CE95">
        <v>9.1815642118369799E-3</v>
      </c>
      <c r="CF95">
        <v>-7.5851546601658822E-3</v>
      </c>
      <c r="CG95">
        <v>1.4984250666063393E-2</v>
      </c>
      <c r="CH95">
        <v>7.301504630206076E-3</v>
      </c>
      <c r="CI95">
        <v>4.5500829577240665E-2</v>
      </c>
      <c r="CJ95">
        <v>0.34153569094773889</v>
      </c>
      <c r="CK95">
        <v>1.6809056142366587E-2</v>
      </c>
    </row>
    <row r="96" spans="1:89">
      <c r="A96">
        <v>2007</v>
      </c>
      <c r="B96">
        <v>1</v>
      </c>
      <c r="C96">
        <v>7.3027579741308912E-2</v>
      </c>
      <c r="D96">
        <v>7.887068673708697E-3</v>
      </c>
      <c r="E96">
        <v>3.0499624312134488E-2</v>
      </c>
      <c r="F96">
        <v>3.2938364044423629E-2</v>
      </c>
      <c r="G96">
        <v>0.10823406268268432</v>
      </c>
      <c r="H96">
        <v>0.67032041333194314</v>
      </c>
      <c r="I96">
        <v>7.7092822260732774E-2</v>
      </c>
      <c r="J96">
        <v>0.87671470642089844</v>
      </c>
      <c r="K96">
        <v>7.0798697520006462E-2</v>
      </c>
      <c r="L96">
        <v>1.6023566514727305E-2</v>
      </c>
      <c r="M96">
        <v>2.3201985266441294E-2</v>
      </c>
      <c r="N96">
        <v>2.9765750762215E-2</v>
      </c>
      <c r="O96">
        <v>9.2276309495446809E-2</v>
      </c>
      <c r="P96">
        <v>0.57734670499642993</v>
      </c>
      <c r="Q96">
        <v>6.7301695337948414E-2</v>
      </c>
      <c r="R96">
        <v>0.44758555293083191</v>
      </c>
      <c r="S96">
        <v>6.2118589937368844E-2</v>
      </c>
      <c r="T96">
        <v>2.1607194744643315E-2</v>
      </c>
      <c r="U96">
        <v>1.3212224822833801E-2</v>
      </c>
      <c r="V96">
        <v>2.2620051049268907E-2</v>
      </c>
      <c r="W96">
        <v>4.7298001297269E-2</v>
      </c>
      <c r="X96">
        <v>0.22877536165798007</v>
      </c>
      <c r="Y96">
        <v>5.1954128606560727E-2</v>
      </c>
      <c r="Z96">
        <v>0.3374866247177124</v>
      </c>
      <c r="AA96">
        <v>5.8333690692848772E-2</v>
      </c>
      <c r="AB96">
        <v>2.1366160278912451E-2</v>
      </c>
      <c r="AC96">
        <v>9.2979504084770778E-3</v>
      </c>
      <c r="AD96">
        <v>2.024020065557372E-2</v>
      </c>
      <c r="AE96">
        <v>3.432962701131969E-2</v>
      </c>
      <c r="AF96">
        <v>0.147258376829278</v>
      </c>
      <c r="AG96">
        <v>4.6660629554681712E-2</v>
      </c>
      <c r="AH96">
        <v>0.18806324899196625</v>
      </c>
      <c r="AI96">
        <v>4.7664801601288623E-2</v>
      </c>
      <c r="AJ96">
        <v>1.7527790743300773E-2</v>
      </c>
      <c r="AK96">
        <v>3.8309627264972003E-3</v>
      </c>
      <c r="AL96">
        <v>1.3667462696408752E-2</v>
      </c>
      <c r="AM96">
        <v>1.4739362084404489E-2</v>
      </c>
      <c r="AN96">
        <v>5.85263508800236E-2</v>
      </c>
      <c r="AO96">
        <v>3.2106530029564116E-2</v>
      </c>
      <c r="AP96">
        <v>0.14890986680984497</v>
      </c>
      <c r="AQ96">
        <v>4.2695997643052611E-2</v>
      </c>
      <c r="AR96">
        <v>1.5677141006925306E-2</v>
      </c>
      <c r="AS96">
        <v>2.5681468738002274E-3</v>
      </c>
      <c r="AT96">
        <v>1.0835163646676742E-2</v>
      </c>
      <c r="AU96">
        <v>9.8877821736354336E-3</v>
      </c>
      <c r="AV96">
        <v>4.1406748894668194E-2</v>
      </c>
      <c r="AW96">
        <v>2.5838881259253408E-2</v>
      </c>
      <c r="AX96">
        <v>8.8198542594909668E-2</v>
      </c>
      <c r="AY96">
        <v>3.1510971702168322E-2</v>
      </c>
      <c r="AZ96">
        <v>1.1279263062811554E-2</v>
      </c>
      <c r="BA96">
        <v>8.2143829231577116E-4</v>
      </c>
      <c r="BB96">
        <v>5.8980371529688365E-3</v>
      </c>
      <c r="BC96">
        <v>3.8117523273525212E-3</v>
      </c>
      <c r="BD96">
        <v>2.0241238294314134E-2</v>
      </c>
      <c r="BE96">
        <v>1.4635845048374322E-2</v>
      </c>
      <c r="BF96">
        <v>4.0760636329650879E-2</v>
      </c>
      <c r="BG96">
        <v>1.7513105743182173E-2</v>
      </c>
      <c r="BH96">
        <v>6.3928046531682853E-3</v>
      </c>
      <c r="BI96">
        <v>4.1359165618941211E-5</v>
      </c>
      <c r="BJ96">
        <v>2.3630759300949321E-3</v>
      </c>
      <c r="BK96">
        <v>1.1007634142659484E-3</v>
      </c>
      <c r="BL96">
        <v>7.1060654857686397E-3</v>
      </c>
      <c r="BM96">
        <v>6.243461741565811E-3</v>
      </c>
      <c r="BN96">
        <v>0.12328529357910156</v>
      </c>
      <c r="BO96">
        <v>2.2276091742740086E-3</v>
      </c>
      <c r="BP96">
        <v>-8.1374981828627648E-3</v>
      </c>
      <c r="BQ96">
        <v>7.2982590337465495E-3</v>
      </c>
      <c r="BR96">
        <v>3.1724311252940445E-3</v>
      </c>
      <c r="BS96">
        <v>1.5958155423148455E-2</v>
      </c>
      <c r="BT96">
        <v>9.2975140090262157E-2</v>
      </c>
      <c r="BU96">
        <v>9.7911284845386831E-3</v>
      </c>
      <c r="BV96">
        <v>0.55241444706916809</v>
      </c>
      <c r="BW96">
        <v>1.0908097778195265E-2</v>
      </c>
      <c r="BX96">
        <v>-1.372062409389814E-2</v>
      </c>
      <c r="BY96">
        <v>1.7287411274801219E-2</v>
      </c>
      <c r="BZ96">
        <v>1.0318073609544618E-2</v>
      </c>
      <c r="CA96">
        <v>6.0936090778354664E-2</v>
      </c>
      <c r="CB96">
        <v>0.44154717037467794</v>
      </c>
      <c r="CC96">
        <v>2.5138163209000482E-2</v>
      </c>
      <c r="CD96">
        <v>0.42912915349006653</v>
      </c>
      <c r="CE96">
        <v>8.6804378618726436E-3</v>
      </c>
      <c r="CF96">
        <v>-5.5834542399921987E-3</v>
      </c>
      <c r="CG96">
        <v>9.9897777554461414E-3</v>
      </c>
      <c r="CH96">
        <v>7.1457940783613465E-3</v>
      </c>
      <c r="CI96">
        <v>4.497831026255935E-2</v>
      </c>
      <c r="CJ96">
        <v>0.34857050166582965</v>
      </c>
      <c r="CK96">
        <v>1.5347790393163654E-2</v>
      </c>
    </row>
    <row r="97" spans="1:89">
      <c r="A97">
        <v>2008</v>
      </c>
      <c r="B97">
        <v>1</v>
      </c>
      <c r="C97">
        <v>6.7329837277327442E-2</v>
      </c>
      <c r="D97">
        <v>8.7419675707929301E-3</v>
      </c>
      <c r="E97">
        <v>3.544222469670455E-2</v>
      </c>
      <c r="F97">
        <v>3.2045177849065354E-2</v>
      </c>
      <c r="G97">
        <v>0.10019594209327565</v>
      </c>
      <c r="H97">
        <v>0.6833232233165063</v>
      </c>
      <c r="I97">
        <v>7.2921656865812423E-2</v>
      </c>
      <c r="J97">
        <v>0.87897664308547974</v>
      </c>
      <c r="K97">
        <v>6.5574827109059208E-2</v>
      </c>
      <c r="L97">
        <v>1.8511877633100679E-2</v>
      </c>
      <c r="M97">
        <v>2.7309117184094872E-2</v>
      </c>
      <c r="N97">
        <v>2.7957355352745419E-2</v>
      </c>
      <c r="O97">
        <v>8.5260038435583413E-2</v>
      </c>
      <c r="P97">
        <v>0.59079987375477572</v>
      </c>
      <c r="Q97">
        <v>6.356356854553992E-2</v>
      </c>
      <c r="R97">
        <v>0.44582682847976685</v>
      </c>
      <c r="S97">
        <v>5.8576120843658576E-2</v>
      </c>
      <c r="T97">
        <v>2.2274865131264414E-2</v>
      </c>
      <c r="U97">
        <v>1.4946592739272842E-2</v>
      </c>
      <c r="V97">
        <v>2.1632897634180984E-2</v>
      </c>
      <c r="W97">
        <v>4.3078255967873666E-2</v>
      </c>
      <c r="X97">
        <v>0.2360284677291753</v>
      </c>
      <c r="Y97">
        <v>4.9289634060531849E-2</v>
      </c>
      <c r="Z97">
        <v>0.33395510911941528</v>
      </c>
      <c r="AA97">
        <v>5.5568289245992178E-2</v>
      </c>
      <c r="AB97">
        <v>2.1942569266336968E-2</v>
      </c>
      <c r="AC97">
        <v>1.0634644025726373E-2</v>
      </c>
      <c r="AD97">
        <v>1.9585466827129458E-2</v>
      </c>
      <c r="AE97">
        <v>3.1051516744340518E-2</v>
      </c>
      <c r="AF97">
        <v>0.15041732855569526</v>
      </c>
      <c r="AG97">
        <v>4.475527656014415E-2</v>
      </c>
      <c r="AH97">
        <v>0.1845649778842926</v>
      </c>
      <c r="AI97">
        <v>4.6600383887787575E-2</v>
      </c>
      <c r="AJ97">
        <v>1.8107610306499603E-2</v>
      </c>
      <c r="AK97">
        <v>4.4736578071036225E-3</v>
      </c>
      <c r="AL97">
        <v>1.3607927461325754E-2</v>
      </c>
      <c r="AM97">
        <v>1.3472744445672914E-2</v>
      </c>
      <c r="AN97">
        <v>5.6711820891292467E-2</v>
      </c>
      <c r="AO97">
        <v>3.1590831546526373E-2</v>
      </c>
      <c r="AP97">
        <v>0.14610143005847931</v>
      </c>
      <c r="AQ97">
        <v>4.2221697155233141E-2</v>
      </c>
      <c r="AR97">
        <v>1.6070181271796546E-2</v>
      </c>
      <c r="AS97">
        <v>3.017989565529549E-3</v>
      </c>
      <c r="AT97">
        <v>1.0916906242794107E-2</v>
      </c>
      <c r="AU97">
        <v>9.0713793771866526E-3</v>
      </c>
      <c r="AV97">
        <v>3.9145706453221032E-2</v>
      </c>
      <c r="AW97">
        <v>2.5657572667378149E-2</v>
      </c>
      <c r="AX97">
        <v>8.7285600602626801E-2</v>
      </c>
      <c r="AY97">
        <v>3.2053121332713042E-2</v>
      </c>
      <c r="AZ97">
        <v>1.1252183064889676E-2</v>
      </c>
      <c r="BA97">
        <v>1.0694078423740109E-3</v>
      </c>
      <c r="BB97">
        <v>6.160733358122469E-3</v>
      </c>
      <c r="BC97">
        <v>3.3904410755665939E-3</v>
      </c>
      <c r="BD97">
        <v>1.8398867215959538E-2</v>
      </c>
      <c r="BE97">
        <v>1.4960847393070765E-2</v>
      </c>
      <c r="BF97">
        <v>4.1255977004766464E-2</v>
      </c>
      <c r="BG97">
        <v>1.8518644007191581E-2</v>
      </c>
      <c r="BH97">
        <v>6.1893021285925323E-3</v>
      </c>
      <c r="BI97">
        <v>1.1512003150826013E-4</v>
      </c>
      <c r="BJ97">
        <v>2.6571005201434317E-3</v>
      </c>
      <c r="BK97">
        <v>8.8756353947801593E-4</v>
      </c>
      <c r="BL97">
        <v>6.195906638465907E-3</v>
      </c>
      <c r="BM97">
        <v>6.6923400404009887E-3</v>
      </c>
      <c r="BN97">
        <v>0.12102335691452026</v>
      </c>
      <c r="BO97">
        <v>1.7536560384474756E-3</v>
      </c>
      <c r="BP97">
        <v>-9.7712759845119037E-3</v>
      </c>
      <c r="BQ97">
        <v>8.1338579155848575E-3</v>
      </c>
      <c r="BR97">
        <v>4.0878381506924159E-3</v>
      </c>
      <c r="BS97">
        <v>1.4936389881624556E-2</v>
      </c>
      <c r="BT97">
        <v>9.2524770370395346E-2</v>
      </c>
      <c r="BU97">
        <v>9.3581352855656268E-3</v>
      </c>
      <c r="BV97">
        <v>0.55417317152023315</v>
      </c>
      <c r="BW97">
        <v>8.7531338348111731E-3</v>
      </c>
      <c r="BX97">
        <v>-1.3533230616643358E-2</v>
      </c>
      <c r="BY97">
        <v>2.0495647874341862E-2</v>
      </c>
      <c r="BZ97">
        <v>1.0412129754323117E-2</v>
      </c>
      <c r="CA97">
        <v>5.7117714393551247E-2</v>
      </c>
      <c r="CB97">
        <v>0.4472961211645346</v>
      </c>
      <c r="CC97">
        <v>2.3631679158995604E-2</v>
      </c>
      <c r="CD97">
        <v>0.43314981460571289</v>
      </c>
      <c r="CE97">
        <v>6.9994308029353979E-3</v>
      </c>
      <c r="CF97">
        <v>-3.7626156496995446E-3</v>
      </c>
      <c r="CG97">
        <v>1.2362555702553631E-2</v>
      </c>
      <c r="CH97">
        <v>6.3246709821782009E-3</v>
      </c>
      <c r="CI97">
        <v>4.2181777405649303E-2</v>
      </c>
      <c r="CJ97">
        <v>0.35476958229159983</v>
      </c>
      <c r="CK97">
        <v>1.427442237340866E-2</v>
      </c>
    </row>
    <row r="98" spans="1:89">
      <c r="A98">
        <v>2009</v>
      </c>
      <c r="B98">
        <v>1</v>
      </c>
      <c r="C98">
        <v>7.6410057369097117E-2</v>
      </c>
      <c r="D98">
        <v>1.2770439290816782E-3</v>
      </c>
      <c r="E98">
        <v>4.516361922378076E-2</v>
      </c>
      <c r="F98">
        <v>2.9953258693375062E-2</v>
      </c>
      <c r="G98">
        <v>0.10492701205943256</v>
      </c>
      <c r="H98">
        <v>0.6724429287520195</v>
      </c>
      <c r="I98">
        <v>6.9826162607807163E-2</v>
      </c>
      <c r="J98">
        <v>0.88547343015670776</v>
      </c>
      <c r="K98">
        <v>7.4339325688106292E-2</v>
      </c>
      <c r="L98">
        <v>1.1844893813556759E-2</v>
      </c>
      <c r="M98">
        <v>3.6389104559546477E-2</v>
      </c>
      <c r="N98">
        <v>2.6589018952506642E-2</v>
      </c>
      <c r="O98">
        <v>8.9711571832318038E-2</v>
      </c>
      <c r="P98">
        <v>0.58621054524663252</v>
      </c>
      <c r="Q98">
        <v>6.0388956843478968E-2</v>
      </c>
      <c r="R98">
        <v>0.44446316361427307</v>
      </c>
      <c r="S98">
        <v>6.6269284765631972E-2</v>
      </c>
      <c r="T98">
        <v>1.9182304110379592E-2</v>
      </c>
      <c r="U98">
        <v>1.890744793594442E-2</v>
      </c>
      <c r="V98">
        <v>2.0164066678749763E-2</v>
      </c>
      <c r="W98">
        <v>4.2118682761641171E-2</v>
      </c>
      <c r="X98">
        <v>0.23213432284925306</v>
      </c>
      <c r="Y98">
        <v>4.568704496159931E-2</v>
      </c>
      <c r="Z98">
        <v>0.3296407163143158</v>
      </c>
      <c r="AA98">
        <v>6.2647110583146065E-2</v>
      </c>
      <c r="AB98">
        <v>1.9547460080834699E-2</v>
      </c>
      <c r="AC98">
        <v>1.3479977512335102E-2</v>
      </c>
      <c r="AD98">
        <v>1.8231102323764854E-2</v>
      </c>
      <c r="AE98">
        <v>2.9804013549685256E-2</v>
      </c>
      <c r="AF98">
        <v>0.14450745124126341</v>
      </c>
      <c r="AG98">
        <v>4.1423587436846397E-2</v>
      </c>
      <c r="AH98">
        <v>0.17881384491920471</v>
      </c>
      <c r="AI98">
        <v>5.2035681466990141E-2</v>
      </c>
      <c r="AJ98">
        <v>1.6465423358026698E-2</v>
      </c>
      <c r="AK98">
        <v>5.7222837740325567E-3</v>
      </c>
      <c r="AL98">
        <v>1.2621020757775974E-2</v>
      </c>
      <c r="AM98">
        <v>1.2705646388155989E-2</v>
      </c>
      <c r="AN98">
        <v>5.0159101838301211E-2</v>
      </c>
      <c r="AO98">
        <v>2.9104677374532151E-2</v>
      </c>
      <c r="AP98">
        <v>0.14112012088298798</v>
      </c>
      <c r="AQ98">
        <v>4.7092136051541354E-2</v>
      </c>
      <c r="AR98">
        <v>1.4460805397036976E-2</v>
      </c>
      <c r="AS98">
        <v>3.933884081812512E-3</v>
      </c>
      <c r="AT98">
        <v>1.0157455169344234E-2</v>
      </c>
      <c r="AU98">
        <v>8.533000882246327E-3</v>
      </c>
      <c r="AV98">
        <v>3.3251625692471289E-2</v>
      </c>
      <c r="AW98">
        <v>2.3691208311010657E-2</v>
      </c>
      <c r="AX98">
        <v>8.4679104387760162E-2</v>
      </c>
      <c r="AY98">
        <v>3.5600131795430624E-2</v>
      </c>
      <c r="AZ98">
        <v>1.0276353990128847E-2</v>
      </c>
      <c r="BA98">
        <v>1.5457254067177315E-3</v>
      </c>
      <c r="BB98">
        <v>5.6282699488380663E-3</v>
      </c>
      <c r="BC98">
        <v>3.4924596021504726E-3</v>
      </c>
      <c r="BD98">
        <v>1.4588677424063867E-2</v>
      </c>
      <c r="BE98">
        <v>1.3547485465496573E-2</v>
      </c>
      <c r="BF98">
        <v>4.1979283094406128E-2</v>
      </c>
      <c r="BG98">
        <v>2.189315457315397E-2</v>
      </c>
      <c r="BH98">
        <v>5.7177901235511263E-3</v>
      </c>
      <c r="BI98">
        <v>3.5491923633702854E-4</v>
      </c>
      <c r="BJ98">
        <v>2.3264722319815243E-3</v>
      </c>
      <c r="BK98">
        <v>1.3588682501002103E-3</v>
      </c>
      <c r="BL98">
        <v>4.5323625355568132E-3</v>
      </c>
      <c r="BM98">
        <v>5.7957152379278423E-3</v>
      </c>
      <c r="BN98">
        <v>0.11452656984329224</v>
      </c>
      <c r="BO98">
        <v>2.0690790115848201E-3</v>
      </c>
      <c r="BP98">
        <v>-1.0569317716597389E-2</v>
      </c>
      <c r="BQ98">
        <v>8.7753147008423921E-3</v>
      </c>
      <c r="BR98">
        <v>3.3641925638364135E-3</v>
      </c>
      <c r="BS98">
        <v>1.521608224789853E-2</v>
      </c>
      <c r="BT98">
        <v>8.6233843856557954E-2</v>
      </c>
      <c r="BU98">
        <v>9.4374710416647075E-3</v>
      </c>
      <c r="BV98">
        <v>0.55553683638572693</v>
      </c>
      <c r="BW98">
        <v>1.014067785703247E-2</v>
      </c>
      <c r="BX98">
        <v>-1.7905307733186486E-2</v>
      </c>
      <c r="BY98">
        <v>2.6256174384167007E-2</v>
      </c>
      <c r="BZ98">
        <v>9.7891718306280934E-3</v>
      </c>
      <c r="CA98">
        <v>6.2808341765599685E-2</v>
      </c>
      <c r="CB98">
        <v>0.44030879602677719</v>
      </c>
      <c r="CC98">
        <v>2.4139074440457247E-2</v>
      </c>
      <c r="CD98">
        <v>0.44101026654243469</v>
      </c>
      <c r="CE98">
        <v>8.0715741585453901E-3</v>
      </c>
      <c r="CF98">
        <v>-7.336712866350065E-3</v>
      </c>
      <c r="CG98">
        <v>1.7481690750326049E-2</v>
      </c>
      <c r="CH98">
        <v>6.4253133269734962E-3</v>
      </c>
      <c r="CI98">
        <v>4.7592735244928103E-2</v>
      </c>
      <c r="CJ98">
        <v>0.35407293615300722</v>
      </c>
      <c r="CK98">
        <v>1.4702726104880361E-2</v>
      </c>
    </row>
    <row r="99" spans="1:89">
      <c r="A99">
        <v>2010</v>
      </c>
      <c r="B99">
        <v>1</v>
      </c>
      <c r="C99">
        <v>8.4273911133594837E-2</v>
      </c>
      <c r="D99">
        <v>-4.0263830015487834E-3</v>
      </c>
      <c r="E99">
        <v>4.5316698449334947E-2</v>
      </c>
      <c r="F99">
        <v>3.3984071902224855E-2</v>
      </c>
      <c r="G99">
        <v>0.11741204743767852</v>
      </c>
      <c r="H99">
        <v>0.64856922235026104</v>
      </c>
      <c r="I99">
        <v>7.4470404854301009E-2</v>
      </c>
      <c r="J99">
        <v>0.88921928405761719</v>
      </c>
      <c r="K99">
        <v>8.295747860779408E-2</v>
      </c>
      <c r="L99">
        <v>5.8849173333529424E-3</v>
      </c>
      <c r="M99">
        <v>3.5971434025175372E-2</v>
      </c>
      <c r="N99">
        <v>3.0500261904619179E-2</v>
      </c>
      <c r="O99">
        <v>0.10207270031697316</v>
      </c>
      <c r="P99">
        <v>0.56672291514434658</v>
      </c>
      <c r="Q99">
        <v>6.510959062413145E-2</v>
      </c>
      <c r="R99">
        <v>0.4577057957649231</v>
      </c>
      <c r="S99">
        <v>7.4682119845775538E-2</v>
      </c>
      <c r="T99">
        <v>1.7544785697257145E-2</v>
      </c>
      <c r="U99">
        <v>1.9733709106143672E-2</v>
      </c>
      <c r="V99">
        <v>2.1517743225725649E-2</v>
      </c>
      <c r="W99">
        <v>4.7034789207298346E-2</v>
      </c>
      <c r="X99">
        <v>0.22763297919128533</v>
      </c>
      <c r="Y99">
        <v>4.9559669960356129E-2</v>
      </c>
      <c r="Z99">
        <v>0.34392350912094116</v>
      </c>
      <c r="AA99">
        <v>7.0857867339932712E-2</v>
      </c>
      <c r="AB99">
        <v>1.7902980136075889E-2</v>
      </c>
      <c r="AC99">
        <v>1.3829741218678282E-2</v>
      </c>
      <c r="AD99">
        <v>1.9311505160087169E-2</v>
      </c>
      <c r="AE99">
        <v>3.3553570231393652E-2</v>
      </c>
      <c r="AF99">
        <v>0.14379247692858454</v>
      </c>
      <c r="AG99">
        <v>4.4675378742368564E-2</v>
      </c>
      <c r="AH99">
        <v>0.19235861301422119</v>
      </c>
      <c r="AI99">
        <v>6.0214829896767803E-2</v>
      </c>
      <c r="AJ99">
        <v>1.5542160903239923E-2</v>
      </c>
      <c r="AK99">
        <v>5.6922088722186504E-3</v>
      </c>
      <c r="AL99">
        <v>1.3407680160688119E-2</v>
      </c>
      <c r="AM99">
        <v>1.4242767651289165E-2</v>
      </c>
      <c r="AN99">
        <v>5.1701532515726761E-2</v>
      </c>
      <c r="AO99">
        <v>3.1557436048104903E-2</v>
      </c>
      <c r="AP99">
        <v>0.15371197462081909</v>
      </c>
      <c r="AQ99">
        <v>5.5250008711495872E-2</v>
      </c>
      <c r="AR99">
        <v>1.3958725928761757E-2</v>
      </c>
      <c r="AS99">
        <v>3.8898042134094197E-3</v>
      </c>
      <c r="AT99">
        <v>1.077324519173244E-2</v>
      </c>
      <c r="AU99">
        <v>9.4946316322068146E-3</v>
      </c>
      <c r="AV99">
        <v>3.4682389084024962E-2</v>
      </c>
      <c r="AW99">
        <v>2.5663161890972324E-2</v>
      </c>
      <c r="AX99">
        <v>9.4735048711299896E-2</v>
      </c>
      <c r="AY99">
        <v>4.3297473840555635E-2</v>
      </c>
      <c r="AZ99">
        <v>1.0250595120234861E-2</v>
      </c>
      <c r="BA99">
        <v>1.4999477519785462E-3</v>
      </c>
      <c r="BB99">
        <v>5.9130262796891651E-3</v>
      </c>
      <c r="BC99">
        <v>3.8004716031568159E-3</v>
      </c>
      <c r="BD99">
        <v>1.5320768296246443E-2</v>
      </c>
      <c r="BE99">
        <v>1.4652762361151548E-2</v>
      </c>
      <c r="BF99">
        <v>4.786122590303421E-2</v>
      </c>
      <c r="BG99">
        <v>2.7399972386953152E-2</v>
      </c>
      <c r="BH99">
        <v>5.9334346466347375E-3</v>
      </c>
      <c r="BI99">
        <v>3.0919606804989333E-4</v>
      </c>
      <c r="BJ99">
        <v>2.3472372697994613E-3</v>
      </c>
      <c r="BK99">
        <v>1.1343964870529795E-3</v>
      </c>
      <c r="BL99">
        <v>4.5645143077647447E-3</v>
      </c>
      <c r="BM99">
        <v>6.1724762804442664E-3</v>
      </c>
      <c r="BN99">
        <v>0.11078071594238281</v>
      </c>
      <c r="BO99">
        <v>1.3142335827743877E-3</v>
      </c>
      <c r="BP99">
        <v>-9.9126372069697245E-3</v>
      </c>
      <c r="BQ99">
        <v>9.3463468347266734E-3</v>
      </c>
      <c r="BR99">
        <v>3.4836975653975075E-3</v>
      </c>
      <c r="BS99">
        <v>1.5339824795189576E-2</v>
      </c>
      <c r="BT99">
        <v>8.1848188988751611E-2</v>
      </c>
      <c r="BU99">
        <v>9.3610206016086061E-3</v>
      </c>
      <c r="BV99">
        <v>0.5422942042350769</v>
      </c>
      <c r="BW99">
        <v>9.5908001394261026E-3</v>
      </c>
      <c r="BX99">
        <v>-2.1571632190944094E-2</v>
      </c>
      <c r="BY99">
        <v>2.5583013891681116E-2</v>
      </c>
      <c r="BZ99">
        <v>1.2466163687148347E-2</v>
      </c>
      <c r="CA99">
        <v>7.0377433574541945E-2</v>
      </c>
      <c r="CB99">
        <v>0.42093809014669326</v>
      </c>
      <c r="CC99">
        <v>2.4910307642892031E-2</v>
      </c>
      <c r="CD99">
        <v>0.43151348829269409</v>
      </c>
      <c r="CE99">
        <v>8.2763680907204078E-3</v>
      </c>
      <c r="CF99">
        <v>-1.1659415471354764E-2</v>
      </c>
      <c r="CG99">
        <v>1.6237763551367791E-2</v>
      </c>
      <c r="CH99">
        <v>8.9827023933334357E-3</v>
      </c>
      <c r="CI99">
        <v>5.5037738037339273E-2</v>
      </c>
      <c r="CJ99">
        <v>0.33908791791941578</v>
      </c>
      <c r="CK99">
        <v>1.5550427201889212E-2</v>
      </c>
    </row>
    <row r="100" spans="1:89">
      <c r="A100">
        <v>2011</v>
      </c>
      <c r="B100">
        <v>1</v>
      </c>
      <c r="C100">
        <v>8.3149350772645292E-2</v>
      </c>
      <c r="D100">
        <v>-8.1995852882843501E-4</v>
      </c>
      <c r="E100">
        <v>5.1967671297074025E-2</v>
      </c>
      <c r="F100">
        <v>3.2136940725344454E-2</v>
      </c>
      <c r="G100">
        <v>0.1136393118186021</v>
      </c>
      <c r="H100">
        <v>0.64225229343836077</v>
      </c>
      <c r="I100">
        <v>7.7674398700470881E-2</v>
      </c>
      <c r="J100">
        <v>0.89035201072692871</v>
      </c>
      <c r="K100">
        <v>8.1600233087918556E-2</v>
      </c>
      <c r="L100">
        <v>7.0934559032330424E-3</v>
      </c>
      <c r="M100">
        <v>4.3375145156462014E-2</v>
      </c>
      <c r="N100">
        <v>2.9445554274565147E-2</v>
      </c>
      <c r="O100">
        <v>9.9022418252959626E-2</v>
      </c>
      <c r="P100">
        <v>0.56149757243933196</v>
      </c>
      <c r="Q100">
        <v>6.8317627421506738E-2</v>
      </c>
      <c r="R100">
        <v>0.45952615141868591</v>
      </c>
      <c r="S100">
        <v>7.1926171765958322E-2</v>
      </c>
      <c r="T100">
        <v>1.6019657705043554E-2</v>
      </c>
      <c r="U100">
        <v>2.2073267697763757E-2</v>
      </c>
      <c r="V100">
        <v>2.2541369022758426E-2</v>
      </c>
      <c r="W100">
        <v>4.7510941989766735E-2</v>
      </c>
      <c r="X100">
        <v>0.2274594194615315</v>
      </c>
      <c r="Y100">
        <v>5.1995322901215661E-2</v>
      </c>
      <c r="Z100">
        <v>0.34502646327018738</v>
      </c>
      <c r="AA100">
        <v>6.7965062372136106E-2</v>
      </c>
      <c r="AB100">
        <v>1.664778914308029E-2</v>
      </c>
      <c r="AC100">
        <v>1.5556225300688467E-2</v>
      </c>
      <c r="AD100">
        <v>2.028374073577285E-2</v>
      </c>
      <c r="AE100">
        <v>3.4042572094422748E-2</v>
      </c>
      <c r="AF100">
        <v>0.14359082783861857</v>
      </c>
      <c r="AG100">
        <v>4.6940250555402775E-2</v>
      </c>
      <c r="AH100">
        <v>0.19078738987445831</v>
      </c>
      <c r="AI100">
        <v>5.699972066608993E-2</v>
      </c>
      <c r="AJ100">
        <v>1.4997271222166989E-2</v>
      </c>
      <c r="AK100">
        <v>6.6009435626668313E-3</v>
      </c>
      <c r="AL100">
        <v>1.3886357121974419E-2</v>
      </c>
      <c r="AM100">
        <v>1.4267259968939372E-2</v>
      </c>
      <c r="AN100">
        <v>5.1403399025425914E-2</v>
      </c>
      <c r="AO100">
        <v>3.2632432281999371E-2</v>
      </c>
      <c r="AP100">
        <v>0.1511547863483429</v>
      </c>
      <c r="AQ100">
        <v>5.1894270415865369E-2</v>
      </c>
      <c r="AR100">
        <v>1.3462174140026234E-2</v>
      </c>
      <c r="AS100">
        <v>4.516863321578979E-3</v>
      </c>
      <c r="AT100">
        <v>1.1113795365513985E-2</v>
      </c>
      <c r="AU100">
        <v>9.5219988686893412E-3</v>
      </c>
      <c r="AV100">
        <v>3.4201109516748665E-2</v>
      </c>
      <c r="AW100">
        <v>2.6444562600779657E-2</v>
      </c>
      <c r="AX100">
        <v>9.0810209512710571E-2</v>
      </c>
      <c r="AY100">
        <v>3.9993075087902258E-2</v>
      </c>
      <c r="AZ100">
        <v>9.9587268551592119E-3</v>
      </c>
      <c r="BA100">
        <v>1.8173469904013482E-3</v>
      </c>
      <c r="BB100">
        <v>5.9526998270444222E-3</v>
      </c>
      <c r="BC100">
        <v>3.5292252279099344E-3</v>
      </c>
      <c r="BD100">
        <v>1.4804574753659145E-2</v>
      </c>
      <c r="BE100">
        <v>1.4754569119591249E-2</v>
      </c>
      <c r="BF100">
        <v>4.3091651052236557E-2</v>
      </c>
      <c r="BG100">
        <v>2.3904711267641942E-2</v>
      </c>
      <c r="BH100">
        <v>5.6107935816419935E-3</v>
      </c>
      <c r="BI100">
        <v>4.1746229013907494E-4</v>
      </c>
      <c r="BJ100">
        <v>2.2265160173485423E-3</v>
      </c>
      <c r="BK100">
        <v>8.7593092597789345E-4</v>
      </c>
      <c r="BL100">
        <v>4.1714006360456949E-3</v>
      </c>
      <c r="BM100">
        <v>5.8848382805726509E-3</v>
      </c>
      <c r="BN100">
        <v>0.10964798927307129</v>
      </c>
      <c r="BO100">
        <v>1.5468114640607162E-3</v>
      </c>
      <c r="BP100">
        <v>-7.914342873959106E-3</v>
      </c>
      <c r="BQ100">
        <v>8.5932959494132693E-3</v>
      </c>
      <c r="BR100">
        <v>2.691102007873153E-3</v>
      </c>
      <c r="BS100">
        <v>1.4617366796839617E-2</v>
      </c>
      <c r="BT100">
        <v>8.0756857513164845E-2</v>
      </c>
      <c r="BU100">
        <v>9.3569108347444519E-3</v>
      </c>
      <c r="BV100">
        <v>0.54047384858131409</v>
      </c>
      <c r="BW100">
        <v>1.1222723498480393E-2</v>
      </c>
      <c r="BX100">
        <v>-1.6839801982667549E-2</v>
      </c>
      <c r="BY100">
        <v>2.9894426076710244E-2</v>
      </c>
      <c r="BZ100">
        <v>9.5954662373846505E-3</v>
      </c>
      <c r="CA100">
        <v>6.6128429148414491E-2</v>
      </c>
      <c r="CB100">
        <v>0.41479376042483113</v>
      </c>
      <c r="CC100">
        <v>2.5678854276709687E-2</v>
      </c>
      <c r="CD100">
        <v>0.4308258593082428</v>
      </c>
      <c r="CE100">
        <v>9.6756533965918247E-3</v>
      </c>
      <c r="CF100">
        <v>-8.9255514406346593E-3</v>
      </c>
      <c r="CG100">
        <v>2.1301861187282185E-2</v>
      </c>
      <c r="CH100">
        <v>6.9045775630384183E-3</v>
      </c>
      <c r="CI100">
        <v>5.1511285349168122E-2</v>
      </c>
      <c r="CJ100">
        <v>0.33403483141015583</v>
      </c>
      <c r="CK100">
        <v>1.6323198525837142E-2</v>
      </c>
    </row>
    <row r="101" spans="1:89">
      <c r="A101">
        <v>2012</v>
      </c>
      <c r="B101">
        <v>1</v>
      </c>
      <c r="C101">
        <v>8.2915598688542147E-2</v>
      </c>
      <c r="D101">
        <v>-1.7071669855976968E-3</v>
      </c>
      <c r="E101">
        <v>5.3874660199656699E-2</v>
      </c>
      <c r="F101">
        <v>3.4070172406249988E-2</v>
      </c>
      <c r="G101">
        <v>0.11676259431460423</v>
      </c>
      <c r="H101">
        <v>0.63382515674375384</v>
      </c>
      <c r="I101">
        <v>8.0259007854341036E-2</v>
      </c>
      <c r="J101">
        <v>0.89332735538482666</v>
      </c>
      <c r="K101">
        <v>8.1175145946445218E-2</v>
      </c>
      <c r="L101">
        <v>7.5121655100946899E-3</v>
      </c>
      <c r="M101">
        <v>4.5015519074864611E-2</v>
      </c>
      <c r="N101">
        <v>3.0831646170832123E-2</v>
      </c>
      <c r="O101">
        <v>0.10168961783118768</v>
      </c>
      <c r="P101">
        <v>0.55599449308910487</v>
      </c>
      <c r="Q101">
        <v>7.1108773984618776E-2</v>
      </c>
      <c r="R101">
        <v>0.47078609466552734</v>
      </c>
      <c r="S101">
        <v>7.3330244593498642E-2</v>
      </c>
      <c r="T101">
        <v>1.6950131871526962E-2</v>
      </c>
      <c r="U101">
        <v>2.2840168652031454E-2</v>
      </c>
      <c r="V101">
        <v>2.3884175157060084E-2</v>
      </c>
      <c r="W101">
        <v>4.9761663587235085E-2</v>
      </c>
      <c r="X101">
        <v>0.22897345218095008</v>
      </c>
      <c r="Y101">
        <v>5.5046285397207538E-2</v>
      </c>
      <c r="Z101">
        <v>0.35713985562324524</v>
      </c>
      <c r="AA101">
        <v>6.9638118612796451E-2</v>
      </c>
      <c r="AB101">
        <v>1.7539380423153391E-2</v>
      </c>
      <c r="AC101">
        <v>1.6089762457138473E-2</v>
      </c>
      <c r="AD101">
        <v>2.1457797961037188E-2</v>
      </c>
      <c r="AE101">
        <v>3.5962173953637142E-2</v>
      </c>
      <c r="AF101">
        <v>0.1468337022032157</v>
      </c>
      <c r="AG101">
        <v>4.9618895957767202E-2</v>
      </c>
      <c r="AH101">
        <v>0.20192854106426239</v>
      </c>
      <c r="AI101">
        <v>5.9312252542149717E-2</v>
      </c>
      <c r="AJ101">
        <v>1.5789713459375864E-2</v>
      </c>
      <c r="AK101">
        <v>6.816003834342518E-3</v>
      </c>
      <c r="AL101">
        <v>1.5015586083374362E-2</v>
      </c>
      <c r="AM101">
        <v>1.5222968273928245E-2</v>
      </c>
      <c r="AN101">
        <v>5.4511930660594309E-2</v>
      </c>
      <c r="AO101">
        <v>3.5260086403420821E-2</v>
      </c>
      <c r="AP101">
        <v>0.16146118938922882</v>
      </c>
      <c r="AQ101">
        <v>5.4152661917015711E-2</v>
      </c>
      <c r="AR101">
        <v>1.4334733872273936E-2</v>
      </c>
      <c r="AS101">
        <v>4.6960837294456092E-3</v>
      </c>
      <c r="AT101">
        <v>1.2150302789346397E-2</v>
      </c>
      <c r="AU101">
        <v>1.0209064606187486E-2</v>
      </c>
      <c r="AV101">
        <v>3.7078756198993625E-2</v>
      </c>
      <c r="AW101">
        <v>2.8839600584993283E-2</v>
      </c>
      <c r="AX101">
        <v>9.8465368151664734E-2</v>
      </c>
      <c r="AY101">
        <v>4.1544871176168646E-2</v>
      </c>
      <c r="AZ101">
        <v>1.0706354543128509E-2</v>
      </c>
      <c r="BA101">
        <v>1.8973486852554625E-3</v>
      </c>
      <c r="BB101">
        <v>6.7361806079900503E-3</v>
      </c>
      <c r="BC101">
        <v>4.0085908546775772E-3</v>
      </c>
      <c r="BD101">
        <v>1.7008129024721864E-2</v>
      </c>
      <c r="BE101">
        <v>1.6563889154282564E-2</v>
      </c>
      <c r="BF101">
        <v>4.7603581100702286E-2</v>
      </c>
      <c r="BG101">
        <v>2.4534285967537109E-2</v>
      </c>
      <c r="BH101">
        <v>6.3551770676843946E-3</v>
      </c>
      <c r="BI101">
        <v>4.679041190951664E-4</v>
      </c>
      <c r="BJ101">
        <v>2.6246771440435711E-3</v>
      </c>
      <c r="BK101">
        <v>1.1191853391748182E-3</v>
      </c>
      <c r="BL101">
        <v>5.61982762502913E-3</v>
      </c>
      <c r="BM101">
        <v>6.8825249200668232E-3</v>
      </c>
      <c r="BN101">
        <v>0.10667264461517334</v>
      </c>
      <c r="BO101">
        <v>1.7385172050839203E-3</v>
      </c>
      <c r="BP101">
        <v>-9.2205692165293323E-3</v>
      </c>
      <c r="BQ101">
        <v>8.8598891893436303E-3</v>
      </c>
      <c r="BR101">
        <v>3.2383857990319711E-3</v>
      </c>
      <c r="BS101">
        <v>1.5073526586158941E-2</v>
      </c>
      <c r="BT101">
        <v>7.7832614197225244E-2</v>
      </c>
      <c r="BU101">
        <v>9.1502978466165875E-3</v>
      </c>
      <c r="BV101">
        <v>0.52921390533447266</v>
      </c>
      <c r="BW101">
        <v>9.5840080995885611E-3</v>
      </c>
      <c r="BX101">
        <v>-1.865789915997575E-2</v>
      </c>
      <c r="BY101">
        <v>3.1034585040461939E-2</v>
      </c>
      <c r="BZ101">
        <v>1.0185687977410299E-2</v>
      </c>
      <c r="CA101">
        <v>6.7001123202324708E-2</v>
      </c>
      <c r="CB101">
        <v>0.40485435519846308</v>
      </c>
      <c r="CC101">
        <v>2.5212041422676263E-2</v>
      </c>
      <c r="CD101">
        <v>0.42254126071929932</v>
      </c>
      <c r="CE101">
        <v>7.8454206788360261E-3</v>
      </c>
      <c r="CF101">
        <v>-9.4377476306892281E-3</v>
      </c>
      <c r="CG101">
        <v>2.2175335518781258E-2</v>
      </c>
      <c r="CH101">
        <v>6.9476008375859962E-3</v>
      </c>
      <c r="CI101">
        <v>5.1927889410233935E-2</v>
      </c>
      <c r="CJ101">
        <v>0.32701995401080552</v>
      </c>
      <c r="CK101">
        <v>1.6062787342302074E-2</v>
      </c>
    </row>
    <row r="102" spans="1:89">
      <c r="A102">
        <v>2013</v>
      </c>
      <c r="B102">
        <v>1</v>
      </c>
      <c r="C102">
        <v>7.7954816119612858E-2</v>
      </c>
      <c r="D102">
        <v>6.1418888888806755E-3</v>
      </c>
      <c r="E102">
        <v>5.5899409144908319E-2</v>
      </c>
      <c r="F102">
        <v>3.4391308639419194E-2</v>
      </c>
      <c r="G102">
        <v>0.1074099063671401</v>
      </c>
      <c r="H102">
        <v>0.63670852147505741</v>
      </c>
      <c r="I102">
        <v>8.1494164531001445E-2</v>
      </c>
      <c r="J102">
        <v>0.88848519325256348</v>
      </c>
      <c r="K102">
        <v>7.6813200562868847E-2</v>
      </c>
      <c r="L102">
        <v>1.2359887252621469E-2</v>
      </c>
      <c r="M102">
        <v>4.6876818155345924E-2</v>
      </c>
      <c r="N102">
        <v>3.119150892650515E-2</v>
      </c>
      <c r="O102">
        <v>9.2157504095181933E-2</v>
      </c>
      <c r="P102">
        <v>0.55696404024926982</v>
      </c>
      <c r="Q102">
        <v>7.2122211293516286E-2</v>
      </c>
      <c r="R102">
        <v>0.45964357256889343</v>
      </c>
      <c r="S102">
        <v>6.6696375298698485E-2</v>
      </c>
      <c r="T102">
        <v>1.8596911068750676E-2</v>
      </c>
      <c r="U102">
        <v>2.3632463902488084E-2</v>
      </c>
      <c r="V102">
        <v>2.4100746591757986E-2</v>
      </c>
      <c r="W102">
        <v>4.5218847435764514E-2</v>
      </c>
      <c r="X102">
        <v>0.22562159927378167</v>
      </c>
      <c r="Y102">
        <v>5.5776655004708235E-2</v>
      </c>
      <c r="Z102">
        <v>0.34429267048835754</v>
      </c>
      <c r="AA102">
        <v>6.2158303033622186E-2</v>
      </c>
      <c r="AB102">
        <v>1.8616648563482666E-2</v>
      </c>
      <c r="AC102">
        <v>1.6631789065264354E-2</v>
      </c>
      <c r="AD102">
        <v>2.1515736003103112E-2</v>
      </c>
      <c r="AE102">
        <v>3.2331511948127806E-2</v>
      </c>
      <c r="AF102">
        <v>0.14303603797144723</v>
      </c>
      <c r="AG102">
        <v>5.0002646232606654E-2</v>
      </c>
      <c r="AH102">
        <v>0.18725791573524475</v>
      </c>
      <c r="AI102">
        <v>4.9941434605339854E-2</v>
      </c>
      <c r="AJ102">
        <v>1.606791692857517E-2</v>
      </c>
      <c r="AK102">
        <v>6.9317303267636913E-3</v>
      </c>
      <c r="AL102">
        <v>1.4908489039069422E-2</v>
      </c>
      <c r="AM102">
        <v>1.3182565660750593E-2</v>
      </c>
      <c r="AN102">
        <v>5.1030172805317069E-2</v>
      </c>
      <c r="AO102">
        <v>3.5195592176387069E-2</v>
      </c>
      <c r="AP102">
        <v>0.14723987877368927</v>
      </c>
      <c r="AQ102">
        <v>4.4759339919292436E-2</v>
      </c>
      <c r="AR102">
        <v>1.462463498412753E-2</v>
      </c>
      <c r="AS102">
        <v>4.766883821647987E-3</v>
      </c>
      <c r="AT102">
        <v>1.2025564342365052E-2</v>
      </c>
      <c r="AU102">
        <v>8.46467175716052E-3</v>
      </c>
      <c r="AV102">
        <v>3.3884943891674624E-2</v>
      </c>
      <c r="AW102">
        <v>2.8713844331296218E-2</v>
      </c>
      <c r="AX102">
        <v>8.7155804038047791E-2</v>
      </c>
      <c r="AY102">
        <v>3.3564891170490274E-2</v>
      </c>
      <c r="AZ102">
        <v>1.1091182316082046E-2</v>
      </c>
      <c r="BA102">
        <v>1.9611993183459176E-3</v>
      </c>
      <c r="BB102">
        <v>6.5198742153363591E-3</v>
      </c>
      <c r="BC102">
        <v>3.0362331152904553E-3</v>
      </c>
      <c r="BD102">
        <v>1.4786962079129565E-2</v>
      </c>
      <c r="BE102">
        <v>1.6195457005106197E-2</v>
      </c>
      <c r="BF102">
        <v>4.1223492473363876E-2</v>
      </c>
      <c r="BG102">
        <v>1.9620554581605897E-2</v>
      </c>
      <c r="BH102">
        <v>6.7734551163809503E-3</v>
      </c>
      <c r="BI102">
        <v>4.9530381194712379E-4</v>
      </c>
      <c r="BJ102">
        <v>2.4548087462134441E-3</v>
      </c>
      <c r="BK102">
        <v>8.1158895223255043E-4</v>
      </c>
      <c r="BL102">
        <v>4.5265690929237566E-3</v>
      </c>
      <c r="BM102">
        <v>6.541213917638484E-3</v>
      </c>
      <c r="BN102">
        <v>0.11151480674743652</v>
      </c>
      <c r="BO102">
        <v>1.1405547292748443E-3</v>
      </c>
      <c r="BP102">
        <v>-6.2185386009669915E-3</v>
      </c>
      <c r="BQ102">
        <v>9.0229486329334568E-3</v>
      </c>
      <c r="BR102">
        <v>3.1996992379425093E-3</v>
      </c>
      <c r="BS102">
        <v>1.5252805343824524E-2</v>
      </c>
      <c r="BT102">
        <v>7.9745416171106129E-2</v>
      </c>
      <c r="BU102">
        <v>9.3719591104896947E-3</v>
      </c>
      <c r="BV102">
        <v>0.54035642743110657</v>
      </c>
      <c r="BW102">
        <v>1.1258201722035505E-2</v>
      </c>
      <c r="BX102">
        <v>-1.2455131863269334E-2</v>
      </c>
      <c r="BY102">
        <v>3.22669604712904E-2</v>
      </c>
      <c r="BZ102">
        <v>1.0290497642223223E-2</v>
      </c>
      <c r="CA102">
        <v>6.2191089664032868E-2</v>
      </c>
      <c r="CB102">
        <v>0.41108743175909995</v>
      </c>
      <c r="CC102">
        <v>2.5717367194438973E-2</v>
      </c>
      <c r="CD102">
        <v>0.42884162068367004</v>
      </c>
      <c r="CE102">
        <v>1.0117463171839404E-2</v>
      </c>
      <c r="CF102">
        <v>-6.2367359966905775E-3</v>
      </c>
      <c r="CG102">
        <v>2.3244339666937681E-2</v>
      </c>
      <c r="CH102">
        <v>7.0909508011872411E-3</v>
      </c>
      <c r="CI102">
        <v>4.6938598612722447E-2</v>
      </c>
      <c r="CJ102">
        <v>0.33134096245282268</v>
      </c>
      <c r="CK102">
        <v>1.6345993250663694E-2</v>
      </c>
    </row>
    <row r="103" spans="1:89">
      <c r="A103">
        <v>2014</v>
      </c>
      <c r="B103">
        <v>1</v>
      </c>
      <c r="C103">
        <v>8.3720939758265445E-2</v>
      </c>
      <c r="D103">
        <v>-1.7535951324880727E-3</v>
      </c>
      <c r="E103">
        <v>5.8291155780255011E-2</v>
      </c>
      <c r="F103">
        <v>3.4293734018605804E-2</v>
      </c>
      <c r="G103">
        <v>0.11148642257564489</v>
      </c>
      <c r="H103">
        <v>0.63364291230732306</v>
      </c>
      <c r="I103">
        <v>8.0318410761364589E-2</v>
      </c>
      <c r="J103">
        <v>0.88979423046112061</v>
      </c>
      <c r="K103">
        <v>8.1165910660023433E-2</v>
      </c>
      <c r="L103">
        <v>8.3068172119911375E-3</v>
      </c>
      <c r="M103">
        <v>4.8119649696828908E-2</v>
      </c>
      <c r="N103">
        <v>3.0739804169615609E-2</v>
      </c>
      <c r="O103">
        <v>9.6381180562038232E-2</v>
      </c>
      <c r="P103">
        <v>0.55401631548625252</v>
      </c>
      <c r="Q103">
        <v>7.1064503010218119E-2</v>
      </c>
      <c r="R103">
        <v>0.46542930603027344</v>
      </c>
      <c r="S103">
        <v>7.0791531624431553E-2</v>
      </c>
      <c r="T103">
        <v>1.727550284393415E-2</v>
      </c>
      <c r="U103">
        <v>2.4908955992635245E-2</v>
      </c>
      <c r="V103">
        <v>2.3679994579728761E-2</v>
      </c>
      <c r="W103">
        <v>4.7457450786853393E-2</v>
      </c>
      <c r="X103">
        <v>0.22648009481362852</v>
      </c>
      <c r="Y103">
        <v>5.4835780558572925E-2</v>
      </c>
      <c r="Z103">
        <v>0.3505077064037323</v>
      </c>
      <c r="AA103">
        <v>6.6148834488407596E-2</v>
      </c>
      <c r="AB103">
        <v>1.7741476044250647E-2</v>
      </c>
      <c r="AC103">
        <v>1.754255509138998E-2</v>
      </c>
      <c r="AD103">
        <v>2.1196955904058106E-2</v>
      </c>
      <c r="AE103">
        <v>3.3935143967095092E-2</v>
      </c>
      <c r="AF103">
        <v>0.14469465097116777</v>
      </c>
      <c r="AG103">
        <v>4.9248081310666943E-2</v>
      </c>
      <c r="AH103">
        <v>0.1929132342338562</v>
      </c>
      <c r="AI103">
        <v>5.3265546712911838E-2</v>
      </c>
      <c r="AJ103">
        <v>1.5535687036433848E-2</v>
      </c>
      <c r="AK103">
        <v>7.4687763837030441E-3</v>
      </c>
      <c r="AL103">
        <v>1.4854798203206596E-2</v>
      </c>
      <c r="AM103">
        <v>1.3894081553790438E-2</v>
      </c>
      <c r="AN103">
        <v>5.2848964890557126E-2</v>
      </c>
      <c r="AO103">
        <v>3.5045385413109302E-2</v>
      </c>
      <c r="AP103">
        <v>0.15245410799980164</v>
      </c>
      <c r="AQ103">
        <v>4.7947241386914322E-2</v>
      </c>
      <c r="AR103">
        <v>1.4123039833354382E-2</v>
      </c>
      <c r="AS103">
        <v>5.1156055484273977E-3</v>
      </c>
      <c r="AT103">
        <v>1.2088092174239872E-2</v>
      </c>
      <c r="AU103">
        <v>8.9331872087866013E-3</v>
      </c>
      <c r="AV103">
        <v>3.5421554515654909E-2</v>
      </c>
      <c r="AW103">
        <v>2.8825388150417096E-2</v>
      </c>
      <c r="AX103">
        <v>9.1089576482772827E-2</v>
      </c>
      <c r="AY103">
        <v>3.5893220083719972E-2</v>
      </c>
      <c r="AZ103">
        <v>1.0832415590228286E-2</v>
      </c>
      <c r="BA103">
        <v>2.0540963748448575E-3</v>
      </c>
      <c r="BB103">
        <v>6.6881522622875035E-3</v>
      </c>
      <c r="BC103">
        <v>3.1886337762962081E-3</v>
      </c>
      <c r="BD103">
        <v>1.5871932036422853E-2</v>
      </c>
      <c r="BE103">
        <v>1.6561132116268397E-2</v>
      </c>
      <c r="BF103">
        <v>4.2977746576070786E-2</v>
      </c>
      <c r="BG103">
        <v>2.0836390263313308E-2</v>
      </c>
      <c r="BH103">
        <v>6.5232670084450963E-3</v>
      </c>
      <c r="BI103">
        <v>4.7854140017110342E-4</v>
      </c>
      <c r="BJ103">
        <v>2.6026237298808234E-3</v>
      </c>
      <c r="BK103">
        <v>8.0199144924865157E-4</v>
      </c>
      <c r="BL103">
        <v>4.8806242345352004E-3</v>
      </c>
      <c r="BM103">
        <v>6.8543090812274365E-3</v>
      </c>
      <c r="BN103">
        <v>0.11020576953887939</v>
      </c>
      <c r="BO103">
        <v>2.5537828994730383E-3</v>
      </c>
      <c r="BP103">
        <v>-1.0061535880719964E-2</v>
      </c>
      <c r="BQ103">
        <v>1.0172138761238736E-2</v>
      </c>
      <c r="BR103">
        <v>3.5538676228572316E-3</v>
      </c>
      <c r="BS103">
        <v>1.5105674659875111E-2</v>
      </c>
      <c r="BT103">
        <v>7.9627942883320882E-2</v>
      </c>
      <c r="BU103">
        <v>9.2539283325829471E-3</v>
      </c>
      <c r="BV103">
        <v>0.53457069396972656</v>
      </c>
      <c r="BW103">
        <v>1.2929038004107473E-2</v>
      </c>
      <c r="BX103">
        <v>-1.9029284937655381E-2</v>
      </c>
      <c r="BY103">
        <v>3.3382224190245988E-2</v>
      </c>
      <c r="BZ103">
        <v>1.0613649357800287E-2</v>
      </c>
      <c r="CA103">
        <v>6.4029020576974294E-2</v>
      </c>
      <c r="CB103">
        <v>0.40716359522501211</v>
      </c>
      <c r="CC103">
        <v>2.5482426452431688E-2</v>
      </c>
      <c r="CD103">
        <v>0.42436492443084717</v>
      </c>
      <c r="CE103">
        <v>1.0375218546283914E-2</v>
      </c>
      <c r="CF103">
        <v>-8.9683043897445802E-3</v>
      </c>
      <c r="CG103">
        <v>2.3210686062881108E-2</v>
      </c>
      <c r="CH103">
        <v>7.06003479857593E-3</v>
      </c>
      <c r="CI103">
        <v>4.8923642373892566E-2</v>
      </c>
      <c r="CJ103">
        <v>0.3275343463848136</v>
      </c>
      <c r="CK103">
        <v>1.6229245821745317E-2</v>
      </c>
    </row>
    <row r="104" spans="1:89">
      <c r="A104">
        <v>2015</v>
      </c>
      <c r="B104">
        <v>1</v>
      </c>
      <c r="C104">
        <v>8.027326167812987E-2</v>
      </c>
      <c r="D104">
        <v>-1.0673172580686341E-3</v>
      </c>
      <c r="E104">
        <v>6.4323700956289143E-2</v>
      </c>
      <c r="F104">
        <v>3.1831414512170086E-2</v>
      </c>
      <c r="G104">
        <v>0.10800036538359148</v>
      </c>
      <c r="H104">
        <v>0.64152288795561674</v>
      </c>
      <c r="I104">
        <v>7.5115689747833336E-2</v>
      </c>
      <c r="J104">
        <v>0.88944250345230103</v>
      </c>
      <c r="K104">
        <v>7.8327293703566142E-2</v>
      </c>
      <c r="L104">
        <v>1.2391451225372607E-2</v>
      </c>
      <c r="M104">
        <v>5.0737927766996392E-2</v>
      </c>
      <c r="N104">
        <v>2.8613441992945958E-2</v>
      </c>
      <c r="O104">
        <v>9.1851304735902611E-2</v>
      </c>
      <c r="P104">
        <v>0.56162716764492404</v>
      </c>
      <c r="Q104">
        <v>6.5893961096585241E-2</v>
      </c>
      <c r="R104">
        <v>0.46426862478256226</v>
      </c>
      <c r="S104">
        <v>6.8554570816706947E-2</v>
      </c>
      <c r="T104">
        <v>1.858984658757816E-2</v>
      </c>
      <c r="U104">
        <v>2.6623938745546846E-2</v>
      </c>
      <c r="V104">
        <v>2.1860039805262719E-2</v>
      </c>
      <c r="W104">
        <v>4.6496830821982485E-2</v>
      </c>
      <c r="X104">
        <v>0.23170675901847948</v>
      </c>
      <c r="Y104">
        <v>5.0436646661394649E-2</v>
      </c>
      <c r="Z104">
        <v>0.34883952140808105</v>
      </c>
      <c r="AA104">
        <v>6.4116709809996716E-2</v>
      </c>
      <c r="AB104">
        <v>1.9003325397978079E-2</v>
      </c>
      <c r="AC104">
        <v>1.9215120410840458E-2</v>
      </c>
      <c r="AD104">
        <v>1.9636025249954871E-2</v>
      </c>
      <c r="AE104">
        <v>3.3497661796572188E-2</v>
      </c>
      <c r="AF104">
        <v>0.14790929480847706</v>
      </c>
      <c r="AG104">
        <v>4.5461386109249144E-2</v>
      </c>
      <c r="AH104">
        <v>0.1912166029214859</v>
      </c>
      <c r="AI104">
        <v>5.2182335992874342E-2</v>
      </c>
      <c r="AJ104">
        <v>1.6698838624706665E-2</v>
      </c>
      <c r="AK104">
        <v>8.3351362219684436E-3</v>
      </c>
      <c r="AL104">
        <v>1.3634767760392751E-2</v>
      </c>
      <c r="AM104">
        <v>1.3758677203170004E-2</v>
      </c>
      <c r="AN104">
        <v>5.4464573878241287E-2</v>
      </c>
      <c r="AO104">
        <v>3.2142282324030547E-2</v>
      </c>
      <c r="AP104">
        <v>0.1512126624584198</v>
      </c>
      <c r="AQ104">
        <v>4.7065633196003195E-2</v>
      </c>
      <c r="AR104">
        <v>1.5195295402558959E-2</v>
      </c>
      <c r="AS104">
        <v>5.875404945252973E-3</v>
      </c>
      <c r="AT104">
        <v>1.102920695033691E-2</v>
      </c>
      <c r="AU104">
        <v>8.9724207397709754E-3</v>
      </c>
      <c r="AV104">
        <v>3.6735476686627612E-2</v>
      </c>
      <c r="AW104">
        <v>2.6339231750305895E-2</v>
      </c>
      <c r="AX104">
        <v>9.0398646891117096E-2</v>
      </c>
      <c r="AY104">
        <v>3.533886145610815E-2</v>
      </c>
      <c r="AZ104">
        <v>1.146589779449698E-2</v>
      </c>
      <c r="BA104">
        <v>2.4330640952092758E-3</v>
      </c>
      <c r="BB104">
        <v>6.0959706112097565E-3</v>
      </c>
      <c r="BC104">
        <v>3.3230767660898347E-3</v>
      </c>
      <c r="BD104">
        <v>1.6574246124415298E-2</v>
      </c>
      <c r="BE104">
        <v>1.5167532770591562E-2</v>
      </c>
      <c r="BF104">
        <v>4.2609080672264099E-2</v>
      </c>
      <c r="BG104">
        <v>2.0428256190293408E-2</v>
      </c>
      <c r="BH104">
        <v>7.0066453841968641E-3</v>
      </c>
      <c r="BI104">
        <v>6.2202749995257016E-4</v>
      </c>
      <c r="BJ104">
        <v>2.2969896813163516E-3</v>
      </c>
      <c r="BK104">
        <v>7.8569477667183327E-4</v>
      </c>
      <c r="BL104">
        <v>5.3231127092097852E-3</v>
      </c>
      <c r="BM104">
        <v>6.1463593221849347E-3</v>
      </c>
      <c r="BN104">
        <v>0.11055749654769897</v>
      </c>
      <c r="BO104">
        <v>1.9443415565456291E-3</v>
      </c>
      <c r="BP104">
        <v>-1.3460984525541448E-2</v>
      </c>
      <c r="BQ104">
        <v>1.3587182539417731E-2</v>
      </c>
      <c r="BR104">
        <v>3.2178793599655217E-3</v>
      </c>
      <c r="BS104">
        <v>1.6149924407066769E-2</v>
      </c>
      <c r="BT104">
        <v>7.9897235460490629E-2</v>
      </c>
      <c r="BU104">
        <v>9.2218760083305554E-3</v>
      </c>
      <c r="BV104">
        <v>0.53573137521743774</v>
      </c>
      <c r="BW104">
        <v>1.1717605649369281E-2</v>
      </c>
      <c r="BX104">
        <v>-1.9657757776404432E-2</v>
      </c>
      <c r="BY104">
        <v>3.7699869870148478E-2</v>
      </c>
      <c r="BZ104">
        <v>9.9711281807549589E-3</v>
      </c>
      <c r="CA104">
        <v>6.1503653363617072E-2</v>
      </c>
      <c r="CB104">
        <v>0.40981837024548878</v>
      </c>
      <c r="CC104">
        <v>2.4678500985264404E-2</v>
      </c>
      <c r="CD104">
        <v>0.42517387866973877</v>
      </c>
      <c r="CE104">
        <v>9.7731376564604237E-3</v>
      </c>
      <c r="CF104">
        <v>-6.1982143460795284E-3</v>
      </c>
      <c r="CG104">
        <v>2.4113991156789475E-2</v>
      </c>
      <c r="CH104">
        <v>6.753505993334471E-3</v>
      </c>
      <c r="CI104">
        <v>4.535445228928664E-2</v>
      </c>
      <c r="CJ104">
        <v>0.32991948804462468</v>
      </c>
      <c r="CK104">
        <v>1.5457554914983318E-2</v>
      </c>
    </row>
    <row r="105" spans="1:89">
      <c r="A105">
        <v>2016</v>
      </c>
      <c r="B105">
        <v>1</v>
      </c>
      <c r="C105">
        <v>8.0215327033372752E-2</v>
      </c>
      <c r="D105">
        <v>-5.166355656015531E-3</v>
      </c>
      <c r="E105">
        <v>6.3800023319230847E-2</v>
      </c>
      <c r="F105">
        <v>3.0912453278246543E-2</v>
      </c>
      <c r="G105">
        <v>0.11022331410277264</v>
      </c>
      <c r="H105">
        <v>0.6473619378962141</v>
      </c>
      <c r="I105">
        <v>7.2653350679346751E-2</v>
      </c>
      <c r="J105">
        <v>0.89029836654663086</v>
      </c>
      <c r="K105">
        <v>7.8436908307511641E-2</v>
      </c>
      <c r="L105">
        <v>5.6424463723551942E-3</v>
      </c>
      <c r="M105">
        <v>5.3057034162085348E-2</v>
      </c>
      <c r="N105">
        <v>2.7691189672967534E-2</v>
      </c>
      <c r="O105">
        <v>9.4466658759620833E-2</v>
      </c>
      <c r="P105">
        <v>0.56757212156346737</v>
      </c>
      <c r="Q105">
        <v>6.3432036787179319E-2</v>
      </c>
      <c r="R105">
        <v>0.46196097135543823</v>
      </c>
      <c r="S105">
        <v>6.8636361787511244E-2</v>
      </c>
      <c r="T105">
        <v>1.7653904396710284E-2</v>
      </c>
      <c r="U105">
        <v>2.8195338153506042E-2</v>
      </c>
      <c r="V105">
        <v>2.1062567923410689E-2</v>
      </c>
      <c r="W105">
        <v>4.4301888378601793E-2</v>
      </c>
      <c r="X105">
        <v>0.2338167569463723</v>
      </c>
      <c r="Y105">
        <v>4.8294146208639123E-2</v>
      </c>
      <c r="Z105">
        <v>0.34543728828430176</v>
      </c>
      <c r="AA105">
        <v>6.4025042850446273E-2</v>
      </c>
      <c r="AB105">
        <v>1.8393105216674942E-2</v>
      </c>
      <c r="AC105">
        <v>2.021188816219998E-2</v>
      </c>
      <c r="AD105">
        <v>1.8782089541909529E-2</v>
      </c>
      <c r="AE105">
        <v>3.1830713727289017E-2</v>
      </c>
      <c r="AF105">
        <v>0.14892124571262016</v>
      </c>
      <c r="AG105">
        <v>4.3273214539416904E-2</v>
      </c>
      <c r="AH105">
        <v>0.18722620606422424</v>
      </c>
      <c r="AI105">
        <v>5.2012366176894601E-2</v>
      </c>
      <c r="AJ105">
        <v>1.6551345536297904E-2</v>
      </c>
      <c r="AK105">
        <v>8.9283978116056553E-3</v>
      </c>
      <c r="AL105">
        <v>1.3129630003548455E-2</v>
      </c>
      <c r="AM105">
        <v>1.2581816082890145E-2</v>
      </c>
      <c r="AN105">
        <v>5.3262118906855865E-2</v>
      </c>
      <c r="AO105">
        <v>3.0760514956926516E-2</v>
      </c>
      <c r="AP105">
        <v>0.14738994836807251</v>
      </c>
      <c r="AQ105">
        <v>4.6731015350228756E-2</v>
      </c>
      <c r="AR105">
        <v>1.5037810723579112E-2</v>
      </c>
      <c r="AS105">
        <v>6.229048799671043E-3</v>
      </c>
      <c r="AT105">
        <v>1.0639822949859351E-2</v>
      </c>
      <c r="AU105">
        <v>8.2916986845274019E-3</v>
      </c>
      <c r="AV105">
        <v>3.5208606469119469E-2</v>
      </c>
      <c r="AW105">
        <v>2.5251946853756653E-2</v>
      </c>
      <c r="AX105">
        <v>8.7695196270942688E-2</v>
      </c>
      <c r="AY105">
        <v>3.5118179778339025E-2</v>
      </c>
      <c r="AZ105">
        <v>1.1596192490665578E-2</v>
      </c>
      <c r="BA105">
        <v>2.6316249107759507E-3</v>
      </c>
      <c r="BB105">
        <v>5.8037542565967755E-3</v>
      </c>
      <c r="BC105">
        <v>2.9083421989908246E-3</v>
      </c>
      <c r="BD105">
        <v>1.5285667639569584E-2</v>
      </c>
      <c r="BE105">
        <v>1.4351434776514392E-2</v>
      </c>
      <c r="BF105">
        <v>4.1624225676059723E-2</v>
      </c>
      <c r="BG105">
        <v>2.0509213303446575E-2</v>
      </c>
      <c r="BH105">
        <v>7.1818437632229868E-3</v>
      </c>
      <c r="BI105">
        <v>6.8262037274422469E-4</v>
      </c>
      <c r="BJ105">
        <v>2.0808293765707747E-3</v>
      </c>
      <c r="BK105">
        <v>7.1214332232372949E-4</v>
      </c>
      <c r="BL105">
        <v>4.8949136846616059E-3</v>
      </c>
      <c r="BM105">
        <v>5.5626656345897346E-3</v>
      </c>
      <c r="BN105">
        <v>0.10970163345336914</v>
      </c>
      <c r="BO105">
        <v>1.7764792512818908E-3</v>
      </c>
      <c r="BP105">
        <v>-1.0810443056909584E-2</v>
      </c>
      <c r="BQ105">
        <v>1.07439105199674E-2</v>
      </c>
      <c r="BR105">
        <v>3.2211860058947435E-3</v>
      </c>
      <c r="BS105">
        <v>1.5757506677890189E-2</v>
      </c>
      <c r="BT105">
        <v>7.9791448204500154E-2</v>
      </c>
      <c r="BU105">
        <v>9.221567431021177E-3</v>
      </c>
      <c r="BV105">
        <v>0.53803902864456177</v>
      </c>
      <c r="BW105">
        <v>1.1578811927789477E-2</v>
      </c>
      <c r="BX105">
        <v>-2.2820346179991836E-2</v>
      </c>
      <c r="BY105">
        <v>3.5604690660233848E-2</v>
      </c>
      <c r="BZ105">
        <v>9.8498522830514808E-3</v>
      </c>
      <c r="CA105">
        <v>6.5921456505655798E-2</v>
      </c>
      <c r="CB105">
        <v>0.4135454890819012</v>
      </c>
      <c r="CC105">
        <v>2.4359132579784587E-2</v>
      </c>
      <c r="CD105">
        <v>0.42833739519119263</v>
      </c>
      <c r="CE105">
        <v>9.8021386947542873E-3</v>
      </c>
      <c r="CF105">
        <v>-1.2010625323461572E-2</v>
      </c>
      <c r="CG105">
        <v>2.4861734267670303E-2</v>
      </c>
      <c r="CH105">
        <v>6.6290033219655728E-3</v>
      </c>
      <c r="CI105">
        <v>5.0164502411657978E-2</v>
      </c>
      <c r="CJ105">
        <v>0.33375191117920561</v>
      </c>
      <c r="CK105">
        <v>1.5138767279185488E-2</v>
      </c>
    </row>
    <row r="106" spans="1:89">
      <c r="A106">
        <v>2017</v>
      </c>
    </row>
    <row r="107" spans="1:89">
      <c r="A107">
        <v>2018</v>
      </c>
    </row>
    <row r="108" spans="1:89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N108"/>
  <sheetViews>
    <sheetView workbookViewId="0">
      <pane xSplit="1" ySplit="1" topLeftCell="AY92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sheetData>
    <row r="1" spans="1:66">
      <c r="A1" t="s">
        <v>1</v>
      </c>
      <c r="B1" t="s">
        <v>148</v>
      </c>
      <c r="C1" t="s">
        <v>149</v>
      </c>
      <c r="D1" t="s">
        <v>150</v>
      </c>
      <c r="E1" t="s">
        <v>151</v>
      </c>
      <c r="F1" t="s">
        <v>152</v>
      </c>
      <c r="G1" t="s">
        <v>154</v>
      </c>
      <c r="H1" t="s">
        <v>153</v>
      </c>
      <c r="I1" t="s">
        <v>155</v>
      </c>
      <c r="J1" t="s">
        <v>156</v>
      </c>
      <c r="K1" t="s">
        <v>157</v>
      </c>
      <c r="L1" t="s">
        <v>158</v>
      </c>
      <c r="M1" t="s">
        <v>160</v>
      </c>
      <c r="N1" t="s">
        <v>159</v>
      </c>
      <c r="O1" t="s">
        <v>161</v>
      </c>
      <c r="P1" t="s">
        <v>162</v>
      </c>
      <c r="Q1" t="s">
        <v>163</v>
      </c>
      <c r="R1" t="s">
        <v>164</v>
      </c>
      <c r="S1" t="s">
        <v>166</v>
      </c>
      <c r="T1" t="s">
        <v>165</v>
      </c>
      <c r="U1" t="s">
        <v>167</v>
      </c>
      <c r="V1" t="s">
        <v>168</v>
      </c>
      <c r="W1" t="s">
        <v>169</v>
      </c>
      <c r="X1" t="s">
        <v>170</v>
      </c>
      <c r="Y1" t="s">
        <v>172</v>
      </c>
      <c r="Z1" t="s">
        <v>171</v>
      </c>
      <c r="AA1" t="s">
        <v>173</v>
      </c>
      <c r="AB1" t="s">
        <v>174</v>
      </c>
      <c r="AC1" t="s">
        <v>175</v>
      </c>
      <c r="AD1" t="s">
        <v>176</v>
      </c>
      <c r="AE1" t="s">
        <v>178</v>
      </c>
      <c r="AF1" t="s">
        <v>177</v>
      </c>
      <c r="AG1" t="s">
        <v>179</v>
      </c>
      <c r="AH1" t="s">
        <v>180</v>
      </c>
      <c r="AI1" t="s">
        <v>181</v>
      </c>
      <c r="AJ1" t="s">
        <v>182</v>
      </c>
      <c r="AK1" t="s">
        <v>184</v>
      </c>
      <c r="AL1" t="s">
        <v>183</v>
      </c>
      <c r="AM1" t="s">
        <v>185</v>
      </c>
      <c r="AN1" t="s">
        <v>186</v>
      </c>
      <c r="AO1" t="s">
        <v>187</v>
      </c>
      <c r="AP1" t="s">
        <v>188</v>
      </c>
      <c r="AQ1" t="s">
        <v>190</v>
      </c>
      <c r="AR1" t="s">
        <v>189</v>
      </c>
      <c r="AS1" t="s">
        <v>191</v>
      </c>
      <c r="AT1" t="s">
        <v>192</v>
      </c>
      <c r="AU1" t="s">
        <v>193</v>
      </c>
      <c r="AV1" t="s">
        <v>194</v>
      </c>
      <c r="AW1" t="s">
        <v>196</v>
      </c>
      <c r="AX1" t="s">
        <v>195</v>
      </c>
      <c r="AY1" t="s">
        <v>197</v>
      </c>
      <c r="AZ1" t="s">
        <v>198</v>
      </c>
      <c r="BA1" t="s">
        <v>199</v>
      </c>
      <c r="BB1" t="s">
        <v>200</v>
      </c>
      <c r="BC1" t="s">
        <v>202</v>
      </c>
      <c r="BD1" t="s">
        <v>201</v>
      </c>
      <c r="BE1" t="s">
        <v>203</v>
      </c>
      <c r="BF1" t="s">
        <v>204</v>
      </c>
      <c r="BG1" t="s">
        <v>205</v>
      </c>
      <c r="BH1" t="s">
        <v>206</v>
      </c>
      <c r="BI1" t="s">
        <v>208</v>
      </c>
      <c r="BJ1" t="s">
        <v>207</v>
      </c>
      <c r="BK1" t="s">
        <v>209</v>
      </c>
      <c r="BL1" t="s">
        <v>210</v>
      </c>
      <c r="BM1" t="s">
        <v>211</v>
      </c>
      <c r="BN1" t="s">
        <v>212</v>
      </c>
    </row>
    <row r="2" spans="1:66">
      <c r="A2">
        <v>1913</v>
      </c>
      <c r="B2">
        <v>12453.640699055819</v>
      </c>
      <c r="F2">
        <v>18725.354397842621</v>
      </c>
      <c r="M2">
        <v>52041.552090082914</v>
      </c>
      <c r="N2">
        <v>58319.130480186948</v>
      </c>
      <c r="R2">
        <v>82632.943048575093</v>
      </c>
      <c r="S2">
        <v>77886.365495762948</v>
      </c>
      <c r="T2">
        <v>85507.685208570838</v>
      </c>
      <c r="X2">
        <v>123255.08984433991</v>
      </c>
      <c r="Y2">
        <v>231740.09001668217</v>
      </c>
      <c r="Z2">
        <v>251910.96973539566</v>
      </c>
      <c r="AD2">
        <v>365703.13396179333</v>
      </c>
      <c r="AE2">
        <v>389502.33922021044</v>
      </c>
      <c r="AF2">
        <v>420349.81295398698</v>
      </c>
      <c r="AJ2">
        <v>611709.98590053793</v>
      </c>
      <c r="AK2">
        <v>1066680.3562669032</v>
      </c>
      <c r="AL2">
        <v>1102626.5165012705</v>
      </c>
      <c r="AP2">
        <v>1636776.4686507112</v>
      </c>
      <c r="AQ2">
        <v>3743860.1524060802</v>
      </c>
      <c r="AR2">
        <v>3769612.5072140093</v>
      </c>
      <c r="AV2">
        <v>5695900.2901849225</v>
      </c>
      <c r="BC2">
        <v>8054.9838778305848</v>
      </c>
      <c r="BD2">
        <v>7357.475167819026</v>
      </c>
      <c r="BH2">
        <v>11624.511214427899</v>
      </c>
    </row>
    <row r="3" spans="1:66">
      <c r="A3">
        <v>1914</v>
      </c>
      <c r="B3">
        <v>11251.638287551787</v>
      </c>
      <c r="F3">
        <v>16940.57631368846</v>
      </c>
      <c r="M3">
        <v>47621.364365033041</v>
      </c>
      <c r="N3">
        <v>53164.531124651417</v>
      </c>
      <c r="R3">
        <v>75658.681123970062</v>
      </c>
      <c r="S3">
        <v>71757.966657318902</v>
      </c>
      <c r="T3">
        <v>78443.605890034043</v>
      </c>
      <c r="X3">
        <v>113607.58016109982</v>
      </c>
      <c r="Y3">
        <v>214740.0794730171</v>
      </c>
      <c r="Z3">
        <v>232746.89101593915</v>
      </c>
      <c r="AD3">
        <v>339077.49519754504</v>
      </c>
      <c r="AE3">
        <v>363883.167145563</v>
      </c>
      <c r="AF3">
        <v>391590.64006051247</v>
      </c>
      <c r="AJ3">
        <v>571637.54844654491</v>
      </c>
      <c r="AK3">
        <v>979002.9875042577</v>
      </c>
      <c r="AL3">
        <v>1011612.1609054097</v>
      </c>
      <c r="AP3">
        <v>1504168.2044472995</v>
      </c>
      <c r="AQ3">
        <v>3636383.8339548465</v>
      </c>
      <c r="AR3">
        <v>3659924.9039856722</v>
      </c>
      <c r="AV3">
        <v>5534250.164882673</v>
      </c>
      <c r="BC3">
        <v>7210.5576122760895</v>
      </c>
      <c r="BD3">
        <v>6594.6501945407135</v>
      </c>
      <c r="BH3">
        <v>10416.342445879396</v>
      </c>
    </row>
    <row r="4" spans="1:66">
      <c r="A4">
        <v>1915</v>
      </c>
      <c r="B4">
        <v>11475.023740684615</v>
      </c>
      <c r="F4">
        <v>17299.556530298436</v>
      </c>
      <c r="M4">
        <v>47766.233332303345</v>
      </c>
      <c r="N4">
        <v>53424.000662055194</v>
      </c>
      <c r="R4">
        <v>76053.377740748692</v>
      </c>
      <c r="S4">
        <v>71543.608403854189</v>
      </c>
      <c r="T4">
        <v>78349.61195162381</v>
      </c>
      <c r="X4">
        <v>113528.63957241879</v>
      </c>
      <c r="Y4">
        <v>212786.41821497024</v>
      </c>
      <c r="Z4">
        <v>230882.69174905066</v>
      </c>
      <c r="AD4">
        <v>336655.30022046785</v>
      </c>
      <c r="AE4">
        <v>361781.29333698016</v>
      </c>
      <c r="AF4">
        <v>389498.96187097434</v>
      </c>
      <c r="AJ4">
        <v>569293.95456011221</v>
      </c>
      <c r="AK4">
        <v>1045507.180038253</v>
      </c>
      <c r="AL4">
        <v>1077361.1679965092</v>
      </c>
      <c r="AP4">
        <v>1606138.3671758038</v>
      </c>
      <c r="AQ4">
        <v>4740662.9452316891</v>
      </c>
      <c r="AR4">
        <v>4763396.899031668</v>
      </c>
      <c r="AV4">
        <v>7207824.4158345768</v>
      </c>
      <c r="BC4">
        <v>7442.6671193936454</v>
      </c>
      <c r="BD4">
        <v>6814.0263049767755</v>
      </c>
      <c r="BH4">
        <v>10771.35417358174</v>
      </c>
    </row>
    <row r="5" spans="1:66">
      <c r="A5">
        <v>1916</v>
      </c>
      <c r="B5">
        <v>13085.255791237438</v>
      </c>
      <c r="F5">
        <v>19752.14729569836</v>
      </c>
      <c r="M5">
        <v>57315.464477161288</v>
      </c>
      <c r="N5">
        <v>63479.701651409574</v>
      </c>
      <c r="R5">
        <v>90777.710807714189</v>
      </c>
      <c r="S5">
        <v>88202.112962243846</v>
      </c>
      <c r="T5">
        <v>95869.194974127124</v>
      </c>
      <c r="X5">
        <v>139175.2267520584</v>
      </c>
      <c r="Y5">
        <v>267669.10299570073</v>
      </c>
      <c r="Z5">
        <v>285770.95183401101</v>
      </c>
      <c r="AD5">
        <v>420342.52925981581</v>
      </c>
      <c r="AE5">
        <v>452323.01307141286</v>
      </c>
      <c r="AF5">
        <v>478834.86332354991</v>
      </c>
      <c r="AJ5">
        <v>706493.21915416105</v>
      </c>
      <c r="AK5">
        <v>1451033.5243194348</v>
      </c>
      <c r="AL5">
        <v>1482471.7691268604</v>
      </c>
      <c r="AP5">
        <v>2223116.5047504446</v>
      </c>
      <c r="AQ5">
        <v>6514934.8809804888</v>
      </c>
      <c r="AR5">
        <v>6537121.0225203466</v>
      </c>
      <c r="AV5">
        <v>9921188.6088350639</v>
      </c>
      <c r="BC5">
        <v>8170.788159468123</v>
      </c>
      <c r="BD5">
        <v>7485.8729178849808</v>
      </c>
      <c r="BH5">
        <v>11860.418016585494</v>
      </c>
    </row>
    <row r="6" spans="1:66">
      <c r="A6">
        <v>1917</v>
      </c>
      <c r="B6">
        <v>12880.420722557656</v>
      </c>
      <c r="F6">
        <v>19426.997354689644</v>
      </c>
      <c r="M6">
        <v>57077.741104366309</v>
      </c>
      <c r="N6">
        <v>63322.612818910799</v>
      </c>
      <c r="R6">
        <v>90359.999103885202</v>
      </c>
      <c r="S6">
        <v>88594.905514728584</v>
      </c>
      <c r="T6">
        <v>96576.771923204898</v>
      </c>
      <c r="X6">
        <v>139750.30205558223</v>
      </c>
      <c r="Y6">
        <v>256159.93931388546</v>
      </c>
      <c r="Z6">
        <v>277248.13376224024</v>
      </c>
      <c r="AD6">
        <v>405229.61171339644</v>
      </c>
      <c r="AE6">
        <v>418905.6540600154</v>
      </c>
      <c r="AF6">
        <v>450263.07880143472</v>
      </c>
      <c r="AJ6">
        <v>659233.16074514331</v>
      </c>
      <c r="AK6">
        <v>1273938.7205747718</v>
      </c>
      <c r="AL6">
        <v>1307779.3842919699</v>
      </c>
      <c r="AP6">
        <v>1956851.8204333622</v>
      </c>
      <c r="AQ6">
        <v>5211343.3102341117</v>
      </c>
      <c r="AR6">
        <v>5233653.9549032524</v>
      </c>
      <c r="AV6">
        <v>7957460.6638909411</v>
      </c>
      <c r="BC6">
        <v>7969.6073468011391</v>
      </c>
      <c r="BD6">
        <v>7275.7327118517514</v>
      </c>
      <c r="BH6">
        <v>11545.552715890137</v>
      </c>
    </row>
    <row r="7" spans="1:66">
      <c r="A7">
        <v>1918</v>
      </c>
      <c r="B7">
        <v>13628.167769130052</v>
      </c>
      <c r="F7">
        <v>20375.003731018202</v>
      </c>
      <c r="M7">
        <v>58935.478862699849</v>
      </c>
      <c r="N7">
        <v>66228.063815954563</v>
      </c>
      <c r="R7">
        <v>92749.26284199419</v>
      </c>
      <c r="S7">
        <v>91282.636263829147</v>
      </c>
      <c r="T7">
        <v>99545.675209301218</v>
      </c>
      <c r="X7">
        <v>142935.45729788544</v>
      </c>
      <c r="Y7">
        <v>257392.46257219434</v>
      </c>
      <c r="Z7">
        <v>277279.32756964117</v>
      </c>
      <c r="AD7">
        <v>402759.48652107909</v>
      </c>
      <c r="AE7">
        <v>407054.63796524133</v>
      </c>
      <c r="AF7">
        <v>435501.75307814195</v>
      </c>
      <c r="AJ7">
        <v>634061.63013524411</v>
      </c>
      <c r="AK7">
        <v>1154198.8796856692</v>
      </c>
      <c r="AL7">
        <v>1184097.2841621758</v>
      </c>
      <c r="AP7">
        <v>1761846.3648837027</v>
      </c>
      <c r="AQ7">
        <v>4326809.9832620481</v>
      </c>
      <c r="AR7">
        <v>4347410.8154106829</v>
      </c>
      <c r="AV7">
        <v>6580807.8069939222</v>
      </c>
      <c r="BC7">
        <v>8594.0220920667452</v>
      </c>
      <c r="BD7">
        <v>7783.7348750384417</v>
      </c>
      <c r="BH7">
        <v>12333.4193853542</v>
      </c>
    </row>
    <row r="8" spans="1:66">
      <c r="A8">
        <v>1919</v>
      </c>
      <c r="B8">
        <v>12913.410893311244</v>
      </c>
      <c r="F8">
        <v>19426.567192461422</v>
      </c>
      <c r="M8">
        <v>58192.374197577272</v>
      </c>
      <c r="N8">
        <v>65036.352495562678</v>
      </c>
      <c r="R8">
        <v>91884.11553290626</v>
      </c>
      <c r="S8">
        <v>92892.795660087912</v>
      </c>
      <c r="T8">
        <v>100531.9895591895</v>
      </c>
      <c r="X8">
        <v>145598.81997203856</v>
      </c>
      <c r="Y8">
        <v>269196.78234059981</v>
      </c>
      <c r="Z8">
        <v>287289.76078776969</v>
      </c>
      <c r="AD8">
        <v>421473.6888388407</v>
      </c>
      <c r="AE8">
        <v>423626.12023736048</v>
      </c>
      <c r="AF8">
        <v>449298.80139842117</v>
      </c>
      <c r="AJ8">
        <v>660687.90424995602</v>
      </c>
      <c r="AK8">
        <v>1169818.4537323541</v>
      </c>
      <c r="AL8">
        <v>1196633.8155647409</v>
      </c>
      <c r="AP8">
        <v>1794556.5924846495</v>
      </c>
      <c r="AQ8">
        <v>4146984.8353068489</v>
      </c>
      <c r="AR8">
        <v>4166172.845887579</v>
      </c>
      <c r="AV8">
        <v>6351627.5979789123</v>
      </c>
      <c r="BC8">
        <v>7882.4149706150174</v>
      </c>
      <c r="BD8">
        <v>7121.9729375055276</v>
      </c>
      <c r="BH8">
        <v>11375.728487967554</v>
      </c>
    </row>
    <row r="9" spans="1:66">
      <c r="A9">
        <v>1920</v>
      </c>
      <c r="B9">
        <v>12633.222220827045</v>
      </c>
      <c r="F9">
        <v>19026.249419264139</v>
      </c>
      <c r="M9">
        <v>54304.877294758415</v>
      </c>
      <c r="N9">
        <v>61156.08908024522</v>
      </c>
      <c r="R9">
        <v>86249.536249778583</v>
      </c>
      <c r="S9">
        <v>84171.338043421172</v>
      </c>
      <c r="T9">
        <v>91721.994778711101</v>
      </c>
      <c r="X9">
        <v>132833.80350101445</v>
      </c>
      <c r="Y9">
        <v>231692.74842937139</v>
      </c>
      <c r="Z9">
        <v>250041.56230392642</v>
      </c>
      <c r="AD9">
        <v>365727.67012322106</v>
      </c>
      <c r="AE9">
        <v>354578.02526909002</v>
      </c>
      <c r="AF9">
        <v>380236.43320490315</v>
      </c>
      <c r="AJ9">
        <v>557419.30684135924</v>
      </c>
      <c r="AK9">
        <v>895274.24003020884</v>
      </c>
      <c r="AL9">
        <v>922200.26711053029</v>
      </c>
      <c r="AP9">
        <v>1383004.1385789462</v>
      </c>
      <c r="AQ9">
        <v>2823853.1978673567</v>
      </c>
      <c r="AR9">
        <v>2843294.7886281568</v>
      </c>
      <c r="AV9">
        <v>4361012.1843139408</v>
      </c>
      <c r="BC9">
        <v>8003.0383237235592</v>
      </c>
      <c r="BD9">
        <v>7241.7925697805822</v>
      </c>
      <c r="BH9">
        <v>11556.995326984752</v>
      </c>
    </row>
    <row r="10" spans="1:66">
      <c r="A10">
        <v>1921</v>
      </c>
      <c r="B10">
        <v>11389.959488359831</v>
      </c>
      <c r="F10">
        <v>17113.447907452697</v>
      </c>
      <c r="M10">
        <v>52391.934492507877</v>
      </c>
      <c r="N10">
        <v>57812.270328323903</v>
      </c>
      <c r="R10">
        <v>82499.02677992903</v>
      </c>
      <c r="S10">
        <v>78399.793950218009</v>
      </c>
      <c r="T10">
        <v>84859.325298693308</v>
      </c>
      <c r="X10">
        <v>123230.63977589783</v>
      </c>
      <c r="Y10">
        <v>205469.8872123519</v>
      </c>
      <c r="Z10">
        <v>221899.92211765272</v>
      </c>
      <c r="AD10">
        <v>323641.55662999814</v>
      </c>
      <c r="AE10">
        <v>312123.68000470102</v>
      </c>
      <c r="AF10">
        <v>335862.86813154351</v>
      </c>
      <c r="AJ10">
        <v>490456.05431173986</v>
      </c>
      <c r="AK10">
        <v>776275.6535960756</v>
      </c>
      <c r="AL10">
        <v>802826.25186419091</v>
      </c>
      <c r="AP10">
        <v>1195811.1220213245</v>
      </c>
      <c r="AQ10">
        <v>2348809.3522986434</v>
      </c>
      <c r="AR10">
        <v>2367758.6477010692</v>
      </c>
      <c r="AV10">
        <v>3606605.9604716096</v>
      </c>
      <c r="BC10">
        <v>6834.1844878989386</v>
      </c>
      <c r="BD10">
        <v>6231.9249505860444</v>
      </c>
      <c r="BH10">
        <v>9848.3835882886597</v>
      </c>
    </row>
    <row r="11" spans="1:66">
      <c r="A11">
        <v>1922</v>
      </c>
      <c r="B11">
        <v>12362.557568012999</v>
      </c>
      <c r="F11">
        <v>18521.871139629024</v>
      </c>
      <c r="M11">
        <v>55609.11295774686</v>
      </c>
      <c r="N11">
        <v>61721.167941261381</v>
      </c>
      <c r="R11">
        <v>87456.681871015084</v>
      </c>
      <c r="S11">
        <v>83131.904445522203</v>
      </c>
      <c r="T11">
        <v>90472.472115302764</v>
      </c>
      <c r="X11">
        <v>130511.65256034794</v>
      </c>
      <c r="Y11">
        <v>216283.3025683499</v>
      </c>
      <c r="Z11">
        <v>234978.07859486138</v>
      </c>
      <c r="AD11">
        <v>340537.15937238059</v>
      </c>
      <c r="AE11">
        <v>328517.35760556761</v>
      </c>
      <c r="AF11">
        <v>355801.01001040201</v>
      </c>
      <c r="AJ11">
        <v>516156.79745185375</v>
      </c>
      <c r="AK11">
        <v>824115.11839789455</v>
      </c>
      <c r="AL11">
        <v>855543.84907740366</v>
      </c>
      <c r="AP11">
        <v>1266261.3834105912</v>
      </c>
      <c r="AQ11">
        <v>2675006.9097561315</v>
      </c>
      <c r="AR11">
        <v>2697328.6757375803</v>
      </c>
      <c r="AV11">
        <v>4079082.2726840018</v>
      </c>
      <c r="BC11">
        <v>7557.384746931456</v>
      </c>
      <c r="BD11">
        <v>6878.2675265409562</v>
      </c>
      <c r="BH11">
        <v>10862.447725030572</v>
      </c>
    </row>
    <row r="12" spans="1:66">
      <c r="A12">
        <v>1923</v>
      </c>
      <c r="B12">
        <v>13912.116612586788</v>
      </c>
      <c r="F12">
        <v>20832.203044319082</v>
      </c>
      <c r="M12">
        <v>59442.597299181347</v>
      </c>
      <c r="N12">
        <v>66761.390374058246</v>
      </c>
      <c r="R12">
        <v>93691.921020274371</v>
      </c>
      <c r="S12">
        <v>89307.275408019821</v>
      </c>
      <c r="T12">
        <v>97310.209607452955</v>
      </c>
      <c r="X12">
        <v>140160.63763827065</v>
      </c>
      <c r="Y12">
        <v>236509.85639130502</v>
      </c>
      <c r="Z12">
        <v>255534.48633467086</v>
      </c>
      <c r="AD12">
        <v>371732.43691512221</v>
      </c>
      <c r="AE12">
        <v>364254.36764642131</v>
      </c>
      <c r="AF12">
        <v>390733.51008651766</v>
      </c>
      <c r="AJ12">
        <v>569923.70264846273</v>
      </c>
      <c r="AK12">
        <v>933324.5586196417</v>
      </c>
      <c r="AL12">
        <v>961178.66292488365</v>
      </c>
      <c r="AP12">
        <v>1432960.6431445968</v>
      </c>
      <c r="AQ12">
        <v>3127914.7489135005</v>
      </c>
      <c r="AR12">
        <v>3147627.4180424707</v>
      </c>
      <c r="AV12">
        <v>4793521.551015907</v>
      </c>
      <c r="BC12">
        <v>8853.1743140762792</v>
      </c>
      <c r="BD12">
        <v>8039.9750835344012</v>
      </c>
      <c r="BH12">
        <v>12736.678824768489</v>
      </c>
    </row>
    <row r="13" spans="1:66">
      <c r="A13">
        <v>1924</v>
      </c>
      <c r="B13">
        <v>13734.007233497683</v>
      </c>
      <c r="F13">
        <v>20561.150452313213</v>
      </c>
      <c r="M13">
        <v>61510.223811868629</v>
      </c>
      <c r="N13">
        <v>68522.037830055939</v>
      </c>
      <c r="R13">
        <v>96517.911376064178</v>
      </c>
      <c r="S13">
        <v>91798.515773083695</v>
      </c>
      <c r="T13">
        <v>99481.402444273437</v>
      </c>
      <c r="X13">
        <v>143719.59866720985</v>
      </c>
      <c r="Y13">
        <v>242493.81452459158</v>
      </c>
      <c r="Z13">
        <v>261488.02613038206</v>
      </c>
      <c r="AD13">
        <v>380546.74692969711</v>
      </c>
      <c r="AE13">
        <v>372583.29430266313</v>
      </c>
      <c r="AF13">
        <v>399846.10263978585</v>
      </c>
      <c r="AJ13">
        <v>582766.99377622746</v>
      </c>
      <c r="AK13">
        <v>951988.26209170918</v>
      </c>
      <c r="AL13">
        <v>981663.49167299166</v>
      </c>
      <c r="AP13">
        <v>1460384.7798812145</v>
      </c>
      <c r="AQ13">
        <v>3182348.0550957634</v>
      </c>
      <c r="AR13">
        <v>3203223.5796111068</v>
      </c>
      <c r="AV13">
        <v>4866296.5643656515</v>
      </c>
      <c r="BC13">
        <v>8425.5387247897997</v>
      </c>
      <c r="BD13">
        <v>7646.4482783245448</v>
      </c>
      <c r="BH13">
        <v>12121.510349674221</v>
      </c>
    </row>
    <row r="14" spans="1:66">
      <c r="A14">
        <v>1925</v>
      </c>
      <c r="B14">
        <v>13981.649658795408</v>
      </c>
      <c r="F14">
        <v>20927.638844967103</v>
      </c>
      <c r="M14">
        <v>65075.82029332305</v>
      </c>
      <c r="N14">
        <v>72166.869539315187</v>
      </c>
      <c r="R14">
        <v>101670.50503509339</v>
      </c>
      <c r="S14">
        <v>100528.74513947901</v>
      </c>
      <c r="T14">
        <v>107991.59430647503</v>
      </c>
      <c r="X14">
        <v>156408.79310192214</v>
      </c>
      <c r="Y14">
        <v>279046.13052076445</v>
      </c>
      <c r="Z14">
        <v>296970.9222373119</v>
      </c>
      <c r="AD14">
        <v>434391.59658542834</v>
      </c>
      <c r="AE14">
        <v>431101.27525342727</v>
      </c>
      <c r="AF14">
        <v>456563.06814517727</v>
      </c>
      <c r="AJ14">
        <v>669039.4970946759</v>
      </c>
      <c r="AK14">
        <v>1137721.4652987758</v>
      </c>
      <c r="AL14">
        <v>1164894.685408928</v>
      </c>
      <c r="AP14">
        <v>1738462.380233505</v>
      </c>
      <c r="AQ14">
        <v>4201560.3922471935</v>
      </c>
      <c r="AR14">
        <v>4221040.2005511783</v>
      </c>
      <c r="AV14">
        <v>6403516.4250565106</v>
      </c>
      <c r="BC14">
        <v>8304.5195882923326</v>
      </c>
      <c r="BD14">
        <v>7516.6252276265432</v>
      </c>
      <c r="BH14">
        <v>11956.209268286402</v>
      </c>
    </row>
    <row r="15" spans="1:66">
      <c r="A15">
        <v>1926</v>
      </c>
      <c r="B15">
        <v>14635.227708763145</v>
      </c>
      <c r="F15">
        <v>21933.5014952288</v>
      </c>
      <c r="M15">
        <v>68706.753627403188</v>
      </c>
      <c r="N15">
        <v>76140.735567788812</v>
      </c>
      <c r="R15">
        <v>107374.64554149027</v>
      </c>
      <c r="S15">
        <v>108190.59422439587</v>
      </c>
      <c r="T15">
        <v>115904.99021909917</v>
      </c>
      <c r="X15">
        <v>168101.88135576577</v>
      </c>
      <c r="Y15">
        <v>311723.48097076878</v>
      </c>
      <c r="Z15">
        <v>329240.82768022531</v>
      </c>
      <c r="AD15">
        <v>483654.02450848598</v>
      </c>
      <c r="AE15">
        <v>486418.89454387751</v>
      </c>
      <c r="AF15">
        <v>510581.74704724067</v>
      </c>
      <c r="AJ15">
        <v>752022.82014454657</v>
      </c>
      <c r="AK15">
        <v>1336091.1334583091</v>
      </c>
      <c r="AL15">
        <v>1360432.8948450398</v>
      </c>
      <c r="AP15">
        <v>2039067.6424359204</v>
      </c>
      <c r="AQ15">
        <v>5191818.0956164617</v>
      </c>
      <c r="AR15">
        <v>5209102.7840847382</v>
      </c>
      <c r="AV15">
        <v>7917360.2717323098</v>
      </c>
      <c r="BC15">
        <v>8627.2803844698046</v>
      </c>
      <c r="BD15">
        <v>7801.2823910936286</v>
      </c>
      <c r="BH15">
        <v>12440.041045644191</v>
      </c>
    </row>
    <row r="16" spans="1:66">
      <c r="A16">
        <v>1927</v>
      </c>
      <c r="B16">
        <v>14366.116334894405</v>
      </c>
      <c r="F16">
        <v>21558.405648179792</v>
      </c>
      <c r="M16">
        <v>66493.115856257966</v>
      </c>
      <c r="N16">
        <v>73959.638907465691</v>
      </c>
      <c r="R16">
        <v>104221.78526222639</v>
      </c>
      <c r="S16">
        <v>103833.87143537859</v>
      </c>
      <c r="T16">
        <v>111789.6670081637</v>
      </c>
      <c r="X16">
        <v>161867.41864620615</v>
      </c>
      <c r="Y16">
        <v>292757.61398651067</v>
      </c>
      <c r="Z16">
        <v>311095.40646173252</v>
      </c>
      <c r="AD16">
        <v>455975.73098488001</v>
      </c>
      <c r="AE16">
        <v>453025.25236078078</v>
      </c>
      <c r="AF16">
        <v>478825.39388860029</v>
      </c>
      <c r="AJ16">
        <v>703515.73946236668</v>
      </c>
      <c r="AK16">
        <v>1225316.7199647094</v>
      </c>
      <c r="AL16">
        <v>1252881.9173236534</v>
      </c>
      <c r="AP16">
        <v>1874327.5395319539</v>
      </c>
      <c r="AQ16">
        <v>4714624.790134469</v>
      </c>
      <c r="AR16">
        <v>4734198.3708025822</v>
      </c>
      <c r="AV16">
        <v>7191056.5563571928</v>
      </c>
      <c r="BC16">
        <v>8574.2274991873455</v>
      </c>
      <c r="BD16">
        <v>7744.6138268309296</v>
      </c>
      <c r="BH16">
        <v>12373.585691063501</v>
      </c>
    </row>
    <row r="17" spans="1:60">
      <c r="A17">
        <v>1928</v>
      </c>
      <c r="B17">
        <v>14521.462888667993</v>
      </c>
      <c r="F17">
        <v>21846.513584014447</v>
      </c>
      <c r="M17">
        <v>68854.843755403548</v>
      </c>
      <c r="N17">
        <v>76067.614034961967</v>
      </c>
      <c r="R17">
        <v>107984.62194900346</v>
      </c>
      <c r="S17">
        <v>107779.24660316105</v>
      </c>
      <c r="T17">
        <v>115593.67670206222</v>
      </c>
      <c r="X17">
        <v>168195.25088142394</v>
      </c>
      <c r="Y17">
        <v>310290.13190845161</v>
      </c>
      <c r="Z17">
        <v>328305.49660368229</v>
      </c>
      <c r="AD17">
        <v>483211.72862055717</v>
      </c>
      <c r="AE17">
        <v>485315.92003765621</v>
      </c>
      <c r="AF17">
        <v>510642.71624370443</v>
      </c>
      <c r="AJ17">
        <v>753472.74904853478</v>
      </c>
      <c r="AK17">
        <v>1370146.2898014733</v>
      </c>
      <c r="AL17">
        <v>1397045.1702389964</v>
      </c>
      <c r="AP17">
        <v>2096563.4694770479</v>
      </c>
      <c r="AQ17">
        <v>5646232.7124570059</v>
      </c>
      <c r="AR17">
        <v>5665397.3155739233</v>
      </c>
      <c r="AV17">
        <v>8612513.2502565533</v>
      </c>
      <c r="BC17">
        <v>8484.4205701418177</v>
      </c>
      <c r="BD17">
        <v>7683.0016501908804</v>
      </c>
      <c r="BH17">
        <v>12275.612654571221</v>
      </c>
    </row>
    <row r="18" spans="1:60">
      <c r="A18">
        <v>1929</v>
      </c>
      <c r="B18">
        <v>15245.38417192897</v>
      </c>
      <c r="F18">
        <v>23018.656324087362</v>
      </c>
      <c r="M18">
        <v>70177.653975892012</v>
      </c>
      <c r="N18">
        <v>77897.048988471754</v>
      </c>
      <c r="R18">
        <v>110718.41267616815</v>
      </c>
      <c r="S18">
        <v>110871.40171952092</v>
      </c>
      <c r="T18">
        <v>119119.30753800507</v>
      </c>
      <c r="X18">
        <v>173866.60606761693</v>
      </c>
      <c r="Y18">
        <v>321533.75234938273</v>
      </c>
      <c r="Z18">
        <v>340559.87793364451</v>
      </c>
      <c r="AD18">
        <v>502964.6121140449</v>
      </c>
      <c r="AE18">
        <v>505452.48465928354</v>
      </c>
      <c r="AF18">
        <v>531969.75810412713</v>
      </c>
      <c r="AJ18">
        <v>787806.08023632586</v>
      </c>
      <c r="AK18">
        <v>1461518.3977229465</v>
      </c>
      <c r="AL18">
        <v>1489293.5772407481</v>
      </c>
      <c r="AP18">
        <v>2244316.3342462289</v>
      </c>
      <c r="AQ18">
        <v>6330054.4105135314</v>
      </c>
      <c r="AR18">
        <v>6349638.3200691221</v>
      </c>
      <c r="AV18">
        <v>9687576.8295028564</v>
      </c>
      <c r="BC18">
        <v>9141.7986381553001</v>
      </c>
      <c r="BD18">
        <v>8284.088081201995</v>
      </c>
      <c r="BH18">
        <v>13274.238951633939</v>
      </c>
    </row>
    <row r="19" spans="1:60">
      <c r="A19">
        <v>1930</v>
      </c>
      <c r="B19">
        <v>13728.896641891264</v>
      </c>
      <c r="F19">
        <v>20836.18775770854</v>
      </c>
      <c r="M19">
        <v>61663.29794236715</v>
      </c>
      <c r="N19">
        <v>69030.849954172241</v>
      </c>
      <c r="R19">
        <v>98165.718989529123</v>
      </c>
      <c r="S19">
        <v>92933.7790912278</v>
      </c>
      <c r="T19">
        <v>100800.6792658278</v>
      </c>
      <c r="X19">
        <v>147206.37917013172</v>
      </c>
      <c r="Y19">
        <v>249384.70805384938</v>
      </c>
      <c r="Z19">
        <v>266274.12691767263</v>
      </c>
      <c r="AD19">
        <v>394179.99863913551</v>
      </c>
      <c r="AE19">
        <v>378585.16301813722</v>
      </c>
      <c r="AF19">
        <v>401775.72750930814</v>
      </c>
      <c r="AJ19">
        <v>596599.66409704101</v>
      </c>
      <c r="AK19">
        <v>994738.93407342478</v>
      </c>
      <c r="AL19">
        <v>1019169.9378073805</v>
      </c>
      <c r="AP19">
        <v>1543080.9098210195</v>
      </c>
      <c r="AQ19">
        <v>3741088.4104194883</v>
      </c>
      <c r="AR19">
        <v>3758690.3640214163</v>
      </c>
      <c r="AV19">
        <v>5786805.1351732835</v>
      </c>
      <c r="BC19">
        <v>8402.8520529494981</v>
      </c>
      <c r="BD19">
        <v>7584.2351627489343</v>
      </c>
      <c r="BH19">
        <v>12244.017620839591</v>
      </c>
    </row>
    <row r="20" spans="1:60">
      <c r="A20">
        <v>1931</v>
      </c>
      <c r="B20">
        <v>12273.630076671889</v>
      </c>
      <c r="F20">
        <v>18636.036747785005</v>
      </c>
      <c r="M20">
        <v>54620.567884597433</v>
      </c>
      <c r="N20">
        <v>61482.180846748182</v>
      </c>
      <c r="R20">
        <v>87102.962384862476</v>
      </c>
      <c r="S20">
        <v>77701.260198314892</v>
      </c>
      <c r="T20">
        <v>85034.286552300677</v>
      </c>
      <c r="X20">
        <v>123666.24321160148</v>
      </c>
      <c r="Y20">
        <v>195387.84669556635</v>
      </c>
      <c r="Z20">
        <v>212621.3635831025</v>
      </c>
      <c r="AD20">
        <v>311154.01966510667</v>
      </c>
      <c r="AE20">
        <v>282942.51175685605</v>
      </c>
      <c r="AF20">
        <v>308339.2806130228</v>
      </c>
      <c r="AJ20">
        <v>451522.12981445272</v>
      </c>
      <c r="AK20">
        <v>655359.91921228427</v>
      </c>
      <c r="AL20">
        <v>687122.34105384478</v>
      </c>
      <c r="AP20">
        <v>1020996.7054391592</v>
      </c>
      <c r="AQ20">
        <v>2031223.8493356039</v>
      </c>
      <c r="AR20">
        <v>2061485.2130753279</v>
      </c>
      <c r="AV20">
        <v>3118173.329009735</v>
      </c>
      <c r="BC20">
        <v>7568.4147646801584</v>
      </c>
      <c r="BD20">
        <v>6806.0133244411882</v>
      </c>
      <c r="BH20">
        <v>11028.600565887504</v>
      </c>
    </row>
    <row r="21" spans="1:60">
      <c r="A21">
        <v>1932</v>
      </c>
      <c r="B21">
        <v>10372.096825022849</v>
      </c>
      <c r="F21">
        <v>15762.468079003509</v>
      </c>
      <c r="M21">
        <v>47993.208446224024</v>
      </c>
      <c r="N21">
        <v>53612.58332334122</v>
      </c>
      <c r="R21">
        <v>76353.354050862341</v>
      </c>
      <c r="S21">
        <v>67634.874512619033</v>
      </c>
      <c r="T21">
        <v>73891.531927658667</v>
      </c>
      <c r="X21">
        <v>107497.27530948725</v>
      </c>
      <c r="Y21">
        <v>163229.74744297256</v>
      </c>
      <c r="Z21">
        <v>176334.47346788817</v>
      </c>
      <c r="AD21">
        <v>259516.02368960367</v>
      </c>
      <c r="AE21">
        <v>240066.07051978481</v>
      </c>
      <c r="AF21">
        <v>259318.93594339723</v>
      </c>
      <c r="AJ21">
        <v>382306.73774040164</v>
      </c>
      <c r="AK21">
        <v>558881.72306563775</v>
      </c>
      <c r="AL21">
        <v>583616.61447978846</v>
      </c>
      <c r="AP21">
        <v>870398.0770110921</v>
      </c>
      <c r="AQ21">
        <v>1399771.8051907364</v>
      </c>
      <c r="AR21">
        <v>1423722.4627491273</v>
      </c>
      <c r="AV21">
        <v>2155848.9410266392</v>
      </c>
      <c r="BC21">
        <v>6191.9733115560539</v>
      </c>
      <c r="BD21">
        <v>5567.5983252096976</v>
      </c>
      <c r="BH21">
        <v>9030.1474154636398</v>
      </c>
    </row>
    <row r="22" spans="1:60">
      <c r="A22">
        <v>1933</v>
      </c>
      <c r="B22">
        <v>10049.162569267051</v>
      </c>
      <c r="F22">
        <v>15292.842106228449</v>
      </c>
      <c r="M22">
        <v>46645.691410229738</v>
      </c>
      <c r="N22">
        <v>52297.626272031477</v>
      </c>
      <c r="R22">
        <v>74241.946315800888</v>
      </c>
      <c r="S22">
        <v>67905.057060776962</v>
      </c>
      <c r="T22">
        <v>74233.722058971645</v>
      </c>
      <c r="X22">
        <v>107755.00146920014</v>
      </c>
      <c r="Y22">
        <v>172457.40588206385</v>
      </c>
      <c r="Z22">
        <v>185557.88247520739</v>
      </c>
      <c r="AD22">
        <v>273551.98237010703</v>
      </c>
      <c r="AE22">
        <v>257193.42715468907</v>
      </c>
      <c r="AF22">
        <v>276283.15027333994</v>
      </c>
      <c r="AJ22">
        <v>408298.99355752917</v>
      </c>
      <c r="AK22">
        <v>630531.2387660878</v>
      </c>
      <c r="AL22">
        <v>655104.52081322705</v>
      </c>
      <c r="AP22">
        <v>980132.04961220815</v>
      </c>
      <c r="AQ22">
        <v>1814528.5739582626</v>
      </c>
      <c r="AR22">
        <v>1839267.6081558173</v>
      </c>
      <c r="AV22">
        <v>2789831.8302850728</v>
      </c>
      <c r="BC22">
        <v>5982.8815869378641</v>
      </c>
      <c r="BD22">
        <v>5354.8888245154485</v>
      </c>
      <c r="BH22">
        <v>8742.941638498176</v>
      </c>
    </row>
    <row r="23" spans="1:60">
      <c r="A23">
        <v>1934</v>
      </c>
      <c r="B23">
        <v>11281.413952394409</v>
      </c>
      <c r="F23">
        <v>17195.407738509701</v>
      </c>
      <c r="M23">
        <v>53627.077076195412</v>
      </c>
      <c r="N23">
        <v>59796.025322003232</v>
      </c>
      <c r="R23">
        <v>85355.15737180585</v>
      </c>
      <c r="S23">
        <v>81240.234344370561</v>
      </c>
      <c r="T23">
        <v>88427.131658871454</v>
      </c>
      <c r="X23">
        <v>128737.31936428146</v>
      </c>
      <c r="Y23">
        <v>194083.84753822288</v>
      </c>
      <c r="Z23">
        <v>208906.1774118593</v>
      </c>
      <c r="AD23">
        <v>308524.65118299599</v>
      </c>
      <c r="AE23">
        <v>292671.18410090328</v>
      </c>
      <c r="AF23">
        <v>313673.60847229022</v>
      </c>
      <c r="AJ23">
        <v>464776.33362496353</v>
      </c>
      <c r="AK23">
        <v>703737.80410502222</v>
      </c>
      <c r="AL23">
        <v>728606.66831952217</v>
      </c>
      <c r="AP23">
        <v>1098218.3005067597</v>
      </c>
      <c r="AQ23">
        <v>2139430.8355665626</v>
      </c>
      <c r="AR23">
        <v>2163700.1844937028</v>
      </c>
      <c r="AV23">
        <v>3323256.0963701881</v>
      </c>
      <c r="BC23">
        <v>6576.3402719720743</v>
      </c>
      <c r="BD23">
        <v>5890.9015779934298</v>
      </c>
      <c r="BH23">
        <v>9622.102223699012</v>
      </c>
    </row>
    <row r="24" spans="1:60">
      <c r="A24">
        <v>1935</v>
      </c>
      <c r="B24">
        <v>12378.374990350836</v>
      </c>
      <c r="F24">
        <v>18880.439200216006</v>
      </c>
      <c r="M24">
        <v>57853.742436118409</v>
      </c>
      <c r="N24">
        <v>64285.675683856549</v>
      </c>
      <c r="R24">
        <v>92314.069671000427</v>
      </c>
      <c r="S24">
        <v>86463.975009472881</v>
      </c>
      <c r="T24">
        <v>94122.105162920023</v>
      </c>
      <c r="X24">
        <v>137634.3511241152</v>
      </c>
      <c r="Y24">
        <v>219471.42398027136</v>
      </c>
      <c r="Z24">
        <v>237335.92098776207</v>
      </c>
      <c r="AD24">
        <v>350410.27183759143</v>
      </c>
      <c r="AE24">
        <v>334088.1172574177</v>
      </c>
      <c r="AF24">
        <v>359780.21418690757</v>
      </c>
      <c r="AJ24">
        <v>532298.71784377878</v>
      </c>
      <c r="AK24">
        <v>834170.80159553466</v>
      </c>
      <c r="AL24">
        <v>863454.79411537433</v>
      </c>
      <c r="AP24">
        <v>1303364.9385217861</v>
      </c>
      <c r="AQ24">
        <v>2691666.1973073734</v>
      </c>
      <c r="AR24">
        <v>2719320.6853250861</v>
      </c>
      <c r="AV24">
        <v>4186903.150050763</v>
      </c>
      <c r="BC24">
        <v>7325.5563852655478</v>
      </c>
      <c r="BD24">
        <v>6610.897135516866</v>
      </c>
      <c r="BH24">
        <v>10721.146925684401</v>
      </c>
    </row>
    <row r="25" spans="1:60">
      <c r="A25">
        <v>1936</v>
      </c>
      <c r="B25">
        <v>13674.808196501805</v>
      </c>
      <c r="F25">
        <v>20865.11169317245</v>
      </c>
      <c r="M25">
        <v>64779.86291003137</v>
      </c>
      <c r="N25">
        <v>71979.616827281294</v>
      </c>
      <c r="R25">
        <v>103133.86767941651</v>
      </c>
      <c r="S25">
        <v>97976.448408187556</v>
      </c>
      <c r="T25">
        <v>106416.34566986741</v>
      </c>
      <c r="X25">
        <v>155403.91771577988</v>
      </c>
      <c r="Y25">
        <v>268833.31882325659</v>
      </c>
      <c r="Z25">
        <v>286541.41334697348</v>
      </c>
      <c r="AD25">
        <v>425557.96318736899</v>
      </c>
      <c r="AE25">
        <v>414521.63890131394</v>
      </c>
      <c r="AF25">
        <v>439249.77646214247</v>
      </c>
      <c r="AJ25">
        <v>654706.69475907926</v>
      </c>
      <c r="AK25">
        <v>1041454.1581750985</v>
      </c>
      <c r="AL25">
        <v>1068212.0008206738</v>
      </c>
      <c r="AP25">
        <v>1622327.8603328604</v>
      </c>
      <c r="AQ25">
        <v>3329587.3456215472</v>
      </c>
      <c r="AR25">
        <v>3354208.3997588954</v>
      </c>
      <c r="AV25">
        <v>5187913.3166336417</v>
      </c>
      <c r="BC25">
        <v>7996.468783887407</v>
      </c>
      <c r="BD25">
        <v>7196.4961264151952</v>
      </c>
      <c r="BH25">
        <v>11724.138805811996</v>
      </c>
    </row>
    <row r="26" spans="1:60">
      <c r="A26">
        <v>1937</v>
      </c>
      <c r="B26">
        <v>14573.099009093545</v>
      </c>
      <c r="F26">
        <v>22235.698923171236</v>
      </c>
      <c r="M26">
        <v>67163.831314969299</v>
      </c>
      <c r="N26">
        <v>74960.150692170369</v>
      </c>
      <c r="R26">
        <v>107339.55726143952</v>
      </c>
      <c r="S26">
        <v>101597.8910200142</v>
      </c>
      <c r="T26">
        <v>110446.64686514082</v>
      </c>
      <c r="X26">
        <v>161716.25161895796</v>
      </c>
      <c r="Y26">
        <v>280031.10079451406</v>
      </c>
      <c r="Z26">
        <v>300892.69423676428</v>
      </c>
      <c r="AD26">
        <v>445032.70378852444</v>
      </c>
      <c r="AE26">
        <v>429399.01765016257</v>
      </c>
      <c r="AF26">
        <v>458615.09637343313</v>
      </c>
      <c r="AJ26">
        <v>680796.80055711244</v>
      </c>
      <c r="AK26">
        <v>1084337.2934972867</v>
      </c>
      <c r="AL26">
        <v>1115880.9274251293</v>
      </c>
      <c r="AP26">
        <v>1691204.2360295104</v>
      </c>
      <c r="AQ26">
        <v>3547437.8767195437</v>
      </c>
      <c r="AR26">
        <v>3575895.6511672391</v>
      </c>
      <c r="AV26">
        <v>5525218.4396136114</v>
      </c>
      <c r="BC26">
        <v>8729.6843084406828</v>
      </c>
      <c r="BD26">
        <v>7863.4265998627834</v>
      </c>
      <c r="BH26">
        <v>12779.714663363649</v>
      </c>
    </row>
    <row r="27" spans="1:60">
      <c r="A27">
        <v>1938</v>
      </c>
      <c r="B27">
        <v>13534.267060100541</v>
      </c>
      <c r="F27">
        <v>20626.827532133611</v>
      </c>
      <c r="M27">
        <v>62112.50891786693</v>
      </c>
      <c r="N27">
        <v>69242.218150929621</v>
      </c>
      <c r="R27">
        <v>99092.221385712983</v>
      </c>
      <c r="S27">
        <v>90499.019855342704</v>
      </c>
      <c r="T27">
        <v>98682.117839605839</v>
      </c>
      <c r="X27">
        <v>144120.35120585456</v>
      </c>
      <c r="Y27">
        <v>233137.1534150923</v>
      </c>
      <c r="Z27">
        <v>251860.16899858115</v>
      </c>
      <c r="AD27">
        <v>371323.32512361737</v>
      </c>
      <c r="AE27">
        <v>349095.8290800837</v>
      </c>
      <c r="AF27">
        <v>375361.09396508301</v>
      </c>
      <c r="AJ27">
        <v>555318.18882605946</v>
      </c>
      <c r="AK27">
        <v>862454.472120177</v>
      </c>
      <c r="AL27">
        <v>892063.95928317937</v>
      </c>
      <c r="AP27">
        <v>1347208.724829518</v>
      </c>
      <c r="AQ27">
        <v>3030697.2274424345</v>
      </c>
      <c r="AR27">
        <v>3059041.000884146</v>
      </c>
      <c r="AV27">
        <v>4707886.1865840396</v>
      </c>
      <c r="BC27">
        <v>8136.6846314598306</v>
      </c>
      <c r="BD27">
        <v>7344.4947166750862</v>
      </c>
      <c r="BH27">
        <v>11908.450437291456</v>
      </c>
    </row>
    <row r="28" spans="1:60">
      <c r="A28">
        <v>1939</v>
      </c>
      <c r="B28">
        <v>14485.09735546873</v>
      </c>
      <c r="F28">
        <v>22040.638256702932</v>
      </c>
      <c r="M28">
        <v>68722.849924636976</v>
      </c>
      <c r="N28">
        <v>76308.399239314298</v>
      </c>
      <c r="R28">
        <v>109146.74313937905</v>
      </c>
      <c r="S28">
        <v>101434.71295209994</v>
      </c>
      <c r="T28">
        <v>110164.97547331231</v>
      </c>
      <c r="X28">
        <v>160658.04086008045</v>
      </c>
      <c r="Y28">
        <v>267986.43402571639</v>
      </c>
      <c r="Z28">
        <v>287160.94724650035</v>
      </c>
      <c r="AD28">
        <v>423956.93861276546</v>
      </c>
      <c r="AE28">
        <v>404035.95054952533</v>
      </c>
      <c r="AF28">
        <v>430553.53250442783</v>
      </c>
      <c r="AJ28">
        <v>638281.35123812919</v>
      </c>
      <c r="AK28">
        <v>998613.40649702819</v>
      </c>
      <c r="AL28">
        <v>1027831.6605390429</v>
      </c>
      <c r="AP28">
        <v>1554396.8369579117</v>
      </c>
      <c r="AQ28">
        <v>3264685.1053182585</v>
      </c>
      <c r="AR28">
        <v>3291289.3468596842</v>
      </c>
      <c r="AV28">
        <v>5073664.9838975593</v>
      </c>
      <c r="BC28">
        <v>8458.6804033389217</v>
      </c>
      <c r="BD28">
        <v>7615.8415905969978</v>
      </c>
      <c r="BH28">
        <v>12362.182158627809</v>
      </c>
    </row>
    <row r="29" spans="1:60">
      <c r="A29">
        <v>1940</v>
      </c>
      <c r="B29">
        <v>15719.449832268519</v>
      </c>
      <c r="F29">
        <v>23898.297607205466</v>
      </c>
      <c r="M29">
        <v>75271.719112977851</v>
      </c>
      <c r="N29">
        <v>82697.845442768143</v>
      </c>
      <c r="R29">
        <v>119188.62935746224</v>
      </c>
      <c r="S29">
        <v>112991.23914061578</v>
      </c>
      <c r="T29">
        <v>121914.28654582966</v>
      </c>
      <c r="X29">
        <v>178317.09384526953</v>
      </c>
      <c r="Y29">
        <v>314126.29096948216</v>
      </c>
      <c r="Z29">
        <v>333430.22417760757</v>
      </c>
      <c r="AD29">
        <v>494314.71122647816</v>
      </c>
      <c r="AE29">
        <v>482510.43973125814</v>
      </c>
      <c r="AF29">
        <v>508706.03937487636</v>
      </c>
      <c r="AJ29">
        <v>757523.59058556904</v>
      </c>
      <c r="AK29">
        <v>1246585.1995702835</v>
      </c>
      <c r="AL29">
        <v>1274090.4163796448</v>
      </c>
      <c r="AP29">
        <v>1933535.1908995709</v>
      </c>
      <c r="AQ29">
        <v>4419062.1149585275</v>
      </c>
      <c r="AR29">
        <v>4446111.6502354145</v>
      </c>
      <c r="AV29">
        <v>6855837.947195448</v>
      </c>
      <c r="BC29">
        <v>9102.5310233008167</v>
      </c>
      <c r="BD29">
        <v>8277.4058755463375</v>
      </c>
      <c r="BH29">
        <v>13310.482968288045</v>
      </c>
    </row>
    <row r="30" spans="1:60">
      <c r="A30">
        <v>1941</v>
      </c>
      <c r="B30">
        <v>18643.868623962022</v>
      </c>
      <c r="F30">
        <v>28642.878442970279</v>
      </c>
      <c r="M30">
        <v>86445.658082771159</v>
      </c>
      <c r="N30">
        <v>95276.336953015052</v>
      </c>
      <c r="R30">
        <v>138244.63837004892</v>
      </c>
      <c r="S30">
        <v>133550.28842617472</v>
      </c>
      <c r="T30">
        <v>144040.79154647258</v>
      </c>
      <c r="X30">
        <v>212716.97231846684</v>
      </c>
      <c r="Y30">
        <v>395016.20075955725</v>
      </c>
      <c r="Z30">
        <v>416021.37643808092</v>
      </c>
      <c r="AD30">
        <v>626016.87396704708</v>
      </c>
      <c r="AE30">
        <v>612990.42579637677</v>
      </c>
      <c r="AF30">
        <v>640790.55237587774</v>
      </c>
      <c r="AJ30">
        <v>968587.30111036508</v>
      </c>
      <c r="AK30">
        <v>1631114.8469137757</v>
      </c>
      <c r="AL30">
        <v>1659417.1799778889</v>
      </c>
      <c r="AP30">
        <v>2553512.7546482943</v>
      </c>
      <c r="AQ30">
        <v>6043393.1753291907</v>
      </c>
      <c r="AR30">
        <v>6064273.2764352793</v>
      </c>
      <c r="AV30">
        <v>9472137.1005265824</v>
      </c>
      <c r="BC30">
        <v>11110.336461872119</v>
      </c>
      <c r="BD30">
        <v>10129.149920733906</v>
      </c>
      <c r="BH30">
        <v>16464.905117739323</v>
      </c>
    </row>
    <row r="31" spans="1:60">
      <c r="A31">
        <v>1942</v>
      </c>
      <c r="B31">
        <v>22048.87737299129</v>
      </c>
      <c r="F31">
        <v>34202.056482483611</v>
      </c>
      <c r="M31">
        <v>92178.409128851956</v>
      </c>
      <c r="N31">
        <v>104023.02738588773</v>
      </c>
      <c r="R31">
        <v>150166.84337681168</v>
      </c>
      <c r="S31">
        <v>145598.75434671689</v>
      </c>
      <c r="T31">
        <v>159083.4901446529</v>
      </c>
      <c r="X31">
        <v>235426.53124117371</v>
      </c>
      <c r="Y31">
        <v>448929.9285892648</v>
      </c>
      <c r="Z31">
        <v>475348.92414121213</v>
      </c>
      <c r="AD31">
        <v>719847.38762927253</v>
      </c>
      <c r="AE31">
        <v>706292.08718576364</v>
      </c>
      <c r="AF31">
        <v>740656.22779073729</v>
      </c>
      <c r="AJ31">
        <v>1128023.1298026855</v>
      </c>
      <c r="AK31">
        <v>1892171.3195577003</v>
      </c>
      <c r="AL31">
        <v>1925632.5066627136</v>
      </c>
      <c r="AP31">
        <v>2992910.9769391371</v>
      </c>
      <c r="AQ31">
        <v>6755750.1796918195</v>
      </c>
      <c r="AR31">
        <v>6780371.7066365667</v>
      </c>
      <c r="AV31">
        <v>10712851.56559447</v>
      </c>
      <c r="BC31">
        <v>14256.707177895662</v>
      </c>
      <c r="BD31">
        <v>12940.638482669459</v>
      </c>
      <c r="BH31">
        <v>21317.080160891597</v>
      </c>
    </row>
    <row r="32" spans="1:60">
      <c r="A32">
        <v>1943</v>
      </c>
      <c r="B32">
        <v>25430.520714481474</v>
      </c>
      <c r="F32">
        <v>39728.257923792335</v>
      </c>
      <c r="M32">
        <v>98453.096004645209</v>
      </c>
      <c r="N32">
        <v>113633.28586420963</v>
      </c>
      <c r="R32">
        <v>162530.62742027416</v>
      </c>
      <c r="S32">
        <v>156600.87822102272</v>
      </c>
      <c r="T32">
        <v>173397.28472973837</v>
      </c>
      <c r="X32">
        <v>255716.07137508199</v>
      </c>
      <c r="Y32">
        <v>477762.17266872886</v>
      </c>
      <c r="Z32">
        <v>507108.69344923121</v>
      </c>
      <c r="AD32">
        <v>772212.69940158387</v>
      </c>
      <c r="AE32">
        <v>740318.08839749801</v>
      </c>
      <c r="AF32">
        <v>777219.99281454657</v>
      </c>
      <c r="AJ32">
        <v>1191766.9944302975</v>
      </c>
      <c r="AK32">
        <v>1926438.3026340154</v>
      </c>
      <c r="AL32">
        <v>1962024.6934529021</v>
      </c>
      <c r="AP32">
        <v>3076159.7483129539</v>
      </c>
      <c r="AQ32">
        <v>6289121.416897729</v>
      </c>
      <c r="AR32">
        <v>6316039.1871774942</v>
      </c>
      <c r="AV32">
        <v>10099713.958146254</v>
      </c>
      <c r="BC32">
        <v>17316.901237796617</v>
      </c>
      <c r="BD32">
        <v>15630.213475622795</v>
      </c>
      <c r="BH32">
        <v>26083.550201961018</v>
      </c>
    </row>
    <row r="33" spans="1:60">
      <c r="A33">
        <v>1944</v>
      </c>
      <c r="B33">
        <v>26246.600871582232</v>
      </c>
      <c r="F33">
        <v>41335.033672711157</v>
      </c>
      <c r="M33">
        <v>94823.35577787635</v>
      </c>
      <c r="N33">
        <v>110279.94052738746</v>
      </c>
      <c r="R33">
        <v>158910.68483012007</v>
      </c>
      <c r="S33">
        <v>144575.97250040583</v>
      </c>
      <c r="T33">
        <v>162253.98182421282</v>
      </c>
      <c r="X33">
        <v>240050.560884687</v>
      </c>
      <c r="Y33">
        <v>414119.55554203445</v>
      </c>
      <c r="Z33">
        <v>445830.15327754733</v>
      </c>
      <c r="AD33">
        <v>680695.88791754725</v>
      </c>
      <c r="AE33">
        <v>631526.14274816134</v>
      </c>
      <c r="AF33">
        <v>670902.00345986756</v>
      </c>
      <c r="AJ33">
        <v>1032290.2840014739</v>
      </c>
      <c r="AK33">
        <v>1618772.9026035042</v>
      </c>
      <c r="AL33">
        <v>1656023.066428028</v>
      </c>
      <c r="AP33">
        <v>2618893.0167617598</v>
      </c>
      <c r="AQ33">
        <v>5860874.4584998079</v>
      </c>
      <c r="AR33">
        <v>5889092.9328667819</v>
      </c>
      <c r="AV33">
        <v>9503596.5397102535</v>
      </c>
      <c r="BC33">
        <v>18626.961437549544</v>
      </c>
      <c r="BD33">
        <v>16909.563132048315</v>
      </c>
      <c r="BH33">
        <v>28271.072432999048</v>
      </c>
    </row>
    <row r="34" spans="1:60">
      <c r="A34">
        <v>1945</v>
      </c>
      <c r="B34">
        <v>25212.412922036914</v>
      </c>
      <c r="F34">
        <v>40041.240041183075</v>
      </c>
      <c r="M34">
        <v>89660.806091868333</v>
      </c>
      <c r="N34">
        <v>105032.85706587795</v>
      </c>
      <c r="R34">
        <v>151747.06429362315</v>
      </c>
      <c r="S34">
        <v>136136.99316717824</v>
      </c>
      <c r="T34">
        <v>153686.41219791121</v>
      </c>
      <c r="X34">
        <v>228187.23883857683</v>
      </c>
      <c r="Y34">
        <v>371961.14912400674</v>
      </c>
      <c r="Z34">
        <v>403900.44915671012</v>
      </c>
      <c r="AD34">
        <v>619129.86291661323</v>
      </c>
      <c r="AE34">
        <v>551874.61408408557</v>
      </c>
      <c r="AF34">
        <v>593114.89920981834</v>
      </c>
      <c r="AJ34">
        <v>915127.17542812112</v>
      </c>
      <c r="AK34">
        <v>1339521.8189853197</v>
      </c>
      <c r="AL34">
        <v>1382079.5732850495</v>
      </c>
      <c r="AP34">
        <v>2194927.7557337848</v>
      </c>
      <c r="AQ34">
        <v>4404928.0945757292</v>
      </c>
      <c r="AR34">
        <v>4436804.2146279952</v>
      </c>
      <c r="AV34">
        <v>7231444.0122816321</v>
      </c>
      <c r="BC34">
        <v>18051.480347611199</v>
      </c>
      <c r="BD34">
        <v>16343.474683832355</v>
      </c>
      <c r="BH34">
        <v>27629.481790911956</v>
      </c>
    </row>
    <row r="35" spans="1:60">
      <c r="A35">
        <v>1946</v>
      </c>
      <c r="B35">
        <v>22024.225219570009</v>
      </c>
      <c r="F35">
        <v>35260.026381781041</v>
      </c>
      <c r="M35">
        <v>81708.093390854323</v>
      </c>
      <c r="N35">
        <v>94796.50594493821</v>
      </c>
      <c r="R35">
        <v>138932.08559026974</v>
      </c>
      <c r="S35">
        <v>124471.46604465954</v>
      </c>
      <c r="T35">
        <v>139445.31817390773</v>
      </c>
      <c r="X35">
        <v>209949.62247907356</v>
      </c>
      <c r="Y35">
        <v>321709.28603183891</v>
      </c>
      <c r="Z35">
        <v>352726.03861438477</v>
      </c>
      <c r="AD35">
        <v>543243.68231137202</v>
      </c>
      <c r="AE35">
        <v>466503.38197161304</v>
      </c>
      <c r="AF35">
        <v>508721.76587802853</v>
      </c>
      <c r="AJ35">
        <v>786093.9899775408</v>
      </c>
      <c r="AK35">
        <v>1095479.2728421856</v>
      </c>
      <c r="AL35">
        <v>1141585.509631888</v>
      </c>
      <c r="AP35">
        <v>1817122.0776005629</v>
      </c>
      <c r="AQ35">
        <v>3790730.0689436914</v>
      </c>
      <c r="AR35">
        <v>3824485.5587868667</v>
      </c>
      <c r="AV35">
        <v>6261386.382107296</v>
      </c>
      <c r="BC35">
        <v>15392.684311649533</v>
      </c>
      <c r="BD35">
        <v>13938.416250084652</v>
      </c>
      <c r="BH35">
        <v>23740.90869194896</v>
      </c>
    </row>
    <row r="36" spans="1:60">
      <c r="A36">
        <v>1947</v>
      </c>
      <c r="B36">
        <v>21330.957791411609</v>
      </c>
      <c r="F36">
        <v>34127.213392547696</v>
      </c>
      <c r="M36">
        <v>79159.429052656938</v>
      </c>
      <c r="N36">
        <v>91681.759958479321</v>
      </c>
      <c r="R36">
        <v>134368.76604528294</v>
      </c>
      <c r="S36">
        <v>122497.54468257679</v>
      </c>
      <c r="T36">
        <v>136570.16966559776</v>
      </c>
      <c r="X36">
        <v>205977.96907568144</v>
      </c>
      <c r="Y36">
        <v>329275.8910415289</v>
      </c>
      <c r="Z36">
        <v>356775.75775666867</v>
      </c>
      <c r="AD36">
        <v>552595.96654492395</v>
      </c>
      <c r="AE36">
        <v>487958.22287227353</v>
      </c>
      <c r="AF36">
        <v>524068.138654768</v>
      </c>
      <c r="AJ36">
        <v>815719.98245785607</v>
      </c>
      <c r="AK36">
        <v>1226538.6961509502</v>
      </c>
      <c r="AL36">
        <v>1263539.2995933664</v>
      </c>
      <c r="AP36">
        <v>2022109.424241981</v>
      </c>
      <c r="AQ36">
        <v>4624498.4871311421</v>
      </c>
      <c r="AR36">
        <v>4651520.1012525344</v>
      </c>
      <c r="AV36">
        <v>7608695.755182704</v>
      </c>
      <c r="BC36">
        <v>14905.572095717685</v>
      </c>
      <c r="BD36">
        <v>13514.201995070753</v>
      </c>
      <c r="BH36">
        <v>22989.263097799329</v>
      </c>
    </row>
    <row r="37" spans="1:60">
      <c r="A37">
        <v>1948</v>
      </c>
      <c r="B37">
        <v>22332.092889711796</v>
      </c>
      <c r="F37">
        <v>35816.251408779332</v>
      </c>
      <c r="M37">
        <v>87013.237623200708</v>
      </c>
      <c r="N37">
        <v>99281.307061163723</v>
      </c>
      <c r="R37">
        <v>147516.06567312943</v>
      </c>
      <c r="S37">
        <v>134977.99818060492</v>
      </c>
      <c r="T37">
        <v>148998.87645180442</v>
      </c>
      <c r="X37">
        <v>227014.39238903564</v>
      </c>
      <c r="Y37">
        <v>373301.22291142517</v>
      </c>
      <c r="Z37">
        <v>401881.48334147705</v>
      </c>
      <c r="AD37">
        <v>626132.46135678899</v>
      </c>
      <c r="AE37">
        <v>564212.22840836737</v>
      </c>
      <c r="AF37">
        <v>601719.44169611158</v>
      </c>
      <c r="AJ37">
        <v>941855.73651954602</v>
      </c>
      <c r="AK37">
        <v>1447671.4734044676</v>
      </c>
      <c r="AL37">
        <v>1484535.8392938722</v>
      </c>
      <c r="AP37">
        <v>2385970.1033521825</v>
      </c>
      <c r="AQ37">
        <v>5361364.9483052045</v>
      </c>
      <c r="AR37">
        <v>5388055.3166570999</v>
      </c>
      <c r="AV37">
        <v>8840258.4459712002</v>
      </c>
      <c r="BC37">
        <v>15145.299030435244</v>
      </c>
      <c r="BD37">
        <v>13782.180203994907</v>
      </c>
      <c r="BH37">
        <v>23405.160934962649</v>
      </c>
    </row>
    <row r="38" spans="1:60">
      <c r="A38">
        <v>1949</v>
      </c>
      <c r="B38">
        <v>21629.276399519047</v>
      </c>
      <c r="F38">
        <v>34776.379417485674</v>
      </c>
      <c r="M38">
        <v>83107.442554366455</v>
      </c>
      <c r="N38">
        <v>94965.737471354907</v>
      </c>
      <c r="R38">
        <v>141429.7530380117</v>
      </c>
      <c r="S38">
        <v>126768.13307695476</v>
      </c>
      <c r="T38">
        <v>140368.71284859604</v>
      </c>
      <c r="X38">
        <v>214131.69986970315</v>
      </c>
      <c r="Y38">
        <v>348041.22354349599</v>
      </c>
      <c r="Z38">
        <v>374956.60636566341</v>
      </c>
      <c r="AD38">
        <v>585195.8040359125</v>
      </c>
      <c r="AE38">
        <v>527239.52532631368</v>
      </c>
      <c r="AF38">
        <v>561921.95670163806</v>
      </c>
      <c r="AJ38">
        <v>882137.05134334264</v>
      </c>
      <c r="AK38">
        <v>1362997.6720688001</v>
      </c>
      <c r="AL38">
        <v>1396584.4391239129</v>
      </c>
      <c r="AP38">
        <v>2251024.8162095323</v>
      </c>
      <c r="AQ38">
        <v>5134785.554799214</v>
      </c>
      <c r="AR38">
        <v>5158873.335692293</v>
      </c>
      <c r="AV38">
        <v>8481246.9124954473</v>
      </c>
      <c r="BC38">
        <v>14798.369048980445</v>
      </c>
      <c r="BD38">
        <v>13480.780724870614</v>
      </c>
      <c r="BH38">
        <v>22926.004570760553</v>
      </c>
    </row>
    <row r="39" spans="1:60">
      <c r="A39">
        <v>1950</v>
      </c>
      <c r="B39">
        <v>23545.598847018719</v>
      </c>
      <c r="F39">
        <v>37789.996138161034</v>
      </c>
      <c r="M39">
        <v>92271.540917758568</v>
      </c>
      <c r="N39">
        <v>104788.78269537228</v>
      </c>
      <c r="R39">
        <v>156300.8785307004</v>
      </c>
      <c r="S39">
        <v>142674.03765026401</v>
      </c>
      <c r="T39">
        <v>156772.19566812101</v>
      </c>
      <c r="X39">
        <v>239669.14393335505</v>
      </c>
      <c r="Y39">
        <v>403992.44568802713</v>
      </c>
      <c r="Z39">
        <v>431251.72427600197</v>
      </c>
      <c r="AD39">
        <v>674740.04103823588</v>
      </c>
      <c r="AE39">
        <v>611186.72394241544</v>
      </c>
      <c r="AF39">
        <v>645312.60204334825</v>
      </c>
      <c r="AJ39">
        <v>1015852.9586202553</v>
      </c>
      <c r="AK39">
        <v>1599187.8712978009</v>
      </c>
      <c r="AL39">
        <v>1631756.1041514587</v>
      </c>
      <c r="AP39">
        <v>2631046.9737946321</v>
      </c>
      <c r="AQ39">
        <v>5086217.0686344793</v>
      </c>
      <c r="AR39">
        <v>5109763.6796570262</v>
      </c>
      <c r="AV39">
        <v>8429589.4733398929</v>
      </c>
      <c r="BC39">
        <v>15909.383061380957</v>
      </c>
      <c r="BD39">
        <v>14518.578419423873</v>
      </c>
      <c r="BH39">
        <v>24622.120316767774</v>
      </c>
    </row>
    <row r="40" spans="1:60">
      <c r="A40">
        <v>1951</v>
      </c>
      <c r="B40">
        <v>25201.029053370617</v>
      </c>
      <c r="F40">
        <v>40543.914674170155</v>
      </c>
      <c r="M40">
        <v>96011.653273103831</v>
      </c>
      <c r="N40">
        <v>109964.86024109945</v>
      </c>
      <c r="R40">
        <v>163420.50822312469</v>
      </c>
      <c r="S40">
        <v>148073.92945577152</v>
      </c>
      <c r="T40">
        <v>163901.31351238777</v>
      </c>
      <c r="X40">
        <v>249806.25580578865</v>
      </c>
      <c r="Y40">
        <v>415628.16068979946</v>
      </c>
      <c r="Z40">
        <v>444974.1539865965</v>
      </c>
      <c r="AD40">
        <v>696690.67629567289</v>
      </c>
      <c r="AE40">
        <v>625469.58438194799</v>
      </c>
      <c r="AF40">
        <v>661982.91081779299</v>
      </c>
      <c r="AJ40">
        <v>1043354.3155296914</v>
      </c>
      <c r="AK40">
        <v>1603017.4909084958</v>
      </c>
      <c r="AL40">
        <v>1637386.0524465491</v>
      </c>
      <c r="AP40">
        <v>2647614.7429081537</v>
      </c>
      <c r="AQ40">
        <v>6053013.3480255306</v>
      </c>
      <c r="AR40">
        <v>6078521.5586680854</v>
      </c>
      <c r="AV40">
        <v>10015117.119483732</v>
      </c>
      <c r="BC40">
        <v>17333.1819178447</v>
      </c>
      <c r="BD40">
        <v>15782.825588067411</v>
      </c>
      <c r="BH40">
        <v>26890.959835397425</v>
      </c>
    </row>
    <row r="41" spans="1:60">
      <c r="A41">
        <v>1952</v>
      </c>
      <c r="B41">
        <v>25850.140611023406</v>
      </c>
      <c r="F41">
        <v>41657.105629721067</v>
      </c>
      <c r="M41">
        <v>95269.892711733861</v>
      </c>
      <c r="N41">
        <v>110103.1516447154</v>
      </c>
      <c r="R41">
        <v>162932.27792745858</v>
      </c>
      <c r="S41">
        <v>145080.80736708821</v>
      </c>
      <c r="T41">
        <v>161800.85991958043</v>
      </c>
      <c r="X41">
        <v>245838.32838194151</v>
      </c>
      <c r="Y41">
        <v>398954.36848627211</v>
      </c>
      <c r="Z41">
        <v>429328.1583300106</v>
      </c>
      <c r="AD41">
        <v>671265.3908036059</v>
      </c>
      <c r="AE41">
        <v>598804.81970211235</v>
      </c>
      <c r="AF41">
        <v>636947.12520839856</v>
      </c>
      <c r="AJ41">
        <v>1003086.7522757553</v>
      </c>
      <c r="AK41">
        <v>1532195.5143835193</v>
      </c>
      <c r="AL41">
        <v>1569252.1562631547</v>
      </c>
      <c r="AP41">
        <v>2537598.0907272575</v>
      </c>
      <c r="AQ41">
        <v>5688662.5048338445</v>
      </c>
      <c r="AR41">
        <v>5715451.1318271374</v>
      </c>
      <c r="AV41">
        <v>9432526.1220807154</v>
      </c>
      <c r="BC41">
        <v>18136.834822055574</v>
      </c>
      <c r="BD41">
        <v>16488.694940613183</v>
      </c>
      <c r="BH41">
        <v>28182.086485528016</v>
      </c>
    </row>
    <row r="42" spans="1:60">
      <c r="A42">
        <v>1953</v>
      </c>
      <c r="B42">
        <v>26646.958820865621</v>
      </c>
      <c r="F42">
        <v>42956.009630595472</v>
      </c>
      <c r="M42">
        <v>95727.43456784985</v>
      </c>
      <c r="N42">
        <v>111186.70389099278</v>
      </c>
      <c r="R42">
        <v>164138.79076453947</v>
      </c>
      <c r="S42">
        <v>143881.5553692854</v>
      </c>
      <c r="T42">
        <v>161308.158998728</v>
      </c>
      <c r="X42">
        <v>244396.21104387366</v>
      </c>
      <c r="Y42">
        <v>388676.5640684418</v>
      </c>
      <c r="Z42">
        <v>419086.58145100786</v>
      </c>
      <c r="AD42">
        <v>654912.27716089156</v>
      </c>
      <c r="AE42">
        <v>582688.44028867688</v>
      </c>
      <c r="AF42">
        <v>620290.45666983048</v>
      </c>
      <c r="AJ42">
        <v>977273.76925279712</v>
      </c>
      <c r="AK42">
        <v>1486008.151870307</v>
      </c>
      <c r="AL42">
        <v>1521770.8469029211</v>
      </c>
      <c r="AP42">
        <v>2463921.9305461105</v>
      </c>
      <c r="AQ42">
        <v>5674717.31688309</v>
      </c>
      <c r="AR42">
        <v>5700893.0243285615</v>
      </c>
      <c r="AV42">
        <v>9413588.9122122116</v>
      </c>
      <c r="BC42">
        <v>18971.350404534038</v>
      </c>
      <c r="BD42">
        <v>17253.653813073714</v>
      </c>
      <c r="BH42">
        <v>29491.256171268375</v>
      </c>
    </row>
    <row r="43" spans="1:60">
      <c r="A43">
        <v>1954</v>
      </c>
      <c r="B43">
        <v>26096.966533885796</v>
      </c>
      <c r="F43">
        <v>42051.70739560794</v>
      </c>
      <c r="M43">
        <v>94747.140706531252</v>
      </c>
      <c r="N43">
        <v>109463.56893796833</v>
      </c>
      <c r="R43">
        <v>162094.31445852644</v>
      </c>
      <c r="S43">
        <v>141791.55194823767</v>
      </c>
      <c r="T43">
        <v>158344.98327747051</v>
      </c>
      <c r="X43">
        <v>240606.35592323274</v>
      </c>
      <c r="Y43">
        <v>378814.81736022834</v>
      </c>
      <c r="Z43">
        <v>408055.18807001744</v>
      </c>
      <c r="AD43">
        <v>638102.53897635941</v>
      </c>
      <c r="AE43">
        <v>562055.33759384137</v>
      </c>
      <c r="AF43">
        <v>598136.61040434975</v>
      </c>
      <c r="AJ43">
        <v>942690.96630159928</v>
      </c>
      <c r="AK43">
        <v>1431054.7979928122</v>
      </c>
      <c r="AL43">
        <v>1466187.4757280475</v>
      </c>
      <c r="AP43">
        <v>2372892.3986395593</v>
      </c>
      <c r="AQ43">
        <v>5314842.6054734662</v>
      </c>
      <c r="AR43">
        <v>5340384.4696345497</v>
      </c>
      <c r="AV43">
        <v>8823744.3121162932</v>
      </c>
      <c r="BC43">
        <v>18469.169403591859</v>
      </c>
      <c r="BD43">
        <v>16834.010711209961</v>
      </c>
      <c r="BH43">
        <v>28713.639944172555</v>
      </c>
    </row>
    <row r="44" spans="1:60">
      <c r="A44">
        <v>1955</v>
      </c>
      <c r="B44">
        <v>27956.950965229102</v>
      </c>
      <c r="F44">
        <v>45012.38983984603</v>
      </c>
      <c r="M44">
        <v>103719.29807736728</v>
      </c>
      <c r="N44">
        <v>118989.58906801582</v>
      </c>
      <c r="R44">
        <v>176790.41708513332</v>
      </c>
      <c r="S44">
        <v>156679.98330146485</v>
      </c>
      <c r="T44">
        <v>173263.64936393956</v>
      </c>
      <c r="X44">
        <v>264711.03527994355</v>
      </c>
      <c r="Y44">
        <v>429007.71400673792</v>
      </c>
      <c r="Z44">
        <v>457944.03830352169</v>
      </c>
      <c r="AD44">
        <v>719008.38264760748</v>
      </c>
      <c r="AE44">
        <v>641669.85630621028</v>
      </c>
      <c r="AF44">
        <v>676208.93807939452</v>
      </c>
      <c r="AJ44">
        <v>1070244.4103054474</v>
      </c>
      <c r="AK44">
        <v>1699895.7107807999</v>
      </c>
      <c r="AL44">
        <v>1731474.2477366501</v>
      </c>
      <c r="AP44">
        <v>2808617.9175423249</v>
      </c>
      <c r="AQ44">
        <v>6653358.2768389462</v>
      </c>
      <c r="AR44">
        <v>6676421.8696975363</v>
      </c>
      <c r="AV44">
        <v>11018633.545707377</v>
      </c>
      <c r="BC44">
        <v>19538.91239721375</v>
      </c>
      <c r="BD44">
        <v>17842.213398252799</v>
      </c>
      <c r="BH44">
        <v>30370.386812591878</v>
      </c>
    </row>
    <row r="45" spans="1:60">
      <c r="A45">
        <v>1956</v>
      </c>
      <c r="B45">
        <v>28491.320466016019</v>
      </c>
      <c r="F45">
        <v>45876.569607411038</v>
      </c>
      <c r="M45">
        <v>103180.59548053337</v>
      </c>
      <c r="N45">
        <v>119043.17152304295</v>
      </c>
      <c r="R45">
        <v>176199.81859000967</v>
      </c>
      <c r="S45">
        <v>154628.54569457317</v>
      </c>
      <c r="T45">
        <v>172075.42116011269</v>
      </c>
      <c r="X45">
        <v>261714.50434497642</v>
      </c>
      <c r="Y45">
        <v>413367.73337689595</v>
      </c>
      <c r="Z45">
        <v>443711.06268555886</v>
      </c>
      <c r="AD45">
        <v>694591.93422738451</v>
      </c>
      <c r="AE45">
        <v>624916.68677251285</v>
      </c>
      <c r="AF45">
        <v>662536.12741460511</v>
      </c>
      <c r="AJ45">
        <v>1045086.8269964223</v>
      </c>
      <c r="AK45">
        <v>1620724.0590146706</v>
      </c>
      <c r="AL45">
        <v>1654808.7069412428</v>
      </c>
      <c r="AP45">
        <v>2681510.0902797226</v>
      </c>
      <c r="AQ45">
        <v>6183839.8464513449</v>
      </c>
      <c r="AR45">
        <v>6208363.0901393611</v>
      </c>
      <c r="AV45">
        <v>10255003.569010064</v>
      </c>
      <c r="BC45">
        <v>20192.512131069645</v>
      </c>
      <c r="BD45">
        <v>18430.003681901915</v>
      </c>
      <c r="BH45">
        <v>31396.208609344518</v>
      </c>
    </row>
    <row r="46" spans="1:60">
      <c r="A46">
        <v>1957</v>
      </c>
      <c r="B46">
        <v>28545.329557088018</v>
      </c>
      <c r="F46">
        <v>45942.036165934929</v>
      </c>
      <c r="M46">
        <v>102989.2531182602</v>
      </c>
      <c r="N46">
        <v>119169.29032750844</v>
      </c>
      <c r="R46">
        <v>175997.99358689753</v>
      </c>
      <c r="S46">
        <v>154092.1433634409</v>
      </c>
      <c r="T46">
        <v>172271.98349943495</v>
      </c>
      <c r="X46">
        <v>260885.5267381882</v>
      </c>
      <c r="Y46">
        <v>405684.05815898365</v>
      </c>
      <c r="Z46">
        <v>436140.72754127259</v>
      </c>
      <c r="AD46">
        <v>681766.932199548</v>
      </c>
      <c r="AE46">
        <v>609167.7937804535</v>
      </c>
      <c r="AF46">
        <v>646969.66697595746</v>
      </c>
      <c r="AJ46">
        <v>1019292.4939502045</v>
      </c>
      <c r="AK46">
        <v>1555328.0186649393</v>
      </c>
      <c r="AL46">
        <v>1590330.6616904512</v>
      </c>
      <c r="AP46">
        <v>2574362.1416186569</v>
      </c>
      <c r="AQ46">
        <v>5772994.4360175729</v>
      </c>
      <c r="AR46">
        <v>5798350.1963877166</v>
      </c>
      <c r="AV46">
        <v>9579512.8798760958</v>
      </c>
      <c r="BC46">
        <v>20273.782494735555</v>
      </c>
      <c r="BD46">
        <v>18476.000582596858</v>
      </c>
      <c r="BH46">
        <v>31491.374230272409</v>
      </c>
    </row>
    <row r="47" spans="1:60">
      <c r="A47">
        <v>1958</v>
      </c>
      <c r="B47">
        <v>27750.143233953382</v>
      </c>
      <c r="F47">
        <v>44661.676847575043</v>
      </c>
      <c r="M47">
        <v>99668.404535518057</v>
      </c>
      <c r="N47">
        <v>115112.07521515351</v>
      </c>
      <c r="R47">
        <v>170415.57331888823</v>
      </c>
      <c r="S47">
        <v>146377.16379161249</v>
      </c>
      <c r="T47">
        <v>164025.29032884128</v>
      </c>
      <c r="X47">
        <v>248412.67813380243</v>
      </c>
      <c r="Y47">
        <v>369597.40457776794</v>
      </c>
      <c r="Z47">
        <v>400402.91810701817</v>
      </c>
      <c r="AD47">
        <v>623953.85163175093</v>
      </c>
      <c r="AE47">
        <v>546937.94569947023</v>
      </c>
      <c r="AF47">
        <v>586057.71166600753</v>
      </c>
      <c r="AJ47">
        <v>919955.49779237516</v>
      </c>
      <c r="AK47">
        <v>1361822.0873528344</v>
      </c>
      <c r="AL47">
        <v>1399573.5579995292</v>
      </c>
      <c r="AP47">
        <v>2261150.5566994692</v>
      </c>
      <c r="AQ47">
        <v>5003426.2857398838</v>
      </c>
      <c r="AR47">
        <v>5030762.6766843339</v>
      </c>
      <c r="AV47">
        <v>8314799.3483542334</v>
      </c>
      <c r="BC47">
        <v>19759.225311557304</v>
      </c>
      <c r="BD47">
        <v>18043.26190270892</v>
      </c>
      <c r="BH47">
        <v>30689.021684095798</v>
      </c>
    </row>
    <row r="48" spans="1:60">
      <c r="A48">
        <v>1959</v>
      </c>
      <c r="B48">
        <v>29456.679217740471</v>
      </c>
      <c r="F48">
        <v>47646.318096453419</v>
      </c>
      <c r="M48">
        <v>107553.93501332108</v>
      </c>
      <c r="N48">
        <v>123568.40916295203</v>
      </c>
      <c r="R48">
        <v>184227.96214957902</v>
      </c>
      <c r="S48">
        <v>159576.01613848432</v>
      </c>
      <c r="T48">
        <v>177680.88733603436</v>
      </c>
      <c r="X48">
        <v>271085.77336820931</v>
      </c>
      <c r="Y48">
        <v>414557.23032044305</v>
      </c>
      <c r="Z48">
        <v>443357.36352516367</v>
      </c>
      <c r="AD48">
        <v>698955.31301564747</v>
      </c>
      <c r="AE48">
        <v>622430.76294968801</v>
      </c>
      <c r="AF48">
        <v>657206.87040327233</v>
      </c>
      <c r="AJ48">
        <v>1044596.0472978358</v>
      </c>
      <c r="AK48">
        <v>1566579.8054518057</v>
      </c>
      <c r="AL48">
        <v>1597630.0131275901</v>
      </c>
      <c r="AP48">
        <v>2606667.7201941982</v>
      </c>
      <c r="AQ48">
        <v>5836716.6827266458</v>
      </c>
      <c r="AR48">
        <v>5859984.2148310095</v>
      </c>
      <c r="AV48">
        <v>9749090.0429861918</v>
      </c>
      <c r="BC48">
        <v>20779.206351564844</v>
      </c>
      <c r="BD48">
        <v>18999.820334939184</v>
      </c>
      <c r="BH48">
        <v>32470.579868328357</v>
      </c>
    </row>
    <row r="49" spans="1:66">
      <c r="A49">
        <v>1960</v>
      </c>
      <c r="B49">
        <v>30002.258273655392</v>
      </c>
      <c r="F49">
        <v>48625.840879918404</v>
      </c>
      <c r="M49">
        <v>107703.99667043885</v>
      </c>
      <c r="N49">
        <v>124292.98002172065</v>
      </c>
      <c r="R49">
        <v>185193.23162385475</v>
      </c>
      <c r="S49">
        <v>157472.87162717301</v>
      </c>
      <c r="T49">
        <v>176239.24540476027</v>
      </c>
      <c r="X49">
        <v>268577.58362300473</v>
      </c>
      <c r="Y49">
        <v>402982.16457838262</v>
      </c>
      <c r="Z49">
        <v>432479.29572456592</v>
      </c>
      <c r="AD49">
        <v>681837.81865435629</v>
      </c>
      <c r="AE49">
        <v>600209.39380189835</v>
      </c>
      <c r="AF49">
        <v>635912.02628659096</v>
      </c>
      <c r="AJ49">
        <v>1011293.7065983873</v>
      </c>
      <c r="AK49">
        <v>1554969.9968346464</v>
      </c>
      <c r="AL49">
        <v>1587314.1374890893</v>
      </c>
      <c r="AP49">
        <v>2592206.2158339238</v>
      </c>
      <c r="AQ49">
        <v>6197548.9877234381</v>
      </c>
      <c r="AR49">
        <v>6221671.3575445702</v>
      </c>
      <c r="AV49">
        <v>10340515.138808843</v>
      </c>
      <c r="BC49">
        <v>21368.731785123895</v>
      </c>
      <c r="BD49">
        <v>19525.51141275925</v>
      </c>
      <c r="BH49">
        <v>33451.686352814366</v>
      </c>
    </row>
    <row r="50" spans="1:66">
      <c r="A50">
        <v>1961</v>
      </c>
      <c r="B50">
        <v>30392.518126640567</v>
      </c>
      <c r="F50">
        <v>48825.306688213197</v>
      </c>
      <c r="M50">
        <v>109606.41603856019</v>
      </c>
      <c r="N50">
        <v>125960.78526661458</v>
      </c>
      <c r="R50">
        <v>186619.88744001358</v>
      </c>
      <c r="S50">
        <v>160174.12031582606</v>
      </c>
      <c r="T50">
        <v>178390.34109041319</v>
      </c>
      <c r="X50">
        <v>270604.30186819017</v>
      </c>
      <c r="Y50">
        <v>403278.10117902979</v>
      </c>
      <c r="Z50">
        <v>433266.88956024451</v>
      </c>
      <c r="AD50">
        <v>676819.52173203847</v>
      </c>
      <c r="AE50">
        <v>597529.29843345343</v>
      </c>
      <c r="AF50">
        <v>634180.3093031781</v>
      </c>
      <c r="AJ50">
        <v>999000.42338362685</v>
      </c>
      <c r="AK50">
        <v>1564950.788755513</v>
      </c>
      <c r="AL50">
        <v>1598442.2042980222</v>
      </c>
      <c r="AP50">
        <v>2586283.6698307586</v>
      </c>
      <c r="AQ50">
        <v>6323191.4852551697</v>
      </c>
      <c r="AR50">
        <v>6348168.917446767</v>
      </c>
      <c r="AV50">
        <v>10452230.813907851</v>
      </c>
      <c r="BC50">
        <v>21590.973914205049</v>
      </c>
      <c r="BD50">
        <v>19773.821777754565</v>
      </c>
      <c r="BH50">
        <v>33514.797715790934</v>
      </c>
    </row>
    <row r="51" spans="1:66">
      <c r="A51">
        <v>1962</v>
      </c>
      <c r="B51">
        <v>31912.795674674864</v>
      </c>
      <c r="C51">
        <v>33451.36920871339</v>
      </c>
      <c r="D51">
        <v>45878.416299671197</v>
      </c>
      <c r="E51">
        <v>18732.353549552594</v>
      </c>
      <c r="F51">
        <v>50860.024179434819</v>
      </c>
      <c r="G51">
        <v>52447.278764835733</v>
      </c>
      <c r="H51">
        <v>58737.048698727733</v>
      </c>
      <c r="I51">
        <v>52218.587900086197</v>
      </c>
      <c r="J51">
        <v>76777.9809466359</v>
      </c>
      <c r="K51">
        <v>35599.367435029817</v>
      </c>
      <c r="L51">
        <v>87121.066003117332</v>
      </c>
      <c r="M51">
        <v>116383.73697647646</v>
      </c>
      <c r="N51">
        <v>133036.39240448753</v>
      </c>
      <c r="O51">
        <v>109938.46248017976</v>
      </c>
      <c r="P51">
        <v>158535.87585316232</v>
      </c>
      <c r="Q51">
        <v>93623.258445985834</v>
      </c>
      <c r="R51">
        <v>196014.95619004313</v>
      </c>
      <c r="S51">
        <v>169903.6709421796</v>
      </c>
      <c r="T51">
        <v>188432.99790953382</v>
      </c>
      <c r="U51">
        <v>157184.29929594882</v>
      </c>
      <c r="V51">
        <v>222972.64513658278</v>
      </c>
      <c r="W51">
        <v>138431.87362231046</v>
      </c>
      <c r="X51">
        <v>283903.32355710887</v>
      </c>
      <c r="Y51">
        <v>426178.18188953301</v>
      </c>
      <c r="Z51">
        <v>455839.60893753089</v>
      </c>
      <c r="AA51">
        <v>380171.05295563943</v>
      </c>
      <c r="AB51">
        <v>512945.40820508095</v>
      </c>
      <c r="AC51">
        <v>374659.21889488882</v>
      </c>
      <c r="AD51">
        <v>706000.46933388291</v>
      </c>
      <c r="AE51">
        <v>632984.15947730711</v>
      </c>
      <c r="AF51">
        <v>668903.94814436208</v>
      </c>
      <c r="AG51">
        <v>556256.23911482887</v>
      </c>
      <c r="AH51">
        <v>733048.80238855747</v>
      </c>
      <c r="AI51">
        <v>580667.12371981156</v>
      </c>
      <c r="AJ51">
        <v>1044680.3068192762</v>
      </c>
      <c r="AK51">
        <v>1630837.4446074897</v>
      </c>
      <c r="AL51">
        <v>1662803.4462946646</v>
      </c>
      <c r="AM51">
        <v>1398093.7597903956</v>
      </c>
      <c r="AN51">
        <v>1737336.8836390027</v>
      </c>
      <c r="AO51">
        <v>1574354.5201399543</v>
      </c>
      <c r="AP51">
        <v>2664534.396680499</v>
      </c>
      <c r="AQ51">
        <v>6466641.7873305427</v>
      </c>
      <c r="AR51">
        <v>6490424.6171766808</v>
      </c>
      <c r="AS51">
        <v>5529751.7299350444</v>
      </c>
      <c r="AT51">
        <v>6586733.7346623018</v>
      </c>
      <c r="AU51">
        <v>6395651.5522520579</v>
      </c>
      <c r="AV51">
        <v>10581519.615593111</v>
      </c>
      <c r="AW51">
        <v>11378.312584513995</v>
      </c>
      <c r="AX51">
        <v>5088.5426506219992</v>
      </c>
      <c r="AY51">
        <v>14684.15051734058</v>
      </c>
      <c r="AZ51">
        <v>14978.851652706488</v>
      </c>
      <c r="BA51">
        <v>1865.3396640753774</v>
      </c>
      <c r="BB51">
        <v>14598.9823557523</v>
      </c>
      <c r="BC51">
        <v>22527.135530030246</v>
      </c>
      <c r="BD51">
        <v>20676.840482473461</v>
      </c>
      <c r="BE51">
        <v>24952.803289661566</v>
      </c>
      <c r="BF51">
        <v>33360.920793727739</v>
      </c>
      <c r="BG51">
        <v>10411.141894393344</v>
      </c>
      <c r="BH51">
        <v>34731.69840047833</v>
      </c>
      <c r="BI51">
        <v>36463.164211925548</v>
      </c>
      <c r="BJ51">
        <v>40162.212772287785</v>
      </c>
      <c r="BK51">
        <v>37788.619255062797</v>
      </c>
      <c r="BL51">
        <v>56338.5072200043</v>
      </c>
      <c r="BM51">
        <v>21093.3946822908</v>
      </c>
      <c r="BN51">
        <v>59897.593456385883</v>
      </c>
    </row>
    <row r="52" spans="1:66">
      <c r="A52">
        <v>1963</v>
      </c>
      <c r="B52">
        <v>32996.442936999163</v>
      </c>
      <c r="C52">
        <v>34697.420700390838</v>
      </c>
      <c r="D52">
        <v>47541.12666785928</v>
      </c>
      <c r="E52">
        <v>19478.845118773403</v>
      </c>
      <c r="F52">
        <v>52408.560999298774</v>
      </c>
      <c r="G52">
        <v>54152.871412659711</v>
      </c>
      <c r="H52">
        <v>60643.233608761293</v>
      </c>
      <c r="I52">
        <v>54066.83660141172</v>
      </c>
      <c r="J52">
        <v>79409.387764207931</v>
      </c>
      <c r="K52">
        <v>37023.311929869997</v>
      </c>
      <c r="L52">
        <v>89914.901898890501</v>
      </c>
      <c r="M52">
        <v>120801.47177289102</v>
      </c>
      <c r="N52">
        <v>137886.94153087662</v>
      </c>
      <c r="O52">
        <v>114456.03125646303</v>
      </c>
      <c r="P52">
        <v>164899.70266506757</v>
      </c>
      <c r="Q52">
        <v>97711.517080501362</v>
      </c>
      <c r="R52">
        <v>202893.41277872439</v>
      </c>
      <c r="S52">
        <v>176582.08413825106</v>
      </c>
      <c r="T52">
        <v>195518.37050962381</v>
      </c>
      <c r="U52">
        <v>163988.77234255616</v>
      </c>
      <c r="V52">
        <v>232318.97327752103</v>
      </c>
      <c r="W52">
        <v>144761.03912823659</v>
      </c>
      <c r="X52">
        <v>294403.97971787257</v>
      </c>
      <c r="Y52">
        <v>443631.08995448606</v>
      </c>
      <c r="Z52">
        <v>475014.8719273968</v>
      </c>
      <c r="AA52">
        <v>397249.899349863</v>
      </c>
      <c r="AB52">
        <v>537758.02588087472</v>
      </c>
      <c r="AC52">
        <v>390779.00984837825</v>
      </c>
      <c r="AD52">
        <v>736532.7942587838</v>
      </c>
      <c r="AE52">
        <v>661529.13218424481</v>
      </c>
      <c r="AF52">
        <v>698543.22728380491</v>
      </c>
      <c r="AG52">
        <v>583783.27697012923</v>
      </c>
      <c r="AH52">
        <v>770469.88615391543</v>
      </c>
      <c r="AI52">
        <v>606733.22325336467</v>
      </c>
      <c r="AJ52">
        <v>1093465.4237016202</v>
      </c>
      <c r="AK52">
        <v>1722597.1909787997</v>
      </c>
      <c r="AL52">
        <v>1755152.7819787506</v>
      </c>
      <c r="AM52">
        <v>1493680.4684209558</v>
      </c>
      <c r="AN52">
        <v>1843890.6478464839</v>
      </c>
      <c r="AO52">
        <v>1670847.0784280458</v>
      </c>
      <c r="AP52">
        <v>2821192.3552693059</v>
      </c>
      <c r="AQ52">
        <v>6925723.5446976805</v>
      </c>
      <c r="AR52">
        <v>6950840.3671059106</v>
      </c>
      <c r="AS52">
        <v>5992760.4884126969</v>
      </c>
      <c r="AT52">
        <v>7067943.7257026117</v>
      </c>
      <c r="AU52">
        <v>6906323.1520337518</v>
      </c>
      <c r="AV52">
        <v>11365137.408216128</v>
      </c>
      <c r="AW52">
        <v>11890.018126346044</v>
      </c>
      <c r="AX52">
        <v>5374.2445661902002</v>
      </c>
      <c r="AY52">
        <v>15328.004799369966</v>
      </c>
      <c r="AZ52">
        <v>15672.865571510625</v>
      </c>
      <c r="BA52">
        <v>1934.3783076768182</v>
      </c>
      <c r="BB52">
        <v>14962.723352661729</v>
      </c>
      <c r="BC52">
        <v>23240.328621900066</v>
      </c>
      <c r="BD52">
        <v>21341.943093235001</v>
      </c>
      <c r="BE52">
        <v>25835.352860827261</v>
      </c>
      <c r="BF52">
        <v>34501.284890391689</v>
      </c>
      <c r="BG52">
        <v>10786.326011914742</v>
      </c>
      <c r="BH52">
        <v>35688.02191269592</v>
      </c>
      <c r="BI52">
        <v>37632.512876385779</v>
      </c>
      <c r="BJ52">
        <v>41490.045564897839</v>
      </c>
      <c r="BK52">
        <v>38969.537937648878</v>
      </c>
      <c r="BL52">
        <v>58036.809038993029</v>
      </c>
      <c r="BM52">
        <v>21851.26064221215</v>
      </c>
      <c r="BN52">
        <v>61938.759264704873</v>
      </c>
    </row>
    <row r="53" spans="1:66">
      <c r="A53">
        <v>1964</v>
      </c>
      <c r="B53">
        <v>34343.331770770696</v>
      </c>
      <c r="C53">
        <v>35943.472192068293</v>
      </c>
      <c r="D53">
        <v>49203.837036047371</v>
      </c>
      <c r="E53">
        <v>20225.336687994215</v>
      </c>
      <c r="F53">
        <v>54416.367550270508</v>
      </c>
      <c r="G53">
        <v>56284.939873363306</v>
      </c>
      <c r="H53">
        <v>63026.717059782997</v>
      </c>
      <c r="I53">
        <v>55915.085302737243</v>
      </c>
      <c r="J53">
        <v>82040.794581779977</v>
      </c>
      <c r="K53">
        <v>38447.256424710176</v>
      </c>
      <c r="L53">
        <v>93506.270750969867</v>
      </c>
      <c r="M53">
        <v>126217.25320343256</v>
      </c>
      <c r="N53">
        <v>143862.07186888342</v>
      </c>
      <c r="O53">
        <v>118973.60003274631</v>
      </c>
      <c r="P53">
        <v>171263.52947697285</v>
      </c>
      <c r="Q53">
        <v>101799.77571501688</v>
      </c>
      <c r="R53">
        <v>211611.65346275383</v>
      </c>
      <c r="S53">
        <v>184736.21063537235</v>
      </c>
      <c r="T53">
        <v>204214.15805317659</v>
      </c>
      <c r="U53">
        <v>170793.24538916347</v>
      </c>
      <c r="V53">
        <v>241665.3014184593</v>
      </c>
      <c r="W53">
        <v>151090.20463416268</v>
      </c>
      <c r="X53">
        <v>307610.56200452632</v>
      </c>
      <c r="Y53">
        <v>464842.84271316195</v>
      </c>
      <c r="Z53">
        <v>498252.03437608603</v>
      </c>
      <c r="AA53">
        <v>414328.74574408657</v>
      </c>
      <c r="AB53">
        <v>562570.64355666842</v>
      </c>
      <c r="AC53">
        <v>406898.80080186762</v>
      </c>
      <c r="AD53">
        <v>774132.75926298462</v>
      </c>
      <c r="AE53">
        <v>695871.08642265655</v>
      </c>
      <c r="AF53">
        <v>734265.54450947605</v>
      </c>
      <c r="AG53">
        <v>611310.31482542946</v>
      </c>
      <c r="AH53">
        <v>807890.96991927351</v>
      </c>
      <c r="AI53">
        <v>632799.32278691791</v>
      </c>
      <c r="AJ53">
        <v>1152984.9339015365</v>
      </c>
      <c r="AK53">
        <v>1830779.5386266375</v>
      </c>
      <c r="AL53">
        <v>1864147.9177866303</v>
      </c>
      <c r="AM53">
        <v>1589267.177051516</v>
      </c>
      <c r="AN53">
        <v>1950444.412053965</v>
      </c>
      <c r="AO53">
        <v>1767339.6367161372</v>
      </c>
      <c r="AP53">
        <v>3007698.522973754</v>
      </c>
      <c r="AQ53">
        <v>7457699.3659752961</v>
      </c>
      <c r="AR53">
        <v>7484389.3355647065</v>
      </c>
      <c r="AS53">
        <v>6455769.2468903493</v>
      </c>
      <c r="AT53">
        <v>7549153.7167429226</v>
      </c>
      <c r="AU53">
        <v>7416994.7518154448</v>
      </c>
      <c r="AV53">
        <v>12279663.384148423</v>
      </c>
      <c r="AW53">
        <v>12401.723668178091</v>
      </c>
      <c r="AX53">
        <v>5659.9464817584021</v>
      </c>
      <c r="AY53">
        <v>15971.859081399351</v>
      </c>
      <c r="AZ53">
        <v>16366.879490314763</v>
      </c>
      <c r="BA53">
        <v>2003.4169512782587</v>
      </c>
      <c r="BB53">
        <v>15326.464349571159</v>
      </c>
      <c r="BC53">
        <v>24135.118278252721</v>
      </c>
      <c r="BD53">
        <v>22174.582870980401</v>
      </c>
      <c r="BE53">
        <v>26717.902431992956</v>
      </c>
      <c r="BF53">
        <v>35641.648987055647</v>
      </c>
      <c r="BG53">
        <v>11161.510129436141</v>
      </c>
      <c r="BH53">
        <v>36950.224671105694</v>
      </c>
      <c r="BI53">
        <v>38801.861540846003</v>
      </c>
      <c r="BJ53">
        <v>42817.8783575079</v>
      </c>
      <c r="BK53">
        <v>40150.45662023496</v>
      </c>
      <c r="BL53">
        <v>59735.110857981759</v>
      </c>
      <c r="BM53">
        <v>22609.1266021335</v>
      </c>
      <c r="BN53">
        <v>63979.925073023871</v>
      </c>
    </row>
    <row r="54" spans="1:66">
      <c r="A54">
        <v>1965</v>
      </c>
      <c r="B54">
        <v>36124.073379406771</v>
      </c>
      <c r="C54">
        <v>37806.663215740402</v>
      </c>
      <c r="D54">
        <v>51782.614744766805</v>
      </c>
      <c r="E54">
        <v>21144.764554559737</v>
      </c>
      <c r="F54">
        <v>57141.174801314497</v>
      </c>
      <c r="G54">
        <v>58887.471621204757</v>
      </c>
      <c r="H54">
        <v>66114.288307635899</v>
      </c>
      <c r="I54">
        <v>58456.413099865298</v>
      </c>
      <c r="J54">
        <v>85867.207217893825</v>
      </c>
      <c r="K54">
        <v>40121.091365148495</v>
      </c>
      <c r="L54">
        <v>97909.544719743455</v>
      </c>
      <c r="M54">
        <v>131521.1927359965</v>
      </c>
      <c r="N54">
        <v>149846.10258336033</v>
      </c>
      <c r="O54">
        <v>123870.02984763263</v>
      </c>
      <c r="P54">
        <v>177852.51523918356</v>
      </c>
      <c r="Q54">
        <v>105746.74038887268</v>
      </c>
      <c r="R54">
        <v>220419.16731692816</v>
      </c>
      <c r="S54">
        <v>192253.49511657827</v>
      </c>
      <c r="T54">
        <v>212592.18254713537</v>
      </c>
      <c r="U54">
        <v>177532.07787765074</v>
      </c>
      <c r="V54">
        <v>250695.5076581469</v>
      </c>
      <c r="W54">
        <v>157091.64132363128</v>
      </c>
      <c r="X54">
        <v>319938.30000052258</v>
      </c>
      <c r="Y54">
        <v>482759.63593212888</v>
      </c>
      <c r="Z54">
        <v>516904.38017616578</v>
      </c>
      <c r="AA54">
        <v>430689.41625899152</v>
      </c>
      <c r="AB54">
        <v>581557.7753304739</v>
      </c>
      <c r="AC54">
        <v>423315.17202515074</v>
      </c>
      <c r="AD54">
        <v>801662.9569690919</v>
      </c>
      <c r="AE54">
        <v>722641.05461429618</v>
      </c>
      <c r="AF54">
        <v>762614.89437421388</v>
      </c>
      <c r="AG54">
        <v>636668.18787493068</v>
      </c>
      <c r="AH54">
        <v>835972.77162144496</v>
      </c>
      <c r="AI54">
        <v>657588.07833317178</v>
      </c>
      <c r="AJ54">
        <v>1194133.0014626095</v>
      </c>
      <c r="AK54">
        <v>1902440.3058714129</v>
      </c>
      <c r="AL54">
        <v>1938508.8739497247</v>
      </c>
      <c r="AM54">
        <v>1659774.1748218639</v>
      </c>
      <c r="AN54">
        <v>2020612.5770632019</v>
      </c>
      <c r="AO54">
        <v>1834823.7404823825</v>
      </c>
      <c r="AP54">
        <v>3118234.8148138728</v>
      </c>
      <c r="AQ54">
        <v>7708661.0937019279</v>
      </c>
      <c r="AR54">
        <v>7737769.8329451242</v>
      </c>
      <c r="AS54">
        <v>6710999.7157253306</v>
      </c>
      <c r="AT54">
        <v>7704678.2700208928</v>
      </c>
      <c r="AU54">
        <v>7727799.6304334579</v>
      </c>
      <c r="AV54">
        <v>12671635.071961086</v>
      </c>
      <c r="AW54">
        <v>13356.060497004528</v>
      </c>
      <c r="AX54">
        <v>6133.4328951266252</v>
      </c>
      <c r="AY54">
        <v>17156.913331615513</v>
      </c>
      <c r="AZ54">
        <v>17698.022271639769</v>
      </c>
      <c r="BA54">
        <v>2168.4377439709842</v>
      </c>
      <c r="BB54">
        <v>16349.105701268389</v>
      </c>
      <c r="BC54">
        <v>25524.393450896794</v>
      </c>
      <c r="BD54">
        <v>23488.292356745256</v>
      </c>
      <c r="BE54">
        <v>28244.066923307932</v>
      </c>
      <c r="BF54">
        <v>37774.84802316493</v>
      </c>
      <c r="BG54">
        <v>11744.545017413855</v>
      </c>
      <c r="BH54">
        <v>38999.175632912971</v>
      </c>
      <c r="BI54">
        <v>40664.870853536573</v>
      </c>
      <c r="BJ54">
        <v>45121.497165727465</v>
      </c>
      <c r="BK54">
        <v>42103.008912923455</v>
      </c>
      <c r="BL54">
        <v>62870.880212571399</v>
      </c>
      <c r="BM54">
        <v>23714.679109217446</v>
      </c>
      <c r="BN54">
        <v>67137.124427405419</v>
      </c>
    </row>
    <row r="55" spans="1:66">
      <c r="A55">
        <v>1966</v>
      </c>
      <c r="B55">
        <v>37798.172909609842</v>
      </c>
      <c r="C55">
        <v>39669.854239412511</v>
      </c>
      <c r="D55">
        <v>54361.392453486231</v>
      </c>
      <c r="E55">
        <v>22064.192421125259</v>
      </c>
      <c r="F55">
        <v>59612.05828408798</v>
      </c>
      <c r="G55">
        <v>61285.948493388707</v>
      </c>
      <c r="H55">
        <v>68989.426510724836</v>
      </c>
      <c r="I55">
        <v>60997.740896993353</v>
      </c>
      <c r="J55">
        <v>89693.619854007688</v>
      </c>
      <c r="K55">
        <v>41794.926305586814</v>
      </c>
      <c r="L55">
        <v>101852.36951521033</v>
      </c>
      <c r="M55">
        <v>136318.221802035</v>
      </c>
      <c r="N55">
        <v>155246.66865783601</v>
      </c>
      <c r="O55">
        <v>128766.45966251893</v>
      </c>
      <c r="P55">
        <v>184441.50100139424</v>
      </c>
      <c r="Q55">
        <v>109693.70506272851</v>
      </c>
      <c r="R55">
        <v>228084.55244890371</v>
      </c>
      <c r="S55">
        <v>199006.06861342696</v>
      </c>
      <c r="T55">
        <v>220131.1835308616</v>
      </c>
      <c r="U55">
        <v>184270.91036613801</v>
      </c>
      <c r="V55">
        <v>259725.71389783447</v>
      </c>
      <c r="W55">
        <v>163093.0780130999</v>
      </c>
      <c r="X55">
        <v>330564.66506291932</v>
      </c>
      <c r="Y55">
        <v>498659.66844164097</v>
      </c>
      <c r="Z55">
        <v>533343.8387412763</v>
      </c>
      <c r="AA55">
        <v>447050.08677389647</v>
      </c>
      <c r="AB55">
        <v>600544.9071042795</v>
      </c>
      <c r="AC55">
        <v>439731.54324843379</v>
      </c>
      <c r="AD55">
        <v>824609.32450032386</v>
      </c>
      <c r="AE55">
        <v>746387.15066749172</v>
      </c>
      <c r="AF55">
        <v>787783.01806637738</v>
      </c>
      <c r="AG55">
        <v>662026.06092443189</v>
      </c>
      <c r="AH55">
        <v>864054.57332361653</v>
      </c>
      <c r="AI55">
        <v>682376.83387942566</v>
      </c>
      <c r="AJ55">
        <v>1228466.4926538351</v>
      </c>
      <c r="AK55">
        <v>1966259.6281778459</v>
      </c>
      <c r="AL55">
        <v>2005014.6759763188</v>
      </c>
      <c r="AM55">
        <v>1730281.172592212</v>
      </c>
      <c r="AN55">
        <v>2090780.7420724386</v>
      </c>
      <c r="AO55">
        <v>1902307.8442486278</v>
      </c>
      <c r="AP55">
        <v>3211270.9305282254</v>
      </c>
      <c r="AQ55">
        <v>7923885.198098721</v>
      </c>
      <c r="AR55">
        <v>7955425.7474249918</v>
      </c>
      <c r="AS55">
        <v>6966230.184560312</v>
      </c>
      <c r="AT55">
        <v>7860202.8232988631</v>
      </c>
      <c r="AU55">
        <v>8038604.509051471</v>
      </c>
      <c r="AV55">
        <v>12987027.845224651</v>
      </c>
      <c r="AW55">
        <v>14310.397325830967</v>
      </c>
      <c r="AX55">
        <v>6606.9193084948492</v>
      </c>
      <c r="AY55">
        <v>18341.967581831675</v>
      </c>
      <c r="AZ55">
        <v>19029.165052964778</v>
      </c>
      <c r="BA55">
        <v>2333.4585366637093</v>
      </c>
      <c r="BB55">
        <v>17371.74705296562</v>
      </c>
      <c r="BC55">
        <v>26851.500810451489</v>
      </c>
      <c r="BD55">
        <v>24748.34004869582</v>
      </c>
      <c r="BE55">
        <v>29770.231414622911</v>
      </c>
      <c r="BF55">
        <v>39908.04705927422</v>
      </c>
      <c r="BG55">
        <v>12327.579905391569</v>
      </c>
      <c r="BH55">
        <v>40892.892265775117</v>
      </c>
      <c r="BI55">
        <v>42527.880166227136</v>
      </c>
      <c r="BJ55">
        <v>47425.115973947031</v>
      </c>
      <c r="BK55">
        <v>44055.56120561195</v>
      </c>
      <c r="BL55">
        <v>66006.649567161032</v>
      </c>
      <c r="BM55">
        <v>24820.231616301393</v>
      </c>
      <c r="BN55">
        <v>70294.323781786981</v>
      </c>
    </row>
    <row r="56" spans="1:66">
      <c r="A56">
        <v>1967</v>
      </c>
      <c r="B56">
        <v>38320.939609843997</v>
      </c>
      <c r="C56">
        <v>40596.73488315507</v>
      </c>
      <c r="D56">
        <v>54184.937634762471</v>
      </c>
      <c r="E56">
        <v>23188.149721720853</v>
      </c>
      <c r="F56">
        <v>60391.577502640488</v>
      </c>
      <c r="G56">
        <v>61837.914468409603</v>
      </c>
      <c r="H56">
        <v>69258.844645312929</v>
      </c>
      <c r="I56">
        <v>62245.387948992757</v>
      </c>
      <c r="J56">
        <v>89304.646426041407</v>
      </c>
      <c r="K56">
        <v>43474.573515454867</v>
      </c>
      <c r="L56">
        <v>102653.25155180012</v>
      </c>
      <c r="M56">
        <v>136610.25236187922</v>
      </c>
      <c r="N56">
        <v>155580.94036806282</v>
      </c>
      <c r="O56">
        <v>131498.20491436223</v>
      </c>
      <c r="P56">
        <v>185549.22998322317</v>
      </c>
      <c r="Q56">
        <v>110311.49588200649</v>
      </c>
      <c r="R56">
        <v>229262.31804647046</v>
      </c>
      <c r="S56">
        <v>198730.70902853154</v>
      </c>
      <c r="T56">
        <v>220634.06921403919</v>
      </c>
      <c r="U56">
        <v>188122.52255836173</v>
      </c>
      <c r="V56">
        <v>261375.3941009047</v>
      </c>
      <c r="W56">
        <v>162398.85651038037</v>
      </c>
      <c r="X56">
        <v>330898.30750430434</v>
      </c>
      <c r="Y56">
        <v>493202.31035480148</v>
      </c>
      <c r="Z56">
        <v>530098.25961961399</v>
      </c>
      <c r="AA56">
        <v>453151.92194966838</v>
      </c>
      <c r="AB56">
        <v>600634.42620837409</v>
      </c>
      <c r="AC56">
        <v>432297.48672211723</v>
      </c>
      <c r="AD56">
        <v>817327.22239512473</v>
      </c>
      <c r="AE56">
        <v>732391.79140932183</v>
      </c>
      <c r="AF56">
        <v>777393.36188681505</v>
      </c>
      <c r="AG56">
        <v>666341.30493384041</v>
      </c>
      <c r="AH56">
        <v>857745.30834897549</v>
      </c>
      <c r="AI56">
        <v>666580.7861811975</v>
      </c>
      <c r="AJ56">
        <v>1206025.0095039336</v>
      </c>
      <c r="AK56">
        <v>1878317.1469563653</v>
      </c>
      <c r="AL56">
        <v>1923766.6448947296</v>
      </c>
      <c r="AM56">
        <v>1695135.4990075205</v>
      </c>
      <c r="AN56">
        <v>2027856.7693979596</v>
      </c>
      <c r="AO56">
        <v>1809025.0468022202</v>
      </c>
      <c r="AP56">
        <v>3091212.6223771228</v>
      </c>
      <c r="AQ56">
        <v>7445461.5823345874</v>
      </c>
      <c r="AR56">
        <v>7486735.1991805797</v>
      </c>
      <c r="AS56">
        <v>6783465.8527976461</v>
      </c>
      <c r="AT56">
        <v>7572619.9400665732</v>
      </c>
      <c r="AU56">
        <v>7445800.8330932101</v>
      </c>
      <c r="AV56">
        <v>12224834.327952906</v>
      </c>
      <c r="AW56">
        <v>14803.964751278392</v>
      </c>
      <c r="AX56">
        <v>7383.0345743750604</v>
      </c>
      <c r="AY56">
        <v>18948.081817317379</v>
      </c>
      <c r="AZ56">
        <v>19065.228843483535</v>
      </c>
      <c r="BA56">
        <v>2901.7259279868354</v>
      </c>
      <c r="BB56">
        <v>18129.903453480845</v>
      </c>
      <c r="BC56">
        <v>27399.904859617858</v>
      </c>
      <c r="BD56">
        <v>25292.050636708569</v>
      </c>
      <c r="BE56">
        <v>30496.571546354273</v>
      </c>
      <c r="BF56">
        <v>39588.905151600171</v>
      </c>
      <c r="BG56">
        <v>13507.777926133556</v>
      </c>
      <c r="BH56">
        <v>41628.161886659364</v>
      </c>
      <c r="BI56">
        <v>43144.829995042201</v>
      </c>
      <c r="BJ56">
        <v>47678.320714625464</v>
      </c>
      <c r="BK56">
        <v>44932.183707650387</v>
      </c>
      <c r="BL56">
        <v>65243.500536745953</v>
      </c>
      <c r="BM56">
        <v>26765.342923816963</v>
      </c>
      <c r="BN56">
        <v>71000.984928132515</v>
      </c>
    </row>
    <row r="57" spans="1:66">
      <c r="A57">
        <v>1968</v>
      </c>
      <c r="B57">
        <v>39441.998122661622</v>
      </c>
      <c r="C57">
        <v>41762.930830227182</v>
      </c>
      <c r="D57">
        <v>55637.224968004637</v>
      </c>
      <c r="E57">
        <v>23785.244940991124</v>
      </c>
      <c r="F57">
        <v>62526.017925290667</v>
      </c>
      <c r="G57">
        <v>63516.597056278835</v>
      </c>
      <c r="H57">
        <v>71032.869851798692</v>
      </c>
      <c r="I57">
        <v>63985.680497264591</v>
      </c>
      <c r="J57">
        <v>91669.642974361239</v>
      </c>
      <c r="K57">
        <v>44455.259589413952</v>
      </c>
      <c r="L57">
        <v>105899.10071840984</v>
      </c>
      <c r="M57">
        <v>139039.63958197265</v>
      </c>
      <c r="N57">
        <v>158826.14602883684</v>
      </c>
      <c r="O57">
        <v>134346.63491010174</v>
      </c>
      <c r="P57">
        <v>190239.77683568711</v>
      </c>
      <c r="Q57">
        <v>110940.69150402896</v>
      </c>
      <c r="R57">
        <v>234679.75745619473</v>
      </c>
      <c r="S57">
        <v>201465.63737863806</v>
      </c>
      <c r="T57">
        <v>224594.26324611364</v>
      </c>
      <c r="U57">
        <v>191652.49909724225</v>
      </c>
      <c r="V57">
        <v>267547.93801646359</v>
      </c>
      <c r="W57">
        <v>162085.03678119011</v>
      </c>
      <c r="X57">
        <v>337493.75419899257</v>
      </c>
      <c r="Y57">
        <v>499898.7286851661</v>
      </c>
      <c r="Z57">
        <v>538597.35201420868</v>
      </c>
      <c r="AA57">
        <v>462631.20558319555</v>
      </c>
      <c r="AB57">
        <v>614818.69976412901</v>
      </c>
      <c r="AC57">
        <v>428575.35181627434</v>
      </c>
      <c r="AD57">
        <v>832667.39695433353</v>
      </c>
      <c r="AE57">
        <v>743113.2824560958</v>
      </c>
      <c r="AF57">
        <v>790641.31270237535</v>
      </c>
      <c r="AG57">
        <v>682030.35229877534</v>
      </c>
      <c r="AH57">
        <v>879632.56149733323</v>
      </c>
      <c r="AI57">
        <v>663072.15354006365</v>
      </c>
      <c r="AJ57">
        <v>1230996.1787572461</v>
      </c>
      <c r="AK57">
        <v>1923486.0124212608</v>
      </c>
      <c r="AL57">
        <v>1972342.2094935363</v>
      </c>
      <c r="AM57">
        <v>1764704.1639047309</v>
      </c>
      <c r="AN57">
        <v>2091975.9507233519</v>
      </c>
      <c r="AO57">
        <v>1824013.4244022742</v>
      </c>
      <c r="AP57">
        <v>3157833.4978071689</v>
      </c>
      <c r="AQ57">
        <v>7763294.1252514394</v>
      </c>
      <c r="AR57">
        <v>7806728.3608239656</v>
      </c>
      <c r="AS57">
        <v>7176671.0172085306</v>
      </c>
      <c r="AT57">
        <v>7970872.0591216311</v>
      </c>
      <c r="AU57">
        <v>7636673.2707578754</v>
      </c>
      <c r="AV57">
        <v>12821027.756850934</v>
      </c>
      <c r="AW57">
        <v>15367.399189044409</v>
      </c>
      <c r="AX57">
        <v>7851.126393524547</v>
      </c>
      <c r="AY57">
        <v>19540.181163189776</v>
      </c>
      <c r="AZ57">
        <v>19604.806961648042</v>
      </c>
      <c r="BA57">
        <v>3115.230292568298</v>
      </c>
      <c r="BB57">
        <v>19152.935132171497</v>
      </c>
      <c r="BC57">
        <v>28375.593516071505</v>
      </c>
      <c r="BD57">
        <v>26177.092799753264</v>
      </c>
      <c r="BE57">
        <v>31475.852599130008</v>
      </c>
      <c r="BF57">
        <v>40681.38587159547</v>
      </c>
      <c r="BG57">
        <v>14101.306433986918</v>
      </c>
      <c r="BH57">
        <v>43397.824644079104</v>
      </c>
      <c r="BI57">
        <v>44635.836424855377</v>
      </c>
      <c r="BJ57">
        <v>49084.550807539155</v>
      </c>
      <c r="BK57">
        <v>46395.441894055301</v>
      </c>
      <c r="BL57">
        <v>67027.10950902976</v>
      </c>
      <c r="BM57">
        <v>27833.901610760196</v>
      </c>
      <c r="BN57">
        <v>73703.936533963599</v>
      </c>
    </row>
    <row r="58" spans="1:66">
      <c r="A58">
        <v>1969</v>
      </c>
      <c r="B58">
        <v>39964.700570402973</v>
      </c>
      <c r="C58">
        <v>42364.146409995927</v>
      </c>
      <c r="D58">
        <v>56599.138842689128</v>
      </c>
      <c r="E58">
        <v>24036.399805890902</v>
      </c>
      <c r="F58">
        <v>63585.4144928924</v>
      </c>
      <c r="G58">
        <v>64128.280743699448</v>
      </c>
      <c r="H58">
        <v>71767.946784985295</v>
      </c>
      <c r="I58">
        <v>64686.357455492333</v>
      </c>
      <c r="J58">
        <v>93015.32167148203</v>
      </c>
      <c r="K58">
        <v>44804.95791090672</v>
      </c>
      <c r="L58">
        <v>107215.76462211946</v>
      </c>
      <c r="M58">
        <v>137331.23524280262</v>
      </c>
      <c r="N58">
        <v>158140.41832237697</v>
      </c>
      <c r="O58">
        <v>132881.58950756691</v>
      </c>
      <c r="P58">
        <v>189978.33316524033</v>
      </c>
      <c r="Q58">
        <v>109512.38455073391</v>
      </c>
      <c r="R58">
        <v>232697.81804962482</v>
      </c>
      <c r="S58">
        <v>196494.21602674737</v>
      </c>
      <c r="T58">
        <v>221006.76098268057</v>
      </c>
      <c r="U58">
        <v>187248.26351380011</v>
      </c>
      <c r="V58">
        <v>264042.96573324205</v>
      </c>
      <c r="W58">
        <v>158013.2287936217</v>
      </c>
      <c r="X58">
        <v>330701.64857488987</v>
      </c>
      <c r="Y58">
        <v>478018.20850592968</v>
      </c>
      <c r="Z58">
        <v>518681.15497462265</v>
      </c>
      <c r="AA58">
        <v>442168.4597835532</v>
      </c>
      <c r="AB58">
        <v>594566.2550194558</v>
      </c>
      <c r="AC58">
        <v>408163.55315614067</v>
      </c>
      <c r="AD58">
        <v>800006.60435032484</v>
      </c>
      <c r="AE58">
        <v>706521.88313786185</v>
      </c>
      <c r="AF58">
        <v>756493.80514926335</v>
      </c>
      <c r="AG58">
        <v>647129.10518289055</v>
      </c>
      <c r="AH58">
        <v>844086.7572485772</v>
      </c>
      <c r="AI58">
        <v>630229.40139218303</v>
      </c>
      <c r="AJ58">
        <v>1176118.2934493423</v>
      </c>
      <c r="AK58">
        <v>1828659.0854862684</v>
      </c>
      <c r="AL58">
        <v>1880466.6052896238</v>
      </c>
      <c r="AM58">
        <v>1660571.3948276469</v>
      </c>
      <c r="AN58">
        <v>1999833.8917702257</v>
      </c>
      <c r="AO58">
        <v>1738628.9062337021</v>
      </c>
      <c r="AP58">
        <v>3008748.3407818</v>
      </c>
      <c r="AQ58">
        <v>7503926.9144140938</v>
      </c>
      <c r="AR58">
        <v>7544448.3005551938</v>
      </c>
      <c r="AS58">
        <v>6886261.7893322241</v>
      </c>
      <c r="AT58">
        <v>7714333.834608593</v>
      </c>
      <c r="AU58">
        <v>7384886.7174383178</v>
      </c>
      <c r="AV58">
        <v>12406848.643259406</v>
      </c>
      <c r="AW58">
        <v>15801.120397106501</v>
      </c>
      <c r="AX58">
        <v>8161.4543558206542</v>
      </c>
      <c r="AY58">
        <v>20041.935364499524</v>
      </c>
      <c r="AZ58">
        <v>20182.956013896233</v>
      </c>
      <c r="BA58">
        <v>3267.8417008750862</v>
      </c>
      <c r="BB58">
        <v>19955.064363665355</v>
      </c>
      <c r="BC58">
        <v>29146.196717914125</v>
      </c>
      <c r="BD58">
        <v>26834.065264628083</v>
      </c>
      <c r="BE58">
        <v>32306.652732488044</v>
      </c>
      <c r="BF58">
        <v>41779.228362405658</v>
      </c>
      <c r="BG58">
        <v>14539.068167575009</v>
      </c>
      <c r="BH58">
        <v>44795.147431033249</v>
      </c>
      <c r="BI58">
        <v>45827.542118923637</v>
      </c>
      <c r="BJ58">
        <v>50174.82890063736</v>
      </c>
      <c r="BK58">
        <v>47637.54944247369</v>
      </c>
      <c r="BL58">
        <v>68774.568798042455</v>
      </c>
      <c r="BM58">
        <v>28628.101250949912</v>
      </c>
      <c r="BN58">
        <v>75845.251265243103</v>
      </c>
    </row>
    <row r="59" spans="1:66">
      <c r="A59">
        <v>1970</v>
      </c>
      <c r="B59">
        <v>38990.043153847655</v>
      </c>
      <c r="C59">
        <v>41255.849101024811</v>
      </c>
      <c r="D59">
        <v>55197.286383504768</v>
      </c>
      <c r="E59">
        <v>23259.651235458299</v>
      </c>
      <c r="F59">
        <v>62190.181282015074</v>
      </c>
      <c r="G59">
        <v>62845.536037503698</v>
      </c>
      <c r="H59">
        <v>70163.235467552877</v>
      </c>
      <c r="I59">
        <v>63272.198099198853</v>
      </c>
      <c r="J59">
        <v>91067.862705258725</v>
      </c>
      <c r="K59">
        <v>43448.56494174253</v>
      </c>
      <c r="L59">
        <v>105095.02133040981</v>
      </c>
      <c r="M59">
        <v>133113.67194201399</v>
      </c>
      <c r="N59">
        <v>153712.05670456146</v>
      </c>
      <c r="O59">
        <v>128347.35793481182</v>
      </c>
      <c r="P59">
        <v>184983.16740326077</v>
      </c>
      <c r="Q59">
        <v>105150.61150187893</v>
      </c>
      <c r="R59">
        <v>226442.62214984032</v>
      </c>
      <c r="S59">
        <v>188685.90845195635</v>
      </c>
      <c r="T59">
        <v>213125.22289721281</v>
      </c>
      <c r="U59">
        <v>179063.60830257682</v>
      </c>
      <c r="V59">
        <v>255197.84020440889</v>
      </c>
      <c r="W59">
        <v>150168.94987364128</v>
      </c>
      <c r="X59">
        <v>318878.05350398831</v>
      </c>
      <c r="Y59">
        <v>446558.93520001287</v>
      </c>
      <c r="Z59">
        <v>487842.98003956111</v>
      </c>
      <c r="AA59">
        <v>410611.17167250632</v>
      </c>
      <c r="AB59">
        <v>561460.23348279065</v>
      </c>
      <c r="AC59">
        <v>376401.53263023985</v>
      </c>
      <c r="AD59">
        <v>750926.65961252223</v>
      </c>
      <c r="AE59">
        <v>650758.8011502882</v>
      </c>
      <c r="AF59">
        <v>702138.3521538683</v>
      </c>
      <c r="AG59">
        <v>591037.76738057216</v>
      </c>
      <c r="AH59">
        <v>786535.29046045337</v>
      </c>
      <c r="AI59">
        <v>573963.96069028135</v>
      </c>
      <c r="AJ59">
        <v>1088287.3252656576</v>
      </c>
      <c r="AK59">
        <v>1627956.4779899067</v>
      </c>
      <c r="AL59">
        <v>1683491.9932251128</v>
      </c>
      <c r="AM59">
        <v>1455771.8082085375</v>
      </c>
      <c r="AN59">
        <v>1796179.0918850212</v>
      </c>
      <c r="AO59">
        <v>1536368.8722191912</v>
      </c>
      <c r="AP59">
        <v>2690061.957473299</v>
      </c>
      <c r="AQ59">
        <v>6386224.6382190399</v>
      </c>
      <c r="AR59">
        <v>6429736.7541536167</v>
      </c>
      <c r="AS59">
        <v>5787375.559932691</v>
      </c>
      <c r="AT59">
        <v>6586817.7433382114</v>
      </c>
      <c r="AU59">
        <v>6250654.0308563411</v>
      </c>
      <c r="AV59">
        <v>10548297.292669589</v>
      </c>
      <c r="AW59">
        <v>15134.55027019161</v>
      </c>
      <c r="AX59">
        <v>7816.8508401424215</v>
      </c>
      <c r="AY59">
        <v>19239.500102850776</v>
      </c>
      <c r="AZ59">
        <v>19326.710061750815</v>
      </c>
      <c r="BA59">
        <v>3070.7375291740632</v>
      </c>
      <c r="BB59">
        <v>19285.341233620329</v>
      </c>
      <c r="BC59">
        <v>28531.862177384723</v>
      </c>
      <c r="BD59">
        <v>26243.152759323897</v>
      </c>
      <c r="BE59">
        <v>31579.014786159587</v>
      </c>
      <c r="BF59">
        <v>40776.632936865208</v>
      </c>
      <c r="BG59">
        <v>14160.655650300449</v>
      </c>
      <c r="BH59">
        <v>43939.910074478932</v>
      </c>
      <c r="BI59">
        <v>45278.502061376115</v>
      </c>
      <c r="BJ59">
        <v>49276.030158300739</v>
      </c>
      <c r="BK59">
        <v>47003.408140295593</v>
      </c>
      <c r="BL59">
        <v>67589.036530758211</v>
      </c>
      <c r="BM59">
        <v>28023.053301708431</v>
      </c>
      <c r="BN59">
        <v>74758.121125552192</v>
      </c>
    </row>
    <row r="60" spans="1:66">
      <c r="A60">
        <v>1971</v>
      </c>
      <c r="B60">
        <v>39187.142274915132</v>
      </c>
      <c r="C60">
        <v>41584.477596995792</v>
      </c>
      <c r="D60">
        <v>55303.706542929824</v>
      </c>
      <c r="E60">
        <v>23546.581301545462</v>
      </c>
      <c r="F60">
        <v>62513.088527758875</v>
      </c>
      <c r="G60">
        <v>63625.643825255873</v>
      </c>
      <c r="H60">
        <v>70698.815945899652</v>
      </c>
      <c r="I60">
        <v>64262.919144152773</v>
      </c>
      <c r="J60">
        <v>91876.926515217885</v>
      </c>
      <c r="K60">
        <v>44053.698059103343</v>
      </c>
      <c r="L60">
        <v>106242.0057331197</v>
      </c>
      <c r="M60">
        <v>135094.06314783302</v>
      </c>
      <c r="N60">
        <v>155615.1914439167</v>
      </c>
      <c r="O60">
        <v>130573.6629902711</v>
      </c>
      <c r="P60">
        <v>187198.98123804585</v>
      </c>
      <c r="Q60">
        <v>106424.58949236802</v>
      </c>
      <c r="R60">
        <v>229916.74126625605</v>
      </c>
      <c r="S60">
        <v>191432.80455518948</v>
      </c>
      <c r="T60">
        <v>215751.10764576984</v>
      </c>
      <c r="U60">
        <v>181992.23018843966</v>
      </c>
      <c r="V60">
        <v>258334.69191021542</v>
      </c>
      <c r="W60">
        <v>152035.72450971889</v>
      </c>
      <c r="X60">
        <v>323332.00536135089</v>
      </c>
      <c r="Y60">
        <v>450515.50328521477</v>
      </c>
      <c r="Z60">
        <v>492171.05056594097</v>
      </c>
      <c r="AA60">
        <v>415745.48697273375</v>
      </c>
      <c r="AB60">
        <v>567476.53913627763</v>
      </c>
      <c r="AC60">
        <v>379886.59281957359</v>
      </c>
      <c r="AD60">
        <v>757656.41183246032</v>
      </c>
      <c r="AE60">
        <v>654587.34828226164</v>
      </c>
      <c r="AF60">
        <v>706610.84361994057</v>
      </c>
      <c r="AG60">
        <v>597332.15857489419</v>
      </c>
      <c r="AH60">
        <v>793288.28939022683</v>
      </c>
      <c r="AI60">
        <v>575517.09486856533</v>
      </c>
      <c r="AJ60">
        <v>1096163.9149816497</v>
      </c>
      <c r="AK60">
        <v>1625511.8428576803</v>
      </c>
      <c r="AL60">
        <v>1683584.778398447</v>
      </c>
      <c r="AM60">
        <v>1463023.4729766063</v>
      </c>
      <c r="AN60">
        <v>1800433.051908918</v>
      </c>
      <c r="AO60">
        <v>1530966.5616807262</v>
      </c>
      <c r="AP60">
        <v>2685057.439880928</v>
      </c>
      <c r="AQ60">
        <v>6323936.1977044344</v>
      </c>
      <c r="AR60">
        <v>6375666.6723475158</v>
      </c>
      <c r="AS60">
        <v>5778993.876934086</v>
      </c>
      <c r="AT60">
        <v>6546597.1304355497</v>
      </c>
      <c r="AU60">
        <v>6185026.7870416632</v>
      </c>
      <c r="AV60">
        <v>10455810.67241526</v>
      </c>
      <c r="AW60">
        <v>14748.640724574385</v>
      </c>
      <c r="AX60">
        <v>7675.4686039306143</v>
      </c>
      <c r="AY60">
        <v>18906.036049838811</v>
      </c>
      <c r="AZ60">
        <v>18730.486570641744</v>
      </c>
      <c r="BA60">
        <v>3039.4645439875844</v>
      </c>
      <c r="BB60">
        <v>18784.171322398051</v>
      </c>
      <c r="BC60">
        <v>28530.817733479809</v>
      </c>
      <c r="BD60">
        <v>26250.692367248288</v>
      </c>
      <c r="BE60">
        <v>31696.79033107631</v>
      </c>
      <c r="BF60">
        <v>40648.676021250263</v>
      </c>
      <c r="BG60">
        <v>14337.9137247874</v>
      </c>
      <c r="BH60">
        <v>43912.682667925852</v>
      </c>
      <c r="BI60">
        <v>45758.538994611583</v>
      </c>
      <c r="BJ60">
        <v>49469.722071395379</v>
      </c>
      <c r="BK60">
        <v>47685.233182623182</v>
      </c>
      <c r="BL60">
        <v>68046.41283451092</v>
      </c>
      <c r="BM60">
        <v>28460.975200787172</v>
      </c>
      <c r="BN60">
        <v>75323.321849835629</v>
      </c>
    </row>
    <row r="61" spans="1:66">
      <c r="A61">
        <v>1972</v>
      </c>
      <c r="B61">
        <v>40617.105339711728</v>
      </c>
      <c r="C61">
        <v>43003.436862013317</v>
      </c>
      <c r="D61">
        <v>57215.94270030631</v>
      </c>
      <c r="E61">
        <v>24701.462543712445</v>
      </c>
      <c r="F61">
        <v>64650.598239021179</v>
      </c>
      <c r="G61">
        <v>66132.806475897378</v>
      </c>
      <c r="H61">
        <v>73206.662112444581</v>
      </c>
      <c r="I61">
        <v>66661.308000537145</v>
      </c>
      <c r="J61">
        <v>95147.801113998154</v>
      </c>
      <c r="K61">
        <v>46108.496538494248</v>
      </c>
      <c r="L61">
        <v>109977.34420328493</v>
      </c>
      <c r="M61">
        <v>140992.06488212626</v>
      </c>
      <c r="N61">
        <v>161632.49695709458</v>
      </c>
      <c r="O61">
        <v>136114.40321183103</v>
      </c>
      <c r="P61">
        <v>194842.39745859316</v>
      </c>
      <c r="Q61">
        <v>111316.34978841998</v>
      </c>
      <c r="R61">
        <v>239154.85579288733</v>
      </c>
      <c r="S61">
        <v>199648.84601558297</v>
      </c>
      <c r="T61">
        <v>224150.11511565148</v>
      </c>
      <c r="U61">
        <v>189735.53417195502</v>
      </c>
      <c r="V61">
        <v>269451.59906906862</v>
      </c>
      <c r="W61">
        <v>158637.73816737425</v>
      </c>
      <c r="X61">
        <v>336503.79639848316</v>
      </c>
      <c r="Y61">
        <v>465930.19894753356</v>
      </c>
      <c r="Z61">
        <v>509521.38150797656</v>
      </c>
      <c r="AA61">
        <v>430960.85458454344</v>
      </c>
      <c r="AB61">
        <v>590096.96515381453</v>
      </c>
      <c r="AC61">
        <v>392019.00783596863</v>
      </c>
      <c r="AD61">
        <v>782932.98449780431</v>
      </c>
      <c r="AE61">
        <v>674540.32229492941</v>
      </c>
      <c r="AF61">
        <v>728776.18318273872</v>
      </c>
      <c r="AG61">
        <v>617781.17307320517</v>
      </c>
      <c r="AH61">
        <v>823250.21767508972</v>
      </c>
      <c r="AI61">
        <v>589989.68625778158</v>
      </c>
      <c r="AJ61">
        <v>1129201.3022913847</v>
      </c>
      <c r="AK61">
        <v>1657942.0609495263</v>
      </c>
      <c r="AL61">
        <v>1720447.631635366</v>
      </c>
      <c r="AM61">
        <v>1499714.0082917344</v>
      </c>
      <c r="AN61">
        <v>1856893.2109541232</v>
      </c>
      <c r="AO61">
        <v>1551711.2175623784</v>
      </c>
      <c r="AP61">
        <v>2738644.7217294089</v>
      </c>
      <c r="AQ61">
        <v>6362469.7692820625</v>
      </c>
      <c r="AR61">
        <v>6428228.594252035</v>
      </c>
      <c r="AS61">
        <v>5803024.9385625273</v>
      </c>
      <c r="AT61">
        <v>6658780.3501902837</v>
      </c>
      <c r="AU61">
        <v>6196010.7588125011</v>
      </c>
      <c r="AV61">
        <v>10515734.996590218</v>
      </c>
      <c r="AW61">
        <v>15101.404203526088</v>
      </c>
      <c r="AX61">
        <v>8027.5485669788704</v>
      </c>
      <c r="AY61">
        <v>19345.56572348949</v>
      </c>
      <c r="AZ61">
        <v>19284.084286614463</v>
      </c>
      <c r="BA61">
        <v>3294.4285489306485</v>
      </c>
      <c r="BB61">
        <v>19323.852274757435</v>
      </c>
      <c r="BC61">
        <v>29464.332057221221</v>
      </c>
      <c r="BD61">
        <v>27170.950715558069</v>
      </c>
      <c r="BE61">
        <v>32657.773934255802</v>
      </c>
      <c r="BF61">
        <v>41924.114393829987</v>
      </c>
      <c r="BG61">
        <v>15077.586183189387</v>
      </c>
      <c r="BH61">
        <v>45261.236288591608</v>
      </c>
      <c r="BI61">
        <v>47417.991874340129</v>
      </c>
      <c r="BJ61">
        <v>51100.203401282059</v>
      </c>
      <c r="BK61">
        <v>49298.034197713685</v>
      </c>
      <c r="BL61">
        <v>70224.152027849414</v>
      </c>
      <c r="BM61">
        <v>29806.533226012816</v>
      </c>
      <c r="BN61">
        <v>77682.9663058843</v>
      </c>
    </row>
    <row r="62" spans="1:66">
      <c r="A62">
        <v>1973</v>
      </c>
      <c r="B62">
        <v>42316.91098400754</v>
      </c>
      <c r="C62">
        <v>44922.366839210081</v>
      </c>
      <c r="D62">
        <v>59927.744072287671</v>
      </c>
      <c r="E62">
        <v>25585.784374697927</v>
      </c>
      <c r="F62">
        <v>67181.07877579148</v>
      </c>
      <c r="G62">
        <v>68886.445862582521</v>
      </c>
      <c r="H62">
        <v>76053.290058877392</v>
      </c>
      <c r="I62">
        <v>69538.510969990981</v>
      </c>
      <c r="J62">
        <v>99603.529430023322</v>
      </c>
      <c r="K62">
        <v>47536.926819824715</v>
      </c>
      <c r="L62">
        <v>114299.20436863975</v>
      </c>
      <c r="M62">
        <v>146799.6381707688</v>
      </c>
      <c r="N62">
        <v>168170.54026402079</v>
      </c>
      <c r="O62">
        <v>142013.25768921032</v>
      </c>
      <c r="P62">
        <v>204850.83758368803</v>
      </c>
      <c r="Q62">
        <v>113866.1658280769</v>
      </c>
      <c r="R62">
        <v>248887.5230604544</v>
      </c>
      <c r="S62">
        <v>207486.60058563476</v>
      </c>
      <c r="T62">
        <v>233089.81981549208</v>
      </c>
      <c r="U62">
        <v>197722.27145543523</v>
      </c>
      <c r="V62">
        <v>283256.66642117436</v>
      </c>
      <c r="W62">
        <v>161498.63789214328</v>
      </c>
      <c r="X62">
        <v>349666.64924320258</v>
      </c>
      <c r="Y62">
        <v>476804.05836090591</v>
      </c>
      <c r="Z62">
        <v>523667.06740807253</v>
      </c>
      <c r="AA62">
        <v>443070.34369370074</v>
      </c>
      <c r="AB62">
        <v>613414.38075157406</v>
      </c>
      <c r="AC62">
        <v>393049.77875222522</v>
      </c>
      <c r="AD62">
        <v>801119.28857499768</v>
      </c>
      <c r="AE62">
        <v>685507.17965289496</v>
      </c>
      <c r="AF62">
        <v>743495.19302999473</v>
      </c>
      <c r="AG62">
        <v>631339.82462123339</v>
      </c>
      <c r="AH62">
        <v>852051.85367649328</v>
      </c>
      <c r="AI62">
        <v>585454.15795900521</v>
      </c>
      <c r="AJ62">
        <v>1148286.5502231761</v>
      </c>
      <c r="AK62">
        <v>1647273.3070931251</v>
      </c>
      <c r="AL62">
        <v>1718129.1527295122</v>
      </c>
      <c r="AM62">
        <v>1496927.4521822447</v>
      </c>
      <c r="AN62">
        <v>1885035.0641619221</v>
      </c>
      <c r="AO62">
        <v>1509949.0192785764</v>
      </c>
      <c r="AP62">
        <v>2723377.7042744812</v>
      </c>
      <c r="AQ62">
        <v>6034742.9407149581</v>
      </c>
      <c r="AR62">
        <v>6120578.6540909633</v>
      </c>
      <c r="AS62">
        <v>5474788.2327208994</v>
      </c>
      <c r="AT62">
        <v>6419395.7492720932</v>
      </c>
      <c r="AU62">
        <v>5800692.5617647134</v>
      </c>
      <c r="AV62">
        <v>9943684.4022196531</v>
      </c>
      <c r="AW62">
        <v>15747.376105432548</v>
      </c>
      <c r="AX62">
        <v>8580.5319091376932</v>
      </c>
      <c r="AY62">
        <v>20306.222708429192</v>
      </c>
      <c r="AZ62">
        <v>20251.958714552009</v>
      </c>
      <c r="BA62">
        <v>3634.6419295711439</v>
      </c>
      <c r="BB62">
        <v>20062.953182943187</v>
      </c>
      <c r="BC62">
        <v>30707.719074367396</v>
      </c>
      <c r="BD62">
        <v>28333.174397339404</v>
      </c>
      <c r="BE62">
        <v>34134.490078098948</v>
      </c>
      <c r="BF62">
        <v>43825.178126576509</v>
      </c>
      <c r="BG62">
        <v>15776.853102100262</v>
      </c>
      <c r="BH62">
        <v>46991.473855273369</v>
      </c>
      <c r="BI62">
        <v>49408.147785535963</v>
      </c>
      <c r="BJ62">
        <v>53023.977507591539</v>
      </c>
      <c r="BK62">
        <v>51419.824290186123</v>
      </c>
      <c r="BL62">
        <v>73291.702391607134</v>
      </c>
      <c r="BM62">
        <v>30954.617067761657</v>
      </c>
      <c r="BN62">
        <v>80652.124695686114</v>
      </c>
    </row>
    <row r="63" spans="1:66">
      <c r="A63">
        <v>1974</v>
      </c>
      <c r="B63">
        <v>41111.137730254086</v>
      </c>
      <c r="C63">
        <v>43867.616486793188</v>
      </c>
      <c r="D63">
        <v>58226.125935989352</v>
      </c>
      <c r="E63">
        <v>24867.780386464037</v>
      </c>
      <c r="F63">
        <v>65031.326784677804</v>
      </c>
      <c r="G63">
        <v>66958.69762924315</v>
      </c>
      <c r="H63">
        <v>73706.83601553562</v>
      </c>
      <c r="I63">
        <v>68062.443516622996</v>
      </c>
      <c r="J63">
        <v>97104.513311625298</v>
      </c>
      <c r="K63">
        <v>45981.332298397931</v>
      </c>
      <c r="L63">
        <v>110603.04537056915</v>
      </c>
      <c r="M63">
        <v>141311.46419250011</v>
      </c>
      <c r="N63">
        <v>162194.38632529281</v>
      </c>
      <c r="O63">
        <v>137935.40687775487</v>
      </c>
      <c r="P63">
        <v>199628.04687535868</v>
      </c>
      <c r="Q63">
        <v>107609.00258655968</v>
      </c>
      <c r="R63">
        <v>239474.50808225633</v>
      </c>
      <c r="S63">
        <v>198312.24759661857</v>
      </c>
      <c r="T63">
        <v>223774.14021428567</v>
      </c>
      <c r="U63">
        <v>190766.1019998914</v>
      </c>
      <c r="V63">
        <v>275291.37827893201</v>
      </c>
      <c r="W63">
        <v>150897.69724618114</v>
      </c>
      <c r="X63">
        <v>334377.76484246476</v>
      </c>
      <c r="Y63">
        <v>450560.33833157568</v>
      </c>
      <c r="Z63">
        <v>497466.20173737768</v>
      </c>
      <c r="AA63">
        <v>422968.96990326891</v>
      </c>
      <c r="AB63">
        <v>593663.56861347589</v>
      </c>
      <c r="AC63">
        <v>357399.80557989725</v>
      </c>
      <c r="AD63">
        <v>758041.65813825559</v>
      </c>
      <c r="AE63">
        <v>644910.80532293953</v>
      </c>
      <c r="AF63">
        <v>703574.91403155529</v>
      </c>
      <c r="AG63">
        <v>599652.08094641671</v>
      </c>
      <c r="AH63">
        <v>822394.48755210987</v>
      </c>
      <c r="AI63">
        <v>529210.76343683328</v>
      </c>
      <c r="AJ63">
        <v>1082607.2373380365</v>
      </c>
      <c r="AK63">
        <v>1529917.8907131401</v>
      </c>
      <c r="AL63">
        <v>1607604.8803223057</v>
      </c>
      <c r="AM63">
        <v>1392617.6062231478</v>
      </c>
      <c r="AN63">
        <v>1793970.1733887868</v>
      </c>
      <c r="AO63">
        <v>1361268.5394469567</v>
      </c>
      <c r="AP63">
        <v>2533983.1327033765</v>
      </c>
      <c r="AQ63">
        <v>5462074.6368638212</v>
      </c>
      <c r="AR63">
        <v>5569623.2471776679</v>
      </c>
      <c r="AS63">
        <v>4934683.6064830339</v>
      </c>
      <c r="AT63">
        <v>5942282.6908248672</v>
      </c>
      <c r="AU63">
        <v>5149593.2751983823</v>
      </c>
      <c r="AV63">
        <v>8956706.8733190652</v>
      </c>
      <c r="AW63">
        <v>15263.577831265027</v>
      </c>
      <c r="AX63">
        <v>8515.4394449725569</v>
      </c>
      <c r="AY63">
        <v>19672.789456963379</v>
      </c>
      <c r="AZ63">
        <v>19347.738560353413</v>
      </c>
      <c r="BA63">
        <v>3754.2284745301436</v>
      </c>
      <c r="BB63">
        <v>19459.60819878646</v>
      </c>
      <c r="BC63">
        <v>29977.768123337853</v>
      </c>
      <c r="BD63">
        <v>27657.443441916446</v>
      </c>
      <c r="BE63">
        <v>33415.63977668633</v>
      </c>
      <c r="BF63">
        <v>42514.801387170541</v>
      </c>
      <c r="BG63">
        <v>15674.311253120075</v>
      </c>
      <c r="BH63">
        <v>45648.751084946853</v>
      </c>
      <c r="BI63">
        <v>48370.505988428893</v>
      </c>
      <c r="BJ63">
        <v>51584.948438096311</v>
      </c>
      <c r="BK63">
        <v>50594.202676340021</v>
      </c>
      <c r="BL63">
        <v>71473.629920691936</v>
      </c>
      <c r="BM63">
        <v>30574.414726357489</v>
      </c>
      <c r="BN63">
        <v>78385.179692647362</v>
      </c>
    </row>
    <row r="64" spans="1:66">
      <c r="A64">
        <v>1975</v>
      </c>
      <c r="B64">
        <v>39790.678650413465</v>
      </c>
      <c r="C64">
        <v>42054.305348260605</v>
      </c>
      <c r="D64">
        <v>55277.333986836929</v>
      </c>
      <c r="E64">
        <v>24902.487819006481</v>
      </c>
      <c r="F64">
        <v>62818.366430758047</v>
      </c>
      <c r="G64">
        <v>65155.510833771819</v>
      </c>
      <c r="H64">
        <v>71310.302715382481</v>
      </c>
      <c r="I64">
        <v>65977.228900917951</v>
      </c>
      <c r="J64">
        <v>92967.846125510623</v>
      </c>
      <c r="K64">
        <v>45871.450858755983</v>
      </c>
      <c r="L64">
        <v>107134.68590841524</v>
      </c>
      <c r="M64">
        <v>137361.66950498859</v>
      </c>
      <c r="N64">
        <v>157085.79037290969</v>
      </c>
      <c r="O64">
        <v>133635.3796176083</v>
      </c>
      <c r="P64">
        <v>191469.09969771185</v>
      </c>
      <c r="Q64">
        <v>106527.98373024077</v>
      </c>
      <c r="R64">
        <v>232580.36254662948</v>
      </c>
      <c r="S64">
        <v>191916.86619257333</v>
      </c>
      <c r="T64">
        <v>216138.40965534956</v>
      </c>
      <c r="U64">
        <v>184024.08939888095</v>
      </c>
      <c r="V64">
        <v>263695.36848485522</v>
      </c>
      <c r="W64">
        <v>148434.91028059696</v>
      </c>
      <c r="X64">
        <v>323605.99340303754</v>
      </c>
      <c r="Y64">
        <v>432865.698888616</v>
      </c>
      <c r="Z64">
        <v>478052.40645413473</v>
      </c>
      <c r="AA64">
        <v>404247.00018898014</v>
      </c>
      <c r="AB64">
        <v>566997.59525950777</v>
      </c>
      <c r="AC64">
        <v>346942.87948960479</v>
      </c>
      <c r="AD64">
        <v>728837.38242443989</v>
      </c>
      <c r="AE64">
        <v>616321.97277978028</v>
      </c>
      <c r="AF64">
        <v>674184.34512657055</v>
      </c>
      <c r="AG64">
        <v>569782.24942498491</v>
      </c>
      <c r="AH64">
        <v>784022.91899338493</v>
      </c>
      <c r="AI64">
        <v>512099.45794748369</v>
      </c>
      <c r="AJ64">
        <v>1035697.5976323466</v>
      </c>
      <c r="AK64">
        <v>1451663.1846421456</v>
      </c>
      <c r="AL64">
        <v>1531477.7507774525</v>
      </c>
      <c r="AM64">
        <v>1311049.713470109</v>
      </c>
      <c r="AN64">
        <v>1708555.9948582298</v>
      </c>
      <c r="AO64">
        <v>1295672.988551901</v>
      </c>
      <c r="AP64">
        <v>2403019.420348593</v>
      </c>
      <c r="AQ64">
        <v>5237688.1665844647</v>
      </c>
      <c r="AR64">
        <v>5354880.8765887106</v>
      </c>
      <c r="AS64">
        <v>4684014.0910785301</v>
      </c>
      <c r="AT64">
        <v>5724444.680747251</v>
      </c>
      <c r="AU64">
        <v>4940484.1238202443</v>
      </c>
      <c r="AV64">
        <v>8588913.9018080086</v>
      </c>
      <c r="AW64">
        <v>14425.84646705512</v>
      </c>
      <c r="AX64">
        <v>8271.054585444459</v>
      </c>
      <c r="AY64">
        <v>18131.381795603265</v>
      </c>
      <c r="AZ64">
        <v>17586.821848163236</v>
      </c>
      <c r="BA64">
        <v>3933.5247792569789</v>
      </c>
      <c r="BB64">
        <v>18502.046953100842</v>
      </c>
      <c r="BC64">
        <v>28949.457444349566</v>
      </c>
      <c r="BD64">
        <v>26757.888459024998</v>
      </c>
      <c r="BE64">
        <v>31878.630429444194</v>
      </c>
      <c r="BF64">
        <v>40144.915574517501</v>
      </c>
      <c r="BG64">
        <v>15832.98827331378</v>
      </c>
      <c r="BH64">
        <v>43955.922417883448</v>
      </c>
      <c r="BI64">
        <v>47103.971165967618</v>
      </c>
      <c r="BJ64">
        <v>49866.430801000672</v>
      </c>
      <c r="BK64">
        <v>49062.691221745357</v>
      </c>
      <c r="BL64">
        <v>68342.532732460328</v>
      </c>
      <c r="BM64">
        <v>30707.317640884779</v>
      </c>
      <c r="BN64">
        <v>75773.266748861686</v>
      </c>
    </row>
    <row r="65" spans="1:66">
      <c r="A65">
        <v>1976</v>
      </c>
      <c r="B65">
        <v>41245.312960515592</v>
      </c>
      <c r="C65">
        <v>43669.979723039098</v>
      </c>
      <c r="D65">
        <v>57057.948163434165</v>
      </c>
      <c r="E65">
        <v>26177.804934609809</v>
      </c>
      <c r="F65">
        <v>64871.929965436648</v>
      </c>
      <c r="G65">
        <v>67603.924364118182</v>
      </c>
      <c r="H65">
        <v>73732.393879291645</v>
      </c>
      <c r="I65">
        <v>68675.27750990905</v>
      </c>
      <c r="J65">
        <v>96156.238075476766</v>
      </c>
      <c r="K65">
        <v>48022.903306523913</v>
      </c>
      <c r="L65">
        <v>110666.71939378117</v>
      </c>
      <c r="M65">
        <v>142780.6980393198</v>
      </c>
      <c r="N65">
        <v>162762.11701890465</v>
      </c>
      <c r="O65">
        <v>139323.67879582709</v>
      </c>
      <c r="P65">
        <v>198470.93438091496</v>
      </c>
      <c r="Q65">
        <v>111024.8995742118</v>
      </c>
      <c r="R65">
        <v>241034.92702996597</v>
      </c>
      <c r="S65">
        <v>199460.68306097467</v>
      </c>
      <c r="T65">
        <v>224026.6530614589</v>
      </c>
      <c r="U65">
        <v>191881.96655916248</v>
      </c>
      <c r="V65">
        <v>273179.05633261858</v>
      </c>
      <c r="W65">
        <v>154911.53347070393</v>
      </c>
      <c r="X65">
        <v>335389.37418141332</v>
      </c>
      <c r="Y65">
        <v>449358.91251283913</v>
      </c>
      <c r="Z65">
        <v>495404.03201377922</v>
      </c>
      <c r="AA65">
        <v>420329.93613563204</v>
      </c>
      <c r="AB65">
        <v>586631.76217878051</v>
      </c>
      <c r="AC65">
        <v>362738.57813440019</v>
      </c>
      <c r="AD65">
        <v>753449.54677463975</v>
      </c>
      <c r="AE65">
        <v>640456.37992823787</v>
      </c>
      <c r="AF65">
        <v>698886.06738732103</v>
      </c>
      <c r="AG65">
        <v>592485.39657649165</v>
      </c>
      <c r="AH65">
        <v>811588.6890426639</v>
      </c>
      <c r="AI65">
        <v>535238.56814641831</v>
      </c>
      <c r="AJ65">
        <v>1069444.1679318689</v>
      </c>
      <c r="AK65">
        <v>1511704.100659814</v>
      </c>
      <c r="AL65">
        <v>1591378.2133843163</v>
      </c>
      <c r="AM65">
        <v>1368445.0709760867</v>
      </c>
      <c r="AN65">
        <v>1775232.6827015809</v>
      </c>
      <c r="AO65">
        <v>1352030.7288021289</v>
      </c>
      <c r="AP65">
        <v>2494400.8616102189</v>
      </c>
      <c r="AQ65">
        <v>5529418.8774130186</v>
      </c>
      <c r="AR65">
        <v>5640944.1420576023</v>
      </c>
      <c r="AS65">
        <v>4953226.9907687046</v>
      </c>
      <c r="AT65">
        <v>6008083.9752909709</v>
      </c>
      <c r="AU65">
        <v>5236623.1736338967</v>
      </c>
      <c r="AV65">
        <v>9047541.1938805077</v>
      </c>
      <c r="AW65">
        <v>14886.701556913009</v>
      </c>
      <c r="AX65">
        <v>8758.2320417395331</v>
      </c>
      <c r="AY65">
        <v>18664.681936169141</v>
      </c>
      <c r="AZ65">
        <v>17959.658251391575</v>
      </c>
      <c r="BA65">
        <v>4332.7065626957037</v>
      </c>
      <c r="BB65">
        <v>19077.140537092142</v>
      </c>
      <c r="BC65">
        <v>29963.603507315132</v>
      </c>
      <c r="BD65">
        <v>27743.445842916815</v>
      </c>
      <c r="BE65">
        <v>33041.790937173762</v>
      </c>
      <c r="BF65">
        <v>41345.394139269636</v>
      </c>
      <c r="BG65">
        <v>16750.349974654036</v>
      </c>
      <c r="BH65">
        <v>45298.263624933388</v>
      </c>
      <c r="BI65">
        <v>48809.730945317788</v>
      </c>
      <c r="BJ65">
        <v>51474.963094388419</v>
      </c>
      <c r="BK65">
        <v>51013.177188429545</v>
      </c>
      <c r="BL65">
        <v>70577.563999117207</v>
      </c>
      <c r="BM65">
        <v>32272.40423960195</v>
      </c>
      <c r="BN65">
        <v>78074.66748473495</v>
      </c>
    </row>
    <row r="66" spans="1:66">
      <c r="A66">
        <v>1977</v>
      </c>
      <c r="B66">
        <v>42526.719590538087</v>
      </c>
      <c r="C66">
        <v>44881.149690672362</v>
      </c>
      <c r="D66">
        <v>58501.340108071679</v>
      </c>
      <c r="E66">
        <v>27321.082083199573</v>
      </c>
      <c r="F66">
        <v>66609.901529690091</v>
      </c>
      <c r="G66">
        <v>69783.457882633025</v>
      </c>
      <c r="H66">
        <v>75871.457447328052</v>
      </c>
      <c r="I66">
        <v>70714.202300703313</v>
      </c>
      <c r="J66">
        <v>98710.02102536957</v>
      </c>
      <c r="K66">
        <v>49932.305813927735</v>
      </c>
      <c r="L66">
        <v>113694.99667268657</v>
      </c>
      <c r="M66">
        <v>147945.60472941853</v>
      </c>
      <c r="N66">
        <v>167968.95602091018</v>
      </c>
      <c r="O66">
        <v>143991.91698529388</v>
      </c>
      <c r="P66">
        <v>204550.29486298392</v>
      </c>
      <c r="Q66">
        <v>115333.28485046384</v>
      </c>
      <c r="R66">
        <v>248873.74480054554</v>
      </c>
      <c r="S66">
        <v>207156.85475658363</v>
      </c>
      <c r="T66">
        <v>231723.21023351274</v>
      </c>
      <c r="U66">
        <v>198856.47536229188</v>
      </c>
      <c r="V66">
        <v>282344.23833358334</v>
      </c>
      <c r="W66">
        <v>161391.90491698353</v>
      </c>
      <c r="X66">
        <v>346973.05262817175</v>
      </c>
      <c r="Y66">
        <v>468570.5251483199</v>
      </c>
      <c r="Z66">
        <v>515410.58792338858</v>
      </c>
      <c r="AA66">
        <v>437657.30619163072</v>
      </c>
      <c r="AB66">
        <v>610066.63926604425</v>
      </c>
      <c r="AC66">
        <v>379329.26574252342</v>
      </c>
      <c r="AD66">
        <v>783165.73214795499</v>
      </c>
      <c r="AE66">
        <v>670175.10814608273</v>
      </c>
      <c r="AF66">
        <v>729473.95134237537</v>
      </c>
      <c r="AG66">
        <v>619025.28793219395</v>
      </c>
      <c r="AH66">
        <v>846400.20230431238</v>
      </c>
      <c r="AI66">
        <v>560015.44239687815</v>
      </c>
      <c r="AJ66">
        <v>1114195.3121547506</v>
      </c>
      <c r="AK66">
        <v>1592564.4038517762</v>
      </c>
      <c r="AL66">
        <v>1673086.9711423551</v>
      </c>
      <c r="AM66">
        <v>1440687.2791199137</v>
      </c>
      <c r="AN66">
        <v>1866444.7465374093</v>
      </c>
      <c r="AO66">
        <v>1423805.5912258914</v>
      </c>
      <c r="AP66">
        <v>2618674.1373591842</v>
      </c>
      <c r="AQ66">
        <v>5852430.2122324128</v>
      </c>
      <c r="AR66">
        <v>5969144.0661732377</v>
      </c>
      <c r="AS66">
        <v>5248623.5547392564</v>
      </c>
      <c r="AT66">
        <v>6367796.418285639</v>
      </c>
      <c r="AU66">
        <v>5535127.4326065714</v>
      </c>
      <c r="AV66">
        <v>9544852.3846002109</v>
      </c>
      <c r="AW66">
        <v>15269.981298443141</v>
      </c>
      <c r="AX66">
        <v>9181.9817337481181</v>
      </c>
      <c r="AY66">
        <v>19048.097080641415</v>
      </c>
      <c r="AZ66">
        <v>18292.659190773786</v>
      </c>
      <c r="BA66">
        <v>4709.8583524714113</v>
      </c>
      <c r="BB66">
        <v>19524.806386693628</v>
      </c>
      <c r="BC66">
        <v>30813.510130662482</v>
      </c>
      <c r="BD66">
        <v>28588.693320496739</v>
      </c>
      <c r="BE66">
        <v>33868.842213492193</v>
      </c>
      <c r="BF66">
        <v>42273.678468636994</v>
      </c>
      <c r="BG66">
        <v>17541.948442392433</v>
      </c>
      <c r="BH66">
        <v>46358.363388483929</v>
      </c>
      <c r="BI66">
        <v>50242.92117093665</v>
      </c>
      <c r="BJ66">
        <v>52847.082803932521</v>
      </c>
      <c r="BK66">
        <v>52394.773629555668</v>
      </c>
      <c r="BL66">
        <v>72249.952565965999</v>
      </c>
      <c r="BM66">
        <v>33582.061054793703</v>
      </c>
      <c r="BN66">
        <v>79900.309640721796</v>
      </c>
    </row>
    <row r="67" spans="1:66">
      <c r="A67">
        <v>1978</v>
      </c>
      <c r="B67">
        <v>44037.715623414973</v>
      </c>
      <c r="C67">
        <v>46750.155060069017</v>
      </c>
      <c r="D67">
        <v>60354.872586690108</v>
      </c>
      <c r="E67">
        <v>28482.613277941316</v>
      </c>
      <c r="F67">
        <v>68704.602098100106</v>
      </c>
      <c r="G67">
        <v>72239.909175060442</v>
      </c>
      <c r="H67">
        <v>78301.655817965264</v>
      </c>
      <c r="I67">
        <v>73616.342436775798</v>
      </c>
      <c r="J67">
        <v>101837.6344182059</v>
      </c>
      <c r="K67">
        <v>51770.336008677303</v>
      </c>
      <c r="L67">
        <v>117248.43697020112</v>
      </c>
      <c r="M67">
        <v>152991.76290489602</v>
      </c>
      <c r="N67">
        <v>173163.61724298922</v>
      </c>
      <c r="O67">
        <v>149916.12901875173</v>
      </c>
      <c r="P67">
        <v>211651.67527942854</v>
      </c>
      <c r="Q67">
        <v>118478.00825571831</v>
      </c>
      <c r="R67">
        <v>256701.11687322141</v>
      </c>
      <c r="S67">
        <v>214166.86162019646</v>
      </c>
      <c r="T67">
        <v>239157.45645059695</v>
      </c>
      <c r="U67">
        <v>207005.71324125363</v>
      </c>
      <c r="V67">
        <v>292948.33556619537</v>
      </c>
      <c r="W67">
        <v>165335.04308281964</v>
      </c>
      <c r="X67">
        <v>357783.6807793965</v>
      </c>
      <c r="Y67">
        <v>486447.56724650436</v>
      </c>
      <c r="Z67">
        <v>535440.29647184745</v>
      </c>
      <c r="AA67">
        <v>456539.9210434219</v>
      </c>
      <c r="AB67">
        <v>638901.28394192643</v>
      </c>
      <c r="AC67">
        <v>388174.1718219521</v>
      </c>
      <c r="AD67">
        <v>810361.79258571519</v>
      </c>
      <c r="AE67">
        <v>700022.47923311556</v>
      </c>
      <c r="AF67">
        <v>761764.5436911179</v>
      </c>
      <c r="AG67">
        <v>648710.50799081824</v>
      </c>
      <c r="AH67">
        <v>892637.65583386016</v>
      </c>
      <c r="AI67">
        <v>574982.79320910375</v>
      </c>
      <c r="AJ67">
        <v>1159433.8305564525</v>
      </c>
      <c r="AK67">
        <v>1688794.8112862047</v>
      </c>
      <c r="AL67">
        <v>1775207.3032223035</v>
      </c>
      <c r="AM67">
        <v>1529876.1031116219</v>
      </c>
      <c r="AN67">
        <v>2007142.095482667</v>
      </c>
      <c r="AO67">
        <v>1480158.8583767202</v>
      </c>
      <c r="AP67">
        <v>2771586.6720637134</v>
      </c>
      <c r="AQ67">
        <v>6286242.6222223127</v>
      </c>
      <c r="AR67">
        <v>6420385.5609663157</v>
      </c>
      <c r="AS67">
        <v>5578251.1437994801</v>
      </c>
      <c r="AT67">
        <v>6959271.2377106491</v>
      </c>
      <c r="AU67">
        <v>5831690.4892095858</v>
      </c>
      <c r="AV67">
        <v>10225381.675656747</v>
      </c>
      <c r="AW67">
        <v>15835.52207176951</v>
      </c>
      <c r="AX67">
        <v>9773.7754288646847</v>
      </c>
      <c r="AY67">
        <v>19883.96768336224</v>
      </c>
      <c r="AZ67">
        <v>18872.110755174315</v>
      </c>
      <c r="BA67">
        <v>5194.8905472053293</v>
      </c>
      <c r="BB67">
        <v>20160.76722599909</v>
      </c>
      <c r="BC67">
        <v>31931.71036991708</v>
      </c>
      <c r="BD67">
        <v>29690.393221240058</v>
      </c>
      <c r="BE67">
        <v>35287.26906465982</v>
      </c>
      <c r="BF67">
        <v>43544.116731941387</v>
      </c>
      <c r="BG67">
        <v>18483.124947077202</v>
      </c>
      <c r="BH67">
        <v>47816.100456419961</v>
      </c>
      <c r="BI67">
        <v>52051.945742601551</v>
      </c>
      <c r="BJ67">
        <v>54586.165461709286</v>
      </c>
      <c r="BK67">
        <v>54541.395791281808</v>
      </c>
      <c r="BL67">
        <v>74384.124202900246</v>
      </c>
      <c r="BM67">
        <v>35093.417946917049</v>
      </c>
      <c r="BN67">
        <v>82385.26699444605</v>
      </c>
    </row>
    <row r="68" spans="1:66">
      <c r="A68">
        <v>1979</v>
      </c>
      <c r="B68">
        <v>44204.386307131972</v>
      </c>
      <c r="C68">
        <v>46847.582689704301</v>
      </c>
      <c r="D68">
        <v>59870.340366443081</v>
      </c>
      <c r="E68">
        <v>28824.166749231907</v>
      </c>
      <c r="F68">
        <v>68698.908649948964</v>
      </c>
      <c r="G68">
        <v>72416.913397202661</v>
      </c>
      <c r="H68">
        <v>78358.815956351929</v>
      </c>
      <c r="I68">
        <v>73651.622213675728</v>
      </c>
      <c r="J68">
        <v>101204.17414191333</v>
      </c>
      <c r="K68">
        <v>52157.277586353448</v>
      </c>
      <c r="L68">
        <v>116995.10605059257</v>
      </c>
      <c r="M68">
        <v>153935.92682575714</v>
      </c>
      <c r="N68">
        <v>173868.69454015646</v>
      </c>
      <c r="O68">
        <v>150344.8495659164</v>
      </c>
      <c r="P68">
        <v>212374.29956782699</v>
      </c>
      <c r="Q68">
        <v>118243.88764619798</v>
      </c>
      <c r="R68">
        <v>257299.36530530429</v>
      </c>
      <c r="S68">
        <v>216770.79534279942</v>
      </c>
      <c r="T68">
        <v>241432.99208757962</v>
      </c>
      <c r="U68">
        <v>208664.38270826027</v>
      </c>
      <c r="V68">
        <v>296039.81944746297</v>
      </c>
      <c r="W68">
        <v>165145.57380545948</v>
      </c>
      <c r="X68">
        <v>360364.31620989024</v>
      </c>
      <c r="Y68">
        <v>503274.33748370042</v>
      </c>
      <c r="Z68">
        <v>553305.2819733246</v>
      </c>
      <c r="AA68">
        <v>469434.09293525195</v>
      </c>
      <c r="AB68">
        <v>663817.54680370167</v>
      </c>
      <c r="AC68">
        <v>393158.62573425088</v>
      </c>
      <c r="AD68">
        <v>834167.50910643651</v>
      </c>
      <c r="AE68">
        <v>735942.63901288831</v>
      </c>
      <c r="AF68">
        <v>798364.2939249709</v>
      </c>
      <c r="AG68">
        <v>676477.77036154596</v>
      </c>
      <c r="AH68">
        <v>943483.32267637854</v>
      </c>
      <c r="AI68">
        <v>588987.51399374288</v>
      </c>
      <c r="AJ68">
        <v>1211408.1908626871</v>
      </c>
      <c r="AK68">
        <v>1853169.0222271716</v>
      </c>
      <c r="AL68">
        <v>1946720.4190332692</v>
      </c>
      <c r="AM68">
        <v>1656973.3314323013</v>
      </c>
      <c r="AN68">
        <v>2224081.8445308586</v>
      </c>
      <c r="AO68">
        <v>1582084.7246013372</v>
      </c>
      <c r="AP68">
        <v>3033462.101660755</v>
      </c>
      <c r="AQ68">
        <v>7421503.4478697693</v>
      </c>
      <c r="AR68">
        <v>7577127.12686578</v>
      </c>
      <c r="AS68">
        <v>6313199.9552962966</v>
      </c>
      <c r="AT68">
        <v>8214527.5045427643</v>
      </c>
      <c r="AU68">
        <v>6815575.3169635525</v>
      </c>
      <c r="AV68">
        <v>12003630.497189088</v>
      </c>
      <c r="AW68">
        <v>15991.859217061277</v>
      </c>
      <c r="AX68">
        <v>10049.956657912011</v>
      </c>
      <c r="AY68">
        <v>20043.543165732874</v>
      </c>
      <c r="AZ68">
        <v>18536.506590972836</v>
      </c>
      <c r="BA68">
        <v>5491.0559121103643</v>
      </c>
      <c r="BB68">
        <v>20402.711249305368</v>
      </c>
      <c r="BC68">
        <v>32011.992916173618</v>
      </c>
      <c r="BD68">
        <v>29797.240947907023</v>
      </c>
      <c r="BE68">
        <v>35347.886370125176</v>
      </c>
      <c r="BF68">
        <v>42925.456010733746</v>
      </c>
      <c r="BG68">
        <v>18888.642205124564</v>
      </c>
      <c r="BH68">
        <v>47743.302354909494</v>
      </c>
      <c r="BI68">
        <v>52037.160040064038</v>
      </c>
      <c r="BJ68">
        <v>54481.346310400782</v>
      </c>
      <c r="BK68">
        <v>54478.315375615552</v>
      </c>
      <c r="BL68">
        <v>73411.642785434888</v>
      </c>
      <c r="BM68">
        <v>35635.625071392315</v>
      </c>
      <c r="BN68">
        <v>81919.041236914636</v>
      </c>
    </row>
    <row r="69" spans="1:66">
      <c r="A69">
        <v>1980</v>
      </c>
      <c r="B69">
        <v>42915.507661110852</v>
      </c>
      <c r="C69">
        <v>45511.607656469343</v>
      </c>
      <c r="D69">
        <v>58221.024593424998</v>
      </c>
      <c r="E69">
        <v>28156.447427742558</v>
      </c>
      <c r="F69">
        <v>66586.992427580597</v>
      </c>
      <c r="G69">
        <v>70651.184558604436</v>
      </c>
      <c r="H69">
        <v>76177.097025793832</v>
      </c>
      <c r="I69">
        <v>72034.938483656442</v>
      </c>
      <c r="J69">
        <v>98857.804889788225</v>
      </c>
      <c r="K69">
        <v>50921.728759466991</v>
      </c>
      <c r="L69">
        <v>113661.94132981387</v>
      </c>
      <c r="M69">
        <v>147433.80784123094</v>
      </c>
      <c r="N69">
        <v>167405.18530512918</v>
      </c>
      <c r="O69">
        <v>144640.04649098567</v>
      </c>
      <c r="P69">
        <v>205933.04572529695</v>
      </c>
      <c r="Q69">
        <v>112596.24570912165</v>
      </c>
      <c r="R69">
        <v>246216.77077845903</v>
      </c>
      <c r="S69">
        <v>205108.23847323467</v>
      </c>
      <c r="T69">
        <v>229924.42455527437</v>
      </c>
      <c r="U69">
        <v>198513.84390577144</v>
      </c>
      <c r="V69">
        <v>284669.62582099444</v>
      </c>
      <c r="W69">
        <v>154400.13563223399</v>
      </c>
      <c r="X69">
        <v>340760.27174169925</v>
      </c>
      <c r="Y69">
        <v>467665.25682042568</v>
      </c>
      <c r="Z69">
        <v>516434.43138141162</v>
      </c>
      <c r="AA69">
        <v>441026.26897779829</v>
      </c>
      <c r="AB69">
        <v>631752.9688953514</v>
      </c>
      <c r="AC69">
        <v>352252.26638272736</v>
      </c>
      <c r="AD69">
        <v>774927.20436283248</v>
      </c>
      <c r="AE69">
        <v>676781.08242895966</v>
      </c>
      <c r="AF69">
        <v>740603.87271413009</v>
      </c>
      <c r="AG69">
        <v>632430.06352259358</v>
      </c>
      <c r="AH69">
        <v>894313.06615308393</v>
      </c>
      <c r="AI69">
        <v>522623.55812675593</v>
      </c>
      <c r="AJ69">
        <v>1117675.9813138314</v>
      </c>
      <c r="AK69">
        <v>1656521.7129033918</v>
      </c>
      <c r="AL69">
        <v>1755994.0423717473</v>
      </c>
      <c r="AM69">
        <v>1521729.8593674025</v>
      </c>
      <c r="AN69">
        <v>2069531.5416362202</v>
      </c>
      <c r="AO69">
        <v>1352754.4388515311</v>
      </c>
      <c r="AP69">
        <v>2716513.2398821684</v>
      </c>
      <c r="AQ69">
        <v>6154952.004954895</v>
      </c>
      <c r="AR69">
        <v>6347253.3127042344</v>
      </c>
      <c r="AS69">
        <v>5586902.9619025961</v>
      </c>
      <c r="AT69">
        <v>7272637.5387051115</v>
      </c>
      <c r="AU69">
        <v>5282384.8554863585</v>
      </c>
      <c r="AV69">
        <v>10010583.277023258</v>
      </c>
      <c r="AW69">
        <v>15179.830763617272</v>
      </c>
      <c r="AX69">
        <v>9653.9182964278862</v>
      </c>
      <c r="AY69">
        <v>18988.276829282233</v>
      </c>
      <c r="AZ69">
        <v>17584.244297061767</v>
      </c>
      <c r="BA69">
        <v>5391.1660960181234</v>
      </c>
      <c r="BB69">
        <v>19512.043525347333</v>
      </c>
      <c r="BC69">
        <v>31302.363196653067</v>
      </c>
      <c r="BD69">
        <v>29083.321256219926</v>
      </c>
      <c r="BE69">
        <v>34497.336674856415</v>
      </c>
      <c r="BF69">
        <v>41808.577800994783</v>
      </c>
      <c r="BG69">
        <v>18774.247618700436</v>
      </c>
      <c r="BH69">
        <v>46628.128166371891</v>
      </c>
      <c r="BI69">
        <v>51455.52873794781</v>
      </c>
      <c r="BJ69">
        <v>53370.074955959986</v>
      </c>
      <c r="BK69">
        <v>53883.661481824143</v>
      </c>
      <c r="BL69">
        <v>72088.994680911041</v>
      </c>
      <c r="BM69">
        <v>35503.099522053322</v>
      </c>
      <c r="BN69">
        <v>80523.233967652588</v>
      </c>
    </row>
    <row r="70" spans="1:66">
      <c r="A70">
        <v>1981</v>
      </c>
      <c r="B70">
        <v>43243.855189021531</v>
      </c>
      <c r="C70">
        <v>45643.098655570036</v>
      </c>
      <c r="D70">
        <v>58204.245877446316</v>
      </c>
      <c r="E70">
        <v>28830.707015435521</v>
      </c>
      <c r="F70">
        <v>67037.455717813427</v>
      </c>
      <c r="G70">
        <v>71463.956970093524</v>
      </c>
      <c r="H70">
        <v>76820.981217728739</v>
      </c>
      <c r="I70">
        <v>72747.791057662922</v>
      </c>
      <c r="J70">
        <v>99327.526167042204</v>
      </c>
      <c r="K70">
        <v>52048.934520004594</v>
      </c>
      <c r="L70">
        <v>114597.13915411574</v>
      </c>
      <c r="M70">
        <v>149852.78548568423</v>
      </c>
      <c r="N70">
        <v>169946.52373010805</v>
      </c>
      <c r="O70">
        <v>146571.23765172326</v>
      </c>
      <c r="P70">
        <v>207861.9906621126</v>
      </c>
      <c r="Q70">
        <v>116131.83027795593</v>
      </c>
      <c r="R70">
        <v>249619.58527601583</v>
      </c>
      <c r="S70">
        <v>208829.38106736794</v>
      </c>
      <c r="T70">
        <v>233813.81083959379</v>
      </c>
      <c r="U70">
        <v>201558.3706260258</v>
      </c>
      <c r="V70">
        <v>287387.87342825253</v>
      </c>
      <c r="W70">
        <v>159853.68671597409</v>
      </c>
      <c r="X70">
        <v>345995.72543401015</v>
      </c>
      <c r="Y70">
        <v>482816.53706221539</v>
      </c>
      <c r="Z70">
        <v>530039.74228334404</v>
      </c>
      <c r="AA70">
        <v>455445.06941396301</v>
      </c>
      <c r="AB70">
        <v>645203.85971130454</v>
      </c>
      <c r="AC70">
        <v>370690.80733990629</v>
      </c>
      <c r="AD70">
        <v>796327.9017049371</v>
      </c>
      <c r="AE70">
        <v>705907.47521674237</v>
      </c>
      <c r="AF70">
        <v>767181.78826655087</v>
      </c>
      <c r="AG70">
        <v>659993.30744795001</v>
      </c>
      <c r="AH70">
        <v>920342.5719085749</v>
      </c>
      <c r="AI70">
        <v>552823.92354667396</v>
      </c>
      <c r="AJ70">
        <v>1159367.8416456322</v>
      </c>
      <c r="AK70">
        <v>1764900.6255955892</v>
      </c>
      <c r="AL70">
        <v>1860862.8841521379</v>
      </c>
      <c r="AM70">
        <v>1619081.4971841204</v>
      </c>
      <c r="AN70">
        <v>2170566.3919539647</v>
      </c>
      <c r="AO70">
        <v>1467966.7601896585</v>
      </c>
      <c r="AP70">
        <v>2875099.1950084176</v>
      </c>
      <c r="AQ70">
        <v>6655184.7418306256</v>
      </c>
      <c r="AR70">
        <v>6844759.9972268892</v>
      </c>
      <c r="AS70">
        <v>6093478.0713220872</v>
      </c>
      <c r="AT70">
        <v>7748838.6360105379</v>
      </c>
      <c r="AU70">
        <v>5820537.0095740659</v>
      </c>
      <c r="AV70">
        <v>10814792.585461736</v>
      </c>
      <c r="AW70">
        <v>15023.753407949536</v>
      </c>
      <c r="AX70">
        <v>9666.7291603143331</v>
      </c>
      <c r="AY70">
        <v>18538.406253477151</v>
      </c>
      <c r="AZ70">
        <v>17080.965587850438</v>
      </c>
      <c r="BA70">
        <v>5612.4795108664493</v>
      </c>
      <c r="BB70">
        <v>19477.772281511119</v>
      </c>
      <c r="BC70">
        <v>31398.418489392341</v>
      </c>
      <c r="BD70">
        <v>29165.780906678585</v>
      </c>
      <c r="BE70">
        <v>34428.860989330795</v>
      </c>
      <c r="BF70">
        <v>41575.607568038962</v>
      </c>
      <c r="BG70">
        <v>19130.582208488806</v>
      </c>
      <c r="BH70">
        <v>46750.552433568701</v>
      </c>
      <c r="BI70">
        <v>51866.749841195844</v>
      </c>
      <c r="BJ70">
        <v>53539.595589633893</v>
      </c>
      <c r="BK70">
        <v>54291.929409147837</v>
      </c>
      <c r="BL70">
        <v>72193.910043274605</v>
      </c>
      <c r="BM70">
        <v>36028.210580516752</v>
      </c>
      <c r="BN70">
        <v>80841.527623640679</v>
      </c>
    </row>
    <row r="71" spans="1:66">
      <c r="A71">
        <v>1982</v>
      </c>
      <c r="B71">
        <v>41823.483588863717</v>
      </c>
      <c r="C71">
        <v>44013.164838928707</v>
      </c>
      <c r="D71">
        <v>56040.429693275575</v>
      </c>
      <c r="E71">
        <v>28413.746217730808</v>
      </c>
      <c r="F71">
        <v>64772.800795807991</v>
      </c>
      <c r="G71">
        <v>69774.807068593509</v>
      </c>
      <c r="H71">
        <v>74751.500715819187</v>
      </c>
      <c r="I71">
        <v>71122.648220354284</v>
      </c>
      <c r="J71">
        <v>96822.179114389626</v>
      </c>
      <c r="K71">
        <v>51492.056756236874</v>
      </c>
      <c r="L71">
        <v>111508.06239390706</v>
      </c>
      <c r="M71">
        <v>146189.82745499953</v>
      </c>
      <c r="N71">
        <v>166399.63080732129</v>
      </c>
      <c r="O71">
        <v>143112.74626585477</v>
      </c>
      <c r="P71">
        <v>204877.89301578604</v>
      </c>
      <c r="Q71">
        <v>114077.89323556343</v>
      </c>
      <c r="R71">
        <v>243402.3533384722</v>
      </c>
      <c r="S71">
        <v>203088.14070753244</v>
      </c>
      <c r="T71">
        <v>228571.63122282919</v>
      </c>
      <c r="U71">
        <v>196191.63274272784</v>
      </c>
      <c r="V71">
        <v>283207.18888364726</v>
      </c>
      <c r="W71">
        <v>155461.97247635483</v>
      </c>
      <c r="X71">
        <v>335612.75928848691</v>
      </c>
      <c r="Y71">
        <v>471121.03689613886</v>
      </c>
      <c r="Z71">
        <v>518191.94896093541</v>
      </c>
      <c r="AA71">
        <v>445499.83038764069</v>
      </c>
      <c r="AB71">
        <v>642669.85036333161</v>
      </c>
      <c r="AC71">
        <v>354254.34583181329</v>
      </c>
      <c r="AD71">
        <v>773224.47557584487</v>
      </c>
      <c r="AE71">
        <v>694754.29118975461</v>
      </c>
      <c r="AF71">
        <v>755550.9980129801</v>
      </c>
      <c r="AG71">
        <v>651011.11177687242</v>
      </c>
      <c r="AH71">
        <v>928198.96106599155</v>
      </c>
      <c r="AI71">
        <v>524484.5906657594</v>
      </c>
      <c r="AJ71">
        <v>1137235.7290777762</v>
      </c>
      <c r="AK71">
        <v>1768095.7299612449</v>
      </c>
      <c r="AL71">
        <v>1869189.7119355106</v>
      </c>
      <c r="AM71">
        <v>1638339.9134732885</v>
      </c>
      <c r="AN71">
        <v>2237050.9886669382</v>
      </c>
      <c r="AO71">
        <v>1404709.2512573255</v>
      </c>
      <c r="AP71">
        <v>2879950.6506107124</v>
      </c>
      <c r="AQ71">
        <v>6759825.6134235598</v>
      </c>
      <c r="AR71">
        <v>6968910.7361867288</v>
      </c>
      <c r="AS71">
        <v>6225788.7857821006</v>
      </c>
      <c r="AT71">
        <v>8147698.0423751855</v>
      </c>
      <c r="AU71">
        <v>5651172.1076697102</v>
      </c>
      <c r="AV71">
        <v>10966210.67019912</v>
      </c>
      <c r="AW71">
        <v>13872.160109133913</v>
      </c>
      <c r="AX71">
        <v>8895.4664619082541</v>
      </c>
      <c r="AY71">
        <v>16903.681457503131</v>
      </c>
      <c r="AZ71">
        <v>15258.68027216153</v>
      </c>
      <c r="BA71">
        <v>5335.4356792247399</v>
      </c>
      <c r="BB71">
        <v>18037.53919770892</v>
      </c>
      <c r="BC71">
        <v>30227.223159293066</v>
      </c>
      <c r="BD71">
        <v>27981.689453479539</v>
      </c>
      <c r="BE71">
        <v>33002.100235936916</v>
      </c>
      <c r="BF71">
        <v>39502.933768552197</v>
      </c>
      <c r="BG71">
        <v>18895.507660193845</v>
      </c>
      <c r="BH71">
        <v>44925.07273551196</v>
      </c>
      <c r="BI71">
        <v>50671.051971992005</v>
      </c>
      <c r="BJ71">
        <v>51839.468192943648</v>
      </c>
      <c r="BK71">
        <v>53125.123708979154</v>
      </c>
      <c r="BL71">
        <v>69808.250639040518</v>
      </c>
      <c r="BM71">
        <v>35845.597636405226</v>
      </c>
      <c r="BN71">
        <v>78534.489657765749</v>
      </c>
    </row>
    <row r="72" spans="1:66">
      <c r="A72">
        <v>1983</v>
      </c>
      <c r="B72">
        <v>42477.299980691918</v>
      </c>
      <c r="C72">
        <v>44571.048569062586</v>
      </c>
      <c r="D72">
        <v>56098.274862173996</v>
      </c>
      <c r="E72">
        <v>29590.03947475291</v>
      </c>
      <c r="F72">
        <v>65652.39233507996</v>
      </c>
      <c r="G72">
        <v>71317.529144509186</v>
      </c>
      <c r="H72">
        <v>75995.597743967199</v>
      </c>
      <c r="I72">
        <v>72669.596723850511</v>
      </c>
      <c r="J72">
        <v>97577.922739237401</v>
      </c>
      <c r="K72">
        <v>53489.954283120831</v>
      </c>
      <c r="L72">
        <v>113581.67662542679</v>
      </c>
      <c r="M72">
        <v>150702.16262428346</v>
      </c>
      <c r="N72">
        <v>170421.81232627315</v>
      </c>
      <c r="O72">
        <v>147893.46659734345</v>
      </c>
      <c r="P72">
        <v>209308.43845906458</v>
      </c>
      <c r="Q72">
        <v>118581.24875153432</v>
      </c>
      <c r="R72">
        <v>250320.50132411849</v>
      </c>
      <c r="S72">
        <v>209247.73445241194</v>
      </c>
      <c r="T72">
        <v>234514.28806558676</v>
      </c>
      <c r="U72">
        <v>202701.28285205219</v>
      </c>
      <c r="V72">
        <v>289901.33166509529</v>
      </c>
      <c r="W72">
        <v>161829.27634836221</v>
      </c>
      <c r="X72">
        <v>345923.11613525625</v>
      </c>
      <c r="Y72">
        <v>487222.27689791599</v>
      </c>
      <c r="Z72">
        <v>533791.28171379899</v>
      </c>
      <c r="AA72">
        <v>462110.87024259462</v>
      </c>
      <c r="AB72">
        <v>661085.47417798021</v>
      </c>
      <c r="AC72">
        <v>366898.84645242529</v>
      </c>
      <c r="AD72">
        <v>801011.19196752913</v>
      </c>
      <c r="AE72">
        <v>716677.54113403254</v>
      </c>
      <c r="AF72">
        <v>777398.19514745392</v>
      </c>
      <c r="AG72">
        <v>674966.00301357813</v>
      </c>
      <c r="AH72">
        <v>955268.89617759862</v>
      </c>
      <c r="AI72">
        <v>544999.28677262284</v>
      </c>
      <c r="AJ72">
        <v>1176943.3888323884</v>
      </c>
      <c r="AK72">
        <v>1815148.0679363762</v>
      </c>
      <c r="AL72">
        <v>1912414.7245446292</v>
      </c>
      <c r="AM72">
        <v>1689362.4918061667</v>
      </c>
      <c r="AN72">
        <v>2305954.1917427429</v>
      </c>
      <c r="AO72">
        <v>1425764.6970355068</v>
      </c>
      <c r="AP72">
        <v>2957251.5746480636</v>
      </c>
      <c r="AQ72">
        <v>6804467.0569197675</v>
      </c>
      <c r="AR72">
        <v>7020276.7243530722</v>
      </c>
      <c r="AS72">
        <v>6367798.6954922304</v>
      </c>
      <c r="AT72">
        <v>8358748.9202230023</v>
      </c>
      <c r="AU72">
        <v>5533419.4742536349</v>
      </c>
      <c r="AV72">
        <v>11057593.038524173</v>
      </c>
      <c r="AW72">
        <v>13637.070816874648</v>
      </c>
      <c r="AX72">
        <v>8959.0022174166334</v>
      </c>
      <c r="AY72">
        <v>16472.500414274658</v>
      </c>
      <c r="AZ72">
        <v>14618.626985110586</v>
      </c>
      <c r="BA72">
        <v>5690.1246663849906</v>
      </c>
      <c r="BB72">
        <v>17723.108044733122</v>
      </c>
      <c r="BC72">
        <v>30452.315242515069</v>
      </c>
      <c r="BD72">
        <v>28261.243053405105</v>
      </c>
      <c r="BE72">
        <v>33090.779899253597</v>
      </c>
      <c r="BF72">
        <v>39074.923351408368</v>
      </c>
      <c r="BG72">
        <v>19702.127332888311</v>
      </c>
      <c r="BH72">
        <v>45133.713558520118</v>
      </c>
      <c r="BI72">
        <v>51471.370774565599</v>
      </c>
      <c r="BJ72">
        <v>52389.044098390703</v>
      </c>
      <c r="BK72">
        <v>53863.629255477288</v>
      </c>
      <c r="BL72">
        <v>69645.2938092806</v>
      </c>
      <c r="BM72">
        <v>37217.13066601746</v>
      </c>
      <c r="BN72">
        <v>79396.97045075387</v>
      </c>
    </row>
    <row r="73" spans="1:66">
      <c r="A73">
        <v>1984</v>
      </c>
      <c r="B73">
        <v>45309.65755338336</v>
      </c>
      <c r="C73">
        <v>47480.36742352353</v>
      </c>
      <c r="D73">
        <v>59443.100199006796</v>
      </c>
      <c r="E73">
        <v>31832.652529334006</v>
      </c>
      <c r="F73">
        <v>69919.56860635223</v>
      </c>
      <c r="G73">
        <v>76075.645119386158</v>
      </c>
      <c r="H73">
        <v>80812.732188752547</v>
      </c>
      <c r="I73">
        <v>77520.452825288725</v>
      </c>
      <c r="J73">
        <v>103255.98069284244</v>
      </c>
      <c r="K73">
        <v>57311.948399584944</v>
      </c>
      <c r="L73">
        <v>120973.68268317006</v>
      </c>
      <c r="M73">
        <v>164168.11445067186</v>
      </c>
      <c r="N73">
        <v>184069.90316742056</v>
      </c>
      <c r="O73">
        <v>161457.88652703897</v>
      </c>
      <c r="P73">
        <v>225483.1967461624</v>
      </c>
      <c r="Q73">
        <v>129055.67594604893</v>
      </c>
      <c r="R73">
        <v>271865.61651075078</v>
      </c>
      <c r="S73">
        <v>231277.85618201844</v>
      </c>
      <c r="T73">
        <v>256622.47271925147</v>
      </c>
      <c r="U73">
        <v>224816.94244329751</v>
      </c>
      <c r="V73">
        <v>316536.2971089544</v>
      </c>
      <c r="W73">
        <v>179035.86404266962</v>
      </c>
      <c r="X73">
        <v>381160.97283861926</v>
      </c>
      <c r="Y73">
        <v>555727.02319881343</v>
      </c>
      <c r="Z73">
        <v>605715.8452865982</v>
      </c>
      <c r="AA73">
        <v>530696.92975411029</v>
      </c>
      <c r="AB73">
        <v>742693.78888676304</v>
      </c>
      <c r="AC73">
        <v>426288.45945844008</v>
      </c>
      <c r="AD73">
        <v>910497.80366656114</v>
      </c>
      <c r="AE73">
        <v>829215.06758722675</v>
      </c>
      <c r="AF73">
        <v>896696.00236290356</v>
      </c>
      <c r="AG73">
        <v>787458.27872591524</v>
      </c>
      <c r="AH73">
        <v>1085673.2178918854</v>
      </c>
      <c r="AI73">
        <v>646749.08171034651</v>
      </c>
      <c r="AJ73">
        <v>1357703.6831388844</v>
      </c>
      <c r="AK73">
        <v>2185489.1832230515</v>
      </c>
      <c r="AL73">
        <v>2294729.6055524764</v>
      </c>
      <c r="AM73">
        <v>2056875.5260259474</v>
      </c>
      <c r="AN73">
        <v>2721695.2704289565</v>
      </c>
      <c r="AO73">
        <v>1788826.1314902948</v>
      </c>
      <c r="AP73">
        <v>3511975.0294043748</v>
      </c>
      <c r="AQ73">
        <v>8401509.5899243448</v>
      </c>
      <c r="AR73">
        <v>8662476.6376108862</v>
      </c>
      <c r="AS73">
        <v>7900875.5476951636</v>
      </c>
      <c r="AT73">
        <v>10285952.942555051</v>
      </c>
      <c r="AU73">
        <v>6818990.606307677</v>
      </c>
      <c r="AV73">
        <v>13637858.560939215</v>
      </c>
      <c r="AW73">
        <v>14543.669987380559</v>
      </c>
      <c r="AX73">
        <v>9806.5829180141773</v>
      </c>
      <c r="AY73">
        <v>17440.282021758328</v>
      </c>
      <c r="AZ73">
        <v>15630.219705171163</v>
      </c>
      <c r="BA73">
        <v>6353.3566590830633</v>
      </c>
      <c r="BB73">
        <v>18865.454529534403</v>
      </c>
      <c r="BC73">
        <v>32103.16234257352</v>
      </c>
      <c r="BD73">
        <v>29891.852485157</v>
      </c>
      <c r="BE73">
        <v>34816.198634244036</v>
      </c>
      <c r="BF73">
        <v>40994.200582656165</v>
      </c>
      <c r="BG73">
        <v>21030.094371921241</v>
      </c>
      <c r="BH73">
        <v>47481.118839196839</v>
      </c>
      <c r="BI73">
        <v>54052.527786564729</v>
      </c>
      <c r="BJ73">
        <v>54998.439444085532</v>
      </c>
      <c r="BK73">
        <v>56536.094399851172</v>
      </c>
      <c r="BL73">
        <v>72699.176679512428</v>
      </c>
      <c r="BM73">
        <v>39376.016512968963</v>
      </c>
      <c r="BN73">
        <v>83250.699226274883</v>
      </c>
    </row>
    <row r="74" spans="1:66">
      <c r="A74">
        <v>1985</v>
      </c>
      <c r="B74">
        <v>46089.803415139584</v>
      </c>
      <c r="C74">
        <v>48222.002850764322</v>
      </c>
      <c r="D74">
        <v>60758.541743812209</v>
      </c>
      <c r="E74">
        <v>32106.444611091159</v>
      </c>
      <c r="F74">
        <v>70951.136901621852</v>
      </c>
      <c r="G74">
        <v>77325.606893665812</v>
      </c>
      <c r="H74">
        <v>82075.908065954267</v>
      </c>
      <c r="I74">
        <v>78783.770289413791</v>
      </c>
      <c r="J74">
        <v>105436.36563190447</v>
      </c>
      <c r="K74">
        <v>57628.934844795695</v>
      </c>
      <c r="L74">
        <v>122667.45128173004</v>
      </c>
      <c r="M74">
        <v>166954.46151688229</v>
      </c>
      <c r="N74">
        <v>186974.02429281111</v>
      </c>
      <c r="O74">
        <v>163745.47939999116</v>
      </c>
      <c r="P74">
        <v>231665.56700751031</v>
      </c>
      <c r="Q74">
        <v>128479.92830788878</v>
      </c>
      <c r="R74">
        <v>276248.22828378552</v>
      </c>
      <c r="S74">
        <v>234484.85170399066</v>
      </c>
      <c r="T74">
        <v>260582.62993879736</v>
      </c>
      <c r="U74">
        <v>226586.33011248469</v>
      </c>
      <c r="V74">
        <v>326463.67882168555</v>
      </c>
      <c r="W74">
        <v>176444.65877774768</v>
      </c>
      <c r="X74">
        <v>386493.44446624623</v>
      </c>
      <c r="Y74">
        <v>563238.4354780498</v>
      </c>
      <c r="Z74">
        <v>612973.03224667103</v>
      </c>
      <c r="AA74">
        <v>526235.26835348585</v>
      </c>
      <c r="AB74">
        <v>772045.53994495282</v>
      </c>
      <c r="AC74">
        <v>409217.4136888074</v>
      </c>
      <c r="AD74">
        <v>919395.1299328584</v>
      </c>
      <c r="AE74">
        <v>840921.35872789042</v>
      </c>
      <c r="AF74">
        <v>906452.47112460714</v>
      </c>
      <c r="AG74">
        <v>775340.79991304933</v>
      </c>
      <c r="AH74">
        <v>1134002.6401399586</v>
      </c>
      <c r="AI74">
        <v>613296.72122339124</v>
      </c>
      <c r="AJ74">
        <v>1368519.8344444111</v>
      </c>
      <c r="AK74">
        <v>2170431.7489726548</v>
      </c>
      <c r="AL74">
        <v>2278773.2940059477</v>
      </c>
      <c r="AM74">
        <v>1945034.2841901002</v>
      </c>
      <c r="AN74">
        <v>2842380.8620048603</v>
      </c>
      <c r="AO74">
        <v>1614161.364275171</v>
      </c>
      <c r="AP74">
        <v>3529698.2864647978</v>
      </c>
      <c r="AQ74">
        <v>8116493.5682017002</v>
      </c>
      <c r="AR74">
        <v>8592849.6396139357</v>
      </c>
      <c r="AS74">
        <v>7372879.4949760512</v>
      </c>
      <c r="AT74">
        <v>9660733.1909821425</v>
      </c>
      <c r="AU74">
        <v>6346742.6531580612</v>
      </c>
      <c r="AV74">
        <v>12733001.528950447</v>
      </c>
      <c r="AW74">
        <v>14853.999936613352</v>
      </c>
      <c r="AX74">
        <v>10103.698764324909</v>
      </c>
      <c r="AY74">
        <v>17660.235412114853</v>
      </c>
      <c r="AZ74">
        <v>16080.717855719953</v>
      </c>
      <c r="BA74">
        <v>6583.9543773866244</v>
      </c>
      <c r="BB74">
        <v>19234.822521513641</v>
      </c>
      <c r="BC74">
        <v>32660.396959390389</v>
      </c>
      <c r="BD74">
        <v>30436.0010953983</v>
      </c>
      <c r="BE74">
        <v>35386.061011961341</v>
      </c>
      <c r="BF74">
        <v>41768.872270067965</v>
      </c>
      <c r="BG74">
        <v>21398.279755891421</v>
      </c>
      <c r="BH74">
        <v>48140.34897027033</v>
      </c>
      <c r="BI74">
        <v>54918.393237861688</v>
      </c>
      <c r="BJ74">
        <v>55851.379009240038</v>
      </c>
      <c r="BK74">
        <v>57543.343011769444</v>
      </c>
      <c r="BL74">
        <v>73879.065288002996</v>
      </c>
      <c r="BM74">
        <v>39916.186479022414</v>
      </c>
      <c r="BN74">
        <v>84272.25703121617</v>
      </c>
    </row>
    <row r="75" spans="1:66">
      <c r="A75">
        <v>1986</v>
      </c>
      <c r="B75">
        <v>46498.575252598843</v>
      </c>
      <c r="C75">
        <v>49204.214767939862</v>
      </c>
      <c r="D75">
        <v>61181.138468560879</v>
      </c>
      <c r="E75">
        <v>32652.856855824131</v>
      </c>
      <c r="F75">
        <v>71281.302202638486</v>
      </c>
      <c r="G75">
        <v>78371.891960218956</v>
      </c>
      <c r="H75">
        <v>82957.434444301456</v>
      </c>
      <c r="I75">
        <v>80724.274706573298</v>
      </c>
      <c r="J75">
        <v>106668.32267288771</v>
      </c>
      <c r="K75">
        <v>58656.710744802578</v>
      </c>
      <c r="L75">
        <v>123714.22171486469</v>
      </c>
      <c r="M75">
        <v>167855.96332590928</v>
      </c>
      <c r="N75">
        <v>188085.21610223883</v>
      </c>
      <c r="O75">
        <v>167163.690406137</v>
      </c>
      <c r="P75">
        <v>233927.70433600209</v>
      </c>
      <c r="Q75">
        <v>129138.89732176028</v>
      </c>
      <c r="R75">
        <v>277239.97188551107</v>
      </c>
      <c r="S75">
        <v>233800.31832547116</v>
      </c>
      <c r="T75">
        <v>260411.8666855591</v>
      </c>
      <c r="U75">
        <v>230432.70063932249</v>
      </c>
      <c r="V75">
        <v>326654.82761877094</v>
      </c>
      <c r="W75">
        <v>175366.37453487804</v>
      </c>
      <c r="X75">
        <v>384998.0729481185</v>
      </c>
      <c r="Y75">
        <v>547173.46904957655</v>
      </c>
      <c r="Z75">
        <v>597654.82866815978</v>
      </c>
      <c r="AA75">
        <v>529143.39151637501</v>
      </c>
      <c r="AB75">
        <v>751531.34071494022</v>
      </c>
      <c r="AC75">
        <v>395053.46373502706</v>
      </c>
      <c r="AD75">
        <v>895268.05453500187</v>
      </c>
      <c r="AE75">
        <v>805195.80480071052</v>
      </c>
      <c r="AF75">
        <v>873633.70629539783</v>
      </c>
      <c r="AG75">
        <v>772810.32899861096</v>
      </c>
      <c r="AH75">
        <v>1087967.9316667698</v>
      </c>
      <c r="AI75">
        <v>588636.07146543486</v>
      </c>
      <c r="AJ75">
        <v>1312775.9012423926</v>
      </c>
      <c r="AK75">
        <v>2003540.3232924079</v>
      </c>
      <c r="AL75">
        <v>2122865.9947915613</v>
      </c>
      <c r="AM75">
        <v>1920977.4159658432</v>
      </c>
      <c r="AN75">
        <v>2622652.8445201688</v>
      </c>
      <c r="AO75">
        <v>1523327.1730841249</v>
      </c>
      <c r="AP75">
        <v>3278512.9136763755</v>
      </c>
      <c r="AQ75">
        <v>7555784.3534609769</v>
      </c>
      <c r="AR75">
        <v>7861996.9626795361</v>
      </c>
      <c r="AS75">
        <v>7235349.8577171154</v>
      </c>
      <c r="AT75">
        <v>9580050.6462177522</v>
      </c>
      <c r="AU75">
        <v>5863721.6741990959</v>
      </c>
      <c r="AV75">
        <v>12263876.292823872</v>
      </c>
      <c r="AW75">
        <v>14625.258544978738</v>
      </c>
      <c r="AX75">
        <v>10039.716060896228</v>
      </c>
      <c r="AY75">
        <v>17684.154829306422</v>
      </c>
      <c r="AZ75">
        <v>15693.954264234048</v>
      </c>
      <c r="BA75">
        <v>6649.0029668456818</v>
      </c>
      <c r="BB75">
        <v>18848.382690412272</v>
      </c>
      <c r="BC75">
        <v>33014.421022231014</v>
      </c>
      <c r="BD75">
        <v>30766.726269305513</v>
      </c>
      <c r="BE75">
        <v>36097.606363695733</v>
      </c>
      <c r="BF75">
        <v>41987.075594400732</v>
      </c>
      <c r="BG75">
        <v>21932.185692942337</v>
      </c>
      <c r="BH75">
        <v>48397.005571208181</v>
      </c>
      <c r="BI75">
        <v>56000.874118796368</v>
      </c>
      <c r="BJ75">
        <v>56675.489029817123</v>
      </c>
      <c r="BK75">
        <v>59114.420781682355</v>
      </c>
      <c r="BL75">
        <v>74853.477257109087</v>
      </c>
      <c r="BM75">
        <v>41036.164100563146</v>
      </c>
      <c r="BN75">
        <v>85332.784172203072</v>
      </c>
    </row>
    <row r="76" spans="1:66">
      <c r="A76">
        <v>1987</v>
      </c>
      <c r="B76">
        <v>47906.263697527196</v>
      </c>
      <c r="C76">
        <v>50933.167711586728</v>
      </c>
      <c r="D76">
        <v>62883.67606016482</v>
      </c>
      <c r="E76">
        <v>33791.14113596594</v>
      </c>
      <c r="F76">
        <v>73043.800526595762</v>
      </c>
      <c r="G76">
        <v>81024.436532662221</v>
      </c>
      <c r="H76">
        <v>85364.122196539611</v>
      </c>
      <c r="I76">
        <v>83786.504980290614</v>
      </c>
      <c r="J76">
        <v>109683.88866104955</v>
      </c>
      <c r="K76">
        <v>60544.280613703086</v>
      </c>
      <c r="L76">
        <v>126907.57434226005</v>
      </c>
      <c r="M76">
        <v>177576.69884476179</v>
      </c>
      <c r="N76">
        <v>197631.76673514783</v>
      </c>
      <c r="O76">
        <v>177360.03351680134</v>
      </c>
      <c r="P76">
        <v>246547.2199842855</v>
      </c>
      <c r="Q76">
        <v>136028.47831588594</v>
      </c>
      <c r="R76">
        <v>291251.23191234388</v>
      </c>
      <c r="S76">
        <v>251575.17561279243</v>
      </c>
      <c r="T76">
        <v>277494.1665240922</v>
      </c>
      <c r="U76">
        <v>248932.38660280898</v>
      </c>
      <c r="V76">
        <v>350340.36300600081</v>
      </c>
      <c r="W76">
        <v>187425.06473829303</v>
      </c>
      <c r="X76">
        <v>410843.07858850883</v>
      </c>
      <c r="Y76">
        <v>606356.43862774409</v>
      </c>
      <c r="Z76">
        <v>660158.13222513557</v>
      </c>
      <c r="AA76">
        <v>590261.53970555973</v>
      </c>
      <c r="AB76">
        <v>838579.86861921789</v>
      </c>
      <c r="AC76">
        <v>436164.86316405656</v>
      </c>
      <c r="AD76">
        <v>988216.73809331795</v>
      </c>
      <c r="AE76">
        <v>896717.71298119985</v>
      </c>
      <c r="AF76">
        <v>972259.62420135341</v>
      </c>
      <c r="AG76">
        <v>868557.11752060719</v>
      </c>
      <c r="AH76">
        <v>1225903.3931556637</v>
      </c>
      <c r="AI76">
        <v>649433.12114769313</v>
      </c>
      <c r="AJ76">
        <v>1458802.2324350709</v>
      </c>
      <c r="AK76">
        <v>2243674.4084824519</v>
      </c>
      <c r="AL76">
        <v>2396368.4825733085</v>
      </c>
      <c r="AM76">
        <v>2146037.7259475188</v>
      </c>
      <c r="AN76">
        <v>2986457.7979301577</v>
      </c>
      <c r="AO76">
        <v>1675742.8121180686</v>
      </c>
      <c r="AP76">
        <v>3644411.5625448362</v>
      </c>
      <c r="AQ76">
        <v>8280031.3098459812</v>
      </c>
      <c r="AR76">
        <v>8683727.4735785071</v>
      </c>
      <c r="AS76">
        <v>7876905.3160216091</v>
      </c>
      <c r="AT76">
        <v>10553565.285118761</v>
      </c>
      <c r="AU76">
        <v>6480557.9790904811</v>
      </c>
      <c r="AV76">
        <v>13318926.031229131</v>
      </c>
      <c r="AW76">
        <v>14788.090862392171</v>
      </c>
      <c r="AX76">
        <v>10448.405198514776</v>
      </c>
      <c r="AY76">
        <v>18079.830442882849</v>
      </c>
      <c r="AZ76">
        <v>16083.463459280076</v>
      </c>
      <c r="BA76">
        <v>7038.0016582287899</v>
      </c>
      <c r="BB76">
        <v>19180.026710931485</v>
      </c>
      <c r="BC76">
        <v>33498.437570056682</v>
      </c>
      <c r="BD76">
        <v>31270.096693347121</v>
      </c>
      <c r="BE76">
        <v>36885.738177673986</v>
      </c>
      <c r="BF76">
        <v>42476.615624151411</v>
      </c>
      <c r="BG76">
        <v>22431.437004863717</v>
      </c>
      <c r="BH76">
        <v>48798.530372623754</v>
      </c>
      <c r="BI76">
        <v>56886.370954637328</v>
      </c>
      <c r="BJ76">
        <v>57297.211061887552</v>
      </c>
      <c r="BK76">
        <v>60393.122846162914</v>
      </c>
      <c r="BL76">
        <v>75468.05583024057</v>
      </c>
      <c r="BM76">
        <v>41673.231188157377</v>
      </c>
      <c r="BN76">
        <v>85821.659949739056</v>
      </c>
    </row>
    <row r="77" spans="1:66">
      <c r="A77">
        <v>1988</v>
      </c>
      <c r="B77">
        <v>49919.592815668664</v>
      </c>
      <c r="C77">
        <v>53190.722626134309</v>
      </c>
      <c r="D77">
        <v>65367.896143044629</v>
      </c>
      <c r="E77">
        <v>35311.782827775387</v>
      </c>
      <c r="F77">
        <v>75613.227185346565</v>
      </c>
      <c r="G77">
        <v>84716.299647374399</v>
      </c>
      <c r="H77">
        <v>89058.507423416988</v>
      </c>
      <c r="I77">
        <v>87758.26780593369</v>
      </c>
      <c r="J77">
        <v>114324.55106931123</v>
      </c>
      <c r="K77">
        <v>63283.166214196695</v>
      </c>
      <c r="L77">
        <v>131762.92193310306</v>
      </c>
      <c r="M77">
        <v>192140.88651032912</v>
      </c>
      <c r="N77">
        <v>211547.71521214404</v>
      </c>
      <c r="O77">
        <v>192564.04260015924</v>
      </c>
      <c r="P77">
        <v>267176.79943090095</v>
      </c>
      <c r="Q77">
        <v>144452.12527755363</v>
      </c>
      <c r="R77">
        <v>312918.29454769503</v>
      </c>
      <c r="S77">
        <v>278225.70984599832</v>
      </c>
      <c r="T77">
        <v>304219.56672789552</v>
      </c>
      <c r="U77">
        <v>276542.95483715134</v>
      </c>
      <c r="V77">
        <v>389655.556454495</v>
      </c>
      <c r="W77">
        <v>202072.33273412354</v>
      </c>
      <c r="X77">
        <v>451002.68842989492</v>
      </c>
      <c r="Y77">
        <v>718471.36582725716</v>
      </c>
      <c r="Z77">
        <v>774489.3720341291</v>
      </c>
      <c r="AA77">
        <v>704320.89341871941</v>
      </c>
      <c r="AB77">
        <v>1002302.5965373716</v>
      </c>
      <c r="AC77">
        <v>497669.62381501024</v>
      </c>
      <c r="AD77">
        <v>1158165.2432586539</v>
      </c>
      <c r="AE77">
        <v>1099199.3928107109</v>
      </c>
      <c r="AF77">
        <v>1180374.368881199</v>
      </c>
      <c r="AG77">
        <v>1073181.2191333282</v>
      </c>
      <c r="AH77">
        <v>1515718.4970247913</v>
      </c>
      <c r="AI77">
        <v>765574.4630091507</v>
      </c>
      <c r="AJ77">
        <v>1770461.6864423896</v>
      </c>
      <c r="AK77">
        <v>2945824.6748700864</v>
      </c>
      <c r="AL77">
        <v>3120240.1089633335</v>
      </c>
      <c r="AM77">
        <v>2853528.8576251399</v>
      </c>
      <c r="AN77">
        <v>3930896.9377861843</v>
      </c>
      <c r="AO77">
        <v>2125041.2877614624</v>
      </c>
      <c r="AP77">
        <v>4736983.5289120246</v>
      </c>
      <c r="AQ77">
        <v>11673642.592428353</v>
      </c>
      <c r="AR77">
        <v>12249007.066621022</v>
      </c>
      <c r="AS77">
        <v>11260036.870621067</v>
      </c>
      <c r="AT77">
        <v>15073101.156212106</v>
      </c>
      <c r="AU77">
        <v>8884825.948753627</v>
      </c>
      <c r="AV77">
        <v>18697313.600611348</v>
      </c>
      <c r="AW77">
        <v>15122.885983962935</v>
      </c>
      <c r="AX77">
        <v>10780.678207920351</v>
      </c>
      <c r="AY77">
        <v>18623.177446334928</v>
      </c>
      <c r="AZ77">
        <v>16411.241216778024</v>
      </c>
      <c r="BA77">
        <v>7340.3994413540795</v>
      </c>
      <c r="BB77">
        <v>19463.532437590071</v>
      </c>
      <c r="BC77">
        <v>34117.226849595281</v>
      </c>
      <c r="BD77">
        <v>31960.912549393619</v>
      </c>
      <c r="BE77">
        <v>37704.798184575986</v>
      </c>
      <c r="BF77">
        <v>42944.684666616158</v>
      </c>
      <c r="BG77">
        <v>23185.078111133356</v>
      </c>
      <c r="BH77">
        <v>49245.997478418954</v>
      </c>
      <c r="BI77">
        <v>57860.152931635712</v>
      </c>
      <c r="BJ77">
        <v>58436.205476235213</v>
      </c>
      <c r="BK77">
        <v>61556.82410737731</v>
      </c>
      <c r="BL77">
        <v>76111.488978913811</v>
      </c>
      <c r="BM77">
        <v>42990.926448357452</v>
      </c>
      <c r="BN77">
        <v>86474.078779455056</v>
      </c>
    </row>
    <row r="78" spans="1:66">
      <c r="A78">
        <v>1989</v>
      </c>
      <c r="B78">
        <v>50521.837284818226</v>
      </c>
      <c r="C78">
        <v>53823.18564876548</v>
      </c>
      <c r="D78">
        <v>65478.23450492524</v>
      </c>
      <c r="E78">
        <v>36307.696220188125</v>
      </c>
      <c r="F78">
        <v>75920.089942315026</v>
      </c>
      <c r="G78">
        <v>85667.015187632831</v>
      </c>
      <c r="H78">
        <v>89862.173848157952</v>
      </c>
      <c r="I78">
        <v>88696.510084866386</v>
      </c>
      <c r="J78">
        <v>114355.90324272365</v>
      </c>
      <c r="K78">
        <v>64834.028554774814</v>
      </c>
      <c r="L78">
        <v>132188.17573557064</v>
      </c>
      <c r="M78">
        <v>192527.94077897727</v>
      </c>
      <c r="N78">
        <v>212374.67875666791</v>
      </c>
      <c r="O78">
        <v>192530.11742995717</v>
      </c>
      <c r="P78">
        <v>265773.40337573987</v>
      </c>
      <c r="Q78">
        <v>147819.60044533102</v>
      </c>
      <c r="R78">
        <v>312443.84723359125</v>
      </c>
      <c r="S78">
        <v>276845.77497936721</v>
      </c>
      <c r="T78">
        <v>303489.29441777576</v>
      </c>
      <c r="U78">
        <v>274136.59122560342</v>
      </c>
      <c r="V78">
        <v>384532.63680420344</v>
      </c>
      <c r="W78">
        <v>206058.76942297618</v>
      </c>
      <c r="X78">
        <v>446971.20680594578</v>
      </c>
      <c r="Y78">
        <v>697879.71581925848</v>
      </c>
      <c r="Z78">
        <v>754078.17472689028</v>
      </c>
      <c r="AA78">
        <v>678578.13663806964</v>
      </c>
      <c r="AB78">
        <v>960980.63209929003</v>
      </c>
      <c r="AC78">
        <v>498536.04718795931</v>
      </c>
      <c r="AD78">
        <v>1119277.9146837278</v>
      </c>
      <c r="AE78">
        <v>1051296.6777718472</v>
      </c>
      <c r="AF78">
        <v>1130399.886532485</v>
      </c>
      <c r="AG78">
        <v>1016138.2331708688</v>
      </c>
      <c r="AH78">
        <v>1429426.7396750147</v>
      </c>
      <c r="AI78">
        <v>756384.83752247877</v>
      </c>
      <c r="AJ78">
        <v>1684462.7186206887</v>
      </c>
      <c r="AK78">
        <v>2711525.4659043904</v>
      </c>
      <c r="AL78">
        <v>2877789.0521098045</v>
      </c>
      <c r="AM78">
        <v>2585291.2301036287</v>
      </c>
      <c r="AN78">
        <v>3582215.2253706446</v>
      </c>
      <c r="AO78">
        <v>2006669.7444467878</v>
      </c>
      <c r="AP78">
        <v>4351372.6367077315</v>
      </c>
      <c r="AQ78">
        <v>10511922.408694828</v>
      </c>
      <c r="AR78">
        <v>10964376.608492823</v>
      </c>
      <c r="AS78">
        <v>9891081.0622740779</v>
      </c>
      <c r="AT78">
        <v>13353961.201255759</v>
      </c>
      <c r="AU78">
        <v>8149504.1069418294</v>
      </c>
      <c r="AV78">
        <v>16688873.823387846</v>
      </c>
      <c r="AW78">
        <v>15376.659382003627</v>
      </c>
      <c r="AX78">
        <v>11181.500721478511</v>
      </c>
      <c r="AY78">
        <v>18949.861212664578</v>
      </c>
      <c r="AZ78">
        <v>16600.565767126827</v>
      </c>
      <c r="BA78">
        <v>7781.363885601434</v>
      </c>
      <c r="BB78">
        <v>19652.004149059387</v>
      </c>
      <c r="BC78">
        <v>34743.381341022781</v>
      </c>
      <c r="BD78">
        <v>32538.188232390487</v>
      </c>
      <c r="BE78">
        <v>38411.304339744172</v>
      </c>
      <c r="BF78">
        <v>43223.215741501401</v>
      </c>
      <c r="BG78">
        <v>23917.48463961669</v>
      </c>
      <c r="BH78">
        <v>49639.672465506534</v>
      </c>
      <c r="BI78">
        <v>58951.783789796718</v>
      </c>
      <c r="BJ78">
        <v>59234.047621030448</v>
      </c>
      <c r="BK78">
        <v>62738.108248593664</v>
      </c>
      <c r="BL78">
        <v>76501.528209469616</v>
      </c>
      <c r="BM78">
        <v>44087.63558213575</v>
      </c>
      <c r="BN78">
        <v>87124.257861065489</v>
      </c>
    </row>
    <row r="79" spans="1:66">
      <c r="A79">
        <v>1990</v>
      </c>
      <c r="B79">
        <v>50477.869190820405</v>
      </c>
      <c r="C79">
        <v>53884.906451285213</v>
      </c>
      <c r="D79">
        <v>64925.617973283079</v>
      </c>
      <c r="E79">
        <v>36742.879167504027</v>
      </c>
      <c r="F79">
        <v>75386.87739932978</v>
      </c>
      <c r="G79">
        <v>85782.461364811563</v>
      </c>
      <c r="H79">
        <v>89849.853536611365</v>
      </c>
      <c r="I79">
        <v>89068.146580634362</v>
      </c>
      <c r="J79">
        <v>113693.53696671789</v>
      </c>
      <c r="K79">
        <v>65628.704568821762</v>
      </c>
      <c r="L79">
        <v>131661.36719139048</v>
      </c>
      <c r="M79">
        <v>192918.02307908071</v>
      </c>
      <c r="N79">
        <v>212093.31889814846</v>
      </c>
      <c r="O79">
        <v>193784.72524729196</v>
      </c>
      <c r="P79">
        <v>265711.31716836651</v>
      </c>
      <c r="Q79">
        <v>148299.35485821925</v>
      </c>
      <c r="R79">
        <v>311802.93161413661</v>
      </c>
      <c r="S79">
        <v>277099.05351715314</v>
      </c>
      <c r="T79">
        <v>303067.78815249028</v>
      </c>
      <c r="U79">
        <v>276012.97488902468</v>
      </c>
      <c r="V79">
        <v>385714.34948601318</v>
      </c>
      <c r="W79">
        <v>205728.63134881068</v>
      </c>
      <c r="X79">
        <v>445835.85666560841</v>
      </c>
      <c r="Y79">
        <v>699687.1607884164</v>
      </c>
      <c r="Z79">
        <v>756060.78544150735</v>
      </c>
      <c r="AA79">
        <v>686675.07210094726</v>
      </c>
      <c r="AB79">
        <v>969421.96305036382</v>
      </c>
      <c r="AC79">
        <v>492656.65523933439</v>
      </c>
      <c r="AD79">
        <v>1116833.2003024437</v>
      </c>
      <c r="AE79">
        <v>1054409.6741760268</v>
      </c>
      <c r="AF79">
        <v>1136765.5125097253</v>
      </c>
      <c r="AG79">
        <v>1028680.0361867612</v>
      </c>
      <c r="AH79">
        <v>1443785.2067244498</v>
      </c>
      <c r="AI79">
        <v>749246.96474998654</v>
      </c>
      <c r="AJ79">
        <v>1683272.3311827667</v>
      </c>
      <c r="AK79">
        <v>2708604.3687567916</v>
      </c>
      <c r="AL79">
        <v>2883833.4616294098</v>
      </c>
      <c r="AM79">
        <v>2609367.570413956</v>
      </c>
      <c r="AN79">
        <v>3599772.8663472394</v>
      </c>
      <c r="AO79">
        <v>1991499.9518690621</v>
      </c>
      <c r="AP79">
        <v>4303050.9945907351</v>
      </c>
      <c r="AQ79">
        <v>10505023.118187638</v>
      </c>
      <c r="AR79">
        <v>10979855.771751432</v>
      </c>
      <c r="AS79">
        <v>9970972.1344083808</v>
      </c>
      <c r="AT79">
        <v>13477110.557620116</v>
      </c>
      <c r="AU79">
        <v>8024311.7054606378</v>
      </c>
      <c r="AV79">
        <v>16540973.629051769</v>
      </c>
      <c r="AW79">
        <v>15173.277016829246</v>
      </c>
      <c r="AX79">
        <v>11105.884845029444</v>
      </c>
      <c r="AY79">
        <v>18701.666321936056</v>
      </c>
      <c r="AZ79">
        <v>16157.698979848265</v>
      </c>
      <c r="BA79">
        <v>7857.0537661862845</v>
      </c>
      <c r="BB79">
        <v>19112.38760726908</v>
      </c>
      <c r="BC79">
        <v>34651.185425458141</v>
      </c>
      <c r="BD79">
        <v>32520.597001117287</v>
      </c>
      <c r="BE79">
        <v>38340.482140617794</v>
      </c>
      <c r="BF79">
        <v>42616.095840496026</v>
      </c>
      <c r="BG79">
        <v>24347.715201869003</v>
      </c>
      <c r="BH79">
        <v>49118.426931017908</v>
      </c>
      <c r="BI79">
        <v>58998.570936244258</v>
      </c>
      <c r="BJ79">
        <v>59288.98719622707</v>
      </c>
      <c r="BK79">
        <v>62889.001913969965</v>
      </c>
      <c r="BL79">
        <v>75689.091916305726</v>
      </c>
      <c r="BM79">
        <v>44961.041996472399</v>
      </c>
      <c r="BN79">
        <v>86625.976085703951</v>
      </c>
    </row>
    <row r="80" spans="1:66">
      <c r="A80">
        <v>1991</v>
      </c>
      <c r="B80">
        <v>49444.053995058122</v>
      </c>
      <c r="C80">
        <v>52765.756498698087</v>
      </c>
      <c r="D80">
        <v>63086.329086929109</v>
      </c>
      <c r="E80">
        <v>36473.659220112568</v>
      </c>
      <c r="F80">
        <v>74014.780548948096</v>
      </c>
      <c r="G80">
        <v>84331.785538707685</v>
      </c>
      <c r="H80">
        <v>88176.035556841423</v>
      </c>
      <c r="I80">
        <v>87660.553453940083</v>
      </c>
      <c r="J80">
        <v>110916.57448229475</v>
      </c>
      <c r="K80">
        <v>65264.743345940151</v>
      </c>
      <c r="L80">
        <v>129442.33625853734</v>
      </c>
      <c r="M80">
        <v>189010.06929746247</v>
      </c>
      <c r="N80">
        <v>207914.74241373036</v>
      </c>
      <c r="O80">
        <v>189478.34791547075</v>
      </c>
      <c r="P80">
        <v>259258.31129065267</v>
      </c>
      <c r="Q80">
        <v>147308.2931002804</v>
      </c>
      <c r="R80">
        <v>305808.90543298546</v>
      </c>
      <c r="S80">
        <v>269414.81501758145</v>
      </c>
      <c r="T80">
        <v>295261.90153039136</v>
      </c>
      <c r="U80">
        <v>267451.79365673946</v>
      </c>
      <c r="V80">
        <v>373228.61284630606</v>
      </c>
      <c r="W80">
        <v>203218.10353942908</v>
      </c>
      <c r="X80">
        <v>434282.36508592987</v>
      </c>
      <c r="Y80">
        <v>656035.93328770506</v>
      </c>
      <c r="Z80">
        <v>712065.37187516468</v>
      </c>
      <c r="AA80">
        <v>638713.99388361815</v>
      </c>
      <c r="AB80">
        <v>902005.38387436804</v>
      </c>
      <c r="AC80">
        <v>473040.49717562273</v>
      </c>
      <c r="AD80">
        <v>1051936.4696839303</v>
      </c>
      <c r="AE80">
        <v>974433.99153610808</v>
      </c>
      <c r="AF80">
        <v>1053907.2046463455</v>
      </c>
      <c r="AG80">
        <v>940751.680618354</v>
      </c>
      <c r="AH80">
        <v>1325905.4066821889</v>
      </c>
      <c r="AI80">
        <v>708688.29258849903</v>
      </c>
      <c r="AJ80">
        <v>1562140.6459755641</v>
      </c>
      <c r="AK80">
        <v>2473515.2991495361</v>
      </c>
      <c r="AL80">
        <v>2630672.6543448553</v>
      </c>
      <c r="AM80">
        <v>2352746.2619386655</v>
      </c>
      <c r="AN80">
        <v>3265033.1909677298</v>
      </c>
      <c r="AO80">
        <v>1850166.7859825403</v>
      </c>
      <c r="AP80">
        <v>3945749.6895216107</v>
      </c>
      <c r="AQ80">
        <v>9592498.5674608313</v>
      </c>
      <c r="AR80">
        <v>9985911.8414749186</v>
      </c>
      <c r="AS80">
        <v>9058634.5846157428</v>
      </c>
      <c r="AT80">
        <v>12314806.072604973</v>
      </c>
      <c r="AU80">
        <v>7311678.6864613788</v>
      </c>
      <c r="AV80">
        <v>15108151.975853913</v>
      </c>
      <c r="AW80">
        <v>14556.322451408569</v>
      </c>
      <c r="AX80">
        <v>10712.072433274825</v>
      </c>
      <c r="AY80">
        <v>17870.959543456098</v>
      </c>
      <c r="AZ80">
        <v>15256.083691563475</v>
      </c>
      <c r="BA80">
        <v>7682.57509428498</v>
      </c>
      <c r="BB80">
        <v>18587.224839358867</v>
      </c>
      <c r="BC80">
        <v>33936.718961457642</v>
      </c>
      <c r="BD80">
        <v>31836.199726316769</v>
      </c>
      <c r="BE80">
        <v>37575.468563501119</v>
      </c>
      <c r="BF80">
        <v>41289.442175404271</v>
      </c>
      <c r="BG80">
        <v>24158.699900093914</v>
      </c>
      <c r="BH80">
        <v>48259.877784055061</v>
      </c>
      <c r="BI80">
        <v>58162.214599018982</v>
      </c>
      <c r="BJ80">
        <v>58241.3588426192</v>
      </c>
      <c r="BK80">
        <v>62206.10483855741</v>
      </c>
      <c r="BL80">
        <v>73831.140280205276</v>
      </c>
      <c r="BM80">
        <v>44753.855907355086</v>
      </c>
      <c r="BN80">
        <v>85350.693964925318</v>
      </c>
    </row>
    <row r="81" spans="1:66">
      <c r="A81">
        <v>1992</v>
      </c>
      <c r="B81">
        <v>50400.506669945666</v>
      </c>
      <c r="C81">
        <v>53920.212073612885</v>
      </c>
      <c r="D81">
        <v>64270.930346824571</v>
      </c>
      <c r="E81">
        <v>37347.037734343212</v>
      </c>
      <c r="F81">
        <v>75486.553361467595</v>
      </c>
      <c r="G81">
        <v>86869.665919052291</v>
      </c>
      <c r="H81">
        <v>90595.073681844384</v>
      </c>
      <c r="I81">
        <v>90481.270464672722</v>
      </c>
      <c r="J81">
        <v>114019.10062604352</v>
      </c>
      <c r="K81">
        <v>67351.106173890134</v>
      </c>
      <c r="L81">
        <v>133018.25577524016</v>
      </c>
      <c r="M81">
        <v>198856.11313109315</v>
      </c>
      <c r="N81">
        <v>217367.23858077073</v>
      </c>
      <c r="O81">
        <v>200072.58608847953</v>
      </c>
      <c r="P81">
        <v>272562.58399277192</v>
      </c>
      <c r="Q81">
        <v>154393.73152998212</v>
      </c>
      <c r="R81">
        <v>320632.62257843633</v>
      </c>
      <c r="S81">
        <v>286979.31967459753</v>
      </c>
      <c r="T81">
        <v>312630.22470330622</v>
      </c>
      <c r="U81">
        <v>286334.8157778749</v>
      </c>
      <c r="V81">
        <v>398403.30752937385</v>
      </c>
      <c r="W81">
        <v>214946.63128400032</v>
      </c>
      <c r="X81">
        <v>460684.00005840696</v>
      </c>
      <c r="Y81">
        <v>722736.42397973174</v>
      </c>
      <c r="Z81">
        <v>780049.40167300485</v>
      </c>
      <c r="AA81">
        <v>709778.68651119922</v>
      </c>
      <c r="AB81">
        <v>1003687.8699737698</v>
      </c>
      <c r="AC81">
        <v>511704.70536711544</v>
      </c>
      <c r="AD81">
        <v>1157067.0377853967</v>
      </c>
      <c r="AE81">
        <v>1088242.9398433263</v>
      </c>
      <c r="AF81">
        <v>1173343.1312537221</v>
      </c>
      <c r="AG81">
        <v>1060323.7676041995</v>
      </c>
      <c r="AH81">
        <v>1503705.6885710403</v>
      </c>
      <c r="AI81">
        <v>772663.18740819208</v>
      </c>
      <c r="AJ81">
        <v>1745890.343327442</v>
      </c>
      <c r="AK81">
        <v>2859324.3063367982</v>
      </c>
      <c r="AL81">
        <v>3045504.796655328</v>
      </c>
      <c r="AM81">
        <v>2744915.6819173307</v>
      </c>
      <c r="AN81">
        <v>3872766.2019020575</v>
      </c>
      <c r="AO81">
        <v>2059589.4595731497</v>
      </c>
      <c r="AP81">
        <v>4546065.9411561321</v>
      </c>
      <c r="AQ81">
        <v>11685133.952248359</v>
      </c>
      <c r="AR81">
        <v>12241307.250235666</v>
      </c>
      <c r="AS81">
        <v>11129464.587220807</v>
      </c>
      <c r="AT81">
        <v>15500953.178775277</v>
      </c>
      <c r="AU81">
        <v>8519416.167362323</v>
      </c>
      <c r="AV81">
        <v>18400478.02188975</v>
      </c>
      <c r="AW81">
        <v>13931.347420839042</v>
      </c>
      <c r="AX81">
        <v>10205.939658046953</v>
      </c>
      <c r="AY81">
        <v>17359.153682553049</v>
      </c>
      <c r="AZ81">
        <v>14522.760067605615</v>
      </c>
      <c r="BA81">
        <v>7342.9692947962785</v>
      </c>
      <c r="BB81">
        <v>17954.850947695035</v>
      </c>
      <c r="BC81">
        <v>33905.43928537373</v>
      </c>
      <c r="BD81">
        <v>31848.647568742879</v>
      </c>
      <c r="BE81">
        <v>37681.059405294363</v>
      </c>
      <c r="BF81">
        <v>41127.413275052633</v>
      </c>
      <c r="BG81">
        <v>24341.849534827772</v>
      </c>
      <c r="BH81">
        <v>48248.101226248844</v>
      </c>
      <c r="BI81">
        <v>58873.054116042076</v>
      </c>
      <c r="BJ81">
        <v>58902.032457112793</v>
      </c>
      <c r="BK81">
        <v>63083.44155872101</v>
      </c>
      <c r="BL81">
        <v>74383.229784361407</v>
      </c>
      <c r="BM81">
        <v>45590.449834867148</v>
      </c>
      <c r="BN81">
        <v>86114.664074441098</v>
      </c>
    </row>
    <row r="82" spans="1:66">
      <c r="A82">
        <v>1993</v>
      </c>
      <c r="B82">
        <v>50828.418477058163</v>
      </c>
      <c r="C82">
        <v>54633.585358143137</v>
      </c>
      <c r="D82">
        <v>65361.402190839028</v>
      </c>
      <c r="E82">
        <v>37306.443911745577</v>
      </c>
      <c r="F82">
        <v>76117.790977390599</v>
      </c>
      <c r="G82">
        <v>87534.553110519846</v>
      </c>
      <c r="H82">
        <v>91268.274558423436</v>
      </c>
      <c r="I82">
        <v>91344.146654623808</v>
      </c>
      <c r="J82">
        <v>115704.92116955566</v>
      </c>
      <c r="K82">
        <v>67204.644354548233</v>
      </c>
      <c r="L82">
        <v>134112.23141435932</v>
      </c>
      <c r="M82">
        <v>199593.28577318136</v>
      </c>
      <c r="N82">
        <v>219846.19717605948</v>
      </c>
      <c r="O82">
        <v>201105.39049193883</v>
      </c>
      <c r="P82">
        <v>276668.85355595074</v>
      </c>
      <c r="Q82">
        <v>154470.91585796297</v>
      </c>
      <c r="R82">
        <v>322461.20000913308</v>
      </c>
      <c r="S82">
        <v>286871.421796704</v>
      </c>
      <c r="T82">
        <v>315349.63299381844</v>
      </c>
      <c r="U82">
        <v>286558.63275475759</v>
      </c>
      <c r="V82">
        <v>400228.11009856878</v>
      </c>
      <c r="W82">
        <v>215503.36780655623</v>
      </c>
      <c r="X82">
        <v>461821.83911789017</v>
      </c>
      <c r="Y82">
        <v>710376.24728560145</v>
      </c>
      <c r="Z82">
        <v>770753.87172594515</v>
      </c>
      <c r="AA82">
        <v>697245.35840558831</v>
      </c>
      <c r="AB82">
        <v>984339.608267028</v>
      </c>
      <c r="AC82">
        <v>513052.83835284319</v>
      </c>
      <c r="AD82">
        <v>1142265.2966126665</v>
      </c>
      <c r="AE82">
        <v>1066033.8847114686</v>
      </c>
      <c r="AF82">
        <v>1150808.5783940179</v>
      </c>
      <c r="AG82">
        <v>1037363.1352670576</v>
      </c>
      <c r="AH82">
        <v>1460516.3431558444</v>
      </c>
      <c r="AI82">
        <v>772220.71632211597</v>
      </c>
      <c r="AJ82">
        <v>1710935.0486415676</v>
      </c>
      <c r="AK82">
        <v>2793181.9171160981</v>
      </c>
      <c r="AL82">
        <v>2967443.559607388</v>
      </c>
      <c r="AM82">
        <v>2677877.8302090308</v>
      </c>
      <c r="AN82">
        <v>3743009.2324550394</v>
      </c>
      <c r="AO82">
        <v>2052394.0530140898</v>
      </c>
      <c r="AP82">
        <v>4447358.166169852</v>
      </c>
      <c r="AQ82">
        <v>11544821.507258024</v>
      </c>
      <c r="AR82">
        <v>12011638.937577661</v>
      </c>
      <c r="AS82">
        <v>10952462.862033835</v>
      </c>
      <c r="AT82">
        <v>14990239.039532427</v>
      </c>
      <c r="AU82">
        <v>8637293.9656840302</v>
      </c>
      <c r="AV82">
        <v>18173467.088279646</v>
      </c>
      <c r="AW82">
        <v>14122.283843596486</v>
      </c>
      <c r="AX82">
        <v>10388.562395692898</v>
      </c>
      <c r="AY82">
        <v>17923.024061662454</v>
      </c>
      <c r="AZ82">
        <v>15017.883212122406</v>
      </c>
      <c r="BA82">
        <v>7408.2434689429174</v>
      </c>
      <c r="BB82">
        <v>18123.350540421889</v>
      </c>
      <c r="BC82">
        <v>34298.988777488928</v>
      </c>
      <c r="BD82">
        <v>32048.665288280248</v>
      </c>
      <c r="BE82">
        <v>38358.940343276947</v>
      </c>
      <c r="BF82">
        <v>41882.796483604376</v>
      </c>
      <c r="BG82">
        <v>24288.169251054747</v>
      </c>
      <c r="BH82">
        <v>48746.301084974773</v>
      </c>
      <c r="BI82">
        <v>59519.869944854487</v>
      </c>
      <c r="BJ82">
        <v>59123.793904014441</v>
      </c>
      <c r="BK82">
        <v>63903.835695295056</v>
      </c>
      <c r="BL82">
        <v>75463.938072956837</v>
      </c>
      <c r="BM82">
        <v>45388.076478694544</v>
      </c>
      <c r="BN82">
        <v>87024.989265665863</v>
      </c>
    </row>
    <row r="83" spans="1:66">
      <c r="A83">
        <v>1994</v>
      </c>
      <c r="B83">
        <v>52488.053208794357</v>
      </c>
      <c r="C83">
        <v>56393.34862368687</v>
      </c>
      <c r="D83">
        <v>67378.796816058632</v>
      </c>
      <c r="E83">
        <v>38565.783419187006</v>
      </c>
      <c r="F83">
        <v>78593.341865059352</v>
      </c>
      <c r="G83">
        <v>90317.71496432538</v>
      </c>
      <c r="H83">
        <v>94063.418449420846</v>
      </c>
      <c r="I83">
        <v>94189.326611813012</v>
      </c>
      <c r="J83">
        <v>119050.86134915933</v>
      </c>
      <c r="K83">
        <v>69344.312025540668</v>
      </c>
      <c r="L83">
        <v>138344.67736886541</v>
      </c>
      <c r="M83">
        <v>206911.68979583777</v>
      </c>
      <c r="N83">
        <v>228126.09163496934</v>
      </c>
      <c r="O83">
        <v>208188.72574587044</v>
      </c>
      <c r="P83">
        <v>286161.6201741742</v>
      </c>
      <c r="Q83">
        <v>160782.54749930609</v>
      </c>
      <c r="R83">
        <v>334615.4762478972</v>
      </c>
      <c r="S83">
        <v>297511.70156704629</v>
      </c>
      <c r="T83">
        <v>327396.46941577416</v>
      </c>
      <c r="U83">
        <v>296657.39608653082</v>
      </c>
      <c r="V83">
        <v>412292.52558326378</v>
      </c>
      <c r="W83">
        <v>225353.03696990004</v>
      </c>
      <c r="X83">
        <v>479512.89980307239</v>
      </c>
      <c r="Y83">
        <v>737727.34385527752</v>
      </c>
      <c r="Z83">
        <v>798538.41470576497</v>
      </c>
      <c r="AA83">
        <v>720145.08435478201</v>
      </c>
      <c r="AB83">
        <v>1006692.2085367425</v>
      </c>
      <c r="AC83">
        <v>541573.73533875018</v>
      </c>
      <c r="AD83">
        <v>1186368.1326019946</v>
      </c>
      <c r="AE83">
        <v>1104747.293799646</v>
      </c>
      <c r="AF83">
        <v>1190695.2570474197</v>
      </c>
      <c r="AG83">
        <v>1069049.4368692786</v>
      </c>
      <c r="AH83">
        <v>1488850.5303486919</v>
      </c>
      <c r="AI83">
        <v>819921.05545375147</v>
      </c>
      <c r="AJ83">
        <v>1774349.971754106</v>
      </c>
      <c r="AK83">
        <v>2904320.649087606</v>
      </c>
      <c r="AL83">
        <v>3066161.9437655094</v>
      </c>
      <c r="AM83">
        <v>2761413.5276914691</v>
      </c>
      <c r="AN83">
        <v>3776790.8226816999</v>
      </c>
      <c r="AO83">
        <v>2216471.593194284</v>
      </c>
      <c r="AP83">
        <v>4603444.3101218212</v>
      </c>
      <c r="AQ83">
        <v>11938667.86572347</v>
      </c>
      <c r="AR83">
        <v>12327796.602168368</v>
      </c>
      <c r="AS83">
        <v>11264145.481601933</v>
      </c>
      <c r="AT83">
        <v>14935347.713466529</v>
      </c>
      <c r="AU83">
        <v>9444700.9991139341</v>
      </c>
      <c r="AV83">
        <v>18759152.281694941</v>
      </c>
      <c r="AW83">
        <v>14658.391453263341</v>
      </c>
      <c r="AX83">
        <v>10912.687968167864</v>
      </c>
      <c r="AY83">
        <v>18597.370635560721</v>
      </c>
      <c r="AZ83">
        <v>15706.732282957917</v>
      </c>
      <c r="BA83">
        <v>7787.2548128333447</v>
      </c>
      <c r="BB83">
        <v>18842.006361253301</v>
      </c>
      <c r="BC83">
        <v>35329.871365789528</v>
      </c>
      <c r="BD83">
        <v>32972.71560588602</v>
      </c>
      <c r="BE83">
        <v>39527.19561011091</v>
      </c>
      <c r="BF83">
        <v>43069.594220712454</v>
      </c>
      <c r="BG83">
        <v>24986.142965840438</v>
      </c>
      <c r="BH83">
        <v>50146.438044744042</v>
      </c>
      <c r="BI83">
        <v>61169.221256447272</v>
      </c>
      <c r="BJ83">
        <v>60547.75015303371</v>
      </c>
      <c r="BK83">
        <v>65689.476828298662</v>
      </c>
      <c r="BL83">
        <v>77273.171642905625</v>
      </c>
      <c r="BM83">
        <v>46484.753157099316</v>
      </c>
      <c r="BN83">
        <v>89276.977649107474</v>
      </c>
    </row>
    <row r="84" spans="1:66">
      <c r="A84">
        <v>1995</v>
      </c>
      <c r="B84">
        <v>53642.474400810257</v>
      </c>
      <c r="C84">
        <v>57383.635205523678</v>
      </c>
      <c r="D84">
        <v>68335.832655625389</v>
      </c>
      <c r="E84">
        <v>39999.645845260617</v>
      </c>
      <c r="F84">
        <v>80404.068026074092</v>
      </c>
      <c r="G84">
        <v>92516.31092562429</v>
      </c>
      <c r="H84">
        <v>96067.693085287247</v>
      </c>
      <c r="I84">
        <v>96256.31486614875</v>
      </c>
      <c r="J84">
        <v>120492.65955161082</v>
      </c>
      <c r="K84">
        <v>72002.884409536986</v>
      </c>
      <c r="L84">
        <v>141746.56439355339</v>
      </c>
      <c r="M84">
        <v>215157.77983579854</v>
      </c>
      <c r="N84">
        <v>234210.30101812011</v>
      </c>
      <c r="O84">
        <v>216275.92110344858</v>
      </c>
      <c r="P84">
        <v>293243.56293854269</v>
      </c>
      <c r="Q84">
        <v>168150.16402033827</v>
      </c>
      <c r="R84">
        <v>348208.6562678637</v>
      </c>
      <c r="S84">
        <v>311580.94046313717</v>
      </c>
      <c r="T84">
        <v>338456.69871599117</v>
      </c>
      <c r="U84">
        <v>310357.05582583789</v>
      </c>
      <c r="V84">
        <v>428611.22692935984</v>
      </c>
      <c r="W84">
        <v>236190.445136411</v>
      </c>
      <c r="X84">
        <v>502735.19095828349</v>
      </c>
      <c r="Y84">
        <v>781536.44185624796</v>
      </c>
      <c r="Z84">
        <v>844546.27381484269</v>
      </c>
      <c r="AA84">
        <v>762428.42031764542</v>
      </c>
      <c r="AB84">
        <v>1070764.15122346</v>
      </c>
      <c r="AC84">
        <v>573361.20786074689</v>
      </c>
      <c r="AD84">
        <v>1255380.1123069162</v>
      </c>
      <c r="AE84">
        <v>1178788.1901502372</v>
      </c>
      <c r="AF84">
        <v>1266189.0949835151</v>
      </c>
      <c r="AG84">
        <v>1140258.1272533622</v>
      </c>
      <c r="AH84">
        <v>1595369.7351187682</v>
      </c>
      <c r="AI84">
        <v>868352.29462229018</v>
      </c>
      <c r="AJ84">
        <v>1887442.3858956769</v>
      </c>
      <c r="AK84">
        <v>3119639.2591733374</v>
      </c>
      <c r="AL84">
        <v>3296918.0086603845</v>
      </c>
      <c r="AM84">
        <v>2975141.5256622024</v>
      </c>
      <c r="AN84">
        <v>4102433.3678974612</v>
      </c>
      <c r="AO84">
        <v>2341115.1611824948</v>
      </c>
      <c r="AP84">
        <v>4961268.0760331629</v>
      </c>
      <c r="AQ84">
        <v>12665681.397153836</v>
      </c>
      <c r="AR84">
        <v>13148269.00786747</v>
      </c>
      <c r="AS84">
        <v>11970731.63181139</v>
      </c>
      <c r="AT84">
        <v>16089208.95969981</v>
      </c>
      <c r="AU84">
        <v>9844098.997858569</v>
      </c>
      <c r="AV84">
        <v>19964853.150055967</v>
      </c>
      <c r="AW84">
        <v>14768.637875996221</v>
      </c>
      <c r="AX84">
        <v>11217.255716333259</v>
      </c>
      <c r="AY84">
        <v>18510.955544898603</v>
      </c>
      <c r="AZ84">
        <v>16179.005759639978</v>
      </c>
      <c r="BA84">
        <v>7996.4072809842437</v>
      </c>
      <c r="BB84">
        <v>19061.57165859481</v>
      </c>
      <c r="BC84">
        <v>35696.32935247822</v>
      </c>
      <c r="BD84">
        <v>33579.382554442498</v>
      </c>
      <c r="BE84">
        <v>39728.936772420901</v>
      </c>
      <c r="BF84">
        <v>43346.08484641237</v>
      </c>
      <c r="BG84">
        <v>25760.699381363094</v>
      </c>
      <c r="BH84">
        <v>50648.002665875254</v>
      </c>
      <c r="BI84">
        <v>61855.943698080744</v>
      </c>
      <c r="BJ84">
        <v>61532.041102079049</v>
      </c>
      <c r="BK84">
        <v>66251.413306823786</v>
      </c>
      <c r="BL84">
        <v>77304.933704877854</v>
      </c>
      <c r="BM84">
        <v>47966.064506836658</v>
      </c>
      <c r="BN84">
        <v>90131.041424975803</v>
      </c>
    </row>
    <row r="85" spans="1:66">
      <c r="A85">
        <v>1996</v>
      </c>
      <c r="B85">
        <v>55335.153524950329</v>
      </c>
      <c r="C85">
        <v>59195.276478112624</v>
      </c>
      <c r="D85">
        <v>70578.15332363754</v>
      </c>
      <c r="E85">
        <v>41204.942910354548</v>
      </c>
      <c r="F85">
        <v>82778.371869979237</v>
      </c>
      <c r="G85">
        <v>95686.662583893325</v>
      </c>
      <c r="H85">
        <v>99196.759994976252</v>
      </c>
      <c r="I85">
        <v>99609.27001878657</v>
      </c>
      <c r="J85">
        <v>124713.04964377968</v>
      </c>
      <c r="K85">
        <v>74133.322483144322</v>
      </c>
      <c r="L85">
        <v>146194.76820186095</v>
      </c>
      <c r="M85">
        <v>226627.40321592163</v>
      </c>
      <c r="N85">
        <v>245495.64946115596</v>
      </c>
      <c r="O85">
        <v>228275.58067830643</v>
      </c>
      <c r="P85">
        <v>308759.96440678457</v>
      </c>
      <c r="Q85">
        <v>175600.26500893338</v>
      </c>
      <c r="R85">
        <v>365085.61561139446</v>
      </c>
      <c r="S85">
        <v>331074.53324740316</v>
      </c>
      <c r="T85">
        <v>358155.88882054522</v>
      </c>
      <c r="U85">
        <v>330784.04114174901</v>
      </c>
      <c r="V85">
        <v>456436.12851322128</v>
      </c>
      <c r="W85">
        <v>248760.79053742086</v>
      </c>
      <c r="X85">
        <v>532083.51437270804</v>
      </c>
      <c r="Y85">
        <v>847025.68235566514</v>
      </c>
      <c r="Z85">
        <v>913258.63693157688</v>
      </c>
      <c r="AA85">
        <v>831148.65193123242</v>
      </c>
      <c r="AB85">
        <v>1167306.4842771841</v>
      </c>
      <c r="AC85">
        <v>614819.34628354223</v>
      </c>
      <c r="AD85">
        <v>1358998.0392872815</v>
      </c>
      <c r="AE85">
        <v>1286502.1733731285</v>
      </c>
      <c r="AF85">
        <v>1382129.0554989509</v>
      </c>
      <c r="AG85">
        <v>1253391.53437753</v>
      </c>
      <c r="AH85">
        <v>1755166.6173431787</v>
      </c>
      <c r="AI85">
        <v>935563.2899202538</v>
      </c>
      <c r="AJ85">
        <v>2060721.8429737622</v>
      </c>
      <c r="AK85">
        <v>3493032.7701172316</v>
      </c>
      <c r="AL85">
        <v>3686702.0771539737</v>
      </c>
      <c r="AM85">
        <v>3352536.3802462532</v>
      </c>
      <c r="AN85">
        <v>4639292.2375404751</v>
      </c>
      <c r="AO85">
        <v>2577309.3487720736</v>
      </c>
      <c r="AP85">
        <v>5548124.026873148</v>
      </c>
      <c r="AQ85">
        <v>14650193.812094834</v>
      </c>
      <c r="AR85">
        <v>15221847.534493489</v>
      </c>
      <c r="AS85">
        <v>13848414.091223942</v>
      </c>
      <c r="AT85">
        <v>18802050.155906778</v>
      </c>
      <c r="AU85">
        <v>11184316.625611965</v>
      </c>
      <c r="AV85">
        <v>23119389.34349573</v>
      </c>
      <c r="AW85">
        <v>14983.64446600733</v>
      </c>
      <c r="AX85">
        <v>11473.547054924406</v>
      </c>
      <c r="AY85">
        <v>18781.282937438671</v>
      </c>
      <c r="AZ85">
        <v>16443.257003495393</v>
      </c>
      <c r="BA85">
        <v>8276.5633375647831</v>
      </c>
      <c r="BB85">
        <v>19361.97553809754</v>
      </c>
      <c r="BC85">
        <v>36302.681337064634</v>
      </c>
      <c r="BD85">
        <v>34206.209532038592</v>
      </c>
      <c r="BE85">
        <v>40408.576011424426</v>
      </c>
      <c r="BF85">
        <v>44113.507647732309</v>
      </c>
      <c r="BG85">
        <v>26272.129343845787</v>
      </c>
      <c r="BH85">
        <v>51410.900343155314</v>
      </c>
      <c r="BI85">
        <v>62951.477425886253</v>
      </c>
      <c r="BJ85">
        <v>62622.037628431317</v>
      </c>
      <c r="BK85">
        <v>67442.692353906619</v>
      </c>
      <c r="BL85">
        <v>78701.320953028451</v>
      </c>
      <c r="BM85">
        <v>48766.586851697044</v>
      </c>
      <c r="BN85">
        <v>91472.056349477556</v>
      </c>
    </row>
    <row r="86" spans="1:66">
      <c r="A86">
        <v>1997</v>
      </c>
      <c r="B86">
        <v>57345.560189286538</v>
      </c>
      <c r="C86">
        <v>61476.127409256471</v>
      </c>
      <c r="D86">
        <v>73077.423436827507</v>
      </c>
      <c r="E86">
        <v>42810.675047099438</v>
      </c>
      <c r="F86">
        <v>85713.113306697298</v>
      </c>
      <c r="G86">
        <v>99259.904646108596</v>
      </c>
      <c r="H86">
        <v>102770.39078020884</v>
      </c>
      <c r="I86">
        <v>103606.45724659269</v>
      </c>
      <c r="J86">
        <v>129237.51701416055</v>
      </c>
      <c r="K86">
        <v>76951.290805865123</v>
      </c>
      <c r="L86">
        <v>151371.79271511236</v>
      </c>
      <c r="M86">
        <v>238244.16740870255</v>
      </c>
      <c r="N86">
        <v>257327.78719890007</v>
      </c>
      <c r="O86">
        <v>241261.58095194303</v>
      </c>
      <c r="P86">
        <v>324760.04261893878</v>
      </c>
      <c r="Q86">
        <v>183556.38661001323</v>
      </c>
      <c r="R86">
        <v>382393.70694318006</v>
      </c>
      <c r="S86">
        <v>350427.44904919178</v>
      </c>
      <c r="T86">
        <v>377905.89684518543</v>
      </c>
      <c r="U86">
        <v>352305.37761754647</v>
      </c>
      <c r="V86">
        <v>482898.73571739014</v>
      </c>
      <c r="W86">
        <v>261848.81037869709</v>
      </c>
      <c r="X86">
        <v>561385.56513942068</v>
      </c>
      <c r="Y86">
        <v>910626.33773022669</v>
      </c>
      <c r="Z86">
        <v>979984.96303784405</v>
      </c>
      <c r="AA86">
        <v>899416.37350348709</v>
      </c>
      <c r="AB86">
        <v>1257709.0100770395</v>
      </c>
      <c r="AC86">
        <v>654910.62492215226</v>
      </c>
      <c r="AD86">
        <v>1455461.0164774989</v>
      </c>
      <c r="AE86">
        <v>1394592.1782327401</v>
      </c>
      <c r="AF86">
        <v>1492638.5103106392</v>
      </c>
      <c r="AG86">
        <v>1366726.8539817582</v>
      </c>
      <c r="AH86">
        <v>1911148.2066337673</v>
      </c>
      <c r="AI86">
        <v>1006029.0438911979</v>
      </c>
      <c r="AJ86">
        <v>2226419.649088236</v>
      </c>
      <c r="AK86">
        <v>3821102.9223919674</v>
      </c>
      <c r="AL86">
        <v>4039174.8344351491</v>
      </c>
      <c r="AM86">
        <v>3698557.0293781534</v>
      </c>
      <c r="AN86">
        <v>5138737.1017347891</v>
      </c>
      <c r="AO86">
        <v>2772057.9085801323</v>
      </c>
      <c r="AP86">
        <v>6073698.7702279584</v>
      </c>
      <c r="AQ86">
        <v>15904395.110068247</v>
      </c>
      <c r="AR86">
        <v>16648114.074751418</v>
      </c>
      <c r="AS86">
        <v>15206086.897771455</v>
      </c>
      <c r="AT86">
        <v>20937567.082422365</v>
      </c>
      <c r="AU86">
        <v>11788032.955905242</v>
      </c>
      <c r="AV86">
        <v>25149858.208025385</v>
      </c>
      <c r="AW86">
        <v>15431.215732464487</v>
      </c>
      <c r="AX86">
        <v>11920.729598364236</v>
      </c>
      <c r="AY86">
        <v>19345.797571920251</v>
      </c>
      <c r="AZ86">
        <v>16917.32985949445</v>
      </c>
      <c r="BA86">
        <v>8670.0592883337467</v>
      </c>
      <c r="BB86">
        <v>20054.433898282237</v>
      </c>
      <c r="BC86">
        <v>37245.714942684761</v>
      </c>
      <c r="BD86">
        <v>35125.312743773917</v>
      </c>
      <c r="BE86">
        <v>41499.965904513512</v>
      </c>
      <c r="BF86">
        <v>45112.68797214848</v>
      </c>
      <c r="BG86">
        <v>27172.26265122012</v>
      </c>
      <c r="BH86">
        <v>52748.602902643652</v>
      </c>
      <c r="BI86">
        <v>64513.838955460087</v>
      </c>
      <c r="BJ86">
        <v>64131.041675536006</v>
      </c>
      <c r="BK86">
        <v>69192.676320255079</v>
      </c>
      <c r="BL86">
        <v>80356.885612966013</v>
      </c>
      <c r="BM86">
        <v>50300.016854828085</v>
      </c>
      <c r="BN86">
        <v>93616.314158095425</v>
      </c>
    </row>
    <row r="87" spans="1:66">
      <c r="A87">
        <v>1998</v>
      </c>
      <c r="B87">
        <v>59541.600272928699</v>
      </c>
      <c r="C87">
        <v>64042.983429554413</v>
      </c>
      <c r="D87">
        <v>76067.06424599218</v>
      </c>
      <c r="E87">
        <v>44258.026368262799</v>
      </c>
      <c r="F87">
        <v>88907.742535136713</v>
      </c>
      <c r="G87">
        <v>102960.11629159683</v>
      </c>
      <c r="H87">
        <v>106694.9807328501</v>
      </c>
      <c r="I87">
        <v>107854.40870772817</v>
      </c>
      <c r="J87">
        <v>134711.29080954133</v>
      </c>
      <c r="K87">
        <v>79415.920885485277</v>
      </c>
      <c r="L87">
        <v>156839.51619511773</v>
      </c>
      <c r="M87">
        <v>248286.28797496521</v>
      </c>
      <c r="N87">
        <v>268252.92699490226</v>
      </c>
      <c r="O87">
        <v>252771.3130216639</v>
      </c>
      <c r="P87">
        <v>340617.39481670613</v>
      </c>
      <c r="Q87">
        <v>189864.5282281682</v>
      </c>
      <c r="R87">
        <v>398599.8569250711</v>
      </c>
      <c r="S87">
        <v>365912.26237178413</v>
      </c>
      <c r="T87">
        <v>394759.98616782413</v>
      </c>
      <c r="U87">
        <v>370186.12393551419</v>
      </c>
      <c r="V87">
        <v>508906.0926634004</v>
      </c>
      <c r="W87">
        <v>270076.61113267537</v>
      </c>
      <c r="X87">
        <v>586308.40949913417</v>
      </c>
      <c r="Y87">
        <v>951541.09638555406</v>
      </c>
      <c r="Z87">
        <v>1027002.3689544515</v>
      </c>
      <c r="AA87">
        <v>946187.3018276433</v>
      </c>
      <c r="AB87">
        <v>1336027.3088265753</v>
      </c>
      <c r="AC87">
        <v>669181.47497046553</v>
      </c>
      <c r="AD87">
        <v>1521628.0498546052</v>
      </c>
      <c r="AE87">
        <v>1457065.2926107682</v>
      </c>
      <c r="AF87">
        <v>1566704.1642311646</v>
      </c>
      <c r="AG87">
        <v>1438592.4674272218</v>
      </c>
      <c r="AH87">
        <v>2035072.2261807718</v>
      </c>
      <c r="AI87">
        <v>1021037.2897471278</v>
      </c>
      <c r="AJ87">
        <v>2323929.0162402028</v>
      </c>
      <c r="AK87">
        <v>4013061.7734563504</v>
      </c>
      <c r="AL87">
        <v>4262852.8187471731</v>
      </c>
      <c r="AM87">
        <v>3910497.2670042552</v>
      </c>
      <c r="AN87">
        <v>5526602.0968168443</v>
      </c>
      <c r="AO87">
        <v>2809662.6159725282</v>
      </c>
      <c r="AP87">
        <v>6374432.6952688154</v>
      </c>
      <c r="AQ87">
        <v>16630269.982930023</v>
      </c>
      <c r="AR87">
        <v>17606309.38903955</v>
      </c>
      <c r="AS87">
        <v>15934107.458606839</v>
      </c>
      <c r="AT87">
        <v>22479838.70615197</v>
      </c>
      <c r="AU87">
        <v>11927467.145797826</v>
      </c>
      <c r="AV87">
        <v>26350835.943517607</v>
      </c>
      <c r="AW87">
        <v>16123.084254260582</v>
      </c>
      <c r="AX87">
        <v>12388.219813007292</v>
      </c>
      <c r="AY87">
        <v>20231.558151380646</v>
      </c>
      <c r="AZ87">
        <v>17422.837682443052</v>
      </c>
      <c r="BA87">
        <v>9100.131851040318</v>
      </c>
      <c r="BB87">
        <v>20975.968875155726</v>
      </c>
      <c r="BC87">
        <v>38569.968306035749</v>
      </c>
      <c r="BD87">
        <v>36351.45285937607</v>
      </c>
      <c r="BE87">
        <v>43073.169030431134</v>
      </c>
      <c r="BF87">
        <v>46672.583071468405</v>
      </c>
      <c r="BG87">
        <v>28079.526161606638</v>
      </c>
      <c r="BH87">
        <v>54497.507602921796</v>
      </c>
      <c r="BI87">
        <v>66628.573370754704</v>
      </c>
      <c r="BJ87">
        <v>66305.494167337034</v>
      </c>
      <c r="BK87">
        <v>71625.182629244227</v>
      </c>
      <c r="BL87">
        <v>83234.764807750093</v>
      </c>
      <c r="BM87">
        <v>51803.769049814538</v>
      </c>
      <c r="BN87">
        <v>96399.431012629386</v>
      </c>
    </row>
    <row r="88" spans="1:66">
      <c r="A88">
        <v>1999</v>
      </c>
      <c r="B88">
        <v>61325.536324772678</v>
      </c>
      <c r="C88">
        <v>66267.90300241673</v>
      </c>
      <c r="D88">
        <v>79160.316933808353</v>
      </c>
      <c r="E88">
        <v>44926.386782896392</v>
      </c>
      <c r="F88">
        <v>91709.638110093918</v>
      </c>
      <c r="G88">
        <v>106269.38576742934</v>
      </c>
      <c r="H88">
        <v>109827.41270433251</v>
      </c>
      <c r="I88">
        <v>111913.44637960926</v>
      </c>
      <c r="J88">
        <v>139993.72533676756</v>
      </c>
      <c r="K88">
        <v>80541.035513554249</v>
      </c>
      <c r="L88">
        <v>161942.17988909062</v>
      </c>
      <c r="M88">
        <v>258927.59606099056</v>
      </c>
      <c r="N88">
        <v>279756.80930366192</v>
      </c>
      <c r="O88">
        <v>265563.29637694481</v>
      </c>
      <c r="P88">
        <v>359303.94408444839</v>
      </c>
      <c r="Q88">
        <v>193597.08266173609</v>
      </c>
      <c r="R88">
        <v>415635.96283000155</v>
      </c>
      <c r="S88">
        <v>383410.27079029847</v>
      </c>
      <c r="T88">
        <v>414070.8896440416</v>
      </c>
      <c r="U88">
        <v>391195.44402618613</v>
      </c>
      <c r="V88">
        <v>540375.65938833077</v>
      </c>
      <c r="W88">
        <v>276626.68180054426</v>
      </c>
      <c r="X88">
        <v>614625.79579831799</v>
      </c>
      <c r="Y88">
        <v>1013157.6849947443</v>
      </c>
      <c r="Z88">
        <v>1093278.1906923472</v>
      </c>
      <c r="AA88">
        <v>1018061.4725550207</v>
      </c>
      <c r="AB88">
        <v>1445383.8060903836</v>
      </c>
      <c r="AC88">
        <v>692064.98010445398</v>
      </c>
      <c r="AD88">
        <v>1619263.7675680835</v>
      </c>
      <c r="AE88">
        <v>1561777.3974979944</v>
      </c>
      <c r="AF88">
        <v>1678230.2661018705</v>
      </c>
      <c r="AG88">
        <v>1560264.8375079618</v>
      </c>
      <c r="AH88">
        <v>2226337.4382860339</v>
      </c>
      <c r="AI88">
        <v>1055583.040900676</v>
      </c>
      <c r="AJ88">
        <v>2493076.4024824305</v>
      </c>
      <c r="AK88">
        <v>4364679.2850452838</v>
      </c>
      <c r="AL88">
        <v>4654115.8603867749</v>
      </c>
      <c r="AM88">
        <v>4317957.7279899986</v>
      </c>
      <c r="AN88">
        <v>6200997.049888107</v>
      </c>
      <c r="AO88">
        <v>2902894.2159884525</v>
      </c>
      <c r="AP88">
        <v>6937250.5091443555</v>
      </c>
      <c r="AQ88">
        <v>18480324.797381707</v>
      </c>
      <c r="AR88">
        <v>19713500.911957439</v>
      </c>
      <c r="AS88">
        <v>18024846.403243043</v>
      </c>
      <c r="AT88">
        <v>26023197.443823919</v>
      </c>
      <c r="AU88">
        <v>12395849.977044215</v>
      </c>
      <c r="AV88">
        <v>29320748.174154717</v>
      </c>
      <c r="AW88">
        <v>16381.686882116011</v>
      </c>
      <c r="AX88">
        <v>12823.659945212827</v>
      </c>
      <c r="AY88">
        <v>20622.359625224221</v>
      </c>
      <c r="AZ88">
        <v>18326.908530849123</v>
      </c>
      <c r="BA88">
        <v>9311.738052238552</v>
      </c>
      <c r="BB88">
        <v>21477.096331097211</v>
      </c>
      <c r="BC88">
        <v>39369.751909637358</v>
      </c>
      <c r="BD88">
        <v>37055.394882673863</v>
      </c>
      <c r="BE88">
        <v>44123.970405246946</v>
      </c>
      <c r="BF88">
        <v>48033.247250403889</v>
      </c>
      <c r="BG88">
        <v>28407.420574136431</v>
      </c>
      <c r="BH88">
        <v>55717.824252326405</v>
      </c>
      <c r="BI88">
        <v>68104.83319403902</v>
      </c>
      <c r="BJ88">
        <v>67345.063554500157</v>
      </c>
      <c r="BK88">
        <v>73500.983880275366</v>
      </c>
      <c r="BL88">
        <v>85166.170649847336</v>
      </c>
      <c r="BM88">
        <v>52277.023726508778</v>
      </c>
      <c r="BN88">
        <v>98518.734153862883</v>
      </c>
    </row>
    <row r="89" spans="1:66">
      <c r="A89">
        <v>2000</v>
      </c>
      <c r="B89">
        <v>63372.28237620138</v>
      </c>
      <c r="C89">
        <v>68579.185407284065</v>
      </c>
      <c r="D89">
        <v>81735.93180155856</v>
      </c>
      <c r="E89">
        <v>46451.454512548065</v>
      </c>
      <c r="F89">
        <v>94398.298043360366</v>
      </c>
      <c r="G89">
        <v>109947.92677617725</v>
      </c>
      <c r="H89">
        <v>113595.73147040719</v>
      </c>
      <c r="I89">
        <v>116010.79584213276</v>
      </c>
      <c r="J89">
        <v>144804.77078099421</v>
      </c>
      <c r="K89">
        <v>83337.332909740231</v>
      </c>
      <c r="L89">
        <v>166795.0369691313</v>
      </c>
      <c r="M89">
        <v>270915.07783460838</v>
      </c>
      <c r="N89">
        <v>291725.24076234287</v>
      </c>
      <c r="O89">
        <v>278887.76733189932</v>
      </c>
      <c r="P89">
        <v>377408.47971257643</v>
      </c>
      <c r="Q89">
        <v>200160.7745513689</v>
      </c>
      <c r="R89">
        <v>432643.90871481749</v>
      </c>
      <c r="S89">
        <v>403370.88599046093</v>
      </c>
      <c r="T89">
        <v>434572.52272228996</v>
      </c>
      <c r="U89">
        <v>413306.88112817821</v>
      </c>
      <c r="V89">
        <v>572553.05001731752</v>
      </c>
      <c r="W89">
        <v>286432.47703310038</v>
      </c>
      <c r="X89">
        <v>643859.167700366</v>
      </c>
      <c r="Y89">
        <v>1083897.1280572251</v>
      </c>
      <c r="Z89">
        <v>1168313.5344544735</v>
      </c>
      <c r="AA89">
        <v>1098223.7558520995</v>
      </c>
      <c r="AB89">
        <v>1569940.5895230451</v>
      </c>
      <c r="AC89">
        <v>717378.06217623292</v>
      </c>
      <c r="AD89">
        <v>1725625.175464876</v>
      </c>
      <c r="AE89">
        <v>1686338.8221797301</v>
      </c>
      <c r="AF89">
        <v>1812463.225156479</v>
      </c>
      <c r="AG89">
        <v>1701512.9321564413</v>
      </c>
      <c r="AH89">
        <v>2447278.0699605742</v>
      </c>
      <c r="AI89">
        <v>1097533.6905650822</v>
      </c>
      <c r="AJ89">
        <v>2682328.5243002451</v>
      </c>
      <c r="AK89">
        <v>4807965.8145565139</v>
      </c>
      <c r="AL89">
        <v>5142209.9777660305</v>
      </c>
      <c r="AM89">
        <v>4816487.8528187918</v>
      </c>
      <c r="AN89">
        <v>6991207.1911469316</v>
      </c>
      <c r="AO89">
        <v>3052008.0895274505</v>
      </c>
      <c r="AP89">
        <v>7614007.1079161735</v>
      </c>
      <c r="AQ89">
        <v>20602107.853462499</v>
      </c>
      <c r="AR89">
        <v>22192818.256389558</v>
      </c>
      <c r="AS89">
        <v>20422392.482508216</v>
      </c>
      <c r="AT89">
        <v>29778194.430775177</v>
      </c>
      <c r="AU89">
        <v>13204452.651054777</v>
      </c>
      <c r="AV89">
        <v>32768657.086139277</v>
      </c>
      <c r="AW89">
        <v>16796.637976225509</v>
      </c>
      <c r="AX89">
        <v>13148.833281995552</v>
      </c>
      <c r="AY89">
        <v>21147.574972435355</v>
      </c>
      <c r="AZ89">
        <v>18667.092822122922</v>
      </c>
      <c r="BA89">
        <v>9565.5761153559051</v>
      </c>
      <c r="BB89">
        <v>22001.559117589459</v>
      </c>
      <c r="BC89">
        <v>40311.971769711701</v>
      </c>
      <c r="BD89">
        <v>37999.731444407866</v>
      </c>
      <c r="BE89">
        <v>45211.565193437928</v>
      </c>
      <c r="BF89">
        <v>48883.426478112124</v>
      </c>
      <c r="BG89">
        <v>29372.641174901306</v>
      </c>
      <c r="BH89">
        <v>56815.452413198473</v>
      </c>
      <c r="BI89">
        <v>69706.139011569438</v>
      </c>
      <c r="BJ89">
        <v>69063.354147423248</v>
      </c>
      <c r="BK89">
        <v>75291.552969691125</v>
      </c>
      <c r="BL89">
        <v>86653.843548098623</v>
      </c>
      <c r="BM89">
        <v>54131.47249933306</v>
      </c>
      <c r="BN89">
        <v>100332.81903270974</v>
      </c>
    </row>
    <row r="90" spans="1:66">
      <c r="A90">
        <v>2001</v>
      </c>
      <c r="B90">
        <v>63061.114281719492</v>
      </c>
      <c r="C90">
        <v>68023.436161405611</v>
      </c>
      <c r="D90">
        <v>80510.124916539877</v>
      </c>
      <c r="E90">
        <v>46959.432718527838</v>
      </c>
      <c r="F90">
        <v>93248.411468480321</v>
      </c>
      <c r="G90">
        <v>109244.49965397344</v>
      </c>
      <c r="H90">
        <v>112949.6429217415</v>
      </c>
      <c r="I90">
        <v>114907.41320797964</v>
      </c>
      <c r="J90">
        <v>142531.85619436754</v>
      </c>
      <c r="K90">
        <v>84267.386169766338</v>
      </c>
      <c r="L90">
        <v>164732.65600793765</v>
      </c>
      <c r="M90">
        <v>265462.5422595744</v>
      </c>
      <c r="N90">
        <v>286319.14433618862</v>
      </c>
      <c r="O90">
        <v>271000.18579409202</v>
      </c>
      <c r="P90">
        <v>365420.42039190972</v>
      </c>
      <c r="Q90">
        <v>201597.33927758213</v>
      </c>
      <c r="R90">
        <v>421782.94657675846</v>
      </c>
      <c r="S90">
        <v>391413.64688028634</v>
      </c>
      <c r="T90">
        <v>422574.8782064761</v>
      </c>
      <c r="U90">
        <v>396598.73283472483</v>
      </c>
      <c r="V90">
        <v>548551.89126161393</v>
      </c>
      <c r="W90">
        <v>286836.20527256973</v>
      </c>
      <c r="X90">
        <v>621498.58017389965</v>
      </c>
      <c r="Y90">
        <v>1030955.4132523288</v>
      </c>
      <c r="Z90">
        <v>1114576.843540651</v>
      </c>
      <c r="AA90">
        <v>1025256.7324897123</v>
      </c>
      <c r="AB90">
        <v>1470524.2687066842</v>
      </c>
      <c r="AC90">
        <v>711233.5350660244</v>
      </c>
      <c r="AD90">
        <v>1633440.3846274544</v>
      </c>
      <c r="AE90">
        <v>1592917.0706409155</v>
      </c>
      <c r="AF90">
        <v>1717087.4556120422</v>
      </c>
      <c r="AG90">
        <v>1572177.559387024</v>
      </c>
      <c r="AH90">
        <v>2271118.098245237</v>
      </c>
      <c r="AI90">
        <v>1085276.1915887166</v>
      </c>
      <c r="AJ90">
        <v>2519926.2565414091</v>
      </c>
      <c r="AK90">
        <v>4451571.7204765081</v>
      </c>
      <c r="AL90">
        <v>4768208.9930138532</v>
      </c>
      <c r="AM90">
        <v>4327204.578677753</v>
      </c>
      <c r="AN90">
        <v>6270485.0436853394</v>
      </c>
      <c r="AO90">
        <v>3026437.9741596626</v>
      </c>
      <c r="AP90">
        <v>7011539.8326510983</v>
      </c>
      <c r="AQ90">
        <v>19025063.150953166</v>
      </c>
      <c r="AR90">
        <v>20228080.452346466</v>
      </c>
      <c r="AS90">
        <v>18135797.514334518</v>
      </c>
      <c r="AT90">
        <v>26127936.282169431</v>
      </c>
      <c r="AU90">
        <v>13402569.498869732</v>
      </c>
      <c r="AV90">
        <v>29784075.970178239</v>
      </c>
      <c r="AW90">
        <v>16877.728909465553</v>
      </c>
      <c r="AX90">
        <v>13172.585641697484</v>
      </c>
      <c r="AY90">
        <v>21139.459114831578</v>
      </c>
      <c r="AZ90">
        <v>18488.393638712208</v>
      </c>
      <c r="BA90">
        <v>9651.4792672893454</v>
      </c>
      <c r="BB90">
        <v>21764.16692902298</v>
      </c>
      <c r="BC90">
        <v>40572.066728624501</v>
      </c>
      <c r="BD90">
        <v>38254.666497889586</v>
      </c>
      <c r="BE90">
        <v>45470.463979996006</v>
      </c>
      <c r="BF90">
        <v>48853.425419276558</v>
      </c>
      <c r="BG90">
        <v>29777.443100855144</v>
      </c>
      <c r="BH90">
        <v>56744.574234227199</v>
      </c>
      <c r="BI90">
        <v>70189.989002573173</v>
      </c>
      <c r="BJ90">
        <v>69607.267568129711</v>
      </c>
      <c r="BK90">
        <v>75884.220061451546</v>
      </c>
      <c r="BL90">
        <v>86809.715144981994</v>
      </c>
      <c r="BM90">
        <v>54934.897892812398</v>
      </c>
      <c r="BN90">
        <v>100470.08336573244</v>
      </c>
    </row>
    <row r="91" spans="1:66">
      <c r="A91">
        <v>2002</v>
      </c>
      <c r="B91">
        <v>62918.515030698662</v>
      </c>
      <c r="C91">
        <v>67715.629772938788</v>
      </c>
      <c r="D91">
        <v>79482.108983209531</v>
      </c>
      <c r="E91">
        <v>47717.286162861026</v>
      </c>
      <c r="F91">
        <v>92441.013743341158</v>
      </c>
      <c r="G91">
        <v>109355.36653114145</v>
      </c>
      <c r="H91">
        <v>112998.39803052912</v>
      </c>
      <c r="I91">
        <v>114684.51841104581</v>
      </c>
      <c r="J91">
        <v>141056.94981077287</v>
      </c>
      <c r="K91">
        <v>85948.536648299356</v>
      </c>
      <c r="L91">
        <v>163853.41947951852</v>
      </c>
      <c r="M91">
        <v>265057.88642433932</v>
      </c>
      <c r="N91">
        <v>285661.73782354553</v>
      </c>
      <c r="O91">
        <v>268782.0611523104</v>
      </c>
      <c r="P91">
        <v>359959.89777542104</v>
      </c>
      <c r="Q91">
        <v>206776.04627060227</v>
      </c>
      <c r="R91">
        <v>419498.41569406359</v>
      </c>
      <c r="S91">
        <v>389886.95812590921</v>
      </c>
      <c r="T91">
        <v>420422.42757233919</v>
      </c>
      <c r="U91">
        <v>391716.25274434406</v>
      </c>
      <c r="V91">
        <v>537742.67573742464</v>
      </c>
      <c r="W91">
        <v>294787.83622241131</v>
      </c>
      <c r="X91">
        <v>616071.00908945815</v>
      </c>
      <c r="Y91">
        <v>1018296.6346869507</v>
      </c>
      <c r="Z91">
        <v>1097946.7664598562</v>
      </c>
      <c r="AA91">
        <v>1000215.125748902</v>
      </c>
      <c r="AB91">
        <v>1426071.7445054154</v>
      </c>
      <c r="AC91">
        <v>730148.41310892464</v>
      </c>
      <c r="AD91">
        <v>1604371.8752800853</v>
      </c>
      <c r="AE91">
        <v>1562896.9617784573</v>
      </c>
      <c r="AF91">
        <v>1680221.6805096383</v>
      </c>
      <c r="AG91">
        <v>1521281.9439915724</v>
      </c>
      <c r="AH91">
        <v>2182200.416631605</v>
      </c>
      <c r="AI91">
        <v>1108201.9269854159</v>
      </c>
      <c r="AJ91">
        <v>2460278.4392330693</v>
      </c>
      <c r="AK91">
        <v>4335479.2451041164</v>
      </c>
      <c r="AL91">
        <v>4612282.738602248</v>
      </c>
      <c r="AM91">
        <v>4145511.8511278848</v>
      </c>
      <c r="AN91">
        <v>5964029.3373562554</v>
      </c>
      <c r="AO91">
        <v>3070021.1818909622</v>
      </c>
      <c r="AP91">
        <v>6793485.3954133531</v>
      </c>
      <c r="AQ91">
        <v>18598157.353394106</v>
      </c>
      <c r="AR91">
        <v>19573918.29868098</v>
      </c>
      <c r="AS91">
        <v>17424762.04748138</v>
      </c>
      <c r="AT91">
        <v>24898029.24979715</v>
      </c>
      <c r="AU91">
        <v>13590079.014844049</v>
      </c>
      <c r="AV91">
        <v>28934740.598081362</v>
      </c>
      <c r="AW91">
        <v>16481.663530255886</v>
      </c>
      <c r="AX91">
        <v>12838.632030868197</v>
      </c>
      <c r="AY91">
        <v>20746.741134831766</v>
      </c>
      <c r="AZ91">
        <v>17907.26815564619</v>
      </c>
      <c r="BA91">
        <v>9486.0356774226966</v>
      </c>
      <c r="BB91">
        <v>21028.608007163792</v>
      </c>
      <c r="BC91">
        <v>40458.584875849694</v>
      </c>
      <c r="BD91">
        <v>38169.26805371567</v>
      </c>
      <c r="BE91">
        <v>45374.915175230839</v>
      </c>
      <c r="BF91">
        <v>48317.910228519351</v>
      </c>
      <c r="BG91">
        <v>30044.090595334219</v>
      </c>
      <c r="BH91">
        <v>56101.302415483085</v>
      </c>
      <c r="BI91">
        <v>70429.736557841941</v>
      </c>
      <c r="BJ91">
        <v>69832.56308227501</v>
      </c>
      <c r="BK91">
        <v>76160.132725729694</v>
      </c>
      <c r="BL91">
        <v>86331.212819610795</v>
      </c>
      <c r="BM91">
        <v>55741.659242723625</v>
      </c>
      <c r="BN91">
        <v>99942.170425882228</v>
      </c>
    </row>
    <row r="92" spans="1:66">
      <c r="A92">
        <v>2003</v>
      </c>
      <c r="B92">
        <v>63579.732166571674</v>
      </c>
      <c r="C92">
        <v>68368.826907390248</v>
      </c>
      <c r="D92">
        <v>79705.504198793089</v>
      </c>
      <c r="E92">
        <v>48701.980745211433</v>
      </c>
      <c r="F92">
        <v>93152.576217346519</v>
      </c>
      <c r="G92">
        <v>110901.19506210444</v>
      </c>
      <c r="H92">
        <v>114577.13783369692</v>
      </c>
      <c r="I92">
        <v>116334.04556982743</v>
      </c>
      <c r="J92">
        <v>142166.83032033686</v>
      </c>
      <c r="K92">
        <v>87955.41699200838</v>
      </c>
      <c r="L92">
        <v>165669.12141572684</v>
      </c>
      <c r="M92">
        <v>269903.70559980604</v>
      </c>
      <c r="N92">
        <v>290783.67719386827</v>
      </c>
      <c r="O92">
        <v>273439.51195430983</v>
      </c>
      <c r="P92">
        <v>364740.77043157339</v>
      </c>
      <c r="Q92">
        <v>212617.76739119072</v>
      </c>
      <c r="R92">
        <v>426532.94797382638</v>
      </c>
      <c r="S92">
        <v>397047.87112659455</v>
      </c>
      <c r="T92">
        <v>427772.47491889249</v>
      </c>
      <c r="U92">
        <v>398429.7456292772</v>
      </c>
      <c r="V92">
        <v>544704.83056529833</v>
      </c>
      <c r="W92">
        <v>302750.2512996319</v>
      </c>
      <c r="X92">
        <v>626833.25500064064</v>
      </c>
      <c r="Y92">
        <v>1044112.9323119198</v>
      </c>
      <c r="Z92">
        <v>1122858.7725416473</v>
      </c>
      <c r="AA92">
        <v>1025756.1673321698</v>
      </c>
      <c r="AB92">
        <v>1451414.6491105168</v>
      </c>
      <c r="AC92">
        <v>753407.50374345121</v>
      </c>
      <c r="AD92">
        <v>1642661.9571775324</v>
      </c>
      <c r="AE92">
        <v>1611493.9123764306</v>
      </c>
      <c r="AF92">
        <v>1726258.8348156495</v>
      </c>
      <c r="AG92">
        <v>1569575.5656789362</v>
      </c>
      <c r="AH92">
        <v>2232182.1757934662</v>
      </c>
      <c r="AI92">
        <v>1152532.5437465869</v>
      </c>
      <c r="AJ92">
        <v>2529909.9443826703</v>
      </c>
      <c r="AK92">
        <v>4515969.7408209592</v>
      </c>
      <c r="AL92">
        <v>4781334.5857888274</v>
      </c>
      <c r="AM92">
        <v>4332108.5351043278</v>
      </c>
      <c r="AN92">
        <v>6165798.4131713789</v>
      </c>
      <c r="AO92">
        <v>3222353.1400133255</v>
      </c>
      <c r="AP92">
        <v>7058629.9810838085</v>
      </c>
      <c r="AQ92">
        <v>19819483.785030305</v>
      </c>
      <c r="AR92">
        <v>20759775.822745919</v>
      </c>
      <c r="AS92">
        <v>18702454.588579923</v>
      </c>
      <c r="AT92">
        <v>26334801.127042331</v>
      </c>
      <c r="AU92">
        <v>14476517.853881935</v>
      </c>
      <c r="AV92">
        <v>30796036.346890617</v>
      </c>
      <c r="AW92">
        <v>16258.269271038916</v>
      </c>
      <c r="AX92">
        <v>12582.32649944643</v>
      </c>
      <c r="AY92">
        <v>20403.608244953062</v>
      </c>
      <c r="AZ92">
        <v>17244.17807724934</v>
      </c>
      <c r="BA92">
        <v>9448.5444984144979</v>
      </c>
      <c r="BB92">
        <v>20636.031018966201</v>
      </c>
      <c r="BC92">
        <v>40654.846229545627</v>
      </c>
      <c r="BD92">
        <v>38334.849385760936</v>
      </c>
      <c r="BE92">
        <v>45583.195235510284</v>
      </c>
      <c r="BF92">
        <v>48034.919061817491</v>
      </c>
      <c r="BG92">
        <v>30489.115562324841</v>
      </c>
      <c r="BH92">
        <v>56110.31268884876</v>
      </c>
      <c r="BI92">
        <v>71150.567427679038</v>
      </c>
      <c r="BJ92">
        <v>70525.502993654081</v>
      </c>
      <c r="BK92">
        <v>77057.678973706832</v>
      </c>
      <c r="BL92">
        <v>86523.345292527665</v>
      </c>
      <c r="BM92">
        <v>56789.829392212778</v>
      </c>
      <c r="BN92">
        <v>100453.16477620197</v>
      </c>
    </row>
    <row r="93" spans="1:66">
      <c r="A93">
        <v>2004</v>
      </c>
      <c r="B93">
        <v>65441.947971761205</v>
      </c>
      <c r="C93">
        <v>70291.596410905404</v>
      </c>
      <c r="D93">
        <v>82167.146737367031</v>
      </c>
      <c r="E93">
        <v>50042.13035535533</v>
      </c>
      <c r="F93">
        <v>95570.235496061097</v>
      </c>
      <c r="G93">
        <v>114377.82911289021</v>
      </c>
      <c r="H93">
        <v>118064.31221356195</v>
      </c>
      <c r="I93">
        <v>119868.44184298386</v>
      </c>
      <c r="J93">
        <v>146896.52094450919</v>
      </c>
      <c r="K93">
        <v>90362.300895416745</v>
      </c>
      <c r="L93">
        <v>170270.92773610115</v>
      </c>
      <c r="M93">
        <v>282835.17436798982</v>
      </c>
      <c r="N93">
        <v>303741.47585173947</v>
      </c>
      <c r="O93">
        <v>286698.5190505301</v>
      </c>
      <c r="P93">
        <v>382980.61167081964</v>
      </c>
      <c r="Q93">
        <v>220834.89457404157</v>
      </c>
      <c r="R93">
        <v>445745.30085043021</v>
      </c>
      <c r="S93">
        <v>420765.08842820057</v>
      </c>
      <c r="T93">
        <v>451531.02840492077</v>
      </c>
      <c r="U93">
        <v>423001.94013554323</v>
      </c>
      <c r="V93">
        <v>579529.27194360981</v>
      </c>
      <c r="W93">
        <v>317393.66592590528</v>
      </c>
      <c r="X93">
        <v>661795.05231759371</v>
      </c>
      <c r="Y93">
        <v>1137636.2979820166</v>
      </c>
      <c r="Z93">
        <v>1217539.8214043255</v>
      </c>
      <c r="AA93">
        <v>1121919.1653926629</v>
      </c>
      <c r="AB93">
        <v>1591960.8703783371</v>
      </c>
      <c r="AC93">
        <v>804631.64630575234</v>
      </c>
      <c r="AD93">
        <v>1780585.3704163129</v>
      </c>
      <c r="AE93">
        <v>1776625.5709116745</v>
      </c>
      <c r="AF93">
        <v>1893555.7630628445</v>
      </c>
      <c r="AG93">
        <v>1738224.3405537046</v>
      </c>
      <c r="AH93">
        <v>2479109.3856567619</v>
      </c>
      <c r="AI93">
        <v>1241771.6325290375</v>
      </c>
      <c r="AJ93">
        <v>2776006.4533864814</v>
      </c>
      <c r="AK93">
        <v>5102166.7664739639</v>
      </c>
      <c r="AL93">
        <v>5393157.7390020853</v>
      </c>
      <c r="AM93">
        <v>4929753.7658510292</v>
      </c>
      <c r="AN93">
        <v>7051561.014408797</v>
      </c>
      <c r="AO93">
        <v>3539866.5548953777</v>
      </c>
      <c r="AP93">
        <v>7939399.9379226333</v>
      </c>
      <c r="AQ93">
        <v>22704491.082746852</v>
      </c>
      <c r="AR93">
        <v>23804594.603432927</v>
      </c>
      <c r="AS93">
        <v>21730577.318338316</v>
      </c>
      <c r="AT93">
        <v>30809130.531793255</v>
      </c>
      <c r="AU93">
        <v>15986434.584286185</v>
      </c>
      <c r="AV93">
        <v>35249259.236563623</v>
      </c>
      <c r="AW93">
        <v>16506.066830632208</v>
      </c>
      <c r="AX93">
        <v>12819.583729960463</v>
      </c>
      <c r="AY93">
        <v>20714.75097882696</v>
      </c>
      <c r="AZ93">
        <v>17437.772530224898</v>
      </c>
      <c r="BA93">
        <v>9721.9598152938997</v>
      </c>
      <c r="BB93">
        <v>20869.543256021043</v>
      </c>
      <c r="BC93">
        <v>41287.145038846917</v>
      </c>
      <c r="BD93">
        <v>38964.222651763615</v>
      </c>
      <c r="BE93">
        <v>46246.382784280438</v>
      </c>
      <c r="BF93">
        <v>48743.428411427849</v>
      </c>
      <c r="BG93">
        <v>31065.156553279074</v>
      </c>
      <c r="BH93">
        <v>56661.8949011312</v>
      </c>
      <c r="BI93">
        <v>72263.492799115294</v>
      </c>
      <c r="BJ93">
        <v>71645.021304017573</v>
      </c>
      <c r="BK93">
        <v>78160.922541097272</v>
      </c>
      <c r="BL93">
        <v>87875.498262931505</v>
      </c>
      <c r="BM93">
        <v>57744.152475760544</v>
      </c>
      <c r="BN93">
        <v>101402.3344575189</v>
      </c>
    </row>
    <row r="94" spans="1:66">
      <c r="A94">
        <v>2005</v>
      </c>
      <c r="B94">
        <v>67089.85193761313</v>
      </c>
      <c r="C94">
        <v>71726.493245190708</v>
      </c>
      <c r="D94">
        <v>84165.798755336189</v>
      </c>
      <c r="E94">
        <v>51369.341163831232</v>
      </c>
      <c r="F94">
        <v>97806.48281269391</v>
      </c>
      <c r="G94">
        <v>117419.11752519754</v>
      </c>
      <c r="H94">
        <v>121055.04716786026</v>
      </c>
      <c r="I94">
        <v>122698.20507779634</v>
      </c>
      <c r="J94">
        <v>150589.25214903269</v>
      </c>
      <c r="K94">
        <v>92779.21478763294</v>
      </c>
      <c r="L94">
        <v>174553.88090643563</v>
      </c>
      <c r="M94">
        <v>296261.78471658227</v>
      </c>
      <c r="N94">
        <v>316830.77583291288</v>
      </c>
      <c r="O94">
        <v>299640.50438296993</v>
      </c>
      <c r="P94">
        <v>400647.54724420066</v>
      </c>
      <c r="Q94">
        <v>229912.82438842548</v>
      </c>
      <c r="R94">
        <v>465219.40428079892</v>
      </c>
      <c r="S94">
        <v>444891.00585742202</v>
      </c>
      <c r="T94">
        <v>475872.66620979342</v>
      </c>
      <c r="U94">
        <v>446078.19289669121</v>
      </c>
      <c r="V94">
        <v>611605.12401803932</v>
      </c>
      <c r="W94">
        <v>333642.53001314838</v>
      </c>
      <c r="X94">
        <v>697138.16792800848</v>
      </c>
      <c r="Y94">
        <v>1229597.6540482747</v>
      </c>
      <c r="Z94">
        <v>1309975.9762714198</v>
      </c>
      <c r="AA94">
        <v>1208876.9342707517</v>
      </c>
      <c r="AB94">
        <v>1715676.9243080141</v>
      </c>
      <c r="AC94">
        <v>868277.9637357333</v>
      </c>
      <c r="AD94">
        <v>1915972.3833182212</v>
      </c>
      <c r="AE94">
        <v>1939197.6661145634</v>
      </c>
      <c r="AF94">
        <v>2057838.2454993476</v>
      </c>
      <c r="AG94">
        <v>1892006.3397425669</v>
      </c>
      <c r="AH94">
        <v>2703504.8969057617</v>
      </c>
      <c r="AI94">
        <v>1351609.7207581617</v>
      </c>
      <c r="AJ94">
        <v>3018059.7965146368</v>
      </c>
      <c r="AK94">
        <v>5687925.1438911501</v>
      </c>
      <c r="AL94">
        <v>5984474.6070848042</v>
      </c>
      <c r="AM94">
        <v>5480330.8487214725</v>
      </c>
      <c r="AN94">
        <v>7878524.9400821328</v>
      </c>
      <c r="AO94">
        <v>3917478.0326313358</v>
      </c>
      <c r="AP94">
        <v>8815249.5997850131</v>
      </c>
      <c r="AQ94">
        <v>25384773.909742903</v>
      </c>
      <c r="AR94">
        <v>26580430.082199126</v>
      </c>
      <c r="AS94">
        <v>24042427.989347257</v>
      </c>
      <c r="AT94">
        <v>35062834.967134558</v>
      </c>
      <c r="AU94">
        <v>17296754.117035445</v>
      </c>
      <c r="AV94">
        <v>39334334.992315143</v>
      </c>
      <c r="AW94">
        <v>16760.586350028741</v>
      </c>
      <c r="AX94">
        <v>13124.656707366017</v>
      </c>
      <c r="AY94">
        <v>20754.781412585049</v>
      </c>
      <c r="AZ94">
        <v>17742.345361639702</v>
      </c>
      <c r="BA94">
        <v>9959.4675400295055</v>
      </c>
      <c r="BB94">
        <v>21059.08471895217</v>
      </c>
      <c r="BC94">
        <v>41626.303851061006</v>
      </c>
      <c r="BD94">
        <v>39340.860393690935</v>
      </c>
      <c r="BE94">
        <v>46402.714229881894</v>
      </c>
      <c r="BF94">
        <v>49001.16003435124</v>
      </c>
      <c r="BG94">
        <v>31531.17636109854</v>
      </c>
      <c r="BH94">
        <v>56982.82487179336</v>
      </c>
      <c r="BI94">
        <v>72708.450727351345</v>
      </c>
      <c r="BJ94">
        <v>72111.115001597092</v>
      </c>
      <c r="BK94">
        <v>78462.630251502953</v>
      </c>
      <c r="BL94">
        <v>88074.678375240692</v>
      </c>
      <c r="BM94">
        <v>58495.812387434824</v>
      </c>
      <c r="BN94">
        <v>101887.50006284486</v>
      </c>
    </row>
    <row r="95" spans="1:66">
      <c r="A95">
        <v>2006</v>
      </c>
      <c r="B95">
        <v>68692.680699009288</v>
      </c>
      <c r="C95">
        <v>73212.078798775779</v>
      </c>
      <c r="D95">
        <v>86187.322654784599</v>
      </c>
      <c r="E95">
        <v>52589.093074690456</v>
      </c>
      <c r="F95">
        <v>99684.461412417513</v>
      </c>
      <c r="G95">
        <v>120444.81062574837</v>
      </c>
      <c r="H95">
        <v>124078.87974711032</v>
      </c>
      <c r="I95">
        <v>125601.7531814848</v>
      </c>
      <c r="J95">
        <v>154430.29252481609</v>
      </c>
      <c r="K95">
        <v>95077.035049062528</v>
      </c>
      <c r="L95">
        <v>178147.9148971801</v>
      </c>
      <c r="M95">
        <v>308406.38945723209</v>
      </c>
      <c r="N95">
        <v>329136.9856267391</v>
      </c>
      <c r="O95">
        <v>311437.97850837727</v>
      </c>
      <c r="P95">
        <v>416704.56067615928</v>
      </c>
      <c r="Q95">
        <v>238602.48601925091</v>
      </c>
      <c r="R95">
        <v>481879.90238679649</v>
      </c>
      <c r="S95">
        <v>465936.81875899993</v>
      </c>
      <c r="T95">
        <v>496980.86763740366</v>
      </c>
      <c r="U95">
        <v>466424.5400262964</v>
      </c>
      <c r="V95">
        <v>639786.65919054882</v>
      </c>
      <c r="W95">
        <v>348519.95514001948</v>
      </c>
      <c r="X95">
        <v>727110.56170270825</v>
      </c>
      <c r="Y95">
        <v>1301781.7038864642</v>
      </c>
      <c r="Z95">
        <v>1382683.3165189042</v>
      </c>
      <c r="AA95">
        <v>1278318.6074307756</v>
      </c>
      <c r="AB95">
        <v>1813669.9791650523</v>
      </c>
      <c r="AC95">
        <v>916271.96403725375</v>
      </c>
      <c r="AD95">
        <v>2022021.9004006241</v>
      </c>
      <c r="AE95">
        <v>2059646.7627142279</v>
      </c>
      <c r="AF95">
        <v>2180004.8047551662</v>
      </c>
      <c r="AG95">
        <v>2006874.9072230188</v>
      </c>
      <c r="AH95">
        <v>2867199.5978669962</v>
      </c>
      <c r="AI95">
        <v>1430698.6232283185</v>
      </c>
      <c r="AJ95">
        <v>3194860.7095077904</v>
      </c>
      <c r="AK95">
        <v>6057324.0361115541</v>
      </c>
      <c r="AL95">
        <v>6364256.3381892908</v>
      </c>
      <c r="AM95">
        <v>5820355.1501525734</v>
      </c>
      <c r="AN95">
        <v>8357172.3663202226</v>
      </c>
      <c r="AO95">
        <v>4177107.3344331463</v>
      </c>
      <c r="AP95">
        <v>9350121.0788600799</v>
      </c>
      <c r="AQ95">
        <v>27067145.17193364</v>
      </c>
      <c r="AR95">
        <v>28249160.884428632</v>
      </c>
      <c r="AS95">
        <v>25550897.093967583</v>
      </c>
      <c r="AT95">
        <v>36622166.835409857</v>
      </c>
      <c r="AU95">
        <v>18880509.275120735</v>
      </c>
      <c r="AV95">
        <v>41727706.890507199</v>
      </c>
      <c r="AW95">
        <v>16940.550772270199</v>
      </c>
      <c r="AX95">
        <v>13306.481650908247</v>
      </c>
      <c r="AY95">
        <v>20822.404416066747</v>
      </c>
      <c r="AZ95">
        <v>17944.352784753126</v>
      </c>
      <c r="BA95">
        <v>10101.151100318382</v>
      </c>
      <c r="BB95">
        <v>21221.007927654959</v>
      </c>
      <c r="BC95">
        <v>42057.824170317857</v>
      </c>
      <c r="BD95">
        <v>39754.424595928183</v>
      </c>
      <c r="BE95">
        <v>46742.534386597843</v>
      </c>
      <c r="BF95">
        <v>49463.18509685406</v>
      </c>
      <c r="BG95">
        <v>31920.938303072624</v>
      </c>
      <c r="BH95">
        <v>57218.301304153189</v>
      </c>
      <c r="BI95">
        <v>73454.415917877443</v>
      </c>
      <c r="BJ95">
        <v>72814.353277203118</v>
      </c>
      <c r="BK95">
        <v>79142.696849761705</v>
      </c>
      <c r="BL95">
        <v>88861.725486980242</v>
      </c>
      <c r="BM95">
        <v>59195.672306515429</v>
      </c>
      <c r="BN95">
        <v>102214.91802477595</v>
      </c>
    </row>
    <row r="96" spans="1:66">
      <c r="A96">
        <v>2007</v>
      </c>
      <c r="B96">
        <v>67921.65265929859</v>
      </c>
      <c r="C96">
        <v>72153.316891569542</v>
      </c>
      <c r="D96">
        <v>85019.49227493607</v>
      </c>
      <c r="E96">
        <v>52094.486013217283</v>
      </c>
      <c r="F96">
        <v>98759.667038282176</v>
      </c>
      <c r="G96">
        <v>119095.82354163841</v>
      </c>
      <c r="H96">
        <v>122714.72130565609</v>
      </c>
      <c r="I96">
        <v>124043.05902967701</v>
      </c>
      <c r="J96">
        <v>152553.70470086971</v>
      </c>
      <c r="K96">
        <v>94045.542025593837</v>
      </c>
      <c r="L96">
        <v>176169.68443780436</v>
      </c>
      <c r="M96">
        <v>304007.50461488072</v>
      </c>
      <c r="N96">
        <v>324897.89071274386</v>
      </c>
      <c r="O96">
        <v>306698.74076465284</v>
      </c>
      <c r="P96">
        <v>412101.56035487814</v>
      </c>
      <c r="Q96">
        <v>234507.07715850414</v>
      </c>
      <c r="R96">
        <v>475869.12727841741</v>
      </c>
      <c r="S96">
        <v>458452.98602471041</v>
      </c>
      <c r="T96">
        <v>489998.55806445214</v>
      </c>
      <c r="U96">
        <v>458423.51048484468</v>
      </c>
      <c r="V96">
        <v>631967.99485134694</v>
      </c>
      <c r="W96">
        <v>341067.06144694274</v>
      </c>
      <c r="X96">
        <v>716879.2287921753</v>
      </c>
      <c r="Y96">
        <v>1277356.6676011516</v>
      </c>
      <c r="Z96">
        <v>1360979.6471603403</v>
      </c>
      <c r="AA96">
        <v>1251613.8448712472</v>
      </c>
      <c r="AB96">
        <v>1791811.8864623285</v>
      </c>
      <c r="AC96">
        <v>892608.05665345723</v>
      </c>
      <c r="AD96">
        <v>1986477.8575478513</v>
      </c>
      <c r="AE96">
        <v>2022840.8502001411</v>
      </c>
      <c r="AF96">
        <v>2146915.5983511964</v>
      </c>
      <c r="AG96">
        <v>1965575.6362758717</v>
      </c>
      <c r="AH96">
        <v>2836636.0261894418</v>
      </c>
      <c r="AI96">
        <v>1393327.9129498268</v>
      </c>
      <c r="AJ96">
        <v>3139181.3236241988</v>
      </c>
      <c r="AK96">
        <v>5990590.7751878062</v>
      </c>
      <c r="AL96">
        <v>6311625.4565670192</v>
      </c>
      <c r="AM96">
        <v>5728458.5689334758</v>
      </c>
      <c r="AN96">
        <v>8357988.9383769762</v>
      </c>
      <c r="AO96">
        <v>4068097.4670182951</v>
      </c>
      <c r="AP96">
        <v>9255247.2008982208</v>
      </c>
      <c r="AQ96">
        <v>27685297.829545345</v>
      </c>
      <c r="AR96">
        <v>28984436.553471304</v>
      </c>
      <c r="AS96">
        <v>26053438.328957882</v>
      </c>
      <c r="AT96">
        <v>38302746.766697384</v>
      </c>
      <c r="AU96">
        <v>18742998.909788299</v>
      </c>
      <c r="AV96">
        <v>42761963.648682468</v>
      </c>
      <c r="AW96">
        <v>16747.481776958783</v>
      </c>
      <c r="AX96">
        <v>13128.584012941099</v>
      </c>
      <c r="AY96">
        <v>20263.574753462068</v>
      </c>
      <c r="AZ96">
        <v>17485.27984900244</v>
      </c>
      <c r="BA96">
        <v>10143.430000840741</v>
      </c>
      <c r="BB96">
        <v>21349.64963875998</v>
      </c>
      <c r="BC96">
        <v>41689.89133090058</v>
      </c>
      <c r="BD96">
        <v>39368.737320026899</v>
      </c>
      <c r="BE96">
        <v>46092.714239004723</v>
      </c>
      <c r="BF96">
        <v>48677.040266053606</v>
      </c>
      <c r="BG96">
        <v>31826.420330407629</v>
      </c>
      <c r="BH96">
        <v>56858.615900489356</v>
      </c>
      <c r="BI96">
        <v>72867.903273327844</v>
      </c>
      <c r="BJ96">
        <v>72168.928953884169</v>
      </c>
      <c r="BK96">
        <v>78379.138595933051</v>
      </c>
      <c r="BL96">
        <v>87666.740787367584</v>
      </c>
      <c r="BM96">
        <v>58930.158242366248</v>
      </c>
      <c r="BN96">
        <v>101244.82372765109</v>
      </c>
    </row>
    <row r="97" spans="1:66">
      <c r="A97">
        <v>2008</v>
      </c>
      <c r="B97">
        <v>66046.580055133119</v>
      </c>
      <c r="C97">
        <v>70365.756590944758</v>
      </c>
      <c r="D97">
        <v>82390.168306711144</v>
      </c>
      <c r="E97">
        <v>50882.821639417307</v>
      </c>
      <c r="F97">
        <v>95433.885366708797</v>
      </c>
      <c r="G97">
        <v>116106.80244827461</v>
      </c>
      <c r="H97">
        <v>119580.263782575</v>
      </c>
      <c r="I97">
        <v>121164.07032190265</v>
      </c>
      <c r="J97">
        <v>148293.6657724659</v>
      </c>
      <c r="K97">
        <v>92056.627133159607</v>
      </c>
      <c r="L97">
        <v>170724.79641529886</v>
      </c>
      <c r="M97">
        <v>294453.37317915022</v>
      </c>
      <c r="N97">
        <v>315750.07993002352</v>
      </c>
      <c r="O97">
        <v>296531.72812593478</v>
      </c>
      <c r="P97">
        <v>398673.14221144456</v>
      </c>
      <c r="Q97">
        <v>229201.14092691234</v>
      </c>
      <c r="R97">
        <v>459453.0654407033</v>
      </c>
      <c r="S97">
        <v>441131.85698552348</v>
      </c>
      <c r="T97">
        <v>473520.12856095034</v>
      </c>
      <c r="U97">
        <v>439652.06025258888</v>
      </c>
      <c r="V97">
        <v>607264.24649186642</v>
      </c>
      <c r="W97">
        <v>332151.57713694026</v>
      </c>
      <c r="X97">
        <v>687623.20740111615</v>
      </c>
      <c r="Y97">
        <v>1218988.5587208804</v>
      </c>
      <c r="Z97">
        <v>1302021.2721848944</v>
      </c>
      <c r="AA97">
        <v>1187466.3066181929</v>
      </c>
      <c r="AB97">
        <v>1698907.0307947344</v>
      </c>
      <c r="AC97">
        <v>864613.40285723261</v>
      </c>
      <c r="AD97">
        <v>1884816.3008282352</v>
      </c>
      <c r="AE97">
        <v>1929899.9593053572</v>
      </c>
      <c r="AF97">
        <v>2050208.7298865977</v>
      </c>
      <c r="AG97">
        <v>1864042.3594824909</v>
      </c>
      <c r="AH97">
        <v>2684961.6693485687</v>
      </c>
      <c r="AI97">
        <v>1352405.7997418593</v>
      </c>
      <c r="AJ97">
        <v>2975062.5887258276</v>
      </c>
      <c r="AK97">
        <v>5764915.4078617655</v>
      </c>
      <c r="AL97">
        <v>6060683.810294549</v>
      </c>
      <c r="AM97">
        <v>5487231.5696267486</v>
      </c>
      <c r="AN97">
        <v>7940176.5791206686</v>
      </c>
      <c r="AO97">
        <v>3995065.9109720341</v>
      </c>
      <c r="AP97">
        <v>8818154.9535090625</v>
      </c>
      <c r="AQ97">
        <v>27248161.879980389</v>
      </c>
      <c r="AR97">
        <v>28411082.62555651</v>
      </c>
      <c r="AS97">
        <v>25730089.653274748</v>
      </c>
      <c r="AT97">
        <v>37147677.50206469</v>
      </c>
      <c r="AU97">
        <v>18937271.335543543</v>
      </c>
      <c r="AV97">
        <v>41591626.026567869</v>
      </c>
      <c r="AW97">
        <v>15986.357661991622</v>
      </c>
      <c r="AX97">
        <v>12512.896327691242</v>
      </c>
      <c r="AY97">
        <v>19567.442859986859</v>
      </c>
      <c r="AZ97">
        <v>16486.670840956409</v>
      </c>
      <c r="BA97">
        <v>9709.0161456750102</v>
      </c>
      <c r="BB97">
        <v>20142.974318118726</v>
      </c>
      <c r="BC97">
        <v>40668.047485797884</v>
      </c>
      <c r="BD97">
        <v>38301.74673570085</v>
      </c>
      <c r="BE97">
        <v>45236.204198168074</v>
      </c>
      <c r="BF97">
        <v>47247.615650629647</v>
      </c>
      <c r="BG97">
        <v>31069.675051917868</v>
      </c>
      <c r="BH97">
        <v>54987.309802931632</v>
      </c>
      <c r="BI97">
        <v>71520.159765555713</v>
      </c>
      <c r="BJ97">
        <v>70537.809745712861</v>
      </c>
      <c r="BK97">
        <v>77322.155870894596</v>
      </c>
      <c r="BL97">
        <v>85698.796662721201</v>
      </c>
      <c r="BM97">
        <v>57770.498684721431</v>
      </c>
      <c r="BN97">
        <v>98542.729158947754</v>
      </c>
    </row>
    <row r="98" spans="1:66">
      <c r="A98">
        <v>2009</v>
      </c>
      <c r="B98">
        <v>63023.698882639248</v>
      </c>
      <c r="C98">
        <v>66813.783682303882</v>
      </c>
      <c r="D98">
        <v>77022.913641980078</v>
      </c>
      <c r="E98">
        <v>50025.127723194521</v>
      </c>
      <c r="F98">
        <v>91392.270663858842</v>
      </c>
      <c r="G98">
        <v>111611.6216615481</v>
      </c>
      <c r="H98">
        <v>114752.2778729494</v>
      </c>
      <c r="I98">
        <v>116060.95757164455</v>
      </c>
      <c r="J98">
        <v>139774.67559913435</v>
      </c>
      <c r="K98">
        <v>90914.419692355164</v>
      </c>
      <c r="L98">
        <v>164386.21816318858</v>
      </c>
      <c r="M98">
        <v>280117.12588051165</v>
      </c>
      <c r="N98">
        <v>300414.53764785128</v>
      </c>
      <c r="O98">
        <v>279696.19330754579</v>
      </c>
      <c r="P98">
        <v>371729.24896926322</v>
      </c>
      <c r="Q98">
        <v>226359.7300904461</v>
      </c>
      <c r="R98">
        <v>439098.47181924403</v>
      </c>
      <c r="S98">
        <v>415503.54488901887</v>
      </c>
      <c r="T98">
        <v>446169.43687583756</v>
      </c>
      <c r="U98">
        <v>409606.39028502291</v>
      </c>
      <c r="V98">
        <v>559870.40907574666</v>
      </c>
      <c r="W98">
        <v>326204.50856129517</v>
      </c>
      <c r="X98">
        <v>650846.54879914084</v>
      </c>
      <c r="Y98">
        <v>1126950.9918234909</v>
      </c>
      <c r="Z98">
        <v>1201369.519515567</v>
      </c>
      <c r="AA98">
        <v>1079636.2311503072</v>
      </c>
      <c r="AB98">
        <v>1530738.8518488442</v>
      </c>
      <c r="AC98">
        <v>838540.81189592031</v>
      </c>
      <c r="AD98">
        <v>1747862.7081417327</v>
      </c>
      <c r="AE98">
        <v>1778782.4009622172</v>
      </c>
      <c r="AF98">
        <v>1883830.4388884015</v>
      </c>
      <c r="AG98">
        <v>1686641.4177994078</v>
      </c>
      <c r="AH98">
        <v>2402260.584365672</v>
      </c>
      <c r="AI98">
        <v>1309813.8929889039</v>
      </c>
      <c r="AJ98">
        <v>2746525.9913673359</v>
      </c>
      <c r="AK98">
        <v>5336790.3765857732</v>
      </c>
      <c r="AL98">
        <v>5577346.1686379183</v>
      </c>
      <c r="AM98">
        <v>4965759.9262621095</v>
      </c>
      <c r="AN98">
        <v>7090029.2912901081</v>
      </c>
      <c r="AO98">
        <v>3926955.8852358195</v>
      </c>
      <c r="AP98">
        <v>8170037.3701276956</v>
      </c>
      <c r="AQ98">
        <v>26456896.970509201</v>
      </c>
      <c r="AR98">
        <v>27285434.101780962</v>
      </c>
      <c r="AS98">
        <v>24132895.56290317</v>
      </c>
      <c r="AT98">
        <v>34164033.695850186</v>
      </c>
      <c r="AU98">
        <v>19943312.071014371</v>
      </c>
      <c r="AV98">
        <v>40206681.631793424</v>
      </c>
      <c r="AW98">
        <v>14435.776103730406</v>
      </c>
      <c r="AX98">
        <v>11295.119892329085</v>
      </c>
      <c r="AY98">
        <v>17566.609792963216</v>
      </c>
      <c r="AZ98">
        <v>14271.151684825796</v>
      </c>
      <c r="BA98">
        <v>9135.8357540338748</v>
      </c>
      <c r="BB98">
        <v>18398.323164529131</v>
      </c>
      <c r="BC98">
        <v>38902.206993986751</v>
      </c>
      <c r="BD98">
        <v>36646.939019837911</v>
      </c>
      <c r="BE98">
        <v>43160.182612832548</v>
      </c>
      <c r="BF98">
        <v>44277.76527228194</v>
      </c>
      <c r="BG98">
        <v>30432.394126833231</v>
      </c>
      <c r="BH98">
        <v>52758.24831326049</v>
      </c>
      <c r="BI98">
        <v>69485.245606807192</v>
      </c>
      <c r="BJ98">
        <v>68336.712929223941</v>
      </c>
      <c r="BK98">
        <v>75152.148637669205</v>
      </c>
      <c r="BL98">
        <v>81786.032256602135</v>
      </c>
      <c r="BM98">
        <v>57053.092092832419</v>
      </c>
      <c r="BN98">
        <v>95708.154749174704</v>
      </c>
    </row>
    <row r="99" spans="1:66">
      <c r="A99">
        <v>2010</v>
      </c>
      <c r="B99">
        <v>65071.778392923363</v>
      </c>
      <c r="C99">
        <v>68924.636259088904</v>
      </c>
      <c r="D99">
        <v>79405.061826303354</v>
      </c>
      <c r="E99">
        <v>51662.174256795864</v>
      </c>
      <c r="F99">
        <v>93815.899886659754</v>
      </c>
      <c r="G99">
        <v>115726.16038982247</v>
      </c>
      <c r="H99">
        <v>118759.96257895054</v>
      </c>
      <c r="I99">
        <v>120351.54694151784</v>
      </c>
      <c r="J99">
        <v>144627.94786297382</v>
      </c>
      <c r="K99">
        <v>94017.868061627029</v>
      </c>
      <c r="L99">
        <v>169409.52745165085</v>
      </c>
      <c r="M99">
        <v>297837.30111171713</v>
      </c>
      <c r="N99">
        <v>317828.62843639724</v>
      </c>
      <c r="O99">
        <v>298502.38043625146</v>
      </c>
      <c r="P99">
        <v>394665.88225185208</v>
      </c>
      <c r="Q99">
        <v>238218.84910280659</v>
      </c>
      <c r="R99">
        <v>463401.52135011053</v>
      </c>
      <c r="S99">
        <v>447594.28739268874</v>
      </c>
      <c r="T99">
        <v>478130.6986630414</v>
      </c>
      <c r="U99">
        <v>443656.30089329951</v>
      </c>
      <c r="V99">
        <v>602411.28564691381</v>
      </c>
      <c r="W99">
        <v>347485.12721292156</v>
      </c>
      <c r="X99">
        <v>695908.06953923649</v>
      </c>
      <c r="Y99">
        <v>1251711.7038031504</v>
      </c>
      <c r="Z99">
        <v>1327969.9242909933</v>
      </c>
      <c r="AA99">
        <v>1212407.853164776</v>
      </c>
      <c r="AB99">
        <v>1701936.3953620584</v>
      </c>
      <c r="AC99">
        <v>919153.38251054892</v>
      </c>
      <c r="AD99">
        <v>1929735.2792731898</v>
      </c>
      <c r="AE99">
        <v>2000462.3097729199</v>
      </c>
      <c r="AF99">
        <v>2111624.552556186</v>
      </c>
      <c r="AG99">
        <v>1922714.3916418438</v>
      </c>
      <c r="AH99">
        <v>2705899.8297206904</v>
      </c>
      <c r="AI99">
        <v>1454420.0584119095</v>
      </c>
      <c r="AJ99">
        <v>3074534.5438595382</v>
      </c>
      <c r="AK99">
        <v>6164578.0957845077</v>
      </c>
      <c r="AL99">
        <v>6424379.4598460235</v>
      </c>
      <c r="AM99">
        <v>5852961.2488980852</v>
      </c>
      <c r="AN99">
        <v>8185138.6126040323</v>
      </c>
      <c r="AO99">
        <v>4492950.4400612842</v>
      </c>
      <c r="AP99">
        <v>9391649.8906958234</v>
      </c>
      <c r="AQ99">
        <v>31144150.855758857</v>
      </c>
      <c r="AR99">
        <v>32021863.866718039</v>
      </c>
      <c r="AS99">
        <v>29354594.145137351</v>
      </c>
      <c r="AT99">
        <v>40188657.616789706</v>
      </c>
      <c r="AU99">
        <v>23259503.640351593</v>
      </c>
      <c r="AV99">
        <v>47389050.103730373</v>
      </c>
      <c r="AW99">
        <v>14417.396396024253</v>
      </c>
      <c r="AX99">
        <v>11383.594206896194</v>
      </c>
      <c r="AY99">
        <v>17497.725576659966</v>
      </c>
      <c r="AZ99">
        <v>14182.175789632896</v>
      </c>
      <c r="BA99">
        <v>9306.4804519647023</v>
      </c>
      <c r="BB99">
        <v>18222.272321668672</v>
      </c>
      <c r="BC99">
        <v>39208.94253527961</v>
      </c>
      <c r="BD99">
        <v>36987.683943648481</v>
      </c>
      <c r="BE99">
        <v>43415.998017181948</v>
      </c>
      <c r="BF99">
        <v>44376.081779020147</v>
      </c>
      <c r="BG99">
        <v>30933.654829461335</v>
      </c>
      <c r="BH99">
        <v>52750.830835165216</v>
      </c>
      <c r="BI99">
        <v>70198.3752093488</v>
      </c>
      <c r="BJ99">
        <v>68992.796114588826</v>
      </c>
      <c r="BK99">
        <v>75813.83856783442</v>
      </c>
      <c r="BL99">
        <v>82118.464265754214</v>
      </c>
      <c r="BM99">
        <v>57967.622801332123</v>
      </c>
      <c r="BN99">
        <v>95911.528977035894</v>
      </c>
    </row>
    <row r="100" spans="1:66">
      <c r="A100">
        <v>2011</v>
      </c>
      <c r="B100">
        <v>66158.135837736525</v>
      </c>
      <c r="C100">
        <v>69840.345431753813</v>
      </c>
      <c r="D100">
        <v>81325.216007697381</v>
      </c>
      <c r="E100">
        <v>52078.491582803195</v>
      </c>
      <c r="F100">
        <v>94981.210090047069</v>
      </c>
      <c r="G100">
        <v>117808.05853814801</v>
      </c>
      <c r="H100">
        <v>120794.26513566698</v>
      </c>
      <c r="I100">
        <v>122174.08927802164</v>
      </c>
      <c r="J100">
        <v>148001.85366849971</v>
      </c>
      <c r="K100">
        <v>94865.681541933445</v>
      </c>
      <c r="L100">
        <v>171701.77175323074</v>
      </c>
      <c r="M100">
        <v>304013.93546549702</v>
      </c>
      <c r="N100">
        <v>324307.38759233785</v>
      </c>
      <c r="O100">
        <v>303509.07066575484</v>
      </c>
      <c r="P100">
        <v>404001.11308338726</v>
      </c>
      <c r="Q100">
        <v>241978.63187883332</v>
      </c>
      <c r="R100">
        <v>471383.85941105912</v>
      </c>
      <c r="S100">
        <v>456526.15249285731</v>
      </c>
      <c r="T100">
        <v>487704.22671835095</v>
      </c>
      <c r="U100">
        <v>450386.04271623871</v>
      </c>
      <c r="V100">
        <v>615768.07119296375</v>
      </c>
      <c r="W100">
        <v>353209.89829621557</v>
      </c>
      <c r="X100">
        <v>707997.14084956434</v>
      </c>
      <c r="Y100">
        <v>1262213.8055441608</v>
      </c>
      <c r="Z100">
        <v>1341204.4670536048</v>
      </c>
      <c r="AA100">
        <v>1213602.6428515257</v>
      </c>
      <c r="AB100">
        <v>1717520.2049910151</v>
      </c>
      <c r="AC100">
        <v>929188.90783812932</v>
      </c>
      <c r="AD100">
        <v>1943299.4839131513</v>
      </c>
      <c r="AE100">
        <v>2000023.777551542</v>
      </c>
      <c r="AF100">
        <v>2114237.8594757314</v>
      </c>
      <c r="AG100">
        <v>1906138.7844234784</v>
      </c>
      <c r="AH100">
        <v>2707138.2003442533</v>
      </c>
      <c r="AI100">
        <v>1458757.4433611485</v>
      </c>
      <c r="AJ100">
        <v>3070548.3769351309</v>
      </c>
      <c r="AK100">
        <v>6007834.1763952198</v>
      </c>
      <c r="AL100">
        <v>6277904.6182067767</v>
      </c>
      <c r="AM100">
        <v>5638028.349048961</v>
      </c>
      <c r="AN100">
        <v>7978610.7515002294</v>
      </c>
      <c r="AO100">
        <v>4410966.1479894388</v>
      </c>
      <c r="AP100">
        <v>9151711.2699265219</v>
      </c>
      <c r="AQ100">
        <v>28508633.037862081</v>
      </c>
      <c r="AR100">
        <v>29402889.588001709</v>
      </c>
      <c r="AS100">
        <v>26507305.400852878</v>
      </c>
      <c r="AT100">
        <v>36726397.283675663</v>
      </c>
      <c r="AU100">
        <v>21530859.165577359</v>
      </c>
      <c r="AV100">
        <v>43427344.54641287</v>
      </c>
      <c r="AW100">
        <v>14508.213137325056</v>
      </c>
      <c r="AX100">
        <v>11522.006539806067</v>
      </c>
      <c r="AY100">
        <v>17506.601585486005</v>
      </c>
      <c r="AZ100">
        <v>14648.578346895056</v>
      </c>
      <c r="BA100">
        <v>9291.3016236729527</v>
      </c>
      <c r="BB100">
        <v>18260.648426863416</v>
      </c>
      <c r="BC100">
        <v>39729.713656874243</v>
      </c>
      <c r="BD100">
        <v>37474.885642780813</v>
      </c>
      <c r="BE100">
        <v>43877.153739087036</v>
      </c>
      <c r="BF100">
        <v>45472.338554842951</v>
      </c>
      <c r="BG100">
        <v>30978.475994355409</v>
      </c>
      <c r="BH100">
        <v>53158.693498823493</v>
      </c>
      <c r="BI100">
        <v>71256.589306310721</v>
      </c>
      <c r="BJ100">
        <v>69915.984521499238</v>
      </c>
      <c r="BK100">
        <v>76840.343931088326</v>
      </c>
      <c r="BL100">
        <v>84002.038814777799</v>
      </c>
      <c r="BM100">
        <v>58087.443957708485</v>
      </c>
      <c r="BN100">
        <v>96781.249838773598</v>
      </c>
    </row>
    <row r="101" spans="1:66">
      <c r="A101">
        <v>2012</v>
      </c>
      <c r="B101">
        <v>67803.610752569875</v>
      </c>
      <c r="C101">
        <v>71648.422088293068</v>
      </c>
      <c r="D101">
        <v>83920.524512938311</v>
      </c>
      <c r="E101">
        <v>52892.764711879558</v>
      </c>
      <c r="F101">
        <v>96901.994446579629</v>
      </c>
      <c r="G101">
        <v>121141.64055827088</v>
      </c>
      <c r="H101">
        <v>124080.92581700858</v>
      </c>
      <c r="I101">
        <v>125734.56738317588</v>
      </c>
      <c r="J101">
        <v>153221.27845713097</v>
      </c>
      <c r="K101">
        <v>96428.854550468139</v>
      </c>
      <c r="L101">
        <v>175906.70915879647</v>
      </c>
      <c r="M101">
        <v>319209.97110423929</v>
      </c>
      <c r="N101">
        <v>339723.23941702559</v>
      </c>
      <c r="O101">
        <v>318401.77454352868</v>
      </c>
      <c r="P101">
        <v>426774.46619096189</v>
      </c>
      <c r="Q101">
        <v>250375.54084718856</v>
      </c>
      <c r="R101">
        <v>492292.64377011778</v>
      </c>
      <c r="S101">
        <v>484307.43509815051</v>
      </c>
      <c r="T101">
        <v>515703.17013353697</v>
      </c>
      <c r="U101">
        <v>477054.56506241887</v>
      </c>
      <c r="V101">
        <v>657119.80960817309</v>
      </c>
      <c r="W101">
        <v>368527.05155080784</v>
      </c>
      <c r="X101">
        <v>747073.68452973536</v>
      </c>
      <c r="Y101">
        <v>1369148.4198155571</v>
      </c>
      <c r="Z101">
        <v>1451402.836119548</v>
      </c>
      <c r="AA101">
        <v>1311697.1587253681</v>
      </c>
      <c r="AB101">
        <v>1881356.0626575237</v>
      </c>
      <c r="AC101">
        <v>987945.11871495226</v>
      </c>
      <c r="AD101">
        <v>2098445.3953744168</v>
      </c>
      <c r="AE101">
        <v>2189530.3273988473</v>
      </c>
      <c r="AF101">
        <v>2309271.6516771778</v>
      </c>
      <c r="AG101">
        <v>2076237.518958953</v>
      </c>
      <c r="AH101">
        <v>2998639.5177801945</v>
      </c>
      <c r="AI101">
        <v>1560393.552687627</v>
      </c>
      <c r="AJ101">
        <v>3344621.9511364419</v>
      </c>
      <c r="AK101">
        <v>6676307.4947639676</v>
      </c>
      <c r="AL101">
        <v>6969621.9283679668</v>
      </c>
      <c r="AM101">
        <v>6213423.0308458125</v>
      </c>
      <c r="AN101">
        <v>9026691.8089790121</v>
      </c>
      <c r="AO101">
        <v>4742015.9335091719</v>
      </c>
      <c r="AP101">
        <v>10132594.78821129</v>
      </c>
      <c r="AQ101">
        <v>32276946.833804093</v>
      </c>
      <c r="AR101">
        <v>33325664.978725635</v>
      </c>
      <c r="AS101">
        <v>29449339.851404112</v>
      </c>
      <c r="AT101">
        <v>42913260.281941697</v>
      </c>
      <c r="AU101">
        <v>23046642.946336798</v>
      </c>
      <c r="AV101">
        <v>48967936.456799388</v>
      </c>
      <c r="AW101">
        <v>14465.580946868864</v>
      </c>
      <c r="AX101">
        <v>11526.295688131178</v>
      </c>
      <c r="AY101">
        <v>17562.276793410263</v>
      </c>
      <c r="AZ101">
        <v>14619.770568745644</v>
      </c>
      <c r="BA101">
        <v>9356.67487329098</v>
      </c>
      <c r="BB101">
        <v>17897.279734362801</v>
      </c>
      <c r="BC101">
        <v>39869.570713495508</v>
      </c>
      <c r="BD101">
        <v>37590.31867874146</v>
      </c>
      <c r="BE101">
        <v>44231.382926600229</v>
      </c>
      <c r="BF101">
        <v>45825.642104269027</v>
      </c>
      <c r="BG101">
        <v>30950.234030178555</v>
      </c>
      <c r="BH101">
        <v>52969.700077297595</v>
      </c>
      <c r="BI101">
        <v>71624.557921778789</v>
      </c>
      <c r="BJ101">
        <v>70170.347417004319</v>
      </c>
      <c r="BK101">
        <v>77567.765593087694</v>
      </c>
      <c r="BL101">
        <v>84832.981523673254</v>
      </c>
      <c r="BM101">
        <v>57942.182976288022</v>
      </c>
      <c r="BN101">
        <v>96810.225505966082</v>
      </c>
    </row>
    <row r="102" spans="1:66">
      <c r="A102">
        <v>2013</v>
      </c>
      <c r="B102">
        <v>67824.640051499926</v>
      </c>
      <c r="C102">
        <v>71921.980126230716</v>
      </c>
      <c r="D102">
        <v>83790.855072129154</v>
      </c>
      <c r="E102">
        <v>53057.25641462241</v>
      </c>
      <c r="F102">
        <v>96429.509150335958</v>
      </c>
      <c r="G102">
        <v>120522.37684688493</v>
      </c>
      <c r="H102">
        <v>123569.22727583417</v>
      </c>
      <c r="I102">
        <v>125368.50158537719</v>
      </c>
      <c r="J102">
        <v>152085.49097245233</v>
      </c>
      <c r="K102">
        <v>96423.056266081083</v>
      </c>
      <c r="L102">
        <v>174327.2835785471</v>
      </c>
      <c r="M102">
        <v>311751.59861470683</v>
      </c>
      <c r="N102">
        <v>332364.79656889627</v>
      </c>
      <c r="O102">
        <v>311857.5058242674</v>
      </c>
      <c r="P102">
        <v>415132.86823574262</v>
      </c>
      <c r="Q102">
        <v>246951.07261267441</v>
      </c>
      <c r="R102">
        <v>481015.4030550078</v>
      </c>
      <c r="S102">
        <v>467030.52896485041</v>
      </c>
      <c r="T102">
        <v>498649.77744161803</v>
      </c>
      <c r="U102">
        <v>461601.34601714718</v>
      </c>
      <c r="V102">
        <v>631753.58752363781</v>
      </c>
      <c r="W102">
        <v>359553.86958757916</v>
      </c>
      <c r="X102">
        <v>721461.27427379519</v>
      </c>
      <c r="Y102">
        <v>1270070.0731537079</v>
      </c>
      <c r="Z102">
        <v>1353672.7601983894</v>
      </c>
      <c r="AA102">
        <v>1223259.6920598957</v>
      </c>
      <c r="AB102">
        <v>1740754.327903345</v>
      </c>
      <c r="AC102">
        <v>931474.12939935585</v>
      </c>
      <c r="AD102">
        <v>1949823.88641373</v>
      </c>
      <c r="AE102">
        <v>1997298.3558103917</v>
      </c>
      <c r="AF102">
        <v>2117310.2816980267</v>
      </c>
      <c r="AG102">
        <v>1904292.8516446603</v>
      </c>
      <c r="AH102">
        <v>2732059.3746926649</v>
      </c>
      <c r="AI102">
        <v>1445303.4975307393</v>
      </c>
      <c r="AJ102">
        <v>3052823.715568434</v>
      </c>
      <c r="AK102">
        <v>5911311.0372796552</v>
      </c>
      <c r="AL102">
        <v>6201812.2939470746</v>
      </c>
      <c r="AM102">
        <v>5533309.0188574903</v>
      </c>
      <c r="AN102">
        <v>7976708.5424073143</v>
      </c>
      <c r="AO102">
        <v>4252554.558466211</v>
      </c>
      <c r="AP102">
        <v>8962729.2927753143</v>
      </c>
      <c r="AQ102">
        <v>27959685.386716209</v>
      </c>
      <c r="AR102">
        <v>28963056.799946036</v>
      </c>
      <c r="AS102">
        <v>25746945.387185469</v>
      </c>
      <c r="AT102">
        <v>36681931.214396656</v>
      </c>
      <c r="AU102">
        <v>20533454.422036529</v>
      </c>
      <c r="AV102">
        <v>42288866.948026165</v>
      </c>
      <c r="AW102">
        <v>15126.903256114914</v>
      </c>
      <c r="AX102">
        <v>12080.052827165669</v>
      </c>
      <c r="AY102">
        <v>18475.458667084251</v>
      </c>
      <c r="AZ102">
        <v>15496.219171805971</v>
      </c>
      <c r="BA102">
        <v>9691.4565631637361</v>
      </c>
      <c r="BB102">
        <v>18531.734722124798</v>
      </c>
      <c r="BC102">
        <v>40721.644655588047</v>
      </c>
      <c r="BD102">
        <v>38431.289327344784</v>
      </c>
      <c r="BE102">
        <v>45262.477270893301</v>
      </c>
      <c r="BF102">
        <v>46975.075831727663</v>
      </c>
      <c r="BG102">
        <v>31513.499059283302</v>
      </c>
      <c r="BH102">
        <v>53697.743160927967</v>
      </c>
      <c r="BI102">
        <v>72715.071404929462</v>
      </c>
      <c r="BJ102">
        <v>71370.334952568679</v>
      </c>
      <c r="BK102">
        <v>78746.250525654614</v>
      </c>
      <c r="BL102">
        <v>86323.64665662979</v>
      </c>
      <c r="BM102">
        <v>58791.052179432743</v>
      </c>
      <c r="BN102">
        <v>97655.253709431912</v>
      </c>
    </row>
    <row r="103" spans="1:66">
      <c r="A103">
        <v>2014</v>
      </c>
      <c r="B103">
        <v>69413.34506233978</v>
      </c>
      <c r="C103">
        <v>73806.980831619061</v>
      </c>
      <c r="D103">
        <v>85881.078786652768</v>
      </c>
      <c r="E103">
        <v>54226.210628324501</v>
      </c>
      <c r="F103">
        <v>98398.330425203909</v>
      </c>
      <c r="G103">
        <v>123527.1879069537</v>
      </c>
      <c r="H103">
        <v>126526.55715130585</v>
      </c>
      <c r="I103">
        <v>128663.82668325113</v>
      </c>
      <c r="J103">
        <v>155936.71600672026</v>
      </c>
      <c r="K103">
        <v>98600.7280793768</v>
      </c>
      <c r="L103">
        <v>178088.94919428189</v>
      </c>
      <c r="M103">
        <v>323070.05021604709</v>
      </c>
      <c r="N103">
        <v>343567.53428660869</v>
      </c>
      <c r="O103">
        <v>323333.05917214882</v>
      </c>
      <c r="P103">
        <v>429910.16976610472</v>
      </c>
      <c r="Q103">
        <v>255077.68988106947</v>
      </c>
      <c r="R103">
        <v>496822.29869285255</v>
      </c>
      <c r="S103">
        <v>486598.24743223103</v>
      </c>
      <c r="T103">
        <v>518434.84314952104</v>
      </c>
      <c r="U103">
        <v>481282.97977995314</v>
      </c>
      <c r="V103">
        <v>658253.89484985906</v>
      </c>
      <c r="W103">
        <v>373631.04063369642</v>
      </c>
      <c r="X103">
        <v>749173.37743100512</v>
      </c>
      <c r="Y103">
        <v>1339075.289496664</v>
      </c>
      <c r="Z103">
        <v>1423556.8253782387</v>
      </c>
      <c r="AA103">
        <v>1291983.8699735876</v>
      </c>
      <c r="AB103">
        <v>1839128.0445847074</v>
      </c>
      <c r="AC103">
        <v>975203.75970048609</v>
      </c>
      <c r="AD103">
        <v>2050077.3363945587</v>
      </c>
      <c r="AE103">
        <v>2116469.9209522894</v>
      </c>
      <c r="AF103">
        <v>2238952.2605267158</v>
      </c>
      <c r="AG103">
        <v>2022564.370037589</v>
      </c>
      <c r="AH103">
        <v>2903778.1346854456</v>
      </c>
      <c r="AI103">
        <v>1519057.4172581825</v>
      </c>
      <c r="AJ103">
        <v>3228061.2108438499</v>
      </c>
      <c r="AK103">
        <v>6322832.2039811006</v>
      </c>
      <c r="AL103">
        <v>6623374.527292761</v>
      </c>
      <c r="AM103">
        <v>5942253.2128477646</v>
      </c>
      <c r="AN103">
        <v>8592739.3415408321</v>
      </c>
      <c r="AO103">
        <v>4485438.0268798554</v>
      </c>
      <c r="AP103">
        <v>9569615.1578771845</v>
      </c>
      <c r="AQ103">
        <v>29832291.530865937</v>
      </c>
      <c r="AR103">
        <v>30942005.875760749</v>
      </c>
      <c r="AS103">
        <v>27609865.133952316</v>
      </c>
      <c r="AT103">
        <v>39797886.883854315</v>
      </c>
      <c r="AU103">
        <v>21409970.894906387</v>
      </c>
      <c r="AV103">
        <v>45106563.337008946</v>
      </c>
      <c r="AW103">
        <v>15299.50221772586</v>
      </c>
      <c r="AX103">
        <v>12300.132973373691</v>
      </c>
      <c r="AY103">
        <v>18950.134979986982</v>
      </c>
      <c r="AZ103">
        <v>15825.441566585267</v>
      </c>
      <c r="BA103">
        <v>9851.6931772722</v>
      </c>
      <c r="BB103">
        <v>18707.711656125921</v>
      </c>
      <c r="BC103">
        <v>41229.266711927856</v>
      </c>
      <c r="BD103">
        <v>38951.768481865452</v>
      </c>
      <c r="BE103">
        <v>46081.861016004645</v>
      </c>
      <c r="BF103">
        <v>47655.624233380324</v>
      </c>
      <c r="BG103">
        <v>31909.379600241722</v>
      </c>
      <c r="BH103">
        <v>54129.000617687401</v>
      </c>
      <c r="BI103">
        <v>73641.472329680342</v>
      </c>
      <c r="BJ103">
        <v>72266.312867480156</v>
      </c>
      <c r="BK103">
        <v>79996.518561026722</v>
      </c>
      <c r="BL103">
        <v>87443.352566874149</v>
      </c>
      <c r="BM103">
        <v>59481.487628953626</v>
      </c>
      <c r="BN103">
        <v>98405.611819639264</v>
      </c>
    </row>
    <row r="104" spans="1:66">
      <c r="A104">
        <v>2015</v>
      </c>
      <c r="B104">
        <v>70448.456680694668</v>
      </c>
      <c r="C104">
        <v>74533.999512694034</v>
      </c>
      <c r="D104">
        <v>86966.90682711004</v>
      </c>
      <c r="E104">
        <v>55231.614856828302</v>
      </c>
      <c r="F104">
        <v>99467.071446642964</v>
      </c>
      <c r="G104">
        <v>125319.7033488561</v>
      </c>
      <c r="H104">
        <v>128330.58551675642</v>
      </c>
      <c r="I104">
        <v>130124.77187315276</v>
      </c>
      <c r="J104">
        <v>157757.5344716433</v>
      </c>
      <c r="K104">
        <v>100380.67465549739</v>
      </c>
      <c r="L104">
        <v>179918.8353954803</v>
      </c>
      <c r="M104">
        <v>327070.08101200021</v>
      </c>
      <c r="N104">
        <v>347752.65354575444</v>
      </c>
      <c r="O104">
        <v>326190.35955608881</v>
      </c>
      <c r="P104">
        <v>433877.55798981263</v>
      </c>
      <c r="Q104">
        <v>260162.92209304223</v>
      </c>
      <c r="R104">
        <v>501833.16507886664</v>
      </c>
      <c r="S104">
        <v>491504.11824862915</v>
      </c>
      <c r="T104">
        <v>523799.01007374813</v>
      </c>
      <c r="U104">
        <v>483923.52084507997</v>
      </c>
      <c r="V104">
        <v>663222.23175226874</v>
      </c>
      <c r="W104">
        <v>379942.06820980442</v>
      </c>
      <c r="X104">
        <v>755604.97963494365</v>
      </c>
      <c r="Y104">
        <v>1347091.4567543895</v>
      </c>
      <c r="Z104">
        <v>1433121.4904650622</v>
      </c>
      <c r="AA104">
        <v>1291315.4592487547</v>
      </c>
      <c r="AB104">
        <v>1846409.8310567101</v>
      </c>
      <c r="AC104">
        <v>988160.84909243975</v>
      </c>
      <c r="AD104">
        <v>2058271.6310704804</v>
      </c>
      <c r="AE104">
        <v>2130539.7401548987</v>
      </c>
      <c r="AF104">
        <v>2252432.0150565002</v>
      </c>
      <c r="AG104">
        <v>2021363.6309252107</v>
      </c>
      <c r="AH104">
        <v>2912336.8414323186</v>
      </c>
      <c r="AI104">
        <v>1538044.3787253627</v>
      </c>
      <c r="AJ104">
        <v>3237732.4375570542</v>
      </c>
      <c r="AK104">
        <v>6368445.1595022762</v>
      </c>
      <c r="AL104">
        <v>6669317.9647587314</v>
      </c>
      <c r="AM104">
        <v>5921909.800837962</v>
      </c>
      <c r="AN104">
        <v>8610508.4014629405</v>
      </c>
      <c r="AO104">
        <v>4561174.9065665621</v>
      </c>
      <c r="AP104">
        <v>9619213.3455621991</v>
      </c>
      <c r="AQ104">
        <v>30017439.739442222</v>
      </c>
      <c r="AR104">
        <v>31138645.224310797</v>
      </c>
      <c r="AS104">
        <v>27194008.4598713</v>
      </c>
      <c r="AT104">
        <v>39734162.491370164</v>
      </c>
      <c r="AU104">
        <v>21816659.648178883</v>
      </c>
      <c r="AV104">
        <v>45253914.904351912</v>
      </c>
      <c r="AW104">
        <v>15577.210012533244</v>
      </c>
      <c r="AX104">
        <v>12566.327844632924</v>
      </c>
      <c r="AY104">
        <v>18943.227152235308</v>
      </c>
      <c r="AZ104">
        <v>16176.279182576753</v>
      </c>
      <c r="BA104">
        <v>10082.55505815922</v>
      </c>
      <c r="BB104">
        <v>19015.30749780561</v>
      </c>
      <c r="BC104">
        <v>41934.942866105164</v>
      </c>
      <c r="BD104">
        <v>39636.879251243583</v>
      </c>
      <c r="BE104">
        <v>46572.181730094606</v>
      </c>
      <c r="BF104">
        <v>48421.278920143079</v>
      </c>
      <c r="BG104">
        <v>32461.46960836009</v>
      </c>
      <c r="BH104">
        <v>54759.727709729203</v>
      </c>
      <c r="BI104">
        <v>74882.108933070049</v>
      </c>
      <c r="BJ104">
        <v>73475.068509506891</v>
      </c>
      <c r="BK104">
        <v>81108.374952418759</v>
      </c>
      <c r="BL104">
        <v>88727.528592101007</v>
      </c>
      <c r="BM104">
        <v>60435.112796111185</v>
      </c>
      <c r="BN104">
        <v>99440.252974633739</v>
      </c>
    </row>
    <row r="105" spans="1:66">
      <c r="A105">
        <v>2016</v>
      </c>
      <c r="B105">
        <v>70104.415453172085</v>
      </c>
      <c r="C105">
        <v>73903.356391169873</v>
      </c>
      <c r="D105">
        <v>85935.900439671328</v>
      </c>
      <c r="E105">
        <v>55624.800281567601</v>
      </c>
      <c r="F105">
        <v>98558.211172748735</v>
      </c>
      <c r="G105">
        <v>124827.69313133098</v>
      </c>
      <c r="H105">
        <v>127847.96490390722</v>
      </c>
      <c r="I105">
        <v>129322.47778636716</v>
      </c>
      <c r="J105">
        <v>156350.72828688877</v>
      </c>
      <c r="K105">
        <v>101019.89483994758</v>
      </c>
      <c r="L105">
        <v>178388.64122119648</v>
      </c>
      <c r="M105">
        <v>323855.03859052568</v>
      </c>
      <c r="N105">
        <v>344301.63883861963</v>
      </c>
      <c r="O105">
        <v>321769.51603982743</v>
      </c>
      <c r="P105">
        <v>425537.55473981932</v>
      </c>
      <c r="Q105">
        <v>261714.66450345778</v>
      </c>
      <c r="R105">
        <v>495776.72555092169</v>
      </c>
      <c r="S105">
        <v>484333.58341799729</v>
      </c>
      <c r="T105">
        <v>516030.88447148772</v>
      </c>
      <c r="U105">
        <v>474784.20974926412</v>
      </c>
      <c r="V105">
        <v>646649.61869021168</v>
      </c>
      <c r="W105">
        <v>382064.2849959553</v>
      </c>
      <c r="X105">
        <v>743221.20905367052</v>
      </c>
      <c r="Y105">
        <v>1312538.3733647584</v>
      </c>
      <c r="Z105">
        <v>1395253.8955711715</v>
      </c>
      <c r="AA105">
        <v>1251582.4003355268</v>
      </c>
      <c r="AB105">
        <v>1779511.3820463431</v>
      </c>
      <c r="AC105">
        <v>987726.18183388526</v>
      </c>
      <c r="AD105">
        <v>2000608.2641659335</v>
      </c>
      <c r="AE105">
        <v>2066537.2348033877</v>
      </c>
      <c r="AF105">
        <v>2182454.9832992502</v>
      </c>
      <c r="AG105">
        <v>1949884.8015656364</v>
      </c>
      <c r="AH105">
        <v>2794712.2416307982</v>
      </c>
      <c r="AI105">
        <v>1529618.8806904824</v>
      </c>
      <c r="AJ105">
        <v>3134494.9584179064</v>
      </c>
      <c r="AK105">
        <v>6147820.4726256328</v>
      </c>
      <c r="AL105">
        <v>6425442.7312683566</v>
      </c>
      <c r="AM105">
        <v>5698442.7807789575</v>
      </c>
      <c r="AN105">
        <v>8231821.5666543264</v>
      </c>
      <c r="AO105">
        <v>4482528.0074523352</v>
      </c>
      <c r="AP105">
        <v>9254341.6452309228</v>
      </c>
      <c r="AQ105">
        <v>29180420.097110834</v>
      </c>
      <c r="AR105">
        <v>30150762.694865767</v>
      </c>
      <c r="AS105">
        <v>26704991.039851177</v>
      </c>
      <c r="AT105">
        <v>38235188.887036473</v>
      </c>
      <c r="AU105">
        <v>21555149.043057259</v>
      </c>
      <c r="AV105">
        <v>43780137.675804555</v>
      </c>
      <c r="AW105">
        <v>15381.137775013181</v>
      </c>
      <c r="AX105">
        <v>12360.866002436935</v>
      </c>
      <c r="AY105">
        <v>18484.234995972569</v>
      </c>
      <c r="AZ105">
        <v>15521.072592453889</v>
      </c>
      <c r="BA105">
        <v>10229.705723187617</v>
      </c>
      <c r="BB105">
        <v>18727.781124301004</v>
      </c>
      <c r="BC105">
        <v>41909.901771243909</v>
      </c>
      <c r="BD105">
        <v>39638.057299233471</v>
      </c>
      <c r="BE105">
        <v>46362.671985763474</v>
      </c>
      <c r="BF105">
        <v>48202.383295210442</v>
      </c>
      <c r="BG105">
        <v>32725.92647913536</v>
      </c>
      <c r="BH105">
        <v>54422.820686285071</v>
      </c>
      <c r="BI105">
        <v>75070.856766532306</v>
      </c>
      <c r="BJ105">
        <v>73734.546420229133</v>
      </c>
      <c r="BK105">
        <v>81210.718223002084</v>
      </c>
      <c r="BL105">
        <v>89054.021673656127</v>
      </c>
      <c r="BM105">
        <v>60846.202424070034</v>
      </c>
      <c r="BN105">
        <v>99041.620138765167</v>
      </c>
    </row>
    <row r="106" spans="1:66">
      <c r="A106">
        <v>2017</v>
      </c>
    </row>
    <row r="107" spans="1:66">
      <c r="A107">
        <v>2018</v>
      </c>
    </row>
    <row r="108" spans="1:66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108"/>
  <sheetViews>
    <sheetView workbookViewId="0">
      <pane xSplit="1" ySplit="1" topLeftCell="B103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sheetData>
    <row r="1" spans="1:7">
      <c r="A1" t="s">
        <v>1</v>
      </c>
      <c r="B1" t="s">
        <v>216</v>
      </c>
      <c r="C1" t="s">
        <v>215</v>
      </c>
      <c r="D1" t="s">
        <v>217</v>
      </c>
      <c r="E1" t="s">
        <v>218</v>
      </c>
      <c r="F1" t="s">
        <v>219</v>
      </c>
      <c r="G1" t="s">
        <v>220</v>
      </c>
    </row>
    <row r="2" spans="1:7">
      <c r="A2">
        <v>1913</v>
      </c>
    </row>
    <row r="3" spans="1:7">
      <c r="A3">
        <v>1914</v>
      </c>
    </row>
    <row r="4" spans="1:7">
      <c r="A4">
        <v>1915</v>
      </c>
    </row>
    <row r="5" spans="1:7">
      <c r="A5">
        <v>1916</v>
      </c>
    </row>
    <row r="6" spans="1:7">
      <c r="A6">
        <v>1917</v>
      </c>
    </row>
    <row r="7" spans="1:7">
      <c r="A7">
        <v>1918</v>
      </c>
    </row>
    <row r="8" spans="1:7">
      <c r="A8">
        <v>1919</v>
      </c>
    </row>
    <row r="9" spans="1:7">
      <c r="A9">
        <v>1920</v>
      </c>
    </row>
    <row r="10" spans="1:7">
      <c r="A10">
        <v>1921</v>
      </c>
    </row>
    <row r="11" spans="1:7">
      <c r="A11">
        <v>1922</v>
      </c>
    </row>
    <row r="12" spans="1:7">
      <c r="A12">
        <v>1923</v>
      </c>
    </row>
    <row r="13" spans="1:7">
      <c r="A13">
        <v>1924</v>
      </c>
    </row>
    <row r="14" spans="1:7">
      <c r="A14">
        <v>1925</v>
      </c>
    </row>
    <row r="15" spans="1:7">
      <c r="A15">
        <v>1926</v>
      </c>
    </row>
    <row r="16" spans="1:7">
      <c r="A16">
        <v>1927</v>
      </c>
    </row>
    <row r="17" spans="1:1">
      <c r="A17">
        <v>1928</v>
      </c>
    </row>
    <row r="18" spans="1:1">
      <c r="A18">
        <v>1929</v>
      </c>
    </row>
    <row r="19" spans="1:1">
      <c r="A19">
        <v>1930</v>
      </c>
    </row>
    <row r="20" spans="1:1">
      <c r="A20">
        <v>1931</v>
      </c>
    </row>
    <row r="21" spans="1:1">
      <c r="A21">
        <v>1932</v>
      </c>
    </row>
    <row r="22" spans="1:1">
      <c r="A22">
        <v>1933</v>
      </c>
    </row>
    <row r="23" spans="1:1">
      <c r="A23">
        <v>1934</v>
      </c>
    </row>
    <row r="24" spans="1:1">
      <c r="A24">
        <v>1935</v>
      </c>
    </row>
    <row r="25" spans="1:1">
      <c r="A25">
        <v>1936</v>
      </c>
    </row>
    <row r="26" spans="1:1">
      <c r="A26">
        <v>1937</v>
      </c>
    </row>
    <row r="27" spans="1:1">
      <c r="A27">
        <v>1938</v>
      </c>
    </row>
    <row r="28" spans="1:1">
      <c r="A28">
        <v>1939</v>
      </c>
    </row>
    <row r="29" spans="1:1">
      <c r="A29">
        <v>1940</v>
      </c>
    </row>
    <row r="30" spans="1:1">
      <c r="A30">
        <v>1941</v>
      </c>
    </row>
    <row r="31" spans="1:1">
      <c r="A31">
        <v>1942</v>
      </c>
    </row>
    <row r="32" spans="1:1">
      <c r="A32">
        <v>1943</v>
      </c>
    </row>
    <row r="33" spans="1:1">
      <c r="A33">
        <v>1944</v>
      </c>
    </row>
    <row r="34" spans="1:1">
      <c r="A34">
        <v>1945</v>
      </c>
    </row>
    <row r="35" spans="1:1">
      <c r="A35">
        <v>1946</v>
      </c>
    </row>
    <row r="36" spans="1:1">
      <c r="A36">
        <v>1947</v>
      </c>
    </row>
    <row r="37" spans="1:1">
      <c r="A37">
        <v>1948</v>
      </c>
    </row>
    <row r="38" spans="1:1">
      <c r="A38">
        <v>1949</v>
      </c>
    </row>
    <row r="39" spans="1:1">
      <c r="A39">
        <v>1950</v>
      </c>
    </row>
    <row r="40" spans="1:1">
      <c r="A40">
        <v>1951</v>
      </c>
    </row>
    <row r="41" spans="1:1">
      <c r="A41">
        <v>1952</v>
      </c>
    </row>
    <row r="42" spans="1:1">
      <c r="A42">
        <v>1953</v>
      </c>
    </row>
    <row r="43" spans="1:1">
      <c r="A43">
        <v>1954</v>
      </c>
    </row>
    <row r="44" spans="1:1">
      <c r="A44">
        <v>1955</v>
      </c>
    </row>
    <row r="45" spans="1:1">
      <c r="A45">
        <v>1956</v>
      </c>
    </row>
    <row r="46" spans="1:1">
      <c r="A46">
        <v>1957</v>
      </c>
    </row>
    <row r="47" spans="1:1">
      <c r="A47">
        <v>1958</v>
      </c>
    </row>
    <row r="48" spans="1:1">
      <c r="A48">
        <v>1959</v>
      </c>
    </row>
    <row r="49" spans="1:7">
      <c r="A49">
        <v>1960</v>
      </c>
    </row>
    <row r="50" spans="1:7">
      <c r="A50">
        <v>1961</v>
      </c>
    </row>
    <row r="51" spans="1:7">
      <c r="A51">
        <v>1962</v>
      </c>
      <c r="B51">
        <v>24821.889152399999</v>
      </c>
      <c r="C51">
        <v>18361.396484375</v>
      </c>
      <c r="D51">
        <v>27202.070304000001</v>
      </c>
      <c r="E51">
        <v>38082.898425599997</v>
      </c>
      <c r="F51">
        <v>7140.54345703125</v>
      </c>
      <c r="G51">
        <v>36722.7949104</v>
      </c>
    </row>
    <row r="52" spans="1:7">
      <c r="A52">
        <v>1963</v>
      </c>
      <c r="B52">
        <v>25794.597120524999</v>
      </c>
      <c r="C52">
        <v>19259.74609375</v>
      </c>
      <c r="D52">
        <v>27976.069366274998</v>
      </c>
      <c r="E52">
        <v>39199.543168449993</v>
      </c>
      <c r="F52">
        <v>7535.79833984375</v>
      </c>
      <c r="G52">
        <v>38023.800575875001</v>
      </c>
    </row>
    <row r="53" spans="1:7">
      <c r="A53">
        <v>1964</v>
      </c>
      <c r="B53">
        <v>26767.305088649999</v>
      </c>
      <c r="C53">
        <v>20158.09375</v>
      </c>
      <c r="D53">
        <v>28750.068428549999</v>
      </c>
      <c r="E53">
        <v>40316.187911299996</v>
      </c>
      <c r="F53">
        <v>7931.05322265625</v>
      </c>
      <c r="G53">
        <v>39324.806241350001</v>
      </c>
    </row>
    <row r="54" spans="1:7">
      <c r="A54">
        <v>1965</v>
      </c>
      <c r="B54">
        <v>28196.044415274999</v>
      </c>
      <c r="C54">
        <v>21424.708984375</v>
      </c>
      <c r="D54">
        <v>30448.055180625001</v>
      </c>
      <c r="E54">
        <v>42849.417672850002</v>
      </c>
      <c r="F54">
        <v>8535.306640625</v>
      </c>
      <c r="G54">
        <v>41408.255016324998</v>
      </c>
    </row>
    <row r="55" spans="1:7">
      <c r="A55">
        <v>1966</v>
      </c>
      <c r="B55">
        <v>29624.783741900002</v>
      </c>
      <c r="C55">
        <v>22691.32421875</v>
      </c>
      <c r="D55">
        <v>32146.041932700002</v>
      </c>
      <c r="E55">
        <v>45382.647434400002</v>
      </c>
      <c r="F55">
        <v>9139.560546875</v>
      </c>
      <c r="G55">
        <v>43491.703791300002</v>
      </c>
    </row>
    <row r="56" spans="1:7">
      <c r="A56">
        <v>1967</v>
      </c>
      <c r="B56">
        <v>30001.898291400001</v>
      </c>
      <c r="C56">
        <v>24185.203125</v>
      </c>
      <c r="D56">
        <v>32451.0328458</v>
      </c>
      <c r="E56">
        <v>44696.705617800006</v>
      </c>
      <c r="F56">
        <v>11327.2470703125</v>
      </c>
      <c r="G56">
        <v>44084.4219792</v>
      </c>
    </row>
    <row r="57" spans="1:7">
      <c r="A57">
        <v>1968</v>
      </c>
      <c r="B57">
        <v>30813.334865249999</v>
      </c>
      <c r="C57">
        <v>24650.66796875</v>
      </c>
      <c r="D57">
        <v>33454.477853700002</v>
      </c>
      <c r="E57">
        <v>45486.351467749999</v>
      </c>
      <c r="F57">
        <v>11738.4130859375</v>
      </c>
      <c r="G57">
        <v>45192.891135699996</v>
      </c>
    </row>
    <row r="58" spans="1:7">
      <c r="A58">
        <v>1969</v>
      </c>
      <c r="B58">
        <v>31883.471943299999</v>
      </c>
      <c r="C58">
        <v>25730.521484375</v>
      </c>
      <c r="D58">
        <v>34400.588149349998</v>
      </c>
      <c r="E58">
        <v>46986.169179600001</v>
      </c>
      <c r="F58">
        <v>12305.9013671875</v>
      </c>
      <c r="G58">
        <v>46986.169179600001</v>
      </c>
    </row>
    <row r="59" spans="1:7">
      <c r="A59">
        <v>1970</v>
      </c>
      <c r="B59">
        <v>31337.349036899999</v>
      </c>
      <c r="C59">
        <v>25494.79296875</v>
      </c>
      <c r="D59">
        <v>33993.0565824</v>
      </c>
      <c r="E59">
        <v>45412.599028049997</v>
      </c>
      <c r="F59">
        <v>11950.68359375</v>
      </c>
      <c r="G59">
        <v>46474.882046250001</v>
      </c>
    </row>
    <row r="60" spans="1:7">
      <c r="A60">
        <v>1971</v>
      </c>
      <c r="B60">
        <v>31092.234800249997</v>
      </c>
      <c r="C60">
        <v>24772.67578125</v>
      </c>
      <c r="D60">
        <v>33872.841164499994</v>
      </c>
      <c r="E60">
        <v>44995.266621499999</v>
      </c>
      <c r="F60">
        <v>11627.990234375</v>
      </c>
      <c r="G60">
        <v>45500.831414999993</v>
      </c>
    </row>
    <row r="61" spans="1:7">
      <c r="A61">
        <v>1972</v>
      </c>
      <c r="B61">
        <v>32221.553825999999</v>
      </c>
      <c r="C61">
        <v>25922.603515625</v>
      </c>
      <c r="D61">
        <v>34886.494368</v>
      </c>
      <c r="E61">
        <v>46515.325824</v>
      </c>
      <c r="F61">
        <v>12355.6337890625</v>
      </c>
      <c r="G61">
        <v>46757.593145999999</v>
      </c>
    </row>
    <row r="62" spans="1:7">
      <c r="A62">
        <v>1973</v>
      </c>
      <c r="B62">
        <v>33308.588369750003</v>
      </c>
      <c r="C62">
        <v>26876.5859375</v>
      </c>
      <c r="D62">
        <v>36524.590005450002</v>
      </c>
      <c r="E62">
        <v>48010.310132950006</v>
      </c>
      <c r="F62">
        <v>13323.435546875</v>
      </c>
      <c r="G62">
        <v>48010.310132950006</v>
      </c>
    </row>
    <row r="63" spans="1:7">
      <c r="A63">
        <v>1974</v>
      </c>
      <c r="B63">
        <v>32772.839748999999</v>
      </c>
      <c r="C63">
        <v>26641.146484375</v>
      </c>
      <c r="D63">
        <v>35732.967210200004</v>
      </c>
      <c r="E63">
        <v>46304.851000200004</v>
      </c>
      <c r="F63">
        <v>13954.88671875</v>
      </c>
      <c r="G63">
        <v>46727.726351800004</v>
      </c>
    </row>
    <row r="64" spans="1:7">
      <c r="A64">
        <v>1975</v>
      </c>
      <c r="B64">
        <v>31061.900911999997</v>
      </c>
      <c r="C64">
        <v>25237.794921875</v>
      </c>
      <c r="D64">
        <v>33973.954122499999</v>
      </c>
      <c r="E64">
        <v>42904.250634700002</v>
      </c>
      <c r="F64">
        <v>13977.85546875</v>
      </c>
      <c r="G64">
        <v>43680.798157500001</v>
      </c>
    </row>
    <row r="65" spans="1:7">
      <c r="A65">
        <v>1976</v>
      </c>
      <c r="B65">
        <v>32215.121522499998</v>
      </c>
      <c r="C65">
        <v>26508.443359375</v>
      </c>
      <c r="D65">
        <v>35344.590470399999</v>
      </c>
      <c r="E65">
        <v>43812.565270599996</v>
      </c>
      <c r="F65">
        <v>15279.171875</v>
      </c>
      <c r="G65">
        <v>44732.997314100001</v>
      </c>
    </row>
    <row r="66" spans="1:7">
      <c r="A66">
        <v>1977</v>
      </c>
      <c r="B66">
        <v>32980.430090000002</v>
      </c>
      <c r="C66">
        <v>27252.25</v>
      </c>
      <c r="D66">
        <v>36104.891887999998</v>
      </c>
      <c r="E66">
        <v>44610.371226999996</v>
      </c>
      <c r="F66">
        <v>15969.4716796875</v>
      </c>
      <c r="G66">
        <v>45651.858493</v>
      </c>
    </row>
    <row r="67" spans="1:7">
      <c r="A67">
        <v>1978</v>
      </c>
      <c r="B67">
        <v>34106.590864500002</v>
      </c>
      <c r="C67">
        <v>28422.158203125</v>
      </c>
      <c r="D67">
        <v>37517.249950950005</v>
      </c>
      <c r="E67">
        <v>46287.516173250006</v>
      </c>
      <c r="F67">
        <v>17702.9453125</v>
      </c>
      <c r="G67">
        <v>47099.577860500001</v>
      </c>
    </row>
    <row r="68" spans="1:7">
      <c r="A68">
        <v>1979</v>
      </c>
      <c r="B68">
        <v>34225.059035400001</v>
      </c>
      <c r="C68">
        <v>28821.1015625</v>
      </c>
      <c r="D68">
        <v>37527.4770125</v>
      </c>
      <c r="E68">
        <v>45333.192231100002</v>
      </c>
      <c r="F68">
        <v>18163.298828125</v>
      </c>
      <c r="G68">
        <v>46684.181403549999</v>
      </c>
    </row>
    <row r="69" spans="1:7">
      <c r="A69">
        <v>1980</v>
      </c>
      <c r="B69">
        <v>33347.3317914</v>
      </c>
      <c r="C69">
        <v>27835.376953125</v>
      </c>
      <c r="D69">
        <v>36792.304083899995</v>
      </c>
      <c r="E69">
        <v>43406.650885499999</v>
      </c>
      <c r="F69">
        <v>18051.654296875</v>
      </c>
      <c r="G69">
        <v>45198.036477599999</v>
      </c>
    </row>
    <row r="70" spans="1:7">
      <c r="A70">
        <v>1981</v>
      </c>
      <c r="B70">
        <v>33116.818150949999</v>
      </c>
      <c r="C70">
        <v>27576.361328125</v>
      </c>
      <c r="D70">
        <v>36516.643588499996</v>
      </c>
      <c r="E70">
        <v>42938.536081649996</v>
      </c>
      <c r="F70">
        <v>18384.2421875</v>
      </c>
      <c r="G70">
        <v>45079.166912699999</v>
      </c>
    </row>
    <row r="71" spans="1:7">
      <c r="A71">
        <v>1982</v>
      </c>
      <c r="B71">
        <v>31422.789724999999</v>
      </c>
      <c r="C71">
        <v>26205.419921875</v>
      </c>
      <c r="D71">
        <v>34624.356979999997</v>
      </c>
      <c r="E71">
        <v>39723.149275000003</v>
      </c>
      <c r="F71">
        <v>18023.638671875</v>
      </c>
      <c r="G71">
        <v>42806.139965000002</v>
      </c>
    </row>
    <row r="72" spans="1:7">
      <c r="A72">
        <v>1983</v>
      </c>
      <c r="B72">
        <v>31463.398507399997</v>
      </c>
      <c r="C72">
        <v>26352.015625</v>
      </c>
      <c r="D72">
        <v>34757.400517199996</v>
      </c>
      <c r="E72">
        <v>38619.333908000001</v>
      </c>
      <c r="F72">
        <v>18628.1484375</v>
      </c>
      <c r="G72">
        <v>42708.439851199997</v>
      </c>
    </row>
    <row r="73" spans="1:7">
      <c r="A73">
        <v>1984</v>
      </c>
      <c r="B73">
        <v>33344.559975749995</v>
      </c>
      <c r="C73">
        <v>28096.890625</v>
      </c>
      <c r="D73">
        <v>36515.026334099995</v>
      </c>
      <c r="E73">
        <v>40341.451249349993</v>
      </c>
      <c r="F73">
        <v>19897.41015625</v>
      </c>
      <c r="G73">
        <v>44823.834721499996</v>
      </c>
    </row>
    <row r="74" spans="1:7">
      <c r="A74">
        <v>1985</v>
      </c>
      <c r="B74">
        <v>33706.276267950001</v>
      </c>
      <c r="C74">
        <v>28528.822265625</v>
      </c>
      <c r="D74">
        <v>37087.470125550004</v>
      </c>
      <c r="E74">
        <v>41102.637831450003</v>
      </c>
      <c r="F74">
        <v>20392.826171875</v>
      </c>
      <c r="G74">
        <v>45329.130153450002</v>
      </c>
    </row>
    <row r="75" spans="1:7">
      <c r="A75">
        <v>1986</v>
      </c>
      <c r="B75">
        <v>33857.155194299994</v>
      </c>
      <c r="C75">
        <v>28576.681640625</v>
      </c>
      <c r="D75">
        <v>37688.087127599996</v>
      </c>
      <c r="E75">
        <v>40794.248154599998</v>
      </c>
      <c r="F75">
        <v>20811.279296875</v>
      </c>
      <c r="G75">
        <v>45246.412293299996</v>
      </c>
    </row>
    <row r="76" spans="1:7">
      <c r="A76">
        <v>1987</v>
      </c>
      <c r="B76">
        <v>34199.169889949997</v>
      </c>
      <c r="C76">
        <v>28953.279296875</v>
      </c>
      <c r="D76">
        <v>38537.117693099994</v>
      </c>
      <c r="E76">
        <v>41260.945383449995</v>
      </c>
      <c r="F76">
        <v>21387.091796875</v>
      </c>
      <c r="G76">
        <v>45094.480651349993</v>
      </c>
    </row>
    <row r="77" spans="1:7">
      <c r="A77">
        <v>1988</v>
      </c>
      <c r="B77">
        <v>34949.352419399998</v>
      </c>
      <c r="C77">
        <v>30081.75390625</v>
      </c>
      <c r="D77">
        <v>39427.542422999999</v>
      </c>
      <c r="E77">
        <v>42250.749164399997</v>
      </c>
      <c r="F77">
        <v>22196.24609375</v>
      </c>
      <c r="G77">
        <v>45852.771558599998</v>
      </c>
    </row>
    <row r="78" spans="1:7">
      <c r="A78">
        <v>1989</v>
      </c>
      <c r="B78">
        <v>35422.979099199998</v>
      </c>
      <c r="C78">
        <v>30562.833984375</v>
      </c>
      <c r="D78">
        <v>40002.7310144</v>
      </c>
      <c r="E78">
        <v>42245.874809599998</v>
      </c>
      <c r="F78">
        <v>23085.6875</v>
      </c>
      <c r="G78">
        <v>45704.054827200001</v>
      </c>
    </row>
    <row r="79" spans="1:7">
      <c r="A79">
        <v>1990</v>
      </c>
      <c r="B79">
        <v>35298.617425349999</v>
      </c>
      <c r="C79">
        <v>30358.607421875</v>
      </c>
      <c r="D79">
        <v>39969.172402749995</v>
      </c>
      <c r="E79">
        <v>41406.266241949997</v>
      </c>
      <c r="F79">
        <v>23352.775390625</v>
      </c>
      <c r="G79">
        <v>45178.637569849998</v>
      </c>
    </row>
    <row r="80" spans="1:7">
      <c r="A80">
        <v>1991</v>
      </c>
      <c r="B80">
        <v>34146.2208885</v>
      </c>
      <c r="C80">
        <v>29466.28125</v>
      </c>
      <c r="D80">
        <v>38652.828721500002</v>
      </c>
      <c r="E80">
        <v>39086.156397750005</v>
      </c>
      <c r="F80">
        <v>23053.033203125</v>
      </c>
      <c r="G80">
        <v>44372.754048000003</v>
      </c>
    </row>
    <row r="81" spans="1:7">
      <c r="A81">
        <v>1992</v>
      </c>
      <c r="B81">
        <v>34037.967009799999</v>
      </c>
      <c r="C81">
        <v>29223.6640625</v>
      </c>
      <c r="D81">
        <v>39021.192949199998</v>
      </c>
      <c r="E81">
        <v>38767.8085794</v>
      </c>
      <c r="F81">
        <v>22551.208984375</v>
      </c>
      <c r="G81">
        <v>44004.418888599997</v>
      </c>
    </row>
    <row r="82" spans="1:7">
      <c r="A82">
        <v>1993</v>
      </c>
      <c r="B82">
        <v>34354.076208599996</v>
      </c>
      <c r="C82">
        <v>29575.810546875</v>
      </c>
      <c r="D82">
        <v>39544.260384000001</v>
      </c>
      <c r="E82">
        <v>39791.412011399996</v>
      </c>
      <c r="F82">
        <v>22737.94921875</v>
      </c>
      <c r="G82">
        <v>44487.292931999997</v>
      </c>
    </row>
    <row r="83" spans="1:7">
      <c r="A83">
        <v>1994</v>
      </c>
      <c r="B83">
        <v>35229.598147800003</v>
      </c>
      <c r="C83">
        <v>30473.19921875</v>
      </c>
      <c r="D83">
        <v>40711.549347</v>
      </c>
      <c r="E83">
        <v>40953.400135200005</v>
      </c>
      <c r="F83">
        <v>23540.142578125</v>
      </c>
      <c r="G83">
        <v>45790.415899200001</v>
      </c>
    </row>
    <row r="84" spans="1:7">
      <c r="A84">
        <v>1995</v>
      </c>
      <c r="B84">
        <v>35537.681384999996</v>
      </c>
      <c r="C84">
        <v>31115.21484375</v>
      </c>
      <c r="D84">
        <v>40591.929404199996</v>
      </c>
      <c r="E84">
        <v>41697.5461584</v>
      </c>
      <c r="F84">
        <v>24165.623046875</v>
      </c>
      <c r="G84">
        <v>46120.013175200002</v>
      </c>
    </row>
    <row r="85" spans="1:7">
      <c r="A85">
        <v>1996</v>
      </c>
      <c r="B85">
        <v>36051.510296</v>
      </c>
      <c r="C85">
        <v>31564.412109375</v>
      </c>
      <c r="D85">
        <v>41080.154435999997</v>
      </c>
      <c r="E85">
        <v>42240.610775999994</v>
      </c>
      <c r="F85">
        <v>24446.947265625</v>
      </c>
      <c r="G85">
        <v>46495.617355999995</v>
      </c>
    </row>
    <row r="86" spans="1:7">
      <c r="A86">
        <v>1997</v>
      </c>
      <c r="B86">
        <v>37103.010624150003</v>
      </c>
      <c r="C86">
        <v>32853.99609375</v>
      </c>
      <c r="D86">
        <v>42186.654206600004</v>
      </c>
      <c r="E86">
        <v>43324.783366850002</v>
      </c>
      <c r="F86">
        <v>25797.59375</v>
      </c>
      <c r="G86">
        <v>47877.300007850004</v>
      </c>
    </row>
    <row r="87" spans="1:7">
      <c r="A87">
        <v>1998</v>
      </c>
      <c r="B87">
        <v>38269.500979850003</v>
      </c>
      <c r="C87">
        <v>33701.125</v>
      </c>
      <c r="D87">
        <v>43661.681157049999</v>
      </c>
      <c r="E87">
        <v>44560.37785325</v>
      </c>
      <c r="F87">
        <v>26736.2265625</v>
      </c>
      <c r="G87">
        <v>49053.861334250003</v>
      </c>
    </row>
    <row r="88" spans="1:7">
      <c r="A88">
        <v>1999</v>
      </c>
      <c r="B88">
        <v>38703.473287500005</v>
      </c>
      <c r="C88">
        <v>34132.77734375</v>
      </c>
      <c r="D88">
        <v>44601.1454075</v>
      </c>
      <c r="E88">
        <v>46001.842536000004</v>
      </c>
      <c r="F88">
        <v>26760.6875</v>
      </c>
      <c r="G88">
        <v>49909.050315500004</v>
      </c>
    </row>
    <row r="89" spans="1:7">
      <c r="A89">
        <v>2000</v>
      </c>
      <c r="B89">
        <v>39835.620108200004</v>
      </c>
      <c r="C89">
        <v>35585.52734375</v>
      </c>
      <c r="D89">
        <v>45886.600377800001</v>
      </c>
      <c r="E89">
        <v>46967.1325688</v>
      </c>
      <c r="F89">
        <v>27733.66015625</v>
      </c>
      <c r="G89">
        <v>50785.012976999999</v>
      </c>
    </row>
    <row r="90" spans="1:7">
      <c r="A90">
        <v>2001</v>
      </c>
      <c r="B90">
        <v>39782.794561399998</v>
      </c>
      <c r="C90">
        <v>35495.25</v>
      </c>
      <c r="D90">
        <v>45827.530130799998</v>
      </c>
      <c r="E90">
        <v>46670.981605599998</v>
      </c>
      <c r="F90">
        <v>28185.3359375</v>
      </c>
      <c r="G90">
        <v>50888.238979599999</v>
      </c>
    </row>
    <row r="91" spans="1:7">
      <c r="A91">
        <v>2002</v>
      </c>
      <c r="B91">
        <v>39363.8586555</v>
      </c>
      <c r="C91">
        <v>35082.17578125</v>
      </c>
      <c r="D91">
        <v>45579.204759</v>
      </c>
      <c r="E91">
        <v>45786.382962449999</v>
      </c>
      <c r="F91">
        <v>27899.998046875</v>
      </c>
      <c r="G91">
        <v>49584.650025700001</v>
      </c>
    </row>
    <row r="92" spans="1:7">
      <c r="A92">
        <v>2003</v>
      </c>
      <c r="B92">
        <v>39081.227384500002</v>
      </c>
      <c r="C92">
        <v>34889.125</v>
      </c>
      <c r="D92">
        <v>45234.154187250002</v>
      </c>
      <c r="E92">
        <v>45234.154187250002</v>
      </c>
      <c r="F92">
        <v>27992.435546875</v>
      </c>
      <c r="G92">
        <v>49561.487323250003</v>
      </c>
    </row>
    <row r="93" spans="1:7">
      <c r="A93">
        <v>2004</v>
      </c>
      <c r="B93">
        <v>39748.703708399997</v>
      </c>
      <c r="C93">
        <v>35668.5390625</v>
      </c>
      <c r="D93">
        <v>45934.760245799996</v>
      </c>
      <c r="E93">
        <v>45934.760245799996</v>
      </c>
      <c r="F93">
        <v>28495.345703125</v>
      </c>
      <c r="G93">
        <v>49883.306971799997</v>
      </c>
    </row>
    <row r="94" spans="1:7">
      <c r="A94">
        <v>2005</v>
      </c>
      <c r="B94">
        <v>39827.579913100002</v>
      </c>
      <c r="C94">
        <v>35800.0703125</v>
      </c>
      <c r="D94">
        <v>45645.091585800001</v>
      </c>
      <c r="E94">
        <v>45645.091585800001</v>
      </c>
      <c r="F94">
        <v>29023.62890625</v>
      </c>
      <c r="G94">
        <v>49608.6709672</v>
      </c>
    </row>
    <row r="95" spans="1:7">
      <c r="A95">
        <v>2006</v>
      </c>
      <c r="B95">
        <v>40041.303429000007</v>
      </c>
      <c r="C95">
        <v>36316.53125</v>
      </c>
      <c r="D95">
        <v>45876.780207800002</v>
      </c>
      <c r="E95">
        <v>46187.177908800004</v>
      </c>
      <c r="F95">
        <v>29611.94140625</v>
      </c>
      <c r="G95">
        <v>49663.632160000001</v>
      </c>
    </row>
    <row r="96" spans="1:7">
      <c r="A96">
        <v>2007</v>
      </c>
      <c r="B96">
        <v>39973.158961699999</v>
      </c>
      <c r="C96">
        <v>35987.91796875</v>
      </c>
      <c r="D96">
        <v>45528.3411739</v>
      </c>
      <c r="E96">
        <v>45347.193927849999</v>
      </c>
      <c r="F96">
        <v>29164.70703125</v>
      </c>
      <c r="G96">
        <v>49453.198171649994</v>
      </c>
    </row>
    <row r="97" spans="1:7">
      <c r="A97">
        <v>2008</v>
      </c>
      <c r="B97">
        <v>38419.635531749998</v>
      </c>
      <c r="C97">
        <v>34216.5625</v>
      </c>
      <c r="D97">
        <v>43865.870460749997</v>
      </c>
      <c r="E97">
        <v>42741.104551500001</v>
      </c>
      <c r="F97">
        <v>28237.544921875</v>
      </c>
      <c r="G97">
        <v>47062.573571250003</v>
      </c>
    </row>
    <row r="98" spans="1:7">
      <c r="A98">
        <v>2009</v>
      </c>
      <c r="B98">
        <v>35927.929217800003</v>
      </c>
      <c r="C98">
        <v>32007.455078125</v>
      </c>
      <c r="D98">
        <v>41369.781688900002</v>
      </c>
      <c r="E98">
        <v>38970.685438200002</v>
      </c>
      <c r="F98">
        <v>26975.205078125</v>
      </c>
      <c r="G98">
        <v>44471.052452000004</v>
      </c>
    </row>
    <row r="99" spans="1:7">
      <c r="A99">
        <v>2010</v>
      </c>
      <c r="B99">
        <v>36105.829199699998</v>
      </c>
      <c r="C99">
        <v>32068.435546875</v>
      </c>
      <c r="D99">
        <v>41412.1171971</v>
      </c>
      <c r="E99">
        <v>38816.650241850002</v>
      </c>
      <c r="F99">
        <v>27281.2421875</v>
      </c>
      <c r="G99">
        <v>44122.938239249997</v>
      </c>
    </row>
    <row r="100" spans="1:7">
      <c r="A100">
        <v>2011</v>
      </c>
      <c r="B100">
        <v>36515.770156250001</v>
      </c>
      <c r="C100">
        <v>32565.068359375</v>
      </c>
      <c r="D100">
        <v>41764.559374999997</v>
      </c>
      <c r="E100">
        <v>40014.962968749998</v>
      </c>
      <c r="F100">
        <v>27146.962890625</v>
      </c>
      <c r="G100">
        <v>44360.7346875</v>
      </c>
    </row>
    <row r="101" spans="1:7">
      <c r="A101">
        <v>2012</v>
      </c>
      <c r="B101">
        <v>36129.844182999994</v>
      </c>
      <c r="C101">
        <v>32146.15625</v>
      </c>
      <c r="D101">
        <v>41718.074293999998</v>
      </c>
      <c r="E101">
        <v>39836.887919999994</v>
      </c>
      <c r="F101">
        <v>26834.5703125</v>
      </c>
      <c r="G101">
        <v>43543.931656999994</v>
      </c>
    </row>
    <row r="102" spans="1:7">
      <c r="A102">
        <v>2013</v>
      </c>
      <c r="B102">
        <v>37038.0697764</v>
      </c>
      <c r="C102">
        <v>33236.5078125</v>
      </c>
      <c r="D102">
        <v>42849.027937799998</v>
      </c>
      <c r="E102">
        <v>41328.403372199995</v>
      </c>
      <c r="F102">
        <v>27425.55078125</v>
      </c>
      <c r="G102">
        <v>44315.344483199995</v>
      </c>
    </row>
    <row r="103" spans="1:7">
      <c r="A103">
        <v>2014</v>
      </c>
      <c r="B103">
        <v>37446.820608599999</v>
      </c>
      <c r="C103">
        <v>33659.46484375</v>
      </c>
      <c r="D103">
        <v>43527.928228800003</v>
      </c>
      <c r="E103">
        <v>42141.008947000002</v>
      </c>
      <c r="F103">
        <v>27898.4140625</v>
      </c>
      <c r="G103">
        <v>44701.475313399998</v>
      </c>
    </row>
    <row r="104" spans="1:7">
      <c r="A104">
        <v>2015</v>
      </c>
      <c r="B104">
        <v>37849.21801905</v>
      </c>
      <c r="C104">
        <v>34048.4609375</v>
      </c>
      <c r="D104">
        <v>43867.085319149999</v>
      </c>
      <c r="E104">
        <v>42916.895745449998</v>
      </c>
      <c r="F104">
        <v>28136.169921875</v>
      </c>
      <c r="G104">
        <v>45134.004750749998</v>
      </c>
    </row>
    <row r="105" spans="1:7">
      <c r="A105">
        <v>2016</v>
      </c>
      <c r="B105">
        <v>37830.911662500002</v>
      </c>
      <c r="C105">
        <v>34026.9765625</v>
      </c>
      <c r="D105">
        <v>43614.976668750001</v>
      </c>
      <c r="E105">
        <v>42468.58540625</v>
      </c>
      <c r="F105">
        <v>28503.455078125</v>
      </c>
      <c r="G105">
        <v>44813.476625000003</v>
      </c>
    </row>
    <row r="106" spans="1:7">
      <c r="A106">
        <v>2017</v>
      </c>
    </row>
    <row r="107" spans="1:7">
      <c r="A107">
        <v>2018</v>
      </c>
    </row>
    <row r="108" spans="1:7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118"/>
  <sheetViews>
    <sheetView workbookViewId="0">
      <pane xSplit="1" ySplit="8" topLeftCell="B87" activePane="bottomRight" state="frozen"/>
      <selection activeCell="D32" sqref="D32"/>
      <selection pane="topRight" activeCell="D32" sqref="D32"/>
      <selection pane="bottomLeft" activeCell="D32" sqref="D32"/>
      <selection pane="bottomRight" activeCell="A4" sqref="A4:M4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135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B58*'TA6'!B42/'TA6'!B58</f>
        <v>24915.106271270055</v>
      </c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avgprinc!BI51</f>
        <v>36463.164211925548</v>
      </c>
      <c r="C58" s="559">
        <f>avgprinc!BJ51</f>
        <v>40162.212772287785</v>
      </c>
      <c r="D58" s="558">
        <f>avgprinc!BK51</f>
        <v>37788.619255062797</v>
      </c>
      <c r="E58" s="558">
        <f>avgprinc!BL51</f>
        <v>56338.5072200043</v>
      </c>
      <c r="F58" s="558">
        <f>avgprinc!BM51</f>
        <v>21093.3946822908</v>
      </c>
      <c r="G58" s="559">
        <f>avgprinc!BN51</f>
        <v>59897.593456385883</v>
      </c>
      <c r="H58" s="568">
        <f>B58*0.4/'TA5'!B58</f>
        <v>0.45703503489494324</v>
      </c>
      <c r="I58" s="585">
        <f>C58*0.4/'TA5'!B58</f>
        <v>0.50339949131011963</v>
      </c>
      <c r="J58" s="585">
        <f>D58*0.4/'TA5'!C58</f>
        <v>0.45186334848403931</v>
      </c>
      <c r="K58" s="579">
        <f>E58*0.4/'TA5'!D58</f>
        <v>0.49119836091995245</v>
      </c>
      <c r="L58" s="585">
        <f>F58*0.4/'TA5'!E58</f>
        <v>0.45041632652282709</v>
      </c>
      <c r="M58" s="586">
        <f>G58*0.4/'TA5'!F58</f>
        <v>0.47107797861099243</v>
      </c>
    </row>
    <row r="59" spans="1:13">
      <c r="A59" s="78">
        <v>1963</v>
      </c>
      <c r="B59" s="600">
        <f>avgprinc!BI52</f>
        <v>37632.512876385779</v>
      </c>
      <c r="C59" s="561">
        <f>avgprinc!BJ52</f>
        <v>41490.045564897839</v>
      </c>
      <c r="D59" s="560">
        <f>avgprinc!BK52</f>
        <v>38969.537937648878</v>
      </c>
      <c r="E59" s="560">
        <f>avgprinc!BL52</f>
        <v>58036.809038993029</v>
      </c>
      <c r="F59" s="560">
        <f>avgprinc!BM52</f>
        <v>21851.26064221215</v>
      </c>
      <c r="G59" s="561">
        <f>avgprinc!BN52</f>
        <v>61938.759264704873</v>
      </c>
      <c r="H59" s="569">
        <f>B59*0.4/'TA5'!B59</f>
        <v>0.45620084502124508</v>
      </c>
      <c r="I59" s="580">
        <f>C59*0.4/'TA5'!B59</f>
        <v>0.50296385757841466</v>
      </c>
      <c r="J59" s="587">
        <f>D59*0.4/'TA5'!C59</f>
        <v>0.44924996902965664</v>
      </c>
      <c r="K59" s="580">
        <f>E59*0.4/'TA5'!D59</f>
        <v>0.48830823421128117</v>
      </c>
      <c r="L59" s="587">
        <f>F59*0.4/'TA5'!E59</f>
        <v>0.44871778606940615</v>
      </c>
      <c r="M59" s="588">
        <f>G59*0.4/'TA5'!F59</f>
        <v>0.47273772134696557</v>
      </c>
    </row>
    <row r="60" spans="1:13">
      <c r="A60" s="78">
        <v>1964</v>
      </c>
      <c r="B60" s="600">
        <f>avgprinc!BI53</f>
        <v>38801.861540846003</v>
      </c>
      <c r="C60" s="561">
        <f>avgprinc!BJ53</f>
        <v>42817.8783575079</v>
      </c>
      <c r="D60" s="560">
        <f>avgprinc!BK53</f>
        <v>40150.45662023496</v>
      </c>
      <c r="E60" s="560">
        <f>avgprinc!BL53</f>
        <v>59735.110857981759</v>
      </c>
      <c r="F60" s="560">
        <f>avgprinc!BM53</f>
        <v>22609.1266021335</v>
      </c>
      <c r="G60" s="561">
        <f>avgprinc!BN53</f>
        <v>63979.925073023871</v>
      </c>
      <c r="H60" s="569">
        <f>B60*0.4/'TA5'!B60</f>
        <v>0.45192891359329235</v>
      </c>
      <c r="I60" s="580">
        <f>C60*0.4/'TA5'!B60</f>
        <v>0.49870383739471441</v>
      </c>
      <c r="J60" s="587">
        <f>D60*0.4/'TA5'!C60</f>
        <v>0.4468177855014801</v>
      </c>
      <c r="K60" s="580">
        <f>E60*0.4/'TA5'!D60</f>
        <v>0.48561343550682068</v>
      </c>
      <c r="L60" s="587">
        <f>F60*0.4/'TA5'!E60</f>
        <v>0.44714462757110601</v>
      </c>
      <c r="M60" s="588">
        <f>G60*0.4/'TA5'!F60</f>
        <v>0.47029912471771246</v>
      </c>
    </row>
    <row r="61" spans="1:13">
      <c r="A61" s="78">
        <v>1965</v>
      </c>
      <c r="B61" s="600">
        <f>avgprinc!BI54</f>
        <v>40664.870853536573</v>
      </c>
      <c r="C61" s="561">
        <f>avgprinc!BJ54</f>
        <v>45121.497165727465</v>
      </c>
      <c r="D61" s="560">
        <f>avgprinc!BK54</f>
        <v>42103.008912923455</v>
      </c>
      <c r="E61" s="560">
        <f>avgprinc!BL54</f>
        <v>62870.880212571399</v>
      </c>
      <c r="F61" s="560">
        <f>avgprinc!BM54</f>
        <v>23714.679109217446</v>
      </c>
      <c r="G61" s="561">
        <f>avgprinc!BN54</f>
        <v>67137.124427405419</v>
      </c>
      <c r="H61" s="569">
        <f>B61*0.4/'TA5'!B61</f>
        <v>0.45028001605952195</v>
      </c>
      <c r="I61" s="580">
        <f>C61*0.4/'TA5'!B61</f>
        <v>0.4996280091873565</v>
      </c>
      <c r="J61" s="587">
        <f>D61*0.4/'TA5'!C61</f>
        <v>0.44545596285677302</v>
      </c>
      <c r="K61" s="580">
        <f>E61*0.4/'TA5'!D61</f>
        <v>0.48565241846096763</v>
      </c>
      <c r="L61" s="587">
        <f>F61*0.4/'TA5'!E61</f>
        <v>0.44861561920969267</v>
      </c>
      <c r="M61" s="588">
        <f>G61*0.4/'TA5'!F61</f>
        <v>0.46997370747694867</v>
      </c>
    </row>
    <row r="62" spans="1:13">
      <c r="A62" s="78">
        <v>1966</v>
      </c>
      <c r="B62" s="600">
        <f>avgprinc!BI55</f>
        <v>42527.880166227136</v>
      </c>
      <c r="C62" s="561">
        <f>avgprinc!BJ55</f>
        <v>47425.115973947031</v>
      </c>
      <c r="D62" s="560">
        <f>avgprinc!BK55</f>
        <v>44055.56120561195</v>
      </c>
      <c r="E62" s="560">
        <f>avgprinc!BL55</f>
        <v>66006.649567161032</v>
      </c>
      <c r="F62" s="560">
        <f>avgprinc!BM55</f>
        <v>24820.231616301393</v>
      </c>
      <c r="G62" s="561">
        <f>avgprinc!BN55</f>
        <v>70294.323781786981</v>
      </c>
      <c r="H62" s="569">
        <f>B62*0.4/'TA5'!B62</f>
        <v>0.45005223155021667</v>
      </c>
      <c r="I62" s="580">
        <f>C62*0.4/'TA5'!B62</f>
        <v>0.50187733769416798</v>
      </c>
      <c r="J62" s="587">
        <f>D62*0.4/'TA5'!C62</f>
        <v>0.44422206282615662</v>
      </c>
      <c r="K62" s="580">
        <f>E62*0.4/'TA5'!D62</f>
        <v>0.48568770289421082</v>
      </c>
      <c r="L62" s="587">
        <f>F62*0.4/'TA5'!E62</f>
        <v>0.44996401667594915</v>
      </c>
      <c r="M62" s="588">
        <f>G62*0.4/'TA5'!F62</f>
        <v>0.47167855501174927</v>
      </c>
    </row>
    <row r="63" spans="1:13">
      <c r="A63" s="78">
        <v>1967</v>
      </c>
      <c r="B63" s="600">
        <f>avgprinc!BI56</f>
        <v>43144.829995042201</v>
      </c>
      <c r="C63" s="561">
        <f>avgprinc!BJ56</f>
        <v>47678.320714625464</v>
      </c>
      <c r="D63" s="560">
        <f>avgprinc!BK56</f>
        <v>44932.183707650387</v>
      </c>
      <c r="E63" s="560">
        <f>avgprinc!BL56</f>
        <v>65243.500536745953</v>
      </c>
      <c r="F63" s="560">
        <f>avgprinc!BM56</f>
        <v>26765.342923816963</v>
      </c>
      <c r="G63" s="561">
        <f>avgprinc!BN56</f>
        <v>71000.984928132515</v>
      </c>
      <c r="H63" s="570">
        <f>B63*0.4/'TA5'!B63</f>
        <v>0.45035252720117569</v>
      </c>
      <c r="I63" s="581">
        <f>C63*0.4/'TA5'!B63</f>
        <v>0.49767381697893148</v>
      </c>
      <c r="J63" s="587">
        <f>D63*0.4/'TA5'!C63</f>
        <v>0.44271721690893168</v>
      </c>
      <c r="K63" s="580">
        <f>E63*0.4/'TA5'!D63</f>
        <v>0.48163569718599319</v>
      </c>
      <c r="L63" s="587">
        <f>F63*0.4/'TA5'!E63</f>
        <v>0.46170726418495178</v>
      </c>
      <c r="M63" s="588">
        <f>G63*0.4/'TA5'!F63</f>
        <v>0.47027077525854105</v>
      </c>
    </row>
    <row r="64" spans="1:13">
      <c r="A64" s="78">
        <v>1968</v>
      </c>
      <c r="B64" s="600">
        <f>avgprinc!BI57</f>
        <v>44635.836424855377</v>
      </c>
      <c r="C64" s="561">
        <f>avgprinc!BJ57</f>
        <v>49084.550807539155</v>
      </c>
      <c r="D64" s="560">
        <f>avgprinc!BK57</f>
        <v>46395.441894055301</v>
      </c>
      <c r="E64" s="560">
        <f>avgprinc!BL57</f>
        <v>67027.10950902976</v>
      </c>
      <c r="F64" s="560">
        <f>avgprinc!BM57</f>
        <v>27833.901610760196</v>
      </c>
      <c r="G64" s="561">
        <f>avgprinc!BN57</f>
        <v>73703.936533963599</v>
      </c>
      <c r="H64" s="570">
        <f>B64*0.4/'TA5'!B64</f>
        <v>0.45267317630350584</v>
      </c>
      <c r="I64" s="581">
        <f>C64*0.4/'TA5'!B64</f>
        <v>0.49778969772160048</v>
      </c>
      <c r="J64" s="587">
        <f>D64*0.4/'TA5'!C64</f>
        <v>0.44436959736049175</v>
      </c>
      <c r="K64" s="580">
        <f>E64*0.4/'TA5'!D64</f>
        <v>0.48188679106533527</v>
      </c>
      <c r="L64" s="587">
        <f>F64*0.4/'TA5'!E64</f>
        <v>0.46808686107397085</v>
      </c>
      <c r="M64" s="588">
        <f>G64*0.4/'TA5'!F64</f>
        <v>0.47150891087949276</v>
      </c>
    </row>
    <row r="65" spans="1:13">
      <c r="A65" s="83">
        <v>1969</v>
      </c>
      <c r="B65" s="601">
        <f>avgprinc!BI58</f>
        <v>45827.542118923637</v>
      </c>
      <c r="C65" s="563">
        <f>avgprinc!BJ58</f>
        <v>50174.82890063736</v>
      </c>
      <c r="D65" s="562">
        <f>avgprinc!BK58</f>
        <v>47637.54944247369</v>
      </c>
      <c r="E65" s="562">
        <f>avgprinc!BL58</f>
        <v>68774.568798042455</v>
      </c>
      <c r="F65" s="562">
        <f>avgprinc!BM58</f>
        <v>28628.101250949912</v>
      </c>
      <c r="G65" s="563">
        <f>avgprinc!BN58</f>
        <v>75845.251265243103</v>
      </c>
      <c r="H65" s="571">
        <f>B65*0.4/'TA5'!B65</f>
        <v>0.45868019992485631</v>
      </c>
      <c r="I65" s="582">
        <f>C65*0.4/'TA5'!B65</f>
        <v>0.50219146581366658</v>
      </c>
      <c r="J65" s="589">
        <f>D65*0.4/'TA5'!C65</f>
        <v>0.44979118881747132</v>
      </c>
      <c r="K65" s="583">
        <f>E65*0.4/'TA5'!D65</f>
        <v>0.48604675056412822</v>
      </c>
      <c r="L65" s="589">
        <f>F65*0.4/'TA5'!E65</f>
        <v>0.47641246579587454</v>
      </c>
      <c r="M65" s="590">
        <f>G65*0.4/'TA5'!F65</f>
        <v>0.47712357854470611</v>
      </c>
    </row>
    <row r="66" spans="1:13">
      <c r="A66" s="78">
        <v>1970</v>
      </c>
      <c r="B66" s="600">
        <f>avgprinc!BI59</f>
        <v>45278.502061376115</v>
      </c>
      <c r="C66" s="561">
        <f>avgprinc!BJ59</f>
        <v>49276.030158300739</v>
      </c>
      <c r="D66" s="560">
        <f>avgprinc!BK59</f>
        <v>47003.408140295593</v>
      </c>
      <c r="E66" s="560">
        <f>avgprinc!BL59</f>
        <v>67589.036530758211</v>
      </c>
      <c r="F66" s="560">
        <f>avgprinc!BM59</f>
        <v>28023.053301708431</v>
      </c>
      <c r="G66" s="561">
        <f>avgprinc!BN59</f>
        <v>74758.121125552192</v>
      </c>
      <c r="H66" s="570">
        <f>B66*0.4/'TA5'!B66</f>
        <v>0.46451348497066641</v>
      </c>
      <c r="I66" s="581">
        <f>C66*0.4/'TA5'!B66</f>
        <v>0.50552424334455281</v>
      </c>
      <c r="J66" s="587">
        <f>D66*0.4/'TA5'!C66</f>
        <v>0.45572600408922881</v>
      </c>
      <c r="K66" s="580">
        <f>E66*0.4/'TA5'!D66</f>
        <v>0.48979970545042312</v>
      </c>
      <c r="L66" s="587">
        <f>F66*0.4/'TA5'!E66</f>
        <v>0.48191699897870421</v>
      </c>
      <c r="M66" s="588">
        <f>G66*0.4/'TA5'!F66</f>
        <v>0.48083552473690361</v>
      </c>
    </row>
    <row r="67" spans="1:13">
      <c r="A67" s="78">
        <v>1971</v>
      </c>
      <c r="B67" s="600">
        <f>avgprinc!BI60</f>
        <v>45758.538994611583</v>
      </c>
      <c r="C67" s="561">
        <f>avgprinc!BJ60</f>
        <v>49469.722071395379</v>
      </c>
      <c r="D67" s="560">
        <f>avgprinc!BK60</f>
        <v>47685.233182623182</v>
      </c>
      <c r="E67" s="560">
        <f>avgprinc!BL60</f>
        <v>68046.41283451092</v>
      </c>
      <c r="F67" s="560">
        <f>avgprinc!BM60</f>
        <v>28460.975200787172</v>
      </c>
      <c r="G67" s="561">
        <f>avgprinc!BN60</f>
        <v>75323.321849835629</v>
      </c>
      <c r="H67" s="570">
        <f>B67*0.4/'TA5'!B67</f>
        <v>0.46707707006135019</v>
      </c>
      <c r="I67" s="581">
        <f>C67*0.4/'TA5'!B67</f>
        <v>0.50495871042949148</v>
      </c>
      <c r="J67" s="587">
        <f>D67*0.4/'TA5'!C67</f>
        <v>0.4586830080661457</v>
      </c>
      <c r="K67" s="580">
        <f>E67*0.4/'TA5'!D67</f>
        <v>0.49216529660043307</v>
      </c>
      <c r="L67" s="587">
        <f>F67*0.4/'TA5'!E67</f>
        <v>0.48348377773072576</v>
      </c>
      <c r="M67" s="588">
        <f>G67*0.4/'TA5'!F67</f>
        <v>0.48196832774556247</v>
      </c>
    </row>
    <row r="68" spans="1:13">
      <c r="A68" s="78">
        <v>1972</v>
      </c>
      <c r="B68" s="600">
        <f>avgprinc!BI61</f>
        <v>47417.991874340129</v>
      </c>
      <c r="C68" s="561">
        <f>avgprinc!BJ61</f>
        <v>51100.203401282059</v>
      </c>
      <c r="D68" s="560">
        <f>avgprinc!BK61</f>
        <v>49298.034197713685</v>
      </c>
      <c r="E68" s="560">
        <f>avgprinc!BL61</f>
        <v>70224.152027849414</v>
      </c>
      <c r="F68" s="560">
        <f>avgprinc!BM61</f>
        <v>29806.533226012816</v>
      </c>
      <c r="G68" s="561">
        <f>avgprinc!BN61</f>
        <v>77682.9663058843</v>
      </c>
      <c r="H68" s="570">
        <f>B68*0.4/'TA5'!B68</f>
        <v>0.46697559048334358</v>
      </c>
      <c r="I68" s="581">
        <f>C68*0.4/'TA5'!B68</f>
        <v>0.50323825859959459</v>
      </c>
      <c r="J68" s="587">
        <f>D68*0.4/'TA5'!C68</f>
        <v>0.45854971411608864</v>
      </c>
      <c r="K68" s="580">
        <f>E68*0.4/'TA5'!D68</f>
        <v>0.49094115180923842</v>
      </c>
      <c r="L68" s="587">
        <f>F68*0.4/'TA5'!E68</f>
        <v>0.48266831444925634</v>
      </c>
      <c r="M68" s="588">
        <f>G68*0.4/'TA5'!F68</f>
        <v>0.48063262164214388</v>
      </c>
    </row>
    <row r="69" spans="1:13">
      <c r="A69" s="78">
        <v>1973</v>
      </c>
      <c r="B69" s="600">
        <f>avgprinc!BI62</f>
        <v>49408.147785535963</v>
      </c>
      <c r="C69" s="561">
        <f>avgprinc!BJ62</f>
        <v>53023.977507591539</v>
      </c>
      <c r="D69" s="560">
        <f>avgprinc!BK62</f>
        <v>51419.824290186123</v>
      </c>
      <c r="E69" s="560">
        <f>avgprinc!BL62</f>
        <v>73291.702391607134</v>
      </c>
      <c r="F69" s="560">
        <f>avgprinc!BM62</f>
        <v>30954.617067761657</v>
      </c>
      <c r="G69" s="561">
        <f>avgprinc!BN62</f>
        <v>80652.124695686114</v>
      </c>
      <c r="H69" s="570">
        <f>B69*0.4/'TA5'!B69</f>
        <v>0.46702981514135905</v>
      </c>
      <c r="I69" s="581">
        <f>C69*0.4/'TA5'!B69</f>
        <v>0.50120839422925201</v>
      </c>
      <c r="J69" s="587">
        <f>D69*0.4/'TA5'!C69</f>
        <v>0.45785498768782412</v>
      </c>
      <c r="K69" s="580">
        <f>E69*0.4/'TA5'!D69</f>
        <v>0.48920047651517956</v>
      </c>
      <c r="L69" s="587">
        <f>F69*0.4/'TA5'!E69</f>
        <v>0.48393461954401573</v>
      </c>
      <c r="M69" s="588">
        <f>G69*0.4/'TA5'!F69</f>
        <v>0.48020738080049341</v>
      </c>
    </row>
    <row r="70" spans="1:13">
      <c r="A70" s="78">
        <v>1974</v>
      </c>
      <c r="B70" s="600">
        <f>avgprinc!BI63</f>
        <v>48370.505988428893</v>
      </c>
      <c r="C70" s="561">
        <f>avgprinc!BJ63</f>
        <v>51584.948438096311</v>
      </c>
      <c r="D70" s="560">
        <f>avgprinc!BK63</f>
        <v>50594.202676340021</v>
      </c>
      <c r="E70" s="560">
        <f>avgprinc!BL63</f>
        <v>71473.629920691936</v>
      </c>
      <c r="F70" s="560">
        <f>avgprinc!BM63</f>
        <v>30574.414726357489</v>
      </c>
      <c r="G70" s="561">
        <f>avgprinc!BN63</f>
        <v>78385.179692647362</v>
      </c>
      <c r="H70" s="570">
        <f>B70*0.4/'TA5'!B70</f>
        <v>0.4706316454271473</v>
      </c>
      <c r="I70" s="581">
        <f>C70*0.4/'TA5'!B70</f>
        <v>0.50190728144343666</v>
      </c>
      <c r="J70" s="587">
        <f>D70*0.4/'TA5'!C70</f>
        <v>0.46133532412522982</v>
      </c>
      <c r="K70" s="580">
        <f>E70*0.4/'TA5'!D70</f>
        <v>0.49100728425082701</v>
      </c>
      <c r="L70" s="587">
        <f>F70*0.4/'TA5'!E70</f>
        <v>0.49179161551546713</v>
      </c>
      <c r="M70" s="588">
        <f>G70*0.4/'TA5'!F70</f>
        <v>0.48213796991831265</v>
      </c>
    </row>
    <row r="71" spans="1:13">
      <c r="A71" s="78">
        <v>1975</v>
      </c>
      <c r="B71" s="600">
        <f>avgprinc!BI64</f>
        <v>47103.971165967618</v>
      </c>
      <c r="C71" s="561">
        <f>avgprinc!BJ64</f>
        <v>49866.430801000672</v>
      </c>
      <c r="D71" s="560">
        <f>avgprinc!BK64</f>
        <v>49062.691221745357</v>
      </c>
      <c r="E71" s="560">
        <f>avgprinc!BL64</f>
        <v>68342.532732460328</v>
      </c>
      <c r="F71" s="560">
        <f>avgprinc!BM64</f>
        <v>30707.317640884779</v>
      </c>
      <c r="G71" s="561">
        <f>avgprinc!BN64</f>
        <v>75773.266748861686</v>
      </c>
      <c r="H71" s="570">
        <f>B71*0.4/'TA5'!B71</f>
        <v>0.47351764547477165</v>
      </c>
      <c r="I71" s="581">
        <f>C71*0.4/'TA5'!B71</f>
        <v>0.50128756273909414</v>
      </c>
      <c r="J71" s="587">
        <f>D71*0.4/'TA5'!C71</f>
        <v>0.46666034134148054</v>
      </c>
      <c r="K71" s="580">
        <f>E71*0.4/'TA5'!D71</f>
        <v>0.49454290070309531</v>
      </c>
      <c r="L71" s="587">
        <f>F71*0.4/'TA5'!E71</f>
        <v>0.49324096233385717</v>
      </c>
      <c r="M71" s="588">
        <f>G71*0.4/'TA5'!F71</f>
        <v>0.48249116335989578</v>
      </c>
    </row>
    <row r="72" spans="1:13">
      <c r="A72" s="78">
        <v>1976</v>
      </c>
      <c r="B72" s="600">
        <f>avgprinc!BI65</f>
        <v>48809.730945317788</v>
      </c>
      <c r="C72" s="561">
        <f>avgprinc!BJ65</f>
        <v>51474.963094388419</v>
      </c>
      <c r="D72" s="560">
        <f>avgprinc!BK65</f>
        <v>51013.177188429545</v>
      </c>
      <c r="E72" s="560">
        <f>avgprinc!BL65</f>
        <v>70577.563999117207</v>
      </c>
      <c r="F72" s="560">
        <f>avgprinc!BM65</f>
        <v>32272.40423960195</v>
      </c>
      <c r="G72" s="561">
        <f>avgprinc!BN65</f>
        <v>78074.66748473495</v>
      </c>
      <c r="H72" s="570">
        <f>B72*0.4/'TA5'!B72</f>
        <v>0.47336026754888405</v>
      </c>
      <c r="I72" s="581">
        <f>C72*0.4/'TA5'!B72</f>
        <v>0.49920787987392157</v>
      </c>
      <c r="J72" s="587">
        <f>D72*0.4/'TA5'!C72</f>
        <v>0.46726082779943562</v>
      </c>
      <c r="K72" s="580">
        <f>E72*0.4/'TA5'!D72</f>
        <v>0.49477814236823292</v>
      </c>
      <c r="L72" s="587">
        <f>F72*0.4/'TA5'!E72</f>
        <v>0.49312620856051137</v>
      </c>
      <c r="M72" s="588">
        <f>G72*0.4/'TA5'!F72</f>
        <v>0.48140801438361797</v>
      </c>
    </row>
    <row r="73" spans="1:13">
      <c r="A73" s="78">
        <v>1977</v>
      </c>
      <c r="B73" s="600">
        <f>avgprinc!BI66</f>
        <v>50242.92117093665</v>
      </c>
      <c r="C73" s="561">
        <f>avgprinc!BJ66</f>
        <v>52847.082803932521</v>
      </c>
      <c r="D73" s="560">
        <f>avgprinc!BK66</f>
        <v>52394.773629555668</v>
      </c>
      <c r="E73" s="560">
        <f>avgprinc!BL66</f>
        <v>72249.952565965999</v>
      </c>
      <c r="F73" s="560">
        <f>avgprinc!BM66</f>
        <v>33582.061054793703</v>
      </c>
      <c r="G73" s="561">
        <f>avgprinc!BN66</f>
        <v>79900.309640721796</v>
      </c>
      <c r="H73" s="570">
        <f>B73*0.4/'TA5'!B73</f>
        <v>0.47257744453080619</v>
      </c>
      <c r="I73" s="581">
        <f>C73*0.4/'TA5'!B73</f>
        <v>0.49707180156628544</v>
      </c>
      <c r="J73" s="587">
        <f>D73*0.4/'TA5'!C73</f>
        <v>0.4669646298338464</v>
      </c>
      <c r="K73" s="580">
        <f>E73*0.4/'TA5'!D73</f>
        <v>0.49400545308873955</v>
      </c>
      <c r="L73" s="587">
        <f>F73*0.4/'TA5'!E73</f>
        <v>0.49166516834915797</v>
      </c>
      <c r="M73" s="588">
        <f>G73*0.4/'TA5'!F73</f>
        <v>0.47981040539510639</v>
      </c>
    </row>
    <row r="74" spans="1:13">
      <c r="A74" s="78">
        <v>1978</v>
      </c>
      <c r="B74" s="600">
        <f>avgprinc!BI67</f>
        <v>52051.945742601551</v>
      </c>
      <c r="C74" s="561">
        <f>avgprinc!BJ67</f>
        <v>54586.165461709286</v>
      </c>
      <c r="D74" s="560">
        <f>avgprinc!BK67</f>
        <v>54541.395791281808</v>
      </c>
      <c r="E74" s="560">
        <f>avgprinc!BL67</f>
        <v>74384.124202900246</v>
      </c>
      <c r="F74" s="560">
        <f>avgprinc!BM67</f>
        <v>35093.417946917049</v>
      </c>
      <c r="G74" s="561">
        <f>avgprinc!BN67</f>
        <v>82385.26699444605</v>
      </c>
      <c r="H74" s="570">
        <f>B74*0.4/'TA5'!B74</f>
        <v>0.47279424017103555</v>
      </c>
      <c r="I74" s="581">
        <f>C74*0.4/'TA5'!B74</f>
        <v>0.49581287029961812</v>
      </c>
      <c r="J74" s="587">
        <f>D74*0.4/'TA5'!C74</f>
        <v>0.46666280119243986</v>
      </c>
      <c r="K74" s="580">
        <f>E74*0.4/'TA5'!D74</f>
        <v>0.49297841923903901</v>
      </c>
      <c r="L74" s="587">
        <f>F74*0.4/'TA5'!E74</f>
        <v>0.49283986134931723</v>
      </c>
      <c r="M74" s="588">
        <f>G74*0.4/'TA5'!F74</f>
        <v>0.47964919075908163</v>
      </c>
    </row>
    <row r="75" spans="1:13">
      <c r="A75" s="83">
        <v>1979</v>
      </c>
      <c r="B75" s="601">
        <f>avgprinc!BI68</f>
        <v>52037.160040064038</v>
      </c>
      <c r="C75" s="563">
        <f>avgprinc!BJ68</f>
        <v>54481.346310400782</v>
      </c>
      <c r="D75" s="562">
        <f>avgprinc!BK68</f>
        <v>54478.315375615552</v>
      </c>
      <c r="E75" s="562">
        <f>avgprinc!BL68</f>
        <v>73411.642785434888</v>
      </c>
      <c r="F75" s="562">
        <f>avgprinc!BM68</f>
        <v>35635.625071392315</v>
      </c>
      <c r="G75" s="563">
        <f>avgprinc!BN68</f>
        <v>81919.041236914636</v>
      </c>
      <c r="H75" s="572">
        <f>B75*0.4/'TA5'!B75</f>
        <v>0.47087779641151428</v>
      </c>
      <c r="I75" s="583">
        <f>C75*0.4/'TA5'!B75</f>
        <v>0.49299493432044972</v>
      </c>
      <c r="J75" s="589">
        <f>D75*0.4/'TA5'!C75</f>
        <v>0.46515369415283203</v>
      </c>
      <c r="K75" s="583">
        <f>E75*0.4/'TA5'!D75</f>
        <v>0.49047085642814631</v>
      </c>
      <c r="L75" s="589">
        <f>F75*0.4/'TA5'!E75</f>
        <v>0.4945242702960968</v>
      </c>
      <c r="M75" s="590">
        <f>G75*0.4/'TA5'!F75</f>
        <v>0.47697433829307562</v>
      </c>
    </row>
    <row r="76" spans="1:13">
      <c r="A76" s="78">
        <v>1980</v>
      </c>
      <c r="B76" s="600">
        <f>avgprinc!BI69</f>
        <v>51455.52873794781</v>
      </c>
      <c r="C76" s="561">
        <f>avgprinc!BJ69</f>
        <v>53370.074955959986</v>
      </c>
      <c r="D76" s="560">
        <f>avgprinc!BK69</f>
        <v>53883.661481824143</v>
      </c>
      <c r="E76" s="560">
        <f>avgprinc!BL69</f>
        <v>72088.994680911041</v>
      </c>
      <c r="F76" s="560">
        <f>avgprinc!BM69</f>
        <v>35503.099522053322</v>
      </c>
      <c r="G76" s="561">
        <f>avgprinc!BN69</f>
        <v>80523.233967652588</v>
      </c>
      <c r="H76" s="569">
        <f>B76*0.4/'TA5'!B76</f>
        <v>0.47959846258163458</v>
      </c>
      <c r="I76" s="580">
        <f>C76*0.4/'TA5'!B76</f>
        <v>0.49744325876235967</v>
      </c>
      <c r="J76" s="587">
        <f>D76*0.4/'TA5'!C76</f>
        <v>0.4735817015171051</v>
      </c>
      <c r="K76" s="580">
        <f>E76*0.4/'TA5'!D76</f>
        <v>0.49527809023857117</v>
      </c>
      <c r="L76" s="587">
        <f>F76*0.4/'TA5'!E76</f>
        <v>0.50436902046203613</v>
      </c>
      <c r="M76" s="588">
        <f>G76*0.4/'TA5'!F76</f>
        <v>0.48371750116348278</v>
      </c>
    </row>
    <row r="77" spans="1:13">
      <c r="A77" s="78">
        <v>1981</v>
      </c>
      <c r="B77" s="600">
        <f>avgprinc!BI70</f>
        <v>51866.749841195844</v>
      </c>
      <c r="C77" s="561">
        <f>avgprinc!BJ70</f>
        <v>53539.595589633893</v>
      </c>
      <c r="D77" s="560">
        <f>avgprinc!BK70</f>
        <v>54291.929409147837</v>
      </c>
      <c r="E77" s="560">
        <f>avgprinc!BL70</f>
        <v>72193.910043274605</v>
      </c>
      <c r="F77" s="560">
        <f>avgprinc!BM70</f>
        <v>36028.210580516752</v>
      </c>
      <c r="G77" s="561">
        <f>avgprinc!BN70</f>
        <v>80841.527623640679</v>
      </c>
      <c r="H77" s="569">
        <f>B77*0.4/'TA5'!B77</f>
        <v>0.47976064682006841</v>
      </c>
      <c r="I77" s="580">
        <f>C77*0.4/'TA5'!B77</f>
        <v>0.49523425102233887</v>
      </c>
      <c r="J77" s="587">
        <f>D77*0.4/'TA5'!C77</f>
        <v>0.47579529881477362</v>
      </c>
      <c r="K77" s="580">
        <f>E77*0.4/'TA5'!D77</f>
        <v>0.49614188075065624</v>
      </c>
      <c r="L77" s="587">
        <f>F77*0.4/'TA5'!E77</f>
        <v>0.49985885620117188</v>
      </c>
      <c r="M77" s="588">
        <f>G77*0.4/'TA5'!F77</f>
        <v>0.48236632347106928</v>
      </c>
    </row>
    <row r="78" spans="1:13">
      <c r="A78" s="78">
        <v>1982</v>
      </c>
      <c r="B78" s="600">
        <f>avgprinc!BI71</f>
        <v>50671.051971992005</v>
      </c>
      <c r="C78" s="561">
        <f>avgprinc!BJ71</f>
        <v>51839.468192943648</v>
      </c>
      <c r="D78" s="560">
        <f>avgprinc!BK71</f>
        <v>53125.123708979154</v>
      </c>
      <c r="E78" s="560">
        <f>avgprinc!BL71</f>
        <v>69808.250639040518</v>
      </c>
      <c r="F78" s="560">
        <f>avgprinc!BM71</f>
        <v>35845.597636405226</v>
      </c>
      <c r="G78" s="561">
        <f>avgprinc!BN71</f>
        <v>78534.489657765749</v>
      </c>
      <c r="H78" s="569">
        <f>B78*0.4/'TA5'!B78</f>
        <v>0.48461818695068359</v>
      </c>
      <c r="I78" s="580">
        <f>C78*0.4/'TA5'!B78</f>
        <v>0.4957929253578186</v>
      </c>
      <c r="J78" s="587">
        <f>D78*0.4/'TA5'!C78</f>
        <v>0.4828112125396728</v>
      </c>
      <c r="K78" s="580">
        <f>E78*0.4/'TA5'!D78</f>
        <v>0.49827063083648687</v>
      </c>
      <c r="L78" s="587">
        <f>F78*0.4/'TA5'!E78</f>
        <v>0.50462332367897023</v>
      </c>
      <c r="M78" s="588">
        <f>G78*0.4/'TA5'!F78</f>
        <v>0.48498436808586115</v>
      </c>
    </row>
    <row r="79" spans="1:13">
      <c r="A79" s="78">
        <v>1983</v>
      </c>
      <c r="B79" s="600">
        <f>avgprinc!BI72</f>
        <v>51471.370774565599</v>
      </c>
      <c r="C79" s="561">
        <f>avgprinc!BJ72</f>
        <v>52389.044098390703</v>
      </c>
      <c r="D79" s="560">
        <f>avgprinc!BK72</f>
        <v>53863.629255477288</v>
      </c>
      <c r="E79" s="560">
        <f>avgprinc!BL72</f>
        <v>69645.2938092806</v>
      </c>
      <c r="F79" s="560">
        <f>avgprinc!BM72</f>
        <v>37217.13066601746</v>
      </c>
      <c r="G79" s="561">
        <f>avgprinc!BN72</f>
        <v>79396.97045075387</v>
      </c>
      <c r="H79" s="569">
        <f>B79*0.4/'TA5'!B79</f>
        <v>0.48469531536102289</v>
      </c>
      <c r="I79" s="580">
        <f>C79*0.4/'TA5'!B79</f>
        <v>0.4933368563652038</v>
      </c>
      <c r="J79" s="587">
        <f>D79*0.4/'TA5'!C79</f>
        <v>0.483395665884018</v>
      </c>
      <c r="K79" s="580">
        <f>E79*0.4/'TA5'!D79</f>
        <v>0.49659490585327148</v>
      </c>
      <c r="L79" s="587">
        <f>F79*0.4/'TA5'!E79</f>
        <v>0.50310349464416504</v>
      </c>
      <c r="M79" s="588">
        <f>G79*0.4/'TA5'!F79</f>
        <v>0.48374152183532715</v>
      </c>
    </row>
    <row r="80" spans="1:13">
      <c r="A80" s="78">
        <v>1984</v>
      </c>
      <c r="B80" s="600">
        <f>avgprinc!BI73</f>
        <v>54052.527786564729</v>
      </c>
      <c r="C80" s="561">
        <f>avgprinc!BJ73</f>
        <v>54998.439444085532</v>
      </c>
      <c r="D80" s="560">
        <f>avgprinc!BK73</f>
        <v>56536.094399851172</v>
      </c>
      <c r="E80" s="560">
        <f>avgprinc!BL73</f>
        <v>72699.176679512428</v>
      </c>
      <c r="F80" s="560">
        <f>avgprinc!BM73</f>
        <v>39376.016512968963</v>
      </c>
      <c r="G80" s="561">
        <f>avgprinc!BN73</f>
        <v>83250.699226274883</v>
      </c>
      <c r="H80" s="569">
        <f>B80*0.4/'TA5'!B80</f>
        <v>0.47718328237533569</v>
      </c>
      <c r="I80" s="580">
        <f>C80*0.4/'TA5'!B80</f>
        <v>0.48553392291069031</v>
      </c>
      <c r="J80" s="587">
        <f>D80*0.4/'TA5'!C80</f>
        <v>0.47629028558731079</v>
      </c>
      <c r="K80" s="580">
        <f>E80*0.4/'TA5'!D80</f>
        <v>0.48920178413391113</v>
      </c>
      <c r="L80" s="587">
        <f>F80*0.4/'TA5'!E80</f>
        <v>0.49478775262832647</v>
      </c>
      <c r="M80" s="588">
        <f>G80*0.4/'TA5'!F80</f>
        <v>0.47626551985740662</v>
      </c>
    </row>
    <row r="81" spans="1:13">
      <c r="A81" s="78">
        <v>1985</v>
      </c>
      <c r="B81" s="600">
        <f>avgprinc!BI74</f>
        <v>54918.393237861688</v>
      </c>
      <c r="C81" s="561">
        <f>avgprinc!BJ74</f>
        <v>55851.379009240038</v>
      </c>
      <c r="D81" s="560">
        <f>avgprinc!BK74</f>
        <v>57543.343011769444</v>
      </c>
      <c r="E81" s="560">
        <f>avgprinc!BL74</f>
        <v>73879.065288002996</v>
      </c>
      <c r="F81" s="560">
        <f>avgprinc!BM74</f>
        <v>39916.186479022414</v>
      </c>
      <c r="G81" s="561">
        <f>avgprinc!BN74</f>
        <v>84272.25703121617</v>
      </c>
      <c r="H81" s="569">
        <f>B81*0.4/'TA5'!B81</f>
        <v>0.47662076354026794</v>
      </c>
      <c r="I81" s="580">
        <f>C81*0.4/'TA5'!B81</f>
        <v>0.48471787571907043</v>
      </c>
      <c r="J81" s="587">
        <f>D81*0.4/'TA5'!C81</f>
        <v>0.47732022404670721</v>
      </c>
      <c r="K81" s="580">
        <f>E81*0.4/'TA5'!D81</f>
        <v>0.48637813329696655</v>
      </c>
      <c r="L81" s="587">
        <f>F81*0.4/'TA5'!E81</f>
        <v>0.49729812145233154</v>
      </c>
      <c r="M81" s="588">
        <f>G81*0.4/'TA5'!F81</f>
        <v>0.47510024905204767</v>
      </c>
    </row>
    <row r="82" spans="1:13">
      <c r="A82" s="78">
        <v>1986</v>
      </c>
      <c r="B82" s="600">
        <f>avgprinc!BI75</f>
        <v>56000.874118796368</v>
      </c>
      <c r="C82" s="561">
        <f>avgprinc!BJ75</f>
        <v>56675.489029817123</v>
      </c>
      <c r="D82" s="560">
        <f>avgprinc!BK75</f>
        <v>59114.420781682355</v>
      </c>
      <c r="E82" s="560">
        <f>avgprinc!BL75</f>
        <v>74853.477257109087</v>
      </c>
      <c r="F82" s="560">
        <f>avgprinc!BM75</f>
        <v>41036.164100563146</v>
      </c>
      <c r="G82" s="561">
        <f>avgprinc!BN75</f>
        <v>85332.784172203072</v>
      </c>
      <c r="H82" s="569">
        <f>B82*0.4/'TA5'!B82</f>
        <v>0.48174270987510687</v>
      </c>
      <c r="I82" s="580">
        <f>C82*0.4/'TA5'!B82</f>
        <v>0.48754602670669561</v>
      </c>
      <c r="J82" s="587">
        <f>D82*0.4/'TA5'!C82</f>
        <v>0.48056387901306141</v>
      </c>
      <c r="K82" s="580">
        <f>E82*0.4/'TA5'!D82</f>
        <v>0.48938924074172963</v>
      </c>
      <c r="L82" s="587">
        <f>F82*0.4/'TA5'!E82</f>
        <v>0.50269615650176991</v>
      </c>
      <c r="M82" s="588">
        <f>G82*0.4/'TA5'!F82</f>
        <v>0.47885087132453918</v>
      </c>
    </row>
    <row r="83" spans="1:13">
      <c r="A83" s="78">
        <v>1987</v>
      </c>
      <c r="B83" s="600">
        <f>avgprinc!BI76</f>
        <v>56886.370954637328</v>
      </c>
      <c r="C83" s="561">
        <f>avgprinc!BJ76</f>
        <v>57297.211061887552</v>
      </c>
      <c r="D83" s="560">
        <f>avgprinc!BK76</f>
        <v>60393.122846162914</v>
      </c>
      <c r="E83" s="560">
        <f>avgprinc!BL76</f>
        <v>75468.05583024057</v>
      </c>
      <c r="F83" s="560">
        <f>avgprinc!BM76</f>
        <v>41673.231188157377</v>
      </c>
      <c r="G83" s="561">
        <f>avgprinc!BN76</f>
        <v>85821.659949739056</v>
      </c>
      <c r="H83" s="569">
        <f>B83*0.4/'TA5'!B83</f>
        <v>0.47498065233230591</v>
      </c>
      <c r="I83" s="580">
        <f>C83*0.4/'TA5'!B83</f>
        <v>0.47841101884841919</v>
      </c>
      <c r="J83" s="587">
        <f>D83*0.4/'TA5'!C83</f>
        <v>0.47429308295249933</v>
      </c>
      <c r="K83" s="580">
        <f>E83*0.4/'TA5'!D83</f>
        <v>0.4800486266613006</v>
      </c>
      <c r="L83" s="587">
        <f>F83*0.4/'TA5'!E83</f>
        <v>0.49330362677574163</v>
      </c>
      <c r="M83" s="588">
        <f>G83*0.4/'TA5'!F83</f>
        <v>0.46997368335723871</v>
      </c>
    </row>
    <row r="84" spans="1:13">
      <c r="A84" s="78">
        <v>1988</v>
      </c>
      <c r="B84" s="600">
        <f>avgprinc!BI77</f>
        <v>57860.152931635712</v>
      </c>
      <c r="C84" s="561">
        <f>avgprinc!BJ77</f>
        <v>58436.205476235213</v>
      </c>
      <c r="D84" s="560">
        <f>avgprinc!BK77</f>
        <v>61556.82410737731</v>
      </c>
      <c r="E84" s="560">
        <f>avgprinc!BL77</f>
        <v>76111.488978913811</v>
      </c>
      <c r="F84" s="560">
        <f>avgprinc!BM77</f>
        <v>42990.926448357452</v>
      </c>
      <c r="G84" s="561">
        <f>avgprinc!BN77</f>
        <v>86474.078779455056</v>
      </c>
      <c r="H84" s="569">
        <f>B84*0.4/'TA5'!B84</f>
        <v>0.46362680196762085</v>
      </c>
      <c r="I84" s="580">
        <f>C84*0.4/'TA5'!B84</f>
        <v>0.46824264526367193</v>
      </c>
      <c r="J84" s="587">
        <f>D84*0.4/'TA5'!C84</f>
        <v>0.46291399002075201</v>
      </c>
      <c r="K84" s="580">
        <f>E84*0.4/'TA5'!D84</f>
        <v>0.46574231982231135</v>
      </c>
      <c r="L84" s="587">
        <f>F84*0.4/'TA5'!E84</f>
        <v>0.48698675632476801</v>
      </c>
      <c r="M84" s="588">
        <f>G84*0.4/'TA5'!F84</f>
        <v>0.45745477080345159</v>
      </c>
    </row>
    <row r="85" spans="1:13">
      <c r="A85" s="83">
        <v>1989</v>
      </c>
      <c r="B85" s="601">
        <f>avgprinc!BI78</f>
        <v>58951.783789796718</v>
      </c>
      <c r="C85" s="563">
        <f>avgprinc!BJ78</f>
        <v>59234.047621030448</v>
      </c>
      <c r="D85" s="562">
        <f>avgprinc!BK78</f>
        <v>62738.108248593664</v>
      </c>
      <c r="E85" s="562">
        <f>avgprinc!BL78</f>
        <v>76501.528209469616</v>
      </c>
      <c r="F85" s="562">
        <f>avgprinc!BM78</f>
        <v>44087.63558213575</v>
      </c>
      <c r="G85" s="563">
        <f>avgprinc!BN78</f>
        <v>87124.257861065489</v>
      </c>
      <c r="H85" s="572">
        <f>B85*0.4/'TA5'!B85</f>
        <v>0.46674299240112305</v>
      </c>
      <c r="I85" s="583">
        <f>C85*0.4/'TA5'!B85</f>
        <v>0.46897777915000916</v>
      </c>
      <c r="J85" s="589">
        <f>D85*0.4/'TA5'!C85</f>
        <v>0.46625339984893793</v>
      </c>
      <c r="K85" s="583">
        <f>E85*0.4/'TA5'!D85</f>
        <v>0.46734020113945013</v>
      </c>
      <c r="L85" s="589">
        <f>F85*0.4/'TA5'!E85</f>
        <v>0.48571118712425226</v>
      </c>
      <c r="M85" s="590">
        <f>G85*0.4/'TA5'!F85</f>
        <v>0.45903137326240534</v>
      </c>
    </row>
    <row r="86" spans="1:13">
      <c r="A86" s="78">
        <v>1990</v>
      </c>
      <c r="B86" s="600">
        <f>avgprinc!BI79</f>
        <v>58998.570936244258</v>
      </c>
      <c r="C86" s="561">
        <f>avgprinc!BJ79</f>
        <v>59288.98719622707</v>
      </c>
      <c r="D86" s="560">
        <f>avgprinc!BK79</f>
        <v>62889.001913969965</v>
      </c>
      <c r="E86" s="560">
        <f>avgprinc!BL79</f>
        <v>75689.091916305726</v>
      </c>
      <c r="F86" s="560">
        <f>avgprinc!BM79</f>
        <v>44961.041996472399</v>
      </c>
      <c r="G86" s="561">
        <f>avgprinc!BN79</f>
        <v>86625.976085703951</v>
      </c>
      <c r="H86" s="569">
        <f>B86*0.4/'TA5'!B86</f>
        <v>0.46752029657363886</v>
      </c>
      <c r="I86" s="580">
        <f>C86*0.4/'TA5'!B86</f>
        <v>0.46982163190841664</v>
      </c>
      <c r="J86" s="587">
        <f>D86*0.4/'TA5'!C86</f>
        <v>0.46683946251869202</v>
      </c>
      <c r="K86" s="580">
        <f>E86*0.4/'TA5'!D86</f>
        <v>0.46631264686584473</v>
      </c>
      <c r="L86" s="587">
        <f>F86*0.4/'TA5'!E86</f>
        <v>0.4894667267799378</v>
      </c>
      <c r="M86" s="588">
        <f>G86*0.4/'TA5'!F86</f>
        <v>0.45963424444198608</v>
      </c>
    </row>
    <row r="87" spans="1:13">
      <c r="A87" s="78">
        <v>1991</v>
      </c>
      <c r="B87" s="600">
        <f>avgprinc!BI80</f>
        <v>58162.214599018982</v>
      </c>
      <c r="C87" s="561">
        <f>avgprinc!BJ80</f>
        <v>58241.3588426192</v>
      </c>
      <c r="D87" s="560">
        <f>avgprinc!BK80</f>
        <v>62206.10483855741</v>
      </c>
      <c r="E87" s="560">
        <f>avgprinc!BL80</f>
        <v>73831.140280205276</v>
      </c>
      <c r="F87" s="560">
        <f>avgprinc!BM80</f>
        <v>44753.855907355086</v>
      </c>
      <c r="G87" s="561">
        <f>avgprinc!BN80</f>
        <v>85350.693964925318</v>
      </c>
      <c r="H87" s="569">
        <f>B87*0.4/'TA5'!B87</f>
        <v>0.47052949666976934</v>
      </c>
      <c r="I87" s="580">
        <f>C87*0.4/'TA5'!B87</f>
        <v>0.47116976976394664</v>
      </c>
      <c r="J87" s="587">
        <f>D87*0.4/'TA5'!C87</f>
        <v>0.47156420350074768</v>
      </c>
      <c r="K87" s="580">
        <f>E87*0.4/'TA5'!D87</f>
        <v>0.46812766790390026</v>
      </c>
      <c r="L87" s="587">
        <f>F87*0.4/'TA5'!E87</f>
        <v>0.49080741405487055</v>
      </c>
      <c r="M87" s="588">
        <f>G87*0.4/'TA5'!F87</f>
        <v>0.46126297116279613</v>
      </c>
    </row>
    <row r="88" spans="1:13">
      <c r="A88" s="78">
        <v>1992</v>
      </c>
      <c r="B88" s="600">
        <f>avgprinc!BI81</f>
        <v>58873.054116042076</v>
      </c>
      <c r="C88" s="561">
        <f>avgprinc!BJ81</f>
        <v>58902.032457112793</v>
      </c>
      <c r="D88" s="560">
        <f>avgprinc!BK81</f>
        <v>63083.44155872101</v>
      </c>
      <c r="E88" s="560">
        <f>avgprinc!BL81</f>
        <v>74383.229784361407</v>
      </c>
      <c r="F88" s="560">
        <f>avgprinc!BM81</f>
        <v>45590.449834867148</v>
      </c>
      <c r="G88" s="561">
        <f>avgprinc!BN81</f>
        <v>86114.664074441098</v>
      </c>
      <c r="H88" s="569">
        <f>B88*0.4/'TA5'!B88</f>
        <v>0.46724176406860352</v>
      </c>
      <c r="I88" s="580">
        <f>C88*0.4/'TA5'!B88</f>
        <v>0.46747174859046947</v>
      </c>
      <c r="J88" s="587">
        <f>D88*0.4/'TA5'!C88</f>
        <v>0.46797621250152588</v>
      </c>
      <c r="K88" s="580">
        <f>E88*0.4/'TA5'!D88</f>
        <v>0.46293544769287104</v>
      </c>
      <c r="L88" s="587">
        <f>F88*0.4/'TA5'!E88</f>
        <v>0.48828986287117004</v>
      </c>
      <c r="M88" s="588">
        <f>G88*0.4/'TA5'!F88</f>
        <v>0.45631790161132813</v>
      </c>
    </row>
    <row r="89" spans="1:13">
      <c r="A89" s="78">
        <v>1993</v>
      </c>
      <c r="B89" s="600">
        <f>avgprinc!BI82</f>
        <v>59519.869944854487</v>
      </c>
      <c r="C89" s="561">
        <f>avgprinc!BJ82</f>
        <v>59123.793904014441</v>
      </c>
      <c r="D89" s="560">
        <f>avgprinc!BK82</f>
        <v>63903.835695295056</v>
      </c>
      <c r="E89" s="560">
        <f>avgprinc!BL82</f>
        <v>75463.938072956837</v>
      </c>
      <c r="F89" s="560">
        <f>avgprinc!BM82</f>
        <v>45388.076478694544</v>
      </c>
      <c r="G89" s="561">
        <f>avgprinc!BN82</f>
        <v>87024.989265665863</v>
      </c>
      <c r="H89" s="569">
        <f>B89*0.4/'TA5'!B89</f>
        <v>0.46839836239814769</v>
      </c>
      <c r="I89" s="580">
        <f>C89*0.4/'TA5'!B89</f>
        <v>0.46528139710426342</v>
      </c>
      <c r="J89" s="587">
        <f>D89*0.4/'TA5'!C89</f>
        <v>0.46787217259407038</v>
      </c>
      <c r="K89" s="580">
        <f>E89*0.4/'TA5'!D89</f>
        <v>0.46182569861412048</v>
      </c>
      <c r="L89" s="587">
        <f>F89*0.4/'TA5'!E89</f>
        <v>0.48665133118629456</v>
      </c>
      <c r="M89" s="588">
        <f>G89*0.4/'TA5'!F89</f>
        <v>0.45731747150421143</v>
      </c>
    </row>
    <row r="90" spans="1:13">
      <c r="A90" s="78">
        <v>1994</v>
      </c>
      <c r="B90" s="600">
        <f>avgprinc!BI83</f>
        <v>61169.221256447272</v>
      </c>
      <c r="C90" s="561">
        <f>avgprinc!BJ83</f>
        <v>60547.75015303371</v>
      </c>
      <c r="D90" s="560">
        <f>avgprinc!BK83</f>
        <v>65689.476828298662</v>
      </c>
      <c r="E90" s="560">
        <f>avgprinc!BL83</f>
        <v>77273.171642905625</v>
      </c>
      <c r="F90" s="560">
        <f>avgprinc!BM83</f>
        <v>46484.753157099316</v>
      </c>
      <c r="G90" s="561">
        <f>avgprinc!BN83</f>
        <v>89276.977649107474</v>
      </c>
      <c r="H90" s="569">
        <f>B90*0.4/'TA5'!B90</f>
        <v>0.46615728735923767</v>
      </c>
      <c r="I90" s="580">
        <f>C90*0.4/'TA5'!B90</f>
        <v>0.46142119169235224</v>
      </c>
      <c r="J90" s="587">
        <f>D90*0.4/'TA5'!C90</f>
        <v>0.46593776345252991</v>
      </c>
      <c r="K90" s="580">
        <f>E90*0.4/'TA5'!D90</f>
        <v>0.45873880386352539</v>
      </c>
      <c r="L90" s="587">
        <f>F90*0.4/'TA5'!E90</f>
        <v>0.48213467001914989</v>
      </c>
      <c r="M90" s="588">
        <f>G90*0.4/'TA5'!F90</f>
        <v>0.45437425374984752</v>
      </c>
    </row>
    <row r="91" spans="1:13">
      <c r="A91" s="78">
        <v>1995</v>
      </c>
      <c r="B91" s="600">
        <f>avgprinc!BI84</f>
        <v>61855.943698080744</v>
      </c>
      <c r="C91" s="561">
        <f>avgprinc!BJ84</f>
        <v>61532.041102079049</v>
      </c>
      <c r="D91" s="560">
        <f>avgprinc!BK84</f>
        <v>66251.413306823786</v>
      </c>
      <c r="E91" s="560">
        <f>avgprinc!BL84</f>
        <v>77304.933704877854</v>
      </c>
      <c r="F91" s="560">
        <f>avgprinc!BM84</f>
        <v>47966.064506836658</v>
      </c>
      <c r="G91" s="561">
        <f>avgprinc!BN84</f>
        <v>90131.041424975803</v>
      </c>
      <c r="H91" s="569">
        <f>B91*0.4/'TA5'!B91</f>
        <v>0.46124601364135748</v>
      </c>
      <c r="I91" s="580">
        <f>C91*0.4/'TA5'!B91</f>
        <v>0.45883074402809149</v>
      </c>
      <c r="J91" s="587">
        <f>D91*0.4/'TA5'!C91</f>
        <v>0.46181398630142212</v>
      </c>
      <c r="K91" s="580">
        <f>E91*0.4/'TA5'!D91</f>
        <v>0.45250013470649725</v>
      </c>
      <c r="L91" s="587">
        <f>F91*0.4/'TA5'!E91</f>
        <v>0.47966489195823664</v>
      </c>
      <c r="M91" s="588">
        <f>G91*0.4/'TA5'!F91</f>
        <v>0.44839045405387884</v>
      </c>
    </row>
    <row r="92" spans="1:13">
      <c r="A92" s="78">
        <v>1996</v>
      </c>
      <c r="B92" s="600">
        <f>avgprinc!BI85</f>
        <v>62951.477425886253</v>
      </c>
      <c r="C92" s="561">
        <f>avgprinc!BJ85</f>
        <v>62622.037628431317</v>
      </c>
      <c r="D92" s="560">
        <f>avgprinc!BK85</f>
        <v>67442.692353906619</v>
      </c>
      <c r="E92" s="560">
        <f>avgprinc!BL85</f>
        <v>78701.320953028451</v>
      </c>
      <c r="F92" s="560">
        <f>avgprinc!BM85</f>
        <v>48766.586851697044</v>
      </c>
      <c r="G92" s="561">
        <f>avgprinc!BN85</f>
        <v>91472.056349477556</v>
      </c>
      <c r="H92" s="569">
        <f>B92*0.4/'TA5'!B92</f>
        <v>0.45505595207214361</v>
      </c>
      <c r="I92" s="580">
        <f>C92*0.4/'TA5'!B92</f>
        <v>0.45267453789710999</v>
      </c>
      <c r="J92" s="587">
        <f>D92*0.4/'TA5'!C92</f>
        <v>0.45573022961616522</v>
      </c>
      <c r="K92" s="580">
        <f>E92*0.4/'TA5'!D92</f>
        <v>0.44603785872459406</v>
      </c>
      <c r="L92" s="587">
        <f>F92*0.4/'TA5'!E92</f>
        <v>0.47340521216392517</v>
      </c>
      <c r="M92" s="588">
        <f>G92*0.4/'TA5'!F92</f>
        <v>0.44200944900512695</v>
      </c>
    </row>
    <row r="93" spans="1:13">
      <c r="A93" s="78">
        <v>1997</v>
      </c>
      <c r="B93" s="600">
        <f>avgprinc!BI86</f>
        <v>64513.838955460087</v>
      </c>
      <c r="C93" s="561">
        <f>avgprinc!BJ86</f>
        <v>64131.041675536006</v>
      </c>
      <c r="D93" s="560">
        <f>avgprinc!BK86</f>
        <v>69192.676320255079</v>
      </c>
      <c r="E93" s="560">
        <f>avgprinc!BL86</f>
        <v>80356.885612966013</v>
      </c>
      <c r="F93" s="560">
        <f>avgprinc!BM86</f>
        <v>50300.016854828085</v>
      </c>
      <c r="G93" s="561">
        <f>avgprinc!BN86</f>
        <v>93616.314158095425</v>
      </c>
      <c r="H93" s="569">
        <f>B93*0.4/'TA5'!B93</f>
        <v>0.45000058412551874</v>
      </c>
      <c r="I93" s="580">
        <f>C93*0.4/'TA5'!B93</f>
        <v>0.44733047485351551</v>
      </c>
      <c r="J93" s="587">
        <f>D93*0.4/'TA5'!C93</f>
        <v>0.45020842552185053</v>
      </c>
      <c r="K93" s="580">
        <f>E93*0.4/'TA5'!D93</f>
        <v>0.43984520435333252</v>
      </c>
      <c r="L93" s="587">
        <f>F93*0.4/'TA5'!E93</f>
        <v>0.46997639536857599</v>
      </c>
      <c r="M93" s="588">
        <f>G93*0.4/'TA5'!F93</f>
        <v>0.43688210844993586</v>
      </c>
    </row>
    <row r="94" spans="1:13">
      <c r="A94" s="78">
        <v>1998</v>
      </c>
      <c r="B94" s="600">
        <f>avgprinc!BI87</f>
        <v>66628.573370754704</v>
      </c>
      <c r="C94" s="561">
        <f>avgprinc!BJ87</f>
        <v>66305.494167337034</v>
      </c>
      <c r="D94" s="560">
        <f>avgprinc!BK87</f>
        <v>71625.182629244227</v>
      </c>
      <c r="E94" s="560">
        <f>avgprinc!BL87</f>
        <v>83234.764807750093</v>
      </c>
      <c r="F94" s="560">
        <f>avgprinc!BM87</f>
        <v>51803.769049814538</v>
      </c>
      <c r="G94" s="561">
        <f>avgprinc!BN87</f>
        <v>96399.431012629386</v>
      </c>
      <c r="H94" s="569">
        <f>B94*0.4/'TA5'!B94</f>
        <v>0.44761022925376892</v>
      </c>
      <c r="I94" s="580">
        <f>C94*0.4/'TA5'!B94</f>
        <v>0.44543978571891774</v>
      </c>
      <c r="J94" s="587">
        <f>D94*0.4/'TA5'!C94</f>
        <v>0.44735693931579584</v>
      </c>
      <c r="K94" s="580">
        <f>E94*0.4/'TA5'!D94</f>
        <v>0.43769147992134089</v>
      </c>
      <c r="L94" s="587">
        <f>F94*0.4/'TA5'!E94</f>
        <v>0.46819773316383362</v>
      </c>
      <c r="M94" s="588">
        <f>G94*0.4/'TA5'!F94</f>
        <v>0.43370544910430914</v>
      </c>
    </row>
    <row r="95" spans="1:13">
      <c r="A95" s="83">
        <v>1999</v>
      </c>
      <c r="B95" s="601">
        <f>avgprinc!BI88</f>
        <v>68104.83319403902</v>
      </c>
      <c r="C95" s="563">
        <f>avgprinc!BJ88</f>
        <v>67345.063554500157</v>
      </c>
      <c r="D95" s="562">
        <f>avgprinc!BK88</f>
        <v>73500.983880275366</v>
      </c>
      <c r="E95" s="562">
        <f>avgprinc!BL88</f>
        <v>85166.170649847336</v>
      </c>
      <c r="F95" s="562">
        <f>avgprinc!BM88</f>
        <v>52277.023726508778</v>
      </c>
      <c r="G95" s="563">
        <f>avgprinc!BN88</f>
        <v>98518.734153862883</v>
      </c>
      <c r="H95" s="572">
        <f>B95*0.4/'TA5'!B95</f>
        <v>0.44421842694282526</v>
      </c>
      <c r="I95" s="583">
        <f>C95*0.4/'TA5'!B95</f>
        <v>0.43926277756690973</v>
      </c>
      <c r="J95" s="589">
        <f>D95*0.4/'TA5'!C95</f>
        <v>0.44365963339805614</v>
      </c>
      <c r="K95" s="583">
        <f>E95*0.4/'TA5'!D95</f>
        <v>0.43034780025482167</v>
      </c>
      <c r="L95" s="589">
        <f>F95*0.4/'TA5'!E95</f>
        <v>0.46544605493545538</v>
      </c>
      <c r="M95" s="590">
        <f>G95*0.4/'TA5'!F95</f>
        <v>0.42969849705696112</v>
      </c>
    </row>
    <row r="96" spans="1:13">
      <c r="A96" s="88">
        <v>2000</v>
      </c>
      <c r="B96" s="602">
        <f>avgprinc!BI89</f>
        <v>69706.139011569438</v>
      </c>
      <c r="C96" s="565">
        <f>avgprinc!BJ89</f>
        <v>69063.354147423248</v>
      </c>
      <c r="D96" s="564">
        <f>avgprinc!BK89</f>
        <v>75291.552969691125</v>
      </c>
      <c r="E96" s="564">
        <f>avgprinc!BL89</f>
        <v>86653.843548098623</v>
      </c>
      <c r="F96" s="564">
        <f>avgprinc!BM89</f>
        <v>54131.47249933306</v>
      </c>
      <c r="G96" s="565">
        <f>avgprinc!BN89</f>
        <v>100332.81903270974</v>
      </c>
      <c r="H96" s="573">
        <f>B96*0.4/'TA5'!B96</f>
        <v>0.43997871875762934</v>
      </c>
      <c r="I96" s="584">
        <f>C96*0.4/'TA5'!B96</f>
        <v>0.43592151999473561</v>
      </c>
      <c r="J96" s="591">
        <f>D96*0.4/'TA5'!C96</f>
        <v>0.43915104866027832</v>
      </c>
      <c r="K96" s="584">
        <f>E96*0.4/'TA5'!D96</f>
        <v>0.42406731843948364</v>
      </c>
      <c r="L96" s="591">
        <f>F96*0.4/'TA5'!E96</f>
        <v>0.46613371372222911</v>
      </c>
      <c r="M96" s="592">
        <f>G96*0.4/'TA5'!F96</f>
        <v>0.42514672875404363</v>
      </c>
    </row>
    <row r="97" spans="1:13">
      <c r="A97" s="78">
        <v>2001</v>
      </c>
      <c r="B97" s="600">
        <f>avgprinc!BI90</f>
        <v>70189.989002573173</v>
      </c>
      <c r="C97" s="561">
        <f>avgprinc!BJ90</f>
        <v>69607.267568129711</v>
      </c>
      <c r="D97" s="560">
        <f>avgprinc!BK90</f>
        <v>75884.220061451546</v>
      </c>
      <c r="E97" s="560">
        <f>avgprinc!BL90</f>
        <v>86809.715144981994</v>
      </c>
      <c r="F97" s="560">
        <f>avgprinc!BM90</f>
        <v>54934.897892812398</v>
      </c>
      <c r="G97" s="561">
        <f>avgprinc!BN90</f>
        <v>100470.08336573244</v>
      </c>
      <c r="H97" s="569">
        <f>B97*0.4/'TA5'!B97</f>
        <v>0.44521883130073547</v>
      </c>
      <c r="I97" s="580">
        <f>C97*0.4/'TA5'!B97</f>
        <v>0.44152259826660156</v>
      </c>
      <c r="J97" s="587">
        <f>D97*0.4/'TA5'!C97</f>
        <v>0.44622397422790533</v>
      </c>
      <c r="K97" s="580">
        <f>E97*0.4/'TA5'!D97</f>
        <v>0.43129837512969971</v>
      </c>
      <c r="L97" s="587">
        <f>F97*0.4/'TA5'!E97</f>
        <v>0.46793493628501903</v>
      </c>
      <c r="M97" s="588">
        <f>G97*0.4/'TA5'!F97</f>
        <v>0.4309782087802887</v>
      </c>
    </row>
    <row r="98" spans="1:13">
      <c r="A98" s="78">
        <v>2002</v>
      </c>
      <c r="B98" s="600">
        <f>avgprinc!BI91</f>
        <v>70429.736557841941</v>
      </c>
      <c r="C98" s="561">
        <f>avgprinc!BJ91</f>
        <v>69832.56308227501</v>
      </c>
      <c r="D98" s="560">
        <f>avgprinc!BK91</f>
        <v>76160.132725729694</v>
      </c>
      <c r="E98" s="560">
        <f>avgprinc!BL91</f>
        <v>86331.212819610795</v>
      </c>
      <c r="F98" s="560">
        <f>avgprinc!BM91</f>
        <v>55741.659242723625</v>
      </c>
      <c r="G98" s="561">
        <f>avgprinc!BN91</f>
        <v>99942.170425882228</v>
      </c>
      <c r="H98" s="569">
        <f>B98*0.4/'TA5'!B98</f>
        <v>0.44775205850601191</v>
      </c>
      <c r="I98" s="580">
        <f>C98*0.4/'TA5'!B98</f>
        <v>0.44395557045936579</v>
      </c>
      <c r="J98" s="587">
        <f>D98*0.4/'TA5'!C98</f>
        <v>0.44988214969635026</v>
      </c>
      <c r="K98" s="580">
        <f>E98*0.4/'TA5'!D98</f>
        <v>0.43446865677833546</v>
      </c>
      <c r="L98" s="587">
        <f>F98*0.4/'TA5'!E98</f>
        <v>0.46726596355438227</v>
      </c>
      <c r="M98" s="588">
        <f>G98*0.4/'TA5'!F98</f>
        <v>0.43245813250541687</v>
      </c>
    </row>
    <row r="99" spans="1:13">
      <c r="A99" s="78">
        <v>2003</v>
      </c>
      <c r="B99" s="600">
        <f>avgprinc!BI92</f>
        <v>71150.567427679038</v>
      </c>
      <c r="C99" s="561">
        <f>avgprinc!BJ92</f>
        <v>70525.502993654081</v>
      </c>
      <c r="D99" s="560">
        <f>avgprinc!BK92</f>
        <v>77057.678973706832</v>
      </c>
      <c r="E99" s="560">
        <f>avgprinc!BL92</f>
        <v>86523.345292527665</v>
      </c>
      <c r="F99" s="560">
        <f>avgprinc!BM92</f>
        <v>56789.829392212778</v>
      </c>
      <c r="G99" s="561">
        <f>avgprinc!BN92</f>
        <v>100453.16477620197</v>
      </c>
      <c r="H99" s="569">
        <f>B99*0.4/'TA5'!B99</f>
        <v>0.44763049483299266</v>
      </c>
      <c r="I99" s="580">
        <f>C99*0.4/'TA5'!B99</f>
        <v>0.44369801878929138</v>
      </c>
      <c r="J99" s="587">
        <f>D99*0.4/'TA5'!C99</f>
        <v>0.45083516836166382</v>
      </c>
      <c r="K99" s="580">
        <f>E99*0.4/'TA5'!D99</f>
        <v>0.43421515822410572</v>
      </c>
      <c r="L99" s="587">
        <f>F99*0.4/'TA5'!E99</f>
        <v>0.46642726659774775</v>
      </c>
      <c r="M99" s="588">
        <f>G99*0.4/'TA5'!F99</f>
        <v>0.43134894967079168</v>
      </c>
    </row>
    <row r="100" spans="1:13">
      <c r="A100" s="78">
        <v>2004</v>
      </c>
      <c r="B100" s="600">
        <f>avgprinc!BI93</f>
        <v>72263.492799115294</v>
      </c>
      <c r="C100" s="561">
        <f>avgprinc!BJ93</f>
        <v>71645.021304017573</v>
      </c>
      <c r="D100" s="560">
        <f>avgprinc!BK93</f>
        <v>78160.922541097272</v>
      </c>
      <c r="E100" s="560">
        <f>avgprinc!BL93</f>
        <v>87875.498262931505</v>
      </c>
      <c r="F100" s="560">
        <f>avgprinc!BM93</f>
        <v>57744.152475760544</v>
      </c>
      <c r="G100" s="561">
        <f>avgprinc!BN93</f>
        <v>101402.3344575189</v>
      </c>
      <c r="H100" s="569">
        <f>B100*0.4/'TA5'!B100</f>
        <v>0.44169524312019354</v>
      </c>
      <c r="I100" s="580">
        <f>C100*0.4/'TA5'!B100</f>
        <v>0.43791496753692633</v>
      </c>
      <c r="J100" s="587">
        <f>D100*0.4/'TA5'!C100</f>
        <v>0.44478103518486023</v>
      </c>
      <c r="K100" s="580">
        <f>E100*0.4/'TA5'!D100</f>
        <v>0.42778897285461415</v>
      </c>
      <c r="L100" s="587">
        <f>F100*0.4/'TA5'!E100</f>
        <v>0.46156430244445801</v>
      </c>
      <c r="M100" s="588">
        <f>G100*0.4/'TA5'!F100</f>
        <v>0.42440968751907354</v>
      </c>
    </row>
    <row r="101" spans="1:13">
      <c r="A101" s="78">
        <v>2005</v>
      </c>
      <c r="B101" s="600">
        <f>avgprinc!BI94</f>
        <v>72708.450727351345</v>
      </c>
      <c r="C101" s="561">
        <f>avgprinc!BJ94</f>
        <v>72111.115001597092</v>
      </c>
      <c r="D101" s="560">
        <f>avgprinc!BK94</f>
        <v>78462.630251502953</v>
      </c>
      <c r="E101" s="560">
        <f>avgprinc!BL94</f>
        <v>88074.678375240692</v>
      </c>
      <c r="F101" s="560">
        <f>avgprinc!BM94</f>
        <v>58495.812387434824</v>
      </c>
      <c r="G101" s="561">
        <f>avgprinc!BN94</f>
        <v>101887.50006284486</v>
      </c>
      <c r="H101" s="569">
        <f>B101*0.4/'TA5'!B101</f>
        <v>0.4334989488124848</v>
      </c>
      <c r="I101" s="580">
        <f>C101*0.4/'TA5'!B101</f>
        <v>0.42993754148483287</v>
      </c>
      <c r="J101" s="587">
        <f>D101*0.4/'TA5'!C101</f>
        <v>0.43756568431854242</v>
      </c>
      <c r="K101" s="580">
        <f>E101*0.4/'TA5'!D101</f>
        <v>0.41857704520225525</v>
      </c>
      <c r="L101" s="587">
        <f>F101*0.4/'TA5'!E101</f>
        <v>0.45549201965332031</v>
      </c>
      <c r="M101" s="588">
        <f>G101*0.4/'TA5'!F101</f>
        <v>0.41669017076492315</v>
      </c>
    </row>
    <row r="102" spans="1:13">
      <c r="A102" s="78">
        <v>2006</v>
      </c>
      <c r="B102" s="600">
        <f>avgprinc!BI95</f>
        <v>73454.415917877443</v>
      </c>
      <c r="C102" s="561">
        <f>avgprinc!BJ95</f>
        <v>72814.353277203118</v>
      </c>
      <c r="D102" s="560">
        <f>avgprinc!BK95</f>
        <v>79142.696849761705</v>
      </c>
      <c r="E102" s="560">
        <f>avgprinc!BL95</f>
        <v>88861.725486980242</v>
      </c>
      <c r="F102" s="560">
        <f>avgprinc!BM95</f>
        <v>59195.672306515429</v>
      </c>
      <c r="G102" s="561">
        <f>avgprinc!BN95</f>
        <v>102214.91802477595</v>
      </c>
      <c r="H102" s="569">
        <f>B102*0.4/'TA5'!B102</f>
        <v>0.42772775888442993</v>
      </c>
      <c r="I102" s="580">
        <f>C102*0.4/'TA5'!B102</f>
        <v>0.42400065064430231</v>
      </c>
      <c r="J102" s="587">
        <f>D102*0.4/'TA5'!C102</f>
        <v>0.43240240216255188</v>
      </c>
      <c r="K102" s="580">
        <f>E102*0.4/'TA5'!D102</f>
        <v>0.41241204738616943</v>
      </c>
      <c r="L102" s="587">
        <f>F102*0.4/'TA5'!E102</f>
        <v>0.45025056600570679</v>
      </c>
      <c r="M102" s="588">
        <f>G102*0.4/'TA5'!F102</f>
        <v>0.41015386581420898</v>
      </c>
    </row>
    <row r="103" spans="1:13">
      <c r="A103" s="78">
        <v>2007</v>
      </c>
      <c r="B103" s="600">
        <f>avgprinc!BI96</f>
        <v>72867.903273327844</v>
      </c>
      <c r="C103" s="561">
        <f>avgprinc!BJ96</f>
        <v>72168.928953884169</v>
      </c>
      <c r="D103" s="560">
        <f>avgprinc!BK96</f>
        <v>78379.138595933051</v>
      </c>
      <c r="E103" s="560">
        <f>avgprinc!BL96</f>
        <v>87666.740787367584</v>
      </c>
      <c r="F103" s="560">
        <f>avgprinc!BM96</f>
        <v>58930.158242366248</v>
      </c>
      <c r="G103" s="561">
        <f>avgprinc!BN96</f>
        <v>101244.82372765109</v>
      </c>
      <c r="H103" s="569">
        <f>B103*0.4/'TA5'!B103</f>
        <v>0.42912915349006664</v>
      </c>
      <c r="I103" s="580">
        <f>C103*0.4/'TA5'!B103</f>
        <v>0.42501279711723339</v>
      </c>
      <c r="J103" s="587">
        <f>D103*0.4/'TA5'!C103</f>
        <v>0.43451440334320068</v>
      </c>
      <c r="K103" s="580">
        <f>E103*0.4/'TA5'!D103</f>
        <v>0.41245478391647333</v>
      </c>
      <c r="L103" s="587">
        <f>F103*0.4/'TA5'!E103</f>
        <v>0.45248672366142273</v>
      </c>
      <c r="M103" s="588">
        <f>G103*0.4/'TA5'!F103</f>
        <v>0.41006547212600702</v>
      </c>
    </row>
    <row r="104" spans="1:13">
      <c r="A104" s="78">
        <v>2008</v>
      </c>
      <c r="B104" s="600">
        <f>avgprinc!BI97</f>
        <v>71520.159765555713</v>
      </c>
      <c r="C104" s="561">
        <f>avgprinc!BJ97</f>
        <v>70537.809745712861</v>
      </c>
      <c r="D104" s="560">
        <f>avgprinc!BK97</f>
        <v>77322.155870894596</v>
      </c>
      <c r="E104" s="560">
        <f>avgprinc!BL97</f>
        <v>85698.796662721201</v>
      </c>
      <c r="F104" s="560">
        <f>avgprinc!BM97</f>
        <v>57770.498684721431</v>
      </c>
      <c r="G104" s="561">
        <f>avgprinc!BN97</f>
        <v>98542.729158947754</v>
      </c>
      <c r="H104" s="569">
        <f>B104*0.4/'TA5'!B104</f>
        <v>0.43314981460571289</v>
      </c>
      <c r="I104" s="580">
        <f>C104*0.4/'TA5'!B104</f>
        <v>0.42720037698745728</v>
      </c>
      <c r="J104" s="587">
        <f>D104*0.4/'TA5'!C104</f>
        <v>0.43954423069953918</v>
      </c>
      <c r="K104" s="580">
        <f>E104*0.4/'TA5'!D104</f>
        <v>0.41606321930885315</v>
      </c>
      <c r="L104" s="587">
        <f>F104*0.4/'TA5'!E104</f>
        <v>0.45414540171623236</v>
      </c>
      <c r="M104" s="588">
        <f>G104*0.4/'TA5'!F104</f>
        <v>0.413030356168747</v>
      </c>
    </row>
    <row r="105" spans="1:13">
      <c r="A105" s="83">
        <v>2009</v>
      </c>
      <c r="B105" s="603">
        <f>avgprinc!BI98</f>
        <v>69485.245606807192</v>
      </c>
      <c r="C105" s="604">
        <f>avgprinc!BJ98</f>
        <v>68336.712929223941</v>
      </c>
      <c r="D105" s="562">
        <f>avgprinc!BK98</f>
        <v>75152.148637669205</v>
      </c>
      <c r="E105" s="562">
        <f>avgprinc!BL98</f>
        <v>81786.032256602135</v>
      </c>
      <c r="F105" s="562">
        <f>avgprinc!BM98</f>
        <v>57053.092092832419</v>
      </c>
      <c r="G105" s="563">
        <f>avgprinc!BN98</f>
        <v>95708.154749174704</v>
      </c>
      <c r="H105" s="572">
        <f>B105*0.4/'TA5'!B105</f>
        <v>0.44101026654243469</v>
      </c>
      <c r="I105" s="583">
        <f>C105*0.4/'TA5'!B105</f>
        <v>0.43372073769569391</v>
      </c>
      <c r="J105" s="593">
        <f>D105*0.4/'TA5'!C105</f>
        <v>0.4499200284481048</v>
      </c>
      <c r="K105" s="594">
        <f>E105*0.4/'TA5'!D105</f>
        <v>0.42473611235618591</v>
      </c>
      <c r="L105" s="589">
        <f>F105*0.4/'TA5'!E105</f>
        <v>0.45619547367095942</v>
      </c>
      <c r="M105" s="590">
        <f>G105*0.4/'TA5'!F105</f>
        <v>0.4188894927501679</v>
      </c>
    </row>
    <row r="106" spans="1:13">
      <c r="A106" s="78">
        <v>2010</v>
      </c>
      <c r="B106" s="605">
        <f>avgprinc!BI99</f>
        <v>70198.3752093488</v>
      </c>
      <c r="C106" s="606">
        <f>avgprinc!BJ99</f>
        <v>68992.796114588826</v>
      </c>
      <c r="D106" s="560">
        <f>avgprinc!BK99</f>
        <v>75813.83856783442</v>
      </c>
      <c r="E106" s="560">
        <f>avgprinc!BL99</f>
        <v>82118.464265754214</v>
      </c>
      <c r="F106" s="560">
        <f>avgprinc!BM99</f>
        <v>57967.622801332123</v>
      </c>
      <c r="G106" s="561">
        <f>avgprinc!BN99</f>
        <v>95911.528977035894</v>
      </c>
      <c r="H106" s="569">
        <f>B106*0.4/'TA5'!B106</f>
        <v>0.43151348829269415</v>
      </c>
      <c r="I106" s="580">
        <f>C106*0.4/'TA5'!B106</f>
        <v>0.42410272359848017</v>
      </c>
      <c r="J106" s="595">
        <f>D106*0.4/'TA5'!C106</f>
        <v>0.43998107314109802</v>
      </c>
      <c r="K106" s="596">
        <f>E106*0.4/'TA5'!D106</f>
        <v>0.4136686623096465</v>
      </c>
      <c r="L106" s="587">
        <f>F106*0.4/'TA5'!E106</f>
        <v>0.44882062077522272</v>
      </c>
      <c r="M106" s="588">
        <f>G106*0.4/'TA5'!F106</f>
        <v>0.4089350700378418</v>
      </c>
    </row>
    <row r="107" spans="1:13">
      <c r="A107" s="78">
        <v>2011</v>
      </c>
      <c r="B107" s="605">
        <f>avgprinc!BI100</f>
        <v>71256.589306310721</v>
      </c>
      <c r="C107" s="606">
        <f>avgprinc!BJ100</f>
        <v>69915.984521499238</v>
      </c>
      <c r="D107" s="560">
        <f>avgprinc!BK100</f>
        <v>76840.343931088326</v>
      </c>
      <c r="E107" s="560">
        <f>avgprinc!BL100</f>
        <v>84002.038814777799</v>
      </c>
      <c r="F107" s="560">
        <f>avgprinc!BM100</f>
        <v>58087.443957708485</v>
      </c>
      <c r="G107" s="561">
        <f>avgprinc!BN100</f>
        <v>96781.249838773598</v>
      </c>
      <c r="H107" s="569">
        <f>B107*0.4/'TA5'!B107</f>
        <v>0.43082585930824274</v>
      </c>
      <c r="I107" s="580">
        <f>C107*0.4/'TA5'!B107</f>
        <v>0.4227204024791717</v>
      </c>
      <c r="J107" s="595">
        <f>D107*0.4/'TA5'!C107</f>
        <v>0.44009143114089971</v>
      </c>
      <c r="K107" s="596">
        <f>E107*0.4/'TA5'!D107</f>
        <v>0.41316601634025574</v>
      </c>
      <c r="L107" s="587">
        <f>F107*0.4/'TA5'!E107</f>
        <v>0.44615304470062267</v>
      </c>
      <c r="M107" s="588">
        <f>G107*0.4/'TA5'!F107</f>
        <v>0.40758061408996582</v>
      </c>
    </row>
    <row r="108" spans="1:13">
      <c r="A108" s="78">
        <v>2012</v>
      </c>
      <c r="B108" s="605">
        <f>avgprinc!BI101</f>
        <v>71624.557921778789</v>
      </c>
      <c r="C108" s="606">
        <f>avgprinc!BJ101</f>
        <v>70170.347417004319</v>
      </c>
      <c r="D108" s="560">
        <f>avgprinc!BK101</f>
        <v>77567.765593087694</v>
      </c>
      <c r="E108" s="560">
        <f>avgprinc!BL101</f>
        <v>84832.981523673254</v>
      </c>
      <c r="F108" s="560">
        <f>avgprinc!BM101</f>
        <v>57942.182976288022</v>
      </c>
      <c r="G108" s="561">
        <f>avgprinc!BN101</f>
        <v>96810.225505966082</v>
      </c>
      <c r="H108" s="569">
        <f>B108*0.4/'TA5'!B108</f>
        <v>0.42254126071929937</v>
      </c>
      <c r="I108" s="580">
        <f>C108*0.4/'TA5'!B108</f>
        <v>0.41396230459213262</v>
      </c>
      <c r="J108" s="595">
        <f>D108*0.4/'TA5'!C108</f>
        <v>0.43304660916328436</v>
      </c>
      <c r="K108" s="596">
        <f>E108*0.4/'TA5'!D108</f>
        <v>0.40434914827346807</v>
      </c>
      <c r="L108" s="587">
        <f>F108*0.4/'TA5'!E108</f>
        <v>0.43818607926368713</v>
      </c>
      <c r="M108" s="588">
        <f>G108*0.4/'TA5'!F108</f>
        <v>0.39962118864059443</v>
      </c>
    </row>
    <row r="109" spans="1:13">
      <c r="A109" s="78">
        <v>2013</v>
      </c>
      <c r="B109" s="605">
        <f>avgprinc!BI102</f>
        <v>72715.071404929462</v>
      </c>
      <c r="C109" s="606">
        <f>avgprinc!BJ102</f>
        <v>71370.334952568679</v>
      </c>
      <c r="D109" s="560">
        <f>avgprinc!BK102</f>
        <v>78746.250525654614</v>
      </c>
      <c r="E109" s="560">
        <f>avgprinc!BL102</f>
        <v>86323.64665662979</v>
      </c>
      <c r="F109" s="560">
        <f>avgprinc!BM102</f>
        <v>58791.052179432743</v>
      </c>
      <c r="G109" s="561">
        <f>avgprinc!BN102</f>
        <v>97655.253709431912</v>
      </c>
      <c r="H109" s="569">
        <f>B109*0.4/'TA5'!B109</f>
        <v>0.42884162068367004</v>
      </c>
      <c r="I109" s="580">
        <f>C109*0.4/'TA5'!B109</f>
        <v>0.42091095447540289</v>
      </c>
      <c r="J109" s="595">
        <f>D109*0.4/'TA5'!C109</f>
        <v>0.43795374035835266</v>
      </c>
      <c r="K109" s="596">
        <f>E109*0.4/'TA5'!D109</f>
        <v>0.41209101676940924</v>
      </c>
      <c r="L109" s="587">
        <f>F109*0.4/'TA5'!E109</f>
        <v>0.44322723150253296</v>
      </c>
      <c r="M109" s="588">
        <f>G109*0.4/'TA5'!F109</f>
        <v>0.40508452057838429</v>
      </c>
    </row>
    <row r="110" spans="1:13">
      <c r="A110" s="78">
        <v>2014</v>
      </c>
      <c r="B110" s="605">
        <f>avgprinc!BI103</f>
        <v>73641.472329680342</v>
      </c>
      <c r="C110" s="606">
        <f>avgprinc!BJ103</f>
        <v>72266.312867480156</v>
      </c>
      <c r="D110" s="560">
        <f>avgprinc!BK103</f>
        <v>79996.518561026722</v>
      </c>
      <c r="E110" s="560">
        <f>avgprinc!BL103</f>
        <v>87443.352566874149</v>
      </c>
      <c r="F110" s="560">
        <f>avgprinc!BM103</f>
        <v>59481.487628953626</v>
      </c>
      <c r="G110" s="561">
        <f>avgprinc!BN103</f>
        <v>98405.611819639264</v>
      </c>
      <c r="H110" s="569">
        <f>B110*0.4/'TA5'!B110</f>
        <v>0.42436492443084717</v>
      </c>
      <c r="I110" s="580">
        <f>C110*0.4/'TA5'!B110</f>
        <v>0.4164404571056366</v>
      </c>
      <c r="J110" s="595">
        <f>D110*0.4/'TA5'!C110</f>
        <v>0.43354445695877075</v>
      </c>
      <c r="K110" s="596">
        <f>E110*0.4/'TA5'!D110</f>
        <v>0.407276451587677</v>
      </c>
      <c r="L110" s="587">
        <f>F110*0.4/'TA5'!E110</f>
        <v>0.43876558542251587</v>
      </c>
      <c r="M110" s="588">
        <f>G110*0.4/'TA5'!F110</f>
        <v>0.40002959966659557</v>
      </c>
    </row>
    <row r="111" spans="1:13">
      <c r="A111" s="78">
        <v>2015</v>
      </c>
      <c r="B111" s="605">
        <f>avgprinc!BI104</f>
        <v>74882.108933070049</v>
      </c>
      <c r="C111" s="606">
        <f>avgprinc!BJ104</f>
        <v>73475.068509506891</v>
      </c>
      <c r="D111" s="560">
        <f>avgprinc!BK104</f>
        <v>81108.374952418759</v>
      </c>
      <c r="E111" s="560">
        <f>avgprinc!BL104</f>
        <v>88727.528592101007</v>
      </c>
      <c r="F111" s="560">
        <f>avgprinc!BM104</f>
        <v>60435.112796111185</v>
      </c>
      <c r="G111" s="561">
        <f>avgprinc!BN104</f>
        <v>99440.252974633739</v>
      </c>
      <c r="H111" s="569">
        <f>B111*0.4/'TA5'!B111</f>
        <v>0.42517387866973871</v>
      </c>
      <c r="I111" s="580">
        <f>C111*0.4/'TA5'!B111</f>
        <v>0.41718482971191401</v>
      </c>
      <c r="J111" s="595">
        <f>D111*0.4/'TA5'!C111</f>
        <v>0.43528255820274364</v>
      </c>
      <c r="K111" s="596">
        <f>E111*0.4/'TA5'!D111</f>
        <v>0.40809789299964905</v>
      </c>
      <c r="L111" s="587">
        <f>F111*0.4/'TA5'!E111</f>
        <v>0.43768492341041576</v>
      </c>
      <c r="M111" s="588">
        <f>G111*0.4/'TA5'!F111</f>
        <v>0.39989215135574352</v>
      </c>
    </row>
    <row r="112" spans="1:13">
      <c r="A112" s="78">
        <v>2016</v>
      </c>
      <c r="B112" s="605">
        <f>avgprinc!BI105</f>
        <v>75070.856766532306</v>
      </c>
      <c r="C112" s="606">
        <f>avgprinc!BJ105</f>
        <v>73734.546420229133</v>
      </c>
      <c r="D112" s="560">
        <f>avgprinc!BK105</f>
        <v>81210.718223002084</v>
      </c>
      <c r="E112" s="560">
        <f>avgprinc!BL105</f>
        <v>89054.021673656127</v>
      </c>
      <c r="F112" s="560">
        <f>avgprinc!BM105</f>
        <v>60846.202424070034</v>
      </c>
      <c r="G112" s="561">
        <f>avgprinc!BN105</f>
        <v>99041.620138765167</v>
      </c>
      <c r="H112" s="569">
        <f>B112*0.4/'TA5'!B112</f>
        <v>0.42833739519119263</v>
      </c>
      <c r="I112" s="580">
        <f>C112*0.4/'TA5'!B112</f>
        <v>0.42071270942687988</v>
      </c>
      <c r="J112" s="595">
        <f>D112*0.4/'TA5'!C112</f>
        <v>0.43955090641975397</v>
      </c>
      <c r="K112" s="596">
        <f>E112*0.4/'TA5'!D112</f>
        <v>0.41451370716094976</v>
      </c>
      <c r="L112" s="587">
        <f>F112*0.4/'TA5'!E112</f>
        <v>0.43754729628562927</v>
      </c>
      <c r="M112" s="588">
        <f>G112*0.4/'TA5'!F112</f>
        <v>0.4019619226455689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L108"/>
  <sheetViews>
    <sheetView workbookViewId="0">
      <pane xSplit="1" ySplit="1" topLeftCell="U86" activePane="bottomRight" state="frozen"/>
      <selection activeCell="D32" sqref="D32"/>
      <selection pane="topRight" activeCell="D32" sqref="D32"/>
      <selection pane="bottomLeft" activeCell="D32" sqref="D32"/>
      <selection pane="bottomRight" activeCell="AH103" sqref="AH103"/>
    </sheetView>
  </sheetViews>
  <sheetFormatPr baseColWidth="10" defaultColWidth="8.83203125" defaultRowHeight="15.55"/>
  <sheetData>
    <row r="1" spans="1:90">
      <c r="A1" t="s">
        <v>1</v>
      </c>
      <c r="B1" t="s">
        <v>362</v>
      </c>
      <c r="C1" t="s">
        <v>363</v>
      </c>
      <c r="D1" t="s">
        <v>364</v>
      </c>
      <c r="E1" t="s">
        <v>365</v>
      </c>
      <c r="F1" t="s">
        <v>366</v>
      </c>
      <c r="G1" t="s">
        <v>367</v>
      </c>
      <c r="H1" t="s">
        <v>368</v>
      </c>
      <c r="I1" t="s">
        <v>369</v>
      </c>
      <c r="J1" t="s">
        <v>370</v>
      </c>
      <c r="K1" t="s">
        <v>371</v>
      </c>
      <c r="L1" t="s">
        <v>372</v>
      </c>
      <c r="M1" t="s">
        <v>373</v>
      </c>
      <c r="N1" t="s">
        <v>374</v>
      </c>
      <c r="O1" t="s">
        <v>375</v>
      </c>
      <c r="P1" t="s">
        <v>376</v>
      </c>
      <c r="Q1" t="s">
        <v>377</v>
      </c>
      <c r="R1" t="s">
        <v>378</v>
      </c>
      <c r="S1" t="s">
        <v>379</v>
      </c>
      <c r="T1" t="s">
        <v>380</v>
      </c>
      <c r="U1" t="s">
        <v>381</v>
      </c>
      <c r="V1" t="s">
        <v>382</v>
      </c>
      <c r="W1" t="s">
        <v>383</v>
      </c>
      <c r="X1" t="s">
        <v>384</v>
      </c>
      <c r="Y1" t="s">
        <v>385</v>
      </c>
      <c r="Z1" t="s">
        <v>386</v>
      </c>
      <c r="AA1" t="s">
        <v>387</v>
      </c>
      <c r="AB1" t="s">
        <v>388</v>
      </c>
      <c r="AC1" t="s">
        <v>389</v>
      </c>
      <c r="AD1" t="s">
        <v>390</v>
      </c>
      <c r="AE1" t="s">
        <v>391</v>
      </c>
      <c r="AF1" t="s">
        <v>392</v>
      </c>
      <c r="AG1" t="s">
        <v>393</v>
      </c>
      <c r="AH1" t="s">
        <v>394</v>
      </c>
      <c r="AI1" t="s">
        <v>395</v>
      </c>
      <c r="AJ1" t="s">
        <v>396</v>
      </c>
      <c r="AK1" t="s">
        <v>397</v>
      </c>
      <c r="AL1" t="s">
        <v>398</v>
      </c>
      <c r="AM1" t="s">
        <v>399</v>
      </c>
      <c r="AN1" t="s">
        <v>400</v>
      </c>
      <c r="AO1" t="s">
        <v>401</v>
      </c>
      <c r="AP1" t="s">
        <v>402</v>
      </c>
      <c r="AQ1" t="s">
        <v>403</v>
      </c>
      <c r="AR1" t="s">
        <v>404</v>
      </c>
      <c r="AS1" t="s">
        <v>405</v>
      </c>
      <c r="AT1" t="s">
        <v>406</v>
      </c>
      <c r="AU1" t="s">
        <v>407</v>
      </c>
      <c r="AV1" t="s">
        <v>408</v>
      </c>
      <c r="AW1" t="s">
        <v>409</v>
      </c>
      <c r="AX1" t="s">
        <v>410</v>
      </c>
      <c r="AY1" t="s">
        <v>411</v>
      </c>
      <c r="AZ1" t="s">
        <v>412</v>
      </c>
      <c r="BA1" t="s">
        <v>413</v>
      </c>
      <c r="BB1" t="s">
        <v>414</v>
      </c>
      <c r="BC1" t="s">
        <v>415</v>
      </c>
      <c r="BD1" t="s">
        <v>416</v>
      </c>
      <c r="BE1" t="s">
        <v>417</v>
      </c>
      <c r="BF1" t="s">
        <v>418</v>
      </c>
      <c r="BG1" t="s">
        <v>419</v>
      </c>
      <c r="BH1" t="s">
        <v>420</v>
      </c>
      <c r="BI1" t="s">
        <v>421</v>
      </c>
      <c r="BJ1" t="s">
        <v>422</v>
      </c>
      <c r="BK1" t="s">
        <v>423</v>
      </c>
      <c r="BL1" t="s">
        <v>424</v>
      </c>
      <c r="BM1" t="s">
        <v>425</v>
      </c>
      <c r="BN1" t="s">
        <v>426</v>
      </c>
      <c r="BO1" t="s">
        <v>427</v>
      </c>
      <c r="BP1" t="s">
        <v>428</v>
      </c>
      <c r="BQ1" t="s">
        <v>429</v>
      </c>
      <c r="BR1" t="s">
        <v>430</v>
      </c>
      <c r="BS1" t="s">
        <v>431</v>
      </c>
      <c r="BT1" t="s">
        <v>432</v>
      </c>
      <c r="BU1" t="s">
        <v>433</v>
      </c>
      <c r="BV1" t="s">
        <v>434</v>
      </c>
      <c r="BW1" t="s">
        <v>435</v>
      </c>
      <c r="BX1" t="s">
        <v>436</v>
      </c>
      <c r="BY1" t="s">
        <v>437</v>
      </c>
      <c r="BZ1" t="s">
        <v>438</v>
      </c>
      <c r="CA1" t="s">
        <v>439</v>
      </c>
      <c r="CB1" t="s">
        <v>440</v>
      </c>
      <c r="CC1" t="s">
        <v>441</v>
      </c>
      <c r="CD1" t="s">
        <v>442</v>
      </c>
      <c r="CE1" t="s">
        <v>443</v>
      </c>
      <c r="CF1" t="s">
        <v>444</v>
      </c>
      <c r="CG1" t="s">
        <v>445</v>
      </c>
      <c r="CH1" t="s">
        <v>446</v>
      </c>
      <c r="CI1" t="s">
        <v>447</v>
      </c>
      <c r="CJ1" t="s">
        <v>448</v>
      </c>
      <c r="CK1" t="s">
        <v>449</v>
      </c>
      <c r="CL1" t="s">
        <v>604</v>
      </c>
    </row>
    <row r="2" spans="1:90">
      <c r="A2">
        <v>1913</v>
      </c>
      <c r="B2">
        <v>1.0000003576278687</v>
      </c>
      <c r="C2">
        <v>5.3406868227539664E-2</v>
      </c>
      <c r="D2">
        <v>5.1172781240276417E-2</v>
      </c>
      <c r="E2">
        <v>8.6519989921412258E-2</v>
      </c>
      <c r="F2">
        <v>8.9623184268674799E-2</v>
      </c>
      <c r="G2">
        <v>4.8506668307360477E-3</v>
      </c>
      <c r="H2">
        <v>0.54489976275975927</v>
      </c>
      <c r="I2">
        <v>0.16952698550089421</v>
      </c>
      <c r="R2">
        <v>0.41942917338544489</v>
      </c>
      <c r="S2">
        <v>5.0621905375154916E-2</v>
      </c>
      <c r="T2">
        <v>4.3921744565138629E-2</v>
      </c>
      <c r="U2">
        <v>4.3234278865772705E-2</v>
      </c>
      <c r="V2">
        <v>5.9479830789089597E-2</v>
      </c>
      <c r="W2">
        <v>7.5990574272883217E-4</v>
      </c>
      <c r="X2">
        <v>0.10346856273507099</v>
      </c>
      <c r="Y2">
        <v>0.11794294531248925</v>
      </c>
      <c r="Z2">
        <v>0.31340777632148387</v>
      </c>
      <c r="AA2">
        <v>5.0605415200820944E-2</v>
      </c>
      <c r="AB2">
        <v>3.2360312857370475E-2</v>
      </c>
      <c r="AC2">
        <v>3.023004765095107E-2</v>
      </c>
      <c r="AD2">
        <v>5.2559507047482121E-2</v>
      </c>
      <c r="AE2">
        <v>3.5534035213128403E-4</v>
      </c>
      <c r="AF2">
        <v>4.336764988517347E-2</v>
      </c>
      <c r="AG2">
        <v>0.10392950332755456</v>
      </c>
      <c r="AH2">
        <v>0.18638449894494385</v>
      </c>
      <c r="AI2">
        <v>5.0637203573425077E-2</v>
      </c>
      <c r="AJ2">
        <v>2.0979805021734466E-2</v>
      </c>
      <c r="AK2">
        <v>1.4642043869860474E-2</v>
      </c>
      <c r="AL2">
        <v>2.7588935700561534E-2</v>
      </c>
      <c r="AM2">
        <v>4.2037756693189035E-5</v>
      </c>
      <c r="AN2">
        <v>1.7644261509281996E-2</v>
      </c>
      <c r="AO2">
        <v>5.4850211513387134E-2</v>
      </c>
      <c r="AP2">
        <v>0.15692668416040631</v>
      </c>
      <c r="AQ2">
        <v>5.0667273042734703E-2</v>
      </c>
      <c r="AR2">
        <v>1.7536824981927712E-2</v>
      </c>
      <c r="AS2">
        <v>1.044821409370386E-2</v>
      </c>
      <c r="AT2">
        <v>2.1752161426923315E-2</v>
      </c>
      <c r="AU2">
        <v>7.6281178048627137E-6</v>
      </c>
      <c r="AV2">
        <v>1.3356752178630202E-2</v>
      </c>
      <c r="AW2">
        <v>4.3157830318681693E-2</v>
      </c>
      <c r="AX2">
        <v>8.6219234631938771E-2</v>
      </c>
      <c r="AY2">
        <v>3.1963936394067999E-2</v>
      </c>
      <c r="AZ2">
        <v>1.0282272885658816E-2</v>
      </c>
      <c r="BA2">
        <v>4.636271484795485E-3</v>
      </c>
      <c r="BB2">
        <v>1.1367110040715622E-2</v>
      </c>
      <c r="BC2">
        <v>-1.6475300471308767E-5</v>
      </c>
      <c r="BD2">
        <v>5.3590223435841669E-3</v>
      </c>
      <c r="BE2">
        <v>2.2627096783587992E-2</v>
      </c>
      <c r="BF2">
        <v>3.0239757405320502E-2</v>
      </c>
      <c r="BG2">
        <v>1.5180767774830807E-2</v>
      </c>
      <c r="BH2">
        <v>2.9150010762201968E-3</v>
      </c>
      <c r="BI2">
        <v>1.0942281810308937E-3</v>
      </c>
      <c r="BJ2">
        <v>3.3087058103255258E-3</v>
      </c>
      <c r="BK2">
        <v>-1.2190034124200742E-5</v>
      </c>
      <c r="BL2">
        <v>1.0206290330814843E-3</v>
      </c>
      <c r="BM2">
        <v>6.7326155639557909E-3</v>
      </c>
      <c r="BV2">
        <v>0.58057118424242371</v>
      </c>
      <c r="BW2">
        <v>2.6747392876416828E-3</v>
      </c>
      <c r="BX2">
        <v>7.1625819302617794E-3</v>
      </c>
      <c r="BY2">
        <v>4.3258913962654404E-2</v>
      </c>
      <c r="BZ2">
        <v>3.0058077493708181E-2</v>
      </c>
      <c r="CA2">
        <v>4.0920696401495786E-3</v>
      </c>
      <c r="CB2">
        <v>0.4416133912647483</v>
      </c>
      <c r="CC2">
        <v>5.171129169015367E-2</v>
      </c>
      <c r="CL2">
        <v>6.8328283232041136E-3</v>
      </c>
    </row>
    <row r="3" spans="1:90">
      <c r="A3">
        <v>1914</v>
      </c>
      <c r="B3">
        <v>1</v>
      </c>
      <c r="C3">
        <v>5.36397162231445E-2</v>
      </c>
      <c r="D3">
        <v>5.1235007811342992E-2</v>
      </c>
      <c r="E3">
        <v>9.1713641319433395E-2</v>
      </c>
      <c r="F3">
        <v>9.3723134741680994E-2</v>
      </c>
      <c r="G3">
        <v>4.8425605452495635E-3</v>
      </c>
      <c r="H3">
        <v>0.53364184440344731</v>
      </c>
      <c r="I3">
        <v>0.17120416090714519</v>
      </c>
      <c r="R3">
        <v>0.42533360385232188</v>
      </c>
      <c r="S3">
        <v>5.0845546879252704E-2</v>
      </c>
      <c r="T3">
        <v>4.6117412241279986E-2</v>
      </c>
      <c r="U3">
        <v>4.5716621925565533E-2</v>
      </c>
      <c r="V3">
        <v>6.2407236652791569E-2</v>
      </c>
      <c r="W3">
        <v>7.7890164860642251E-4</v>
      </c>
      <c r="X3">
        <v>0.10000996680916618</v>
      </c>
      <c r="Y3">
        <v>0.11945791769565954</v>
      </c>
      <c r="Z3">
        <v>0.32001333146247335</v>
      </c>
      <c r="AA3">
        <v>5.0830207877983764E-2</v>
      </c>
      <c r="AB3">
        <v>3.420012245006069E-2</v>
      </c>
      <c r="AC3">
        <v>3.198144064147504E-2</v>
      </c>
      <c r="AD3">
        <v>5.5242607401620181E-2</v>
      </c>
      <c r="AE3">
        <v>3.6948610062218249E-4</v>
      </c>
      <c r="AF3">
        <v>4.1945007268659545E-2</v>
      </c>
      <c r="AG3">
        <v>0.10544445972205194</v>
      </c>
      <c r="AH3">
        <v>0.19139974745016453</v>
      </c>
      <c r="AI3">
        <v>5.0861370393838812E-2</v>
      </c>
      <c r="AJ3">
        <v>2.2516362331836379E-2</v>
      </c>
      <c r="AK3">
        <v>1.5559112095176948E-2</v>
      </c>
      <c r="AL3">
        <v>2.918895964348113E-2</v>
      </c>
      <c r="AM3">
        <v>4.7335046922707446E-5</v>
      </c>
      <c r="AN3">
        <v>1.7223278525104403E-2</v>
      </c>
      <c r="AO3">
        <v>5.6003329413804141E-2</v>
      </c>
      <c r="AP3">
        <v>0.16246457526962121</v>
      </c>
      <c r="AQ3">
        <v>5.0891141195915611E-2</v>
      </c>
      <c r="AR3">
        <v>1.9053682405161934E-2</v>
      </c>
      <c r="AS3">
        <v>1.1251861007630141E-2</v>
      </c>
      <c r="AT3">
        <v>2.3328151440380782E-2</v>
      </c>
      <c r="AU3">
        <v>1.1401294654269691E-5</v>
      </c>
      <c r="AV3">
        <v>1.3288754536094266E-2</v>
      </c>
      <c r="AW3">
        <v>4.4639583389784167E-2</v>
      </c>
      <c r="AX3">
        <v>8.7656429671663982E-2</v>
      </c>
      <c r="AY3">
        <v>3.2103578741028094E-2</v>
      </c>
      <c r="AZ3">
        <v>1.0873728618894732E-2</v>
      </c>
      <c r="BA3">
        <v>4.8618652111626828E-3</v>
      </c>
      <c r="BB3">
        <v>1.1867969086399305E-2</v>
      </c>
      <c r="BC3">
        <v>-1.4971196603170746E-5</v>
      </c>
      <c r="BD3">
        <v>5.1479152774847117E-3</v>
      </c>
      <c r="BE3">
        <v>2.2816343933297629E-2</v>
      </c>
      <c r="BF3">
        <v>3.2516136088284929E-2</v>
      </c>
      <c r="BG3">
        <v>1.7240183211422094E-2</v>
      </c>
      <c r="BH3">
        <v>3.0119616928185261E-3</v>
      </c>
      <c r="BI3">
        <v>1.1332757518094038E-3</v>
      </c>
      <c r="BJ3">
        <v>3.428485294197735E-3</v>
      </c>
      <c r="BK3">
        <v>-1.1853746535378966E-5</v>
      </c>
      <c r="BL3">
        <v>9.7265060995585626E-4</v>
      </c>
      <c r="BM3">
        <v>6.7414332746166851E-3</v>
      </c>
      <c r="BV3">
        <v>0.57466639614767812</v>
      </c>
      <c r="BW3">
        <v>2.6863972674107798E-3</v>
      </c>
      <c r="BX3">
        <v>5.0224989600200342E-3</v>
      </c>
      <c r="BY3">
        <v>4.5971644258195395E-2</v>
      </c>
      <c r="BZ3">
        <v>3.1229488693999493E-2</v>
      </c>
      <c r="CA3">
        <v>4.0649609176380969E-3</v>
      </c>
      <c r="CB3">
        <v>0.43380795776720971</v>
      </c>
      <c r="CC3">
        <v>5.1883514343128503E-2</v>
      </c>
      <c r="CL3">
        <v>6.9262009415405196E-3</v>
      </c>
    </row>
    <row r="4" spans="1:90">
      <c r="A4">
        <v>1915</v>
      </c>
      <c r="B4">
        <v>1.0000003576278687</v>
      </c>
      <c r="C4">
        <v>5.6020675371285668E-2</v>
      </c>
      <c r="D4">
        <v>5.3010220460030059E-2</v>
      </c>
      <c r="E4">
        <v>9.2188159399027622E-2</v>
      </c>
      <c r="F4">
        <v>9.0892337863246839E-2</v>
      </c>
      <c r="G4">
        <v>4.9304727688182304E-3</v>
      </c>
      <c r="H4">
        <v>0.53777501354312407</v>
      </c>
      <c r="I4">
        <v>0.16518336731494976</v>
      </c>
      <c r="R4">
        <v>0.41789527607815113</v>
      </c>
      <c r="S4">
        <v>5.3098785302817191E-2</v>
      </c>
      <c r="T4">
        <v>4.4903751388992864E-2</v>
      </c>
      <c r="U4">
        <v>4.5679430955477704E-2</v>
      </c>
      <c r="V4">
        <v>5.9941528321522379E-2</v>
      </c>
      <c r="W4">
        <v>8.0929718945687667E-4</v>
      </c>
      <c r="X4">
        <v>9.9176526614586688E-2</v>
      </c>
      <c r="Y4">
        <v>0.11428595630529739</v>
      </c>
      <c r="Z4">
        <v>0.31240400985250982</v>
      </c>
      <c r="AA4">
        <v>5.3081661631511193E-2</v>
      </c>
      <c r="AB4">
        <v>3.2864134939997437E-2</v>
      </c>
      <c r="AC4">
        <v>3.1794119581204393E-2</v>
      </c>
      <c r="AD4">
        <v>5.2789771779187318E-2</v>
      </c>
      <c r="AE4">
        <v>3.8799217162630798E-4</v>
      </c>
      <c r="AF4">
        <v>4.1102636290633647E-2</v>
      </c>
      <c r="AG4">
        <v>0.10038369345834955</v>
      </c>
      <c r="AH4">
        <v>0.18561572181849847</v>
      </c>
      <c r="AI4">
        <v>5.311511034540365E-2</v>
      </c>
      <c r="AJ4">
        <v>2.0972112593357958E-2</v>
      </c>
      <c r="AK4">
        <v>1.5225908527263141E-2</v>
      </c>
      <c r="AL4">
        <v>2.7350034642252778E-2</v>
      </c>
      <c r="AM4">
        <v>5.2313679440608219E-5</v>
      </c>
      <c r="AN4">
        <v>1.6580269509719327E-2</v>
      </c>
      <c r="AO4">
        <v>5.2319972521060992E-2</v>
      </c>
      <c r="AP4">
        <v>0.15811954618988278</v>
      </c>
      <c r="AQ4">
        <v>5.3147769821834834E-2</v>
      </c>
      <c r="AR4">
        <v>1.7699797640179191E-2</v>
      </c>
      <c r="AS4">
        <v>1.0980458125417536E-2</v>
      </c>
      <c r="AT4">
        <v>2.1823977115229033E-2</v>
      </c>
      <c r="AU4">
        <v>1.4481684140744252E-5</v>
      </c>
      <c r="AV4">
        <v>1.2823678142987365E-2</v>
      </c>
      <c r="AW4">
        <v>4.1629383660094076E-2</v>
      </c>
      <c r="AX4">
        <v>9.1744501212515095E-2</v>
      </c>
      <c r="AY4">
        <v>3.3529064368692109E-2</v>
      </c>
      <c r="AZ4">
        <v>1.124710117341143E-2</v>
      </c>
      <c r="BA4">
        <v>5.2997008817853948E-3</v>
      </c>
      <c r="BB4">
        <v>1.2376301924517429E-2</v>
      </c>
      <c r="BC4">
        <v>-1.3792757629274023E-5</v>
      </c>
      <c r="BD4">
        <v>5.7147998232652247E-3</v>
      </c>
      <c r="BE4">
        <v>2.3591325798472763E-2</v>
      </c>
      <c r="BF4">
        <v>4.1709062739202538E-2</v>
      </c>
      <c r="BG4">
        <v>1.7742669464215557E-2</v>
      </c>
      <c r="BH4">
        <v>4.9163525023618246E-3</v>
      </c>
      <c r="BI4">
        <v>1.9995322426010968E-3</v>
      </c>
      <c r="BJ4">
        <v>5.2812612254807111E-3</v>
      </c>
      <c r="BK4">
        <v>-1.1498339404368418E-5</v>
      </c>
      <c r="BL4">
        <v>1.7053968072396021E-3</v>
      </c>
      <c r="BM4">
        <v>1.007534883670811E-2</v>
      </c>
      <c r="BV4">
        <v>0.58210508154971752</v>
      </c>
      <c r="BW4">
        <v>2.8056458502323041E-3</v>
      </c>
      <c r="BX4">
        <v>8.0153303112305268E-3</v>
      </c>
      <c r="BY4">
        <v>4.6481167488962215E-2</v>
      </c>
      <c r="BZ4">
        <v>3.0865116562230187E-2</v>
      </c>
      <c r="CA4">
        <v>4.1224805607276887E-3</v>
      </c>
      <c r="CB4">
        <v>0.43879577817125753</v>
      </c>
      <c r="CC4">
        <v>5.1019451613753992E-2</v>
      </c>
      <c r="CL4">
        <v>7.0361240914930765E-3</v>
      </c>
    </row>
    <row r="5" spans="1:90">
      <c r="A5">
        <v>1916</v>
      </c>
      <c r="B5">
        <v>1</v>
      </c>
      <c r="C5">
        <v>8.7678154847767295E-2</v>
      </c>
      <c r="D5">
        <v>4.7953948256483719E-2</v>
      </c>
      <c r="E5">
        <v>8.354651319648114E-2</v>
      </c>
      <c r="F5">
        <v>8.1915945507127885E-2</v>
      </c>
      <c r="G5">
        <v>4.9398557862829874E-3</v>
      </c>
      <c r="H5">
        <v>0.5416786497293129</v>
      </c>
      <c r="I5">
        <v>0.15228707533747723</v>
      </c>
      <c r="R5">
        <v>0.43956271755152099</v>
      </c>
      <c r="S5">
        <v>7.9556201259566542E-2</v>
      </c>
      <c r="T5">
        <v>4.3152133722511012E-2</v>
      </c>
      <c r="U5">
        <v>4.5229511222946522E-2</v>
      </c>
      <c r="V5">
        <v>5.4923618066309368E-2</v>
      </c>
      <c r="W5">
        <v>8.2064415226145966E-4</v>
      </c>
      <c r="X5">
        <v>0.10896935716297597</v>
      </c>
      <c r="Y5">
        <v>0.10691125196495009</v>
      </c>
      <c r="Z5">
        <v>0.33766157915341416</v>
      </c>
      <c r="AA5">
        <v>8.2909770701706312E-2</v>
      </c>
      <c r="AB5">
        <v>3.2025702371016741E-2</v>
      </c>
      <c r="AC5">
        <v>3.2289722466414171E-2</v>
      </c>
      <c r="AD5">
        <v>4.879502779560959E-2</v>
      </c>
      <c r="AE5">
        <v>3.952661384573624E-4</v>
      </c>
      <c r="AF5">
        <v>4.6545935976473711E-2</v>
      </c>
      <c r="AG5">
        <v>9.4700153703736328E-2</v>
      </c>
      <c r="AH5">
        <v>0.20500280314511432</v>
      </c>
      <c r="AI5">
        <v>7.1144207219963951E-2</v>
      </c>
      <c r="AJ5">
        <v>2.1348432569192586E-2</v>
      </c>
      <c r="AK5">
        <v>1.6224474532643578E-2</v>
      </c>
      <c r="AL5">
        <v>2.6131676531014374E-2</v>
      </c>
      <c r="AM5">
        <v>5.5165221636043494E-5</v>
      </c>
      <c r="AN5">
        <v>1.9140258190546707E-2</v>
      </c>
      <c r="AO5">
        <v>5.0958588880117096E-2</v>
      </c>
      <c r="AP5">
        <v>0.1735006802349143</v>
      </c>
      <c r="AQ5">
        <v>6.607906897479264E-2</v>
      </c>
      <c r="AR5">
        <v>1.8332043705593448E-2</v>
      </c>
      <c r="AS5">
        <v>1.1946106246999568E-2</v>
      </c>
      <c r="AT5">
        <v>2.1140630655684545E-2</v>
      </c>
      <c r="AU5">
        <v>1.6570586172044537E-5</v>
      </c>
      <c r="AV5">
        <v>1.4886342655286561E-2</v>
      </c>
      <c r="AW5">
        <v>4.1099917410385482E-2</v>
      </c>
      <c r="AX5">
        <v>0.111597812773372</v>
      </c>
      <c r="AY5">
        <v>5.2479794702852738E-2</v>
      </c>
      <c r="AZ5">
        <v>1.1532788671972794E-2</v>
      </c>
      <c r="BA5">
        <v>5.8168223940520906E-3</v>
      </c>
      <c r="BB5">
        <v>1.1976679881300243E-2</v>
      </c>
      <c r="BC5">
        <v>-1.2964644762248776E-5</v>
      </c>
      <c r="BD5">
        <v>6.523793895557896E-3</v>
      </c>
      <c r="BE5">
        <v>2.3280897872398468E-2</v>
      </c>
      <c r="BF5">
        <v>5.0169324122222025E-2</v>
      </c>
      <c r="BG5">
        <v>2.7354973162717264E-2</v>
      </c>
      <c r="BH5">
        <v>4.7638875970046797E-3</v>
      </c>
      <c r="BI5">
        <v>2.0754466239360542E-3</v>
      </c>
      <c r="BJ5">
        <v>4.8085776529839981E-3</v>
      </c>
      <c r="BK5">
        <v>-1.1343946201377701E-5</v>
      </c>
      <c r="BL5">
        <v>1.796993201908231E-3</v>
      </c>
      <c r="BM5">
        <v>9.3807898298731915E-3</v>
      </c>
      <c r="BV5">
        <v>0.56043728244847901</v>
      </c>
      <c r="BW5">
        <v>7.9691281866541147E-3</v>
      </c>
      <c r="BX5">
        <v>4.7186855372161086E-3</v>
      </c>
      <c r="BY5">
        <v>3.8285612356945289E-2</v>
      </c>
      <c r="BZ5">
        <v>2.6922036861817704E-2</v>
      </c>
      <c r="CA5">
        <v>4.1205478599285611E-3</v>
      </c>
      <c r="CB5">
        <v>0.43290318051378562</v>
      </c>
      <c r="CC5">
        <v>4.5518234027993619E-2</v>
      </c>
      <c r="CL5">
        <v>6.2693567691112896E-3</v>
      </c>
    </row>
    <row r="6" spans="1:90">
      <c r="A6">
        <v>1917</v>
      </c>
      <c r="B6">
        <v>0.9999997615814209</v>
      </c>
      <c r="C6">
        <v>9.8514872776271009E-2</v>
      </c>
      <c r="D6">
        <v>4.3869843426738893E-2</v>
      </c>
      <c r="E6">
        <v>7.6005194098120746E-2</v>
      </c>
      <c r="F6">
        <v>8.4555677993845751E-2</v>
      </c>
      <c r="G6">
        <v>4.8474345826236536E-3</v>
      </c>
      <c r="H6">
        <v>0.53267038586611914</v>
      </c>
      <c r="I6">
        <v>0.15953645204842726</v>
      </c>
      <c r="R6">
        <v>0.44513363948129281</v>
      </c>
      <c r="S6">
        <v>9.1248209313806644E-2</v>
      </c>
      <c r="T6">
        <v>4.2031141298155238E-2</v>
      </c>
      <c r="U6">
        <v>4.4303881890314444E-2</v>
      </c>
      <c r="V6">
        <v>5.5795945291564099E-2</v>
      </c>
      <c r="W6">
        <v>8.088956773045497E-4</v>
      </c>
      <c r="X6">
        <v>0.10050717040522446</v>
      </c>
      <c r="Y6">
        <v>0.11043839560492333</v>
      </c>
      <c r="Z6">
        <v>0.34483260638495711</v>
      </c>
      <c r="AA6">
        <v>9.3379315758753509E-2</v>
      </c>
      <c r="AB6">
        <v>3.1135279361650416E-2</v>
      </c>
      <c r="AC6">
        <v>3.1893459914812482E-2</v>
      </c>
      <c r="AD6">
        <v>4.91539702842217E-2</v>
      </c>
      <c r="AE6">
        <v>3.9083598919028033E-4</v>
      </c>
      <c r="AF6">
        <v>4.1849148012249142E-2</v>
      </c>
      <c r="AG6">
        <v>9.7030597064079627E-2</v>
      </c>
      <c r="AH6">
        <v>0.20007599296406786</v>
      </c>
      <c r="AI6">
        <v>8.7294647555003241E-2</v>
      </c>
      <c r="AJ6">
        <v>2.5474279669018034E-2</v>
      </c>
      <c r="AK6">
        <v>1.2297795430186524E-2</v>
      </c>
      <c r="AL6">
        <v>1.6798812469744757E-2</v>
      </c>
      <c r="AM6">
        <v>5.8306838447356514E-5</v>
      </c>
      <c r="AN6">
        <v>2.3708234615783197E-2</v>
      </c>
      <c r="AO6">
        <v>3.4443916385884774E-2</v>
      </c>
      <c r="AP6">
        <v>0.16381312135975151</v>
      </c>
      <c r="AQ6">
        <v>8.0521025804678042E-2</v>
      </c>
      <c r="AR6">
        <v>2.1694991205145314E-2</v>
      </c>
      <c r="AS6">
        <v>8.2639458979317394E-3</v>
      </c>
      <c r="AT6">
        <v>1.1388484468076998E-2</v>
      </c>
      <c r="AU6">
        <v>1.9417533221145712E-5</v>
      </c>
      <c r="AV6">
        <v>1.8418982678913943E-2</v>
      </c>
      <c r="AW6">
        <v>2.3506273771784304E-2</v>
      </c>
      <c r="AX6">
        <v>9.9876321808681376E-2</v>
      </c>
      <c r="AY6">
        <v>5.7350102721074686E-2</v>
      </c>
      <c r="AZ6">
        <v>1.3497182202952575E-2</v>
      </c>
      <c r="BA6">
        <v>3.3015305150878057E-3</v>
      </c>
      <c r="BB6">
        <v>5.6164851004374622E-3</v>
      </c>
      <c r="BC6">
        <v>-1.1133103306686636E-5</v>
      </c>
      <c r="BD6">
        <v>8.4653444076347572E-3</v>
      </c>
      <c r="BE6">
        <v>1.1656809964800795E-2</v>
      </c>
      <c r="BF6">
        <v>4.0960811142985006E-2</v>
      </c>
      <c r="BG6">
        <v>2.5716464909224256E-2</v>
      </c>
      <c r="BH6">
        <v>5.7109636665745181E-3</v>
      </c>
      <c r="BI6">
        <v>8.8051494797718947E-4</v>
      </c>
      <c r="BJ6">
        <v>2.1642368888262352E-3</v>
      </c>
      <c r="BK6">
        <v>-1.088312436949164E-5</v>
      </c>
      <c r="BL6">
        <v>1.9770293051368502E-3</v>
      </c>
      <c r="BM6">
        <v>4.522484549615448E-3</v>
      </c>
      <c r="BV6">
        <v>0.55486612210012809</v>
      </c>
      <c r="BW6">
        <v>7.09223223541038E-3</v>
      </c>
      <c r="BX6">
        <v>1.7548106896922108E-3</v>
      </c>
      <c r="BY6">
        <v>3.1663031605644515E-2</v>
      </c>
      <c r="BZ6">
        <v>2.8693130249417026E-2</v>
      </c>
      <c r="CA6">
        <v>4.0398543864856879E-3</v>
      </c>
      <c r="CB6">
        <v>0.43238255733629583</v>
      </c>
      <c r="CC6">
        <v>4.9240604903196719E-2</v>
      </c>
      <c r="CL6">
        <v>5.804233976102139E-3</v>
      </c>
    </row>
    <row r="7" spans="1:90">
      <c r="A7">
        <v>1918</v>
      </c>
      <c r="B7">
        <v>1</v>
      </c>
      <c r="C7">
        <v>0.10389638796032803</v>
      </c>
      <c r="D7">
        <v>4.0962032101343887E-2</v>
      </c>
      <c r="E7">
        <v>6.9192466214667472E-2</v>
      </c>
      <c r="F7">
        <v>7.7302326472962618E-2</v>
      </c>
      <c r="G7">
        <v>5.0509895080131286E-3</v>
      </c>
      <c r="H7">
        <v>0.55801457081087635</v>
      </c>
      <c r="I7">
        <v>0.14558131608913</v>
      </c>
      <c r="R7">
        <v>0.43408333065322452</v>
      </c>
      <c r="S7">
        <v>9.8492090798547094E-2</v>
      </c>
      <c r="T7">
        <v>4.2682120091664659E-2</v>
      </c>
      <c r="U7">
        <v>4.0196936204575671E-2</v>
      </c>
      <c r="V7">
        <v>5.0681239567430432E-2</v>
      </c>
      <c r="W7">
        <v>8.4187580376586285E-4</v>
      </c>
      <c r="X7">
        <v>0.10099341497640747</v>
      </c>
      <c r="Y7">
        <v>0.10019565321083326</v>
      </c>
      <c r="Z7">
        <v>0.3369515006843154</v>
      </c>
      <c r="AA7">
        <v>9.5387158151946316E-2</v>
      </c>
      <c r="AB7">
        <v>3.6218866624790062E-2</v>
      </c>
      <c r="AC7">
        <v>2.7470493118818481E-2</v>
      </c>
      <c r="AD7">
        <v>4.0336525930163118E-2</v>
      </c>
      <c r="AE7">
        <v>4.1338435519671344E-4</v>
      </c>
      <c r="AF7">
        <v>5.677778028579987E-2</v>
      </c>
      <c r="AG7">
        <v>8.0347292217600785E-2</v>
      </c>
      <c r="AH7">
        <v>0.18980511103861877</v>
      </c>
      <c r="AI7">
        <v>7.9884912621749002E-2</v>
      </c>
      <c r="AJ7">
        <v>2.2969563203095192E-2</v>
      </c>
      <c r="AK7">
        <v>1.0942254637827853E-2</v>
      </c>
      <c r="AL7">
        <v>1.6792510191457929E-2</v>
      </c>
      <c r="AM7">
        <v>6.1144980775772916E-5</v>
      </c>
      <c r="AN7">
        <v>2.5055299514713972E-2</v>
      </c>
      <c r="AO7">
        <v>3.4099425888999037E-2</v>
      </c>
      <c r="AP7">
        <v>0.15017147945358283</v>
      </c>
      <c r="AQ7">
        <v>6.97861867482472E-2</v>
      </c>
      <c r="AR7">
        <v>1.8501050095339675E-2</v>
      </c>
      <c r="AS7">
        <v>6.8668771756708784E-3</v>
      </c>
      <c r="AT7">
        <v>1.1617077329840375E-2</v>
      </c>
      <c r="AU7">
        <v>2.0629485716827173E-5</v>
      </c>
      <c r="AV7">
        <v>1.9672602243490437E-2</v>
      </c>
      <c r="AW7">
        <v>2.3707056375277463E-2</v>
      </c>
      <c r="AX7">
        <v>8.53791791368156E-2</v>
      </c>
      <c r="AY7">
        <v>4.5373701306983726E-2</v>
      </c>
      <c r="AZ7">
        <v>1.0836938740532962E-2</v>
      </c>
      <c r="BA7">
        <v>2.4316315213576039E-3</v>
      </c>
      <c r="BB7">
        <v>5.9073599864481949E-3</v>
      </c>
      <c r="BC7">
        <v>-1.1574995170663901E-5</v>
      </c>
      <c r="BD7">
        <v>8.7470157067259247E-3</v>
      </c>
      <c r="BE7">
        <v>1.2094106869937862E-2</v>
      </c>
      <c r="BF7">
        <v>3.2095663480556119E-2</v>
      </c>
      <c r="BG7">
        <v>1.7994838987982022E-2</v>
      </c>
      <c r="BH7">
        <v>4.2238921445937674E-3</v>
      </c>
      <c r="BI7">
        <v>5.8768409609338368E-4</v>
      </c>
      <c r="BJ7">
        <v>2.4658525910582416E-3</v>
      </c>
      <c r="BK7">
        <v>-1.1470020163607568E-5</v>
      </c>
      <c r="BL7">
        <v>1.7858209087100669E-3</v>
      </c>
      <c r="BM7">
        <v>5.0490447722822468E-3</v>
      </c>
      <c r="BV7">
        <v>0.56591666934677542</v>
      </c>
      <c r="BW7">
        <v>5.2033716973541927E-3</v>
      </c>
      <c r="BX7">
        <v>-1.8169922289380334E-3</v>
      </c>
      <c r="BY7">
        <v>2.8957632186880671E-2</v>
      </c>
      <c r="BZ7">
        <v>2.6556944769374272E-2</v>
      </c>
      <c r="CA7">
        <v>4.2104677153930511E-3</v>
      </c>
      <c r="CB7">
        <v>0.45730649499592807</v>
      </c>
      <c r="CC7">
        <v>4.5498839514885606E-2</v>
      </c>
      <c r="CL7">
        <v>5.4386903430263152E-3</v>
      </c>
    </row>
    <row r="8" spans="1:90">
      <c r="A8">
        <v>1919</v>
      </c>
      <c r="B8">
        <v>0.99999994039535522</v>
      </c>
      <c r="C8">
        <v>0.11014418340137537</v>
      </c>
      <c r="D8">
        <v>4.5219882522485939E-2</v>
      </c>
      <c r="E8">
        <v>6.6694857198104265E-2</v>
      </c>
      <c r="F8">
        <v>7.8704155565386652E-2</v>
      </c>
      <c r="G8">
        <v>4.9489176668225171E-3</v>
      </c>
      <c r="H8">
        <v>0.54369555435414518</v>
      </c>
      <c r="I8">
        <v>0.1505924178829505</v>
      </c>
      <c r="R8">
        <v>0.45215976560950216</v>
      </c>
      <c r="S8">
        <v>0.104430951788577</v>
      </c>
      <c r="T8">
        <v>4.8118693545942171E-2</v>
      </c>
      <c r="U8">
        <v>3.8765937456570893E-2</v>
      </c>
      <c r="V8">
        <v>5.4560507255003304E-2</v>
      </c>
      <c r="W8">
        <v>8.3756904288113693E-4</v>
      </c>
      <c r="X8">
        <v>9.6615235954340115E-2</v>
      </c>
      <c r="Y8">
        <v>0.10883087056618755</v>
      </c>
      <c r="Z8">
        <v>0.36201905259002204</v>
      </c>
      <c r="AA8">
        <v>0.10161294698281317</v>
      </c>
      <c r="AB8">
        <v>4.2712620363389256E-2</v>
      </c>
      <c r="AC8">
        <v>2.7289307513853226E-2</v>
      </c>
      <c r="AD8">
        <v>4.4830336845289101E-2</v>
      </c>
      <c r="AE8">
        <v>4.1632462196826165E-4</v>
      </c>
      <c r="AF8">
        <v>5.5221687806776922E-2</v>
      </c>
      <c r="AG8">
        <v>8.9935828455932093E-2</v>
      </c>
      <c r="AH8">
        <v>0.2097589063097218</v>
      </c>
      <c r="AI8">
        <v>8.3604264880406884E-2</v>
      </c>
      <c r="AJ8">
        <v>2.8213145254998191E-2</v>
      </c>
      <c r="AK8">
        <v>1.0891529901966393E-2</v>
      </c>
      <c r="AL8">
        <v>2.0587777619838252E-2</v>
      </c>
      <c r="AM8">
        <v>6.4455756673725215E-5</v>
      </c>
      <c r="AN8">
        <v>2.4537208223441718E-2</v>
      </c>
      <c r="AO8">
        <v>4.1860524672396641E-2</v>
      </c>
      <c r="AP8">
        <v>0.16514936993505744</v>
      </c>
      <c r="AQ8">
        <v>7.1255037593912884E-2</v>
      </c>
      <c r="AR8">
        <v>2.2781332160009635E-2</v>
      </c>
      <c r="AS8">
        <v>7.231945249378844E-3</v>
      </c>
      <c r="AT8">
        <v>1.5008940068235062E-2</v>
      </c>
      <c r="AU8">
        <v>2.2883140352117086E-5</v>
      </c>
      <c r="AV8">
        <v>1.8283856309621149E-2</v>
      </c>
      <c r="AW8">
        <v>3.0565375413547743E-2</v>
      </c>
      <c r="AX8">
        <v>9.1372310929761197E-2</v>
      </c>
      <c r="AY8">
        <v>4.4072834997831843E-2</v>
      </c>
      <c r="AZ8">
        <v>1.2542485986606696E-2</v>
      </c>
      <c r="BA8">
        <v>2.7518453248591272E-3</v>
      </c>
      <c r="BB8">
        <v>8.0136862464233599E-3</v>
      </c>
      <c r="BC8">
        <v>-1.0491198026671384E-5</v>
      </c>
      <c r="BD8">
        <v>7.6668996452753076E-3</v>
      </c>
      <c r="BE8">
        <v>1.6335049926791526E-2</v>
      </c>
      <c r="BF8">
        <v>3.2453041953744738E-2</v>
      </c>
      <c r="BG8">
        <v>1.6668851977090861E-2</v>
      </c>
      <c r="BH8">
        <v>4.3186891055161389E-3</v>
      </c>
      <c r="BI8">
        <v>6.5015883491489185E-4</v>
      </c>
      <c r="BJ8">
        <v>3.0646344879184575E-3</v>
      </c>
      <c r="BK8">
        <v>-1.1104320320664762E-5</v>
      </c>
      <c r="BL8">
        <v>1.4748377974671935E-3</v>
      </c>
      <c r="BM8">
        <v>6.2869740711578538E-3</v>
      </c>
      <c r="BV8">
        <v>0.54784017478585301</v>
      </c>
      <c r="BW8">
        <v>5.5162768040687695E-3</v>
      </c>
      <c r="BX8">
        <v>-3.0034251725688183E-3</v>
      </c>
      <c r="BY8">
        <v>2.7898301023164863E-2</v>
      </c>
      <c r="BZ8">
        <v>2.4075586140630784E-2</v>
      </c>
      <c r="CA8">
        <v>4.112692538546312E-3</v>
      </c>
      <c r="CB8">
        <v>0.44733735881604975</v>
      </c>
      <c r="CC8">
        <v>4.1903412780162137E-2</v>
      </c>
      <c r="CL8">
        <v>5.87585995526267E-3</v>
      </c>
    </row>
    <row r="9" spans="1:90">
      <c r="A9">
        <v>1920</v>
      </c>
      <c r="B9">
        <v>1</v>
      </c>
      <c r="C9">
        <v>0.10215999319113675</v>
      </c>
      <c r="D9">
        <v>4.4034029298423309E-2</v>
      </c>
      <c r="E9">
        <v>6.2368767835504102E-2</v>
      </c>
      <c r="F9">
        <v>7.7657688425885399E-2</v>
      </c>
      <c r="G9">
        <v>5.0727466378037789E-3</v>
      </c>
      <c r="H9">
        <v>0.55839513046433664</v>
      </c>
      <c r="I9">
        <v>0.15031158802362421</v>
      </c>
      <c r="R9">
        <v>0.43163920773258513</v>
      </c>
      <c r="S9">
        <v>9.6844248390286283E-2</v>
      </c>
      <c r="T9">
        <v>4.6706647821742608E-2</v>
      </c>
      <c r="U9">
        <v>3.4585240438995725E-2</v>
      </c>
      <c r="V9">
        <v>4.8788038854264887E-2</v>
      </c>
      <c r="W9">
        <v>8.6329053121908343E-4</v>
      </c>
      <c r="X9">
        <v>0.10416166914020457</v>
      </c>
      <c r="Y9">
        <v>9.9690072555872034E-2</v>
      </c>
      <c r="Z9">
        <v>0.33505919923469257</v>
      </c>
      <c r="AA9">
        <v>9.2487505212269741E-2</v>
      </c>
      <c r="AB9">
        <v>3.8141544602326403E-2</v>
      </c>
      <c r="AC9">
        <v>2.4211927752408716E-2</v>
      </c>
      <c r="AD9">
        <v>3.9067310169390697E-2</v>
      </c>
      <c r="AE9">
        <v>4.304671601833988E-4</v>
      </c>
      <c r="AF9">
        <v>6.042694223330343E-2</v>
      </c>
      <c r="AG9">
        <v>8.0293502104810288E-2</v>
      </c>
      <c r="AH9">
        <v>0.18388482555051233</v>
      </c>
      <c r="AI9">
        <v>7.3285471174208611E-2</v>
      </c>
      <c r="AJ9">
        <v>2.2202223193442009E-2</v>
      </c>
      <c r="AK9">
        <v>1.0095323738649711E-2</v>
      </c>
      <c r="AL9">
        <v>1.7257026247426817E-2</v>
      </c>
      <c r="AM9">
        <v>6.6652860988002463E-5</v>
      </c>
      <c r="AN9">
        <v>2.5033322745031623E-2</v>
      </c>
      <c r="AO9">
        <v>3.5944805590765586E-2</v>
      </c>
      <c r="AP9">
        <v>0.14078884708887177</v>
      </c>
      <c r="AQ9">
        <v>6.0107192737488206E-2</v>
      </c>
      <c r="AR9">
        <v>1.733888316132735E-2</v>
      </c>
      <c r="AS9">
        <v>6.6995575394816582E-3</v>
      </c>
      <c r="AT9">
        <v>1.2519309454139232E-2</v>
      </c>
      <c r="AU9">
        <v>2.3426759587041248E-5</v>
      </c>
      <c r="AV9">
        <v>1.7994010650535422E-2</v>
      </c>
      <c r="AW9">
        <v>2.6106466786312871E-2</v>
      </c>
      <c r="AX9">
        <v>7.1199360734375938E-2</v>
      </c>
      <c r="AY9">
        <v>3.4451672830159687E-2</v>
      </c>
      <c r="AZ9">
        <v>8.3879598210419137E-3</v>
      </c>
      <c r="BA9">
        <v>2.6484008200154969E-3</v>
      </c>
      <c r="BB9">
        <v>6.0512729855843744E-3</v>
      </c>
      <c r="BC9">
        <v>-1.1159522985696507E-5</v>
      </c>
      <c r="BD9">
        <v>6.9593380304533228E-3</v>
      </c>
      <c r="BE9">
        <v>1.2711875770106847E-2</v>
      </c>
      <c r="BF9">
        <v>2.2467005440844273E-2</v>
      </c>
      <c r="BG9">
        <v>1.192920040862902E-2</v>
      </c>
      <c r="BH9">
        <v>2.1812266593372424E-3</v>
      </c>
      <c r="BI9">
        <v>6.3350413665933143E-4</v>
      </c>
      <c r="BJ9">
        <v>2.0649337519584275E-3</v>
      </c>
      <c r="BK9">
        <v>-1.151059497702789E-5</v>
      </c>
      <c r="BL9">
        <v>1.2584718172556084E-3</v>
      </c>
      <c r="BM9">
        <v>4.4111792619816641E-3</v>
      </c>
      <c r="BV9">
        <v>0.56836079226741487</v>
      </c>
      <c r="BW9">
        <v>5.1164120986109543E-3</v>
      </c>
      <c r="BX9">
        <v>-2.7822340429234892E-3</v>
      </c>
      <c r="BY9">
        <v>2.7754971885194133E-2</v>
      </c>
      <c r="BZ9">
        <v>2.8812365544749821E-2</v>
      </c>
      <c r="CA9">
        <v>4.2108028766231261E-3</v>
      </c>
      <c r="CB9">
        <v>0.45451509661580686</v>
      </c>
      <c r="CC9">
        <v>5.0733321073637212E-2</v>
      </c>
      <c r="CL9">
        <v>5.733865237625888E-3</v>
      </c>
    </row>
    <row r="10" spans="1:90">
      <c r="A10">
        <v>1921</v>
      </c>
      <c r="B10">
        <v>1</v>
      </c>
      <c r="C10">
        <v>7.494683302278507E-2</v>
      </c>
      <c r="D10">
        <v>5.7837087127222339E-2</v>
      </c>
      <c r="E10">
        <v>8.0744884264683042E-2</v>
      </c>
      <c r="F10">
        <v>7.8679727702391344E-2</v>
      </c>
      <c r="G10">
        <v>5.2065880965555594E-3</v>
      </c>
      <c r="H10">
        <v>0.55812376167811784</v>
      </c>
      <c r="I10">
        <v>0.14446109287629466</v>
      </c>
      <c r="R10">
        <v>0.46135360231727585</v>
      </c>
      <c r="S10">
        <v>7.106436841883744E-2</v>
      </c>
      <c r="T10">
        <v>5.6850695098767015E-2</v>
      </c>
      <c r="U10">
        <v>4.2598278900879444E-2</v>
      </c>
      <c r="V10">
        <v>4.875558232396271E-2</v>
      </c>
      <c r="W10">
        <v>9.4864705217839968E-4</v>
      </c>
      <c r="X10">
        <v>0.14638871181066992</v>
      </c>
      <c r="Y10">
        <v>9.474731871198086E-2</v>
      </c>
      <c r="Z10">
        <v>0.34566559712053918</v>
      </c>
      <c r="AA10">
        <v>7.0448954074746883E-2</v>
      </c>
      <c r="AB10">
        <v>4.7263684052948653E-2</v>
      </c>
      <c r="AC10">
        <v>2.9372459833706292E-2</v>
      </c>
      <c r="AD10">
        <v>3.9428629410695575E-2</v>
      </c>
      <c r="AE10">
        <v>4.8319465977341098E-4</v>
      </c>
      <c r="AF10">
        <v>8.1735191452241285E-2</v>
      </c>
      <c r="AG10">
        <v>7.6933483636427047E-2</v>
      </c>
      <c r="AH10">
        <v>0.18051743895541059</v>
      </c>
      <c r="AI10">
        <v>5.7861820627641343E-2</v>
      </c>
      <c r="AJ10">
        <v>2.653854796686627E-2</v>
      </c>
      <c r="AK10">
        <v>1.2276960866026832E-2</v>
      </c>
      <c r="AL10">
        <v>1.7522177345698921E-2</v>
      </c>
      <c r="AM10">
        <v>8.4052926763212275E-5</v>
      </c>
      <c r="AN10">
        <v>3.1612352283649038E-2</v>
      </c>
      <c r="AO10">
        <v>3.4621526938764982E-2</v>
      </c>
      <c r="AP10">
        <v>0.13724748983018342</v>
      </c>
      <c r="AQ10">
        <v>4.9077598871976047E-2</v>
      </c>
      <c r="AR10">
        <v>2.0395805819717162E-2</v>
      </c>
      <c r="AS10">
        <v>8.1980159031974833E-3</v>
      </c>
      <c r="AT10">
        <v>1.2669574237810687E-2</v>
      </c>
      <c r="AU10">
        <v>3.4177820436642365E-5</v>
      </c>
      <c r="AV10">
        <v>2.1804160536737623E-2</v>
      </c>
      <c r="AW10">
        <v>2.506815664030777E-2</v>
      </c>
      <c r="AX10">
        <v>6.8357290899668438E-2</v>
      </c>
      <c r="AY10">
        <v>2.9736077422307324E-2</v>
      </c>
      <c r="AZ10">
        <v>9.3991961630247884E-3</v>
      </c>
      <c r="BA10">
        <v>3.0747949670307854E-3</v>
      </c>
      <c r="BB10">
        <v>6.0118003579163618E-3</v>
      </c>
      <c r="BC10">
        <v>-7.7363186266766603E-6</v>
      </c>
      <c r="BD10">
        <v>8.1430109824818329E-3</v>
      </c>
      <c r="BE10">
        <v>1.2000147325534033E-2</v>
      </c>
      <c r="BF10">
        <v>2.0664662961249046E-2</v>
      </c>
      <c r="BG10">
        <v>1.0567399933326928E-2</v>
      </c>
      <c r="BH10">
        <v>1.9466179450559789E-3</v>
      </c>
      <c r="BI10">
        <v>6.565034834424611E-4</v>
      </c>
      <c r="BJ10">
        <v>1.9711728943573635E-3</v>
      </c>
      <c r="BK10">
        <v>-1.1034850129658674E-5</v>
      </c>
      <c r="BL10">
        <v>1.5169760814305235E-3</v>
      </c>
      <c r="BM10">
        <v>4.0170274737654516E-3</v>
      </c>
      <c r="BV10">
        <v>0.53864639768272415</v>
      </c>
      <c r="BW10">
        <v>3.7535216225290055E-3</v>
      </c>
      <c r="BX10">
        <v>8.7390790428927296E-4</v>
      </c>
      <c r="BY10">
        <v>3.8128384633108421E-2</v>
      </c>
      <c r="BZ10">
        <v>2.9880637578516427E-2</v>
      </c>
      <c r="CA10">
        <v>4.2593491615947818E-3</v>
      </c>
      <c r="CB10">
        <v>0.41187713113531654</v>
      </c>
      <c r="CC10">
        <v>4.9873440373807837E-2</v>
      </c>
      <c r="CL10">
        <v>7.396994482793913E-3</v>
      </c>
    </row>
    <row r="11" spans="1:90">
      <c r="A11">
        <v>1922</v>
      </c>
      <c r="B11">
        <v>0.99999994039535522</v>
      </c>
      <c r="C11">
        <v>5.8899606382809555E-2</v>
      </c>
      <c r="D11">
        <v>5.7533041178036225E-2</v>
      </c>
      <c r="E11">
        <v>8.5667913615881303E-2</v>
      </c>
      <c r="F11">
        <v>7.8629493816020815E-2</v>
      </c>
      <c r="G11">
        <v>5.3081412576682571E-3</v>
      </c>
      <c r="H11">
        <v>0.56735615579298948</v>
      </c>
      <c r="I11">
        <v>0.14660570317323121</v>
      </c>
      <c r="R11">
        <v>0.45146211544662962</v>
      </c>
      <c r="S11">
        <v>5.5844179007740274E-2</v>
      </c>
      <c r="T11">
        <v>5.9751030804712134E-2</v>
      </c>
      <c r="U11">
        <v>4.7533195609866248E-2</v>
      </c>
      <c r="V11">
        <v>5.0051246265566222E-2</v>
      </c>
      <c r="W11">
        <v>9.6251018559236903E-4</v>
      </c>
      <c r="X11">
        <v>0.13891500135251672</v>
      </c>
      <c r="Y11">
        <v>9.8404952220635653E-2</v>
      </c>
      <c r="Z11">
        <v>0.3381089378998724</v>
      </c>
      <c r="AA11">
        <v>5.4315513224695154E-2</v>
      </c>
      <c r="AB11">
        <v>5.0279300611948866E-2</v>
      </c>
      <c r="AC11">
        <v>3.429923542492793E-2</v>
      </c>
      <c r="AD11">
        <v>4.0249678503766893E-2</v>
      </c>
      <c r="AE11">
        <v>4.9176835153567596E-4</v>
      </c>
      <c r="AF11">
        <v>7.8907097134753412E-2</v>
      </c>
      <c r="AG11">
        <v>7.9566344648244469E-2</v>
      </c>
      <c r="AH11">
        <v>0.17549775583946514</v>
      </c>
      <c r="AI11">
        <v>4.5470335974850784E-2</v>
      </c>
      <c r="AJ11">
        <v>2.9835436184233399E-2</v>
      </c>
      <c r="AK11">
        <v>1.7067017851027835E-2</v>
      </c>
      <c r="AL11">
        <v>1.7446993041659635E-2</v>
      </c>
      <c r="AM11">
        <v>8.5155024882063336E-5</v>
      </c>
      <c r="AN11">
        <v>3.0575453730785018E-2</v>
      </c>
      <c r="AO11">
        <v>3.5017364032026412E-2</v>
      </c>
      <c r="AP11">
        <v>0.13341510860978953</v>
      </c>
      <c r="AQ11">
        <v>3.925759358951373E-2</v>
      </c>
      <c r="AR11">
        <v>2.3081519952929511E-2</v>
      </c>
      <c r="AS11">
        <v>1.225007419923769E-2</v>
      </c>
      <c r="AT11">
        <v>1.2504684065891909E-2</v>
      </c>
      <c r="AU11">
        <v>3.4481242895825134E-5</v>
      </c>
      <c r="AV11">
        <v>2.11368634713907E-2</v>
      </c>
      <c r="AW11">
        <v>2.5149892087930201E-2</v>
      </c>
      <c r="AX11">
        <v>6.702008602811943E-2</v>
      </c>
      <c r="AY11">
        <v>2.4951877378108687E-2</v>
      </c>
      <c r="AZ11">
        <v>1.0948185498693041E-2</v>
      </c>
      <c r="BA11">
        <v>5.3962160908103424E-3</v>
      </c>
      <c r="BB11">
        <v>5.8518173762475726E-3</v>
      </c>
      <c r="BC11">
        <v>-7.9267304562999591E-6</v>
      </c>
      <c r="BD11">
        <v>7.9927203066426211E-3</v>
      </c>
      <c r="BE11">
        <v>1.1887196108073468E-2</v>
      </c>
      <c r="BF11">
        <v>2.175030476623591E-2</v>
      </c>
      <c r="BG11">
        <v>1.0037987210952191E-2</v>
      </c>
      <c r="BH11">
        <v>2.6588436417061927E-3</v>
      </c>
      <c r="BI11">
        <v>1.6415923800891855E-3</v>
      </c>
      <c r="BJ11">
        <v>1.9136253512612071E-3</v>
      </c>
      <c r="BK11">
        <v>-1.1205660068399402E-5</v>
      </c>
      <c r="BL11">
        <v>1.5381176319198605E-3</v>
      </c>
      <c r="BM11">
        <v>3.9713442103756743E-3</v>
      </c>
      <c r="BV11">
        <v>0.54853782494872561</v>
      </c>
      <c r="BW11">
        <v>2.9498368449194785E-3</v>
      </c>
      <c r="BX11">
        <v>-2.3464014676994635E-3</v>
      </c>
      <c r="BY11">
        <v>3.8103440579520288E-2</v>
      </c>
      <c r="BZ11">
        <v>2.8526222339588438E-2</v>
      </c>
      <c r="CA11">
        <v>4.347051476187639E-3</v>
      </c>
      <c r="CB11">
        <v>0.428600455086037</v>
      </c>
      <c r="CC11">
        <v>4.8357335002510736E-2</v>
      </c>
      <c r="CL11">
        <v>7.2861169395755567E-3</v>
      </c>
    </row>
    <row r="12" spans="1:90">
      <c r="A12">
        <v>1923</v>
      </c>
      <c r="B12">
        <v>0.99999994039535522</v>
      </c>
      <c r="C12">
        <v>9.8376612932182403E-2</v>
      </c>
      <c r="D12">
        <v>5.2324167180318959E-2</v>
      </c>
      <c r="E12">
        <v>7.8102958450294038E-2</v>
      </c>
      <c r="F12">
        <v>7.0124862489794521E-2</v>
      </c>
      <c r="G12">
        <v>5.3238589669398007E-3</v>
      </c>
      <c r="H12">
        <v>0.56499160453226749</v>
      </c>
      <c r="I12">
        <v>0.13075600950877486</v>
      </c>
      <c r="R12">
        <v>0.42839535953507224</v>
      </c>
      <c r="S12">
        <v>9.3255523365547377E-2</v>
      </c>
      <c r="T12">
        <v>5.1274940643100779E-2</v>
      </c>
      <c r="U12">
        <v>4.1029979644248947E-2</v>
      </c>
      <c r="V12">
        <v>4.6624620781801615E-2</v>
      </c>
      <c r="W12">
        <v>9.6107599262898425E-4</v>
      </c>
      <c r="X12">
        <v>0.1041500289562961</v>
      </c>
      <c r="Y12">
        <v>9.1099190151448434E-2</v>
      </c>
      <c r="Z12">
        <v>0.32234607591876302</v>
      </c>
      <c r="AA12">
        <v>8.8560608755725384E-2</v>
      </c>
      <c r="AB12">
        <v>4.0496128490442242E-2</v>
      </c>
      <c r="AC12">
        <v>2.7425890770630474E-2</v>
      </c>
      <c r="AD12">
        <v>3.5179591474833481E-2</v>
      </c>
      <c r="AE12">
        <v>4.9825201579880131E-4</v>
      </c>
      <c r="AF12">
        <v>6.0509977488161115E-2</v>
      </c>
      <c r="AG12">
        <v>6.967562692317153E-2</v>
      </c>
      <c r="AH12">
        <v>0.16980572497463867</v>
      </c>
      <c r="AI12">
        <v>7.223661231465954E-2</v>
      </c>
      <c r="AJ12">
        <v>2.0855352221862331E-2</v>
      </c>
      <c r="AK12">
        <v>1.1545752678391061E-2</v>
      </c>
      <c r="AL12">
        <v>1.1713908384372954E-2</v>
      </c>
      <c r="AM12">
        <v>9.2253479663267438E-5</v>
      </c>
      <c r="AN12">
        <v>2.9203764038955315E-2</v>
      </c>
      <c r="AO12">
        <v>2.4158081856734188E-2</v>
      </c>
      <c r="AP12">
        <v>0.13087854439910618</v>
      </c>
      <c r="AQ12">
        <v>6.1676770226316124E-2</v>
      </c>
      <c r="AR12">
        <v>1.5786625818387426E-2</v>
      </c>
      <c r="AS12">
        <v>7.9375336978079556E-3</v>
      </c>
      <c r="AT12">
        <v>8.2899322955302876E-3</v>
      </c>
      <c r="AU12">
        <v>3.8922970496946767E-5</v>
      </c>
      <c r="AV12">
        <v>2.0016593832661123E-2</v>
      </c>
      <c r="AW12">
        <v>1.7132165557906271E-2</v>
      </c>
      <c r="AX12">
        <v>6.7164608035453544E-2</v>
      </c>
      <c r="AY12">
        <v>3.8562942208983382E-2</v>
      </c>
      <c r="AZ12">
        <v>7.0405296515408935E-3</v>
      </c>
      <c r="BA12">
        <v>3.2372350409903446E-3</v>
      </c>
      <c r="BB12">
        <v>3.51024518350028E-3</v>
      </c>
      <c r="BC12">
        <v>-6.4515154833931583E-6</v>
      </c>
      <c r="BD12">
        <v>7.4041534778271929E-3</v>
      </c>
      <c r="BE12">
        <v>7.4159539880948632E-3</v>
      </c>
      <c r="BF12">
        <v>2.250687840667279E-2</v>
      </c>
      <c r="BG12">
        <v>1.5376937461616599E-2</v>
      </c>
      <c r="BH12">
        <v>1.5315882710619625E-3</v>
      </c>
      <c r="BI12">
        <v>8.670798676007022E-4</v>
      </c>
      <c r="BJ12">
        <v>9.9821245489710572E-4</v>
      </c>
      <c r="BK12">
        <v>-1.0791161394958832E-5</v>
      </c>
      <c r="BL12">
        <v>1.5283123064381969E-3</v>
      </c>
      <c r="BM12">
        <v>2.2155392064531834E-3</v>
      </c>
      <c r="BV12">
        <v>0.57160458086028298</v>
      </c>
      <c r="BW12">
        <v>4.9269336280200514E-3</v>
      </c>
      <c r="BX12">
        <v>9.3232531030521242E-4</v>
      </c>
      <c r="BY12">
        <v>3.7044915364656969E-2</v>
      </c>
      <c r="BZ12">
        <v>2.3437665340870724E-2</v>
      </c>
      <c r="CA12">
        <v>4.3641569406962675E-3</v>
      </c>
      <c r="CB12">
        <v>0.46114078988866181</v>
      </c>
      <c r="CC12">
        <v>3.9757928174291572E-2</v>
      </c>
      <c r="CL12">
        <v>7.0584416936010658E-3</v>
      </c>
    </row>
    <row r="13" spans="1:90">
      <c r="A13">
        <v>1924</v>
      </c>
      <c r="B13">
        <v>0.99999988079071045</v>
      </c>
      <c r="C13">
        <v>8.9960652166830413E-2</v>
      </c>
      <c r="D13">
        <v>5.405347617848652E-2</v>
      </c>
      <c r="E13">
        <v>8.3943315343384284E-2</v>
      </c>
      <c r="F13">
        <v>7.2905967987955816E-2</v>
      </c>
      <c r="G13">
        <v>5.4221718832677722E-3</v>
      </c>
      <c r="H13">
        <v>0.55744356717504806</v>
      </c>
      <c r="I13">
        <v>0.13627065611268188</v>
      </c>
      <c r="R13">
        <v>0.44975376232222025</v>
      </c>
      <c r="S13">
        <v>8.5284914582461915E-2</v>
      </c>
      <c r="T13">
        <v>5.5921634954013526E-2</v>
      </c>
      <c r="U13">
        <v>4.6441377164149596E-2</v>
      </c>
      <c r="V13">
        <v>5.0747850155439138E-2</v>
      </c>
      <c r="W13">
        <v>1.0507540357983956E-3</v>
      </c>
      <c r="X13">
        <v>0.1114524485144766</v>
      </c>
      <c r="Y13">
        <v>9.8854782915881068E-2</v>
      </c>
      <c r="Z13">
        <v>0.33602440555893387</v>
      </c>
      <c r="AA13">
        <v>8.0417325871840806E-2</v>
      </c>
      <c r="AB13">
        <v>4.3701418585767447E-2</v>
      </c>
      <c r="AC13">
        <v>3.0674678548590836E-2</v>
      </c>
      <c r="AD13">
        <v>3.8005852053345862E-2</v>
      </c>
      <c r="AE13">
        <v>5.6836455667194131E-4</v>
      </c>
      <c r="AF13">
        <v>6.749495388383335E-2</v>
      </c>
      <c r="AG13">
        <v>7.5161812058883573E-2</v>
      </c>
      <c r="AH13">
        <v>0.17660680883201291</v>
      </c>
      <c r="AI13">
        <v>6.7232350308390504E-2</v>
      </c>
      <c r="AJ13">
        <v>2.286643016799526E-2</v>
      </c>
      <c r="AK13">
        <v>1.1958571253109016E-2</v>
      </c>
      <c r="AL13">
        <v>1.3946769498502581E-2</v>
      </c>
      <c r="AM13">
        <v>1.204090205347878E-4</v>
      </c>
      <c r="AN13">
        <v>3.204354745523065E-2</v>
      </c>
      <c r="AO13">
        <v>2.8438731128250062E-2</v>
      </c>
      <c r="AP13">
        <v>0.13586276952392895</v>
      </c>
      <c r="AQ13">
        <v>5.8370373317277222E-2</v>
      </c>
      <c r="AR13">
        <v>1.7882147094385261E-2</v>
      </c>
      <c r="AS13">
        <v>8.2275563654529947E-3</v>
      </c>
      <c r="AT13">
        <v>9.5613550949820245E-3</v>
      </c>
      <c r="AU13">
        <v>5.7729157109476222E-5</v>
      </c>
      <c r="AV13">
        <v>2.2158776155698601E-2</v>
      </c>
      <c r="AW13">
        <v>1.9604832339023381E-2</v>
      </c>
      <c r="AX13">
        <v>6.9530924902594896E-2</v>
      </c>
      <c r="AY13">
        <v>3.7300322792767814E-2</v>
      </c>
      <c r="AZ13">
        <v>8.3401259141031251E-3</v>
      </c>
      <c r="BA13">
        <v>3.3242599576378731E-3</v>
      </c>
      <c r="BB13">
        <v>3.8982240758778045E-3</v>
      </c>
      <c r="BC13">
        <v>7.8162464294727558E-7</v>
      </c>
      <c r="BD13">
        <v>8.4734398697402548E-3</v>
      </c>
      <c r="BE13">
        <v>8.1937706678250882E-3</v>
      </c>
      <c r="BF13">
        <v>2.3239512203965591E-2</v>
      </c>
      <c r="BG13">
        <v>1.4777865139308056E-2</v>
      </c>
      <c r="BH13">
        <v>2.0306440395414676E-3</v>
      </c>
      <c r="BI13">
        <v>9.125770720177787E-4</v>
      </c>
      <c r="BJ13">
        <v>1.1581180538283401E-3</v>
      </c>
      <c r="BK13">
        <v>-9.2416677251808251E-6</v>
      </c>
      <c r="BL13">
        <v>1.8347371792229437E-3</v>
      </c>
      <c r="BM13">
        <v>2.5348123877721902E-3</v>
      </c>
      <c r="BV13">
        <v>0.55024611846849014</v>
      </c>
      <c r="BW13">
        <v>4.5131466122276644E-3</v>
      </c>
      <c r="BX13">
        <v>-1.9889162745824547E-3</v>
      </c>
      <c r="BY13">
        <v>3.7471073000945709E-2</v>
      </c>
      <c r="BZ13">
        <v>2.209333765600547E-2</v>
      </c>
      <c r="CA13">
        <v>4.3728120959654129E-3</v>
      </c>
      <c r="CB13">
        <v>0.44622617091114558</v>
      </c>
      <c r="CC13">
        <v>3.7558420417159191E-2</v>
      </c>
      <c r="CL13">
        <v>7.8966993647649857E-3</v>
      </c>
    </row>
    <row r="14" spans="1:90">
      <c r="A14">
        <v>1925</v>
      </c>
      <c r="B14">
        <v>0.99999982118606567</v>
      </c>
      <c r="C14">
        <v>0.10695536142206405</v>
      </c>
      <c r="D14">
        <v>5.3658169703544756E-2</v>
      </c>
      <c r="E14">
        <v>7.9190923095294477E-2</v>
      </c>
      <c r="F14">
        <v>7.141073385254694E-2</v>
      </c>
      <c r="G14">
        <v>5.4678452858118298E-3</v>
      </c>
      <c r="H14">
        <v>0.54867628315340289</v>
      </c>
      <c r="I14">
        <v>0.13464036696702128</v>
      </c>
      <c r="R14">
        <v>0.46757056666069985</v>
      </c>
      <c r="S14">
        <v>9.9292165063753296E-2</v>
      </c>
      <c r="T14">
        <v>5.6679247571864308E-2</v>
      </c>
      <c r="U14">
        <v>4.6873486327472284E-2</v>
      </c>
      <c r="V14">
        <v>5.3233049682208988E-2</v>
      </c>
      <c r="W14">
        <v>1.1051374407382588E-3</v>
      </c>
      <c r="X14">
        <v>0.1066318299491627</v>
      </c>
      <c r="Y14">
        <v>0.10375565062549993</v>
      </c>
      <c r="Z14">
        <v>0.36158830638361755</v>
      </c>
      <c r="AA14">
        <v>9.4061173431492423E-2</v>
      </c>
      <c r="AB14">
        <v>4.4917787119515329E-2</v>
      </c>
      <c r="AC14">
        <v>3.1299775107638081E-2</v>
      </c>
      <c r="AD14">
        <v>4.0520278728762245E-2</v>
      </c>
      <c r="AE14">
        <v>6.2213466754710949E-4</v>
      </c>
      <c r="AF14">
        <v>7.0012400084106599E-2</v>
      </c>
      <c r="AG14">
        <v>8.0154757244555661E-2</v>
      </c>
      <c r="AH14">
        <v>0.2002357588492035</v>
      </c>
      <c r="AI14">
        <v>7.8702557666786202E-2</v>
      </c>
      <c r="AJ14">
        <v>2.5505868785772164E-2</v>
      </c>
      <c r="AK14">
        <v>1.343373103492862E-2</v>
      </c>
      <c r="AL14">
        <v>1.6747121329438973E-2</v>
      </c>
      <c r="AM14">
        <v>1.4032064612924674E-4</v>
      </c>
      <c r="AN14">
        <v>3.1865196894290834E-2</v>
      </c>
      <c r="AO14">
        <v>3.3840962491857494E-2</v>
      </c>
      <c r="AP14">
        <v>0.15481667717345793</v>
      </c>
      <c r="AQ14">
        <v>6.8200068446276449E-2</v>
      </c>
      <c r="AR14">
        <v>1.9732518846264008E-2</v>
      </c>
      <c r="AS14">
        <v>9.3073378477582999E-3</v>
      </c>
      <c r="AT14">
        <v>1.1765187244077671E-2</v>
      </c>
      <c r="AU14">
        <v>7.0589767722543752E-5</v>
      </c>
      <c r="AV14">
        <v>2.1876214693111455E-2</v>
      </c>
      <c r="AW14">
        <v>2.3864760328247494E-2</v>
      </c>
      <c r="AX14">
        <v>8.1763893748902111E-2</v>
      </c>
      <c r="AY14">
        <v>4.4342527939575604E-2</v>
      </c>
      <c r="AZ14">
        <v>8.9314126115658445E-3</v>
      </c>
      <c r="BA14">
        <v>3.7351670797711282E-3</v>
      </c>
      <c r="BB14">
        <v>5.3517059265164573E-3</v>
      </c>
      <c r="BC14">
        <v>5.718456316796681E-6</v>
      </c>
      <c r="BD14">
        <v>8.4092855975071192E-3</v>
      </c>
      <c r="BE14">
        <v>1.0988076137649173E-2</v>
      </c>
      <c r="BF14">
        <v>3.0181895388749616E-2</v>
      </c>
      <c r="BG14">
        <v>1.9307108796933981E-2</v>
      </c>
      <c r="BH14">
        <v>2.2264883409594278E-3</v>
      </c>
      <c r="BI14">
        <v>8.7702558980478859E-4</v>
      </c>
      <c r="BJ14">
        <v>1.9441211162589452E-3</v>
      </c>
      <c r="BK14">
        <v>-8.2496216359673942E-6</v>
      </c>
      <c r="BL14">
        <v>1.7972230676832034E-3</v>
      </c>
      <c r="BM14">
        <v>4.0381780987452445E-3</v>
      </c>
      <c r="BV14">
        <v>0.53242925452536582</v>
      </c>
      <c r="BW14">
        <v>7.4911192282114247E-3</v>
      </c>
      <c r="BX14">
        <v>-3.1370667689285064E-3</v>
      </c>
      <c r="BY14">
        <v>3.228359549189725E-2</v>
      </c>
      <c r="BZ14">
        <v>1.8108661932000121E-2</v>
      </c>
      <c r="CA14">
        <v>4.3641073438502112E-3</v>
      </c>
      <c r="CB14">
        <v>0.44226744340917212</v>
      </c>
      <c r="CC14">
        <v>3.1051255861472841E-2</v>
      </c>
      <c r="CL14">
        <v>8.3732138741305241E-3</v>
      </c>
    </row>
    <row r="15" spans="1:90">
      <c r="A15">
        <v>1926</v>
      </c>
      <c r="B15">
        <v>0.99999994039535522</v>
      </c>
      <c r="C15">
        <v>0.13197074635812236</v>
      </c>
      <c r="D15">
        <v>5.1709767308006957E-2</v>
      </c>
      <c r="E15">
        <v>7.003069543191906E-2</v>
      </c>
      <c r="F15">
        <v>6.54767404523003E-2</v>
      </c>
      <c r="G15">
        <v>5.5317253235178457E-3</v>
      </c>
      <c r="H15">
        <v>0.54943820424592227</v>
      </c>
      <c r="I15">
        <v>0.12584185821400887</v>
      </c>
      <c r="R15">
        <v>0.47165996791543985</v>
      </c>
      <c r="S15">
        <v>0.12367393692497</v>
      </c>
      <c r="T15">
        <v>5.4814432601601792E-2</v>
      </c>
      <c r="U15">
        <v>4.2188678342508695E-2</v>
      </c>
      <c r="V15">
        <v>4.7987617681709338E-2</v>
      </c>
      <c r="W15">
        <v>1.1508784167881718E-3</v>
      </c>
      <c r="X15">
        <v>0.10632065170359091</v>
      </c>
      <c r="Y15">
        <v>9.5523772244271013E-2</v>
      </c>
      <c r="Z15">
        <v>0.37176856623767435</v>
      </c>
      <c r="AA15">
        <v>0.11690851743965001</v>
      </c>
      <c r="AB15">
        <v>4.365041423038208E-2</v>
      </c>
      <c r="AC15">
        <v>2.8259172850427096E-2</v>
      </c>
      <c r="AD15">
        <v>3.6998478508853794E-2</v>
      </c>
      <c r="AE15">
        <v>6.6024091378271235E-4</v>
      </c>
      <c r="AF15">
        <v>7.0656468803737452E-2</v>
      </c>
      <c r="AG15">
        <v>7.4635273490841286E-2</v>
      </c>
      <c r="AH15">
        <v>0.21386577694261216</v>
      </c>
      <c r="AI15">
        <v>9.7879825376757115E-2</v>
      </c>
      <c r="AJ15">
        <v>2.5214312313287319E-2</v>
      </c>
      <c r="AK15">
        <v>1.2333534216985423E-2</v>
      </c>
      <c r="AL15">
        <v>1.4995112765108022E-2</v>
      </c>
      <c r="AM15">
        <v>1.5537759732934777E-4</v>
      </c>
      <c r="AN15">
        <v>3.233996376795923E-2</v>
      </c>
      <c r="AO15">
        <v>3.0947650905185711E-2</v>
      </c>
      <c r="AP15">
        <v>0.16696785444788628</v>
      </c>
      <c r="AQ15">
        <v>8.5064330075895894E-2</v>
      </c>
      <c r="AR15">
        <v>1.9378225103945133E-2</v>
      </c>
      <c r="AS15">
        <v>8.6253960506737486E-3</v>
      </c>
      <c r="AT15">
        <v>1.0233024373086565E-2</v>
      </c>
      <c r="AU15">
        <v>8.0735240603895564E-5</v>
      </c>
      <c r="AV15">
        <v>2.2338223223031192E-2</v>
      </c>
      <c r="AW15">
        <v>2.1247920380649862E-2</v>
      </c>
      <c r="AX15">
        <v>9.1777574719922692E-2</v>
      </c>
      <c r="AY15">
        <v>5.7206061393670855E-2</v>
      </c>
      <c r="AZ15">
        <v>8.9034667806230094E-3</v>
      </c>
      <c r="BA15">
        <v>3.4873675667447903E-3</v>
      </c>
      <c r="BB15">
        <v>4.3627476348183656E-3</v>
      </c>
      <c r="BC15">
        <v>9.4337397892473745E-6</v>
      </c>
      <c r="BD15">
        <v>8.5843765614173149E-3</v>
      </c>
      <c r="BE15">
        <v>9.2241210428590948E-3</v>
      </c>
      <c r="BF15">
        <v>3.5607563084478662E-2</v>
      </c>
      <c r="BG15">
        <v>2.6081497982068384E-2</v>
      </c>
      <c r="BH15">
        <v>2.1161890382659226E-3</v>
      </c>
      <c r="BI15">
        <v>7.9378906358826414E-4</v>
      </c>
      <c r="BJ15">
        <v>1.4293578107213135E-3</v>
      </c>
      <c r="BK15">
        <v>-6.8783755916369071E-6</v>
      </c>
      <c r="BL15">
        <v>2.1009616618865821E-3</v>
      </c>
      <c r="BM15">
        <v>3.0926459035398399E-3</v>
      </c>
      <c r="BV15">
        <v>0.52833997247991538</v>
      </c>
      <c r="BW15">
        <v>8.0838510301521789E-3</v>
      </c>
      <c r="BX15">
        <v>-3.214979662033868E-3</v>
      </c>
      <c r="BY15">
        <v>2.7810694068756858E-2</v>
      </c>
      <c r="BZ15">
        <v>1.7430067103094148E-2</v>
      </c>
      <c r="CA15">
        <v>4.3822465913743612E-3</v>
      </c>
      <c r="CB15">
        <v>0.44337866204023191</v>
      </c>
      <c r="CC15">
        <v>3.0469228000962707E-2</v>
      </c>
      <c r="CL15">
        <v>8.601786196219938E-3</v>
      </c>
    </row>
    <row r="16" spans="1:90">
      <c r="A16">
        <v>1927</v>
      </c>
      <c r="B16">
        <v>1</v>
      </c>
      <c r="C16">
        <v>0.1076278977038594</v>
      </c>
      <c r="D16">
        <v>5.5491055269439468E-2</v>
      </c>
      <c r="E16">
        <v>7.0605395936095106E-2</v>
      </c>
      <c r="F16">
        <v>6.6652625147083866E-2</v>
      </c>
      <c r="G16">
        <v>5.7978612136185869E-3</v>
      </c>
      <c r="H16">
        <v>0.56363424261718031</v>
      </c>
      <c r="I16">
        <v>0.13019079461979535</v>
      </c>
      <c r="R16">
        <v>0.46520272066381879</v>
      </c>
      <c r="S16">
        <v>0.10049836094494166</v>
      </c>
      <c r="T16">
        <v>5.8753232401450237E-2</v>
      </c>
      <c r="U16">
        <v>4.3067085756581303E-2</v>
      </c>
      <c r="V16">
        <v>4.843102196243932E-2</v>
      </c>
      <c r="W16">
        <v>1.2649132788235037E-3</v>
      </c>
      <c r="X16">
        <v>0.11510031274722532</v>
      </c>
      <c r="Y16">
        <v>9.8087793572357543E-2</v>
      </c>
      <c r="Z16">
        <v>0.36375363678298211</v>
      </c>
      <c r="AA16">
        <v>9.5147517340327142E-2</v>
      </c>
      <c r="AB16">
        <v>4.7727194076991331E-2</v>
      </c>
      <c r="AC16">
        <v>2.9520713678529254E-2</v>
      </c>
      <c r="AD16">
        <v>3.7375676553786999E-2</v>
      </c>
      <c r="AE16">
        <v>7.4101006930171146E-4</v>
      </c>
      <c r="AF16">
        <v>7.6554021067179928E-2</v>
      </c>
      <c r="AG16">
        <v>7.6687503996865775E-2</v>
      </c>
      <c r="AH16">
        <v>0.20482493777291233</v>
      </c>
      <c r="AI16">
        <v>7.9757187445120045E-2</v>
      </c>
      <c r="AJ16">
        <v>2.7765855908752541E-2</v>
      </c>
      <c r="AK16">
        <v>1.3847012519575231E-2</v>
      </c>
      <c r="AL16">
        <v>1.5792501969890047E-2</v>
      </c>
      <c r="AM16">
        <v>1.8298367271925121E-4</v>
      </c>
      <c r="AN16">
        <v>3.4444094076043853E-2</v>
      </c>
      <c r="AO16">
        <v>3.3035302180811375E-2</v>
      </c>
      <c r="AP16">
        <v>0.15861292654121512</v>
      </c>
      <c r="AQ16">
        <v>6.965754964113284E-2</v>
      </c>
      <c r="AR16">
        <v>2.1342211287600599E-2</v>
      </c>
      <c r="AS16">
        <v>9.7487743967225437E-3</v>
      </c>
      <c r="AT16">
        <v>1.1003662444849261E-2</v>
      </c>
      <c r="AU16">
        <v>9.7831708896739682E-5</v>
      </c>
      <c r="AV16">
        <v>2.3642030560639564E-2</v>
      </c>
      <c r="AW16">
        <v>2.3120866501373554E-2</v>
      </c>
      <c r="AX16">
        <v>8.5840291128576121E-2</v>
      </c>
      <c r="AY16">
        <v>4.7258519347885497E-2</v>
      </c>
      <c r="AZ16">
        <v>9.7133837316369757E-3</v>
      </c>
      <c r="BA16">
        <v>3.9763682529262104E-3</v>
      </c>
      <c r="BB16">
        <v>5.0659278417048096E-3</v>
      </c>
      <c r="BC16">
        <v>1.4955865980634242E-5</v>
      </c>
      <c r="BD16">
        <v>9.0472390299345326E-3</v>
      </c>
      <c r="BE16">
        <v>1.0763897058507461E-2</v>
      </c>
      <c r="BF16">
        <v>3.2997614718722167E-2</v>
      </c>
      <c r="BG16">
        <v>2.1344779437100697E-2</v>
      </c>
      <c r="BH16">
        <v>2.4950211406400309E-3</v>
      </c>
      <c r="BI16">
        <v>8.7504897832729506E-4</v>
      </c>
      <c r="BJ16">
        <v>1.9749738746602601E-3</v>
      </c>
      <c r="BK16">
        <v>-6.2956676977537345E-6</v>
      </c>
      <c r="BL16">
        <v>2.0944010286528432E-3</v>
      </c>
      <c r="BM16">
        <v>4.2196859270388024E-3</v>
      </c>
      <c r="BV16">
        <v>0.53479727933618126</v>
      </c>
      <c r="BW16">
        <v>6.9522375373827165E-3</v>
      </c>
      <c r="BX16">
        <v>-3.382966311982899E-3</v>
      </c>
      <c r="BY16">
        <v>2.7502791099070251E-2</v>
      </c>
      <c r="BZ16">
        <v>1.8160595720471427E-2</v>
      </c>
      <c r="CA16">
        <v>4.5343779028528151E-3</v>
      </c>
      <c r="CB16">
        <v>0.44876952720531182</v>
      </c>
      <c r="CC16">
        <v>3.2260588479456523E-2</v>
      </c>
      <c r="CL16">
        <v>9.4536095524183714E-3</v>
      </c>
    </row>
    <row r="17" spans="1:90">
      <c r="A17">
        <v>1928</v>
      </c>
      <c r="B17">
        <v>0.99999988079071045</v>
      </c>
      <c r="C17">
        <v>0.1094075909524439</v>
      </c>
      <c r="D17">
        <v>5.8287469619610371E-2</v>
      </c>
      <c r="E17">
        <v>6.9542591317602889E-2</v>
      </c>
      <c r="F17">
        <v>6.613332394585239E-2</v>
      </c>
      <c r="G17">
        <v>5.9033122937093233E-3</v>
      </c>
      <c r="H17">
        <v>0.56063814990716987</v>
      </c>
      <c r="I17">
        <v>0.13008748504725634</v>
      </c>
      <c r="R17">
        <v>0.47668772442828106</v>
      </c>
      <c r="S17">
        <v>0.10102426193821562</v>
      </c>
      <c r="T17">
        <v>6.1386977668720616E-2</v>
      </c>
      <c r="U17">
        <v>4.2863290874643224E-2</v>
      </c>
      <c r="V17">
        <v>4.6819440212823873E-2</v>
      </c>
      <c r="W17">
        <v>1.3663639810358077E-3</v>
      </c>
      <c r="X17">
        <v>0.12741667432535994</v>
      </c>
      <c r="Y17">
        <v>9.5810715427481874E-2</v>
      </c>
      <c r="Z17">
        <v>0.37353762651020123</v>
      </c>
      <c r="AA17">
        <v>9.614349052012422E-2</v>
      </c>
      <c r="AB17">
        <v>5.006546802289339E-2</v>
      </c>
      <c r="AC17">
        <v>3.0163315301893773E-2</v>
      </c>
      <c r="AD17">
        <v>3.6533291318718887E-2</v>
      </c>
      <c r="AE17">
        <v>8.1438468929536279E-4</v>
      </c>
      <c r="AF17">
        <v>8.4207754907319035E-2</v>
      </c>
      <c r="AG17">
        <v>7.5609921749956593E-2</v>
      </c>
      <c r="AH17">
        <v>0.21497150090110695</v>
      </c>
      <c r="AI17">
        <v>8.0798076384866885E-2</v>
      </c>
      <c r="AJ17">
        <v>3.0197249166494654E-2</v>
      </c>
      <c r="AK17">
        <v>1.4874768483850774E-2</v>
      </c>
      <c r="AL17">
        <v>1.7132039922795824E-2</v>
      </c>
      <c r="AM17">
        <v>2.0773308794210866E-4</v>
      </c>
      <c r="AN17">
        <v>3.5912042874392688E-2</v>
      </c>
      <c r="AO17">
        <v>3.5849590980763971E-2</v>
      </c>
      <c r="AP17">
        <v>0.16830676644313078</v>
      </c>
      <c r="AQ17">
        <v>7.1180477451964028E-2</v>
      </c>
      <c r="AR17">
        <v>2.3626959763192609E-2</v>
      </c>
      <c r="AS17">
        <v>1.0512135207442409E-2</v>
      </c>
      <c r="AT17">
        <v>1.2377409378569022E-2</v>
      </c>
      <c r="AU17">
        <v>1.1375807954722469E-4</v>
      </c>
      <c r="AV17">
        <v>2.4540971517165826E-2</v>
      </c>
      <c r="AW17">
        <v>2.5955055045249673E-2</v>
      </c>
      <c r="AX17">
        <v>9.5099843898266853E-2</v>
      </c>
      <c r="AY17">
        <v>4.9163521102414669E-2</v>
      </c>
      <c r="AZ17">
        <v>1.1318574393648018E-2</v>
      </c>
      <c r="BA17">
        <v>4.1663810534338435E-3</v>
      </c>
      <c r="BB17">
        <v>6.7776419272547045E-3</v>
      </c>
      <c r="BC17">
        <v>2.0943370891087434E-5</v>
      </c>
      <c r="BD17">
        <v>9.4507748796914086E-3</v>
      </c>
      <c r="BE17">
        <v>1.4202007170933104E-2</v>
      </c>
      <c r="BF17">
        <v>3.9201938827044348E-2</v>
      </c>
      <c r="BG17">
        <v>2.2131272412138019E-2</v>
      </c>
      <c r="BH17">
        <v>3.6020093934678683E-3</v>
      </c>
      <c r="BI17">
        <v>8.2270219912727839E-4</v>
      </c>
      <c r="BJ17">
        <v>3.3763043671880726E-3</v>
      </c>
      <c r="BK17">
        <v>-4.827453680008403E-6</v>
      </c>
      <c r="BL17">
        <v>2.2584900408601201E-3</v>
      </c>
      <c r="BM17">
        <v>7.0159878679429966E-3</v>
      </c>
      <c r="BV17">
        <v>0.52331215636242945</v>
      </c>
      <c r="BW17">
        <v>8.2152664156802373E-3</v>
      </c>
      <c r="BX17">
        <v>-3.2198736218923734E-3</v>
      </c>
      <c r="BY17">
        <v>2.6646293429870401E-2</v>
      </c>
      <c r="BZ17">
        <v>1.9261551493972764E-2</v>
      </c>
      <c r="CA17">
        <v>4.53839515120915E-3</v>
      </c>
      <c r="CB17">
        <v>0.43342016463604521</v>
      </c>
      <c r="CC17">
        <v>3.445040121134655E-2</v>
      </c>
      <c r="CL17">
        <v>1.0034300992706763E-2</v>
      </c>
    </row>
    <row r="18" spans="1:90">
      <c r="A18">
        <v>1929</v>
      </c>
      <c r="B18">
        <v>1</v>
      </c>
      <c r="C18">
        <v>0.11929980440503987</v>
      </c>
      <c r="D18">
        <v>5.8343322880512499E-2</v>
      </c>
      <c r="E18">
        <v>6.602263206444868E-2</v>
      </c>
      <c r="F18">
        <v>6.4714473689369945E-2</v>
      </c>
      <c r="G18">
        <v>6.4733271818849438E-3</v>
      </c>
      <c r="H18">
        <v>0.55550553067753872</v>
      </c>
      <c r="I18">
        <v>0.12964092147664596</v>
      </c>
      <c r="R18">
        <v>0.46359143218477999</v>
      </c>
      <c r="S18">
        <v>0.11040159350386797</v>
      </c>
      <c r="T18">
        <v>6.1398542937441986E-2</v>
      </c>
      <c r="U18">
        <v>4.0748090134177684E-2</v>
      </c>
      <c r="V18">
        <v>4.4001228421455277E-2</v>
      </c>
      <c r="W18">
        <v>1.4571950397709978E-3</v>
      </c>
      <c r="X18">
        <v>0.1134178391962231</v>
      </c>
      <c r="Y18">
        <v>9.2166942951843023E-2</v>
      </c>
      <c r="Z18">
        <v>0.36653483404000442</v>
      </c>
      <c r="AA18">
        <v>0.10495719552975241</v>
      </c>
      <c r="AB18">
        <v>5.0109020299033219E-2</v>
      </c>
      <c r="AC18">
        <v>2.8359900971484345E-2</v>
      </c>
      <c r="AD18">
        <v>3.4175467761174971E-2</v>
      </c>
      <c r="AE18">
        <v>8.6758279473884503E-4</v>
      </c>
      <c r="AF18">
        <v>7.5673978998615735E-2</v>
      </c>
      <c r="AG18">
        <v>7.2391687685205014E-2</v>
      </c>
      <c r="AH18">
        <v>0.21244947637205563</v>
      </c>
      <c r="AI18">
        <v>8.7856467687716433E-2</v>
      </c>
      <c r="AJ18">
        <v>3.0219841282151605E-2</v>
      </c>
      <c r="AK18">
        <v>1.3934879546227073E-2</v>
      </c>
      <c r="AL18">
        <v>1.5334545314070656E-2</v>
      </c>
      <c r="AM18">
        <v>2.1402792173061397E-4</v>
      </c>
      <c r="AN18">
        <v>3.1968816169953646E-2</v>
      </c>
      <c r="AO18">
        <v>3.2920898450205613E-2</v>
      </c>
      <c r="AP18">
        <v>0.1671892722845072</v>
      </c>
      <c r="AQ18">
        <v>7.7425217221545536E-2</v>
      </c>
      <c r="AR18">
        <v>2.3812678388443774E-2</v>
      </c>
      <c r="AS18">
        <v>1.0054160676849916E-2</v>
      </c>
      <c r="AT18">
        <v>1.0805304095454603E-2</v>
      </c>
      <c r="AU18">
        <v>1.146530666352778E-4</v>
      </c>
      <c r="AV18">
        <v>2.169540184504597E-2</v>
      </c>
      <c r="AW18">
        <v>2.3281856990532108E-2</v>
      </c>
      <c r="AX18">
        <v>9.6794002823267292E-2</v>
      </c>
      <c r="AY18">
        <v>5.5109963592309845E-2</v>
      </c>
      <c r="AZ18">
        <v>1.1857581094072462E-2</v>
      </c>
      <c r="BA18">
        <v>4.1573912227948337E-3</v>
      </c>
      <c r="BB18">
        <v>5.5546126838255834E-3</v>
      </c>
      <c r="BC18">
        <v>1.8094647877294253E-5</v>
      </c>
      <c r="BD18">
        <v>8.0942021824456437E-3</v>
      </c>
      <c r="BE18">
        <v>1.2002157399941628E-2</v>
      </c>
      <c r="BF18">
        <v>4.1935008364006925E-2</v>
      </c>
      <c r="BG18">
        <v>2.6620046182077663E-2</v>
      </c>
      <c r="BH18">
        <v>4.0020492575934263E-3</v>
      </c>
      <c r="BI18">
        <v>8.852413462537539E-4</v>
      </c>
      <c r="BJ18">
        <v>2.7120967825940323E-3</v>
      </c>
      <c r="BK18">
        <v>-6.5287187781299289E-6</v>
      </c>
      <c r="BL18">
        <v>1.9166711414679211E-3</v>
      </c>
      <c r="BM18">
        <v>5.805432372798249E-3</v>
      </c>
      <c r="BV18">
        <v>0.53640856781521995</v>
      </c>
      <c r="BW18">
        <v>8.7031374897726856E-3</v>
      </c>
      <c r="BX18">
        <v>-3.1818595128729381E-3</v>
      </c>
      <c r="BY18">
        <v>2.5239027708049436E-2</v>
      </c>
      <c r="BZ18">
        <v>2.0663979998540284E-2</v>
      </c>
      <c r="CA18">
        <v>5.0177052213472885E-3</v>
      </c>
      <c r="CB18">
        <v>0.44232188800118494</v>
      </c>
      <c r="CC18">
        <v>3.7644701305171654E-2</v>
      </c>
      <c r="CL18">
        <v>1.0395601335955565E-2</v>
      </c>
    </row>
    <row r="19" spans="1:90">
      <c r="A19">
        <v>1930</v>
      </c>
      <c r="B19">
        <v>1</v>
      </c>
      <c r="C19">
        <v>0.10332558343156914</v>
      </c>
      <c r="D19">
        <v>6.0916495844712308E-2</v>
      </c>
      <c r="E19">
        <v>7.0607702422457314E-2</v>
      </c>
      <c r="F19">
        <v>6.1414264964267232E-2</v>
      </c>
      <c r="G19">
        <v>7.3299555845399919E-3</v>
      </c>
      <c r="H19">
        <v>0.57903016396302043</v>
      </c>
      <c r="I19">
        <v>0.11737593555485974</v>
      </c>
      <c r="R19">
        <v>0.45216352942067856</v>
      </c>
      <c r="S19">
        <v>9.7964467254298901E-2</v>
      </c>
      <c r="T19">
        <v>6.4882827974434482E-2</v>
      </c>
      <c r="U19">
        <v>4.4660256228560791E-2</v>
      </c>
      <c r="V19">
        <v>3.9258691940758421E-2</v>
      </c>
      <c r="W19">
        <v>1.7099502894829962E-3</v>
      </c>
      <c r="X19">
        <v>0.12458767880691707</v>
      </c>
      <c r="Y19">
        <v>7.909965692622585E-2</v>
      </c>
      <c r="Z19">
        <v>0.34107334674134598</v>
      </c>
      <c r="AA19">
        <v>9.3148417706853046E-2</v>
      </c>
      <c r="AB19">
        <v>4.9892595050092324E-2</v>
      </c>
      <c r="AC19">
        <v>3.0439662961123475E-2</v>
      </c>
      <c r="AD19">
        <v>2.8638961610860915E-2</v>
      </c>
      <c r="AE19">
        <v>1.0252474869843105E-3</v>
      </c>
      <c r="AF19">
        <v>7.923780764471193E-2</v>
      </c>
      <c r="AG19">
        <v>5.8690654280719949E-2</v>
      </c>
      <c r="AH19">
        <v>0.18246597278934207</v>
      </c>
      <c r="AI19">
        <v>7.3625819572268575E-2</v>
      </c>
      <c r="AJ19">
        <v>2.6173582661503735E-2</v>
      </c>
      <c r="AK19">
        <v>1.4070978918862682E-2</v>
      </c>
      <c r="AL19">
        <v>1.1529769930655246E-2</v>
      </c>
      <c r="AM19">
        <v>2.5858219546621449E-4</v>
      </c>
      <c r="AN19">
        <v>3.269097674292868E-2</v>
      </c>
      <c r="AO19">
        <v>2.4116262767656962E-2</v>
      </c>
      <c r="AP19">
        <v>0.13873209208073198</v>
      </c>
      <c r="AQ19">
        <v>6.296781567075288E-2</v>
      </c>
      <c r="AR19">
        <v>2.0056418059335075E-2</v>
      </c>
      <c r="AS19">
        <v>1.0101961784353498E-2</v>
      </c>
      <c r="AT19">
        <v>7.6112847989908408E-3</v>
      </c>
      <c r="AU19">
        <v>1.3933290959068116E-4</v>
      </c>
      <c r="AV19">
        <v>2.178673099466108E-2</v>
      </c>
      <c r="AW19">
        <v>1.6068547863047882E-2</v>
      </c>
      <c r="AX19">
        <v>7.3012631932207472E-2</v>
      </c>
      <c r="AY19">
        <v>4.2017090588381829E-2</v>
      </c>
      <c r="AZ19">
        <v>9.0383621973189627E-3</v>
      </c>
      <c r="BA19">
        <v>4.3201422542457476E-3</v>
      </c>
      <c r="BB19">
        <v>2.9666445278183099E-3</v>
      </c>
      <c r="BC19">
        <v>2.4864453162737967E-5</v>
      </c>
      <c r="BD19">
        <v>8.184361497656896E-3</v>
      </c>
      <c r="BE19">
        <v>6.4611664136229926E-3</v>
      </c>
      <c r="BF19">
        <v>2.7401695909894774E-2</v>
      </c>
      <c r="BG19">
        <v>1.9756606799489717E-2</v>
      </c>
      <c r="BH19">
        <v>1.9639210989497368E-3</v>
      </c>
      <c r="BI19">
        <v>8.4516518716589318E-4</v>
      </c>
      <c r="BJ19">
        <v>8.1773316265371142E-4</v>
      </c>
      <c r="BK19">
        <v>-5.2337649198958382E-6</v>
      </c>
      <c r="BL19">
        <v>2.1400718612450422E-3</v>
      </c>
      <c r="BM19">
        <v>1.8834315653105723E-3</v>
      </c>
      <c r="BV19">
        <v>0.5478364705793215</v>
      </c>
      <c r="BW19">
        <v>5.1748655981043532E-3</v>
      </c>
      <c r="BX19">
        <v>-4.107910158673944E-3</v>
      </c>
      <c r="BY19">
        <v>2.5901600857640157E-2</v>
      </c>
      <c r="BZ19">
        <v>2.2114186318960206E-2</v>
      </c>
      <c r="CA19">
        <v>5.6219384261949864E-3</v>
      </c>
      <c r="CB19">
        <v>0.45469828777343618</v>
      </c>
      <c r="CC19">
        <v>3.8433603698221089E-2</v>
      </c>
      <c r="CL19">
        <v>1.1864142104992873E-2</v>
      </c>
    </row>
    <row r="20" spans="1:90">
      <c r="A20">
        <v>1931</v>
      </c>
      <c r="B20">
        <v>0.99999988079071045</v>
      </c>
      <c r="C20">
        <v>5.651843166112281E-2</v>
      </c>
      <c r="D20">
        <v>7.1942395099493711E-2</v>
      </c>
      <c r="E20">
        <v>8.0472657675178083E-2</v>
      </c>
      <c r="F20">
        <v>6.2605094556723737E-2</v>
      </c>
      <c r="G20">
        <v>9.3528096407568331E-3</v>
      </c>
      <c r="H20">
        <v>0.60615620032524353</v>
      </c>
      <c r="I20">
        <v>0.11295235926850367</v>
      </c>
      <c r="R20">
        <v>0.44870222403060556</v>
      </c>
      <c r="S20">
        <v>5.3583713377582665E-2</v>
      </c>
      <c r="T20">
        <v>7.847037769899079E-2</v>
      </c>
      <c r="U20">
        <v>5.282407219043779E-2</v>
      </c>
      <c r="V20">
        <v>4.0676228329864283E-2</v>
      </c>
      <c r="W20">
        <v>2.3417928536263442E-3</v>
      </c>
      <c r="X20">
        <v>0.14352221676692684</v>
      </c>
      <c r="Y20">
        <v>7.7283822813176847E-2</v>
      </c>
      <c r="Z20">
        <v>0.31954131344486775</v>
      </c>
      <c r="AA20">
        <v>5.1020812660074279E-2</v>
      </c>
      <c r="AB20">
        <v>5.9516770944082475E-2</v>
      </c>
      <c r="AC20">
        <v>3.4773673504349782E-2</v>
      </c>
      <c r="AD20">
        <v>2.8866926344378378E-2</v>
      </c>
      <c r="AE20">
        <v>1.4235051610749934E-3</v>
      </c>
      <c r="AF20">
        <v>8.7955254935165067E-2</v>
      </c>
      <c r="AG20">
        <v>5.5984369895742715E-2</v>
      </c>
      <c r="AH20">
        <v>0.15929486267538095</v>
      </c>
      <c r="AI20">
        <v>4.567603280631588E-2</v>
      </c>
      <c r="AJ20">
        <v>2.8606357305930349E-2</v>
      </c>
      <c r="AK20">
        <v>1.4809635266483538E-2</v>
      </c>
      <c r="AL20">
        <v>1.1248038859823622E-2</v>
      </c>
      <c r="AM20">
        <v>3.7969983157689062E-4</v>
      </c>
      <c r="AN20">
        <v>3.6234656266240416E-2</v>
      </c>
      <c r="AO20">
        <v>2.2340442339010252E-2</v>
      </c>
      <c r="AP20">
        <v>0.11570593199811469</v>
      </c>
      <c r="AQ20">
        <v>3.7153345637495179E-2</v>
      </c>
      <c r="AR20">
        <v>2.1744519701795941E-2</v>
      </c>
      <c r="AS20">
        <v>1.0697786857873082E-2</v>
      </c>
      <c r="AT20">
        <v>7.4696327330953556E-3</v>
      </c>
      <c r="AU20">
        <v>2.0726995369795885E-4</v>
      </c>
      <c r="AV20">
        <v>2.3466270689243483E-2</v>
      </c>
      <c r="AW20">
        <v>1.4967106424913697E-2</v>
      </c>
      <c r="AX20">
        <v>5.3743249113459644E-2</v>
      </c>
      <c r="AY20">
        <v>2.2006533153339735E-2</v>
      </c>
      <c r="AZ20">
        <v>9.5702139491284244E-3</v>
      </c>
      <c r="BA20">
        <v>4.7451672370163612E-3</v>
      </c>
      <c r="BB20">
        <v>2.8767976483303941E-3</v>
      </c>
      <c r="BC20">
        <v>4.2013687690659991E-5</v>
      </c>
      <c r="BD20">
        <v>8.5414907231858746E-3</v>
      </c>
      <c r="BE20">
        <v>5.9610327147681932E-3</v>
      </c>
      <c r="BF20">
        <v>1.6629575263668993E-2</v>
      </c>
      <c r="BG20">
        <v>9.0092970402036142E-3</v>
      </c>
      <c r="BH20">
        <v>2.205942402851168E-3</v>
      </c>
      <c r="BI20">
        <v>9.0380681604542942E-4</v>
      </c>
      <c r="BJ20">
        <v>7.8688079586630819E-4</v>
      </c>
      <c r="BK20">
        <v>-5.1304657625652398E-6</v>
      </c>
      <c r="BL20">
        <v>1.9984026845356198E-3</v>
      </c>
      <c r="BM20">
        <v>1.7303759899294229E-3</v>
      </c>
      <c r="BV20">
        <v>0.55129765676010489</v>
      </c>
      <c r="BW20">
        <v>2.8306531483510513E-3</v>
      </c>
      <c r="BX20">
        <v>-6.7046451068096188E-3</v>
      </c>
      <c r="BY20">
        <v>2.7587444831336374E-2</v>
      </c>
      <c r="BZ20">
        <v>2.188285514944719E-2</v>
      </c>
      <c r="CA20">
        <v>7.013642997466308E-3</v>
      </c>
      <c r="CB20">
        <v>0.46280689124386132</v>
      </c>
      <c r="CC20">
        <v>3.5880882093561113E-2</v>
      </c>
      <c r="CL20">
        <v>1.5784630406509136E-2</v>
      </c>
    </row>
    <row r="21" spans="1:90">
      <c r="A21">
        <v>1932</v>
      </c>
      <c r="B21">
        <v>1</v>
      </c>
      <c r="C21">
        <v>1.1042222289548291E-2</v>
      </c>
      <c r="D21">
        <v>8.6678400681083748E-2</v>
      </c>
      <c r="E21">
        <v>9.5107706124621896E-2</v>
      </c>
      <c r="F21">
        <v>6.4071104700933676E-2</v>
      </c>
      <c r="G21">
        <v>1.1730098160099414E-2</v>
      </c>
      <c r="H21">
        <v>0.63171081338400681</v>
      </c>
      <c r="I21">
        <v>9.9659562227566389E-2</v>
      </c>
      <c r="R21">
        <v>0.46616497701662213</v>
      </c>
      <c r="S21">
        <v>1.144055223008841E-2</v>
      </c>
      <c r="T21">
        <v>9.6755836940734793E-2</v>
      </c>
      <c r="U21">
        <v>6.4839766622578537E-2</v>
      </c>
      <c r="V21">
        <v>4.2641333232306719E-2</v>
      </c>
      <c r="W21">
        <v>3.2515848851003585E-3</v>
      </c>
      <c r="X21">
        <v>0.17749407921746735</v>
      </c>
      <c r="Y21">
        <v>6.9741823888345988E-2</v>
      </c>
      <c r="Z21">
        <v>0.33014230712663878</v>
      </c>
      <c r="AA21">
        <v>1.0105299238379224E-2</v>
      </c>
      <c r="AB21">
        <v>7.9158562868599888E-2</v>
      </c>
      <c r="AC21">
        <v>4.6265231216659639E-2</v>
      </c>
      <c r="AD21">
        <v>3.0998541480477357E-2</v>
      </c>
      <c r="AE21">
        <v>2.0354396187604522E-3</v>
      </c>
      <c r="AF21">
        <v>0.10994472091610748</v>
      </c>
      <c r="AG21">
        <v>5.1634511787654783E-2</v>
      </c>
      <c r="AH21">
        <v>0.15794714249539346</v>
      </c>
      <c r="AI21">
        <v>2.2993215888301863E-2</v>
      </c>
      <c r="AJ21">
        <v>3.6806441309081402E-2</v>
      </c>
      <c r="AK21">
        <v>1.9415080235325503E-2</v>
      </c>
      <c r="AL21">
        <v>1.2364623795729002E-2</v>
      </c>
      <c r="AM21">
        <v>5.887076907277473E-4</v>
      </c>
      <c r="AN21">
        <v>4.471446242531673E-2</v>
      </c>
      <c r="AO21">
        <v>2.1064611150911232E-2</v>
      </c>
      <c r="AP21">
        <v>0.11703110075016564</v>
      </c>
      <c r="AQ21">
        <v>1.9002233664114528E-2</v>
      </c>
      <c r="AR21">
        <v>2.9787674291981724E-2</v>
      </c>
      <c r="AS21">
        <v>1.4978363015058676E-2</v>
      </c>
      <c r="AT21">
        <v>8.9754181332185792E-3</v>
      </c>
      <c r="AU21">
        <v>3.3250629933553459E-4</v>
      </c>
      <c r="AV21">
        <v>2.8657409180760901E-2</v>
      </c>
      <c r="AW21">
        <v>1.5297496165695699E-2</v>
      </c>
      <c r="AX21">
        <v>5.4885470311996455E-2</v>
      </c>
      <c r="AY21">
        <v>1.1782707670905751E-2</v>
      </c>
      <c r="AZ21">
        <v>1.4380028055067639E-2</v>
      </c>
      <c r="BA21">
        <v>7.2630345865378823E-3</v>
      </c>
      <c r="BB21">
        <v>3.8850375305063134E-3</v>
      </c>
      <c r="BC21">
        <v>8.3818835554385626E-5</v>
      </c>
      <c r="BD21">
        <v>1.0749157836632776E-2</v>
      </c>
      <c r="BE21">
        <v>6.7416857967917097E-3</v>
      </c>
      <c r="BF21">
        <v>1.3651706581803784E-2</v>
      </c>
      <c r="BG21">
        <v>4.4179254716165718E-3</v>
      </c>
      <c r="BH21">
        <v>2.9482869597698838E-3</v>
      </c>
      <c r="BI21">
        <v>1.2718561329372652E-3</v>
      </c>
      <c r="BJ21">
        <v>9.6364083492064031E-4</v>
      </c>
      <c r="BK21">
        <v>-1.5526770307186934E-7</v>
      </c>
      <c r="BL21">
        <v>2.2717656020559505E-3</v>
      </c>
      <c r="BM21">
        <v>1.7783868482065402E-3</v>
      </c>
      <c r="BV21">
        <v>0.53383502298337793</v>
      </c>
      <c r="BW21">
        <v>-4.2102335781418114E-4</v>
      </c>
      <c r="BX21">
        <v>-1.0285387376843275E-2</v>
      </c>
      <c r="BY21">
        <v>3.0194523558716022E-2</v>
      </c>
      <c r="BZ21">
        <v>2.1384077035538299E-2</v>
      </c>
      <c r="CA21">
        <v>8.4824374121460541E-3</v>
      </c>
      <c r="CB21">
        <v>0.45428605507406444</v>
      </c>
      <c r="CC21">
        <v>3.0194248048561627E-2</v>
      </c>
      <c r="CL21">
        <v>2.1033683399922613E-2</v>
      </c>
    </row>
    <row r="22" spans="1:90">
      <c r="A22">
        <v>1933</v>
      </c>
      <c r="B22">
        <v>1</v>
      </c>
      <c r="C22">
        <v>1.1981879164312306E-2</v>
      </c>
      <c r="D22">
        <v>8.1800864894591332E-2</v>
      </c>
      <c r="E22">
        <v>8.2076796644753064E-2</v>
      </c>
      <c r="F22">
        <v>6.4754117578638623E-2</v>
      </c>
      <c r="G22">
        <v>1.1478747980410561E-2</v>
      </c>
      <c r="H22">
        <v>0.64181520073294618</v>
      </c>
      <c r="I22">
        <v>0.10609238814674489</v>
      </c>
      <c r="R22">
        <v>0.46768139998518765</v>
      </c>
      <c r="S22">
        <v>1.2823615988651759E-2</v>
      </c>
      <c r="T22">
        <v>9.3537829358069979E-2</v>
      </c>
      <c r="U22">
        <v>5.7422299383817592E-2</v>
      </c>
      <c r="V22">
        <v>4.72694243487011E-2</v>
      </c>
      <c r="W22">
        <v>3.2278347712492968E-3</v>
      </c>
      <c r="X22">
        <v>0.17291965923784886</v>
      </c>
      <c r="Y22">
        <v>8.048073689684912E-2</v>
      </c>
      <c r="Z22">
        <v>0.34223117285826299</v>
      </c>
      <c r="AA22">
        <v>1.097079560274093E-2</v>
      </c>
      <c r="AB22">
        <v>7.7602376910738208E-2</v>
      </c>
      <c r="AC22">
        <v>4.4707455987419556E-2</v>
      </c>
      <c r="AD22">
        <v>3.5372496311977517E-2</v>
      </c>
      <c r="AE22">
        <v>2.0920615297550806E-3</v>
      </c>
      <c r="AF22">
        <v>0.11024843621708236</v>
      </c>
      <c r="AG22">
        <v>6.1237550298549409E-2</v>
      </c>
      <c r="AH22">
        <v>0.17285710302187507</v>
      </c>
      <c r="AI22">
        <v>2.7405796993464352E-2</v>
      </c>
      <c r="AJ22">
        <v>3.8069658870530959E-2</v>
      </c>
      <c r="AK22">
        <v>1.8615467597179625E-2</v>
      </c>
      <c r="AL22">
        <v>1.4917743404547755E-2</v>
      </c>
      <c r="AM22">
        <v>6.4078254688743671E-4</v>
      </c>
      <c r="AN22">
        <v>4.6867044728450449E-2</v>
      </c>
      <c r="AO22">
        <v>2.6340608880814468E-2</v>
      </c>
      <c r="AP22">
        <v>0.12962009490104484</v>
      </c>
      <c r="AQ22">
        <v>2.3288859425308388E-2</v>
      </c>
      <c r="AR22">
        <v>2.9930429444692097E-2</v>
      </c>
      <c r="AS22">
        <v>1.383871887261226E-2</v>
      </c>
      <c r="AT22">
        <v>1.1496797777630675E-2</v>
      </c>
      <c r="AU22">
        <v>3.7273632483283948E-4</v>
      </c>
      <c r="AV22">
        <v>3.0454148298117406E-2</v>
      </c>
      <c r="AW22">
        <v>2.023840475785119E-2</v>
      </c>
      <c r="AX22">
        <v>6.3918391882937506E-2</v>
      </c>
      <c r="AY22">
        <v>1.5313302733759374E-2</v>
      </c>
      <c r="AZ22">
        <v>1.4439412009252535E-2</v>
      </c>
      <c r="BA22">
        <v>6.5106996344636353E-3</v>
      </c>
      <c r="BB22">
        <v>5.7049914826832809E-3</v>
      </c>
      <c r="BC22">
        <v>1.0490209212740445E-4</v>
      </c>
      <c r="BD22">
        <v>1.1745176911381319E-2</v>
      </c>
      <c r="BE22">
        <v>1.0099907019269954E-2</v>
      </c>
      <c r="BF22">
        <v>1.8341258361444041E-2</v>
      </c>
      <c r="BG22">
        <v>6.4244248338396108E-3</v>
      </c>
      <c r="BH22">
        <v>3.1950644962760034E-3</v>
      </c>
      <c r="BI22">
        <v>1.1314441607795014E-3</v>
      </c>
      <c r="BJ22">
        <v>1.8393599132236602E-3</v>
      </c>
      <c r="BK22">
        <v>5.6274769863592191E-6</v>
      </c>
      <c r="BL22">
        <v>2.4225884944409329E-3</v>
      </c>
      <c r="BM22">
        <v>3.322748985897973E-3</v>
      </c>
      <c r="BV22">
        <v>0.53231860001481235</v>
      </c>
      <c r="BW22">
        <v>-8.675484435665794E-4</v>
      </c>
      <c r="BX22">
        <v>-1.1938337347007916E-2</v>
      </c>
      <c r="BY22">
        <v>2.4586783442661332E-2</v>
      </c>
      <c r="BZ22">
        <v>1.7424218702794567E-2</v>
      </c>
      <c r="CA22">
        <v>8.2555494726214308E-3</v>
      </c>
      <c r="CB22">
        <v>0.46893813407096913</v>
      </c>
      <c r="CC22">
        <v>2.5919795250556748E-2</v>
      </c>
      <c r="CL22">
        <v>2.1451177142687586E-2</v>
      </c>
    </row>
    <row r="23" spans="1:90">
      <c r="A23">
        <v>1934</v>
      </c>
      <c r="B23">
        <v>1.0000001192092896</v>
      </c>
      <c r="C23">
        <v>5.3759543362277867E-2</v>
      </c>
      <c r="D23">
        <v>7.0695027073301317E-2</v>
      </c>
      <c r="E23">
        <v>6.0555091876917891E-2</v>
      </c>
      <c r="F23">
        <v>6.2213041966333059E-2</v>
      </c>
      <c r="G23">
        <v>1.1154819508290257E-2</v>
      </c>
      <c r="H23">
        <v>0.62765406629224219</v>
      </c>
      <c r="I23">
        <v>0.11396864220357092</v>
      </c>
      <c r="R23">
        <v>0.47853352738527749</v>
      </c>
      <c r="S23">
        <v>5.0978422097827047E-2</v>
      </c>
      <c r="T23">
        <v>8.1230593700845871E-2</v>
      </c>
      <c r="U23">
        <v>4.2548141255416262E-2</v>
      </c>
      <c r="V23">
        <v>4.2591655607805839E-2</v>
      </c>
      <c r="W23">
        <v>3.1926978286753271E-3</v>
      </c>
      <c r="X23">
        <v>0.17627435293122268</v>
      </c>
      <c r="Y23">
        <v>8.1717663963484469E-2</v>
      </c>
      <c r="Z23">
        <v>0.36522095312987013</v>
      </c>
      <c r="AA23">
        <v>5.0887561244527556E-2</v>
      </c>
      <c r="AB23">
        <v>7.164361428585872E-2</v>
      </c>
      <c r="AC23">
        <v>3.4365948442438649E-2</v>
      </c>
      <c r="AD23">
        <v>3.3240435093312391E-2</v>
      </c>
      <c r="AE23">
        <v>2.0400262344240638E-3</v>
      </c>
      <c r="AF23">
        <v>0.1085600644211948</v>
      </c>
      <c r="AG23">
        <v>6.4483303408113909E-2</v>
      </c>
      <c r="AH23">
        <v>0.1737184159374574</v>
      </c>
      <c r="AI23">
        <v>4.0819140421919579E-2</v>
      </c>
      <c r="AJ23">
        <v>3.3104358464066154E-2</v>
      </c>
      <c r="AK23">
        <v>1.4183510166919088E-2</v>
      </c>
      <c r="AL23">
        <v>1.3651450470640676E-2</v>
      </c>
      <c r="AM23">
        <v>6.1043372931675268E-4</v>
      </c>
      <c r="AN23">
        <v>4.4295310702753637E-2</v>
      </c>
      <c r="AO23">
        <v>2.7054211981841554E-2</v>
      </c>
      <c r="AP23">
        <v>0.13197517208881179</v>
      </c>
      <c r="AQ23">
        <v>3.5681083823520615E-2</v>
      </c>
      <c r="AR23">
        <v>2.7706019780337238E-2</v>
      </c>
      <c r="AS23">
        <v>1.0462414118859103E-2</v>
      </c>
      <c r="AT23">
        <v>9.8153476939194361E-3</v>
      </c>
      <c r="AU23">
        <v>3.5127472461939086E-4</v>
      </c>
      <c r="AV23">
        <v>2.8470834456828676E-2</v>
      </c>
      <c r="AW23">
        <v>1.9488197490727339E-2</v>
      </c>
      <c r="AX23">
        <v>6.3630295169589166E-2</v>
      </c>
      <c r="AY23">
        <v>2.450902112229815E-2</v>
      </c>
      <c r="AZ23">
        <v>1.2111639388574874E-2</v>
      </c>
      <c r="BA23">
        <v>4.6412540199749948E-3</v>
      </c>
      <c r="BB23">
        <v>3.8566735842242845E-3</v>
      </c>
      <c r="BC23">
        <v>9.4003269934695149E-5</v>
      </c>
      <c r="BD23">
        <v>1.0560386588547341E-2</v>
      </c>
      <c r="BE23">
        <v>7.8573171960348298E-3</v>
      </c>
      <c r="BF23">
        <v>1.9193562505345194E-2</v>
      </c>
      <c r="BG23">
        <v>1.0930710138014433E-2</v>
      </c>
      <c r="BH23">
        <v>2.096524406894497E-3</v>
      </c>
      <c r="BI23">
        <v>8.3267951988405162E-4</v>
      </c>
      <c r="BJ23">
        <v>9.8324957333342311E-4</v>
      </c>
      <c r="BK23">
        <v>4.0268965379597688E-6</v>
      </c>
      <c r="BL23">
        <v>2.2265957342087546E-3</v>
      </c>
      <c r="BM23">
        <v>2.1197762364720809E-3</v>
      </c>
      <c r="BV23">
        <v>0.521466591824012</v>
      </c>
      <c r="BW23">
        <v>2.6925068430275808E-3</v>
      </c>
      <c r="BX23">
        <v>-1.0701775648732191E-2</v>
      </c>
      <c r="BY23">
        <v>1.7959423335469682E-2</v>
      </c>
      <c r="BZ23">
        <v>1.9576500016741983E-2</v>
      </c>
      <c r="CA23">
        <v>7.9665419265099978E-3</v>
      </c>
      <c r="CB23">
        <v>0.45141671547699036</v>
      </c>
      <c r="CC23">
        <v>3.255679304991882E-2</v>
      </c>
      <c r="CL23">
        <v>1.969884544829768E-2</v>
      </c>
    </row>
    <row r="24" spans="1:90">
      <c r="A24">
        <v>1935</v>
      </c>
      <c r="B24">
        <v>0.99999988079071045</v>
      </c>
      <c r="C24">
        <v>7.0506102457561864E-2</v>
      </c>
      <c r="D24">
        <v>6.2178682630991244E-2</v>
      </c>
      <c r="E24">
        <v>5.455307473472535E-2</v>
      </c>
      <c r="F24">
        <v>6.8923849196707937E-2</v>
      </c>
      <c r="G24">
        <v>1.0319823136553483E-2</v>
      </c>
      <c r="H24">
        <v>0.59892884105415956</v>
      </c>
      <c r="I24">
        <v>0.13458953798552295</v>
      </c>
      <c r="R24">
        <v>0.47154554397049914</v>
      </c>
      <c r="S24">
        <v>6.6855929512089379E-2</v>
      </c>
      <c r="T24">
        <v>7.0729680529822592E-2</v>
      </c>
      <c r="U24">
        <v>3.7638990587802276E-2</v>
      </c>
      <c r="V24">
        <v>4.3097845089954706E-2</v>
      </c>
      <c r="W24">
        <v>3.0104481705614658E-3</v>
      </c>
      <c r="X24">
        <v>0.16108293977224392</v>
      </c>
      <c r="Y24">
        <v>8.9129710308024884E-2</v>
      </c>
      <c r="Z24">
        <v>0.35426416946696471</v>
      </c>
      <c r="AA24">
        <v>6.5203308031404505E-2</v>
      </c>
      <c r="AB24">
        <v>5.9176872716726649E-2</v>
      </c>
      <c r="AC24">
        <v>2.9550938165979701E-2</v>
      </c>
      <c r="AD24">
        <v>3.3399218823099493E-2</v>
      </c>
      <c r="AE24">
        <v>1.9216156910363954E-3</v>
      </c>
      <c r="AF24">
        <v>9.5274093517705577E-2</v>
      </c>
      <c r="AG24">
        <v>6.9738122521012455E-2</v>
      </c>
      <c r="AH24">
        <v>0.17883908505637108</v>
      </c>
      <c r="AI24">
        <v>5.3089435811506866E-2</v>
      </c>
      <c r="AJ24">
        <v>2.7607709391088465E-2</v>
      </c>
      <c r="AK24">
        <v>1.2727595149208008E-2</v>
      </c>
      <c r="AL24">
        <v>1.4029347913428815E-2</v>
      </c>
      <c r="AM24">
        <v>5.9271664689588058E-4</v>
      </c>
      <c r="AN24">
        <v>4.0985499065169136E-2</v>
      </c>
      <c r="AO24">
        <v>2.9806781079073894E-2</v>
      </c>
      <c r="AP24">
        <v>0.13701940568680263</v>
      </c>
      <c r="AQ24">
        <v>4.6613033716907441E-2</v>
      </c>
      <c r="AR24">
        <v>2.3371624151302371E-2</v>
      </c>
      <c r="AS24">
        <v>9.4379883359846494E-3</v>
      </c>
      <c r="AT24">
        <v>9.7493500898204622E-3</v>
      </c>
      <c r="AU24">
        <v>3.4613706563667383E-4</v>
      </c>
      <c r="AV24">
        <v>2.6695326520177233E-2</v>
      </c>
      <c r="AW24">
        <v>2.0805945806973768E-2</v>
      </c>
      <c r="AX24">
        <v>6.8514965170560993E-2</v>
      </c>
      <c r="AY24">
        <v>3.1515139024663859E-2</v>
      </c>
      <c r="AZ24">
        <v>9.9367403232591411E-3</v>
      </c>
      <c r="BA24">
        <v>4.180709209360145E-3</v>
      </c>
      <c r="BB24">
        <v>4.0724670065028293E-3</v>
      </c>
      <c r="BC24">
        <v>9.4933559265129115E-5</v>
      </c>
      <c r="BD24">
        <v>9.836992939468131E-3</v>
      </c>
      <c r="BE24">
        <v>8.8779831080417586E-3</v>
      </c>
      <c r="BF24">
        <v>2.1939427471650962E-2</v>
      </c>
      <c r="BG24">
        <v>1.3780586551642798E-2</v>
      </c>
      <c r="BH24">
        <v>1.4614573517230641E-3</v>
      </c>
      <c r="BI24">
        <v>8.0933206126217129E-4</v>
      </c>
      <c r="BJ24">
        <v>1.1989988589978062E-3</v>
      </c>
      <c r="BK24">
        <v>4.8511694313757201E-6</v>
      </c>
      <c r="BL24">
        <v>1.9673487737570236E-3</v>
      </c>
      <c r="BM24">
        <v>2.7168527048367203E-3</v>
      </c>
      <c r="BV24">
        <v>0.52845433682021126</v>
      </c>
      <c r="BW24">
        <v>3.5312125120655095E-3</v>
      </c>
      <c r="BX24">
        <v>-8.6985376927138421E-3</v>
      </c>
      <c r="BY24">
        <v>1.6872010539533931E-2</v>
      </c>
      <c r="BZ24">
        <v>2.5788651623817258E-2</v>
      </c>
      <c r="CA24">
        <v>7.3135301484119576E-3</v>
      </c>
      <c r="CB24">
        <v>0.43791164283837908</v>
      </c>
      <c r="CC24">
        <v>4.573585736004452E-2</v>
      </c>
      <c r="CL24">
        <v>1.8164602192278657E-2</v>
      </c>
    </row>
    <row r="25" spans="1:90">
      <c r="A25">
        <v>1936</v>
      </c>
      <c r="B25">
        <v>0.99999994039535522</v>
      </c>
      <c r="C25">
        <v>9.6913547757540228E-2</v>
      </c>
      <c r="D25">
        <v>5.2504077597469556E-2</v>
      </c>
      <c r="E25">
        <v>4.9658635275545045E-2</v>
      </c>
      <c r="F25">
        <v>6.3010278254438168E-2</v>
      </c>
      <c r="G25">
        <v>1.2383415661480254E-2</v>
      </c>
      <c r="H25">
        <v>0.60521446989758054</v>
      </c>
      <c r="I25">
        <v>0.12031559882602952</v>
      </c>
      <c r="R25">
        <v>0.47667859024983567</v>
      </c>
      <c r="S25">
        <v>9.1897210089585665E-2</v>
      </c>
      <c r="T25">
        <v>5.9513633389015913E-2</v>
      </c>
      <c r="U25">
        <v>3.407818663385645E-2</v>
      </c>
      <c r="V25">
        <v>4.2536102406620029E-2</v>
      </c>
      <c r="W25">
        <v>3.2156508106228601E-3</v>
      </c>
      <c r="X25">
        <v>0.16013533430671528</v>
      </c>
      <c r="Y25">
        <v>8.5302472613419472E-2</v>
      </c>
      <c r="Z25">
        <v>0.36181019673878628</v>
      </c>
      <c r="AA25">
        <v>8.985413033394847E-2</v>
      </c>
      <c r="AB25">
        <v>4.787932197249601E-2</v>
      </c>
      <c r="AC25">
        <v>2.6315442276044321E-2</v>
      </c>
      <c r="AD25">
        <v>3.3659725937099018E-2</v>
      </c>
      <c r="AE25">
        <v>1.9472543043574683E-3</v>
      </c>
      <c r="AF25">
        <v>9.399796820796201E-2</v>
      </c>
      <c r="AG25">
        <v>6.8156353706878919E-2</v>
      </c>
      <c r="AH25">
        <v>0.19775370842321649</v>
      </c>
      <c r="AI25">
        <v>7.5443257904406397E-2</v>
      </c>
      <c r="AJ25">
        <v>2.2111903580167458E-2</v>
      </c>
      <c r="AK25">
        <v>1.1474731235344156E-2</v>
      </c>
      <c r="AL25">
        <v>1.5388097662264266E-2</v>
      </c>
      <c r="AM25">
        <v>5.540819589969772E-4</v>
      </c>
      <c r="AN25">
        <v>4.120337820459672E-2</v>
      </c>
      <c r="AO25">
        <v>3.1578257877440487E-2</v>
      </c>
      <c r="AP25">
        <v>0.15328482139049551</v>
      </c>
      <c r="AQ25">
        <v>6.5907276186883926E-2</v>
      </c>
      <c r="AR25">
        <v>1.9021961663653095E-2</v>
      </c>
      <c r="AS25">
        <v>8.3720538812569155E-3</v>
      </c>
      <c r="AT25">
        <v>1.0630181697896385E-2</v>
      </c>
      <c r="AU25">
        <v>3.1253094044053831E-4</v>
      </c>
      <c r="AV25">
        <v>2.710963330275069E-2</v>
      </c>
      <c r="AW25">
        <v>2.1931183717613947E-2</v>
      </c>
      <c r="AX25">
        <v>7.7012127864733868E-2</v>
      </c>
      <c r="AY25">
        <v>4.2775665258681365E-2</v>
      </c>
      <c r="AZ25">
        <v>7.4378237011902418E-3</v>
      </c>
      <c r="BA25">
        <v>3.6107111468053972E-3</v>
      </c>
      <c r="BB25">
        <v>4.3118652629220043E-3</v>
      </c>
      <c r="BC25">
        <v>6.9702952613269196E-5</v>
      </c>
      <c r="BD25">
        <v>9.7136951453849797E-3</v>
      </c>
      <c r="BE25">
        <v>9.0926643971366086E-3</v>
      </c>
      <c r="BF25">
        <v>2.4485245422934638E-2</v>
      </c>
      <c r="BG25">
        <v>1.7108114271075957E-2</v>
      </c>
      <c r="BH25">
        <v>9.3543098420236989E-4</v>
      </c>
      <c r="BI25">
        <v>7.0727896186886894E-4</v>
      </c>
      <c r="BJ25">
        <v>1.2575146943927258E-3</v>
      </c>
      <c r="BK25">
        <v>-7.0756039219012191E-6</v>
      </c>
      <c r="BL25">
        <v>1.7360437980675036E-3</v>
      </c>
      <c r="BM25">
        <v>2.7479383172491121E-3</v>
      </c>
      <c r="BV25">
        <v>0.52332135014551961</v>
      </c>
      <c r="BW25">
        <v>4.8539586360929312E-3</v>
      </c>
      <c r="BX25">
        <v>-7.1342508972456319E-3</v>
      </c>
      <c r="BY25">
        <v>1.5543681578595692E-2</v>
      </c>
      <c r="BZ25">
        <v>2.0430038298046967E-2</v>
      </c>
      <c r="CA25">
        <v>9.1718434850242246E-3</v>
      </c>
      <c r="CB25">
        <v>0.44505494160988046</v>
      </c>
      <c r="CC25">
        <v>3.5401220349621607E-2</v>
      </c>
      <c r="CL25">
        <v>1.597315318488517E-2</v>
      </c>
    </row>
    <row r="26" spans="1:90">
      <c r="A26">
        <v>1937</v>
      </c>
      <c r="B26">
        <v>1.0000001192092896</v>
      </c>
      <c r="C26">
        <v>9.4567890257578918E-2</v>
      </c>
      <c r="D26">
        <v>4.5901491395506748E-2</v>
      </c>
      <c r="E26">
        <v>4.8013301038516532E-2</v>
      </c>
      <c r="F26">
        <v>6.5701072549218156E-2</v>
      </c>
      <c r="G26">
        <v>2.0180434385574913E-2</v>
      </c>
      <c r="H26">
        <v>0.5989386763645177</v>
      </c>
      <c r="I26">
        <v>0.12669732442270279</v>
      </c>
      <c r="R26">
        <v>0.46410925125451036</v>
      </c>
      <c r="S26">
        <v>8.9649032731249703E-2</v>
      </c>
      <c r="T26">
        <v>5.3799212086245725E-2</v>
      </c>
      <c r="U26">
        <v>2.862677823702537E-2</v>
      </c>
      <c r="V26">
        <v>4.0888241871148027E-2</v>
      </c>
      <c r="W26">
        <v>4.5172220825979558E-3</v>
      </c>
      <c r="X26">
        <v>0.16246223905648413</v>
      </c>
      <c r="Y26">
        <v>8.416652518975945E-2</v>
      </c>
      <c r="Z26">
        <v>0.35170067824120188</v>
      </c>
      <c r="AA26">
        <v>8.8362608860901679E-2</v>
      </c>
      <c r="AB26">
        <v>4.1572067104555889E-2</v>
      </c>
      <c r="AC26">
        <v>1.9749378825423908E-2</v>
      </c>
      <c r="AD26">
        <v>3.1247768164755566E-2</v>
      </c>
      <c r="AE26">
        <v>2.5554696030076992E-3</v>
      </c>
      <c r="AF26">
        <v>0.10300920941282693</v>
      </c>
      <c r="AG26">
        <v>6.5204176269730102E-2</v>
      </c>
      <c r="AH26">
        <v>0.19478864553662517</v>
      </c>
      <c r="AI26">
        <v>7.699942516453695E-2</v>
      </c>
      <c r="AJ26">
        <v>2.5128337833610848E-2</v>
      </c>
      <c r="AK26">
        <v>1.0846161413636155E-2</v>
      </c>
      <c r="AL26">
        <v>1.4091143367843043E-2</v>
      </c>
      <c r="AM26">
        <v>5.647566605551334E-4</v>
      </c>
      <c r="AN26">
        <v>3.7370917185278053E-2</v>
      </c>
      <c r="AO26">
        <v>2.9787903911164985E-2</v>
      </c>
      <c r="AP26">
        <v>0.14951226620347466</v>
      </c>
      <c r="AQ26">
        <v>6.7560221964283448E-2</v>
      </c>
      <c r="AR26">
        <v>1.8719298679084749E-2</v>
      </c>
      <c r="AS26">
        <v>7.9040770221976905E-3</v>
      </c>
      <c r="AT26">
        <v>9.4748063591776968E-3</v>
      </c>
      <c r="AU26">
        <v>2.8830335898152203E-4</v>
      </c>
      <c r="AV26">
        <v>2.5378603525548046E-2</v>
      </c>
      <c r="AW26">
        <v>2.0186955294201548E-2</v>
      </c>
      <c r="AX26">
        <v>7.5378074935742098E-2</v>
      </c>
      <c r="AY26">
        <v>4.4522179885818663E-2</v>
      </c>
      <c r="AZ26">
        <v>6.9921250761738624E-3</v>
      </c>
      <c r="BA26">
        <v>3.4502524023572157E-3</v>
      </c>
      <c r="BB26">
        <v>3.3995970288047211E-3</v>
      </c>
      <c r="BC26">
        <v>2.784031609531208E-5</v>
      </c>
      <c r="BD26">
        <v>9.464240512522001E-3</v>
      </c>
      <c r="BE26">
        <v>7.5218397139703184E-3</v>
      </c>
      <c r="BF26">
        <v>2.4488152018858105E-2</v>
      </c>
      <c r="BG26">
        <v>1.8650745110295647E-2</v>
      </c>
      <c r="BH26">
        <v>7.6106413655546495E-4</v>
      </c>
      <c r="BI26">
        <v>7.1983859074607759E-4</v>
      </c>
      <c r="BJ26">
        <v>7.5565577186227694E-4</v>
      </c>
      <c r="BK26">
        <v>-3.1791769252849199E-5</v>
      </c>
      <c r="BL26">
        <v>1.8032991445247617E-3</v>
      </c>
      <c r="BM26">
        <v>1.8293410341267277E-3</v>
      </c>
      <c r="BV26">
        <v>0.53589086795477914</v>
      </c>
      <c r="BW26">
        <v>4.7372549504550833E-3</v>
      </c>
      <c r="BX26">
        <v>-8.0285193404083487E-3</v>
      </c>
      <c r="BY26">
        <v>1.9361918072124281E-2</v>
      </c>
      <c r="BZ26">
        <v>2.4772295398933986E-2</v>
      </c>
      <c r="CA26">
        <v>1.5668106925396445E-2</v>
      </c>
      <c r="CB26">
        <v>0.43615379205086985</v>
      </c>
      <c r="CC26">
        <v>4.3226091234534518E-2</v>
      </c>
      <c r="CL26">
        <v>1.5823383449714373E-2</v>
      </c>
    </row>
    <row r="27" spans="1:90">
      <c r="A27">
        <v>1938</v>
      </c>
      <c r="B27">
        <v>1</v>
      </c>
      <c r="C27">
        <v>7.377130160678895E-2</v>
      </c>
      <c r="D27">
        <v>4.8411778378716325E-2</v>
      </c>
      <c r="E27">
        <v>5.8689916160195914E-2</v>
      </c>
      <c r="F27">
        <v>6.3931051733668989E-2</v>
      </c>
      <c r="G27">
        <v>2.5257984406211922E-2</v>
      </c>
      <c r="H27">
        <v>0.61024042140731882</v>
      </c>
      <c r="I27">
        <v>0.11969759126869151</v>
      </c>
      <c r="R27">
        <v>0.46201918103065254</v>
      </c>
      <c r="S27">
        <v>6.9935795298883385E-2</v>
      </c>
      <c r="T27">
        <v>5.7305956319115288E-2</v>
      </c>
      <c r="U27">
        <v>3.4717249800747377E-2</v>
      </c>
      <c r="V27">
        <v>4.1415694785386085E-2</v>
      </c>
      <c r="W27">
        <v>5.510035793982359E-3</v>
      </c>
      <c r="X27">
        <v>0.17052367381068689</v>
      </c>
      <c r="Y27">
        <v>8.2610775221851118E-2</v>
      </c>
      <c r="Z27">
        <v>0.33763576036613457</v>
      </c>
      <c r="AA27">
        <v>6.7402974779688263E-2</v>
      </c>
      <c r="AB27">
        <v>4.3411585581051189E-2</v>
      </c>
      <c r="AC27">
        <v>2.3183720858186221E-2</v>
      </c>
      <c r="AD27">
        <v>3.0836503145015095E-2</v>
      </c>
      <c r="AE27">
        <v>3.3180421356126828E-3</v>
      </c>
      <c r="AF27">
        <v>0.10684886861503845</v>
      </c>
      <c r="AG27">
        <v>6.263406525154272E-2</v>
      </c>
      <c r="AH27">
        <v>0.17486797332751736</v>
      </c>
      <c r="AI27">
        <v>5.6486143811734411E-2</v>
      </c>
      <c r="AJ27">
        <v>2.4896711368689598E-2</v>
      </c>
      <c r="AK27">
        <v>1.1791418322358676E-2</v>
      </c>
      <c r="AL27">
        <v>1.369343538043916E-2</v>
      </c>
      <c r="AM27">
        <v>8.2742162616476517E-4</v>
      </c>
      <c r="AN27">
        <v>3.8918342666547395E-2</v>
      </c>
      <c r="AO27">
        <v>2.8254500151583335E-2</v>
      </c>
      <c r="AP27">
        <v>0.13110757157256109</v>
      </c>
      <c r="AQ27">
        <v>4.8924279183638106E-2</v>
      </c>
      <c r="AR27">
        <v>1.8292432825145286E-2</v>
      </c>
      <c r="AS27">
        <v>8.3067228528807269E-3</v>
      </c>
      <c r="AT27">
        <v>9.3336334212974666E-3</v>
      </c>
      <c r="AU27">
        <v>4.5600219091415282E-4</v>
      </c>
      <c r="AV27">
        <v>2.6403011481458391E-2</v>
      </c>
      <c r="AW27">
        <v>1.9391489617226962E-2</v>
      </c>
      <c r="AX27">
        <v>6.4612036258413774E-2</v>
      </c>
      <c r="AY27">
        <v>3.3011902113383854E-2</v>
      </c>
      <c r="AZ27">
        <v>6.5942519744363569E-3</v>
      </c>
      <c r="BA27">
        <v>3.3717847640217257E-3</v>
      </c>
      <c r="BB27">
        <v>3.5653131863668365E-3</v>
      </c>
      <c r="BC27">
        <v>9.1450953634431405E-5</v>
      </c>
      <c r="BD27">
        <v>1.0337658826415881E-2</v>
      </c>
      <c r="BE27">
        <v>7.6396744401546705E-3</v>
      </c>
      <c r="BF27">
        <v>2.2494326216907581E-2</v>
      </c>
      <c r="BG27">
        <v>1.6316910357176709E-2</v>
      </c>
      <c r="BH27">
        <v>5.0332313886503207E-4</v>
      </c>
      <c r="BI27">
        <v>6.7837424228263951E-4</v>
      </c>
      <c r="BJ27">
        <v>8.1364893901075244E-4</v>
      </c>
      <c r="BK27">
        <v>-1.4932615397643731E-5</v>
      </c>
      <c r="BL27">
        <v>2.3078221776793822E-3</v>
      </c>
      <c r="BM27">
        <v>1.8891799772907019E-3</v>
      </c>
      <c r="BV27">
        <v>0.53798081896934746</v>
      </c>
      <c r="BW27">
        <v>3.6953135898452854E-3</v>
      </c>
      <c r="BX27">
        <v>-9.0313296386071041E-3</v>
      </c>
      <c r="BY27">
        <v>2.3943448733062003E-2</v>
      </c>
      <c r="BZ27">
        <v>2.2469373295097191E-2</v>
      </c>
      <c r="CA27">
        <v>1.9760976824989115E-2</v>
      </c>
      <c r="CB27">
        <v>0.43915104552173373</v>
      </c>
      <c r="CC27">
        <v>3.7992035687080497E-2</v>
      </c>
      <c r="CL27">
        <v>1.7952101357544728E-2</v>
      </c>
    </row>
    <row r="28" spans="1:90">
      <c r="A28">
        <v>1939</v>
      </c>
      <c r="B28">
        <v>1</v>
      </c>
      <c r="C28">
        <v>8.7995608431172267E-2</v>
      </c>
      <c r="D28">
        <v>4.5153512447246295E-2</v>
      </c>
      <c r="E28">
        <v>5.6348913466697043E-2</v>
      </c>
      <c r="F28">
        <v>6.0316458514842707E-2</v>
      </c>
      <c r="G28">
        <v>2.4738881655314411E-2</v>
      </c>
      <c r="H28">
        <v>0.60878343532257029</v>
      </c>
      <c r="I28">
        <v>0.11666338063159945</v>
      </c>
      <c r="R28">
        <v>0.47669704146122416</v>
      </c>
      <c r="S28">
        <v>8.3430832796342391E-2</v>
      </c>
      <c r="T28">
        <v>5.3732716174574265E-2</v>
      </c>
      <c r="U28">
        <v>3.2203939553237665E-2</v>
      </c>
      <c r="V28">
        <v>4.0499159699563046E-2</v>
      </c>
      <c r="W28">
        <v>5.52471447316117E-3</v>
      </c>
      <c r="X28">
        <v>0.17822104551543699</v>
      </c>
      <c r="Y28">
        <v>8.308463324890869E-2</v>
      </c>
      <c r="Z28">
        <v>0.35353800488047299</v>
      </c>
      <c r="AA28">
        <v>8.0765430533701596E-2</v>
      </c>
      <c r="AB28">
        <v>4.2224425919714911E-2</v>
      </c>
      <c r="AC28">
        <v>2.2454706195184203E-2</v>
      </c>
      <c r="AD28">
        <v>3.1309939740579953E-2</v>
      </c>
      <c r="AE28">
        <v>3.3346474217631826E-3</v>
      </c>
      <c r="AF28">
        <v>0.10828707373570469</v>
      </c>
      <c r="AG28">
        <v>6.5161781333824456E-2</v>
      </c>
      <c r="AH28">
        <v>0.18803249177410469</v>
      </c>
      <c r="AI28">
        <v>6.7502155038745654E-2</v>
      </c>
      <c r="AJ28">
        <v>2.4890973518997089E-2</v>
      </c>
      <c r="AK28">
        <v>1.1720978023881085E-2</v>
      </c>
      <c r="AL28">
        <v>1.4482494911429491E-2</v>
      </c>
      <c r="AM28">
        <v>8.356765023953156E-4</v>
      </c>
      <c r="AN28">
        <v>3.803170782963456E-2</v>
      </c>
      <c r="AO28">
        <v>3.0568505949021479E-2</v>
      </c>
      <c r="AP28">
        <v>0.14192762982667612</v>
      </c>
      <c r="AQ28">
        <v>5.8298180039982696E-2</v>
      </c>
      <c r="AR28">
        <v>1.846995124998076E-2</v>
      </c>
      <c r="AS28">
        <v>8.3368763713312297E-3</v>
      </c>
      <c r="AT28">
        <v>9.8271218565958371E-3</v>
      </c>
      <c r="AU28">
        <v>4.6288680661650918E-4</v>
      </c>
      <c r="AV28">
        <v>2.5640014162967264E-2</v>
      </c>
      <c r="AW28">
        <v>2.0892599339201869E-2</v>
      </c>
      <c r="AX28">
        <v>6.9978983146145687E-2</v>
      </c>
      <c r="AY28">
        <v>3.8355812701554366E-2</v>
      </c>
      <c r="AZ28">
        <v>6.8970757507790673E-3</v>
      </c>
      <c r="BA28">
        <v>3.5154778347131093E-3</v>
      </c>
      <c r="BB28">
        <v>3.5174624210065788E-3</v>
      </c>
      <c r="BC28">
        <v>9.5375195285746179E-5</v>
      </c>
      <c r="BD28">
        <v>9.852416416591691E-3</v>
      </c>
      <c r="BE28">
        <v>7.7453628262151115E-3</v>
      </c>
      <c r="BF28">
        <v>2.2671520805188607E-2</v>
      </c>
      <c r="BG28">
        <v>1.6765183732478348E-2</v>
      </c>
      <c r="BH28">
        <v>7.5571301574439546E-4</v>
      </c>
      <c r="BI28">
        <v>7.1141840243047795E-4</v>
      </c>
      <c r="BJ28">
        <v>6.9478141779409674E-4</v>
      </c>
      <c r="BK28">
        <v>-1.3873261403179234E-5</v>
      </c>
      <c r="BL28">
        <v>2.062953912254497E-3</v>
      </c>
      <c r="BM28">
        <v>1.6953435858899652E-3</v>
      </c>
      <c r="BV28">
        <v>0.52330295853877584</v>
      </c>
      <c r="BW28">
        <v>4.4077963549651392E-3</v>
      </c>
      <c r="BX28">
        <v>-8.6995741994393191E-3</v>
      </c>
      <c r="BY28">
        <v>2.4125160027404457E-2</v>
      </c>
      <c r="BZ28">
        <v>1.9773165610326996E-2</v>
      </c>
      <c r="CA28">
        <v>1.922755554851259E-2</v>
      </c>
      <c r="CB28">
        <v>0.42995172831325501</v>
      </c>
      <c r="CC28">
        <v>3.4517317700208446E-2</v>
      </c>
      <c r="CL28">
        <v>1.7675911560169021E-2</v>
      </c>
    </row>
    <row r="29" spans="1:90">
      <c r="A29">
        <v>1940</v>
      </c>
      <c r="B29">
        <v>1</v>
      </c>
      <c r="C29">
        <v>0.11695712889470847</v>
      </c>
      <c r="D29">
        <v>3.8151280280087588E-2</v>
      </c>
      <c r="E29">
        <v>5.1832265477435538E-2</v>
      </c>
      <c r="F29">
        <v>5.9341263531619545E-2</v>
      </c>
      <c r="G29">
        <v>2.368167613647932E-2</v>
      </c>
      <c r="H29">
        <v>0.59573636199100022</v>
      </c>
      <c r="I29">
        <v>0.1143000284359935</v>
      </c>
      <c r="R29">
        <v>0.47816756336875788</v>
      </c>
      <c r="S29">
        <v>0.11089600977656548</v>
      </c>
      <c r="T29">
        <v>3.6618443674519906E-2</v>
      </c>
      <c r="U29">
        <v>2.4767422083241532E-2</v>
      </c>
      <c r="V29">
        <v>3.9242317505942023E-2</v>
      </c>
      <c r="W29">
        <v>5.3848876121094019E-3</v>
      </c>
      <c r="X29">
        <v>0.1809448244087668</v>
      </c>
      <c r="Y29">
        <v>8.0313658307612626E-2</v>
      </c>
      <c r="Z29">
        <v>0.36098241116513025</v>
      </c>
      <c r="AA29">
        <v>0.10753236648825222</v>
      </c>
      <c r="AB29">
        <v>3.0134215896882609E-2</v>
      </c>
      <c r="AC29">
        <v>1.7524150777179757E-2</v>
      </c>
      <c r="AD29">
        <v>3.1860923099143297E-2</v>
      </c>
      <c r="AE29">
        <v>3.2647624363531954E-3</v>
      </c>
      <c r="AF29">
        <v>0.10489992166440104</v>
      </c>
      <c r="AG29">
        <v>6.5766070802918103E-2</v>
      </c>
      <c r="AH29">
        <v>0.20136953285549564</v>
      </c>
      <c r="AI29">
        <v>8.9988724661704919E-2</v>
      </c>
      <c r="AJ29">
        <v>1.6079955101531734E-2</v>
      </c>
      <c r="AK29">
        <v>8.8854900680958825E-3</v>
      </c>
      <c r="AL29">
        <v>1.5126399551148114E-2</v>
      </c>
      <c r="AM29">
        <v>8.580644292489405E-4</v>
      </c>
      <c r="AN29">
        <v>3.8797574364979354E-2</v>
      </c>
      <c r="AO29">
        <v>3.1633324678786691E-2</v>
      </c>
      <c r="AP29">
        <v>0.15478922398207032</v>
      </c>
      <c r="AQ29">
        <v>7.7654386390489979E-2</v>
      </c>
      <c r="AR29">
        <v>1.1598974678574649E-2</v>
      </c>
      <c r="AS29">
        <v>6.2612193547974598E-3</v>
      </c>
      <c r="AT29">
        <v>1.0344574619722829E-2</v>
      </c>
      <c r="AU29">
        <v>4.8959943572824847E-4</v>
      </c>
      <c r="AV29">
        <v>2.6663537750065851E-2</v>
      </c>
      <c r="AW29">
        <v>2.177693175269128E-2</v>
      </c>
      <c r="AX29">
        <v>7.9861138977664045E-2</v>
      </c>
      <c r="AY29">
        <v>5.108656534231977E-2</v>
      </c>
      <c r="AZ29">
        <v>3.731185875378512E-3</v>
      </c>
      <c r="BA29">
        <v>2.5976719640995916E-3</v>
      </c>
      <c r="BB29">
        <v>3.7750890572247247E-3</v>
      </c>
      <c r="BC29">
        <v>1.132531689167731E-4</v>
      </c>
      <c r="BD29">
        <v>1.0355409972357968E-2</v>
      </c>
      <c r="BE29">
        <v>8.2019635973667165E-3</v>
      </c>
      <c r="BF29">
        <v>2.8171366717411377E-2</v>
      </c>
      <c r="BG29">
        <v>2.3001029824673624E-2</v>
      </c>
      <c r="BH29">
        <v>-8.0401734662130736E-5</v>
      </c>
      <c r="BI29">
        <v>5.0453496410709619E-4</v>
      </c>
      <c r="BJ29">
        <v>7.9008584363759289E-4</v>
      </c>
      <c r="BK29">
        <v>-7.5174275081951306E-6</v>
      </c>
      <c r="BL29">
        <v>2.0932457334123791E-3</v>
      </c>
      <c r="BM29">
        <v>1.8703895137510197E-3</v>
      </c>
      <c r="BV29">
        <v>0.52183243663124212</v>
      </c>
      <c r="BW29">
        <v>5.8582781008537504E-3</v>
      </c>
      <c r="BX29">
        <v>1.464680153285056E-3</v>
      </c>
      <c r="BY29">
        <v>2.7065361746326313E-2</v>
      </c>
      <c r="BZ29">
        <v>2.0059164133071558E-2</v>
      </c>
      <c r="CA29">
        <v>1.8310585937052787E-2</v>
      </c>
      <c r="CB29">
        <v>0.41421055541662266</v>
      </c>
      <c r="CC29">
        <v>3.4863815899814521E-2</v>
      </c>
      <c r="CL29">
        <v>1.6777665856003991E-2</v>
      </c>
    </row>
    <row r="30" spans="1:90">
      <c r="A30">
        <v>1941</v>
      </c>
      <c r="B30">
        <v>1</v>
      </c>
      <c r="C30">
        <v>0.14192199249104348</v>
      </c>
      <c r="D30">
        <v>3.053889178756445E-2</v>
      </c>
      <c r="E30">
        <v>4.3497433073034296E-2</v>
      </c>
      <c r="F30">
        <v>6.1629743060653878E-2</v>
      </c>
      <c r="G30">
        <v>2.1738146788898533E-2</v>
      </c>
      <c r="H30">
        <v>0.58242935051737199</v>
      </c>
      <c r="I30">
        <v>0.11824435254154203</v>
      </c>
      <c r="R30">
        <v>0.46335638538764329</v>
      </c>
      <c r="S30">
        <v>0.13310742711064688</v>
      </c>
      <c r="T30">
        <v>2.5310949127415709E-2</v>
      </c>
      <c r="U30">
        <v>1.7831869937423431E-2</v>
      </c>
      <c r="V30">
        <v>4.4208848863315157E-2</v>
      </c>
      <c r="W30">
        <v>4.7061023862759749E-3</v>
      </c>
      <c r="X30">
        <v>0.14914737064288808</v>
      </c>
      <c r="Y30">
        <v>8.9043817319678017E-2</v>
      </c>
      <c r="Z30">
        <v>0.35945934729506618</v>
      </c>
      <c r="AA30">
        <v>0.12850909097683932</v>
      </c>
      <c r="AB30">
        <v>2.0964388329591861E-2</v>
      </c>
      <c r="AC30">
        <v>1.2576537707985343E-2</v>
      </c>
      <c r="AD30">
        <v>3.6613595543171583E-2</v>
      </c>
      <c r="AE30">
        <v>2.7240204949707746E-3</v>
      </c>
      <c r="AF30">
        <v>8.3665317238066861E-2</v>
      </c>
      <c r="AG30">
        <v>7.4406397004440489E-2</v>
      </c>
      <c r="AH30">
        <v>0.2127036012685409</v>
      </c>
      <c r="AI30">
        <v>0.10421881234454371</v>
      </c>
      <c r="AJ30">
        <v>9.6730904879432089E-3</v>
      </c>
      <c r="AK30">
        <v>5.714841765177967E-3</v>
      </c>
      <c r="AL30">
        <v>1.9125707676345884E-2</v>
      </c>
      <c r="AM30">
        <v>6.693652077153163E-4</v>
      </c>
      <c r="AN30">
        <v>3.4040911904625638E-2</v>
      </c>
      <c r="AO30">
        <v>3.9260871882189165E-2</v>
      </c>
      <c r="AP30">
        <v>0.16502789337976922</v>
      </c>
      <c r="AQ30">
        <v>8.8158835051150658E-2</v>
      </c>
      <c r="AR30">
        <v>6.5509709032701684E-3</v>
      </c>
      <c r="AS30">
        <v>3.9133570156666842E-3</v>
      </c>
      <c r="AT30">
        <v>1.3653036952422339E-2</v>
      </c>
      <c r="AU30">
        <v>3.6995355149063448E-4</v>
      </c>
      <c r="AV30">
        <v>2.4238176113420239E-2</v>
      </c>
      <c r="AW30">
        <v>2.8143563792348537E-2</v>
      </c>
      <c r="AX30">
        <v>8.7728590226057182E-2</v>
      </c>
      <c r="AY30">
        <v>5.7059730907925786E-2</v>
      </c>
      <c r="AZ30">
        <v>1.5601069212370002E-3</v>
      </c>
      <c r="BA30">
        <v>1.5748304792056354E-3</v>
      </c>
      <c r="BB30">
        <v>5.7207537384067102E-3</v>
      </c>
      <c r="BC30">
        <v>6.9098962276292227E-5</v>
      </c>
      <c r="BD30">
        <v>9.749762833382792E-3</v>
      </c>
      <c r="BE30">
        <v>1.1994306383622972E-2</v>
      </c>
      <c r="BF30">
        <v>3.2419756715190401E-2</v>
      </c>
      <c r="BG30">
        <v>2.5979433523622815E-2</v>
      </c>
      <c r="BH30">
        <v>-4.6633900165670632E-4</v>
      </c>
      <c r="BI30">
        <v>3.0124687964151785E-4</v>
      </c>
      <c r="BJ30">
        <v>1.4858174981149201E-3</v>
      </c>
      <c r="BK30">
        <v>-1.9288981320331515E-5</v>
      </c>
      <c r="BL30">
        <v>1.8994430960408394E-3</v>
      </c>
      <c r="BM30">
        <v>3.2394437007473493E-3</v>
      </c>
      <c r="BV30">
        <v>0.53664361461235677</v>
      </c>
      <c r="BW30">
        <v>8.556330225298555E-3</v>
      </c>
      <c r="BX30">
        <v>5.1799385150231719E-3</v>
      </c>
      <c r="BY30">
        <v>2.5675283919172686E-2</v>
      </c>
      <c r="BZ30">
        <v>1.7361358627572366E-2</v>
      </c>
      <c r="CA30">
        <v>1.7041690797056658E-2</v>
      </c>
      <c r="CB30">
        <v>0.43270995468569246</v>
      </c>
      <c r="CC30">
        <v>3.011896794022699E-2</v>
      </c>
      <c r="CL30">
        <v>1.4175423889345581E-2</v>
      </c>
    </row>
    <row r="31" spans="1:90">
      <c r="A31">
        <v>1942</v>
      </c>
      <c r="B31">
        <v>1</v>
      </c>
      <c r="C31">
        <v>0.14444801100479163</v>
      </c>
      <c r="D31">
        <v>2.0575416602680023E-2</v>
      </c>
      <c r="E31">
        <v>3.7902567419369169E-2</v>
      </c>
      <c r="F31">
        <v>6.1860941339623846E-2</v>
      </c>
      <c r="G31">
        <v>1.8741198846524375E-2</v>
      </c>
      <c r="H31">
        <v>0.59265795655278797</v>
      </c>
      <c r="I31">
        <v>0.1238138173830767</v>
      </c>
      <c r="R31">
        <v>0.41817156805682676</v>
      </c>
      <c r="S31">
        <v>0.13576320293012664</v>
      </c>
      <c r="T31">
        <v>1.6003478747924745E-2</v>
      </c>
      <c r="U31">
        <v>1.5198061964380121E-2</v>
      </c>
      <c r="V31">
        <v>4.3050474017928192E-2</v>
      </c>
      <c r="W31">
        <v>3.7660352172511858E-3</v>
      </c>
      <c r="X31">
        <v>0.11398362273995644</v>
      </c>
      <c r="Y31">
        <v>9.0406692439259459E-2</v>
      </c>
      <c r="Z31">
        <v>0.33140023719909201</v>
      </c>
      <c r="AA31">
        <v>0.1302914524429728</v>
      </c>
      <c r="AB31">
        <v>1.3405914843557029E-2</v>
      </c>
      <c r="AC31">
        <v>9.7406267219790447E-3</v>
      </c>
      <c r="AD31">
        <v>3.549111850879693E-2</v>
      </c>
      <c r="AE31">
        <v>2.1585123321594029E-3</v>
      </c>
      <c r="AF31">
        <v>6.5112752387910103E-2</v>
      </c>
      <c r="AG31">
        <v>7.5199859961716686E-2</v>
      </c>
      <c r="AH31">
        <v>0.20460832287687669</v>
      </c>
      <c r="AI31">
        <v>0.10698988441480481</v>
      </c>
      <c r="AJ31">
        <v>6.5148531284334715E-3</v>
      </c>
      <c r="AK31">
        <v>4.3750896476780947E-3</v>
      </c>
      <c r="AL31">
        <v>1.9726293762778346E-2</v>
      </c>
      <c r="AM31">
        <v>4.7420705376592371E-4</v>
      </c>
      <c r="AN31">
        <v>2.4518674008654911E-2</v>
      </c>
      <c r="AO31">
        <v>4.2009320860761153E-2</v>
      </c>
      <c r="AP31">
        <v>0.16091298641682242</v>
      </c>
      <c r="AQ31">
        <v>8.9794732916002887E-2</v>
      </c>
      <c r="AR31">
        <v>4.3257099718576261E-3</v>
      </c>
      <c r="AS31">
        <v>2.9004704619417787E-3</v>
      </c>
      <c r="AT31">
        <v>1.4639979218208482E-2</v>
      </c>
      <c r="AU31">
        <v>2.4691686684153851E-4</v>
      </c>
      <c r="AV31">
        <v>1.7762495942556859E-2</v>
      </c>
      <c r="AW31">
        <v>3.1242681039413252E-2</v>
      </c>
      <c r="AX31">
        <v>8.6105920204357936E-2</v>
      </c>
      <c r="AY31">
        <v>5.506968047992343E-2</v>
      </c>
      <c r="AZ31">
        <v>8.2783941074336415E-4</v>
      </c>
      <c r="BA31">
        <v>1.0396580414938387E-3</v>
      </c>
      <c r="BB31">
        <v>7.0454832677903732E-3</v>
      </c>
      <c r="BC31">
        <v>2.7856793250037948E-5</v>
      </c>
      <c r="BD31">
        <v>6.9347993987063849E-3</v>
      </c>
      <c r="BE31">
        <v>1.5160602812450493E-2</v>
      </c>
      <c r="BF31">
        <v>3.064475064525286E-2</v>
      </c>
      <c r="BG31">
        <v>2.2227663896701284E-2</v>
      </c>
      <c r="BH31">
        <v>-4.134996047445562E-4</v>
      </c>
      <c r="BI31">
        <v>1.4430903161245966E-4</v>
      </c>
      <c r="BJ31">
        <v>2.3847815715182241E-3</v>
      </c>
      <c r="BK31">
        <v>-2.5311989342126535E-5</v>
      </c>
      <c r="BL31">
        <v>1.1232798644672662E-3</v>
      </c>
      <c r="BM31">
        <v>5.2035278750403044E-3</v>
      </c>
      <c r="BV31">
        <v>0.58182843194317324</v>
      </c>
      <c r="BW31">
        <v>8.3759341289530807E-3</v>
      </c>
      <c r="BX31">
        <v>4.5314936386920152E-3</v>
      </c>
      <c r="BY31">
        <v>2.2707968443826446E-2</v>
      </c>
      <c r="BZ31">
        <v>1.8740628667411163E-2</v>
      </c>
      <c r="CA31">
        <v>1.4982407573617523E-2</v>
      </c>
      <c r="CB31">
        <v>0.47846241948612156</v>
      </c>
      <c r="CC31">
        <v>3.4027488994380253E-2</v>
      </c>
      <c r="CL31">
        <v>1.0833547843893631E-2</v>
      </c>
    </row>
    <row r="32" spans="1:90">
      <c r="A32">
        <v>1943</v>
      </c>
      <c r="B32">
        <v>1</v>
      </c>
      <c r="C32">
        <v>0.14306908901036614</v>
      </c>
      <c r="D32">
        <v>1.2827464728414197E-2</v>
      </c>
      <c r="E32">
        <v>3.3255181093509001E-2</v>
      </c>
      <c r="F32">
        <v>5.8458872601231192E-2</v>
      </c>
      <c r="G32">
        <v>1.8727342394752173E-2</v>
      </c>
      <c r="H32">
        <v>0.61448753246781662</v>
      </c>
      <c r="I32">
        <v>0.11917466882621119</v>
      </c>
      <c r="R32">
        <v>0.38698601787133513</v>
      </c>
      <c r="S32">
        <v>0.13315877233255977</v>
      </c>
      <c r="T32">
        <v>1.2703679099622778E-2</v>
      </c>
      <c r="U32">
        <v>1.3599954253893008E-2</v>
      </c>
      <c r="V32">
        <v>4.2590659774224396E-2</v>
      </c>
      <c r="W32">
        <v>3.5091231317216144E-3</v>
      </c>
      <c r="X32">
        <v>9.1007914786543631E-2</v>
      </c>
      <c r="Y32">
        <v>9.0415914492769936E-2</v>
      </c>
      <c r="Z32">
        <v>0.30892962526039269</v>
      </c>
      <c r="AA32">
        <v>0.12703835200487054</v>
      </c>
      <c r="AB32">
        <v>1.0869555766386943E-2</v>
      </c>
      <c r="AC32">
        <v>8.5097051179533374E-3</v>
      </c>
      <c r="AD32">
        <v>3.5833561740785391E-2</v>
      </c>
      <c r="AE32">
        <v>1.855706081954516E-3</v>
      </c>
      <c r="AF32">
        <v>4.8062509262968865E-2</v>
      </c>
      <c r="AG32">
        <v>7.6760235285473002E-2</v>
      </c>
      <c r="AH32">
        <v>0.18891836583799451</v>
      </c>
      <c r="AI32">
        <v>0.10040178734986113</v>
      </c>
      <c r="AJ32">
        <v>5.6221971531741546E-3</v>
      </c>
      <c r="AK32">
        <v>3.5453088206882743E-3</v>
      </c>
      <c r="AL32">
        <v>2.0152713155292885E-2</v>
      </c>
      <c r="AM32">
        <v>3.1191177336584278E-4</v>
      </c>
      <c r="AN32">
        <v>1.5384983826125154E-2</v>
      </c>
      <c r="AO32">
        <v>4.3499463759487066E-2</v>
      </c>
      <c r="AP32">
        <v>0.14632832886358807</v>
      </c>
      <c r="AQ32">
        <v>8.1956183455286796E-2</v>
      </c>
      <c r="AR32">
        <v>3.8806406439203722E-3</v>
      </c>
      <c r="AS32">
        <v>2.2508493612871179E-3</v>
      </c>
      <c r="AT32">
        <v>1.4789146572934477E-2</v>
      </c>
      <c r="AU32">
        <v>1.2885144652878685E-4</v>
      </c>
      <c r="AV32">
        <v>1.1298711316837127E-2</v>
      </c>
      <c r="AW32">
        <v>3.2023946066793381E-2</v>
      </c>
      <c r="AX32">
        <v>7.6082957958244185E-2</v>
      </c>
      <c r="AY32">
        <v>4.8882289665892711E-2</v>
      </c>
      <c r="AZ32">
        <v>1.0815614161113454E-3</v>
      </c>
      <c r="BA32">
        <v>8.0704090451052949E-4</v>
      </c>
      <c r="BB32">
        <v>6.5531046369028253E-3</v>
      </c>
      <c r="BC32">
        <v>-2.4795932408846248E-5</v>
      </c>
      <c r="BD32">
        <v>4.4103999604881636E-3</v>
      </c>
      <c r="BE32">
        <v>1.4373357306747481E-2</v>
      </c>
      <c r="BF32">
        <v>2.4754681877152383E-2</v>
      </c>
      <c r="BG32">
        <v>1.8499107839975926E-2</v>
      </c>
      <c r="BH32">
        <v>-8.175711872738503E-5</v>
      </c>
      <c r="BI32">
        <v>9.7249339663728774E-5</v>
      </c>
      <c r="BJ32">
        <v>1.7287287832528108E-3</v>
      </c>
      <c r="BK32">
        <v>-3.9990462866715119E-5</v>
      </c>
      <c r="BL32">
        <v>6.3517233639687925E-4</v>
      </c>
      <c r="BM32">
        <v>3.9161711594571406E-3</v>
      </c>
      <c r="BV32">
        <v>0.61301398212866487</v>
      </c>
      <c r="BW32">
        <v>9.5613368945958507E-3</v>
      </c>
      <c r="BX32">
        <v>7.8696620426054777E-5</v>
      </c>
      <c r="BY32">
        <v>1.9652687653530659E-2</v>
      </c>
      <c r="BZ32">
        <v>1.5779139867309142E-2</v>
      </c>
      <c r="CA32">
        <v>1.5222772732922853E-2</v>
      </c>
      <c r="CB32">
        <v>0.52349838955526395</v>
      </c>
      <c r="CC32">
        <v>2.9221110100407857E-2</v>
      </c>
      <c r="CL32">
        <v>8.5051129516601279E-3</v>
      </c>
    </row>
    <row r="33" spans="1:90">
      <c r="A33">
        <v>1944</v>
      </c>
      <c r="B33">
        <v>0.99999994039535522</v>
      </c>
      <c r="C33">
        <v>0.13613702147763962</v>
      </c>
      <c r="D33">
        <v>8.8226882007472335E-3</v>
      </c>
      <c r="E33">
        <v>3.284672086004696E-2</v>
      </c>
      <c r="F33">
        <v>5.4848056889033103E-2</v>
      </c>
      <c r="G33">
        <v>2.0531494266996519E-2</v>
      </c>
      <c r="H33">
        <v>0.63220033257701191</v>
      </c>
      <c r="I33">
        <v>0.11461370106116414</v>
      </c>
      <c r="R33">
        <v>0.36225553469377775</v>
      </c>
      <c r="S33">
        <v>0.12182279607538359</v>
      </c>
      <c r="T33">
        <v>1.3479917337079343E-2</v>
      </c>
      <c r="U33">
        <v>1.1598122590321587E-2</v>
      </c>
      <c r="V33">
        <v>3.2629844544365974E-2</v>
      </c>
      <c r="W33">
        <v>3.7778174274135084E-3</v>
      </c>
      <c r="X33">
        <v>0.10604185513143714</v>
      </c>
      <c r="Y33">
        <v>7.2905181587776521E-2</v>
      </c>
      <c r="Z33">
        <v>0.27697964332391517</v>
      </c>
      <c r="AA33">
        <v>0.11548096498133716</v>
      </c>
      <c r="AB33">
        <v>1.164802146834946E-2</v>
      </c>
      <c r="AC33">
        <v>7.6557552932506739E-3</v>
      </c>
      <c r="AD33">
        <v>2.7878864230063579E-2</v>
      </c>
      <c r="AE33">
        <v>1.9231295466685477E-3</v>
      </c>
      <c r="AF33">
        <v>5.0032389927068571E-2</v>
      </c>
      <c r="AG33">
        <v>6.2360517877177127E-2</v>
      </c>
      <c r="AH33">
        <v>0.15882017165910767</v>
      </c>
      <c r="AI33">
        <v>8.7544155503530868E-2</v>
      </c>
      <c r="AJ33">
        <v>6.1418016336376221E-3</v>
      </c>
      <c r="AK33">
        <v>3.1381821947853404E-3</v>
      </c>
      <c r="AL33">
        <v>1.4280184283317494E-2</v>
      </c>
      <c r="AM33">
        <v>2.9831175653836201E-4</v>
      </c>
      <c r="AN33">
        <v>1.5220700820030018E-2</v>
      </c>
      <c r="AO33">
        <v>3.2196835467268023E-2</v>
      </c>
      <c r="AP33">
        <v>0.12103951097361244</v>
      </c>
      <c r="AQ33">
        <v>7.0392729912328783E-2</v>
      </c>
      <c r="AR33">
        <v>4.3414240120071296E-3</v>
      </c>
      <c r="AS33">
        <v>2.020563529329185E-3</v>
      </c>
      <c r="AT33">
        <v>1.0179882358934366E-2</v>
      </c>
      <c r="AU33">
        <v>1.0993648185905541E-4</v>
      </c>
      <c r="AV33">
        <v>1.0946770877593276E-2</v>
      </c>
      <c r="AW33">
        <v>2.3048203801560654E-2</v>
      </c>
      <c r="AX33">
        <v>6.1998515208041949E-2</v>
      </c>
      <c r="AY33">
        <v>4.1469664321713784E-2</v>
      </c>
      <c r="AZ33">
        <v>1.4486372503714467E-3</v>
      </c>
      <c r="BA33">
        <v>7.1300380084491841E-4</v>
      </c>
      <c r="BB33">
        <v>4.2889403422760692E-3</v>
      </c>
      <c r="BC33">
        <v>-4.0615061447451433E-5</v>
      </c>
      <c r="BD33">
        <v>4.2249730491733554E-3</v>
      </c>
      <c r="BE33">
        <v>9.8939115051098342E-3</v>
      </c>
      <c r="BF33">
        <v>2.2372553408698981E-2</v>
      </c>
      <c r="BG33">
        <v>1.7595752036767814E-2</v>
      </c>
      <c r="BH33">
        <v>9.531544166400301E-5</v>
      </c>
      <c r="BI33">
        <v>1.1179790522995138E-4</v>
      </c>
      <c r="BJ33">
        <v>1.1429648394283391E-3</v>
      </c>
      <c r="BK33">
        <v>-4.6446834484199151E-5</v>
      </c>
      <c r="BL33">
        <v>7.2263757442049407E-4</v>
      </c>
      <c r="BM33">
        <v>2.7505324456725795E-3</v>
      </c>
      <c r="BV33">
        <v>0.63774440570157753</v>
      </c>
      <c r="BW33">
        <v>1.3963559423136991E-2</v>
      </c>
      <c r="BX33">
        <v>-4.7165894172930354E-3</v>
      </c>
      <c r="BY33">
        <v>2.1250825382229565E-2</v>
      </c>
      <c r="BZ33">
        <v>2.2157210651150349E-2</v>
      </c>
      <c r="CA33">
        <v>1.675827390590379E-2</v>
      </c>
      <c r="CB33">
        <v>0.52627002682335389</v>
      </c>
      <c r="CC33">
        <v>4.2061173986981143E-2</v>
      </c>
      <c r="CL33">
        <v>7.4739423983098806E-3</v>
      </c>
    </row>
    <row r="34" spans="1:90">
      <c r="A34">
        <v>1945</v>
      </c>
      <c r="B34">
        <v>1</v>
      </c>
      <c r="C34">
        <v>0.11437729819070738</v>
      </c>
      <c r="D34">
        <v>7.4762140866346007E-3</v>
      </c>
      <c r="E34">
        <v>3.3825742033239722E-2</v>
      </c>
      <c r="F34">
        <v>5.727046989669192E-2</v>
      </c>
      <c r="G34">
        <v>2.1306081591186368E-2</v>
      </c>
      <c r="H34">
        <v>0.64484706673669956</v>
      </c>
      <c r="I34">
        <v>0.12089698780816245</v>
      </c>
      <c r="R34">
        <v>0.35626640827452544</v>
      </c>
      <c r="S34">
        <v>0.10094168096298248</v>
      </c>
      <c r="T34">
        <v>1.5151547836329288E-2</v>
      </c>
      <c r="U34">
        <v>1.2071111931665351E-2</v>
      </c>
      <c r="V34">
        <v>3.715870377161358E-2</v>
      </c>
      <c r="W34">
        <v>3.8474764531585479E-3</v>
      </c>
      <c r="X34">
        <v>0.10417330506671096</v>
      </c>
      <c r="Y34">
        <v>8.292258225206528E-2</v>
      </c>
      <c r="Z34">
        <v>0.27162953860278533</v>
      </c>
      <c r="AA34">
        <v>9.5150009259134388E-2</v>
      </c>
      <c r="AB34">
        <v>1.3636099927394433E-2</v>
      </c>
      <c r="AC34">
        <v>8.0141641202291398E-3</v>
      </c>
      <c r="AD34">
        <v>3.202047859466399E-2</v>
      </c>
      <c r="AE34">
        <v>2.0840113313033439E-3</v>
      </c>
      <c r="AF34">
        <v>4.9031500457733398E-2</v>
      </c>
      <c r="AG34">
        <v>7.1693274912326646E-2</v>
      </c>
      <c r="AH34">
        <v>0.14870370629375584</v>
      </c>
      <c r="AI34">
        <v>6.9276151972394867E-2</v>
      </c>
      <c r="AJ34">
        <v>7.5944238296644009E-3</v>
      </c>
      <c r="AK34">
        <v>3.2290720305160436E-3</v>
      </c>
      <c r="AL34">
        <v>1.5964767653021333E-2</v>
      </c>
      <c r="AM34">
        <v>3.8971539795252413E-4</v>
      </c>
      <c r="AN34">
        <v>1.6043326098214353E-2</v>
      </c>
      <c r="AO34">
        <v>3.620624931199231E-2</v>
      </c>
      <c r="AP34">
        <v>0.11028812761819394</v>
      </c>
      <c r="AQ34">
        <v>5.4764741139975252E-2</v>
      </c>
      <c r="AR34">
        <v>5.5379878499908185E-3</v>
      </c>
      <c r="AS34">
        <v>2.0884537472295557E-3</v>
      </c>
      <c r="AT34">
        <v>1.1068017379525006E-2</v>
      </c>
      <c r="AU34">
        <v>1.7539335646148653E-4</v>
      </c>
      <c r="AV34">
        <v>1.1399359548869996E-2</v>
      </c>
      <c r="AW34">
        <v>2.5254174596141828E-2</v>
      </c>
      <c r="AX34">
        <v>5.3528430803207627E-2</v>
      </c>
      <c r="AY34">
        <v>3.1899106956319395E-2</v>
      </c>
      <c r="AZ34">
        <v>2.1930854013009638E-3</v>
      </c>
      <c r="BA34">
        <v>7.3701750599147731E-4</v>
      </c>
      <c r="BB34">
        <v>4.3357611956007774E-3</v>
      </c>
      <c r="BC34">
        <v>-1.060357414121468E-5</v>
      </c>
      <c r="BD34">
        <v>4.242021495001233E-3</v>
      </c>
      <c r="BE34">
        <v>1.013204182313499E-2</v>
      </c>
      <c r="BF34">
        <v>1.7545426538139276E-2</v>
      </c>
      <c r="BG34">
        <v>1.3039447350535489E-2</v>
      </c>
      <c r="BH34">
        <v>3.814885662984589E-4</v>
      </c>
      <c r="BI34">
        <v>1.1603734549230832E-4</v>
      </c>
      <c r="BJ34">
        <v>9.4954945697549927E-4</v>
      </c>
      <c r="BK34">
        <v>-3.6022011159775044E-5</v>
      </c>
      <c r="BL34">
        <v>7.1983459657419101E-4</v>
      </c>
      <c r="BM34">
        <v>2.3750912334231039E-3</v>
      </c>
      <c r="BV34">
        <v>0.64373359172547451</v>
      </c>
      <c r="BW34">
        <v>1.3147196759879931E-2</v>
      </c>
      <c r="BX34">
        <v>-7.7451946321431195E-3</v>
      </c>
      <c r="BY34">
        <v>2.1755221042456141E-2</v>
      </c>
      <c r="BZ34">
        <v>2.0031999489008648E-2</v>
      </c>
      <c r="CA34">
        <v>1.746646613680726E-2</v>
      </c>
      <c r="CB34">
        <v>0.54067045122786339</v>
      </c>
      <c r="CC34">
        <v>3.840731188823699E-2</v>
      </c>
      <c r="CL34">
        <v>7.4630289459367248E-3</v>
      </c>
    </row>
    <row r="35" spans="1:90">
      <c r="A35">
        <v>1946</v>
      </c>
      <c r="B35">
        <v>1</v>
      </c>
      <c r="C35">
        <v>0.10241353460996523</v>
      </c>
      <c r="D35">
        <v>7.4930026499850713E-3</v>
      </c>
      <c r="E35">
        <v>3.3247750310107606E-2</v>
      </c>
      <c r="F35">
        <v>6.5745605357127007E-2</v>
      </c>
      <c r="G35">
        <v>2.2649297441271317E-2</v>
      </c>
      <c r="H35">
        <v>0.62940372277677514</v>
      </c>
      <c r="I35">
        <v>0.13904716064566977</v>
      </c>
      <c r="R35">
        <v>0.37125986181311937</v>
      </c>
      <c r="S35">
        <v>9.1599758283893523E-2</v>
      </c>
      <c r="T35">
        <v>1.3664683438176162E-2</v>
      </c>
      <c r="U35">
        <v>1.2580962602148011E-2</v>
      </c>
      <c r="V35">
        <v>4.4937651094741064E-2</v>
      </c>
      <c r="W35">
        <v>3.8294310570417675E-3</v>
      </c>
      <c r="X35">
        <v>0.10464053030891377</v>
      </c>
      <c r="Y35">
        <v>0.10000684502820506</v>
      </c>
      <c r="Z35">
        <v>0.28445192944475706</v>
      </c>
      <c r="AA35">
        <v>8.5520913448282179E-2</v>
      </c>
      <c r="AB35">
        <v>1.2123812245796404E-2</v>
      </c>
      <c r="AC35">
        <v>8.4732967583463856E-3</v>
      </c>
      <c r="AD35">
        <v>3.7950236973776148E-2</v>
      </c>
      <c r="AE35">
        <v>2.5330493834264185E-3</v>
      </c>
      <c r="AF35">
        <v>5.2786335665547211E-2</v>
      </c>
      <c r="AG35">
        <v>8.5064284969582307E-2</v>
      </c>
      <c r="AH35">
        <v>0.14723075280834466</v>
      </c>
      <c r="AI35">
        <v>6.0770943993990155E-2</v>
      </c>
      <c r="AJ35">
        <v>6.1740104082991763E-3</v>
      </c>
      <c r="AK35">
        <v>3.4662544250192925E-3</v>
      </c>
      <c r="AL35">
        <v>1.7094549265879833E-2</v>
      </c>
      <c r="AM35">
        <v>6.9957513898269322E-4</v>
      </c>
      <c r="AN35">
        <v>1.9922907016401255E-2</v>
      </c>
      <c r="AO35">
        <v>3.9102512559772283E-2</v>
      </c>
      <c r="AP35">
        <v>0.10677389982138573</v>
      </c>
      <c r="AQ35">
        <v>4.7629093656174119E-2</v>
      </c>
      <c r="AR35">
        <v>4.5136619177119997E-3</v>
      </c>
      <c r="AS35">
        <v>2.260781397582492E-3</v>
      </c>
      <c r="AT35">
        <v>1.1531248845606894E-2</v>
      </c>
      <c r="AU35">
        <v>4.0695960254420261E-4</v>
      </c>
      <c r="AV35">
        <v>1.3848523216015391E-2</v>
      </c>
      <c r="AW35">
        <v>2.658363118575063E-2</v>
      </c>
      <c r="AX35">
        <v>5.0213377943441571E-2</v>
      </c>
      <c r="AY35">
        <v>2.8488416778780466E-2</v>
      </c>
      <c r="AZ35">
        <v>1.8528612021471687E-3</v>
      </c>
      <c r="BA35">
        <v>8.4556583469675307E-4</v>
      </c>
      <c r="BB35">
        <v>4.0792484016792096E-3</v>
      </c>
      <c r="BC35">
        <v>1.0493395186269829E-4</v>
      </c>
      <c r="BD35">
        <v>5.1071397884937947E-3</v>
      </c>
      <c r="BE35">
        <v>9.7352119857814778E-3</v>
      </c>
      <c r="BF35">
        <v>1.735787847139918E-2</v>
      </c>
      <c r="BG35">
        <v>1.3018662589024907E-2</v>
      </c>
      <c r="BH35">
        <v>3.4752817131866124E-4</v>
      </c>
      <c r="BI35">
        <v>1.6034263897483247E-4</v>
      </c>
      <c r="BJ35">
        <v>7.9240882138885773E-4</v>
      </c>
      <c r="BK35">
        <v>6.5612428039631344E-6</v>
      </c>
      <c r="BL35">
        <v>9.4116985433086121E-4</v>
      </c>
      <c r="BM35">
        <v>2.0912051535570972E-3</v>
      </c>
      <c r="BV35">
        <v>0.62874013818688068</v>
      </c>
      <c r="BW35">
        <v>1.0578848634067994E-2</v>
      </c>
      <c r="BX35">
        <v>-6.2270164533926135E-3</v>
      </c>
      <c r="BY35">
        <v>2.0666017044672923E-2</v>
      </c>
      <c r="BZ35">
        <v>2.0718157380591306E-2</v>
      </c>
      <c r="CA35">
        <v>1.8839468626393276E-2</v>
      </c>
      <c r="CB35">
        <v>0.524410089221927</v>
      </c>
      <c r="CC35">
        <v>3.9754647644686128E-2</v>
      </c>
      <c r="CL35">
        <v>8.0752756022623978E-3</v>
      </c>
    </row>
    <row r="36" spans="1:90">
      <c r="A36">
        <v>1947</v>
      </c>
      <c r="B36">
        <v>1</v>
      </c>
      <c r="C36">
        <v>0.12545954363662182</v>
      </c>
      <c r="D36">
        <v>8.9852218628475866E-3</v>
      </c>
      <c r="E36">
        <v>3.0480754391984229E-2</v>
      </c>
      <c r="F36">
        <v>6.2822029020102685E-2</v>
      </c>
      <c r="G36">
        <v>2.5351607486883102E-2</v>
      </c>
      <c r="H36">
        <v>0.62267671297964455</v>
      </c>
      <c r="I36">
        <v>0.12422422823780359</v>
      </c>
      <c r="R36">
        <v>0.37151100364247414</v>
      </c>
      <c r="S36">
        <v>0.11306234071822373</v>
      </c>
      <c r="T36">
        <v>1.3790416151131047E-2</v>
      </c>
      <c r="U36">
        <v>1.1651567082329726E-2</v>
      </c>
      <c r="V36">
        <v>4.2347069342455822E-2</v>
      </c>
      <c r="W36">
        <v>4.3947121562511234E-3</v>
      </c>
      <c r="X36">
        <v>9.79661363890484E-2</v>
      </c>
      <c r="Y36">
        <v>8.8298761803034281E-2</v>
      </c>
      <c r="Z36">
        <v>0.28881607154841354</v>
      </c>
      <c r="AA36">
        <v>0.1067793223411977</v>
      </c>
      <c r="AB36">
        <v>1.20025262851157E-2</v>
      </c>
      <c r="AC36">
        <v>7.9505828279857471E-3</v>
      </c>
      <c r="AD36">
        <v>3.542865769630487E-2</v>
      </c>
      <c r="AE36">
        <v>2.5770881193697176E-3</v>
      </c>
      <c r="AF36">
        <v>4.9543644474503122E-2</v>
      </c>
      <c r="AG36">
        <v>7.4534249803936761E-2</v>
      </c>
      <c r="AH36">
        <v>0.15536960995145038</v>
      </c>
      <c r="AI36">
        <v>7.8989656050200904E-2</v>
      </c>
      <c r="AJ36">
        <v>5.7701475949208606E-3</v>
      </c>
      <c r="AK36">
        <v>3.3305353879233032E-3</v>
      </c>
      <c r="AL36">
        <v>1.4985169228819354E-2</v>
      </c>
      <c r="AM36">
        <v>5.852505830257099E-4</v>
      </c>
      <c r="AN36">
        <v>1.9352042188331441E-2</v>
      </c>
      <c r="AO36">
        <v>3.2356808918228827E-2</v>
      </c>
      <c r="AP36">
        <v>0.11510501439003773</v>
      </c>
      <c r="AQ36">
        <v>6.3652618658788893E-2</v>
      </c>
      <c r="AR36">
        <v>4.0618379009617952E-3</v>
      </c>
      <c r="AS36">
        <v>2.2230485859551703E-3</v>
      </c>
      <c r="AT36">
        <v>9.8772566047482854E-3</v>
      </c>
      <c r="AU36">
        <v>3.0275323979830145E-4</v>
      </c>
      <c r="AV36">
        <v>1.3447275917199535E-2</v>
      </c>
      <c r="AW36">
        <v>2.1540223482585771E-2</v>
      </c>
      <c r="AX36">
        <v>5.7895193798968618E-2</v>
      </c>
      <c r="AY36">
        <v>3.9795543129225369E-2</v>
      </c>
      <c r="AZ36">
        <v>1.458517484830986E-3</v>
      </c>
      <c r="BA36">
        <v>8.8116538932748491E-4</v>
      </c>
      <c r="BB36">
        <v>3.278560368290594E-3</v>
      </c>
      <c r="BC36">
        <v>3.7101182421827463E-5</v>
      </c>
      <c r="BD36">
        <v>4.9680101152288969E-3</v>
      </c>
      <c r="BE36">
        <v>7.4762961296434552E-3</v>
      </c>
      <c r="BF36">
        <v>2.1784537566926783E-2</v>
      </c>
      <c r="BG36">
        <v>1.8488754647293781E-2</v>
      </c>
      <c r="BH36">
        <v>9.2491352339854225E-5</v>
      </c>
      <c r="BI36">
        <v>1.8553878840412409E-4</v>
      </c>
      <c r="BJ36">
        <v>6.0250849626330744E-4</v>
      </c>
      <c r="BK36">
        <v>-2.3551069966989629E-5</v>
      </c>
      <c r="BL36">
        <v>8.7765357698613264E-4</v>
      </c>
      <c r="BM36">
        <v>1.561141775606574E-3</v>
      </c>
      <c r="BV36">
        <v>0.62848899635752586</v>
      </c>
      <c r="BW36">
        <v>1.2095766265040463E-2</v>
      </c>
      <c r="BX36">
        <v>-4.8608405907189425E-3</v>
      </c>
      <c r="BY36">
        <v>1.8828198761072727E-2</v>
      </c>
      <c r="BZ36">
        <v>2.0389186263662679E-2</v>
      </c>
      <c r="CA36">
        <v>2.0971654296272155E-2</v>
      </c>
      <c r="CB36">
        <v>0.52447812156991103</v>
      </c>
      <c r="CC36">
        <v>3.6587007575444634E-2</v>
      </c>
      <c r="CL36">
        <v>9.2019418420627771E-3</v>
      </c>
    </row>
    <row r="37" spans="1:90">
      <c r="A37">
        <v>1948</v>
      </c>
      <c r="B37">
        <v>0.99999994039535522</v>
      </c>
      <c r="C37">
        <v>0.14094894294672133</v>
      </c>
      <c r="D37">
        <v>8.2347217453977474E-3</v>
      </c>
      <c r="E37">
        <v>2.9680139208885889E-2</v>
      </c>
      <c r="F37">
        <v>6.4061748345544484E-2</v>
      </c>
      <c r="G37">
        <v>2.5321364633436427E-2</v>
      </c>
      <c r="H37">
        <v>0.605001463359787</v>
      </c>
      <c r="I37">
        <v>0.12675165016061804</v>
      </c>
      <c r="R37">
        <v>0.39045004599235256</v>
      </c>
      <c r="S37">
        <v>0.12774344267396262</v>
      </c>
      <c r="T37">
        <v>1.2054849674879997E-2</v>
      </c>
      <c r="U37">
        <v>1.1227670978765106E-2</v>
      </c>
      <c r="V37">
        <v>4.0219105089332588E-2</v>
      </c>
      <c r="W37">
        <v>4.5364712870257229E-3</v>
      </c>
      <c r="X37">
        <v>0.10984985740853385</v>
      </c>
      <c r="Y37">
        <v>8.4818648879852646E-2</v>
      </c>
      <c r="Z37">
        <v>0.30390016786813157</v>
      </c>
      <c r="AA37">
        <v>0.12127671244955196</v>
      </c>
      <c r="AB37">
        <v>1.0292648597960285E-2</v>
      </c>
      <c r="AC37">
        <v>7.6374860043146673E-3</v>
      </c>
      <c r="AD37">
        <v>3.3706522159104788E-2</v>
      </c>
      <c r="AE37">
        <v>2.5857317460769788E-3</v>
      </c>
      <c r="AF37">
        <v>5.6874533111158976E-2</v>
      </c>
      <c r="AG37">
        <v>7.1526533799963918E-2</v>
      </c>
      <c r="AH37">
        <v>0.16815388624900554</v>
      </c>
      <c r="AI37">
        <v>9.1920161583517887E-2</v>
      </c>
      <c r="AJ37">
        <v>4.9186310519823643E-3</v>
      </c>
      <c r="AK37">
        <v>3.3411028571901256E-3</v>
      </c>
      <c r="AL37">
        <v>1.4769152652469518E-2</v>
      </c>
      <c r="AM37">
        <v>5.561475786641434E-4</v>
      </c>
      <c r="AN37">
        <v>2.0632512978905539E-2</v>
      </c>
      <c r="AO37">
        <v>3.2016177546275969E-2</v>
      </c>
      <c r="AP37">
        <v>0.12705278363819589</v>
      </c>
      <c r="AQ37">
        <v>7.5591787963685944E-2</v>
      </c>
      <c r="AR37">
        <v>3.395365241350189E-3</v>
      </c>
      <c r="AS37">
        <v>2.27441609275974E-3</v>
      </c>
      <c r="AT37">
        <v>9.7656383485797346E-3</v>
      </c>
      <c r="AU37">
        <v>2.7844863201588596E-4</v>
      </c>
      <c r="AV37">
        <v>1.4370801420315408E-2</v>
      </c>
      <c r="AW37">
        <v>2.1376325939488988E-2</v>
      </c>
      <c r="AX37">
        <v>6.5190491310281137E-2</v>
      </c>
      <c r="AY37">
        <v>4.7133184671272872E-2</v>
      </c>
      <c r="AZ37">
        <v>8.897173255260466E-4</v>
      </c>
      <c r="BA37">
        <v>9.0449407276045688E-4</v>
      </c>
      <c r="BB37">
        <v>3.2949680387490193E-3</v>
      </c>
      <c r="BC37">
        <v>2.2643011957492098E-5</v>
      </c>
      <c r="BD37">
        <v>5.4103520208418892E-3</v>
      </c>
      <c r="BE37">
        <v>7.5351321691733662E-3</v>
      </c>
      <c r="BF37">
        <v>2.4085664342355588E-2</v>
      </c>
      <c r="BG37">
        <v>2.0829049698970717E-2</v>
      </c>
      <c r="BH37">
        <v>-1.5088309063958773E-4</v>
      </c>
      <c r="BI37">
        <v>1.8232420262312291E-4</v>
      </c>
      <c r="BJ37">
        <v>6.3949183015329773E-4</v>
      </c>
      <c r="BK37">
        <v>-3.020247359509223E-5</v>
      </c>
      <c r="BL37">
        <v>9.7093812766773627E-4</v>
      </c>
      <c r="BM37">
        <v>1.6449460471753947E-3</v>
      </c>
      <c r="BV37">
        <v>0.60954989440300267</v>
      </c>
      <c r="BW37">
        <v>1.2885376595909355E-2</v>
      </c>
      <c r="BX37">
        <v>-3.8672240048949775E-3</v>
      </c>
      <c r="BY37">
        <v>1.8454635077463519E-2</v>
      </c>
      <c r="BZ37">
        <v>2.3776351848214323E-2</v>
      </c>
      <c r="CA37">
        <v>2.0798119782232463E-2</v>
      </c>
      <c r="CB37">
        <v>0.49484851690937309</v>
      </c>
      <c r="CC37">
        <v>4.265420825301601E-2</v>
      </c>
      <c r="CL37">
        <v>9.4873045410819486E-3</v>
      </c>
    </row>
    <row r="38" spans="1:90">
      <c r="A38">
        <v>1949</v>
      </c>
      <c r="B38">
        <v>0.99999994039535522</v>
      </c>
      <c r="C38">
        <v>0.13589117849348348</v>
      </c>
      <c r="D38">
        <v>8.9130215976912543E-3</v>
      </c>
      <c r="E38">
        <v>3.400816212784457E-2</v>
      </c>
      <c r="F38">
        <v>6.0073500352435388E-2</v>
      </c>
      <c r="G38">
        <v>2.7275734223113707E-2</v>
      </c>
      <c r="H38">
        <v>0.61894446625651567</v>
      </c>
      <c r="I38">
        <v>0.11489393636699632</v>
      </c>
      <c r="R38">
        <v>0.38466821936758977</v>
      </c>
      <c r="S38">
        <v>0.12345866725890194</v>
      </c>
      <c r="T38">
        <v>1.3093513718495767E-2</v>
      </c>
      <c r="U38">
        <v>1.2626656420794169E-2</v>
      </c>
      <c r="V38">
        <v>3.5642723938634012E-2</v>
      </c>
      <c r="W38">
        <v>4.9652339308816221E-3</v>
      </c>
      <c r="X38">
        <v>0.12160228218622542</v>
      </c>
      <c r="Y38">
        <v>7.3279141913656823E-2</v>
      </c>
      <c r="Z38">
        <v>0.29445190363986035</v>
      </c>
      <c r="AA38">
        <v>0.11726625785080481</v>
      </c>
      <c r="AB38">
        <v>1.0630329817653906E-2</v>
      </c>
      <c r="AC38">
        <v>8.4804455593317576E-3</v>
      </c>
      <c r="AD38">
        <v>2.9399181787335887E-2</v>
      </c>
      <c r="AE38">
        <v>3.053767253433955E-3</v>
      </c>
      <c r="AF38">
        <v>6.4795387855214034E-2</v>
      </c>
      <c r="AG38">
        <v>6.0826533516086141E-2</v>
      </c>
      <c r="AH38">
        <v>0.16185604925099062</v>
      </c>
      <c r="AI38">
        <v>9.0586140552651087E-2</v>
      </c>
      <c r="AJ38">
        <v>5.1364993767241329E-3</v>
      </c>
      <c r="AK38">
        <v>3.6595591578508584E-3</v>
      </c>
      <c r="AL38">
        <v>1.2681459557686835E-2</v>
      </c>
      <c r="AM38">
        <v>7.5284333590923489E-4</v>
      </c>
      <c r="AN38">
        <v>2.2236276427664025E-2</v>
      </c>
      <c r="AO38">
        <v>2.6803270842504424E-2</v>
      </c>
      <c r="AP38">
        <v>0.12259511489808837</v>
      </c>
      <c r="AQ38">
        <v>7.4784707114598781E-2</v>
      </c>
      <c r="AR38">
        <v>3.5294478613043748E-3</v>
      </c>
      <c r="AS38">
        <v>2.4679805269532938E-3</v>
      </c>
      <c r="AT38">
        <v>8.3448179363804307E-3</v>
      </c>
      <c r="AU38">
        <v>4.1330682129800682E-4</v>
      </c>
      <c r="AV38">
        <v>1.5231861039075603E-2</v>
      </c>
      <c r="AW38">
        <v>1.7822993598477846E-2</v>
      </c>
      <c r="AX38">
        <v>6.337982299000483E-2</v>
      </c>
      <c r="AY38">
        <v>4.6864165062595921E-2</v>
      </c>
      <c r="AZ38">
        <v>9.480997263499615E-4</v>
      </c>
      <c r="BA38">
        <v>9.607136988416449E-4</v>
      </c>
      <c r="BB38">
        <v>2.682756295444135E-3</v>
      </c>
      <c r="BC38">
        <v>8.1397294026165333E-5</v>
      </c>
      <c r="BD38">
        <v>5.7999252024646519E-3</v>
      </c>
      <c r="BE38">
        <v>6.0427657102823428E-3</v>
      </c>
      <c r="BF38">
        <v>2.380589761906475E-2</v>
      </c>
      <c r="BG38">
        <v>2.092435047133406E-2</v>
      </c>
      <c r="BH38">
        <v>-2.2607262471343193E-4</v>
      </c>
      <c r="BI38">
        <v>1.8478882867794033E-4</v>
      </c>
      <c r="BJ38">
        <v>5.1415495073091214E-4</v>
      </c>
      <c r="BK38">
        <v>-1.1976066431018891E-5</v>
      </c>
      <c r="BL38">
        <v>1.0955444503917219E-3</v>
      </c>
      <c r="BM38">
        <v>1.3251076090745673E-3</v>
      </c>
      <c r="BV38">
        <v>0.61533172102776545</v>
      </c>
      <c r="BW38">
        <v>1.2122523567842679E-2</v>
      </c>
      <c r="BX38">
        <v>-4.2287645920978841E-3</v>
      </c>
      <c r="BY38">
        <v>2.1383908838973696E-2</v>
      </c>
      <c r="BZ38">
        <v>2.4376630035429538E-2</v>
      </c>
      <c r="CA38">
        <v>2.2329026531222183E-2</v>
      </c>
      <c r="CB38">
        <v>0.49708691166574548</v>
      </c>
      <c r="CC38">
        <v>4.2261544002387956E-2</v>
      </c>
      <c r="CL38">
        <v>1.0874068941925495E-2</v>
      </c>
    </row>
    <row r="39" spans="1:90">
      <c r="A39">
        <v>1950</v>
      </c>
      <c r="B39">
        <v>1</v>
      </c>
      <c r="C39">
        <v>0.14934394087297301</v>
      </c>
      <c r="D39">
        <v>9.3916924105770759E-3</v>
      </c>
      <c r="E39">
        <v>3.4475329567256199E-2</v>
      </c>
      <c r="F39">
        <v>5.7970902596161507E-2</v>
      </c>
      <c r="G39">
        <v>3.0630070906882044E-2</v>
      </c>
      <c r="H39">
        <v>0.60707929076386236</v>
      </c>
      <c r="I39">
        <v>0.11110867045918117</v>
      </c>
      <c r="R39">
        <v>0.39272962567418079</v>
      </c>
      <c r="S39">
        <v>0.13397997923485652</v>
      </c>
      <c r="T39">
        <v>1.323752109640813E-2</v>
      </c>
      <c r="U39">
        <v>1.2730339073442433E-2</v>
      </c>
      <c r="V39">
        <v>3.5114494453967249E-2</v>
      </c>
      <c r="W39">
        <v>5.6370023444182304E-3</v>
      </c>
      <c r="X39">
        <v>0.11973732023764372</v>
      </c>
      <c r="Y39">
        <v>7.2292969233444471E-2</v>
      </c>
      <c r="Z39">
        <v>0.30481075185023415</v>
      </c>
      <c r="AA39">
        <v>0.12612978745162809</v>
      </c>
      <c r="AB39">
        <v>1.1262718004840593E-2</v>
      </c>
      <c r="AC39">
        <v>8.6480863871759156E-3</v>
      </c>
      <c r="AD39">
        <v>2.9653570508180231E-2</v>
      </c>
      <c r="AE39">
        <v>3.2546674692923655E-3</v>
      </c>
      <c r="AF39">
        <v>6.4467252317181672E-2</v>
      </c>
      <c r="AG39">
        <v>6.1394669711935086E-2</v>
      </c>
      <c r="AH39">
        <v>0.17287068874579342</v>
      </c>
      <c r="AI39">
        <v>9.866378453476693E-2</v>
      </c>
      <c r="AJ39">
        <v>5.4456226098265068E-3</v>
      </c>
      <c r="AK39">
        <v>3.8716331052865284E-3</v>
      </c>
      <c r="AL39">
        <v>1.3728642773024482E-2</v>
      </c>
      <c r="AM39">
        <v>7.0982397241590783E-4</v>
      </c>
      <c r="AN39">
        <v>2.151777225081454E-2</v>
      </c>
      <c r="AO39">
        <v>2.8933409499658513E-2</v>
      </c>
      <c r="AP39">
        <v>0.13074905643688739</v>
      </c>
      <c r="AQ39">
        <v>8.0311630353136737E-2</v>
      </c>
      <c r="AR39">
        <v>3.7899691135286967E-3</v>
      </c>
      <c r="AS39">
        <v>2.6420280712502993E-3</v>
      </c>
      <c r="AT39">
        <v>9.2411131256470158E-3</v>
      </c>
      <c r="AU39">
        <v>3.6046525401551221E-4</v>
      </c>
      <c r="AV39">
        <v>1.4760183338047305E-2</v>
      </c>
      <c r="AW39">
        <v>1.9643667181261839E-2</v>
      </c>
      <c r="AX39">
        <v>6.8391267319077576E-2</v>
      </c>
      <c r="AY39">
        <v>5.1022410362341682E-2</v>
      </c>
      <c r="AZ39">
        <v>9.264844374195641E-4</v>
      </c>
      <c r="BA39">
        <v>1.0679882972082679E-3</v>
      </c>
      <c r="BB39">
        <v>3.1157278326530338E-3</v>
      </c>
      <c r="BC39">
        <v>3.5312876567706905E-5</v>
      </c>
      <c r="BD39">
        <v>5.3107945046665063E-3</v>
      </c>
      <c r="BE39">
        <v>6.9125490082208481E-3</v>
      </c>
      <c r="BF39">
        <v>2.1648765263802477E-2</v>
      </c>
      <c r="BG39">
        <v>1.9544681629243284E-2</v>
      </c>
      <c r="BH39">
        <v>-3.4740141133150966E-4</v>
      </c>
      <c r="BI39">
        <v>1.6806682612979475E-4</v>
      </c>
      <c r="BJ39">
        <v>4.9162909370427887E-4</v>
      </c>
      <c r="BK39">
        <v>-3.7417234412886648E-5</v>
      </c>
      <c r="BL39">
        <v>5.5110053227146324E-4</v>
      </c>
      <c r="BM39">
        <v>1.2781058281980534E-3</v>
      </c>
      <c r="BV39">
        <v>0.60727037432581921</v>
      </c>
      <c r="BW39">
        <v>1.5024910045808247E-2</v>
      </c>
      <c r="BX39">
        <v>-3.8985330962554698E-3</v>
      </c>
      <c r="BY39">
        <v>2.1749444373583188E-2</v>
      </c>
      <c r="BZ39">
        <v>2.280158534724808E-2</v>
      </c>
      <c r="CA39">
        <v>2.5009820233749539E-2</v>
      </c>
      <c r="CB39">
        <v>0.48700049908843968</v>
      </c>
      <c r="CC39">
        <v>3.958254572498917E-2</v>
      </c>
      <c r="CL39">
        <v>1.1702057422552462E-2</v>
      </c>
    </row>
    <row r="40" spans="1:90">
      <c r="A40">
        <v>1951</v>
      </c>
      <c r="B40">
        <v>1</v>
      </c>
      <c r="C40">
        <v>0.14626338012147211</v>
      </c>
      <c r="D40">
        <v>9.1631952232985384E-3</v>
      </c>
      <c r="E40">
        <v>3.3244604383657894E-2</v>
      </c>
      <c r="F40">
        <v>5.6177698220570595E-2</v>
      </c>
      <c r="G40">
        <v>3.2738080020908403E-2</v>
      </c>
      <c r="H40">
        <v>0.61326195544287221</v>
      </c>
      <c r="I40">
        <v>0.10915099121571338</v>
      </c>
      <c r="R40">
        <v>0.38155736897091591</v>
      </c>
      <c r="S40">
        <v>0.13136570141329643</v>
      </c>
      <c r="T40">
        <v>1.2349229319678842E-2</v>
      </c>
      <c r="U40">
        <v>1.220809548234854E-2</v>
      </c>
      <c r="V40">
        <v>3.4598454051076338E-2</v>
      </c>
      <c r="W40">
        <v>5.9612390761070583E-3</v>
      </c>
      <c r="X40">
        <v>0.11303681149152857</v>
      </c>
      <c r="Y40">
        <v>7.2037838136880222E-2</v>
      </c>
      <c r="Z40">
        <v>0.29541523636722417</v>
      </c>
      <c r="AA40">
        <v>0.12478490392374932</v>
      </c>
      <c r="AB40">
        <v>1.0476277278967083E-2</v>
      </c>
      <c r="AC40">
        <v>8.1897969056226594E-3</v>
      </c>
      <c r="AD40">
        <v>2.9153459563817222E-2</v>
      </c>
      <c r="AE40">
        <v>3.3613674209924593E-3</v>
      </c>
      <c r="AF40">
        <v>5.8321082483089363E-2</v>
      </c>
      <c r="AG40">
        <v>6.1128348790986033E-2</v>
      </c>
      <c r="AH40">
        <v>0.16596793964449996</v>
      </c>
      <c r="AI40">
        <v>9.5993820563320287E-2</v>
      </c>
      <c r="AJ40">
        <v>4.6279466608299237E-3</v>
      </c>
      <c r="AK40">
        <v>3.535213095628697E-3</v>
      </c>
      <c r="AL40">
        <v>1.328859311826136E-2</v>
      </c>
      <c r="AM40">
        <v>6.9539921507387448E-4</v>
      </c>
      <c r="AN40">
        <v>1.9383771868596078E-2</v>
      </c>
      <c r="AO40">
        <v>2.8443195122789793E-2</v>
      </c>
      <c r="AP40">
        <v>0.12483013440057135</v>
      </c>
      <c r="AQ40">
        <v>7.7837080541717035E-2</v>
      </c>
      <c r="AR40">
        <v>3.1033124685366439E-3</v>
      </c>
      <c r="AS40">
        <v>2.3615400262656972E-3</v>
      </c>
      <c r="AT40">
        <v>8.8777905430601368E-3</v>
      </c>
      <c r="AU40">
        <v>3.3763715073732031E-4</v>
      </c>
      <c r="AV40">
        <v>1.3132041848840519E-2</v>
      </c>
      <c r="AW40">
        <v>1.918073182141402E-2</v>
      </c>
      <c r="AX40">
        <v>6.3910510473286233E-2</v>
      </c>
      <c r="AY40">
        <v>4.8018245178000636E-2</v>
      </c>
      <c r="AZ40">
        <v>6.1305782848945041E-4</v>
      </c>
      <c r="BA40">
        <v>9.0664563182618553E-4</v>
      </c>
      <c r="BB40">
        <v>2.8961637946357628E-3</v>
      </c>
      <c r="BC40">
        <v>1.7096154032704228E-5</v>
      </c>
      <c r="BD40">
        <v>4.9007818253649213E-3</v>
      </c>
      <c r="BE40">
        <v>6.5585200609365778E-3</v>
      </c>
      <c r="BF40">
        <v>2.4039667561151026E-2</v>
      </c>
      <c r="BG40">
        <v>2.1509564401763683E-2</v>
      </c>
      <c r="BH40">
        <v>-3.5144784231741163E-4</v>
      </c>
      <c r="BI40">
        <v>1.8232764164428396E-4</v>
      </c>
      <c r="BJ40">
        <v>5.3775937166747497E-4</v>
      </c>
      <c r="BK40">
        <v>-4.4018296111395682E-5</v>
      </c>
      <c r="BL40">
        <v>8.2266327029129353E-4</v>
      </c>
      <c r="BM40">
        <v>1.3828190142130966E-3</v>
      </c>
      <c r="BV40">
        <v>0.61844263102908403</v>
      </c>
      <c r="BW40">
        <v>1.453892293368284E-2</v>
      </c>
      <c r="BX40">
        <v>-3.2377005713982165E-3</v>
      </c>
      <c r="BY40">
        <v>2.1039630132937692E-2</v>
      </c>
      <c r="BZ40">
        <v>2.1517513880686866E-2</v>
      </c>
      <c r="CA40">
        <v>2.6793302056892308E-2</v>
      </c>
      <c r="CB40">
        <v>0.49991159119654227</v>
      </c>
      <c r="CC40">
        <v>3.7879275851286823E-2</v>
      </c>
      <c r="CL40">
        <v>1.139344274767108E-2</v>
      </c>
    </row>
    <row r="41" spans="1:90">
      <c r="A41">
        <v>1952</v>
      </c>
      <c r="B41">
        <v>1</v>
      </c>
      <c r="C41">
        <v>0.13368503343122645</v>
      </c>
      <c r="D41">
        <v>9.3352410108434175E-3</v>
      </c>
      <c r="E41">
        <v>3.6074177274546988E-2</v>
      </c>
      <c r="F41">
        <v>5.4614198618510128E-2</v>
      </c>
      <c r="G41">
        <v>3.375750580349051E-2</v>
      </c>
      <c r="H41">
        <v>0.6277513879148332</v>
      </c>
      <c r="I41">
        <v>0.10478259935443836</v>
      </c>
      <c r="R41">
        <v>0.36875478335780171</v>
      </c>
      <c r="S41">
        <v>0.12026042333666188</v>
      </c>
      <c r="T41">
        <v>1.2932019908537883E-2</v>
      </c>
      <c r="U41">
        <v>1.2900826330804241E-2</v>
      </c>
      <c r="V41">
        <v>3.3998527676001929E-2</v>
      </c>
      <c r="W41">
        <v>6.2702776147765997E-3</v>
      </c>
      <c r="X41">
        <v>0.11264357876714255</v>
      </c>
      <c r="Y41">
        <v>6.9749129723876716E-2</v>
      </c>
      <c r="Z41">
        <v>0.28208593687947059</v>
      </c>
      <c r="AA41">
        <v>0.11358932026353993</v>
      </c>
      <c r="AB41">
        <v>1.1124287187055E-2</v>
      </c>
      <c r="AC41">
        <v>8.5027817654919676E-3</v>
      </c>
      <c r="AD41">
        <v>2.832256725808667E-2</v>
      </c>
      <c r="AE41">
        <v>3.627763495116793E-3</v>
      </c>
      <c r="AF41">
        <v>5.83065731769934E-2</v>
      </c>
      <c r="AG41">
        <v>5.8612643733186885E-2</v>
      </c>
      <c r="AH41">
        <v>0.15544230471236103</v>
      </c>
      <c r="AI41">
        <v>8.7860134173382232E-2</v>
      </c>
      <c r="AJ41">
        <v>5.3668759168207271E-3</v>
      </c>
      <c r="AK41">
        <v>3.6919703507914156E-3</v>
      </c>
      <c r="AL41">
        <v>1.2977071379263697E-2</v>
      </c>
      <c r="AM41">
        <v>7.7097529098879764E-4</v>
      </c>
      <c r="AN41">
        <v>1.7370218393680234E-2</v>
      </c>
      <c r="AO41">
        <v>2.740505920743393E-2</v>
      </c>
      <c r="AP41">
        <v>0.11657023702696286</v>
      </c>
      <c r="AQ41">
        <v>7.1840718668990888E-2</v>
      </c>
      <c r="AR41">
        <v>3.5895132581634471E-3</v>
      </c>
      <c r="AS41">
        <v>2.4381733481201374E-3</v>
      </c>
      <c r="AT41">
        <v>8.4246915750813174E-3</v>
      </c>
      <c r="AU41">
        <v>3.8712119873907428E-4</v>
      </c>
      <c r="AV41">
        <v>1.1888391152391931E-2</v>
      </c>
      <c r="AW41">
        <v>1.8001627825476076E-2</v>
      </c>
      <c r="AX41">
        <v>5.9576926213441815E-2</v>
      </c>
      <c r="AY41">
        <v>4.5419516793138409E-2</v>
      </c>
      <c r="AZ41">
        <v>1.0097319616358684E-3</v>
      </c>
      <c r="BA41">
        <v>9.4632234008063638E-4</v>
      </c>
      <c r="BB41">
        <v>2.4161974567967607E-3</v>
      </c>
      <c r="BC41">
        <v>3.4571471058014215E-5</v>
      </c>
      <c r="BD41">
        <v>4.2481542142846929E-3</v>
      </c>
      <c r="BE41">
        <v>5.5024319764474363E-3</v>
      </c>
      <c r="BF41">
        <v>2.2036026176826137E-2</v>
      </c>
      <c r="BG41">
        <v>1.9876294861090538E-2</v>
      </c>
      <c r="BH41">
        <v>-1.4153807278772352E-4</v>
      </c>
      <c r="BI41">
        <v>1.8630091061214906E-4</v>
      </c>
      <c r="BJ41">
        <v>3.8196906030111275E-4</v>
      </c>
      <c r="BK41">
        <v>-3.9286891946935313E-5</v>
      </c>
      <c r="BL41">
        <v>7.2561171469018326E-4</v>
      </c>
      <c r="BM41">
        <v>1.0466745948668106E-3</v>
      </c>
      <c r="BV41">
        <v>0.63124521664219824</v>
      </c>
      <c r="BW41">
        <v>1.3078762054326131E-2</v>
      </c>
      <c r="BX41">
        <v>-3.6499104816597669E-3</v>
      </c>
      <c r="BY41">
        <v>2.3176047536779126E-2</v>
      </c>
      <c r="BZ41">
        <v>2.0548698066608768E-2</v>
      </c>
      <c r="CA41">
        <v>2.7504898425155449E-2</v>
      </c>
      <c r="CB41">
        <v>0.51485153559108376</v>
      </c>
      <c r="CC41">
        <v>3.5735329176547877E-2</v>
      </c>
      <c r="CL41">
        <v>1.2274938273761513E-2</v>
      </c>
    </row>
    <row r="42" spans="1:90">
      <c r="A42">
        <v>1953</v>
      </c>
      <c r="B42">
        <v>1</v>
      </c>
      <c r="C42">
        <v>0.12988019509590107</v>
      </c>
      <c r="D42">
        <v>1.0040397982445232E-2</v>
      </c>
      <c r="E42">
        <v>3.9202538679848735E-2</v>
      </c>
      <c r="F42">
        <v>5.1726579875789054E-2</v>
      </c>
      <c r="G42">
        <v>3.4691130129981741E-2</v>
      </c>
      <c r="H42">
        <v>0.63769488658799034</v>
      </c>
      <c r="I42">
        <v>9.6764205618826926E-2</v>
      </c>
      <c r="R42">
        <v>0.35927097186730056</v>
      </c>
      <c r="S42">
        <v>0.11665968485398151</v>
      </c>
      <c r="T42">
        <v>1.3434397036811742E-2</v>
      </c>
      <c r="U42">
        <v>1.368938123553726E-2</v>
      </c>
      <c r="V42">
        <v>3.1315512587254436E-2</v>
      </c>
      <c r="W42">
        <v>6.6408142198825723E-3</v>
      </c>
      <c r="X42">
        <v>0.11469648008594002</v>
      </c>
      <c r="Y42">
        <v>6.2834701847892901E-2</v>
      </c>
      <c r="Z42">
        <v>0.27127625972865793</v>
      </c>
      <c r="AA42">
        <v>0.11028772896449734</v>
      </c>
      <c r="AB42">
        <v>1.1228286399153267E-2</v>
      </c>
      <c r="AC42">
        <v>8.9817789526088192E-3</v>
      </c>
      <c r="AD42">
        <v>2.6032411766960386E-2</v>
      </c>
      <c r="AE42">
        <v>3.962167450518906E-3</v>
      </c>
      <c r="AF42">
        <v>5.8135487567839546E-2</v>
      </c>
      <c r="AG42">
        <v>5.2648398627079658E-2</v>
      </c>
      <c r="AH42">
        <v>0.14689772989512812</v>
      </c>
      <c r="AI42">
        <v>8.4475125359299783E-2</v>
      </c>
      <c r="AJ42">
        <v>5.3112103333999251E-3</v>
      </c>
      <c r="AK42">
        <v>3.7086531262209388E-3</v>
      </c>
      <c r="AL42">
        <v>1.1502225454637255E-2</v>
      </c>
      <c r="AM42">
        <v>8.9315240122225716E-4</v>
      </c>
      <c r="AN42">
        <v>1.7208369251220896E-2</v>
      </c>
      <c r="AO42">
        <v>2.3798993969127106E-2</v>
      </c>
      <c r="AP42">
        <v>0.11006465293654114</v>
      </c>
      <c r="AQ42">
        <v>6.9128671581117379E-2</v>
      </c>
      <c r="AR42">
        <v>3.6592270296146893E-3</v>
      </c>
      <c r="AS42">
        <v>2.4393811759438615E-3</v>
      </c>
      <c r="AT42">
        <v>7.3225915919674575E-3</v>
      </c>
      <c r="AU42">
        <v>4.6806957892576068E-4</v>
      </c>
      <c r="AV42">
        <v>1.1685210767577097E-2</v>
      </c>
      <c r="AW42">
        <v>1.5361501211394868E-2</v>
      </c>
      <c r="AX42">
        <v>5.6074627093961979E-2</v>
      </c>
      <c r="AY42">
        <v>4.2948373699458996E-2</v>
      </c>
      <c r="AZ42">
        <v>9.9921957140300475E-4</v>
      </c>
      <c r="BA42">
        <v>9.2518753362593365E-4</v>
      </c>
      <c r="BB42">
        <v>2.1682888124485962E-3</v>
      </c>
      <c r="BC42">
        <v>6.7172193428143511E-5</v>
      </c>
      <c r="BD42">
        <v>4.1175181347739504E-3</v>
      </c>
      <c r="BE42">
        <v>4.8488671488233579E-3</v>
      </c>
      <c r="BF42">
        <v>2.1329544577570352E-2</v>
      </c>
      <c r="BG42">
        <v>1.9358676484512154E-2</v>
      </c>
      <c r="BH42">
        <v>-1.3447512677554699E-4</v>
      </c>
      <c r="BI42">
        <v>1.9129929716010539E-4</v>
      </c>
      <c r="BJ42">
        <v>3.4222700460487314E-4</v>
      </c>
      <c r="BK42">
        <v>-3.0514711842316987E-5</v>
      </c>
      <c r="BL42">
        <v>6.737153118716835E-4</v>
      </c>
      <c r="BM42">
        <v>9.2861631803939544E-4</v>
      </c>
      <c r="BV42">
        <v>0.64072902813269939</v>
      </c>
      <c r="BW42">
        <v>1.2875765325185364E-2</v>
      </c>
      <c r="BX42">
        <v>-3.4489246274026029E-3</v>
      </c>
      <c r="BY42">
        <v>2.5515756097015993E-2</v>
      </c>
      <c r="BZ42">
        <v>2.034882243289814E-2</v>
      </c>
      <c r="CA42">
        <v>2.8069766256929161E-2</v>
      </c>
      <c r="CB42">
        <v>0.52284949044345153</v>
      </c>
      <c r="CC42">
        <v>3.4518286056769168E-2</v>
      </c>
      <c r="CL42">
        <v>1.3858691259285221E-2</v>
      </c>
    </row>
    <row r="43" spans="1:90">
      <c r="A43">
        <v>1954</v>
      </c>
      <c r="B43">
        <v>1</v>
      </c>
      <c r="C43">
        <v>0.12835083006032993</v>
      </c>
      <c r="D43">
        <v>1.1527563939719196E-2</v>
      </c>
      <c r="E43">
        <v>4.3057586166257343E-2</v>
      </c>
      <c r="F43">
        <v>5.1911485285216254E-2</v>
      </c>
      <c r="G43">
        <v>3.8423958384212864E-2</v>
      </c>
      <c r="H43">
        <v>0.63023220556345849</v>
      </c>
      <c r="I43">
        <v>9.6496341991090459E-2</v>
      </c>
      <c r="R43">
        <v>0.36257186453707396</v>
      </c>
      <c r="S43">
        <v>0.1139441106499304</v>
      </c>
      <c r="T43">
        <v>1.2900346930461342E-2</v>
      </c>
      <c r="U43">
        <v>1.7266849496409852E-2</v>
      </c>
      <c r="V43">
        <v>3.1816785127643701E-2</v>
      </c>
      <c r="W43">
        <v>7.4225173004135361E-3</v>
      </c>
      <c r="X43">
        <v>0.11576098316052287</v>
      </c>
      <c r="Y43">
        <v>6.34602718716923E-2</v>
      </c>
      <c r="Z43">
        <v>0.27250500437677572</v>
      </c>
      <c r="AA43">
        <v>0.10814695504334523</v>
      </c>
      <c r="AB43">
        <v>9.916397921333758E-3</v>
      </c>
      <c r="AC43">
        <v>1.1397308355539535E-2</v>
      </c>
      <c r="AD43">
        <v>2.5495216909708879E-2</v>
      </c>
      <c r="AE43">
        <v>4.6570536704901551E-3</v>
      </c>
      <c r="AF43">
        <v>6.1365278914975778E-2</v>
      </c>
      <c r="AG43">
        <v>5.1526793561382407E-2</v>
      </c>
      <c r="AH43">
        <v>0.14641546731391647</v>
      </c>
      <c r="AI43">
        <v>8.1552142043491649E-2</v>
      </c>
      <c r="AJ43">
        <v>5.9865976466431173E-3</v>
      </c>
      <c r="AK43">
        <v>4.8027799692216084E-3</v>
      </c>
      <c r="AL43">
        <v>1.1578558640652534E-2</v>
      </c>
      <c r="AM43">
        <v>1.1319922906390491E-3</v>
      </c>
      <c r="AN43">
        <v>1.7475977591196418E-2</v>
      </c>
      <c r="AO43">
        <v>2.3887419132072114E-2</v>
      </c>
      <c r="AP43">
        <v>0.10858100060352334</v>
      </c>
      <c r="AQ43">
        <v>6.6027690653544469E-2</v>
      </c>
      <c r="AR43">
        <v>4.1983254006245788E-3</v>
      </c>
      <c r="AS43">
        <v>3.2192371017474714E-3</v>
      </c>
      <c r="AT43">
        <v>7.3606482437787195E-3</v>
      </c>
      <c r="AU43">
        <v>6.2318286862612059E-4</v>
      </c>
      <c r="AV43">
        <v>1.1751542182658741E-2</v>
      </c>
      <c r="AW43">
        <v>1.5400374152543242E-2</v>
      </c>
      <c r="AX43">
        <v>5.5178065841745456E-2</v>
      </c>
      <c r="AY43">
        <v>4.2169245997972227E-2</v>
      </c>
      <c r="AZ43">
        <v>1.0428279142544665E-3</v>
      </c>
      <c r="BA43">
        <v>1.252687227088564E-3</v>
      </c>
      <c r="BB43">
        <v>1.9857057954887113E-3</v>
      </c>
      <c r="BC43">
        <v>1.2616491587728193E-4</v>
      </c>
      <c r="BD43">
        <v>4.1138153008098395E-3</v>
      </c>
      <c r="BE43">
        <v>4.4876186902543646E-3</v>
      </c>
      <c r="BF43">
        <v>2.0404546574513273E-2</v>
      </c>
      <c r="BG43">
        <v>1.8156822319474488E-2</v>
      </c>
      <c r="BH43">
        <v>-1.1593707699098497E-4</v>
      </c>
      <c r="BI43">
        <v>2.9729464705764377E-4</v>
      </c>
      <c r="BJ43">
        <v>3.5249468295519605E-4</v>
      </c>
      <c r="BK43">
        <v>-1.3930073238127484E-5</v>
      </c>
      <c r="BL43">
        <v>7.8019237621568033E-4</v>
      </c>
      <c r="BM43">
        <v>9.4760969903937508E-4</v>
      </c>
      <c r="BV43">
        <v>0.63742813546292609</v>
      </c>
      <c r="BW43">
        <v>1.4084155218660631E-2</v>
      </c>
      <c r="BX43">
        <v>-1.4206275577305985E-3</v>
      </c>
      <c r="BY43">
        <v>2.5783300217227252E-2</v>
      </c>
      <c r="BZ43">
        <v>2.0032845059134819E-2</v>
      </c>
      <c r="CA43">
        <v>3.1027103797521913E-2</v>
      </c>
      <c r="CB43">
        <v>0.51418015293505326</v>
      </c>
      <c r="CC43">
        <v>3.374117713311748E-2</v>
      </c>
      <c r="CL43">
        <v>1.5212898181842087E-2</v>
      </c>
    </row>
    <row r="44" spans="1:90">
      <c r="A44">
        <v>1955</v>
      </c>
      <c r="B44">
        <v>1</v>
      </c>
      <c r="C44">
        <v>0.14747399581554868</v>
      </c>
      <c r="D44">
        <v>1.213924716278808E-2</v>
      </c>
      <c r="E44">
        <v>4.1450348353792001E-2</v>
      </c>
      <c r="F44">
        <v>4.9361477299800408E-2</v>
      </c>
      <c r="G44">
        <v>4.1025632674321112E-2</v>
      </c>
      <c r="H44">
        <v>0.61653385329172627</v>
      </c>
      <c r="I44">
        <v>9.2015478597227265E-2</v>
      </c>
      <c r="R44">
        <v>0.37065817405790241</v>
      </c>
      <c r="S44">
        <v>0.13159083569389315</v>
      </c>
      <c r="T44">
        <v>1.2552113430638934E-2</v>
      </c>
      <c r="U44">
        <v>1.5338144309687874E-2</v>
      </c>
      <c r="V44">
        <v>3.0152331192609922E-2</v>
      </c>
      <c r="W44">
        <v>8.1018290769858826E-3</v>
      </c>
      <c r="X44">
        <v>0.11252564793795949</v>
      </c>
      <c r="Y44">
        <v>6.039727241612719E-2</v>
      </c>
      <c r="Z44">
        <v>0.28105825007208113</v>
      </c>
      <c r="AA44">
        <v>0.12260795166369402</v>
      </c>
      <c r="AB44">
        <v>9.3150424096364749E-3</v>
      </c>
      <c r="AC44">
        <v>9.7232718670230717E-3</v>
      </c>
      <c r="AD44">
        <v>2.3838920421507554E-2</v>
      </c>
      <c r="AE44">
        <v>5.0764926182495966E-3</v>
      </c>
      <c r="AF44">
        <v>6.1983840433879216E-2</v>
      </c>
      <c r="AG44">
        <v>4.851273065809112E-2</v>
      </c>
      <c r="AH44">
        <v>0.15479503131521369</v>
      </c>
      <c r="AI44">
        <v>9.4376942701159316E-2</v>
      </c>
      <c r="AJ44">
        <v>5.629902953385198E-3</v>
      </c>
      <c r="AK44">
        <v>3.5894380972735142E-3</v>
      </c>
      <c r="AL44">
        <v>1.0984636387805126E-2</v>
      </c>
      <c r="AM44">
        <v>1.197045722451428E-3</v>
      </c>
      <c r="AN44">
        <v>1.6223902446834099E-2</v>
      </c>
      <c r="AO44">
        <v>2.2793163006305024E-2</v>
      </c>
      <c r="AP44">
        <v>0.11565560143661946</v>
      </c>
      <c r="AQ44">
        <v>7.6985667112500614E-2</v>
      </c>
      <c r="AR44">
        <v>3.7885144114342085E-3</v>
      </c>
      <c r="AS44">
        <v>2.0823219924850263E-3</v>
      </c>
      <c r="AT44">
        <v>6.7469510519621179E-3</v>
      </c>
      <c r="AU44">
        <v>6.5586555139394227E-4</v>
      </c>
      <c r="AV44">
        <v>1.1151371586942554E-2</v>
      </c>
      <c r="AW44">
        <v>1.4244909729901001E-2</v>
      </c>
      <c r="AX44">
        <v>6.1099518501596096E-2</v>
      </c>
      <c r="AY44">
        <v>5.0401163023465458E-2</v>
      </c>
      <c r="AZ44">
        <v>5.9390014392886542E-4</v>
      </c>
      <c r="BA44">
        <v>1.0099383726319832E-3</v>
      </c>
      <c r="BB44">
        <v>1.5759587192316678E-3</v>
      </c>
      <c r="BC44">
        <v>1.2387437608544284E-4</v>
      </c>
      <c r="BD44">
        <v>3.7079641747943403E-3</v>
      </c>
      <c r="BE44">
        <v>3.6867196914583326E-3</v>
      </c>
      <c r="BF44">
        <v>2.382050032709028E-2</v>
      </c>
      <c r="BG44">
        <v>2.211577230138128E-2</v>
      </c>
      <c r="BH44">
        <v>-2.7340131578990122E-4</v>
      </c>
      <c r="BI44">
        <v>1.8816728797693924E-4</v>
      </c>
      <c r="BJ44">
        <v>2.8395291471635016E-4</v>
      </c>
      <c r="BK44">
        <v>-1.9413385857247336E-5</v>
      </c>
      <c r="BL44">
        <v>7.1858668792525399E-4</v>
      </c>
      <c r="BM44">
        <v>8.0683583673760444E-4</v>
      </c>
      <c r="BV44">
        <v>0.62934182594209753</v>
      </c>
      <c r="BW44">
        <v>1.5513100328048994E-2</v>
      </c>
      <c r="BX44">
        <v>-4.5770148248023591E-4</v>
      </c>
      <c r="BY44">
        <v>2.6112916004779545E-2</v>
      </c>
      <c r="BZ44">
        <v>1.9152490376402122E-2</v>
      </c>
      <c r="CA44">
        <v>3.2950637220280458E-2</v>
      </c>
      <c r="CB44">
        <v>0.50372854011194523</v>
      </c>
      <c r="CC44">
        <v>3.2341876638317724E-2</v>
      </c>
      <c r="CL44">
        <v>1.6580220084146158E-2</v>
      </c>
    </row>
    <row r="45" spans="1:90">
      <c r="A45">
        <v>1956</v>
      </c>
      <c r="B45">
        <v>0.99999988079071045</v>
      </c>
      <c r="C45">
        <v>0.13862184399235389</v>
      </c>
      <c r="D45">
        <v>1.1753932467226186E-2</v>
      </c>
      <c r="E45">
        <v>4.0671715974155809E-2</v>
      </c>
      <c r="F45">
        <v>4.7834204564490244E-2</v>
      </c>
      <c r="G45">
        <v>4.4060601142945299E-2</v>
      </c>
      <c r="H45">
        <v>0.62699916834783465</v>
      </c>
      <c r="I45">
        <v>9.0058401315349784E-2</v>
      </c>
      <c r="R45">
        <v>0.36168514283682013</v>
      </c>
      <c r="S45">
        <v>0.12189586108246048</v>
      </c>
      <c r="T45">
        <v>1.2980273695580387E-2</v>
      </c>
      <c r="U45">
        <v>1.5824336196003298E-2</v>
      </c>
      <c r="V45">
        <v>2.9286716165235819E-2</v>
      </c>
      <c r="W45">
        <v>8.7723140212639886E-3</v>
      </c>
      <c r="X45">
        <v>0.11366579483046037</v>
      </c>
      <c r="Y45">
        <v>5.9259846845815818E-2</v>
      </c>
      <c r="Z45">
        <v>0.27256369229474181</v>
      </c>
      <c r="AA45">
        <v>0.11396750017187116</v>
      </c>
      <c r="AB45">
        <v>1.0967502510454887E-2</v>
      </c>
      <c r="AC45">
        <v>1.011146657859534E-2</v>
      </c>
      <c r="AD45">
        <v>2.3352135667070076E-2</v>
      </c>
      <c r="AE45">
        <v>5.4710739537767606E-3</v>
      </c>
      <c r="AF45">
        <v>6.0715653934169785E-2</v>
      </c>
      <c r="AG45">
        <v>4.7978359478803766E-2</v>
      </c>
      <c r="AH45">
        <v>0.14635813685198981</v>
      </c>
      <c r="AI45">
        <v>8.7760498615462743E-2</v>
      </c>
      <c r="AJ45">
        <v>5.7889376634879383E-3</v>
      </c>
      <c r="AK45">
        <v>4.1807165065337309E-3</v>
      </c>
      <c r="AL45">
        <v>9.9193970724968071E-3</v>
      </c>
      <c r="AM45">
        <v>1.2933850488314222E-3</v>
      </c>
      <c r="AN45">
        <v>1.6466344380516688E-2</v>
      </c>
      <c r="AO45">
        <v>2.09488575646605E-2</v>
      </c>
      <c r="AP45">
        <v>0.11047545209608274</v>
      </c>
      <c r="AQ45">
        <v>7.4831245107618877E-2</v>
      </c>
      <c r="AR45">
        <v>3.4780284388144936E-3</v>
      </c>
      <c r="AS45">
        <v>2.7067057489166334E-3</v>
      </c>
      <c r="AT45">
        <v>5.6752085040163228E-3</v>
      </c>
      <c r="AU45">
        <v>6.9995689653186758E-4</v>
      </c>
      <c r="AV45">
        <v>1.0797251108413571E-2</v>
      </c>
      <c r="AW45">
        <v>1.2287056291770987E-2</v>
      </c>
      <c r="AX45">
        <v>5.7154889205097169E-2</v>
      </c>
      <c r="AY45">
        <v>4.7378061132511896E-2</v>
      </c>
      <c r="AZ45">
        <v>6.8901092247570161E-4</v>
      </c>
      <c r="BA45">
        <v>9.5149837431146816E-4</v>
      </c>
      <c r="BB45">
        <v>1.2521472775000096E-3</v>
      </c>
      <c r="BC45">
        <v>1.3186307185482739E-4</v>
      </c>
      <c r="BD45">
        <v>3.6763035999820702E-3</v>
      </c>
      <c r="BE45">
        <v>3.0760048264611762E-3</v>
      </c>
      <c r="BF45">
        <v>2.1720089951091971E-2</v>
      </c>
      <c r="BG45">
        <v>2.0225834910895538E-2</v>
      </c>
      <c r="BH45">
        <v>-2.0711199455023541E-4</v>
      </c>
      <c r="BI45">
        <v>1.7808771431349608E-4</v>
      </c>
      <c r="BJ45">
        <v>1.9487751194191644E-4</v>
      </c>
      <c r="BK45">
        <v>-2.1608766316453673E-5</v>
      </c>
      <c r="BL45">
        <v>7.1706249793343567E-4</v>
      </c>
      <c r="BM45">
        <v>6.3294807687427554E-4</v>
      </c>
      <c r="BV45">
        <v>0.63831473795389027</v>
      </c>
      <c r="BW45">
        <v>1.6366529356279295E-2</v>
      </c>
      <c r="BX45">
        <v>-1.2755413436332796E-3</v>
      </c>
      <c r="BY45">
        <v>2.4842328959337977E-2</v>
      </c>
      <c r="BZ45">
        <v>1.84877880908304E-2</v>
      </c>
      <c r="CA45">
        <v>3.5316629386691528E-2</v>
      </c>
      <c r="CB45">
        <v>0.5130484981479444</v>
      </c>
      <c r="CC45">
        <v>3.1528492173363669E-2</v>
      </c>
      <c r="CL45">
        <v>1.7432733068597484E-2</v>
      </c>
    </row>
    <row r="46" spans="1:90">
      <c r="A46">
        <v>1957</v>
      </c>
      <c r="B46">
        <v>1</v>
      </c>
      <c r="C46">
        <v>0.13201029621209054</v>
      </c>
      <c r="D46">
        <v>1.2546969611517082E-2</v>
      </c>
      <c r="E46">
        <v>4.1634679085906824E-2</v>
      </c>
      <c r="F46">
        <v>4.7757546649621653E-2</v>
      </c>
      <c r="G46">
        <v>4.8565132110193379E-2</v>
      </c>
      <c r="H46">
        <v>0.62830348143570669</v>
      </c>
      <c r="I46">
        <v>8.91819295823226E-2</v>
      </c>
      <c r="R46">
        <v>0.36092704847959062</v>
      </c>
      <c r="S46">
        <v>0.11764933054374599</v>
      </c>
      <c r="T46">
        <v>1.6371173096804387E-2</v>
      </c>
      <c r="U46">
        <v>1.5229055268092014E-2</v>
      </c>
      <c r="V46">
        <v>2.8999909630420664E-2</v>
      </c>
      <c r="W46">
        <v>9.6603562749429366E-3</v>
      </c>
      <c r="X46">
        <v>0.11465232574784541</v>
      </c>
      <c r="Y46">
        <v>5.8364897917739092E-2</v>
      </c>
      <c r="Z46">
        <v>0.27186759593306214</v>
      </c>
      <c r="AA46">
        <v>0.11122817486803838</v>
      </c>
      <c r="AB46">
        <v>1.3779873927718447E-2</v>
      </c>
      <c r="AC46">
        <v>1.0335346281480111E-2</v>
      </c>
      <c r="AD46">
        <v>2.4093542491276876E-2</v>
      </c>
      <c r="AE46">
        <v>6.0604913537217441E-3</v>
      </c>
      <c r="AF46">
        <v>5.7344156081565754E-2</v>
      </c>
      <c r="AG46">
        <v>4.902601092926083E-2</v>
      </c>
      <c r="AH46">
        <v>0.14330121649336838</v>
      </c>
      <c r="AI46">
        <v>8.3379125096732412E-2</v>
      </c>
      <c r="AJ46">
        <v>5.8224480537361302E-3</v>
      </c>
      <c r="AK46">
        <v>4.2644240277788696E-3</v>
      </c>
      <c r="AL46">
        <v>1.0240326918502733E-2</v>
      </c>
      <c r="AM46">
        <v>1.4849658424020251E-3</v>
      </c>
      <c r="AN46">
        <v>1.6632074648285759E-2</v>
      </c>
      <c r="AO46">
        <v>2.1477851905930479E-2</v>
      </c>
      <c r="AP46">
        <v>0.10750693878329233</v>
      </c>
      <c r="AQ46">
        <v>7.0636757837124808E-2</v>
      </c>
      <c r="AR46">
        <v>3.7197947009978364E-3</v>
      </c>
      <c r="AS46">
        <v>2.7025594644854208E-3</v>
      </c>
      <c r="AT46">
        <v>6.0497332246199787E-3</v>
      </c>
      <c r="AU46">
        <v>8.1165086359041936E-4</v>
      </c>
      <c r="AV46">
        <v>1.0623715501401813E-2</v>
      </c>
      <c r="AW46">
        <v>1.2962727191072051E-2</v>
      </c>
      <c r="AX46">
        <v>5.4778488837555532E-2</v>
      </c>
      <c r="AY46">
        <v>4.4323304726867338E-2</v>
      </c>
      <c r="AZ46">
        <v>9.1855736230678654E-4</v>
      </c>
      <c r="BA46">
        <v>9.7263317653570227E-4</v>
      </c>
      <c r="BB46">
        <v>1.4583201987307234E-3</v>
      </c>
      <c r="BC46">
        <v>1.6430547679067612E-4</v>
      </c>
      <c r="BD46">
        <v>3.4746692761057521E-3</v>
      </c>
      <c r="BE46">
        <v>3.4666986202185482E-3</v>
      </c>
      <c r="BF46">
        <v>2.0246278807414274E-2</v>
      </c>
      <c r="BG46">
        <v>1.8585852607129822E-2</v>
      </c>
      <c r="BH46">
        <v>-1.0983460262212219E-4</v>
      </c>
      <c r="BI46">
        <v>2.2034544161597127E-4</v>
      </c>
      <c r="BJ46">
        <v>2.1398065449488497E-4</v>
      </c>
      <c r="BK46">
        <v>-1.5862741352691812E-5</v>
      </c>
      <c r="BL46">
        <v>6.8388994553753555E-4</v>
      </c>
      <c r="BM46">
        <v>6.6790750261087601E-4</v>
      </c>
      <c r="BV46">
        <v>0.63907295152040944</v>
      </c>
      <c r="BW46">
        <v>1.4009573442887417E-2</v>
      </c>
      <c r="BX46">
        <v>-3.8881064789228932E-3</v>
      </c>
      <c r="BY46">
        <v>2.6405068542212064E-2</v>
      </c>
      <c r="BZ46">
        <v>1.8698875492967362E-2</v>
      </c>
      <c r="CA46">
        <v>3.8938208476746478E-2</v>
      </c>
      <c r="CB46">
        <v>0.51329693788292474</v>
      </c>
      <c r="CC46">
        <v>3.1612428912445451E-2</v>
      </c>
      <c r="CL46">
        <v>1.8385094543925531E-2</v>
      </c>
    </row>
    <row r="47" spans="1:90">
      <c r="A47">
        <v>1958</v>
      </c>
      <c r="B47">
        <v>1</v>
      </c>
      <c r="C47">
        <v>0.11973709944349098</v>
      </c>
      <c r="D47">
        <v>1.4766214500570526E-2</v>
      </c>
      <c r="E47">
        <v>4.4650444619441308E-2</v>
      </c>
      <c r="F47">
        <v>4.9273276829707446E-2</v>
      </c>
      <c r="G47">
        <v>4.963488112415846E-2</v>
      </c>
      <c r="H47">
        <v>0.629762709030384</v>
      </c>
      <c r="I47">
        <v>9.2175511550343994E-2</v>
      </c>
      <c r="R47">
        <v>0.35920612077770847</v>
      </c>
      <c r="S47">
        <v>0.10568054792864037</v>
      </c>
      <c r="T47">
        <v>1.7789014235970478E-2</v>
      </c>
      <c r="U47">
        <v>1.6476996211812762E-2</v>
      </c>
      <c r="V47">
        <v>2.9019151738499064E-2</v>
      </c>
      <c r="W47">
        <v>1.0139905880987107E-2</v>
      </c>
      <c r="X47">
        <v>0.12127155680865784</v>
      </c>
      <c r="Y47">
        <v>5.8828947973140873E-2</v>
      </c>
      <c r="Z47">
        <v>0.26594384514086139</v>
      </c>
      <c r="AA47">
        <v>0.10009525453820127</v>
      </c>
      <c r="AB47">
        <v>1.4798112007880242E-2</v>
      </c>
      <c r="AC47">
        <v>1.1276289776491012E-2</v>
      </c>
      <c r="AD47">
        <v>2.3883952408726539E-2</v>
      </c>
      <c r="AE47">
        <v>6.7405854553278166E-3</v>
      </c>
      <c r="AF47">
        <v>6.0229590663171316E-2</v>
      </c>
      <c r="AG47">
        <v>4.892006029106314E-2</v>
      </c>
      <c r="AH47">
        <v>0.13449912226535374</v>
      </c>
      <c r="AI47">
        <v>7.3724071185345394E-2</v>
      </c>
      <c r="AJ47">
        <v>6.4087850233802588E-3</v>
      </c>
      <c r="AK47">
        <v>4.718355496167499E-3</v>
      </c>
      <c r="AL47">
        <v>9.9891429475629564E-3</v>
      </c>
      <c r="AM47">
        <v>1.8021054654172638E-3</v>
      </c>
      <c r="AN47">
        <v>1.677160509998742E-2</v>
      </c>
      <c r="AO47">
        <v>2.1085057047492944E-2</v>
      </c>
      <c r="AP47">
        <v>9.9434449919990411E-2</v>
      </c>
      <c r="AQ47">
        <v>6.2335566399156432E-2</v>
      </c>
      <c r="AR47">
        <v>4.0981418964099701E-3</v>
      </c>
      <c r="AS47">
        <v>3.0144743242777575E-3</v>
      </c>
      <c r="AT47">
        <v>5.8012810434804078E-3</v>
      </c>
      <c r="AU47">
        <v>1.0363067958306987E-3</v>
      </c>
      <c r="AV47">
        <v>1.0609607521569088E-2</v>
      </c>
      <c r="AW47">
        <v>1.2539071939266041E-2</v>
      </c>
      <c r="AX47">
        <v>4.9428269723838091E-2</v>
      </c>
      <c r="AY47">
        <v>3.8675068449461114E-2</v>
      </c>
      <c r="AZ47">
        <v>1.2243961634577538E-3</v>
      </c>
      <c r="BA47">
        <v>1.0986151942550268E-3</v>
      </c>
      <c r="BB47">
        <v>1.34407319107237E-3</v>
      </c>
      <c r="BC47">
        <v>2.7131368367375901E-4</v>
      </c>
      <c r="BD47">
        <v>3.5469389329396534E-3</v>
      </c>
      <c r="BE47">
        <v>3.267864108978411E-3</v>
      </c>
      <c r="BF47">
        <v>1.8083201858030556E-2</v>
      </c>
      <c r="BG47">
        <v>1.6231936325168742E-2</v>
      </c>
      <c r="BH47">
        <v>1.4289681083752776E-5</v>
      </c>
      <c r="BI47">
        <v>2.4479508149812494E-4</v>
      </c>
      <c r="BJ47">
        <v>2.1264096545073032E-4</v>
      </c>
      <c r="BK47">
        <v>2.0290596415082086E-5</v>
      </c>
      <c r="BL47">
        <v>6.8510789279833115E-4</v>
      </c>
      <c r="BM47">
        <v>6.7414131561579669E-4</v>
      </c>
      <c r="BV47">
        <v>0.64079387922229158</v>
      </c>
      <c r="BW47">
        <v>1.3759897568638576E-2</v>
      </c>
      <c r="BX47">
        <v>-3.0850871996795752E-3</v>
      </c>
      <c r="BY47">
        <v>2.8171363917971766E-2</v>
      </c>
      <c r="BZ47">
        <v>2.0200535402631135E-2</v>
      </c>
      <c r="CA47">
        <v>3.9534774466811515E-2</v>
      </c>
      <c r="CB47">
        <v>0.50802332332339484</v>
      </c>
      <c r="CC47">
        <v>3.4189209073679505E-2</v>
      </c>
      <c r="CL47">
        <v>1.9433305915089221E-2</v>
      </c>
    </row>
    <row r="48" spans="1:90">
      <c r="A48">
        <v>1959</v>
      </c>
      <c r="B48">
        <v>1</v>
      </c>
      <c r="C48">
        <v>0.13691198214985731</v>
      </c>
      <c r="D48">
        <v>1.3563611549165144E-2</v>
      </c>
      <c r="E48">
        <v>4.5267999653367808E-2</v>
      </c>
      <c r="F48">
        <v>4.5565037818338941E-2</v>
      </c>
      <c r="G48">
        <v>5.4862605917362459E-2</v>
      </c>
      <c r="H48">
        <v>0.62027202397524384</v>
      </c>
      <c r="I48">
        <v>8.3556813020354517E-2</v>
      </c>
      <c r="R48">
        <v>0.36507938193446149</v>
      </c>
      <c r="S48">
        <v>0.12089914176835466</v>
      </c>
      <c r="T48">
        <v>1.6567376596166548E-2</v>
      </c>
      <c r="U48">
        <v>1.6706714642951166E-2</v>
      </c>
      <c r="V48">
        <v>2.7840400052539606E-2</v>
      </c>
      <c r="W48">
        <v>1.1362796973667481E-2</v>
      </c>
      <c r="X48">
        <v>0.1165748683713938</v>
      </c>
      <c r="Y48">
        <v>5.5128083529388285E-2</v>
      </c>
      <c r="Z48">
        <v>0.27296403031256827</v>
      </c>
      <c r="AA48">
        <v>0.11502429916613997</v>
      </c>
      <c r="AB48">
        <v>1.3559584448065305E-2</v>
      </c>
      <c r="AC48">
        <v>1.1461082253528489E-2</v>
      </c>
      <c r="AD48">
        <v>2.3271444825138654E-2</v>
      </c>
      <c r="AE48">
        <v>7.3029509070377252E-3</v>
      </c>
      <c r="AF48">
        <v>5.5763012719112298E-2</v>
      </c>
      <c r="AG48">
        <v>4.6581655993545877E-2</v>
      </c>
      <c r="AH48">
        <v>0.14195281186241263</v>
      </c>
      <c r="AI48">
        <v>8.3601272986832287E-2</v>
      </c>
      <c r="AJ48">
        <v>5.4891200334000086E-3</v>
      </c>
      <c r="AK48">
        <v>4.7442571165409644E-3</v>
      </c>
      <c r="AL48">
        <v>9.8760443471338378E-3</v>
      </c>
      <c r="AM48">
        <v>1.8692631616373898E-3</v>
      </c>
      <c r="AN48">
        <v>1.594701281795205E-2</v>
      </c>
      <c r="AO48">
        <v>2.0425841398916053E-2</v>
      </c>
      <c r="AP48">
        <v>0.10646937565352142</v>
      </c>
      <c r="AQ48">
        <v>7.0490700271564358E-2</v>
      </c>
      <c r="AR48">
        <v>3.5263199231852557E-3</v>
      </c>
      <c r="AS48">
        <v>3.0865863884790997E-3</v>
      </c>
      <c r="AT48">
        <v>5.89184377805263E-3</v>
      </c>
      <c r="AU48">
        <v>1.0457842443909711E-3</v>
      </c>
      <c r="AV48">
        <v>9.9885886449987971E-3</v>
      </c>
      <c r="AW48">
        <v>1.2439552402850341E-2</v>
      </c>
      <c r="AX48">
        <v>5.3469149779833046E-2</v>
      </c>
      <c r="AY48">
        <v>4.3741792856069245E-2</v>
      </c>
      <c r="AZ48">
        <v>8.5069215560095541E-4</v>
      </c>
      <c r="BA48">
        <v>1.02107304473437E-3</v>
      </c>
      <c r="BB48">
        <v>1.3512281225131627E-3</v>
      </c>
      <c r="BC48">
        <v>2.4055227201237153E-4</v>
      </c>
      <c r="BD48">
        <v>3.0754793953769147E-3</v>
      </c>
      <c r="BE48">
        <v>3.1883319335260264E-3</v>
      </c>
      <c r="BF48">
        <v>1.9829274893448708E-2</v>
      </c>
      <c r="BG48">
        <v>1.8242317125095112E-2</v>
      </c>
      <c r="BH48">
        <v>-1.3636113325902457E-4</v>
      </c>
      <c r="BI48">
        <v>2.0666737841547097E-4</v>
      </c>
      <c r="BJ48">
        <v>2.2516341727794143E-4</v>
      </c>
      <c r="BK48">
        <v>1.2046668721355301E-6</v>
      </c>
      <c r="BL48">
        <v>6.1972373263877243E-4</v>
      </c>
      <c r="BM48">
        <v>6.7055970640830104E-4</v>
      </c>
      <c r="BV48">
        <v>0.63492061806553846</v>
      </c>
      <c r="BW48">
        <v>1.5663231467451907E-2</v>
      </c>
      <c r="BX48">
        <v>-3.0645017106273442E-3</v>
      </c>
      <c r="BY48">
        <v>2.856062730736849E-2</v>
      </c>
      <c r="BZ48">
        <v>1.7669518223667517E-2</v>
      </c>
      <c r="CA48">
        <v>4.3541182874954294E-2</v>
      </c>
      <c r="CB48">
        <v>0.50324401558449017</v>
      </c>
      <c r="CC48">
        <v>2.9306618535910916E-2</v>
      </c>
      <c r="CL48">
        <v>2.1188282239501536E-2</v>
      </c>
    </row>
    <row r="49" spans="1:90">
      <c r="A49">
        <v>1960</v>
      </c>
      <c r="B49">
        <v>1</v>
      </c>
      <c r="C49">
        <v>0.12910862297015246</v>
      </c>
      <c r="D49">
        <v>1.6899697986002601E-2</v>
      </c>
      <c r="E49">
        <v>4.7401857414477853E-2</v>
      </c>
      <c r="F49">
        <v>4.3703738200717532E-2</v>
      </c>
      <c r="G49">
        <v>6.0493853457653068E-2</v>
      </c>
      <c r="H49">
        <v>0.62354945878317736</v>
      </c>
      <c r="I49">
        <v>7.8842674490981576E-2</v>
      </c>
      <c r="R49">
        <v>0.35849125454353059</v>
      </c>
      <c r="S49">
        <v>0.11471704511024174</v>
      </c>
      <c r="T49">
        <v>1.8045622945242208E-2</v>
      </c>
      <c r="U49">
        <v>1.8706526401282533E-2</v>
      </c>
      <c r="V49">
        <v>2.5870014649175481E-2</v>
      </c>
      <c r="W49">
        <v>1.2603949800038041E-2</v>
      </c>
      <c r="X49">
        <v>0.11785974665677701</v>
      </c>
      <c r="Y49">
        <v>5.0688348980773665E-2</v>
      </c>
      <c r="Z49">
        <v>0.26424075613218945</v>
      </c>
      <c r="AA49">
        <v>0.10864177335041315</v>
      </c>
      <c r="AB49">
        <v>1.4670298076742427E-2</v>
      </c>
      <c r="AC49">
        <v>1.3313731598178754E-2</v>
      </c>
      <c r="AD49">
        <v>2.1486605893472906E-2</v>
      </c>
      <c r="AE49">
        <v>8.0062214545283499E-3</v>
      </c>
      <c r="AF49">
        <v>5.5551611384707371E-2</v>
      </c>
      <c r="AG49">
        <v>4.2570514374146537E-2</v>
      </c>
      <c r="AH49">
        <v>0.13525690309199714</v>
      </c>
      <c r="AI49">
        <v>7.9061822093886597E-2</v>
      </c>
      <c r="AJ49">
        <v>5.780172476537406E-3</v>
      </c>
      <c r="AK49">
        <v>5.8054955082005189E-3</v>
      </c>
      <c r="AL49">
        <v>8.7496692412247466E-3</v>
      </c>
      <c r="AM49">
        <v>2.0162845086255897E-3</v>
      </c>
      <c r="AN49">
        <v>1.5843754304257822E-2</v>
      </c>
      <c r="AO49">
        <v>1.7999704959264434E-2</v>
      </c>
      <c r="AP49">
        <v>0.10064754603463619</v>
      </c>
      <c r="AQ49">
        <v>6.7120067397372737E-2</v>
      </c>
      <c r="AR49">
        <v>3.7147328232664963E-3</v>
      </c>
      <c r="AS49">
        <v>3.814749402682793E-3</v>
      </c>
      <c r="AT49">
        <v>4.9339514429316998E-3</v>
      </c>
      <c r="AU49">
        <v>1.1079809350212663E-3</v>
      </c>
      <c r="AV49">
        <v>9.5250222727989772E-3</v>
      </c>
      <c r="AW49">
        <v>1.0431041760562216E-2</v>
      </c>
      <c r="AX49">
        <v>5.2033286274304424E-2</v>
      </c>
      <c r="AY49">
        <v>4.2648235392199661E-2</v>
      </c>
      <c r="AZ49">
        <v>9.9908597816989776E-4</v>
      </c>
      <c r="BA49">
        <v>1.4317424082851318E-3</v>
      </c>
      <c r="BB49">
        <v>1.0566330389338958E-3</v>
      </c>
      <c r="BC49">
        <v>2.4754970299891257E-4</v>
      </c>
      <c r="BD49">
        <v>3.0836350719945539E-3</v>
      </c>
      <c r="BE49">
        <v>2.5664046817223574E-3</v>
      </c>
      <c r="BF49">
        <v>2.0654322658610485E-2</v>
      </c>
      <c r="BG49">
        <v>1.9271249547773338E-2</v>
      </c>
      <c r="BH49">
        <v>-1.1750665910794994E-4</v>
      </c>
      <c r="BI49">
        <v>2.5185925223393903E-4</v>
      </c>
      <c r="BJ49">
        <v>1.4624658838668434E-4</v>
      </c>
      <c r="BK49">
        <v>-5.9927254782743105E-6</v>
      </c>
      <c r="BL49">
        <v>6.0637098765402829E-4</v>
      </c>
      <c r="BM49">
        <v>5.0209566714872346E-4</v>
      </c>
      <c r="BV49">
        <v>0.64150874545646941</v>
      </c>
      <c r="BW49">
        <v>1.4033758569197641E-2</v>
      </c>
      <c r="BX49">
        <v>-1.2107475182959078E-3</v>
      </c>
      <c r="BY49">
        <v>2.8686599354348044E-2</v>
      </c>
      <c r="BZ49">
        <v>1.7780502215602761E-2</v>
      </c>
      <c r="CA49">
        <v>4.7934764634845542E-2</v>
      </c>
      <c r="CB49">
        <v>0.50528006070149456</v>
      </c>
      <c r="CC49">
        <v>2.9003710620350127E-2</v>
      </c>
      <c r="CL49">
        <v>2.2675911122523131E-2</v>
      </c>
    </row>
    <row r="50" spans="1:90">
      <c r="A50">
        <v>1961</v>
      </c>
      <c r="B50">
        <v>1</v>
      </c>
      <c r="C50">
        <v>0.12765393861491073</v>
      </c>
      <c r="D50">
        <v>1.8629660478193609E-2</v>
      </c>
      <c r="E50">
        <v>4.8899772877866322E-2</v>
      </c>
      <c r="F50">
        <v>4.3364375666742609E-2</v>
      </c>
      <c r="G50">
        <v>6.1753445712761992E-2</v>
      </c>
      <c r="H50">
        <v>0.61981907355367627</v>
      </c>
      <c r="I50">
        <v>7.9879742050356806E-2</v>
      </c>
      <c r="R50">
        <v>0.36024426172355278</v>
      </c>
      <c r="S50">
        <v>0.11198434980952544</v>
      </c>
      <c r="T50">
        <v>1.8931346030312317E-2</v>
      </c>
      <c r="U50">
        <v>1.9162714101957797E-2</v>
      </c>
      <c r="V50">
        <v>2.5269170041666168E-2</v>
      </c>
      <c r="W50">
        <v>1.3248467527465956E-2</v>
      </c>
      <c r="X50">
        <v>0.12092045279850015</v>
      </c>
      <c r="Y50">
        <v>5.0727761414124752E-2</v>
      </c>
      <c r="Z50">
        <v>0.26535463615686672</v>
      </c>
      <c r="AA50">
        <v>0.10462229506751926</v>
      </c>
      <c r="AB50">
        <v>1.4756867829372437E-2</v>
      </c>
      <c r="AC50">
        <v>1.3168669740115557E-2</v>
      </c>
      <c r="AD50">
        <v>2.0681016220997408E-2</v>
      </c>
      <c r="AE50">
        <v>8.7391915579070993E-3</v>
      </c>
      <c r="AF50">
        <v>6.1314938479910798E-2</v>
      </c>
      <c r="AG50">
        <v>4.2071657261044053E-2</v>
      </c>
      <c r="AH50">
        <v>0.13367229906344938</v>
      </c>
      <c r="AI50">
        <v>7.7857074548603467E-2</v>
      </c>
      <c r="AJ50">
        <v>5.5914917095514494E-3</v>
      </c>
      <c r="AK50">
        <v>5.6103876078029908E-3</v>
      </c>
      <c r="AL50">
        <v>8.669125735206654E-3</v>
      </c>
      <c r="AM50">
        <v>2.2486372240040861E-3</v>
      </c>
      <c r="AN50">
        <v>1.5477612004553491E-2</v>
      </c>
      <c r="AO50">
        <v>1.8217970233727218E-2</v>
      </c>
      <c r="AP50">
        <v>9.8903392111196198E-2</v>
      </c>
      <c r="AQ50">
        <v>6.648366056567559E-2</v>
      </c>
      <c r="AR50">
        <v>3.3706621892389014E-3</v>
      </c>
      <c r="AS50">
        <v>3.5384175823032207E-3</v>
      </c>
      <c r="AT50">
        <v>4.8176522644480038E-3</v>
      </c>
      <c r="AU50">
        <v>1.2570870454483339E-3</v>
      </c>
      <c r="AV50">
        <v>9.0176858297971677E-3</v>
      </c>
      <c r="AW50">
        <v>1.0418226634284981E-2</v>
      </c>
      <c r="AX50">
        <v>5.1692811327353316E-2</v>
      </c>
      <c r="AY50">
        <v>4.2583903836394842E-2</v>
      </c>
      <c r="AZ50">
        <v>8.164943252099619E-4</v>
      </c>
      <c r="BA50">
        <v>1.2261957160432469E-3</v>
      </c>
      <c r="BB50">
        <v>1.1194287151512245E-3</v>
      </c>
      <c r="BC50">
        <v>3.1267139871318496E-4</v>
      </c>
      <c r="BD50">
        <v>2.8947969273670393E-3</v>
      </c>
      <c r="BE50">
        <v>2.7393204084738085E-3</v>
      </c>
      <c r="BF50">
        <v>2.08102324924462E-2</v>
      </c>
      <c r="BG50">
        <v>1.940875245815038E-2</v>
      </c>
      <c r="BH50">
        <v>-1.7331831138427763E-4</v>
      </c>
      <c r="BI50">
        <v>2.3391045499311319E-4</v>
      </c>
      <c r="BJ50">
        <v>1.9017075567340856E-4</v>
      </c>
      <c r="BK50">
        <v>1.3999769604961583E-5</v>
      </c>
      <c r="BL50">
        <v>5.3927077386839428E-4</v>
      </c>
      <c r="BM50">
        <v>5.974465915402203E-4</v>
      </c>
      <c r="BV50">
        <v>0.63975573827644716</v>
      </c>
      <c r="BW50">
        <v>1.533924114967276E-2</v>
      </c>
      <c r="BX50">
        <v>-3.6451334861702447E-4</v>
      </c>
      <c r="BY50">
        <v>2.9729230326569687E-2</v>
      </c>
      <c r="BZ50">
        <v>1.8046869988629952E-2</v>
      </c>
      <c r="CA50">
        <v>4.8553407125607455E-2</v>
      </c>
      <c r="CB50">
        <v>0.49841007802470311</v>
      </c>
      <c r="CC50">
        <v>3.0041433980507792E-2</v>
      </c>
      <c r="CL50">
        <v>2.3876870038550078E-2</v>
      </c>
    </row>
    <row r="51" spans="1:90">
      <c r="A51">
        <v>1962</v>
      </c>
      <c r="B51">
        <v>1</v>
      </c>
      <c r="C51">
        <v>0.12577788512345478</v>
      </c>
      <c r="D51">
        <v>2.616093133511721E-2</v>
      </c>
      <c r="E51">
        <v>5.3624673824299141E-2</v>
      </c>
      <c r="F51">
        <v>3.8239807322968389E-2</v>
      </c>
      <c r="G51">
        <v>6.4342702662008477E-2</v>
      </c>
      <c r="H51">
        <v>0.61041221395171663</v>
      </c>
      <c r="I51">
        <v>8.1441862026354561E-2</v>
      </c>
      <c r="J51">
        <v>0.80049395561218262</v>
      </c>
      <c r="K51">
        <v>0.12402439095351193</v>
      </c>
      <c r="L51">
        <v>2.6610484216160177E-2</v>
      </c>
      <c r="M51">
        <v>4.3152545971296502E-2</v>
      </c>
      <c r="N51">
        <v>3.3594185576672569E-2</v>
      </c>
      <c r="O51">
        <v>3.1920193620203166E-2</v>
      </c>
      <c r="P51">
        <v>0.47100000670104958</v>
      </c>
      <c r="Q51">
        <v>7.0192160471191228E-2</v>
      </c>
      <c r="R51">
        <v>0.36224448680877686</v>
      </c>
      <c r="S51">
        <v>0.11398879088220326</v>
      </c>
      <c r="T51">
        <v>2.0144691947573502E-2</v>
      </c>
      <c r="U51">
        <v>1.9870753450902393E-2</v>
      </c>
      <c r="V51">
        <v>2.3539613481566194E-2</v>
      </c>
      <c r="W51">
        <v>1.2405351248219461E-2</v>
      </c>
      <c r="X51">
        <v>0.12192371359475024</v>
      </c>
      <c r="Y51">
        <v>5.037158121308493E-2</v>
      </c>
      <c r="Z51">
        <v>0.26631519198417664</v>
      </c>
      <c r="AA51">
        <v>0.10642460525594871</v>
      </c>
      <c r="AB51">
        <v>1.5280457108573443E-2</v>
      </c>
      <c r="AC51">
        <v>1.3637790152289678E-2</v>
      </c>
      <c r="AD51">
        <v>1.9373907998775992E-2</v>
      </c>
      <c r="AE51">
        <v>7.9638632852376944E-3</v>
      </c>
      <c r="AF51">
        <v>6.1600628805200959E-2</v>
      </c>
      <c r="AG51">
        <v>4.2033925234870234E-2</v>
      </c>
      <c r="AH51">
        <v>0.13373741507530212</v>
      </c>
      <c r="AI51">
        <v>7.9063773781776606E-2</v>
      </c>
      <c r="AJ51">
        <v>5.5408951808215128E-3</v>
      </c>
      <c r="AK51">
        <v>5.9193868393758679E-3</v>
      </c>
      <c r="AL51">
        <v>8.0429752990361699E-3</v>
      </c>
      <c r="AM51">
        <v>1.8457513882595984E-3</v>
      </c>
      <c r="AN51">
        <v>1.5290025912995137E-2</v>
      </c>
      <c r="AO51">
        <v>1.8034600244093521E-2</v>
      </c>
      <c r="AP51">
        <v>9.9267095327377319E-2</v>
      </c>
      <c r="AQ51">
        <v>6.7226754356107407E-2</v>
      </c>
      <c r="AR51">
        <v>3.4910365521093802E-3</v>
      </c>
      <c r="AS51">
        <v>3.8739154659843816E-3</v>
      </c>
      <c r="AT51">
        <v>4.467352950786577E-3</v>
      </c>
      <c r="AU51">
        <v>9.7088021388333111E-4</v>
      </c>
      <c r="AV51">
        <v>8.9483629076562224E-3</v>
      </c>
      <c r="AW51">
        <v>1.028878552093801E-2</v>
      </c>
      <c r="AX51">
        <v>5.1123790442943573E-2</v>
      </c>
      <c r="AY51">
        <v>4.2713397072866713E-2</v>
      </c>
      <c r="AZ51">
        <v>8.9029963290150572E-4</v>
      </c>
      <c r="BA51">
        <v>1.3779515990760443E-3</v>
      </c>
      <c r="BB51">
        <v>9.308174422904687E-4</v>
      </c>
      <c r="BC51">
        <v>1.9801134488475961E-4</v>
      </c>
      <c r="BD51">
        <v>2.562925153555233E-3</v>
      </c>
      <c r="BE51">
        <v>2.4503847403564748E-3</v>
      </c>
      <c r="BF51">
        <v>2.0213339477777481E-2</v>
      </c>
      <c r="BG51">
        <v>1.8946358619805405E-2</v>
      </c>
      <c r="BH51">
        <v>-1.2075796776934696E-4</v>
      </c>
      <c r="BI51">
        <v>3.1057244619714033E-4</v>
      </c>
      <c r="BJ51">
        <v>1.2768959065558979E-4</v>
      </c>
      <c r="BK51">
        <v>-2.1856639559542637E-5</v>
      </c>
      <c r="BL51">
        <v>4.986331497925982E-4</v>
      </c>
      <c r="BM51">
        <v>4.7269955517504687E-4</v>
      </c>
      <c r="BN51">
        <v>0.19950604438781738</v>
      </c>
      <c r="BO51">
        <v>1.7306970600201763E-3</v>
      </c>
      <c r="BP51">
        <v>-4.5467276798244645E-4</v>
      </c>
      <c r="BQ51">
        <v>1.0471808598847211E-2</v>
      </c>
      <c r="BR51">
        <v>4.6426661563908848E-3</v>
      </c>
      <c r="BS51">
        <v>3.2442785873720736E-2</v>
      </c>
      <c r="BT51">
        <v>0.13938462208128968</v>
      </c>
      <c r="BU51">
        <v>1.128820174860677E-2</v>
      </c>
      <c r="BV51">
        <v>0.63775551319122314</v>
      </c>
      <c r="BW51">
        <v>1.1658377672099676E-2</v>
      </c>
      <c r="BX51">
        <v>5.995330308983686E-3</v>
      </c>
      <c r="BY51">
        <v>3.3753110050670748E-2</v>
      </c>
      <c r="BZ51">
        <v>1.4681703447904669E-2</v>
      </c>
      <c r="CA51">
        <v>5.1958006793101627E-2</v>
      </c>
      <c r="CB51">
        <v>0.48773875910547221</v>
      </c>
      <c r="CC51">
        <v>3.1970293076668897E-2</v>
      </c>
      <c r="CD51">
        <v>0.43824946880340576</v>
      </c>
      <c r="CE51">
        <v>9.9274561371804626E-3</v>
      </c>
      <c r="CF51">
        <v>6.4497919156921886E-3</v>
      </c>
      <c r="CG51">
        <v>2.3281278894755751E-2</v>
      </c>
      <c r="CH51">
        <v>1.0039037555159383E-2</v>
      </c>
      <c r="CI51">
        <v>1.9517239860658071E-2</v>
      </c>
      <c r="CJ51">
        <v>0.34834520862417451</v>
      </c>
      <c r="CK51">
        <v>2.0689458717660345E-2</v>
      </c>
      <c r="CL51">
        <v>2.5225423689438153E-2</v>
      </c>
    </row>
    <row r="52" spans="1:90">
      <c r="A52">
        <v>1963</v>
      </c>
      <c r="B52">
        <v>1</v>
      </c>
      <c r="C52">
        <v>0.13910268622769656</v>
      </c>
      <c r="D52">
        <v>2.0158690145187081E-2</v>
      </c>
      <c r="E52">
        <v>4.8426158405331599E-2</v>
      </c>
      <c r="F52">
        <v>4.0686644439460608E-2</v>
      </c>
      <c r="G52">
        <v>6.847739206049748E-2</v>
      </c>
      <c r="H52">
        <v>0.60843395249432974</v>
      </c>
      <c r="I52">
        <v>7.4088788519551516E-2</v>
      </c>
      <c r="J52">
        <v>0.80502662062644958</v>
      </c>
      <c r="K52">
        <v>0.12712385069096965</v>
      </c>
      <c r="L52">
        <v>2.785410196996143E-2</v>
      </c>
      <c r="M52">
        <v>4.2633730862515699E-2</v>
      </c>
      <c r="N52">
        <v>3.285159693709077E-2</v>
      </c>
      <c r="O52">
        <v>3.9401566907780745E-2</v>
      </c>
      <c r="P52">
        <v>0.46621259055883063</v>
      </c>
      <c r="Q52">
        <v>6.8949194109088632E-2</v>
      </c>
      <c r="R52">
        <v>0.36707518994808197</v>
      </c>
      <c r="S52">
        <v>0.11755492171349323</v>
      </c>
      <c r="T52">
        <v>2.0377598845950258E-2</v>
      </c>
      <c r="U52">
        <v>1.9694018430316002E-2</v>
      </c>
      <c r="V52">
        <v>2.3161794321415203E-2</v>
      </c>
      <c r="W52">
        <v>1.6810396168454748E-2</v>
      </c>
      <c r="X52">
        <v>0.11960329965328804</v>
      </c>
      <c r="Y52">
        <v>4.987316064268995E-2</v>
      </c>
      <c r="Z52">
        <v>0.27015472948551178</v>
      </c>
      <c r="AA52">
        <v>0.10972061039262196</v>
      </c>
      <c r="AB52">
        <v>1.5137484983939312E-2</v>
      </c>
      <c r="AC52">
        <v>1.3511721990513845E-2</v>
      </c>
      <c r="AD52">
        <v>1.8965007146316642E-2</v>
      </c>
      <c r="AE52">
        <v>1.0982380402681669E-2</v>
      </c>
      <c r="AF52">
        <v>6.0397045931785111E-2</v>
      </c>
      <c r="AG52">
        <v>4.1440474585125467E-2</v>
      </c>
      <c r="AH52">
        <v>0.13555745780467987</v>
      </c>
      <c r="AI52">
        <v>8.1319564753412121E-2</v>
      </c>
      <c r="AJ52">
        <v>5.0482652686822064E-3</v>
      </c>
      <c r="AK52">
        <v>5.516158069200635E-3</v>
      </c>
      <c r="AL52">
        <v>7.9225830048506828E-3</v>
      </c>
      <c r="AM52">
        <v>2.8923124360812381E-3</v>
      </c>
      <c r="AN52">
        <v>1.4928004774983586E-2</v>
      </c>
      <c r="AO52">
        <v>1.7930567293495406E-2</v>
      </c>
      <c r="AP52">
        <v>0.10090312734246254</v>
      </c>
      <c r="AQ52">
        <v>6.937352077235108E-2</v>
      </c>
      <c r="AR52">
        <v>3.0471823862995035E-3</v>
      </c>
      <c r="AS52">
        <v>3.4830280849638263E-3</v>
      </c>
      <c r="AT52">
        <v>4.3615304277373644E-3</v>
      </c>
      <c r="AU52">
        <v>1.6470714123989346E-3</v>
      </c>
      <c r="AV52">
        <v>8.7991632775271458E-3</v>
      </c>
      <c r="AW52">
        <v>1.0191631555938196E-2</v>
      </c>
      <c r="AX52">
        <v>5.237947404384613E-2</v>
      </c>
      <c r="AY52">
        <v>4.4062376134145244E-2</v>
      </c>
      <c r="AZ52">
        <v>6.4886714550702789E-4</v>
      </c>
      <c r="BA52">
        <v>1.1925526863983355E-3</v>
      </c>
      <c r="BB52">
        <v>9.420611590825914E-4</v>
      </c>
      <c r="BC52">
        <v>4.0285641728426622E-4</v>
      </c>
      <c r="BD52">
        <v>2.584118975560492E-3</v>
      </c>
      <c r="BE52">
        <v>2.5466414094491409E-3</v>
      </c>
      <c r="BF52">
        <v>2.0985173992812634E-2</v>
      </c>
      <c r="BG52">
        <v>1.978847923110166E-2</v>
      </c>
      <c r="BH52">
        <v>-2.0092914009037016E-4</v>
      </c>
      <c r="BI52">
        <v>2.6286111157718686E-4</v>
      </c>
      <c r="BJ52">
        <v>1.1739804467422924E-4</v>
      </c>
      <c r="BK52">
        <v>2.7071161960010584E-5</v>
      </c>
      <c r="BL52">
        <v>5.0900503050687967E-4</v>
      </c>
      <c r="BM52">
        <v>4.8128801341790667E-4</v>
      </c>
      <c r="BN52">
        <v>0.19497337937355042</v>
      </c>
      <c r="BO52">
        <v>1.414363442024158E-3</v>
      </c>
      <c r="BP52">
        <v>-7.3939816209100603E-6</v>
      </c>
      <c r="BQ52">
        <v>9.6872199075501569E-3</v>
      </c>
      <c r="BR52">
        <v>4.4363187052757994E-3</v>
      </c>
      <c r="BS52">
        <v>2.7588066609783055E-2</v>
      </c>
      <c r="BT52">
        <v>0.1414703069340667</v>
      </c>
      <c r="BU52">
        <v>1.038452223796953E-2</v>
      </c>
      <c r="BV52">
        <v>0.63292481005191803</v>
      </c>
      <c r="BW52">
        <v>2.1247385740729419E-2</v>
      </c>
      <c r="BX52">
        <v>-2.7639481177862621E-4</v>
      </c>
      <c r="BY52">
        <v>2.8723442939996527E-2</v>
      </c>
      <c r="BZ52">
        <v>1.748766936213144E-2</v>
      </c>
      <c r="CA52">
        <v>5.1704147210129642E-2</v>
      </c>
      <c r="CB52">
        <v>0.48806168877280026</v>
      </c>
      <c r="CC52">
        <v>2.5350146579792215E-2</v>
      </c>
      <c r="CD52">
        <v>0.43795143067836761</v>
      </c>
      <c r="CE52">
        <v>9.4452604053183887E-3</v>
      </c>
      <c r="CF52">
        <v>7.459630441279598E-3</v>
      </c>
      <c r="CG52">
        <v>2.2939323340397028E-2</v>
      </c>
      <c r="CH52">
        <v>9.6728721804319531E-3</v>
      </c>
      <c r="CI52">
        <v>2.259204753478606E-2</v>
      </c>
      <c r="CJ52">
        <v>0.34585010250223103</v>
      </c>
      <c r="CK52">
        <v>1.9992205867432174E-2</v>
      </c>
      <c r="CL52">
        <v>2.6969860994354833E-2</v>
      </c>
    </row>
    <row r="53" spans="1:90">
      <c r="A53">
        <v>1964</v>
      </c>
      <c r="B53">
        <v>1</v>
      </c>
      <c r="C53">
        <v>0.13133099781530433</v>
      </c>
      <c r="D53">
        <v>2.9532049037677588E-2</v>
      </c>
      <c r="E53">
        <v>5.1025824369829387E-2</v>
      </c>
      <c r="F53">
        <v>3.6347734371341645E-2</v>
      </c>
      <c r="G53">
        <v>6.9603965472307294E-2</v>
      </c>
      <c r="H53">
        <v>0.60502750526098403</v>
      </c>
      <c r="I53">
        <v>7.7131919214276617E-2</v>
      </c>
      <c r="J53">
        <v>0.80955928564071655</v>
      </c>
      <c r="K53">
        <v>0.13020554888363678</v>
      </c>
      <c r="L53">
        <v>2.9090532699952105E-2</v>
      </c>
      <c r="M53">
        <v>4.2118904972846143E-2</v>
      </c>
      <c r="N53">
        <v>3.2114270252993578E-2</v>
      </c>
      <c r="O53">
        <v>4.6851639616595123E-2</v>
      </c>
      <c r="P53">
        <v>0.46146123221495067</v>
      </c>
      <c r="Q53">
        <v>6.771716794982012E-2</v>
      </c>
      <c r="R53">
        <v>0.37190589308738708</v>
      </c>
      <c r="S53">
        <v>0.12110537443277193</v>
      </c>
      <c r="T53">
        <v>2.0610495302541693E-2</v>
      </c>
      <c r="U53">
        <v>1.9519722056681024E-2</v>
      </c>
      <c r="V53">
        <v>2.278795524577017E-2</v>
      </c>
      <c r="W53">
        <v>2.1195233049746756E-2</v>
      </c>
      <c r="X53">
        <v>0.11730633805871504</v>
      </c>
      <c r="Y53">
        <v>4.9380765587811688E-2</v>
      </c>
      <c r="Z53">
        <v>0.27399426698684692</v>
      </c>
      <c r="AA53">
        <v>0.11300288945270714</v>
      </c>
      <c r="AB53">
        <v>1.4996727210733144E-2</v>
      </c>
      <c r="AC53">
        <v>1.3387515434485454E-2</v>
      </c>
      <c r="AD53">
        <v>1.8560267993324463E-2</v>
      </c>
      <c r="AE53">
        <v>1.3986700476209065E-2</v>
      </c>
      <c r="AF53">
        <v>5.9206217305931078E-2</v>
      </c>
      <c r="AG53">
        <v>4.085395510027974E-2</v>
      </c>
      <c r="AH53">
        <v>0.13737750053405762</v>
      </c>
      <c r="AI53">
        <v>8.3567291997772783E-2</v>
      </c>
      <c r="AJ53">
        <v>4.5589348830602124E-3</v>
      </c>
      <c r="AK53">
        <v>5.115702000781857E-3</v>
      </c>
      <c r="AL53">
        <v>7.8034352026949659E-3</v>
      </c>
      <c r="AM53">
        <v>3.934657544012855E-3</v>
      </c>
      <c r="AN53">
        <v>1.4569251057828232E-2</v>
      </c>
      <c r="AO53">
        <v>1.7828229856354575E-2</v>
      </c>
      <c r="AP53">
        <v>0.10253915935754776</v>
      </c>
      <c r="AQ53">
        <v>7.1512571725368693E-2</v>
      </c>
      <c r="AR53">
        <v>2.6065071982180991E-3</v>
      </c>
      <c r="AS53">
        <v>3.0949965808043356E-3</v>
      </c>
      <c r="AT53">
        <v>4.2567888820300584E-3</v>
      </c>
      <c r="AU53">
        <v>2.3205499839322676E-3</v>
      </c>
      <c r="AV53">
        <v>8.6517617618573003E-3</v>
      </c>
      <c r="AW53">
        <v>1.009599171563415E-2</v>
      </c>
      <c r="AX53">
        <v>5.3635157644748688E-2</v>
      </c>
      <c r="AY53">
        <v>4.5408235187435537E-2</v>
      </c>
      <c r="AZ53">
        <v>4.0951585507181202E-4</v>
      </c>
      <c r="BA53">
        <v>1.0088529953598568E-3</v>
      </c>
      <c r="BB53">
        <v>9.5337961653114295E-4</v>
      </c>
      <c r="BC53">
        <v>6.0701109517249398E-4</v>
      </c>
      <c r="BD53">
        <v>2.6055984647600874E-3</v>
      </c>
      <c r="BE53">
        <v>2.642567637158917E-3</v>
      </c>
      <c r="BF53">
        <v>2.1757008507847786E-2</v>
      </c>
      <c r="BG53">
        <v>2.062959748256829E-2</v>
      </c>
      <c r="BH53">
        <v>-2.8060892025930236E-4</v>
      </c>
      <c r="BI53">
        <v>2.155156337216285E-4</v>
      </c>
      <c r="BJ53">
        <v>1.0719897027765026E-4</v>
      </c>
      <c r="BK53">
        <v>7.5952520799153349E-5</v>
      </c>
      <c r="BL53">
        <v>5.1942327653984926E-4</v>
      </c>
      <c r="BM53">
        <v>4.8992918982954299E-4</v>
      </c>
      <c r="BN53">
        <v>0.19044071435928345</v>
      </c>
      <c r="BO53">
        <v>1.0997837243222615E-3</v>
      </c>
      <c r="BP53">
        <v>4.3653931853175534E-4</v>
      </c>
      <c r="BQ53">
        <v>8.9059559899544293E-3</v>
      </c>
      <c r="BR53">
        <v>4.2305322925209176E-3</v>
      </c>
      <c r="BS53">
        <v>2.2763681653442582E-2</v>
      </c>
      <c r="BT53">
        <v>0.14351153781855566</v>
      </c>
      <c r="BU53">
        <v>9.4926681693342212E-3</v>
      </c>
      <c r="BV53">
        <v>0.62809410691261292</v>
      </c>
      <c r="BW53">
        <v>1.0065723988467093E-2</v>
      </c>
      <c r="BX53">
        <v>8.8997946466926776E-3</v>
      </c>
      <c r="BY53">
        <v>3.150494589515343E-2</v>
      </c>
      <c r="BZ53">
        <v>1.3539284357868067E-2</v>
      </c>
      <c r="CA53">
        <v>4.8418751501386928E-2</v>
      </c>
      <c r="CB53">
        <v>0.48687212540004549</v>
      </c>
      <c r="CC53">
        <v>2.8793486041112745E-2</v>
      </c>
      <c r="CD53">
        <v>0.43765339255332947</v>
      </c>
      <c r="CE53">
        <v>8.9658413400130459E-3</v>
      </c>
      <c r="CF53">
        <v>8.4631722035836583E-3</v>
      </c>
      <c r="CG53">
        <v>2.2598952690412358E-2</v>
      </c>
      <c r="CH53">
        <v>9.3087561744191558E-3</v>
      </c>
      <c r="CI53">
        <v>2.5655533473141708E-2</v>
      </c>
      <c r="CJ53">
        <v>0.34335966233106024</v>
      </c>
      <c r="CK53">
        <v>1.9301494652013505E-2</v>
      </c>
      <c r="CL53">
        <v>2.8818999828582072E-2</v>
      </c>
    </row>
    <row r="54" spans="1:90">
      <c r="A54">
        <v>1965</v>
      </c>
      <c r="B54">
        <v>1</v>
      </c>
      <c r="C54">
        <v>0.14732460976128281</v>
      </c>
      <c r="D54">
        <v>2.2978943077336826E-2</v>
      </c>
      <c r="E54">
        <v>4.4947500287699255E-2</v>
      </c>
      <c r="F54">
        <v>3.8668975900718418E-2</v>
      </c>
      <c r="G54">
        <v>7.0008302987722745E-2</v>
      </c>
      <c r="H54">
        <v>0.60309349356199049</v>
      </c>
      <c r="I54">
        <v>7.2223016010828367E-2</v>
      </c>
      <c r="J54">
        <v>0.80539825558662415</v>
      </c>
      <c r="K54">
        <v>0.1310039466618774</v>
      </c>
      <c r="L54">
        <v>3.0020301935909911E-2</v>
      </c>
      <c r="M54">
        <v>3.9531669856502714E-2</v>
      </c>
      <c r="N54">
        <v>3.168200625594586E-2</v>
      </c>
      <c r="O54">
        <v>4.9640671065204284E-2</v>
      </c>
      <c r="P54">
        <v>0.45672104779442013</v>
      </c>
      <c r="Q54">
        <v>6.679861630058459E-2</v>
      </c>
      <c r="R54">
        <v>0.36873914301395416</v>
      </c>
      <c r="S54">
        <v>0.12085560114931444</v>
      </c>
      <c r="T54">
        <v>2.0088591995861996E-2</v>
      </c>
      <c r="U54">
        <v>1.8530723182050783E-2</v>
      </c>
      <c r="V54">
        <v>2.2505734458404786E-2</v>
      </c>
      <c r="W54">
        <v>2.1908412339425365E-2</v>
      </c>
      <c r="X54">
        <v>0.11616156022806615</v>
      </c>
      <c r="Y54">
        <v>4.8688509857200753E-2</v>
      </c>
      <c r="Z54">
        <v>0.27138657867908478</v>
      </c>
      <c r="AA54">
        <v>0.11266196969470726</v>
      </c>
      <c r="AB54">
        <v>1.4247603798053923E-2</v>
      </c>
      <c r="AC54">
        <v>1.2617484764603334E-2</v>
      </c>
      <c r="AD54">
        <v>1.8294136968994328E-2</v>
      </c>
      <c r="AE54">
        <v>1.4310032496977671E-2</v>
      </c>
      <c r="AF54">
        <v>5.908503659979418E-2</v>
      </c>
      <c r="AG54">
        <v>4.0170327988732192E-2</v>
      </c>
      <c r="AH54">
        <v>0.13579929620027542</v>
      </c>
      <c r="AI54">
        <v>8.2164275457806454E-2</v>
      </c>
      <c r="AJ54">
        <v>4.7002376973848924E-3</v>
      </c>
      <c r="AK54">
        <v>4.8141314859899446E-3</v>
      </c>
      <c r="AL54">
        <v>7.7808054895541203E-3</v>
      </c>
      <c r="AM54">
        <v>4.1008766322152071E-3</v>
      </c>
      <c r="AN54">
        <v>1.457477116133187E-2</v>
      </c>
      <c r="AO54">
        <v>1.7664202019699368E-2</v>
      </c>
      <c r="AP54">
        <v>0.10136490687727928</v>
      </c>
      <c r="AQ54">
        <v>6.9838115554655772E-2</v>
      </c>
      <c r="AR54">
        <v>2.7620801017918285E-3</v>
      </c>
      <c r="AS54">
        <v>3.0935302721917589E-3</v>
      </c>
      <c r="AT54">
        <v>4.3704547205410818E-3</v>
      </c>
      <c r="AU54">
        <v>2.4147447815971203E-3</v>
      </c>
      <c r="AV54">
        <v>8.6876210065683097E-3</v>
      </c>
      <c r="AW54">
        <v>1.0198361610157559E-2</v>
      </c>
      <c r="AX54">
        <v>5.3085744380950928E-2</v>
      </c>
      <c r="AY54">
        <v>4.4555954452930945E-2</v>
      </c>
      <c r="AZ54">
        <v>5.3485903616709357E-4</v>
      </c>
      <c r="BA54">
        <v>1.1031594273065585E-3</v>
      </c>
      <c r="BB54">
        <v>9.9416085720192295E-4</v>
      </c>
      <c r="BC54">
        <v>6.876315111042767E-4</v>
      </c>
      <c r="BD54">
        <v>2.5913632565830753E-3</v>
      </c>
      <c r="BE54">
        <v>2.6186172120124542E-3</v>
      </c>
      <c r="BF54">
        <v>2.1442634053528309E-2</v>
      </c>
      <c r="BG54">
        <v>2.0155165024808786E-2</v>
      </c>
      <c r="BH54">
        <v>-1.979818436167708E-4</v>
      </c>
      <c r="BI54">
        <v>2.3443713013702544E-4</v>
      </c>
      <c r="BJ54">
        <v>1.2892217337876364E-4</v>
      </c>
      <c r="BK54">
        <v>1.2530484702389868E-4</v>
      </c>
      <c r="BL54">
        <v>5.0308794337096104E-4</v>
      </c>
      <c r="BM54">
        <v>4.936989766056092E-4</v>
      </c>
      <c r="BN54">
        <v>0.19460174441337585</v>
      </c>
      <c r="BO54">
        <v>1.3839351856580061E-3</v>
      </c>
      <c r="BP54">
        <v>-1.7697796711383003E-4</v>
      </c>
      <c r="BQ54">
        <v>9.7070271021155972E-3</v>
      </c>
      <c r="BR54">
        <v>3.941121402844615E-3</v>
      </c>
      <c r="BS54">
        <v>2.3206214846358642E-2</v>
      </c>
      <c r="BT54">
        <v>0.147562659076864</v>
      </c>
      <c r="BU54">
        <v>8.9777336080608741E-3</v>
      </c>
      <c r="BV54">
        <v>0.63126085698604584</v>
      </c>
      <c r="BW54">
        <v>2.5767115902768711E-2</v>
      </c>
      <c r="BX54">
        <v>2.7696263946105637E-3</v>
      </c>
      <c r="BY54">
        <v>2.6395630791178373E-2</v>
      </c>
      <c r="BZ54">
        <v>1.6075985058928797E-2</v>
      </c>
      <c r="CA54">
        <v>4.8150713645182225E-2</v>
      </c>
      <c r="CB54">
        <v>0.48698207727518023</v>
      </c>
      <c r="CC54">
        <v>2.436163861228088E-2</v>
      </c>
      <c r="CD54">
        <v>0.43665911257266998</v>
      </c>
      <c r="CE54">
        <v>1.0015762119728483E-2</v>
      </c>
      <c r="CF54">
        <v>9.9170122484442159E-3</v>
      </c>
      <c r="CG54">
        <v>2.1000173116872807E-2</v>
      </c>
      <c r="CH54">
        <v>9.1589099573226203E-3</v>
      </c>
      <c r="CI54">
        <v>2.7731736174745718E-2</v>
      </c>
      <c r="CJ54">
        <v>0.33974795298923743</v>
      </c>
      <c r="CK54">
        <v>1.9087580058755667E-2</v>
      </c>
      <c r="CL54">
        <v>3.0110193320371448E-2</v>
      </c>
    </row>
    <row r="55" spans="1:90">
      <c r="A55">
        <v>1966</v>
      </c>
      <c r="B55">
        <v>1</v>
      </c>
      <c r="C55">
        <v>0.13349102116432299</v>
      </c>
      <c r="D55">
        <v>3.0167101662982643E-2</v>
      </c>
      <c r="E55">
        <v>4.7463597266152346E-2</v>
      </c>
      <c r="F55">
        <v>3.4910188068165482E-2</v>
      </c>
      <c r="G55">
        <v>7.6065097560658046E-2</v>
      </c>
      <c r="H55">
        <v>0.60361543142174834</v>
      </c>
      <c r="I55">
        <v>7.4287513725542764E-2</v>
      </c>
      <c r="J55">
        <v>0.80123722553253174</v>
      </c>
      <c r="K55">
        <v>0.13178721867764032</v>
      </c>
      <c r="L55">
        <v>3.0943205788387371E-2</v>
      </c>
      <c r="M55">
        <v>3.6961539698617554E-2</v>
      </c>
      <c r="N55">
        <v>3.125087565160875E-2</v>
      </c>
      <c r="O55">
        <v>5.242609783757135E-2</v>
      </c>
      <c r="P55">
        <v>0.45198434713377122</v>
      </c>
      <c r="Q55">
        <v>6.5883938312528062E-2</v>
      </c>
      <c r="R55">
        <v>0.36557239294052124</v>
      </c>
      <c r="S55">
        <v>0.12059708521545046</v>
      </c>
      <c r="T55">
        <v>1.9570210726309673E-2</v>
      </c>
      <c r="U55">
        <v>1.7547679079510922E-2</v>
      </c>
      <c r="V55">
        <v>2.2223694337448318E-2</v>
      </c>
      <c r="W55">
        <v>2.2621119714096909E-2</v>
      </c>
      <c r="X55">
        <v>0.11501443320122889</v>
      </c>
      <c r="Y55">
        <v>4.7998160379668441E-2</v>
      </c>
      <c r="Z55">
        <v>0.26877889037132263</v>
      </c>
      <c r="AA55">
        <v>0.11231286808653314</v>
      </c>
      <c r="AB55">
        <v>1.3503970078111986E-2</v>
      </c>
      <c r="AC55">
        <v>1.1852259412565385E-2</v>
      </c>
      <c r="AD55">
        <v>1.802832519736065E-2</v>
      </c>
      <c r="AE55">
        <v>1.4634196508168364E-2</v>
      </c>
      <c r="AF55">
        <v>5.895730622357441E-2</v>
      </c>
      <c r="AG55">
        <v>3.9489986195245075E-2</v>
      </c>
      <c r="AH55">
        <v>0.13422109186649323</v>
      </c>
      <c r="AI55">
        <v>8.0762864327476452E-2</v>
      </c>
      <c r="AJ55">
        <v>4.8405602838640042E-3</v>
      </c>
      <c r="AK55">
        <v>4.5142358498472031E-3</v>
      </c>
      <c r="AL55">
        <v>7.7575334306259789E-3</v>
      </c>
      <c r="AM55">
        <v>4.2676329242412533E-3</v>
      </c>
      <c r="AN55">
        <v>1.4578540814099802E-2</v>
      </c>
      <c r="AO55">
        <v>1.7499729703266364E-2</v>
      </c>
      <c r="AP55">
        <v>0.1001906543970108</v>
      </c>
      <c r="AQ55">
        <v>6.816855678342694E-2</v>
      </c>
      <c r="AR55">
        <v>2.9166087766944616E-3</v>
      </c>
      <c r="AS55">
        <v>3.0917306500493433E-3</v>
      </c>
      <c r="AT55">
        <v>4.482773736161072E-3</v>
      </c>
      <c r="AU55">
        <v>2.5099153306757977E-3</v>
      </c>
      <c r="AV55">
        <v>8.7222821180102592E-3</v>
      </c>
      <c r="AW55">
        <v>1.0298780862471721E-2</v>
      </c>
      <c r="AX55">
        <v>5.2536331117153168E-2</v>
      </c>
      <c r="AY55">
        <v>4.3705616812376294E-2</v>
      </c>
      <c r="AZ55">
        <v>6.5945682191991721E-4</v>
      </c>
      <c r="BA55">
        <v>1.1966298114122762E-3</v>
      </c>
      <c r="BB55">
        <v>1.0345273336500097E-3</v>
      </c>
      <c r="BC55">
        <v>7.6854878885086286E-4</v>
      </c>
      <c r="BD55">
        <v>2.5769634660488018E-3</v>
      </c>
      <c r="BE55">
        <v>2.5945876276952649E-3</v>
      </c>
      <c r="BF55">
        <v>2.1128259599208832E-2</v>
      </c>
      <c r="BG55">
        <v>1.9681485066615722E-2</v>
      </c>
      <c r="BH55">
        <v>-1.1577979356044326E-4</v>
      </c>
      <c r="BI55">
        <v>2.5320580553454651E-4</v>
      </c>
      <c r="BJ55">
        <v>1.5048651377539348E-4</v>
      </c>
      <c r="BK55">
        <v>1.7467621792319822E-4</v>
      </c>
      <c r="BL55">
        <v>4.8680798537383956E-4</v>
      </c>
      <c r="BM55">
        <v>4.9737855737872903E-4</v>
      </c>
      <c r="BN55">
        <v>0.19876277446746826</v>
      </c>
      <c r="BO55">
        <v>1.6662060582050635E-3</v>
      </c>
      <c r="BP55">
        <v>-7.8549918185292621E-4</v>
      </c>
      <c r="BQ55">
        <v>1.0503525954367458E-2</v>
      </c>
      <c r="BR55">
        <v>3.654298203783061E-3</v>
      </c>
      <c r="BS55">
        <v>2.3653515930060435E-2</v>
      </c>
      <c r="BT55">
        <v>0.15159933145509177</v>
      </c>
      <c r="BU55">
        <v>8.4713493069643077E-3</v>
      </c>
      <c r="BV55">
        <v>0.63442760705947876</v>
      </c>
      <c r="BW55">
        <v>1.2724465807303142E-2</v>
      </c>
      <c r="BX55">
        <v>1.0576424482737941E-2</v>
      </c>
      <c r="BY55">
        <v>2.991557199546703E-2</v>
      </c>
      <c r="BZ55">
        <v>1.2664203664487091E-2</v>
      </c>
      <c r="CA55">
        <v>5.3454284508628588E-2</v>
      </c>
      <c r="CB55">
        <v>0.48774669771016993</v>
      </c>
      <c r="CC55">
        <v>2.7345920018365468E-2</v>
      </c>
      <c r="CD55">
        <v>0.4356648325920105</v>
      </c>
      <c r="CE55">
        <v>1.1057114808178737E-2</v>
      </c>
      <c r="CF55">
        <v>1.1360214959916348E-2</v>
      </c>
      <c r="CG55">
        <v>1.9412543557349886E-2</v>
      </c>
      <c r="CH55">
        <v>9.0097324735270851E-3</v>
      </c>
      <c r="CI55">
        <v>2.9804794415056624E-2</v>
      </c>
      <c r="CJ55">
        <v>0.33614605295948474</v>
      </c>
      <c r="CK55">
        <v>1.8874387275037614E-2</v>
      </c>
      <c r="CL55">
        <v>3.0891066191601143E-2</v>
      </c>
    </row>
    <row r="56" spans="1:90">
      <c r="A56">
        <v>1967</v>
      </c>
      <c r="B56">
        <v>1</v>
      </c>
      <c r="C56">
        <v>0.12396267139317085</v>
      </c>
      <c r="D56">
        <v>1.4308677246979359E-2</v>
      </c>
      <c r="E56">
        <v>6.6293355731627229E-2</v>
      </c>
      <c r="F56">
        <v>3.3922300239426217E-2</v>
      </c>
      <c r="G56">
        <v>7.8102075076461108E-2</v>
      </c>
      <c r="H56">
        <v>0.61146319244484737</v>
      </c>
      <c r="I56">
        <v>7.1947689477619897E-2</v>
      </c>
      <c r="J56">
        <v>0.79197481274604797</v>
      </c>
      <c r="K56">
        <v>0.12199430124830253</v>
      </c>
      <c r="L56">
        <v>1.3480101215712609E-2</v>
      </c>
      <c r="M56">
        <v>5.7176519917786058E-2</v>
      </c>
      <c r="N56">
        <v>3.0372069313713987E-2</v>
      </c>
      <c r="O56">
        <v>4.8525772641757614E-2</v>
      </c>
      <c r="P56">
        <v>0.45676976034835332</v>
      </c>
      <c r="Q56">
        <v>6.3656286670329951E-2</v>
      </c>
      <c r="R56">
        <v>0.35779417306184769</v>
      </c>
      <c r="S56">
        <v>0.11325652312130019</v>
      </c>
      <c r="T56">
        <v>1.9520019023390209E-2</v>
      </c>
      <c r="U56">
        <v>1.697127782064848E-2</v>
      </c>
      <c r="V56">
        <v>2.1921535994971649E-2</v>
      </c>
      <c r="W56">
        <v>1.9405371152577271E-2</v>
      </c>
      <c r="X56">
        <v>0.11980783209363575</v>
      </c>
      <c r="Y56">
        <v>4.6911593780126708E-2</v>
      </c>
      <c r="Z56">
        <v>0.26206382364034653</v>
      </c>
      <c r="AA56">
        <v>0.10492199828147325</v>
      </c>
      <c r="AB56">
        <v>1.3786977122999079E-2</v>
      </c>
      <c r="AC56">
        <v>1.1526446916417134E-2</v>
      </c>
      <c r="AD56">
        <v>1.7950145127106194E-2</v>
      </c>
      <c r="AE56">
        <v>1.2279215952145808E-2</v>
      </c>
      <c r="AF56">
        <v>6.2672368431857653E-2</v>
      </c>
      <c r="AG56">
        <v>3.8926678526597945E-2</v>
      </c>
      <c r="AH56">
        <v>0.13024013489484787</v>
      </c>
      <c r="AI56">
        <v>7.5473157006715794E-2</v>
      </c>
      <c r="AJ56">
        <v>5.0299092724821817E-3</v>
      </c>
      <c r="AK56">
        <v>4.6229056369982962E-3</v>
      </c>
      <c r="AL56">
        <v>8.0340429669038937E-3</v>
      </c>
      <c r="AM56">
        <v>3.6341901026337212E-3</v>
      </c>
      <c r="AN56">
        <v>1.5562941640611368E-2</v>
      </c>
      <c r="AO56">
        <v>1.7882986710159036E-2</v>
      </c>
      <c r="AP56">
        <v>9.6600273624062538E-2</v>
      </c>
      <c r="AQ56">
        <v>6.3492373431663779E-2</v>
      </c>
      <c r="AR56">
        <v>3.0762501461304289E-3</v>
      </c>
      <c r="AS56">
        <v>3.0630231141334312E-3</v>
      </c>
      <c r="AT56">
        <v>4.7430558464374214E-3</v>
      </c>
      <c r="AU56">
        <v>2.1780295208380725E-3</v>
      </c>
      <c r="AV56">
        <v>9.3357076291220656E-3</v>
      </c>
      <c r="AW56">
        <v>1.0711829810393878E-2</v>
      </c>
      <c r="AX56">
        <v>4.9421812407672405E-2</v>
      </c>
      <c r="AY56">
        <v>3.995661968800962E-2</v>
      </c>
      <c r="AZ56">
        <v>8.4649825905546089E-4</v>
      </c>
      <c r="BA56">
        <v>1.1187307906644498E-3</v>
      </c>
      <c r="BB56">
        <v>1.1929137104945023E-3</v>
      </c>
      <c r="BC56">
        <v>7.0581898128022958E-4</v>
      </c>
      <c r="BD56">
        <v>2.7376970593306171E-3</v>
      </c>
      <c r="BE56">
        <v>2.863535225195603E-3</v>
      </c>
      <c r="BF56">
        <v>1.9572364166378975E-2</v>
      </c>
      <c r="BG56">
        <v>1.7822919096156416E-2</v>
      </c>
      <c r="BH56">
        <v>-1.6309997444405875E-5</v>
      </c>
      <c r="BI56">
        <v>2.4817269013330826E-4</v>
      </c>
      <c r="BJ56">
        <v>2.0543466873983949E-4</v>
      </c>
      <c r="BK56">
        <v>1.9515602462287884E-4</v>
      </c>
      <c r="BL56">
        <v>5.3919949781269978E-4</v>
      </c>
      <c r="BM56">
        <v>5.7779291907254912E-4</v>
      </c>
      <c r="BN56">
        <v>0.20802518725395203</v>
      </c>
      <c r="BO56">
        <v>1.9306620905903597E-3</v>
      </c>
      <c r="BP56">
        <v>8.2612617325515496E-4</v>
      </c>
      <c r="BQ56">
        <v>9.1092846462511329E-3</v>
      </c>
      <c r="BR56">
        <v>3.5446230679485801E-3</v>
      </c>
      <c r="BS56">
        <v>2.9599528501403339E-2</v>
      </c>
      <c r="BT56">
        <v>0.1546719321023301</v>
      </c>
      <c r="BU56">
        <v>8.3429936253339478E-3</v>
      </c>
      <c r="BV56">
        <v>0.64220582693815231</v>
      </c>
      <c r="BW56">
        <v>1.0518792098570451E-2</v>
      </c>
      <c r="BX56">
        <v>-5.2508984657161986E-3</v>
      </c>
      <c r="BY56">
        <v>4.9340596771556403E-2</v>
      </c>
      <c r="BZ56">
        <v>1.1974194901979835E-2</v>
      </c>
      <c r="CA56">
        <v>5.8718332737770794E-2</v>
      </c>
      <c r="CB56">
        <v>0.49087335766580603</v>
      </c>
      <c r="CC56">
        <v>2.603143292641575E-2</v>
      </c>
      <c r="CD56">
        <v>0.43418063968420029</v>
      </c>
      <c r="CE56">
        <v>8.5875459572125144E-3</v>
      </c>
      <c r="CF56">
        <v>-6.0757909313168806E-3</v>
      </c>
      <c r="CG56">
        <v>4.0228592936136599E-2</v>
      </c>
      <c r="CH56">
        <v>8.4294248924726926E-3</v>
      </c>
      <c r="CI56">
        <v>2.9123518501299912E-2</v>
      </c>
      <c r="CJ56">
        <v>0.3361983376266755</v>
      </c>
      <c r="CK56">
        <v>1.7689029434603185E-2</v>
      </c>
      <c r="CL56">
        <v>3.1358594149899013E-2</v>
      </c>
    </row>
    <row r="57" spans="1:90">
      <c r="A57">
        <v>1968</v>
      </c>
      <c r="B57">
        <v>1</v>
      </c>
      <c r="C57">
        <v>0.11965651194592591</v>
      </c>
      <c r="D57">
        <v>2.5673352645900045E-2</v>
      </c>
      <c r="E57">
        <v>5.3082696005715801E-2</v>
      </c>
      <c r="F57">
        <v>3.2953069300525953E-2</v>
      </c>
      <c r="G57">
        <v>8.0066708367606362E-2</v>
      </c>
      <c r="H57">
        <v>0.61853285948715164</v>
      </c>
      <c r="I57">
        <v>7.0034801989803497E-2</v>
      </c>
      <c r="J57">
        <v>0.78897445648908615</v>
      </c>
      <c r="K57">
        <v>0.11754816780867601</v>
      </c>
      <c r="L57">
        <v>2.4687222790557614E-2</v>
      </c>
      <c r="M57">
        <v>4.4288970976927591E-2</v>
      </c>
      <c r="N57">
        <v>2.9589239554782754E-2</v>
      </c>
      <c r="O57">
        <v>4.8768508996199965E-2</v>
      </c>
      <c r="P57">
        <v>0.46200853595125113</v>
      </c>
      <c r="Q57">
        <v>6.2083863619773173E-2</v>
      </c>
      <c r="R57">
        <v>0.35305719263851643</v>
      </c>
      <c r="S57">
        <v>0.10783876853500937</v>
      </c>
      <c r="T57">
        <v>1.9979094436631303E-2</v>
      </c>
      <c r="U57">
        <v>1.6308337981294323E-2</v>
      </c>
      <c r="V57">
        <v>2.1682230487544574E-2</v>
      </c>
      <c r="W57">
        <v>1.921557987796476E-2</v>
      </c>
      <c r="X57">
        <v>0.121708134089972</v>
      </c>
      <c r="Y57">
        <v>4.6325040202623478E-2</v>
      </c>
      <c r="Z57">
        <v>0.2576430831104517</v>
      </c>
      <c r="AA57">
        <v>9.9926234121693616E-2</v>
      </c>
      <c r="AB57">
        <v>1.4219514174327465E-2</v>
      </c>
      <c r="AC57">
        <v>1.1082796057690317E-2</v>
      </c>
      <c r="AD57">
        <v>1.7856991995710725E-2</v>
      </c>
      <c r="AE57">
        <v>1.2123713388698235E-2</v>
      </c>
      <c r="AF57">
        <v>6.3770520180933904E-2</v>
      </c>
      <c r="AG57">
        <v>3.8663312318162328E-2</v>
      </c>
      <c r="AH57">
        <v>0.12826205417513847</v>
      </c>
      <c r="AI57">
        <v>7.2453574219055378E-2</v>
      </c>
      <c r="AJ57">
        <v>5.2571406884727463E-3</v>
      </c>
      <c r="AK57">
        <v>4.5930204960907845E-3</v>
      </c>
      <c r="AL57">
        <v>8.1298283495812203E-3</v>
      </c>
      <c r="AM57">
        <v>3.8547083561808332E-3</v>
      </c>
      <c r="AN57">
        <v>1.5904069894252588E-2</v>
      </c>
      <c r="AO57">
        <v>1.806971452902181E-2</v>
      </c>
      <c r="AP57">
        <v>9.522624546661973E-2</v>
      </c>
      <c r="AQ57">
        <v>6.1464720019335409E-2</v>
      </c>
      <c r="AR57">
        <v>3.309833968784673E-3</v>
      </c>
      <c r="AS57">
        <v>3.0537896539319684E-3</v>
      </c>
      <c r="AT57">
        <v>4.852962002008584E-3</v>
      </c>
      <c r="AU57">
        <v>2.276862103405994E-3</v>
      </c>
      <c r="AV57">
        <v>9.3165510846408353E-3</v>
      </c>
      <c r="AW57">
        <v>1.0951522349702661E-2</v>
      </c>
      <c r="AX57">
        <v>4.9163451185449958E-2</v>
      </c>
      <c r="AY57">
        <v>3.9406816924808651E-2</v>
      </c>
      <c r="AZ57">
        <v>9.9285842708610921E-4</v>
      </c>
      <c r="BA57">
        <v>1.1370731849863649E-3</v>
      </c>
      <c r="BB57">
        <v>1.1978793582222826E-3</v>
      </c>
      <c r="BC57">
        <v>7.363589733673108E-4</v>
      </c>
      <c r="BD57">
        <v>2.8123094006063222E-3</v>
      </c>
      <c r="BE57">
        <v>2.8801542080319504E-3</v>
      </c>
      <c r="BF57">
        <v>1.984346890822053E-2</v>
      </c>
      <c r="BG57">
        <v>1.7893755431361975E-2</v>
      </c>
      <c r="BH57">
        <v>5.6112505420390524E-5</v>
      </c>
      <c r="BI57">
        <v>2.5655900429952396E-4</v>
      </c>
      <c r="BJ57">
        <v>2.124102055734992E-4</v>
      </c>
      <c r="BK57">
        <v>2.4948447839089787E-4</v>
      </c>
      <c r="BL57">
        <v>5.781587696691387E-4</v>
      </c>
      <c r="BM57">
        <v>5.9698882696621015E-4</v>
      </c>
      <c r="BN57">
        <v>0.21102554351091385</v>
      </c>
      <c r="BO57">
        <v>2.0674649023809705E-3</v>
      </c>
      <c r="BP57">
        <v>9.7948268667830997E-4</v>
      </c>
      <c r="BQ57">
        <v>8.7892977593280845E-3</v>
      </c>
      <c r="BR57">
        <v>3.3574265860253486E-3</v>
      </c>
      <c r="BS57">
        <v>3.1326058320524472E-2</v>
      </c>
      <c r="BT57">
        <v>0.15651356869704133</v>
      </c>
      <c r="BU57">
        <v>7.9921910332652717E-3</v>
      </c>
      <c r="BV57">
        <v>0.64694280736148357</v>
      </c>
      <c r="BW57">
        <v>1.1660726997062451E-2</v>
      </c>
      <c r="BX57">
        <v>5.6679230989955254E-3</v>
      </c>
      <c r="BY57">
        <v>3.678028844055662E-2</v>
      </c>
      <c r="BZ57">
        <v>1.124681329871275E-2</v>
      </c>
      <c r="CA57">
        <v>6.0871342097795295E-2</v>
      </c>
      <c r="CB57">
        <v>0.49601567266149549</v>
      </c>
      <c r="CC57">
        <v>2.4700047550153731E-2</v>
      </c>
      <c r="CD57">
        <v>0.43591726385056973</v>
      </c>
      <c r="CE57">
        <v>9.591868244840809E-3</v>
      </c>
      <c r="CF57">
        <v>4.688300443316442E-3</v>
      </c>
      <c r="CG57">
        <v>2.7988365406413938E-2</v>
      </c>
      <c r="CH57">
        <v>7.889107010816257E-3</v>
      </c>
      <c r="CI57">
        <v>2.9555596961602509E-2</v>
      </c>
      <c r="CJ57">
        <v>0.33949523744128074</v>
      </c>
      <c r="CK57">
        <v>1.670884862327817E-2</v>
      </c>
      <c r="CL57">
        <v>3.1235031615870754E-2</v>
      </c>
    </row>
    <row r="58" spans="1:90">
      <c r="A58">
        <v>1969</v>
      </c>
      <c r="B58">
        <v>1</v>
      </c>
      <c r="C58">
        <v>0.10738794434337696</v>
      </c>
      <c r="D58">
        <v>2.7793434601764935E-2</v>
      </c>
      <c r="E58">
        <v>5.2396567891506242E-2</v>
      </c>
      <c r="F58">
        <v>3.2299903071622789E-2</v>
      </c>
      <c r="G58">
        <v>8.3850684243189783E-2</v>
      </c>
      <c r="H58">
        <v>0.62800179645702081</v>
      </c>
      <c r="I58">
        <v>6.8269678066679246E-2</v>
      </c>
      <c r="J58">
        <v>0.78542339615523815</v>
      </c>
      <c r="K58">
        <v>0.10529281383890152</v>
      </c>
      <c r="L58">
        <v>2.7327178401108008E-2</v>
      </c>
      <c r="M58">
        <v>4.3942565840349307E-2</v>
      </c>
      <c r="N58">
        <v>2.8815761437696721E-2</v>
      </c>
      <c r="O58">
        <v>5.1097476099876575E-2</v>
      </c>
      <c r="P58">
        <v>0.4686585808216277</v>
      </c>
      <c r="Q58">
        <v>6.028907672765331E-2</v>
      </c>
      <c r="R58">
        <v>0.3437247690744698</v>
      </c>
      <c r="S58">
        <v>9.6075426354409063E-2</v>
      </c>
      <c r="T58">
        <v>2.1674085915475157E-2</v>
      </c>
      <c r="U58">
        <v>1.6131788698788729E-2</v>
      </c>
      <c r="V58">
        <v>2.111103440581287E-2</v>
      </c>
      <c r="W58">
        <v>1.9521971140339454E-2</v>
      </c>
      <c r="X58">
        <v>0.12435581926176106</v>
      </c>
      <c r="Y58">
        <v>4.4854648521842254E-2</v>
      </c>
      <c r="Z58">
        <v>0.24776235828176141</v>
      </c>
      <c r="AA58">
        <v>8.9590612045339926E-2</v>
      </c>
      <c r="AB58">
        <v>1.5319845402956101E-2</v>
      </c>
      <c r="AC58">
        <v>1.0860552568148021E-2</v>
      </c>
      <c r="AD58">
        <v>1.7517022870949282E-2</v>
      </c>
      <c r="AE58">
        <v>1.2076494502975654E-2</v>
      </c>
      <c r="AF58">
        <v>6.4697688086062397E-2</v>
      </c>
      <c r="AG58">
        <v>3.7700145854040537E-2</v>
      </c>
      <c r="AH58">
        <v>0.12078393716365099</v>
      </c>
      <c r="AI58">
        <v>6.5092187112048047E-2</v>
      </c>
      <c r="AJ58">
        <v>5.7160128705356309E-3</v>
      </c>
      <c r="AK58">
        <v>4.4786982433826436E-3</v>
      </c>
      <c r="AL58">
        <v>8.1322870788838146E-3</v>
      </c>
      <c r="AM58">
        <v>3.2921812877375204E-3</v>
      </c>
      <c r="AN58">
        <v>1.6145070644475016E-2</v>
      </c>
      <c r="AO58">
        <v>1.7927499173851152E-2</v>
      </c>
      <c r="AP58">
        <v>8.9202771545387805E-2</v>
      </c>
      <c r="AQ58">
        <v>5.5507245092928433E-2</v>
      </c>
      <c r="AR58">
        <v>3.7990196256296608E-3</v>
      </c>
      <c r="AS58">
        <v>2.9712374030616286E-3</v>
      </c>
      <c r="AT58">
        <v>4.8502270705910759E-3</v>
      </c>
      <c r="AU58">
        <v>1.9761346139498762E-3</v>
      </c>
      <c r="AV58">
        <v>9.2481997376894082E-3</v>
      </c>
      <c r="AW58">
        <v>1.0850706184214791E-2</v>
      </c>
      <c r="AX58">
        <v>4.6096275036688894E-2</v>
      </c>
      <c r="AY58">
        <v>3.631480195951959E-2</v>
      </c>
      <c r="AZ58">
        <v>1.2921382659339983E-3</v>
      </c>
      <c r="BA58">
        <v>1.1162163116019378E-3</v>
      </c>
      <c r="BB58">
        <v>1.1567542740150061E-3</v>
      </c>
      <c r="BC58">
        <v>6.3397277352653233E-4</v>
      </c>
      <c r="BD58">
        <v>2.8063528357802248E-3</v>
      </c>
      <c r="BE58">
        <v>2.7760379063710909E-3</v>
      </c>
      <c r="BF58">
        <v>1.8891275045461953E-2</v>
      </c>
      <c r="BG58">
        <v>1.6998930127418911E-2</v>
      </c>
      <c r="BH58">
        <v>1.2947604672921165E-4</v>
      </c>
      <c r="BI58">
        <v>2.5114957615315675E-4</v>
      </c>
      <c r="BJ58">
        <v>1.9868111102389405E-4</v>
      </c>
      <c r="BK58">
        <v>1.6398297945364345E-4</v>
      </c>
      <c r="BL58">
        <v>5.8418904279062406E-4</v>
      </c>
      <c r="BM58">
        <v>5.6486587993239703E-4</v>
      </c>
      <c r="BN58">
        <v>0.21457660384476185</v>
      </c>
      <c r="BO58">
        <v>2.0541055459288322E-3</v>
      </c>
      <c r="BP58">
        <v>4.5715050508947364E-4</v>
      </c>
      <c r="BQ58">
        <v>8.4483275724225419E-3</v>
      </c>
      <c r="BR58">
        <v>3.4773100554491951E-3</v>
      </c>
      <c r="BS58">
        <v>3.2785139930822861E-2</v>
      </c>
      <c r="BT58">
        <v>0.15932495984404629</v>
      </c>
      <c r="BU58">
        <v>8.0295619937640755E-3</v>
      </c>
      <c r="BV58">
        <v>0.6562752309255302</v>
      </c>
      <c r="BW58">
        <v>1.1157576257788935E-2</v>
      </c>
      <c r="BX58">
        <v>6.0877024827352792E-3</v>
      </c>
      <c r="BY58">
        <v>3.6269763271311525E-2</v>
      </c>
      <c r="BZ58">
        <v>1.1162673541651772E-2</v>
      </c>
      <c r="CA58">
        <v>6.4351925636074864E-2</v>
      </c>
      <c r="CB58">
        <v>0.5028614201872893</v>
      </c>
      <c r="CC58">
        <v>2.4384172995656383E-2</v>
      </c>
      <c r="CD58">
        <v>0.44169862708076835</v>
      </c>
      <c r="CE58">
        <v>9.101976254725877E-3</v>
      </c>
      <c r="CF58">
        <v>5.6299041960839666E-3</v>
      </c>
      <c r="CG58">
        <v>2.7818186114382804E-2</v>
      </c>
      <c r="CH58">
        <v>7.6851599934421519E-3</v>
      </c>
      <c r="CI58">
        <v>3.1579167225598143E-2</v>
      </c>
      <c r="CJ58">
        <v>0.34352836018610533</v>
      </c>
      <c r="CK58">
        <v>1.635592492664379E-2</v>
      </c>
      <c r="CL58">
        <v>3.2762506606808052E-2</v>
      </c>
    </row>
    <row r="59" spans="1:90">
      <c r="A59">
        <v>1970</v>
      </c>
      <c r="B59">
        <v>1</v>
      </c>
      <c r="C59">
        <v>0.10311189068122226</v>
      </c>
      <c r="D59">
        <v>3.2608881856458743E-2</v>
      </c>
      <c r="E59">
        <v>4.3452323065928139E-2</v>
      </c>
      <c r="F59">
        <v>3.2097568043186739E-2</v>
      </c>
      <c r="G59">
        <v>8.8455512062179525E-2</v>
      </c>
      <c r="H59">
        <v>0.63307229500730278</v>
      </c>
      <c r="I59">
        <v>6.7201520250690303E-2</v>
      </c>
      <c r="J59">
        <v>0.78707286668941379</v>
      </c>
      <c r="K59">
        <v>0.10130679555934578</v>
      </c>
      <c r="L59">
        <v>3.3414392712043953E-2</v>
      </c>
      <c r="M59">
        <v>3.5486097515343477E-2</v>
      </c>
      <c r="N59">
        <v>2.8828186900514384E-2</v>
      </c>
      <c r="O59">
        <v>5.3792290467642334E-2</v>
      </c>
      <c r="P59">
        <v>0.47461918671188608</v>
      </c>
      <c r="Q59">
        <v>5.962594876733348E-2</v>
      </c>
      <c r="R59">
        <v>0.3408848523395136</v>
      </c>
      <c r="S59">
        <v>8.7180884779800655E-2</v>
      </c>
      <c r="T59">
        <v>2.4299433459614661E-2</v>
      </c>
      <c r="U59">
        <v>1.7117631339310106E-2</v>
      </c>
      <c r="V59">
        <v>2.1147097996702738E-2</v>
      </c>
      <c r="W59">
        <v>2.0383114865259563E-2</v>
      </c>
      <c r="X59">
        <v>0.1262602480603818</v>
      </c>
      <c r="Y59">
        <v>4.4496451207919077E-2</v>
      </c>
      <c r="Z59">
        <v>0.24341731297317892</v>
      </c>
      <c r="AA59">
        <v>8.1552017566452112E-2</v>
      </c>
      <c r="AB59">
        <v>1.7132408439934698E-2</v>
      </c>
      <c r="AC59">
        <v>1.1327478564760551E-2</v>
      </c>
      <c r="AD59">
        <v>1.7738688710959984E-2</v>
      </c>
      <c r="AE59">
        <v>1.2471614061145112E-2</v>
      </c>
      <c r="AF59">
        <v>6.5411251206764234E-2</v>
      </c>
      <c r="AG59">
        <v>3.7783849093724925E-2</v>
      </c>
      <c r="AH59">
        <v>0.11521962587721646</v>
      </c>
      <c r="AI59">
        <v>5.8409572433310603E-2</v>
      </c>
      <c r="AJ59">
        <v>6.4890252280721313E-3</v>
      </c>
      <c r="AK59">
        <v>4.6348387311272781E-3</v>
      </c>
      <c r="AL59">
        <v>8.5164238562557143E-3</v>
      </c>
      <c r="AM59">
        <v>2.8646424136290903E-3</v>
      </c>
      <c r="AN59">
        <v>1.573495206152516E-2</v>
      </c>
      <c r="AO59">
        <v>1.8570170299262452E-2</v>
      </c>
      <c r="AP59">
        <v>8.3862519502872601E-2</v>
      </c>
      <c r="AQ59">
        <v>4.9300000512055527E-2</v>
      </c>
      <c r="AR59">
        <v>4.3338878139827309E-3</v>
      </c>
      <c r="AS59">
        <v>3.1094660406868024E-3</v>
      </c>
      <c r="AT59">
        <v>5.1766518192132962E-3</v>
      </c>
      <c r="AU59">
        <v>1.6183833516808018E-3</v>
      </c>
      <c r="AV59">
        <v>8.8905519455391036E-3</v>
      </c>
      <c r="AW59">
        <v>1.1433578814866436E-2</v>
      </c>
      <c r="AX59">
        <v>4.1873670750646852E-2</v>
      </c>
      <c r="AY59">
        <v>3.1765904638502096E-2</v>
      </c>
      <c r="AZ59">
        <v>1.6176468492384859E-3</v>
      </c>
      <c r="BA59">
        <v>1.1378691707887808E-3</v>
      </c>
      <c r="BB59">
        <v>1.2914196939060368E-3</v>
      </c>
      <c r="BC59">
        <v>3.996363372935146E-4</v>
      </c>
      <c r="BD59">
        <v>2.6229542433282276E-3</v>
      </c>
      <c r="BE59">
        <v>3.0382402033354234E-3</v>
      </c>
      <c r="BF59">
        <v>1.6396674822317436E-2</v>
      </c>
      <c r="BG59">
        <v>1.4476620568736347E-2</v>
      </c>
      <c r="BH59">
        <v>2.3487021820162038E-4</v>
      </c>
      <c r="BI59">
        <v>2.6150971757506344E-4</v>
      </c>
      <c r="BJ59">
        <v>2.3681088784203194E-4</v>
      </c>
      <c r="BK59">
        <v>5.7826329390135947E-5</v>
      </c>
      <c r="BL59">
        <v>5.0866706656831062E-4</v>
      </c>
      <c r="BM59">
        <v>6.2036963998821169E-4</v>
      </c>
      <c r="BN59">
        <v>0.21292713331058621</v>
      </c>
      <c r="BO59">
        <v>1.7697114210436535E-3</v>
      </c>
      <c r="BP59">
        <v>-8.171545442803782E-4</v>
      </c>
      <c r="BQ59">
        <v>7.9637339631590323E-3</v>
      </c>
      <c r="BR59">
        <v>3.2630331879021876E-3</v>
      </c>
      <c r="BS59">
        <v>3.4694356749859219E-2</v>
      </c>
      <c r="BT59">
        <v>0.15842356227632934</v>
      </c>
      <c r="BU59">
        <v>7.6298492347156958E-3</v>
      </c>
      <c r="BV59">
        <v>0.6591151476604864</v>
      </c>
      <c r="BW59">
        <v>1.5775355786318043E-2</v>
      </c>
      <c r="BX59">
        <v>8.2705551018649945E-3</v>
      </c>
      <c r="BY59">
        <v>2.6327783703239276E-2</v>
      </c>
      <c r="BZ59">
        <v>1.0919937173011226E-2</v>
      </c>
      <c r="CA59">
        <v>6.8101342152708813E-2</v>
      </c>
      <c r="CB59">
        <v>0.50603038515394883</v>
      </c>
      <c r="CC59">
        <v>2.3689770164695072E-2</v>
      </c>
      <c r="CD59">
        <v>0.44618801434990019</v>
      </c>
      <c r="CE59">
        <v>1.4003963937801411E-2</v>
      </c>
      <c r="CF59">
        <v>9.08648806608299E-3</v>
      </c>
      <c r="CG59">
        <v>1.8363711608648244E-2</v>
      </c>
      <c r="CH59">
        <v>7.6567440120750771E-3</v>
      </c>
      <c r="CI59">
        <v>3.3414323034768913E-2</v>
      </c>
      <c r="CJ59">
        <v>0.34760205301811808</v>
      </c>
      <c r="CK59">
        <v>1.6060753258141092E-2</v>
      </c>
      <c r="CL59">
        <v>3.5168041547900174E-2</v>
      </c>
    </row>
    <row r="60" spans="1:90">
      <c r="A60">
        <v>1971</v>
      </c>
      <c r="B60">
        <v>1</v>
      </c>
      <c r="C60">
        <v>0.1101470019499604</v>
      </c>
      <c r="D60">
        <v>3.0596678969241939E-2</v>
      </c>
      <c r="E60">
        <v>3.9272871302528788E-2</v>
      </c>
      <c r="F60">
        <v>3.2262986886141348E-2</v>
      </c>
      <c r="G60">
        <v>9.4095215581261743E-2</v>
      </c>
      <c r="H60">
        <v>0.62630550164423415</v>
      </c>
      <c r="I60">
        <v>6.7319729638314313E-2</v>
      </c>
      <c r="J60">
        <v>0.79121725994627923</v>
      </c>
      <c r="K60">
        <v>0.10825869665811762</v>
      </c>
      <c r="L60">
        <v>3.169150185145686E-2</v>
      </c>
      <c r="M60">
        <v>3.1601162010523522E-2</v>
      </c>
      <c r="N60">
        <v>2.9336580443222054E-2</v>
      </c>
      <c r="O60">
        <v>5.7220862501720635E-2</v>
      </c>
      <c r="P60">
        <v>0.47288753286885515</v>
      </c>
      <c r="Q60">
        <v>6.0220955826280141E-2</v>
      </c>
      <c r="R60">
        <v>0.34367300270241685</v>
      </c>
      <c r="S60">
        <v>8.8742055383054519E-2</v>
      </c>
      <c r="T60">
        <v>2.3811399382586911E-2</v>
      </c>
      <c r="U60">
        <v>1.6425516355242423E-2</v>
      </c>
      <c r="V60">
        <v>2.1620866543180028E-2</v>
      </c>
      <c r="W60">
        <v>2.1612869641132619E-2</v>
      </c>
      <c r="X60">
        <v>0.12624878285418764</v>
      </c>
      <c r="Y60">
        <v>4.5211506670991053E-2</v>
      </c>
      <c r="Z60">
        <v>0.24536858630017377</v>
      </c>
      <c r="AA60">
        <v>8.2099997426097665E-2</v>
      </c>
      <c r="AB60">
        <v>1.7337717675962348E-2</v>
      </c>
      <c r="AC60">
        <v>1.1052841473512294E-2</v>
      </c>
      <c r="AD60">
        <v>1.8167537694204702E-2</v>
      </c>
      <c r="AE60">
        <v>1.2892953296906956E-2</v>
      </c>
      <c r="AF60">
        <v>6.5303319314998373E-2</v>
      </c>
      <c r="AG60">
        <v>3.8514213388156117E-2</v>
      </c>
      <c r="AH60">
        <v>0.11535022297175601</v>
      </c>
      <c r="AI60">
        <v>5.8263992989914665E-2</v>
      </c>
      <c r="AJ60">
        <v>6.4529841230643124E-3</v>
      </c>
      <c r="AK60">
        <v>4.5268808400746752E-3</v>
      </c>
      <c r="AL60">
        <v>8.7218786702876524E-3</v>
      </c>
      <c r="AM60">
        <v>2.626404694813525E-3</v>
      </c>
      <c r="AN60">
        <v>1.5769277138778785E-2</v>
      </c>
      <c r="AO60">
        <v>1.8988802100224078E-2</v>
      </c>
      <c r="AP60">
        <v>8.3692686319409404E-2</v>
      </c>
      <c r="AQ60">
        <v>4.8889848273617732E-2</v>
      </c>
      <c r="AR60">
        <v>4.2585003759238209E-3</v>
      </c>
      <c r="AS60">
        <v>3.0393174902905735E-3</v>
      </c>
      <c r="AT60">
        <v>5.3742456535908383E-3</v>
      </c>
      <c r="AU60">
        <v>1.3595055993411982E-3</v>
      </c>
      <c r="AV60">
        <v>8.9111195052847848E-3</v>
      </c>
      <c r="AW60">
        <v>1.1860151458299462E-2</v>
      </c>
      <c r="AX60">
        <v>4.1502360163576668E-2</v>
      </c>
      <c r="AY60">
        <v>3.1048314844102986E-2</v>
      </c>
      <c r="AZ60">
        <v>1.5993964002913898E-3</v>
      </c>
      <c r="BA60">
        <v>1.1215283966628528E-3</v>
      </c>
      <c r="BB60">
        <v>1.4444316295134088E-3</v>
      </c>
      <c r="BC60">
        <v>3.0991773034562604E-4</v>
      </c>
      <c r="BD60">
        <v>2.5982850495269859E-3</v>
      </c>
      <c r="BE60">
        <v>3.38048670018588E-3</v>
      </c>
      <c r="BF60">
        <v>1.6112785211589653E-2</v>
      </c>
      <c r="BG60">
        <v>1.4137241549406031E-2</v>
      </c>
      <c r="BH60">
        <v>2.0435145738184081E-4</v>
      </c>
      <c r="BI60">
        <v>2.5634407187976357E-4</v>
      </c>
      <c r="BJ60">
        <v>2.7937633250201829E-4</v>
      </c>
      <c r="BK60">
        <v>1.49060097752618E-5</v>
      </c>
      <c r="BL60">
        <v>5.1575260272935706E-4</v>
      </c>
      <c r="BM60">
        <v>7.0481355800492546E-4</v>
      </c>
      <c r="BN60">
        <v>0.20878274005372077</v>
      </c>
      <c r="BO60">
        <v>1.8538450093743498E-3</v>
      </c>
      <c r="BP60">
        <v>-1.1049631443109872E-3</v>
      </c>
      <c r="BQ60">
        <v>7.6706029647919298E-3</v>
      </c>
      <c r="BR60">
        <v>2.9201042520219139E-3</v>
      </c>
      <c r="BS60">
        <v>3.69059283223638E-2</v>
      </c>
      <c r="BT60">
        <v>0.15338103183540908</v>
      </c>
      <c r="BU60">
        <v>7.1561445261309068E-3</v>
      </c>
      <c r="BV60">
        <v>0.65632699729758315</v>
      </c>
      <c r="BW60">
        <v>2.119133907525601E-2</v>
      </c>
      <c r="BX60">
        <v>6.7306859766649296E-3</v>
      </c>
      <c r="BY60">
        <v>2.2834995735839997E-2</v>
      </c>
      <c r="BZ60">
        <v>1.0597887703318012E-2</v>
      </c>
      <c r="CA60">
        <v>7.2527924804035054E-2</v>
      </c>
      <c r="CB60">
        <v>0.49929086570234882</v>
      </c>
      <c r="CC60">
        <v>2.3153290156487347E-2</v>
      </c>
      <c r="CD60">
        <v>0.44754425724386238</v>
      </c>
      <c r="CE60">
        <v>1.9338842244989295E-2</v>
      </c>
      <c r="CF60">
        <v>7.8362182245677557E-3</v>
      </c>
      <c r="CG60">
        <v>1.5164321269296172E-2</v>
      </c>
      <c r="CH60">
        <v>7.6779221933993272E-3</v>
      </c>
      <c r="CI60">
        <v>3.5617628498057288E-2</v>
      </c>
      <c r="CJ60">
        <v>0.34591190631968938</v>
      </c>
      <c r="CK60">
        <v>1.5997456646136356E-2</v>
      </c>
      <c r="CL60">
        <v>3.8494404410255395E-2</v>
      </c>
    </row>
    <row r="61" spans="1:90">
      <c r="A61">
        <v>1972</v>
      </c>
      <c r="B61">
        <v>1</v>
      </c>
      <c r="C61">
        <v>0.10475897917816132</v>
      </c>
      <c r="D61">
        <v>3.4141830475596796E-2</v>
      </c>
      <c r="E61">
        <v>3.9978862928042085E-2</v>
      </c>
      <c r="F61">
        <v>3.3232681642598953E-2</v>
      </c>
      <c r="G61">
        <v>9.9611182709936297E-2</v>
      </c>
      <c r="H61">
        <v>0.61911181559071693</v>
      </c>
      <c r="I61">
        <v>6.9164614273280883E-2</v>
      </c>
      <c r="J61">
        <v>0.79289822091232054</v>
      </c>
      <c r="K61">
        <v>0.10287947935394323</v>
      </c>
      <c r="L61">
        <v>3.5454615704577051E-2</v>
      </c>
      <c r="M61">
        <v>3.3059751585924564E-2</v>
      </c>
      <c r="N61">
        <v>3.0453449174054598E-2</v>
      </c>
      <c r="O61">
        <v>6.1473455006046007E-2</v>
      </c>
      <c r="P61">
        <v>0.46721200447916933</v>
      </c>
      <c r="Q61">
        <v>6.2365485590480614E-2</v>
      </c>
      <c r="R61">
        <v>0.34655361920158612</v>
      </c>
      <c r="S61">
        <v>9.0221239896470198E-2</v>
      </c>
      <c r="T61">
        <v>2.3820929978565275E-2</v>
      </c>
      <c r="U61">
        <v>1.5873718905385723E-2</v>
      </c>
      <c r="V61">
        <v>2.2657426896078844E-2</v>
      </c>
      <c r="W61">
        <v>2.3439501245114881E-2</v>
      </c>
      <c r="X61">
        <v>0.12302965179576764</v>
      </c>
      <c r="Y61">
        <v>4.7511154647232504E-2</v>
      </c>
      <c r="Z61">
        <v>0.24736592206318164</v>
      </c>
      <c r="AA61">
        <v>8.2734490625602328E-2</v>
      </c>
      <c r="AB61">
        <v>1.6885785107251298E-2</v>
      </c>
      <c r="AC61">
        <v>1.0898854079920708E-2</v>
      </c>
      <c r="AD61">
        <v>1.8864525885822325E-2</v>
      </c>
      <c r="AE61">
        <v>1.4010366437698487E-2</v>
      </c>
      <c r="AF61">
        <v>6.379416962651932E-2</v>
      </c>
      <c r="AG61">
        <v>4.0177726589116176E-2</v>
      </c>
      <c r="AH61">
        <v>0.11517966324754525</v>
      </c>
      <c r="AI61">
        <v>5.7839275193933531E-2</v>
      </c>
      <c r="AJ61">
        <v>6.1489831585096275E-3</v>
      </c>
      <c r="AK61">
        <v>4.4043918900685437E-3</v>
      </c>
      <c r="AL61">
        <v>8.7459168943212172E-3</v>
      </c>
      <c r="AM61">
        <v>2.7596321385019965E-3</v>
      </c>
      <c r="AN61">
        <v>1.6035895268514705E-2</v>
      </c>
      <c r="AO61">
        <v>1.9245565967749192E-2</v>
      </c>
      <c r="AP61">
        <v>8.3298266321435221E-2</v>
      </c>
      <c r="AQ61">
        <v>4.8258809274579553E-2</v>
      </c>
      <c r="AR61">
        <v>3.9221243867649828E-3</v>
      </c>
      <c r="AS61">
        <v>2.9443568115244331E-3</v>
      </c>
      <c r="AT61">
        <v>5.4136539306653703E-3</v>
      </c>
      <c r="AU61">
        <v>1.4612096019128917E-3</v>
      </c>
      <c r="AV61">
        <v>9.2088904429525678E-3</v>
      </c>
      <c r="AW61">
        <v>1.2089224678206412E-2</v>
      </c>
      <c r="AX61">
        <v>4.0883950866373198E-2</v>
      </c>
      <c r="AY61">
        <v>3.0189975306878003E-2</v>
      </c>
      <c r="AZ61">
        <v>1.4548863715498333E-3</v>
      </c>
      <c r="BA61">
        <v>1.1151551242890593E-3</v>
      </c>
      <c r="BB61">
        <v>1.5037124134196017E-3</v>
      </c>
      <c r="BC61">
        <v>3.6174008090813175E-4</v>
      </c>
      <c r="BD61">
        <v>2.6891550233400564E-3</v>
      </c>
      <c r="BE61">
        <v>3.5693257850312496E-3</v>
      </c>
      <c r="BF61">
        <v>1.5661845305658062E-2</v>
      </c>
      <c r="BG61">
        <v>1.3608653469335562E-2</v>
      </c>
      <c r="BH61">
        <v>1.9146875750028025E-4</v>
      </c>
      <c r="BI61">
        <v>2.492164603431627E-4</v>
      </c>
      <c r="BJ61">
        <v>2.8769812680520059E-4</v>
      </c>
      <c r="BK61">
        <v>3.8629618567732896E-5</v>
      </c>
      <c r="BL61">
        <v>5.2661313621987945E-4</v>
      </c>
      <c r="BM61">
        <v>7.5956537900972857E-4</v>
      </c>
      <c r="BN61">
        <v>0.20710177908767946</v>
      </c>
      <c r="BO61">
        <v>1.8514693545246563E-3</v>
      </c>
      <c r="BP61">
        <v>-1.3226554342477305E-3</v>
      </c>
      <c r="BQ61">
        <v>6.9169834708260099E-3</v>
      </c>
      <c r="BR61">
        <v>2.7733566949766637E-3</v>
      </c>
      <c r="BS61">
        <v>3.8165577046795719E-2</v>
      </c>
      <c r="BT61">
        <v>0.15185492946933782</v>
      </c>
      <c r="BU61">
        <v>6.8620652739288072E-3</v>
      </c>
      <c r="BV61">
        <v>0.65344638079841388</v>
      </c>
      <c r="BW61">
        <v>1.4296504418420709E-2</v>
      </c>
      <c r="BX61">
        <v>1.0269130323894662E-2</v>
      </c>
      <c r="BY61">
        <v>2.4096019505667688E-2</v>
      </c>
      <c r="BZ61">
        <v>1.0525380201739404E-2</v>
      </c>
      <c r="CA61">
        <v>7.6221593015270706E-2</v>
      </c>
      <c r="CB61">
        <v>0.49515876460897551</v>
      </c>
      <c r="CC61">
        <v>2.2878951338754935E-2</v>
      </c>
      <c r="CD61">
        <v>0.44634460171073442</v>
      </c>
      <c r="CE61">
        <v>1.2446907029613872E-2</v>
      </c>
      <c r="CF61">
        <v>1.1594072838953036E-2</v>
      </c>
      <c r="CG61">
        <v>1.7179629023491461E-2</v>
      </c>
      <c r="CH61">
        <v>7.7524499329239558E-3</v>
      </c>
      <c r="CI61">
        <v>3.8044844089673804E-2</v>
      </c>
      <c r="CJ61">
        <v>0.34331045738438515</v>
      </c>
      <c r="CK61">
        <v>1.6016257250203069E-2</v>
      </c>
      <c r="CL61">
        <v>4.0068505084058577E-2</v>
      </c>
    </row>
    <row r="62" spans="1:90">
      <c r="A62">
        <v>1973</v>
      </c>
      <c r="B62">
        <v>1</v>
      </c>
      <c r="C62">
        <v>9.9612897896642141E-2</v>
      </c>
      <c r="D62">
        <v>3.957247028840552E-2</v>
      </c>
      <c r="E62">
        <v>3.5359035575153394E-2</v>
      </c>
      <c r="F62">
        <v>3.4654912499319554E-2</v>
      </c>
      <c r="G62">
        <v>0.10600029556150108</v>
      </c>
      <c r="H62">
        <v>0.61397087766962344</v>
      </c>
      <c r="I62">
        <v>7.0829482344513889E-2</v>
      </c>
      <c r="J62">
        <v>0.79155391034873901</v>
      </c>
      <c r="K62">
        <v>9.7900078888800299E-2</v>
      </c>
      <c r="L62">
        <v>3.9038554790692542E-2</v>
      </c>
      <c r="M62">
        <v>3.0967671347334892E-2</v>
      </c>
      <c r="N62">
        <v>3.1978843134527021E-2</v>
      </c>
      <c r="O62">
        <v>6.59223376626209E-2</v>
      </c>
      <c r="P62">
        <v>0.46141090012473257</v>
      </c>
      <c r="Q62">
        <v>6.4335526145857677E-2</v>
      </c>
      <c r="R62">
        <v>0.34655127562473353</v>
      </c>
      <c r="S62">
        <v>8.6078880851395242E-2</v>
      </c>
      <c r="T62">
        <v>2.5466003373695492E-2</v>
      </c>
      <c r="U62">
        <v>1.4682692878017423E-2</v>
      </c>
      <c r="V62">
        <v>2.4153142872676652E-2</v>
      </c>
      <c r="W62">
        <v>2.5095114220897934E-2</v>
      </c>
      <c r="X62">
        <v>0.12112796222179677</v>
      </c>
      <c r="Y62">
        <v>4.9947482857205204E-2</v>
      </c>
      <c r="Z62">
        <v>0.2469027751012618</v>
      </c>
      <c r="AA62">
        <v>7.8032879824083926E-2</v>
      </c>
      <c r="AB62">
        <v>1.8159519295069319E-2</v>
      </c>
      <c r="AC62">
        <v>1.0204152614418085E-2</v>
      </c>
      <c r="AD62">
        <v>2.0102494942535663E-2</v>
      </c>
      <c r="AE62">
        <v>1.4984224820075918E-2</v>
      </c>
      <c r="AF62">
        <v>6.309779224705224E-2</v>
      </c>
      <c r="AG62">
        <v>4.2321708488394297E-2</v>
      </c>
      <c r="AH62">
        <v>0.11331180988418055</v>
      </c>
      <c r="AI62">
        <v>5.3989012579298161E-2</v>
      </c>
      <c r="AJ62">
        <v>6.7772136969873609E-3</v>
      </c>
      <c r="AK62">
        <v>4.0226685653989873E-3</v>
      </c>
      <c r="AL62">
        <v>9.2454479778972982E-3</v>
      </c>
      <c r="AM62">
        <v>3.0769464697718743E-3</v>
      </c>
      <c r="AN62">
        <v>1.589830325382733E-2</v>
      </c>
      <c r="AO62">
        <v>2.0302216287853808E-2</v>
      </c>
      <c r="AP62">
        <v>8.1381488688293757E-2</v>
      </c>
      <c r="AQ62">
        <v>4.455566303258978E-2</v>
      </c>
      <c r="AR62">
        <v>4.4604708437263035E-3</v>
      </c>
      <c r="AS62">
        <v>2.6320961512310763E-3</v>
      </c>
      <c r="AT62">
        <v>5.7976479839212461E-3</v>
      </c>
      <c r="AU62">
        <v>1.6573700093744856E-3</v>
      </c>
      <c r="AV62">
        <v>9.3322770816015779E-3</v>
      </c>
      <c r="AW62">
        <v>1.2945963450168451E-2</v>
      </c>
      <c r="AX62">
        <v>3.9038539858438526E-2</v>
      </c>
      <c r="AY62">
        <v>2.7513331153165621E-2</v>
      </c>
      <c r="AZ62">
        <v>1.7414228741922532E-3</v>
      </c>
      <c r="BA62">
        <v>9.8389377026224809E-4</v>
      </c>
      <c r="BB62">
        <v>1.6606582802744586E-3</v>
      </c>
      <c r="BC62">
        <v>4.2649446945060271E-4</v>
      </c>
      <c r="BD62">
        <v>2.7330939454119482E-3</v>
      </c>
      <c r="BE62">
        <v>3.9796437539093253E-3</v>
      </c>
      <c r="BF62">
        <v>1.4274762325385382E-2</v>
      </c>
      <c r="BG62">
        <v>1.1968688231076217E-2</v>
      </c>
      <c r="BH62">
        <v>3.4243875065686981E-4</v>
      </c>
      <c r="BI62">
        <v>2.2715424089012837E-4</v>
      </c>
      <c r="BJ62">
        <v>3.2178462264042157E-4</v>
      </c>
      <c r="BK62">
        <v>5.764887789560534E-5</v>
      </c>
      <c r="BL62">
        <v>4.9548997390333894E-4</v>
      </c>
      <c r="BM62">
        <v>8.6155706748744065E-4</v>
      </c>
      <c r="BN62">
        <v>0.20844608965126099</v>
      </c>
      <c r="BO62">
        <v>1.6824981191522746E-3</v>
      </c>
      <c r="BP62">
        <v>5.2396958323307034E-4</v>
      </c>
      <c r="BQ62">
        <v>4.3864722358123625E-3</v>
      </c>
      <c r="BR62">
        <v>2.6687487802118243E-3</v>
      </c>
      <c r="BS62">
        <v>4.0110341810470435E-2</v>
      </c>
      <c r="BT62">
        <v>0.15252229751722515</v>
      </c>
      <c r="BU62">
        <v>6.5517316642869873E-3</v>
      </c>
      <c r="BV62">
        <v>0.65344872437526647</v>
      </c>
      <c r="BW62">
        <v>1.3314979547145684E-2</v>
      </c>
      <c r="BX62">
        <v>1.405898676875849E-2</v>
      </c>
      <c r="BY62">
        <v>2.0665943130424885E-2</v>
      </c>
      <c r="BZ62">
        <v>1.0450150367645314E-2</v>
      </c>
      <c r="CA62">
        <v>8.0954422534979614E-2</v>
      </c>
      <c r="CB62">
        <v>0.49170515333825199</v>
      </c>
      <c r="CC62">
        <v>2.2299056878889174E-2</v>
      </c>
      <c r="CD62">
        <v>0.44500263472400547</v>
      </c>
      <c r="CE62">
        <v>1.1633456616080333E-2</v>
      </c>
      <c r="CF62">
        <v>1.3536026558385109E-2</v>
      </c>
      <c r="CG62">
        <v>1.6280333881759191E-2</v>
      </c>
      <c r="CH62">
        <v>7.7816728113913533E-3</v>
      </c>
      <c r="CI62">
        <v>4.0837813334253903E-2</v>
      </c>
      <c r="CJ62">
        <v>0.33918894539689631</v>
      </c>
      <c r="CK62">
        <v>1.5744384264268357E-2</v>
      </c>
      <c r="CL62">
        <v>4.2336481111036058E-2</v>
      </c>
    </row>
    <row r="63" spans="1:90">
      <c r="A63">
        <v>1974</v>
      </c>
      <c r="B63">
        <v>1</v>
      </c>
      <c r="C63">
        <v>9.0080772145432447E-2</v>
      </c>
      <c r="D63">
        <v>4.6188690968677948E-2</v>
      </c>
      <c r="E63">
        <v>3.2925802765969937E-2</v>
      </c>
      <c r="F63">
        <v>3.4621899565488889E-2</v>
      </c>
      <c r="G63">
        <v>0.114159971630202</v>
      </c>
      <c r="H63">
        <v>0.61295811713837789</v>
      </c>
      <c r="I63">
        <v>6.9064728905578188E-2</v>
      </c>
      <c r="J63">
        <v>0.79022247984357818</v>
      </c>
      <c r="K63">
        <v>8.8285465342430786E-2</v>
      </c>
      <c r="L63">
        <v>4.4986714634781017E-2</v>
      </c>
      <c r="M63">
        <v>2.9508604781709379E-2</v>
      </c>
      <c r="N63">
        <v>3.201171960597933E-2</v>
      </c>
      <c r="O63">
        <v>7.1737332872453236E-2</v>
      </c>
      <c r="P63">
        <v>0.46098183032332651</v>
      </c>
      <c r="Q63">
        <v>6.2710823189173634E-2</v>
      </c>
      <c r="R63">
        <v>0.34243617365109458</v>
      </c>
      <c r="S63">
        <v>7.7238250442550449E-2</v>
      </c>
      <c r="T63">
        <v>2.8306575740692765E-2</v>
      </c>
      <c r="U63">
        <v>1.4094449498022981E-2</v>
      </c>
      <c r="V63">
        <v>2.4242748883434948E-2</v>
      </c>
      <c r="W63">
        <v>2.6822359642999467E-2</v>
      </c>
      <c r="X63">
        <v>0.12296271199521989</v>
      </c>
      <c r="Y63">
        <v>4.8769084413714948E-2</v>
      </c>
      <c r="Z63">
        <v>0.24232052175511853</v>
      </c>
      <c r="AA63">
        <v>6.9661936782467085E-2</v>
      </c>
      <c r="AB63">
        <v>2.0278013967752445E-2</v>
      </c>
      <c r="AC63">
        <v>9.5755391508019361E-3</v>
      </c>
      <c r="AD63">
        <v>2.0413241145408191E-2</v>
      </c>
      <c r="AE63">
        <v>1.5894822587616063E-2</v>
      </c>
      <c r="AF63">
        <v>6.4643616705823151E-2</v>
      </c>
      <c r="AG63">
        <v>4.1853354775891694E-2</v>
      </c>
      <c r="AH63">
        <v>0.11004216164019454</v>
      </c>
      <c r="AI63">
        <v>4.7558633867974077E-2</v>
      </c>
      <c r="AJ63">
        <v>7.9121311959117167E-3</v>
      </c>
      <c r="AK63">
        <v>3.9095820653970203E-3</v>
      </c>
      <c r="AL63">
        <v>9.6752652597570672E-3</v>
      </c>
      <c r="AM63">
        <v>3.3182609399016777E-3</v>
      </c>
      <c r="AN63">
        <v>1.7056373268621406E-2</v>
      </c>
      <c r="AO63">
        <v>2.0611914569353618E-2</v>
      </c>
      <c r="AP63">
        <v>7.8684442700819091E-2</v>
      </c>
      <c r="AQ63">
        <v>3.9362326372136804E-2</v>
      </c>
      <c r="AR63">
        <v>5.2132193817453244E-3</v>
      </c>
      <c r="AS63">
        <v>2.5485062982487125E-3</v>
      </c>
      <c r="AT63">
        <v>6.2548708158566505E-3</v>
      </c>
      <c r="AU63">
        <v>1.7223845907274116E-3</v>
      </c>
      <c r="AV63">
        <v>1.0069693530249583E-2</v>
      </c>
      <c r="AW63">
        <v>1.3513437839080213E-2</v>
      </c>
      <c r="AX63">
        <v>3.7270604864204415E-2</v>
      </c>
      <c r="AY63">
        <v>2.4376542465136732E-2</v>
      </c>
      <c r="AZ63">
        <v>2.1728737484371392E-3</v>
      </c>
      <c r="BA63">
        <v>9.3753270828768245E-4</v>
      </c>
      <c r="BB63">
        <v>1.9333297562939735E-3</v>
      </c>
      <c r="BC63">
        <v>4.6538795661325871E-4</v>
      </c>
      <c r="BD63">
        <v>2.9931057148717068E-3</v>
      </c>
      <c r="BE63">
        <v>4.3918317400700605E-3</v>
      </c>
      <c r="BF63">
        <v>1.3258590208465648E-2</v>
      </c>
      <c r="BG63">
        <v>1.0572744637191068E-2</v>
      </c>
      <c r="BH63">
        <v>4.7394110261294122E-4</v>
      </c>
      <c r="BI63">
        <v>2.1178445919624981E-4</v>
      </c>
      <c r="BJ63">
        <v>4.2238044871302022E-4</v>
      </c>
      <c r="BK63">
        <v>2.0476360167251998E-5</v>
      </c>
      <c r="BL63">
        <v>5.2303610124474474E-4</v>
      </c>
      <c r="BM63">
        <v>1.0342265786585194E-3</v>
      </c>
      <c r="BN63">
        <v>0.20977752015642182</v>
      </c>
      <c r="BO63">
        <v>1.7604494917829673E-3</v>
      </c>
      <c r="BP63">
        <v>1.1878763166100204E-3</v>
      </c>
      <c r="BQ63">
        <v>3.40992240523715E-3</v>
      </c>
      <c r="BR63">
        <v>2.6005836938358278E-3</v>
      </c>
      <c r="BS63">
        <v>4.2465878812831259E-2</v>
      </c>
      <c r="BT63">
        <v>0.15198008463559795</v>
      </c>
      <c r="BU63">
        <v>6.3726969700680655E-3</v>
      </c>
      <c r="BV63">
        <v>0.65756382634890542</v>
      </c>
      <c r="BW63">
        <v>1.2618694638197325E-2</v>
      </c>
      <c r="BX63">
        <v>1.782498961295239E-2</v>
      </c>
      <c r="BY63">
        <v>1.8817626709711731E-2</v>
      </c>
      <c r="BZ63">
        <v>1.0319339098297974E-2</v>
      </c>
      <c r="CA63">
        <v>8.7397451446375979E-2</v>
      </c>
      <c r="CB63">
        <v>0.48892003483103941</v>
      </c>
      <c r="CC63">
        <v>2.1665666189903468E-2</v>
      </c>
      <c r="CD63">
        <v>0.44778630619248361</v>
      </c>
      <c r="CE63">
        <v>1.0858567103190969E-2</v>
      </c>
      <c r="CF63">
        <v>1.6637553663805899E-2</v>
      </c>
      <c r="CG63">
        <v>1.5408077719134735E-2</v>
      </c>
      <c r="CH63">
        <v>7.718860823601641E-3</v>
      </c>
      <c r="CI63">
        <v>4.4929151583620444E-2</v>
      </c>
      <c r="CJ63">
        <v>0.33694561225322989</v>
      </c>
      <c r="CK63">
        <v>1.5288487057171105E-2</v>
      </c>
      <c r="CL63">
        <v>4.6461228272747082E-2</v>
      </c>
    </row>
    <row r="64" spans="1:90">
      <c r="A64">
        <v>1975</v>
      </c>
      <c r="B64">
        <v>1</v>
      </c>
      <c r="C64">
        <v>8.9532453314846744E-2</v>
      </c>
      <c r="D64">
        <v>4.5427838097675977E-2</v>
      </c>
      <c r="E64">
        <v>3.4346498198568685E-2</v>
      </c>
      <c r="F64">
        <v>3.433483964399462E-2</v>
      </c>
      <c r="G64">
        <v>0.12195041272402614</v>
      </c>
      <c r="H64">
        <v>0.60657922603412417</v>
      </c>
      <c r="I64">
        <v>6.7828704560521452E-2</v>
      </c>
      <c r="J64">
        <v>0.79241775322543617</v>
      </c>
      <c r="K64">
        <v>8.7769737080517204E-2</v>
      </c>
      <c r="L64">
        <v>4.7989572310496928E-2</v>
      </c>
      <c r="M64">
        <v>2.7343470685216035E-2</v>
      </c>
      <c r="N64">
        <v>3.185367852088667E-2</v>
      </c>
      <c r="O64">
        <v>7.7649011643391663E-2</v>
      </c>
      <c r="P64">
        <v>0.45803709224089739</v>
      </c>
      <c r="Q64">
        <v>6.1775198939788868E-2</v>
      </c>
      <c r="R64">
        <v>0.34273635076817754</v>
      </c>
      <c r="S64">
        <v>7.6789075162756806E-2</v>
      </c>
      <c r="T64">
        <v>2.9519642490718569E-2</v>
      </c>
      <c r="U64">
        <v>1.3717190382645071E-2</v>
      </c>
      <c r="V64">
        <v>2.4167160497571324E-2</v>
      </c>
      <c r="W64">
        <v>2.8293811480825402E-2</v>
      </c>
      <c r="X64">
        <v>0.12198101419422511</v>
      </c>
      <c r="Y64">
        <v>4.8268469149610443E-2</v>
      </c>
      <c r="Z64">
        <v>0.24136781669733409</v>
      </c>
      <c r="AA64">
        <v>6.9076631769875815E-2</v>
      </c>
      <c r="AB64">
        <v>2.0591986080575768E-2</v>
      </c>
      <c r="AC64">
        <v>9.2802501434399252E-3</v>
      </c>
      <c r="AD64">
        <v>2.037663757785399E-2</v>
      </c>
      <c r="AE64">
        <v>1.6238872827672005E-2</v>
      </c>
      <c r="AF64">
        <v>6.4241850146342303E-2</v>
      </c>
      <c r="AG64">
        <v>4.1561590106844425E-2</v>
      </c>
      <c r="AH64">
        <v>0.10862269051290241</v>
      </c>
      <c r="AI64">
        <v>4.6300435031240067E-2</v>
      </c>
      <c r="AJ64">
        <v>7.7076587980119213E-3</v>
      </c>
      <c r="AK64">
        <v>3.8784509183777799E-3</v>
      </c>
      <c r="AL64">
        <v>9.7026051593298336E-3</v>
      </c>
      <c r="AM64">
        <v>2.965149044916533E-3</v>
      </c>
      <c r="AN64">
        <v>1.7359892724556455E-2</v>
      </c>
      <c r="AO64">
        <v>2.0708498610389578E-2</v>
      </c>
      <c r="AP64">
        <v>7.7275200054515381E-2</v>
      </c>
      <c r="AQ64">
        <v>3.7953843800882153E-2</v>
      </c>
      <c r="AR64">
        <v>5.0622983635710984E-3</v>
      </c>
      <c r="AS64">
        <v>2.5487215495791286E-3</v>
      </c>
      <c r="AT64">
        <v>6.3142001907673757E-3</v>
      </c>
      <c r="AU64">
        <v>1.4560572229391508E-3</v>
      </c>
      <c r="AV64">
        <v>1.0229878972950192E-2</v>
      </c>
      <c r="AW64">
        <v>1.3710195629449317E-2</v>
      </c>
      <c r="AX64">
        <v>3.6390100430807593E-2</v>
      </c>
      <c r="AY64">
        <v>2.3142461924193697E-2</v>
      </c>
      <c r="AZ64">
        <v>2.0377818641135895E-3</v>
      </c>
      <c r="BA64">
        <v>9.3381614472598767E-4</v>
      </c>
      <c r="BB64">
        <v>2.0469619109295769E-3</v>
      </c>
      <c r="BC64">
        <v>4.1284817620451279E-4</v>
      </c>
      <c r="BD64">
        <v>3.1024100898973009E-3</v>
      </c>
      <c r="BE64">
        <v>4.7138190656627272E-3</v>
      </c>
      <c r="BF64">
        <v>1.3053865599005121E-2</v>
      </c>
      <c r="BG64">
        <v>1.0224122961405149E-2</v>
      </c>
      <c r="BH64">
        <v>4.4339748040393332E-4</v>
      </c>
      <c r="BI64">
        <v>2.1622000893547195E-4</v>
      </c>
      <c r="BJ64">
        <v>4.7481128626325144E-4</v>
      </c>
      <c r="BK64">
        <v>-5.8499338165285172E-5</v>
      </c>
      <c r="BL64">
        <v>5.7043381275678913E-4</v>
      </c>
      <c r="BM64">
        <v>1.1833795462806856E-3</v>
      </c>
      <c r="BN64">
        <v>0.20758224677456383</v>
      </c>
      <c r="BO64">
        <v>1.7192575813739241E-3</v>
      </c>
      <c r="BP64">
        <v>-2.5879569151597516E-3</v>
      </c>
      <c r="BQ64">
        <v>7.0021451836518381E-3</v>
      </c>
      <c r="BR64">
        <v>2.4690001752932906E-3</v>
      </c>
      <c r="BS64">
        <v>4.4358804836719591E-2</v>
      </c>
      <c r="BT64">
        <v>0.14857839336252623</v>
      </c>
      <c r="BU64">
        <v>6.0425668772832062E-3</v>
      </c>
      <c r="BV64">
        <v>0.65726364923182246</v>
      </c>
      <c r="BW64">
        <v>1.2470839321377202E-2</v>
      </c>
      <c r="BX64">
        <v>1.5830158333146355E-2</v>
      </c>
      <c r="BY64">
        <v>2.0617568885045831E-2</v>
      </c>
      <c r="BZ64">
        <v>1.0094300060164671E-2</v>
      </c>
      <c r="CA64">
        <v>9.3738505266021024E-2</v>
      </c>
      <c r="CB64">
        <v>0.48356564470016561</v>
      </c>
      <c r="CC64">
        <v>2.0946592625095441E-2</v>
      </c>
      <c r="CD64">
        <v>0.44968140245725863</v>
      </c>
      <c r="CE64">
        <v>1.0751761439846944E-2</v>
      </c>
      <c r="CF64">
        <v>1.8418592396884009E-2</v>
      </c>
      <c r="CG64">
        <v>1.3615400870116477E-2</v>
      </c>
      <c r="CH64">
        <v>7.6253624799108646E-3</v>
      </c>
      <c r="CI64">
        <v>4.9378276458769833E-2</v>
      </c>
      <c r="CJ64">
        <v>0.33499419169322547</v>
      </c>
      <c r="CK64">
        <v>1.4897812752041873E-2</v>
      </c>
      <c r="CL64">
        <v>5.3381037171796278E-2</v>
      </c>
    </row>
    <row r="65" spans="1:90">
      <c r="A65">
        <v>1976</v>
      </c>
      <c r="B65">
        <v>1</v>
      </c>
      <c r="C65">
        <v>9.4527223087198145E-2</v>
      </c>
      <c r="D65">
        <v>4.9847476834158855E-2</v>
      </c>
      <c r="E65">
        <v>2.71044534754902E-2</v>
      </c>
      <c r="F65">
        <v>3.3744569583535111E-2</v>
      </c>
      <c r="G65">
        <v>0.12784024353517906</v>
      </c>
      <c r="H65">
        <v>0.60026021216877368</v>
      </c>
      <c r="I65">
        <v>6.667580049071313E-2</v>
      </c>
      <c r="J65">
        <v>0.79327100229409098</v>
      </c>
      <c r="K65">
        <v>9.2872050091622416E-2</v>
      </c>
      <c r="L65">
        <v>5.0761278702325288E-2</v>
      </c>
      <c r="M65">
        <v>2.2181099565363582E-2</v>
      </c>
      <c r="N65">
        <v>3.1356388623215284E-2</v>
      </c>
      <c r="O65">
        <v>8.2846821870009871E-2</v>
      </c>
      <c r="P65">
        <v>0.45255934259545416</v>
      </c>
      <c r="Q65">
        <v>6.0694040504199652E-2</v>
      </c>
      <c r="R65">
        <v>0.34389683288171113</v>
      </c>
      <c r="S65">
        <v>8.1270409657724405E-2</v>
      </c>
      <c r="T65">
        <v>2.817236477773491E-2</v>
      </c>
      <c r="U65">
        <v>1.3110798056581437E-2</v>
      </c>
      <c r="V65">
        <v>2.3741525525753038E-2</v>
      </c>
      <c r="W65">
        <v>2.972059696059072E-2</v>
      </c>
      <c r="X65">
        <v>0.12065499504737422</v>
      </c>
      <c r="Y65">
        <v>4.7226136768176344E-2</v>
      </c>
      <c r="Z65">
        <v>0.2420954927232799</v>
      </c>
      <c r="AA65">
        <v>7.2884893088094441E-2</v>
      </c>
      <c r="AB65">
        <v>1.925394219675531E-2</v>
      </c>
      <c r="AC65">
        <v>9.0425352308211061E-3</v>
      </c>
      <c r="AD65">
        <v>1.9895803785525655E-2</v>
      </c>
      <c r="AE65">
        <v>1.6911863217608545E-2</v>
      </c>
      <c r="AF65">
        <v>6.3735081326183191E-2</v>
      </c>
      <c r="AG65">
        <v>4.0371379162020847E-2</v>
      </c>
      <c r="AH65">
        <v>0.10879344256574086</v>
      </c>
      <c r="AI65">
        <v>4.8556432380297533E-2</v>
      </c>
      <c r="AJ65">
        <v>6.8999971178475474E-3</v>
      </c>
      <c r="AK65">
        <v>3.7331124917879955E-3</v>
      </c>
      <c r="AL65">
        <v>9.4137778925312068E-3</v>
      </c>
      <c r="AM65">
        <v>2.9994953711507512E-3</v>
      </c>
      <c r="AN65">
        <v>1.7426842828580501E-2</v>
      </c>
      <c r="AO65">
        <v>1.9763783960473361E-2</v>
      </c>
      <c r="AP65">
        <v>7.7471235361066704E-2</v>
      </c>
      <c r="AQ65">
        <v>3.9646968683891552E-2</v>
      </c>
      <c r="AR65">
        <v>4.455234208584658E-3</v>
      </c>
      <c r="AS65">
        <v>2.4465191795186802E-3</v>
      </c>
      <c r="AT65">
        <v>6.0720253247190858E-3</v>
      </c>
      <c r="AU65">
        <v>1.4689367091574547E-3</v>
      </c>
      <c r="AV65">
        <v>1.0478430362467209E-2</v>
      </c>
      <c r="AW65">
        <v>1.2903118908113347E-2</v>
      </c>
      <c r="AX65">
        <v>3.6509202051004053E-2</v>
      </c>
      <c r="AY65">
        <v>2.3952684054156959E-2</v>
      </c>
      <c r="AZ65">
        <v>1.6973701002941976E-3</v>
      </c>
      <c r="BA65">
        <v>9.2280923438249163E-4</v>
      </c>
      <c r="BB65">
        <v>2.0086143350586706E-3</v>
      </c>
      <c r="BC65">
        <v>2.8696253552458494E-4</v>
      </c>
      <c r="BD65">
        <v>3.2282114086018003E-3</v>
      </c>
      <c r="BE65">
        <v>4.412548837522394E-3</v>
      </c>
      <c r="BF65">
        <v>1.3308190381742691E-2</v>
      </c>
      <c r="BG65">
        <v>1.0598348829533845E-2</v>
      </c>
      <c r="BH65">
        <v>3.5792990103772804E-4</v>
      </c>
      <c r="BI65">
        <v>2.2122564382525236E-4</v>
      </c>
      <c r="BJ65">
        <v>4.767232523747683E-4</v>
      </c>
      <c r="BK65">
        <v>-4.4432483351082599E-5</v>
      </c>
      <c r="BL65">
        <v>6.0337234665453062E-4</v>
      </c>
      <c r="BM65">
        <v>1.095023347077922E-3</v>
      </c>
      <c r="BN65">
        <v>0.20672899770590902</v>
      </c>
      <c r="BO65">
        <v>1.5964860186450259E-3</v>
      </c>
      <c r="BP65">
        <v>-9.4445572150683027E-4</v>
      </c>
      <c r="BQ65">
        <v>4.9206074778541725E-3</v>
      </c>
      <c r="BR65">
        <v>2.3729196283960225E-3</v>
      </c>
      <c r="BS65">
        <v>4.5065359672544381E-2</v>
      </c>
      <c r="BT65">
        <v>0.14776230619715974</v>
      </c>
      <c r="BU65">
        <v>5.955733901803319E-3</v>
      </c>
      <c r="BV65">
        <v>0.65610316711828887</v>
      </c>
      <c r="BW65">
        <v>1.2952882070763021E-2</v>
      </c>
      <c r="BX65">
        <v>2.1611322234516478E-2</v>
      </c>
      <c r="BY65">
        <v>1.3969935157618706E-2</v>
      </c>
      <c r="BZ65">
        <v>9.927345063029204E-3</v>
      </c>
      <c r="CA65">
        <v>9.8207588566391071E-2</v>
      </c>
      <c r="CB65">
        <v>0.4785812064049475</v>
      </c>
      <c r="CC65">
        <v>2.0852872881577486E-2</v>
      </c>
      <c r="CD65">
        <v>0.44937416941237984</v>
      </c>
      <c r="CE65">
        <v>1.1355027402022783E-2</v>
      </c>
      <c r="CF65">
        <v>2.2552450633087522E-2</v>
      </c>
      <c r="CG65">
        <v>9.0495248923038851E-3</v>
      </c>
      <c r="CH65">
        <v>7.5539777137604317E-3</v>
      </c>
      <c r="CI65">
        <v>5.3151736417594991E-2</v>
      </c>
      <c r="CJ65">
        <v>0.33082328050539733</v>
      </c>
      <c r="CK65">
        <v>1.4888197631891293E-2</v>
      </c>
      <c r="CL65">
        <v>5.5825343278528242E-2</v>
      </c>
    </row>
    <row r="66" spans="1:90">
      <c r="A66">
        <v>1977</v>
      </c>
      <c r="B66">
        <v>1</v>
      </c>
      <c r="C66">
        <v>9.6741645493983841E-2</v>
      </c>
      <c r="D66">
        <v>5.4858352217865891E-2</v>
      </c>
      <c r="E66">
        <v>2.0001926243283261E-2</v>
      </c>
      <c r="F66">
        <v>3.3301328888107225E-2</v>
      </c>
      <c r="G66">
        <v>0.132702864948194</v>
      </c>
      <c r="H66">
        <v>0.59648943609469562</v>
      </c>
      <c r="I66">
        <v>6.5904415192539201E-2</v>
      </c>
      <c r="J66">
        <v>0.79527445066011637</v>
      </c>
      <c r="K66">
        <v>9.5281480556383205E-2</v>
      </c>
      <c r="L66">
        <v>5.5437971850634524E-2</v>
      </c>
      <c r="M66">
        <v>1.6007775917952331E-2</v>
      </c>
      <c r="N66">
        <v>3.0965198612084525E-2</v>
      </c>
      <c r="O66">
        <v>8.7942655326342073E-2</v>
      </c>
      <c r="P66">
        <v>0.44953977720064281</v>
      </c>
      <c r="Q66">
        <v>6.0099606374133349E-2</v>
      </c>
      <c r="R66">
        <v>0.34633143167156533</v>
      </c>
      <c r="S66">
        <v>8.3952130306349668E-2</v>
      </c>
      <c r="T66">
        <v>2.8137060787517321E-2</v>
      </c>
      <c r="U66">
        <v>1.2593324500590882E-2</v>
      </c>
      <c r="V66">
        <v>2.3424291899786145E-2</v>
      </c>
      <c r="W66">
        <v>3.1731706336291278E-2</v>
      </c>
      <c r="X66">
        <v>0.1197176689035567</v>
      </c>
      <c r="Y66">
        <v>4.6775244923030548E-2</v>
      </c>
      <c r="Z66">
        <v>0.24446074476905011</v>
      </c>
      <c r="AA66">
        <v>7.5594493791128828E-2</v>
      </c>
      <c r="AB66">
        <v>1.9131094879804491E-2</v>
      </c>
      <c r="AC66">
        <v>8.7848155614653443E-3</v>
      </c>
      <c r="AD66">
        <v>1.9555651013582233E-2</v>
      </c>
      <c r="AE66">
        <v>1.8081045617726787E-2</v>
      </c>
      <c r="AF66">
        <v>6.349154081838089E-2</v>
      </c>
      <c r="AG66">
        <v>3.9822112535647221E-2</v>
      </c>
      <c r="AH66">
        <v>0.1103166615263973</v>
      </c>
      <c r="AI66">
        <v>5.0189749946455989E-2</v>
      </c>
      <c r="AJ66">
        <v>6.5969521130519546E-3</v>
      </c>
      <c r="AK66">
        <v>3.6534524406721578E-3</v>
      </c>
      <c r="AL66">
        <v>9.2364156644986258E-3</v>
      </c>
      <c r="AM66">
        <v>3.4756246904792442E-3</v>
      </c>
      <c r="AN66">
        <v>1.7765503833822145E-2</v>
      </c>
      <c r="AO66">
        <v>1.9398961699820461E-2</v>
      </c>
      <c r="AP66">
        <v>7.8824485085002394E-2</v>
      </c>
      <c r="AQ66">
        <v>4.0860094487706056E-2</v>
      </c>
      <c r="AR66">
        <v>4.2523974333489815E-3</v>
      </c>
      <c r="AS66">
        <v>2.4347774701816149E-3</v>
      </c>
      <c r="AT66">
        <v>5.9869435173693711E-3</v>
      </c>
      <c r="AU66">
        <v>1.7844987775139948E-3</v>
      </c>
      <c r="AV66">
        <v>1.0806268979143437E-2</v>
      </c>
      <c r="AW66">
        <v>1.2699503704031034E-2</v>
      </c>
      <c r="AX66">
        <v>3.7398399133940607E-2</v>
      </c>
      <c r="AY66">
        <v>2.4705190401876524E-2</v>
      </c>
      <c r="AZ66">
        <v>1.6414997884245763E-3</v>
      </c>
      <c r="BA66">
        <v>9.4548930612324902E-4</v>
      </c>
      <c r="BB66">
        <v>2.0173176817538875E-3</v>
      </c>
      <c r="BC66">
        <v>3.9289554666560334E-4</v>
      </c>
      <c r="BD66">
        <v>3.3093058322949008E-3</v>
      </c>
      <c r="BE66">
        <v>4.3866983092604277E-3</v>
      </c>
      <c r="BF66">
        <v>1.3703256057256752E-2</v>
      </c>
      <c r="BG66">
        <v>1.0945431579821549E-2</v>
      </c>
      <c r="BH66">
        <v>3.4815728827899278E-4</v>
      </c>
      <c r="BI66">
        <v>2.2709762457040681E-4</v>
      </c>
      <c r="BJ66">
        <v>4.8395517152897667E-4</v>
      </c>
      <c r="BK66">
        <v>-9.1761231318918438E-7</v>
      </c>
      <c r="BL66">
        <v>6.0993667833271622E-4</v>
      </c>
      <c r="BM66">
        <v>1.0895951592889484E-3</v>
      </c>
      <c r="BN66">
        <v>0.20472554933988363</v>
      </c>
      <c r="BO66">
        <v>1.3930647449516967E-3</v>
      </c>
      <c r="BP66">
        <v>-6.1590782909565732E-4</v>
      </c>
      <c r="BQ66">
        <v>3.9933015835460547E-3</v>
      </c>
      <c r="BR66">
        <v>2.3195001812627994E-3</v>
      </c>
      <c r="BS66">
        <v>4.4836932040858056E-2</v>
      </c>
      <c r="BT66">
        <v>0.14702697178540494</v>
      </c>
      <c r="BU66">
        <v>5.7716406256151731E-3</v>
      </c>
      <c r="BV66">
        <v>0.65366856832843467</v>
      </c>
      <c r="BW66">
        <v>1.2440661534056882E-2</v>
      </c>
      <c r="BX66">
        <v>2.6664057698080404E-2</v>
      </c>
      <c r="BY66">
        <v>7.3693939826326308E-3</v>
      </c>
      <c r="BZ66">
        <v>9.7947785248326969E-3</v>
      </c>
      <c r="CA66">
        <v>0.10106588126129681</v>
      </c>
      <c r="CB66">
        <v>0.47578721687055725</v>
      </c>
      <c r="CC66">
        <v>2.0546551466032955E-2</v>
      </c>
      <c r="CD66">
        <v>0.44894301898855105</v>
      </c>
      <c r="CE66">
        <v>1.1046080462986153E-2</v>
      </c>
      <c r="CF66">
        <v>2.7275576432564674E-2</v>
      </c>
      <c r="CG66">
        <v>3.3770181124403859E-3</v>
      </c>
      <c r="CH66">
        <v>7.4747884466507932E-3</v>
      </c>
      <c r="CI66">
        <v>5.6238942639059097E-2</v>
      </c>
      <c r="CJ66">
        <v>0.3287669517592206</v>
      </c>
      <c r="CK66">
        <v>1.4763680336626771E-2</v>
      </c>
      <c r="CL66">
        <v>5.9655107584483655E-2</v>
      </c>
    </row>
    <row r="67" spans="1:90">
      <c r="A67">
        <v>1978</v>
      </c>
      <c r="B67">
        <v>1</v>
      </c>
      <c r="C67">
        <v>9.4640294904889455E-2</v>
      </c>
      <c r="D67">
        <v>0.15919302141561539</v>
      </c>
      <c r="E67">
        <v>-8.7165080683975812E-2</v>
      </c>
      <c r="F67">
        <v>3.3291569609169604E-2</v>
      </c>
      <c r="G67">
        <v>0.13746488101129947</v>
      </c>
      <c r="H67">
        <v>0.59647157895477154</v>
      </c>
      <c r="I67">
        <v>6.6103718134490494E-2</v>
      </c>
      <c r="J67">
        <v>0.79588762280354075</v>
      </c>
      <c r="K67">
        <v>9.3141759571281305E-2</v>
      </c>
      <c r="L67">
        <v>0.15975762203999724</v>
      </c>
      <c r="M67">
        <v>-9.0693590069609253E-2</v>
      </c>
      <c r="N67">
        <v>3.0968108733996975E-2</v>
      </c>
      <c r="O67">
        <v>9.2979855699302422E-2</v>
      </c>
      <c r="P67">
        <v>0.44926582141263793</v>
      </c>
      <c r="Q67">
        <v>6.0468055017161966E-2</v>
      </c>
      <c r="R67">
        <v>0.34657129998122294</v>
      </c>
      <c r="S67">
        <v>8.1937733878430244E-2</v>
      </c>
      <c r="T67">
        <v>2.8717518209453646E-2</v>
      </c>
      <c r="U67">
        <v>1.0838462806268774E-2</v>
      </c>
      <c r="V67">
        <v>2.341964075054399E-2</v>
      </c>
      <c r="W67">
        <v>3.405651907397661E-2</v>
      </c>
      <c r="X67">
        <v>0.12039003564957378</v>
      </c>
      <c r="Y67">
        <v>4.7211391013313071E-2</v>
      </c>
      <c r="Z67">
        <v>0.24466862110065257</v>
      </c>
      <c r="AA67">
        <v>7.3642994997470276E-2</v>
      </c>
      <c r="AB67">
        <v>1.9438201049979981E-2</v>
      </c>
      <c r="AC67">
        <v>7.6036346865387076E-3</v>
      </c>
      <c r="AD67">
        <v>1.9459105805265456E-2</v>
      </c>
      <c r="AE67">
        <v>1.9621505005466694E-2</v>
      </c>
      <c r="AF67">
        <v>6.4867037647299688E-2</v>
      </c>
      <c r="AG67">
        <v>4.0036134026452452E-2</v>
      </c>
      <c r="AH67">
        <v>0.11096352836232271</v>
      </c>
      <c r="AI67">
        <v>4.8911932111664648E-2</v>
      </c>
      <c r="AJ67">
        <v>6.846474727428024E-3</v>
      </c>
      <c r="AK67">
        <v>3.2074451521728292E-3</v>
      </c>
      <c r="AL67">
        <v>9.2620105131319876E-3</v>
      </c>
      <c r="AM67">
        <v>4.1546846330551539E-3</v>
      </c>
      <c r="AN67">
        <v>1.8735055370367744E-2</v>
      </c>
      <c r="AO67">
        <v>1.9845926574250487E-2</v>
      </c>
      <c r="AP67">
        <v>7.979554366111552E-2</v>
      </c>
      <c r="AQ67">
        <v>4.0201820946852575E-2</v>
      </c>
      <c r="AR67">
        <v>4.5804210958591777E-3</v>
      </c>
      <c r="AS67">
        <v>2.1921936695216324E-3</v>
      </c>
      <c r="AT67">
        <v>6.0508672470111612E-3</v>
      </c>
      <c r="AU67">
        <v>2.2116262324169381E-3</v>
      </c>
      <c r="AV67">
        <v>1.1364323216290389E-2</v>
      </c>
      <c r="AW67">
        <v>1.3194291592376261E-2</v>
      </c>
      <c r="AX67">
        <v>3.8442759146158911E-2</v>
      </c>
      <c r="AY67">
        <v>2.4691283245545693E-2</v>
      </c>
      <c r="AZ67">
        <v>1.8244423803143979E-3</v>
      </c>
      <c r="BA67">
        <v>8.6099809701234941E-4</v>
      </c>
      <c r="BB67">
        <v>2.1213743300060807E-3</v>
      </c>
      <c r="BC67">
        <v>5.719880046141507E-4</v>
      </c>
      <c r="BD67">
        <v>3.5428730519602943E-3</v>
      </c>
      <c r="BE67">
        <v>4.829799257234672E-3</v>
      </c>
      <c r="BF67">
        <v>1.4278501075147165E-2</v>
      </c>
      <c r="BG67">
        <v>1.1080424432147106E-2</v>
      </c>
      <c r="BH67">
        <v>4.3528021110190497E-4</v>
      </c>
      <c r="BI67">
        <v>2.0733437003191374E-4</v>
      </c>
      <c r="BJ67">
        <v>5.3965368349884462E-4</v>
      </c>
      <c r="BK67">
        <v>7.0831887010448056E-5</v>
      </c>
      <c r="BL67">
        <v>6.5698344560112651E-4</v>
      </c>
      <c r="BM67">
        <v>1.2879929592952536E-3</v>
      </c>
      <c r="BN67">
        <v>0.20411237719645925</v>
      </c>
      <c r="BO67">
        <v>1.427992584746047E-3</v>
      </c>
      <c r="BP67">
        <v>-6.8756917718986073E-4</v>
      </c>
      <c r="BQ67">
        <v>3.6121945186971078E-3</v>
      </c>
      <c r="BR67">
        <v>2.3054945242910346E-3</v>
      </c>
      <c r="BS67">
        <v>4.456397956079123E-2</v>
      </c>
      <c r="BT67">
        <v>0.14729353190891575</v>
      </c>
      <c r="BU67">
        <v>5.5967269615700196E-3</v>
      </c>
      <c r="BV67">
        <v>0.65342870001877706</v>
      </c>
      <c r="BW67">
        <v>1.232520606372949E-2</v>
      </c>
      <c r="BX67">
        <v>0.13068516750074427</v>
      </c>
      <c r="BY67">
        <v>-9.8317973779353363E-2</v>
      </c>
      <c r="BZ67">
        <v>9.7806337672123461E-3</v>
      </c>
      <c r="CA67">
        <v>0.10350916041771914</v>
      </c>
      <c r="CB67">
        <v>0.47510796427043411</v>
      </c>
      <c r="CC67">
        <v>2.0338523596907163E-2</v>
      </c>
      <c r="CD67">
        <v>0.44931632282231782</v>
      </c>
      <c r="CE67">
        <v>1.0895884661646718E-2</v>
      </c>
      <c r="CF67">
        <v>0.13135126601738059</v>
      </c>
      <c r="CG67">
        <v>-0.10191176435228214</v>
      </c>
      <c r="CH67">
        <v>7.4746945463019538E-3</v>
      </c>
      <c r="CI67">
        <v>5.8953768274430995E-2</v>
      </c>
      <c r="CJ67">
        <v>0.32782492998340629</v>
      </c>
      <c r="CK67">
        <v>1.4727551819326343E-2</v>
      </c>
      <c r="CL67">
        <v>6.5755932354839522E-2</v>
      </c>
    </row>
    <row r="68" spans="1:90">
      <c r="A68">
        <v>1979</v>
      </c>
      <c r="B68">
        <v>1</v>
      </c>
      <c r="C68">
        <v>8.9465758706047893E-2</v>
      </c>
      <c r="D68">
        <v>0.48516480810323515</v>
      </c>
      <c r="E68">
        <v>-0.41549065663351037</v>
      </c>
      <c r="F68">
        <v>3.3257746511688779E-2</v>
      </c>
      <c r="G68">
        <v>0.14297853162524632</v>
      </c>
      <c r="H68">
        <v>0.59884890346219022</v>
      </c>
      <c r="I68">
        <v>6.5774860679898656E-2</v>
      </c>
      <c r="J68">
        <v>0.79462260007858276</v>
      </c>
      <c r="K68">
        <v>8.7951893871232242E-2</v>
      </c>
      <c r="L68">
        <v>0.48464871013962862</v>
      </c>
      <c r="M68">
        <v>-0.41773754397969398</v>
      </c>
      <c r="N68">
        <v>3.1037181242733879E-2</v>
      </c>
      <c r="O68">
        <v>9.7988168589791383E-2</v>
      </c>
      <c r="P68">
        <v>0.45031409233231379</v>
      </c>
      <c r="Q68">
        <v>6.0420053906045164E-2</v>
      </c>
      <c r="R68">
        <v>0.34761250019073486</v>
      </c>
      <c r="S68">
        <v>7.6748015826882954E-2</v>
      </c>
      <c r="T68">
        <v>3.0546230397902739E-2</v>
      </c>
      <c r="U68">
        <v>9.1680033969750024E-3</v>
      </c>
      <c r="V68">
        <v>2.37451117000054E-2</v>
      </c>
      <c r="W68">
        <v>3.6631039208416316E-2</v>
      </c>
      <c r="X68">
        <v>0.12275893597661726</v>
      </c>
      <c r="Y68">
        <v>4.8015171580050996E-2</v>
      </c>
      <c r="Z68">
        <v>0.24697598814964294</v>
      </c>
      <c r="AA68">
        <v>6.9149174597991983E-2</v>
      </c>
      <c r="AB68">
        <v>2.1086184262375181E-2</v>
      </c>
      <c r="AC68">
        <v>6.992638976807972E-3</v>
      </c>
      <c r="AD68">
        <v>1.9904743463095381E-2</v>
      </c>
      <c r="AE68">
        <v>2.1213034793916542E-2</v>
      </c>
      <c r="AF68">
        <v>6.723545026825925E-2</v>
      </c>
      <c r="AG68">
        <v>4.1394752867377184E-2</v>
      </c>
      <c r="AH68">
        <v>0.11462893337011337</v>
      </c>
      <c r="AI68">
        <v>4.8275356023233441E-2</v>
      </c>
      <c r="AJ68">
        <v>7.8888606141657783E-3</v>
      </c>
      <c r="AK68">
        <v>3.0218454958534828E-3</v>
      </c>
      <c r="AL68">
        <v>9.5980716358782959E-3</v>
      </c>
      <c r="AM68">
        <v>4.8031100418283986E-3</v>
      </c>
      <c r="AN68">
        <v>1.9624094238548846E-2</v>
      </c>
      <c r="AO68">
        <v>2.1417598422427207E-2</v>
      </c>
      <c r="AP68">
        <v>8.3771966397762299E-2</v>
      </c>
      <c r="AQ68">
        <v>4.0644480416333319E-2</v>
      </c>
      <c r="AR68">
        <v>5.2982698586227298E-3</v>
      </c>
      <c r="AS68">
        <v>2.0441159608568871E-3</v>
      </c>
      <c r="AT68">
        <v>6.338093320821336E-3</v>
      </c>
      <c r="AU68">
        <v>2.621234463562965E-3</v>
      </c>
      <c r="AV68">
        <v>1.214389619713281E-2</v>
      </c>
      <c r="AW68">
        <v>1.4681878329837581E-2</v>
      </c>
      <c r="AX68">
        <v>4.214160144329071E-2</v>
      </c>
      <c r="AY68">
        <v>2.6254775972933193E-2</v>
      </c>
      <c r="AZ68">
        <v>2.0926417311044544E-3</v>
      </c>
      <c r="BA68">
        <v>8.22062146954591E-4</v>
      </c>
      <c r="BB68">
        <v>2.359886248773931E-3</v>
      </c>
      <c r="BC68">
        <v>7.6703529254031099E-4</v>
      </c>
      <c r="BD68">
        <v>3.8698931939035617E-3</v>
      </c>
      <c r="BE68">
        <v>5.9753060487119716E-3</v>
      </c>
      <c r="BF68">
        <v>1.6843352466821671E-2</v>
      </c>
      <c r="BG68">
        <v>1.284151034518473E-2</v>
      </c>
      <c r="BH68">
        <v>4.7522303197248747E-4</v>
      </c>
      <c r="BI68">
        <v>1.9612549061227971E-4</v>
      </c>
      <c r="BJ68">
        <v>6.6024231947025256E-4</v>
      </c>
      <c r="BK68">
        <v>1.3705351207192717E-4</v>
      </c>
      <c r="BL68">
        <v>7.3488597349595682E-4</v>
      </c>
      <c r="BM68">
        <v>1.7983114635661008E-3</v>
      </c>
      <c r="BN68">
        <v>0.20537739992141724</v>
      </c>
      <c r="BO68">
        <v>1.4386241845060284E-3</v>
      </c>
      <c r="BP68">
        <v>8.3240815417454095E-5</v>
      </c>
      <c r="BQ68">
        <v>2.6361543515735796E-3</v>
      </c>
      <c r="BR68">
        <v>2.1997145225338623E-3</v>
      </c>
      <c r="BS68">
        <v>4.5076449151746259E-2</v>
      </c>
      <c r="BT68">
        <v>0.14866012776916579</v>
      </c>
      <c r="BU68">
        <v>5.2830856212738577E-3</v>
      </c>
      <c r="BV68">
        <v>0.65238749980926514</v>
      </c>
      <c r="BW68">
        <v>1.2363762423726695E-2</v>
      </c>
      <c r="BX68">
        <v>0.45569210798528603</v>
      </c>
      <c r="BY68">
        <v>-0.42584492585503286</v>
      </c>
      <c r="BZ68">
        <v>9.4180892060649717E-3</v>
      </c>
      <c r="CA68">
        <v>0.10644673596308692</v>
      </c>
      <c r="CB68">
        <v>0.47507488818196025</v>
      </c>
      <c r="CC68">
        <v>1.923678625758795E-2</v>
      </c>
      <c r="CD68">
        <v>0.4470100998878479</v>
      </c>
      <c r="CE68">
        <v>1.0922475470089106E-2</v>
      </c>
      <c r="CF68">
        <v>0.45545789407537668</v>
      </c>
      <c r="CG68">
        <v>-0.42833567758683105</v>
      </c>
      <c r="CH68">
        <v>7.2174819387157401E-3</v>
      </c>
      <c r="CI68">
        <v>6.138667044138342E-2</v>
      </c>
      <c r="CJ68">
        <v>0.32642523912172022</v>
      </c>
      <c r="CK68">
        <v>1.3935964310233952E-2</v>
      </c>
      <c r="CL68">
        <v>6.6373832155377552E-2</v>
      </c>
    </row>
    <row r="69" spans="1:90">
      <c r="A69">
        <v>1980</v>
      </c>
      <c r="B69">
        <v>1</v>
      </c>
      <c r="C69">
        <v>7.4294439493428399E-2</v>
      </c>
      <c r="D69">
        <v>6.5429765428597797E-2</v>
      </c>
      <c r="E69">
        <v>1.3319578293526479E-2</v>
      </c>
      <c r="F69">
        <v>3.09307822683067E-2</v>
      </c>
      <c r="G69">
        <v>0.14773590762866817</v>
      </c>
      <c r="H69">
        <v>0.60679132855967</v>
      </c>
      <c r="I69">
        <v>6.1498236893640493E-2</v>
      </c>
      <c r="J69">
        <v>0.79604369401931763</v>
      </c>
      <c r="K69">
        <v>7.2618314925936345E-2</v>
      </c>
      <c r="L69">
        <v>6.6508761684425641E-2</v>
      </c>
      <c r="M69">
        <v>1.005546941637323E-2</v>
      </c>
      <c r="N69">
        <v>2.857554882254008E-2</v>
      </c>
      <c r="O69">
        <v>0.10138464049145524</v>
      </c>
      <c r="P69">
        <v>0.46114195425918503</v>
      </c>
      <c r="Q69">
        <v>5.5759013427311994E-2</v>
      </c>
      <c r="R69">
        <v>0.34109458327293396</v>
      </c>
      <c r="S69">
        <v>6.3580827284918609E-2</v>
      </c>
      <c r="T69">
        <v>3.4943022429989999E-2</v>
      </c>
      <c r="U69">
        <v>1.0309579732755401E-2</v>
      </c>
      <c r="V69">
        <v>2.1417975450984828E-2</v>
      </c>
      <c r="W69">
        <v>3.7290791772239817E-2</v>
      </c>
      <c r="X69">
        <v>0.13033999640726768</v>
      </c>
      <c r="Y69">
        <v>4.321238094439428E-2</v>
      </c>
      <c r="Z69">
        <v>0.23963189125061035</v>
      </c>
      <c r="AA69">
        <v>5.7609230746596136E-2</v>
      </c>
      <c r="AB69">
        <v>2.4548482813179437E-2</v>
      </c>
      <c r="AC69">
        <v>7.332552068936217E-3</v>
      </c>
      <c r="AD69">
        <v>1.793316418176126E-2</v>
      </c>
      <c r="AE69">
        <v>2.195331938613071E-2</v>
      </c>
      <c r="AF69">
        <v>7.3086177993276852E-2</v>
      </c>
      <c r="AG69">
        <v>3.7168961479241897E-2</v>
      </c>
      <c r="AH69">
        <v>0.1094292551279068</v>
      </c>
      <c r="AI69">
        <v>4.0048383761642471E-2</v>
      </c>
      <c r="AJ69">
        <v>9.3742040222668608E-3</v>
      </c>
      <c r="AK69">
        <v>3.2205139558858613E-3</v>
      </c>
      <c r="AL69">
        <v>9.1226989461962726E-3</v>
      </c>
      <c r="AM69">
        <v>5.1104238972211058E-3</v>
      </c>
      <c r="AN69">
        <v>2.2314419223507728E-2</v>
      </c>
      <c r="AO69">
        <v>2.0238618648707213E-2</v>
      </c>
      <c r="AP69">
        <v>7.9187549650669098E-2</v>
      </c>
      <c r="AQ69">
        <v>3.363699928132563E-2</v>
      </c>
      <c r="AR69">
        <v>6.3241570642960324E-3</v>
      </c>
      <c r="AS69">
        <v>2.2304783428468179E-3</v>
      </c>
      <c r="AT69">
        <v>6.1921702682364993E-3</v>
      </c>
      <c r="AU69">
        <v>2.7297863007757035E-3</v>
      </c>
      <c r="AV69">
        <v>1.3834340738799692E-2</v>
      </c>
      <c r="AW69">
        <v>1.4239620569063534E-2</v>
      </c>
      <c r="AX69">
        <v>3.8676150143146515E-2</v>
      </c>
      <c r="AY69">
        <v>2.1593100330452634E-2</v>
      </c>
      <c r="AZ69">
        <v>2.6476676481113322E-3</v>
      </c>
      <c r="BA69">
        <v>8.8320171066586092E-4</v>
      </c>
      <c r="BB69">
        <v>2.3719693272361508E-3</v>
      </c>
      <c r="BC69">
        <v>7.1703240499699453E-4</v>
      </c>
      <c r="BD69">
        <v>4.5169720505605316E-3</v>
      </c>
      <c r="BE69">
        <v>5.9462072072916251E-3</v>
      </c>
      <c r="BF69">
        <v>1.4333096332848072E-2</v>
      </c>
      <c r="BG69">
        <v>9.8978230019115872E-3</v>
      </c>
      <c r="BH69">
        <v>6.8936349254278121E-4</v>
      </c>
      <c r="BI69">
        <v>2.1410003299618201E-4</v>
      </c>
      <c r="BJ69">
        <v>6.9586209886237716E-4</v>
      </c>
      <c r="BK69">
        <v>9.3589424322033742E-5</v>
      </c>
      <c r="BL69">
        <v>8.8229228138911472E-4</v>
      </c>
      <c r="BM69">
        <v>1.8600654946885138E-3</v>
      </c>
      <c r="BN69">
        <v>0.20395630598068237</v>
      </c>
      <c r="BO69">
        <v>1.6192845555704615E-3</v>
      </c>
      <c r="BP69">
        <v>-1.1309050571541579E-3</v>
      </c>
      <c r="BQ69">
        <v>3.2658868002915574E-3</v>
      </c>
      <c r="BR69">
        <v>2.3382627312354487E-3</v>
      </c>
      <c r="BS69">
        <v>4.6436012164614786E-2</v>
      </c>
      <c r="BT69">
        <v>0.14578267990256241</v>
      </c>
      <c r="BU69">
        <v>5.6451145312495328E-3</v>
      </c>
      <c r="BV69">
        <v>0.65890541672706604</v>
      </c>
      <c r="BW69">
        <v>1.0418571308028667E-2</v>
      </c>
      <c r="BX69">
        <v>3.03964155329665E-2</v>
      </c>
      <c r="BY69">
        <v>2.9654810640829497E-3</v>
      </c>
      <c r="BZ69">
        <v>9.4288329498557737E-3</v>
      </c>
      <c r="CA69">
        <v>0.11054897148809653</v>
      </c>
      <c r="CB69">
        <v>0.47568807479468272</v>
      </c>
      <c r="CC69">
        <v>1.9459117521142093E-2</v>
      </c>
      <c r="CD69">
        <v>0.45494911074638367</v>
      </c>
      <c r="CE69">
        <v>8.7978406312538872E-3</v>
      </c>
      <c r="CF69">
        <v>3.1519684330366844E-2</v>
      </c>
      <c r="CG69">
        <v>-2.9846542991696578E-4</v>
      </c>
      <c r="CH69">
        <v>7.0899933057019231E-3</v>
      </c>
      <c r="CI69">
        <v>6.4126963792674602E-2</v>
      </c>
      <c r="CJ69">
        <v>0.32990780367508049</v>
      </c>
      <c r="CK69">
        <v>1.3805308739961291E-2</v>
      </c>
      <c r="CL69">
        <v>6.4597169914644884E-2</v>
      </c>
    </row>
    <row r="70" spans="1:90">
      <c r="A70">
        <v>1981</v>
      </c>
      <c r="B70">
        <v>1</v>
      </c>
      <c r="C70">
        <v>7.1801705988093545E-2</v>
      </c>
      <c r="D70">
        <v>6.5591770676029171E-2</v>
      </c>
      <c r="E70">
        <v>2.1787981460491324E-2</v>
      </c>
      <c r="F70">
        <v>3.0164727028022753E-2</v>
      </c>
      <c r="G70">
        <v>0.15264653965959951</v>
      </c>
      <c r="H70">
        <v>0.59730128478911404</v>
      </c>
      <c r="I70">
        <v>6.0705999189804037E-2</v>
      </c>
      <c r="J70">
        <v>0.79947221279144287</v>
      </c>
      <c r="K70">
        <v>6.9921417193702692E-2</v>
      </c>
      <c r="L70">
        <v>6.5938595827108523E-2</v>
      </c>
      <c r="M70">
        <v>1.8628471574693276E-2</v>
      </c>
      <c r="N70">
        <v>2.8069241348855044E-2</v>
      </c>
      <c r="O70">
        <v>0.10697920359023506</v>
      </c>
      <c r="P70">
        <v>0.45489180191956941</v>
      </c>
      <c r="Q70">
        <v>5.5043453222660917E-2</v>
      </c>
      <c r="R70">
        <v>0.34471303224563599</v>
      </c>
      <c r="S70">
        <v>6.1004544189651622E-2</v>
      </c>
      <c r="T70">
        <v>3.9517578580659012E-2</v>
      </c>
      <c r="U70">
        <v>1.1293116540802216E-2</v>
      </c>
      <c r="V70">
        <v>2.1145876490639242E-2</v>
      </c>
      <c r="W70">
        <v>4.0859696245966554E-2</v>
      </c>
      <c r="X70">
        <v>0.12824405460527458</v>
      </c>
      <c r="Y70">
        <v>4.2648161928781902E-2</v>
      </c>
      <c r="Z70">
        <v>0.24294842779636383</v>
      </c>
      <c r="AA70">
        <v>5.5328586024289909E-2</v>
      </c>
      <c r="AB70">
        <v>2.8803184025094644E-2</v>
      </c>
      <c r="AC70">
        <v>7.7094994699129175E-3</v>
      </c>
      <c r="AD70">
        <v>1.7798076118855782E-2</v>
      </c>
      <c r="AE70">
        <v>2.4420179629438352E-2</v>
      </c>
      <c r="AF70">
        <v>7.1998888453101095E-2</v>
      </c>
      <c r="AG70">
        <v>3.6890012075456058E-2</v>
      </c>
      <c r="AH70">
        <v>0.11223937571048737</v>
      </c>
      <c r="AI70">
        <v>3.9559510723725648E-2</v>
      </c>
      <c r="AJ70">
        <v>1.1183589541885539E-2</v>
      </c>
      <c r="AK70">
        <v>3.8163149386992758E-3</v>
      </c>
      <c r="AL70">
        <v>9.2284107269807701E-3</v>
      </c>
      <c r="AM70">
        <v>5.578156348086249E-3</v>
      </c>
      <c r="AN70">
        <v>2.231145716278251E-2</v>
      </c>
      <c r="AO70">
        <v>2.0561927101390057E-2</v>
      </c>
      <c r="AP70">
        <v>8.2038693130016327E-2</v>
      </c>
      <c r="AQ70">
        <v>3.3649243201761617E-2</v>
      </c>
      <c r="AR70">
        <v>7.6129127215789193E-3</v>
      </c>
      <c r="AS70">
        <v>2.7281513629298223E-3</v>
      </c>
      <c r="AT70">
        <v>6.4120140780776552E-3</v>
      </c>
      <c r="AU70">
        <v>3.1472898890926256E-3</v>
      </c>
      <c r="AV70">
        <v>1.3788447124175495E-2</v>
      </c>
      <c r="AW70">
        <v>1.4700638315803823E-2</v>
      </c>
      <c r="AX70">
        <v>4.0885563939809799E-2</v>
      </c>
      <c r="AY70">
        <v>2.2032453980008627E-2</v>
      </c>
      <c r="AZ70">
        <v>3.2775923772331806E-3</v>
      </c>
      <c r="BA70">
        <v>1.1557268650455453E-3</v>
      </c>
      <c r="BB70">
        <v>2.6840379999454999E-3</v>
      </c>
      <c r="BC70">
        <v>8.2085737362309734E-4</v>
      </c>
      <c r="BD70">
        <v>4.4401450940854802E-3</v>
      </c>
      <c r="BE70">
        <v>6.4747513577462232E-3</v>
      </c>
      <c r="BF70">
        <v>1.5386946499347687E-2</v>
      </c>
      <c r="BG70">
        <v>1.0218091724590657E-2</v>
      </c>
      <c r="BH70">
        <v>9.6307339355181034E-4</v>
      </c>
      <c r="BI70">
        <v>3.2936435780804644E-4</v>
      </c>
      <c r="BJ70">
        <v>8.3667365487880322E-4</v>
      </c>
      <c r="BK70">
        <v>1.0153914032476826E-4</v>
      </c>
      <c r="BL70">
        <v>8.5866886053627401E-4</v>
      </c>
      <c r="BM70">
        <v>2.079536621855854E-3</v>
      </c>
      <c r="BN70">
        <v>0.20052778720855713</v>
      </c>
      <c r="BO70">
        <v>1.8277970330013774E-3</v>
      </c>
      <c r="BP70">
        <v>-3.9390220726227831E-4</v>
      </c>
      <c r="BQ70">
        <v>3.1539099927687798E-3</v>
      </c>
      <c r="BR70">
        <v>2.0786417756804886E-3</v>
      </c>
      <c r="BS70">
        <v>4.5748408385203963E-2</v>
      </c>
      <c r="BT70">
        <v>0.14255776915334964</v>
      </c>
      <c r="BU70">
        <v>5.5552000895503365E-3</v>
      </c>
      <c r="BV70">
        <v>0.65528696775436401</v>
      </c>
      <c r="BW70">
        <v>1.0516605267371743E-2</v>
      </c>
      <c r="BX70">
        <v>2.5952751736180495E-2</v>
      </c>
      <c r="BY70">
        <v>1.0465291210809961E-2</v>
      </c>
      <c r="BZ70">
        <v>8.9354895190611478E-3</v>
      </c>
      <c r="CA70">
        <v>0.11188516771009567</v>
      </c>
      <c r="CB70">
        <v>0.46829325295102625</v>
      </c>
      <c r="CC70">
        <v>1.9238421825805624E-2</v>
      </c>
      <c r="CD70">
        <v>0.45475918054580688</v>
      </c>
      <c r="CE70">
        <v>8.6876491397319296E-3</v>
      </c>
      <c r="CF70">
        <v>2.634147634387126E-2</v>
      </c>
      <c r="CG70">
        <v>7.3112462334103219E-3</v>
      </c>
      <c r="CH70">
        <v>6.856263910350509E-3</v>
      </c>
      <c r="CI70">
        <v>6.6149198249550178E-2</v>
      </c>
      <c r="CJ70">
        <v>0.3257389706875885</v>
      </c>
      <c r="CK70">
        <v>1.3674351453934098E-2</v>
      </c>
      <c r="CL70">
        <v>6.9870825506937434E-2</v>
      </c>
    </row>
    <row r="71" spans="1:90">
      <c r="A71">
        <v>1982</v>
      </c>
      <c r="B71">
        <v>1</v>
      </c>
      <c r="C71">
        <v>6.0190498049883967E-2</v>
      </c>
      <c r="D71">
        <v>6.9532785941189168E-2</v>
      </c>
      <c r="E71">
        <v>2.2785389241971044E-2</v>
      </c>
      <c r="F71">
        <v>2.965751020800389E-2</v>
      </c>
      <c r="G71">
        <v>0.16945876270164595</v>
      </c>
      <c r="H71">
        <v>0.59135787115643568</v>
      </c>
      <c r="I71">
        <v>5.7017114982313218E-2</v>
      </c>
      <c r="J71">
        <v>0.80497807264328003</v>
      </c>
      <c r="K71">
        <v>5.8478356960035616E-2</v>
      </c>
      <c r="L71">
        <v>7.1348415005450264E-2</v>
      </c>
      <c r="M71">
        <v>1.8875662868500797E-2</v>
      </c>
      <c r="N71">
        <v>2.746645080935986E-2</v>
      </c>
      <c r="O71">
        <v>0.12203866476388944</v>
      </c>
      <c r="P71">
        <v>0.45571545595778135</v>
      </c>
      <c r="Q71">
        <v>5.1054988309552601E-2</v>
      </c>
      <c r="R71">
        <v>0.34600305557250977</v>
      </c>
      <c r="S71">
        <v>5.0597356640277306E-2</v>
      </c>
      <c r="T71">
        <v>4.4365921017291539E-2</v>
      </c>
      <c r="U71">
        <v>9.9142862820018555E-3</v>
      </c>
      <c r="V71">
        <v>2.0857607473562276E-2</v>
      </c>
      <c r="W71">
        <v>4.6906392146182883E-2</v>
      </c>
      <c r="X71">
        <v>0.13408504255455372</v>
      </c>
      <c r="Y71">
        <v>3.9276475337642315E-2</v>
      </c>
      <c r="Z71">
        <v>0.24375632405281067</v>
      </c>
      <c r="AA71">
        <v>4.6837201171014822E-2</v>
      </c>
      <c r="AB71">
        <v>3.2282088500830419E-2</v>
      </c>
      <c r="AC71">
        <v>8.0416424174105435E-3</v>
      </c>
      <c r="AD71">
        <v>1.6793465377666131E-2</v>
      </c>
      <c r="AE71">
        <v>2.8998084177422077E-2</v>
      </c>
      <c r="AF71">
        <v>7.6442220024838414E-2</v>
      </c>
      <c r="AG71">
        <v>3.4361623220622146E-2</v>
      </c>
      <c r="AH71">
        <v>0.11346425116062164</v>
      </c>
      <c r="AI71">
        <v>3.4951455821354928E-2</v>
      </c>
      <c r="AJ71">
        <v>1.3046197893712766E-2</v>
      </c>
      <c r="AK71">
        <v>4.0593455225156208E-3</v>
      </c>
      <c r="AL71">
        <v>9.2519087953740597E-3</v>
      </c>
      <c r="AM71">
        <v>7.5442701262754697E-3</v>
      </c>
      <c r="AN71">
        <v>2.4122967555345841E-2</v>
      </c>
      <c r="AO71">
        <v>2.0488101981473768E-2</v>
      </c>
      <c r="AP71">
        <v>8.3558857440948486E-2</v>
      </c>
      <c r="AQ71">
        <v>3.0053068392240433E-2</v>
      </c>
      <c r="AR71">
        <v>8.7648348932858906E-3</v>
      </c>
      <c r="AS71">
        <v>2.8877319163151702E-3</v>
      </c>
      <c r="AT71">
        <v>6.7985656478218044E-3</v>
      </c>
      <c r="AU71">
        <v>4.240017693100227E-3</v>
      </c>
      <c r="AV71">
        <v>1.5298158927012724E-2</v>
      </c>
      <c r="AW71">
        <v>1.5516481101173167E-2</v>
      </c>
      <c r="AX71">
        <v>4.2548462748527527E-2</v>
      </c>
      <c r="AY71">
        <v>2.0618831873805515E-2</v>
      </c>
      <c r="AZ71">
        <v>3.8160398054315481E-3</v>
      </c>
      <c r="BA71">
        <v>1.2894632090562062E-3</v>
      </c>
      <c r="BB71">
        <v>3.0031237231547278E-3</v>
      </c>
      <c r="BC71">
        <v>1.5173119339473024E-3</v>
      </c>
      <c r="BD71">
        <v>4.9865414294954233E-3</v>
      </c>
      <c r="BE71">
        <v>7.3171504557483155E-3</v>
      </c>
      <c r="BF71">
        <v>1.608702726662159E-2</v>
      </c>
      <c r="BG71">
        <v>1.0123091003548539E-2</v>
      </c>
      <c r="BH71">
        <v>1.0920261063294765E-3</v>
      </c>
      <c r="BI71">
        <v>3.2041175701096373E-4</v>
      </c>
      <c r="BJ71">
        <v>1.0139066059805001E-3</v>
      </c>
      <c r="BK71">
        <v>5.7873987995347101E-5</v>
      </c>
      <c r="BL71">
        <v>8.8146397777378758E-4</v>
      </c>
      <c r="BM71">
        <v>2.5982538579541305E-3</v>
      </c>
      <c r="BN71">
        <v>0.19502192735671997</v>
      </c>
      <c r="BO71">
        <v>1.6678436493822296E-3</v>
      </c>
      <c r="BP71">
        <v>-1.8726798017573779E-3</v>
      </c>
      <c r="BQ71">
        <v>3.9065546229596357E-3</v>
      </c>
      <c r="BR71">
        <v>2.1748501856484171E-3</v>
      </c>
      <c r="BS71">
        <v>4.7504553565771178E-2</v>
      </c>
      <c r="BT71">
        <v>0.13581946278033483</v>
      </c>
      <c r="BU71">
        <v>5.8213525650039136E-3</v>
      </c>
      <c r="BV71">
        <v>0.65399694442749023</v>
      </c>
      <c r="BW71">
        <v>9.3563001805214586E-3</v>
      </c>
      <c r="BX71">
        <v>2.5015637805437273E-2</v>
      </c>
      <c r="BY71">
        <v>1.2854397543297416E-2</v>
      </c>
      <c r="BZ71">
        <v>8.7153640870838867E-3</v>
      </c>
      <c r="CA71">
        <v>0.12265834856931138</v>
      </c>
      <c r="CB71">
        <v>0.45663112992369814</v>
      </c>
      <c r="CC71">
        <v>1.8765672595248202E-2</v>
      </c>
      <c r="CD71">
        <v>0.45897501707077026</v>
      </c>
      <c r="CE71">
        <v>7.6873509139619989E-3</v>
      </c>
      <c r="CF71">
        <v>2.6881473087899947E-2</v>
      </c>
      <c r="CG71">
        <v>8.9477548504987257E-3</v>
      </c>
      <c r="CH71">
        <v>6.5400344171533641E-3</v>
      </c>
      <c r="CI71">
        <v>7.5168082383788706E-2</v>
      </c>
      <c r="CJ71">
        <v>0.32079725213085586</v>
      </c>
      <c r="CK71">
        <v>1.2952965349078024E-2</v>
      </c>
      <c r="CL71">
        <v>7.649923072466365E-2</v>
      </c>
    </row>
    <row r="72" spans="1:90">
      <c r="A72">
        <v>1983</v>
      </c>
      <c r="B72">
        <v>1</v>
      </c>
      <c r="C72">
        <v>6.5821347783479922E-2</v>
      </c>
      <c r="D72">
        <v>6.7694917991045767E-2</v>
      </c>
      <c r="E72">
        <v>2.1433003922971261E-2</v>
      </c>
      <c r="F72">
        <v>2.8241352061892711E-2</v>
      </c>
      <c r="G72">
        <v>0.17877713905074177</v>
      </c>
      <c r="H72">
        <v>0.58134015163765074</v>
      </c>
      <c r="I72">
        <v>5.6692073992891924E-2</v>
      </c>
      <c r="J72">
        <v>0.81175285577774048</v>
      </c>
      <c r="K72">
        <v>6.3904035004419213E-2</v>
      </c>
      <c r="L72">
        <v>6.9477500678538459E-2</v>
      </c>
      <c r="M72">
        <v>1.837523333332685E-2</v>
      </c>
      <c r="N72">
        <v>2.5861831647506883E-2</v>
      </c>
      <c r="O72">
        <v>0.13297191449017531</v>
      </c>
      <c r="P72">
        <v>0.45047981271842452</v>
      </c>
      <c r="Q72">
        <v>5.0682542255577855E-2</v>
      </c>
      <c r="R72">
        <v>0.35127314925193787</v>
      </c>
      <c r="S72">
        <v>5.5496888029746082E-2</v>
      </c>
      <c r="T72">
        <v>4.2163384881982277E-2</v>
      </c>
      <c r="U72">
        <v>1.0937013564492427E-2</v>
      </c>
      <c r="V72">
        <v>1.8913957412392133E-2</v>
      </c>
      <c r="W72">
        <v>5.0859349527354589E-2</v>
      </c>
      <c r="X72">
        <v>0.13470573120131646</v>
      </c>
      <c r="Y72">
        <v>3.8196812586050684E-2</v>
      </c>
      <c r="Z72">
        <v>0.24710492789745331</v>
      </c>
      <c r="AA72">
        <v>5.0534806098149858E-2</v>
      </c>
      <c r="AB72">
        <v>2.9865082032360074E-2</v>
      </c>
      <c r="AC72">
        <v>7.7737649557105999E-3</v>
      </c>
      <c r="AD72">
        <v>1.599727188963666E-2</v>
      </c>
      <c r="AE72">
        <v>3.1582134936441311E-2</v>
      </c>
      <c r="AF72">
        <v>7.8070935895040092E-2</v>
      </c>
      <c r="AG72">
        <v>3.3280931798187655E-2</v>
      </c>
      <c r="AH72">
        <v>0.11608231067657471</v>
      </c>
      <c r="AI72">
        <v>3.7236320974488597E-2</v>
      </c>
      <c r="AJ72">
        <v>1.1936759692611824E-2</v>
      </c>
      <c r="AK72">
        <v>3.853894653411751E-3</v>
      </c>
      <c r="AL72">
        <v>8.6535177189623579E-3</v>
      </c>
      <c r="AM72">
        <v>9.2396785343621078E-3</v>
      </c>
      <c r="AN72">
        <v>2.5595865058133771E-2</v>
      </c>
      <c r="AO72">
        <v>1.9566270983912025E-2</v>
      </c>
      <c r="AP72">
        <v>8.5492856800556183E-2</v>
      </c>
      <c r="AQ72">
        <v>3.1879310776681692E-2</v>
      </c>
      <c r="AR72">
        <v>8.0809795231544922E-3</v>
      </c>
      <c r="AS72">
        <v>2.7416391220962243E-3</v>
      </c>
      <c r="AT72">
        <v>6.19076768548387E-3</v>
      </c>
      <c r="AU72">
        <v>5.7044821234225997E-3</v>
      </c>
      <c r="AV72">
        <v>1.642223926073454E-2</v>
      </c>
      <c r="AW72">
        <v>1.4473436946161612E-2</v>
      </c>
      <c r="AX72">
        <v>4.3108221143484116E-2</v>
      </c>
      <c r="AY72">
        <v>2.1310552339086165E-2</v>
      </c>
      <c r="AZ72">
        <v>3.519621869878007E-3</v>
      </c>
      <c r="BA72">
        <v>1.2861319360726506E-3</v>
      </c>
      <c r="BB72">
        <v>2.7061113140645228E-3</v>
      </c>
      <c r="BC72">
        <v>1.7742971433638275E-3</v>
      </c>
      <c r="BD72">
        <v>5.7720869107350126E-3</v>
      </c>
      <c r="BE72">
        <v>6.7394198654708529E-3</v>
      </c>
      <c r="BF72">
        <v>1.6013927757740021E-2</v>
      </c>
      <c r="BG72">
        <v>9.9000790000570715E-3</v>
      </c>
      <c r="BH72">
        <v>1.0204898273376141E-3</v>
      </c>
      <c r="BI72">
        <v>3.4468854892616375E-4</v>
      </c>
      <c r="BJ72">
        <v>9.3412468243484219E-4</v>
      </c>
      <c r="BK72">
        <v>2.0928455974303584E-4</v>
      </c>
      <c r="BL72">
        <v>1.2383845735338365E-3</v>
      </c>
      <c r="BM72">
        <v>2.3668776100304783E-3</v>
      </c>
      <c r="BN72">
        <v>0.18824714422225952</v>
      </c>
      <c r="BO72">
        <v>1.8593318950818089E-3</v>
      </c>
      <c r="BP72">
        <v>-1.847876835171073E-3</v>
      </c>
      <c r="BQ72">
        <v>3.0514886464794513E-3</v>
      </c>
      <c r="BR72">
        <v>2.3627030867744096E-3</v>
      </c>
      <c r="BS72">
        <v>4.5901268017887763E-2</v>
      </c>
      <c r="BT72">
        <v>0.13104684965549934</v>
      </c>
      <c r="BU72">
        <v>5.8733517595101403E-3</v>
      </c>
      <c r="BV72">
        <v>0.64872685074806213</v>
      </c>
      <c r="BW72">
        <v>1.0032415405704521E-2</v>
      </c>
      <c r="BX72">
        <v>2.5378944188762E-2</v>
      </c>
      <c r="BY72">
        <v>1.0464730327557155E-2</v>
      </c>
      <c r="BZ72">
        <v>9.2459138616277931E-3</v>
      </c>
      <c r="CA72">
        <v>0.12803955722941077</v>
      </c>
      <c r="CB72">
        <v>0.44609613075090665</v>
      </c>
      <c r="CC72">
        <v>1.946915742520813E-2</v>
      </c>
      <c r="CD72">
        <v>0.46047970652580261</v>
      </c>
      <c r="CE72">
        <v>8.1712936166207575E-3</v>
      </c>
      <c r="CF72">
        <v>2.7215780897290549E-2</v>
      </c>
      <c r="CG72">
        <v>7.4130282238591442E-3</v>
      </c>
      <c r="CH72">
        <v>6.8825264488002139E-3</v>
      </c>
      <c r="CI72">
        <v>8.2159784804726688E-2</v>
      </c>
      <c r="CJ72">
        <v>0.31503605882241265</v>
      </c>
      <c r="CK72">
        <v>1.3601260126855684E-2</v>
      </c>
      <c r="CL72">
        <v>8.6543149725302651E-2</v>
      </c>
    </row>
    <row r="73" spans="1:90">
      <c r="A73">
        <v>1984</v>
      </c>
      <c r="B73">
        <v>1</v>
      </c>
      <c r="C73">
        <v>6.5823475613286053E-2</v>
      </c>
      <c r="D73">
        <v>7.1765435196618377E-2</v>
      </c>
      <c r="E73">
        <v>1.85811439410139E-2</v>
      </c>
      <c r="F73">
        <v>3.010704389845853E-2</v>
      </c>
      <c r="G73">
        <v>0.18641331045595644</v>
      </c>
      <c r="H73">
        <v>0.56604601234634921</v>
      </c>
      <c r="I73">
        <v>6.1263531714006968E-2</v>
      </c>
      <c r="J73">
        <v>0.81585532426834106</v>
      </c>
      <c r="K73">
        <v>6.3998223745533711E-2</v>
      </c>
      <c r="L73">
        <v>7.3399595047068389E-2</v>
      </c>
      <c r="M73">
        <v>1.5468409651303344E-2</v>
      </c>
      <c r="N73">
        <v>2.8617873348046888E-2</v>
      </c>
      <c r="O73">
        <v>0.14276280779504252</v>
      </c>
      <c r="P73">
        <v>0.43594243197228516</v>
      </c>
      <c r="Q73">
        <v>5.5665953446107364E-2</v>
      </c>
      <c r="R73">
        <v>0.36352020502090454</v>
      </c>
      <c r="S73">
        <v>5.6096597299410668E-2</v>
      </c>
      <c r="T73">
        <v>4.3886190425142975E-2</v>
      </c>
      <c r="U73">
        <v>1.0369223407168575E-2</v>
      </c>
      <c r="V73">
        <v>2.1246561594247662E-2</v>
      </c>
      <c r="W73">
        <v>5.9264956601274975E-2</v>
      </c>
      <c r="X73">
        <v>0.12941101281853951</v>
      </c>
      <c r="Y73">
        <v>4.3245656071170265E-2</v>
      </c>
      <c r="Z73">
        <v>0.25974908471107483</v>
      </c>
      <c r="AA73">
        <v>5.1393370418007137E-2</v>
      </c>
      <c r="AB73">
        <v>3.2196930767843759E-2</v>
      </c>
      <c r="AC73">
        <v>6.9426761829628897E-3</v>
      </c>
      <c r="AD73">
        <v>1.8135192692591985E-2</v>
      </c>
      <c r="AE73">
        <v>3.7615378292110854E-2</v>
      </c>
      <c r="AF73">
        <v>7.5368732526023274E-2</v>
      </c>
      <c r="AG73">
        <v>3.8096821274857882E-2</v>
      </c>
      <c r="AH73">
        <v>0.1260451078414917</v>
      </c>
      <c r="AI73">
        <v>3.8511446648812418E-2</v>
      </c>
      <c r="AJ73">
        <v>1.3577323907202656E-2</v>
      </c>
      <c r="AK73">
        <v>3.3853264361853449E-3</v>
      </c>
      <c r="AL73">
        <v>9.8295115832349959E-3</v>
      </c>
      <c r="AM73">
        <v>1.2526362455227924E-2</v>
      </c>
      <c r="AN73">
        <v>2.5647383155512286E-2</v>
      </c>
      <c r="AO73">
        <v>2.2567753316838881E-2</v>
      </c>
      <c r="AP73">
        <v>9.4092696905136108E-2</v>
      </c>
      <c r="AQ73">
        <v>3.3175383563993445E-2</v>
      </c>
      <c r="AR73">
        <v>9.2991010588310153E-3</v>
      </c>
      <c r="AS73">
        <v>2.3943511099332741E-3</v>
      </c>
      <c r="AT73">
        <v>7.0443260617504711E-3</v>
      </c>
      <c r="AU73">
        <v>8.2531405134524914E-3</v>
      </c>
      <c r="AV73">
        <v>1.7223821627969781E-2</v>
      </c>
      <c r="AW73">
        <v>1.670257546384224E-2</v>
      </c>
      <c r="AX73">
        <v>4.926733672618866E-2</v>
      </c>
      <c r="AY73">
        <v>2.3242539166290547E-2</v>
      </c>
      <c r="AZ73">
        <v>4.5729628417028774E-3</v>
      </c>
      <c r="BA73">
        <v>1.1276031847074872E-3</v>
      </c>
      <c r="BB73">
        <v>2.9863037467556435E-3</v>
      </c>
      <c r="BC73">
        <v>3.0578996374438653E-3</v>
      </c>
      <c r="BD73">
        <v>6.6724580351730095E-3</v>
      </c>
      <c r="BE73">
        <v>7.6075649668642066E-3</v>
      </c>
      <c r="BF73">
        <v>1.8758738413453102E-2</v>
      </c>
      <c r="BG73">
        <v>1.1658512502032372E-2</v>
      </c>
      <c r="BH73">
        <v>1.1884925187189165E-3</v>
      </c>
      <c r="BI73">
        <v>3.0309889266892995E-4</v>
      </c>
      <c r="BJ73">
        <v>1.0304234183466398E-3</v>
      </c>
      <c r="BK73">
        <v>4.9466815098471949E-4</v>
      </c>
      <c r="BL73">
        <v>1.3838344232802613E-3</v>
      </c>
      <c r="BM73">
        <v>2.6997080558018088E-3</v>
      </c>
      <c r="BN73">
        <v>0.18414467573165894</v>
      </c>
      <c r="BO73">
        <v>1.7620542384393901E-3</v>
      </c>
      <c r="BP73">
        <v>-1.7074349299283746E-3</v>
      </c>
      <c r="BQ73">
        <v>3.1097886319542646E-3</v>
      </c>
      <c r="BR73">
        <v>1.4640164612408307E-3</v>
      </c>
      <c r="BS73">
        <v>4.3738981233577078E-2</v>
      </c>
      <c r="BT73">
        <v>0.13032697726073716</v>
      </c>
      <c r="BU73">
        <v>5.4502753523393965E-3</v>
      </c>
      <c r="BV73">
        <v>0.63647979497909546</v>
      </c>
      <c r="BW73">
        <v>9.4384355933544491E-3</v>
      </c>
      <c r="BX73">
        <v>2.7735155900687723E-2</v>
      </c>
      <c r="BY73">
        <v>8.1790267370945597E-3</v>
      </c>
      <c r="BZ73">
        <v>8.7677178280896311E-3</v>
      </c>
      <c r="CA73">
        <v>0.1272419249263767</v>
      </c>
      <c r="CB73">
        <v>0.43569713650912839</v>
      </c>
      <c r="CC73">
        <v>1.9420357489839831E-2</v>
      </c>
      <c r="CD73">
        <v>0.45233511924743652</v>
      </c>
      <c r="CE73">
        <v>7.6741101302610117E-3</v>
      </c>
      <c r="CF73">
        <v>2.9426491103033053E-2</v>
      </c>
      <c r="CG73">
        <v>5.0705082027877541E-3</v>
      </c>
      <c r="CH73">
        <v>7.3012379746127103E-3</v>
      </c>
      <c r="CI73">
        <v>8.352807281944756E-2</v>
      </c>
      <c r="CJ73">
        <v>0.30537882141170941</v>
      </c>
      <c r="CK73">
        <v>1.3955855123422581E-2</v>
      </c>
      <c r="CL73">
        <v>9.5060100877388864E-2</v>
      </c>
    </row>
    <row r="74" spans="1:90">
      <c r="A74">
        <v>1985</v>
      </c>
      <c r="B74">
        <v>1</v>
      </c>
      <c r="C74">
        <v>5.9768740751252381E-2</v>
      </c>
      <c r="D74">
        <v>6.8533307059936988E-2</v>
      </c>
      <c r="E74">
        <v>1.7139046153310744E-2</v>
      </c>
      <c r="F74">
        <v>3.0118661287360737E-2</v>
      </c>
      <c r="G74">
        <v>0.1939761575251282</v>
      </c>
      <c r="H74">
        <v>0.56983965905012879</v>
      </c>
      <c r="I74">
        <v>6.0624426480419102E-2</v>
      </c>
      <c r="J74">
        <v>0.81583046913146973</v>
      </c>
      <c r="K74">
        <v>5.8164148292075536E-2</v>
      </c>
      <c r="L74">
        <v>7.1578891443588102E-2</v>
      </c>
      <c r="M74">
        <v>1.3981581811100405E-2</v>
      </c>
      <c r="N74">
        <v>2.7900880008892966E-2</v>
      </c>
      <c r="O74">
        <v>0.15015812375882615</v>
      </c>
      <c r="P74">
        <v>0.43943737450409281</v>
      </c>
      <c r="Q74">
        <v>5.4609493912782109E-2</v>
      </c>
      <c r="R74">
        <v>0.36251196265220642</v>
      </c>
      <c r="S74">
        <v>4.9993280884983629E-2</v>
      </c>
      <c r="T74">
        <v>4.3725859182306773E-2</v>
      </c>
      <c r="U74">
        <v>1.045970590909576E-2</v>
      </c>
      <c r="V74">
        <v>2.0548009159386506E-2</v>
      </c>
      <c r="W74">
        <v>6.1616259766246018E-2</v>
      </c>
      <c r="X74">
        <v>0.13438887539818364</v>
      </c>
      <c r="Y74">
        <v>4.1779969856083579E-2</v>
      </c>
      <c r="Z74">
        <v>0.25844010710716248</v>
      </c>
      <c r="AA74">
        <v>4.5645813834578816E-2</v>
      </c>
      <c r="AB74">
        <v>3.2291110380876856E-2</v>
      </c>
      <c r="AC74">
        <v>7.9565492514063248E-3</v>
      </c>
      <c r="AD74">
        <v>1.7671669923910706E-2</v>
      </c>
      <c r="AE74">
        <v>3.9442059088903636E-2</v>
      </c>
      <c r="AF74">
        <v>7.8220032478200432E-2</v>
      </c>
      <c r="AG74">
        <v>3.7212848529191773E-2</v>
      </c>
      <c r="AH74">
        <v>0.12544624507427216</v>
      </c>
      <c r="AI74">
        <v>3.4382518280444703E-2</v>
      </c>
      <c r="AJ74">
        <v>1.4657625529093565E-2</v>
      </c>
      <c r="AK74">
        <v>4.1031914045263906E-3</v>
      </c>
      <c r="AL74">
        <v>9.8522263854673355E-3</v>
      </c>
      <c r="AM74">
        <v>1.3185132250798723E-2</v>
      </c>
      <c r="AN74">
        <v>2.6416913768557131E-2</v>
      </c>
      <c r="AO74">
        <v>2.2848637751902705E-2</v>
      </c>
      <c r="AP74">
        <v>9.3722209334373474E-2</v>
      </c>
      <c r="AQ74">
        <v>2.9819685692474413E-2</v>
      </c>
      <c r="AR74">
        <v>1.0846410726022347E-2</v>
      </c>
      <c r="AS74">
        <v>3.139526409931594E-3</v>
      </c>
      <c r="AT74">
        <v>7.1702376290207672E-3</v>
      </c>
      <c r="AU74">
        <v>8.5439648989599302E-3</v>
      </c>
      <c r="AV74">
        <v>1.6910623540163466E-2</v>
      </c>
      <c r="AW74">
        <v>1.7291758287003994E-2</v>
      </c>
      <c r="AX74">
        <v>4.8211157321929932E-2</v>
      </c>
      <c r="AY74">
        <v>2.0382268380615229E-2</v>
      </c>
      <c r="AZ74">
        <v>5.7055139159690755E-3</v>
      </c>
      <c r="BA74">
        <v>1.5869347305396614E-3</v>
      </c>
      <c r="BB74">
        <v>3.0914406554242825E-3</v>
      </c>
      <c r="BC74">
        <v>3.0519646196725844E-3</v>
      </c>
      <c r="BD74">
        <v>6.3115734127221429E-3</v>
      </c>
      <c r="BE74">
        <v>8.0814626302183699E-3</v>
      </c>
      <c r="BF74">
        <v>1.8093124032020569E-2</v>
      </c>
      <c r="BG74">
        <v>9.9753156930876691E-3</v>
      </c>
      <c r="BH74">
        <v>2.2937651483813256E-3</v>
      </c>
      <c r="BI74">
        <v>5.3222098265547373E-4</v>
      </c>
      <c r="BJ74">
        <v>9.1239821705677514E-4</v>
      </c>
      <c r="BK74">
        <v>6.9454957576754522E-4</v>
      </c>
      <c r="BL74">
        <v>1.1808360134055364E-3</v>
      </c>
      <c r="BM74">
        <v>2.5040364448284296E-3</v>
      </c>
      <c r="BN74">
        <v>0.18416953086853027</v>
      </c>
      <c r="BO74">
        <v>1.5304876087124137E-3</v>
      </c>
      <c r="BP74">
        <v>-3.1461144627203206E-3</v>
      </c>
      <c r="BQ74">
        <v>3.1559979870510978E-3</v>
      </c>
      <c r="BR74">
        <v>2.1907741240259826E-3</v>
      </c>
      <c r="BS74">
        <v>4.3926418438287547E-2</v>
      </c>
      <c r="BT74">
        <v>0.13066029161257237</v>
      </c>
      <c r="BU74">
        <v>5.8516492507384669E-3</v>
      </c>
      <c r="BV74">
        <v>0.63748803734779358</v>
      </c>
      <c r="BW74">
        <v>9.4753364389438786E-3</v>
      </c>
      <c r="BX74">
        <v>2.4624648989023605E-2</v>
      </c>
      <c r="BY74">
        <v>6.6339201382146183E-3</v>
      </c>
      <c r="BZ74">
        <v>9.4681131653462178E-3</v>
      </c>
      <c r="CA74">
        <v>0.13247443543453641</v>
      </c>
      <c r="CB74">
        <v>0.43482286082008603</v>
      </c>
      <c r="CC74">
        <v>1.998872330931311E-2</v>
      </c>
      <c r="CD74">
        <v>0.45331850647926331</v>
      </c>
      <c r="CE74">
        <v>7.9406771463508448E-3</v>
      </c>
      <c r="CF74">
        <v>2.7744861861893046E-2</v>
      </c>
      <c r="CG74">
        <v>3.4814019304751165E-3</v>
      </c>
      <c r="CH74">
        <v>7.2752015706751228E-3</v>
      </c>
      <c r="CI74">
        <v>8.8583390067880977E-2</v>
      </c>
      <c r="CJ74">
        <v>0.30416250263321215</v>
      </c>
      <c r="CK74">
        <v>1.4130498505912194E-2</v>
      </c>
      <c r="CL74">
        <v>9.9442395609758275E-2</v>
      </c>
    </row>
    <row r="75" spans="1:90">
      <c r="A75">
        <v>1986</v>
      </c>
      <c r="B75">
        <v>1</v>
      </c>
      <c r="C75">
        <v>8.3542699154184885E-3</v>
      </c>
      <c r="D75">
        <v>0.10151141144271758</v>
      </c>
      <c r="E75">
        <v>2.0833452527499463E-2</v>
      </c>
      <c r="F75">
        <v>3.05129433879614E-2</v>
      </c>
      <c r="G75">
        <v>0.19474977993624165</v>
      </c>
      <c r="H75">
        <v>0.58265265828285107</v>
      </c>
      <c r="I75">
        <v>6.1385504378602296E-2</v>
      </c>
      <c r="J75">
        <v>0.81794100999832153</v>
      </c>
      <c r="K75">
        <v>4.959303297937187E-2</v>
      </c>
      <c r="L75">
        <v>6.2345390072769485E-2</v>
      </c>
      <c r="M75">
        <v>1.7582075653746043E-2</v>
      </c>
      <c r="N75">
        <v>2.7957057786593461E-2</v>
      </c>
      <c r="O75">
        <v>0.15016704969319311</v>
      </c>
      <c r="P75">
        <v>0.45517511862403676</v>
      </c>
      <c r="Q75">
        <v>5.5121311810692041E-2</v>
      </c>
      <c r="R75">
        <v>0.36079427599906921</v>
      </c>
      <c r="S75">
        <v>4.2976532912244708E-2</v>
      </c>
      <c r="T75">
        <v>4.0502462594429134E-2</v>
      </c>
      <c r="U75">
        <v>1.0873467863149277E-2</v>
      </c>
      <c r="V75">
        <v>2.0196283191500384E-2</v>
      </c>
      <c r="W75">
        <v>6.2862624372188064E-2</v>
      </c>
      <c r="X75">
        <v>0.1421694448113672</v>
      </c>
      <c r="Y75">
        <v>4.1213435128929672E-2</v>
      </c>
      <c r="Z75">
        <v>0.25591707229614258</v>
      </c>
      <c r="AA75">
        <v>3.9281635341907248E-2</v>
      </c>
      <c r="AB75">
        <v>3.0286026948907349E-2</v>
      </c>
      <c r="AC75">
        <v>8.2878079025450711E-3</v>
      </c>
      <c r="AD75">
        <v>1.7369966529211751E-2</v>
      </c>
      <c r="AE75">
        <v>4.140725702866592E-2</v>
      </c>
      <c r="AF75">
        <v>8.2575622479808236E-2</v>
      </c>
      <c r="AG75">
        <v>3.670874388837804E-2</v>
      </c>
      <c r="AH75">
        <v>0.12223199754953384</v>
      </c>
      <c r="AI75">
        <v>2.9269967691682271E-2</v>
      </c>
      <c r="AJ75">
        <v>1.3812734240044134E-2</v>
      </c>
      <c r="AK75">
        <v>4.2069306797693435E-3</v>
      </c>
      <c r="AL75">
        <v>9.4130547960157209E-3</v>
      </c>
      <c r="AM75">
        <v>1.5537496873276215E-2</v>
      </c>
      <c r="AN75">
        <v>2.8073068657448672E-2</v>
      </c>
      <c r="AO75">
        <v>2.1918746027514199E-2</v>
      </c>
      <c r="AP75">
        <v>9.0030945837497711E-2</v>
      </c>
      <c r="AQ75">
        <v>2.5266471447986764E-2</v>
      </c>
      <c r="AR75">
        <v>1.015326696869962E-2</v>
      </c>
      <c r="AS75">
        <v>3.1798987318976094E-3</v>
      </c>
      <c r="AT75">
        <v>6.7696305297607392E-3</v>
      </c>
      <c r="AU75">
        <v>1.055151349944145E-2</v>
      </c>
      <c r="AV75">
        <v>1.7658620589305726E-2</v>
      </c>
      <c r="AW75">
        <v>1.6451541150733544E-2</v>
      </c>
      <c r="AX75">
        <v>4.538445919752121E-2</v>
      </c>
      <c r="AY75">
        <v>1.7620032131131266E-2</v>
      </c>
      <c r="AZ75">
        <v>5.1483087157159369E-3</v>
      </c>
      <c r="BA75">
        <v>1.6047431163535612E-3</v>
      </c>
      <c r="BB75">
        <v>2.8673914361672668E-3</v>
      </c>
      <c r="BC75">
        <v>3.9589378774332632E-3</v>
      </c>
      <c r="BD75">
        <v>6.4941483654412371E-3</v>
      </c>
      <c r="BE75">
        <v>7.6908990486035242E-3</v>
      </c>
      <c r="BF75">
        <v>1.6558306291699409E-2</v>
      </c>
      <c r="BG75">
        <v>8.8953707682950592E-3</v>
      </c>
      <c r="BH75">
        <v>1.5351152535240482E-3</v>
      </c>
      <c r="BI75">
        <v>3.7327994624443124E-4</v>
      </c>
      <c r="BJ75">
        <v>8.5441978024691247E-4</v>
      </c>
      <c r="BK75">
        <v>7.1863863445338725E-4</v>
      </c>
      <c r="BL75">
        <v>1.6299289427497334E-3</v>
      </c>
      <c r="BM75">
        <v>2.5515527886413284E-3</v>
      </c>
      <c r="BN75">
        <v>0.18205899000167847</v>
      </c>
      <c r="BO75">
        <v>-4.1573772426513694E-2</v>
      </c>
      <c r="BP75">
        <v>3.9340258156404601E-2</v>
      </c>
      <c r="BQ75">
        <v>3.2452744501525435E-3</v>
      </c>
      <c r="BR75">
        <v>2.529702288463713E-3</v>
      </c>
      <c r="BS75">
        <v>4.4704674118863322E-2</v>
      </c>
      <c r="BT75">
        <v>0.1277195375856861</v>
      </c>
      <c r="BU75">
        <v>6.0933091357283416E-3</v>
      </c>
      <c r="BV75">
        <v>0.63920572400093079</v>
      </c>
      <c r="BW75">
        <v>-3.494822179393646E-2</v>
      </c>
      <c r="BX75">
        <v>6.0985308559428103E-2</v>
      </c>
      <c r="BY75">
        <v>9.931687322072863E-3</v>
      </c>
      <c r="BZ75">
        <v>1.0240420284504621E-2</v>
      </c>
      <c r="CA75">
        <v>0.1319715455626822</v>
      </c>
      <c r="CB75">
        <v>0.43984043845921506</v>
      </c>
      <c r="CC75">
        <v>2.1184590703943827E-2</v>
      </c>
      <c r="CD75">
        <v>0.45714673399925232</v>
      </c>
      <c r="CE75">
        <v>6.4752461878601246E-3</v>
      </c>
      <c r="CF75">
        <v>2.1757915457760867E-2</v>
      </c>
      <c r="CG75">
        <v>6.6876906872823582E-3</v>
      </c>
      <c r="CH75">
        <v>7.7080876306656523E-3</v>
      </c>
      <c r="CI75">
        <v>8.7327735311797106E-2</v>
      </c>
      <c r="CJ75">
        <v>0.31210233874637178</v>
      </c>
      <c r="CK75">
        <v>1.5087771785443545E-2</v>
      </c>
      <c r="CL75">
        <v>9.5465365622613485E-2</v>
      </c>
    </row>
    <row r="76" spans="1:90">
      <c r="A76">
        <v>1987</v>
      </c>
      <c r="B76">
        <v>1</v>
      </c>
      <c r="C76">
        <v>5.5202664508293253E-2</v>
      </c>
      <c r="D76">
        <v>0.56909383343795672</v>
      </c>
      <c r="E76">
        <v>-0.49441040752350518</v>
      </c>
      <c r="F76">
        <v>3.042236156835898E-2</v>
      </c>
      <c r="G76">
        <v>0.18579648012602501</v>
      </c>
      <c r="H76">
        <v>0.5915035477761299</v>
      </c>
      <c r="I76">
        <v>6.2391507329977627E-2</v>
      </c>
      <c r="J76">
        <v>0.82185083627700806</v>
      </c>
      <c r="K76">
        <v>5.3294093435145837E-2</v>
      </c>
      <c r="L76">
        <v>0.57108201515587065</v>
      </c>
      <c r="M76">
        <v>-0.49691266918796556</v>
      </c>
      <c r="N76">
        <v>2.7803758016010784E-2</v>
      </c>
      <c r="O76">
        <v>0.14248991436980285</v>
      </c>
      <c r="P76">
        <v>0.46837035944779198</v>
      </c>
      <c r="Q76">
        <v>5.5723369366568971E-2</v>
      </c>
      <c r="R76">
        <v>0.37129673361778259</v>
      </c>
      <c r="S76">
        <v>4.4783699405480507E-2</v>
      </c>
      <c r="T76">
        <v>3.9914921831508174E-2</v>
      </c>
      <c r="U76">
        <v>1.0756874797280982E-2</v>
      </c>
      <c r="V76">
        <v>2.0269838911389081E-2</v>
      </c>
      <c r="W76">
        <v>6.2093142907091801E-2</v>
      </c>
      <c r="X76">
        <v>0.15157423102747086</v>
      </c>
      <c r="Y76">
        <v>4.1904023242244022E-2</v>
      </c>
      <c r="Z76">
        <v>0.26824808120727539</v>
      </c>
      <c r="AA76">
        <v>4.0482330709985907E-2</v>
      </c>
      <c r="AB76">
        <v>3.2164018496590015E-2</v>
      </c>
      <c r="AC76">
        <v>8.7486382026333558E-3</v>
      </c>
      <c r="AD76">
        <v>1.7104776131612084E-2</v>
      </c>
      <c r="AE76">
        <v>4.2494678971684664E-2</v>
      </c>
      <c r="AF76">
        <v>9.06588880060816E-2</v>
      </c>
      <c r="AG76">
        <v>3.6594758864946925E-2</v>
      </c>
      <c r="AH76">
        <v>0.13244308531284332</v>
      </c>
      <c r="AI76">
        <v>2.8677314780766072E-2</v>
      </c>
      <c r="AJ76">
        <v>1.7661191945728873E-2</v>
      </c>
      <c r="AK76">
        <v>4.3063362572491135E-3</v>
      </c>
      <c r="AL76">
        <v>9.2232223620576214E-3</v>
      </c>
      <c r="AM76">
        <v>1.8326516236420579E-2</v>
      </c>
      <c r="AN76">
        <v>3.2754399610717952E-2</v>
      </c>
      <c r="AO76">
        <v>2.1494107358325031E-2</v>
      </c>
      <c r="AP76">
        <v>9.8300427198410034E-2</v>
      </c>
      <c r="AQ76">
        <v>2.4283512455377607E-2</v>
      </c>
      <c r="AR76">
        <v>1.3512099186840119E-2</v>
      </c>
      <c r="AS76">
        <v>3.1633028252998465E-3</v>
      </c>
      <c r="AT76">
        <v>6.4271312560856544E-3</v>
      </c>
      <c r="AU76">
        <v>1.2951805761658284E-2</v>
      </c>
      <c r="AV76">
        <v>2.2404841959195437E-2</v>
      </c>
      <c r="AW76">
        <v>1.5557731288306622E-2</v>
      </c>
      <c r="AX76">
        <v>4.9200229346752167E-2</v>
      </c>
      <c r="AY76">
        <v>1.5827960798700923E-2</v>
      </c>
      <c r="AZ76">
        <v>7.7759516341372684E-3</v>
      </c>
      <c r="BA76">
        <v>1.4512687827031286E-3</v>
      </c>
      <c r="BB76">
        <v>2.7053264302627587E-3</v>
      </c>
      <c r="BC76">
        <v>5.5124476684163858E-3</v>
      </c>
      <c r="BD76">
        <v>8.7594480884011002E-3</v>
      </c>
      <c r="BE76">
        <v>7.1678260613711811E-3</v>
      </c>
      <c r="BF76">
        <v>1.7605263739824295E-2</v>
      </c>
      <c r="BG76">
        <v>7.5155038586528413E-3</v>
      </c>
      <c r="BH76">
        <v>3.0477887039147972E-3</v>
      </c>
      <c r="BI76">
        <v>4.4033777442778151E-4</v>
      </c>
      <c r="BJ76">
        <v>9.6094070906596065E-4</v>
      </c>
      <c r="BK76">
        <v>8.0817097965185235E-4</v>
      </c>
      <c r="BL76">
        <v>2.1680179299818619E-3</v>
      </c>
      <c r="BM76">
        <v>2.6645037014897087E-3</v>
      </c>
      <c r="BN76">
        <v>0.17814916372299194</v>
      </c>
      <c r="BO76">
        <v>1.8416305038047929E-3</v>
      </c>
      <c r="BP76">
        <v>-2.8260503650983388E-3</v>
      </c>
      <c r="BQ76">
        <v>3.2555239627817087E-3</v>
      </c>
      <c r="BR76">
        <v>2.5940033107658632E-3</v>
      </c>
      <c r="BS76">
        <v>4.3434747873997384E-2</v>
      </c>
      <c r="BT76">
        <v>0.12331321545771372</v>
      </c>
      <c r="BU76">
        <v>6.5360756332299812E-3</v>
      </c>
      <c r="BV76">
        <v>0.62870326638221741</v>
      </c>
      <c r="BW76">
        <v>1.0210578648860845E-2</v>
      </c>
      <c r="BX76">
        <v>0.53061319754043423</v>
      </c>
      <c r="BY76">
        <v>-0.50678658459934789</v>
      </c>
      <c r="BZ76">
        <v>1.0075008885454392E-2</v>
      </c>
      <c r="CA76">
        <v>0.12379049511728778</v>
      </c>
      <c r="CB76">
        <v>0.43935277431840375</v>
      </c>
      <c r="CC76">
        <v>2.144778518315283E-2</v>
      </c>
      <c r="CD76">
        <v>0.45055410265922546</v>
      </c>
      <c r="CE76">
        <v>8.3633972803401815E-3</v>
      </c>
      <c r="CF76">
        <v>0.53270634825741525</v>
      </c>
      <c r="CG76">
        <v>-0.50932908484036676</v>
      </c>
      <c r="CH76">
        <v>7.4791187880518537E-3</v>
      </c>
      <c r="CI76">
        <v>8.0417557592682293E-2</v>
      </c>
      <c r="CJ76">
        <v>0.31598647554904552</v>
      </c>
      <c r="CK76">
        <v>1.4930295946770878E-2</v>
      </c>
      <c r="CL76">
        <v>9.5106815883661502E-2</v>
      </c>
    </row>
    <row r="77" spans="1:90">
      <c r="A77">
        <v>1988</v>
      </c>
      <c r="B77">
        <v>1</v>
      </c>
      <c r="C77">
        <v>5.8120127136017663E-2</v>
      </c>
      <c r="D77">
        <v>5.5386297081221558E-2</v>
      </c>
      <c r="E77">
        <v>1.9762354115686276E-2</v>
      </c>
      <c r="F77">
        <v>3.1314030910459589E-2</v>
      </c>
      <c r="G77">
        <v>0.18133305673165045</v>
      </c>
      <c r="H77">
        <v>0.58973287728512236</v>
      </c>
      <c r="I77">
        <v>6.4351233336651228E-2</v>
      </c>
      <c r="J77">
        <v>0.82524567842483521</v>
      </c>
      <c r="K77">
        <v>5.6444258303264251E-2</v>
      </c>
      <c r="L77">
        <v>5.8485804452379692E-2</v>
      </c>
      <c r="M77">
        <v>1.561810529786619E-2</v>
      </c>
      <c r="N77">
        <v>2.861971105489014E-2</v>
      </c>
      <c r="O77">
        <v>0.13856369262676155</v>
      </c>
      <c r="P77">
        <v>0.47007181091193706</v>
      </c>
      <c r="Q77">
        <v>5.7442292379325577E-2</v>
      </c>
      <c r="R77">
        <v>0.38531401753425598</v>
      </c>
      <c r="S77">
        <v>4.9406818150471737E-2</v>
      </c>
      <c r="T77">
        <v>3.8957088712483663E-2</v>
      </c>
      <c r="U77">
        <v>1.1549646133618294E-2</v>
      </c>
      <c r="V77">
        <v>2.1109945949009994E-2</v>
      </c>
      <c r="W77">
        <v>6.0298452929075361E-2</v>
      </c>
      <c r="X77">
        <v>0.16012693514741674</v>
      </c>
      <c r="Y77">
        <v>4.3865108151440353E-2</v>
      </c>
      <c r="Z77">
        <v>0.28406608104705811</v>
      </c>
      <c r="AA77">
        <v>4.5926411625908305E-2</v>
      </c>
      <c r="AB77">
        <v>3.2218902756129313E-2</v>
      </c>
      <c r="AC77">
        <v>8.5921933416116206E-3</v>
      </c>
      <c r="AD77">
        <v>1.8124460459041664E-2</v>
      </c>
      <c r="AE77">
        <v>4.129161942517949E-2</v>
      </c>
      <c r="AF77">
        <v>9.8960280212786744E-2</v>
      </c>
      <c r="AG77">
        <v>3.8952226894256828E-2</v>
      </c>
      <c r="AH77">
        <v>0.14916391670703888</v>
      </c>
      <c r="AI77">
        <v>3.5603409373701468E-2</v>
      </c>
      <c r="AJ77">
        <v>1.76734722239929E-2</v>
      </c>
      <c r="AK77">
        <v>4.3789740718496147E-3</v>
      </c>
      <c r="AL77">
        <v>1.0204913159293172E-2</v>
      </c>
      <c r="AM77">
        <v>1.7216091195940624E-2</v>
      </c>
      <c r="AN77">
        <v>4.0291166034462783E-2</v>
      </c>
      <c r="AO77">
        <v>2.3795892486297383E-2</v>
      </c>
      <c r="AP77">
        <v>0.11454666405916214</v>
      </c>
      <c r="AQ77">
        <v>3.1118532686937796E-2</v>
      </c>
      <c r="AR77">
        <v>1.3845961092519149E-2</v>
      </c>
      <c r="AS77">
        <v>3.165612812770321E-3</v>
      </c>
      <c r="AT77">
        <v>7.2862820651060601E-3</v>
      </c>
      <c r="AU77">
        <v>1.2639735970314054E-2</v>
      </c>
      <c r="AV77">
        <v>2.8827908643635752E-2</v>
      </c>
      <c r="AW77">
        <v>1.7662631200998442E-2</v>
      </c>
      <c r="AX77">
        <v>6.1419740319252014E-2</v>
      </c>
      <c r="AY77">
        <v>2.1672484609387869E-2</v>
      </c>
      <c r="AZ77">
        <v>8.0469203009592306E-3</v>
      </c>
      <c r="BA77">
        <v>1.4559261970822251E-3</v>
      </c>
      <c r="BB77">
        <v>3.4036442091115167E-3</v>
      </c>
      <c r="BC77">
        <v>5.7843264458477452E-3</v>
      </c>
      <c r="BD77">
        <v>1.2223353622146858E-2</v>
      </c>
      <c r="BE77">
        <v>8.8330842385323204E-3</v>
      </c>
      <c r="BF77">
        <v>2.4021539837121964E-2</v>
      </c>
      <c r="BG77">
        <v>1.0588176969685854E-2</v>
      </c>
      <c r="BH77">
        <v>3.2192441703541566E-3</v>
      </c>
      <c r="BI77">
        <v>4.065759879531473E-4</v>
      </c>
      <c r="BJ77">
        <v>1.2798596415013203E-3</v>
      </c>
      <c r="BK77">
        <v>1.4161295116356235E-3</v>
      </c>
      <c r="BL77">
        <v>3.6566715972505361E-3</v>
      </c>
      <c r="BM77">
        <v>3.4548824692039585E-3</v>
      </c>
      <c r="BN77">
        <v>0.17475432157516479</v>
      </c>
      <c r="BO77">
        <v>1.5901529507473101E-3</v>
      </c>
      <c r="BP77">
        <v>-3.1981601537195894E-3</v>
      </c>
      <c r="BQ77">
        <v>4.148817852687588E-3</v>
      </c>
      <c r="BR77">
        <v>2.6650345880554318E-3</v>
      </c>
      <c r="BS77">
        <v>4.292715235936953E-2</v>
      </c>
      <c r="BT77">
        <v>0.11981672752810728</v>
      </c>
      <c r="BU77">
        <v>6.8045765478466263E-3</v>
      </c>
      <c r="BV77">
        <v>0.61468598246574402</v>
      </c>
      <c r="BW77">
        <v>8.5037247003912856E-3</v>
      </c>
      <c r="BX77">
        <v>1.6305347989469685E-2</v>
      </c>
      <c r="BY77">
        <v>8.1817201730727575E-3</v>
      </c>
      <c r="BZ77">
        <v>1.0133432477461525E-2</v>
      </c>
      <c r="CA77">
        <v>0.12112764987461118</v>
      </c>
      <c r="CB77">
        <v>0.42880655923661271</v>
      </c>
      <c r="CC77">
        <v>2.1627547019901799E-2</v>
      </c>
      <c r="CD77">
        <v>0.43993166089057922</v>
      </c>
      <c r="CE77">
        <v>6.9071720535677792E-3</v>
      </c>
      <c r="CF77">
        <v>1.9465125220538837E-2</v>
      </c>
      <c r="CG77">
        <v>4.0443862823646599E-3</v>
      </c>
      <c r="CH77">
        <v>7.4659595072296267E-3</v>
      </c>
      <c r="CI77">
        <v>7.8289655812929806E-2</v>
      </c>
      <c r="CJ77">
        <v>0.30890943520189806</v>
      </c>
      <c r="CK77">
        <v>1.484994578119514E-2</v>
      </c>
      <c r="CL77">
        <v>9.4372205796436515E-2</v>
      </c>
    </row>
    <row r="78" spans="1:90">
      <c r="A78">
        <v>1989</v>
      </c>
      <c r="B78">
        <v>1</v>
      </c>
      <c r="C78">
        <v>5.4614549373994237E-2</v>
      </c>
      <c r="D78">
        <v>6.2490712680946414E-2</v>
      </c>
      <c r="E78">
        <v>1.4615454193889432E-2</v>
      </c>
      <c r="F78">
        <v>3.1771473313512377E-2</v>
      </c>
      <c r="G78">
        <v>0.18058210788912277</v>
      </c>
      <c r="H78">
        <v>0.59080340657499808</v>
      </c>
      <c r="I78">
        <v>6.5122284102262895E-2</v>
      </c>
      <c r="J78">
        <v>0.82495182752609253</v>
      </c>
      <c r="K78">
        <v>5.2697799260401475E-2</v>
      </c>
      <c r="L78">
        <v>6.5378131235979048E-2</v>
      </c>
      <c r="M78">
        <v>1.1010065557876829E-2</v>
      </c>
      <c r="N78">
        <v>2.915395661953344E-2</v>
      </c>
      <c r="O78">
        <v>0.13830428266047021</v>
      </c>
      <c r="P78">
        <v>0.4703616716142569</v>
      </c>
      <c r="Q78">
        <v>5.8045969243686962E-2</v>
      </c>
      <c r="R78">
        <v>0.38196107745170593</v>
      </c>
      <c r="S78">
        <v>4.4907779214614883E-2</v>
      </c>
      <c r="T78">
        <v>4.5387844215214052E-2</v>
      </c>
      <c r="U78">
        <v>7.8415174390840635E-3</v>
      </c>
      <c r="V78">
        <v>2.1466541812314235E-2</v>
      </c>
      <c r="W78">
        <v>6.0805057344140337E-2</v>
      </c>
      <c r="X78">
        <v>0.15728244796180307</v>
      </c>
      <c r="Y78">
        <v>4.4269892678407134E-2</v>
      </c>
      <c r="Z78">
        <v>0.2798784077167511</v>
      </c>
      <c r="AA78">
        <v>4.1154057194644954E-2</v>
      </c>
      <c r="AB78">
        <v>3.5304523268564904E-2</v>
      </c>
      <c r="AC78">
        <v>7.9044021019827604E-3</v>
      </c>
      <c r="AD78">
        <v>1.8393667437934538E-2</v>
      </c>
      <c r="AE78">
        <v>4.2236640332098847E-2</v>
      </c>
      <c r="AF78">
        <v>9.5683616484580347E-2</v>
      </c>
      <c r="AG78">
        <v>3.9201479546823993E-2</v>
      </c>
      <c r="AH78">
        <v>0.14446380734443665</v>
      </c>
      <c r="AI78">
        <v>3.1312791415139089E-2</v>
      </c>
      <c r="AJ78">
        <v>1.9974031871426674E-2</v>
      </c>
      <c r="AK78">
        <v>4.0829443948753631E-3</v>
      </c>
      <c r="AL78">
        <v>1.0344323069401223E-2</v>
      </c>
      <c r="AM78">
        <v>1.919387832665604E-2</v>
      </c>
      <c r="AN78">
        <v>3.5672769068405441E-2</v>
      </c>
      <c r="AO78">
        <v>2.3883083125231273E-2</v>
      </c>
      <c r="AP78">
        <v>0.10929217934608459</v>
      </c>
      <c r="AQ78">
        <v>2.7066491524819821E-2</v>
      </c>
      <c r="AR78">
        <v>1.5761430221826765E-2</v>
      </c>
      <c r="AS78">
        <v>3.1328694713383676E-3</v>
      </c>
      <c r="AT78">
        <v>7.4750694425984292E-3</v>
      </c>
      <c r="AU78">
        <v>1.3847878616206687E-2</v>
      </c>
      <c r="AV78">
        <v>2.4176584333315772E-2</v>
      </c>
      <c r="AW78">
        <v>1.7831860453408344E-2</v>
      </c>
      <c r="AX78">
        <v>5.6494235992431641E-2</v>
      </c>
      <c r="AY78">
        <v>1.8169835761192441E-2</v>
      </c>
      <c r="AZ78">
        <v>9.033519970608422E-3</v>
      </c>
      <c r="BA78">
        <v>1.3613529815486383E-3</v>
      </c>
      <c r="BB78">
        <v>3.1862638866594238E-3</v>
      </c>
      <c r="BC78">
        <v>6.5208794466070866E-3</v>
      </c>
      <c r="BD78">
        <v>9.9093068874082247E-3</v>
      </c>
      <c r="BE78">
        <v>8.313074251191134E-3</v>
      </c>
      <c r="BF78">
        <v>2.131439745426178E-2</v>
      </c>
      <c r="BG78">
        <v>9.243765364309247E-3</v>
      </c>
      <c r="BH78">
        <v>3.7532605012680709E-3</v>
      </c>
      <c r="BI78">
        <v>3.9222725219969606E-4</v>
      </c>
      <c r="BJ78">
        <v>1.1001476386896208E-3</v>
      </c>
      <c r="BK78">
        <v>1.067410292999141E-3</v>
      </c>
      <c r="BL78">
        <v>2.6584716825683885E-3</v>
      </c>
      <c r="BM78">
        <v>3.0991137382661827E-3</v>
      </c>
      <c r="BN78">
        <v>0.17504817247390747</v>
      </c>
      <c r="BO78">
        <v>1.846803607501881E-3</v>
      </c>
      <c r="BP78">
        <v>-2.9849281693375852E-3</v>
      </c>
      <c r="BQ78">
        <v>3.6129886281362268E-3</v>
      </c>
      <c r="BR78">
        <v>2.5896128391225889E-3</v>
      </c>
      <c r="BS78">
        <v>4.2416314552391754E-2</v>
      </c>
      <c r="BT78">
        <v>0.12059480705484764</v>
      </c>
      <c r="BU78">
        <v>6.9725130922929325E-3</v>
      </c>
      <c r="BV78">
        <v>0.61803892254829407</v>
      </c>
      <c r="BW78">
        <v>9.5201645594762546E-3</v>
      </c>
      <c r="BX78">
        <v>1.6948909775952849E-2</v>
      </c>
      <c r="BY78">
        <v>6.7559905534634321E-3</v>
      </c>
      <c r="BZ78">
        <v>1.0232057882981434E-2</v>
      </c>
      <c r="CA78">
        <v>0.11986199553336187</v>
      </c>
      <c r="CB78">
        <v>0.43277704033984099</v>
      </c>
      <c r="CC78">
        <v>2.1942748935163698E-2</v>
      </c>
      <c r="CD78">
        <v>0.4429907500743866</v>
      </c>
      <c r="CE78">
        <v>7.667728524222899E-3</v>
      </c>
      <c r="CF78">
        <v>1.9902238503859429E-2</v>
      </c>
      <c r="CG78">
        <v>3.1521622675745511E-3</v>
      </c>
      <c r="CH78">
        <v>7.6398471356725591E-3</v>
      </c>
      <c r="CI78">
        <v>7.752046652848979E-2</v>
      </c>
      <c r="CJ78">
        <v>0.31210852236624637</v>
      </c>
      <c r="CK78">
        <v>1.4999830398498396E-2</v>
      </c>
      <c r="CL78">
        <v>9.4758975164739759E-2</v>
      </c>
    </row>
    <row r="79" spans="1:90">
      <c r="A79">
        <v>1990</v>
      </c>
      <c r="B79">
        <v>1</v>
      </c>
      <c r="C79">
        <v>5.60188615965167E-2</v>
      </c>
      <c r="D79">
        <v>6.1850044575776586E-2</v>
      </c>
      <c r="E79">
        <v>9.6054174639021994E-3</v>
      </c>
      <c r="F79">
        <v>3.1311252064946338E-2</v>
      </c>
      <c r="G79">
        <v>0.18060727886550509</v>
      </c>
      <c r="H79">
        <v>0.59754587903007239</v>
      </c>
      <c r="I79">
        <v>6.3061235526463075E-2</v>
      </c>
      <c r="J79">
        <v>0.82636046409606934</v>
      </c>
      <c r="K79">
        <v>5.1957010382224424E-2</v>
      </c>
      <c r="L79">
        <v>6.3485016814787895E-2</v>
      </c>
      <c r="M79">
        <v>1.1665059310533965E-2</v>
      </c>
      <c r="N79">
        <v>2.8097170676045148E-2</v>
      </c>
      <c r="O79">
        <v>0.13818447881241594</v>
      </c>
      <c r="P79">
        <v>0.47695120323973128</v>
      </c>
      <c r="Q79">
        <v>5.60205659291911E-2</v>
      </c>
      <c r="R79">
        <v>0.38225084543228149</v>
      </c>
      <c r="S79">
        <v>4.3653758571784523E-2</v>
      </c>
      <c r="T79">
        <v>4.0193872527188285E-2</v>
      </c>
      <c r="U79">
        <v>1.1782664029338911E-2</v>
      </c>
      <c r="V79">
        <v>2.0782856622231033E-2</v>
      </c>
      <c r="W79">
        <v>6.0818865182596757E-2</v>
      </c>
      <c r="X79">
        <v>0.1624893132759615</v>
      </c>
      <c r="Y79">
        <v>4.2529540242978336E-2</v>
      </c>
      <c r="Z79">
        <v>0.27999061346054077</v>
      </c>
      <c r="AA79">
        <v>4.0004869927742881E-2</v>
      </c>
      <c r="AB79">
        <v>3.3070642777506667E-2</v>
      </c>
      <c r="AC79">
        <v>8.9831782734717622E-3</v>
      </c>
      <c r="AD79">
        <v>1.7981489968483373E-2</v>
      </c>
      <c r="AE79">
        <v>4.2612902255165189E-2</v>
      </c>
      <c r="AF79">
        <v>9.9398094130438305E-2</v>
      </c>
      <c r="AG79">
        <v>3.7939461444555345E-2</v>
      </c>
      <c r="AH79">
        <v>0.14485588669776917</v>
      </c>
      <c r="AI79">
        <v>3.0171141292998548E-2</v>
      </c>
      <c r="AJ79">
        <v>1.8920470876118766E-2</v>
      </c>
      <c r="AK79">
        <v>3.9755914977578017E-3</v>
      </c>
      <c r="AL79">
        <v>1.0420834376775351E-2</v>
      </c>
      <c r="AM79">
        <v>1.9252731888018369E-2</v>
      </c>
      <c r="AN79">
        <v>3.8574629309869705E-2</v>
      </c>
      <c r="AO79">
        <v>2.3540485617051767E-2</v>
      </c>
      <c r="AP79">
        <v>0.109738789498806</v>
      </c>
      <c r="AQ79">
        <v>2.6150033880521791E-2</v>
      </c>
      <c r="AR79">
        <v>1.501546915982797E-2</v>
      </c>
      <c r="AS79">
        <v>2.9262795427709163E-3</v>
      </c>
      <c r="AT79">
        <v>7.5035914054356638E-3</v>
      </c>
      <c r="AU79">
        <v>1.4149225542521978E-2</v>
      </c>
      <c r="AV79">
        <v>2.6502743938754621E-2</v>
      </c>
      <c r="AW79">
        <v>1.7491446418371116E-2</v>
      </c>
      <c r="AX79">
        <v>5.649663507938385E-2</v>
      </c>
      <c r="AY79">
        <v>1.7834191919827359E-2</v>
      </c>
      <c r="AZ79">
        <v>8.6692117086942019E-3</v>
      </c>
      <c r="BA79">
        <v>1.2393840528499994E-3</v>
      </c>
      <c r="BB79">
        <v>3.1430313254937484E-3</v>
      </c>
      <c r="BC79">
        <v>6.6907910246980602E-3</v>
      </c>
      <c r="BD79">
        <v>1.0973544908281221E-2</v>
      </c>
      <c r="BE79">
        <v>7.9464815494247817E-3</v>
      </c>
      <c r="BF79">
        <v>2.1309517323970795E-2</v>
      </c>
      <c r="BG79">
        <v>9.1865954101021455E-3</v>
      </c>
      <c r="BH79">
        <v>3.5846666057598123E-3</v>
      </c>
      <c r="BI79">
        <v>3.5068758818211876E-4</v>
      </c>
      <c r="BJ79">
        <v>1.0553369379427029E-3</v>
      </c>
      <c r="BK79">
        <v>1.1346922242905476E-3</v>
      </c>
      <c r="BL79">
        <v>3.0781009403693126E-3</v>
      </c>
      <c r="BM79">
        <v>2.9194375887879823E-3</v>
      </c>
      <c r="BN79">
        <v>0.17363953590393066</v>
      </c>
      <c r="BO79">
        <v>4.0097338181605676E-3</v>
      </c>
      <c r="BP79">
        <v>-1.7165806255993472E-3</v>
      </c>
      <c r="BQ79">
        <v>-2.0914972708001751E-3</v>
      </c>
      <c r="BR79">
        <v>3.1927987066039973E-3</v>
      </c>
      <c r="BS79">
        <v>4.256120693751754E-2</v>
      </c>
      <c r="BT79">
        <v>0.12074118852645141</v>
      </c>
      <c r="BU79">
        <v>6.9426137509905703E-3</v>
      </c>
      <c r="BV79">
        <v>0.61774915456771851</v>
      </c>
      <c r="BW79">
        <v>1.2202929480014803E-2</v>
      </c>
      <c r="BX79">
        <v>2.1548187982092112E-2</v>
      </c>
      <c r="BY79">
        <v>-2.2359012566212358E-3</v>
      </c>
      <c r="BZ79">
        <v>1.0463713011717252E-2</v>
      </c>
      <c r="CA79">
        <v>0.11987081051690458</v>
      </c>
      <c r="CB79">
        <v>0.43439199711882887</v>
      </c>
      <c r="CC79">
        <v>2.1507361663626896E-2</v>
      </c>
      <c r="CD79">
        <v>0.44410961866378784</v>
      </c>
      <c r="CE79">
        <v>8.1955182484545891E-3</v>
      </c>
      <c r="CF79">
        <v>2.3233625270677308E-2</v>
      </c>
      <c r="CG79">
        <v>-1.5262795312482054E-4</v>
      </c>
      <c r="CH79">
        <v>7.2714951151064298E-3</v>
      </c>
      <c r="CI79">
        <v>7.738642848416416E-2</v>
      </c>
      <c r="CJ79">
        <v>0.31357683047261631</v>
      </c>
      <c r="CK79">
        <v>1.4598364992073809E-2</v>
      </c>
      <c r="CL79">
        <v>9.553963931098107E-2</v>
      </c>
    </row>
    <row r="80" spans="1:90">
      <c r="A80">
        <v>1991</v>
      </c>
      <c r="B80">
        <v>1</v>
      </c>
      <c r="C80">
        <v>5.6754460793041028E-2</v>
      </c>
      <c r="D80">
        <v>4.9682727284850015E-2</v>
      </c>
      <c r="E80">
        <v>1.9853672971667291E-2</v>
      </c>
      <c r="F80">
        <v>2.9681793667653E-2</v>
      </c>
      <c r="G80">
        <v>0.18423629928034746</v>
      </c>
      <c r="H80">
        <v>0.59897422613187368</v>
      </c>
      <c r="I80">
        <v>6.0816869389235341E-2</v>
      </c>
      <c r="J80">
        <v>0.828299880027771</v>
      </c>
      <c r="K80">
        <v>5.4742222039786036E-2</v>
      </c>
      <c r="L80">
        <v>5.5975095803490429E-2</v>
      </c>
      <c r="M80">
        <v>1.6636041914580426E-2</v>
      </c>
      <c r="N80">
        <v>2.6866440274145621E-2</v>
      </c>
      <c r="O80">
        <v>0.14185237386708188</v>
      </c>
      <c r="P80">
        <v>0.47852379519638849</v>
      </c>
      <c r="Q80">
        <v>5.3703908039900897E-2</v>
      </c>
      <c r="R80">
        <v>0.3807600736618042</v>
      </c>
      <c r="S80">
        <v>4.6359387303672291E-2</v>
      </c>
      <c r="T80">
        <v>3.6977465672575822E-2</v>
      </c>
      <c r="U80">
        <v>1.2635682202307165E-2</v>
      </c>
      <c r="V80">
        <v>1.9800887428553876E-2</v>
      </c>
      <c r="W80">
        <v>6.1582746200085359E-2</v>
      </c>
      <c r="X80">
        <v>0.16304363661482543</v>
      </c>
      <c r="Y80">
        <v>4.0360300090177256E-2</v>
      </c>
      <c r="Z80">
        <v>0.27686634659767151</v>
      </c>
      <c r="AA80">
        <v>4.1872631367825847E-2</v>
      </c>
      <c r="AB80">
        <v>3.0796667877005676E-2</v>
      </c>
      <c r="AC80">
        <v>9.4274969082792023E-3</v>
      </c>
      <c r="AD80">
        <v>1.7172048159147791E-2</v>
      </c>
      <c r="AE80">
        <v>4.2824998616938212E-2</v>
      </c>
      <c r="AF80">
        <v>9.8876830493316373E-2</v>
      </c>
      <c r="AG80">
        <v>3.5895658102908283E-2</v>
      </c>
      <c r="AH80">
        <v>0.13819843530654907</v>
      </c>
      <c r="AI80">
        <v>3.078172165163727E-2</v>
      </c>
      <c r="AJ80">
        <v>1.7575195929756579E-2</v>
      </c>
      <c r="AK80">
        <v>4.5566615088894402E-3</v>
      </c>
      <c r="AL80">
        <v>9.6496899459722948E-3</v>
      </c>
      <c r="AM80">
        <v>1.8180762458266112E-2</v>
      </c>
      <c r="AN80">
        <v>3.5822066055671682E-2</v>
      </c>
      <c r="AO80">
        <v>2.1632327106809967E-2</v>
      </c>
      <c r="AP80">
        <v>0.10279944539070129</v>
      </c>
      <c r="AQ80">
        <v>2.6329468664982186E-2</v>
      </c>
      <c r="AR80">
        <v>1.3862868751324031E-2</v>
      </c>
      <c r="AS80">
        <v>3.2795556360120308E-3</v>
      </c>
      <c r="AT80">
        <v>6.9234786500075663E-3</v>
      </c>
      <c r="AU80">
        <v>1.2237573811386213E-2</v>
      </c>
      <c r="AV80">
        <v>2.4141526292461024E-2</v>
      </c>
      <c r="AW80">
        <v>1.6024972888276114E-2</v>
      </c>
      <c r="AX80">
        <v>5.1993444561958313E-2</v>
      </c>
      <c r="AY80">
        <v>1.77365774328095E-2</v>
      </c>
      <c r="AZ80">
        <v>8.1670118345247306E-3</v>
      </c>
      <c r="BA80">
        <v>1.4329838283487675E-3</v>
      </c>
      <c r="BB80">
        <v>2.8997180085493148E-3</v>
      </c>
      <c r="BC80">
        <v>4.9213982125486562E-3</v>
      </c>
      <c r="BD80">
        <v>9.529308262243583E-3</v>
      </c>
      <c r="BE80">
        <v>7.30644722861103E-3</v>
      </c>
      <c r="BF80">
        <v>1.9723424687981606E-2</v>
      </c>
      <c r="BG80">
        <v>8.8691337481010251E-3</v>
      </c>
      <c r="BH80">
        <v>3.4474841429593299E-3</v>
      </c>
      <c r="BI80">
        <v>3.7202504148271977E-4</v>
      </c>
      <c r="BJ80">
        <v>9.8299900814755991E-4</v>
      </c>
      <c r="BK80">
        <v>8.1048061631773961E-4</v>
      </c>
      <c r="BL80">
        <v>2.5334954050662459E-3</v>
      </c>
      <c r="BM80">
        <v>2.707807124572718E-3</v>
      </c>
      <c r="BN80">
        <v>0.171700119972229</v>
      </c>
      <c r="BO80">
        <v>1.9402003139242527E-3</v>
      </c>
      <c r="BP80">
        <v>-6.3916916137437777E-3</v>
      </c>
      <c r="BQ80">
        <v>3.213963008469141E-3</v>
      </c>
      <c r="BR80">
        <v>2.7927797930609264E-3</v>
      </c>
      <c r="BS80">
        <v>4.2526689283123718E-2</v>
      </c>
      <c r="BT80">
        <v>0.12060904198806681</v>
      </c>
      <c r="BU80">
        <v>7.0091897920516386E-3</v>
      </c>
      <c r="BV80">
        <v>0.6192399263381958</v>
      </c>
      <c r="BW80">
        <v>1.0201808251194551E-2</v>
      </c>
      <c r="BX80">
        <v>1.2580782105386344E-2</v>
      </c>
      <c r="BY80">
        <v>7.1778938988007971E-3</v>
      </c>
      <c r="BZ80">
        <v>9.8139690795027504E-3</v>
      </c>
      <c r="CA80">
        <v>0.12274780500689456</v>
      </c>
      <c r="CB80">
        <v>0.43545799232785087</v>
      </c>
      <c r="CC80">
        <v>2.1259693280185597E-2</v>
      </c>
      <c r="CD80">
        <v>0.4475398063659668</v>
      </c>
      <c r="CE80">
        <v>8.2555343916730136E-3</v>
      </c>
      <c r="CF80">
        <v>1.8932521390171798E-2</v>
      </c>
      <c r="CG80">
        <v>3.9703508117980941E-3</v>
      </c>
      <c r="CH80">
        <v>7.0207042951639063E-3</v>
      </c>
      <c r="CI80">
        <v>8.0297373303234887E-2</v>
      </c>
      <c r="CJ80">
        <v>0.31477189133590822</v>
      </c>
      <c r="CK80">
        <v>1.4291395993219807E-2</v>
      </c>
      <c r="CL80">
        <v>9.7646941674728371E-2</v>
      </c>
    </row>
    <row r="81" spans="1:90">
      <c r="A81">
        <v>1992</v>
      </c>
      <c r="B81">
        <v>1</v>
      </c>
      <c r="C81">
        <v>6.0773910612068605E-2</v>
      </c>
      <c r="D81">
        <v>3.5712883303392173E-2</v>
      </c>
      <c r="E81">
        <v>2.6989622570628979E-2</v>
      </c>
      <c r="F81">
        <v>2.9910695447344371E-2</v>
      </c>
      <c r="G81">
        <v>0.18387663215905992</v>
      </c>
      <c r="H81">
        <v>0.60114363146314931</v>
      </c>
      <c r="I81">
        <v>6.1592602102266011E-2</v>
      </c>
      <c r="J81">
        <v>0.83601421117782593</v>
      </c>
      <c r="K81">
        <v>5.8893367133376007E-2</v>
      </c>
      <c r="L81">
        <v>4.4292528871586911E-2</v>
      </c>
      <c r="M81">
        <v>2.2764850175346966E-2</v>
      </c>
      <c r="N81">
        <v>2.7067198847795619E-2</v>
      </c>
      <c r="O81">
        <v>0.14131201131110704</v>
      </c>
      <c r="P81">
        <v>0.48726084751060356</v>
      </c>
      <c r="Q81">
        <v>5.4423409835886151E-2</v>
      </c>
      <c r="R81">
        <v>0.39310207962989807</v>
      </c>
      <c r="S81">
        <v>5.00212498356832E-2</v>
      </c>
      <c r="T81">
        <v>3.2233298235715371E-2</v>
      </c>
      <c r="U81">
        <v>1.4374594084595377E-2</v>
      </c>
      <c r="V81">
        <v>2.0006764060371975E-2</v>
      </c>
      <c r="W81">
        <v>6.3305384287792685E-2</v>
      </c>
      <c r="X81">
        <v>0.17209318960886985</v>
      </c>
      <c r="Y81">
        <v>4.1067592251946033E-2</v>
      </c>
      <c r="Z81">
        <v>0.28974401950836182</v>
      </c>
      <c r="AA81">
        <v>4.5447353795965012E-2</v>
      </c>
      <c r="AB81">
        <v>2.7159193161397061E-2</v>
      </c>
      <c r="AC81">
        <v>1.0932871689594897E-2</v>
      </c>
      <c r="AD81">
        <v>1.744628955281519E-2</v>
      </c>
      <c r="AE81">
        <v>4.5261761796830585E-2</v>
      </c>
      <c r="AF81">
        <v>0.10674630107871608</v>
      </c>
      <c r="AG81">
        <v>3.6750247292489699E-2</v>
      </c>
      <c r="AH81">
        <v>0.14945189654827118</v>
      </c>
      <c r="AI81">
        <v>3.3705720557524708E-2</v>
      </c>
      <c r="AJ81">
        <v>1.5391811433426834E-2</v>
      </c>
      <c r="AK81">
        <v>5.2770093642135344E-3</v>
      </c>
      <c r="AL81">
        <v>1.0186951431345693E-2</v>
      </c>
      <c r="AM81">
        <v>2.0004369394336481E-2</v>
      </c>
      <c r="AN81">
        <v>4.1997788718325289E-2</v>
      </c>
      <c r="AO81">
        <v>2.2888246251375772E-2</v>
      </c>
      <c r="AP81">
        <v>0.11274835467338562</v>
      </c>
      <c r="AQ81">
        <v>2.8996876324105837E-2</v>
      </c>
      <c r="AR81">
        <v>1.2352846431094182E-2</v>
      </c>
      <c r="AS81">
        <v>3.7412787039764919E-3</v>
      </c>
      <c r="AT81">
        <v>7.3838867813659347E-3</v>
      </c>
      <c r="AU81">
        <v>1.4029778767283117E-2</v>
      </c>
      <c r="AV81">
        <v>2.9182411854981355E-2</v>
      </c>
      <c r="AW81">
        <v>1.7061277213011622E-2</v>
      </c>
      <c r="AX81">
        <v>5.8546878397464752E-2</v>
      </c>
      <c r="AY81">
        <v>2.0134461295324663E-2</v>
      </c>
      <c r="AZ81">
        <v>7.19247820926101E-3</v>
      </c>
      <c r="BA81">
        <v>1.6754077295921756E-3</v>
      </c>
      <c r="BB81">
        <v>3.1955769171431608E-3</v>
      </c>
      <c r="BC81">
        <v>5.0176830351690849E-3</v>
      </c>
      <c r="BD81">
        <v>1.3477750856036202E-2</v>
      </c>
      <c r="BE81">
        <v>7.8535187223482024E-3</v>
      </c>
      <c r="BF81">
        <v>2.3461794480681419E-2</v>
      </c>
      <c r="BG81">
        <v>1.0380119176280364E-2</v>
      </c>
      <c r="BH81">
        <v>3.0131495427997666E-3</v>
      </c>
      <c r="BI81">
        <v>4.5334179257169101E-4</v>
      </c>
      <c r="BJ81">
        <v>1.1930155156942418E-3</v>
      </c>
      <c r="BK81">
        <v>9.2303003683535424E-4</v>
      </c>
      <c r="BL81">
        <v>4.4404499873430684E-3</v>
      </c>
      <c r="BM81">
        <v>3.0586874569325695E-3</v>
      </c>
      <c r="BN81">
        <v>0.16398578882217407</v>
      </c>
      <c r="BO81">
        <v>1.8113763038677606E-3</v>
      </c>
      <c r="BP81">
        <v>-8.6631288890881182E-3</v>
      </c>
      <c r="BQ81">
        <v>4.2206179265517601E-3</v>
      </c>
      <c r="BR81">
        <v>2.8244850386332631E-3</v>
      </c>
      <c r="BS81">
        <v>4.2706788479313411E-2</v>
      </c>
      <c r="BT81">
        <v>0.11400471650931947</v>
      </c>
      <c r="BU81">
        <v>7.0809082213964328E-3</v>
      </c>
      <c r="BV81">
        <v>0.60689792037010193</v>
      </c>
      <c r="BW81">
        <v>1.0584733481080142E-2</v>
      </c>
      <c r="BX81">
        <v>3.3785662910622641E-3</v>
      </c>
      <c r="BY81">
        <v>1.258993753284441E-2</v>
      </c>
      <c r="BZ81">
        <v>9.8503941865390795E-3</v>
      </c>
      <c r="CA81">
        <v>0.12065244000959208</v>
      </c>
      <c r="CB81">
        <v>0.42842305797104646</v>
      </c>
      <c r="CC81">
        <v>2.1418775716215206E-2</v>
      </c>
      <c r="CD81">
        <v>0.44291213154792786</v>
      </c>
      <c r="CE81">
        <v>8.7665180828721406E-3</v>
      </c>
      <c r="CF81">
        <v>1.2007448628513592E-2</v>
      </c>
      <c r="CG81">
        <v>8.3727448822644816E-3</v>
      </c>
      <c r="CH81">
        <v>7.0259161099287893E-3</v>
      </c>
      <c r="CI81">
        <v>7.8027195073949937E-2</v>
      </c>
      <c r="CJ81">
        <v>0.31432200150533296</v>
      </c>
      <c r="CK81">
        <v>1.4390317067221112E-2</v>
      </c>
      <c r="CL81">
        <v>9.6313570703887103E-2</v>
      </c>
    </row>
    <row r="82" spans="1:90">
      <c r="A82">
        <v>1993</v>
      </c>
      <c r="B82">
        <v>1</v>
      </c>
      <c r="C82">
        <v>6.385196871830523E-2</v>
      </c>
      <c r="D82">
        <v>5.93059070495211E-2</v>
      </c>
      <c r="E82">
        <v>2.6003349307688328E-3</v>
      </c>
      <c r="F82">
        <v>2.99794611216746E-2</v>
      </c>
      <c r="G82">
        <v>0.18542124865130027</v>
      </c>
      <c r="H82">
        <v>0.59713794470715853</v>
      </c>
      <c r="I82">
        <v>6.1703164635973154E-2</v>
      </c>
      <c r="J82">
        <v>0.83522719144821167</v>
      </c>
      <c r="K82">
        <v>6.1839192364854641E-2</v>
      </c>
      <c r="L82">
        <v>6.9444115190644307E-2</v>
      </c>
      <c r="M82">
        <v>-3.2261360256384576E-3</v>
      </c>
      <c r="N82">
        <v>2.685619314394911E-2</v>
      </c>
      <c r="O82">
        <v>0.14263099279980135</v>
      </c>
      <c r="P82">
        <v>0.4833610303284715</v>
      </c>
      <c r="Q82">
        <v>5.4321817574978198E-2</v>
      </c>
      <c r="R82">
        <v>0.39082455635070801</v>
      </c>
      <c r="S82">
        <v>5.2114250537712979E-2</v>
      </c>
      <c r="T82">
        <v>3.0209287370502796E-2</v>
      </c>
      <c r="U82">
        <v>1.5668554295582227E-2</v>
      </c>
      <c r="V82">
        <v>2.0061462591719707E-2</v>
      </c>
      <c r="W82">
        <v>6.2717331803316984E-2</v>
      </c>
      <c r="X82">
        <v>0.16871337890133137</v>
      </c>
      <c r="Y82">
        <v>4.134028582640175E-2</v>
      </c>
      <c r="Z82">
        <v>0.28656375408172607</v>
      </c>
      <c r="AA82">
        <v>4.7166173475616198E-2</v>
      </c>
      <c r="AB82">
        <v>2.5616828337249542E-2</v>
      </c>
      <c r="AC82">
        <v>1.1725562687977833E-2</v>
      </c>
      <c r="AD82">
        <v>1.7436155808575483E-2</v>
      </c>
      <c r="AE82">
        <v>4.391178017285538E-2</v>
      </c>
      <c r="AF82">
        <v>0.10385529717475962</v>
      </c>
      <c r="AG82">
        <v>3.6851954853048936E-2</v>
      </c>
      <c r="AH82">
        <v>0.14580124616622925</v>
      </c>
      <c r="AI82">
        <v>3.4753888729212409E-2</v>
      </c>
      <c r="AJ82">
        <v>1.4729388797851975E-2</v>
      </c>
      <c r="AK82">
        <v>5.6575469069870335E-3</v>
      </c>
      <c r="AL82">
        <v>9.9920725009414423E-3</v>
      </c>
      <c r="AM82">
        <v>1.9731486746318944E-2</v>
      </c>
      <c r="AN82">
        <v>3.836900851406206E-2</v>
      </c>
      <c r="AO82">
        <v>2.2567857203875195E-2</v>
      </c>
      <c r="AP82">
        <v>0.10972926765680313</v>
      </c>
      <c r="AQ82">
        <v>2.9968651867751987E-2</v>
      </c>
      <c r="AR82">
        <v>1.1798462850760569E-2</v>
      </c>
      <c r="AS82">
        <v>3.9986599862894641E-3</v>
      </c>
      <c r="AT82">
        <v>7.1747372671688656E-3</v>
      </c>
      <c r="AU82">
        <v>1.393932999056881E-2</v>
      </c>
      <c r="AV82">
        <v>2.6158362406361768E-2</v>
      </c>
      <c r="AW82">
        <v>1.669106355972216E-2</v>
      </c>
      <c r="AX82">
        <v>5.7005632668733597E-2</v>
      </c>
      <c r="AY82">
        <v>2.098604751638606E-2</v>
      </c>
      <c r="AZ82">
        <v>6.8891082077357051E-3</v>
      </c>
      <c r="BA82">
        <v>1.7752023643981814E-3</v>
      </c>
      <c r="BB82">
        <v>3.1040693701598603E-3</v>
      </c>
      <c r="BC82">
        <v>5.2361801981049881E-3</v>
      </c>
      <c r="BD82">
        <v>1.128707352208469E-2</v>
      </c>
      <c r="BE82">
        <v>7.7279544076589695E-3</v>
      </c>
      <c r="BF82">
        <v>2.3283354938030243E-2</v>
      </c>
      <c r="BG82">
        <v>1.0966980546863826E-2</v>
      </c>
      <c r="BH82">
        <v>2.9904901160935559E-3</v>
      </c>
      <c r="BI82">
        <v>4.6626695796328038E-4</v>
      </c>
      <c r="BJ82">
        <v>1.1545317918117484E-3</v>
      </c>
      <c r="BK82">
        <v>1.4114557799498224E-3</v>
      </c>
      <c r="BL82">
        <v>3.2839118406249937E-3</v>
      </c>
      <c r="BM82">
        <v>3.009718014459397E-3</v>
      </c>
      <c r="BN82">
        <v>0.16477280855178833</v>
      </c>
      <c r="BO82">
        <v>1.9338973220688765E-3</v>
      </c>
      <c r="BP82">
        <v>-1.0277013892848973E-2</v>
      </c>
      <c r="BQ82">
        <v>5.8719735204569405E-3</v>
      </c>
      <c r="BR82">
        <v>3.1047051182915186E-3</v>
      </c>
      <c r="BS82">
        <v>4.2943562829122157E-2</v>
      </c>
      <c r="BT82">
        <v>0.113907325946736</v>
      </c>
      <c r="BU82">
        <v>7.2883738281146662E-3</v>
      </c>
      <c r="BV82">
        <v>0.60917544364929199</v>
      </c>
      <c r="BW82">
        <v>1.1548240633724614E-2</v>
      </c>
      <c r="BX82">
        <v>2.9061945968168648E-2</v>
      </c>
      <c r="BY82">
        <v>-1.3168843670970296E-2</v>
      </c>
      <c r="BZ82">
        <v>9.859261486145918E-3</v>
      </c>
      <c r="CA82">
        <v>0.12279512443724094</v>
      </c>
      <c r="CB82">
        <v>0.42783486242773827</v>
      </c>
      <c r="CC82">
        <v>2.1244887357129229E-2</v>
      </c>
      <c r="CD82">
        <v>0.44440263509750366</v>
      </c>
      <c r="CE82">
        <v>9.6059646227004795E-3</v>
      </c>
      <c r="CF82">
        <v>3.924797496156552E-2</v>
      </c>
      <c r="CG82">
        <v>-1.8982411586689795E-2</v>
      </c>
      <c r="CH82">
        <v>6.7561947333300903E-3</v>
      </c>
      <c r="CI82">
        <v>7.9938549123518027E-2</v>
      </c>
      <c r="CJ82">
        <v>0.31381576732983979</v>
      </c>
      <c r="CK82">
        <v>1.4020614912942589E-2</v>
      </c>
      <c r="CL82">
        <v>9.8385956418350809E-2</v>
      </c>
    </row>
    <row r="83" spans="1:90">
      <c r="A83">
        <v>1994</v>
      </c>
      <c r="B83">
        <v>1</v>
      </c>
      <c r="C83">
        <v>6.7382130334152635E-2</v>
      </c>
      <c r="D83">
        <v>2.9641185641309242E-2</v>
      </c>
      <c r="E83">
        <v>3.6365789896263934E-2</v>
      </c>
      <c r="F83">
        <v>2.9344928777431889E-2</v>
      </c>
      <c r="G83">
        <v>0.18720159912648171</v>
      </c>
      <c r="H83">
        <v>0.58836138819218697</v>
      </c>
      <c r="I83">
        <v>6.1702982301308981E-2</v>
      </c>
      <c r="J83">
        <v>0.83599662780761719</v>
      </c>
      <c r="K83">
        <v>6.5477510110741807E-2</v>
      </c>
      <c r="L83">
        <v>3.9534488806018384E-2</v>
      </c>
      <c r="M83">
        <v>2.9013291436818658E-2</v>
      </c>
      <c r="N83">
        <v>2.7133764632755276E-2</v>
      </c>
      <c r="O83">
        <v>0.14534890717049206</v>
      </c>
      <c r="P83">
        <v>0.47511052273992344</v>
      </c>
      <c r="Q83">
        <v>5.4378156854482607E-2</v>
      </c>
      <c r="R83">
        <v>0.3933778703212738</v>
      </c>
      <c r="S83">
        <v>5.6287836429867164E-2</v>
      </c>
      <c r="T83">
        <v>2.9147082907947881E-2</v>
      </c>
      <c r="U83">
        <v>1.6827386346704748E-2</v>
      </c>
      <c r="V83">
        <v>2.0218104921277982E-2</v>
      </c>
      <c r="W83">
        <v>6.4365724204559396E-2</v>
      </c>
      <c r="X83">
        <v>0.16510964348960813</v>
      </c>
      <c r="Y83">
        <v>4.1422070845259125E-2</v>
      </c>
      <c r="Z83">
        <v>0.28828296065330505</v>
      </c>
      <c r="AA83">
        <v>5.1521224170391053E-2</v>
      </c>
      <c r="AB83">
        <v>2.4655171803410023E-2</v>
      </c>
      <c r="AC83">
        <v>1.2316506987121036E-2</v>
      </c>
      <c r="AD83">
        <v>1.731060111426018E-2</v>
      </c>
      <c r="AE83">
        <v>4.5210286037676357E-2</v>
      </c>
      <c r="AF83">
        <v>0.10085170257040607</v>
      </c>
      <c r="AG83">
        <v>3.6417491236460819E-2</v>
      </c>
      <c r="AH83">
        <v>0.14607396721839905</v>
      </c>
      <c r="AI83">
        <v>3.8866355173595164E-2</v>
      </c>
      <c r="AJ83">
        <v>1.4455529221563894E-2</v>
      </c>
      <c r="AK83">
        <v>5.3074822867294645E-3</v>
      </c>
      <c r="AL83">
        <v>9.9097847107566233E-3</v>
      </c>
      <c r="AM83">
        <v>1.9010553182388101E-2</v>
      </c>
      <c r="AN83">
        <v>3.6308086449747076E-2</v>
      </c>
      <c r="AO83">
        <v>2.2216180783775314E-2</v>
      </c>
      <c r="AP83">
        <v>0.10969548672437668</v>
      </c>
      <c r="AQ83">
        <v>3.3855661943831113E-2</v>
      </c>
      <c r="AR83">
        <v>1.1800325621508168E-2</v>
      </c>
      <c r="AS83">
        <v>3.5469489172395463E-3</v>
      </c>
      <c r="AT83">
        <v>6.9626534104758244E-3</v>
      </c>
      <c r="AU83">
        <v>1.3322993848897366E-2</v>
      </c>
      <c r="AV83">
        <v>2.4079224716826931E-2</v>
      </c>
      <c r="AW83">
        <v>1.6127676710085737E-2</v>
      </c>
      <c r="AX83">
        <v>5.6939855217933655E-2</v>
      </c>
      <c r="AY83">
        <v>2.3856697120423039E-2</v>
      </c>
      <c r="AZ83">
        <v>7.0504412936934994E-3</v>
      </c>
      <c r="BA83">
        <v>1.3504497143990957E-3</v>
      </c>
      <c r="BB83">
        <v>2.9826254141155049E-3</v>
      </c>
      <c r="BC83">
        <v>4.3846641418852517E-3</v>
      </c>
      <c r="BD83">
        <v>9.8572346182872542E-3</v>
      </c>
      <c r="BE83">
        <v>7.4577434872915641E-3</v>
      </c>
      <c r="BF83">
        <v>2.2971920669078827E-2</v>
      </c>
      <c r="BG83">
        <v>1.2677001084742222E-2</v>
      </c>
      <c r="BH83">
        <v>3.1083745224084912E-3</v>
      </c>
      <c r="BI83">
        <v>2.3120262775830173E-4</v>
      </c>
      <c r="BJ83">
        <v>9.8348235342034089E-4</v>
      </c>
      <c r="BK83">
        <v>6.6715227839829222E-4</v>
      </c>
      <c r="BL83">
        <v>2.6503530027664969E-3</v>
      </c>
      <c r="BM83">
        <v>2.6543541420181735E-3</v>
      </c>
      <c r="BN83">
        <v>0.16400337219238281</v>
      </c>
      <c r="BO83">
        <v>1.8212726481792736E-3</v>
      </c>
      <c r="BP83">
        <v>-9.9855975750487297E-3</v>
      </c>
      <c r="BQ83">
        <v>7.3603262790196654E-3</v>
      </c>
      <c r="BR83">
        <v>2.1864034268566511E-3</v>
      </c>
      <c r="BS83">
        <v>4.1995981568659566E-2</v>
      </c>
      <c r="BT83">
        <v>0.11340128436885304</v>
      </c>
      <c r="BU83">
        <v>7.2236917116926267E-3</v>
      </c>
      <c r="BV83">
        <v>0.6066221296787262</v>
      </c>
      <c r="BW83">
        <v>1.0880733320028951E-2</v>
      </c>
      <c r="BX83">
        <v>3.8554429225867715E-4</v>
      </c>
      <c r="BY83">
        <v>1.9518772767891251E-2</v>
      </c>
      <c r="BZ83">
        <v>9.0641292704021718E-3</v>
      </c>
      <c r="CA83">
        <v>0.12292598371288728</v>
      </c>
      <c r="CB83">
        <v>0.42270894289079602</v>
      </c>
      <c r="CC83">
        <v>2.1138049016812464E-2</v>
      </c>
      <c r="CD83">
        <v>0.44261875748634338</v>
      </c>
      <c r="CE83">
        <v>9.0519169459352157E-3</v>
      </c>
      <c r="CF83">
        <v>1.0332480029065012E-2</v>
      </c>
      <c r="CG83">
        <v>1.2168557837328861E-2</v>
      </c>
      <c r="CH83">
        <v>6.8753071907035916E-3</v>
      </c>
      <c r="CI83">
        <v>8.100860762049264E-2</v>
      </c>
      <c r="CJ83">
        <v>0.30920529880278941</v>
      </c>
      <c r="CK83">
        <v>1.3976624319118034E-2</v>
      </c>
      <c r="CL83">
        <v>0.10381820755994242</v>
      </c>
    </row>
    <row r="84" spans="1:90">
      <c r="A84">
        <v>1995</v>
      </c>
      <c r="B84">
        <v>1</v>
      </c>
      <c r="C84">
        <v>7.1543221666324541E-2</v>
      </c>
      <c r="D84">
        <v>2.4006578076538609E-2</v>
      </c>
      <c r="E84">
        <v>4.0030677538731574E-2</v>
      </c>
      <c r="F84">
        <v>2.8362853258215637E-2</v>
      </c>
      <c r="G84">
        <v>0.19248404385049156</v>
      </c>
      <c r="H84">
        <v>0.58331269340353109</v>
      </c>
      <c r="I84">
        <v>6.0259949190406864E-2</v>
      </c>
      <c r="J84">
        <v>0.83977305889129639</v>
      </c>
      <c r="K84">
        <v>6.9441692682179285E-2</v>
      </c>
      <c r="L84">
        <v>3.4309745576068959E-2</v>
      </c>
      <c r="M84">
        <v>3.3609180381093458E-2</v>
      </c>
      <c r="N84">
        <v>2.6378848346397012E-2</v>
      </c>
      <c r="O84">
        <v>0.15153571399686017</v>
      </c>
      <c r="P84">
        <v>0.47136616125606623</v>
      </c>
      <c r="Q84">
        <v>5.3131715742941565E-2</v>
      </c>
      <c r="R84">
        <v>0.4009021520614624</v>
      </c>
      <c r="S84">
        <v>5.9501558680997518E-2</v>
      </c>
      <c r="T84">
        <v>2.8958358350432326E-2</v>
      </c>
      <c r="U84">
        <v>1.708017636201151E-2</v>
      </c>
      <c r="V84">
        <v>1.9487739348357618E-2</v>
      </c>
      <c r="W84">
        <v>6.8251239826866678E-2</v>
      </c>
      <c r="X84">
        <v>0.16756251325860222</v>
      </c>
      <c r="Y84">
        <v>4.0060556267918858E-2</v>
      </c>
      <c r="Z84">
        <v>0.2957245409488678</v>
      </c>
      <c r="AA84">
        <v>5.4290192585975464E-2</v>
      </c>
      <c r="AB84">
        <v>2.4448820026979241E-2</v>
      </c>
      <c r="AC84">
        <v>1.2374077831488481E-2</v>
      </c>
      <c r="AD84">
        <v>1.6905839877120857E-2</v>
      </c>
      <c r="AE84">
        <v>4.7915656380719082E-2</v>
      </c>
      <c r="AF84">
        <v>0.104140902307422</v>
      </c>
      <c r="AG84">
        <v>3.5649031499067063E-2</v>
      </c>
      <c r="AH84">
        <v>0.15160277485847473</v>
      </c>
      <c r="AI84">
        <v>4.0880964267876491E-2</v>
      </c>
      <c r="AJ84">
        <v>1.4390909916066542E-2</v>
      </c>
      <c r="AK84">
        <v>5.2572805455399817E-3</v>
      </c>
      <c r="AL84">
        <v>9.7002906765442584E-3</v>
      </c>
      <c r="AM84">
        <v>2.0358488660273334E-2</v>
      </c>
      <c r="AN84">
        <v>3.9279005585108967E-2</v>
      </c>
      <c r="AO84">
        <v>2.1735838062648564E-2</v>
      </c>
      <c r="AP84">
        <v>0.11419686675071716</v>
      </c>
      <c r="AQ84">
        <v>3.573783658281604E-2</v>
      </c>
      <c r="AR84">
        <v>1.1685766281389277E-2</v>
      </c>
      <c r="AS84">
        <v>3.5999216130735492E-3</v>
      </c>
      <c r="AT84">
        <v>6.9192803370367664E-3</v>
      </c>
      <c r="AU84">
        <v>1.3538348100489836E-2</v>
      </c>
      <c r="AV84">
        <v>2.6732433777895224E-2</v>
      </c>
      <c r="AW84">
        <v>1.59832727239262E-2</v>
      </c>
      <c r="AX84">
        <v>5.9707082808017731E-2</v>
      </c>
      <c r="AY84">
        <v>2.5106574617886152E-2</v>
      </c>
      <c r="AZ84">
        <v>6.9726580272256849E-3</v>
      </c>
      <c r="BA84">
        <v>1.3541328799583066E-3</v>
      </c>
      <c r="BB84">
        <v>2.9652528408727384E-3</v>
      </c>
      <c r="BC84">
        <v>4.5838373881846939E-3</v>
      </c>
      <c r="BD84">
        <v>1.1370050214521357E-2</v>
      </c>
      <c r="BE84">
        <v>7.3545768237058681E-3</v>
      </c>
      <c r="BF84">
        <v>2.3854158818721771E-2</v>
      </c>
      <c r="BG84">
        <v>1.2909654451835248E-2</v>
      </c>
      <c r="BH84">
        <v>3.1130440705980861E-3</v>
      </c>
      <c r="BI84">
        <v>2.4854898964555059E-4</v>
      </c>
      <c r="BJ84">
        <v>9.9724674104638791E-4</v>
      </c>
      <c r="BK84">
        <v>7.7566557629718427E-4</v>
      </c>
      <c r="BL84">
        <v>3.1772361148460601E-3</v>
      </c>
      <c r="BM84">
        <v>2.632762583449748E-3</v>
      </c>
      <c r="BN84">
        <v>0.16022694110870361</v>
      </c>
      <c r="BO84">
        <v>2.0016268101309149E-3</v>
      </c>
      <c r="BP84">
        <v>-1.0401898127776322E-2</v>
      </c>
      <c r="BQ84">
        <v>6.4163774521614862E-3</v>
      </c>
      <c r="BR84">
        <v>1.9555399551000716E-3</v>
      </c>
      <c r="BS84">
        <v>4.1109557058335064E-2</v>
      </c>
      <c r="BT84">
        <v>0.11210672938975264</v>
      </c>
      <c r="BU84">
        <v>7.039026701289486E-3</v>
      </c>
      <c r="BV84">
        <v>0.5990978479385376</v>
      </c>
      <c r="BW84">
        <v>1.1773972525901292E-2</v>
      </c>
      <c r="BX84">
        <v>-5.0973757933208165E-3</v>
      </c>
      <c r="BY84">
        <v>2.2938956362266019E-2</v>
      </c>
      <c r="BZ84">
        <v>8.8039587016420801E-3</v>
      </c>
      <c r="CA84">
        <v>0.12434334509060878</v>
      </c>
      <c r="CB84">
        <v>0.41529093593232957</v>
      </c>
      <c r="CC84">
        <v>2.1044082095075467E-2</v>
      </c>
      <c r="CD84">
        <v>0.43887090682983398</v>
      </c>
      <c r="CE84">
        <v>9.7635409732619513E-3</v>
      </c>
      <c r="CF84">
        <v>5.2698735720026549E-3</v>
      </c>
      <c r="CG84">
        <v>1.652165358122203E-2</v>
      </c>
      <c r="CH84">
        <v>6.8447937956837733E-3</v>
      </c>
      <c r="CI84">
        <v>8.3318118654223519E-2</v>
      </c>
      <c r="CJ84">
        <v>0.30309502496629243</v>
      </c>
      <c r="CK84">
        <v>1.405791028624886E-2</v>
      </c>
      <c r="CL84">
        <v>0.11203148712890855</v>
      </c>
    </row>
    <row r="85" spans="1:90">
      <c r="A85">
        <v>1996</v>
      </c>
      <c r="B85">
        <v>1</v>
      </c>
      <c r="C85">
        <v>7.4013815061496846E-2</v>
      </c>
      <c r="D85">
        <v>2.5051522666624026E-2</v>
      </c>
      <c r="E85">
        <v>3.6185914016285681E-2</v>
      </c>
      <c r="F85">
        <v>3.0745473732071371E-2</v>
      </c>
      <c r="G85">
        <v>0.19358555138335554</v>
      </c>
      <c r="H85">
        <v>0.57711447911604696</v>
      </c>
      <c r="I85">
        <v>6.3303266573107697E-2</v>
      </c>
      <c r="J85">
        <v>0.84299564361572266</v>
      </c>
      <c r="K85">
        <v>7.213865831781302E-2</v>
      </c>
      <c r="L85">
        <v>3.5190397656437278E-2</v>
      </c>
      <c r="M85">
        <v>3.0355761835102777E-2</v>
      </c>
      <c r="N85">
        <v>2.7944528291614004E-2</v>
      </c>
      <c r="O85">
        <v>0.15384587237611583</v>
      </c>
      <c r="P85">
        <v>0.46712194733440798</v>
      </c>
      <c r="Q85">
        <v>5.6398440767633937E-2</v>
      </c>
      <c r="R85">
        <v>0.41028717160224915</v>
      </c>
      <c r="S85">
        <v>6.2264602624115352E-2</v>
      </c>
      <c r="T85">
        <v>2.683290907483675E-2</v>
      </c>
      <c r="U85">
        <v>1.7295922745213944E-2</v>
      </c>
      <c r="V85">
        <v>2.0917934190287334E-2</v>
      </c>
      <c r="W85">
        <v>7.0365360010161082E-2</v>
      </c>
      <c r="X85">
        <v>0.16940107246138947</v>
      </c>
      <c r="Y85">
        <v>4.3209376623061416E-2</v>
      </c>
      <c r="Z85">
        <v>0.30526214838027954</v>
      </c>
      <c r="AA85">
        <v>5.7239782039329175E-2</v>
      </c>
      <c r="AB85">
        <v>2.2546656596765337E-2</v>
      </c>
      <c r="AC85">
        <v>1.1981077994819763E-2</v>
      </c>
      <c r="AD85">
        <v>1.813753066521416E-2</v>
      </c>
      <c r="AE85">
        <v>4.9912334234456068E-2</v>
      </c>
      <c r="AF85">
        <v>0.10700231534241979</v>
      </c>
      <c r="AG85">
        <v>3.8442441202944058E-2</v>
      </c>
      <c r="AH85">
        <v>0.15900936722755432</v>
      </c>
      <c r="AI85">
        <v>4.3837913555034566E-2</v>
      </c>
      <c r="AJ85">
        <v>1.3245475107063556E-2</v>
      </c>
      <c r="AK85">
        <v>5.0636417759915928E-3</v>
      </c>
      <c r="AL85">
        <v>1.0785155870112941E-2</v>
      </c>
      <c r="AM85">
        <v>2.078291606372127E-2</v>
      </c>
      <c r="AN85">
        <v>4.1043057267494396E-2</v>
      </c>
      <c r="AO85">
        <v>2.4251203645770429E-2</v>
      </c>
      <c r="AP85">
        <v>0.12058349698781967</v>
      </c>
      <c r="AQ85">
        <v>3.8522248875417157E-2</v>
      </c>
      <c r="AR85">
        <v>1.0660577672376756E-2</v>
      </c>
      <c r="AS85">
        <v>3.3758775404423079E-3</v>
      </c>
      <c r="AT85">
        <v>7.7501818236801537E-3</v>
      </c>
      <c r="AU85">
        <v>1.4062774264503109E-2</v>
      </c>
      <c r="AV85">
        <v>2.8320111906179272E-2</v>
      </c>
      <c r="AW85">
        <v>1.7891728085411007E-2</v>
      </c>
      <c r="AX85">
        <v>6.4732402563095093E-2</v>
      </c>
      <c r="AY85">
        <v>2.7452583706115665E-2</v>
      </c>
      <c r="AZ85">
        <v>6.3760752088161919E-3</v>
      </c>
      <c r="BA85">
        <v>1.2706407390795148E-3</v>
      </c>
      <c r="BB85">
        <v>3.5697614548710855E-3</v>
      </c>
      <c r="BC85">
        <v>4.910518216343876E-3</v>
      </c>
      <c r="BD85">
        <v>1.2420735776537442E-2</v>
      </c>
      <c r="BE85">
        <v>8.7320894094573189E-3</v>
      </c>
      <c r="BF85">
        <v>2.6736006140708923E-2</v>
      </c>
      <c r="BG85">
        <v>1.470554593448942E-2</v>
      </c>
      <c r="BH85">
        <v>2.7548367292374388E-3</v>
      </c>
      <c r="BI85">
        <v>2.2997355074473965E-4</v>
      </c>
      <c r="BJ85">
        <v>1.2470223105490359E-3</v>
      </c>
      <c r="BK85">
        <v>8.7959457541943382E-4</v>
      </c>
      <c r="BL85">
        <v>3.7269047256598071E-3</v>
      </c>
      <c r="BM85">
        <v>3.1921284061366558E-3</v>
      </c>
      <c r="BN85">
        <v>0.15700435638427734</v>
      </c>
      <c r="BO85">
        <v>1.7674998724634505E-3</v>
      </c>
      <c r="BP85">
        <v>-1.0242548133367184E-2</v>
      </c>
      <c r="BQ85">
        <v>5.8267889943338638E-3</v>
      </c>
      <c r="BR85">
        <v>2.7765011156918604E-3</v>
      </c>
      <c r="BS85">
        <v>3.9900801146448291E-2</v>
      </c>
      <c r="BT85">
        <v>0.11016330954065982</v>
      </c>
      <c r="BU85">
        <v>6.8120639216685272E-3</v>
      </c>
      <c r="BV85">
        <v>0.58971282839775085</v>
      </c>
      <c r="BW85">
        <v>1.1457808987802147E-2</v>
      </c>
      <c r="BX85">
        <v>-1.9110530072030465E-3</v>
      </c>
      <c r="BY85">
        <v>1.8865362966746489E-2</v>
      </c>
      <c r="BZ85">
        <v>9.7508350704871398E-3</v>
      </c>
      <c r="CA85">
        <v>0.12334037798113773</v>
      </c>
      <c r="CB85">
        <v>0.40711716342167376</v>
      </c>
      <c r="CC85">
        <v>2.1092349299870423E-2</v>
      </c>
      <c r="CD85">
        <v>0.43270847201347351</v>
      </c>
      <c r="CE85">
        <v>9.6805345908483765E-3</v>
      </c>
      <c r="CF85">
        <v>8.2904787092659936E-3</v>
      </c>
      <c r="CG85">
        <v>1.3041518900438559E-2</v>
      </c>
      <c r="CH85">
        <v>6.9743210256370996E-3</v>
      </c>
      <c r="CI85">
        <v>8.3520349717629783E-2</v>
      </c>
      <c r="CJ85">
        <v>0.29687825344516316</v>
      </c>
      <c r="CK85">
        <v>1.4322972215319965E-2</v>
      </c>
      <c r="CL85">
        <v>0.11578014593413681</v>
      </c>
    </row>
    <row r="86" spans="1:90">
      <c r="A86">
        <v>1997</v>
      </c>
      <c r="B86">
        <v>1</v>
      </c>
      <c r="C86">
        <v>7.4716705451607801E-2</v>
      </c>
      <c r="D86">
        <v>2.6337363916235645E-2</v>
      </c>
      <c r="E86">
        <v>3.3745678684417579E-2</v>
      </c>
      <c r="F86">
        <v>3.1076751261772229E-2</v>
      </c>
      <c r="G86">
        <v>0.19435493184803487</v>
      </c>
      <c r="H86">
        <v>0.57576760851201358</v>
      </c>
      <c r="I86">
        <v>6.4000962213361545E-2</v>
      </c>
      <c r="J86">
        <v>0.84523552656173706</v>
      </c>
      <c r="K86">
        <v>7.2520669793588982E-2</v>
      </c>
      <c r="L86">
        <v>3.7494484332872738E-2</v>
      </c>
      <c r="M86">
        <v>2.7105608433047528E-2</v>
      </c>
      <c r="N86">
        <v>2.8255331614632742E-2</v>
      </c>
      <c r="O86">
        <v>0.15590690571764132</v>
      </c>
      <c r="P86">
        <v>0.46675844078630974</v>
      </c>
      <c r="Q86">
        <v>5.7194088768248275E-2</v>
      </c>
      <c r="R86">
        <v>0.41741615533828735</v>
      </c>
      <c r="S86">
        <v>6.1970011301239525E-2</v>
      </c>
      <c r="T86">
        <v>2.6891050953221703E-2</v>
      </c>
      <c r="U86">
        <v>1.6434660201110653E-2</v>
      </c>
      <c r="V86">
        <v>2.1192338028658157E-2</v>
      </c>
      <c r="W86">
        <v>7.3538793823146514E-2</v>
      </c>
      <c r="X86">
        <v>0.17348563567710812</v>
      </c>
      <c r="Y86">
        <v>4.3903664187817569E-2</v>
      </c>
      <c r="Z86">
        <v>0.31253898143768311</v>
      </c>
      <c r="AA86">
        <v>5.6684498346452027E-2</v>
      </c>
      <c r="AB86">
        <v>2.2505401967235633E-2</v>
      </c>
      <c r="AC86">
        <v>1.1760296318502787E-2</v>
      </c>
      <c r="AD86">
        <v>1.8368419017830845E-2</v>
      </c>
      <c r="AE86">
        <v>5.2765837854093181E-2</v>
      </c>
      <c r="AF86">
        <v>0.11143831220817658</v>
      </c>
      <c r="AG86">
        <v>3.9016257183987296E-2</v>
      </c>
      <c r="AH86">
        <v>0.16530399024486542</v>
      </c>
      <c r="AI86">
        <v>4.3376380333533894E-2</v>
      </c>
      <c r="AJ86">
        <v>1.3558496637519946E-2</v>
      </c>
      <c r="AK86">
        <v>4.8691284276576466E-3</v>
      </c>
      <c r="AL86">
        <v>1.1039333145475616E-2</v>
      </c>
      <c r="AM86">
        <v>2.2895479629025901E-2</v>
      </c>
      <c r="AN86">
        <v>4.4699896027593236E-2</v>
      </c>
      <c r="AO86">
        <v>2.4865284916397355E-2</v>
      </c>
      <c r="AP86">
        <v>0.12687684595584869</v>
      </c>
      <c r="AQ86">
        <v>3.8095631423113535E-2</v>
      </c>
      <c r="AR86">
        <v>1.0858721802905001E-2</v>
      </c>
      <c r="AS86">
        <v>3.2746648130620756E-3</v>
      </c>
      <c r="AT86">
        <v>8.1762976558316901E-3</v>
      </c>
      <c r="AU86">
        <v>1.6281167940935291E-2</v>
      </c>
      <c r="AV86">
        <v>3.1366678429910845E-2</v>
      </c>
      <c r="AW86">
        <v>1.8823678931394562E-2</v>
      </c>
      <c r="AX86">
        <v>6.9131277501583099E-2</v>
      </c>
      <c r="AY86">
        <v>2.6893440451066911E-2</v>
      </c>
      <c r="AZ86">
        <v>6.6909903982187574E-3</v>
      </c>
      <c r="BA86">
        <v>1.1520835933487325E-3</v>
      </c>
      <c r="BB86">
        <v>3.7722176876178468E-3</v>
      </c>
      <c r="BC86">
        <v>6.8691784584174716E-3</v>
      </c>
      <c r="BD86">
        <v>1.4594726862014957E-2</v>
      </c>
      <c r="BE86">
        <v>9.1586383603074473E-3</v>
      </c>
      <c r="BF86">
        <v>2.8120176866650581E-2</v>
      </c>
      <c r="BG86">
        <v>1.4184756550187191E-2</v>
      </c>
      <c r="BH86">
        <v>2.9864514376183662E-3</v>
      </c>
      <c r="BI86">
        <v>1.9101392109676789E-4</v>
      </c>
      <c r="BJ86">
        <v>1.3835011717498093E-3</v>
      </c>
      <c r="BK86">
        <v>1.2442204900571044E-3</v>
      </c>
      <c r="BL86">
        <v>4.6516497545006459E-3</v>
      </c>
      <c r="BM86">
        <v>3.4785846102250665E-3</v>
      </c>
      <c r="BN86">
        <v>0.15476447343826294</v>
      </c>
      <c r="BO86">
        <v>2.0882566328357176E-3</v>
      </c>
      <c r="BP86">
        <v>-1.1279736420096753E-2</v>
      </c>
      <c r="BQ86">
        <v>6.6501567014822299E-3</v>
      </c>
      <c r="BR86">
        <v>2.7964426267560721E-3</v>
      </c>
      <c r="BS86">
        <v>3.8606856015942395E-2</v>
      </c>
      <c r="BT86">
        <v>0.10917777161767107</v>
      </c>
      <c r="BU86">
        <v>6.7247252909404974E-3</v>
      </c>
      <c r="BV86">
        <v>0.58258384466171265</v>
      </c>
      <c r="BW86">
        <v>1.2489414725367576E-2</v>
      </c>
      <c r="BX86">
        <v>-6.6813910893563991E-4</v>
      </c>
      <c r="BY86">
        <v>1.7289341729123168E-2</v>
      </c>
      <c r="BZ86">
        <v>9.8148946662626451E-3</v>
      </c>
      <c r="CA86">
        <v>0.12091947568378453</v>
      </c>
      <c r="CB86">
        <v>0.40159714147976278</v>
      </c>
      <c r="CC86">
        <v>2.1141718682688989E-2</v>
      </c>
      <c r="CD86">
        <v>0.42781937122344971</v>
      </c>
      <c r="CE86">
        <v>1.0390437748479765E-2</v>
      </c>
      <c r="CF86">
        <v>1.0553575870059135E-2</v>
      </c>
      <c r="CG86">
        <v>1.0651951314881213E-2</v>
      </c>
      <c r="CH86">
        <v>7.0185118334295414E-3</v>
      </c>
      <c r="CI86">
        <v>8.2399325226753473E-2</v>
      </c>
      <c r="CJ86">
        <v>0.29235193554772865</v>
      </c>
      <c r="CK86">
        <v>1.4453637831871455E-2</v>
      </c>
      <c r="CL86">
        <v>0.117852971127552</v>
      </c>
    </row>
    <row r="87" spans="1:90">
      <c r="A87">
        <v>1998</v>
      </c>
      <c r="B87">
        <v>1</v>
      </c>
      <c r="C87">
        <v>6.6116133881049421E-2</v>
      </c>
      <c r="D87">
        <v>2.9532934131364375E-2</v>
      </c>
      <c r="E87">
        <v>3.2481782841951912E-2</v>
      </c>
      <c r="F87">
        <v>3.160298238874315E-2</v>
      </c>
      <c r="G87">
        <v>0.19114129453867967</v>
      </c>
      <c r="H87">
        <v>0.58345034982571797</v>
      </c>
      <c r="I87">
        <v>6.5674504293974797E-2</v>
      </c>
      <c r="J87">
        <v>0.84483629465103149</v>
      </c>
      <c r="K87">
        <v>6.3880243741551448E-2</v>
      </c>
      <c r="L87">
        <v>3.5127628026600549E-2</v>
      </c>
      <c r="M87">
        <v>3.0148448106878799E-2</v>
      </c>
      <c r="N87">
        <v>2.8938692748285044E-2</v>
      </c>
      <c r="O87">
        <v>0.15339771127520896</v>
      </c>
      <c r="P87">
        <v>0.47443395908258507</v>
      </c>
      <c r="Q87">
        <v>5.8909659755038285E-2</v>
      </c>
      <c r="R87">
        <v>0.4205266535282135</v>
      </c>
      <c r="S87">
        <v>5.4831496120015512E-2</v>
      </c>
      <c r="T87">
        <v>2.7331571119259358E-2</v>
      </c>
      <c r="U87">
        <v>1.6328977254950215E-2</v>
      </c>
      <c r="V87">
        <v>2.2047171787423245E-2</v>
      </c>
      <c r="W87">
        <v>7.521829019877313E-2</v>
      </c>
      <c r="X87">
        <v>0.17882019778213962</v>
      </c>
      <c r="Y87">
        <v>4.594897547262982E-2</v>
      </c>
      <c r="Z87">
        <v>0.31622901558876038</v>
      </c>
      <c r="AA87">
        <v>5.0249643573432499E-2</v>
      </c>
      <c r="AB87">
        <v>2.2805923222391292E-2</v>
      </c>
      <c r="AC87">
        <v>1.1669765855666359E-2</v>
      </c>
      <c r="AD87">
        <v>1.9153353605848716E-2</v>
      </c>
      <c r="AE87">
        <v>5.5516890549744291E-2</v>
      </c>
      <c r="AF87">
        <v>0.11589735889467975</v>
      </c>
      <c r="AG87">
        <v>4.0936078741776689E-2</v>
      </c>
      <c r="AH87">
        <v>0.16775745153427124</v>
      </c>
      <c r="AI87">
        <v>3.8901515470693489E-2</v>
      </c>
      <c r="AJ87">
        <v>1.4050007228050793E-2</v>
      </c>
      <c r="AK87">
        <v>4.6469511848851739E-3</v>
      </c>
      <c r="AL87">
        <v>1.145139523317454E-2</v>
      </c>
      <c r="AM87">
        <v>2.4937882474953672E-2</v>
      </c>
      <c r="AN87">
        <v>4.7818924793508515E-2</v>
      </c>
      <c r="AO87">
        <v>2.5950770934432894E-2</v>
      </c>
      <c r="AP87">
        <v>0.12818171083927155</v>
      </c>
      <c r="AQ87">
        <v>3.4425160133716E-2</v>
      </c>
      <c r="AR87">
        <v>1.1340049653271064E-2</v>
      </c>
      <c r="AS87">
        <v>3.1317132328815369E-3</v>
      </c>
      <c r="AT87">
        <v>8.4111345325826609E-3</v>
      </c>
      <c r="AU87">
        <v>1.6903377589005317E-2</v>
      </c>
      <c r="AV87">
        <v>3.4492852656329551E-2</v>
      </c>
      <c r="AW87">
        <v>1.9477425844776755E-2</v>
      </c>
      <c r="AX87">
        <v>6.9401226937770844E-2</v>
      </c>
      <c r="AY87">
        <v>2.4777554524350327E-2</v>
      </c>
      <c r="AZ87">
        <v>7.098673983780654E-3</v>
      </c>
      <c r="BA87">
        <v>1.1714686575763447E-3</v>
      </c>
      <c r="BB87">
        <v>3.8810509716679588E-3</v>
      </c>
      <c r="BC87">
        <v>5.9080002025940267E-3</v>
      </c>
      <c r="BD87">
        <v>1.7164153561617115E-2</v>
      </c>
      <c r="BE87">
        <v>9.4003215628434399E-3</v>
      </c>
      <c r="BF87">
        <v>2.8316924348473549E-2</v>
      </c>
      <c r="BG87">
        <v>1.2832744978601712E-2</v>
      </c>
      <c r="BH87">
        <v>3.1675314075582843E-3</v>
      </c>
      <c r="BI87">
        <v>2.2191908431951098E-4</v>
      </c>
      <c r="BJ87">
        <v>1.3760867407611942E-3</v>
      </c>
      <c r="BK87">
        <v>1.2899810266857271E-3</v>
      </c>
      <c r="BL87">
        <v>5.9929276902030496E-3</v>
      </c>
      <c r="BM87">
        <v>3.4357334597336854E-3</v>
      </c>
      <c r="BN87">
        <v>0.15516370534896851</v>
      </c>
      <c r="BO87">
        <v>2.1562420134948329E-3</v>
      </c>
      <c r="BP87">
        <v>-5.6600670042044592E-3</v>
      </c>
      <c r="BQ87">
        <v>2.3053594469193256E-3</v>
      </c>
      <c r="BR87">
        <v>2.6406309509084958E-3</v>
      </c>
      <c r="BS87">
        <v>3.7874667164200918E-2</v>
      </c>
      <c r="BT87">
        <v>0.10914792263103096</v>
      </c>
      <c r="BU87">
        <v>6.6988836315381656E-3</v>
      </c>
      <c r="BV87">
        <v>0.5794733464717865</v>
      </c>
      <c r="BW87">
        <v>1.1083744109765073E-2</v>
      </c>
      <c r="BX87">
        <v>2.1035747830541636E-3</v>
      </c>
      <c r="BY87">
        <v>1.6131223886701899E-2</v>
      </c>
      <c r="BZ87">
        <v>9.4900368564044268E-3</v>
      </c>
      <c r="CA87">
        <v>0.11600215858964001</v>
      </c>
      <c r="CB87">
        <v>0.40378115507723977</v>
      </c>
      <c r="CC87">
        <v>2.0881408715048393E-2</v>
      </c>
      <c r="CD87">
        <v>0.42430964112281799</v>
      </c>
      <c r="CE87">
        <v>8.9212835021431468E-3</v>
      </c>
      <c r="CF87">
        <v>7.7419745537209567E-3</v>
      </c>
      <c r="CG87">
        <v>1.3811590032186998E-2</v>
      </c>
      <c r="CH87">
        <v>6.84906454177398E-3</v>
      </c>
      <c r="CI87">
        <v>7.8199800498749361E-2</v>
      </c>
      <c r="CJ87">
        <v>0.29456643606833116</v>
      </c>
      <c r="CK87">
        <v>1.421951379146387E-2</v>
      </c>
      <c r="CL87">
        <v>0.11286192593962414</v>
      </c>
    </row>
    <row r="88" spans="1:90">
      <c r="A88">
        <v>1999</v>
      </c>
      <c r="B88">
        <v>1</v>
      </c>
      <c r="C88">
        <v>6.4737946504556998E-2</v>
      </c>
      <c r="D88">
        <v>2.3277715191000414E-2</v>
      </c>
      <c r="E88">
        <v>3.8657951085236952E-2</v>
      </c>
      <c r="F88">
        <v>3.1711907399145867E-2</v>
      </c>
      <c r="G88">
        <v>0.18803655689142573</v>
      </c>
      <c r="H88">
        <v>0.58739019817690952</v>
      </c>
      <c r="I88">
        <v>6.6187701079209321E-2</v>
      </c>
      <c r="J88">
        <v>0.84607070684432983</v>
      </c>
      <c r="K88">
        <v>6.2797281232910868E-2</v>
      </c>
      <c r="L88">
        <v>3.2537032782610747E-2</v>
      </c>
      <c r="M88">
        <v>3.1095203712024247E-2</v>
      </c>
      <c r="N88">
        <v>2.9006970517978833E-2</v>
      </c>
      <c r="O88">
        <v>0.15046315530725102</v>
      </c>
      <c r="P88">
        <v>0.48082317313802619</v>
      </c>
      <c r="Q88">
        <v>5.9347855068531588E-2</v>
      </c>
      <c r="R88">
        <v>0.42697006464004517</v>
      </c>
      <c r="S88">
        <v>5.4017460425185501E-2</v>
      </c>
      <c r="T88">
        <v>2.5767143345587003E-2</v>
      </c>
      <c r="U88">
        <v>1.5893588767892448E-2</v>
      </c>
      <c r="V88">
        <v>2.2418820825851334E-2</v>
      </c>
      <c r="W88">
        <v>7.655352714774212E-2</v>
      </c>
      <c r="X88">
        <v>0.18521018530877975</v>
      </c>
      <c r="Y88">
        <v>4.7109328178901032E-2</v>
      </c>
      <c r="Z88">
        <v>0.32297098636627197</v>
      </c>
      <c r="AA88">
        <v>4.943410591463239E-2</v>
      </c>
      <c r="AB88">
        <v>2.193291393738047E-2</v>
      </c>
      <c r="AC88">
        <v>1.1055261152700136E-2</v>
      </c>
      <c r="AD88">
        <v>1.9455280065640707E-2</v>
      </c>
      <c r="AE88">
        <v>5.7361018340471526E-2</v>
      </c>
      <c r="AF88">
        <v>0.12175023203351026</v>
      </c>
      <c r="AG88">
        <v>4.1982184498676661E-2</v>
      </c>
      <c r="AH88">
        <v>0.17470051348209381</v>
      </c>
      <c r="AI88">
        <v>3.7656499376056286E-2</v>
      </c>
      <c r="AJ88">
        <v>1.3771588036921183E-2</v>
      </c>
      <c r="AK88">
        <v>4.3519399739901134E-3</v>
      </c>
      <c r="AL88">
        <v>1.1793944528106823E-2</v>
      </c>
      <c r="AM88">
        <v>2.7715102891149729E-2</v>
      </c>
      <c r="AN88">
        <v>5.2420097357808081E-2</v>
      </c>
      <c r="AO88">
        <v>2.6991335508324988E-2</v>
      </c>
      <c r="AP88">
        <v>0.13468530774116516</v>
      </c>
      <c r="AQ88">
        <v>3.3164541063841528E-2</v>
      </c>
      <c r="AR88">
        <v>1.1319448390143882E-2</v>
      </c>
      <c r="AS88">
        <v>2.8524099255979101E-3</v>
      </c>
      <c r="AT88">
        <v>8.7337027561942646E-3</v>
      </c>
      <c r="AU88">
        <v>1.9708876621674809E-2</v>
      </c>
      <c r="AV88">
        <v>3.8426254873049889E-2</v>
      </c>
      <c r="AW88">
        <v>2.0480086243970897E-2</v>
      </c>
      <c r="AX88">
        <v>7.3987998068332672E-2</v>
      </c>
      <c r="AY88">
        <v>2.360310385107629E-2</v>
      </c>
      <c r="AZ88">
        <v>6.9489163927510689E-3</v>
      </c>
      <c r="BA88">
        <v>9.7247831878301142E-4</v>
      </c>
      <c r="BB88">
        <v>4.2290820029636878E-3</v>
      </c>
      <c r="BC88">
        <v>7.6159117884297359E-3</v>
      </c>
      <c r="BD88">
        <v>2.0243785605979305E-2</v>
      </c>
      <c r="BE88">
        <v>1.037472734126523E-2</v>
      </c>
      <c r="BF88">
        <v>3.1013777479529381E-2</v>
      </c>
      <c r="BG88">
        <v>1.2158137509114146E-2</v>
      </c>
      <c r="BH88">
        <v>3.0757884421121684E-3</v>
      </c>
      <c r="BI88">
        <v>1.381777697430063E-4</v>
      </c>
      <c r="BJ88">
        <v>1.5777908100653929E-3</v>
      </c>
      <c r="BK88">
        <v>2.2573566527079019E-3</v>
      </c>
      <c r="BL88">
        <v>7.810566524238653E-3</v>
      </c>
      <c r="BM88">
        <v>3.9959596181128303E-3</v>
      </c>
      <c r="BN88">
        <v>0.15392929315567017</v>
      </c>
      <c r="BO88">
        <v>1.8654630308038349E-3</v>
      </c>
      <c r="BP88">
        <v>-9.3472138265835881E-3</v>
      </c>
      <c r="BQ88">
        <v>7.5730129360923621E-3</v>
      </c>
      <c r="BR88">
        <v>2.6832130850293063E-3</v>
      </c>
      <c r="BS88">
        <v>3.769893033191813E-2</v>
      </c>
      <c r="BT88">
        <v>0.1066800526642154</v>
      </c>
      <c r="BU88">
        <v>6.7758465382181839E-3</v>
      </c>
      <c r="BV88">
        <v>0.57302993535995483</v>
      </c>
      <c r="BW88">
        <v>1.0566341493011215E-2</v>
      </c>
      <c r="BX88">
        <v>-2.5724513644615372E-3</v>
      </c>
      <c r="BY88">
        <v>2.2765809444364328E-2</v>
      </c>
      <c r="BZ88">
        <v>9.2406721716870015E-3</v>
      </c>
      <c r="CA88">
        <v>0.11153878078641485</v>
      </c>
      <c r="CB88">
        <v>0.40116830034185386</v>
      </c>
      <c r="CC88">
        <v>2.0322469430185956E-2</v>
      </c>
      <c r="CD88">
        <v>0.41910064220428467</v>
      </c>
      <c r="CE88">
        <v>8.6934002666806572E-3</v>
      </c>
      <c r="CF88">
        <v>6.7338568120020349E-3</v>
      </c>
      <c r="CG88">
        <v>1.520030545830074E-2</v>
      </c>
      <c r="CH88">
        <v>6.5579101862925171E-3</v>
      </c>
      <c r="CI88">
        <v>7.3919070087567221E-2</v>
      </c>
      <c r="CJ88">
        <v>0.29439812961046402</v>
      </c>
      <c r="CK88">
        <v>1.3597945279212152E-2</v>
      </c>
      <c r="CL88">
        <v>0.10898298514267896</v>
      </c>
    </row>
    <row r="89" spans="1:90">
      <c r="A89">
        <v>2000</v>
      </c>
      <c r="B89">
        <v>1</v>
      </c>
      <c r="C89">
        <v>6.3431851394678773E-2</v>
      </c>
      <c r="D89">
        <v>2.2078589317858666E-2</v>
      </c>
      <c r="E89">
        <v>3.5111366435063407E-2</v>
      </c>
      <c r="F89">
        <v>3.2353096301569018E-2</v>
      </c>
      <c r="G89">
        <v>0.18449367259346827</v>
      </c>
      <c r="H89">
        <v>0.59513824480567001</v>
      </c>
      <c r="I89">
        <v>6.739315100817124E-2</v>
      </c>
      <c r="J89">
        <v>0.84776937961578369</v>
      </c>
      <c r="K89">
        <v>5.5744056693177869E-2</v>
      </c>
      <c r="L89">
        <v>3.5807938219527977E-2</v>
      </c>
      <c r="M89">
        <v>2.8989331573438085E-2</v>
      </c>
      <c r="N89">
        <v>2.9595773518084748E-2</v>
      </c>
      <c r="O89">
        <v>0.14756095430468003</v>
      </c>
      <c r="P89">
        <v>0.48937765300698716</v>
      </c>
      <c r="Q89">
        <v>6.069364933394459E-2</v>
      </c>
      <c r="R89">
        <v>0.43222430348396301</v>
      </c>
      <c r="S89">
        <v>4.8086164036637326E-2</v>
      </c>
      <c r="T89">
        <v>2.8207336305321913E-2</v>
      </c>
      <c r="U89">
        <v>1.5012782618360183E-2</v>
      </c>
      <c r="V89">
        <v>2.299528940946572E-2</v>
      </c>
      <c r="W89">
        <v>7.563585923414258E-2</v>
      </c>
      <c r="X89">
        <v>0.19389096447895818</v>
      </c>
      <c r="Y89">
        <v>4.8395911411737789E-2</v>
      </c>
      <c r="Z89">
        <v>0.32837691903114319</v>
      </c>
      <c r="AA89">
        <v>4.4261981398823612E-2</v>
      </c>
      <c r="AB89">
        <v>2.4140629028558194E-2</v>
      </c>
      <c r="AC89">
        <v>1.0370550013732755E-2</v>
      </c>
      <c r="AD89">
        <v>2.012414553582087E-2</v>
      </c>
      <c r="AE89">
        <v>5.6612659713564217E-2</v>
      </c>
      <c r="AF89">
        <v>0.1293675222959039</v>
      </c>
      <c r="AG89">
        <v>4.3499427779580387E-2</v>
      </c>
      <c r="AH89">
        <v>0.18013389408588409</v>
      </c>
      <c r="AI89">
        <v>3.4606254907035998E-2</v>
      </c>
      <c r="AJ89">
        <v>1.5330563108073181E-2</v>
      </c>
      <c r="AK89">
        <v>4.0324740246531314E-3</v>
      </c>
      <c r="AL89">
        <v>1.2439238387973773E-2</v>
      </c>
      <c r="AM89">
        <v>2.6883614137470761E-2</v>
      </c>
      <c r="AN89">
        <v>5.8358465450765985E-2</v>
      </c>
      <c r="AO89">
        <v>2.8483275902759102E-2</v>
      </c>
      <c r="AP89">
        <v>0.13987636566162109</v>
      </c>
      <c r="AQ89">
        <v>3.0492190168488871E-2</v>
      </c>
      <c r="AR89">
        <v>1.2668352480034759E-2</v>
      </c>
      <c r="AS89">
        <v>2.5194232776941418E-3</v>
      </c>
      <c r="AT89">
        <v>9.3992756813140402E-3</v>
      </c>
      <c r="AU89">
        <v>1.8933960265738261E-2</v>
      </c>
      <c r="AV89">
        <v>4.3836000205743839E-2</v>
      </c>
      <c r="AW89">
        <v>2.2027178472440994E-2</v>
      </c>
      <c r="AX89">
        <v>7.8331664204597473E-2</v>
      </c>
      <c r="AY89">
        <v>2.2097226452834743E-2</v>
      </c>
      <c r="AZ89">
        <v>7.8932113587557723E-3</v>
      </c>
      <c r="BA89">
        <v>8.1786686878008487E-4</v>
      </c>
      <c r="BB89">
        <v>4.5697832856194161E-3</v>
      </c>
      <c r="BC89">
        <v>7.1039000266058874E-3</v>
      </c>
      <c r="BD89">
        <v>2.4650987156161795E-2</v>
      </c>
      <c r="BE89">
        <v>1.1198685377904902E-2</v>
      </c>
      <c r="BF89">
        <v>3.3202629536390305E-2</v>
      </c>
      <c r="BG89">
        <v>1.1692134954304226E-2</v>
      </c>
      <c r="BH89">
        <v>3.5761543159192975E-3</v>
      </c>
      <c r="BI89">
        <v>5.8474748079385543E-5</v>
      </c>
      <c r="BJ89">
        <v>1.6480491000112135E-3</v>
      </c>
      <c r="BK89">
        <v>2.1343527327822966E-3</v>
      </c>
      <c r="BL89">
        <v>9.9015205516433547E-3</v>
      </c>
      <c r="BM89">
        <v>4.1919421499291539E-3</v>
      </c>
      <c r="BN89">
        <v>0.15223062038421631</v>
      </c>
      <c r="BO89">
        <v>7.6653222464545256E-3</v>
      </c>
      <c r="BP89">
        <v>-1.3857334750363229E-2</v>
      </c>
      <c r="BQ89">
        <v>6.1257492657709814E-3</v>
      </c>
      <c r="BR89">
        <v>2.7357894066184483E-3</v>
      </c>
      <c r="BS89">
        <v>3.705738110513216E-2</v>
      </c>
      <c r="BT89">
        <v>0.10584945145665321</v>
      </c>
      <c r="BU89">
        <v>6.6542566160258561E-3</v>
      </c>
      <c r="BV89">
        <v>0.56777569651603699</v>
      </c>
      <c r="BW89">
        <v>1.5235962259664426E-2</v>
      </c>
      <c r="BX89">
        <v>-6.2196133411338006E-3</v>
      </c>
      <c r="BY89">
        <v>2.0097848090475389E-2</v>
      </c>
      <c r="BZ89">
        <v>9.3097572775127976E-3</v>
      </c>
      <c r="CA89">
        <v>0.10890910355010423</v>
      </c>
      <c r="CB89">
        <v>0.40013163519175615</v>
      </c>
      <c r="CC89">
        <v>2.031097137522607E-2</v>
      </c>
      <c r="CD89">
        <v>0.41554507613182068</v>
      </c>
      <c r="CE89">
        <v>7.5942232653580764E-3</v>
      </c>
      <c r="CF89">
        <v>7.5683070995190109E-3</v>
      </c>
      <c r="CG89">
        <v>1.3975400037160005E-2</v>
      </c>
      <c r="CH89">
        <v>6.5747868777488285E-3</v>
      </c>
      <c r="CI89">
        <v>7.1933531944709014E-2</v>
      </c>
      <c r="CJ89">
        <v>0.29419749663889733</v>
      </c>
      <c r="CK89">
        <v>1.3701303291560114E-2</v>
      </c>
      <c r="CL89">
        <v>0.10587772578924759</v>
      </c>
    </row>
    <row r="90" spans="1:90">
      <c r="A90">
        <v>2001</v>
      </c>
      <c r="B90">
        <v>1</v>
      </c>
      <c r="C90">
        <v>5.4617129229809214E-2</v>
      </c>
      <c r="D90">
        <v>2.2330158160430269E-2</v>
      </c>
      <c r="E90">
        <v>3.7440894755069176E-2</v>
      </c>
      <c r="F90">
        <v>3.6857371904595038E-2</v>
      </c>
      <c r="G90">
        <v>0.18303765408935169</v>
      </c>
      <c r="H90">
        <v>0.59457283897282676</v>
      </c>
      <c r="I90">
        <v>7.1143902264161243E-2</v>
      </c>
      <c r="J90">
        <v>0.84481197595596313</v>
      </c>
      <c r="K90">
        <v>5.3148420928143175E-2</v>
      </c>
      <c r="L90">
        <v>3.3158136177045348E-2</v>
      </c>
      <c r="M90">
        <v>3.1314566767139999E-2</v>
      </c>
      <c r="N90">
        <v>3.1511871723435336E-2</v>
      </c>
      <c r="O90">
        <v>0.14494939554656927</v>
      </c>
      <c r="P90">
        <v>0.48640948062063943</v>
      </c>
      <c r="Q90">
        <v>6.4320097227444292E-2</v>
      </c>
      <c r="R90">
        <v>0.42198863625526428</v>
      </c>
      <c r="S90">
        <v>4.6205684211304526E-2</v>
      </c>
      <c r="T90">
        <v>2.704194067900554E-2</v>
      </c>
      <c r="U90">
        <v>1.5788863422026563E-2</v>
      </c>
      <c r="V90">
        <v>2.4633947680154505E-2</v>
      </c>
      <c r="W90">
        <v>6.8829511251198044E-2</v>
      </c>
      <c r="X90">
        <v>0.18789921076328095</v>
      </c>
      <c r="Y90">
        <v>5.1589457435569683E-2</v>
      </c>
      <c r="Z90">
        <v>0.31723266839981079</v>
      </c>
      <c r="AA90">
        <v>4.303828231709577E-2</v>
      </c>
      <c r="AB90">
        <v>2.3271640943675599E-2</v>
      </c>
      <c r="AC90">
        <v>1.1020846198474718E-2</v>
      </c>
      <c r="AD90">
        <v>2.1676924015706266E-2</v>
      </c>
      <c r="AE90">
        <v>5.0198510622348286E-2</v>
      </c>
      <c r="AF90">
        <v>0.12138473145203391</v>
      </c>
      <c r="AG90">
        <v>4.6641722412224772E-2</v>
      </c>
      <c r="AH90">
        <v>0.170632004737854</v>
      </c>
      <c r="AI90">
        <v>3.3957314118391362E-2</v>
      </c>
      <c r="AJ90">
        <v>1.4940650521239312E-2</v>
      </c>
      <c r="AK90">
        <v>4.4727371499462239E-3</v>
      </c>
      <c r="AL90">
        <v>1.378864726944071E-2</v>
      </c>
      <c r="AM90">
        <v>2.2370022400574993E-2</v>
      </c>
      <c r="AN90">
        <v>4.9716280548586074E-2</v>
      </c>
      <c r="AO90">
        <v>3.1386352352375746E-2</v>
      </c>
      <c r="AP90">
        <v>0.1314430832862854</v>
      </c>
      <c r="AQ90">
        <v>3.0515589396339939E-2</v>
      </c>
      <c r="AR90">
        <v>1.2317109634971537E-2</v>
      </c>
      <c r="AS90">
        <v>3.0184962469712406E-3</v>
      </c>
      <c r="AT90">
        <v>1.0499029910803506E-2</v>
      </c>
      <c r="AU90">
        <v>1.4943267458796386E-2</v>
      </c>
      <c r="AV90">
        <v>3.5778445540109498E-2</v>
      </c>
      <c r="AW90">
        <v>2.4371150944908389E-2</v>
      </c>
      <c r="AX90">
        <v>7.2596460580825806E-2</v>
      </c>
      <c r="AY90">
        <v>2.2364657581533644E-2</v>
      </c>
      <c r="AZ90">
        <v>7.9395574117013673E-3</v>
      </c>
      <c r="BA90">
        <v>1.1923377546252658E-3</v>
      </c>
      <c r="BB90">
        <v>5.1426431765505248E-3</v>
      </c>
      <c r="BC90">
        <v>5.6833461277643726E-3</v>
      </c>
      <c r="BD90">
        <v>1.7905798751988302E-2</v>
      </c>
      <c r="BE90">
        <v>1.2368116456688982E-2</v>
      </c>
      <c r="BF90">
        <v>3.049263171851635E-2</v>
      </c>
      <c r="BG90">
        <v>1.2577047220540524E-2</v>
      </c>
      <c r="BH90">
        <v>3.7804782581111161E-3</v>
      </c>
      <c r="BI90">
        <v>2.6747773269912198E-4</v>
      </c>
      <c r="BJ90">
        <v>1.770791435467811E-3</v>
      </c>
      <c r="BK90">
        <v>1.1556909684194187E-3</v>
      </c>
      <c r="BL90">
        <v>6.5399698931030165E-3</v>
      </c>
      <c r="BM90">
        <v>4.4011778695576811E-3</v>
      </c>
      <c r="BN90">
        <v>0.15518802404403687</v>
      </c>
      <c r="BO90">
        <v>1.4063576495778702E-3</v>
      </c>
      <c r="BP90">
        <v>-1.0927743809806306E-2</v>
      </c>
      <c r="BQ90">
        <v>6.1259588098913128E-3</v>
      </c>
      <c r="BR90">
        <v>5.3394642632532867E-3</v>
      </c>
      <c r="BS90">
        <v>3.8213201757776795E-2</v>
      </c>
      <c r="BT90">
        <v>0.10827362137225864</v>
      </c>
      <c r="BU90">
        <v>6.7571201429191055E-3</v>
      </c>
      <c r="BV90">
        <v>0.57801136374473572</v>
      </c>
      <c r="BW90">
        <v>8.2811528313236401E-3</v>
      </c>
      <c r="BX90">
        <v>-4.8024236796001193E-3</v>
      </c>
      <c r="BY90">
        <v>2.1650647209203549E-2</v>
      </c>
      <c r="BZ90">
        <v>1.2171739260042655E-2</v>
      </c>
      <c r="CA90">
        <v>0.11427845288259182</v>
      </c>
      <c r="CB90">
        <v>0.40553003390362929</v>
      </c>
      <c r="CC90">
        <v>2.0901731484325111E-2</v>
      </c>
      <c r="CD90">
        <v>0.42282333970069885</v>
      </c>
      <c r="CE90">
        <v>6.8688907923241307E-3</v>
      </c>
      <c r="CF90">
        <v>6.0774526014026331E-3</v>
      </c>
      <c r="CG90">
        <v>1.5524853196207325E-2</v>
      </c>
      <c r="CH90">
        <v>6.84444265673184E-3</v>
      </c>
      <c r="CI90">
        <v>7.6139285838221715E-2</v>
      </c>
      <c r="CJ90">
        <v>0.29718195268843461</v>
      </c>
      <c r="CK90">
        <v>1.4186475790907361E-2</v>
      </c>
      <c r="CL90">
        <v>0.10234372044718025</v>
      </c>
    </row>
    <row r="91" spans="1:90">
      <c r="A91">
        <v>2002</v>
      </c>
      <c r="B91">
        <v>1</v>
      </c>
      <c r="C91">
        <v>6.300426846395446E-2</v>
      </c>
      <c r="D91">
        <v>2.2052366355340136E-2</v>
      </c>
      <c r="E91">
        <v>3.9780105829253953E-2</v>
      </c>
      <c r="F91">
        <v>3.4443301804376159E-2</v>
      </c>
      <c r="G91">
        <v>0.18855430210615598</v>
      </c>
      <c r="H91">
        <v>0.58273312327016558</v>
      </c>
      <c r="I91">
        <v>6.943254998967846E-2</v>
      </c>
      <c r="J91">
        <v>0.84559792280197144</v>
      </c>
      <c r="K91">
        <v>6.2091333744938401E-2</v>
      </c>
      <c r="L91">
        <v>3.0032275241951234E-2</v>
      </c>
      <c r="M91">
        <v>3.34531837789225E-2</v>
      </c>
      <c r="N91">
        <v>3.1296262300916901E-2</v>
      </c>
      <c r="O91">
        <v>0.14857973876693265</v>
      </c>
      <c r="P91">
        <v>0.47764504457875884</v>
      </c>
      <c r="Q91">
        <v>6.2500056747279417E-2</v>
      </c>
      <c r="R91">
        <v>0.42125841975212097</v>
      </c>
      <c r="S91">
        <v>5.5451853642458485E-2</v>
      </c>
      <c r="T91">
        <v>2.4868907055374853E-2</v>
      </c>
      <c r="U91">
        <v>1.6833847192194218E-2</v>
      </c>
      <c r="V91">
        <v>2.4451067513984542E-2</v>
      </c>
      <c r="W91">
        <v>7.0057692454761136E-2</v>
      </c>
      <c r="X91">
        <v>0.17952019778438338</v>
      </c>
      <c r="Y91">
        <v>5.0074855970866076E-2</v>
      </c>
      <c r="Z91">
        <v>0.31620308756828308</v>
      </c>
      <c r="AA91">
        <v>5.1855512247855118E-2</v>
      </c>
      <c r="AB91">
        <v>2.1392554369605077E-2</v>
      </c>
      <c r="AC91">
        <v>1.1881079347363753E-2</v>
      </c>
      <c r="AD91">
        <v>2.1663396963661641E-2</v>
      </c>
      <c r="AE91">
        <v>5.05650054494272E-2</v>
      </c>
      <c r="AF91">
        <v>0.11321521895825837</v>
      </c>
      <c r="AG91">
        <v>4.5630308050379841E-2</v>
      </c>
      <c r="AH91">
        <v>0.16867513954639435</v>
      </c>
      <c r="AI91">
        <v>4.0745555559506555E-2</v>
      </c>
      <c r="AJ91">
        <v>1.3913686627051409E-2</v>
      </c>
      <c r="AK91">
        <v>4.8316180337845457E-3</v>
      </c>
      <c r="AL91">
        <v>1.3636906143387547E-2</v>
      </c>
      <c r="AM91">
        <v>2.1713931706748957E-2</v>
      </c>
      <c r="AN91">
        <v>4.3257391982074553E-2</v>
      </c>
      <c r="AO91">
        <v>3.0576038921075993E-2</v>
      </c>
      <c r="AP91">
        <v>0.12912270426750183</v>
      </c>
      <c r="AQ91">
        <v>3.6287571495840144E-2</v>
      </c>
      <c r="AR91">
        <v>1.1327299765214856E-2</v>
      </c>
      <c r="AS91">
        <v>3.2558685217621156E-3</v>
      </c>
      <c r="AT91">
        <v>1.0316489412339884E-2</v>
      </c>
      <c r="AU91">
        <v>1.4363402952795951E-2</v>
      </c>
      <c r="AV91">
        <v>2.9869589596650814E-2</v>
      </c>
      <c r="AW91">
        <v>2.3702482721240991E-2</v>
      </c>
      <c r="AX91">
        <v>7.0754237473011017E-2</v>
      </c>
      <c r="AY91">
        <v>2.624915205741362E-2</v>
      </c>
      <c r="AZ91">
        <v>7.1629344031953462E-3</v>
      </c>
      <c r="BA91">
        <v>1.3295690548242327E-3</v>
      </c>
      <c r="BB91">
        <v>4.9786443747410697E-3</v>
      </c>
      <c r="BC91">
        <v>5.0553136482897479E-3</v>
      </c>
      <c r="BD91">
        <v>1.3993896409655803E-2</v>
      </c>
      <c r="BE91">
        <v>1.1984728905614372E-2</v>
      </c>
      <c r="BF91">
        <v>2.9820697382092476E-2</v>
      </c>
      <c r="BG91">
        <v>1.4854711981762702E-2</v>
      </c>
      <c r="BH91">
        <v>3.4102940181218308E-3</v>
      </c>
      <c r="BI91">
        <v>3.3021033753938218E-4</v>
      </c>
      <c r="BJ91">
        <v>1.6193436739252408E-3</v>
      </c>
      <c r="BK91">
        <v>9.1779037482246943E-4</v>
      </c>
      <c r="BL91">
        <v>4.5739687103603368E-3</v>
      </c>
      <c r="BM91">
        <v>4.1143786411914716E-3</v>
      </c>
      <c r="BN91">
        <v>0.15440207719802856</v>
      </c>
      <c r="BO91">
        <v>8.3633217328340451E-4</v>
      </c>
      <c r="BP91">
        <v>-8.0531896699493916E-3</v>
      </c>
      <c r="BQ91">
        <v>6.325181797112567E-3</v>
      </c>
      <c r="BR91">
        <v>3.126632125791378E-3</v>
      </c>
      <c r="BS91">
        <v>4.0107865332772247E-2</v>
      </c>
      <c r="BT91">
        <v>0.10521930604618361</v>
      </c>
      <c r="BU91">
        <v>6.8399949522943747E-3</v>
      </c>
      <c r="BV91">
        <v>0.57874158024787903</v>
      </c>
      <c r="BW91">
        <v>7.3878818189721095E-3</v>
      </c>
      <c r="BX91">
        <v>-2.8960139018094945E-3</v>
      </c>
      <c r="BY91">
        <v>2.2944366196597701E-2</v>
      </c>
      <c r="BZ91">
        <v>9.9351857392358644E-3</v>
      </c>
      <c r="CA91">
        <v>0.11857033366390826</v>
      </c>
      <c r="CB91">
        <v>0.40219612444772329</v>
      </c>
      <c r="CC91">
        <v>2.0603718260344784E-2</v>
      </c>
      <c r="CD91">
        <v>0.42433950304985046</v>
      </c>
      <c r="CE91">
        <v>6.5439480383489004E-3</v>
      </c>
      <c r="CF91">
        <v>5.1258357197251844E-3</v>
      </c>
      <c r="CG91">
        <v>1.6618441728922455E-2</v>
      </c>
      <c r="CH91">
        <v>6.8106104088040886E-3</v>
      </c>
      <c r="CI91">
        <v>7.8541358192456362E-2</v>
      </c>
      <c r="CJ91">
        <v>0.29687803242503752</v>
      </c>
      <c r="CK91">
        <v>1.3821247022929705E-2</v>
      </c>
      <c r="CL91">
        <v>0.10499445817151995</v>
      </c>
    </row>
    <row r="92" spans="1:90">
      <c r="A92">
        <v>2003</v>
      </c>
      <c r="B92">
        <v>1</v>
      </c>
      <c r="C92">
        <v>6.7213335532489538E-2</v>
      </c>
      <c r="D92">
        <v>2.4185657652545878E-2</v>
      </c>
      <c r="E92">
        <v>3.7122555631853515E-2</v>
      </c>
      <c r="F92">
        <v>3.366667960396974E-2</v>
      </c>
      <c r="G92">
        <v>0.19417622775156573</v>
      </c>
      <c r="H92">
        <v>0.57491835618913734</v>
      </c>
      <c r="I92">
        <v>6.8717216676581649E-2</v>
      </c>
      <c r="J92">
        <v>0.84869390726089478</v>
      </c>
      <c r="K92">
        <v>6.619472871799445E-2</v>
      </c>
      <c r="L92">
        <v>3.1900845053906564E-2</v>
      </c>
      <c r="M92">
        <v>3.1117670446330327E-2</v>
      </c>
      <c r="N92">
        <v>3.0896977499327839E-2</v>
      </c>
      <c r="O92">
        <v>0.15399517595931655</v>
      </c>
      <c r="P92">
        <v>0.47300237284131114</v>
      </c>
      <c r="Q92">
        <v>6.1586082283349601E-2</v>
      </c>
      <c r="R92">
        <v>0.42272606492042542</v>
      </c>
      <c r="S92">
        <v>5.9470669001820999E-2</v>
      </c>
      <c r="T92">
        <v>2.43087910351409E-2</v>
      </c>
      <c r="U92">
        <v>1.7244754368866595E-2</v>
      </c>
      <c r="V92">
        <v>2.4068675004715965E-2</v>
      </c>
      <c r="W92">
        <v>6.9951166155921729E-2</v>
      </c>
      <c r="X92">
        <v>0.17854115444536686</v>
      </c>
      <c r="Y92">
        <v>4.9140878429551865E-2</v>
      </c>
      <c r="Z92">
        <v>0.31715145707130432</v>
      </c>
      <c r="AA92">
        <v>5.5730193972848591E-2</v>
      </c>
      <c r="AB92">
        <v>2.0975872745587199E-2</v>
      </c>
      <c r="AC92">
        <v>1.2161476642631822E-2</v>
      </c>
      <c r="AD92">
        <v>2.1305331349046379E-2</v>
      </c>
      <c r="AE92">
        <v>4.9652447202624767E-2</v>
      </c>
      <c r="AF92">
        <v>0.11250252745897439</v>
      </c>
      <c r="AG92">
        <v>4.482361438196885E-2</v>
      </c>
      <c r="AH92">
        <v>0.17027407884597778</v>
      </c>
      <c r="AI92">
        <v>4.3938995695774578E-2</v>
      </c>
      <c r="AJ92">
        <v>1.3922165211578338E-2</v>
      </c>
      <c r="AK92">
        <v>4.8662621680313012E-3</v>
      </c>
      <c r="AL92">
        <v>1.3476934950194738E-2</v>
      </c>
      <c r="AM92">
        <v>2.0968580566827592E-2</v>
      </c>
      <c r="AN92">
        <v>4.2750177489385553E-2</v>
      </c>
      <c r="AO92">
        <v>3.035096676409867E-2</v>
      </c>
      <c r="AP92">
        <v>0.1311107873916626</v>
      </c>
      <c r="AQ92">
        <v>3.9030220682604672E-2</v>
      </c>
      <c r="AR92">
        <v>1.1476523797054564E-2</v>
      </c>
      <c r="AS92">
        <v>3.2617858551872748E-3</v>
      </c>
      <c r="AT92">
        <v>1.0276614662661681E-2</v>
      </c>
      <c r="AU92">
        <v>1.3718921560491162E-2</v>
      </c>
      <c r="AV92">
        <v>2.9564703431319485E-2</v>
      </c>
      <c r="AW92">
        <v>2.3782006285208119E-2</v>
      </c>
      <c r="AX92">
        <v>7.2620518505573273E-2</v>
      </c>
      <c r="AY92">
        <v>2.8482747179049757E-2</v>
      </c>
      <c r="AZ92">
        <v>7.2493496430372836E-3</v>
      </c>
      <c r="BA92">
        <v>1.2502444902249032E-3</v>
      </c>
      <c r="BB92">
        <v>5.0438318994609687E-3</v>
      </c>
      <c r="BC92">
        <v>4.6308668255311868E-3</v>
      </c>
      <c r="BD92">
        <v>1.367251451812676E-2</v>
      </c>
      <c r="BE92">
        <v>1.2290960133424669E-2</v>
      </c>
      <c r="BF92">
        <v>3.1426843255758286E-2</v>
      </c>
      <c r="BG92">
        <v>1.6170758231714523E-2</v>
      </c>
      <c r="BH92">
        <v>3.6075280758371435E-3</v>
      </c>
      <c r="BI92">
        <v>2.5917537154346131E-4</v>
      </c>
      <c r="BJ92">
        <v>1.63731329781958E-3</v>
      </c>
      <c r="BK92">
        <v>9.1840246021321467E-4</v>
      </c>
      <c r="BL92">
        <v>4.5559081569094446E-3</v>
      </c>
      <c r="BM92">
        <v>4.2777559799949657E-3</v>
      </c>
      <c r="BN92">
        <v>0.15130609273910522</v>
      </c>
      <c r="BO92">
        <v>9.3732343885246251E-4</v>
      </c>
      <c r="BP92">
        <v>-7.7885858877115594E-3</v>
      </c>
      <c r="BQ92">
        <v>6.0048889945347166E-3</v>
      </c>
      <c r="BR92">
        <v>2.7476279694197614E-3</v>
      </c>
      <c r="BS92">
        <v>4.0317036829357798E-2</v>
      </c>
      <c r="BT92">
        <v>0.10205129836865171</v>
      </c>
      <c r="BU92">
        <v>7.036586649348771E-3</v>
      </c>
      <c r="BV92">
        <v>0.57727393507957458</v>
      </c>
      <c r="BW92">
        <v>7.5572354707596377E-3</v>
      </c>
      <c r="BX92">
        <v>-1.9692291264074291E-4</v>
      </c>
      <c r="BY92">
        <v>1.9867449205637128E-2</v>
      </c>
      <c r="BZ92">
        <v>9.5388754609586519E-3</v>
      </c>
      <c r="CA92">
        <v>0.12431245426093411</v>
      </c>
      <c r="CB92">
        <v>0.39543192193354937</v>
      </c>
      <c r="CC92">
        <v>2.0762927113971409E-2</v>
      </c>
      <c r="CD92">
        <v>0.42596784234046936</v>
      </c>
      <c r="CE92">
        <v>6.6128209472046309E-3</v>
      </c>
      <c r="CF92">
        <v>7.558179058192907E-3</v>
      </c>
      <c r="CG92">
        <v>1.3865556431451967E-2</v>
      </c>
      <c r="CH92">
        <v>6.7918581406238498E-3</v>
      </c>
      <c r="CI92">
        <v>8.4071713270853693E-2</v>
      </c>
      <c r="CJ92">
        <v>0.29327086027427285</v>
      </c>
      <c r="CK92">
        <v>1.3796776160497045E-2</v>
      </c>
      <c r="CL92">
        <v>0.10987778765016398</v>
      </c>
    </row>
    <row r="93" spans="1:90">
      <c r="A93">
        <v>2004</v>
      </c>
      <c r="B93">
        <v>1</v>
      </c>
      <c r="C93">
        <v>7.4057621001300866E-2</v>
      </c>
      <c r="D93">
        <v>2.2226983818155799E-2</v>
      </c>
      <c r="E93">
        <v>3.7724489856503174E-2</v>
      </c>
      <c r="F93">
        <v>3.4220571818442957E-2</v>
      </c>
      <c r="G93">
        <v>0.1919631051778774</v>
      </c>
      <c r="H93">
        <v>0.57105479260440783</v>
      </c>
      <c r="I93">
        <v>6.8752425899118397E-2</v>
      </c>
      <c r="J93">
        <v>0.85187214612960815</v>
      </c>
      <c r="K93">
        <v>7.300844700977116E-2</v>
      </c>
      <c r="L93">
        <v>3.1195327405981979E-2</v>
      </c>
      <c r="M93">
        <v>3.0252599615945334E-2</v>
      </c>
      <c r="N93">
        <v>3.106652218707151E-2</v>
      </c>
      <c r="O93">
        <v>0.15312973287025122</v>
      </c>
      <c r="P93">
        <v>0.47158303025635034</v>
      </c>
      <c r="Q93">
        <v>6.1636486784207016E-2</v>
      </c>
      <c r="R93">
        <v>0.43254682421684265</v>
      </c>
      <c r="S93">
        <v>6.5645999872044461E-2</v>
      </c>
      <c r="T93">
        <v>2.4129057775515515E-2</v>
      </c>
      <c r="U93">
        <v>1.7106909425288207E-2</v>
      </c>
      <c r="V93">
        <v>2.415534338517009E-2</v>
      </c>
      <c r="W93">
        <v>7.220228728403863E-2</v>
      </c>
      <c r="X93">
        <v>0.17977054813857277</v>
      </c>
      <c r="Y93">
        <v>4.9536665009005422E-2</v>
      </c>
      <c r="Z93">
        <v>0.32809978723526001</v>
      </c>
      <c r="AA93">
        <v>6.1358506938340864E-2</v>
      </c>
      <c r="AB93">
        <v>2.0936863025814201E-2</v>
      </c>
      <c r="AC93">
        <v>1.1809457712693851E-2</v>
      </c>
      <c r="AD93">
        <v>2.1319371691913613E-2</v>
      </c>
      <c r="AE93">
        <v>5.214343367989184E-2</v>
      </c>
      <c r="AF93">
        <v>0.11543556718791396</v>
      </c>
      <c r="AG93">
        <v>4.5096597851819117E-2</v>
      </c>
      <c r="AH93">
        <v>0.18083925545215607</v>
      </c>
      <c r="AI93">
        <v>4.85369676867759E-2</v>
      </c>
      <c r="AJ93">
        <v>1.3977185335844345E-2</v>
      </c>
      <c r="AK93">
        <v>4.8285902060116528E-3</v>
      </c>
      <c r="AL93">
        <v>1.3690694921911262E-2</v>
      </c>
      <c r="AM93">
        <v>2.2646272238635343E-2</v>
      </c>
      <c r="AN93">
        <v>4.610072663687894E-2</v>
      </c>
      <c r="AO93">
        <v>3.1058823285496553E-2</v>
      </c>
      <c r="AP93">
        <v>0.14079411327838898</v>
      </c>
      <c r="AQ93">
        <v>4.3133332316677868E-2</v>
      </c>
      <c r="AR93">
        <v>1.1757367305606951E-2</v>
      </c>
      <c r="AS93">
        <v>3.2913450202973504E-3</v>
      </c>
      <c r="AT93">
        <v>1.0614859042998503E-2</v>
      </c>
      <c r="AU93">
        <v>1.4955259382787363E-2</v>
      </c>
      <c r="AV93">
        <v>3.2351823800096956E-2</v>
      </c>
      <c r="AW93">
        <v>2.469013230901811E-2</v>
      </c>
      <c r="AX93">
        <v>7.9549342393875122E-2</v>
      </c>
      <c r="AY93">
        <v>3.1557539561432847E-2</v>
      </c>
      <c r="AZ93">
        <v>7.6096606097169183E-3</v>
      </c>
      <c r="BA93">
        <v>1.2094080769345786E-3</v>
      </c>
      <c r="BB93">
        <v>5.3056552598469064E-3</v>
      </c>
      <c r="BC93">
        <v>4.9692827117007966E-3</v>
      </c>
      <c r="BD93">
        <v>1.5878183894598087E-2</v>
      </c>
      <c r="BE93">
        <v>1.3019611501242695E-2</v>
      </c>
      <c r="BF93">
        <v>3.5071209073066711E-2</v>
      </c>
      <c r="BG93">
        <v>1.7477043181874135E-2</v>
      </c>
      <c r="BH93">
        <v>3.934404228106334E-3</v>
      </c>
      <c r="BI93">
        <v>2.466004284221596E-4</v>
      </c>
      <c r="BJ93">
        <v>1.8250420214170021E-3</v>
      </c>
      <c r="BK93">
        <v>1.1709257874468661E-3</v>
      </c>
      <c r="BL93">
        <v>5.6508037115937668E-3</v>
      </c>
      <c r="BM93">
        <v>4.7663897941803979E-3</v>
      </c>
      <c r="BN93">
        <v>0.14812785387039185</v>
      </c>
      <c r="BO93">
        <v>9.5900691430579014E-4</v>
      </c>
      <c r="BP93">
        <v>-9.0517201430297504E-3</v>
      </c>
      <c r="BQ93">
        <v>7.4846035932564494E-3</v>
      </c>
      <c r="BR93">
        <v>3.1349489773829504E-3</v>
      </c>
      <c r="BS93">
        <v>3.896789500089215E-2</v>
      </c>
      <c r="BT93">
        <v>9.9598871262729968E-2</v>
      </c>
      <c r="BU93">
        <v>7.0342381687488855E-3</v>
      </c>
      <c r="BV93">
        <v>0.56745317578315735</v>
      </c>
      <c r="BW93">
        <v>8.2178674237669922E-3</v>
      </c>
      <c r="BX93">
        <v>-1.9760318492965875E-3</v>
      </c>
      <c r="BY93">
        <v>2.0611840814205286E-2</v>
      </c>
      <c r="BZ93">
        <v>1.0010862712892683E-2</v>
      </c>
      <c r="CA93">
        <v>0.11983979015140975</v>
      </c>
      <c r="CB93">
        <v>0.39027141621369338</v>
      </c>
      <c r="CC93">
        <v>2.047743387484444E-2</v>
      </c>
      <c r="CD93">
        <v>0.4193253219127655</v>
      </c>
      <c r="CE93">
        <v>7.250462545753498E-3</v>
      </c>
      <c r="CF93">
        <v>7.0350056993241927E-3</v>
      </c>
      <c r="CG93">
        <v>1.3138764898067227E-2</v>
      </c>
      <c r="CH93">
        <v>6.8783029282837261E-3</v>
      </c>
      <c r="CI93">
        <v>8.0950160173580352E-2</v>
      </c>
      <c r="CJ93">
        <v>0.290554443623459</v>
      </c>
      <c r="CK93">
        <v>1.3518195473279105E-2</v>
      </c>
      <c r="CL93">
        <v>0.11278685432321393</v>
      </c>
    </row>
    <row r="94" spans="1:90">
      <c r="A94">
        <v>2005</v>
      </c>
      <c r="B94">
        <v>1</v>
      </c>
      <c r="C94">
        <v>7.6918799835762997E-2</v>
      </c>
      <c r="D94">
        <v>2.6913304970842766E-2</v>
      </c>
      <c r="E94">
        <v>3.6249415057681755E-2</v>
      </c>
      <c r="F94">
        <v>3.4013358369284319E-2</v>
      </c>
      <c r="G94">
        <v>0.19445856608439271</v>
      </c>
      <c r="H94">
        <v>0.56285975164405355</v>
      </c>
      <c r="I94">
        <v>6.8586784073376358E-2</v>
      </c>
      <c r="J94">
        <v>0.85512030124664307</v>
      </c>
      <c r="K94">
        <v>7.5477182194810324E-2</v>
      </c>
      <c r="L94">
        <v>3.5553077094135646E-2</v>
      </c>
      <c r="M94">
        <v>3.0449066340039101E-2</v>
      </c>
      <c r="N94">
        <v>3.0777194339190007E-2</v>
      </c>
      <c r="O94">
        <v>0.15778358865671219</v>
      </c>
      <c r="P94">
        <v>0.46364923619505183</v>
      </c>
      <c r="Q94">
        <v>6.1430996293513146E-2</v>
      </c>
      <c r="R94">
        <v>0.44309714436531067</v>
      </c>
      <c r="S94">
        <v>6.7539073653082635E-2</v>
      </c>
      <c r="T94">
        <v>2.9818759555018427E-2</v>
      </c>
      <c r="U94">
        <v>1.5633027597345282E-2</v>
      </c>
      <c r="V94">
        <v>2.4339278035015927E-2</v>
      </c>
      <c r="W94">
        <v>7.6055797217964224E-2</v>
      </c>
      <c r="X94">
        <v>0.17971920952828171</v>
      </c>
      <c r="Y94">
        <v>4.9991991304697329E-2</v>
      </c>
      <c r="Z94">
        <v>0.33902618288993835</v>
      </c>
      <c r="AA94">
        <v>6.3080267480698601E-2</v>
      </c>
      <c r="AB94">
        <v>2.6085143581839533E-2</v>
      </c>
      <c r="AC94">
        <v>1.0846974589413024E-2</v>
      </c>
      <c r="AD94">
        <v>2.1642463366181582E-2</v>
      </c>
      <c r="AE94">
        <v>5.5044194281255072E-2</v>
      </c>
      <c r="AF94">
        <v>0.11645752154185929</v>
      </c>
      <c r="AG94">
        <v>4.5869594637510551E-2</v>
      </c>
      <c r="AH94">
        <v>0.19046537578105927</v>
      </c>
      <c r="AI94">
        <v>4.9861860751963138E-2</v>
      </c>
      <c r="AJ94">
        <v>1.7797493318413817E-2</v>
      </c>
      <c r="AK94">
        <v>4.3777651126815633E-3</v>
      </c>
      <c r="AL94">
        <v>1.4240755421099722E-2</v>
      </c>
      <c r="AM94">
        <v>2.3796529943698484E-2</v>
      </c>
      <c r="AN94">
        <v>4.8080564754944009E-2</v>
      </c>
      <c r="AO94">
        <v>3.2310408214270253E-2</v>
      </c>
      <c r="AP94">
        <v>0.14999222755432129</v>
      </c>
      <c r="AQ94">
        <v>4.4480813227891616E-2</v>
      </c>
      <c r="AR94">
        <v>1.5005532305852731E-2</v>
      </c>
      <c r="AS94">
        <v>2.8461415297526093E-3</v>
      </c>
      <c r="AT94">
        <v>1.1177032390504457E-2</v>
      </c>
      <c r="AU94">
        <v>1.6303935175165041E-2</v>
      </c>
      <c r="AV94">
        <v>3.4183489736139265E-2</v>
      </c>
      <c r="AW94">
        <v>2.5995284577344895E-2</v>
      </c>
      <c r="AX94">
        <v>8.6997769773006439E-2</v>
      </c>
      <c r="AY94">
        <v>3.234819064931195E-2</v>
      </c>
      <c r="AZ94">
        <v>1.0126644420110872E-2</v>
      </c>
      <c r="BA94">
        <v>1.0206669921226418E-3</v>
      </c>
      <c r="BB94">
        <v>5.8521285174545096E-3</v>
      </c>
      <c r="BC94">
        <v>6.3372552957119835E-3</v>
      </c>
      <c r="BD94">
        <v>1.6987011410681603E-2</v>
      </c>
      <c r="BE94">
        <v>1.4325871965946733E-2</v>
      </c>
      <c r="BF94">
        <v>3.8542561233043671E-2</v>
      </c>
      <c r="BG94">
        <v>1.7497412245953019E-2</v>
      </c>
      <c r="BH94">
        <v>5.4079494691652028E-3</v>
      </c>
      <c r="BI94">
        <v>1.5209508685466028E-4</v>
      </c>
      <c r="BJ94">
        <v>2.2144758254477653E-3</v>
      </c>
      <c r="BK94">
        <v>1.6069046410760641E-3</v>
      </c>
      <c r="BL94">
        <v>5.9707516696679962E-3</v>
      </c>
      <c r="BM94">
        <v>5.6929741789363128E-3</v>
      </c>
      <c r="BN94">
        <v>0.14487969875335693</v>
      </c>
      <c r="BO94">
        <v>1.3484946578015947E-3</v>
      </c>
      <c r="BP94">
        <v>-8.7302954350516344E-3</v>
      </c>
      <c r="BQ94">
        <v>5.8018532591118345E-3</v>
      </c>
      <c r="BR94">
        <v>3.2180190725172261E-3</v>
      </c>
      <c r="BS94">
        <v>3.6801837648574406E-2</v>
      </c>
      <c r="BT94">
        <v>9.9357823330835926E-2</v>
      </c>
      <c r="BU94">
        <v>7.0819063584518574E-3</v>
      </c>
      <c r="BV94">
        <v>0.55690285563468933</v>
      </c>
      <c r="BW94">
        <v>9.1551032943311111E-3</v>
      </c>
      <c r="BX94">
        <v>-3.0145904774778638E-3</v>
      </c>
      <c r="BY94">
        <v>2.0617724365393001E-2</v>
      </c>
      <c r="BZ94">
        <v>9.6113292822737062E-3</v>
      </c>
      <c r="CA94">
        <v>0.11849264746038472</v>
      </c>
      <c r="CB94">
        <v>0.38215068334107205</v>
      </c>
      <c r="CC94">
        <v>1.9889945884119506E-2</v>
      </c>
      <c r="CD94">
        <v>0.4120231568813324</v>
      </c>
      <c r="CE94">
        <v>7.7992101603180644E-3</v>
      </c>
      <c r="CF94">
        <v>5.6797051841558505E-3</v>
      </c>
      <c r="CG94">
        <v>1.4816595254131258E-2</v>
      </c>
      <c r="CH94">
        <v>6.3968758513585564E-3</v>
      </c>
      <c r="CI94">
        <v>8.1757894928312091E-2</v>
      </c>
      <c r="CJ94">
        <v>0.28268571560545586</v>
      </c>
      <c r="CK94">
        <v>1.2887207251255849E-2</v>
      </c>
      <c r="CL94">
        <v>0.11897730617002958</v>
      </c>
    </row>
    <row r="95" spans="1:90">
      <c r="A95">
        <v>2006</v>
      </c>
      <c r="B95">
        <v>1</v>
      </c>
      <c r="C95">
        <v>7.954601093094249E-2</v>
      </c>
      <c r="D95">
        <v>2.799739125783085E-2</v>
      </c>
      <c r="E95">
        <v>3.520884770329763E-2</v>
      </c>
      <c r="F95">
        <v>3.4502448281407139E-2</v>
      </c>
      <c r="G95">
        <v>0.19625455967041905</v>
      </c>
      <c r="H95">
        <v>0.5572214850795868</v>
      </c>
      <c r="I95">
        <v>6.9269246252944588E-2</v>
      </c>
      <c r="J95">
        <v>0.85788625478744507</v>
      </c>
      <c r="K95">
        <v>7.8023001749773502E-2</v>
      </c>
      <c r="L95">
        <v>3.5867722777508701E-2</v>
      </c>
      <c r="M95">
        <v>3.0416628105585337E-2</v>
      </c>
      <c r="N95">
        <v>3.1426803112114245E-2</v>
      </c>
      <c r="O95">
        <v>0.16090433512495317</v>
      </c>
      <c r="P95">
        <v>0.45911493515701324</v>
      </c>
      <c r="Q95">
        <v>6.2132822034664213E-2</v>
      </c>
      <c r="R95">
        <v>0.4524654746055603</v>
      </c>
      <c r="S95">
        <v>6.9899521565958772E-2</v>
      </c>
      <c r="T95">
        <v>3.2829192420777878E-2</v>
      </c>
      <c r="U95">
        <v>1.444698376170641E-2</v>
      </c>
      <c r="V95">
        <v>2.4851731191201275E-2</v>
      </c>
      <c r="W95">
        <v>7.9862686095218849E-2</v>
      </c>
      <c r="X95">
        <v>0.17966382912426951</v>
      </c>
      <c r="Y95">
        <v>5.091153991011494E-2</v>
      </c>
      <c r="Z95">
        <v>0.34844055771827698</v>
      </c>
      <c r="AA95">
        <v>6.5203830217847411E-2</v>
      </c>
      <c r="AB95">
        <v>2.8417722295541632E-2</v>
      </c>
      <c r="AC95">
        <v>9.9854099588014052E-3</v>
      </c>
      <c r="AD95">
        <v>2.2157710282706827E-2</v>
      </c>
      <c r="AE95">
        <v>5.8869594656435445E-2</v>
      </c>
      <c r="AF95">
        <v>0.11698081305273328</v>
      </c>
      <c r="AG95">
        <v>4.6825492158687726E-2</v>
      </c>
      <c r="AH95">
        <v>0.19761909544467926</v>
      </c>
      <c r="AI95">
        <v>5.2227894227437885E-2</v>
      </c>
      <c r="AJ95">
        <v>1.9200882588173502E-2</v>
      </c>
      <c r="AK95">
        <v>4.0433615944333555E-3</v>
      </c>
      <c r="AL95">
        <v>1.47879757128498E-2</v>
      </c>
      <c r="AM95">
        <v>2.5664739494410449E-2</v>
      </c>
      <c r="AN95">
        <v>4.8237881807969812E-2</v>
      </c>
      <c r="AO95">
        <v>3.3456360750206554E-2</v>
      </c>
      <c r="AP95">
        <v>0.15582439303398132</v>
      </c>
      <c r="AQ95">
        <v>4.6310824541366861E-2</v>
      </c>
      <c r="AR95">
        <v>1.6242450929574544E-2</v>
      </c>
      <c r="AS95">
        <v>2.6689916493581145E-3</v>
      </c>
      <c r="AT95">
        <v>1.173356450698235E-2</v>
      </c>
      <c r="AU95">
        <v>1.7195469210583562E-2</v>
      </c>
      <c r="AV95">
        <v>3.4432682218738291E-2</v>
      </c>
      <c r="AW95">
        <v>2.7240409477973987E-2</v>
      </c>
      <c r="AX95">
        <v>9.0244241058826447E-2</v>
      </c>
      <c r="AY95">
        <v>3.3778845378577713E-2</v>
      </c>
      <c r="AZ95">
        <v>1.090438498050899E-2</v>
      </c>
      <c r="BA95">
        <v>9.2089950490864623E-4</v>
      </c>
      <c r="BB95">
        <v>6.3176689760392393E-3</v>
      </c>
      <c r="BC95">
        <v>6.0874832590004507E-3</v>
      </c>
      <c r="BD95">
        <v>1.6808766871924202E-2</v>
      </c>
      <c r="BE95">
        <v>1.5426188207989156E-2</v>
      </c>
      <c r="BF95">
        <v>3.9778485894203186E-2</v>
      </c>
      <c r="BG95">
        <v>1.8286827622942748E-2</v>
      </c>
      <c r="BH95">
        <v>5.7760206542689383E-3</v>
      </c>
      <c r="BI95">
        <v>9.1936027615653357E-5</v>
      </c>
      <c r="BJ95">
        <v>2.4137964653297215E-3</v>
      </c>
      <c r="BK95">
        <v>1.2665428343738294E-3</v>
      </c>
      <c r="BL95">
        <v>5.6748499634737305E-3</v>
      </c>
      <c r="BM95">
        <v>6.2685158931929021E-3</v>
      </c>
      <c r="BN95">
        <v>0.14211374521255493</v>
      </c>
      <c r="BO95">
        <v>1.4279818924170197E-3</v>
      </c>
      <c r="BP95">
        <v>-7.9572003344580509E-3</v>
      </c>
      <c r="BQ95">
        <v>4.7870795713627484E-3</v>
      </c>
      <c r="BR95">
        <v>3.0560801901753816E-3</v>
      </c>
      <c r="BS95">
        <v>3.5469221701622616E-2</v>
      </c>
      <c r="BT95">
        <v>9.826536574888578E-2</v>
      </c>
      <c r="BU95">
        <v>7.0652126011287609E-3</v>
      </c>
      <c r="BV95">
        <v>0.5475345253944397</v>
      </c>
      <c r="BW95">
        <v>9.4322985502245816E-3</v>
      </c>
      <c r="BX95">
        <v>-4.9489665918041655E-3</v>
      </c>
      <c r="BY95">
        <v>2.0769691338788723E-2</v>
      </c>
      <c r="BZ95">
        <v>9.5918332412211326E-3</v>
      </c>
      <c r="CA95">
        <v>0.11647017053779564</v>
      </c>
      <c r="CB95">
        <v>0.37645451988939099</v>
      </c>
      <c r="CC95">
        <v>1.9764958103495059E-2</v>
      </c>
      <c r="CD95">
        <v>0.40542078018188477</v>
      </c>
      <c r="CE95">
        <v>7.9966251774581925E-3</v>
      </c>
      <c r="CF95">
        <v>2.9781458300058763E-3</v>
      </c>
      <c r="CG95">
        <v>1.5976503694327984E-2</v>
      </c>
      <c r="CH95">
        <v>6.5385044097580978E-3</v>
      </c>
      <c r="CI95">
        <v>8.1066267010691931E-2</v>
      </c>
      <c r="CJ95">
        <v>0.27808321624609522</v>
      </c>
      <c r="CK95">
        <v>1.27815015309466E-2</v>
      </c>
      <c r="CL95">
        <v>0.12110187089642392</v>
      </c>
    </row>
    <row r="96" spans="1:90">
      <c r="A96">
        <v>2007</v>
      </c>
      <c r="B96">
        <v>1</v>
      </c>
      <c r="C96">
        <v>7.3027578884263811E-2</v>
      </c>
      <c r="D96">
        <v>3.1907832129807745E-2</v>
      </c>
      <c r="E96">
        <v>3.049962396451722E-2</v>
      </c>
      <c r="F96">
        <v>3.2938360407984701E-2</v>
      </c>
      <c r="G96">
        <v>0.19705983919704995</v>
      </c>
      <c r="H96">
        <v>0.56911363471691212</v>
      </c>
      <c r="I96">
        <v>6.5453136631767023E-2</v>
      </c>
      <c r="J96">
        <v>0.8559374213218689</v>
      </c>
      <c r="K96">
        <v>7.1471427424280198E-2</v>
      </c>
      <c r="L96">
        <v>4.0583104482298682E-2</v>
      </c>
      <c r="M96">
        <v>2.502078503370261E-2</v>
      </c>
      <c r="N96">
        <v>2.9837199071272337E-2</v>
      </c>
      <c r="O96">
        <v>0.15978065420907961</v>
      </c>
      <c r="P96">
        <v>0.47141989941611467</v>
      </c>
      <c r="Q96">
        <v>5.7824320458978881E-2</v>
      </c>
      <c r="R96">
        <v>0.45045891404151917</v>
      </c>
      <c r="S96">
        <v>6.3721094154409519E-2</v>
      </c>
      <c r="T96">
        <v>3.4810916466699093E-2</v>
      </c>
      <c r="U96">
        <v>1.4058778700368623E-2</v>
      </c>
      <c r="V96">
        <v>2.3335155504037839E-2</v>
      </c>
      <c r="W96">
        <v>7.9983858684165188E-2</v>
      </c>
      <c r="X96">
        <v>0.1870440465145824</v>
      </c>
      <c r="Y96">
        <v>4.7505047078576293E-2</v>
      </c>
      <c r="Z96">
        <v>0.34618359804153442</v>
      </c>
      <c r="AA96">
        <v>5.9494328653531867E-2</v>
      </c>
      <c r="AB96">
        <v>3.0416352509141417E-2</v>
      </c>
      <c r="AC96">
        <v>9.7979143430518764E-3</v>
      </c>
      <c r="AD96">
        <v>2.0892993311278637E-2</v>
      </c>
      <c r="AE96">
        <v>5.8587291480668741E-2</v>
      </c>
      <c r="AF96">
        <v>0.12314273852633276</v>
      </c>
      <c r="AG96">
        <v>4.3851967127306685E-2</v>
      </c>
      <c r="AH96">
        <v>0.19560445845127106</v>
      </c>
      <c r="AI96">
        <v>4.7855488482601891E-2</v>
      </c>
      <c r="AJ96">
        <v>2.0945422810241643E-2</v>
      </c>
      <c r="AK96">
        <v>3.863229799706173E-3</v>
      </c>
      <c r="AL96">
        <v>1.3842203318773817E-2</v>
      </c>
      <c r="AM96">
        <v>2.5209954209481231E-2</v>
      </c>
      <c r="AN96">
        <v>5.269493250130669E-2</v>
      </c>
      <c r="AO96">
        <v>3.1193229924317948E-2</v>
      </c>
      <c r="AP96">
        <v>0.15409284830093384</v>
      </c>
      <c r="AQ96">
        <v>4.2783654559125167E-2</v>
      </c>
      <c r="AR96">
        <v>1.7840736764158163E-2</v>
      </c>
      <c r="AS96">
        <v>2.5971829427648223E-3</v>
      </c>
      <c r="AT96">
        <v>1.0940047479894612E-2</v>
      </c>
      <c r="AU96">
        <v>1.641477112164931E-2</v>
      </c>
      <c r="AV96">
        <v>3.8177876326985355E-2</v>
      </c>
      <c r="AW96">
        <v>2.5338568352328946E-2</v>
      </c>
      <c r="AX96">
        <v>8.9860402047634125E-2</v>
      </c>
      <c r="AY96">
        <v>3.1588709282895595E-2</v>
      </c>
      <c r="AZ96">
        <v>1.2126738329771495E-2</v>
      </c>
      <c r="BA96">
        <v>8.2585330139411505E-4</v>
      </c>
      <c r="BB96">
        <v>5.9319845350760837E-3</v>
      </c>
      <c r="BC96">
        <v>5.5758715289468798E-3</v>
      </c>
      <c r="BD96">
        <v>1.9283844400595218E-2</v>
      </c>
      <c r="BE96">
        <v>1.452740272423794E-2</v>
      </c>
      <c r="BF96">
        <v>4.1048552840948105E-2</v>
      </c>
      <c r="BG96">
        <v>1.7650196418570161E-2</v>
      </c>
      <c r="BH96">
        <v>6.6559143643674552E-3</v>
      </c>
      <c r="BI96">
        <v>4.1187004153074264E-5</v>
      </c>
      <c r="BJ96">
        <v>2.3865585434441616E-3</v>
      </c>
      <c r="BK96">
        <v>1.2519501734813256E-3</v>
      </c>
      <c r="BL96">
        <v>6.7927462589837465E-3</v>
      </c>
      <c r="BM96">
        <v>6.269998300682895E-3</v>
      </c>
      <c r="BN96">
        <v>0.1440625786781311</v>
      </c>
      <c r="BO96">
        <v>1.4689868514345956E-3</v>
      </c>
      <c r="BP96">
        <v>-8.7752239237575639E-3</v>
      </c>
      <c r="BQ96">
        <v>5.485808136105926E-3</v>
      </c>
      <c r="BR96">
        <v>3.0833967654335477E-3</v>
      </c>
      <c r="BS96">
        <v>3.7409958683533959E-2</v>
      </c>
      <c r="BT96">
        <v>9.7811061270371785E-2</v>
      </c>
      <c r="BU96">
        <v>7.5786281223346125E-3</v>
      </c>
      <c r="BV96">
        <v>0.54954108595848083</v>
      </c>
      <c r="BW96">
        <v>9.1181711373510728E-3</v>
      </c>
      <c r="BX96">
        <v>-3.0186008123509953E-3</v>
      </c>
      <c r="BY96">
        <v>1.6437668966319961E-2</v>
      </c>
      <c r="BZ96">
        <v>9.5507652137042376E-3</v>
      </c>
      <c r="CA96">
        <v>0.11715310584304281</v>
      </c>
      <c r="CB96">
        <v>0.3810610554235232</v>
      </c>
      <c r="CC96">
        <v>1.9238943211568806E-2</v>
      </c>
      <c r="CD96">
        <v>0.40547850728034973</v>
      </c>
      <c r="CE96">
        <v>7.6420359105191906E-3</v>
      </c>
      <c r="CF96">
        <v>5.7169607371252429E-3</v>
      </c>
      <c r="CG96">
        <v>1.0958145255663874E-2</v>
      </c>
      <c r="CH96">
        <v>6.4703171321668605E-3</v>
      </c>
      <c r="CI96">
        <v>7.981823070544275E-2</v>
      </c>
      <c r="CJ96">
        <v>0.28309975163848633</v>
      </c>
      <c r="CK96">
        <v>1.1773051702417303E-2</v>
      </c>
      <c r="CL96">
        <v>0.11723578896401229</v>
      </c>
    </row>
    <row r="97" spans="1:90">
      <c r="A97">
        <v>2008</v>
      </c>
      <c r="B97">
        <v>1</v>
      </c>
      <c r="C97">
        <v>6.7329830493740417E-2</v>
      </c>
      <c r="D97">
        <v>3.1572766676559172E-2</v>
      </c>
      <c r="E97">
        <v>3.5442218754792087E-2</v>
      </c>
      <c r="F97">
        <v>3.2045174559315104E-2</v>
      </c>
      <c r="G97">
        <v>0.19685306663611835</v>
      </c>
      <c r="H97">
        <v>0.5753570480858885</v>
      </c>
      <c r="I97">
        <v>6.1399915391277239E-2</v>
      </c>
      <c r="J97">
        <v>0.85635834932327271</v>
      </c>
      <c r="K97">
        <v>6.6139258131465817E-2</v>
      </c>
      <c r="L97">
        <v>4.2290996349733434E-2</v>
      </c>
      <c r="M97">
        <v>2.9567621105360719E-2</v>
      </c>
      <c r="N97">
        <v>2.7890730038634438E-2</v>
      </c>
      <c r="O97">
        <v>0.16009631910390915</v>
      </c>
      <c r="P97">
        <v>0.47627874213215693</v>
      </c>
      <c r="Q97">
        <v>5.4094681399965865E-2</v>
      </c>
      <c r="R97">
        <v>0.44534710049629211</v>
      </c>
      <c r="S97">
        <v>6.0022143565725106E-2</v>
      </c>
      <c r="T97">
        <v>3.5466930396124884E-2</v>
      </c>
      <c r="U97">
        <v>1.6212463225531545E-2</v>
      </c>
      <c r="V97">
        <v>2.2313371579047486E-2</v>
      </c>
      <c r="W97">
        <v>7.6521074313945031E-2</v>
      </c>
      <c r="X97">
        <v>0.19022992332295888</v>
      </c>
      <c r="Y97">
        <v>4.4581205030369192E-2</v>
      </c>
      <c r="Z97">
        <v>0.34054809808731079</v>
      </c>
      <c r="AA97">
        <v>5.6618617087593942E-2</v>
      </c>
      <c r="AB97">
        <v>3.117380174879588E-2</v>
      </c>
      <c r="AC97">
        <v>1.1343050223952085E-2</v>
      </c>
      <c r="AD97">
        <v>2.0171284786311122E-2</v>
      </c>
      <c r="AE97">
        <v>5.5608394366757304E-2</v>
      </c>
      <c r="AF97">
        <v>0.12404309025015677</v>
      </c>
      <c r="AG97">
        <v>4.1589856746808776E-2</v>
      </c>
      <c r="AH97">
        <v>0.1920759379863739</v>
      </c>
      <c r="AI97">
        <v>4.6816062110909926E-2</v>
      </c>
      <c r="AJ97">
        <v>2.1523626075879179E-2</v>
      </c>
      <c r="AK97">
        <v>4.5386509090187483E-3</v>
      </c>
      <c r="AL97">
        <v>1.374934247107404E-2</v>
      </c>
      <c r="AM97">
        <v>2.4335931140173177E-2</v>
      </c>
      <c r="AN97">
        <v>5.0631101561395386E-2</v>
      </c>
      <c r="AO97">
        <v>3.048122158379046E-2</v>
      </c>
      <c r="AP97">
        <v>0.15162768959999084</v>
      </c>
      <c r="AQ97">
        <v>4.2199385057113743E-2</v>
      </c>
      <c r="AR97">
        <v>1.8226676490490652E-2</v>
      </c>
      <c r="AS97">
        <v>3.0263823138921208E-3</v>
      </c>
      <c r="AT97">
        <v>1.1011938072482928E-2</v>
      </c>
      <c r="AU97">
        <v>1.6216957289514496E-2</v>
      </c>
      <c r="AV97">
        <v>3.5885517546003998E-2</v>
      </c>
      <c r="AW97">
        <v>2.506083589992605E-2</v>
      </c>
      <c r="AX97">
        <v>8.9053787291049957E-2</v>
      </c>
      <c r="AY97">
        <v>3.2009196064583169E-2</v>
      </c>
      <c r="AZ97">
        <v>1.2025306076784915E-2</v>
      </c>
      <c r="BA97">
        <v>1.0729605148451654E-3</v>
      </c>
      <c r="BB97">
        <v>6.1810690038885657E-3</v>
      </c>
      <c r="BC97">
        <v>5.5094459415692271E-3</v>
      </c>
      <c r="BD97">
        <v>1.7463236325297438E-2</v>
      </c>
      <c r="BE97">
        <v>1.4792570650026531E-2</v>
      </c>
      <c r="BF97">
        <v>4.1487764567136765E-2</v>
      </c>
      <c r="BG97">
        <v>1.8610464356117729E-2</v>
      </c>
      <c r="BH97">
        <v>6.400279571109435E-3</v>
      </c>
      <c r="BI97">
        <v>1.1628146339116414E-4</v>
      </c>
      <c r="BJ97">
        <v>2.6680225893555352E-3</v>
      </c>
      <c r="BK97">
        <v>1.0936105586489152E-3</v>
      </c>
      <c r="BL97">
        <v>5.9197796001137165E-3</v>
      </c>
      <c r="BM97">
        <v>6.679327122950462E-3</v>
      </c>
      <c r="BN97">
        <v>0.14364165067672729</v>
      </c>
      <c r="BO97">
        <v>1.1273955044442789E-3</v>
      </c>
      <c r="BP97">
        <v>-1.0805528867952521E-2</v>
      </c>
      <c r="BQ97">
        <v>5.8774525671896945E-3</v>
      </c>
      <c r="BR97">
        <v>4.1490638038234103E-3</v>
      </c>
      <c r="BS97">
        <v>3.6852676448053678E-2</v>
      </c>
      <c r="BT97">
        <v>9.9192916881370899E-2</v>
      </c>
      <c r="BU97">
        <v>7.2476959930477328E-3</v>
      </c>
      <c r="BV97">
        <v>0.55465289950370789</v>
      </c>
      <c r="BW97">
        <v>7.1558511393204861E-3</v>
      </c>
      <c r="BX97">
        <v>-3.9929665142073786E-3</v>
      </c>
      <c r="BY97">
        <v>1.9226522759077821E-2</v>
      </c>
      <c r="BZ97">
        <v>9.6907163440315674E-3</v>
      </c>
      <c r="CA97">
        <v>0.12040353041552712</v>
      </c>
      <c r="CB97">
        <v>0.38421011872334065</v>
      </c>
      <c r="CC97">
        <v>1.795913632899044E-2</v>
      </c>
      <c r="CD97">
        <v>0.41101124882698059</v>
      </c>
      <c r="CE97">
        <v>6.024289749470722E-3</v>
      </c>
      <c r="CF97">
        <v>6.7762535895308194E-3</v>
      </c>
      <c r="CG97">
        <v>1.3352036624626314E-2</v>
      </c>
      <c r="CH97">
        <v>5.5490467405389645E-3</v>
      </c>
      <c r="CI97">
        <v>8.360094404025098E-2</v>
      </c>
      <c r="CJ97">
        <v>0.28487842115128093</v>
      </c>
      <c r="CK97">
        <v>1.0830244956853339E-2</v>
      </c>
      <c r="CL97">
        <v>0.10766843956970432</v>
      </c>
    </row>
    <row r="98" spans="1:90">
      <c r="A98">
        <v>2009</v>
      </c>
      <c r="B98">
        <v>1</v>
      </c>
      <c r="C98">
        <v>7.6410051651786048E-2</v>
      </c>
      <c r="D98">
        <v>2.7739942759367864E-2</v>
      </c>
      <c r="E98">
        <v>4.5163609945664041E-2</v>
      </c>
      <c r="F98">
        <v>2.9953257360613161E-2</v>
      </c>
      <c r="G98">
        <v>0.19993299079275673</v>
      </c>
      <c r="H98">
        <v>0.56240065579296394</v>
      </c>
      <c r="I98">
        <v>5.8399426045133318E-2</v>
      </c>
      <c r="J98">
        <v>0.85816121101379395</v>
      </c>
      <c r="K98">
        <v>7.4817601507393153E-2</v>
      </c>
      <c r="L98">
        <v>3.8681304823812754E-2</v>
      </c>
      <c r="M98">
        <v>3.8482812850636948E-2</v>
      </c>
      <c r="N98">
        <v>2.6479679343815395E-2</v>
      </c>
      <c r="O98">
        <v>0.1614400555327854</v>
      </c>
      <c r="P98">
        <v>0.4673590475604873</v>
      </c>
      <c r="Q98">
        <v>5.0900696119353155E-2</v>
      </c>
      <c r="R98">
        <v>0.43763592839241028</v>
      </c>
      <c r="S98">
        <v>6.8215144555775473E-2</v>
      </c>
      <c r="T98">
        <v>3.287900990531771E-2</v>
      </c>
      <c r="U98">
        <v>2.0305173907968131E-2</v>
      </c>
      <c r="V98">
        <v>2.0772486307606197E-2</v>
      </c>
      <c r="W98">
        <v>7.1551860007146681E-2</v>
      </c>
      <c r="X98">
        <v>0.18304742190227669</v>
      </c>
      <c r="Y98">
        <v>4.0864848584984285E-2</v>
      </c>
      <c r="Z98">
        <v>0.33120599389076233</v>
      </c>
      <c r="AA98">
        <v>6.4206318310649546E-2</v>
      </c>
      <c r="AB98">
        <v>2.8742582124772292E-2</v>
      </c>
      <c r="AC98">
        <v>1.4282809917063308E-2</v>
      </c>
      <c r="AD98">
        <v>1.882831978423229E-2</v>
      </c>
      <c r="AE98">
        <v>5.0365408714267139E-2</v>
      </c>
      <c r="AF98">
        <v>0.11658205738355022</v>
      </c>
      <c r="AG98">
        <v>3.8198506929124854E-2</v>
      </c>
      <c r="AH98">
        <v>0.18387733399868011</v>
      </c>
      <c r="AI98">
        <v>5.2551922360439235E-2</v>
      </c>
      <c r="AJ98">
        <v>1.9873844602233948E-2</v>
      </c>
      <c r="AK98">
        <v>5.8152709170199955E-3</v>
      </c>
      <c r="AL98">
        <v>1.2773551986518744E-2</v>
      </c>
      <c r="AM98">
        <v>2.1054907417882796E-2</v>
      </c>
      <c r="AN98">
        <v>4.3850055617735202E-2</v>
      </c>
      <c r="AO98">
        <v>2.7957793160151512E-2</v>
      </c>
      <c r="AP98">
        <v>0.14500080049037933</v>
      </c>
      <c r="AQ98">
        <v>4.7230343805684999E-2</v>
      </c>
      <c r="AR98">
        <v>1.6630466455105318E-2</v>
      </c>
      <c r="AS98">
        <v>3.9397326512977272E-3</v>
      </c>
      <c r="AT98">
        <v>1.0218893711891075E-2</v>
      </c>
      <c r="AU98">
        <v>1.4053131349587822E-2</v>
      </c>
      <c r="AV98">
        <v>2.9946933858926994E-2</v>
      </c>
      <c r="AW98">
        <v>2.2981303366380577E-2</v>
      </c>
      <c r="AX98">
        <v>8.6046941578388214E-2</v>
      </c>
      <c r="AY98">
        <v>3.5588126394592606E-2</v>
      </c>
      <c r="AZ98">
        <v>1.1091691468998851E-2</v>
      </c>
      <c r="BA98">
        <v>1.5451252738995203E-3</v>
      </c>
      <c r="BB98">
        <v>5.6333130823249004E-3</v>
      </c>
      <c r="BC98">
        <v>5.075571897209509E-3</v>
      </c>
      <c r="BD98">
        <v>1.3773243915958697E-2</v>
      </c>
      <c r="BE98">
        <v>1.3339875452476528E-2</v>
      </c>
      <c r="BF98">
        <v>4.2542502284049988E-2</v>
      </c>
      <c r="BG98">
        <v>2.1950353791759025E-2</v>
      </c>
      <c r="BH98">
        <v>6.030557501176332E-3</v>
      </c>
      <c r="BI98">
        <v>3.5472679633113041E-4</v>
      </c>
      <c r="BJ98">
        <v>2.3353221627212951E-3</v>
      </c>
      <c r="BK98">
        <v>1.7651016749082953E-3</v>
      </c>
      <c r="BL98">
        <v>4.3272387380390081E-3</v>
      </c>
      <c r="BM98">
        <v>5.7792036337678855E-3</v>
      </c>
      <c r="BN98">
        <v>0.14183878898620605</v>
      </c>
      <c r="BO98">
        <v>1.5259382494831647E-3</v>
      </c>
      <c r="BP98">
        <v>-1.1021809644799773E-2</v>
      </c>
      <c r="BQ98">
        <v>6.6790387456608759E-3</v>
      </c>
      <c r="BR98">
        <v>3.4661484941461524E-3</v>
      </c>
      <c r="BS98">
        <v>3.8603181708215126E-2</v>
      </c>
      <c r="BT98">
        <v>9.514465806131224E-2</v>
      </c>
      <c r="BU98">
        <v>7.441580549331867E-3</v>
      </c>
      <c r="BV98">
        <v>0.56236407160758972</v>
      </c>
      <c r="BW98">
        <v>7.9966107339081837E-3</v>
      </c>
      <c r="BX98">
        <v>-5.2459386535092314E-3</v>
      </c>
      <c r="BY98">
        <v>2.4853752917109766E-2</v>
      </c>
      <c r="BZ98">
        <v>9.1365917357703816E-3</v>
      </c>
      <c r="CA98">
        <v>0.12848922842875873</v>
      </c>
      <c r="CB98">
        <v>0.37871774299023442</v>
      </c>
      <c r="CC98">
        <v>1.8416000894082716E-2</v>
      </c>
      <c r="CD98">
        <v>0.42052528262138367</v>
      </c>
      <c r="CE98">
        <v>6.4679721909049427E-3</v>
      </c>
      <c r="CF98">
        <v>5.7453377091007778E-3</v>
      </c>
      <c r="CG98">
        <v>1.81745281229501E-2</v>
      </c>
      <c r="CH98">
        <v>5.6746589059006669E-3</v>
      </c>
      <c r="CI98">
        <v>8.9935756128077554E-2</v>
      </c>
      <c r="CJ98">
        <v>0.28341658981929857</v>
      </c>
      <c r="CK98">
        <v>1.1110409742408718E-2</v>
      </c>
      <c r="CL98">
        <v>0.10890204742427945</v>
      </c>
    </row>
    <row r="99" spans="1:90">
      <c r="A99">
        <v>2010</v>
      </c>
      <c r="B99">
        <v>1</v>
      </c>
      <c r="C99">
        <v>8.4273914642693182E-2</v>
      </c>
      <c r="D99">
        <v>2.7317762284457148E-2</v>
      </c>
      <c r="E99">
        <v>4.5316704160285326E-2</v>
      </c>
      <c r="F99">
        <v>3.3984072803909582E-2</v>
      </c>
      <c r="G99">
        <v>0.20536267205678183</v>
      </c>
      <c r="H99">
        <v>0.54156141854179352</v>
      </c>
      <c r="I99">
        <v>6.2183485079571214E-2</v>
      </c>
      <c r="J99">
        <v>0.86339688301086426</v>
      </c>
      <c r="K99">
        <v>8.3448360708496275E-2</v>
      </c>
      <c r="L99">
        <v>3.6843598600704831E-2</v>
      </c>
      <c r="M99">
        <v>4.0527476542492814E-2</v>
      </c>
      <c r="N99">
        <v>2.8200226100666539E-2</v>
      </c>
      <c r="O99">
        <v>0.16834304011368034</v>
      </c>
      <c r="P99">
        <v>0.45127493332464913</v>
      </c>
      <c r="Q99">
        <v>5.4759243626067169E-2</v>
      </c>
      <c r="R99">
        <v>0.4527353048324585</v>
      </c>
      <c r="S99">
        <v>7.6486877458649377E-2</v>
      </c>
      <c r="T99">
        <v>3.1121844484030742E-2</v>
      </c>
      <c r="U99">
        <v>2.1075699291908737E-2</v>
      </c>
      <c r="V99">
        <v>2.2222221067790066E-2</v>
      </c>
      <c r="W99">
        <v>7.7780380107446895E-2</v>
      </c>
      <c r="X99">
        <v>0.17958643102090283</v>
      </c>
      <c r="Y99">
        <v>4.4461853147985141E-2</v>
      </c>
      <c r="Z99">
        <v>0.3466925323009491</v>
      </c>
      <c r="AA99">
        <v>7.2417374514174668E-2</v>
      </c>
      <c r="AB99">
        <v>2.7530937260893174E-2</v>
      </c>
      <c r="AC99">
        <v>1.4567807508940493E-2</v>
      </c>
      <c r="AD99">
        <v>1.9999150405409383E-2</v>
      </c>
      <c r="AE99">
        <v>5.508971700911415E-2</v>
      </c>
      <c r="AF99">
        <v>0.11571185265790043</v>
      </c>
      <c r="AG99">
        <v>4.1375695464448456E-2</v>
      </c>
      <c r="AH99">
        <v>0.19760656356811523</v>
      </c>
      <c r="AI99">
        <v>6.055120213003555E-2</v>
      </c>
      <c r="AJ99">
        <v>1.9040456923424313E-2</v>
      </c>
      <c r="AK99">
        <v>5.7514702639272939E-3</v>
      </c>
      <c r="AL99">
        <v>1.363992790328813E-2</v>
      </c>
      <c r="AM99">
        <v>2.2864619370001591E-2</v>
      </c>
      <c r="AN99">
        <v>4.5242201691067234E-2</v>
      </c>
      <c r="AO99">
        <v>3.0516685575707254E-2</v>
      </c>
      <c r="AP99">
        <v>0.1574418693780899</v>
      </c>
      <c r="AQ99">
        <v>5.5290605127728147E-2</v>
      </c>
      <c r="AR99">
        <v>1.6215245685870495E-2</v>
      </c>
      <c r="AS99">
        <v>3.897717885224665E-3</v>
      </c>
      <c r="AT99">
        <v>1.087229366841033E-2</v>
      </c>
      <c r="AU99">
        <v>1.48185482143138E-2</v>
      </c>
      <c r="AV99">
        <v>3.133297380346578E-2</v>
      </c>
      <c r="AW99">
        <v>2.5014479698503966E-2</v>
      </c>
      <c r="AX99">
        <v>9.5793642103672028E-2</v>
      </c>
      <c r="AY99">
        <v>4.3303851970838643E-2</v>
      </c>
      <c r="AZ99">
        <v>1.1105211367989407E-2</v>
      </c>
      <c r="BA99">
        <v>1.5003737548137692E-3</v>
      </c>
      <c r="BB99">
        <v>5.9324342688046395E-3</v>
      </c>
      <c r="BC99">
        <v>5.0324798418183003E-3</v>
      </c>
      <c r="BD99">
        <v>1.444601845192525E-2</v>
      </c>
      <c r="BE99">
        <v>1.4473279836835454E-2</v>
      </c>
      <c r="BF99">
        <v>4.7956995666027069E-2</v>
      </c>
      <c r="BG99">
        <v>2.748141766271062E-2</v>
      </c>
      <c r="BH99">
        <v>6.1959105522731888E-3</v>
      </c>
      <c r="BI99">
        <v>3.0998481048724277E-4</v>
      </c>
      <c r="BJ99">
        <v>2.356137315556298E-3</v>
      </c>
      <c r="BK99">
        <v>1.140430207998145E-3</v>
      </c>
      <c r="BL99">
        <v>4.3188580587190436E-3</v>
      </c>
      <c r="BM99">
        <v>6.1542550870526706E-3</v>
      </c>
      <c r="BN99">
        <v>0.13660311698913574</v>
      </c>
      <c r="BO99">
        <v>7.4276301621432905E-4</v>
      </c>
      <c r="BP99">
        <v>-9.6007291575831866E-3</v>
      </c>
      <c r="BQ99">
        <v>4.7751990604356582E-3</v>
      </c>
      <c r="BR99">
        <v>5.7887095166785944E-3</v>
      </c>
      <c r="BS99">
        <v>3.7135472665214837E-2</v>
      </c>
      <c r="BT99">
        <v>9.0404175590090813E-2</v>
      </c>
      <c r="BU99">
        <v>7.357559693659102E-3</v>
      </c>
      <c r="BV99">
        <v>0.5472646951675415</v>
      </c>
      <c r="BW99">
        <v>7.5451698478532659E-3</v>
      </c>
      <c r="BX99">
        <v>-3.9090795397468958E-3</v>
      </c>
      <c r="BY99">
        <v>2.4235369064222471E-2</v>
      </c>
      <c r="BZ99">
        <v>1.1717810457555036E-2</v>
      </c>
      <c r="CA99">
        <v>0.12770188013969913</v>
      </c>
      <c r="CB99">
        <v>0.36119616161932666</v>
      </c>
      <c r="CC99">
        <v>1.8777411374420662E-2</v>
      </c>
      <c r="CD99">
        <v>0.41066157817840576</v>
      </c>
      <c r="CE99">
        <v>6.7967678220223664E-3</v>
      </c>
      <c r="CF99">
        <v>5.6648385369826651E-3</v>
      </c>
      <c r="CG99">
        <v>1.9452470907841933E-2</v>
      </c>
      <c r="CH99">
        <v>5.9405446084837719E-3</v>
      </c>
      <c r="CI99">
        <v>9.0616046153707663E-2</v>
      </c>
      <c r="CJ99">
        <v>0.27063972492455296</v>
      </c>
      <c r="CK99">
        <v>1.1551179525172746E-2</v>
      </c>
      <c r="CL99">
        <v>0.11843377479918375</v>
      </c>
    </row>
    <row r="100" spans="1:90">
      <c r="A100">
        <v>2011</v>
      </c>
      <c r="B100">
        <v>1</v>
      </c>
      <c r="C100">
        <v>8.3149358521614758E-2</v>
      </c>
      <c r="D100">
        <v>2.5508657385042044E-2</v>
      </c>
      <c r="E100">
        <v>5.1967674544408649E-2</v>
      </c>
      <c r="F100">
        <v>3.2136940441811923E-2</v>
      </c>
      <c r="G100">
        <v>0.19772288266745974</v>
      </c>
      <c r="H100">
        <v>0.54375267692455476</v>
      </c>
      <c r="I100">
        <v>6.576179649826161E-2</v>
      </c>
      <c r="J100">
        <v>0.86648374795913696</v>
      </c>
      <c r="K100">
        <v>8.2052708605028807E-2</v>
      </c>
      <c r="L100">
        <v>3.3883332145536217E-2</v>
      </c>
      <c r="M100">
        <v>4.4995168561478338E-2</v>
      </c>
      <c r="N100">
        <v>2.9483919076255125E-2</v>
      </c>
      <c r="O100">
        <v>0.16327170745115088</v>
      </c>
      <c r="P100">
        <v>0.45459824805237908</v>
      </c>
      <c r="Q100">
        <v>5.8198644548958151E-2</v>
      </c>
      <c r="R100">
        <v>0.45415058732032776</v>
      </c>
      <c r="S100">
        <v>7.3751774001471787E-2</v>
      </c>
      <c r="T100">
        <v>2.9429857678112105E-2</v>
      </c>
      <c r="U100">
        <v>2.3344230534717434E-2</v>
      </c>
      <c r="V100">
        <v>2.3276531630551885E-2</v>
      </c>
      <c r="W100">
        <v>7.5157749574954968E-2</v>
      </c>
      <c r="X100">
        <v>0.18205234304984286</v>
      </c>
      <c r="Y100">
        <v>4.7138084351344457E-2</v>
      </c>
      <c r="Z100">
        <v>0.34695154428482056</v>
      </c>
      <c r="AA100">
        <v>6.9493727593190016E-2</v>
      </c>
      <c r="AB100">
        <v>2.6061968488746465E-2</v>
      </c>
      <c r="AC100">
        <v>1.6259893919935802E-2</v>
      </c>
      <c r="AD100">
        <v>2.0955200953290877E-2</v>
      </c>
      <c r="AE100">
        <v>5.311802136681508E-2</v>
      </c>
      <c r="AF100">
        <v>0.11730926980749933</v>
      </c>
      <c r="AG100">
        <v>4.3753433666998819E-2</v>
      </c>
      <c r="AH100">
        <v>0.19511033594608307</v>
      </c>
      <c r="AI100">
        <v>5.7208785224936429E-2</v>
      </c>
      <c r="AJ100">
        <v>1.84285929714611E-2</v>
      </c>
      <c r="AK100">
        <v>6.6950756498817205E-3</v>
      </c>
      <c r="AL100">
        <v>1.4135986358540929E-2</v>
      </c>
      <c r="AM100">
        <v>2.1543779362955019E-2</v>
      </c>
      <c r="AN100">
        <v>4.5401703488307688E-2</v>
      </c>
      <c r="AO100">
        <v>3.1696414292226312E-2</v>
      </c>
      <c r="AP100">
        <v>0.15421579778194427</v>
      </c>
      <c r="AQ100">
        <v>5.2024083665350038E-2</v>
      </c>
      <c r="AR100">
        <v>1.5657593234129054E-2</v>
      </c>
      <c r="AS100">
        <v>4.5532382779757217E-3</v>
      </c>
      <c r="AT100">
        <v>1.1236140193275712E-2</v>
      </c>
      <c r="AU100">
        <v>1.3918948948507674E-2</v>
      </c>
      <c r="AV100">
        <v>3.0955532403382696E-2</v>
      </c>
      <c r="AW100">
        <v>2.5870253870744764E-2</v>
      </c>
      <c r="AX100">
        <v>9.1256849467754364E-2</v>
      </c>
      <c r="AY100">
        <v>3.9983401110667956E-2</v>
      </c>
      <c r="AZ100">
        <v>1.0743467654771554E-2</v>
      </c>
      <c r="BA100">
        <v>1.8204671805057574E-3</v>
      </c>
      <c r="BB100">
        <v>5.9859834123108272E-3</v>
      </c>
      <c r="BC100">
        <v>4.1739442421103315E-3</v>
      </c>
      <c r="BD100">
        <v>1.3938804523544667E-2</v>
      </c>
      <c r="BE100">
        <v>1.4610786578406634E-2</v>
      </c>
      <c r="BF100">
        <v>4.2812824249267578E-2</v>
      </c>
      <c r="BG100">
        <v>2.3994148685525782E-2</v>
      </c>
      <c r="BH100">
        <v>5.8190506957986818E-3</v>
      </c>
      <c r="BI100">
        <v>4.1804014245927094E-4</v>
      </c>
      <c r="BJ100">
        <v>2.2372156676264921E-3</v>
      </c>
      <c r="BK100">
        <v>5.3610704658856349E-4</v>
      </c>
      <c r="BL100">
        <v>3.9319443708271161E-3</v>
      </c>
      <c r="BM100">
        <v>5.8763199977041472E-3</v>
      </c>
      <c r="BN100">
        <v>0.13351625204086304</v>
      </c>
      <c r="BO100">
        <v>1.0121051649366775E-3</v>
      </c>
      <c r="BP100">
        <v>-8.4426030763536698E-3</v>
      </c>
      <c r="BQ100">
        <v>6.967331854714244E-3</v>
      </c>
      <c r="BR100">
        <v>2.6372455416484139E-3</v>
      </c>
      <c r="BS100">
        <v>3.4572024295992772E-2</v>
      </c>
      <c r="BT100">
        <v>8.928555687671616E-2</v>
      </c>
      <c r="BU100">
        <v>7.4845978223355676E-3</v>
      </c>
      <c r="BV100">
        <v>0.54584941267967224</v>
      </c>
      <c r="BW100">
        <v>9.1681706490317396E-3</v>
      </c>
      <c r="BX100">
        <v>-4.0207363465345966E-3</v>
      </c>
      <c r="BY100">
        <v>2.8622456219695138E-2</v>
      </c>
      <c r="BZ100">
        <v>8.804465276159211E-3</v>
      </c>
      <c r="CA100">
        <v>0.1226833977463303</v>
      </c>
      <c r="CB100">
        <v>0.36094430256301863</v>
      </c>
      <c r="CC100">
        <v>1.9647359963864679E-2</v>
      </c>
      <c r="CD100">
        <v>0.4123331606388092</v>
      </c>
      <c r="CE100">
        <v>8.1489850627786617E-3</v>
      </c>
      <c r="CF100">
        <v>4.3981808074763755E-3</v>
      </c>
      <c r="CG100">
        <v>2.1651920588450651E-2</v>
      </c>
      <c r="CH100">
        <v>6.1686866648848196E-3</v>
      </c>
      <c r="CI100">
        <v>8.8165996627209864E-2</v>
      </c>
      <c r="CJ100">
        <v>0.2715058041901367</v>
      </c>
      <c r="CK100">
        <v>1.2293583628716163E-2</v>
      </c>
      <c r="CL100">
        <v>0.11869611870937655</v>
      </c>
    </row>
    <row r="101" spans="1:90">
      <c r="A101">
        <v>2012</v>
      </c>
      <c r="B101">
        <v>1</v>
      </c>
      <c r="C101">
        <v>8.2915596319129925E-2</v>
      </c>
      <c r="D101">
        <v>2.6182846780478219E-2</v>
      </c>
      <c r="E101">
        <v>5.3874656457757908E-2</v>
      </c>
      <c r="F101">
        <v>3.407017182637273E-2</v>
      </c>
      <c r="G101">
        <v>0.1973195933399996</v>
      </c>
      <c r="H101">
        <v>0.53756700560451309</v>
      </c>
      <c r="I101">
        <v>6.8070179618413468E-2</v>
      </c>
      <c r="J101">
        <v>0.8701472282409668</v>
      </c>
      <c r="K101">
        <v>8.163593470284794E-2</v>
      </c>
      <c r="L101">
        <v>3.4628238093961337E-2</v>
      </c>
      <c r="M101">
        <v>4.685739314805306E-2</v>
      </c>
      <c r="N101">
        <v>3.0691915187791675E-2</v>
      </c>
      <c r="O101">
        <v>0.16393237175344733</v>
      </c>
      <c r="P101">
        <v>0.45185313784293241</v>
      </c>
      <c r="Q101">
        <v>6.0548217774846577E-2</v>
      </c>
      <c r="R101">
        <v>0.46635502576828003</v>
      </c>
      <c r="S101">
        <v>7.4794507273319627E-2</v>
      </c>
      <c r="T101">
        <v>3.0441089336145422E-2</v>
      </c>
      <c r="U101">
        <v>2.4198526270189778E-2</v>
      </c>
      <c r="V101">
        <v>2.460867951720342E-2</v>
      </c>
      <c r="W101">
        <v>7.7510481093783112E-2</v>
      </c>
      <c r="X101">
        <v>0.18487035362190987</v>
      </c>
      <c r="Y101">
        <v>4.99313705651281E-2</v>
      </c>
      <c r="Z101">
        <v>0.35993203520774841</v>
      </c>
      <c r="AA101">
        <v>7.0817656960121808E-2</v>
      </c>
      <c r="AB101">
        <v>2.7088375899522649E-2</v>
      </c>
      <c r="AC101">
        <v>1.6785009391938777E-2</v>
      </c>
      <c r="AD101">
        <v>2.217316969573498E-2</v>
      </c>
      <c r="AE101">
        <v>5.5525222458795279E-2</v>
      </c>
      <c r="AF101">
        <v>0.12115364345505999</v>
      </c>
      <c r="AG101">
        <v>4.6388968130097602E-2</v>
      </c>
      <c r="AH101">
        <v>0.20672592520713806</v>
      </c>
      <c r="AI101">
        <v>5.9465725467816991E-2</v>
      </c>
      <c r="AJ101">
        <v>1.9417112558379367E-2</v>
      </c>
      <c r="AK101">
        <v>6.9040758446193779E-3</v>
      </c>
      <c r="AL101">
        <v>1.5264378410594592E-2</v>
      </c>
      <c r="AM101">
        <v>2.3037620462879414E-2</v>
      </c>
      <c r="AN101">
        <v>4.8331820593764917E-2</v>
      </c>
      <c r="AO101">
        <v>3.4305187231554728E-2</v>
      </c>
      <c r="AP101">
        <v>0.16462001204490662</v>
      </c>
      <c r="AQ101">
        <v>5.4170328459563565E-2</v>
      </c>
      <c r="AR101">
        <v>1.661704535774355E-2</v>
      </c>
      <c r="AS101">
        <v>4.7083260375374433E-3</v>
      </c>
      <c r="AT101">
        <v>1.2263672380417503E-2</v>
      </c>
      <c r="AU101">
        <v>1.4708838666076094E-2</v>
      </c>
      <c r="AV101">
        <v>3.3901791613239252E-2</v>
      </c>
      <c r="AW101">
        <v>2.8250015419784009E-2</v>
      </c>
      <c r="AX101">
        <v>9.8921023309230804E-2</v>
      </c>
      <c r="AY101">
        <v>4.1546582005208076E-2</v>
      </c>
      <c r="AZ101">
        <v>1.1588235498828843E-2</v>
      </c>
      <c r="BA101">
        <v>1.9022836016802877E-3</v>
      </c>
      <c r="BB101">
        <v>6.7673671373440015E-3</v>
      </c>
      <c r="BC101">
        <v>4.5735598504049006E-3</v>
      </c>
      <c r="BD101">
        <v>1.6126998519139395E-2</v>
      </c>
      <c r="BE101">
        <v>1.6416007103337214E-2</v>
      </c>
      <c r="BF101">
        <v>4.7278080135583878E-2</v>
      </c>
      <c r="BG101">
        <v>2.4633790643034351E-2</v>
      </c>
      <c r="BH101">
        <v>6.6173639906321104E-3</v>
      </c>
      <c r="BI101">
        <v>4.685910527993379E-4</v>
      </c>
      <c r="BJ101">
        <v>2.6358570826109096E-3</v>
      </c>
      <c r="BK101">
        <v>6.9265806721198519E-4</v>
      </c>
      <c r="BL101">
        <v>5.3522232080980099E-3</v>
      </c>
      <c r="BM101">
        <v>6.8775950436677545E-3</v>
      </c>
      <c r="BN101">
        <v>0.1298527717590332</v>
      </c>
      <c r="BO101">
        <v>1.2035675914921864E-3</v>
      </c>
      <c r="BP101">
        <v>-8.5122421263385973E-3</v>
      </c>
      <c r="BQ101">
        <v>7.0122768924101948E-3</v>
      </c>
      <c r="BR101">
        <v>3.3674892960777821E-3</v>
      </c>
      <c r="BS101">
        <v>3.3498841474189342E-2</v>
      </c>
      <c r="BT101">
        <v>8.5841180924921601E-2</v>
      </c>
      <c r="BU101">
        <v>7.4417276862818182E-3</v>
      </c>
      <c r="BV101">
        <v>0.53364497423171997</v>
      </c>
      <c r="BW101">
        <v>7.910839780934719E-3</v>
      </c>
      <c r="BX101">
        <v>-4.3522162370266682E-3</v>
      </c>
      <c r="BY101">
        <v>2.9679030751166721E-2</v>
      </c>
      <c r="BZ101">
        <v>9.4101191880009549E-3</v>
      </c>
      <c r="CA101">
        <v>0.11991633719903159</v>
      </c>
      <c r="CB101">
        <v>0.35178834808899984</v>
      </c>
      <c r="CC101">
        <v>1.9292583622134367E-2</v>
      </c>
      <c r="CD101">
        <v>0.40379220247268677</v>
      </c>
      <c r="CE101">
        <v>6.7030364373348774E-3</v>
      </c>
      <c r="CF101">
        <v>4.1361735405270605E-3</v>
      </c>
      <c r="CG101">
        <v>2.2662776019035474E-2</v>
      </c>
      <c r="CH101">
        <v>6.0468278335718975E-3</v>
      </c>
      <c r="CI101">
        <v>8.6468344213709802E-2</v>
      </c>
      <c r="CJ101">
        <v>0.26578291212916239</v>
      </c>
      <c r="CK101">
        <v>1.199213065139358E-2</v>
      </c>
      <c r="CL101">
        <v>0.12044502957467033</v>
      </c>
    </row>
    <row r="102" spans="1:90">
      <c r="A102">
        <v>2013</v>
      </c>
      <c r="B102">
        <v>1</v>
      </c>
      <c r="C102">
        <v>7.7954816186363907E-2</v>
      </c>
      <c r="D102">
        <v>3.013490585808698E-2</v>
      </c>
      <c r="E102">
        <v>5.5899409268360456E-2</v>
      </c>
      <c r="F102">
        <v>3.4391307791914461E-2</v>
      </c>
      <c r="G102">
        <v>0.20033662576916811</v>
      </c>
      <c r="H102">
        <v>0.53305563772221698</v>
      </c>
      <c r="I102">
        <v>6.822732518465853E-2</v>
      </c>
      <c r="J102">
        <v>0.86538130044937134</v>
      </c>
      <c r="K102">
        <v>7.7481214455635911E-2</v>
      </c>
      <c r="L102">
        <v>3.580949817272279E-2</v>
      </c>
      <c r="M102">
        <v>4.8714188548881897E-2</v>
      </c>
      <c r="N102">
        <v>3.1098465928943633E-2</v>
      </c>
      <c r="O102">
        <v>0.16562771358676776</v>
      </c>
      <c r="P102">
        <v>0.44581407403994083</v>
      </c>
      <c r="Q102">
        <v>6.0836125694710287E-2</v>
      </c>
      <c r="R102">
        <v>0.45624437928199768</v>
      </c>
      <c r="S102">
        <v>6.8949778452227134E-2</v>
      </c>
      <c r="T102">
        <v>3.0501197156831035E-2</v>
      </c>
      <c r="U102">
        <v>2.5042175983227565E-2</v>
      </c>
      <c r="V102">
        <v>2.485523536045119E-2</v>
      </c>
      <c r="W102">
        <v>7.7402451798551805E-2</v>
      </c>
      <c r="X102">
        <v>0.17932074500200648</v>
      </c>
      <c r="Y102">
        <v>5.0172806862617429E-2</v>
      </c>
      <c r="Z102">
        <v>0.34838783740997314</v>
      </c>
      <c r="AA102">
        <v>6.3772930373879072E-2</v>
      </c>
      <c r="AB102">
        <v>2.7003621931325848E-2</v>
      </c>
      <c r="AC102">
        <v>1.7268142745655895E-2</v>
      </c>
      <c r="AD102">
        <v>2.225618080720182E-2</v>
      </c>
      <c r="AE102">
        <v>5.5504446725927845E-2</v>
      </c>
      <c r="AF102">
        <v>0.11614769214440283</v>
      </c>
      <c r="AG102">
        <v>4.6434818689109605E-2</v>
      </c>
      <c r="AH102">
        <v>0.19289281964302063</v>
      </c>
      <c r="AI102">
        <v>5.0182815423179254E-2</v>
      </c>
      <c r="AJ102">
        <v>1.9094481436323755E-2</v>
      </c>
      <c r="AK102">
        <v>6.9385441817012145E-3</v>
      </c>
      <c r="AL102">
        <v>1.5163293442519994E-2</v>
      </c>
      <c r="AM102">
        <v>2.2701089295990233E-2</v>
      </c>
      <c r="AN102">
        <v>4.4741747113180748E-2</v>
      </c>
      <c r="AO102">
        <v>3.4070851565370756E-2</v>
      </c>
      <c r="AP102">
        <v>0.15111151337623596</v>
      </c>
      <c r="AQ102">
        <v>4.4774195105531614E-2</v>
      </c>
      <c r="AR102">
        <v>1.6541267940266866E-2</v>
      </c>
      <c r="AS102">
        <v>4.7542439352872634E-3</v>
      </c>
      <c r="AT102">
        <v>1.2097161803561057E-2</v>
      </c>
      <c r="AU102">
        <v>1.4407682744663921E-2</v>
      </c>
      <c r="AV102">
        <v>3.0599249485147074E-2</v>
      </c>
      <c r="AW102">
        <v>2.7937722543487326E-2</v>
      </c>
      <c r="AX102">
        <v>8.7947875261306763E-2</v>
      </c>
      <c r="AY102">
        <v>3.354876327722725E-2</v>
      </c>
      <c r="AZ102">
        <v>1.1768454459082775E-2</v>
      </c>
      <c r="BA102">
        <v>1.9631708511255912E-3</v>
      </c>
      <c r="BB102">
        <v>6.5512267455908706E-3</v>
      </c>
      <c r="BC102">
        <v>4.1714061162895187E-3</v>
      </c>
      <c r="BD102">
        <v>1.3915727220099532E-2</v>
      </c>
      <c r="BE102">
        <v>1.6029121913140553E-2</v>
      </c>
      <c r="BF102">
        <v>4.1188802570104599E-2</v>
      </c>
      <c r="BG102">
        <v>1.9699985442030877E-2</v>
      </c>
      <c r="BH102">
        <v>6.954568130619964E-3</v>
      </c>
      <c r="BI102">
        <v>4.996599475133518E-4</v>
      </c>
      <c r="BJ102">
        <v>2.4709950305352659E-3</v>
      </c>
      <c r="BK102">
        <v>7.3179697803752472E-4</v>
      </c>
      <c r="BL102">
        <v>4.2911638357674663E-3</v>
      </c>
      <c r="BM102">
        <v>6.5406316847370595E-3</v>
      </c>
      <c r="BN102">
        <v>0.13461869955062866</v>
      </c>
      <c r="BO102">
        <v>4.0298311583210691E-4</v>
      </c>
      <c r="BP102">
        <v>-5.7268860486317484E-3</v>
      </c>
      <c r="BQ102">
        <v>7.179010700475174E-3</v>
      </c>
      <c r="BR102">
        <v>3.2817019384683275E-3</v>
      </c>
      <c r="BS102">
        <v>3.4803403059766196E-2</v>
      </c>
      <c r="BT102">
        <v>8.7357989586654472E-2</v>
      </c>
      <c r="BU102">
        <v>7.3205451632892523E-3</v>
      </c>
      <c r="BV102">
        <v>0.54375562071800232</v>
      </c>
      <c r="BW102">
        <v>8.8263347118381994E-3</v>
      </c>
      <c r="BX102">
        <v>-4.4854664835857448E-4</v>
      </c>
      <c r="BY102">
        <v>3.0857893288935602E-2</v>
      </c>
      <c r="BZ102">
        <v>9.4866019361207858E-3</v>
      </c>
      <c r="CA102">
        <v>0.12302636015296473</v>
      </c>
      <c r="CB102">
        <v>0.35265524893188166</v>
      </c>
      <c r="CC102">
        <v>1.9351744801204385E-2</v>
      </c>
      <c r="CD102">
        <v>0.40913692116737366</v>
      </c>
      <c r="CE102">
        <v>8.4150652788405767E-3</v>
      </c>
      <c r="CF102">
        <v>5.261386432045493E-3</v>
      </c>
      <c r="CG102">
        <v>2.3674616820565327E-2</v>
      </c>
      <c r="CH102">
        <v>6.2081896443738549E-3</v>
      </c>
      <c r="CI102">
        <v>8.8265782097077694E-2</v>
      </c>
      <c r="CJ102">
        <v>0.26516020124905404</v>
      </c>
      <c r="CK102">
        <v>1.2151648242692078E-2</v>
      </c>
      <c r="CL102">
        <v>0.11412667745957286</v>
      </c>
    </row>
    <row r="103" spans="1:90">
      <c r="A103">
        <v>2014</v>
      </c>
      <c r="B103">
        <v>1</v>
      </c>
      <c r="C103">
        <v>8.3720934429458715E-2</v>
      </c>
      <c r="D103">
        <v>2.3570712791649462E-2</v>
      </c>
      <c r="E103">
        <v>5.8291153242663873E-2</v>
      </c>
      <c r="F103">
        <v>3.4293733232388934E-2</v>
      </c>
      <c r="G103">
        <v>0.20181151657202978</v>
      </c>
      <c r="H103">
        <v>0.53100370052655976</v>
      </c>
      <c r="I103">
        <v>6.7308216351114253E-2</v>
      </c>
      <c r="J103">
        <v>0.86775147914886475</v>
      </c>
      <c r="K103">
        <v>8.1889706899361092E-2</v>
      </c>
      <c r="L103">
        <v>3.3025296620722344E-2</v>
      </c>
      <c r="M103">
        <v>5.00264285578184E-2</v>
      </c>
      <c r="N103">
        <v>3.0678796725442294E-2</v>
      </c>
      <c r="O103">
        <v>0.16793614807691895</v>
      </c>
      <c r="P103">
        <v>0.44412457196646626</v>
      </c>
      <c r="Q103">
        <v>6.0070508437783068E-2</v>
      </c>
      <c r="R103">
        <v>0.46348270773887634</v>
      </c>
      <c r="S103">
        <v>7.2938230033902207E-2</v>
      </c>
      <c r="T103">
        <v>2.9182492171834766E-2</v>
      </c>
      <c r="U103">
        <v>2.626395415402755E-2</v>
      </c>
      <c r="V103">
        <v>2.446276082195082E-2</v>
      </c>
      <c r="W103">
        <v>8.0297726449133133E-2</v>
      </c>
      <c r="X103">
        <v>0.18084360678792394</v>
      </c>
      <c r="Y103">
        <v>4.9493939024847854E-2</v>
      </c>
      <c r="Z103">
        <v>0.35567378997802734</v>
      </c>
      <c r="AA103">
        <v>6.7734641782602661E-2</v>
      </c>
      <c r="AB103">
        <v>2.6188317732154916E-2</v>
      </c>
      <c r="AC103">
        <v>1.8330521275272644E-2</v>
      </c>
      <c r="AD103">
        <v>2.1849873079241168E-2</v>
      </c>
      <c r="AE103">
        <v>5.795249924438188E-2</v>
      </c>
      <c r="AF103">
        <v>0.11792303413654111</v>
      </c>
      <c r="AG103">
        <v>4.5694882492080979E-2</v>
      </c>
      <c r="AH103">
        <v>0.19902566075325012</v>
      </c>
      <c r="AI103">
        <v>5.3536982813371353E-2</v>
      </c>
      <c r="AJ103">
        <v>1.8777765795435785E-2</v>
      </c>
      <c r="AK103">
        <v>7.495610498382951E-3</v>
      </c>
      <c r="AL103">
        <v>1.5077818528261009E-2</v>
      </c>
      <c r="AM103">
        <v>2.390464591498568E-2</v>
      </c>
      <c r="AN103">
        <v>4.6296821945374669E-2</v>
      </c>
      <c r="AO103">
        <v>3.3936022044627118E-2</v>
      </c>
      <c r="AP103">
        <v>0.15661387145519257</v>
      </c>
      <c r="AQ103">
        <v>4.7888694947946897E-2</v>
      </c>
      <c r="AR103">
        <v>1.6159371463778514E-2</v>
      </c>
      <c r="AS103">
        <v>5.1216077742956756E-3</v>
      </c>
      <c r="AT103">
        <v>1.2147286366896697E-2</v>
      </c>
      <c r="AU103">
        <v>1.5198404166674284E-2</v>
      </c>
      <c r="AV103">
        <v>3.2063007991292254E-2</v>
      </c>
      <c r="AW103">
        <v>2.8035502297860324E-2</v>
      </c>
      <c r="AX103">
        <v>9.1898113489151001E-2</v>
      </c>
      <c r="AY103">
        <v>3.5887734537071947E-2</v>
      </c>
      <c r="AZ103">
        <v>1.1515691575024667E-2</v>
      </c>
      <c r="BA103">
        <v>2.055596226773212E-3</v>
      </c>
      <c r="BB103">
        <v>6.7188929357967775E-3</v>
      </c>
      <c r="BC103">
        <v>4.337817563446921E-3</v>
      </c>
      <c r="BD103">
        <v>1.4987376173385173E-2</v>
      </c>
      <c r="BE103">
        <v>1.639500916707928E-2</v>
      </c>
      <c r="BF103">
        <v>4.2885288596153259E-2</v>
      </c>
      <c r="BG103">
        <v>2.0930106295973524E-2</v>
      </c>
      <c r="BH103">
        <v>6.7138500005460913E-3</v>
      </c>
      <c r="BI103">
        <v>4.8288310119095766E-4</v>
      </c>
      <c r="BJ103">
        <v>2.6227335988328409E-3</v>
      </c>
      <c r="BK103">
        <v>6.5963491447940678E-4</v>
      </c>
      <c r="BL103">
        <v>4.6125747487071747E-3</v>
      </c>
      <c r="BM103">
        <v>6.8635053033885996E-3</v>
      </c>
      <c r="BN103">
        <v>0.13224852085113525</v>
      </c>
      <c r="BO103">
        <v>1.7644756862909754E-3</v>
      </c>
      <c r="BP103">
        <v>-9.5224894938609507E-3</v>
      </c>
      <c r="BQ103">
        <v>8.2639633571570097E-3</v>
      </c>
      <c r="BR103">
        <v>3.606330541998277E-3</v>
      </c>
      <c r="BS103">
        <v>3.3966473833081295E-2</v>
      </c>
      <c r="BT103">
        <v>8.699413553446142E-2</v>
      </c>
      <c r="BU103">
        <v>7.1756203595427824E-3</v>
      </c>
      <c r="BV103">
        <v>0.53651729226112366</v>
      </c>
      <c r="BW103">
        <v>1.0584310803920883E-2</v>
      </c>
      <c r="BX103">
        <v>-5.7073799708132183E-3</v>
      </c>
      <c r="BY103">
        <v>3.2029260331111135E-2</v>
      </c>
      <c r="BZ103">
        <v>9.78066257147207E-3</v>
      </c>
      <c r="CA103">
        <v>0.12161051212743386</v>
      </c>
      <c r="CB103">
        <v>0.34908327238187631</v>
      </c>
      <c r="CC103">
        <v>1.9136619465600802E-2</v>
      </c>
      <c r="CD103">
        <v>0.4042687714099884</v>
      </c>
      <c r="CE103">
        <v>8.8156492744407896E-3</v>
      </c>
      <c r="CF103">
        <v>3.7908873290822837E-3</v>
      </c>
      <c r="CG103">
        <v>2.3764436558692613E-2</v>
      </c>
      <c r="CH103">
        <v>6.1784406372370837E-3</v>
      </c>
      <c r="CI103">
        <v>8.7682463715931053E-2</v>
      </c>
      <c r="CJ103">
        <v>0.26196359225118276</v>
      </c>
      <c r="CK103">
        <v>1.2073278097275639E-2</v>
      </c>
      <c r="CL103">
        <v>0.11691908623111737</v>
      </c>
    </row>
    <row r="104" spans="1:90">
      <c r="A104">
        <v>2015</v>
      </c>
      <c r="B104">
        <v>1</v>
      </c>
      <c r="C104">
        <v>8.0273258554331317E-2</v>
      </c>
      <c r="D104">
        <v>2.2707844873519067E-2</v>
      </c>
      <c r="E104">
        <v>6.4323701233587327E-2</v>
      </c>
      <c r="F104">
        <v>3.1831416686272984E-2</v>
      </c>
      <c r="G104">
        <v>0.20209639858018313</v>
      </c>
      <c r="H104">
        <v>0.53600656701411786</v>
      </c>
      <c r="I104">
        <v>6.2760819680589067E-2</v>
      </c>
      <c r="J104">
        <v>0.86730653047561646</v>
      </c>
      <c r="K104">
        <v>7.9043153680384906E-2</v>
      </c>
      <c r="L104">
        <v>3.4542140730323911E-2</v>
      </c>
      <c r="M104">
        <v>5.2781758371927161E-2</v>
      </c>
      <c r="N104">
        <v>2.8512816848651749E-2</v>
      </c>
      <c r="O104">
        <v>0.16860594014889158</v>
      </c>
      <c r="P104">
        <v>0.44829734004733196</v>
      </c>
      <c r="Q104">
        <v>5.552338764617519E-2</v>
      </c>
      <c r="R104">
        <v>0.46226358413696289</v>
      </c>
      <c r="S104">
        <v>7.0715244059708735E-2</v>
      </c>
      <c r="T104">
        <v>3.0497290751321043E-2</v>
      </c>
      <c r="U104">
        <v>2.8174929526429679E-2</v>
      </c>
      <c r="V104">
        <v>2.259903359922159E-2</v>
      </c>
      <c r="W104">
        <v>8.0862127353662633E-2</v>
      </c>
      <c r="X104">
        <v>0.18400840992115591</v>
      </c>
      <c r="Y104">
        <v>4.5406548594511889E-2</v>
      </c>
      <c r="Z104">
        <v>0.35426923632621765</v>
      </c>
      <c r="AA104">
        <v>6.5659798122866792E-2</v>
      </c>
      <c r="AB104">
        <v>2.7419602473759616E-2</v>
      </c>
      <c r="AC104">
        <v>1.9965861857066385E-2</v>
      </c>
      <c r="AD104">
        <v>2.0229064544311906E-2</v>
      </c>
      <c r="AE104">
        <v>5.8686516261030178E-2</v>
      </c>
      <c r="AF104">
        <v>0.12028095327198801</v>
      </c>
      <c r="AG104">
        <v>4.202744975586542E-2</v>
      </c>
      <c r="AH104">
        <v>0.19774286448955536</v>
      </c>
      <c r="AI104">
        <v>5.2403179605064756E-2</v>
      </c>
      <c r="AJ104">
        <v>1.991448872483648E-2</v>
      </c>
      <c r="AK104">
        <v>8.4141765816881185E-3</v>
      </c>
      <c r="AL104">
        <v>1.3776984149723901E-2</v>
      </c>
      <c r="AM104">
        <v>2.4557093513313713E-2</v>
      </c>
      <c r="AN104">
        <v>4.7769799968502884E-2</v>
      </c>
      <c r="AO104">
        <v>3.0907133018513822E-2</v>
      </c>
      <c r="AP104">
        <v>0.1556454598903656</v>
      </c>
      <c r="AQ104">
        <v>4.7043304227833371E-2</v>
      </c>
      <c r="AR104">
        <v>1.7189038093770752E-2</v>
      </c>
      <c r="AS104">
        <v>5.8844619329037106E-3</v>
      </c>
      <c r="AT104">
        <v>1.1101538919100274E-2</v>
      </c>
      <c r="AU104">
        <v>1.5567112333676632E-2</v>
      </c>
      <c r="AV104">
        <v>3.3253925741756812E-2</v>
      </c>
      <c r="AW104">
        <v>2.5606080058803833E-2</v>
      </c>
      <c r="AX104">
        <v>9.1347403824329376E-2</v>
      </c>
      <c r="AY104">
        <v>3.5347587963901514E-2</v>
      </c>
      <c r="AZ104">
        <v>1.2207699469052386E-2</v>
      </c>
      <c r="BA104">
        <v>2.4386043736250975E-3</v>
      </c>
      <c r="BB104">
        <v>6.1242522329401968E-3</v>
      </c>
      <c r="BC104">
        <v>4.5532745406938651E-3</v>
      </c>
      <c r="BD104">
        <v>1.5669834219100509E-2</v>
      </c>
      <c r="BE104">
        <v>1.5006146311279405E-2</v>
      </c>
      <c r="BF104">
        <v>4.245414212346077E-2</v>
      </c>
      <c r="BG104">
        <v>2.0542819853019045E-2</v>
      </c>
      <c r="BH104">
        <v>7.1906541133657485E-3</v>
      </c>
      <c r="BI104">
        <v>6.3312607432737219E-4</v>
      </c>
      <c r="BJ104">
        <v>2.3115918536654343E-3</v>
      </c>
      <c r="BK104">
        <v>5.670665771393918E-4</v>
      </c>
      <c r="BL104">
        <v>5.0630423383535841E-3</v>
      </c>
      <c r="BM104">
        <v>6.1458445029894601E-3</v>
      </c>
      <c r="BN104">
        <v>0.13269346952438354</v>
      </c>
      <c r="BO104">
        <v>1.1645104171502997E-3</v>
      </c>
      <c r="BP104">
        <v>-1.1914849070945175E-2</v>
      </c>
      <c r="BQ104">
        <v>1.1556439591927129E-2</v>
      </c>
      <c r="BR104">
        <v>3.3105717809417566E-3</v>
      </c>
      <c r="BS104">
        <v>3.3574555933676337E-2</v>
      </c>
      <c r="BT104">
        <v>8.7823865038088852E-2</v>
      </c>
      <c r="BU104">
        <v>7.1783755489997743E-3</v>
      </c>
      <c r="BV104">
        <v>0.53773641586303711</v>
      </c>
      <c r="BW104">
        <v>9.3748784915361483E-3</v>
      </c>
      <c r="BX104">
        <v>-7.8887599492183137E-3</v>
      </c>
      <c r="BY104">
        <v>3.6154821278092164E-2</v>
      </c>
      <c r="BZ104">
        <v>9.1889508791213291E-3</v>
      </c>
      <c r="CA104">
        <v>0.12132157642183899</v>
      </c>
      <c r="CB104">
        <v>0.35105301468501882</v>
      </c>
      <c r="CC104">
        <v>1.8531940967093048E-2</v>
      </c>
      <c r="CD104">
        <v>0.40504294633865356</v>
      </c>
      <c r="CE104">
        <v>8.2050518942898779E-3</v>
      </c>
      <c r="CF104">
        <v>3.9943828032435076E-3</v>
      </c>
      <c r="CG104">
        <v>2.4606458097852231E-2</v>
      </c>
      <c r="CH104">
        <v>5.8819422630577061E-3</v>
      </c>
      <c r="CI104">
        <v>8.7783405493173206E-2</v>
      </c>
      <c r="CJ104">
        <v>0.26309132024979903</v>
      </c>
      <c r="CK104">
        <v>1.1480392799132738E-2</v>
      </c>
      <c r="CL104">
        <v>0.11435696013715078</v>
      </c>
    </row>
    <row r="105" spans="1:90">
      <c r="A105">
        <v>2016</v>
      </c>
      <c r="B105">
        <v>1</v>
      </c>
      <c r="C105">
        <v>8.0215331715778326E-2</v>
      </c>
      <c r="D105">
        <v>2.1838318718234717E-2</v>
      </c>
      <c r="E105">
        <v>6.3800025311809172E-2</v>
      </c>
      <c r="F105">
        <v>3.0912452672659629E-2</v>
      </c>
      <c r="G105">
        <v>0.2032438885978447</v>
      </c>
      <c r="H105">
        <v>0.53944779640023355</v>
      </c>
      <c r="I105">
        <v>6.0542163063706612E-2</v>
      </c>
      <c r="J105">
        <v>0.86782997846603394</v>
      </c>
      <c r="K105">
        <v>7.9070176643082163E-2</v>
      </c>
      <c r="L105">
        <v>3.167678541053072E-2</v>
      </c>
      <c r="M105">
        <v>5.5137950832791695E-2</v>
      </c>
      <c r="N105">
        <v>2.7574609958743945E-2</v>
      </c>
      <c r="O105">
        <v>0.17007184709456646</v>
      </c>
      <c r="P105">
        <v>0.45096510575208748</v>
      </c>
      <c r="Q105">
        <v>5.3333477360569266E-2</v>
      </c>
      <c r="R105">
        <v>0.45744410157203674</v>
      </c>
      <c r="S105">
        <v>7.0906430426643588E-2</v>
      </c>
      <c r="T105">
        <v>2.9178185129478645E-2</v>
      </c>
      <c r="U105">
        <v>2.9776821291202609E-2</v>
      </c>
      <c r="V105">
        <v>2.1750036809891772E-2</v>
      </c>
      <c r="W105">
        <v>7.8108558942689088E-2</v>
      </c>
      <c r="X105">
        <v>0.18446343859226225</v>
      </c>
      <c r="Y105">
        <v>4.3260632238642259E-2</v>
      </c>
      <c r="Z105">
        <v>0.34861767292022705</v>
      </c>
      <c r="AA105">
        <v>6.5826321553227582E-2</v>
      </c>
      <c r="AB105">
        <v>2.6442962381003361E-2</v>
      </c>
      <c r="AC105">
        <v>2.1104177950136194E-2</v>
      </c>
      <c r="AD105">
        <v>1.9422144599031597E-2</v>
      </c>
      <c r="AE105">
        <v>5.555414659007539E-2</v>
      </c>
      <c r="AF105">
        <v>0.12035214944709877</v>
      </c>
      <c r="AG105">
        <v>3.991577622614622E-2</v>
      </c>
      <c r="AH105">
        <v>0.19257490336894989</v>
      </c>
      <c r="AI105">
        <v>5.2237693367917067E-2</v>
      </c>
      <c r="AJ105">
        <v>1.9664093031507863E-2</v>
      </c>
      <c r="AK105">
        <v>9.010305429846507E-3</v>
      </c>
      <c r="AL105">
        <v>1.3310564900547132E-2</v>
      </c>
      <c r="AM105">
        <v>2.2730123916444057E-2</v>
      </c>
      <c r="AN105">
        <v>4.6098026488012665E-2</v>
      </c>
      <c r="AO105">
        <v>2.9524084144318622E-2</v>
      </c>
      <c r="AP105">
        <v>0.15112133324146271</v>
      </c>
      <c r="AQ105">
        <v>4.682234246677159E-2</v>
      </c>
      <c r="AR105">
        <v>1.6997115493986244E-2</v>
      </c>
      <c r="AS105">
        <v>6.2583424461361437E-3</v>
      </c>
      <c r="AT105">
        <v>1.0706601466099683E-2</v>
      </c>
      <c r="AU105">
        <v>1.4211774248729993E-2</v>
      </c>
      <c r="AV105">
        <v>3.1675096194730724E-2</v>
      </c>
      <c r="AW105">
        <v>2.445006282775079E-2</v>
      </c>
      <c r="AX105">
        <v>8.8453590869903564E-2</v>
      </c>
      <c r="AY105">
        <v>3.5140543686999134E-2</v>
      </c>
      <c r="AZ105">
        <v>1.2213800630401795E-2</v>
      </c>
      <c r="BA105">
        <v>2.6476752477413244E-3</v>
      </c>
      <c r="BB105">
        <v>5.8357597233779724E-3</v>
      </c>
      <c r="BC105">
        <v>4.0196527918518092E-3</v>
      </c>
      <c r="BD105">
        <v>1.4414095908348454E-2</v>
      </c>
      <c r="BE105">
        <v>1.4182068594430167E-2</v>
      </c>
      <c r="BF105">
        <v>4.1490662842988968E-2</v>
      </c>
      <c r="BG105">
        <v>2.059811042952606E-2</v>
      </c>
      <c r="BH105">
        <v>7.3480709223365664E-3</v>
      </c>
      <c r="BI105">
        <v>6.8950872062298319E-4</v>
      </c>
      <c r="BJ105">
        <v>2.0963715052392971E-3</v>
      </c>
      <c r="BK105">
        <v>5.2567988297454031E-4</v>
      </c>
      <c r="BL105">
        <v>4.6693378569300711E-3</v>
      </c>
      <c r="BM105">
        <v>5.5635840064721326E-3</v>
      </c>
      <c r="BN105">
        <v>0.13217002153396606</v>
      </c>
      <c r="BO105">
        <v>1.0827255575725028E-3</v>
      </c>
      <c r="BP105">
        <v>-9.9000799604118464E-3</v>
      </c>
      <c r="BQ105">
        <v>8.659048662598496E-3</v>
      </c>
      <c r="BR105">
        <v>3.331208600068275E-3</v>
      </c>
      <c r="BS105">
        <v>3.3248590757867194E-2</v>
      </c>
      <c r="BT105">
        <v>8.859637370610858E-2</v>
      </c>
      <c r="BU105">
        <v>7.1521559610396987E-3</v>
      </c>
      <c r="BV105">
        <v>0.54255589842796326</v>
      </c>
      <c r="BW105">
        <v>9.1243859931558619E-3</v>
      </c>
      <c r="BX105">
        <v>-7.4326766419624875E-3</v>
      </c>
      <c r="BY105">
        <v>3.4018075081803531E-2</v>
      </c>
      <c r="BZ105">
        <v>9.1209714320321256E-3</v>
      </c>
      <c r="CA105">
        <v>0.12522918072187658</v>
      </c>
      <c r="CB105">
        <v>0.35416198945742466</v>
      </c>
      <c r="CC105">
        <v>1.8333946914248167E-2</v>
      </c>
      <c r="CD105">
        <v>0.41038587689399719</v>
      </c>
      <c r="CE105">
        <v>8.0368209010688516E-3</v>
      </c>
      <c r="CF105">
        <v>2.4462674020609074E-3</v>
      </c>
      <c r="CG105">
        <v>2.535809306170075E-2</v>
      </c>
      <c r="CH105">
        <v>5.7932493627743074E-3</v>
      </c>
      <c r="CI105">
        <v>9.2010780910075432E-2</v>
      </c>
      <c r="CJ105">
        <v>0.26543111075676967</v>
      </c>
      <c r="CK105">
        <v>1.1309527207383209E-2</v>
      </c>
      <c r="CL105">
        <v>0.1127724477225746</v>
      </c>
    </row>
    <row r="106" spans="1:90">
      <c r="A106">
        <v>2017</v>
      </c>
      <c r="CL106">
        <v>0.1111506307643991</v>
      </c>
    </row>
    <row r="107" spans="1:90">
      <c r="A107">
        <v>2018</v>
      </c>
      <c r="CL107">
        <v>0.11139887828448299</v>
      </c>
    </row>
    <row r="108" spans="1:90">
      <c r="A108">
        <v>2019</v>
      </c>
      <c r="CL108">
        <v>0.11139887832632338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N108"/>
  <sheetViews>
    <sheetView workbookViewId="0">
      <pane xSplit="1" ySplit="1" topLeftCell="B97" activePane="bottomRight" state="frozen"/>
      <selection activeCell="D32" sqref="D32"/>
      <selection pane="topRight" activeCell="D32" sqref="D32"/>
      <selection pane="bottomLeft" activeCell="D32" sqref="D32"/>
      <selection pane="bottomRight" activeCell="F1" sqref="F1"/>
    </sheetView>
  </sheetViews>
  <sheetFormatPr baseColWidth="10" defaultColWidth="8.83203125" defaultRowHeight="15.55"/>
  <sheetData>
    <row r="1" spans="1:66">
      <c r="A1" t="s">
        <v>1</v>
      </c>
      <c r="B1" t="s">
        <v>450</v>
      </c>
      <c r="C1" t="s">
        <v>451</v>
      </c>
      <c r="D1" t="s">
        <v>452</v>
      </c>
      <c r="E1" t="s">
        <v>453</v>
      </c>
      <c r="F1" t="s">
        <v>454</v>
      </c>
      <c r="G1" t="s">
        <v>456</v>
      </c>
      <c r="H1" t="s">
        <v>455</v>
      </c>
      <c r="I1" t="s">
        <v>457</v>
      </c>
      <c r="J1" t="s">
        <v>458</v>
      </c>
      <c r="K1" t="s">
        <v>459</v>
      </c>
      <c r="L1" t="s">
        <v>460</v>
      </c>
      <c r="M1" t="s">
        <v>462</v>
      </c>
      <c r="N1" t="s">
        <v>461</v>
      </c>
      <c r="O1" t="s">
        <v>463</v>
      </c>
      <c r="P1" t="s">
        <v>464</v>
      </c>
      <c r="Q1" t="s">
        <v>465</v>
      </c>
      <c r="R1" t="s">
        <v>466</v>
      </c>
      <c r="S1" t="s">
        <v>468</v>
      </c>
      <c r="T1" t="s">
        <v>467</v>
      </c>
      <c r="U1" t="s">
        <v>469</v>
      </c>
      <c r="V1" t="s">
        <v>470</v>
      </c>
      <c r="W1" t="s">
        <v>471</v>
      </c>
      <c r="X1" t="s">
        <v>472</v>
      </c>
      <c r="Y1" t="s">
        <v>474</v>
      </c>
      <c r="Z1" t="s">
        <v>473</v>
      </c>
      <c r="AA1" t="s">
        <v>475</v>
      </c>
      <c r="AB1" t="s">
        <v>476</v>
      </c>
      <c r="AC1" t="s">
        <v>477</v>
      </c>
      <c r="AD1" t="s">
        <v>478</v>
      </c>
      <c r="AE1" t="s">
        <v>480</v>
      </c>
      <c r="AF1" t="s">
        <v>479</v>
      </c>
      <c r="AG1" t="s">
        <v>481</v>
      </c>
      <c r="AH1" t="s">
        <v>482</v>
      </c>
      <c r="AI1" t="s">
        <v>483</v>
      </c>
      <c r="AJ1" t="s">
        <v>484</v>
      </c>
      <c r="AK1" t="s">
        <v>486</v>
      </c>
      <c r="AL1" t="s">
        <v>485</v>
      </c>
      <c r="AM1" t="s">
        <v>487</v>
      </c>
      <c r="AN1" t="s">
        <v>488</v>
      </c>
      <c r="AO1" t="s">
        <v>489</v>
      </c>
      <c r="AP1" t="s">
        <v>490</v>
      </c>
      <c r="AQ1" t="s">
        <v>492</v>
      </c>
      <c r="AR1" t="s">
        <v>491</v>
      </c>
      <c r="AS1" t="s">
        <v>493</v>
      </c>
      <c r="AT1" t="s">
        <v>494</v>
      </c>
      <c r="AU1" t="s">
        <v>495</v>
      </c>
      <c r="AV1" t="s">
        <v>496</v>
      </c>
      <c r="AW1" t="s">
        <v>498</v>
      </c>
      <c r="AX1" t="s">
        <v>497</v>
      </c>
      <c r="AY1" t="s">
        <v>499</v>
      </c>
      <c r="AZ1" t="s">
        <v>500</v>
      </c>
      <c r="BA1" t="s">
        <v>501</v>
      </c>
      <c r="BB1" t="s">
        <v>502</v>
      </c>
      <c r="BC1" t="s">
        <v>504</v>
      </c>
      <c r="BD1" t="s">
        <v>503</v>
      </c>
      <c r="BE1" t="s">
        <v>505</v>
      </c>
      <c r="BF1" t="s">
        <v>506</v>
      </c>
      <c r="BG1" t="s">
        <v>507</v>
      </c>
      <c r="BH1" t="s">
        <v>508</v>
      </c>
      <c r="BI1" t="s">
        <v>510</v>
      </c>
      <c r="BJ1" t="s">
        <v>509</v>
      </c>
      <c r="BK1" t="s">
        <v>511</v>
      </c>
      <c r="BL1" t="s">
        <v>512</v>
      </c>
      <c r="BM1" t="s">
        <v>513</v>
      </c>
      <c r="BN1" t="s">
        <v>514</v>
      </c>
    </row>
    <row r="2" spans="1:66">
      <c r="A2">
        <v>1913</v>
      </c>
      <c r="B2">
        <v>12453.645152824802</v>
      </c>
      <c r="F2">
        <v>18725.361094551201</v>
      </c>
      <c r="M2">
        <v>52234.202240443155</v>
      </c>
      <c r="N2">
        <v>58520.339880451902</v>
      </c>
      <c r="R2">
        <v>82877.088306200065</v>
      </c>
      <c r="S2">
        <v>78061.356771956285</v>
      </c>
      <c r="T2">
        <v>85676.683321215081</v>
      </c>
      <c r="X2">
        <v>123499.58462370024</v>
      </c>
      <c r="Y2">
        <v>232116.55817338792</v>
      </c>
      <c r="Z2">
        <v>252679.85996198514</v>
      </c>
      <c r="AD2">
        <v>366607.34446426405</v>
      </c>
      <c r="AE2">
        <v>390861.70812558284</v>
      </c>
      <c r="AF2">
        <v>421840.30822330748</v>
      </c>
      <c r="AJ2">
        <v>614460.20726428705</v>
      </c>
      <c r="AK2">
        <v>1073743.3694537557</v>
      </c>
      <c r="AL2">
        <v>1109436.9789294773</v>
      </c>
      <c r="AP2">
        <v>1647012.3673947698</v>
      </c>
      <c r="AQ2">
        <v>3765950.7355247401</v>
      </c>
      <c r="AR2">
        <v>3791678.0670427117</v>
      </c>
      <c r="AV2">
        <v>5728586.5404754244</v>
      </c>
      <c r="BC2">
        <v>8033.5832542005346</v>
      </c>
      <c r="BD2">
        <v>7335.123516421786</v>
      </c>
      <c r="BH2">
        <v>11597.391404367992</v>
      </c>
    </row>
    <row r="3" spans="1:66">
      <c r="A3">
        <v>1914</v>
      </c>
      <c r="B3">
        <v>11251.638287551787</v>
      </c>
      <c r="F3">
        <v>16940.57631368846</v>
      </c>
      <c r="M3">
        <v>47856.998620871673</v>
      </c>
      <c r="N3">
        <v>53411.336600222065</v>
      </c>
      <c r="R3">
        <v>75975.413780830466</v>
      </c>
      <c r="S3">
        <v>72013.485056203295</v>
      </c>
      <c r="T3">
        <v>78700.969255749646</v>
      </c>
      <c r="X3">
        <v>113979.07815524602</v>
      </c>
      <c r="Y3">
        <v>215356.07266380131</v>
      </c>
      <c r="Z3">
        <v>233728.08416574317</v>
      </c>
      <c r="AD3">
        <v>340309.08553523821</v>
      </c>
      <c r="AE3">
        <v>365598.52709490177</v>
      </c>
      <c r="AF3">
        <v>393427.78272488213</v>
      </c>
      <c r="AJ3">
        <v>574870.53400501481</v>
      </c>
      <c r="AK3">
        <v>986278.4402437848</v>
      </c>
      <c r="AL3">
        <v>1018677.5969665921</v>
      </c>
      <c r="AP3">
        <v>1514788.7332641515</v>
      </c>
      <c r="AQ3">
        <v>3658598.0177419106</v>
      </c>
      <c r="AR3">
        <v>3682112.0517569119</v>
      </c>
      <c r="AV3">
        <v>5567201.6773417806</v>
      </c>
      <c r="BC3">
        <v>7184.3760282940184</v>
      </c>
      <c r="BD3">
        <v>6567.2273639217528</v>
      </c>
      <c r="BH3">
        <v>10381.149928450461</v>
      </c>
    </row>
    <row r="4" spans="1:66">
      <c r="A4">
        <v>1915</v>
      </c>
      <c r="B4">
        <v>11475.027844472897</v>
      </c>
      <c r="F4">
        <v>17299.562717101966</v>
      </c>
      <c r="M4">
        <v>47953.582141167361</v>
      </c>
      <c r="N4">
        <v>53620.919319128363</v>
      </c>
      <c r="R4">
        <v>76288.066453861</v>
      </c>
      <c r="S4">
        <v>71696.868594852422</v>
      </c>
      <c r="T4">
        <v>78503.676215179818</v>
      </c>
      <c r="X4">
        <v>113744.69479171472</v>
      </c>
      <c r="Y4">
        <v>212994.48145115815</v>
      </c>
      <c r="Z4">
        <v>231470.61940961654</v>
      </c>
      <c r="AD4">
        <v>337285.34437089867</v>
      </c>
      <c r="AE4">
        <v>362885.10927903658</v>
      </c>
      <c r="AF4">
        <v>390724.44022091938</v>
      </c>
      <c r="AJ4">
        <v>571614.24568155059</v>
      </c>
      <c r="AK4">
        <v>1052770.3294908791</v>
      </c>
      <c r="AL4">
        <v>1084400.7045751121</v>
      </c>
      <c r="AP4">
        <v>1616752.2316591223</v>
      </c>
      <c r="AQ4">
        <v>4786124.8513405323</v>
      </c>
      <c r="AR4">
        <v>4808824.7891175151</v>
      </c>
      <c r="AV4">
        <v>7275894.4626989597</v>
      </c>
      <c r="BC4">
        <v>7421.8551448401813</v>
      </c>
      <c r="BD4">
        <v>6792.1510139556258</v>
      </c>
      <c r="BH4">
        <v>10745.284524128741</v>
      </c>
    </row>
    <row r="5" spans="1:66">
      <c r="A5">
        <v>1916</v>
      </c>
      <c r="B5">
        <v>13085.255791237438</v>
      </c>
      <c r="F5">
        <v>19752.14729569836</v>
      </c>
      <c r="M5">
        <v>57517.905954531067</v>
      </c>
      <c r="N5">
        <v>63708.970008420583</v>
      </c>
      <c r="R5">
        <v>91088.76214564126</v>
      </c>
      <c r="S5">
        <v>88367.762681911845</v>
      </c>
      <c r="T5">
        <v>96030.469457786705</v>
      </c>
      <c r="X5">
        <v>139402.08140025806</v>
      </c>
      <c r="Y5">
        <v>268251.41170745157</v>
      </c>
      <c r="Z5">
        <v>286763.46593187359</v>
      </c>
      <c r="AD5">
        <v>421524.63319177082</v>
      </c>
      <c r="AE5">
        <v>454060.15616550954</v>
      </c>
      <c r="AF5">
        <v>480727.74031206686</v>
      </c>
      <c r="AJ5">
        <v>709710.27286429296</v>
      </c>
      <c r="AK5">
        <v>1460285.9258821972</v>
      </c>
      <c r="AL5">
        <v>1491401.1445255226</v>
      </c>
      <c r="AP5">
        <v>2236622.3955433555</v>
      </c>
      <c r="AQ5">
        <v>6564784.3901277399</v>
      </c>
      <c r="AR5">
        <v>6586984.1535392869</v>
      </c>
      <c r="AV5">
        <v>9996157.5917893779</v>
      </c>
      <c r="BC5">
        <v>8148.2946619825907</v>
      </c>
      <c r="BD5">
        <v>7460.398655994868</v>
      </c>
      <c r="BH5">
        <v>11825.856756815816</v>
      </c>
    </row>
    <row r="6" spans="1:66">
      <c r="A6">
        <v>1917</v>
      </c>
      <c r="B6">
        <v>12880.417651626049</v>
      </c>
      <c r="F6">
        <v>19426.992722932537</v>
      </c>
      <c r="M6">
        <v>57335.085542823515</v>
      </c>
      <c r="N6">
        <v>63607.510946329414</v>
      </c>
      <c r="R6">
        <v>90773.716250732192</v>
      </c>
      <c r="S6">
        <v>88831.780981887379</v>
      </c>
      <c r="T6">
        <v>96791.17273703056</v>
      </c>
      <c r="X6">
        <v>140075.70398805258</v>
      </c>
      <c r="Y6">
        <v>257706.29658606794</v>
      </c>
      <c r="Z6">
        <v>279247.11358676443</v>
      </c>
      <c r="AD6">
        <v>407890.61794478138</v>
      </c>
      <c r="AE6">
        <v>421996.38459779904</v>
      </c>
      <c r="AF6">
        <v>453552.94321015559</v>
      </c>
      <c r="AJ6">
        <v>664646.69162121357</v>
      </c>
      <c r="AK6">
        <v>1286449.0451173766</v>
      </c>
      <c r="AL6">
        <v>1319986.8445214937</v>
      </c>
      <c r="AP6">
        <v>1975229.9350856878</v>
      </c>
      <c r="AQ6">
        <v>5275924.8065887457</v>
      </c>
      <c r="AR6">
        <v>5298306.0498713301</v>
      </c>
      <c r="AV6">
        <v>8054685.1973131802</v>
      </c>
      <c r="BC6">
        <v>7941.0101081596622</v>
      </c>
      <c r="BD6">
        <v>7244.0739522145632</v>
      </c>
      <c r="BH6">
        <v>11499.578997621464</v>
      </c>
    </row>
    <row r="7" spans="1:66">
      <c r="A7">
        <v>1918</v>
      </c>
      <c r="B7">
        <v>13628.170206036786</v>
      </c>
      <c r="F7">
        <v>20375.007374353434</v>
      </c>
      <c r="M7">
        <v>59157.615137454894</v>
      </c>
      <c r="N7">
        <v>66489.589875342732</v>
      </c>
      <c r="R7">
        <v>93147.874244070495</v>
      </c>
      <c r="S7">
        <v>91840.648050107426</v>
      </c>
      <c r="T7">
        <v>100117.18114106511</v>
      </c>
      <c r="X7">
        <v>143769.98576679698</v>
      </c>
      <c r="Y7">
        <v>258669.63592100091</v>
      </c>
      <c r="Z7">
        <v>279015.19474352698</v>
      </c>
      <c r="AD7">
        <v>404975.21827583126</v>
      </c>
      <c r="AE7">
        <v>409312.49641715671</v>
      </c>
      <c r="AF7">
        <v>437967.57052181766</v>
      </c>
      <c r="AJ7">
        <v>638090.33962104295</v>
      </c>
      <c r="AK7">
        <v>1163561.9853282277</v>
      </c>
      <c r="AL7">
        <v>1193049.5022415167</v>
      </c>
      <c r="AP7">
        <v>1775252.7229662423</v>
      </c>
      <c r="AQ7">
        <v>4374051.6478869785</v>
      </c>
      <c r="AR7">
        <v>4394739.4288116498</v>
      </c>
      <c r="AV7">
        <v>6651434.1843756689</v>
      </c>
      <c r="BC7">
        <v>8569.3429914347744</v>
      </c>
      <c r="BD7">
        <v>7754.6791316694607</v>
      </c>
      <c r="BH7">
        <v>12289.1332777182</v>
      </c>
    </row>
    <row r="8" spans="1:66">
      <c r="A8">
        <v>1919</v>
      </c>
      <c r="B8">
        <v>12913.412432710056</v>
      </c>
      <c r="F8">
        <v>19426.569508289111</v>
      </c>
      <c r="M8">
        <v>58389.258868201134</v>
      </c>
      <c r="N8">
        <v>65295.313221188604</v>
      </c>
      <c r="R8">
        <v>92205.117062770471</v>
      </c>
      <c r="S8">
        <v>93498.032264795125</v>
      </c>
      <c r="T8">
        <v>101152.95496916729</v>
      </c>
      <c r="X8">
        <v>146507.19893340539</v>
      </c>
      <c r="Y8">
        <v>270870.34300629311</v>
      </c>
      <c r="Z8">
        <v>289415.45598627999</v>
      </c>
      <c r="AD8">
        <v>424281.63564289676</v>
      </c>
      <c r="AE8">
        <v>426528.41081779503</v>
      </c>
      <c r="AF8">
        <v>452431.87028320716</v>
      </c>
      <c r="AJ8">
        <v>665669.25928682205</v>
      </c>
      <c r="AK8">
        <v>1179928.4062950406</v>
      </c>
      <c r="AL8">
        <v>1206366.3008379189</v>
      </c>
      <c r="AP8">
        <v>1809219.3059250952</v>
      </c>
      <c r="AQ8">
        <v>4190795.4042383544</v>
      </c>
      <c r="AR8">
        <v>4210079.0895538628</v>
      </c>
      <c r="AV8">
        <v>6417661.9265023107</v>
      </c>
      <c r="BC8">
        <v>7860.5406065443804</v>
      </c>
      <c r="BD8">
        <v>7093.2012339902167</v>
      </c>
      <c r="BH8">
        <v>11340.064224457848</v>
      </c>
    </row>
    <row r="9" spans="1:66">
      <c r="A9">
        <v>1920</v>
      </c>
      <c r="B9">
        <v>12633.222220827045</v>
      </c>
      <c r="F9">
        <v>19026.249419264139</v>
      </c>
      <c r="M9">
        <v>54529.94030507475</v>
      </c>
      <c r="N9">
        <v>61425.824607349539</v>
      </c>
      <c r="R9">
        <v>86581.387110456679</v>
      </c>
      <c r="S9">
        <v>84657.546421284685</v>
      </c>
      <c r="T9">
        <v>92244.156739256752</v>
      </c>
      <c r="X9">
        <v>133584.06326335526</v>
      </c>
      <c r="Y9">
        <v>232305.78642176377</v>
      </c>
      <c r="Z9">
        <v>251149.62634227698</v>
      </c>
      <c r="AD9">
        <v>366964.85786730907</v>
      </c>
      <c r="AE9">
        <v>355723.35829755123</v>
      </c>
      <c r="AF9">
        <v>381629.894514988</v>
      </c>
      <c r="AJ9">
        <v>559783.04827996425</v>
      </c>
      <c r="AK9">
        <v>899477.34613819874</v>
      </c>
      <c r="AL9">
        <v>926018.17372710875</v>
      </c>
      <c r="AP9">
        <v>1388792.7723719999</v>
      </c>
      <c r="AQ9">
        <v>2838306.72370716</v>
      </c>
      <c r="AR9">
        <v>2857834.5607546228</v>
      </c>
      <c r="AV9">
        <v>4382875.3857049076</v>
      </c>
      <c r="BC9">
        <v>7978.0313225773007</v>
      </c>
      <c r="BD9">
        <v>7211.8219556578806</v>
      </c>
      <c r="BH9">
        <v>11520.123009131632</v>
      </c>
    </row>
    <row r="10" spans="1:66">
      <c r="A10">
        <v>1921</v>
      </c>
      <c r="B10">
        <v>11389.961525043664</v>
      </c>
      <c r="F10">
        <v>17113.450967576191</v>
      </c>
      <c r="M10">
        <v>52547.997798340672</v>
      </c>
      <c r="N10">
        <v>57968.817974552185</v>
      </c>
      <c r="R10">
        <v>82704.25114723407</v>
      </c>
      <c r="S10">
        <v>78742.357034683708</v>
      </c>
      <c r="T10">
        <v>85230.827801546126</v>
      </c>
      <c r="X10">
        <v>123751.25440821453</v>
      </c>
      <c r="Y10">
        <v>205608.66843015447</v>
      </c>
      <c r="Z10">
        <v>222498.15199302614</v>
      </c>
      <c r="AD10">
        <v>324164.72997030499</v>
      </c>
      <c r="AE10">
        <v>312648.72571492207</v>
      </c>
      <c r="AF10">
        <v>336591.00999083725</v>
      </c>
      <c r="AJ10">
        <v>491864.46459527523</v>
      </c>
      <c r="AK10">
        <v>778586.91330344079</v>
      </c>
      <c r="AL10">
        <v>804869.86980068777</v>
      </c>
      <c r="AP10">
        <v>1198947.0476776455</v>
      </c>
      <c r="AQ10">
        <v>2353697.1605662149</v>
      </c>
      <c r="AR10">
        <v>2372626.0751432558</v>
      </c>
      <c r="AV10">
        <v>3613859.3788226955</v>
      </c>
      <c r="BC10">
        <v>6816.8463835662169</v>
      </c>
      <c r="BD10">
        <v>6214.5330306538281</v>
      </c>
      <c r="BH10">
        <v>9825.5842809475434</v>
      </c>
    </row>
    <row r="11" spans="1:66">
      <c r="A11">
        <v>1922</v>
      </c>
      <c r="B11">
        <v>12362.556831147147</v>
      </c>
      <c r="F11">
        <v>18521.870035639473</v>
      </c>
      <c r="M11">
        <v>55812.263919858888</v>
      </c>
      <c r="N11">
        <v>61957.417678555699</v>
      </c>
      <c r="R11">
        <v>87790.261330038033</v>
      </c>
      <c r="S11">
        <v>83597.824180938085</v>
      </c>
      <c r="T11">
        <v>90962.904990326075</v>
      </c>
      <c r="X11">
        <v>131205.52415206167</v>
      </c>
      <c r="Y11">
        <v>216960.11096224774</v>
      </c>
      <c r="Z11">
        <v>236115.1702292886</v>
      </c>
      <c r="AD11">
        <v>341888.17197130091</v>
      </c>
      <c r="AE11">
        <v>329870.39212624595</v>
      </c>
      <c r="AF11">
        <v>357360.5726285472</v>
      </c>
      <c r="AJ11">
        <v>518855.99248305405</v>
      </c>
      <c r="AK11">
        <v>828539.67173581023</v>
      </c>
      <c r="AL11">
        <v>859692.01159429585</v>
      </c>
      <c r="AP11">
        <v>1272551.4002519674</v>
      </c>
      <c r="AQ11">
        <v>2688893.947944189</v>
      </c>
      <c r="AR11">
        <v>2711157.4820599952</v>
      </c>
      <c r="AV11">
        <v>4099637.1423759055</v>
      </c>
      <c r="BC11">
        <v>7534.8115990680635</v>
      </c>
      <c r="BD11">
        <v>6852.0167369906412</v>
      </c>
      <c r="BH11">
        <v>10825.38211403963</v>
      </c>
    </row>
    <row r="12" spans="1:66">
      <c r="A12">
        <v>1923</v>
      </c>
      <c r="B12">
        <v>13912.116612586788</v>
      </c>
      <c r="F12">
        <v>20832.203044319082</v>
      </c>
      <c r="M12">
        <v>59598.865533798897</v>
      </c>
      <c r="N12">
        <v>66979.678266166826</v>
      </c>
      <c r="R12">
        <v>93937.291831517243</v>
      </c>
      <c r="S12">
        <v>89690.329301791906</v>
      </c>
      <c r="T12">
        <v>97729.361420820962</v>
      </c>
      <c r="X12">
        <v>140741.80273546398</v>
      </c>
      <c r="Y12">
        <v>236235.71881394749</v>
      </c>
      <c r="Z12">
        <v>255828.61236124585</v>
      </c>
      <c r="AD12">
        <v>371682.16462479101</v>
      </c>
      <c r="AE12">
        <v>364159.53605879622</v>
      </c>
      <c r="AF12">
        <v>390880.71792307321</v>
      </c>
      <c r="AJ12">
        <v>570452.72647454822</v>
      </c>
      <c r="AK12">
        <v>934401.91492260748</v>
      </c>
      <c r="AL12">
        <v>961857.1470305603</v>
      </c>
      <c r="AP12">
        <v>1434074.3452095427</v>
      </c>
      <c r="AQ12">
        <v>3131183.3564225053</v>
      </c>
      <c r="AR12">
        <v>3150914.2108683875</v>
      </c>
      <c r="AV12">
        <v>4798501.664321878</v>
      </c>
      <c r="BC12">
        <v>8835.8111768965537</v>
      </c>
      <c r="BD12">
        <v>8015.7208733001171</v>
      </c>
      <c r="BH12">
        <v>12709.415401297061</v>
      </c>
    </row>
    <row r="13" spans="1:66">
      <c r="A13">
        <v>1924</v>
      </c>
      <c r="B13">
        <v>13734.005596276438</v>
      </c>
      <c r="F13">
        <v>20561.148001233076</v>
      </c>
      <c r="M13">
        <v>61769.214250261706</v>
      </c>
      <c r="N13">
        <v>68807.53732690998</v>
      </c>
      <c r="R13">
        <v>96919.625027435424</v>
      </c>
      <c r="S13">
        <v>92299.232331563137</v>
      </c>
      <c r="T13">
        <v>100025.8252753991</v>
      </c>
      <c r="X13">
        <v>144477.49521566587</v>
      </c>
      <c r="Y13">
        <v>242551.91899838077</v>
      </c>
      <c r="Z13">
        <v>262096.50075417638</v>
      </c>
      <c r="AD13">
        <v>380985.35299871158</v>
      </c>
      <c r="AE13">
        <v>373188.05188093375</v>
      </c>
      <c r="AF13">
        <v>400677.05501209624</v>
      </c>
      <c r="AJ13">
        <v>584358.51914887968</v>
      </c>
      <c r="AK13">
        <v>954938.22556402232</v>
      </c>
      <c r="AL13">
        <v>984258.44545817107</v>
      </c>
      <c r="AP13">
        <v>1464346.61826462</v>
      </c>
      <c r="AQ13">
        <v>3191716.287122211</v>
      </c>
      <c r="AR13">
        <v>3212590.7582689454</v>
      </c>
      <c r="AV13">
        <v>4880291.0041480167</v>
      </c>
      <c r="BC13">
        <v>8396.7601902780752</v>
      </c>
      <c r="BD13">
        <v>7614.7242928727119</v>
      </c>
      <c r="BH13">
        <v>12076.872776099481</v>
      </c>
    </row>
    <row r="14" spans="1:66">
      <c r="A14">
        <v>1925</v>
      </c>
      <c r="B14">
        <v>13981.649658795408</v>
      </c>
      <c r="F14">
        <v>20927.638844967103</v>
      </c>
      <c r="M14">
        <v>65374.090227941764</v>
      </c>
      <c r="N14">
        <v>72509.863769125441</v>
      </c>
      <c r="R14">
        <v>102177.98220544029</v>
      </c>
      <c r="S14">
        <v>101112.03849169973</v>
      </c>
      <c r="T14">
        <v>108627.33397720414</v>
      </c>
      <c r="X14">
        <v>157290.60095758873</v>
      </c>
      <c r="Y14">
        <v>279962.67300048756</v>
      </c>
      <c r="Z14">
        <v>298410.95877096831</v>
      </c>
      <c r="AD14">
        <v>436083.13126735273</v>
      </c>
      <c r="AE14">
        <v>432918.58572749892</v>
      </c>
      <c r="AF14">
        <v>458615.38813368656</v>
      </c>
      <c r="AJ14">
        <v>672380.22848449566</v>
      </c>
      <c r="AK14">
        <v>1143194.3215551954</v>
      </c>
      <c r="AL14">
        <v>1169980.0423904222</v>
      </c>
      <c r="AP14">
        <v>1746147.3761820155</v>
      </c>
      <c r="AQ14">
        <v>4219927.6282209586</v>
      </c>
      <c r="AR14">
        <v>4239440.8780069854</v>
      </c>
      <c r="AV14">
        <v>6431102.819862769</v>
      </c>
      <c r="BC14">
        <v>8271.3784844458114</v>
      </c>
      <c r="BD14">
        <v>7478.5147576476247</v>
      </c>
      <c r="BH14">
        <v>11899.822916025634</v>
      </c>
    </row>
    <row r="15" spans="1:66">
      <c r="A15">
        <v>1926</v>
      </c>
      <c r="B15">
        <v>14635.2285810908</v>
      </c>
      <c r="F15">
        <v>21933.50280256752</v>
      </c>
      <c r="M15">
        <v>69028.518544344464</v>
      </c>
      <c r="N15">
        <v>76510.025802600183</v>
      </c>
      <c r="R15">
        <v>107925.31077022776</v>
      </c>
      <c r="S15">
        <v>108818.36540913519</v>
      </c>
      <c r="T15">
        <v>116588.4079324093</v>
      </c>
      <c r="X15">
        <v>169055.16646463721</v>
      </c>
      <c r="Y15">
        <v>312997.47177887382</v>
      </c>
      <c r="Z15">
        <v>331035.20898535167</v>
      </c>
      <c r="AD15">
        <v>485867.10559875338</v>
      </c>
      <c r="AE15">
        <v>488722.57223795803</v>
      </c>
      <c r="AF15">
        <v>513131.58982456743</v>
      </c>
      <c r="AJ15">
        <v>756040.50119396218</v>
      </c>
      <c r="AK15">
        <v>1343185.8647043253</v>
      </c>
      <c r="AL15">
        <v>1367069.4164776113</v>
      </c>
      <c r="AP15">
        <v>2049100.5353594534</v>
      </c>
      <c r="AQ15">
        <v>5211248.5601841761</v>
      </c>
      <c r="AR15">
        <v>5228616.5799690792</v>
      </c>
      <c r="AV15">
        <v>7946787.2135684565</v>
      </c>
      <c r="BC15">
        <v>8591.5296962848333</v>
      </c>
      <c r="BD15">
        <v>7760.2511120341978</v>
      </c>
      <c r="BH15">
        <v>12378.857472827494</v>
      </c>
    </row>
    <row r="16" spans="1:66">
      <c r="A16">
        <v>1927</v>
      </c>
      <c r="B16">
        <v>14366.116334894405</v>
      </c>
      <c r="F16">
        <v>21558.405648179792</v>
      </c>
      <c r="M16">
        <v>66831.564043658072</v>
      </c>
      <c r="N16">
        <v>74342.318406903141</v>
      </c>
      <c r="R16">
        <v>104794.09949372501</v>
      </c>
      <c r="S16">
        <v>104514.54126530494</v>
      </c>
      <c r="T16">
        <v>112515.19286815615</v>
      </c>
      <c r="X16">
        <v>162893.30390392302</v>
      </c>
      <c r="Y16">
        <v>294253.88843331661</v>
      </c>
      <c r="Z16">
        <v>313074.89597055543</v>
      </c>
      <c r="AD16">
        <v>458532.21142636752</v>
      </c>
      <c r="AE16">
        <v>455730.35098183132</v>
      </c>
      <c r="AF16">
        <v>481753.49646908988</v>
      </c>
      <c r="AJ16">
        <v>708154.08223190194</v>
      </c>
      <c r="AK16">
        <v>1233191.6085743289</v>
      </c>
      <c r="AL16">
        <v>1260338.7741482486</v>
      </c>
      <c r="AP16">
        <v>1885617.3943133675</v>
      </c>
      <c r="AQ16">
        <v>4740475.7182318661</v>
      </c>
      <c r="AR16">
        <v>4760071.2982927663</v>
      </c>
      <c r="AV16">
        <v>7229909.4537210716</v>
      </c>
      <c r="BC16">
        <v>8536.6221450317789</v>
      </c>
      <c r="BD16">
        <v>7702.0938824489913</v>
      </c>
      <c r="BH16">
        <v>12309.995220896988</v>
      </c>
    </row>
    <row r="17" spans="1:60">
      <c r="A17">
        <v>1928</v>
      </c>
      <c r="B17">
        <v>14521.462888667993</v>
      </c>
      <c r="F17">
        <v>21846.513584014447</v>
      </c>
      <c r="M17">
        <v>69222.039249598907</v>
      </c>
      <c r="N17">
        <v>76481.774056985378</v>
      </c>
      <c r="R17">
        <v>108607.08040269441</v>
      </c>
      <c r="S17">
        <v>108486.26855035123</v>
      </c>
      <c r="T17">
        <v>116359.38517597094</v>
      </c>
      <c r="X17">
        <v>169270.46493231753</v>
      </c>
      <c r="Y17">
        <v>312170.10445924458</v>
      </c>
      <c r="Z17">
        <v>330661.55765085871</v>
      </c>
      <c r="AD17">
        <v>486345.08252474753</v>
      </c>
      <c r="AE17">
        <v>488812.15083407622</v>
      </c>
      <c r="AF17">
        <v>514363.78294258128</v>
      </c>
      <c r="AJ17">
        <v>759289.67467894172</v>
      </c>
      <c r="AK17">
        <v>1380989.0185135212</v>
      </c>
      <c r="AL17">
        <v>1407469.266083604</v>
      </c>
      <c r="AP17">
        <v>2112351.0650120392</v>
      </c>
      <c r="AQ17">
        <v>5692695.6770297801</v>
      </c>
      <c r="AR17">
        <v>5711878.2515797019</v>
      </c>
      <c r="AV17">
        <v>8682485.2634280585</v>
      </c>
      <c r="BC17">
        <v>8443.6210707867813</v>
      </c>
      <c r="BD17">
        <v>7636.9838699660613</v>
      </c>
      <c r="BH17">
        <v>12206.450604161113</v>
      </c>
    </row>
    <row r="18" spans="1:60">
      <c r="A18">
        <v>1929</v>
      </c>
      <c r="B18">
        <v>15245.38417192897</v>
      </c>
      <c r="F18">
        <v>23018.656324087362</v>
      </c>
      <c r="M18">
        <v>70676.294824717275</v>
      </c>
      <c r="N18">
        <v>78457.983987107684</v>
      </c>
      <c r="R18">
        <v>111551.19628716796</v>
      </c>
      <c r="S18">
        <v>111759.28714668191</v>
      </c>
      <c r="T18">
        <v>120086.31580207506</v>
      </c>
      <c r="X18">
        <v>175231.51441627627</v>
      </c>
      <c r="Y18">
        <v>323887.38844171359</v>
      </c>
      <c r="Z18">
        <v>343434.7545853983</v>
      </c>
      <c r="AD18">
        <v>506838.26377315243</v>
      </c>
      <c r="AE18">
        <v>509772.93708050984</v>
      </c>
      <c r="AF18">
        <v>536549.82634390763</v>
      </c>
      <c r="AJ18">
        <v>794916.55702457146</v>
      </c>
      <c r="AK18">
        <v>1475661.7585794877</v>
      </c>
      <c r="AL18">
        <v>1502996.812398277</v>
      </c>
      <c r="AP18">
        <v>2265095.2259473433</v>
      </c>
      <c r="AQ18">
        <v>6393153.1276234025</v>
      </c>
      <c r="AR18">
        <v>6412784.8333992595</v>
      </c>
      <c r="AV18">
        <v>9782966.0699825846</v>
      </c>
      <c r="BC18">
        <v>9086.3940993969354</v>
      </c>
      <c r="BD18">
        <v>8221.761970242449</v>
      </c>
      <c r="BH18">
        <v>13181.707439300628</v>
      </c>
    </row>
    <row r="19" spans="1:60">
      <c r="A19">
        <v>1930</v>
      </c>
      <c r="B19">
        <v>13728.896641891264</v>
      </c>
      <c r="F19">
        <v>20836.18775770854</v>
      </c>
      <c r="M19">
        <v>62077.063606492564</v>
      </c>
      <c r="N19">
        <v>69530.41682503499</v>
      </c>
      <c r="R19">
        <v>98887.812587631503</v>
      </c>
      <c r="S19">
        <v>93651.214494317595</v>
      </c>
      <c r="T19">
        <v>101563.33625348544</v>
      </c>
      <c r="X19">
        <v>148301.5461135864</v>
      </c>
      <c r="Y19">
        <v>250505.64810870209</v>
      </c>
      <c r="Z19">
        <v>267864.18415885989</v>
      </c>
      <c r="AD19">
        <v>396183.40653725737</v>
      </c>
      <c r="AE19">
        <v>380927.7106179421</v>
      </c>
      <c r="AF19">
        <v>404319.89593092789</v>
      </c>
      <c r="AJ19">
        <v>600666.76872000424</v>
      </c>
      <c r="AK19">
        <v>1002382.8773497262</v>
      </c>
      <c r="AL19">
        <v>1026406.987282615</v>
      </c>
      <c r="AP19">
        <v>1554189.3514132104</v>
      </c>
      <c r="AQ19">
        <v>3761950.509594799</v>
      </c>
      <c r="AR19">
        <v>3779539.2394578694</v>
      </c>
      <c r="AV19">
        <v>5818472.3636198509</v>
      </c>
      <c r="BC19">
        <v>8356.8780902688995</v>
      </c>
      <c r="BD19">
        <v>7528.7277326530711</v>
      </c>
      <c r="BH19">
        <v>12163.784998828216</v>
      </c>
    </row>
    <row r="20" spans="1:60">
      <c r="A20">
        <v>1931</v>
      </c>
      <c r="B20">
        <v>12273.628613541166</v>
      </c>
      <c r="F20">
        <v>18636.034526196301</v>
      </c>
      <c r="M20">
        <v>55072.05112331608</v>
      </c>
      <c r="N20">
        <v>61968.121710660314</v>
      </c>
      <c r="R20">
        <v>87827.823980287241</v>
      </c>
      <c r="S20">
        <v>78438.637508723346</v>
      </c>
      <c r="T20">
        <v>85794.672156265966</v>
      </c>
      <c r="X20">
        <v>124777.23412838523</v>
      </c>
      <c r="Y20">
        <v>195512.62175918734</v>
      </c>
      <c r="Z20">
        <v>213069.02145216803</v>
      </c>
      <c r="AD20">
        <v>311655.80374883261</v>
      </c>
      <c r="AE20">
        <v>284026.36140428251</v>
      </c>
      <c r="AF20">
        <v>309493.2037536251</v>
      </c>
      <c r="AJ20">
        <v>453685.95756257238</v>
      </c>
      <c r="AK20">
        <v>659624.75873702799</v>
      </c>
      <c r="AL20">
        <v>691142.64065275982</v>
      </c>
      <c r="AP20">
        <v>1027279.4914095071</v>
      </c>
      <c r="AQ20">
        <v>2041052.5511844656</v>
      </c>
      <c r="AR20">
        <v>2071087.6202922971</v>
      </c>
      <c r="AV20">
        <v>3132251.9383891141</v>
      </c>
      <c r="BC20">
        <v>7518.2483346772869</v>
      </c>
      <c r="BD20">
        <v>6752.0182694168161</v>
      </c>
      <c r="BH20">
        <v>10948.057920186198</v>
      </c>
    </row>
    <row r="21" spans="1:60">
      <c r="A21">
        <v>1932</v>
      </c>
      <c r="B21">
        <v>10372.096825022849</v>
      </c>
      <c r="F21">
        <v>15762.468079003509</v>
      </c>
      <c r="M21">
        <v>48351.082780509561</v>
      </c>
      <c r="N21">
        <v>53991.938208721687</v>
      </c>
      <c r="R21">
        <v>76930.492490671342</v>
      </c>
      <c r="S21">
        <v>68485.359511078568</v>
      </c>
      <c r="T21">
        <v>74735.856585456859</v>
      </c>
      <c r="X21">
        <v>108756.09764756331</v>
      </c>
      <c r="Y21">
        <v>163824.30551979018</v>
      </c>
      <c r="Z21">
        <v>177187.76949047562</v>
      </c>
      <c r="AD21">
        <v>260671.82418144026</v>
      </c>
      <c r="AE21">
        <v>242771.58170394442</v>
      </c>
      <c r="AF21">
        <v>262053.55883051985</v>
      </c>
      <c r="AJ21">
        <v>386792.38644032966</v>
      </c>
      <c r="AK21">
        <v>569277.41236294433</v>
      </c>
      <c r="AL21">
        <v>593839.78423776152</v>
      </c>
      <c r="AP21">
        <v>886119.61362541793</v>
      </c>
      <c r="AQ21">
        <v>1415968.2249327058</v>
      </c>
      <c r="AR21">
        <v>1439657.4260997134</v>
      </c>
      <c r="AV21">
        <v>2179767.8750895024</v>
      </c>
      <c r="BC21">
        <v>6152.209496635438</v>
      </c>
      <c r="BD21">
        <v>5525.4477823896459</v>
      </c>
      <c r="BH21">
        <v>8966.0209221515288</v>
      </c>
    </row>
    <row r="22" spans="1:60">
      <c r="A22">
        <v>1933</v>
      </c>
      <c r="B22">
        <v>10049.162569267051</v>
      </c>
      <c r="F22">
        <v>15292.842106228449</v>
      </c>
      <c r="M22">
        <v>46998.064190735597</v>
      </c>
      <c r="N22">
        <v>52666.456744268769</v>
      </c>
      <c r="R22">
        <v>74810.904163736821</v>
      </c>
      <c r="S22">
        <v>68782.733846472358</v>
      </c>
      <c r="T22">
        <v>75084.494902969178</v>
      </c>
      <c r="X22">
        <v>109044.01997377109</v>
      </c>
      <c r="Y22">
        <v>173706.91295193657</v>
      </c>
      <c r="Z22">
        <v>187009.41112242884</v>
      </c>
      <c r="AD22">
        <v>275679.38661971473</v>
      </c>
      <c r="AE22">
        <v>260514.68118088457</v>
      </c>
      <c r="AF22">
        <v>279614.76843565993</v>
      </c>
      <c r="AJ22">
        <v>413689.0154488394</v>
      </c>
      <c r="AK22">
        <v>642326.31119775854</v>
      </c>
      <c r="AL22">
        <v>666701.77893171855</v>
      </c>
      <c r="AP22">
        <v>997977.66216781444</v>
      </c>
      <c r="AQ22">
        <v>1843142.8699907979</v>
      </c>
      <c r="AR22">
        <v>1867633.399048626</v>
      </c>
      <c r="AV22">
        <v>2832685.4769289144</v>
      </c>
      <c r="BC22">
        <v>5943.7290557705455</v>
      </c>
      <c r="BD22">
        <v>5313.9076609335261</v>
      </c>
      <c r="BH22">
        <v>8679.7240998386278</v>
      </c>
    </row>
    <row r="23" spans="1:60">
      <c r="A23">
        <v>1934</v>
      </c>
      <c r="B23">
        <v>11281.415969668544</v>
      </c>
      <c r="F23">
        <v>17195.410813288392</v>
      </c>
      <c r="M23">
        <v>53985.351343105503</v>
      </c>
      <c r="N23">
        <v>60166.058632971602</v>
      </c>
      <c r="R23">
        <v>85928.472809398561</v>
      </c>
      <c r="S23">
        <v>82404.180038593913</v>
      </c>
      <c r="T23">
        <v>89571.572907239781</v>
      </c>
      <c r="X23">
        <v>130474.06475845946</v>
      </c>
      <c r="Y23">
        <v>195978.9478157243</v>
      </c>
      <c r="Z23">
        <v>211050.26126521415</v>
      </c>
      <c r="AD23">
        <v>311648.47490557836</v>
      </c>
      <c r="AE23">
        <v>297773.32730314834</v>
      </c>
      <c r="AF23">
        <v>318844.03184230335</v>
      </c>
      <c r="AJ23">
        <v>472910.64145651617</v>
      </c>
      <c r="AK23">
        <v>717839.74250776065</v>
      </c>
      <c r="AL23">
        <v>742409.81915537792</v>
      </c>
      <c r="AP23">
        <v>1119434.513457071</v>
      </c>
      <c r="AQ23">
        <v>2165305.3675018121</v>
      </c>
      <c r="AR23">
        <v>2189439.1747448891</v>
      </c>
      <c r="AV23">
        <v>3362261.681334665</v>
      </c>
      <c r="BC23">
        <v>6536.5342615088794</v>
      </c>
      <c r="BD23">
        <v>5849.7890070793137</v>
      </c>
      <c r="BH23">
        <v>9558.4039248317022</v>
      </c>
    </row>
    <row r="24" spans="1:60">
      <c r="A24">
        <v>1935</v>
      </c>
      <c r="B24">
        <v>12378.373514733546</v>
      </c>
      <c r="F24">
        <v>18880.436949492265</v>
      </c>
      <c r="M24">
        <v>58369.675682958055</v>
      </c>
      <c r="N24">
        <v>64854.677729130279</v>
      </c>
      <c r="R24">
        <v>93182.069303991637</v>
      </c>
      <c r="S24">
        <v>87704.294706145709</v>
      </c>
      <c r="T24">
        <v>95380.688043968694</v>
      </c>
      <c r="X24">
        <v>139522.35978304932</v>
      </c>
      <c r="Y24">
        <v>221373.72577590094</v>
      </c>
      <c r="Z24">
        <v>239577.09992558652</v>
      </c>
      <c r="AD24">
        <v>353582.55137434474</v>
      </c>
      <c r="AE24">
        <v>339215.51690925047</v>
      </c>
      <c r="AF24">
        <v>365035.12853373273</v>
      </c>
      <c r="AJ24">
        <v>540615.51648293785</v>
      </c>
      <c r="AK24">
        <v>848103.9313320308</v>
      </c>
      <c r="AL24">
        <v>877054.74119158171</v>
      </c>
      <c r="AP24">
        <v>1324238.5962086883</v>
      </c>
      <c r="AQ24">
        <v>2715744.6031770026</v>
      </c>
      <c r="AR24">
        <v>2743333.9050928904</v>
      </c>
      <c r="AV24">
        <v>4223229.4176737368</v>
      </c>
      <c r="BC24">
        <v>7268.2288293752645</v>
      </c>
      <c r="BD24">
        <v>6547.6730464672391</v>
      </c>
      <c r="BH24">
        <v>10624.70002121455</v>
      </c>
    </row>
    <row r="25" spans="1:60">
      <c r="A25">
        <v>1936</v>
      </c>
      <c r="B25">
        <v>13674.808196501805</v>
      </c>
      <c r="F25">
        <v>20865.11169317245</v>
      </c>
      <c r="M25">
        <v>65184.886815775804</v>
      </c>
      <c r="N25">
        <v>72426.425868196529</v>
      </c>
      <c r="R25">
        <v>103825.98916956132</v>
      </c>
      <c r="S25">
        <v>98953.706776930238</v>
      </c>
      <c r="T25">
        <v>107379.03432921358</v>
      </c>
      <c r="X25">
        <v>156869.19807357329</v>
      </c>
      <c r="Y25">
        <v>270424.41940199432</v>
      </c>
      <c r="Z25">
        <v>288439.35251125222</v>
      </c>
      <c r="AD25">
        <v>428236.90840932861</v>
      </c>
      <c r="AE25">
        <v>419228.13137795654</v>
      </c>
      <c r="AF25">
        <v>444086.26497784723</v>
      </c>
      <c r="AJ25">
        <v>662310.37491325324</v>
      </c>
      <c r="AK25">
        <v>1053126.140125917</v>
      </c>
      <c r="AL25">
        <v>1079470.6636378826</v>
      </c>
      <c r="AP25">
        <v>1639631.0287684882</v>
      </c>
      <c r="AQ25">
        <v>3348310.5476039099</v>
      </c>
      <c r="AR25">
        <v>3372955.799382891</v>
      </c>
      <c r="AV25">
        <v>5216306.6339513687</v>
      </c>
      <c r="BC25">
        <v>7951.466127693584</v>
      </c>
      <c r="BD25">
        <v>7146.8506774246125</v>
      </c>
      <c r="BH25">
        <v>11647.23641801813</v>
      </c>
    </row>
    <row r="26" spans="1:60">
      <c r="A26">
        <v>1937</v>
      </c>
      <c r="B26">
        <v>14573.101614966869</v>
      </c>
      <c r="F26">
        <v>22235.702899224281</v>
      </c>
      <c r="M26">
        <v>67635.104727048907</v>
      </c>
      <c r="N26">
        <v>75453.108851868135</v>
      </c>
      <c r="R26">
        <v>108063.41027656567</v>
      </c>
      <c r="S26">
        <v>102507.38222140384</v>
      </c>
      <c r="T26">
        <v>111375.32279967343</v>
      </c>
      <c r="X26">
        <v>163107.22321647426</v>
      </c>
      <c r="Y26">
        <v>283867.43864506448</v>
      </c>
      <c r="Z26">
        <v>305101.5090248764</v>
      </c>
      <c r="AD26">
        <v>451164.8425725436</v>
      </c>
      <c r="AE26">
        <v>435771.43766543915</v>
      </c>
      <c r="AF26">
        <v>465228.70302292221</v>
      </c>
      <c r="AJ26">
        <v>691064.41653452476</v>
      </c>
      <c r="AK26">
        <v>1098492.2146286801</v>
      </c>
      <c r="AL26">
        <v>1129752.1422284073</v>
      </c>
      <c r="AP26">
        <v>1712325.2123086588</v>
      </c>
      <c r="AQ26">
        <v>3568682.8519156049</v>
      </c>
      <c r="AR26">
        <v>3597285.5766494828</v>
      </c>
      <c r="AV26">
        <v>5557345.1789954677</v>
      </c>
      <c r="BC26">
        <v>8677.3234914021941</v>
      </c>
      <c r="BD26">
        <v>7808.6563664222831</v>
      </c>
      <c r="BH26">
        <v>12699.290968408573</v>
      </c>
    </row>
    <row r="27" spans="1:60">
      <c r="A27">
        <v>1938</v>
      </c>
      <c r="B27">
        <v>13534.267060100541</v>
      </c>
      <c r="F27">
        <v>20626.827532133611</v>
      </c>
      <c r="M27">
        <v>62530.909829577897</v>
      </c>
      <c r="N27">
        <v>69623.181681194546</v>
      </c>
      <c r="R27">
        <v>99715.434170391702</v>
      </c>
      <c r="S27">
        <v>91393.05099670749</v>
      </c>
      <c r="T27">
        <v>99466.652806968006</v>
      </c>
      <c r="X27">
        <v>145414.05803136583</v>
      </c>
      <c r="Y27">
        <v>236670.9851273158</v>
      </c>
      <c r="Z27">
        <v>255615.49335346284</v>
      </c>
      <c r="AD27">
        <v>376878.21932994947</v>
      </c>
      <c r="AE27">
        <v>354888.97745285748</v>
      </c>
      <c r="AF27">
        <v>381227.53664127848</v>
      </c>
      <c r="AJ27">
        <v>564520.04988080706</v>
      </c>
      <c r="AK27">
        <v>874476.55401827139</v>
      </c>
      <c r="AL27">
        <v>903752.96905518556</v>
      </c>
      <c r="AP27">
        <v>1365031.6374638779</v>
      </c>
      <c r="AQ27">
        <v>3044442.1835664832</v>
      </c>
      <c r="AR27">
        <v>3072815.2329106918</v>
      </c>
      <c r="AV27">
        <v>4728283.5262730382</v>
      </c>
      <c r="BC27">
        <v>8090.1956412697227</v>
      </c>
      <c r="BD27">
        <v>7302.1654355345399</v>
      </c>
      <c r="BH27">
        <v>11839.204572327155</v>
      </c>
    </row>
    <row r="28" spans="1:60">
      <c r="A28">
        <v>1939</v>
      </c>
      <c r="B28">
        <v>14485.09735546873</v>
      </c>
      <c r="F28">
        <v>22040.638256702932</v>
      </c>
      <c r="M28">
        <v>69050.03054629745</v>
      </c>
      <c r="N28">
        <v>76519.596346860984</v>
      </c>
      <c r="R28">
        <v>109557.38687194235</v>
      </c>
      <c r="S28">
        <v>102420.64839103661</v>
      </c>
      <c r="T28">
        <v>111014.25602981451</v>
      </c>
      <c r="X28">
        <v>162072.0424630655</v>
      </c>
      <c r="Y28">
        <v>272366.89493392798</v>
      </c>
      <c r="Z28">
        <v>291726.03077900968</v>
      </c>
      <c r="AD28">
        <v>430764.1759227385</v>
      </c>
      <c r="AE28">
        <v>411167.10709406628</v>
      </c>
      <c r="AF28">
        <v>437742.61507943814</v>
      </c>
      <c r="AJ28">
        <v>649450.19527942117</v>
      </c>
      <c r="AK28">
        <v>1013652.3837086257</v>
      </c>
      <c r="AL28">
        <v>1042460.0949728052</v>
      </c>
      <c r="AP28">
        <v>1576678.1852056882</v>
      </c>
      <c r="AQ28">
        <v>3283991.860596918</v>
      </c>
      <c r="AR28">
        <v>3310659.2762452932</v>
      </c>
      <c r="AV28">
        <v>5102604.7869389178</v>
      </c>
      <c r="BC28">
        <v>8422.3270009322041</v>
      </c>
      <c r="BD28">
        <v>7592.3752453140351</v>
      </c>
      <c r="BH28">
        <v>12316.555077231887</v>
      </c>
    </row>
    <row r="29" spans="1:60">
      <c r="A29">
        <v>1940</v>
      </c>
      <c r="B29">
        <v>15719.449832268519</v>
      </c>
      <c r="F29">
        <v>23898.297607205466</v>
      </c>
      <c r="M29">
        <v>75165.310237932688</v>
      </c>
      <c r="N29">
        <v>82468.066355385716</v>
      </c>
      <c r="R29">
        <v>118851.95435282233</v>
      </c>
      <c r="S29">
        <v>113488.89805283184</v>
      </c>
      <c r="T29">
        <v>122226.0969388605</v>
      </c>
      <c r="X29">
        <v>178974.60745202741</v>
      </c>
      <c r="Y29">
        <v>316541.82694693108</v>
      </c>
      <c r="Z29">
        <v>336046.30723594181</v>
      </c>
      <c r="AD29">
        <v>498118.14132322447</v>
      </c>
      <c r="AE29">
        <v>486640.28819238587</v>
      </c>
      <c r="AF29">
        <v>512870.59355965693</v>
      </c>
      <c r="AJ29">
        <v>764101.55068390246</v>
      </c>
      <c r="AK29">
        <v>1255373.1677072137</v>
      </c>
      <c r="AL29">
        <v>1282347.1517481974</v>
      </c>
      <c r="AP29">
        <v>1946140.1508459758</v>
      </c>
      <c r="AQ29">
        <v>4428383.8582078712</v>
      </c>
      <c r="AR29">
        <v>4455561.4207064025</v>
      </c>
      <c r="AV29">
        <v>6869839.2213270785</v>
      </c>
      <c r="BC29">
        <v>9114.3542316391686</v>
      </c>
      <c r="BD29">
        <v>8302.9368852554962</v>
      </c>
      <c r="BH29">
        <v>13347.891302136919</v>
      </c>
    </row>
    <row r="30" spans="1:60">
      <c r="A30">
        <v>1941</v>
      </c>
      <c r="B30">
        <v>18643.869735223252</v>
      </c>
      <c r="F30">
        <v>28642.880150218978</v>
      </c>
      <c r="M30">
        <v>86387.560901511242</v>
      </c>
      <c r="N30">
        <v>95106.523088233458</v>
      </c>
      <c r="R30">
        <v>138038.4591064475</v>
      </c>
      <c r="S30">
        <v>134034.26492155174</v>
      </c>
      <c r="T30">
        <v>144390.81122630043</v>
      </c>
      <c r="X30">
        <v>213393.10745520936</v>
      </c>
      <c r="Y30">
        <v>396561.82342635444</v>
      </c>
      <c r="Z30">
        <v>417914.49599102343</v>
      </c>
      <c r="AD30">
        <v>628570.40369695134</v>
      </c>
      <c r="AE30">
        <v>615351.70937014592</v>
      </c>
      <c r="AF30">
        <v>643315.45661102887</v>
      </c>
      <c r="AJ30">
        <v>972589.03925126127</v>
      </c>
      <c r="AK30">
        <v>1635600.4082293899</v>
      </c>
      <c r="AL30">
        <v>1663272.6067672751</v>
      </c>
      <c r="AP30">
        <v>2559427.6874196501</v>
      </c>
      <c r="AQ30">
        <v>6044297.2104563909</v>
      </c>
      <c r="AR30">
        <v>6065491.8734542578</v>
      </c>
      <c r="AV30">
        <v>9473686.7991081271</v>
      </c>
      <c r="BC30">
        <v>11116.792938969034</v>
      </c>
      <c r="BD30">
        <v>10148.019362666564</v>
      </c>
      <c r="BH30">
        <v>16487.815821749144</v>
      </c>
    </row>
    <row r="31" spans="1:60">
      <c r="A31">
        <v>1942</v>
      </c>
      <c r="B31">
        <v>22048.87737299129</v>
      </c>
      <c r="F31">
        <v>34202.056482483611</v>
      </c>
      <c r="M31">
        <v>92202.136249564544</v>
      </c>
      <c r="N31">
        <v>103952.08228679196</v>
      </c>
      <c r="R31">
        <v>150106.88618049587</v>
      </c>
      <c r="S31">
        <v>146140.06382766014</v>
      </c>
      <c r="T31">
        <v>159479.52373890844</v>
      </c>
      <c r="X31">
        <v>236203.89820454377</v>
      </c>
      <c r="Y31">
        <v>451138.38206056616</v>
      </c>
      <c r="Z31">
        <v>477933.86461760924</v>
      </c>
      <c r="AD31">
        <v>723496.15263770311</v>
      </c>
      <c r="AE31">
        <v>709590.14104526595</v>
      </c>
      <c r="AF31">
        <v>744150.53147625236</v>
      </c>
      <c r="AJ31">
        <v>1133591.0677327707</v>
      </c>
      <c r="AK31">
        <v>1898538.875674461</v>
      </c>
      <c r="AL31">
        <v>1931166.9748728531</v>
      </c>
      <c r="AP31">
        <v>3001512.6238607205</v>
      </c>
      <c r="AQ31">
        <v>6756823.4910307582</v>
      </c>
      <c r="AR31">
        <v>6781863.9787115902</v>
      </c>
      <c r="AV31">
        <v>10714890.768944876</v>
      </c>
      <c r="BC31">
        <v>14254.070831149817</v>
      </c>
      <c r="BD31">
        <v>12948.521271457881</v>
      </c>
      <c r="BH31">
        <v>21323.742071593355</v>
      </c>
    </row>
    <row r="32" spans="1:60">
      <c r="A32">
        <v>1943</v>
      </c>
      <c r="B32">
        <v>25430.520714481474</v>
      </c>
      <c r="F32">
        <v>39728.257923792335</v>
      </c>
      <c r="M32">
        <v>98412.559436916883</v>
      </c>
      <c r="N32">
        <v>113563.92857375386</v>
      </c>
      <c r="R32">
        <v>162448.5430568255</v>
      </c>
      <c r="S32">
        <v>157124.82469002836</v>
      </c>
      <c r="T32">
        <v>173792.0340902285</v>
      </c>
      <c r="X32">
        <v>256466.11658010466</v>
      </c>
      <c r="Y32">
        <v>480429.24157891097</v>
      </c>
      <c r="Z32">
        <v>510235.37333581352</v>
      </c>
      <c r="AD32">
        <v>776659.30164412409</v>
      </c>
      <c r="AE32">
        <v>744241.11965618678</v>
      </c>
      <c r="AF32">
        <v>781473.34508089151</v>
      </c>
      <c r="AJ32">
        <v>1198366.0400338175</v>
      </c>
      <c r="AK32">
        <v>1934829.2383761522</v>
      </c>
      <c r="AL32">
        <v>1969461.0557754179</v>
      </c>
      <c r="AP32">
        <v>3087772.5308610098</v>
      </c>
      <c r="AQ32">
        <v>6295244.5025732284</v>
      </c>
      <c r="AR32">
        <v>6322735.0291808238</v>
      </c>
      <c r="AV32">
        <v>10109888.44980051</v>
      </c>
      <c r="BC32">
        <v>17321.405300877548</v>
      </c>
      <c r="BD32">
        <v>15637.919841228992</v>
      </c>
      <c r="BH32">
        <v>26092.670686788646</v>
      </c>
    </row>
    <row r="33" spans="1:60">
      <c r="A33">
        <v>1944</v>
      </c>
      <c r="B33">
        <v>26246.599307162909</v>
      </c>
      <c r="F33">
        <v>41335.031208951157</v>
      </c>
      <c r="M33">
        <v>95079.76432629193</v>
      </c>
      <c r="N33">
        <v>110542.85750345924</v>
      </c>
      <c r="R33">
        <v>159333.8910651562</v>
      </c>
      <c r="S33">
        <v>145395.48295752014</v>
      </c>
      <c r="T33">
        <v>163025.94899762695</v>
      </c>
      <c r="X33">
        <v>241324.01081570069</v>
      </c>
      <c r="Y33">
        <v>416848.9655892775</v>
      </c>
      <c r="Z33">
        <v>449153.23479766474</v>
      </c>
      <c r="AD33">
        <v>685319.91195974115</v>
      </c>
      <c r="AE33">
        <v>635375.14684318064</v>
      </c>
      <c r="AF33">
        <v>675176.13583299203</v>
      </c>
      <c r="AJ33">
        <v>1038892.9195618025</v>
      </c>
      <c r="AK33">
        <v>1627250.2832961979</v>
      </c>
      <c r="AL33">
        <v>1663524.2621442291</v>
      </c>
      <c r="AP33">
        <v>2630677.8257792778</v>
      </c>
      <c r="AQ33">
        <v>5872034.7979627857</v>
      </c>
      <c r="AR33">
        <v>5900851.9331450071</v>
      </c>
      <c r="AV33">
        <v>9521755.4404219016</v>
      </c>
      <c r="BC33">
        <v>18598.469860593017</v>
      </c>
      <c r="BD33">
        <v>16880.348396463316</v>
      </c>
      <c r="BH33">
        <v>28224.046780483932</v>
      </c>
    </row>
    <row r="34" spans="1:60">
      <c r="A34">
        <v>1945</v>
      </c>
      <c r="B34">
        <v>25212.41442481392</v>
      </c>
      <c r="F34">
        <v>40041.242427827106</v>
      </c>
      <c r="M34">
        <v>89823.36331057288</v>
      </c>
      <c r="N34">
        <v>105093.60909637196</v>
      </c>
      <c r="R34">
        <v>151971.04243302968</v>
      </c>
      <c r="S34">
        <v>136968.72994548827</v>
      </c>
      <c r="T34">
        <v>154316.71932216809</v>
      </c>
      <c r="X34">
        <v>229391.85561590065</v>
      </c>
      <c r="Y34">
        <v>374917.94695839827</v>
      </c>
      <c r="Z34">
        <v>407297.37424410472</v>
      </c>
      <c r="AD34">
        <v>624091.76869554899</v>
      </c>
      <c r="AE34">
        <v>556125.99592933431</v>
      </c>
      <c r="AF34">
        <v>597647.82095080777</v>
      </c>
      <c r="AJ34">
        <v>922387.90331531514</v>
      </c>
      <c r="AK34">
        <v>1349580.9809204459</v>
      </c>
      <c r="AL34">
        <v>1391119.8833885507</v>
      </c>
      <c r="AP34">
        <v>2209360.3944341308</v>
      </c>
      <c r="AQ34">
        <v>4423625.6513969563</v>
      </c>
      <c r="AR34">
        <v>4455936.5457811374</v>
      </c>
      <c r="AV34">
        <v>7261356.5543193892</v>
      </c>
      <c r="BC34">
        <v>18033.420104174031</v>
      </c>
      <c r="BD34">
        <v>16336.726127974134</v>
      </c>
      <c r="BH34">
        <v>27604.597982804597</v>
      </c>
    </row>
    <row r="35" spans="1:60">
      <c r="A35">
        <v>1946</v>
      </c>
      <c r="B35">
        <v>22024.225219570009</v>
      </c>
      <c r="F35">
        <v>35260.026381781041</v>
      </c>
      <c r="M35">
        <v>81767.108115585812</v>
      </c>
      <c r="N35">
        <v>94418.370717472455</v>
      </c>
      <c r="R35">
        <v>138769.28258318239</v>
      </c>
      <c r="S35">
        <v>125296.66716465137</v>
      </c>
      <c r="T35">
        <v>139713.492770907</v>
      </c>
      <c r="X35">
        <v>210967.41830065163</v>
      </c>
      <c r="Y35">
        <v>324264.32590978232</v>
      </c>
      <c r="Z35">
        <v>355415.25581082253</v>
      </c>
      <c r="AD35">
        <v>547404.46181725175</v>
      </c>
      <c r="AE35">
        <v>470322.48344760103</v>
      </c>
      <c r="AF35">
        <v>512426.454757581</v>
      </c>
      <c r="AJ35">
        <v>792603.86496846017</v>
      </c>
      <c r="AK35">
        <v>1105910.7448617464</v>
      </c>
      <c r="AL35">
        <v>1150795.4537713551</v>
      </c>
      <c r="AP35">
        <v>1832103.5754531333</v>
      </c>
      <c r="AQ35">
        <v>3822938.2478802116</v>
      </c>
      <c r="AR35">
        <v>3856841.9579995978</v>
      </c>
      <c r="AV35">
        <v>6312804.5129254907</v>
      </c>
      <c r="BC35">
        <v>15386.127120012703</v>
      </c>
      <c r="BD35">
        <v>13980.431275358627</v>
      </c>
      <c r="BH35">
        <v>23758.997914958665</v>
      </c>
    </row>
    <row r="36" spans="1:60">
      <c r="A36">
        <v>1947</v>
      </c>
      <c r="B36">
        <v>21330.957791411609</v>
      </c>
      <c r="F36">
        <v>34127.213392547696</v>
      </c>
      <c r="M36">
        <v>79246.855377425803</v>
      </c>
      <c r="N36">
        <v>91517.781670466866</v>
      </c>
      <c r="R36">
        <v>134363.11000899129</v>
      </c>
      <c r="S36">
        <v>123214.46863361049</v>
      </c>
      <c r="T36">
        <v>136958.96887772428</v>
      </c>
      <c r="X36">
        <v>206939.0528815742</v>
      </c>
      <c r="Y36">
        <v>331418.25919424731</v>
      </c>
      <c r="Z36">
        <v>359262.34690141462</v>
      </c>
      <c r="AD36">
        <v>556194.43746877112</v>
      </c>
      <c r="AE36">
        <v>491060.04070674413</v>
      </c>
      <c r="AF36">
        <v>527317.3515712911</v>
      </c>
      <c r="AJ36">
        <v>821123.63374562957</v>
      </c>
      <c r="AK36">
        <v>1234959.9352513948</v>
      </c>
      <c r="AL36">
        <v>1271013.3577216964</v>
      </c>
      <c r="AP36">
        <v>2034115.1688372148</v>
      </c>
      <c r="AQ36">
        <v>4646850.5134553583</v>
      </c>
      <c r="AR36">
        <v>4674228.9346522382</v>
      </c>
      <c r="AV36">
        <v>7644681.3525865963</v>
      </c>
      <c r="BC36">
        <v>14895.858059632254</v>
      </c>
      <c r="BD36">
        <v>13532.421804849915</v>
      </c>
      <c r="BH36">
        <v>22989.89154627618</v>
      </c>
    </row>
    <row r="37" spans="1:60">
      <c r="A37">
        <v>1948</v>
      </c>
      <c r="B37">
        <v>22332.091558615328</v>
      </c>
      <c r="F37">
        <v>35816.249273964393</v>
      </c>
      <c r="M37">
        <v>87195.666958934584</v>
      </c>
      <c r="N37">
        <v>99256.198684112707</v>
      </c>
      <c r="R37">
        <v>147686.53387157898</v>
      </c>
      <c r="S37">
        <v>135734.53556060241</v>
      </c>
      <c r="T37">
        <v>149525.35532183666</v>
      </c>
      <c r="X37">
        <v>228106.14234519398</v>
      </c>
      <c r="Y37">
        <v>375522.8207478823</v>
      </c>
      <c r="Z37">
        <v>404580.20200963767</v>
      </c>
      <c r="AD37">
        <v>629915.28452578583</v>
      </c>
      <c r="AE37">
        <v>567470.9132209291</v>
      </c>
      <c r="AF37">
        <v>605244.71578529035</v>
      </c>
      <c r="AJ37">
        <v>947627.88386881736</v>
      </c>
      <c r="AK37">
        <v>1455840.1074671475</v>
      </c>
      <c r="AL37">
        <v>1491800.327755119</v>
      </c>
      <c r="AP37">
        <v>2397569.262734687</v>
      </c>
      <c r="AQ37">
        <v>5378832.9340390414</v>
      </c>
      <c r="AR37">
        <v>5406012.1691547679</v>
      </c>
      <c r="AV37">
        <v>8868731.9995649774</v>
      </c>
      <c r="BC37">
        <v>15125.027625246521</v>
      </c>
      <c r="BD37">
        <v>13784.968544671172</v>
      </c>
      <c r="BH37">
        <v>23386.217652007213</v>
      </c>
    </row>
    <row r="38" spans="1:60">
      <c r="A38">
        <v>1949</v>
      </c>
      <c r="B38">
        <v>21629.275110313709</v>
      </c>
      <c r="F38">
        <v>34776.377344651934</v>
      </c>
      <c r="M38">
        <v>83200.952388124249</v>
      </c>
      <c r="N38">
        <v>94692.596335301932</v>
      </c>
      <c r="R38">
        <v>141350.074978569</v>
      </c>
      <c r="S38">
        <v>127375.63220382176</v>
      </c>
      <c r="T38">
        <v>140555.42049511289</v>
      </c>
      <c r="X38">
        <v>214880.23637140868</v>
      </c>
      <c r="Y38">
        <v>350082.92261838441</v>
      </c>
      <c r="Z38">
        <v>377206.22729079175</v>
      </c>
      <c r="AD38">
        <v>588557.23711509269</v>
      </c>
      <c r="AE38">
        <v>530328.72507230972</v>
      </c>
      <c r="AF38">
        <v>565010.01556198602</v>
      </c>
      <c r="AJ38">
        <v>887392.65458141605</v>
      </c>
      <c r="AK38">
        <v>1370859.7096034063</v>
      </c>
      <c r="AL38">
        <v>1403375.965958494</v>
      </c>
      <c r="AP38">
        <v>2262069.1754340008</v>
      </c>
      <c r="AQ38">
        <v>5149043.3954140395</v>
      </c>
      <c r="AR38">
        <v>5173452.2702736445</v>
      </c>
      <c r="AV38">
        <v>8504481.3088968713</v>
      </c>
      <c r="BC38">
        <v>14787.977635001425</v>
      </c>
      <c r="BD38">
        <v>13511.128307537239</v>
      </c>
      <c r="BH38">
        <v>22934.855385327806</v>
      </c>
    </row>
    <row r="39" spans="1:60">
      <c r="A39">
        <v>1950</v>
      </c>
      <c r="B39">
        <v>23545.598847018719</v>
      </c>
      <c r="F39">
        <v>37789.996138161034</v>
      </c>
      <c r="M39">
        <v>92470.542214640824</v>
      </c>
      <c r="N39">
        <v>104710.57128640432</v>
      </c>
      <c r="R39">
        <v>156457.75421034786</v>
      </c>
      <c r="S39">
        <v>143539.03374647562</v>
      </c>
      <c r="T39">
        <v>157354.18046008484</v>
      </c>
      <c r="X39">
        <v>240892.68608640035</v>
      </c>
      <c r="Y39">
        <v>407034.38896162843</v>
      </c>
      <c r="Z39">
        <v>434667.03732419939</v>
      </c>
      <c r="AD39">
        <v>679742.62936593371</v>
      </c>
      <c r="AE39">
        <v>615712.96649783209</v>
      </c>
      <c r="AF39">
        <v>650048.23793247202</v>
      </c>
      <c r="AJ39">
        <v>1023432.0748468712</v>
      </c>
      <c r="AK39">
        <v>1610313.3449342218</v>
      </c>
      <c r="AL39">
        <v>1641915.0517661194</v>
      </c>
      <c r="AP39">
        <v>2647291.1081743659</v>
      </c>
      <c r="AQ39">
        <v>5097331.4243476642</v>
      </c>
      <c r="AR39">
        <v>5121426.3372085299</v>
      </c>
      <c r="AV39">
        <v>8448047.5289616715</v>
      </c>
      <c r="BC39">
        <v>15887.271806171817</v>
      </c>
      <c r="BD39">
        <v>14527.26857597587</v>
      </c>
      <c r="BH39">
        <v>24604.68968569583</v>
      </c>
    </row>
    <row r="40" spans="1:60">
      <c r="A40">
        <v>1951</v>
      </c>
      <c r="B40">
        <v>25201.029053370617</v>
      </c>
      <c r="F40">
        <v>40543.914674170155</v>
      </c>
      <c r="M40">
        <v>96156.383409637026</v>
      </c>
      <c r="N40">
        <v>109830.74329090618</v>
      </c>
      <c r="R40">
        <v>163497.2364535816</v>
      </c>
      <c r="S40">
        <v>148895.35908997527</v>
      </c>
      <c r="T40">
        <v>164404.67674522236</v>
      </c>
      <c r="X40">
        <v>250929.83069075376</v>
      </c>
      <c r="Y40">
        <v>418256.28689091047</v>
      </c>
      <c r="Z40">
        <v>448003.902426304</v>
      </c>
      <c r="AD40">
        <v>701052.14807698736</v>
      </c>
      <c r="AE40">
        <v>629169.56875299162</v>
      </c>
      <c r="AF40">
        <v>665945.23933199234</v>
      </c>
      <c r="AJ40">
        <v>1049634.7699109339</v>
      </c>
      <c r="AK40">
        <v>1610610.6312530334</v>
      </c>
      <c r="AL40">
        <v>1643994.3384188449</v>
      </c>
      <c r="AP40">
        <v>2658120.0544964941</v>
      </c>
      <c r="AQ40">
        <v>6058243.6064193798</v>
      </c>
      <c r="AR40">
        <v>6084379.3764266381</v>
      </c>
      <c r="AV40">
        <v>10024053.697025534</v>
      </c>
      <c r="BC40">
        <v>17317.100791563236</v>
      </c>
      <c r="BD40">
        <v>15797.72747142222</v>
      </c>
      <c r="BH40">
        <v>26882.434476457773</v>
      </c>
    </row>
    <row r="41" spans="1:60">
      <c r="A41">
        <v>1952</v>
      </c>
      <c r="B41">
        <v>25850.140611023406</v>
      </c>
      <c r="F41">
        <v>41657.105629721067</v>
      </c>
      <c r="M41">
        <v>95323.630007866464</v>
      </c>
      <c r="N41">
        <v>109802.424708766</v>
      </c>
      <c r="R41">
        <v>162814.18530252026</v>
      </c>
      <c r="S41">
        <v>145839.22265453174</v>
      </c>
      <c r="T41">
        <v>162131.46450371761</v>
      </c>
      <c r="X41">
        <v>246793.0400974518</v>
      </c>
      <c r="Y41">
        <v>401820.54337160784</v>
      </c>
      <c r="Z41">
        <v>432432.20089324121</v>
      </c>
      <c r="AD41">
        <v>675953.97942596313</v>
      </c>
      <c r="AE41">
        <v>602671.40364146326</v>
      </c>
      <c r="AF41">
        <v>640944.01685435907</v>
      </c>
      <c r="AJ41">
        <v>1009544.7167424011</v>
      </c>
      <c r="AK41">
        <v>1540071.9197900372</v>
      </c>
      <c r="AL41">
        <v>1576061.8860471176</v>
      </c>
      <c r="AP41">
        <v>2548548.394165237</v>
      </c>
      <c r="AQ41">
        <v>5696343.7517914819</v>
      </c>
      <c r="AR41">
        <v>5723675.2931484487</v>
      </c>
      <c r="AV41">
        <v>9445151.3933710791</v>
      </c>
      <c r="BC41">
        <v>18130.864011374171</v>
      </c>
      <c r="BD41">
        <v>16522.109044607558</v>
      </c>
      <c r="BH41">
        <v>28195.207888298937</v>
      </c>
    </row>
    <row r="42" spans="1:60">
      <c r="A42">
        <v>1953</v>
      </c>
      <c r="B42">
        <v>26646.958820865621</v>
      </c>
      <c r="F42">
        <v>42956.009630595472</v>
      </c>
      <c r="M42">
        <v>95734.787928803285</v>
      </c>
      <c r="N42">
        <v>110735.45629708246</v>
      </c>
      <c r="R42">
        <v>163883.89158320645</v>
      </c>
      <c r="S42">
        <v>144573.74644135986</v>
      </c>
      <c r="T42">
        <v>161440.2701562843</v>
      </c>
      <c r="X42">
        <v>245164.97305047838</v>
      </c>
      <c r="Y42">
        <v>391437.77593941195</v>
      </c>
      <c r="Z42">
        <v>421920.26872953679</v>
      </c>
      <c r="AD42">
        <v>659336.52974628599</v>
      </c>
      <c r="AE42">
        <v>586577.65488657565</v>
      </c>
      <c r="AF42">
        <v>624151.8376329398</v>
      </c>
      <c r="AJ42">
        <v>983588.43063781701</v>
      </c>
      <c r="AK42">
        <v>1494218.2790682004</v>
      </c>
      <c r="AL42">
        <v>1528751.3058718666</v>
      </c>
      <c r="AP42">
        <v>2475295.0257302788</v>
      </c>
      <c r="AQ42">
        <v>5683674.9602633482</v>
      </c>
      <c r="AR42">
        <v>5710307.2134205531</v>
      </c>
      <c r="AV42">
        <v>9428153.7732608449</v>
      </c>
      <c r="BC42">
        <v>18970.533364428095</v>
      </c>
      <c r="BD42">
        <v>17303.792434619303</v>
      </c>
      <c r="BH42">
        <v>29519.578302527592</v>
      </c>
    </row>
    <row r="43" spans="1:60">
      <c r="A43">
        <v>1954</v>
      </c>
      <c r="B43">
        <v>26096.966533885796</v>
      </c>
      <c r="F43">
        <v>42051.70739560794</v>
      </c>
      <c r="M43">
        <v>94620.258149525922</v>
      </c>
      <c r="N43">
        <v>108689.08365452381</v>
      </c>
      <c r="R43">
        <v>161524.9911434541</v>
      </c>
      <c r="S43">
        <v>142231.07959074239</v>
      </c>
      <c r="T43">
        <v>158016.30324534397</v>
      </c>
      <c r="X43">
        <v>240845.03453914696</v>
      </c>
      <c r="Y43">
        <v>382099.95505345281</v>
      </c>
      <c r="Z43">
        <v>411219.56891800388</v>
      </c>
      <c r="AD43">
        <v>643203.56890218088</v>
      </c>
      <c r="AE43">
        <v>566726.9477931963</v>
      </c>
      <c r="AF43">
        <v>602587.46985537326</v>
      </c>
      <c r="AJ43">
        <v>950075.55565625499</v>
      </c>
      <c r="AK43">
        <v>1439980.1376765782</v>
      </c>
      <c r="AL43">
        <v>1473746.577066283</v>
      </c>
      <c r="AP43">
        <v>2385292.0648041917</v>
      </c>
      <c r="AQ43">
        <v>5324967.6909418693</v>
      </c>
      <c r="AR43">
        <v>5350862.5627077939</v>
      </c>
      <c r="AV43">
        <v>8840083.2964351755</v>
      </c>
      <c r="BC43">
        <v>18483.267465481338</v>
      </c>
      <c r="BD43">
        <v>16920.064631592686</v>
      </c>
      <c r="BH43">
        <v>28776.898090291706</v>
      </c>
    </row>
    <row r="44" spans="1:60">
      <c r="A44">
        <v>1955</v>
      </c>
      <c r="B44">
        <v>27956.947632501237</v>
      </c>
      <c r="F44">
        <v>45012.38447395165</v>
      </c>
      <c r="M44">
        <v>103624.71161695303</v>
      </c>
      <c r="N44">
        <v>118213.24768786608</v>
      </c>
      <c r="R44">
        <v>176257.08518931232</v>
      </c>
      <c r="S44">
        <v>157150.61557895219</v>
      </c>
      <c r="T44">
        <v>172975.16645695938</v>
      </c>
      <c r="X44">
        <v>265008.38389706356</v>
      </c>
      <c r="Y44">
        <v>432759.65842508175</v>
      </c>
      <c r="Z44">
        <v>461605.54324712051</v>
      </c>
      <c r="AD44">
        <v>724787.42176006292</v>
      </c>
      <c r="AE44">
        <v>646675.518553801</v>
      </c>
      <c r="AF44">
        <v>681047.13074412209</v>
      </c>
      <c r="AJ44">
        <v>1078065.5820882497</v>
      </c>
      <c r="AK44">
        <v>1708156.0391201621</v>
      </c>
      <c r="AL44">
        <v>1738310.6947624783</v>
      </c>
      <c r="AP44">
        <v>2819798.0776961073</v>
      </c>
      <c r="AQ44">
        <v>6659484.8022444146</v>
      </c>
      <c r="AR44">
        <v>6683051.4967868421</v>
      </c>
      <c r="AV44">
        <v>11028831.841287706</v>
      </c>
      <c r="BC44">
        <v>19549.418300895475</v>
      </c>
      <c r="BD44">
        <v>17928.469848571807</v>
      </c>
      <c r="BH44">
        <v>30429.639950022687</v>
      </c>
    </row>
    <row r="45" spans="1:60">
      <c r="A45">
        <v>1956</v>
      </c>
      <c r="B45">
        <v>28491.31876780088</v>
      </c>
      <c r="F45">
        <v>45876.566872954238</v>
      </c>
      <c r="M45">
        <v>103048.87926579804</v>
      </c>
      <c r="N45">
        <v>118175.75563001004</v>
      </c>
      <c r="R45">
        <v>175592.47758006453</v>
      </c>
      <c r="S45">
        <v>155313.99934883715</v>
      </c>
      <c r="T45">
        <v>171935.7691627763</v>
      </c>
      <c r="X45">
        <v>262306.41037693893</v>
      </c>
      <c r="Y45">
        <v>416993.68284066732</v>
      </c>
      <c r="Z45">
        <v>447174.72440509521</v>
      </c>
      <c r="AD45">
        <v>700130.91105296335</v>
      </c>
      <c r="AE45">
        <v>629518.33938171586</v>
      </c>
      <c r="AF45">
        <v>666918.62768372602</v>
      </c>
      <c r="AJ45">
        <v>1052233.6776682758</v>
      </c>
      <c r="AK45">
        <v>1628418.3616033611</v>
      </c>
      <c r="AL45">
        <v>1661083.27473962</v>
      </c>
      <c r="AP45">
        <v>2691812.6801162651</v>
      </c>
      <c r="AQ45">
        <v>6188340.8023264091</v>
      </c>
      <c r="AR45">
        <v>6213348.8974612514</v>
      </c>
      <c r="AV45">
        <v>10262405.619680278</v>
      </c>
      <c r="BC45">
        <v>20207.145379134527</v>
      </c>
      <c r="BD45">
        <v>18526.381338666524</v>
      </c>
      <c r="BH45">
        <v>31463.687905497532</v>
      </c>
    </row>
    <row r="46" spans="1:60">
      <c r="A46">
        <v>1957</v>
      </c>
      <c r="B46">
        <v>28545.329557088018</v>
      </c>
      <c r="F46">
        <v>45942.036165934929</v>
      </c>
      <c r="M46">
        <v>103027.81544916998</v>
      </c>
      <c r="N46">
        <v>118327.1752481046</v>
      </c>
      <c r="R46">
        <v>175559.23340284606</v>
      </c>
      <c r="S46">
        <v>155211.00243605004</v>
      </c>
      <c r="T46">
        <v>172348.00616710505</v>
      </c>
      <c r="X46">
        <v>262036.09215245117</v>
      </c>
      <c r="Y46">
        <v>409058.04507348174</v>
      </c>
      <c r="Z46">
        <v>439174.12601929723</v>
      </c>
      <c r="AD46">
        <v>686770.07117214904</v>
      </c>
      <c r="AE46">
        <v>613764.19944855338</v>
      </c>
      <c r="AF46">
        <v>651186.3607541048</v>
      </c>
      <c r="AJ46">
        <v>1026284.9803074389</v>
      </c>
      <c r="AK46">
        <v>1563670.0165072901</v>
      </c>
      <c r="AL46">
        <v>1597173.6305330305</v>
      </c>
      <c r="AP46">
        <v>2585633.4332520226</v>
      </c>
      <c r="AQ46">
        <v>5779367.008623274</v>
      </c>
      <c r="AR46">
        <v>5805136.7802937021</v>
      </c>
      <c r="AV46">
        <v>9589734.9337841962</v>
      </c>
      <c r="BC46">
        <v>20269.497791301139</v>
      </c>
      <c r="BD46">
        <v>18569.568924752846</v>
      </c>
      <c r="BH46">
        <v>31540.125361833689</v>
      </c>
    </row>
    <row r="47" spans="1:60">
      <c r="A47">
        <v>1958</v>
      </c>
      <c r="B47">
        <v>27750.143233953382</v>
      </c>
      <c r="F47">
        <v>44661.676847575043</v>
      </c>
      <c r="M47">
        <v>99680.213020941679</v>
      </c>
      <c r="N47">
        <v>113942.09261572504</v>
      </c>
      <c r="R47">
        <v>169749.56855501095</v>
      </c>
      <c r="S47">
        <v>147599.59589694443</v>
      </c>
      <c r="T47">
        <v>163850.66174179138</v>
      </c>
      <c r="X47">
        <v>249544.4952718312</v>
      </c>
      <c r="Y47">
        <v>373236.99077045755</v>
      </c>
      <c r="Z47">
        <v>403317.8020146403</v>
      </c>
      <c r="AD47">
        <v>629141.36240269733</v>
      </c>
      <c r="AE47">
        <v>551864.04553381971</v>
      </c>
      <c r="AF47">
        <v>590172.10013789695</v>
      </c>
      <c r="AJ47">
        <v>927235.70461376244</v>
      </c>
      <c r="AK47">
        <v>1371641.5646429884</v>
      </c>
      <c r="AL47">
        <v>1407541.8806843779</v>
      </c>
      <c r="AP47">
        <v>2274550.7168181483</v>
      </c>
      <c r="AQ47">
        <v>5018114.4168883981</v>
      </c>
      <c r="AR47">
        <v>5045552.6529732123</v>
      </c>
      <c r="AV47">
        <v>8338027.054625717</v>
      </c>
      <c r="BC47">
        <v>19757.913257621349</v>
      </c>
      <c r="BD47">
        <v>18173.259969312083</v>
      </c>
      <c r="BH47">
        <v>30763.022213415497</v>
      </c>
    </row>
    <row r="48" spans="1:60">
      <c r="A48">
        <v>1959</v>
      </c>
      <c r="B48">
        <v>29456.680973495477</v>
      </c>
      <c r="F48">
        <v>47646.320936395459</v>
      </c>
      <c r="M48">
        <v>107540.26883644339</v>
      </c>
      <c r="N48">
        <v>122389.12662210299</v>
      </c>
      <c r="R48">
        <v>183536.87029717921</v>
      </c>
      <c r="S48">
        <v>160812.28716313746</v>
      </c>
      <c r="T48">
        <v>177527.10523274058</v>
      </c>
      <c r="X48">
        <v>272233.19924681546</v>
      </c>
      <c r="Y48">
        <v>418145.86923217127</v>
      </c>
      <c r="Z48">
        <v>446278.5190708384</v>
      </c>
      <c r="AD48">
        <v>704007.29816898156</v>
      </c>
      <c r="AE48">
        <v>627246.88641460543</v>
      </c>
      <c r="AF48">
        <v>661338.67370205803</v>
      </c>
      <c r="AJ48">
        <v>1051594.8186432892</v>
      </c>
      <c r="AK48">
        <v>1575023.686988588</v>
      </c>
      <c r="AL48">
        <v>1604300.2055179467</v>
      </c>
      <c r="AP48">
        <v>2617934.269176363</v>
      </c>
      <c r="AQ48">
        <v>5841046.244720621</v>
      </c>
      <c r="AR48">
        <v>5864629.7693488384</v>
      </c>
      <c r="AV48">
        <v>9756048.4186297916</v>
      </c>
      <c r="BC48">
        <v>20780.726766501259</v>
      </c>
      <c r="BD48">
        <v>19130.853679205749</v>
      </c>
      <c r="BH48">
        <v>32547.371007419482</v>
      </c>
    </row>
    <row r="49" spans="1:66">
      <c r="A49">
        <v>1960</v>
      </c>
      <c r="B49">
        <v>30002.258273655392</v>
      </c>
      <c r="F49">
        <v>48625.840879918404</v>
      </c>
      <c r="M49">
        <v>107555.4720766174</v>
      </c>
      <c r="N49">
        <v>122883.84835393717</v>
      </c>
      <c r="R49">
        <v>184218.29907727783</v>
      </c>
      <c r="S49">
        <v>158556.38823807871</v>
      </c>
      <c r="T49">
        <v>175822.52820165007</v>
      </c>
      <c r="X49">
        <v>269394.77131686197</v>
      </c>
      <c r="Y49">
        <v>405801.25398608763</v>
      </c>
      <c r="Z49">
        <v>434538.54022643686</v>
      </c>
      <c r="AD49">
        <v>685579.15745665447</v>
      </c>
      <c r="AE49">
        <v>603930.73414815497</v>
      </c>
      <c r="AF49">
        <v>638914.70513246628</v>
      </c>
      <c r="AJ49">
        <v>1016451.9011975215</v>
      </c>
      <c r="AK49">
        <v>1561116.0936287295</v>
      </c>
      <c r="AL49">
        <v>1591755.3239003802</v>
      </c>
      <c r="AP49">
        <v>2599855.3346391572</v>
      </c>
      <c r="AQ49">
        <v>6196763.2287104437</v>
      </c>
      <c r="AR49">
        <v>6221200.303869429</v>
      </c>
      <c r="AV49">
        <v>10338870.536048066</v>
      </c>
      <c r="BC49">
        <v>21385.234517770721</v>
      </c>
      <c r="BD49">
        <v>19682.081598068518</v>
      </c>
      <c r="BH49">
        <v>33560.012191322916</v>
      </c>
    </row>
    <row r="50" spans="1:66">
      <c r="A50">
        <v>1961</v>
      </c>
      <c r="B50">
        <v>30392.518126640567</v>
      </c>
      <c r="F50">
        <v>48825.306688213197</v>
      </c>
      <c r="M50">
        <v>109487.30254451327</v>
      </c>
      <c r="N50">
        <v>124369.98935852516</v>
      </c>
      <c r="R50">
        <v>185586.74202501902</v>
      </c>
      <c r="S50">
        <v>161295.9117877137</v>
      </c>
      <c r="T50">
        <v>177786.02902102421</v>
      </c>
      <c r="X50">
        <v>271362.88974670268</v>
      </c>
      <c r="Y50">
        <v>406263.77723156044</v>
      </c>
      <c r="Z50">
        <v>435210.9688950663</v>
      </c>
      <c r="AD50">
        <v>680583.61244975962</v>
      </c>
      <c r="AE50">
        <v>601184.627505154</v>
      </c>
      <c r="AF50">
        <v>636826.6360190704</v>
      </c>
      <c r="AJ50">
        <v>1003794.2380301352</v>
      </c>
      <c r="AK50">
        <v>1571074.7052835966</v>
      </c>
      <c r="AL50">
        <v>1602591.7434920191</v>
      </c>
      <c r="AP50">
        <v>2593639.0297326404</v>
      </c>
      <c r="AQ50">
        <v>6324753.6824627565</v>
      </c>
      <c r="AR50">
        <v>6349882.4222978167</v>
      </c>
      <c r="AV50">
        <v>10454226.795399385</v>
      </c>
      <c r="BC50">
        <v>21604.208746876931</v>
      </c>
      <c r="BD50">
        <v>19950.576878653392</v>
      </c>
      <c r="BH50">
        <v>33629.591650790338</v>
      </c>
    </row>
    <row r="51" spans="1:66">
      <c r="A51">
        <v>1962</v>
      </c>
      <c r="B51">
        <v>31912.795674674864</v>
      </c>
      <c r="C51">
        <v>32349.605103285441</v>
      </c>
      <c r="D51">
        <v>44918.274381589574</v>
      </c>
      <c r="E51">
        <v>19638.512196018877</v>
      </c>
      <c r="F51">
        <v>50857.441307753987</v>
      </c>
      <c r="G51">
        <v>51092.000088527668</v>
      </c>
      <c r="H51">
        <v>57052.488688779871</v>
      </c>
      <c r="I51">
        <v>50398.539589202592</v>
      </c>
      <c r="J51">
        <v>74000.684758880801</v>
      </c>
      <c r="K51">
        <v>35925.859669770631</v>
      </c>
      <c r="L51">
        <v>84822.923887612909</v>
      </c>
      <c r="M51">
        <v>115602.3429180595</v>
      </c>
      <c r="N51">
        <v>130885.05979316169</v>
      </c>
      <c r="O51">
        <v>107936.85573660622</v>
      </c>
      <c r="P51">
        <v>155768.77088009359</v>
      </c>
      <c r="Q51">
        <v>93377.810410615246</v>
      </c>
      <c r="R51">
        <v>194045.83176121413</v>
      </c>
      <c r="S51">
        <v>169977.24613705676</v>
      </c>
      <c r="T51">
        <v>186933.09489980017</v>
      </c>
      <c r="U51">
        <v>155500.16064873562</v>
      </c>
      <c r="V51">
        <v>220769.63285521962</v>
      </c>
      <c r="W51">
        <v>139428.15321285592</v>
      </c>
      <c r="X51">
        <v>283151.89620493096</v>
      </c>
      <c r="Y51">
        <v>426793.48013572989</v>
      </c>
      <c r="Z51">
        <v>455648.252562023</v>
      </c>
      <c r="AA51">
        <v>378723.83067365037</v>
      </c>
      <c r="AB51">
        <v>511866.62428221846</v>
      </c>
      <c r="AC51">
        <v>377801.35910393856</v>
      </c>
      <c r="AD51">
        <v>706377.48432893609</v>
      </c>
      <c r="AE51">
        <v>633578.10608021286</v>
      </c>
      <c r="AF51">
        <v>668813.26310258929</v>
      </c>
      <c r="AG51">
        <v>554511.26329133695</v>
      </c>
      <c r="AH51">
        <v>732060.65628630179</v>
      </c>
      <c r="AI51">
        <v>583264.2626480707</v>
      </c>
      <c r="AJ51">
        <v>1044967.2186023347</v>
      </c>
      <c r="AK51">
        <v>1631503.0785205539</v>
      </c>
      <c r="AL51">
        <v>1661215.6258726451</v>
      </c>
      <c r="AM51">
        <v>1393955.1131455593</v>
      </c>
      <c r="AN51">
        <v>1735221.2747511021</v>
      </c>
      <c r="AO51">
        <v>1573310.8317302163</v>
      </c>
      <c r="AP51">
        <v>2663219.1321767946</v>
      </c>
      <c r="AQ51">
        <v>6450641.7265715189</v>
      </c>
      <c r="AR51">
        <v>6474548.1962229069</v>
      </c>
      <c r="AS51">
        <v>5515511.2308872342</v>
      </c>
      <c r="AT51">
        <v>6570545.8634245452</v>
      </c>
      <c r="AU51">
        <v>6379557.6732084826</v>
      </c>
      <c r="AV51">
        <v>10553501.255309517</v>
      </c>
      <c r="AW51">
        <v>12733.591260822061</v>
      </c>
      <c r="AX51">
        <v>6773.1026605698626</v>
      </c>
      <c r="AY51">
        <v>14300.670617368291</v>
      </c>
      <c r="AZ51">
        <v>15835.864004298352</v>
      </c>
      <c r="BA51">
        <v>3351.1647222671281</v>
      </c>
      <c r="BB51">
        <v>16891.958727895057</v>
      </c>
      <c r="BC51">
        <v>22613.957092076573</v>
      </c>
      <c r="BD51">
        <v>20915.87743928744</v>
      </c>
      <c r="BE51">
        <v>23951.021699583136</v>
      </c>
      <c r="BF51">
        <v>32601.552548422456</v>
      </c>
      <c r="BG51">
        <v>11445.256838841506</v>
      </c>
      <c r="BH51">
        <v>34947.620146258414</v>
      </c>
      <c r="BI51">
        <v>34964.414381144714</v>
      </c>
      <c r="BJ51">
        <v>38594.34591268441</v>
      </c>
      <c r="BK51">
        <v>36013.960552351695</v>
      </c>
      <c r="BL51">
        <v>53558.663228577585</v>
      </c>
      <c r="BM51">
        <v>21562.871984559475</v>
      </c>
      <c r="BN51">
        <v>57517.196919212598</v>
      </c>
    </row>
    <row r="52" spans="1:66">
      <c r="A52">
        <v>1963</v>
      </c>
      <c r="B52">
        <v>32996.442936999163</v>
      </c>
      <c r="C52">
        <v>33566.650595594801</v>
      </c>
      <c r="D52">
        <v>46565.361326967679</v>
      </c>
      <c r="E52">
        <v>20402.851213092054</v>
      </c>
      <c r="F52">
        <v>52408.560999298774</v>
      </c>
      <c r="G52">
        <v>53126.02990053183</v>
      </c>
      <c r="H52">
        <v>59257.418548355381</v>
      </c>
      <c r="I52">
        <v>52256.934082188265</v>
      </c>
      <c r="J52">
        <v>76815.705294409912</v>
      </c>
      <c r="K52">
        <v>37567.734822452127</v>
      </c>
      <c r="L52">
        <v>88130.937700508075</v>
      </c>
      <c r="M52">
        <v>121121.75558710015</v>
      </c>
      <c r="N52">
        <v>136612.84720775133</v>
      </c>
      <c r="O52">
        <v>112689.59797812987</v>
      </c>
      <c r="P52">
        <v>162799.47471139656</v>
      </c>
      <c r="Q52">
        <v>99070.686684160348</v>
      </c>
      <c r="R52">
        <v>202425.85896243152</v>
      </c>
      <c r="S52">
        <v>178282.90231258271</v>
      </c>
      <c r="T52">
        <v>195368.23931553322</v>
      </c>
      <c r="U52">
        <v>162706.86840971082</v>
      </c>
      <c r="V52">
        <v>231094.52231581055</v>
      </c>
      <c r="W52">
        <v>148056.90539417719</v>
      </c>
      <c r="X52">
        <v>295874.24006158719</v>
      </c>
      <c r="Y52">
        <v>447291.39211367915</v>
      </c>
      <c r="Z52">
        <v>477461.5718077725</v>
      </c>
      <c r="AA52">
        <v>396649.33968598052</v>
      </c>
      <c r="AB52">
        <v>538734.24562237877</v>
      </c>
      <c r="AC52">
        <v>398384.00999554119</v>
      </c>
      <c r="AD52">
        <v>740780.25554781768</v>
      </c>
      <c r="AE52">
        <v>665888.85670406499</v>
      </c>
      <c r="AF52">
        <v>701804.08429306943</v>
      </c>
      <c r="AG52">
        <v>583147.0314248947</v>
      </c>
      <c r="AH52">
        <v>772210.48517000349</v>
      </c>
      <c r="AI52">
        <v>614676.3632483891</v>
      </c>
      <c r="AJ52">
        <v>1098723.3150979041</v>
      </c>
      <c r="AK52">
        <v>1728336.3263577977</v>
      </c>
      <c r="AL52">
        <v>1759575.8601514122</v>
      </c>
      <c r="AM52">
        <v>1491557.4488387695</v>
      </c>
      <c r="AN52">
        <v>1847210.2722805853</v>
      </c>
      <c r="AO52">
        <v>1674012.235140014</v>
      </c>
      <c r="AP52">
        <v>2828183.1126282047</v>
      </c>
      <c r="AQ52">
        <v>6924360.9617684092</v>
      </c>
      <c r="AR52">
        <v>6949914.4621970486</v>
      </c>
      <c r="AS52">
        <v>5988623.6990006529</v>
      </c>
      <c r="AT52">
        <v>7067041.7182396008</v>
      </c>
      <c r="AU52">
        <v>6906288.6775110243</v>
      </c>
      <c r="AV52">
        <v>11365089.087032925</v>
      </c>
      <c r="AW52">
        <v>12907.164266314478</v>
      </c>
      <c r="AX52">
        <v>6752.4779419471606</v>
      </c>
      <c r="AY52">
        <v>14876.367109001345</v>
      </c>
      <c r="AZ52">
        <v>16315.017359525453</v>
      </c>
      <c r="BA52">
        <v>3237.9676037319805</v>
      </c>
      <c r="BB52">
        <v>16733.755388491685</v>
      </c>
      <c r="BC52">
        <v>23204.741531432384</v>
      </c>
      <c r="BD52">
        <v>21483.509129137812</v>
      </c>
      <c r="BE52">
        <v>24775.211997535349</v>
      </c>
      <c r="BF52">
        <v>33650.459839808915</v>
      </c>
      <c r="BG52">
        <v>11661.980605195578</v>
      </c>
      <c r="BH52">
        <v>35739.972336728461</v>
      </c>
      <c r="BI52">
        <v>36270.301766900287</v>
      </c>
      <c r="BJ52">
        <v>40078.298136241923</v>
      </c>
      <c r="BK52">
        <v>37148.768108202858</v>
      </c>
      <c r="BL52">
        <v>55319.762940163244</v>
      </c>
      <c r="BM52">
        <v>22191.996857025075</v>
      </c>
      <c r="BN52">
        <v>59823.960704981146</v>
      </c>
    </row>
    <row r="53" spans="1:66">
      <c r="A53">
        <v>1964</v>
      </c>
      <c r="B53">
        <v>34343.331770770696</v>
      </c>
      <c r="C53">
        <v>34783.696087904165</v>
      </c>
      <c r="D53">
        <v>48212.448272345784</v>
      </c>
      <c r="E53">
        <v>21167.19023016523</v>
      </c>
      <c r="F53">
        <v>54412.094337253475</v>
      </c>
      <c r="G53">
        <v>55605.926269734504</v>
      </c>
      <c r="H53">
        <v>61954.810318216936</v>
      </c>
      <c r="I53">
        <v>54115.328575173931</v>
      </c>
      <c r="J53">
        <v>79630.725829939023</v>
      </c>
      <c r="K53">
        <v>39209.60997513363</v>
      </c>
      <c r="L53">
        <v>92248.636625418643</v>
      </c>
      <c r="M53">
        <v>127724.87473804913</v>
      </c>
      <c r="N53">
        <v>143525.050151887</v>
      </c>
      <c r="O53">
        <v>117442.34021965353</v>
      </c>
      <c r="P53">
        <v>169830.17854269952</v>
      </c>
      <c r="Q53">
        <v>104763.56295770545</v>
      </c>
      <c r="R53">
        <v>212720.28516409444</v>
      </c>
      <c r="S53">
        <v>188197.52028836819</v>
      </c>
      <c r="T53">
        <v>205515.77751970562</v>
      </c>
      <c r="U53">
        <v>169913.57617068602</v>
      </c>
      <c r="V53">
        <v>241419.41177640145</v>
      </c>
      <c r="W53">
        <v>156685.65757549845</v>
      </c>
      <c r="X53">
        <v>311427.8626635531</v>
      </c>
      <c r="Y53">
        <v>471800.10786803695</v>
      </c>
      <c r="Z53">
        <v>503551.10928647046</v>
      </c>
      <c r="AA53">
        <v>414574.84869831067</v>
      </c>
      <c r="AB53">
        <v>565601.86696253915</v>
      </c>
      <c r="AC53">
        <v>418966.66088714381</v>
      </c>
      <c r="AD53">
        <v>782449.91843577405</v>
      </c>
      <c r="AE53">
        <v>704307.27386243804</v>
      </c>
      <c r="AF53">
        <v>741151.06154007558</v>
      </c>
      <c r="AG53">
        <v>611782.79955845233</v>
      </c>
      <c r="AH53">
        <v>812360.31405370508</v>
      </c>
      <c r="AI53">
        <v>646088.4638487075</v>
      </c>
      <c r="AJ53">
        <v>1163448.457754086</v>
      </c>
      <c r="AK53">
        <v>1842010.0135711925</v>
      </c>
      <c r="AL53">
        <v>1875063.9189625168</v>
      </c>
      <c r="AM53">
        <v>1589159.7845319794</v>
      </c>
      <c r="AN53">
        <v>1959199.2698100684</v>
      </c>
      <c r="AO53">
        <v>1774713.6385498119</v>
      </c>
      <c r="AP53">
        <v>3023240.7708183639</v>
      </c>
      <c r="AQ53">
        <v>7472081.6152449735</v>
      </c>
      <c r="AR53">
        <v>7499547.534145602</v>
      </c>
      <c r="AS53">
        <v>6461736.1671140725</v>
      </c>
      <c r="AT53">
        <v>7563537.5730546564</v>
      </c>
      <c r="AU53">
        <v>7433019.681813566</v>
      </c>
      <c r="AV53">
        <v>12308000.506685635</v>
      </c>
      <c r="AW53">
        <v>13080.737271806895</v>
      </c>
      <c r="AX53">
        <v>6731.8532233244587</v>
      </c>
      <c r="AY53">
        <v>15452.063600634398</v>
      </c>
      <c r="AZ53">
        <v>16794.170714752556</v>
      </c>
      <c r="BA53">
        <v>3124.7704851968329</v>
      </c>
      <c r="BB53">
        <v>16575.552049088314</v>
      </c>
      <c r="BC53">
        <v>23967.604774406431</v>
      </c>
      <c r="BD53">
        <v>22212.029728424448</v>
      </c>
      <c r="BE53">
        <v>25599.402295487565</v>
      </c>
      <c r="BF53">
        <v>34699.367131195373</v>
      </c>
      <c r="BG53">
        <v>11878.704371549651</v>
      </c>
      <c r="BH53">
        <v>36822.295356493363</v>
      </c>
      <c r="BI53">
        <v>37576.189152655854</v>
      </c>
      <c r="BJ53">
        <v>41562.250359799429</v>
      </c>
      <c r="BK53">
        <v>38283.575664054028</v>
      </c>
      <c r="BL53">
        <v>57080.862651748896</v>
      </c>
      <c r="BM53">
        <v>22821.121729490675</v>
      </c>
      <c r="BN53">
        <v>62130.724490749686</v>
      </c>
    </row>
    <row r="54" spans="1:66">
      <c r="A54">
        <v>1965</v>
      </c>
      <c r="B54">
        <v>36124.073379406771</v>
      </c>
      <c r="C54">
        <v>36552.609493808239</v>
      </c>
      <c r="D54">
        <v>50695.853845998798</v>
      </c>
      <c r="E54">
        <v>22177.16521638941</v>
      </c>
      <c r="F54">
        <v>57141.174801314497</v>
      </c>
      <c r="G54">
        <v>58188.531368914839</v>
      </c>
      <c r="H54">
        <v>65010.844170707293</v>
      </c>
      <c r="I54">
        <v>56524.199316551836</v>
      </c>
      <c r="J54">
        <v>83229.832145308756</v>
      </c>
      <c r="K54">
        <v>41009.97207232214</v>
      </c>
      <c r="L54">
        <v>96623.362036795981</v>
      </c>
      <c r="M54">
        <v>133203.59860095647</v>
      </c>
      <c r="N54">
        <v>149534.33002734423</v>
      </c>
      <c r="O54">
        <v>122318.0844261687</v>
      </c>
      <c r="P54">
        <v>176454.06395618821</v>
      </c>
      <c r="Q54">
        <v>108957.13616777648</v>
      </c>
      <c r="R54">
        <v>221714.38068917391</v>
      </c>
      <c r="S54">
        <v>196071.77364778813</v>
      </c>
      <c r="T54">
        <v>214117.79511435816</v>
      </c>
      <c r="U54">
        <v>176753.53862060458</v>
      </c>
      <c r="V54">
        <v>250713.03182388053</v>
      </c>
      <c r="W54">
        <v>163135.51390324853</v>
      </c>
      <c r="X54">
        <v>324179.42026765837</v>
      </c>
      <c r="Y54">
        <v>490562.37408105435</v>
      </c>
      <c r="Z54">
        <v>523137.8934501828</v>
      </c>
      <c r="AA54">
        <v>431785.69788259664</v>
      </c>
      <c r="AB54">
        <v>585887.86510305107</v>
      </c>
      <c r="AC54">
        <v>435928.34881882847</v>
      </c>
      <c r="AD54">
        <v>811517.18791257171</v>
      </c>
      <c r="AE54">
        <v>732342.66682631406</v>
      </c>
      <c r="AF54">
        <v>770955.81550541613</v>
      </c>
      <c r="AG54">
        <v>639173.77568487928</v>
      </c>
      <c r="AH54">
        <v>842543.0983100048</v>
      </c>
      <c r="AI54">
        <v>671472.82717907242</v>
      </c>
      <c r="AJ54">
        <v>1208485.888246028</v>
      </c>
      <c r="AK54">
        <v>1917673.3254179014</v>
      </c>
      <c r="AL54">
        <v>1953421.6778515026</v>
      </c>
      <c r="AM54">
        <v>1665244.4556598505</v>
      </c>
      <c r="AN54">
        <v>2034359.0801419329</v>
      </c>
      <c r="AO54">
        <v>1848366.2891048593</v>
      </c>
      <c r="AP54">
        <v>3141694.0865657898</v>
      </c>
      <c r="AQ54">
        <v>7745952.8599742297</v>
      </c>
      <c r="AR54">
        <v>7772333.8113971744</v>
      </c>
      <c r="AS54">
        <v>6734990.5506100785</v>
      </c>
      <c r="AT54">
        <v>7739346.413722544</v>
      </c>
      <c r="AU54">
        <v>7763806.2597155496</v>
      </c>
      <c r="AV54">
        <v>12729972.464843247</v>
      </c>
      <c r="AW54">
        <v>14053.238353218596</v>
      </c>
      <c r="AX54">
        <v>7234.0986133371562</v>
      </c>
      <c r="AY54">
        <v>16581.019671064656</v>
      </c>
      <c r="AZ54">
        <v>18161.875546688847</v>
      </c>
      <c r="BA54">
        <v>3344.3583604566866</v>
      </c>
      <c r="BB54">
        <v>17630.173755142168</v>
      </c>
      <c r="BC54">
        <v>25337.459465901244</v>
      </c>
      <c r="BD54">
        <v>23522.93375185816</v>
      </c>
      <c r="BE54">
        <v>27023.112279101526</v>
      </c>
      <c r="BF54">
        <v>36722.719389311089</v>
      </c>
      <c r="BG54">
        <v>12534.946221790848</v>
      </c>
      <c r="BH54">
        <v>38855.263035996781</v>
      </c>
      <c r="BI54">
        <v>39372.262917514221</v>
      </c>
      <c r="BJ54">
        <v>43822.982351473773</v>
      </c>
      <c r="BK54">
        <v>40075.728039147609</v>
      </c>
      <c r="BL54">
        <v>59923.774192588884</v>
      </c>
      <c r="BM54">
        <v>24023.181048458551</v>
      </c>
      <c r="BN54">
        <v>65206.265083852923</v>
      </c>
    </row>
    <row r="55" spans="1:66">
      <c r="A55">
        <v>1966</v>
      </c>
      <c r="B55">
        <v>37798.172909609842</v>
      </c>
      <c r="C55">
        <v>38321.522899712319</v>
      </c>
      <c r="D55">
        <v>53179.259419651811</v>
      </c>
      <c r="E55">
        <v>23187.140202613591</v>
      </c>
      <c r="F55">
        <v>59609.590616742338</v>
      </c>
      <c r="G55">
        <v>60570.60638458938</v>
      </c>
      <c r="H55">
        <v>67860.001815869822</v>
      </c>
      <c r="I55">
        <v>58933.070057929734</v>
      </c>
      <c r="J55">
        <v>86828.938460678488</v>
      </c>
      <c r="K55">
        <v>42810.334169510643</v>
      </c>
      <c r="L55">
        <v>100534.38577228865</v>
      </c>
      <c r="M55">
        <v>138179.68519345651</v>
      </c>
      <c r="N55">
        <v>154965.15170675665</v>
      </c>
      <c r="O55">
        <v>127193.82863268386</v>
      </c>
      <c r="P55">
        <v>183077.94936967691</v>
      </c>
      <c r="Q55">
        <v>113150.7093778475</v>
      </c>
      <c r="R55">
        <v>229544.70615361864</v>
      </c>
      <c r="S55">
        <v>203187.01945416641</v>
      </c>
      <c r="T55">
        <v>221891.25305742511</v>
      </c>
      <c r="U55">
        <v>183593.50107052314</v>
      </c>
      <c r="V55">
        <v>260006.65187135962</v>
      </c>
      <c r="W55">
        <v>169585.37023099864</v>
      </c>
      <c r="X55">
        <v>335191.24579038302</v>
      </c>
      <c r="Y55">
        <v>507331.20384863374</v>
      </c>
      <c r="Z55">
        <v>540556.47853247577</v>
      </c>
      <c r="AA55">
        <v>448996.54706688266</v>
      </c>
      <c r="AB55">
        <v>606173.86324356287</v>
      </c>
      <c r="AC55">
        <v>452890.03675051307</v>
      </c>
      <c r="AD55">
        <v>835956.80795514584</v>
      </c>
      <c r="AE55">
        <v>757404.73576503503</v>
      </c>
      <c r="AF55">
        <v>797659.767294185</v>
      </c>
      <c r="AG55">
        <v>666564.75181130623</v>
      </c>
      <c r="AH55">
        <v>872725.88256630453</v>
      </c>
      <c r="AI55">
        <v>696857.19050943747</v>
      </c>
      <c r="AJ55">
        <v>1246799.2608884913</v>
      </c>
      <c r="AK55">
        <v>1985777.3276026712</v>
      </c>
      <c r="AL55">
        <v>2024208.3735082457</v>
      </c>
      <c r="AM55">
        <v>1741329.1267877216</v>
      </c>
      <c r="AN55">
        <v>2109518.8904737975</v>
      </c>
      <c r="AO55">
        <v>1922018.939659907</v>
      </c>
      <c r="AP55">
        <v>3242797.7467529844</v>
      </c>
      <c r="AQ55">
        <v>7986096.0961001934</v>
      </c>
      <c r="AR55">
        <v>8011074.234205897</v>
      </c>
      <c r="AS55">
        <v>7008244.9341060836</v>
      </c>
      <c r="AT55">
        <v>7915155.2543904316</v>
      </c>
      <c r="AU55">
        <v>8094592.8376175333</v>
      </c>
      <c r="AV55">
        <v>13076104.887418859</v>
      </c>
      <c r="AW55">
        <v>15025.739434630299</v>
      </c>
      <c r="AX55">
        <v>7736.3440033498537</v>
      </c>
      <c r="AY55">
        <v>17709.975741494913</v>
      </c>
      <c r="AZ55">
        <v>19529.580378625142</v>
      </c>
      <c r="BA55">
        <v>3563.9462357165403</v>
      </c>
      <c r="BB55">
        <v>18684.795461196023</v>
      </c>
      <c r="BC55">
        <v>26644.671544737987</v>
      </c>
      <c r="BD55">
        <v>24779.619709926865</v>
      </c>
      <c r="BE55">
        <v>28446.822262715486</v>
      </c>
      <c r="BF55">
        <v>38746.071647426805</v>
      </c>
      <c r="BG55">
        <v>13191.188072032044</v>
      </c>
      <c r="BH55">
        <v>40727.911112644972</v>
      </c>
      <c r="BI55">
        <v>41168.336682372596</v>
      </c>
      <c r="BJ55">
        <v>46083.714343148116</v>
      </c>
      <c r="BK55">
        <v>41867.880414241197</v>
      </c>
      <c r="BL55">
        <v>62766.68573342888</v>
      </c>
      <c r="BM55">
        <v>25225.240367426424</v>
      </c>
      <c r="BN55">
        <v>68281.805676956152</v>
      </c>
    </row>
    <row r="56" spans="1:66">
      <c r="A56">
        <v>1967</v>
      </c>
      <c r="B56">
        <v>38320.990152066828</v>
      </c>
      <c r="C56">
        <v>39219.686034560211</v>
      </c>
      <c r="D56">
        <v>53076.092974404011</v>
      </c>
      <c r="E56">
        <v>24245.986643091404</v>
      </c>
      <c r="F56">
        <v>60385.448196792546</v>
      </c>
      <c r="G56">
        <v>60698.517999852549</v>
      </c>
      <c r="H56">
        <v>67717.66834359504</v>
      </c>
      <c r="I56">
        <v>60020.561838587259</v>
      </c>
      <c r="J56">
        <v>86144.632518169092</v>
      </c>
      <c r="K56">
        <v>44064.612252001534</v>
      </c>
      <c r="L56">
        <v>100649.13286714994</v>
      </c>
      <c r="M56">
        <v>137110.26982369961</v>
      </c>
      <c r="N56">
        <v>154081.45955163098</v>
      </c>
      <c r="O56">
        <v>129695.52576982585</v>
      </c>
      <c r="P56">
        <v>183189.95669925123</v>
      </c>
      <c r="Q56">
        <v>112078.7103356897</v>
      </c>
      <c r="R56">
        <v>228870.71551456689</v>
      </c>
      <c r="S56">
        <v>200850.90409869392</v>
      </c>
      <c r="T56">
        <v>220521.33678868576</v>
      </c>
      <c r="U56">
        <v>187169.76643796111</v>
      </c>
      <c r="V56">
        <v>260197.52948088438</v>
      </c>
      <c r="W56">
        <v>166284.22262640926</v>
      </c>
      <c r="X56">
        <v>332937.1467249805</v>
      </c>
      <c r="Y56">
        <v>499093.09267093195</v>
      </c>
      <c r="Z56">
        <v>534689.28981760342</v>
      </c>
      <c r="AA56">
        <v>454667.35632031003</v>
      </c>
      <c r="AB56">
        <v>603849.10560713592</v>
      </c>
      <c r="AC56">
        <v>440955.45105199906</v>
      </c>
      <c r="AD56">
        <v>824855.76781391562</v>
      </c>
      <c r="AE56">
        <v>740363.62684693222</v>
      </c>
      <c r="AF56">
        <v>784195.40742367273</v>
      </c>
      <c r="AG56">
        <v>669743.98843380378</v>
      </c>
      <c r="AH56">
        <v>863272.0360711352</v>
      </c>
      <c r="AI56">
        <v>677485.01583306701</v>
      </c>
      <c r="AJ56">
        <v>1217490.4923622152</v>
      </c>
      <c r="AK56">
        <v>1893892.7865717083</v>
      </c>
      <c r="AL56">
        <v>1939835.890445482</v>
      </c>
      <c r="AM56">
        <v>1705054.2342182305</v>
      </c>
      <c r="AN56">
        <v>2042337.2924402456</v>
      </c>
      <c r="AO56">
        <v>1824037.3754632049</v>
      </c>
      <c r="AP56">
        <v>3090565.3372387621</v>
      </c>
      <c r="AQ56">
        <v>7500323.7447247431</v>
      </c>
      <c r="AR56">
        <v>7540509.78753947</v>
      </c>
      <c r="AS56">
        <v>6833997.3145189015</v>
      </c>
      <c r="AT56">
        <v>7621434.521182118</v>
      </c>
      <c r="AU56">
        <v>7493778.9994620467</v>
      </c>
      <c r="AV56">
        <v>12297049.011141706</v>
      </c>
      <c r="AW56">
        <v>15943.462304281107</v>
      </c>
      <c r="AX56">
        <v>8924.3119605386219</v>
      </c>
      <c r="AY56">
        <v>18418.810230533174</v>
      </c>
      <c r="AZ56">
        <v>20007.553430638935</v>
      </c>
      <c r="BA56">
        <v>4427.3610341812773</v>
      </c>
      <c r="BB56">
        <v>20121.763526435156</v>
      </c>
      <c r="BC56">
        <v>27344.403521885411</v>
      </c>
      <c r="BD56">
        <v>25458.715774337474</v>
      </c>
      <c r="BE56">
        <v>29166.814952864028</v>
      </c>
      <c r="BF56">
        <v>38618.997004976547</v>
      </c>
      <c r="BG56">
        <v>14486.795121691595</v>
      </c>
      <c r="BH56">
        <v>41664.86293926205</v>
      </c>
      <c r="BI56">
        <v>41595.580043890783</v>
      </c>
      <c r="BJ56">
        <v>46126.720541586037</v>
      </c>
      <c r="BK56">
        <v>42601.820855777594</v>
      </c>
      <c r="BL56">
        <v>61883.301472898573</v>
      </c>
      <c r="BM56">
        <v>27061.087731079493</v>
      </c>
      <c r="BN56">
        <v>68593.737205295663</v>
      </c>
    </row>
    <row r="57" spans="1:66">
      <c r="A57">
        <v>1968</v>
      </c>
      <c r="B57">
        <v>39441.998122661622</v>
      </c>
      <c r="C57">
        <v>40336.520201508618</v>
      </c>
      <c r="D57">
        <v>54464.268663332958</v>
      </c>
      <c r="E57">
        <v>24919.205962605793</v>
      </c>
      <c r="F57">
        <v>62507.169088373463</v>
      </c>
      <c r="G57">
        <v>62237.458063341022</v>
      </c>
      <c r="H57">
        <v>69361.355090323515</v>
      </c>
      <c r="I57">
        <v>61646.375740191746</v>
      </c>
      <c r="J57">
        <v>88228.090053305845</v>
      </c>
      <c r="K57">
        <v>45100.690507810796</v>
      </c>
      <c r="L57">
        <v>103648.98653671205</v>
      </c>
      <c r="M57">
        <v>139252.81129240547</v>
      </c>
      <c r="N57">
        <v>156980.02606187382</v>
      </c>
      <c r="O57">
        <v>132483.25921360787</v>
      </c>
      <c r="P57">
        <v>187266.69060310215</v>
      </c>
      <c r="Q57">
        <v>112679.8149855612</v>
      </c>
      <c r="R57">
        <v>233821.51973508589</v>
      </c>
      <c r="S57">
        <v>203239.16000718376</v>
      </c>
      <c r="T57">
        <v>224040.70091853783</v>
      </c>
      <c r="U57">
        <v>190763.12751355718</v>
      </c>
      <c r="V57">
        <v>265704.61597671267</v>
      </c>
      <c r="W57">
        <v>166069.32613456057</v>
      </c>
      <c r="X57">
        <v>338898.33398842049</v>
      </c>
      <c r="Y57">
        <v>505891.16999845341</v>
      </c>
      <c r="Z57">
        <v>543113.04428681859</v>
      </c>
      <c r="AA57">
        <v>464328.83317834139</v>
      </c>
      <c r="AB57">
        <v>617068.14414293854</v>
      </c>
      <c r="AC57">
        <v>439433.90372429095</v>
      </c>
      <c r="AD57">
        <v>839862.80742036505</v>
      </c>
      <c r="AE57">
        <v>751182.67898450594</v>
      </c>
      <c r="AF57">
        <v>797318.64128964231</v>
      </c>
      <c r="AG57">
        <v>685361.5288655801</v>
      </c>
      <c r="AH57">
        <v>883842.39222678787</v>
      </c>
      <c r="AI57">
        <v>676784.54407459893</v>
      </c>
      <c r="AJ57">
        <v>1241052.2768572927</v>
      </c>
      <c r="AK57">
        <v>1939104.7493600834</v>
      </c>
      <c r="AL57">
        <v>1987768.0327272101</v>
      </c>
      <c r="AM57">
        <v>1775258.9334629916</v>
      </c>
      <c r="AN57">
        <v>2104428.1082254993</v>
      </c>
      <c r="AO57">
        <v>1843973.2712278308</v>
      </c>
      <c r="AP57">
        <v>3175835.2799490602</v>
      </c>
      <c r="AQ57">
        <v>7826660.6342512826</v>
      </c>
      <c r="AR57">
        <v>7870220.9106960511</v>
      </c>
      <c r="AS57">
        <v>7240041.3620651187</v>
      </c>
      <c r="AT57">
        <v>8013491.9619973795</v>
      </c>
      <c r="AU57">
        <v>7719825.7804785334</v>
      </c>
      <c r="AV57">
        <v>12889855.680739492</v>
      </c>
      <c r="AW57">
        <v>16646.538181982225</v>
      </c>
      <c r="AX57">
        <v>9522.6411549997229</v>
      </c>
      <c r="AY57">
        <v>19026.664662825489</v>
      </c>
      <c r="AZ57">
        <v>20700.447273360074</v>
      </c>
      <c r="BA57">
        <v>4737.7214174007904</v>
      </c>
      <c r="BB57">
        <v>21365.35164003486</v>
      </c>
      <c r="BC57">
        <v>28351.90777046786</v>
      </c>
      <c r="BD57">
        <v>26382.217240526927</v>
      </c>
      <c r="BE57">
        <v>30097.993644608705</v>
      </c>
      <c r="BF57">
        <v>39708.4440033586</v>
      </c>
      <c r="BG57">
        <v>15168.027182277416</v>
      </c>
      <c r="BH57">
        <v>43472.241238738752</v>
      </c>
      <c r="BI57">
        <v>42983.619756074899</v>
      </c>
      <c r="BJ57">
        <v>47456.687347435938</v>
      </c>
      <c r="BK57">
        <v>43937.154871837723</v>
      </c>
      <c r="BL57">
        <v>63468.439915856754</v>
      </c>
      <c r="BM57">
        <v>28205.909388373195</v>
      </c>
      <c r="BN57">
        <v>71105.853237118601</v>
      </c>
    </row>
    <row r="58" spans="1:66">
      <c r="A58">
        <v>1969</v>
      </c>
      <c r="B58">
        <v>39964.745125588066</v>
      </c>
      <c r="C58">
        <v>40865.379377064994</v>
      </c>
      <c r="D58">
        <v>55399.495975878977</v>
      </c>
      <c r="E58">
        <v>25185.204819351424</v>
      </c>
      <c r="F58">
        <v>63565.63010838809</v>
      </c>
      <c r="G58">
        <v>62778.491686035755</v>
      </c>
      <c r="H58">
        <v>70002.22058046695</v>
      </c>
      <c r="I58">
        <v>62219.050084946102</v>
      </c>
      <c r="J58">
        <v>89457.863214292418</v>
      </c>
      <c r="K58">
        <v>45377.265942681952</v>
      </c>
      <c r="L58">
        <v>104855.50283023102</v>
      </c>
      <c r="M58">
        <v>137368.72789412798</v>
      </c>
      <c r="N58">
        <v>156004.34819018954</v>
      </c>
      <c r="O58">
        <v>130822.45503471716</v>
      </c>
      <c r="P58">
        <v>186808.27986057781</v>
      </c>
      <c r="Q58">
        <v>110859.70856240101</v>
      </c>
      <c r="R58">
        <v>231485.02995098097</v>
      </c>
      <c r="S58">
        <v>198035.19000890452</v>
      </c>
      <c r="T58">
        <v>219948.44143281563</v>
      </c>
      <c r="U58">
        <v>186140.53652793079</v>
      </c>
      <c r="V58">
        <v>261910.57646410377</v>
      </c>
      <c r="W58">
        <v>161369.79053498746</v>
      </c>
      <c r="X58">
        <v>331519.5959239612</v>
      </c>
      <c r="Y58">
        <v>482709.92640103557</v>
      </c>
      <c r="Z58">
        <v>521784.61501906958</v>
      </c>
      <c r="AA58">
        <v>443497.83242702973</v>
      </c>
      <c r="AB58">
        <v>596656.01976761164</v>
      </c>
      <c r="AC58">
        <v>416539.85048200056</v>
      </c>
      <c r="AD58">
        <v>806131.01899116638</v>
      </c>
      <c r="AE58">
        <v>712993.20586149662</v>
      </c>
      <c r="AF58">
        <v>761673.53644951223</v>
      </c>
      <c r="AG58">
        <v>649933.89294841734</v>
      </c>
      <c r="AH58">
        <v>848426.25538280606</v>
      </c>
      <c r="AI58">
        <v>639358.24877665669</v>
      </c>
      <c r="AJ58">
        <v>1185250.5139533759</v>
      </c>
      <c r="AK58">
        <v>1842225.8830802792</v>
      </c>
      <c r="AL58">
        <v>1893688.2840452881</v>
      </c>
      <c r="AM58">
        <v>1669344.3865719305</v>
      </c>
      <c r="AN58">
        <v>2012713.8116867484</v>
      </c>
      <c r="AO58">
        <v>1750274.5405882625</v>
      </c>
      <c r="AP58">
        <v>3028542.180333049</v>
      </c>
      <c r="AQ58">
        <v>7549849.9228926897</v>
      </c>
      <c r="AR58">
        <v>7590857.2738459036</v>
      </c>
      <c r="AS58">
        <v>6928900.6432651756</v>
      </c>
      <c r="AT58">
        <v>7759657.2714244118</v>
      </c>
      <c r="AU58">
        <v>7425506.3664172059</v>
      </c>
      <c r="AV58">
        <v>12473407.283619598</v>
      </c>
      <c r="AW58">
        <v>17150.998565140377</v>
      </c>
      <c r="AX58">
        <v>9927.2696707091782</v>
      </c>
      <c r="AY58">
        <v>19511.708669183885</v>
      </c>
      <c r="AZ58">
        <v>21341.128737465548</v>
      </c>
      <c r="BA58">
        <v>4993.1436960208966</v>
      </c>
      <c r="BB58">
        <v>22275.757386545149</v>
      </c>
      <c r="BC58">
        <v>29142.080373528068</v>
      </c>
      <c r="BD58">
        <v>27071.455896187897</v>
      </c>
      <c r="BE58">
        <v>30870.148748436975</v>
      </c>
      <c r="BF58">
        <v>40798.519988690219</v>
      </c>
      <c r="BG58">
        <v>15665.815514568134</v>
      </c>
      <c r="BH58">
        <v>44907.91901476666</v>
      </c>
      <c r="BI58">
        <v>44130.932634012686</v>
      </c>
      <c r="BJ58">
        <v>48501.688678036298</v>
      </c>
      <c r="BK58">
        <v>45068.198847503343</v>
      </c>
      <c r="BL58">
        <v>65120.259052721049</v>
      </c>
      <c r="BM58">
        <v>29006.655287752186</v>
      </c>
      <c r="BN58">
        <v>73198.121050043541</v>
      </c>
    </row>
    <row r="59" spans="1:66">
      <c r="A59">
        <v>1970</v>
      </c>
      <c r="B59">
        <v>38990.084755230404</v>
      </c>
      <c r="C59">
        <v>39674.755448962111</v>
      </c>
      <c r="D59">
        <v>53911.582521417477</v>
      </c>
      <c r="E59">
        <v>24507.606189340979</v>
      </c>
      <c r="F59">
        <v>62157.833689951105</v>
      </c>
      <c r="G59">
        <v>61376.075561524805</v>
      </c>
      <c r="H59">
        <v>68272.322446619422</v>
      </c>
      <c r="I59">
        <v>60593.892637611971</v>
      </c>
      <c r="J59">
        <v>87275.107199096863</v>
      </c>
      <c r="K59">
        <v>44043.332532721077</v>
      </c>
      <c r="L59">
        <v>102576.69088474759</v>
      </c>
      <c r="M59">
        <v>132911.29284491832</v>
      </c>
      <c r="N59">
        <v>151173.15566569084</v>
      </c>
      <c r="O59">
        <v>125823.45995868403</v>
      </c>
      <c r="P59">
        <v>181139.62877143349</v>
      </c>
      <c r="Q59">
        <v>106571.18268067316</v>
      </c>
      <c r="R59">
        <v>224611.40678562684</v>
      </c>
      <c r="S59">
        <v>189817.23327429377</v>
      </c>
      <c r="T59">
        <v>211394.71881870728</v>
      </c>
      <c r="U59">
        <v>177259.01211140744</v>
      </c>
      <c r="V59">
        <v>252017.75688761348</v>
      </c>
      <c r="W59">
        <v>153645.82513234837</v>
      </c>
      <c r="X59">
        <v>319028.75089973147</v>
      </c>
      <c r="Y59">
        <v>449242.29784186074</v>
      </c>
      <c r="Z59">
        <v>488741.54323002417</v>
      </c>
      <c r="AA59">
        <v>410089.50861587131</v>
      </c>
      <c r="AB59">
        <v>561095.89809879323</v>
      </c>
      <c r="AC59">
        <v>383578.80978409084</v>
      </c>
      <c r="AD59">
        <v>753930.34575203317</v>
      </c>
      <c r="AE59">
        <v>653961.34864083305</v>
      </c>
      <c r="AF59">
        <v>703877.27119783219</v>
      </c>
      <c r="AG59">
        <v>591017.06397739984</v>
      </c>
      <c r="AH59">
        <v>787242.81569848396</v>
      </c>
      <c r="AI59">
        <v>580914.83646009967</v>
      </c>
      <c r="AJ59">
        <v>1092410.64407764</v>
      </c>
      <c r="AK59">
        <v>1632657.9715803328</v>
      </c>
      <c r="AL59">
        <v>1687645.1031182953</v>
      </c>
      <c r="AM59">
        <v>1455840.4450312322</v>
      </c>
      <c r="AN59">
        <v>1799466.2432050516</v>
      </c>
      <c r="AO59">
        <v>1542267.0872322712</v>
      </c>
      <c r="AP59">
        <v>2697052.4896308044</v>
      </c>
      <c r="AQ59">
        <v>6393077.4102610927</v>
      </c>
      <c r="AR59">
        <v>6437163.8098223247</v>
      </c>
      <c r="AS59">
        <v>5788618.1417031195</v>
      </c>
      <c r="AT59">
        <v>6592111.0712148594</v>
      </c>
      <c r="AU59">
        <v>6260439.4982005581</v>
      </c>
      <c r="AV59">
        <v>10556296.925295979</v>
      </c>
      <c r="AW59">
        <v>16604.093948935999</v>
      </c>
      <c r="AX59">
        <v>9707.8470638413855</v>
      </c>
      <c r="AY59">
        <v>18755.618260312254</v>
      </c>
      <c r="AZ59">
        <v>20548.057843738105</v>
      </c>
      <c r="BA59">
        <v>4971.8798459608806</v>
      </c>
      <c r="BB59">
        <v>21738.976495154617</v>
      </c>
      <c r="BC59">
        <v>28554.394967487297</v>
      </c>
      <c r="BD59">
        <v>26525.299098512573</v>
      </c>
      <c r="BE59">
        <v>30102.677170104118</v>
      </c>
      <c r="BF59">
        <v>39775.132938082359</v>
      </c>
      <c r="BG59">
        <v>15389.431023637402</v>
      </c>
      <c r="BH59">
        <v>44107.436679320461</v>
      </c>
      <c r="BI59">
        <v>43492.271240676411</v>
      </c>
      <c r="BJ59">
        <v>47547.114141851547</v>
      </c>
      <c r="BK59">
        <v>44286.500807343946</v>
      </c>
      <c r="BL59">
        <v>63808.976806012673</v>
      </c>
      <c r="BM59">
        <v>28411.36999573305</v>
      </c>
      <c r="BN59">
        <v>72068.011909527777</v>
      </c>
    </row>
    <row r="60" spans="1:66">
      <c r="A60">
        <v>1971</v>
      </c>
      <c r="B60">
        <v>39187.103615488522</v>
      </c>
      <c r="C60">
        <v>39900.894800010035</v>
      </c>
      <c r="D60">
        <v>53907.641247044354</v>
      </c>
      <c r="E60">
        <v>24901.337788786928</v>
      </c>
      <c r="F60">
        <v>62468.303126917359</v>
      </c>
      <c r="G60">
        <v>62011.025495755523</v>
      </c>
      <c r="H60">
        <v>68640.527401023879</v>
      </c>
      <c r="I60">
        <v>61357.952193580742</v>
      </c>
      <c r="J60">
        <v>87788.416626870239</v>
      </c>
      <c r="K60">
        <v>44642.336159339706</v>
      </c>
      <c r="L60">
        <v>103490.42946642758</v>
      </c>
      <c r="M60">
        <v>134675.49566745677</v>
      </c>
      <c r="N60">
        <v>152732.08568715592</v>
      </c>
      <c r="O60">
        <v>127729.31411791242</v>
      </c>
      <c r="P60">
        <v>182842.69045349219</v>
      </c>
      <c r="Q60">
        <v>107885.65551426125</v>
      </c>
      <c r="R60">
        <v>227780.56508372832</v>
      </c>
      <c r="S60">
        <v>192305.68430661695</v>
      </c>
      <c r="T60">
        <v>213609.46283571416</v>
      </c>
      <c r="U60">
        <v>179801.68967494663</v>
      </c>
      <c r="V60">
        <v>254502.09830058343</v>
      </c>
      <c r="W60">
        <v>155503.4900467057</v>
      </c>
      <c r="X60">
        <v>323017.34557173232</v>
      </c>
      <c r="Y60">
        <v>452024.11396639078</v>
      </c>
      <c r="Z60">
        <v>491800.11639539083</v>
      </c>
      <c r="AA60">
        <v>414018.21471691394</v>
      </c>
      <c r="AB60">
        <v>565657.66583470907</v>
      </c>
      <c r="AC60">
        <v>385947.24508919136</v>
      </c>
      <c r="AD60">
        <v>758718.71100263414</v>
      </c>
      <c r="AE60">
        <v>655934.79413145501</v>
      </c>
      <c r="AF60">
        <v>706629.44540780003</v>
      </c>
      <c r="AG60">
        <v>596059.12061684194</v>
      </c>
      <c r="AH60">
        <v>792101.06089298218</v>
      </c>
      <c r="AI60">
        <v>580951.22218584525</v>
      </c>
      <c r="AJ60">
        <v>1097806.4026479337</v>
      </c>
      <c r="AK60">
        <v>1626357.2880174022</v>
      </c>
      <c r="AL60">
        <v>1683996.3084944794</v>
      </c>
      <c r="AM60">
        <v>1459492.903261571</v>
      </c>
      <c r="AN60">
        <v>1799583.0451180059</v>
      </c>
      <c r="AO60">
        <v>1533783.2248699078</v>
      </c>
      <c r="AP60">
        <v>2685907.9883457362</v>
      </c>
      <c r="AQ60">
        <v>6314133.8362067491</v>
      </c>
      <c r="AR60">
        <v>6366716.928670859</v>
      </c>
      <c r="AS60">
        <v>5764711.3398530828</v>
      </c>
      <c r="AT60">
        <v>6535870.7041398631</v>
      </c>
      <c r="AU60">
        <v>6181255.0688031716</v>
      </c>
      <c r="AV60">
        <v>10438609.255082216</v>
      </c>
      <c r="AW60">
        <v>16363.181735221524</v>
      </c>
      <c r="AX60">
        <v>9733.6798299531783</v>
      </c>
      <c r="AY60">
        <v>18443.837406439325</v>
      </c>
      <c r="AZ60">
        <v>20026.865867218472</v>
      </c>
      <c r="BA60">
        <v>5160.3394182341526</v>
      </c>
      <c r="BB60">
        <v>21446.176787407137</v>
      </c>
      <c r="BC60">
        <v>28577.282276380945</v>
      </c>
      <c r="BD60">
        <v>26570.994496414372</v>
      </c>
      <c r="BE60">
        <v>30142.181542465321</v>
      </c>
      <c r="BF60">
        <v>39581.524668550148</v>
      </c>
      <c r="BG60">
        <v>15680.858041512005</v>
      </c>
      <c r="BH60">
        <v>44100.274020605029</v>
      </c>
      <c r="BI60">
        <v>43844.90795283021</v>
      </c>
      <c r="BJ60">
        <v>47617.637829490865</v>
      </c>
      <c r="BK60">
        <v>44765.111712497826</v>
      </c>
      <c r="BL60">
        <v>64024.84817021474</v>
      </c>
      <c r="BM60">
        <v>28831.506320609315</v>
      </c>
      <c r="BN60">
        <v>72417.895562102407</v>
      </c>
    </row>
    <row r="61" spans="1:66">
      <c r="A61">
        <v>1972</v>
      </c>
      <c r="B61">
        <v>40617.105339711728</v>
      </c>
      <c r="C61">
        <v>41210.476824104953</v>
      </c>
      <c r="D61">
        <v>55716.490606999701</v>
      </c>
      <c r="E61">
        <v>26139.200637414269</v>
      </c>
      <c r="F61">
        <v>64602.481924985419</v>
      </c>
      <c r="G61">
        <v>64410.461124931484</v>
      </c>
      <c r="H61">
        <v>71009.894155847709</v>
      </c>
      <c r="I61">
        <v>63570.726400802407</v>
      </c>
      <c r="J61">
        <v>90807.968947766029</v>
      </c>
      <c r="K61">
        <v>46698.219565611776</v>
      </c>
      <c r="L61">
        <v>107068.17919586728</v>
      </c>
      <c r="M61">
        <v>140760.04856969166</v>
      </c>
      <c r="N61">
        <v>158753.1630618521</v>
      </c>
      <c r="O61">
        <v>133282.39572673087</v>
      </c>
      <c r="P61">
        <v>190498.62260272005</v>
      </c>
      <c r="Q61">
        <v>112868.014449551</v>
      </c>
      <c r="R61">
        <v>237133.4740943333</v>
      </c>
      <c r="S61">
        <v>200945.75427790335</v>
      </c>
      <c r="T61">
        <v>222176.11003596956</v>
      </c>
      <c r="U61">
        <v>187821.37202554877</v>
      </c>
      <c r="V61">
        <v>265944.85751315835</v>
      </c>
      <c r="W61">
        <v>162415.93997730003</v>
      </c>
      <c r="X61">
        <v>336680.4944179015</v>
      </c>
      <c r="Y61">
        <v>467826.45151180681</v>
      </c>
      <c r="Z61">
        <v>509252.31325642572</v>
      </c>
      <c r="AA61">
        <v>429834.53826324549</v>
      </c>
      <c r="AB61">
        <v>588946.20962904079</v>
      </c>
      <c r="AC61">
        <v>397755.04065750388</v>
      </c>
      <c r="AD61">
        <v>785048.16181226354</v>
      </c>
      <c r="AE61">
        <v>676666.89155861922</v>
      </c>
      <c r="AF61">
        <v>729507.41388196102</v>
      </c>
      <c r="AG61">
        <v>617459.37770146155</v>
      </c>
      <c r="AH61">
        <v>823228.93700476293</v>
      </c>
      <c r="AI61">
        <v>594575.42597767874</v>
      </c>
      <c r="AJ61">
        <v>1132181.1167426698</v>
      </c>
      <c r="AK61">
        <v>1660587.7390430786</v>
      </c>
      <c r="AL61">
        <v>1722892.2571098383</v>
      </c>
      <c r="AM61">
        <v>1498873.4524700162</v>
      </c>
      <c r="AN61">
        <v>1859395.854149437</v>
      </c>
      <c r="AO61">
        <v>1557355.6039269085</v>
      </c>
      <c r="AP61">
        <v>2742580.8799749385</v>
      </c>
      <c r="AQ61">
        <v>6361388.2059418308</v>
      </c>
      <c r="AR61">
        <v>6427660.2899355553</v>
      </c>
      <c r="AS61">
        <v>5800028.794240254</v>
      </c>
      <c r="AT61">
        <v>6661526.8651929405</v>
      </c>
      <c r="AU61">
        <v>6189558.2475589393</v>
      </c>
      <c r="AV61">
        <v>10513430.757398812</v>
      </c>
      <c r="AW61">
        <v>16823.749554491969</v>
      </c>
      <c r="AX61">
        <v>10224.316523575751</v>
      </c>
      <c r="AY61">
        <v>18850.227247407507</v>
      </c>
      <c r="AZ61">
        <v>20625.012266233371</v>
      </c>
      <c r="BA61">
        <v>5580.1817092167612</v>
      </c>
      <c r="BB61">
        <v>22136.784654103558</v>
      </c>
      <c r="BC61">
        <v>29490.111647491733</v>
      </c>
      <c r="BD61">
        <v>27490.876703918348</v>
      </c>
      <c r="BE61">
        <v>30980.263612702071</v>
      </c>
      <c r="BF61">
        <v>40740.698163030764</v>
      </c>
      <c r="BG61">
        <v>16502.665769399075</v>
      </c>
      <c r="BH61">
        <v>45432.37168394676</v>
      </c>
      <c r="BI61">
        <v>45323.064263741428</v>
      </c>
      <c r="BJ61">
        <v>49074.076929346586</v>
      </c>
      <c r="BK61">
        <v>46142.809069320268</v>
      </c>
      <c r="BL61">
        <v>65885.305534027531</v>
      </c>
      <c r="BM61">
        <v>30155.770844626968</v>
      </c>
      <c r="BN61">
        <v>74551.855471250761</v>
      </c>
    </row>
    <row r="62" spans="1:66">
      <c r="A62">
        <v>1973</v>
      </c>
      <c r="B62">
        <v>42316.91098400754</v>
      </c>
      <c r="C62">
        <v>42916.827981217037</v>
      </c>
      <c r="D62">
        <v>58201.987768129198</v>
      </c>
      <c r="E62">
        <v>27225.332849047754</v>
      </c>
      <c r="F62">
        <v>67129.364939739127</v>
      </c>
      <c r="G62">
        <v>66992.232726541348</v>
      </c>
      <c r="H62">
        <v>73659.263557525293</v>
      </c>
      <c r="I62">
        <v>66091.057401890866</v>
      </c>
      <c r="J62">
        <v>94719.316854084405</v>
      </c>
      <c r="K62">
        <v>48290.71666531705</v>
      </c>
      <c r="L62">
        <v>111152.67908191307</v>
      </c>
      <c r="M62">
        <v>146649.7948200611</v>
      </c>
      <c r="N62">
        <v>165040.89817445932</v>
      </c>
      <c r="O62">
        <v>138882.95650216215</v>
      </c>
      <c r="P62">
        <v>200009.9316404261</v>
      </c>
      <c r="Q62">
        <v>115941.38015648189</v>
      </c>
      <c r="R62">
        <v>246772.55797549229</v>
      </c>
      <c r="S62">
        <v>208963.25511329056</v>
      </c>
      <c r="T62">
        <v>230959.28499788977</v>
      </c>
      <c r="U62">
        <v>195582.99499469672</v>
      </c>
      <c r="V62">
        <v>279419.48374931858</v>
      </c>
      <c r="W62">
        <v>166202.34353704736</v>
      </c>
      <c r="X62">
        <v>350062.8986362369</v>
      </c>
      <c r="Y62">
        <v>479500.57723056537</v>
      </c>
      <c r="Z62">
        <v>523600.31151469488</v>
      </c>
      <c r="AA62">
        <v>441662.03477107774</v>
      </c>
      <c r="AB62">
        <v>612499.24423394399</v>
      </c>
      <c r="AC62">
        <v>400289.02684108075</v>
      </c>
      <c r="AD62">
        <v>804316.63896057848</v>
      </c>
      <c r="AE62">
        <v>688762.64251370856</v>
      </c>
      <c r="AF62">
        <v>744761.29508179543</v>
      </c>
      <c r="AG62">
        <v>630319.58562446584</v>
      </c>
      <c r="AH62">
        <v>852543.72104272281</v>
      </c>
      <c r="AI62">
        <v>592284.3455830185</v>
      </c>
      <c r="AJ62">
        <v>1152393.7197778651</v>
      </c>
      <c r="AK62">
        <v>1651990.4161351733</v>
      </c>
      <c r="AL62">
        <v>1722499.6548837351</v>
      </c>
      <c r="AM62">
        <v>1496404.2111385362</v>
      </c>
      <c r="AN62">
        <v>1889477.5448215974</v>
      </c>
      <c r="AO62">
        <v>1520786.5710935476</v>
      </c>
      <c r="AP62">
        <v>2730835.4253321039</v>
      </c>
      <c r="AQ62">
        <v>6040638.4664119752</v>
      </c>
      <c r="AR62">
        <v>6126382.1396999182</v>
      </c>
      <c r="AS62">
        <v>5473471.5730262492</v>
      </c>
      <c r="AT62">
        <v>6428526.1371181076</v>
      </c>
      <c r="AU62">
        <v>5804495.208499575</v>
      </c>
      <c r="AV62">
        <v>9952623.604831716</v>
      </c>
      <c r="AW62">
        <v>17641.589241473732</v>
      </c>
      <c r="AX62">
        <v>10974.558410489793</v>
      </c>
      <c r="AY62">
        <v>19742.598560543211</v>
      </c>
      <c r="AZ62">
        <v>21684.658682173987</v>
      </c>
      <c r="BA62">
        <v>6159.9490327784606</v>
      </c>
      <c r="BB62">
        <v>23106.050797565182</v>
      </c>
      <c r="BC62">
        <v>30724.368335557145</v>
      </c>
      <c r="BD62">
        <v>28680.912407290678</v>
      </c>
      <c r="BE62">
        <v>32253.924812223137</v>
      </c>
      <c r="BF62">
        <v>42445.549560096202</v>
      </c>
      <c r="BG62">
        <v>17367.994259332852</v>
      </c>
      <c r="BH62">
        <v>47169.010157988778</v>
      </c>
      <c r="BI62">
        <v>47077.842203161403</v>
      </c>
      <c r="BJ62">
        <v>50813.85490329178</v>
      </c>
      <c r="BK62">
        <v>47893.082626823038</v>
      </c>
      <c r="BL62">
        <v>68396.663157498973</v>
      </c>
      <c r="BM62">
        <v>31378.050792525843</v>
      </c>
      <c r="BN62">
        <v>77247.709358518288</v>
      </c>
    </row>
    <row r="63" spans="1:66">
      <c r="A63">
        <v>1974</v>
      </c>
      <c r="B63">
        <v>41111.137730254086</v>
      </c>
      <c r="C63">
        <v>41840.902042083646</v>
      </c>
      <c r="D63">
        <v>56338.107079809124</v>
      </c>
      <c r="E63">
        <v>26659.644907067381</v>
      </c>
      <c r="F63">
        <v>64973.223888861474</v>
      </c>
      <c r="G63">
        <v>64973.890412784553</v>
      </c>
      <c r="H63">
        <v>71239.183759157822</v>
      </c>
      <c r="I63">
        <v>64420.006212663524</v>
      </c>
      <c r="J63">
        <v>91801.660674992512</v>
      </c>
      <c r="K63">
        <v>46909.147910553147</v>
      </c>
      <c r="L63">
        <v>107386.27765293809</v>
      </c>
      <c r="M63">
        <v>140779.40698791353</v>
      </c>
      <c r="N63">
        <v>158428.1315211624</v>
      </c>
      <c r="O63">
        <v>134277.0466378335</v>
      </c>
      <c r="P63">
        <v>193667.88628494518</v>
      </c>
      <c r="Q63">
        <v>110035.53941091118</v>
      </c>
      <c r="R63">
        <v>236689.94854418916</v>
      </c>
      <c r="S63">
        <v>199241.44689483417</v>
      </c>
      <c r="T63">
        <v>220853.10210553359</v>
      </c>
      <c r="U63">
        <v>187904.61005103801</v>
      </c>
      <c r="V63">
        <v>270039.34155395662</v>
      </c>
      <c r="W63">
        <v>155856.61094330225</v>
      </c>
      <c r="X63">
        <v>333652.23179242585</v>
      </c>
      <c r="Y63">
        <v>452395.84633249196</v>
      </c>
      <c r="Z63">
        <v>496284.24942060601</v>
      </c>
      <c r="AA63">
        <v>420347.39992611023</v>
      </c>
      <c r="AB63">
        <v>590532.70822709613</v>
      </c>
      <c r="AC63">
        <v>365798.81588775141</v>
      </c>
      <c r="AD63">
        <v>759648.45449196</v>
      </c>
      <c r="AE63">
        <v>646961.39222033194</v>
      </c>
      <c r="AF63">
        <v>702942.77833231736</v>
      </c>
      <c r="AG63">
        <v>596960.50683058728</v>
      </c>
      <c r="AH63">
        <v>820110.06059083319</v>
      </c>
      <c r="AI63">
        <v>537736.21661886317</v>
      </c>
      <c r="AJ63">
        <v>1084323.5285086175</v>
      </c>
      <c r="AK63">
        <v>1532236.9698621854</v>
      </c>
      <c r="AL63">
        <v>1609186.473245868</v>
      </c>
      <c r="AM63">
        <v>1389498.0126120669</v>
      </c>
      <c r="AN63">
        <v>1793922.7995908298</v>
      </c>
      <c r="AO63">
        <v>1370090.8426081783</v>
      </c>
      <c r="AP63">
        <v>2537731.1743865991</v>
      </c>
      <c r="AQ63">
        <v>5450757.2816922953</v>
      </c>
      <c r="AR63">
        <v>5558527.1433152538</v>
      </c>
      <c r="AS63">
        <v>4942371.6146708122</v>
      </c>
      <c r="AT63">
        <v>5928290.934004195</v>
      </c>
      <c r="AU63">
        <v>5174123.3954982683</v>
      </c>
      <c r="AV63">
        <v>8945673.6488756966</v>
      </c>
      <c r="AW63">
        <v>17248.385047723619</v>
      </c>
      <c r="AX63">
        <v>10983.091701350357</v>
      </c>
      <c r="AY63">
        <v>19261.797871503768</v>
      </c>
      <c r="AZ63">
        <v>20874.55348462574</v>
      </c>
      <c r="BA63">
        <v>6410.1419035816125</v>
      </c>
      <c r="BB63">
        <v>22560.17012478484</v>
      </c>
      <c r="BC63">
        <v>30036.885590514139</v>
      </c>
      <c r="BD63">
        <v>28075.916197930932</v>
      </c>
      <c r="BE63">
        <v>31570.219309222546</v>
      </c>
      <c r="BF63">
        <v>41079.242723682888</v>
      </c>
      <c r="BG63">
        <v>17395.656628862511</v>
      </c>
      <c r="BH63">
        <v>45893.587816047286</v>
      </c>
      <c r="BI63">
        <v>46022.511269002302</v>
      </c>
      <c r="BJ63">
        <v>49441.946818656652</v>
      </c>
      <c r="BK63">
        <v>46955.746106371022</v>
      </c>
      <c r="BL63">
        <v>66335.104272504337</v>
      </c>
      <c r="BM63">
        <v>31127.550035463635</v>
      </c>
      <c r="BN63">
        <v>75060.359930125356</v>
      </c>
    </row>
    <row r="64" spans="1:66">
      <c r="A64">
        <v>1975</v>
      </c>
      <c r="B64">
        <v>39790.651124003089</v>
      </c>
      <c r="C64">
        <v>40042.771297540799</v>
      </c>
      <c r="D64">
        <v>53420.686174418806</v>
      </c>
      <c r="E64">
        <v>26687.331569566803</v>
      </c>
      <c r="F64">
        <v>62701.734380490358</v>
      </c>
      <c r="G64">
        <v>63061.63672611941</v>
      </c>
      <c r="H64">
        <v>68816.053865653841</v>
      </c>
      <c r="I64">
        <v>62133.191901109007</v>
      </c>
      <c r="J64">
        <v>87520.22378209923</v>
      </c>
      <c r="K64">
        <v>46756.965850897308</v>
      </c>
      <c r="L64">
        <v>103762.24568441398</v>
      </c>
      <c r="M64">
        <v>136377.02560930501</v>
      </c>
      <c r="N64">
        <v>152717.98842463287</v>
      </c>
      <c r="O64">
        <v>129528.92397741873</v>
      </c>
      <c r="P64">
        <v>184789.80328120262</v>
      </c>
      <c r="Q64">
        <v>108499.90854359799</v>
      </c>
      <c r="R64">
        <v>228874.59429950482</v>
      </c>
      <c r="S64">
        <v>192083.65173531897</v>
      </c>
      <c r="T64">
        <v>212286.18677406028</v>
      </c>
      <c r="U64">
        <v>180539.19116026876</v>
      </c>
      <c r="V64">
        <v>257353.02804010987</v>
      </c>
      <c r="W64">
        <v>152730.16654642372</v>
      </c>
      <c r="X64">
        <v>321633.16122048406</v>
      </c>
      <c r="Y64">
        <v>432216.758234946</v>
      </c>
      <c r="Z64">
        <v>474526.65221541433</v>
      </c>
      <c r="AA64">
        <v>399962.83037908224</v>
      </c>
      <c r="AB64">
        <v>561308.47511489282</v>
      </c>
      <c r="AC64">
        <v>352967.14280975936</v>
      </c>
      <c r="AD64">
        <v>726274.98687682941</v>
      </c>
      <c r="AE64">
        <v>614966.10518135317</v>
      </c>
      <c r="AF64">
        <v>670361.14799639024</v>
      </c>
      <c r="AG64">
        <v>564402.89814832108</v>
      </c>
      <c r="AH64">
        <v>778304.52258452692</v>
      </c>
      <c r="AI64">
        <v>516131.26344972698</v>
      </c>
      <c r="AJ64">
        <v>1031567.491460046</v>
      </c>
      <c r="AK64">
        <v>1447985.7906096994</v>
      </c>
      <c r="AL64">
        <v>1526675.2812266576</v>
      </c>
      <c r="AM64">
        <v>1302134.1397541557</v>
      </c>
      <c r="AN64">
        <v>1701717.8401156026</v>
      </c>
      <c r="AO64">
        <v>1297272.0946179354</v>
      </c>
      <c r="AP64">
        <v>2395366.9150223727</v>
      </c>
      <c r="AQ64">
        <v>5194218.1186963841</v>
      </c>
      <c r="AR64">
        <v>5311658.3747295197</v>
      </c>
      <c r="AS64">
        <v>4690787.4090676475</v>
      </c>
      <c r="AT64">
        <v>5678421.7396491524</v>
      </c>
      <c r="AU64">
        <v>4957814.6005931431</v>
      </c>
      <c r="AV64">
        <v>8529508.4686243162</v>
      </c>
      <c r="AW64">
        <v>16519.665521886771</v>
      </c>
      <c r="AX64">
        <v>10765.248382352349</v>
      </c>
      <c r="AY64">
        <v>17952.350693972599</v>
      </c>
      <c r="AZ64">
        <v>19321.148566738375</v>
      </c>
      <c r="BA64">
        <v>6617.6972882362988</v>
      </c>
      <c r="BB64">
        <v>21641.223076566737</v>
      </c>
      <c r="BC64">
        <v>29058.831736747321</v>
      </c>
      <c r="BD64">
        <v>27243.169201710891</v>
      </c>
      <c r="BE64">
        <v>30099.865444221032</v>
      </c>
      <c r="BF64">
        <v>38824.117606998385</v>
      </c>
      <c r="BG64">
        <v>17597.045239118896</v>
      </c>
      <c r="BH64">
        <v>44238.083278377635</v>
      </c>
      <c r="BI64">
        <v>44732.789505323017</v>
      </c>
      <c r="BJ64">
        <v>47840.570225909076</v>
      </c>
      <c r="BK64">
        <v>45284.258882031572</v>
      </c>
      <c r="BL64">
        <v>63202.828907323383</v>
      </c>
      <c r="BM64">
        <v>31321.23017772214</v>
      </c>
      <c r="BN64">
        <v>72484.15853064126</v>
      </c>
    </row>
    <row r="65" spans="1:66">
      <c r="A65">
        <v>1976</v>
      </c>
      <c r="B65">
        <v>41245.312960515592</v>
      </c>
      <c r="C65">
        <v>41566.814211435529</v>
      </c>
      <c r="D65">
        <v>55159.592928480306</v>
      </c>
      <c r="E65">
        <v>27986.703106115383</v>
      </c>
      <c r="F65">
        <v>64782.908134279111</v>
      </c>
      <c r="G65">
        <v>65437.421504243342</v>
      </c>
      <c r="H65">
        <v>71198.275381532629</v>
      </c>
      <c r="I65">
        <v>64647.657724386067</v>
      </c>
      <c r="J65">
        <v>90489.793300993697</v>
      </c>
      <c r="K65">
        <v>48898.621900828548</v>
      </c>
      <c r="L65">
        <v>107277.21195506447</v>
      </c>
      <c r="M65">
        <v>141841.32498336307</v>
      </c>
      <c r="N65">
        <v>158240.38911506537</v>
      </c>
      <c r="O65">
        <v>135176.38998481329</v>
      </c>
      <c r="P65">
        <v>191615.47003033615</v>
      </c>
      <c r="Q65">
        <v>113042.99407521101</v>
      </c>
      <c r="R65">
        <v>237478.14745572489</v>
      </c>
      <c r="S65">
        <v>199706.08727403815</v>
      </c>
      <c r="T65">
        <v>220059.63176837788</v>
      </c>
      <c r="U65">
        <v>188434.48800135162</v>
      </c>
      <c r="V65">
        <v>266728.78741761751</v>
      </c>
      <c r="W65">
        <v>159294.873042808</v>
      </c>
      <c r="X65">
        <v>333951.53805502079</v>
      </c>
      <c r="Y65">
        <v>448721.95866758615</v>
      </c>
      <c r="Z65">
        <v>491846.65607134678</v>
      </c>
      <c r="AA65">
        <v>416265.00848579762</v>
      </c>
      <c r="AB65">
        <v>581055.06751600676</v>
      </c>
      <c r="AC65">
        <v>368190.94148819492</v>
      </c>
      <c r="AD65">
        <v>750814.64438568708</v>
      </c>
      <c r="AE65">
        <v>639065.06958099175</v>
      </c>
      <c r="AF65">
        <v>694881.51040327619</v>
      </c>
      <c r="AG65">
        <v>587574.57930894848</v>
      </c>
      <c r="AH65">
        <v>805803.90215157112</v>
      </c>
      <c r="AI65">
        <v>538538.50499926787</v>
      </c>
      <c r="AJ65">
        <v>1065377.63695678</v>
      </c>
      <c r="AK65">
        <v>1505833.4645323602</v>
      </c>
      <c r="AL65">
        <v>1584688.4033672193</v>
      </c>
      <c r="AM65">
        <v>1359421.0968749777</v>
      </c>
      <c r="AN65">
        <v>1766887.8928755643</v>
      </c>
      <c r="AO65">
        <v>1349899.4689354582</v>
      </c>
      <c r="AP65">
        <v>2484125.2282621413</v>
      </c>
      <c r="AQ65">
        <v>5489004.7723310068</v>
      </c>
      <c r="AR65">
        <v>5601327.0250447989</v>
      </c>
      <c r="AS65">
        <v>4928779.1997229178</v>
      </c>
      <c r="AT65">
        <v>5967201.3667455651</v>
      </c>
      <c r="AU65">
        <v>5213216.9418371338</v>
      </c>
      <c r="AV65">
        <v>8985215.844639577</v>
      </c>
      <c r="AW65">
        <v>17053.204416787856</v>
      </c>
      <c r="AX65">
        <v>11292.350539498573</v>
      </c>
      <c r="AY65">
        <v>18485.970698484987</v>
      </c>
      <c r="AZ65">
        <v>19829.392555966915</v>
      </c>
      <c r="BA65">
        <v>7074.7843114022244</v>
      </c>
      <c r="BB65">
        <v>22288.60431349375</v>
      </c>
      <c r="BC65">
        <v>30067.978291310323</v>
      </c>
      <c r="BD65">
        <v>28245.860054454512</v>
      </c>
      <c r="BE65">
        <v>31165.750236615775</v>
      </c>
      <c r="BF65">
        <v>39997.828806051875</v>
      </c>
      <c r="BG65">
        <v>18536.004109549198</v>
      </c>
      <c r="BH65">
        <v>45594.548209674023</v>
      </c>
      <c r="BI65">
        <v>46336.445634463409</v>
      </c>
      <c r="BJ65">
        <v>49437.746948149441</v>
      </c>
      <c r="BK65">
        <v>47015.474659279258</v>
      </c>
      <c r="BL65">
        <v>65208.374118658081</v>
      </c>
      <c r="BM65">
        <v>32862.528857232923</v>
      </c>
      <c r="BN65">
        <v>74726.978079899345</v>
      </c>
    </row>
    <row r="66" spans="1:66">
      <c r="A66">
        <v>1977</v>
      </c>
      <c r="B66">
        <v>42526.719590538087</v>
      </c>
      <c r="C66">
        <v>42663.431491519164</v>
      </c>
      <c r="D66">
        <v>56631.978683629037</v>
      </c>
      <c r="E66">
        <v>29100.45640252647</v>
      </c>
      <c r="F66">
        <v>66518.239763425794</v>
      </c>
      <c r="G66">
        <v>67640.827121483962</v>
      </c>
      <c r="H66">
        <v>73368.370822846569</v>
      </c>
      <c r="I66">
        <v>66560.349536562222</v>
      </c>
      <c r="J66">
        <v>93092.409881708343</v>
      </c>
      <c r="K66">
        <v>50738.990732688682</v>
      </c>
      <c r="L66">
        <v>110365.90578629183</v>
      </c>
      <c r="M66">
        <v>147283.39680086257</v>
      </c>
      <c r="N66">
        <v>163676.97167628494</v>
      </c>
      <c r="O66">
        <v>139815.89864173115</v>
      </c>
      <c r="P66">
        <v>198063.12819991869</v>
      </c>
      <c r="Q66">
        <v>117538.86012515261</v>
      </c>
      <c r="R66">
        <v>245773.40731022446</v>
      </c>
      <c r="S66">
        <v>207922.27087374986</v>
      </c>
      <c r="T66">
        <v>228225.91495679723</v>
      </c>
      <c r="U66">
        <v>195520.81540673212</v>
      </c>
      <c r="V66">
        <v>276495.29098688049</v>
      </c>
      <c r="W66">
        <v>166028.31690782646</v>
      </c>
      <c r="X66">
        <v>346202.74119450239</v>
      </c>
      <c r="Y66">
        <v>469140.57308973995</v>
      </c>
      <c r="Z66">
        <v>513152.48814631772</v>
      </c>
      <c r="AA66">
        <v>434372.02592438727</v>
      </c>
      <c r="AB66">
        <v>606374.20966155815</v>
      </c>
      <c r="AC66">
        <v>385022.11140927911</v>
      </c>
      <c r="AD66">
        <v>782544.34325030504</v>
      </c>
      <c r="AE66">
        <v>670429.35481568973</v>
      </c>
      <c r="AF66">
        <v>727513.31024134974</v>
      </c>
      <c r="AG66">
        <v>615371.87368985685</v>
      </c>
      <c r="AH66">
        <v>843417.79337224434</v>
      </c>
      <c r="AI66">
        <v>564223.72330586216</v>
      </c>
      <c r="AJ66">
        <v>1112823.5171699431</v>
      </c>
      <c r="AK66">
        <v>1590431.2331041147</v>
      </c>
      <c r="AL66">
        <v>1670660.3429490626</v>
      </c>
      <c r="AM66">
        <v>1434764.160382435</v>
      </c>
      <c r="AN66">
        <v>1864102.0393713273</v>
      </c>
      <c r="AO66">
        <v>1423155.0222868246</v>
      </c>
      <c r="AP66">
        <v>2615438.5233389991</v>
      </c>
      <c r="AQ66">
        <v>5827545.2782430025</v>
      </c>
      <c r="AR66">
        <v>5945367.0932607111</v>
      </c>
      <c r="AS66">
        <v>5225698.428112112</v>
      </c>
      <c r="AT66">
        <v>6348341.0283542536</v>
      </c>
      <c r="AU66">
        <v>5509087.0973476572</v>
      </c>
      <c r="AV66">
        <v>9504619.6501108538</v>
      </c>
      <c r="AW66">
        <v>17412.6120595922</v>
      </c>
      <c r="AX66">
        <v>11685.068358229597</v>
      </c>
      <c r="AY66">
        <v>18766.513446476114</v>
      </c>
      <c r="AZ66">
        <v>20171.547485549723</v>
      </c>
      <c r="BA66">
        <v>7461.9220723642557</v>
      </c>
      <c r="BB66">
        <v>22670.573740559747</v>
      </c>
      <c r="BC66">
        <v>30887.08878939092</v>
      </c>
      <c r="BD66">
        <v>29065.580469899549</v>
      </c>
      <c r="BE66">
        <v>31868.712919273388</v>
      </c>
      <c r="BF66">
        <v>40917.406515152412</v>
      </c>
      <c r="BG66">
        <v>19273.967100012454</v>
      </c>
      <c r="BH66">
        <v>46600.998924892592</v>
      </c>
      <c r="BI66">
        <v>47730.184701639308</v>
      </c>
      <c r="BJ66">
        <v>50791.220609486969</v>
      </c>
      <c r="BK66">
        <v>48246.462260269982</v>
      </c>
      <c r="BL66">
        <v>66849.73030215576</v>
      </c>
      <c r="BM66">
        <v>34039.023384572698</v>
      </c>
      <c r="BN66">
        <v>76514.030405308644</v>
      </c>
    </row>
    <row r="67" spans="1:66">
      <c r="A67">
        <v>1978</v>
      </c>
      <c r="B67">
        <v>44037.715623414973</v>
      </c>
      <c r="C67">
        <v>44456.360938425147</v>
      </c>
      <c r="D67">
        <v>58454.586834384099</v>
      </c>
      <c r="E67">
        <v>30294.147973848329</v>
      </c>
      <c r="F67">
        <v>68614.48092643595</v>
      </c>
      <c r="G67">
        <v>70098.145602436183</v>
      </c>
      <c r="H67">
        <v>75788.722733923103</v>
      </c>
      <c r="I67">
        <v>69421.952944898469</v>
      </c>
      <c r="J67">
        <v>96195.243595064545</v>
      </c>
      <c r="K67">
        <v>52581.158462486317</v>
      </c>
      <c r="L67">
        <v>113981.120096199</v>
      </c>
      <c r="M67">
        <v>152622.08351810341</v>
      </c>
      <c r="N67">
        <v>169132.86389496294</v>
      </c>
      <c r="O67">
        <v>146044.18305575228</v>
      </c>
      <c r="P67">
        <v>205504.97724256915</v>
      </c>
      <c r="Q67">
        <v>121007.9036623507</v>
      </c>
      <c r="R67">
        <v>254134.65695142979</v>
      </c>
      <c r="S67">
        <v>215492.94316007214</v>
      </c>
      <c r="T67">
        <v>236204.90570349526</v>
      </c>
      <c r="U67">
        <v>204305.54860960212</v>
      </c>
      <c r="V67">
        <v>287694.63039953617</v>
      </c>
      <c r="W67">
        <v>170487.94816378845</v>
      </c>
      <c r="X67">
        <v>357841.16788639448</v>
      </c>
      <c r="Y67">
        <v>488658.03065907088</v>
      </c>
      <c r="Z67">
        <v>534760.82525430748</v>
      </c>
      <c r="AA67">
        <v>454931.97906605329</v>
      </c>
      <c r="AB67">
        <v>637232.09211506927</v>
      </c>
      <c r="AC67">
        <v>395526.56531118427</v>
      </c>
      <c r="AD67">
        <v>812343.38889158634</v>
      </c>
      <c r="AE67">
        <v>702802.69195279968</v>
      </c>
      <c r="AF67">
        <v>762542.53844847775</v>
      </c>
      <c r="AG67">
        <v>647542.39549283148</v>
      </c>
      <c r="AH67">
        <v>892813.66436984227</v>
      </c>
      <c r="AI67">
        <v>581471.19519948878</v>
      </c>
      <c r="AJ67">
        <v>1162081.6984684241</v>
      </c>
      <c r="AK67">
        <v>1692931.295057981</v>
      </c>
      <c r="AL67">
        <v>1779114.7132408137</v>
      </c>
      <c r="AM67">
        <v>1530275.9047800098</v>
      </c>
      <c r="AN67">
        <v>2011997.8982502948</v>
      </c>
      <c r="AO67">
        <v>1483968.1184204889</v>
      </c>
      <c r="AP67">
        <v>2779442.0125604817</v>
      </c>
      <c r="AQ67">
        <v>6287925.6987595577</v>
      </c>
      <c r="AR67">
        <v>6424577.5709851664</v>
      </c>
      <c r="AS67">
        <v>5578789.1246815054</v>
      </c>
      <c r="AT67">
        <v>6971720.5780494446</v>
      </c>
      <c r="AU67">
        <v>5829062.8222305449</v>
      </c>
      <c r="AV67">
        <v>10229461.770114705</v>
      </c>
      <c r="AW67">
        <v>17977.285644393767</v>
      </c>
      <c r="AX67">
        <v>12286.708512906851</v>
      </c>
      <c r="AY67">
        <v>19490.768931951829</v>
      </c>
      <c r="AZ67">
        <v>20713.930073703646</v>
      </c>
      <c r="BA67">
        <v>8007.137485210339</v>
      </c>
      <c r="BB67">
        <v>23247.841756672911</v>
      </c>
      <c r="BC67">
        <v>31972.785857338484</v>
      </c>
      <c r="BD67">
        <v>30138.254704354091</v>
      </c>
      <c r="BE67">
        <v>33168.825147611016</v>
      </c>
      <c r="BF67">
        <v>42115.654566807978</v>
      </c>
      <c r="BG67">
        <v>20214.841786236953</v>
      </c>
      <c r="BH67">
        <v>48001.128034769979</v>
      </c>
      <c r="BI67">
        <v>49467.161123519385</v>
      </c>
      <c r="BJ67">
        <v>52452.687443663148</v>
      </c>
      <c r="BK67">
        <v>50266.395417184991</v>
      </c>
      <c r="BL67">
        <v>68867.810183188398</v>
      </c>
      <c r="BM67">
        <v>35474.472162520229</v>
      </c>
      <c r="BN67">
        <v>78942.735882391309</v>
      </c>
    </row>
    <row r="68" spans="1:66">
      <c r="A68">
        <v>1979</v>
      </c>
      <c r="B68">
        <v>44204.386307131972</v>
      </c>
      <c r="C68">
        <v>44521.255428408651</v>
      </c>
      <c r="D68">
        <v>58014.84222238887</v>
      </c>
      <c r="E68">
        <v>30645.821567295923</v>
      </c>
      <c r="F68">
        <v>68607.238769490839</v>
      </c>
      <c r="G68">
        <v>70251.608764502613</v>
      </c>
      <c r="H68">
        <v>75821.869383928773</v>
      </c>
      <c r="I68">
        <v>69399.132433341438</v>
      </c>
      <c r="J68">
        <v>95589.496673073372</v>
      </c>
      <c r="K68">
        <v>52958.282599884151</v>
      </c>
      <c r="L68">
        <v>113753.71294517239</v>
      </c>
      <c r="M68">
        <v>153659.97243619227</v>
      </c>
      <c r="N68">
        <v>169821.06927535246</v>
      </c>
      <c r="O68">
        <v>146507.76787209604</v>
      </c>
      <c r="P68">
        <v>206292.37578247965</v>
      </c>
      <c r="Q68">
        <v>120694.56752129686</v>
      </c>
      <c r="R68">
        <v>254959.03817154144</v>
      </c>
      <c r="S68">
        <v>218348.43977504928</v>
      </c>
      <c r="T68">
        <v>238624.57289784207</v>
      </c>
      <c r="U68">
        <v>206140.43138794921</v>
      </c>
      <c r="V68">
        <v>291133.38244124694</v>
      </c>
      <c r="W68">
        <v>170489.8244849102</v>
      </c>
      <c r="X68">
        <v>361147.38022417988</v>
      </c>
      <c r="Y68">
        <v>506710.16526669828</v>
      </c>
      <c r="Z68">
        <v>553789.95099476399</v>
      </c>
      <c r="AA68">
        <v>468931.72593452112</v>
      </c>
      <c r="AB68">
        <v>663512.3983844571</v>
      </c>
      <c r="AC68">
        <v>402329.00093052356</v>
      </c>
      <c r="AD68">
        <v>838180.31866667944</v>
      </c>
      <c r="AE68">
        <v>740617.67287095275</v>
      </c>
      <c r="AF68">
        <v>801067.7827326546</v>
      </c>
      <c r="AG68">
        <v>676963.21821382386</v>
      </c>
      <c r="AH68">
        <v>946315.72509739758</v>
      </c>
      <c r="AI68">
        <v>597714.83276017918</v>
      </c>
      <c r="AJ68">
        <v>1217280.986781508</v>
      </c>
      <c r="AK68">
        <v>1862843.6298004128</v>
      </c>
      <c r="AL68">
        <v>1955691.3738718641</v>
      </c>
      <c r="AM68">
        <v>1662190.4982286331</v>
      </c>
      <c r="AN68">
        <v>2235390.7295401944</v>
      </c>
      <c r="AO68">
        <v>1588463.3862029209</v>
      </c>
      <c r="AP68">
        <v>3049180.7827320597</v>
      </c>
      <c r="AQ68">
        <v>7445500.5915056933</v>
      </c>
      <c r="AR68">
        <v>7605487.3126745215</v>
      </c>
      <c r="AS68">
        <v>6331246.4619613122</v>
      </c>
      <c r="AT68">
        <v>8251104.6937041031</v>
      </c>
      <c r="AU68">
        <v>6834434.1466977391</v>
      </c>
      <c r="AV68">
        <v>12044141.514721513</v>
      </c>
      <c r="AW68">
        <v>18157.163849761328</v>
      </c>
      <c r="AX68">
        <v>12586.903230335169</v>
      </c>
      <c r="AY68">
        <v>19643.378423475857</v>
      </c>
      <c r="AZ68">
        <v>20440.187771704364</v>
      </c>
      <c r="BA68">
        <v>8333.3605347076991</v>
      </c>
      <c r="BB68">
        <v>23460.764593809297</v>
      </c>
      <c r="BC68">
        <v>32042.654515014154</v>
      </c>
      <c r="BD68">
        <v>30246.977088440799</v>
      </c>
      <c r="BE68">
        <v>33189.420712443374</v>
      </c>
      <c r="BF68">
        <v>41539.560715712105</v>
      </c>
      <c r="BG68">
        <v>20640.405350184705</v>
      </c>
      <c r="BH68">
        <v>47901.483280374101</v>
      </c>
      <c r="BI68">
        <v>49399.517846580187</v>
      </c>
      <c r="BJ68">
        <v>52322.069411072844</v>
      </c>
      <c r="BK68">
        <v>50121.973573652787</v>
      </c>
      <c r="BL68">
        <v>67913.776895721792</v>
      </c>
      <c r="BM68">
        <v>36024.211369530967</v>
      </c>
      <c r="BN68">
        <v>78452.381638580089</v>
      </c>
    </row>
    <row r="69" spans="1:66">
      <c r="A69">
        <v>1980</v>
      </c>
      <c r="B69">
        <v>42915.507661110852</v>
      </c>
      <c r="C69">
        <v>43119.500225704629</v>
      </c>
      <c r="D69">
        <v>56319.06805259746</v>
      </c>
      <c r="E69">
        <v>29990.498480094502</v>
      </c>
      <c r="F69">
        <v>66489.160438843377</v>
      </c>
      <c r="G69">
        <v>68325.238498530016</v>
      </c>
      <c r="H69">
        <v>73539.069175946526</v>
      </c>
      <c r="I69">
        <v>67482.035741280313</v>
      </c>
      <c r="J69">
        <v>92983.910554902817</v>
      </c>
      <c r="K69">
        <v>51700.747851003165</v>
      </c>
      <c r="L69">
        <v>110292.46543898215</v>
      </c>
      <c r="M69">
        <v>146382.47201613014</v>
      </c>
      <c r="N69">
        <v>162301.83051717942</v>
      </c>
      <c r="O69">
        <v>139865.05091668703</v>
      </c>
      <c r="P69">
        <v>198468.71745998025</v>
      </c>
      <c r="Q69">
        <v>114623.97200343524</v>
      </c>
      <c r="R69">
        <v>242783.90423768069</v>
      </c>
      <c r="S69">
        <v>205678.48529624104</v>
      </c>
      <c r="T69">
        <v>225723.86464678339</v>
      </c>
      <c r="U69">
        <v>194712.12031658593</v>
      </c>
      <c r="V69">
        <v>278096.02988216677</v>
      </c>
      <c r="W69">
        <v>158993.71491454105</v>
      </c>
      <c r="X69">
        <v>339547.33329837478</v>
      </c>
      <c r="Y69">
        <v>469621.20367913379</v>
      </c>
      <c r="Z69">
        <v>515025.18529086845</v>
      </c>
      <c r="AA69">
        <v>438596.60807278473</v>
      </c>
      <c r="AB69">
        <v>629474.05024567572</v>
      </c>
      <c r="AC69">
        <v>360188.11824482441</v>
      </c>
      <c r="AD69">
        <v>776130.27880981774</v>
      </c>
      <c r="AE69">
        <v>679674.77873957716</v>
      </c>
      <c r="AF69">
        <v>740670.37976745702</v>
      </c>
      <c r="AG69">
        <v>630666.74527059717</v>
      </c>
      <c r="AH69">
        <v>893257.69489366212</v>
      </c>
      <c r="AI69">
        <v>528947.85843227548</v>
      </c>
      <c r="AJ69">
        <v>1120523.7047329776</v>
      </c>
      <c r="AK69">
        <v>1659806.6177704779</v>
      </c>
      <c r="AL69">
        <v>1759232.4242760492</v>
      </c>
      <c r="AM69">
        <v>1521457.57998823</v>
      </c>
      <c r="AN69">
        <v>2074576.4380300576</v>
      </c>
      <c r="AO69">
        <v>1357748.620725892</v>
      </c>
      <c r="AP69">
        <v>2721384.440719224</v>
      </c>
      <c r="AQ69">
        <v>6151121.0547978133</v>
      </c>
      <c r="AR69">
        <v>6344301.6625310425</v>
      </c>
      <c r="AS69">
        <v>5581096.4927337607</v>
      </c>
      <c r="AT69">
        <v>7278969.3825746924</v>
      </c>
      <c r="AU69">
        <v>5274188.3551475573</v>
      </c>
      <c r="AV69">
        <v>10011527.610680334</v>
      </c>
      <c r="AW69">
        <v>17505.776823691685</v>
      </c>
      <c r="AX69">
        <v>12291.946146275181</v>
      </c>
      <c r="AY69">
        <v>18756.964710128956</v>
      </c>
      <c r="AZ69">
        <v>19654.225550292103</v>
      </c>
      <c r="BA69">
        <v>8280.2491091858374</v>
      </c>
      <c r="BB69">
        <v>22685.855438704588</v>
      </c>
      <c r="BC69">
        <v>31419.178288330939</v>
      </c>
      <c r="BD69">
        <v>29650.360677103232</v>
      </c>
      <c r="BE69">
        <v>32369.994593373249</v>
      </c>
      <c r="BF69">
        <v>40524.662562888261</v>
      </c>
      <c r="BG69">
        <v>20586.779199723307</v>
      </c>
      <c r="BH69">
        <v>46900.855572305889</v>
      </c>
      <c r="BI69">
        <v>48810.930119129996</v>
      </c>
      <c r="BJ69">
        <v>51348.37884063831</v>
      </c>
      <c r="BK69">
        <v>49386.281947428608</v>
      </c>
      <c r="BL69">
        <v>66612.708828633462</v>
      </c>
      <c r="BM69">
        <v>35969.941812895137</v>
      </c>
      <c r="BN69">
        <v>77169.605739307517</v>
      </c>
    </row>
    <row r="70" spans="1:66">
      <c r="A70">
        <v>1981</v>
      </c>
      <c r="B70">
        <v>43243.855189021531</v>
      </c>
      <c r="C70">
        <v>43145.33983012446</v>
      </c>
      <c r="D70">
        <v>56215.046496555071</v>
      </c>
      <c r="E70">
        <v>30747.14589349473</v>
      </c>
      <c r="F70">
        <v>66949.687836008961</v>
      </c>
      <c r="G70">
        <v>69144.52119519953</v>
      </c>
      <c r="H70">
        <v>74201.334829728497</v>
      </c>
      <c r="I70">
        <v>68021.783610548126</v>
      </c>
      <c r="J70">
        <v>93297.507869433772</v>
      </c>
      <c r="K70">
        <v>53011.978744163011</v>
      </c>
      <c r="L70">
        <v>111273.16260248683</v>
      </c>
      <c r="M70">
        <v>149067.20448198789</v>
      </c>
      <c r="N70">
        <v>164837.6825591278</v>
      </c>
      <c r="O70">
        <v>141885.8292925054</v>
      </c>
      <c r="P70">
        <v>200243.37884661256</v>
      </c>
      <c r="Q70">
        <v>118579.61471063546</v>
      </c>
      <c r="R70">
        <v>246571.76354784227</v>
      </c>
      <c r="S70">
        <v>210120.53260052818</v>
      </c>
      <c r="T70">
        <v>229921.03761808175</v>
      </c>
      <c r="U70">
        <v>198291.01922924814</v>
      </c>
      <c r="V70">
        <v>280644.2180340084</v>
      </c>
      <c r="W70">
        <v>165293.95640067029</v>
      </c>
      <c r="X70">
        <v>345845.05642869812</v>
      </c>
      <c r="Y70">
        <v>485366.33097304957</v>
      </c>
      <c r="Z70">
        <v>528866.31964428385</v>
      </c>
      <c r="AA70">
        <v>454025.46647118486</v>
      </c>
      <c r="AB70">
        <v>642794.83979777503</v>
      </c>
      <c r="AC70">
        <v>379650.65962720854</v>
      </c>
      <c r="AD70">
        <v>799424.22971458896</v>
      </c>
      <c r="AE70">
        <v>709533.87312220014</v>
      </c>
      <c r="AF70">
        <v>767984.36811111402</v>
      </c>
      <c r="AG70">
        <v>659667.28122735361</v>
      </c>
      <c r="AH70">
        <v>920864.62312150048</v>
      </c>
      <c r="AI70">
        <v>560496.05352636438</v>
      </c>
      <c r="AJ70">
        <v>1164331.0458753195</v>
      </c>
      <c r="AK70">
        <v>1768049.4063346155</v>
      </c>
      <c r="AL70">
        <v>1865623.4295127732</v>
      </c>
      <c r="AM70">
        <v>1621554.4931312185</v>
      </c>
      <c r="AN70">
        <v>2176163.9234039783</v>
      </c>
      <c r="AO70">
        <v>1476606.1644998903</v>
      </c>
      <c r="AP70">
        <v>2882546.6041768244</v>
      </c>
      <c r="AQ70">
        <v>6653908.8621901311</v>
      </c>
      <c r="AR70">
        <v>6846396.7317151986</v>
      </c>
      <c r="AS70">
        <v>6088700.2442533476</v>
      </c>
      <c r="AT70">
        <v>7760037.507710739</v>
      </c>
      <c r="AU70">
        <v>5810442.4338456765</v>
      </c>
      <c r="AV70">
        <v>10810239.376080526</v>
      </c>
      <c r="AW70">
        <v>17343.189182843536</v>
      </c>
      <c r="AX70">
        <v>12286.375548314569</v>
      </c>
      <c r="AY70">
        <v>18268.896049700801</v>
      </c>
      <c r="AZ70">
        <v>19132.585123676374</v>
      </c>
      <c r="BA70">
        <v>8482.3130428264558</v>
      </c>
      <c r="BB70">
        <v>22626.213069531113</v>
      </c>
      <c r="BC70">
        <v>31485.705267580819</v>
      </c>
      <c r="BD70">
        <v>29733.429925676384</v>
      </c>
      <c r="BE70">
        <v>32174.174334304345</v>
      </c>
      <c r="BF70">
        <v>40211.898457659809</v>
      </c>
      <c r="BG70">
        <v>20987.982691590209</v>
      </c>
      <c r="BH70">
        <v>46991.679423583046</v>
      </c>
      <c r="BI70">
        <v>49163.850373502421</v>
      </c>
      <c r="BJ70">
        <v>51542.247897378649</v>
      </c>
      <c r="BK70">
        <v>49555.772190058779</v>
      </c>
      <c r="BL70">
        <v>66561.040125139087</v>
      </c>
      <c r="BM70">
        <v>36620.0697525449</v>
      </c>
      <c r="BN70">
        <v>77448.512366147959</v>
      </c>
    </row>
    <row r="71" spans="1:66">
      <c r="A71">
        <v>1982</v>
      </c>
      <c r="B71">
        <v>41823.5131103077</v>
      </c>
      <c r="C71">
        <v>41444.146495288136</v>
      </c>
      <c r="D71">
        <v>54025.970033015066</v>
      </c>
      <c r="E71">
        <v>30313.882268167014</v>
      </c>
      <c r="F71">
        <v>64691.835821230903</v>
      </c>
      <c r="G71">
        <v>67334.021949412898</v>
      </c>
      <c r="H71">
        <v>72046.753493476848</v>
      </c>
      <c r="I71">
        <v>66010.142631574447</v>
      </c>
      <c r="J71">
        <v>90499.834580286086</v>
      </c>
      <c r="K71">
        <v>52401.173911867008</v>
      </c>
      <c r="L71">
        <v>108031.83100973631</v>
      </c>
      <c r="M71">
        <v>144710.63330943388</v>
      </c>
      <c r="N71">
        <v>160214.97365106351</v>
      </c>
      <c r="O71">
        <v>137482.04061905711</v>
      </c>
      <c r="P71">
        <v>195703.0225997504</v>
      </c>
      <c r="Q71">
        <v>115575.16155753435</v>
      </c>
      <c r="R71">
        <v>239106.6728428303</v>
      </c>
      <c r="S71">
        <v>203894.91629486281</v>
      </c>
      <c r="T71">
        <v>223371.08061093846</v>
      </c>
      <c r="U71">
        <v>192091.42995684224</v>
      </c>
      <c r="V71">
        <v>274819.16799238807</v>
      </c>
      <c r="W71">
        <v>159965.72644265144</v>
      </c>
      <c r="X71">
        <v>334571.4407578953</v>
      </c>
      <c r="Y71">
        <v>474547.35959675047</v>
      </c>
      <c r="Z71">
        <v>517067.68504587904</v>
      </c>
      <c r="AA71">
        <v>445001.25688515016</v>
      </c>
      <c r="AB71">
        <v>639630.13107858179</v>
      </c>
      <c r="AC71">
        <v>363743.9031424736</v>
      </c>
      <c r="AD71">
        <v>776949.76119808538</v>
      </c>
      <c r="AE71">
        <v>698944.99393276824</v>
      </c>
      <c r="AF71">
        <v>756847.39040546573</v>
      </c>
      <c r="AG71">
        <v>653371.57594702381</v>
      </c>
      <c r="AH71">
        <v>927769.85247295827</v>
      </c>
      <c r="AI71">
        <v>536539.45776522357</v>
      </c>
      <c r="AJ71">
        <v>1142728.7594946099</v>
      </c>
      <c r="AK71">
        <v>1779526.1895864801</v>
      </c>
      <c r="AL71">
        <v>1879474.1433422493</v>
      </c>
      <c r="AM71">
        <v>1649552.6593626807</v>
      </c>
      <c r="AN71">
        <v>2250978.3003866682</v>
      </c>
      <c r="AO71">
        <v>1417224.0719308129</v>
      </c>
      <c r="AP71">
        <v>2899480.0954057625</v>
      </c>
      <c r="AQ71">
        <v>6728159.9579142565</v>
      </c>
      <c r="AR71">
        <v>6941420.0159388939</v>
      </c>
      <c r="AS71">
        <v>6195469.0450740447</v>
      </c>
      <c r="AT71">
        <v>8119949.5240652775</v>
      </c>
      <c r="AU71">
        <v>5629457.9865472671</v>
      </c>
      <c r="AV71">
        <v>11329683.304270945</v>
      </c>
      <c r="AW71">
        <v>16313.004271202508</v>
      </c>
      <c r="AX71">
        <v>11600.272727138552</v>
      </c>
      <c r="AY71">
        <v>16878.150359001818</v>
      </c>
      <c r="AZ71">
        <v>17552.10548574405</v>
      </c>
      <c r="BA71">
        <v>8226.5906244670168</v>
      </c>
      <c r="BB71">
        <v>21351.8406327255</v>
      </c>
      <c r="BC71">
        <v>30391.610865960349</v>
      </c>
      <c r="BD71">
        <v>28668.906383557056</v>
      </c>
      <c r="BE71">
        <v>30773.269370424921</v>
      </c>
      <c r="BF71">
        <v>38284.075303377809</v>
      </c>
      <c r="BG71">
        <v>20840.406791570644</v>
      </c>
      <c r="BH71">
        <v>45312.409485497628</v>
      </c>
      <c r="BI71">
        <v>47989.869109407657</v>
      </c>
      <c r="BJ71">
        <v>50004.698454080186</v>
      </c>
      <c r="BK71">
        <v>48142.168134703788</v>
      </c>
      <c r="BL71">
        <v>64199.037575419999</v>
      </c>
      <c r="BM71">
        <v>36607.677000450167</v>
      </c>
      <c r="BN71">
        <v>75263.120551462795</v>
      </c>
    </row>
    <row r="72" spans="1:66">
      <c r="A72">
        <v>1983</v>
      </c>
      <c r="B72">
        <v>42477.299980691918</v>
      </c>
      <c r="C72">
        <v>41910.641714201374</v>
      </c>
      <c r="D72">
        <v>54104.713612055915</v>
      </c>
      <c r="E72">
        <v>31476.214468425733</v>
      </c>
      <c r="F72">
        <v>65578.203087361326</v>
      </c>
      <c r="G72">
        <v>68962.139130108844</v>
      </c>
      <c r="H72">
        <v>73394.816308920635</v>
      </c>
      <c r="I72">
        <v>67430.773824102405</v>
      </c>
      <c r="J72">
        <v>91309.443961709607</v>
      </c>
      <c r="K72">
        <v>54545.204083665289</v>
      </c>
      <c r="L72">
        <v>110258.49631251808</v>
      </c>
      <c r="M72">
        <v>149211.34935936928</v>
      </c>
      <c r="N72">
        <v>164087.54279170351</v>
      </c>
      <c r="O72">
        <v>141903.76628472024</v>
      </c>
      <c r="P72">
        <v>199567.11879855703</v>
      </c>
      <c r="Q72">
        <v>120708.74340903459</v>
      </c>
      <c r="R72">
        <v>246070.93795803611</v>
      </c>
      <c r="S72">
        <v>209927.0029801474</v>
      </c>
      <c r="T72">
        <v>229352.64225393144</v>
      </c>
      <c r="U72">
        <v>198143.12893275713</v>
      </c>
      <c r="V72">
        <v>281277.90643837204</v>
      </c>
      <c r="W72">
        <v>166782.27762271292</v>
      </c>
      <c r="X72">
        <v>344517.0276664967</v>
      </c>
      <c r="Y72">
        <v>493086.31330607389</v>
      </c>
      <c r="Z72">
        <v>534996.88270971552</v>
      </c>
      <c r="AA72">
        <v>462449.73010485817</v>
      </c>
      <c r="AB72">
        <v>660456.11583278445</v>
      </c>
      <c r="AC72">
        <v>378903.13953860931</v>
      </c>
      <c r="AD72">
        <v>807874.35379188007</v>
      </c>
      <c r="AE72">
        <v>726301.14490471233</v>
      </c>
      <c r="AF72">
        <v>782575.75360101473</v>
      </c>
      <c r="AG72">
        <v>679225.24934539606</v>
      </c>
      <c r="AH72">
        <v>959351.42312250333</v>
      </c>
      <c r="AI72">
        <v>560623.66417835094</v>
      </c>
      <c r="AJ72">
        <v>1191131.6937844362</v>
      </c>
      <c r="AK72">
        <v>1831120.8411457806</v>
      </c>
      <c r="AL72">
        <v>1925591.5503611569</v>
      </c>
      <c r="AM72">
        <v>1703421.6373083584</v>
      </c>
      <c r="AN72">
        <v>2320279.3269810029</v>
      </c>
      <c r="AO72">
        <v>1445387.8692883046</v>
      </c>
      <c r="AP72">
        <v>2988288.3580456409</v>
      </c>
      <c r="AQ72">
        <v>6802284.1323465193</v>
      </c>
      <c r="AR72">
        <v>7022713.6245653257</v>
      </c>
      <c r="AS72">
        <v>6365434.3908200311</v>
      </c>
      <c r="AT72">
        <v>8366050.7096469747</v>
      </c>
      <c r="AU72">
        <v>5524818.7587311212</v>
      </c>
      <c r="AV72">
        <v>11059889.848502353</v>
      </c>
      <c r="AW72">
        <v>15992.460831274986</v>
      </c>
      <c r="AX72">
        <v>11559.783652463197</v>
      </c>
      <c r="AY72">
        <v>16390.50960430035</v>
      </c>
      <c r="AZ72">
        <v>16899.983262402224</v>
      </c>
      <c r="BA72">
        <v>8407.2248531861769</v>
      </c>
      <c r="BB72">
        <v>20897.909862204582</v>
      </c>
      <c r="BC72">
        <v>30617.96116083887</v>
      </c>
      <c r="BD72">
        <v>28965.050779468398</v>
      </c>
      <c r="BE72">
        <v>30800.294539699276</v>
      </c>
      <c r="BF72">
        <v>37942.224146889122</v>
      </c>
      <c r="BG72">
        <v>21561.489030580302</v>
      </c>
      <c r="BH72">
        <v>45523.454768397452</v>
      </c>
      <c r="BI72">
        <v>48899.836572793734</v>
      </c>
      <c r="BJ72">
        <v>50721.634688224913</v>
      </c>
      <c r="BK72">
        <v>48812.525708947935</v>
      </c>
      <c r="BL72">
        <v>64245.025252497733</v>
      </c>
      <c r="BM72">
        <v>38004.319252322959</v>
      </c>
      <c r="BN72">
        <v>76305.385901138521</v>
      </c>
    </row>
    <row r="73" spans="1:66">
      <c r="A73">
        <v>1984</v>
      </c>
      <c r="B73">
        <v>45309.65755338336</v>
      </c>
      <c r="C73">
        <v>44441.5355505685</v>
      </c>
      <c r="D73">
        <v>57165.292657449398</v>
      </c>
      <c r="E73">
        <v>34004.662484369604</v>
      </c>
      <c r="F73">
        <v>69846.778154925632</v>
      </c>
      <c r="G73">
        <v>73932.25071140613</v>
      </c>
      <c r="H73">
        <v>78326.466621239102</v>
      </c>
      <c r="I73">
        <v>71918.140601261024</v>
      </c>
      <c r="J73">
        <v>96650.228851027787</v>
      </c>
      <c r="K73">
        <v>58992.901197101957</v>
      </c>
      <c r="L73">
        <v>117951.01755324822</v>
      </c>
      <c r="M73">
        <v>164709.76003232895</v>
      </c>
      <c r="N73">
        <v>179304.34837729108</v>
      </c>
      <c r="O73">
        <v>156163.93478483194</v>
      </c>
      <c r="P73">
        <v>216740.82897367151</v>
      </c>
      <c r="Q73">
        <v>134036.59907384793</v>
      </c>
      <c r="R73">
        <v>270562.37703531783</v>
      </c>
      <c r="S73">
        <v>235382.84156127131</v>
      </c>
      <c r="T73">
        <v>254296.28102946028</v>
      </c>
      <c r="U73">
        <v>222046.61005429513</v>
      </c>
      <c r="V73">
        <v>309973.70972123364</v>
      </c>
      <c r="W73">
        <v>188683.78184030493</v>
      </c>
      <c r="X73">
        <v>384797.42064199666</v>
      </c>
      <c r="Y73">
        <v>571106.06725772645</v>
      </c>
      <c r="Z73">
        <v>615256.89331789676</v>
      </c>
      <c r="AA73">
        <v>538916.28144805017</v>
      </c>
      <c r="AB73">
        <v>748199.52840449021</v>
      </c>
      <c r="AC73">
        <v>450720.96155016357</v>
      </c>
      <c r="AD73">
        <v>931856.72221588204</v>
      </c>
      <c r="AE73">
        <v>852661.57500920235</v>
      </c>
      <c r="AF73">
        <v>913038.9478910187</v>
      </c>
      <c r="AG73">
        <v>803207.30259027355</v>
      </c>
      <c r="AH73">
        <v>1098575.4649333647</v>
      </c>
      <c r="AI73">
        <v>679379.00287575298</v>
      </c>
      <c r="AJ73">
        <v>1390782.3855463439</v>
      </c>
      <c r="AK73">
        <v>2232286.1556308358</v>
      </c>
      <c r="AL73">
        <v>2338117.8310386515</v>
      </c>
      <c r="AM73">
        <v>2098964.1901064832</v>
      </c>
      <c r="AN73">
        <v>2760602.2400738806</v>
      </c>
      <c r="AO73">
        <v>1857252.2478331372</v>
      </c>
      <c r="AP73">
        <v>3592924.0299811298</v>
      </c>
      <c r="AQ73">
        <v>8499520.1364705786</v>
      </c>
      <c r="AR73">
        <v>8764398.086171167</v>
      </c>
      <c r="AS73">
        <v>7963164.301676943</v>
      </c>
      <c r="AT73">
        <v>10430513.823036233</v>
      </c>
      <c r="AU73">
        <v>6877522.6704874979</v>
      </c>
      <c r="AV73">
        <v>13801838.864525354</v>
      </c>
      <c r="AW73">
        <v>16687.06439536058</v>
      </c>
      <c r="AX73">
        <v>12292.848485527606</v>
      </c>
      <c r="AY73">
        <v>16964.93049987598</v>
      </c>
      <c r="AZ73">
        <v>17680.356463871012</v>
      </c>
      <c r="BA73">
        <v>9016.42377163725</v>
      </c>
      <c r="BB73">
        <v>21742.538756603069</v>
      </c>
      <c r="BC73">
        <v>32042.979500167181</v>
      </c>
      <c r="BD73">
        <v>30421.358572949164</v>
      </c>
      <c r="BE73">
        <v>32027.935635650345</v>
      </c>
      <c r="BF73">
        <v>39434.677511202492</v>
      </c>
      <c r="BG73">
        <v>22890.002863316458</v>
      </c>
      <c r="BH73">
        <v>47545.04494599317</v>
      </c>
      <c r="BI73">
        <v>51237.873381175428</v>
      </c>
      <c r="BJ73">
        <v>53081.996182226118</v>
      </c>
      <c r="BK73">
        <v>50856.692055368301</v>
      </c>
      <c r="BL73">
        <v>66627.578820366834</v>
      </c>
      <c r="BM73">
        <v>40231.976727915462</v>
      </c>
      <c r="BN73">
        <v>79798.177682730791</v>
      </c>
    </row>
    <row r="74" spans="1:66">
      <c r="A74">
        <v>1985</v>
      </c>
      <c r="B74">
        <v>46089.803415139584</v>
      </c>
      <c r="C74">
        <v>45097.870951769852</v>
      </c>
      <c r="D74">
        <v>58478.740104665638</v>
      </c>
      <c r="E74">
        <v>34279.726420381325</v>
      </c>
      <c r="F74">
        <v>70870.459544505458</v>
      </c>
      <c r="G74">
        <v>75202.931884701087</v>
      </c>
      <c r="H74">
        <v>79607.716449518484</v>
      </c>
      <c r="I74">
        <v>73022.09592346492</v>
      </c>
      <c r="J74">
        <v>98831.081831275049</v>
      </c>
      <c r="K74">
        <v>59351.02792017578</v>
      </c>
      <c r="L74">
        <v>119699.76759643955</v>
      </c>
      <c r="M74">
        <v>167081.05094276616</v>
      </c>
      <c r="N74">
        <v>181569.82610043947</v>
      </c>
      <c r="O74">
        <v>158021.90528418272</v>
      </c>
      <c r="P74">
        <v>222491.78388355832</v>
      </c>
      <c r="Q74">
        <v>132997.81312815635</v>
      </c>
      <c r="R74">
        <v>274301.85570925189</v>
      </c>
      <c r="S74">
        <v>238229.07462313471</v>
      </c>
      <c r="T74">
        <v>257640.85431350479</v>
      </c>
      <c r="U74">
        <v>223564.20554476342</v>
      </c>
      <c r="V74">
        <v>319509.78669085685</v>
      </c>
      <c r="W74">
        <v>185375.00583549429</v>
      </c>
      <c r="X74">
        <v>389263.43838638632</v>
      </c>
      <c r="Y74">
        <v>578179.27746406256</v>
      </c>
      <c r="Z74">
        <v>621910.25120840466</v>
      </c>
      <c r="AA74">
        <v>534623.37715716707</v>
      </c>
      <c r="AB74">
        <v>779474.67443982023</v>
      </c>
      <c r="AC74">
        <v>431001.22379272088</v>
      </c>
      <c r="AD74">
        <v>939828.74553678522</v>
      </c>
      <c r="AE74">
        <v>863927.64077076677</v>
      </c>
      <c r="AF74">
        <v>924334.18903892965</v>
      </c>
      <c r="AG74">
        <v>791813.20780698117</v>
      </c>
      <c r="AH74">
        <v>1154590.6413437731</v>
      </c>
      <c r="AI74">
        <v>642226.91134487174</v>
      </c>
      <c r="AJ74">
        <v>1403944.7584167575</v>
      </c>
      <c r="AK74">
        <v>2222042.7633841182</v>
      </c>
      <c r="AL74">
        <v>2328220.0564191658</v>
      </c>
      <c r="AM74">
        <v>1993947.1438351024</v>
      </c>
      <c r="AN74">
        <v>2896675.2643664205</v>
      </c>
      <c r="AO74">
        <v>1666553.7624533684</v>
      </c>
      <c r="AP74">
        <v>3619521.0303557604</v>
      </c>
      <c r="AQ74">
        <v>8339085.2980156559</v>
      </c>
      <c r="AR74">
        <v>8833703.157808166</v>
      </c>
      <c r="AS74">
        <v>7501630.4647443416</v>
      </c>
      <c r="AT74">
        <v>9826764.4315676577</v>
      </c>
      <c r="AU74">
        <v>6489013.4222619953</v>
      </c>
      <c r="AV74">
        <v>12997496.378832947</v>
      </c>
      <c r="AW74">
        <v>16976.674945578085</v>
      </c>
      <c r="AX74">
        <v>12571.890380760686</v>
      </c>
      <c r="AY74">
        <v>17173.645980074776</v>
      </c>
      <c r="AZ74">
        <v>18126.39837805623</v>
      </c>
      <c r="BA74">
        <v>9208.4249205868764</v>
      </c>
      <c r="BB74">
        <v>22041.151492571378</v>
      </c>
      <c r="BC74">
        <v>32646.331467625514</v>
      </c>
      <c r="BD74">
        <v>31036.467561217371</v>
      </c>
      <c r="BE74">
        <v>32550.756025946201</v>
      </c>
      <c r="BF74">
        <v>40255.068573677556</v>
      </c>
      <c r="BG74">
        <v>23311.050119517426</v>
      </c>
      <c r="BH74">
        <v>48266.971081755852</v>
      </c>
      <c r="BI74">
        <v>52233.402120184808</v>
      </c>
      <c r="BJ74">
        <v>54117.189036788222</v>
      </c>
      <c r="BK74">
        <v>51772.14358328547</v>
      </c>
      <c r="BL74">
        <v>67915.906318204215</v>
      </c>
      <c r="BM74">
        <v>40939.331618180608</v>
      </c>
      <c r="BN74">
        <v>81049.245568236453</v>
      </c>
    </row>
    <row r="75" spans="1:66">
      <c r="A75">
        <v>1986</v>
      </c>
      <c r="B75">
        <v>46498.575252598843</v>
      </c>
      <c r="C75">
        <v>46014.423098598323</v>
      </c>
      <c r="D75">
        <v>58891.231942891704</v>
      </c>
      <c r="E75">
        <v>34812.242369804058</v>
      </c>
      <c r="F75">
        <v>71206.518468880793</v>
      </c>
      <c r="G75">
        <v>76066.183211187308</v>
      </c>
      <c r="H75">
        <v>80318.97013308492</v>
      </c>
      <c r="I75">
        <v>74803.815385173075</v>
      </c>
      <c r="J75">
        <v>99814.673907536911</v>
      </c>
      <c r="K75">
        <v>60257.072273252066</v>
      </c>
      <c r="L75">
        <v>120544.34809278401</v>
      </c>
      <c r="M75">
        <v>167764.19793249638</v>
      </c>
      <c r="N75">
        <v>182653.95754423324</v>
      </c>
      <c r="O75">
        <v>161694.00526233454</v>
      </c>
      <c r="P75">
        <v>224747.68110500311</v>
      </c>
      <c r="Q75">
        <v>133060.07903579401</v>
      </c>
      <c r="R75">
        <v>275092.33984897123</v>
      </c>
      <c r="S75">
        <v>237995.58489173927</v>
      </c>
      <c r="T75">
        <v>257868.93150693562</v>
      </c>
      <c r="U75">
        <v>228396.80833468138</v>
      </c>
      <c r="V75">
        <v>320301.80106117955</v>
      </c>
      <c r="W75">
        <v>184115.65147608801</v>
      </c>
      <c r="X75">
        <v>388491.98229340382</v>
      </c>
      <c r="Y75">
        <v>568361.37363324768</v>
      </c>
      <c r="Z75">
        <v>612226.15321870137</v>
      </c>
      <c r="AA75">
        <v>543860.29620483122</v>
      </c>
      <c r="AB75">
        <v>764837.96548241575</v>
      </c>
      <c r="AC75">
        <v>422781.920806051</v>
      </c>
      <c r="AD75">
        <v>926778.76491137757</v>
      </c>
      <c r="AE75">
        <v>837262.14201750758</v>
      </c>
      <c r="AF75">
        <v>899632.46913801075</v>
      </c>
      <c r="AG75">
        <v>799409.12495412549</v>
      </c>
      <c r="AH75">
        <v>1114821.5551832349</v>
      </c>
      <c r="AI75">
        <v>629076.11613735883</v>
      </c>
      <c r="AJ75">
        <v>1365918.2089979544</v>
      </c>
      <c r="AK75">
        <v>2110312.6912944415</v>
      </c>
      <c r="AL75">
        <v>2196303.9461842077</v>
      </c>
      <c r="AM75">
        <v>1984606.1450070564</v>
      </c>
      <c r="AN75">
        <v>2747953.6514639114</v>
      </c>
      <c r="AO75">
        <v>1598057.982149784</v>
      </c>
      <c r="AP75">
        <v>3411509.4202640671</v>
      </c>
      <c r="AQ75">
        <v>7699376.5116016585</v>
      </c>
      <c r="AR75">
        <v>8005975.4029617747</v>
      </c>
      <c r="AS75">
        <v>7364839.0187112307</v>
      </c>
      <c r="AT75">
        <v>9739124.6405220851</v>
      </c>
      <c r="AU75">
        <v>5987327.85711243</v>
      </c>
      <c r="AV75">
        <v>12516399.453674538</v>
      </c>
      <c r="AW75">
        <v>16930.967294010374</v>
      </c>
      <c r="AX75">
        <v>12678.180372112767</v>
      </c>
      <c r="AY75">
        <v>17225.030812023579</v>
      </c>
      <c r="AZ75">
        <v>17967.789978246507</v>
      </c>
      <c r="BA75">
        <v>9367.412466356056</v>
      </c>
      <c r="BB75">
        <v>21868.688844977591</v>
      </c>
      <c r="BC75">
        <v>33024.617177054672</v>
      </c>
      <c r="BD75">
        <v>31370.199442417241</v>
      </c>
      <c r="BE75">
        <v>33161.136191516525</v>
      </c>
      <c r="BF75">
        <v>40462.737591545985</v>
      </c>
      <c r="BG75">
        <v>23895.816073582952</v>
      </c>
      <c r="BH75">
        <v>48552.538315537422</v>
      </c>
      <c r="BI75">
        <v>53141.679530860049</v>
      </c>
      <c r="BJ75">
        <v>54735.22328029784</v>
      </c>
      <c r="BK75">
        <v>53081.267915882694</v>
      </c>
      <c r="BL75">
        <v>68581.422108170344</v>
      </c>
      <c r="BM75">
        <v>42056.320582616558</v>
      </c>
      <c r="BN75">
        <v>81907.350153737221</v>
      </c>
    </row>
    <row r="76" spans="1:66">
      <c r="A76">
        <v>1987</v>
      </c>
      <c r="B76">
        <v>47906.263697527196</v>
      </c>
      <c r="C76">
        <v>47837.081564370266</v>
      </c>
      <c r="D76">
        <v>60644.985483634737</v>
      </c>
      <c r="E76">
        <v>35900.938613347702</v>
      </c>
      <c r="F76">
        <v>72959.044107189562</v>
      </c>
      <c r="G76">
        <v>78743.605765439192</v>
      </c>
      <c r="H76">
        <v>82790.843402458413</v>
      </c>
      <c r="I76">
        <v>78092.504156996729</v>
      </c>
      <c r="J76">
        <v>103093.49968235596</v>
      </c>
      <c r="K76">
        <v>62054.207777560739</v>
      </c>
      <c r="L76">
        <v>123898.96950782201</v>
      </c>
      <c r="M76">
        <v>177874.39230724005</v>
      </c>
      <c r="N76">
        <v>192793.6875905944</v>
      </c>
      <c r="O76">
        <v>172624.8592937288</v>
      </c>
      <c r="P76">
        <v>238207.59490323815</v>
      </c>
      <c r="Q76">
        <v>139912.49344756681</v>
      </c>
      <c r="R76">
        <v>289700.10036545858</v>
      </c>
      <c r="S76">
        <v>257015.26629342846</v>
      </c>
      <c r="T76">
        <v>276742.73003101483</v>
      </c>
      <c r="U76">
        <v>248251.95350003496</v>
      </c>
      <c r="V76">
        <v>345858.48650735099</v>
      </c>
      <c r="W76">
        <v>196770.9027597486</v>
      </c>
      <c r="X76">
        <v>416378.38793621585</v>
      </c>
      <c r="Y76">
        <v>634485.33699111629</v>
      </c>
      <c r="Z76">
        <v>682415.89759212278</v>
      </c>
      <c r="AA76">
        <v>611236.02168173611</v>
      </c>
      <c r="AB76">
        <v>858530.82820630493</v>
      </c>
      <c r="AC76">
        <v>472335.10205341323</v>
      </c>
      <c r="AD76">
        <v>1030383.0913414931</v>
      </c>
      <c r="AE76">
        <v>941841.23738932097</v>
      </c>
      <c r="AF76">
        <v>1010407.1047185907</v>
      </c>
      <c r="AG76">
        <v>906456.75803076022</v>
      </c>
      <c r="AH76">
        <v>1263007.1961739324</v>
      </c>
      <c r="AI76">
        <v>704295.14805971028</v>
      </c>
      <c r="AJ76">
        <v>1530310.4899232087</v>
      </c>
      <c r="AK76">
        <v>2356999.1610643254</v>
      </c>
      <c r="AL76">
        <v>2501766.0098963086</v>
      </c>
      <c r="AM76">
        <v>2247364.400022909</v>
      </c>
      <c r="AN76">
        <v>3081382.4392580297</v>
      </c>
      <c r="AO76">
        <v>1791847.3277237334</v>
      </c>
      <c r="AP76">
        <v>3830911.4934491408</v>
      </c>
      <c r="AQ76">
        <v>8434024.0718453657</v>
      </c>
      <c r="AR76">
        <v>8841622.3671046104</v>
      </c>
      <c r="AS76">
        <v>8022006.6395710548</v>
      </c>
      <c r="AT76">
        <v>10733795.149462063</v>
      </c>
      <c r="AU76">
        <v>6662467.8447845345</v>
      </c>
      <c r="AV76">
        <v>13637436.457739517</v>
      </c>
      <c r="AW76">
        <v>17068.921629615194</v>
      </c>
      <c r="AX76">
        <v>13021.683992595972</v>
      </c>
      <c r="AY76">
        <v>17581.658971743796</v>
      </c>
      <c r="AZ76">
        <v>18196.471284913507</v>
      </c>
      <c r="BA76">
        <v>9747.6694491346643</v>
      </c>
      <c r="BB76">
        <v>22019.118706557139</v>
      </c>
      <c r="BC76">
        <v>33465.360518670212</v>
      </c>
      <c r="BD76">
        <v>31807.661042741947</v>
      </c>
      <c r="BE76">
        <v>33971.772927774873</v>
      </c>
      <c r="BF76">
        <v>40915.806659234346</v>
      </c>
      <c r="BG76">
        <v>24344.099187323351</v>
      </c>
      <c r="BH76">
        <v>48876.704522937442</v>
      </c>
      <c r="BI76">
        <v>53960.909129988984</v>
      </c>
      <c r="BJ76">
        <v>55290.132355424423</v>
      </c>
      <c r="BK76">
        <v>54459.41537281371</v>
      </c>
      <c r="BL76">
        <v>69314.97587713541</v>
      </c>
      <c r="BM76">
        <v>42589.636360059209</v>
      </c>
      <c r="BN76">
        <v>82448.686793412809</v>
      </c>
    </row>
    <row r="77" spans="1:66">
      <c r="A77">
        <v>1988</v>
      </c>
      <c r="B77">
        <v>49919.592815668664</v>
      </c>
      <c r="C77">
        <v>49961.661933314412</v>
      </c>
      <c r="D77">
        <v>63137.89365487139</v>
      </c>
      <c r="E77">
        <v>37420.457709944305</v>
      </c>
      <c r="F77">
        <v>75528.141752992873</v>
      </c>
      <c r="G77">
        <v>82391.856479716036</v>
      </c>
      <c r="H77">
        <v>86414.252106102838</v>
      </c>
      <c r="I77">
        <v>81866.130596780073</v>
      </c>
      <c r="J77">
        <v>107765.26872986901</v>
      </c>
      <c r="K77">
        <v>64666.415710179826</v>
      </c>
      <c r="L77">
        <v>128756.91939125072</v>
      </c>
      <c r="M77">
        <v>192347.18861479478</v>
      </c>
      <c r="N77">
        <v>206867.31897149392</v>
      </c>
      <c r="O77">
        <v>187499.26304971473</v>
      </c>
      <c r="P77">
        <v>259311.65286423577</v>
      </c>
      <c r="Q77">
        <v>147929.06953144545</v>
      </c>
      <c r="R77">
        <v>311139.34452035115</v>
      </c>
      <c r="S77">
        <v>283609.26197223749</v>
      </c>
      <c r="T77">
        <v>303641.23053340527</v>
      </c>
      <c r="U77">
        <v>275330.98406613793</v>
      </c>
      <c r="V77">
        <v>385678.18490955926</v>
      </c>
      <c r="W77">
        <v>210703.86163003018</v>
      </c>
      <c r="X77">
        <v>456329.78207913</v>
      </c>
      <c r="Y77">
        <v>744620.19848056976</v>
      </c>
      <c r="Z77">
        <v>794759.62867543125</v>
      </c>
      <c r="AA77">
        <v>721403.44428879989</v>
      </c>
      <c r="AB77">
        <v>1021852.4085221644</v>
      </c>
      <c r="AC77">
        <v>531682.10838113911</v>
      </c>
      <c r="AD77">
        <v>1197817.3733426356</v>
      </c>
      <c r="AE77">
        <v>1143624.5656453124</v>
      </c>
      <c r="AF77">
        <v>1219763.2382677421</v>
      </c>
      <c r="AG77">
        <v>1105630.8369443777</v>
      </c>
      <c r="AH77">
        <v>1555302.1275291825</v>
      </c>
      <c r="AI77">
        <v>815630.06931301905</v>
      </c>
      <c r="AJ77">
        <v>1841518.461388381</v>
      </c>
      <c r="AK77">
        <v>3066048.4275811678</v>
      </c>
      <c r="AL77">
        <v>3233404.6312302714</v>
      </c>
      <c r="AM77">
        <v>2953908.7505925274</v>
      </c>
      <c r="AN77">
        <v>4056895.1973125464</v>
      </c>
      <c r="AO77">
        <v>2256927.0097788968</v>
      </c>
      <c r="AP77">
        <v>4927229.4276939249</v>
      </c>
      <c r="AQ77">
        <v>11991454.874744924</v>
      </c>
      <c r="AR77">
        <v>12567144.787643529</v>
      </c>
      <c r="AS77">
        <v>11556561.234622249</v>
      </c>
      <c r="AT77">
        <v>15446975.149451738</v>
      </c>
      <c r="AU77">
        <v>9160570.6167711746</v>
      </c>
      <c r="AV77">
        <v>19247785.333504166</v>
      </c>
      <c r="AW77">
        <v>17447.329151621296</v>
      </c>
      <c r="AX77">
        <v>13424.933525234492</v>
      </c>
      <c r="AY77">
        <v>18057.193269848747</v>
      </c>
      <c r="AZ77">
        <v>18510.518579873769</v>
      </c>
      <c r="BA77">
        <v>10174.499709708789</v>
      </c>
      <c r="BB77">
        <v>22299.364114735032</v>
      </c>
      <c r="BC77">
        <v>34094.304393543542</v>
      </c>
      <c r="BD77">
        <v>32480.956576132525</v>
      </c>
      <c r="BE77">
        <v>34679.706253714372</v>
      </c>
      <c r="BF77">
        <v>41340.809298275351</v>
      </c>
      <c r="BG77">
        <v>25141.723063110843</v>
      </c>
      <c r="BH77">
        <v>49349.11922328639</v>
      </c>
      <c r="BI77">
        <v>54903.023445946361</v>
      </c>
      <c r="BJ77">
        <v>56300.985389755071</v>
      </c>
      <c r="BK77">
        <v>55457.847483546415</v>
      </c>
      <c r="BL77">
        <v>69878.67269627731</v>
      </c>
      <c r="BM77">
        <v>43850.752254863422</v>
      </c>
      <c r="BN77">
        <v>83161.313108975562</v>
      </c>
    </row>
    <row r="78" spans="1:66">
      <c r="A78">
        <v>1989</v>
      </c>
      <c r="B78">
        <v>50521.847902144829</v>
      </c>
      <c r="C78">
        <v>50559.513514201215</v>
      </c>
      <c r="D78">
        <v>63305.235858083797</v>
      </c>
      <c r="E78">
        <v>38372.875823446673</v>
      </c>
      <c r="F78">
        <v>75841.593336986814</v>
      </c>
      <c r="G78">
        <v>83356.181513739313</v>
      </c>
      <c r="H78">
        <v>87261.481821100388</v>
      </c>
      <c r="I78">
        <v>82787.975230634227</v>
      </c>
      <c r="J78">
        <v>107954.46230986579</v>
      </c>
      <c r="K78">
        <v>66160.861530436552</v>
      </c>
      <c r="L78">
        <v>129290.78004978257</v>
      </c>
      <c r="M78">
        <v>192973.79459554452</v>
      </c>
      <c r="N78">
        <v>208016.85228455364</v>
      </c>
      <c r="O78">
        <v>187571.28573435984</v>
      </c>
      <c r="P78">
        <v>257846.82616112841</v>
      </c>
      <c r="Q78">
        <v>151471.43766318553</v>
      </c>
      <c r="R78">
        <v>310733.70364818984</v>
      </c>
      <c r="S78">
        <v>282799.48691520357</v>
      </c>
      <c r="T78">
        <v>303372.48821591213</v>
      </c>
      <c r="U78">
        <v>273290.6172274375</v>
      </c>
      <c r="V78">
        <v>381134.38366336829</v>
      </c>
      <c r="W78">
        <v>215375.32521793005</v>
      </c>
      <c r="X78">
        <v>452542.23134510592</v>
      </c>
      <c r="Y78">
        <v>729857.85020203807</v>
      </c>
      <c r="Z78">
        <v>779978.69042819331</v>
      </c>
      <c r="AA78">
        <v>700716.69402962818</v>
      </c>
      <c r="AB78">
        <v>985610.62785389554</v>
      </c>
      <c r="AC78">
        <v>537317.18398463062</v>
      </c>
      <c r="AD78">
        <v>1166737.2807220295</v>
      </c>
      <c r="AE78">
        <v>1104328.572363364</v>
      </c>
      <c r="AF78">
        <v>1176682.7897170065</v>
      </c>
      <c r="AG78">
        <v>1057205.7966063577</v>
      </c>
      <c r="AH78">
        <v>1476876.3467216275</v>
      </c>
      <c r="AI78">
        <v>815820.69232365419</v>
      </c>
      <c r="AJ78">
        <v>1766633.1926720615</v>
      </c>
      <c r="AK78">
        <v>2854193.1981575075</v>
      </c>
      <c r="AL78">
        <v>3010321.4124772144</v>
      </c>
      <c r="AM78">
        <v>2705834.3001736524</v>
      </c>
      <c r="AN78">
        <v>3713658.270554658</v>
      </c>
      <c r="AO78">
        <v>2154369.8245593728</v>
      </c>
      <c r="AP78">
        <v>4590960.8547835052</v>
      </c>
      <c r="AQ78">
        <v>10768427.463100765</v>
      </c>
      <c r="AR78">
        <v>11218990.262057468</v>
      </c>
      <c r="AS78">
        <v>10093769.189825494</v>
      </c>
      <c r="AT78">
        <v>13651334.032929108</v>
      </c>
      <c r="AU78">
        <v>8355207.6024437575</v>
      </c>
      <c r="AV78">
        <v>17104278.118379585</v>
      </c>
      <c r="AW78">
        <v>17687.514290550334</v>
      </c>
      <c r="AX78">
        <v>13782.213983189273</v>
      </c>
      <c r="AY78">
        <v>18331.051797768196</v>
      </c>
      <c r="AZ78">
        <v>18656.0094063018</v>
      </c>
      <c r="BA78">
        <v>10584.890116456791</v>
      </c>
      <c r="BB78">
        <v>22392.406624191059</v>
      </c>
      <c r="BC78">
        <v>34693.853825100421</v>
      </c>
      <c r="BD78">
        <v>33022.402970766081</v>
      </c>
      <c r="BE78">
        <v>35335.983267516909</v>
      </c>
      <c r="BF78">
        <v>41689.50360218995</v>
      </c>
      <c r="BG78">
        <v>25806.36895236457</v>
      </c>
      <c r="BH78">
        <v>49742.469969075362</v>
      </c>
      <c r="BI78">
        <v>55951.778243288041</v>
      </c>
      <c r="BJ78">
        <v>57072.639205237087</v>
      </c>
      <c r="BK78">
        <v>56592.147604702812</v>
      </c>
      <c r="BL78">
        <v>70481.371347050139</v>
      </c>
      <c r="BM78">
        <v>44833.217497249294</v>
      </c>
      <c r="BN78">
        <v>83930.049150180756</v>
      </c>
    </row>
    <row r="79" spans="1:66">
      <c r="A79">
        <v>1990</v>
      </c>
      <c r="B79">
        <v>50477.869190820405</v>
      </c>
      <c r="C79">
        <v>50529.927642083356</v>
      </c>
      <c r="D79">
        <v>62783.139706004804</v>
      </c>
      <c r="E79">
        <v>38779.664453055768</v>
      </c>
      <c r="F79">
        <v>75306.441160017421</v>
      </c>
      <c r="G79">
        <v>83425.830822214062</v>
      </c>
      <c r="H79">
        <v>87207.653774640537</v>
      </c>
      <c r="I79">
        <v>82947.598715545872</v>
      </c>
      <c r="J79">
        <v>107308.66700993107</v>
      </c>
      <c r="K79">
        <v>66826.74363222807</v>
      </c>
      <c r="L79">
        <v>128728.69123545602</v>
      </c>
      <c r="M79">
        <v>192952.08173811212</v>
      </c>
      <c r="N79">
        <v>207388.96661943683</v>
      </c>
      <c r="O79">
        <v>188300.903513108</v>
      </c>
      <c r="P79">
        <v>257341.64046462852</v>
      </c>
      <c r="Q79">
        <v>151526.26523519098</v>
      </c>
      <c r="R79">
        <v>309519.17862770346</v>
      </c>
      <c r="S79">
        <v>282666.59121837467</v>
      </c>
      <c r="T79">
        <v>302738.87537816947</v>
      </c>
      <c r="U79">
        <v>274669.79539699538</v>
      </c>
      <c r="V79">
        <v>381404.10397697776</v>
      </c>
      <c r="W79">
        <v>214582.66252219855</v>
      </c>
      <c r="X79">
        <v>450749.45792027062</v>
      </c>
      <c r="Y79">
        <v>731201.6500250292</v>
      </c>
      <c r="Z79">
        <v>781634.79165178945</v>
      </c>
      <c r="AA79">
        <v>709104.62945708365</v>
      </c>
      <c r="AB79">
        <v>991718.99856264889</v>
      </c>
      <c r="AC79">
        <v>533338.80171692115</v>
      </c>
      <c r="AD79">
        <v>1162675.7251923536</v>
      </c>
      <c r="AE79">
        <v>1107876.0522959407</v>
      </c>
      <c r="AF79">
        <v>1184850.8030256066</v>
      </c>
      <c r="AG79">
        <v>1072441.5148768334</v>
      </c>
      <c r="AH79">
        <v>1487953.7903909173</v>
      </c>
      <c r="AI79">
        <v>813432.68877750658</v>
      </c>
      <c r="AJ79">
        <v>1765032.4190427749</v>
      </c>
      <c r="AK79">
        <v>2851829.7552586533</v>
      </c>
      <c r="AL79">
        <v>3013656.901194613</v>
      </c>
      <c r="AM79">
        <v>2747387.1333125043</v>
      </c>
      <c r="AN79">
        <v>3722923.5831410647</v>
      </c>
      <c r="AO79">
        <v>2164571.1982130487</v>
      </c>
      <c r="AP79">
        <v>4540910.23202659</v>
      </c>
      <c r="AQ79">
        <v>10756590.27998919</v>
      </c>
      <c r="AR79">
        <v>11225720.47752865</v>
      </c>
      <c r="AS79">
        <v>10215239.955734909</v>
      </c>
      <c r="AT79">
        <v>13763461.231655465</v>
      </c>
      <c r="AU79">
        <v>8247168.8958899761</v>
      </c>
      <c r="AV79">
        <v>16923048.424181648</v>
      </c>
      <c r="AW79">
        <v>17529.907559426749</v>
      </c>
      <c r="AX79">
        <v>13748.084607000264</v>
      </c>
      <c r="AY79">
        <v>18112.25656862084</v>
      </c>
      <c r="AZ79">
        <v>18257.612402078532</v>
      </c>
      <c r="BA79">
        <v>10732.585273883469</v>
      </c>
      <c r="BB79">
        <v>21884.191084578833</v>
      </c>
      <c r="BC79">
        <v>34647.401130010207</v>
      </c>
      <c r="BD79">
        <v>33043.302809863017</v>
      </c>
      <c r="BE79">
        <v>35222.041434191728</v>
      </c>
      <c r="BF79">
        <v>41165.528510602162</v>
      </c>
      <c r="BG79">
        <v>26252.264366151845</v>
      </c>
      <c r="BH79">
        <v>49282.803663607861</v>
      </c>
      <c r="BI79">
        <v>56044.268093239531</v>
      </c>
      <c r="BJ79">
        <v>57162.32556344146</v>
      </c>
      <c r="BK79">
        <v>56609.272516155346</v>
      </c>
      <c r="BL79">
        <v>69800.423646256706</v>
      </c>
      <c r="BM79">
        <v>45651.863231487325</v>
      </c>
      <c r="BN79">
        <v>83531.069387394149</v>
      </c>
    </row>
    <row r="80" spans="1:66">
      <c r="A80">
        <v>1991</v>
      </c>
      <c r="B80">
        <v>49444.044417591613</v>
      </c>
      <c r="C80">
        <v>49302.331138606642</v>
      </c>
      <c r="D80">
        <v>60949.811783322373</v>
      </c>
      <c r="E80">
        <v>38504.931296477123</v>
      </c>
      <c r="F80">
        <v>73926.044360652144</v>
      </c>
      <c r="G80">
        <v>81908.992118357826</v>
      </c>
      <c r="H80">
        <v>85473.750718521769</v>
      </c>
      <c r="I80">
        <v>81236.718152667687</v>
      </c>
      <c r="J80">
        <v>104411.3034695114</v>
      </c>
      <c r="K80">
        <v>66420.341833354047</v>
      </c>
      <c r="L80">
        <v>126390.29966274297</v>
      </c>
      <c r="M80">
        <v>188263.17994579699</v>
      </c>
      <c r="N80">
        <v>202301.48874151925</v>
      </c>
      <c r="O80">
        <v>183034.23022624108</v>
      </c>
      <c r="P80">
        <v>249601.61485537395</v>
      </c>
      <c r="Q80">
        <v>149849.38520936362</v>
      </c>
      <c r="R80">
        <v>302385.68479352281</v>
      </c>
      <c r="S80">
        <v>273787.83877823164</v>
      </c>
      <c r="T80">
        <v>293556.15433554532</v>
      </c>
      <c r="U80">
        <v>264715.69805049745</v>
      </c>
      <c r="V80">
        <v>367167.84506337054</v>
      </c>
      <c r="W80">
        <v>211048.55587563862</v>
      </c>
      <c r="X80">
        <v>437329.77906015422</v>
      </c>
      <c r="Y80">
        <v>683308.95737386728</v>
      </c>
      <c r="Z80">
        <v>732006.23451737606</v>
      </c>
      <c r="AA80">
        <v>656237.55144911306</v>
      </c>
      <c r="AB80">
        <v>917493.47444084694</v>
      </c>
      <c r="AC80">
        <v>509674.20765233668</v>
      </c>
      <c r="AD80">
        <v>1092354.3928650147</v>
      </c>
      <c r="AE80">
        <v>1016564.0688003235</v>
      </c>
      <c r="AF80">
        <v>1087584.7041964729</v>
      </c>
      <c r="AG80">
        <v>972838.07619730942</v>
      </c>
      <c r="AH80">
        <v>1357313.0720197547</v>
      </c>
      <c r="AI80">
        <v>762303.13591855136</v>
      </c>
      <c r="AJ80">
        <v>1626765.2411496914</v>
      </c>
      <c r="AK80">
        <v>2570766.1823450536</v>
      </c>
      <c r="AL80">
        <v>2714569.4842220517</v>
      </c>
      <c r="AM80">
        <v>2434179.0592095531</v>
      </c>
      <c r="AN80">
        <v>3343246.6331239059</v>
      </c>
      <c r="AO80">
        <v>1953890.9662041778</v>
      </c>
      <c r="AP80">
        <v>4097634.6255653598</v>
      </c>
      <c r="AQ80">
        <v>9752058.863395853</v>
      </c>
      <c r="AR80">
        <v>10139353.155825872</v>
      </c>
      <c r="AS80">
        <v>9187000.4486943725</v>
      </c>
      <c r="AT80">
        <v>12459670.24796124</v>
      </c>
      <c r="AU80">
        <v>7468784.9703195421</v>
      </c>
      <c r="AV80">
        <v>15357020.091233607</v>
      </c>
      <c r="AW80">
        <v>16979.096716825396</v>
      </c>
      <c r="AX80">
        <v>13414.338116661453</v>
      </c>
      <c r="AY80">
        <v>17367.944124545604</v>
      </c>
      <c r="AZ80">
        <v>17488.320097133339</v>
      </c>
      <c r="BA80">
        <v>10589.520759600196</v>
      </c>
      <c r="BB80">
        <v>21461.789058561335</v>
      </c>
      <c r="BC80">
        <v>34019.696025568788</v>
      </c>
      <c r="BD80">
        <v>32459.883937155202</v>
      </c>
      <c r="BE80">
        <v>34443.231239980596</v>
      </c>
      <c r="BF80">
        <v>39988.500330872186</v>
      </c>
      <c r="BG80">
        <v>26133.325306156396</v>
      </c>
      <c r="BH80">
        <v>48541.639868110957</v>
      </c>
      <c r="BI80">
        <v>55320.445161498021</v>
      </c>
      <c r="BJ80">
        <v>56266.816212772384</v>
      </c>
      <c r="BK80">
        <v>55787.340134274331</v>
      </c>
      <c r="BL80">
        <v>68113.725623045757</v>
      </c>
      <c r="BM80">
        <v>45563.080989351649</v>
      </c>
      <c r="BN80">
        <v>82391.453380047984</v>
      </c>
    </row>
    <row r="81" spans="1:66">
      <c r="A81">
        <v>1992</v>
      </c>
      <c r="B81">
        <v>50400.51587841475</v>
      </c>
      <c r="C81">
        <v>50388.23306060789</v>
      </c>
      <c r="D81">
        <v>62136.002653906966</v>
      </c>
      <c r="E81">
        <v>39356.241249046579</v>
      </c>
      <c r="F81">
        <v>75393.06262396845</v>
      </c>
      <c r="G81">
        <v>84271.095050096803</v>
      </c>
      <c r="H81">
        <v>87745.588640433169</v>
      </c>
      <c r="I81">
        <v>83714.515864331726</v>
      </c>
      <c r="J81">
        <v>107329.44622789079</v>
      </c>
      <c r="K81">
        <v>68327.250822386399</v>
      </c>
      <c r="L81">
        <v>129761.0022501753</v>
      </c>
      <c r="M81">
        <v>198125.47606224541</v>
      </c>
      <c r="N81">
        <v>211914.36236433877</v>
      </c>
      <c r="O81">
        <v>193286.40708645334</v>
      </c>
      <c r="P81">
        <v>262809.48206204036</v>
      </c>
      <c r="Q81">
        <v>156799.63176719745</v>
      </c>
      <c r="R81">
        <v>317470.6528207006</v>
      </c>
      <c r="S81">
        <v>292064.9611181381</v>
      </c>
      <c r="T81">
        <v>311654.66873308591</v>
      </c>
      <c r="U81">
        <v>283805.05786937592</v>
      </c>
      <c r="V81">
        <v>392400.89699656243</v>
      </c>
      <c r="W81">
        <v>223651.06013745515</v>
      </c>
      <c r="X81">
        <v>464995.56791146484</v>
      </c>
      <c r="Y81">
        <v>753245.26850403403</v>
      </c>
      <c r="Z81">
        <v>803357.71776471578</v>
      </c>
      <c r="AA81">
        <v>730723.66425900371</v>
      </c>
      <c r="AB81">
        <v>1020125.8097051207</v>
      </c>
      <c r="AC81">
        <v>554258.26667004509</v>
      </c>
      <c r="AD81">
        <v>1202420.9567123395</v>
      </c>
      <c r="AE81">
        <v>1136515.047996222</v>
      </c>
      <c r="AF81">
        <v>1212982.2837579921</v>
      </c>
      <c r="AG81">
        <v>1098041.855844256</v>
      </c>
      <c r="AH81">
        <v>1533621.7613551973</v>
      </c>
      <c r="AI81">
        <v>837980.98686416307</v>
      </c>
      <c r="AJ81">
        <v>1821835.1628238691</v>
      </c>
      <c r="AK81">
        <v>2950792.8743030396</v>
      </c>
      <c r="AL81">
        <v>3125182.8503891891</v>
      </c>
      <c r="AM81">
        <v>2815799.1532515199</v>
      </c>
      <c r="AN81">
        <v>3944794.6526256385</v>
      </c>
      <c r="AO81">
        <v>2188966.7123661428</v>
      </c>
      <c r="AP81">
        <v>4701115.3610016191</v>
      </c>
      <c r="AQ81">
        <v>11824865.452596877</v>
      </c>
      <c r="AR81">
        <v>12381369.303733313</v>
      </c>
      <c r="AS81">
        <v>11233067.340886658</v>
      </c>
      <c r="AT81">
        <v>15656543.573534722</v>
      </c>
      <c r="AU81">
        <v>8654403.4694270305</v>
      </c>
      <c r="AV81">
        <v>18643136.264199026</v>
      </c>
      <c r="AW81">
        <v>16529.936706732708</v>
      </c>
      <c r="AX81">
        <v>13055.443116396342</v>
      </c>
      <c r="AY81">
        <v>17061.950256884051</v>
      </c>
      <c r="AZ81">
        <v>16942.559079923143</v>
      </c>
      <c r="BA81">
        <v>10385.231675706747</v>
      </c>
      <c r="BB81">
        <v>21025.122997761584</v>
      </c>
      <c r="BC81">
        <v>33986.631413544681</v>
      </c>
      <c r="BD81">
        <v>32454.532935534306</v>
      </c>
      <c r="BE81">
        <v>34510.65816884728</v>
      </c>
      <c r="BF81">
        <v>39838.949386336586</v>
      </c>
      <c r="BG81">
        <v>26306.975635918698</v>
      </c>
      <c r="BH81">
        <v>48495.55260210931</v>
      </c>
      <c r="BI81">
        <v>55807.49979705966</v>
      </c>
      <c r="BJ81">
        <v>56703.395209456758</v>
      </c>
      <c r="BK81">
        <v>56321.543058801326</v>
      </c>
      <c r="BL81">
        <v>68459.437269353395</v>
      </c>
      <c r="BM81">
        <v>46209.155586183639</v>
      </c>
      <c r="BN81">
        <v>82833.589607543967</v>
      </c>
    </row>
    <row r="82" spans="1:66">
      <c r="A82">
        <v>1993</v>
      </c>
      <c r="B82">
        <v>50828.418477058163</v>
      </c>
      <c r="C82">
        <v>51009.973203994356</v>
      </c>
      <c r="D82">
        <v>63100.845200174692</v>
      </c>
      <c r="E82">
        <v>39409.74247822613</v>
      </c>
      <c r="F82">
        <v>76034.897568370114</v>
      </c>
      <c r="G82">
        <v>84906.554420695364</v>
      </c>
      <c r="H82">
        <v>88406.074910469149</v>
      </c>
      <c r="I82">
        <v>84486.909952035378</v>
      </c>
      <c r="J82">
        <v>108784.11805103745</v>
      </c>
      <c r="K82">
        <v>68295.901395431021</v>
      </c>
      <c r="L82">
        <v>130853.90719591816</v>
      </c>
      <c r="M82">
        <v>198649.94101304392</v>
      </c>
      <c r="N82">
        <v>213864.82334494538</v>
      </c>
      <c r="O82">
        <v>194040.67731057634</v>
      </c>
      <c r="P82">
        <v>265852.05624269339</v>
      </c>
      <c r="Q82">
        <v>157345.18236901113</v>
      </c>
      <c r="R82">
        <v>318885.9239764536</v>
      </c>
      <c r="S82">
        <v>291311.6482564552</v>
      </c>
      <c r="T82">
        <v>313066.54932367161</v>
      </c>
      <c r="U82">
        <v>283367.40970726259</v>
      </c>
      <c r="V82">
        <v>391997.84912337299</v>
      </c>
      <c r="W82">
        <v>224170.49704437688</v>
      </c>
      <c r="X82">
        <v>465397.42076273845</v>
      </c>
      <c r="Y82">
        <v>741084.67546136724</v>
      </c>
      <c r="Z82">
        <v>793132.61490085709</v>
      </c>
      <c r="AA82">
        <v>717439.48403265199</v>
      </c>
      <c r="AB82">
        <v>999026.55855283269</v>
      </c>
      <c r="AC82">
        <v>556615.51263173332</v>
      </c>
      <c r="AD82">
        <v>1187407.7307550542</v>
      </c>
      <c r="AE82">
        <v>1115473.0271282226</v>
      </c>
      <c r="AF82">
        <v>1191807.9094926768</v>
      </c>
      <c r="AG82">
        <v>1075279.1731996913</v>
      </c>
      <c r="AH82">
        <v>1493134.4739595484</v>
      </c>
      <c r="AI82">
        <v>839406.01952314866</v>
      </c>
      <c r="AJ82">
        <v>1786753.8073411605</v>
      </c>
      <c r="AK82">
        <v>2897506.1528358497</v>
      </c>
      <c r="AL82">
        <v>3060011.9624421266</v>
      </c>
      <c r="AM82">
        <v>2767134.3713698979</v>
      </c>
      <c r="AN82">
        <v>3824766.7212287635</v>
      </c>
      <c r="AO82">
        <v>2191144.6330680987</v>
      </c>
      <c r="AP82">
        <v>4624057.4076414919</v>
      </c>
      <c r="AQ82">
        <v>11834561.083400799</v>
      </c>
      <c r="AR82">
        <v>12311321.314474113</v>
      </c>
      <c r="AS82">
        <v>11265782.427765362</v>
      </c>
      <c r="AT82">
        <v>15292082.515783923</v>
      </c>
      <c r="AU82">
        <v>8945329.8158777002</v>
      </c>
      <c r="AV82">
        <v>18665727.667013552</v>
      </c>
      <c r="AW82">
        <v>16750.28253342097</v>
      </c>
      <c r="AX82">
        <v>13250.762043647175</v>
      </c>
      <c r="AY82">
        <v>17533.036455953334</v>
      </c>
      <c r="AZ82">
        <v>17417.572349311933</v>
      </c>
      <c r="BA82">
        <v>10523.583561021247</v>
      </c>
      <c r="BB82">
        <v>21215.887940822082</v>
      </c>
      <c r="BC82">
        <v>34403.804861948644</v>
      </c>
      <c r="BD82">
        <v>32713.262380626256</v>
      </c>
      <c r="BE82">
        <v>35117.672747707467</v>
      </c>
      <c r="BF82">
        <v>40572.932862117057</v>
      </c>
      <c r="BG82">
        <v>26305.804712583355</v>
      </c>
      <c r="BH82">
        <v>49051.450189694173</v>
      </c>
      <c r="BI82">
        <v>56470.707772608235</v>
      </c>
      <c r="BJ82">
        <v>57041.387801850113</v>
      </c>
      <c r="BK82">
        <v>57098.468112400144</v>
      </c>
      <c r="BL82">
        <v>69517.133503123448</v>
      </c>
      <c r="BM82">
        <v>46033.581152035993</v>
      </c>
      <c r="BN82">
        <v>83845.903000784296</v>
      </c>
    </row>
    <row r="83" spans="1:66">
      <c r="A83">
        <v>1994</v>
      </c>
      <c r="B83">
        <v>52488.053208794357</v>
      </c>
      <c r="C83">
        <v>52649.120974177167</v>
      </c>
      <c r="D83">
        <v>65108.153401205222</v>
      </c>
      <c r="E83">
        <v>40688.747258424875</v>
      </c>
      <c r="F83">
        <v>78506.020045050289</v>
      </c>
      <c r="G83">
        <v>87759.670965477737</v>
      </c>
      <c r="H83">
        <v>91255.542417830613</v>
      </c>
      <c r="I83">
        <v>87262.53033827641</v>
      </c>
      <c r="J83">
        <v>112136.08649024114</v>
      </c>
      <c r="K83">
        <v>70507.68304709332</v>
      </c>
      <c r="L83">
        <v>135117.3734222058</v>
      </c>
      <c r="M83">
        <v>206476.38588585224</v>
      </c>
      <c r="N83">
        <v>222393.9957324577</v>
      </c>
      <c r="O83">
        <v>201371.90049793216</v>
      </c>
      <c r="P83">
        <v>275591.82955657027</v>
      </c>
      <c r="Q83">
        <v>163992.69971277451</v>
      </c>
      <c r="R83">
        <v>331632.51933459641</v>
      </c>
      <c r="S83">
        <v>302628.2275591889</v>
      </c>
      <c r="T83">
        <v>325365.80201679899</v>
      </c>
      <c r="U83">
        <v>293743.32253447623</v>
      </c>
      <c r="V83">
        <v>404635.30823323847</v>
      </c>
      <c r="W83">
        <v>234544.99259364905</v>
      </c>
      <c r="X83">
        <v>484430.74912071635</v>
      </c>
      <c r="Y83">
        <v>766713.81637790112</v>
      </c>
      <c r="Z83">
        <v>819843.24675560603</v>
      </c>
      <c r="AA83">
        <v>737906.12164221983</v>
      </c>
      <c r="AB83">
        <v>1021954.0404966578</v>
      </c>
      <c r="AC83">
        <v>581759.56103293179</v>
      </c>
      <c r="AD83">
        <v>1229045.825751106</v>
      </c>
      <c r="AE83">
        <v>1151540.5087907354</v>
      </c>
      <c r="AF83">
        <v>1227710.1677891379</v>
      </c>
      <c r="AG83">
        <v>1101120.8332342701</v>
      </c>
      <c r="AH83">
        <v>1517542.7778004338</v>
      </c>
      <c r="AI83">
        <v>881619.3018171268</v>
      </c>
      <c r="AJ83">
        <v>1843481.5862276352</v>
      </c>
      <c r="AK83">
        <v>2988662.1503799483</v>
      </c>
      <c r="AL83">
        <v>3137989.7090584747</v>
      </c>
      <c r="AM83">
        <v>2823025.4392151777</v>
      </c>
      <c r="AN83">
        <v>3840327.2082303185</v>
      </c>
      <c r="AO83">
        <v>2324926.2253349256</v>
      </c>
      <c r="AP83">
        <v>4746957.5011076154</v>
      </c>
      <c r="AQ83">
        <v>12057513.943868123</v>
      </c>
      <c r="AR83">
        <v>12447073.831097085</v>
      </c>
      <c r="AS83">
        <v>11357407.267639311</v>
      </c>
      <c r="AT83">
        <v>15067667.642763453</v>
      </c>
      <c r="AU83">
        <v>9577091.8381101247</v>
      </c>
      <c r="AV83">
        <v>18979724.831321254</v>
      </c>
      <c r="AW83">
        <v>17216.435452110989</v>
      </c>
      <c r="AX83">
        <v>13720.563999758097</v>
      </c>
      <c r="AY83">
        <v>18035.71161007792</v>
      </c>
      <c r="AZ83">
        <v>18080.220312169306</v>
      </c>
      <c r="BA83">
        <v>10869.811469756418</v>
      </c>
      <c r="BB83">
        <v>21894.666667894806</v>
      </c>
      <c r="BC83">
        <v>35378.238466899034</v>
      </c>
      <c r="BD83">
        <v>33609.615150609534</v>
      </c>
      <c r="BE83">
        <v>36124.367693759938</v>
      </c>
      <c r="BF83">
        <v>41721.078272831321</v>
      </c>
      <c r="BG83">
        <v>26988.308096830468</v>
      </c>
      <c r="BH83">
        <v>50380.853457322955</v>
      </c>
      <c r="BI83">
        <v>58080.492235384088</v>
      </c>
      <c r="BJ83">
        <v>58470.929089173835</v>
      </c>
      <c r="BK83">
        <v>58735.187798362465</v>
      </c>
      <c r="BL83">
        <v>71272.150723658837</v>
      </c>
      <c r="BM83">
        <v>47136.42888067304</v>
      </c>
      <c r="BN83">
        <v>85988.586944108145</v>
      </c>
    </row>
    <row r="84" spans="1:66">
      <c r="A84">
        <v>1995</v>
      </c>
      <c r="B84">
        <v>53642.474400810257</v>
      </c>
      <c r="C84">
        <v>53530.02688320302</v>
      </c>
      <c r="D84">
        <v>66080.216622280874</v>
      </c>
      <c r="E84">
        <v>42093.991666154499</v>
      </c>
      <c r="F84">
        <v>80313.516355594416</v>
      </c>
      <c r="G84">
        <v>90095.009628132975</v>
      </c>
      <c r="H84">
        <v>93370.493264700941</v>
      </c>
      <c r="I84">
        <v>89214.928968776527</v>
      </c>
      <c r="J84">
        <v>113849.92249401235</v>
      </c>
      <c r="K84">
        <v>73155.269335307676</v>
      </c>
      <c r="L84">
        <v>138723.57795195238</v>
      </c>
      <c r="M84">
        <v>215053.83429186739</v>
      </c>
      <c r="N84">
        <v>229194.05724812017</v>
      </c>
      <c r="O84">
        <v>209227.95297393977</v>
      </c>
      <c r="P84">
        <v>283197.09097390971</v>
      </c>
      <c r="Q84">
        <v>171611.34643724625</v>
      </c>
      <c r="R84">
        <v>345342.54915024218</v>
      </c>
      <c r="S84">
        <v>317267.9223508201</v>
      </c>
      <c r="T84">
        <v>337725.5628337785</v>
      </c>
      <c r="U84">
        <v>307169.31580909097</v>
      </c>
      <c r="V84">
        <v>422064.11705801974</v>
      </c>
      <c r="W84">
        <v>246219.80951549049</v>
      </c>
      <c r="X84">
        <v>507282.83001192147</v>
      </c>
      <c r="Y84">
        <v>813234.79694375303</v>
      </c>
      <c r="Z84">
        <v>867216.13829405583</v>
      </c>
      <c r="AA84">
        <v>781270.76622632216</v>
      </c>
      <c r="AB84">
        <v>1086167.3172516741</v>
      </c>
      <c r="AC84">
        <v>616267.72430032701</v>
      </c>
      <c r="AD84">
        <v>1300636.1658685706</v>
      </c>
      <c r="AE84">
        <v>1225160.5002656169</v>
      </c>
      <c r="AF84">
        <v>1302990.8053865263</v>
      </c>
      <c r="AG84">
        <v>1170527.1953763473</v>
      </c>
      <c r="AH84">
        <v>1626216.4630659737</v>
      </c>
      <c r="AI84">
        <v>931646.12832720252</v>
      </c>
      <c r="AJ84">
        <v>1959819.6420012712</v>
      </c>
      <c r="AK84">
        <v>3202835.661076149</v>
      </c>
      <c r="AL84">
        <v>3369349.1644906127</v>
      </c>
      <c r="AM84">
        <v>3032625.8667913675</v>
      </c>
      <c r="AN84">
        <v>4173817.655687897</v>
      </c>
      <c r="AO84">
        <v>2440282.8808364635</v>
      </c>
      <c r="AP84">
        <v>5097553.8168849507</v>
      </c>
      <c r="AQ84">
        <v>12795961.037861448</v>
      </c>
      <c r="AR84">
        <v>13278796.442474026</v>
      </c>
      <c r="AS84">
        <v>12070124.626824435</v>
      </c>
      <c r="AT84">
        <v>16235260.192539243</v>
      </c>
      <c r="AU84">
        <v>9973837.8953448161</v>
      </c>
      <c r="AV84">
        <v>20184403.760633655</v>
      </c>
      <c r="AW84">
        <v>17189.939173487532</v>
      </c>
      <c r="AX84">
        <v>13914.455536919579</v>
      </c>
      <c r="AY84">
        <v>17845.124797629516</v>
      </c>
      <c r="AZ84">
        <v>18310.510750549365</v>
      </c>
      <c r="BA84">
        <v>11032.713997001323</v>
      </c>
      <c r="BB84">
        <v>21903.454759236469</v>
      </c>
      <c r="BC84">
        <v>35707.878857359457</v>
      </c>
      <c r="BD84">
        <v>34136.742973331369</v>
      </c>
      <c r="BE84">
        <v>36230.257317565593</v>
      </c>
      <c r="BF84">
        <v>41956.119472099883</v>
      </c>
      <c r="BG84">
        <v>27703.174469366531</v>
      </c>
      <c r="BH84">
        <v>50865.846045078011</v>
      </c>
      <c r="BI84">
        <v>58855.303462199387</v>
      </c>
      <c r="BJ84">
        <v>59414.602268846131</v>
      </c>
      <c r="BK84">
        <v>59211.672967485705</v>
      </c>
      <c r="BL84">
        <v>71513.130374038039</v>
      </c>
      <c r="BM84">
        <v>48541.250059823047</v>
      </c>
      <c r="BN84">
        <v>87068.835152379936</v>
      </c>
    </row>
    <row r="85" spans="1:66">
      <c r="A85">
        <v>1996</v>
      </c>
      <c r="B85">
        <v>55335.153524950329</v>
      </c>
      <c r="C85">
        <v>55254.386456769556</v>
      </c>
      <c r="D85">
        <v>68256.24262170252</v>
      </c>
      <c r="E85">
        <v>43357.346484449678</v>
      </c>
      <c r="F85">
        <v>82676.994852548596</v>
      </c>
      <c r="G85">
        <v>93294.586720680658</v>
      </c>
      <c r="H85">
        <v>96494.050029580787</v>
      </c>
      <c r="I85">
        <v>92455.987353125834</v>
      </c>
      <c r="J85">
        <v>117914.89413922443</v>
      </c>
      <c r="K85">
        <v>75450.786994967173</v>
      </c>
      <c r="L85">
        <v>143258.26210857573</v>
      </c>
      <c r="M85">
        <v>227033.03629928094</v>
      </c>
      <c r="N85">
        <v>241048.24723923113</v>
      </c>
      <c r="O85">
        <v>221293.48815408093</v>
      </c>
      <c r="P85">
        <v>298862.01181410992</v>
      </c>
      <c r="Q85">
        <v>180322.77414615414</v>
      </c>
      <c r="R85">
        <v>363035.51989899809</v>
      </c>
      <c r="S85">
        <v>337834.5569195787</v>
      </c>
      <c r="T85">
        <v>358411.30391974718</v>
      </c>
      <c r="U85">
        <v>328228.99466974009</v>
      </c>
      <c r="V85">
        <v>450444.63614900899</v>
      </c>
      <c r="W85">
        <v>260749.30628188228</v>
      </c>
      <c r="X85">
        <v>537756.8349378336</v>
      </c>
      <c r="Y85">
        <v>879880.77474419237</v>
      </c>
      <c r="Z85">
        <v>936332.73936580669</v>
      </c>
      <c r="AA85">
        <v>850983.74452681444</v>
      </c>
      <c r="AB85">
        <v>1182542.4864462526</v>
      </c>
      <c r="AC85">
        <v>658630.75595345756</v>
      </c>
      <c r="AD85">
        <v>1405163.3559818615</v>
      </c>
      <c r="AE85">
        <v>1334501.2636792776</v>
      </c>
      <c r="AF85">
        <v>1419321.8179251254</v>
      </c>
      <c r="AG85">
        <v>1286708.4725942081</v>
      </c>
      <c r="AH85">
        <v>1784985.3735601231</v>
      </c>
      <c r="AI85">
        <v>1000408.9816013923</v>
      </c>
      <c r="AJ85">
        <v>2133072.7611516654</v>
      </c>
      <c r="AK85">
        <v>3581977.4338677553</v>
      </c>
      <c r="AL85">
        <v>3764829.3639467559</v>
      </c>
      <c r="AM85">
        <v>3418659.7679942413</v>
      </c>
      <c r="AN85">
        <v>4713662.5587410871</v>
      </c>
      <c r="AO85">
        <v>2683907.9807903673</v>
      </c>
      <c r="AP85">
        <v>5721332.571643969</v>
      </c>
      <c r="AQ85">
        <v>14794410.04440143</v>
      </c>
      <c r="AR85">
        <v>15363746.758701051</v>
      </c>
      <c r="AS85">
        <v>13961363.226409368</v>
      </c>
      <c r="AT85">
        <v>18959956.926852353</v>
      </c>
      <c r="AU85">
        <v>11325399.051206091</v>
      </c>
      <c r="AV85">
        <v>23350380.23921233</v>
      </c>
      <c r="AW85">
        <v>17375.720329220003</v>
      </c>
      <c r="AX85">
        <v>14176.257020319877</v>
      </c>
      <c r="AY85">
        <v>18052.785560413267</v>
      </c>
      <c r="AZ85">
        <v>18597.591104180614</v>
      </c>
      <c r="BA85">
        <v>11263.905973932175</v>
      </c>
      <c r="BB85">
        <v>22095.727596521469</v>
      </c>
      <c r="BC85">
        <v>36257.610994469149</v>
      </c>
      <c r="BD85">
        <v>34700.365334474685</v>
      </c>
      <c r="BE85">
        <v>36805.597379290513</v>
      </c>
      <c r="BF85">
        <v>42633.379378101701</v>
      </c>
      <c r="BG85">
        <v>28138.965633149179</v>
      </c>
      <c r="BH85">
        <v>51526.047625165316</v>
      </c>
      <c r="BI85">
        <v>59859.974326030577</v>
      </c>
      <c r="BJ85">
        <v>60355.500727168197</v>
      </c>
      <c r="BK85">
        <v>60246.612152887079</v>
      </c>
      <c r="BL85">
        <v>72678.114720503043</v>
      </c>
      <c r="BM85">
        <v>49232.79020717043</v>
      </c>
      <c r="BN85">
        <v>88313.947660970152</v>
      </c>
    </row>
    <row r="86" spans="1:66">
      <c r="A86">
        <v>1997</v>
      </c>
      <c r="B86">
        <v>57345.560189286538</v>
      </c>
      <c r="C86">
        <v>57476.112611510231</v>
      </c>
      <c r="D86">
        <v>70726.518615732362</v>
      </c>
      <c r="E86">
        <v>44982.70463817571</v>
      </c>
      <c r="F86">
        <v>85605.943704043559</v>
      </c>
      <c r="G86">
        <v>96941.009525138783</v>
      </c>
      <c r="H86">
        <v>100121.61168415114</v>
      </c>
      <c r="I86">
        <v>96427.601215423114</v>
      </c>
      <c r="J86">
        <v>122448.60221039824</v>
      </c>
      <c r="K86">
        <v>78350.56169995082</v>
      </c>
      <c r="L86">
        <v>148545.88678663311</v>
      </c>
      <c r="M86">
        <v>239369.63259932332</v>
      </c>
      <c r="N86">
        <v>253604.71471459887</v>
      </c>
      <c r="O86">
        <v>235171.19116035136</v>
      </c>
      <c r="P86">
        <v>315508.13048884727</v>
      </c>
      <c r="Q86">
        <v>188925.12820389733</v>
      </c>
      <c r="R86">
        <v>381507.56658978917</v>
      </c>
      <c r="S86">
        <v>358454.45943065925</v>
      </c>
      <c r="T86">
        <v>379312.94196232047</v>
      </c>
      <c r="U86">
        <v>351234.89012391691</v>
      </c>
      <c r="V86">
        <v>478092.16836839722</v>
      </c>
      <c r="W86">
        <v>275078.82182207314</v>
      </c>
      <c r="X86">
        <v>569591.86875219771</v>
      </c>
      <c r="Y86">
        <v>947944.99221161648</v>
      </c>
      <c r="Z86">
        <v>1008117.4911292708</v>
      </c>
      <c r="AA86">
        <v>923805.44640272367</v>
      </c>
      <c r="AB86">
        <v>1279012.4643748566</v>
      </c>
      <c r="AC86">
        <v>704638.34669368633</v>
      </c>
      <c r="AD86">
        <v>1509940.5412073652</v>
      </c>
      <c r="AE86">
        <v>1455164.7612775913</v>
      </c>
      <c r="AF86">
        <v>1542485.9846650534</v>
      </c>
      <c r="AG86">
        <v>1411019.0277135458</v>
      </c>
      <c r="AH86">
        <v>1952403.237571591</v>
      </c>
      <c r="AI86">
        <v>1081941.7768216648</v>
      </c>
      <c r="AJ86">
        <v>2316216.1221452584</v>
      </c>
      <c r="AK86">
        <v>3964371.8349293033</v>
      </c>
      <c r="AL86">
        <v>4169256.8647620948</v>
      </c>
      <c r="AM86">
        <v>3813596.0617006887</v>
      </c>
      <c r="AN86">
        <v>5253787.7367583942</v>
      </c>
      <c r="AO86">
        <v>2947771.0240322542</v>
      </c>
      <c r="AP86">
        <v>6309238.0624560658</v>
      </c>
      <c r="AQ86">
        <v>16125672.950398939</v>
      </c>
      <c r="AR86">
        <v>16866135.143126149</v>
      </c>
      <c r="AS86">
        <v>15395409.941690449</v>
      </c>
      <c r="AT86">
        <v>21159822.903683282</v>
      </c>
      <c r="AU86">
        <v>12030279.538008554</v>
      </c>
      <c r="AV86">
        <v>25534605.36603535</v>
      </c>
      <c r="AW86">
        <v>17750.110853434289</v>
      </c>
      <c r="AX86">
        <v>14569.508694421946</v>
      </c>
      <c r="AY86">
        <v>18524.624007597344</v>
      </c>
      <c r="AZ86">
        <v>19004.435021066482</v>
      </c>
      <c r="BA86">
        <v>11614.847576400598</v>
      </c>
      <c r="BB86">
        <v>22666.000621454012</v>
      </c>
      <c r="BC86">
        <v>37120.663254838</v>
      </c>
      <c r="BD86">
        <v>35538.987464251826</v>
      </c>
      <c r="BE86">
        <v>37732.214994972324</v>
      </c>
      <c r="BF86">
        <v>43528.561740941812</v>
      </c>
      <c r="BG86">
        <v>28989.102019762195</v>
      </c>
      <c r="BH86">
        <v>52727.985605627371</v>
      </c>
      <c r="BI86">
        <v>61333.853756592624</v>
      </c>
      <c r="BJ86">
        <v>61750.835926539163</v>
      </c>
      <c r="BK86">
        <v>61741.703729191038</v>
      </c>
      <c r="BL86">
        <v>74183.720140785968</v>
      </c>
      <c r="BM86">
        <v>50706.920073964182</v>
      </c>
      <c r="BN86">
        <v>90305.466835844069</v>
      </c>
    </row>
    <row r="87" spans="1:66">
      <c r="A87">
        <v>1998</v>
      </c>
      <c r="B87">
        <v>59541.600272928699</v>
      </c>
      <c r="C87">
        <v>59972.314862604297</v>
      </c>
      <c r="D87">
        <v>73625.145997816391</v>
      </c>
      <c r="E87">
        <v>46516.433704499177</v>
      </c>
      <c r="F87">
        <v>88808.038715705494</v>
      </c>
      <c r="G87">
        <v>100605.80990434786</v>
      </c>
      <c r="H87">
        <v>103983.26609143753</v>
      </c>
      <c r="I87">
        <v>100610.07887638659</v>
      </c>
      <c r="J87">
        <v>127601.81602466959</v>
      </c>
      <c r="K87">
        <v>80986.089650481765</v>
      </c>
      <c r="L87">
        <v>154033.7787605905</v>
      </c>
      <c r="M87">
        <v>250388.29908489264</v>
      </c>
      <c r="N87">
        <v>265345.49808061804</v>
      </c>
      <c r="O87">
        <v>247589.245216043</v>
      </c>
      <c r="P87">
        <v>331718.02205953124</v>
      </c>
      <c r="Q87">
        <v>196370.71262699604</v>
      </c>
      <c r="R87">
        <v>398751.74710686167</v>
      </c>
      <c r="S87">
        <v>376575.63281775411</v>
      </c>
      <c r="T87">
        <v>398579.19509579596</v>
      </c>
      <c r="U87">
        <v>371573.41250153602</v>
      </c>
      <c r="V87">
        <v>505447.03726355167</v>
      </c>
      <c r="W87">
        <v>286366.16838673846</v>
      </c>
      <c r="X87">
        <v>597661.6186914118</v>
      </c>
      <c r="Y87">
        <v>998854.71220587858</v>
      </c>
      <c r="Z87">
        <v>1063955.2515460462</v>
      </c>
      <c r="AA87">
        <v>980099.60218843317</v>
      </c>
      <c r="AB87">
        <v>1360657.3098670542</v>
      </c>
      <c r="AC87">
        <v>734007.29980003776</v>
      </c>
      <c r="AD87">
        <v>1590723.936197194</v>
      </c>
      <c r="AE87">
        <v>1526428.8378184077</v>
      </c>
      <c r="AF87">
        <v>1622511.4962874369</v>
      </c>
      <c r="AG87">
        <v>1491850.9283674394</v>
      </c>
      <c r="AH87">
        <v>2077351.2698086223</v>
      </c>
      <c r="AI87">
        <v>1117565.6669266268</v>
      </c>
      <c r="AJ87">
        <v>2426760.2378438581</v>
      </c>
      <c r="AK87">
        <v>4132260.1127795624</v>
      </c>
      <c r="AL87">
        <v>4367485.3556797998</v>
      </c>
      <c r="AM87">
        <v>4007595.5734533882</v>
      </c>
      <c r="AN87">
        <v>5617896.6962964293</v>
      </c>
      <c r="AO87">
        <v>2964820.9399848557</v>
      </c>
      <c r="AP87">
        <v>6576742.2670885948</v>
      </c>
      <c r="AQ87">
        <v>16860349.905155737</v>
      </c>
      <c r="AR87">
        <v>17829554.24394685</v>
      </c>
      <c r="AS87">
        <v>16128556.33841821</v>
      </c>
      <c r="AT87">
        <v>22709637.499657828</v>
      </c>
      <c r="AU87">
        <v>12177541.853708703</v>
      </c>
      <c r="AV87">
        <v>26724527.754522759</v>
      </c>
      <c r="AW87">
        <v>18477.390641509541</v>
      </c>
      <c r="AX87">
        <v>15099.934454419881</v>
      </c>
      <c r="AY87">
        <v>19334.550848822015</v>
      </c>
      <c r="AZ87">
        <v>19648.475970963187</v>
      </c>
      <c r="BA87">
        <v>12046.777758516604</v>
      </c>
      <c r="BB87">
        <v>23582.298670820495</v>
      </c>
      <c r="BC87">
        <v>38336.411516043801</v>
      </c>
      <c r="BD87">
        <v>36674.500516518761</v>
      </c>
      <c r="BE87">
        <v>39125.989267777768</v>
      </c>
      <c r="BF87">
        <v>44948.159768736958</v>
      </c>
      <c r="BG87">
        <v>29865.958268666192</v>
      </c>
      <c r="BH87">
        <v>54369.848894465911</v>
      </c>
      <c r="BI87">
        <v>63160.187609211636</v>
      </c>
      <c r="BJ87">
        <v>63642.70809414237</v>
      </c>
      <c r="BK87">
        <v>63865.28729147245</v>
      </c>
      <c r="BL87">
        <v>76572.764515954157</v>
      </c>
      <c r="BM87">
        <v>52139.933906353181</v>
      </c>
      <c r="BN87">
        <v>92854.286674022689</v>
      </c>
    </row>
    <row r="88" spans="1:66">
      <c r="A88">
        <v>1999</v>
      </c>
      <c r="B88">
        <v>61325.536324772678</v>
      </c>
      <c r="C88">
        <v>62153.972850617625</v>
      </c>
      <c r="D88">
        <v>76560.524418748755</v>
      </c>
      <c r="E88">
        <v>47316.906164837681</v>
      </c>
      <c r="F88">
        <v>91602.284137178111</v>
      </c>
      <c r="G88">
        <v>103771.47973181609</v>
      </c>
      <c r="H88">
        <v>106950.36569981532</v>
      </c>
      <c r="I88">
        <v>104579.84630500645</v>
      </c>
      <c r="J88">
        <v>132336.47341865883</v>
      </c>
      <c r="K88">
        <v>82319.667777505732</v>
      </c>
      <c r="L88">
        <v>158977.26904918486</v>
      </c>
      <c r="M88">
        <v>261841.68208673625</v>
      </c>
      <c r="N88">
        <v>277293.3470356433</v>
      </c>
      <c r="O88">
        <v>261280.09027046515</v>
      </c>
      <c r="P88">
        <v>350288.09128308139</v>
      </c>
      <c r="Q88">
        <v>201648.39615315586</v>
      </c>
      <c r="R88">
        <v>416814.29199301678</v>
      </c>
      <c r="S88">
        <v>396127.3791250494</v>
      </c>
      <c r="T88">
        <v>419494.09247004148</v>
      </c>
      <c r="U88">
        <v>394738.29295444296</v>
      </c>
      <c r="V88">
        <v>537910.4587272848</v>
      </c>
      <c r="W88">
        <v>295766.19940327172</v>
      </c>
      <c r="X88">
        <v>629388.58665773075</v>
      </c>
      <c r="Y88">
        <v>1071360.2685502581</v>
      </c>
      <c r="Z88">
        <v>1139680.3204624613</v>
      </c>
      <c r="AA88">
        <v>1061280.2415389908</v>
      </c>
      <c r="AB88">
        <v>1478066.0436395861</v>
      </c>
      <c r="AC88">
        <v>769320.909883313</v>
      </c>
      <c r="AD88">
        <v>1706592.4087978706</v>
      </c>
      <c r="AE88">
        <v>1651929.7464588019</v>
      </c>
      <c r="AF88">
        <v>1753135.3171992232</v>
      </c>
      <c r="AG88">
        <v>1629050.8814045375</v>
      </c>
      <c r="AH88">
        <v>2281071.0811158041</v>
      </c>
      <c r="AI88">
        <v>1175205.0944881572</v>
      </c>
      <c r="AJ88">
        <v>2629881.2592445137</v>
      </c>
      <c r="AK88">
        <v>4537353.6631367458</v>
      </c>
      <c r="AL88">
        <v>4810451.1064451439</v>
      </c>
      <c r="AM88">
        <v>4434265.9960860675</v>
      </c>
      <c r="AN88">
        <v>6320140.6274157045</v>
      </c>
      <c r="AO88">
        <v>3152866.7492968249</v>
      </c>
      <c r="AP88">
        <v>7201053.7524882732</v>
      </c>
      <c r="AQ88">
        <v>19019365.373892959</v>
      </c>
      <c r="AR88">
        <v>20232487.671216663</v>
      </c>
      <c r="AS88">
        <v>18243754.785771146</v>
      </c>
      <c r="AT88">
        <v>26425627.187861051</v>
      </c>
      <c r="AU88">
        <v>13089618.56192608</v>
      </c>
      <c r="AV88">
        <v>30171093.416854315</v>
      </c>
      <c r="AW88">
        <v>18879.592917729267</v>
      </c>
      <c r="AX88">
        <v>15700.70694973002</v>
      </c>
      <c r="AY88">
        <v>19728.099396228812</v>
      </c>
      <c r="AZ88">
        <v>20784.575418838682</v>
      </c>
      <c r="BA88">
        <v>12314.144552169635</v>
      </c>
      <c r="BB88">
        <v>24227.299225171337</v>
      </c>
      <c r="BC88">
        <v>39045.964573443387</v>
      </c>
      <c r="BD88">
        <v>37329.112912453718</v>
      </c>
      <c r="BE88">
        <v>40028.848692856787</v>
      </c>
      <c r="BF88">
        <v>46146.350322711791</v>
      </c>
      <c r="BG88">
        <v>30168.962832802332</v>
      </c>
      <c r="BH88">
        <v>55467.616597640481</v>
      </c>
      <c r="BI88">
        <v>64253.929143086039</v>
      </c>
      <c r="BJ88">
        <v>64364.620365858333</v>
      </c>
      <c r="BK88">
        <v>65404.78531364174</v>
      </c>
      <c r="BL88">
        <v>77848.568952553178</v>
      </c>
      <c r="BM88">
        <v>52487.485683593201</v>
      </c>
      <c r="BN88">
        <v>94518.013313226867</v>
      </c>
    </row>
    <row r="89" spans="1:66">
      <c r="A89">
        <v>2000</v>
      </c>
      <c r="B89">
        <v>63372.28237620138</v>
      </c>
      <c r="C89">
        <v>64357.967186611677</v>
      </c>
      <c r="D89">
        <v>79183.281355272309</v>
      </c>
      <c r="E89">
        <v>48803.543060713208</v>
      </c>
      <c r="F89">
        <v>94295.102742313262</v>
      </c>
      <c r="G89">
        <v>107450.16102981701</v>
      </c>
      <c r="H89">
        <v>110682.28335273243</v>
      </c>
      <c r="I89">
        <v>108518.22686364343</v>
      </c>
      <c r="J89">
        <v>137240.33689315672</v>
      </c>
      <c r="K89">
        <v>84971.206599106707</v>
      </c>
      <c r="L89">
        <v>163973.24499177211</v>
      </c>
      <c r="M89">
        <v>273910.40610242658</v>
      </c>
      <c r="N89">
        <v>289472.60175600933</v>
      </c>
      <c r="O89">
        <v>274344.15909905726</v>
      </c>
      <c r="P89">
        <v>368986.74463278975</v>
      </c>
      <c r="Q89">
        <v>208019.60967760958</v>
      </c>
      <c r="R89">
        <v>434094.64984515734</v>
      </c>
      <c r="S89">
        <v>416199.89677337237</v>
      </c>
      <c r="T89">
        <v>440223.79043611587</v>
      </c>
      <c r="U89">
        <v>416519.27061551786</v>
      </c>
      <c r="V89">
        <v>570970.60876420583</v>
      </c>
      <c r="W89">
        <v>305068.27956652542</v>
      </c>
      <c r="X89">
        <v>659309.76064448513</v>
      </c>
      <c r="Y89">
        <v>1141549.6001535396</v>
      </c>
      <c r="Z89">
        <v>1213467.3568847999</v>
      </c>
      <c r="AA89">
        <v>1139486.8313963939</v>
      </c>
      <c r="AB89">
        <v>1604042.2101854752</v>
      </c>
      <c r="AC89">
        <v>792958.93333236699</v>
      </c>
      <c r="AD89">
        <v>1814703.649160628</v>
      </c>
      <c r="AE89">
        <v>1772856.9084930101</v>
      </c>
      <c r="AF89">
        <v>1884184.752068117</v>
      </c>
      <c r="AG89">
        <v>1767468.0966733953</v>
      </c>
      <c r="AH89">
        <v>2507608.359773315</v>
      </c>
      <c r="AI89">
        <v>1209555.0940987479</v>
      </c>
      <c r="AJ89">
        <v>2816669.5159931104</v>
      </c>
      <c r="AK89">
        <v>4964056.3429715363</v>
      </c>
      <c r="AL89">
        <v>5282474.6373309596</v>
      </c>
      <c r="AM89">
        <v>4922094.5313549377</v>
      </c>
      <c r="AN89">
        <v>7113660.4045097288</v>
      </c>
      <c r="AO89">
        <v>3257572.7416412155</v>
      </c>
      <c r="AP89">
        <v>7871356.8759902045</v>
      </c>
      <c r="AQ89">
        <v>21041264.146125305</v>
      </c>
      <c r="AR89">
        <v>22621162.078240648</v>
      </c>
      <c r="AS89">
        <v>20634812.049869146</v>
      </c>
      <c r="AT89">
        <v>30241929.738918126</v>
      </c>
      <c r="AU89">
        <v>13642389.278077662</v>
      </c>
      <c r="AV89">
        <v>33462661.089551244</v>
      </c>
      <c r="AW89">
        <v>19294.403722585746</v>
      </c>
      <c r="AX89">
        <v>16062.281399670326</v>
      </c>
      <c r="AY89">
        <v>20197.707509579937</v>
      </c>
      <c r="AZ89">
        <v>21126.22581738792</v>
      </c>
      <c r="BA89">
        <v>12635.87952231971</v>
      </c>
      <c r="BB89">
        <v>24616.960492854432</v>
      </c>
      <c r="BC89">
        <v>39979.157517731903</v>
      </c>
      <c r="BD89">
        <v>38250.024667333819</v>
      </c>
      <c r="BE89">
        <v>41026.168085228826</v>
      </c>
      <c r="BF89">
        <v>46982.896546659256</v>
      </c>
      <c r="BG89">
        <v>31112.868992169162</v>
      </c>
      <c r="BH89">
        <v>56539.597508663916</v>
      </c>
      <c r="BI89">
        <v>65835.099761664591</v>
      </c>
      <c r="BJ89">
        <v>65984.70375191317</v>
      </c>
      <c r="BK89">
        <v>67061.74380478992</v>
      </c>
      <c r="BL89">
        <v>79303.734958248417</v>
      </c>
      <c r="BM89">
        <v>54209.105829480977</v>
      </c>
      <c r="BN89">
        <v>96442.893778425758</v>
      </c>
    </row>
    <row r="90" spans="1:66">
      <c r="A90">
        <v>2001</v>
      </c>
      <c r="B90">
        <v>63061.114281719492</v>
      </c>
      <c r="C90">
        <v>63714.334058378823</v>
      </c>
      <c r="D90">
        <v>78003.675251510416</v>
      </c>
      <c r="E90">
        <v>49272.343975550371</v>
      </c>
      <c r="F90">
        <v>93141.46958399807</v>
      </c>
      <c r="G90">
        <v>106549.56912464851</v>
      </c>
      <c r="H90">
        <v>109835.18490886748</v>
      </c>
      <c r="I90">
        <v>107068.97814671883</v>
      </c>
      <c r="J90">
        <v>134797.70965224766</v>
      </c>
      <c r="K90">
        <v>85635.717360000795</v>
      </c>
      <c r="L90">
        <v>161630.61880394458</v>
      </c>
      <c r="M90">
        <v>266110.73616480175</v>
      </c>
      <c r="N90">
        <v>281784.68122579053</v>
      </c>
      <c r="O90">
        <v>264133.96611261723</v>
      </c>
      <c r="P90">
        <v>354697.74676121253</v>
      </c>
      <c r="Q90">
        <v>206762.14935767924</v>
      </c>
      <c r="R90">
        <v>419711.06047862832</v>
      </c>
      <c r="S90">
        <v>400100.91111710574</v>
      </c>
      <c r="T90">
        <v>424181.73755402432</v>
      </c>
      <c r="U90">
        <v>395818.25793796929</v>
      </c>
      <c r="V90">
        <v>543145.42571267195</v>
      </c>
      <c r="W90">
        <v>300555.98958170915</v>
      </c>
      <c r="X90">
        <v>630294.81639132043</v>
      </c>
      <c r="Y90">
        <v>1076024.4350892713</v>
      </c>
      <c r="Z90">
        <v>1147721.8413981912</v>
      </c>
      <c r="AA90">
        <v>1054829.3053708328</v>
      </c>
      <c r="AB90">
        <v>1492803.605445334</v>
      </c>
      <c r="AC90">
        <v>771141.16885634523</v>
      </c>
      <c r="AD90">
        <v>1699217.4338850125</v>
      </c>
      <c r="AE90">
        <v>1657789.4593316033</v>
      </c>
      <c r="AF90">
        <v>1768951.0493111585</v>
      </c>
      <c r="AG90">
        <v>1617798.2216328937</v>
      </c>
      <c r="AH90">
        <v>2310052.5650139665</v>
      </c>
      <c r="AI90">
        <v>1174310.6699252578</v>
      </c>
      <c r="AJ90">
        <v>2619041.4484656337</v>
      </c>
      <c r="AK90">
        <v>4578013.6971358005</v>
      </c>
      <c r="AL90">
        <v>4880094.7973203994</v>
      </c>
      <c r="AM90">
        <v>4419792.2463558167</v>
      </c>
      <c r="AN90">
        <v>6364724.6926583089</v>
      </c>
      <c r="AO90">
        <v>3189473.5196517915</v>
      </c>
      <c r="AP90">
        <v>7218266.8641970931</v>
      </c>
      <c r="AQ90">
        <v>19228993.33551744</v>
      </c>
      <c r="AR90">
        <v>20422573.862058252</v>
      </c>
      <c r="AS90">
        <v>18304469.158418182</v>
      </c>
      <c r="AT90">
        <v>26346486.593431253</v>
      </c>
      <c r="AU90">
        <v>13634313.658880625</v>
      </c>
      <c r="AV90">
        <v>30127878.889704581</v>
      </c>
      <c r="AW90">
        <v>19572.659438790484</v>
      </c>
      <c r="AX90">
        <v>16287.043654571522</v>
      </c>
      <c r="AY90">
        <v>20359.689970038813</v>
      </c>
      <c r="AZ90">
        <v>21209.640850773168</v>
      </c>
      <c r="BA90">
        <v>12908.970591099958</v>
      </c>
      <c r="BB90">
        <v>24652.320364051568</v>
      </c>
      <c r="BC90">
        <v>40500.045183599235</v>
      </c>
      <c r="BD90">
        <v>38758.495732378266</v>
      </c>
      <c r="BE90">
        <v>41445.486052352338</v>
      </c>
      <c r="BF90">
        <v>47259.889528210188</v>
      </c>
      <c r="BG90">
        <v>31773.476710869378</v>
      </c>
      <c r="BH90">
        <v>56855.959484594714</v>
      </c>
      <c r="BI90">
        <v>66659.27736461017</v>
      </c>
      <c r="BJ90">
        <v>66847.810829636685</v>
      </c>
      <c r="BK90">
        <v>67802.731155244226</v>
      </c>
      <c r="BL90">
        <v>79822.700375006461</v>
      </c>
      <c r="BM90">
        <v>55354.109360581155</v>
      </c>
      <c r="BN90">
        <v>97110.508385273628</v>
      </c>
    </row>
    <row r="91" spans="1:66">
      <c r="A91">
        <v>2002</v>
      </c>
      <c r="B91">
        <v>62918.515030698662</v>
      </c>
      <c r="C91">
        <v>63409.650032077836</v>
      </c>
      <c r="D91">
        <v>76991.457157183613</v>
      </c>
      <c r="E91">
        <v>50003.07820477755</v>
      </c>
      <c r="F91">
        <v>92305.842906759281</v>
      </c>
      <c r="G91">
        <v>106407.53123148682</v>
      </c>
      <c r="H91">
        <v>109624.41594347137</v>
      </c>
      <c r="I91">
        <v>106582.89067376262</v>
      </c>
      <c r="J91">
        <v>133075.39311717681</v>
      </c>
      <c r="K91">
        <v>87040.316829505522</v>
      </c>
      <c r="L91">
        <v>160439.73934039436</v>
      </c>
      <c r="M91">
        <v>265049.54214982182</v>
      </c>
      <c r="N91">
        <v>280322.15217949648</v>
      </c>
      <c r="O91">
        <v>261211.77750250598</v>
      </c>
      <c r="P91">
        <v>347929.56168461166</v>
      </c>
      <c r="Q91">
        <v>211358.93724794022</v>
      </c>
      <c r="R91">
        <v>416503.99770130927</v>
      </c>
      <c r="S91">
        <v>397900.57435836678</v>
      </c>
      <c r="T91">
        <v>420941.42269614869</v>
      </c>
      <c r="U91">
        <v>390140.33876176114</v>
      </c>
      <c r="V91">
        <v>530528.96990024834</v>
      </c>
      <c r="W91">
        <v>307999.11050374113</v>
      </c>
      <c r="X91">
        <v>623515.38282218622</v>
      </c>
      <c r="Y91">
        <v>1061278.9302855006</v>
      </c>
      <c r="Z91">
        <v>1129378.7110083243</v>
      </c>
      <c r="AA91">
        <v>1029827.2819067063</v>
      </c>
      <c r="AB91">
        <v>1445437.0284263783</v>
      </c>
      <c r="AC91">
        <v>788442.07890588662</v>
      </c>
      <c r="AD91">
        <v>1664720.1109221242</v>
      </c>
      <c r="AE91">
        <v>1624841.7618518542</v>
      </c>
      <c r="AF91">
        <v>1728120.8164286488</v>
      </c>
      <c r="AG91">
        <v>1567300.7688095211</v>
      </c>
      <c r="AH91">
        <v>2217022.3119238359</v>
      </c>
      <c r="AI91">
        <v>1196074.6537753853</v>
      </c>
      <c r="AJ91">
        <v>2552966.4477731991</v>
      </c>
      <c r="AK91">
        <v>4451751.5539312661</v>
      </c>
      <c r="AL91">
        <v>4713400.3448113305</v>
      </c>
      <c r="AM91">
        <v>4238342.1388847884</v>
      </c>
      <c r="AN91">
        <v>6048808.1326992242</v>
      </c>
      <c r="AO91">
        <v>3219445.0543404049</v>
      </c>
      <c r="AP91">
        <v>6982795.25835058</v>
      </c>
      <c r="AQ91">
        <v>18762739.964611012</v>
      </c>
      <c r="AR91">
        <v>19729594.100019664</v>
      </c>
      <c r="AS91">
        <v>17551646.0380385</v>
      </c>
      <c r="AT91">
        <v>25061166.47072278</v>
      </c>
      <c r="AU91">
        <v>13811405.684973642</v>
      </c>
      <c r="AV91">
        <v>29251441.02024544</v>
      </c>
      <c r="AW91">
        <v>19429.49882991051</v>
      </c>
      <c r="AX91">
        <v>16212.614117925948</v>
      </c>
      <c r="AY91">
        <v>20236.409390393048</v>
      </c>
      <c r="AZ91">
        <v>20907.521197190421</v>
      </c>
      <c r="BA91">
        <v>12965.839580049585</v>
      </c>
      <c r="BB91">
        <v>24171.94647312419</v>
      </c>
      <c r="BC91">
        <v>40459.512017462745</v>
      </c>
      <c r="BD91">
        <v>38762.555347498892</v>
      </c>
      <c r="BE91">
        <v>41431.63586869694</v>
      </c>
      <c r="BF91">
        <v>46887.223320802739</v>
      </c>
      <c r="BG91">
        <v>32074.649422203911</v>
      </c>
      <c r="BH91">
        <v>56283.825707364827</v>
      </c>
      <c r="BI91">
        <v>66747.028501903027</v>
      </c>
      <c r="BJ91">
        <v>66949.981884465058</v>
      </c>
      <c r="BK91">
        <v>67925.668966576792</v>
      </c>
      <c r="BL91">
        <v>79361.850975318128</v>
      </c>
      <c r="BM91">
        <v>55960.661724896818</v>
      </c>
      <c r="BN91">
        <v>96423.674750165635</v>
      </c>
    </row>
    <row r="92" spans="1:66">
      <c r="A92">
        <v>2003</v>
      </c>
      <c r="B92">
        <v>63579.732166571674</v>
      </c>
      <c r="C92">
        <v>64013.655478713423</v>
      </c>
      <c r="D92">
        <v>77259.192363189402</v>
      </c>
      <c r="E92">
        <v>50958.971325196071</v>
      </c>
      <c r="F92">
        <v>93009.836456448335</v>
      </c>
      <c r="G92">
        <v>107919.46263009783</v>
      </c>
      <c r="H92">
        <v>111146.12754967507</v>
      </c>
      <c r="I92">
        <v>108051.01131739252</v>
      </c>
      <c r="J92">
        <v>134129.62538919982</v>
      </c>
      <c r="K92">
        <v>88962.885218667143</v>
      </c>
      <c r="L92">
        <v>162202.37633128092</v>
      </c>
      <c r="M92">
        <v>268768.09987469437</v>
      </c>
      <c r="N92">
        <v>284166.80133364681</v>
      </c>
      <c r="O92">
        <v>264686.39947546425</v>
      </c>
      <c r="P92">
        <v>351523.37189982872</v>
      </c>
      <c r="Q92">
        <v>215600.5252639172</v>
      </c>
      <c r="R92">
        <v>421819.90114411438</v>
      </c>
      <c r="S92">
        <v>403288.09393662965</v>
      </c>
      <c r="T92">
        <v>426293.79241912172</v>
      </c>
      <c r="U92">
        <v>394905.56136328325</v>
      </c>
      <c r="V92">
        <v>536288.49068132648</v>
      </c>
      <c r="W92">
        <v>313414.9612667567</v>
      </c>
      <c r="X92">
        <v>631648.1834754094</v>
      </c>
      <c r="Y92">
        <v>1082598.0327936977</v>
      </c>
      <c r="Z92">
        <v>1149957.8775582379</v>
      </c>
      <c r="AA92">
        <v>1049354.2894206089</v>
      </c>
      <c r="AB92">
        <v>1468979.7586444761</v>
      </c>
      <c r="AC92">
        <v>804721.53750473517</v>
      </c>
      <c r="AD92">
        <v>1699024.3775994226</v>
      </c>
      <c r="AE92">
        <v>1667197.7493020459</v>
      </c>
      <c r="AF92">
        <v>1769410.033339164</v>
      </c>
      <c r="AG92">
        <v>1607933.8726959261</v>
      </c>
      <c r="AH92">
        <v>2265690.0135281612</v>
      </c>
      <c r="AI92">
        <v>1226889.097504498</v>
      </c>
      <c r="AJ92">
        <v>2614700.3049201029</v>
      </c>
      <c r="AK92">
        <v>4617193.1163819106</v>
      </c>
      <c r="AL92">
        <v>4869427.7806914318</v>
      </c>
      <c r="AM92">
        <v>4408243.7057332713</v>
      </c>
      <c r="AN92">
        <v>6241074.6539104823</v>
      </c>
      <c r="AO92">
        <v>3355087.3357626772</v>
      </c>
      <c r="AP92">
        <v>7232164.5532521466</v>
      </c>
      <c r="AQ92">
        <v>19981102.770419411</v>
      </c>
      <c r="AR92">
        <v>20921757.193162937</v>
      </c>
      <c r="AS92">
        <v>18827403.909848846</v>
      </c>
      <c r="AT92">
        <v>26521946.166859135</v>
      </c>
      <c r="AU92">
        <v>14635745.369199622</v>
      </c>
      <c r="AV92">
        <v>31060118.432500456</v>
      </c>
      <c r="AW92">
        <v>19240.001703045531</v>
      </c>
      <c r="AX92">
        <v>16013.336783468281</v>
      </c>
      <c r="AY92">
        <v>19976.299640034322</v>
      </c>
      <c r="AZ92">
        <v>20388.759337178966</v>
      </c>
      <c r="BA92">
        <v>12955.057431725005</v>
      </c>
      <c r="BB92">
        <v>23817.29658161573</v>
      </c>
      <c r="BC92">
        <v>40781.024643446923</v>
      </c>
      <c r="BD92">
        <v>39070.05781467443</v>
      </c>
      <c r="BE92">
        <v>41716.683923518882</v>
      </c>
      <c r="BF92">
        <v>46785.394636896141</v>
      </c>
      <c r="BG92">
        <v>32665.465332004827</v>
      </c>
      <c r="BH92">
        <v>56475.384824485445</v>
      </c>
      <c r="BI92">
        <v>67707.303318948674</v>
      </c>
      <c r="BJ92">
        <v>67890.959103682122</v>
      </c>
      <c r="BK92">
        <v>68892.164277874588</v>
      </c>
      <c r="BL92">
        <v>79781.188761542595</v>
      </c>
      <c r="BM92">
        <v>57303.475207354604</v>
      </c>
      <c r="BN92">
        <v>97297.995128072595</v>
      </c>
    </row>
    <row r="93" spans="1:66">
      <c r="A93">
        <v>2004</v>
      </c>
      <c r="B93">
        <v>65441.947971761205</v>
      </c>
      <c r="C93">
        <v>65926.227964861799</v>
      </c>
      <c r="D93">
        <v>79771.994420715651</v>
      </c>
      <c r="E93">
        <v>52247.479861622152</v>
      </c>
      <c r="F93">
        <v>95429.668662628261</v>
      </c>
      <c r="G93">
        <v>111496.34533121275</v>
      </c>
      <c r="H93">
        <v>114717.59081328985</v>
      </c>
      <c r="I93">
        <v>111698.49733927257</v>
      </c>
      <c r="J93">
        <v>139019.09058012374</v>
      </c>
      <c r="K93">
        <v>91357.807268886201</v>
      </c>
      <c r="L93">
        <v>166963.61682078723</v>
      </c>
      <c r="M93">
        <v>283067.06765749154</v>
      </c>
      <c r="N93">
        <v>298518.25991050067</v>
      </c>
      <c r="O93">
        <v>279425.60580470914</v>
      </c>
      <c r="P93">
        <v>371573.77945980197</v>
      </c>
      <c r="Q93">
        <v>224851.17440028378</v>
      </c>
      <c r="R93">
        <v>442777.7801896701</v>
      </c>
      <c r="S93">
        <v>429429.78411591612</v>
      </c>
      <c r="T93">
        <v>452613.61315796222</v>
      </c>
      <c r="U93">
        <v>422179.25955565547</v>
      </c>
      <c r="V93">
        <v>573764.55800424737</v>
      </c>
      <c r="W93">
        <v>329781.46086158138</v>
      </c>
      <c r="X93">
        <v>670163.83894503256</v>
      </c>
      <c r="Y93">
        <v>1183447.3146552031</v>
      </c>
      <c r="Z93">
        <v>1251440.0264011784</v>
      </c>
      <c r="AA93">
        <v>1153843.064245783</v>
      </c>
      <c r="AB93">
        <v>1615248.6880695275</v>
      </c>
      <c r="AC93">
        <v>863954.53666821343</v>
      </c>
      <c r="AD93">
        <v>1848702.343217585</v>
      </c>
      <c r="AE93">
        <v>1842768.207178917</v>
      </c>
      <c r="AF93">
        <v>1947362.0273865599</v>
      </c>
      <c r="AG93">
        <v>1789013.4824726463</v>
      </c>
      <c r="AH93">
        <v>2521597.9845490619</v>
      </c>
      <c r="AI93">
        <v>1328570.8778115215</v>
      </c>
      <c r="AJ93">
        <v>2879208.6245930162</v>
      </c>
      <c r="AK93">
        <v>5205863.9261277933</v>
      </c>
      <c r="AL93">
        <v>5482313.7851722939</v>
      </c>
      <c r="AM93">
        <v>5008713.2989514424</v>
      </c>
      <c r="AN93">
        <v>7132472.2312820712</v>
      </c>
      <c r="AO93">
        <v>3685323.3104502675</v>
      </c>
      <c r="AP93">
        <v>8120991.1053815773</v>
      </c>
      <c r="AQ93">
        <v>22951282.394663911</v>
      </c>
      <c r="AR93">
        <v>24047031.82141548</v>
      </c>
      <c r="AS93">
        <v>21938787.440126713</v>
      </c>
      <c r="AT93">
        <v>31076847.011701569</v>
      </c>
      <c r="AU93">
        <v>16222125.437087659</v>
      </c>
      <c r="AV93">
        <v>35634576.148300871</v>
      </c>
      <c r="AW93">
        <v>19387.550612309657</v>
      </c>
      <c r="AX93">
        <v>16166.305130232553</v>
      </c>
      <c r="AY93">
        <v>20153.958590451039</v>
      </c>
      <c r="AZ93">
        <v>20524.898261307557</v>
      </c>
      <c r="BA93">
        <v>13137.152454358105</v>
      </c>
      <c r="BB93">
        <v>23895.720504469307</v>
      </c>
      <c r="BC93">
        <v>41261.379117791163</v>
      </c>
      <c r="BD93">
        <v>39544.579978567926</v>
      </c>
      <c r="BE93">
        <v>42204.074871545432</v>
      </c>
      <c r="BF93">
        <v>47349.573860817152</v>
      </c>
      <c r="BG93">
        <v>33069.291579548633</v>
      </c>
      <c r="BH93">
        <v>56835.434048512507</v>
      </c>
      <c r="BI93">
        <v>68603.664749643052</v>
      </c>
      <c r="BJ93">
        <v>68767.423538987146</v>
      </c>
      <c r="BK93">
        <v>69766.720222913427</v>
      </c>
      <c r="BL93">
        <v>80880.418360204159</v>
      </c>
      <c r="BM93">
        <v>57984.465486036788</v>
      </c>
      <c r="BN93">
        <v>98010.075978566485</v>
      </c>
    </row>
    <row r="94" spans="1:66">
      <c r="A94">
        <v>2005</v>
      </c>
      <c r="B94">
        <v>67089.85193761313</v>
      </c>
      <c r="C94">
        <v>67263.28590866008</v>
      </c>
      <c r="D94">
        <v>81658.011176983418</v>
      </c>
      <c r="E94">
        <v>53678.068291215663</v>
      </c>
      <c r="F94">
        <v>97657.414606481325</v>
      </c>
      <c r="G94">
        <v>114739.78879896883</v>
      </c>
      <c r="H94">
        <v>117904.96384505252</v>
      </c>
      <c r="I94">
        <v>114420.80534033666</v>
      </c>
      <c r="J94">
        <v>142712.52630994687</v>
      </c>
      <c r="K94">
        <v>94141.519467374033</v>
      </c>
      <c r="L94">
        <v>171497.29746757704</v>
      </c>
      <c r="M94">
        <v>297273.21809447883</v>
      </c>
      <c r="N94">
        <v>312359.04304189229</v>
      </c>
      <c r="O94">
        <v>292179.68114642799</v>
      </c>
      <c r="P94">
        <v>388712.63305639755</v>
      </c>
      <c r="Q94">
        <v>235973.67847096501</v>
      </c>
      <c r="R94">
        <v>463443.19410786702</v>
      </c>
      <c r="S94">
        <v>454904.32826120232</v>
      </c>
      <c r="T94">
        <v>477993.38523600582</v>
      </c>
      <c r="U94">
        <v>445389.23704107857</v>
      </c>
      <c r="V94">
        <v>604834.12867994478</v>
      </c>
      <c r="W94">
        <v>349803.6644444798</v>
      </c>
      <c r="X94">
        <v>707181.39674351935</v>
      </c>
      <c r="Y94">
        <v>1277829.3860393113</v>
      </c>
      <c r="Z94">
        <v>1346352.2678819164</v>
      </c>
      <c r="AA94">
        <v>1241142.4938443454</v>
      </c>
      <c r="AB94">
        <v>1737250.2392354375</v>
      </c>
      <c r="AC94">
        <v>935520.58551641495</v>
      </c>
      <c r="AD94">
        <v>1986052.4857103708</v>
      </c>
      <c r="AE94">
        <v>2012591.2676824385</v>
      </c>
      <c r="AF94">
        <v>2118360.2946346384</v>
      </c>
      <c r="AG94">
        <v>1946367.4372843071</v>
      </c>
      <c r="AH94">
        <v>2742455.3486733362</v>
      </c>
      <c r="AI94">
        <v>1453289.4721788818</v>
      </c>
      <c r="AJ94">
        <v>3126895.2082513073</v>
      </c>
      <c r="AK94">
        <v>5836667.4929735577</v>
      </c>
      <c r="AL94">
        <v>6121194.3631547336</v>
      </c>
      <c r="AM94">
        <v>5594258.2029086947</v>
      </c>
      <c r="AN94">
        <v>7968115.784609546</v>
      </c>
      <c r="AO94">
        <v>4138512.7448807196</v>
      </c>
      <c r="AP94">
        <v>9055216.9543435294</v>
      </c>
      <c r="AQ94">
        <v>25858147.264212873</v>
      </c>
      <c r="AR94">
        <v>27029940.199083216</v>
      </c>
      <c r="AS94">
        <v>24547580.919091757</v>
      </c>
      <c r="AT94">
        <v>35322411.894666806</v>
      </c>
      <c r="AU94">
        <v>18139438.886876419</v>
      </c>
      <c r="AV94">
        <v>40045918.547518775</v>
      </c>
      <c r="AW94">
        <v>19439.915076257421</v>
      </c>
      <c r="AX94">
        <v>16274.740030173753</v>
      </c>
      <c r="AY94">
        <v>20105.766476983503</v>
      </c>
      <c r="AZ94">
        <v>20603.496044019972</v>
      </c>
      <c r="BA94">
        <v>13214.61711505729</v>
      </c>
      <c r="BB94">
        <v>23817.531745385608</v>
      </c>
      <c r="BC94">
        <v>41513.922364628059</v>
      </c>
      <c r="BD94">
        <v>39837.719592693233</v>
      </c>
      <c r="BE94">
        <v>42272.575326685859</v>
      </c>
      <c r="BF94">
        <v>47540.830968159629</v>
      </c>
      <c r="BG94">
        <v>33423.000493465741</v>
      </c>
      <c r="BH94">
        <v>57014.550217438489</v>
      </c>
      <c r="BI94">
        <v>69106.431475091347</v>
      </c>
      <c r="BJ94">
        <v>69291.444045842567</v>
      </c>
      <c r="BK94">
        <v>69981.086388813826</v>
      </c>
      <c r="BL94">
        <v>81212.49962333421</v>
      </c>
      <c r="BM94">
        <v>58683.4797164763</v>
      </c>
      <c r="BN94">
        <v>98510.823307504586</v>
      </c>
    </row>
    <row r="95" spans="1:66">
      <c r="A95">
        <v>2006</v>
      </c>
      <c r="B95">
        <v>68692.686449857065</v>
      </c>
      <c r="C95">
        <v>68766.914006003717</v>
      </c>
      <c r="D95">
        <v>83678.839489392834</v>
      </c>
      <c r="E95">
        <v>54898.134582093837</v>
      </c>
      <c r="F95">
        <v>99548.645305646598</v>
      </c>
      <c r="G95">
        <v>117861.02301951231</v>
      </c>
      <c r="H95">
        <v>121008.66915917481</v>
      </c>
      <c r="I95">
        <v>117393.9932513809</v>
      </c>
      <c r="J95">
        <v>146675.36117698939</v>
      </c>
      <c r="K95">
        <v>96516.255144966228</v>
      </c>
      <c r="L95">
        <v>175273.53033511463</v>
      </c>
      <c r="M95">
        <v>310810.6897646552</v>
      </c>
      <c r="N95">
        <v>325875.35019672883</v>
      </c>
      <c r="O95">
        <v>305160.73913951759</v>
      </c>
      <c r="P95">
        <v>406644.99573008908</v>
      </c>
      <c r="Q95">
        <v>245447.39112253164</v>
      </c>
      <c r="R95">
        <v>481811.85086376942</v>
      </c>
      <c r="S95">
        <v>478706.35955509852</v>
      </c>
      <c r="T95">
        <v>501840.3925955937</v>
      </c>
      <c r="U95">
        <v>468174.91999340855</v>
      </c>
      <c r="V95">
        <v>636637.64182898006</v>
      </c>
      <c r="W95">
        <v>366160.77147699986</v>
      </c>
      <c r="X95">
        <v>740768.56084277877</v>
      </c>
      <c r="Y95">
        <v>1357498.6559885731</v>
      </c>
      <c r="Z95">
        <v>1426003.2414621899</v>
      </c>
      <c r="AA95">
        <v>1317483.3507110369</v>
      </c>
      <c r="AB95">
        <v>1845697.5374655079</v>
      </c>
      <c r="AC95">
        <v>986967.20637731091</v>
      </c>
      <c r="AD95">
        <v>2102971.7302023293</v>
      </c>
      <c r="AE95">
        <v>2140799.2343845144</v>
      </c>
      <c r="AF95">
        <v>2248308.6398997139</v>
      </c>
      <c r="AG95">
        <v>2068528.6227744138</v>
      </c>
      <c r="AH95">
        <v>2922979.895708194</v>
      </c>
      <c r="AI95">
        <v>1534347.7671562671</v>
      </c>
      <c r="AJ95">
        <v>3317306.864652107</v>
      </c>
      <c r="AK95">
        <v>6199119.354959283</v>
      </c>
      <c r="AL95">
        <v>6493087.7786816349</v>
      </c>
      <c r="AM95">
        <v>5928821.2526347302</v>
      </c>
      <c r="AN95">
        <v>8472133.3879140541</v>
      </c>
      <c r="AO95">
        <v>4352246.6096963808</v>
      </c>
      <c r="AP95">
        <v>9573982.6818908807</v>
      </c>
      <c r="AQ95">
        <v>27324910.589805618</v>
      </c>
      <c r="AR95">
        <v>28505544.540185791</v>
      </c>
      <c r="AS95">
        <v>25757544.247983586</v>
      </c>
      <c r="AT95">
        <v>36932656.921270095</v>
      </c>
      <c r="AU95">
        <v>19126435.877235979</v>
      </c>
      <c r="AV95">
        <v>42141823.590826653</v>
      </c>
      <c r="AW95">
        <v>19524.349880201826</v>
      </c>
      <c r="AX95">
        <v>16376.703740539337</v>
      </c>
      <c r="AY95">
        <v>20139.834760626534</v>
      </c>
      <c r="AZ95">
        <v>20682.317801796267</v>
      </c>
      <c r="BA95">
        <v>13280.014019221437</v>
      </c>
      <c r="BB95">
        <v>23823.76027617856</v>
      </c>
      <c r="BC95">
        <v>41790.686081546162</v>
      </c>
      <c r="BD95">
        <v>40116.834922426875</v>
      </c>
      <c r="BE95">
        <v>42500.933435613282</v>
      </c>
      <c r="BF95">
        <v>47793.711018204347</v>
      </c>
      <c r="BG95">
        <v>33725.994966489641</v>
      </c>
      <c r="BH95">
        <v>57074.955799188516</v>
      </c>
      <c r="BI95">
        <v>69623.606333226591</v>
      </c>
      <c r="BJ95">
        <v>69791.998899786297</v>
      </c>
      <c r="BK95">
        <v>70452.30677934672</v>
      </c>
      <c r="BL95">
        <v>81682.952538714453</v>
      </c>
      <c r="BM95">
        <v>59283.471150574878</v>
      </c>
      <c r="BN95">
        <v>98638.950202950946</v>
      </c>
    </row>
    <row r="96" spans="1:66">
      <c r="A96">
        <v>2007</v>
      </c>
      <c r="B96">
        <v>67921.658187381021</v>
      </c>
      <c r="C96">
        <v>67539.092063401375</v>
      </c>
      <c r="D96">
        <v>82498.880424840943</v>
      </c>
      <c r="E96">
        <v>54427.783092083839</v>
      </c>
      <c r="F96">
        <v>98509.748518802706</v>
      </c>
      <c r="G96">
        <v>116273.37792162463</v>
      </c>
      <c r="H96">
        <v>119378.12329896173</v>
      </c>
      <c r="I96">
        <v>115388.26214394742</v>
      </c>
      <c r="J96">
        <v>144508.15876521694</v>
      </c>
      <c r="K96">
        <v>95327.693291002739</v>
      </c>
      <c r="L96">
        <v>172970.56896939405</v>
      </c>
      <c r="M96">
        <v>305959.16386986914</v>
      </c>
      <c r="N96">
        <v>321007.92703560455</v>
      </c>
      <c r="O96">
        <v>299377.23089958099</v>
      </c>
      <c r="P96">
        <v>400744.72030386352</v>
      </c>
      <c r="Q96">
        <v>241187.44995591839</v>
      </c>
      <c r="R96">
        <v>475282.19120808702</v>
      </c>
      <c r="S96">
        <v>470267.2803250961</v>
      </c>
      <c r="T96">
        <v>493458.76452067605</v>
      </c>
      <c r="U96">
        <v>458371.7354203646</v>
      </c>
      <c r="V96">
        <v>626310.77924323769</v>
      </c>
      <c r="W96">
        <v>358780.06976527971</v>
      </c>
      <c r="X96">
        <v>729048.47973513755</v>
      </c>
      <c r="Y96">
        <v>1328577.9166855004</v>
      </c>
      <c r="Z96">
        <v>1398361.086921691</v>
      </c>
      <c r="AA96">
        <v>1284277.2228638211</v>
      </c>
      <c r="AB96">
        <v>1813178.3262107968</v>
      </c>
      <c r="AC96">
        <v>962205.33291249466</v>
      </c>
      <c r="AD96">
        <v>2061807.0936907714</v>
      </c>
      <c r="AE96">
        <v>2093248.3542831971</v>
      </c>
      <c r="AF96">
        <v>2202705.589867664</v>
      </c>
      <c r="AG96">
        <v>2013367.6727166462</v>
      </c>
      <c r="AH96">
        <v>2875962.6046129628</v>
      </c>
      <c r="AI96">
        <v>1492037.3428512348</v>
      </c>
      <c r="AJ96">
        <v>3248009.6090046931</v>
      </c>
      <c r="AK96">
        <v>6103467.5124600381</v>
      </c>
      <c r="AL96">
        <v>6409912.125526798</v>
      </c>
      <c r="AM96">
        <v>5805202.4876956521</v>
      </c>
      <c r="AN96">
        <v>8438786.8773081955</v>
      </c>
      <c r="AO96">
        <v>4223512.9612111645</v>
      </c>
      <c r="AP96">
        <v>9435236.5657274406</v>
      </c>
      <c r="AQ96">
        <v>27880857.751495257</v>
      </c>
      <c r="AR96">
        <v>29176646.491836406</v>
      </c>
      <c r="AS96">
        <v>26199930.124800649</v>
      </c>
      <c r="AT96">
        <v>38524042.764553912</v>
      </c>
      <c r="AU96">
        <v>18931420.199043266</v>
      </c>
      <c r="AV96">
        <v>43072758.857633434</v>
      </c>
      <c r="AW96">
        <v>19569.938453137413</v>
      </c>
      <c r="AX96">
        <v>16465.193075800307</v>
      </c>
      <c r="AY96">
        <v>19689.921982855318</v>
      </c>
      <c r="AZ96">
        <v>20489.602084464925</v>
      </c>
      <c r="BA96">
        <v>13527.872893164942</v>
      </c>
      <c r="BB96">
        <v>24048.928068211357</v>
      </c>
      <c r="BC96">
        <v>41473.046444882333</v>
      </c>
      <c r="BD96">
        <v>39800.961648689517</v>
      </c>
      <c r="BE96">
        <v>41779.298859381408</v>
      </c>
      <c r="BF96">
        <v>47138.231549393975</v>
      </c>
      <c r="BG96">
        <v>33676.708996102228</v>
      </c>
      <c r="BH96">
        <v>56646.143775548881</v>
      </c>
      <c r="BI96">
        <v>68851.931434563492</v>
      </c>
      <c r="BJ96">
        <v>68970.672364801023</v>
      </c>
      <c r="BK96">
        <v>69391.019955039024</v>
      </c>
      <c r="BL96">
        <v>80449.018380555295</v>
      </c>
      <c r="BM96">
        <v>58862.754124773848</v>
      </c>
      <c r="BN96">
        <v>97392.663409720786</v>
      </c>
    </row>
    <row r="97" spans="1:66">
      <c r="A97">
        <v>2008</v>
      </c>
      <c r="B97">
        <v>66046.585415250185</v>
      </c>
      <c r="C97">
        <v>65629.488651239502</v>
      </c>
      <c r="D97">
        <v>79831.222096150304</v>
      </c>
      <c r="E97">
        <v>53257.050825977691</v>
      </c>
      <c r="F97">
        <v>95270.044531094522</v>
      </c>
      <c r="G97">
        <v>113119.08972928437</v>
      </c>
      <c r="H97">
        <v>116123.01525941768</v>
      </c>
      <c r="I97">
        <v>112084.88271698949</v>
      </c>
      <c r="J97">
        <v>139998.49296159571</v>
      </c>
      <c r="K97">
        <v>93296.606367265587</v>
      </c>
      <c r="L97">
        <v>167347.70537143262</v>
      </c>
      <c r="M97">
        <v>294136.55312362366</v>
      </c>
      <c r="N97">
        <v>309413.63985964481</v>
      </c>
      <c r="O97">
        <v>286980.59830891603</v>
      </c>
      <c r="P97">
        <v>384432.5619547221</v>
      </c>
      <c r="Q97">
        <v>233908.29183175985</v>
      </c>
      <c r="R97">
        <v>455333.84304812463</v>
      </c>
      <c r="S97">
        <v>449840.78096649144</v>
      </c>
      <c r="T97">
        <v>473438.71701354557</v>
      </c>
      <c r="U97">
        <v>436623.76373180904</v>
      </c>
      <c r="V97">
        <v>597949.4249662786</v>
      </c>
      <c r="W97">
        <v>346427.02088007936</v>
      </c>
      <c r="X97">
        <v>694723.93418704497</v>
      </c>
      <c r="Y97">
        <v>1268595.9844431344</v>
      </c>
      <c r="Z97">
        <v>1337249.6737789942</v>
      </c>
      <c r="AA97">
        <v>1218894.0190598525</v>
      </c>
      <c r="AB97">
        <v>1719611.713840554</v>
      </c>
      <c r="AC97">
        <v>931806.24498400744</v>
      </c>
      <c r="AD97">
        <v>1952545.4122044574</v>
      </c>
      <c r="AE97">
        <v>2002898.2304965677</v>
      </c>
      <c r="AF97">
        <v>2107626.9963286058</v>
      </c>
      <c r="AG97">
        <v>1915338.1486104704</v>
      </c>
      <c r="AH97">
        <v>2725227.3468974796</v>
      </c>
      <c r="AI97">
        <v>1451963.9918884241</v>
      </c>
      <c r="AJ97">
        <v>3080906.2371534123</v>
      </c>
      <c r="AK97">
        <v>5881698.5688698525</v>
      </c>
      <c r="AL97">
        <v>6160057.5056640701</v>
      </c>
      <c r="AM97">
        <v>5574348.3268663008</v>
      </c>
      <c r="AN97">
        <v>8017997.778912792</v>
      </c>
      <c r="AO97">
        <v>4157899.3676406089</v>
      </c>
      <c r="AP97">
        <v>9017353.755330909</v>
      </c>
      <c r="AQ97">
        <v>27401251.861711886</v>
      </c>
      <c r="AR97">
        <v>28556867.693788115</v>
      </c>
      <c r="AS97">
        <v>25856228.952007916</v>
      </c>
      <c r="AT97">
        <v>37309790.676671676</v>
      </c>
      <c r="AU97">
        <v>19086908.906107083</v>
      </c>
      <c r="AV97">
        <v>41830819.785957545</v>
      </c>
      <c r="AW97">
        <v>18974.081101215997</v>
      </c>
      <c r="AX97">
        <v>15970.155571082703</v>
      </c>
      <c r="AY97">
        <v>19174.094585489507</v>
      </c>
      <c r="AZ97">
        <v>19663.951230704886</v>
      </c>
      <c r="BA97">
        <v>13217.49528468981</v>
      </c>
      <c r="BB97">
        <v>23192.383690756429</v>
      </c>
      <c r="BC97">
        <v>40703.255669875361</v>
      </c>
      <c r="BD97">
        <v>39005.801588095237</v>
      </c>
      <c r="BE97">
        <v>41034.920911497655</v>
      </c>
      <c r="BF97">
        <v>45986.628778531202</v>
      </c>
      <c r="BG97">
        <v>33184.690714224118</v>
      </c>
      <c r="BH97">
        <v>55262.955806980055</v>
      </c>
      <c r="BI97">
        <v>67864.723880699559</v>
      </c>
      <c r="BJ97">
        <v>67800.359109360885</v>
      </c>
      <c r="BK97">
        <v>68360.953819007831</v>
      </c>
      <c r="BL97">
        <v>78889.975713314096</v>
      </c>
      <c r="BM97">
        <v>58143.685001141996</v>
      </c>
      <c r="BN97">
        <v>95351.170952259592</v>
      </c>
    </row>
    <row r="98" spans="1:66">
      <c r="A98">
        <v>2009</v>
      </c>
      <c r="B98">
        <v>63023.698882639248</v>
      </c>
      <c r="C98">
        <v>62118.454097438378</v>
      </c>
      <c r="D98">
        <v>74674.090905549194</v>
      </c>
      <c r="E98">
        <v>52206.060162740454</v>
      </c>
      <c r="F98">
        <v>91191.387256152666</v>
      </c>
      <c r="G98">
        <v>108168.98751138878</v>
      </c>
      <c r="H98">
        <v>110901.92767610357</v>
      </c>
      <c r="I98">
        <v>106421.14135662529</v>
      </c>
      <c r="J98">
        <v>131264.63494837849</v>
      </c>
      <c r="K98">
        <v>91503.831701930234</v>
      </c>
      <c r="L98">
        <v>160462.86926213501</v>
      </c>
      <c r="M98">
        <v>275814.34971227532</v>
      </c>
      <c r="N98">
        <v>290174.41721052077</v>
      </c>
      <c r="O98">
        <v>266713.05479506863</v>
      </c>
      <c r="P98">
        <v>353413.20720277907</v>
      </c>
      <c r="Q98">
        <v>226652.08660546588</v>
      </c>
      <c r="R98">
        <v>429505.03451832692</v>
      </c>
      <c r="S98">
        <v>417476.53654193314</v>
      </c>
      <c r="T98">
        <v>439192.32953677239</v>
      </c>
      <c r="U98">
        <v>400632.47136803577</v>
      </c>
      <c r="V98">
        <v>543167.41240618262</v>
      </c>
      <c r="W98">
        <v>333232.5275546296</v>
      </c>
      <c r="X98">
        <v>648030.14802407951</v>
      </c>
      <c r="Y98">
        <v>1158862.9729275301</v>
      </c>
      <c r="Z98">
        <v>1219009.8800359257</v>
      </c>
      <c r="AA98">
        <v>1093542.1133039761</v>
      </c>
      <c r="AB98">
        <v>1532725.0691142085</v>
      </c>
      <c r="AC98">
        <v>886033.75397734635</v>
      </c>
      <c r="AD98">
        <v>1790241.025850859</v>
      </c>
      <c r="AE98">
        <v>1827697.3575694636</v>
      </c>
      <c r="AF98">
        <v>1917364.1971931458</v>
      </c>
      <c r="AG98">
        <v>1711336.5639465575</v>
      </c>
      <c r="AH98">
        <v>2415814.8308605193</v>
      </c>
      <c r="AI98">
        <v>1384741.1495081044</v>
      </c>
      <c r="AJ98">
        <v>2815459.3769804398</v>
      </c>
      <c r="AK98">
        <v>5422996.53580839</v>
      </c>
      <c r="AL98">
        <v>5647930.4314883482</v>
      </c>
      <c r="AM98">
        <v>5000398.0496016648</v>
      </c>
      <c r="AN98">
        <v>7125147.7145918859</v>
      </c>
      <c r="AO98">
        <v>4065158.5267130593</v>
      </c>
      <c r="AP98">
        <v>8304636.9217257872</v>
      </c>
      <c r="AQ98">
        <v>26811858.536639586</v>
      </c>
      <c r="AR98">
        <v>27607432.334918845</v>
      </c>
      <c r="AS98">
        <v>24247512.706110414</v>
      </c>
      <c r="AT98">
        <v>34414172.38782765</v>
      </c>
      <c r="AU98">
        <v>20384104.390334845</v>
      </c>
      <c r="AV98">
        <v>40707639.06624686</v>
      </c>
      <c r="AW98">
        <v>17878.410253889717</v>
      </c>
      <c r="AX98">
        <v>15145.470089174936</v>
      </c>
      <c r="AY98">
        <v>17815.766838251468</v>
      </c>
      <c r="AZ98">
        <v>18083.546862719901</v>
      </c>
      <c r="BA98">
        <v>12908.288623550672</v>
      </c>
      <c r="BB98">
        <v>21919.905250170341</v>
      </c>
      <c r="BC98">
        <v>39380.293234901903</v>
      </c>
      <c r="BD98">
        <v>37784.730179541293</v>
      </c>
      <c r="BE98">
        <v>39385.720686590575</v>
      </c>
      <c r="BF98">
        <v>43703.077983634765</v>
      </c>
      <c r="BG98">
        <v>32823.168335770963</v>
      </c>
      <c r="BH98">
        <v>53600.98200479996</v>
      </c>
      <c r="BI98">
        <v>66257.64696116712</v>
      </c>
      <c r="BJ98">
        <v>66083.805292499252</v>
      </c>
      <c r="BK98">
        <v>66348.162997014442</v>
      </c>
      <c r="BL98">
        <v>75727.491884778341</v>
      </c>
      <c r="BM98">
        <v>57716.767976046322</v>
      </c>
      <c r="BN98">
        <v>93202.327948086968</v>
      </c>
    </row>
    <row r="99" spans="1:66">
      <c r="A99">
        <v>2010</v>
      </c>
      <c r="B99">
        <v>65071.778392923363</v>
      </c>
      <c r="C99">
        <v>63958.935127863457</v>
      </c>
      <c r="D99">
        <v>76975.590030385763</v>
      </c>
      <c r="E99">
        <v>53935.082962655724</v>
      </c>
      <c r="F99">
        <v>93624.905892341616</v>
      </c>
      <c r="G99">
        <v>112365.54127284748</v>
      </c>
      <c r="H99">
        <v>114969.05377059223</v>
      </c>
      <c r="I99">
        <v>110247.68159733205</v>
      </c>
      <c r="J99">
        <v>136071.36219074749</v>
      </c>
      <c r="K99">
        <v>94790.969001941412</v>
      </c>
      <c r="L99">
        <v>165656.40399850791</v>
      </c>
      <c r="M99">
        <v>294602.91426710342</v>
      </c>
      <c r="N99">
        <v>308397.16244808881</v>
      </c>
      <c r="O99">
        <v>285042.36069813761</v>
      </c>
      <c r="P99">
        <v>376511.45311617461</v>
      </c>
      <c r="Q99">
        <v>240140.60672332611</v>
      </c>
      <c r="R99">
        <v>455125.66800484917</v>
      </c>
      <c r="S99">
        <v>451197.99264737562</v>
      </c>
      <c r="T99">
        <v>472364.06435393944</v>
      </c>
      <c r="U99">
        <v>434508.65926149121</v>
      </c>
      <c r="V99">
        <v>586055.10446338577</v>
      </c>
      <c r="W99">
        <v>356895.87566421001</v>
      </c>
      <c r="X99">
        <v>695570.35476529377</v>
      </c>
      <c r="Y99">
        <v>1285861.0513491516</v>
      </c>
      <c r="Z99">
        <v>1346910.1951575163</v>
      </c>
      <c r="AA99">
        <v>1225664.7442702793</v>
      </c>
      <c r="AB99">
        <v>1702890.4902179558</v>
      </c>
      <c r="AC99">
        <v>971654.4355896397</v>
      </c>
      <c r="AD99">
        <v>1975975.9960435301</v>
      </c>
      <c r="AE99">
        <v>2049004.4867877306</v>
      </c>
      <c r="AF99">
        <v>2143655.2256482653</v>
      </c>
      <c r="AG99">
        <v>1944656.7359473165</v>
      </c>
      <c r="AH99">
        <v>2714781.744102017</v>
      </c>
      <c r="AI99">
        <v>1532504.3251968967</v>
      </c>
      <c r="AJ99">
        <v>3146650.3298735227</v>
      </c>
      <c r="AK99">
        <v>6233462.6504211593</v>
      </c>
      <c r="AL99">
        <v>6474054.3762187604</v>
      </c>
      <c r="AM99">
        <v>5870393.5842765225</v>
      </c>
      <c r="AN99">
        <v>8190835.2152383002</v>
      </c>
      <c r="AO99">
        <v>4623251.560770792</v>
      </c>
      <c r="AP99">
        <v>9505757.6751728225</v>
      </c>
      <c r="AQ99">
        <v>31206469.943700999</v>
      </c>
      <c r="AR99">
        <v>32061752.640332788</v>
      </c>
      <c r="AS99">
        <v>29281917.834826265</v>
      </c>
      <c r="AT99">
        <v>40118014.432040811</v>
      </c>
      <c r="AU99">
        <v>23458505.447421953</v>
      </c>
      <c r="AV99">
        <v>47474647.263664432</v>
      </c>
      <c r="AW99">
        <v>17778.015512999253</v>
      </c>
      <c r="AX99">
        <v>15174.503015254491</v>
      </c>
      <c r="AY99">
        <v>17670.188658394869</v>
      </c>
      <c r="AZ99">
        <v>17879.817870024039</v>
      </c>
      <c r="BA99">
        <v>13079.196923370033</v>
      </c>
      <c r="BB99">
        <v>21593.407786175296</v>
      </c>
      <c r="BC99">
        <v>39568.318851347802</v>
      </c>
      <c r="BD99">
        <v>38035.624609016086</v>
      </c>
      <c r="BE99">
        <v>39394.110064499655</v>
      </c>
      <c r="BF99">
        <v>43693.827465298127</v>
      </c>
      <c r="BG99">
        <v>33245.580322581241</v>
      </c>
      <c r="BH99">
        <v>53458.154546507438</v>
      </c>
      <c r="BI99">
        <v>66806.198024283469</v>
      </c>
      <c r="BJ99">
        <v>66612.026601218065</v>
      </c>
      <c r="BK99">
        <v>66549.011822130633</v>
      </c>
      <c r="BL99">
        <v>75961.339459390729</v>
      </c>
      <c r="BM99">
        <v>58453.559571595259</v>
      </c>
      <c r="BN99">
        <v>93289.087996922608</v>
      </c>
    </row>
    <row r="100" spans="1:66">
      <c r="A100">
        <v>2011</v>
      </c>
      <c r="B100">
        <v>66158.135837736525</v>
      </c>
      <c r="C100">
        <v>64807.202020342193</v>
      </c>
      <c r="D100">
        <v>78833.676621276303</v>
      </c>
      <c r="E100">
        <v>54391.394779388211</v>
      </c>
      <c r="F100">
        <v>94796.050403373505</v>
      </c>
      <c r="G100">
        <v>114649.89899734329</v>
      </c>
      <c r="H100">
        <v>117233.52292536895</v>
      </c>
      <c r="I100">
        <v>112171.89978407547</v>
      </c>
      <c r="J100">
        <v>139549.12001809193</v>
      </c>
      <c r="K100">
        <v>95998.003453068857</v>
      </c>
      <c r="L100">
        <v>168232.67907761462</v>
      </c>
      <c r="M100">
        <v>300457.56246726069</v>
      </c>
      <c r="N100">
        <v>314779.72524873645</v>
      </c>
      <c r="O100">
        <v>289599.92580793443</v>
      </c>
      <c r="P100">
        <v>385563.34957966732</v>
      </c>
      <c r="Q100">
        <v>244020.94773412769</v>
      </c>
      <c r="R100">
        <v>463215.046691322</v>
      </c>
      <c r="S100">
        <v>459073.34791815229</v>
      </c>
      <c r="T100">
        <v>481170.95338655356</v>
      </c>
      <c r="U100">
        <v>439965.24224426434</v>
      </c>
      <c r="V100">
        <v>598443.13587425812</v>
      </c>
      <c r="W100">
        <v>362187.36566948303</v>
      </c>
      <c r="X100">
        <v>706552.75927095173</v>
      </c>
      <c r="Y100">
        <v>1290813.6108867368</v>
      </c>
      <c r="Z100">
        <v>1354657.3419714237</v>
      </c>
      <c r="AA100">
        <v>1221735.0354836378</v>
      </c>
      <c r="AB100">
        <v>1712419.5509529051</v>
      </c>
      <c r="AC100">
        <v>975691.56001468305</v>
      </c>
      <c r="AD100">
        <v>1982642.1741522525</v>
      </c>
      <c r="AE100">
        <v>2040525.9395965547</v>
      </c>
      <c r="AF100">
        <v>2137853.4901023055</v>
      </c>
      <c r="AG100">
        <v>1919981.059465172</v>
      </c>
      <c r="AH100">
        <v>2705854.4030072554</v>
      </c>
      <c r="AI100">
        <v>1529217.5401435243</v>
      </c>
      <c r="AJ100">
        <v>3129104.0521846148</v>
      </c>
      <c r="AK100">
        <v>6037383.0432115672</v>
      </c>
      <c r="AL100">
        <v>6287139.9021854755</v>
      </c>
      <c r="AM100">
        <v>5624579.5877510132</v>
      </c>
      <c r="AN100">
        <v>7937573.7511679679</v>
      </c>
      <c r="AO100">
        <v>4508066.06968279</v>
      </c>
      <c r="AP100">
        <v>9206674.5255679768</v>
      </c>
      <c r="AQ100">
        <v>28324166.422801841</v>
      </c>
      <c r="AR100">
        <v>29191260.807930466</v>
      </c>
      <c r="AS100">
        <v>26264403.354669295</v>
      </c>
      <c r="AT100">
        <v>36377497.244251259</v>
      </c>
      <c r="AU100">
        <v>21494441.335247926</v>
      </c>
      <c r="AV100">
        <v>43149011.655349225</v>
      </c>
      <c r="AW100">
        <v>17666.372678129766</v>
      </c>
      <c r="AX100">
        <v>15082.748750104109</v>
      </c>
      <c r="AY100">
        <v>17442.504256608907</v>
      </c>
      <c r="AZ100">
        <v>18118.233224460681</v>
      </c>
      <c r="BA100">
        <v>12784.786105707573</v>
      </c>
      <c r="BB100">
        <v>21359.421729132406</v>
      </c>
      <c r="BC100">
        <v>40124.866212233843</v>
      </c>
      <c r="BD100">
        <v>38533.514792069866</v>
      </c>
      <c r="BE100">
        <v>39830.232710609722</v>
      </c>
      <c r="BF100">
        <v>44752.601848121754</v>
      </c>
      <c r="BG100">
        <v>33321.444451083829</v>
      </c>
      <c r="BH100">
        <v>53860.60637137921</v>
      </c>
      <c r="BI100">
        <v>68197.983129863933</v>
      </c>
      <c r="BJ100">
        <v>67846.972344527065</v>
      </c>
      <c r="BK100">
        <v>67814.893278110729</v>
      </c>
      <c r="BL100">
        <v>78045.562627698077</v>
      </c>
      <c r="BM100">
        <v>58992.267382804137</v>
      </c>
      <c r="BN100">
        <v>94487.087174187749</v>
      </c>
    </row>
    <row r="101" spans="1:66">
      <c r="A101">
        <v>2012</v>
      </c>
      <c r="B101">
        <v>67803.610752569875</v>
      </c>
      <c r="C101">
        <v>66338.742030266221</v>
      </c>
      <c r="D101">
        <v>81295.150297770291</v>
      </c>
      <c r="E101">
        <v>55321.679688961747</v>
      </c>
      <c r="F101">
        <v>96719.130322990924</v>
      </c>
      <c r="G101">
        <v>117998.24792215618</v>
      </c>
      <c r="H101">
        <v>120548.62828375719</v>
      </c>
      <c r="I101">
        <v>115314.11820051527</v>
      </c>
      <c r="J101">
        <v>144487.89608738912</v>
      </c>
      <c r="K101">
        <v>97831.119602756182</v>
      </c>
      <c r="L101">
        <v>172455.65070246355</v>
      </c>
      <c r="M101">
        <v>316205.54639697151</v>
      </c>
      <c r="N101">
        <v>330427.32927754335</v>
      </c>
      <c r="O101">
        <v>304279.61848743947</v>
      </c>
      <c r="P101">
        <v>408054.58309127716</v>
      </c>
      <c r="Q101">
        <v>253356.67630709987</v>
      </c>
      <c r="R101">
        <v>484321.74195462588</v>
      </c>
      <c r="S101">
        <v>488093.83225212898</v>
      </c>
      <c r="T101">
        <v>510239.26446138858</v>
      </c>
      <c r="U101">
        <v>466830.59519221215</v>
      </c>
      <c r="V101">
        <v>640120.78131093131</v>
      </c>
      <c r="W101">
        <v>379661.66305462492</v>
      </c>
      <c r="X101">
        <v>746948.70428741793</v>
      </c>
      <c r="Y101">
        <v>1401676.4165209664</v>
      </c>
      <c r="Z101">
        <v>1467826.4196548953</v>
      </c>
      <c r="AA101">
        <v>1320535.5916247787</v>
      </c>
      <c r="AB101">
        <v>1876688.2169730309</v>
      </c>
      <c r="AC101">
        <v>1041356.1272651836</v>
      </c>
      <c r="AD101">
        <v>2142950.8603117308</v>
      </c>
      <c r="AE101">
        <v>2232366.2437552428</v>
      </c>
      <c r="AF101">
        <v>2334660.8004877032</v>
      </c>
      <c r="AG101">
        <v>2088221.9723496484</v>
      </c>
      <c r="AH101">
        <v>2996204.2572933738</v>
      </c>
      <c r="AI101">
        <v>1637948.9218323445</v>
      </c>
      <c r="AJ101">
        <v>3408362.0224409401</v>
      </c>
      <c r="AK101">
        <v>6707202.559704978</v>
      </c>
      <c r="AL101">
        <v>6978472.6165601024</v>
      </c>
      <c r="AM101">
        <v>6190476.6749431249</v>
      </c>
      <c r="AN101">
        <v>8978525.388400577</v>
      </c>
      <c r="AO101">
        <v>4848708.280058112</v>
      </c>
      <c r="AP101">
        <v>10194724.883691248</v>
      </c>
      <c r="AQ101">
        <v>32056245.426419351</v>
      </c>
      <c r="AR101">
        <v>33074385.251919083</v>
      </c>
      <c r="AS101">
        <v>29159647.622816533</v>
      </c>
      <c r="AT101">
        <v>42486626.502356559</v>
      </c>
      <c r="AU101">
        <v>23020176.668677576</v>
      </c>
      <c r="AV101">
        <v>48639953.060269557</v>
      </c>
      <c r="AW101">
        <v>17608.97358298357</v>
      </c>
      <c r="AX101">
        <v>15058.59322138256</v>
      </c>
      <c r="AY101">
        <v>17363.365860017184</v>
      </c>
      <c r="AZ101">
        <v>18102.404508151441</v>
      </c>
      <c r="BA101">
        <v>12812.239775167312</v>
      </c>
      <c r="BB101">
        <v>20982.609943518273</v>
      </c>
      <c r="BC101">
        <v>40203.395680969697</v>
      </c>
      <c r="BD101">
        <v>38623.197583128393</v>
      </c>
      <c r="BE101">
        <v>39900.866868358076</v>
      </c>
      <c r="BF101">
        <v>44988.546654047299</v>
      </c>
      <c r="BG101">
        <v>33317.791175835286</v>
      </c>
      <c r="BH101">
        <v>53652.173475031464</v>
      </c>
      <c r="BI101">
        <v>68446.42330345235</v>
      </c>
      <c r="BJ101">
        <v>68078.953035310667</v>
      </c>
      <c r="BK101">
        <v>68072.74312878419</v>
      </c>
      <c r="BL101">
        <v>78596.22433641713</v>
      </c>
      <c r="BM101">
        <v>58949.730426670256</v>
      </c>
      <c r="BN101">
        <v>94489.127889422933</v>
      </c>
    </row>
    <row r="102" spans="1:66">
      <c r="A102">
        <v>2013</v>
      </c>
      <c r="B102">
        <v>67824.640051499926</v>
      </c>
      <c r="C102">
        <v>66389.4822638435</v>
      </c>
      <c r="D102">
        <v>81103.457268454149</v>
      </c>
      <c r="E102">
        <v>55542.869585965447</v>
      </c>
      <c r="F102">
        <v>96252.597795428388</v>
      </c>
      <c r="G102">
        <v>117388.35042055504</v>
      </c>
      <c r="H102">
        <v>119982.6893446441</v>
      </c>
      <c r="I102">
        <v>114755.05165839549</v>
      </c>
      <c r="J102">
        <v>143271.40331472477</v>
      </c>
      <c r="K102">
        <v>97844.041945788238</v>
      </c>
      <c r="L102">
        <v>170957.91448993285</v>
      </c>
      <c r="M102">
        <v>309446.10800321499</v>
      </c>
      <c r="N102">
        <v>323813.45137044752</v>
      </c>
      <c r="O102">
        <v>298079.1404069268</v>
      </c>
      <c r="P102">
        <v>397657.52614004642</v>
      </c>
      <c r="Q102">
        <v>250354.10120470898</v>
      </c>
      <c r="R102">
        <v>473913.70407183206</v>
      </c>
      <c r="S102">
        <v>472585.59341303818</v>
      </c>
      <c r="T102">
        <v>495072.30316216825</v>
      </c>
      <c r="U102">
        <v>452917.01150520315</v>
      </c>
      <c r="V102">
        <v>617380.16725719057</v>
      </c>
      <c r="W102">
        <v>371491.79838296724</v>
      </c>
      <c r="X102">
        <v>723222.2209585004</v>
      </c>
      <c r="Y102">
        <v>1308288.6060806769</v>
      </c>
      <c r="Z102">
        <v>1375934.899985801</v>
      </c>
      <c r="AA102">
        <v>1239707.3060103355</v>
      </c>
      <c r="AB102">
        <v>1745964.8645925631</v>
      </c>
      <c r="AC102">
        <v>985988.61712405074</v>
      </c>
      <c r="AD102">
        <v>2003904.5776699875</v>
      </c>
      <c r="AE102">
        <v>2049816.800476124</v>
      </c>
      <c r="AF102">
        <v>2152734.7276935526</v>
      </c>
      <c r="AG102">
        <v>1930492.8072074887</v>
      </c>
      <c r="AH102">
        <v>2743402.6043929281</v>
      </c>
      <c r="AI102">
        <v>1525796.6489748713</v>
      </c>
      <c r="AJ102">
        <v>3133034.790017731</v>
      </c>
      <c r="AK102">
        <v>5965032.9828923466</v>
      </c>
      <c r="AL102">
        <v>6236935.965772449</v>
      </c>
      <c r="AM102">
        <v>5548378.9932245947</v>
      </c>
      <c r="AN102">
        <v>7972925.6714450484</v>
      </c>
      <c r="AO102">
        <v>4364987.389038275</v>
      </c>
      <c r="AP102">
        <v>9057532.0959464237</v>
      </c>
      <c r="AQ102">
        <v>27936157.08469639</v>
      </c>
      <c r="AR102">
        <v>28918956.393647291</v>
      </c>
      <c r="AS102">
        <v>25653261.931420233</v>
      </c>
      <c r="AT102">
        <v>36538632.391099259</v>
      </c>
      <c r="AU102">
        <v>20629991.870029956</v>
      </c>
      <c r="AV102">
        <v>42246870.973466367</v>
      </c>
      <c r="AW102">
        <v>18260.92968244481</v>
      </c>
      <c r="AX102">
        <v>15666.59075835576</v>
      </c>
      <c r="AY102">
        <v>18023.912869291507</v>
      </c>
      <c r="AZ102">
        <v>18935.511222183497</v>
      </c>
      <c r="BA102">
        <v>13241.697226142656</v>
      </c>
      <c r="BB102">
        <v>21547.281100923919</v>
      </c>
      <c r="BC102">
        <v>40977.810279087134</v>
      </c>
      <c r="BD102">
        <v>39381.438793839086</v>
      </c>
      <c r="BE102">
        <v>40646.186914612023</v>
      </c>
      <c r="BF102">
        <v>45930.782949388333</v>
      </c>
      <c r="BG102">
        <v>33897.177183882828</v>
      </c>
      <c r="BH102">
        <v>54290.252653605748</v>
      </c>
      <c r="BI102">
        <v>69373.911024890054</v>
      </c>
      <c r="BJ102">
        <v>69024.998838193234</v>
      </c>
      <c r="BK102">
        <v>68924.029471262649</v>
      </c>
      <c r="BL102">
        <v>79674.872608394377</v>
      </c>
      <c r="BM102">
        <v>59716.527131058028</v>
      </c>
      <c r="BN102">
        <v>95218.967094457999</v>
      </c>
    </row>
    <row r="103" spans="1:66">
      <c r="A103">
        <v>2014</v>
      </c>
      <c r="B103">
        <v>69413.34506233978</v>
      </c>
      <c r="C103">
        <v>68019.431443103647</v>
      </c>
      <c r="D103">
        <v>83116.78757063231</v>
      </c>
      <c r="E103">
        <v>56775.539091808729</v>
      </c>
      <c r="F103">
        <v>98226.110477280716</v>
      </c>
      <c r="G103">
        <v>120467.06570103178</v>
      </c>
      <c r="H103">
        <v>123012.50887444527</v>
      </c>
      <c r="I103">
        <v>117769.17693327171</v>
      </c>
      <c r="J103">
        <v>147059.51183807154</v>
      </c>
      <c r="K103">
        <v>100203.0253617329</v>
      </c>
      <c r="L103">
        <v>174837.56757351791</v>
      </c>
      <c r="M103">
        <v>321718.851227062</v>
      </c>
      <c r="N103">
        <v>335950.7620565712</v>
      </c>
      <c r="O103">
        <v>309999.01725925435</v>
      </c>
      <c r="P103">
        <v>412872.73158592958</v>
      </c>
      <c r="Q103">
        <v>259859.264656207</v>
      </c>
      <c r="R103">
        <v>491115.85700802266</v>
      </c>
      <c r="S103">
        <v>493770.15026749956</v>
      </c>
      <c r="T103">
        <v>516185.85821012541</v>
      </c>
      <c r="U103">
        <v>473413.89131120447</v>
      </c>
      <c r="V103">
        <v>644376.83145754132</v>
      </c>
      <c r="W103">
        <v>387747.16801455122</v>
      </c>
      <c r="X103">
        <v>753579.29610882164</v>
      </c>
      <c r="Y103">
        <v>1381503.6866125527</v>
      </c>
      <c r="Z103">
        <v>1449660.1396190331</v>
      </c>
      <c r="AA103">
        <v>1311182.9385693611</v>
      </c>
      <c r="AB103">
        <v>1845801.2009038427</v>
      </c>
      <c r="AC103">
        <v>1037667.4016963497</v>
      </c>
      <c r="AD103">
        <v>2109566.2089119339</v>
      </c>
      <c r="AE103">
        <v>2174218.5401736414</v>
      </c>
      <c r="AF103">
        <v>2278451.615205714</v>
      </c>
      <c r="AG103">
        <v>2052493.2652523089</v>
      </c>
      <c r="AH103">
        <v>2918072.3557008323</v>
      </c>
      <c r="AI103">
        <v>1608571.5660450859</v>
      </c>
      <c r="AJ103">
        <v>3313589.7361086602</v>
      </c>
      <c r="AK103">
        <v>6378955.4622005001</v>
      </c>
      <c r="AL103">
        <v>6660341.8190133898</v>
      </c>
      <c r="AM103">
        <v>5958081.5772678293</v>
      </c>
      <c r="AN103">
        <v>8589064.0260132868</v>
      </c>
      <c r="AO103">
        <v>4606345.7329013562</v>
      </c>
      <c r="AP103">
        <v>9668292.1568997353</v>
      </c>
      <c r="AQ103">
        <v>29768113.354228117</v>
      </c>
      <c r="AR103">
        <v>30857042.648000211</v>
      </c>
      <c r="AS103">
        <v>27476240.928781923</v>
      </c>
      <c r="AT103">
        <v>39639576.018631071</v>
      </c>
      <c r="AU103">
        <v>21439522.622183651</v>
      </c>
      <c r="AV103">
        <v>44999209.93765641</v>
      </c>
      <c r="AW103">
        <v>18359.624423647776</v>
      </c>
      <c r="AX103">
        <v>15814.181250234289</v>
      </c>
      <c r="AY103">
        <v>18269.68595293559</v>
      </c>
      <c r="AZ103">
        <v>19174.06330319307</v>
      </c>
      <c r="BA103">
        <v>13348.052821884554</v>
      </c>
      <c r="BB103">
        <v>21614.653381043514</v>
      </c>
      <c r="BC103">
        <v>41379.399932926193</v>
      </c>
      <c r="BD103">
        <v>39798.076507425176</v>
      </c>
      <c r="BE103">
        <v>41132.810796864687</v>
      </c>
      <c r="BF103">
        <v>46477.238235599281</v>
      </c>
      <c r="BG103">
        <v>34210.68069576448</v>
      </c>
      <c r="BH103">
        <v>54571.694196087155</v>
      </c>
      <c r="BI103">
        <v>70154.119319524223</v>
      </c>
      <c r="BJ103">
        <v>69777.945578913772</v>
      </c>
      <c r="BK103">
        <v>69711.716851776058</v>
      </c>
      <c r="BL103">
        <v>80606.206901107042</v>
      </c>
      <c r="BM103">
        <v>60288.965538114389</v>
      </c>
      <c r="BN103">
        <v>95767.995214891722</v>
      </c>
    </row>
    <row r="104" spans="1:66">
      <c r="A104">
        <v>2015</v>
      </c>
      <c r="B104">
        <v>70448.456680694668</v>
      </c>
      <c r="C104">
        <v>68553.569329070713</v>
      </c>
      <c r="D104">
        <v>84166.093705164589</v>
      </c>
      <c r="E104">
        <v>57811.72661155431</v>
      </c>
      <c r="F104">
        <v>99284.350484257418</v>
      </c>
      <c r="G104">
        <v>122200.81308219013</v>
      </c>
      <c r="H104">
        <v>124775.37981868765</v>
      </c>
      <c r="I104">
        <v>118850.67190468402</v>
      </c>
      <c r="J104">
        <v>148742.50413740208</v>
      </c>
      <c r="K104">
        <v>102013.30004259596</v>
      </c>
      <c r="L104">
        <v>176641.82408674326</v>
      </c>
      <c r="M104">
        <v>325657.56082135485</v>
      </c>
      <c r="N104">
        <v>340033.23637260194</v>
      </c>
      <c r="O104">
        <v>312314.1828430586</v>
      </c>
      <c r="P104">
        <v>416755.51147723809</v>
      </c>
      <c r="Q104">
        <v>264460.52010613238</v>
      </c>
      <c r="R104">
        <v>495978.68610320688</v>
      </c>
      <c r="S104">
        <v>499154.41897260648</v>
      </c>
      <c r="T104">
        <v>521847.87706805445</v>
      </c>
      <c r="U104">
        <v>476056.87401352194</v>
      </c>
      <c r="V104">
        <v>649612.85881356499</v>
      </c>
      <c r="W104">
        <v>394236.61316212255</v>
      </c>
      <c r="X104">
        <v>759897.73386519181</v>
      </c>
      <c r="Y104">
        <v>1393067.9622908919</v>
      </c>
      <c r="Z104">
        <v>1461315.102055911</v>
      </c>
      <c r="AA104">
        <v>1314225.1222634315</v>
      </c>
      <c r="AB104">
        <v>1855227.816102644</v>
      </c>
      <c r="AC104">
        <v>1052753.4252344421</v>
      </c>
      <c r="AD104">
        <v>2122824.4088299186</v>
      </c>
      <c r="AE104">
        <v>2192996.4877266441</v>
      </c>
      <c r="AF104">
        <v>2295941.575642189</v>
      </c>
      <c r="AG104">
        <v>2058267.1442481966</v>
      </c>
      <c r="AH104">
        <v>2930376.1215190142</v>
      </c>
      <c r="AI104">
        <v>1631699.9000751874</v>
      </c>
      <c r="AJ104">
        <v>3333805.9668311253</v>
      </c>
      <c r="AK104">
        <v>6435283.6212121909</v>
      </c>
      <c r="AL104">
        <v>6716845.496322819</v>
      </c>
      <c r="AM104">
        <v>5965183.4200911494</v>
      </c>
      <c r="AN104">
        <v>8626192.3860557899</v>
      </c>
      <c r="AO104">
        <v>4690731.7441565581</v>
      </c>
      <c r="AP104">
        <v>9730445.2984927613</v>
      </c>
      <c r="AQ104">
        <v>29908287.92300681</v>
      </c>
      <c r="AR104">
        <v>31012329.769600578</v>
      </c>
      <c r="AS104">
        <v>27060988.700531967</v>
      </c>
      <c r="AT104">
        <v>39546819.030195341</v>
      </c>
      <c r="AU104">
        <v>21801779.765873738</v>
      </c>
      <c r="AV104">
        <v>45746194.19108133</v>
      </c>
      <c r="AW104">
        <v>18696.100279199225</v>
      </c>
      <c r="AX104">
        <v>16121.533542701685</v>
      </c>
      <c r="AY104">
        <v>18256.4667534574</v>
      </c>
      <c r="AZ104">
        <v>19589.683272927083</v>
      </c>
      <c r="BA104">
        <v>13610.153180512663</v>
      </c>
      <c r="BB104">
        <v>21926.876881771565</v>
      </c>
      <c r="BC104">
        <v>42091.88955395465</v>
      </c>
      <c r="BD104">
        <v>40494.592270482746</v>
      </c>
      <c r="BE104">
        <v>41469.056716405386</v>
      </c>
      <c r="BF104">
        <v>47211.713952711973</v>
      </c>
      <c r="BG104">
        <v>34850.749556601193</v>
      </c>
      <c r="BH104">
        <v>55207.202082151925</v>
      </c>
      <c r="BI104">
        <v>71336.626147398914</v>
      </c>
      <c r="BJ104">
        <v>70960.915680209058</v>
      </c>
      <c r="BK104">
        <v>70484.794170090376</v>
      </c>
      <c r="BL104">
        <v>81739.252302443099</v>
      </c>
      <c r="BM104">
        <v>61401.495026711855</v>
      </c>
      <c r="BN104">
        <v>96807.608582627363</v>
      </c>
    </row>
    <row r="105" spans="1:66">
      <c r="A105">
        <v>2016</v>
      </c>
      <c r="B105">
        <v>70104.411086344873</v>
      </c>
      <c r="C105">
        <v>67746.211087469463</v>
      </c>
      <c r="D105">
        <v>83294.322065318149</v>
      </c>
      <c r="E105">
        <v>58040.80615989583</v>
      </c>
      <c r="F105">
        <v>98371.800302594638</v>
      </c>
      <c r="G105">
        <v>121677.41912687331</v>
      </c>
      <c r="H105">
        <v>124342.31351678776</v>
      </c>
      <c r="I105">
        <v>117662.52897855028</v>
      </c>
      <c r="J105">
        <v>147708.64558961702</v>
      </c>
      <c r="K105">
        <v>102357.3749559639</v>
      </c>
      <c r="L105">
        <v>175173.9803777601</v>
      </c>
      <c r="M105">
        <v>320688.49345629755</v>
      </c>
      <c r="N105">
        <v>334816.24957335263</v>
      </c>
      <c r="O105">
        <v>306028.51440441841</v>
      </c>
      <c r="P105">
        <v>407318.14043076133</v>
      </c>
      <c r="Q105">
        <v>263471.16436324653</v>
      </c>
      <c r="R105">
        <v>487542.64766780863</v>
      </c>
      <c r="S105">
        <v>488792.73308729025</v>
      </c>
      <c r="T105">
        <v>511009.15628740023</v>
      </c>
      <c r="U105">
        <v>463519.9725002356</v>
      </c>
      <c r="V105">
        <v>631458.99939509691</v>
      </c>
      <c r="W105">
        <v>391732.30851292866</v>
      </c>
      <c r="X105">
        <v>742777.97629587096</v>
      </c>
      <c r="Y105">
        <v>1350035.0190689999</v>
      </c>
      <c r="Z105">
        <v>1415738.4115336027</v>
      </c>
      <c r="AA105">
        <v>1265393.3475309263</v>
      </c>
      <c r="AB105">
        <v>1784796.5538005929</v>
      </c>
      <c r="AC105">
        <v>1037202.6984104698</v>
      </c>
      <c r="AD105">
        <v>2052751.8195609346</v>
      </c>
      <c r="AE105">
        <v>2118854.4138952028</v>
      </c>
      <c r="AF105">
        <v>2216663.997304284</v>
      </c>
      <c r="AG105">
        <v>1974094.6120905443</v>
      </c>
      <c r="AH105">
        <v>2811254.6632054392</v>
      </c>
      <c r="AI105">
        <v>1601834.7060646964</v>
      </c>
      <c r="AJ105">
        <v>3212333.5517942682</v>
      </c>
      <c r="AK105">
        <v>6200986.896407079</v>
      </c>
      <c r="AL105">
        <v>6462818.9252181444</v>
      </c>
      <c r="AM105">
        <v>5712958.2295959396</v>
      </c>
      <c r="AN105">
        <v>8242749.4125973582</v>
      </c>
      <c r="AO105">
        <v>4580734.3294163169</v>
      </c>
      <c r="AP105">
        <v>9341753.7556396127</v>
      </c>
      <c r="AQ105">
        <v>29086784.841898322</v>
      </c>
      <c r="AR105">
        <v>30044468.988787554</v>
      </c>
      <c r="AS105">
        <v>26580710.185672265</v>
      </c>
      <c r="AT105">
        <v>38080007.344395809</v>
      </c>
      <c r="AU105">
        <v>21517633.128507167</v>
      </c>
      <c r="AV105">
        <v>43635994.2069088</v>
      </c>
      <c r="AW105">
        <v>18531.403045816423</v>
      </c>
      <c r="AX105">
        <v>15866.508655901971</v>
      </c>
      <c r="AY105">
        <v>17829.893196388646</v>
      </c>
      <c r="AZ105">
        <v>18879.998541019297</v>
      </c>
      <c r="BA105">
        <v>13724.237363827766</v>
      </c>
      <c r="BB105">
        <v>21569.620227429165</v>
      </c>
      <c r="BC105">
        <v>42261.735267461219</v>
      </c>
      <c r="BD105">
        <v>40691.984587788444</v>
      </c>
      <c r="BE105">
        <v>41270.39960780846</v>
      </c>
      <c r="BF105">
        <v>47291.675580268908</v>
      </c>
      <c r="BG105">
        <v>35215.210803967973</v>
      </c>
      <c r="BH105">
        <v>55130.595039793072</v>
      </c>
      <c r="BI105">
        <v>71924.650544517237</v>
      </c>
      <c r="BJ105">
        <v>71723.829502646535</v>
      </c>
      <c r="BK105">
        <v>70571.032622083236</v>
      </c>
      <c r="BL105">
        <v>82806.271879330903</v>
      </c>
      <c r="BM105">
        <v>62078.927604143246</v>
      </c>
      <c r="BN105">
        <v>97081.813555247951</v>
      </c>
    </row>
    <row r="106" spans="1:66">
      <c r="A106">
        <v>2017</v>
      </c>
    </row>
    <row r="107" spans="1:66">
      <c r="A107">
        <v>2018</v>
      </c>
    </row>
    <row r="108" spans="1:66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108"/>
  <sheetViews>
    <sheetView workbookViewId="0">
      <pane xSplit="1" ySplit="1" topLeftCell="B83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sheetData>
    <row r="1" spans="1:7">
      <c r="A1" t="s">
        <v>1</v>
      </c>
      <c r="B1" t="s">
        <v>516</v>
      </c>
      <c r="C1" t="s">
        <v>515</v>
      </c>
      <c r="D1" t="s">
        <v>517</v>
      </c>
      <c r="E1" t="s">
        <v>518</v>
      </c>
      <c r="F1" t="s">
        <v>519</v>
      </c>
      <c r="G1" t="s">
        <v>520</v>
      </c>
    </row>
    <row r="2" spans="1:7">
      <c r="A2">
        <v>1913</v>
      </c>
    </row>
    <row r="3" spans="1:7">
      <c r="A3">
        <v>1914</v>
      </c>
    </row>
    <row r="4" spans="1:7">
      <c r="A4">
        <v>1915</v>
      </c>
    </row>
    <row r="5" spans="1:7">
      <c r="A5">
        <v>1916</v>
      </c>
    </row>
    <row r="6" spans="1:7">
      <c r="A6">
        <v>1917</v>
      </c>
    </row>
    <row r="7" spans="1:7">
      <c r="A7">
        <v>1918</v>
      </c>
    </row>
    <row r="8" spans="1:7">
      <c r="A8">
        <v>1919</v>
      </c>
    </row>
    <row r="9" spans="1:7">
      <c r="A9">
        <v>1920</v>
      </c>
    </row>
    <row r="10" spans="1:7">
      <c r="A10">
        <v>1921</v>
      </c>
    </row>
    <row r="11" spans="1:7">
      <c r="A11">
        <v>1922</v>
      </c>
    </row>
    <row r="12" spans="1:7">
      <c r="A12">
        <v>1923</v>
      </c>
    </row>
    <row r="13" spans="1:7">
      <c r="A13">
        <v>1924</v>
      </c>
    </row>
    <row r="14" spans="1:7">
      <c r="A14">
        <v>1925</v>
      </c>
    </row>
    <row r="15" spans="1:7">
      <c r="A15">
        <v>1926</v>
      </c>
    </row>
    <row r="16" spans="1:7">
      <c r="A16">
        <v>1927</v>
      </c>
    </row>
    <row r="17" spans="1:1">
      <c r="A17">
        <v>1928</v>
      </c>
    </row>
    <row r="18" spans="1:1">
      <c r="A18">
        <v>1929</v>
      </c>
    </row>
    <row r="19" spans="1:1">
      <c r="A19">
        <v>1930</v>
      </c>
    </row>
    <row r="20" spans="1:1">
      <c r="A20">
        <v>1931</v>
      </c>
    </row>
    <row r="21" spans="1:1">
      <c r="A21">
        <v>1932</v>
      </c>
    </row>
    <row r="22" spans="1:1">
      <c r="A22">
        <v>1933</v>
      </c>
    </row>
    <row r="23" spans="1:1">
      <c r="A23">
        <v>1934</v>
      </c>
    </row>
    <row r="24" spans="1:1">
      <c r="A24">
        <v>1935</v>
      </c>
    </row>
    <row r="25" spans="1:1">
      <c r="A25">
        <v>1936</v>
      </c>
    </row>
    <row r="26" spans="1:1">
      <c r="A26">
        <v>1937</v>
      </c>
    </row>
    <row r="27" spans="1:1">
      <c r="A27">
        <v>1938</v>
      </c>
    </row>
    <row r="28" spans="1:1">
      <c r="A28">
        <v>1939</v>
      </c>
    </row>
    <row r="29" spans="1:1">
      <c r="A29">
        <v>1940</v>
      </c>
    </row>
    <row r="30" spans="1:1">
      <c r="A30">
        <v>1941</v>
      </c>
    </row>
    <row r="31" spans="1:1">
      <c r="A31">
        <v>1942</v>
      </c>
    </row>
    <row r="32" spans="1:1">
      <c r="A32">
        <v>1943</v>
      </c>
    </row>
    <row r="33" spans="1:1">
      <c r="A33">
        <v>1944</v>
      </c>
    </row>
    <row r="34" spans="1:1">
      <c r="A34">
        <v>1945</v>
      </c>
    </row>
    <row r="35" spans="1:1">
      <c r="A35">
        <v>1946</v>
      </c>
    </row>
    <row r="36" spans="1:1">
      <c r="A36">
        <v>1947</v>
      </c>
    </row>
    <row r="37" spans="1:1">
      <c r="A37">
        <v>1948</v>
      </c>
    </row>
    <row r="38" spans="1:1">
      <c r="A38">
        <v>1949</v>
      </c>
    </row>
    <row r="39" spans="1:1">
      <c r="A39">
        <v>1950</v>
      </c>
    </row>
    <row r="40" spans="1:1">
      <c r="A40">
        <v>1951</v>
      </c>
    </row>
    <row r="41" spans="1:1">
      <c r="A41">
        <v>1952</v>
      </c>
    </row>
    <row r="42" spans="1:1">
      <c r="A42">
        <v>1953</v>
      </c>
    </row>
    <row r="43" spans="1:1">
      <c r="A43">
        <v>1954</v>
      </c>
    </row>
    <row r="44" spans="1:1">
      <c r="A44">
        <v>1955</v>
      </c>
    </row>
    <row r="45" spans="1:1">
      <c r="A45">
        <v>1956</v>
      </c>
    </row>
    <row r="46" spans="1:1">
      <c r="A46">
        <v>1957</v>
      </c>
    </row>
    <row r="47" spans="1:1">
      <c r="A47">
        <v>1958</v>
      </c>
    </row>
    <row r="48" spans="1:1">
      <c r="A48">
        <v>1959</v>
      </c>
    </row>
    <row r="49" spans="1:7">
      <c r="A49">
        <v>1960</v>
      </c>
    </row>
    <row r="50" spans="1:7">
      <c r="A50">
        <v>1961</v>
      </c>
    </row>
    <row r="51" spans="1:7">
      <c r="A51">
        <v>1962</v>
      </c>
      <c r="B51">
        <v>24141.837394800001</v>
      </c>
      <c r="C51">
        <v>19041.449212799998</v>
      </c>
      <c r="D51">
        <v>25841.9667888</v>
      </c>
      <c r="E51">
        <v>36382.769031600001</v>
      </c>
      <c r="F51">
        <v>9860.75</v>
      </c>
      <c r="G51">
        <v>35362.691395199996</v>
      </c>
    </row>
    <row r="52" spans="1:7">
      <c r="A52">
        <v>1963</v>
      </c>
      <c r="B52">
        <v>24958.880406750002</v>
      </c>
      <c r="C52">
        <v>19765.001862549998</v>
      </c>
      <c r="D52">
        <v>26635.096495375001</v>
      </c>
      <c r="E52">
        <v>37523.327079825001</v>
      </c>
      <c r="F52">
        <v>9391.591796875</v>
      </c>
      <c r="G52">
        <v>36848.057983299994</v>
      </c>
    </row>
    <row r="53" spans="1:7">
      <c r="A53">
        <v>1964</v>
      </c>
      <c r="B53">
        <v>25775.9234187</v>
      </c>
      <c r="C53">
        <v>20488.554512299997</v>
      </c>
      <c r="D53">
        <v>27428.226201949998</v>
      </c>
      <c r="E53">
        <v>38663.885128049995</v>
      </c>
      <c r="F53">
        <v>8922.4345703125</v>
      </c>
      <c r="G53">
        <v>38333.424571399999</v>
      </c>
    </row>
    <row r="54" spans="1:7">
      <c r="A54">
        <v>1965</v>
      </c>
      <c r="B54">
        <v>27385.196306450001</v>
      </c>
      <c r="C54">
        <v>21905.096388599999</v>
      </c>
      <c r="D54">
        <v>28999.2408827</v>
      </c>
      <c r="E54">
        <v>41077.794459675002</v>
      </c>
      <c r="F54">
        <v>9503.734375</v>
      </c>
      <c r="G54">
        <v>40597.406907500001</v>
      </c>
    </row>
    <row r="55" spans="1:7">
      <c r="A55">
        <v>1966</v>
      </c>
      <c r="B55">
        <v>28994.469194199999</v>
      </c>
      <c r="C55">
        <v>23321.638264900001</v>
      </c>
      <c r="D55">
        <v>30570.255563450002</v>
      </c>
      <c r="E55">
        <v>43491.703791300002</v>
      </c>
      <c r="F55">
        <v>10085.033203125</v>
      </c>
      <c r="G55">
        <v>42861.389243600002</v>
      </c>
    </row>
    <row r="56" spans="1:7">
      <c r="A56">
        <v>1967</v>
      </c>
      <c r="B56">
        <v>29083.4728335</v>
      </c>
      <c r="C56">
        <v>24797.487363300002</v>
      </c>
      <c r="D56">
        <v>30920.323749300002</v>
      </c>
      <c r="E56">
        <v>42553.712882700005</v>
      </c>
      <c r="F56">
        <v>12551.814453125</v>
      </c>
      <c r="G56">
        <v>43165.996521300003</v>
      </c>
    </row>
    <row r="57" spans="1:7">
      <c r="A57">
        <v>1968</v>
      </c>
      <c r="B57">
        <v>29639.493537049999</v>
      </c>
      <c r="C57">
        <v>25531.04888835</v>
      </c>
      <c r="D57">
        <v>31400.255529350001</v>
      </c>
      <c r="E57">
        <v>43432.129143400001</v>
      </c>
      <c r="F57">
        <v>13205.71484375</v>
      </c>
      <c r="G57">
        <v>44605.970471599998</v>
      </c>
    </row>
    <row r="58" spans="1:7">
      <c r="A58">
        <v>1969</v>
      </c>
      <c r="B58">
        <v>31044.433207949998</v>
      </c>
      <c r="C58">
        <v>26569.559952750002</v>
      </c>
      <c r="D58">
        <v>32722.51067865</v>
      </c>
      <c r="E58">
        <v>44748.732552000001</v>
      </c>
      <c r="F58">
        <v>13704.2998046875</v>
      </c>
      <c r="G58">
        <v>46706.489601150002</v>
      </c>
    </row>
    <row r="59" spans="1:7">
      <c r="A59">
        <v>1970</v>
      </c>
      <c r="B59">
        <v>30275.066018699999</v>
      </c>
      <c r="C59">
        <v>26025.9339459</v>
      </c>
      <c r="D59">
        <v>31868.490545999997</v>
      </c>
      <c r="E59">
        <v>43022.4622371</v>
      </c>
      <c r="F59">
        <v>13544.1083984375</v>
      </c>
      <c r="G59">
        <v>45678.169782599995</v>
      </c>
    </row>
    <row r="60" spans="1:7">
      <c r="A60">
        <v>1971</v>
      </c>
      <c r="B60">
        <v>30081.105213249997</v>
      </c>
      <c r="C60">
        <v>25531.022071749998</v>
      </c>
      <c r="D60">
        <v>31850.581990499999</v>
      </c>
      <c r="E60">
        <v>42720.225050749999</v>
      </c>
      <c r="F60">
        <v>13650.2490234375</v>
      </c>
      <c r="G60">
        <v>44742.484224749998</v>
      </c>
    </row>
    <row r="61" spans="1:7">
      <c r="A61">
        <v>1972</v>
      </c>
      <c r="B61">
        <v>31010.217216000001</v>
      </c>
      <c r="C61">
        <v>26649.405419999999</v>
      </c>
      <c r="D61">
        <v>32706.088470000002</v>
      </c>
      <c r="E61">
        <v>44092.652604000003</v>
      </c>
      <c r="F61">
        <v>14536.0390625</v>
      </c>
      <c r="G61">
        <v>45788.523858</v>
      </c>
    </row>
    <row r="62" spans="1:7">
      <c r="A62">
        <v>1973</v>
      </c>
      <c r="B62">
        <v>31930.301954450002</v>
      </c>
      <c r="C62">
        <v>27336.013903450003</v>
      </c>
      <c r="D62">
        <v>33768.01717485</v>
      </c>
      <c r="E62">
        <v>45483.451704900006</v>
      </c>
      <c r="F62">
        <v>15620.5791015625</v>
      </c>
      <c r="G62">
        <v>47091.452522750005</v>
      </c>
    </row>
    <row r="63" spans="1:7">
      <c r="A63">
        <v>1974</v>
      </c>
      <c r="B63">
        <v>31504.213694200003</v>
      </c>
      <c r="C63">
        <v>27275.460178200003</v>
      </c>
      <c r="D63">
        <v>33195.715100599999</v>
      </c>
      <c r="E63">
        <v>43979.036566400006</v>
      </c>
      <c r="F63">
        <v>16280.701171875</v>
      </c>
      <c r="G63">
        <v>46304.851000200004</v>
      </c>
    </row>
    <row r="64" spans="1:7">
      <c r="A64">
        <v>1975</v>
      </c>
      <c r="B64">
        <v>30091.216508499998</v>
      </c>
      <c r="C64">
        <v>26014.3420138</v>
      </c>
      <c r="D64">
        <v>31450.174673399997</v>
      </c>
      <c r="E64">
        <v>40962.881827699995</v>
      </c>
      <c r="F64">
        <v>16307.498046875</v>
      </c>
      <c r="G64">
        <v>43680.798157500001</v>
      </c>
    </row>
    <row r="65" spans="1:7">
      <c r="A65">
        <v>1976</v>
      </c>
      <c r="B65">
        <v>31478.775887699998</v>
      </c>
      <c r="C65">
        <v>27612.961304999997</v>
      </c>
      <c r="D65">
        <v>32767.380748600001</v>
      </c>
      <c r="E65">
        <v>42155.787592299996</v>
      </c>
      <c r="F65">
        <v>17304.123046875</v>
      </c>
      <c r="G65">
        <v>45285.256540199996</v>
      </c>
    </row>
    <row r="66" spans="1:7">
      <c r="A66">
        <v>1977</v>
      </c>
      <c r="B66">
        <v>31938.942823999998</v>
      </c>
      <c r="C66">
        <v>28120.156181999999</v>
      </c>
      <c r="D66">
        <v>33327.592511999996</v>
      </c>
      <c r="E66">
        <v>43048.140328000001</v>
      </c>
      <c r="F66">
        <v>17878.865234375</v>
      </c>
      <c r="G66">
        <v>46172.602125999998</v>
      </c>
    </row>
    <row r="67" spans="1:7">
      <c r="A67">
        <v>1978</v>
      </c>
      <c r="B67">
        <v>33132.116839800001</v>
      </c>
      <c r="C67">
        <v>29234.220741000001</v>
      </c>
      <c r="D67">
        <v>34593.827876850002</v>
      </c>
      <c r="E67">
        <v>44500.980461300001</v>
      </c>
      <c r="F67">
        <v>19002.244140625</v>
      </c>
      <c r="G67">
        <v>46937.165523050004</v>
      </c>
    </row>
    <row r="68" spans="1:7">
      <c r="A68">
        <v>1979</v>
      </c>
      <c r="B68">
        <v>33324.399587100001</v>
      </c>
      <c r="C68">
        <v>29721.761793899997</v>
      </c>
      <c r="D68">
        <v>34675.388759549998</v>
      </c>
      <c r="E68">
        <v>43982.203058649997</v>
      </c>
      <c r="F68">
        <v>19664.3984375</v>
      </c>
      <c r="G68">
        <v>46834.291311599998</v>
      </c>
    </row>
    <row r="69" spans="1:7">
      <c r="A69">
        <v>1980</v>
      </c>
      <c r="B69">
        <v>32658.337332899999</v>
      </c>
      <c r="C69">
        <v>29075.5661487</v>
      </c>
      <c r="D69">
        <v>33898.527358200001</v>
      </c>
      <c r="E69">
        <v>42579.857535299998</v>
      </c>
      <c r="F69">
        <v>19705.2421875</v>
      </c>
      <c r="G69">
        <v>45611.433152699996</v>
      </c>
    </row>
    <row r="70" spans="1:7">
      <c r="A70">
        <v>1981</v>
      </c>
      <c r="B70">
        <v>32487.220847699999</v>
      </c>
      <c r="C70">
        <v>29087.395410149998</v>
      </c>
      <c r="D70">
        <v>33494.576532899999</v>
      </c>
      <c r="E70">
        <v>41805.260935799997</v>
      </c>
      <c r="F70">
        <v>20021.193359375</v>
      </c>
      <c r="G70">
        <v>45708.764215949996</v>
      </c>
    </row>
    <row r="71" spans="1:7">
      <c r="A71">
        <v>1982</v>
      </c>
      <c r="B71">
        <v>31422.789724999999</v>
      </c>
      <c r="C71">
        <v>28102.645905000001</v>
      </c>
      <c r="D71">
        <v>32252.825680000002</v>
      </c>
      <c r="E71">
        <v>39248.843014999999</v>
      </c>
      <c r="F71">
        <v>19920.86328125</v>
      </c>
      <c r="G71">
        <v>43754.752484999997</v>
      </c>
    </row>
    <row r="72" spans="1:7">
      <c r="A72">
        <v>1983</v>
      </c>
      <c r="B72">
        <v>31576.984783599997</v>
      </c>
      <c r="C72">
        <v>28282.982773799999</v>
      </c>
      <c r="D72">
        <v>32144.916164599999</v>
      </c>
      <c r="E72">
        <v>38846.5064604</v>
      </c>
      <c r="F72">
        <v>20559.115234375</v>
      </c>
      <c r="G72">
        <v>43730.716336999998</v>
      </c>
    </row>
    <row r="73" spans="1:7">
      <c r="A73">
        <v>1984</v>
      </c>
      <c r="B73">
        <v>32797.927844999998</v>
      </c>
      <c r="C73">
        <v>29736.787912799999</v>
      </c>
      <c r="D73">
        <v>33235.233549599994</v>
      </c>
      <c r="E73">
        <v>40450.777675499994</v>
      </c>
      <c r="F73">
        <v>21974.611328125</v>
      </c>
      <c r="G73">
        <v>45261.140426099999</v>
      </c>
    </row>
    <row r="74" spans="1:7">
      <c r="A74">
        <v>1985</v>
      </c>
      <c r="B74">
        <v>33600.613959900002</v>
      </c>
      <c r="C74">
        <v>30325.082410350002</v>
      </c>
      <c r="D74">
        <v>33917.60088405</v>
      </c>
      <c r="E74">
        <v>41313.962447550002</v>
      </c>
      <c r="F74">
        <v>22400.41015625</v>
      </c>
      <c r="G74">
        <v>46174.428617850004</v>
      </c>
    </row>
    <row r="75" spans="1:7">
      <c r="A75">
        <v>1986</v>
      </c>
      <c r="B75">
        <v>33960.693895199998</v>
      </c>
      <c r="C75">
        <v>30750.994167299996</v>
      </c>
      <c r="D75">
        <v>34478.387399699997</v>
      </c>
      <c r="E75">
        <v>41001.325556399999</v>
      </c>
      <c r="F75">
        <v>23296.20703125</v>
      </c>
      <c r="G75">
        <v>46488.876704099996</v>
      </c>
    </row>
    <row r="76" spans="1:7">
      <c r="A76">
        <v>1987</v>
      </c>
      <c r="B76">
        <v>34400.934904049995</v>
      </c>
      <c r="C76">
        <v>31172.694678449996</v>
      </c>
      <c r="D76">
        <v>35308.877467499995</v>
      </c>
      <c r="E76">
        <v>41260.945383449995</v>
      </c>
      <c r="F76">
        <v>23909.154296875</v>
      </c>
      <c r="G76">
        <v>46506.835750049999</v>
      </c>
    </row>
    <row r="77" spans="1:7">
      <c r="A77">
        <v>1988</v>
      </c>
      <c r="B77">
        <v>35144.056332599997</v>
      </c>
      <c r="C77">
        <v>32028.793721400001</v>
      </c>
      <c r="D77">
        <v>35922.871985400001</v>
      </c>
      <c r="E77">
        <v>42056.045251199997</v>
      </c>
      <c r="F77">
        <v>25019.453125</v>
      </c>
      <c r="G77">
        <v>47118.346994400003</v>
      </c>
    </row>
    <row r="78" spans="1:7">
      <c r="A78">
        <v>1989</v>
      </c>
      <c r="B78">
        <v>35516.443423999997</v>
      </c>
      <c r="C78">
        <v>32525.585030399998</v>
      </c>
      <c r="D78">
        <v>36451.086671999998</v>
      </c>
      <c r="E78">
        <v>41872.017510400001</v>
      </c>
      <c r="F78">
        <v>25702.689453125</v>
      </c>
      <c r="G78">
        <v>47199.484023999998</v>
      </c>
    </row>
    <row r="79" spans="1:7">
      <c r="A79">
        <v>1990</v>
      </c>
      <c r="B79">
        <v>35657.890885150002</v>
      </c>
      <c r="C79">
        <v>32514.248111899997</v>
      </c>
      <c r="D79">
        <v>36556.074534649997</v>
      </c>
      <c r="E79">
        <v>41585.902971849995</v>
      </c>
      <c r="F79">
        <v>26226.962890625</v>
      </c>
      <c r="G79">
        <v>46795.368138949998</v>
      </c>
    </row>
    <row r="80" spans="1:7">
      <c r="A80">
        <v>1991</v>
      </c>
      <c r="B80">
        <v>34752.879635249999</v>
      </c>
      <c r="C80">
        <v>31892.916972000003</v>
      </c>
      <c r="D80">
        <v>35446.203917250001</v>
      </c>
      <c r="E80">
        <v>39866.146215000001</v>
      </c>
      <c r="F80">
        <v>25912.994140625</v>
      </c>
      <c r="G80">
        <v>45932.733682500002</v>
      </c>
    </row>
    <row r="81" spans="1:7">
      <c r="A81">
        <v>1992</v>
      </c>
      <c r="B81">
        <v>34882.581575799995</v>
      </c>
      <c r="C81">
        <v>31504.123311799998</v>
      </c>
      <c r="D81">
        <v>35727.196141799999</v>
      </c>
      <c r="E81">
        <v>39612.423145399996</v>
      </c>
      <c r="F81">
        <v>25760.744140625</v>
      </c>
      <c r="G81">
        <v>45440.2636508</v>
      </c>
    </row>
    <row r="82" spans="1:7">
      <c r="A82">
        <v>1993</v>
      </c>
      <c r="B82">
        <v>35260.2988424</v>
      </c>
      <c r="C82">
        <v>31800.1760588</v>
      </c>
      <c r="D82">
        <v>36331.2892278</v>
      </c>
      <c r="E82">
        <v>40532.866893599996</v>
      </c>
      <c r="F82">
        <v>25539.001953125</v>
      </c>
      <c r="G82">
        <v>46052.586572199994</v>
      </c>
    </row>
    <row r="83" spans="1:7">
      <c r="A83">
        <v>1994</v>
      </c>
      <c r="B83">
        <v>36197.001300600001</v>
      </c>
      <c r="C83">
        <v>32569.2394776</v>
      </c>
      <c r="D83">
        <v>37164.404453399999</v>
      </c>
      <c r="E83">
        <v>41840.186358600004</v>
      </c>
      <c r="F83">
        <v>26119.884765625</v>
      </c>
      <c r="G83">
        <v>47160.903699000002</v>
      </c>
    </row>
    <row r="84" spans="1:7">
      <c r="A84">
        <v>1995</v>
      </c>
      <c r="B84">
        <v>36248.4350127</v>
      </c>
      <c r="C84">
        <v>33089.530000699997</v>
      </c>
      <c r="D84">
        <v>37038.161265700001</v>
      </c>
      <c r="E84">
        <v>41934.464034299999</v>
      </c>
      <c r="F84">
        <v>26455.830078125</v>
      </c>
      <c r="G84">
        <v>46988.712053499999</v>
      </c>
    </row>
    <row r="85" spans="1:7">
      <c r="A85">
        <v>1996</v>
      </c>
      <c r="B85">
        <v>36593.056587999999</v>
      </c>
      <c r="C85">
        <v>33498.506347999995</v>
      </c>
      <c r="D85">
        <v>37444.057903999994</v>
      </c>
      <c r="E85">
        <v>42163.247019999995</v>
      </c>
      <c r="F85">
        <v>26845.22265625</v>
      </c>
      <c r="G85">
        <v>47423.982427999996</v>
      </c>
    </row>
    <row r="86" spans="1:7">
      <c r="A86">
        <v>1997</v>
      </c>
      <c r="B86">
        <v>37406.511733550004</v>
      </c>
      <c r="C86">
        <v>34523.251194249999</v>
      </c>
      <c r="D86">
        <v>38089.389229699998</v>
      </c>
      <c r="E86">
        <v>43324.783366850002</v>
      </c>
      <c r="F86">
        <v>27846.2265625</v>
      </c>
      <c r="G86">
        <v>48636.052781350001</v>
      </c>
    </row>
    <row r="87" spans="1:7">
      <c r="A87">
        <v>1998</v>
      </c>
      <c r="B87">
        <v>38643.957936600003</v>
      </c>
      <c r="C87">
        <v>35573.410891250001</v>
      </c>
      <c r="D87">
        <v>39467.763241450004</v>
      </c>
      <c r="E87">
        <v>44635.2692446</v>
      </c>
      <c r="F87">
        <v>28982.96875</v>
      </c>
      <c r="G87">
        <v>49952.558030450004</v>
      </c>
    </row>
    <row r="88" spans="1:7">
      <c r="A88">
        <v>1999</v>
      </c>
      <c r="B88">
        <v>39145.798696500002</v>
      </c>
      <c r="C88">
        <v>36123.241735000003</v>
      </c>
      <c r="D88">
        <v>40325.333120499999</v>
      </c>
      <c r="E88">
        <v>45780.679831499998</v>
      </c>
      <c r="F88">
        <v>29340.91796875</v>
      </c>
      <c r="G88">
        <v>51088.584739500002</v>
      </c>
    </row>
    <row r="89" spans="1:7">
      <c r="A89">
        <v>2000</v>
      </c>
      <c r="B89">
        <v>40195.797505200004</v>
      </c>
      <c r="C89">
        <v>37242.342849799999</v>
      </c>
      <c r="D89">
        <v>41348.365175600004</v>
      </c>
      <c r="E89">
        <v>46462.884213000005</v>
      </c>
      <c r="F89">
        <v>30543.04296875</v>
      </c>
      <c r="G89">
        <v>52081.651606200001</v>
      </c>
    </row>
    <row r="90" spans="1:7">
      <c r="A90">
        <v>2001</v>
      </c>
      <c r="B90">
        <v>40626.246036199998</v>
      </c>
      <c r="C90">
        <v>37814.7411202</v>
      </c>
      <c r="D90">
        <v>41750.848002600003</v>
      </c>
      <c r="E90">
        <v>47022.419720099999</v>
      </c>
      <c r="F90">
        <v>31277.9921875</v>
      </c>
      <c r="G90">
        <v>52223.703814699998</v>
      </c>
    </row>
    <row r="91" spans="1:7">
      <c r="A91">
        <v>2002</v>
      </c>
      <c r="B91">
        <v>40468.809073899996</v>
      </c>
      <c r="C91">
        <v>37568.314225599999</v>
      </c>
      <c r="D91">
        <v>41642.818893449999</v>
      </c>
      <c r="E91">
        <v>46269.798770499998</v>
      </c>
      <c r="F91">
        <v>31145.7890625</v>
      </c>
      <c r="G91">
        <v>51449.253856750001</v>
      </c>
    </row>
    <row r="92" spans="1:7">
      <c r="A92">
        <v>2003</v>
      </c>
      <c r="B92">
        <v>40501.133569750004</v>
      </c>
      <c r="C92">
        <v>37661.32119925</v>
      </c>
      <c r="D92">
        <v>41582.966853750004</v>
      </c>
      <c r="E92">
        <v>45977.914570000001</v>
      </c>
      <c r="F92">
        <v>31305.55078125</v>
      </c>
      <c r="G92">
        <v>51387.080990000002</v>
      </c>
    </row>
    <row r="93" spans="1:7">
      <c r="A93">
        <v>2004</v>
      </c>
      <c r="B93">
        <v>40999.076838300003</v>
      </c>
      <c r="C93">
        <v>38103.475905899999</v>
      </c>
      <c r="D93">
        <v>42052.022631899999</v>
      </c>
      <c r="E93">
        <v>46527.042254699998</v>
      </c>
      <c r="F93">
        <v>31785.80078125</v>
      </c>
      <c r="G93">
        <v>51462.725662199999</v>
      </c>
    </row>
    <row r="94" spans="1:7">
      <c r="A94">
        <v>2005</v>
      </c>
      <c r="B94">
        <v>40850.439108300001</v>
      </c>
      <c r="C94">
        <v>38229.362420600002</v>
      </c>
      <c r="D94">
        <v>41617.5835047</v>
      </c>
      <c r="E94">
        <v>46284.378582800004</v>
      </c>
      <c r="F94">
        <v>31964.349609375</v>
      </c>
      <c r="G94">
        <v>51079.031060300003</v>
      </c>
    </row>
    <row r="95" spans="1:7">
      <c r="A95">
        <v>2006</v>
      </c>
      <c r="B95">
        <v>40972.496532000005</v>
      </c>
      <c r="C95">
        <v>38551.394464200006</v>
      </c>
      <c r="D95">
        <v>41655.371474200001</v>
      </c>
      <c r="E95">
        <v>46373.416529400005</v>
      </c>
      <c r="F95">
        <v>32467.599609375</v>
      </c>
      <c r="G95">
        <v>51153.541124800002</v>
      </c>
    </row>
    <row r="96" spans="1:7">
      <c r="A96">
        <v>2007</v>
      </c>
      <c r="B96">
        <v>40576.983115199997</v>
      </c>
      <c r="C96">
        <v>38222.068916550001</v>
      </c>
      <c r="D96">
        <v>40999.660022649994</v>
      </c>
      <c r="E96">
        <v>45467.958758549998</v>
      </c>
      <c r="F96">
        <v>32425.357421875</v>
      </c>
      <c r="G96">
        <v>50479.699232599996</v>
      </c>
    </row>
    <row r="97" spans="1:7">
      <c r="A97">
        <v>2008</v>
      </c>
      <c r="B97">
        <v>39781.194263999998</v>
      </c>
      <c r="C97">
        <v>37294.869622500002</v>
      </c>
      <c r="D97">
        <v>39958.788881250002</v>
      </c>
      <c r="E97">
        <v>43984.266872250002</v>
      </c>
      <c r="F97">
        <v>31907.83203125</v>
      </c>
      <c r="G97">
        <v>49193.708978249997</v>
      </c>
    </row>
    <row r="98" spans="1:7">
      <c r="A98">
        <v>2009</v>
      </c>
      <c r="B98">
        <v>38502.569096600004</v>
      </c>
      <c r="C98">
        <v>35927.929217800003</v>
      </c>
      <c r="D98">
        <v>38209.996383100006</v>
      </c>
      <c r="E98">
        <v>41545.325317000003</v>
      </c>
      <c r="F98">
        <v>31305.28125</v>
      </c>
      <c r="G98">
        <v>47630.837757800007</v>
      </c>
    </row>
    <row r="99" spans="1:7">
      <c r="A99">
        <v>2010</v>
      </c>
      <c r="B99">
        <v>38297.5568508</v>
      </c>
      <c r="C99">
        <v>35817.44398245</v>
      </c>
      <c r="D99">
        <v>37778.463459749997</v>
      </c>
      <c r="E99">
        <v>41296.763110200001</v>
      </c>
      <c r="F99">
        <v>31318.634765625</v>
      </c>
      <c r="G99">
        <v>46833.759281400002</v>
      </c>
    </row>
    <row r="100" spans="1:7">
      <c r="A100">
        <v>2011</v>
      </c>
      <c r="B100">
        <v>38716.8753125</v>
      </c>
      <c r="C100">
        <v>36233.577187499999</v>
      </c>
      <c r="D100">
        <v>38208.927968750002</v>
      </c>
      <c r="E100">
        <v>42159.629531250001</v>
      </c>
      <c r="F100">
        <v>31323.419921875</v>
      </c>
      <c r="G100">
        <v>46956.909999999996</v>
      </c>
    </row>
    <row r="101" spans="1:7">
      <c r="A101">
        <v>2012</v>
      </c>
      <c r="B101">
        <v>38564.320666999993</v>
      </c>
      <c r="C101">
        <v>35908.528138999995</v>
      </c>
      <c r="D101">
        <v>38011.030556999998</v>
      </c>
      <c r="E101">
        <v>42271.364403999993</v>
      </c>
      <c r="F101">
        <v>30873.587890625</v>
      </c>
      <c r="G101">
        <v>46642.356272999998</v>
      </c>
    </row>
    <row r="102" spans="1:7">
      <c r="A102">
        <v>2013</v>
      </c>
      <c r="B102">
        <v>39210.390584399996</v>
      </c>
      <c r="C102">
        <v>36712.221655199995</v>
      </c>
      <c r="D102">
        <v>38613.002362199994</v>
      </c>
      <c r="E102">
        <v>43120.568038799996</v>
      </c>
      <c r="F102">
        <v>31607.267578125</v>
      </c>
      <c r="G102">
        <v>47085.053513399995</v>
      </c>
    </row>
    <row r="103" spans="1:7">
      <c r="A103">
        <v>2014</v>
      </c>
      <c r="B103">
        <v>39367.1703834</v>
      </c>
      <c r="C103">
        <v>36966.733164899997</v>
      </c>
      <c r="D103">
        <v>38887.082939699998</v>
      </c>
      <c r="E103">
        <v>43581.271278100001</v>
      </c>
      <c r="F103">
        <v>31739.115234375</v>
      </c>
      <c r="G103">
        <v>47101.912531900001</v>
      </c>
    </row>
    <row r="104" spans="1:7">
      <c r="A104">
        <v>2015</v>
      </c>
      <c r="B104">
        <v>40224.691953299996</v>
      </c>
      <c r="C104">
        <v>37743.641399749999</v>
      </c>
      <c r="D104">
        <v>39380.078998899997</v>
      </c>
      <c r="E104">
        <v>44500.545034949995</v>
      </c>
      <c r="F104">
        <v>32095.29296875</v>
      </c>
      <c r="G104">
        <v>47562.266994649995</v>
      </c>
    </row>
    <row r="105" spans="1:7">
      <c r="A105">
        <v>2016</v>
      </c>
      <c r="B105">
        <v>40436.34635</v>
      </c>
      <c r="C105">
        <v>37726.694275000002</v>
      </c>
      <c r="D105">
        <v>38977.302925000004</v>
      </c>
      <c r="E105">
        <v>44500.824462500001</v>
      </c>
      <c r="F105">
        <v>32567.93359375</v>
      </c>
      <c r="G105">
        <v>47418.9113125</v>
      </c>
    </row>
    <row r="106" spans="1:7">
      <c r="A106">
        <v>2017</v>
      </c>
    </row>
    <row r="107" spans="1:7">
      <c r="A107">
        <v>2018</v>
      </c>
    </row>
    <row r="108" spans="1:7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S108"/>
  <sheetViews>
    <sheetView workbookViewId="0">
      <pane xSplit="1" ySplit="1" topLeftCell="B78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cols>
    <col min="42" max="42" width="12.1640625" bestFit="1" customWidth="1"/>
  </cols>
  <sheetData>
    <row r="1" spans="1:45">
      <c r="A1" t="s">
        <v>1</v>
      </c>
      <c r="B1" t="s">
        <v>72</v>
      </c>
      <c r="C1" t="s">
        <v>73</v>
      </c>
      <c r="D1" t="s">
        <v>74</v>
      </c>
      <c r="E1" t="s">
        <v>844</v>
      </c>
      <c r="F1" t="s">
        <v>75</v>
      </c>
      <c r="G1" t="s">
        <v>76</v>
      </c>
      <c r="H1" t="s">
        <v>77</v>
      </c>
      <c r="I1" t="s">
        <v>845</v>
      </c>
      <c r="J1" t="s">
        <v>78</v>
      </c>
      <c r="K1" t="s">
        <v>79</v>
      </c>
      <c r="L1" t="s">
        <v>80</v>
      </c>
      <c r="M1" t="s">
        <v>846</v>
      </c>
      <c r="N1" t="s">
        <v>81</v>
      </c>
      <c r="O1" t="s">
        <v>82</v>
      </c>
      <c r="P1" t="s">
        <v>83</v>
      </c>
      <c r="Q1" t="s">
        <v>847</v>
      </c>
      <c r="R1" t="s">
        <v>84</v>
      </c>
      <c r="S1" t="s">
        <v>85</v>
      </c>
      <c r="T1" t="s">
        <v>86</v>
      </c>
      <c r="U1" t="s">
        <v>848</v>
      </c>
      <c r="V1" t="s">
        <v>87</v>
      </c>
      <c r="W1" t="s">
        <v>88</v>
      </c>
      <c r="X1" t="s">
        <v>89</v>
      </c>
      <c r="Y1" t="s">
        <v>849</v>
      </c>
      <c r="Z1" t="s">
        <v>90</v>
      </c>
      <c r="AA1" t="s">
        <v>91</v>
      </c>
      <c r="AB1" t="s">
        <v>92</v>
      </c>
      <c r="AC1" t="s">
        <v>850</v>
      </c>
      <c r="AD1" t="s">
        <v>93</v>
      </c>
      <c r="AE1" t="s">
        <v>94</v>
      </c>
      <c r="AF1" t="s">
        <v>95</v>
      </c>
      <c r="AG1" t="s">
        <v>851</v>
      </c>
      <c r="AH1" t="s">
        <v>522</v>
      </c>
      <c r="AI1" t="s">
        <v>525</v>
      </c>
      <c r="AJ1" t="s">
        <v>524</v>
      </c>
      <c r="AK1" t="s">
        <v>852</v>
      </c>
      <c r="AL1" t="s">
        <v>523</v>
      </c>
      <c r="AM1" t="s">
        <v>527</v>
      </c>
      <c r="AN1" t="s">
        <v>526</v>
      </c>
      <c r="AO1" t="s">
        <v>853</v>
      </c>
      <c r="AP1" t="s">
        <v>521</v>
      </c>
      <c r="AQ1" t="s">
        <v>529</v>
      </c>
      <c r="AR1" t="s">
        <v>528</v>
      </c>
      <c r="AS1" t="s">
        <v>854</v>
      </c>
    </row>
    <row r="2" spans="1:45">
      <c r="A2">
        <v>1913</v>
      </c>
      <c r="B2">
        <v>1.0000181198120117</v>
      </c>
      <c r="C2">
        <v>0.92076426514901077</v>
      </c>
      <c r="D2">
        <v>7.9253854663000986E-2</v>
      </c>
      <c r="E2">
        <v>0</v>
      </c>
      <c r="J2">
        <v>0.4037310065535708</v>
      </c>
      <c r="K2">
        <v>0.37393265064022291</v>
      </c>
      <c r="L2">
        <v>2.979835591334792E-2</v>
      </c>
      <c r="M2">
        <v>0</v>
      </c>
      <c r="N2">
        <v>0.29782351987666073</v>
      </c>
      <c r="O2">
        <v>0.2759562570240553</v>
      </c>
      <c r="P2">
        <v>2.1867262852605408E-2</v>
      </c>
      <c r="Q2">
        <v>0</v>
      </c>
      <c r="R2">
        <v>0.17338598257083296</v>
      </c>
      <c r="S2">
        <v>0.16074655983450584</v>
      </c>
      <c r="T2">
        <v>1.263942273632712E-2</v>
      </c>
      <c r="U2">
        <v>0</v>
      </c>
      <c r="V2">
        <v>0.14389049482638977</v>
      </c>
      <c r="W2">
        <v>0.13341010201098433</v>
      </c>
      <c r="X2">
        <v>1.0480392815405448E-2</v>
      </c>
      <c r="Y2">
        <v>0</v>
      </c>
      <c r="Z2">
        <v>7.6739157319371795E-2</v>
      </c>
      <c r="AA2">
        <v>7.11498542704843E-2</v>
      </c>
      <c r="AB2">
        <v>5.5893030488874959E-3</v>
      </c>
      <c r="AC2">
        <v>0</v>
      </c>
      <c r="AD2">
        <v>2.426355497450185E-2</v>
      </c>
      <c r="AE2">
        <v>2.2485738958304902E-2</v>
      </c>
      <c r="AF2">
        <v>1.7778160161969476E-3</v>
      </c>
      <c r="AG2">
        <v>0</v>
      </c>
      <c r="AL2">
        <v>0.59628711325844086</v>
      </c>
      <c r="AM2">
        <v>0.54683137976108254</v>
      </c>
      <c r="AN2">
        <v>4.9455733497358316E-2</v>
      </c>
      <c r="AO2">
        <v>0</v>
      </c>
    </row>
    <row r="3" spans="1:45">
      <c r="A3">
        <v>1914</v>
      </c>
      <c r="B3">
        <v>1.0000177621841431</v>
      </c>
      <c r="C3">
        <v>0.92020753943103195</v>
      </c>
      <c r="D3">
        <v>7.9810222753111087E-2</v>
      </c>
      <c r="E3">
        <v>0</v>
      </c>
      <c r="J3">
        <v>0.40596824155558481</v>
      </c>
      <c r="K3">
        <v>0.37576450951462465</v>
      </c>
      <c r="L3">
        <v>3.0203732040960156E-2</v>
      </c>
      <c r="M3">
        <v>0</v>
      </c>
      <c r="N3">
        <v>0.30082285659737112</v>
      </c>
      <c r="O3">
        <v>0.27855395947799427</v>
      </c>
      <c r="P3">
        <v>2.2268897119376851E-2</v>
      </c>
      <c r="Q3">
        <v>0</v>
      </c>
      <c r="R3">
        <v>0.17547177539976208</v>
      </c>
      <c r="S3">
        <v>0.16257001111289801</v>
      </c>
      <c r="T3">
        <v>1.290176428686406E-2</v>
      </c>
      <c r="U3">
        <v>0</v>
      </c>
      <c r="V3">
        <v>0.14659974836236056</v>
      </c>
      <c r="W3">
        <v>0.13582853319979671</v>
      </c>
      <c r="X3">
        <v>1.0771215162563848E-2</v>
      </c>
      <c r="Y3">
        <v>0</v>
      </c>
      <c r="Z3">
        <v>7.6246033685427872E-2</v>
      </c>
      <c r="AA3">
        <v>7.0641249900792916E-2</v>
      </c>
      <c r="AB3">
        <v>5.6047837846349563E-3</v>
      </c>
      <c r="AC3">
        <v>0</v>
      </c>
      <c r="AD3">
        <v>2.509570608607626E-2</v>
      </c>
      <c r="AE3">
        <v>2.323727533682177E-2</v>
      </c>
      <c r="AF3">
        <v>1.8584307492544895E-3</v>
      </c>
      <c r="AG3">
        <v>0</v>
      </c>
      <c r="AL3">
        <v>0.59404952062855831</v>
      </c>
      <c r="AM3">
        <v>0.5444427961709164</v>
      </c>
      <c r="AN3">
        <v>4.960672445764186E-2</v>
      </c>
      <c r="AO3">
        <v>0</v>
      </c>
    </row>
    <row r="4" spans="1:45">
      <c r="A4">
        <v>1915</v>
      </c>
      <c r="B4">
        <v>1.0000180006027222</v>
      </c>
      <c r="C4">
        <v>0.9201458199076169</v>
      </c>
      <c r="D4">
        <v>7.987218069510528E-2</v>
      </c>
      <c r="E4">
        <v>0</v>
      </c>
      <c r="J4">
        <v>0.39674778090462365</v>
      </c>
      <c r="K4">
        <v>0.36718346881881847</v>
      </c>
      <c r="L4">
        <v>2.9564312085805174E-2</v>
      </c>
      <c r="M4">
        <v>0</v>
      </c>
      <c r="N4">
        <v>0.29139549891174432</v>
      </c>
      <c r="O4">
        <v>0.26978729591003869</v>
      </c>
      <c r="P4">
        <v>2.1608203001705611E-2</v>
      </c>
      <c r="Q4">
        <v>0</v>
      </c>
      <c r="R4">
        <v>0.16795369757217171</v>
      </c>
      <c r="S4">
        <v>0.15558132973430847</v>
      </c>
      <c r="T4">
        <v>1.2372367837863243E-2</v>
      </c>
      <c r="U4">
        <v>0</v>
      </c>
      <c r="V4">
        <v>0.14056481770267679</v>
      </c>
      <c r="W4">
        <v>0.13021679810069661</v>
      </c>
      <c r="X4">
        <v>1.0348019601980184E-2</v>
      </c>
      <c r="Y4">
        <v>0</v>
      </c>
      <c r="Z4">
        <v>7.9326711494656268E-2</v>
      </c>
      <c r="AA4">
        <v>7.3487333148288134E-2</v>
      </c>
      <c r="AB4">
        <v>5.8393783463681348E-3</v>
      </c>
      <c r="AC4">
        <v>0</v>
      </c>
      <c r="AD4">
        <v>3.3834240334839082E-2</v>
      </c>
      <c r="AE4">
        <v>3.1334086281376419E-2</v>
      </c>
      <c r="AF4">
        <v>2.5001540534626593E-3</v>
      </c>
      <c r="AG4">
        <v>0</v>
      </c>
      <c r="AL4">
        <v>0.60327021969809858</v>
      </c>
      <c r="AM4">
        <v>0.55296211780552851</v>
      </c>
      <c r="AN4">
        <v>5.0308101892570053E-2</v>
      </c>
      <c r="AO4">
        <v>0</v>
      </c>
    </row>
    <row r="5" spans="1:45">
      <c r="A5">
        <v>1916</v>
      </c>
      <c r="B5">
        <v>1.0000178813934326</v>
      </c>
      <c r="C5">
        <v>0.91813179217387064</v>
      </c>
      <c r="D5">
        <v>8.1886089219561947E-2</v>
      </c>
      <c r="E5">
        <v>0</v>
      </c>
      <c r="J5">
        <v>0.42302296400336609</v>
      </c>
      <c r="K5">
        <v>0.39070920245415008</v>
      </c>
      <c r="L5">
        <v>3.2313761549216016E-2</v>
      </c>
      <c r="M5">
        <v>0</v>
      </c>
      <c r="N5">
        <v>0.3200123450750314</v>
      </c>
      <c r="O5">
        <v>0.29568483238751142</v>
      </c>
      <c r="P5">
        <v>2.4327512687519967E-2</v>
      </c>
      <c r="Q5">
        <v>0</v>
      </c>
      <c r="R5">
        <v>0.19137494593900714</v>
      </c>
      <c r="S5">
        <v>0.17692484623717497</v>
      </c>
      <c r="T5">
        <v>1.4450099701832177E-2</v>
      </c>
      <c r="U5">
        <v>0</v>
      </c>
      <c r="V5">
        <v>0.16050469002721829</v>
      </c>
      <c r="W5">
        <v>0.1483976334318379</v>
      </c>
      <c r="X5">
        <v>1.210705659538038E-2</v>
      </c>
      <c r="Y5">
        <v>0</v>
      </c>
      <c r="Z5">
        <v>0.10043008406775485</v>
      </c>
      <c r="AA5">
        <v>9.2852599544299932E-2</v>
      </c>
      <c r="AB5">
        <v>7.577484523454912E-3</v>
      </c>
      <c r="AC5">
        <v>0</v>
      </c>
      <c r="AD5">
        <v>4.2861054899780669E-2</v>
      </c>
      <c r="AE5">
        <v>3.9617751871328398E-2</v>
      </c>
      <c r="AF5">
        <v>3.2433030284522726E-3</v>
      </c>
      <c r="AG5">
        <v>0</v>
      </c>
      <c r="AL5">
        <v>0.57699491739006659</v>
      </c>
      <c r="AM5">
        <v>0.52742235264053228</v>
      </c>
      <c r="AN5">
        <v>4.9572564749534316E-2</v>
      </c>
      <c r="AO5">
        <v>0</v>
      </c>
    </row>
    <row r="6" spans="1:45">
      <c r="A6">
        <v>1917</v>
      </c>
      <c r="B6">
        <v>1.0000176429748535</v>
      </c>
      <c r="C6">
        <v>0.81117496041377057</v>
      </c>
      <c r="D6">
        <v>0.18884268256108294</v>
      </c>
      <c r="E6">
        <v>0</v>
      </c>
      <c r="J6">
        <v>0.4206957015304072</v>
      </c>
      <c r="K6">
        <v>0.34226939937276113</v>
      </c>
      <c r="L6">
        <v>7.8426302157646066E-2</v>
      </c>
      <c r="M6">
        <v>0</v>
      </c>
      <c r="N6">
        <v>0.31372839873568875</v>
      </c>
      <c r="O6">
        <v>0.25411188008526353</v>
      </c>
      <c r="P6">
        <v>5.9616518650425193E-2</v>
      </c>
      <c r="Q6">
        <v>0</v>
      </c>
      <c r="R6">
        <v>0.17345741443076276</v>
      </c>
      <c r="S6">
        <v>0.1397801076312464</v>
      </c>
      <c r="T6">
        <v>3.3677306799516367E-2</v>
      </c>
      <c r="U6">
        <v>0</v>
      </c>
      <c r="V6">
        <v>0.13684116971987553</v>
      </c>
      <c r="W6">
        <v>0.10972820846200025</v>
      </c>
      <c r="X6">
        <v>2.7112961257875282E-2</v>
      </c>
      <c r="Y6">
        <v>0</v>
      </c>
      <c r="Z6">
        <v>7.5438487079128105E-2</v>
      </c>
      <c r="AA6">
        <v>5.9574815223432206E-2</v>
      </c>
      <c r="AB6">
        <v>1.5863671855695902E-2</v>
      </c>
      <c r="AC6">
        <v>0</v>
      </c>
      <c r="AD6">
        <v>2.4141605964758506E-2</v>
      </c>
      <c r="AE6">
        <v>1.8194301823736294E-2</v>
      </c>
      <c r="AF6">
        <v>5.9473041410222109E-3</v>
      </c>
      <c r="AG6">
        <v>0</v>
      </c>
      <c r="AL6">
        <v>0.57932194144444638</v>
      </c>
      <c r="AM6">
        <v>0.46890532340956603</v>
      </c>
      <c r="AN6">
        <v>0.11041661803488034</v>
      </c>
      <c r="AO6">
        <v>0</v>
      </c>
    </row>
    <row r="7" spans="1:45">
      <c r="A7">
        <v>1918</v>
      </c>
      <c r="B7">
        <v>1.0000178813934326</v>
      </c>
      <c r="C7">
        <v>0.7659312469929751</v>
      </c>
      <c r="D7">
        <v>0.23408663440045757</v>
      </c>
      <c r="E7">
        <v>0</v>
      </c>
      <c r="J7">
        <v>0.38866354919860324</v>
      </c>
      <c r="K7">
        <v>0.29537982832508569</v>
      </c>
      <c r="L7">
        <v>9.328372087351755E-2</v>
      </c>
      <c r="M7">
        <v>0</v>
      </c>
      <c r="N7">
        <v>0.28853700091382056</v>
      </c>
      <c r="O7">
        <v>0.21759224679565778</v>
      </c>
      <c r="P7">
        <v>7.0944754118162784E-2</v>
      </c>
      <c r="Q7">
        <v>0</v>
      </c>
      <c r="R7">
        <v>0.14136949448658825</v>
      </c>
      <c r="S7">
        <v>0.1037225131312612</v>
      </c>
      <c r="T7">
        <v>3.7646981355327055E-2</v>
      </c>
      <c r="U7">
        <v>0</v>
      </c>
      <c r="V7">
        <v>0.10309633226760007</v>
      </c>
      <c r="W7">
        <v>7.4236963786235705E-2</v>
      </c>
      <c r="X7">
        <v>2.8859368481364361E-2</v>
      </c>
      <c r="Y7">
        <v>0</v>
      </c>
      <c r="Z7">
        <v>4.5696104411594371E-2</v>
      </c>
      <c r="AA7">
        <v>3.0597059214736513E-2</v>
      </c>
      <c r="AB7">
        <v>1.5099045196857858E-2</v>
      </c>
      <c r="AC7">
        <v>0</v>
      </c>
      <c r="AD7">
        <v>7.9529020875720585E-3</v>
      </c>
      <c r="AE7">
        <v>3.1985869536895386E-3</v>
      </c>
      <c r="AF7">
        <v>4.7543151338825199E-3</v>
      </c>
      <c r="AG7">
        <v>0</v>
      </c>
      <c r="AL7">
        <v>0.61135433219482938</v>
      </c>
      <c r="AM7">
        <v>0.47055118290460385</v>
      </c>
      <c r="AN7">
        <v>0.14080314929022555</v>
      </c>
      <c r="AO7">
        <v>0</v>
      </c>
    </row>
    <row r="8" spans="1:45">
      <c r="A8">
        <v>1919</v>
      </c>
      <c r="B8">
        <v>1.0000180006027222</v>
      </c>
      <c r="C8">
        <v>0.8787335816467351</v>
      </c>
      <c r="D8">
        <v>0.12128441895598711</v>
      </c>
      <c r="E8">
        <v>0</v>
      </c>
      <c r="J8">
        <v>0.42307677594895582</v>
      </c>
      <c r="K8">
        <v>0.37369793534812473</v>
      </c>
      <c r="L8">
        <v>4.9378840600831073E-2</v>
      </c>
      <c r="M8">
        <v>0</v>
      </c>
      <c r="N8">
        <v>0.3337379559733506</v>
      </c>
      <c r="O8">
        <v>0.29482777618493322</v>
      </c>
      <c r="P8">
        <v>3.8910179788417397E-2</v>
      </c>
      <c r="Q8">
        <v>0</v>
      </c>
      <c r="R8">
        <v>0.18369810576069676</v>
      </c>
      <c r="S8">
        <v>0.16217568841788463</v>
      </c>
      <c r="T8">
        <v>2.1522417342812135E-2</v>
      </c>
      <c r="U8">
        <v>0</v>
      </c>
      <c r="V8">
        <v>0.14014589695059781</v>
      </c>
      <c r="W8">
        <v>0.12364215357351337</v>
      </c>
      <c r="X8">
        <v>1.6503743377084452E-2</v>
      </c>
      <c r="Y8">
        <v>0</v>
      </c>
      <c r="Z8">
        <v>7.0600487267142215E-2</v>
      </c>
      <c r="AA8">
        <v>6.212973545592454E-2</v>
      </c>
      <c r="AB8">
        <v>8.4707518112176732E-3</v>
      </c>
      <c r="AC8">
        <v>0</v>
      </c>
      <c r="AD8">
        <v>1.9935315717052451E-2</v>
      </c>
      <c r="AE8">
        <v>1.7408624076653299E-2</v>
      </c>
      <c r="AF8">
        <v>2.5266916403991514E-3</v>
      </c>
      <c r="AG8">
        <v>0</v>
      </c>
      <c r="AL8">
        <v>0.5769412246537664</v>
      </c>
      <c r="AM8">
        <v>0.50503540981769846</v>
      </c>
      <c r="AN8">
        <v>7.1905814836067936E-2</v>
      </c>
      <c r="AO8">
        <v>0</v>
      </c>
    </row>
    <row r="9" spans="1:45">
      <c r="A9">
        <v>1920</v>
      </c>
      <c r="B9">
        <v>1.0000181198120117</v>
      </c>
      <c r="C9">
        <v>0.92257364306771128</v>
      </c>
      <c r="D9">
        <v>7.7444476744300481E-2</v>
      </c>
      <c r="E9">
        <v>0</v>
      </c>
      <c r="J9">
        <v>0.4087809495359403</v>
      </c>
      <c r="K9">
        <v>0.37953378190398335</v>
      </c>
      <c r="L9">
        <v>2.9247167631956957E-2</v>
      </c>
      <c r="M9">
        <v>0</v>
      </c>
      <c r="N9">
        <v>0.31331907903250289</v>
      </c>
      <c r="O9">
        <v>0.29110526447444002</v>
      </c>
      <c r="P9">
        <v>2.2213814558062876E-2</v>
      </c>
      <c r="Q9">
        <v>0</v>
      </c>
      <c r="R9">
        <v>0.16426172994760324</v>
      </c>
      <c r="S9">
        <v>0.15281169096214978</v>
      </c>
      <c r="T9">
        <v>1.145003898545347E-2</v>
      </c>
      <c r="U9">
        <v>0</v>
      </c>
      <c r="V9">
        <v>0.12235129073571971</v>
      </c>
      <c r="W9">
        <v>0.11388654877778302</v>
      </c>
      <c r="X9">
        <v>8.4647419579366844E-3</v>
      </c>
      <c r="Y9">
        <v>0</v>
      </c>
      <c r="Z9">
        <v>5.6481279043032032E-2</v>
      </c>
      <c r="AA9">
        <v>5.266901589873612E-2</v>
      </c>
      <c r="AB9">
        <v>3.8122631442959092E-3</v>
      </c>
      <c r="AC9">
        <v>0</v>
      </c>
      <c r="AD9">
        <v>1.4208745636745575E-2</v>
      </c>
      <c r="AE9">
        <v>1.3316484728769765E-2</v>
      </c>
      <c r="AF9">
        <v>8.9226090797580964E-4</v>
      </c>
      <c r="AG9">
        <v>0</v>
      </c>
      <c r="AL9">
        <v>0.59123717027607148</v>
      </c>
      <c r="AM9">
        <v>0.54303962601763744</v>
      </c>
      <c r="AN9">
        <v>4.8197544258434075E-2</v>
      </c>
      <c r="AO9">
        <v>0</v>
      </c>
    </row>
    <row r="10" spans="1:45">
      <c r="A10">
        <v>1921</v>
      </c>
      <c r="B10">
        <v>1.0000178813934326</v>
      </c>
      <c r="C10">
        <v>0.9187781815139856</v>
      </c>
      <c r="D10">
        <v>8.1239699879446972E-2</v>
      </c>
      <c r="E10">
        <v>0</v>
      </c>
      <c r="J10">
        <v>0.43845299392217124</v>
      </c>
      <c r="K10">
        <v>0.40537061092868126</v>
      </c>
      <c r="L10">
        <v>3.3082382993489971E-2</v>
      </c>
      <c r="M10">
        <v>0</v>
      </c>
      <c r="N10">
        <v>0.32192220869668392</v>
      </c>
      <c r="O10">
        <v>0.29781145762903616</v>
      </c>
      <c r="P10">
        <v>2.4110751067647779E-2</v>
      </c>
      <c r="Q10">
        <v>0</v>
      </c>
      <c r="R10">
        <v>0.15888082047957286</v>
      </c>
      <c r="S10">
        <v>0.14713004229958696</v>
      </c>
      <c r="T10">
        <v>1.1750778179985896E-2</v>
      </c>
      <c r="U10">
        <v>0</v>
      </c>
      <c r="V10">
        <v>0.11709286742723735</v>
      </c>
      <c r="W10">
        <v>0.10847555393498237</v>
      </c>
      <c r="X10">
        <v>8.6173134922549709E-3</v>
      </c>
      <c r="Y10">
        <v>0</v>
      </c>
      <c r="Z10">
        <v>5.3128477454996541E-2</v>
      </c>
      <c r="AA10">
        <v>4.9270591019335994E-2</v>
      </c>
      <c r="AB10">
        <v>3.8578864356605485E-3</v>
      </c>
      <c r="AC10">
        <v>0</v>
      </c>
      <c r="AD10">
        <v>1.2607066946645352E-2</v>
      </c>
      <c r="AE10">
        <v>1.1725964029014477E-2</v>
      </c>
      <c r="AF10">
        <v>8.8110291763087508E-4</v>
      </c>
      <c r="AG10">
        <v>0</v>
      </c>
      <c r="AL10">
        <v>0.56156488747126132</v>
      </c>
      <c r="AM10">
        <v>0.51340733084626611</v>
      </c>
      <c r="AN10">
        <v>4.8157556624995268E-2</v>
      </c>
      <c r="AO10">
        <v>0</v>
      </c>
    </row>
    <row r="11" spans="1:45">
      <c r="A11">
        <v>1922</v>
      </c>
      <c r="B11">
        <v>1.0000178813934326</v>
      </c>
      <c r="C11">
        <v>0.92355104960751744</v>
      </c>
      <c r="D11">
        <v>7.6466831785915193E-2</v>
      </c>
      <c r="E11">
        <v>0</v>
      </c>
      <c r="J11">
        <v>0.42916787672026424</v>
      </c>
      <c r="K11">
        <v>0.39880702047024863</v>
      </c>
      <c r="L11">
        <v>3.0360856250015594E-2</v>
      </c>
      <c r="M11">
        <v>0</v>
      </c>
      <c r="N11">
        <v>0.3156050405647256</v>
      </c>
      <c r="O11">
        <v>0.29344255567002486</v>
      </c>
      <c r="P11">
        <v>2.2162484894700768E-2</v>
      </c>
      <c r="Q11">
        <v>0</v>
      </c>
      <c r="R11">
        <v>0.15464050151764311</v>
      </c>
      <c r="S11">
        <v>0.14391650778782461</v>
      </c>
      <c r="T11">
        <v>1.0723993729818511E-2</v>
      </c>
      <c r="U11">
        <v>0</v>
      </c>
      <c r="V11">
        <v>0.1139340193561383</v>
      </c>
      <c r="W11">
        <v>0.106069645732926</v>
      </c>
      <c r="X11">
        <v>7.86437362321229E-3</v>
      </c>
      <c r="Y11">
        <v>0</v>
      </c>
      <c r="Z11">
        <v>5.2435363837055493E-2</v>
      </c>
      <c r="AA11">
        <v>4.8856579610153453E-2</v>
      </c>
      <c r="AB11">
        <v>3.5787842269020377E-3</v>
      </c>
      <c r="AC11">
        <v>0</v>
      </c>
      <c r="AD11">
        <v>1.4114235115070668E-2</v>
      </c>
      <c r="AE11">
        <v>1.3174545384682053E-2</v>
      </c>
      <c r="AF11">
        <v>9.3968973038861424E-4</v>
      </c>
      <c r="AG11">
        <v>0</v>
      </c>
      <c r="AL11">
        <v>0.57085000467316838</v>
      </c>
      <c r="AM11">
        <v>0.52474379087313616</v>
      </c>
      <c r="AN11">
        <v>4.6106213800032256E-2</v>
      </c>
      <c r="AO11">
        <v>0</v>
      </c>
    </row>
    <row r="12" spans="1:45">
      <c r="A12">
        <v>1923</v>
      </c>
      <c r="B12">
        <v>1.0000177621841431</v>
      </c>
      <c r="C12">
        <v>0.92454926333488519</v>
      </c>
      <c r="D12">
        <v>7.5468498849257923E-2</v>
      </c>
      <c r="E12">
        <v>0</v>
      </c>
      <c r="J12">
        <v>0.40326689680000566</v>
      </c>
      <c r="K12">
        <v>0.37522807593803192</v>
      </c>
      <c r="L12">
        <v>2.8038820861973728E-2</v>
      </c>
      <c r="M12">
        <v>0</v>
      </c>
      <c r="N12">
        <v>0.2986278350629874</v>
      </c>
      <c r="O12">
        <v>0.2780517598313797</v>
      </c>
      <c r="P12">
        <v>2.0576075231607718E-2</v>
      </c>
      <c r="Q12">
        <v>0</v>
      </c>
      <c r="R12">
        <v>0.14918790904601847</v>
      </c>
      <c r="S12">
        <v>0.13908535233265479</v>
      </c>
      <c r="T12">
        <v>1.0102556713363674E-2</v>
      </c>
      <c r="U12">
        <v>0</v>
      </c>
      <c r="V12">
        <v>0.11174411334310685</v>
      </c>
      <c r="W12">
        <v>0.10423222451773037</v>
      </c>
      <c r="X12">
        <v>7.5118888253764803E-3</v>
      </c>
      <c r="Y12">
        <v>0</v>
      </c>
      <c r="Z12">
        <v>5.262583620995992E-2</v>
      </c>
      <c r="AA12">
        <v>4.9161028140192339E-2</v>
      </c>
      <c r="AB12">
        <v>3.4648080697675812E-3</v>
      </c>
      <c r="AC12">
        <v>0</v>
      </c>
      <c r="AD12">
        <v>1.4888811001372796E-2</v>
      </c>
      <c r="AE12">
        <v>1.3951875225704426E-2</v>
      </c>
      <c r="AF12">
        <v>9.3693577566837053E-4</v>
      </c>
      <c r="AG12">
        <v>0</v>
      </c>
      <c r="AL12">
        <v>0.59675086538413735</v>
      </c>
      <c r="AM12">
        <v>0.54932095405264125</v>
      </c>
      <c r="AN12">
        <v>4.7429911331496148E-2</v>
      </c>
      <c r="AO12">
        <v>0</v>
      </c>
    </row>
    <row r="13" spans="1:45">
      <c r="A13">
        <v>1924</v>
      </c>
      <c r="B13">
        <v>1.0000177621841431</v>
      </c>
      <c r="C13">
        <v>0.92912118136238109</v>
      </c>
      <c r="D13">
        <v>7.0896580821761951E-2</v>
      </c>
      <c r="E13">
        <v>0</v>
      </c>
      <c r="J13">
        <v>0.426863086349895</v>
      </c>
      <c r="K13">
        <v>0.39914690244339862</v>
      </c>
      <c r="L13">
        <v>2.7716183906496394E-2</v>
      </c>
      <c r="M13">
        <v>0</v>
      </c>
      <c r="N13">
        <v>0.31431294653441011</v>
      </c>
      <c r="O13">
        <v>0.29408898029617886</v>
      </c>
      <c r="P13">
        <v>2.0223966238231229E-2</v>
      </c>
      <c r="Q13">
        <v>0</v>
      </c>
      <c r="R13">
        <v>0.15766716660703528</v>
      </c>
      <c r="S13">
        <v>0.1476959724986931</v>
      </c>
      <c r="T13">
        <v>9.9711941083421973E-3</v>
      </c>
      <c r="U13">
        <v>0</v>
      </c>
      <c r="V13">
        <v>0.11830662034806134</v>
      </c>
      <c r="W13">
        <v>0.11087750400875127</v>
      </c>
      <c r="X13">
        <v>7.4291163393100847E-3</v>
      </c>
      <c r="Y13">
        <v>0</v>
      </c>
      <c r="Z13">
        <v>5.6492995787991301E-2</v>
      </c>
      <c r="AA13">
        <v>5.3010100214557009E-2</v>
      </c>
      <c r="AB13">
        <v>3.4828955734342959E-3</v>
      </c>
      <c r="AC13">
        <v>0</v>
      </c>
      <c r="AD13">
        <v>1.6728530596340975E-2</v>
      </c>
      <c r="AE13">
        <v>1.5731062126113898E-2</v>
      </c>
      <c r="AF13">
        <v>9.9746847022707716E-4</v>
      </c>
      <c r="AG13">
        <v>0</v>
      </c>
      <c r="AL13">
        <v>0.57315467583424806</v>
      </c>
      <c r="AM13">
        <v>0.52997404095298428</v>
      </c>
      <c r="AN13">
        <v>4.318063488126378E-2</v>
      </c>
      <c r="AO13">
        <v>0</v>
      </c>
    </row>
    <row r="14" spans="1:45">
      <c r="A14">
        <v>1925</v>
      </c>
      <c r="B14">
        <v>1.0000177621841431</v>
      </c>
      <c r="C14">
        <v>0.92362349148687306</v>
      </c>
      <c r="D14">
        <v>7.6394270697269992E-2</v>
      </c>
      <c r="E14">
        <v>0</v>
      </c>
      <c r="J14">
        <v>0.44377652820388724</v>
      </c>
      <c r="K14">
        <v>0.41252584350711735</v>
      </c>
      <c r="L14">
        <v>3.1250684696769879E-2</v>
      </c>
      <c r="M14">
        <v>0</v>
      </c>
      <c r="N14">
        <v>0.33878780888556076</v>
      </c>
      <c r="O14">
        <v>0.3151232551960621</v>
      </c>
      <c r="P14">
        <v>2.3664553689498661E-2</v>
      </c>
      <c r="Q14">
        <v>0</v>
      </c>
      <c r="R14">
        <v>0.1792797756036634</v>
      </c>
      <c r="S14">
        <v>0.16693946096240772</v>
      </c>
      <c r="T14">
        <v>1.2340314641255682E-2</v>
      </c>
      <c r="U14">
        <v>0</v>
      </c>
      <c r="V14">
        <v>0.13498038197239101</v>
      </c>
      <c r="W14">
        <v>0.12574657333993566</v>
      </c>
      <c r="X14">
        <v>9.233808632455336E-3</v>
      </c>
      <c r="Y14">
        <v>0</v>
      </c>
      <c r="Z14">
        <v>6.6295251726394014E-2</v>
      </c>
      <c r="AA14">
        <v>6.1832637465132442E-2</v>
      </c>
      <c r="AB14">
        <v>4.4626142612615681E-3</v>
      </c>
      <c r="AC14">
        <v>0</v>
      </c>
      <c r="AD14">
        <v>2.2220251753124233E-2</v>
      </c>
      <c r="AE14">
        <v>2.0757442677628645E-2</v>
      </c>
      <c r="AF14">
        <v>1.4628090754955877E-3</v>
      </c>
      <c r="AG14">
        <v>0</v>
      </c>
      <c r="AL14">
        <v>0.55624123398025582</v>
      </c>
      <c r="AM14">
        <v>0.51109740823431293</v>
      </c>
      <c r="AN14">
        <v>4.5143825745942903E-2</v>
      </c>
      <c r="AO14">
        <v>0</v>
      </c>
    </row>
    <row r="15" spans="1:45">
      <c r="A15">
        <v>1926</v>
      </c>
      <c r="B15">
        <v>1.0000177621841431</v>
      </c>
      <c r="C15">
        <v>0.92406742147590282</v>
      </c>
      <c r="D15">
        <v>7.5950340708240235E-2</v>
      </c>
      <c r="E15">
        <v>0</v>
      </c>
      <c r="J15">
        <v>0.44852649663761351</v>
      </c>
      <c r="K15">
        <v>0.41718097759610023</v>
      </c>
      <c r="L15">
        <v>3.1345519041513274E-2</v>
      </c>
      <c r="M15">
        <v>0</v>
      </c>
      <c r="N15">
        <v>0.34957273282597778</v>
      </c>
      <c r="O15">
        <v>0.3253555478100475</v>
      </c>
      <c r="P15">
        <v>2.4217185015930294E-2</v>
      </c>
      <c r="Q15">
        <v>0</v>
      </c>
      <c r="R15">
        <v>0.19291185538443445</v>
      </c>
      <c r="S15">
        <v>0.17976720028298482</v>
      </c>
      <c r="T15">
        <v>1.3144655101449625E-2</v>
      </c>
      <c r="U15">
        <v>0</v>
      </c>
      <c r="V15">
        <v>0.14699745998696112</v>
      </c>
      <c r="W15">
        <v>0.13705307464973335</v>
      </c>
      <c r="X15">
        <v>9.9443853372277614E-3</v>
      </c>
      <c r="Y15">
        <v>0</v>
      </c>
      <c r="Z15">
        <v>7.6058583588184223E-2</v>
      </c>
      <c r="AA15">
        <v>7.1003586958701306E-2</v>
      </c>
      <c r="AB15">
        <v>5.0549966294829137E-3</v>
      </c>
      <c r="AC15">
        <v>0</v>
      </c>
      <c r="AD15">
        <v>2.7783125920543019E-2</v>
      </c>
      <c r="AE15">
        <v>2.5969084470685258E-2</v>
      </c>
      <c r="AF15">
        <v>1.8140414498577619E-3</v>
      </c>
      <c r="AG15">
        <v>0</v>
      </c>
      <c r="AL15">
        <v>0.55149126554652961</v>
      </c>
      <c r="AM15">
        <v>0.50688620304710863</v>
      </c>
      <c r="AN15">
        <v>4.4605062499420922E-2</v>
      </c>
      <c r="AO15">
        <v>0</v>
      </c>
    </row>
    <row r="16" spans="1:45">
      <c r="A16">
        <v>1927</v>
      </c>
      <c r="B16">
        <v>1.0000178813934326</v>
      </c>
      <c r="C16">
        <v>0.92923165469885105</v>
      </c>
      <c r="D16">
        <v>7.078622669458158E-2</v>
      </c>
      <c r="E16">
        <v>0</v>
      </c>
      <c r="J16">
        <v>0.44281197099489267</v>
      </c>
      <c r="K16">
        <v>0.41416102915809855</v>
      </c>
      <c r="L16">
        <v>2.8650941836794137E-2</v>
      </c>
      <c r="M16">
        <v>0</v>
      </c>
      <c r="N16">
        <v>0.34213261658390365</v>
      </c>
      <c r="O16">
        <v>0.32021533122080881</v>
      </c>
      <c r="P16">
        <v>2.1917285363094861E-2</v>
      </c>
      <c r="Q16">
        <v>0</v>
      </c>
      <c r="R16">
        <v>0.18418551986392689</v>
      </c>
      <c r="S16">
        <v>0.17262062429610814</v>
      </c>
      <c r="T16">
        <v>1.1564895567818744E-2</v>
      </c>
      <c r="U16">
        <v>0</v>
      </c>
      <c r="V16">
        <v>0.13889593493630342</v>
      </c>
      <c r="W16">
        <v>0.13025436125394727</v>
      </c>
      <c r="X16">
        <v>8.641573682356166E-3</v>
      </c>
      <c r="Y16">
        <v>0</v>
      </c>
      <c r="Z16">
        <v>7.0200939009122609E-2</v>
      </c>
      <c r="AA16">
        <v>6.5936650929333027E-2</v>
      </c>
      <c r="AB16">
        <v>4.264288079789587E-3</v>
      </c>
      <c r="AC16">
        <v>0</v>
      </c>
      <c r="AD16">
        <v>2.5146273280589746E-2</v>
      </c>
      <c r="AE16">
        <v>2.3657338245615847E-2</v>
      </c>
      <c r="AF16">
        <v>1.4889350349738984E-3</v>
      </c>
      <c r="AG16">
        <v>0</v>
      </c>
      <c r="AL16">
        <v>0.55720591039853995</v>
      </c>
      <c r="AM16">
        <v>0.51507038684036655</v>
      </c>
      <c r="AN16">
        <v>4.213552355817346E-2</v>
      </c>
      <c r="AO16">
        <v>0</v>
      </c>
    </row>
    <row r="17" spans="1:41">
      <c r="A17">
        <v>1928</v>
      </c>
      <c r="B17">
        <v>1.0000178813934326</v>
      </c>
      <c r="C17">
        <v>0.9244219837924833</v>
      </c>
      <c r="D17">
        <v>7.5595897600949299E-2</v>
      </c>
      <c r="E17">
        <v>0</v>
      </c>
      <c r="J17">
        <v>0.4536432772331957</v>
      </c>
      <c r="K17">
        <v>0.42208448658386716</v>
      </c>
      <c r="L17">
        <v>3.1558790649328518E-2</v>
      </c>
      <c r="M17">
        <v>0</v>
      </c>
      <c r="N17">
        <v>0.35052306795669386</v>
      </c>
      <c r="O17">
        <v>0.32635509423803716</v>
      </c>
      <c r="P17">
        <v>2.4167973718656713E-2</v>
      </c>
      <c r="Q17">
        <v>0</v>
      </c>
      <c r="R17">
        <v>0.19236406787633453</v>
      </c>
      <c r="S17">
        <v>0.1793203270389927</v>
      </c>
      <c r="T17">
        <v>1.3043740837341824E-2</v>
      </c>
      <c r="U17">
        <v>0</v>
      </c>
      <c r="V17">
        <v>0.14656353285224991</v>
      </c>
      <c r="W17">
        <v>0.13669648969175136</v>
      </c>
      <c r="X17">
        <v>9.8670431604985544E-3</v>
      </c>
      <c r="Y17">
        <v>0</v>
      </c>
      <c r="Z17">
        <v>7.7692384508329937E-2</v>
      </c>
      <c r="AA17">
        <v>7.2548993559208588E-2</v>
      </c>
      <c r="AB17">
        <v>5.1433909491213478E-3</v>
      </c>
      <c r="AC17">
        <v>0</v>
      </c>
      <c r="AD17">
        <v>3.0688043995149301E-2</v>
      </c>
      <c r="AE17">
        <v>2.8678811138905531E-2</v>
      </c>
      <c r="AF17">
        <v>2.0092328562437704E-3</v>
      </c>
      <c r="AG17">
        <v>0</v>
      </c>
      <c r="AL17">
        <v>0.54637460416023687</v>
      </c>
      <c r="AM17">
        <v>0.50233725711907162</v>
      </c>
      <c r="AN17">
        <v>4.4037347041165222E-2</v>
      </c>
      <c r="AO17">
        <v>0</v>
      </c>
    </row>
    <row r="18" spans="1:41">
      <c r="A18">
        <v>1929</v>
      </c>
      <c r="B18">
        <v>1.00002121925354</v>
      </c>
      <c r="C18">
        <v>0.92027052168512902</v>
      </c>
      <c r="D18">
        <v>7.9750697568410966E-2</v>
      </c>
      <c r="E18">
        <v>0</v>
      </c>
      <c r="J18">
        <v>0.43805872849680455</v>
      </c>
      <c r="K18">
        <v>0.40636464047748805</v>
      </c>
      <c r="L18">
        <v>3.1694088019316481E-2</v>
      </c>
      <c r="M18">
        <v>0</v>
      </c>
      <c r="N18">
        <v>0.34131134320824191</v>
      </c>
      <c r="O18">
        <v>0.31684721573303526</v>
      </c>
      <c r="P18">
        <v>2.4464127475206675E-2</v>
      </c>
      <c r="Q18">
        <v>0</v>
      </c>
      <c r="R18">
        <v>0.18751215785005332</v>
      </c>
      <c r="S18">
        <v>0.17432279623053559</v>
      </c>
      <c r="T18">
        <v>1.3189361619517719E-2</v>
      </c>
      <c r="U18">
        <v>0</v>
      </c>
      <c r="V18">
        <v>0.14306550025735629</v>
      </c>
      <c r="W18">
        <v>0.13308967461010979</v>
      </c>
      <c r="X18">
        <v>9.9758256472464862E-3</v>
      </c>
      <c r="Y18">
        <v>0</v>
      </c>
      <c r="Z18">
        <v>7.6956699878417342E-2</v>
      </c>
      <c r="AA18">
        <v>7.1703812402643202E-2</v>
      </c>
      <c r="AB18">
        <v>5.2528874757741366E-3</v>
      </c>
      <c r="AC18">
        <v>0</v>
      </c>
      <c r="AD18">
        <v>3.1855345011682058E-2</v>
      </c>
      <c r="AE18">
        <v>2.9710476373688594E-2</v>
      </c>
      <c r="AF18">
        <v>2.1448686379934639E-3</v>
      </c>
      <c r="AG18">
        <v>0</v>
      </c>
      <c r="AL18">
        <v>0.56196249075673554</v>
      </c>
      <c r="AM18">
        <v>0.51390558753201776</v>
      </c>
      <c r="AN18">
        <v>4.8056903224717729E-2</v>
      </c>
      <c r="AO18">
        <v>0</v>
      </c>
    </row>
    <row r="19" spans="1:41">
      <c r="A19">
        <v>1930</v>
      </c>
      <c r="B19">
        <v>1.0007941722869873</v>
      </c>
      <c r="C19">
        <v>0.90509020116785377</v>
      </c>
      <c r="D19">
        <v>9.5703971119133577E-2</v>
      </c>
      <c r="E19">
        <v>0</v>
      </c>
      <c r="J19">
        <v>0.42281516966246863</v>
      </c>
      <c r="K19">
        <v>0.38646787564291474</v>
      </c>
      <c r="L19">
        <v>3.6347294019553909E-2</v>
      </c>
      <c r="M19">
        <v>0</v>
      </c>
      <c r="N19">
        <v>0.31148460112519588</v>
      </c>
      <c r="O19">
        <v>0.28492157701865328</v>
      </c>
      <c r="P19">
        <v>2.6563024106542574E-2</v>
      </c>
      <c r="Q19">
        <v>0</v>
      </c>
      <c r="R19">
        <v>0.15424215027202584</v>
      </c>
      <c r="S19">
        <v>0.14127878908693464</v>
      </c>
      <c r="T19">
        <v>1.296336118509119E-2</v>
      </c>
      <c r="U19">
        <v>0</v>
      </c>
      <c r="V19">
        <v>0.11158188558179907</v>
      </c>
      <c r="W19">
        <v>0.10226768480166129</v>
      </c>
      <c r="X19">
        <v>9.3142007801377807E-3</v>
      </c>
      <c r="Y19">
        <v>0</v>
      </c>
      <c r="Z19">
        <v>5.0574361547484306E-2</v>
      </c>
      <c r="AA19">
        <v>4.6439551657367212E-2</v>
      </c>
      <c r="AB19">
        <v>4.1348098901170943E-3</v>
      </c>
      <c r="AC19">
        <v>0</v>
      </c>
      <c r="AD19">
        <v>1.5485864666774225E-2</v>
      </c>
      <c r="AE19">
        <v>1.4260292301672216E-2</v>
      </c>
      <c r="AF19">
        <v>1.2255723651020097E-3</v>
      </c>
      <c r="AG19">
        <v>0</v>
      </c>
      <c r="AL19">
        <v>0.57797900262451862</v>
      </c>
      <c r="AM19">
        <v>0.5186219290753149</v>
      </c>
      <c r="AN19">
        <v>5.9357073549203672E-2</v>
      </c>
      <c r="AO19">
        <v>0</v>
      </c>
    </row>
    <row r="20" spans="1:41">
      <c r="A20">
        <v>1931</v>
      </c>
      <c r="B20">
        <v>0.99995541572570801</v>
      </c>
      <c r="C20">
        <v>0.86692755377906694</v>
      </c>
      <c r="D20">
        <v>0.13302786194664104</v>
      </c>
      <c r="E20">
        <v>0</v>
      </c>
      <c r="J20">
        <v>0.41189512323310873</v>
      </c>
      <c r="K20">
        <v>0.3660032842971418</v>
      </c>
      <c r="L20">
        <v>4.5891838935966954E-2</v>
      </c>
      <c r="M20">
        <v>0</v>
      </c>
      <c r="N20">
        <v>0.2822599876745035</v>
      </c>
      <c r="O20">
        <v>0.25102655601202584</v>
      </c>
      <c r="P20">
        <v>3.1233431662477665E-2</v>
      </c>
      <c r="Q20">
        <v>0</v>
      </c>
      <c r="R20">
        <v>0.12796456594908895</v>
      </c>
      <c r="S20">
        <v>0.11384234469195589</v>
      </c>
      <c r="T20">
        <v>1.4122221257133055E-2</v>
      </c>
      <c r="U20">
        <v>0</v>
      </c>
      <c r="V20">
        <v>8.6057312196589394E-2</v>
      </c>
      <c r="W20">
        <v>7.6447270110541227E-2</v>
      </c>
      <c r="X20">
        <v>9.6100420860481747E-3</v>
      </c>
      <c r="Y20">
        <v>0</v>
      </c>
      <c r="Z20">
        <v>2.9366050506759042E-2</v>
      </c>
      <c r="AA20">
        <v>2.5841020269677953E-2</v>
      </c>
      <c r="AB20">
        <v>3.525030237081088E-3</v>
      </c>
      <c r="AC20">
        <v>0</v>
      </c>
      <c r="AD20">
        <v>6.1216838097009774E-3</v>
      </c>
      <c r="AE20">
        <v>5.2947144463639526E-3</v>
      </c>
      <c r="AF20">
        <v>8.2696936333702463E-4</v>
      </c>
      <c r="AG20">
        <v>0</v>
      </c>
      <c r="AL20">
        <v>0.58806029249259928</v>
      </c>
      <c r="AM20">
        <v>0.50092332425521602</v>
      </c>
      <c r="AN20">
        <v>8.7136968237383289E-2</v>
      </c>
      <c r="AO20">
        <v>0</v>
      </c>
    </row>
    <row r="21" spans="1:41">
      <c r="A21">
        <v>1932</v>
      </c>
      <c r="B21">
        <v>1.0011506080627441</v>
      </c>
      <c r="C21">
        <v>0.84481711220706401</v>
      </c>
      <c r="D21">
        <v>0.15633349585568015</v>
      </c>
      <c r="E21">
        <v>0</v>
      </c>
      <c r="J21">
        <v>0.43200897363907093</v>
      </c>
      <c r="K21">
        <v>0.37384090524013219</v>
      </c>
      <c r="L21">
        <v>5.816806839893874E-2</v>
      </c>
      <c r="M21">
        <v>0</v>
      </c>
      <c r="N21">
        <v>0.29336659888437594</v>
      </c>
      <c r="O21">
        <v>0.25388073390703098</v>
      </c>
      <c r="P21">
        <v>3.9485864977344971E-2</v>
      </c>
      <c r="Q21">
        <v>0</v>
      </c>
      <c r="R21">
        <v>0.12688748375360104</v>
      </c>
      <c r="S21">
        <v>0.10970787086212298</v>
      </c>
      <c r="T21">
        <v>1.7179612891478051E-2</v>
      </c>
      <c r="U21">
        <v>0</v>
      </c>
      <c r="V21">
        <v>8.7323687243427053E-2</v>
      </c>
      <c r="W21">
        <v>7.5369146127254386E-2</v>
      </c>
      <c r="X21">
        <v>1.195454111617267E-2</v>
      </c>
      <c r="Y21">
        <v>0</v>
      </c>
      <c r="Z21">
        <v>2.9747214606172516E-2</v>
      </c>
      <c r="AA21">
        <v>2.5393432389412433E-2</v>
      </c>
      <c r="AB21">
        <v>4.3537822167600809E-3</v>
      </c>
      <c r="AC21">
        <v>0</v>
      </c>
      <c r="AD21">
        <v>4.801097156480149E-3</v>
      </c>
      <c r="AE21">
        <v>4.0216173134098414E-3</v>
      </c>
      <c r="AF21">
        <v>7.7947984307030749E-4</v>
      </c>
      <c r="AG21">
        <v>0</v>
      </c>
      <c r="AL21">
        <v>0.56914163442367327</v>
      </c>
      <c r="AM21">
        <v>0.47097527272887735</v>
      </c>
      <c r="AN21">
        <v>9.8166361694795937E-2</v>
      </c>
      <c r="AO21">
        <v>0</v>
      </c>
    </row>
    <row r="22" spans="1:41">
      <c r="A22">
        <v>1933</v>
      </c>
      <c r="B22">
        <v>0.99944818019866943</v>
      </c>
      <c r="C22">
        <v>0.8340521856077947</v>
      </c>
      <c r="D22">
        <v>0.16539599459087467</v>
      </c>
      <c r="E22">
        <v>0</v>
      </c>
      <c r="J22">
        <v>0.43288236258221746</v>
      </c>
      <c r="K22">
        <v>0.37082114476744193</v>
      </c>
      <c r="L22">
        <v>6.2061217814775513E-2</v>
      </c>
      <c r="M22">
        <v>0</v>
      </c>
      <c r="N22">
        <v>0.305183033007214</v>
      </c>
      <c r="O22">
        <v>0.26144634521821408</v>
      </c>
      <c r="P22">
        <v>4.3736687788999896E-2</v>
      </c>
      <c r="Q22">
        <v>0</v>
      </c>
      <c r="R22">
        <v>0.14065964310942447</v>
      </c>
      <c r="S22">
        <v>0.12039273764682536</v>
      </c>
      <c r="T22">
        <v>2.0266905462599117E-2</v>
      </c>
      <c r="U22">
        <v>0</v>
      </c>
      <c r="V22">
        <v>9.8582166048654427E-2</v>
      </c>
      <c r="W22">
        <v>8.4253501389613877E-2</v>
      </c>
      <c r="X22">
        <v>1.4328664659040542E-2</v>
      </c>
      <c r="Y22">
        <v>0</v>
      </c>
      <c r="Z22">
        <v>3.8173980509876485E-2</v>
      </c>
      <c r="AA22">
        <v>3.2396783247834307E-2</v>
      </c>
      <c r="AB22">
        <v>5.7771972620421783E-3</v>
      </c>
      <c r="AC22">
        <v>0</v>
      </c>
      <c r="AD22">
        <v>7.6526537775758966E-3</v>
      </c>
      <c r="AE22">
        <v>6.4086769673660053E-3</v>
      </c>
      <c r="AF22">
        <v>1.2439768102098911E-3</v>
      </c>
      <c r="AG22">
        <v>0</v>
      </c>
      <c r="AL22">
        <v>0.56656581761645197</v>
      </c>
      <c r="AM22">
        <v>0.46323009228798839</v>
      </c>
      <c r="AN22">
        <v>0.10333572532846355</v>
      </c>
      <c r="AO22">
        <v>0</v>
      </c>
    </row>
    <row r="23" spans="1:41">
      <c r="A23">
        <v>1934</v>
      </c>
      <c r="B23">
        <v>0.99939966201782227</v>
      </c>
      <c r="C23">
        <v>0.83875309476144322</v>
      </c>
      <c r="D23">
        <v>0.16064656725637899</v>
      </c>
      <c r="E23">
        <v>0</v>
      </c>
      <c r="J23">
        <v>0.45298178669884998</v>
      </c>
      <c r="K23">
        <v>0.38944607343263837</v>
      </c>
      <c r="L23">
        <v>6.3535713266211574E-2</v>
      </c>
      <c r="M23">
        <v>0</v>
      </c>
      <c r="N23">
        <v>0.33598404916774283</v>
      </c>
      <c r="O23">
        <v>0.28879864914882375</v>
      </c>
      <c r="P23">
        <v>4.7185400018919077E-2</v>
      </c>
      <c r="Q23">
        <v>0</v>
      </c>
      <c r="R23">
        <v>0.14280423289033461</v>
      </c>
      <c r="S23">
        <v>0.12245591952873872</v>
      </c>
      <c r="T23">
        <v>2.0348313361595899E-2</v>
      </c>
      <c r="U23">
        <v>0</v>
      </c>
      <c r="V23">
        <v>0.10208784926598989</v>
      </c>
      <c r="W23">
        <v>8.7390900210280134E-2</v>
      </c>
      <c r="X23">
        <v>1.4696949055709752E-2</v>
      </c>
      <c r="Y23">
        <v>0</v>
      </c>
      <c r="Z23">
        <v>3.8472834907549942E-2</v>
      </c>
      <c r="AA23">
        <v>3.2646587687231485E-2</v>
      </c>
      <c r="AB23">
        <v>5.8262472203184559E-3</v>
      </c>
      <c r="AC23">
        <v>0</v>
      </c>
      <c r="AD23">
        <v>8.2568087228717217E-3</v>
      </c>
      <c r="AE23">
        <v>6.8983660247768407E-3</v>
      </c>
      <c r="AF23">
        <v>1.3584426980948808E-3</v>
      </c>
      <c r="AG23">
        <v>0</v>
      </c>
      <c r="AL23">
        <v>0.54641787531897235</v>
      </c>
      <c r="AM23">
        <v>0.44930615568888649</v>
      </c>
      <c r="AN23">
        <v>9.7111719630085858E-2</v>
      </c>
      <c r="AO23">
        <v>0</v>
      </c>
    </row>
    <row r="24" spans="1:41">
      <c r="A24">
        <v>1935</v>
      </c>
      <c r="B24">
        <v>0.99941188097000122</v>
      </c>
      <c r="C24">
        <v>0.85099182991794964</v>
      </c>
      <c r="D24">
        <v>0.14842005105205155</v>
      </c>
      <c r="E24">
        <v>0</v>
      </c>
      <c r="J24">
        <v>0.44390580958973375</v>
      </c>
      <c r="K24">
        <v>0.38746004582089205</v>
      </c>
      <c r="L24">
        <v>5.6445763768841674E-2</v>
      </c>
      <c r="M24">
        <v>0</v>
      </c>
      <c r="N24">
        <v>0.32353453333413462</v>
      </c>
      <c r="O24">
        <v>0.28238188037375866</v>
      </c>
      <c r="P24">
        <v>4.1152652960375929E-2</v>
      </c>
      <c r="Q24">
        <v>0</v>
      </c>
      <c r="R24">
        <v>0.14710128858640767</v>
      </c>
      <c r="S24">
        <v>0.12821075922842678</v>
      </c>
      <c r="T24">
        <v>1.8890529357980898E-2</v>
      </c>
      <c r="U24">
        <v>0</v>
      </c>
      <c r="V24">
        <v>0.10613007636871737</v>
      </c>
      <c r="W24">
        <v>9.2393591166663208E-2</v>
      </c>
      <c r="X24">
        <v>1.3736485202054151E-2</v>
      </c>
      <c r="Y24">
        <v>0</v>
      </c>
      <c r="Z24">
        <v>4.2871642749354594E-2</v>
      </c>
      <c r="AA24">
        <v>3.713147547823082E-2</v>
      </c>
      <c r="AB24">
        <v>5.7401672711237754E-3</v>
      </c>
      <c r="AC24">
        <v>0</v>
      </c>
      <c r="AD24">
        <v>1.017184564647414E-2</v>
      </c>
      <c r="AE24">
        <v>8.7293775811763136E-3</v>
      </c>
      <c r="AF24">
        <v>1.4424680652978263E-3</v>
      </c>
      <c r="AG24">
        <v>0</v>
      </c>
      <c r="AL24">
        <v>0.55550607138026753</v>
      </c>
      <c r="AM24">
        <v>0.46353088476018428</v>
      </c>
      <c r="AN24">
        <v>9.1975186620083249E-2</v>
      </c>
      <c r="AO24">
        <v>0</v>
      </c>
    </row>
    <row r="25" spans="1:41">
      <c r="A25">
        <v>1936</v>
      </c>
      <c r="B25">
        <v>0.99949425458908081</v>
      </c>
      <c r="C25">
        <v>0.84216288134426809</v>
      </c>
      <c r="D25">
        <v>0.15733137324481272</v>
      </c>
      <c r="E25">
        <v>0</v>
      </c>
      <c r="J25">
        <v>0.44085847358415142</v>
      </c>
      <c r="K25">
        <v>0.38426906877167133</v>
      </c>
      <c r="L25">
        <v>5.65894048124801E-2</v>
      </c>
      <c r="M25">
        <v>0</v>
      </c>
      <c r="N25">
        <v>0.32268222688325698</v>
      </c>
      <c r="O25">
        <v>0.28165480643748286</v>
      </c>
      <c r="P25">
        <v>4.1027420445774107E-2</v>
      </c>
      <c r="Q25">
        <v>0</v>
      </c>
      <c r="R25">
        <v>0.15892346753308009</v>
      </c>
      <c r="S25">
        <v>0.13881020661911223</v>
      </c>
      <c r="T25">
        <v>2.0113260913967861E-2</v>
      </c>
      <c r="U25">
        <v>0</v>
      </c>
      <c r="V25">
        <v>0.11617681068515794</v>
      </c>
      <c r="W25">
        <v>0.10141309620201511</v>
      </c>
      <c r="X25">
        <v>1.4763714483142834E-2</v>
      </c>
      <c r="Y25">
        <v>0</v>
      </c>
      <c r="Z25">
        <v>4.732173410663798E-2</v>
      </c>
      <c r="AA25">
        <v>4.1141936704855844E-2</v>
      </c>
      <c r="AB25">
        <v>6.1797974017821335E-3</v>
      </c>
      <c r="AC25">
        <v>0</v>
      </c>
      <c r="AD25">
        <v>1.1045493588615701E-2</v>
      </c>
      <c r="AE25">
        <v>9.5245162028749098E-3</v>
      </c>
      <c r="AF25">
        <v>1.5209773857407908E-3</v>
      </c>
      <c r="AG25">
        <v>0</v>
      </c>
      <c r="AL25">
        <v>0.55863578100492939</v>
      </c>
      <c r="AM25">
        <v>0.45789257853063886</v>
      </c>
      <c r="AN25">
        <v>0.10074320247429053</v>
      </c>
      <c r="AO25">
        <v>0</v>
      </c>
    </row>
    <row r="26" spans="1:41">
      <c r="A26">
        <v>1937</v>
      </c>
      <c r="B26">
        <v>0.99947410821914673</v>
      </c>
      <c r="C26">
        <v>0.87116720645184342</v>
      </c>
      <c r="D26">
        <v>0.12830690176730331</v>
      </c>
      <c r="E26">
        <v>0</v>
      </c>
      <c r="J26">
        <v>0.43655167495652886</v>
      </c>
      <c r="K26">
        <v>0.38769423131177017</v>
      </c>
      <c r="L26">
        <v>4.8857443644758712E-2</v>
      </c>
      <c r="M26">
        <v>0</v>
      </c>
      <c r="N26">
        <v>0.32208518255282187</v>
      </c>
      <c r="O26">
        <v>0.2863109487968124</v>
      </c>
      <c r="P26">
        <v>3.5774233756009459E-2</v>
      </c>
      <c r="Q26">
        <v>0</v>
      </c>
      <c r="R26">
        <v>0.1625463935706242</v>
      </c>
      <c r="S26">
        <v>0.14481664739220387</v>
      </c>
      <c r="T26">
        <v>1.7729746178420314E-2</v>
      </c>
      <c r="U26">
        <v>0</v>
      </c>
      <c r="V26">
        <v>0.11800025461308949</v>
      </c>
      <c r="W26">
        <v>0.10525791391106444</v>
      </c>
      <c r="X26">
        <v>1.2742340702025059E-2</v>
      </c>
      <c r="Y26">
        <v>0</v>
      </c>
      <c r="Z26">
        <v>4.9597106887382038E-2</v>
      </c>
      <c r="AA26">
        <v>4.443115281555176E-2</v>
      </c>
      <c r="AB26">
        <v>5.1659540718302773E-3</v>
      </c>
      <c r="AC26">
        <v>0</v>
      </c>
      <c r="AD26">
        <v>1.245410297258296E-2</v>
      </c>
      <c r="AE26">
        <v>1.123356464855395E-2</v>
      </c>
      <c r="AF26">
        <v>1.2205383240290106E-3</v>
      </c>
      <c r="AG26">
        <v>0</v>
      </c>
      <c r="AL26">
        <v>0.56292243326261793</v>
      </c>
      <c r="AM26">
        <v>0.48347228934515202</v>
      </c>
      <c r="AN26">
        <v>7.9450143917465924E-2</v>
      </c>
      <c r="AO26">
        <v>0</v>
      </c>
    </row>
    <row r="27" spans="1:41">
      <c r="A27">
        <v>1938</v>
      </c>
      <c r="B27">
        <v>0.99946767091751099</v>
      </c>
      <c r="C27">
        <v>0.85039223241082595</v>
      </c>
      <c r="D27">
        <v>0.14907543850668509</v>
      </c>
      <c r="E27">
        <v>0</v>
      </c>
      <c r="J27">
        <v>0.43270348316990392</v>
      </c>
      <c r="K27">
        <v>0.37636752613331681</v>
      </c>
      <c r="L27">
        <v>5.6335957036587093E-2</v>
      </c>
      <c r="M27">
        <v>0</v>
      </c>
      <c r="N27">
        <v>0.30556187895922826</v>
      </c>
      <c r="O27">
        <v>0.26589746119789515</v>
      </c>
      <c r="P27">
        <v>3.9664417761333122E-2</v>
      </c>
      <c r="Q27">
        <v>0</v>
      </c>
      <c r="R27">
        <v>0.13984364857225462</v>
      </c>
      <c r="S27">
        <v>0.12173835710617237</v>
      </c>
      <c r="T27">
        <v>1.8105291466082259E-2</v>
      </c>
      <c r="U27">
        <v>0</v>
      </c>
      <c r="V27">
        <v>9.6793660941225573E-2</v>
      </c>
      <c r="W27">
        <v>8.4268218558372437E-2</v>
      </c>
      <c r="X27">
        <v>1.2525442382853129E-2</v>
      </c>
      <c r="Y27">
        <v>0</v>
      </c>
      <c r="Z27">
        <v>3.60104049139401E-2</v>
      </c>
      <c r="AA27">
        <v>3.1352098269297253E-2</v>
      </c>
      <c r="AB27">
        <v>4.6583066446428444E-3</v>
      </c>
      <c r="AC27">
        <v>0</v>
      </c>
      <c r="AD27">
        <v>8.3179605337064776E-3</v>
      </c>
      <c r="AE27">
        <v>7.2400921715301061E-3</v>
      </c>
      <c r="AF27">
        <v>1.0778683621763716E-3</v>
      </c>
      <c r="AG27">
        <v>0</v>
      </c>
      <c r="AL27">
        <v>0.56676418774760706</v>
      </c>
      <c r="AM27">
        <v>0.47402390652336251</v>
      </c>
      <c r="AN27">
        <v>9.2740281224244561E-2</v>
      </c>
      <c r="AO27">
        <v>0</v>
      </c>
    </row>
    <row r="28" spans="1:41">
      <c r="A28">
        <v>1939</v>
      </c>
      <c r="B28">
        <v>0.99947822093963623</v>
      </c>
      <c r="C28">
        <v>0.85132557882351656</v>
      </c>
      <c r="D28">
        <v>0.14815264211611964</v>
      </c>
      <c r="E28">
        <v>0</v>
      </c>
      <c r="J28">
        <v>0.45325331196264518</v>
      </c>
      <c r="K28">
        <v>0.39434106260672275</v>
      </c>
      <c r="L28">
        <v>5.8912249355922444E-2</v>
      </c>
      <c r="M28">
        <v>0</v>
      </c>
      <c r="N28">
        <v>0.32703310332245289</v>
      </c>
      <c r="O28">
        <v>0.28459199809285812</v>
      </c>
      <c r="P28">
        <v>4.2441105229594767E-2</v>
      </c>
      <c r="Q28">
        <v>0</v>
      </c>
      <c r="R28">
        <v>0.15829392424891017</v>
      </c>
      <c r="S28">
        <v>0.13769393392275076</v>
      </c>
      <c r="T28">
        <v>2.0599990326159417E-2</v>
      </c>
      <c r="U28">
        <v>0</v>
      </c>
      <c r="V28">
        <v>0.11276167052594915</v>
      </c>
      <c r="W28">
        <v>9.8042765122689071E-2</v>
      </c>
      <c r="X28">
        <v>1.4718905403260077E-2</v>
      </c>
      <c r="Y28">
        <v>0</v>
      </c>
      <c r="Z28">
        <v>4.5638841330040279E-2</v>
      </c>
      <c r="AA28">
        <v>3.9601013469444835E-2</v>
      </c>
      <c r="AB28">
        <v>6.0378278605954473E-3</v>
      </c>
      <c r="AC28">
        <v>0</v>
      </c>
      <c r="AD28">
        <v>1.1286810779080791E-2</v>
      </c>
      <c r="AE28">
        <v>9.7583555167875206E-3</v>
      </c>
      <c r="AF28">
        <v>1.5284552622932708E-3</v>
      </c>
      <c r="AG28">
        <v>0</v>
      </c>
      <c r="AL28">
        <v>0.54622490897699105</v>
      </c>
      <c r="AM28">
        <v>0.45698375210644449</v>
      </c>
      <c r="AN28">
        <v>8.9241156870546595E-2</v>
      </c>
      <c r="AO28">
        <v>0</v>
      </c>
    </row>
    <row r="29" spans="1:41">
      <c r="A29">
        <v>1940</v>
      </c>
      <c r="B29">
        <v>0.99949753284454346</v>
      </c>
      <c r="C29">
        <v>0.85979446195517628</v>
      </c>
      <c r="D29">
        <v>0.13970307088936715</v>
      </c>
      <c r="E29">
        <v>0</v>
      </c>
      <c r="J29">
        <v>0.4497691676648824</v>
      </c>
      <c r="K29">
        <v>0.39443003192127579</v>
      </c>
      <c r="L29">
        <v>5.5339135743606598E-2</v>
      </c>
      <c r="M29">
        <v>0</v>
      </c>
      <c r="N29">
        <v>0.32976461891381487</v>
      </c>
      <c r="O29">
        <v>0.28934307536818871</v>
      </c>
      <c r="P29">
        <v>4.0421543545626187E-2</v>
      </c>
      <c r="Q29">
        <v>0</v>
      </c>
      <c r="R29">
        <v>0.16896870263940142</v>
      </c>
      <c r="S29">
        <v>0.14838029424680876</v>
      </c>
      <c r="T29">
        <v>2.0588408392592645E-2</v>
      </c>
      <c r="U29">
        <v>0</v>
      </c>
      <c r="V29">
        <v>0.12388852273606966</v>
      </c>
      <c r="W29">
        <v>0.1088313139482012</v>
      </c>
      <c r="X29">
        <v>1.5057208787868474E-2</v>
      </c>
      <c r="Y29">
        <v>0</v>
      </c>
      <c r="Z29">
        <v>5.5225917107105414E-2</v>
      </c>
      <c r="AA29">
        <v>4.8565831109173611E-2</v>
      </c>
      <c r="AB29">
        <v>6.660085997931801E-3</v>
      </c>
      <c r="AC29">
        <v>0</v>
      </c>
      <c r="AD29">
        <v>1.5539088518586579E-2</v>
      </c>
      <c r="AE29">
        <v>1.3689775739249118E-2</v>
      </c>
      <c r="AF29">
        <v>1.849312779337461E-3</v>
      </c>
      <c r="AG29">
        <v>0</v>
      </c>
      <c r="AL29">
        <v>0.54972836517966106</v>
      </c>
      <c r="AM29">
        <v>0.46536373121391739</v>
      </c>
      <c r="AN29">
        <v>8.4364633965743674E-2</v>
      </c>
      <c r="AO29">
        <v>0</v>
      </c>
    </row>
    <row r="30" spans="1:41">
      <c r="A30">
        <v>1941</v>
      </c>
      <c r="B30">
        <v>0.99957400560379028</v>
      </c>
      <c r="C30">
        <v>0.83999190313316185</v>
      </c>
      <c r="D30">
        <v>0.15958210247062843</v>
      </c>
      <c r="E30">
        <v>0</v>
      </c>
      <c r="J30">
        <v>0.42031538842928701</v>
      </c>
      <c r="K30">
        <v>0.35909794440724352</v>
      </c>
      <c r="L30">
        <v>6.1217444022043481E-2</v>
      </c>
      <c r="M30">
        <v>0</v>
      </c>
      <c r="N30">
        <v>0.3125590356046416</v>
      </c>
      <c r="O30">
        <v>0.26732233317167781</v>
      </c>
      <c r="P30">
        <v>4.5236702432963787E-2</v>
      </c>
      <c r="Q30">
        <v>0</v>
      </c>
      <c r="R30">
        <v>0.16785118261490489</v>
      </c>
      <c r="S30">
        <v>0.14385777049326684</v>
      </c>
      <c r="T30">
        <v>2.3993412121638059E-2</v>
      </c>
      <c r="U30">
        <v>0</v>
      </c>
      <c r="V30">
        <v>0.1238210465832416</v>
      </c>
      <c r="W30">
        <v>0.10623170417097519</v>
      </c>
      <c r="X30">
        <v>1.7589342412266406E-2</v>
      </c>
      <c r="Y30">
        <v>0</v>
      </c>
      <c r="Z30">
        <v>5.610281443172839E-2</v>
      </c>
      <c r="AA30">
        <v>4.8312993423671825E-2</v>
      </c>
      <c r="AB30">
        <v>7.7898210080565638E-3</v>
      </c>
      <c r="AC30">
        <v>0</v>
      </c>
      <c r="AD30">
        <v>1.6069898603096044E-2</v>
      </c>
      <c r="AE30">
        <v>1.3938742436225362E-2</v>
      </c>
      <c r="AF30">
        <v>2.1311561668706817E-3</v>
      </c>
      <c r="AG30">
        <v>0</v>
      </c>
      <c r="AL30">
        <v>0.57925861717450333</v>
      </c>
      <c r="AM30">
        <v>0.4808934043238946</v>
      </c>
      <c r="AN30">
        <v>9.836521285060873E-2</v>
      </c>
      <c r="AO30">
        <v>0</v>
      </c>
    </row>
    <row r="31" spans="1:41">
      <c r="A31">
        <v>1942</v>
      </c>
      <c r="B31">
        <v>0.99965864419937134</v>
      </c>
      <c r="C31">
        <v>0.74948962278384657</v>
      </c>
      <c r="D31">
        <v>0.25016902141552483</v>
      </c>
      <c r="E31">
        <v>0</v>
      </c>
      <c r="J31">
        <v>0.35227380363957472</v>
      </c>
      <c r="K31">
        <v>0.26686424843205314</v>
      </c>
      <c r="L31">
        <v>8.5409555207521567E-2</v>
      </c>
      <c r="M31">
        <v>0</v>
      </c>
      <c r="N31">
        <v>0.26522659193887083</v>
      </c>
      <c r="O31">
        <v>0.2007446830552031</v>
      </c>
      <c r="P31">
        <v>6.4481908883667713E-2</v>
      </c>
      <c r="Q31">
        <v>0</v>
      </c>
      <c r="R31">
        <v>0.14411132602265742</v>
      </c>
      <c r="S31">
        <v>0.10872274521889135</v>
      </c>
      <c r="T31">
        <v>3.538858080376607E-2</v>
      </c>
      <c r="U31">
        <v>0</v>
      </c>
      <c r="V31">
        <v>0.10743260132198697</v>
      </c>
      <c r="W31">
        <v>8.0938832695474777E-2</v>
      </c>
      <c r="X31">
        <v>2.6493768626512194E-2</v>
      </c>
      <c r="Y31">
        <v>0</v>
      </c>
      <c r="Z31">
        <v>4.9484797311024085E-2</v>
      </c>
      <c r="AA31">
        <v>3.7113514111632689E-2</v>
      </c>
      <c r="AB31">
        <v>1.2371283199391396E-2</v>
      </c>
      <c r="AC31">
        <v>0</v>
      </c>
      <c r="AD31">
        <v>1.4637578261226549E-2</v>
      </c>
      <c r="AE31">
        <v>1.090607907836625E-2</v>
      </c>
      <c r="AF31">
        <v>3.7314991828602991E-3</v>
      </c>
      <c r="AG31">
        <v>0</v>
      </c>
      <c r="AL31">
        <v>0.64738484055979661</v>
      </c>
      <c r="AM31">
        <v>0.48262495992134136</v>
      </c>
      <c r="AN31">
        <v>0.16475988063845526</v>
      </c>
      <c r="AO31">
        <v>0</v>
      </c>
    </row>
    <row r="32" spans="1:41">
      <c r="A32">
        <v>1943</v>
      </c>
      <c r="B32">
        <v>0.99970626831054688</v>
      </c>
      <c r="C32">
        <v>0.68030025367457658</v>
      </c>
      <c r="D32">
        <v>0.31940601463597029</v>
      </c>
      <c r="E32">
        <v>0</v>
      </c>
      <c r="J32">
        <v>0.31149877747860227</v>
      </c>
      <c r="K32">
        <v>0.21340537671307108</v>
      </c>
      <c r="L32">
        <v>9.8093400765531191E-2</v>
      </c>
      <c r="M32">
        <v>0</v>
      </c>
      <c r="N32">
        <v>0.23545978130502765</v>
      </c>
      <c r="O32">
        <v>0.16108680019969895</v>
      </c>
      <c r="P32">
        <v>7.4372981105328695E-2</v>
      </c>
      <c r="Q32">
        <v>0</v>
      </c>
      <c r="R32">
        <v>0.12668397066988901</v>
      </c>
      <c r="S32">
        <v>8.6299494714572378E-2</v>
      </c>
      <c r="T32">
        <v>4.0384475955316634E-2</v>
      </c>
      <c r="U32">
        <v>0</v>
      </c>
      <c r="V32">
        <v>9.3306224080650285E-2</v>
      </c>
      <c r="W32">
        <v>6.3463708876861924E-2</v>
      </c>
      <c r="X32">
        <v>2.9842515203788365E-2</v>
      </c>
      <c r="Y32">
        <v>0</v>
      </c>
      <c r="Z32">
        <v>4.2039487715554394E-2</v>
      </c>
      <c r="AA32">
        <v>2.8446243712263279E-2</v>
      </c>
      <c r="AB32">
        <v>1.3593244003291116E-2</v>
      </c>
      <c r="AC32">
        <v>0</v>
      </c>
      <c r="AD32">
        <v>1.0905373572049544E-2</v>
      </c>
      <c r="AE32">
        <v>7.3089749089687954E-3</v>
      </c>
      <c r="AF32">
        <v>3.5963986630807485E-3</v>
      </c>
      <c r="AG32">
        <v>0</v>
      </c>
      <c r="AL32">
        <v>0.68820749083194466</v>
      </c>
      <c r="AM32">
        <v>0.46689454417871301</v>
      </c>
      <c r="AN32">
        <v>0.22131294665323165</v>
      </c>
      <c r="AO32">
        <v>0</v>
      </c>
    </row>
    <row r="33" spans="1:41">
      <c r="A33">
        <v>1944</v>
      </c>
      <c r="B33">
        <v>0.99970632791519165</v>
      </c>
      <c r="C33">
        <v>0.63787730029561795</v>
      </c>
      <c r="D33">
        <v>0.36182902761957375</v>
      </c>
      <c r="E33">
        <v>0</v>
      </c>
      <c r="J33">
        <v>0.30063568748342495</v>
      </c>
      <c r="K33">
        <v>0.19352704363267656</v>
      </c>
      <c r="L33">
        <v>0.10710864385074839</v>
      </c>
      <c r="M33">
        <v>0</v>
      </c>
      <c r="N33">
        <v>0.21630292584745736</v>
      </c>
      <c r="O33">
        <v>0.13893629075768416</v>
      </c>
      <c r="P33">
        <v>7.7366635089773192E-2</v>
      </c>
      <c r="Q33">
        <v>0</v>
      </c>
      <c r="R33">
        <v>0.108682658014945</v>
      </c>
      <c r="S33">
        <v>6.9414948255559772E-2</v>
      </c>
      <c r="T33">
        <v>3.926770975938524E-2</v>
      </c>
      <c r="U33">
        <v>0</v>
      </c>
      <c r="V33">
        <v>7.9077429173905076E-2</v>
      </c>
      <c r="W33">
        <v>5.0419497533640667E-2</v>
      </c>
      <c r="X33">
        <v>2.8657931640264405E-2</v>
      </c>
      <c r="Y33">
        <v>0</v>
      </c>
      <c r="Z33">
        <v>3.5435250656696629E-2</v>
      </c>
      <c r="AA33">
        <v>2.2451825923195352E-2</v>
      </c>
      <c r="AB33">
        <v>1.2983424733501277E-2</v>
      </c>
      <c r="AC33">
        <v>0</v>
      </c>
      <c r="AD33">
        <v>1.1033440669806386E-2</v>
      </c>
      <c r="AE33">
        <v>6.9333612893858589E-3</v>
      </c>
      <c r="AF33">
        <v>4.1000793804205271E-3</v>
      </c>
      <c r="AG33">
        <v>0</v>
      </c>
      <c r="AL33">
        <v>0.6990706404317667</v>
      </c>
      <c r="AM33">
        <v>0.44434986693689837</v>
      </c>
      <c r="AN33">
        <v>0.25472077349486832</v>
      </c>
      <c r="AO33">
        <v>0</v>
      </c>
    </row>
    <row r="34" spans="1:41">
      <c r="A34">
        <v>1945</v>
      </c>
      <c r="B34">
        <v>0.9998013973236084</v>
      </c>
      <c r="C34">
        <v>0.62626104377997671</v>
      </c>
      <c r="D34">
        <v>0.37354035354363169</v>
      </c>
      <c r="E34">
        <v>0</v>
      </c>
      <c r="J34">
        <v>0.29432139483080394</v>
      </c>
      <c r="K34">
        <v>0.1876957568505421</v>
      </c>
      <c r="L34">
        <v>0.10662563798026184</v>
      </c>
      <c r="M34">
        <v>0</v>
      </c>
      <c r="N34">
        <v>0.21158661337684276</v>
      </c>
      <c r="O34">
        <v>0.13480436411651622</v>
      </c>
      <c r="P34">
        <v>7.6782249260326535E-2</v>
      </c>
      <c r="Q34">
        <v>0</v>
      </c>
      <c r="R34">
        <v>0.10045358287400045</v>
      </c>
      <c r="S34">
        <v>6.3678659159162529E-2</v>
      </c>
      <c r="T34">
        <v>3.6774923714837926E-2</v>
      </c>
      <c r="U34">
        <v>0</v>
      </c>
      <c r="V34">
        <v>7.0145027219216408E-2</v>
      </c>
      <c r="W34">
        <v>4.436355546884517E-2</v>
      </c>
      <c r="X34">
        <v>2.5781471750371234E-2</v>
      </c>
      <c r="Y34">
        <v>0</v>
      </c>
      <c r="Z34">
        <v>2.8742541038967846E-2</v>
      </c>
      <c r="AA34">
        <v>1.8015688256038991E-2</v>
      </c>
      <c r="AB34">
        <v>1.0726852782928857E-2</v>
      </c>
      <c r="AC34">
        <v>0</v>
      </c>
      <c r="AD34">
        <v>7.2752240744889708E-3</v>
      </c>
      <c r="AE34">
        <v>4.478050094089121E-3</v>
      </c>
      <c r="AF34">
        <v>2.7971739803998499E-3</v>
      </c>
      <c r="AG34">
        <v>0</v>
      </c>
      <c r="AL34">
        <v>0.70548000249280451</v>
      </c>
      <c r="AM34">
        <v>0.43856463538867529</v>
      </c>
      <c r="AN34">
        <v>0.26691536710412922</v>
      </c>
      <c r="AO34">
        <v>0</v>
      </c>
    </row>
    <row r="35" spans="1:41">
      <c r="A35">
        <v>1946</v>
      </c>
      <c r="B35">
        <v>1.0003230571746826</v>
      </c>
      <c r="C35">
        <v>0.77494743113127695</v>
      </c>
      <c r="D35">
        <v>0.22537562604340566</v>
      </c>
      <c r="E35">
        <v>0</v>
      </c>
      <c r="J35">
        <v>0.31238470768896714</v>
      </c>
      <c r="K35">
        <v>0.24960706404545141</v>
      </c>
      <c r="L35">
        <v>6.2777643643515735E-2</v>
      </c>
      <c r="M35">
        <v>0</v>
      </c>
      <c r="N35">
        <v>0.22822800855110559</v>
      </c>
      <c r="O35">
        <v>0.18279502799933162</v>
      </c>
      <c r="P35">
        <v>4.5432980551773978E-2</v>
      </c>
      <c r="Q35">
        <v>0</v>
      </c>
      <c r="R35">
        <v>0.10181587903622377</v>
      </c>
      <c r="S35">
        <v>8.1594707070834452E-2</v>
      </c>
      <c r="T35">
        <v>2.0221171965389317E-2</v>
      </c>
      <c r="U35">
        <v>0</v>
      </c>
      <c r="V35">
        <v>6.8585209600551034E-2</v>
      </c>
      <c r="W35">
        <v>5.4919588140036404E-2</v>
      </c>
      <c r="X35">
        <v>1.3665621460514631E-2</v>
      </c>
      <c r="Y35">
        <v>0</v>
      </c>
      <c r="Z35">
        <v>2.6400761025405999E-2</v>
      </c>
      <c r="AA35">
        <v>2.105241572494963E-2</v>
      </c>
      <c r="AB35">
        <v>5.3483453004563699E-3</v>
      </c>
      <c r="AC35">
        <v>0</v>
      </c>
      <c r="AD35">
        <v>6.8858735618111209E-3</v>
      </c>
      <c r="AE35">
        <v>5.4393767026590413E-3</v>
      </c>
      <c r="AF35">
        <v>1.4464968591520798E-3</v>
      </c>
      <c r="AG35">
        <v>0</v>
      </c>
      <c r="AL35">
        <v>0.68793834948571542</v>
      </c>
      <c r="AM35">
        <v>0.52533927393534863</v>
      </c>
      <c r="AN35">
        <v>0.16259907555036685</v>
      </c>
      <c r="AO35">
        <v>0</v>
      </c>
    </row>
    <row r="36" spans="1:41">
      <c r="A36">
        <v>1947</v>
      </c>
      <c r="B36">
        <v>1.0013806819915771</v>
      </c>
      <c r="C36">
        <v>0.80665901072072321</v>
      </c>
      <c r="D36">
        <v>0.19472167127085388</v>
      </c>
      <c r="E36">
        <v>0</v>
      </c>
      <c r="J36">
        <v>0.31444619463260481</v>
      </c>
      <c r="K36">
        <v>0.26282271812431707</v>
      </c>
      <c r="L36">
        <v>5.1623476508287726E-2</v>
      </c>
      <c r="M36">
        <v>0</v>
      </c>
      <c r="N36">
        <v>0.23487977236223562</v>
      </c>
      <c r="O36">
        <v>0.19708711860069594</v>
      </c>
      <c r="P36">
        <v>3.7792653761539674E-2</v>
      </c>
      <c r="Q36">
        <v>0</v>
      </c>
      <c r="R36">
        <v>0.11249633600439859</v>
      </c>
      <c r="S36">
        <v>9.4921345181380873E-2</v>
      </c>
      <c r="T36">
        <v>1.7574990823017719E-2</v>
      </c>
      <c r="U36">
        <v>0</v>
      </c>
      <c r="V36">
        <v>7.8900330175573172E-2</v>
      </c>
      <c r="W36">
        <v>6.6677223669380781E-2</v>
      </c>
      <c r="X36">
        <v>1.2223106506192388E-2</v>
      </c>
      <c r="Y36">
        <v>0</v>
      </c>
      <c r="Z36">
        <v>3.4849502703245126E-2</v>
      </c>
      <c r="AA36">
        <v>2.9546624120989299E-2</v>
      </c>
      <c r="AB36">
        <v>5.3028785822558282E-3</v>
      </c>
      <c r="AC36">
        <v>0</v>
      </c>
      <c r="AD36">
        <v>1.1466676774303469E-2</v>
      </c>
      <c r="AE36">
        <v>9.7546605696943386E-3</v>
      </c>
      <c r="AF36">
        <v>1.7120162046091298E-3</v>
      </c>
      <c r="AG36">
        <v>0</v>
      </c>
      <c r="AL36">
        <v>0.68693448735897233</v>
      </c>
      <c r="AM36">
        <v>0.54383506278737526</v>
      </c>
      <c r="AN36">
        <v>0.14309942457159705</v>
      </c>
      <c r="AO36">
        <v>0</v>
      </c>
    </row>
    <row r="37" spans="1:41">
      <c r="A37">
        <v>1948</v>
      </c>
      <c r="B37">
        <v>1.0027403831481934</v>
      </c>
      <c r="C37">
        <v>0.8241691004392584</v>
      </c>
      <c r="D37">
        <v>0.17857128270893494</v>
      </c>
      <c r="E37">
        <v>0</v>
      </c>
      <c r="J37">
        <v>0.33813004323555196</v>
      </c>
      <c r="K37">
        <v>0.28748116693993642</v>
      </c>
      <c r="L37">
        <v>5.0648876295615541E-2</v>
      </c>
      <c r="M37">
        <v>0</v>
      </c>
      <c r="N37">
        <v>0.2545649743436717</v>
      </c>
      <c r="O37">
        <v>0.21705040157456756</v>
      </c>
      <c r="P37">
        <v>3.7514572769104131E-2</v>
      </c>
      <c r="Q37">
        <v>0</v>
      </c>
      <c r="R37">
        <v>0.12807150511269538</v>
      </c>
      <c r="S37">
        <v>0.10964963934142666</v>
      </c>
      <c r="T37">
        <v>1.8421865771268729E-2</v>
      </c>
      <c r="U37">
        <v>0</v>
      </c>
      <c r="V37">
        <v>9.2595448646114659E-2</v>
      </c>
      <c r="W37">
        <v>7.9369927992976805E-2</v>
      </c>
      <c r="X37">
        <v>1.3225520653137857E-2</v>
      </c>
      <c r="Y37">
        <v>0</v>
      </c>
      <c r="Z37">
        <v>4.245932615395042E-2</v>
      </c>
      <c r="AA37">
        <v>3.6488928882424436E-2</v>
      </c>
      <c r="AB37">
        <v>5.9703972715259854E-3</v>
      </c>
      <c r="AC37">
        <v>0</v>
      </c>
      <c r="AD37">
        <v>1.4014278700070007E-2</v>
      </c>
      <c r="AE37">
        <v>1.2072620510231908E-2</v>
      </c>
      <c r="AF37">
        <v>1.9416581898380994E-3</v>
      </c>
      <c r="AG37">
        <v>0</v>
      </c>
      <c r="AL37">
        <v>0.6646103399126414</v>
      </c>
      <c r="AM37">
        <v>0.53668677846661528</v>
      </c>
      <c r="AN37">
        <v>0.1279235614460261</v>
      </c>
      <c r="AO37">
        <v>0</v>
      </c>
    </row>
    <row r="38" spans="1:41">
      <c r="A38">
        <v>1949</v>
      </c>
      <c r="B38">
        <v>1.0006799697875977</v>
      </c>
      <c r="C38">
        <v>0.80762286733355615</v>
      </c>
      <c r="D38">
        <v>0.19305710245404151</v>
      </c>
      <c r="E38">
        <v>0</v>
      </c>
      <c r="J38">
        <v>0.33464163600746138</v>
      </c>
      <c r="K38">
        <v>0.27855974955162277</v>
      </c>
      <c r="L38">
        <v>5.6081886455838607E-2</v>
      </c>
      <c r="M38">
        <v>0</v>
      </c>
      <c r="N38">
        <v>0.24756818495833907</v>
      </c>
      <c r="O38">
        <v>0.2064449191334457</v>
      </c>
      <c r="P38">
        <v>4.1123265824893368E-2</v>
      </c>
      <c r="Q38">
        <v>0</v>
      </c>
      <c r="R38">
        <v>0.12395105003459123</v>
      </c>
      <c r="S38">
        <v>0.10351374310786814</v>
      </c>
      <c r="T38">
        <v>2.0437306926723093E-2</v>
      </c>
      <c r="U38">
        <v>0</v>
      </c>
      <c r="V38">
        <v>9.0130080512985392E-2</v>
      </c>
      <c r="W38">
        <v>7.5276274037482077E-2</v>
      </c>
      <c r="X38">
        <v>1.4853806475503314E-2</v>
      </c>
      <c r="Y38">
        <v>0</v>
      </c>
      <c r="Z38">
        <v>4.1901058245496114E-2</v>
      </c>
      <c r="AA38">
        <v>3.4971672510193182E-2</v>
      </c>
      <c r="AB38">
        <v>6.9293857353029346E-3</v>
      </c>
      <c r="AC38">
        <v>0</v>
      </c>
      <c r="AD38">
        <v>1.4141987339675531E-2</v>
      </c>
      <c r="AE38">
        <v>1.1787991550425002E-2</v>
      </c>
      <c r="AF38">
        <v>2.3539957892505297E-3</v>
      </c>
      <c r="AG38">
        <v>0</v>
      </c>
      <c r="AL38">
        <v>0.66603833378013633</v>
      </c>
      <c r="AM38">
        <v>0.52906202044606754</v>
      </c>
      <c r="AN38">
        <v>0.13697631333406882</v>
      </c>
      <c r="AO38">
        <v>0</v>
      </c>
    </row>
    <row r="39" spans="1:41">
      <c r="A39">
        <v>1950</v>
      </c>
      <c r="B39">
        <v>1.0018079280853271</v>
      </c>
      <c r="C39">
        <v>0.81365740166293654</v>
      </c>
      <c r="D39">
        <v>0.18815052642239066</v>
      </c>
      <c r="E39">
        <v>0</v>
      </c>
      <c r="J39">
        <v>0.33310780906712101</v>
      </c>
      <c r="K39">
        <v>0.2817547744895903</v>
      </c>
      <c r="L39">
        <v>5.1353034577530703E-2</v>
      </c>
      <c r="M39">
        <v>0</v>
      </c>
      <c r="N39">
        <v>0.24815605545752475</v>
      </c>
      <c r="O39">
        <v>0.21066206843508992</v>
      </c>
      <c r="P39">
        <v>3.7493987022434845E-2</v>
      </c>
      <c r="Q39">
        <v>0</v>
      </c>
      <c r="R39">
        <v>0.12614108235379579</v>
      </c>
      <c r="S39">
        <v>0.10765308786493823</v>
      </c>
      <c r="T39">
        <v>1.8487994488857563E-2</v>
      </c>
      <c r="U39">
        <v>0</v>
      </c>
      <c r="V39">
        <v>9.1248856546197812E-2</v>
      </c>
      <c r="W39">
        <v>7.7978983448668576E-2</v>
      </c>
      <c r="X39">
        <v>1.3269873097529241E-2</v>
      </c>
      <c r="Y39">
        <v>0</v>
      </c>
      <c r="Z39">
        <v>4.2061444500974633E-2</v>
      </c>
      <c r="AA39">
        <v>3.6060720273485565E-2</v>
      </c>
      <c r="AB39">
        <v>6.0007242274890665E-3</v>
      </c>
      <c r="AC39">
        <v>0</v>
      </c>
      <c r="AD39">
        <v>1.0619488038085942E-2</v>
      </c>
      <c r="AE39">
        <v>9.1477230890707664E-3</v>
      </c>
      <c r="AF39">
        <v>1.4717649490151765E-3</v>
      </c>
      <c r="AG39">
        <v>0</v>
      </c>
      <c r="AL39">
        <v>0.66870011901820614</v>
      </c>
      <c r="AM39">
        <v>0.53190125833395552</v>
      </c>
      <c r="AN39">
        <v>0.13679886068425057</v>
      </c>
      <c r="AO39">
        <v>0</v>
      </c>
    </row>
    <row r="40" spans="1:41">
      <c r="A40">
        <v>1951</v>
      </c>
      <c r="B40">
        <v>0.9999578595161438</v>
      </c>
      <c r="C40">
        <v>0.80127500055295353</v>
      </c>
      <c r="D40">
        <v>0.19868285896319024</v>
      </c>
      <c r="E40">
        <v>0</v>
      </c>
      <c r="J40">
        <v>0.32242600965197388</v>
      </c>
      <c r="K40">
        <v>0.26511023091888519</v>
      </c>
      <c r="L40">
        <v>5.7315778733088699E-2</v>
      </c>
      <c r="M40">
        <v>0</v>
      </c>
      <c r="N40">
        <v>0.2385717631238555</v>
      </c>
      <c r="O40">
        <v>0.19665149698380124</v>
      </c>
      <c r="P40">
        <v>4.1920266140054264E-2</v>
      </c>
      <c r="Q40">
        <v>0</v>
      </c>
      <c r="R40">
        <v>0.11933668030640723</v>
      </c>
      <c r="S40">
        <v>9.881154363812375E-2</v>
      </c>
      <c r="T40">
        <v>2.0525136668283487E-2</v>
      </c>
      <c r="U40">
        <v>0</v>
      </c>
      <c r="V40">
        <v>8.5502053365776959E-2</v>
      </c>
      <c r="W40">
        <v>7.0894861625217936E-2</v>
      </c>
      <c r="X40">
        <v>1.4607191740559021E-2</v>
      </c>
      <c r="Y40">
        <v>0</v>
      </c>
      <c r="Z40">
        <v>3.8189314407021897E-2</v>
      </c>
      <c r="AA40">
        <v>3.180298989954216E-2</v>
      </c>
      <c r="AB40">
        <v>6.3863245074797393E-3</v>
      </c>
      <c r="AC40">
        <v>0</v>
      </c>
      <c r="AD40">
        <v>1.255221945104895E-2</v>
      </c>
      <c r="AE40">
        <v>1.0501945485034012E-2</v>
      </c>
      <c r="AF40">
        <v>2.0502739660149391E-3</v>
      </c>
      <c r="AG40">
        <v>0</v>
      </c>
      <c r="AL40">
        <v>0.67753184986416992</v>
      </c>
      <c r="AM40">
        <v>0.53616396381270337</v>
      </c>
      <c r="AN40">
        <v>0.14136788605146661</v>
      </c>
      <c r="AO40">
        <v>0</v>
      </c>
    </row>
    <row r="41" spans="1:41">
      <c r="A41">
        <v>1952</v>
      </c>
      <c r="B41">
        <v>1.0000275373458862</v>
      </c>
      <c r="C41">
        <v>0.77859711288290112</v>
      </c>
      <c r="D41">
        <v>0.22143042446298514</v>
      </c>
      <c r="E41">
        <v>0</v>
      </c>
      <c r="J41">
        <v>0.31321623844973173</v>
      </c>
      <c r="K41">
        <v>0.24939928325979477</v>
      </c>
      <c r="L41">
        <v>6.3816955189936977E-2</v>
      </c>
      <c r="M41">
        <v>0</v>
      </c>
      <c r="N41">
        <v>0.22961183880602171</v>
      </c>
      <c r="O41">
        <v>0.18306747856511582</v>
      </c>
      <c r="P41">
        <v>4.6544360240905892E-2</v>
      </c>
      <c r="Q41">
        <v>0</v>
      </c>
      <c r="R41">
        <v>0.11288791492227529</v>
      </c>
      <c r="S41">
        <v>9.0139360491322665E-2</v>
      </c>
      <c r="T41">
        <v>2.2748554430952628E-2</v>
      </c>
      <c r="U41">
        <v>0</v>
      </c>
      <c r="V41">
        <v>8.0962279093734976E-2</v>
      </c>
      <c r="W41">
        <v>6.4669585283619047E-2</v>
      </c>
      <c r="X41">
        <v>1.6292693810115926E-2</v>
      </c>
      <c r="Y41">
        <v>0</v>
      </c>
      <c r="Z41">
        <v>3.7224176028579838E-2</v>
      </c>
      <c r="AA41">
        <v>2.9750428627417051E-2</v>
      </c>
      <c r="AB41">
        <v>7.4737474011627846E-3</v>
      </c>
      <c r="AC41">
        <v>0</v>
      </c>
      <c r="AD41">
        <v>1.1829871799385975E-2</v>
      </c>
      <c r="AE41">
        <v>9.4610264435106093E-3</v>
      </c>
      <c r="AF41">
        <v>2.3688453558753648E-3</v>
      </c>
      <c r="AG41">
        <v>0</v>
      </c>
      <c r="AL41">
        <v>0.68681129889615455</v>
      </c>
      <c r="AM41">
        <v>0.52919708117165865</v>
      </c>
      <c r="AN41">
        <v>0.15761421772449594</v>
      </c>
      <c r="AO41">
        <v>0</v>
      </c>
    </row>
    <row r="42" spans="1:41">
      <c r="A42">
        <v>1953</v>
      </c>
      <c r="B42">
        <v>0.99977022409439087</v>
      </c>
      <c r="C42">
        <v>0.77557613156190452</v>
      </c>
      <c r="D42">
        <v>0.2241940925324864</v>
      </c>
      <c r="E42">
        <v>0</v>
      </c>
      <c r="J42">
        <v>0.30430779958068493</v>
      </c>
      <c r="K42">
        <v>0.24091146917612652</v>
      </c>
      <c r="L42">
        <v>6.3396330404558415E-2</v>
      </c>
      <c r="M42">
        <v>0</v>
      </c>
      <c r="N42">
        <v>0.21937150007327827</v>
      </c>
      <c r="O42">
        <v>0.17382882448596709</v>
      </c>
      <c r="P42">
        <v>4.5542675587311184E-2</v>
      </c>
      <c r="Q42">
        <v>0</v>
      </c>
      <c r="R42">
        <v>0.105766395701308</v>
      </c>
      <c r="S42">
        <v>8.3858990930635327E-2</v>
      </c>
      <c r="T42">
        <v>2.1907404770672673E-2</v>
      </c>
      <c r="U42">
        <v>0</v>
      </c>
      <c r="V42">
        <v>7.5899071287276493E-2</v>
      </c>
      <c r="W42">
        <v>6.0184124211282747E-2</v>
      </c>
      <c r="X42">
        <v>1.5714947075993749E-2</v>
      </c>
      <c r="Y42">
        <v>0</v>
      </c>
      <c r="Z42">
        <v>3.3542240998468774E-2</v>
      </c>
      <c r="AA42">
        <v>2.6595737769153603E-2</v>
      </c>
      <c r="AB42">
        <v>6.9465032293151707E-3</v>
      </c>
      <c r="AC42">
        <v>0</v>
      </c>
      <c r="AD42">
        <v>1.130352064970362E-2</v>
      </c>
      <c r="AE42">
        <v>8.9589438861832297E-3</v>
      </c>
      <c r="AF42">
        <v>2.3445767635203898E-3</v>
      </c>
      <c r="AG42">
        <v>0</v>
      </c>
      <c r="AL42">
        <v>0.69546242451370599</v>
      </c>
      <c r="AM42">
        <v>0.53466397947961097</v>
      </c>
      <c r="AN42">
        <v>0.16079844503409499</v>
      </c>
      <c r="AO42">
        <v>0</v>
      </c>
    </row>
    <row r="43" spans="1:41">
      <c r="A43">
        <v>1954</v>
      </c>
      <c r="B43">
        <v>0.9991767406463623</v>
      </c>
      <c r="C43">
        <v>0.78404617872057913</v>
      </c>
      <c r="D43">
        <v>0.21513056192578317</v>
      </c>
      <c r="E43">
        <v>0</v>
      </c>
      <c r="J43">
        <v>0.30984761497739288</v>
      </c>
      <c r="K43">
        <v>0.2478227735826849</v>
      </c>
      <c r="L43">
        <v>6.2024841394708E-2</v>
      </c>
      <c r="M43">
        <v>0</v>
      </c>
      <c r="N43">
        <v>0.2225463640819372</v>
      </c>
      <c r="O43">
        <v>0.17808800350755113</v>
      </c>
      <c r="P43">
        <v>4.4458360574386062E-2</v>
      </c>
      <c r="Q43">
        <v>0</v>
      </c>
      <c r="R43">
        <v>0.10744982485941967</v>
      </c>
      <c r="S43">
        <v>8.5936064060045281E-2</v>
      </c>
      <c r="T43">
        <v>2.1513760799374396E-2</v>
      </c>
      <c r="U43">
        <v>0</v>
      </c>
      <c r="V43">
        <v>7.6343660786941658E-2</v>
      </c>
      <c r="W43">
        <v>6.1042443400599167E-2</v>
      </c>
      <c r="X43">
        <v>1.5301217386342488E-2</v>
      </c>
      <c r="Y43">
        <v>0</v>
      </c>
      <c r="Z43">
        <v>3.3502516132118798E-2</v>
      </c>
      <c r="AA43">
        <v>2.6734929167535212E-2</v>
      </c>
      <c r="AB43">
        <v>6.7675869645835857E-3</v>
      </c>
      <c r="AC43">
        <v>0</v>
      </c>
      <c r="AD43">
        <v>1.1102722357040127E-2</v>
      </c>
      <c r="AE43">
        <v>8.8433052930235873E-3</v>
      </c>
      <c r="AF43">
        <v>2.25941706401654E-3</v>
      </c>
      <c r="AG43">
        <v>0</v>
      </c>
      <c r="AL43">
        <v>0.68932912566896942</v>
      </c>
      <c r="AM43">
        <v>0.53622273163545553</v>
      </c>
      <c r="AN43">
        <v>0.15310639403351395</v>
      </c>
      <c r="AO43">
        <v>0</v>
      </c>
    </row>
    <row r="44" spans="1:41">
      <c r="A44">
        <v>1955</v>
      </c>
      <c r="B44">
        <v>0.99934732913970947</v>
      </c>
      <c r="C44">
        <v>0.79793371407388403</v>
      </c>
      <c r="D44">
        <v>0.20141361506582542</v>
      </c>
      <c r="E44">
        <v>0</v>
      </c>
      <c r="J44">
        <v>0.31796915421467054</v>
      </c>
      <c r="K44">
        <v>0.25892478924984724</v>
      </c>
      <c r="L44">
        <v>5.90443649648233E-2</v>
      </c>
      <c r="M44">
        <v>0</v>
      </c>
      <c r="N44">
        <v>0.23214542943828426</v>
      </c>
      <c r="O44">
        <v>0.18925075904487687</v>
      </c>
      <c r="P44">
        <v>4.2894670393407372E-2</v>
      </c>
      <c r="Q44">
        <v>0</v>
      </c>
      <c r="R44">
        <v>0.11569085526801784</v>
      </c>
      <c r="S44">
        <v>9.4413809017320202E-2</v>
      </c>
      <c r="T44">
        <v>2.1277046250697641E-2</v>
      </c>
      <c r="U44">
        <v>0</v>
      </c>
      <c r="V44">
        <v>8.3033215421969453E-2</v>
      </c>
      <c r="W44">
        <v>6.7782619258195953E-2</v>
      </c>
      <c r="X44">
        <v>1.5250596163773507E-2</v>
      </c>
      <c r="Y44">
        <v>0</v>
      </c>
      <c r="Z44">
        <v>3.8554801980291965E-2</v>
      </c>
      <c r="AA44">
        <v>3.1510044080356243E-2</v>
      </c>
      <c r="AB44">
        <v>7.0447578999357193E-3</v>
      </c>
      <c r="AC44">
        <v>0</v>
      </c>
      <c r="AD44">
        <v>1.4126632359686147E-2</v>
      </c>
      <c r="AE44">
        <v>1.1548169470629853E-2</v>
      </c>
      <c r="AF44">
        <v>2.578462889056294E-3</v>
      </c>
      <c r="AG44">
        <v>0</v>
      </c>
      <c r="AL44">
        <v>0.68137817492503894</v>
      </c>
      <c r="AM44">
        <v>0.53900826994817019</v>
      </c>
      <c r="AN44">
        <v>0.14236990497686877</v>
      </c>
      <c r="AO44">
        <v>0</v>
      </c>
    </row>
    <row r="45" spans="1:41">
      <c r="A45">
        <v>1956</v>
      </c>
      <c r="B45">
        <v>0.99923509359359741</v>
      </c>
      <c r="C45">
        <v>0.80343047240706056</v>
      </c>
      <c r="D45">
        <v>0.19580462118653688</v>
      </c>
      <c r="E45">
        <v>0</v>
      </c>
      <c r="J45">
        <v>0.31139854792496463</v>
      </c>
      <c r="K45">
        <v>0.25508662886484168</v>
      </c>
      <c r="L45">
        <v>5.6311919060122922E-2</v>
      </c>
      <c r="M45">
        <v>0</v>
      </c>
      <c r="N45">
        <v>0.22583615757487172</v>
      </c>
      <c r="O45">
        <v>0.18520681136359851</v>
      </c>
      <c r="P45">
        <v>4.0629346211273204E-2</v>
      </c>
      <c r="Q45">
        <v>0</v>
      </c>
      <c r="R45">
        <v>0.10869716890337457</v>
      </c>
      <c r="S45">
        <v>8.9268221569792167E-2</v>
      </c>
      <c r="T45">
        <v>1.9428947333582407E-2</v>
      </c>
      <c r="U45">
        <v>0</v>
      </c>
      <c r="V45">
        <v>7.6822824067921278E-2</v>
      </c>
      <c r="W45">
        <v>6.3150137414323695E-2</v>
      </c>
      <c r="X45">
        <v>1.3672686653597586E-2</v>
      </c>
      <c r="Y45">
        <v>0</v>
      </c>
      <c r="Z45">
        <v>3.5789865809735547E-2</v>
      </c>
      <c r="AA45">
        <v>2.9456718773219842E-2</v>
      </c>
      <c r="AB45">
        <v>6.3331470365157036E-3</v>
      </c>
      <c r="AC45">
        <v>0</v>
      </c>
      <c r="AD45">
        <v>1.2670867423704602E-2</v>
      </c>
      <c r="AE45">
        <v>1.0434243991265673E-2</v>
      </c>
      <c r="AF45">
        <v>2.2366234324389294E-3</v>
      </c>
      <c r="AG45">
        <v>0</v>
      </c>
      <c r="AL45">
        <v>0.68783654566863284</v>
      </c>
      <c r="AM45">
        <v>0.54834322929358326</v>
      </c>
      <c r="AN45">
        <v>0.13949331637504955</v>
      </c>
      <c r="AO45">
        <v>0</v>
      </c>
    </row>
    <row r="46" spans="1:41">
      <c r="A46">
        <v>1957</v>
      </c>
      <c r="B46">
        <v>0.99930232763290405</v>
      </c>
      <c r="C46">
        <v>0.79705015803661539</v>
      </c>
      <c r="D46">
        <v>0.20225216959628864</v>
      </c>
      <c r="E46">
        <v>0</v>
      </c>
      <c r="J46">
        <v>0.31164387801883975</v>
      </c>
      <c r="K46">
        <v>0.2531782098581149</v>
      </c>
      <c r="L46">
        <v>5.8465668160724821E-2</v>
      </c>
      <c r="M46">
        <v>0</v>
      </c>
      <c r="N46">
        <v>0.22564599840715679</v>
      </c>
      <c r="O46">
        <v>0.18344848870225924</v>
      </c>
      <c r="P46">
        <v>4.2197509704897551E-2</v>
      </c>
      <c r="Q46">
        <v>0</v>
      </c>
      <c r="R46">
        <v>0.10717246645401676</v>
      </c>
      <c r="S46">
        <v>8.7152413647691981E-2</v>
      </c>
      <c r="T46">
        <v>2.0020052806324778E-2</v>
      </c>
      <c r="U46">
        <v>0</v>
      </c>
      <c r="V46">
        <v>7.5509717018003478E-2</v>
      </c>
      <c r="W46">
        <v>6.1414501076153274E-2</v>
      </c>
      <c r="X46">
        <v>1.4095215941850201E-2</v>
      </c>
      <c r="Y46">
        <v>0</v>
      </c>
      <c r="Z46">
        <v>3.4538102395476111E-2</v>
      </c>
      <c r="AA46">
        <v>2.8093652047554263E-2</v>
      </c>
      <c r="AB46">
        <v>6.4444503479218467E-3</v>
      </c>
      <c r="AC46">
        <v>0</v>
      </c>
      <c r="AD46">
        <v>1.1769179910513261E-2</v>
      </c>
      <c r="AE46">
        <v>9.5706727373774583E-3</v>
      </c>
      <c r="AF46">
        <v>2.1985071731358032E-3</v>
      </c>
      <c r="AG46">
        <v>0</v>
      </c>
      <c r="AL46">
        <v>0.6876584496140643</v>
      </c>
      <c r="AM46">
        <v>0.54387132405165728</v>
      </c>
      <c r="AN46">
        <v>0.14378712556240705</v>
      </c>
      <c r="AO46">
        <v>0</v>
      </c>
    </row>
    <row r="47" spans="1:41">
      <c r="A47">
        <v>1958</v>
      </c>
      <c r="B47">
        <v>0.99905169010162354</v>
      </c>
      <c r="C47">
        <v>0.78590914348219454</v>
      </c>
      <c r="D47">
        <v>0.213142546619429</v>
      </c>
      <c r="E47">
        <v>0</v>
      </c>
      <c r="J47">
        <v>0.3098793254427778</v>
      </c>
      <c r="K47">
        <v>0.24841388298150668</v>
      </c>
      <c r="L47">
        <v>6.14654424612711E-2</v>
      </c>
      <c r="M47">
        <v>0</v>
      </c>
      <c r="N47">
        <v>0.21952708475360977</v>
      </c>
      <c r="O47">
        <v>0.1759957932712867</v>
      </c>
      <c r="P47">
        <v>4.353129148232307E-2</v>
      </c>
      <c r="Q47">
        <v>0</v>
      </c>
      <c r="R47">
        <v>9.868898949481146E-2</v>
      </c>
      <c r="S47">
        <v>7.8968556610353693E-2</v>
      </c>
      <c r="T47">
        <v>1.9720432884457764E-2</v>
      </c>
      <c r="U47">
        <v>0</v>
      </c>
      <c r="V47">
        <v>6.7644991626953227E-2</v>
      </c>
      <c r="W47">
        <v>5.4047302992521105E-2</v>
      </c>
      <c r="X47">
        <v>1.359768863443212E-2</v>
      </c>
      <c r="Y47">
        <v>0</v>
      </c>
      <c r="Z47">
        <v>2.9669536012544243E-2</v>
      </c>
      <c r="AA47">
        <v>2.3645091693410003E-2</v>
      </c>
      <c r="AB47">
        <v>6.0244443191342411E-3</v>
      </c>
      <c r="AC47">
        <v>0</v>
      </c>
      <c r="AD47">
        <v>9.9213761192778506E-3</v>
      </c>
      <c r="AE47">
        <v>7.8891868197262828E-3</v>
      </c>
      <c r="AF47">
        <v>2.0321892995515678E-3</v>
      </c>
      <c r="AG47">
        <v>0</v>
      </c>
      <c r="AL47">
        <v>0.68917236465884568</v>
      </c>
      <c r="AM47">
        <v>0.53749459852858528</v>
      </c>
      <c r="AN47">
        <v>0.15167776613026038</v>
      </c>
      <c r="AO47">
        <v>0</v>
      </c>
    </row>
    <row r="48" spans="1:41">
      <c r="A48">
        <v>1959</v>
      </c>
      <c r="B48">
        <v>1.0001373291015625</v>
      </c>
      <c r="C48">
        <v>0.80074503572835476</v>
      </c>
      <c r="D48">
        <v>0.19939229337320771</v>
      </c>
      <c r="E48">
        <v>0</v>
      </c>
      <c r="J48">
        <v>0.31587460131687878</v>
      </c>
      <c r="K48">
        <v>0.25800801355953085</v>
      </c>
      <c r="L48">
        <v>5.7866587757347904E-2</v>
      </c>
      <c r="M48">
        <v>0</v>
      </c>
      <c r="N48">
        <v>0.2268321167239537</v>
      </c>
      <c r="O48">
        <v>0.18537393314808856</v>
      </c>
      <c r="P48">
        <v>4.145818357586515E-2</v>
      </c>
      <c r="Q48">
        <v>0</v>
      </c>
      <c r="R48">
        <v>0.10693999300727648</v>
      </c>
      <c r="S48">
        <v>8.7373832193255424E-2</v>
      </c>
      <c r="T48">
        <v>1.9566160814021051E-2</v>
      </c>
      <c r="U48">
        <v>0</v>
      </c>
      <c r="V48">
        <v>7.620389327056476E-2</v>
      </c>
      <c r="W48">
        <v>6.2259990608385322E-2</v>
      </c>
      <c r="X48">
        <v>1.3943902662179439E-2</v>
      </c>
      <c r="Y48">
        <v>0</v>
      </c>
      <c r="Z48">
        <v>3.4645271167062515E-2</v>
      </c>
      <c r="AA48">
        <v>2.8301278186846836E-2</v>
      </c>
      <c r="AB48">
        <v>6.3439929802156809E-3</v>
      </c>
      <c r="AC48">
        <v>0</v>
      </c>
      <c r="AD48">
        <v>1.2010402792690207E-2</v>
      </c>
      <c r="AE48">
        <v>9.8065774026461616E-3</v>
      </c>
      <c r="AF48">
        <v>2.2038253900440448E-3</v>
      </c>
      <c r="AG48">
        <v>0</v>
      </c>
      <c r="AL48">
        <v>0.68426272778468378</v>
      </c>
      <c r="AM48">
        <v>0.54273634658518732</v>
      </c>
      <c r="AN48">
        <v>0.14152638119949648</v>
      </c>
      <c r="AO48">
        <v>0</v>
      </c>
    </row>
    <row r="49" spans="1:45">
      <c r="A49">
        <v>1960</v>
      </c>
      <c r="B49">
        <v>1.0001733303070068</v>
      </c>
      <c r="C49">
        <v>0.80417543513935108</v>
      </c>
      <c r="D49">
        <v>0.19599789516765576</v>
      </c>
      <c r="E49">
        <v>0</v>
      </c>
      <c r="J49">
        <v>0.31050767197276591</v>
      </c>
      <c r="K49">
        <v>0.25488954178771966</v>
      </c>
      <c r="L49">
        <v>5.5618130185046251E-2</v>
      </c>
      <c r="M49">
        <v>0</v>
      </c>
      <c r="N49">
        <v>0.21985140230437519</v>
      </c>
      <c r="O49">
        <v>0.1805891269695748</v>
      </c>
      <c r="P49">
        <v>3.9262275334800402E-2</v>
      </c>
      <c r="Q49">
        <v>0</v>
      </c>
      <c r="R49">
        <v>0.10189268871986448</v>
      </c>
      <c r="S49">
        <v>8.3706616255492305E-2</v>
      </c>
      <c r="T49">
        <v>1.8186072464372174E-2</v>
      </c>
      <c r="U49">
        <v>0</v>
      </c>
      <c r="V49">
        <v>7.1486100250988602E-2</v>
      </c>
      <c r="W49">
        <v>5.8749430115512986E-2</v>
      </c>
      <c r="X49">
        <v>1.2736670135475617E-2</v>
      </c>
      <c r="Y49">
        <v>0</v>
      </c>
      <c r="Z49">
        <v>3.3548092889657113E-2</v>
      </c>
      <c r="AA49">
        <v>2.7585650710366682E-2</v>
      </c>
      <c r="AB49">
        <v>5.9624421792904315E-3</v>
      </c>
      <c r="AC49">
        <v>0</v>
      </c>
      <c r="AD49">
        <v>1.2577747982288931E-2</v>
      </c>
      <c r="AE49">
        <v>1.0343117816080626E-2</v>
      </c>
      <c r="AF49">
        <v>2.2346301662083063E-3</v>
      </c>
      <c r="AG49">
        <v>0</v>
      </c>
      <c r="AL49">
        <v>0.68966565833424087</v>
      </c>
      <c r="AM49">
        <v>0.54928520823950922</v>
      </c>
      <c r="AN49">
        <v>0.14038045009473166</v>
      </c>
      <c r="AO49">
        <v>0</v>
      </c>
    </row>
    <row r="50" spans="1:45">
      <c r="A50">
        <v>1961</v>
      </c>
      <c r="B50">
        <v>1.0002440214157104</v>
      </c>
      <c r="C50">
        <v>0.79961060347881441</v>
      </c>
      <c r="D50">
        <v>0.20063341793689607</v>
      </c>
      <c r="E50">
        <v>0</v>
      </c>
      <c r="J50">
        <v>0.31163783753338226</v>
      </c>
      <c r="K50">
        <v>0.25463087307378507</v>
      </c>
      <c r="L50">
        <v>5.7006964459597201E-2</v>
      </c>
      <c r="M50">
        <v>0</v>
      </c>
      <c r="N50">
        <v>0.21979469489566164</v>
      </c>
      <c r="O50">
        <v>0.17969491424383346</v>
      </c>
      <c r="P50">
        <v>4.0099780651828176E-2</v>
      </c>
      <c r="Q50">
        <v>0</v>
      </c>
      <c r="R50">
        <v>9.8620681225505727E-2</v>
      </c>
      <c r="S50">
        <v>8.0580169904507989E-2</v>
      </c>
      <c r="T50">
        <v>1.8040511320997741E-2</v>
      </c>
      <c r="U50">
        <v>0</v>
      </c>
      <c r="V50">
        <v>6.8374393316415705E-2</v>
      </c>
      <c r="W50">
        <v>5.5862361581558211E-2</v>
      </c>
      <c r="X50">
        <v>1.2512031734857492E-2</v>
      </c>
      <c r="Y50">
        <v>0</v>
      </c>
      <c r="Z50">
        <v>3.2301200954501889E-2</v>
      </c>
      <c r="AA50">
        <v>2.6384728059103697E-2</v>
      </c>
      <c r="AB50">
        <v>5.9164728953981921E-3</v>
      </c>
      <c r="AC50">
        <v>0</v>
      </c>
      <c r="AD50">
        <v>1.2330275691282718E-2</v>
      </c>
      <c r="AE50">
        <v>1.0066347872474554E-2</v>
      </c>
      <c r="AF50">
        <v>2.2639278188081647E-3</v>
      </c>
      <c r="AG50">
        <v>0</v>
      </c>
      <c r="AL50">
        <v>0.68860618388232819</v>
      </c>
      <c r="AM50">
        <v>0.54497900829087453</v>
      </c>
      <c r="AN50">
        <v>0.14362717559145363</v>
      </c>
      <c r="AO50">
        <v>0</v>
      </c>
    </row>
    <row r="51" spans="1:45">
      <c r="A51">
        <v>1962</v>
      </c>
      <c r="B51">
        <v>1</v>
      </c>
      <c r="C51">
        <v>0.79773982347044725</v>
      </c>
      <c r="D51">
        <v>0.20226017652955275</v>
      </c>
      <c r="E51">
        <v>0</v>
      </c>
      <c r="F51">
        <v>0.77504086494445801</v>
      </c>
      <c r="G51">
        <v>0.62114804793819589</v>
      </c>
      <c r="H51">
        <v>0.15389281700626214</v>
      </c>
      <c r="I51">
        <v>0</v>
      </c>
      <c r="J51">
        <v>0.32101121544837952</v>
      </c>
      <c r="K51">
        <v>0.25783818029332395</v>
      </c>
      <c r="L51">
        <v>6.3173035155055582E-2</v>
      </c>
      <c r="M51">
        <v>0</v>
      </c>
      <c r="N51">
        <v>0.22585082054138184</v>
      </c>
      <c r="O51">
        <v>0.18257689724227538</v>
      </c>
      <c r="P51">
        <v>4.3273923299106454E-2</v>
      </c>
      <c r="Q51">
        <v>0</v>
      </c>
      <c r="R51">
        <v>0.10163591057062149</v>
      </c>
      <c r="S51">
        <v>8.2725257488556567E-2</v>
      </c>
      <c r="T51">
        <v>1.8910653082064927E-2</v>
      </c>
      <c r="U51">
        <v>0</v>
      </c>
      <c r="V51">
        <v>7.182890921831131E-2</v>
      </c>
      <c r="W51">
        <v>5.8466722945712563E-2</v>
      </c>
      <c r="X51">
        <v>1.3362186272598744E-2</v>
      </c>
      <c r="Y51">
        <v>0</v>
      </c>
      <c r="Z51">
        <v>3.3871155232191086E-2</v>
      </c>
      <c r="AA51">
        <v>2.7564844479588034E-2</v>
      </c>
      <c r="AB51">
        <v>6.3063107526030527E-3</v>
      </c>
      <c r="AC51">
        <v>0</v>
      </c>
      <c r="AD51">
        <v>1.283752266317606E-2</v>
      </c>
      <c r="AE51">
        <v>1.0439894253643715E-2</v>
      </c>
      <c r="AF51">
        <v>2.3976284095323435E-3</v>
      </c>
      <c r="AG51">
        <v>0</v>
      </c>
      <c r="AH51">
        <v>0.22495913505554199</v>
      </c>
      <c r="AI51">
        <v>0.17658894882687715</v>
      </c>
      <c r="AJ51">
        <v>4.8370186228664853E-2</v>
      </c>
      <c r="AK51">
        <v>0</v>
      </c>
      <c r="AL51">
        <v>0.67898878455162048</v>
      </c>
      <c r="AM51">
        <v>0.53989797821629137</v>
      </c>
      <c r="AN51">
        <v>0.13909080633532911</v>
      </c>
      <c r="AO51">
        <v>0</v>
      </c>
      <c r="AP51">
        <v>0.45402964949607849</v>
      </c>
      <c r="AQ51">
        <v>0.36330861308072199</v>
      </c>
      <c r="AR51">
        <v>9.0721036415356504E-2</v>
      </c>
      <c r="AS51">
        <v>0</v>
      </c>
    </row>
    <row r="52" spans="1:45">
      <c r="A52">
        <v>1963</v>
      </c>
      <c r="B52">
        <v>1</v>
      </c>
      <c r="C52">
        <v>0.798984407057858</v>
      </c>
      <c r="D52">
        <v>0.201015592942142</v>
      </c>
      <c r="E52">
        <v>0</v>
      </c>
      <c r="F52">
        <v>0.78032988309860229</v>
      </c>
      <c r="G52">
        <v>0.62781354116723587</v>
      </c>
      <c r="H52">
        <v>0.1525163419313664</v>
      </c>
      <c r="I52">
        <v>0</v>
      </c>
      <c r="J52">
        <v>0.32607801258563995</v>
      </c>
      <c r="K52">
        <v>0.26341797229931674</v>
      </c>
      <c r="L52">
        <v>6.2660040286323215E-2</v>
      </c>
      <c r="M52">
        <v>0</v>
      </c>
      <c r="N52">
        <v>0.22983433306217194</v>
      </c>
      <c r="O52">
        <v>0.18672006914896871</v>
      </c>
      <c r="P52">
        <v>4.3114263913203221E-2</v>
      </c>
      <c r="Q52">
        <v>0</v>
      </c>
      <c r="R52">
        <v>0.10366461426019669</v>
      </c>
      <c r="S52">
        <v>8.459352076319071E-2</v>
      </c>
      <c r="T52">
        <v>1.9071093497005968E-2</v>
      </c>
      <c r="U52">
        <v>0</v>
      </c>
      <c r="V52">
        <v>7.3550820350646973E-2</v>
      </c>
      <c r="W52">
        <v>6.0020931623275799E-2</v>
      </c>
      <c r="X52">
        <v>1.3529888727371174E-2</v>
      </c>
      <c r="Y52">
        <v>0</v>
      </c>
      <c r="Z52">
        <v>3.5127406939864159E-2</v>
      </c>
      <c r="AA52">
        <v>2.8652654775452667E-2</v>
      </c>
      <c r="AB52">
        <v>6.4747521644114925E-3</v>
      </c>
      <c r="AC52">
        <v>0</v>
      </c>
      <c r="AD52">
        <v>1.3534328434616327E-2</v>
      </c>
      <c r="AE52">
        <v>1.103209677002405E-2</v>
      </c>
      <c r="AF52">
        <v>2.5022316645922781E-3</v>
      </c>
      <c r="AG52">
        <v>0</v>
      </c>
      <c r="AH52">
        <v>0.21967011690139771</v>
      </c>
      <c r="AI52">
        <v>0.17246678240899899</v>
      </c>
      <c r="AJ52">
        <v>4.7203334492398705E-2</v>
      </c>
      <c r="AK52">
        <v>0</v>
      </c>
      <c r="AL52">
        <v>0.67392198741436005</v>
      </c>
      <c r="AM52">
        <v>0.53558038110918993</v>
      </c>
      <c r="AN52">
        <v>0.13834160630517009</v>
      </c>
      <c r="AO52">
        <v>0</v>
      </c>
      <c r="AP52">
        <v>0.45425187051296234</v>
      </c>
      <c r="AQ52">
        <v>0.36439294753232154</v>
      </c>
      <c r="AR52">
        <v>8.9858922980640799E-2</v>
      </c>
      <c r="AS52">
        <v>0</v>
      </c>
    </row>
    <row r="53" spans="1:45">
      <c r="A53">
        <v>1964</v>
      </c>
      <c r="B53">
        <v>1</v>
      </c>
      <c r="C53">
        <v>0.80282371780741735</v>
      </c>
      <c r="D53">
        <v>0.19717628219258262</v>
      </c>
      <c r="E53">
        <v>0</v>
      </c>
      <c r="F53">
        <v>0.78561890125274658</v>
      </c>
      <c r="G53">
        <v>0.6344750801185135</v>
      </c>
      <c r="H53">
        <v>0.15114382113423314</v>
      </c>
      <c r="I53">
        <v>0</v>
      </c>
      <c r="J53">
        <v>0.33114480972290039</v>
      </c>
      <c r="K53">
        <v>0.2689949742181858</v>
      </c>
      <c r="L53">
        <v>6.214983550471459E-2</v>
      </c>
      <c r="M53">
        <v>0</v>
      </c>
      <c r="N53">
        <v>0.23381784558296204</v>
      </c>
      <c r="O53">
        <v>0.19086144986166098</v>
      </c>
      <c r="P53">
        <v>4.2956395721301048E-2</v>
      </c>
      <c r="Q53">
        <v>0</v>
      </c>
      <c r="R53">
        <v>0.10569331794977188</v>
      </c>
      <c r="S53">
        <v>8.6461384668609448E-2</v>
      </c>
      <c r="T53">
        <v>1.923193328116243E-2</v>
      </c>
      <c r="U53">
        <v>0</v>
      </c>
      <c r="V53">
        <v>7.5272731482982635E-2</v>
      </c>
      <c r="W53">
        <v>6.1574827354352109E-2</v>
      </c>
      <c r="X53">
        <v>1.3697904128630527E-2</v>
      </c>
      <c r="Y53">
        <v>0</v>
      </c>
      <c r="Z53">
        <v>3.6383658647537231E-2</v>
      </c>
      <c r="AA53">
        <v>2.9740349499879599E-2</v>
      </c>
      <c r="AB53">
        <v>6.6433091476576327E-3</v>
      </c>
      <c r="AC53">
        <v>0</v>
      </c>
      <c r="AD53">
        <v>1.4231134206056595E-2</v>
      </c>
      <c r="AE53">
        <v>1.16242401591271E-2</v>
      </c>
      <c r="AF53">
        <v>2.6068940469294957E-3</v>
      </c>
      <c r="AG53">
        <v>0</v>
      </c>
      <c r="AH53">
        <v>0.21438109874725342</v>
      </c>
      <c r="AI53">
        <v>0.16834464768917526</v>
      </c>
      <c r="AJ53">
        <v>4.6036451058078152E-2</v>
      </c>
      <c r="AK53">
        <v>0</v>
      </c>
      <c r="AL53">
        <v>0.66885519027709961</v>
      </c>
      <c r="AM53">
        <v>0.53382076075081175</v>
      </c>
      <c r="AN53">
        <v>0.13503442952628783</v>
      </c>
      <c r="AO53">
        <v>0</v>
      </c>
      <c r="AP53">
        <v>0.45447409152984619</v>
      </c>
      <c r="AQ53">
        <v>0.36547599050589608</v>
      </c>
      <c r="AR53">
        <v>8.899810102395013E-2</v>
      </c>
      <c r="AS53">
        <v>0</v>
      </c>
    </row>
    <row r="54" spans="1:45">
      <c r="A54">
        <v>1965</v>
      </c>
      <c r="B54">
        <v>1</v>
      </c>
      <c r="C54">
        <v>0.80494616833608323</v>
      </c>
      <c r="D54">
        <v>0.19505383166391677</v>
      </c>
      <c r="E54">
        <v>0</v>
      </c>
      <c r="F54">
        <v>0.78101596236228943</v>
      </c>
      <c r="G54">
        <v>0.62816341050262503</v>
      </c>
      <c r="H54">
        <v>0.15285255185966434</v>
      </c>
      <c r="I54">
        <v>6.6557951293179417E-4</v>
      </c>
      <c r="J54">
        <v>0.32770781219005585</v>
      </c>
      <c r="K54">
        <v>0.26512518304490068</v>
      </c>
      <c r="L54">
        <v>6.2582629145155153E-2</v>
      </c>
      <c r="M54">
        <v>1.3523058478616664E-4</v>
      </c>
      <c r="N54">
        <v>0.23098267614841461</v>
      </c>
      <c r="O54">
        <v>0.18791464234876532</v>
      </c>
      <c r="P54">
        <v>4.3068033799649311E-2</v>
      </c>
      <c r="Q54">
        <v>6.9149231437187962E-5</v>
      </c>
      <c r="R54">
        <v>0.10401090607047081</v>
      </c>
      <c r="S54">
        <v>8.4769189368263387E-2</v>
      </c>
      <c r="T54">
        <v>1.924171670220742E-2</v>
      </c>
      <c r="U54">
        <v>1.8101604987446274E-5</v>
      </c>
      <c r="V54">
        <v>7.4095312505960464E-2</v>
      </c>
      <c r="W54">
        <v>6.038284749249212E-2</v>
      </c>
      <c r="X54">
        <v>1.3712465013468343E-2</v>
      </c>
      <c r="Y54">
        <v>8.0607289112280417E-6</v>
      </c>
      <c r="Z54">
        <v>3.5918945446610451E-2</v>
      </c>
      <c r="AA54">
        <v>2.924940343423222E-2</v>
      </c>
      <c r="AB54">
        <v>6.6695420123782326E-3</v>
      </c>
      <c r="AC54">
        <v>1.9503381374148458E-6</v>
      </c>
      <c r="AD54">
        <v>1.3986934442073107E-2</v>
      </c>
      <c r="AE54">
        <v>1.1381807446465587E-2</v>
      </c>
      <c r="AF54">
        <v>2.6051269956075193E-3</v>
      </c>
      <c r="AG54">
        <v>1.5645749774961094E-7</v>
      </c>
      <c r="AH54">
        <v>0.21898403763771057</v>
      </c>
      <c r="AI54">
        <v>0.17127250312053793</v>
      </c>
      <c r="AJ54">
        <v>4.7711534517172645E-2</v>
      </c>
      <c r="AK54">
        <v>1.3512288892985008E-3</v>
      </c>
      <c r="AL54">
        <v>0.67229218780994415</v>
      </c>
      <c r="AM54">
        <v>0.53981685683765834</v>
      </c>
      <c r="AN54">
        <v>0.13247533097228581</v>
      </c>
      <c r="AO54">
        <v>-1.3570116206498961E-4</v>
      </c>
      <c r="AP54">
        <v>0.45330815017223358</v>
      </c>
      <c r="AQ54">
        <v>0.36303401414801095</v>
      </c>
      <c r="AR54">
        <v>9.0274136024222629E-2</v>
      </c>
      <c r="AS54">
        <v>5.3073034517758366E-4</v>
      </c>
    </row>
    <row r="55" spans="1:45">
      <c r="A55">
        <v>1966</v>
      </c>
      <c r="B55">
        <v>1</v>
      </c>
      <c r="C55">
        <v>0.79607230675630314</v>
      </c>
      <c r="D55">
        <v>0.20392769324369686</v>
      </c>
      <c r="E55">
        <v>4.023239684478791E-3</v>
      </c>
      <c r="F55">
        <v>0.77641302347183228</v>
      </c>
      <c r="G55">
        <v>0.6218634798607624</v>
      </c>
      <c r="H55">
        <v>0.15454954361106987</v>
      </c>
      <c r="I55">
        <v>1.328467082132321E-3</v>
      </c>
      <c r="J55">
        <v>0.3242708146572113</v>
      </c>
      <c r="K55">
        <v>0.26126004127463687</v>
      </c>
      <c r="L55">
        <v>6.3010773382574423E-2</v>
      </c>
      <c r="M55">
        <v>2.6991343252805487E-4</v>
      </c>
      <c r="N55">
        <v>0.22814750671386719</v>
      </c>
      <c r="O55">
        <v>0.18497059165033802</v>
      </c>
      <c r="P55">
        <v>4.3176915063529171E-2</v>
      </c>
      <c r="Q55">
        <v>1.380150042906537E-4</v>
      </c>
      <c r="R55">
        <v>0.10232849419116974</v>
      </c>
      <c r="S55">
        <v>8.3078015342477579E-2</v>
      </c>
      <c r="T55">
        <v>1.9250478848692156E-2</v>
      </c>
      <c r="U55">
        <v>3.6146626070543318E-5</v>
      </c>
      <c r="V55">
        <v>7.2917893528938293E-2</v>
      </c>
      <c r="W55">
        <v>5.9192334366689386E-2</v>
      </c>
      <c r="X55">
        <v>1.3725559162248904E-2</v>
      </c>
      <c r="Y55">
        <v>1.6072345107686065E-5</v>
      </c>
      <c r="Z55">
        <v>3.545423224568367E-2</v>
      </c>
      <c r="AA55">
        <v>2.8758865935043468E-2</v>
      </c>
      <c r="AB55">
        <v>6.6953663106402005E-3</v>
      </c>
      <c r="AC55">
        <v>3.8937958025106581E-6</v>
      </c>
      <c r="AD55">
        <v>1.3742734678089619E-2</v>
      </c>
      <c r="AE55">
        <v>1.1139530144280166E-2</v>
      </c>
      <c r="AF55">
        <v>2.6032045338094537E-3</v>
      </c>
      <c r="AG55">
        <v>3.1237358070412822E-7</v>
      </c>
      <c r="AH55">
        <v>0.22358697652816772</v>
      </c>
      <c r="AI55">
        <v>0.17420296226139659</v>
      </c>
      <c r="AJ55">
        <v>4.9384014266771137E-2</v>
      </c>
      <c r="AK55">
        <v>2.697887460604678E-3</v>
      </c>
      <c r="AL55">
        <v>0.6757291853427887</v>
      </c>
      <c r="AM55">
        <v>0.53480357206513929</v>
      </c>
      <c r="AN55">
        <v>0.14092561327764941</v>
      </c>
      <c r="AO55">
        <v>3.7562770556585105E-3</v>
      </c>
      <c r="AP55">
        <v>0.45214220881462097</v>
      </c>
      <c r="AQ55">
        <v>0.36059911301282915</v>
      </c>
      <c r="AR55">
        <v>9.1543095801791818E-2</v>
      </c>
      <c r="AS55">
        <v>1.0593088969364495E-3</v>
      </c>
    </row>
    <row r="56" spans="1:45">
      <c r="A56">
        <v>1967</v>
      </c>
      <c r="B56">
        <v>1</v>
      </c>
      <c r="C56">
        <v>0.77910511288518924</v>
      </c>
      <c r="D56">
        <v>0.22089488711481078</v>
      </c>
      <c r="E56">
        <v>8.860797815543036E-3</v>
      </c>
      <c r="F56">
        <v>0.76224009692668915</v>
      </c>
      <c r="G56">
        <v>0.59934020151950618</v>
      </c>
      <c r="H56">
        <v>0.16289989540718303</v>
      </c>
      <c r="I56">
        <v>2.841756879158676E-3</v>
      </c>
      <c r="J56">
        <v>0.31284847110509872</v>
      </c>
      <c r="K56">
        <v>0.24819373180250573</v>
      </c>
      <c r="L56">
        <v>6.4654739302592995E-2</v>
      </c>
      <c r="M56">
        <v>6.3045221463308495E-4</v>
      </c>
      <c r="N56">
        <v>0.21848023682832718</v>
      </c>
      <c r="O56">
        <v>0.1742511420150723</v>
      </c>
      <c r="P56">
        <v>4.422909481325487E-2</v>
      </c>
      <c r="Q56">
        <v>3.3592736003526915E-4</v>
      </c>
      <c r="R56">
        <v>9.6738886088132858E-2</v>
      </c>
      <c r="S56">
        <v>7.7269551576711976E-2</v>
      </c>
      <c r="T56">
        <v>1.9469334511420876E-2</v>
      </c>
      <c r="U56">
        <v>8.3695278036654752E-5</v>
      </c>
      <c r="V56">
        <v>6.8252803757786751E-2</v>
      </c>
      <c r="W56">
        <v>5.4501443888545609E-2</v>
      </c>
      <c r="X56">
        <v>1.3751359869241144E-2</v>
      </c>
      <c r="Y56">
        <v>4.2893652632221693E-5</v>
      </c>
      <c r="Z56">
        <v>3.2003924250602722E-2</v>
      </c>
      <c r="AA56">
        <v>2.5526011733684909E-2</v>
      </c>
      <c r="AB56">
        <v>6.477912516917813E-3</v>
      </c>
      <c r="AC56">
        <v>1.0074786113350949E-5</v>
      </c>
      <c r="AD56">
        <v>1.2144017964601517E-2</v>
      </c>
      <c r="AE56">
        <v>9.6787963775750961E-3</v>
      </c>
      <c r="AF56">
        <v>2.4652215870264197E-3</v>
      </c>
      <c r="AG56">
        <v>9.4970492874284914E-7</v>
      </c>
      <c r="AH56">
        <v>0.23775990307331085</v>
      </c>
      <c r="AI56">
        <v>0.17975579742679182</v>
      </c>
      <c r="AJ56">
        <v>5.8004105646519047E-2</v>
      </c>
      <c r="AK56">
        <v>6.026215179291485E-3</v>
      </c>
      <c r="AL56">
        <v>0.68715152889490128</v>
      </c>
      <c r="AM56">
        <v>0.53089689630723869</v>
      </c>
      <c r="AN56">
        <v>0.15625463258766265</v>
      </c>
      <c r="AO56">
        <v>8.2374305498576078E-3</v>
      </c>
      <c r="AP56">
        <v>0.44939162582159042</v>
      </c>
      <c r="AQ56">
        <v>0.35113918002038275</v>
      </c>
      <c r="AR56">
        <v>9.8252445801207691E-2</v>
      </c>
      <c r="AS56">
        <v>2.2129820946863686E-3</v>
      </c>
    </row>
    <row r="57" spans="1:45">
      <c r="A57">
        <v>1968</v>
      </c>
      <c r="B57">
        <v>1</v>
      </c>
      <c r="C57">
        <v>0.77160675675330836</v>
      </c>
      <c r="D57">
        <v>0.22839324324669166</v>
      </c>
      <c r="E57">
        <v>1.13084442446581E-2</v>
      </c>
      <c r="F57">
        <v>0.75639074668288231</v>
      </c>
      <c r="G57">
        <v>0.58995261277042599</v>
      </c>
      <c r="H57">
        <v>0.16643813391245629</v>
      </c>
      <c r="I57">
        <v>3.6359749232192564E-3</v>
      </c>
      <c r="J57">
        <v>0.3061577957123518</v>
      </c>
      <c r="K57">
        <v>0.24124538270750512</v>
      </c>
      <c r="L57">
        <v>6.4912413004846667E-2</v>
      </c>
      <c r="M57">
        <v>8.1969445622623273E-4</v>
      </c>
      <c r="N57">
        <v>0.21247951872646809</v>
      </c>
      <c r="O57">
        <v>0.1682646392826771</v>
      </c>
      <c r="P57">
        <v>4.4214879443790982E-2</v>
      </c>
      <c r="Q57">
        <v>4.3743638871730751E-4</v>
      </c>
      <c r="R57">
        <v>9.3686227686703205E-2</v>
      </c>
      <c r="S57">
        <v>7.4422081659146017E-2</v>
      </c>
      <c r="T57">
        <v>1.9264146027557189E-2</v>
      </c>
      <c r="U57">
        <v>1.0202416765659122E-4</v>
      </c>
      <c r="V57">
        <v>6.6002229694277048E-2</v>
      </c>
      <c r="W57">
        <v>5.2418607501715696E-2</v>
      </c>
      <c r="X57">
        <v>1.3583622192561352E-2</v>
      </c>
      <c r="Y57">
        <v>5.5892297640350334E-5</v>
      </c>
      <c r="Z57">
        <v>3.1137157697230577E-2</v>
      </c>
      <c r="AA57">
        <v>2.4687014873988746E-2</v>
      </c>
      <c r="AB57">
        <v>6.4501428232418322E-3</v>
      </c>
      <c r="AC57">
        <v>1.2273310555682444E-5</v>
      </c>
      <c r="AD57">
        <v>1.200941251590848E-2</v>
      </c>
      <c r="AE57">
        <v>9.5182279569025856E-3</v>
      </c>
      <c r="AF57">
        <v>2.4911845590058945E-3</v>
      </c>
      <c r="AG57">
        <v>1.1579201990832119E-6</v>
      </c>
      <c r="AH57">
        <v>0.24360925331711769</v>
      </c>
      <c r="AI57">
        <v>0.18164483514901014</v>
      </c>
      <c r="AJ57">
        <v>6.1964418168107549E-2</v>
      </c>
      <c r="AK57">
        <v>7.680427664341345E-3</v>
      </c>
      <c r="AL57">
        <v>0.6938422042876482</v>
      </c>
      <c r="AM57">
        <v>0.53034792679040432</v>
      </c>
      <c r="AN57">
        <v>0.16349427749724393</v>
      </c>
      <c r="AO57">
        <v>1.0496042326291241E-2</v>
      </c>
      <c r="AP57">
        <v>0.45023295097053051</v>
      </c>
      <c r="AQ57">
        <v>0.34870072961425602</v>
      </c>
      <c r="AR57">
        <v>0.10153222135627452</v>
      </c>
      <c r="AS57">
        <v>2.8179529361117318E-3</v>
      </c>
    </row>
    <row r="58" spans="1:45">
      <c r="A58">
        <v>1969</v>
      </c>
      <c r="B58">
        <v>1</v>
      </c>
      <c r="C58">
        <v>0.76640730889585418</v>
      </c>
      <c r="D58">
        <v>0.23359269110414582</v>
      </c>
      <c r="E58">
        <v>1.2479279447541418E-2</v>
      </c>
      <c r="F58">
        <v>0.75029659178107977</v>
      </c>
      <c r="G58">
        <v>0.58281647424202665</v>
      </c>
      <c r="H58">
        <v>0.16748011753905309</v>
      </c>
      <c r="I58">
        <v>4.1977066188960913E-3</v>
      </c>
      <c r="J58">
        <v>0.29811343504115939</v>
      </c>
      <c r="K58">
        <v>0.23432058071554487</v>
      </c>
      <c r="L58">
        <v>6.3792854325614518E-2</v>
      </c>
      <c r="M58">
        <v>9.4872865039161884E-4</v>
      </c>
      <c r="N58">
        <v>0.20470390515401959</v>
      </c>
      <c r="O58">
        <v>0.16143675933338558</v>
      </c>
      <c r="P58">
        <v>4.3267145820634026E-2</v>
      </c>
      <c r="Q58">
        <v>4.9871847536203391E-4</v>
      </c>
      <c r="R58">
        <v>8.8395442115142941E-2</v>
      </c>
      <c r="S58">
        <v>6.9889216992375963E-2</v>
      </c>
      <c r="T58">
        <v>1.8506225122766982E-2</v>
      </c>
      <c r="U58">
        <v>1.0930365095430097E-4</v>
      </c>
      <c r="V58">
        <v>6.1958132893778384E-2</v>
      </c>
      <c r="W58">
        <v>4.8965151051381862E-2</v>
      </c>
      <c r="X58">
        <v>1.299298184239652E-2</v>
      </c>
      <c r="Y58">
        <v>6.1062280693191501E-5</v>
      </c>
      <c r="Z58">
        <v>2.9141435050405562E-2</v>
      </c>
      <c r="AA58">
        <v>2.3004413764710054E-2</v>
      </c>
      <c r="AB58">
        <v>6.1370212856955066E-3</v>
      </c>
      <c r="AC58">
        <v>1.3681288991075473E-5</v>
      </c>
      <c r="AD58">
        <v>1.138386654201895E-2</v>
      </c>
      <c r="AE58">
        <v>8.9797989854781667E-3</v>
      </c>
      <c r="AF58">
        <v>2.4040675565407833E-3</v>
      </c>
      <c r="AG58">
        <v>1.35681640566152E-6</v>
      </c>
      <c r="AH58">
        <v>0.24970340821892023</v>
      </c>
      <c r="AI58">
        <v>0.18357697417059135</v>
      </c>
      <c r="AJ58">
        <v>6.612643404832888E-2</v>
      </c>
      <c r="AK58">
        <v>8.2916261067532068E-3</v>
      </c>
      <c r="AL58">
        <v>0.70188656495884061</v>
      </c>
      <c r="AM58">
        <v>0.53206726530090775</v>
      </c>
      <c r="AN58">
        <v>0.16981929965793291</v>
      </c>
      <c r="AO58">
        <v>1.1540123380042778E-2</v>
      </c>
      <c r="AP58">
        <v>0.45218315673992038</v>
      </c>
      <c r="AQ58">
        <v>0.34848686643513371</v>
      </c>
      <c r="AR58">
        <v>0.10369629030478666</v>
      </c>
      <c r="AS58">
        <v>3.2513012308163633E-3</v>
      </c>
    </row>
    <row r="59" spans="1:45">
      <c r="A59">
        <v>1970</v>
      </c>
      <c r="B59">
        <v>1</v>
      </c>
      <c r="C59">
        <v>0.75898659005780134</v>
      </c>
      <c r="D59">
        <v>0.24101340994219864</v>
      </c>
      <c r="E59">
        <v>1.3538325390889016E-2</v>
      </c>
      <c r="F59">
        <v>0.74855327582918108</v>
      </c>
      <c r="G59">
        <v>0.57891402530753155</v>
      </c>
      <c r="H59">
        <v>0.16963925052164947</v>
      </c>
      <c r="I59">
        <v>4.7657628559025353E-3</v>
      </c>
      <c r="J59">
        <v>0.29626215237658471</v>
      </c>
      <c r="K59">
        <v>0.23266823683649451</v>
      </c>
      <c r="L59">
        <v>6.359391554009021E-2</v>
      </c>
      <c r="M59">
        <v>1.0277199930556298E-3</v>
      </c>
      <c r="N59">
        <v>0.20249368448276073</v>
      </c>
      <c r="O59">
        <v>0.15921645985011285</v>
      </c>
      <c r="P59">
        <v>4.3277224632647868E-2</v>
      </c>
      <c r="Q59">
        <v>5.5604228800378052E-4</v>
      </c>
      <c r="R59">
        <v>8.5805733513552696E-2</v>
      </c>
      <c r="S59">
        <v>6.7297341405075622E-2</v>
      </c>
      <c r="T59">
        <v>1.8508392108477077E-2</v>
      </c>
      <c r="U59">
        <v>1.2070414186320162E-4</v>
      </c>
      <c r="V59">
        <v>5.9446201339596882E-2</v>
      </c>
      <c r="W59">
        <v>4.6570319129345839E-2</v>
      </c>
      <c r="X59">
        <v>1.2875882210251044E-2</v>
      </c>
      <c r="Y59">
        <v>6.5596828280127347E-5</v>
      </c>
      <c r="Z59">
        <v>2.6955281762639061E-2</v>
      </c>
      <c r="AA59">
        <v>2.1062756698001606E-2</v>
      </c>
      <c r="AB59">
        <v>5.8925250646374534E-3</v>
      </c>
      <c r="AC59">
        <v>1.5379230281401264E-5</v>
      </c>
      <c r="AD59">
        <v>9.9643614667002112E-3</v>
      </c>
      <c r="AE59">
        <v>7.7725729858889453E-3</v>
      </c>
      <c r="AF59">
        <v>2.1917884808112654E-3</v>
      </c>
      <c r="AG59">
        <v>1.5887176655638545E-6</v>
      </c>
      <c r="AH59">
        <v>0.25144672417081892</v>
      </c>
      <c r="AI59">
        <v>0.18005434606342335</v>
      </c>
      <c r="AJ59">
        <v>7.1392378107395585E-2</v>
      </c>
      <c r="AK59">
        <v>8.7823008214396609E-3</v>
      </c>
      <c r="AL59">
        <v>0.70373784762341529</v>
      </c>
      <c r="AM59">
        <v>0.52628783391773759</v>
      </c>
      <c r="AN59">
        <v>0.17745001370567773</v>
      </c>
      <c r="AO59">
        <v>1.2522517789695256E-2</v>
      </c>
      <c r="AP59">
        <v>0.45229112345259637</v>
      </c>
      <c r="AQ59">
        <v>0.34623146623651524</v>
      </c>
      <c r="AR59">
        <v>0.1060596572160811</v>
      </c>
      <c r="AS59">
        <v>3.7414093597622775E-3</v>
      </c>
    </row>
    <row r="60" spans="1:45">
      <c r="A60">
        <v>1971</v>
      </c>
      <c r="B60">
        <v>1</v>
      </c>
      <c r="C60">
        <v>0.75617562967148411</v>
      </c>
      <c r="D60">
        <v>0.24382437032851584</v>
      </c>
      <c r="E60">
        <v>1.4486707721908684E-2</v>
      </c>
      <c r="F60">
        <v>0.75053846830269322</v>
      </c>
      <c r="G60">
        <v>0.57983944367832163</v>
      </c>
      <c r="H60">
        <v>0.17069902462437161</v>
      </c>
      <c r="I60">
        <v>5.1871139431089461E-3</v>
      </c>
      <c r="J60">
        <v>0.29834387634764425</v>
      </c>
      <c r="K60">
        <v>0.2344813641835532</v>
      </c>
      <c r="L60">
        <v>6.386251216409107E-2</v>
      </c>
      <c r="M60">
        <v>1.0688719807206649E-3</v>
      </c>
      <c r="N60">
        <v>0.20424083669786341</v>
      </c>
      <c r="O60">
        <v>0.16057670139725852</v>
      </c>
      <c r="P60">
        <v>4.3664135300604888E-2</v>
      </c>
      <c r="Q60">
        <v>5.8117492078040727E-4</v>
      </c>
      <c r="R60">
        <v>8.6485517400433309E-2</v>
      </c>
      <c r="S60">
        <v>6.769482919726022E-2</v>
      </c>
      <c r="T60">
        <v>1.8790688203173089E-2</v>
      </c>
      <c r="U60">
        <v>1.2864082937059246E-4</v>
      </c>
      <c r="V60">
        <v>5.9885574657528196E-2</v>
      </c>
      <c r="W60">
        <v>4.6792113357272791E-2</v>
      </c>
      <c r="X60">
        <v>1.3093461300255401E-2</v>
      </c>
      <c r="Y60">
        <v>6.7195132484312376E-5</v>
      </c>
      <c r="Z60">
        <v>2.7047393239627127E-2</v>
      </c>
      <c r="AA60">
        <v>2.1070992749889498E-2</v>
      </c>
      <c r="AB60">
        <v>5.9764004897376287E-3</v>
      </c>
      <c r="AC60">
        <v>1.6161040884302949E-5</v>
      </c>
      <c r="AD60">
        <v>9.8521375693962909E-3</v>
      </c>
      <c r="AE60">
        <v>7.6565138972130055E-3</v>
      </c>
      <c r="AF60">
        <v>2.195623672183285E-3</v>
      </c>
      <c r="AG60">
        <v>1.5826654130493929E-6</v>
      </c>
      <c r="AH60">
        <v>0.24946153169730678</v>
      </c>
      <c r="AI60">
        <v>0.17631500767296404</v>
      </c>
      <c r="AJ60">
        <v>7.3146524024342741E-2</v>
      </c>
      <c r="AK60">
        <v>9.3100663038543103E-3</v>
      </c>
      <c r="AL60">
        <v>0.70165612365235575</v>
      </c>
      <c r="AM60">
        <v>0.52164876339345012</v>
      </c>
      <c r="AN60">
        <v>0.18000736025890568</v>
      </c>
      <c r="AO60">
        <v>1.3434851661429145E-2</v>
      </c>
      <c r="AP60">
        <v>0.45219459195504896</v>
      </c>
      <c r="AQ60">
        <v>0.34533599351632055</v>
      </c>
      <c r="AR60">
        <v>0.10685859843872841</v>
      </c>
      <c r="AS60">
        <v>4.1235763992102286E-3</v>
      </c>
    </row>
    <row r="61" spans="1:45">
      <c r="A61">
        <v>1972</v>
      </c>
      <c r="B61">
        <v>1</v>
      </c>
      <c r="C61">
        <v>0.76013513576363323</v>
      </c>
      <c r="D61">
        <v>0.23986486423636677</v>
      </c>
      <c r="E61">
        <v>1.5200546360283155E-2</v>
      </c>
      <c r="F61">
        <v>0.75091031192278024</v>
      </c>
      <c r="G61">
        <v>0.58342143908921795</v>
      </c>
      <c r="H61">
        <v>0.16748887283356229</v>
      </c>
      <c r="I61">
        <v>5.6652983125839163E-3</v>
      </c>
      <c r="J61">
        <v>0.30169225716235815</v>
      </c>
      <c r="K61">
        <v>0.23855499713062345</v>
      </c>
      <c r="L61">
        <v>6.3137260031734685E-2</v>
      </c>
      <c r="M61">
        <v>1.1491270228652743E-3</v>
      </c>
      <c r="N61">
        <v>0.20715720405132743</v>
      </c>
      <c r="O61">
        <v>0.16391639551356885</v>
      </c>
      <c r="P61">
        <v>4.3240808537758565E-2</v>
      </c>
      <c r="Q61">
        <v>6.1611870028990335E-4</v>
      </c>
      <c r="R61">
        <v>8.7622094248217763E-2</v>
      </c>
      <c r="S61">
        <v>6.9046588184297486E-2</v>
      </c>
      <c r="T61">
        <v>1.8575506063920281E-2</v>
      </c>
      <c r="U61">
        <v>1.2987810835812775E-4</v>
      </c>
      <c r="V61">
        <v>6.0718523842297145E-2</v>
      </c>
      <c r="W61">
        <v>4.777243721801383E-2</v>
      </c>
      <c r="X61">
        <v>1.2946086624283312E-2</v>
      </c>
      <c r="Y61">
        <v>6.9155130478984453E-5</v>
      </c>
      <c r="Z61">
        <v>2.7382287977161468E-2</v>
      </c>
      <c r="AA61">
        <v>2.1494581336713958E-2</v>
      </c>
      <c r="AB61">
        <v>5.8877066404475096E-3</v>
      </c>
      <c r="AC61">
        <v>1.571377485365435E-5</v>
      </c>
      <c r="AD61">
        <v>9.8544292068254435E-3</v>
      </c>
      <c r="AE61">
        <v>7.7190155039266132E-3</v>
      </c>
      <c r="AF61">
        <v>2.1354137028988304E-3</v>
      </c>
      <c r="AG61">
        <v>1.5560756276656396E-6</v>
      </c>
      <c r="AH61">
        <v>0.24908968807721976</v>
      </c>
      <c r="AI61">
        <v>0.17669256661078972</v>
      </c>
      <c r="AJ61">
        <v>7.2397121466430042E-2</v>
      </c>
      <c r="AK61">
        <v>9.5455716412931723E-3</v>
      </c>
      <c r="AL61">
        <v>0.69830774283764185</v>
      </c>
      <c r="AM61">
        <v>0.52153354562669885</v>
      </c>
      <c r="AN61">
        <v>0.17677419721094301</v>
      </c>
      <c r="AO61">
        <v>1.4069228087431765E-2</v>
      </c>
      <c r="AP61">
        <v>0.44921805476042209</v>
      </c>
      <c r="AQ61">
        <v>0.34484373629015475</v>
      </c>
      <c r="AR61">
        <v>0.10437431847026732</v>
      </c>
      <c r="AS61">
        <v>4.5221957515899419E-3</v>
      </c>
    </row>
    <row r="62" spans="1:45">
      <c r="A62">
        <v>1973</v>
      </c>
      <c r="B62">
        <v>1</v>
      </c>
      <c r="C62">
        <v>0.76375348785807318</v>
      </c>
      <c r="D62">
        <v>0.23624651214192677</v>
      </c>
      <c r="E62">
        <v>1.616130738290256E-2</v>
      </c>
      <c r="F62">
        <v>0.74907063692444353</v>
      </c>
      <c r="G62">
        <v>0.58471885523396228</v>
      </c>
      <c r="H62">
        <v>0.16435178169048123</v>
      </c>
      <c r="I62">
        <v>6.1767967062359725E-3</v>
      </c>
      <c r="J62">
        <v>0.30309012031466409</v>
      </c>
      <c r="K62">
        <v>0.24109551804355239</v>
      </c>
      <c r="L62">
        <v>6.1994602271111705E-2</v>
      </c>
      <c r="M62">
        <v>1.2193349039105207E-3</v>
      </c>
      <c r="N62">
        <v>0.20844454181678884</v>
      </c>
      <c r="O62">
        <v>0.16599265308618186</v>
      </c>
      <c r="P62">
        <v>4.2451888730606985E-2</v>
      </c>
      <c r="Q62">
        <v>6.409955590133006E-4</v>
      </c>
      <c r="R62">
        <v>8.7788556539635465E-2</v>
      </c>
      <c r="S62">
        <v>6.9641519610083524E-2</v>
      </c>
      <c r="T62">
        <v>1.8147036929551937E-2</v>
      </c>
      <c r="U62">
        <v>1.3533881430439159E-4</v>
      </c>
      <c r="V62">
        <v>6.0630654576470988E-2</v>
      </c>
      <c r="W62">
        <v>4.8036266574438172E-2</v>
      </c>
      <c r="X62">
        <v>1.2594388002032813E-2</v>
      </c>
      <c r="Y62">
        <v>7.3053451232394921E-5</v>
      </c>
      <c r="Z62">
        <v>2.6871975473568455E-2</v>
      </c>
      <c r="AA62">
        <v>2.1251643256192471E-2</v>
      </c>
      <c r="AB62">
        <v>5.620332217375984E-3</v>
      </c>
      <c r="AC62">
        <v>1.5655550916363735E-5</v>
      </c>
      <c r="AD62">
        <v>9.2101366703900567E-3</v>
      </c>
      <c r="AE62">
        <v>7.2706481025949761E-3</v>
      </c>
      <c r="AF62">
        <v>1.9394885677950805E-3</v>
      </c>
      <c r="AG62">
        <v>1.644064147195965E-6</v>
      </c>
      <c r="AH62">
        <v>0.25092936307555647</v>
      </c>
      <c r="AI62">
        <v>0.17901118565517754</v>
      </c>
      <c r="AJ62">
        <v>7.1918177420378926E-2</v>
      </c>
      <c r="AK62">
        <v>9.996419363510884E-3</v>
      </c>
      <c r="AL62">
        <v>0.69690987968533591</v>
      </c>
      <c r="AM62">
        <v>0.52260921235290114</v>
      </c>
      <c r="AN62">
        <v>0.17430066733243482</v>
      </c>
      <c r="AO62">
        <v>1.4961192860240426E-2</v>
      </c>
      <c r="AP62">
        <v>0.44598051660977944</v>
      </c>
      <c r="AQ62">
        <v>0.3435989454168431</v>
      </c>
      <c r="AR62">
        <v>0.10238157119293634</v>
      </c>
      <c r="AS62">
        <v>4.9642631007019338E-3</v>
      </c>
    </row>
    <row r="63" spans="1:45">
      <c r="A63">
        <v>1974</v>
      </c>
      <c r="B63">
        <v>1</v>
      </c>
      <c r="C63">
        <v>0.75528302703021744</v>
      </c>
      <c r="D63">
        <v>0.24471697296978259</v>
      </c>
      <c r="E63">
        <v>1.7998335337145063E-2</v>
      </c>
      <c r="F63">
        <v>0.74475343339054234</v>
      </c>
      <c r="G63">
        <v>0.57590240134302606</v>
      </c>
      <c r="H63">
        <v>0.16885103204751634</v>
      </c>
      <c r="I63">
        <v>7.1603908354460318E-3</v>
      </c>
      <c r="J63">
        <v>0.29847927266337138</v>
      </c>
      <c r="K63">
        <v>0.23588575844252824</v>
      </c>
      <c r="L63">
        <v>6.2593514220843124E-2</v>
      </c>
      <c r="M63">
        <v>1.3936278823030177E-3</v>
      </c>
      <c r="N63">
        <v>0.20407955500604658</v>
      </c>
      <c r="O63">
        <v>0.16148930146941307</v>
      </c>
      <c r="P63">
        <v>4.2590253536633503E-2</v>
      </c>
      <c r="Q63">
        <v>7.1460967317457712E-4</v>
      </c>
      <c r="R63">
        <v>8.5320226108933639E-2</v>
      </c>
      <c r="S63">
        <v>6.721968049546044E-2</v>
      </c>
      <c r="T63">
        <v>1.8100545613473202E-2</v>
      </c>
      <c r="U63">
        <v>1.4795519373879718E-4</v>
      </c>
      <c r="V63">
        <v>5.8732933745545779E-2</v>
      </c>
      <c r="W63">
        <v>4.6211622106963092E-2</v>
      </c>
      <c r="X63">
        <v>1.2521311638582689E-2</v>
      </c>
      <c r="Y63">
        <v>7.7121909923525561E-5</v>
      </c>
      <c r="Z63">
        <v>2.5817880863201026E-2</v>
      </c>
      <c r="AA63">
        <v>2.026826757213852E-2</v>
      </c>
      <c r="AB63">
        <v>5.5496132910625058E-3</v>
      </c>
      <c r="AC63">
        <v>1.7639464053875711E-5</v>
      </c>
      <c r="AD63">
        <v>8.6079202470727978E-3</v>
      </c>
      <c r="AE63">
        <v>6.7487785690444248E-3</v>
      </c>
      <c r="AF63">
        <v>1.8591416780283725E-3</v>
      </c>
      <c r="AG63">
        <v>1.8349675034579094E-6</v>
      </c>
      <c r="AH63">
        <v>0.25524656660945766</v>
      </c>
      <c r="AI63">
        <v>0.17934687057071969</v>
      </c>
      <c r="AJ63">
        <v>7.5899696038737974E-2</v>
      </c>
      <c r="AK63">
        <v>1.0855037848462713E-2</v>
      </c>
      <c r="AL63">
        <v>0.70152072733662862</v>
      </c>
      <c r="AM63">
        <v>0.5193323962933647</v>
      </c>
      <c r="AN63">
        <v>0.18218833104326387</v>
      </c>
      <c r="AO63">
        <v>1.6630253956255565E-2</v>
      </c>
      <c r="AP63">
        <v>0.44627416072717097</v>
      </c>
      <c r="AQ63">
        <v>0.33998372360020596</v>
      </c>
      <c r="AR63">
        <v>0.106290437126965</v>
      </c>
      <c r="AS63">
        <v>5.7762184152578503E-3</v>
      </c>
    </row>
    <row r="64" spans="1:45">
      <c r="A64">
        <v>1975</v>
      </c>
      <c r="B64">
        <v>1</v>
      </c>
      <c r="C64">
        <v>0.74796178336138364</v>
      </c>
      <c r="D64">
        <v>0.25203821663861642</v>
      </c>
      <c r="E64">
        <v>2.00167485626454E-2</v>
      </c>
      <c r="F64">
        <v>0.74434843985341104</v>
      </c>
      <c r="G64">
        <v>0.57140931757893376</v>
      </c>
      <c r="H64">
        <v>0.1729391222744773</v>
      </c>
      <c r="I64">
        <v>8.348969901471227E-3</v>
      </c>
      <c r="J64">
        <v>0.29829907013470347</v>
      </c>
      <c r="K64">
        <v>0.23454211603851316</v>
      </c>
      <c r="L64">
        <v>6.3756954096190296E-2</v>
      </c>
      <c r="M64">
        <v>1.6062177516481121E-3</v>
      </c>
      <c r="N64">
        <v>0.20365831666470058</v>
      </c>
      <c r="O64">
        <v>0.16028070475013473</v>
      </c>
      <c r="P64">
        <v>4.3377611914565864E-2</v>
      </c>
      <c r="Q64">
        <v>8.2641209986329147E-4</v>
      </c>
      <c r="R64">
        <v>8.5042275303578663E-2</v>
      </c>
      <c r="S64">
        <v>6.6588815656505207E-2</v>
      </c>
      <c r="T64">
        <v>1.8453459647073456E-2</v>
      </c>
      <c r="U64">
        <v>1.6652890896621384E-4</v>
      </c>
      <c r="V64">
        <v>5.8505216475765565E-2</v>
      </c>
      <c r="W64">
        <v>4.5722689534327871E-2</v>
      </c>
      <c r="X64">
        <v>1.2782526941437691E-2</v>
      </c>
      <c r="Y64">
        <v>8.7132986893719935E-5</v>
      </c>
      <c r="Z64">
        <v>2.582710387414977E-2</v>
      </c>
      <c r="AA64">
        <v>2.0141402475989726E-2</v>
      </c>
      <c r="AB64">
        <v>5.6857013981600436E-3</v>
      </c>
      <c r="AC64">
        <v>2.0169661780711973E-5</v>
      </c>
      <c r="AD64">
        <v>8.7791865195470109E-3</v>
      </c>
      <c r="AE64">
        <v>6.8414947207484506E-3</v>
      </c>
      <c r="AF64">
        <v>1.9376917987985608E-3</v>
      </c>
      <c r="AG64">
        <v>2.0265290504226882E-6</v>
      </c>
      <c r="AH64">
        <v>0.25565156014658896</v>
      </c>
      <c r="AI64">
        <v>0.17650960739172281</v>
      </c>
      <c r="AJ64">
        <v>7.9141952754866157E-2</v>
      </c>
      <c r="AK64">
        <v>1.1688616657367279E-2</v>
      </c>
      <c r="AL64">
        <v>0.70170092986529653</v>
      </c>
      <c r="AM64">
        <v>0.51333618782367318</v>
      </c>
      <c r="AN64">
        <v>0.18836474204162337</v>
      </c>
      <c r="AO64">
        <v>1.8443496273199238E-2</v>
      </c>
      <c r="AP64">
        <v>0.44604936971870757</v>
      </c>
      <c r="AQ64">
        <v>0.33682464144183039</v>
      </c>
      <c r="AR64">
        <v>0.10922472827687719</v>
      </c>
      <c r="AS64">
        <v>6.7559014556873949E-3</v>
      </c>
    </row>
    <row r="65" spans="1:45">
      <c r="A65">
        <v>1976</v>
      </c>
      <c r="B65">
        <v>1</v>
      </c>
      <c r="C65">
        <v>0.75308404399115503</v>
      </c>
      <c r="D65">
        <v>0.24691595600884492</v>
      </c>
      <c r="E65">
        <v>2.1070095208492207E-2</v>
      </c>
      <c r="F65">
        <v>0.7430156253976179</v>
      </c>
      <c r="G65">
        <v>0.57471897221981072</v>
      </c>
      <c r="H65">
        <v>0.16829665317780715</v>
      </c>
      <c r="I65">
        <v>9.1086555435333262E-3</v>
      </c>
      <c r="J65">
        <v>0.2981578399576108</v>
      </c>
      <c r="K65">
        <v>0.2360203211522714</v>
      </c>
      <c r="L65">
        <v>6.2137518805339409E-2</v>
      </c>
      <c r="M65">
        <v>1.7418989608878846E-3</v>
      </c>
      <c r="N65">
        <v>0.2035544152390969</v>
      </c>
      <c r="O65">
        <v>0.16120951659054786</v>
      </c>
      <c r="P65">
        <v>4.2344898648549033E-2</v>
      </c>
      <c r="Q65">
        <v>9.0544135752541877E-4</v>
      </c>
      <c r="R65">
        <v>8.4895234508806539E-2</v>
      </c>
      <c r="S65">
        <v>6.6890460494240883E-2</v>
      </c>
      <c r="T65">
        <v>1.8004774014565662E-2</v>
      </c>
      <c r="U65">
        <v>1.8204799218054122E-4</v>
      </c>
      <c r="V65">
        <v>5.8438682428608502E-2</v>
      </c>
      <c r="W65">
        <v>4.5960145657825698E-2</v>
      </c>
      <c r="X65">
        <v>1.2478536770782802E-2</v>
      </c>
      <c r="Y65">
        <v>9.5066081977142713E-5</v>
      </c>
      <c r="Z65">
        <v>2.5797891342655532E-2</v>
      </c>
      <c r="AA65">
        <v>2.0243736922775788E-2</v>
      </c>
      <c r="AB65">
        <v>5.5541544198797433E-3</v>
      </c>
      <c r="AC65">
        <v>2.172304378222485E-5</v>
      </c>
      <c r="AD65">
        <v>8.9105115613747898E-3</v>
      </c>
      <c r="AE65">
        <v>6.9763913178386627E-3</v>
      </c>
      <c r="AF65">
        <v>1.9341202435361274E-3</v>
      </c>
      <c r="AG65">
        <v>2.1766721090626658E-6</v>
      </c>
      <c r="AH65">
        <v>0.2569843746023821</v>
      </c>
      <c r="AI65">
        <v>0.178309702533826</v>
      </c>
      <c r="AJ65">
        <v>7.8674672068556092E-2</v>
      </c>
      <c r="AK65">
        <v>1.1987506576492392E-2</v>
      </c>
      <c r="AL65">
        <v>0.7018421600423892</v>
      </c>
      <c r="AM65">
        <v>0.51697545957165314</v>
      </c>
      <c r="AN65">
        <v>0.18486670047073606</v>
      </c>
      <c r="AO65">
        <v>1.9364128097851364E-2</v>
      </c>
      <c r="AP65">
        <v>0.44485778544000709</v>
      </c>
      <c r="AQ65">
        <v>0.33865623371794479</v>
      </c>
      <c r="AR65">
        <v>0.10620155172206229</v>
      </c>
      <c r="AS65">
        <v>7.3813710813145335E-3</v>
      </c>
    </row>
    <row r="66" spans="1:45">
      <c r="A66">
        <v>1977</v>
      </c>
      <c r="B66">
        <v>1</v>
      </c>
      <c r="C66">
        <v>0.7599658513393992</v>
      </c>
      <c r="D66">
        <v>0.2400341486606008</v>
      </c>
      <c r="E66">
        <v>2.1563778812685102E-2</v>
      </c>
      <c r="F66">
        <v>0.74438626525805773</v>
      </c>
      <c r="G66">
        <v>0.58113172338495644</v>
      </c>
      <c r="H66">
        <v>0.16325454187310132</v>
      </c>
      <c r="I66">
        <v>9.4122921447945956E-3</v>
      </c>
      <c r="J66">
        <v>0.30127312217745583</v>
      </c>
      <c r="K66">
        <v>0.24021682579597431</v>
      </c>
      <c r="L66">
        <v>6.1056296381481516E-2</v>
      </c>
      <c r="M66">
        <v>1.8629674018061447E-3</v>
      </c>
      <c r="N66">
        <v>0.20668551910251409</v>
      </c>
      <c r="O66">
        <v>0.1648494538935249</v>
      </c>
      <c r="P66">
        <v>4.1836065208989207E-2</v>
      </c>
      <c r="Q66">
        <v>9.5303684094012612E-4</v>
      </c>
      <c r="R66">
        <v>8.6962467979265767E-2</v>
      </c>
      <c r="S66">
        <v>6.9039569585612859E-2</v>
      </c>
      <c r="T66">
        <v>1.7922898393652908E-2</v>
      </c>
      <c r="U66">
        <v>1.8909925576926856E-4</v>
      </c>
      <c r="V66">
        <v>6.0201464561524531E-2</v>
      </c>
      <c r="W66">
        <v>4.7717369711187216E-2</v>
      </c>
      <c r="X66">
        <v>1.2484094850337314E-2</v>
      </c>
      <c r="Y66">
        <v>9.8247455697861346E-5</v>
      </c>
      <c r="Z66">
        <v>2.6895764029029934E-2</v>
      </c>
      <c r="AA66">
        <v>2.1274995278328341E-2</v>
      </c>
      <c r="AB66">
        <v>5.620768750701592E-3</v>
      </c>
      <c r="AC66">
        <v>2.1835503545748352E-5</v>
      </c>
      <c r="AD66">
        <v>9.3928095737201289E-3</v>
      </c>
      <c r="AE66">
        <v>7.4122862229364338E-3</v>
      </c>
      <c r="AF66">
        <v>1.9805233507836952E-3</v>
      </c>
      <c r="AG66">
        <v>2.2853033118706484E-6</v>
      </c>
      <c r="AH66">
        <v>0.25561373474194227</v>
      </c>
      <c r="AI66">
        <v>0.17877301123006784</v>
      </c>
      <c r="AJ66">
        <v>7.6840723511874445E-2</v>
      </c>
      <c r="AK66">
        <v>1.2180220549488462E-2</v>
      </c>
      <c r="AL66">
        <v>0.69872687782254417</v>
      </c>
      <c r="AM66">
        <v>0.51965664259365618</v>
      </c>
      <c r="AN66">
        <v>0.17907023522888793</v>
      </c>
      <c r="AO66">
        <v>1.9739912638880967E-2</v>
      </c>
      <c r="AP66">
        <v>0.4431131430806019</v>
      </c>
      <c r="AQ66">
        <v>0.34087249216270132</v>
      </c>
      <c r="AR66">
        <v>0.10224065091790061</v>
      </c>
      <c r="AS66">
        <v>7.5651485072482988E-3</v>
      </c>
    </row>
    <row r="67" spans="1:45">
      <c r="A67">
        <v>1978</v>
      </c>
      <c r="B67">
        <v>1</v>
      </c>
      <c r="C67">
        <v>0.76632337427014496</v>
      </c>
      <c r="D67">
        <v>0.23367662572985498</v>
      </c>
      <c r="E67">
        <v>2.2008616857664663E-2</v>
      </c>
      <c r="F67">
        <v>0.74606035887699917</v>
      </c>
      <c r="G67">
        <v>0.58749017789194868</v>
      </c>
      <c r="H67">
        <v>0.15857018098505052</v>
      </c>
      <c r="I67">
        <v>9.6828025039240595E-3</v>
      </c>
      <c r="J67">
        <v>0.30382656672247599</v>
      </c>
      <c r="K67">
        <v>0.24410787732537881</v>
      </c>
      <c r="L67">
        <v>5.9718689397097187E-2</v>
      </c>
      <c r="M67">
        <v>1.8824261931533067E-3</v>
      </c>
      <c r="N67">
        <v>0.20902699378214784</v>
      </c>
      <c r="O67">
        <v>0.16800987775533499</v>
      </c>
      <c r="P67">
        <v>4.1017116026812843E-2</v>
      </c>
      <c r="Q67">
        <v>9.415714385628735E-4</v>
      </c>
      <c r="R67">
        <v>8.8918357851821561E-2</v>
      </c>
      <c r="S67">
        <v>7.1126103927101544E-2</v>
      </c>
      <c r="T67">
        <v>1.7792253924720017E-2</v>
      </c>
      <c r="U67">
        <v>1.8719737877011849E-4</v>
      </c>
      <c r="V67">
        <v>6.2135308600441252E-2</v>
      </c>
      <c r="W67">
        <v>4.9631694887720477E-2</v>
      </c>
      <c r="X67">
        <v>1.2503613712720775E-2</v>
      </c>
      <c r="Y67">
        <v>9.9759499184008194E-5</v>
      </c>
      <c r="Z67">
        <v>2.8368980327249549E-2</v>
      </c>
      <c r="AA67">
        <v>2.2619855126781472E-2</v>
      </c>
      <c r="AB67">
        <v>5.7491252004680761E-3</v>
      </c>
      <c r="AC67">
        <v>2.1631548404289895E-5</v>
      </c>
      <c r="AD67">
        <v>1.0109475228043951E-2</v>
      </c>
      <c r="AE67">
        <v>8.0454109228621489E-3</v>
      </c>
      <c r="AF67">
        <v>2.064064305181803E-3</v>
      </c>
      <c r="AG67">
        <v>2.3549504189035993E-6</v>
      </c>
      <c r="AH67">
        <v>0.25393964112300083</v>
      </c>
      <c r="AI67">
        <v>0.1787677364786244</v>
      </c>
      <c r="AJ67">
        <v>7.5171904644376425E-2</v>
      </c>
      <c r="AK67">
        <v>1.2356440102006381E-2</v>
      </c>
      <c r="AL67">
        <v>0.69617343327752401</v>
      </c>
      <c r="AM67">
        <v>0.5221087354448658</v>
      </c>
      <c r="AN67">
        <v>0.17406469783265821</v>
      </c>
      <c r="AO67">
        <v>2.0173385576514737E-2</v>
      </c>
      <c r="AP67">
        <v>0.44223379215452319</v>
      </c>
      <c r="AQ67">
        <v>0.34333383859444183</v>
      </c>
      <c r="AR67">
        <v>9.8899953560081369E-2</v>
      </c>
      <c r="AS67">
        <v>7.8203701347169721E-3</v>
      </c>
    </row>
    <row r="68" spans="1:45">
      <c r="A68">
        <v>1979</v>
      </c>
      <c r="B68">
        <v>1</v>
      </c>
      <c r="C68">
        <v>0.7700116657458711</v>
      </c>
      <c r="D68">
        <v>0.22998833425412896</v>
      </c>
      <c r="E68">
        <v>2.2778652822110779E-2</v>
      </c>
      <c r="F68">
        <v>0.74493694305419922</v>
      </c>
      <c r="G68">
        <v>0.58978133044012426</v>
      </c>
      <c r="H68">
        <v>0.15515561261407501</v>
      </c>
      <c r="I68">
        <v>1.01853101588799E-2</v>
      </c>
      <c r="J68">
        <v>0.30541816353797913</v>
      </c>
      <c r="K68">
        <v>0.24656855357402049</v>
      </c>
      <c r="L68">
        <v>5.8849609963958639E-2</v>
      </c>
      <c r="M68">
        <v>1.9714167995107954E-3</v>
      </c>
      <c r="N68">
        <v>0.2117016613483429</v>
      </c>
      <c r="O68">
        <v>0.17095193892946037</v>
      </c>
      <c r="P68">
        <v>4.0749722418882535E-2</v>
      </c>
      <c r="Q68">
        <v>1.0124379032093542E-3</v>
      </c>
      <c r="R68">
        <v>9.2292897403240204E-2</v>
      </c>
      <c r="S68">
        <v>7.4166844712965876E-2</v>
      </c>
      <c r="T68">
        <v>1.8126052690274324E-2</v>
      </c>
      <c r="U68">
        <v>1.8906500755786878E-4</v>
      </c>
      <c r="V68">
        <v>6.5569266676902771E-2</v>
      </c>
      <c r="W68">
        <v>5.2607492074410983E-2</v>
      </c>
      <c r="X68">
        <v>1.2961774602491784E-2</v>
      </c>
      <c r="Y68">
        <v>1.0160842963196167E-4</v>
      </c>
      <c r="Z68">
        <v>3.1332753598690033E-2</v>
      </c>
      <c r="AA68">
        <v>2.5096445258038214E-2</v>
      </c>
      <c r="AB68">
        <v>6.2363083406518178E-3</v>
      </c>
      <c r="AC68">
        <v>2.1844853278687087E-5</v>
      </c>
      <c r="AD68">
        <v>1.187239121645689E-2</v>
      </c>
      <c r="AE68">
        <v>9.4894527468616461E-3</v>
      </c>
      <c r="AF68">
        <v>2.382938469595244E-3</v>
      </c>
      <c r="AG68">
        <v>2.3649254384898669E-6</v>
      </c>
      <c r="AH68">
        <v>0.25506305694580078</v>
      </c>
      <c r="AI68">
        <v>0.18015934831450225</v>
      </c>
      <c r="AJ68">
        <v>7.4903708631298513E-2</v>
      </c>
      <c r="AK68">
        <v>1.262599675129023E-2</v>
      </c>
      <c r="AL68">
        <v>0.69458183646202087</v>
      </c>
      <c r="AM68">
        <v>0.52333161464109823</v>
      </c>
      <c r="AN68">
        <v>0.1712502218209227</v>
      </c>
      <c r="AO68">
        <v>2.0858355230455369E-2</v>
      </c>
      <c r="AP68">
        <v>0.43951877951622009</v>
      </c>
      <c r="AQ68">
        <v>0.3431639806333654</v>
      </c>
      <c r="AR68">
        <v>9.6354798882854711E-2</v>
      </c>
      <c r="AS68">
        <v>8.2361748950400323E-3</v>
      </c>
    </row>
    <row r="69" spans="1:45">
      <c r="A69">
        <v>1980</v>
      </c>
      <c r="B69">
        <v>1</v>
      </c>
      <c r="C69">
        <v>0.75752600940281078</v>
      </c>
      <c r="D69">
        <v>0.24247399059718919</v>
      </c>
      <c r="E69">
        <v>2.4832781941729776E-2</v>
      </c>
      <c r="F69">
        <v>0.74352258443832397</v>
      </c>
      <c r="G69">
        <v>0.5807708044515818</v>
      </c>
      <c r="H69">
        <v>0.16275177998674217</v>
      </c>
      <c r="I69">
        <v>1.148136002117818E-2</v>
      </c>
      <c r="J69">
        <v>0.2976958155632019</v>
      </c>
      <c r="K69">
        <v>0.2379150403404249</v>
      </c>
      <c r="L69">
        <v>5.9780775222777E-2</v>
      </c>
      <c r="M69">
        <v>2.3191388865298973E-3</v>
      </c>
      <c r="N69">
        <v>0.20346070826053619</v>
      </c>
      <c r="O69">
        <v>0.16274700152869348</v>
      </c>
      <c r="P69">
        <v>4.0713706731842721E-2</v>
      </c>
      <c r="Q69">
        <v>1.1440953426640023E-3</v>
      </c>
      <c r="R69">
        <v>8.6844928562641144E-2</v>
      </c>
      <c r="S69">
        <v>6.9118057917916975E-2</v>
      </c>
      <c r="T69">
        <v>1.7726870644724172E-2</v>
      </c>
      <c r="U69">
        <v>2.198269156883401E-4</v>
      </c>
      <c r="V69">
        <v>6.111609935760498E-2</v>
      </c>
      <c r="W69">
        <v>4.8576012680089958E-2</v>
      </c>
      <c r="X69">
        <v>1.2540086677515026E-2</v>
      </c>
      <c r="Y69">
        <v>1.1031470080483632E-4</v>
      </c>
      <c r="Z69">
        <v>2.8247814625501633E-2</v>
      </c>
      <c r="AA69">
        <v>2.238508786566476E-2</v>
      </c>
      <c r="AB69">
        <v>5.8627267598368709E-3</v>
      </c>
      <c r="AC69">
        <v>2.1988256569385136E-5</v>
      </c>
      <c r="AD69">
        <v>9.9388035014271736E-3</v>
      </c>
      <c r="AE69">
        <v>7.8577381193573465E-3</v>
      </c>
      <c r="AF69">
        <v>2.0810653820698276E-3</v>
      </c>
      <c r="AG69">
        <v>2.4323957196094661E-6</v>
      </c>
      <c r="AH69">
        <v>0.25647741556167603</v>
      </c>
      <c r="AI69">
        <v>0.17668378602712109</v>
      </c>
      <c r="AJ69">
        <v>7.9793629534554919E-2</v>
      </c>
      <c r="AK69">
        <v>1.3382551992286608E-2</v>
      </c>
      <c r="AL69">
        <v>0.7023041844367981</v>
      </c>
      <c r="AM69">
        <v>0.51950065299435289</v>
      </c>
      <c r="AN69">
        <v>0.18280353144244521</v>
      </c>
      <c r="AO69">
        <v>2.2561319960397022E-2</v>
      </c>
      <c r="AP69">
        <v>0.44582676887512207</v>
      </c>
      <c r="AQ69">
        <v>0.34280675711327235</v>
      </c>
      <c r="AR69">
        <v>0.10302001176184972</v>
      </c>
      <c r="AS69">
        <v>9.1831891322806964E-3</v>
      </c>
    </row>
    <row r="70" spans="1:45">
      <c r="A70">
        <v>1981</v>
      </c>
      <c r="B70">
        <v>1</v>
      </c>
      <c r="C70">
        <v>0.75831037041112315</v>
      </c>
      <c r="D70">
        <v>0.24168962958887685</v>
      </c>
      <c r="E70">
        <v>2.6246906830567518E-2</v>
      </c>
      <c r="F70">
        <v>0.74948906898498535</v>
      </c>
      <c r="G70">
        <v>0.58609610066406503</v>
      </c>
      <c r="H70">
        <v>0.16339296832092032</v>
      </c>
      <c r="I70">
        <v>1.2790156839122881E-2</v>
      </c>
      <c r="J70">
        <v>0.30718913674354553</v>
      </c>
      <c r="K70">
        <v>0.2457704101179454</v>
      </c>
      <c r="L70">
        <v>6.1418726625600141E-2</v>
      </c>
      <c r="M70">
        <v>2.6286192447737364E-3</v>
      </c>
      <c r="N70">
        <v>0.21255774796009064</v>
      </c>
      <c r="O70">
        <v>0.1702791160112615</v>
      </c>
      <c r="P70">
        <v>4.2278631948829144E-2</v>
      </c>
      <c r="Q70">
        <v>1.3051905125306368E-3</v>
      </c>
      <c r="R70">
        <v>9.3897052109241486E-2</v>
      </c>
      <c r="S70">
        <v>7.4877025858365559E-2</v>
      </c>
      <c r="T70">
        <v>1.9020026250875923E-2</v>
      </c>
      <c r="U70">
        <v>2.2561483238567301E-4</v>
      </c>
      <c r="V70">
        <v>6.7414499819278717E-2</v>
      </c>
      <c r="W70">
        <v>5.3682170910749623E-2</v>
      </c>
      <c r="X70">
        <v>1.3732328908529096E-2</v>
      </c>
      <c r="Y70">
        <v>1.1192780072888836E-4</v>
      </c>
      <c r="Z70">
        <v>3.2443828880786896E-2</v>
      </c>
      <c r="AA70">
        <v>2.5771940164476557E-2</v>
      </c>
      <c r="AB70">
        <v>6.6718887163103383E-3</v>
      </c>
      <c r="AC70">
        <v>2.4452213468595965E-5</v>
      </c>
      <c r="AD70">
        <v>1.1864577420055866E-2</v>
      </c>
      <c r="AE70">
        <v>9.3940185392926024E-3</v>
      </c>
      <c r="AF70">
        <v>2.4705588807632634E-3</v>
      </c>
      <c r="AG70">
        <v>2.4940870162184565E-6</v>
      </c>
      <c r="AH70">
        <v>0.25051093101501465</v>
      </c>
      <c r="AI70">
        <v>0.17214630963968044</v>
      </c>
      <c r="AJ70">
        <v>7.8364621375334204E-2</v>
      </c>
      <c r="AK70">
        <v>1.3485729445157338E-2</v>
      </c>
      <c r="AL70">
        <v>0.69281086325645447</v>
      </c>
      <c r="AM70">
        <v>0.51242487336061437</v>
      </c>
      <c r="AN70">
        <v>0.18038598989584012</v>
      </c>
      <c r="AO70">
        <v>2.36704645259872E-2</v>
      </c>
      <c r="AP70">
        <v>0.44229993224143982</v>
      </c>
      <c r="AQ70">
        <v>0.34027396514828029</v>
      </c>
      <c r="AR70">
        <v>0.10202596709315953</v>
      </c>
      <c r="AS70">
        <v>1.018664748651517E-2</v>
      </c>
    </row>
    <row r="71" spans="1:45">
      <c r="A71">
        <v>1982</v>
      </c>
      <c r="B71">
        <v>1</v>
      </c>
      <c r="C71">
        <v>0.74823885108340682</v>
      </c>
      <c r="D71">
        <v>0.25176114891659318</v>
      </c>
      <c r="E71">
        <v>2.860969500034638E-2</v>
      </c>
      <c r="F71">
        <v>0.75751680135726929</v>
      </c>
      <c r="G71">
        <v>0.58429168272500853</v>
      </c>
      <c r="H71">
        <v>0.17322511863226078</v>
      </c>
      <c r="I71">
        <v>1.5039549203812829E-2</v>
      </c>
      <c r="J71">
        <v>0.31098845601081848</v>
      </c>
      <c r="K71">
        <v>0.24564714031276108</v>
      </c>
      <c r="L71">
        <v>6.5341315698057401E-2</v>
      </c>
      <c r="M71">
        <v>3.1350962532041104E-3</v>
      </c>
      <c r="N71">
        <v>0.21509848535060883</v>
      </c>
      <c r="O71">
        <v>0.17024743567289732</v>
      </c>
      <c r="P71">
        <v>4.4851049677711495E-2</v>
      </c>
      <c r="Q71">
        <v>1.5652294103884851E-3</v>
      </c>
      <c r="R71">
        <v>9.5516026020050049E-2</v>
      </c>
      <c r="S71">
        <v>7.5267566436334532E-2</v>
      </c>
      <c r="T71">
        <v>2.024845958371551E-2</v>
      </c>
      <c r="U71">
        <v>2.7977553852252753E-4</v>
      </c>
      <c r="V71">
        <v>6.9107629358768463E-2</v>
      </c>
      <c r="W71">
        <v>5.433888797760035E-2</v>
      </c>
      <c r="X71">
        <v>1.4768741381168113E-2</v>
      </c>
      <c r="Y71">
        <v>1.2962984629629859E-4</v>
      </c>
      <c r="Z71">
        <v>3.4047149121761322E-2</v>
      </c>
      <c r="AA71">
        <v>2.6686211016485252E-2</v>
      </c>
      <c r="AB71">
        <v>7.3609381052760709E-3</v>
      </c>
      <c r="AC71">
        <v>2.6072538307208051E-5</v>
      </c>
      <c r="AD71">
        <v>1.2544235214591026E-2</v>
      </c>
      <c r="AE71">
        <v>9.7947679730596079E-3</v>
      </c>
      <c r="AF71">
        <v>2.7494672415314192E-3</v>
      </c>
      <c r="AG71">
        <v>2.8522160341594729E-6</v>
      </c>
      <c r="AH71">
        <v>0.24248319864273071</v>
      </c>
      <c r="AI71">
        <v>0.16386881739282583</v>
      </c>
      <c r="AJ71">
        <v>7.8614381249904899E-2</v>
      </c>
      <c r="AK71">
        <v>1.3603293483891315E-2</v>
      </c>
      <c r="AL71">
        <v>0.68901154398918152</v>
      </c>
      <c r="AM71">
        <v>0.50248818218527136</v>
      </c>
      <c r="AN71">
        <v>0.1865233618039101</v>
      </c>
      <c r="AO71">
        <v>2.5524688013505187E-2</v>
      </c>
      <c r="AP71">
        <v>0.44652834534645081</v>
      </c>
      <c r="AQ71">
        <v>0.33859948874089624</v>
      </c>
      <c r="AR71">
        <v>0.10792885660555455</v>
      </c>
      <c r="AS71">
        <v>1.1929330278133653E-2</v>
      </c>
    </row>
    <row r="72" spans="1:45">
      <c r="A72">
        <v>1983</v>
      </c>
      <c r="B72">
        <v>1</v>
      </c>
      <c r="C72">
        <v>0.74787010614765259</v>
      </c>
      <c r="D72">
        <v>0.25212989385234741</v>
      </c>
      <c r="E72">
        <v>3.0043094881594623E-2</v>
      </c>
      <c r="F72">
        <v>0.76586824655532837</v>
      </c>
      <c r="G72">
        <v>0.59142110338731468</v>
      </c>
      <c r="H72">
        <v>0.17444714316801366</v>
      </c>
      <c r="I72">
        <v>1.5663788976612227E-2</v>
      </c>
      <c r="J72">
        <v>0.31739646196365356</v>
      </c>
      <c r="K72">
        <v>0.25084707399032175</v>
      </c>
      <c r="L72">
        <v>6.6549387973331833E-2</v>
      </c>
      <c r="M72">
        <v>3.2872084787967278E-3</v>
      </c>
      <c r="N72">
        <v>0.21933972835540771</v>
      </c>
      <c r="O72">
        <v>0.17362515498275041</v>
      </c>
      <c r="P72">
        <v>4.5714573372657309E-2</v>
      </c>
      <c r="Q72">
        <v>1.6566740828863251E-3</v>
      </c>
      <c r="R72">
        <v>9.8093986511230469E-2</v>
      </c>
      <c r="S72">
        <v>7.737522658317382E-2</v>
      </c>
      <c r="T72">
        <v>2.0718759928056652E-2</v>
      </c>
      <c r="U72">
        <v>2.8921220584536729E-4</v>
      </c>
      <c r="V72">
        <v>7.0707470178604126E-2</v>
      </c>
      <c r="W72">
        <v>5.5700578793172369E-2</v>
      </c>
      <c r="X72">
        <v>1.5006891385431759E-2</v>
      </c>
      <c r="Y72">
        <v>1.3676298386769889E-4</v>
      </c>
      <c r="Z72">
        <v>3.4017853438854218E-2</v>
      </c>
      <c r="AA72">
        <v>2.6664772350337311E-2</v>
      </c>
      <c r="AB72">
        <v>7.3530810885169065E-3</v>
      </c>
      <c r="AC72">
        <v>2.8766063880399501E-5</v>
      </c>
      <c r="AD72">
        <v>1.2205852195620537E-2</v>
      </c>
      <c r="AE72">
        <v>9.4970019914342001E-3</v>
      </c>
      <c r="AF72">
        <v>2.7088502041863376E-3</v>
      </c>
      <c r="AG72">
        <v>2.9444642647859753E-6</v>
      </c>
      <c r="AH72">
        <v>0.23413175344467163</v>
      </c>
      <c r="AI72">
        <v>0.15634844172758311</v>
      </c>
      <c r="AJ72">
        <v>7.7783311717088521E-2</v>
      </c>
      <c r="AK72">
        <v>1.4423783943036098E-2</v>
      </c>
      <c r="AL72">
        <v>0.68260353803634644</v>
      </c>
      <c r="AM72">
        <v>0.49689419802631651</v>
      </c>
      <c r="AN72">
        <v>0.18570934001002992</v>
      </c>
      <c r="AO72">
        <v>2.6821159211579886E-2</v>
      </c>
      <c r="AP72">
        <v>0.4484717845916748</v>
      </c>
      <c r="AQ72">
        <v>0.34051989216012674</v>
      </c>
      <c r="AR72">
        <v>0.10795189243154808</v>
      </c>
      <c r="AS72">
        <v>1.2408198313182369E-2</v>
      </c>
    </row>
    <row r="73" spans="1:45">
      <c r="A73">
        <v>1984</v>
      </c>
      <c r="B73">
        <v>1</v>
      </c>
      <c r="C73">
        <v>0.76109253916694575</v>
      </c>
      <c r="D73">
        <v>0.23890746083305425</v>
      </c>
      <c r="E73">
        <v>2.950884433842127E-2</v>
      </c>
      <c r="F73">
        <v>0.77384531497955322</v>
      </c>
      <c r="G73">
        <v>0.60734617375785316</v>
      </c>
      <c r="H73">
        <v>0.16649914122170006</v>
      </c>
      <c r="I73">
        <v>1.5320092503967885E-2</v>
      </c>
      <c r="J73">
        <v>0.33278489112854004</v>
      </c>
      <c r="K73">
        <v>0.26686297629340394</v>
      </c>
      <c r="L73">
        <v>6.592191483513607E-2</v>
      </c>
      <c r="M73">
        <v>3.3003516922123612E-3</v>
      </c>
      <c r="N73">
        <v>0.23424123227596283</v>
      </c>
      <c r="O73">
        <v>0.1882143176586894</v>
      </c>
      <c r="P73">
        <v>4.6026914617273415E-2</v>
      </c>
      <c r="Q73">
        <v>1.6025716795910689E-3</v>
      </c>
      <c r="R73">
        <v>0.10934717208147049</v>
      </c>
      <c r="S73">
        <v>8.7655766904930946E-2</v>
      </c>
      <c r="T73">
        <v>2.1691405176539544E-2</v>
      </c>
      <c r="U73">
        <v>2.7563881113835861E-4</v>
      </c>
      <c r="V73">
        <v>8.0057799816131592E-2</v>
      </c>
      <c r="W73">
        <v>6.4146736038808799E-2</v>
      </c>
      <c r="X73">
        <v>1.5911063777322789E-2</v>
      </c>
      <c r="Y73">
        <v>1.3481952486847908E-4</v>
      </c>
      <c r="Z73">
        <v>4.0279053151607513E-2</v>
      </c>
      <c r="AA73">
        <v>3.2167684210943723E-2</v>
      </c>
      <c r="AB73">
        <v>8.1113689406637907E-3</v>
      </c>
      <c r="AC73">
        <v>2.8185539126311911E-5</v>
      </c>
      <c r="AD73">
        <v>1.4652498997747898E-2</v>
      </c>
      <c r="AE73">
        <v>1.1591527019936331E-2</v>
      </c>
      <c r="AF73">
        <v>3.0609719778115674E-3</v>
      </c>
      <c r="AG73">
        <v>2.8333469635735894E-6</v>
      </c>
      <c r="AH73">
        <v>0.22615468502044678</v>
      </c>
      <c r="AI73">
        <v>0.15364360884094175</v>
      </c>
      <c r="AJ73">
        <v>7.251107617950503E-2</v>
      </c>
      <c r="AK73">
        <v>1.4235967642642169E-2</v>
      </c>
      <c r="AL73">
        <v>0.66721510887145996</v>
      </c>
      <c r="AM73">
        <v>0.49410218892154312</v>
      </c>
      <c r="AN73">
        <v>0.17311291994991682</v>
      </c>
      <c r="AO73">
        <v>2.6275716524753304E-2</v>
      </c>
      <c r="AP73">
        <v>0.44106042385101318</v>
      </c>
      <c r="AQ73">
        <v>0.34043133710158369</v>
      </c>
      <c r="AR73">
        <v>0.1006290867494295</v>
      </c>
      <c r="AS73">
        <v>1.205157278115457E-2</v>
      </c>
    </row>
    <row r="74" spans="1:45">
      <c r="A74">
        <v>1985</v>
      </c>
      <c r="B74">
        <v>1</v>
      </c>
      <c r="C74">
        <v>0.75796782353815428</v>
      </c>
      <c r="D74">
        <v>0.24203217646184569</v>
      </c>
      <c r="E74">
        <v>2.9811318735494918E-2</v>
      </c>
      <c r="F74">
        <v>0.77358400821685791</v>
      </c>
      <c r="G74">
        <v>0.60475973670748029</v>
      </c>
      <c r="H74">
        <v>0.16882427150937765</v>
      </c>
      <c r="I74">
        <v>1.5699216435324889E-2</v>
      </c>
      <c r="J74">
        <v>0.33023324608802795</v>
      </c>
      <c r="K74">
        <v>0.26377381232184116</v>
      </c>
      <c r="L74">
        <v>6.6459433766186779E-2</v>
      </c>
      <c r="M74">
        <v>3.2943782288392498E-3</v>
      </c>
      <c r="N74">
        <v>0.23168645799160004</v>
      </c>
      <c r="O74">
        <v>0.18531891485799057</v>
      </c>
      <c r="P74">
        <v>4.6367543133609454E-2</v>
      </c>
      <c r="Q74">
        <v>1.6295962892086315E-3</v>
      </c>
      <c r="R74">
        <v>0.10779223591089249</v>
      </c>
      <c r="S74">
        <v>8.5997651771407127E-2</v>
      </c>
      <c r="T74">
        <v>2.1794584139485363E-2</v>
      </c>
      <c r="U74">
        <v>2.6757673188202336E-4</v>
      </c>
      <c r="V74">
        <v>7.9124659299850464E-2</v>
      </c>
      <c r="W74">
        <v>6.3050007834427685E-2</v>
      </c>
      <c r="X74">
        <v>1.6074651465422782E-2</v>
      </c>
      <c r="Y74">
        <v>1.2774308661707298E-4</v>
      </c>
      <c r="Z74">
        <v>3.9054542779922485E-2</v>
      </c>
      <c r="AA74">
        <v>3.0996863849028469E-2</v>
      </c>
      <c r="AB74">
        <v>8.0576789308940168E-3</v>
      </c>
      <c r="AC74">
        <v>3.5481531400761781E-5</v>
      </c>
      <c r="AD74">
        <v>1.3650180771946907E-2</v>
      </c>
      <c r="AE74">
        <v>1.0766995713960646E-2</v>
      </c>
      <c r="AF74">
        <v>2.883185057986262E-3</v>
      </c>
      <c r="AG74">
        <v>4.9604122382272349E-6</v>
      </c>
      <c r="AH74">
        <v>0.22641599178314209</v>
      </c>
      <c r="AI74">
        <v>0.15309081096219132</v>
      </c>
      <c r="AJ74">
        <v>7.3325180820950769E-2</v>
      </c>
      <c r="AK74">
        <v>1.4165486894706395E-2</v>
      </c>
      <c r="AL74">
        <v>0.66976675391197205</v>
      </c>
      <c r="AM74">
        <v>0.49404389442087893</v>
      </c>
      <c r="AN74">
        <v>0.17572285949109309</v>
      </c>
      <c r="AO74">
        <v>2.6598203653079688E-2</v>
      </c>
      <c r="AP74">
        <v>0.44335076212882996</v>
      </c>
      <c r="AQ74">
        <v>0.34092413642655311</v>
      </c>
      <c r="AR74">
        <v>0.10242662570227684</v>
      </c>
      <c r="AS74">
        <v>1.2444968889028876E-2</v>
      </c>
    </row>
    <row r="75" spans="1:45">
      <c r="A75">
        <v>1986</v>
      </c>
      <c r="B75">
        <v>1</v>
      </c>
      <c r="C75">
        <v>0.75205045822927885</v>
      </c>
      <c r="D75">
        <v>0.24794954177072115</v>
      </c>
      <c r="E75">
        <v>3.1042085043373469E-2</v>
      </c>
      <c r="F75">
        <v>0.77368253469467163</v>
      </c>
      <c r="G75">
        <v>0.60070969217314851</v>
      </c>
      <c r="H75">
        <v>0.17297284252152317</v>
      </c>
      <c r="I75">
        <v>1.6015011201102703E-2</v>
      </c>
      <c r="J75">
        <v>0.32323151826858521</v>
      </c>
      <c r="K75">
        <v>0.25684397929117486</v>
      </c>
      <c r="L75">
        <v>6.6387538977410357E-2</v>
      </c>
      <c r="M75">
        <v>3.1601524918726692E-3</v>
      </c>
      <c r="N75">
        <v>0.2241438627243042</v>
      </c>
      <c r="O75">
        <v>0.17845347205620085</v>
      </c>
      <c r="P75">
        <v>4.5690390668103355E-2</v>
      </c>
      <c r="Q75">
        <v>1.6047417008147346E-3</v>
      </c>
      <c r="R75">
        <v>0.10064786672592163</v>
      </c>
      <c r="S75">
        <v>8.0203173116426774E-2</v>
      </c>
      <c r="T75">
        <v>2.0444693609494854E-2</v>
      </c>
      <c r="U75">
        <v>2.6408412827390516E-4</v>
      </c>
      <c r="V75">
        <v>7.1971096098423004E-2</v>
      </c>
      <c r="W75">
        <v>5.7362975802396132E-2</v>
      </c>
      <c r="X75">
        <v>1.4608120296026874E-2</v>
      </c>
      <c r="Y75">
        <v>1.1951106658070479E-4</v>
      </c>
      <c r="Z75">
        <v>3.3049680292606354E-2</v>
      </c>
      <c r="AA75">
        <v>2.6240993765111353E-2</v>
      </c>
      <c r="AB75">
        <v>6.8086865274950012E-3</v>
      </c>
      <c r="AC75">
        <v>3.1791822763434735E-5</v>
      </c>
      <c r="AD75">
        <v>1.1203770525753498E-2</v>
      </c>
      <c r="AE75">
        <v>8.8322846561533497E-3</v>
      </c>
      <c r="AF75">
        <v>2.371485869600148E-3</v>
      </c>
      <c r="AG75">
        <v>2.968348424471386E-6</v>
      </c>
      <c r="AH75">
        <v>0.22631746530532837</v>
      </c>
      <c r="AI75">
        <v>0.15121602081371571</v>
      </c>
      <c r="AJ75">
        <v>7.5101444491612643E-2</v>
      </c>
      <c r="AK75">
        <v>1.5087296537584942E-2</v>
      </c>
      <c r="AL75">
        <v>0.67676848173141479</v>
      </c>
      <c r="AM75">
        <v>0.49507581958652386</v>
      </c>
      <c r="AN75">
        <v>0.18169266214489094</v>
      </c>
      <c r="AO75">
        <v>2.7955526449407662E-2</v>
      </c>
      <c r="AP75">
        <v>0.45045101642608643</v>
      </c>
      <c r="AQ75">
        <v>0.34381469307751333</v>
      </c>
      <c r="AR75">
        <v>0.10663632334857306</v>
      </c>
      <c r="AS75">
        <v>1.2888724935001152E-2</v>
      </c>
    </row>
    <row r="76" spans="1:45">
      <c r="A76">
        <v>1987</v>
      </c>
      <c r="B76">
        <v>1</v>
      </c>
      <c r="C76">
        <v>0.75547892975188202</v>
      </c>
      <c r="D76">
        <v>0.24452107024811792</v>
      </c>
      <c r="E76">
        <v>3.1582146348482665E-2</v>
      </c>
      <c r="F76">
        <v>0.77501434087753296</v>
      </c>
      <c r="G76">
        <v>0.60558077033846347</v>
      </c>
      <c r="H76">
        <v>0.16943357053906954</v>
      </c>
      <c r="I76">
        <v>1.4973854896478548E-2</v>
      </c>
      <c r="J76">
        <v>0.33022227883338928</v>
      </c>
      <c r="K76">
        <v>0.26372293528974677</v>
      </c>
      <c r="L76">
        <v>6.6499343543642536E-2</v>
      </c>
      <c r="M76">
        <v>2.7990143271398602E-3</v>
      </c>
      <c r="N76">
        <v>0.23395881056785583</v>
      </c>
      <c r="O76">
        <v>0.18728865460576338</v>
      </c>
      <c r="P76">
        <v>4.6670155962092466E-2</v>
      </c>
      <c r="Q76">
        <v>1.3875678049961441E-3</v>
      </c>
      <c r="R76">
        <v>0.11100230365991592</v>
      </c>
      <c r="S76">
        <v>8.904588226642049E-2</v>
      </c>
      <c r="T76">
        <v>2.1956421393495431E-2</v>
      </c>
      <c r="U76">
        <v>2.5256433779126186E-4</v>
      </c>
      <c r="V76">
        <v>8.0972455441951752E-2</v>
      </c>
      <c r="W76">
        <v>6.5048797365890101E-2</v>
      </c>
      <c r="X76">
        <v>1.5923658076061654E-2</v>
      </c>
      <c r="Y76">
        <v>1.2781347303936154E-4</v>
      </c>
      <c r="Z76">
        <v>3.9008408784866333E-2</v>
      </c>
      <c r="AA76">
        <v>3.1265206744972289E-2</v>
      </c>
      <c r="AB76">
        <v>7.7432020398940466E-3</v>
      </c>
      <c r="AC76">
        <v>2.6112356990987735E-5</v>
      </c>
      <c r="AD76">
        <v>1.3413602486252785E-2</v>
      </c>
      <c r="AE76">
        <v>1.0634540209407064E-2</v>
      </c>
      <c r="AF76">
        <v>2.7790622768457209E-3</v>
      </c>
      <c r="AG76">
        <v>2.9964398777240983E-6</v>
      </c>
      <c r="AH76">
        <v>0.22498565912246704</v>
      </c>
      <c r="AI76">
        <v>0.14976344426040503</v>
      </c>
      <c r="AJ76">
        <v>7.5222214862062015E-2</v>
      </c>
      <c r="AK76">
        <v>1.6680321956171008E-2</v>
      </c>
      <c r="AL76">
        <v>0.66977772116661072</v>
      </c>
      <c r="AM76">
        <v>0.49163062502466504</v>
      </c>
      <c r="AN76">
        <v>0.17814709614194568</v>
      </c>
      <c r="AO76">
        <v>2.8858959502828879E-2</v>
      </c>
      <c r="AP76">
        <v>0.44479206204414368</v>
      </c>
      <c r="AQ76">
        <v>0.34181381523938925</v>
      </c>
      <c r="AR76">
        <v>0.10297824680475443</v>
      </c>
      <c r="AS76">
        <v>1.2205919540353797E-2</v>
      </c>
    </row>
    <row r="77" spans="1:45">
      <c r="A77">
        <v>1988</v>
      </c>
      <c r="B77">
        <v>1</v>
      </c>
      <c r="C77">
        <v>0.76234027112902303</v>
      </c>
      <c r="D77">
        <v>0.23765972887097697</v>
      </c>
      <c r="E77">
        <v>3.1159996524792177E-2</v>
      </c>
      <c r="F77">
        <v>0.77959442138671875</v>
      </c>
      <c r="G77">
        <v>0.61483545367107939</v>
      </c>
      <c r="H77">
        <v>0.1647589677156393</v>
      </c>
      <c r="I77">
        <v>1.4366002379674002E-2</v>
      </c>
      <c r="J77">
        <v>0.34473693370819092</v>
      </c>
      <c r="K77">
        <v>0.27766243208210278</v>
      </c>
      <c r="L77">
        <v>6.7074501626088134E-2</v>
      </c>
      <c r="M77">
        <v>2.5949734259007708E-3</v>
      </c>
      <c r="N77">
        <v>0.24963299930095673</v>
      </c>
      <c r="O77">
        <v>0.20133057015052333</v>
      </c>
      <c r="P77">
        <v>4.8302429150433396E-2</v>
      </c>
      <c r="Q77">
        <v>1.3094782807152531E-3</v>
      </c>
      <c r="R77">
        <v>0.12605167925357819</v>
      </c>
      <c r="S77">
        <v>0.10171601180905004</v>
      </c>
      <c r="T77">
        <v>2.4335667444528142E-2</v>
      </c>
      <c r="U77">
        <v>2.4584033697508915E-4</v>
      </c>
      <c r="V77">
        <v>9.5152519643306732E-2</v>
      </c>
      <c r="W77">
        <v>7.6792130145311527E-2</v>
      </c>
      <c r="X77">
        <v>1.8360389497995202E-2</v>
      </c>
      <c r="Y77">
        <v>1.1563227448270311E-4</v>
      </c>
      <c r="Z77">
        <v>4.9328386783599854E-2</v>
      </c>
      <c r="AA77">
        <v>3.9792272173378759E-2</v>
      </c>
      <c r="AB77">
        <v>9.5361146102210959E-3</v>
      </c>
      <c r="AC77">
        <v>2.318540190015761E-5</v>
      </c>
      <c r="AD77">
        <v>1.8483143299818039E-2</v>
      </c>
      <c r="AE77">
        <v>1.4805650242026682E-2</v>
      </c>
      <c r="AF77">
        <v>3.6774930577913576E-3</v>
      </c>
      <c r="AG77">
        <v>2.5220204239827465E-6</v>
      </c>
      <c r="AH77">
        <v>0.22040557861328125</v>
      </c>
      <c r="AI77">
        <v>0.14734882998821835</v>
      </c>
      <c r="AJ77">
        <v>7.3056748625062881E-2</v>
      </c>
      <c r="AK77">
        <v>1.6878136531454868E-2</v>
      </c>
      <c r="AL77">
        <v>0.65526306629180908</v>
      </c>
      <c r="AM77">
        <v>0.48454733729790267</v>
      </c>
      <c r="AN77">
        <v>0.17071572899390644</v>
      </c>
      <c r="AO77">
        <v>2.8644256812648414E-2</v>
      </c>
      <c r="AP77">
        <v>0.43485748767852783</v>
      </c>
      <c r="AQ77">
        <v>0.3371300398153621</v>
      </c>
      <c r="AR77">
        <v>9.7727447863165742E-2</v>
      </c>
      <c r="AS77">
        <v>1.1801443309824465E-2</v>
      </c>
    </row>
    <row r="78" spans="1:45">
      <c r="A78">
        <v>1989</v>
      </c>
      <c r="B78">
        <v>1</v>
      </c>
      <c r="C78">
        <v>0.75768411338805397</v>
      </c>
      <c r="D78">
        <v>0.24231588661194603</v>
      </c>
      <c r="E78">
        <v>3.3409672350095398E-2</v>
      </c>
      <c r="F78">
        <v>0.77721321582794189</v>
      </c>
      <c r="G78">
        <v>0.61023436182653601</v>
      </c>
      <c r="H78">
        <v>0.16697885400140583</v>
      </c>
      <c r="I78">
        <v>1.5591243644557702E-2</v>
      </c>
      <c r="J78">
        <v>0.34051185846328735</v>
      </c>
      <c r="K78">
        <v>0.27345657424269759</v>
      </c>
      <c r="L78">
        <v>6.7055284220589761E-2</v>
      </c>
      <c r="M78">
        <v>2.7955381384916719E-3</v>
      </c>
      <c r="N78">
        <v>0.24527478218078613</v>
      </c>
      <c r="O78">
        <v>0.19740200914208805</v>
      </c>
      <c r="P78">
        <v>4.7872773038698087E-2</v>
      </c>
      <c r="Q78">
        <v>1.3968627983863362E-3</v>
      </c>
      <c r="R78">
        <v>0.12216458469629288</v>
      </c>
      <c r="S78">
        <v>9.8530685146610467E-2</v>
      </c>
      <c r="T78">
        <v>2.3633899549682407E-2</v>
      </c>
      <c r="U78">
        <v>2.5745284070800205E-4</v>
      </c>
      <c r="V78">
        <v>9.1078072786331177E-2</v>
      </c>
      <c r="W78">
        <v>7.3497704184169232E-2</v>
      </c>
      <c r="X78">
        <v>1.7580368602161951E-2</v>
      </c>
      <c r="Y78">
        <v>1.2760386466116911E-4</v>
      </c>
      <c r="Z78">
        <v>4.5545861124992371E-2</v>
      </c>
      <c r="AA78">
        <v>3.6752463155539372E-2</v>
      </c>
      <c r="AB78">
        <v>8.7933979694530019E-3</v>
      </c>
      <c r="AC78">
        <v>2.7213734629201491E-5</v>
      </c>
      <c r="AD78">
        <v>1.6294388100504875E-2</v>
      </c>
      <c r="AE78">
        <v>1.2995612244721132E-2</v>
      </c>
      <c r="AF78">
        <v>3.2987758557837437E-3</v>
      </c>
      <c r="AG78">
        <v>3.1116974525074285E-6</v>
      </c>
      <c r="AH78">
        <v>0.22278678417205811</v>
      </c>
      <c r="AI78">
        <v>0.14730411080553252</v>
      </c>
      <c r="AJ78">
        <v>7.5482673366525602E-2</v>
      </c>
      <c r="AK78">
        <v>1.7897216272370793E-2</v>
      </c>
      <c r="AL78">
        <v>0.65948814153671265</v>
      </c>
      <c r="AM78">
        <v>0.48409469714189035</v>
      </c>
      <c r="AN78">
        <v>0.17539344439482227</v>
      </c>
      <c r="AO78">
        <v>3.0696072808053795E-2</v>
      </c>
      <c r="AP78">
        <v>0.43670135736465454</v>
      </c>
      <c r="AQ78">
        <v>0.33673213652914935</v>
      </c>
      <c r="AR78">
        <v>9.9969220835505204E-2</v>
      </c>
      <c r="AS78">
        <v>1.2828939640911904E-2</v>
      </c>
    </row>
    <row r="79" spans="1:45">
      <c r="A79">
        <v>1990</v>
      </c>
      <c r="B79">
        <v>1</v>
      </c>
      <c r="C79">
        <v>0.74998229808874695</v>
      </c>
      <c r="D79">
        <v>0.25001770191125311</v>
      </c>
      <c r="E79">
        <v>3.6062112562774917E-2</v>
      </c>
      <c r="F79">
        <v>0.77728855609893799</v>
      </c>
      <c r="G79">
        <v>0.60487206794497417</v>
      </c>
      <c r="H79">
        <v>0.17241648815396382</v>
      </c>
      <c r="I79">
        <v>1.7413322169724452E-2</v>
      </c>
      <c r="J79">
        <v>0.33995071053504944</v>
      </c>
      <c r="K79">
        <v>0.27160371940708283</v>
      </c>
      <c r="L79">
        <v>6.8346991127966578E-2</v>
      </c>
      <c r="M79">
        <v>2.8054244822728475E-3</v>
      </c>
      <c r="N79">
        <v>0.24478097259998322</v>
      </c>
      <c r="O79">
        <v>0.19604265418294436</v>
      </c>
      <c r="P79">
        <v>4.8738318417038858E-2</v>
      </c>
      <c r="Q79">
        <v>1.4168804387660022E-3</v>
      </c>
      <c r="R79">
        <v>0.12221521884202957</v>
      </c>
      <c r="S79">
        <v>9.8086950639567988E-2</v>
      </c>
      <c r="T79">
        <v>2.412826820246158E-2</v>
      </c>
      <c r="U79">
        <v>2.5764946815643418E-4</v>
      </c>
      <c r="V79">
        <v>9.1321036219596863E-2</v>
      </c>
      <c r="W79">
        <v>7.3352824573925529E-2</v>
      </c>
      <c r="X79">
        <v>1.7968211645671327E-2</v>
      </c>
      <c r="Y79">
        <v>1.2815565660547366E-4</v>
      </c>
      <c r="Z79">
        <v>4.5437362045049667E-2</v>
      </c>
      <c r="AA79">
        <v>3.6537286992073717E-2</v>
      </c>
      <c r="AB79">
        <v>8.9000750529759538E-3</v>
      </c>
      <c r="AC79">
        <v>2.4809011764041387E-5</v>
      </c>
      <c r="AD79">
        <v>1.6349894925951958E-2</v>
      </c>
      <c r="AE79">
        <v>1.2980946519234935E-2</v>
      </c>
      <c r="AF79">
        <v>3.3689484067170226E-3</v>
      </c>
      <c r="AG79">
        <v>3.1535646563901818E-6</v>
      </c>
      <c r="AH79">
        <v>0.22271144390106201</v>
      </c>
      <c r="AI79">
        <v>0.14495362584938931</v>
      </c>
      <c r="AJ79">
        <v>7.7757818051672714E-2</v>
      </c>
      <c r="AK79">
        <v>1.8733301583325535E-2</v>
      </c>
      <c r="AL79">
        <v>0.66004928946495056</v>
      </c>
      <c r="AM79">
        <v>0.47824242893153912</v>
      </c>
      <c r="AN79">
        <v>0.18180686053341141</v>
      </c>
      <c r="AO79">
        <v>3.3342749764946833E-2</v>
      </c>
      <c r="AP79">
        <v>0.43733784556388855</v>
      </c>
      <c r="AQ79">
        <v>0.33322011616147218</v>
      </c>
      <c r="AR79">
        <v>0.1041177294024164</v>
      </c>
      <c r="AS79">
        <v>1.4644170167186719E-2</v>
      </c>
    </row>
    <row r="80" spans="1:45">
      <c r="A80">
        <v>1991</v>
      </c>
      <c r="B80">
        <v>1</v>
      </c>
      <c r="C80">
        <v>0.73736092210925741</v>
      </c>
      <c r="D80">
        <v>0.26263907789074253</v>
      </c>
      <c r="E80">
        <v>4.1520759683160158E-2</v>
      </c>
      <c r="F80">
        <v>0.77686333656311035</v>
      </c>
      <c r="G80">
        <v>0.59569128662995463</v>
      </c>
      <c r="H80">
        <v>0.18117204993315567</v>
      </c>
      <c r="I80">
        <v>2.1036663304965453E-2</v>
      </c>
      <c r="J80">
        <v>0.33736509084701538</v>
      </c>
      <c r="K80">
        <v>0.2671101802238805</v>
      </c>
      <c r="L80">
        <v>7.0254910623134867E-2</v>
      </c>
      <c r="M80">
        <v>3.1689897470306753E-3</v>
      </c>
      <c r="N80">
        <v>0.24132752418518066</v>
      </c>
      <c r="O80">
        <v>0.19156558308082303</v>
      </c>
      <c r="P80">
        <v>4.9761941104357645E-2</v>
      </c>
      <c r="Q80">
        <v>1.5827172914354881E-3</v>
      </c>
      <c r="R80">
        <v>0.11604249477386475</v>
      </c>
      <c r="S80">
        <v>9.2355517623531863E-2</v>
      </c>
      <c r="T80">
        <v>2.3686977150332886E-2</v>
      </c>
      <c r="U80">
        <v>3.0233942557884597E-4</v>
      </c>
      <c r="V80">
        <v>8.488619327545166E-2</v>
      </c>
      <c r="W80">
        <v>6.7551974165704964E-2</v>
      </c>
      <c r="X80">
        <v>1.7334219109746699E-2</v>
      </c>
      <c r="Y80">
        <v>1.4275520448968733E-4</v>
      </c>
      <c r="Z80">
        <v>4.1442893445491791E-2</v>
      </c>
      <c r="AA80">
        <v>3.2871485407169228E-2</v>
      </c>
      <c r="AB80">
        <v>8.5714080383225647E-3</v>
      </c>
      <c r="AC80">
        <v>3.2937523135538767E-5</v>
      </c>
      <c r="AD80">
        <v>1.5240594744682312E-2</v>
      </c>
      <c r="AE80">
        <v>1.1964611927813546E-2</v>
      </c>
      <c r="AF80">
        <v>3.2759828168687655E-3</v>
      </c>
      <c r="AG80">
        <v>3.6400783347219381E-6</v>
      </c>
      <c r="AH80">
        <v>0.22313666343688965</v>
      </c>
      <c r="AI80">
        <v>0.14150331190506929</v>
      </c>
      <c r="AJ80">
        <v>8.1633351531820358E-2</v>
      </c>
      <c r="AK80">
        <v>2.0575256565729928E-2</v>
      </c>
      <c r="AL80">
        <v>0.66263490915298462</v>
      </c>
      <c r="AM80">
        <v>0.47009580043959409</v>
      </c>
      <c r="AN80">
        <v>0.19253910871339056</v>
      </c>
      <c r="AO80">
        <v>3.8453664820845591E-2</v>
      </c>
      <c r="AP80">
        <v>0.43949824571609497</v>
      </c>
      <c r="AQ80">
        <v>0.32852131055870215</v>
      </c>
      <c r="AR80">
        <v>0.11097693515739282</v>
      </c>
      <c r="AS80">
        <v>1.7914290070176832E-2</v>
      </c>
    </row>
    <row r="81" spans="1:45">
      <c r="A81">
        <v>1992</v>
      </c>
      <c r="B81">
        <v>1</v>
      </c>
      <c r="C81">
        <v>0.73519064150253111</v>
      </c>
      <c r="D81">
        <v>0.26480935849746889</v>
      </c>
      <c r="E81">
        <v>4.5455011458933825E-2</v>
      </c>
      <c r="F81">
        <v>0.78124463558197021</v>
      </c>
      <c r="G81">
        <v>0.5989741711894826</v>
      </c>
      <c r="H81">
        <v>0.18227046439248759</v>
      </c>
      <c r="I81">
        <v>2.2803018637496366E-2</v>
      </c>
      <c r="J81">
        <v>0.34585469961166382</v>
      </c>
      <c r="K81">
        <v>0.27444065474946788</v>
      </c>
      <c r="L81">
        <v>7.1414044862195908E-2</v>
      </c>
      <c r="M81">
        <v>3.3898213737726187E-3</v>
      </c>
      <c r="N81">
        <v>0.25034931302070618</v>
      </c>
      <c r="O81">
        <v>0.19931156386368684</v>
      </c>
      <c r="P81">
        <v>5.1037749157019328E-2</v>
      </c>
      <c r="Q81">
        <v>1.6925124210159139E-3</v>
      </c>
      <c r="R81">
        <v>0.12418946623802185</v>
      </c>
      <c r="S81">
        <v>9.9226050046649555E-2</v>
      </c>
      <c r="T81">
        <v>2.4963416191372302E-2</v>
      </c>
      <c r="U81">
        <v>3.0192433850098941E-4</v>
      </c>
      <c r="V81">
        <v>9.215189516544342E-2</v>
      </c>
      <c r="W81">
        <v>7.365382193052708E-2</v>
      </c>
      <c r="X81">
        <v>1.8498073234916333E-2</v>
      </c>
      <c r="Y81">
        <v>1.3925490692337042E-4</v>
      </c>
      <c r="Z81">
        <v>4.5944597572088242E-2</v>
      </c>
      <c r="AA81">
        <v>3.6566465582092478E-2</v>
      </c>
      <c r="AB81">
        <v>9.3781319899957621E-3</v>
      </c>
      <c r="AC81">
        <v>3.4814711798843549E-5</v>
      </c>
      <c r="AD81">
        <v>1.7797902226448059E-2</v>
      </c>
      <c r="AE81">
        <v>1.4013693486970857E-2</v>
      </c>
      <c r="AF81">
        <v>3.7842087394772028E-3</v>
      </c>
      <c r="AG81">
        <v>3.6091823588616738E-6</v>
      </c>
      <c r="AH81">
        <v>0.21875536441802979</v>
      </c>
      <c r="AI81">
        <v>0.13606014334540789</v>
      </c>
      <c r="AJ81">
        <v>8.2695221072621894E-2</v>
      </c>
      <c r="AK81">
        <v>2.2741231081001515E-2</v>
      </c>
      <c r="AL81">
        <v>0.65414530038833618</v>
      </c>
      <c r="AM81">
        <v>0.46060516943781554</v>
      </c>
      <c r="AN81">
        <v>0.19354013095052064</v>
      </c>
      <c r="AO81">
        <v>4.216299612420684E-2</v>
      </c>
      <c r="AP81">
        <v>0.4353899359703064</v>
      </c>
      <c r="AQ81">
        <v>0.32447802133696069</v>
      </c>
      <c r="AR81">
        <v>0.11091191463334568</v>
      </c>
      <c r="AS81">
        <v>1.9457166555662524E-2</v>
      </c>
    </row>
    <row r="82" spans="1:45">
      <c r="A82">
        <v>1993</v>
      </c>
      <c r="B82">
        <v>1</v>
      </c>
      <c r="C82">
        <v>0.73637831007984844</v>
      </c>
      <c r="D82">
        <v>0.26362168992015161</v>
      </c>
      <c r="E82">
        <v>4.8327814745993791E-2</v>
      </c>
      <c r="F82">
        <v>0.77780461311340332</v>
      </c>
      <c r="G82">
        <v>0.59727590094740357</v>
      </c>
      <c r="H82">
        <v>0.18052871216599981</v>
      </c>
      <c r="I82">
        <v>2.4810543549524881E-2</v>
      </c>
      <c r="J82">
        <v>0.34042716026306152</v>
      </c>
      <c r="K82">
        <v>0.27109944197624758</v>
      </c>
      <c r="L82">
        <v>6.9327718286813972E-2</v>
      </c>
      <c r="M82">
        <v>3.6574908561515097E-3</v>
      </c>
      <c r="N82">
        <v>0.24387930333614349</v>
      </c>
      <c r="O82">
        <v>0.19494267667129878</v>
      </c>
      <c r="P82">
        <v>4.8936626664844732E-2</v>
      </c>
      <c r="Q82">
        <v>1.7420111955133617E-3</v>
      </c>
      <c r="R82">
        <v>0.11777420341968536</v>
      </c>
      <c r="S82">
        <v>9.4482003880156262E-2</v>
      </c>
      <c r="T82">
        <v>2.3292199539529108E-2</v>
      </c>
      <c r="U82">
        <v>3.1662819547801345E-4</v>
      </c>
      <c r="V82">
        <v>8.6568914353847504E-2</v>
      </c>
      <c r="W82">
        <v>6.9463602084995552E-2</v>
      </c>
      <c r="X82">
        <v>1.7105312268851956E-2</v>
      </c>
      <c r="Y82">
        <v>1.5858090148553587E-4</v>
      </c>
      <c r="Z82">
        <v>4.2894497513771057E-2</v>
      </c>
      <c r="AA82">
        <v>3.4388784809600031E-2</v>
      </c>
      <c r="AB82">
        <v>8.5057127041710239E-3</v>
      </c>
      <c r="AC82">
        <v>3.5520479213204314E-5</v>
      </c>
      <c r="AD82">
        <v>1.6982272267341614E-2</v>
      </c>
      <c r="AE82">
        <v>1.3459990379296932E-2</v>
      </c>
      <c r="AF82">
        <v>3.5222818880446824E-3</v>
      </c>
      <c r="AG82">
        <v>3.9157338643905632E-6</v>
      </c>
      <c r="AH82">
        <v>0.22219538688659668</v>
      </c>
      <c r="AI82">
        <v>0.13892231445931164</v>
      </c>
      <c r="AJ82">
        <v>8.3273072427285044E-2</v>
      </c>
      <c r="AK82">
        <v>2.3621022686724141E-2</v>
      </c>
      <c r="AL82">
        <v>0.65957283973693848</v>
      </c>
      <c r="AM82">
        <v>0.46512842434958684</v>
      </c>
      <c r="AN82">
        <v>0.19444441538735163</v>
      </c>
      <c r="AO82">
        <v>4.4773821624004624E-2</v>
      </c>
      <c r="AP82">
        <v>0.4373774528503418</v>
      </c>
      <c r="AQ82">
        <v>0.32612050641822443</v>
      </c>
      <c r="AR82">
        <v>0.11125694643211737</v>
      </c>
      <c r="AS82">
        <v>2.1198031622410143E-2</v>
      </c>
    </row>
    <row r="83" spans="1:45">
      <c r="A83">
        <v>1994</v>
      </c>
      <c r="B83">
        <v>1</v>
      </c>
      <c r="C83">
        <v>0.74167590421250185</v>
      </c>
      <c r="D83">
        <v>0.25832409578749815</v>
      </c>
      <c r="E83">
        <v>4.9700180687057172E-2</v>
      </c>
      <c r="F83">
        <v>0.77831703424453735</v>
      </c>
      <c r="G83">
        <v>0.60189546320982645</v>
      </c>
      <c r="H83">
        <v>0.17642157103471087</v>
      </c>
      <c r="I83">
        <v>2.5606442039242571E-2</v>
      </c>
      <c r="J83">
        <v>0.34091237187385559</v>
      </c>
      <c r="K83">
        <v>0.27339546771171153</v>
      </c>
      <c r="L83">
        <v>6.7516904162144079E-2</v>
      </c>
      <c r="M83">
        <v>3.8479831910313033E-3</v>
      </c>
      <c r="N83">
        <v>0.24368199706077576</v>
      </c>
      <c r="O83">
        <v>0.19609436877130001</v>
      </c>
      <c r="P83">
        <v>4.7587628289475735E-2</v>
      </c>
      <c r="Q83">
        <v>1.8709603258614857E-3</v>
      </c>
      <c r="R83">
        <v>0.11682853102684021</v>
      </c>
      <c r="S83">
        <v>9.4311051782548783E-2</v>
      </c>
      <c r="T83">
        <v>2.2517479244291431E-2</v>
      </c>
      <c r="U83">
        <v>3.3341678491046519E-4</v>
      </c>
      <c r="V83">
        <v>8.5726253688335419E-2</v>
      </c>
      <c r="W83">
        <v>6.9193139183438696E-2</v>
      </c>
      <c r="X83">
        <v>1.6533114504896727E-2</v>
      </c>
      <c r="Y83">
        <v>1.7064462748510561E-4</v>
      </c>
      <c r="Z83">
        <v>4.2261544615030289E-2</v>
      </c>
      <c r="AA83">
        <v>3.3920838113635117E-2</v>
      </c>
      <c r="AB83">
        <v>8.3407065013951735E-3</v>
      </c>
      <c r="AC83">
        <v>4.2018649219369877E-5</v>
      </c>
      <c r="AD83">
        <v>1.6442574560642242E-2</v>
      </c>
      <c r="AE83">
        <v>1.3062196014555261E-2</v>
      </c>
      <c r="AF83">
        <v>3.380378546086981E-3</v>
      </c>
      <c r="AG83">
        <v>4.2418651206085708E-6</v>
      </c>
      <c r="AH83">
        <v>0.22168296575546265</v>
      </c>
      <c r="AI83">
        <v>0.13960131258689931</v>
      </c>
      <c r="AJ83">
        <v>8.2081653168563334E-2</v>
      </c>
      <c r="AK83">
        <v>2.4198712797578452E-2</v>
      </c>
      <c r="AL83">
        <v>0.65908762812614441</v>
      </c>
      <c r="AM83">
        <v>0.46811106432521543</v>
      </c>
      <c r="AN83">
        <v>0.19097656380092898</v>
      </c>
      <c r="AO83">
        <v>4.5970603951621551E-2</v>
      </c>
      <c r="AP83">
        <v>0.43740466237068176</v>
      </c>
      <c r="AQ83">
        <v>0.32843288379343238</v>
      </c>
      <c r="AR83">
        <v>0.10897177857724941</v>
      </c>
      <c r="AS83">
        <v>2.1813217994773617E-2</v>
      </c>
    </row>
    <row r="84" spans="1:45">
      <c r="A84">
        <v>1995</v>
      </c>
      <c r="B84">
        <v>1</v>
      </c>
      <c r="C84">
        <v>0.74448443431835076</v>
      </c>
      <c r="D84">
        <v>0.25551556568164924</v>
      </c>
      <c r="E84">
        <v>5.1274674947809906E-2</v>
      </c>
      <c r="F84">
        <v>0.78146177530288696</v>
      </c>
      <c r="G84">
        <v>0.60631321380499192</v>
      </c>
      <c r="H84">
        <v>0.17514856149789504</v>
      </c>
      <c r="I84">
        <v>2.7279561772225042E-2</v>
      </c>
      <c r="J84">
        <v>0.34601080417633057</v>
      </c>
      <c r="K84">
        <v>0.27893859912026203</v>
      </c>
      <c r="L84">
        <v>6.7072205056068535E-2</v>
      </c>
      <c r="M84">
        <v>4.108357223766357E-3</v>
      </c>
      <c r="N84">
        <v>0.24885281920433044</v>
      </c>
      <c r="O84">
        <v>0.20130915682970293</v>
      </c>
      <c r="P84">
        <v>4.7543662374627503E-2</v>
      </c>
      <c r="Q84">
        <v>1.9926120693847709E-3</v>
      </c>
      <c r="R84">
        <v>0.12061235308647156</v>
      </c>
      <c r="S84">
        <v>9.789921882602752E-2</v>
      </c>
      <c r="T84">
        <v>2.2713134260444034E-2</v>
      </c>
      <c r="U84">
        <v>3.6755257101355875E-4</v>
      </c>
      <c r="V84">
        <v>8.8652029633522034E-2</v>
      </c>
      <c r="W84">
        <v>7.1916598220154254E-2</v>
      </c>
      <c r="X84">
        <v>1.6735431413367776E-2</v>
      </c>
      <c r="Y84">
        <v>1.8465976019614108E-4</v>
      </c>
      <c r="Z84">
        <v>4.4047769159078598E-2</v>
      </c>
      <c r="AA84">
        <v>3.5557911432289827E-2</v>
      </c>
      <c r="AB84">
        <v>8.489857726788775E-3</v>
      </c>
      <c r="AC84">
        <v>4.2196324290168131E-5</v>
      </c>
      <c r="AD84">
        <v>1.7003029584884644E-2</v>
      </c>
      <c r="AE84">
        <v>1.3564409113360281E-2</v>
      </c>
      <c r="AF84">
        <v>3.4386204715243633E-3</v>
      </c>
      <c r="AG84">
        <v>4.527483826802661E-6</v>
      </c>
      <c r="AH84">
        <v>0.21853822469711304</v>
      </c>
      <c r="AI84">
        <v>0.13798762598742265</v>
      </c>
      <c r="AJ84">
        <v>8.0550598709690405E-2</v>
      </c>
      <c r="AK84">
        <v>2.4101256877888822E-2</v>
      </c>
      <c r="AL84">
        <v>0.65398919582366943</v>
      </c>
      <c r="AM84">
        <v>0.46532421202870644</v>
      </c>
      <c r="AN84">
        <v>0.18866498379496299</v>
      </c>
      <c r="AO84">
        <v>4.7322582444569841E-2</v>
      </c>
      <c r="AP84">
        <v>0.4354509711265564</v>
      </c>
      <c r="AQ84">
        <v>0.3272758806090541</v>
      </c>
      <c r="AR84">
        <v>0.10817509051750232</v>
      </c>
      <c r="AS84">
        <v>2.3252917900726783E-2</v>
      </c>
    </row>
    <row r="85" spans="1:45">
      <c r="A85">
        <v>1996</v>
      </c>
      <c r="B85">
        <v>1</v>
      </c>
      <c r="C85">
        <v>0.75154800214457906</v>
      </c>
      <c r="D85">
        <v>0.24845199785542094</v>
      </c>
      <c r="E85">
        <v>5.1394173649373043E-2</v>
      </c>
      <c r="F85">
        <v>0.78398507833480835</v>
      </c>
      <c r="G85">
        <v>0.61338406489292285</v>
      </c>
      <c r="H85">
        <v>0.17060101344188552</v>
      </c>
      <c r="I85">
        <v>2.7120512818195643E-2</v>
      </c>
      <c r="J85">
        <v>0.35232231020927429</v>
      </c>
      <c r="K85">
        <v>0.28633316802895592</v>
      </c>
      <c r="L85">
        <v>6.5989142180318358E-2</v>
      </c>
      <c r="M85">
        <v>3.9943470447505042E-3</v>
      </c>
      <c r="N85">
        <v>0.25485393404960632</v>
      </c>
      <c r="O85">
        <v>0.20788322729610489</v>
      </c>
      <c r="P85">
        <v>4.6970706753501436E-2</v>
      </c>
      <c r="Q85">
        <v>1.942905256049307E-3</v>
      </c>
      <c r="R85">
        <v>0.12503287196159363</v>
      </c>
      <c r="S85">
        <v>0.10229430166360587</v>
      </c>
      <c r="T85">
        <v>2.2738570297987766E-2</v>
      </c>
      <c r="U85">
        <v>3.4230081214510087E-4</v>
      </c>
      <c r="V85">
        <v>9.2242017388343811E-2</v>
      </c>
      <c r="W85">
        <v>7.5393089812091932E-2</v>
      </c>
      <c r="X85">
        <v>1.6848927576251879E-2</v>
      </c>
      <c r="Y85">
        <v>1.7649990334294268E-4</v>
      </c>
      <c r="Z85">
        <v>4.6811036765575409E-2</v>
      </c>
      <c r="AA85">
        <v>3.8057624602760028E-2</v>
      </c>
      <c r="AB85">
        <v>8.7534121628153796E-3</v>
      </c>
      <c r="AC85">
        <v>4.0579026729525141E-5</v>
      </c>
      <c r="AD85">
        <v>1.8505143001675606E-2</v>
      </c>
      <c r="AE85">
        <v>1.4900866494618272E-2</v>
      </c>
      <c r="AF85">
        <v>3.6042765070573341E-3</v>
      </c>
      <c r="AG85">
        <v>4.2419519451796183E-6</v>
      </c>
      <c r="AH85">
        <v>0.21601492166519165</v>
      </c>
      <c r="AI85">
        <v>0.13797076582657208</v>
      </c>
      <c r="AJ85">
        <v>7.8044155838619553E-2</v>
      </c>
      <c r="AK85">
        <v>2.4390426869529195E-2</v>
      </c>
      <c r="AL85">
        <v>0.64767768979072571</v>
      </c>
      <c r="AM85">
        <v>0.4649974462800171</v>
      </c>
      <c r="AN85">
        <v>0.18268024351070861</v>
      </c>
      <c r="AO85">
        <v>4.75571949434535E-2</v>
      </c>
      <c r="AP85">
        <v>0.43166276812553406</v>
      </c>
      <c r="AQ85">
        <v>0.32695631975469541</v>
      </c>
      <c r="AR85">
        <v>0.10470644837083867</v>
      </c>
      <c r="AS85">
        <v>2.3205367661986137E-2</v>
      </c>
    </row>
    <row r="86" spans="1:45">
      <c r="A86">
        <v>1997</v>
      </c>
      <c r="B86">
        <v>1</v>
      </c>
      <c r="C86">
        <v>0.7589965488924314</v>
      </c>
      <c r="D86">
        <v>0.24100345110756857</v>
      </c>
      <c r="E86">
        <v>5.0353144087024848E-2</v>
      </c>
      <c r="F86">
        <v>0.78636956214904785</v>
      </c>
      <c r="G86">
        <v>0.62076776860093053</v>
      </c>
      <c r="H86">
        <v>0.16560179354811738</v>
      </c>
      <c r="I86">
        <v>2.6302592220618887E-2</v>
      </c>
      <c r="J86">
        <v>0.35751044750213623</v>
      </c>
      <c r="K86">
        <v>0.29309802269217117</v>
      </c>
      <c r="L86">
        <v>6.4412424809965077E-2</v>
      </c>
      <c r="M86">
        <v>3.6625279707974694E-3</v>
      </c>
      <c r="N86">
        <v>0.2603849470615387</v>
      </c>
      <c r="O86">
        <v>0.2142237166400357</v>
      </c>
      <c r="P86">
        <v>4.6161230421502997E-2</v>
      </c>
      <c r="Q86">
        <v>1.8055938053615406E-3</v>
      </c>
      <c r="R86">
        <v>0.13005447387695313</v>
      </c>
      <c r="S86">
        <v>0.10723815256138754</v>
      </c>
      <c r="T86">
        <v>2.2816321315565585E-2</v>
      </c>
      <c r="U86">
        <v>3.1842716931792419E-4</v>
      </c>
      <c r="V86">
        <v>9.7448736429214478E-2</v>
      </c>
      <c r="W86">
        <v>8.0341380626262088E-2</v>
      </c>
      <c r="X86">
        <v>1.7107355802952386E-2</v>
      </c>
      <c r="Y86">
        <v>1.6435417877781814E-4</v>
      </c>
      <c r="Z86">
        <v>5.0660412758588791E-2</v>
      </c>
      <c r="AA86">
        <v>4.1679984398105815E-2</v>
      </c>
      <c r="AB86">
        <v>8.9804283604829754E-3</v>
      </c>
      <c r="AC86">
        <v>3.6361455970114435E-5</v>
      </c>
      <c r="AD86">
        <v>1.9927503541111946E-2</v>
      </c>
      <c r="AE86">
        <v>1.6235781053865642E-2</v>
      </c>
      <c r="AF86">
        <v>3.6917224872463025E-3</v>
      </c>
      <c r="AG86">
        <v>4.2059130939958285E-6</v>
      </c>
      <c r="AH86">
        <v>0.21363043785095215</v>
      </c>
      <c r="AI86">
        <v>0.13805420199535987</v>
      </c>
      <c r="AJ86">
        <v>7.5576235855592283E-2</v>
      </c>
      <c r="AK86">
        <v>2.4158252841139375E-2</v>
      </c>
      <c r="AL86">
        <v>0.64248955249786377</v>
      </c>
      <c r="AM86">
        <v>0.46568876535693343</v>
      </c>
      <c r="AN86">
        <v>0.17680078714093034</v>
      </c>
      <c r="AO86">
        <v>4.6844423041935354E-2</v>
      </c>
      <c r="AP86">
        <v>0.42885911464691162</v>
      </c>
      <c r="AQ86">
        <v>0.32757620561628625</v>
      </c>
      <c r="AR86">
        <v>0.10128290903062535</v>
      </c>
      <c r="AS86">
        <v>2.2718960044565972E-2</v>
      </c>
    </row>
    <row r="87" spans="1:45">
      <c r="A87">
        <v>1998</v>
      </c>
      <c r="B87">
        <v>1</v>
      </c>
      <c r="C87">
        <v>0.76633668501570695</v>
      </c>
      <c r="D87">
        <v>0.23366331498429305</v>
      </c>
      <c r="E87">
        <v>4.8021692488514844E-2</v>
      </c>
      <c r="F87">
        <v>0.78659921884536743</v>
      </c>
      <c r="G87">
        <v>0.62594752898624628</v>
      </c>
      <c r="H87">
        <v>0.16065168985912112</v>
      </c>
      <c r="I87">
        <v>2.4397203100123863E-2</v>
      </c>
      <c r="J87">
        <v>0.35866981744766235</v>
      </c>
      <c r="K87">
        <v>0.29580454589916666</v>
      </c>
      <c r="L87">
        <v>6.2865271548495708E-2</v>
      </c>
      <c r="M87">
        <v>3.4303341943475603E-3</v>
      </c>
      <c r="N87">
        <v>0.26208597421646118</v>
      </c>
      <c r="O87">
        <v>0.21705573770781314</v>
      </c>
      <c r="P87">
        <v>4.5030236508648042E-2</v>
      </c>
      <c r="Q87">
        <v>1.6222446299194659E-3</v>
      </c>
      <c r="R87">
        <v>0.13090723752975464</v>
      </c>
      <c r="S87">
        <v>0.10886151921486882</v>
      </c>
      <c r="T87">
        <v>2.2045718314885814E-2</v>
      </c>
      <c r="U87">
        <v>2.8614688677903549E-4</v>
      </c>
      <c r="V87">
        <v>9.7329109907150269E-2</v>
      </c>
      <c r="W87">
        <v>8.0931700774368232E-2</v>
      </c>
      <c r="X87">
        <v>1.6397409132782044E-2</v>
      </c>
      <c r="Y87">
        <v>1.474173181343117E-4</v>
      </c>
      <c r="Z87">
        <v>4.9653813242912292E-2</v>
      </c>
      <c r="AA87">
        <v>4.1105599246509875E-2</v>
      </c>
      <c r="AB87">
        <v>8.5482139964024179E-3</v>
      </c>
      <c r="AC87">
        <v>3.2029362690895479E-5</v>
      </c>
      <c r="AD87">
        <v>1.9438603892922401E-2</v>
      </c>
      <c r="AE87">
        <v>1.5954003137842225E-2</v>
      </c>
      <c r="AF87">
        <v>3.4846007550801777E-3</v>
      </c>
      <c r="AG87">
        <v>3.7622275357570495E-6</v>
      </c>
      <c r="AH87">
        <v>0.21340078115463257</v>
      </c>
      <c r="AI87">
        <v>0.1402260804794043</v>
      </c>
      <c r="AJ87">
        <v>7.3174700675228271E-2</v>
      </c>
      <c r="AK87">
        <v>2.3728718826096382E-2</v>
      </c>
      <c r="AL87">
        <v>0.64133018255233765</v>
      </c>
      <c r="AM87">
        <v>0.47036307645090614</v>
      </c>
      <c r="AN87">
        <v>0.17096710610143148</v>
      </c>
      <c r="AO87">
        <v>4.4715936918673871E-2</v>
      </c>
      <c r="AP87">
        <v>0.42792940139770508</v>
      </c>
      <c r="AQ87">
        <v>0.33007273561418354</v>
      </c>
      <c r="AR87">
        <v>9.7856665783521535E-2</v>
      </c>
      <c r="AS87">
        <v>2.102543488492753E-2</v>
      </c>
    </row>
    <row r="88" spans="1:45">
      <c r="A88">
        <v>1999</v>
      </c>
      <c r="B88">
        <v>1</v>
      </c>
      <c r="C88">
        <v>0.76653757762650154</v>
      </c>
      <c r="D88">
        <v>0.23346242237349846</v>
      </c>
      <c r="E88">
        <v>4.744552741538044E-2</v>
      </c>
      <c r="F88">
        <v>0.78826141357421875</v>
      </c>
      <c r="G88">
        <v>0.62709156442209202</v>
      </c>
      <c r="H88">
        <v>0.16116984915212673</v>
      </c>
      <c r="I88">
        <v>2.3898270298205033E-2</v>
      </c>
      <c r="J88">
        <v>0.36361703276634216</v>
      </c>
      <c r="K88">
        <v>0.30003990811437348</v>
      </c>
      <c r="L88">
        <v>6.3577124651968686E-2</v>
      </c>
      <c r="M88">
        <v>3.1178553155631569E-3</v>
      </c>
      <c r="N88">
        <v>0.26725807785987854</v>
      </c>
      <c r="O88">
        <v>0.22142677011187917</v>
      </c>
      <c r="P88">
        <v>4.5831307747999372E-2</v>
      </c>
      <c r="Q88">
        <v>1.4958731043249374E-3</v>
      </c>
      <c r="R88">
        <v>0.13664476573467255</v>
      </c>
      <c r="S88">
        <v>0.11371994592062541</v>
      </c>
      <c r="T88">
        <v>2.2924819814047131E-2</v>
      </c>
      <c r="U88">
        <v>2.54316628319036E-4</v>
      </c>
      <c r="V88">
        <v>0.10280226916074753</v>
      </c>
      <c r="W88">
        <v>8.5573283324622162E-2</v>
      </c>
      <c r="X88">
        <v>1.7228985836125369E-2</v>
      </c>
      <c r="Y88">
        <v>1.3114114047040366E-4</v>
      </c>
      <c r="Z88">
        <v>5.3532008081674576E-2</v>
      </c>
      <c r="AA88">
        <v>4.439573840829953E-2</v>
      </c>
      <c r="AB88">
        <v>9.1362696733750474E-3</v>
      </c>
      <c r="AC88">
        <v>2.9979361976041743E-5</v>
      </c>
      <c r="AD88">
        <v>2.1831732243299484E-2</v>
      </c>
      <c r="AE88">
        <v>1.8013062708742783E-2</v>
      </c>
      <c r="AF88">
        <v>3.8186695345566995E-3</v>
      </c>
      <c r="AG88">
        <v>3.544012291809905E-6</v>
      </c>
      <c r="AH88">
        <v>0.21173858642578125</v>
      </c>
      <c r="AI88">
        <v>0.13929296580320086</v>
      </c>
      <c r="AJ88">
        <v>7.2445620622580392E-2</v>
      </c>
      <c r="AK88">
        <v>2.3646824429353858E-2</v>
      </c>
      <c r="AL88">
        <v>0.63638296723365784</v>
      </c>
      <c r="AM88">
        <v>0.46635584538502561</v>
      </c>
      <c r="AN88">
        <v>0.17002712184863225</v>
      </c>
      <c r="AO88">
        <v>4.4433057730043087E-2</v>
      </c>
      <c r="AP88">
        <v>0.42464438080787659</v>
      </c>
      <c r="AQ88">
        <v>0.32699555608469089</v>
      </c>
      <c r="AR88">
        <v>9.7648824723185715E-2</v>
      </c>
      <c r="AS88">
        <v>2.0827135836528617E-2</v>
      </c>
    </row>
    <row r="89" spans="1:45">
      <c r="A89">
        <v>2000</v>
      </c>
      <c r="B89">
        <v>1</v>
      </c>
      <c r="C89">
        <v>0.76870494308598536</v>
      </c>
      <c r="D89">
        <v>0.23129505691401464</v>
      </c>
      <c r="E89">
        <v>4.7185936936333217E-2</v>
      </c>
      <c r="F89">
        <v>0.79105716943740845</v>
      </c>
      <c r="G89">
        <v>0.63044216982210188</v>
      </c>
      <c r="H89">
        <v>0.16061499961530651</v>
      </c>
      <c r="I89">
        <v>2.3681064551178539E-2</v>
      </c>
      <c r="J89">
        <v>0.36807698011398315</v>
      </c>
      <c r="K89">
        <v>0.30398095749723508</v>
      </c>
      <c r="L89">
        <v>6.4096022616748072E-2</v>
      </c>
      <c r="M89">
        <v>3.0862900768549497E-3</v>
      </c>
      <c r="N89">
        <v>0.27162083983421326</v>
      </c>
      <c r="O89">
        <v>0.2252769099664145</v>
      </c>
      <c r="P89">
        <v>4.6343929867798755E-2</v>
      </c>
      <c r="Q89">
        <v>1.4456919512868093E-3</v>
      </c>
      <c r="R89">
        <v>0.14050361514091492</v>
      </c>
      <c r="S89">
        <v>0.11700803672701822</v>
      </c>
      <c r="T89">
        <v>2.3495578413896701E-2</v>
      </c>
      <c r="U89">
        <v>2.4468833392106112E-4</v>
      </c>
      <c r="V89">
        <v>0.10620620101690292</v>
      </c>
      <c r="W89">
        <v>8.8442737092260026E-2</v>
      </c>
      <c r="X89">
        <v>1.776346392464289E-2</v>
      </c>
      <c r="Y89">
        <v>1.2189057665715463E-4</v>
      </c>
      <c r="Z89">
        <v>5.6119933724403381E-2</v>
      </c>
      <c r="AA89">
        <v>4.66081776333113E-2</v>
      </c>
      <c r="AB89">
        <v>9.5117560910920832E-3</v>
      </c>
      <c r="AC89">
        <v>2.7200717262155557E-5</v>
      </c>
      <c r="AD89">
        <v>2.2842489182949066E-2</v>
      </c>
      <c r="AE89">
        <v>1.8874489791935373E-2</v>
      </c>
      <c r="AF89">
        <v>3.9679993910136926E-3</v>
      </c>
      <c r="AG89">
        <v>3.2026662444808468E-6</v>
      </c>
      <c r="AH89">
        <v>0.20894283056259155</v>
      </c>
      <c r="AI89">
        <v>0.13811593506600628</v>
      </c>
      <c r="AJ89">
        <v>7.0826895496585274E-2</v>
      </c>
      <c r="AK89">
        <v>2.3603150771223005E-2</v>
      </c>
      <c r="AL89">
        <v>0.63192301988601685</v>
      </c>
      <c r="AM89">
        <v>0.4646024677870792</v>
      </c>
      <c r="AN89">
        <v>0.16732055209893765</v>
      </c>
      <c r="AO89">
        <v>4.4191833157696751E-2</v>
      </c>
      <c r="AP89">
        <v>0.42298018932342529</v>
      </c>
      <c r="AQ89">
        <v>0.32641618384528093</v>
      </c>
      <c r="AR89">
        <v>9.6564005478144338E-2</v>
      </c>
      <c r="AS89">
        <v>2.0632863003628966E-2</v>
      </c>
    </row>
    <row r="90" spans="1:45">
      <c r="A90">
        <v>2001</v>
      </c>
      <c r="B90">
        <v>1</v>
      </c>
      <c r="C90">
        <v>0.75751910679701107</v>
      </c>
      <c r="D90">
        <v>0.24248089320298888</v>
      </c>
      <c r="E90">
        <v>5.1387717004212519E-2</v>
      </c>
      <c r="F90">
        <v>0.78923487663269043</v>
      </c>
      <c r="G90">
        <v>0.62084313994906171</v>
      </c>
      <c r="H90">
        <v>0.16839173668362875</v>
      </c>
      <c r="I90">
        <v>2.6575620304689442E-2</v>
      </c>
      <c r="J90">
        <v>0.36374637484550476</v>
      </c>
      <c r="K90">
        <v>0.29691292907339373</v>
      </c>
      <c r="L90">
        <v>6.6833445772111061E-2</v>
      </c>
      <c r="M90">
        <v>3.5730170459845538E-3</v>
      </c>
      <c r="N90">
        <v>0.26723864674568176</v>
      </c>
      <c r="O90">
        <v>0.21905681721012071</v>
      </c>
      <c r="P90">
        <v>4.8181829535561056E-2</v>
      </c>
      <c r="Q90">
        <v>1.6714282648231194E-3</v>
      </c>
      <c r="R90">
        <v>0.13783572614192963</v>
      </c>
      <c r="S90">
        <v>0.11332786336624054</v>
      </c>
      <c r="T90">
        <v>2.4507862775689095E-2</v>
      </c>
      <c r="U90">
        <v>3.0621725024200389E-4</v>
      </c>
      <c r="V90">
        <v>0.10416589677333832</v>
      </c>
      <c r="W90">
        <v>8.5579842886441201E-2</v>
      </c>
      <c r="X90">
        <v>1.8586053886897113E-2</v>
      </c>
      <c r="Y90">
        <v>1.5378327494602843E-4</v>
      </c>
      <c r="Z90">
        <v>5.5336527526378632E-2</v>
      </c>
      <c r="AA90">
        <v>4.526846217369853E-2</v>
      </c>
      <c r="AB90">
        <v>1.0068065352680101E-2</v>
      </c>
      <c r="AC90">
        <v>3.553809017160978E-5</v>
      </c>
      <c r="AD90">
        <v>2.2539395838975906E-2</v>
      </c>
      <c r="AE90">
        <v>1.8325787936277024E-2</v>
      </c>
      <c r="AF90">
        <v>4.2136079026988821E-3</v>
      </c>
      <c r="AG90">
        <v>4.0340333084632592E-6</v>
      </c>
      <c r="AH90">
        <v>0.21076512336730957</v>
      </c>
      <c r="AI90">
        <v>0.1365211084249984</v>
      </c>
      <c r="AJ90">
        <v>7.4244014942311171E-2</v>
      </c>
      <c r="AK90">
        <v>2.4915159168215642E-2</v>
      </c>
      <c r="AL90">
        <v>0.63625362515449524</v>
      </c>
      <c r="AM90">
        <v>0.46047770338924821</v>
      </c>
      <c r="AN90">
        <v>0.17577592176524701</v>
      </c>
      <c r="AO90">
        <v>4.7914163805793102E-2</v>
      </c>
      <c r="AP90">
        <v>0.42548850178718567</v>
      </c>
      <c r="AQ90">
        <v>0.32388225624139322</v>
      </c>
      <c r="AR90">
        <v>0.10160624554579248</v>
      </c>
      <c r="AS90">
        <v>2.3044630767012096E-2</v>
      </c>
    </row>
    <row r="91" spans="1:45">
      <c r="A91">
        <v>2002</v>
      </c>
      <c r="B91">
        <v>1</v>
      </c>
      <c r="C91">
        <v>0.74609783116437955</v>
      </c>
      <c r="D91">
        <v>0.25390216883562045</v>
      </c>
      <c r="E91">
        <v>5.4256252189069931E-2</v>
      </c>
      <c r="F91">
        <v>0.79083460569381714</v>
      </c>
      <c r="G91">
        <v>0.61455667092452815</v>
      </c>
      <c r="H91">
        <v>0.17627793476928899</v>
      </c>
      <c r="I91">
        <v>2.7927562057860424E-2</v>
      </c>
      <c r="J91">
        <v>0.3664800226688385</v>
      </c>
      <c r="K91">
        <v>0.29619828396050218</v>
      </c>
      <c r="L91">
        <v>7.0281738708336289E-2</v>
      </c>
      <c r="M91">
        <v>3.7619193347566346E-3</v>
      </c>
      <c r="N91">
        <v>0.27026191353797913</v>
      </c>
      <c r="O91">
        <v>0.21931085737919892</v>
      </c>
      <c r="P91">
        <v>5.0951056158780213E-2</v>
      </c>
      <c r="Q91">
        <v>1.8087156722331819E-3</v>
      </c>
      <c r="R91">
        <v>0.13972054421901703</v>
      </c>
      <c r="S91">
        <v>0.11362231219261776</v>
      </c>
      <c r="T91">
        <v>2.6098232026399278E-2</v>
      </c>
      <c r="U91">
        <v>3.3555481377507907E-4</v>
      </c>
      <c r="V91">
        <v>0.10556814074516296</v>
      </c>
      <c r="W91">
        <v>8.5755674845681321E-2</v>
      </c>
      <c r="X91">
        <v>1.981246589948164E-2</v>
      </c>
      <c r="Y91">
        <v>1.7062080717691633E-4</v>
      </c>
      <c r="Z91">
        <v>5.6225843727588654E-2</v>
      </c>
      <c r="AA91">
        <v>4.5445709849826474E-2</v>
      </c>
      <c r="AB91">
        <v>1.0780133877762176E-2</v>
      </c>
      <c r="AC91">
        <v>3.7500765844697355E-5</v>
      </c>
      <c r="AD91">
        <v>2.3257512599229813E-2</v>
      </c>
      <c r="AE91">
        <v>1.867489485214939E-2</v>
      </c>
      <c r="AF91">
        <v>4.5826177470804207E-3</v>
      </c>
      <c r="AG91">
        <v>4.4016406587833727E-6</v>
      </c>
      <c r="AH91">
        <v>0.20916539430618286</v>
      </c>
      <c r="AI91">
        <v>0.13137679765682356</v>
      </c>
      <c r="AJ91">
        <v>7.7788596649359304E-2</v>
      </c>
      <c r="AK91">
        <v>2.6438779738341044E-2</v>
      </c>
      <c r="AL91">
        <v>0.6335199773311615</v>
      </c>
      <c r="AM91">
        <v>0.44976002092709877</v>
      </c>
      <c r="AN91">
        <v>0.18375995640406276</v>
      </c>
      <c r="AO91">
        <v>5.0601587662368115E-2</v>
      </c>
      <c r="AP91">
        <v>0.42435458302497864</v>
      </c>
      <c r="AQ91">
        <v>0.31830567356951611</v>
      </c>
      <c r="AR91">
        <v>0.10604890945546253</v>
      </c>
      <c r="AS91">
        <v>2.4211025886930686E-2</v>
      </c>
    </row>
    <row r="92" spans="1:45">
      <c r="A92">
        <v>2003</v>
      </c>
      <c r="B92">
        <v>1</v>
      </c>
      <c r="C92">
        <v>0.74108105427919424</v>
      </c>
      <c r="D92">
        <v>0.25891894572080576</v>
      </c>
      <c r="E92">
        <v>5.5172157107203246E-2</v>
      </c>
      <c r="F92">
        <v>0.79422169923782349</v>
      </c>
      <c r="G92">
        <v>0.61380250236073841</v>
      </c>
      <c r="H92">
        <v>0.18041919687708508</v>
      </c>
      <c r="I92">
        <v>2.8394441848309127E-2</v>
      </c>
      <c r="J92">
        <v>0.36835411190986633</v>
      </c>
      <c r="K92">
        <v>0.2963474581069046</v>
      </c>
      <c r="L92">
        <v>7.2006653802961743E-2</v>
      </c>
      <c r="M92">
        <v>3.7117525526250083E-3</v>
      </c>
      <c r="N92">
        <v>0.27132949233055115</v>
      </c>
      <c r="O92">
        <v>0.2190216053225375</v>
      </c>
      <c r="P92">
        <v>5.2307887008013636E-2</v>
      </c>
      <c r="Q92">
        <v>1.8119711101629316E-3</v>
      </c>
      <c r="R92">
        <v>0.14119744300842285</v>
      </c>
      <c r="S92">
        <v>0.11412215204956212</v>
      </c>
      <c r="T92">
        <v>2.7075290958860729E-2</v>
      </c>
      <c r="U92">
        <v>3.4736691742917657E-4</v>
      </c>
      <c r="V92">
        <v>0.10712844133377075</v>
      </c>
      <c r="W92">
        <v>8.6455337193482779E-2</v>
      </c>
      <c r="X92">
        <v>2.067310414028798E-2</v>
      </c>
      <c r="Y92">
        <v>1.7287468449808598E-4</v>
      </c>
      <c r="Z92">
        <v>5.7763569056987762E-2</v>
      </c>
      <c r="AA92">
        <v>4.6369546887337278E-2</v>
      </c>
      <c r="AB92">
        <v>1.1394022169650485E-2</v>
      </c>
      <c r="AC92">
        <v>3.9317326323987583E-5</v>
      </c>
      <c r="AD92">
        <v>2.4370843544602394E-2</v>
      </c>
      <c r="AE92">
        <v>1.9406632882679131E-2</v>
      </c>
      <c r="AF92">
        <v>4.9642106619232629E-3</v>
      </c>
      <c r="AG92">
        <v>4.2699555333037919E-6</v>
      </c>
      <c r="AH92">
        <v>0.20577830076217651</v>
      </c>
      <c r="AI92">
        <v>0.12708656000638707</v>
      </c>
      <c r="AJ92">
        <v>7.8691740755789441E-2</v>
      </c>
      <c r="AK92">
        <v>2.6906973076342461E-2</v>
      </c>
      <c r="AL92">
        <v>0.63164588809013367</v>
      </c>
      <c r="AM92">
        <v>0.44457725496987122</v>
      </c>
      <c r="AN92">
        <v>0.18706863312026245</v>
      </c>
      <c r="AO92">
        <v>5.1580090389211457E-2</v>
      </c>
      <c r="AP92">
        <v>0.42586758732795715</v>
      </c>
      <c r="AQ92">
        <v>0.31739725623212234</v>
      </c>
      <c r="AR92">
        <v>0.10847033109583482</v>
      </c>
      <c r="AS92">
        <v>2.4731798688063522E-2</v>
      </c>
    </row>
    <row r="93" spans="1:45">
      <c r="A93">
        <v>2004</v>
      </c>
      <c r="B93">
        <v>1</v>
      </c>
      <c r="C93">
        <v>0.74041653715896616</v>
      </c>
      <c r="D93">
        <v>0.25958346284103384</v>
      </c>
      <c r="E93">
        <v>5.6636843576076679E-2</v>
      </c>
      <c r="F93">
        <v>0.79634922742843628</v>
      </c>
      <c r="G93">
        <v>0.61576112079237555</v>
      </c>
      <c r="H93">
        <v>0.18058810663606073</v>
      </c>
      <c r="I93">
        <v>2.8950950898160823E-2</v>
      </c>
      <c r="J93">
        <v>0.37446331977844238</v>
      </c>
      <c r="K93">
        <v>0.30162576896015436</v>
      </c>
      <c r="L93">
        <v>7.2837550818288049E-2</v>
      </c>
      <c r="M93">
        <v>3.9257419596933282E-3</v>
      </c>
      <c r="N93">
        <v>0.27812057733535767</v>
      </c>
      <c r="O93">
        <v>0.2249075171994438</v>
      </c>
      <c r="P93">
        <v>5.3213060135913856E-2</v>
      </c>
      <c r="Q93">
        <v>1.8854330361115666E-3</v>
      </c>
      <c r="R93">
        <v>0.14794531464576721</v>
      </c>
      <c r="S93">
        <v>0.1198361750987065</v>
      </c>
      <c r="T93">
        <v>2.8109139547060707E-2</v>
      </c>
      <c r="U93">
        <v>3.5758201276472407E-4</v>
      </c>
      <c r="V93">
        <v>0.11347419768571854</v>
      </c>
      <c r="W93">
        <v>9.1741495007448215E-2</v>
      </c>
      <c r="X93">
        <v>2.1732702678270328E-2</v>
      </c>
      <c r="Y93">
        <v>1.7386962664936534E-4</v>
      </c>
      <c r="Z93">
        <v>6.2146380543708801E-2</v>
      </c>
      <c r="AA93">
        <v>4.9965555533105929E-2</v>
      </c>
      <c r="AB93">
        <v>1.2180825010602874E-2</v>
      </c>
      <c r="AC93">
        <v>3.8411656121517186E-5</v>
      </c>
      <c r="AD93">
        <v>2.6760300621390343E-2</v>
      </c>
      <c r="AE93">
        <v>2.1363599052222727E-2</v>
      </c>
      <c r="AF93">
        <v>5.3967015691676152E-3</v>
      </c>
      <c r="AG93">
        <v>4.264339754174377E-6</v>
      </c>
      <c r="AH93">
        <v>0.20365077257156372</v>
      </c>
      <c r="AI93">
        <v>0.12445222584495209</v>
      </c>
      <c r="AJ93">
        <v>7.9198546726611627E-2</v>
      </c>
      <c r="AK93">
        <v>2.7823587577028745E-2</v>
      </c>
      <c r="AL93">
        <v>0.62553668022155762</v>
      </c>
      <c r="AM93">
        <v>0.43863068965263596</v>
      </c>
      <c r="AN93">
        <v>0.18690599056892165</v>
      </c>
      <c r="AO93">
        <v>5.2833477488636052E-2</v>
      </c>
      <c r="AP93">
        <v>0.4218859076499939</v>
      </c>
      <c r="AQ93">
        <v>0.3140780367158324</v>
      </c>
      <c r="AR93">
        <v>0.10780787093416148</v>
      </c>
      <c r="AS93">
        <v>2.5073688155729145E-2</v>
      </c>
    </row>
    <row r="94" spans="1:45">
      <c r="A94">
        <v>2005</v>
      </c>
      <c r="B94">
        <v>1</v>
      </c>
      <c r="C94">
        <v>0.74132619250510412</v>
      </c>
      <c r="D94">
        <v>0.25867380749489588</v>
      </c>
      <c r="E94">
        <v>5.6847216338073103E-2</v>
      </c>
      <c r="F94">
        <v>0.79672294855117798</v>
      </c>
      <c r="G94">
        <v>0.61647282571286321</v>
      </c>
      <c r="H94">
        <v>0.18025012283831476</v>
      </c>
      <c r="I94">
        <v>2.9674987764421429E-2</v>
      </c>
      <c r="J94">
        <v>0.37862899899482727</v>
      </c>
      <c r="K94">
        <v>0.30554326008419952</v>
      </c>
      <c r="L94">
        <v>7.3085738910627751E-2</v>
      </c>
      <c r="M94">
        <v>3.9463885830950639E-3</v>
      </c>
      <c r="N94">
        <v>0.28269839286804199</v>
      </c>
      <c r="O94">
        <v>0.22904908692581505</v>
      </c>
      <c r="P94">
        <v>5.364930594222693E-2</v>
      </c>
      <c r="Q94">
        <v>1.8933101673590501E-3</v>
      </c>
      <c r="R94">
        <v>0.15226677060127258</v>
      </c>
      <c r="S94">
        <v>0.12350477683015364</v>
      </c>
      <c r="T94">
        <v>2.8761993771118943E-2</v>
      </c>
      <c r="U94">
        <v>3.5780480782579885E-4</v>
      </c>
      <c r="V94">
        <v>0.11794606596231461</v>
      </c>
      <c r="W94">
        <v>9.5518220448789895E-2</v>
      </c>
      <c r="X94">
        <v>2.2427845513524714E-2</v>
      </c>
      <c r="Y94">
        <v>1.7567623894746854E-4</v>
      </c>
      <c r="Z94">
        <v>6.6275343298912048E-2</v>
      </c>
      <c r="AA94">
        <v>5.3412023991089887E-2</v>
      </c>
      <c r="AB94">
        <v>1.286331930782216E-2</v>
      </c>
      <c r="AC94">
        <v>3.968348145985961E-5</v>
      </c>
      <c r="AD94">
        <v>2.8854191303253174E-2</v>
      </c>
      <c r="AE94">
        <v>2.3135931130007958E-2</v>
      </c>
      <c r="AF94">
        <v>5.7182601732452161E-3</v>
      </c>
      <c r="AG94">
        <v>4.1509751176888258E-6</v>
      </c>
      <c r="AH94">
        <v>0.20327705144882202</v>
      </c>
      <c r="AI94">
        <v>0.12464892262220978</v>
      </c>
      <c r="AJ94">
        <v>7.8628128826612242E-2</v>
      </c>
      <c r="AK94">
        <v>2.7307973814865105E-2</v>
      </c>
      <c r="AL94">
        <v>0.62137100100517273</v>
      </c>
      <c r="AM94">
        <v>0.43560047905425603</v>
      </c>
      <c r="AN94">
        <v>0.1857705219509167</v>
      </c>
      <c r="AO94">
        <v>5.3040737519355431E-2</v>
      </c>
      <c r="AP94">
        <v>0.41809394955635071</v>
      </c>
      <c r="AQ94">
        <v>0.31085875604882329</v>
      </c>
      <c r="AR94">
        <v>0.10723519350752744</v>
      </c>
      <c r="AS94">
        <v>2.5789481228776851E-2</v>
      </c>
    </row>
    <row r="95" spans="1:45">
      <c r="A95">
        <v>2006</v>
      </c>
      <c r="B95">
        <v>1</v>
      </c>
      <c r="C95">
        <v>0.74175460386126812</v>
      </c>
      <c r="D95">
        <v>0.25824539613873193</v>
      </c>
      <c r="E95">
        <v>5.8439512298024354E-2</v>
      </c>
      <c r="F95">
        <v>0.79894828796386719</v>
      </c>
      <c r="G95">
        <v>0.61825890100674186</v>
      </c>
      <c r="H95">
        <v>0.18068938695712528</v>
      </c>
      <c r="I95">
        <v>3.096354211055205E-2</v>
      </c>
      <c r="J95">
        <v>0.38547396659851074</v>
      </c>
      <c r="K95">
        <v>0.31151188900675103</v>
      </c>
      <c r="L95">
        <v>7.3962077591759712E-2</v>
      </c>
      <c r="M95">
        <v>4.2500670544064131E-3</v>
      </c>
      <c r="N95">
        <v>0.28960642218589783</v>
      </c>
      <c r="O95">
        <v>0.23502628820578539</v>
      </c>
      <c r="P95">
        <v>5.4580133980112432E-2</v>
      </c>
      <c r="Q95">
        <v>2.1021811272620389E-3</v>
      </c>
      <c r="R95">
        <v>0.15734457969665527</v>
      </c>
      <c r="S95">
        <v>0.12789735912041195</v>
      </c>
      <c r="T95">
        <v>2.9447220576243317E-2</v>
      </c>
      <c r="U95">
        <v>3.8827166747491208E-4</v>
      </c>
      <c r="V95">
        <v>0.12191583216190338</v>
      </c>
      <c r="W95">
        <v>9.8903818294449219E-2</v>
      </c>
      <c r="X95">
        <v>2.3012013867454158E-2</v>
      </c>
      <c r="Y95">
        <v>1.930707081932433E-4</v>
      </c>
      <c r="Z95">
        <v>6.8118691444396973E-2</v>
      </c>
      <c r="AA95">
        <v>5.4917149009172571E-2</v>
      </c>
      <c r="AB95">
        <v>1.32015424352244E-2</v>
      </c>
      <c r="AC95">
        <v>4.2556336824389801E-5</v>
      </c>
      <c r="AD95">
        <v>2.9263995587825775E-2</v>
      </c>
      <c r="AE95">
        <v>2.3413335087577005E-2</v>
      </c>
      <c r="AF95">
        <v>5.8506605002487692E-3</v>
      </c>
      <c r="AG95">
        <v>4.779384702827913E-6</v>
      </c>
      <c r="AH95">
        <v>0.20105171203613281</v>
      </c>
      <c r="AI95">
        <v>0.12330584924517637</v>
      </c>
      <c r="AJ95">
        <v>7.7745862790956438E-2</v>
      </c>
      <c r="AK95">
        <v>2.7604059047641977E-2</v>
      </c>
      <c r="AL95">
        <v>0.61452603340148926</v>
      </c>
      <c r="AM95">
        <v>0.43006397291400916</v>
      </c>
      <c r="AN95">
        <v>0.1844620604874801</v>
      </c>
      <c r="AO95">
        <v>5.4328278474083641E-2</v>
      </c>
      <c r="AP95">
        <v>0.41347432136535645</v>
      </c>
      <c r="AQ95">
        <v>0.306675352725716</v>
      </c>
      <c r="AR95">
        <v>0.10679896863964045</v>
      </c>
      <c r="AS95">
        <v>2.6775489767222334E-2</v>
      </c>
    </row>
    <row r="96" spans="1:45">
      <c r="A96">
        <v>2007</v>
      </c>
      <c r="B96">
        <v>1</v>
      </c>
      <c r="C96">
        <v>0.73352686899191111</v>
      </c>
      <c r="D96">
        <v>0.26647313100808889</v>
      </c>
      <c r="E96">
        <v>6.1224118091764979E-2</v>
      </c>
      <c r="F96">
        <v>0.79561442136764526</v>
      </c>
      <c r="G96">
        <v>0.60884212358838785</v>
      </c>
      <c r="H96">
        <v>0.18677229777925744</v>
      </c>
      <c r="I96">
        <v>3.3600210440378302E-2</v>
      </c>
      <c r="J96">
        <v>0.38052234053611755</v>
      </c>
      <c r="K96">
        <v>0.30496937645945649</v>
      </c>
      <c r="L96">
        <v>7.555296407666108E-2</v>
      </c>
      <c r="M96">
        <v>4.6824311893011962E-3</v>
      </c>
      <c r="N96">
        <v>0.28442856669425964</v>
      </c>
      <c r="O96">
        <v>0.22900779270541602</v>
      </c>
      <c r="P96">
        <v>5.5420773988843632E-2</v>
      </c>
      <c r="Q96">
        <v>2.306929803058173E-3</v>
      </c>
      <c r="R96">
        <v>0.15271821618080139</v>
      </c>
      <c r="S96">
        <v>0.12320638863705602</v>
      </c>
      <c r="T96">
        <v>2.9511827543745373E-2</v>
      </c>
      <c r="U96">
        <v>4.2772222544707139E-4</v>
      </c>
      <c r="V96">
        <v>0.11780312657356262</v>
      </c>
      <c r="W96">
        <v>9.4880036522589722E-2</v>
      </c>
      <c r="X96">
        <v>2.2923090050972903E-2</v>
      </c>
      <c r="Y96">
        <v>2.1032817747610122E-4</v>
      </c>
      <c r="Z96">
        <v>6.5833523869514465E-2</v>
      </c>
      <c r="AA96">
        <v>5.2661199874018141E-2</v>
      </c>
      <c r="AB96">
        <v>1.3172323995496322E-2</v>
      </c>
      <c r="AC96">
        <v>4.5963657865227565E-5</v>
      </c>
      <c r="AD96">
        <v>2.9268797487020493E-2</v>
      </c>
      <c r="AE96">
        <v>2.3238934296612574E-2</v>
      </c>
      <c r="AF96">
        <v>6.0298631904079185E-3</v>
      </c>
      <c r="AG96">
        <v>5.3579242222109332E-6</v>
      </c>
      <c r="AH96">
        <v>0.20438557863235474</v>
      </c>
      <c r="AI96">
        <v>0.12451081376336073</v>
      </c>
      <c r="AJ96">
        <v>7.9874764868994003E-2</v>
      </c>
      <c r="AK96">
        <v>2.7738495054800562E-2</v>
      </c>
      <c r="AL96">
        <v>0.61947765946388245</v>
      </c>
      <c r="AM96">
        <v>0.42839590133638061</v>
      </c>
      <c r="AN96">
        <v>0.19108175812750181</v>
      </c>
      <c r="AO96">
        <v>5.6668759911078476E-2</v>
      </c>
      <c r="AP96">
        <v>0.41509208083152771</v>
      </c>
      <c r="AQ96">
        <v>0.30380786714455643</v>
      </c>
      <c r="AR96">
        <v>0.11128421368697125</v>
      </c>
      <c r="AS96">
        <v>2.8975558384008736E-2</v>
      </c>
    </row>
    <row r="97" spans="1:45">
      <c r="A97">
        <v>2008</v>
      </c>
      <c r="B97">
        <v>1</v>
      </c>
      <c r="C97">
        <v>0.70762721425367348</v>
      </c>
      <c r="D97">
        <v>0.29237278574632652</v>
      </c>
      <c r="E97">
        <v>6.4907576039381354E-2</v>
      </c>
      <c r="F97">
        <v>0.79194891452789307</v>
      </c>
      <c r="G97">
        <v>0.58711172196024697</v>
      </c>
      <c r="H97">
        <v>0.2048371925676461</v>
      </c>
      <c r="I97">
        <v>3.6829639744528977E-2</v>
      </c>
      <c r="J97">
        <v>0.37432792782783508</v>
      </c>
      <c r="K97">
        <v>0.29439282784454557</v>
      </c>
      <c r="L97">
        <v>7.9935099983289543E-2</v>
      </c>
      <c r="M97">
        <v>5.3620650164282425E-3</v>
      </c>
      <c r="N97">
        <v>0.27962413430213928</v>
      </c>
      <c r="O97">
        <v>0.22109641838884381</v>
      </c>
      <c r="P97">
        <v>5.8527715913295489E-2</v>
      </c>
      <c r="Q97">
        <v>2.6268160481504135E-3</v>
      </c>
      <c r="R97">
        <v>0.1520284116268158</v>
      </c>
      <c r="S97">
        <v>0.1205122888128366</v>
      </c>
      <c r="T97">
        <v>3.1516122813979197E-2</v>
      </c>
      <c r="U97">
        <v>4.9296228711485349E-4</v>
      </c>
      <c r="V97">
        <v>0.11834025382995605</v>
      </c>
      <c r="W97">
        <v>9.3665642147847117E-2</v>
      </c>
      <c r="X97">
        <v>2.4674611682108941E-2</v>
      </c>
      <c r="Y97">
        <v>2.4810998599175584E-4</v>
      </c>
      <c r="Z97">
        <v>6.7581392824649811E-2</v>
      </c>
      <c r="AA97">
        <v>5.3122565707599573E-2</v>
      </c>
      <c r="AB97">
        <v>1.4458827117050236E-2</v>
      </c>
      <c r="AC97">
        <v>5.3361404633397297E-5</v>
      </c>
      <c r="AD97">
        <v>3.1155265867710114E-2</v>
      </c>
      <c r="AE97">
        <v>2.4296665001155619E-2</v>
      </c>
      <c r="AF97">
        <v>6.8586008665544951E-3</v>
      </c>
      <c r="AG97">
        <v>6.1009118210978415E-6</v>
      </c>
      <c r="AH97">
        <v>0.20805108547210693</v>
      </c>
      <c r="AI97">
        <v>0.12034973333767213</v>
      </c>
      <c r="AJ97">
        <v>8.7701352134434807E-2</v>
      </c>
      <c r="AK97">
        <v>2.817712887356915E-2</v>
      </c>
      <c r="AL97">
        <v>0.62567207217216492</v>
      </c>
      <c r="AM97">
        <v>0.41306906678616417</v>
      </c>
      <c r="AN97">
        <v>0.21260300538600072</v>
      </c>
      <c r="AO97">
        <v>5.9659562269532264E-2</v>
      </c>
      <c r="AP97">
        <v>0.41762098670005798</v>
      </c>
      <c r="AQ97">
        <v>0.29264859420423073</v>
      </c>
      <c r="AR97">
        <v>0.12497239249582726</v>
      </c>
      <c r="AS97">
        <v>3.152045563656939E-2</v>
      </c>
    </row>
    <row r="98" spans="1:45">
      <c r="A98">
        <v>2009</v>
      </c>
      <c r="B98">
        <v>1</v>
      </c>
      <c r="C98">
        <v>0.68988041448773785</v>
      </c>
      <c r="D98">
        <v>0.31011958551226215</v>
      </c>
      <c r="E98">
        <v>7.1724489828136839E-2</v>
      </c>
      <c r="F98">
        <v>0.79721963405609131</v>
      </c>
      <c r="G98">
        <v>0.57873796205966543</v>
      </c>
      <c r="H98">
        <v>0.21848167199642587</v>
      </c>
      <c r="I98">
        <v>4.1672002036626042E-2</v>
      </c>
      <c r="J98">
        <v>0.37452909350395203</v>
      </c>
      <c r="K98">
        <v>0.28861215561557219</v>
      </c>
      <c r="L98">
        <v>8.5916937888379868E-2</v>
      </c>
      <c r="M98">
        <v>6.2085744342325255E-3</v>
      </c>
      <c r="N98">
        <v>0.27886927127838135</v>
      </c>
      <c r="O98">
        <v>0.21615898253960877</v>
      </c>
      <c r="P98">
        <v>6.2710288738772574E-2</v>
      </c>
      <c r="Q98">
        <v>3.090947454981386E-3</v>
      </c>
      <c r="R98">
        <v>0.15149302780628204</v>
      </c>
      <c r="S98">
        <v>0.11783231211712994</v>
      </c>
      <c r="T98">
        <v>3.3660715689152097E-2</v>
      </c>
      <c r="U98">
        <v>5.9477009734295444E-4</v>
      </c>
      <c r="V98">
        <v>0.11857049912214279</v>
      </c>
      <c r="W98">
        <v>9.2124319667075835E-2</v>
      </c>
      <c r="X98">
        <v>2.6446179455066957E-2</v>
      </c>
      <c r="Y98">
        <v>3.0295905815591536E-4</v>
      </c>
      <c r="Z98">
        <v>6.9504208862781525E-2</v>
      </c>
      <c r="AA98">
        <v>5.3718346521813926E-2</v>
      </c>
      <c r="AB98">
        <v>1.5785862340967596E-2</v>
      </c>
      <c r="AC98">
        <v>6.3730729739283894E-5</v>
      </c>
      <c r="AD98">
        <v>3.4582946449518204E-2</v>
      </c>
      <c r="AE98">
        <v>2.6612747788100917E-2</v>
      </c>
      <c r="AF98">
        <v>7.9701986614172868E-3</v>
      </c>
      <c r="AG98">
        <v>7.5116820074338563E-6</v>
      </c>
      <c r="AH98">
        <v>0.20278036594390869</v>
      </c>
      <c r="AI98">
        <v>0.11095335058450737</v>
      </c>
      <c r="AJ98">
        <v>9.1827015359401326E-2</v>
      </c>
      <c r="AK98">
        <v>3.0164638181102241E-2</v>
      </c>
      <c r="AL98">
        <v>0.62547090649604797</v>
      </c>
      <c r="AM98">
        <v>0.40107694358320173</v>
      </c>
      <c r="AN98">
        <v>0.22439396291284625</v>
      </c>
      <c r="AO98">
        <v>6.5655963734936831E-2</v>
      </c>
      <c r="AP98">
        <v>0.42269054055213928</v>
      </c>
      <c r="AQ98">
        <v>0.29004314225343464</v>
      </c>
      <c r="AR98">
        <v>0.13264739829870462</v>
      </c>
      <c r="AS98">
        <v>3.5532194416896278E-2</v>
      </c>
    </row>
    <row r="99" spans="1:45">
      <c r="A99">
        <v>2010</v>
      </c>
      <c r="B99">
        <v>1</v>
      </c>
      <c r="C99">
        <v>0.68990913100793483</v>
      </c>
      <c r="D99">
        <v>0.31009086899206523</v>
      </c>
      <c r="E99">
        <v>7.1478885284996352E-2</v>
      </c>
      <c r="F99">
        <v>0.7998930811882019</v>
      </c>
      <c r="G99">
        <v>0.58155648311157138</v>
      </c>
      <c r="H99">
        <v>0.21833659807663053</v>
      </c>
      <c r="I99">
        <v>4.2086957705716216E-2</v>
      </c>
      <c r="J99">
        <v>0.3867049515247345</v>
      </c>
      <c r="K99">
        <v>0.30034553693962923</v>
      </c>
      <c r="L99">
        <v>8.6359414585105279E-2</v>
      </c>
      <c r="M99">
        <v>6.3104408408805402E-3</v>
      </c>
      <c r="N99">
        <v>0.29158368706703186</v>
      </c>
      <c r="O99">
        <v>0.227945338516896</v>
      </c>
      <c r="P99">
        <v>6.3638348550135865E-2</v>
      </c>
      <c r="Q99">
        <v>3.0522995160723611E-3</v>
      </c>
      <c r="R99">
        <v>0.16289721429347992</v>
      </c>
      <c r="S99">
        <v>0.12765531878001402</v>
      </c>
      <c r="T99">
        <v>3.5241895513465911E-2</v>
      </c>
      <c r="U99">
        <v>5.6968112710992322E-4</v>
      </c>
      <c r="V99">
        <v>0.12873446941375732</v>
      </c>
      <c r="W99">
        <v>0.1006964405004013</v>
      </c>
      <c r="X99">
        <v>2.8038028913356019E-2</v>
      </c>
      <c r="Y99">
        <v>2.8392667144001198E-4</v>
      </c>
      <c r="Z99">
        <v>7.7148504555225372E-2</v>
      </c>
      <c r="AA99">
        <v>5.994393156672604E-2</v>
      </c>
      <c r="AB99">
        <v>1.7204572988499332E-2</v>
      </c>
      <c r="AC99">
        <v>6.0205048401604133E-5</v>
      </c>
      <c r="AD99">
        <v>3.8619980216026306E-2</v>
      </c>
      <c r="AE99">
        <v>2.9822924582701266E-2</v>
      </c>
      <c r="AF99">
        <v>8.7970556333250398E-3</v>
      </c>
      <c r="AG99">
        <v>6.3276603874845215E-6</v>
      </c>
      <c r="AH99">
        <v>0.2001069188117981</v>
      </c>
      <c r="AI99">
        <v>0.10813969929302346</v>
      </c>
      <c r="AJ99">
        <v>9.1967219518774637E-2</v>
      </c>
      <c r="AK99">
        <v>2.9511021337953167E-2</v>
      </c>
      <c r="AL99">
        <v>0.6132950484752655</v>
      </c>
      <c r="AM99">
        <v>0.38933977137529163</v>
      </c>
      <c r="AN99">
        <v>0.2239552770999739</v>
      </c>
      <c r="AO99">
        <v>6.5321580131966359E-2</v>
      </c>
      <c r="AP99">
        <v>0.41318812966346741</v>
      </c>
      <c r="AQ99">
        <v>0.28111305112044099</v>
      </c>
      <c r="AR99">
        <v>0.13207507854302641</v>
      </c>
      <c r="AS99">
        <v>3.5851640644132453E-2</v>
      </c>
    </row>
    <row r="100" spans="1:45">
      <c r="A100">
        <v>2011</v>
      </c>
      <c r="B100">
        <v>1</v>
      </c>
      <c r="C100">
        <v>0.70142576783817312</v>
      </c>
      <c r="D100">
        <v>0.29857423216182688</v>
      </c>
      <c r="E100">
        <v>7.0500001443951632E-2</v>
      </c>
      <c r="F100">
        <v>0.80252313613891602</v>
      </c>
      <c r="G100">
        <v>0.59250488308639349</v>
      </c>
      <c r="H100">
        <v>0.21001825305252247</v>
      </c>
      <c r="I100">
        <v>4.1178151564688389E-2</v>
      </c>
      <c r="J100">
        <v>0.38875007629394531</v>
      </c>
      <c r="K100">
        <v>0.30591309433603847</v>
      </c>
      <c r="L100">
        <v>8.2836981957906841E-2</v>
      </c>
      <c r="M100">
        <v>6.1522912139045293E-3</v>
      </c>
      <c r="N100">
        <v>0.29268756508827209</v>
      </c>
      <c r="O100">
        <v>0.23160367243257987</v>
      </c>
      <c r="P100">
        <v>6.108389265569223E-2</v>
      </c>
      <c r="Q100">
        <v>3.005820082679233E-3</v>
      </c>
      <c r="R100">
        <v>0.16166749596595764</v>
      </c>
      <c r="S100">
        <v>0.12824915539094076</v>
      </c>
      <c r="T100">
        <v>3.3418340575016879E-2</v>
      </c>
      <c r="U100">
        <v>5.8290881120625498E-4</v>
      </c>
      <c r="V100">
        <v>0.1268172413110733</v>
      </c>
      <c r="W100">
        <v>0.10042638217458796</v>
      </c>
      <c r="X100">
        <v>2.6390859136485343E-2</v>
      </c>
      <c r="Y100">
        <v>2.9624748328808617E-4</v>
      </c>
      <c r="Z100">
        <v>7.3977328836917877E-2</v>
      </c>
      <c r="AA100">
        <v>5.8222079522849829E-2</v>
      </c>
      <c r="AB100">
        <v>1.5755249314068045E-2</v>
      </c>
      <c r="AC100">
        <v>6.2181174083996601E-5</v>
      </c>
      <c r="AD100">
        <v>3.4752484411001205E-2</v>
      </c>
      <c r="AE100">
        <v>2.7174454902623442E-2</v>
      </c>
      <c r="AF100">
        <v>7.5780295083777626E-3</v>
      </c>
      <c r="AG100">
        <v>6.6885402083427381E-6</v>
      </c>
      <c r="AH100">
        <v>0.19747686386108398</v>
      </c>
      <c r="AI100">
        <v>0.10871640567836643</v>
      </c>
      <c r="AJ100">
        <v>8.876045818271755E-2</v>
      </c>
      <c r="AK100">
        <v>2.943864620273761E-2</v>
      </c>
      <c r="AL100">
        <v>0.61124992370605469</v>
      </c>
      <c r="AM100">
        <v>0.39527772852149029</v>
      </c>
      <c r="AN100">
        <v>0.2159721951845644</v>
      </c>
      <c r="AO100">
        <v>6.4508842308345041E-2</v>
      </c>
      <c r="AP100">
        <v>0.4137730598449707</v>
      </c>
      <c r="AQ100">
        <v>0.28648332565444756</v>
      </c>
      <c r="AR100">
        <v>0.12728973419052314</v>
      </c>
      <c r="AS100">
        <v>3.5108656508086512E-2</v>
      </c>
    </row>
    <row r="101" spans="1:45">
      <c r="A101">
        <v>2012</v>
      </c>
      <c r="B101">
        <v>1</v>
      </c>
      <c r="C101">
        <v>0.71767563964039716</v>
      </c>
      <c r="D101">
        <v>0.28232436035960284</v>
      </c>
      <c r="E101">
        <v>6.8988991610241968E-2</v>
      </c>
      <c r="F101">
        <v>0.80865788459777832</v>
      </c>
      <c r="G101">
        <v>0.60903439364507617</v>
      </c>
      <c r="H101">
        <v>0.19962349095270215</v>
      </c>
      <c r="I101">
        <v>4.011289162378593E-2</v>
      </c>
      <c r="J101">
        <v>0.40024229884147644</v>
      </c>
      <c r="K101">
        <v>0.31943180700813462</v>
      </c>
      <c r="L101">
        <v>8.081049183334181E-2</v>
      </c>
      <c r="M101">
        <v>5.7909564650698202E-3</v>
      </c>
      <c r="N101">
        <v>0.30366334319114685</v>
      </c>
      <c r="O101">
        <v>0.24365524322425619</v>
      </c>
      <c r="P101">
        <v>6.0008099966890653E-2</v>
      </c>
      <c r="Q101">
        <v>2.8002838412145041E-3</v>
      </c>
      <c r="R101">
        <v>0.17006734013557434</v>
      </c>
      <c r="S101">
        <v>0.13672195959866015</v>
      </c>
      <c r="T101">
        <v>3.3345380536914188E-2</v>
      </c>
      <c r="U101">
        <v>5.4303976516986176E-4</v>
      </c>
      <c r="V101">
        <v>0.13380317389965057</v>
      </c>
      <c r="W101">
        <v>0.10734648440636631</v>
      </c>
      <c r="X101">
        <v>2.645668949328427E-2</v>
      </c>
      <c r="Y101">
        <v>2.7617647477068549E-4</v>
      </c>
      <c r="Z101">
        <v>7.8600801527500153E-2</v>
      </c>
      <c r="AA101">
        <v>6.2656383173149727E-2</v>
      </c>
      <c r="AB101">
        <v>1.5944418354350426E-2</v>
      </c>
      <c r="AC101">
        <v>5.891381642834539E-5</v>
      </c>
      <c r="AD101">
        <v>3.7291806191205978E-2</v>
      </c>
      <c r="AE101">
        <v>2.9548357890729269E-2</v>
      </c>
      <c r="AF101">
        <v>7.7434483004767086E-3</v>
      </c>
      <c r="AG101">
        <v>6.434626483001854E-6</v>
      </c>
      <c r="AH101">
        <v>0.19134211540222168</v>
      </c>
      <c r="AI101">
        <v>0.10845105805712314</v>
      </c>
      <c r="AJ101">
        <v>8.2891057345098537E-2</v>
      </c>
      <c r="AK101">
        <v>2.8989863333363071E-2</v>
      </c>
      <c r="AL101">
        <v>0.59975770115852356</v>
      </c>
      <c r="AM101">
        <v>0.39803400290173102</v>
      </c>
      <c r="AN101">
        <v>0.20172369825679254</v>
      </c>
      <c r="AO101">
        <v>6.3350268856829997E-2</v>
      </c>
      <c r="AP101">
        <v>0.40841558575630188</v>
      </c>
      <c r="AQ101">
        <v>0.2895085679895183</v>
      </c>
      <c r="AR101">
        <v>0.11890701776678357</v>
      </c>
      <c r="AS101">
        <v>3.4398599656701508E-2</v>
      </c>
    </row>
    <row r="102" spans="1:45">
      <c r="A102">
        <v>2013</v>
      </c>
      <c r="B102">
        <v>1</v>
      </c>
      <c r="C102">
        <v>0.72104067049427334</v>
      </c>
      <c r="D102">
        <v>0.27895932950572666</v>
      </c>
      <c r="E102">
        <v>6.9882242691506669E-2</v>
      </c>
      <c r="F102">
        <v>0.80275028944015503</v>
      </c>
      <c r="G102">
        <v>0.60573823656342696</v>
      </c>
      <c r="H102">
        <v>0.19701205287672802</v>
      </c>
      <c r="I102">
        <v>4.1299438110324473E-2</v>
      </c>
      <c r="J102">
        <v>0.38698297739028931</v>
      </c>
      <c r="K102">
        <v>0.30949093715254927</v>
      </c>
      <c r="L102">
        <v>7.749204023774002E-2</v>
      </c>
      <c r="M102">
        <v>6.1625444099875065E-3</v>
      </c>
      <c r="N102">
        <v>0.28944748640060425</v>
      </c>
      <c r="O102">
        <v>0.23293202156993639</v>
      </c>
      <c r="P102">
        <v>5.6515464830667862E-2</v>
      </c>
      <c r="Q102">
        <v>3.0004965326772665E-3</v>
      </c>
      <c r="R102">
        <v>0.15465903282165527</v>
      </c>
      <c r="S102">
        <v>0.12486767638183088</v>
      </c>
      <c r="T102">
        <v>2.9791356439824394E-2</v>
      </c>
      <c r="U102">
        <v>5.6802657506050888E-4</v>
      </c>
      <c r="V102">
        <v>0.11921722441911697</v>
      </c>
      <c r="W102">
        <v>9.6121605912771094E-2</v>
      </c>
      <c r="X102">
        <v>2.3095618506345884E-2</v>
      </c>
      <c r="Y102">
        <v>2.854521549105385E-4</v>
      </c>
      <c r="Z102">
        <v>6.7038983106613159E-2</v>
      </c>
      <c r="AA102">
        <v>5.3705403578290886E-2</v>
      </c>
      <c r="AB102">
        <v>1.3333579528322271E-2</v>
      </c>
      <c r="AC102">
        <v>6.0588075313468823E-5</v>
      </c>
      <c r="AD102">
        <v>3.094027005136013E-2</v>
      </c>
      <c r="AE102">
        <v>2.4625304570066849E-2</v>
      </c>
      <c r="AF102">
        <v>6.3149654812932818E-3</v>
      </c>
      <c r="AG102">
        <v>6.5063044615574127E-6</v>
      </c>
      <c r="AH102">
        <v>0.19724971055984497</v>
      </c>
      <c r="AI102">
        <v>0.11514949674213454</v>
      </c>
      <c r="AJ102">
        <v>8.2100213817710432E-2</v>
      </c>
      <c r="AK102">
        <v>2.8674393820173564E-2</v>
      </c>
      <c r="AL102">
        <v>0.61301702260971069</v>
      </c>
      <c r="AM102">
        <v>0.411359938203474</v>
      </c>
      <c r="AN102">
        <v>0.2016570844062367</v>
      </c>
      <c r="AO102">
        <v>6.3858474565926582E-2</v>
      </c>
      <c r="AP102">
        <v>0.41576731204986572</v>
      </c>
      <c r="AQ102">
        <v>0.29615568355044536</v>
      </c>
      <c r="AR102">
        <v>0.11961162849942038</v>
      </c>
      <c r="AS102">
        <v>3.5211973904146009E-2</v>
      </c>
    </row>
    <row r="103" spans="1:45">
      <c r="A103">
        <v>2014</v>
      </c>
      <c r="B103">
        <v>1</v>
      </c>
      <c r="C103">
        <v>0.72599340867740514</v>
      </c>
      <c r="D103">
        <v>0.27400659132259486</v>
      </c>
      <c r="E103">
        <v>7.1472053492993126E-2</v>
      </c>
      <c r="F103">
        <v>0.80449789762496948</v>
      </c>
      <c r="G103">
        <v>0.61081892237021984</v>
      </c>
      <c r="H103">
        <v>0.19367897525474961</v>
      </c>
      <c r="I103">
        <v>4.2692043009720335E-2</v>
      </c>
      <c r="J103">
        <v>0.3918316662311554</v>
      </c>
      <c r="K103">
        <v>0.31591515650452034</v>
      </c>
      <c r="L103">
        <v>7.5916509726635051E-2</v>
      </c>
      <c r="M103">
        <v>6.1893714050635954E-3</v>
      </c>
      <c r="N103">
        <v>0.29408320784568787</v>
      </c>
      <c r="O103">
        <v>0.23857259214367291</v>
      </c>
      <c r="P103">
        <v>5.5510615702014966E-2</v>
      </c>
      <c r="Q103">
        <v>3.0106445249722166E-3</v>
      </c>
      <c r="R103">
        <v>0.15842770040035248</v>
      </c>
      <c r="S103">
        <v>0.12896860433165797</v>
      </c>
      <c r="T103">
        <v>2.9459096068694506E-2</v>
      </c>
      <c r="U103">
        <v>5.8500668042741483E-4</v>
      </c>
      <c r="V103">
        <v>0.12241987884044647</v>
      </c>
      <c r="W103">
        <v>9.9510687406727874E-2</v>
      </c>
      <c r="X103">
        <v>2.2909191433718598E-2</v>
      </c>
      <c r="Y103">
        <v>2.9144657192563738E-4</v>
      </c>
      <c r="Z103">
        <v>6.9154910743236542E-2</v>
      </c>
      <c r="AA103">
        <v>5.5847959677879783E-2</v>
      </c>
      <c r="AB103">
        <v>1.3306951065356756E-2</v>
      </c>
      <c r="AC103">
        <v>6.1951404061142147E-5</v>
      </c>
      <c r="AD103">
        <v>3.1619183719158173E-2</v>
      </c>
      <c r="AE103">
        <v>2.536098958630309E-2</v>
      </c>
      <c r="AF103">
        <v>6.2581941328550836E-3</v>
      </c>
      <c r="AG103">
        <v>6.6230792061631177E-6</v>
      </c>
      <c r="AH103">
        <v>0.19550210237503052</v>
      </c>
      <c r="AI103">
        <v>0.11501482903162247</v>
      </c>
      <c r="AJ103">
        <v>8.048727334340805E-2</v>
      </c>
      <c r="AK103">
        <v>2.8876133745038075E-2</v>
      </c>
      <c r="AL103">
        <v>0.6081683337688446</v>
      </c>
      <c r="AM103">
        <v>0.40987203739431549</v>
      </c>
      <c r="AN103">
        <v>0.19829629637452911</v>
      </c>
      <c r="AO103">
        <v>6.5435356469182623E-2</v>
      </c>
      <c r="AP103">
        <v>0.41266623139381409</v>
      </c>
      <c r="AQ103">
        <v>0.29480205077276866</v>
      </c>
      <c r="AR103">
        <v>0.11786418062104542</v>
      </c>
      <c r="AS103">
        <v>3.6586937874887031E-2</v>
      </c>
    </row>
    <row r="104" spans="1:45">
      <c r="A104">
        <v>2015</v>
      </c>
      <c r="B104">
        <v>1</v>
      </c>
      <c r="C104">
        <v>0.72594041776458995</v>
      </c>
      <c r="D104">
        <v>0.27405958223541005</v>
      </c>
      <c r="E104">
        <v>7.4132407212536222E-2</v>
      </c>
      <c r="F104">
        <v>0.80350404977798462</v>
      </c>
      <c r="G104">
        <v>0.60867199713819642</v>
      </c>
      <c r="H104">
        <v>0.1948320526397882</v>
      </c>
      <c r="I104">
        <v>4.6097259196593049E-2</v>
      </c>
      <c r="J104">
        <v>0.38814845681190491</v>
      </c>
      <c r="K104">
        <v>0.31328990512902888</v>
      </c>
      <c r="L104">
        <v>7.4858551682876057E-2</v>
      </c>
      <c r="M104">
        <v>6.8428569140954491E-3</v>
      </c>
      <c r="N104">
        <v>0.29045569896697998</v>
      </c>
      <c r="O104">
        <v>0.23614632424683082</v>
      </c>
      <c r="P104">
        <v>5.4309374720149149E-2</v>
      </c>
      <c r="Q104">
        <v>3.2901867311461398E-3</v>
      </c>
      <c r="R104">
        <v>0.15562276542186737</v>
      </c>
      <c r="S104">
        <v>0.12713970634352301</v>
      </c>
      <c r="T104">
        <v>2.8483059078344357E-2</v>
      </c>
      <c r="U104">
        <v>6.2253164963721149E-4</v>
      </c>
      <c r="V104">
        <v>0.12026534229516983</v>
      </c>
      <c r="W104">
        <v>9.8119241069725679E-2</v>
      </c>
      <c r="X104">
        <v>2.2146101225444151E-2</v>
      </c>
      <c r="Y104">
        <v>3.1346121149592181E-4</v>
      </c>
      <c r="Z104">
        <v>6.7881114780902863E-2</v>
      </c>
      <c r="AA104">
        <v>5.5048694438055865E-2</v>
      </c>
      <c r="AB104">
        <v>1.2832420342846998E-2</v>
      </c>
      <c r="AC104">
        <v>6.3797702863837322E-5</v>
      </c>
      <c r="AD104">
        <v>3.1092040240764618E-2</v>
      </c>
      <c r="AE104">
        <v>2.5085896567967239E-2</v>
      </c>
      <c r="AF104">
        <v>6.006143672797378E-3</v>
      </c>
      <c r="AG104">
        <v>6.9774559726471769E-6</v>
      </c>
      <c r="AH104">
        <v>0.19649595022201538</v>
      </c>
      <c r="AI104">
        <v>0.11712936747871451</v>
      </c>
      <c r="AJ104">
        <v>7.936658274330087E-2</v>
      </c>
      <c r="AK104">
        <v>2.8115114584199508E-2</v>
      </c>
      <c r="AL104">
        <v>0.61185154318809509</v>
      </c>
      <c r="AM104">
        <v>0.41245680567849863</v>
      </c>
      <c r="AN104">
        <v>0.19939473750959646</v>
      </c>
      <c r="AO104">
        <v>6.7433327170955237E-2</v>
      </c>
      <c r="AP104">
        <v>0.41535559296607971</v>
      </c>
      <c r="AQ104">
        <v>0.29528183841136868</v>
      </c>
      <c r="AR104">
        <v>0.120073754554711</v>
      </c>
      <c r="AS104">
        <v>3.9338403480643852E-2</v>
      </c>
    </row>
    <row r="105" spans="1:45">
      <c r="A105">
        <v>2016</v>
      </c>
      <c r="B105">
        <v>1</v>
      </c>
      <c r="C105">
        <v>0.72384566060302502</v>
      </c>
      <c r="D105">
        <v>0.27615433939697498</v>
      </c>
      <c r="E105">
        <v>7.6281340301266098E-2</v>
      </c>
      <c r="F105">
        <v>0.80436289310455322</v>
      </c>
      <c r="G105">
        <v>0.60721464103708978</v>
      </c>
      <c r="H105">
        <v>0.1971482520674635</v>
      </c>
      <c r="I105">
        <v>4.7953758020528862E-2</v>
      </c>
      <c r="J105">
        <v>0.38430538773536682</v>
      </c>
      <c r="K105">
        <v>0.30937664111551383</v>
      </c>
      <c r="L105">
        <v>7.4928746619852979E-2</v>
      </c>
      <c r="M105">
        <v>7.2282172001391079E-3</v>
      </c>
      <c r="N105">
        <v>0.28594273328781128</v>
      </c>
      <c r="O105">
        <v>0.23194447532839091</v>
      </c>
      <c r="P105">
        <v>5.3998257959420384E-2</v>
      </c>
      <c r="Q105">
        <v>3.473146277340999E-3</v>
      </c>
      <c r="R105">
        <v>0.15229892730712891</v>
      </c>
      <c r="S105">
        <v>0.12415169224578776</v>
      </c>
      <c r="T105">
        <v>2.8147235061341144E-2</v>
      </c>
      <c r="U105">
        <v>6.7743577540471959E-4</v>
      </c>
      <c r="V105">
        <v>0.11747416108846664</v>
      </c>
      <c r="W105">
        <v>9.5655852130094962E-2</v>
      </c>
      <c r="X105">
        <v>2.1818308958371686E-2</v>
      </c>
      <c r="Y105">
        <v>3.3175502225947853E-4</v>
      </c>
      <c r="Z105">
        <v>6.6540472209453583E-2</v>
      </c>
      <c r="AA105">
        <v>5.3866821682639385E-2</v>
      </c>
      <c r="AB105">
        <v>1.2673650526814201E-2</v>
      </c>
      <c r="AC105">
        <v>6.8171631182808136E-5</v>
      </c>
      <c r="AD105">
        <v>3.0793271958827972E-2</v>
      </c>
      <c r="AE105">
        <v>2.4753686203165426E-2</v>
      </c>
      <c r="AF105">
        <v>6.0395857556625457E-3</v>
      </c>
      <c r="AG105">
        <v>7.3114840501056324E-6</v>
      </c>
      <c r="AH105">
        <v>0.19563710689544678</v>
      </c>
      <c r="AI105">
        <v>0.11649580838878518</v>
      </c>
      <c r="AJ105">
        <v>7.91412985066616E-2</v>
      </c>
      <c r="AK105">
        <v>2.8406242817007592E-2</v>
      </c>
      <c r="AL105">
        <v>0.61569461226463318</v>
      </c>
      <c r="AM105">
        <v>0.41427227726999882</v>
      </c>
      <c r="AN105">
        <v>0.20142233499463436</v>
      </c>
      <c r="AO105">
        <v>6.9200892395292327E-2</v>
      </c>
      <c r="AP105">
        <v>0.4200575053691864</v>
      </c>
      <c r="AQ105">
        <v>0.29773338185345855</v>
      </c>
      <c r="AR105">
        <v>0.12232412351572786</v>
      </c>
      <c r="AS105">
        <v>4.0813862113340496E-2</v>
      </c>
    </row>
    <row r="106" spans="1:45">
      <c r="A106">
        <v>2017</v>
      </c>
    </row>
    <row r="107" spans="1:45">
      <c r="A107">
        <v>2018</v>
      </c>
    </row>
    <row r="108" spans="1:45">
      <c r="A108">
        <v>2019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N108"/>
  <sheetViews>
    <sheetView workbookViewId="0">
      <pane xSplit="1" ySplit="1" topLeftCell="AR78" activePane="bottomRight" state="frozen"/>
      <selection activeCell="D32" sqref="D32"/>
      <selection pane="topRight" activeCell="D32" sqref="D32"/>
      <selection pane="bottomLeft" activeCell="D32" sqref="D32"/>
      <selection pane="bottomRight" activeCell="AR1" sqref="AR1:BN1048576"/>
    </sheetView>
  </sheetViews>
  <sheetFormatPr baseColWidth="10" defaultColWidth="8.83203125" defaultRowHeight="15.55"/>
  <cols>
    <col min="44" max="66" width="9.83203125" customWidth="1"/>
  </cols>
  <sheetData>
    <row r="1" spans="1:66">
      <c r="A1" t="s">
        <v>1</v>
      </c>
      <c r="B1" t="s">
        <v>530</v>
      </c>
      <c r="C1" t="s">
        <v>531</v>
      </c>
      <c r="D1" t="s">
        <v>532</v>
      </c>
      <c r="E1" t="s">
        <v>533</v>
      </c>
      <c r="F1" t="s">
        <v>534</v>
      </c>
      <c r="G1" t="s">
        <v>536</v>
      </c>
      <c r="H1" t="s">
        <v>535</v>
      </c>
      <c r="I1" t="s">
        <v>537</v>
      </c>
      <c r="J1" t="s">
        <v>538</v>
      </c>
      <c r="K1" t="s">
        <v>539</v>
      </c>
      <c r="L1" t="s">
        <v>540</v>
      </c>
      <c r="M1" t="s">
        <v>542</v>
      </c>
      <c r="N1" t="s">
        <v>541</v>
      </c>
      <c r="O1" t="s">
        <v>543</v>
      </c>
      <c r="P1" t="s">
        <v>544</v>
      </c>
      <c r="Q1" t="s">
        <v>545</v>
      </c>
      <c r="R1" t="s">
        <v>546</v>
      </c>
      <c r="S1" t="s">
        <v>548</v>
      </c>
      <c r="T1" t="s">
        <v>547</v>
      </c>
      <c r="U1" t="s">
        <v>549</v>
      </c>
      <c r="V1" t="s">
        <v>550</v>
      </c>
      <c r="W1" t="s">
        <v>551</v>
      </c>
      <c r="X1" t="s">
        <v>552</v>
      </c>
      <c r="Y1" t="s">
        <v>554</v>
      </c>
      <c r="Z1" t="s">
        <v>553</v>
      </c>
      <c r="AA1" t="s">
        <v>555</v>
      </c>
      <c r="AB1" t="s">
        <v>556</v>
      </c>
      <c r="AC1" t="s">
        <v>557</v>
      </c>
      <c r="AD1" t="s">
        <v>558</v>
      </c>
      <c r="AE1" t="s">
        <v>560</v>
      </c>
      <c r="AF1" t="s">
        <v>559</v>
      </c>
      <c r="AG1" t="s">
        <v>561</v>
      </c>
      <c r="AH1" t="s">
        <v>562</v>
      </c>
      <c r="AI1" t="s">
        <v>563</v>
      </c>
      <c r="AJ1" t="s">
        <v>564</v>
      </c>
      <c r="AK1" t="s">
        <v>566</v>
      </c>
      <c r="AL1" t="s">
        <v>565</v>
      </c>
      <c r="AM1" t="s">
        <v>567</v>
      </c>
      <c r="AN1" t="s">
        <v>568</v>
      </c>
      <c r="AO1" t="s">
        <v>569</v>
      </c>
      <c r="AP1" t="s">
        <v>570</v>
      </c>
      <c r="AQ1" t="s">
        <v>572</v>
      </c>
      <c r="AR1" t="s">
        <v>571</v>
      </c>
      <c r="AS1" t="s">
        <v>573</v>
      </c>
      <c r="AT1" t="s">
        <v>574</v>
      </c>
      <c r="AU1" t="s">
        <v>575</v>
      </c>
      <c r="AV1" t="s">
        <v>576</v>
      </c>
      <c r="AW1" t="s">
        <v>578</v>
      </c>
      <c r="AX1" t="s">
        <v>577</v>
      </c>
      <c r="AY1" t="s">
        <v>579</v>
      </c>
      <c r="AZ1" t="s">
        <v>580</v>
      </c>
      <c r="BA1" t="s">
        <v>581</v>
      </c>
      <c r="BB1" t="s">
        <v>582</v>
      </c>
      <c r="BC1" t="s">
        <v>584</v>
      </c>
      <c r="BD1" t="s">
        <v>583</v>
      </c>
      <c r="BE1" t="s">
        <v>585</v>
      </c>
      <c r="BF1" t="s">
        <v>586</v>
      </c>
      <c r="BG1" t="s">
        <v>587</v>
      </c>
      <c r="BH1" t="s">
        <v>588</v>
      </c>
      <c r="BI1" t="s">
        <v>590</v>
      </c>
      <c r="BJ1" t="s">
        <v>589</v>
      </c>
      <c r="BK1" t="s">
        <v>591</v>
      </c>
      <c r="BL1" t="s">
        <v>592</v>
      </c>
      <c r="BM1" t="s">
        <v>593</v>
      </c>
      <c r="BN1" t="s">
        <v>594</v>
      </c>
    </row>
    <row r="2" spans="1:66">
      <c r="A2">
        <v>1913</v>
      </c>
      <c r="B2">
        <v>12453.866356684148</v>
      </c>
      <c r="F2">
        <v>18725.693697744162</v>
      </c>
      <c r="M2">
        <v>50279.208946863204</v>
      </c>
      <c r="N2">
        <v>57355.336252558394</v>
      </c>
      <c r="R2">
        <v>79978.300317097615</v>
      </c>
      <c r="S2">
        <v>74179.742165440824</v>
      </c>
      <c r="T2">
        <v>82805.885493161244</v>
      </c>
      <c r="X2">
        <v>117987.53383500254</v>
      </c>
      <c r="Y2">
        <v>215928.67291899084</v>
      </c>
      <c r="Z2">
        <v>238460.60416973493</v>
      </c>
      <c r="AD2">
        <v>342575.49931115541</v>
      </c>
      <c r="AE2">
        <v>358392.10451544169</v>
      </c>
      <c r="AF2">
        <v>392191.9273887765</v>
      </c>
      <c r="AJ2">
        <v>566559.53074979759</v>
      </c>
      <c r="AK2">
        <v>955681.89280377585</v>
      </c>
      <c r="AL2">
        <v>993858.30521411914</v>
      </c>
      <c r="AP2">
        <v>1472310.8803992404</v>
      </c>
      <c r="AQ2">
        <v>3021695.9573423453</v>
      </c>
      <c r="AR2">
        <v>3044618.868085688</v>
      </c>
      <c r="AV2">
        <v>4607915.0963423802</v>
      </c>
      <c r="BC2">
        <v>8251.0505133309161</v>
      </c>
      <c r="BD2">
        <v>7464.8141460314509</v>
      </c>
      <c r="BH2">
        <v>11919.848517815997</v>
      </c>
    </row>
    <row r="3" spans="1:66">
      <c r="A3">
        <v>1914</v>
      </c>
      <c r="B3">
        <v>11251.838141222959</v>
      </c>
      <c r="F3">
        <v>16940.877215324435</v>
      </c>
      <c r="M3">
        <v>45678.078102168896</v>
      </c>
      <c r="N3">
        <v>52065.476000150091</v>
      </c>
      <c r="R3">
        <v>72743.83761577429</v>
      </c>
      <c r="S3">
        <v>67694.999421233617</v>
      </c>
      <c r="T3">
        <v>75451.702670189479</v>
      </c>
      <c r="X3">
        <v>107754.42944861916</v>
      </c>
      <c r="Y3">
        <v>197434.49464726503</v>
      </c>
      <c r="Z3">
        <v>217845.49452213512</v>
      </c>
      <c r="AD3">
        <v>313521.01750541688</v>
      </c>
      <c r="AE3">
        <v>329897.46832387865</v>
      </c>
      <c r="AF3">
        <v>360579.62667336472</v>
      </c>
      <c r="AJ3">
        <v>521832.89125715109</v>
      </c>
      <c r="AK3">
        <v>857892.79188892327</v>
      </c>
      <c r="AL3">
        <v>893011.5998299669</v>
      </c>
      <c r="AP3">
        <v>1324123.1355289984</v>
      </c>
      <c r="AQ3">
        <v>2823678.0745124193</v>
      </c>
      <c r="AR3">
        <v>2844967.8646205808</v>
      </c>
      <c r="AV3">
        <v>4308569.1507938933</v>
      </c>
      <c r="BC3">
        <v>7426.7003677845223</v>
      </c>
      <c r="BD3">
        <v>6716.9894902310562</v>
      </c>
      <c r="BH3">
        <v>10740.548281941115</v>
      </c>
    </row>
    <row r="4" spans="1:66">
      <c r="A4">
        <v>1915</v>
      </c>
      <c r="B4">
        <v>11475.230298028198</v>
      </c>
      <c r="F4">
        <v>17299.867932742807</v>
      </c>
      <c r="M4">
        <v>45526.902049444951</v>
      </c>
      <c r="N4">
        <v>52067.112452392357</v>
      </c>
      <c r="R4">
        <v>72681.457506401173</v>
      </c>
      <c r="S4">
        <v>66875.405358818083</v>
      </c>
      <c r="T4">
        <v>74798.30640766304</v>
      </c>
      <c r="X4">
        <v>106759.02267671935</v>
      </c>
      <c r="Y4">
        <v>192727.26669764344</v>
      </c>
      <c r="Z4">
        <v>213291.54965047777</v>
      </c>
      <c r="AD4">
        <v>306914.93499143235</v>
      </c>
      <c r="AE4">
        <v>322596.92404864426</v>
      </c>
      <c r="AF4">
        <v>353328.56764283456</v>
      </c>
      <c r="AJ4">
        <v>511578.71852815262</v>
      </c>
      <c r="AK4">
        <v>910275.8976716199</v>
      </c>
      <c r="AL4">
        <v>944616.50747665367</v>
      </c>
      <c r="AP4">
        <v>1404529.1410538196</v>
      </c>
      <c r="AQ4">
        <v>3882487.1109030745</v>
      </c>
      <c r="AR4">
        <v>3902902.0821143584</v>
      </c>
      <c r="AV4">
        <v>5911680.3943728218</v>
      </c>
      <c r="BC4">
        <v>7691.7112145374513</v>
      </c>
      <c r="BD4">
        <v>6965.021169765515</v>
      </c>
      <c r="BH4">
        <v>11146.3579801141</v>
      </c>
    </row>
    <row r="5" spans="1:66">
      <c r="A5">
        <v>1916</v>
      </c>
      <c r="B5">
        <v>13085.489773844409</v>
      </c>
      <c r="F5">
        <v>19752.500491615294</v>
      </c>
      <c r="M5">
        <v>55353.636895514734</v>
      </c>
      <c r="N5">
        <v>62428.095291702448</v>
      </c>
      <c r="R5">
        <v>87877.882574978648</v>
      </c>
      <c r="S5">
        <v>83748.867833210577</v>
      </c>
      <c r="T5">
        <v>92506.932001791982</v>
      </c>
      <c r="X5">
        <v>132764.00072576868</v>
      </c>
      <c r="Y5">
        <v>250419.01196461453</v>
      </c>
      <c r="Z5">
        <v>271024.6475152151</v>
      </c>
      <c r="AD5">
        <v>394957.28328741202</v>
      </c>
      <c r="AE5">
        <v>420048.98493988567</v>
      </c>
      <c r="AF5">
        <v>449630.00493770069</v>
      </c>
      <c r="AJ5">
        <v>659286.30512964132</v>
      </c>
      <c r="AK5">
        <v>1314153.3391620519</v>
      </c>
      <c r="AL5">
        <v>1347753.3031750796</v>
      </c>
      <c r="AP5">
        <v>2018847.0194815625</v>
      </c>
      <c r="AQ5">
        <v>5608478.6684590084</v>
      </c>
      <c r="AR5">
        <v>5627732.9808710515</v>
      </c>
      <c r="AV5">
        <v>8551394.4992875438</v>
      </c>
      <c r="BC5">
        <v>8389.0289825477084</v>
      </c>
      <c r="BD5">
        <v>7602.9780496379608</v>
      </c>
      <c r="BH5">
        <v>12183.013593463809</v>
      </c>
    </row>
    <row r="6" spans="1:66">
      <c r="A6">
        <v>1917</v>
      </c>
      <c r="B6">
        <v>12880.647971496566</v>
      </c>
      <c r="F6">
        <v>19427.340104715451</v>
      </c>
      <c r="M6">
        <v>54187.376318831863</v>
      </c>
      <c r="N6">
        <v>62402.039633130044</v>
      </c>
      <c r="R6">
        <v>86337.278583153238</v>
      </c>
      <c r="S6">
        <v>80819.075366599922</v>
      </c>
      <c r="T6">
        <v>91280.275290956357</v>
      </c>
      <c r="X6">
        <v>128720.69856597042</v>
      </c>
      <c r="Y6">
        <v>223420.44753152679</v>
      </c>
      <c r="Z6">
        <v>250753.16326431441</v>
      </c>
      <c r="AD6">
        <v>357582.70036577503</v>
      </c>
      <c r="AE6">
        <v>352514.36763178278</v>
      </c>
      <c r="AF6">
        <v>392422.90978100221</v>
      </c>
      <c r="AJ6">
        <v>562543.08885611244</v>
      </c>
      <c r="AK6">
        <v>971679.45225239953</v>
      </c>
      <c r="AL6">
        <v>1014735.1251607334</v>
      </c>
      <c r="AP6">
        <v>1507038.4002420306</v>
      </c>
      <c r="AQ6">
        <v>3109540.417442969</v>
      </c>
      <c r="AR6">
        <v>3133451.0811780714</v>
      </c>
      <c r="AV6">
        <v>4787411.6268649129</v>
      </c>
      <c r="BC6">
        <v>8291.0114884593095</v>
      </c>
      <c r="BD6">
        <v>7378.2711202039573</v>
      </c>
      <c r="BH6">
        <v>11992.902496000139</v>
      </c>
    </row>
    <row r="7" spans="1:66">
      <c r="A7">
        <v>1918</v>
      </c>
      <c r="B7">
        <v>13628.413896710006</v>
      </c>
      <c r="F7">
        <v>20375.371707876486</v>
      </c>
      <c r="M7">
        <v>52967.730013609173</v>
      </c>
      <c r="N7">
        <v>62705.257790372278</v>
      </c>
      <c r="R7">
        <v>84448.897250292968</v>
      </c>
      <c r="S7">
        <v>78644.627183858771</v>
      </c>
      <c r="T7">
        <v>90152.831051898393</v>
      </c>
      <c r="X7">
        <v>125223.68339327707</v>
      </c>
      <c r="Y7">
        <v>192660.7532804604</v>
      </c>
      <c r="Z7">
        <v>220127.88968381379</v>
      </c>
      <c r="AD7">
        <v>308666.80838531221</v>
      </c>
      <c r="AE7">
        <v>281002.87275219528</v>
      </c>
      <c r="AF7">
        <v>320061.85990276694</v>
      </c>
      <c r="AJ7">
        <v>450287.62832928338</v>
      </c>
      <c r="AK7">
        <v>622754.28867403651</v>
      </c>
      <c r="AL7">
        <v>665643.54976954579</v>
      </c>
      <c r="AP7">
        <v>974225.60122190381</v>
      </c>
      <c r="AQ7">
        <v>1083835.032813773</v>
      </c>
      <c r="AR7">
        <v>1108553.0154453644</v>
      </c>
      <c r="AV7">
        <v>1725133.5631803777</v>
      </c>
      <c r="BC7">
        <v>9257.3787726101</v>
      </c>
      <c r="BD7">
        <v>8175.4312418586442</v>
      </c>
      <c r="BH7">
        <v>13256.091092052429</v>
      </c>
    </row>
    <row r="8" spans="1:66">
      <c r="A8">
        <v>1919</v>
      </c>
      <c r="B8">
        <v>12913.645651630306</v>
      </c>
      <c r="F8">
        <v>19426.920356183771</v>
      </c>
      <c r="M8">
        <v>54633.65224172076</v>
      </c>
      <c r="N8">
        <v>62615.350051014095</v>
      </c>
      <c r="R8">
        <v>86779.499174780489</v>
      </c>
      <c r="S8">
        <v>86193.922536228274</v>
      </c>
      <c r="T8">
        <v>95207.891513602299</v>
      </c>
      <c r="X8">
        <v>136110.395034788</v>
      </c>
      <c r="Y8">
        <v>237216.95441877912</v>
      </c>
      <c r="Z8">
        <v>258725.72146270858</v>
      </c>
      <c r="AD8">
        <v>374743.99969957647</v>
      </c>
      <c r="AE8">
        <v>361952.37518907309</v>
      </c>
      <c r="AF8">
        <v>392228.25410659099</v>
      </c>
      <c r="AJ8">
        <v>570489.98234111513</v>
      </c>
      <c r="AK8">
        <v>911693.2643720553</v>
      </c>
      <c r="AL8">
        <v>943085.78881401243</v>
      </c>
      <c r="AP8">
        <v>1409302.1941250341</v>
      </c>
      <c r="AQ8">
        <v>2574329.6917478596</v>
      </c>
      <c r="AR8">
        <v>2592621.5181689584</v>
      </c>
      <c r="AV8">
        <v>3980626.9199612057</v>
      </c>
      <c r="BC8">
        <v>8278.0893638424786</v>
      </c>
      <c r="BD8">
        <v>7391.2340516987742</v>
      </c>
      <c r="BH8">
        <v>11943.300487450802</v>
      </c>
    </row>
    <row r="9" spans="1:66">
      <c r="A9">
        <v>1920</v>
      </c>
      <c r="B9">
        <v>12633.451132438788</v>
      </c>
      <c r="F9">
        <v>19026.594171326902</v>
      </c>
      <c r="M9">
        <v>51642.205751282192</v>
      </c>
      <c r="N9">
        <v>59200.877207664838</v>
      </c>
      <c r="R9">
        <v>82338.322262207745</v>
      </c>
      <c r="S9">
        <v>79164.591028849609</v>
      </c>
      <c r="T9">
        <v>87585.696610907864</v>
      </c>
      <c r="X9">
        <v>125748.75234787425</v>
      </c>
      <c r="Y9">
        <v>207515.49368055532</v>
      </c>
      <c r="Z9">
        <v>228139.28175639929</v>
      </c>
      <c r="AD9">
        <v>330344.69239719334</v>
      </c>
      <c r="AE9">
        <v>309138.20897387294</v>
      </c>
      <c r="AF9">
        <v>337686.13381984679</v>
      </c>
      <c r="AJ9">
        <v>490999.51187421003</v>
      </c>
      <c r="AK9">
        <v>713540.54946716514</v>
      </c>
      <c r="AL9">
        <v>742770.45294437278</v>
      </c>
      <c r="AP9">
        <v>1111186.1429595288</v>
      </c>
      <c r="AQ9">
        <v>1795022.4110821353</v>
      </c>
      <c r="AR9">
        <v>1812108.2547971511</v>
      </c>
      <c r="AV9">
        <v>2805768.9504756234</v>
      </c>
      <c r="BC9">
        <v>8299.1450636784102</v>
      </c>
      <c r="BD9">
        <v>7459.2926796358934</v>
      </c>
      <c r="BH9">
        <v>11991.957716784586</v>
      </c>
    </row>
    <row r="10" spans="1:66">
      <c r="A10">
        <v>1921</v>
      </c>
      <c r="B10">
        <v>11390.165193426874</v>
      </c>
      <c r="F10">
        <v>17113.756979925933</v>
      </c>
      <c r="M10">
        <v>49939.627313137331</v>
      </c>
      <c r="N10">
        <v>56033.222217401315</v>
      </c>
      <c r="R10">
        <v>78872.147573414331</v>
      </c>
      <c r="S10">
        <v>73333.631422246137</v>
      </c>
      <c r="T10">
        <v>80706.768218287019</v>
      </c>
      <c r="X10">
        <v>115981.09944209139</v>
      </c>
      <c r="Y10">
        <v>180964.64323297041</v>
      </c>
      <c r="Z10">
        <v>199663.50660012031</v>
      </c>
      <c r="AD10">
        <v>287629.73001408402</v>
      </c>
      <c r="AE10">
        <v>266736.65097065433</v>
      </c>
      <c r="AF10">
        <v>293267.21443412069</v>
      </c>
      <c r="AJ10">
        <v>423930.67546552123</v>
      </c>
      <c r="AK10">
        <v>605131.31409656024</v>
      </c>
      <c r="AL10">
        <v>633918.45878294425</v>
      </c>
      <c r="AP10">
        <v>940405.07196450583</v>
      </c>
      <c r="AQ10">
        <v>1435940.0746594025</v>
      </c>
      <c r="AR10">
        <v>1452725.1601942068</v>
      </c>
      <c r="AV10">
        <v>2228884.2553099538</v>
      </c>
      <c r="BC10">
        <v>7106.8916245701548</v>
      </c>
      <c r="BD10">
        <v>6429.8255240963817</v>
      </c>
      <c r="BH10">
        <v>10251.713580649448</v>
      </c>
    </row>
    <row r="11" spans="1:66">
      <c r="A11">
        <v>1922</v>
      </c>
      <c r="B11">
        <v>12362.778627768706</v>
      </c>
      <c r="F11">
        <v>18522.202336493978</v>
      </c>
      <c r="M11">
        <v>53056.125822961723</v>
      </c>
      <c r="N11">
        <v>59919.266234754359</v>
      </c>
      <c r="R11">
        <v>83738.474392900942</v>
      </c>
      <c r="S11">
        <v>78033.709654729944</v>
      </c>
      <c r="T11">
        <v>86358.405860812811</v>
      </c>
      <c r="X11">
        <v>123251.98798754053</v>
      </c>
      <c r="Y11">
        <v>191175.21023582644</v>
      </c>
      <c r="Z11">
        <v>212282.14254732552</v>
      </c>
      <c r="AD11">
        <v>303800.57772104861</v>
      </c>
      <c r="AE11">
        <v>281703.17464907339</v>
      </c>
      <c r="AF11">
        <v>312013.93868435832</v>
      </c>
      <c r="AJ11">
        <v>447878.42647442874</v>
      </c>
      <c r="AK11">
        <v>648235.20403530553</v>
      </c>
      <c r="AL11">
        <v>682266.26403385261</v>
      </c>
      <c r="AP11">
        <v>1004601.8334366756</v>
      </c>
      <c r="AQ11">
        <v>1744880.4413853167</v>
      </c>
      <c r="AR11">
        <v>1764941.8895831376</v>
      </c>
      <c r="AV11">
        <v>2677865.3680853904</v>
      </c>
      <c r="BC11">
        <v>7841.2956060805936</v>
      </c>
      <c r="BD11">
        <v>7078.7244492147438</v>
      </c>
      <c r="BH11">
        <v>11275.949885782094</v>
      </c>
    </row>
    <row r="12" spans="1:66">
      <c r="A12">
        <v>1923</v>
      </c>
      <c r="B12">
        <v>13912.364551405428</v>
      </c>
      <c r="F12">
        <v>20832.57431146385</v>
      </c>
      <c r="M12">
        <v>56102.964286774055</v>
      </c>
      <c r="N12">
        <v>64260.385176902411</v>
      </c>
      <c r="R12">
        <v>88802.278949573389</v>
      </c>
      <c r="S12">
        <v>83090.910255816474</v>
      </c>
      <c r="T12">
        <v>92157.319970250741</v>
      </c>
      <c r="X12">
        <v>131308.64150606585</v>
      </c>
      <c r="Y12">
        <v>207551.97115468147</v>
      </c>
      <c r="Z12">
        <v>229250.51290726944</v>
      </c>
      <c r="AD12">
        <v>329387.43821293931</v>
      </c>
      <c r="AE12">
        <v>310919.44565212663</v>
      </c>
      <c r="AF12">
        <v>340666.26947510918</v>
      </c>
      <c r="AJ12">
        <v>492059.19822113594</v>
      </c>
      <c r="AK12">
        <v>732136.8138266094</v>
      </c>
      <c r="AL12">
        <v>762913.53035741439</v>
      </c>
      <c r="AP12">
        <v>1133581.2476996665</v>
      </c>
      <c r="AQ12">
        <v>2071348.8722006474</v>
      </c>
      <c r="AR12">
        <v>2088711.6275935112</v>
      </c>
      <c r="AV12">
        <v>3202942.2642917666</v>
      </c>
      <c r="BC12">
        <v>9224.5201363644665</v>
      </c>
      <c r="BD12">
        <v>8318.1400374613168</v>
      </c>
      <c r="BH12">
        <v>13280.384907229458</v>
      </c>
    </row>
    <row r="13" spans="1:66">
      <c r="A13">
        <v>1924</v>
      </c>
      <c r="B13">
        <v>13734.251179463188</v>
      </c>
      <c r="F13">
        <v>20561.51566325374</v>
      </c>
      <c r="M13">
        <v>58625.407156426038</v>
      </c>
      <c r="N13">
        <v>66389.235538888519</v>
      </c>
      <c r="R13">
        <v>92280.758262665622</v>
      </c>
      <c r="S13">
        <v>86335.525625711176</v>
      </c>
      <c r="T13">
        <v>95045.004791614803</v>
      </c>
      <c r="X13">
        <v>135961.0783729626</v>
      </c>
      <c r="Y13">
        <v>216540.20066661068</v>
      </c>
      <c r="Z13">
        <v>238067.81340279678</v>
      </c>
      <c r="AD13">
        <v>342622.80413684278</v>
      </c>
      <c r="AE13">
        <v>324964.79592618771</v>
      </c>
      <c r="AF13">
        <v>355323.65252423449</v>
      </c>
      <c r="AJ13">
        <v>513391.2382915215</v>
      </c>
      <c r="AK13">
        <v>775875.21279422659</v>
      </c>
      <c r="AL13">
        <v>808298.64200156427</v>
      </c>
      <c r="AP13">
        <v>1198529.2969209582</v>
      </c>
      <c r="AQ13">
        <v>2297497.6021593423</v>
      </c>
      <c r="AR13">
        <v>2315953.8105957867</v>
      </c>
      <c r="AV13">
        <v>3532989.717453579</v>
      </c>
      <c r="BC13">
        <v>8746.3449598006482</v>
      </c>
      <c r="BD13">
        <v>7883.6973617492622</v>
      </c>
      <c r="BH13">
        <v>12592.710929985753</v>
      </c>
    </row>
    <row r="14" spans="1:66">
      <c r="A14">
        <v>1925</v>
      </c>
      <c r="B14">
        <v>13981.900503589908</v>
      </c>
      <c r="F14">
        <v>20928.014307762522</v>
      </c>
      <c r="M14">
        <v>62047.290536353044</v>
      </c>
      <c r="N14">
        <v>69996.90682897676</v>
      </c>
      <c r="R14">
        <v>97296.51326890575</v>
      </c>
      <c r="S14">
        <v>94736.26599034133</v>
      </c>
      <c r="T14">
        <v>103323.99647185359</v>
      </c>
      <c r="X14">
        <v>148190.96168310917</v>
      </c>
      <c r="Y14">
        <v>250662.74616177959</v>
      </c>
      <c r="Z14">
        <v>271290.16362413083</v>
      </c>
      <c r="AD14">
        <v>392930.52715859626</v>
      </c>
      <c r="AE14">
        <v>377449.74980294565</v>
      </c>
      <c r="AF14">
        <v>406357.94664584665</v>
      </c>
      <c r="AJ14">
        <v>590771.21932928031</v>
      </c>
      <c r="AK14">
        <v>926917.14942579484</v>
      </c>
      <c r="AL14">
        <v>957543.97825920128</v>
      </c>
      <c r="AP14">
        <v>1424857.4613600576</v>
      </c>
      <c r="AQ14">
        <v>3106758.3089558515</v>
      </c>
      <c r="AR14">
        <v>3124310.1083546123</v>
      </c>
      <c r="AV14">
        <v>4755521.1232225178</v>
      </c>
      <c r="BC14">
        <v>8641.3016110606732</v>
      </c>
      <c r="BD14">
        <v>7758.0109118802575</v>
      </c>
      <c r="BH14">
        <v>12442.625534302164</v>
      </c>
    </row>
    <row r="15" spans="1:66">
      <c r="A15">
        <v>1926</v>
      </c>
      <c r="B15">
        <v>14635.489407058978</v>
      </c>
      <c r="F15">
        <v>21933.893696845145</v>
      </c>
      <c r="M15">
        <v>65642.881942293912</v>
      </c>
      <c r="N15">
        <v>73909.523452764333</v>
      </c>
      <c r="R15">
        <v>102952.07206348292</v>
      </c>
      <c r="S15">
        <v>102321.54311133457</v>
      </c>
      <c r="T15">
        <v>111110.19891391607</v>
      </c>
      <c r="X15">
        <v>159783.38629091808</v>
      </c>
      <c r="Y15">
        <v>282330.92678358755</v>
      </c>
      <c r="Z15">
        <v>302461.45087932318</v>
      </c>
      <c r="AD15">
        <v>440693.4264659491</v>
      </c>
      <c r="AE15">
        <v>430268.31119577476</v>
      </c>
      <c r="AF15">
        <v>457822.66649507318</v>
      </c>
      <c r="AJ15">
        <v>669973.84712697449</v>
      </c>
      <c r="AK15">
        <v>1113134.8227150829</v>
      </c>
      <c r="AL15">
        <v>1140916.7696666343</v>
      </c>
      <c r="AP15">
        <v>1706814.70241723</v>
      </c>
      <c r="AQ15">
        <v>4066124.2278036471</v>
      </c>
      <c r="AR15">
        <v>4081485.4763742439</v>
      </c>
      <c r="AV15">
        <v>6220559.5577946445</v>
      </c>
      <c r="BC15">
        <v>8968.001347588428</v>
      </c>
      <c r="BD15">
        <v>8049.4856242028272</v>
      </c>
      <c r="BH15">
        <v>12931.873878329838</v>
      </c>
    </row>
    <row r="16" spans="1:66">
      <c r="A16">
        <v>1927</v>
      </c>
      <c r="B16">
        <v>14366.373221072688</v>
      </c>
      <c r="F16">
        <v>21558.791142512968</v>
      </c>
      <c r="M16">
        <v>63614.882897965159</v>
      </c>
      <c r="N16">
        <v>71863.054862222605</v>
      </c>
      <c r="R16">
        <v>100054.11722581118</v>
      </c>
      <c r="S16">
        <v>98302.339436123671</v>
      </c>
      <c r="T16">
        <v>107251.45039517494</v>
      </c>
      <c r="X16">
        <v>154012.98668694586</v>
      </c>
      <c r="Y16">
        <v>264603.0605568178</v>
      </c>
      <c r="Z16">
        <v>285325.08488097973</v>
      </c>
      <c r="AD16">
        <v>414777.73241964483</v>
      </c>
      <c r="AE16">
        <v>399079.0319477719</v>
      </c>
      <c r="AF16">
        <v>427943.89063315449</v>
      </c>
      <c r="AJ16">
        <v>624618.1069691712</v>
      </c>
      <c r="AK16">
        <v>1008514.8566238824</v>
      </c>
      <c r="AL16">
        <v>1038924.4948582847</v>
      </c>
      <c r="AP16">
        <v>1550738.4034462157</v>
      </c>
      <c r="AQ16">
        <v>3612542.8733799909</v>
      </c>
      <c r="AR16">
        <v>3629743.4206150942</v>
      </c>
      <c r="AV16">
        <v>5527409.1478143055</v>
      </c>
      <c r="BC16">
        <v>8894.3165903068584</v>
      </c>
      <c r="BD16">
        <v>7977.8530387226983</v>
      </c>
      <c r="BH16">
        <v>12837.088244368715</v>
      </c>
    </row>
    <row r="17" spans="1:60">
      <c r="A17">
        <v>1928</v>
      </c>
      <c r="B17">
        <v>14521.724283783558</v>
      </c>
      <c r="F17">
        <v>21846.906834473215</v>
      </c>
      <c r="M17">
        <v>65875.648003344962</v>
      </c>
      <c r="N17">
        <v>73965.338567275845</v>
      </c>
      <c r="R17">
        <v>103683.24329178107</v>
      </c>
      <c r="S17">
        <v>101802.16659486752</v>
      </c>
      <c r="T17">
        <v>110743.629800371</v>
      </c>
      <c r="X17">
        <v>159688.22598051734</v>
      </c>
      <c r="Y17">
        <v>279340.80057795864</v>
      </c>
      <c r="Z17">
        <v>299908.41465414804</v>
      </c>
      <c r="AD17">
        <v>437775.11673836806</v>
      </c>
      <c r="AE17">
        <v>425663.43137223902</v>
      </c>
      <c r="AF17">
        <v>454262.77949125564</v>
      </c>
      <c r="AJ17">
        <v>665861.30264944327</v>
      </c>
      <c r="AK17">
        <v>1128207.2128626176</v>
      </c>
      <c r="AL17">
        <v>1158105.1386798052</v>
      </c>
      <c r="AP17">
        <v>1734401.7164045521</v>
      </c>
      <c r="AQ17">
        <v>4456353.45125244</v>
      </c>
      <c r="AR17">
        <v>4473199.4403317962</v>
      </c>
      <c r="AV17">
        <v>6812443.2977778576</v>
      </c>
      <c r="BC17">
        <v>8815.7327593878435</v>
      </c>
      <c r="BD17">
        <v>7916.8782522844131</v>
      </c>
      <c r="BH17">
        <v>12753.980561439008</v>
      </c>
    </row>
    <row r="18" spans="1:60">
      <c r="A18">
        <v>1929</v>
      </c>
      <c r="B18">
        <v>15245.707667601031</v>
      </c>
      <c r="F18">
        <v>23019.144762792053</v>
      </c>
      <c r="M18">
        <v>66783.736058005161</v>
      </c>
      <c r="N18">
        <v>75436.411495456516</v>
      </c>
      <c r="R18">
        <v>105806.0958654041</v>
      </c>
      <c r="S18">
        <v>104068.45098893496</v>
      </c>
      <c r="T18">
        <v>113498.08322811562</v>
      </c>
      <c r="X18">
        <v>164151.47205023735</v>
      </c>
      <c r="Y18">
        <v>285869.48833314498</v>
      </c>
      <c r="Z18">
        <v>307624.82032593241</v>
      </c>
      <c r="AD18">
        <v>450420.0732438009</v>
      </c>
      <c r="AE18">
        <v>436217.70263452007</v>
      </c>
      <c r="AF18">
        <v>466266.95929328265</v>
      </c>
      <c r="AJ18">
        <v>685680.24787572725</v>
      </c>
      <c r="AK18">
        <v>1173234.4542503122</v>
      </c>
      <c r="AL18">
        <v>1204233.2739141074</v>
      </c>
      <c r="AP18">
        <v>1811039.7565921673</v>
      </c>
      <c r="AQ18">
        <v>4856469.7263243422</v>
      </c>
      <c r="AR18">
        <v>4873698.5545683093</v>
      </c>
      <c r="AV18">
        <v>7452179.0291493526</v>
      </c>
      <c r="BC18">
        <v>9519.2600686672413</v>
      </c>
      <c r="BD18">
        <v>8557.8516867281996</v>
      </c>
      <c r="BH18">
        <v>13820.594640279602</v>
      </c>
    </row>
    <row r="19" spans="1:60">
      <c r="A19">
        <v>1930</v>
      </c>
      <c r="B19">
        <v>13739.799751135168</v>
      </c>
      <c r="F19">
        <v>20852.735280592176</v>
      </c>
      <c r="M19">
        <v>58047.857629197511</v>
      </c>
      <c r="N19">
        <v>66449.116570469851</v>
      </c>
      <c r="R19">
        <v>92930.999467199261</v>
      </c>
      <c r="S19">
        <v>85526.797887770823</v>
      </c>
      <c r="T19">
        <v>94662.550023101125</v>
      </c>
      <c r="X19">
        <v>136486.07088711218</v>
      </c>
      <c r="Y19">
        <v>211757.45389077032</v>
      </c>
      <c r="Z19">
        <v>231559.41531665536</v>
      </c>
      <c r="AD19">
        <v>338321.82071850187</v>
      </c>
      <c r="AE19">
        <v>306379.23485197127</v>
      </c>
      <c r="AF19">
        <v>333306.78762162547</v>
      </c>
      <c r="AJ19">
        <v>489247.26343400398</v>
      </c>
      <c r="AK19">
        <v>694330.18241505208</v>
      </c>
      <c r="AL19">
        <v>722288.75546263927</v>
      </c>
      <c r="AP19">
        <v>1089185.6198854318</v>
      </c>
      <c r="AQ19">
        <v>2126038.3542045923</v>
      </c>
      <c r="AR19">
        <v>2141599.0675825584</v>
      </c>
      <c r="AV19">
        <v>3326061.881544834</v>
      </c>
      <c r="BC19">
        <v>8816.6822091282411</v>
      </c>
      <c r="BD19">
        <v>7883.2089934313135</v>
      </c>
      <c r="BH19">
        <v>12844.039259858058</v>
      </c>
    </row>
    <row r="20" spans="1:60">
      <c r="A20">
        <v>1931</v>
      </c>
      <c r="B20">
        <v>12273.082865781991</v>
      </c>
      <c r="F20">
        <v>18635.205873610925</v>
      </c>
      <c r="M20">
        <v>50554.483729483567</v>
      </c>
      <c r="N20">
        <v>58573.904724704422</v>
      </c>
      <c r="R20">
        <v>81089.279761445534</v>
      </c>
      <c r="S20">
        <v>69287.093483256453</v>
      </c>
      <c r="T20">
        <v>78163.756074240606</v>
      </c>
      <c r="X20">
        <v>111327.81242623973</v>
      </c>
      <c r="Y20">
        <v>157058.97453810013</v>
      </c>
      <c r="Z20">
        <v>177851.0520091372</v>
      </c>
      <c r="AD20">
        <v>254092.78028781278</v>
      </c>
      <c r="AE20">
        <v>211247.12305872038</v>
      </c>
      <c r="AF20">
        <v>241472.27086653185</v>
      </c>
      <c r="AJ20">
        <v>344835.69626602484</v>
      </c>
      <c r="AK20">
        <v>360428.04073282349</v>
      </c>
      <c r="AL20">
        <v>397933.97347054404</v>
      </c>
      <c r="AP20">
        <v>574973.64424880501</v>
      </c>
      <c r="AQ20">
        <v>751352.82526621246</v>
      </c>
      <c r="AR20">
        <v>847656.52378161065</v>
      </c>
      <c r="AV20">
        <v>1208380.8025074161</v>
      </c>
      <c r="BC20">
        <v>8019.5938809262598</v>
      </c>
      <c r="BD20">
        <v>7128.5471036794961</v>
      </c>
      <c r="BH20">
        <v>11695.864330518187</v>
      </c>
    </row>
    <row r="21" spans="1:60">
      <c r="A21">
        <v>1932</v>
      </c>
      <c r="B21">
        <v>10384.031043257282</v>
      </c>
      <c r="F21">
        <v>15780.604501863956</v>
      </c>
      <c r="M21">
        <v>44808.389038631874</v>
      </c>
      <c r="N21">
        <v>51615.195050242037</v>
      </c>
      <c r="R21">
        <v>71693.99709627204</v>
      </c>
      <c r="S21">
        <v>60856.535377127759</v>
      </c>
      <c r="T21">
        <v>68729.353226823092</v>
      </c>
      <c r="X21">
        <v>97579.950054324509</v>
      </c>
      <c r="Y21">
        <v>131608.92673758636</v>
      </c>
      <c r="Z21">
        <v>148311.24115555643</v>
      </c>
      <c r="AD21">
        <v>212388.64883487465</v>
      </c>
      <c r="AE21">
        <v>181145.9478413676</v>
      </c>
      <c r="AF21">
        <v>205275.68889406565</v>
      </c>
      <c r="AJ21">
        <v>294569.61834243883</v>
      </c>
      <c r="AK21">
        <v>308540.9901699553</v>
      </c>
      <c r="AL21">
        <v>339414.22616555064</v>
      </c>
      <c r="AP21">
        <v>491788.69445298903</v>
      </c>
      <c r="AQ21">
        <v>497974.44573353988</v>
      </c>
      <c r="AR21">
        <v>565385.82295085653</v>
      </c>
      <c r="AV21">
        <v>804270.8826515273</v>
      </c>
      <c r="BC21">
        <v>6559.1023771045529</v>
      </c>
      <c r="BD21">
        <v>5802.7905980367559</v>
      </c>
      <c r="BH21">
        <v>9568.005324707503</v>
      </c>
    </row>
    <row r="22" spans="1:60">
      <c r="A22">
        <v>1933</v>
      </c>
      <c r="B22">
        <v>10043.617242374539</v>
      </c>
      <c r="F22">
        <v>15284.403213135611</v>
      </c>
      <c r="M22">
        <v>43501.052349571073</v>
      </c>
      <c r="N22">
        <v>50209.167523906799</v>
      </c>
      <c r="R22">
        <v>69647.796194857059</v>
      </c>
      <c r="S22">
        <v>61336.678241429719</v>
      </c>
      <c r="T22">
        <v>69063.35465249799</v>
      </c>
      <c r="X22">
        <v>98170.926463799129</v>
      </c>
      <c r="Y22">
        <v>141351.16205416908</v>
      </c>
      <c r="Z22">
        <v>157721.78306570632</v>
      </c>
      <c r="AD22">
        <v>227296.68836776988</v>
      </c>
      <c r="AE22">
        <v>198133.64261068148</v>
      </c>
      <c r="AF22">
        <v>221814.7258973362</v>
      </c>
      <c r="AJ22">
        <v>320420.1029554967</v>
      </c>
      <c r="AK22">
        <v>383616.53605978074</v>
      </c>
      <c r="AL22">
        <v>414125.20228033955</v>
      </c>
      <c r="AP22">
        <v>606231.22489061172</v>
      </c>
      <c r="AQ22">
        <v>769027.61897175806</v>
      </c>
      <c r="AR22">
        <v>841632.36184648471</v>
      </c>
      <c r="AV22">
        <v>1219748.0020418556</v>
      </c>
      <c r="BC22">
        <v>6326.1244526860355</v>
      </c>
      <c r="BD22">
        <v>5580.7783222042881</v>
      </c>
      <c r="BH22">
        <v>9244.0262151665574</v>
      </c>
    </row>
    <row r="23" spans="1:60">
      <c r="A23">
        <v>1934</v>
      </c>
      <c r="B23">
        <v>11274.641963127146</v>
      </c>
      <c r="F23">
        <v>17185.08570643617</v>
      </c>
      <c r="M23">
        <v>51102.753532411021</v>
      </c>
      <c r="N23">
        <v>58282.584790105175</v>
      </c>
      <c r="R23">
        <v>81685.294248601131</v>
      </c>
      <c r="S23">
        <v>75807.507319738419</v>
      </c>
      <c r="T23">
        <v>84262.595645691821</v>
      </c>
      <c r="X23">
        <v>120903.46166238601</v>
      </c>
      <c r="Y23">
        <v>161103.37614150968</v>
      </c>
      <c r="Z23">
        <v>179069.1727329175</v>
      </c>
      <c r="AD23">
        <v>259560.68930672994</v>
      </c>
      <c r="AE23">
        <v>230339.07114513367</v>
      </c>
      <c r="AF23">
        <v>255831.22469935467</v>
      </c>
      <c r="AJ23">
        <v>372085.04180903919</v>
      </c>
      <c r="AK23">
        <v>434028.0023842855</v>
      </c>
      <c r="AL23">
        <v>464525.23555596999</v>
      </c>
      <c r="AP23">
        <v>689753.85198684502</v>
      </c>
      <c r="AQ23">
        <v>931484.82680539123</v>
      </c>
      <c r="AR23">
        <v>1006903.0010591635</v>
      </c>
      <c r="AV23">
        <v>1497010.9874810474</v>
      </c>
      <c r="BC23">
        <v>6849.2962332067173</v>
      </c>
      <c r="BD23">
        <v>6051.5372045740314</v>
      </c>
      <c r="BH23">
        <v>10018.395868417836</v>
      </c>
    </row>
    <row r="24" spans="1:60">
      <c r="A24">
        <v>1935</v>
      </c>
      <c r="B24">
        <v>12371.095032458548</v>
      </c>
      <c r="F24">
        <v>18869.335254627626</v>
      </c>
      <c r="M24">
        <v>54948.325714969993</v>
      </c>
      <c r="N24">
        <v>62390.598236329242</v>
      </c>
      <c r="R24">
        <v>88116.297120084651</v>
      </c>
      <c r="S24">
        <v>80096.635518761599</v>
      </c>
      <c r="T24">
        <v>89061.529298821202</v>
      </c>
      <c r="X24">
        <v>128496.06371796504</v>
      </c>
      <c r="Y24">
        <v>182087.49116863692</v>
      </c>
      <c r="Z24">
        <v>203353.70613312244</v>
      </c>
      <c r="AD24">
        <v>295034.56048640003</v>
      </c>
      <c r="AE24">
        <v>262743.57660931099</v>
      </c>
      <c r="AF24">
        <v>293302.95552589709</v>
      </c>
      <c r="AJ24">
        <v>426384.96933923621</v>
      </c>
      <c r="AK24">
        <v>530681.27040386654</v>
      </c>
      <c r="AL24">
        <v>566099.84495098598</v>
      </c>
      <c r="AP24">
        <v>843537.22228418128</v>
      </c>
      <c r="AQ24">
        <v>1259109.1975602452</v>
      </c>
      <c r="AR24">
        <v>1347607.5237614524</v>
      </c>
      <c r="AV24">
        <v>2019481.4665481611</v>
      </c>
      <c r="BC24">
        <v>7640.2916232906082</v>
      </c>
      <c r="BD24">
        <v>6813.3724542506916</v>
      </c>
      <c r="BH24">
        <v>11175.228380687951</v>
      </c>
    </row>
    <row r="25" spans="1:60">
      <c r="A25">
        <v>1936</v>
      </c>
      <c r="B25">
        <v>13667.893039681134</v>
      </c>
      <c r="F25">
        <v>20854.560501713982</v>
      </c>
      <c r="M25">
        <v>60286.554274016926</v>
      </c>
      <c r="N25">
        <v>68502.562849571957</v>
      </c>
      <c r="R25">
        <v>96484.444799502831</v>
      </c>
      <c r="S25">
        <v>88252.356481222698</v>
      </c>
      <c r="T25">
        <v>97985.541901410092</v>
      </c>
      <c r="X25">
        <v>141112.8851903668</v>
      </c>
      <c r="Y25">
        <v>217324.8065973531</v>
      </c>
      <c r="Z25">
        <v>238343.44934591703</v>
      </c>
      <c r="AD25">
        <v>348466.66275825934</v>
      </c>
      <c r="AE25">
        <v>317739.13953889575</v>
      </c>
      <c r="AF25">
        <v>347383.55868881702</v>
      </c>
      <c r="AJ25">
        <v>509732.27830546122</v>
      </c>
      <c r="AK25">
        <v>647115.67600523203</v>
      </c>
      <c r="AL25">
        <v>680963.03199964971</v>
      </c>
      <c r="AP25">
        <v>1023443.7652350055</v>
      </c>
      <c r="AQ25">
        <v>1510450.1526299461</v>
      </c>
      <c r="AR25">
        <v>1598649.8996978118</v>
      </c>
      <c r="AV25">
        <v>2418357.5539018749</v>
      </c>
      <c r="BC25">
        <v>8488.0417914215996</v>
      </c>
      <c r="BD25">
        <v>7575.1519496932624</v>
      </c>
      <c r="BH25">
        <v>12451.240024181885</v>
      </c>
    </row>
    <row r="26" spans="1:60">
      <c r="A26">
        <v>1937</v>
      </c>
      <c r="B26">
        <v>14565.436004270741</v>
      </c>
      <c r="F26">
        <v>22224.006676520039</v>
      </c>
      <c r="M26">
        <v>63619.111609265718</v>
      </c>
      <c r="N26">
        <v>72248.933081401352</v>
      </c>
      <c r="R26">
        <v>102104.2978841977</v>
      </c>
      <c r="S26">
        <v>93875.590689506076</v>
      </c>
      <c r="T26">
        <v>103782.80192601649</v>
      </c>
      <c r="X26">
        <v>150548.4877275145</v>
      </c>
      <c r="Y26">
        <v>236880.48282675631</v>
      </c>
      <c r="Z26">
        <v>260856.21963711723</v>
      </c>
      <c r="AD26">
        <v>380926.72348804743</v>
      </c>
      <c r="AE26">
        <v>343925.89921454113</v>
      </c>
      <c r="AF26">
        <v>377757.21308621706</v>
      </c>
      <c r="AJ26">
        <v>553496.61469219648</v>
      </c>
      <c r="AK26">
        <v>722783.59231567301</v>
      </c>
      <c r="AL26">
        <v>760044.46482803195</v>
      </c>
      <c r="AP26">
        <v>1142651.4963419684</v>
      </c>
      <c r="AQ26">
        <v>1814948.8650683595</v>
      </c>
      <c r="AR26">
        <v>1902030.2671064022</v>
      </c>
      <c r="AV26">
        <v>2891458.4885526928</v>
      </c>
      <c r="BC26">
        <v>9115.0276037157419</v>
      </c>
      <c r="BD26">
        <v>8156.1585512562278</v>
      </c>
      <c r="BH26">
        <v>13348.418764555852</v>
      </c>
    </row>
    <row r="27" spans="1:60">
      <c r="A27">
        <v>1938</v>
      </c>
      <c r="B27">
        <v>13527.062376134276</v>
      </c>
      <c r="F27">
        <v>20615.847271958773</v>
      </c>
      <c r="M27">
        <v>58563.244990571991</v>
      </c>
      <c r="N27">
        <v>66532.463476801073</v>
      </c>
      <c r="R27">
        <v>93830.838450467534</v>
      </c>
      <c r="S27">
        <v>82711.121464406213</v>
      </c>
      <c r="T27">
        <v>91977.765007922397</v>
      </c>
      <c r="X27">
        <v>132802.23693103256</v>
      </c>
      <c r="Y27">
        <v>189268.12864357416</v>
      </c>
      <c r="Z27">
        <v>211174.32312331905</v>
      </c>
      <c r="AD27">
        <v>306054.50359117304</v>
      </c>
      <c r="AE27">
        <v>262006.2513806739</v>
      </c>
      <c r="AF27">
        <v>292950.4237015245</v>
      </c>
      <c r="AJ27">
        <v>425448.3014882374</v>
      </c>
      <c r="AK27">
        <v>487374.43704762205</v>
      </c>
      <c r="AL27">
        <v>522681.18500026368</v>
      </c>
      <c r="AP27">
        <v>778725.13202408957</v>
      </c>
      <c r="AQ27">
        <v>1125774.9925855992</v>
      </c>
      <c r="AR27">
        <v>1225870.4338361362</v>
      </c>
      <c r="AV27">
        <v>1828972.804744021</v>
      </c>
      <c r="BC27">
        <v>8523.0420856411947</v>
      </c>
      <c r="BD27">
        <v>7637.5733649490739</v>
      </c>
      <c r="BH27">
        <v>12480.848252124462</v>
      </c>
    </row>
    <row r="28" spans="1:60">
      <c r="A28">
        <v>1939</v>
      </c>
      <c r="B28">
        <v>14477.539334981315</v>
      </c>
      <c r="F28">
        <v>22029.137913183535</v>
      </c>
      <c r="M28">
        <v>65654.183504675544</v>
      </c>
      <c r="N28">
        <v>73966.555887137816</v>
      </c>
      <c r="R28">
        <v>104516.64020980908</v>
      </c>
      <c r="S28">
        <v>94742.126801735882</v>
      </c>
      <c r="T28">
        <v>104477.98930060836</v>
      </c>
      <c r="X28">
        <v>150996.22056776183</v>
      </c>
      <c r="Y28">
        <v>229290.29035246564</v>
      </c>
      <c r="Z28">
        <v>251567.86896814356</v>
      </c>
      <c r="AD28">
        <v>366673.26889929012</v>
      </c>
      <c r="AE28">
        <v>326672.75510673248</v>
      </c>
      <c r="AF28">
        <v>357935.86152544257</v>
      </c>
      <c r="AJ28">
        <v>523488.11105390842</v>
      </c>
      <c r="AK28">
        <v>661083.05985642341</v>
      </c>
      <c r="AL28">
        <v>696669.50729426055</v>
      </c>
      <c r="AP28">
        <v>1044127.2016027528</v>
      </c>
      <c r="AQ28">
        <v>1634905.5296773911</v>
      </c>
      <c r="AR28">
        <v>1722817.1636756973</v>
      </c>
      <c r="AV28">
        <v>2605483.9432513495</v>
      </c>
      <c r="BC28">
        <v>8791.2455383486231</v>
      </c>
      <c r="BD28">
        <v>7867.648606963925</v>
      </c>
      <c r="BH28">
        <v>12863.859880225136</v>
      </c>
    </row>
    <row r="29" spans="1:60">
      <c r="A29">
        <v>1940</v>
      </c>
      <c r="B29">
        <v>15711.551325025959</v>
      </c>
      <c r="F29">
        <v>23886.289497586517</v>
      </c>
      <c r="M29">
        <v>70701.238672092863</v>
      </c>
      <c r="N29">
        <v>78856.984502898253</v>
      </c>
      <c r="R29">
        <v>112226.252770823</v>
      </c>
      <c r="S29">
        <v>103674.36766945716</v>
      </c>
      <c r="T29">
        <v>113638.62975351434</v>
      </c>
      <c r="X29">
        <v>164731.44973291026</v>
      </c>
      <c r="Y29">
        <v>265609.50443635677</v>
      </c>
      <c r="Z29">
        <v>288357.52790344111</v>
      </c>
      <c r="AD29">
        <v>422309.28307280026</v>
      </c>
      <c r="AE29">
        <v>389491.8835887009</v>
      </c>
      <c r="AF29">
        <v>421103.1706486097</v>
      </c>
      <c r="AJ29">
        <v>619301.52293779526</v>
      </c>
      <c r="AK29">
        <v>868121.03340616322</v>
      </c>
      <c r="AL29">
        <v>904153.93454247178</v>
      </c>
      <c r="AP29">
        <v>1361337.4469036541</v>
      </c>
      <c r="AQ29">
        <v>2442659.2240710147</v>
      </c>
      <c r="AR29">
        <v>2541534.0673944252</v>
      </c>
      <c r="AV29">
        <v>3857657.203030074</v>
      </c>
      <c r="BC29">
        <v>9601.5860642407442</v>
      </c>
      <c r="BD29">
        <v>8695.3920830401457</v>
      </c>
      <c r="BH29">
        <v>14070.73802278246</v>
      </c>
    </row>
    <row r="30" spans="1:60">
      <c r="A30">
        <v>1941</v>
      </c>
      <c r="B30">
        <v>18635.927551192384</v>
      </c>
      <c r="F30">
        <v>28630.67844378368</v>
      </c>
      <c r="M30">
        <v>78363.053495853892</v>
      </c>
      <c r="N30">
        <v>88509.608850194898</v>
      </c>
      <c r="R30">
        <v>126120.93043843727</v>
      </c>
      <c r="S30">
        <v>116546.19888759889</v>
      </c>
      <c r="T30">
        <v>128994.55558156538</v>
      </c>
      <c r="X30">
        <v>187728.5483086154</v>
      </c>
      <c r="Y30">
        <v>312939.5583575457</v>
      </c>
      <c r="Z30">
        <v>340155.95911163202</v>
      </c>
      <c r="AD30">
        <v>503188.09964727075</v>
      </c>
      <c r="AE30">
        <v>461700.69259539334</v>
      </c>
      <c r="AF30">
        <v>499896.26165654749</v>
      </c>
      <c r="AJ30">
        <v>741913.73111995612</v>
      </c>
      <c r="AK30">
        <v>1045973.5640445473</v>
      </c>
      <c r="AL30">
        <v>1094544.5328336407</v>
      </c>
      <c r="AP30">
        <v>1658997.8147920389</v>
      </c>
      <c r="AQ30">
        <v>2996050.9621436871</v>
      </c>
      <c r="AR30">
        <v>3027636.5847963965</v>
      </c>
      <c r="AV30">
        <v>4741910.5867314134</v>
      </c>
      <c r="BC30">
        <v>11999.580224007774</v>
      </c>
      <c r="BD30">
        <v>10872.18518463655</v>
      </c>
      <c r="BH30">
        <v>17798.428222155504</v>
      </c>
    </row>
    <row r="31" spans="1:60">
      <c r="A31">
        <v>1942</v>
      </c>
      <c r="B31">
        <v>22041.350860802668</v>
      </c>
      <c r="F31">
        <v>34190.381412109884</v>
      </c>
      <c r="M31">
        <v>77672.418981661962</v>
      </c>
      <c r="N31">
        <v>91915.55402024767</v>
      </c>
      <c r="R31">
        <v>128453.22768234622</v>
      </c>
      <c r="S31">
        <v>116958.97203433128</v>
      </c>
      <c r="T31">
        <v>133685.27580340064</v>
      </c>
      <c r="X31">
        <v>192949.84899035547</v>
      </c>
      <c r="Y31">
        <v>317749.29555327416</v>
      </c>
      <c r="Z31">
        <v>353384.10350987507</v>
      </c>
      <c r="AD31">
        <v>521514.63639505079</v>
      </c>
      <c r="AE31">
        <v>473753.65048199042</v>
      </c>
      <c r="AF31">
        <v>523770.48091319582</v>
      </c>
      <c r="AJ31">
        <v>776121.92346247146</v>
      </c>
      <c r="AK31">
        <v>1091084.2277380992</v>
      </c>
      <c r="AL31">
        <v>1156431.2579396947</v>
      </c>
      <c r="AP31">
        <v>1756120.3542484448</v>
      </c>
      <c r="AQ31">
        <v>3227421.6811934719</v>
      </c>
      <c r="AR31">
        <v>3271289.292405501</v>
      </c>
      <c r="AV31">
        <v>5161741.9070703462</v>
      </c>
      <c r="BC31">
        <v>15860.121069596084</v>
      </c>
      <c r="BD31">
        <v>14277.550509753228</v>
      </c>
      <c r="BH31">
        <v>23716.73182652807</v>
      </c>
    </row>
    <row r="32" spans="1:60">
      <c r="A32">
        <v>1943</v>
      </c>
      <c r="B32">
        <v>25423.050964668339</v>
      </c>
      <c r="F32">
        <v>39716.588475473349</v>
      </c>
      <c r="M32">
        <v>79215.761132052517</v>
      </c>
      <c r="N32">
        <v>97561.422462042974</v>
      </c>
      <c r="R32">
        <v>133736.54983740242</v>
      </c>
      <c r="S32">
        <v>119757.2969180957</v>
      </c>
      <c r="T32">
        <v>140367.834353165</v>
      </c>
      <c r="X32">
        <v>200565.2313862037</v>
      </c>
      <c r="Y32">
        <v>322163.93403133762</v>
      </c>
      <c r="Z32">
        <v>361268.1537718242</v>
      </c>
      <c r="AD32">
        <v>534908.32430388359</v>
      </c>
      <c r="AE32">
        <v>474565.17285460542</v>
      </c>
      <c r="AF32">
        <v>527580.01822401793</v>
      </c>
      <c r="AJ32">
        <v>785791.53343082336</v>
      </c>
      <c r="AK32">
        <v>1069086.0631765956</v>
      </c>
      <c r="AL32">
        <v>1133762.765356312</v>
      </c>
      <c r="AP32">
        <v>1738985.2338830421</v>
      </c>
      <c r="AQ32">
        <v>2773293.285231648</v>
      </c>
      <c r="AR32">
        <v>2818333.7900257157</v>
      </c>
      <c r="AV32">
        <v>4515053.1695488952</v>
      </c>
      <c r="BC32">
        <v>19446.083168292324</v>
      </c>
      <c r="BD32">
        <v>17407.676353848936</v>
      </c>
      <c r="BH32">
        <v>29269.926101925674</v>
      </c>
    </row>
    <row r="33" spans="1:60">
      <c r="A33">
        <v>1944</v>
      </c>
      <c r="B33">
        <v>26238.892977585139</v>
      </c>
      <c r="F33">
        <v>41322.894727196865</v>
      </c>
      <c r="M33">
        <v>78906.648971311821</v>
      </c>
      <c r="N33">
        <v>97289.331359478892</v>
      </c>
      <c r="R33">
        <v>135149.38996776677</v>
      </c>
      <c r="S33">
        <v>113544.33124147322</v>
      </c>
      <c r="T33">
        <v>134937.4018097138</v>
      </c>
      <c r="X33">
        <v>193753.11693201229</v>
      </c>
      <c r="Y33">
        <v>285255.03465809295</v>
      </c>
      <c r="Z33">
        <v>326450.70283797279</v>
      </c>
      <c r="AD33">
        <v>483629.18428112846</v>
      </c>
      <c r="AE33">
        <v>415102.74429565982</v>
      </c>
      <c r="AF33">
        <v>469359.53035426541</v>
      </c>
      <c r="AJ33">
        <v>700240.00951068301</v>
      </c>
      <c r="AK33">
        <v>930054.88077078853</v>
      </c>
      <c r="AL33">
        <v>991430.12815280817</v>
      </c>
      <c r="AP33">
        <v>1535741.0239666484</v>
      </c>
      <c r="AQ33">
        <v>2895903.1350069107</v>
      </c>
      <c r="AR33">
        <v>2937002.0883750785</v>
      </c>
      <c r="AV33">
        <v>4753240.1197502455</v>
      </c>
      <c r="BC33">
        <v>20386.920089393283</v>
      </c>
      <c r="BD33">
        <v>18344.399824041386</v>
      </c>
      <c r="BH33">
        <v>30897.728589355767</v>
      </c>
    </row>
    <row r="34" spans="1:60">
      <c r="A34">
        <v>1945</v>
      </c>
      <c r="B34">
        <v>25207.407171830859</v>
      </c>
      <c r="F34">
        <v>40033.290129914894</v>
      </c>
      <c r="M34">
        <v>74205.529805635146</v>
      </c>
      <c r="N34">
        <v>91979.416494860619</v>
      </c>
      <c r="R34">
        <v>128221.42745175706</v>
      </c>
      <c r="S34">
        <v>106692.18766399672</v>
      </c>
      <c r="T34">
        <v>127175.76691251356</v>
      </c>
      <c r="X34">
        <v>183550.75088519123</v>
      </c>
      <c r="Y34">
        <v>253267.73618766901</v>
      </c>
      <c r="Z34">
        <v>293106.01116490911</v>
      </c>
      <c r="AD34">
        <v>435804.86609954439</v>
      </c>
      <c r="AE34">
        <v>353705.09921814734</v>
      </c>
      <c r="AF34">
        <v>407330.47997880442</v>
      </c>
      <c r="AJ34">
        <v>608193.69033944432</v>
      </c>
      <c r="AK34">
        <v>724668.85629667901</v>
      </c>
      <c r="AL34">
        <v>784659.3731642731</v>
      </c>
      <c r="AP34">
        <v>1218692.7080343601</v>
      </c>
      <c r="AQ34">
        <v>1834259.6439939924</v>
      </c>
      <c r="AR34">
        <v>1873883.2969876276</v>
      </c>
      <c r="AV34">
        <v>3076227.1894837497</v>
      </c>
      <c r="BC34">
        <v>19763.17132363038</v>
      </c>
      <c r="BD34">
        <v>17788.295024827552</v>
      </c>
      <c r="BH34">
        <v>30234.608205265758</v>
      </c>
    </row>
    <row r="35" spans="1:60">
      <c r="A35">
        <v>1946</v>
      </c>
      <c r="B35">
        <v>22031.340303544021</v>
      </c>
      <c r="F35">
        <v>35271.417386283167</v>
      </c>
      <c r="M35">
        <v>68800.311572913546</v>
      </c>
      <c r="N35">
        <v>82969.303171573178</v>
      </c>
      <c r="R35">
        <v>118569.34859114459</v>
      </c>
      <c r="S35">
        <v>100530.90123486998</v>
      </c>
      <c r="T35">
        <v>116943.94914936616</v>
      </c>
      <c r="X35">
        <v>172913.39826387318</v>
      </c>
      <c r="Y35">
        <v>224241.58508222891</v>
      </c>
      <c r="Z35">
        <v>261272.79991845632</v>
      </c>
      <c r="AD35">
        <v>391327.81945431506</v>
      </c>
      <c r="AE35">
        <v>302107.22059479024</v>
      </c>
      <c r="AF35">
        <v>354250.6482730651</v>
      </c>
      <c r="AJ35">
        <v>529686.12543003296</v>
      </c>
      <c r="AK35">
        <v>581456.30679158773</v>
      </c>
      <c r="AL35">
        <v>640864.10559299018</v>
      </c>
      <c r="AP35">
        <v>994539.26571165654</v>
      </c>
      <c r="AQ35">
        <v>1516560.3015881088</v>
      </c>
      <c r="AR35">
        <v>1555003.9805321193</v>
      </c>
      <c r="AV35">
        <v>2561638.8872047337</v>
      </c>
      <c r="BC35">
        <v>16834.787940280734</v>
      </c>
      <c r="BD35">
        <v>15260.455540429668</v>
      </c>
      <c r="BH35">
        <v>26016.091696854121</v>
      </c>
    </row>
    <row r="36" spans="1:60">
      <c r="A36">
        <v>1947</v>
      </c>
      <c r="B36">
        <v>21360.409060697304</v>
      </c>
      <c r="F36">
        <v>34174.332221501492</v>
      </c>
      <c r="M36">
        <v>67074.385053780934</v>
      </c>
      <c r="N36">
        <v>80643.448278627271</v>
      </c>
      <c r="R36">
        <v>115323.20941347099</v>
      </c>
      <c r="S36">
        <v>100204.2102063043</v>
      </c>
      <c r="T36">
        <v>115651.6436667435</v>
      </c>
      <c r="X36">
        <v>171366.82824040297</v>
      </c>
      <c r="Y36">
        <v>239965.45949982849</v>
      </c>
      <c r="Z36">
        <v>272482.94150660629</v>
      </c>
      <c r="AD36">
        <v>412658.6698692335</v>
      </c>
      <c r="AE36">
        <v>336603.92254071822</v>
      </c>
      <c r="AF36">
        <v>380739.5053000566</v>
      </c>
      <c r="AJ36">
        <v>578322.97577868367</v>
      </c>
      <c r="AK36">
        <v>743373.27121460659</v>
      </c>
      <c r="AL36">
        <v>791176.89538847178</v>
      </c>
      <c r="AP36">
        <v>1248093.7158573745</v>
      </c>
      <c r="AQ36">
        <v>2445951.9828042714</v>
      </c>
      <c r="AR36">
        <v>2476859.4058115608</v>
      </c>
      <c r="AV36">
        <v>4068605.4735022476</v>
      </c>
      <c r="BC36">
        <v>16281.078394799122</v>
      </c>
      <c r="BD36">
        <v>14773.404703149528</v>
      </c>
      <c r="BH36">
        <v>25157.790311282657</v>
      </c>
    </row>
    <row r="37" spans="1:60">
      <c r="A37">
        <v>1948</v>
      </c>
      <c r="B37">
        <v>22393.291380730647</v>
      </c>
      <c r="F37">
        <v>35914.401660571406</v>
      </c>
      <c r="M37">
        <v>75511.515343386098</v>
      </c>
      <c r="N37">
        <v>88915.595609822107</v>
      </c>
      <c r="R37">
        <v>129411.37043270587</v>
      </c>
      <c r="S37">
        <v>113699.37307019952</v>
      </c>
      <c r="T37">
        <v>129269.84381044877</v>
      </c>
      <c r="X37">
        <v>194076.87926636307</v>
      </c>
      <c r="Y37">
        <v>286010.47487019119</v>
      </c>
      <c r="Z37">
        <v>319863.05648894177</v>
      </c>
      <c r="AD37">
        <v>489217.85394899512</v>
      </c>
      <c r="AE37">
        <v>413570.03206591419</v>
      </c>
      <c r="AF37">
        <v>459381.04432557779</v>
      </c>
      <c r="AJ37">
        <v>705299.09320494137</v>
      </c>
      <c r="AK37">
        <v>948205.61570458999</v>
      </c>
      <c r="AL37">
        <v>996572.47787270683</v>
      </c>
      <c r="AP37">
        <v>1585068.247767319</v>
      </c>
      <c r="AQ37">
        <v>3129681.7371227285</v>
      </c>
      <c r="AR37">
        <v>3160507.9512456283</v>
      </c>
      <c r="AV37">
        <v>5210499.5558516895</v>
      </c>
      <c r="BC37">
        <v>16491.266495991153</v>
      </c>
      <c r="BD37">
        <v>15001.924244164929</v>
      </c>
      <c r="BH37">
        <v>25525.849574778687</v>
      </c>
    </row>
    <row r="38" spans="1:60">
      <c r="A38">
        <v>1949</v>
      </c>
      <c r="B38">
        <v>21643.983653998323</v>
      </c>
      <c r="F38">
        <v>34800.026304811596</v>
      </c>
      <c r="M38">
        <v>72380.564399926283</v>
      </c>
      <c r="N38">
        <v>85317.547094665337</v>
      </c>
      <c r="R38">
        <v>124388.74190688747</v>
      </c>
      <c r="S38">
        <v>107094.41400382337</v>
      </c>
      <c r="T38">
        <v>122180.73703013921</v>
      </c>
      <c r="X38">
        <v>183565.63081512449</v>
      </c>
      <c r="Y38">
        <v>268097.15212087886</v>
      </c>
      <c r="Z38">
        <v>299785.16449988581</v>
      </c>
      <c r="AD38">
        <v>459204.57183055446</v>
      </c>
      <c r="AE38">
        <v>389889.68466525327</v>
      </c>
      <c r="AF38">
        <v>432039.88242029533</v>
      </c>
      <c r="AJ38">
        <v>665511.44384321908</v>
      </c>
      <c r="AK38">
        <v>906289.57022418221</v>
      </c>
      <c r="AL38">
        <v>949657.34778368718</v>
      </c>
      <c r="AP38">
        <v>1516934.4147641736</v>
      </c>
      <c r="AQ38">
        <v>3058809.5300834114</v>
      </c>
      <c r="AR38">
        <v>3085692.6705647181</v>
      </c>
      <c r="AV38">
        <v>5099031.9617052795</v>
      </c>
      <c r="BC38">
        <v>16006.585793339656</v>
      </c>
      <c r="BD38">
        <v>14569.143271701983</v>
      </c>
      <c r="BH38">
        <v>24845.724571247611</v>
      </c>
    </row>
    <row r="39" spans="1:60">
      <c r="A39">
        <v>1950</v>
      </c>
      <c r="B39">
        <v>23588.167596460091</v>
      </c>
      <c r="F39">
        <v>37858.317733523618</v>
      </c>
      <c r="M39">
        <v>78432.228451037343</v>
      </c>
      <c r="N39">
        <v>92348.369970570566</v>
      </c>
      <c r="R39">
        <v>134510.84304496198</v>
      </c>
      <c r="S39">
        <v>116859.65866522814</v>
      </c>
      <c r="T39">
        <v>133087.0553448617</v>
      </c>
      <c r="X39">
        <v>199622.70584364008</v>
      </c>
      <c r="Y39">
        <v>297006.73232312268</v>
      </c>
      <c r="Z39">
        <v>330686.1690714843</v>
      </c>
      <c r="AD39">
        <v>506342.24109072931</v>
      </c>
      <c r="AE39">
        <v>429701.79429718625</v>
      </c>
      <c r="AF39">
        <v>474571.85559068847</v>
      </c>
      <c r="AJ39">
        <v>730107.23139433272</v>
      </c>
      <c r="AK39">
        <v>990361.89914609003</v>
      </c>
      <c r="AL39">
        <v>1041149.7348714971</v>
      </c>
      <c r="AP39">
        <v>1653403.8038193041</v>
      </c>
      <c r="AQ39">
        <v>2500422.0530548543</v>
      </c>
      <c r="AR39">
        <v>2533559.2742722747</v>
      </c>
      <c r="AV39">
        <v>4206861.8588452879</v>
      </c>
      <c r="BC39">
        <v>17494.383057062616</v>
      </c>
      <c r="BD39">
        <v>15948.145110447811</v>
      </c>
      <c r="BH39">
        <v>27119.14825447492</v>
      </c>
    </row>
    <row r="40" spans="1:60">
      <c r="A40">
        <v>1951</v>
      </c>
      <c r="B40">
        <v>25199.967069812636</v>
      </c>
      <c r="F40">
        <v>40542.206133988358</v>
      </c>
      <c r="M40">
        <v>81254.672368017476</v>
      </c>
      <c r="N40">
        <v>97075.379401880637</v>
      </c>
      <c r="R40">
        <v>140407.68770081253</v>
      </c>
      <c r="S40">
        <v>120245.07867596269</v>
      </c>
      <c r="T40">
        <v>138631.28935358932</v>
      </c>
      <c r="X40">
        <v>206775.70627104727</v>
      </c>
      <c r="Y40">
        <v>300740.714753457</v>
      </c>
      <c r="Z40">
        <v>337719.47204733168</v>
      </c>
      <c r="AD40">
        <v>516148.81595890806</v>
      </c>
      <c r="AE40">
        <v>430947.94619875809</v>
      </c>
      <c r="AF40">
        <v>480056.48434229445</v>
      </c>
      <c r="AJ40">
        <v>737254.64475126844</v>
      </c>
      <c r="AK40">
        <v>962410.02189966396</v>
      </c>
      <c r="AL40">
        <v>1017853.7061553332</v>
      </c>
      <c r="AP40">
        <v>1616409.4516235986</v>
      </c>
      <c r="AQ40">
        <v>3163288.4707016833</v>
      </c>
      <c r="AR40">
        <v>3200203.3125328883</v>
      </c>
      <c r="AV40">
        <v>5284670.2679994078</v>
      </c>
      <c r="BC40">
        <v>18971.666481123204</v>
      </c>
      <c r="BD40">
        <v>17213.810144027302</v>
      </c>
      <c r="BH40">
        <v>29446.041515452336</v>
      </c>
    </row>
    <row r="41" spans="1:60">
      <c r="A41">
        <v>1952</v>
      </c>
      <c r="B41">
        <v>25850.852455286618</v>
      </c>
      <c r="F41">
        <v>41658.25275584741</v>
      </c>
      <c r="M41">
        <v>80966.838055814005</v>
      </c>
      <c r="N41">
        <v>97636.579324802166</v>
      </c>
      <c r="R41">
        <v>140550.46578902777</v>
      </c>
      <c r="S41">
        <v>118709.96638182602</v>
      </c>
      <c r="T41">
        <v>137836.45001071482</v>
      </c>
      <c r="X41">
        <v>205012.27513997024</v>
      </c>
      <c r="Y41">
        <v>291816.84740260633</v>
      </c>
      <c r="Z41">
        <v>328885.33631234197</v>
      </c>
      <c r="AD41">
        <v>502371.23989889317</v>
      </c>
      <c r="AE41">
        <v>418577.25975239393</v>
      </c>
      <c r="AF41">
        <v>467390.21230114531</v>
      </c>
      <c r="AJ41">
        <v>718494.67458833312</v>
      </c>
      <c r="AK41">
        <v>962250.18446827563</v>
      </c>
      <c r="AL41">
        <v>1014245.0377291284</v>
      </c>
      <c r="AP41">
        <v>1617331.6303268687</v>
      </c>
      <c r="AQ41">
        <v>3058038.4942450793</v>
      </c>
      <c r="AR41">
        <v>3092234.3720746613</v>
      </c>
      <c r="AV41">
        <v>5118928.8357288707</v>
      </c>
      <c r="BC41">
        <v>19726.854055228021</v>
      </c>
      <c r="BD41">
        <v>17874.660580895994</v>
      </c>
      <c r="BH41">
        <v>30670.229085494037</v>
      </c>
    </row>
    <row r="42" spans="1:60">
      <c r="A42">
        <v>1953</v>
      </c>
      <c r="B42">
        <v>26640.835991770826</v>
      </c>
      <c r="F42">
        <v>42946.139374581253</v>
      </c>
      <c r="M42">
        <v>81088.774042947407</v>
      </c>
      <c r="N42">
        <v>98483.836190057744</v>
      </c>
      <c r="R42">
        <v>141202.998262615</v>
      </c>
      <c r="S42">
        <v>116911.66657848332</v>
      </c>
      <c r="T42">
        <v>136855.51728214649</v>
      </c>
      <c r="X42">
        <v>202569.22194514447</v>
      </c>
      <c r="Y42">
        <v>281835.27908841328</v>
      </c>
      <c r="Z42">
        <v>319079.20832429075</v>
      </c>
      <c r="AD42">
        <v>486282.62326835567</v>
      </c>
      <c r="AE42">
        <v>404495.88542680023</v>
      </c>
      <c r="AF42">
        <v>452880.0563799321</v>
      </c>
      <c r="AJ42">
        <v>695453.43706528551</v>
      </c>
      <c r="AK42">
        <v>893798.71464574779</v>
      </c>
      <c r="AL42">
        <v>945360.35001901747</v>
      </c>
      <c r="AP42">
        <v>1506935.6138946465</v>
      </c>
      <c r="AQ42">
        <v>3012044.4928345657</v>
      </c>
      <c r="AR42">
        <v>3045808.4354299405</v>
      </c>
      <c r="AV42">
        <v>5041708.8320306726</v>
      </c>
      <c r="BC42">
        <v>20591.065097195649</v>
      </c>
      <c r="BD42">
        <v>18658.280414183388</v>
      </c>
      <c r="BH42">
        <v>32028.710609244175</v>
      </c>
    </row>
    <row r="43" spans="1:60">
      <c r="A43">
        <v>1954</v>
      </c>
      <c r="B43">
        <v>26075.481962085207</v>
      </c>
      <c r="F43">
        <v>42017.087934158073</v>
      </c>
      <c r="M43">
        <v>80860.828386693523</v>
      </c>
      <c r="N43">
        <v>97252.866867738034</v>
      </c>
      <c r="R43">
        <v>140163.02355080805</v>
      </c>
      <c r="S43">
        <v>116155.70031368559</v>
      </c>
      <c r="T43">
        <v>134890.06337592739</v>
      </c>
      <c r="X43">
        <v>200672.25082589992</v>
      </c>
      <c r="Y43">
        <v>280411.4483428165</v>
      </c>
      <c r="Z43">
        <v>315936.54519987089</v>
      </c>
      <c r="AD43">
        <v>482658.76894368732</v>
      </c>
      <c r="AE43">
        <v>398467.59212622914</v>
      </c>
      <c r="AF43">
        <v>444467.76151779562</v>
      </c>
      <c r="AJ43">
        <v>683916.24369789916</v>
      </c>
      <c r="AK43">
        <v>874314.04230087344</v>
      </c>
      <c r="AL43">
        <v>923034.49315017916</v>
      </c>
      <c r="AP43">
        <v>1473834.7641760877</v>
      </c>
      <c r="AQ43">
        <v>2897473.7378670187</v>
      </c>
      <c r="AR43">
        <v>2928638.2919816584</v>
      </c>
      <c r="AV43">
        <v>4858088.1437835051</v>
      </c>
      <c r="BC43">
        <v>19988.221248239835</v>
      </c>
      <c r="BD43">
        <v>18166.883639234889</v>
      </c>
      <c r="BH43">
        <v>31111.983976752515</v>
      </c>
    </row>
    <row r="44" spans="1:60">
      <c r="A44">
        <v>1955</v>
      </c>
      <c r="B44">
        <v>27938.700947438832</v>
      </c>
      <c r="F44">
        <v>44983.006202253302</v>
      </c>
      <c r="M44">
        <v>88894.469931302534</v>
      </c>
      <c r="N44">
        <v>105828.73283197411</v>
      </c>
      <c r="R44">
        <v>153374.75625355542</v>
      </c>
      <c r="S44">
        <v>129801.55227861246</v>
      </c>
      <c r="T44">
        <v>148754.67571350056</v>
      </c>
      <c r="X44">
        <v>222929.27296755556</v>
      </c>
      <c r="Y44">
        <v>323436.31822872546</v>
      </c>
      <c r="Z44">
        <v>359030.63747863169</v>
      </c>
      <c r="AD44">
        <v>552314.43622248236</v>
      </c>
      <c r="AE44">
        <v>464271.05106203887</v>
      </c>
      <c r="AF44">
        <v>509449.21737312351</v>
      </c>
      <c r="AJ44">
        <v>789621.77814965765</v>
      </c>
      <c r="AK44">
        <v>1077874.5799444772</v>
      </c>
      <c r="AL44">
        <v>1125087.8127425823</v>
      </c>
      <c r="AP44">
        <v>1805085.3593008476</v>
      </c>
      <c r="AQ44">
        <v>3949375.2110334295</v>
      </c>
      <c r="AR44">
        <v>3979685.9982143575</v>
      </c>
      <c r="AV44">
        <v>6589170.1753250062</v>
      </c>
      <c r="BC44">
        <v>21165.837727009533</v>
      </c>
      <c r="BD44">
        <v>19284.252960268244</v>
      </c>
      <c r="BH44">
        <v>32939.478418775288</v>
      </c>
    </row>
    <row r="45" spans="1:60">
      <c r="A45">
        <v>1956</v>
      </c>
      <c r="B45">
        <v>28469.528969380855</v>
      </c>
      <c r="F45">
        <v>45841.481057779747</v>
      </c>
      <c r="M45">
        <v>88721.563504039412</v>
      </c>
      <c r="N45">
        <v>106184.58950981159</v>
      </c>
      <c r="R45">
        <v>153341.86622525987</v>
      </c>
      <c r="S45">
        <v>128687.41443595482</v>
      </c>
      <c r="T45">
        <v>148345.47923394825</v>
      </c>
      <c r="X45">
        <v>221323.82296563892</v>
      </c>
      <c r="Y45">
        <v>309692.60575658927</v>
      </c>
      <c r="Z45">
        <v>346236.73950139573</v>
      </c>
      <c r="AD45">
        <v>530778.54599012411</v>
      </c>
      <c r="AE45">
        <v>437756.76601703913</v>
      </c>
      <c r="AF45">
        <v>485073.67917921138</v>
      </c>
      <c r="AJ45">
        <v>748474.44627308846</v>
      </c>
      <c r="AK45">
        <v>1019700.5969997771</v>
      </c>
      <c r="AL45">
        <v>1067037.6893773121</v>
      </c>
      <c r="AP45">
        <v>1711189.4463981062</v>
      </c>
      <c r="AQ45">
        <v>3610097.6586902933</v>
      </c>
      <c r="AR45">
        <v>3640138.683384269</v>
      </c>
      <c r="AV45">
        <v>6035717.9190474609</v>
      </c>
      <c r="BC45">
        <v>21774.858465529906</v>
      </c>
      <c r="BD45">
        <v>19834.522242666324</v>
      </c>
      <c r="BH45">
        <v>33896.993816948619</v>
      </c>
    </row>
    <row r="46" spans="1:60">
      <c r="A46">
        <v>1957</v>
      </c>
      <c r="B46">
        <v>28525.414269446395</v>
      </c>
      <c r="F46">
        <v>45909.983676813834</v>
      </c>
      <c r="M46">
        <v>88959.772024967198</v>
      </c>
      <c r="N46">
        <v>106530.53138838195</v>
      </c>
      <c r="R46">
        <v>153667.27642830275</v>
      </c>
      <c r="S46">
        <v>128822.78775540898</v>
      </c>
      <c r="T46">
        <v>148808.77457764657</v>
      </c>
      <c r="X46">
        <v>221307.60362441605</v>
      </c>
      <c r="Y46">
        <v>305927.33743758692</v>
      </c>
      <c r="Z46">
        <v>342104.12837730418</v>
      </c>
      <c r="AD46">
        <v>523967.74550133664</v>
      </c>
      <c r="AE46">
        <v>431089.95140827337</v>
      </c>
      <c r="AF46">
        <v>477936.31062768662</v>
      </c>
      <c r="AJ46">
        <v>736942.59911868162</v>
      </c>
      <c r="AK46">
        <v>985901.51515531668</v>
      </c>
      <c r="AL46">
        <v>1032722.4797439189</v>
      </c>
      <c r="AP46">
        <v>1654902.1279670666</v>
      </c>
      <c r="AQ46">
        <v>3359551.1916226069</v>
      </c>
      <c r="AR46">
        <v>3389379.5206462643</v>
      </c>
      <c r="AV46">
        <v>5621042.8060306525</v>
      </c>
      <c r="BC46">
        <v>21810.485629944083</v>
      </c>
      <c r="BD46">
        <v>19858.179034009107</v>
      </c>
      <c r="BH46">
        <v>33936.951148870619</v>
      </c>
    </row>
    <row r="47" spans="1:60">
      <c r="A47">
        <v>1958</v>
      </c>
      <c r="B47">
        <v>27723.827498443257</v>
      </c>
      <c r="F47">
        <v>44619.323737342398</v>
      </c>
      <c r="M47">
        <v>85991.956662779368</v>
      </c>
      <c r="N47">
        <v>102620.42408277465</v>
      </c>
      <c r="R47">
        <v>148441.87565619167</v>
      </c>
      <c r="S47">
        <v>121838.16091289787</v>
      </c>
      <c r="T47">
        <v>141041.4285838244</v>
      </c>
      <c r="X47">
        <v>209804.42178668192</v>
      </c>
      <c r="Y47">
        <v>273863.35940951388</v>
      </c>
      <c r="Z47">
        <v>310129.77388093906</v>
      </c>
      <c r="AD47">
        <v>472316.24797937548</v>
      </c>
      <c r="AE47">
        <v>375431.64134150586</v>
      </c>
      <c r="AF47">
        <v>423135.86546624819</v>
      </c>
      <c r="AJ47">
        <v>647853.46338089998</v>
      </c>
      <c r="AK47">
        <v>823333.87403304072</v>
      </c>
      <c r="AL47">
        <v>871352.46739191632</v>
      </c>
      <c r="AP47">
        <v>1390894.6845873408</v>
      </c>
      <c r="AQ47">
        <v>2753196.0838788487</v>
      </c>
      <c r="AR47">
        <v>2783552.7083708942</v>
      </c>
      <c r="AV47">
        <v>4620072.02549343</v>
      </c>
      <c r="BC47">
        <v>21249.590924628134</v>
      </c>
      <c r="BD47">
        <v>19401.983433517544</v>
      </c>
      <c r="BH47">
        <v>33083.484635248031</v>
      </c>
    </row>
    <row r="48" spans="1:60">
      <c r="A48">
        <v>1959</v>
      </c>
      <c r="B48">
        <v>29460.726233028581</v>
      </c>
      <c r="F48">
        <v>47652.864162842408</v>
      </c>
      <c r="M48">
        <v>93046.173586213714</v>
      </c>
      <c r="N48">
        <v>110244.81696383633</v>
      </c>
      <c r="R48">
        <v>160816.29569548849</v>
      </c>
      <c r="S48">
        <v>133634.42593760384</v>
      </c>
      <c r="T48">
        <v>153254.67201001884</v>
      </c>
      <c r="X48">
        <v>229962.34197911239</v>
      </c>
      <c r="Y48">
        <v>315009.72573231807</v>
      </c>
      <c r="Z48">
        <v>349382.55693725985</v>
      </c>
      <c r="AD48">
        <v>540303.09809411247</v>
      </c>
      <c r="AE48">
        <v>448942.75460186496</v>
      </c>
      <c r="AF48">
        <v>492453.75895752409</v>
      </c>
      <c r="AJ48">
        <v>767535.0514394429</v>
      </c>
      <c r="AK48">
        <v>1020534.7000084019</v>
      </c>
      <c r="AL48">
        <v>1063245.4688454829</v>
      </c>
      <c r="AP48">
        <v>1719414.1599784321</v>
      </c>
      <c r="AQ48">
        <v>3537866.034274545</v>
      </c>
      <c r="AR48">
        <v>3565348.1092710695</v>
      </c>
      <c r="AV48">
        <v>5953185.852945785</v>
      </c>
      <c r="BC48">
        <v>22395.676527119118</v>
      </c>
      <c r="BD48">
        <v>20484.716151827717</v>
      </c>
      <c r="BH48">
        <v>35079.14954810396</v>
      </c>
    </row>
    <row r="49" spans="1:66">
      <c r="A49">
        <v>1960</v>
      </c>
      <c r="B49">
        <v>30007.458574292861</v>
      </c>
      <c r="F49">
        <v>48634.269211846586</v>
      </c>
      <c r="M49">
        <v>93159.313704783897</v>
      </c>
      <c r="N49">
        <v>110666.22035415382</v>
      </c>
      <c r="R49">
        <v>161528.40092075005</v>
      </c>
      <c r="S49">
        <v>131920.7710752236</v>
      </c>
      <c r="T49">
        <v>151858.78145344334</v>
      </c>
      <c r="X49">
        <v>227786.64728096416</v>
      </c>
      <c r="Y49">
        <v>305701.07631705469</v>
      </c>
      <c r="Z49">
        <v>340124.71770704398</v>
      </c>
      <c r="AD49">
        <v>526180.5928678955</v>
      </c>
      <c r="AE49">
        <v>428948.88854131626</v>
      </c>
      <c r="AF49">
        <v>472392.43555135548</v>
      </c>
      <c r="AJ49">
        <v>736690.30863618874</v>
      </c>
      <c r="AK49">
        <v>1006518.5474640747</v>
      </c>
      <c r="AL49">
        <v>1047865.7179175981</v>
      </c>
      <c r="AP49">
        <v>1698772.3479814031</v>
      </c>
      <c r="AQ49">
        <v>3773608.4346558047</v>
      </c>
      <c r="AR49">
        <v>3799828.6185027719</v>
      </c>
      <c r="AV49">
        <v>6336314.5428785915</v>
      </c>
      <c r="BC49">
        <v>22990.585782016078</v>
      </c>
      <c r="BD49">
        <v>21045.373932086084</v>
      </c>
      <c r="BH49">
        <v>36090.476799746204</v>
      </c>
    </row>
    <row r="50" spans="1:66">
      <c r="A50">
        <v>1961</v>
      </c>
      <c r="B50">
        <v>30399.934551940834</v>
      </c>
      <c r="F50">
        <v>48837.221108673752</v>
      </c>
      <c r="M50">
        <v>94714.586261803895</v>
      </c>
      <c r="N50">
        <v>111896.99980195623</v>
      </c>
      <c r="R50">
        <v>162510.19474469614</v>
      </c>
      <c r="S50">
        <v>133602.28497511661</v>
      </c>
      <c r="T50">
        <v>153015.61358316996</v>
      </c>
      <c r="X50">
        <v>228535.8873607498</v>
      </c>
      <c r="Y50">
        <v>299733.08418078237</v>
      </c>
      <c r="Z50">
        <v>334659.09407708346</v>
      </c>
      <c r="AD50">
        <v>512477.44801744836</v>
      </c>
      <c r="AE50">
        <v>415613.99765344319</v>
      </c>
      <c r="AF50">
        <v>460088.7001439649</v>
      </c>
      <c r="AJ50">
        <v>709746.58189990313</v>
      </c>
      <c r="AK50">
        <v>981714.83552195819</v>
      </c>
      <c r="AL50">
        <v>1024290.4581517455</v>
      </c>
      <c r="AP50">
        <v>1644732.7535195856</v>
      </c>
      <c r="AQ50">
        <v>3747481.2745378553</v>
      </c>
      <c r="AR50">
        <v>3774506.9242707659</v>
      </c>
      <c r="AV50">
        <v>6236412.1779596955</v>
      </c>
      <c r="BC50">
        <v>23253.862139733832</v>
      </c>
      <c r="BD50">
        <v>21344.705079716907</v>
      </c>
      <c r="BH50">
        <v>36206.89070467127</v>
      </c>
    </row>
    <row r="51" spans="1:66">
      <c r="A51">
        <v>1962</v>
      </c>
      <c r="B51">
        <v>31920.417964947635</v>
      </c>
      <c r="C51">
        <v>32623.30489921381</v>
      </c>
      <c r="D51">
        <v>45323.226517427691</v>
      </c>
      <c r="E51">
        <v>19271.145282732239</v>
      </c>
      <c r="F51">
        <v>50798.178420573742</v>
      </c>
      <c r="G51">
        <v>49479.256697883262</v>
      </c>
      <c r="H51">
        <v>56014.55706696678</v>
      </c>
      <c r="I51">
        <v>49420.471900642973</v>
      </c>
      <c r="J51">
        <v>73222.156585475037</v>
      </c>
      <c r="K51">
        <v>34613.97038259868</v>
      </c>
      <c r="L51">
        <v>82696.425893946536</v>
      </c>
      <c r="M51">
        <v>102468.12168548128</v>
      </c>
      <c r="N51">
        <v>119499.38702975096</v>
      </c>
      <c r="O51">
        <v>97792.955256855712</v>
      </c>
      <c r="P51">
        <v>143939.535437179</v>
      </c>
      <c r="Q51">
        <v>80872.938339443033</v>
      </c>
      <c r="R51">
        <v>174171.07699958995</v>
      </c>
      <c r="S51">
        <v>144185.05178814576</v>
      </c>
      <c r="T51">
        <v>163453.01977483195</v>
      </c>
      <c r="U51">
        <v>135282.55544015855</v>
      </c>
      <c r="V51">
        <v>196554.99880681891</v>
      </c>
      <c r="W51">
        <v>114509.40087673074</v>
      </c>
      <c r="X51">
        <v>243227.43048194508</v>
      </c>
      <c r="Y51">
        <v>324426.07456622767</v>
      </c>
      <c r="Z51">
        <v>359109.63936608704</v>
      </c>
      <c r="AA51">
        <v>296274.54785752593</v>
      </c>
      <c r="AB51">
        <v>412150.06641191512</v>
      </c>
      <c r="AC51">
        <v>276831.5436582226</v>
      </c>
      <c r="AD51">
        <v>546369.16638586449</v>
      </c>
      <c r="AE51">
        <v>458561.76084295538</v>
      </c>
      <c r="AF51">
        <v>502246.62206814782</v>
      </c>
      <c r="AG51">
        <v>412975.10651038861</v>
      </c>
      <c r="AH51">
        <v>558852.71081368183</v>
      </c>
      <c r="AI51">
        <v>411806.47767182934</v>
      </c>
      <c r="AJ51">
        <v>770232.94359522918</v>
      </c>
      <c r="AK51">
        <v>1081181.4319671623</v>
      </c>
      <c r="AL51">
        <v>1122452.5055733791</v>
      </c>
      <c r="AM51">
        <v>945217.68247732404</v>
      </c>
      <c r="AN51">
        <v>1182410.0320773032</v>
      </c>
      <c r="AO51">
        <v>1039517.0569745249</v>
      </c>
      <c r="AP51">
        <v>1786298.2993213008</v>
      </c>
      <c r="AQ51">
        <v>4097790.8904306749</v>
      </c>
      <c r="AR51">
        <v>4124189.5372182978</v>
      </c>
      <c r="AS51">
        <v>3541309.1190385027</v>
      </c>
      <c r="AT51">
        <v>4169061.9855301385</v>
      </c>
      <c r="AU51">
        <v>4079777.4800839704</v>
      </c>
      <c r="AV51">
        <v>6737287.270909192</v>
      </c>
      <c r="AW51">
        <v>14361.579232012007</v>
      </c>
      <c r="AX51">
        <v>7826.2788629284923</v>
      </c>
      <c r="AY51">
        <v>15826.137897784656</v>
      </c>
      <c r="AZ51">
        <v>17424.296449380352</v>
      </c>
      <c r="BA51">
        <v>3928.3201828657975</v>
      </c>
      <c r="BB51">
        <v>18899.930947200948</v>
      </c>
      <c r="BC51">
        <v>24081.784218221674</v>
      </c>
      <c r="BD51">
        <v>22189.421402191707</v>
      </c>
      <c r="BE51">
        <v>25382.232637253601</v>
      </c>
      <c r="BF51">
        <v>34365.858859677544</v>
      </c>
      <c r="BG51">
        <v>12426.501609764373</v>
      </c>
      <c r="BH51">
        <v>37090.078578460823</v>
      </c>
      <c r="BI51">
        <v>36232.040450983746</v>
      </c>
      <c r="BJ51">
        <v>40143.349576270717</v>
      </c>
      <c r="BK51">
        <v>37327.351061589776</v>
      </c>
      <c r="BL51">
        <v>55542.811872549028</v>
      </c>
      <c r="BM51">
        <v>23049.228393387584</v>
      </c>
      <c r="BN51">
        <v>59827.763117535666</v>
      </c>
    </row>
    <row r="52" spans="1:66">
      <c r="A52">
        <v>1963</v>
      </c>
      <c r="B52">
        <v>32996.442936999163</v>
      </c>
      <c r="C52">
        <v>33869.01189609844</v>
      </c>
      <c r="D52">
        <v>47037.05644917638</v>
      </c>
      <c r="E52">
        <v>19968.639300564533</v>
      </c>
      <c r="F52">
        <v>52408.560999298774</v>
      </c>
      <c r="G52">
        <v>51496.220919396517</v>
      </c>
      <c r="H52">
        <v>58227.335846630827</v>
      </c>
      <c r="I52">
        <v>51260.075105403099</v>
      </c>
      <c r="J52">
        <v>76128.97600693295</v>
      </c>
      <c r="K52">
        <v>36129.456343638492</v>
      </c>
      <c r="L52">
        <v>86119.095878309075</v>
      </c>
      <c r="M52">
        <v>107594.14535292164</v>
      </c>
      <c r="N52">
        <v>124913.33280855253</v>
      </c>
      <c r="O52">
        <v>102129.03215855747</v>
      </c>
      <c r="P52">
        <v>150785.57241036906</v>
      </c>
      <c r="Q52">
        <v>86119.035744497494</v>
      </c>
      <c r="R52">
        <v>182150.16553906639</v>
      </c>
      <c r="S52">
        <v>151674.30911698434</v>
      </c>
      <c r="T52">
        <v>171253.91655453946</v>
      </c>
      <c r="U52">
        <v>141656.85999345116</v>
      </c>
      <c r="V52">
        <v>206390.93976794498</v>
      </c>
      <c r="W52">
        <v>122169.62372254967</v>
      </c>
      <c r="X52">
        <v>255197.33918553579</v>
      </c>
      <c r="Y52">
        <v>342056.35290226096</v>
      </c>
      <c r="Z52">
        <v>378074.06000305002</v>
      </c>
      <c r="AA52">
        <v>311615.55282289349</v>
      </c>
      <c r="AB52">
        <v>435274.85627020738</v>
      </c>
      <c r="AC52">
        <v>294372.99568529602</v>
      </c>
      <c r="AD52">
        <v>576441.64908755803</v>
      </c>
      <c r="AE52">
        <v>485383.08933391998</v>
      </c>
      <c r="AF52">
        <v>530012.20991850493</v>
      </c>
      <c r="AG52">
        <v>436659.82450607949</v>
      </c>
      <c r="AH52">
        <v>592335.44983779255</v>
      </c>
      <c r="AI52">
        <v>437958.23526477109</v>
      </c>
      <c r="AJ52">
        <v>815233.76891020208</v>
      </c>
      <c r="AK52">
        <v>1159079.4786159762</v>
      </c>
      <c r="AL52">
        <v>1199774.5512422263</v>
      </c>
      <c r="AM52">
        <v>1020938.1081668604</v>
      </c>
      <c r="AN52">
        <v>1269365.5879608244</v>
      </c>
      <c r="AO52">
        <v>1120613.2758629592</v>
      </c>
      <c r="AP52">
        <v>1918535.3745696084</v>
      </c>
      <c r="AQ52">
        <v>4465846.958834229</v>
      </c>
      <c r="AR52">
        <v>4491589.9117608145</v>
      </c>
      <c r="AS52">
        <v>3907652.7160779452</v>
      </c>
      <c r="AT52">
        <v>4541485.8628196334</v>
      </c>
      <c r="AU52">
        <v>4497414.3208028562</v>
      </c>
      <c r="AV52">
        <v>7367947.8780936366</v>
      </c>
      <c r="AW52">
        <v>14544.502533120092</v>
      </c>
      <c r="AX52">
        <v>7786.1132467614298</v>
      </c>
      <c r="AY52">
        <v>16477.948686793792</v>
      </c>
      <c r="AZ52">
        <v>17945.136891419806</v>
      </c>
      <c r="BA52">
        <v>3807.8222574905744</v>
      </c>
      <c r="BB52">
        <v>18732.545572820891</v>
      </c>
      <c r="BC52">
        <v>24707.809335229998</v>
      </c>
      <c r="BD52">
        <v>22783.455173493232</v>
      </c>
      <c r="BE52">
        <v>26284.565200269659</v>
      </c>
      <c r="BF52">
        <v>35509.443564599409</v>
      </c>
      <c r="BG52">
        <v>12618.59525123865</v>
      </c>
      <c r="BH52">
        <v>37992.827161546811</v>
      </c>
      <c r="BI52">
        <v>37629.265317107565</v>
      </c>
      <c r="BJ52">
        <v>41731.963915234461</v>
      </c>
      <c r="BK52">
        <v>38542.835842114495</v>
      </c>
      <c r="BL52">
        <v>57464.826906073911</v>
      </c>
      <c r="BM52">
        <v>23632.061493423738</v>
      </c>
      <c r="BN52">
        <v>62329.720880221357</v>
      </c>
    </row>
    <row r="53" spans="1:66">
      <c r="A53">
        <v>1964</v>
      </c>
      <c r="B53">
        <v>34348.704060872478</v>
      </c>
      <c r="C53">
        <v>35114.718892983074</v>
      </c>
      <c r="D53">
        <v>48750.886380925062</v>
      </c>
      <c r="E53">
        <v>20666.133318396827</v>
      </c>
      <c r="F53">
        <v>54365.274054472284</v>
      </c>
      <c r="G53">
        <v>53969.982287516781</v>
      </c>
      <c r="H53">
        <v>60951.460491150581</v>
      </c>
      <c r="I53">
        <v>53099.678310163217</v>
      </c>
      <c r="J53">
        <v>79035.795428390862</v>
      </c>
      <c r="K53">
        <v>37644.942304678305</v>
      </c>
      <c r="L53">
        <v>90165.387910503734</v>
      </c>
      <c r="M53">
        <v>113743.95070465832</v>
      </c>
      <c r="N53">
        <v>131474.98943896007</v>
      </c>
      <c r="O53">
        <v>106465.10906025924</v>
      </c>
      <c r="P53">
        <v>157631.60938355909</v>
      </c>
      <c r="Q53">
        <v>91365.133149551941</v>
      </c>
      <c r="R53">
        <v>191500.22498089043</v>
      </c>
      <c r="S53">
        <v>160626.79964159883</v>
      </c>
      <c r="T53">
        <v>180657.09591374491</v>
      </c>
      <c r="U53">
        <v>148031.16454674379</v>
      </c>
      <c r="V53">
        <v>216226.88072907104</v>
      </c>
      <c r="W53">
        <v>129829.84656836859</v>
      </c>
      <c r="X53">
        <v>269143.55938793463</v>
      </c>
      <c r="Y53">
        <v>363042.84994684154</v>
      </c>
      <c r="Z53">
        <v>400708.36933346011</v>
      </c>
      <c r="AA53">
        <v>326956.5577882611</v>
      </c>
      <c r="AB53">
        <v>458399.64612849965</v>
      </c>
      <c r="AC53">
        <v>311914.44771236938</v>
      </c>
      <c r="AD53">
        <v>611191.34286857524</v>
      </c>
      <c r="AE53">
        <v>517104.15551249776</v>
      </c>
      <c r="AF53">
        <v>563012.27501519478</v>
      </c>
      <c r="AG53">
        <v>460344.54250177037</v>
      </c>
      <c r="AH53">
        <v>625818.18886190327</v>
      </c>
      <c r="AI53">
        <v>464109.99285771284</v>
      </c>
      <c r="AJ53">
        <v>867022.84824457823</v>
      </c>
      <c r="AK53">
        <v>1249731.5235360602</v>
      </c>
      <c r="AL53">
        <v>1290046.5085983411</v>
      </c>
      <c r="AM53">
        <v>1096658.5338563968</v>
      </c>
      <c r="AN53">
        <v>1356321.1438443454</v>
      </c>
      <c r="AO53">
        <v>1201709.4947513938</v>
      </c>
      <c r="AP53">
        <v>2068596.834620154</v>
      </c>
      <c r="AQ53">
        <v>4888210.1729439739</v>
      </c>
      <c r="AR53">
        <v>4913399.2011256414</v>
      </c>
      <c r="AS53">
        <v>4273996.3131173877</v>
      </c>
      <c r="AT53">
        <v>4913909.7401091279</v>
      </c>
      <c r="AU53">
        <v>4915051.1615217421</v>
      </c>
      <c r="AV53">
        <v>8075685.6220652061</v>
      </c>
      <c r="AW53">
        <v>14727.425834228176</v>
      </c>
      <c r="AX53">
        <v>7745.9476305943672</v>
      </c>
      <c r="AY53">
        <v>17129.75947580293</v>
      </c>
      <c r="AZ53">
        <v>18465.977333459261</v>
      </c>
      <c r="BA53">
        <v>3687.3243321153514</v>
      </c>
      <c r="BB53">
        <v>18565.160198440837</v>
      </c>
      <c r="BC53">
        <v>25527.009989340717</v>
      </c>
      <c r="BD53">
        <v>23556.8945744183</v>
      </c>
      <c r="BE53">
        <v>27186.89776328572</v>
      </c>
      <c r="BF53">
        <v>36653.028269521274</v>
      </c>
      <c r="BG53">
        <v>12810.688892712926</v>
      </c>
      <c r="BH53">
        <v>39128.057284870265</v>
      </c>
      <c r="BI53">
        <v>39026.490183231392</v>
      </c>
      <c r="BJ53">
        <v>43320.578254198212</v>
      </c>
      <c r="BK53">
        <v>39758.320622639207</v>
      </c>
      <c r="BL53">
        <v>59386.841939598802</v>
      </c>
      <c r="BM53">
        <v>24214.894593459896</v>
      </c>
      <c r="BN53">
        <v>64831.678642907056</v>
      </c>
    </row>
    <row r="54" spans="1:66">
      <c r="A54">
        <v>1965</v>
      </c>
      <c r="B54">
        <v>36124.073379406771</v>
      </c>
      <c r="C54">
        <v>36860.788951314804</v>
      </c>
      <c r="D54">
        <v>51231.953438627999</v>
      </c>
      <c r="E54">
        <v>21679.648496464317</v>
      </c>
      <c r="F54">
        <v>57141.174801314497</v>
      </c>
      <c r="G54">
        <v>56426.955869726669</v>
      </c>
      <c r="H54">
        <v>63908.317281029944</v>
      </c>
      <c r="I54">
        <v>55419.180502471834</v>
      </c>
      <c r="J54">
        <v>82539.907657406482</v>
      </c>
      <c r="K54">
        <v>39386.936081455831</v>
      </c>
      <c r="L54">
        <v>94449.975010389855</v>
      </c>
      <c r="M54">
        <v>118381.41054558428</v>
      </c>
      <c r="N54">
        <v>136756.83358664374</v>
      </c>
      <c r="O54">
        <v>110666.75505891728</v>
      </c>
      <c r="P54">
        <v>163431.69196484546</v>
      </c>
      <c r="Q54">
        <v>94865.432833929619</v>
      </c>
      <c r="R54">
        <v>199545.53704890932</v>
      </c>
      <c r="S54">
        <v>166880.70285114157</v>
      </c>
      <c r="T54">
        <v>187749.7357522512</v>
      </c>
      <c r="U54">
        <v>153539.06736010136</v>
      </c>
      <c r="V54">
        <v>223837.54474466864</v>
      </c>
      <c r="W54">
        <v>134911.88146952604</v>
      </c>
      <c r="X54">
        <v>279774.77339761244</v>
      </c>
      <c r="Y54">
        <v>375729.7603148272</v>
      </c>
      <c r="Z54">
        <v>414295.63361843582</v>
      </c>
      <c r="AA54">
        <v>339120.11103053135</v>
      </c>
      <c r="AB54">
        <v>472620.69147788791</v>
      </c>
      <c r="AC54">
        <v>323757.3269349662</v>
      </c>
      <c r="AD54">
        <v>632000.15898294142</v>
      </c>
      <c r="AE54">
        <v>535324.90120707836</v>
      </c>
      <c r="AF54">
        <v>583067.99743808829</v>
      </c>
      <c r="AG54">
        <v>478735.73259476019</v>
      </c>
      <c r="AH54">
        <v>645389.97546420246</v>
      </c>
      <c r="AI54">
        <v>480942.99067801778</v>
      </c>
      <c r="AJ54">
        <v>896819.05593149399</v>
      </c>
      <c r="AK54">
        <v>1297538.6210242643</v>
      </c>
      <c r="AL54">
        <v>1340417.5077123193</v>
      </c>
      <c r="AM54">
        <v>1145550.3366957435</v>
      </c>
      <c r="AN54">
        <v>1400934.2319674157</v>
      </c>
      <c r="AO54">
        <v>1249964.9048443814</v>
      </c>
      <c r="AP54">
        <v>2142916.2196869575</v>
      </c>
      <c r="AQ54">
        <v>5052650.4613840077</v>
      </c>
      <c r="AR54">
        <v>5083826.2366863582</v>
      </c>
      <c r="AS54">
        <v>4445536.5547222923</v>
      </c>
      <c r="AT54">
        <v>5013782.8971622279</v>
      </c>
      <c r="AU54">
        <v>5128844.8160697296</v>
      </c>
      <c r="AV54">
        <v>8341656.2088518376</v>
      </c>
      <c r="AW54">
        <v>15816.390007948774</v>
      </c>
      <c r="AX54">
        <v>8338.170414926486</v>
      </c>
      <c r="AY54">
        <v>18302.397400157777</v>
      </c>
      <c r="AZ54">
        <v>19923.999219849517</v>
      </c>
      <c r="BA54">
        <v>3972.3609114727983</v>
      </c>
      <c r="BB54">
        <v>19782.504066143287</v>
      </c>
      <c r="BC54">
        <v>26984.369249831485</v>
      </c>
      <c r="BD54">
        <v>24942.655578602658</v>
      </c>
      <c r="BE54">
        <v>28660.126050470084</v>
      </c>
      <c r="BF54">
        <v>38765.315824603829</v>
      </c>
      <c r="BG54">
        <v>13547.894681190392</v>
      </c>
      <c r="BH54">
        <v>41318.467884915066</v>
      </c>
      <c r="BI54">
        <v>40879.718161689976</v>
      </c>
      <c r="BJ54">
        <v>45642.903925087652</v>
      </c>
      <c r="BK54">
        <v>41607.286863360467</v>
      </c>
      <c r="BL54">
        <v>62316.961580546733</v>
      </c>
      <c r="BM54">
        <v>25517.311893337384</v>
      </c>
      <c r="BN54">
        <v>67956.436896495594</v>
      </c>
    </row>
    <row r="55" spans="1:66">
      <c r="A55">
        <v>1966</v>
      </c>
      <c r="B55">
        <v>37804.87227872957</v>
      </c>
      <c r="C55">
        <v>38606.859009646534</v>
      </c>
      <c r="D55">
        <v>53713.020496330937</v>
      </c>
      <c r="E55">
        <v>22693.163674531803</v>
      </c>
      <c r="F55">
        <v>59546.293650554544</v>
      </c>
      <c r="G55">
        <v>58704.390375789757</v>
      </c>
      <c r="H55">
        <v>66679.351358200525</v>
      </c>
      <c r="I55">
        <v>57738.682694780444</v>
      </c>
      <c r="J55">
        <v>86044.019886422102</v>
      </c>
      <c r="K55">
        <v>41128.929858233365</v>
      </c>
      <c r="L55">
        <v>98092.739367263348</v>
      </c>
      <c r="M55">
        <v>122590.16731835461</v>
      </c>
      <c r="N55">
        <v>141535.8384070943</v>
      </c>
      <c r="O55">
        <v>114868.40105757529</v>
      </c>
      <c r="P55">
        <v>169231.77454613181</v>
      </c>
      <c r="Q55">
        <v>98365.732518307297</v>
      </c>
      <c r="R55">
        <v>206138.91623598014</v>
      </c>
      <c r="S55">
        <v>172501.7470405669</v>
      </c>
      <c r="T55">
        <v>194136.07675597601</v>
      </c>
      <c r="U55">
        <v>159046.97017345892</v>
      </c>
      <c r="V55">
        <v>231448.20876026622</v>
      </c>
      <c r="W55">
        <v>139993.9163706835</v>
      </c>
      <c r="X55">
        <v>288308.46047456906</v>
      </c>
      <c r="Y55">
        <v>386851.5653371893</v>
      </c>
      <c r="Z55">
        <v>426116.71059346042</v>
      </c>
      <c r="AA55">
        <v>351283.66427280154</v>
      </c>
      <c r="AB55">
        <v>486841.73682727612</v>
      </c>
      <c r="AC55">
        <v>335600.20615756302</v>
      </c>
      <c r="AD55">
        <v>647765.1478515974</v>
      </c>
      <c r="AE55">
        <v>551330.33033910266</v>
      </c>
      <c r="AF55">
        <v>600731.95533191296</v>
      </c>
      <c r="AG55">
        <v>497126.92268775002</v>
      </c>
      <c r="AH55">
        <v>664961.76206650166</v>
      </c>
      <c r="AI55">
        <v>497775.98849832272</v>
      </c>
      <c r="AJ55">
        <v>919483.54020696774</v>
      </c>
      <c r="AK55">
        <v>1340342.7217884865</v>
      </c>
      <c r="AL55">
        <v>1385719.1948519484</v>
      </c>
      <c r="AM55">
        <v>1194442.1395350902</v>
      </c>
      <c r="AN55">
        <v>1445547.3200904857</v>
      </c>
      <c r="AO55">
        <v>1298220.314937369</v>
      </c>
      <c r="AP55">
        <v>2200492.1824878925</v>
      </c>
      <c r="AQ55">
        <v>5195423.292656458</v>
      </c>
      <c r="AR55">
        <v>5232952.4179172255</v>
      </c>
      <c r="AS55">
        <v>4617076.796327197</v>
      </c>
      <c r="AT55">
        <v>5113656.0542153278</v>
      </c>
      <c r="AU55">
        <v>5342638.4706177162</v>
      </c>
      <c r="AV55">
        <v>8540226.9063538928</v>
      </c>
      <c r="AW55">
        <v>16905.354181669372</v>
      </c>
      <c r="AX55">
        <v>8930.3931992586058</v>
      </c>
      <c r="AY55">
        <v>19475.035324512624</v>
      </c>
      <c r="AZ55">
        <v>21382.021106239772</v>
      </c>
      <c r="BA55">
        <v>4257.3974908302453</v>
      </c>
      <c r="BB55">
        <v>20999.84793384574</v>
      </c>
      <c r="BC55">
        <v>28384.283940993453</v>
      </c>
      <c r="BD55">
        <v>26279.209375577928</v>
      </c>
      <c r="BE55">
        <v>30133.354337654448</v>
      </c>
      <c r="BF55">
        <v>40877.603379686385</v>
      </c>
      <c r="BG55">
        <v>14285.100469667857</v>
      </c>
      <c r="BH55">
        <v>43258.224474396142</v>
      </c>
      <c r="BI55">
        <v>42732.946140148553</v>
      </c>
      <c r="BJ55">
        <v>47965.229595977085</v>
      </c>
      <c r="BK55">
        <v>43456.253104081719</v>
      </c>
      <c r="BL55">
        <v>65247.081221494664</v>
      </c>
      <c r="BM55">
        <v>26819.729193214876</v>
      </c>
      <c r="BN55">
        <v>71081.195150084139</v>
      </c>
    </row>
    <row r="56" spans="1:66">
      <c r="A56">
        <v>1967</v>
      </c>
      <c r="B56">
        <v>38332.482189982504</v>
      </c>
      <c r="C56">
        <v>39239.88988927671</v>
      </c>
      <c r="D56">
        <v>53501.186274609878</v>
      </c>
      <c r="E56">
        <v>23862.942935941395</v>
      </c>
      <c r="F56">
        <v>60384.26316446776</v>
      </c>
      <c r="G56">
        <v>58437.109879865697</v>
      </c>
      <c r="H56">
        <v>66160.099676959027</v>
      </c>
      <c r="I56">
        <v>58209.151485326918</v>
      </c>
      <c r="J56">
        <v>84734.71419364812</v>
      </c>
      <c r="K56">
        <v>42322.631021280613</v>
      </c>
      <c r="L56">
        <v>97642.623069408961</v>
      </c>
      <c r="M56">
        <v>119922.58446799453</v>
      </c>
      <c r="N56">
        <v>139111.32678534157</v>
      </c>
      <c r="O56">
        <v>115265.15751185112</v>
      </c>
      <c r="P56">
        <v>167181.56461371592</v>
      </c>
      <c r="Q56">
        <v>96107.618727440509</v>
      </c>
      <c r="R56">
        <v>202958.11128255536</v>
      </c>
      <c r="S56">
        <v>167497.79574170022</v>
      </c>
      <c r="T56">
        <v>190147.9895212811</v>
      </c>
      <c r="U56">
        <v>159129.60956287113</v>
      </c>
      <c r="V56">
        <v>227890.90492894661</v>
      </c>
      <c r="W56">
        <v>134873.07280030244</v>
      </c>
      <c r="X56">
        <v>281934.85263517516</v>
      </c>
      <c r="Y56">
        <v>370824.16280520987</v>
      </c>
      <c r="Z56">
        <v>412758.18631577905</v>
      </c>
      <c r="AA56">
        <v>346104.10671508568</v>
      </c>
      <c r="AB56">
        <v>473308.32704248274</v>
      </c>
      <c r="AC56">
        <v>317452.31496439851</v>
      </c>
      <c r="AD56">
        <v>624051.94946723781</v>
      </c>
      <c r="AE56">
        <v>523259.87689234625</v>
      </c>
      <c r="AF56">
        <v>575903.52948519087</v>
      </c>
      <c r="AG56">
        <v>484416.54237761028</v>
      </c>
      <c r="AH56">
        <v>640178.82853254583</v>
      </c>
      <c r="AI56">
        <v>470409.21231310489</v>
      </c>
      <c r="AJ56">
        <v>875236.68429965549</v>
      </c>
      <c r="AK56">
        <v>1226789.8563457781</v>
      </c>
      <c r="AL56">
        <v>1282123.9252549396</v>
      </c>
      <c r="AM56">
        <v>1125564.0920580304</v>
      </c>
      <c r="AN56">
        <v>1345996.6060678891</v>
      </c>
      <c r="AO56">
        <v>1197732.8403966054</v>
      </c>
      <c r="AP56">
        <v>2022197.7947200765</v>
      </c>
      <c r="AQ56">
        <v>4655103.5234291516</v>
      </c>
      <c r="AR56">
        <v>4701708.5012214165</v>
      </c>
      <c r="AS56">
        <v>4271413.7659911588</v>
      </c>
      <c r="AT56">
        <v>4642018.998859222</v>
      </c>
      <c r="AU56">
        <v>4789554.0231467709</v>
      </c>
      <c r="AV56">
        <v>7662433.0255735358</v>
      </c>
      <c r="AW56">
        <v>18227.854500099311</v>
      </c>
      <c r="AX56">
        <v>10504.86470300598</v>
      </c>
      <c r="AY56">
        <v>20270.628293226491</v>
      </c>
      <c r="AZ56">
        <v>22267.658355571639</v>
      </c>
      <c r="BA56">
        <v>5403.2548506021749</v>
      </c>
      <c r="BB56">
        <v>23125.90325952656</v>
      </c>
      <c r="BC56">
        <v>29266.915270203393</v>
      </c>
      <c r="BD56">
        <v>27134.83279049816</v>
      </c>
      <c r="BE56">
        <v>30792.637931212877</v>
      </c>
      <c r="BF56">
        <v>40870.033125820315</v>
      </c>
      <c r="BG56">
        <v>15835.756736885935</v>
      </c>
      <c r="BH56">
        <v>44542.724484680242</v>
      </c>
      <c r="BI56">
        <v>43065.74123283349</v>
      </c>
      <c r="BJ56">
        <v>47922.292899863387</v>
      </c>
      <c r="BK56">
        <v>43945.149978695874</v>
      </c>
      <c r="BL56">
        <v>64123.001588631174</v>
      </c>
      <c r="BM56">
        <v>28876.384094740639</v>
      </c>
      <c r="BN56">
        <v>71313.751016122347</v>
      </c>
    </row>
    <row r="57" spans="1:66">
      <c r="A57">
        <v>1968</v>
      </c>
      <c r="B57">
        <v>39454.273454375623</v>
      </c>
      <c r="C57">
        <v>40329.626946634911</v>
      </c>
      <c r="D57">
        <v>54834.788813127787</v>
      </c>
      <c r="E57">
        <v>24585.150691840015</v>
      </c>
      <c r="F57">
        <v>62460.365149741854</v>
      </c>
      <c r="G57">
        <v>59685.6947159716</v>
      </c>
      <c r="H57">
        <v>67559.521169183834</v>
      </c>
      <c r="I57">
        <v>59590.403867396562</v>
      </c>
      <c r="J57">
        <v>86454.582251654487</v>
      </c>
      <c r="K57">
        <v>43263.569304938494</v>
      </c>
      <c r="L57">
        <v>100134.37278736301</v>
      </c>
      <c r="M57">
        <v>120792.33392223995</v>
      </c>
      <c r="N57">
        <v>140870.89315443812</v>
      </c>
      <c r="O57">
        <v>116944.02406926519</v>
      </c>
      <c r="P57">
        <v>169760.68102936298</v>
      </c>
      <c r="Q57">
        <v>95767.310321813828</v>
      </c>
      <c r="R57">
        <v>205732.56618306338</v>
      </c>
      <c r="S57">
        <v>167664.50070576393</v>
      </c>
      <c r="T57">
        <v>191659.88442045241</v>
      </c>
      <c r="U57">
        <v>160775.11771122995</v>
      </c>
      <c r="V57">
        <v>230630.02345299078</v>
      </c>
      <c r="W57">
        <v>133222.85176658616</v>
      </c>
      <c r="X57">
        <v>284127.91636151198</v>
      </c>
      <c r="Y57">
        <v>369632.20460600842</v>
      </c>
      <c r="Z57">
        <v>413465.05117008009</v>
      </c>
      <c r="AA57">
        <v>348412.12179446069</v>
      </c>
      <c r="AB57">
        <v>476163.66563631233</v>
      </c>
      <c r="AC57">
        <v>310964.52154086065</v>
      </c>
      <c r="AD57">
        <v>624658.41983844573</v>
      </c>
      <c r="AE57">
        <v>520814.00379130337</v>
      </c>
      <c r="AF57">
        <v>575868.8298316719</v>
      </c>
      <c r="AG57">
        <v>487951.56954820728</v>
      </c>
      <c r="AH57">
        <v>643803.88723781228</v>
      </c>
      <c r="AI57">
        <v>461187.90125910263</v>
      </c>
      <c r="AJ57">
        <v>875323.58137148421</v>
      </c>
      <c r="AK57">
        <v>1228493.934378552</v>
      </c>
      <c r="AL57">
        <v>1288475.2486670048</v>
      </c>
      <c r="AM57">
        <v>1142902.6717811164</v>
      </c>
      <c r="AN57">
        <v>1358212.0770894927</v>
      </c>
      <c r="AO57">
        <v>1179835.0476995744</v>
      </c>
      <c r="AP57">
        <v>2028064.5539593359</v>
      </c>
      <c r="AQ57">
        <v>4738226.4542905428</v>
      </c>
      <c r="AR57">
        <v>4790827.485095039</v>
      </c>
      <c r="AS57">
        <v>4421678.6595152849</v>
      </c>
      <c r="AT57">
        <v>4731132.0672629131</v>
      </c>
      <c r="AU57">
        <v>4844171.1363335736</v>
      </c>
      <c r="AV57">
        <v>7820823.3787359698</v>
      </c>
      <c r="AW57">
        <v>19222.852192779643</v>
      </c>
      <c r="AX57">
        <v>11349.0257395674</v>
      </c>
      <c r="AY57">
        <v>21068.850025873264</v>
      </c>
      <c r="AZ57">
        <v>23214.995374601094</v>
      </c>
      <c r="BA57">
        <v>5906.7320787415374</v>
      </c>
      <c r="BB57">
        <v>24786.357512120692</v>
      </c>
      <c r="BC57">
        <v>30416.711180168473</v>
      </c>
      <c r="BD57">
        <v>28185.760154368672</v>
      </c>
      <c r="BE57">
        <v>31816.916155231553</v>
      </c>
      <c r="BF57">
        <v>42065.245233546106</v>
      </c>
      <c r="BG57">
        <v>16676.021844065148</v>
      </c>
      <c r="BH57">
        <v>46541.23170159501</v>
      </c>
      <c r="BI57">
        <v>44409.034914404496</v>
      </c>
      <c r="BJ57">
        <v>49231.678172870263</v>
      </c>
      <c r="BK57">
        <v>45251.998816929408</v>
      </c>
      <c r="BL57">
        <v>65628.057557227366</v>
      </c>
      <c r="BM57">
        <v>30137.634050719662</v>
      </c>
      <c r="BN57">
        <v>73734.824438437921</v>
      </c>
    </row>
    <row r="58" spans="1:66">
      <c r="A58">
        <v>1969</v>
      </c>
      <c r="B58">
        <v>39978.122819911048</v>
      </c>
      <c r="C58">
        <v>40793.79706547004</v>
      </c>
      <c r="D58">
        <v>55678.411462271368</v>
      </c>
      <c r="E58">
        <v>24944.31685317056</v>
      </c>
      <c r="F58">
        <v>63518.225675994261</v>
      </c>
      <c r="G58">
        <v>59990.898595169339</v>
      </c>
      <c r="H58">
        <v>67979.196661382099</v>
      </c>
      <c r="I58">
        <v>59878.711048381432</v>
      </c>
      <c r="J58">
        <v>87308.755832805415</v>
      </c>
      <c r="K58">
        <v>43567.338621746632</v>
      </c>
      <c r="L58">
        <v>100991.21410253753</v>
      </c>
      <c r="M58">
        <v>119180.15520341044</v>
      </c>
      <c r="N58">
        <v>140075.94904957578</v>
      </c>
      <c r="O58">
        <v>115477.15755416625</v>
      </c>
      <c r="P58">
        <v>169514.70344043389</v>
      </c>
      <c r="Q58">
        <v>94162.092110628335</v>
      </c>
      <c r="R58">
        <v>203774.26109208178</v>
      </c>
      <c r="S58">
        <v>163673.55723925636</v>
      </c>
      <c r="T58">
        <v>188691.66438469605</v>
      </c>
      <c r="U58">
        <v>157178.48763668269</v>
      </c>
      <c r="V58">
        <v>228050.44648672827</v>
      </c>
      <c r="W58">
        <v>129452.55396459652</v>
      </c>
      <c r="X58">
        <v>278368.43302938808</v>
      </c>
      <c r="Y58">
        <v>353388.38415995223</v>
      </c>
      <c r="Z58">
        <v>399033.08838726475</v>
      </c>
      <c r="AA58">
        <v>334393.15836277767</v>
      </c>
      <c r="AB58">
        <v>463893.80921105028</v>
      </c>
      <c r="AC58">
        <v>294037.91027850856</v>
      </c>
      <c r="AD58">
        <v>601433.12624339177</v>
      </c>
      <c r="AE58">
        <v>495393.9693039686</v>
      </c>
      <c r="AF58">
        <v>553150.95485012629</v>
      </c>
      <c r="AG58">
        <v>465755.97560694534</v>
      </c>
      <c r="AH58">
        <v>624305.1939202497</v>
      </c>
      <c r="AI58">
        <v>432367.8759638514</v>
      </c>
      <c r="AJ58">
        <v>839030.33413465635</v>
      </c>
      <c r="AK58">
        <v>1165019.8695935744</v>
      </c>
      <c r="AL58">
        <v>1229586.137242686</v>
      </c>
      <c r="AM58">
        <v>1080209.0716954032</v>
      </c>
      <c r="AN58">
        <v>1310565.5146593896</v>
      </c>
      <c r="AO58">
        <v>1109761.8688121287</v>
      </c>
      <c r="AP58">
        <v>1937534.468717898</v>
      </c>
      <c r="AQ58">
        <v>4551056.1478230972</v>
      </c>
      <c r="AR58">
        <v>4604626.8563549519</v>
      </c>
      <c r="AS58">
        <v>4222620.3361199358</v>
      </c>
      <c r="AT58">
        <v>4611789.5910573462</v>
      </c>
      <c r="AU58">
        <v>4594853.6596726598</v>
      </c>
      <c r="AV58">
        <v>7542213.0623214869</v>
      </c>
      <c r="AW58">
        <v>19965.347044652757</v>
      </c>
      <c r="AX58">
        <v>11977.048978440005</v>
      </c>
      <c r="AY58">
        <v>21708.883082558648</v>
      </c>
      <c r="AZ58">
        <v>24048.067091737321</v>
      </c>
      <c r="BA58">
        <v>6321.2950845944861</v>
      </c>
      <c r="BB58">
        <v>26045.237249450991</v>
      </c>
      <c r="BC58">
        <v>31177.896999522225</v>
      </c>
      <c r="BD58">
        <v>28856.142127726074</v>
      </c>
      <c r="BE58">
        <v>32495.645900059357</v>
      </c>
      <c r="BF58">
        <v>43029.934575808868</v>
      </c>
      <c r="BG58">
        <v>17253.452935675246</v>
      </c>
      <c r="BH58">
        <v>47934.221740873421</v>
      </c>
      <c r="BI58">
        <v>45193.584443109059</v>
      </c>
      <c r="BJ58">
        <v>49955.008564333664</v>
      </c>
      <c r="BK58">
        <v>45979.099421935236</v>
      </c>
      <c r="BL58">
        <v>66757.26893089831</v>
      </c>
      <c r="BM58">
        <v>30918.650249526203</v>
      </c>
      <c r="BN58">
        <v>75295.452355151458</v>
      </c>
    </row>
    <row r="59" spans="1:66">
      <c r="A59">
        <v>1970</v>
      </c>
      <c r="B59">
        <v>39003.004584660623</v>
      </c>
      <c r="C59">
        <v>39480.845990062786</v>
      </c>
      <c r="D59">
        <v>53992.51475289942</v>
      </c>
      <c r="E59">
        <v>24454.519819593177</v>
      </c>
      <c r="F59">
        <v>62031.006041816341</v>
      </c>
      <c r="G59">
        <v>58391.653698056551</v>
      </c>
      <c r="H59">
        <v>66056.797672434099</v>
      </c>
      <c r="I59">
        <v>57877.798350761288</v>
      </c>
      <c r="J59">
        <v>84595.802944109819</v>
      </c>
      <c r="K59">
        <v>42463.843248598489</v>
      </c>
      <c r="L59">
        <v>98240.100843494365</v>
      </c>
      <c r="M59">
        <v>115551.14087405356</v>
      </c>
      <c r="N59">
        <v>135865.09471524507</v>
      </c>
      <c r="O59">
        <v>111004.090721783</v>
      </c>
      <c r="P59">
        <v>164364.66236321488</v>
      </c>
      <c r="Q59">
        <v>91002.716153385554</v>
      </c>
      <c r="R59">
        <v>197748.90278765513</v>
      </c>
      <c r="S59">
        <v>157957.24208491875</v>
      </c>
      <c r="T59">
        <v>182315.16847766531</v>
      </c>
      <c r="U59">
        <v>150347.14676557307</v>
      </c>
      <c r="V59">
        <v>220544.8790681579</v>
      </c>
      <c r="W59">
        <v>124362.51290811785</v>
      </c>
      <c r="X59">
        <v>269136.29261087452</v>
      </c>
      <c r="Y59">
        <v>334668.14176192629</v>
      </c>
      <c r="Z59">
        <v>380235.15139939758</v>
      </c>
      <c r="AA59">
        <v>314414.28271152481</v>
      </c>
      <c r="AB59">
        <v>444478.62548047723</v>
      </c>
      <c r="AC59">
        <v>275549.81191961019</v>
      </c>
      <c r="AD59">
        <v>571494.07116713165</v>
      </c>
      <c r="AE59">
        <v>463716.09267779108</v>
      </c>
      <c r="AF59">
        <v>522298.17894691025</v>
      </c>
      <c r="AG59">
        <v>432046.84151378082</v>
      </c>
      <c r="AH59">
        <v>593808.82387617987</v>
      </c>
      <c r="AI59">
        <v>398748.01221757458</v>
      </c>
      <c r="AJ59">
        <v>788981.20099403546</v>
      </c>
      <c r="AK59">
        <v>1051336.97816903</v>
      </c>
      <c r="AL59">
        <v>1120975.625016507</v>
      </c>
      <c r="AM59">
        <v>960850.10542826424</v>
      </c>
      <c r="AN59">
        <v>1206299.507312885</v>
      </c>
      <c r="AO59">
        <v>989299.71580657293</v>
      </c>
      <c r="AP59">
        <v>1757020.751674653</v>
      </c>
      <c r="AQ59">
        <v>3886400.3596892389</v>
      </c>
      <c r="AR59">
        <v>3946073.9098771317</v>
      </c>
      <c r="AS59">
        <v>3570350.852413814</v>
      </c>
      <c r="AT59">
        <v>4006725.255993526</v>
      </c>
      <c r="AU59">
        <v>3870905.9253253019</v>
      </c>
      <c r="AV59">
        <v>6444117.248459748</v>
      </c>
      <c r="AW59">
        <v>19614.355471264687</v>
      </c>
      <c r="AX59">
        <v>11949.211496887148</v>
      </c>
      <c r="AY59">
        <v>21083.893629364284</v>
      </c>
      <c r="AZ59">
        <v>23389.226561689022</v>
      </c>
      <c r="BA59">
        <v>6445.1963905878656</v>
      </c>
      <c r="BB59">
        <v>25821.911240138303</v>
      </c>
      <c r="BC59">
        <v>30497.656108061401</v>
      </c>
      <c r="BD59">
        <v>28240.550125706788</v>
      </c>
      <c r="BE59">
        <v>31533.818797649423</v>
      </c>
      <c r="BF59">
        <v>41728.942796197705</v>
      </c>
      <c r="BG59">
        <v>17060.27578250513</v>
      </c>
      <c r="BH59">
        <v>46951.239736723153</v>
      </c>
      <c r="BI59">
        <v>44101.781904057294</v>
      </c>
      <c r="BJ59">
        <v>48604.723411731342</v>
      </c>
      <c r="BK59">
        <v>44596.225258005856</v>
      </c>
      <c r="BL59">
        <v>64653.588089333556</v>
      </c>
      <c r="BM59">
        <v>30329.125022401713</v>
      </c>
      <c r="BN59">
        <v>73362.9003574542</v>
      </c>
    </row>
    <row r="60" spans="1:66">
      <c r="A60">
        <v>1971</v>
      </c>
      <c r="B60">
        <v>39200.042442330217</v>
      </c>
      <c r="C60">
        <v>39815.003072169638</v>
      </c>
      <c r="D60">
        <v>53969.063900935325</v>
      </c>
      <c r="E60">
        <v>24867.222372428663</v>
      </c>
      <c r="F60">
        <v>62357.16383678493</v>
      </c>
      <c r="G60">
        <v>58842.279624134171</v>
      </c>
      <c r="H60">
        <v>66267.245068445394</v>
      </c>
      <c r="I60">
        <v>58577.764986254137</v>
      </c>
      <c r="J60">
        <v>84845.159203364732</v>
      </c>
      <c r="K60">
        <v>42960.111937230147</v>
      </c>
      <c r="L60">
        <v>98873.831224591297</v>
      </c>
      <c r="M60">
        <v>116950.92615236972</v>
      </c>
      <c r="N60">
        <v>136853.71080284534</v>
      </c>
      <c r="O60">
        <v>112784.11804077026</v>
      </c>
      <c r="P60">
        <v>165540.91332214695</v>
      </c>
      <c r="Q60">
        <v>91922.821255852657</v>
      </c>
      <c r="R60">
        <v>200051.14426382267</v>
      </c>
      <c r="S60">
        <v>160124.9893402656</v>
      </c>
      <c r="T60">
        <v>183915.30141786925</v>
      </c>
      <c r="U60">
        <v>152986.16779303242</v>
      </c>
      <c r="V60">
        <v>222746.66925300803</v>
      </c>
      <c r="W60">
        <v>125790.93452287679</v>
      </c>
      <c r="X60">
        <v>272500.92814460152</v>
      </c>
      <c r="Y60">
        <v>339023.59527438733</v>
      </c>
      <c r="Z60">
        <v>384232.6799192375</v>
      </c>
      <c r="AA60">
        <v>320319.40576701221</v>
      </c>
      <c r="AB60">
        <v>451324.73819786508</v>
      </c>
      <c r="AC60">
        <v>278270.55248982756</v>
      </c>
      <c r="AD60">
        <v>578703.98054101586</v>
      </c>
      <c r="AE60">
        <v>469503.41365168797</v>
      </c>
      <c r="AF60">
        <v>528830.15402968682</v>
      </c>
      <c r="AG60">
        <v>440157.97899702482</v>
      </c>
      <c r="AH60">
        <v>604061.91335909662</v>
      </c>
      <c r="AI60">
        <v>400868.70418561547</v>
      </c>
      <c r="AJ60">
        <v>799725.41723945946</v>
      </c>
      <c r="AK60">
        <v>1060258.9629477786</v>
      </c>
      <c r="AL60">
        <v>1132824.1926140906</v>
      </c>
      <c r="AM60">
        <v>976974.30308245483</v>
      </c>
      <c r="AN60">
        <v>1224460.4358785325</v>
      </c>
      <c r="AO60">
        <v>990229.17793220596</v>
      </c>
      <c r="AP60">
        <v>1769485.9572211651</v>
      </c>
      <c r="AQ60">
        <v>3862042.1086801062</v>
      </c>
      <c r="AR60">
        <v>3933251.8888716232</v>
      </c>
      <c r="AS60">
        <v>3598580.4922493901</v>
      </c>
      <c r="AT60">
        <v>4018933.8532208069</v>
      </c>
      <c r="AU60">
        <v>3829643.8928776644</v>
      </c>
      <c r="AV60">
        <v>6418216.5473058214</v>
      </c>
      <c r="AW60">
        <v>19557.80526052626</v>
      </c>
      <c r="AX60">
        <v>12132.839816215033</v>
      </c>
      <c r="AY60">
        <v>21052.24115808514</v>
      </c>
      <c r="AZ60">
        <v>23092.968598505911</v>
      </c>
      <c r="BA60">
        <v>6774.3328076271719</v>
      </c>
      <c r="BB60">
        <v>25840.496448978553</v>
      </c>
      <c r="BC60">
        <v>30561.055363436935</v>
      </c>
      <c r="BD60">
        <v>28349.634846717421</v>
      </c>
      <c r="BE60">
        <v>31707.323631214014</v>
      </c>
      <c r="BF60">
        <v>41572.19174302293</v>
      </c>
      <c r="BG60">
        <v>17416.600274270437</v>
      </c>
      <c r="BH60">
        <v>47057.832678225175</v>
      </c>
      <c r="BI60">
        <v>44315.117992075284</v>
      </c>
      <c r="BJ60">
        <v>48620.628634845409</v>
      </c>
      <c r="BK60">
        <v>45026.17672262511</v>
      </c>
      <c r="BL60">
        <v>64671.220673669195</v>
      </c>
      <c r="BM60">
        <v>30719.434607574523</v>
      </c>
      <c r="BN60">
        <v>73579.50296478346</v>
      </c>
    </row>
    <row r="61" spans="1:66">
      <c r="A61">
        <v>1972</v>
      </c>
      <c r="B61">
        <v>40630.248371981084</v>
      </c>
      <c r="C61">
        <v>40963.246539867447</v>
      </c>
      <c r="D61">
        <v>55587.378664547105</v>
      </c>
      <c r="E61">
        <v>26288.747989447398</v>
      </c>
      <c r="F61">
        <v>64399.390108137603</v>
      </c>
      <c r="G61">
        <v>61019.34495700871</v>
      </c>
      <c r="H61">
        <v>68408.116740618294</v>
      </c>
      <c r="I61">
        <v>60389.940303269352</v>
      </c>
      <c r="J61">
        <v>87356.287806186941</v>
      </c>
      <c r="K61">
        <v>45174.587741995922</v>
      </c>
      <c r="L61">
        <v>102026.44374276628</v>
      </c>
      <c r="M61">
        <v>122578.31340410202</v>
      </c>
      <c r="N61">
        <v>142292.01415135214</v>
      </c>
      <c r="O61">
        <v>117642.06400731138</v>
      </c>
      <c r="P61">
        <v>172334.81836063773</v>
      </c>
      <c r="Q61">
        <v>96771.302443755892</v>
      </c>
      <c r="R61">
        <v>208643.33717382606</v>
      </c>
      <c r="S61">
        <v>168336.97305301201</v>
      </c>
      <c r="T61">
        <v>191999.60414466873</v>
      </c>
      <c r="U61">
        <v>160279.28076549538</v>
      </c>
      <c r="V61">
        <v>233223.05697561824</v>
      </c>
      <c r="W61">
        <v>132675.30420469184</v>
      </c>
      <c r="X61">
        <v>285334.96126902581</v>
      </c>
      <c r="Y61">
        <v>356010.74521782232</v>
      </c>
      <c r="Z61">
        <v>402978.42090729845</v>
      </c>
      <c r="AA61">
        <v>336535.88837499294</v>
      </c>
      <c r="AB61">
        <v>474737.03093933669</v>
      </c>
      <c r="AC61">
        <v>291792.29012220935</v>
      </c>
      <c r="AD61">
        <v>606628.87055586686</v>
      </c>
      <c r="AE61">
        <v>493401.74089851778</v>
      </c>
      <c r="AF61">
        <v>554450.90229825536</v>
      </c>
      <c r="AG61">
        <v>463547.21362739714</v>
      </c>
      <c r="AH61">
        <v>636323.15006410866</v>
      </c>
      <c r="AI61">
        <v>419657.03893075447</v>
      </c>
      <c r="AJ61">
        <v>837834.24018093292</v>
      </c>
      <c r="AK61">
        <v>1112549.161505182</v>
      </c>
      <c r="AL61">
        <v>1188779.5340219971</v>
      </c>
      <c r="AM61">
        <v>1030542.3435039731</v>
      </c>
      <c r="AN61">
        <v>1300863.6921677999</v>
      </c>
      <c r="AO61">
        <v>1028376.7105929599</v>
      </c>
      <c r="AP61">
        <v>1853785.7336973543</v>
      </c>
      <c r="AQ61">
        <v>4003879.0623742235</v>
      </c>
      <c r="AR61">
        <v>4093409.9063195228</v>
      </c>
      <c r="AS61">
        <v>3731790.7308825525</v>
      </c>
      <c r="AT61">
        <v>4250696.5388675509</v>
      </c>
      <c r="AU61">
        <v>3923669.2049594535</v>
      </c>
      <c r="AV61">
        <v>6651512.9886955749</v>
      </c>
      <c r="AW61">
        <v>20241.151786953469</v>
      </c>
      <c r="AX61">
        <v>12852.380003343884</v>
      </c>
      <c r="AY61">
        <v>21536.552776465553</v>
      </c>
      <c r="AZ61">
        <v>23818.46952290726</v>
      </c>
      <c r="BA61">
        <v>7402.9082368988729</v>
      </c>
      <c r="BB61">
        <v>26772.336473508934</v>
      </c>
      <c r="BC61">
        <v>31524.907812856542</v>
      </c>
      <c r="BD61">
        <v>29334.49661871764</v>
      </c>
      <c r="BE61">
        <v>32443.377932373685</v>
      </c>
      <c r="BF61">
        <v>42615.440920537032</v>
      </c>
      <c r="BG61">
        <v>18457.35305007979</v>
      </c>
      <c r="BH61">
        <v>48372.284878616672</v>
      </c>
      <c r="BI61">
        <v>45629.602845235378</v>
      </c>
      <c r="BJ61">
        <v>49937.142387934829</v>
      </c>
      <c r="BK61">
        <v>46076.909377258846</v>
      </c>
      <c r="BL61">
        <v>66111.655167574238</v>
      </c>
      <c r="BM61">
        <v>32275.409066555938</v>
      </c>
      <c r="BN61">
        <v>75372.220385001317</v>
      </c>
    </row>
    <row r="62" spans="1:66">
      <c r="A62">
        <v>1973</v>
      </c>
      <c r="B62">
        <v>42333.454758749118</v>
      </c>
      <c r="C62">
        <v>42669.382508678129</v>
      </c>
      <c r="D62">
        <v>57978.89855061171</v>
      </c>
      <c r="E62">
        <v>27469.5331832273</v>
      </c>
      <c r="F62">
        <v>66941.692242799501</v>
      </c>
      <c r="G62">
        <v>63421.495838696639</v>
      </c>
      <c r="H62">
        <v>70880.727162320007</v>
      </c>
      <c r="I62">
        <v>62798.699649043694</v>
      </c>
      <c r="J62">
        <v>90988.910747340356</v>
      </c>
      <c r="K62">
        <v>46802.367771391044</v>
      </c>
      <c r="L62">
        <v>105874.4164820021</v>
      </c>
      <c r="M62">
        <v>128308.51896164661</v>
      </c>
      <c r="N62">
        <v>148365.18939856722</v>
      </c>
      <c r="O62">
        <v>123361.53360968675</v>
      </c>
      <c r="P62">
        <v>181732.05750405855</v>
      </c>
      <c r="Q62">
        <v>99673.925334387255</v>
      </c>
      <c r="R62">
        <v>217988.58847404018</v>
      </c>
      <c r="S62">
        <v>176483.55161418443</v>
      </c>
      <c r="T62">
        <v>200934.59811925734</v>
      </c>
      <c r="U62">
        <v>168564.7617172123</v>
      </c>
      <c r="V62">
        <v>247094.8044973643</v>
      </c>
      <c r="W62">
        <v>136445.66144466319</v>
      </c>
      <c r="X62">
        <v>298872.94526940456</v>
      </c>
      <c r="Y62">
        <v>371639.28866065474</v>
      </c>
      <c r="Z62">
        <v>421886.73990833666</v>
      </c>
      <c r="AA62">
        <v>353097.76385031844</v>
      </c>
      <c r="AB62">
        <v>503863.76036917884</v>
      </c>
      <c r="AC62">
        <v>296702.2728063307</v>
      </c>
      <c r="AD62">
        <v>632655.12459059141</v>
      </c>
      <c r="AE62">
        <v>513341.01450127596</v>
      </c>
      <c r="AF62">
        <v>578478.04061461322</v>
      </c>
      <c r="AG62">
        <v>485873.95776055532</v>
      </c>
      <c r="AH62">
        <v>675799.3001213742</v>
      </c>
      <c r="AI62">
        <v>423583.10444590921</v>
      </c>
      <c r="AJ62">
        <v>870328.43099379737</v>
      </c>
      <c r="AK62">
        <v>1137583.5579885261</v>
      </c>
      <c r="AL62">
        <v>1223772.6224638845</v>
      </c>
      <c r="AM62">
        <v>1061549.9372806505</v>
      </c>
      <c r="AN62">
        <v>1374798.1452497756</v>
      </c>
      <c r="AO62">
        <v>1013441.2538161078</v>
      </c>
      <c r="AP62">
        <v>1897106.2527134144</v>
      </c>
      <c r="AQ62">
        <v>3898969.0405785372</v>
      </c>
      <c r="AR62">
        <v>4020513.8524552868</v>
      </c>
      <c r="AS62">
        <v>3633706.0539815514</v>
      </c>
      <c r="AT62">
        <v>4292823.2632568022</v>
      </c>
      <c r="AU62">
        <v>3712183.6695688022</v>
      </c>
      <c r="AV62">
        <v>6473299.0973966401</v>
      </c>
      <c r="AW62">
        <v>21245.413678801604</v>
      </c>
      <c r="AX62">
        <v>13786.182355178244</v>
      </c>
      <c r="AY62">
        <v>22540.065368312564</v>
      </c>
      <c r="AZ62">
        <v>24968.886353883059</v>
      </c>
      <c r="BA62">
        <v>8136.6985950635581</v>
      </c>
      <c r="BB62">
        <v>28008.968003596896</v>
      </c>
      <c r="BC62">
        <v>32780.669847316065</v>
      </c>
      <c r="BD62">
        <v>30552.150909880442</v>
      </c>
      <c r="BE62">
        <v>33703.587941899386</v>
      </c>
      <c r="BF62">
        <v>44228.547555784273</v>
      </c>
      <c r="BG62">
        <v>19446.822944209525</v>
      </c>
      <c r="BH62">
        <v>50158.70377266164</v>
      </c>
      <c r="BI62">
        <v>47199.740057959156</v>
      </c>
      <c r="BJ62">
        <v>51509.611603258199</v>
      </c>
      <c r="BK62">
        <v>47657.991158882927</v>
      </c>
      <c r="BL62">
        <v>68303.124058160785</v>
      </c>
      <c r="BM62">
        <v>33584.478380641987</v>
      </c>
      <c r="BN62">
        <v>77845.873483992589</v>
      </c>
    </row>
    <row r="63" spans="1:66">
      <c r="A63">
        <v>1974</v>
      </c>
      <c r="B63">
        <v>41131.079710021288</v>
      </c>
      <c r="C63">
        <v>41494.426984513309</v>
      </c>
      <c r="D63">
        <v>55992.789030857777</v>
      </c>
      <c r="E63">
        <v>27026.239477727824</v>
      </c>
      <c r="F63">
        <v>64773.863327058614</v>
      </c>
      <c r="G63">
        <v>61265.025666196845</v>
      </c>
      <c r="H63">
        <v>68305.700763396206</v>
      </c>
      <c r="I63">
        <v>60818.019184279583</v>
      </c>
      <c r="J63">
        <v>87685.414913655404</v>
      </c>
      <c r="K63">
        <v>45516.183706883174</v>
      </c>
      <c r="L63">
        <v>101931.29702473365</v>
      </c>
      <c r="M63">
        <v>122767.74755706303</v>
      </c>
      <c r="N63">
        <v>141870.47583154505</v>
      </c>
      <c r="O63">
        <v>118587.68583683066</v>
      </c>
      <c r="P63">
        <v>175059.18964571905</v>
      </c>
      <c r="Q63">
        <v>94605.958243335626</v>
      </c>
      <c r="R63">
        <v>208389.28026954824</v>
      </c>
      <c r="S63">
        <v>167880.24888278745</v>
      </c>
      <c r="T63">
        <v>191634.44399735564</v>
      </c>
      <c r="U63">
        <v>161208.90388717942</v>
      </c>
      <c r="V63">
        <v>237762.82817712773</v>
      </c>
      <c r="W63">
        <v>128079.81666741653</v>
      </c>
      <c r="X63">
        <v>284319.1105147503</v>
      </c>
      <c r="Y63">
        <v>350931.30209635885</v>
      </c>
      <c r="Z63">
        <v>400147.66639306792</v>
      </c>
      <c r="AA63">
        <v>335739.29039122502</v>
      </c>
      <c r="AB63">
        <v>485615.55600758363</v>
      </c>
      <c r="AC63">
        <v>271413.06045337982</v>
      </c>
      <c r="AD63">
        <v>598230.79846874916</v>
      </c>
      <c r="AE63">
        <v>483149.79589828843</v>
      </c>
      <c r="AF63">
        <v>547649.22781288344</v>
      </c>
      <c r="AG63">
        <v>460329.17431338696</v>
      </c>
      <c r="AH63">
        <v>651885.63752087485</v>
      </c>
      <c r="AI63">
        <v>383566.19523108611</v>
      </c>
      <c r="AJ63">
        <v>820946.55235717166</v>
      </c>
      <c r="AK63">
        <v>1061917.3157281545</v>
      </c>
      <c r="AL63">
        <v>1153299.5245632948</v>
      </c>
      <c r="AM63">
        <v>993236.18067802209</v>
      </c>
      <c r="AN63">
        <v>1320593.1207825916</v>
      </c>
      <c r="AO63">
        <v>909637.61164759833</v>
      </c>
      <c r="AP63">
        <v>1774351.7715255124</v>
      </c>
      <c r="AQ63">
        <v>3540530.538198573</v>
      </c>
      <c r="AR63">
        <v>3679071.999684317</v>
      </c>
      <c r="AS63">
        <v>3299154.2320212084</v>
      </c>
      <c r="AT63">
        <v>4022857.3269011816</v>
      </c>
      <c r="AU63">
        <v>3280984.1088438258</v>
      </c>
      <c r="AV63">
        <v>5866581.5784286223</v>
      </c>
      <c r="AW63">
        <v>20997.133753845719</v>
      </c>
      <c r="AX63">
        <v>13956.458656646357</v>
      </c>
      <c r="AY63">
        <v>22170.83478474704</v>
      </c>
      <c r="AZ63">
        <v>24300.163148060161</v>
      </c>
      <c r="BA63">
        <v>8536.2952485724763</v>
      </c>
      <c r="BB63">
        <v>27616.429629383569</v>
      </c>
      <c r="BC63">
        <v>32060.338838127755</v>
      </c>
      <c r="BD63">
        <v>29937.813474296421</v>
      </c>
      <c r="BE63">
        <v>32928.509334255825</v>
      </c>
      <c r="BF63">
        <v>42763.188962539862</v>
      </c>
      <c r="BG63">
        <v>19517.381837104735</v>
      </c>
      <c r="BH63">
        <v>48816.594777893093</v>
      </c>
      <c r="BI63">
        <v>45889.345193480294</v>
      </c>
      <c r="BJ63">
        <v>49914.506996358999</v>
      </c>
      <c r="BK63">
        <v>46375.602521141809</v>
      </c>
      <c r="BL63">
        <v>65841.971230639479</v>
      </c>
      <c r="BM63">
        <v>33243.740072770051</v>
      </c>
      <c r="BN63">
        <v>75316.801213530023</v>
      </c>
    </row>
    <row r="64" spans="1:66">
      <c r="A64">
        <v>1975</v>
      </c>
      <c r="B64">
        <v>39805.835380126839</v>
      </c>
      <c r="C64">
        <v>39639.354866679299</v>
      </c>
      <c r="D64">
        <v>52974.911130048211</v>
      </c>
      <c r="E64">
        <v>27145.656730152521</v>
      </c>
      <c r="F64">
        <v>62402.356276672675</v>
      </c>
      <c r="G64">
        <v>59258.822924518245</v>
      </c>
      <c r="H64">
        <v>65756.196319934432</v>
      </c>
      <c r="I64">
        <v>58287.028918826029</v>
      </c>
      <c r="J64">
        <v>83118.463288866275</v>
      </c>
      <c r="K64">
        <v>45375.79699062209</v>
      </c>
      <c r="L64">
        <v>98116.356425527702</v>
      </c>
      <c r="M64">
        <v>118740.43679826916</v>
      </c>
      <c r="N64">
        <v>136249.10983548142</v>
      </c>
      <c r="O64">
        <v>113906.22514684257</v>
      </c>
      <c r="P64">
        <v>166313.80481958005</v>
      </c>
      <c r="Q64">
        <v>93416.503310417538</v>
      </c>
      <c r="R64">
        <v>200937.11989182682</v>
      </c>
      <c r="S64">
        <v>162135.78853897628</v>
      </c>
      <c r="T64">
        <v>183994.21463145595</v>
      </c>
      <c r="U64">
        <v>154761.86389000929</v>
      </c>
      <c r="V64">
        <v>226237.03302745268</v>
      </c>
      <c r="W64">
        <v>125992.11874386117</v>
      </c>
      <c r="X64">
        <v>274138.51894765592</v>
      </c>
      <c r="Y64">
        <v>338517.88110856788</v>
      </c>
      <c r="Z64">
        <v>385003.10152344697</v>
      </c>
      <c r="AA64">
        <v>321777.92707725498</v>
      </c>
      <c r="AB64">
        <v>464902.95474469219</v>
      </c>
      <c r="AC64">
        <v>264788.89586948534</v>
      </c>
      <c r="AD64">
        <v>576489.37466718466</v>
      </c>
      <c r="AE64">
        <v>465769.80318260175</v>
      </c>
      <c r="AF64">
        <v>528544.60047971702</v>
      </c>
      <c r="AG64">
        <v>440482.26908945205</v>
      </c>
      <c r="AH64">
        <v>626153.59878977924</v>
      </c>
      <c r="AI64">
        <v>373554.98572610633</v>
      </c>
      <c r="AJ64">
        <v>791098.83991815383</v>
      </c>
      <c r="AK64">
        <v>1028069.4451598418</v>
      </c>
      <c r="AL64">
        <v>1122278.7013286862</v>
      </c>
      <c r="AM64">
        <v>954824.8789292943</v>
      </c>
      <c r="AN64">
        <v>1283892.5546985306</v>
      </c>
      <c r="AO64">
        <v>885232.83307679859</v>
      </c>
      <c r="AP64">
        <v>1715745.609645451</v>
      </c>
      <c r="AQ64">
        <v>3494628.5336851701</v>
      </c>
      <c r="AR64">
        <v>3637053.6491088369</v>
      </c>
      <c r="AS64">
        <v>3226231.7115506856</v>
      </c>
      <c r="AT64">
        <v>3988910.1773341359</v>
      </c>
      <c r="AU64">
        <v>3226909.3908922086</v>
      </c>
      <c r="AV64">
        <v>5792565.4037581841</v>
      </c>
      <c r="AW64">
        <v>20352.847835735429</v>
      </c>
      <c r="AX64">
        <v>13855.474440319254</v>
      </c>
      <c r="AY64">
        <v>20991.680814532578</v>
      </c>
      <c r="AZ64">
        <v>22831.358971230147</v>
      </c>
      <c r="BA64">
        <v>8915.5164696829524</v>
      </c>
      <c r="BB64">
        <v>26688.356127817653</v>
      </c>
      <c r="BC64">
        <v>31035.324111444359</v>
      </c>
      <c r="BD64">
        <v>29089.915996198553</v>
      </c>
      <c r="BE64">
        <v>31387.480391105608</v>
      </c>
      <c r="BF64">
        <v>40381.700720100227</v>
      </c>
      <c r="BG64">
        <v>19782.22933234529</v>
      </c>
      <c r="BH64">
        <v>47009.604763877767</v>
      </c>
      <c r="BI64">
        <v>44388.419456080519</v>
      </c>
      <c r="BJ64">
        <v>48132.967941047682</v>
      </c>
      <c r="BK64">
        <v>44382.229861821892</v>
      </c>
      <c r="BL64">
        <v>62319.627906187823</v>
      </c>
      <c r="BM64">
        <v>33365.620410673211</v>
      </c>
      <c r="BN64">
        <v>72411.16555895294</v>
      </c>
    </row>
    <row r="65" spans="1:66">
      <c r="A65">
        <v>1976</v>
      </c>
      <c r="B65">
        <v>41257.106058694248</v>
      </c>
      <c r="C65">
        <v>41112.140016798148</v>
      </c>
      <c r="D65">
        <v>54617.870001665542</v>
      </c>
      <c r="E65">
        <v>28525.929095022704</v>
      </c>
      <c r="F65">
        <v>64492.010143991363</v>
      </c>
      <c r="G65">
        <v>61309.348920593118</v>
      </c>
      <c r="H65">
        <v>67881.54863570827</v>
      </c>
      <c r="I65">
        <v>60405.934915936188</v>
      </c>
      <c r="J65">
        <v>85626.292013923783</v>
      </c>
      <c r="K65">
        <v>47427.957567887577</v>
      </c>
      <c r="L65">
        <v>101247.96465333804</v>
      </c>
      <c r="M65">
        <v>123011.29625362334</v>
      </c>
      <c r="N65">
        <v>140425.67428133814</v>
      </c>
      <c r="O65">
        <v>118275.70180789963</v>
      </c>
      <c r="P65">
        <v>171457.11308402492</v>
      </c>
      <c r="Q65">
        <v>97171.334745142449</v>
      </c>
      <c r="R65">
        <v>207598.54515911144</v>
      </c>
      <c r="S65">
        <v>167961.32196469817</v>
      </c>
      <c r="T65">
        <v>189738.67611056482</v>
      </c>
      <c r="U65">
        <v>160776.67570971267</v>
      </c>
      <c r="V65">
        <v>233104.21449318589</v>
      </c>
      <c r="W65">
        <v>131206.53673272053</v>
      </c>
      <c r="X65">
        <v>283549.47257214104</v>
      </c>
      <c r="Y65">
        <v>350253.16940075514</v>
      </c>
      <c r="Z65">
        <v>397174.50413559616</v>
      </c>
      <c r="AA65">
        <v>333702.90739628137</v>
      </c>
      <c r="AB65">
        <v>478634.60029795987</v>
      </c>
      <c r="AC65">
        <v>276266.7303288664</v>
      </c>
      <c r="AD65">
        <v>593721.59532923147</v>
      </c>
      <c r="AE65">
        <v>482202.18377749063</v>
      </c>
      <c r="AF65">
        <v>545202.54775067221</v>
      </c>
      <c r="AG65">
        <v>456623.28966848314</v>
      </c>
      <c r="AH65">
        <v>643972.65742487507</v>
      </c>
      <c r="AI65">
        <v>390295.00057891826</v>
      </c>
      <c r="AJ65">
        <v>814497.75055384007</v>
      </c>
      <c r="AK65">
        <v>1064346.3392146095</v>
      </c>
      <c r="AL65">
        <v>1157154.6126649438</v>
      </c>
      <c r="AM65">
        <v>992284.9506633915</v>
      </c>
      <c r="AN65">
        <v>1319904.8994926701</v>
      </c>
      <c r="AO65">
        <v>926424.96905365144</v>
      </c>
      <c r="AP65">
        <v>1772073.6843934662</v>
      </c>
      <c r="AQ65">
        <v>3676219.2052486097</v>
      </c>
      <c r="AR65">
        <v>3813397.3305336158</v>
      </c>
      <c r="AS65">
        <v>3396697.5709043774</v>
      </c>
      <c r="AT65">
        <v>4152653.8326080455</v>
      </c>
      <c r="AU65">
        <v>3420672.4912357763</v>
      </c>
      <c r="AV65">
        <v>6059531.0544780688</v>
      </c>
      <c r="AW65">
        <v>21204.863196795384</v>
      </c>
      <c r="AX65">
        <v>14632.663481680225</v>
      </c>
      <c r="AY65">
        <v>21818.345117660101</v>
      </c>
      <c r="AZ65">
        <v>23609.447989407305</v>
      </c>
      <c r="BA65">
        <v>9623.9006221578329</v>
      </c>
      <c r="BB65">
        <v>27736.055634644679</v>
      </c>
      <c r="BC65">
        <v>32173.30714814657</v>
      </c>
      <c r="BD65">
        <v>30238.376256178261</v>
      </c>
      <c r="BE65">
        <v>32538.410928897982</v>
      </c>
      <c r="BF65">
        <v>41635.731881403393</v>
      </c>
      <c r="BG65">
        <v>20898.661800564954</v>
      </c>
      <c r="BH65">
        <v>48591.284031200252</v>
      </c>
      <c r="BI65">
        <v>45883.862087335554</v>
      </c>
      <c r="BJ65">
        <v>49745.517224300798</v>
      </c>
      <c r="BK65">
        <v>45938.493192945331</v>
      </c>
      <c r="BL65">
        <v>64168.586746398527</v>
      </c>
      <c r="BM65">
        <v>34992.11327357385</v>
      </c>
      <c r="BN65">
        <v>74660.319526894687</v>
      </c>
    </row>
    <row r="66" spans="1:66">
      <c r="A66">
        <v>1977</v>
      </c>
      <c r="B66">
        <v>42538.758929089745</v>
      </c>
      <c r="C66">
        <v>42138.13113526666</v>
      </c>
      <c r="D66">
        <v>55970.998720000134</v>
      </c>
      <c r="E66">
        <v>29753.114421624628</v>
      </c>
      <c r="F66">
        <v>66198.710389613057</v>
      </c>
      <c r="G66">
        <v>63330.535775875942</v>
      </c>
      <c r="H66">
        <v>69906.967587509105</v>
      </c>
      <c r="I66">
        <v>62037.018658442095</v>
      </c>
      <c r="J66">
        <v>87888.774599522076</v>
      </c>
      <c r="K66">
        <v>49309.983218343783</v>
      </c>
      <c r="L66">
        <v>104093.40806504249</v>
      </c>
      <c r="M66">
        <v>128157.84716120995</v>
      </c>
      <c r="N66">
        <v>145332.61677935184</v>
      </c>
      <c r="O66">
        <v>122551.46927136277</v>
      </c>
      <c r="P66">
        <v>177086.68481910022</v>
      </c>
      <c r="Q66">
        <v>101703.86619126344</v>
      </c>
      <c r="R66">
        <v>215302.58714720947</v>
      </c>
      <c r="S66">
        <v>175842.90942471242</v>
      </c>
      <c r="T66">
        <v>197276.42583608939</v>
      </c>
      <c r="U66">
        <v>167539.35872279768</v>
      </c>
      <c r="V66">
        <v>241842.52888786839</v>
      </c>
      <c r="W66">
        <v>138103.24598548701</v>
      </c>
      <c r="X66">
        <v>295269.98122734384</v>
      </c>
      <c r="Y66">
        <v>369927.54612486728</v>
      </c>
      <c r="Z66">
        <v>417409.10282638</v>
      </c>
      <c r="AA66">
        <v>351432.36261746055</v>
      </c>
      <c r="AB66">
        <v>501636.88999312674</v>
      </c>
      <c r="AC66">
        <v>294070.54281399236</v>
      </c>
      <c r="AD66">
        <v>624186.75690850837</v>
      </c>
      <c r="AE66">
        <v>512179.11763216631</v>
      </c>
      <c r="AF66">
        <v>575442.50101980881</v>
      </c>
      <c r="AG66">
        <v>483639.77343974606</v>
      </c>
      <c r="AH66">
        <v>678033.8793735014</v>
      </c>
      <c r="AI66">
        <v>417085.0628282153</v>
      </c>
      <c r="AJ66">
        <v>859832.23845292977</v>
      </c>
      <c r="AK66">
        <v>1144112.4222445879</v>
      </c>
      <c r="AL66">
        <v>1235439.6137734891</v>
      </c>
      <c r="AM66">
        <v>1064157.066800257</v>
      </c>
      <c r="AN66">
        <v>1406063.6874921091</v>
      </c>
      <c r="AO66">
        <v>997586.30576859938</v>
      </c>
      <c r="AP66">
        <v>1895036.4226416505</v>
      </c>
      <c r="AQ66">
        <v>3995584.6212332682</v>
      </c>
      <c r="AR66">
        <v>4133298.5974138272</v>
      </c>
      <c r="AS66">
        <v>3686876.8044288275</v>
      </c>
      <c r="AT66">
        <v>4493853.244666012</v>
      </c>
      <c r="AU66">
        <v>3716930.6329058665</v>
      </c>
      <c r="AV66">
        <v>6549780.0343358051</v>
      </c>
      <c r="AW66">
        <v>21746.982082303548</v>
      </c>
      <c r="AX66">
        <v>15170.550270670372</v>
      </c>
      <c r="AY66">
        <v>22239.243612091217</v>
      </c>
      <c r="AZ66">
        <v>24053.222840478196</v>
      </c>
      <c r="BA66">
        <v>10196.245624905476</v>
      </c>
      <c r="BB66">
        <v>28304.012714183613</v>
      </c>
      <c r="BC66">
        <v>33025.526903298611</v>
      </c>
      <c r="BD66">
        <v>31117.219167949512</v>
      </c>
      <c r="BE66">
        <v>33203.31578681153</v>
      </c>
      <c r="BF66">
        <v>42513.700264544575</v>
      </c>
      <c r="BG66">
        <v>21758.586447220317</v>
      </c>
      <c r="BH66">
        <v>49631.612972102346</v>
      </c>
      <c r="BI66">
        <v>47123.707929542441</v>
      </c>
      <c r="BJ66">
        <v>51050.555289548436</v>
      </c>
      <c r="BK66">
        <v>46908.406005211924</v>
      </c>
      <c r="BL66">
        <v>65589.297044627543</v>
      </c>
      <c r="BM66">
        <v>36211.512475113872</v>
      </c>
      <c r="BN66">
        <v>76291.113294500756</v>
      </c>
    </row>
    <row r="67" spans="1:66">
      <c r="A67">
        <v>1978</v>
      </c>
      <c r="B67">
        <v>44049.332294973625</v>
      </c>
      <c r="C67">
        <v>43792.726585281656</v>
      </c>
      <c r="D67">
        <v>57681.896895653801</v>
      </c>
      <c r="E67">
        <v>31053.442051509926</v>
      </c>
      <c r="F67">
        <v>68274.734386649332</v>
      </c>
      <c r="G67">
        <v>65726.921320560417</v>
      </c>
      <c r="H67">
        <v>72209.556722370064</v>
      </c>
      <c r="I67">
        <v>64653.633663433684</v>
      </c>
      <c r="J67">
        <v>90747.187527101909</v>
      </c>
      <c r="K67">
        <v>51171.453931879129</v>
      </c>
      <c r="L67">
        <v>107626.67058766194</v>
      </c>
      <c r="M67">
        <v>133833.57397599323</v>
      </c>
      <c r="N67">
        <v>150884.45311728248</v>
      </c>
      <c r="O67">
        <v>128727.14806498938</v>
      </c>
      <c r="P67">
        <v>184417.87155336462</v>
      </c>
      <c r="Q67">
        <v>105611.2463385626</v>
      </c>
      <c r="R67">
        <v>224204.65027806873</v>
      </c>
      <c r="S67">
        <v>184149.99015458432</v>
      </c>
      <c r="T67">
        <v>205625.37679878634</v>
      </c>
      <c r="U67">
        <v>176597.84055049333</v>
      </c>
      <c r="V67">
        <v>253200.75200925424</v>
      </c>
      <c r="W67">
        <v>143531.04168823885</v>
      </c>
      <c r="X67">
        <v>308135.30130762164</v>
      </c>
      <c r="Y67">
        <v>391679.42921382654</v>
      </c>
      <c r="Z67">
        <v>440650.45732005103</v>
      </c>
      <c r="AA67">
        <v>373685.42177779472</v>
      </c>
      <c r="AB67">
        <v>533322.75686990574</v>
      </c>
      <c r="AC67">
        <v>307086.27910315117</v>
      </c>
      <c r="AD67">
        <v>657805.9590416312</v>
      </c>
      <c r="AE67">
        <v>547403.77115831384</v>
      </c>
      <c r="AF67">
        <v>612125.20544515247</v>
      </c>
      <c r="AG67">
        <v>518214.41402559873</v>
      </c>
      <c r="AH67">
        <v>728085.80585247197</v>
      </c>
      <c r="AI67">
        <v>437918.40158290911</v>
      </c>
      <c r="AJ67">
        <v>914130.51781858411</v>
      </c>
      <c r="AK67">
        <v>1249634.6413045849</v>
      </c>
      <c r="AL67">
        <v>1345063.4183442537</v>
      </c>
      <c r="AM67">
        <v>1163410.7557581002</v>
      </c>
      <c r="AN67">
        <v>1553712.626098864</v>
      </c>
      <c r="AO67">
        <v>1060674.9804404608</v>
      </c>
      <c r="AP67">
        <v>2063892.78432112</v>
      </c>
      <c r="AQ67">
        <v>4453156.3364791228</v>
      </c>
      <c r="AR67">
        <v>4612384.4137639338</v>
      </c>
      <c r="AS67">
        <v>4065725.8428951777</v>
      </c>
      <c r="AT67">
        <v>5117593.6977723511</v>
      </c>
      <c r="AU67">
        <v>4033208.6052197502</v>
      </c>
      <c r="AV67">
        <v>7278084.2039248459</v>
      </c>
      <c r="AW67">
        <v>22371.743269386825</v>
      </c>
      <c r="AX67">
        <v>15889.107867577193</v>
      </c>
      <c r="AY67">
        <v>22931.819507129625</v>
      </c>
      <c r="AZ67">
        <v>24616.606264205693</v>
      </c>
      <c r="BA67">
        <v>10935.430171140732</v>
      </c>
      <c r="BB67">
        <v>28922.798185636701</v>
      </c>
      <c r="BC67">
        <v>34073.305441527002</v>
      </c>
      <c r="BD67">
        <v>32178.763314717085</v>
      </c>
      <c r="BE67">
        <v>34355.568643091909</v>
      </c>
      <c r="BF67">
        <v>43600.121933685929</v>
      </c>
      <c r="BG67">
        <v>22769.241575170738</v>
      </c>
      <c r="BH67">
        <v>50949.188176491618</v>
      </c>
      <c r="BI67">
        <v>48700.258156702228</v>
      </c>
      <c r="BJ67">
        <v>52540.832623641953</v>
      </c>
      <c r="BK67">
        <v>48635.255063044759</v>
      </c>
      <c r="BL67">
        <v>67329.516520536228</v>
      </c>
      <c r="BM67">
        <v>37561.505830208247</v>
      </c>
      <c r="BN67">
        <v>78482.175665060262</v>
      </c>
    </row>
    <row r="68" spans="1:66">
      <c r="A68">
        <v>1979</v>
      </c>
      <c r="B68">
        <v>44194.024030554625</v>
      </c>
      <c r="C68">
        <v>43776.55641026207</v>
      </c>
      <c r="D68">
        <v>57221.253717753221</v>
      </c>
      <c r="E68">
        <v>31404.402323408416</v>
      </c>
      <c r="F68">
        <v>68199.664761794847</v>
      </c>
      <c r="G68">
        <v>65843.522325170372</v>
      </c>
      <c r="H68">
        <v>72134.587223367314</v>
      </c>
      <c r="I68">
        <v>64542.40845334233</v>
      </c>
      <c r="J68">
        <v>90111.806081123359</v>
      </c>
      <c r="K68">
        <v>51413.935943562399</v>
      </c>
      <c r="L68">
        <v>107431.88165374334</v>
      </c>
      <c r="M68">
        <v>134976.57658765311</v>
      </c>
      <c r="N68">
        <v>151503.9857438246</v>
      </c>
      <c r="O68">
        <v>129280.90214738699</v>
      </c>
      <c r="P68">
        <v>185403.59862991518</v>
      </c>
      <c r="Q68">
        <v>105332.22326948139</v>
      </c>
      <c r="R68">
        <v>225452.66050850996</v>
      </c>
      <c r="S68">
        <v>187118.96617874005</v>
      </c>
      <c r="T68">
        <v>207922.35618645439</v>
      </c>
      <c r="U68">
        <v>178662.11115395659</v>
      </c>
      <c r="V68">
        <v>256903.1022495077</v>
      </c>
      <c r="W68">
        <v>143302.02848827036</v>
      </c>
      <c r="X68">
        <v>311787.82452012174</v>
      </c>
      <c r="Y68">
        <v>407879.45256883098</v>
      </c>
      <c r="Z68">
        <v>456942.20213385986</v>
      </c>
      <c r="AA68">
        <v>387190.88720615319</v>
      </c>
      <c r="AB68">
        <v>558016.38679738156</v>
      </c>
      <c r="AC68">
        <v>310351.36268674012</v>
      </c>
      <c r="AD68">
        <v>680899.20487208967</v>
      </c>
      <c r="AE68">
        <v>579553.94943697704</v>
      </c>
      <c r="AF68">
        <v>644688.25860938779</v>
      </c>
      <c r="AG68">
        <v>544926.43908183707</v>
      </c>
      <c r="AH68">
        <v>776261.09867733216</v>
      </c>
      <c r="AI68">
        <v>446828.94132917409</v>
      </c>
      <c r="AJ68">
        <v>960734.40188857052</v>
      </c>
      <c r="AK68">
        <v>1384720.4654839542</v>
      </c>
      <c r="AL68">
        <v>1485476.4458808033</v>
      </c>
      <c r="AM68">
        <v>1274265.4122908839</v>
      </c>
      <c r="AN68">
        <v>1744373.4256361036</v>
      </c>
      <c r="AO68">
        <v>1122982.4801750823</v>
      </c>
      <c r="AP68">
        <v>2279361.1137974421</v>
      </c>
      <c r="AQ68">
        <v>5246887.4272024138</v>
      </c>
      <c r="AR68">
        <v>5447344.4032701449</v>
      </c>
      <c r="AS68">
        <v>4597684.816184666</v>
      </c>
      <c r="AT68">
        <v>6110876.7451355644</v>
      </c>
      <c r="AU68">
        <v>4633411.4059643112</v>
      </c>
      <c r="AV68">
        <v>8539245.4859620091</v>
      </c>
      <c r="AW68">
        <v>22544.525735938885</v>
      </c>
      <c r="AX68">
        <v>16253.460837741939</v>
      </c>
      <c r="AY68">
        <v>23010.704367181806</v>
      </c>
      <c r="AZ68">
        <v>24330.70135438308</v>
      </c>
      <c r="BA68">
        <v>11394.868703254428</v>
      </c>
      <c r="BB68">
        <v>28967.447869846339</v>
      </c>
      <c r="BC68">
        <v>34107.073746432572</v>
      </c>
      <c r="BD68">
        <v>32270.694951302401</v>
      </c>
      <c r="BE68">
        <v>34276.073550581517</v>
      </c>
      <c r="BF68">
        <v>42978.770949735219</v>
      </c>
      <c r="BG68">
        <v>23190.199996066975</v>
      </c>
      <c r="BH68">
        <v>50727.109678826491</v>
      </c>
      <c r="BI68">
        <v>48560.258759549673</v>
      </c>
      <c r="BJ68">
        <v>52292.237593252983</v>
      </c>
      <c r="BK68">
        <v>48357.785029831175</v>
      </c>
      <c r="BL68">
        <v>66288.85794392541</v>
      </c>
      <c r="BM68">
        <v>37934.364112082651</v>
      </c>
      <c r="BN68">
        <v>77926.686940051688</v>
      </c>
    </row>
    <row r="69" spans="1:66">
      <c r="A69">
        <v>1980</v>
      </c>
      <c r="B69">
        <v>42926.428232662707</v>
      </c>
      <c r="C69">
        <v>42320.79653084898</v>
      </c>
      <c r="D69">
        <v>55379.718715370851</v>
      </c>
      <c r="E69">
        <v>30917.759327679058</v>
      </c>
      <c r="F69">
        <v>66100.412105822834</v>
      </c>
      <c r="G69">
        <v>63833.537720511224</v>
      </c>
      <c r="H69">
        <v>69724.287070619364</v>
      </c>
      <c r="I69">
        <v>62369.057832804268</v>
      </c>
      <c r="J69">
        <v>87115.589290880875</v>
      </c>
      <c r="K69">
        <v>50233.530514399194</v>
      </c>
      <c r="L69">
        <v>103837.11131701821</v>
      </c>
      <c r="M69">
        <v>127790.18061937779</v>
      </c>
      <c r="N69">
        <v>143770.45527591411</v>
      </c>
      <c r="O69">
        <v>122326.36330126038</v>
      </c>
      <c r="P69">
        <v>176779.72524445265</v>
      </c>
      <c r="Q69">
        <v>99797.370380633758</v>
      </c>
      <c r="R69">
        <v>213374.95420276807</v>
      </c>
      <c r="S69">
        <v>174676.82982625262</v>
      </c>
      <c r="T69">
        <v>194961.00111609965</v>
      </c>
      <c r="U69">
        <v>166993.8413725908</v>
      </c>
      <c r="V69">
        <v>242910.59942341052</v>
      </c>
      <c r="W69">
        <v>133018.49615873623</v>
      </c>
      <c r="X69">
        <v>290699.46340676735</v>
      </c>
      <c r="Y69">
        <v>372794.25933149346</v>
      </c>
      <c r="Z69">
        <v>420066.86914010497</v>
      </c>
      <c r="AA69">
        <v>357136.40257057844</v>
      </c>
      <c r="AB69">
        <v>524444.1272816672</v>
      </c>
      <c r="AC69">
        <v>272746.13066330506</v>
      </c>
      <c r="AD69">
        <v>622282.18694847403</v>
      </c>
      <c r="AE69">
        <v>524699.17058690265</v>
      </c>
      <c r="AF69">
        <v>589863.3081055634</v>
      </c>
      <c r="AG69">
        <v>501298.57285303168</v>
      </c>
      <c r="AH69">
        <v>728153.79619612987</v>
      </c>
      <c r="AI69">
        <v>384497.66275288886</v>
      </c>
      <c r="AJ69">
        <v>874441.79833499889</v>
      </c>
      <c r="AK69">
        <v>1212577.7872511558</v>
      </c>
      <c r="AL69">
        <v>1323630.8518447704</v>
      </c>
      <c r="AM69">
        <v>1146667.212621466</v>
      </c>
      <c r="AN69">
        <v>1607646.8710023114</v>
      </c>
      <c r="AO69">
        <v>928422.62145907606</v>
      </c>
      <c r="AP69">
        <v>2005788.3396062101</v>
      </c>
      <c r="AQ69">
        <v>4266373.3522255039</v>
      </c>
      <c r="AR69">
        <v>4499302.4207743146</v>
      </c>
      <c r="AS69">
        <v>3975309.4972437466</v>
      </c>
      <c r="AT69">
        <v>5362683.2236285917</v>
      </c>
      <c r="AU69">
        <v>3458792.2575077228</v>
      </c>
      <c r="AV69">
        <v>6983944.7769748969</v>
      </c>
      <c r="AW69">
        <v>22019.318744814191</v>
      </c>
      <c r="AX69">
        <v>16128.569394706043</v>
      </c>
      <c r="AY69">
        <v>22272.535228893685</v>
      </c>
      <c r="AZ69">
        <v>23643.848139860827</v>
      </c>
      <c r="BA69">
        <v>11601.988140958927</v>
      </c>
      <c r="BB69">
        <v>28363.712894627464</v>
      </c>
      <c r="BC69">
        <v>33497.122411916585</v>
      </c>
      <c r="BD69">
        <v>31721.536338968104</v>
      </c>
      <c r="BE69">
        <v>33431.289111914368</v>
      </c>
      <c r="BF69">
        <v>41890.829101028423</v>
      </c>
      <c r="BG69">
        <v>23264.469210684096</v>
      </c>
      <c r="BH69">
        <v>49736.574095051124</v>
      </c>
      <c r="BI69">
        <v>47844.376995794577</v>
      </c>
      <c r="BJ69">
        <v>51212.745019295675</v>
      </c>
      <c r="BK69">
        <v>47379.731465690238</v>
      </c>
      <c r="BL69">
        <v>64699.555302487919</v>
      </c>
      <c r="BM69">
        <v>37842.570547840543</v>
      </c>
      <c r="BN69">
        <v>76452.650595580737</v>
      </c>
    </row>
    <row r="70" spans="1:66">
      <c r="A70">
        <v>1981</v>
      </c>
      <c r="B70">
        <v>43256.492312823182</v>
      </c>
      <c r="C70">
        <v>42205.605335602952</v>
      </c>
      <c r="D70">
        <v>55216.480586119389</v>
      </c>
      <c r="E70">
        <v>31734.002404902199</v>
      </c>
      <c r="F70">
        <v>66551.486073533641</v>
      </c>
      <c r="G70">
        <v>64840.53630218804</v>
      </c>
      <c r="H70">
        <v>70436.318199384288</v>
      </c>
      <c r="I70">
        <v>62839.757481149078</v>
      </c>
      <c r="J70">
        <v>87434.534986396728</v>
      </c>
      <c r="K70">
        <v>51647.586301224961</v>
      </c>
      <c r="L70">
        <v>105113.293587137</v>
      </c>
      <c r="M70">
        <v>132879.24532129968</v>
      </c>
      <c r="N70">
        <v>148077.42719525017</v>
      </c>
      <c r="O70">
        <v>126249.9134690465</v>
      </c>
      <c r="P70">
        <v>180864.78772208939</v>
      </c>
      <c r="Q70">
        <v>105576.91200695375</v>
      </c>
      <c r="R70">
        <v>220750.0675663976</v>
      </c>
      <c r="S70">
        <v>183890.05181333335</v>
      </c>
      <c r="T70">
        <v>203089.46572350542</v>
      </c>
      <c r="U70">
        <v>174666.63126287522</v>
      </c>
      <c r="V70">
        <v>250781.0937537534</v>
      </c>
      <c r="W70">
        <v>142787.64810827398</v>
      </c>
      <c r="X70">
        <v>304356.84917428473</v>
      </c>
      <c r="Y70">
        <v>406165.7112760162</v>
      </c>
      <c r="Z70">
        <v>450673.56657697196</v>
      </c>
      <c r="AA70">
        <v>388549.2981963763</v>
      </c>
      <c r="AB70">
        <v>558267.19829221279</v>
      </c>
      <c r="AC70">
        <v>305152.96781245747</v>
      </c>
      <c r="AD70">
        <v>673670.86308443639</v>
      </c>
      <c r="AE70">
        <v>583222.95864108985</v>
      </c>
      <c r="AF70">
        <v>644754.95861456974</v>
      </c>
      <c r="AG70">
        <v>555433.15578780451</v>
      </c>
      <c r="AH70">
        <v>789280.33395899518</v>
      </c>
      <c r="AI70">
        <v>439219.1265098087</v>
      </c>
      <c r="AJ70">
        <v>963742.82021091657</v>
      </c>
      <c r="AK70">
        <v>1403406.2345803094</v>
      </c>
      <c r="AL70">
        <v>1509729.9915765678</v>
      </c>
      <c r="AM70">
        <v>1319476.5657968582</v>
      </c>
      <c r="AN70">
        <v>1800190.3809836046</v>
      </c>
      <c r="AO70">
        <v>1121196.8648671128</v>
      </c>
      <c r="AP70">
        <v>2298185.8745454298</v>
      </c>
      <c r="AQ70">
        <v>5132200.0196554204</v>
      </c>
      <c r="AR70">
        <v>5361081.8842921965</v>
      </c>
      <c r="AS70">
        <v>4796390.7848654073</v>
      </c>
      <c r="AT70">
        <v>6213957.0546455877</v>
      </c>
      <c r="AU70">
        <v>4352055.6551715285</v>
      </c>
      <c r="AV70">
        <v>8366741.7523682248</v>
      </c>
      <c r="AW70">
        <v>21672.44832345832</v>
      </c>
      <c r="AX70">
        <v>16076.666426262076</v>
      </c>
      <c r="AY70">
        <v>21571.453190056825</v>
      </c>
      <c r="AZ70">
        <v>22998.426185842054</v>
      </c>
      <c r="BA70">
        <v>11820.418508579438</v>
      </c>
      <c r="BB70">
        <v>27989.678559930271</v>
      </c>
      <c r="BC70">
        <v>33298.408645214688</v>
      </c>
      <c r="BD70">
        <v>31609.721770331293</v>
      </c>
      <c r="BE70">
        <v>32867.348876331445</v>
      </c>
      <c r="BF70">
        <v>41255.55757101161</v>
      </c>
      <c r="BG70">
        <v>23529.234671340913</v>
      </c>
      <c r="BH70">
        <v>49418.310352104316</v>
      </c>
      <c r="BI70">
        <v>47830.859047410137</v>
      </c>
      <c r="BJ70">
        <v>51026.040950417817</v>
      </c>
      <c r="BK70">
        <v>46987.218484174715</v>
      </c>
      <c r="BL70">
        <v>64076.971802473556</v>
      </c>
      <c r="BM70">
        <v>38165.254874792765</v>
      </c>
      <c r="BN70">
        <v>76204.100092321867</v>
      </c>
    </row>
    <row r="71" spans="1:66">
      <c r="A71">
        <v>1982</v>
      </c>
      <c r="B71">
        <v>41835.044924365204</v>
      </c>
      <c r="C71">
        <v>40426.782588182934</v>
      </c>
      <c r="D71">
        <v>53000.796414494158</v>
      </c>
      <c r="E71">
        <v>31303.264417403505</v>
      </c>
      <c r="F71">
        <v>64339.810447723939</v>
      </c>
      <c r="G71">
        <v>63381.498831485587</v>
      </c>
      <c r="H71">
        <v>68554.569807548614</v>
      </c>
      <c r="I71">
        <v>60958.639430669595</v>
      </c>
      <c r="J71">
        <v>84847.328793957218</v>
      </c>
      <c r="K71">
        <v>51264.985503935051</v>
      </c>
      <c r="L71">
        <v>102372.08338250418</v>
      </c>
      <c r="M71">
        <v>130102.16028171562</v>
      </c>
      <c r="N71">
        <v>144736.53238223636</v>
      </c>
      <c r="O71">
        <v>122811.59635697785</v>
      </c>
      <c r="P71">
        <v>177260.50363570455</v>
      </c>
      <c r="Q71">
        <v>104362.40024984859</v>
      </c>
      <c r="R71">
        <v>215678.38444977562</v>
      </c>
      <c r="S71">
        <v>179973.09595611261</v>
      </c>
      <c r="T71">
        <v>198489.99550624925</v>
      </c>
      <c r="U71">
        <v>170051.32338094918</v>
      </c>
      <c r="V71">
        <v>245870.47335446518</v>
      </c>
      <c r="W71">
        <v>140534.73454567281</v>
      </c>
      <c r="X71">
        <v>296862.21864381724</v>
      </c>
      <c r="Y71">
        <v>399591.72395456291</v>
      </c>
      <c r="Z71">
        <v>442555.84547418059</v>
      </c>
      <c r="AA71">
        <v>382044.53225679387</v>
      </c>
      <c r="AB71">
        <v>554776.60881936795</v>
      </c>
      <c r="AC71">
        <v>297896.5342875112</v>
      </c>
      <c r="AD71">
        <v>659104.97305113752</v>
      </c>
      <c r="AE71">
        <v>578224.15576809167</v>
      </c>
      <c r="AF71">
        <v>637083.77510528057</v>
      </c>
      <c r="AG71">
        <v>552539.97946411476</v>
      </c>
      <c r="AH71">
        <v>793329.99737542192</v>
      </c>
      <c r="AI71">
        <v>429137.42372170364</v>
      </c>
      <c r="AJ71">
        <v>950132.06364487228</v>
      </c>
      <c r="AK71">
        <v>1424364.0130554461</v>
      </c>
      <c r="AL71">
        <v>1530698.5781950247</v>
      </c>
      <c r="AM71">
        <v>1346694.1336622033</v>
      </c>
      <c r="AN71">
        <v>1864416.7087123191</v>
      </c>
      <c r="AO71">
        <v>1099371.6708236325</v>
      </c>
      <c r="AP71">
        <v>2330094.9881436406</v>
      </c>
      <c r="AQ71">
        <v>5247886.4374421965</v>
      </c>
      <c r="AR71">
        <v>5461148.0227034558</v>
      </c>
      <c r="AS71">
        <v>4898507.3421011707</v>
      </c>
      <c r="AT71">
        <v>6501774.5580074536</v>
      </c>
      <c r="AU71">
        <v>4310270.9118892457</v>
      </c>
      <c r="AV71">
        <v>8567934.2961959112</v>
      </c>
      <c r="AW71">
        <v>20288.59101724482</v>
      </c>
      <c r="AX71">
        <v>15115.52004118179</v>
      </c>
      <c r="AY71">
        <v>19894.925745696273</v>
      </c>
      <c r="AZ71">
        <v>21154.264035031112</v>
      </c>
      <c r="BA71">
        <v>11341.543330871955</v>
      </c>
      <c r="BB71">
        <v>26307.537512943705</v>
      </c>
      <c r="BC71">
        <v>32027.587662437378</v>
      </c>
      <c r="BD71">
        <v>30401.546317935074</v>
      </c>
      <c r="BE71">
        <v>31272.914391650171</v>
      </c>
      <c r="BF71">
        <v>39194.16227880412</v>
      </c>
      <c r="BG71">
        <v>23185.58265824294</v>
      </c>
      <c r="BH71">
        <v>47524.41333638486</v>
      </c>
      <c r="BI71">
        <v>46701.333468928075</v>
      </c>
      <c r="BJ71">
        <v>49509.079163876682</v>
      </c>
      <c r="BK71">
        <v>45495.400199092539</v>
      </c>
      <c r="BL71">
        <v>61744.035083520379</v>
      </c>
      <c r="BM71">
        <v>37990.631817456655</v>
      </c>
      <c r="BN71">
        <v>74045.508115686302</v>
      </c>
    </row>
    <row r="72" spans="1:66">
      <c r="A72">
        <v>1983</v>
      </c>
      <c r="B72">
        <v>42489.519548622979</v>
      </c>
      <c r="C72">
        <v>40831.041178681924</v>
      </c>
      <c r="D72">
        <v>53096.319762032377</v>
      </c>
      <c r="E72">
        <v>32454.070534769733</v>
      </c>
      <c r="F72">
        <v>65239.462279581101</v>
      </c>
      <c r="G72">
        <v>65082.747667364456</v>
      </c>
      <c r="H72">
        <v>69930.633822805728</v>
      </c>
      <c r="I72">
        <v>62336.741642556794</v>
      </c>
      <c r="J72">
        <v>85743.993153233067</v>
      </c>
      <c r="K72">
        <v>53310.00605427046</v>
      </c>
      <c r="L72">
        <v>104650.4885094074</v>
      </c>
      <c r="M72">
        <v>134860.23175268428</v>
      </c>
      <c r="N72">
        <v>148984.45312294376</v>
      </c>
      <c r="O72">
        <v>127122.16063168683</v>
      </c>
      <c r="P72">
        <v>181088.6216981608</v>
      </c>
      <c r="Q72">
        <v>110089.6203769679</v>
      </c>
      <c r="R72">
        <v>223208.9281555787</v>
      </c>
      <c r="S72">
        <v>186392.79351493498</v>
      </c>
      <c r="T72">
        <v>205000.99819916178</v>
      </c>
      <c r="U72">
        <v>175931.01775069637</v>
      </c>
      <c r="V72">
        <v>252280.74888248628</v>
      </c>
      <c r="W72">
        <v>148546.18326122354</v>
      </c>
      <c r="X72">
        <v>307588.3803143797</v>
      </c>
      <c r="Y72">
        <v>416796.63574712852</v>
      </c>
      <c r="Z72">
        <v>458637.55455831561</v>
      </c>
      <c r="AA72">
        <v>396404.75233745261</v>
      </c>
      <c r="AB72">
        <v>570578.35116868641</v>
      </c>
      <c r="AC72">
        <v>316671.22653125675</v>
      </c>
      <c r="AD72">
        <v>687556.09958052903</v>
      </c>
      <c r="AE72">
        <v>600865.28727749514</v>
      </c>
      <c r="AF72">
        <v>658550.83576437063</v>
      </c>
      <c r="AG72">
        <v>571035.76220178627</v>
      </c>
      <c r="AH72">
        <v>811856.31356779695</v>
      </c>
      <c r="AI72">
        <v>456188.1050942674</v>
      </c>
      <c r="AJ72">
        <v>991843.36166323372</v>
      </c>
      <c r="AK72">
        <v>1445402.2486923877</v>
      </c>
      <c r="AL72">
        <v>1543388.2786338918</v>
      </c>
      <c r="AM72">
        <v>1365486.6587104111</v>
      </c>
      <c r="AN72">
        <v>1872847.3321924391</v>
      </c>
      <c r="AO72">
        <v>1124155.1787760258</v>
      </c>
      <c r="AP72">
        <v>2368930.811089782</v>
      </c>
      <c r="AQ72">
        <v>5186207.9547342146</v>
      </c>
      <c r="AR72">
        <v>5419384.6950082704</v>
      </c>
      <c r="AS72">
        <v>4895516.9305540416</v>
      </c>
      <c r="AT72">
        <v>6508805.8556251489</v>
      </c>
      <c r="AU72">
        <v>4172162.3504784834</v>
      </c>
      <c r="AV72">
        <v>8422225.6515456382</v>
      </c>
      <c r="AW72">
        <v>19896.291429881501</v>
      </c>
      <c r="AX72">
        <v>15048.405274440231</v>
      </c>
      <c r="AY72">
        <v>19325.340714807058</v>
      </c>
      <c r="AZ72">
        <v>20448.646370831688</v>
      </c>
      <c r="BA72">
        <v>11598.135015269005</v>
      </c>
      <c r="BB72">
        <v>25828.436049754808</v>
      </c>
      <c r="BC72">
        <v>32226.107081505059</v>
      </c>
      <c r="BD72">
        <v>30656.749151476226</v>
      </c>
      <c r="BE72">
        <v>31243.139017236936</v>
      </c>
      <c r="BF72">
        <v>38874.952880240329</v>
      </c>
      <c r="BG72">
        <v>23827.898330081047</v>
      </c>
      <c r="BH72">
        <v>47687.299404470265</v>
      </c>
      <c r="BI72">
        <v>47638.3766460345</v>
      </c>
      <c r="BJ72">
        <v>50167.178997771225</v>
      </c>
      <c r="BK72">
        <v>46140.386895274285</v>
      </c>
      <c r="BL72">
        <v>61907.836017001129</v>
      </c>
      <c r="BM72">
        <v>39115.102473596104</v>
      </c>
      <c r="BN72">
        <v>75010.87859786459</v>
      </c>
    </row>
    <row r="73" spans="1:66">
      <c r="A73">
        <v>1984</v>
      </c>
      <c r="B73">
        <v>45321.755069019746</v>
      </c>
      <c r="C73">
        <v>43327.052772161005</v>
      </c>
      <c r="D73">
        <v>56247.862022109293</v>
      </c>
      <c r="E73">
        <v>34903.11878964967</v>
      </c>
      <c r="F73">
        <v>69506.95298368817</v>
      </c>
      <c r="G73">
        <v>70144.055653623494</v>
      </c>
      <c r="H73">
        <v>74925.889035149652</v>
      </c>
      <c r="I73">
        <v>66896.454262415486</v>
      </c>
      <c r="J73">
        <v>91439.480421155415</v>
      </c>
      <c r="K73">
        <v>57572.536766760059</v>
      </c>
      <c r="L73">
        <v>112467.21528760727</v>
      </c>
      <c r="M73">
        <v>150823.95326398092</v>
      </c>
      <c r="N73">
        <v>164770.29644896614</v>
      </c>
      <c r="O73">
        <v>142065.29661083646</v>
      </c>
      <c r="P73">
        <v>199838.63459267479</v>
      </c>
      <c r="Q73">
        <v>123101.51950847411</v>
      </c>
      <c r="R73">
        <v>248381.88933472786</v>
      </c>
      <c r="S73">
        <v>212324.475125531</v>
      </c>
      <c r="T73">
        <v>230716.82875327798</v>
      </c>
      <c r="U73">
        <v>200734.0760812576</v>
      </c>
      <c r="V73">
        <v>283329.91199116403</v>
      </c>
      <c r="W73">
        <v>169419.0074234725</v>
      </c>
      <c r="X73">
        <v>348531.14132514491</v>
      </c>
      <c r="Y73">
        <v>495580.57505663589</v>
      </c>
      <c r="Z73">
        <v>540938.89069882245</v>
      </c>
      <c r="AA73">
        <v>474960.63206830836</v>
      </c>
      <c r="AB73">
        <v>665827.63164133555</v>
      </c>
      <c r="AC73">
        <v>382361.76532366819</v>
      </c>
      <c r="AD73">
        <v>814464.22713119711</v>
      </c>
      <c r="AE73">
        <v>725671.99892626598</v>
      </c>
      <c r="AF73">
        <v>790149.38184999605</v>
      </c>
      <c r="AG73">
        <v>696154.79123162315</v>
      </c>
      <c r="AH73">
        <v>958494.71267938591</v>
      </c>
      <c r="AI73">
        <v>565289.42374073772</v>
      </c>
      <c r="AJ73">
        <v>1192275.9192065878</v>
      </c>
      <c r="AK73">
        <v>1825517.3813491834</v>
      </c>
      <c r="AL73">
        <v>1933948.8651272107</v>
      </c>
      <c r="AM73">
        <v>1738506.5999340944</v>
      </c>
      <c r="AN73">
        <v>2298181.4617618239</v>
      </c>
      <c r="AO73">
        <v>1503833.4282948815</v>
      </c>
      <c r="AP73">
        <v>2944863.2303490117</v>
      </c>
      <c r="AQ73">
        <v>6640769.7072498742</v>
      </c>
      <c r="AR73">
        <v>6927533.3456110088</v>
      </c>
      <c r="AS73">
        <v>6270943.2871828033</v>
      </c>
      <c r="AT73">
        <v>8392317.2070724685</v>
      </c>
      <c r="AU73">
        <v>5232596.440929126</v>
      </c>
      <c r="AV73">
        <v>10804305.184053686</v>
      </c>
      <c r="AW73">
        <v>20499.454484415994</v>
      </c>
      <c r="AX73">
        <v>15717.621102889847</v>
      </c>
      <c r="AY73">
        <v>19757.651281906525</v>
      </c>
      <c r="AZ73">
        <v>21056.243623063183</v>
      </c>
      <c r="BA73">
        <v>12233.700812539279</v>
      </c>
      <c r="BB73">
        <v>26546.690679769083</v>
      </c>
      <c r="BC73">
        <v>33599.288602912944</v>
      </c>
      <c r="BD73">
        <v>32049.694915692358</v>
      </c>
      <c r="BE73">
        <v>32356.136790085948</v>
      </c>
      <c r="BF73">
        <v>40293.331736490909</v>
      </c>
      <c r="BG73">
        <v>25103.296487558062</v>
      </c>
      <c r="BH73">
        <v>49631.96005579488</v>
      </c>
      <c r="BI73">
        <v>49974.081251034135</v>
      </c>
      <c r="BJ73">
        <v>52464.787181695501</v>
      </c>
      <c r="BK73">
        <v>48104.243675310223</v>
      </c>
      <c r="BL73">
        <v>64339.691878275567</v>
      </c>
      <c r="BM73">
        <v>41190.291081331539</v>
      </c>
      <c r="BN73">
        <v>78488.546775827126</v>
      </c>
    </row>
    <row r="74" spans="1:66">
      <c r="A74">
        <v>1985</v>
      </c>
      <c r="B74">
        <v>46101.971179978013</v>
      </c>
      <c r="C74">
        <v>44011.074637111567</v>
      </c>
      <c r="D74">
        <v>57509.594492649478</v>
      </c>
      <c r="E74">
        <v>35227.36176834011</v>
      </c>
      <c r="F74">
        <v>70515.109918201459</v>
      </c>
      <c r="G74">
        <v>71327.495304210926</v>
      </c>
      <c r="H74">
        <v>76151.611387858764</v>
      </c>
      <c r="I74">
        <v>67891.747631416758</v>
      </c>
      <c r="J74">
        <v>93447.949292129022</v>
      </c>
      <c r="K74">
        <v>57971.963514663068</v>
      </c>
      <c r="L74">
        <v>114068.27386141328</v>
      </c>
      <c r="M74">
        <v>152244.03593820852</v>
      </c>
      <c r="N74">
        <v>166218.76849647803</v>
      </c>
      <c r="O74">
        <v>143054.95352620122</v>
      </c>
      <c r="P74">
        <v>204167.74385053603</v>
      </c>
      <c r="Q74">
        <v>121691.28833964602</v>
      </c>
      <c r="R74">
        <v>250670.52796316726</v>
      </c>
      <c r="S74">
        <v>213624.04818239866</v>
      </c>
      <c r="T74">
        <v>232320.02950168494</v>
      </c>
      <c r="U74">
        <v>200997.5273237197</v>
      </c>
      <c r="V74">
        <v>290527.82714166387</v>
      </c>
      <c r="W74">
        <v>165444.40178540797</v>
      </c>
      <c r="X74">
        <v>350360.51176363527</v>
      </c>
      <c r="Y74">
        <v>496943.45533893572</v>
      </c>
      <c r="Z74">
        <v>542080.66650369135</v>
      </c>
      <c r="AA74">
        <v>466904.34994464752</v>
      </c>
      <c r="AB74">
        <v>688074.14032715897</v>
      </c>
      <c r="AC74">
        <v>359772.35916075355</v>
      </c>
      <c r="AD74">
        <v>813739.49235505052</v>
      </c>
      <c r="AE74">
        <v>729560.55253345717</v>
      </c>
      <c r="AF74">
        <v>791800.98460033268</v>
      </c>
      <c r="AG74">
        <v>678957.17942191986</v>
      </c>
      <c r="AH74">
        <v>1002015.5129175158</v>
      </c>
      <c r="AI74">
        <v>522955.91447971307</v>
      </c>
      <c r="AJ74">
        <v>1191642.9409694357</v>
      </c>
      <c r="AK74">
        <v>1800491.4056872048</v>
      </c>
      <c r="AL74">
        <v>1914112.6021559946</v>
      </c>
      <c r="AM74">
        <v>1637280.5153183353</v>
      </c>
      <c r="AN74">
        <v>2412208.1902245586</v>
      </c>
      <c r="AO74">
        <v>1310093.2997015733</v>
      </c>
      <c r="AP74">
        <v>2943360.8613096918</v>
      </c>
      <c r="AQ74">
        <v>6293002.405497863</v>
      </c>
      <c r="AR74">
        <v>6608588.3116752962</v>
      </c>
      <c r="AS74">
        <v>5877142.8637138484</v>
      </c>
      <c r="AT74">
        <v>7907153.5744185168</v>
      </c>
      <c r="AU74">
        <v>4861902.1087812101</v>
      </c>
      <c r="AV74">
        <v>10081784.405660512</v>
      </c>
      <c r="AW74">
        <v>20876.447055745113</v>
      </c>
      <c r="AX74">
        <v>16052.330972097263</v>
      </c>
      <c r="AY74">
        <v>20130.401642806381</v>
      </c>
      <c r="AZ74">
        <v>21571.239693169919</v>
      </c>
      <c r="BA74">
        <v>12482.760022017157</v>
      </c>
      <c r="BB74">
        <v>26961.94597498963</v>
      </c>
      <c r="BC74">
        <v>34308.408429063507</v>
      </c>
      <c r="BD74">
        <v>32755.660367033564</v>
      </c>
      <c r="BE74">
        <v>33006.199204990495</v>
      </c>
      <c r="BF74">
        <v>41214.244563995409</v>
      </c>
      <c r="BG74">
        <v>25620.258815972789</v>
      </c>
      <c r="BH74">
        <v>50497.841246538592</v>
      </c>
      <c r="BI74">
        <v>51098.360145711515</v>
      </c>
      <c r="BJ74">
        <v>53634.822110703957</v>
      </c>
      <c r="BK74">
        <v>49100.946157720631</v>
      </c>
      <c r="BL74">
        <v>65768.000652527247</v>
      </c>
      <c r="BM74">
        <v>42042.13230841732</v>
      </c>
      <c r="BN74">
        <v>79917.710335974785</v>
      </c>
    </row>
    <row r="75" spans="1:66">
      <c r="A75">
        <v>1986</v>
      </c>
      <c r="B75">
        <v>46510.158066548509</v>
      </c>
      <c r="C75">
        <v>44853.179817084434</v>
      </c>
      <c r="D75">
        <v>57940.18124823206</v>
      </c>
      <c r="E75">
        <v>35731.598498001949</v>
      </c>
      <c r="F75">
        <v>70842.660454999714</v>
      </c>
      <c r="G75">
        <v>71968.193963954167</v>
      </c>
      <c r="H75">
        <v>76732.384047972548</v>
      </c>
      <c r="I75">
        <v>69383.192892884312</v>
      </c>
      <c r="J75">
        <v>94251.868648877731</v>
      </c>
      <c r="K75">
        <v>58634.289210889641</v>
      </c>
      <c r="L75">
        <v>114616.40045225466</v>
      </c>
      <c r="M75">
        <v>150335.49006762361</v>
      </c>
      <c r="N75">
        <v>165154.80180072968</v>
      </c>
      <c r="O75">
        <v>144035.10819065859</v>
      </c>
      <c r="P75">
        <v>203523.25723722012</v>
      </c>
      <c r="Q75">
        <v>120152.08150911143</v>
      </c>
      <c r="R75">
        <v>247865.72196080047</v>
      </c>
      <c r="S75">
        <v>208499.32969908279</v>
      </c>
      <c r="T75">
        <v>228340.50672776368</v>
      </c>
      <c r="U75">
        <v>200469.5844350727</v>
      </c>
      <c r="V75">
        <v>285534.53004015697</v>
      </c>
      <c r="W75">
        <v>160941.78397258796</v>
      </c>
      <c r="X75">
        <v>342634.89685457444</v>
      </c>
      <c r="Y75">
        <v>468114.81904835242</v>
      </c>
      <c r="Z75">
        <v>514871.34859349491</v>
      </c>
      <c r="AA75">
        <v>453600.58068350318</v>
      </c>
      <c r="AB75">
        <v>648845.18015165045</v>
      </c>
      <c r="AC75">
        <v>340360.01888898411</v>
      </c>
      <c r="AD75">
        <v>769034.32349545078</v>
      </c>
      <c r="AE75">
        <v>669477.41115208145</v>
      </c>
      <c r="AF75">
        <v>735334.02669622889</v>
      </c>
      <c r="AG75">
        <v>647109.73740225076</v>
      </c>
      <c r="AH75">
        <v>919946.61939274461</v>
      </c>
      <c r="AI75">
        <v>488867.54983491561</v>
      </c>
      <c r="AJ75">
        <v>1103088.1931909276</v>
      </c>
      <c r="AK75">
        <v>1537145.8544580147</v>
      </c>
      <c r="AL75">
        <v>1668360.98665728</v>
      </c>
      <c r="AM75">
        <v>1481115.8669493878</v>
      </c>
      <c r="AN75">
        <v>2091765.5250227468</v>
      </c>
      <c r="AO75">
        <v>1166541.698140404</v>
      </c>
      <c r="AP75">
        <v>2534473.1236466081</v>
      </c>
      <c r="AQ75">
        <v>5210891.3809413249</v>
      </c>
      <c r="AR75">
        <v>5578059.1172062932</v>
      </c>
      <c r="AS75">
        <v>5035966.6530050328</v>
      </c>
      <c r="AT75">
        <v>6935198.1480246447</v>
      </c>
      <c r="AU75">
        <v>3946814.1385085611</v>
      </c>
      <c r="AV75">
        <v>8464991.4408172667</v>
      </c>
      <c r="AW75">
        <v>21052.122169142862</v>
      </c>
      <c r="AX75">
        <v>16287.932085124472</v>
      </c>
      <c r="AY75">
        <v>20323.166741284567</v>
      </c>
      <c r="AZ75">
        <v>21628.493847586382</v>
      </c>
      <c r="BA75">
        <v>12828.907785114261</v>
      </c>
      <c r="BB75">
        <v>27068.920457744778</v>
      </c>
      <c r="BC75">
        <v>34974.010066429051</v>
      </c>
      <c r="BD75">
        <v>33327.41987386172</v>
      </c>
      <c r="BE75">
        <v>33832.965553353977</v>
      </c>
      <c r="BF75">
        <v>41764.283916122273</v>
      </c>
      <c r="BG75">
        <v>26351.544830100895</v>
      </c>
      <c r="BH75">
        <v>51173.431398799636</v>
      </c>
      <c r="BI75">
        <v>52376.369938036805</v>
      </c>
      <c r="BJ75">
        <v>54626.779609783276</v>
      </c>
      <c r="BK75">
        <v>50720.214068440728</v>
      </c>
      <c r="BL75">
        <v>66934.021501792158</v>
      </c>
      <c r="BM75">
        <v>43254.84113633418</v>
      </c>
      <c r="BN75">
        <v>81304.07007511823</v>
      </c>
    </row>
    <row r="76" spans="1:66">
      <c r="A76">
        <v>1987</v>
      </c>
      <c r="B76">
        <v>47916.93355781756</v>
      </c>
      <c r="C76">
        <v>46699.908434988974</v>
      </c>
      <c r="D76">
        <v>59645.515176424386</v>
      </c>
      <c r="E76">
        <v>36863.59500146877</v>
      </c>
      <c r="F76">
        <v>72519.588767282155</v>
      </c>
      <c r="G76">
        <v>74272.62135636904</v>
      </c>
      <c r="H76">
        <v>78935.678380552577</v>
      </c>
      <c r="I76">
        <v>72465.778673818393</v>
      </c>
      <c r="J76">
        <v>97205.821543735932</v>
      </c>
      <c r="K76">
        <v>60249.864437535689</v>
      </c>
      <c r="L76">
        <v>117548.18833033198</v>
      </c>
      <c r="M76">
        <v>158232.38994170618</v>
      </c>
      <c r="N76">
        <v>173459.02266882037</v>
      </c>
      <c r="O76">
        <v>153030.87675621588</v>
      </c>
      <c r="P76">
        <v>214449.08564373202</v>
      </c>
      <c r="Q76">
        <v>125265.67089924874</v>
      </c>
      <c r="R76">
        <v>259388.4922146544</v>
      </c>
      <c r="S76">
        <v>224211.77562491945</v>
      </c>
      <c r="T76">
        <v>244273.680793821</v>
      </c>
      <c r="U76">
        <v>217106.36512804625</v>
      </c>
      <c r="V76">
        <v>306804.09022883535</v>
      </c>
      <c r="W76">
        <v>171405.22624708281</v>
      </c>
      <c r="X76">
        <v>365665.97095814778</v>
      </c>
      <c r="Y76">
        <v>531889.00092368794</v>
      </c>
      <c r="Z76">
        <v>580867.34787010506</v>
      </c>
      <c r="AA76">
        <v>516583.25049912476</v>
      </c>
      <c r="AB76">
        <v>735249.76205681474</v>
      </c>
      <c r="AC76">
        <v>389491.51251292514</v>
      </c>
      <c r="AD76">
        <v>870310.95973837213</v>
      </c>
      <c r="AE76">
        <v>775990.353485069</v>
      </c>
      <c r="AF76">
        <v>846421.08415789215</v>
      </c>
      <c r="AG76">
        <v>751578.12664727413</v>
      </c>
      <c r="AH76">
        <v>1062727.847958819</v>
      </c>
      <c r="AI76">
        <v>571938.00356455566</v>
      </c>
      <c r="AJ76">
        <v>1269155.7823154926</v>
      </c>
      <c r="AK76">
        <v>1869163.331940627</v>
      </c>
      <c r="AL76">
        <v>2014242.6758264906</v>
      </c>
      <c r="AM76">
        <v>1787970.2882760495</v>
      </c>
      <c r="AN76">
        <v>2496856.101535371</v>
      </c>
      <c r="AO76">
        <v>1407225.6437695245</v>
      </c>
      <c r="AP76">
        <v>3050688.7464090027</v>
      </c>
      <c r="AQ76">
        <v>6427386.9910475099</v>
      </c>
      <c r="AR76">
        <v>6827042.9198986804</v>
      </c>
      <c r="AS76">
        <v>6092998.1269209562</v>
      </c>
      <c r="AT76">
        <v>8395166.1582446266</v>
      </c>
      <c r="AU76">
        <v>5011009.7052987469</v>
      </c>
      <c r="AV76">
        <v>10584647.373227973</v>
      </c>
      <c r="AW76">
        <v>21561.245759266087</v>
      </c>
      <c r="AX76">
        <v>16898.188735082535</v>
      </c>
      <c r="AY76">
        <v>20934.038196159549</v>
      </c>
      <c r="AZ76">
        <v>22085.208809112846</v>
      </c>
      <c r="BA76">
        <v>13477.325565401856</v>
      </c>
      <c r="BB76">
        <v>27490.98920423233</v>
      </c>
      <c r="BC76">
        <v>35659.660626274373</v>
      </c>
      <c r="BD76">
        <v>33967.81254548391</v>
      </c>
      <c r="BE76">
        <v>34885.356399297096</v>
      </c>
      <c r="BF76">
        <v>42445.118457834644</v>
      </c>
      <c r="BG76">
        <v>27041.142123937665</v>
      </c>
      <c r="BH76">
        <v>51756.377273129678</v>
      </c>
      <c r="BI76">
        <v>53282.679210034745</v>
      </c>
      <c r="BJ76">
        <v>55304.842308485633</v>
      </c>
      <c r="BK76">
        <v>52324.504153219023</v>
      </c>
      <c r="BL76">
        <v>67895.005518736914</v>
      </c>
      <c r="BM76">
        <v>43995.912822107428</v>
      </c>
      <c r="BN76">
        <v>82088.112359251347</v>
      </c>
    </row>
    <row r="77" spans="1:66">
      <c r="A77">
        <v>1988</v>
      </c>
      <c r="B77">
        <v>49931.117986891964</v>
      </c>
      <c r="C77">
        <v>48887.57043562107</v>
      </c>
      <c r="D77">
        <v>62274.184529034348</v>
      </c>
      <c r="E77">
        <v>38259.592927547448</v>
      </c>
      <c r="F77">
        <v>75095.854095331568</v>
      </c>
      <c r="G77">
        <v>77852.04207236605</v>
      </c>
      <c r="H77">
        <v>82465.704878525998</v>
      </c>
      <c r="I77">
        <v>76293.396673744748</v>
      </c>
      <c r="J77">
        <v>102058.4020120057</v>
      </c>
      <c r="K77">
        <v>62499.238073284505</v>
      </c>
      <c r="L77">
        <v>122283.37392343584</v>
      </c>
      <c r="M77">
        <v>172131.00511423033</v>
      </c>
      <c r="N77">
        <v>187087.27612475416</v>
      </c>
      <c r="O77">
        <v>167640.49486993407</v>
      </c>
      <c r="P77">
        <v>235901.38802668374</v>
      </c>
      <c r="Q77">
        <v>131944.1482044539</v>
      </c>
      <c r="R77">
        <v>280021.99519263522</v>
      </c>
      <c r="S77">
        <v>249289.09483035578</v>
      </c>
      <c r="T77">
        <v>270050.06258818222</v>
      </c>
      <c r="U77">
        <v>243145.26362410819</v>
      </c>
      <c r="V77">
        <v>346669.72685536108</v>
      </c>
      <c r="W77">
        <v>182821.22618740442</v>
      </c>
      <c r="X77">
        <v>403566.37864848092</v>
      </c>
      <c r="Y77">
        <v>629390.12692562747</v>
      </c>
      <c r="Z77">
        <v>681557.30997847335</v>
      </c>
      <c r="AA77">
        <v>616652.79910849244</v>
      </c>
      <c r="AB77">
        <v>889139.61535798223</v>
      </c>
      <c r="AC77">
        <v>434639.63958585495</v>
      </c>
      <c r="AD77">
        <v>1018989.5472969194</v>
      </c>
      <c r="AE77">
        <v>950214.33701200073</v>
      </c>
      <c r="AF77">
        <v>1029574.9835852442</v>
      </c>
      <c r="AG77">
        <v>929216.19315526437</v>
      </c>
      <c r="AH77">
        <v>1333985.165656202</v>
      </c>
      <c r="AI77">
        <v>651625.48755746009</v>
      </c>
      <c r="AJ77">
        <v>1537539.9532872778</v>
      </c>
      <c r="AK77">
        <v>2463021.5005949666</v>
      </c>
      <c r="AL77">
        <v>2634696.942577742</v>
      </c>
      <c r="AM77">
        <v>2394218.0492773135</v>
      </c>
      <c r="AN77">
        <v>3374415.7301036878</v>
      </c>
      <c r="AO77">
        <v>1724644.1965111701</v>
      </c>
      <c r="AP77">
        <v>3976143.2440283601</v>
      </c>
      <c r="AQ77">
        <v>9228840.0887184627</v>
      </c>
      <c r="AR77">
        <v>9842755.4736271426</v>
      </c>
      <c r="AS77">
        <v>9000976.1933430862</v>
      </c>
      <c r="AT77">
        <v>12452378.699562661</v>
      </c>
      <c r="AU77">
        <v>6648501.417076678</v>
      </c>
      <c r="AV77">
        <v>14877519.91555208</v>
      </c>
      <c r="AW77">
        <v>22010.193901417875</v>
      </c>
      <c r="AX77">
        <v>17396.531095257924</v>
      </c>
      <c r="AY77">
        <v>21481.744197497388</v>
      </c>
      <c r="AZ77">
        <v>22489.967046063004</v>
      </c>
      <c r="BA77">
        <v>14019.947781810393</v>
      </c>
      <c r="BB77">
        <v>27908.334267227307</v>
      </c>
      <c r="BC77">
        <v>36353.35275052103</v>
      </c>
      <c r="BD77">
        <v>34691.544860462825</v>
      </c>
      <c r="BE77">
        <v>35692.80105403073</v>
      </c>
      <c r="BF77">
        <v>42982.273029295531</v>
      </c>
      <c r="BG77">
        <v>27850.197896780064</v>
      </c>
      <c r="BH77">
        <v>52326.28286229782</v>
      </c>
      <c r="BI77">
        <v>54282.301311899973</v>
      </c>
      <c r="BJ77">
        <v>56310.31206696896</v>
      </c>
      <c r="BK77">
        <v>53456.622124697409</v>
      </c>
      <c r="BL77">
        <v>68597.655508336189</v>
      </c>
      <c r="BM77">
        <v>45138.010540492171</v>
      </c>
      <c r="BN77">
        <v>82848.718606135968</v>
      </c>
    </row>
    <row r="78" spans="1:66">
      <c r="A78">
        <v>1989</v>
      </c>
      <c r="B78">
        <v>50533.059799038783</v>
      </c>
      <c r="C78">
        <v>49408.540783422293</v>
      </c>
      <c r="D78">
        <v>62383.655428493701</v>
      </c>
      <c r="E78">
        <v>39270.589690210392</v>
      </c>
      <c r="F78">
        <v>75390.145799347723</v>
      </c>
      <c r="G78">
        <v>78549.923824073237</v>
      </c>
      <c r="H78">
        <v>83059.449635874451</v>
      </c>
      <c r="I78">
        <v>76878.564194491642</v>
      </c>
      <c r="J78">
        <v>101939.33661335443</v>
      </c>
      <c r="K78">
        <v>63845.17024065744</v>
      </c>
      <c r="L78">
        <v>122522.42279649123</v>
      </c>
      <c r="M78">
        <v>172071.06106007128</v>
      </c>
      <c r="N78">
        <v>187492.46682309432</v>
      </c>
      <c r="O78">
        <v>166967.39793146352</v>
      </c>
      <c r="P78">
        <v>233808.65836898572</v>
      </c>
      <c r="Q78">
        <v>134604.995448206</v>
      </c>
      <c r="R78">
        <v>278697.90025213046</v>
      </c>
      <c r="S78">
        <v>247889.7047027575</v>
      </c>
      <c r="T78">
        <v>268959.61395008519</v>
      </c>
      <c r="U78">
        <v>240417.45936003205</v>
      </c>
      <c r="V78">
        <v>341453.84514889482</v>
      </c>
      <c r="W78">
        <v>186363.15120403765</v>
      </c>
      <c r="X78">
        <v>398845.31463545741</v>
      </c>
      <c r="Y78">
        <v>617335.02637825045</v>
      </c>
      <c r="Z78">
        <v>668910.45529289485</v>
      </c>
      <c r="AA78">
        <v>597911.25880710315</v>
      </c>
      <c r="AB78">
        <v>857946.78988661303</v>
      </c>
      <c r="AC78">
        <v>439782.13615994633</v>
      </c>
      <c r="AD78">
        <v>992859.9791416435</v>
      </c>
      <c r="AE78">
        <v>920490.73969857593</v>
      </c>
      <c r="AF78">
        <v>994846.37717439351</v>
      </c>
      <c r="AG78">
        <v>889374.75241331477</v>
      </c>
      <c r="AH78">
        <v>1269489.2773469563</v>
      </c>
      <c r="AI78">
        <v>656228.27959119459</v>
      </c>
      <c r="AJ78">
        <v>1479675.0066730625</v>
      </c>
      <c r="AK78">
        <v>2301571.7238279553</v>
      </c>
      <c r="AL78">
        <v>2463207.0231216182</v>
      </c>
      <c r="AM78">
        <v>2197330.5667391843</v>
      </c>
      <c r="AN78">
        <v>3094961.4493849911</v>
      </c>
      <c r="AO78">
        <v>1660896.6892263393</v>
      </c>
      <c r="AP78">
        <v>3713189.583194213</v>
      </c>
      <c r="AQ78">
        <v>8234052.8827155875</v>
      </c>
      <c r="AR78">
        <v>8719709.5228624512</v>
      </c>
      <c r="AS78">
        <v>7769653.0874684155</v>
      </c>
      <c r="AT78">
        <v>10963299.645549683</v>
      </c>
      <c r="AU78">
        <v>5984173.5469785491</v>
      </c>
      <c r="AV78">
        <v>13125210.125985915</v>
      </c>
      <c r="AW78">
        <v>22516.195774004318</v>
      </c>
      <c r="AX78">
        <v>18006.669962203119</v>
      </c>
      <c r="AY78">
        <v>21938.517372352941</v>
      </c>
      <c r="AZ78">
        <v>22827.974243632958</v>
      </c>
      <c r="BA78">
        <v>14696.009139763351</v>
      </c>
      <c r="BB78">
        <v>28257.868802204186</v>
      </c>
      <c r="BC78">
        <v>37028.837436701833</v>
      </c>
      <c r="BD78">
        <v>35315.347907477044</v>
      </c>
      <c r="BE78">
        <v>36346.445544751041</v>
      </c>
      <c r="BF78">
        <v>43336.432879550142</v>
      </c>
      <c r="BG78">
        <v>28677.877939321996</v>
      </c>
      <c r="BH78">
        <v>52800.395304594065</v>
      </c>
      <c r="BI78">
        <v>55169.63951507373</v>
      </c>
      <c r="BJ78">
        <v>56951.195339069469</v>
      </c>
      <c r="BK78">
        <v>54356.355760248676</v>
      </c>
      <c r="BL78">
        <v>68972.006174446637</v>
      </c>
      <c r="BM78">
        <v>46155.213938770292</v>
      </c>
      <c r="BN78">
        <v>83478.553432581437</v>
      </c>
    </row>
    <row r="79" spans="1:66">
      <c r="A79">
        <v>1990</v>
      </c>
      <c r="B79">
        <v>50488.157022734827</v>
      </c>
      <c r="C79">
        <v>49349.808699861867</v>
      </c>
      <c r="D79">
        <v>61812.37493068086</v>
      </c>
      <c r="E79">
        <v>39722.603913982937</v>
      </c>
      <c r="F79">
        <v>74856.882399876413</v>
      </c>
      <c r="G79">
        <v>78487.733344596025</v>
      </c>
      <c r="H79">
        <v>82848.358915584409</v>
      </c>
      <c r="I79">
        <v>76824.482231755843</v>
      </c>
      <c r="J79">
        <v>101062.77556839782</v>
      </c>
      <c r="K79">
        <v>64414.507243425207</v>
      </c>
      <c r="L79">
        <v>121861.56269973969</v>
      </c>
      <c r="M79">
        <v>171634.84853483847</v>
      </c>
      <c r="N79">
        <v>186359.80967074618</v>
      </c>
      <c r="O79">
        <v>166998.1526411227</v>
      </c>
      <c r="P79">
        <v>232443.05672077986</v>
      </c>
      <c r="Q79">
        <v>134578.13923174981</v>
      </c>
      <c r="R79">
        <v>277084.80253228574</v>
      </c>
      <c r="S79">
        <v>247170.80361611405</v>
      </c>
      <c r="T79">
        <v>267688.842804724</v>
      </c>
      <c r="U79">
        <v>240613.87084928842</v>
      </c>
      <c r="V79">
        <v>340394.4540645525</v>
      </c>
      <c r="W79">
        <v>185733.77566956941</v>
      </c>
      <c r="X79">
        <v>396619.11225622782</v>
      </c>
      <c r="Y79">
        <v>617042.11594642885</v>
      </c>
      <c r="Z79">
        <v>668781.24036243081</v>
      </c>
      <c r="AA79">
        <v>602603.02186646021</v>
      </c>
      <c r="AB79">
        <v>860499.5624145834</v>
      </c>
      <c r="AC79">
        <v>437190.22994607553</v>
      </c>
      <c r="AD79">
        <v>987096.67111905431</v>
      </c>
      <c r="AE79">
        <v>922126.1632267721</v>
      </c>
      <c r="AF79">
        <v>999853.73714133503</v>
      </c>
      <c r="AG79">
        <v>899408.75971950975</v>
      </c>
      <c r="AH79">
        <v>1274127.6952989118</v>
      </c>
      <c r="AI79">
        <v>654206.78714002308</v>
      </c>
      <c r="AJ79">
        <v>1474645.4232602722</v>
      </c>
      <c r="AK79">
        <v>2294048.6696293191</v>
      </c>
      <c r="AL79">
        <v>2462918.464230489</v>
      </c>
      <c r="AM79">
        <v>2226674.9920226806</v>
      </c>
      <c r="AN79">
        <v>3097614.5963119641</v>
      </c>
      <c r="AO79">
        <v>1685913.9139784602</v>
      </c>
      <c r="AP79">
        <v>3665564.932280845</v>
      </c>
      <c r="AQ79">
        <v>8254760.623266777</v>
      </c>
      <c r="AR79">
        <v>8742874.6730970144</v>
      </c>
      <c r="AS79">
        <v>7872008.672559049</v>
      </c>
      <c r="AT79">
        <v>11031198.429520588</v>
      </c>
      <c r="AU79">
        <v>6052074.7320659021</v>
      </c>
      <c r="AV79">
        <v>12972615.587647328</v>
      </c>
      <c r="AW79">
        <v>22488.580700873634</v>
      </c>
      <c r="AX79">
        <v>18127.955129885246</v>
      </c>
      <c r="AY79">
        <v>21875.135167967885</v>
      </c>
      <c r="AZ79">
        <v>22561.974292963914</v>
      </c>
      <c r="BA79">
        <v>15030.700584540658</v>
      </c>
      <c r="BB79">
        <v>27852.202100013143</v>
      </c>
      <c r="BC79">
        <v>37027.413521389972</v>
      </c>
      <c r="BD79">
        <v>35391.306728511343</v>
      </c>
      <c r="BE79">
        <v>36277.77048416622</v>
      </c>
      <c r="BF79">
        <v>42853.410287336526</v>
      </c>
      <c r="BG79">
        <v>29183.099989786617</v>
      </c>
      <c r="BH79">
        <v>52387.113496275364</v>
      </c>
      <c r="BI79">
        <v>55200.954547035391</v>
      </c>
      <c r="BJ79">
        <v>56970.496226793955</v>
      </c>
      <c r="BK79">
        <v>54281.064629414119</v>
      </c>
      <c r="BL79">
        <v>68217.705280302296</v>
      </c>
      <c r="BM79">
        <v>46873.599246344071</v>
      </c>
      <c r="BN79">
        <v>83055.752741603152</v>
      </c>
    </row>
    <row r="80" spans="1:66">
      <c r="A80">
        <v>1991</v>
      </c>
      <c r="B80">
        <v>49454.531743428226</v>
      </c>
      <c r="C80">
        <v>48029.269330483592</v>
      </c>
      <c r="D80">
        <v>59839.507231873067</v>
      </c>
      <c r="E80">
        <v>39581.011115099158</v>
      </c>
      <c r="F80">
        <v>73442.783611192455</v>
      </c>
      <c r="G80">
        <v>76838.825076731824</v>
      </c>
      <c r="H80">
        <v>80947.775506141435</v>
      </c>
      <c r="I80">
        <v>74772.253146045681</v>
      </c>
      <c r="J80">
        <v>97715.498048670663</v>
      </c>
      <c r="K80">
        <v>64111.206825317087</v>
      </c>
      <c r="L80">
        <v>119214.68579788358</v>
      </c>
      <c r="M80">
        <v>166842.3259441827</v>
      </c>
      <c r="N80">
        <v>180911.05560579323</v>
      </c>
      <c r="O80">
        <v>161153.90179979996</v>
      </c>
      <c r="P80">
        <v>223600.33201783604</v>
      </c>
      <c r="Q80">
        <v>133372.37078877352</v>
      </c>
      <c r="R80">
        <v>269619.05254193832</v>
      </c>
      <c r="S80">
        <v>238694.79410757919</v>
      </c>
      <c r="T80">
        <v>258536.89828659248</v>
      </c>
      <c r="U80">
        <v>230327.59792543095</v>
      </c>
      <c r="V80">
        <v>324813.98685624875</v>
      </c>
      <c r="W80">
        <v>183529.69203380196</v>
      </c>
      <c r="X80">
        <v>383386.09358626744</v>
      </c>
      <c r="Y80">
        <v>573882.72413806978</v>
      </c>
      <c r="Z80">
        <v>623043.68951918499</v>
      </c>
      <c r="AA80">
        <v>552830.25579745474</v>
      </c>
      <c r="AB80">
        <v>785485.51793556812</v>
      </c>
      <c r="AC80">
        <v>422870.0439993022</v>
      </c>
      <c r="AD80">
        <v>923117.21810222464</v>
      </c>
      <c r="AE80">
        <v>839601.38798392145</v>
      </c>
      <c r="AF80">
        <v>910672.01768693409</v>
      </c>
      <c r="AG80">
        <v>805071.92411935667</v>
      </c>
      <c r="AH80">
        <v>1143672.5388199135</v>
      </c>
      <c r="AI80">
        <v>620796.64507936849</v>
      </c>
      <c r="AJ80">
        <v>1350167.3670220138</v>
      </c>
      <c r="AK80">
        <v>2049538.8894395872</v>
      </c>
      <c r="AL80">
        <v>2191779.0816913028</v>
      </c>
      <c r="AM80">
        <v>1938948.5166842467</v>
      </c>
      <c r="AN80">
        <v>2722431.3578404882</v>
      </c>
      <c r="AO80">
        <v>1521529.7608696215</v>
      </c>
      <c r="AP80">
        <v>3272202.2550090877</v>
      </c>
      <c r="AQ80">
        <v>7537164.7658961676</v>
      </c>
      <c r="AR80">
        <v>7917021.7563870642</v>
      </c>
      <c r="AS80">
        <v>7047298.1064715842</v>
      </c>
      <c r="AT80">
        <v>9910519.9389007669</v>
      </c>
      <c r="AU80">
        <v>5595375.056953283</v>
      </c>
      <c r="AV80">
        <v>11864091.295653839</v>
      </c>
      <c r="AW80">
        <v>22070.238410124639</v>
      </c>
      <c r="AX80">
        <v>17961.287980715028</v>
      </c>
      <c r="AY80">
        <v>21286.285514921499</v>
      </c>
      <c r="AZ80">
        <v>21963.516415075472</v>
      </c>
      <c r="BA80">
        <v>15050.815404881232</v>
      </c>
      <c r="BB80">
        <v>27670.881424501324</v>
      </c>
      <c r="BC80">
        <v>36411.443498899956</v>
      </c>
      <c r="BD80">
        <v>34848.25131427656</v>
      </c>
      <c r="BE80">
        <v>35459.865722781768</v>
      </c>
      <c r="BF80">
        <v>41643.860033432735</v>
      </c>
      <c r="BG80">
        <v>29159.748929135338</v>
      </c>
      <c r="BH80">
        <v>51645.420396665126</v>
      </c>
      <c r="BI80">
        <v>54337.949859869092</v>
      </c>
      <c r="BJ80">
        <v>55956.955481228462</v>
      </c>
      <c r="BK80">
        <v>53176.8409826071</v>
      </c>
      <c r="BL80">
        <v>66244.289556379343</v>
      </c>
      <c r="BM80">
        <v>46795.915834452979</v>
      </c>
      <c r="BN80">
        <v>81613.594111869868</v>
      </c>
    </row>
    <row r="81" spans="1:66">
      <c r="A81">
        <v>1992</v>
      </c>
      <c r="B81">
        <v>50411.874525035062</v>
      </c>
      <c r="C81">
        <v>49065.612773985966</v>
      </c>
      <c r="D81">
        <v>60818.26939227659</v>
      </c>
      <c r="E81">
        <v>40618.408737649173</v>
      </c>
      <c r="F81">
        <v>74904.788581092449</v>
      </c>
      <c r="G81">
        <v>78768.01308463006</v>
      </c>
      <c r="H81">
        <v>82798.495279375769</v>
      </c>
      <c r="I81">
        <v>76771.543346766077</v>
      </c>
      <c r="J81">
        <v>99874.311557853507</v>
      </c>
      <c r="K81">
        <v>65885.362955883422</v>
      </c>
      <c r="L81">
        <v>121905.86005530113</v>
      </c>
      <c r="M81">
        <v>174351.83720716889</v>
      </c>
      <c r="N81">
        <v>188098.74432637033</v>
      </c>
      <c r="O81">
        <v>168747.47533476446</v>
      </c>
      <c r="P81">
        <v>233093.19388754273</v>
      </c>
      <c r="Q81">
        <v>139250.38477540555</v>
      </c>
      <c r="R81">
        <v>281019.41905075399</v>
      </c>
      <c r="S81">
        <v>252411.56310857131</v>
      </c>
      <c r="T81">
        <v>271915.15153234935</v>
      </c>
      <c r="U81">
        <v>244315.10612005874</v>
      </c>
      <c r="V81">
        <v>342894.04153870168</v>
      </c>
      <c r="W81">
        <v>193687.00697517346</v>
      </c>
      <c r="X81">
        <v>404176.07072937093</v>
      </c>
      <c r="Y81">
        <v>626062.37893222354</v>
      </c>
      <c r="Z81">
        <v>675731.6486602535</v>
      </c>
      <c r="AA81">
        <v>607966.97488051874</v>
      </c>
      <c r="AB81">
        <v>860277.42818635073</v>
      </c>
      <c r="AC81">
        <v>458550.01329332305</v>
      </c>
      <c r="AD81">
        <v>1004845.2714582941</v>
      </c>
      <c r="AE81">
        <v>929109.95526490384</v>
      </c>
      <c r="AF81">
        <v>1002832.804368699</v>
      </c>
      <c r="AG81">
        <v>898047.88297122612</v>
      </c>
      <c r="AH81">
        <v>1269872.3419348695</v>
      </c>
      <c r="AI81">
        <v>678460.62653368502</v>
      </c>
      <c r="AJ81">
        <v>1494827.541461545</v>
      </c>
      <c r="AK81">
        <v>2316153.2879073429</v>
      </c>
      <c r="AL81">
        <v>2477617.3076688158</v>
      </c>
      <c r="AM81">
        <v>2206440.6762023391</v>
      </c>
      <c r="AN81">
        <v>3134354.197737895</v>
      </c>
      <c r="AO81">
        <v>1708219.5718754122</v>
      </c>
      <c r="AP81">
        <v>3700954.3902480644</v>
      </c>
      <c r="AQ81">
        <v>8972256.1384854186</v>
      </c>
      <c r="AR81">
        <v>9471022.6986550521</v>
      </c>
      <c r="AS81">
        <v>8446155.6072627716</v>
      </c>
      <c r="AT81">
        <v>12152376.298414165</v>
      </c>
      <c r="AU81">
        <v>6396564.218264861</v>
      </c>
      <c r="AV81">
        <v>14139881.294065863</v>
      </c>
      <c r="AW81">
        <v>22055.735965440075</v>
      </c>
      <c r="AX81">
        <v>18025.253770694359</v>
      </c>
      <c r="AY81">
        <v>21359.682201205855</v>
      </c>
      <c r="AZ81">
        <v>21762.22722669967</v>
      </c>
      <c r="BA81">
        <v>15351.454519414927</v>
      </c>
      <c r="BB81">
        <v>27903.717106883756</v>
      </c>
      <c r="BC81">
        <v>36640.767560353524</v>
      </c>
      <c r="BD81">
        <v>35113.333435997811</v>
      </c>
      <c r="BE81">
        <v>35767.62804501057</v>
      </c>
      <c r="BF81">
        <v>41676.611115024796</v>
      </c>
      <c r="BG81">
        <v>29659.300289009567</v>
      </c>
      <c r="BH81">
        <v>52003.162973352271</v>
      </c>
      <c r="BI81">
        <v>54872.057053995333</v>
      </c>
      <c r="BJ81">
        <v>56473.433017627118</v>
      </c>
      <c r="BK81">
        <v>53777.560349766478</v>
      </c>
      <c r="BL81">
        <v>66569.590975431216</v>
      </c>
      <c r="BM81">
        <v>47544.107501002873</v>
      </c>
      <c r="BN81">
        <v>82127.470306437914</v>
      </c>
    </row>
    <row r="82" spans="1:66">
      <c r="A82">
        <v>1993</v>
      </c>
      <c r="B82">
        <v>50839.812062745543</v>
      </c>
      <c r="C82">
        <v>49600.445218692803</v>
      </c>
      <c r="D82">
        <v>61516.80849030221</v>
      </c>
      <c r="E82">
        <v>40905.574008522271</v>
      </c>
      <c r="F82">
        <v>75544.608494958724</v>
      </c>
      <c r="G82">
        <v>79086.880704443858</v>
      </c>
      <c r="H82">
        <v>83158.637526990715</v>
      </c>
      <c r="I82">
        <v>77146.883503133547</v>
      </c>
      <c r="J82">
        <v>100712.1067129898</v>
      </c>
      <c r="K82">
        <v>65936.761512472702</v>
      </c>
      <c r="L82">
        <v>122582.94733826225</v>
      </c>
      <c r="M82">
        <v>173072.52848828206</v>
      </c>
      <c r="N82">
        <v>188013.74688541511</v>
      </c>
      <c r="O82">
        <v>167484.47741030768</v>
      </c>
      <c r="P82">
        <v>232658.28970943729</v>
      </c>
      <c r="Q82">
        <v>139086.07252552072</v>
      </c>
      <c r="R82">
        <v>279512.66854453128</v>
      </c>
      <c r="S82">
        <v>247975.55895205695</v>
      </c>
      <c r="T82">
        <v>269372.02005742851</v>
      </c>
      <c r="U82">
        <v>239981.43743086548</v>
      </c>
      <c r="V82">
        <v>336580.42734336783</v>
      </c>
      <c r="W82">
        <v>192757.32502186642</v>
      </c>
      <c r="X82">
        <v>398997.78197142557</v>
      </c>
      <c r="Y82">
        <v>598761.83676963672</v>
      </c>
      <c r="Z82">
        <v>649835.46289658395</v>
      </c>
      <c r="AA82">
        <v>578600.72456634173</v>
      </c>
      <c r="AB82">
        <v>814435.37306335487</v>
      </c>
      <c r="AC82">
        <v>452402.0339340127</v>
      </c>
      <c r="AD82">
        <v>964687.99764999305</v>
      </c>
      <c r="AE82">
        <v>880229.46724510437</v>
      </c>
      <c r="AF82">
        <v>953258.97611834994</v>
      </c>
      <c r="AG82">
        <v>846733.69604508101</v>
      </c>
      <c r="AH82">
        <v>1187826.1714005331</v>
      </c>
      <c r="AI82">
        <v>668100.45385038585</v>
      </c>
      <c r="AJ82">
        <v>1416861.8216200687</v>
      </c>
      <c r="AK82">
        <v>2180748.1921260264</v>
      </c>
      <c r="AL82">
        <v>2328135.006728122</v>
      </c>
      <c r="AM82">
        <v>2074261.4669419432</v>
      </c>
      <c r="AN82">
        <v>2891443.4425834473</v>
      </c>
      <c r="AO82">
        <v>1666499.2601430952</v>
      </c>
      <c r="AP82">
        <v>3502109.9429837242</v>
      </c>
      <c r="AQ82">
        <v>8633755.3047002312</v>
      </c>
      <c r="AR82">
        <v>9028215.5915402975</v>
      </c>
      <c r="AS82">
        <v>8148771.9509770246</v>
      </c>
      <c r="AT82">
        <v>11267065.009186096</v>
      </c>
      <c r="AU82">
        <v>6640583.1615664084</v>
      </c>
      <c r="AV82">
        <v>13602018.151566608</v>
      </c>
      <c r="AW82">
        <v>22592.74342104722</v>
      </c>
      <c r="AX82">
        <v>18520.98659850036</v>
      </c>
      <c r="AY82">
        <v>22054.006934252051</v>
      </c>
      <c r="AZ82">
        <v>22321.51026761462</v>
      </c>
      <c r="BA82">
        <v>15874.386504571845</v>
      </c>
      <c r="BB82">
        <v>28506.269651655191</v>
      </c>
      <c r="BC82">
        <v>37258.399126574819</v>
      </c>
      <c r="BD82">
        <v>35598.263749115591</v>
      </c>
      <c r="BE82">
        <v>36502.219419624475</v>
      </c>
      <c r="BF82">
        <v>42501.088354842752</v>
      </c>
      <c r="BG82">
        <v>29996.629728855776</v>
      </c>
      <c r="BH82">
        <v>52881.490711672886</v>
      </c>
      <c r="BI82">
        <v>55590.468758484327</v>
      </c>
      <c r="BJ82">
        <v>56944.860187384635</v>
      </c>
      <c r="BK82">
        <v>54562.48502634</v>
      </c>
      <c r="BL82">
        <v>67725.560963877913</v>
      </c>
      <c r="BM82">
        <v>47649.433759210689</v>
      </c>
      <c r="BN82">
        <v>83350.517036695004</v>
      </c>
    </row>
    <row r="83" spans="1:66">
      <c r="A83">
        <v>1994</v>
      </c>
      <c r="B83">
        <v>52500.595060551219</v>
      </c>
      <c r="C83">
        <v>51181.677426666167</v>
      </c>
      <c r="D83">
        <v>63489.897103228141</v>
      </c>
      <c r="E83">
        <v>42226.022354659355</v>
      </c>
      <c r="F83">
        <v>77984.028317090269</v>
      </c>
      <c r="G83">
        <v>81724.214887203256</v>
      </c>
      <c r="H83">
        <v>85814.827588781583</v>
      </c>
      <c r="I83">
        <v>79718.086408589545</v>
      </c>
      <c r="J83">
        <v>103768.73614891119</v>
      </c>
      <c r="K83">
        <v>68060.006655026533</v>
      </c>
      <c r="L83">
        <v>126567.68951699865</v>
      </c>
      <c r="M83">
        <v>178981.02386881341</v>
      </c>
      <c r="N83">
        <v>194585.80104927355</v>
      </c>
      <c r="O83">
        <v>173276.19502220166</v>
      </c>
      <c r="P83">
        <v>240067.79404814341</v>
      </c>
      <c r="Q83">
        <v>144119.09252327489</v>
      </c>
      <c r="R83">
        <v>289291.61769727181</v>
      </c>
      <c r="S83">
        <v>255868.99702468436</v>
      </c>
      <c r="T83">
        <v>277949.31707129109</v>
      </c>
      <c r="U83">
        <v>247323.69182120421</v>
      </c>
      <c r="V83">
        <v>345013.29009055078</v>
      </c>
      <c r="W83">
        <v>200029.1298160851</v>
      </c>
      <c r="X83">
        <v>412503.56432133011</v>
      </c>
      <c r="Y83">
        <v>613356.73989591817</v>
      </c>
      <c r="Z83">
        <v>663987.77519079845</v>
      </c>
      <c r="AA83">
        <v>589709.77246302343</v>
      </c>
      <c r="AB83">
        <v>827136.55903948855</v>
      </c>
      <c r="AC83">
        <v>465830.40770007356</v>
      </c>
      <c r="AD83">
        <v>990129.80293702416</v>
      </c>
      <c r="AE83">
        <v>900135.86618987657</v>
      </c>
      <c r="AF83">
        <v>971666.96689698251</v>
      </c>
      <c r="AG83">
        <v>858533.82399233175</v>
      </c>
      <c r="AH83">
        <v>1199452.8780901055</v>
      </c>
      <c r="AI83">
        <v>688925.59852272517</v>
      </c>
      <c r="AJ83">
        <v>1448986.1338665318</v>
      </c>
      <c r="AK83">
        <v>2218756.2404671237</v>
      </c>
      <c r="AL83">
        <v>2354054.5434267307</v>
      </c>
      <c r="AM83">
        <v>2076530.9433865496</v>
      </c>
      <c r="AN83">
        <v>2886102.7021232485</v>
      </c>
      <c r="AO83">
        <v>1726477.5236453295</v>
      </c>
      <c r="AP83">
        <v>3541811.6230287272</v>
      </c>
      <c r="AQ83">
        <v>8632449.4876119904</v>
      </c>
      <c r="AR83">
        <v>8966879.4800413027</v>
      </c>
      <c r="AS83">
        <v>8016335.3185126456</v>
      </c>
      <c r="AT83">
        <v>10953165.9156045</v>
      </c>
      <c r="AU83">
        <v>6788992.4958745381</v>
      </c>
      <c r="AV83">
        <v>13593266.890689524</v>
      </c>
      <c r="AW83">
        <v>23276.975233899175</v>
      </c>
      <c r="AX83">
        <v>19186.362532320862</v>
      </c>
      <c r="AY83">
        <v>22645.268444742778</v>
      </c>
      <c r="AZ83">
        <v>23211.058057545095</v>
      </c>
      <c r="BA83">
        <v>16392.038054292185</v>
      </c>
      <c r="BB83">
        <v>29400.367117181879</v>
      </c>
      <c r="BC83">
        <v>38447.214081855411</v>
      </c>
      <c r="BD83">
        <v>36713.349950693177</v>
      </c>
      <c r="BE83">
        <v>37615.61991605111</v>
      </c>
      <c r="BF83">
        <v>43870.130776015321</v>
      </c>
      <c r="BG83">
        <v>30904.570113702077</v>
      </c>
      <c r="BH83">
        <v>54505.407274847872</v>
      </c>
      <c r="BI83">
        <v>57410.012641800713</v>
      </c>
      <c r="BJ83">
        <v>58622.084223658567</v>
      </c>
      <c r="BK83">
        <v>56328.559255186519</v>
      </c>
      <c r="BL83">
        <v>69693.971674103101</v>
      </c>
      <c r="BM83">
        <v>49045.235187964441</v>
      </c>
      <c r="BN83">
        <v>85886.707471930349</v>
      </c>
    </row>
    <row r="84" spans="1:66">
      <c r="A84">
        <v>1995</v>
      </c>
      <c r="B84">
        <v>53654.471390421655</v>
      </c>
      <c r="C84">
        <v>52013.612759021824</v>
      </c>
      <c r="D84">
        <v>64394.87223406024</v>
      </c>
      <c r="E84">
        <v>43681.974890411228</v>
      </c>
      <c r="F84">
        <v>79782.808367964462</v>
      </c>
      <c r="G84">
        <v>83857.836931393729</v>
      </c>
      <c r="H84">
        <v>87680.383373411998</v>
      </c>
      <c r="I84">
        <v>81372.69160973432</v>
      </c>
      <c r="J84">
        <v>105173.82310009087</v>
      </c>
      <c r="K84">
        <v>70509.001470753166</v>
      </c>
      <c r="L84">
        <v>129887.27918447932</v>
      </c>
      <c r="M84">
        <v>185650.2679345572</v>
      </c>
      <c r="N84">
        <v>199647.74202051968</v>
      </c>
      <c r="O84">
        <v>178995.78359229336</v>
      </c>
      <c r="P84">
        <v>245279.9503368852</v>
      </c>
      <c r="Q84">
        <v>150585.10189814438</v>
      </c>
      <c r="R84">
        <v>300165.60089143499</v>
      </c>
      <c r="S84">
        <v>267041.32936849043</v>
      </c>
      <c r="T84">
        <v>287055.01783259382</v>
      </c>
      <c r="U84">
        <v>256878.337584083</v>
      </c>
      <c r="V84">
        <v>357574.62924214266</v>
      </c>
      <c r="W84">
        <v>209541.96449680071</v>
      </c>
      <c r="X84">
        <v>430030.69601384841</v>
      </c>
      <c r="Y84">
        <v>647139.20480095234</v>
      </c>
      <c r="Z84">
        <v>698854.56389542809</v>
      </c>
      <c r="AA84">
        <v>618860.27904484852</v>
      </c>
      <c r="AB84">
        <v>871359.41205650417</v>
      </c>
      <c r="AC84">
        <v>494207.94576902664</v>
      </c>
      <c r="AD84">
        <v>1041293.4807580359</v>
      </c>
      <c r="AE84">
        <v>951315.55753492413</v>
      </c>
      <c r="AF84">
        <v>1023546.3640437844</v>
      </c>
      <c r="AG84">
        <v>903400.444971586</v>
      </c>
      <c r="AH84">
        <v>1271873.606719746</v>
      </c>
      <c r="AI84">
        <v>729920.90722574538</v>
      </c>
      <c r="AJ84">
        <v>1530821.545906998</v>
      </c>
      <c r="AK84">
        <v>2363359.7701576799</v>
      </c>
      <c r="AL84">
        <v>2507413.7909754366</v>
      </c>
      <c r="AM84">
        <v>2211010.0819625114</v>
      </c>
      <c r="AN84">
        <v>3101096.186196696</v>
      </c>
      <c r="AO84">
        <v>1807249.1201393784</v>
      </c>
      <c r="AP84">
        <v>3775975.8346175402</v>
      </c>
      <c r="AQ84">
        <v>9122885.6441268623</v>
      </c>
      <c r="AR84">
        <v>9518458.1515913177</v>
      </c>
      <c r="AS84">
        <v>8476083.710738048</v>
      </c>
      <c r="AT84">
        <v>11737565.083006399</v>
      </c>
      <c r="AU84">
        <v>7064417.0864005079</v>
      </c>
      <c r="AV84">
        <v>14362980.92867038</v>
      </c>
      <c r="AW84">
        <v>23451.105849449585</v>
      </c>
      <c r="AX84">
        <v>19628.559407431305</v>
      </c>
      <c r="AY84">
        <v>22654.533908309331</v>
      </c>
      <c r="AZ84">
        <v>23615.921368029605</v>
      </c>
      <c r="BA84">
        <v>16854.948310069289</v>
      </c>
      <c r="BB84">
        <v>29678.337551449586</v>
      </c>
      <c r="BC84">
        <v>38988.271774406596</v>
      </c>
      <c r="BD84">
        <v>37432.996875966317</v>
      </c>
      <c r="BE84">
        <v>37904.482666436095</v>
      </c>
      <c r="BF84">
        <v>44296.530222635236</v>
      </c>
      <c r="BG84">
        <v>31803.849667329767</v>
      </c>
      <c r="BH84">
        <v>55295.831420912175</v>
      </c>
      <c r="BI84">
        <v>58409.729180602873</v>
      </c>
      <c r="BJ84">
        <v>59688.543711635095</v>
      </c>
      <c r="BK84">
        <v>56966.918614094553</v>
      </c>
      <c r="BL84">
        <v>70147.291290892288</v>
      </c>
      <c r="BM84">
        <v>50489.976363905356</v>
      </c>
      <c r="BN84">
        <v>87317.698757740407</v>
      </c>
    </row>
    <row r="85" spans="1:66">
      <c r="A85">
        <v>1996</v>
      </c>
      <c r="B85">
        <v>55347.601466658787</v>
      </c>
      <c r="C85">
        <v>53685.365424038813</v>
      </c>
      <c r="D85">
        <v>66439.365637987255</v>
      </c>
      <c r="E85">
        <v>45065.568726213562</v>
      </c>
      <c r="F85">
        <v>82117.226896460648</v>
      </c>
      <c r="G85">
        <v>86783.387342964488</v>
      </c>
      <c r="H85">
        <v>90591.129257048844</v>
      </c>
      <c r="I85">
        <v>84330.543500602784</v>
      </c>
      <c r="J85">
        <v>108809.91669014258</v>
      </c>
      <c r="K85">
        <v>72815.834935353239</v>
      </c>
      <c r="L85">
        <v>133965.22077866929</v>
      </c>
      <c r="M85">
        <v>195001.94813275442</v>
      </c>
      <c r="N85">
        <v>208957.76332071406</v>
      </c>
      <c r="O85">
        <v>188511.46008881825</v>
      </c>
      <c r="P85">
        <v>257468.5921113762</v>
      </c>
      <c r="Q85">
        <v>157361.73154765245</v>
      </c>
      <c r="R85">
        <v>313926.46529959422</v>
      </c>
      <c r="S85">
        <v>282111.07947975508</v>
      </c>
      <c r="T85">
        <v>302536.74375163706</v>
      </c>
      <c r="U85">
        <v>272511.81580367574</v>
      </c>
      <c r="V85">
        <v>378577.89395688631</v>
      </c>
      <c r="W85">
        <v>220653.30128557494</v>
      </c>
      <c r="X85">
        <v>452605.36566265032</v>
      </c>
      <c r="Y85">
        <v>692026.956756206</v>
      </c>
      <c r="Z85">
        <v>745911.49288937612</v>
      </c>
      <c r="AA85">
        <v>667161.19335917628</v>
      </c>
      <c r="AB85">
        <v>938181.00709345157</v>
      </c>
      <c r="AC85">
        <v>520890.4402234407</v>
      </c>
      <c r="AD85">
        <v>1111155.1921672446</v>
      </c>
      <c r="AE85">
        <v>1021074.8833781325</v>
      </c>
      <c r="AF85">
        <v>1100313.2727740742</v>
      </c>
      <c r="AG85">
        <v>978992.36919816025</v>
      </c>
      <c r="AH85">
        <v>1378761.8477391808</v>
      </c>
      <c r="AI85">
        <v>771325.47519038292</v>
      </c>
      <c r="AJ85">
        <v>1643163.0565591149</v>
      </c>
      <c r="AK85">
        <v>2590878.6071421802</v>
      </c>
      <c r="AL85">
        <v>2753610.4027599599</v>
      </c>
      <c r="AM85">
        <v>2448974.2749899351</v>
      </c>
      <c r="AN85">
        <v>3445594.5704909121</v>
      </c>
      <c r="AO85">
        <v>1948970.9366573154</v>
      </c>
      <c r="AP85">
        <v>4142215.1990373093</v>
      </c>
      <c r="AQ85">
        <v>10242152.799402712</v>
      </c>
      <c r="AR85">
        <v>10723295.804321209</v>
      </c>
      <c r="AS85">
        <v>9534605.4994697273</v>
      </c>
      <c r="AT85">
        <v>13384536.269305067</v>
      </c>
      <c r="AU85">
        <v>7766020.6706033144</v>
      </c>
      <c r="AV85">
        <v>16135531.218732003</v>
      </c>
      <c r="AW85">
        <v>23911.815590353086</v>
      </c>
      <c r="AX85">
        <v>20104.073676268719</v>
      </c>
      <c r="AY85">
        <v>23040.187347474835</v>
      </c>
      <c r="AZ85">
        <v>24068.814585831951</v>
      </c>
      <c r="BA85">
        <v>17315.302517073895</v>
      </c>
      <c r="BB85">
        <v>30269.233014251997</v>
      </c>
      <c r="BC85">
        <v>39830.451837092602</v>
      </c>
      <c r="BD85">
        <v>38279.805705097082</v>
      </c>
      <c r="BE85">
        <v>38704.688239063318</v>
      </c>
      <c r="BF85">
        <v>45213.896029832933</v>
      </c>
      <c r="BG85">
        <v>32588.217301609246</v>
      </c>
      <c r="BH85">
        <v>56360.644851668032</v>
      </c>
      <c r="BI85">
        <v>59728.747145517002</v>
      </c>
      <c r="BJ85">
        <v>60999.470741132543</v>
      </c>
      <c r="BK85">
        <v>58285.314353548922</v>
      </c>
      <c r="BL85">
        <v>71645.247834834139</v>
      </c>
      <c r="BM85">
        <v>51679.360782278418</v>
      </c>
      <c r="BN85">
        <v>88974.909648438072</v>
      </c>
    </row>
    <row r="86" spans="1:66">
      <c r="A86">
        <v>1997</v>
      </c>
      <c r="B86">
        <v>57358.688291481521</v>
      </c>
      <c r="C86">
        <v>55855.726147154259</v>
      </c>
      <c r="D86">
        <v>68822.673422910841</v>
      </c>
      <c r="E86">
        <v>46766.950771673175</v>
      </c>
      <c r="F86">
        <v>85023.291510149284</v>
      </c>
      <c r="G86">
        <v>90210.25319443208</v>
      </c>
      <c r="H86">
        <v>94013.348176694795</v>
      </c>
      <c r="I86">
        <v>88027.657537335108</v>
      </c>
      <c r="J86">
        <v>113038.05257720033</v>
      </c>
      <c r="K86">
        <v>75553.117158765905</v>
      </c>
      <c r="L86">
        <v>138955.60201246358</v>
      </c>
      <c r="M86">
        <v>205063.30319223096</v>
      </c>
      <c r="N86">
        <v>219503.90296592205</v>
      </c>
      <c r="O86">
        <v>200118.73211400889</v>
      </c>
      <c r="P86">
        <v>271559.17613494763</v>
      </c>
      <c r="Q86">
        <v>164470.4076649372</v>
      </c>
      <c r="R86">
        <v>329206.50880069949</v>
      </c>
      <c r="S86">
        <v>298706.78028593422</v>
      </c>
      <c r="T86">
        <v>319724.39876130852</v>
      </c>
      <c r="U86">
        <v>291442.21793090983</v>
      </c>
      <c r="V86">
        <v>401466.27865881351</v>
      </c>
      <c r="W86">
        <v>232047.30760725244</v>
      </c>
      <c r="X86">
        <v>478007.89608459652</v>
      </c>
      <c r="Y86">
        <v>745975.40280207794</v>
      </c>
      <c r="Z86">
        <v>803062.75110157614</v>
      </c>
      <c r="AA86">
        <v>724491.74382395379</v>
      </c>
      <c r="AB86">
        <v>1014831.649120336</v>
      </c>
      <c r="AC86">
        <v>558800.93130660057</v>
      </c>
      <c r="AD86">
        <v>1195410.9730658922</v>
      </c>
      <c r="AE86">
        <v>1117906.3394484106</v>
      </c>
      <c r="AF86">
        <v>1199773.3853311937</v>
      </c>
      <c r="AG86">
        <v>1078577.5144902992</v>
      </c>
      <c r="AH86">
        <v>1510251.604782637</v>
      </c>
      <c r="AI86">
        <v>837038.8934651349</v>
      </c>
      <c r="AJ86">
        <v>1785993.4370793637</v>
      </c>
      <c r="AK86">
        <v>2905814.8241376877</v>
      </c>
      <c r="AL86">
        <v>3087780.4583773557</v>
      </c>
      <c r="AM86">
        <v>2769147.1413406334</v>
      </c>
      <c r="AN86">
        <v>3875517.158005327</v>
      </c>
      <c r="AO86">
        <v>2181174.5782230319</v>
      </c>
      <c r="AP86">
        <v>4639963.0569548914</v>
      </c>
      <c r="AQ86">
        <v>11430154.640420342</v>
      </c>
      <c r="AR86">
        <v>11982926.197873488</v>
      </c>
      <c r="AS86">
        <v>10865744.611529831</v>
      </c>
      <c r="AT86">
        <v>15157367.190794503</v>
      </c>
      <c r="AU86">
        <v>8557057.8035291284</v>
      </c>
      <c r="AV86">
        <v>18123161.992591139</v>
      </c>
      <c r="AW86">
        <v>24507.123388530959</v>
      </c>
      <c r="AX86">
        <v>20704.028406268248</v>
      </c>
      <c r="AY86">
        <v>23683.79475697341</v>
      </c>
      <c r="AZ86">
        <v>24607.294268621354</v>
      </c>
      <c r="BA86">
        <v>17980.784384580435</v>
      </c>
      <c r="BB86">
        <v>31090.981007834976</v>
      </c>
      <c r="BC86">
        <v>40947.064413620465</v>
      </c>
      <c r="BD86">
        <v>39342.553327654779</v>
      </c>
      <c r="BE86">
        <v>39826.503261948194</v>
      </c>
      <c r="BF86">
        <v>46296.395343795644</v>
      </c>
      <c r="BG86">
        <v>33688.78889464384</v>
      </c>
      <c r="BH86">
        <v>57891.822922310363</v>
      </c>
      <c r="BI86">
        <v>61496.990694982334</v>
      </c>
      <c r="BJ86">
        <v>62640.709479387944</v>
      </c>
      <c r="BK86">
        <v>60004.888893166652</v>
      </c>
      <c r="BL86">
        <v>73407.771687763525</v>
      </c>
      <c r="BM86">
        <v>53323.794532223081</v>
      </c>
      <c r="BN86">
        <v>91392.875315404599</v>
      </c>
    </row>
    <row r="87" spans="1:66">
      <c r="A87">
        <v>1998</v>
      </c>
      <c r="B87">
        <v>59554.261349751767</v>
      </c>
      <c r="C87">
        <v>58427.624387804572</v>
      </c>
      <c r="D87">
        <v>71649.925524138685</v>
      </c>
      <c r="E87">
        <v>48367.59008076325</v>
      </c>
      <c r="F87">
        <v>88223.31324728296</v>
      </c>
      <c r="G87">
        <v>93690.670913255191</v>
      </c>
      <c r="H87">
        <v>97781.740768926102</v>
      </c>
      <c r="I87">
        <v>92142.691289757262</v>
      </c>
      <c r="J87">
        <v>117864.80088619501</v>
      </c>
      <c r="K87">
        <v>78255.227750847494</v>
      </c>
      <c r="L87">
        <v>144207.2339452891</v>
      </c>
      <c r="M87">
        <v>213603.16046545838</v>
      </c>
      <c r="N87">
        <v>228967.21308648741</v>
      </c>
      <c r="O87">
        <v>210037.81441067351</v>
      </c>
      <c r="P87">
        <v>284451.58153596299</v>
      </c>
      <c r="Q87">
        <v>170428.91019639018</v>
      </c>
      <c r="R87">
        <v>342806.55067620572</v>
      </c>
      <c r="S87">
        <v>312166.73209182866</v>
      </c>
      <c r="T87">
        <v>334524.37127676432</v>
      </c>
      <c r="U87">
        <v>306855.0629321186</v>
      </c>
      <c r="V87">
        <v>421982.22086334723</v>
      </c>
      <c r="W87">
        <v>240573.49597887331</v>
      </c>
      <c r="X87">
        <v>499273.73828586465</v>
      </c>
      <c r="Y87">
        <v>779608.38364210411</v>
      </c>
      <c r="Z87">
        <v>840865.38436776272</v>
      </c>
      <c r="AA87">
        <v>763172.2428950785</v>
      </c>
      <c r="AB87">
        <v>1069382.8307756181</v>
      </c>
      <c r="AC87">
        <v>578671.434135105</v>
      </c>
      <c r="AD87">
        <v>1248707.6998427205</v>
      </c>
      <c r="AE87">
        <v>1159272.6496698281</v>
      </c>
      <c r="AF87">
        <v>1248938.4279819906</v>
      </c>
      <c r="AG87">
        <v>1128777.167805373</v>
      </c>
      <c r="AH87">
        <v>1587852.8597685406</v>
      </c>
      <c r="AI87">
        <v>858202.60229488695</v>
      </c>
      <c r="AJ87">
        <v>1850884.6650806749</v>
      </c>
      <c r="AK87">
        <v>2957096.1708801645</v>
      </c>
      <c r="AL87">
        <v>3159225.3444431024</v>
      </c>
      <c r="AM87">
        <v>2840315.8061495363</v>
      </c>
      <c r="AN87">
        <v>4061636.7593809897</v>
      </c>
      <c r="AO87">
        <v>2132077.6235215641</v>
      </c>
      <c r="AP87">
        <v>4705019.6713975584</v>
      </c>
      <c r="AQ87">
        <v>11576516.96513403</v>
      </c>
      <c r="AR87">
        <v>12341949.934495594</v>
      </c>
      <c r="AS87">
        <v>10939770.778081972</v>
      </c>
      <c r="AT87">
        <v>15920942.206659762</v>
      </c>
      <c r="AU87">
        <v>8224852.0629154919</v>
      </c>
      <c r="AV87">
        <v>18330417.533634201</v>
      </c>
      <c r="AW87">
        <v>25417.851786248339</v>
      </c>
      <c r="AX87">
        <v>21326.781930577428</v>
      </c>
      <c r="AY87">
        <v>24712.557485851863</v>
      </c>
      <c r="AZ87">
        <v>25435.050162082382</v>
      </c>
      <c r="BA87">
        <v>18479.952410678998</v>
      </c>
      <c r="BB87">
        <v>32239.392549276836</v>
      </c>
      <c r="BC87">
        <v>42437.717003562138</v>
      </c>
      <c r="BD87">
        <v>40730.600045670028</v>
      </c>
      <c r="BE87">
        <v>41582.047718596899</v>
      </c>
      <c r="BF87">
        <v>48005.297078380427</v>
      </c>
      <c r="BG87">
        <v>34805.221179026921</v>
      </c>
      <c r="BH87">
        <v>59936.28686629155</v>
      </c>
      <c r="BI87">
        <v>63712.548525204387</v>
      </c>
      <c r="BJ87">
        <v>64985.372689535776</v>
      </c>
      <c r="BK87">
        <v>62668.910509528192</v>
      </c>
      <c r="BL87">
        <v>76218.105723752975</v>
      </c>
      <c r="BM87">
        <v>55211.807139461824</v>
      </c>
      <c r="BN87">
        <v>94557.404762559934</v>
      </c>
    </row>
    <row r="88" spans="1:66">
      <c r="A88">
        <v>1999</v>
      </c>
      <c r="B88">
        <v>61338.071338105416</v>
      </c>
      <c r="C88">
        <v>60594.555733959547</v>
      </c>
      <c r="D88">
        <v>74408.002554084887</v>
      </c>
      <c r="E88">
        <v>49320.222993994685</v>
      </c>
      <c r="F88">
        <v>90993.380161313195</v>
      </c>
      <c r="G88">
        <v>96700.869637782482</v>
      </c>
      <c r="H88">
        <v>100587.58470941622</v>
      </c>
      <c r="I88">
        <v>95969.228657751431</v>
      </c>
      <c r="J88">
        <v>122032.01478507377</v>
      </c>
      <c r="K88">
        <v>79834.863853863091</v>
      </c>
      <c r="L88">
        <v>148906.45798536038</v>
      </c>
      <c r="M88">
        <v>223035.6749557211</v>
      </c>
      <c r="N88">
        <v>239163.95797788567</v>
      </c>
      <c r="O88">
        <v>221479.29718031824</v>
      </c>
      <c r="P88">
        <v>299303.5010292721</v>
      </c>
      <c r="Q88">
        <v>175597.10605356787</v>
      </c>
      <c r="R88">
        <v>357944.94648902054</v>
      </c>
      <c r="S88">
        <v>327861.90090908326</v>
      </c>
      <c r="T88">
        <v>351676.24583113287</v>
      </c>
      <c r="U88">
        <v>325582.63254140486</v>
      </c>
      <c r="V88">
        <v>446939.34929523192</v>
      </c>
      <c r="W88">
        <v>249801.52321226473</v>
      </c>
      <c r="X88">
        <v>524897.53445793723</v>
      </c>
      <c r="Y88">
        <v>838152.63886120461</v>
      </c>
      <c r="Z88">
        <v>902363.92878667719</v>
      </c>
      <c r="AA88">
        <v>826886.25722678553</v>
      </c>
      <c r="AB88">
        <v>1158402.9712263707</v>
      </c>
      <c r="AC88">
        <v>614780.7394923626</v>
      </c>
      <c r="AD88">
        <v>1343234.8538885054</v>
      </c>
      <c r="AE88">
        <v>1261138.5839002091</v>
      </c>
      <c r="AF88">
        <v>1356318.4922289369</v>
      </c>
      <c r="AG88">
        <v>1237049.4502204754</v>
      </c>
      <c r="AH88">
        <v>1742519.6703607144</v>
      </c>
      <c r="AI88">
        <v>918434.01571660792</v>
      </c>
      <c r="AJ88">
        <v>2017754.5320251829</v>
      </c>
      <c r="AK88">
        <v>3283550.1305857906</v>
      </c>
      <c r="AL88">
        <v>3520691.6894018059</v>
      </c>
      <c r="AM88">
        <v>3166250.9590369002</v>
      </c>
      <c r="AN88">
        <v>4598007.3135448862</v>
      </c>
      <c r="AO88">
        <v>2335996.6226567086</v>
      </c>
      <c r="AP88">
        <v>5234898.7246142253</v>
      </c>
      <c r="AQ88">
        <v>13391163.497739198</v>
      </c>
      <c r="AR88">
        <v>14363331.488691008</v>
      </c>
      <c r="AS88">
        <v>12524909.623801205</v>
      </c>
      <c r="AT88">
        <v>18879106.39641818</v>
      </c>
      <c r="AU88">
        <v>9159479.3601880614</v>
      </c>
      <c r="AV88">
        <v>21174952.561964821</v>
      </c>
      <c r="AW88">
        <v>25975.273038428339</v>
      </c>
      <c r="AX88">
        <v>22088.557966794611</v>
      </c>
      <c r="AY88">
        <v>25219.882810167655</v>
      </c>
      <c r="AZ88">
        <v>26783.990323096004</v>
      </c>
      <c r="BA88">
        <v>18805.582134126278</v>
      </c>
      <c r="BB88">
        <v>33080.302337266003</v>
      </c>
      <c r="BC88">
        <v>43371.670936148112</v>
      </c>
      <c r="BD88">
        <v>41579.639489240937</v>
      </c>
      <c r="BE88">
        <v>42718.4733510308</v>
      </c>
      <c r="BF88">
        <v>49419.613834619631</v>
      </c>
      <c r="BG88">
        <v>35289.458209597651</v>
      </c>
      <c r="BH88">
        <v>61332.095013790153</v>
      </c>
      <c r="BI88">
        <v>65117.168308297834</v>
      </c>
      <c r="BJ88">
        <v>65943.491392298849</v>
      </c>
      <c r="BK88">
        <v>64591.711527109728</v>
      </c>
      <c r="BL88">
        <v>77714.143224024156</v>
      </c>
      <c r="BM88">
        <v>55894.303303936882</v>
      </c>
      <c r="BN88">
        <v>96646.835859445346</v>
      </c>
    </row>
    <row r="89" spans="1:66">
      <c r="A89">
        <v>2000</v>
      </c>
      <c r="B89">
        <v>63384.621353947892</v>
      </c>
      <c r="C89">
        <v>62779.460288231407</v>
      </c>
      <c r="D89">
        <v>77012.470294090963</v>
      </c>
      <c r="E89">
        <v>50827.501847458399</v>
      </c>
      <c r="F89">
        <v>93665.163569175114</v>
      </c>
      <c r="G89">
        <v>100281.71830823187</v>
      </c>
      <c r="H89">
        <v>104259.03414535355</v>
      </c>
      <c r="I89">
        <v>99714.801426488353</v>
      </c>
      <c r="J89">
        <v>126769.0372806994</v>
      </c>
      <c r="K89">
        <v>82505.451924371446</v>
      </c>
      <c r="L89">
        <v>153876.60077879147</v>
      </c>
      <c r="M89">
        <v>233304.20013629427</v>
      </c>
      <c r="N89">
        <v>249671.93350570372</v>
      </c>
      <c r="O89">
        <v>232115.4313283074</v>
      </c>
      <c r="P89">
        <v>315116.90652288671</v>
      </c>
      <c r="Q89">
        <v>181287.08308568576</v>
      </c>
      <c r="R89">
        <v>372786.57118880586</v>
      </c>
      <c r="S89">
        <v>344331.68169465865</v>
      </c>
      <c r="T89">
        <v>368853.85098979902</v>
      </c>
      <c r="U89">
        <v>342683.16753075679</v>
      </c>
      <c r="V89">
        <v>474204.84805592359</v>
      </c>
      <c r="W89">
        <v>257556.2410897509</v>
      </c>
      <c r="X89">
        <v>549728.26628594915</v>
      </c>
      <c r="Y89">
        <v>890576.84445677116</v>
      </c>
      <c r="Z89">
        <v>958661.25955542433</v>
      </c>
      <c r="AA89">
        <v>883056.46745817584</v>
      </c>
      <c r="AB89">
        <v>1256159.8352274464</v>
      </c>
      <c r="AC89">
        <v>629629.27461149346</v>
      </c>
      <c r="AD89">
        <v>1424365.7308712837</v>
      </c>
      <c r="AE89">
        <v>1346367.9673795335</v>
      </c>
      <c r="AF89">
        <v>1450840.0779530464</v>
      </c>
      <c r="AG89">
        <v>1330163.4302871311</v>
      </c>
      <c r="AH89">
        <v>1913809.9550565805</v>
      </c>
      <c r="AI89">
        <v>937488.05319540179</v>
      </c>
      <c r="AJ89">
        <v>2152499.9976210557</v>
      </c>
      <c r="AK89">
        <v>3557140.7495299592</v>
      </c>
      <c r="AL89">
        <v>3833227.9037299044</v>
      </c>
      <c r="AM89">
        <v>3467528.2068401533</v>
      </c>
      <c r="AN89">
        <v>5153959.4792479053</v>
      </c>
      <c r="AO89">
        <v>2357132.7312142267</v>
      </c>
      <c r="AP89">
        <v>5671829.4146079943</v>
      </c>
      <c r="AQ89">
        <v>14478625.276428774</v>
      </c>
      <c r="AR89">
        <v>15745077.06856438</v>
      </c>
      <c r="AS89">
        <v>13837584.779969627</v>
      </c>
      <c r="AT89">
        <v>21369575.084933497</v>
      </c>
      <c r="AU89">
        <v>9129280.5516134333</v>
      </c>
      <c r="AV89">
        <v>23057038.224240102</v>
      </c>
      <c r="AW89">
        <v>26487.524399663915</v>
      </c>
      <c r="AX89">
        <v>22510.208562542226</v>
      </c>
      <c r="AY89">
        <v>25844.119149974456</v>
      </c>
      <c r="AZ89">
        <v>27255.903307482513</v>
      </c>
      <c r="BA89">
        <v>19149.55177054536</v>
      </c>
      <c r="BB89">
        <v>33453.726359558772</v>
      </c>
      <c r="BC89">
        <v>44504.6681559094</v>
      </c>
      <c r="BD89">
        <v>42686.031114863916</v>
      </c>
      <c r="BE89">
        <v>43964.352394889618</v>
      </c>
      <c r="BF89">
        <v>50556.421824224773</v>
      </c>
      <c r="BG89">
        <v>36331.992820988693</v>
      </c>
      <c r="BH89">
        <v>62651.673833660592</v>
      </c>
      <c r="BI89">
        <v>67026.097851216255</v>
      </c>
      <c r="BJ89">
        <v>67905.809305266012</v>
      </c>
      <c r="BK89">
        <v>66614.643951033562</v>
      </c>
      <c r="BL89">
        <v>79682.069970152559</v>
      </c>
      <c r="BM89">
        <v>57810.044134042866</v>
      </c>
      <c r="BN89">
        <v>99149.10817628786</v>
      </c>
    </row>
    <row r="90" spans="1:66">
      <c r="A90">
        <v>2001</v>
      </c>
      <c r="B90">
        <v>63073.297064917373</v>
      </c>
      <c r="C90">
        <v>62036.74599441082</v>
      </c>
      <c r="D90">
        <v>75785.781986793125</v>
      </c>
      <c r="E90">
        <v>51342.404541304189</v>
      </c>
      <c r="F90">
        <v>92561.292684763117</v>
      </c>
      <c r="G90">
        <v>99559.291655694193</v>
      </c>
      <c r="H90">
        <v>103490.41013261559</v>
      </c>
      <c r="I90">
        <v>98216.900281455353</v>
      </c>
      <c r="J90">
        <v>124387.55351105527</v>
      </c>
      <c r="K90">
        <v>83268.859364524556</v>
      </c>
      <c r="L90">
        <v>151956.15558950731</v>
      </c>
      <c r="M90">
        <v>229426.83156917305</v>
      </c>
      <c r="N90">
        <v>245246.00631119648</v>
      </c>
      <c r="O90">
        <v>225862.13495388633</v>
      </c>
      <c r="P90">
        <v>305360.43770415598</v>
      </c>
      <c r="Q90">
        <v>182500.26676609513</v>
      </c>
      <c r="R90">
        <v>364400.95785097766</v>
      </c>
      <c r="S90">
        <v>337112.45106833795</v>
      </c>
      <c r="T90">
        <v>360736.04224685143</v>
      </c>
      <c r="U90">
        <v>331328.90280460496</v>
      </c>
      <c r="V90">
        <v>457182.62863170018</v>
      </c>
      <c r="W90">
        <v>259027.5882818955</v>
      </c>
      <c r="X90">
        <v>534420.9037506039</v>
      </c>
      <c r="Y90">
        <v>869375.37011085229</v>
      </c>
      <c r="Z90">
        <v>933629.73583058221</v>
      </c>
      <c r="AA90">
        <v>847985.03065046889</v>
      </c>
      <c r="AB90">
        <v>1203507.5115311244</v>
      </c>
      <c r="AC90">
        <v>635329.40293001872</v>
      </c>
      <c r="AD90">
        <v>1378285.1157339003</v>
      </c>
      <c r="AE90">
        <v>1314017.3102436571</v>
      </c>
      <c r="AF90">
        <v>1413710.803395316</v>
      </c>
      <c r="AG90">
        <v>1273567.8249310167</v>
      </c>
      <c r="AH90">
        <v>1827324.8344325847</v>
      </c>
      <c r="AI90">
        <v>951245.34606795514</v>
      </c>
      <c r="AJ90">
        <v>2085038.0645153769</v>
      </c>
      <c r="AK90">
        <v>3490257.2392122564</v>
      </c>
      <c r="AL90">
        <v>3744183.2499341131</v>
      </c>
      <c r="AM90">
        <v>3330264.4216053733</v>
      </c>
      <c r="AN90">
        <v>4856619.9824720314</v>
      </c>
      <c r="AO90">
        <v>2472726.7928269692</v>
      </c>
      <c r="AP90">
        <v>5518907.7456187364</v>
      </c>
      <c r="AQ90">
        <v>14216340.094154896</v>
      </c>
      <c r="AR90">
        <v>15148315.290994132</v>
      </c>
      <c r="AS90">
        <v>13330021.320607511</v>
      </c>
      <c r="AT90">
        <v>19527654.983908176</v>
      </c>
      <c r="AU90">
        <v>10135541.689205814</v>
      </c>
      <c r="AV90">
        <v>22265527.943863958</v>
      </c>
      <c r="AW90">
        <v>26587.30247414055</v>
      </c>
      <c r="AX90">
        <v>22656.183997219137</v>
      </c>
      <c r="AY90">
        <v>25856.591707366271</v>
      </c>
      <c r="AZ90">
        <v>27184.010462530987</v>
      </c>
      <c r="BA90">
        <v>19415.949718083823</v>
      </c>
      <c r="BB90">
        <v>33166.429780018909</v>
      </c>
      <c r="BC90">
        <v>44589.571008888954</v>
      </c>
      <c r="BD90">
        <v>42831.884926441911</v>
      </c>
      <c r="BE90">
        <v>43833.924998913535</v>
      </c>
      <c r="BF90">
        <v>50277.486907086146</v>
      </c>
      <c r="BG90">
        <v>36769.30873854964</v>
      </c>
      <c r="BH90">
        <v>62356.885444072592</v>
      </c>
      <c r="BI90">
        <v>67092.406677324456</v>
      </c>
      <c r="BJ90">
        <v>68051.511087970357</v>
      </c>
      <c r="BK90">
        <v>66305.591613347628</v>
      </c>
      <c r="BL90">
        <v>79144.332462780105</v>
      </c>
      <c r="BM90">
        <v>58461.00751413191</v>
      </c>
      <c r="BN90">
        <v>98844.955024139694</v>
      </c>
    </row>
    <row r="91" spans="1:66">
      <c r="A91">
        <v>2002</v>
      </c>
      <c r="B91">
        <v>62931.080967238871</v>
      </c>
      <c r="C91">
        <v>61779.883183273385</v>
      </c>
      <c r="D91">
        <v>74912.34711011473</v>
      </c>
      <c r="E91">
        <v>51935.282600340695</v>
      </c>
      <c r="F91">
        <v>91818.053356197823</v>
      </c>
      <c r="G91">
        <v>99536.153205224051</v>
      </c>
      <c r="H91">
        <v>103369.90716058006</v>
      </c>
      <c r="I91">
        <v>97918.753121953341</v>
      </c>
      <c r="J91">
        <v>123070.35087702837</v>
      </c>
      <c r="K91">
        <v>84455.45814399427</v>
      </c>
      <c r="L91">
        <v>151039.0104026591</v>
      </c>
      <c r="M91">
        <v>230629.8397944821</v>
      </c>
      <c r="N91">
        <v>245963.86535593832</v>
      </c>
      <c r="O91">
        <v>225363.7196736068</v>
      </c>
      <c r="P91">
        <v>302407.32129584928</v>
      </c>
      <c r="Q91">
        <v>187727.93483312736</v>
      </c>
      <c r="R91">
        <v>364633.10637856624</v>
      </c>
      <c r="S91">
        <v>340157.48726438946</v>
      </c>
      <c r="T91">
        <v>362427.34615385981</v>
      </c>
      <c r="U91">
        <v>331410.24697933922</v>
      </c>
      <c r="V91">
        <v>452887.77699841477</v>
      </c>
      <c r="W91">
        <v>268281.3009105582</v>
      </c>
      <c r="X91">
        <v>535806.52721272246</v>
      </c>
      <c r="Y91">
        <v>879276.4881033639</v>
      </c>
      <c r="Z91">
        <v>939918.28307633533</v>
      </c>
      <c r="AA91">
        <v>850074.37463804602</v>
      </c>
      <c r="AB91">
        <v>1192749.6659075266</v>
      </c>
      <c r="AC91">
        <v>665249.76181903854</v>
      </c>
      <c r="AD91">
        <v>1382370.9410399206</v>
      </c>
      <c r="AE91">
        <v>1328703.4425589438</v>
      </c>
      <c r="AF91">
        <v>1420805.0277559489</v>
      </c>
      <c r="AG91">
        <v>1276895.9914561037</v>
      </c>
      <c r="AH91">
        <v>1803408.4858356244</v>
      </c>
      <c r="AI91">
        <v>996873.02780768089</v>
      </c>
      <c r="AJ91">
        <v>2089757.6262788</v>
      </c>
      <c r="AK91">
        <v>3538353.1240722016</v>
      </c>
      <c r="AL91">
        <v>3763376.8077368638</v>
      </c>
      <c r="AM91">
        <v>3345552.378038378</v>
      </c>
      <c r="AN91">
        <v>4789895.1793439584</v>
      </c>
      <c r="AO91">
        <v>2604260.8994350606</v>
      </c>
      <c r="AP91">
        <v>5556571.0956877191</v>
      </c>
      <c r="AQ91">
        <v>14636204.084787093</v>
      </c>
      <c r="AR91">
        <v>15398406.525553698</v>
      </c>
      <c r="AS91">
        <v>13576908.045407018</v>
      </c>
      <c r="AT91">
        <v>19423828.69964705</v>
      </c>
      <c r="AU91">
        <v>10949754.147611298</v>
      </c>
      <c r="AV91">
        <v>22818617.651780918</v>
      </c>
      <c r="AW91">
        <v>26326.008729253677</v>
      </c>
      <c r="AX91">
        <v>22492.254773897675</v>
      </c>
      <c r="AY91">
        <v>25641.013244593421</v>
      </c>
      <c r="AZ91">
        <v>26754.343343201086</v>
      </c>
      <c r="BA91">
        <v>19415.107056687117</v>
      </c>
      <c r="BB91">
        <v>32597.096309736527</v>
      </c>
      <c r="BC91">
        <v>44297.885541989621</v>
      </c>
      <c r="BD91">
        <v>42594.104924050036</v>
      </c>
      <c r="BE91">
        <v>43603.901351014116</v>
      </c>
      <c r="BF91">
        <v>49635.127756144226</v>
      </c>
      <c r="BG91">
        <v>36847.210130031061</v>
      </c>
      <c r="BH91">
        <v>61505.269687045766</v>
      </c>
      <c r="BI91">
        <v>66762.73155790953</v>
      </c>
      <c r="BJ91">
        <v>67721.417611740471</v>
      </c>
      <c r="BK91">
        <v>66057.511484039991</v>
      </c>
      <c r="BL91">
        <v>78236.108272323167</v>
      </c>
      <c r="BM91">
        <v>58637.338971710989</v>
      </c>
      <c r="BN91">
        <v>97640.486408682336</v>
      </c>
    </row>
    <row r="92" spans="1:66">
      <c r="A92">
        <v>2003</v>
      </c>
      <c r="B92">
        <v>63592.904637662519</v>
      </c>
      <c r="C92">
        <v>62416.422783668932</v>
      </c>
      <c r="D92">
        <v>75357.832996546829</v>
      </c>
      <c r="E92">
        <v>52738.504213426408</v>
      </c>
      <c r="F92">
        <v>92537.142087954315</v>
      </c>
      <c r="G92">
        <v>101013.72956158638</v>
      </c>
      <c r="H92">
        <v>104856.37905074781</v>
      </c>
      <c r="I92">
        <v>99367.101800766191</v>
      </c>
      <c r="J92">
        <v>124447.96237517652</v>
      </c>
      <c r="K92">
        <v>86037.450601265518</v>
      </c>
      <c r="L92">
        <v>152843.72076643692</v>
      </c>
      <c r="M92">
        <v>234247.07911574998</v>
      </c>
      <c r="N92">
        <v>249846.83145908147</v>
      </c>
      <c r="O92">
        <v>228808.60255053849</v>
      </c>
      <c r="P92">
        <v>306920.97411093273</v>
      </c>
      <c r="Q92">
        <v>191047.8721451156</v>
      </c>
      <c r="R92">
        <v>370331.03135386785</v>
      </c>
      <c r="S92">
        <v>345092.61062324245</v>
      </c>
      <c r="T92">
        <v>367673.88476339757</v>
      </c>
      <c r="U92">
        <v>335790.22759821051</v>
      </c>
      <c r="V92">
        <v>459686.60998429696</v>
      </c>
      <c r="W92">
        <v>272060.03386518115</v>
      </c>
      <c r="X92">
        <v>543697.82722036529</v>
      </c>
      <c r="Y92">
        <v>897915.55283164245</v>
      </c>
      <c r="Z92">
        <v>958555.36562933202</v>
      </c>
      <c r="AA92">
        <v>866939.91096414067</v>
      </c>
      <c r="AB92">
        <v>1218095.1545020186</v>
      </c>
      <c r="AC92">
        <v>673996.29056663718</v>
      </c>
      <c r="AD92">
        <v>1412449.0166492155</v>
      </c>
      <c r="AE92">
        <v>1362521.7507439815</v>
      </c>
      <c r="AF92">
        <v>1455842.6724804803</v>
      </c>
      <c r="AG92">
        <v>1309131.4326546355</v>
      </c>
      <c r="AH92">
        <v>1853026.4688656633</v>
      </c>
      <c r="AI92">
        <v>1015582.4726150965</v>
      </c>
      <c r="AJ92">
        <v>2144052.9311128636</v>
      </c>
      <c r="AK92">
        <v>3673353.1385720563</v>
      </c>
      <c r="AL92">
        <v>3890318.4419743591</v>
      </c>
      <c r="AM92">
        <v>3484232.3337468854</v>
      </c>
      <c r="AN92">
        <v>4967790.1230065702</v>
      </c>
      <c r="AO92">
        <v>2689477.6110619069</v>
      </c>
      <c r="AP92">
        <v>5760630.0956140785</v>
      </c>
      <c r="AQ92">
        <v>15498127.294712931</v>
      </c>
      <c r="AR92">
        <v>16283584.269062225</v>
      </c>
      <c r="AS92">
        <v>14482101.512928588</v>
      </c>
      <c r="AT92">
        <v>20671628.963974435</v>
      </c>
      <c r="AU92">
        <v>11360611.10166955</v>
      </c>
      <c r="AV92">
        <v>24085231.065011203</v>
      </c>
      <c r="AW92">
        <v>26172.079713738654</v>
      </c>
      <c r="AX92">
        <v>22329.430224577223</v>
      </c>
      <c r="AY92">
        <v>25465.743766571664</v>
      </c>
      <c r="AZ92">
        <v>26267.703617917155</v>
      </c>
      <c r="BA92">
        <v>19439.557825587286</v>
      </c>
      <c r="BB92">
        <v>32230.563409471713</v>
      </c>
      <c r="BC92">
        <v>44631.329695652792</v>
      </c>
      <c r="BD92">
        <v>42898.023879727079</v>
      </c>
      <c r="BE92">
        <v>43928.402809572304</v>
      </c>
      <c r="BF92">
        <v>49628.595094948396</v>
      </c>
      <c r="BG92">
        <v>37370.796665460926</v>
      </c>
      <c r="BH92">
        <v>61671.154391741686</v>
      </c>
      <c r="BI92">
        <v>67705.392173045489</v>
      </c>
      <c r="BJ92">
        <v>68608.765948664412</v>
      </c>
      <c r="BK92">
        <v>67006.726613323117</v>
      </c>
      <c r="BL92">
        <v>78829.709441237457</v>
      </c>
      <c r="BM92">
        <v>59784.845215302987</v>
      </c>
      <c r="BN92">
        <v>98471.893119579152</v>
      </c>
    </row>
    <row r="93" spans="1:66">
      <c r="A93">
        <v>2004</v>
      </c>
      <c r="B93">
        <v>65455.605754244913</v>
      </c>
      <c r="C93">
        <v>64403.119327604123</v>
      </c>
      <c r="D93">
        <v>77875.050966441326</v>
      </c>
      <c r="E93">
        <v>54020.334111430318</v>
      </c>
      <c r="F93">
        <v>94956.547960856144</v>
      </c>
      <c r="G93">
        <v>104251.04214650649</v>
      </c>
      <c r="H93">
        <v>108133.50017495542</v>
      </c>
      <c r="I93">
        <v>102863.18276384093</v>
      </c>
      <c r="J93">
        <v>128992.17601690174</v>
      </c>
      <c r="K93">
        <v>88187.625134806367</v>
      </c>
      <c r="L93">
        <v>157300.91947471345</v>
      </c>
      <c r="M93">
        <v>245107.23428843467</v>
      </c>
      <c r="N93">
        <v>261039.61885203625</v>
      </c>
      <c r="O93">
        <v>240636.37219900085</v>
      </c>
      <c r="P93">
        <v>323215.08423569251</v>
      </c>
      <c r="Q93">
        <v>197555.16662936946</v>
      </c>
      <c r="R93">
        <v>386513.17033011751</v>
      </c>
      <c r="S93">
        <v>364091.01724412304</v>
      </c>
      <c r="T93">
        <v>387341.40583588375</v>
      </c>
      <c r="U93">
        <v>356744.15829240368</v>
      </c>
      <c r="V93">
        <v>489144.0395769545</v>
      </c>
      <c r="W93">
        <v>282742.11144106399</v>
      </c>
      <c r="X93">
        <v>572152.89739730826</v>
      </c>
      <c r="Y93">
        <v>968385.01886410522</v>
      </c>
      <c r="Z93">
        <v>1031033.8532166292</v>
      </c>
      <c r="AA93">
        <v>944140.4720268948</v>
      </c>
      <c r="AB93">
        <v>1328266.8264650134</v>
      </c>
      <c r="AC93">
        <v>710549.1052359126</v>
      </c>
      <c r="AD93">
        <v>1518760.8217036701</v>
      </c>
      <c r="AE93">
        <v>1485504.4693991283</v>
      </c>
      <c r="AF93">
        <v>1581633.0814715785</v>
      </c>
      <c r="AG93">
        <v>1441418.415841779</v>
      </c>
      <c r="AH93">
        <v>2043800.1519356777</v>
      </c>
      <c r="AI93">
        <v>1075904.0421529373</v>
      </c>
      <c r="AJ93">
        <v>2329577.3952784184</v>
      </c>
      <c r="AK93">
        <v>4067828.9839222794</v>
      </c>
      <c r="AL93">
        <v>4311717.9098806027</v>
      </c>
      <c r="AM93">
        <v>3908041.8678571284</v>
      </c>
      <c r="AN93">
        <v>5614010.0966293104</v>
      </c>
      <c r="AO93">
        <v>2881944.2590810158</v>
      </c>
      <c r="AP93">
        <v>6369182.0805078372</v>
      </c>
      <c r="AQ93">
        <v>17516116.873388011</v>
      </c>
      <c r="AR93">
        <v>18447956.982720945</v>
      </c>
      <c r="AS93">
        <v>16693722.738653816</v>
      </c>
      <c r="AT93">
        <v>23948277.411116283</v>
      </c>
      <c r="AU93">
        <v>12287200.801620677</v>
      </c>
      <c r="AV93">
        <v>27224326.978446689</v>
      </c>
      <c r="AW93">
        <v>26660.169361983339</v>
      </c>
      <c r="AX93">
        <v>22777.711333534415</v>
      </c>
      <c r="AY93">
        <v>25943.055891367309</v>
      </c>
      <c r="AZ93">
        <v>26757.925915980904</v>
      </c>
      <c r="BA93">
        <v>19853.04308805427</v>
      </c>
      <c r="BB93">
        <v>32612.176446998856</v>
      </c>
      <c r="BC93">
        <v>45494.313694890494</v>
      </c>
      <c r="BD93">
        <v>43724.0487433792</v>
      </c>
      <c r="BE93">
        <v>44821.646786337813</v>
      </c>
      <c r="BF93">
        <v>50615.047269857852</v>
      </c>
      <c r="BG93">
        <v>38072.019387214852</v>
      </c>
      <c r="BH93">
        <v>62561.367697604881</v>
      </c>
      <c r="BI93">
        <v>69036.99411102444</v>
      </c>
      <c r="BJ93">
        <v>69906.970505685196</v>
      </c>
      <c r="BK93">
        <v>68419.885405050954</v>
      </c>
      <c r="BL93">
        <v>80436.448962204027</v>
      </c>
      <c r="BM93">
        <v>60845.739761165583</v>
      </c>
      <c r="BN93">
        <v>99997.856760862414</v>
      </c>
    </row>
    <row r="94" spans="1:66">
      <c r="A94">
        <v>2005</v>
      </c>
      <c r="B94">
        <v>67104.624375776126</v>
      </c>
      <c r="C94">
        <v>65737.284574626538</v>
      </c>
      <c r="D94">
        <v>79691.59895514822</v>
      </c>
      <c r="E94">
        <v>55516.765055497279</v>
      </c>
      <c r="F94">
        <v>97141.548162380888</v>
      </c>
      <c r="G94">
        <v>106927.58838817521</v>
      </c>
      <c r="H94">
        <v>110833.48561626258</v>
      </c>
      <c r="I94">
        <v>105044.61840501416</v>
      </c>
      <c r="J94">
        <v>132015.1837117621</v>
      </c>
      <c r="K94">
        <v>90616.489214749265</v>
      </c>
      <c r="L94">
        <v>161023.87273595476</v>
      </c>
      <c r="M94">
        <v>254077.56755324002</v>
      </c>
      <c r="N94">
        <v>270045.31872165372</v>
      </c>
      <c r="O94">
        <v>248375.45575183307</v>
      </c>
      <c r="P94">
        <v>334121.90520640876</v>
      </c>
      <c r="Q94">
        <v>204981.04521577829</v>
      </c>
      <c r="R94">
        <v>399632.61892059632</v>
      </c>
      <c r="S94">
        <v>379407.38930091099</v>
      </c>
      <c r="T94">
        <v>402987.45952821843</v>
      </c>
      <c r="U94">
        <v>370131.29393276828</v>
      </c>
      <c r="V94">
        <v>507577.17485383822</v>
      </c>
      <c r="W94">
        <v>295487.80940746801</v>
      </c>
      <c r="X94">
        <v>594276.51296594786</v>
      </c>
      <c r="Y94">
        <v>1021780.4446110867</v>
      </c>
      <c r="Z94">
        <v>1084932.5547040091</v>
      </c>
      <c r="AA94">
        <v>991910.91656794376</v>
      </c>
      <c r="AB94">
        <v>1398054.775296503</v>
      </c>
      <c r="AC94">
        <v>752406.69351039734</v>
      </c>
      <c r="AD94">
        <v>1593441.7704570529</v>
      </c>
      <c r="AE94">
        <v>1582945.2906003271</v>
      </c>
      <c r="AF94">
        <v>1680039.6562447827</v>
      </c>
      <c r="AG94">
        <v>1530418.885500455</v>
      </c>
      <c r="AH94">
        <v>2173086.9222156783</v>
      </c>
      <c r="AI94">
        <v>1147603.0764373066</v>
      </c>
      <c r="AJ94">
        <v>2467725.1475511463</v>
      </c>
      <c r="AK94">
        <v>4447382.0174491042</v>
      </c>
      <c r="AL94">
        <v>4701551.459197795</v>
      </c>
      <c r="AM94">
        <v>4252473.0273795752</v>
      </c>
      <c r="AN94">
        <v>6126285.2334413193</v>
      </c>
      <c r="AO94">
        <v>3151021.2517855465</v>
      </c>
      <c r="AP94">
        <v>6919389.7503280211</v>
      </c>
      <c r="AQ94">
        <v>19362496.690715902</v>
      </c>
      <c r="AR94">
        <v>20362998.479697879</v>
      </c>
      <c r="AS94">
        <v>18345909.447496485</v>
      </c>
      <c r="AT94">
        <v>26693426.634714961</v>
      </c>
      <c r="AU94">
        <v>13489958.463581325</v>
      </c>
      <c r="AV94">
        <v>29684198.856348921</v>
      </c>
      <c r="AW94">
        <v>27281.660363377043</v>
      </c>
      <c r="AX94">
        <v>23375.763135289682</v>
      </c>
      <c r="AY94">
        <v>26429.950744238922</v>
      </c>
      <c r="AZ94">
        <v>27368.01419853434</v>
      </c>
      <c r="BA94">
        <v>20417.040896245293</v>
      </c>
      <c r="BB94">
        <v>33259.223588807035</v>
      </c>
      <c r="BC94">
        <v>46329.852911613467</v>
      </c>
      <c r="BD94">
        <v>44555.658337345281</v>
      </c>
      <c r="BE94">
        <v>45444.154443825813</v>
      </c>
      <c r="BF94">
        <v>51421.564927230385</v>
      </c>
      <c r="BG94">
        <v>38909.622815466049</v>
      </c>
      <c r="BH94">
        <v>63531.42918924585</v>
      </c>
      <c r="BI94">
        <v>70140.093596909021</v>
      </c>
      <c r="BJ94">
        <v>71030.527339914785</v>
      </c>
      <c r="BK94">
        <v>69211.909068309425</v>
      </c>
      <c r="BL94">
        <v>81488.503338100447</v>
      </c>
      <c r="BM94">
        <v>62025.350214492013</v>
      </c>
      <c r="BN94">
        <v>101371.68618979436</v>
      </c>
    </row>
    <row r="95" spans="1:66">
      <c r="A95">
        <v>2006</v>
      </c>
      <c r="B95">
        <v>68708.34600839467</v>
      </c>
      <c r="C95">
        <v>67120.796421903418</v>
      </c>
      <c r="D95">
        <v>81728.488938926093</v>
      </c>
      <c r="E95">
        <v>56723.479945231178</v>
      </c>
      <c r="F95">
        <v>99060.062155390915</v>
      </c>
      <c r="G95">
        <v>109788.83082447186</v>
      </c>
      <c r="H95">
        <v>113699.97552442215</v>
      </c>
      <c r="I95">
        <v>107669.60499983195</v>
      </c>
      <c r="J95">
        <v>135766.0446087973</v>
      </c>
      <c r="K95">
        <v>92712.149273218398</v>
      </c>
      <c r="L95">
        <v>164620.72999622731</v>
      </c>
      <c r="M95">
        <v>264852.78674278845</v>
      </c>
      <c r="N95">
        <v>280950.42853054672</v>
      </c>
      <c r="O95">
        <v>259038.45064670115</v>
      </c>
      <c r="P95">
        <v>349308.5302367456</v>
      </c>
      <c r="Q95">
        <v>211754.23686178779</v>
      </c>
      <c r="R95">
        <v>414448.18889800715</v>
      </c>
      <c r="S95">
        <v>397967.56523603789</v>
      </c>
      <c r="T95">
        <v>421614.07946914609</v>
      </c>
      <c r="U95">
        <v>388584.08066415502</v>
      </c>
      <c r="V95">
        <v>533943.26594411139</v>
      </c>
      <c r="W95">
        <v>306887.18339569028</v>
      </c>
      <c r="X95">
        <v>620578.82537634904</v>
      </c>
      <c r="Y95">
        <v>1081088.582434322</v>
      </c>
      <c r="Z95">
        <v>1144865.8729359542</v>
      </c>
      <c r="AA95">
        <v>1052072.8325976583</v>
      </c>
      <c r="AB95">
        <v>1486943.0746248695</v>
      </c>
      <c r="AC95">
        <v>783451.74775182013</v>
      </c>
      <c r="AD95">
        <v>1682168.8515846231</v>
      </c>
      <c r="AE95">
        <v>1675327.0360162857</v>
      </c>
      <c r="AF95">
        <v>1774828.5616045455</v>
      </c>
      <c r="AG95">
        <v>1623894.1883293199</v>
      </c>
      <c r="AH95">
        <v>2318144.8891793368</v>
      </c>
      <c r="AI95">
        <v>1192619.6473821197</v>
      </c>
      <c r="AJ95">
        <v>2607660.7134079081</v>
      </c>
      <c r="AK95">
        <v>4680322.6214007009</v>
      </c>
      <c r="AL95">
        <v>4945374.8510338124</v>
      </c>
      <c r="AM95">
        <v>4486952.6695028571</v>
      </c>
      <c r="AN95">
        <v>6516199.3595711915</v>
      </c>
      <c r="AO95">
        <v>3230868.9235092928</v>
      </c>
      <c r="AP95">
        <v>7259181.0576083353</v>
      </c>
      <c r="AQ95">
        <v>20106807.344364684</v>
      </c>
      <c r="AR95">
        <v>21157844.75667787</v>
      </c>
      <c r="AS95">
        <v>18983277.25842708</v>
      </c>
      <c r="AT95">
        <v>27752102.19025635</v>
      </c>
      <c r="AU95">
        <v>13639296.965192609</v>
      </c>
      <c r="AV95">
        <v>30932373.048541032</v>
      </c>
      <c r="AW95">
        <v>27627.861192317479</v>
      </c>
      <c r="AX95">
        <v>23716.716492367195</v>
      </c>
      <c r="AY95">
        <v>26571.987843974879</v>
      </c>
      <c r="AZ95">
        <v>27690.933269054887</v>
      </c>
      <c r="BA95">
        <v>20734.810617243951</v>
      </c>
      <c r="BB95">
        <v>33499.394314554505</v>
      </c>
      <c r="BC95">
        <v>46914.519260128691</v>
      </c>
      <c r="BD95">
        <v>45125.892394822215</v>
      </c>
      <c r="BE95">
        <v>45796.612619148123</v>
      </c>
      <c r="BF95">
        <v>51997.373239168359</v>
      </c>
      <c r="BG95">
        <v>39497.840287836007</v>
      </c>
      <c r="BH95">
        <v>64016.936961766893</v>
      </c>
      <c r="BI95">
        <v>71022.841844892711</v>
      </c>
      <c r="BJ95">
        <v>71887.362272890983</v>
      </c>
      <c r="BK95">
        <v>69827.393588114661</v>
      </c>
      <c r="BL95">
        <v>82380.42320181019</v>
      </c>
      <c r="BM95">
        <v>62951.627376076067</v>
      </c>
      <c r="BN95">
        <v>102163.86527078236</v>
      </c>
    </row>
    <row r="96" spans="1:66">
      <c r="A96">
        <v>2007</v>
      </c>
      <c r="B96">
        <v>67935.224101659085</v>
      </c>
      <c r="C96">
        <v>65863.870868669328</v>
      </c>
      <c r="D96">
        <v>80456.345787645259</v>
      </c>
      <c r="E96">
        <v>56344.640108552339</v>
      </c>
      <c r="F96">
        <v>97954.393727741204</v>
      </c>
      <c r="G96">
        <v>108100.4880282456</v>
      </c>
      <c r="H96">
        <v>111993.86281191898</v>
      </c>
      <c r="I96">
        <v>105475.05565897898</v>
      </c>
      <c r="J96">
        <v>133243.94887473682</v>
      </c>
      <c r="K96">
        <v>91735.751782571024</v>
      </c>
      <c r="L96">
        <v>162124.17575685121</v>
      </c>
      <c r="M96">
        <v>258508.70480008979</v>
      </c>
      <c r="N96">
        <v>274591.33295041963</v>
      </c>
      <c r="O96">
        <v>251600.06476307425</v>
      </c>
      <c r="P96">
        <v>340586.4325519203</v>
      </c>
      <c r="Q96">
        <v>207336.06821027063</v>
      </c>
      <c r="R96">
        <v>405548.94362213719</v>
      </c>
      <c r="S96">
        <v>386454.3683857643</v>
      </c>
      <c r="T96">
        <v>410162.14843887911</v>
      </c>
      <c r="U96">
        <v>375531.50818465574</v>
      </c>
      <c r="V96">
        <v>518222.01710197038</v>
      </c>
      <c r="W96">
        <v>298809.67654613906</v>
      </c>
      <c r="X96">
        <v>604094.54860196356</v>
      </c>
      <c r="Y96">
        <v>1037494.6240648361</v>
      </c>
      <c r="Z96">
        <v>1101524.6819525519</v>
      </c>
      <c r="AA96">
        <v>1003870.6156864198</v>
      </c>
      <c r="AB96">
        <v>1428081.2719508067</v>
      </c>
      <c r="AC96">
        <v>753458.97405301104</v>
      </c>
      <c r="AD96">
        <v>1618798.8553683124</v>
      </c>
      <c r="AE96">
        <v>1600596.3607302173</v>
      </c>
      <c r="AF96">
        <v>1699998.2798741534</v>
      </c>
      <c r="AG96">
        <v>1542181.8763565838</v>
      </c>
      <c r="AH96">
        <v>2221570.5074369907</v>
      </c>
      <c r="AI96">
        <v>1141496.2434644783</v>
      </c>
      <c r="AJ96">
        <v>2497760.5085164709</v>
      </c>
      <c r="AK96">
        <v>4472415.1974773882</v>
      </c>
      <c r="AL96">
        <v>4740844.8602310941</v>
      </c>
      <c r="AM96">
        <v>4259028.6265324205</v>
      </c>
      <c r="AN96">
        <v>6294755.8084855685</v>
      </c>
      <c r="AO96">
        <v>3060835.014640939</v>
      </c>
      <c r="AP96">
        <v>6936705.0475534433</v>
      </c>
      <c r="AQ96">
        <v>19883823.164668132</v>
      </c>
      <c r="AR96">
        <v>20977082.760596592</v>
      </c>
      <c r="AS96">
        <v>18706085.349000726</v>
      </c>
      <c r="AT96">
        <v>28179913.500541203</v>
      </c>
      <c r="AU96">
        <v>12996096.328924166</v>
      </c>
      <c r="AV96">
        <v>30692589.730106495</v>
      </c>
      <c r="AW96">
        <v>27769.960175072567</v>
      </c>
      <c r="AX96">
        <v>23876.585391399185</v>
      </c>
      <c r="AY96">
        <v>26252.686078359682</v>
      </c>
      <c r="AZ96">
        <v>27668.742700553699</v>
      </c>
      <c r="BA96">
        <v>20953.528434533644</v>
      </c>
      <c r="BB96">
        <v>33784.611698631183</v>
      </c>
      <c r="BC96">
        <v>46760.392912944561</v>
      </c>
      <c r="BD96">
        <v>44973.434229574574</v>
      </c>
      <c r="BE96">
        <v>45226.515991513224</v>
      </c>
      <c r="BF96">
        <v>51553.002813836916</v>
      </c>
      <c r="BG96">
        <v>39567.814763916969</v>
      </c>
      <c r="BH96">
        <v>63777.221517252743</v>
      </c>
      <c r="BI96">
        <v>70498.433835284552</v>
      </c>
      <c r="BJ96">
        <v>71344.495277293827</v>
      </c>
      <c r="BK96">
        <v>68943.803382955157</v>
      </c>
      <c r="BL96">
        <v>81408.327955440938</v>
      </c>
      <c r="BM96">
        <v>62835.672675646136</v>
      </c>
      <c r="BN96">
        <v>101267.98379052969</v>
      </c>
    </row>
    <row r="97" spans="1:66">
      <c r="A97">
        <v>2008</v>
      </c>
      <c r="B97">
        <v>66060.151871574024</v>
      </c>
      <c r="C97">
        <v>63758.88287753948</v>
      </c>
      <c r="D97">
        <v>77248.542339974359</v>
      </c>
      <c r="E97">
        <v>55679.438327007047</v>
      </c>
      <c r="F97">
        <v>94771.408638839624</v>
      </c>
      <c r="G97">
        <v>104632.53113648162</v>
      </c>
      <c r="H97">
        <v>108418.1382105802</v>
      </c>
      <c r="I97">
        <v>101343.44146063483</v>
      </c>
      <c r="J97">
        <v>127504.07397984217</v>
      </c>
      <c r="K97">
        <v>90244.995709707713</v>
      </c>
      <c r="L97">
        <v>156116.8063491545</v>
      </c>
      <c r="M97">
        <v>247281.59762078384</v>
      </c>
      <c r="N97">
        <v>262778.30568712309</v>
      </c>
      <c r="O97">
        <v>238084.54415787556</v>
      </c>
      <c r="P97">
        <v>322179.55269456655</v>
      </c>
      <c r="Q97">
        <v>202210.38445682326</v>
      </c>
      <c r="R97">
        <v>386347.27809310443</v>
      </c>
      <c r="S97">
        <v>369440.25557913462</v>
      </c>
      <c r="T97">
        <v>392092.84327453998</v>
      </c>
      <c r="U97">
        <v>354630.15435350518</v>
      </c>
      <c r="V97">
        <v>488936.82742320007</v>
      </c>
      <c r="W97">
        <v>292006.93364811357</v>
      </c>
      <c r="X97">
        <v>574477.37164300284</v>
      </c>
      <c r="Y97">
        <v>1004301.9960861619</v>
      </c>
      <c r="Z97">
        <v>1062135.9753466945</v>
      </c>
      <c r="AA97">
        <v>958945.74568681733</v>
      </c>
      <c r="AB97">
        <v>1352718.5431286469</v>
      </c>
      <c r="AC97">
        <v>753289.09490804735</v>
      </c>
      <c r="AD97">
        <v>1550117.6233925654</v>
      </c>
      <c r="AE97">
        <v>1563515.0281055029</v>
      </c>
      <c r="AF97">
        <v>1651874.9053996166</v>
      </c>
      <c r="AG97">
        <v>1486355.1176403686</v>
      </c>
      <c r="AH97">
        <v>2115488.5806123763</v>
      </c>
      <c r="AI97">
        <v>1157496.6339322706</v>
      </c>
      <c r="AJ97">
        <v>2410069.668550753</v>
      </c>
      <c r="AK97">
        <v>4464437.0736888694</v>
      </c>
      <c r="AL97">
        <v>4693802.8666657824</v>
      </c>
      <c r="AM97">
        <v>4202566.7492729072</v>
      </c>
      <c r="AN97">
        <v>6075604.5847889893</v>
      </c>
      <c r="AO97">
        <v>3212892.1772925183</v>
      </c>
      <c r="AP97">
        <v>6850865.1580620157</v>
      </c>
      <c r="AQ97">
        <v>20581215.948201958</v>
      </c>
      <c r="AR97">
        <v>21476960.899238784</v>
      </c>
      <c r="AS97">
        <v>19323878.807461269</v>
      </c>
      <c r="AT97">
        <v>28088124.878725924</v>
      </c>
      <c r="AU97">
        <v>14352069.307840219</v>
      </c>
      <c r="AV97">
        <v>31282684.85456359</v>
      </c>
      <c r="AW97">
        <v>27487.772606666422</v>
      </c>
      <c r="AX97">
        <v>23702.16553256784</v>
      </c>
      <c r="AY97">
        <v>26174.324294444119</v>
      </c>
      <c r="AZ97">
        <v>26993.010700106552</v>
      </c>
      <c r="BA97">
        <v>21113.880944306387</v>
      </c>
      <c r="BB97">
        <v>33426.010928524753</v>
      </c>
      <c r="BC97">
        <v>45924.435677217378</v>
      </c>
      <c r="BD97">
        <v>44202.579225401896</v>
      </c>
      <c r="BE97">
        <v>44389.364957502126</v>
      </c>
      <c r="BF97">
        <v>50033.98563390856</v>
      </c>
      <c r="BG97">
        <v>39398.222090360803</v>
      </c>
      <c r="BH97">
        <v>62374.089810587997</v>
      </c>
      <c r="BI97">
        <v>68970.264515406059</v>
      </c>
      <c r="BJ97">
        <v>69828.09634144447</v>
      </c>
      <c r="BK97">
        <v>67158.165786324636</v>
      </c>
      <c r="BL97">
        <v>78835.204301161037</v>
      </c>
      <c r="BM97">
        <v>62253.648522928816</v>
      </c>
      <c r="BN97">
        <v>98559.188413167023</v>
      </c>
    </row>
    <row r="98" spans="1:66">
      <c r="A98">
        <v>2009</v>
      </c>
      <c r="B98">
        <v>63037.846454139122</v>
      </c>
      <c r="C98">
        <v>60130.897530536546</v>
      </c>
      <c r="D98">
        <v>72567.124707839263</v>
      </c>
      <c r="E98">
        <v>54189.697389336696</v>
      </c>
      <c r="F98">
        <v>90713.34023341279</v>
      </c>
      <c r="G98">
        <v>100510.01776370573</v>
      </c>
      <c r="H98">
        <v>103826.17835456264</v>
      </c>
      <c r="I98">
        <v>96189.596011252113</v>
      </c>
      <c r="J98">
        <v>120266.89685552781</v>
      </c>
      <c r="K98">
        <v>88207.333723667645</v>
      </c>
      <c r="L98">
        <v>150451.42309819092</v>
      </c>
      <c r="M98">
        <v>236095.07488910042</v>
      </c>
      <c r="N98">
        <v>250200.27367322714</v>
      </c>
      <c r="O98">
        <v>223927.36425724981</v>
      </c>
      <c r="P98">
        <v>300888.07225461223</v>
      </c>
      <c r="Q98">
        <v>198832.56005513691</v>
      </c>
      <c r="R98">
        <v>370745.27667131741</v>
      </c>
      <c r="S98">
        <v>351586.36607248546</v>
      </c>
      <c r="T98">
        <v>371685.28709656204</v>
      </c>
      <c r="U98">
        <v>331680.65644115722</v>
      </c>
      <c r="V98">
        <v>453918.84414773836</v>
      </c>
      <c r="W98">
        <v>287205.76825460728</v>
      </c>
      <c r="X98">
        <v>548551.70500890643</v>
      </c>
      <c r="Y98">
        <v>954979.42257250345</v>
      </c>
      <c r="Z98">
        <v>1004372.491963655</v>
      </c>
      <c r="AA98">
        <v>890420.16020507296</v>
      </c>
      <c r="AB98">
        <v>1248183.9996594407</v>
      </c>
      <c r="AC98">
        <v>746084.93295269005</v>
      </c>
      <c r="AD98">
        <v>1476974.7032232715</v>
      </c>
      <c r="AE98">
        <v>1494885.7835304548</v>
      </c>
      <c r="AF98">
        <v>1568877.4617233262</v>
      </c>
      <c r="AG98">
        <v>1383674.1712466613</v>
      </c>
      <c r="AH98">
        <v>1955729.9840255138</v>
      </c>
      <c r="AI98">
        <v>1157567.4082021841</v>
      </c>
      <c r="AJ98">
        <v>2304678.2630357728</v>
      </c>
      <c r="AK98">
        <v>4381395.6462084372</v>
      </c>
      <c r="AL98">
        <v>4565227.6762434086</v>
      </c>
      <c r="AM98">
        <v>3990184.469153882</v>
      </c>
      <c r="AN98">
        <v>5705833.5539296977</v>
      </c>
      <c r="AO98">
        <v>3353802.1132130176</v>
      </c>
      <c r="AP98">
        <v>6707743.9438368389</v>
      </c>
      <c r="AQ98">
        <v>21800344.682164446</v>
      </c>
      <c r="AR98">
        <v>22421312.266348816</v>
      </c>
      <c r="AS98">
        <v>19459654.632300161</v>
      </c>
      <c r="AT98">
        <v>27732202.673470259</v>
      </c>
      <c r="AU98">
        <v>16852456.52229844</v>
      </c>
      <c r="AV98">
        <v>33044552.764986746</v>
      </c>
      <c r="AW98">
        <v>25565.675144572517</v>
      </c>
      <c r="AX98">
        <v>22249.514553715599</v>
      </c>
      <c r="AY98">
        <v>24072.199049820978</v>
      </c>
      <c r="AZ98">
        <v>24867.352560150699</v>
      </c>
      <c r="BA98">
        <v>20172.061055005743</v>
      </c>
      <c r="BB98">
        <v>30975.257368634651</v>
      </c>
      <c r="BC98">
        <v>43809.265516921201</v>
      </c>
      <c r="BD98">
        <v>42242.02120757378</v>
      </c>
      <c r="BE98">
        <v>41931.290116457305</v>
      </c>
      <c r="BF98">
        <v>47198.130535975601</v>
      </c>
      <c r="BG98">
        <v>38118.268204247783</v>
      </c>
      <c r="BH98">
        <v>59598.680629201153</v>
      </c>
      <c r="BI98">
        <v>66613.753482357046</v>
      </c>
      <c r="BJ98">
        <v>67232.654524896512</v>
      </c>
      <c r="BK98">
        <v>64255.15394975269</v>
      </c>
      <c r="BL98">
        <v>75111.603005756711</v>
      </c>
      <c r="BM98">
        <v>60551.027140800332</v>
      </c>
      <c r="BN98">
        <v>95377.959704909284</v>
      </c>
    </row>
    <row r="99" spans="1:66">
      <c r="A99">
        <v>2010</v>
      </c>
      <c r="B99">
        <v>65088.103266300837</v>
      </c>
      <c r="C99">
        <v>62071.52536403406</v>
      </c>
      <c r="D99">
        <v>74682.669156704607</v>
      </c>
      <c r="E99">
        <v>56111.838250860084</v>
      </c>
      <c r="F99">
        <v>93154.722510111358</v>
      </c>
      <c r="G99">
        <v>104127.04694075449</v>
      </c>
      <c r="H99">
        <v>107325.12564599075</v>
      </c>
      <c r="I99">
        <v>99580.098998955145</v>
      </c>
      <c r="J99">
        <v>124227.60104987763</v>
      </c>
      <c r="K99">
        <v>91227.991954808822</v>
      </c>
      <c r="L99">
        <v>154896.6244819171</v>
      </c>
      <c r="M99">
        <v>251698.91818431776</v>
      </c>
      <c r="N99">
        <v>264955.60389353574</v>
      </c>
      <c r="O99">
        <v>239117.40018126459</v>
      </c>
      <c r="P99">
        <v>319730.49887004338</v>
      </c>
      <c r="Q99">
        <v>209685.95557062683</v>
      </c>
      <c r="R99">
        <v>391586.02342550986</v>
      </c>
      <c r="S99">
        <v>379572.58269175433</v>
      </c>
      <c r="T99">
        <v>398820.55951129296</v>
      </c>
      <c r="U99">
        <v>359951.09003857372</v>
      </c>
      <c r="V99">
        <v>489470.33088600694</v>
      </c>
      <c r="W99">
        <v>306396.7262944486</v>
      </c>
      <c r="X99">
        <v>588056.47618728341</v>
      </c>
      <c r="Y99">
        <v>1060267.0705726757</v>
      </c>
      <c r="Z99">
        <v>1110210.014705112</v>
      </c>
      <c r="AA99">
        <v>1001036.7854223006</v>
      </c>
      <c r="AB99">
        <v>1391433.4579431072</v>
      </c>
      <c r="AC99">
        <v>814079.24602127471</v>
      </c>
      <c r="AD99">
        <v>1631536.4572527781</v>
      </c>
      <c r="AE99">
        <v>1675816.4878270167</v>
      </c>
      <c r="AF99">
        <v>1753949.5269052715</v>
      </c>
      <c r="AG99">
        <v>1576449.9357830603</v>
      </c>
      <c r="AH99">
        <v>2202618.2695606174</v>
      </c>
      <c r="AI99">
        <v>1274981.7943624586</v>
      </c>
      <c r="AJ99">
        <v>2577523.8943226011</v>
      </c>
      <c r="AK99">
        <v>5021449.8313311897</v>
      </c>
      <c r="AL99">
        <v>5217317.3224345194</v>
      </c>
      <c r="AM99">
        <v>4686574.7636441449</v>
      </c>
      <c r="AN99">
        <v>6550653.9935050718</v>
      </c>
      <c r="AO99">
        <v>3781585.5241801878</v>
      </c>
      <c r="AP99">
        <v>7662671.9765557414</v>
      </c>
      <c r="AQ99">
        <v>25137012.604432154</v>
      </c>
      <c r="AR99">
        <v>25787410.011983991</v>
      </c>
      <c r="AS99">
        <v>23383627.817138147</v>
      </c>
      <c r="AT99">
        <v>32109673.298287686</v>
      </c>
      <c r="AU99">
        <v>19109665.259821128</v>
      </c>
      <c r="AV99">
        <v>38191504.33601293</v>
      </c>
      <c r="AW99">
        <v>26049.159591847187</v>
      </c>
      <c r="AX99">
        <v>22851.080886610933</v>
      </c>
      <c r="AY99">
        <v>24562.951729112981</v>
      </c>
      <c r="AZ99">
        <v>25137.737263531573</v>
      </c>
      <c r="BA99">
        <v>20995.684546911347</v>
      </c>
      <c r="BB99">
        <v>31412.820538305619</v>
      </c>
      <c r="BC99">
        <v>44353.568275410056</v>
      </c>
      <c r="BD99">
        <v>42880.60319660807</v>
      </c>
      <c r="BE99">
        <v>42399.761495452891</v>
      </c>
      <c r="BF99">
        <v>47455.132521889187</v>
      </c>
      <c r="BG99">
        <v>39048.047437552676</v>
      </c>
      <c r="BH99">
        <v>59995.689075067079</v>
      </c>
      <c r="BI99">
        <v>67234.079129863661</v>
      </c>
      <c r="BJ99">
        <v>67917.506084104505</v>
      </c>
      <c r="BK99">
        <v>64695.773703377781</v>
      </c>
      <c r="BL99">
        <v>75351.876594836212</v>
      </c>
      <c r="BM99">
        <v>61613.50105085432</v>
      </c>
      <c r="BN99">
        <v>95724.274746018869</v>
      </c>
    </row>
    <row r="100" spans="1:66">
      <c r="A100">
        <v>2011</v>
      </c>
      <c r="B100">
        <v>66174.505477232291</v>
      </c>
      <c r="C100">
        <v>62837.898254115731</v>
      </c>
      <c r="D100">
        <v>76303.245123578861</v>
      </c>
      <c r="E100">
        <v>56771.972034933962</v>
      </c>
      <c r="F100">
        <v>94296.351607726785</v>
      </c>
      <c r="G100">
        <v>106213.14333606066</v>
      </c>
      <c r="H100">
        <v>109387.67221136898</v>
      </c>
      <c r="I100">
        <v>101188.50081803101</v>
      </c>
      <c r="J100">
        <v>127151.4241276398</v>
      </c>
      <c r="K100">
        <v>92553.189652935485</v>
      </c>
      <c r="L100">
        <v>157304.06240369321</v>
      </c>
      <c r="M100">
        <v>257253.44052988151</v>
      </c>
      <c r="N100">
        <v>270739.34475779964</v>
      </c>
      <c r="O100">
        <v>243221.98981897233</v>
      </c>
      <c r="P100">
        <v>327224.2117275059</v>
      </c>
      <c r="Q100">
        <v>213914.13466614226</v>
      </c>
      <c r="R100">
        <v>399265.80135001219</v>
      </c>
      <c r="S100">
        <v>387369.09758103284</v>
      </c>
      <c r="T100">
        <v>407064.52572357462</v>
      </c>
      <c r="U100">
        <v>365032.36336307897</v>
      </c>
      <c r="V100">
        <v>499932.54378390306</v>
      </c>
      <c r="W100">
        <v>312581.60086140072</v>
      </c>
      <c r="X100">
        <v>598814.42261940311</v>
      </c>
      <c r="Y100">
        <v>1069826.6597289692</v>
      </c>
      <c r="Z100">
        <v>1121009.6752684601</v>
      </c>
      <c r="AA100">
        <v>1001517.188089976</v>
      </c>
      <c r="AB100">
        <v>1401473.1811699292</v>
      </c>
      <c r="AC100">
        <v>824649.56687189348</v>
      </c>
      <c r="AD100">
        <v>1645012.8758220875</v>
      </c>
      <c r="AE100">
        <v>1678413.6459494217</v>
      </c>
      <c r="AF100">
        <v>1757076.1615350875</v>
      </c>
      <c r="AG100">
        <v>1563833.4790996704</v>
      </c>
      <c r="AH100">
        <v>2199846.0371069694</v>
      </c>
      <c r="AI100">
        <v>1284795.8389203011</v>
      </c>
      <c r="AJ100">
        <v>2576883.1537761954</v>
      </c>
      <c r="AK100">
        <v>4895413.1523096366</v>
      </c>
      <c r="AL100">
        <v>5097058.9907573806</v>
      </c>
      <c r="AM100">
        <v>4515936.8422659738</v>
      </c>
      <c r="AN100">
        <v>6364781.3085869988</v>
      </c>
      <c r="AO100">
        <v>3729853.1145263151</v>
      </c>
      <c r="AP100">
        <v>7467004.9891174519</v>
      </c>
      <c r="AQ100">
        <v>22997284.700032286</v>
      </c>
      <c r="AR100">
        <v>23655717.877239883</v>
      </c>
      <c r="AS100">
        <v>21120085.223213978</v>
      </c>
      <c r="AT100">
        <v>29269265.103404429</v>
      </c>
      <c r="AU100">
        <v>17720451.589782529</v>
      </c>
      <c r="AV100">
        <v>34982174.52184552</v>
      </c>
      <c r="AW100">
        <v>26135.867618403914</v>
      </c>
      <c r="AX100">
        <v>22961.338743095599</v>
      </c>
      <c r="AY100">
        <v>24487.295690200466</v>
      </c>
      <c r="AZ100">
        <v>25455.066119517935</v>
      </c>
      <c r="BA100">
        <v>20990.754416932432</v>
      </c>
      <c r="BB100">
        <v>31288.640811760357</v>
      </c>
      <c r="BC100">
        <v>44943.512693604593</v>
      </c>
      <c r="BD100">
        <v>43445.078890502584</v>
      </c>
      <c r="BE100">
        <v>42795.221413576102</v>
      </c>
      <c r="BF100">
        <v>48423.137723142521</v>
      </c>
      <c r="BG100">
        <v>39311.731742577475</v>
      </c>
      <c r="BH100">
        <v>60410.857191917283</v>
      </c>
      <c r="BI100">
        <v>68453.069037605441</v>
      </c>
      <c r="BJ100">
        <v>69049.754074761309</v>
      </c>
      <c r="BK100">
        <v>65680.128567795662</v>
      </c>
      <c r="BL100">
        <v>77133.22722767324</v>
      </c>
      <c r="BM100">
        <v>62212.953399633792</v>
      </c>
      <c r="BN100">
        <v>96813.627667113455</v>
      </c>
    </row>
    <row r="101" spans="1:66">
      <c r="A101">
        <v>2012</v>
      </c>
      <c r="B101">
        <v>67820.56428635215</v>
      </c>
      <c r="C101">
        <v>64409.579196038954</v>
      </c>
      <c r="D101">
        <v>78888.37576837666</v>
      </c>
      <c r="E101">
        <v>57580.987143891311</v>
      </c>
      <c r="F101">
        <v>96260.988650797983</v>
      </c>
      <c r="G101">
        <v>109687.26809605831</v>
      </c>
      <c r="H101">
        <v>112819.23050712784</v>
      </c>
      <c r="I101">
        <v>104623.88113622658</v>
      </c>
      <c r="J101">
        <v>132335.11944460883</v>
      </c>
      <c r="K101">
        <v>94384.700130410041</v>
      </c>
      <c r="L101">
        <v>161835.52591615784</v>
      </c>
      <c r="M101">
        <v>271446.58558695717</v>
      </c>
      <c r="N101">
        <v>285080.9629913558</v>
      </c>
      <c r="O101">
        <v>257472.0103742489</v>
      </c>
      <c r="P101">
        <v>348494.870019614</v>
      </c>
      <c r="Q101">
        <v>221814.98373415778</v>
      </c>
      <c r="R101">
        <v>418884.82483502483</v>
      </c>
      <c r="S101">
        <v>411892.38576607575</v>
      </c>
      <c r="T101">
        <v>432239.22285987152</v>
      </c>
      <c r="U101">
        <v>389327.22532353806</v>
      </c>
      <c r="V101">
        <v>537598.95038736064</v>
      </c>
      <c r="W101">
        <v>325884.04489978607</v>
      </c>
      <c r="X101">
        <v>633869.04361737682</v>
      </c>
      <c r="Y101">
        <v>1153406.2974673635</v>
      </c>
      <c r="Z101">
        <v>1208666.6929563989</v>
      </c>
      <c r="AA101">
        <v>1079444.3110740727</v>
      </c>
      <c r="AB101">
        <v>1535799.764233876</v>
      </c>
      <c r="AC101">
        <v>866933.45949934272</v>
      </c>
      <c r="AD101">
        <v>1767257.5932186912</v>
      </c>
      <c r="AE101">
        <v>1814921.3514358413</v>
      </c>
      <c r="AF101">
        <v>1901743.6535167955</v>
      </c>
      <c r="AG101">
        <v>1687931.7427096067</v>
      </c>
      <c r="AH101">
        <v>2426576.2785262042</v>
      </c>
      <c r="AI101">
        <v>1348251.3915898313</v>
      </c>
      <c r="AJ101">
        <v>2778986.0292855836</v>
      </c>
      <c r="AK101">
        <v>5330750.7129546301</v>
      </c>
      <c r="AL101">
        <v>5560631.0476461528</v>
      </c>
      <c r="AM101">
        <v>4883190.1486764625</v>
      </c>
      <c r="AN101">
        <v>7130507.260019864</v>
      </c>
      <c r="AO101">
        <v>3882473.002074087</v>
      </c>
      <c r="AP101">
        <v>8116951.1722536096</v>
      </c>
      <c r="AQ101">
        <v>25291513.391448695</v>
      </c>
      <c r="AR101">
        <v>26120631.550867971</v>
      </c>
      <c r="AS101">
        <v>22756903.313242633</v>
      </c>
      <c r="AT101">
        <v>33563901.514817305</v>
      </c>
      <c r="AU101">
        <v>18224186.839420415</v>
      </c>
      <c r="AV101">
        <v>38363324.895662829</v>
      </c>
      <c r="AW101">
        <v>25953.860476645972</v>
      </c>
      <c r="AX101">
        <v>22821.898065576446</v>
      </c>
      <c r="AY101">
        <v>24195.277255851328</v>
      </c>
      <c r="AZ101">
        <v>25441.6320921445</v>
      </c>
      <c r="BA101">
        <v>20777.27415737258</v>
      </c>
      <c r="BB101">
        <v>30686.451385438129</v>
      </c>
      <c r="BC101">
        <v>45195.450808507128</v>
      </c>
      <c r="BD101">
        <v>43680.519985796171</v>
      </c>
      <c r="BE101">
        <v>42958.197954015632</v>
      </c>
      <c r="BF101">
        <v>48932.098629350294</v>
      </c>
      <c r="BG101">
        <v>39332.765300528365</v>
      </c>
      <c r="BH101">
        <v>60413.895741439454</v>
      </c>
      <c r="BI101">
        <v>69247.438723333587</v>
      </c>
      <c r="BJ101">
        <v>69753.79738607083</v>
      </c>
      <c r="BK101">
        <v>66411.848826721005</v>
      </c>
      <c r="BL101">
        <v>78295.181800857521</v>
      </c>
      <c r="BM101">
        <v>62527.129229473088</v>
      </c>
      <c r="BN101">
        <v>97573.201186441074</v>
      </c>
    </row>
    <row r="102" spans="1:66">
      <c r="A102">
        <v>2013</v>
      </c>
      <c r="B102">
        <v>67841.20092824036</v>
      </c>
      <c r="C102">
        <v>64371.060397099856</v>
      </c>
      <c r="D102">
        <v>78558.473574912437</v>
      </c>
      <c r="E102">
        <v>57928.640154761393</v>
      </c>
      <c r="F102">
        <v>95817.319497742123</v>
      </c>
      <c r="G102">
        <v>108919.08736222533</v>
      </c>
      <c r="H102">
        <v>112135.52033727603</v>
      </c>
      <c r="I102">
        <v>103805.25343366874</v>
      </c>
      <c r="J102">
        <v>130736.81099985242</v>
      </c>
      <c r="K102">
        <v>94520.05127111898</v>
      </c>
      <c r="L102">
        <v>160352.17470960287</v>
      </c>
      <c r="M102">
        <v>262533.89924943313</v>
      </c>
      <c r="N102">
        <v>276299.61839473061</v>
      </c>
      <c r="O102">
        <v>248757.08542361751</v>
      </c>
      <c r="P102">
        <v>335099.90251460637</v>
      </c>
      <c r="Q102">
        <v>217335.691571556</v>
      </c>
      <c r="R102">
        <v>405730.66566001868</v>
      </c>
      <c r="S102">
        <v>392729.30166155024</v>
      </c>
      <c r="T102">
        <v>413299.35268324293</v>
      </c>
      <c r="U102">
        <v>371010.07144298166</v>
      </c>
      <c r="V102">
        <v>509418.66289051931</v>
      </c>
      <c r="W102">
        <v>315494.71053143957</v>
      </c>
      <c r="X102">
        <v>604971.1269568</v>
      </c>
      <c r="Y102">
        <v>1049225.4521021238</v>
      </c>
      <c r="Z102">
        <v>1105314.627444776</v>
      </c>
      <c r="AA102">
        <v>985406.97377803619</v>
      </c>
      <c r="AB102">
        <v>1388867.2042599265</v>
      </c>
      <c r="AC102">
        <v>805036.74386949465</v>
      </c>
      <c r="AD102">
        <v>1614241.4751099539</v>
      </c>
      <c r="AE102">
        <v>1617567.9351848876</v>
      </c>
      <c r="AF102">
        <v>1703199.213683483</v>
      </c>
      <c r="AG102">
        <v>1510906.637109413</v>
      </c>
      <c r="AH102">
        <v>2147644.5162573014</v>
      </c>
      <c r="AI102">
        <v>1227439.9264164004</v>
      </c>
      <c r="AJ102">
        <v>2483907.3806324634</v>
      </c>
      <c r="AK102">
        <v>4548005.1229606541</v>
      </c>
      <c r="AL102">
        <v>4767760.3520371541</v>
      </c>
      <c r="AM102">
        <v>4189474.0057429187</v>
      </c>
      <c r="AN102">
        <v>6050411.8499144791</v>
      </c>
      <c r="AO102">
        <v>3379417.5664264881</v>
      </c>
      <c r="AP102">
        <v>6923691.6688667461</v>
      </c>
      <c r="AQ102">
        <v>20990250.773283403</v>
      </c>
      <c r="AR102">
        <v>21757491.790133219</v>
      </c>
      <c r="AS102">
        <v>19040057.322350178</v>
      </c>
      <c r="AT102">
        <v>27398600.612267025</v>
      </c>
      <c r="AU102">
        <v>15643081.162384203</v>
      </c>
      <c r="AV102">
        <v>31706082.239068352</v>
      </c>
      <c r="AW102">
        <v>26763.314494255392</v>
      </c>
      <c r="AX102">
        <v>23546.881519204686</v>
      </c>
      <c r="AY102">
        <v>24936.867360530978</v>
      </c>
      <c r="AZ102">
        <v>26380.136149972441</v>
      </c>
      <c r="BA102">
        <v>21337.229038403795</v>
      </c>
      <c r="BB102">
        <v>31282.464285881382</v>
      </c>
      <c r="BC102">
        <v>46208.678892552271</v>
      </c>
      <c r="BD102">
        <v>44679.154543074779</v>
      </c>
      <c r="BE102">
        <v>43883.724283042335</v>
      </c>
      <c r="BF102">
        <v>50053.870359390879</v>
      </c>
      <c r="BG102">
        <v>40216.745552895329</v>
      </c>
      <c r="BH102">
        <v>61382.503257489174</v>
      </c>
      <c r="BI102">
        <v>70515.38439042338</v>
      </c>
      <c r="BJ102">
        <v>71094.495822912417</v>
      </c>
      <c r="BK102">
        <v>67567.295436181521</v>
      </c>
      <c r="BL102">
        <v>79646.038121163932</v>
      </c>
      <c r="BM102">
        <v>63816.141196009732</v>
      </c>
      <c r="BN102">
        <v>99007.551971998895</v>
      </c>
    </row>
    <row r="103" spans="1:66">
      <c r="A103">
        <v>2014</v>
      </c>
      <c r="B103">
        <v>69430.324548175835</v>
      </c>
      <c r="C103">
        <v>65968.80553354109</v>
      </c>
      <c r="D103">
        <v>80398.74729663672</v>
      </c>
      <c r="E103">
        <v>59314.851854805209</v>
      </c>
      <c r="F103">
        <v>97768.48417446058</v>
      </c>
      <c r="G103">
        <v>111713.10026085355</v>
      </c>
      <c r="H103">
        <v>114844.43090069115</v>
      </c>
      <c r="I103">
        <v>106545.2758496989</v>
      </c>
      <c r="J103">
        <v>133877.16623777745</v>
      </c>
      <c r="K103">
        <v>96881.242414450491</v>
      </c>
      <c r="L103">
        <v>163828.72091040932</v>
      </c>
      <c r="M103">
        <v>272049.9975468163</v>
      </c>
      <c r="N103">
        <v>285660.68208509107</v>
      </c>
      <c r="O103">
        <v>257979.84868843204</v>
      </c>
      <c r="P103">
        <v>346263.10336936836</v>
      </c>
      <c r="Q103">
        <v>225197.74245398853</v>
      </c>
      <c r="R103">
        <v>419238.35676910327</v>
      </c>
      <c r="S103">
        <v>408365.85129789513</v>
      </c>
      <c r="T103">
        <v>428896.22126374708</v>
      </c>
      <c r="U103">
        <v>385933.26572519797</v>
      </c>
      <c r="V103">
        <v>528433.35958109808</v>
      </c>
      <c r="W103">
        <v>328370.4571084762</v>
      </c>
      <c r="X103">
        <v>627871.52963746455</v>
      </c>
      <c r="Y103">
        <v>1099968.665621764</v>
      </c>
      <c r="Z103">
        <v>1155881.8700351818</v>
      </c>
      <c r="AA103">
        <v>1033402.7595675047</v>
      </c>
      <c r="AB103">
        <v>1454501.3345319058</v>
      </c>
      <c r="AC103">
        <v>844063.21556471579</v>
      </c>
      <c r="AD103">
        <v>1687179.4173233602</v>
      </c>
      <c r="AE103">
        <v>1699930.3838081125</v>
      </c>
      <c r="AF103">
        <v>1785667.060788777</v>
      </c>
      <c r="AG103">
        <v>1589358.4548576146</v>
      </c>
      <c r="AH103">
        <v>2260004.0338569083</v>
      </c>
      <c r="AI103">
        <v>1285742.0184575839</v>
      </c>
      <c r="AJ103">
        <v>2602906.5453662523</v>
      </c>
      <c r="AK103">
        <v>4801447.8970030453</v>
      </c>
      <c r="AL103">
        <v>5028633.5375224808</v>
      </c>
      <c r="AM103">
        <v>4433873.763534897</v>
      </c>
      <c r="AN103">
        <v>6429669.4983852869</v>
      </c>
      <c r="AO103">
        <v>3531725.1475265054</v>
      </c>
      <c r="AP103">
        <v>7301925.1841203747</v>
      </c>
      <c r="AQ103">
        <v>21953301.875695493</v>
      </c>
      <c r="AR103">
        <v>22792959.009105172</v>
      </c>
      <c r="AS103">
        <v>19983822.697629724</v>
      </c>
      <c r="AT103">
        <v>29181285.785361782</v>
      </c>
      <c r="AU103">
        <v>15962121.328543227</v>
      </c>
      <c r="AV103">
        <v>33172442.320231572</v>
      </c>
      <c r="AW103">
        <v>27147.548835498135</v>
      </c>
      <c r="AX103">
        <v>24016.218195660535</v>
      </c>
      <c r="AY103">
        <v>25392.335217383286</v>
      </c>
      <c r="AZ103">
        <v>26920.328355495989</v>
      </c>
      <c r="BA103">
        <v>21748.461295159945</v>
      </c>
      <c r="BB103">
        <v>31708.247438511833</v>
      </c>
      <c r="BC103">
        <v>46917.0275483269</v>
      </c>
      <c r="BD103">
        <v>45404.729266296374</v>
      </c>
      <c r="BE103">
        <v>44634.245182997656</v>
      </c>
      <c r="BF103">
        <v>50858.263288555412</v>
      </c>
      <c r="BG103">
        <v>40883.419566007062</v>
      </c>
      <c r="BH103">
        <v>62049.609441722489</v>
      </c>
      <c r="BI103">
        <v>71628.875939362842</v>
      </c>
      <c r="BJ103">
        <v>72140.368104591165</v>
      </c>
      <c r="BK103">
        <v>68686.632640015625</v>
      </c>
      <c r="BL103">
        <v>80780.681954879692</v>
      </c>
      <c r="BM103">
        <v>64802.117404565972</v>
      </c>
      <c r="BN103">
        <v>99976.311945735797</v>
      </c>
    </row>
    <row r="104" spans="1:66">
      <c r="A104">
        <v>2015</v>
      </c>
      <c r="B104">
        <v>70465.021886158327</v>
      </c>
      <c r="C104">
        <v>66498.324522872412</v>
      </c>
      <c r="D104">
        <v>81198.000591056771</v>
      </c>
      <c r="E104">
        <v>60577.779383402514</v>
      </c>
      <c r="F104">
        <v>98829.772381199306</v>
      </c>
      <c r="G104">
        <v>113237.86090644507</v>
      </c>
      <c r="H104">
        <v>116383.24760829196</v>
      </c>
      <c r="I104">
        <v>107368.43673869094</v>
      </c>
      <c r="J104">
        <v>134917.70675187075</v>
      </c>
      <c r="K104">
        <v>98907.288152917041</v>
      </c>
      <c r="L104">
        <v>165427.79909277035</v>
      </c>
      <c r="M104">
        <v>273508.89504329464</v>
      </c>
      <c r="N104">
        <v>287180.81070966582</v>
      </c>
      <c r="O104">
        <v>257774.6398618056</v>
      </c>
      <c r="P104">
        <v>345885.52616722527</v>
      </c>
      <c r="Q104">
        <v>228795.34076103062</v>
      </c>
      <c r="R104">
        <v>420735.63903619925</v>
      </c>
      <c r="S104">
        <v>409339.34369335324</v>
      </c>
      <c r="T104">
        <v>429882.17204743705</v>
      </c>
      <c r="U104">
        <v>384382.20088863088</v>
      </c>
      <c r="V104">
        <v>526167.44957674027</v>
      </c>
      <c r="W104">
        <v>332893.26932885923</v>
      </c>
      <c r="X104">
        <v>627891.38503688155</v>
      </c>
      <c r="Y104">
        <v>1096596.1571436371</v>
      </c>
      <c r="Z104">
        <v>1151061.1545507563</v>
      </c>
      <c r="AA104">
        <v>1023581.5155030724</v>
      </c>
      <c r="AB104">
        <v>1437533.7240760608</v>
      </c>
      <c r="AC104">
        <v>853084.07117372344</v>
      </c>
      <c r="AD104">
        <v>1679103.6959867477</v>
      </c>
      <c r="AE104">
        <v>1694899.9953950932</v>
      </c>
      <c r="AF104">
        <v>1776920.0022768136</v>
      </c>
      <c r="AG104">
        <v>1573857.0835855957</v>
      </c>
      <c r="AH104">
        <v>2231675.5908872401</v>
      </c>
      <c r="AI104">
        <v>1299113.0562573159</v>
      </c>
      <c r="AJ104">
        <v>2588201.8963492922</v>
      </c>
      <c r="AK104">
        <v>4783244.238693146</v>
      </c>
      <c r="AL104">
        <v>5000686.7440873217</v>
      </c>
      <c r="AM104">
        <v>4388317.6441280385</v>
      </c>
      <c r="AN104">
        <v>6348229.6985105323</v>
      </c>
      <c r="AO104">
        <v>3576051.8813258251</v>
      </c>
      <c r="AP104">
        <v>7251805.532319854</v>
      </c>
      <c r="AQ104">
        <v>21909012.960507941</v>
      </c>
      <c r="AR104">
        <v>22601718.111217573</v>
      </c>
      <c r="AS104">
        <v>19517013.906821936</v>
      </c>
      <c r="AT104">
        <v>28702899.218147095</v>
      </c>
      <c r="AU104">
        <v>16226467.512983209</v>
      </c>
      <c r="AV104">
        <v>33051342.725721624</v>
      </c>
      <c r="AW104">
        <v>27692.182865871586</v>
      </c>
      <c r="AX104">
        <v>24546.796164024705</v>
      </c>
      <c r="AY104">
        <v>25628.212307053876</v>
      </c>
      <c r="AZ104">
        <v>27478.294430242804</v>
      </c>
      <c r="BA104">
        <v>22248.270613887998</v>
      </c>
      <c r="BB104">
        <v>32231.745669628246</v>
      </c>
      <c r="BC104">
        <v>47904.59153536542</v>
      </c>
      <c r="BD104">
        <v>46385.4897946575</v>
      </c>
      <c r="BE104">
        <v>45245.400596324282</v>
      </c>
      <c r="BF104">
        <v>51788.275527038051</v>
      </c>
      <c r="BG104">
        <v>41886.939230332733</v>
      </c>
      <c r="BH104">
        <v>63062.453863977091</v>
      </c>
      <c r="BI104">
        <v>73170.102372232694</v>
      </c>
      <c r="BJ104">
        <v>73683.856832948484</v>
      </c>
      <c r="BK104">
        <v>69766.885957912295</v>
      </c>
      <c r="BL104">
        <v>82175.751898032133</v>
      </c>
      <c r="BM104">
        <v>66435.275000888636</v>
      </c>
      <c r="BN104">
        <v>101600.83910691316</v>
      </c>
    </row>
    <row r="105" spans="1:66">
      <c r="A105">
        <v>2016</v>
      </c>
      <c r="B105">
        <v>70120.57708073323</v>
      </c>
      <c r="C105">
        <v>65606.825963421477</v>
      </c>
      <c r="D105">
        <v>80389.536554816761</v>
      </c>
      <c r="E105">
        <v>60728.495074033286</v>
      </c>
      <c r="F105">
        <v>97927.569388984586</v>
      </c>
      <c r="G105">
        <v>112804.78049363881</v>
      </c>
      <c r="H105">
        <v>116115.76489295122</v>
      </c>
      <c r="I105">
        <v>106054.32707130413</v>
      </c>
      <c r="J105">
        <v>134135.76402160767</v>
      </c>
      <c r="K105">
        <v>99273.272701638576</v>
      </c>
      <c r="L105">
        <v>164178.48490737693</v>
      </c>
      <c r="M105">
        <v>269477.1556323886</v>
      </c>
      <c r="N105">
        <v>282767.62791722978</v>
      </c>
      <c r="O105">
        <v>252045.59235267385</v>
      </c>
      <c r="P105">
        <v>338471.74416051997</v>
      </c>
      <c r="Q105">
        <v>227628.82175640395</v>
      </c>
      <c r="R105">
        <v>414121.79048832919</v>
      </c>
      <c r="S105">
        <v>401009.38940367021</v>
      </c>
      <c r="T105">
        <v>420954.27185996599</v>
      </c>
      <c r="U105">
        <v>373409.59935941035</v>
      </c>
      <c r="V105">
        <v>512421.13903446024</v>
      </c>
      <c r="W105">
        <v>329888.27125505591</v>
      </c>
      <c r="X105">
        <v>614467.71175628435</v>
      </c>
      <c r="Y105">
        <v>1067928.867155252</v>
      </c>
      <c r="Z105">
        <v>1119890.4422179656</v>
      </c>
      <c r="AA105">
        <v>987339.71243399568</v>
      </c>
      <c r="AB105">
        <v>1393002.2332854338</v>
      </c>
      <c r="AC105">
        <v>839079.03411413461</v>
      </c>
      <c r="AD105">
        <v>1629205.9850492561</v>
      </c>
      <c r="AE105">
        <v>1647471.1935196596</v>
      </c>
      <c r="AF105">
        <v>1724521.7527218801</v>
      </c>
      <c r="AG105">
        <v>1516481.260615435</v>
      </c>
      <c r="AH105">
        <v>2160493.0882708342</v>
      </c>
      <c r="AI105">
        <v>1274470.9837244062</v>
      </c>
      <c r="AJ105">
        <v>2508892.8060971531</v>
      </c>
      <c r="AK105">
        <v>4665856.310551377</v>
      </c>
      <c r="AL105">
        <v>4867423.729791916</v>
      </c>
      <c r="AM105">
        <v>4239881.859357845</v>
      </c>
      <c r="AN105">
        <v>6154802.4501139373</v>
      </c>
      <c r="AO105">
        <v>3511131.535997666</v>
      </c>
      <c r="AP105">
        <v>7040669.2789543876</v>
      </c>
      <c r="AQ105">
        <v>21592419.999569781</v>
      </c>
      <c r="AR105">
        <v>22316141.700592116</v>
      </c>
      <c r="AS105">
        <v>19447112.328102253</v>
      </c>
      <c r="AT105">
        <v>28181028.472811755</v>
      </c>
      <c r="AU105">
        <v>16175735.141594131</v>
      </c>
      <c r="AV105">
        <v>32407226.917581122</v>
      </c>
      <c r="AW105">
        <v>27436.373667827644</v>
      </c>
      <c r="AX105">
        <v>24125.389268515246</v>
      </c>
      <c r="AY105">
        <v>25159.324855538838</v>
      </c>
      <c r="AZ105">
        <v>26643.309088025861</v>
      </c>
      <c r="BA105">
        <v>22183.717446427992</v>
      </c>
      <c r="BB105">
        <v>31676.653870592243</v>
      </c>
      <c r="BC105">
        <v>47969.846130549304</v>
      </c>
      <c r="BD105">
        <v>46493.126987789168</v>
      </c>
      <c r="BE105">
        <v>44891.407475726766</v>
      </c>
      <c r="BF105">
        <v>51713.735709738627</v>
      </c>
      <c r="BG105">
        <v>42184.014331547645</v>
      </c>
      <c r="BH105">
        <v>62794.878155724065</v>
      </c>
      <c r="BI105">
        <v>73636.686708951354</v>
      </c>
      <c r="BJ105">
        <v>74452.799136881556</v>
      </c>
      <c r="BK105">
        <v>69556.510750961694</v>
      </c>
      <c r="BL105">
        <v>83051.768986879557</v>
      </c>
      <c r="BM105">
        <v>67184.385437947218</v>
      </c>
      <c r="BN105">
        <v>101692.65851213886</v>
      </c>
    </row>
    <row r="106" spans="1:66">
      <c r="A106">
        <v>2017</v>
      </c>
    </row>
    <row r="107" spans="1:66">
      <c r="A107">
        <v>2018</v>
      </c>
    </row>
    <row r="108" spans="1:66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108"/>
  <sheetViews>
    <sheetView workbookViewId="0">
      <pane xSplit="1" ySplit="1" topLeftCell="B71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sheetData>
    <row r="1" spans="1:7">
      <c r="A1" t="s">
        <v>1</v>
      </c>
      <c r="B1" t="s">
        <v>596</v>
      </c>
      <c r="C1" t="s">
        <v>595</v>
      </c>
      <c r="D1" t="s">
        <v>597</v>
      </c>
      <c r="E1" t="s">
        <v>598</v>
      </c>
      <c r="F1" t="s">
        <v>599</v>
      </c>
      <c r="G1" t="s">
        <v>600</v>
      </c>
    </row>
    <row r="2" spans="1:7">
      <c r="A2">
        <v>1913</v>
      </c>
    </row>
    <row r="3" spans="1:7">
      <c r="A3">
        <v>1914</v>
      </c>
    </row>
    <row r="4" spans="1:7">
      <c r="A4">
        <v>1915</v>
      </c>
    </row>
    <row r="5" spans="1:7">
      <c r="A5">
        <v>1916</v>
      </c>
    </row>
    <row r="6" spans="1:7">
      <c r="A6">
        <v>1917</v>
      </c>
    </row>
    <row r="7" spans="1:7">
      <c r="A7">
        <v>1918</v>
      </c>
    </row>
    <row r="8" spans="1:7">
      <c r="A8">
        <v>1919</v>
      </c>
    </row>
    <row r="9" spans="1:7">
      <c r="A9">
        <v>1920</v>
      </c>
    </row>
    <row r="10" spans="1:7">
      <c r="A10">
        <v>1921</v>
      </c>
    </row>
    <row r="11" spans="1:7">
      <c r="A11">
        <v>1922</v>
      </c>
    </row>
    <row r="12" spans="1:7">
      <c r="A12">
        <v>1923</v>
      </c>
    </row>
    <row r="13" spans="1:7">
      <c r="A13">
        <v>1924</v>
      </c>
    </row>
    <row r="14" spans="1:7">
      <c r="A14">
        <v>1925</v>
      </c>
    </row>
    <row r="15" spans="1:7">
      <c r="A15">
        <v>1926</v>
      </c>
    </row>
    <row r="16" spans="1:7">
      <c r="A16">
        <v>1927</v>
      </c>
    </row>
    <row r="17" spans="1:1">
      <c r="A17">
        <v>1928</v>
      </c>
    </row>
    <row r="18" spans="1:1">
      <c r="A18">
        <v>1929</v>
      </c>
    </row>
    <row r="19" spans="1:1">
      <c r="A19">
        <v>1930</v>
      </c>
    </row>
    <row r="20" spans="1:1">
      <c r="A20">
        <v>1931</v>
      </c>
    </row>
    <row r="21" spans="1:1">
      <c r="A21">
        <v>1932</v>
      </c>
    </row>
    <row r="22" spans="1:1">
      <c r="A22">
        <v>1933</v>
      </c>
    </row>
    <row r="23" spans="1:1">
      <c r="A23">
        <v>1934</v>
      </c>
    </row>
    <row r="24" spans="1:1">
      <c r="A24">
        <v>1935</v>
      </c>
    </row>
    <row r="25" spans="1:1">
      <c r="A25">
        <v>1936</v>
      </c>
    </row>
    <row r="26" spans="1:1">
      <c r="A26">
        <v>1937</v>
      </c>
    </row>
    <row r="27" spans="1:1">
      <c r="A27">
        <v>1938</v>
      </c>
    </row>
    <row r="28" spans="1:1">
      <c r="A28">
        <v>1939</v>
      </c>
    </row>
    <row r="29" spans="1:1">
      <c r="A29">
        <v>1940</v>
      </c>
    </row>
    <row r="30" spans="1:1">
      <c r="A30">
        <v>1941</v>
      </c>
    </row>
    <row r="31" spans="1:1">
      <c r="A31">
        <v>1942</v>
      </c>
    </row>
    <row r="32" spans="1:1">
      <c r="A32">
        <v>1943</v>
      </c>
    </row>
    <row r="33" spans="1:1">
      <c r="A33">
        <v>1944</v>
      </c>
    </row>
    <row r="34" spans="1:1">
      <c r="A34">
        <v>1945</v>
      </c>
    </row>
    <row r="35" spans="1:1">
      <c r="A35">
        <v>1946</v>
      </c>
    </row>
    <row r="36" spans="1:1">
      <c r="A36">
        <v>1947</v>
      </c>
    </row>
    <row r="37" spans="1:1">
      <c r="A37">
        <v>1948</v>
      </c>
    </row>
    <row r="38" spans="1:1">
      <c r="A38">
        <v>1949</v>
      </c>
    </row>
    <row r="39" spans="1:1">
      <c r="A39">
        <v>1950</v>
      </c>
    </row>
    <row r="40" spans="1:1">
      <c r="A40">
        <v>1951</v>
      </c>
    </row>
    <row r="41" spans="1:1">
      <c r="A41">
        <v>1952</v>
      </c>
    </row>
    <row r="42" spans="1:1">
      <c r="A42">
        <v>1953</v>
      </c>
    </row>
    <row r="43" spans="1:1">
      <c r="A43">
        <v>1954</v>
      </c>
    </row>
    <row r="44" spans="1:1">
      <c r="A44">
        <v>1955</v>
      </c>
    </row>
    <row r="45" spans="1:1">
      <c r="A45">
        <v>1956</v>
      </c>
    </row>
    <row r="46" spans="1:1">
      <c r="A46">
        <v>1957</v>
      </c>
    </row>
    <row r="47" spans="1:1">
      <c r="A47">
        <v>1958</v>
      </c>
    </row>
    <row r="48" spans="1:1">
      <c r="A48">
        <v>1959</v>
      </c>
    </row>
    <row r="49" spans="1:7">
      <c r="A49">
        <v>1960</v>
      </c>
    </row>
    <row r="50" spans="1:7">
      <c r="A50">
        <v>1961</v>
      </c>
    </row>
    <row r="51" spans="1:7">
      <c r="A51">
        <v>1962</v>
      </c>
      <c r="B51">
        <v>25501.940910000001</v>
      </c>
      <c r="C51">
        <v>20741.578606799998</v>
      </c>
      <c r="D51">
        <v>27202.070304000001</v>
      </c>
      <c r="E51">
        <v>38082.898425599997</v>
      </c>
      <c r="F51">
        <v>11560.8798792</v>
      </c>
      <c r="G51">
        <v>37742.872546799998</v>
      </c>
    </row>
    <row r="52" spans="1:7">
      <c r="A52">
        <v>1963</v>
      </c>
      <c r="B52">
        <v>26465.083555974998</v>
      </c>
      <c r="C52">
        <v>21441.217951175</v>
      </c>
      <c r="D52">
        <v>28141.2996446</v>
      </c>
      <c r="E52">
        <v>39530.003725099996</v>
      </c>
      <c r="F52">
        <v>11067.808846</v>
      </c>
      <c r="G52">
        <v>39525.221064024998</v>
      </c>
    </row>
    <row r="53" spans="1:7">
      <c r="A53">
        <v>1964</v>
      </c>
      <c r="B53">
        <v>27428.226201949998</v>
      </c>
      <c r="C53">
        <v>22140.857295549999</v>
      </c>
      <c r="D53">
        <v>29080.528985199999</v>
      </c>
      <c r="E53">
        <v>40977.109024599995</v>
      </c>
      <c r="F53">
        <v>10574.7378128</v>
      </c>
      <c r="G53">
        <v>41307.569581249998</v>
      </c>
    </row>
    <row r="54" spans="1:7">
      <c r="A54">
        <v>1965</v>
      </c>
      <c r="B54">
        <v>29156.819519625002</v>
      </c>
      <c r="C54">
        <v>23676.719601774999</v>
      </c>
      <c r="D54">
        <v>30613.285458949998</v>
      </c>
      <c r="E54">
        <v>43495.035503349995</v>
      </c>
      <c r="F54">
        <v>11432.935746474999</v>
      </c>
      <c r="G54">
        <v>43502.687144750002</v>
      </c>
    </row>
    <row r="55" spans="1:7">
      <c r="A55">
        <v>1966</v>
      </c>
      <c r="B55">
        <v>30885.412837300002</v>
      </c>
      <c r="C55">
        <v>25212.581908</v>
      </c>
      <c r="D55">
        <v>32146.041932700002</v>
      </c>
      <c r="E55">
        <v>46012.961982100001</v>
      </c>
      <c r="F55">
        <v>12291.13368015</v>
      </c>
      <c r="G55">
        <v>45697.804708249998</v>
      </c>
    </row>
    <row r="56" spans="1:7">
      <c r="A56">
        <v>1967</v>
      </c>
      <c r="B56">
        <v>31226.465568600001</v>
      </c>
      <c r="C56">
        <v>26940.480098400003</v>
      </c>
      <c r="D56">
        <v>32451.0328458</v>
      </c>
      <c r="E56">
        <v>44696.705617800006</v>
      </c>
      <c r="F56">
        <v>15307.090965000001</v>
      </c>
      <c r="G56">
        <v>46227.414714300001</v>
      </c>
    </row>
    <row r="57" spans="1:7">
      <c r="A57">
        <v>1968</v>
      </c>
      <c r="B57">
        <v>31987.176193449999</v>
      </c>
      <c r="C57">
        <v>27878.73154475</v>
      </c>
      <c r="D57">
        <v>33454.477853700002</v>
      </c>
      <c r="E57">
        <v>45779.811799800002</v>
      </c>
      <c r="F57">
        <v>15846.8579307</v>
      </c>
      <c r="G57">
        <v>48127.494456200002</v>
      </c>
    </row>
    <row r="58" spans="1:7">
      <c r="A58">
        <v>1969</v>
      </c>
      <c r="B58">
        <v>33002.190257100003</v>
      </c>
      <c r="C58">
        <v>29086.676158800001</v>
      </c>
      <c r="D58">
        <v>34120.908570899999</v>
      </c>
      <c r="E58">
        <v>46706.489601150002</v>
      </c>
      <c r="F58">
        <v>16780.774707</v>
      </c>
      <c r="G58">
        <v>50062.644542549999</v>
      </c>
    </row>
    <row r="59" spans="1:7">
      <c r="A59">
        <v>1970</v>
      </c>
      <c r="B59">
        <v>32134.061300549998</v>
      </c>
      <c r="C59">
        <v>28416.070736849997</v>
      </c>
      <c r="D59">
        <v>33196.344318750002</v>
      </c>
      <c r="E59">
        <v>44881.457518949996</v>
      </c>
      <c r="F59">
        <v>16730.957536649999</v>
      </c>
      <c r="G59">
        <v>48865.018837199998</v>
      </c>
    </row>
    <row r="60" spans="1:7">
      <c r="A60">
        <v>1971</v>
      </c>
      <c r="B60">
        <v>32103.364387249996</v>
      </c>
      <c r="C60">
        <v>28311.628435999999</v>
      </c>
      <c r="D60">
        <v>33367.276371</v>
      </c>
      <c r="E60">
        <v>44742.484224749998</v>
      </c>
      <c r="F60">
        <v>16936.420582249997</v>
      </c>
      <c r="G60">
        <v>48281.437779249994</v>
      </c>
    </row>
    <row r="61" spans="1:7">
      <c r="A61">
        <v>1972</v>
      </c>
      <c r="B61">
        <v>32948.355792000002</v>
      </c>
      <c r="C61">
        <v>29556.613283999999</v>
      </c>
      <c r="D61">
        <v>34159.692402000001</v>
      </c>
      <c r="E61">
        <v>46030.79118</v>
      </c>
      <c r="F61">
        <v>18654.583794000002</v>
      </c>
      <c r="G61">
        <v>49422.533688000003</v>
      </c>
    </row>
    <row r="62" spans="1:7">
      <c r="A62">
        <v>1973</v>
      </c>
      <c r="B62">
        <v>33768.01717485</v>
      </c>
      <c r="C62">
        <v>30322.301136600003</v>
      </c>
      <c r="D62">
        <v>35146.303590150004</v>
      </c>
      <c r="E62">
        <v>47091.452522750005</v>
      </c>
      <c r="F62">
        <v>19755.438619300003</v>
      </c>
      <c r="G62">
        <v>50537.168561000006</v>
      </c>
    </row>
    <row r="63" spans="1:7">
      <c r="A63">
        <v>1974</v>
      </c>
      <c r="B63">
        <v>33407.152776400006</v>
      </c>
      <c r="C63">
        <v>30447.0253152</v>
      </c>
      <c r="D63">
        <v>34464.341155400005</v>
      </c>
      <c r="E63">
        <v>45459.100297000005</v>
      </c>
      <c r="F63">
        <v>20298.0168768</v>
      </c>
      <c r="G63">
        <v>49476.416137200002</v>
      </c>
    </row>
    <row r="64" spans="1:7">
      <c r="A64">
        <v>1975</v>
      </c>
      <c r="B64">
        <v>32032.5853155</v>
      </c>
      <c r="C64">
        <v>29314.668985699998</v>
      </c>
      <c r="D64">
        <v>32614.9959576</v>
      </c>
      <c r="E64">
        <v>42321.839992599998</v>
      </c>
      <c r="F64">
        <v>20384.3724735</v>
      </c>
      <c r="G64">
        <v>47175.262010099999</v>
      </c>
    </row>
    <row r="65" spans="1:7">
      <c r="A65">
        <v>1976</v>
      </c>
      <c r="B65">
        <v>33319.639974699996</v>
      </c>
      <c r="C65">
        <v>30926.516661599999</v>
      </c>
      <c r="D65">
        <v>34055.9856095</v>
      </c>
      <c r="E65">
        <v>43996.651679299997</v>
      </c>
      <c r="F65">
        <v>21906.282635299998</v>
      </c>
      <c r="G65">
        <v>49151.071122900001</v>
      </c>
    </row>
    <row r="66" spans="1:7">
      <c r="A66">
        <v>1977</v>
      </c>
      <c r="B66">
        <v>34195.498566999995</v>
      </c>
      <c r="C66">
        <v>31591.780401999997</v>
      </c>
      <c r="D66">
        <v>34716.242200000001</v>
      </c>
      <c r="E66">
        <v>45131.114859999994</v>
      </c>
      <c r="F66">
        <v>22565.557429999997</v>
      </c>
      <c r="G66">
        <v>50164.969978999994</v>
      </c>
    </row>
    <row r="67" spans="1:7">
      <c r="A67">
        <v>1978</v>
      </c>
      <c r="B67">
        <v>35081.064889200003</v>
      </c>
      <c r="C67">
        <v>32482.467490000003</v>
      </c>
      <c r="D67">
        <v>35730.714239000001</v>
      </c>
      <c r="E67">
        <v>45962.691498350003</v>
      </c>
      <c r="F67">
        <v>23712.201267700002</v>
      </c>
      <c r="G67">
        <v>50510.236946950004</v>
      </c>
    </row>
    <row r="68" spans="1:7">
      <c r="A68">
        <v>1979</v>
      </c>
      <c r="B68">
        <v>35125.718483700002</v>
      </c>
      <c r="C68">
        <v>32723.959954899998</v>
      </c>
      <c r="D68">
        <v>35576.048207849999</v>
      </c>
      <c r="E68">
        <v>45483.302139150001</v>
      </c>
      <c r="F68">
        <v>24467.915012149999</v>
      </c>
      <c r="G68">
        <v>50436.929104800001</v>
      </c>
    </row>
    <row r="69" spans="1:7">
      <c r="A69">
        <v>1980</v>
      </c>
      <c r="B69">
        <v>34449.722924999995</v>
      </c>
      <c r="C69">
        <v>32244.940657799998</v>
      </c>
      <c r="D69">
        <v>34725.320708399995</v>
      </c>
      <c r="E69">
        <v>44233.444235700001</v>
      </c>
      <c r="F69">
        <v>24528.202722599999</v>
      </c>
      <c r="G69">
        <v>49194.204336899995</v>
      </c>
    </row>
    <row r="70" spans="1:7">
      <c r="A70">
        <v>1981</v>
      </c>
      <c r="B70">
        <v>34250.093296799998</v>
      </c>
      <c r="C70">
        <v>31857.623544449998</v>
      </c>
      <c r="D70">
        <v>34124.173836149996</v>
      </c>
      <c r="E70">
        <v>43190.375002950001</v>
      </c>
      <c r="F70">
        <v>24680.214287399998</v>
      </c>
      <c r="G70">
        <v>48604.911810899997</v>
      </c>
    </row>
    <row r="71" spans="1:7">
      <c r="A71">
        <v>1982</v>
      </c>
      <c r="B71">
        <v>32964.285069999998</v>
      </c>
      <c r="C71">
        <v>30592.753769999999</v>
      </c>
      <c r="D71">
        <v>32608.555375</v>
      </c>
      <c r="E71">
        <v>40553.185230000003</v>
      </c>
      <c r="F71">
        <v>24308.195824999999</v>
      </c>
      <c r="G71">
        <v>46600.590044999997</v>
      </c>
    </row>
    <row r="72" spans="1:7">
      <c r="A72">
        <v>1983</v>
      </c>
      <c r="B72">
        <v>33053.606374199997</v>
      </c>
      <c r="C72">
        <v>30668.294573999996</v>
      </c>
      <c r="D72">
        <v>32372.088716999999</v>
      </c>
      <c r="E72">
        <v>40323.128051</v>
      </c>
      <c r="F72">
        <v>24648.221935399997</v>
      </c>
      <c r="G72">
        <v>46343.200689599995</v>
      </c>
    </row>
    <row r="73" spans="1:7">
      <c r="A73">
        <v>1984</v>
      </c>
      <c r="B73">
        <v>34219.171384949994</v>
      </c>
      <c r="C73">
        <v>31923.316435799996</v>
      </c>
      <c r="D73">
        <v>33344.559975749995</v>
      </c>
      <c r="E73">
        <v>41434.715510849994</v>
      </c>
      <c r="F73">
        <v>25910.362997549997</v>
      </c>
      <c r="G73">
        <v>47666.321801399994</v>
      </c>
    </row>
    <row r="74" spans="1:7">
      <c r="A74">
        <v>1985</v>
      </c>
      <c r="B74">
        <v>34974.223964550001</v>
      </c>
      <c r="C74">
        <v>32543.990879400004</v>
      </c>
      <c r="D74">
        <v>33917.60088405</v>
      </c>
      <c r="E74">
        <v>42476.247836100003</v>
      </c>
      <c r="F74">
        <v>26309.914704450002</v>
      </c>
      <c r="G74">
        <v>48287.674778850007</v>
      </c>
    </row>
    <row r="75" spans="1:7">
      <c r="A75">
        <v>1986</v>
      </c>
      <c r="B75">
        <v>35617.3131096</v>
      </c>
      <c r="C75">
        <v>33235.922988899998</v>
      </c>
      <c r="D75">
        <v>34789.003502399995</v>
      </c>
      <c r="E75">
        <v>42761.483471699998</v>
      </c>
      <c r="F75">
        <v>26920.062233999997</v>
      </c>
      <c r="G75">
        <v>49077.344226599998</v>
      </c>
    </row>
    <row r="76" spans="1:7">
      <c r="A76">
        <v>1987</v>
      </c>
      <c r="B76">
        <v>36721.2325662</v>
      </c>
      <c r="C76">
        <v>34199.169889949997</v>
      </c>
      <c r="D76">
        <v>36115.9375239</v>
      </c>
      <c r="E76">
        <v>43379.478031499995</v>
      </c>
      <c r="F76">
        <v>28146.219466949999</v>
      </c>
      <c r="G76">
        <v>49735.075975649997</v>
      </c>
    </row>
    <row r="77" spans="1:7">
      <c r="A77">
        <v>1988</v>
      </c>
      <c r="B77">
        <v>37188.447421199999</v>
      </c>
      <c r="C77">
        <v>34949.352419399998</v>
      </c>
      <c r="D77">
        <v>36701.687638199997</v>
      </c>
      <c r="E77">
        <v>44100.436339799999</v>
      </c>
      <c r="F77">
        <v>28816.179153600002</v>
      </c>
      <c r="G77">
        <v>50330.961562199998</v>
      </c>
    </row>
    <row r="78" spans="1:7">
      <c r="A78">
        <v>1989</v>
      </c>
      <c r="B78">
        <v>37946.515868800001</v>
      </c>
      <c r="C78">
        <v>35609.907748799997</v>
      </c>
      <c r="D78">
        <v>37292.265595199999</v>
      </c>
      <c r="E78">
        <v>44115.161305599999</v>
      </c>
      <c r="F78">
        <v>29721.6552864</v>
      </c>
      <c r="G78">
        <v>50657.664041600001</v>
      </c>
    </row>
    <row r="79" spans="1:7">
      <c r="A79">
        <v>1990</v>
      </c>
      <c r="B79">
        <v>37993.16837385</v>
      </c>
      <c r="C79">
        <v>35837.527615049999</v>
      </c>
      <c r="D79">
        <v>37364.439819200001</v>
      </c>
      <c r="E79">
        <v>43651.725365699996</v>
      </c>
      <c r="F79">
        <v>30448.425718049999</v>
      </c>
      <c r="G79">
        <v>50388.102736950001</v>
      </c>
    </row>
    <row r="80" spans="1:7">
      <c r="A80">
        <v>1991</v>
      </c>
      <c r="B80">
        <v>37439.511228000003</v>
      </c>
      <c r="C80">
        <v>35272.872846750004</v>
      </c>
      <c r="D80">
        <v>36399.524805000001</v>
      </c>
      <c r="E80">
        <v>42292.781201999998</v>
      </c>
      <c r="F80">
        <v>30419.602872750002</v>
      </c>
      <c r="G80">
        <v>49312.68955725</v>
      </c>
    </row>
    <row r="81" spans="1:7">
      <c r="A81">
        <v>1992</v>
      </c>
      <c r="B81">
        <v>37500.886730400001</v>
      </c>
      <c r="C81">
        <v>35304.888858799997</v>
      </c>
      <c r="D81">
        <v>36825.195077600001</v>
      </c>
      <c r="E81">
        <v>42230.728299999995</v>
      </c>
      <c r="F81">
        <v>30743.9702024</v>
      </c>
      <c r="G81">
        <v>49663.336480799997</v>
      </c>
    </row>
    <row r="82" spans="1:7">
      <c r="A82">
        <v>1993</v>
      </c>
      <c r="B82">
        <v>38143.7344954</v>
      </c>
      <c r="C82">
        <v>35919.369848800001</v>
      </c>
      <c r="D82">
        <v>37649.431240599995</v>
      </c>
      <c r="E82">
        <v>43169.150919199994</v>
      </c>
      <c r="F82">
        <v>31058.721176599996</v>
      </c>
      <c r="G82">
        <v>50007.012610599995</v>
      </c>
    </row>
    <row r="83" spans="1:7">
      <c r="A83">
        <v>1994</v>
      </c>
      <c r="B83">
        <v>39502.295406000005</v>
      </c>
      <c r="C83">
        <v>37083.787523999999</v>
      </c>
      <c r="D83">
        <v>38857.359970800004</v>
      </c>
      <c r="E83">
        <v>44500.545028799999</v>
      </c>
      <c r="F83">
        <v>31924.304042400003</v>
      </c>
      <c r="G83">
        <v>51272.367098400005</v>
      </c>
    </row>
    <row r="84" spans="1:7">
      <c r="A84">
        <v>1995</v>
      </c>
      <c r="B84">
        <v>39486.31265</v>
      </c>
      <c r="C84">
        <v>37669.9422681</v>
      </c>
      <c r="D84">
        <v>38696.586396999999</v>
      </c>
      <c r="E84">
        <v>44777.478545099999</v>
      </c>
      <c r="F84">
        <v>32457.748998299998</v>
      </c>
      <c r="G84">
        <v>52042.9600727</v>
      </c>
    </row>
    <row r="85" spans="1:7">
      <c r="A85">
        <v>1996</v>
      </c>
      <c r="B85">
        <v>40538.608143999998</v>
      </c>
      <c r="C85">
        <v>38449.786732</v>
      </c>
      <c r="D85">
        <v>39532.879315999999</v>
      </c>
      <c r="E85">
        <v>45489.888527999996</v>
      </c>
      <c r="F85">
        <v>33343.778835999998</v>
      </c>
      <c r="G85">
        <v>52684.717835999996</v>
      </c>
    </row>
    <row r="86" spans="1:7">
      <c r="A86">
        <v>1997</v>
      </c>
      <c r="B86">
        <v>41731.4025425</v>
      </c>
      <c r="C86">
        <v>39606.894776699999</v>
      </c>
      <c r="D86">
        <v>40745.023936950005</v>
      </c>
      <c r="E86">
        <v>46815.04612495</v>
      </c>
      <c r="F86">
        <v>34447.375916900004</v>
      </c>
      <c r="G86">
        <v>54250.82330525</v>
      </c>
    </row>
    <row r="87" spans="1:7">
      <c r="A87">
        <v>1998</v>
      </c>
      <c r="B87">
        <v>43511.898374349999</v>
      </c>
      <c r="C87">
        <v>41265.156633850005</v>
      </c>
      <c r="D87">
        <v>42688.093069499999</v>
      </c>
      <c r="E87">
        <v>48679.404377500003</v>
      </c>
      <c r="F87">
        <v>35723.193673950002</v>
      </c>
      <c r="G87">
        <v>56093.65212115</v>
      </c>
    </row>
    <row r="88" spans="1:7">
      <c r="A88">
        <v>1999</v>
      </c>
      <c r="B88">
        <v>44601.1454075</v>
      </c>
      <c r="C88">
        <v>42315.797461000002</v>
      </c>
      <c r="D88">
        <v>43937.657294000004</v>
      </c>
      <c r="E88">
        <v>49982.771217000001</v>
      </c>
      <c r="F88">
        <v>36565.567144000001</v>
      </c>
      <c r="G88">
        <v>57576.024071500004</v>
      </c>
    </row>
    <row r="89" spans="1:7">
      <c r="A89">
        <v>2000</v>
      </c>
      <c r="B89">
        <v>45958.635857200003</v>
      </c>
      <c r="C89">
        <v>43797.571475199999</v>
      </c>
      <c r="D89">
        <v>45382.352021999999</v>
      </c>
      <c r="E89">
        <v>51433.332291600003</v>
      </c>
      <c r="F89">
        <v>37818.626685000003</v>
      </c>
      <c r="G89">
        <v>58852.986669800004</v>
      </c>
    </row>
    <row r="90" spans="1:7">
      <c r="A90">
        <v>2001</v>
      </c>
      <c r="B90">
        <v>46178.968245299999</v>
      </c>
      <c r="C90">
        <v>44140.627181199998</v>
      </c>
      <c r="D90">
        <v>45335.516770499999</v>
      </c>
      <c r="E90">
        <v>51380.252339899998</v>
      </c>
      <c r="F90">
        <v>38166.179234700001</v>
      </c>
      <c r="G90">
        <v>58549.589875700003</v>
      </c>
    </row>
    <row r="91" spans="1:7">
      <c r="A91">
        <v>2002</v>
      </c>
      <c r="B91">
        <v>45510.14535785</v>
      </c>
      <c r="C91">
        <v>43576.48212565</v>
      </c>
      <c r="D91">
        <v>44888.610747500003</v>
      </c>
      <c r="E91">
        <v>50482.422240649998</v>
      </c>
      <c r="F91">
        <v>37982.670632499998</v>
      </c>
      <c r="G91">
        <v>57940.83756485</v>
      </c>
    </row>
    <row r="92" spans="1:7">
      <c r="A92">
        <v>2003</v>
      </c>
      <c r="B92">
        <v>45572.227088500003</v>
      </c>
      <c r="C92">
        <v>43679.018841500001</v>
      </c>
      <c r="D92">
        <v>44896.081286000001</v>
      </c>
      <c r="E92">
        <v>50305.247706000002</v>
      </c>
      <c r="F92">
        <v>38337.467001750003</v>
      </c>
      <c r="G92">
        <v>58013.309854500003</v>
      </c>
    </row>
    <row r="93" spans="1:7">
      <c r="A93">
        <v>2004</v>
      </c>
      <c r="B93">
        <v>46461.233142600002</v>
      </c>
      <c r="C93">
        <v>44355.341555400002</v>
      </c>
      <c r="D93">
        <v>45803.142021599997</v>
      </c>
      <c r="E93">
        <v>51067.8709896</v>
      </c>
      <c r="F93">
        <v>39024.803475300003</v>
      </c>
      <c r="G93">
        <v>58964.964441600001</v>
      </c>
    </row>
    <row r="94" spans="1:7">
      <c r="A94">
        <v>2005</v>
      </c>
      <c r="B94">
        <v>47051.522979200003</v>
      </c>
      <c r="C94">
        <v>45069.7332885</v>
      </c>
      <c r="D94">
        <v>46156.5211834</v>
      </c>
      <c r="E94">
        <v>51718.318057299999</v>
      </c>
      <c r="F94">
        <v>39827.579913100002</v>
      </c>
      <c r="G94">
        <v>59581.548120400003</v>
      </c>
    </row>
    <row r="95" spans="1:7">
      <c r="A95">
        <v>2006</v>
      </c>
      <c r="B95">
        <v>47677.086873600005</v>
      </c>
      <c r="C95">
        <v>45814.700667600002</v>
      </c>
      <c r="D95">
        <v>46435.496069600005</v>
      </c>
      <c r="E95">
        <v>52208.893308200008</v>
      </c>
      <c r="F95">
        <v>40600.019290800003</v>
      </c>
      <c r="G95">
        <v>60030.915373400007</v>
      </c>
    </row>
    <row r="96" spans="1:7">
      <c r="A96">
        <v>2007</v>
      </c>
      <c r="B96">
        <v>47400.196049749997</v>
      </c>
      <c r="C96">
        <v>45830.253250649999</v>
      </c>
      <c r="D96">
        <v>45709.488419949994</v>
      </c>
      <c r="E96">
        <v>51687.347539599999</v>
      </c>
      <c r="F96">
        <v>41060.042437999997</v>
      </c>
      <c r="G96">
        <v>59778.591196499998</v>
      </c>
    </row>
    <row r="97" spans="1:7">
      <c r="A97">
        <v>2008</v>
      </c>
      <c r="B97">
        <v>47062.573571250003</v>
      </c>
      <c r="C97">
        <v>45464.222016</v>
      </c>
      <c r="D97">
        <v>45464.222016</v>
      </c>
      <c r="E97">
        <v>50555.267710499997</v>
      </c>
      <c r="F97">
        <v>41261.149407750003</v>
      </c>
      <c r="G97">
        <v>59198.205750000001</v>
      </c>
    </row>
    <row r="98" spans="1:7">
      <c r="A98">
        <v>2009</v>
      </c>
      <c r="B98">
        <v>44646.596080100004</v>
      </c>
      <c r="C98">
        <v>42891.159799100002</v>
      </c>
      <c r="D98">
        <v>42715.616171000001</v>
      </c>
      <c r="E98">
        <v>47338.265044300002</v>
      </c>
      <c r="F98">
        <v>39263.2581517</v>
      </c>
      <c r="G98">
        <v>55822.873735800007</v>
      </c>
    </row>
    <row r="99" spans="1:7">
      <c r="A99">
        <v>2010</v>
      </c>
      <c r="B99">
        <v>45161.125021349995</v>
      </c>
      <c r="C99">
        <v>43546.167804749995</v>
      </c>
      <c r="D99">
        <v>43257.782587499998</v>
      </c>
      <c r="E99">
        <v>47525.883802799995</v>
      </c>
      <c r="F99">
        <v>40258.576328099996</v>
      </c>
      <c r="G99">
        <v>56235.117363749996</v>
      </c>
    </row>
    <row r="100" spans="1:7">
      <c r="A100">
        <v>2011</v>
      </c>
      <c r="B100">
        <v>45715.260937499996</v>
      </c>
      <c r="C100">
        <v>44022.103125000001</v>
      </c>
      <c r="D100">
        <v>43570.594375000001</v>
      </c>
      <c r="E100">
        <v>48480.752031249998</v>
      </c>
      <c r="F100">
        <v>40410.033125000002</v>
      </c>
      <c r="G100">
        <v>56720.786718750001</v>
      </c>
    </row>
    <row r="101" spans="1:7">
      <c r="A101">
        <v>2012</v>
      </c>
      <c r="B101">
        <v>45757.092096999993</v>
      </c>
      <c r="C101">
        <v>43986.563744999992</v>
      </c>
      <c r="D101">
        <v>43377.944623999996</v>
      </c>
      <c r="E101">
        <v>48689.529679999992</v>
      </c>
      <c r="F101">
        <v>40058.203963999993</v>
      </c>
      <c r="G101">
        <v>56269.604186999997</v>
      </c>
    </row>
    <row r="102" spans="1:7">
      <c r="A102">
        <v>2013</v>
      </c>
      <c r="B102">
        <v>46976.437472999998</v>
      </c>
      <c r="C102">
        <v>45129.964786199998</v>
      </c>
      <c r="D102">
        <v>44532.576563999995</v>
      </c>
      <c r="E102">
        <v>50071.994624399995</v>
      </c>
      <c r="F102">
        <v>41111.171291399995</v>
      </c>
      <c r="G102">
        <v>57457.885371599994</v>
      </c>
    </row>
    <row r="103" spans="1:7">
      <c r="A103">
        <v>2014</v>
      </c>
      <c r="B103">
        <v>47475.313877000001</v>
      </c>
      <c r="C103">
        <v>45661.650200800002</v>
      </c>
      <c r="D103">
        <v>45074.876658499998</v>
      </c>
      <c r="E103">
        <v>50569.210736400004</v>
      </c>
      <c r="F103">
        <v>41607.578454000002</v>
      </c>
      <c r="G103">
        <v>57663.836293300003</v>
      </c>
    </row>
    <row r="104" spans="1:7">
      <c r="A104">
        <v>2015</v>
      </c>
      <c r="B104">
        <v>48723.60980695</v>
      </c>
      <c r="C104">
        <v>46928.807278849999</v>
      </c>
      <c r="D104">
        <v>45820.252776199995</v>
      </c>
      <c r="E104">
        <v>51838.120076300002</v>
      </c>
      <c r="F104">
        <v>42811.319126149996</v>
      </c>
      <c r="G104">
        <v>58858.965259749995</v>
      </c>
    </row>
    <row r="105" spans="1:7">
      <c r="A105">
        <v>2016</v>
      </c>
      <c r="B105">
        <v>48930.063431250004</v>
      </c>
      <c r="C105">
        <v>47002.041762500005</v>
      </c>
      <c r="D105">
        <v>45542.998337500001</v>
      </c>
      <c r="E105">
        <v>51900.258975000004</v>
      </c>
      <c r="F105">
        <v>43250.215812499999</v>
      </c>
      <c r="G105">
        <v>58465.954387500002</v>
      </c>
    </row>
    <row r="106" spans="1:7">
      <c r="A106">
        <v>2017</v>
      </c>
    </row>
    <row r="107" spans="1:7">
      <c r="A107">
        <v>2018</v>
      </c>
    </row>
    <row r="108" spans="1:7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H108"/>
  <sheetViews>
    <sheetView workbookViewId="0">
      <pane xSplit="1" ySplit="1" topLeftCell="B80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8.83203125" defaultRowHeight="15.55"/>
  <sheetData>
    <row r="1" spans="1:86">
      <c r="A1" t="s">
        <v>1</v>
      </c>
      <c r="B1" t="s">
        <v>605</v>
      </c>
      <c r="C1" t="s">
        <v>687</v>
      </c>
      <c r="D1" t="s">
        <v>688</v>
      </c>
      <c r="E1" t="s">
        <v>689</v>
      </c>
      <c r="F1" t="s">
        <v>690</v>
      </c>
      <c r="G1" t="s">
        <v>691</v>
      </c>
      <c r="H1" t="s">
        <v>692</v>
      </c>
      <c r="I1" t="s">
        <v>606</v>
      </c>
      <c r="J1" t="s">
        <v>693</v>
      </c>
      <c r="K1" t="s">
        <v>694</v>
      </c>
      <c r="L1" t="s">
        <v>695</v>
      </c>
      <c r="M1" t="s">
        <v>696</v>
      </c>
      <c r="N1" t="s">
        <v>697</v>
      </c>
      <c r="O1" t="s">
        <v>698</v>
      </c>
      <c r="P1" t="s">
        <v>607</v>
      </c>
      <c r="Q1" t="s">
        <v>699</v>
      </c>
      <c r="R1" t="s">
        <v>700</v>
      </c>
      <c r="S1" t="s">
        <v>701</v>
      </c>
      <c r="T1" t="s">
        <v>702</v>
      </c>
      <c r="U1" t="s">
        <v>703</v>
      </c>
      <c r="V1" t="s">
        <v>704</v>
      </c>
      <c r="W1" t="s">
        <v>608</v>
      </c>
      <c r="X1" t="s">
        <v>705</v>
      </c>
      <c r="Y1" t="s">
        <v>706</v>
      </c>
      <c r="Z1" t="s">
        <v>707</v>
      </c>
      <c r="AA1" t="s">
        <v>708</v>
      </c>
      <c r="AB1" t="s">
        <v>709</v>
      </c>
      <c r="AC1" t="s">
        <v>710</v>
      </c>
      <c r="AD1" t="s">
        <v>609</v>
      </c>
      <c r="AE1" t="s">
        <v>711</v>
      </c>
      <c r="AF1" t="s">
        <v>712</v>
      </c>
      <c r="AG1" t="s">
        <v>713</v>
      </c>
      <c r="AH1" t="s">
        <v>714</v>
      </c>
      <c r="AI1" t="s">
        <v>715</v>
      </c>
      <c r="AJ1" t="s">
        <v>716</v>
      </c>
      <c r="AK1" t="s">
        <v>610</v>
      </c>
      <c r="AL1" t="s">
        <v>717</v>
      </c>
      <c r="AM1" t="s">
        <v>718</v>
      </c>
      <c r="AN1" t="s">
        <v>719</v>
      </c>
      <c r="AO1" t="s">
        <v>720</v>
      </c>
      <c r="AP1" t="s">
        <v>721</v>
      </c>
      <c r="AQ1" t="s">
        <v>722</v>
      </c>
      <c r="AR1" t="s">
        <v>611</v>
      </c>
      <c r="AS1" t="s">
        <v>723</v>
      </c>
      <c r="AT1" t="s">
        <v>724</v>
      </c>
      <c r="AU1" t="s">
        <v>725</v>
      </c>
      <c r="AV1" t="s">
        <v>726</v>
      </c>
      <c r="AW1" t="s">
        <v>727</v>
      </c>
      <c r="AX1" t="s">
        <v>728</v>
      </c>
      <c r="AY1" t="s">
        <v>612</v>
      </c>
      <c r="AZ1" t="s">
        <v>729</v>
      </c>
      <c r="BA1" t="s">
        <v>730</v>
      </c>
      <c r="BB1" t="s">
        <v>731</v>
      </c>
      <c r="BC1" t="s">
        <v>732</v>
      </c>
      <c r="BD1" t="s">
        <v>733</v>
      </c>
      <c r="BE1" t="s">
        <v>734</v>
      </c>
      <c r="BF1" t="s">
        <v>613</v>
      </c>
      <c r="BG1" t="s">
        <v>735</v>
      </c>
      <c r="BH1" t="s">
        <v>736</v>
      </c>
      <c r="BI1" t="s">
        <v>737</v>
      </c>
      <c r="BJ1" t="s">
        <v>738</v>
      </c>
      <c r="BK1" t="s">
        <v>739</v>
      </c>
      <c r="BL1" t="s">
        <v>740</v>
      </c>
      <c r="BM1" t="s">
        <v>614</v>
      </c>
      <c r="BN1" t="s">
        <v>741</v>
      </c>
      <c r="BO1" t="s">
        <v>742</v>
      </c>
      <c r="BP1" t="s">
        <v>743</v>
      </c>
      <c r="BQ1" t="s">
        <v>744</v>
      </c>
      <c r="BR1" t="s">
        <v>745</v>
      </c>
      <c r="BS1" t="s">
        <v>746</v>
      </c>
      <c r="BT1" t="s">
        <v>615</v>
      </c>
      <c r="BU1" t="s">
        <v>747</v>
      </c>
      <c r="BV1" t="s">
        <v>748</v>
      </c>
      <c r="BW1" t="s">
        <v>749</v>
      </c>
      <c r="BX1" t="s">
        <v>750</v>
      </c>
      <c r="BY1" t="s">
        <v>751</v>
      </c>
      <c r="BZ1" t="s">
        <v>752</v>
      </c>
      <c r="CA1" t="s">
        <v>803</v>
      </c>
      <c r="CB1" t="s">
        <v>804</v>
      </c>
      <c r="CC1" t="s">
        <v>805</v>
      </c>
      <c r="CD1" t="s">
        <v>806</v>
      </c>
      <c r="CE1" t="s">
        <v>807</v>
      </c>
      <c r="CF1" t="s">
        <v>808</v>
      </c>
      <c r="CG1" t="s">
        <v>809</v>
      </c>
      <c r="CH1" t="s">
        <v>810</v>
      </c>
    </row>
    <row r="2" spans="1:86">
      <c r="A2">
        <v>1913</v>
      </c>
      <c r="B2">
        <v>1</v>
      </c>
      <c r="C2">
        <v>1</v>
      </c>
      <c r="D2">
        <v>0.68489361001400972</v>
      </c>
      <c r="E2">
        <v>0.18379972559696775</v>
      </c>
      <c r="F2">
        <v>5.7802698356802844E-2</v>
      </c>
      <c r="G2">
        <v>4.3457159722325264E-2</v>
      </c>
      <c r="H2">
        <v>3.0047168223680094E-2</v>
      </c>
      <c r="P2">
        <v>0.40730551211679261</v>
      </c>
      <c r="Q2">
        <v>0.40647596278895037</v>
      </c>
      <c r="R2">
        <v>0.18739078087365346</v>
      </c>
      <c r="S2">
        <v>0.10492167255879431</v>
      </c>
      <c r="T2">
        <v>5.8602163531164118E-2</v>
      </c>
      <c r="U2">
        <v>3.2708067696114784E-2</v>
      </c>
      <c r="V2">
        <v>2.2866476247856881E-2</v>
      </c>
      <c r="W2">
        <v>0.30864433049737572</v>
      </c>
      <c r="X2">
        <v>0.30695102760992948</v>
      </c>
      <c r="Y2">
        <v>9.6434687811917469E-2</v>
      </c>
      <c r="Z2">
        <v>9.643831368180282E-2</v>
      </c>
      <c r="AA2">
        <v>7.2246241043368589E-2</v>
      </c>
      <c r="AB2">
        <v>2.3774146314020677E-2</v>
      </c>
      <c r="AC2">
        <v>1.8057752292661183E-2</v>
      </c>
      <c r="AD2">
        <v>0.17960041861867679</v>
      </c>
      <c r="AE2">
        <v>0.1796004186186769</v>
      </c>
      <c r="AF2">
        <v>3.4995889322342218E-2</v>
      </c>
      <c r="AG2">
        <v>5.8877872959745836E-2</v>
      </c>
      <c r="AH2">
        <v>5.8182218966421249E-2</v>
      </c>
      <c r="AI2">
        <v>1.6717072494741737E-2</v>
      </c>
      <c r="AJ2">
        <v>1.0827262542552542E-2</v>
      </c>
      <c r="AK2">
        <v>0.14726456931487061</v>
      </c>
      <c r="AL2">
        <v>0.14726456931487061</v>
      </c>
      <c r="AM2">
        <v>2.4272373097852726E-2</v>
      </c>
      <c r="AN2">
        <v>4.6683842008589653E-2</v>
      </c>
      <c r="AO2">
        <v>5.4088232007876914E-2</v>
      </c>
      <c r="AP2">
        <v>1.3995211895963795E-2</v>
      </c>
      <c r="AQ2">
        <v>8.2247783840018931E-3</v>
      </c>
      <c r="AR2">
        <v>8.6166081714558071E-2</v>
      </c>
      <c r="AS2">
        <v>8.6166081714558085E-2</v>
      </c>
      <c r="AT2">
        <v>8.8282717754135775E-3</v>
      </c>
      <c r="AU2">
        <v>2.4379546873737942E-2</v>
      </c>
      <c r="AV2">
        <v>4.0735135131564404E-2</v>
      </c>
      <c r="AW2">
        <v>8.2321928905803917E-3</v>
      </c>
      <c r="AX2">
        <v>3.9908035753613317E-3</v>
      </c>
      <c r="AY2">
        <v>2.7550162054507693E-2</v>
      </c>
      <c r="AZ2">
        <v>2.7550162054507693E-2</v>
      </c>
      <c r="BA2">
        <v>1.5511727848347917E-3</v>
      </c>
      <c r="BB2">
        <v>6.6887076186432932E-3</v>
      </c>
      <c r="BC2">
        <v>1.5650557825426667E-2</v>
      </c>
      <c r="BD2">
        <v>2.5701008237461001E-3</v>
      </c>
      <c r="BE2">
        <v>1.0895843754174265E-3</v>
      </c>
      <c r="BM2">
        <v>0.59269448788320744</v>
      </c>
      <c r="BN2">
        <v>0.59352403721104963</v>
      </c>
      <c r="BO2">
        <v>0.49750282914035626</v>
      </c>
      <c r="BP2">
        <v>7.887805303817344E-2</v>
      </c>
      <c r="BQ2">
        <v>-7.9946517436127462E-4</v>
      </c>
      <c r="BR2">
        <v>1.074909202621048E-2</v>
      </c>
      <c r="BS2">
        <v>7.1806919758232134E-3</v>
      </c>
      <c r="CA2">
        <v>0</v>
      </c>
      <c r="CB2">
        <v>4.7597295040511635E-3</v>
      </c>
      <c r="CC2">
        <v>4.9870062053086845E-3</v>
      </c>
      <c r="CD2">
        <v>5.789870179996378E-3</v>
      </c>
      <c r="CE2">
        <v>5.332606291433695E-3</v>
      </c>
      <c r="CF2">
        <v>3.5359883859233713E-3</v>
      </c>
      <c r="CG2">
        <v>1.0940497566772006E-3</v>
      </c>
      <c r="CH2">
        <v>-4.7597295040511635E-3</v>
      </c>
    </row>
    <row r="3" spans="1:86">
      <c r="A3">
        <v>1914</v>
      </c>
      <c r="B3">
        <v>1</v>
      </c>
      <c r="C3">
        <v>1</v>
      </c>
      <c r="D3">
        <v>0.6938839623073576</v>
      </c>
      <c r="E3">
        <v>0.18379957750349216</v>
      </c>
      <c r="F3">
        <v>5.0480246284549675E-2</v>
      </c>
      <c r="G3">
        <v>4.1186253406306529E-2</v>
      </c>
      <c r="H3">
        <v>3.0649602692985872E-2</v>
      </c>
      <c r="P3">
        <v>0.40928450409027906</v>
      </c>
      <c r="Q3">
        <v>0.40845495476243671</v>
      </c>
      <c r="R3">
        <v>0.18830312227930465</v>
      </c>
      <c r="S3">
        <v>0.10543250017677679</v>
      </c>
      <c r="T3">
        <v>5.88874773550404E-2</v>
      </c>
      <c r="U3">
        <v>3.2867312053381906E-2</v>
      </c>
      <c r="V3">
        <v>2.2977805273676599E-2</v>
      </c>
      <c r="W3">
        <v>0.31062332247086216</v>
      </c>
      <c r="X3">
        <v>0.30893001958341582</v>
      </c>
      <c r="Y3">
        <v>9.7056426968914089E-2</v>
      </c>
      <c r="Z3">
        <v>9.7060076215712221E-2</v>
      </c>
      <c r="AA3">
        <v>7.2712031082426798E-2</v>
      </c>
      <c r="AB3">
        <v>2.3927424330707187E-2</v>
      </c>
      <c r="AC3">
        <v>1.8174175251478554E-2</v>
      </c>
      <c r="AD3">
        <v>0.1815794105921632</v>
      </c>
      <c r="AE3">
        <v>0.1815794105921632</v>
      </c>
      <c r="AF3">
        <v>3.5381504147778534E-2</v>
      </c>
      <c r="AG3">
        <v>5.952664003333865E-2</v>
      </c>
      <c r="AH3">
        <v>5.8823320725647311E-2</v>
      </c>
      <c r="AI3">
        <v>1.6901275585924521E-2</v>
      </c>
      <c r="AJ3">
        <v>1.0946566639009208E-2</v>
      </c>
      <c r="AK3">
        <v>0.15080262243019749</v>
      </c>
      <c r="AL3">
        <v>0.15080262243019749</v>
      </c>
      <c r="AM3">
        <v>2.4855520460825134E-2</v>
      </c>
      <c r="AN3">
        <v>4.7805428235489646E-2</v>
      </c>
      <c r="AO3">
        <v>5.5387709802490394E-2</v>
      </c>
      <c r="AP3">
        <v>1.4331448937083328E-2</v>
      </c>
      <c r="AQ3">
        <v>8.4223799043117251E-3</v>
      </c>
      <c r="AR3">
        <v>8.6033408914061305E-2</v>
      </c>
      <c r="AS3">
        <v>8.6033408914061318E-2</v>
      </c>
      <c r="AT3">
        <v>8.8146785898272715E-3</v>
      </c>
      <c r="AU3">
        <v>2.434200886929095E-2</v>
      </c>
      <c r="AV3">
        <v>4.0672413880359991E-2</v>
      </c>
      <c r="AW3">
        <v>8.219517507607299E-3</v>
      </c>
      <c r="AX3">
        <v>3.9846588015008972E-3</v>
      </c>
      <c r="AY3">
        <v>2.7292084736544601E-2</v>
      </c>
      <c r="AZ3">
        <v>2.7292084736544601E-2</v>
      </c>
      <c r="BA3">
        <v>1.5366421076207896E-3</v>
      </c>
      <c r="BB3">
        <v>6.6260508647758027E-3</v>
      </c>
      <c r="BC3">
        <v>1.5503950557555749E-2</v>
      </c>
      <c r="BD3">
        <v>2.5460252946738998E-3</v>
      </c>
      <c r="BE3">
        <v>1.0793776473137632E-3</v>
      </c>
      <c r="BM3">
        <v>0.59071549590972094</v>
      </c>
      <c r="BN3">
        <v>0.59154504523756324</v>
      </c>
      <c r="BO3">
        <v>0.50558084002805292</v>
      </c>
      <c r="BP3">
        <v>7.836707732671537E-2</v>
      </c>
      <c r="BQ3">
        <v>-8.4072310704907255E-3</v>
      </c>
      <c r="BR3">
        <v>8.3189413529246234E-3</v>
      </c>
      <c r="BS3">
        <v>7.6717974193092724E-3</v>
      </c>
      <c r="CA3">
        <v>0</v>
      </c>
      <c r="CB3">
        <v>4.782902993621994E-3</v>
      </c>
      <c r="CC3">
        <v>5.0191587129216385E-3</v>
      </c>
      <c r="CD3">
        <v>5.8536679523059632E-3</v>
      </c>
      <c r="CE3">
        <v>5.4607229483457755E-3</v>
      </c>
      <c r="CF3">
        <v>3.5305439062354288E-3</v>
      </c>
      <c r="CG3">
        <v>1.0838011989241537E-3</v>
      </c>
      <c r="CH3">
        <v>-4.782902993621994E-3</v>
      </c>
    </row>
    <row r="4" spans="1:86">
      <c r="A4">
        <v>1915</v>
      </c>
      <c r="B4">
        <v>1</v>
      </c>
      <c r="C4">
        <v>1</v>
      </c>
      <c r="D4">
        <v>0.6907941399086962</v>
      </c>
      <c r="E4">
        <v>0.18379967149416312</v>
      </c>
      <c r="F4">
        <v>5.0931865238746571E-2</v>
      </c>
      <c r="G4">
        <v>4.390340037019895E-2</v>
      </c>
      <c r="H4">
        <v>3.057092298819512E-2</v>
      </c>
      <c r="P4">
        <v>0.40348231465086615</v>
      </c>
      <c r="Q4">
        <v>0.4026527941702735</v>
      </c>
      <c r="R4">
        <v>0.18562824970711192</v>
      </c>
      <c r="S4">
        <v>0.10393481655089268</v>
      </c>
      <c r="T4">
        <v>5.8050972383078332E-2</v>
      </c>
      <c r="U4">
        <v>3.240042722179165E-2</v>
      </c>
      <c r="V4">
        <v>2.2651402289213189E-2</v>
      </c>
      <c r="W4">
        <v>0.30482113303144925</v>
      </c>
      <c r="X4">
        <v>0.30312785899125261</v>
      </c>
      <c r="Y4">
        <v>9.5233564378433E-2</v>
      </c>
      <c r="Z4">
        <v>9.5237145087003636E-2</v>
      </c>
      <c r="AA4">
        <v>7.1346392087901417E-2</v>
      </c>
      <c r="AB4">
        <v>2.3478032074458324E-2</v>
      </c>
      <c r="AC4">
        <v>1.7832837483198888E-2</v>
      </c>
      <c r="AD4">
        <v>0.1757772211527503</v>
      </c>
      <c r="AE4">
        <v>0.17577725</v>
      </c>
      <c r="AF4">
        <v>3.4250928999482733E-2</v>
      </c>
      <c r="AG4">
        <v>5.7624534922087516E-2</v>
      </c>
      <c r="AH4">
        <v>5.6943689371511508E-2</v>
      </c>
      <c r="AI4">
        <v>1.6361214822195103E-2</v>
      </c>
      <c r="AJ4">
        <v>1.0596781730217964E-2</v>
      </c>
      <c r="AK4">
        <v>0.1457815951769314</v>
      </c>
      <c r="AL4">
        <v>0.1457755</v>
      </c>
      <c r="AM4">
        <v>2.4026942400250068E-2</v>
      </c>
      <c r="AN4">
        <v>4.6211797191844727E-2</v>
      </c>
      <c r="AO4">
        <v>5.3541317519529591E-2</v>
      </c>
      <c r="AP4">
        <v>1.3853698966639745E-2</v>
      </c>
      <c r="AQ4">
        <v>8.1416133350684858E-3</v>
      </c>
      <c r="AR4">
        <v>9.2193842850742128E-2</v>
      </c>
      <c r="AS4">
        <v>9.2188499999999993E-2</v>
      </c>
      <c r="AT4">
        <v>9.4453074385324968E-3</v>
      </c>
      <c r="AU4">
        <v>2.6083510033738301E-2</v>
      </c>
      <c r="AV4">
        <v>4.3582241763254634E-2</v>
      </c>
      <c r="AW4">
        <v>8.8075667268626544E-3</v>
      </c>
      <c r="AX4">
        <v>4.2697333810066814E-3</v>
      </c>
      <c r="AY4">
        <v>4.360051390265416E-2</v>
      </c>
      <c r="AZ4">
        <v>4.3603500000000003E-2</v>
      </c>
      <c r="BA4">
        <v>2.4550332005207685E-3</v>
      </c>
      <c r="BB4">
        <v>1.0586183198214387E-2</v>
      </c>
      <c r="BC4">
        <v>2.4770057496969818E-2</v>
      </c>
      <c r="BD4">
        <v>4.0676853750077017E-3</v>
      </c>
      <c r="BE4">
        <v>1.7244795954200326E-3</v>
      </c>
      <c r="BM4">
        <v>0.59651768534913385</v>
      </c>
      <c r="BN4">
        <v>0.59734720582972645</v>
      </c>
      <c r="BO4">
        <v>0.50516589020158431</v>
      </c>
      <c r="BP4">
        <v>7.9864854943270447E-2</v>
      </c>
      <c r="BQ4">
        <v>-7.1191071443317613E-3</v>
      </c>
      <c r="BR4">
        <v>1.15029731484073E-2</v>
      </c>
      <c r="BS4">
        <v>7.9195206989819307E-3</v>
      </c>
      <c r="CA4">
        <v>0</v>
      </c>
      <c r="CB4">
        <v>4.7149611779036043E-3</v>
      </c>
      <c r="CC4">
        <v>4.9248915228013749E-3</v>
      </c>
      <c r="CD4">
        <v>5.666620745787802E-3</v>
      </c>
      <c r="CE4">
        <v>5.2786855117525899E-3</v>
      </c>
      <c r="CF4">
        <v>3.7831297284186658E-3</v>
      </c>
      <c r="CG4">
        <v>1.7315469314079421E-3</v>
      </c>
      <c r="CH4">
        <v>-4.7149611779036043E-3</v>
      </c>
    </row>
    <row r="5" spans="1:86">
      <c r="A5">
        <v>1916</v>
      </c>
      <c r="B5">
        <v>1</v>
      </c>
      <c r="C5">
        <v>1</v>
      </c>
      <c r="D5">
        <v>0.67057773939067833</v>
      </c>
      <c r="E5">
        <v>0.18379952182521372</v>
      </c>
      <c r="F5">
        <v>7.6660914406248892E-2</v>
      </c>
      <c r="G5">
        <v>4.1724203782096722E-2</v>
      </c>
      <c r="H5">
        <v>2.7237620595762367E-2</v>
      </c>
      <c r="P5">
        <v>0.42081265138417545</v>
      </c>
      <c r="Q5">
        <v>0.41260621192433594</v>
      </c>
      <c r="R5">
        <v>0.19021690659225196</v>
      </c>
      <c r="S5">
        <v>0.10650404409209138</v>
      </c>
      <c r="T5">
        <v>5.9485969451331583E-2</v>
      </c>
      <c r="U5">
        <v>3.3201352962821562E-2</v>
      </c>
      <c r="V5">
        <v>2.3211335991311189E-2</v>
      </c>
      <c r="W5">
        <v>0.32215146976475856</v>
      </c>
      <c r="X5">
        <v>0.31308127674531505</v>
      </c>
      <c r="Y5">
        <v>9.8360625855465691E-2</v>
      </c>
      <c r="Z5">
        <v>9.8364324139136081E-2</v>
      </c>
      <c r="AA5">
        <v>7.368910135935941E-2</v>
      </c>
      <c r="AB5">
        <v>2.4248949871516049E-2</v>
      </c>
      <c r="AC5">
        <v>1.8418391321111571E-2</v>
      </c>
      <c r="AD5">
        <v>0.1931075578860596</v>
      </c>
      <c r="AE5">
        <v>0.1857306677540625</v>
      </c>
      <c r="AF5">
        <v>3.619039388925991E-2</v>
      </c>
      <c r="AG5">
        <v>6.0887534365776048E-2</v>
      </c>
      <c r="AH5">
        <v>6.0168135815930356E-2</v>
      </c>
      <c r="AI5">
        <v>1.7287671494428097E-2</v>
      </c>
      <c r="AJ5">
        <v>1.1196826362896406E-2</v>
      </c>
      <c r="AK5">
        <v>0.1637189464690523</v>
      </c>
      <c r="AL5">
        <v>0.15603644946132411</v>
      </c>
      <c r="AM5">
        <v>2.5718167892044723E-2</v>
      </c>
      <c r="AN5">
        <v>4.9464586004110703E-2</v>
      </c>
      <c r="AO5">
        <v>5.7310021815934677E-2</v>
      </c>
      <c r="AP5">
        <v>1.4828842971970466E-2</v>
      </c>
      <c r="AQ5">
        <v>8.7146909987690403E-3</v>
      </c>
      <c r="AR5">
        <v>0.1051466259314488</v>
      </c>
      <c r="AS5">
        <v>9.8665304300158144E-2</v>
      </c>
      <c r="AT5">
        <v>1.0108897884566471E-2</v>
      </c>
      <c r="AU5">
        <v>2.7916035673592889E-2</v>
      </c>
      <c r="AV5">
        <v>4.6644160016212209E-2</v>
      </c>
      <c r="AW5">
        <v>9.4263519988919634E-3</v>
      </c>
      <c r="AX5">
        <v>4.5697081883051289E-3</v>
      </c>
      <c r="AY5">
        <v>4.7812342033102112E-2</v>
      </c>
      <c r="AZ5">
        <v>4.4049341044346761E-2</v>
      </c>
      <c r="BA5">
        <v>2.4801356479395797E-3</v>
      </c>
      <c r="BB5">
        <v>1.0694425769859735E-2</v>
      </c>
      <c r="BC5">
        <v>2.5023328640409639E-2</v>
      </c>
      <c r="BD5">
        <v>4.1092770154876517E-3</v>
      </c>
      <c r="BE5">
        <v>1.7421122116957157E-3</v>
      </c>
      <c r="BM5">
        <v>0.57918734861582455</v>
      </c>
      <c r="BN5">
        <v>0.58739378807566411</v>
      </c>
      <c r="BO5">
        <v>0.48036083279842634</v>
      </c>
      <c r="BP5">
        <v>7.7295477733122342E-2</v>
      </c>
      <c r="BQ5">
        <v>1.7174944954917309E-2</v>
      </c>
      <c r="BR5">
        <v>8.5228508192751601E-3</v>
      </c>
      <c r="BS5">
        <v>4.0262846044511781E-3</v>
      </c>
      <c r="CA5">
        <v>1.6008233104113645E-2</v>
      </c>
      <c r="CB5">
        <v>4.831513152650401E-3</v>
      </c>
      <c r="CC5">
        <v>5.0866038209814559E-3</v>
      </c>
      <c r="CD5">
        <v>5.9874941440043695E-3</v>
      </c>
      <c r="CE5">
        <v>5.6502453778365146E-3</v>
      </c>
      <c r="CF5">
        <v>4.0489176617626091E-3</v>
      </c>
      <c r="CG5">
        <v>1.7492518104253224E-3</v>
      </c>
      <c r="CH5">
        <v>1.1176719951463243E-2</v>
      </c>
    </row>
    <row r="6" spans="1:86">
      <c r="A6">
        <v>1917</v>
      </c>
      <c r="B6">
        <v>1</v>
      </c>
      <c r="C6">
        <v>1</v>
      </c>
      <c r="D6">
        <v>0.68157423372609316</v>
      </c>
      <c r="E6">
        <v>0.18379958629672452</v>
      </c>
      <c r="F6">
        <v>7.2922374691228739E-2</v>
      </c>
      <c r="G6">
        <v>3.7847490190565533E-2</v>
      </c>
      <c r="H6">
        <v>2.3856554174950775E-2</v>
      </c>
      <c r="P6">
        <v>0.40507657450090057</v>
      </c>
      <c r="Q6">
        <v>0.40287041875222579</v>
      </c>
      <c r="R6">
        <v>0.18572857751018673</v>
      </c>
      <c r="S6">
        <v>0.10399099093072975</v>
      </c>
      <c r="T6">
        <v>5.8082347599591667E-2</v>
      </c>
      <c r="U6">
        <v>3.2417938908116214E-2</v>
      </c>
      <c r="V6">
        <v>2.2663644851602407E-2</v>
      </c>
      <c r="W6">
        <v>0.30641539288148367</v>
      </c>
      <c r="X6">
        <v>0.3033454835732049</v>
      </c>
      <c r="Y6">
        <v>9.5301935410724958E-2</v>
      </c>
      <c r="Z6">
        <v>9.5305518689993679E-2</v>
      </c>
      <c r="AA6">
        <v>7.1397613802736876E-2</v>
      </c>
      <c r="AB6">
        <v>2.3494887657881998E-2</v>
      </c>
      <c r="AC6">
        <v>1.7845640212104174E-2</v>
      </c>
      <c r="AD6">
        <v>0.17737148100278471</v>
      </c>
      <c r="AE6">
        <v>0.17599487458195232</v>
      </c>
      <c r="AF6">
        <v>4.2896686596739883E-2</v>
      </c>
      <c r="AG6">
        <v>3.9114759341099939E-2</v>
      </c>
      <c r="AH6">
        <v>6.5724092695268813E-2</v>
      </c>
      <c r="AI6">
        <v>2.0115555369321025E-2</v>
      </c>
      <c r="AJ6">
        <v>8.1438891646139194E-3</v>
      </c>
      <c r="AK6">
        <v>0.14342590026123608</v>
      </c>
      <c r="AL6">
        <v>0.14234191776849658</v>
      </c>
      <c r="AM6">
        <v>3.0905461519457191E-2</v>
      </c>
      <c r="AN6">
        <v>2.7088569399381902E-2</v>
      </c>
      <c r="AO6">
        <v>6.1367233748316347E-2</v>
      </c>
      <c r="AP6">
        <v>1.7131055906511778E-2</v>
      </c>
      <c r="AQ6">
        <v>5.8497227075920118E-3</v>
      </c>
      <c r="AR6">
        <v>8.4015369708452386E-2</v>
      </c>
      <c r="AS6">
        <v>8.3578808480598288E-2</v>
      </c>
      <c r="AT6">
        <v>1.2875348555456075E-2</v>
      </c>
      <c r="AU6">
        <v>1.3345114459056982E-2</v>
      </c>
      <c r="AV6">
        <v>4.4006452312556794E-2</v>
      </c>
      <c r="AW6">
        <v>1.0754383585756866E-2</v>
      </c>
      <c r="AX6">
        <v>2.5976347150402624E-3</v>
      </c>
      <c r="AY6">
        <v>3.3652030168037188E-2</v>
      </c>
      <c r="AZ6">
        <v>3.3307691380518312E-2</v>
      </c>
      <c r="BA6">
        <v>2.7884922520977529E-3</v>
      </c>
      <c r="BB6">
        <v>4.6023887460160647E-3</v>
      </c>
      <c r="BC6">
        <v>2.0368486643867992E-2</v>
      </c>
      <c r="BD6">
        <v>4.7481866619880119E-3</v>
      </c>
      <c r="BE6">
        <v>8.0025691758971878E-4</v>
      </c>
      <c r="BM6">
        <v>0.59492342549909938</v>
      </c>
      <c r="BN6">
        <v>0.59712958124777415</v>
      </c>
      <c r="BO6">
        <v>0.49584565621590643</v>
      </c>
      <c r="BP6">
        <v>7.9808595365994772E-2</v>
      </c>
      <c r="BQ6">
        <v>1.4840027091637072E-2</v>
      </c>
      <c r="BR6">
        <v>5.4295512824493186E-3</v>
      </c>
      <c r="BS6">
        <v>1.1929093233483679E-3</v>
      </c>
      <c r="CA6">
        <v>8.7548545105227294E-3</v>
      </c>
      <c r="CB6">
        <v>4.7175095060665237E-3</v>
      </c>
      <c r="CC6">
        <v>4.9284272501422298E-3</v>
      </c>
      <c r="CD6">
        <v>2.7090306492423017E-3</v>
      </c>
      <c r="CE6">
        <v>2.068319054540742E-3</v>
      </c>
      <c r="CF6">
        <v>1.0259546427297808E-3</v>
      </c>
      <c r="CG6">
        <v>2.6201466251545062E-4</v>
      </c>
      <c r="CH6">
        <v>4.0373450044562057E-3</v>
      </c>
    </row>
    <row r="7" spans="1:86">
      <c r="A7">
        <v>1918</v>
      </c>
      <c r="B7">
        <v>1</v>
      </c>
      <c r="C7">
        <v>1</v>
      </c>
      <c r="D7">
        <v>0.69250475536446776</v>
      </c>
      <c r="E7">
        <v>0.18379950722012281</v>
      </c>
      <c r="F7">
        <v>6.6266739333875335E-2</v>
      </c>
      <c r="G7">
        <v>3.379948574636138E-2</v>
      </c>
      <c r="H7">
        <v>2.3629512335172777E-2</v>
      </c>
      <c r="P7">
        <v>0.40107045446727191</v>
      </c>
      <c r="Q7">
        <v>0.3990372751202258</v>
      </c>
      <c r="R7">
        <v>0.18396144773091785</v>
      </c>
      <c r="S7">
        <v>0.10300156012092722</v>
      </c>
      <c r="T7">
        <v>5.7529718340976602E-2</v>
      </c>
      <c r="U7">
        <v>3.2109495770312559E-2</v>
      </c>
      <c r="V7">
        <v>2.2448009744388795E-2</v>
      </c>
      <c r="W7">
        <v>0.29493392703869437</v>
      </c>
      <c r="X7">
        <v>0.29297948299387599</v>
      </c>
      <c r="Y7">
        <v>0.11178459477640412</v>
      </c>
      <c r="Z7">
        <v>8.2665795002697134E-2</v>
      </c>
      <c r="AA7">
        <v>5.561302389924682E-2</v>
      </c>
      <c r="AB7">
        <v>2.6332034464985582E-2</v>
      </c>
      <c r="AC7">
        <v>1.6597566762410046E-2</v>
      </c>
      <c r="AD7">
        <v>0.15961472661607248</v>
      </c>
      <c r="AE7">
        <v>0.15883220435548379</v>
      </c>
      <c r="AF7">
        <v>4.3849019434228469E-2</v>
      </c>
      <c r="AG7">
        <v>4.2477783049141328E-2</v>
      </c>
      <c r="AH7">
        <v>4.7295877722325845E-2</v>
      </c>
      <c r="AI7">
        <v>1.7305656362973963E-2</v>
      </c>
      <c r="AJ7">
        <v>7.9169535761620911E-3</v>
      </c>
      <c r="AK7">
        <v>0.12429518013472091</v>
      </c>
      <c r="AL7">
        <v>0.12385495073527529</v>
      </c>
      <c r="AM7">
        <v>3.1860958500113341E-2</v>
      </c>
      <c r="AN7">
        <v>2.9920670707767872E-2</v>
      </c>
      <c r="AO7">
        <v>4.2741000072771339E-2</v>
      </c>
      <c r="AP7">
        <v>1.4016574054844041E-2</v>
      </c>
      <c r="AQ7">
        <v>5.3288067190948437E-3</v>
      </c>
      <c r="AR7">
        <v>6.7164822458815596E-2</v>
      </c>
      <c r="AS7">
        <v>6.7411642602400776E-2</v>
      </c>
      <c r="AT7">
        <v>1.2931717476459378E-2</v>
      </c>
      <c r="AU7">
        <v>1.5171426153287466E-2</v>
      </c>
      <c r="AV7">
        <v>2.8790885260950298E-2</v>
      </c>
      <c r="AW7">
        <v>8.3833981606160572E-3</v>
      </c>
      <c r="AX7">
        <v>2.1410958483867059E-3</v>
      </c>
      <c r="AY7">
        <v>2.4542270776995521E-2</v>
      </c>
      <c r="AZ7">
        <v>2.4481629304319619E-2</v>
      </c>
      <c r="BA7">
        <v>2.4815293002832194E-3</v>
      </c>
      <c r="BB7">
        <v>5.7640437968224083E-3</v>
      </c>
      <c r="BC7">
        <v>1.2118488137925387E-2</v>
      </c>
      <c r="BD7">
        <v>3.4969781689432387E-3</v>
      </c>
      <c r="BE7">
        <v>6.2741123607349682E-4</v>
      </c>
      <c r="BM7">
        <v>0.59892954553272815</v>
      </c>
      <c r="BN7">
        <v>0.6009627248797742</v>
      </c>
      <c r="BO7">
        <v>0.50854330763354993</v>
      </c>
      <c r="BP7">
        <v>8.0797947099195591E-2</v>
      </c>
      <c r="BQ7">
        <v>8.7370209928987336E-3</v>
      </c>
      <c r="BR7">
        <v>1.689989976048821E-3</v>
      </c>
      <c r="BS7">
        <v>1.1815025907839817E-3</v>
      </c>
      <c r="CA7">
        <v>7.3828939157532299E-3</v>
      </c>
      <c r="CB7">
        <v>4.6726243750656307E-3</v>
      </c>
      <c r="CC7">
        <v>3.8992994193282659E-3</v>
      </c>
      <c r="CD7">
        <v>2.1846578914270394E-3</v>
      </c>
      <c r="CE7">
        <v>1.5249185799295706E-3</v>
      </c>
      <c r="CF7">
        <v>5.2912824469026059E-4</v>
      </c>
      <c r="CG7">
        <v>9.9925525122947258E-5</v>
      </c>
      <c r="CH7">
        <v>2.7102695406875993E-3</v>
      </c>
    </row>
    <row r="8" spans="1:86">
      <c r="A8">
        <v>1919</v>
      </c>
      <c r="B8">
        <v>1</v>
      </c>
      <c r="C8">
        <v>1</v>
      </c>
      <c r="D8">
        <v>0.71643801732950985</v>
      </c>
      <c r="E8">
        <v>0.18379964505823054</v>
      </c>
      <c r="F8">
        <v>5.0296396127805371E-2</v>
      </c>
      <c r="G8">
        <v>2.9322478798953798E-2</v>
      </c>
      <c r="H8">
        <v>2.0143462685500338E-2</v>
      </c>
      <c r="P8">
        <v>0.4031563788202262</v>
      </c>
      <c r="Q8">
        <v>0.3948132401533932</v>
      </c>
      <c r="R8">
        <v>0.18818336418531401</v>
      </c>
      <c r="S8">
        <v>0.11185570315279576</v>
      </c>
      <c r="T8">
        <v>4.7781502853975033E-2</v>
      </c>
      <c r="U8">
        <v>2.7856416456154578E-2</v>
      </c>
      <c r="V8">
        <v>1.9136366160846015E-2</v>
      </c>
      <c r="W8">
        <v>0.3016769916652759</v>
      </c>
      <c r="X8">
        <v>0.29307649555520987</v>
      </c>
      <c r="Y8">
        <v>0.11550275300440117</v>
      </c>
      <c r="Z8">
        <v>9.2795300176892082E-2</v>
      </c>
      <c r="AA8">
        <v>4.6162142174563103E-2</v>
      </c>
      <c r="AB8">
        <v>2.394691606414126E-2</v>
      </c>
      <c r="AC8">
        <v>1.4669529997778751E-2</v>
      </c>
      <c r="AD8">
        <v>0.16410778328022629</v>
      </c>
      <c r="AE8">
        <v>0.1586741485452268</v>
      </c>
      <c r="AF8">
        <v>4.5517166865909155E-2</v>
      </c>
      <c r="AG8">
        <v>5.0494125460382795E-2</v>
      </c>
      <c r="AH8">
        <v>3.9450130406250283E-2</v>
      </c>
      <c r="AI8">
        <v>1.6243578176392964E-2</v>
      </c>
      <c r="AJ8">
        <v>6.9692996840041268E-3</v>
      </c>
      <c r="AK8">
        <v>0.12638293063331799</v>
      </c>
      <c r="AL8">
        <v>0.1223396518774819</v>
      </c>
      <c r="AM8">
        <v>3.1812744661017696E-2</v>
      </c>
      <c r="AN8">
        <v>3.7247413893046193E-2</v>
      </c>
      <c r="AO8">
        <v>3.5131266454889544E-2</v>
      </c>
      <c r="AP8">
        <v>1.3202055364956052E-2</v>
      </c>
      <c r="AQ8">
        <v>4.9462845778135336E-3</v>
      </c>
      <c r="AR8">
        <v>6.6297173757209713E-2</v>
      </c>
      <c r="AS8">
        <v>6.4539788483073582E-2</v>
      </c>
      <c r="AT8">
        <v>1.2262037775055244E-2</v>
      </c>
      <c r="AU8">
        <v>1.9810566389631055E-2</v>
      </c>
      <c r="AV8">
        <v>2.2848690547035356E-2</v>
      </c>
      <c r="AW8">
        <v>7.515459975977439E-3</v>
      </c>
      <c r="AX8">
        <v>2.103048331171893E-3</v>
      </c>
      <c r="AY8">
        <v>2.28652971042442E-2</v>
      </c>
      <c r="AZ8">
        <v>2.220206592112621E-2</v>
      </c>
      <c r="BA8">
        <v>2.2201495093968396E-3</v>
      </c>
      <c r="BB8">
        <v>7.0600169913067551E-3</v>
      </c>
      <c r="BC8">
        <v>9.4573319685177081E-3</v>
      </c>
      <c r="BD8">
        <v>2.8715954720236691E-3</v>
      </c>
      <c r="BE8">
        <v>5.9295573705215102E-4</v>
      </c>
      <c r="BM8">
        <v>0.59684362117977385</v>
      </c>
      <c r="BN8">
        <v>0.60518675984660675</v>
      </c>
      <c r="BO8">
        <v>0.52825465314419584</v>
      </c>
      <c r="BP8">
        <v>7.194394190543478E-2</v>
      </c>
      <c r="BQ8">
        <v>2.5148932738303376E-3</v>
      </c>
      <c r="BR8">
        <v>1.4660623427992202E-3</v>
      </c>
      <c r="BS8">
        <v>1.0070965246543225E-3</v>
      </c>
      <c r="CA8">
        <v>2.0204970877657914E-2</v>
      </c>
      <c r="CB8">
        <v>1.2119732579323809E-2</v>
      </c>
      <c r="CC8">
        <v>1.0499689279807461E-2</v>
      </c>
      <c r="CD8">
        <v>5.9044599029421376E-3</v>
      </c>
      <c r="CE8">
        <v>4.2066464798599665E-3</v>
      </c>
      <c r="CF8">
        <v>1.8349879742100106E-3</v>
      </c>
      <c r="CG8">
        <v>4.5041743448473784E-4</v>
      </c>
      <c r="CH8">
        <v>8.0852382983341055E-3</v>
      </c>
    </row>
    <row r="9" spans="1:86">
      <c r="A9">
        <v>1920</v>
      </c>
      <c r="B9">
        <v>1</v>
      </c>
      <c r="C9">
        <v>1</v>
      </c>
      <c r="D9">
        <v>0.73273667302569201</v>
      </c>
      <c r="E9">
        <v>0.16280532017648303</v>
      </c>
      <c r="F9">
        <v>5.5285170627902475E-2</v>
      </c>
      <c r="G9">
        <v>3.0489430907360681E-2</v>
      </c>
      <c r="H9">
        <v>1.8683226888777701E-2</v>
      </c>
      <c r="P9">
        <v>0.3901411364037346</v>
      </c>
      <c r="Q9">
        <v>0.38100387437769251</v>
      </c>
      <c r="R9">
        <v>0.19829480766834978</v>
      </c>
      <c r="S9">
        <v>8.5513554808448813E-2</v>
      </c>
      <c r="T9">
        <v>5.252094890316459E-2</v>
      </c>
      <c r="U9">
        <v>2.8079938920498169E-2</v>
      </c>
      <c r="V9">
        <v>1.6594674273860827E-2</v>
      </c>
      <c r="W9">
        <v>0.28324019636724629</v>
      </c>
      <c r="X9">
        <v>0.27469450331966727</v>
      </c>
      <c r="Y9">
        <v>0.12269243971402431</v>
      </c>
      <c r="Z9">
        <v>6.969884538881764E-2</v>
      </c>
      <c r="AA9">
        <v>4.6999864686281652E-2</v>
      </c>
      <c r="AB9">
        <v>2.2527736922225972E-2</v>
      </c>
      <c r="AC9">
        <v>1.2775672839210474E-2</v>
      </c>
      <c r="AD9">
        <v>0.1482981936632003</v>
      </c>
      <c r="AE9">
        <v>0.14459042055439381</v>
      </c>
      <c r="AF9">
        <v>4.6350039304654492E-2</v>
      </c>
      <c r="AG9">
        <v>3.842783829805637E-2</v>
      </c>
      <c r="AH9">
        <v>3.9518391612570765E-2</v>
      </c>
      <c r="AI9">
        <v>1.3877974746413049E-2</v>
      </c>
      <c r="AJ9">
        <v>6.4162038017690458E-3</v>
      </c>
      <c r="AK9">
        <v>0.11142994791572891</v>
      </c>
      <c r="AL9">
        <v>0.1095326295181807</v>
      </c>
      <c r="AM9">
        <v>3.153143758503521E-2</v>
      </c>
      <c r="AN9">
        <v>2.8262031364407435E-2</v>
      </c>
      <c r="AO9">
        <v>3.4226939475787199E-2</v>
      </c>
      <c r="AP9">
        <v>1.0959023583697059E-2</v>
      </c>
      <c r="AQ9">
        <v>4.5531814911405457E-3</v>
      </c>
      <c r="AR9">
        <v>5.3572248881608969E-2</v>
      </c>
      <c r="AS9">
        <v>5.3714330344460742E-2</v>
      </c>
      <c r="AT9">
        <v>1.1353027373286842E-2</v>
      </c>
      <c r="AU9">
        <v>1.3682657984297233E-2</v>
      </c>
      <c r="AV9">
        <v>2.1032288208674175E-2</v>
      </c>
      <c r="AW9">
        <v>5.6421150782004865E-3</v>
      </c>
      <c r="AX9">
        <v>2.0042334406795126E-3</v>
      </c>
      <c r="AY9">
        <v>1.6628981564311762E-2</v>
      </c>
      <c r="AZ9">
        <v>1.671638626422637E-2</v>
      </c>
      <c r="BA9">
        <v>1.937261422507859E-3</v>
      </c>
      <c r="BB9">
        <v>4.2418914026299409E-3</v>
      </c>
      <c r="BC9">
        <v>8.1364673722382243E-3</v>
      </c>
      <c r="BD9">
        <v>1.8322950396920514E-3</v>
      </c>
      <c r="BE9">
        <v>5.6848852910176297E-4</v>
      </c>
      <c r="BM9">
        <v>0.6098588635962654</v>
      </c>
      <c r="BN9">
        <v>0.61899612562230755</v>
      </c>
      <c r="BO9">
        <v>0.53444186535734217</v>
      </c>
      <c r="BP9">
        <v>7.7291765368034213E-2</v>
      </c>
      <c r="BQ9">
        <v>2.764221724737885E-3</v>
      </c>
      <c r="BR9">
        <v>2.4094919868625116E-3</v>
      </c>
      <c r="BS9">
        <v>2.0885526149168748E-3</v>
      </c>
      <c r="CA9">
        <v>2.0294298906301106E-2</v>
      </c>
      <c r="CB9">
        <v>1.323457077939641E-2</v>
      </c>
      <c r="CC9">
        <v>1.0785136419416971E-2</v>
      </c>
      <c r="CD9">
        <v>4.9865965330227868E-3</v>
      </c>
      <c r="CE9">
        <v>3.0244491969778483E-3</v>
      </c>
      <c r="CF9">
        <v>8.1542429822854996E-4</v>
      </c>
      <c r="CG9">
        <v>1.0289672993546778E-4</v>
      </c>
      <c r="CH9">
        <v>7.0597281269046963E-3</v>
      </c>
    </row>
    <row r="10" spans="1:86">
      <c r="A10">
        <v>1921</v>
      </c>
      <c r="B10">
        <v>1</v>
      </c>
      <c r="C10">
        <v>1</v>
      </c>
      <c r="D10">
        <v>0.73469644428078629</v>
      </c>
      <c r="E10">
        <v>0.14694602019534611</v>
      </c>
      <c r="F10">
        <v>5.4846021723182974E-2</v>
      </c>
      <c r="G10">
        <v>3.7428460146375624E-2</v>
      </c>
      <c r="H10">
        <v>2.6083053654308977E-2</v>
      </c>
      <c r="P10">
        <v>0.43181056663800765</v>
      </c>
      <c r="Q10">
        <v>0.42859726639973672</v>
      </c>
      <c r="R10">
        <v>0.24850766073066421</v>
      </c>
      <c r="S10">
        <v>7.553684068028764E-2</v>
      </c>
      <c r="T10">
        <v>5.1157563769594745E-2</v>
      </c>
      <c r="U10">
        <v>3.1917995070250435E-2</v>
      </c>
      <c r="V10">
        <v>2.1477127375166556E-2</v>
      </c>
      <c r="W10">
        <v>0.30804124226184881</v>
      </c>
      <c r="X10">
        <v>0.30457060858318019</v>
      </c>
      <c r="Y10">
        <v>0.14912951753363288</v>
      </c>
      <c r="Z10">
        <v>6.256965057124772E-2</v>
      </c>
      <c r="AA10">
        <v>5.0059854469023141E-2</v>
      </c>
      <c r="AB10">
        <v>2.6384121458328951E-2</v>
      </c>
      <c r="AC10">
        <v>1.6427388584019664E-2</v>
      </c>
      <c r="AD10">
        <v>0.15637915884632861</v>
      </c>
      <c r="AE10">
        <v>0.15472929986471551</v>
      </c>
      <c r="AF10">
        <v>5.4940442801671763E-2</v>
      </c>
      <c r="AG10">
        <v>3.4755599235169632E-2</v>
      </c>
      <c r="AH10">
        <v>4.0786546419775693E-2</v>
      </c>
      <c r="AI10">
        <v>1.5854239751432752E-2</v>
      </c>
      <c r="AJ10">
        <v>8.392438485815187E-3</v>
      </c>
      <c r="AK10">
        <v>0.11698099708938439</v>
      </c>
      <c r="AL10">
        <v>0.1159883302236815</v>
      </c>
      <c r="AM10">
        <v>3.6558597651142173E-2</v>
      </c>
      <c r="AN10">
        <v>2.5483109430915227E-2</v>
      </c>
      <c r="AO10">
        <v>3.5581258546726086E-2</v>
      </c>
      <c r="AP10">
        <v>1.2353200774395503E-2</v>
      </c>
      <c r="AQ10">
        <v>6.0121586205638521E-3</v>
      </c>
      <c r="AR10">
        <v>5.6019527041906061E-2</v>
      </c>
      <c r="AS10">
        <v>5.602165008390645E-2</v>
      </c>
      <c r="AT10">
        <v>1.2930115619053361E-2</v>
      </c>
      <c r="AU10">
        <v>1.2128893492187516E-2</v>
      </c>
      <c r="AV10">
        <v>2.2331200712369905E-2</v>
      </c>
      <c r="AW10">
        <v>6.0951644123137467E-3</v>
      </c>
      <c r="AX10">
        <v>2.5362626113186039E-3</v>
      </c>
      <c r="AY10">
        <v>1.6883974290585059E-2</v>
      </c>
      <c r="AZ10">
        <v>1.6892103882340821E-2</v>
      </c>
      <c r="BA10">
        <v>2.2815936479098015E-3</v>
      </c>
      <c r="BB10">
        <v>3.6027716784592431E-3</v>
      </c>
      <c r="BC10">
        <v>8.6095219134451669E-3</v>
      </c>
      <c r="BD10">
        <v>1.7273811514907454E-3</v>
      </c>
      <c r="BE10">
        <v>6.7080296217407866E-4</v>
      </c>
      <c r="BM10">
        <v>0.56818943336199235</v>
      </c>
      <c r="BN10">
        <v>0.57140273360026328</v>
      </c>
      <c r="BO10">
        <v>0.48618878355012207</v>
      </c>
      <c r="BP10">
        <v>7.1409179515058471E-2</v>
      </c>
      <c r="BQ10">
        <v>3.6884579535882284E-3</v>
      </c>
      <c r="BR10">
        <v>5.5104650761251886E-3</v>
      </c>
      <c r="BS10">
        <v>4.6059262791424208E-3</v>
      </c>
      <c r="CA10">
        <v>1.004696659063644E-2</v>
      </c>
      <c r="CB10">
        <v>6.4752122464007836E-3</v>
      </c>
      <c r="CC10">
        <v>5.5827468152274433E-3</v>
      </c>
      <c r="CD10">
        <v>2.9538893415164405E-3</v>
      </c>
      <c r="CE10">
        <v>1.9619474634848203E-3</v>
      </c>
      <c r="CF10">
        <v>6.5417288653658748E-4</v>
      </c>
      <c r="CG10">
        <v>6.6750450866823879E-5</v>
      </c>
      <c r="CH10">
        <v>3.5717543442356564E-3</v>
      </c>
    </row>
    <row r="11" spans="1:86">
      <c r="A11">
        <v>1922</v>
      </c>
      <c r="B11">
        <v>1</v>
      </c>
      <c r="C11">
        <v>1</v>
      </c>
      <c r="D11">
        <v>0.72311740744746045</v>
      </c>
      <c r="E11">
        <v>0.15308192618455407</v>
      </c>
      <c r="F11">
        <v>5.6743448325583069E-2</v>
      </c>
      <c r="G11">
        <v>3.6512433891043167E-2</v>
      </c>
      <c r="H11">
        <v>3.0544784151359253E-2</v>
      </c>
      <c r="P11">
        <v>0.43721477661517705</v>
      </c>
      <c r="Q11">
        <v>0.42948553427651265</v>
      </c>
      <c r="R11">
        <v>0.23333379939637849</v>
      </c>
      <c r="S11">
        <v>8.2017551837015729E-2</v>
      </c>
      <c r="T11">
        <v>5.3906275344991601E-2</v>
      </c>
      <c r="U11">
        <v>3.3022236340566474E-2</v>
      </c>
      <c r="V11">
        <v>2.7205528562467406E-2</v>
      </c>
      <c r="W11">
        <v>0.3194498478651871</v>
      </c>
      <c r="X11">
        <v>0.31052785074698919</v>
      </c>
      <c r="Y11">
        <v>0.14182934341229791</v>
      </c>
      <c r="Z11">
        <v>6.7093842206633142E-2</v>
      </c>
      <c r="AA11">
        <v>5.2464157775596154E-2</v>
      </c>
      <c r="AB11">
        <v>2.7399607006257973E-2</v>
      </c>
      <c r="AC11">
        <v>2.1740918188563812E-2</v>
      </c>
      <c r="AD11">
        <v>0.17057628417064818</v>
      </c>
      <c r="AE11">
        <v>0.16292319490434098</v>
      </c>
      <c r="AF11">
        <v>5.2136249737427656E-2</v>
      </c>
      <c r="AG11">
        <v>3.6086412613271453E-2</v>
      </c>
      <c r="AH11">
        <v>4.4565082004629608E-2</v>
      </c>
      <c r="AI11">
        <v>1.713858681986842E-2</v>
      </c>
      <c r="AJ11">
        <v>1.2996817816445428E-2</v>
      </c>
      <c r="AK11">
        <v>0.13057803488397471</v>
      </c>
      <c r="AL11">
        <v>0.1237622549019692</v>
      </c>
      <c r="AM11">
        <v>3.4694748626002268E-2</v>
      </c>
      <c r="AN11">
        <v>2.6247046885795097E-2</v>
      </c>
      <c r="AO11">
        <v>3.9533676761434461E-2</v>
      </c>
      <c r="AP11">
        <v>1.3429339977824421E-2</v>
      </c>
      <c r="AQ11">
        <v>9.8574192896727069E-3</v>
      </c>
      <c r="AR11">
        <v>6.6354491835071847E-2</v>
      </c>
      <c r="AS11">
        <v>6.1685282053958776E-2</v>
      </c>
      <c r="AT11">
        <v>1.2366542854947808E-2</v>
      </c>
      <c r="AU11">
        <v>1.2333327218477493E-2</v>
      </c>
      <c r="AV11">
        <v>2.5528154106985588E-2</v>
      </c>
      <c r="AW11">
        <v>6.749345252921389E-3</v>
      </c>
      <c r="AX11">
        <v>4.7079105815191428E-3</v>
      </c>
      <c r="AY11">
        <v>2.2741607402143219E-2</v>
      </c>
      <c r="AZ11">
        <v>2.0093203672445031E-2</v>
      </c>
      <c r="BA11">
        <v>2.2404373584234173E-3</v>
      </c>
      <c r="BB11">
        <v>3.6430568791349805E-3</v>
      </c>
      <c r="BC11">
        <v>1.0577720620941453E-2</v>
      </c>
      <c r="BD11">
        <v>2.0629728467769369E-3</v>
      </c>
      <c r="BE11">
        <v>1.5690075029462958E-3</v>
      </c>
      <c r="BM11">
        <v>0.56278522338482295</v>
      </c>
      <c r="BN11">
        <v>0.5705144657234873</v>
      </c>
      <c r="BO11">
        <v>0.48978360805108195</v>
      </c>
      <c r="BP11">
        <v>7.1064374347538345E-2</v>
      </c>
      <c r="BQ11">
        <v>2.8371729805914681E-3</v>
      </c>
      <c r="BR11">
        <v>3.4901975504766924E-3</v>
      </c>
      <c r="BS11">
        <v>3.3392555888918478E-3</v>
      </c>
      <c r="CA11">
        <v>2.169290426238631E-2</v>
      </c>
      <c r="CB11">
        <v>1.1672281797153116E-2</v>
      </c>
      <c r="CC11">
        <v>1.0411448419927876E-2</v>
      </c>
      <c r="CD11">
        <v>6.8713346599956707E-3</v>
      </c>
      <c r="CE11">
        <v>5.4438659311831618E-3</v>
      </c>
      <c r="CF11">
        <v>3.0211855178733219E-3</v>
      </c>
      <c r="CG11">
        <v>1.1747843518455012E-3</v>
      </c>
      <c r="CH11">
        <v>1.0020622465233194E-2</v>
      </c>
    </row>
    <row r="12" spans="1:86">
      <c r="A12">
        <v>1923</v>
      </c>
      <c r="B12">
        <v>1</v>
      </c>
      <c r="C12">
        <v>1</v>
      </c>
      <c r="D12">
        <v>0.68962079497720608</v>
      </c>
      <c r="E12">
        <v>0.17268600778113499</v>
      </c>
      <c r="F12">
        <v>5.9652811756003211E-2</v>
      </c>
      <c r="G12">
        <v>3.9725849753920843E-2</v>
      </c>
      <c r="H12">
        <v>3.8314535731734746E-2</v>
      </c>
      <c r="P12">
        <v>0.41461250579837888</v>
      </c>
      <c r="Q12">
        <v>0.40589552069786022</v>
      </c>
      <c r="R12">
        <v>0.18526829948938064</v>
      </c>
      <c r="S12">
        <v>9.8832782093729393E-2</v>
      </c>
      <c r="T12">
        <v>5.667024921664577E-2</v>
      </c>
      <c r="U12">
        <v>3.3808081986539416E-2</v>
      </c>
      <c r="V12">
        <v>3.131606748524185E-2</v>
      </c>
      <c r="W12">
        <v>0.2977685499256853</v>
      </c>
      <c r="X12">
        <v>0.28948658056395288</v>
      </c>
      <c r="Y12">
        <v>0.1147624200595911</v>
      </c>
      <c r="Z12">
        <v>7.3662536840713833E-2</v>
      </c>
      <c r="AA12">
        <v>5.162682102584075E-2</v>
      </c>
      <c r="AB12">
        <v>2.6378945366753042E-2</v>
      </c>
      <c r="AC12">
        <v>2.3055813518105119E-2</v>
      </c>
      <c r="AD12">
        <v>0.156424930907688</v>
      </c>
      <c r="AE12">
        <v>0.1499100468203127</v>
      </c>
      <c r="AF12">
        <v>4.8243167942427348E-2</v>
      </c>
      <c r="AG12">
        <v>3.1382881441395609E-2</v>
      </c>
      <c r="AH12">
        <v>4.347824512814992E-2</v>
      </c>
      <c r="AI12">
        <v>1.4842610621488221E-2</v>
      </c>
      <c r="AJ12">
        <v>1.1963077983080241E-2</v>
      </c>
      <c r="AK12">
        <v>0.11907863136898129</v>
      </c>
      <c r="AL12">
        <v>0.1132314136890028</v>
      </c>
      <c r="AM12">
        <v>3.1849264794140159E-2</v>
      </c>
      <c r="AN12">
        <v>2.2651460146042635E-2</v>
      </c>
      <c r="AO12">
        <v>3.8457659386764924E-2</v>
      </c>
      <c r="AP12">
        <v>1.1444432943480711E-2</v>
      </c>
      <c r="AQ12">
        <v>8.8285227770598818E-3</v>
      </c>
      <c r="AR12">
        <v>5.9064105684361649E-2</v>
      </c>
      <c r="AS12">
        <v>5.5038652248768215E-2</v>
      </c>
      <c r="AT12">
        <v>1.112203138394403E-2</v>
      </c>
      <c r="AU12">
        <v>9.7310262264274604E-3</v>
      </c>
      <c r="AV12">
        <v>2.4599835734717943E-2</v>
      </c>
      <c r="AW12">
        <v>5.5735204984785867E-3</v>
      </c>
      <c r="AX12">
        <v>4.01217365540714E-3</v>
      </c>
      <c r="AY12">
        <v>1.997966722614291E-2</v>
      </c>
      <c r="AZ12">
        <v>1.751597318439841E-2</v>
      </c>
      <c r="BA12">
        <v>2.1323176187214793E-3</v>
      </c>
      <c r="BB12">
        <v>2.3610951909963881E-3</v>
      </c>
      <c r="BC12">
        <v>1.0082495735794162E-2</v>
      </c>
      <c r="BD12">
        <v>1.6933521809300927E-3</v>
      </c>
      <c r="BE12">
        <v>1.2466596069446059E-3</v>
      </c>
      <c r="BM12">
        <v>0.58538749420162106</v>
      </c>
      <c r="BN12">
        <v>0.59410447930213972</v>
      </c>
      <c r="BO12">
        <v>0.50435249548782546</v>
      </c>
      <c r="BP12">
        <v>7.3853225687405599E-2</v>
      </c>
      <c r="BQ12">
        <v>2.9825625393574418E-3</v>
      </c>
      <c r="BR12">
        <v>5.9177677673814266E-3</v>
      </c>
      <c r="BS12">
        <v>6.9984682464928963E-3</v>
      </c>
      <c r="CA12">
        <v>2.2366259177688346E-2</v>
      </c>
      <c r="CB12">
        <v>1.2637176970045291E-2</v>
      </c>
      <c r="CC12">
        <v>9.9458655169920775E-3</v>
      </c>
      <c r="CD12">
        <v>6.0984024511554127E-3</v>
      </c>
      <c r="CE12">
        <v>4.8230850616757387E-3</v>
      </c>
      <c r="CF12">
        <v>2.6382554024031073E-3</v>
      </c>
      <c r="CG12">
        <v>1.0822616237350612E-3</v>
      </c>
      <c r="CH12">
        <v>9.7290822076430555E-3</v>
      </c>
    </row>
    <row r="13" spans="1:86">
      <c r="A13">
        <v>1924</v>
      </c>
      <c r="B13">
        <v>1</v>
      </c>
      <c r="C13">
        <v>1</v>
      </c>
      <c r="D13">
        <v>0.67843306031787898</v>
      </c>
      <c r="E13">
        <v>0.17726903911654282</v>
      </c>
      <c r="F13">
        <v>6.2643453006655123E-2</v>
      </c>
      <c r="G13">
        <v>4.0752202419090652E-2</v>
      </c>
      <c r="H13">
        <v>4.0902245139832413E-2</v>
      </c>
      <c r="P13">
        <v>0.44407042747847464</v>
      </c>
      <c r="Q13">
        <v>0.43263914655396829</v>
      </c>
      <c r="R13">
        <v>0.19168374290017878</v>
      </c>
      <c r="S13">
        <v>0.10853054192891376</v>
      </c>
      <c r="T13">
        <v>5.9511282009658585E-2</v>
      </c>
      <c r="U13">
        <v>3.7080960078401712E-2</v>
      </c>
      <c r="V13">
        <v>3.5832619636815347E-2</v>
      </c>
      <c r="W13">
        <v>0.32112075775425097</v>
      </c>
      <c r="X13">
        <v>0.30927877131348902</v>
      </c>
      <c r="Y13">
        <v>0.12170826400591182</v>
      </c>
      <c r="Z13">
        <v>7.9626168564712121E-2</v>
      </c>
      <c r="AA13">
        <v>5.3935356724254195E-2</v>
      </c>
      <c r="AB13">
        <v>2.8321251349171642E-2</v>
      </c>
      <c r="AC13">
        <v>2.5687730669439281E-2</v>
      </c>
      <c r="AD13">
        <v>0.17423080267847399</v>
      </c>
      <c r="AE13">
        <v>0.16315906869089511</v>
      </c>
      <c r="AF13">
        <v>5.1292893162355059E-2</v>
      </c>
      <c r="AG13">
        <v>3.6447367323304468E-2</v>
      </c>
      <c r="AH13">
        <v>4.7260763232334017E-2</v>
      </c>
      <c r="AI13">
        <v>1.5952616662462539E-2</v>
      </c>
      <c r="AJ13">
        <v>1.2205428310439092E-2</v>
      </c>
      <c r="AK13">
        <v>0.13400652753557948</v>
      </c>
      <c r="AL13">
        <v>0.12416392151156649</v>
      </c>
      <c r="AM13">
        <v>3.4215350743124331E-2</v>
      </c>
      <c r="AN13">
        <v>2.5513760853157517E-2</v>
      </c>
      <c r="AO13">
        <v>4.2799045033795433E-2</v>
      </c>
      <c r="AP13">
        <v>1.2602264924296419E-2</v>
      </c>
      <c r="AQ13">
        <v>9.0334999571928063E-3</v>
      </c>
      <c r="AR13">
        <v>6.7870222283341899E-2</v>
      </c>
      <c r="AS13">
        <v>6.1401284958182256E-2</v>
      </c>
      <c r="AT13">
        <v>1.2349814942267234E-2</v>
      </c>
      <c r="AU13">
        <v>1.0590311660268963E-2</v>
      </c>
      <c r="AV13">
        <v>2.8135008282914792E-2</v>
      </c>
      <c r="AW13">
        <v>6.2435586802071594E-3</v>
      </c>
      <c r="AX13">
        <v>4.0825913925241052E-3</v>
      </c>
      <c r="AY13">
        <v>2.3249502043152428E-2</v>
      </c>
      <c r="AZ13">
        <v>2.0087135732595823E-2</v>
      </c>
      <c r="BA13">
        <v>2.4931539410687352E-3</v>
      </c>
      <c r="BB13">
        <v>2.7168325811191569E-3</v>
      </c>
      <c r="BC13">
        <v>1.1668650349995145E-2</v>
      </c>
      <c r="BD13">
        <v>1.908206371265576E-3</v>
      </c>
      <c r="BE13">
        <v>1.3002924891472049E-3</v>
      </c>
      <c r="BM13">
        <v>0.55592957252152542</v>
      </c>
      <c r="BN13">
        <v>0.56736085344603171</v>
      </c>
      <c r="BO13">
        <v>0.48674931741770022</v>
      </c>
      <c r="BP13">
        <v>6.8738497187629061E-2</v>
      </c>
      <c r="BQ13">
        <v>3.1321709969965375E-3</v>
      </c>
      <c r="BR13">
        <v>3.6712423406889405E-3</v>
      </c>
      <c r="BS13">
        <v>5.0696255030170667E-3</v>
      </c>
      <c r="CA13">
        <v>2.9911219140302873E-2</v>
      </c>
      <c r="CB13">
        <v>1.6343398393863794E-2</v>
      </c>
      <c r="CC13">
        <v>1.3434748540231188E-2</v>
      </c>
      <c r="CD13">
        <v>9.3458487647402264E-3</v>
      </c>
      <c r="CE13">
        <v>7.4460917339926914E-3</v>
      </c>
      <c r="CF13">
        <v>4.0197107251036838E-3</v>
      </c>
      <c r="CG13">
        <v>1.4140497458899502E-3</v>
      </c>
      <c r="CH13">
        <v>1.3567820746439078E-2</v>
      </c>
    </row>
    <row r="14" spans="1:86">
      <c r="A14">
        <v>1925</v>
      </c>
      <c r="B14">
        <v>1</v>
      </c>
      <c r="C14">
        <v>1</v>
      </c>
      <c r="D14">
        <v>0.6873328486159288</v>
      </c>
      <c r="E14">
        <v>0.16795374417427339</v>
      </c>
      <c r="F14">
        <v>6.8604632876755403E-2</v>
      </c>
      <c r="G14">
        <v>3.8361880467081992E-2</v>
      </c>
      <c r="H14">
        <v>3.7746893865960356E-2</v>
      </c>
      <c r="P14">
        <v>0.46354076918824078</v>
      </c>
      <c r="Q14">
        <v>0.44166809347302</v>
      </c>
      <c r="R14">
        <v>0.19073459903089918</v>
      </c>
      <c r="S14">
        <v>0.11345571128002983</v>
      </c>
      <c r="T14">
        <v>6.5174466992804977E-2</v>
      </c>
      <c r="U14">
        <v>3.6443811155924072E-2</v>
      </c>
      <c r="V14">
        <v>3.5859499620980805E-2</v>
      </c>
      <c r="W14">
        <v>0.35009523176185775</v>
      </c>
      <c r="X14">
        <v>0.3246550564934127</v>
      </c>
      <c r="Y14">
        <v>0.12744662971677054</v>
      </c>
      <c r="Z14">
        <v>8.4372558943164838E-2</v>
      </c>
      <c r="AA14">
        <v>5.9365289746894465E-2</v>
      </c>
      <c r="AB14">
        <v>2.7773614314753992E-2</v>
      </c>
      <c r="AC14">
        <v>2.5696958625175223E-2</v>
      </c>
      <c r="AD14">
        <v>0.20244504854676582</v>
      </c>
      <c r="AE14">
        <v>0.17602806588875769</v>
      </c>
      <c r="AF14">
        <v>5.2349223855198093E-2</v>
      </c>
      <c r="AG14">
        <v>4.1669626539775351E-2</v>
      </c>
      <c r="AH14">
        <v>5.1988071171981641E-2</v>
      </c>
      <c r="AI14">
        <v>1.6781659283609453E-2</v>
      </c>
      <c r="AJ14">
        <v>1.3239478750755481E-2</v>
      </c>
      <c r="AK14">
        <v>0.15860651133997281</v>
      </c>
      <c r="AL14">
        <v>0.13413491441835071</v>
      </c>
      <c r="AM14">
        <v>3.4737584519407665E-2</v>
      </c>
      <c r="AN14">
        <v>2.9738659421786457E-2</v>
      </c>
      <c r="AO14">
        <v>4.6729590294626651E-2</v>
      </c>
      <c r="AP14">
        <v>1.3156518392923469E-2</v>
      </c>
      <c r="AQ14">
        <v>9.7725631289461729E-3</v>
      </c>
      <c r="AR14">
        <v>8.523904172767606E-2</v>
      </c>
      <c r="AS14">
        <v>6.7520291796493839E-2</v>
      </c>
      <c r="AT14">
        <v>1.2596276745800642E-2</v>
      </c>
      <c r="AU14">
        <v>1.3617276490648136E-2</v>
      </c>
      <c r="AV14">
        <v>3.0563456713443789E-2</v>
      </c>
      <c r="AW14">
        <v>6.4086487418768493E-3</v>
      </c>
      <c r="AX14">
        <v>4.3346345097625407E-3</v>
      </c>
      <c r="AY14">
        <v>3.3108484827819591E-2</v>
      </c>
      <c r="AZ14">
        <v>2.3450783923630879E-2</v>
      </c>
      <c r="BA14">
        <v>2.5141938438502571E-3</v>
      </c>
      <c r="BB14">
        <v>4.4809967907428602E-3</v>
      </c>
      <c r="BC14">
        <v>1.3243381911183622E-2</v>
      </c>
      <c r="BD14">
        <v>2.0129605562594151E-3</v>
      </c>
      <c r="BE14">
        <v>1.1992523204375145E-3</v>
      </c>
      <c r="BM14">
        <v>0.53645923081175928</v>
      </c>
      <c r="BN14">
        <v>0.55833190652698006</v>
      </c>
      <c r="BO14">
        <v>0.49659824958502963</v>
      </c>
      <c r="BP14">
        <v>5.4498032894243556E-2</v>
      </c>
      <c r="BQ14">
        <v>3.4301658839504257E-3</v>
      </c>
      <c r="BR14">
        <v>1.9180693111579203E-3</v>
      </c>
      <c r="BS14">
        <v>1.8873942449795511E-3</v>
      </c>
      <c r="CA14">
        <v>5.8861378071879703E-2</v>
      </c>
      <c r="CB14">
        <v>2.8174950860221069E-2</v>
      </c>
      <c r="CC14">
        <v>2.5178779626555629E-2</v>
      </c>
      <c r="CD14">
        <v>1.8861013332765526E-2</v>
      </c>
      <c r="CE14">
        <v>1.5583134976925967E-2</v>
      </c>
      <c r="CF14">
        <v>9.1037866897082376E-3</v>
      </c>
      <c r="CG14">
        <v>3.7089741699581689E-3</v>
      </c>
      <c r="CH14">
        <v>3.0686427211658634E-2</v>
      </c>
    </row>
    <row r="15" spans="1:86">
      <c r="A15">
        <v>1926</v>
      </c>
      <c r="B15">
        <v>1</v>
      </c>
      <c r="C15">
        <v>1</v>
      </c>
      <c r="D15">
        <v>0.68811330019382988</v>
      </c>
      <c r="E15">
        <v>0.15843550701633488</v>
      </c>
      <c r="F15">
        <v>7.7309538189148097E-2</v>
      </c>
      <c r="G15">
        <v>3.9800149953671794E-2</v>
      </c>
      <c r="H15">
        <v>3.6341504647015251E-2</v>
      </c>
      <c r="P15">
        <v>0.4571043576823739</v>
      </c>
      <c r="Q15">
        <v>0.44068985279853878</v>
      </c>
      <c r="R15">
        <v>0.19044323124752385</v>
      </c>
      <c r="S15">
        <v>0.10446799045392777</v>
      </c>
      <c r="T15">
        <v>7.3444110980881716E-2</v>
      </c>
      <c r="U15">
        <v>3.781012783040659E-2</v>
      </c>
      <c r="V15">
        <v>3.4524356344449392E-2</v>
      </c>
      <c r="W15">
        <v>0.34613785989788881</v>
      </c>
      <c r="X15">
        <v>0.32752353247483312</v>
      </c>
      <c r="Y15">
        <v>0.12822246166087145</v>
      </c>
      <c r="Z15">
        <v>7.9149418802086355E-2</v>
      </c>
      <c r="AA15">
        <v>6.6412755364576539E-2</v>
      </c>
      <c r="AB15">
        <v>2.8970056625076061E-2</v>
      </c>
      <c r="AC15">
        <v>2.4768805769444957E-2</v>
      </c>
      <c r="AD15">
        <v>0.19909051389797588</v>
      </c>
      <c r="AE15">
        <v>0.18011497014310471</v>
      </c>
      <c r="AF15">
        <v>5.2928367531585335E-2</v>
      </c>
      <c r="AG15">
        <v>3.8444679486092315E-2</v>
      </c>
      <c r="AH15">
        <v>5.8023691684062295E-2</v>
      </c>
      <c r="AI15">
        <v>1.7798289529577793E-2</v>
      </c>
      <c r="AJ15">
        <v>1.2919906886198809E-2</v>
      </c>
      <c r="AK15">
        <v>0.15547752625080261</v>
      </c>
      <c r="AL15">
        <v>0.13747729345105</v>
      </c>
      <c r="AM15">
        <v>3.5304749094641749E-2</v>
      </c>
      <c r="AN15">
        <v>2.6726349965614724E-2</v>
      </c>
      <c r="AO15">
        <v>5.1959804144275895E-2</v>
      </c>
      <c r="AP15">
        <v>1.3880978443094175E-2</v>
      </c>
      <c r="AQ15">
        <v>9.6053764613706332E-3</v>
      </c>
      <c r="AR15">
        <v>8.4590047554456899E-2</v>
      </c>
      <c r="AS15">
        <v>7.0681737726868116E-2</v>
      </c>
      <c r="AT15">
        <v>1.2812494129989352E-2</v>
      </c>
      <c r="AU15">
        <v>1.1536394882479669E-2</v>
      </c>
      <c r="AV15">
        <v>3.5199442896390376E-2</v>
      </c>
      <c r="AW15">
        <v>6.8561034720269328E-3</v>
      </c>
      <c r="AX15">
        <v>4.277265556971231E-3</v>
      </c>
      <c r="AY15">
        <v>3.3640176310679927E-2</v>
      </c>
      <c r="AZ15">
        <v>2.5387789698721928E-2</v>
      </c>
      <c r="BA15">
        <v>2.8914000486728133E-3</v>
      </c>
      <c r="BB15">
        <v>3.3702512450179255E-3</v>
      </c>
      <c r="BC15">
        <v>1.5910332773403257E-2</v>
      </c>
      <c r="BD15">
        <v>2.0656083708457465E-3</v>
      </c>
      <c r="BE15">
        <v>1.1501971611404529E-3</v>
      </c>
      <c r="BM15">
        <v>0.5428956423176261</v>
      </c>
      <c r="BN15">
        <v>0.55931014720146122</v>
      </c>
      <c r="BO15">
        <v>0.49767006894630605</v>
      </c>
      <c r="BP15">
        <v>5.3967516562407114E-2</v>
      </c>
      <c r="BQ15">
        <v>3.865427208266381E-3</v>
      </c>
      <c r="BR15">
        <v>1.9900221232652046E-3</v>
      </c>
      <c r="BS15">
        <v>1.8171483025658589E-3</v>
      </c>
      <c r="CA15">
        <v>4.6813581260178594E-2</v>
      </c>
      <c r="CB15">
        <v>2.2363575045468469E-2</v>
      </c>
      <c r="CC15">
        <v>1.9614251042320639E-2</v>
      </c>
      <c r="CD15">
        <v>1.4395202273947921E-2</v>
      </c>
      <c r="CE15">
        <v>1.2055410814188929E-2</v>
      </c>
      <c r="CF15">
        <v>7.445930611235628E-3</v>
      </c>
      <c r="CG15">
        <v>3.2816393989619033E-3</v>
      </c>
      <c r="CH15">
        <v>2.4450006214710125E-2</v>
      </c>
    </row>
    <row r="16" spans="1:86">
      <c r="A16">
        <v>1927</v>
      </c>
      <c r="B16">
        <v>1</v>
      </c>
      <c r="C16">
        <v>1</v>
      </c>
      <c r="D16">
        <v>0.68904571573326667</v>
      </c>
      <c r="E16">
        <v>0.15418011267517001</v>
      </c>
      <c r="F16">
        <v>8.0925038295238241E-2</v>
      </c>
      <c r="G16">
        <v>4.2236493283122775E-2</v>
      </c>
      <c r="H16">
        <v>3.3612640013202265E-2</v>
      </c>
      <c r="P16">
        <v>0.46668456108833972</v>
      </c>
      <c r="Q16">
        <v>0.44665733319579365</v>
      </c>
      <c r="R16">
        <v>0.19729542591990745</v>
      </c>
      <c r="S16">
        <v>0.10042634415652449</v>
      </c>
      <c r="T16">
        <v>7.6878763095839422E-2</v>
      </c>
      <c r="U16">
        <v>4.0124717243862261E-2</v>
      </c>
      <c r="V16">
        <v>3.1932082098580353E-2</v>
      </c>
      <c r="W16">
        <v>0.35691028338606851</v>
      </c>
      <c r="X16">
        <v>0.3343164918158808</v>
      </c>
      <c r="Y16">
        <v>0.1330298248956843</v>
      </c>
      <c r="Z16">
        <v>7.6262480062952845E-2</v>
      </c>
      <c r="AA16">
        <v>7.0146222873480935E-2</v>
      </c>
      <c r="AB16">
        <v>3.1365401120585876E-2</v>
      </c>
      <c r="AC16">
        <v>2.3512562227268555E-2</v>
      </c>
      <c r="AD16">
        <v>0.21025033880744509</v>
      </c>
      <c r="AE16">
        <v>0.1867888575023515</v>
      </c>
      <c r="AF16">
        <v>5.4516010602334172E-2</v>
      </c>
      <c r="AG16">
        <v>3.8617883069842117E-2</v>
      </c>
      <c r="AH16">
        <v>6.1250972762126085E-2</v>
      </c>
      <c r="AI16">
        <v>1.930984926417471E-2</v>
      </c>
      <c r="AJ16">
        <v>1.3094141278766859E-2</v>
      </c>
      <c r="AK16">
        <v>0.1659692252610481</v>
      </c>
      <c r="AL16">
        <v>0.1433302845723689</v>
      </c>
      <c r="AM16">
        <v>3.622767100637142E-2</v>
      </c>
      <c r="AN16">
        <v>2.7350032776858789E-2</v>
      </c>
      <c r="AO16">
        <v>5.4952199988514423E-2</v>
      </c>
      <c r="AP16">
        <v>1.5050095255006952E-2</v>
      </c>
      <c r="AQ16">
        <v>9.7502850162225277E-3</v>
      </c>
      <c r="AR16">
        <v>9.2539418014410207E-2</v>
      </c>
      <c r="AS16">
        <v>7.4726058910537047E-2</v>
      </c>
      <c r="AT16">
        <v>1.3121722367240714E-2</v>
      </c>
      <c r="AU16">
        <v>1.2663117102158197E-2</v>
      </c>
      <c r="AV16">
        <v>3.7236934279760991E-2</v>
      </c>
      <c r="AW16">
        <v>7.357035720940157E-3</v>
      </c>
      <c r="AX16">
        <v>4.3472488928334848E-3</v>
      </c>
      <c r="AY16">
        <v>3.7542140165501309E-2</v>
      </c>
      <c r="AZ16">
        <v>2.7581348811531087E-2</v>
      </c>
      <c r="BA16">
        <v>2.8215649364380971E-3</v>
      </c>
      <c r="BB16">
        <v>4.4847388280689305E-3</v>
      </c>
      <c r="BC16">
        <v>1.6831625202815819E-2</v>
      </c>
      <c r="BD16">
        <v>2.319747981895097E-3</v>
      </c>
      <c r="BE16">
        <v>1.1236716831250543E-3</v>
      </c>
      <c r="BM16">
        <v>0.53331543891166033</v>
      </c>
      <c r="BN16">
        <v>0.5533426668042063</v>
      </c>
      <c r="BO16">
        <v>0.49175028981335922</v>
      </c>
      <c r="BP16">
        <v>5.3753768518645523E-2</v>
      </c>
      <c r="BQ16">
        <v>4.0462751993988189E-3</v>
      </c>
      <c r="BR16">
        <v>2.1117760392605142E-3</v>
      </c>
      <c r="BS16">
        <v>1.6805579146219121E-3</v>
      </c>
      <c r="CA16">
        <v>5.6532151465172188E-2</v>
      </c>
      <c r="CB16">
        <v>2.6696017445365306E-2</v>
      </c>
      <c r="CC16">
        <v>2.3362478278861776E-2</v>
      </c>
      <c r="CD16">
        <v>1.739319803943036E-2</v>
      </c>
      <c r="CE16">
        <v>1.4815537320682163E-2</v>
      </c>
      <c r="CF16">
        <v>9.3383404096190666E-3</v>
      </c>
      <c r="CG16">
        <v>3.949886432704804E-3</v>
      </c>
      <c r="CH16">
        <v>2.9836134019806882E-2</v>
      </c>
    </row>
    <row r="17" spans="1:86">
      <c r="A17">
        <v>1928</v>
      </c>
      <c r="B17">
        <v>1</v>
      </c>
      <c r="C17">
        <v>1</v>
      </c>
      <c r="D17">
        <v>0.68339586660246121</v>
      </c>
      <c r="E17">
        <v>0.15366965382940845</v>
      </c>
      <c r="F17">
        <v>8.8472185347385046E-2</v>
      </c>
      <c r="G17">
        <v>4.3218687349302724E-2</v>
      </c>
      <c r="H17">
        <v>3.1243449864448013E-2</v>
      </c>
      <c r="P17">
        <v>0.49288711598739554</v>
      </c>
      <c r="Q17">
        <v>0.46093182150666606</v>
      </c>
      <c r="R17">
        <v>0.20974419316007947</v>
      </c>
      <c r="S17">
        <v>9.639992932604724E-2</v>
      </c>
      <c r="T17">
        <v>8.4048644409003684E-2</v>
      </c>
      <c r="U17">
        <v>4.1057706264283483E-2</v>
      </c>
      <c r="V17">
        <v>2.9681348347252261E-2</v>
      </c>
      <c r="W17">
        <v>0.38563682916406899</v>
      </c>
      <c r="X17">
        <v>0.3477142212975996</v>
      </c>
      <c r="Y17">
        <v>0.14106414603595369</v>
      </c>
      <c r="Z17">
        <v>7.4521545127352914E-2</v>
      </c>
      <c r="AA17">
        <v>7.735011700793247E-2</v>
      </c>
      <c r="AB17">
        <v>3.2263279916364788E-2</v>
      </c>
      <c r="AC17">
        <v>2.2515133209995764E-2</v>
      </c>
      <c r="AD17">
        <v>0.23940249505397071</v>
      </c>
      <c r="AE17">
        <v>0.1959871796250888</v>
      </c>
      <c r="AF17">
        <v>5.60258375331565E-2</v>
      </c>
      <c r="AG17">
        <v>4.183196923700476E-2</v>
      </c>
      <c r="AH17">
        <v>6.4512941294838061E-2</v>
      </c>
      <c r="AI17">
        <v>2.0525932708562296E-2</v>
      </c>
      <c r="AJ17">
        <v>1.3090498851527192E-2</v>
      </c>
      <c r="AK17">
        <v>0.1939901173622455</v>
      </c>
      <c r="AL17">
        <v>0.15174913117686581</v>
      </c>
      <c r="AM17">
        <v>3.7154370771994703E-2</v>
      </c>
      <c r="AN17">
        <v>3.0603703260453991E-2</v>
      </c>
      <c r="AO17">
        <v>5.7989126322646835E-2</v>
      </c>
      <c r="AP17">
        <v>1.6252990104536146E-2</v>
      </c>
      <c r="AQ17">
        <v>9.7489407172341291E-3</v>
      </c>
      <c r="AR17">
        <v>0.11540899580778979</v>
      </c>
      <c r="AS17">
        <v>8.1916622713454373E-2</v>
      </c>
      <c r="AT17">
        <v>1.3558141049519442E-2</v>
      </c>
      <c r="AU17">
        <v>1.6664385359727512E-2</v>
      </c>
      <c r="AV17">
        <v>3.9202139380521139E-2</v>
      </c>
      <c r="AW17">
        <v>8.2778696564776173E-3</v>
      </c>
      <c r="AX17">
        <v>4.2140872672086754E-3</v>
      </c>
      <c r="AY17">
        <v>5.0245153107773423E-2</v>
      </c>
      <c r="AZ17">
        <v>3.2254883590899681E-2</v>
      </c>
      <c r="BA17">
        <v>3.0100381634367841E-3</v>
      </c>
      <c r="BB17">
        <v>7.7660218985806913E-3</v>
      </c>
      <c r="BC17">
        <v>1.7506563954117021E-2</v>
      </c>
      <c r="BD17">
        <v>2.97810090213037E-3</v>
      </c>
      <c r="BE17">
        <v>9.9415867263481913E-4</v>
      </c>
      <c r="BM17">
        <v>0.50711288401260446</v>
      </c>
      <c r="BN17">
        <v>0.53906817849333399</v>
      </c>
      <c r="BO17">
        <v>0.47365167344238174</v>
      </c>
      <c r="BP17">
        <v>5.7269724503361208E-2</v>
      </c>
      <c r="BQ17">
        <v>4.4235409383813623E-3</v>
      </c>
      <c r="BR17">
        <v>2.160981085019241E-3</v>
      </c>
      <c r="BS17">
        <v>1.5621015171957513E-3</v>
      </c>
      <c r="CA17">
        <v>8.9372777467863512E-2</v>
      </c>
      <c r="CB17">
        <v>3.940758732642588E-2</v>
      </c>
      <c r="CC17">
        <v>3.5740948448645241E-2</v>
      </c>
      <c r="CD17">
        <v>2.8809528287173983E-2</v>
      </c>
      <c r="CE17">
        <v>2.4883992415293977E-2</v>
      </c>
      <c r="CF17">
        <v>1.5938150381627662E-2</v>
      </c>
      <c r="CG17">
        <v>6.6741024231284788E-3</v>
      </c>
      <c r="CH17">
        <v>4.9965190141437632E-2</v>
      </c>
    </row>
    <row r="18" spans="1:86">
      <c r="A18">
        <v>1929</v>
      </c>
      <c r="B18">
        <v>1</v>
      </c>
      <c r="C18">
        <v>1</v>
      </c>
      <c r="D18">
        <v>0.6912171521997621</v>
      </c>
      <c r="E18">
        <v>0.14953076694411416</v>
      </c>
      <c r="F18">
        <v>8.7398632580261593E-2</v>
      </c>
      <c r="G18">
        <v>4.0385404280618313E-2</v>
      </c>
      <c r="H18">
        <v>3.1468192627824014E-2</v>
      </c>
      <c r="P18">
        <v>0.46709587896007243</v>
      </c>
      <c r="Q18">
        <v>0.43758403603469115</v>
      </c>
      <c r="R18">
        <v>0.19785904399750803</v>
      </c>
      <c r="S18">
        <v>8.8435441958772718E-2</v>
      </c>
      <c r="T18">
        <v>8.3028690767665517E-2</v>
      </c>
      <c r="U18">
        <v>3.8366123963214538E-2</v>
      </c>
      <c r="V18">
        <v>2.9894731910587065E-2</v>
      </c>
      <c r="W18">
        <v>0.36483031304114105</v>
      </c>
      <c r="X18">
        <v>0.33048367482715785</v>
      </c>
      <c r="Y18">
        <v>0.13366372247610916</v>
      </c>
      <c r="Z18">
        <v>6.8316332826309195E-2</v>
      </c>
      <c r="AA18">
        <v>7.5958895708340413E-2</v>
      </c>
      <c r="AB18">
        <v>3.0169697908944859E-2</v>
      </c>
      <c r="AC18">
        <v>2.2375022604360625E-2</v>
      </c>
      <c r="AD18">
        <v>0.22352883584556568</v>
      </c>
      <c r="AE18">
        <v>0.1841790428531592</v>
      </c>
      <c r="AF18">
        <v>5.2255834183092355E-2</v>
      </c>
      <c r="AG18">
        <v>3.7453745129992097E-2</v>
      </c>
      <c r="AH18">
        <v>6.2280244898802184E-2</v>
      </c>
      <c r="AI18">
        <v>1.9205652453464513E-2</v>
      </c>
      <c r="AJ18">
        <v>1.2983563312697914E-2</v>
      </c>
      <c r="AK18">
        <v>0.18066498819641161</v>
      </c>
      <c r="AL18">
        <v>0.1421312522673317</v>
      </c>
      <c r="AM18">
        <v>3.4355996718632056E-2</v>
      </c>
      <c r="AN18">
        <v>2.680076579763932E-2</v>
      </c>
      <c r="AO18">
        <v>5.57889579747071E-2</v>
      </c>
      <c r="AP18">
        <v>1.5315724901360928E-2</v>
      </c>
      <c r="AQ18">
        <v>9.8698039751734957E-3</v>
      </c>
      <c r="AR18">
        <v>0.109136849756772</v>
      </c>
      <c r="AS18">
        <v>7.6218608438736207E-2</v>
      </c>
      <c r="AT18">
        <v>1.214138157429983E-2</v>
      </c>
      <c r="AU18">
        <v>1.3741182066168331E-2</v>
      </c>
      <c r="AV18">
        <v>3.7810875876053737E-2</v>
      </c>
      <c r="AW18">
        <v>8.0918681857126418E-3</v>
      </c>
      <c r="AX18">
        <v>4.4332992141382158E-3</v>
      </c>
      <c r="AY18">
        <v>4.9902636063775881E-2</v>
      </c>
      <c r="AZ18">
        <v>3.0057812608517059E-2</v>
      </c>
      <c r="BA18">
        <v>2.6456228820640674E-3</v>
      </c>
      <c r="BB18">
        <v>6.1870786336435798E-3</v>
      </c>
      <c r="BC18">
        <v>1.7060690018768893E-2</v>
      </c>
      <c r="BD18">
        <v>3.061009534398812E-3</v>
      </c>
      <c r="BE18">
        <v>1.1034106550808205E-3</v>
      </c>
      <c r="BM18">
        <v>0.53290412103992757</v>
      </c>
      <c r="BN18">
        <v>0.5624159639653088</v>
      </c>
      <c r="BO18">
        <v>0.49335810820225406</v>
      </c>
      <c r="BP18">
        <v>6.109532498534144E-2</v>
      </c>
      <c r="BQ18">
        <v>4.3699418125960759E-3</v>
      </c>
      <c r="BR18">
        <v>2.0192803174037752E-3</v>
      </c>
      <c r="BS18">
        <v>1.5734607172369491E-3</v>
      </c>
      <c r="CA18">
        <v>7.7423454221165325E-2</v>
      </c>
      <c r="CB18">
        <v>3.3430961880724752E-2</v>
      </c>
      <c r="CC18">
        <v>3.0352162149631271E-2</v>
      </c>
      <c r="CD18">
        <v>2.48098635474907E-2</v>
      </c>
      <c r="CE18">
        <v>2.1588278209477972E-2</v>
      </c>
      <c r="CF18">
        <v>1.4756952862574725E-2</v>
      </c>
      <c r="CG18">
        <v>6.8263018368120345E-3</v>
      </c>
      <c r="CH18">
        <v>4.3992492340440573E-2</v>
      </c>
    </row>
    <row r="19" spans="1:86">
      <c r="A19">
        <v>1930</v>
      </c>
      <c r="B19">
        <v>1</v>
      </c>
      <c r="C19">
        <v>1</v>
      </c>
      <c r="D19">
        <v>0.71492861885790182</v>
      </c>
      <c r="E19">
        <v>0.12597111553784859</v>
      </c>
      <c r="F19">
        <v>8.6702191235059761E-2</v>
      </c>
      <c r="G19">
        <v>4.2478917662682601E-2</v>
      </c>
      <c r="H19">
        <v>2.9918990703851261E-2</v>
      </c>
      <c r="P19">
        <v>0.43865454984434671</v>
      </c>
      <c r="Q19">
        <v>0.43073474553390656</v>
      </c>
      <c r="R19">
        <v>0.21165964598801121</v>
      </c>
      <c r="S19">
        <v>6.7929925041604444E-2</v>
      </c>
      <c r="T19">
        <v>8.2367128237131854E-2</v>
      </c>
      <c r="U19">
        <v>4.0355049469667462E-2</v>
      </c>
      <c r="V19">
        <v>2.842299679749153E-2</v>
      </c>
      <c r="W19">
        <v>0.32063078624787289</v>
      </c>
      <c r="X19">
        <v>0.3118068423774833</v>
      </c>
      <c r="Y19">
        <v>0.13865788348006092</v>
      </c>
      <c r="Z19">
        <v>4.857397163629755E-2</v>
      </c>
      <c r="AA19">
        <v>7.4138594547725534E-2</v>
      </c>
      <c r="AB19">
        <v>2.97500729668209E-2</v>
      </c>
      <c r="AC19">
        <v>2.0686319746578384E-2</v>
      </c>
      <c r="AD19">
        <v>0.17223273140378861</v>
      </c>
      <c r="AE19">
        <v>0.16422818416449542</v>
      </c>
      <c r="AF19">
        <v>5.3280456832972237E-2</v>
      </c>
      <c r="AG19">
        <v>2.5456905028900093E-2</v>
      </c>
      <c r="AH19">
        <v>5.7366261140501446E-2</v>
      </c>
      <c r="AI19">
        <v>1.6846496107974954E-2</v>
      </c>
      <c r="AJ19">
        <v>1.1278065054146693E-2</v>
      </c>
      <c r="AK19">
        <v>0.13204208063817591</v>
      </c>
      <c r="AL19">
        <v>0.12417256771537881</v>
      </c>
      <c r="AM19">
        <v>3.4523705769919671E-2</v>
      </c>
      <c r="AN19">
        <v>1.7233258698595804E-2</v>
      </c>
      <c r="AO19">
        <v>5.0743494113571541E-2</v>
      </c>
      <c r="AP19">
        <v>1.3123185981363425E-2</v>
      </c>
      <c r="AQ19">
        <v>8.548923151928357E-3</v>
      </c>
      <c r="AR19">
        <v>7.0742560079510963E-2</v>
      </c>
      <c r="AS19">
        <v>6.4017230324275379E-2</v>
      </c>
      <c r="AT19">
        <v>1.2244166207007334E-2</v>
      </c>
      <c r="AU19">
        <v>6.8791567166646321E-3</v>
      </c>
      <c r="AV19">
        <v>3.4447492661595698E-2</v>
      </c>
      <c r="AW19">
        <v>6.4749555198043152E-3</v>
      </c>
      <c r="AX19">
        <v>3.9714592192034055E-3</v>
      </c>
      <c r="AY19">
        <v>2.844552268674104E-2</v>
      </c>
      <c r="AZ19">
        <v>2.3887538491116418E-2</v>
      </c>
      <c r="BA19">
        <v>2.9100780110079992E-3</v>
      </c>
      <c r="BB19">
        <v>1.6058103531729579E-3</v>
      </c>
      <c r="BC19">
        <v>1.6496740677929594E-2</v>
      </c>
      <c r="BD19">
        <v>1.9413632504761565E-3</v>
      </c>
      <c r="BE19">
        <v>9.3354619852970922E-4</v>
      </c>
      <c r="BM19">
        <v>0.56134545015565329</v>
      </c>
      <c r="BN19">
        <v>0.56926525446609344</v>
      </c>
      <c r="BO19">
        <v>0.50326897286989059</v>
      </c>
      <c r="BP19">
        <v>5.8041190496244149E-2</v>
      </c>
      <c r="BQ19">
        <v>4.3350629979279076E-3</v>
      </c>
      <c r="BR19">
        <v>2.1238681930151396E-3</v>
      </c>
      <c r="BS19">
        <v>1.4959939063597313E-3</v>
      </c>
      <c r="CA19">
        <v>2.6127324037184652E-2</v>
      </c>
      <c r="CB19">
        <v>1.2629784352653297E-2</v>
      </c>
      <c r="CC19">
        <v>1.0671568362663012E-2</v>
      </c>
      <c r="CD19">
        <v>6.9823902748086903E-3</v>
      </c>
      <c r="CE19">
        <v>5.8817244266886129E-3</v>
      </c>
      <c r="CF19">
        <v>3.8967395477609991E-3</v>
      </c>
      <c r="CG19">
        <v>1.912597606509531E-3</v>
      </c>
      <c r="CH19">
        <v>1.3497539684531355E-2</v>
      </c>
    </row>
    <row r="20" spans="1:86">
      <c r="A20">
        <v>1931</v>
      </c>
      <c r="B20">
        <v>1</v>
      </c>
      <c r="C20">
        <v>1</v>
      </c>
      <c r="D20">
        <v>0.72664339398734168</v>
      </c>
      <c r="E20">
        <v>0.1124113924050633</v>
      </c>
      <c r="F20">
        <v>8.4672666139240516E-2</v>
      </c>
      <c r="G20">
        <v>4.4776107594936713E-2</v>
      </c>
      <c r="H20">
        <v>3.1496439873417721E-2</v>
      </c>
      <c r="P20">
        <v>0.44543200012431983</v>
      </c>
      <c r="Q20">
        <v>0.44404993839685281</v>
      </c>
      <c r="R20">
        <v>0.22901697113115044</v>
      </c>
      <c r="S20">
        <v>6.2135137268454835E-2</v>
      </c>
      <c r="T20">
        <v>8.0439096121545858E-2</v>
      </c>
      <c r="U20">
        <v>4.2537315779422796E-2</v>
      </c>
      <c r="V20">
        <v>2.9921650973802814E-2</v>
      </c>
      <c r="W20">
        <v>0.31230867017434899</v>
      </c>
      <c r="X20">
        <v>0.31012222183907062</v>
      </c>
      <c r="Y20">
        <v>0.14641773128968921</v>
      </c>
      <c r="Z20">
        <v>4.2680215368004822E-2</v>
      </c>
      <c r="AA20">
        <v>6.9344864858419411E-2</v>
      </c>
      <c r="AB20">
        <v>3.0843187511837976E-2</v>
      </c>
      <c r="AC20">
        <v>2.0836433623012952E-2</v>
      </c>
      <c r="AD20">
        <v>0.15498458756689248</v>
      </c>
      <c r="AE20">
        <v>0.15270594044223251</v>
      </c>
      <c r="AF20">
        <v>5.6455961668471916E-2</v>
      </c>
      <c r="AG20">
        <v>2.1830348329223866E-2</v>
      </c>
      <c r="AH20">
        <v>4.7888043511459699E-2</v>
      </c>
      <c r="AI20">
        <v>1.6051444330387615E-2</v>
      </c>
      <c r="AJ20">
        <v>1.0480275507170478E-2</v>
      </c>
      <c r="AK20">
        <v>0.1156577860672362</v>
      </c>
      <c r="AL20">
        <v>0.1132377133774588</v>
      </c>
      <c r="AM20">
        <v>3.5831931800728918E-2</v>
      </c>
      <c r="AN20">
        <v>1.4870384350355707E-2</v>
      </c>
      <c r="AO20">
        <v>4.2143489559375795E-2</v>
      </c>
      <c r="AP20">
        <v>1.2379916925381686E-2</v>
      </c>
      <c r="AQ20">
        <v>8.0120838768237349E-3</v>
      </c>
      <c r="AR20">
        <v>5.893396822508664E-2</v>
      </c>
      <c r="AS20">
        <v>5.675144534188379E-2</v>
      </c>
      <c r="AT20">
        <v>1.2398599247646769E-2</v>
      </c>
      <c r="AU20">
        <v>5.8765324765034932E-3</v>
      </c>
      <c r="AV20">
        <v>2.8624809900131352E-2</v>
      </c>
      <c r="AW20">
        <v>5.9947118019562937E-3</v>
      </c>
      <c r="AX20">
        <v>3.8568667343014105E-3</v>
      </c>
      <c r="AY20">
        <v>2.249901388284517E-2</v>
      </c>
      <c r="AZ20">
        <v>2.0744133398493177E-2</v>
      </c>
      <c r="BA20">
        <v>2.6678653935290038E-3</v>
      </c>
      <c r="BB20">
        <v>1.3500916498953275E-3</v>
      </c>
      <c r="BC20">
        <v>1.4072373591514848E-2</v>
      </c>
      <c r="BD20">
        <v>1.7511408010849811E-3</v>
      </c>
      <c r="BE20">
        <v>9.0271452110477933E-4</v>
      </c>
      <c r="BM20">
        <v>0.55456799987568017</v>
      </c>
      <c r="BN20">
        <v>0.55595006160314719</v>
      </c>
      <c r="BO20">
        <v>0.49762642285619124</v>
      </c>
      <c r="BP20">
        <v>5.0276255136608466E-2</v>
      </c>
      <c r="BQ20">
        <v>4.2335700176946572E-3</v>
      </c>
      <c r="BR20">
        <v>2.2387918155139172E-3</v>
      </c>
      <c r="BS20">
        <v>1.5747888996149075E-3</v>
      </c>
      <c r="CA20">
        <v>1.0942444620253164E-2</v>
      </c>
      <c r="CB20">
        <v>4.7661640474049609E-3</v>
      </c>
      <c r="CC20">
        <v>4.1738669678763511E-3</v>
      </c>
      <c r="CD20">
        <v>2.8723074059218705E-3</v>
      </c>
      <c r="CE20">
        <v>2.3950847741452388E-3</v>
      </c>
      <c r="CF20">
        <v>1.5446091446251534E-3</v>
      </c>
      <c r="CG20">
        <v>7.7615603219370046E-4</v>
      </c>
      <c r="CH20">
        <v>6.176280572848203E-3</v>
      </c>
    </row>
    <row r="21" spans="1:86">
      <c r="A21">
        <v>1932</v>
      </c>
      <c r="B21">
        <v>1</v>
      </c>
      <c r="C21">
        <v>1</v>
      </c>
      <c r="D21">
        <v>0.75968245341614904</v>
      </c>
      <c r="E21">
        <v>9.1271480331262936E-2</v>
      </c>
      <c r="F21">
        <v>7.508876811594202E-2</v>
      </c>
      <c r="G21">
        <v>4.337836438923396E-2</v>
      </c>
      <c r="H21">
        <v>3.0578933747412006E-2</v>
      </c>
      <c r="P21">
        <v>0.46370211777261511</v>
      </c>
      <c r="Q21">
        <v>0.46300525871050513</v>
      </c>
      <c r="R21">
        <v>0.2691172950242588</v>
      </c>
      <c r="S21">
        <v>5.2294176051040087E-2</v>
      </c>
      <c r="T21">
        <v>7.1334325776171367E-2</v>
      </c>
      <c r="U21">
        <v>4.1209367122105253E-2</v>
      </c>
      <c r="V21">
        <v>2.9050049646935947E-2</v>
      </c>
      <c r="W21">
        <v>0.32668123311510788</v>
      </c>
      <c r="X21">
        <v>0.32590805160950009</v>
      </c>
      <c r="Y21">
        <v>0.17327745593136501</v>
      </c>
      <c r="Z21">
        <v>3.7047136705606019E-2</v>
      </c>
      <c r="AA21">
        <v>6.1217464948169278E-2</v>
      </c>
      <c r="AB21">
        <v>3.2296889251925906E-2</v>
      </c>
      <c r="AC21">
        <v>2.2069056735155336E-2</v>
      </c>
      <c r="AD21">
        <v>0.15555930046295791</v>
      </c>
      <c r="AE21">
        <v>0.15478467631887072</v>
      </c>
      <c r="AF21">
        <v>6.7066085805574369E-2</v>
      </c>
      <c r="AG21">
        <v>1.8923010500370947E-2</v>
      </c>
      <c r="AH21">
        <v>4.2020856647394897E-2</v>
      </c>
      <c r="AI21">
        <v>1.6028979506577643E-2</v>
      </c>
      <c r="AJ21">
        <v>1.0745720869763812E-2</v>
      </c>
      <c r="AK21">
        <v>0.1162300661333614</v>
      </c>
      <c r="AL21">
        <v>0.11548961982268009</v>
      </c>
      <c r="AM21">
        <v>4.2352027917183899E-2</v>
      </c>
      <c r="AN21">
        <v>1.3945843736318761E-2</v>
      </c>
      <c r="AO21">
        <v>3.7463477965088088E-2</v>
      </c>
      <c r="AP21">
        <v>1.3038920278869458E-2</v>
      </c>
      <c r="AQ21">
        <v>8.6893242643104624E-3</v>
      </c>
      <c r="AR21">
        <v>5.9695090930959031E-2</v>
      </c>
      <c r="AS21">
        <v>5.8962244962743895E-2</v>
      </c>
      <c r="AT21">
        <v>1.5130475492338868E-2</v>
      </c>
      <c r="AU21">
        <v>6.1036954836588674E-3</v>
      </c>
      <c r="AV21">
        <v>2.6486468807204705E-2</v>
      </c>
      <c r="AW21">
        <v>6.7504183407800641E-3</v>
      </c>
      <c r="AX21">
        <v>4.4911604103188823E-3</v>
      </c>
      <c r="AY21">
        <v>1.989468475619947E-2</v>
      </c>
      <c r="AZ21">
        <v>1.9264855493777391E-2</v>
      </c>
      <c r="BA21">
        <v>3.0104245659921011E-3</v>
      </c>
      <c r="BB21">
        <v>1.3230016377332383E-3</v>
      </c>
      <c r="BC21">
        <v>1.2324425581706013E-2</v>
      </c>
      <c r="BD21">
        <v>1.6458362102772792E-3</v>
      </c>
      <c r="BE21">
        <v>9.6114196359540615E-4</v>
      </c>
      <c r="BM21">
        <v>0.53629788222738495</v>
      </c>
      <c r="BN21">
        <v>0.53699474128949487</v>
      </c>
      <c r="BO21">
        <v>0.49056515839189024</v>
      </c>
      <c r="BP21">
        <v>3.8977304280222849E-2</v>
      </c>
      <c r="BQ21">
        <v>3.7544423397706528E-3</v>
      </c>
      <c r="BR21">
        <v>2.1689972671287069E-3</v>
      </c>
      <c r="BS21">
        <v>1.5288841004760592E-3</v>
      </c>
      <c r="CA21">
        <v>3.5613354037267232E-3</v>
      </c>
      <c r="CB21">
        <v>2.2432597168631115E-3</v>
      </c>
      <c r="CC21">
        <v>1.8728550268012002E-3</v>
      </c>
      <c r="CD21">
        <v>1.384781552555256E-3</v>
      </c>
      <c r="CE21">
        <v>1.2613809718076332E-3</v>
      </c>
      <c r="CF21">
        <v>7.9856061293635762E-4</v>
      </c>
      <c r="CG21">
        <v>2.8348745780196248E-4</v>
      </c>
      <c r="CH21">
        <v>1.3180756868636117E-3</v>
      </c>
    </row>
    <row r="22" spans="1:86">
      <c r="A22">
        <v>1933</v>
      </c>
      <c r="B22">
        <v>1</v>
      </c>
      <c r="C22">
        <v>1</v>
      </c>
      <c r="D22">
        <v>0.77276603982300884</v>
      </c>
      <c r="E22">
        <v>0.10692588495575221</v>
      </c>
      <c r="F22">
        <v>5.5334623893805314E-2</v>
      </c>
      <c r="G22">
        <v>3.7754148230088498E-2</v>
      </c>
      <c r="H22">
        <v>2.7219303097345132E-2</v>
      </c>
      <c r="P22">
        <v>0.4560181443056176</v>
      </c>
      <c r="Q22">
        <v>0.45026429505703514</v>
      </c>
      <c r="R22">
        <v>0.26585904065615812</v>
      </c>
      <c r="S22">
        <v>7.011105035242772E-2</v>
      </c>
      <c r="T22">
        <v>5.2567823450947584E-2</v>
      </c>
      <c r="U22">
        <v>3.5866494804907972E-2</v>
      </c>
      <c r="V22">
        <v>2.5858276709582805E-2</v>
      </c>
      <c r="W22">
        <v>0.33186730415772486</v>
      </c>
      <c r="X22">
        <v>0.32486416270191881</v>
      </c>
      <c r="Y22">
        <v>0.17467123856315889</v>
      </c>
      <c r="Z22">
        <v>5.1113190047149343E-2</v>
      </c>
      <c r="AA22">
        <v>4.8973108781885884E-2</v>
      </c>
      <c r="AB22">
        <v>2.85614127814557E-2</v>
      </c>
      <c r="AC22">
        <v>2.1543296415681888E-2</v>
      </c>
      <c r="AD22">
        <v>0.16460087350020169</v>
      </c>
      <c r="AE22">
        <v>0.15770913177787022</v>
      </c>
      <c r="AF22">
        <v>6.9921647151113653E-2</v>
      </c>
      <c r="AG22">
        <v>2.6101399788892282E-2</v>
      </c>
      <c r="AH22">
        <v>3.651822457357231E-2</v>
      </c>
      <c r="AI22">
        <v>1.4928532916964795E-2</v>
      </c>
      <c r="AJ22">
        <v>1.0238400057251105E-2</v>
      </c>
      <c r="AK22">
        <v>0.1246465948030035</v>
      </c>
      <c r="AL22">
        <v>0.11778683388669769</v>
      </c>
      <c r="AM22">
        <v>4.467335589818764E-2</v>
      </c>
      <c r="AN22">
        <v>2.0288826560415984E-2</v>
      </c>
      <c r="AO22">
        <v>3.2981743727967701E-2</v>
      </c>
      <c r="AP22">
        <v>1.1871658636210784E-2</v>
      </c>
      <c r="AQ22">
        <v>7.9701602190380607E-3</v>
      </c>
      <c r="AR22">
        <v>6.6088668867149897E-2</v>
      </c>
      <c r="AS22">
        <v>6.0544782496875317E-2</v>
      </c>
      <c r="AT22">
        <v>1.6376808598502147E-2</v>
      </c>
      <c r="AU22">
        <v>1.0068916337814916E-2</v>
      </c>
      <c r="AV22">
        <v>2.3937688756526847E-2</v>
      </c>
      <c r="AW22">
        <v>6.1608959416625253E-3</v>
      </c>
      <c r="AX22">
        <v>3.9994944378292556E-3</v>
      </c>
      <c r="AY22">
        <v>2.3442619303236292E-2</v>
      </c>
      <c r="AZ22">
        <v>2.0446143537247261E-2</v>
      </c>
      <c r="BA22">
        <v>3.1988447306731871E-3</v>
      </c>
      <c r="BB22">
        <v>2.9815319780314166E-3</v>
      </c>
      <c r="BC22">
        <v>1.1743304243494783E-2</v>
      </c>
      <c r="BD22">
        <v>1.6715264537593263E-3</v>
      </c>
      <c r="BE22">
        <v>8.4989832929988898E-4</v>
      </c>
      <c r="BM22">
        <v>0.5439818556943824</v>
      </c>
      <c r="BN22">
        <v>0.54973570494296486</v>
      </c>
      <c r="BO22">
        <v>0.50690699916685067</v>
      </c>
      <c r="BP22">
        <v>3.6814834603324492E-2</v>
      </c>
      <c r="BQ22">
        <v>2.7668004428577295E-3</v>
      </c>
      <c r="BR22">
        <v>1.8876534251805258E-3</v>
      </c>
      <c r="BS22">
        <v>1.361026387762327E-3</v>
      </c>
      <c r="CA22">
        <v>1.6859513274336269E-2</v>
      </c>
      <c r="CB22">
        <v>8.855515005186148E-3</v>
      </c>
      <c r="CC22">
        <v>8.0682524004995065E-3</v>
      </c>
      <c r="CD22">
        <v>5.7138118812921712E-3</v>
      </c>
      <c r="CE22">
        <v>4.9345343232067296E-3</v>
      </c>
      <c r="CF22">
        <v>3.2292153284118599E-3</v>
      </c>
      <c r="CG22">
        <v>1.2613698836258414E-3</v>
      </c>
      <c r="CH22">
        <v>8.0039982691501206E-3</v>
      </c>
    </row>
    <row r="23" spans="1:86">
      <c r="A23">
        <v>1934</v>
      </c>
      <c r="B23">
        <v>1</v>
      </c>
      <c r="C23">
        <v>1</v>
      </c>
      <c r="D23">
        <v>0.76789014423076918</v>
      </c>
      <c r="E23">
        <v>0.1161252403846154</v>
      </c>
      <c r="F23">
        <v>5.8868269230769231E-2</v>
      </c>
      <c r="G23">
        <v>3.1061538461538463E-2</v>
      </c>
      <c r="H23">
        <v>2.6054807692307697E-2</v>
      </c>
      <c r="P23">
        <v>0.45783541972143638</v>
      </c>
      <c r="Q23">
        <v>0.45155076643858932</v>
      </c>
      <c r="R23">
        <v>0.27199552837779223</v>
      </c>
      <c r="S23">
        <v>6.9369619075873828E-2</v>
      </c>
      <c r="T23">
        <v>5.592494820232706E-2</v>
      </c>
      <c r="U23">
        <v>2.9508391304967532E-2</v>
      </c>
      <c r="V23">
        <v>2.4752016824416152E-2</v>
      </c>
      <c r="W23">
        <v>0.33713476801859793</v>
      </c>
      <c r="X23">
        <v>0.32994642950790198</v>
      </c>
      <c r="Y23">
        <v>0.17440255855726244</v>
      </c>
      <c r="Z23">
        <v>5.3890232050734697E-2</v>
      </c>
      <c r="AA23">
        <v>5.5053347359650839E-2</v>
      </c>
      <c r="AB23">
        <v>2.5145006435758448E-2</v>
      </c>
      <c r="AC23">
        <v>2.1454917877255363E-2</v>
      </c>
      <c r="AD23">
        <v>0.16396989069448939</v>
      </c>
      <c r="AE23">
        <v>0.15868185076417599</v>
      </c>
      <c r="AF23">
        <v>6.7663543454887454E-2</v>
      </c>
      <c r="AG23">
        <v>2.7095015101141658E-2</v>
      </c>
      <c r="AH23">
        <v>4.1434289221653674E-2</v>
      </c>
      <c r="AI23">
        <v>1.2439637842515124E-2</v>
      </c>
      <c r="AJ23">
        <v>1.0049148605330139E-2</v>
      </c>
      <c r="AK23">
        <v>0.1229505717806367</v>
      </c>
      <c r="AL23">
        <v>0.11795991103794061</v>
      </c>
      <c r="AM23">
        <v>4.2828053317735086E-2</v>
      </c>
      <c r="AN23">
        <v>1.9766748632717875E-2</v>
      </c>
      <c r="AO23">
        <v>3.7168080080005175E-2</v>
      </c>
      <c r="AP23">
        <v>1.0437537737602321E-2</v>
      </c>
      <c r="AQ23">
        <v>7.7592638005208872E-3</v>
      </c>
      <c r="AR23">
        <v>6.1291146492561711E-2</v>
      </c>
      <c r="AS23">
        <v>5.8236806287307798E-2</v>
      </c>
      <c r="AT23">
        <v>1.5160859343087134E-2</v>
      </c>
      <c r="AU23">
        <v>7.9215418040888032E-3</v>
      </c>
      <c r="AV23">
        <v>2.6455442828841345E-2</v>
      </c>
      <c r="AW23">
        <v>5.006723234455575E-3</v>
      </c>
      <c r="AX23">
        <v>3.6920926763962768E-3</v>
      </c>
      <c r="AY23">
        <v>2.0732433519932793E-2</v>
      </c>
      <c r="AZ23">
        <v>1.921893982435639E-2</v>
      </c>
      <c r="BA23">
        <v>3.0066426852924351E-3</v>
      </c>
      <c r="BB23">
        <v>1.7709540324233675E-3</v>
      </c>
      <c r="BC23">
        <v>1.2423918545737935E-2</v>
      </c>
      <c r="BD23">
        <v>1.2105186461023399E-3</v>
      </c>
      <c r="BE23">
        <v>8.0685508358040354E-4</v>
      </c>
      <c r="BM23">
        <v>0.54216458027856362</v>
      </c>
      <c r="BN23">
        <v>0.54844923356141062</v>
      </c>
      <c r="BO23">
        <v>0.49589461585297695</v>
      </c>
      <c r="BP23">
        <v>4.6755621308741571E-2</v>
      </c>
      <c r="BQ23">
        <v>2.943321028442171E-3</v>
      </c>
      <c r="BR23">
        <v>1.5531471565709311E-3</v>
      </c>
      <c r="BS23">
        <v>1.3027908678915449E-3</v>
      </c>
      <c r="CA23">
        <v>1.0340144230769266E-2</v>
      </c>
      <c r="CB23">
        <v>4.8085243534343857E-3</v>
      </c>
      <c r="CC23">
        <v>4.4884365962240356E-3</v>
      </c>
      <c r="CD23">
        <v>2.9283807124469911E-3</v>
      </c>
      <c r="CE23">
        <v>2.427370005831432E-3</v>
      </c>
      <c r="CF23">
        <v>1.2720814298133579E-3</v>
      </c>
      <c r="CG23">
        <v>3.1511981487278529E-4</v>
      </c>
      <c r="CH23">
        <v>5.5316198773348799E-3</v>
      </c>
    </row>
    <row r="24" spans="1:86">
      <c r="A24">
        <v>1935</v>
      </c>
      <c r="B24">
        <v>1</v>
      </c>
      <c r="C24">
        <v>1</v>
      </c>
      <c r="D24">
        <v>0.75792713675213674</v>
      </c>
      <c r="E24">
        <v>0.13196688034188034</v>
      </c>
      <c r="F24">
        <v>5.7246153846153842E-2</v>
      </c>
      <c r="G24">
        <v>2.7299358974358971E-2</v>
      </c>
      <c r="H24">
        <v>2.5560470085470084E-2</v>
      </c>
      <c r="P24">
        <v>0.44493982712429764</v>
      </c>
      <c r="Q24">
        <v>0.43392987272768524</v>
      </c>
      <c r="R24">
        <v>0.26054286082909595</v>
      </c>
      <c r="S24">
        <v>6.8786570087832594E-2</v>
      </c>
      <c r="T24">
        <v>5.4383881577872668E-2</v>
      </c>
      <c r="U24">
        <v>2.5934390948098868E-2</v>
      </c>
      <c r="V24">
        <v>2.4282467995667866E-2</v>
      </c>
      <c r="W24">
        <v>0.32284768837368438</v>
      </c>
      <c r="X24">
        <v>0.30990185866278103</v>
      </c>
      <c r="Y24">
        <v>0.16247660831746891</v>
      </c>
      <c r="Z24">
        <v>5.3663866940116031E-2</v>
      </c>
      <c r="AA24">
        <v>5.2349120218272788E-2</v>
      </c>
      <c r="AB24">
        <v>2.0941132493403188E-2</v>
      </c>
      <c r="AC24">
        <v>2.0471456611548079E-2</v>
      </c>
      <c r="AD24">
        <v>0.16676285163429341</v>
      </c>
      <c r="AE24">
        <v>0.15628311990462229</v>
      </c>
      <c r="AF24">
        <v>6.5247412659214063E-2</v>
      </c>
      <c r="AG24">
        <v>2.8724921348118024E-2</v>
      </c>
      <c r="AH24">
        <v>4.1631219574258846E-2</v>
      </c>
      <c r="AI24">
        <v>1.0631701874054598E-2</v>
      </c>
      <c r="AJ24">
        <v>1.0048074886350469E-2</v>
      </c>
      <c r="AK24">
        <v>0.12634133834442149</v>
      </c>
      <c r="AL24">
        <v>0.11670526531390771</v>
      </c>
      <c r="AM24">
        <v>4.1714132344142313E-2</v>
      </c>
      <c r="AN24">
        <v>2.0335963724141801E-2</v>
      </c>
      <c r="AO24">
        <v>3.7822638564306572E-2</v>
      </c>
      <c r="AP24">
        <v>9.0329011396623384E-3</v>
      </c>
      <c r="AQ24">
        <v>7.7997520423871355E-3</v>
      </c>
      <c r="AR24">
        <v>6.3922876063773254E-2</v>
      </c>
      <c r="AS24">
        <v>5.7968718562550571E-2</v>
      </c>
      <c r="AT24">
        <v>1.4675471418037439E-2</v>
      </c>
      <c r="AU24">
        <v>8.6208403833000647E-3</v>
      </c>
      <c r="AV24">
        <v>2.6681599397975382E-2</v>
      </c>
      <c r="AW24">
        <v>4.2837476673209416E-3</v>
      </c>
      <c r="AX24">
        <v>3.7071060704624635E-3</v>
      </c>
      <c r="AY24">
        <v>2.187947926957198E-2</v>
      </c>
      <c r="AZ24">
        <v>1.9463370851066041E-2</v>
      </c>
      <c r="BA24">
        <v>2.772267398326052E-3</v>
      </c>
      <c r="BB24">
        <v>2.2225512767325797E-3</v>
      </c>
      <c r="BC24">
        <v>1.260618146398108E-2</v>
      </c>
      <c r="BD24">
        <v>1.0075201685081118E-3</v>
      </c>
      <c r="BE24">
        <v>8.5494036070239167E-4</v>
      </c>
      <c r="BM24">
        <v>0.55506017287570231</v>
      </c>
      <c r="BN24">
        <v>0.56607012727231476</v>
      </c>
      <c r="BO24">
        <v>0.4973842759230408</v>
      </c>
      <c r="BP24">
        <v>6.3180310254047745E-2</v>
      </c>
      <c r="BQ24">
        <v>2.8622722682811741E-3</v>
      </c>
      <c r="BR24">
        <v>1.3649680262601029E-3</v>
      </c>
      <c r="BS24">
        <v>1.278002089802218E-3</v>
      </c>
      <c r="CA24">
        <v>2.0543376068376074E-2</v>
      </c>
      <c r="CB24">
        <v>1.0219004088023698E-2</v>
      </c>
      <c r="CC24">
        <v>9.6408351362859759E-3</v>
      </c>
      <c r="CD24">
        <v>6.4006725732330891E-3</v>
      </c>
      <c r="CE24">
        <v>5.2544477404790589E-3</v>
      </c>
      <c r="CF24">
        <v>2.760348350269462E-3</v>
      </c>
      <c r="CG24">
        <v>6.7335088270752835E-4</v>
      </c>
      <c r="CH24">
        <v>1.0324371980352376E-2</v>
      </c>
    </row>
    <row r="25" spans="1:86">
      <c r="A25">
        <v>1936</v>
      </c>
      <c r="B25">
        <v>1</v>
      </c>
      <c r="C25">
        <v>1</v>
      </c>
      <c r="D25">
        <v>0.74489630898021308</v>
      </c>
      <c r="E25">
        <v>0.1301771308980213</v>
      </c>
      <c r="F25">
        <v>7.3951674277016738E-2</v>
      </c>
      <c r="G25">
        <v>2.2137176560121766E-2</v>
      </c>
      <c r="H25">
        <v>2.8837899543378995E-2</v>
      </c>
      <c r="P25">
        <v>0.46593775094476259</v>
      </c>
      <c r="Q25">
        <v>0.44772366982564021</v>
      </c>
      <c r="R25">
        <v>0.25287156714400955</v>
      </c>
      <c r="S25">
        <v>7.617191097161026E-2</v>
      </c>
      <c r="T25">
        <v>7.0254002402074911E-2</v>
      </c>
      <c r="U25">
        <v>2.1030399313220156E-2</v>
      </c>
      <c r="V25">
        <v>2.7395922426129919E-2</v>
      </c>
      <c r="W25">
        <v>0.34638718695803566</v>
      </c>
      <c r="X25">
        <v>0.32654772694179679</v>
      </c>
      <c r="Y25">
        <v>0.15684098867058618</v>
      </c>
      <c r="Z25">
        <v>6.0399167216692536E-2</v>
      </c>
      <c r="AA25">
        <v>7.0247723438118942E-2</v>
      </c>
      <c r="AB25">
        <v>1.6366012882739801E-2</v>
      </c>
      <c r="AC25">
        <v>2.2693955998540488E-2</v>
      </c>
      <c r="AD25">
        <v>0.1928824418021155</v>
      </c>
      <c r="AE25">
        <v>0.1763734217590178</v>
      </c>
      <c r="AF25">
        <v>6.3717689113961473E-2</v>
      </c>
      <c r="AG25">
        <v>3.3542535846657319E-2</v>
      </c>
      <c r="AH25">
        <v>5.9386301254438979E-2</v>
      </c>
      <c r="AI25">
        <v>8.4178426578207788E-3</v>
      </c>
      <c r="AJ25">
        <v>1.1309135853149065E-2</v>
      </c>
      <c r="AK25">
        <v>0.148582650333416</v>
      </c>
      <c r="AL25">
        <v>0.13369131687862881</v>
      </c>
      <c r="AM25">
        <v>4.1055822428193195E-2</v>
      </c>
      <c r="AN25">
        <v>2.3558913313238217E-2</v>
      </c>
      <c r="AO25">
        <v>5.3179528475899393E-2</v>
      </c>
      <c r="AP25">
        <v>7.2472272936788791E-3</v>
      </c>
      <c r="AQ25">
        <v>8.649908158025809E-3</v>
      </c>
      <c r="AR25">
        <v>7.5652325543874785E-2</v>
      </c>
      <c r="AS25">
        <v>6.6874494164752774E-2</v>
      </c>
      <c r="AT25">
        <v>1.4111310617000746E-2</v>
      </c>
      <c r="AU25">
        <v>9.7127957530086084E-3</v>
      </c>
      <c r="AV25">
        <v>3.5762371015411985E-2</v>
      </c>
      <c r="AW25">
        <v>3.2694883907007722E-3</v>
      </c>
      <c r="AX25">
        <v>4.0186033423250354E-3</v>
      </c>
      <c r="AY25">
        <v>2.5369178210276941E-2</v>
      </c>
      <c r="AZ25">
        <v>2.234125970521314E-2</v>
      </c>
      <c r="BA25">
        <v>2.4104010917728605E-3</v>
      </c>
      <c r="BB25">
        <v>2.526243519119219E-3</v>
      </c>
      <c r="BC25">
        <v>1.5702100200984302E-2</v>
      </c>
      <c r="BD25">
        <v>7.6127757244463128E-4</v>
      </c>
      <c r="BE25">
        <v>9.4126710829489039E-4</v>
      </c>
      <c r="BM25">
        <v>0.53406224905523736</v>
      </c>
      <c r="BN25">
        <v>0.55227633017435984</v>
      </c>
      <c r="BO25">
        <v>0.49202474183620354</v>
      </c>
      <c r="BP25">
        <v>5.4005219926411038E-2</v>
      </c>
      <c r="BQ25">
        <v>3.6976718749418269E-3</v>
      </c>
      <c r="BR25">
        <v>1.10677724690161E-3</v>
      </c>
      <c r="BS25">
        <v>1.4419771172490756E-3</v>
      </c>
      <c r="CA25">
        <v>3.6597792998477964E-2</v>
      </c>
      <c r="CB25">
        <v>1.9405062041968933E-2</v>
      </c>
      <c r="CC25">
        <v>1.6888247013199333E-2</v>
      </c>
      <c r="CD25">
        <v>1.1157487891145675E-2</v>
      </c>
      <c r="CE25">
        <v>8.9948746337087711E-3</v>
      </c>
      <c r="CF25">
        <v>4.4949629576724196E-3</v>
      </c>
      <c r="CG25">
        <v>9.7892219505804059E-4</v>
      </c>
      <c r="CH25">
        <v>1.7192730956509032E-2</v>
      </c>
    </row>
    <row r="26" spans="1:86">
      <c r="A26">
        <v>1937</v>
      </c>
      <c r="B26">
        <v>1</v>
      </c>
      <c r="C26">
        <v>1</v>
      </c>
      <c r="D26">
        <v>0.75071836099585065</v>
      </c>
      <c r="E26">
        <v>0.13265612033195021</v>
      </c>
      <c r="F26">
        <v>7.1855636237897647E-2</v>
      </c>
      <c r="G26">
        <v>1.7293741355463348E-2</v>
      </c>
      <c r="H26">
        <v>2.7476141078838175E-2</v>
      </c>
      <c r="P26">
        <v>0.44231411760580175</v>
      </c>
      <c r="Q26">
        <v>0.43347879853345289</v>
      </c>
      <c r="R26">
        <v>0.25833493037569244</v>
      </c>
      <c r="S26">
        <v>6.8668956095889896E-2</v>
      </c>
      <c r="T26">
        <v>6.8262821764897286E-2</v>
      </c>
      <c r="U26">
        <v>1.6429118434691584E-2</v>
      </c>
      <c r="V26">
        <v>2.1782593501865937E-2</v>
      </c>
      <c r="W26">
        <v>0.32268704748036348</v>
      </c>
      <c r="X26">
        <v>0.31379274489392162</v>
      </c>
      <c r="Y26">
        <v>0.16878869052188925</v>
      </c>
      <c r="Z26">
        <v>5.2583760347551793E-2</v>
      </c>
      <c r="AA26">
        <v>6.3815649962706861E-2</v>
      </c>
      <c r="AB26">
        <v>1.2267394043667933E-2</v>
      </c>
      <c r="AC26">
        <v>1.6337089155307984E-2</v>
      </c>
      <c r="AD26">
        <v>0.17149341603070709</v>
      </c>
      <c r="AE26">
        <v>0.16450434286791299</v>
      </c>
      <c r="AF26">
        <v>5.9665437019117439E-2</v>
      </c>
      <c r="AG26">
        <v>3.0302252648208593E-2</v>
      </c>
      <c r="AH26">
        <v>5.593931288866974E-2</v>
      </c>
      <c r="AI26">
        <v>8.0184790651559902E-3</v>
      </c>
      <c r="AJ26">
        <v>1.0578696748244206E-2</v>
      </c>
      <c r="AK26">
        <v>0.1302364848807577</v>
      </c>
      <c r="AL26">
        <v>0.12415189081359169</v>
      </c>
      <c r="AM26">
        <v>3.9309162070343566E-2</v>
      </c>
      <c r="AN26">
        <v>2.0804647372049088E-2</v>
      </c>
      <c r="AO26">
        <v>4.9785274686900069E-2</v>
      </c>
      <c r="AP26">
        <v>6.1648498099140595E-3</v>
      </c>
      <c r="AQ26">
        <v>8.0877576764661809E-3</v>
      </c>
      <c r="AR26">
        <v>6.4944611660107621E-2</v>
      </c>
      <c r="AS26">
        <v>6.1611817866289852E-2</v>
      </c>
      <c r="AT26">
        <v>1.3923611927394081E-2</v>
      </c>
      <c r="AU26">
        <v>7.6989549608679373E-3</v>
      </c>
      <c r="AV26">
        <v>3.3455491381966268E-2</v>
      </c>
      <c r="AW26">
        <v>2.7322940484478791E-3</v>
      </c>
      <c r="AX26">
        <v>3.8013037757887815E-3</v>
      </c>
      <c r="AY26">
        <v>2.174382143155763E-2</v>
      </c>
      <c r="AZ26">
        <v>2.0155380578081701E-2</v>
      </c>
      <c r="BA26">
        <v>2.5123087429093525E-3</v>
      </c>
      <c r="BB26">
        <v>1.450546891793879E-3</v>
      </c>
      <c r="BC26">
        <v>1.4620702497437511E-2</v>
      </c>
      <c r="BD26">
        <v>6.3494186376399856E-4</v>
      </c>
      <c r="BE26">
        <v>9.3680957545399927E-4</v>
      </c>
      <c r="BM26">
        <v>0.55768588239419825</v>
      </c>
      <c r="BN26">
        <v>0.56652120146654705</v>
      </c>
      <c r="BO26">
        <v>0.49238343062015821</v>
      </c>
      <c r="BP26">
        <v>6.3987164236060309E-2</v>
      </c>
      <c r="BQ26">
        <v>3.5928144730003608E-3</v>
      </c>
      <c r="BR26">
        <v>8.6462292077176331E-4</v>
      </c>
      <c r="BS26">
        <v>5.6935475769722375E-3</v>
      </c>
      <c r="CA26">
        <v>1.217963347164594E-2</v>
      </c>
      <c r="CB26">
        <v>7.1334615262071202E-3</v>
      </c>
      <c r="CC26">
        <v>5.882214057814231E-3</v>
      </c>
      <c r="CD26">
        <v>4.1043488868505121E-3</v>
      </c>
      <c r="CE26">
        <v>3.1428627941259856E-3</v>
      </c>
      <c r="CF26">
        <v>1.4500667554030193E-3</v>
      </c>
      <c r="CG26">
        <v>3.437896913677893E-4</v>
      </c>
      <c r="CH26">
        <v>5.0461719454388196E-3</v>
      </c>
    </row>
    <row r="27" spans="1:86">
      <c r="A27">
        <v>1938</v>
      </c>
      <c r="B27">
        <v>1</v>
      </c>
      <c r="C27">
        <v>1</v>
      </c>
      <c r="D27">
        <v>0.7739163519637462</v>
      </c>
      <c r="E27">
        <v>0.12962726586102719</v>
      </c>
      <c r="F27">
        <v>5.2060800604229608E-2</v>
      </c>
      <c r="G27">
        <v>1.7659365558912388E-2</v>
      </c>
      <c r="H27">
        <v>2.6736216012084594E-2</v>
      </c>
      <c r="P27">
        <v>0.44074837570771869</v>
      </c>
      <c r="Q27">
        <v>0.43000890492514116</v>
      </c>
      <c r="R27">
        <v>0.27128223508385324</v>
      </c>
      <c r="S27">
        <v>7.1340969894466713E-2</v>
      </c>
      <c r="T27">
        <v>4.9457735297830152E-2</v>
      </c>
      <c r="U27">
        <v>1.6776392263432451E-2</v>
      </c>
      <c r="V27">
        <v>2.1151572385558638E-2</v>
      </c>
      <c r="W27">
        <v>0.31344715447994287</v>
      </c>
      <c r="X27">
        <v>0.3018219202539249</v>
      </c>
      <c r="Y27">
        <v>0.17570986119978607</v>
      </c>
      <c r="Z27">
        <v>5.2399897272022156E-2</v>
      </c>
      <c r="AA27">
        <v>4.6197824329937395E-2</v>
      </c>
      <c r="AB27">
        <v>1.2198635971721794E-2</v>
      </c>
      <c r="AC27">
        <v>1.5315701480457499E-2</v>
      </c>
      <c r="AD27">
        <v>0.15754923180145181</v>
      </c>
      <c r="AE27">
        <v>0.1472938302542493</v>
      </c>
      <c r="AF27">
        <v>6.2299926744579924E-2</v>
      </c>
      <c r="AG27">
        <v>2.9580096332296472E-2</v>
      </c>
      <c r="AH27">
        <v>3.8540714825893142E-2</v>
      </c>
      <c r="AI27">
        <v>7.5880174434207722E-3</v>
      </c>
      <c r="AJ27">
        <v>9.2850749080590003E-3</v>
      </c>
      <c r="AK27">
        <v>0.11775878298539791</v>
      </c>
      <c r="AL27">
        <v>0.10816366723209651</v>
      </c>
      <c r="AM27">
        <v>4.1024810047019536E-2</v>
      </c>
      <c r="AN27">
        <v>2.0561436879500117E-2</v>
      </c>
      <c r="AO27">
        <v>3.3913798512673107E-2</v>
      </c>
      <c r="AP27">
        <v>5.7535592900658673E-3</v>
      </c>
      <c r="AQ27">
        <v>6.9100625028378848E-3</v>
      </c>
      <c r="AR27">
        <v>5.883863074939498E-2</v>
      </c>
      <c r="AS27">
        <v>5.1557203044317462E-2</v>
      </c>
      <c r="AT27">
        <v>1.5140019179512699E-2</v>
      </c>
      <c r="AU27">
        <v>8.0419279266755652E-3</v>
      </c>
      <c r="AV27">
        <v>2.281232047382695E-2</v>
      </c>
      <c r="AW27">
        <v>2.4931330255315936E-3</v>
      </c>
      <c r="AX27">
        <v>3.0698024387706582E-3</v>
      </c>
      <c r="AY27">
        <v>2.1945121575450068E-2</v>
      </c>
      <c r="AZ27">
        <v>1.666463026152246E-2</v>
      </c>
      <c r="BA27">
        <v>3.1567412004765765E-3</v>
      </c>
      <c r="BB27">
        <v>1.5767717816468241E-3</v>
      </c>
      <c r="BC27">
        <v>1.0606386406932967E-2</v>
      </c>
      <c r="BD27">
        <v>5.6538063295258009E-4</v>
      </c>
      <c r="BE27">
        <v>7.5935023951351102E-4</v>
      </c>
      <c r="BM27">
        <v>0.55925162429228137</v>
      </c>
      <c r="BN27">
        <v>0.56999109507485879</v>
      </c>
      <c r="BO27">
        <v>0.5026341168798929</v>
      </c>
      <c r="BP27">
        <v>5.8286295966560472E-2</v>
      </c>
      <c r="BQ27">
        <v>2.603065306399456E-3</v>
      </c>
      <c r="BR27">
        <v>8.8297329547993783E-4</v>
      </c>
      <c r="BS27">
        <v>5.5846436265259564E-3</v>
      </c>
      <c r="CA27">
        <v>1.7197318731117763E-2</v>
      </c>
      <c r="CB27">
        <v>8.4915002039449849E-3</v>
      </c>
      <c r="CC27">
        <v>7.3080806701130169E-3</v>
      </c>
      <c r="CD27">
        <v>5.3064784642179279E-3</v>
      </c>
      <c r="CE27">
        <v>4.3788420661226551E-3</v>
      </c>
      <c r="CF27">
        <v>2.7634552190576823E-3</v>
      </c>
      <c r="CG27">
        <v>1.4617197299505334E-3</v>
      </c>
      <c r="CH27">
        <v>8.7058185271727782E-3</v>
      </c>
    </row>
    <row r="28" spans="1:86">
      <c r="A28">
        <v>1939</v>
      </c>
      <c r="B28">
        <v>1</v>
      </c>
      <c r="C28">
        <v>1</v>
      </c>
      <c r="D28">
        <v>0.76795396600566579</v>
      </c>
      <c r="E28">
        <v>0.12858339235127481</v>
      </c>
      <c r="F28">
        <v>6.0283817280453254E-2</v>
      </c>
      <c r="G28">
        <v>1.621529745042493E-2</v>
      </c>
      <c r="H28">
        <v>2.6963703966005666E-2</v>
      </c>
      <c r="P28">
        <v>0.4551788564175559</v>
      </c>
      <c r="Q28">
        <v>0.4456889817296355</v>
      </c>
      <c r="R28">
        <v>0.27816802944696373</v>
      </c>
      <c r="S28">
        <v>7.4654740287511706E-2</v>
      </c>
      <c r="T28">
        <v>5.7269554686165514E-2</v>
      </c>
      <c r="U28">
        <v>1.5121794359533078E-2</v>
      </c>
      <c r="V28">
        <v>2.0474862949461527E-2</v>
      </c>
      <c r="W28">
        <v>0.32278713247011737</v>
      </c>
      <c r="X28">
        <v>0.31286609705834512</v>
      </c>
      <c r="Y28">
        <v>0.1763139324181961</v>
      </c>
      <c r="Z28">
        <v>5.7430324364015427E-2</v>
      </c>
      <c r="AA28">
        <v>5.1854732676856197E-2</v>
      </c>
      <c r="AB28">
        <v>1.1589912693263203E-2</v>
      </c>
      <c r="AC28">
        <v>1.5677194906014207E-2</v>
      </c>
      <c r="AD28">
        <v>0.16175457419534939</v>
      </c>
      <c r="AE28">
        <v>0.1539303595316602</v>
      </c>
      <c r="AF28">
        <v>6.0874022457861436E-2</v>
      </c>
      <c r="AG28">
        <v>3.2618974406081774E-2</v>
      </c>
      <c r="AH28">
        <v>4.3404119979817038E-2</v>
      </c>
      <c r="AI28">
        <v>7.305641032768046E-3</v>
      </c>
      <c r="AJ28">
        <v>9.7276016551319008E-3</v>
      </c>
      <c r="AK28">
        <v>0.120577644293693</v>
      </c>
      <c r="AL28">
        <v>0.11365322329433999</v>
      </c>
      <c r="AM28">
        <v>3.9869084129815886E-2</v>
      </c>
      <c r="AN28">
        <v>2.2542156608548074E-2</v>
      </c>
      <c r="AO28">
        <v>3.8392682419876721E-2</v>
      </c>
      <c r="AP28">
        <v>5.5551723689925558E-3</v>
      </c>
      <c r="AQ28">
        <v>7.294127767106761E-3</v>
      </c>
      <c r="AR28">
        <v>5.8716316119173086E-2</v>
      </c>
      <c r="AS28">
        <v>5.450964992549627E-2</v>
      </c>
      <c r="AT28">
        <v>1.4467107527289297E-2</v>
      </c>
      <c r="AU28">
        <v>8.3025466217032939E-3</v>
      </c>
      <c r="AV28">
        <v>2.599419592617434E-2</v>
      </c>
      <c r="AW28">
        <v>2.4044345030002183E-3</v>
      </c>
      <c r="AX28">
        <v>3.341365347329114E-3</v>
      </c>
      <c r="AY28">
        <v>1.9634411446568061E-2</v>
      </c>
      <c r="AZ28">
        <v>1.7412602984471628E-2</v>
      </c>
      <c r="BA28">
        <v>2.8406123963573265E-3</v>
      </c>
      <c r="BB28">
        <v>1.4083617425315175E-3</v>
      </c>
      <c r="BC28">
        <v>1.1811046523877083E-2</v>
      </c>
      <c r="BD28">
        <v>5.323891709496986E-4</v>
      </c>
      <c r="BE28">
        <v>8.2019315075600489E-4</v>
      </c>
      <c r="BM28">
        <v>0.54482114358244416</v>
      </c>
      <c r="BN28">
        <v>0.55431101827036455</v>
      </c>
      <c r="BO28">
        <v>0.48978593655870206</v>
      </c>
      <c r="BP28">
        <v>5.39286520637631E-2</v>
      </c>
      <c r="BQ28">
        <v>3.0142625942877407E-3</v>
      </c>
      <c r="BR28">
        <v>1.0935030908918522E-3</v>
      </c>
      <c r="BS28">
        <v>6.4888410165441397E-3</v>
      </c>
      <c r="CA28">
        <v>1.403771246458921E-2</v>
      </c>
      <c r="CB28">
        <v>7.9882243309179393E-3</v>
      </c>
      <c r="CC28">
        <v>6.7026904502214772E-3</v>
      </c>
      <c r="CD28">
        <v>4.5202084325784491E-3</v>
      </c>
      <c r="CE28">
        <v>3.510591601405696E-3</v>
      </c>
      <c r="CF28">
        <v>1.7797271527520897E-3</v>
      </c>
      <c r="CG28">
        <v>5.5479841674770038E-4</v>
      </c>
      <c r="CH28">
        <v>6.0494881336712707E-3</v>
      </c>
    </row>
    <row r="29" spans="1:86">
      <c r="A29">
        <v>1940</v>
      </c>
      <c r="B29">
        <v>1</v>
      </c>
      <c r="C29">
        <v>1</v>
      </c>
      <c r="D29">
        <v>0.7570217391304348</v>
      </c>
      <c r="E29">
        <v>0.13147513175230566</v>
      </c>
      <c r="F29">
        <v>6.1517621870882742E-2</v>
      </c>
      <c r="G29">
        <v>1.7670454545454545E-2</v>
      </c>
      <c r="H29">
        <v>3.2315052700922269E-2</v>
      </c>
      <c r="P29">
        <v>0.45293132429021105</v>
      </c>
      <c r="Q29">
        <v>0.44426637504743138</v>
      </c>
      <c r="R29">
        <v>0.28158091861961515</v>
      </c>
      <c r="S29">
        <v>7.4614561552414235E-2</v>
      </c>
      <c r="T29">
        <v>5.6333578924724764E-2</v>
      </c>
      <c r="U29">
        <v>1.258031937109479E-2</v>
      </c>
      <c r="V29">
        <v>1.9156996579582489E-2</v>
      </c>
      <c r="W29">
        <v>0.32222241244305272</v>
      </c>
      <c r="X29">
        <v>0.3128814970105353</v>
      </c>
      <c r="Y29">
        <v>0.17261479483033265</v>
      </c>
      <c r="Z29">
        <v>6.1420964304316927E-2</v>
      </c>
      <c r="AA29">
        <v>5.2739686552070432E-2</v>
      </c>
      <c r="AB29">
        <v>1.051778320391992E-2</v>
      </c>
      <c r="AC29">
        <v>1.5588268119895334E-2</v>
      </c>
      <c r="AD29">
        <v>0.16478073729414303</v>
      </c>
      <c r="AE29">
        <v>0.15733988074633878</v>
      </c>
      <c r="AF29">
        <v>6.1947719487332409E-2</v>
      </c>
      <c r="AG29">
        <v>3.526192092742847E-2</v>
      </c>
      <c r="AH29">
        <v>4.3959454584805463E-2</v>
      </c>
      <c r="AI29">
        <v>6.4440941488098074E-3</v>
      </c>
      <c r="AJ29">
        <v>9.7266915979626264E-3</v>
      </c>
      <c r="AK29">
        <v>0.12333319044421859</v>
      </c>
      <c r="AL29">
        <v>0.11661304145489529</v>
      </c>
      <c r="AM29">
        <v>4.1241627237432923E-2</v>
      </c>
      <c r="AN29">
        <v>2.4524154995382894E-2</v>
      </c>
      <c r="AO29">
        <v>3.8690006331244212E-2</v>
      </c>
      <c r="AP29">
        <v>4.8684953772519662E-3</v>
      </c>
      <c r="AQ29">
        <v>7.2887575135832999E-3</v>
      </c>
      <c r="AR29">
        <v>6.0051766194718165E-2</v>
      </c>
      <c r="AS29">
        <v>5.573196208091187E-2</v>
      </c>
      <c r="AT29">
        <v>1.5148561239237813E-2</v>
      </c>
      <c r="AU29">
        <v>9.1810645915827074E-3</v>
      </c>
      <c r="AV29">
        <v>2.598730452261935E-2</v>
      </c>
      <c r="AW29">
        <v>2.0865959654742181E-3</v>
      </c>
      <c r="AX29">
        <v>3.3284357619977746E-3</v>
      </c>
      <c r="AY29">
        <v>2.0436137401820011E-2</v>
      </c>
      <c r="AZ29">
        <v>1.7740378459074349E-2</v>
      </c>
      <c r="BA29">
        <v>2.8933118767665287E-3</v>
      </c>
      <c r="BB29">
        <v>1.6760179006246553E-3</v>
      </c>
      <c r="BC29">
        <v>1.1864596981750023E-2</v>
      </c>
      <c r="BD29">
        <v>4.8638180383007908E-4</v>
      </c>
      <c r="BE29">
        <v>8.2006989610306218E-4</v>
      </c>
      <c r="BM29">
        <v>0.5470686757097889</v>
      </c>
      <c r="BN29">
        <v>0.55573362495256862</v>
      </c>
      <c r="BO29">
        <v>0.47544082051081965</v>
      </c>
      <c r="BP29">
        <v>5.6860570199891422E-2</v>
      </c>
      <c r="BQ29">
        <v>5.1840429461579782E-3</v>
      </c>
      <c r="BR29">
        <v>5.0901351743597549E-3</v>
      </c>
      <c r="BS29">
        <v>1.315805612133978E-2</v>
      </c>
      <c r="CA29">
        <v>1.2481389986824812E-2</v>
      </c>
      <c r="CB29">
        <v>6.7620154441100852E-3</v>
      </c>
      <c r="CC29">
        <v>5.8934628407759137E-3</v>
      </c>
      <c r="CD29">
        <v>4.0690761088684078E-3</v>
      </c>
      <c r="CE29">
        <v>3.2190941362077526E-3</v>
      </c>
      <c r="CF29">
        <v>1.718574964249714E-3</v>
      </c>
      <c r="CG29">
        <v>6.8637795589471338E-4</v>
      </c>
      <c r="CH29">
        <v>5.7193745427147266E-3</v>
      </c>
    </row>
    <row r="30" spans="1:86">
      <c r="A30">
        <v>1941</v>
      </c>
      <c r="B30">
        <v>1</v>
      </c>
      <c r="C30">
        <v>1</v>
      </c>
      <c r="D30">
        <v>0.76229393696581194</v>
      </c>
      <c r="E30">
        <v>0.13435790598290598</v>
      </c>
      <c r="F30">
        <v>5.4990785256410255E-2</v>
      </c>
      <c r="G30">
        <v>1.485042735042735E-2</v>
      </c>
      <c r="H30">
        <v>3.3506944444444443E-2</v>
      </c>
      <c r="P30">
        <v>0.41930339557276819</v>
      </c>
      <c r="Q30">
        <v>0.41019314576353105</v>
      </c>
      <c r="R30">
        <v>0.25179913481272664</v>
      </c>
      <c r="S30">
        <v>8.593441652534399E-2</v>
      </c>
      <c r="T30">
        <v>4.7096912553117591E-2</v>
      </c>
      <c r="U30">
        <v>9.3991384903775368E-3</v>
      </c>
      <c r="V30">
        <v>1.5963543381965171E-2</v>
      </c>
      <c r="W30">
        <v>0.29991932935441878</v>
      </c>
      <c r="X30">
        <v>0.29017206118853361</v>
      </c>
      <c r="Y30">
        <v>0.15133854630217711</v>
      </c>
      <c r="Z30">
        <v>7.1653188914283725E-2</v>
      </c>
      <c r="AA30">
        <v>4.5407290203931611E-2</v>
      </c>
      <c r="AB30">
        <v>8.1726895917626254E-3</v>
      </c>
      <c r="AC30">
        <v>1.3600346176378557E-2</v>
      </c>
      <c r="AD30">
        <v>0.15785567024243188</v>
      </c>
      <c r="AE30">
        <v>0.1500797837799672</v>
      </c>
      <c r="AF30">
        <v>5.7560034354647988E-2</v>
      </c>
      <c r="AG30">
        <v>4.3364444152882951E-2</v>
      </c>
      <c r="AH30">
        <v>3.6457840776780819E-2</v>
      </c>
      <c r="AI30">
        <v>4.7302200683803381E-3</v>
      </c>
      <c r="AJ30">
        <v>7.9672444272751008E-3</v>
      </c>
      <c r="AK30">
        <v>0.11861890585392031</v>
      </c>
      <c r="AL30">
        <v>0.11148372327385819</v>
      </c>
      <c r="AM30">
        <v>3.9260844412010346E-2</v>
      </c>
      <c r="AN30">
        <v>3.1320648366004379E-2</v>
      </c>
      <c r="AO30">
        <v>3.1520523315542011E-2</v>
      </c>
      <c r="AP30">
        <v>3.4807514259319384E-3</v>
      </c>
      <c r="AQ30">
        <v>5.9009557543695211E-3</v>
      </c>
      <c r="AR30">
        <v>5.8065009852960155E-2</v>
      </c>
      <c r="AS30">
        <v>5.2893892210692288E-2</v>
      </c>
      <c r="AT30">
        <v>1.4797069993849752E-2</v>
      </c>
      <c r="AU30">
        <v>1.3282878042748933E-2</v>
      </c>
      <c r="AV30">
        <v>2.067873641794421E-2</v>
      </c>
      <c r="AW30">
        <v>1.454931113572186E-3</v>
      </c>
      <c r="AX30">
        <v>2.6802766425772094E-3</v>
      </c>
      <c r="AY30">
        <v>1.9771783137308981E-2</v>
      </c>
      <c r="AZ30">
        <v>1.6290480751623121E-2</v>
      </c>
      <c r="BA30">
        <v>2.7296358269029569E-3</v>
      </c>
      <c r="BB30">
        <v>3.1655654461696168E-3</v>
      </c>
      <c r="BC30">
        <v>9.3475844242860862E-3</v>
      </c>
      <c r="BD30">
        <v>3.5723000250436048E-4</v>
      </c>
      <c r="BE30">
        <v>6.9046505176009992E-4</v>
      </c>
      <c r="BM30">
        <v>0.58069660442723181</v>
      </c>
      <c r="BN30">
        <v>0.58980685423646895</v>
      </c>
      <c r="BO30">
        <v>0.51049480215308529</v>
      </c>
      <c r="BP30">
        <v>4.8423489457561988E-2</v>
      </c>
      <c r="BQ30">
        <v>7.8938727032926634E-3</v>
      </c>
      <c r="BR30">
        <v>5.4512888600498129E-3</v>
      </c>
      <c r="BS30">
        <v>1.7543401062479272E-2</v>
      </c>
      <c r="CA30">
        <v>1.2735710470085392E-2</v>
      </c>
      <c r="CB30">
        <v>6.5559034808814979E-3</v>
      </c>
      <c r="CC30">
        <v>5.9140267731177584E-3</v>
      </c>
      <c r="CD30">
        <v>4.0403436214004641E-3</v>
      </c>
      <c r="CE30">
        <v>3.2558865546575468E-3</v>
      </c>
      <c r="CF30">
        <v>1.9952027353870817E-3</v>
      </c>
      <c r="CG30">
        <v>9.2853572184393106E-4</v>
      </c>
      <c r="CH30">
        <v>6.1798069892038936E-3</v>
      </c>
    </row>
    <row r="31" spans="1:86">
      <c r="A31">
        <v>1942</v>
      </c>
      <c r="B31">
        <v>1</v>
      </c>
      <c r="C31">
        <v>1</v>
      </c>
      <c r="D31">
        <v>0.77724638728323703</v>
      </c>
      <c r="E31">
        <v>0.14714750206440957</v>
      </c>
      <c r="F31">
        <v>3.6557700247729148E-2</v>
      </c>
      <c r="G31">
        <v>1.0817506193228736E-2</v>
      </c>
      <c r="H31">
        <v>2.8230800990916599E-2</v>
      </c>
      <c r="P31">
        <v>0.36127862667023725</v>
      </c>
      <c r="Q31">
        <v>0.35494183119366485</v>
      </c>
      <c r="R31">
        <v>0.21345734649961565</v>
      </c>
      <c r="S31">
        <v>9.0111925106767021E-2</v>
      </c>
      <c r="T31">
        <v>3.1660210509634856E-2</v>
      </c>
      <c r="U31">
        <v>6.428605591363803E-3</v>
      </c>
      <c r="V31">
        <v>1.3283743486283427E-2</v>
      </c>
      <c r="W31">
        <v>0.25802954757783569</v>
      </c>
      <c r="X31">
        <v>0.25107398225662392</v>
      </c>
      <c r="Y31">
        <v>0.1305216893348079</v>
      </c>
      <c r="Z31">
        <v>7.5031204884430339E-2</v>
      </c>
      <c r="AA31">
        <v>2.9661876537640613E-2</v>
      </c>
      <c r="AB31">
        <v>5.7251480566014477E-3</v>
      </c>
      <c r="AC31">
        <v>1.0134063443143613E-2</v>
      </c>
      <c r="AD31">
        <v>0.13428668320893031</v>
      </c>
      <c r="AE31">
        <v>0.12905441063638759</v>
      </c>
      <c r="AF31">
        <v>4.6086087145639137E-2</v>
      </c>
      <c r="AG31">
        <v>4.8732582689366755E-2</v>
      </c>
      <c r="AH31">
        <v>2.4529896340524795E-2</v>
      </c>
      <c r="AI31">
        <v>3.6138853147487195E-3</v>
      </c>
      <c r="AJ31">
        <v>6.0919591461081881E-3</v>
      </c>
      <c r="AK31">
        <v>0.1006676677260311</v>
      </c>
      <c r="AL31">
        <v>9.5950203764281386E-2</v>
      </c>
      <c r="AM31">
        <v>3.1379338310709722E-2</v>
      </c>
      <c r="AN31">
        <v>3.6498684997629455E-2</v>
      </c>
      <c r="AO31">
        <v>2.0981412684266541E-2</v>
      </c>
      <c r="AP31">
        <v>2.6679609431264381E-3</v>
      </c>
      <c r="AQ31">
        <v>4.4228068285492418E-3</v>
      </c>
      <c r="AR31">
        <v>4.8115929755329689E-2</v>
      </c>
      <c r="AS31">
        <v>4.4770738727901757E-2</v>
      </c>
      <c r="AT31">
        <v>1.1316080214467722E-2</v>
      </c>
      <c r="AU31">
        <v>1.7627939815717079E-2</v>
      </c>
      <c r="AV31">
        <v>1.2875481888861737E-2</v>
      </c>
      <c r="AW31">
        <v>1.0895661287311155E-3</v>
      </c>
      <c r="AX31">
        <v>1.8616706801241056E-3</v>
      </c>
      <c r="AY31">
        <v>1.545771434556425E-2</v>
      </c>
      <c r="AZ31">
        <v>1.321699092374343E-2</v>
      </c>
      <c r="BA31">
        <v>1.7541987910805277E-3</v>
      </c>
      <c r="BB31">
        <v>5.5961101707885062E-3</v>
      </c>
      <c r="BC31">
        <v>5.1929977996823954E-3</v>
      </c>
      <c r="BD31">
        <v>2.4510448526290077E-4</v>
      </c>
      <c r="BE31">
        <v>4.2857967692909948E-4</v>
      </c>
      <c r="BM31">
        <v>0.63872137332976275</v>
      </c>
      <c r="BN31">
        <v>0.64505816880633515</v>
      </c>
      <c r="BO31">
        <v>0.56378904078362135</v>
      </c>
      <c r="BP31">
        <v>5.7035576957642553E-2</v>
      </c>
      <c r="BQ31">
        <v>4.8974897380942919E-3</v>
      </c>
      <c r="BR31">
        <v>4.3889006018649332E-3</v>
      </c>
      <c r="BS31">
        <v>1.4947057504633172E-2</v>
      </c>
      <c r="CA31">
        <v>7.5471717588769431E-3</v>
      </c>
      <c r="CB31">
        <v>3.7648236091758808E-3</v>
      </c>
      <c r="CC31">
        <v>3.6048012428888999E-3</v>
      </c>
      <c r="CD31">
        <v>2.4708564314495818E-3</v>
      </c>
      <c r="CE31">
        <v>1.941032913060365E-3</v>
      </c>
      <c r="CF31">
        <v>1.1982822902469844E-3</v>
      </c>
      <c r="CG31">
        <v>5.3333699434918939E-4</v>
      </c>
      <c r="CH31">
        <v>3.7823481497010624E-3</v>
      </c>
    </row>
    <row r="32" spans="1:86">
      <c r="A32">
        <v>1943</v>
      </c>
      <c r="B32">
        <v>1</v>
      </c>
      <c r="C32">
        <v>1</v>
      </c>
      <c r="D32">
        <v>0.79049924949966643</v>
      </c>
      <c r="E32">
        <v>0.14990627084723149</v>
      </c>
      <c r="F32">
        <v>2.9257588392261509E-2</v>
      </c>
      <c r="G32">
        <v>7.9886591060707134E-3</v>
      </c>
      <c r="H32">
        <v>2.2348232154769845E-2</v>
      </c>
      <c r="P32">
        <v>0.33689902114938231</v>
      </c>
      <c r="Q32">
        <v>0.32669923198876605</v>
      </c>
      <c r="R32">
        <v>0.18624420227563573</v>
      </c>
      <c r="S32">
        <v>9.8137594605252551E-2</v>
      </c>
      <c r="T32">
        <v>2.5808201644325502E-2</v>
      </c>
      <c r="U32">
        <v>5.1387121702606356E-3</v>
      </c>
      <c r="V32">
        <v>1.1370521293291682E-2</v>
      </c>
      <c r="W32">
        <v>0.24082598448911308</v>
      </c>
      <c r="X32">
        <v>0.23020762263415889</v>
      </c>
      <c r="Y32">
        <v>0.10977193084410479</v>
      </c>
      <c r="Z32">
        <v>8.3274343191294217E-2</v>
      </c>
      <c r="AA32">
        <v>2.4287837020616963E-2</v>
      </c>
      <c r="AB32">
        <v>4.5630197782423323E-3</v>
      </c>
      <c r="AC32">
        <v>8.3104917999005622E-3</v>
      </c>
      <c r="AD32">
        <v>0.12309474270890661</v>
      </c>
      <c r="AE32">
        <v>0.114846537213808</v>
      </c>
      <c r="AF32">
        <v>3.4456458628589079E-2</v>
      </c>
      <c r="AG32">
        <v>5.3473957327251471E-2</v>
      </c>
      <c r="AH32">
        <v>1.9345787546405504E-2</v>
      </c>
      <c r="AI32">
        <v>2.896467707328162E-3</v>
      </c>
      <c r="AJ32">
        <v>4.6738660042337857E-3</v>
      </c>
      <c r="AK32">
        <v>9.1478280557804131E-2</v>
      </c>
      <c r="AL32">
        <v>8.4288619326815792E-2</v>
      </c>
      <c r="AM32">
        <v>2.3045750160042712E-2</v>
      </c>
      <c r="AN32">
        <v>3.9606095256763493E-2</v>
      </c>
      <c r="AO32">
        <v>1.6215238610639754E-2</v>
      </c>
      <c r="AP32">
        <v>2.1422038142379428E-3</v>
      </c>
      <c r="AQ32">
        <v>3.2793314851318951E-3</v>
      </c>
      <c r="AR32">
        <v>4.2628729222402739E-2</v>
      </c>
      <c r="AS32">
        <v>3.7832686913105353E-2</v>
      </c>
      <c r="AT32">
        <v>8.0224611319737044E-3</v>
      </c>
      <c r="AU32">
        <v>1.7692887375161555E-2</v>
      </c>
      <c r="AV32">
        <v>9.8121252747570744E-3</v>
      </c>
      <c r="AW32">
        <v>9.1205204506016014E-4</v>
      </c>
      <c r="AX32">
        <v>1.3931610861528583E-3</v>
      </c>
      <c r="AY32">
        <v>1.235124813437332E-2</v>
      </c>
      <c r="AZ32">
        <v>9.7267087256462537E-3</v>
      </c>
      <c r="BA32">
        <v>1.1180990558387455E-3</v>
      </c>
      <c r="BB32">
        <v>4.35400495269653E-3</v>
      </c>
      <c r="BC32">
        <v>3.7299546187054733E-3</v>
      </c>
      <c r="BD32">
        <v>2.22108306213417E-4</v>
      </c>
      <c r="BE32">
        <v>3.0254179219208832E-4</v>
      </c>
      <c r="BM32">
        <v>0.66310097885061769</v>
      </c>
      <c r="BN32">
        <v>0.67330076801123395</v>
      </c>
      <c r="BO32">
        <v>0.60425504722403067</v>
      </c>
      <c r="BP32">
        <v>5.1768676241978936E-2</v>
      </c>
      <c r="BQ32">
        <v>3.449386747936007E-3</v>
      </c>
      <c r="BR32">
        <v>2.8499469358100778E-3</v>
      </c>
      <c r="BS32">
        <v>1.0977710861478163E-2</v>
      </c>
      <c r="CA32">
        <v>1.4366827885256799E-2</v>
      </c>
      <c r="CB32">
        <v>7.6522145108503595E-3</v>
      </c>
      <c r="CC32">
        <v>6.7653867396348594E-3</v>
      </c>
      <c r="CD32">
        <v>4.4846513760709774E-3</v>
      </c>
      <c r="CE32">
        <v>3.4598510228576488E-3</v>
      </c>
      <c r="CF32">
        <v>1.9375804913422242E-3</v>
      </c>
      <c r="CG32">
        <v>6.8675097739127162E-4</v>
      </c>
      <c r="CH32">
        <v>6.7146133744064394E-3</v>
      </c>
    </row>
    <row r="33" spans="1:86">
      <c r="A33">
        <v>1944</v>
      </c>
      <c r="B33">
        <v>1</v>
      </c>
      <c r="C33">
        <v>1</v>
      </c>
      <c r="D33">
        <v>0.76097891848628552</v>
      </c>
      <c r="E33">
        <v>0.18018567047543543</v>
      </c>
      <c r="F33">
        <v>2.9456916824912294E-2</v>
      </c>
      <c r="G33">
        <v>6.5497708445159701E-3</v>
      </c>
      <c r="H33">
        <v>2.2828723368850872E-2</v>
      </c>
      <c r="P33">
        <v>0.32512530985454757</v>
      </c>
      <c r="Q33">
        <v>0.31548869949228209</v>
      </c>
      <c r="R33">
        <v>0.19261649589755697</v>
      </c>
      <c r="S33">
        <v>8.7057328547984536E-2</v>
      </c>
      <c r="T33">
        <v>2.1682645919632502E-2</v>
      </c>
      <c r="U33">
        <v>4.8526630177850149E-3</v>
      </c>
      <c r="V33">
        <v>9.2757246814427624E-3</v>
      </c>
      <c r="W33">
        <v>0.22765102190252962</v>
      </c>
      <c r="X33">
        <v>0.21758283883058169</v>
      </c>
      <c r="Y33">
        <v>0.10634935056087587</v>
      </c>
      <c r="Z33">
        <v>7.8326746235120301E-2</v>
      </c>
      <c r="AA33">
        <v>2.0938422024241399E-2</v>
      </c>
      <c r="AB33">
        <v>4.1974583176257142E-3</v>
      </c>
      <c r="AC33">
        <v>7.7671614629154558E-3</v>
      </c>
      <c r="AD33">
        <v>0.1128093433718807</v>
      </c>
      <c r="AE33">
        <v>0.1053867000025793</v>
      </c>
      <c r="AF33">
        <v>3.2455906753674928E-2</v>
      </c>
      <c r="AG33">
        <v>4.9324841908998364E-2</v>
      </c>
      <c r="AH33">
        <v>1.6567956655528602E-2</v>
      </c>
      <c r="AI33">
        <v>2.5670910349280315E-3</v>
      </c>
      <c r="AJ33">
        <v>4.4672013944348802E-3</v>
      </c>
      <c r="AK33">
        <v>8.2574939328391106E-2</v>
      </c>
      <c r="AL33">
        <v>7.6036185090145494E-2</v>
      </c>
      <c r="AM33">
        <v>2.1382396830490952E-2</v>
      </c>
      <c r="AN33">
        <v>3.5633852791854215E-2</v>
      </c>
      <c r="AO33">
        <v>1.3927384896776258E-2</v>
      </c>
      <c r="AP33">
        <v>1.8930569871013986E-3</v>
      </c>
      <c r="AQ33">
        <v>3.1956901031167258E-3</v>
      </c>
      <c r="AR33">
        <v>3.7556085801448078E-2</v>
      </c>
      <c r="AS33">
        <v>3.3274228934788347E-2</v>
      </c>
      <c r="AT33">
        <v>7.3479458028667408E-3</v>
      </c>
      <c r="AU33">
        <v>1.5196877911033503E-2</v>
      </c>
      <c r="AV33">
        <v>8.5509587339990135E-3</v>
      </c>
      <c r="AW33">
        <v>8.2578598867070021E-4</v>
      </c>
      <c r="AX33">
        <v>1.348876216850704E-3</v>
      </c>
      <c r="AY33">
        <v>1.1642370843730741E-2</v>
      </c>
      <c r="AZ33">
        <v>9.240911360951223E-3</v>
      </c>
      <c r="BA33">
        <v>1.1562751788536587E-3</v>
      </c>
      <c r="BB33">
        <v>3.6571605824864094E-3</v>
      </c>
      <c r="BC33">
        <v>3.8625483598469595E-3</v>
      </c>
      <c r="BD33">
        <v>2.3010773567420402E-4</v>
      </c>
      <c r="BE33">
        <v>3.3278209010446447E-4</v>
      </c>
      <c r="BM33">
        <v>0.67487469014545243</v>
      </c>
      <c r="BN33">
        <v>0.68451130050771791</v>
      </c>
      <c r="BO33">
        <v>0.56836242258872849</v>
      </c>
      <c r="BP33">
        <v>9.3128341927450897E-2</v>
      </c>
      <c r="BQ33">
        <v>7.7742709052797919E-3</v>
      </c>
      <c r="BR33">
        <v>1.6971078267309552E-3</v>
      </c>
      <c r="BS33">
        <v>1.355299868740811E-2</v>
      </c>
      <c r="CA33">
        <v>1.4605387633413174E-2</v>
      </c>
      <c r="CB33">
        <v>7.2327250103477675E-3</v>
      </c>
      <c r="CC33">
        <v>6.4010020871465524E-3</v>
      </c>
      <c r="CD33">
        <v>3.9911740054994213E-3</v>
      </c>
      <c r="CE33">
        <v>3.1085582004532161E-3</v>
      </c>
      <c r="CF33">
        <v>1.6960569329104701E-3</v>
      </c>
      <c r="CG33">
        <v>6.2499779668454718E-4</v>
      </c>
      <c r="CH33">
        <v>7.372662623065406E-3</v>
      </c>
    </row>
    <row r="34" spans="1:86">
      <c r="A34">
        <v>1945</v>
      </c>
      <c r="B34">
        <v>1</v>
      </c>
      <c r="C34">
        <v>1</v>
      </c>
      <c r="D34">
        <v>0.75679128443275301</v>
      </c>
      <c r="E34">
        <v>0.18469441807251438</v>
      </c>
      <c r="F34">
        <v>2.9261239180293604E-2</v>
      </c>
      <c r="G34">
        <v>6.5063244228705918E-3</v>
      </c>
      <c r="H34">
        <v>2.2746733891568352E-2</v>
      </c>
      <c r="P34">
        <v>0.34423310442267135</v>
      </c>
      <c r="Q34">
        <v>0.32644588706207495</v>
      </c>
      <c r="R34">
        <v>0.18733748545265536</v>
      </c>
      <c r="S34">
        <v>0.10203799256734787</v>
      </c>
      <c r="T34">
        <v>2.2229011181202133E-2</v>
      </c>
      <c r="U34">
        <v>5.0168497250493759E-3</v>
      </c>
      <c r="V34">
        <v>9.8245320958588057E-3</v>
      </c>
      <c r="W34">
        <v>0.247945827268267</v>
      </c>
      <c r="X34">
        <v>0.22903431644415392</v>
      </c>
      <c r="Y34">
        <v>0.10356018527181964</v>
      </c>
      <c r="Z34">
        <v>9.115028485227325E-2</v>
      </c>
      <c r="AA34">
        <v>2.1635852683269511E-2</v>
      </c>
      <c r="AB34">
        <v>4.4189095337848917E-3</v>
      </c>
      <c r="AC34">
        <v>8.2690806397558297E-3</v>
      </c>
      <c r="AD34">
        <v>0.1251579109368974</v>
      </c>
      <c r="AE34">
        <v>0.1107119394880994</v>
      </c>
      <c r="AF34">
        <v>3.2855682861737324E-2</v>
      </c>
      <c r="AG34">
        <v>5.3913551768160831E-2</v>
      </c>
      <c r="AH34">
        <v>1.6580649781938482E-2</v>
      </c>
      <c r="AI34">
        <v>2.7099553490683931E-3</v>
      </c>
      <c r="AJ34">
        <v>4.6520321716793716E-3</v>
      </c>
      <c r="AK34">
        <v>9.138062880728734E-2</v>
      </c>
      <c r="AL34">
        <v>7.8688286470742441E-2</v>
      </c>
      <c r="AM34">
        <v>2.1527361845585583E-2</v>
      </c>
      <c r="AN34">
        <v>3.792639749039519E-2</v>
      </c>
      <c r="AO34">
        <v>1.3889149997354418E-2</v>
      </c>
      <c r="AP34">
        <v>2.0115989210173291E-3</v>
      </c>
      <c r="AQ34">
        <v>3.3336982206141363E-3</v>
      </c>
      <c r="AR34">
        <v>4.1591811045259677E-2</v>
      </c>
      <c r="AS34">
        <v>3.3188697173565498E-2</v>
      </c>
      <c r="AT34">
        <v>7.2294280809243302E-3</v>
      </c>
      <c r="AU34">
        <v>1.5119972062916714E-2</v>
      </c>
      <c r="AV34">
        <v>8.5321251775116718E-3</v>
      </c>
      <c r="AW34">
        <v>9.1081869041834758E-4</v>
      </c>
      <c r="AX34">
        <v>1.3964946095004445E-3</v>
      </c>
      <c r="AY34">
        <v>1.2633914667333801E-2</v>
      </c>
      <c r="AZ34">
        <v>8.4491417334779453E-3</v>
      </c>
      <c r="BA34">
        <v>1.1303306689142687E-3</v>
      </c>
      <c r="BB34">
        <v>2.9613110746918468E-3</v>
      </c>
      <c r="BC34">
        <v>3.7619910582080921E-3</v>
      </c>
      <c r="BD34">
        <v>2.624662364991396E-4</v>
      </c>
      <c r="BE34">
        <v>3.330552889860049E-4</v>
      </c>
      <c r="BM34">
        <v>0.65576689557732859</v>
      </c>
      <c r="BN34">
        <v>0.673554112937925</v>
      </c>
      <c r="BO34">
        <v>0.56945379898009763</v>
      </c>
      <c r="BP34">
        <v>8.2656425505166511E-2</v>
      </c>
      <c r="BQ34">
        <v>7.0322279990914713E-3</v>
      </c>
      <c r="BR34">
        <v>1.4894746978212159E-3</v>
      </c>
      <c r="BS34">
        <v>1.2922201795709546E-2</v>
      </c>
      <c r="CA34">
        <v>3.4106029748082509E-2</v>
      </c>
      <c r="CB34">
        <v>1.5747005025612375E-2</v>
      </c>
      <c r="CC34">
        <v>1.3897202829310486E-2</v>
      </c>
      <c r="CD34">
        <v>8.4047284445564977E-3</v>
      </c>
      <c r="CE34">
        <v>6.5242089179137173E-3</v>
      </c>
      <c r="CF34">
        <v>3.4823556541617004E-3</v>
      </c>
      <c r="CG34">
        <v>1.1415854277253817E-3</v>
      </c>
      <c r="CH34">
        <v>1.8359024722470134E-2</v>
      </c>
    </row>
    <row r="35" spans="1:86">
      <c r="A35">
        <v>1946</v>
      </c>
      <c r="B35">
        <v>1</v>
      </c>
      <c r="C35">
        <v>1</v>
      </c>
      <c r="D35">
        <v>0.74318159226260783</v>
      </c>
      <c r="E35">
        <v>0.19463801652498428</v>
      </c>
      <c r="F35">
        <v>3.1288259350538694E-2</v>
      </c>
      <c r="G35">
        <v>7.9508658843173603E-3</v>
      </c>
      <c r="H35">
        <v>2.2941340493633271E-2</v>
      </c>
      <c r="P35">
        <v>0.36699551227328814</v>
      </c>
      <c r="Q35">
        <v>0.34616394068930384</v>
      </c>
      <c r="R35">
        <v>0.18682959715164618</v>
      </c>
      <c r="S35">
        <v>0.11615342898979557</v>
      </c>
      <c r="T35">
        <v>2.7149741164094559E-2</v>
      </c>
      <c r="U35">
        <v>5.2524074396675096E-3</v>
      </c>
      <c r="V35">
        <v>1.0779494263092673E-2</v>
      </c>
      <c r="W35">
        <v>0.26765386402673913</v>
      </c>
      <c r="X35">
        <v>0.24657740220126542</v>
      </c>
      <c r="Y35">
        <v>0.10691718858716882</v>
      </c>
      <c r="Z35">
        <v>0.10009617627193228</v>
      </c>
      <c r="AA35">
        <v>2.5913237558626543E-2</v>
      </c>
      <c r="AB35">
        <v>4.6653599795378597E-3</v>
      </c>
      <c r="AC35">
        <v>8.9861693908423711E-3</v>
      </c>
      <c r="AD35">
        <v>0.1327705253334413</v>
      </c>
      <c r="AE35">
        <v>0.1176242577054763</v>
      </c>
      <c r="AF35">
        <v>3.7065372905357413E-2</v>
      </c>
      <c r="AG35">
        <v>5.3213963663075063E-2</v>
      </c>
      <c r="AH35">
        <v>1.9571304602638787E-2</v>
      </c>
      <c r="AI35">
        <v>2.7966227667866094E-3</v>
      </c>
      <c r="AJ35">
        <v>4.9788991552134126E-3</v>
      </c>
      <c r="AK35">
        <v>9.612431985405244E-2</v>
      </c>
      <c r="AL35">
        <v>8.2807493281650546E-2</v>
      </c>
      <c r="AM35">
        <v>2.422549003327169E-2</v>
      </c>
      <c r="AN35">
        <v>3.6530883444546421E-2</v>
      </c>
      <c r="AO35">
        <v>1.6391786657240871E-2</v>
      </c>
      <c r="AP35">
        <v>2.0888131526550658E-3</v>
      </c>
      <c r="AQ35">
        <v>3.5724505941068978E-3</v>
      </c>
      <c r="AR35">
        <v>4.391740338619992E-2</v>
      </c>
      <c r="AS35">
        <v>3.4321167613422653E-2</v>
      </c>
      <c r="AT35">
        <v>8.2012306373454302E-3</v>
      </c>
      <c r="AU35">
        <v>1.3289087335125018E-2</v>
      </c>
      <c r="AV35">
        <v>1.0279484502372311E-2</v>
      </c>
      <c r="AW35">
        <v>9.8945680708589626E-4</v>
      </c>
      <c r="AX35">
        <v>1.5588535265488117E-3</v>
      </c>
      <c r="AY35">
        <v>1.47283742297185E-2</v>
      </c>
      <c r="AZ35">
        <v>9.1638256707099307E-3</v>
      </c>
      <c r="BA35">
        <v>1.3834859038225999E-3</v>
      </c>
      <c r="BB35">
        <v>2.2367354274018384E-3</v>
      </c>
      <c r="BC35">
        <v>4.8090028805082615E-3</v>
      </c>
      <c r="BD35">
        <v>3.2842611273327583E-4</v>
      </c>
      <c r="BE35">
        <v>4.0676236578855447E-4</v>
      </c>
      <c r="BM35">
        <v>0.63300448772671181</v>
      </c>
      <c r="BN35">
        <v>0.65383605931069622</v>
      </c>
      <c r="BO35">
        <v>0.55635199511096167</v>
      </c>
      <c r="BP35">
        <v>7.8484587535188707E-2</v>
      </c>
      <c r="BQ35">
        <v>4.1385181864441352E-3</v>
      </c>
      <c r="BR35">
        <v>2.6984584446498507E-3</v>
      </c>
      <c r="BS35">
        <v>1.2161846230540597E-2</v>
      </c>
      <c r="CA35">
        <v>4.5946615785099197E-2</v>
      </c>
      <c r="CB35">
        <v>2.1329209002173381E-2</v>
      </c>
      <c r="CC35">
        <v>1.7525647004224595E-2</v>
      </c>
      <c r="CD35">
        <v>9.4801417145017434E-3</v>
      </c>
      <c r="CE35">
        <v>7.1777454625517063E-3</v>
      </c>
      <c r="CF35">
        <v>3.9917044335350095E-3</v>
      </c>
      <c r="CG35">
        <v>1.5286043722387342E-3</v>
      </c>
      <c r="CH35">
        <v>2.4617406782925816E-2</v>
      </c>
    </row>
    <row r="36" spans="1:86">
      <c r="A36">
        <v>1947</v>
      </c>
      <c r="B36">
        <v>1</v>
      </c>
      <c r="C36">
        <v>1</v>
      </c>
      <c r="D36">
        <v>0.76547025440606142</v>
      </c>
      <c r="E36">
        <v>0.1710410666719907</v>
      </c>
      <c r="F36">
        <v>3.266679644021183E-2</v>
      </c>
      <c r="G36">
        <v>7.4869352979051555E-3</v>
      </c>
      <c r="H36">
        <v>2.3334947183830883E-2</v>
      </c>
      <c r="P36">
        <v>0.34347880643880307</v>
      </c>
      <c r="Q36">
        <v>0.33017177593435576</v>
      </c>
      <c r="R36">
        <v>0.18633000308829792</v>
      </c>
      <c r="S36">
        <v>0.10001306270671673</v>
      </c>
      <c r="T36">
        <v>2.8193774778383487E-2</v>
      </c>
      <c r="U36">
        <v>4.6448721850809163E-3</v>
      </c>
      <c r="V36">
        <v>1.0989967354563727E-2</v>
      </c>
      <c r="W36">
        <v>0.246782759044961</v>
      </c>
      <c r="X36">
        <v>0.2329946264784413</v>
      </c>
      <c r="Y36">
        <v>0.10700554431116834</v>
      </c>
      <c r="Z36">
        <v>8.5337283695686036E-2</v>
      </c>
      <c r="AA36">
        <v>2.7239511052554864E-2</v>
      </c>
      <c r="AB36">
        <v>4.1201043369470895E-3</v>
      </c>
      <c r="AC36">
        <v>9.2921058123427661E-3</v>
      </c>
      <c r="AD36">
        <v>0.11955055203166751</v>
      </c>
      <c r="AE36">
        <v>0.10953835923874261</v>
      </c>
      <c r="AF36">
        <v>3.7683124110437297E-2</v>
      </c>
      <c r="AG36">
        <v>4.3140726470419076E-2</v>
      </c>
      <c r="AH36">
        <v>2.1042369369740781E-2</v>
      </c>
      <c r="AI36">
        <v>2.4429359188728478E-3</v>
      </c>
      <c r="AJ36">
        <v>5.2291686185848138E-3</v>
      </c>
      <c r="AK36">
        <v>8.6136609273865794E-2</v>
      </c>
      <c r="AL36">
        <v>7.7074987317122604E-2</v>
      </c>
      <c r="AM36">
        <v>2.4597057403910726E-2</v>
      </c>
      <c r="AN36">
        <v>2.9031765306197176E-2</v>
      </c>
      <c r="AO36">
        <v>1.7816374303463452E-2</v>
      </c>
      <c r="AP36">
        <v>1.8056196388294336E-3</v>
      </c>
      <c r="AQ36">
        <v>3.824156582118756E-3</v>
      </c>
      <c r="AR36">
        <v>3.9182105759787582E-2</v>
      </c>
      <c r="AS36">
        <v>3.2356965444957558E-2</v>
      </c>
      <c r="AT36">
        <v>8.324865416107113E-3</v>
      </c>
      <c r="AU36">
        <v>1.0002243350897682E-2</v>
      </c>
      <c r="AV36">
        <v>1.1441140576852128E-2</v>
      </c>
      <c r="AW36">
        <v>8.4553728054481345E-4</v>
      </c>
      <c r="AX36">
        <v>1.7432150899730462E-3</v>
      </c>
      <c r="AY36">
        <v>1.3035162087810491E-2</v>
      </c>
      <c r="AZ36">
        <v>9.0289404896681663E-3</v>
      </c>
      <c r="BA36">
        <v>1.3565359601452076E-3</v>
      </c>
      <c r="BB36">
        <v>1.5428466016526171E-3</v>
      </c>
      <c r="BC36">
        <v>5.3830045140208999E-3</v>
      </c>
      <c r="BD36">
        <v>2.6964760646649543E-4</v>
      </c>
      <c r="BE36">
        <v>4.7689664783767628E-4</v>
      </c>
      <c r="BM36">
        <v>0.65652119356119698</v>
      </c>
      <c r="BN36">
        <v>0.66982822406564424</v>
      </c>
      <c r="BO36">
        <v>0.57914025131776348</v>
      </c>
      <c r="BP36">
        <v>7.1028003965273978E-2</v>
      </c>
      <c r="BQ36">
        <v>4.4730216618283428E-3</v>
      </c>
      <c r="BR36">
        <v>2.8420631128242392E-3</v>
      </c>
      <c r="BS36">
        <v>1.2344979829267156E-2</v>
      </c>
      <c r="CA36">
        <v>2.8736521436759522E-2</v>
      </c>
      <c r="CB36">
        <v>1.2703497895965079E-2</v>
      </c>
      <c r="CC36">
        <v>1.063530340745371E-2</v>
      </c>
      <c r="CD36">
        <v>5.8992148071726255E-3</v>
      </c>
      <c r="CE36">
        <v>4.6048624374496003E-3</v>
      </c>
      <c r="CF36">
        <v>2.7706640709427985E-3</v>
      </c>
      <c r="CG36">
        <v>1.0941169730881801E-3</v>
      </c>
      <c r="CH36">
        <v>1.6033023540794444E-2</v>
      </c>
    </row>
    <row r="37" spans="1:86">
      <c r="A37">
        <v>1948</v>
      </c>
      <c r="B37">
        <v>1</v>
      </c>
      <c r="C37">
        <v>1</v>
      </c>
      <c r="D37">
        <v>0.76003541696721433</v>
      </c>
      <c r="E37">
        <v>0.17366179950187918</v>
      </c>
      <c r="F37">
        <v>3.4063917708495602E-2</v>
      </c>
      <c r="G37">
        <v>7.75278299726548E-3</v>
      </c>
      <c r="H37">
        <v>2.4486142784797254E-2</v>
      </c>
      <c r="P37">
        <v>0.35013508333029786</v>
      </c>
      <c r="Q37">
        <v>0.33720637645202806</v>
      </c>
      <c r="R37">
        <v>0.20118663253068153</v>
      </c>
      <c r="S37">
        <v>9.1195758783392283E-2</v>
      </c>
      <c r="T37">
        <v>2.9059880260112744E-2</v>
      </c>
      <c r="U37">
        <v>4.6812284010148784E-3</v>
      </c>
      <c r="V37">
        <v>1.1091727470362547E-2</v>
      </c>
      <c r="W37">
        <v>0.25055218389699002</v>
      </c>
      <c r="X37">
        <v>0.23695979226593739</v>
      </c>
      <c r="Y37">
        <v>0.11625884970555389</v>
      </c>
      <c r="Z37">
        <v>7.9034056797939664E-2</v>
      </c>
      <c r="AA37">
        <v>2.8201602561898402E-2</v>
      </c>
      <c r="AB37">
        <v>4.0910444751264558E-3</v>
      </c>
      <c r="AC37">
        <v>9.3831682176458917E-3</v>
      </c>
      <c r="AD37">
        <v>0.12242600017043</v>
      </c>
      <c r="AE37">
        <v>0.1126987247414394</v>
      </c>
      <c r="AF37">
        <v>3.9596960086702451E-2</v>
      </c>
      <c r="AG37">
        <v>4.2428308670555082E-2</v>
      </c>
      <c r="AH37">
        <v>2.2632024294413383E-2</v>
      </c>
      <c r="AI37">
        <v>2.4949779952046932E-3</v>
      </c>
      <c r="AJ37">
        <v>5.549144364509373E-3</v>
      </c>
      <c r="AK37">
        <v>8.9003058703630997E-2</v>
      </c>
      <c r="AL37">
        <v>8.0260486391497243E-2</v>
      </c>
      <c r="AM37">
        <v>2.5989429256508635E-2</v>
      </c>
      <c r="AN37">
        <v>2.8651932486269148E-2</v>
      </c>
      <c r="AO37">
        <v>1.9631123632086099E-2</v>
      </c>
      <c r="AP37">
        <v>1.8628248622595388E-3</v>
      </c>
      <c r="AQ37">
        <v>4.1279314517303021E-3</v>
      </c>
      <c r="AR37">
        <v>4.0551428153601458E-2</v>
      </c>
      <c r="AS37">
        <v>3.4371439795543267E-2</v>
      </c>
      <c r="AT37">
        <v>8.9717123928855121E-3</v>
      </c>
      <c r="AU37">
        <v>1.0025249787066589E-2</v>
      </c>
      <c r="AV37">
        <v>1.2655240940874356E-2</v>
      </c>
      <c r="AW37">
        <v>8.4370159310870828E-4</v>
      </c>
      <c r="AX37">
        <v>1.8783515061815866E-3</v>
      </c>
      <c r="AY37">
        <v>1.305499232691632E-2</v>
      </c>
      <c r="AZ37">
        <v>9.538511856595348E-3</v>
      </c>
      <c r="BA37">
        <v>1.4903405314573061E-3</v>
      </c>
      <c r="BB37">
        <v>1.6344769022763898E-3</v>
      </c>
      <c r="BC37">
        <v>5.6671949248423073E-3</v>
      </c>
      <c r="BD37">
        <v>2.5328361490688901E-4</v>
      </c>
      <c r="BE37">
        <v>4.9618190997618343E-4</v>
      </c>
      <c r="BM37">
        <v>0.64986491666970214</v>
      </c>
      <c r="BN37">
        <v>0.66279362354797189</v>
      </c>
      <c r="BO37">
        <v>0.55884878443653285</v>
      </c>
      <c r="BP37">
        <v>8.2466040718486899E-2</v>
      </c>
      <c r="BQ37">
        <v>5.004037448382858E-3</v>
      </c>
      <c r="BR37">
        <v>3.0715545962506016E-3</v>
      </c>
      <c r="BS37">
        <v>1.3394415314434707E-2</v>
      </c>
      <c r="CA37">
        <v>2.6160396146225281E-2</v>
      </c>
      <c r="CB37">
        <v>1.2099589286931835E-2</v>
      </c>
      <c r="CC37">
        <v>1.0331603399387131E-2</v>
      </c>
      <c r="CD37">
        <v>5.7601864618724791E-3</v>
      </c>
      <c r="CE37">
        <v>4.5016249063740358E-3</v>
      </c>
      <c r="CF37">
        <v>2.5578638597099665E-3</v>
      </c>
      <c r="CG37">
        <v>9.637807414836693E-4</v>
      </c>
      <c r="CH37">
        <v>1.4060806859293446E-2</v>
      </c>
    </row>
    <row r="38" spans="1:86">
      <c r="A38">
        <v>1949</v>
      </c>
      <c r="B38">
        <v>1</v>
      </c>
      <c r="C38">
        <v>1</v>
      </c>
      <c r="D38">
        <v>0.76466585873405069</v>
      </c>
      <c r="E38">
        <v>0.1619981660006384</v>
      </c>
      <c r="F38">
        <v>3.633472603430031E-2</v>
      </c>
      <c r="G38">
        <v>9.2602968228151887E-3</v>
      </c>
      <c r="H38">
        <v>2.7741013012232137E-2</v>
      </c>
      <c r="P38">
        <v>0.34750996242854648</v>
      </c>
      <c r="Q38">
        <v>0.33763098095195454</v>
      </c>
      <c r="R38">
        <v>0.21242853501658043</v>
      </c>
      <c r="S38">
        <v>7.788776326560394E-2</v>
      </c>
      <c r="T38">
        <v>2.9965713612800149E-2</v>
      </c>
      <c r="U38">
        <v>5.259814110761608E-3</v>
      </c>
      <c r="V38">
        <v>1.2095333556806E-2</v>
      </c>
      <c r="W38">
        <v>0.2450541024555678</v>
      </c>
      <c r="X38">
        <v>0.23461915111456019</v>
      </c>
      <c r="Y38">
        <v>0.12440953929340831</v>
      </c>
      <c r="Z38">
        <v>6.6840336105550291E-2</v>
      </c>
      <c r="AA38">
        <v>2.881535667851004E-2</v>
      </c>
      <c r="AB38">
        <v>4.4167500699963383E-3</v>
      </c>
      <c r="AC38">
        <v>1.0143393647127789E-2</v>
      </c>
      <c r="AD38">
        <v>0.11726960080682741</v>
      </c>
      <c r="AE38">
        <v>0.10946064706587989</v>
      </c>
      <c r="AF38">
        <v>4.1141112626846381E-2</v>
      </c>
      <c r="AG38">
        <v>3.6476474382519844E-2</v>
      </c>
      <c r="AH38">
        <v>2.3143000311455851E-2</v>
      </c>
      <c r="AI38">
        <v>2.7163152857674747E-3</v>
      </c>
      <c r="AJ38">
        <v>5.9837340952877127E-3</v>
      </c>
      <c r="AK38">
        <v>8.476161781939956E-2</v>
      </c>
      <c r="AL38">
        <v>7.7700219704230369E-2</v>
      </c>
      <c r="AM38">
        <v>2.675370071189798E-2</v>
      </c>
      <c r="AN38">
        <v>2.4563264787287153E-2</v>
      </c>
      <c r="AO38">
        <v>1.9945761121999164E-2</v>
      </c>
      <c r="AP38">
        <v>2.0113727772876479E-3</v>
      </c>
      <c r="AQ38">
        <v>4.4260863478665551E-3</v>
      </c>
      <c r="AR38">
        <v>3.831369556381136E-2</v>
      </c>
      <c r="AS38">
        <v>3.3367523230614718E-2</v>
      </c>
      <c r="AT38">
        <v>9.3319898551345679E-3</v>
      </c>
      <c r="AU38">
        <v>8.2602483510944569E-3</v>
      </c>
      <c r="AV38">
        <v>1.2882950152940815E-2</v>
      </c>
      <c r="AW38">
        <v>9.0474558655145876E-4</v>
      </c>
      <c r="AX38">
        <v>1.9875287837443759E-3</v>
      </c>
      <c r="AY38">
        <v>1.242500139691882E-2</v>
      </c>
      <c r="AZ38">
        <v>9.5443071522288512E-3</v>
      </c>
      <c r="BA38">
        <v>1.6197200345488779E-3</v>
      </c>
      <c r="BB38">
        <v>1.2934785494824832E-3</v>
      </c>
      <c r="BC38">
        <v>5.859999056339959E-3</v>
      </c>
      <c r="BD38">
        <v>2.5426689509041418E-4</v>
      </c>
      <c r="BE38">
        <v>5.167921545228204E-4</v>
      </c>
      <c r="BM38">
        <v>0.65249003757145352</v>
      </c>
      <c r="BN38">
        <v>0.66236901904804546</v>
      </c>
      <c r="BO38">
        <v>0.55223732371747025</v>
      </c>
      <c r="BP38">
        <v>8.4110402735034465E-2</v>
      </c>
      <c r="BQ38">
        <v>6.3690124215001614E-3</v>
      </c>
      <c r="BR38">
        <v>4.0004827120535807E-3</v>
      </c>
      <c r="BS38">
        <v>1.5645679455426137E-2</v>
      </c>
      <c r="CA38">
        <v>1.9035727958417872E-2</v>
      </c>
      <c r="CB38">
        <v>8.6399162766255238E-3</v>
      </c>
      <c r="CC38">
        <v>7.37270243511435E-3</v>
      </c>
      <c r="CD38">
        <v>4.4113039805848729E-3</v>
      </c>
      <c r="CE38">
        <v>3.4771895094300709E-3</v>
      </c>
      <c r="CF38">
        <v>1.9923580182384781E-3</v>
      </c>
      <c r="CG38">
        <v>7.718239592433494E-4</v>
      </c>
      <c r="CH38">
        <v>1.0395811681792348E-2</v>
      </c>
    </row>
    <row r="39" spans="1:86">
      <c r="A39">
        <v>1950</v>
      </c>
      <c r="B39">
        <v>1</v>
      </c>
      <c r="C39">
        <v>1</v>
      </c>
      <c r="D39">
        <v>0.76837811856029303</v>
      </c>
      <c r="E39">
        <v>0.15685499280812643</v>
      </c>
      <c r="F39">
        <v>3.8554479428436698E-2</v>
      </c>
      <c r="G39">
        <v>8.743319796892024E-3</v>
      </c>
      <c r="H39">
        <v>2.7469089406251888E-2</v>
      </c>
      <c r="P39">
        <v>0.35563366960951426</v>
      </c>
      <c r="Q39">
        <v>0.33871100610399119</v>
      </c>
      <c r="R39">
        <v>0.21370042007863166</v>
      </c>
      <c r="S39">
        <v>7.792286718741534E-2</v>
      </c>
      <c r="T39">
        <v>2.9984775728144689E-2</v>
      </c>
      <c r="U39">
        <v>5.1752226438281403E-3</v>
      </c>
      <c r="V39">
        <v>1.193087016455544E-2</v>
      </c>
      <c r="W39">
        <v>0.25533443184458782</v>
      </c>
      <c r="X39">
        <v>0.23871289592585629</v>
      </c>
      <c r="Y39">
        <v>0.12582130162802188</v>
      </c>
      <c r="Z39">
        <v>6.8735807184422903E-2</v>
      </c>
      <c r="AA39">
        <v>2.9445599859687668E-2</v>
      </c>
      <c r="AB39">
        <v>4.5012019593214901E-3</v>
      </c>
      <c r="AC39">
        <v>1.0212211697785767E-2</v>
      </c>
      <c r="AD39">
        <v>0.1281953503997858</v>
      </c>
      <c r="AE39">
        <v>0.11360065498282969</v>
      </c>
      <c r="AF39">
        <v>4.0867635412768902E-2</v>
      </c>
      <c r="AG39">
        <v>3.9291546337347411E-2</v>
      </c>
      <c r="AH39">
        <v>2.4373768823431771E-2</v>
      </c>
      <c r="AI39">
        <v>2.8079889215176061E-3</v>
      </c>
      <c r="AJ39">
        <v>6.2597099114225663E-3</v>
      </c>
      <c r="AK39">
        <v>9.3699311987821096E-2</v>
      </c>
      <c r="AL39">
        <v>8.135335817859099E-2</v>
      </c>
      <c r="AM39">
        <v>2.6579677938156222E-2</v>
      </c>
      <c r="AN39">
        <v>2.6958719585793604E-2</v>
      </c>
      <c r="AO39">
        <v>2.1056987782540008E-2</v>
      </c>
      <c r="AP39">
        <v>2.0895295615976197E-3</v>
      </c>
      <c r="AQ39">
        <v>4.6684248240019197E-3</v>
      </c>
      <c r="AR39">
        <v>4.3904470024816018E-2</v>
      </c>
      <c r="AS39">
        <v>3.5318014264095463E-2</v>
      </c>
      <c r="AT39">
        <v>8.883929889697004E-3</v>
      </c>
      <c r="AU39">
        <v>9.4159921889165766E-3</v>
      </c>
      <c r="AV39">
        <v>1.3917826133811392E-2</v>
      </c>
      <c r="AW39">
        <v>9.4517080610728374E-4</v>
      </c>
      <c r="AX39">
        <v>2.1550611960568225E-3</v>
      </c>
      <c r="AY39">
        <v>1.219786156644893E-2</v>
      </c>
      <c r="AZ39">
        <v>8.2690330608120536E-3</v>
      </c>
      <c r="BA39">
        <v>9.8267367407266866E-4</v>
      </c>
      <c r="BB39">
        <v>1.2405165631167389E-3</v>
      </c>
      <c r="BC39">
        <v>5.3508601421308529E-3</v>
      </c>
      <c r="BD39">
        <v>2.1745667605253799E-4</v>
      </c>
      <c r="BE39">
        <v>4.7750185875702081E-4</v>
      </c>
      <c r="BM39">
        <v>0.64436633039048574</v>
      </c>
      <c r="BN39">
        <v>0.66128899389600881</v>
      </c>
      <c r="BO39">
        <v>0.55467769848166137</v>
      </c>
      <c r="BP39">
        <v>7.8932125620711086E-2</v>
      </c>
      <c r="BQ39">
        <v>8.5697037002920098E-3</v>
      </c>
      <c r="BR39">
        <v>3.5680971530638837E-3</v>
      </c>
      <c r="BS39">
        <v>1.5538219241696448E-2</v>
      </c>
      <c r="CA39">
        <v>3.1631534152415132E-2</v>
      </c>
      <c r="CB39">
        <v>1.5487126236191679E-2</v>
      </c>
      <c r="CC39">
        <v>1.2421029951286026E-2</v>
      </c>
      <c r="CD39">
        <v>8.5987844994667023E-3</v>
      </c>
      <c r="CE39">
        <v>6.4157408822765665E-3</v>
      </c>
      <c r="CF39">
        <v>3.6465851566885562E-3</v>
      </c>
      <c r="CG39">
        <v>1.0754019832558382E-3</v>
      </c>
      <c r="CH39">
        <v>1.6144407916223451E-2</v>
      </c>
    </row>
    <row r="40" spans="1:86">
      <c r="A40">
        <v>1951</v>
      </c>
      <c r="B40">
        <v>1</v>
      </c>
      <c r="C40">
        <v>1</v>
      </c>
      <c r="D40">
        <v>0.78788726079634019</v>
      </c>
      <c r="E40">
        <v>0.14457928331201397</v>
      </c>
      <c r="F40">
        <v>3.3773022746873563E-2</v>
      </c>
      <c r="G40">
        <v>8.3052336342248241E-3</v>
      </c>
      <c r="H40">
        <v>2.5455199510547505E-2</v>
      </c>
      <c r="P40">
        <v>0.34217551487253894</v>
      </c>
      <c r="Q40">
        <v>0.32819965101679388</v>
      </c>
      <c r="R40">
        <v>0.21015410141948709</v>
      </c>
      <c r="S40">
        <v>7.3733495063701082E-2</v>
      </c>
      <c r="T40">
        <v>2.8378164815186634E-2</v>
      </c>
      <c r="U40">
        <v>4.8114972811010258E-3</v>
      </c>
      <c r="V40">
        <v>1.1122392437318031E-2</v>
      </c>
      <c r="W40">
        <v>0.24200970415465331</v>
      </c>
      <c r="X40">
        <v>0.22670164315122829</v>
      </c>
      <c r="Y40">
        <v>0.12099995041266538</v>
      </c>
      <c r="Z40">
        <v>6.4616017110408958E-2</v>
      </c>
      <c r="AA40">
        <v>2.7502169265761808E-2</v>
      </c>
      <c r="AB40">
        <v>4.1924380191054504E-3</v>
      </c>
      <c r="AC40">
        <v>9.3910683432866984E-3</v>
      </c>
      <c r="AD40">
        <v>0.117871051449221</v>
      </c>
      <c r="AE40">
        <v>0.1051833555571898</v>
      </c>
      <c r="AF40">
        <v>3.8992496239069682E-2</v>
      </c>
      <c r="AG40">
        <v>3.618389302471884E-2</v>
      </c>
      <c r="AH40">
        <v>2.1935643024017223E-2</v>
      </c>
      <c r="AI40">
        <v>2.477487560610532E-3</v>
      </c>
      <c r="AJ40">
        <v>5.593835708773533E-3</v>
      </c>
      <c r="AK40">
        <v>8.5290641587032048E-2</v>
      </c>
      <c r="AL40">
        <v>7.4107190431467421E-2</v>
      </c>
      <c r="AM40">
        <v>2.5039441501144153E-2</v>
      </c>
      <c r="AN40">
        <v>2.4655961781764282E-2</v>
      </c>
      <c r="AO40">
        <v>1.8507695188293236E-2</v>
      </c>
      <c r="AP40">
        <v>1.8048329389797259E-3</v>
      </c>
      <c r="AQ40">
        <v>4.0992590212860147E-3</v>
      </c>
      <c r="AR40">
        <v>3.8904059496939557E-2</v>
      </c>
      <c r="AS40">
        <v>3.1170911251546349E-2</v>
      </c>
      <c r="AT40">
        <v>8.5233343828870298E-3</v>
      </c>
      <c r="AU40">
        <v>8.3648131895468786E-3</v>
      </c>
      <c r="AV40">
        <v>1.1699051339723454E-2</v>
      </c>
      <c r="AW40">
        <v>7.6501093835737389E-4</v>
      </c>
      <c r="AX40">
        <v>1.8187014010316073E-3</v>
      </c>
      <c r="AY40">
        <v>1.281069761121097E-2</v>
      </c>
      <c r="AZ40">
        <v>8.6516933361116526E-3</v>
      </c>
      <c r="BA40">
        <v>1.3344619558495288E-3</v>
      </c>
      <c r="BB40">
        <v>1.3015816742762921E-3</v>
      </c>
      <c r="BC40">
        <v>5.3330047886916846E-3</v>
      </c>
      <c r="BD40">
        <v>2.0057971561405664E-4</v>
      </c>
      <c r="BE40">
        <v>4.8206520168009016E-4</v>
      </c>
      <c r="BM40">
        <v>0.65782448512746106</v>
      </c>
      <c r="BN40">
        <v>0.67180034898320606</v>
      </c>
      <c r="BO40">
        <v>0.5777331593768531</v>
      </c>
      <c r="BP40">
        <v>7.0845788248312891E-2</v>
      </c>
      <c r="BQ40">
        <v>5.3948579316869284E-3</v>
      </c>
      <c r="BR40">
        <v>3.4937363531237983E-3</v>
      </c>
      <c r="BS40">
        <v>1.4332807073229474E-2</v>
      </c>
      <c r="CA40">
        <v>2.8697461223781546E-2</v>
      </c>
      <c r="CB40">
        <v>1.2576153329126642E-2</v>
      </c>
      <c r="CC40">
        <v>1.1116015497583159E-2</v>
      </c>
      <c r="CD40">
        <v>7.2219846995704561E-3</v>
      </c>
      <c r="CE40">
        <v>5.5907637396862544E-3</v>
      </c>
      <c r="CF40">
        <v>3.1133044540448316E-3</v>
      </c>
      <c r="CG40">
        <v>1.1281245991052037E-3</v>
      </c>
      <c r="CH40">
        <v>1.6121307894654904E-2</v>
      </c>
    </row>
    <row r="41" spans="1:86">
      <c r="A41">
        <v>1952</v>
      </c>
      <c r="B41">
        <v>1</v>
      </c>
      <c r="C41">
        <v>1</v>
      </c>
      <c r="D41">
        <v>0.80306925727419831</v>
      </c>
      <c r="E41">
        <v>0.13354048295861351</v>
      </c>
      <c r="F41">
        <v>3.0682949953020167E-2</v>
      </c>
      <c r="G41">
        <v>8.4634720076505743E-3</v>
      </c>
      <c r="H41">
        <v>2.4243837806517329E-2</v>
      </c>
      <c r="P41">
        <v>0.33211509029250325</v>
      </c>
      <c r="Q41">
        <v>0.32073962097575531</v>
      </c>
      <c r="R41">
        <v>0.21084007518216</v>
      </c>
      <c r="S41">
        <v>6.9259577505700068E-2</v>
      </c>
      <c r="T41">
        <v>2.5677803925452991E-2</v>
      </c>
      <c r="U41">
        <v>4.7100963829370844E-3</v>
      </c>
      <c r="V41">
        <v>1.0252067979505159E-2</v>
      </c>
      <c r="W41">
        <v>0.23069043123149091</v>
      </c>
      <c r="X41">
        <v>0.2184689032781888</v>
      </c>
      <c r="Y41">
        <v>0.12175299563809171</v>
      </c>
      <c r="Z41">
        <v>5.9641672533639792E-2</v>
      </c>
      <c r="AA41">
        <v>2.4412978087445608E-2</v>
      </c>
      <c r="AB41">
        <v>4.1016101682767878E-3</v>
      </c>
      <c r="AC41">
        <v>8.5596468507349033E-3</v>
      </c>
      <c r="AD41">
        <v>0.1079087598547829</v>
      </c>
      <c r="AE41">
        <v>9.7583202165547417E-2</v>
      </c>
      <c r="AF41">
        <v>3.6754955931373297E-2</v>
      </c>
      <c r="AG41">
        <v>3.3566988418980065E-2</v>
      </c>
      <c r="AH41">
        <v>1.9542739222658805E-2</v>
      </c>
      <c r="AI41">
        <v>2.4554893191477576E-3</v>
      </c>
      <c r="AJ41">
        <v>5.2630292733875034E-3</v>
      </c>
      <c r="AK41">
        <v>7.7363700620921849E-2</v>
      </c>
      <c r="AL41">
        <v>6.8078052646259352E-2</v>
      </c>
      <c r="AM41">
        <v>2.3630311973181009E-2</v>
      </c>
      <c r="AN41">
        <v>2.2278590325610338E-2</v>
      </c>
      <c r="AO41">
        <v>1.6597110174367019E-2</v>
      </c>
      <c r="AP41">
        <v>1.7522743785780808E-3</v>
      </c>
      <c r="AQ41">
        <v>3.8197657945229038E-3</v>
      </c>
      <c r="AR41">
        <v>3.4281686412848157E-2</v>
      </c>
      <c r="AS41">
        <v>2.7559125464356859E-2</v>
      </c>
      <c r="AT41">
        <v>7.7464318489758113E-3</v>
      </c>
      <c r="AU41">
        <v>6.7554243483668053E-3</v>
      </c>
      <c r="AV41">
        <v>1.0602581768046689E-2</v>
      </c>
      <c r="AW41">
        <v>7.3509391004999156E-4</v>
      </c>
      <c r="AX41">
        <v>1.7195935889175659E-3</v>
      </c>
      <c r="AY41">
        <v>1.0884692794265911E-2</v>
      </c>
      <c r="AZ41">
        <v>7.4571694613321526E-3</v>
      </c>
      <c r="BA41">
        <v>1.2171876637062636E-3</v>
      </c>
      <c r="BB41">
        <v>8.5716264340612381E-4</v>
      </c>
      <c r="BC41">
        <v>4.7368837642824211E-3</v>
      </c>
      <c r="BD41">
        <v>1.9993125279466374E-4</v>
      </c>
      <c r="BE41">
        <v>4.4600413714267862E-4</v>
      </c>
      <c r="BM41">
        <v>0.66788490970749681</v>
      </c>
      <c r="BN41">
        <v>0.67926037902424463</v>
      </c>
      <c r="BO41">
        <v>0.59222918209203834</v>
      </c>
      <c r="BP41">
        <v>6.4280905452913442E-2</v>
      </c>
      <c r="BQ41">
        <v>5.0051460275671762E-3</v>
      </c>
      <c r="BR41">
        <v>3.7533756247134899E-3</v>
      </c>
      <c r="BS41">
        <v>1.399176982701217E-2</v>
      </c>
      <c r="CA41">
        <v>2.2531073016577086E-2</v>
      </c>
      <c r="CB41">
        <v>9.7523258248655206E-3</v>
      </c>
      <c r="CC41">
        <v>8.4249870922751772E-3</v>
      </c>
      <c r="CD41">
        <v>5.6768178360812145E-3</v>
      </c>
      <c r="CE41">
        <v>4.4993616225891741E-3</v>
      </c>
      <c r="CF41">
        <v>2.670178456235967E-3</v>
      </c>
      <c r="CG41">
        <v>9.1697971692958162E-4</v>
      </c>
      <c r="CH41">
        <v>1.2778747191711565E-2</v>
      </c>
    </row>
    <row r="42" spans="1:86">
      <c r="A42">
        <v>1953</v>
      </c>
      <c r="B42">
        <v>1</v>
      </c>
      <c r="C42">
        <v>1</v>
      </c>
      <c r="D42">
        <v>0.81362632711009086</v>
      </c>
      <c r="E42">
        <v>0.12566213678950339</v>
      </c>
      <c r="F42">
        <v>2.8734275478067658E-2</v>
      </c>
      <c r="G42">
        <v>8.8136788295434514E-3</v>
      </c>
      <c r="H42">
        <v>2.3163538651929057E-2</v>
      </c>
      <c r="P42">
        <v>0.32306951062083611</v>
      </c>
      <c r="Q42">
        <v>0.31380431868356229</v>
      </c>
      <c r="R42">
        <v>0.21401882800575117</v>
      </c>
      <c r="S42">
        <v>6.2415827362473787E-2</v>
      </c>
      <c r="T42">
        <v>2.3268540951883861E-2</v>
      </c>
      <c r="U42">
        <v>4.6402914160752016E-3</v>
      </c>
      <c r="V42">
        <v>9.4608309473782695E-3</v>
      </c>
      <c r="W42">
        <v>0.22013048869299831</v>
      </c>
      <c r="X42">
        <v>0.210073424892119</v>
      </c>
      <c r="Y42">
        <v>0.12214694591327996</v>
      </c>
      <c r="Z42">
        <v>5.3903750230236996E-2</v>
      </c>
      <c r="AA42">
        <v>2.2109835337462965E-2</v>
      </c>
      <c r="AB42">
        <v>3.9452284121904374E-3</v>
      </c>
      <c r="AC42">
        <v>7.9676649989486245E-3</v>
      </c>
      <c r="AD42">
        <v>9.9018850353359417E-2</v>
      </c>
      <c r="AE42">
        <v>9.081089770218638E-2</v>
      </c>
      <c r="AF42">
        <v>3.6721930608423235E-2</v>
      </c>
      <c r="AG42">
        <v>2.9701944395395131E-2</v>
      </c>
      <c r="AH42">
        <v>1.7365782071979703E-2</v>
      </c>
      <c r="AI42">
        <v>2.3253528313188759E-3</v>
      </c>
      <c r="AJ42">
        <v>4.6958877950694358E-3</v>
      </c>
      <c r="AK42">
        <v>7.0222416727219669E-2</v>
      </c>
      <c r="AL42">
        <v>6.2629466664904682E-2</v>
      </c>
      <c r="AM42">
        <v>2.3470620710039886E-2</v>
      </c>
      <c r="AN42">
        <v>1.9390111471918371E-2</v>
      </c>
      <c r="AO42">
        <v>1.4680249373491785E-2</v>
      </c>
      <c r="AP42">
        <v>1.6718846703480104E-3</v>
      </c>
      <c r="AQ42">
        <v>3.4166004391066171E-3</v>
      </c>
      <c r="AR42">
        <v>3.0551549232254841E-2</v>
      </c>
      <c r="AS42">
        <v>2.5063213094915052E-2</v>
      </c>
      <c r="AT42">
        <v>7.6062436214820242E-3</v>
      </c>
      <c r="AU42">
        <v>6.0666034599583408E-3</v>
      </c>
      <c r="AV42">
        <v>9.1690633734946361E-3</v>
      </c>
      <c r="AW42">
        <v>7.0289115235659737E-4</v>
      </c>
      <c r="AX42">
        <v>1.5184114876234543E-3</v>
      </c>
      <c r="AY42">
        <v>9.6675602974227413E-3</v>
      </c>
      <c r="AZ42">
        <v>6.7264467154010636E-3</v>
      </c>
      <c r="BA42">
        <v>1.1553489756563808E-3</v>
      </c>
      <c r="BB42">
        <v>7.589991944298958E-4</v>
      </c>
      <c r="BC42">
        <v>4.2071294282862376E-3</v>
      </c>
      <c r="BD42">
        <v>1.9104871690377037E-4</v>
      </c>
      <c r="BE42">
        <v>4.1392040012477876E-4</v>
      </c>
      <c r="BM42">
        <v>0.67693048937916389</v>
      </c>
      <c r="BN42">
        <v>0.68619568131643771</v>
      </c>
      <c r="BO42">
        <v>0.59960749910433964</v>
      </c>
      <c r="BP42">
        <v>6.3246309427029607E-2</v>
      </c>
      <c r="BQ42">
        <v>5.4657345261837978E-3</v>
      </c>
      <c r="BR42">
        <v>4.1733874134682498E-3</v>
      </c>
      <c r="BS42">
        <v>1.3702707704550787E-2</v>
      </c>
      <c r="CA42">
        <v>1.7385768812070539E-2</v>
      </c>
      <c r="CB42">
        <v>7.4581573032366493E-3</v>
      </c>
      <c r="CC42">
        <v>6.532079610746303E-3</v>
      </c>
      <c r="CD42">
        <v>4.3364423448204632E-3</v>
      </c>
      <c r="CE42">
        <v>3.5585701466355349E-3</v>
      </c>
      <c r="CF42">
        <v>2.1349701167807655E-3</v>
      </c>
      <c r="CG42">
        <v>7.7710844019023082E-4</v>
      </c>
      <c r="CH42">
        <v>9.9276115088338893E-3</v>
      </c>
    </row>
    <row r="43" spans="1:86">
      <c r="A43">
        <v>1954</v>
      </c>
      <c r="B43">
        <v>1</v>
      </c>
      <c r="C43">
        <v>1</v>
      </c>
      <c r="D43">
        <v>0.80881817400503642</v>
      </c>
      <c r="E43">
        <v>0.13037563468022029</v>
      </c>
      <c r="F43">
        <v>3.1833053776800582E-2</v>
      </c>
      <c r="G43">
        <v>1.0194629675560427E-2</v>
      </c>
      <c r="H43">
        <v>1.8778507862382308E-2</v>
      </c>
      <c r="P43">
        <v>0.33636110590333096</v>
      </c>
      <c r="Q43">
        <v>0.32119310731545292</v>
      </c>
      <c r="R43">
        <v>0.21520908556447518</v>
      </c>
      <c r="S43">
        <v>6.600338446283871E-2</v>
      </c>
      <c r="T43">
        <v>2.4597285051595193E-2</v>
      </c>
      <c r="U43">
        <v>4.7511840350075822E-3</v>
      </c>
      <c r="V43">
        <v>1.0632168201536172E-2</v>
      </c>
      <c r="W43">
        <v>0.23297681803897291</v>
      </c>
      <c r="X43">
        <v>0.2156068268206269</v>
      </c>
      <c r="Y43">
        <v>0.12580015849675588</v>
      </c>
      <c r="Z43">
        <v>5.4087424231798568E-2</v>
      </c>
      <c r="AA43">
        <v>2.3477057764598543E-2</v>
      </c>
      <c r="AB43">
        <v>3.8803338417930122E-3</v>
      </c>
      <c r="AC43">
        <v>8.3618524856808821E-3</v>
      </c>
      <c r="AD43">
        <v>0.1077356180416074</v>
      </c>
      <c r="AE43">
        <v>9.3904559145803035E-2</v>
      </c>
      <c r="AF43">
        <v>3.6997608461188485E-2</v>
      </c>
      <c r="AG43">
        <v>3.0901624354578845E-2</v>
      </c>
      <c r="AH43">
        <v>1.8585590838842585E-2</v>
      </c>
      <c r="AI43">
        <v>2.6947612135841742E-3</v>
      </c>
      <c r="AJ43">
        <v>4.7249742776089461E-3</v>
      </c>
      <c r="AK43">
        <v>7.7128419457529698E-2</v>
      </c>
      <c r="AL43">
        <v>6.4692351907861212E-2</v>
      </c>
      <c r="AM43">
        <v>2.3525584026133105E-2</v>
      </c>
      <c r="AN43">
        <v>2.0146222578424855E-2</v>
      </c>
      <c r="AO43">
        <v>1.5621663774396085E-2</v>
      </c>
      <c r="AP43">
        <v>1.9434356942475918E-3</v>
      </c>
      <c r="AQ43">
        <v>3.455445834659569E-3</v>
      </c>
      <c r="AR43">
        <v>3.4909311013215469E-2</v>
      </c>
      <c r="AS43">
        <v>2.5663360562398659E-2</v>
      </c>
      <c r="AT43">
        <v>7.5963831512942089E-3</v>
      </c>
      <c r="AU43">
        <v>5.8185853534484426E-3</v>
      </c>
      <c r="AV43">
        <v>9.923682451704597E-3</v>
      </c>
      <c r="AW43">
        <v>7.8625703116036634E-4</v>
      </c>
      <c r="AX43">
        <v>1.5384525747910497E-3</v>
      </c>
      <c r="AY43">
        <v>1.1687484341437251E-2</v>
      </c>
      <c r="AZ43">
        <v>7.0588248853421989E-3</v>
      </c>
      <c r="BA43">
        <v>1.285648510361642E-3</v>
      </c>
      <c r="BB43">
        <v>8.1024669120473313E-4</v>
      </c>
      <c r="BC43">
        <v>4.3042448739519148E-3</v>
      </c>
      <c r="BD43">
        <v>2.1133373663974577E-4</v>
      </c>
      <c r="BE43">
        <v>4.4735107318416502E-4</v>
      </c>
      <c r="BM43">
        <v>0.6636388940966691</v>
      </c>
      <c r="BN43">
        <v>0.67880689268454708</v>
      </c>
      <c r="BO43">
        <v>0.59360908844056126</v>
      </c>
      <c r="BP43">
        <v>6.4372250217381577E-2</v>
      </c>
      <c r="BQ43">
        <v>7.2357687252053889E-3</v>
      </c>
      <c r="BR43">
        <v>5.443445640552845E-3</v>
      </c>
      <c r="BS43">
        <v>8.1463396608461355E-3</v>
      </c>
      <c r="CA43">
        <v>2.8446027866869665E-2</v>
      </c>
      <c r="CB43">
        <v>1.2857442629637556E-2</v>
      </c>
      <c r="CC43">
        <v>1.2019041723604879E-2</v>
      </c>
      <c r="CD43">
        <v>7.4293180276860703E-3</v>
      </c>
      <c r="CE43">
        <v>5.8913724536134729E-3</v>
      </c>
      <c r="CF43">
        <v>3.5369970730803218E-3</v>
      </c>
      <c r="CG43">
        <v>1.2121604990930814E-3</v>
      </c>
      <c r="CH43">
        <v>1.5588585237232109E-2</v>
      </c>
    </row>
    <row r="44" spans="1:86">
      <c r="A44">
        <v>1955</v>
      </c>
      <c r="B44">
        <v>1</v>
      </c>
      <c r="C44">
        <v>1</v>
      </c>
      <c r="D44">
        <v>0.81087163282653052</v>
      </c>
      <c r="E44">
        <v>0.12886347964780737</v>
      </c>
      <c r="F44">
        <v>3.29679677353793E-2</v>
      </c>
      <c r="G44">
        <v>1.0334046451858741E-2</v>
      </c>
      <c r="H44">
        <v>1.6962913330863933E-2</v>
      </c>
      <c r="P44">
        <v>0.33937798425770482</v>
      </c>
      <c r="Q44">
        <v>0.31772074577461312</v>
      </c>
      <c r="R44">
        <v>0.21478797063065755</v>
      </c>
      <c r="S44">
        <v>6.4894766397497403E-2</v>
      </c>
      <c r="T44">
        <v>2.5338665031589117E-2</v>
      </c>
      <c r="U44">
        <v>4.6504444445633081E-3</v>
      </c>
      <c r="V44">
        <v>8.0488992703057309E-3</v>
      </c>
      <c r="W44">
        <v>0.23596091814308898</v>
      </c>
      <c r="X44">
        <v>0.21377836096924738</v>
      </c>
      <c r="Y44">
        <v>0.12829672037744083</v>
      </c>
      <c r="Z44">
        <v>5.2235717626034975E-2</v>
      </c>
      <c r="AA44">
        <v>2.339721905501951E-2</v>
      </c>
      <c r="AB44">
        <v>3.6982063550439117E-3</v>
      </c>
      <c r="AC44">
        <v>6.1504975557081449E-3</v>
      </c>
      <c r="AD44">
        <v>0.1105754552013183</v>
      </c>
      <c r="AE44">
        <v>9.1805282675712654E-2</v>
      </c>
      <c r="AF44">
        <v>3.5947639414041027E-2</v>
      </c>
      <c r="AG44">
        <v>3.0475986734992133E-2</v>
      </c>
      <c r="AH44">
        <v>1.964326279395304E-2</v>
      </c>
      <c r="AI44">
        <v>2.637529032507596E-3</v>
      </c>
      <c r="AJ44">
        <v>3.1008647002188591E-3</v>
      </c>
      <c r="AK44">
        <v>7.962412220578384E-2</v>
      </c>
      <c r="AL44">
        <v>6.2849672565750372E-2</v>
      </c>
      <c r="AM44">
        <v>2.3111479668281754E-2</v>
      </c>
      <c r="AN44">
        <v>1.9261303739947215E-2</v>
      </c>
      <c r="AO44">
        <v>1.6651807199387976E-2</v>
      </c>
      <c r="AP44">
        <v>1.8732442087159595E-3</v>
      </c>
      <c r="AQ44">
        <v>1.9518377494174633E-3</v>
      </c>
      <c r="AR44">
        <v>3.71496874737735E-2</v>
      </c>
      <c r="AS44">
        <v>2.4871088205796837E-2</v>
      </c>
      <c r="AT44">
        <v>7.2045345251371493E-3</v>
      </c>
      <c r="AU44">
        <v>4.9409127979911753E-3</v>
      </c>
      <c r="AV44">
        <v>1.0849983076850742E-2</v>
      </c>
      <c r="AW44">
        <v>7.1562773504157951E-4</v>
      </c>
      <c r="AX44">
        <v>1.1600300707761896E-3</v>
      </c>
      <c r="AY44">
        <v>1.3165387245087342E-2</v>
      </c>
      <c r="AZ44">
        <v>7.2061163480499103E-3</v>
      </c>
      <c r="BA44">
        <v>1.2294467171621501E-3</v>
      </c>
      <c r="BB44">
        <v>6.6664796144140655E-4</v>
      </c>
      <c r="BC44">
        <v>4.8319550881459035E-3</v>
      </c>
      <c r="BD44">
        <v>1.9332209143088866E-4</v>
      </c>
      <c r="BE44">
        <v>2.8474448986956231E-4</v>
      </c>
      <c r="BM44">
        <v>0.66062201574229518</v>
      </c>
      <c r="BN44">
        <v>0.68227925422538682</v>
      </c>
      <c r="BO44">
        <v>0.59608366219587294</v>
      </c>
      <c r="BP44">
        <v>6.3968713250309964E-2</v>
      </c>
      <c r="BQ44">
        <v>7.6293027037901834E-3</v>
      </c>
      <c r="BR44">
        <v>5.6836020072954328E-3</v>
      </c>
      <c r="BS44">
        <v>8.9140140605582022E-3</v>
      </c>
      <c r="CA44">
        <v>3.7508909315782941E-2</v>
      </c>
      <c r="CB44">
        <v>1.8492689472860993E-2</v>
      </c>
      <c r="CC44">
        <v>1.5418684852575283E-2</v>
      </c>
      <c r="CD44">
        <v>9.9466217139032084E-3</v>
      </c>
      <c r="CE44">
        <v>7.8309598796384283E-3</v>
      </c>
      <c r="CF44">
        <v>4.5383782059654348E-3</v>
      </c>
      <c r="CG44">
        <v>1.5296782806280345E-3</v>
      </c>
      <c r="CH44">
        <v>1.9016219842921948E-2</v>
      </c>
    </row>
    <row r="45" spans="1:86">
      <c r="A45">
        <v>1956</v>
      </c>
      <c r="B45">
        <v>1</v>
      </c>
      <c r="C45">
        <v>1</v>
      </c>
      <c r="D45">
        <v>0.80782110219394121</v>
      </c>
      <c r="E45">
        <v>0.13107068072427042</v>
      </c>
      <c r="F45">
        <v>3.3505851593805536E-2</v>
      </c>
      <c r="G45">
        <v>1.0649138007526256E-2</v>
      </c>
      <c r="H45">
        <v>1.6953190401285251E-2</v>
      </c>
      <c r="P45">
        <v>0.33462139769151833</v>
      </c>
      <c r="Q45">
        <v>0.31806023990184451</v>
      </c>
      <c r="R45">
        <v>0.21305704285390448</v>
      </c>
      <c r="S45">
        <v>6.6260901436923772E-2</v>
      </c>
      <c r="T45">
        <v>2.5076758200538455E-2</v>
      </c>
      <c r="U45">
        <v>4.7220046395242601E-3</v>
      </c>
      <c r="V45">
        <v>8.9435327709535151E-3</v>
      </c>
      <c r="W45">
        <v>0.23126903627089038</v>
      </c>
      <c r="X45">
        <v>0.21347549384221612</v>
      </c>
      <c r="Y45">
        <v>0.12504383655741777</v>
      </c>
      <c r="Z45">
        <v>5.3939745901107505E-2</v>
      </c>
      <c r="AA45">
        <v>2.3635104858803328E-2</v>
      </c>
      <c r="AB45">
        <v>4.1050403812264028E-3</v>
      </c>
      <c r="AC45">
        <v>6.7517661436611223E-3</v>
      </c>
      <c r="AD45">
        <v>0.1067208171329697</v>
      </c>
      <c r="AE45">
        <v>9.0869757576587148E-2</v>
      </c>
      <c r="AF45">
        <v>3.5744234503013977E-2</v>
      </c>
      <c r="AG45">
        <v>2.9045243330795428E-2</v>
      </c>
      <c r="AH45">
        <v>1.9601686134651929E-2</v>
      </c>
      <c r="AI45">
        <v>2.6491988992612954E-3</v>
      </c>
      <c r="AJ45">
        <v>3.8293947088645268E-3</v>
      </c>
      <c r="AK45">
        <v>7.7040729907897509E-2</v>
      </c>
      <c r="AL45">
        <v>6.143996313361489E-2</v>
      </c>
      <c r="AM45">
        <v>2.2342996566000823E-2</v>
      </c>
      <c r="AN45">
        <v>1.7258029746565977E-2</v>
      </c>
      <c r="AO45">
        <v>1.7294879609967322E-2</v>
      </c>
      <c r="AP45">
        <v>1.8383897783806945E-3</v>
      </c>
      <c r="AQ45">
        <v>2.7056674327000647E-3</v>
      </c>
      <c r="AR45">
        <v>3.4863094765295199E-2</v>
      </c>
      <c r="AS45">
        <v>2.3829153277974448E-2</v>
      </c>
      <c r="AT45">
        <v>7.0532997161501616E-3</v>
      </c>
      <c r="AU45">
        <v>4.2765931193497805E-3</v>
      </c>
      <c r="AV45">
        <v>1.0685695261901634E-2</v>
      </c>
      <c r="AW45">
        <v>7.1743280493262711E-4</v>
      </c>
      <c r="AX45">
        <v>1.0961323756402421E-3</v>
      </c>
      <c r="AY45">
        <v>1.197606098772626E-2</v>
      </c>
      <c r="AZ45">
        <v>6.8115311362396793E-3</v>
      </c>
      <c r="BA45">
        <v>1.2062240455313026E-3</v>
      </c>
      <c r="BB45">
        <v>4.5765437570302695E-4</v>
      </c>
      <c r="BC45">
        <v>4.6795291901736763E-3</v>
      </c>
      <c r="BD45">
        <v>1.9644693569861871E-4</v>
      </c>
      <c r="BE45">
        <v>2.7167658913305565E-4</v>
      </c>
      <c r="BM45">
        <v>0.66537860230848167</v>
      </c>
      <c r="BN45">
        <v>0.68193976009815549</v>
      </c>
      <c r="BO45">
        <v>0.59476405934003673</v>
      </c>
      <c r="BP45">
        <v>6.4809779287346644E-2</v>
      </c>
      <c r="BQ45">
        <v>8.4290933932670807E-3</v>
      </c>
      <c r="BR45">
        <v>5.9271333680019963E-3</v>
      </c>
      <c r="BS45">
        <v>8.0096576303317363E-3</v>
      </c>
      <c r="CA45">
        <v>3.2878101223097256E-2</v>
      </c>
      <c r="CB45">
        <v>1.4238326134987593E-2</v>
      </c>
      <c r="CC45">
        <v>1.2215135813663172E-2</v>
      </c>
      <c r="CD45">
        <v>8.3092701077987375E-3</v>
      </c>
      <c r="CE45">
        <v>7.3023064929366955E-3</v>
      </c>
      <c r="CF45">
        <v>4.1132662306995488E-3</v>
      </c>
      <c r="CG45">
        <v>1.3350181876823864E-3</v>
      </c>
      <c r="CH45">
        <v>1.8639775088109663E-2</v>
      </c>
    </row>
    <row r="46" spans="1:86">
      <c r="A46">
        <v>1957</v>
      </c>
      <c r="B46">
        <v>1</v>
      </c>
      <c r="C46">
        <v>1</v>
      </c>
      <c r="D46">
        <v>0.81371085142346</v>
      </c>
      <c r="E46">
        <v>0.12478750912564818</v>
      </c>
      <c r="F46">
        <v>3.3792543721541717E-2</v>
      </c>
      <c r="G46">
        <v>1.170721410949635E-2</v>
      </c>
      <c r="H46">
        <v>1.6001916893171337E-2</v>
      </c>
      <c r="P46">
        <v>0.32988589698885884</v>
      </c>
      <c r="Q46">
        <v>0.31687309376554507</v>
      </c>
      <c r="R46">
        <v>0.21525176235020743</v>
      </c>
      <c r="S46">
        <v>6.2279564152762555E-2</v>
      </c>
      <c r="T46">
        <v>2.6240385040085686E-2</v>
      </c>
      <c r="U46">
        <v>5.9871713446630502E-3</v>
      </c>
      <c r="V46">
        <v>7.1142108778262953E-3</v>
      </c>
      <c r="W46">
        <v>0.22604483211460688</v>
      </c>
      <c r="X46">
        <v>0.21167499809433837</v>
      </c>
      <c r="Y46">
        <v>0.12168887654606288</v>
      </c>
      <c r="Z46">
        <v>5.3710419478966126E-2</v>
      </c>
      <c r="AA46">
        <v>2.4982796797901628E-2</v>
      </c>
      <c r="AB46">
        <v>5.0994972833527984E-3</v>
      </c>
      <c r="AC46">
        <v>6.1934079880549137E-3</v>
      </c>
      <c r="AD46">
        <v>0.10160969512973959</v>
      </c>
      <c r="AE46">
        <v>8.9818851566021513E-2</v>
      </c>
      <c r="AF46">
        <v>3.6081257271559579E-2</v>
      </c>
      <c r="AG46">
        <v>2.8522029878907826E-2</v>
      </c>
      <c r="AH46">
        <v>1.8951982912932153E-2</v>
      </c>
      <c r="AI46">
        <v>2.7631331499601759E-3</v>
      </c>
      <c r="AJ46">
        <v>3.5004483526617715E-3</v>
      </c>
      <c r="AK46">
        <v>7.2289503534595831E-2</v>
      </c>
      <c r="AL46">
        <v>6.0799490321537225E-2</v>
      </c>
      <c r="AM46">
        <v>2.2208407462189501E-2</v>
      </c>
      <c r="AN46">
        <v>1.7421828842926819E-2</v>
      </c>
      <c r="AO46">
        <v>1.6798991896776819E-2</v>
      </c>
      <c r="AP46">
        <v>1.957137156259686E-3</v>
      </c>
      <c r="AQ46">
        <v>2.4131249633843996E-3</v>
      </c>
      <c r="AR46">
        <v>3.1833122336257118E-2</v>
      </c>
      <c r="AS46">
        <v>2.359138502575385E-2</v>
      </c>
      <c r="AT46">
        <v>6.8267201984752602E-3</v>
      </c>
      <c r="AU46">
        <v>4.6124964394442134E-3</v>
      </c>
      <c r="AV46">
        <v>1.0360002232988212E-2</v>
      </c>
      <c r="AW46">
        <v>7.8557260631825548E-4</v>
      </c>
      <c r="AX46">
        <v>1.0065935485279072E-3</v>
      </c>
      <c r="AY46">
        <v>1.0528673149594429E-2</v>
      </c>
      <c r="AZ46">
        <v>6.6308052241425431E-3</v>
      </c>
      <c r="BA46">
        <v>1.1683117755829746E-3</v>
      </c>
      <c r="BB46">
        <v>4.8664242817029302E-4</v>
      </c>
      <c r="BC46">
        <v>4.4646047204212258E-3</v>
      </c>
      <c r="BD46">
        <v>2.1720809817945001E-4</v>
      </c>
      <c r="BE46">
        <v>2.9403820178859911E-4</v>
      </c>
      <c r="BM46">
        <v>0.67011410301114116</v>
      </c>
      <c r="BN46">
        <v>0.68312690623445493</v>
      </c>
      <c r="BO46">
        <v>0.59845908907325263</v>
      </c>
      <c r="BP46">
        <v>6.2507944972885615E-2</v>
      </c>
      <c r="BQ46">
        <v>7.5521586814560303E-3</v>
      </c>
      <c r="BR46">
        <v>5.7200427648332998E-3</v>
      </c>
      <c r="BS46">
        <v>8.8877060153450416E-3</v>
      </c>
      <c r="CA46">
        <v>2.4335061808199856E-2</v>
      </c>
      <c r="CB46">
        <v>1.079773459130938E-2</v>
      </c>
      <c r="CC46">
        <v>9.6634429206926709E-3</v>
      </c>
      <c r="CD46">
        <v>6.1912519528991086E-3</v>
      </c>
      <c r="CE46">
        <v>5.4109710261886958E-3</v>
      </c>
      <c r="CF46">
        <v>3.1562012725897337E-3</v>
      </c>
      <c r="CG46">
        <v>1.0250714857044467E-3</v>
      </c>
      <c r="CH46">
        <v>1.3537327216890476E-2</v>
      </c>
    </row>
    <row r="47" spans="1:86">
      <c r="A47">
        <v>1958</v>
      </c>
      <c r="B47">
        <v>1</v>
      </c>
      <c r="C47">
        <v>1</v>
      </c>
      <c r="D47">
        <v>0.81033873821319835</v>
      </c>
      <c r="E47">
        <v>0.12881158341210922</v>
      </c>
      <c r="F47">
        <v>3.222203833580152E-2</v>
      </c>
      <c r="G47">
        <v>1.2845913703967376E-2</v>
      </c>
      <c r="H47">
        <v>1.5781691227206403E-2</v>
      </c>
      <c r="P47">
        <v>0.33561535507763746</v>
      </c>
      <c r="Q47">
        <v>0.32112269096927543</v>
      </c>
      <c r="R47">
        <v>0.22138595229010202</v>
      </c>
      <c r="S47">
        <v>6.1241642769293718E-2</v>
      </c>
      <c r="T47">
        <v>2.5005215626504731E-2</v>
      </c>
      <c r="U47">
        <v>6.4526713456578679E-3</v>
      </c>
      <c r="V47">
        <v>7.0372089377170842E-3</v>
      </c>
      <c r="W47">
        <v>0.22926678126202021</v>
      </c>
      <c r="X47">
        <v>0.2126001791647209</v>
      </c>
      <c r="Y47">
        <v>0.12436775061904125</v>
      </c>
      <c r="Z47">
        <v>5.2487308666527524E-2</v>
      </c>
      <c r="AA47">
        <v>2.4120445914419475E-2</v>
      </c>
      <c r="AB47">
        <v>5.4453121744700555E-3</v>
      </c>
      <c r="AC47">
        <v>6.1793617902626205E-3</v>
      </c>
      <c r="AD47">
        <v>0.1020574545358145</v>
      </c>
      <c r="AE47">
        <v>8.8335735001955892E-2</v>
      </c>
      <c r="AF47">
        <v>3.6061309207323054E-2</v>
      </c>
      <c r="AG47">
        <v>2.7957158288407533E-2</v>
      </c>
      <c r="AH47">
        <v>1.7852701347797411E-2</v>
      </c>
      <c r="AI47">
        <v>2.9416974142657849E-3</v>
      </c>
      <c r="AJ47">
        <v>3.5228687441621054E-3</v>
      </c>
      <c r="AK47">
        <v>7.2682646554252342E-2</v>
      </c>
      <c r="AL47">
        <v>5.9422686998001586E-2</v>
      </c>
      <c r="AM47">
        <v>2.2075133540884341E-2</v>
      </c>
      <c r="AN47">
        <v>1.6845885267881867E-2</v>
      </c>
      <c r="AO47">
        <v>1.5995406837501398E-2</v>
      </c>
      <c r="AP47">
        <v>2.0599522935529618E-3</v>
      </c>
      <c r="AQ47">
        <v>2.4463090581810171E-3</v>
      </c>
      <c r="AR47">
        <v>3.2184493567886691E-2</v>
      </c>
      <c r="AS47">
        <v>2.2927344493339673E-2</v>
      </c>
      <c r="AT47">
        <v>6.8778614844626036E-3</v>
      </c>
      <c r="AU47">
        <v>4.3434263503193517E-3</v>
      </c>
      <c r="AV47">
        <v>9.8340967004571893E-3</v>
      </c>
      <c r="AW47">
        <v>8.4253272351419084E-4</v>
      </c>
      <c r="AX47">
        <v>1.0294272345863346E-3</v>
      </c>
      <c r="AY47">
        <v>1.0814637545017169E-2</v>
      </c>
      <c r="AZ47">
        <v>6.4243772482167972E-3</v>
      </c>
      <c r="BA47">
        <v>1.1632377263118003E-3</v>
      </c>
      <c r="BB47">
        <v>4.8102591408281253E-4</v>
      </c>
      <c r="BC47">
        <v>4.2493544049382178E-3</v>
      </c>
      <c r="BD47">
        <v>2.3632394442129278E-4</v>
      </c>
      <c r="BE47">
        <v>2.9443525846267293E-4</v>
      </c>
      <c r="BM47">
        <v>0.66438464492236249</v>
      </c>
      <c r="BN47">
        <v>0.67887730903072452</v>
      </c>
      <c r="BO47">
        <v>0.5889527859230963</v>
      </c>
      <c r="BP47">
        <v>6.756994064281549E-2</v>
      </c>
      <c r="BQ47">
        <v>7.2168227092967892E-3</v>
      </c>
      <c r="BR47">
        <v>6.3932423583095083E-3</v>
      </c>
      <c r="BS47">
        <v>8.7444822894893193E-3</v>
      </c>
      <c r="CA47">
        <v>3.0111888996700791E-2</v>
      </c>
      <c r="CB47">
        <v>1.2761792886204028E-2</v>
      </c>
      <c r="CC47">
        <v>1.1684810745779753E-2</v>
      </c>
      <c r="CD47">
        <v>7.3205169610942884E-3</v>
      </c>
      <c r="CE47">
        <v>6.2939694790237026E-3</v>
      </c>
      <c r="CF47">
        <v>3.5151127504547065E-3</v>
      </c>
      <c r="CG47">
        <v>1.147094197102162E-3</v>
      </c>
      <c r="CH47">
        <v>1.7350096110496763E-2</v>
      </c>
    </row>
    <row r="48" spans="1:86">
      <c r="A48">
        <v>1959</v>
      </c>
      <c r="B48">
        <v>1</v>
      </c>
      <c r="C48">
        <v>1</v>
      </c>
      <c r="D48">
        <v>0.81702943488511426</v>
      </c>
      <c r="E48">
        <v>0.12190157066533508</v>
      </c>
      <c r="F48">
        <v>3.2025998964023902E-2</v>
      </c>
      <c r="G48">
        <v>1.4327883858271245E-2</v>
      </c>
      <c r="H48">
        <v>1.4715079026837089E-2</v>
      </c>
      <c r="P48">
        <v>0.34003626034210938</v>
      </c>
      <c r="Q48">
        <v>0.32033287948024919</v>
      </c>
      <c r="R48">
        <v>0.21968422323549375</v>
      </c>
      <c r="S48">
        <v>6.1422883364079896E-2</v>
      </c>
      <c r="T48">
        <v>2.5812493035413723E-2</v>
      </c>
      <c r="U48">
        <v>6.926845264177829E-3</v>
      </c>
      <c r="V48">
        <v>6.4864345810839875E-3</v>
      </c>
      <c r="W48">
        <v>0.23389805866566568</v>
      </c>
      <c r="X48">
        <v>0.21024822758488959</v>
      </c>
      <c r="Y48">
        <v>0.12096464362877513</v>
      </c>
      <c r="Z48">
        <v>5.3344679937066035E-2</v>
      </c>
      <c r="AA48">
        <v>2.4415237692689329E-2</v>
      </c>
      <c r="AB48">
        <v>5.812180496363486E-3</v>
      </c>
      <c r="AC48">
        <v>5.7114858299956153E-3</v>
      </c>
      <c r="AD48">
        <v>0.1064744460659322</v>
      </c>
      <c r="AE48">
        <v>8.7478520785266911E-2</v>
      </c>
      <c r="AF48">
        <v>3.5543750374197408E-2</v>
      </c>
      <c r="AG48">
        <v>2.8141480588543159E-2</v>
      </c>
      <c r="AH48">
        <v>1.7490426283222164E-2</v>
      </c>
      <c r="AI48">
        <v>3.0964387975252645E-3</v>
      </c>
      <c r="AJ48">
        <v>3.2064247417789076E-3</v>
      </c>
      <c r="AK48">
        <v>7.715741785460288E-2</v>
      </c>
      <c r="AL48">
        <v>5.900345522780117E-2</v>
      </c>
      <c r="AM48">
        <v>2.1610810691017054E-2</v>
      </c>
      <c r="AN48">
        <v>1.7335514609103451E-2</v>
      </c>
      <c r="AO48">
        <v>1.5599013053137545E-2</v>
      </c>
      <c r="AP48">
        <v>2.1807895515161698E-3</v>
      </c>
      <c r="AQ48">
        <v>2.2773273230269377E-3</v>
      </c>
      <c r="AR48">
        <v>3.449809739962232E-2</v>
      </c>
      <c r="AS48">
        <v>2.191271929993064E-2</v>
      </c>
      <c r="AT48">
        <v>6.3906593290481021E-3</v>
      </c>
      <c r="AU48">
        <v>4.398956140936423E-3</v>
      </c>
      <c r="AV48">
        <v>9.3961754688329114E-3</v>
      </c>
      <c r="AW48">
        <v>8.5869462643340527E-4</v>
      </c>
      <c r="AX48">
        <v>8.6823373467980055E-4</v>
      </c>
      <c r="AY48">
        <v>1.1941249375109259E-2</v>
      </c>
      <c r="AZ48">
        <v>6.1617667725255261E-3</v>
      </c>
      <c r="BA48">
        <v>1.0989037465080178E-3</v>
      </c>
      <c r="BB48">
        <v>5.317402071428626E-4</v>
      </c>
      <c r="BC48">
        <v>4.0626593641846674E-3</v>
      </c>
      <c r="BD48">
        <v>2.3289484600299572E-4</v>
      </c>
      <c r="BE48">
        <v>2.3556860868698189E-4</v>
      </c>
      <c r="BM48">
        <v>0.65996373965789057</v>
      </c>
      <c r="BN48">
        <v>0.67966712051975087</v>
      </c>
      <c r="BO48">
        <v>0.59734521164962051</v>
      </c>
      <c r="BP48">
        <v>6.0478687301255184E-2</v>
      </c>
      <c r="BQ48">
        <v>6.2135059286101794E-3</v>
      </c>
      <c r="BR48">
        <v>7.4010385940934164E-3</v>
      </c>
      <c r="BS48">
        <v>8.2286444457531013E-3</v>
      </c>
      <c r="CA48">
        <v>4.0532100116015102E-2</v>
      </c>
      <c r="CB48">
        <v>1.7423734207005343E-2</v>
      </c>
      <c r="CC48">
        <v>1.6670367759941327E-2</v>
      </c>
      <c r="CD48">
        <v>1.0008294103971162E-2</v>
      </c>
      <c r="CE48">
        <v>8.4629668821293615E-3</v>
      </c>
      <c r="CF48">
        <v>4.5627012440775288E-3</v>
      </c>
      <c r="CG48">
        <v>1.4536747889379287E-3</v>
      </c>
      <c r="CH48">
        <v>2.3108365909009759E-2</v>
      </c>
    </row>
    <row r="49" spans="1:86">
      <c r="A49">
        <v>1960</v>
      </c>
      <c r="B49">
        <v>1</v>
      </c>
      <c r="C49">
        <v>1</v>
      </c>
      <c r="D49">
        <v>0.82282952804410292</v>
      </c>
      <c r="E49">
        <v>0.11714939973928257</v>
      </c>
      <c r="F49">
        <v>3.1463998978210055E-2</v>
      </c>
      <c r="G49">
        <v>1.5901008627672835E-2</v>
      </c>
      <c r="H49">
        <v>1.2656033167170885E-2</v>
      </c>
      <c r="P49">
        <v>0.33475096015672107</v>
      </c>
      <c r="Q49">
        <v>0.3165743758613398</v>
      </c>
      <c r="R49">
        <v>0.22185760905417889</v>
      </c>
      <c r="S49">
        <v>5.6176999404394377E-2</v>
      </c>
      <c r="T49">
        <v>2.4710219826526891E-2</v>
      </c>
      <c r="U49">
        <v>7.3326944656050587E-3</v>
      </c>
      <c r="V49">
        <v>6.4968531106345271E-3</v>
      </c>
      <c r="W49">
        <v>0.2257431227027937</v>
      </c>
      <c r="X49">
        <v>0.20511531697340049</v>
      </c>
      <c r="Y49">
        <v>0.12110550368134122</v>
      </c>
      <c r="Z49">
        <v>4.8695510513458287E-2</v>
      </c>
      <c r="AA49">
        <v>2.3365936414953634E-2</v>
      </c>
      <c r="AB49">
        <v>6.1152395358021984E-3</v>
      </c>
      <c r="AC49">
        <v>5.8331268278451502E-3</v>
      </c>
      <c r="AD49">
        <v>0.10034579956956319</v>
      </c>
      <c r="AE49">
        <v>8.3565900921357628E-2</v>
      </c>
      <c r="AF49">
        <v>3.5492649277734857E-2</v>
      </c>
      <c r="AG49">
        <v>2.5140986228410239E-2</v>
      </c>
      <c r="AH49">
        <v>1.6430441125589609E-2</v>
      </c>
      <c r="AI49">
        <v>3.1592790660135294E-3</v>
      </c>
      <c r="AJ49">
        <v>3.342545223609389E-3</v>
      </c>
      <c r="AK49">
        <v>7.1292552733358508E-2</v>
      </c>
      <c r="AL49">
        <v>5.5209793504172079E-2</v>
      </c>
      <c r="AM49">
        <v>2.1081979608578577E-2</v>
      </c>
      <c r="AN49">
        <v>1.4764059513269789E-2</v>
      </c>
      <c r="AO49">
        <v>1.4788646718466933E-2</v>
      </c>
      <c r="AP49">
        <v>2.2050552352489376E-3</v>
      </c>
      <c r="AQ49">
        <v>2.3700524286078464E-3</v>
      </c>
      <c r="AR49">
        <v>3.2490455876287273E-2</v>
      </c>
      <c r="AS49">
        <v>2.0964547826658068E-2</v>
      </c>
      <c r="AT49">
        <v>6.4086145975824392E-3</v>
      </c>
      <c r="AU49">
        <v>3.5898770731694436E-3</v>
      </c>
      <c r="AV49">
        <v>9.0691085013115021E-3</v>
      </c>
      <c r="AW49">
        <v>8.8882723380488151E-4</v>
      </c>
      <c r="AX49">
        <v>1.0081204207898033E-3</v>
      </c>
      <c r="AY49">
        <v>1.17492396990333E-2</v>
      </c>
      <c r="AZ49">
        <v>5.9637321869406117E-3</v>
      </c>
      <c r="BA49">
        <v>1.0821221902961619E-3</v>
      </c>
      <c r="BB49">
        <v>3.2365037466742239E-4</v>
      </c>
      <c r="BC49">
        <v>4.0783530637342373E-3</v>
      </c>
      <c r="BD49">
        <v>2.513866422312649E-4</v>
      </c>
      <c r="BE49">
        <v>2.2821991601152422E-4</v>
      </c>
      <c r="BM49">
        <v>0.66524903984327888</v>
      </c>
      <c r="BN49">
        <v>0.68342562413866026</v>
      </c>
      <c r="BO49">
        <v>0.60097191898992408</v>
      </c>
      <c r="BP49">
        <v>6.097240033488819E-2</v>
      </c>
      <c r="BQ49">
        <v>6.753779151683164E-3</v>
      </c>
      <c r="BR49">
        <v>8.5683141620677764E-3</v>
      </c>
      <c r="BS49">
        <v>6.1591800565363583E-3</v>
      </c>
      <c r="CA49">
        <v>3.3069192750095948E-2</v>
      </c>
      <c r="CB49">
        <v>1.5164581775961004E-2</v>
      </c>
      <c r="CC49">
        <v>1.3881653630953825E-2</v>
      </c>
      <c r="CD49">
        <v>8.546103786968939E-3</v>
      </c>
      <c r="CE49">
        <v>7.2599239063462903E-3</v>
      </c>
      <c r="CF49">
        <v>4.0962140742807265E-3</v>
      </c>
      <c r="CG49">
        <v>1.4281077753544441E-3</v>
      </c>
      <c r="CH49">
        <v>1.7904610974134944E-2</v>
      </c>
    </row>
    <row r="50" spans="1:86">
      <c r="A50">
        <v>1961</v>
      </c>
      <c r="B50">
        <v>1</v>
      </c>
      <c r="C50">
        <v>1</v>
      </c>
      <c r="D50">
        <v>0.81945481710654511</v>
      </c>
      <c r="E50">
        <v>0.12004662490229874</v>
      </c>
      <c r="F50">
        <v>3.1350446640842439E-2</v>
      </c>
      <c r="G50">
        <v>1.7156780611479374E-2</v>
      </c>
      <c r="H50">
        <v>1.1991330738834433E-2</v>
      </c>
      <c r="P50">
        <v>0.3425477280551974</v>
      </c>
      <c r="Q50">
        <v>0.31896211473952618</v>
      </c>
      <c r="R50">
        <v>0.22513867178576419</v>
      </c>
      <c r="S50">
        <v>5.6128717373790195E-2</v>
      </c>
      <c r="T50">
        <v>2.3755965543046247E-2</v>
      </c>
      <c r="U50">
        <v>7.8825713012777524E-3</v>
      </c>
      <c r="V50">
        <v>6.056188735647847E-3</v>
      </c>
      <c r="W50">
        <v>0.23501366800040352</v>
      </c>
      <c r="X50">
        <v>0.20906861751680228</v>
      </c>
      <c r="Y50">
        <v>0.12772668147091676</v>
      </c>
      <c r="Z50">
        <v>4.7842838083350131E-2</v>
      </c>
      <c r="AA50">
        <v>2.1953500537244999E-2</v>
      </c>
      <c r="AB50">
        <v>6.3815480536574491E-3</v>
      </c>
      <c r="AC50">
        <v>5.1640493716328967E-3</v>
      </c>
      <c r="AD50">
        <v>0.10640656153200091</v>
      </c>
      <c r="AE50">
        <v>8.3376005383909935E-2</v>
      </c>
      <c r="AF50">
        <v>3.5005567806855105E-2</v>
      </c>
      <c r="AG50">
        <v>2.5726074768300296E-2</v>
      </c>
      <c r="AH50">
        <v>1.6453837807072106E-2</v>
      </c>
      <c r="AI50">
        <v>3.2651612458015258E-3</v>
      </c>
      <c r="AJ50">
        <v>2.9253637558808989E-3</v>
      </c>
      <c r="AK50">
        <v>7.6563411899957592E-2</v>
      </c>
      <c r="AL50">
        <v>5.4093168016461392E-2</v>
      </c>
      <c r="AM50">
        <v>2.0437221878215499E-2</v>
      </c>
      <c r="AN50">
        <v>1.4914608964645816E-2</v>
      </c>
      <c r="AO50">
        <v>1.4546415189856889E-2</v>
      </c>
      <c r="AP50">
        <v>2.206876213712313E-3</v>
      </c>
      <c r="AQ50">
        <v>1.9880457700308749E-3</v>
      </c>
      <c r="AR50">
        <v>3.651281807907316E-2</v>
      </c>
      <c r="AS50">
        <v>2.053399828069076E-2</v>
      </c>
      <c r="AT50">
        <v>6.1691107103558117E-3</v>
      </c>
      <c r="AU50">
        <v>3.8736773529188802E-3</v>
      </c>
      <c r="AV50">
        <v>8.8200241620520915E-3</v>
      </c>
      <c r="AW50">
        <v>8.8391959022913764E-4</v>
      </c>
      <c r="AX50">
        <v>7.8726646513483961E-4</v>
      </c>
      <c r="AY50">
        <v>1.3822929216111451E-2</v>
      </c>
      <c r="AZ50">
        <v>5.870375663371551E-3</v>
      </c>
      <c r="BA50">
        <v>9.9848711462568302E-4</v>
      </c>
      <c r="BB50">
        <v>4.5665538816758877E-4</v>
      </c>
      <c r="BC50">
        <v>3.9638379363549289E-3</v>
      </c>
      <c r="BD50">
        <v>2.5353440374431638E-4</v>
      </c>
      <c r="BE50">
        <v>1.978608204790356E-4</v>
      </c>
      <c r="BM50">
        <v>0.6574522719448026</v>
      </c>
      <c r="BN50">
        <v>0.68103788526047382</v>
      </c>
      <c r="BO50">
        <v>0.59431614532078092</v>
      </c>
      <c r="BP50">
        <v>6.3917907528508539E-2</v>
      </c>
      <c r="BQ50">
        <v>7.5944810977961914E-3</v>
      </c>
      <c r="BR50">
        <v>9.2742093102016216E-3</v>
      </c>
      <c r="BS50">
        <v>5.9351420031865856E-3</v>
      </c>
      <c r="CA50">
        <v>4.5740345423988034E-2</v>
      </c>
      <c r="CB50">
        <v>2.0205708839059641E-2</v>
      </c>
      <c r="CC50">
        <v>1.7642914472361198E-2</v>
      </c>
      <c r="CD50">
        <v>1.1467774407117104E-2</v>
      </c>
      <c r="CE50">
        <v>9.7869935633865205E-3</v>
      </c>
      <c r="CF50">
        <v>5.3314958836953568E-3</v>
      </c>
      <c r="CG50">
        <v>1.8348877360165607E-3</v>
      </c>
      <c r="CH50">
        <v>2.5534636584928393E-2</v>
      </c>
    </row>
    <row r="51" spans="1:86">
      <c r="A51">
        <v>1962</v>
      </c>
      <c r="B51">
        <v>1</v>
      </c>
      <c r="C51">
        <v>1</v>
      </c>
      <c r="D51">
        <v>0.82713603973388672</v>
      </c>
      <c r="E51">
        <v>9.8238535225391388E-2</v>
      </c>
      <c r="F51">
        <v>3.2678376883268356E-2</v>
      </c>
      <c r="G51">
        <v>2.0414689555764198E-2</v>
      </c>
      <c r="H51">
        <v>2.1532334387302399E-2</v>
      </c>
      <c r="I51">
        <v>0.85333675146102905</v>
      </c>
      <c r="J51">
        <v>0.85242563486099243</v>
      </c>
      <c r="K51">
        <v>0.70014917850494385</v>
      </c>
      <c r="L51">
        <v>8.861377090215683E-2</v>
      </c>
      <c r="M51">
        <v>2.9522716999053955E-2</v>
      </c>
      <c r="N51">
        <v>1.5279137529432774E-2</v>
      </c>
      <c r="O51">
        <v>1.8868688493967056E-2</v>
      </c>
      <c r="P51">
        <v>0.34259778261184692</v>
      </c>
      <c r="Q51">
        <v>0.32929787039756775</v>
      </c>
      <c r="R51">
        <v>0.22699326276779175</v>
      </c>
      <c r="S51">
        <v>5.7516749948263168E-2</v>
      </c>
      <c r="T51">
        <v>2.3807263001799583E-2</v>
      </c>
      <c r="U51">
        <v>8.3357179537415504E-3</v>
      </c>
      <c r="V51">
        <v>1.2644883245229721E-2</v>
      </c>
      <c r="W51">
        <v>0.23160263895988464</v>
      </c>
      <c r="X51">
        <v>0.2161213606595993</v>
      </c>
      <c r="Y51">
        <v>0.1279488205909729</v>
      </c>
      <c r="Z51">
        <v>4.9199830740690231E-2</v>
      </c>
      <c r="AA51">
        <v>2.1472295746207237E-2</v>
      </c>
      <c r="AB51">
        <v>6.5450938418507576E-3</v>
      </c>
      <c r="AC51">
        <v>1.0955325327813625E-2</v>
      </c>
      <c r="AD51">
        <v>0.10065796971321106</v>
      </c>
      <c r="AE51">
        <v>8.5894383490085602E-2</v>
      </c>
      <c r="AF51">
        <v>3.4508898854255676E-2</v>
      </c>
      <c r="AG51">
        <v>2.6325510814785957E-2</v>
      </c>
      <c r="AH51">
        <v>1.5443987213075161E-2</v>
      </c>
      <c r="AI51">
        <v>3.1919954344630241E-3</v>
      </c>
      <c r="AJ51">
        <v>6.4239939674735069E-3</v>
      </c>
      <c r="AK51">
        <v>7.0783138275146484E-2</v>
      </c>
      <c r="AL51">
        <v>5.7205591350793839E-2</v>
      </c>
      <c r="AM51">
        <v>2.0610777661204338E-2</v>
      </c>
      <c r="AN51">
        <v>1.7044657841324806E-2</v>
      </c>
      <c r="AO51">
        <v>1.2746795080602169E-2</v>
      </c>
      <c r="AP51">
        <v>2.1253195591270924E-3</v>
      </c>
      <c r="AQ51">
        <v>4.6780398115515709E-3</v>
      </c>
      <c r="AR51">
        <v>3.2111503183841705E-2</v>
      </c>
      <c r="AS51">
        <v>2.1681852638721466E-2</v>
      </c>
      <c r="AT51">
        <v>6.3972417265176773E-3</v>
      </c>
      <c r="AU51">
        <v>4.5204227790236473E-3</v>
      </c>
      <c r="AV51">
        <v>7.7647101134061813E-3</v>
      </c>
      <c r="AW51">
        <v>7.7822379535064101E-4</v>
      </c>
      <c r="AX51">
        <v>2.2212548647075891E-3</v>
      </c>
      <c r="AY51">
        <v>1.1805510148406029E-2</v>
      </c>
      <c r="AZ51">
        <v>5.8935610577464104E-3</v>
      </c>
      <c r="BA51">
        <v>9.6503476379439235E-4</v>
      </c>
      <c r="BB51">
        <v>4.6571099665015936E-4</v>
      </c>
      <c r="BC51">
        <v>3.6281596403568983E-3</v>
      </c>
      <c r="BD51">
        <v>1.8291536252945662E-4</v>
      </c>
      <c r="BE51">
        <v>6.5174017800018191E-4</v>
      </c>
      <c r="BF51">
        <v>0.14666324853897095</v>
      </c>
      <c r="BG51">
        <v>0.14757436513900757</v>
      </c>
      <c r="BH51">
        <v>0.12698686122894287</v>
      </c>
      <c r="BI51">
        <v>9.6247643232345581E-3</v>
      </c>
      <c r="BJ51">
        <v>3.1556598842144012E-3</v>
      </c>
      <c r="BK51">
        <v>5.1355520263314247E-3</v>
      </c>
      <c r="BL51">
        <v>2.6636458933353424E-3</v>
      </c>
      <c r="BM51">
        <v>0.65740221738815308</v>
      </c>
      <c r="BN51">
        <v>0.67070212960243225</v>
      </c>
      <c r="BO51">
        <v>0.60014277696609497</v>
      </c>
      <c r="BP51">
        <v>4.072178527712822E-2</v>
      </c>
      <c r="BQ51">
        <v>8.8711138814687729E-3</v>
      </c>
      <c r="BR51">
        <v>1.2078971602022648E-2</v>
      </c>
      <c r="BS51">
        <v>8.8874511420726776E-3</v>
      </c>
      <c r="BT51">
        <v>0.51073896884918213</v>
      </c>
      <c r="BU51">
        <v>0.52312776446342468</v>
      </c>
      <c r="BV51">
        <v>0.4731559157371521</v>
      </c>
      <c r="BW51">
        <v>3.1097020953893661E-2</v>
      </c>
      <c r="BX51">
        <v>5.7154539972543716E-3</v>
      </c>
      <c r="BY51">
        <v>6.9434195756912231E-3</v>
      </c>
      <c r="BZ51">
        <v>6.2238052487373352E-3</v>
      </c>
      <c r="CA51">
        <v>3.2084574098808306E-2</v>
      </c>
      <c r="CB51">
        <v>1.3736364665857037E-2</v>
      </c>
      <c r="CC51">
        <v>1.2288880137289572E-2</v>
      </c>
      <c r="CD51">
        <v>8.3655881449360963E-3</v>
      </c>
      <c r="CE51">
        <v>7.3570046190361334E-3</v>
      </c>
      <c r="CF51">
        <v>4.2010646272612143E-3</v>
      </c>
      <c r="CG51">
        <v>1.4461155642085239E-3</v>
      </c>
      <c r="CH51">
        <v>1.8348209432951269E-2</v>
      </c>
    </row>
    <row r="52" spans="1:86">
      <c r="A52">
        <v>1963</v>
      </c>
      <c r="B52">
        <v>1</v>
      </c>
      <c r="C52">
        <v>1</v>
      </c>
      <c r="D52">
        <v>0.81897274637340389</v>
      </c>
      <c r="E52">
        <v>0.11266513829559135</v>
      </c>
      <c r="F52">
        <v>3.2773140681877699E-2</v>
      </c>
      <c r="G52">
        <v>2.4746792304722702E-2</v>
      </c>
      <c r="H52">
        <v>1.0842182344404303E-2</v>
      </c>
      <c r="I52">
        <v>0.85444238781929016</v>
      </c>
      <c r="J52">
        <v>0.85330095887184143</v>
      </c>
      <c r="K52">
        <v>0.70339113473892212</v>
      </c>
      <c r="L52">
        <v>8.582470566034317E-2</v>
      </c>
      <c r="M52">
        <v>2.9237031005322933E-2</v>
      </c>
      <c r="N52">
        <v>1.7184840049594641E-2</v>
      </c>
      <c r="O52">
        <v>1.7667192965745926E-2</v>
      </c>
      <c r="P52">
        <v>0.3378481287671965</v>
      </c>
      <c r="Q52">
        <v>0.32009622322001463</v>
      </c>
      <c r="R52">
        <v>0.22657355751802358</v>
      </c>
      <c r="S52">
        <v>5.4347359717920603E-2</v>
      </c>
      <c r="T52">
        <v>2.3644154817068063E-2</v>
      </c>
      <c r="U52">
        <v>1.0048613543722546E-2</v>
      </c>
      <c r="V52">
        <v>5.482537623279801E-3</v>
      </c>
      <c r="W52">
        <v>0.22843879271659912</v>
      </c>
      <c r="X52">
        <v>0.2089506121533202</v>
      </c>
      <c r="Y52">
        <v>0.12853001071454292</v>
      </c>
      <c r="Z52">
        <v>4.6185772997338143E-2</v>
      </c>
      <c r="AA52">
        <v>2.1704882879933149E-2</v>
      </c>
      <c r="AB52">
        <v>7.8293708141522651E-3</v>
      </c>
      <c r="AC52">
        <v>4.7005747473537257E-3</v>
      </c>
      <c r="AD52">
        <v>9.91651029594353E-2</v>
      </c>
      <c r="AE52">
        <v>8.1639366576136144E-2</v>
      </c>
      <c r="AF52">
        <v>3.4601989696862685E-2</v>
      </c>
      <c r="AG52">
        <v>2.4443148734226455E-2</v>
      </c>
      <c r="AH52">
        <v>1.6210857439494523E-2</v>
      </c>
      <c r="AI52">
        <v>3.7675525626435324E-3</v>
      </c>
      <c r="AJ52">
        <v>2.6158181429089358E-3</v>
      </c>
      <c r="AK52">
        <v>6.9977792188907886E-2</v>
      </c>
      <c r="AL52">
        <v>5.3296943913043314E-2</v>
      </c>
      <c r="AM52">
        <v>2.0176994403237114E-2</v>
      </c>
      <c r="AN52">
        <v>1.4173504277439353E-2</v>
      </c>
      <c r="AO52">
        <v>1.4569228520083313E-2</v>
      </c>
      <c r="AP52">
        <v>2.5526437795410219E-3</v>
      </c>
      <c r="AQ52">
        <v>1.8245729327425056E-3</v>
      </c>
      <c r="AR52">
        <v>3.1459022812065321E-2</v>
      </c>
      <c r="AS52">
        <v>1.9635566991754509E-2</v>
      </c>
      <c r="AT52">
        <v>5.7054773491439104E-3</v>
      </c>
      <c r="AU52">
        <v>3.4252867757882653E-3</v>
      </c>
      <c r="AV52">
        <v>8.791522990200501E-3</v>
      </c>
      <c r="AW52">
        <v>9.8014076569108476E-4</v>
      </c>
      <c r="AX52">
        <v>7.3313911093074696E-4</v>
      </c>
      <c r="AY52">
        <v>1.1462998441377138E-2</v>
      </c>
      <c r="AZ52">
        <v>5.6800334450204052E-3</v>
      </c>
      <c r="BA52">
        <v>9.4460159685141442E-4</v>
      </c>
      <c r="BB52">
        <v>2.8002317594563942E-4</v>
      </c>
      <c r="BC52">
        <v>3.9679657304091771E-3</v>
      </c>
      <c r="BD52">
        <v>2.8032621303351749E-4</v>
      </c>
      <c r="BE52">
        <v>2.071167287806577E-4</v>
      </c>
      <c r="BF52">
        <v>0.14555761218070984</v>
      </c>
      <c r="BG52">
        <v>0.14669904112815857</v>
      </c>
      <c r="BH52">
        <v>0.12643042206764221</v>
      </c>
      <c r="BI52">
        <v>8.1382207572460175E-3</v>
      </c>
      <c r="BJ52">
        <v>3.1143492087721825E-3</v>
      </c>
      <c r="BK52">
        <v>5.8755516074597836E-3</v>
      </c>
      <c r="BL52">
        <v>3.1365435570478439E-3</v>
      </c>
      <c r="BM52">
        <v>0.6621518712328035</v>
      </c>
      <c r="BN52">
        <v>0.67990377677998537</v>
      </c>
      <c r="BO52">
        <v>0.59239918885538034</v>
      </c>
      <c r="BP52">
        <v>5.8317778577670752E-2</v>
      </c>
      <c r="BQ52">
        <v>9.1289858648096363E-3</v>
      </c>
      <c r="BR52">
        <v>1.4698178761000156E-2</v>
      </c>
      <c r="BS52">
        <v>5.3596447211245015E-3</v>
      </c>
      <c r="BT52">
        <v>0.51109540462493896</v>
      </c>
      <c r="BU52">
        <v>0.52503474056720734</v>
      </c>
      <c r="BV52">
        <v>0.47521696239709854</v>
      </c>
      <c r="BW52">
        <v>2.9707258567214012E-2</v>
      </c>
      <c r="BX52">
        <v>5.6744841858744621E-3</v>
      </c>
      <c r="BY52">
        <v>8.1057087518274784E-3</v>
      </c>
      <c r="BZ52">
        <v>6.3342750072479248E-3</v>
      </c>
      <c r="CA52">
        <v>3.440779241293427E-2</v>
      </c>
      <c r="CB52">
        <v>1.5175605045407499E-2</v>
      </c>
      <c r="CC52">
        <v>1.3207723582809206E-2</v>
      </c>
      <c r="CD52">
        <v>8.9269571630391786E-3</v>
      </c>
      <c r="CE52">
        <v>7.4991961539056335E-3</v>
      </c>
      <c r="CF52">
        <v>4.1426635921043382E-3</v>
      </c>
      <c r="CG52">
        <v>1.4155666321463011E-3</v>
      </c>
      <c r="CH52">
        <v>1.9232187367526771E-2</v>
      </c>
    </row>
    <row r="53" spans="1:86">
      <c r="A53">
        <v>1964</v>
      </c>
      <c r="B53">
        <v>1</v>
      </c>
      <c r="C53">
        <v>1</v>
      </c>
      <c r="D53">
        <v>0.83250707387924194</v>
      </c>
      <c r="E53">
        <v>8.9687317609786987E-2</v>
      </c>
      <c r="F53">
        <v>3.2024383544921875E-2</v>
      </c>
      <c r="G53">
        <v>2.570609375834465E-2</v>
      </c>
      <c r="H53">
        <v>2.0075138658285141E-2</v>
      </c>
      <c r="I53">
        <v>0.85554802417755127</v>
      </c>
      <c r="J53">
        <v>0.85417628288269043</v>
      </c>
      <c r="K53">
        <v>0.70663309097290039</v>
      </c>
      <c r="L53">
        <v>8.303564041852951E-2</v>
      </c>
      <c r="M53">
        <v>2.8951345011591911E-2</v>
      </c>
      <c r="N53">
        <v>1.9090542569756508E-2</v>
      </c>
      <c r="O53">
        <v>1.6465697437524796E-2</v>
      </c>
      <c r="P53">
        <v>0.34409618377685547</v>
      </c>
      <c r="Q53">
        <v>0.32723456621170044</v>
      </c>
      <c r="R53">
        <v>0.22935508191585541</v>
      </c>
      <c r="S53">
        <v>5.4718144237995148E-2</v>
      </c>
      <c r="T53">
        <v>2.3317830637097359E-2</v>
      </c>
      <c r="U53">
        <v>9.8225446417927742E-3</v>
      </c>
      <c r="V53">
        <v>1.0020952671766281E-2</v>
      </c>
      <c r="W53">
        <v>0.23327010869979858</v>
      </c>
      <c r="X53">
        <v>0.21389339864253998</v>
      </c>
      <c r="Y53">
        <v>0.12987795472145081</v>
      </c>
      <c r="Z53">
        <v>4.7020796686410904E-2</v>
      </c>
      <c r="AA53">
        <v>2.1139964461326599E-2</v>
      </c>
      <c r="AB53">
        <v>7.5450162403285503E-3</v>
      </c>
      <c r="AC53">
        <v>8.3096753805875778E-3</v>
      </c>
      <c r="AD53">
        <v>0.10193661600351334</v>
      </c>
      <c r="AE53">
        <v>8.3927623927593231E-2</v>
      </c>
      <c r="AF53">
        <v>3.4745417535305023E-2</v>
      </c>
      <c r="AG53">
        <v>2.595953457057476E-2</v>
      </c>
      <c r="AH53">
        <v>1.5195583924651146E-2</v>
      </c>
      <c r="AI53">
        <v>3.3955625258386135E-3</v>
      </c>
      <c r="AJ53">
        <v>4.6315253712236881E-3</v>
      </c>
      <c r="AK53">
        <v>7.1766950190067291E-2</v>
      </c>
      <c r="AL53">
        <v>5.5495783686637878E-2</v>
      </c>
      <c r="AM53">
        <v>2.0434943959116936E-2</v>
      </c>
      <c r="AN53">
        <v>1.7044633626937866E-2</v>
      </c>
      <c r="AO53">
        <v>1.2492874637246132E-2</v>
      </c>
      <c r="AP53">
        <v>2.3327327799052E-3</v>
      </c>
      <c r="AQ53">
        <v>3.1905984506011009E-3</v>
      </c>
      <c r="AR53">
        <v>3.3057413995265961E-2</v>
      </c>
      <c r="AS53">
        <v>2.0851310342550278E-2</v>
      </c>
      <c r="AT53">
        <v>6.09245290979743E-3</v>
      </c>
      <c r="AU53">
        <v>4.7806091606616974E-3</v>
      </c>
      <c r="AV53">
        <v>7.7822008170187473E-3</v>
      </c>
      <c r="AW53">
        <v>8.98709986358881E-4</v>
      </c>
      <c r="AX53">
        <v>1.2973373522982001E-3</v>
      </c>
      <c r="AY53">
        <v>1.2501731514930725E-2</v>
      </c>
      <c r="AZ53">
        <v>5.7230619713664055E-3</v>
      </c>
      <c r="BA53">
        <v>9.3167211161926389E-4</v>
      </c>
      <c r="BB53">
        <v>5.6403886992484331E-4</v>
      </c>
      <c r="BC53">
        <v>3.7278933450579643E-3</v>
      </c>
      <c r="BD53">
        <v>1.9993567548226565E-4</v>
      </c>
      <c r="BE53">
        <v>2.9952169279567897E-4</v>
      </c>
      <c r="BF53">
        <v>0.14445197582244873</v>
      </c>
      <c r="BG53">
        <v>0.14582371711730957</v>
      </c>
      <c r="BH53">
        <v>0.12587398290634155</v>
      </c>
      <c r="BI53">
        <v>6.6516771912574768E-3</v>
      </c>
      <c r="BJ53">
        <v>3.0730385333299637E-3</v>
      </c>
      <c r="BK53">
        <v>6.6155511885881424E-3</v>
      </c>
      <c r="BL53">
        <v>3.6094412207603455E-3</v>
      </c>
      <c r="BM53">
        <v>0.65590381622314453</v>
      </c>
      <c r="BN53">
        <v>0.67276543378829956</v>
      </c>
      <c r="BO53">
        <v>0.60315199196338654</v>
      </c>
      <c r="BP53">
        <v>3.496917337179184E-2</v>
      </c>
      <c r="BQ53">
        <v>8.7065529078245163E-3</v>
      </c>
      <c r="BR53">
        <v>1.5883549116551876E-2</v>
      </c>
      <c r="BS53">
        <v>1.005418598651886E-2</v>
      </c>
      <c r="BT53">
        <v>0.5114518404006958</v>
      </c>
      <c r="BU53">
        <v>0.52694171667098999</v>
      </c>
      <c r="BV53">
        <v>0.47727800905704498</v>
      </c>
      <c r="BW53">
        <v>2.8317496180534363E-2</v>
      </c>
      <c r="BX53">
        <v>5.6335143744945526E-3</v>
      </c>
      <c r="BY53">
        <v>9.2679979279637337E-3</v>
      </c>
      <c r="BZ53">
        <v>6.4447447657585144E-3</v>
      </c>
      <c r="CA53">
        <v>3.9667922395173305E-2</v>
      </c>
      <c r="CB53">
        <v>2.2252954820847964E-2</v>
      </c>
      <c r="CC53">
        <v>1.8958097075615368E-2</v>
      </c>
      <c r="CD53">
        <v>1.2243512151433256E-2</v>
      </c>
      <c r="CE53">
        <v>8.9424151347143356E-3</v>
      </c>
      <c r="CF53">
        <v>4.6808844856216034E-3</v>
      </c>
      <c r="CG53">
        <v>1.7303552669425727E-3</v>
      </c>
      <c r="CH53">
        <v>1.7414967574325341E-2</v>
      </c>
    </row>
    <row r="54" spans="1:86">
      <c r="A54">
        <v>1965</v>
      </c>
      <c r="B54">
        <v>1</v>
      </c>
      <c r="C54">
        <v>1</v>
      </c>
      <c r="D54">
        <v>0.82134616420066864</v>
      </c>
      <c r="E54">
        <v>0.11321413555316237</v>
      </c>
      <c r="F54">
        <v>3.1971571569839076E-2</v>
      </c>
      <c r="G54">
        <v>2.6186602516649195E-2</v>
      </c>
      <c r="H54">
        <v>7.2815261596807781E-3</v>
      </c>
      <c r="I54">
        <v>0.85324999690055847</v>
      </c>
      <c r="J54">
        <v>0.85188326239585876</v>
      </c>
      <c r="K54">
        <v>0.70272403955459595</v>
      </c>
      <c r="L54">
        <v>8.4764812141656876E-2</v>
      </c>
      <c r="M54">
        <v>2.8801797889173031E-2</v>
      </c>
      <c r="N54">
        <v>1.9649531692266464E-2</v>
      </c>
      <c r="O54">
        <v>1.594310300424695E-2</v>
      </c>
      <c r="P54">
        <v>0.34781024128956567</v>
      </c>
      <c r="Q54">
        <v>0.31518188292699273</v>
      </c>
      <c r="R54">
        <v>0.21465011048957885</v>
      </c>
      <c r="S54">
        <v>6.116648030180976E-2</v>
      </c>
      <c r="T54">
        <v>2.4574686040832142E-2</v>
      </c>
      <c r="U54">
        <v>1.1003173184809947E-2</v>
      </c>
      <c r="V54">
        <v>3.7874329099620769E-3</v>
      </c>
      <c r="W54">
        <v>0.23876387756560402</v>
      </c>
      <c r="X54">
        <v>0.20699893083727042</v>
      </c>
      <c r="Y54">
        <v>0.1238985809566107</v>
      </c>
      <c r="Z54">
        <v>4.9573579035051482E-2</v>
      </c>
      <c r="AA54">
        <v>2.2099516280519524E-2</v>
      </c>
      <c r="AB54">
        <v>8.3418744227734369E-3</v>
      </c>
      <c r="AC54">
        <v>3.0853801423152867E-3</v>
      </c>
      <c r="AD54">
        <v>0.10891912753229199</v>
      </c>
      <c r="AE54">
        <v>8.0650646944014873E-2</v>
      </c>
      <c r="AF54">
        <v>3.4125376864947939E-2</v>
      </c>
      <c r="AG54">
        <v>2.325779694070762E-2</v>
      </c>
      <c r="AH54">
        <v>1.76361838291684E-2</v>
      </c>
      <c r="AI54">
        <v>3.9557120264450832E-3</v>
      </c>
      <c r="AJ54">
        <v>1.6755772827458208E-3</v>
      </c>
      <c r="AK54">
        <v>7.7250397293441159E-2</v>
      </c>
      <c r="AL54">
        <v>5.4219099611670193E-2</v>
      </c>
      <c r="AM54">
        <v>2.0325384008766011E-2</v>
      </c>
      <c r="AN54">
        <v>1.5005071148465237E-2</v>
      </c>
      <c r="AO54">
        <v>1.4975164792963326E-2</v>
      </c>
      <c r="AP54">
        <v>2.7374797013159859E-3</v>
      </c>
      <c r="AQ54">
        <v>1.175999960159627E-3</v>
      </c>
      <c r="AR54">
        <v>3.6551436659768351E-2</v>
      </c>
      <c r="AS54">
        <v>2.0371892519257279E-2</v>
      </c>
      <c r="AT54">
        <v>5.9342085156659213E-3</v>
      </c>
      <c r="AU54">
        <v>3.9036047545905838E-3</v>
      </c>
      <c r="AV54">
        <v>8.9877317379565367E-3</v>
      </c>
      <c r="AW54">
        <v>1.092862349941677E-3</v>
      </c>
      <c r="AX54">
        <v>4.5348516110256017E-4</v>
      </c>
      <c r="AY54">
        <v>1.4893514616821979E-2</v>
      </c>
      <c r="AZ54">
        <v>5.378665172725592E-3</v>
      </c>
      <c r="BA54">
        <v>7.0324457378306924E-4</v>
      </c>
      <c r="BB54">
        <v>3.0792125339326254E-4</v>
      </c>
      <c r="BC54">
        <v>3.9790826900103979E-3</v>
      </c>
      <c r="BD54">
        <v>2.843003695439192E-4</v>
      </c>
      <c r="BE54">
        <v>1.0411628599494469E-4</v>
      </c>
      <c r="BF54">
        <v>0.14675000309944153</v>
      </c>
      <c r="BG54">
        <v>0.14811673760414124</v>
      </c>
      <c r="BH54">
        <v>0.12851142883300781</v>
      </c>
      <c r="BI54">
        <v>6.0934610664844513E-3</v>
      </c>
      <c r="BJ54">
        <v>3.1441589817404747E-3</v>
      </c>
      <c r="BK54">
        <v>7.4840802699327469E-3</v>
      </c>
      <c r="BL54">
        <v>2.8835912235081196E-3</v>
      </c>
      <c r="BM54">
        <v>0.65218975871043439</v>
      </c>
      <c r="BN54">
        <v>0.68481811707300722</v>
      </c>
      <c r="BO54">
        <v>0.60669605371108981</v>
      </c>
      <c r="BP54">
        <v>5.2047655251352611E-2</v>
      </c>
      <c r="BQ54">
        <v>7.3968855290069344E-3</v>
      </c>
      <c r="BR54">
        <v>1.5183429331839249E-2</v>
      </c>
      <c r="BS54">
        <v>3.4940932497187012E-3</v>
      </c>
      <c r="BT54">
        <v>0.5100211501121521</v>
      </c>
      <c r="BU54">
        <v>0.52541115880012512</v>
      </c>
      <c r="BV54">
        <v>0.47572631388902664</v>
      </c>
      <c r="BW54">
        <v>2.8103237971663475E-2</v>
      </c>
      <c r="BX54">
        <v>5.9386538341641426E-3</v>
      </c>
      <c r="BY54">
        <v>9.5374723896384239E-3</v>
      </c>
      <c r="BZ54">
        <v>6.105503998696804E-3</v>
      </c>
      <c r="CA54">
        <v>4.7473425513889937E-2</v>
      </c>
      <c r="CB54">
        <v>2.6493080430114058E-2</v>
      </c>
      <c r="CC54">
        <v>2.1085744307442315E-2</v>
      </c>
      <c r="CD54">
        <v>1.3913731646255529E-2</v>
      </c>
      <c r="CE54">
        <v>9.8881019411252574E-3</v>
      </c>
      <c r="CF54">
        <v>5.2492967670788896E-3</v>
      </c>
      <c r="CG54">
        <v>2.015659541381447E-3</v>
      </c>
      <c r="CH54">
        <v>2.098034508377588E-2</v>
      </c>
    </row>
    <row r="55" spans="1:86">
      <c r="A55">
        <v>1966</v>
      </c>
      <c r="B55">
        <v>1</v>
      </c>
      <c r="C55">
        <v>1</v>
      </c>
      <c r="D55">
        <v>0.82996386289596558</v>
      </c>
      <c r="E55">
        <v>9.2029228806495667E-2</v>
      </c>
      <c r="F55">
        <v>3.1867530196905136E-2</v>
      </c>
      <c r="G55">
        <v>2.8561130166053772E-2</v>
      </c>
      <c r="H55">
        <v>1.7578249797224998E-2</v>
      </c>
      <c r="I55">
        <v>0.85095196962356567</v>
      </c>
      <c r="J55">
        <v>0.8495902419090271</v>
      </c>
      <c r="K55">
        <v>0.6988149881362915</v>
      </c>
      <c r="L55">
        <v>8.6493983864784241E-2</v>
      </c>
      <c r="M55">
        <v>2.865225076675415E-2</v>
      </c>
      <c r="N55">
        <v>2.0208520814776421E-2</v>
      </c>
      <c r="O55">
        <v>1.5420508570969105E-2</v>
      </c>
      <c r="P55">
        <v>0.34236150979995728</v>
      </c>
      <c r="Q55">
        <v>0.32570964097976685</v>
      </c>
      <c r="R55">
        <v>0.2246403694152832</v>
      </c>
      <c r="S55">
        <v>5.8605004101991653E-2</v>
      </c>
      <c r="T55">
        <v>2.2408457472920418E-2</v>
      </c>
      <c r="U55">
        <v>1.0401573963463306E-2</v>
      </c>
      <c r="V55">
        <v>9.6542453393340111E-3</v>
      </c>
      <c r="W55">
        <v>0.23315879702568054</v>
      </c>
      <c r="X55">
        <v>0.21402391791343689</v>
      </c>
      <c r="Y55">
        <v>0.12687824666500092</v>
      </c>
      <c r="Z55">
        <v>5.0521638244390488E-2</v>
      </c>
      <c r="AA55">
        <v>2.0577302202582359E-2</v>
      </c>
      <c r="AB55">
        <v>7.9529564827680588E-3</v>
      </c>
      <c r="AC55">
        <v>8.0937799066305161E-3</v>
      </c>
      <c r="AD55">
        <v>0.10330610722303391</v>
      </c>
      <c r="AE55">
        <v>8.5309349000453949E-2</v>
      </c>
      <c r="AF55">
        <v>3.4241717308759689E-2</v>
      </c>
      <c r="AG55">
        <v>2.8156258165836334E-2</v>
      </c>
      <c r="AH55">
        <v>1.4726247638463974E-2</v>
      </c>
      <c r="AI55">
        <v>3.6393131595104933E-3</v>
      </c>
      <c r="AJ55">
        <v>4.545814823359251E-3</v>
      </c>
      <c r="AK55">
        <v>7.3171310126781464E-2</v>
      </c>
      <c r="AL55">
        <v>5.693194642663002E-2</v>
      </c>
      <c r="AM55">
        <v>2.0757921040058136E-2</v>
      </c>
      <c r="AN55">
        <v>1.828266866505146E-2</v>
      </c>
      <c r="AO55">
        <v>1.2284761294722557E-2</v>
      </c>
      <c r="AP55">
        <v>2.3590733762830496E-3</v>
      </c>
      <c r="AQ55">
        <v>3.2475211191922426E-3</v>
      </c>
      <c r="AR55">
        <v>3.4196469932794571E-2</v>
      </c>
      <c r="AS55">
        <v>2.1978875622153282E-2</v>
      </c>
      <c r="AT55">
        <v>6.2422528862953186E-3</v>
      </c>
      <c r="AU55">
        <v>5.6415996514260769E-3</v>
      </c>
      <c r="AV55">
        <v>7.5985188595950603E-3</v>
      </c>
      <c r="AW55">
        <v>9.4083586009219289E-4</v>
      </c>
      <c r="AX55">
        <v>1.5556690050289035E-3</v>
      </c>
      <c r="AY55">
        <v>1.3003580272197723E-2</v>
      </c>
      <c r="AZ55">
        <v>6.1648814007639885E-3</v>
      </c>
      <c r="BA55">
        <v>9.6325960475951433E-4</v>
      </c>
      <c r="BB55">
        <v>9.6074456814676523E-4</v>
      </c>
      <c r="BC55">
        <v>3.5365605726838112E-3</v>
      </c>
      <c r="BD55">
        <v>2.3935537319630384E-4</v>
      </c>
      <c r="BE55">
        <v>4.6496096183545887E-4</v>
      </c>
      <c r="BF55">
        <v>0.14904803037643433</v>
      </c>
      <c r="BG55">
        <v>0.1504097580909729</v>
      </c>
      <c r="BH55">
        <v>0.13114887475967407</v>
      </c>
      <c r="BI55">
        <v>5.5352449417114258E-3</v>
      </c>
      <c r="BJ55">
        <v>3.2152794301509857E-3</v>
      </c>
      <c r="BK55">
        <v>8.3526093512773514E-3</v>
      </c>
      <c r="BL55">
        <v>2.1577412262558937E-3</v>
      </c>
      <c r="BM55">
        <v>0.65763849020004272</v>
      </c>
      <c r="BN55">
        <v>0.67429035902023315</v>
      </c>
      <c r="BO55">
        <v>0.60532349348068237</v>
      </c>
      <c r="BP55">
        <v>3.3424224704504013E-2</v>
      </c>
      <c r="BQ55">
        <v>9.4590727239847183E-3</v>
      </c>
      <c r="BR55">
        <v>1.8159556202590466E-2</v>
      </c>
      <c r="BS55">
        <v>7.9240044578909874E-3</v>
      </c>
      <c r="BT55">
        <v>0.5085904598236084</v>
      </c>
      <c r="BU55">
        <v>0.52388060092926025</v>
      </c>
      <c r="BV55">
        <v>0.4741746187210083</v>
      </c>
      <c r="BW55">
        <v>2.7888979762792587E-2</v>
      </c>
      <c r="BX55">
        <v>6.2437932938337326E-3</v>
      </c>
      <c r="BY55">
        <v>9.8069468513131142E-3</v>
      </c>
      <c r="BZ55">
        <v>5.7662632316350937E-3</v>
      </c>
      <c r="CA55">
        <v>4.2723267253207228E-2</v>
      </c>
      <c r="CB55">
        <v>2.0954055372325954E-2</v>
      </c>
      <c r="CC55">
        <v>1.8557089747065266E-2</v>
      </c>
      <c r="CD55">
        <v>1.2404804805142337E-2</v>
      </c>
      <c r="CE55">
        <v>9.6979430284359815E-3</v>
      </c>
      <c r="CF55">
        <v>5.3638343459985862E-3</v>
      </c>
      <c r="CG55">
        <v>1.8528274108899263E-3</v>
      </c>
      <c r="CH55">
        <v>2.1769211880881274E-2</v>
      </c>
    </row>
    <row r="56" spans="1:86">
      <c r="A56">
        <v>1967</v>
      </c>
      <c r="B56">
        <v>1</v>
      </c>
      <c r="C56">
        <v>1</v>
      </c>
      <c r="D56">
        <v>0.83682796359062195</v>
      </c>
      <c r="E56">
        <v>8.817325159907341E-2</v>
      </c>
      <c r="F56">
        <v>3.1116395257413387E-2</v>
      </c>
      <c r="G56">
        <v>3.000396303832531E-2</v>
      </c>
      <c r="H56">
        <v>1.3878423254936934E-2</v>
      </c>
      <c r="I56">
        <v>0.84849566221237183</v>
      </c>
      <c r="J56">
        <v>0.84550978243350983</v>
      </c>
      <c r="K56">
        <v>0.70035102963447571</v>
      </c>
      <c r="L56">
        <v>8.3659889176487923E-2</v>
      </c>
      <c r="M56">
        <v>2.7983003761619329E-2</v>
      </c>
      <c r="N56">
        <v>2.1291304845362902E-2</v>
      </c>
      <c r="O56">
        <v>1.2224564328789711E-2</v>
      </c>
      <c r="P56">
        <v>0.34794352948665619</v>
      </c>
      <c r="Q56">
        <v>0.32497638463973999</v>
      </c>
      <c r="R56">
        <v>0.22734139859676361</v>
      </c>
      <c r="S56">
        <v>5.6984592229127884E-2</v>
      </c>
      <c r="T56">
        <v>2.2051380015909672E-2</v>
      </c>
      <c r="U56">
        <v>1.0768562089651823E-2</v>
      </c>
      <c r="V56">
        <v>7.830452173948288E-3</v>
      </c>
      <c r="W56">
        <v>0.23938166350126266</v>
      </c>
      <c r="X56">
        <v>0.21369637548923492</v>
      </c>
      <c r="Y56">
        <v>0.12962305545806885</v>
      </c>
      <c r="Z56">
        <v>4.9284623004496098E-2</v>
      </c>
      <c r="AA56">
        <v>1.9969643093645573E-2</v>
      </c>
      <c r="AB56">
        <v>8.3118737675249577E-3</v>
      </c>
      <c r="AC56">
        <v>6.5071778371930122E-3</v>
      </c>
      <c r="AD56">
        <v>0.108418308198452</v>
      </c>
      <c r="AE56">
        <v>8.5308415815234184E-2</v>
      </c>
      <c r="AF56">
        <v>3.5278026014566422E-2</v>
      </c>
      <c r="AG56">
        <v>2.8065021149814129E-2</v>
      </c>
      <c r="AH56">
        <v>1.4378503663465381E-2</v>
      </c>
      <c r="AI56">
        <v>3.8100401288829744E-3</v>
      </c>
      <c r="AJ56">
        <v>3.7768245092593133E-3</v>
      </c>
      <c r="AK56">
        <v>7.7540608122944832E-2</v>
      </c>
      <c r="AL56">
        <v>5.6952019222080708E-2</v>
      </c>
      <c r="AM56">
        <v>2.0943225361406803E-2</v>
      </c>
      <c r="AN56">
        <v>1.8741131294518709E-2</v>
      </c>
      <c r="AO56">
        <v>1.1919798795133829E-2</v>
      </c>
      <c r="AP56">
        <v>2.5256919325329363E-3</v>
      </c>
      <c r="AQ56">
        <v>2.8221718384884298E-3</v>
      </c>
      <c r="AR56">
        <v>3.7090699188411236E-2</v>
      </c>
      <c r="AS56">
        <v>2.1896840073168278E-2</v>
      </c>
      <c r="AT56">
        <v>6.3508468447253108E-3</v>
      </c>
      <c r="AU56">
        <v>5.8494732948020101E-3</v>
      </c>
      <c r="AV56">
        <v>7.3679280467331409E-3</v>
      </c>
      <c r="AW56">
        <v>1.0191872279392555E-3</v>
      </c>
      <c r="AX56">
        <v>1.3094043533783406E-3</v>
      </c>
      <c r="AY56">
        <v>1.4369238168001175E-2</v>
      </c>
      <c r="AZ56">
        <v>6.0586201725527644E-3</v>
      </c>
      <c r="BA56">
        <v>9.8692355095408857E-4</v>
      </c>
      <c r="BB56">
        <v>1.0843877971637994E-3</v>
      </c>
      <c r="BC56">
        <v>3.2719730515964329E-3</v>
      </c>
      <c r="BD56">
        <v>2.5953107979148626E-4</v>
      </c>
      <c r="BE56">
        <v>4.5580458390759304E-4</v>
      </c>
      <c r="BF56">
        <v>0.15150433778762817</v>
      </c>
      <c r="BG56">
        <v>0.15449021756649017</v>
      </c>
      <c r="BH56">
        <v>0.13647693395614624</v>
      </c>
      <c r="BI56">
        <v>4.5133624225854874E-3</v>
      </c>
      <c r="BJ56">
        <v>3.1333914957940578E-3</v>
      </c>
      <c r="BK56">
        <v>8.7126581929624081E-3</v>
      </c>
      <c r="BL56">
        <v>1.6538589261472225E-3</v>
      </c>
      <c r="BM56">
        <v>0.65205647051334381</v>
      </c>
      <c r="BN56">
        <v>0.67502361536026001</v>
      </c>
      <c r="BO56">
        <v>0.60948656499385834</v>
      </c>
      <c r="BP56">
        <v>3.1188659369945526E-2</v>
      </c>
      <c r="BQ56">
        <v>9.0650152415037155E-3</v>
      </c>
      <c r="BR56">
        <v>1.9235400948673487E-2</v>
      </c>
      <c r="BS56">
        <v>6.0479710809886456E-3</v>
      </c>
      <c r="BT56">
        <v>0.50055213272571564</v>
      </c>
      <c r="BU56">
        <v>0.52053339779376984</v>
      </c>
      <c r="BV56">
        <v>0.4730096310377121</v>
      </c>
      <c r="BW56">
        <v>2.6675296947360039E-2</v>
      </c>
      <c r="BX56">
        <v>5.9316237457096577E-3</v>
      </c>
      <c r="BY56">
        <v>1.0522742755711079E-2</v>
      </c>
      <c r="BZ56">
        <v>4.394112154841423E-3</v>
      </c>
      <c r="CA56">
        <v>5.4783082118827917E-2</v>
      </c>
      <c r="CB56">
        <v>2.8900457125346016E-2</v>
      </c>
      <c r="CC56">
        <v>2.497003230099944E-2</v>
      </c>
      <c r="CD56">
        <v>1.5808693147779797E-2</v>
      </c>
      <c r="CE56">
        <v>1.2211439778988101E-2</v>
      </c>
      <c r="CF56">
        <v>6.2097950755999332E-3</v>
      </c>
      <c r="CG56">
        <v>1.9422726496584628E-3</v>
      </c>
      <c r="CH56">
        <v>2.5882624993481901E-2</v>
      </c>
    </row>
    <row r="57" spans="1:86">
      <c r="A57">
        <v>1968</v>
      </c>
      <c r="B57">
        <v>1</v>
      </c>
      <c r="C57">
        <v>1</v>
      </c>
      <c r="D57">
        <v>0.84068829566240311</v>
      </c>
      <c r="E57">
        <v>8.3968284539878368E-2</v>
      </c>
      <c r="F57">
        <v>3.0641248682513833E-2</v>
      </c>
      <c r="G57">
        <v>3.1216295901685953E-2</v>
      </c>
      <c r="H57">
        <v>1.3485871604643762E-2</v>
      </c>
      <c r="I57">
        <v>0.84605191648006439</v>
      </c>
      <c r="J57">
        <v>0.84227870777249336</v>
      </c>
      <c r="K57">
        <v>0.70088232308626175</v>
      </c>
      <c r="L57">
        <v>7.9939302522689104E-2</v>
      </c>
      <c r="M57">
        <v>2.7493431116454303E-2</v>
      </c>
      <c r="N57">
        <v>2.2092133411206305E-2</v>
      </c>
      <c r="O57">
        <v>1.1871542781591415E-2</v>
      </c>
      <c r="P57">
        <v>0.34770358726382256</v>
      </c>
      <c r="Q57">
        <v>0.32246097177267075</v>
      </c>
      <c r="R57">
        <v>0.22780533507466316</v>
      </c>
      <c r="S57">
        <v>5.4846958257257938E-2</v>
      </c>
      <c r="T57">
        <v>2.1313582779839635E-2</v>
      </c>
      <c r="U57">
        <v>1.1067570303566754E-2</v>
      </c>
      <c r="V57">
        <v>7.4275137158110738E-3</v>
      </c>
      <c r="W57">
        <v>0.23970339260995388</v>
      </c>
      <c r="X57">
        <v>0.21140898391604424</v>
      </c>
      <c r="Y57">
        <v>0.13006319478154182</v>
      </c>
      <c r="Z57">
        <v>4.729563114233315E-2</v>
      </c>
      <c r="AA57">
        <v>1.9390225177630782E-2</v>
      </c>
      <c r="AB57">
        <v>8.5284925298765302E-3</v>
      </c>
      <c r="AC57">
        <v>6.1314433114603162E-3</v>
      </c>
      <c r="AD57">
        <v>0.10958070494234562</v>
      </c>
      <c r="AE57">
        <v>8.3765515591949224E-2</v>
      </c>
      <c r="AF57">
        <v>3.5064989700913429E-2</v>
      </c>
      <c r="AG57">
        <v>2.7111265575513244E-2</v>
      </c>
      <c r="AH57">
        <v>1.4006380399223417E-2</v>
      </c>
      <c r="AI57">
        <v>3.9690215926384553E-3</v>
      </c>
      <c r="AJ57">
        <v>3.6138584109721705E-3</v>
      </c>
      <c r="AK57">
        <v>7.8952935058623552E-2</v>
      </c>
      <c r="AL57">
        <v>5.5796154076233506E-2</v>
      </c>
      <c r="AM57">
        <v>2.0704031689092517E-2</v>
      </c>
      <c r="AN57">
        <v>1.8124717869795859E-2</v>
      </c>
      <c r="AO57">
        <v>1.1602208134718239E-2</v>
      </c>
      <c r="AP57">
        <v>2.6798258913913742E-3</v>
      </c>
      <c r="AQ57">
        <v>2.6853719464270398E-3</v>
      </c>
      <c r="AR57">
        <v>3.853085427545011E-2</v>
      </c>
      <c r="AS57">
        <v>2.1345847519114614E-2</v>
      </c>
      <c r="AT57">
        <v>6.1827526369597763E-3</v>
      </c>
      <c r="AU57">
        <v>5.6067769473884255E-3</v>
      </c>
      <c r="AV57">
        <v>7.2153036016970873E-3</v>
      </c>
      <c r="AW57">
        <v>1.1096995913248975E-3</v>
      </c>
      <c r="AX57">
        <v>1.2313141414779238E-3</v>
      </c>
      <c r="AY57">
        <v>1.5474857995286584E-2</v>
      </c>
      <c r="AZ57">
        <v>5.8379532711114734E-3</v>
      </c>
      <c r="BA57">
        <v>9.7227334481431171E-4</v>
      </c>
      <c r="BB57">
        <v>1.0361813692725264E-3</v>
      </c>
      <c r="BC57">
        <v>3.0757010827073827E-3</v>
      </c>
      <c r="BD57">
        <v>3.1045713694766164E-4</v>
      </c>
      <c r="BE57">
        <v>4.4334037556836847E-4</v>
      </c>
      <c r="BF57">
        <v>0.15394808351993561</v>
      </c>
      <c r="BG57">
        <v>0.15772129222750664</v>
      </c>
      <c r="BH57">
        <v>0.13980597257614136</v>
      </c>
      <c r="BI57">
        <v>4.0289820171892643E-3</v>
      </c>
      <c r="BJ57">
        <v>3.1478175660595298E-3</v>
      </c>
      <c r="BK57">
        <v>9.1241624904796481E-3</v>
      </c>
      <c r="BL57">
        <v>1.6143288230523467E-3</v>
      </c>
      <c r="BM57">
        <v>0.65229641273617744</v>
      </c>
      <c r="BN57">
        <v>0.67753902822732925</v>
      </c>
      <c r="BO57">
        <v>0.61288296058773994</v>
      </c>
      <c r="BP57">
        <v>2.912132628262043E-2</v>
      </c>
      <c r="BQ57">
        <v>9.3276659026741982E-3</v>
      </c>
      <c r="BR57">
        <v>2.0148725598119199E-2</v>
      </c>
      <c r="BS57">
        <v>6.0583578888326883E-3</v>
      </c>
      <c r="BT57">
        <v>0.49834832921624184</v>
      </c>
      <c r="BU57">
        <v>0.51981773599982262</v>
      </c>
      <c r="BV57">
        <v>0.47307698801159859</v>
      </c>
      <c r="BW57">
        <v>2.5092344265431166E-2</v>
      </c>
      <c r="BX57">
        <v>6.1798483366146684E-3</v>
      </c>
      <c r="BY57">
        <v>1.1024563107639551E-2</v>
      </c>
      <c r="BZ57">
        <v>4.4440290657803416E-3</v>
      </c>
      <c r="CA57">
        <v>6.6124106532165508E-2</v>
      </c>
      <c r="CB57">
        <v>3.420121447735875E-2</v>
      </c>
      <c r="CC57">
        <v>2.9274152042212367E-2</v>
      </c>
      <c r="CD57">
        <v>1.8560861586882749E-2</v>
      </c>
      <c r="CE57">
        <v>1.4292508868116637E-2</v>
      </c>
      <c r="CF57">
        <v>7.0649572893893052E-3</v>
      </c>
      <c r="CG57">
        <v>2.1748109153594173E-3</v>
      </c>
      <c r="CH57">
        <v>3.1922892054806758E-2</v>
      </c>
    </row>
    <row r="58" spans="1:86">
      <c r="A58">
        <v>1969</v>
      </c>
      <c r="B58">
        <v>1</v>
      </c>
      <c r="C58">
        <v>1</v>
      </c>
      <c r="D58">
        <v>0.84593734331429005</v>
      </c>
      <c r="E58">
        <v>7.9285244224593043E-2</v>
      </c>
      <c r="F58">
        <v>2.8724527510348707E-2</v>
      </c>
      <c r="G58">
        <v>3.3138519735075533E-2</v>
      </c>
      <c r="H58">
        <v>1.2914369901409373E-2</v>
      </c>
      <c r="I58">
        <v>0.84270031377673149</v>
      </c>
      <c r="J58">
        <v>0.84041107911616564</v>
      </c>
      <c r="K58">
        <v>0.70444317348301411</v>
      </c>
      <c r="L58">
        <v>7.5457499478943646E-2</v>
      </c>
      <c r="M58">
        <v>2.5516113935736939E-2</v>
      </c>
      <c r="N58">
        <v>2.34239584824536E-2</v>
      </c>
      <c r="O58">
        <v>1.1566612171009183E-2</v>
      </c>
      <c r="P58">
        <v>0.33904677908867598</v>
      </c>
      <c r="Q58">
        <v>0.31972102634608746</v>
      </c>
      <c r="R58">
        <v>0.22979087475687265</v>
      </c>
      <c r="S58">
        <v>5.1756957778707147E-2</v>
      </c>
      <c r="T58">
        <v>1.9496050023008138E-2</v>
      </c>
      <c r="U58">
        <v>1.156182776321657E-2</v>
      </c>
      <c r="V58">
        <v>7.1129104180727154E-3</v>
      </c>
      <c r="W58">
        <v>0.23034127568826079</v>
      </c>
      <c r="X58">
        <v>0.20832708012312651</v>
      </c>
      <c r="Y58">
        <v>0.13146834541112185</v>
      </c>
      <c r="Z58">
        <v>4.4490640342701226E-2</v>
      </c>
      <c r="AA58">
        <v>1.7593544849660248E-2</v>
      </c>
      <c r="AB58">
        <v>8.8347238779533654E-3</v>
      </c>
      <c r="AC58">
        <v>5.9398211596999317E-3</v>
      </c>
      <c r="AD58">
        <v>0.10188319021835923</v>
      </c>
      <c r="AE58">
        <v>8.1046326435171068E-2</v>
      </c>
      <c r="AF58">
        <v>3.5207850392907858E-2</v>
      </c>
      <c r="AG58">
        <v>2.5410673988517374E-2</v>
      </c>
      <c r="AH58">
        <v>1.2634574071853422E-2</v>
      </c>
      <c r="AI58">
        <v>4.225512264383724E-3</v>
      </c>
      <c r="AJ58">
        <v>3.5677174855663907E-3</v>
      </c>
      <c r="AK58">
        <v>7.2578468476422131E-2</v>
      </c>
      <c r="AL58">
        <v>5.365857487777248E-2</v>
      </c>
      <c r="AM58">
        <v>2.0793247211258858E-2</v>
      </c>
      <c r="AN58">
        <v>1.6875950066605583E-2</v>
      </c>
      <c r="AO58">
        <v>1.0396536003099754E-2</v>
      </c>
      <c r="AP58">
        <v>2.9396585632639471E-3</v>
      </c>
      <c r="AQ58">
        <v>2.6531837465881836E-3</v>
      </c>
      <c r="AR58">
        <v>3.4880868101026863E-2</v>
      </c>
      <c r="AS58">
        <v>2.028227160917595E-2</v>
      </c>
      <c r="AT58">
        <v>6.1275747357285582E-3</v>
      </c>
      <c r="AU58">
        <v>5.2495271447696723E-3</v>
      </c>
      <c r="AV58">
        <v>6.3539472757838666E-3</v>
      </c>
      <c r="AW58">
        <v>1.263482668036886E-3</v>
      </c>
      <c r="AX58">
        <v>1.2877393437520368E-3</v>
      </c>
      <c r="AY58">
        <v>1.402712898561731E-2</v>
      </c>
      <c r="AZ58">
        <v>5.5413043810403906E-3</v>
      </c>
      <c r="BA58">
        <v>9.3927151283423882E-4</v>
      </c>
      <c r="BB58">
        <v>8.9003822904487606E-4</v>
      </c>
      <c r="BC58">
        <v>2.846980558388168E-3</v>
      </c>
      <c r="BD58">
        <v>3.8299112202366814E-4</v>
      </c>
      <c r="BE58">
        <v>4.8202296102317632E-4</v>
      </c>
      <c r="BF58">
        <v>0.15729968622326851</v>
      </c>
      <c r="BG58">
        <v>0.15958892088383436</v>
      </c>
      <c r="BH58">
        <v>0.14149416983127594</v>
      </c>
      <c r="BI58">
        <v>3.8277447456493974E-3</v>
      </c>
      <c r="BJ58">
        <v>3.2084135746117681E-3</v>
      </c>
      <c r="BK58">
        <v>9.7145612526219338E-3</v>
      </c>
      <c r="BL58">
        <v>1.3477577304001898E-3</v>
      </c>
      <c r="BM58">
        <v>0.66095322091132402</v>
      </c>
      <c r="BN58">
        <v>0.68027897365391254</v>
      </c>
      <c r="BO58">
        <v>0.61614646855741739</v>
      </c>
      <c r="BP58">
        <v>2.7528286445885897E-2</v>
      </c>
      <c r="BQ58">
        <v>9.2284774873405695E-3</v>
      </c>
      <c r="BR58">
        <v>2.1576691971858963E-2</v>
      </c>
      <c r="BS58">
        <v>5.8014594833366573E-3</v>
      </c>
      <c r="BT58">
        <v>0.50365353468805552</v>
      </c>
      <c r="BU58">
        <v>0.52069005277007818</v>
      </c>
      <c r="BV58">
        <v>0.47465229872614145</v>
      </c>
      <c r="BW58">
        <v>2.3700541700236499E-2</v>
      </c>
      <c r="BX58">
        <v>6.0200639127288014E-3</v>
      </c>
      <c r="BY58">
        <v>1.186213071923703E-2</v>
      </c>
      <c r="BZ58">
        <v>4.4537017529364675E-3</v>
      </c>
      <c r="CA58">
        <v>4.9734162602613596E-2</v>
      </c>
      <c r="CB58">
        <v>2.5208569157875886E-2</v>
      </c>
      <c r="CC58">
        <v>2.2326680323754663E-2</v>
      </c>
      <c r="CD58">
        <v>1.5041183922046336E-2</v>
      </c>
      <c r="CE58">
        <v>1.2057383122814151E-2</v>
      </c>
      <c r="CF58">
        <v>6.3200739947433596E-3</v>
      </c>
      <c r="CG58">
        <v>2.1855685236908469E-3</v>
      </c>
      <c r="CH58">
        <v>2.452559344473771E-2</v>
      </c>
    </row>
    <row r="59" spans="1:86">
      <c r="A59">
        <v>1970</v>
      </c>
      <c r="B59">
        <v>1</v>
      </c>
      <c r="C59">
        <v>1</v>
      </c>
      <c r="D59">
        <v>0.85300753312185407</v>
      </c>
      <c r="E59">
        <v>7.3150501295458525E-2</v>
      </c>
      <c r="F59">
        <v>2.676425468234811E-2</v>
      </c>
      <c r="G59">
        <v>3.5013481654459611E-2</v>
      </c>
      <c r="H59">
        <v>1.2064215981808957E-2</v>
      </c>
      <c r="I59">
        <v>0.8440501568838954</v>
      </c>
      <c r="J59">
        <v>0.84308044915087521</v>
      </c>
      <c r="K59">
        <v>0.71277010859921575</v>
      </c>
      <c r="L59">
        <v>7.0320433267625049E-2</v>
      </c>
      <c r="M59">
        <v>2.3601299784786534E-2</v>
      </c>
      <c r="N59">
        <v>2.5140427496808115E-2</v>
      </c>
      <c r="O59">
        <v>1.1239781801123172E-2</v>
      </c>
      <c r="P59">
        <v>0.3347691900562495</v>
      </c>
      <c r="Q59">
        <v>0.32094364939257503</v>
      </c>
      <c r="R59">
        <v>0.23489904613234103</v>
      </c>
      <c r="S59">
        <v>4.8374880629125983E-2</v>
      </c>
      <c r="T59">
        <v>1.8085707517457195E-2</v>
      </c>
      <c r="U59">
        <v>1.2533213717688341E-2</v>
      </c>
      <c r="V59">
        <v>7.0454180022352375E-3</v>
      </c>
      <c r="W59">
        <v>0.22401312866713852</v>
      </c>
      <c r="X59">
        <v>0.20813350263051689</v>
      </c>
      <c r="Y59">
        <v>0.13473324221558869</v>
      </c>
      <c r="Z59">
        <v>4.1702087342855521E-2</v>
      </c>
      <c r="AA59">
        <v>1.6199272577068768E-2</v>
      </c>
      <c r="AB59">
        <v>9.5460353259113617E-3</v>
      </c>
      <c r="AC59">
        <v>5.9528465862968005E-3</v>
      </c>
      <c r="AD59">
        <v>9.4954403699375689E-2</v>
      </c>
      <c r="AE59">
        <v>7.9905917489668354E-2</v>
      </c>
      <c r="AF59">
        <v>3.6189204431138933E-2</v>
      </c>
      <c r="AG59">
        <v>2.4105474687530659E-2</v>
      </c>
      <c r="AH59">
        <v>1.1410187140427297E-2</v>
      </c>
      <c r="AI59">
        <v>4.5439832019837922E-3</v>
      </c>
      <c r="AJ59">
        <v>3.6570709735315177E-3</v>
      </c>
      <c r="AK59">
        <v>6.6302832477958873E-2</v>
      </c>
      <c r="AL59">
        <v>5.2735260702320375E-2</v>
      </c>
      <c r="AM59">
        <v>2.113956846005749E-2</v>
      </c>
      <c r="AN59">
        <v>1.6295354675094131E-2</v>
      </c>
      <c r="AO59">
        <v>9.3858050022390671E-3</v>
      </c>
      <c r="AP59">
        <v>3.1560346478727297E-3</v>
      </c>
      <c r="AQ59">
        <v>2.7584971639953437E-3</v>
      </c>
      <c r="AR59">
        <v>3.018084003997501E-2</v>
      </c>
      <c r="AS59">
        <v>1.9804906871286221E-2</v>
      </c>
      <c r="AT59">
        <v>6.1680930139118573E-3</v>
      </c>
      <c r="AU59">
        <v>5.1378332664171467E-3</v>
      </c>
      <c r="AV59">
        <v>5.7864129630615935E-3</v>
      </c>
      <c r="AW59">
        <v>1.3603981781216135E-3</v>
      </c>
      <c r="AX59">
        <v>1.3521695432245906E-3</v>
      </c>
      <c r="AY59">
        <v>1.1273780386545695E-2</v>
      </c>
      <c r="AZ59">
        <v>5.3900948896625778E-3</v>
      </c>
      <c r="BA59">
        <v>9.2108085982545163E-4</v>
      </c>
      <c r="BB59">
        <v>8.8965055101652979E-4</v>
      </c>
      <c r="BC59">
        <v>2.645491936164035E-3</v>
      </c>
      <c r="BD59">
        <v>4.1429827797401231E-4</v>
      </c>
      <c r="BE59">
        <v>5.1957325797502563E-4</v>
      </c>
      <c r="BF59">
        <v>0.1559498431161046</v>
      </c>
      <c r="BG59">
        <v>0.15691955084912479</v>
      </c>
      <c r="BH59">
        <v>0.14023742452263832</v>
      </c>
      <c r="BI59">
        <v>2.8300680278334767E-3</v>
      </c>
      <c r="BJ59">
        <v>3.1629548975615762E-3</v>
      </c>
      <c r="BK59">
        <v>9.8730541576514952E-3</v>
      </c>
      <c r="BL59">
        <v>8.2443418068578467E-4</v>
      </c>
      <c r="BM59">
        <v>0.6652308099437505</v>
      </c>
      <c r="BN59">
        <v>0.67905635060742497</v>
      </c>
      <c r="BO59">
        <v>0.61810848698951304</v>
      </c>
      <c r="BP59">
        <v>2.4775620666332543E-2</v>
      </c>
      <c r="BQ59">
        <v>8.6785471648909152E-3</v>
      </c>
      <c r="BR59">
        <v>2.248026793677127E-2</v>
      </c>
      <c r="BS59">
        <v>5.0187979795737192E-3</v>
      </c>
      <c r="BT59">
        <v>0.5092809668276459</v>
      </c>
      <c r="BU59">
        <v>0.52213679975830019</v>
      </c>
      <c r="BV59">
        <v>0.47787106246687472</v>
      </c>
      <c r="BW59">
        <v>2.1945552638499066E-2</v>
      </c>
      <c r="BX59">
        <v>5.5155922673293389E-3</v>
      </c>
      <c r="BY59">
        <v>1.2607213779119775E-2</v>
      </c>
      <c r="BZ59">
        <v>4.1943637988879345E-3</v>
      </c>
      <c r="CA59">
        <v>2.8455255899565032E-2</v>
      </c>
      <c r="CB59">
        <v>1.2524877556651274E-2</v>
      </c>
      <c r="CC59">
        <v>1.1169868234650547E-2</v>
      </c>
      <c r="CD59">
        <v>7.8646491712201297E-3</v>
      </c>
      <c r="CE59">
        <v>6.2615300712485014E-3</v>
      </c>
      <c r="CF59">
        <v>3.4127327439098126E-3</v>
      </c>
      <c r="CG59">
        <v>1.217501241582999E-3</v>
      </c>
      <c r="CH59">
        <v>1.5930378342913758E-2</v>
      </c>
    </row>
    <row r="60" spans="1:86">
      <c r="A60">
        <v>1971</v>
      </c>
      <c r="B60">
        <v>1</v>
      </c>
      <c r="C60">
        <v>1</v>
      </c>
      <c r="D60">
        <v>0.85611351777333766</v>
      </c>
      <c r="E60">
        <v>7.0364467959734611E-2</v>
      </c>
      <c r="F60">
        <v>2.5267734108638251E-2</v>
      </c>
      <c r="G60">
        <v>3.6051598297490273E-2</v>
      </c>
      <c r="H60">
        <v>1.2202669697217061E-2</v>
      </c>
      <c r="I60">
        <v>0.84813548321835697</v>
      </c>
      <c r="J60">
        <v>0.84700865746708587</v>
      </c>
      <c r="K60">
        <v>0.71841666207183152</v>
      </c>
      <c r="L60">
        <v>6.8407971011765767E-2</v>
      </c>
      <c r="M60">
        <v>2.2360952263625222E-2</v>
      </c>
      <c r="N60">
        <v>2.62380713775201E-2</v>
      </c>
      <c r="O60">
        <v>1.1581110491533764E-2</v>
      </c>
      <c r="P60">
        <v>0.33793695288477466</v>
      </c>
      <c r="Q60">
        <v>0.32278004183899611</v>
      </c>
      <c r="R60">
        <v>0.23900575243169442</v>
      </c>
      <c r="S60">
        <v>4.6675752048031427E-2</v>
      </c>
      <c r="T60">
        <v>1.6861850996065186E-2</v>
      </c>
      <c r="U60">
        <v>1.3004115726289456E-2</v>
      </c>
      <c r="V60">
        <v>7.2312293286813656E-3</v>
      </c>
      <c r="W60">
        <v>0.22601009006029926</v>
      </c>
      <c r="X60">
        <v>0.20871327415807173</v>
      </c>
      <c r="Y60">
        <v>0.13719998608576134</v>
      </c>
      <c r="Z60">
        <v>4.0367543540924089E-2</v>
      </c>
      <c r="AA60">
        <v>1.5162848048930755E-2</v>
      </c>
      <c r="AB60">
        <v>9.8640172236628132E-3</v>
      </c>
      <c r="AC60">
        <v>6.1188757772470126E-3</v>
      </c>
      <c r="AD60">
        <v>9.5630620286101475E-2</v>
      </c>
      <c r="AE60">
        <v>7.9604010468756314E-2</v>
      </c>
      <c r="AF60">
        <v>3.754526618286036E-2</v>
      </c>
      <c r="AG60">
        <v>2.322040273793391E-2</v>
      </c>
      <c r="AH60">
        <v>1.0584077367639111E-2</v>
      </c>
      <c r="AI60">
        <v>4.5574252287678974E-3</v>
      </c>
      <c r="AJ60">
        <v>3.6968408519442164E-3</v>
      </c>
      <c r="AK60">
        <v>6.6747295735694934E-2</v>
      </c>
      <c r="AL60">
        <v>5.2376386480318615E-2</v>
      </c>
      <c r="AM60">
        <v>2.2119895274954615E-2</v>
      </c>
      <c r="AN60">
        <v>1.5711021807874204E-2</v>
      </c>
      <c r="AO60">
        <v>8.6221463006950216E-3</v>
      </c>
      <c r="AP60">
        <v>3.13260328243814E-3</v>
      </c>
      <c r="AQ60">
        <v>2.7907186365609959E-3</v>
      </c>
      <c r="AR60">
        <v>3.0365544891537866E-2</v>
      </c>
      <c r="AS60">
        <v>1.9622256240836577E-2</v>
      </c>
      <c r="AT60">
        <v>6.5018128238989448E-3</v>
      </c>
      <c r="AU60">
        <v>5.1581013162831368E-3</v>
      </c>
      <c r="AV60">
        <v>5.3096660667506512E-3</v>
      </c>
      <c r="AW60">
        <v>1.2939536352973846E-3</v>
      </c>
      <c r="AX60">
        <v>1.3587227130074098E-3</v>
      </c>
      <c r="AY60">
        <v>1.1316080464894185E-2</v>
      </c>
      <c r="AZ60">
        <v>5.3404833465720003E-3</v>
      </c>
      <c r="BA60">
        <v>1.0039333527629424E-3</v>
      </c>
      <c r="BB60">
        <v>1.0328011716183028E-3</v>
      </c>
      <c r="BC60">
        <v>2.4119444044572447E-3</v>
      </c>
      <c r="BD60">
        <v>3.8527867900484125E-4</v>
      </c>
      <c r="BE60">
        <v>5.0652583891519498E-4</v>
      </c>
      <c r="BF60">
        <v>0.15186451678164303</v>
      </c>
      <c r="BG60">
        <v>0.15299134253291413</v>
      </c>
      <c r="BH60">
        <v>0.13769685570150614</v>
      </c>
      <c r="BI60">
        <v>1.9564969479688443E-3</v>
      </c>
      <c r="BJ60">
        <v>2.9067818450130289E-3</v>
      </c>
      <c r="BK60">
        <v>9.8135269199701725E-3</v>
      </c>
      <c r="BL60">
        <v>6.2155920568329748E-4</v>
      </c>
      <c r="BM60">
        <v>0.66206304711522534</v>
      </c>
      <c r="BN60">
        <v>0.67721995816100389</v>
      </c>
      <c r="BO60">
        <v>0.61710776534164324</v>
      </c>
      <c r="BP60">
        <v>2.3688715911703184E-2</v>
      </c>
      <c r="BQ60">
        <v>8.4058831125730649E-3</v>
      </c>
      <c r="BR60">
        <v>2.3047482571200817E-2</v>
      </c>
      <c r="BS60">
        <v>4.9714403685356956E-3</v>
      </c>
      <c r="BT60">
        <v>0.51019853033358231</v>
      </c>
      <c r="BU60">
        <v>0.52422861562808976</v>
      </c>
      <c r="BV60">
        <v>0.47941090964013711</v>
      </c>
      <c r="BW60">
        <v>2.173221896373434E-2</v>
      </c>
      <c r="BX60">
        <v>5.4991012675600359E-3</v>
      </c>
      <c r="BY60">
        <v>1.3233955651230644E-2</v>
      </c>
      <c r="BZ60">
        <v>4.3498811628523981E-3</v>
      </c>
      <c r="CA60">
        <v>3.8472480444569843E-2</v>
      </c>
      <c r="CB60">
        <v>1.8062557607927385E-2</v>
      </c>
      <c r="CC60">
        <v>1.5812753885245803E-2</v>
      </c>
      <c r="CD60">
        <v>1.0402359246120516E-2</v>
      </c>
      <c r="CE60">
        <v>8.1290728840118023E-3</v>
      </c>
      <c r="CF60">
        <v>4.3087402958469599E-3</v>
      </c>
      <c r="CG60">
        <v>1.4514006467441977E-3</v>
      </c>
      <c r="CH60">
        <v>2.0409922836642457E-2</v>
      </c>
    </row>
    <row r="61" spans="1:86">
      <c r="A61">
        <v>1972</v>
      </c>
      <c r="B61">
        <v>1</v>
      </c>
      <c r="C61">
        <v>1</v>
      </c>
      <c r="D61">
        <v>0.85424477470223792</v>
      </c>
      <c r="E61">
        <v>7.0441693107568426E-2</v>
      </c>
      <c r="F61">
        <v>2.4756969164627662E-2</v>
      </c>
      <c r="G61">
        <v>3.7448365454110899E-2</v>
      </c>
      <c r="H61">
        <v>1.3108206870583672E-2</v>
      </c>
      <c r="I61">
        <v>0.84753038285998628</v>
      </c>
      <c r="J61">
        <v>0.84638071358494926</v>
      </c>
      <c r="K61">
        <v>0.71569263216224499</v>
      </c>
      <c r="L61">
        <v>6.9072206404598546E-2</v>
      </c>
      <c r="M61">
        <v>2.1868377847113152E-2</v>
      </c>
      <c r="N61">
        <v>2.7429543114067201E-2</v>
      </c>
      <c r="O61">
        <v>1.23134245404799E-2</v>
      </c>
      <c r="P61">
        <v>0.33820779253437649</v>
      </c>
      <c r="Q61">
        <v>0.32265214595827274</v>
      </c>
      <c r="R61">
        <v>0.23792499503178988</v>
      </c>
      <c r="S61">
        <v>4.7176950411085272E-2</v>
      </c>
      <c r="T61">
        <v>1.6328096074175846E-2</v>
      </c>
      <c r="U61">
        <v>1.3354185023217724E-2</v>
      </c>
      <c r="V61">
        <v>7.867591774356697E-3</v>
      </c>
      <c r="W61">
        <v>0.22631295173050603</v>
      </c>
      <c r="X61">
        <v>0.20853233982052188</v>
      </c>
      <c r="Y61">
        <v>0.13666043507691938</v>
      </c>
      <c r="Z61">
        <v>4.0616434028379444E-2</v>
      </c>
      <c r="AA61">
        <v>1.4555437052877096E-2</v>
      </c>
      <c r="AB61">
        <v>1.0099543921114673E-2</v>
      </c>
      <c r="AC61">
        <v>6.6004831664940866E-3</v>
      </c>
      <c r="AD61">
        <v>9.5404998552112374E-2</v>
      </c>
      <c r="AE61">
        <v>7.9241379024097114E-2</v>
      </c>
      <c r="AF61">
        <v>3.8328416318108793E-2</v>
      </c>
      <c r="AG61">
        <v>2.2330895902086922E-2</v>
      </c>
      <c r="AH61">
        <v>1.008427900683273E-2</v>
      </c>
      <c r="AI61">
        <v>4.5556090953482453E-3</v>
      </c>
      <c r="AJ61">
        <v>3.9421811558781883E-3</v>
      </c>
      <c r="AK61">
        <v>6.6472121297920239E-2</v>
      </c>
      <c r="AL61">
        <v>5.2029051993486064E-2</v>
      </c>
      <c r="AM61">
        <v>2.3085544979949191E-2</v>
      </c>
      <c r="AN61">
        <v>1.4831923696419835E-2</v>
      </c>
      <c r="AO61">
        <v>8.0870925671661098E-3</v>
      </c>
      <c r="AP61">
        <v>3.092194246676172E-3</v>
      </c>
      <c r="AQ61">
        <v>2.9322961506181855E-3</v>
      </c>
      <c r="AR61">
        <v>3.0034173642889073E-2</v>
      </c>
      <c r="AS61">
        <v>1.9477250335512508E-2</v>
      </c>
      <c r="AT61">
        <v>6.8665976544934892E-3</v>
      </c>
      <c r="AU61">
        <v>5.037684486183025E-3</v>
      </c>
      <c r="AV61">
        <v>4.9190332711077644E-3</v>
      </c>
      <c r="AW61">
        <v>1.2433871188051171E-3</v>
      </c>
      <c r="AX61">
        <v>1.4105481454578239E-3</v>
      </c>
      <c r="AY61">
        <v>1.1002163607372495E-2</v>
      </c>
      <c r="AZ61">
        <v>5.2813253900012569E-3</v>
      </c>
      <c r="BA61">
        <v>1.1334589459863764E-3</v>
      </c>
      <c r="BB61">
        <v>1.0519424107258146E-3</v>
      </c>
      <c r="BC61">
        <v>2.1970613939288341E-3</v>
      </c>
      <c r="BD61">
        <v>3.6384712882409076E-4</v>
      </c>
      <c r="BE61">
        <v>5.3501560834234851E-4</v>
      </c>
      <c r="BF61">
        <v>0.15246961714001372</v>
      </c>
      <c r="BG61">
        <v>0.15361928641505074</v>
      </c>
      <c r="BH61">
        <v>0.13855214253999293</v>
      </c>
      <c r="BI61">
        <v>1.3694867029698798E-3</v>
      </c>
      <c r="BJ61">
        <v>2.8885913175145106E-3</v>
      </c>
      <c r="BK61">
        <v>1.0018822340043698E-2</v>
      </c>
      <c r="BL61">
        <v>7.9478233010377153E-4</v>
      </c>
      <c r="BM61">
        <v>0.66179220746562351</v>
      </c>
      <c r="BN61">
        <v>0.67734785404172726</v>
      </c>
      <c r="BO61">
        <v>0.61631977967044804</v>
      </c>
      <c r="BP61">
        <v>2.3264742696483154E-2</v>
      </c>
      <c r="BQ61">
        <v>8.4288730904518161E-3</v>
      </c>
      <c r="BR61">
        <v>2.4094180430893175E-2</v>
      </c>
      <c r="BS61">
        <v>5.2406150962269749E-3</v>
      </c>
      <c r="BT61">
        <v>0.50932259032560978</v>
      </c>
      <c r="BU61">
        <v>0.52372856762667652</v>
      </c>
      <c r="BV61">
        <v>0.47776763713045511</v>
      </c>
      <c r="BW61">
        <v>2.1895255993513274E-2</v>
      </c>
      <c r="BX61">
        <v>5.5402817729373055E-3</v>
      </c>
      <c r="BY61">
        <v>1.4075358090849477E-2</v>
      </c>
      <c r="BZ61">
        <v>4.4458327661232033E-3</v>
      </c>
      <c r="CA61">
        <v>4.5728693838786388E-2</v>
      </c>
      <c r="CB61">
        <v>2.1546308177050923E-2</v>
      </c>
      <c r="CC61">
        <v>1.8307674467838195E-2</v>
      </c>
      <c r="CD61">
        <v>1.1463769591991552E-2</v>
      </c>
      <c r="CE61">
        <v>8.7959805733986204E-3</v>
      </c>
      <c r="CF61">
        <v>4.4985495772834868E-3</v>
      </c>
      <c r="CG61">
        <v>1.5929239345668486E-3</v>
      </c>
      <c r="CH61">
        <v>2.4182385661735466E-2</v>
      </c>
    </row>
    <row r="62" spans="1:86">
      <c r="A62">
        <v>1973</v>
      </c>
      <c r="B62">
        <v>1</v>
      </c>
      <c r="C62">
        <v>1</v>
      </c>
      <c r="D62">
        <v>0.85237628373579355</v>
      </c>
      <c r="E62">
        <v>6.9355279217234056E-2</v>
      </c>
      <c r="F62">
        <v>2.4552696670298246E-2</v>
      </c>
      <c r="G62">
        <v>3.96883283342504E-2</v>
      </c>
      <c r="H62">
        <v>1.4027423447600995E-2</v>
      </c>
      <c r="I62">
        <v>0.84682320505089592</v>
      </c>
      <c r="J62">
        <v>0.84668582752419752</v>
      </c>
      <c r="K62">
        <v>0.71264315961889224</v>
      </c>
      <c r="L62">
        <v>6.9307263217069703E-2</v>
      </c>
      <c r="M62">
        <v>2.1802454236308222E-2</v>
      </c>
      <c r="N62">
        <v>2.9281143950015576E-2</v>
      </c>
      <c r="O62">
        <v>1.3650679012243927E-2</v>
      </c>
      <c r="P62">
        <v>0.33694765997279319</v>
      </c>
      <c r="Q62">
        <v>0.32437360652693314</v>
      </c>
      <c r="R62">
        <v>0.23626221766244271</v>
      </c>
      <c r="S62">
        <v>4.8362181704760587E-2</v>
      </c>
      <c r="T62">
        <v>1.6485290522950891E-2</v>
      </c>
      <c r="U62">
        <v>1.4509399185158145E-2</v>
      </c>
      <c r="V62">
        <v>8.75679690909692E-3</v>
      </c>
      <c r="W62">
        <v>0.22473139352769067</v>
      </c>
      <c r="X62">
        <v>0.21024745118847932</v>
      </c>
      <c r="Y62">
        <v>0.13627179172544857</v>
      </c>
      <c r="Z62">
        <v>4.1199102056680204E-2</v>
      </c>
      <c r="AA62">
        <v>1.4528858133189715E-2</v>
      </c>
      <c r="AB62">
        <v>1.0965959101781664E-2</v>
      </c>
      <c r="AC62">
        <v>7.2817221131344922E-3</v>
      </c>
      <c r="AD62">
        <v>9.2953410270638415E-2</v>
      </c>
      <c r="AE62">
        <v>7.9883640364187158E-2</v>
      </c>
      <c r="AF62">
        <v>3.8794684141976177E-2</v>
      </c>
      <c r="AG62">
        <v>2.1987719204616951E-2</v>
      </c>
      <c r="AH62">
        <v>9.8956493042692273E-3</v>
      </c>
      <c r="AI62">
        <v>4.9719678981858806E-3</v>
      </c>
      <c r="AJ62">
        <v>4.233621127170295E-3</v>
      </c>
      <c r="AK62">
        <v>6.4149813905260089E-2</v>
      </c>
      <c r="AL62">
        <v>5.2554722220747863E-2</v>
      </c>
      <c r="AM62">
        <v>2.3492331424449731E-2</v>
      </c>
      <c r="AN62">
        <v>1.4469221188505799E-2</v>
      </c>
      <c r="AO62">
        <v>8.048129389976566E-3</v>
      </c>
      <c r="AP62">
        <v>3.4027763853288207E-3</v>
      </c>
      <c r="AQ62">
        <v>3.1422635696998213E-3</v>
      </c>
      <c r="AR62">
        <v>2.8119731319520724E-2</v>
      </c>
      <c r="AS62">
        <v>1.9825902837737885E-2</v>
      </c>
      <c r="AT62">
        <v>7.0063233352755105E-3</v>
      </c>
      <c r="AU62">
        <v>4.9820367779886965E-3</v>
      </c>
      <c r="AV62">
        <v>4.8168433729642857E-3</v>
      </c>
      <c r="AW62">
        <v>1.399050758426057E-3</v>
      </c>
      <c r="AX62">
        <v>1.6216485326978614E-3</v>
      </c>
      <c r="AY62">
        <v>9.6186951780055097E-3</v>
      </c>
      <c r="AZ62">
        <v>5.305205578309824E-3</v>
      </c>
      <c r="BA62">
        <v>1.1513405831280465E-3</v>
      </c>
      <c r="BB62">
        <v>1.0388849624050067E-3</v>
      </c>
      <c r="BC62">
        <v>2.0867981851466766E-3</v>
      </c>
      <c r="BD62">
        <v>4.0409143659303481E-4</v>
      </c>
      <c r="BE62">
        <v>6.2409049369627212E-4</v>
      </c>
      <c r="BF62">
        <v>0.15317679494910408</v>
      </c>
      <c r="BG62">
        <v>0.15331417247580248</v>
      </c>
      <c r="BH62">
        <v>0.13973312411690131</v>
      </c>
      <c r="BI62">
        <v>4.801600016435259E-5</v>
      </c>
      <c r="BJ62">
        <v>2.7502424339900244E-3</v>
      </c>
      <c r="BK62">
        <v>1.0407184384234824E-2</v>
      </c>
      <c r="BL62">
        <v>3.7674443535706814E-4</v>
      </c>
      <c r="BM62">
        <v>0.66305234002720681</v>
      </c>
      <c r="BN62">
        <v>0.67562639347306686</v>
      </c>
      <c r="BO62">
        <v>0.61611406607335084</v>
      </c>
      <c r="BP62">
        <v>2.0993097512473469E-2</v>
      </c>
      <c r="BQ62">
        <v>8.0674061473473557E-3</v>
      </c>
      <c r="BR62">
        <v>2.5178929149092255E-2</v>
      </c>
      <c r="BS62">
        <v>5.2706265385040751E-3</v>
      </c>
      <c r="BT62">
        <v>0.50987554507810273</v>
      </c>
      <c r="BU62">
        <v>0.52231222099726438</v>
      </c>
      <c r="BV62">
        <v>0.47638094195644953</v>
      </c>
      <c r="BW62">
        <v>2.0945081512309116E-2</v>
      </c>
      <c r="BX62">
        <v>5.3171637133573313E-3</v>
      </c>
      <c r="BY62">
        <v>1.4771744764857431E-2</v>
      </c>
      <c r="BZ62">
        <v>4.893882103147007E-3</v>
      </c>
      <c r="CA62">
        <v>4.0543537338505783E-2</v>
      </c>
      <c r="CB62">
        <v>1.6408687642505599E-2</v>
      </c>
      <c r="CC62">
        <v>1.4077198065367747E-2</v>
      </c>
      <c r="CD62">
        <v>8.3625903562887585E-3</v>
      </c>
      <c r="CE62">
        <v>6.4753109590953428E-3</v>
      </c>
      <c r="CF62">
        <v>3.2370988189203589E-3</v>
      </c>
      <c r="CG62">
        <v>1.0131295181918197E-3</v>
      </c>
      <c r="CH62">
        <v>2.4134849696000184E-2</v>
      </c>
    </row>
    <row r="63" spans="1:86">
      <c r="A63">
        <v>1974</v>
      </c>
      <c r="B63">
        <v>1</v>
      </c>
      <c r="C63">
        <v>1</v>
      </c>
      <c r="D63">
        <v>0.85437357463706576</v>
      </c>
      <c r="E63">
        <v>6.4574833030519585E-2</v>
      </c>
      <c r="F63">
        <v>2.4475655357093729E-2</v>
      </c>
      <c r="G63">
        <v>4.2819523731509435E-2</v>
      </c>
      <c r="H63">
        <v>1.3756433790234723E-2</v>
      </c>
      <c r="I63">
        <v>0.84727702774034697</v>
      </c>
      <c r="J63">
        <v>0.84791213292646717</v>
      </c>
      <c r="K63">
        <v>0.71359479754937638</v>
      </c>
      <c r="L63">
        <v>6.663378961923172E-2</v>
      </c>
      <c r="M63">
        <v>2.1827283077726634E-2</v>
      </c>
      <c r="N63">
        <v>3.1804665204532512E-2</v>
      </c>
      <c r="O63">
        <v>1.4057246032507464E-2</v>
      </c>
      <c r="P63">
        <v>0.33677151310530462</v>
      </c>
      <c r="Q63">
        <v>0.32745661678018223</v>
      </c>
      <c r="R63">
        <v>0.23935692769828165</v>
      </c>
      <c r="S63">
        <v>4.6810597459852943E-2</v>
      </c>
      <c r="T63">
        <v>1.6608658692632616E-2</v>
      </c>
      <c r="U63">
        <v>1.5690312428915831E-2</v>
      </c>
      <c r="V63">
        <v>8.9968398878284006E-3</v>
      </c>
      <c r="W63">
        <v>0.22353586004965109</v>
      </c>
      <c r="X63">
        <v>0.21265056583342812</v>
      </c>
      <c r="Y63">
        <v>0.13910814053542708</v>
      </c>
      <c r="Z63">
        <v>3.9770352418884158E-2</v>
      </c>
      <c r="AA63">
        <v>1.4541966289414177E-2</v>
      </c>
      <c r="AB63">
        <v>1.168438301604624E-2</v>
      </c>
      <c r="AC63">
        <v>7.5457191755106123E-3</v>
      </c>
      <c r="AD63">
        <v>9.1676472753988492E-2</v>
      </c>
      <c r="AE63">
        <v>8.1617788810376624E-2</v>
      </c>
      <c r="AF63">
        <v>4.0143316358353331E-2</v>
      </c>
      <c r="AG63">
        <v>2.1462142868983847E-2</v>
      </c>
      <c r="AH63">
        <v>9.9397305244650624E-3</v>
      </c>
      <c r="AI63">
        <v>5.4389141453121681E-3</v>
      </c>
      <c r="AJ63">
        <v>4.6328716145858095E-3</v>
      </c>
      <c r="AK63">
        <v>6.3047508288150311E-2</v>
      </c>
      <c r="AL63">
        <v>5.4086473606787422E-2</v>
      </c>
      <c r="AM63">
        <v>2.4610046947771025E-2</v>
      </c>
      <c r="AN63">
        <v>1.4133572799806871E-2</v>
      </c>
      <c r="AO63">
        <v>8.1190833894027037E-3</v>
      </c>
      <c r="AP63">
        <v>3.7677121750654408E-3</v>
      </c>
      <c r="AQ63">
        <v>3.456058054421618E-3</v>
      </c>
      <c r="AR63">
        <v>2.7083640824400845E-2</v>
      </c>
      <c r="AS63">
        <v>2.0797327411230526E-2</v>
      </c>
      <c r="AT63">
        <v>7.4962089763843665E-3</v>
      </c>
      <c r="AU63">
        <v>5.042612263288504E-3</v>
      </c>
      <c r="AV63">
        <v>4.88880304368422E-3</v>
      </c>
      <c r="AW63">
        <v>1.5465988691945043E-3</v>
      </c>
      <c r="AX63">
        <v>1.823103807025106E-3</v>
      </c>
      <c r="AY63">
        <v>8.870108356916262E-3</v>
      </c>
      <c r="AZ63">
        <v>5.6101958300800447E-3</v>
      </c>
      <c r="BA63">
        <v>1.254376352944675E-3</v>
      </c>
      <c r="BB63">
        <v>1.1674670058905434E-3</v>
      </c>
      <c r="BC63">
        <v>2.0554024352783529E-3</v>
      </c>
      <c r="BD63">
        <v>4.4048681620978414E-4</v>
      </c>
      <c r="BE63">
        <v>6.9246333500894153E-4</v>
      </c>
      <c r="BF63">
        <v>0.15272297225965303</v>
      </c>
      <c r="BG63">
        <v>0.15208786707353283</v>
      </c>
      <c r="BH63">
        <v>0.14077877708768938</v>
      </c>
      <c r="BI63">
        <v>-2.0589565887121353E-3</v>
      </c>
      <c r="BJ63">
        <v>2.648372279367095E-3</v>
      </c>
      <c r="BK63">
        <v>1.1014858526976923E-2</v>
      </c>
      <c r="BL63">
        <v>-3.0081224227274106E-4</v>
      </c>
      <c r="BM63">
        <v>0.66322848689469538</v>
      </c>
      <c r="BN63">
        <v>0.67254338321981777</v>
      </c>
      <c r="BO63">
        <v>0.61501664693878411</v>
      </c>
      <c r="BP63">
        <v>1.7764235570666642E-2</v>
      </c>
      <c r="BQ63">
        <v>7.8669966644611122E-3</v>
      </c>
      <c r="BR63">
        <v>2.7129211302593603E-2</v>
      </c>
      <c r="BS63">
        <v>4.7595939024063227E-3</v>
      </c>
      <c r="BT63">
        <v>0.51050551463504235</v>
      </c>
      <c r="BU63">
        <v>0.52045551614628494</v>
      </c>
      <c r="BV63">
        <v>0.47423786985109473</v>
      </c>
      <c r="BW63">
        <v>1.9823192159378777E-2</v>
      </c>
      <c r="BX63">
        <v>5.2186243850940173E-3</v>
      </c>
      <c r="BY63">
        <v>1.611435277561668E-2</v>
      </c>
      <c r="BZ63">
        <v>5.0604061446790638E-3</v>
      </c>
      <c r="CA63">
        <v>2.9906520228265773E-2</v>
      </c>
      <c r="CB63">
        <v>1.1242983063865727E-2</v>
      </c>
      <c r="CC63">
        <v>9.590650716003641E-3</v>
      </c>
      <c r="CD63">
        <v>6.1115551624904884E-3</v>
      </c>
      <c r="CE63">
        <v>4.707446862431023E-3</v>
      </c>
      <c r="CF63">
        <v>2.3840717174129799E-3</v>
      </c>
      <c r="CG63">
        <v>7.9672857851360802E-4</v>
      </c>
      <c r="CH63">
        <v>1.8663537164400047E-2</v>
      </c>
    </row>
    <row r="64" spans="1:86">
      <c r="A64">
        <v>1975</v>
      </c>
      <c r="B64">
        <v>1</v>
      </c>
      <c r="C64">
        <v>1</v>
      </c>
      <c r="D64">
        <v>0.8587980718371</v>
      </c>
      <c r="E64">
        <v>5.976804415757897E-2</v>
      </c>
      <c r="F64">
        <v>2.416875931125162E-2</v>
      </c>
      <c r="G64">
        <v>4.44053917923668E-2</v>
      </c>
      <c r="H64">
        <v>1.2859756897590557E-2</v>
      </c>
      <c r="I64">
        <v>0.8487856493329673</v>
      </c>
      <c r="J64">
        <v>0.84924280648124295</v>
      </c>
      <c r="K64">
        <v>0.71821458719614384</v>
      </c>
      <c r="L64">
        <v>6.2514357922083263E-2</v>
      </c>
      <c r="M64">
        <v>2.1609087182405062E-2</v>
      </c>
      <c r="N64">
        <v>3.317764569735715E-2</v>
      </c>
      <c r="O64">
        <v>1.3742066453062307E-2</v>
      </c>
      <c r="P64">
        <v>0.33761940029285142</v>
      </c>
      <c r="Q64">
        <v>0.32888582930490884</v>
      </c>
      <c r="R64">
        <v>0.24533367718890986</v>
      </c>
      <c r="S64">
        <v>4.3259512702718439E-2</v>
      </c>
      <c r="T64">
        <v>1.6041451478102431E-2</v>
      </c>
      <c r="U64">
        <v>1.5502537062054955E-2</v>
      </c>
      <c r="V64">
        <v>8.7518760169373877E-3</v>
      </c>
      <c r="W64">
        <v>0.22292753916678976</v>
      </c>
      <c r="X64">
        <v>0.21272558682426279</v>
      </c>
      <c r="Y64">
        <v>0.14297331230523014</v>
      </c>
      <c r="Z64">
        <v>3.6800560249801606E-2</v>
      </c>
      <c r="AA64">
        <v>1.4170661198008361E-2</v>
      </c>
      <c r="AB64">
        <v>1.1369068811639238E-2</v>
      </c>
      <c r="AC64">
        <v>7.413788994519166E-3</v>
      </c>
      <c r="AD64">
        <v>9.0314151503321227E-2</v>
      </c>
      <c r="AE64">
        <v>8.1209082488925333E-2</v>
      </c>
      <c r="AF64">
        <v>4.1818668536848236E-2</v>
      </c>
      <c r="AG64">
        <v>1.9768939919558193E-2</v>
      </c>
      <c r="AH64">
        <v>9.7232827412447875E-3</v>
      </c>
      <c r="AI64">
        <v>5.2003067906403189E-3</v>
      </c>
      <c r="AJ64">
        <v>4.6960538061808776E-3</v>
      </c>
      <c r="AK64">
        <v>6.1725780029775024E-2</v>
      </c>
      <c r="AL64">
        <v>5.3756209282269651E-2</v>
      </c>
      <c r="AM64">
        <v>2.5867327279044616E-2</v>
      </c>
      <c r="AN64">
        <v>1.2975319111184547E-2</v>
      </c>
      <c r="AO64">
        <v>7.8830083151686381E-3</v>
      </c>
      <c r="AP64">
        <v>3.4922663222909378E-3</v>
      </c>
      <c r="AQ64">
        <v>3.5382888929929024E-3</v>
      </c>
      <c r="AR64">
        <v>2.6162353320827947E-2</v>
      </c>
      <c r="AS64">
        <v>2.0622195738567939E-2</v>
      </c>
      <c r="AT64">
        <v>8.0649105597725423E-3</v>
      </c>
      <c r="AU64">
        <v>4.6454644038593784E-3</v>
      </c>
      <c r="AV64">
        <v>4.7163752134196102E-3</v>
      </c>
      <c r="AW64">
        <v>1.3931180329074255E-3</v>
      </c>
      <c r="AX64">
        <v>1.8023272701763737E-3</v>
      </c>
      <c r="AY64">
        <v>8.6054469752667728E-3</v>
      </c>
      <c r="AZ64">
        <v>5.667356402517143E-3</v>
      </c>
      <c r="BA64">
        <v>1.3831118070970483E-3</v>
      </c>
      <c r="BB64">
        <v>1.1614817840430725E-3</v>
      </c>
      <c r="BC64">
        <v>2.0134993968321524E-3</v>
      </c>
      <c r="BD64">
        <v>4.0103258477408588E-4</v>
      </c>
      <c r="BE64">
        <v>7.0823089496363512E-4</v>
      </c>
      <c r="BF64">
        <v>0.1512143506670327</v>
      </c>
      <c r="BG64">
        <v>0.15075719351875705</v>
      </c>
      <c r="BH64">
        <v>0.14058348464095616</v>
      </c>
      <c r="BI64">
        <v>-2.7463137645042934E-3</v>
      </c>
      <c r="BJ64">
        <v>2.5596721288465574E-3</v>
      </c>
      <c r="BK64">
        <v>1.122774609500965E-2</v>
      </c>
      <c r="BL64">
        <v>-8.8230955547174972E-4</v>
      </c>
      <c r="BM64">
        <v>0.66238059970714858</v>
      </c>
      <c r="BN64">
        <v>0.67111417069509116</v>
      </c>
      <c r="BO64">
        <v>0.61346439464819014</v>
      </c>
      <c r="BP64">
        <v>1.6508531454860531E-2</v>
      </c>
      <c r="BQ64">
        <v>8.1273078331491888E-3</v>
      </c>
      <c r="BR64">
        <v>2.8902854730311844E-2</v>
      </c>
      <c r="BS64">
        <v>4.1078808806531697E-3</v>
      </c>
      <c r="BT64">
        <v>0.51116624904011587</v>
      </c>
      <c r="BU64">
        <v>0.52035697717633411</v>
      </c>
      <c r="BV64">
        <v>0.47288091000723398</v>
      </c>
      <c r="BW64">
        <v>1.9254845219364825E-2</v>
      </c>
      <c r="BX64">
        <v>5.5676357043026314E-3</v>
      </c>
      <c r="BY64">
        <v>1.7675108635302195E-2</v>
      </c>
      <c r="BZ64">
        <v>4.9901904361249194E-3</v>
      </c>
      <c r="CA64">
        <v>2.9275623859869471E-2</v>
      </c>
      <c r="CB64">
        <v>1.0537294912188954E-2</v>
      </c>
      <c r="CC64">
        <v>8.8654072627967519E-3</v>
      </c>
      <c r="CD64">
        <v>5.6322160986639162E-3</v>
      </c>
      <c r="CE64">
        <v>4.3035547064318152E-3</v>
      </c>
      <c r="CF64">
        <v>2.2833929122003495E-3</v>
      </c>
      <c r="CG64">
        <v>8.6432974525127155E-4</v>
      </c>
      <c r="CH64">
        <v>1.8738328947680516E-2</v>
      </c>
    </row>
    <row r="65" spans="1:86">
      <c r="A65">
        <v>1976</v>
      </c>
      <c r="B65">
        <v>1</v>
      </c>
      <c r="C65">
        <v>1</v>
      </c>
      <c r="D65">
        <v>0.86079157518736338</v>
      </c>
      <c r="E65">
        <v>5.7880428794462091E-2</v>
      </c>
      <c r="F65">
        <v>2.4236346061034197E-2</v>
      </c>
      <c r="G65">
        <v>4.5425124088900759E-2</v>
      </c>
      <c r="H65">
        <v>1.1666542577421168E-2</v>
      </c>
      <c r="I65">
        <v>0.84777292872308863</v>
      </c>
      <c r="J65">
        <v>0.84792210162851234</v>
      </c>
      <c r="K65">
        <v>0.71940075254053681</v>
      </c>
      <c r="L65">
        <v>6.0200759373010726E-2</v>
      </c>
      <c r="M65">
        <v>2.1633482232273238E-2</v>
      </c>
      <c r="N65">
        <v>3.3810337494850629E-2</v>
      </c>
      <c r="O65">
        <v>1.2883604853143993E-2</v>
      </c>
      <c r="P65">
        <v>0.33755245215451168</v>
      </c>
      <c r="Q65">
        <v>0.32797317352276423</v>
      </c>
      <c r="R65">
        <v>0.24754734477807006</v>
      </c>
      <c r="S65">
        <v>4.1071804257754252E-2</v>
      </c>
      <c r="T65">
        <v>1.5962878095383104E-2</v>
      </c>
      <c r="U65">
        <v>1.53525032619104E-2</v>
      </c>
      <c r="V65">
        <v>8.0368197098952265E-3</v>
      </c>
      <c r="W65">
        <v>0.22271408478840726</v>
      </c>
      <c r="X65">
        <v>0.21167914746519045</v>
      </c>
      <c r="Y65">
        <v>0.14479961459011292</v>
      </c>
      <c r="Z65">
        <v>3.4721886899053089E-2</v>
      </c>
      <c r="AA65">
        <v>1.4110042155262903E-2</v>
      </c>
      <c r="AB65">
        <v>1.1204019347902161E-2</v>
      </c>
      <c r="AC65">
        <v>6.8476395257111022E-3</v>
      </c>
      <c r="AD65">
        <v>9.0083616266070976E-2</v>
      </c>
      <c r="AE65">
        <v>8.0457038329221575E-2</v>
      </c>
      <c r="AF65">
        <v>4.307933650724749E-2</v>
      </c>
      <c r="AG65">
        <v>1.8586302550456679E-2</v>
      </c>
      <c r="AH65">
        <v>9.63000053210461E-3</v>
      </c>
      <c r="AI65">
        <v>4.8881466264700801E-3</v>
      </c>
      <c r="AJ65">
        <v>4.2733999154183078E-3</v>
      </c>
      <c r="AK65">
        <v>6.1594041911185116E-2</v>
      </c>
      <c r="AL65">
        <v>5.3273807793406291E-2</v>
      </c>
      <c r="AM65">
        <v>2.6864067924815771E-2</v>
      </c>
      <c r="AN65">
        <v>1.2110743860114681E-2</v>
      </c>
      <c r="AO65">
        <v>7.7990080991146016E-3</v>
      </c>
      <c r="AP65">
        <v>3.2353923681169849E-3</v>
      </c>
      <c r="AQ65">
        <v>3.2645950605629803E-3</v>
      </c>
      <c r="AR65">
        <v>2.629502745690715E-2</v>
      </c>
      <c r="AS65">
        <v>2.05328599706327E-2</v>
      </c>
      <c r="AT65">
        <v>8.6249904182849058E-3</v>
      </c>
      <c r="AU65">
        <v>4.2913220641964678E-3</v>
      </c>
      <c r="AV65">
        <v>4.6395090930921867E-3</v>
      </c>
      <c r="AW65">
        <v>1.2665449985538868E-3</v>
      </c>
      <c r="AX65">
        <v>1.7104931863779482E-3</v>
      </c>
      <c r="AY65">
        <v>8.7260278713792161E-3</v>
      </c>
      <c r="AZ65">
        <v>5.7132991731392302E-3</v>
      </c>
      <c r="BA65">
        <v>1.5203708595475929E-3</v>
      </c>
      <c r="BB65">
        <v>1.1295198798974004E-3</v>
      </c>
      <c r="BC65">
        <v>2.0004925352934411E-3</v>
      </c>
      <c r="BD65">
        <v>3.5698652711202428E-4</v>
      </c>
      <c r="BE65">
        <v>7.059293293793234E-4</v>
      </c>
      <c r="BF65">
        <v>0.15222707127691137</v>
      </c>
      <c r="BG65">
        <v>0.15207789837148766</v>
      </c>
      <c r="BH65">
        <v>0.14139082264682656</v>
      </c>
      <c r="BI65">
        <v>-2.320330578548635E-3</v>
      </c>
      <c r="BJ65">
        <v>2.6028638287609596E-3</v>
      </c>
      <c r="BK65">
        <v>1.161478659405013E-2</v>
      </c>
      <c r="BL65">
        <v>-1.2170622757228244E-3</v>
      </c>
      <c r="BM65">
        <v>0.66244754784548832</v>
      </c>
      <c r="BN65">
        <v>0.67202682647723577</v>
      </c>
      <c r="BO65">
        <v>0.61324423040929332</v>
      </c>
      <c r="BP65">
        <v>1.6808624536707839E-2</v>
      </c>
      <c r="BQ65">
        <v>8.2734679656510934E-3</v>
      </c>
      <c r="BR65">
        <v>3.0072620826990359E-2</v>
      </c>
      <c r="BS65">
        <v>3.6297228675259419E-3</v>
      </c>
      <c r="BT65">
        <v>0.51022047656857694</v>
      </c>
      <c r="BU65">
        <v>0.51994892810574811</v>
      </c>
      <c r="BV65">
        <v>0.47185340776246676</v>
      </c>
      <c r="BW65">
        <v>1.9128955115256474E-2</v>
      </c>
      <c r="BX65">
        <v>5.6706041368901339E-3</v>
      </c>
      <c r="BY65">
        <v>1.8457834232940229E-2</v>
      </c>
      <c r="BZ65">
        <v>4.8467851432487663E-3</v>
      </c>
      <c r="CA65">
        <v>3.4880459503247571E-2</v>
      </c>
      <c r="CB65">
        <v>1.3020611321158452E-2</v>
      </c>
      <c r="CC65">
        <v>1.0777600192672487E-2</v>
      </c>
      <c r="CD65">
        <v>6.6605814435730798E-3</v>
      </c>
      <c r="CE65">
        <v>5.1222228409872356E-3</v>
      </c>
      <c r="CF65">
        <v>2.6304272872999415E-3</v>
      </c>
      <c r="CG65">
        <v>9.3468199100847096E-4</v>
      </c>
      <c r="CH65">
        <v>2.1859848182089119E-2</v>
      </c>
    </row>
    <row r="66" spans="1:86">
      <c r="A66">
        <v>1977</v>
      </c>
      <c r="B66">
        <v>1</v>
      </c>
      <c r="C66">
        <v>1</v>
      </c>
      <c r="D66">
        <v>0.86242631357757205</v>
      </c>
      <c r="E66">
        <v>5.6553522401411982E-2</v>
      </c>
      <c r="F66">
        <v>2.4175340409080981E-2</v>
      </c>
      <c r="G66">
        <v>4.6109908166025448E-2</v>
      </c>
      <c r="H66">
        <v>1.0734931031906481E-2</v>
      </c>
      <c r="I66">
        <v>0.84692623532026801</v>
      </c>
      <c r="J66">
        <v>0.84668441489630197</v>
      </c>
      <c r="K66">
        <v>0.71999779069327019</v>
      </c>
      <c r="L66">
        <v>5.8578060282245659E-2</v>
      </c>
      <c r="M66">
        <v>2.1615481626138244E-2</v>
      </c>
      <c r="N66">
        <v>3.4334574232757209E-2</v>
      </c>
      <c r="O66">
        <v>1.2159471720156745E-2</v>
      </c>
      <c r="P66">
        <v>0.33799417169579726</v>
      </c>
      <c r="Q66">
        <v>0.32766371629233504</v>
      </c>
      <c r="R66">
        <v>0.24943204631757965</v>
      </c>
      <c r="S66">
        <v>3.9579348177344542E-2</v>
      </c>
      <c r="T66">
        <v>1.5840677507786616E-2</v>
      </c>
      <c r="U66">
        <v>1.5102357104283204E-2</v>
      </c>
      <c r="V66">
        <v>7.7076899945880406E-3</v>
      </c>
      <c r="W66">
        <v>0.22313708524014686</v>
      </c>
      <c r="X66">
        <v>0.21137570261537064</v>
      </c>
      <c r="Y66">
        <v>0.14659266040764862</v>
      </c>
      <c r="Z66">
        <v>3.3311344257488607E-2</v>
      </c>
      <c r="AA66">
        <v>1.3942485768466462E-2</v>
      </c>
      <c r="AB66">
        <v>1.0990419231994952E-2</v>
      </c>
      <c r="AC66">
        <v>6.5385606033800947E-3</v>
      </c>
      <c r="AD66">
        <v>9.0579711469366941E-2</v>
      </c>
      <c r="AE66">
        <v>8.0450191881800137E-2</v>
      </c>
      <c r="AF66">
        <v>4.4561187121551882E-2</v>
      </c>
      <c r="AG66">
        <v>1.7687562481021324E-2</v>
      </c>
      <c r="AH66">
        <v>9.5231638607715663E-3</v>
      </c>
      <c r="AI66">
        <v>4.6806526311406471E-3</v>
      </c>
      <c r="AJ66">
        <v>3.9988746214338344E-3</v>
      </c>
      <c r="AK66">
        <v>6.2093270688608371E-2</v>
      </c>
      <c r="AL66">
        <v>5.3385229676849555E-2</v>
      </c>
      <c r="AM66">
        <v>2.7974383741070419E-2</v>
      </c>
      <c r="AN66">
        <v>1.1498012859922913E-2</v>
      </c>
      <c r="AO66">
        <v>7.7025131745576125E-3</v>
      </c>
      <c r="AP66">
        <v>3.1085642060957874E-3</v>
      </c>
      <c r="AQ66">
        <v>3.1017549347482354E-3</v>
      </c>
      <c r="AR66">
        <v>2.6667792057550876E-2</v>
      </c>
      <c r="AS66">
        <v>2.0703354039416588E-2</v>
      </c>
      <c r="AT66">
        <v>9.109521504424456E-3</v>
      </c>
      <c r="AU66">
        <v>4.1020206363363565E-3</v>
      </c>
      <c r="AV66">
        <v>4.6205927981253225E-3</v>
      </c>
      <c r="AW66">
        <v>1.2248941259284801E-3</v>
      </c>
      <c r="AX66">
        <v>1.6463252713161125E-3</v>
      </c>
      <c r="AY66">
        <v>8.8572935394219954E-3</v>
      </c>
      <c r="AZ66">
        <v>5.7743852434736231E-3</v>
      </c>
      <c r="BA66">
        <v>1.6469952021462564E-3</v>
      </c>
      <c r="BB66">
        <v>1.0821706350160054E-3</v>
      </c>
      <c r="BC66">
        <v>2.0078588867896152E-3</v>
      </c>
      <c r="BD66">
        <v>3.4427233675138336E-4</v>
      </c>
      <c r="BE66">
        <v>6.9308828870832256E-4</v>
      </c>
      <c r="BF66">
        <v>0.15307376467973199</v>
      </c>
      <c r="BG66">
        <v>0.15331558510369803</v>
      </c>
      <c r="BH66">
        <v>0.14242852288430186</v>
      </c>
      <c r="BI66">
        <v>-2.0245378808336767E-3</v>
      </c>
      <c r="BJ66">
        <v>2.5598587829427366E-3</v>
      </c>
      <c r="BK66">
        <v>1.1775333933268239E-2</v>
      </c>
      <c r="BL66">
        <v>-1.4245406882502643E-3</v>
      </c>
      <c r="BM66">
        <v>0.66200582830420274</v>
      </c>
      <c r="BN66">
        <v>0.67233628370766496</v>
      </c>
      <c r="BO66">
        <v>0.6129942672599924</v>
      </c>
      <c r="BP66">
        <v>1.697417422406744E-2</v>
      </c>
      <c r="BQ66">
        <v>8.3346629012943652E-3</v>
      </c>
      <c r="BR66">
        <v>3.1007551061742245E-2</v>
      </c>
      <c r="BS66">
        <v>3.02724103731844E-3</v>
      </c>
      <c r="BT66">
        <v>0.50893206362447074</v>
      </c>
      <c r="BU66">
        <v>0.51902069860396693</v>
      </c>
      <c r="BV66">
        <v>0.47056574437569054</v>
      </c>
      <c r="BW66">
        <v>1.8998712104901117E-2</v>
      </c>
      <c r="BX66">
        <v>5.7748041183516285E-3</v>
      </c>
      <c r="BY66">
        <v>1.9232217128474005E-2</v>
      </c>
      <c r="BZ66">
        <v>4.4517817255687042E-3</v>
      </c>
      <c r="CA66">
        <v>3.5857858285639012E-2</v>
      </c>
      <c r="CB66">
        <v>1.3669596139387848E-2</v>
      </c>
      <c r="CC66">
        <v>1.1351287824829949E-2</v>
      </c>
      <c r="CD66">
        <v>6.97314869310373E-3</v>
      </c>
      <c r="CE66">
        <v>5.2658832436338213E-3</v>
      </c>
      <c r="CF66">
        <v>2.6651454797085535E-3</v>
      </c>
      <c r="CG66">
        <v>8.8114495668573285E-4</v>
      </c>
      <c r="CH66">
        <v>2.2188262146251164E-2</v>
      </c>
    </row>
    <row r="67" spans="1:86">
      <c r="A67">
        <v>1978</v>
      </c>
      <c r="B67">
        <v>1</v>
      </c>
      <c r="C67">
        <v>1</v>
      </c>
      <c r="D67">
        <v>0.86346807400844483</v>
      </c>
      <c r="E67">
        <v>5.5040236165960543E-2</v>
      </c>
      <c r="F67">
        <v>2.3992028577874303E-2</v>
      </c>
      <c r="G67">
        <v>4.718543237509687E-2</v>
      </c>
      <c r="H67">
        <v>1.0314238124227493E-2</v>
      </c>
      <c r="I67">
        <v>0.84629874506644853</v>
      </c>
      <c r="J67">
        <v>0.84538819361550921</v>
      </c>
      <c r="K67">
        <v>0.71980806371545469</v>
      </c>
      <c r="L67">
        <v>5.6995782371107584E-2</v>
      </c>
      <c r="M67">
        <v>2.1425864814754614E-2</v>
      </c>
      <c r="N67">
        <v>3.5193640823230177E-2</v>
      </c>
      <c r="O67">
        <v>1.1964283963590283E-2</v>
      </c>
      <c r="P67">
        <v>0.34003812410356815</v>
      </c>
      <c r="Q67">
        <v>0.32774701630471981</v>
      </c>
      <c r="R67">
        <v>0.25072800097453651</v>
      </c>
      <c r="S67">
        <v>3.7989483565248783E-2</v>
      </c>
      <c r="T67">
        <v>1.5711261415995326E-2</v>
      </c>
      <c r="U67">
        <v>1.5543825101072994E-2</v>
      </c>
      <c r="V67">
        <v>7.7717509385234473E-3</v>
      </c>
      <c r="W67">
        <v>0.22548234204477602</v>
      </c>
      <c r="X67">
        <v>0.2116311500956094</v>
      </c>
      <c r="Y67">
        <v>0.14812070470562233</v>
      </c>
      <c r="Z67">
        <v>3.1755481740210145E-2</v>
      </c>
      <c r="AA67">
        <v>1.3803155883244989E-2</v>
      </c>
      <c r="AB67">
        <v>1.1383528540070853E-2</v>
      </c>
      <c r="AC67">
        <v>6.5652629101201621E-3</v>
      </c>
      <c r="AD67">
        <v>9.3084240474391677E-2</v>
      </c>
      <c r="AE67">
        <v>8.1015985406077018E-2</v>
      </c>
      <c r="AF67">
        <v>4.6223640986601922E-2</v>
      </c>
      <c r="AG67">
        <v>1.6450946359076957E-2</v>
      </c>
      <c r="AH67">
        <v>9.4316805093818679E-3</v>
      </c>
      <c r="AI67">
        <v>4.8695922581645096E-3</v>
      </c>
      <c r="AJ67">
        <v>4.0404381998734723E-3</v>
      </c>
      <c r="AK67">
        <v>6.4509769372481873E-2</v>
      </c>
      <c r="AL67">
        <v>5.3940986722679662E-2</v>
      </c>
      <c r="AM67">
        <v>2.9218673199278511E-2</v>
      </c>
      <c r="AN67">
        <v>1.0683088400538332E-2</v>
      </c>
      <c r="AO67">
        <v>7.6633036475241001E-3</v>
      </c>
      <c r="AP67">
        <v>3.2634850127330056E-3</v>
      </c>
      <c r="AQ67">
        <v>3.1124362724920668E-3</v>
      </c>
      <c r="AR67">
        <v>2.8587826454529397E-2</v>
      </c>
      <c r="AS67">
        <v>2.1174544265773365E-2</v>
      </c>
      <c r="AT67">
        <v>9.5499677667226501E-3</v>
      </c>
      <c r="AU67">
        <v>3.9335787576030568E-3</v>
      </c>
      <c r="AV67">
        <v>4.6423051364301582E-3</v>
      </c>
      <c r="AW67">
        <v>1.3403413300358998E-3</v>
      </c>
      <c r="AX67">
        <v>1.7083520185482357E-3</v>
      </c>
      <c r="AY67">
        <v>9.9330536370916267E-3</v>
      </c>
      <c r="AZ67">
        <v>5.9646358582670922E-3</v>
      </c>
      <c r="BA67">
        <v>1.7769708373750956E-3</v>
      </c>
      <c r="BB67">
        <v>1.124828878445859E-3</v>
      </c>
      <c r="BC67">
        <v>2.0009094880512196E-3</v>
      </c>
      <c r="BD67">
        <v>3.8299375896252985E-4</v>
      </c>
      <c r="BE67">
        <v>6.7893314019560648E-4</v>
      </c>
      <c r="BF67">
        <v>0.15370125493355147</v>
      </c>
      <c r="BG67">
        <v>0.15461180638449079</v>
      </c>
      <c r="BH67">
        <v>0.14366001029299014</v>
      </c>
      <c r="BI67">
        <v>-1.9555462051470407E-3</v>
      </c>
      <c r="BJ67">
        <v>2.5661637631196887E-3</v>
      </c>
      <c r="BK67">
        <v>1.1991791551866693E-2</v>
      </c>
      <c r="BL67">
        <v>-1.6500458393627904E-3</v>
      </c>
      <c r="BM67">
        <v>0.65996187589643185</v>
      </c>
      <c r="BN67">
        <v>0.67225298369528019</v>
      </c>
      <c r="BO67">
        <v>0.61274007303390832</v>
      </c>
      <c r="BP67">
        <v>1.705075260071176E-2</v>
      </c>
      <c r="BQ67">
        <v>8.2807671618789769E-3</v>
      </c>
      <c r="BR67">
        <v>3.1641607274023875E-2</v>
      </c>
      <c r="BS67">
        <v>2.5424871857040454E-3</v>
      </c>
      <c r="BT67">
        <v>0.50626062096288038</v>
      </c>
      <c r="BU67">
        <v>0.5176411773107894</v>
      </c>
      <c r="BV67">
        <v>0.46908006274091818</v>
      </c>
      <c r="BW67">
        <v>1.9006298805858801E-2</v>
      </c>
      <c r="BX67">
        <v>5.7146033987592881E-3</v>
      </c>
      <c r="BY67">
        <v>1.9649815722157182E-2</v>
      </c>
      <c r="BZ67">
        <v>4.1925330250668358E-3</v>
      </c>
      <c r="CA67">
        <v>3.6217402810039059E-2</v>
      </c>
      <c r="CB67">
        <v>1.3173816067969579E-2</v>
      </c>
      <c r="CC67">
        <v>1.0768469078297175E-2</v>
      </c>
      <c r="CD67">
        <v>6.5203260171541599E-3</v>
      </c>
      <c r="CE67">
        <v>4.9564446862378157E-3</v>
      </c>
      <c r="CF67">
        <v>2.4608346211182366E-3</v>
      </c>
      <c r="CG67">
        <v>7.8105058042928128E-4</v>
      </c>
      <c r="CH67">
        <v>2.304358674206948E-2</v>
      </c>
    </row>
    <row r="68" spans="1:86">
      <c r="A68">
        <v>1979</v>
      </c>
      <c r="B68">
        <v>1</v>
      </c>
      <c r="C68">
        <v>1</v>
      </c>
      <c r="D68">
        <v>0.86697107553482056</v>
      </c>
      <c r="E68">
        <v>5.0038840621709824E-2</v>
      </c>
      <c r="F68">
        <v>2.3722443729639053E-2</v>
      </c>
      <c r="G68">
        <v>4.9916952848434448E-2</v>
      </c>
      <c r="H68">
        <v>9.3506919220089912E-3</v>
      </c>
      <c r="I68">
        <v>0.8450891375541687</v>
      </c>
      <c r="J68">
        <v>0.84283185005187988</v>
      </c>
      <c r="K68">
        <v>0.71996396780014038</v>
      </c>
      <c r="L68">
        <v>5.2554119378328323E-2</v>
      </c>
      <c r="M68">
        <v>2.1362399682402611E-2</v>
      </c>
      <c r="N68">
        <v>3.7519041448831558E-2</v>
      </c>
      <c r="O68">
        <v>1.1432277970016003E-2</v>
      </c>
      <c r="P68">
        <v>0.34504973888397217</v>
      </c>
      <c r="Q68">
        <v>0.32703930139541626</v>
      </c>
      <c r="R68">
        <v>0.25187444686889648</v>
      </c>
      <c r="S68">
        <v>3.473224863409996E-2</v>
      </c>
      <c r="T68">
        <v>1.5701629221439362E-2</v>
      </c>
      <c r="U68">
        <v>1.7139991745352745E-2</v>
      </c>
      <c r="V68">
        <v>7.5909635052084923E-3</v>
      </c>
      <c r="W68">
        <v>0.23182986676692963</v>
      </c>
      <c r="X68">
        <v>0.21149761974811554</v>
      </c>
      <c r="Y68">
        <v>0.14933052659034729</v>
      </c>
      <c r="Z68">
        <v>2.9082041233778E-2</v>
      </c>
      <c r="AA68">
        <v>1.3752010650932789E-2</v>
      </c>
      <c r="AB68">
        <v>1.2842487543821335E-2</v>
      </c>
      <c r="AC68">
        <v>6.4886170439422131E-3</v>
      </c>
      <c r="AD68">
        <v>0.10038943588733673</v>
      </c>
      <c r="AE68">
        <v>8.1768348813056946E-2</v>
      </c>
      <c r="AF68">
        <v>4.7624096274375916E-2</v>
      </c>
      <c r="AG68">
        <v>1.4955007471144199E-2</v>
      </c>
      <c r="AH68">
        <v>9.4414185732603073E-3</v>
      </c>
      <c r="AI68">
        <v>5.717618390917778E-3</v>
      </c>
      <c r="AJ68">
        <v>4.030207172036171E-3</v>
      </c>
      <c r="AK68">
        <v>7.1473702788352966E-2</v>
      </c>
      <c r="AL68">
        <v>5.4700028151273727E-2</v>
      </c>
      <c r="AM68">
        <v>3.0376099050045013E-2</v>
      </c>
      <c r="AN68">
        <v>9.5789879560470581E-3</v>
      </c>
      <c r="AO68">
        <v>7.7309366315603256E-3</v>
      </c>
      <c r="AP68">
        <v>3.871317021548748E-3</v>
      </c>
      <c r="AQ68">
        <v>3.1426860950887203E-3</v>
      </c>
      <c r="AR68">
        <v>3.4450151026248932E-2</v>
      </c>
      <c r="AS68">
        <v>2.1853374317288399E-2</v>
      </c>
      <c r="AT68">
        <v>1.0088813491165638E-2</v>
      </c>
      <c r="AU68">
        <v>3.7331599742174149E-3</v>
      </c>
      <c r="AV68">
        <v>4.6800998970866203E-3</v>
      </c>
      <c r="AW68">
        <v>1.667741104029119E-3</v>
      </c>
      <c r="AX68">
        <v>1.6835602000355721E-3</v>
      </c>
      <c r="AY68">
        <v>1.3662930577993393E-2</v>
      </c>
      <c r="AZ68">
        <v>6.2527954578399658E-3</v>
      </c>
      <c r="BA68">
        <v>1.9461102783679962E-3</v>
      </c>
      <c r="BB68">
        <v>1.258217147551477E-3</v>
      </c>
      <c r="BC68">
        <v>1.9721884746104479E-3</v>
      </c>
      <c r="BD68">
        <v>4.9984798533841968E-4</v>
      </c>
      <c r="BE68">
        <v>5.7643174659460783E-4</v>
      </c>
      <c r="BF68">
        <v>0.1549108624458313</v>
      </c>
      <c r="BG68">
        <v>0.15716814994812012</v>
      </c>
      <c r="BH68">
        <v>0.14700710773468018</v>
      </c>
      <c r="BI68">
        <v>-2.5152787566184998E-3</v>
      </c>
      <c r="BJ68">
        <v>2.3600440472364426E-3</v>
      </c>
      <c r="BK68">
        <v>1.239791139960289E-2</v>
      </c>
      <c r="BL68">
        <v>-2.0815860480070114E-3</v>
      </c>
      <c r="BM68">
        <v>0.65495026111602783</v>
      </c>
      <c r="BN68">
        <v>0.67296069860458374</v>
      </c>
      <c r="BO68">
        <v>0.61509662866592407</v>
      </c>
      <c r="BP68">
        <v>1.5306591987609863E-2</v>
      </c>
      <c r="BQ68">
        <v>8.0208145081996918E-3</v>
      </c>
      <c r="BR68">
        <v>3.2776961103081703E-2</v>
      </c>
      <c r="BS68">
        <v>1.759728416800499E-3</v>
      </c>
      <c r="BT68">
        <v>0.50003939867019653</v>
      </c>
      <c r="BU68">
        <v>0.51579254865646362</v>
      </c>
      <c r="BV68">
        <v>0.4680895209312439</v>
      </c>
      <c r="BW68">
        <v>1.7821870744228363E-2</v>
      </c>
      <c r="BX68">
        <v>5.6607704609632492E-3</v>
      </c>
      <c r="BY68">
        <v>2.0379049703478813E-2</v>
      </c>
      <c r="BZ68">
        <v>3.8413144648075104E-3</v>
      </c>
      <c r="CA68">
        <v>4.8824315548203226E-2</v>
      </c>
      <c r="CB68">
        <v>2.1283100708454017E-2</v>
      </c>
      <c r="CC68">
        <v>1.825792515405248E-2</v>
      </c>
      <c r="CD68">
        <v>1.1943981596508118E-2</v>
      </c>
      <c r="CE68">
        <v>9.5463966239927173E-3</v>
      </c>
      <c r="CF68">
        <v>5.4042123048714278E-3</v>
      </c>
      <c r="CG68">
        <v>2.136960282651318E-3</v>
      </c>
      <c r="CH68">
        <v>2.7541214839749209E-2</v>
      </c>
    </row>
    <row r="69" spans="1:86">
      <c r="A69">
        <v>1980</v>
      </c>
      <c r="B69">
        <v>1</v>
      </c>
      <c r="C69">
        <v>1</v>
      </c>
      <c r="D69">
        <v>0.86459660530090332</v>
      </c>
      <c r="E69">
        <v>3.9182852953672409E-2</v>
      </c>
      <c r="F69">
        <v>2.4753527715802193E-2</v>
      </c>
      <c r="G69">
        <v>6.244213879108429E-2</v>
      </c>
      <c r="H69">
        <v>9.0248510241508484E-3</v>
      </c>
      <c r="I69">
        <v>0.8509412407875061</v>
      </c>
      <c r="J69">
        <v>0.84926295280456543</v>
      </c>
      <c r="K69">
        <v>0.72231602668762207</v>
      </c>
      <c r="L69">
        <v>4.4146005064249039E-2</v>
      </c>
      <c r="M69">
        <v>2.2258171811699867E-2</v>
      </c>
      <c r="N69">
        <v>4.8718612641096115E-2</v>
      </c>
      <c r="O69">
        <v>1.1830922216176987E-2</v>
      </c>
      <c r="P69">
        <v>0.34917142987251282</v>
      </c>
      <c r="Q69">
        <v>0.33268728852272034</v>
      </c>
      <c r="R69">
        <v>0.25796037912368774</v>
      </c>
      <c r="S69">
        <v>2.8040649369359016E-2</v>
      </c>
      <c r="T69">
        <v>1.6388088464736938E-2</v>
      </c>
      <c r="U69">
        <v>2.2218920290470123E-2</v>
      </c>
      <c r="V69">
        <v>8.0792438238859177E-3</v>
      </c>
      <c r="W69">
        <v>0.23428988456726074</v>
      </c>
      <c r="X69">
        <v>0.21526466310024261</v>
      </c>
      <c r="Y69">
        <v>0.15456648170948029</v>
      </c>
      <c r="Z69">
        <v>2.3080484941601753E-2</v>
      </c>
      <c r="AA69">
        <v>1.4322801493108273E-2</v>
      </c>
      <c r="AB69">
        <v>1.6497991979122162E-2</v>
      </c>
      <c r="AC69">
        <v>6.7969080992043018E-3</v>
      </c>
      <c r="AD69">
        <v>0.10113230347633362</v>
      </c>
      <c r="AE69">
        <v>8.3383113145828247E-2</v>
      </c>
      <c r="AF69">
        <v>4.9944095313549042E-2</v>
      </c>
      <c r="AG69">
        <v>1.2102749198675156E-2</v>
      </c>
      <c r="AH69">
        <v>9.6055949106812477E-3</v>
      </c>
      <c r="AI69">
        <v>7.3176189325749874E-3</v>
      </c>
      <c r="AJ69">
        <v>4.4130510650575161E-3</v>
      </c>
      <c r="AK69">
        <v>7.1916855871677399E-2</v>
      </c>
      <c r="AL69">
        <v>5.6024957448244095E-2</v>
      </c>
      <c r="AM69">
        <v>3.1837582588195801E-2</v>
      </c>
      <c r="AN69">
        <v>7.9922573640942574E-3</v>
      </c>
      <c r="AO69">
        <v>7.7594672329723835E-3</v>
      </c>
      <c r="AP69">
        <v>4.9291555769741535E-3</v>
      </c>
      <c r="AQ69">
        <v>3.5064963158220053E-3</v>
      </c>
      <c r="AR69">
        <v>3.4115161746740341E-2</v>
      </c>
      <c r="AS69">
        <v>2.2645464166998863E-2</v>
      </c>
      <c r="AT69">
        <v>1.0980582796037197E-2</v>
      </c>
      <c r="AU69">
        <v>2.9962391126900911E-3</v>
      </c>
      <c r="AV69">
        <v>4.5865057036280632E-3</v>
      </c>
      <c r="AW69">
        <v>2.1259954664856195E-3</v>
      </c>
      <c r="AX69">
        <v>1.9561410881578922E-3</v>
      </c>
      <c r="AY69">
        <v>1.2712987139821053E-2</v>
      </c>
      <c r="AZ69">
        <v>6.6595776006579399E-3</v>
      </c>
      <c r="BA69">
        <v>2.2321091964840889E-3</v>
      </c>
      <c r="BB69">
        <v>9.7416882636025548E-4</v>
      </c>
      <c r="BC69">
        <v>1.9822444301098585E-3</v>
      </c>
      <c r="BD69">
        <v>6.5387244103476405E-4</v>
      </c>
      <c r="BE69">
        <v>8.1718253204599023E-4</v>
      </c>
      <c r="BF69">
        <v>0.1490587592124939</v>
      </c>
      <c r="BG69">
        <v>0.15073704719543457</v>
      </c>
      <c r="BH69">
        <v>0.14228057861328125</v>
      </c>
      <c r="BI69">
        <v>-4.9631521105766296E-3</v>
      </c>
      <c r="BJ69">
        <v>2.4953559041023254E-3</v>
      </c>
      <c r="BK69">
        <v>1.3723526149988174E-2</v>
      </c>
      <c r="BL69">
        <v>-2.8060711920261383E-3</v>
      </c>
      <c r="BM69">
        <v>0.65082857012748718</v>
      </c>
      <c r="BN69">
        <v>0.66731271147727966</v>
      </c>
      <c r="BO69">
        <v>0.60663622617721558</v>
      </c>
      <c r="BP69">
        <v>1.1142203584313393E-2</v>
      </c>
      <c r="BQ69">
        <v>8.3654392510652542E-3</v>
      </c>
      <c r="BR69">
        <v>4.0223218500614166E-2</v>
      </c>
      <c r="BS69">
        <v>9.4560720026493073E-4</v>
      </c>
      <c r="BT69">
        <v>0.50176981091499329</v>
      </c>
      <c r="BU69">
        <v>0.51657566428184509</v>
      </c>
      <c r="BV69">
        <v>0.46435564756393433</v>
      </c>
      <c r="BW69">
        <v>1.6105355694890022E-2</v>
      </c>
      <c r="BX69">
        <v>5.8700833469629288E-3</v>
      </c>
      <c r="BY69">
        <v>2.6499692350625992E-2</v>
      </c>
      <c r="BZ69">
        <v>3.751678392291069E-3</v>
      </c>
      <c r="CA69">
        <v>4.548742286791356E-2</v>
      </c>
      <c r="CB69">
        <v>2.065136529819734E-2</v>
      </c>
      <c r="CC69">
        <v>1.7748537188591536E-2</v>
      </c>
      <c r="CD69">
        <v>1.190211707682632E-2</v>
      </c>
      <c r="CE69">
        <v>9.4893342054131139E-3</v>
      </c>
      <c r="CF69">
        <v>5.1140726459402508E-3</v>
      </c>
      <c r="CG69">
        <v>1.8564577771028172E-3</v>
      </c>
      <c r="CH69">
        <v>2.483605756971622E-2</v>
      </c>
    </row>
    <row r="70" spans="1:86">
      <c r="A70">
        <v>1981</v>
      </c>
      <c r="B70">
        <v>1</v>
      </c>
      <c r="C70">
        <v>1</v>
      </c>
      <c r="D70">
        <v>0.8642616868019104</v>
      </c>
      <c r="E70">
        <v>2.4637032300233841E-2</v>
      </c>
      <c r="F70">
        <v>2.6718622073531151E-2</v>
      </c>
      <c r="G70">
        <v>7.7815830707550049E-2</v>
      </c>
      <c r="H70">
        <v>6.5668541938066483E-3</v>
      </c>
      <c r="I70">
        <v>0.85261225700378418</v>
      </c>
      <c r="J70">
        <v>0.85166054964065552</v>
      </c>
      <c r="K70">
        <v>0.72239643335342407</v>
      </c>
      <c r="L70">
        <v>3.350699320435524E-2</v>
      </c>
      <c r="M70">
        <v>2.3858422413468361E-2</v>
      </c>
      <c r="N70">
        <v>6.1504147946834564E-2</v>
      </c>
      <c r="O70">
        <v>1.03952931240201E-2</v>
      </c>
      <c r="P70">
        <v>0.34854963421821594</v>
      </c>
      <c r="Q70">
        <v>0.33201661705970764</v>
      </c>
      <c r="R70">
        <v>0.25884571671485901</v>
      </c>
      <c r="S70">
        <v>2.0224124193191528E-2</v>
      </c>
      <c r="T70">
        <v>1.6759322956204414E-2</v>
      </c>
      <c r="U70">
        <v>2.8488710522651672E-2</v>
      </c>
      <c r="V70">
        <v>7.6987249776721001E-3</v>
      </c>
      <c r="W70">
        <v>0.23252955079078674</v>
      </c>
      <c r="X70">
        <v>0.21335047483444214</v>
      </c>
      <c r="Y70">
        <v>0.15545804798603058</v>
      </c>
      <c r="Z70">
        <v>1.5903482213616371E-2</v>
      </c>
      <c r="AA70">
        <v>1.4301348477602005E-2</v>
      </c>
      <c r="AB70">
        <v>2.0930832251906395E-2</v>
      </c>
      <c r="AC70">
        <v>6.756768561899662E-3</v>
      </c>
      <c r="AD70">
        <v>9.9979497492313385E-2</v>
      </c>
      <c r="AE70">
        <v>8.1247083842754364E-2</v>
      </c>
      <c r="AF70">
        <v>5.0158504396677017E-2</v>
      </c>
      <c r="AG70">
        <v>7.8538423404097557E-3</v>
      </c>
      <c r="AH70">
        <v>9.2154731974005699E-3</v>
      </c>
      <c r="AI70">
        <v>9.5156943425536156E-3</v>
      </c>
      <c r="AJ70">
        <v>4.5035672374069691E-3</v>
      </c>
      <c r="AK70">
        <v>7.1546770632266998E-2</v>
      </c>
      <c r="AL70">
        <v>5.4469943046569824E-2</v>
      </c>
      <c r="AM70">
        <v>3.2028239220380783E-2</v>
      </c>
      <c r="AN70">
        <v>5.0623351708054543E-3</v>
      </c>
      <c r="AO70">
        <v>7.2828927077353001E-3</v>
      </c>
      <c r="AP70">
        <v>6.4977556467056274E-3</v>
      </c>
      <c r="AQ70">
        <v>3.5987196024507284E-3</v>
      </c>
      <c r="AR70">
        <v>3.4787386655807495E-2</v>
      </c>
      <c r="AS70">
        <v>2.2069312632083893E-2</v>
      </c>
      <c r="AT70">
        <v>1.1100997216999531E-2</v>
      </c>
      <c r="AU70">
        <v>2.0043749827891588E-3</v>
      </c>
      <c r="AV70">
        <v>4.2392020113766193E-3</v>
      </c>
      <c r="AW70">
        <v>2.8105771634727716E-3</v>
      </c>
      <c r="AX70">
        <v>1.9141603261232376E-3</v>
      </c>
      <c r="AY70">
        <v>1.3267201371490955E-2</v>
      </c>
      <c r="AZ70">
        <v>6.5297139808535576E-3</v>
      </c>
      <c r="BA70">
        <v>2.2646121215075254E-3</v>
      </c>
      <c r="BB70">
        <v>6.9002388045191765E-4</v>
      </c>
      <c r="BC70">
        <v>1.8073533428832889E-3</v>
      </c>
      <c r="BD70">
        <v>9.180211927741766E-4</v>
      </c>
      <c r="BE70">
        <v>8.4970332682132721E-4</v>
      </c>
      <c r="BF70">
        <v>0.14738774299621582</v>
      </c>
      <c r="BG70">
        <v>0.14833945035934448</v>
      </c>
      <c r="BH70">
        <v>0.14186525344848633</v>
      </c>
      <c r="BI70">
        <v>-8.8699609041213989E-3</v>
      </c>
      <c r="BJ70">
        <v>2.8601996600627899E-3</v>
      </c>
      <c r="BK70">
        <v>1.6311682760715485E-2</v>
      </c>
      <c r="BL70">
        <v>-3.8284389302134514E-3</v>
      </c>
      <c r="BM70">
        <v>0.65145036578178406</v>
      </c>
      <c r="BN70">
        <v>0.66798338294029236</v>
      </c>
      <c r="BO70">
        <v>0.60541597008705139</v>
      </c>
      <c r="BP70">
        <v>4.4129081070423126E-3</v>
      </c>
      <c r="BQ70">
        <v>9.9592991173267365E-3</v>
      </c>
      <c r="BR70">
        <v>4.9327120184898376E-2</v>
      </c>
      <c r="BS70">
        <v>-1.1318707838654518E-3</v>
      </c>
      <c r="BT70">
        <v>0.50406262278556824</v>
      </c>
      <c r="BU70">
        <v>0.51964393258094788</v>
      </c>
      <c r="BV70">
        <v>0.46355071663856506</v>
      </c>
      <c r="BW70">
        <v>1.3282869011163712E-2</v>
      </c>
      <c r="BX70">
        <v>7.0990994572639465E-3</v>
      </c>
      <c r="BY70">
        <v>3.3015437424182892E-2</v>
      </c>
      <c r="BZ70">
        <v>2.6965681463479996E-3</v>
      </c>
      <c r="CA70">
        <v>4.2841542688253458E-2</v>
      </c>
      <c r="CB70">
        <v>1.9199962655651406E-2</v>
      </c>
      <c r="CC70">
        <v>1.6519133032047991E-2</v>
      </c>
      <c r="CD70">
        <v>1.1109003631709009E-2</v>
      </c>
      <c r="CE70">
        <v>8.8755682134757843E-3</v>
      </c>
      <c r="CF70">
        <v>4.8130780321209796E-3</v>
      </c>
      <c r="CG70">
        <v>1.7562127585911643E-3</v>
      </c>
      <c r="CH70">
        <v>2.3641580032602052E-2</v>
      </c>
    </row>
    <row r="71" spans="1:86">
      <c r="A71">
        <v>1982</v>
      </c>
      <c r="B71">
        <v>1</v>
      </c>
      <c r="C71">
        <v>1</v>
      </c>
      <c r="D71">
        <v>0.86671513319015503</v>
      </c>
      <c r="E71">
        <v>2.0638000220060349E-2</v>
      </c>
      <c r="F71">
        <v>2.8357900679111481E-2</v>
      </c>
      <c r="G71">
        <v>8.2310810685157776E-2</v>
      </c>
      <c r="H71">
        <v>1.9781396258622408E-3</v>
      </c>
      <c r="I71">
        <v>0.86160570383071899</v>
      </c>
      <c r="J71">
        <v>0.86040544509887695</v>
      </c>
      <c r="K71">
        <v>0.73031353950500488</v>
      </c>
      <c r="L71">
        <v>3.0605759471654892E-2</v>
      </c>
      <c r="M71">
        <v>2.5416195392608643E-2</v>
      </c>
      <c r="N71">
        <v>6.4769484102725983E-2</v>
      </c>
      <c r="O71">
        <v>9.2954458668828011E-3</v>
      </c>
      <c r="P71">
        <v>0.36024942994117737</v>
      </c>
      <c r="Q71">
        <v>0.34118884801864624</v>
      </c>
      <c r="R71">
        <v>0.26821872591972351</v>
      </c>
      <c r="S71">
        <v>1.8603561446070671E-2</v>
      </c>
      <c r="T71">
        <v>1.7802583053708076E-2</v>
      </c>
      <c r="U71">
        <v>2.8932740911841393E-2</v>
      </c>
      <c r="V71">
        <v>7.6312180608510971E-3</v>
      </c>
      <c r="W71">
        <v>0.24303846061229706</v>
      </c>
      <c r="X71">
        <v>0.22046206891536713</v>
      </c>
      <c r="Y71">
        <v>0.16160731017589569</v>
      </c>
      <c r="Z71">
        <v>1.5493854880332947E-2</v>
      </c>
      <c r="AA71">
        <v>1.523441169410944E-2</v>
      </c>
      <c r="AB71">
        <v>2.1504484117031097E-2</v>
      </c>
      <c r="AC71">
        <v>6.612665019929409E-3</v>
      </c>
      <c r="AD71">
        <v>0.10903625935316086</v>
      </c>
      <c r="AE71">
        <v>8.6274325847625732E-2</v>
      </c>
      <c r="AF71">
        <v>5.3421188145875931E-2</v>
      </c>
      <c r="AG71">
        <v>8.544272743165493E-3</v>
      </c>
      <c r="AH71">
        <v>9.8309814929962158E-3</v>
      </c>
      <c r="AI71">
        <v>9.5854662358760834E-3</v>
      </c>
      <c r="AJ71">
        <v>4.8924144357442856E-3</v>
      </c>
      <c r="AK71">
        <v>8.0121606588363647E-2</v>
      </c>
      <c r="AL71">
        <v>5.8825060725212097E-2</v>
      </c>
      <c r="AM71">
        <v>3.4139692783355713E-2</v>
      </c>
      <c r="AN71">
        <v>5.8572110719978809E-3</v>
      </c>
      <c r="AO71">
        <v>8.0581968650221825E-3</v>
      </c>
      <c r="AP71">
        <v>6.6063967533409595E-3</v>
      </c>
      <c r="AQ71">
        <v>4.1635660454630852E-3</v>
      </c>
      <c r="AR71">
        <v>4.1640698909759521E-2</v>
      </c>
      <c r="AS71">
        <v>2.4986449629068375E-2</v>
      </c>
      <c r="AT71">
        <v>1.176044438034296E-2</v>
      </c>
      <c r="AU71">
        <v>2.7675617020577192E-3</v>
      </c>
      <c r="AV71">
        <v>4.8858635127544403E-3</v>
      </c>
      <c r="AW71">
        <v>3.1135194003582001E-3</v>
      </c>
      <c r="AX71">
        <v>2.459061099216342E-3</v>
      </c>
      <c r="AY71">
        <v>1.7189061269164085E-2</v>
      </c>
      <c r="AZ71">
        <v>7.9101631417870522E-3</v>
      </c>
      <c r="BA71">
        <v>2.3521559778600931E-3</v>
      </c>
      <c r="BB71">
        <v>1.3382310280576348E-3</v>
      </c>
      <c r="BC71">
        <v>2.1254448220133781E-3</v>
      </c>
      <c r="BD71">
        <v>1.0718465782701969E-3</v>
      </c>
      <c r="BE71">
        <v>1.0224847355857491E-3</v>
      </c>
      <c r="BF71">
        <v>0.13839429616928101</v>
      </c>
      <c r="BG71">
        <v>0.13959455490112305</v>
      </c>
      <c r="BH71">
        <v>0.13640159368515015</v>
      </c>
      <c r="BI71">
        <v>-9.9677592515945435E-3</v>
      </c>
      <c r="BJ71">
        <v>2.9417052865028381E-3</v>
      </c>
      <c r="BK71">
        <v>1.7541326582431793E-2</v>
      </c>
      <c r="BL71">
        <v>-7.3173062410205603E-3</v>
      </c>
      <c r="BM71">
        <v>0.63975057005882263</v>
      </c>
      <c r="BN71">
        <v>0.65881115198135376</v>
      </c>
      <c r="BO71">
        <v>0.59849640727043152</v>
      </c>
      <c r="BP71">
        <v>2.0344387739896774E-3</v>
      </c>
      <c r="BQ71">
        <v>1.0555317625403404E-2</v>
      </c>
      <c r="BR71">
        <v>5.3378069773316383E-2</v>
      </c>
      <c r="BS71">
        <v>-5.6530784349888563E-3</v>
      </c>
      <c r="BT71">
        <v>0.50135627388954163</v>
      </c>
      <c r="BU71">
        <v>0.51921659708023071</v>
      </c>
      <c r="BV71">
        <v>0.46209481358528137</v>
      </c>
      <c r="BW71">
        <v>1.2002198025584221E-2</v>
      </c>
      <c r="BX71">
        <v>7.6136123389005661E-3</v>
      </c>
      <c r="BY71">
        <v>3.583674319088459E-2</v>
      </c>
      <c r="BZ71">
        <v>1.6642278060317039E-3</v>
      </c>
      <c r="CA71">
        <v>4.5401030107150339E-2</v>
      </c>
      <c r="CB71">
        <v>2.4294526860845957E-2</v>
      </c>
      <c r="CC71">
        <v>2.1576137176642075E-2</v>
      </c>
      <c r="CD71">
        <v>1.4920384510881938E-2</v>
      </c>
      <c r="CE71">
        <v>1.2203776586939143E-2</v>
      </c>
      <c r="CF71">
        <v>7.0046419121633204E-3</v>
      </c>
      <c r="CG71">
        <v>2.679992184191184E-3</v>
      </c>
      <c r="CH71">
        <v>2.1106503246304382E-2</v>
      </c>
    </row>
    <row r="72" spans="1:86">
      <c r="A72">
        <v>1983</v>
      </c>
      <c r="B72">
        <v>1</v>
      </c>
      <c r="C72">
        <v>1</v>
      </c>
      <c r="D72">
        <v>0.87211781740188599</v>
      </c>
      <c r="E72">
        <v>2.5471296161413193E-2</v>
      </c>
      <c r="F72">
        <v>2.5208832696080208E-2</v>
      </c>
      <c r="G72">
        <v>7.6705433428287506E-2</v>
      </c>
      <c r="H72">
        <v>4.9660896183922887E-4</v>
      </c>
      <c r="I72">
        <v>0.86796224117279053</v>
      </c>
      <c r="J72">
        <v>0.86616480350494385</v>
      </c>
      <c r="K72">
        <v>0.73988288640975952</v>
      </c>
      <c r="L72">
        <v>3.5093098878860474E-2</v>
      </c>
      <c r="M72">
        <v>2.2536950185894966E-2</v>
      </c>
      <c r="N72">
        <v>5.8989733457565308E-2</v>
      </c>
      <c r="O72">
        <v>9.6621299162507057E-3</v>
      </c>
      <c r="P72">
        <v>0.37088537216186523</v>
      </c>
      <c r="Q72">
        <v>0.34700623154640198</v>
      </c>
      <c r="R72">
        <v>0.27872821688652039</v>
      </c>
      <c r="S72">
        <v>2.1616730839014053E-2</v>
      </c>
      <c r="T72">
        <v>1.523922011256218E-2</v>
      </c>
      <c r="U72">
        <v>2.4431062862277031E-2</v>
      </c>
      <c r="V72">
        <v>6.9910120218992233E-3</v>
      </c>
      <c r="W72">
        <v>0.25282135605812073</v>
      </c>
      <c r="X72">
        <v>0.22496281564235687</v>
      </c>
      <c r="Y72">
        <v>0.1703295111656189</v>
      </c>
      <c r="Z72">
        <v>1.7900764942169189E-2</v>
      </c>
      <c r="AA72">
        <v>1.2979811988770962E-2</v>
      </c>
      <c r="AB72">
        <v>1.7525138333439827E-2</v>
      </c>
      <c r="AC72">
        <v>6.2275892123579979E-3</v>
      </c>
      <c r="AD72">
        <v>0.11603866517543793</v>
      </c>
      <c r="AE72">
        <v>8.833950012922287E-2</v>
      </c>
      <c r="AF72">
        <v>5.675019696354866E-2</v>
      </c>
      <c r="AG72">
        <v>1.0205836966633797E-2</v>
      </c>
      <c r="AH72">
        <v>8.6957830935716629E-3</v>
      </c>
      <c r="AI72">
        <v>7.9902904108166695E-3</v>
      </c>
      <c r="AJ72">
        <v>4.6973931603133678E-3</v>
      </c>
      <c r="AK72">
        <v>8.6341798305511475E-2</v>
      </c>
      <c r="AL72">
        <v>6.0843490064144135E-2</v>
      </c>
      <c r="AM72">
        <v>3.6840412765741348E-2</v>
      </c>
      <c r="AN72">
        <v>7.3324968107044697E-3</v>
      </c>
      <c r="AO72">
        <v>7.0433923974633217E-3</v>
      </c>
      <c r="AP72">
        <v>5.6215855292975903E-3</v>
      </c>
      <c r="AQ72">
        <v>4.00560162961483E-3</v>
      </c>
      <c r="AR72">
        <v>4.5824840664863586E-2</v>
      </c>
      <c r="AS72">
        <v>2.6513652876019478E-2</v>
      </c>
      <c r="AT72">
        <v>1.3282572850584984E-2</v>
      </c>
      <c r="AU72">
        <v>3.884095000103116E-3</v>
      </c>
      <c r="AV72">
        <v>4.2996197007596493E-3</v>
      </c>
      <c r="AW72">
        <v>2.6529284659773111E-3</v>
      </c>
      <c r="AX72">
        <v>2.3944377899169922E-3</v>
      </c>
      <c r="AY72">
        <v>1.8609886988997459E-2</v>
      </c>
      <c r="AZ72">
        <v>8.8459653779864311E-3</v>
      </c>
      <c r="BA72">
        <v>3.000729950144887E-3</v>
      </c>
      <c r="BB72">
        <v>2.1753145847469568E-3</v>
      </c>
      <c r="BC72">
        <v>1.7975257942453027E-3</v>
      </c>
      <c r="BD72">
        <v>9.5744431018829346E-4</v>
      </c>
      <c r="BE72">
        <v>9.1495009837672114E-4</v>
      </c>
      <c r="BF72">
        <v>0.13203775882720947</v>
      </c>
      <c r="BG72">
        <v>0.13383519649505615</v>
      </c>
      <c r="BH72">
        <v>0.13223493099212646</v>
      </c>
      <c r="BI72">
        <v>-9.6218027174472809E-3</v>
      </c>
      <c r="BJ72">
        <v>2.6718825101852417E-3</v>
      </c>
      <c r="BK72">
        <v>1.7715699970722198E-2</v>
      </c>
      <c r="BL72">
        <v>-9.1655209544114769E-3</v>
      </c>
      <c r="BM72">
        <v>0.62911462783813477</v>
      </c>
      <c r="BN72">
        <v>0.65299376845359802</v>
      </c>
      <c r="BO72">
        <v>0.5933896005153656</v>
      </c>
      <c r="BP72">
        <v>3.8545653223991394E-3</v>
      </c>
      <c r="BQ72">
        <v>9.9696125835180283E-3</v>
      </c>
      <c r="BR72">
        <v>5.2274370566010475E-2</v>
      </c>
      <c r="BS72">
        <v>-6.4944030600599945E-3</v>
      </c>
      <c r="BT72">
        <v>0.49707686901092529</v>
      </c>
      <c r="BU72">
        <v>0.51915857195854187</v>
      </c>
      <c r="BV72">
        <v>0.46115466952323914</v>
      </c>
      <c r="BW72">
        <v>1.347636803984642E-2</v>
      </c>
      <c r="BX72">
        <v>7.2977300733327866E-3</v>
      </c>
      <c r="BY72">
        <v>3.4558670595288277E-2</v>
      </c>
      <c r="BZ72">
        <v>2.6711178943514824E-3</v>
      </c>
      <c r="CA72">
        <v>6.1574474888642587E-2</v>
      </c>
      <c r="CB72">
        <v>3.1383218900078995E-2</v>
      </c>
      <c r="CC72">
        <v>2.7349497395464151E-2</v>
      </c>
      <c r="CD72">
        <v>1.8318133434954701E-2</v>
      </c>
      <c r="CE72">
        <v>1.4550933502991375E-2</v>
      </c>
      <c r="CF72">
        <v>7.985232848589369E-3</v>
      </c>
      <c r="CG72">
        <v>2.9637225779082857E-3</v>
      </c>
      <c r="CH72">
        <v>3.0191255988563592E-2</v>
      </c>
    </row>
    <row r="73" spans="1:86">
      <c r="A73">
        <v>1984</v>
      </c>
      <c r="B73">
        <v>1</v>
      </c>
      <c r="C73">
        <v>1</v>
      </c>
      <c r="D73">
        <v>0.8739311695098877</v>
      </c>
      <c r="E73">
        <v>2.5505807250738144E-2</v>
      </c>
      <c r="F73">
        <v>2.3094378411769867E-2</v>
      </c>
      <c r="G73">
        <v>8.0315835773944855E-2</v>
      </c>
      <c r="H73">
        <v>-2.8471790719777346E-3</v>
      </c>
      <c r="I73">
        <v>0.86651241779327393</v>
      </c>
      <c r="J73">
        <v>0.86541646718978882</v>
      </c>
      <c r="K73">
        <v>0.73902714252471924</v>
      </c>
      <c r="L73">
        <v>3.5845957696437836E-2</v>
      </c>
      <c r="M73">
        <v>2.0447749644517899E-2</v>
      </c>
      <c r="N73">
        <v>6.1906140297651291E-2</v>
      </c>
      <c r="O73">
        <v>8.1895105540752411E-3</v>
      </c>
      <c r="P73">
        <v>0.37328222393989563</v>
      </c>
      <c r="Q73">
        <v>0.34867838025093079</v>
      </c>
      <c r="R73">
        <v>0.27994561195373535</v>
      </c>
      <c r="S73">
        <v>2.2572880610823631E-2</v>
      </c>
      <c r="T73">
        <v>1.3241171836853027E-2</v>
      </c>
      <c r="U73">
        <v>2.646947093307972E-2</v>
      </c>
      <c r="V73">
        <v>6.4492607489228249E-3</v>
      </c>
      <c r="W73">
        <v>0.25639915466308594</v>
      </c>
      <c r="X73">
        <v>0.22749888896942139</v>
      </c>
      <c r="Y73">
        <v>0.17220018804073334</v>
      </c>
      <c r="Z73">
        <v>1.8573274835944176E-2</v>
      </c>
      <c r="AA73">
        <v>1.1319641955196857E-2</v>
      </c>
      <c r="AB73">
        <v>1.93366389721632E-2</v>
      </c>
      <c r="AC73">
        <v>6.0691367834806442E-3</v>
      </c>
      <c r="AD73">
        <v>0.12024947255849838</v>
      </c>
      <c r="AE73">
        <v>9.1177105903625488E-2</v>
      </c>
      <c r="AF73">
        <v>5.9692900627851486E-2</v>
      </c>
      <c r="AG73">
        <v>1.0732387192547321E-2</v>
      </c>
      <c r="AH73">
        <v>7.1224085986614227E-3</v>
      </c>
      <c r="AI73">
        <v>9.1791450977325439E-3</v>
      </c>
      <c r="AJ73">
        <v>4.4502667151391506E-3</v>
      </c>
      <c r="AK73">
        <v>9.0533226728439331E-2</v>
      </c>
      <c r="AL73">
        <v>6.3672445714473724E-2</v>
      </c>
      <c r="AM73">
        <v>3.9536669850349426E-2</v>
      </c>
      <c r="AN73">
        <v>7.9283453524112701E-3</v>
      </c>
      <c r="AO73">
        <v>5.7711498811841011E-3</v>
      </c>
      <c r="AP73">
        <v>6.8235066719353199E-3</v>
      </c>
      <c r="AQ73">
        <v>3.6127760540693998E-3</v>
      </c>
      <c r="AR73">
        <v>4.9705877900123596E-2</v>
      </c>
      <c r="AS73">
        <v>2.8800008818507195E-2</v>
      </c>
      <c r="AT73">
        <v>1.5295051969587803E-2</v>
      </c>
      <c r="AU73">
        <v>4.1535352356731892E-3</v>
      </c>
      <c r="AV73">
        <v>3.2731902319937944E-3</v>
      </c>
      <c r="AW73">
        <v>3.5827613901346922E-3</v>
      </c>
      <c r="AX73">
        <v>2.4954695254564285E-3</v>
      </c>
      <c r="AY73">
        <v>2.1432001143693924E-2</v>
      </c>
      <c r="AZ73">
        <v>1.0004828684031963E-2</v>
      </c>
      <c r="BA73">
        <v>3.451384836807847E-3</v>
      </c>
      <c r="BB73">
        <v>3.0060093849897385E-3</v>
      </c>
      <c r="BC73">
        <v>1.4632325619459152E-3</v>
      </c>
      <c r="BD73">
        <v>1.1535933008417487E-3</v>
      </c>
      <c r="BE73">
        <v>9.3060889048501849E-4</v>
      </c>
      <c r="BF73">
        <v>0.13348758220672607</v>
      </c>
      <c r="BG73">
        <v>0.13458353281021118</v>
      </c>
      <c r="BH73">
        <v>0.13490402698516846</v>
      </c>
      <c r="BI73">
        <v>-1.0340150445699692E-2</v>
      </c>
      <c r="BJ73">
        <v>2.6466287672519684E-3</v>
      </c>
      <c r="BK73">
        <v>1.8409695476293564E-2</v>
      </c>
      <c r="BL73">
        <v>-1.1036689626052976E-2</v>
      </c>
      <c r="BM73">
        <v>0.62671777606010437</v>
      </c>
      <c r="BN73">
        <v>0.65132161974906921</v>
      </c>
      <c r="BO73">
        <v>0.59398555755615234</v>
      </c>
      <c r="BP73">
        <v>2.9329266399145126E-3</v>
      </c>
      <c r="BQ73">
        <v>9.8532065749168396E-3</v>
      </c>
      <c r="BR73">
        <v>5.3846364840865135E-2</v>
      </c>
      <c r="BS73">
        <v>-9.2964398209005594E-3</v>
      </c>
      <c r="BT73">
        <v>0.4932301938533783</v>
      </c>
      <c r="BU73">
        <v>0.51673808693885803</v>
      </c>
      <c r="BV73">
        <v>0.45908153057098389</v>
      </c>
      <c r="BW73">
        <v>1.3273077085614204E-2</v>
      </c>
      <c r="BX73">
        <v>7.2065778076648712E-3</v>
      </c>
      <c r="BY73">
        <v>3.5436669364571571E-2</v>
      </c>
      <c r="BZ73">
        <v>1.7402498051524162E-3</v>
      </c>
      <c r="CA73">
        <v>6.2916682190267734E-2</v>
      </c>
      <c r="CB73">
        <v>3.2718717889392762E-2</v>
      </c>
      <c r="CC73">
        <v>2.8336518191252501E-2</v>
      </c>
      <c r="CD73">
        <v>1.8998344817890887E-2</v>
      </c>
      <c r="CE73">
        <v>1.546774527383241E-2</v>
      </c>
      <c r="CF73">
        <v>8.8123720875362462E-3</v>
      </c>
      <c r="CG73">
        <v>3.270201838442191E-3</v>
      </c>
      <c r="CH73">
        <v>3.0197964300874972E-2</v>
      </c>
    </row>
    <row r="74" spans="1:86">
      <c r="A74">
        <v>1985</v>
      </c>
      <c r="B74">
        <v>1</v>
      </c>
      <c r="C74">
        <v>1</v>
      </c>
      <c r="D74">
        <v>0.87392044067382813</v>
      </c>
      <c r="E74">
        <v>2.7520067989826202E-2</v>
      </c>
      <c r="F74">
        <v>2.4268148466944695E-2</v>
      </c>
      <c r="G74">
        <v>7.7339537441730499E-2</v>
      </c>
      <c r="H74">
        <v>-3.0482159927487373E-3</v>
      </c>
      <c r="I74">
        <v>0.86795192956924438</v>
      </c>
      <c r="J74">
        <v>0.86568021774291992</v>
      </c>
      <c r="K74">
        <v>0.73880821466445923</v>
      </c>
      <c r="L74">
        <v>3.8098644465208054E-2</v>
      </c>
      <c r="M74">
        <v>2.1495414897799492E-2</v>
      </c>
      <c r="N74">
        <v>5.8969344943761826E-2</v>
      </c>
      <c r="O74">
        <v>8.3086341619491577E-3</v>
      </c>
      <c r="P74">
        <v>0.38076472282409668</v>
      </c>
      <c r="Q74">
        <v>0.35172009468078613</v>
      </c>
      <c r="R74">
        <v>0.28125479817390442</v>
      </c>
      <c r="S74">
        <v>2.4789901450276375E-2</v>
      </c>
      <c r="T74">
        <v>1.3649878092110157E-2</v>
      </c>
      <c r="U74">
        <v>2.5436524301767349E-2</v>
      </c>
      <c r="V74">
        <v>6.5889726392924786E-3</v>
      </c>
      <c r="W74">
        <v>0.26423266530036926</v>
      </c>
      <c r="X74">
        <v>0.23047938942909241</v>
      </c>
      <c r="Y74">
        <v>0.17324140667915344</v>
      </c>
      <c r="Z74">
        <v>2.0887792110443115E-2</v>
      </c>
      <c r="AA74">
        <v>1.1652659624814987E-2</v>
      </c>
      <c r="AB74">
        <v>1.8689587712287903E-2</v>
      </c>
      <c r="AC74">
        <v>6.0079330578446388E-3</v>
      </c>
      <c r="AD74">
        <v>0.12686820328235626</v>
      </c>
      <c r="AE74">
        <v>9.3405313789844513E-2</v>
      </c>
      <c r="AF74">
        <v>5.8695890009403229E-2</v>
      </c>
      <c r="AG74">
        <v>1.2350589968264103E-2</v>
      </c>
      <c r="AH74">
        <v>7.6600359752774239E-3</v>
      </c>
      <c r="AI74">
        <v>9.499160572886467E-3</v>
      </c>
      <c r="AJ74">
        <v>5.1996363326907158E-3</v>
      </c>
      <c r="AK74">
        <v>9.613451361656189E-2</v>
      </c>
      <c r="AL74">
        <v>6.5528735518455505E-2</v>
      </c>
      <c r="AM74">
        <v>3.7939686328172684E-2</v>
      </c>
      <c r="AN74">
        <v>9.7170630469918251E-3</v>
      </c>
      <c r="AO74">
        <v>6.3128108158707619E-3</v>
      </c>
      <c r="AP74">
        <v>6.9679506123065948E-3</v>
      </c>
      <c r="AQ74">
        <v>4.5939655974507332E-3</v>
      </c>
      <c r="AR74">
        <v>5.2926450967788696E-2</v>
      </c>
      <c r="AS74">
        <v>3.0246181413531303E-2</v>
      </c>
      <c r="AT74">
        <v>1.38667868450284E-2</v>
      </c>
      <c r="AU74">
        <v>5.5282097309827805E-3</v>
      </c>
      <c r="AV74">
        <v>4.0285326540470123E-3</v>
      </c>
      <c r="AW74">
        <v>3.6130738444626331E-3</v>
      </c>
      <c r="AX74">
        <v>3.2095767091959715E-3</v>
      </c>
      <c r="AY74">
        <v>2.219073474407196E-2</v>
      </c>
      <c r="AZ74">
        <v>9.9138664081692696E-3</v>
      </c>
      <c r="BA74">
        <v>3.4343847073614597E-3</v>
      </c>
      <c r="BB74">
        <v>3.018505871295929E-3</v>
      </c>
      <c r="BC74">
        <v>1.3281079009175301E-3</v>
      </c>
      <c r="BD74">
        <v>1.1732139391824603E-3</v>
      </c>
      <c r="BE74">
        <v>9.5965422224253416E-4</v>
      </c>
      <c r="BF74">
        <v>0.13204807043075562</v>
      </c>
      <c r="BG74">
        <v>0.13431978225708008</v>
      </c>
      <c r="BH74">
        <v>0.1351122260093689</v>
      </c>
      <c r="BI74">
        <v>-1.0578576475381851E-2</v>
      </c>
      <c r="BJ74">
        <v>2.7727335691452026E-3</v>
      </c>
      <c r="BK74">
        <v>1.8370192497968674E-2</v>
      </c>
      <c r="BL74">
        <v>-1.1356850154697895E-2</v>
      </c>
      <c r="BM74">
        <v>0.61923527717590332</v>
      </c>
      <c r="BN74">
        <v>0.64827990531921387</v>
      </c>
      <c r="BO74">
        <v>0.59266564249992371</v>
      </c>
      <c r="BP74">
        <v>2.7301665395498276E-3</v>
      </c>
      <c r="BQ74">
        <v>1.0618270374834538E-2</v>
      </c>
      <c r="BR74">
        <v>5.190301313996315E-2</v>
      </c>
      <c r="BS74">
        <v>-9.6371886320412159E-3</v>
      </c>
      <c r="BT74">
        <v>0.48718720674514771</v>
      </c>
      <c r="BU74">
        <v>0.51396012306213379</v>
      </c>
      <c r="BV74">
        <v>0.45755341649055481</v>
      </c>
      <c r="BW74">
        <v>1.3308743014931679E-2</v>
      </c>
      <c r="BX74">
        <v>7.8455368056893349E-3</v>
      </c>
      <c r="BY74">
        <v>3.3532820641994476E-2</v>
      </c>
      <c r="BZ74">
        <v>1.7196615226566792E-3</v>
      </c>
      <c r="CA74">
        <v>7.3301713260171056E-2</v>
      </c>
      <c r="CB74">
        <v>3.8718065128426536E-2</v>
      </c>
      <c r="CC74">
        <v>3.3085941857264316E-2</v>
      </c>
      <c r="CD74">
        <v>2.1501619995644886E-2</v>
      </c>
      <c r="CE74">
        <v>1.7330823136644347E-2</v>
      </c>
      <c r="CF74">
        <v>9.7107362048298763E-3</v>
      </c>
      <c r="CG74">
        <v>3.5273453937391384E-3</v>
      </c>
      <c r="CH74">
        <v>3.458364813174452E-2</v>
      </c>
    </row>
    <row r="75" spans="1:86">
      <c r="A75">
        <v>1986</v>
      </c>
      <c r="B75">
        <v>1</v>
      </c>
      <c r="C75">
        <v>1</v>
      </c>
      <c r="D75">
        <v>0.88105034828186035</v>
      </c>
      <c r="E75">
        <v>3.1915459781885147E-2</v>
      </c>
      <c r="F75">
        <v>2.450961247086525E-2</v>
      </c>
      <c r="G75">
        <v>6.7882008850574493E-2</v>
      </c>
      <c r="H75">
        <v>-5.3574098274111748E-3</v>
      </c>
      <c r="I75">
        <v>0.87784910202026367</v>
      </c>
      <c r="J75">
        <v>0.87245637178421021</v>
      </c>
      <c r="K75">
        <v>0.74884456396102905</v>
      </c>
      <c r="L75">
        <v>4.3239433318376541E-2</v>
      </c>
      <c r="M75">
        <v>2.1426945924758911E-2</v>
      </c>
      <c r="N75">
        <v>5.0908591598272324E-2</v>
      </c>
      <c r="O75">
        <v>8.0367987975478172E-3</v>
      </c>
      <c r="P75">
        <v>0.40703147649765015</v>
      </c>
      <c r="Q75">
        <v>0.35624000430107117</v>
      </c>
      <c r="R75">
        <v>0.28919950127601624</v>
      </c>
      <c r="S75">
        <v>2.7489263564348221E-2</v>
      </c>
      <c r="T75">
        <v>1.2927480973303318E-2</v>
      </c>
      <c r="U75">
        <v>2.0830174908041954E-2</v>
      </c>
      <c r="V75">
        <v>5.7770349085330963E-3</v>
      </c>
      <c r="W75">
        <v>0.29247185587882996</v>
      </c>
      <c r="X75">
        <v>0.23325793445110321</v>
      </c>
      <c r="Y75">
        <v>0.17889806628227234</v>
      </c>
      <c r="Z75">
        <v>2.2750087082386017E-2</v>
      </c>
      <c r="AA75">
        <v>1.0801911354064941E-2</v>
      </c>
      <c r="AB75">
        <v>1.5414688736200333E-2</v>
      </c>
      <c r="AC75">
        <v>5.393181461840868E-3</v>
      </c>
      <c r="AD75">
        <v>0.15303847193717957</v>
      </c>
      <c r="AE75">
        <v>9.3821682035923004E-2</v>
      </c>
      <c r="AF75">
        <v>6.114519014954567E-2</v>
      </c>
      <c r="AG75">
        <v>1.4074175618588924E-2</v>
      </c>
      <c r="AH75">
        <v>6.807839497923851E-3</v>
      </c>
      <c r="AI75">
        <v>7.7048423700034618E-3</v>
      </c>
      <c r="AJ75">
        <v>4.0896371938288212E-3</v>
      </c>
      <c r="AK75">
        <v>0.11974835395812988</v>
      </c>
      <c r="AL75">
        <v>6.5330728888511658E-2</v>
      </c>
      <c r="AM75">
        <v>3.9699852466583252E-2</v>
      </c>
      <c r="AN75">
        <v>1.0652091354131699E-2</v>
      </c>
      <c r="AO75">
        <v>5.6422376073896885E-3</v>
      </c>
      <c r="AP75">
        <v>5.8790245093405247E-3</v>
      </c>
      <c r="AQ75">
        <v>3.4575213212519884E-3</v>
      </c>
      <c r="AR75">
        <v>7.0902608335018158E-2</v>
      </c>
      <c r="AS75">
        <v>2.926749549806118E-2</v>
      </c>
      <c r="AT75">
        <v>1.4064926654100418E-2</v>
      </c>
      <c r="AU75">
        <v>5.8497507125139236E-3</v>
      </c>
      <c r="AV75">
        <v>3.6984910257160664E-3</v>
      </c>
      <c r="AW75">
        <v>3.0381504911929369E-3</v>
      </c>
      <c r="AX75">
        <v>2.6161777786910534E-3</v>
      </c>
      <c r="AY75">
        <v>3.308168426156044E-2</v>
      </c>
      <c r="AZ75">
        <v>1.0241644456982613E-2</v>
      </c>
      <c r="BA75">
        <v>3.9213956333696842E-3</v>
      </c>
      <c r="BB75">
        <v>3.1605777330696583E-3</v>
      </c>
      <c r="BC75">
        <v>1.2765191495418549E-3</v>
      </c>
      <c r="BD75">
        <v>1.1059808311983943E-3</v>
      </c>
      <c r="BE75">
        <v>7.7717093518003821E-4</v>
      </c>
      <c r="BF75">
        <v>0.12215089797973633</v>
      </c>
      <c r="BG75">
        <v>0.12754362821578979</v>
      </c>
      <c r="BH75">
        <v>0.1322057843208313</v>
      </c>
      <c r="BI75">
        <v>-1.1323973536491394E-2</v>
      </c>
      <c r="BJ75">
        <v>3.0826665461063385E-3</v>
      </c>
      <c r="BK75">
        <v>1.697341725230217E-2</v>
      </c>
      <c r="BL75">
        <v>-1.3394208624958992E-2</v>
      </c>
      <c r="BM75">
        <v>0.59296852350234985</v>
      </c>
      <c r="BN75">
        <v>0.64375999569892883</v>
      </c>
      <c r="BO75">
        <v>0.59185084700584412</v>
      </c>
      <c r="BP75">
        <v>4.4261962175369263E-3</v>
      </c>
      <c r="BQ75">
        <v>1.1582131497561932E-2</v>
      </c>
      <c r="BR75">
        <v>4.7051833942532539E-2</v>
      </c>
      <c r="BS75">
        <v>-1.1134444735944271E-2</v>
      </c>
      <c r="BT75">
        <v>0.47081762552261353</v>
      </c>
      <c r="BU75">
        <v>0.51621636748313904</v>
      </c>
      <c r="BV75">
        <v>0.45964506268501282</v>
      </c>
      <c r="BW75">
        <v>1.575016975402832E-2</v>
      </c>
      <c r="BX75">
        <v>8.4994649514555931E-3</v>
      </c>
      <c r="BY75">
        <v>3.007841669023037E-2</v>
      </c>
      <c r="BZ75">
        <v>2.2597638890147209E-3</v>
      </c>
      <c r="CA75">
        <v>0.13491899925846812</v>
      </c>
      <c r="CB75">
        <v>6.7708621027418481E-2</v>
      </c>
      <c r="CC75">
        <v>5.7154984282282627E-2</v>
      </c>
      <c r="CD75">
        <v>3.5437183180757649E-2</v>
      </c>
      <c r="CE75">
        <v>2.7872158314350037E-2</v>
      </c>
      <c r="CF75">
        <v>1.3858387331640232E-2</v>
      </c>
      <c r="CG75">
        <v>5.4423897827561218E-3</v>
      </c>
      <c r="CH75">
        <v>6.7210378231049639E-2</v>
      </c>
    </row>
    <row r="76" spans="1:86">
      <c r="A76">
        <v>1987</v>
      </c>
      <c r="B76">
        <v>1</v>
      </c>
      <c r="C76">
        <v>1</v>
      </c>
      <c r="D76">
        <v>0.86722856760025024</v>
      </c>
      <c r="E76">
        <v>4.8941712826490402E-2</v>
      </c>
      <c r="F76">
        <v>2.4957515299320221E-2</v>
      </c>
      <c r="G76">
        <v>6.294596940279007E-2</v>
      </c>
      <c r="H76">
        <v>-4.0737730450928211E-3</v>
      </c>
      <c r="I76">
        <v>0.87158119678497314</v>
      </c>
      <c r="J76">
        <v>0.87141430377960205</v>
      </c>
      <c r="K76">
        <v>0.73919975757598877</v>
      </c>
      <c r="L76">
        <v>5.46586774289608E-2</v>
      </c>
      <c r="M76">
        <v>2.1540731191635132E-2</v>
      </c>
      <c r="N76">
        <v>4.6786781400442123E-2</v>
      </c>
      <c r="O76">
        <v>9.2283748090267181E-3</v>
      </c>
      <c r="P76">
        <v>0.38610425591468811</v>
      </c>
      <c r="Q76">
        <v>0.36926278471946716</v>
      </c>
      <c r="R76">
        <v>0.29094228148460388</v>
      </c>
      <c r="S76">
        <v>3.8082767277956009E-2</v>
      </c>
      <c r="T76">
        <v>1.2599880807101727E-2</v>
      </c>
      <c r="U76">
        <v>2.1065752953290939E-2</v>
      </c>
      <c r="V76">
        <v>6.5721292048692703E-3</v>
      </c>
      <c r="W76">
        <v>0.26879638433456421</v>
      </c>
      <c r="X76">
        <v>0.24899527430534363</v>
      </c>
      <c r="Y76">
        <v>0.18337064981460571</v>
      </c>
      <c r="Z76">
        <v>3.2976742833852768E-2</v>
      </c>
      <c r="AA76">
        <v>1.0360270738601685E-2</v>
      </c>
      <c r="AB76">
        <v>1.6348054632544518E-2</v>
      </c>
      <c r="AC76">
        <v>5.9395609423518181E-3</v>
      </c>
      <c r="AD76">
        <v>0.12860904633998871</v>
      </c>
      <c r="AE76">
        <v>0.10994676500558853</v>
      </c>
      <c r="AF76">
        <v>6.8383969366550446E-2</v>
      </c>
      <c r="AG76">
        <v>2.1759171038866043E-2</v>
      </c>
      <c r="AH76">
        <v>6.4403046853840351E-3</v>
      </c>
      <c r="AI76">
        <v>9.1171320527791977E-3</v>
      </c>
      <c r="AJ76">
        <v>4.2461883276700974E-3</v>
      </c>
      <c r="AK76">
        <v>9.5838405191898346E-2</v>
      </c>
      <c r="AL76">
        <v>7.9385735094547272E-2</v>
      </c>
      <c r="AM76">
        <v>4.7156631946563721E-2</v>
      </c>
      <c r="AN76">
        <v>1.6699865460395813E-2</v>
      </c>
      <c r="AO76">
        <v>4.9863904714584351E-3</v>
      </c>
      <c r="AP76">
        <v>7.1087665855884552E-3</v>
      </c>
      <c r="AQ76">
        <v>3.4340810962021351E-3</v>
      </c>
      <c r="AR76">
        <v>4.9614019691944122E-2</v>
      </c>
      <c r="AS76">
        <v>3.8060490041971207E-2</v>
      </c>
      <c r="AT76">
        <v>1.9782228395342827E-2</v>
      </c>
      <c r="AU76">
        <v>9.5335133373737335E-3</v>
      </c>
      <c r="AV76">
        <v>2.7783710975199938E-3</v>
      </c>
      <c r="AW76">
        <v>3.9886669255793095E-3</v>
      </c>
      <c r="AX76">
        <v>1.977710984647274E-3</v>
      </c>
      <c r="AY76">
        <v>1.9288046285510063E-2</v>
      </c>
      <c r="AZ76">
        <v>1.3423667289316654E-2</v>
      </c>
      <c r="BA76">
        <v>4.9235331825911999E-3</v>
      </c>
      <c r="BB76">
        <v>4.7824340872466564E-3</v>
      </c>
      <c r="BC76">
        <v>1.1959167895838618E-3</v>
      </c>
      <c r="BD76">
        <v>1.7504452262073755E-3</v>
      </c>
      <c r="BE76">
        <v>7.7133753802627325E-4</v>
      </c>
      <c r="BF76">
        <v>0.12841880321502686</v>
      </c>
      <c r="BG76">
        <v>0.12858569622039795</v>
      </c>
      <c r="BH76">
        <v>0.12802881002426147</v>
      </c>
      <c r="BI76">
        <v>-5.7169646024703979E-3</v>
      </c>
      <c r="BJ76">
        <v>3.4167841076850891E-3</v>
      </c>
      <c r="BK76">
        <v>1.6159188002347946E-2</v>
      </c>
      <c r="BL76">
        <v>-1.3302147854119539E-2</v>
      </c>
      <c r="BM76">
        <v>0.61389574408531189</v>
      </c>
      <c r="BN76">
        <v>0.63073721528053284</v>
      </c>
      <c r="BO76">
        <v>0.57628628611564636</v>
      </c>
      <c r="BP76">
        <v>1.0858945548534393E-2</v>
      </c>
      <c r="BQ76">
        <v>1.2357634492218494E-2</v>
      </c>
      <c r="BR76">
        <v>4.188021644949913E-2</v>
      </c>
      <c r="BS76">
        <v>-1.0645902249962091E-2</v>
      </c>
      <c r="BT76">
        <v>0.48547694087028503</v>
      </c>
      <c r="BU76">
        <v>0.50215151906013489</v>
      </c>
      <c r="BV76">
        <v>0.44825747609138489</v>
      </c>
      <c r="BW76">
        <v>1.6575910151004791E-2</v>
      </c>
      <c r="BX76">
        <v>8.9408503845334053E-3</v>
      </c>
      <c r="BY76">
        <v>2.5721028447151184E-2</v>
      </c>
      <c r="BZ76">
        <v>2.6562456041574478E-3</v>
      </c>
      <c r="CA76">
        <v>5.1724194585229297E-2</v>
      </c>
      <c r="CB76">
        <v>2.5427844777457999E-2</v>
      </c>
      <c r="CC76">
        <v>2.1751143211059608E-2</v>
      </c>
      <c r="CD76">
        <v>1.3971554474131275E-2</v>
      </c>
      <c r="CE76">
        <v>1.1252533085834539E-2</v>
      </c>
      <c r="CF76">
        <v>6.1504956647972743E-3</v>
      </c>
      <c r="CG76">
        <v>2.3040624624994926E-3</v>
      </c>
      <c r="CH76">
        <v>2.6296349807771298E-2</v>
      </c>
    </row>
    <row r="77" spans="1:86">
      <c r="A77">
        <v>1988</v>
      </c>
      <c r="B77">
        <v>1</v>
      </c>
      <c r="C77">
        <v>1</v>
      </c>
      <c r="D77">
        <v>0.84985381364822388</v>
      </c>
      <c r="E77">
        <v>6.2461443245410919E-2</v>
      </c>
      <c r="F77">
        <v>2.6140796020627022E-2</v>
      </c>
      <c r="G77">
        <v>6.2998361885547638E-2</v>
      </c>
      <c r="H77">
        <v>-1.4543912839144468E-3</v>
      </c>
      <c r="I77">
        <v>0.87588632106781006</v>
      </c>
      <c r="J77">
        <v>0.87494969367980957</v>
      </c>
      <c r="K77">
        <v>0.72577846050262451</v>
      </c>
      <c r="L77">
        <v>6.722664088010788E-2</v>
      </c>
      <c r="M77">
        <v>2.2934265434741974E-2</v>
      </c>
      <c r="N77">
        <v>4.7989830374717712E-2</v>
      </c>
      <c r="O77">
        <v>1.1024756357073784E-2</v>
      </c>
      <c r="P77">
        <v>0.41025042533874512</v>
      </c>
      <c r="Q77">
        <v>0.39133882522583008</v>
      </c>
      <c r="R77">
        <v>0.2942596971988678</v>
      </c>
      <c r="S77">
        <v>5.0260711461305618E-2</v>
      </c>
      <c r="T77">
        <v>1.5043402090668678E-2</v>
      </c>
      <c r="U77">
        <v>2.3475542664527893E-2</v>
      </c>
      <c r="V77">
        <v>8.2994531840085983E-3</v>
      </c>
      <c r="W77">
        <v>0.29637446999549866</v>
      </c>
      <c r="X77">
        <v>0.27401229739189148</v>
      </c>
      <c r="Y77">
        <v>0.19009566307067871</v>
      </c>
      <c r="Z77">
        <v>4.445161297917366E-2</v>
      </c>
      <c r="AA77">
        <v>1.2791616842150688E-2</v>
      </c>
      <c r="AB77">
        <v>1.8762538209557533E-2</v>
      </c>
      <c r="AC77">
        <v>7.9108737409114838E-3</v>
      </c>
      <c r="AD77">
        <v>0.15702261030673981</v>
      </c>
      <c r="AE77">
        <v>0.13456346094608307</v>
      </c>
      <c r="AF77">
        <v>7.7600151300430298E-2</v>
      </c>
      <c r="AG77">
        <v>3.0734719708561897E-2</v>
      </c>
      <c r="AH77">
        <v>8.7195448577404022E-3</v>
      </c>
      <c r="AI77">
        <v>1.1076278053224087E-2</v>
      </c>
      <c r="AJ77">
        <v>6.4327642321586609E-3</v>
      </c>
      <c r="AK77">
        <v>0.12240573018789291</v>
      </c>
      <c r="AL77">
        <v>0.10179790854454041</v>
      </c>
      <c r="AM77">
        <v>5.5437799543142319E-2</v>
      </c>
      <c r="AN77">
        <v>2.485232800245285E-2</v>
      </c>
      <c r="AO77">
        <v>7.3296106420457363E-3</v>
      </c>
      <c r="AP77">
        <v>8.8559463620185852E-3</v>
      </c>
      <c r="AQ77">
        <v>5.322224460542202E-3</v>
      </c>
      <c r="AR77">
        <v>6.8670563399791718E-2</v>
      </c>
      <c r="AS77">
        <v>5.328751727938652E-2</v>
      </c>
      <c r="AT77">
        <v>2.4926342070102692E-2</v>
      </c>
      <c r="AU77">
        <v>1.531578041613102E-2</v>
      </c>
      <c r="AV77">
        <v>4.6289390884339809E-3</v>
      </c>
      <c r="AW77">
        <v>5.1136575639247894E-3</v>
      </c>
      <c r="AX77">
        <v>3.3027974423021078E-3</v>
      </c>
      <c r="AY77">
        <v>2.8852986171841621E-2</v>
      </c>
      <c r="AZ77">
        <v>2.0565781742334366E-2</v>
      </c>
      <c r="BA77">
        <v>7.5681726448237896E-3</v>
      </c>
      <c r="BB77">
        <v>7.1022761985659599E-3</v>
      </c>
      <c r="BC77">
        <v>2.3312445264309645E-3</v>
      </c>
      <c r="BD77">
        <v>2.1636711899191141E-3</v>
      </c>
      <c r="BE77">
        <v>1.4004175318405032E-3</v>
      </c>
      <c r="BF77">
        <v>0.12411367893218994</v>
      </c>
      <c r="BG77">
        <v>0.12505030632019043</v>
      </c>
      <c r="BH77">
        <v>0.12407535314559937</v>
      </c>
      <c r="BI77">
        <v>-4.7651976346969604E-3</v>
      </c>
      <c r="BJ77">
        <v>3.2065305858850479E-3</v>
      </c>
      <c r="BK77">
        <v>1.5008531510829926E-2</v>
      </c>
      <c r="BL77">
        <v>-1.2479147640988231E-2</v>
      </c>
      <c r="BM77">
        <v>0.58974957466125488</v>
      </c>
      <c r="BN77">
        <v>0.60866117477416992</v>
      </c>
      <c r="BO77">
        <v>0.55559411644935608</v>
      </c>
      <c r="BP77">
        <v>1.2200731784105301E-2</v>
      </c>
      <c r="BQ77">
        <v>1.1097393929958344E-2</v>
      </c>
      <c r="BR77">
        <v>3.9522819221019745E-2</v>
      </c>
      <c r="BS77">
        <v>-9.7538444679230452E-3</v>
      </c>
      <c r="BT77">
        <v>0.46563589572906494</v>
      </c>
      <c r="BU77">
        <v>0.48361086845397949</v>
      </c>
      <c r="BV77">
        <v>0.43151876330375671</v>
      </c>
      <c r="BW77">
        <v>1.6965929418802261E-2</v>
      </c>
      <c r="BX77">
        <v>7.8908633440732956E-3</v>
      </c>
      <c r="BY77">
        <v>2.4514287710189819E-2</v>
      </c>
      <c r="BZ77">
        <v>2.7253031730651855E-3</v>
      </c>
      <c r="CA77">
        <v>5.264760362978211E-2</v>
      </c>
      <c r="CB77">
        <v>2.979352556376098E-2</v>
      </c>
      <c r="CC77">
        <v>2.6508829578984029E-2</v>
      </c>
      <c r="CD77">
        <v>1.9233783092262233E-2</v>
      </c>
      <c r="CE77">
        <v>1.6139072407012147E-2</v>
      </c>
      <c r="CF77">
        <v>9.788206975838409E-3</v>
      </c>
      <c r="CG77">
        <v>4.1403400118220583E-3</v>
      </c>
      <c r="CH77">
        <v>2.2854078066021129E-2</v>
      </c>
    </row>
    <row r="78" spans="1:86">
      <c r="A78">
        <v>1989</v>
      </c>
      <c r="B78">
        <v>1</v>
      </c>
      <c r="C78">
        <v>1</v>
      </c>
      <c r="D78">
        <v>0.84147012233734131</v>
      </c>
      <c r="E78">
        <v>6.3174217939376831E-2</v>
      </c>
      <c r="F78">
        <v>2.5944562628865242E-2</v>
      </c>
      <c r="G78">
        <v>7.008998841047287E-2</v>
      </c>
      <c r="H78">
        <v>-6.7888159537687898E-4</v>
      </c>
      <c r="I78">
        <v>0.87390565872192383</v>
      </c>
      <c r="J78">
        <v>0.87377071380615234</v>
      </c>
      <c r="K78">
        <v>0.71718704700469971</v>
      </c>
      <c r="L78">
        <v>6.8230688571929932E-2</v>
      </c>
      <c r="M78">
        <v>2.2844608873128891E-2</v>
      </c>
      <c r="N78">
        <v>5.4761003702878952E-2</v>
      </c>
      <c r="O78">
        <v>1.0746997781097889E-2</v>
      </c>
      <c r="P78">
        <v>0.40524458885192871</v>
      </c>
      <c r="Q78">
        <v>0.38989454507827759</v>
      </c>
      <c r="R78">
        <v>0.28879210352897644</v>
      </c>
      <c r="S78">
        <v>5.0351828336715698E-2</v>
      </c>
      <c r="T78">
        <v>1.4639422297477722E-2</v>
      </c>
      <c r="U78">
        <v>2.7599288150668144E-2</v>
      </c>
      <c r="V78">
        <v>8.5119139403104782E-3</v>
      </c>
      <c r="W78">
        <v>0.28945320844650269</v>
      </c>
      <c r="X78">
        <v>0.27128392457962036</v>
      </c>
      <c r="Y78">
        <v>0.18404176831245422</v>
      </c>
      <c r="Z78">
        <v>4.452870786190033E-2</v>
      </c>
      <c r="AA78">
        <v>1.2377568520605564E-2</v>
      </c>
      <c r="AB78">
        <v>2.2062866017222404E-2</v>
      </c>
      <c r="AC78">
        <v>8.2730306312441826E-3</v>
      </c>
      <c r="AD78">
        <v>0.14734053611755371</v>
      </c>
      <c r="AE78">
        <v>0.12910261750221252</v>
      </c>
      <c r="AF78">
        <v>7.0820637047290802E-2</v>
      </c>
      <c r="AG78">
        <v>3.048255667090416E-2</v>
      </c>
      <c r="AH78">
        <v>8.266073651611805E-3</v>
      </c>
      <c r="AI78">
        <v>1.3058150187134743E-2</v>
      </c>
      <c r="AJ78">
        <v>6.4751999452710152E-3</v>
      </c>
      <c r="AK78">
        <v>0.11262731999158859</v>
      </c>
      <c r="AL78">
        <v>9.6032053232192993E-2</v>
      </c>
      <c r="AM78">
        <v>4.8782773315906525E-2</v>
      </c>
      <c r="AN78">
        <v>2.4507328867912292E-2</v>
      </c>
      <c r="AO78">
        <v>6.7947925999760628E-3</v>
      </c>
      <c r="AP78">
        <v>1.0645885951817036E-2</v>
      </c>
      <c r="AQ78">
        <v>5.3012734279036522E-3</v>
      </c>
      <c r="AR78">
        <v>6.0944493860006332E-2</v>
      </c>
      <c r="AS78">
        <v>4.8642612993717194E-2</v>
      </c>
      <c r="AT78">
        <v>2.0523315295577049E-2</v>
      </c>
      <c r="AU78">
        <v>1.4594174921512604E-2</v>
      </c>
      <c r="AV78">
        <v>4.1541797108948231E-3</v>
      </c>
      <c r="AW78">
        <v>6.2852301634848118E-3</v>
      </c>
      <c r="AX78">
        <v>3.0857117380946875E-3</v>
      </c>
      <c r="AY78">
        <v>2.4972625076770782E-2</v>
      </c>
      <c r="AZ78">
        <v>1.8144819885492325E-2</v>
      </c>
      <c r="BA78">
        <v>5.464368499815464E-3</v>
      </c>
      <c r="BB78">
        <v>6.648113951086998E-3</v>
      </c>
      <c r="BC78">
        <v>1.9535762257874012E-3</v>
      </c>
      <c r="BD78">
        <v>2.6766660157591105E-3</v>
      </c>
      <c r="BE78">
        <v>1.4020957751199603E-3</v>
      </c>
      <c r="BF78">
        <v>0.12609434127807617</v>
      </c>
      <c r="BG78">
        <v>0.12622928619384766</v>
      </c>
      <c r="BH78">
        <v>0.1242830753326416</v>
      </c>
      <c r="BI78">
        <v>-5.0564706325531006E-3</v>
      </c>
      <c r="BJ78">
        <v>3.099953755736351E-3</v>
      </c>
      <c r="BK78">
        <v>1.5328984707593918E-2</v>
      </c>
      <c r="BL78">
        <v>-1.1425879376474768E-2</v>
      </c>
      <c r="BM78">
        <v>0.59475541114807129</v>
      </c>
      <c r="BN78">
        <v>0.61010545492172241</v>
      </c>
      <c r="BO78">
        <v>0.55267801880836487</v>
      </c>
      <c r="BP78">
        <v>1.2822389602661133E-2</v>
      </c>
      <c r="BQ78">
        <v>1.130514033138752E-2</v>
      </c>
      <c r="BR78">
        <v>4.2490700259804726E-2</v>
      </c>
      <c r="BS78">
        <v>-9.1907955356873572E-3</v>
      </c>
      <c r="BT78">
        <v>0.46866106986999512</v>
      </c>
      <c r="BU78">
        <v>0.48387616872787476</v>
      </c>
      <c r="BV78">
        <v>0.42839494347572327</v>
      </c>
      <c r="BW78">
        <v>1.7878860235214233E-2</v>
      </c>
      <c r="BX78">
        <v>8.2051865756511688E-3</v>
      </c>
      <c r="BY78">
        <v>2.7161715552210808E-2</v>
      </c>
      <c r="BZ78">
        <v>2.2350838407874107E-3</v>
      </c>
      <c r="CA78">
        <v>4.6860024414363419E-2</v>
      </c>
      <c r="CB78">
        <v>2.5216956281922824E-2</v>
      </c>
      <c r="CC78">
        <v>2.2203046586948237E-2</v>
      </c>
      <c r="CD78">
        <v>1.6080077705688634E-2</v>
      </c>
      <c r="CE78">
        <v>1.3288508565312145E-2</v>
      </c>
      <c r="CF78">
        <v>8.1530336414954475E-3</v>
      </c>
      <c r="CG78">
        <v>3.6104178922042596E-3</v>
      </c>
      <c r="CH78">
        <v>2.1643068132440595E-2</v>
      </c>
    </row>
    <row r="79" spans="1:86">
      <c r="A79">
        <v>1990</v>
      </c>
      <c r="B79">
        <v>1</v>
      </c>
      <c r="C79">
        <v>1</v>
      </c>
      <c r="D79">
        <v>0.84476673603057861</v>
      </c>
      <c r="E79">
        <v>6.3313528895378113E-2</v>
      </c>
      <c r="F79">
        <v>2.4126522243022919E-2</v>
      </c>
      <c r="G79">
        <v>6.8256363272666931E-2</v>
      </c>
      <c r="H79">
        <v>-4.6314473729580641E-4</v>
      </c>
      <c r="I79">
        <v>0.87507098913192749</v>
      </c>
      <c r="J79">
        <v>0.87538301944732666</v>
      </c>
      <c r="K79">
        <v>0.7210075855255127</v>
      </c>
      <c r="L79">
        <v>6.8069420754909515E-2</v>
      </c>
      <c r="M79">
        <v>2.1249072626233101E-2</v>
      </c>
      <c r="N79">
        <v>5.3987115621566772E-2</v>
      </c>
      <c r="O79">
        <v>1.1069805361330509E-2</v>
      </c>
      <c r="P79">
        <v>0.40472915768623352</v>
      </c>
      <c r="Q79">
        <v>0.39371165633201599</v>
      </c>
      <c r="R79">
        <v>0.29265928268432617</v>
      </c>
      <c r="S79">
        <v>5.1006201654672623E-2</v>
      </c>
      <c r="T79">
        <v>1.3885886408388615E-2</v>
      </c>
      <c r="U79">
        <v>2.7174662798643112E-2</v>
      </c>
      <c r="V79">
        <v>8.9856302365660667E-3</v>
      </c>
      <c r="W79">
        <v>0.28844967484474182</v>
      </c>
      <c r="X79">
        <v>0.27515587210655212</v>
      </c>
      <c r="Y79">
        <v>0.18768459558486938</v>
      </c>
      <c r="Z79">
        <v>4.5435521751642227E-2</v>
      </c>
      <c r="AA79">
        <v>1.177957933396101E-2</v>
      </c>
      <c r="AB79">
        <v>2.1852156147360802E-2</v>
      </c>
      <c r="AC79">
        <v>8.4040276706218719E-3</v>
      </c>
      <c r="AD79">
        <v>0.14591816067695618</v>
      </c>
      <c r="AE79">
        <v>0.13244621455669403</v>
      </c>
      <c r="AF79">
        <v>7.3617331683635712E-2</v>
      </c>
      <c r="AG79">
        <v>3.1439490616321564E-2</v>
      </c>
      <c r="AH79">
        <v>7.9069677740335464E-3</v>
      </c>
      <c r="AI79">
        <v>1.307974848896265E-2</v>
      </c>
      <c r="AJ79">
        <v>6.4026671461760998E-3</v>
      </c>
      <c r="AK79">
        <v>0.11135668307542801</v>
      </c>
      <c r="AL79">
        <v>9.9009610712528229E-2</v>
      </c>
      <c r="AM79">
        <v>5.1502976566553116E-2</v>
      </c>
      <c r="AN79">
        <v>2.5062473490834236E-2</v>
      </c>
      <c r="AO79">
        <v>6.4623202197253704E-3</v>
      </c>
      <c r="AP79">
        <v>1.0636103339493275E-2</v>
      </c>
      <c r="AQ79">
        <v>5.3457347676157951E-3</v>
      </c>
      <c r="AR79">
        <v>5.9148270636796951E-2</v>
      </c>
      <c r="AS79">
        <v>4.9763079732656479E-2</v>
      </c>
      <c r="AT79">
        <v>2.2019462659955025E-2</v>
      </c>
      <c r="AU79">
        <v>1.4262623153626919E-2</v>
      </c>
      <c r="AV79">
        <v>4.0263673290610313E-3</v>
      </c>
      <c r="AW79">
        <v>6.2221549451351166E-3</v>
      </c>
      <c r="AX79">
        <v>3.232473274692893E-3</v>
      </c>
      <c r="AY79">
        <v>2.3728504776954651E-2</v>
      </c>
      <c r="AZ79">
        <v>1.8566926941275597E-2</v>
      </c>
      <c r="BA79">
        <v>6.1925672926008701E-3</v>
      </c>
      <c r="BB79">
        <v>6.3480283133685589E-3</v>
      </c>
      <c r="BC79">
        <v>1.9534321036189795E-3</v>
      </c>
      <c r="BD79">
        <v>2.6992459315806627E-3</v>
      </c>
      <c r="BE79">
        <v>1.3736529508605599E-3</v>
      </c>
      <c r="BF79">
        <v>0.12492901086807251</v>
      </c>
      <c r="BG79">
        <v>0.12461698055267334</v>
      </c>
      <c r="BH79">
        <v>0.12375915050506592</v>
      </c>
      <c r="BI79">
        <v>-4.7558918595314026E-3</v>
      </c>
      <c r="BJ79">
        <v>2.8774496167898178E-3</v>
      </c>
      <c r="BK79">
        <v>1.4269247651100159E-2</v>
      </c>
      <c r="BL79">
        <v>-1.1532950098626316E-2</v>
      </c>
      <c r="BM79">
        <v>0.59527084231376648</v>
      </c>
      <c r="BN79">
        <v>0.60628834366798401</v>
      </c>
      <c r="BO79">
        <v>0.55210745334625244</v>
      </c>
      <c r="BP79">
        <v>1.230732724070549E-2</v>
      </c>
      <c r="BQ79">
        <v>1.0240635834634304E-2</v>
      </c>
      <c r="BR79">
        <v>4.1081700474023819E-2</v>
      </c>
      <c r="BS79">
        <v>-9.4487749738618731E-3</v>
      </c>
      <c r="BT79">
        <v>0.47034183144569397</v>
      </c>
      <c r="BU79">
        <v>0.48167136311531067</v>
      </c>
      <c r="BV79">
        <v>0.42834830284118652</v>
      </c>
      <c r="BW79">
        <v>1.7063219100236893E-2</v>
      </c>
      <c r="BX79">
        <v>7.3631862178444862E-3</v>
      </c>
      <c r="BY79">
        <v>2.681245282292366E-2</v>
      </c>
      <c r="BZ79">
        <v>2.0841751247644424E-3</v>
      </c>
      <c r="CA79">
        <v>3.4771933657427395E-2</v>
      </c>
      <c r="CB79">
        <v>1.8122927338577927E-2</v>
      </c>
      <c r="CC79">
        <v>1.6141789249704077E-2</v>
      </c>
      <c r="CD79">
        <v>1.1852955626931349E-2</v>
      </c>
      <c r="CE79">
        <v>9.9304149208316508E-3</v>
      </c>
      <c r="CF79">
        <v>6.01991611848488E-3</v>
      </c>
      <c r="CG79">
        <v>2.7678526345033322E-3</v>
      </c>
      <c r="CH79">
        <v>1.6649006318849469E-2</v>
      </c>
    </row>
    <row r="80" spans="1:86">
      <c r="A80">
        <v>1991</v>
      </c>
      <c r="B80">
        <v>1</v>
      </c>
      <c r="C80">
        <v>1</v>
      </c>
      <c r="D80">
        <v>0.85683447122573853</v>
      </c>
      <c r="E80">
        <v>6.0288421809673309E-2</v>
      </c>
      <c r="F80">
        <v>2.275996096432209E-2</v>
      </c>
      <c r="G80">
        <v>6.1591148376464844E-2</v>
      </c>
      <c r="H80">
        <v>-1.4740303158760071E-3</v>
      </c>
      <c r="I80">
        <v>0.87606281042098999</v>
      </c>
      <c r="J80">
        <v>0.87687516212463379</v>
      </c>
      <c r="K80">
        <v>0.73258203268051147</v>
      </c>
      <c r="L80">
        <v>6.5448060631752014E-2</v>
      </c>
      <c r="M80">
        <v>1.9970478489995003E-2</v>
      </c>
      <c r="N80">
        <v>4.7914586961269379E-2</v>
      </c>
      <c r="O80">
        <v>1.0960027575492859E-2</v>
      </c>
      <c r="P80">
        <v>0.40090832114219666</v>
      </c>
      <c r="Q80">
        <v>0.39216229319572449</v>
      </c>
      <c r="R80">
        <v>0.29774332046508789</v>
      </c>
      <c r="S80">
        <v>4.949679970741272E-2</v>
      </c>
      <c r="T80">
        <v>1.2598715722560883E-2</v>
      </c>
      <c r="U80">
        <v>2.365141361951828E-2</v>
      </c>
      <c r="V80">
        <v>8.6720520630478859E-3</v>
      </c>
      <c r="W80">
        <v>0.28210264444351196</v>
      </c>
      <c r="X80">
        <v>0.27151381969451904</v>
      </c>
      <c r="Y80">
        <v>0.18941457569599152</v>
      </c>
      <c r="Z80">
        <v>4.4217590242624283E-2</v>
      </c>
      <c r="AA80">
        <v>1.0615069419145584E-2</v>
      </c>
      <c r="AB80">
        <v>1.9099833443760872E-2</v>
      </c>
      <c r="AC80">
        <v>8.1667406484484673E-3</v>
      </c>
      <c r="AD80">
        <v>0.13642553985118866</v>
      </c>
      <c r="AE80">
        <v>0.12587755918502808</v>
      </c>
      <c r="AF80">
        <v>7.1780085563659668E-2</v>
      </c>
      <c r="AG80">
        <v>2.9639376327395439E-2</v>
      </c>
      <c r="AH80">
        <v>6.9001284427940845E-3</v>
      </c>
      <c r="AI80">
        <v>1.1417326517403126E-2</v>
      </c>
      <c r="AJ80">
        <v>6.1406507156789303E-3</v>
      </c>
      <c r="AK80">
        <v>0.10171260684728622</v>
      </c>
      <c r="AL80">
        <v>9.2069782316684723E-2</v>
      </c>
      <c r="AM80">
        <v>4.8773407936096191E-2</v>
      </c>
      <c r="AN80">
        <v>2.3400640115141869E-2</v>
      </c>
      <c r="AO80">
        <v>5.5537284351885319E-3</v>
      </c>
      <c r="AP80">
        <v>9.3045178800821304E-3</v>
      </c>
      <c r="AQ80">
        <v>5.0374912098050117E-3</v>
      </c>
      <c r="AR80">
        <v>5.1999844610691071E-2</v>
      </c>
      <c r="AS80">
        <v>4.4897813349962234E-2</v>
      </c>
      <c r="AT80">
        <v>2.0064903423190117E-2</v>
      </c>
      <c r="AU80">
        <v>1.305795181542635E-2</v>
      </c>
      <c r="AV80">
        <v>3.3872721251100302E-3</v>
      </c>
      <c r="AW80">
        <v>5.4371235892176628E-3</v>
      </c>
      <c r="AX80">
        <v>2.9505628626793623E-3</v>
      </c>
      <c r="AY80">
        <v>2.0033266395330429E-2</v>
      </c>
      <c r="AZ80">
        <v>1.6256842762231827E-2</v>
      </c>
      <c r="BA80">
        <v>5.31047023832798E-3</v>
      </c>
      <c r="BB80">
        <v>5.8118943125009537E-3</v>
      </c>
      <c r="BC80">
        <v>1.5535873826593161E-3</v>
      </c>
      <c r="BD80">
        <v>2.3809876292943954E-3</v>
      </c>
      <c r="BE80">
        <v>1.1999022681266069E-3</v>
      </c>
      <c r="BF80">
        <v>0.12393718957901001</v>
      </c>
      <c r="BG80">
        <v>0.12312483787536621</v>
      </c>
      <c r="BH80">
        <v>0.12425243854522705</v>
      </c>
      <c r="BI80">
        <v>-5.1596388220787048E-3</v>
      </c>
      <c r="BJ80">
        <v>2.7894824743270874E-3</v>
      </c>
      <c r="BK80">
        <v>1.3676561415195465E-2</v>
      </c>
      <c r="BL80">
        <v>-1.2434057891368866E-2</v>
      </c>
      <c r="BM80">
        <v>0.59909167885780334</v>
      </c>
      <c r="BN80">
        <v>0.60783770680427551</v>
      </c>
      <c r="BO80">
        <v>0.55909115076065063</v>
      </c>
      <c r="BP80">
        <v>1.079162210226059E-2</v>
      </c>
      <c r="BQ80">
        <v>1.0161245241761208E-2</v>
      </c>
      <c r="BR80">
        <v>3.7939734756946564E-2</v>
      </c>
      <c r="BS80">
        <v>-1.0146082378923893E-2</v>
      </c>
      <c r="BT80">
        <v>0.47515448927879333</v>
      </c>
      <c r="BU80">
        <v>0.4847128689289093</v>
      </c>
      <c r="BV80">
        <v>0.43483871221542358</v>
      </c>
      <c r="BW80">
        <v>1.5951260924339294E-2</v>
      </c>
      <c r="BX80">
        <v>7.3717627674341202E-3</v>
      </c>
      <c r="BY80">
        <v>2.4263173341751099E-2</v>
      </c>
      <c r="BZ80">
        <v>2.287975512444973E-3</v>
      </c>
      <c r="CA80">
        <v>2.969001830759492E-2</v>
      </c>
      <c r="CB80">
        <v>1.4758373899865456E-2</v>
      </c>
      <c r="CC80">
        <v>1.2743481823646869E-2</v>
      </c>
      <c r="CD80">
        <v>8.5735755730501559E-3</v>
      </c>
      <c r="CE80">
        <v>6.9411265461102375E-3</v>
      </c>
      <c r="CF80">
        <v>4.0447441392765376E-3</v>
      </c>
      <c r="CG80">
        <v>1.443552075183321E-3</v>
      </c>
      <c r="CH80">
        <v>1.4931644407729464E-2</v>
      </c>
    </row>
    <row r="81" spans="1:86">
      <c r="A81">
        <v>1992</v>
      </c>
      <c r="B81">
        <v>1</v>
      </c>
      <c r="C81">
        <v>1</v>
      </c>
      <c r="D81">
        <v>0.86504453420639038</v>
      </c>
      <c r="E81">
        <v>6.808549165725708E-2</v>
      </c>
      <c r="F81">
        <v>2.1927667781710625E-2</v>
      </c>
      <c r="G81">
        <v>4.5588769018650055E-2</v>
      </c>
      <c r="H81">
        <v>-6.4643414225429296E-4</v>
      </c>
      <c r="I81">
        <v>0.8821563720703125</v>
      </c>
      <c r="J81">
        <v>0.88268846273422241</v>
      </c>
      <c r="K81">
        <v>0.74477195739746094</v>
      </c>
      <c r="L81">
        <v>7.1562893688678741E-2</v>
      </c>
      <c r="M81">
        <v>1.9194124266505241E-2</v>
      </c>
      <c r="N81">
        <v>3.4949086606502533E-2</v>
      </c>
      <c r="O81">
        <v>1.2210365384817123E-2</v>
      </c>
      <c r="P81">
        <v>0.4148876965045929</v>
      </c>
      <c r="Q81">
        <v>0.40520185232162476</v>
      </c>
      <c r="R81">
        <v>0.31175747513771057</v>
      </c>
      <c r="S81">
        <v>5.4929692298173904E-2</v>
      </c>
      <c r="T81">
        <v>1.1965684592723846E-2</v>
      </c>
      <c r="U81">
        <v>1.7125312238931656E-2</v>
      </c>
      <c r="V81">
        <v>9.4236889854073524E-3</v>
      </c>
      <c r="W81">
        <v>0.29655930399894714</v>
      </c>
      <c r="X81">
        <v>0.28481870889663696</v>
      </c>
      <c r="Y81">
        <v>0.20285657048225403</v>
      </c>
      <c r="Z81">
        <v>4.9583189189434052E-2</v>
      </c>
      <c r="AA81">
        <v>1.001887209713459E-2</v>
      </c>
      <c r="AB81">
        <v>1.3762367889285088E-2</v>
      </c>
      <c r="AC81">
        <v>8.5977008566260338E-3</v>
      </c>
      <c r="AD81">
        <v>0.15004892647266388</v>
      </c>
      <c r="AE81">
        <v>0.13807299733161926</v>
      </c>
      <c r="AF81">
        <v>8.1742189824581146E-2</v>
      </c>
      <c r="AG81">
        <v>3.4468550235033035E-2</v>
      </c>
      <c r="AH81">
        <v>6.7236204631626606E-3</v>
      </c>
      <c r="AI81">
        <v>8.645184338092804E-3</v>
      </c>
      <c r="AJ81">
        <v>6.4934459514915943E-3</v>
      </c>
      <c r="AK81">
        <v>0.11435885727405548</v>
      </c>
      <c r="AL81">
        <v>0.10336270183324814</v>
      </c>
      <c r="AM81">
        <v>5.807306244969368E-2</v>
      </c>
      <c r="AN81">
        <v>2.7358748018741608E-2</v>
      </c>
      <c r="AO81">
        <v>5.5329711176455021E-3</v>
      </c>
      <c r="AP81">
        <v>7.0804678834974766E-3</v>
      </c>
      <c r="AQ81">
        <v>5.3174542263150215E-3</v>
      </c>
      <c r="AR81">
        <v>6.1342716217041016E-2</v>
      </c>
      <c r="AS81">
        <v>5.3014699369668961E-2</v>
      </c>
      <c r="AT81">
        <v>2.6925800368189812E-2</v>
      </c>
      <c r="AU81">
        <v>1.5247783623635769E-2</v>
      </c>
      <c r="AV81">
        <v>3.4926033113151789E-3</v>
      </c>
      <c r="AW81">
        <v>4.2110476642847061E-3</v>
      </c>
      <c r="AX81">
        <v>3.1374625395983458E-3</v>
      </c>
      <c r="AY81">
        <v>2.5011787191033363E-2</v>
      </c>
      <c r="AZ81">
        <v>2.0457221195101738E-2</v>
      </c>
      <c r="BA81">
        <v>8.9313359931111336E-3</v>
      </c>
      <c r="BB81">
        <v>6.8355938419699669E-3</v>
      </c>
      <c r="BC81">
        <v>1.5826668823137879E-3</v>
      </c>
      <c r="BD81">
        <v>1.8371735932305455E-3</v>
      </c>
      <c r="BE81">
        <v>1.2704507680609822E-3</v>
      </c>
      <c r="BF81">
        <v>0.1178436279296875</v>
      </c>
      <c r="BG81">
        <v>0.11731153726577759</v>
      </c>
      <c r="BH81">
        <v>0.12027257680892944</v>
      </c>
      <c r="BI81">
        <v>-3.4774020314216614E-3</v>
      </c>
      <c r="BJ81">
        <v>2.7335435152053833E-3</v>
      </c>
      <c r="BK81">
        <v>1.0639682412147522E-2</v>
      </c>
      <c r="BL81">
        <v>-1.2856799527071416E-2</v>
      </c>
      <c r="BM81">
        <v>0.5851123034954071</v>
      </c>
      <c r="BN81">
        <v>0.59479814767837524</v>
      </c>
      <c r="BO81">
        <v>0.55328705906867981</v>
      </c>
      <c r="BP81">
        <v>1.3155799359083176E-2</v>
      </c>
      <c r="BQ81">
        <v>9.9619831889867783E-3</v>
      </c>
      <c r="BR81">
        <v>2.8463456779718399E-2</v>
      </c>
      <c r="BS81">
        <v>-1.0070123127661645E-2</v>
      </c>
      <c r="BT81">
        <v>0.4672686755657196</v>
      </c>
      <c r="BU81">
        <v>0.47748661041259766</v>
      </c>
      <c r="BV81">
        <v>0.43301448225975037</v>
      </c>
      <c r="BW81">
        <v>1.6633201390504837E-2</v>
      </c>
      <c r="BX81">
        <v>7.228439673781395E-3</v>
      </c>
      <c r="BY81">
        <v>1.7823774367570877E-2</v>
      </c>
      <c r="BZ81">
        <v>2.786676399409771E-3</v>
      </c>
      <c r="CA81">
        <v>3.2595301159010631E-2</v>
      </c>
      <c r="CB81">
        <v>1.7130306560082072E-2</v>
      </c>
      <c r="CC81">
        <v>1.5112600007417558E-2</v>
      </c>
      <c r="CD81">
        <v>1.10288108046843E-2</v>
      </c>
      <c r="CE81">
        <v>9.2049485747594841E-3</v>
      </c>
      <c r="CF81">
        <v>5.6599783056209291E-3</v>
      </c>
      <c r="CG81">
        <v>2.2474647672960147E-3</v>
      </c>
      <c r="CH81">
        <v>1.5464994598928559E-2</v>
      </c>
    </row>
    <row r="82" spans="1:86">
      <c r="A82">
        <v>1993</v>
      </c>
      <c r="B82">
        <v>1</v>
      </c>
      <c r="C82">
        <v>1</v>
      </c>
      <c r="D82">
        <v>0.87375944852828979</v>
      </c>
      <c r="E82">
        <v>6.7647255957126617E-2</v>
      </c>
      <c r="F82">
        <v>2.1989487111568451E-2</v>
      </c>
      <c r="G82">
        <v>3.6106012761592865E-2</v>
      </c>
      <c r="H82">
        <v>4.9779308028519154E-4</v>
      </c>
      <c r="I82">
        <v>0.88311952352523804</v>
      </c>
      <c r="J82">
        <v>0.88358277082443237</v>
      </c>
      <c r="K82">
        <v>0.7535133957862854</v>
      </c>
      <c r="L82">
        <v>7.0774927735328674E-2</v>
      </c>
      <c r="M82">
        <v>1.8849469721317291E-2</v>
      </c>
      <c r="N82">
        <v>2.7306932955980301E-2</v>
      </c>
      <c r="O82">
        <v>1.3138068839907646E-2</v>
      </c>
      <c r="P82">
        <v>0.41408461332321167</v>
      </c>
      <c r="Q82">
        <v>0.40261474251747131</v>
      </c>
      <c r="R82">
        <v>0.31278857588768005</v>
      </c>
      <c r="S82">
        <v>5.4761946201324463E-2</v>
      </c>
      <c r="T82">
        <v>1.1367752216756344E-2</v>
      </c>
      <c r="U82">
        <v>1.4052574522793293E-2</v>
      </c>
      <c r="V82">
        <v>9.6438741311430931E-3</v>
      </c>
      <c r="W82">
        <v>0.29467800259590149</v>
      </c>
      <c r="X82">
        <v>0.28070396184921265</v>
      </c>
      <c r="Y82">
        <v>0.20250287652015686</v>
      </c>
      <c r="Z82">
        <v>4.8821274191141129E-2</v>
      </c>
      <c r="AA82">
        <v>9.4665763899683952E-3</v>
      </c>
      <c r="AB82">
        <v>1.1304548941552639E-2</v>
      </c>
      <c r="AC82">
        <v>8.6086858063936234E-3</v>
      </c>
      <c r="AD82">
        <v>0.14601148664951324</v>
      </c>
      <c r="AE82">
        <v>0.13189704716205597</v>
      </c>
      <c r="AF82">
        <v>7.864583283662796E-2</v>
      </c>
      <c r="AG82">
        <v>3.3508080989122391E-2</v>
      </c>
      <c r="AH82">
        <v>6.1349817551672459E-3</v>
      </c>
      <c r="AI82">
        <v>7.2483988478779793E-3</v>
      </c>
      <c r="AJ82">
        <v>6.3597536645829678E-3</v>
      </c>
      <c r="AK82">
        <v>0.11034298688173294</v>
      </c>
      <c r="AL82">
        <v>9.7143173217773438E-2</v>
      </c>
      <c r="AM82">
        <v>5.4729308933019638E-2</v>
      </c>
      <c r="AN82">
        <v>2.631298266351223E-2</v>
      </c>
      <c r="AO82">
        <v>4.9568726681172848E-3</v>
      </c>
      <c r="AP82">
        <v>5.8760019019246101E-3</v>
      </c>
      <c r="AQ82">
        <v>5.2680084481835365E-3</v>
      </c>
      <c r="AR82">
        <v>5.8508321642875671E-2</v>
      </c>
      <c r="AS82">
        <v>4.8396781086921692E-2</v>
      </c>
      <c r="AT82">
        <v>2.3679524660110474E-2</v>
      </c>
      <c r="AU82">
        <v>1.5030700713396072E-2</v>
      </c>
      <c r="AV82">
        <v>2.9947296716272831E-3</v>
      </c>
      <c r="AW82">
        <v>3.5630825441330671E-3</v>
      </c>
      <c r="AX82">
        <v>3.1287418678402901E-3</v>
      </c>
      <c r="AY82">
        <v>2.3699639365077019E-2</v>
      </c>
      <c r="AZ82">
        <v>1.7944440245628357E-2</v>
      </c>
      <c r="BA82">
        <v>7.0158843882381916E-3</v>
      </c>
      <c r="BB82">
        <v>6.7339059896767139E-3</v>
      </c>
      <c r="BC82">
        <v>1.3072962174192071E-3</v>
      </c>
      <c r="BD82">
        <v>1.5784015413373709E-3</v>
      </c>
      <c r="BE82">
        <v>1.3089523417875171E-3</v>
      </c>
      <c r="BF82">
        <v>0.11688047647476196</v>
      </c>
      <c r="BG82">
        <v>0.11641722917556763</v>
      </c>
      <c r="BH82">
        <v>0.12024605274200439</v>
      </c>
      <c r="BI82">
        <v>-3.1276717782020569E-3</v>
      </c>
      <c r="BJ82">
        <v>3.1400173902511597E-3</v>
      </c>
      <c r="BK82">
        <v>8.7990798056125641E-3</v>
      </c>
      <c r="BL82">
        <v>-1.2640275759622455E-2</v>
      </c>
      <c r="BM82">
        <v>0.58591538667678833</v>
      </c>
      <c r="BN82">
        <v>0.59738525748252869</v>
      </c>
      <c r="BO82">
        <v>0.56097087264060974</v>
      </c>
      <c r="BP82">
        <v>1.2885309755802155E-2</v>
      </c>
      <c r="BQ82">
        <v>1.0621734894812107E-2</v>
      </c>
      <c r="BR82">
        <v>2.2053438238799572E-2</v>
      </c>
      <c r="BS82">
        <v>-9.1460810508579016E-3</v>
      </c>
      <c r="BT82">
        <v>0.46903491020202637</v>
      </c>
      <c r="BU82">
        <v>0.48096802830696106</v>
      </c>
      <c r="BV82">
        <v>0.44072481989860535</v>
      </c>
      <c r="BW82">
        <v>1.6012981534004211E-2</v>
      </c>
      <c r="BX82">
        <v>7.4817175045609474E-3</v>
      </c>
      <c r="BY82">
        <v>1.3254358433187008E-2</v>
      </c>
      <c r="BZ82">
        <v>3.4941947087645531E-3</v>
      </c>
      <c r="CA82">
        <v>3.8748252564162103E-2</v>
      </c>
      <c r="CB82">
        <v>1.9944604362030754E-2</v>
      </c>
      <c r="CC82">
        <v>1.7657546893441737E-2</v>
      </c>
      <c r="CD82">
        <v>1.2505546426097377E-2</v>
      </c>
      <c r="CE82">
        <v>1.0562214367864399E-2</v>
      </c>
      <c r="CF82">
        <v>6.5188045393094222E-3</v>
      </c>
      <c r="CG82">
        <v>2.6011159948903188E-3</v>
      </c>
      <c r="CH82">
        <v>1.8803648202131349E-2</v>
      </c>
    </row>
    <row r="83" spans="1:86">
      <c r="A83">
        <v>1994</v>
      </c>
      <c r="B83">
        <v>1</v>
      </c>
      <c r="C83">
        <v>1</v>
      </c>
      <c r="D83">
        <v>0.87201428413391113</v>
      </c>
      <c r="E83">
        <v>7.1845404803752899E-2</v>
      </c>
      <c r="F83">
        <v>2.163071371614933E-2</v>
      </c>
      <c r="G83">
        <v>3.3056072890758514E-2</v>
      </c>
      <c r="H83">
        <v>1.4535232912749052E-3</v>
      </c>
      <c r="I83">
        <v>0.88212615251541138</v>
      </c>
      <c r="J83">
        <v>0.8822973370552063</v>
      </c>
      <c r="K83">
        <v>0.75047391653060913</v>
      </c>
      <c r="L83">
        <v>7.4361167848110199E-2</v>
      </c>
      <c r="M83">
        <v>1.8322587013244629E-2</v>
      </c>
      <c r="N83">
        <v>2.5067854672670364E-2</v>
      </c>
      <c r="O83">
        <v>1.407740730792284E-2</v>
      </c>
      <c r="P83">
        <v>0.41429197788238525</v>
      </c>
      <c r="Q83">
        <v>0.40267252922058105</v>
      </c>
      <c r="R83">
        <v>0.3094603419303894</v>
      </c>
      <c r="S83">
        <v>5.850725993514061E-2</v>
      </c>
      <c r="T83">
        <v>1.1431996710598469E-2</v>
      </c>
      <c r="U83">
        <v>1.2917674146592617E-2</v>
      </c>
      <c r="V83">
        <v>1.0355247184634209E-2</v>
      </c>
      <c r="W83">
        <v>0.29500633478164673</v>
      </c>
      <c r="X83">
        <v>0.2811012864112854</v>
      </c>
      <c r="Y83">
        <v>0.19892969727516174</v>
      </c>
      <c r="Z83">
        <v>5.2541285753250122E-2</v>
      </c>
      <c r="AA83">
        <v>9.6588209271430969E-3</v>
      </c>
      <c r="AB83">
        <v>1.0587321594357491E-2</v>
      </c>
      <c r="AC83">
        <v>9.3841543421149254E-3</v>
      </c>
      <c r="AD83">
        <v>0.14616534113883972</v>
      </c>
      <c r="AE83">
        <v>0.13195206224918365</v>
      </c>
      <c r="AF83">
        <v>7.5496010482311249E-2</v>
      </c>
      <c r="AG83">
        <v>3.6545690149068832E-2</v>
      </c>
      <c r="AH83">
        <v>6.2547954730689526E-3</v>
      </c>
      <c r="AI83">
        <v>6.9341338239610195E-3</v>
      </c>
      <c r="AJ83">
        <v>6.7214262671768665E-3</v>
      </c>
      <c r="AK83">
        <v>0.11021235585212708</v>
      </c>
      <c r="AL83">
        <v>9.691222757101059E-2</v>
      </c>
      <c r="AM83">
        <v>5.1247101277112961E-2</v>
      </c>
      <c r="AN83">
        <v>2.9330771416425705E-2</v>
      </c>
      <c r="AO83">
        <v>5.1345229148864746E-3</v>
      </c>
      <c r="AP83">
        <v>5.7432199828326702E-3</v>
      </c>
      <c r="AQ83">
        <v>5.4566147737205029E-3</v>
      </c>
      <c r="AR83">
        <v>5.8493949472904205E-2</v>
      </c>
      <c r="AS83">
        <v>4.8072110861539841E-2</v>
      </c>
      <c r="AT83">
        <v>2.0870426669716835E-2</v>
      </c>
      <c r="AU83">
        <v>1.7315488308668137E-2</v>
      </c>
      <c r="AV83">
        <v>3.114885650575161E-3</v>
      </c>
      <c r="AW83">
        <v>3.6263687070459127E-3</v>
      </c>
      <c r="AX83">
        <v>3.1449398957192898E-3</v>
      </c>
      <c r="AY83">
        <v>2.3685580119490623E-2</v>
      </c>
      <c r="AZ83">
        <v>1.7758816480636597E-2</v>
      </c>
      <c r="BA83">
        <v>5.7218968868255615E-3</v>
      </c>
      <c r="BB83">
        <v>7.6670609414577484E-3</v>
      </c>
      <c r="BC83">
        <v>1.4135201927274466E-3</v>
      </c>
      <c r="BD83">
        <v>1.6162751708179712E-3</v>
      </c>
      <c r="BE83">
        <v>1.3400635216385126E-3</v>
      </c>
      <c r="BF83">
        <v>0.11787384748458862</v>
      </c>
      <c r="BG83">
        <v>0.1177026629447937</v>
      </c>
      <c r="BH83">
        <v>0.121540367603302</v>
      </c>
      <c r="BI83">
        <v>-2.5157630443572998E-3</v>
      </c>
      <c r="BJ83">
        <v>3.3081267029047012E-3</v>
      </c>
      <c r="BK83">
        <v>7.98821821808815E-3</v>
      </c>
      <c r="BL83">
        <v>-1.2623884016647935E-2</v>
      </c>
      <c r="BM83">
        <v>0.58570802211761475</v>
      </c>
      <c r="BN83">
        <v>0.59732747077941895</v>
      </c>
      <c r="BO83">
        <v>0.56255394220352173</v>
      </c>
      <c r="BP83">
        <v>1.3338144868612289E-2</v>
      </c>
      <c r="BQ83">
        <v>1.0198717005550861E-2</v>
      </c>
      <c r="BR83">
        <v>2.0138398744165897E-2</v>
      </c>
      <c r="BS83">
        <v>-8.9017238933593035E-3</v>
      </c>
      <c r="BT83">
        <v>0.46783417463302612</v>
      </c>
      <c r="BU83">
        <v>0.47962480783462524</v>
      </c>
      <c r="BV83">
        <v>0.44101357460021973</v>
      </c>
      <c r="BW83">
        <v>1.5853907912969589E-2</v>
      </c>
      <c r="BX83">
        <v>6.8905903026461601E-3</v>
      </c>
      <c r="BY83">
        <v>1.2150180526077747E-2</v>
      </c>
      <c r="BZ83">
        <v>3.7221601232886314E-3</v>
      </c>
      <c r="CA83">
        <v>3.6554344557865492E-2</v>
      </c>
      <c r="CB83">
        <v>1.8858451964021965E-2</v>
      </c>
      <c r="CC83">
        <v>1.6364372136592319E-2</v>
      </c>
      <c r="CD83">
        <v>1.16742908402381E-2</v>
      </c>
      <c r="CE83">
        <v>9.7594336141316115E-3</v>
      </c>
      <c r="CF83">
        <v>5.7691826689294321E-3</v>
      </c>
      <c r="CG83">
        <v>2.3346612416502532E-3</v>
      </c>
      <c r="CH83">
        <v>1.7695892593843528E-2</v>
      </c>
    </row>
    <row r="84" spans="1:86">
      <c r="A84">
        <v>1995</v>
      </c>
      <c r="B84">
        <v>1</v>
      </c>
      <c r="C84">
        <v>1</v>
      </c>
      <c r="D84">
        <v>0.86640173196792603</v>
      </c>
      <c r="E84">
        <v>7.0900075137615204E-2</v>
      </c>
      <c r="F84">
        <v>2.3294119164347649E-2</v>
      </c>
      <c r="G84">
        <v>3.8122858852148056E-2</v>
      </c>
      <c r="H84">
        <v>1.2812220957130194E-3</v>
      </c>
      <c r="I84">
        <v>0.88281279802322388</v>
      </c>
      <c r="J84">
        <v>0.88248056173324585</v>
      </c>
      <c r="K84">
        <v>0.74572169780731201</v>
      </c>
      <c r="L84">
        <v>7.329212874174118E-2</v>
      </c>
      <c r="M84">
        <v>2.0083768293261528E-2</v>
      </c>
      <c r="N84">
        <v>2.9571661725640297E-2</v>
      </c>
      <c r="O84">
        <v>1.3811282813549042E-2</v>
      </c>
      <c r="P84">
        <v>0.42264392971992493</v>
      </c>
      <c r="Q84">
        <v>0.40943625569343567</v>
      </c>
      <c r="R84">
        <v>0.31336593627929688</v>
      </c>
      <c r="S84">
        <v>5.7815540581941605E-2</v>
      </c>
      <c r="T84">
        <v>1.2634485028684139E-2</v>
      </c>
      <c r="U84">
        <v>1.5431076288223267E-2</v>
      </c>
      <c r="V84">
        <v>1.0189227759838104E-2</v>
      </c>
      <c r="W84">
        <v>0.3037242591381073</v>
      </c>
      <c r="X84">
        <v>0.28789612650871277</v>
      </c>
      <c r="Y84">
        <v>0.20285716652870178</v>
      </c>
      <c r="Z84">
        <v>5.241825059056282E-2</v>
      </c>
      <c r="AA84">
        <v>1.0708090849220753E-2</v>
      </c>
      <c r="AB84">
        <v>1.2700499035418034E-2</v>
      </c>
      <c r="AC84">
        <v>9.212123230099678E-3</v>
      </c>
      <c r="AD84">
        <v>0.15382742881774902</v>
      </c>
      <c r="AE84">
        <v>0.13756012916564941</v>
      </c>
      <c r="AF84">
        <v>7.9445652663707733E-2</v>
      </c>
      <c r="AG84">
        <v>3.635396808385849E-2</v>
      </c>
      <c r="AH84">
        <v>6.9953650236129761E-3</v>
      </c>
      <c r="AI84">
        <v>8.1340726464986801E-3</v>
      </c>
      <c r="AJ84">
        <v>6.6310763359069824E-3</v>
      </c>
      <c r="AK84">
        <v>0.11699656397104263</v>
      </c>
      <c r="AL84">
        <v>0.10180597007274628</v>
      </c>
      <c r="AM84">
        <v>5.5018875747919083E-2</v>
      </c>
      <c r="AN84">
        <v>2.9142837971448898E-2</v>
      </c>
      <c r="AO84">
        <v>5.6824828498065472E-3</v>
      </c>
      <c r="AP84">
        <v>6.6009075380861759E-3</v>
      </c>
      <c r="AQ84">
        <v>5.360867828130722E-3</v>
      </c>
      <c r="AR84">
        <v>6.3001818954944611E-2</v>
      </c>
      <c r="AS84">
        <v>5.1159288734197617E-2</v>
      </c>
      <c r="AT84">
        <v>2.3152833804488182E-2</v>
      </c>
      <c r="AU84">
        <v>1.704816147685051E-2</v>
      </c>
      <c r="AV84">
        <v>3.581237280741334E-3</v>
      </c>
      <c r="AW84">
        <v>4.118945449590683E-3</v>
      </c>
      <c r="AX84">
        <v>3.2581090927124023E-3</v>
      </c>
      <c r="AY84">
        <v>2.5299739092588425E-2</v>
      </c>
      <c r="AZ84">
        <v>1.9004540517926216E-2</v>
      </c>
      <c r="BA84">
        <v>6.8007893860340118E-3</v>
      </c>
      <c r="BB84">
        <v>7.4401702731847763E-3</v>
      </c>
      <c r="BC84">
        <v>1.6390936216339469E-3</v>
      </c>
      <c r="BD84">
        <v>1.8261000514030457E-3</v>
      </c>
      <c r="BE84">
        <v>1.2983868364244699E-3</v>
      </c>
      <c r="BF84">
        <v>0.11718720197677612</v>
      </c>
      <c r="BG84">
        <v>0.11751943826675415</v>
      </c>
      <c r="BH84">
        <v>0.12068003416061401</v>
      </c>
      <c r="BI84">
        <v>-2.3920536041259766E-3</v>
      </c>
      <c r="BJ84">
        <v>3.2103508710861206E-3</v>
      </c>
      <c r="BK84">
        <v>8.5511971265077591E-3</v>
      </c>
      <c r="BL84">
        <v>-1.2530060717836022E-2</v>
      </c>
      <c r="BM84">
        <v>0.57735607028007507</v>
      </c>
      <c r="BN84">
        <v>0.59056374430656433</v>
      </c>
      <c r="BO84">
        <v>0.55303579568862915</v>
      </c>
      <c r="BP84">
        <v>1.3084534555673599E-2</v>
      </c>
      <c r="BQ84">
        <v>1.0659634135663509E-2</v>
      </c>
      <c r="BR84">
        <v>2.2691782563924789E-2</v>
      </c>
      <c r="BS84">
        <v>-8.9080056641250849E-3</v>
      </c>
      <c r="BT84">
        <v>0.46016886830329895</v>
      </c>
      <c r="BU84">
        <v>0.47304430603981018</v>
      </c>
      <c r="BV84">
        <v>0.43235576152801514</v>
      </c>
      <c r="BW84">
        <v>1.5476588159799576E-2</v>
      </c>
      <c r="BX84">
        <v>7.4492832645773888E-3</v>
      </c>
      <c r="BY84">
        <v>1.414058543741703E-2</v>
      </c>
      <c r="BZ84">
        <v>3.6220550537109375E-3</v>
      </c>
      <c r="CA84">
        <v>4.1326123494627241E-2</v>
      </c>
      <c r="CB84">
        <v>2.2622436000000003E-2</v>
      </c>
      <c r="CC84">
        <v>1.9922700000000002E-2</v>
      </c>
      <c r="CD84">
        <v>1.4272040000000003E-2</v>
      </c>
      <c r="CE84">
        <v>1.1735899999999999E-2</v>
      </c>
      <c r="CF84">
        <v>6.8366760000000007E-3</v>
      </c>
      <c r="CG84">
        <v>2.4611399999999997E-3</v>
      </c>
      <c r="CH84">
        <v>1.8703687494627239E-2</v>
      </c>
    </row>
    <row r="85" spans="1:86">
      <c r="A85">
        <v>1996</v>
      </c>
      <c r="B85">
        <v>1</v>
      </c>
      <c r="C85">
        <v>1</v>
      </c>
      <c r="D85">
        <v>0.8609502911567688</v>
      </c>
      <c r="E85">
        <v>7.3337078094482422E-2</v>
      </c>
      <c r="F85">
        <v>2.4109326303005219E-2</v>
      </c>
      <c r="G85">
        <v>3.831690177321434E-2</v>
      </c>
      <c r="H85">
        <v>3.2863900996744633E-3</v>
      </c>
      <c r="I85">
        <v>0.88423174619674683</v>
      </c>
      <c r="J85">
        <v>0.88241767883300781</v>
      </c>
      <c r="K85">
        <v>0.74113857746124268</v>
      </c>
      <c r="L85">
        <v>7.5341567397117615E-2</v>
      </c>
      <c r="M85">
        <v>2.0891709253191948E-2</v>
      </c>
      <c r="N85">
        <v>3.0195187777280807E-2</v>
      </c>
      <c r="O85">
        <v>1.485060527920723E-2</v>
      </c>
      <c r="P85">
        <v>0.43544775247573853</v>
      </c>
      <c r="Q85">
        <v>0.41538089513778687</v>
      </c>
      <c r="R85">
        <v>0.31494718790054321</v>
      </c>
      <c r="S85">
        <v>6.010749563574791E-2</v>
      </c>
      <c r="T85">
        <v>1.3298184610903263E-2</v>
      </c>
      <c r="U85">
        <v>1.5820859000086784E-2</v>
      </c>
      <c r="V85">
        <v>1.1207179166376591E-2</v>
      </c>
      <c r="W85">
        <v>0.31858819723129272</v>
      </c>
      <c r="X85">
        <v>0.29495438933372498</v>
      </c>
      <c r="Y85">
        <v>0.20646940171718597</v>
      </c>
      <c r="Z85">
        <v>5.4508671164512634E-2</v>
      </c>
      <c r="AA85">
        <v>1.1206160299479961E-2</v>
      </c>
      <c r="AB85">
        <v>1.2703137472271919E-2</v>
      </c>
      <c r="AC85">
        <v>1.0067022405564785E-2</v>
      </c>
      <c r="AD85">
        <v>0.16816863417625427</v>
      </c>
      <c r="AE85">
        <v>0.14356787502765656</v>
      </c>
      <c r="AF85">
        <v>8.3169050514698029E-2</v>
      </c>
      <c r="AG85">
        <v>3.7914715707302094E-2</v>
      </c>
      <c r="AH85">
        <v>7.3930700309574604E-3</v>
      </c>
      <c r="AI85">
        <v>8.106292225420475E-3</v>
      </c>
      <c r="AJ85">
        <v>6.9847521372139454E-3</v>
      </c>
      <c r="AK85">
        <v>0.13030004501342773</v>
      </c>
      <c r="AL85">
        <v>0.10704072564840317</v>
      </c>
      <c r="AM85">
        <v>5.8205511420965195E-2</v>
      </c>
      <c r="AN85">
        <v>3.0515067279338837E-2</v>
      </c>
      <c r="AO85">
        <v>5.913230124861002E-3</v>
      </c>
      <c r="AP85">
        <v>6.667229812592268E-3</v>
      </c>
      <c r="AQ85">
        <v>5.7396884076297283E-3</v>
      </c>
      <c r="AR85">
        <v>7.3432944715023041E-2</v>
      </c>
      <c r="AS85">
        <v>5.4874122142791748E-2</v>
      </c>
      <c r="AT85">
        <v>2.5236593559384346E-2</v>
      </c>
      <c r="AU85">
        <v>1.8264165148139E-2</v>
      </c>
      <c r="AV85">
        <v>3.6941692233085632E-3</v>
      </c>
      <c r="AW85">
        <v>4.203947726637125E-3</v>
      </c>
      <c r="AX85">
        <v>3.4752474166452885E-3</v>
      </c>
      <c r="AY85">
        <v>3.1435489654541016E-2</v>
      </c>
      <c r="AZ85">
        <v>2.089584618806839E-2</v>
      </c>
      <c r="BA85">
        <v>7.9677421599626541E-3</v>
      </c>
      <c r="BB85">
        <v>7.8542362898588181E-3</v>
      </c>
      <c r="BC85">
        <v>1.7020913073793054E-3</v>
      </c>
      <c r="BD85">
        <v>1.9229340832680464E-3</v>
      </c>
      <c r="BE85">
        <v>1.4488422311842442E-3</v>
      </c>
      <c r="BF85">
        <v>0.11576825380325317</v>
      </c>
      <c r="BG85">
        <v>0.11758232116699219</v>
      </c>
      <c r="BH85">
        <v>0.11981171369552612</v>
      </c>
      <c r="BI85">
        <v>-2.0044893026351929E-3</v>
      </c>
      <c r="BJ85">
        <v>3.2176170498132706E-3</v>
      </c>
      <c r="BK85">
        <v>8.1217139959335327E-3</v>
      </c>
      <c r="BL85">
        <v>-1.1564215179532766E-2</v>
      </c>
      <c r="BM85">
        <v>0.56455224752426147</v>
      </c>
      <c r="BN85">
        <v>0.58461910486221313</v>
      </c>
      <c r="BO85">
        <v>0.54600310325622559</v>
      </c>
      <c r="BP85">
        <v>1.3229582458734512E-2</v>
      </c>
      <c r="BQ85">
        <v>1.0811141692101955E-2</v>
      </c>
      <c r="BR85">
        <v>2.2496042773127556E-2</v>
      </c>
      <c r="BS85">
        <v>-7.9207890667021275E-3</v>
      </c>
      <c r="BT85">
        <v>0.4487839937210083</v>
      </c>
      <c r="BU85">
        <v>0.46703678369522095</v>
      </c>
      <c r="BV85">
        <v>0.42619138956069946</v>
      </c>
      <c r="BW85">
        <v>1.5234071761369705E-2</v>
      </c>
      <c r="BX85">
        <v>7.5935246422886848E-3</v>
      </c>
      <c r="BY85">
        <v>1.4374328777194023E-2</v>
      </c>
      <c r="BZ85">
        <v>3.6434261128306389E-3</v>
      </c>
      <c r="CA85">
        <v>5.790633533533452E-2</v>
      </c>
      <c r="CB85">
        <v>3.3541325000000004E-2</v>
      </c>
      <c r="CC85">
        <v>2.9714040000000001E-2</v>
      </c>
      <c r="CD85">
        <v>2.1329784000000001E-2</v>
      </c>
      <c r="CE85">
        <v>1.7763284000000004E-2</v>
      </c>
      <c r="CF85">
        <v>1.0681949999999999E-2</v>
      </c>
      <c r="CG85">
        <v>4.3642760000000003E-3</v>
      </c>
      <c r="CH85">
        <v>2.4365010335334517E-2</v>
      </c>
    </row>
    <row r="86" spans="1:86">
      <c r="A86">
        <v>1997</v>
      </c>
      <c r="B86">
        <v>1</v>
      </c>
      <c r="C86">
        <v>1</v>
      </c>
      <c r="D86">
        <v>0.85799312591552734</v>
      </c>
      <c r="E86">
        <v>7.5121417641639709E-2</v>
      </c>
      <c r="F86">
        <v>2.5947485119104385E-2</v>
      </c>
      <c r="G86">
        <v>3.6973871290683746E-2</v>
      </c>
      <c r="H86">
        <v>3.9641084149479866E-3</v>
      </c>
      <c r="I86">
        <v>0.88526356220245361</v>
      </c>
      <c r="J86">
        <v>0.88235217332839966</v>
      </c>
      <c r="K86">
        <v>0.73870694637298584</v>
      </c>
      <c r="L86">
        <v>7.6576068997383118E-2</v>
      </c>
      <c r="M86">
        <v>2.2592758759856224E-2</v>
      </c>
      <c r="N86">
        <v>2.9204957187175751E-2</v>
      </c>
      <c r="O86">
        <v>1.5271421521902084E-2</v>
      </c>
      <c r="P86">
        <v>0.44697022438049316</v>
      </c>
      <c r="Q86">
        <v>0.42097491025924683</v>
      </c>
      <c r="R86">
        <v>0.31838813424110413</v>
      </c>
      <c r="S86">
        <v>6.1227340251207352E-2</v>
      </c>
      <c r="T86">
        <v>1.4454673044383526E-2</v>
      </c>
      <c r="U86">
        <v>1.5309643931686878E-2</v>
      </c>
      <c r="V86">
        <v>1.15951057523489E-2</v>
      </c>
      <c r="W86">
        <v>0.33229973912239075</v>
      </c>
      <c r="X86">
        <v>0.30163168907165527</v>
      </c>
      <c r="Y86">
        <v>0.21069172024726868</v>
      </c>
      <c r="Z86">
        <v>5.5555183440446854E-2</v>
      </c>
      <c r="AA86">
        <v>1.2187247164547443E-2</v>
      </c>
      <c r="AB86">
        <v>1.2829518876969814E-2</v>
      </c>
      <c r="AC86">
        <v>1.0368038900196552E-2</v>
      </c>
      <c r="AD86">
        <v>0.18127031624317169</v>
      </c>
      <c r="AE86">
        <v>0.14990179240703583</v>
      </c>
      <c r="AF86">
        <v>8.7843388319015503E-2</v>
      </c>
      <c r="AG86">
        <v>3.9016652852296829E-2</v>
      </c>
      <c r="AH86">
        <v>7.6830317266285419E-3</v>
      </c>
      <c r="AI86">
        <v>8.0442111939191818E-3</v>
      </c>
      <c r="AJ86">
        <v>7.3145041242241859E-3</v>
      </c>
      <c r="AK86">
        <v>0.14263631403446198</v>
      </c>
      <c r="AL86">
        <v>0.11307244002819061</v>
      </c>
      <c r="AM86">
        <v>6.2276165932416916E-2</v>
      </c>
      <c r="AN86">
        <v>3.1807545572519302E-2</v>
      </c>
      <c r="AO86">
        <v>6.2406063079833984E-3</v>
      </c>
      <c r="AP86">
        <v>6.6667823120951653E-3</v>
      </c>
      <c r="AQ86">
        <v>6.0813408344984055E-3</v>
      </c>
      <c r="AR86">
        <v>8.2661733031272888E-2</v>
      </c>
      <c r="AS86">
        <v>5.9352301061153412E-2</v>
      </c>
      <c r="AT86">
        <v>2.855728380382061E-2</v>
      </c>
      <c r="AU86">
        <v>1.9109660759568214E-2</v>
      </c>
      <c r="AV86">
        <v>3.7707139272242785E-3</v>
      </c>
      <c r="AW86">
        <v>4.2138095013797283E-3</v>
      </c>
      <c r="AX86">
        <v>3.7008307408541441E-3</v>
      </c>
      <c r="AY86">
        <v>3.5914260894060135E-2</v>
      </c>
      <c r="AZ86">
        <v>2.2782120853662491E-2</v>
      </c>
      <c r="BA86">
        <v>9.75799560546875E-3</v>
      </c>
      <c r="BB86">
        <v>7.9679219052195549E-3</v>
      </c>
      <c r="BC86">
        <v>1.6140738734975457E-3</v>
      </c>
      <c r="BD86">
        <v>1.8982926849275827E-3</v>
      </c>
      <c r="BE86">
        <v>1.543837133795023E-3</v>
      </c>
      <c r="BF86">
        <v>0.11473643779754639</v>
      </c>
      <c r="BG86">
        <v>0.11764782667160034</v>
      </c>
      <c r="BH86">
        <v>0.1192861795425415</v>
      </c>
      <c r="BI86">
        <v>-1.4546513557434082E-3</v>
      </c>
      <c r="BJ86">
        <v>3.3547263592481613E-3</v>
      </c>
      <c r="BK86">
        <v>7.7689141035079956E-3</v>
      </c>
      <c r="BL86">
        <v>-1.1307313106954098E-2</v>
      </c>
      <c r="BM86">
        <v>0.55302977561950684</v>
      </c>
      <c r="BN86">
        <v>0.57902508974075317</v>
      </c>
      <c r="BO86">
        <v>0.53960499167442322</v>
      </c>
      <c r="BP86">
        <v>1.3894077390432358E-2</v>
      </c>
      <c r="BQ86">
        <v>1.149281207472086E-2</v>
      </c>
      <c r="BR86">
        <v>2.1664227358996868E-2</v>
      </c>
      <c r="BS86">
        <v>-7.6309973374009132E-3</v>
      </c>
      <c r="BT86">
        <v>0.43829333782196045</v>
      </c>
      <c r="BU86">
        <v>0.46137726306915283</v>
      </c>
      <c r="BV86">
        <v>0.42031881213188171</v>
      </c>
      <c r="BW86">
        <v>1.5348728746175766E-2</v>
      </c>
      <c r="BX86">
        <v>8.1380857154726982E-3</v>
      </c>
      <c r="BY86">
        <v>1.3895313255488873E-2</v>
      </c>
      <c r="BZ86">
        <v>3.6763157695531845E-3</v>
      </c>
      <c r="CA86">
        <v>7.6480943197821186E-2</v>
      </c>
      <c r="CB86">
        <v>4.3477450000000001E-2</v>
      </c>
      <c r="CC86">
        <v>3.8538931999999998E-2</v>
      </c>
      <c r="CD86">
        <v>2.7001388000000005E-2</v>
      </c>
      <c r="CE86">
        <v>2.241083E-2</v>
      </c>
      <c r="CF86">
        <v>1.3731189999999999E-2</v>
      </c>
      <c r="CG86">
        <v>5.0836199999999996E-3</v>
      </c>
      <c r="CH86">
        <v>3.3003493197821185E-2</v>
      </c>
    </row>
    <row r="87" spans="1:86">
      <c r="A87">
        <v>1998</v>
      </c>
      <c r="B87">
        <v>1</v>
      </c>
      <c r="C87">
        <v>1</v>
      </c>
      <c r="D87">
        <v>0.85798174142837524</v>
      </c>
      <c r="E87">
        <v>7.6471157371997833E-2</v>
      </c>
      <c r="F87">
        <v>2.3730535060167313E-2</v>
      </c>
      <c r="G87">
        <v>3.5684756934642792E-2</v>
      </c>
      <c r="H87">
        <v>6.1317943036556244E-3</v>
      </c>
      <c r="I87">
        <v>0.88537466526031494</v>
      </c>
      <c r="J87">
        <v>0.88159245252609253</v>
      </c>
      <c r="K87">
        <v>0.73759418725967407</v>
      </c>
      <c r="L87">
        <v>7.8815214335918427E-2</v>
      </c>
      <c r="M87">
        <v>2.0621204748749733E-2</v>
      </c>
      <c r="N87">
        <v>2.821371890604496E-2</v>
      </c>
      <c r="O87">
        <v>1.6348138451576233E-2</v>
      </c>
      <c r="P87">
        <v>0.45569586753845215</v>
      </c>
      <c r="Q87">
        <v>0.42526134848594666</v>
      </c>
      <c r="R87">
        <v>0.32110112905502319</v>
      </c>
      <c r="S87">
        <v>6.3152484595775604E-2</v>
      </c>
      <c r="T87">
        <v>1.3268745504319668E-2</v>
      </c>
      <c r="U87">
        <v>1.496727392077446E-2</v>
      </c>
      <c r="V87">
        <v>1.2771685607731342E-2</v>
      </c>
      <c r="W87">
        <v>0.34263163805007935</v>
      </c>
      <c r="X87">
        <v>0.30671298503875732</v>
      </c>
      <c r="Y87">
        <v>0.21464896202087402</v>
      </c>
      <c r="Z87">
        <v>5.7220865041017532E-2</v>
      </c>
      <c r="AA87">
        <v>1.1160548776388168E-2</v>
      </c>
      <c r="AB87">
        <v>1.2216608040034771E-2</v>
      </c>
      <c r="AC87">
        <v>1.1466003023087978E-2</v>
      </c>
      <c r="AD87">
        <v>0.1921629011631012</v>
      </c>
      <c r="AE87">
        <v>0.15474160015583038</v>
      </c>
      <c r="AF87">
        <v>9.1607950627803802E-2</v>
      </c>
      <c r="AG87">
        <v>4.0048211812973022E-2</v>
      </c>
      <c r="AH87">
        <v>7.1226675063371658E-3</v>
      </c>
      <c r="AI87">
        <v>7.8224893659353256E-3</v>
      </c>
      <c r="AJ87">
        <v>8.1402789801359177E-3</v>
      </c>
      <c r="AK87">
        <v>0.15297552943229675</v>
      </c>
      <c r="AL87">
        <v>0.11748988181352615</v>
      </c>
      <c r="AM87">
        <v>6.5943591296672821E-2</v>
      </c>
      <c r="AN87">
        <v>3.2546870410442352E-2</v>
      </c>
      <c r="AO87">
        <v>5.8117704465985298E-3</v>
      </c>
      <c r="AP87">
        <v>6.5242629498243332E-3</v>
      </c>
      <c r="AQ87">
        <v>6.6633853130042553E-3</v>
      </c>
      <c r="AR87">
        <v>9.091312438249588E-2</v>
      </c>
      <c r="AS87">
        <v>6.2722496688365936E-2</v>
      </c>
      <c r="AT87">
        <v>3.1895522028207779E-2</v>
      </c>
      <c r="AU87">
        <v>1.9194768741726875E-2</v>
      </c>
      <c r="AV87">
        <v>3.4887432120740414E-3</v>
      </c>
      <c r="AW87">
        <v>4.0745059959590435E-3</v>
      </c>
      <c r="AX87">
        <v>4.0689543820917606E-3</v>
      </c>
      <c r="AY87">
        <v>4.0031518787145615E-2</v>
      </c>
      <c r="AZ87">
        <v>2.4380277842283249E-2</v>
      </c>
      <c r="BA87">
        <v>1.1889845132827759E-2</v>
      </c>
      <c r="BB87">
        <v>7.5892116874456406E-3</v>
      </c>
      <c r="BC87">
        <v>1.4403806999325752E-3</v>
      </c>
      <c r="BD87">
        <v>1.7306068912148476E-3</v>
      </c>
      <c r="BE87">
        <v>1.7302328487858176E-3</v>
      </c>
      <c r="BF87">
        <v>0.11462533473968506</v>
      </c>
      <c r="BG87">
        <v>0.11840754747390747</v>
      </c>
      <c r="BH87">
        <v>0.12038755416870117</v>
      </c>
      <c r="BI87">
        <v>-2.3440569639205933E-3</v>
      </c>
      <c r="BJ87">
        <v>3.1093303114175797E-3</v>
      </c>
      <c r="BK87">
        <v>7.4710380285978317E-3</v>
      </c>
      <c r="BL87">
        <v>-1.0216344147920609E-2</v>
      </c>
      <c r="BM87">
        <v>0.54430413246154785</v>
      </c>
      <c r="BN87">
        <v>0.57473865151405334</v>
      </c>
      <c r="BO87">
        <v>0.53688061237335205</v>
      </c>
      <c r="BP87">
        <v>1.3318672776222229E-2</v>
      </c>
      <c r="BQ87">
        <v>1.0461789555847645E-2</v>
      </c>
      <c r="BR87">
        <v>2.0717483013868332E-2</v>
      </c>
      <c r="BS87">
        <v>-6.6398913040757179E-3</v>
      </c>
      <c r="BT87">
        <v>0.42967879772186279</v>
      </c>
      <c r="BU87">
        <v>0.45633110404014587</v>
      </c>
      <c r="BV87">
        <v>0.41649305820465088</v>
      </c>
      <c r="BW87">
        <v>1.5662729740142822E-2</v>
      </c>
      <c r="BX87">
        <v>7.3524592444300652E-3</v>
      </c>
      <c r="BY87">
        <v>1.32464449852705E-2</v>
      </c>
      <c r="BZ87">
        <v>3.5764528438448906E-3</v>
      </c>
      <c r="CA87">
        <v>8.903077760421084E-2</v>
      </c>
      <c r="CB87">
        <v>4.907446E-2</v>
      </c>
      <c r="CC87">
        <v>4.3138718000000006E-2</v>
      </c>
      <c r="CD87">
        <v>2.9960945999999999E-2</v>
      </c>
      <c r="CE87">
        <v>2.4729299999999999E-2</v>
      </c>
      <c r="CF87">
        <v>1.48428E-2</v>
      </c>
      <c r="CG87">
        <v>5.5987620000000002E-3</v>
      </c>
      <c r="CH87">
        <v>3.9956317604210839E-2</v>
      </c>
    </row>
    <row r="88" spans="1:86">
      <c r="A88">
        <v>1999</v>
      </c>
      <c r="B88">
        <v>1</v>
      </c>
      <c r="C88">
        <v>1</v>
      </c>
      <c r="D88">
        <v>0.85766434669494629</v>
      </c>
      <c r="E88">
        <v>7.7443398535251617E-2</v>
      </c>
      <c r="F88">
        <v>2.4808499962091446E-2</v>
      </c>
      <c r="G88">
        <v>3.2898042351007462E-2</v>
      </c>
      <c r="H88">
        <v>7.185706403106451E-3</v>
      </c>
      <c r="I88">
        <v>0.88687193393707275</v>
      </c>
      <c r="J88">
        <v>0.88190901279449463</v>
      </c>
      <c r="K88">
        <v>0.73758846521377563</v>
      </c>
      <c r="L88">
        <v>8.0006532371044159E-2</v>
      </c>
      <c r="M88">
        <v>2.1604850888252258E-2</v>
      </c>
      <c r="N88">
        <v>2.6074204593896866E-2</v>
      </c>
      <c r="O88">
        <v>1.6634978353977203E-2</v>
      </c>
      <c r="P88">
        <v>0.46561211347579956</v>
      </c>
      <c r="Q88">
        <v>0.43092373013496399</v>
      </c>
      <c r="R88">
        <v>0.32536327838897705</v>
      </c>
      <c r="S88">
        <v>6.4729660749435425E-2</v>
      </c>
      <c r="T88">
        <v>1.3889264315366745E-2</v>
      </c>
      <c r="U88">
        <v>1.4176935888826847E-2</v>
      </c>
      <c r="V88">
        <v>1.2764610350131989E-2</v>
      </c>
      <c r="W88">
        <v>0.35363286733627319</v>
      </c>
      <c r="X88">
        <v>0.31318238377571106</v>
      </c>
      <c r="Y88">
        <v>0.22018399834632874</v>
      </c>
      <c r="Z88">
        <v>5.8252014219760895E-2</v>
      </c>
      <c r="AA88">
        <v>1.1740983463823795E-2</v>
      </c>
      <c r="AB88">
        <v>1.1773171834647655E-2</v>
      </c>
      <c r="AC88">
        <v>1.1232216842472553E-2</v>
      </c>
      <c r="AD88">
        <v>0.20252849161624908</v>
      </c>
      <c r="AE88">
        <v>0.1612241119146347</v>
      </c>
      <c r="AF88">
        <v>9.7062334418296814E-2</v>
      </c>
      <c r="AG88">
        <v>4.1076358407735825E-2</v>
      </c>
      <c r="AH88">
        <v>7.5851562432944775E-3</v>
      </c>
      <c r="AI88">
        <v>7.6860697008669376E-3</v>
      </c>
      <c r="AJ88">
        <v>7.8141866251826286E-3</v>
      </c>
      <c r="AK88">
        <v>0.1624763160943985</v>
      </c>
      <c r="AL88">
        <v>0.12360286712646484</v>
      </c>
      <c r="AM88">
        <v>7.1081288158893585E-2</v>
      </c>
      <c r="AN88">
        <v>3.3386968076229095E-2</v>
      </c>
      <c r="AO88">
        <v>6.12252252176404E-3</v>
      </c>
      <c r="AP88">
        <v>6.4584934152662754E-3</v>
      </c>
      <c r="AQ88">
        <v>6.5535991452634335E-3</v>
      </c>
      <c r="AR88">
        <v>9.8192654550075531E-2</v>
      </c>
      <c r="AS88">
        <v>6.7669548094272614E-2</v>
      </c>
      <c r="AT88">
        <v>3.6436028778553009E-2</v>
      </c>
      <c r="AU88">
        <v>1.9564365968108177E-2</v>
      </c>
      <c r="AV88">
        <v>3.6470219492912292E-3</v>
      </c>
      <c r="AW88">
        <v>4.0669012814760208E-3</v>
      </c>
      <c r="AX88">
        <v>3.9552287198603153E-3</v>
      </c>
      <c r="AY88">
        <v>4.3964292854070663E-2</v>
      </c>
      <c r="AZ88">
        <v>2.7125289663672447E-2</v>
      </c>
      <c r="BA88">
        <v>1.4627660624682903E-2</v>
      </c>
      <c r="BB88">
        <v>7.4868644587695599E-3</v>
      </c>
      <c r="BC88">
        <v>1.5753875486552715E-3</v>
      </c>
      <c r="BD88">
        <v>1.7293539131060243E-3</v>
      </c>
      <c r="BE88">
        <v>1.7060221871361136E-3</v>
      </c>
      <c r="BF88">
        <v>0.11312806606292725</v>
      </c>
      <c r="BG88">
        <v>0.11809098720550537</v>
      </c>
      <c r="BH88">
        <v>0.12007588148117065</v>
      </c>
      <c r="BI88">
        <v>-2.5631338357925415E-3</v>
      </c>
      <c r="BJ88">
        <v>3.2036490738391876E-3</v>
      </c>
      <c r="BK88">
        <v>6.8238377571105957E-3</v>
      </c>
      <c r="BL88">
        <v>-9.4492719508707523E-3</v>
      </c>
      <c r="BM88">
        <v>0.53438788652420044</v>
      </c>
      <c r="BN88">
        <v>0.56907626986503601</v>
      </c>
      <c r="BO88">
        <v>0.53230106830596924</v>
      </c>
      <c r="BP88">
        <v>1.2713737785816193E-2</v>
      </c>
      <c r="BQ88">
        <v>1.0919235646724701E-2</v>
      </c>
      <c r="BR88">
        <v>1.8721106462180614E-2</v>
      </c>
      <c r="BS88">
        <v>-5.5789039470255375E-3</v>
      </c>
      <c r="BT88">
        <v>0.42125982046127319</v>
      </c>
      <c r="BU88">
        <v>0.45098528265953064</v>
      </c>
      <c r="BV88">
        <v>0.41222518682479858</v>
      </c>
      <c r="BW88">
        <v>1.5276871621608734E-2</v>
      </c>
      <c r="BX88">
        <v>7.7155865728855133E-3</v>
      </c>
      <c r="BY88">
        <v>1.1897268705070019E-2</v>
      </c>
      <c r="BZ88">
        <v>3.8703680038452148E-3</v>
      </c>
      <c r="CA88">
        <v>9.7439885536155568E-2</v>
      </c>
      <c r="CB88">
        <v>5.4956383999999997E-2</v>
      </c>
      <c r="CC88">
        <v>4.7969432000000006E-2</v>
      </c>
      <c r="CD88">
        <v>3.2666633999999993E-2</v>
      </c>
      <c r="CE88">
        <v>2.6840447999999999E-2</v>
      </c>
      <c r="CF88">
        <v>1.5758124999999998E-2</v>
      </c>
      <c r="CG88">
        <v>5.774169E-3</v>
      </c>
      <c r="CH88">
        <v>4.2483501536155571E-2</v>
      </c>
    </row>
    <row r="89" spans="1:86">
      <c r="A89">
        <v>2000</v>
      </c>
      <c r="B89">
        <v>1</v>
      </c>
      <c r="C89">
        <v>1</v>
      </c>
      <c r="D89">
        <v>0.85847359895706177</v>
      </c>
      <c r="E89">
        <v>7.2706639766693115E-2</v>
      </c>
      <c r="F89">
        <v>2.5586297735571861E-2</v>
      </c>
      <c r="G89">
        <v>3.4718163311481476E-2</v>
      </c>
      <c r="H89">
        <v>8.5153002291917801E-3</v>
      </c>
      <c r="I89">
        <v>0.88946753740310669</v>
      </c>
      <c r="J89">
        <v>0.88434374332427979</v>
      </c>
      <c r="K89">
        <v>0.73960036039352417</v>
      </c>
      <c r="L89">
        <v>7.728971540927887E-2</v>
      </c>
      <c r="M89">
        <v>2.2337667644023895E-2</v>
      </c>
      <c r="N89">
        <v>2.7939535677433014E-2</v>
      </c>
      <c r="O89">
        <v>1.7176413908600807E-2</v>
      </c>
      <c r="P89">
        <v>0.4771084189414978</v>
      </c>
      <c r="Q89">
        <v>0.43918108940124512</v>
      </c>
      <c r="R89">
        <v>0.33259698748588562</v>
      </c>
      <c r="S89">
        <v>6.2780410051345825E-2</v>
      </c>
      <c r="T89">
        <v>1.4884450472891331E-2</v>
      </c>
      <c r="U89">
        <v>1.5861561521887779E-2</v>
      </c>
      <c r="V89">
        <v>1.3057690113782883E-2</v>
      </c>
      <c r="W89">
        <v>0.36661839485168457</v>
      </c>
      <c r="X89">
        <v>0.32200717926025391</v>
      </c>
      <c r="Y89">
        <v>0.22795407474040985</v>
      </c>
      <c r="Z89">
        <v>5.6959457695484161E-2</v>
      </c>
      <c r="AA89">
        <v>1.245573814958334E-2</v>
      </c>
      <c r="AB89">
        <v>1.3016268610954285E-2</v>
      </c>
      <c r="AC89">
        <v>1.1621640063822269E-2</v>
      </c>
      <c r="AD89">
        <v>0.21610258519649506</v>
      </c>
      <c r="AE89">
        <v>0.16926974058151245</v>
      </c>
      <c r="AF89">
        <v>0.10405970364809036</v>
      </c>
      <c r="AG89">
        <v>4.0315262973308563E-2</v>
      </c>
      <c r="AH89">
        <v>8.1998398527503014E-3</v>
      </c>
      <c r="AI89">
        <v>8.5772154852747917E-3</v>
      </c>
      <c r="AJ89">
        <v>8.1177167594432831E-3</v>
      </c>
      <c r="AK89">
        <v>0.17591807246208191</v>
      </c>
      <c r="AL89">
        <v>0.13129894435405731</v>
      </c>
      <c r="AM89">
        <v>7.8052900731563568E-2</v>
      </c>
      <c r="AN89">
        <v>3.2658398151397705E-2</v>
      </c>
      <c r="AO89">
        <v>6.6507323645055294E-3</v>
      </c>
      <c r="AP89">
        <v>7.2035277262330055E-3</v>
      </c>
      <c r="AQ89">
        <v>6.7333877086639404E-3</v>
      </c>
      <c r="AR89">
        <v>0.10950164496898651</v>
      </c>
      <c r="AS89">
        <v>7.3740996420383453E-2</v>
      </c>
      <c r="AT89">
        <v>4.2329501360654831E-2</v>
      </c>
      <c r="AU89">
        <v>1.8775815144181252E-2</v>
      </c>
      <c r="AV89">
        <v>3.9163762703537941E-3</v>
      </c>
      <c r="AW89">
        <v>4.5599155128002167E-3</v>
      </c>
      <c r="AX89">
        <v>4.1593890637159348E-3</v>
      </c>
      <c r="AY89">
        <v>5.1064994186162949E-2</v>
      </c>
      <c r="AZ89">
        <v>3.0342575162649155E-2</v>
      </c>
      <c r="BA89">
        <v>1.7681129276752472E-2</v>
      </c>
      <c r="BB89">
        <v>7.1094222366809845E-3</v>
      </c>
      <c r="BC89">
        <v>1.6251675551757216E-3</v>
      </c>
      <c r="BD89">
        <v>1.9790511578321457E-3</v>
      </c>
      <c r="BE89">
        <v>1.9478043541312218E-3</v>
      </c>
      <c r="BF89">
        <v>0.11053246259689331</v>
      </c>
      <c r="BG89">
        <v>0.11565625667572021</v>
      </c>
      <c r="BH89">
        <v>0.1188732385635376</v>
      </c>
      <c r="BI89">
        <v>-4.5830756425857544E-3</v>
      </c>
      <c r="BJ89">
        <v>3.248630091547966E-3</v>
      </c>
      <c r="BK89">
        <v>6.7786276340484619E-3</v>
      </c>
      <c r="BL89">
        <v>-8.6611136794090271E-3</v>
      </c>
      <c r="BM89">
        <v>0.5228915810585022</v>
      </c>
      <c r="BN89">
        <v>0.56081891059875488</v>
      </c>
      <c r="BO89">
        <v>0.52587661147117615</v>
      </c>
      <c r="BP89">
        <v>9.92622971534729E-3</v>
      </c>
      <c r="BQ89">
        <v>1.0701847262680531E-2</v>
      </c>
      <c r="BR89">
        <v>1.8856601789593697E-2</v>
      </c>
      <c r="BS89">
        <v>-4.5423898845911026E-3</v>
      </c>
      <c r="BT89">
        <v>0.41235911846160889</v>
      </c>
      <c r="BU89">
        <v>0.44516265392303467</v>
      </c>
      <c r="BV89">
        <v>0.40700337290763855</v>
      </c>
      <c r="BW89">
        <v>1.4509305357933044E-2</v>
      </c>
      <c r="BX89">
        <v>7.4532171711325645E-3</v>
      </c>
      <c r="BY89">
        <v>1.2077974155545235E-2</v>
      </c>
      <c r="BZ89">
        <v>4.1187237948179245E-3</v>
      </c>
      <c r="CA89">
        <v>0.10761791187961652</v>
      </c>
      <c r="CB89">
        <v>5.1022628799999997E-2</v>
      </c>
      <c r="CC89">
        <v>4.4430509999999993E-2</v>
      </c>
      <c r="CD89">
        <v>3.1150568400000002E-2</v>
      </c>
      <c r="CE89">
        <v>2.6156574599999999E-2</v>
      </c>
      <c r="CF89">
        <v>1.52524927E-2</v>
      </c>
      <c r="CG89">
        <v>5.7655254000000006E-3</v>
      </c>
      <c r="CH89">
        <v>5.6595283079616518E-2</v>
      </c>
    </row>
    <row r="90" spans="1:86">
      <c r="A90">
        <v>2001</v>
      </c>
      <c r="B90">
        <v>1</v>
      </c>
      <c r="C90">
        <v>1</v>
      </c>
      <c r="D90">
        <v>0.86457198858261108</v>
      </c>
      <c r="E90">
        <v>7.3645003139972687E-2</v>
      </c>
      <c r="F90">
        <v>2.0418882369995117E-2</v>
      </c>
      <c r="G90">
        <v>3.3865883946418762E-2</v>
      </c>
      <c r="H90">
        <v>7.4982489459216595E-3</v>
      </c>
      <c r="I90">
        <v>0.8861619234085083</v>
      </c>
      <c r="J90">
        <v>0.88433754444122314</v>
      </c>
      <c r="K90">
        <v>0.74420231580734253</v>
      </c>
      <c r="L90">
        <v>7.7923029661178589E-2</v>
      </c>
      <c r="M90">
        <v>1.7656458541750908E-2</v>
      </c>
      <c r="N90">
        <v>2.6962356641888618E-2</v>
      </c>
      <c r="O90">
        <v>1.7593372613191605E-2</v>
      </c>
      <c r="P90">
        <v>0.45178568363189697</v>
      </c>
      <c r="Q90">
        <v>0.43117982149124146</v>
      </c>
      <c r="R90">
        <v>0.32836070656776428</v>
      </c>
      <c r="S90">
        <v>6.310582160949707E-2</v>
      </c>
      <c r="T90">
        <v>1.1626997962594032E-2</v>
      </c>
      <c r="U90">
        <v>1.4891041442751884E-2</v>
      </c>
      <c r="V90">
        <v>1.3195273466408253E-2</v>
      </c>
      <c r="W90">
        <v>0.33586177229881287</v>
      </c>
      <c r="X90">
        <v>0.31128716468811035</v>
      </c>
      <c r="Y90">
        <v>0.2200501561164856</v>
      </c>
      <c r="Z90">
        <v>5.7523872703313828E-2</v>
      </c>
      <c r="AA90">
        <v>9.879731573164463E-3</v>
      </c>
      <c r="AB90">
        <v>1.2190009467303753E-2</v>
      </c>
      <c r="AC90">
        <v>1.1644210666418076E-2</v>
      </c>
      <c r="AD90">
        <v>0.1839786022901535</v>
      </c>
      <c r="AE90">
        <v>0.15792688727378845</v>
      </c>
      <c r="AF90">
        <v>9.3983963131904602E-2</v>
      </c>
      <c r="AG90">
        <v>4.1295286267995834E-2</v>
      </c>
      <c r="AH90">
        <v>6.6353827714920044E-3</v>
      </c>
      <c r="AI90">
        <v>7.9867588356137276E-3</v>
      </c>
      <c r="AJ90">
        <v>8.0254999920725822E-3</v>
      </c>
      <c r="AK90">
        <v>0.14528751373291016</v>
      </c>
      <c r="AL90">
        <v>0.12032964825630188</v>
      </c>
      <c r="AM90">
        <v>6.762976199388504E-2</v>
      </c>
      <c r="AN90">
        <v>3.3693823963403702E-2</v>
      </c>
      <c r="AO90">
        <v>5.4931547492742538E-3</v>
      </c>
      <c r="AP90">
        <v>6.7609609104692936E-3</v>
      </c>
      <c r="AQ90">
        <v>6.7519498988986015E-3</v>
      </c>
      <c r="AR90">
        <v>8.4849238395690918E-2</v>
      </c>
      <c r="AS90">
        <v>6.4586378633975983E-2</v>
      </c>
      <c r="AT90">
        <v>3.3297289162874222E-2</v>
      </c>
      <c r="AU90">
        <v>1.932586170732975E-2</v>
      </c>
      <c r="AV90">
        <v>3.3922786824405193E-3</v>
      </c>
      <c r="AW90">
        <v>4.3619545176625252E-3</v>
      </c>
      <c r="AX90">
        <v>4.2089968919754028E-3</v>
      </c>
      <c r="AY90">
        <v>3.7522554397583008E-2</v>
      </c>
      <c r="AZ90">
        <v>2.5286098942160606E-2</v>
      </c>
      <c r="BA90">
        <v>1.2628690339624882E-2</v>
      </c>
      <c r="BB90">
        <v>7.2681894525885582E-3</v>
      </c>
      <c r="BC90">
        <v>1.4808878768235445E-3</v>
      </c>
      <c r="BD90">
        <v>1.9693062640726566E-3</v>
      </c>
      <c r="BE90">
        <v>1.9390241941437125E-3</v>
      </c>
      <c r="BF90">
        <v>0.1138380765914917</v>
      </c>
      <c r="BG90">
        <v>0.11566245555877686</v>
      </c>
      <c r="BH90">
        <v>0.12036967277526855</v>
      </c>
      <c r="BI90">
        <v>-4.2780265212059021E-3</v>
      </c>
      <c r="BJ90">
        <v>2.7624238282442093E-3</v>
      </c>
      <c r="BK90">
        <v>6.9035273045301437E-3</v>
      </c>
      <c r="BL90">
        <v>-1.0095123667269945E-2</v>
      </c>
      <c r="BM90">
        <v>0.54821431636810303</v>
      </c>
      <c r="BN90">
        <v>0.56882017850875854</v>
      </c>
      <c r="BO90">
        <v>0.5362112820148468</v>
      </c>
      <c r="BP90">
        <v>1.0539181530475616E-2</v>
      </c>
      <c r="BQ90">
        <v>8.7918844074010849E-3</v>
      </c>
      <c r="BR90">
        <v>1.8974842503666878E-2</v>
      </c>
      <c r="BS90">
        <v>-5.6970245204865932E-3</v>
      </c>
      <c r="BT90">
        <v>0.43437623977661133</v>
      </c>
      <c r="BU90">
        <v>0.45315772294998169</v>
      </c>
      <c r="BV90">
        <v>0.41584160923957825</v>
      </c>
      <c r="BW90">
        <v>1.4817208051681519E-2</v>
      </c>
      <c r="BX90">
        <v>6.0294605791568756E-3</v>
      </c>
      <c r="BY90">
        <v>1.2071315199136734E-2</v>
      </c>
      <c r="BZ90">
        <v>4.3980991467833519E-3</v>
      </c>
      <c r="CA90">
        <v>5.5620026714765673E-2</v>
      </c>
      <c r="CB90">
        <v>3.0649808200000003E-2</v>
      </c>
      <c r="CC90">
        <v>2.7346940399999999E-2</v>
      </c>
      <c r="CD90">
        <v>2.0132935800000005E-2</v>
      </c>
      <c r="CE90">
        <v>1.7033969200000002E-2</v>
      </c>
      <c r="CF90">
        <v>1.02481008E-2</v>
      </c>
      <c r="CG90">
        <v>4.0954099999999998E-3</v>
      </c>
      <c r="CH90">
        <v>2.497021851476567E-2</v>
      </c>
    </row>
    <row r="91" spans="1:86">
      <c r="A91">
        <v>2002</v>
      </c>
      <c r="B91">
        <v>1</v>
      </c>
      <c r="C91">
        <v>1</v>
      </c>
      <c r="D91">
        <v>0.87324225902557373</v>
      </c>
      <c r="E91">
        <v>7.631673663854599E-2</v>
      </c>
      <c r="F91">
        <v>1.7731733620166779E-2</v>
      </c>
      <c r="G91">
        <v>2.5597251951694489E-2</v>
      </c>
      <c r="H91">
        <v>7.1119922213256359E-3</v>
      </c>
      <c r="I91">
        <v>0.88839691877365112</v>
      </c>
      <c r="J91">
        <v>0.88717156648635864</v>
      </c>
      <c r="K91">
        <v>0.7531660795211792</v>
      </c>
      <c r="L91">
        <v>8.1278420984745026E-2</v>
      </c>
      <c r="M91">
        <v>1.5190267004072666E-2</v>
      </c>
      <c r="N91">
        <v>1.9943578168749809E-2</v>
      </c>
      <c r="O91">
        <v>1.7597012221813202E-2</v>
      </c>
      <c r="P91">
        <v>0.44325742125511169</v>
      </c>
      <c r="Q91">
        <v>0.42791011929512024</v>
      </c>
      <c r="R91">
        <v>0.32695251703262329</v>
      </c>
      <c r="S91">
        <v>6.6831491887569427E-2</v>
      </c>
      <c r="T91">
        <v>9.945363737642765E-3</v>
      </c>
      <c r="U91">
        <v>1.1087130755186081E-2</v>
      </c>
      <c r="V91">
        <v>1.3093629851937294E-2</v>
      </c>
      <c r="W91">
        <v>0.32462707161903381</v>
      </c>
      <c r="X91">
        <v>0.30635592341423035</v>
      </c>
      <c r="Y91">
        <v>0.21636867523193359</v>
      </c>
      <c r="Z91">
        <v>6.0896813869476318E-2</v>
      </c>
      <c r="AA91">
        <v>8.411782793700695E-3</v>
      </c>
      <c r="AB91">
        <v>9.0650767087936401E-3</v>
      </c>
      <c r="AC91">
        <v>1.1613581329584122E-2</v>
      </c>
      <c r="AD91">
        <v>0.17105935513973236</v>
      </c>
      <c r="AE91">
        <v>0.15180985629558563</v>
      </c>
      <c r="AF91">
        <v>8.7941490113735199E-2</v>
      </c>
      <c r="AG91">
        <v>4.4211417436599731E-2</v>
      </c>
      <c r="AH91">
        <v>5.6499144993722439E-3</v>
      </c>
      <c r="AI91">
        <v>6.0759144835174084E-3</v>
      </c>
      <c r="AJ91">
        <v>7.931126281619072E-3</v>
      </c>
      <c r="AK91">
        <v>0.13269920647144318</v>
      </c>
      <c r="AL91">
        <v>0.1144993007183075</v>
      </c>
      <c r="AM91">
        <v>6.2068305909633636E-2</v>
      </c>
      <c r="AN91">
        <v>3.6117229610681534E-2</v>
      </c>
      <c r="AO91">
        <v>4.6830438077449799E-3</v>
      </c>
      <c r="AP91">
        <v>5.1108547486364841E-3</v>
      </c>
      <c r="AQ91">
        <v>6.519869901239872E-3</v>
      </c>
      <c r="AR91">
        <v>7.4629232287406921E-2</v>
      </c>
      <c r="AS91">
        <v>6.0071855783462524E-2</v>
      </c>
      <c r="AT91">
        <v>2.8250064700841904E-2</v>
      </c>
      <c r="AU91">
        <v>2.1314360201358795E-2</v>
      </c>
      <c r="AV91">
        <v>2.9882665257900953E-3</v>
      </c>
      <c r="AW91">
        <v>3.293223911896348E-3</v>
      </c>
      <c r="AX91">
        <v>4.2259413748979568E-3</v>
      </c>
      <c r="AY91">
        <v>3.2009199261665344E-2</v>
      </c>
      <c r="AZ91">
        <v>2.3219851776957512E-2</v>
      </c>
      <c r="BA91">
        <v>9.9280495196580887E-3</v>
      </c>
      <c r="BB91">
        <v>8.371349424123764E-3</v>
      </c>
      <c r="BC91">
        <v>1.4283021446317434E-3</v>
      </c>
      <c r="BD91">
        <v>1.5278658829629421E-3</v>
      </c>
      <c r="BE91">
        <v>1.9642855040729046E-3</v>
      </c>
      <c r="BF91">
        <v>0.11160308122634888</v>
      </c>
      <c r="BG91">
        <v>0.11282843351364136</v>
      </c>
      <c r="BH91">
        <v>0.12007617950439453</v>
      </c>
      <c r="BI91">
        <v>-4.9616843461990356E-3</v>
      </c>
      <c r="BJ91">
        <v>2.5414666160941124E-3</v>
      </c>
      <c r="BK91">
        <v>5.6536737829446793E-3</v>
      </c>
      <c r="BL91">
        <v>-1.0485020000487566E-2</v>
      </c>
      <c r="BM91">
        <v>0.55674257874488831</v>
      </c>
      <c r="BN91">
        <v>0.57208988070487976</v>
      </c>
      <c r="BO91">
        <v>0.54628974199295044</v>
      </c>
      <c r="BP91">
        <v>9.4852447509765625E-3</v>
      </c>
      <c r="BQ91">
        <v>7.7863698825240135E-3</v>
      </c>
      <c r="BR91">
        <v>1.4510121196508408E-2</v>
      </c>
      <c r="BS91">
        <v>-5.9816376306116581E-3</v>
      </c>
      <c r="BT91">
        <v>0.44513949751853943</v>
      </c>
      <c r="BU91">
        <v>0.4592614471912384</v>
      </c>
      <c r="BV91">
        <v>0.42621356248855591</v>
      </c>
      <c r="BW91">
        <v>1.4446929097175598E-2</v>
      </c>
      <c r="BX91">
        <v>5.2449032664299011E-3</v>
      </c>
      <c r="BY91">
        <v>8.8564474135637283E-3</v>
      </c>
      <c r="BZ91">
        <v>4.5033823698759079E-3</v>
      </c>
      <c r="CA91">
        <v>4.0934510446881428E-2</v>
      </c>
      <c r="CB91">
        <v>2.2198736E-2</v>
      </c>
      <c r="CC91">
        <v>1.9544019399999998E-2</v>
      </c>
      <c r="CD91">
        <v>1.4254539E-2</v>
      </c>
      <c r="CE91">
        <v>1.20210588E-2</v>
      </c>
      <c r="CF91">
        <v>7.7724759999999986E-3</v>
      </c>
      <c r="CG91">
        <v>3.2860581000000002E-3</v>
      </c>
      <c r="CH91">
        <v>1.8735774446881428E-2</v>
      </c>
    </row>
    <row r="92" spans="1:86">
      <c r="A92">
        <v>2003</v>
      </c>
      <c r="B92">
        <v>1</v>
      </c>
      <c r="C92">
        <v>1</v>
      </c>
      <c r="D92">
        <v>0.87331467866897583</v>
      </c>
      <c r="E92">
        <v>7.9145163297653198E-2</v>
      </c>
      <c r="F92">
        <v>1.9334597513079643E-2</v>
      </c>
      <c r="G92">
        <v>2.1345293149352074E-2</v>
      </c>
      <c r="H92">
        <v>6.8602785468101501E-3</v>
      </c>
      <c r="I92">
        <v>0.89208120107650757</v>
      </c>
      <c r="J92">
        <v>0.89038670063018799</v>
      </c>
      <c r="K92">
        <v>0.75578927993774414</v>
      </c>
      <c r="L92">
        <v>8.3358913660049438E-2</v>
      </c>
      <c r="M92">
        <v>1.6766956076025963E-2</v>
      </c>
      <c r="N92">
        <v>1.6639558598399162E-2</v>
      </c>
      <c r="O92">
        <v>1.7832046374678612E-2</v>
      </c>
      <c r="P92">
        <v>0.45071747899055481</v>
      </c>
      <c r="Q92">
        <v>0.43189701437950134</v>
      </c>
      <c r="R92">
        <v>0.32869228720664978</v>
      </c>
      <c r="S92">
        <v>6.8775899708271027E-2</v>
      </c>
      <c r="T92">
        <v>1.1573405936360359E-2</v>
      </c>
      <c r="U92">
        <v>9.5700155943632126E-3</v>
      </c>
      <c r="V92">
        <v>1.3285404071211815E-2</v>
      </c>
      <c r="W92">
        <v>0.33191478252410889</v>
      </c>
      <c r="X92">
        <v>0.30946090817451477</v>
      </c>
      <c r="Y92">
        <v>0.21733230352401733</v>
      </c>
      <c r="Z92">
        <v>6.2290772795677185E-2</v>
      </c>
      <c r="AA92">
        <v>1.004955917596817E-2</v>
      </c>
      <c r="AB92">
        <v>8.0870026722550392E-3</v>
      </c>
      <c r="AC92">
        <v>1.1701270937919617E-2</v>
      </c>
      <c r="AD92">
        <v>0.17792288959026337</v>
      </c>
      <c r="AE92">
        <v>0.15436455607414246</v>
      </c>
      <c r="AF92">
        <v>8.7970972061157227E-2</v>
      </c>
      <c r="AG92">
        <v>4.5671455562114716E-2</v>
      </c>
      <c r="AH92">
        <v>7.0877713151276112E-3</v>
      </c>
      <c r="AI92">
        <v>5.4657631553709507E-3</v>
      </c>
      <c r="AJ92">
        <v>8.1685967743396759E-3</v>
      </c>
      <c r="AK92">
        <v>0.13901235163211823</v>
      </c>
      <c r="AL92">
        <v>0.11677322536706924</v>
      </c>
      <c r="AM92">
        <v>6.162591278553009E-2</v>
      </c>
      <c r="AN92">
        <v>3.7644326686859131E-2</v>
      </c>
      <c r="AO92">
        <v>6.0142441652715206E-3</v>
      </c>
      <c r="AP92">
        <v>4.6880273148417473E-3</v>
      </c>
      <c r="AQ92">
        <v>6.8007130175828934E-3</v>
      </c>
      <c r="AR92">
        <v>7.9888150095939636E-2</v>
      </c>
      <c r="AS92">
        <v>6.2113910913467407E-2</v>
      </c>
      <c r="AT92">
        <v>2.8261341154575348E-2</v>
      </c>
      <c r="AU92">
        <v>2.2386675700545311E-2</v>
      </c>
      <c r="AV92">
        <v>4.0099541656672955E-3</v>
      </c>
      <c r="AW92">
        <v>3.0646745581179857E-3</v>
      </c>
      <c r="AX92">
        <v>4.3912632390856743E-3</v>
      </c>
      <c r="AY92">
        <v>3.5480741411447525E-2</v>
      </c>
      <c r="AZ92">
        <v>2.4728614836931229E-2</v>
      </c>
      <c r="BA92">
        <v>9.9618230015039444E-3</v>
      </c>
      <c r="BB92">
        <v>9.1046709567308426E-3</v>
      </c>
      <c r="BC92">
        <v>2.0773808937519789E-3</v>
      </c>
      <c r="BD92">
        <v>1.5192974824458361E-3</v>
      </c>
      <c r="BE92">
        <v>2.0654415711760521E-3</v>
      </c>
      <c r="BF92">
        <v>0.10791879892349243</v>
      </c>
      <c r="BG92">
        <v>0.10961329936981201</v>
      </c>
      <c r="BH92">
        <v>0.11752539873123169</v>
      </c>
      <c r="BI92">
        <v>-4.2137503623962402E-3</v>
      </c>
      <c r="BJ92">
        <v>2.5676414370536804E-3</v>
      </c>
      <c r="BK92">
        <v>4.7057345509529114E-3</v>
      </c>
      <c r="BL92">
        <v>-1.0971767827868462E-2</v>
      </c>
      <c r="BM92">
        <v>0.54928252100944519</v>
      </c>
      <c r="BN92">
        <v>0.56810298562049866</v>
      </c>
      <c r="BO92">
        <v>0.54462239146232605</v>
      </c>
      <c r="BP92">
        <v>1.0369263589382172E-2</v>
      </c>
      <c r="BQ92">
        <v>7.7611915767192841E-3</v>
      </c>
      <c r="BR92">
        <v>1.1775277554988861E-2</v>
      </c>
      <c r="BS92">
        <v>-6.4251255244016647E-3</v>
      </c>
      <c r="BT92">
        <v>0.44136372208595276</v>
      </c>
      <c r="BU92">
        <v>0.45848968625068665</v>
      </c>
      <c r="BV92">
        <v>0.42709699273109436</v>
      </c>
      <c r="BW92">
        <v>1.4583013951778412E-2</v>
      </c>
      <c r="BX92">
        <v>5.1935501396656036E-3</v>
      </c>
      <c r="BY92">
        <v>7.0695430040359497E-3</v>
      </c>
      <c r="BZ92">
        <v>4.5466423034667969E-3</v>
      </c>
      <c r="CA92">
        <v>4.9320318069167202E-2</v>
      </c>
      <c r="CB92">
        <v>2.7188079599999998E-2</v>
      </c>
      <c r="CC92">
        <v>2.3963013500000001E-2</v>
      </c>
      <c r="CD92">
        <v>1.7563041599999999E-2</v>
      </c>
      <c r="CE92">
        <v>1.48519098E-2</v>
      </c>
      <c r="CF92">
        <v>9.6546636000000002E-3</v>
      </c>
      <c r="CG92">
        <v>4.2279796E-3</v>
      </c>
      <c r="CH92">
        <v>2.2132238469167204E-2</v>
      </c>
    </row>
    <row r="93" spans="1:86">
      <c r="A93">
        <v>2004</v>
      </c>
      <c r="B93">
        <v>1</v>
      </c>
      <c r="C93">
        <v>1</v>
      </c>
      <c r="D93">
        <v>0.86542201042175293</v>
      </c>
      <c r="E93">
        <v>8.6286060512065887E-2</v>
      </c>
      <c r="F93">
        <v>2.3051967844367027E-2</v>
      </c>
      <c r="G93">
        <v>1.9690563902258873E-2</v>
      </c>
      <c r="H93">
        <v>5.5493926629424095E-3</v>
      </c>
      <c r="I93">
        <v>0.89578992128372192</v>
      </c>
      <c r="J93">
        <v>0.89318084716796875</v>
      </c>
      <c r="K93">
        <v>0.74914634227752686</v>
      </c>
      <c r="L93">
        <v>9.0139694511890411E-2</v>
      </c>
      <c r="M93">
        <v>2.0440442487597466E-2</v>
      </c>
      <c r="N93">
        <v>1.5605084598064423E-2</v>
      </c>
      <c r="O93">
        <v>1.7849260941147804E-2</v>
      </c>
      <c r="P93">
        <v>0.46948835253715515</v>
      </c>
      <c r="Q93">
        <v>0.44242942333221436</v>
      </c>
      <c r="R93">
        <v>0.32976746559143066</v>
      </c>
      <c r="S93">
        <v>7.5046122074127197E-2</v>
      </c>
      <c r="T93">
        <v>1.4636359177529812E-2</v>
      </c>
      <c r="U93">
        <v>9.4987442716956139E-3</v>
      </c>
      <c r="V93">
        <v>1.3496370986104012E-2</v>
      </c>
      <c r="W93">
        <v>0.35394838452339172</v>
      </c>
      <c r="X93">
        <v>0.32161971926689148</v>
      </c>
      <c r="Y93">
        <v>0.21984307467937469</v>
      </c>
      <c r="Z93">
        <v>6.8769924342632294E-2</v>
      </c>
      <c r="AA93">
        <v>1.2924209237098694E-2</v>
      </c>
      <c r="AB93">
        <v>8.0909291282296181E-3</v>
      </c>
      <c r="AC93">
        <v>1.1991568841040134E-2</v>
      </c>
      <c r="AD93">
        <v>0.20015271008014679</v>
      </c>
      <c r="AE93">
        <v>0.16611979901790619</v>
      </c>
      <c r="AF93">
        <v>9.2218615114688873E-2</v>
      </c>
      <c r="AG93">
        <v>5.0523992627859116E-2</v>
      </c>
      <c r="AH93">
        <v>9.5101054757833481E-3</v>
      </c>
      <c r="AI93">
        <v>5.6663318537175655E-3</v>
      </c>
      <c r="AJ93">
        <v>8.2007516175508499E-3</v>
      </c>
      <c r="AK93">
        <v>0.15982306003570557</v>
      </c>
      <c r="AL93">
        <v>0.12774470448493958</v>
      </c>
      <c r="AM93">
        <v>6.5809659659862518E-2</v>
      </c>
      <c r="AN93">
        <v>4.1988775134086609E-2</v>
      </c>
      <c r="AO93">
        <v>8.1923007965087891E-3</v>
      </c>
      <c r="AP93">
        <v>4.818781279027462E-3</v>
      </c>
      <c r="AQ93">
        <v>6.9351973943412304E-3</v>
      </c>
      <c r="AR93">
        <v>9.5818877220153809E-2</v>
      </c>
      <c r="AS93">
        <v>7.0358820259571075E-2</v>
      </c>
      <c r="AT93">
        <v>3.1729236245155334E-2</v>
      </c>
      <c r="AU93">
        <v>2.5285918265581131E-2</v>
      </c>
      <c r="AV93">
        <v>5.7475338689982891E-3</v>
      </c>
      <c r="AW93">
        <v>3.2622076105326414E-3</v>
      </c>
      <c r="AX93">
        <v>4.3339245021343231E-3</v>
      </c>
      <c r="AY93">
        <v>4.3900750577449799E-2</v>
      </c>
      <c r="AZ93">
        <v>2.9256638139486313E-2</v>
      </c>
      <c r="BA93">
        <v>1.2011290527880192E-2</v>
      </c>
      <c r="BB93">
        <v>1.0418334975838661E-2</v>
      </c>
      <c r="BC93">
        <v>3.2172652427107096E-3</v>
      </c>
      <c r="BD93">
        <v>1.6351675149053335E-3</v>
      </c>
      <c r="BE93">
        <v>1.9745801109820604E-3</v>
      </c>
      <c r="BF93">
        <v>0.10421007871627808</v>
      </c>
      <c r="BG93">
        <v>0.10681915283203125</v>
      </c>
      <c r="BH93">
        <v>0.11627566814422607</v>
      </c>
      <c r="BI93">
        <v>-3.8536339998245239E-3</v>
      </c>
      <c r="BJ93">
        <v>2.6115253567695618E-3</v>
      </c>
      <c r="BK93">
        <v>4.0854793041944504E-3</v>
      </c>
      <c r="BL93">
        <v>-1.2299868278205395E-2</v>
      </c>
      <c r="BM93">
        <v>0.53051164746284485</v>
      </c>
      <c r="BN93">
        <v>0.55757057666778564</v>
      </c>
      <c r="BO93">
        <v>0.53565454483032227</v>
      </c>
      <c r="BP93">
        <v>1.123993843793869E-2</v>
      </c>
      <c r="BQ93">
        <v>8.4156086668372154E-3</v>
      </c>
      <c r="BR93">
        <v>1.0191819630563259E-2</v>
      </c>
      <c r="BS93">
        <v>-7.946978323161602E-3</v>
      </c>
      <c r="BT93">
        <v>0.42630156874656677</v>
      </c>
      <c r="BU93">
        <v>0.45075142383575439</v>
      </c>
      <c r="BV93">
        <v>0.41937887668609619</v>
      </c>
      <c r="BW93">
        <v>1.5093572437763214E-2</v>
      </c>
      <c r="BX93">
        <v>5.8040833100676537E-3</v>
      </c>
      <c r="BY93">
        <v>6.1063403263688087E-3</v>
      </c>
      <c r="BZ93">
        <v>4.3528899550437927E-3</v>
      </c>
      <c r="CA93">
        <v>7.3902113725843141E-2</v>
      </c>
      <c r="CB93">
        <v>4.11466204E-2</v>
      </c>
      <c r="CC93">
        <v>3.6080533200000001E-2</v>
      </c>
      <c r="CD93">
        <v>2.6199646899999995E-2</v>
      </c>
      <c r="CE93">
        <v>2.2312303300000003E-2</v>
      </c>
      <c r="CF93">
        <v>1.4533643999999998E-2</v>
      </c>
      <c r="CG93">
        <v>6.5992780000000001E-3</v>
      </c>
      <c r="CH93">
        <v>3.2755493325843141E-2</v>
      </c>
    </row>
    <row r="94" spans="1:86">
      <c r="A94">
        <v>2005</v>
      </c>
      <c r="B94">
        <v>1</v>
      </c>
      <c r="C94">
        <v>1</v>
      </c>
      <c r="D94">
        <v>0.84911936521530151</v>
      </c>
      <c r="E94">
        <v>9.6747934818267822E-2</v>
      </c>
      <c r="F94">
        <v>2.4423375725746155E-2</v>
      </c>
      <c r="G94">
        <v>2.382342517375946E-2</v>
      </c>
      <c r="H94">
        <v>5.8858986012637615E-3</v>
      </c>
      <c r="I94">
        <v>0.89831012487411499</v>
      </c>
      <c r="J94">
        <v>0.89441335201263428</v>
      </c>
      <c r="K94">
        <v>0.73428893089294434</v>
      </c>
      <c r="L94">
        <v>0.10058766603469849</v>
      </c>
      <c r="M94">
        <v>2.1756734699010849E-2</v>
      </c>
      <c r="N94">
        <v>1.9527697935700417E-2</v>
      </c>
      <c r="O94">
        <v>1.8252329900860786E-2</v>
      </c>
      <c r="P94">
        <v>0.4889453649520874</v>
      </c>
      <c r="Q94">
        <v>0.45455437898635864</v>
      </c>
      <c r="R94">
        <v>0.32639047503471375</v>
      </c>
      <c r="S94">
        <v>8.5256889462471008E-2</v>
      </c>
      <c r="T94">
        <v>1.57485231757164E-2</v>
      </c>
      <c r="U94">
        <v>1.2576754204928875E-2</v>
      </c>
      <c r="V94">
        <v>1.4581752941012383E-2</v>
      </c>
      <c r="W94">
        <v>0.37611910700798035</v>
      </c>
      <c r="X94">
        <v>0.33529138565063477</v>
      </c>
      <c r="Y94">
        <v>0.21920305490493774</v>
      </c>
      <c r="Z94">
        <v>7.8537456691265106E-2</v>
      </c>
      <c r="AA94">
        <v>1.388317346572876E-2</v>
      </c>
      <c r="AB94">
        <v>1.08253238722682E-2</v>
      </c>
      <c r="AC94">
        <v>1.2842363677918911E-2</v>
      </c>
      <c r="AD94">
        <v>0.22213932871818542</v>
      </c>
      <c r="AE94">
        <v>0.17948119342327118</v>
      </c>
      <c r="AF94">
        <v>9.3598075211048126E-2</v>
      </c>
      <c r="AG94">
        <v>5.8580450713634491E-2</v>
      </c>
      <c r="AH94">
        <v>1.0214167647063732E-2</v>
      </c>
      <c r="AI94">
        <v>7.8699551522731781E-3</v>
      </c>
      <c r="AJ94">
        <v>9.2185512185096741E-3</v>
      </c>
      <c r="AK94">
        <v>0.18008527159690857</v>
      </c>
      <c r="AL94">
        <v>0.1398390531539917</v>
      </c>
      <c r="AM94">
        <v>6.7285865545272827E-2</v>
      </c>
      <c r="AN94">
        <v>4.9417980015277863E-2</v>
      </c>
      <c r="AO94">
        <v>8.6991917341947556E-3</v>
      </c>
      <c r="AP94">
        <v>6.8329852074384689E-3</v>
      </c>
      <c r="AQ94">
        <v>7.6030297204852104E-3</v>
      </c>
      <c r="AR94">
        <v>0.11121349036693573</v>
      </c>
      <c r="AS94">
        <v>7.9040095210075378E-2</v>
      </c>
      <c r="AT94">
        <v>3.303271159529686E-2</v>
      </c>
      <c r="AU94">
        <v>3.0463039875030518E-2</v>
      </c>
      <c r="AV94">
        <v>5.9640449471771717E-3</v>
      </c>
      <c r="AW94">
        <v>4.7196503728628159E-3</v>
      </c>
      <c r="AX94">
        <v>4.8606474883854389E-3</v>
      </c>
      <c r="AY94">
        <v>5.1857911050319672E-2</v>
      </c>
      <c r="AZ94">
        <v>3.3559758216142654E-2</v>
      </c>
      <c r="BA94">
        <v>1.2474190443754196E-2</v>
      </c>
      <c r="BB94">
        <v>1.3143014162778854E-2</v>
      </c>
      <c r="BC94">
        <v>3.139205276966095E-3</v>
      </c>
      <c r="BD94">
        <v>2.4875234812498093E-3</v>
      </c>
      <c r="BE94">
        <v>2.3158241529017687E-3</v>
      </c>
      <c r="BF94">
        <v>0.10168987512588501</v>
      </c>
      <c r="BG94">
        <v>0.10558664798736572</v>
      </c>
      <c r="BH94">
        <v>0.11483043432235718</v>
      </c>
      <c r="BI94">
        <v>-3.8397312164306641E-3</v>
      </c>
      <c r="BJ94">
        <v>2.6666410267353058E-3</v>
      </c>
      <c r="BK94">
        <v>4.2957272380590439E-3</v>
      </c>
      <c r="BL94">
        <v>-1.2366431299597025E-2</v>
      </c>
      <c r="BM94">
        <v>0.5110546350479126</v>
      </c>
      <c r="BN94">
        <v>0.54544562101364136</v>
      </c>
      <c r="BO94">
        <v>0.52272889018058777</v>
      </c>
      <c r="BP94">
        <v>1.1491045355796814E-2</v>
      </c>
      <c r="BQ94">
        <v>8.6748525500297546E-3</v>
      </c>
      <c r="BR94">
        <v>1.1246670968830585E-2</v>
      </c>
      <c r="BS94">
        <v>-8.695854339748621E-3</v>
      </c>
      <c r="BT94">
        <v>0.40936475992202759</v>
      </c>
      <c r="BU94">
        <v>0.43985897302627563</v>
      </c>
      <c r="BV94">
        <v>0.40789845585823059</v>
      </c>
      <c r="BW94">
        <v>1.5330776572227478E-2</v>
      </c>
      <c r="BX94">
        <v>6.0082115232944489E-3</v>
      </c>
      <c r="BY94">
        <v>6.9509437307715416E-3</v>
      </c>
      <c r="BZ94">
        <v>3.6705769598484039E-3</v>
      </c>
      <c r="CA94">
        <v>9.7077088833712452E-2</v>
      </c>
      <c r="CB94">
        <v>5.4218903499999999E-2</v>
      </c>
      <c r="CC94">
        <v>4.7471883599999994E-2</v>
      </c>
      <c r="CD94">
        <v>3.4599948900000004E-2</v>
      </c>
      <c r="CE94">
        <v>2.9798695200000006E-2</v>
      </c>
      <c r="CF94">
        <v>1.9400947799999999E-2</v>
      </c>
      <c r="CG94">
        <v>8.8608312000000005E-3</v>
      </c>
      <c r="CH94">
        <v>4.2858185333712454E-2</v>
      </c>
    </row>
    <row r="95" spans="1:86">
      <c r="A95">
        <v>2006</v>
      </c>
      <c r="B95">
        <v>1</v>
      </c>
      <c r="C95">
        <v>1</v>
      </c>
      <c r="D95">
        <v>0.84173333644866943</v>
      </c>
      <c r="E95">
        <v>9.4805359840393066E-2</v>
      </c>
      <c r="F95">
        <v>2.7343491092324257E-2</v>
      </c>
      <c r="G95">
        <v>3.0545592308044434E-2</v>
      </c>
      <c r="H95">
        <v>5.5721933022141457E-3</v>
      </c>
      <c r="I95">
        <v>0.90031570196151733</v>
      </c>
      <c r="J95">
        <v>0.89596498012542725</v>
      </c>
      <c r="K95">
        <v>0.72861164808273315</v>
      </c>
      <c r="L95">
        <v>9.9019937217235565E-2</v>
      </c>
      <c r="M95">
        <v>2.4668622761964798E-2</v>
      </c>
      <c r="N95">
        <v>2.5544550269842148E-2</v>
      </c>
      <c r="O95">
        <v>1.810288242995739E-2</v>
      </c>
      <c r="P95">
        <v>0.49731796979904175</v>
      </c>
      <c r="Q95">
        <v>0.46010017395019531</v>
      </c>
      <c r="R95">
        <v>0.32641968131065369</v>
      </c>
      <c r="S95">
        <v>8.4309287369251251E-2</v>
      </c>
      <c r="T95">
        <v>1.8133630976080894E-2</v>
      </c>
      <c r="U95">
        <v>1.660018227994442E-2</v>
      </c>
      <c r="V95">
        <v>1.4637389220297337E-2</v>
      </c>
      <c r="W95">
        <v>0.38527196645736694</v>
      </c>
      <c r="X95">
        <v>0.34095418453216553</v>
      </c>
      <c r="Y95">
        <v>0.22014816105365753</v>
      </c>
      <c r="Z95">
        <v>7.758978009223938E-2</v>
      </c>
      <c r="AA95">
        <v>1.5938194468617439E-2</v>
      </c>
      <c r="AB95">
        <v>1.4260785654187202E-2</v>
      </c>
      <c r="AC95">
        <v>1.3017246499657631E-2</v>
      </c>
      <c r="AD95">
        <v>0.2310030460357666</v>
      </c>
      <c r="AE95">
        <v>0.18361829221248627</v>
      </c>
      <c r="AF95">
        <v>9.3934819102287292E-2</v>
      </c>
      <c r="AG95">
        <v>5.8639604598283768E-2</v>
      </c>
      <c r="AH95">
        <v>1.1589794419705868E-2</v>
      </c>
      <c r="AI95">
        <v>1.0336877778172493E-2</v>
      </c>
      <c r="AJ95">
        <v>9.1171897947788239E-3</v>
      </c>
      <c r="AK95">
        <v>0.18835568428039551</v>
      </c>
      <c r="AL95">
        <v>0.14325849711894989</v>
      </c>
      <c r="AM95">
        <v>6.7252874374389648E-2</v>
      </c>
      <c r="AN95">
        <v>4.9539078027009964E-2</v>
      </c>
      <c r="AO95">
        <v>9.9172722548246384E-3</v>
      </c>
      <c r="AP95">
        <v>9.0054208412766457E-3</v>
      </c>
      <c r="AQ95">
        <v>7.5438516214489937E-3</v>
      </c>
      <c r="AR95">
        <v>0.11709637194871902</v>
      </c>
      <c r="AS95">
        <v>8.0795392394065857E-2</v>
      </c>
      <c r="AT95">
        <v>3.2749239355325699E-2</v>
      </c>
      <c r="AU95">
        <v>3.040333092212677E-2</v>
      </c>
      <c r="AV95">
        <v>6.691815797239542E-3</v>
      </c>
      <c r="AW95">
        <v>6.1759087257087231E-3</v>
      </c>
      <c r="AX95">
        <v>4.7750980593264103E-3</v>
      </c>
      <c r="AY95">
        <v>5.502358078956604E-2</v>
      </c>
      <c r="AZ95">
        <v>3.3741459250450134E-2</v>
      </c>
      <c r="BA95">
        <v>1.2152844108641148E-2</v>
      </c>
      <c r="BB95">
        <v>1.2477642856538296E-2</v>
      </c>
      <c r="BC95">
        <v>3.569883294403553E-3</v>
      </c>
      <c r="BD95">
        <v>3.3063555601984262E-3</v>
      </c>
      <c r="BE95">
        <v>2.2347352933138609E-3</v>
      </c>
      <c r="BF95">
        <v>9.9684298038482666E-2</v>
      </c>
      <c r="BG95">
        <v>0.10403501987457275</v>
      </c>
      <c r="BH95">
        <v>0.11312168836593628</v>
      </c>
      <c r="BI95">
        <v>-4.2145773768424988E-3</v>
      </c>
      <c r="BJ95">
        <v>2.6748683303594589E-3</v>
      </c>
      <c r="BK95">
        <v>5.0010420382022858E-3</v>
      </c>
      <c r="BL95">
        <v>-1.2530689127743244E-2</v>
      </c>
      <c r="BM95">
        <v>0.50268203020095825</v>
      </c>
      <c r="BN95">
        <v>0.53989982604980469</v>
      </c>
      <c r="BO95">
        <v>0.51531365513801575</v>
      </c>
      <c r="BP95">
        <v>1.0496072471141815E-2</v>
      </c>
      <c r="BQ95">
        <v>9.2098601162433624E-3</v>
      </c>
      <c r="BR95">
        <v>1.3945410028100014E-2</v>
      </c>
      <c r="BS95">
        <v>-9.0651959180831909E-3</v>
      </c>
      <c r="BT95">
        <v>0.40299773216247559</v>
      </c>
      <c r="BU95">
        <v>0.43586480617523193</v>
      </c>
      <c r="BV95">
        <v>0.40219196677207947</v>
      </c>
      <c r="BW95">
        <v>1.4710649847984314E-2</v>
      </c>
      <c r="BX95">
        <v>6.5349917858839035E-3</v>
      </c>
      <c r="BY95">
        <v>8.944367989897728E-3</v>
      </c>
      <c r="BZ95">
        <v>3.4654932096600533E-3</v>
      </c>
      <c r="CA95">
        <v>0.10552950773084949</v>
      </c>
      <c r="CB95">
        <v>6.1226658599999997E-2</v>
      </c>
      <c r="CC95">
        <v>5.3678580899999995E-2</v>
      </c>
      <c r="CD95">
        <v>3.91952536E-2</v>
      </c>
      <c r="CE95">
        <v>3.3949649400000004E-2</v>
      </c>
      <c r="CF95">
        <v>2.2043712E-2</v>
      </c>
      <c r="CG95">
        <v>1.03062845E-2</v>
      </c>
      <c r="CH95">
        <v>4.4302849130849489E-2</v>
      </c>
    </row>
    <row r="96" spans="1:86">
      <c r="A96">
        <v>2007</v>
      </c>
      <c r="B96">
        <v>1</v>
      </c>
      <c r="C96">
        <v>1</v>
      </c>
      <c r="D96">
        <v>0.84133082628250122</v>
      </c>
      <c r="E96">
        <v>8.7431937456130981E-2</v>
      </c>
      <c r="F96">
        <v>3.0585553497076035E-2</v>
      </c>
      <c r="G96">
        <v>3.4796822816133499E-2</v>
      </c>
      <c r="H96">
        <v>5.8548753149807453E-3</v>
      </c>
      <c r="I96">
        <v>0.90089797973632813</v>
      </c>
      <c r="J96">
        <v>0.8963884711265564</v>
      </c>
      <c r="K96">
        <v>0.7272912859916687</v>
      </c>
      <c r="L96">
        <v>9.4078771770000458E-2</v>
      </c>
      <c r="M96">
        <v>2.7674121782183647E-2</v>
      </c>
      <c r="N96">
        <v>2.9002157971262932E-2</v>
      </c>
      <c r="O96">
        <v>1.8342114984989166E-2</v>
      </c>
      <c r="P96">
        <v>0.50278693437576294</v>
      </c>
      <c r="Q96">
        <v>0.46234795451164246</v>
      </c>
      <c r="R96">
        <v>0.32771271467208862</v>
      </c>
      <c r="S96">
        <v>8.0066435039043427E-2</v>
      </c>
      <c r="T96">
        <v>2.0572539418935776E-2</v>
      </c>
      <c r="U96">
        <v>1.8987057730555534E-2</v>
      </c>
      <c r="V96">
        <v>1.5009195543825626E-2</v>
      </c>
      <c r="W96">
        <v>0.39223408699035645</v>
      </c>
      <c r="X96">
        <v>0.34396535158157349</v>
      </c>
      <c r="Y96">
        <v>0.2220563143491745</v>
      </c>
      <c r="Z96">
        <v>7.4166730046272278E-2</v>
      </c>
      <c r="AA96">
        <v>1.8150486052036285E-2</v>
      </c>
      <c r="AB96">
        <v>1.6325948759913445E-2</v>
      </c>
      <c r="AC96">
        <v>1.3275157660245895E-2</v>
      </c>
      <c r="AD96">
        <v>0.23880307376384735</v>
      </c>
      <c r="AE96">
        <v>0.18659593164920807</v>
      </c>
      <c r="AF96">
        <v>9.7099475562572479E-2</v>
      </c>
      <c r="AG96">
        <v>5.537920817732811E-2</v>
      </c>
      <c r="AH96">
        <v>1.314176619052887E-2</v>
      </c>
      <c r="AI96">
        <v>1.1730439029633999E-2</v>
      </c>
      <c r="AJ96">
        <v>9.2450398951768875E-3</v>
      </c>
      <c r="AK96">
        <v>0.1959649920463562</v>
      </c>
      <c r="AL96">
        <v>0.14576201140880585</v>
      </c>
      <c r="AM96">
        <v>7.031518965959549E-2</v>
      </c>
      <c r="AN96">
        <v>4.6363923698663712E-2</v>
      </c>
      <c r="AO96">
        <v>1.1323138140141964E-2</v>
      </c>
      <c r="AP96">
        <v>1.0120858438313007E-2</v>
      </c>
      <c r="AQ96">
        <v>7.638903334736824E-3</v>
      </c>
      <c r="AR96">
        <v>0.12433059513568878</v>
      </c>
      <c r="AS96">
        <v>8.298221230506897E-2</v>
      </c>
      <c r="AT96">
        <v>3.5290013998746872E-2</v>
      </c>
      <c r="AU96">
        <v>2.8054893016815186E-2</v>
      </c>
      <c r="AV96">
        <v>7.6823318377137184E-3</v>
      </c>
      <c r="AW96">
        <v>7.0109223015606403E-3</v>
      </c>
      <c r="AX96">
        <v>4.9440506845712662E-3</v>
      </c>
      <c r="AY96">
        <v>6.0898482799530029E-2</v>
      </c>
      <c r="AZ96">
        <v>3.5592969506978989E-2</v>
      </c>
      <c r="BA96">
        <v>1.3347535394132137E-2</v>
      </c>
      <c r="BB96">
        <v>1.1758282780647278E-2</v>
      </c>
      <c r="BC96">
        <v>4.179022740572691E-3</v>
      </c>
      <c r="BD96">
        <v>3.8372848648577929E-3</v>
      </c>
      <c r="BE96">
        <v>2.4708427954465151E-3</v>
      </c>
      <c r="BF96">
        <v>9.9102020263671875E-2</v>
      </c>
      <c r="BG96">
        <v>0.1036115288734436</v>
      </c>
      <c r="BH96">
        <v>0.11403954029083252</v>
      </c>
      <c r="BI96">
        <v>-6.6468343138694763E-3</v>
      </c>
      <c r="BJ96">
        <v>2.9114317148923874E-3</v>
      </c>
      <c r="BK96">
        <v>5.7946648448705673E-3</v>
      </c>
      <c r="BL96">
        <v>-1.2487239670008421E-2</v>
      </c>
      <c r="BM96">
        <v>0.49721306562423706</v>
      </c>
      <c r="BN96">
        <v>0.53765204548835754</v>
      </c>
      <c r="BO96">
        <v>0.5136181116104126</v>
      </c>
      <c r="BP96">
        <v>7.3655024170875549E-3</v>
      </c>
      <c r="BQ96">
        <v>1.0013014078140259E-2</v>
      </c>
      <c r="BR96">
        <v>1.5809765085577965E-2</v>
      </c>
      <c r="BS96">
        <v>-9.1543202288448811E-3</v>
      </c>
      <c r="BT96">
        <v>0.39811104536056519</v>
      </c>
      <c r="BU96">
        <v>0.43404051661491394</v>
      </c>
      <c r="BV96">
        <v>0.39957857131958008</v>
      </c>
      <c r="BW96">
        <v>1.4012336730957031E-2</v>
      </c>
      <c r="BX96">
        <v>7.1015823632478714E-3</v>
      </c>
      <c r="BY96">
        <v>1.0015100240707397E-2</v>
      </c>
      <c r="BZ96">
        <v>3.3329194411635399E-3</v>
      </c>
      <c r="CA96">
        <v>0.11474916377466432</v>
      </c>
      <c r="CB96">
        <v>6.7151852999999997E-2</v>
      </c>
      <c r="CC96">
        <v>5.9176234000000008E-2</v>
      </c>
      <c r="CD96">
        <v>4.3209567900000002E-2</v>
      </c>
      <c r="CE96">
        <v>3.7465218000000002E-2</v>
      </c>
      <c r="CF96">
        <v>2.4655197099999998E-2</v>
      </c>
      <c r="CG96">
        <v>1.18772024E-2</v>
      </c>
      <c r="CH96">
        <v>4.7597310774664323E-2</v>
      </c>
    </row>
    <row r="97" spans="1:86">
      <c r="A97">
        <v>2008</v>
      </c>
      <c r="B97">
        <v>1</v>
      </c>
      <c r="C97">
        <v>1</v>
      </c>
      <c r="D97">
        <v>0.8593742847442627</v>
      </c>
      <c r="E97">
        <v>7.8693397343158722E-2</v>
      </c>
      <c r="F97">
        <v>2.8036268427968025E-2</v>
      </c>
      <c r="G97">
        <v>2.8545437380671501E-2</v>
      </c>
      <c r="H97">
        <v>5.3505953401327133E-3</v>
      </c>
      <c r="I97">
        <v>0.90466725826263428</v>
      </c>
      <c r="J97">
        <v>0.90429455041885376</v>
      </c>
      <c r="K97">
        <v>0.74510288238525391</v>
      </c>
      <c r="L97">
        <v>9.1161400079727173E-2</v>
      </c>
      <c r="M97">
        <v>2.5214655324816704E-2</v>
      </c>
      <c r="N97">
        <v>2.3345161229372025E-2</v>
      </c>
      <c r="O97">
        <v>1.94697305560112E-2</v>
      </c>
      <c r="P97">
        <v>0.48688617348670959</v>
      </c>
      <c r="Q97">
        <v>0.46516010165214539</v>
      </c>
      <c r="R97">
        <v>0.33687153458595276</v>
      </c>
      <c r="S97">
        <v>7.8681230545043945E-2</v>
      </c>
      <c r="T97">
        <v>1.88725795596838E-2</v>
      </c>
      <c r="U97">
        <v>1.4830321073532104E-2</v>
      </c>
      <c r="V97">
        <v>1.5904463827610016E-2</v>
      </c>
      <c r="W97">
        <v>0.36995905637741089</v>
      </c>
      <c r="X97">
        <v>0.34306922554969788</v>
      </c>
      <c r="Y97">
        <v>0.22653400897979736</v>
      </c>
      <c r="Z97">
        <v>7.3098383843898773E-2</v>
      </c>
      <c r="AA97">
        <v>1.6681060194969177E-2</v>
      </c>
      <c r="AB97">
        <v>1.2668383307754993E-2</v>
      </c>
      <c r="AC97">
        <v>1.4087393879890442E-2</v>
      </c>
      <c r="AD97">
        <v>0.21263806521892548</v>
      </c>
      <c r="AE97">
        <v>0.18207240104675293</v>
      </c>
      <c r="AF97">
        <v>9.545280784368515E-2</v>
      </c>
      <c r="AG97">
        <v>5.5515147745609283E-2</v>
      </c>
      <c r="AH97">
        <v>1.2476326897740364E-2</v>
      </c>
      <c r="AI97">
        <v>8.8754268363118172E-3</v>
      </c>
      <c r="AJ97">
        <v>9.7526870667934418E-3</v>
      </c>
      <c r="AK97">
        <v>0.17135809361934662</v>
      </c>
      <c r="AL97">
        <v>0.14145097136497498</v>
      </c>
      <c r="AM97">
        <v>6.7751511931419373E-2</v>
      </c>
      <c r="AN97">
        <v>4.6980205923318863E-2</v>
      </c>
      <c r="AO97">
        <v>1.0843774303793907E-2</v>
      </c>
      <c r="AP97">
        <v>7.6149497181177139E-3</v>
      </c>
      <c r="AQ97">
        <v>8.2605360075831413E-3</v>
      </c>
      <c r="AR97">
        <v>0.1054021492600441</v>
      </c>
      <c r="AS97">
        <v>8.0002255737781525E-2</v>
      </c>
      <c r="AT97">
        <v>3.2671436667442322E-2</v>
      </c>
      <c r="AU97">
        <v>2.9102453961968422E-2</v>
      </c>
      <c r="AV97">
        <v>7.6595023274421692E-3</v>
      </c>
      <c r="AW97">
        <v>5.1670391112565994E-3</v>
      </c>
      <c r="AX97">
        <v>5.4018250666558743E-3</v>
      </c>
      <c r="AY97">
        <v>5.0827734172344208E-2</v>
      </c>
      <c r="AZ97">
        <v>3.4664534032344818E-2</v>
      </c>
      <c r="BA97">
        <v>1.2037318199872971E-2</v>
      </c>
      <c r="BB97">
        <v>1.308473851531744E-2</v>
      </c>
      <c r="BC97">
        <v>4.2726178653538227E-3</v>
      </c>
      <c r="BD97">
        <v>2.7629307005554438E-3</v>
      </c>
      <c r="BE97">
        <v>2.5069275870919228E-3</v>
      </c>
      <c r="BF97">
        <v>9.5332741737365723E-2</v>
      </c>
      <c r="BG97">
        <v>9.570544958114624E-2</v>
      </c>
      <c r="BH97">
        <v>0.11427140235900879</v>
      </c>
      <c r="BI97">
        <v>-1.2468002736568451E-2</v>
      </c>
      <c r="BJ97">
        <v>2.8216131031513214E-3</v>
      </c>
      <c r="BK97">
        <v>5.2002761512994766E-3</v>
      </c>
      <c r="BL97">
        <v>-1.4119135215878487E-2</v>
      </c>
      <c r="BM97">
        <v>0.51311382651329041</v>
      </c>
      <c r="BN97">
        <v>0.53483989834785461</v>
      </c>
      <c r="BO97">
        <v>0.52250275015830994</v>
      </c>
      <c r="BP97">
        <v>1.2166798114776611E-5</v>
      </c>
      <c r="BQ97">
        <v>9.1636888682842255E-3</v>
      </c>
      <c r="BR97">
        <v>1.3715116307139397E-2</v>
      </c>
      <c r="BS97">
        <v>-1.0553868487477303E-2</v>
      </c>
      <c r="BT97">
        <v>0.41778108477592468</v>
      </c>
      <c r="BU97">
        <v>0.43913444876670837</v>
      </c>
      <c r="BV97">
        <v>0.40823134779930115</v>
      </c>
      <c r="BW97">
        <v>1.2480169534683228E-2</v>
      </c>
      <c r="BX97">
        <v>6.3420757651329041E-3</v>
      </c>
      <c r="BY97">
        <v>8.51484015583992E-3</v>
      </c>
      <c r="BZ97">
        <v>3.5652667284011841E-3</v>
      </c>
      <c r="CA97">
        <v>5.9707537628894934E-2</v>
      </c>
      <c r="CB97">
        <v>3.5226043200000001E-2</v>
      </c>
      <c r="CC97">
        <v>3.1929398099999999E-2</v>
      </c>
      <c r="CD97">
        <v>2.4585397200000001E-2</v>
      </c>
      <c r="CE97">
        <v>2.1880164800000001E-2</v>
      </c>
      <c r="CF97">
        <v>1.4980145599999998E-2</v>
      </c>
      <c r="CG97">
        <v>7.5217900000000004E-3</v>
      </c>
      <c r="CH97">
        <v>2.4481494428894933E-2</v>
      </c>
    </row>
    <row r="98" spans="1:86">
      <c r="A98">
        <v>2009</v>
      </c>
      <c r="B98">
        <v>1</v>
      </c>
      <c r="C98">
        <v>1</v>
      </c>
      <c r="D98">
        <v>0.87660497426986694</v>
      </c>
      <c r="E98">
        <v>7.7844418585300446E-2</v>
      </c>
      <c r="F98">
        <v>2.2141261026263237E-2</v>
      </c>
      <c r="G98">
        <v>2.2760085761547089E-2</v>
      </c>
      <c r="H98">
        <v>6.4924848265945911E-4</v>
      </c>
      <c r="I98">
        <v>0.9105839729309082</v>
      </c>
      <c r="J98">
        <v>0.91119468212127686</v>
      </c>
      <c r="K98">
        <v>0.76558464765548706</v>
      </c>
      <c r="L98">
        <v>8.9425705373287201E-2</v>
      </c>
      <c r="M98">
        <v>1.957402192056179E-2</v>
      </c>
      <c r="N98">
        <v>1.8226753920316696E-2</v>
      </c>
      <c r="O98">
        <v>1.8383536487817764E-2</v>
      </c>
      <c r="P98">
        <v>0.47089329361915588</v>
      </c>
      <c r="Q98">
        <v>0.45993566513061523</v>
      </c>
      <c r="R98">
        <v>0.34330150485038757</v>
      </c>
      <c r="S98">
        <v>7.6562449336051941E-2</v>
      </c>
      <c r="T98">
        <v>1.4193215407431126E-2</v>
      </c>
      <c r="U98">
        <v>1.1107074096798897E-2</v>
      </c>
      <c r="V98">
        <v>1.4771426096558571E-2</v>
      </c>
      <c r="W98">
        <v>0.34686279296875</v>
      </c>
      <c r="X98">
        <v>0.33307024836540222</v>
      </c>
      <c r="Y98">
        <v>0.22730571031570435</v>
      </c>
      <c r="Z98">
        <v>7.0774473249912262E-2</v>
      </c>
      <c r="AA98">
        <v>1.2501083314418793E-2</v>
      </c>
      <c r="AB98">
        <v>9.4370432198047638E-3</v>
      </c>
      <c r="AC98">
        <v>1.3051925227046013E-2</v>
      </c>
      <c r="AD98">
        <v>0.18476948142051697</v>
      </c>
      <c r="AE98">
        <v>0.16896876692771912</v>
      </c>
      <c r="AF98">
        <v>8.9898832142353058E-2</v>
      </c>
      <c r="AG98">
        <v>5.4112352430820465E-2</v>
      </c>
      <c r="AH98">
        <v>9.3235420063138008E-3</v>
      </c>
      <c r="AI98">
        <v>6.5853926353156567E-3</v>
      </c>
      <c r="AJ98">
        <v>9.0486407279968262E-3</v>
      </c>
      <c r="AK98">
        <v>0.14462116360664368</v>
      </c>
      <c r="AL98">
        <v>0.12920187413692474</v>
      </c>
      <c r="AM98">
        <v>6.1834912747144699E-2</v>
      </c>
      <c r="AN98">
        <v>4.5870337635278702E-2</v>
      </c>
      <c r="AO98">
        <v>8.0754207447171211E-3</v>
      </c>
      <c r="AP98">
        <v>5.67240035161376E-3</v>
      </c>
      <c r="AQ98">
        <v>7.7488035894930363E-3</v>
      </c>
      <c r="AR98">
        <v>8.4530353546142578E-2</v>
      </c>
      <c r="AS98">
        <v>7.1396693587303162E-2</v>
      </c>
      <c r="AT98">
        <v>2.7658512815833092E-2</v>
      </c>
      <c r="AU98">
        <v>2.8675232082605362E-2</v>
      </c>
      <c r="AV98">
        <v>5.8310450986027718E-3</v>
      </c>
      <c r="AW98">
        <v>3.9252503775060177E-3</v>
      </c>
      <c r="AX98">
        <v>5.306650884449482E-3</v>
      </c>
      <c r="AY98">
        <v>3.9563849568367004E-2</v>
      </c>
      <c r="AZ98">
        <v>3.0810253694653511E-2</v>
      </c>
      <c r="BA98">
        <v>9.573628194630146E-3</v>
      </c>
      <c r="BB98">
        <v>1.2756756506860256E-2</v>
      </c>
      <c r="BC98">
        <v>3.4680741373449564E-3</v>
      </c>
      <c r="BD98">
        <v>2.153466222807765E-3</v>
      </c>
      <c r="BE98">
        <v>2.8583288658410311E-3</v>
      </c>
      <c r="BF98">
        <v>8.9416027069091797E-2</v>
      </c>
      <c r="BG98">
        <v>8.8805317878723145E-2</v>
      </c>
      <c r="BH98">
        <v>0.11102032661437988</v>
      </c>
      <c r="BI98">
        <v>-1.1581286787986755E-2</v>
      </c>
      <c r="BJ98">
        <v>2.5672391057014465E-3</v>
      </c>
      <c r="BK98">
        <v>4.5333318412303925E-3</v>
      </c>
      <c r="BL98">
        <v>-1.7734288005158305E-2</v>
      </c>
      <c r="BM98">
        <v>0.52910670638084412</v>
      </c>
      <c r="BN98">
        <v>0.54006433486938477</v>
      </c>
      <c r="BO98">
        <v>0.53330346941947937</v>
      </c>
      <c r="BP98">
        <v>1.2819692492485046E-3</v>
      </c>
      <c r="BQ98">
        <v>7.9480456188321114E-3</v>
      </c>
      <c r="BR98">
        <v>1.1653011664748192E-2</v>
      </c>
      <c r="BS98">
        <v>-1.4122177613899112E-2</v>
      </c>
      <c r="BT98">
        <v>0.43969067931175232</v>
      </c>
      <c r="BU98">
        <v>0.45125901699066162</v>
      </c>
      <c r="BV98">
        <v>0.42228314280509949</v>
      </c>
      <c r="BW98">
        <v>1.286325603723526E-2</v>
      </c>
      <c r="BX98">
        <v>5.3808065131306648E-3</v>
      </c>
      <c r="BY98">
        <v>7.1196798235177994E-3</v>
      </c>
      <c r="BZ98">
        <v>3.6121103912591934E-3</v>
      </c>
      <c r="CA98">
        <v>3.1966638044421312E-2</v>
      </c>
      <c r="CB98">
        <v>1.7782534799999999E-2</v>
      </c>
      <c r="CC98">
        <v>1.6157939999999999E-2</v>
      </c>
      <c r="CD98">
        <v>1.25542833E-2</v>
      </c>
      <c r="CE98">
        <v>1.1197119899999998E-2</v>
      </c>
      <c r="CF98">
        <v>7.8210329000000002E-3</v>
      </c>
      <c r="CG98">
        <v>4.1546075E-3</v>
      </c>
      <c r="CH98">
        <v>1.4184103244421313E-2</v>
      </c>
    </row>
    <row r="99" spans="1:86">
      <c r="A99">
        <v>2010</v>
      </c>
      <c r="B99">
        <v>1</v>
      </c>
      <c r="C99">
        <v>1</v>
      </c>
      <c r="D99">
        <v>0.8732764720916748</v>
      </c>
      <c r="E99">
        <v>8.4680870175361633E-2</v>
      </c>
      <c r="F99">
        <v>2.3944152519106865E-2</v>
      </c>
      <c r="G99">
        <v>1.8209850415587425E-2</v>
      </c>
      <c r="H99">
        <v>-1.1131263454444706E-4</v>
      </c>
      <c r="I99">
        <v>0.91261923313140869</v>
      </c>
      <c r="J99">
        <v>0.91273361444473267</v>
      </c>
      <c r="K99">
        <v>0.76505398750305176</v>
      </c>
      <c r="L99">
        <v>9.1269612312316895E-2</v>
      </c>
      <c r="M99">
        <v>2.154984138906002E-2</v>
      </c>
      <c r="N99">
        <v>1.4801379293203354E-2</v>
      </c>
      <c r="O99">
        <v>2.0058801397681236E-2</v>
      </c>
      <c r="P99">
        <v>0.48602959513664246</v>
      </c>
      <c r="Q99">
        <v>0.4687226414680481</v>
      </c>
      <c r="R99">
        <v>0.3493058979511261</v>
      </c>
      <c r="S99">
        <v>7.7455095946788788E-2</v>
      </c>
      <c r="T99">
        <v>1.6103379428386688E-2</v>
      </c>
      <c r="U99">
        <v>9.7238607704639435E-3</v>
      </c>
      <c r="V99">
        <v>1.6134398058056831E-2</v>
      </c>
      <c r="W99">
        <v>0.36400893330574036</v>
      </c>
      <c r="X99">
        <v>0.34231111407279968</v>
      </c>
      <c r="Y99">
        <v>0.23431871831417084</v>
      </c>
      <c r="Z99">
        <v>7.0855468511581421E-2</v>
      </c>
      <c r="AA99">
        <v>1.4488812536001205E-2</v>
      </c>
      <c r="AB99">
        <v>8.4599526599049568E-3</v>
      </c>
      <c r="AC99">
        <v>1.4188162051141262E-2</v>
      </c>
      <c r="AD99">
        <v>0.20243123173713684</v>
      </c>
      <c r="AE99">
        <v>0.1772453635931015</v>
      </c>
      <c r="AF99">
        <v>9.5682382583618164E-2</v>
      </c>
      <c r="AG99">
        <v>5.4253872483968735E-2</v>
      </c>
      <c r="AH99">
        <v>1.1195527389645576E-2</v>
      </c>
      <c r="AI99">
        <v>6.3114580698311329E-3</v>
      </c>
      <c r="AJ99">
        <v>9.8021170124411583E-3</v>
      </c>
      <c r="AK99">
        <v>0.16147777438163757</v>
      </c>
      <c r="AL99">
        <v>0.13662372529506683</v>
      </c>
      <c r="AM99">
        <v>6.6770747303962708E-2</v>
      </c>
      <c r="AN99">
        <v>4.6050384640693665E-2</v>
      </c>
      <c r="AO99">
        <v>9.8752705380320549E-3</v>
      </c>
      <c r="AP99">
        <v>5.5366675369441509E-3</v>
      </c>
      <c r="AQ99">
        <v>8.3906520158052444E-3</v>
      </c>
      <c r="AR99">
        <v>9.8245419561862946E-2</v>
      </c>
      <c r="AS99">
        <v>7.6171271502971649E-2</v>
      </c>
      <c r="AT99">
        <v>3.0603533610701561E-2</v>
      </c>
      <c r="AU99">
        <v>2.8536140918731689E-2</v>
      </c>
      <c r="AV99">
        <v>7.4179326184093952E-3</v>
      </c>
      <c r="AW99">
        <v>3.9494084194302559E-3</v>
      </c>
      <c r="AX99">
        <v>5.6642573326826096E-3</v>
      </c>
      <c r="AY99">
        <v>4.8427887260913849E-2</v>
      </c>
      <c r="AZ99">
        <v>3.3147122710943222E-2</v>
      </c>
      <c r="BA99">
        <v>1.0470494627952576E-2</v>
      </c>
      <c r="BB99">
        <v>1.2531043030321598E-2</v>
      </c>
      <c r="BC99">
        <v>4.6264082193374634E-3</v>
      </c>
      <c r="BD99">
        <v>2.3389155976474285E-3</v>
      </c>
      <c r="BE99">
        <v>3.1802607700228691E-3</v>
      </c>
      <c r="BF99">
        <v>8.7380766868591309E-2</v>
      </c>
      <c r="BG99">
        <v>8.7266385555267334E-2</v>
      </c>
      <c r="BH99">
        <v>0.10822248458862305</v>
      </c>
      <c r="BI99">
        <v>-6.5887421369552612E-3</v>
      </c>
      <c r="BJ99">
        <v>2.3943111300468445E-3</v>
      </c>
      <c r="BK99">
        <v>3.4084711223840714E-3</v>
      </c>
      <c r="BL99">
        <v>-2.0170114032225683E-2</v>
      </c>
      <c r="BM99">
        <v>0.51397040486335754</v>
      </c>
      <c r="BN99">
        <v>0.5312773585319519</v>
      </c>
      <c r="BO99">
        <v>0.52397057414054871</v>
      </c>
      <c r="BP99">
        <v>7.2257742285728455E-3</v>
      </c>
      <c r="BQ99">
        <v>7.8407730907201767E-3</v>
      </c>
      <c r="BR99">
        <v>8.4859896451234818E-3</v>
      </c>
      <c r="BS99">
        <v>-1.6245710692601278E-2</v>
      </c>
      <c r="BT99">
        <v>0.42658963799476624</v>
      </c>
      <c r="BU99">
        <v>0.44401097297668457</v>
      </c>
      <c r="BV99">
        <v>0.41574808955192566</v>
      </c>
      <c r="BW99">
        <v>1.3814516365528107E-2</v>
      </c>
      <c r="BX99">
        <v>5.4464619606733322E-3</v>
      </c>
      <c r="BY99">
        <v>5.0775185227394104E-3</v>
      </c>
      <c r="BZ99">
        <v>3.9244033396244049E-3</v>
      </c>
      <c r="CA99">
        <v>4.741023074122272E-2</v>
      </c>
      <c r="CB99">
        <v>2.7797294399999999E-2</v>
      </c>
      <c r="CC99">
        <v>2.54777796E-2</v>
      </c>
      <c r="CD99">
        <v>2.0075630399999999E-2</v>
      </c>
      <c r="CE99">
        <v>1.8079251499999997E-2</v>
      </c>
      <c r="CF99">
        <v>1.2729849200000002E-2</v>
      </c>
      <c r="CG99">
        <v>6.4793249999999985E-3</v>
      </c>
      <c r="CH99">
        <v>1.9612936341222721E-2</v>
      </c>
    </row>
    <row r="100" spans="1:86">
      <c r="A100">
        <v>2011</v>
      </c>
      <c r="B100">
        <v>1</v>
      </c>
      <c r="C100">
        <v>1</v>
      </c>
      <c r="D100">
        <v>0.87440139055252075</v>
      </c>
      <c r="E100">
        <v>8.7798610329627991E-2</v>
      </c>
      <c r="F100">
        <v>2.4478724226355553E-2</v>
      </c>
      <c r="G100">
        <v>1.5104160644114017E-2</v>
      </c>
      <c r="H100">
        <v>-1.7828798154368997E-3</v>
      </c>
      <c r="I100">
        <v>0.9135088324546814</v>
      </c>
      <c r="J100">
        <v>0.91402149200439453</v>
      </c>
      <c r="K100">
        <v>0.76807057857513428</v>
      </c>
      <c r="L100">
        <v>9.2329166829586029E-2</v>
      </c>
      <c r="M100">
        <v>2.1647011861205101E-2</v>
      </c>
      <c r="N100">
        <v>1.2299914844334126E-2</v>
      </c>
      <c r="O100">
        <v>1.9674822688102722E-2</v>
      </c>
      <c r="P100">
        <v>0.48779827356338501</v>
      </c>
      <c r="Q100">
        <v>0.47133606672286987</v>
      </c>
      <c r="R100">
        <v>0.35396361351013184</v>
      </c>
      <c r="S100">
        <v>7.7934145927429199E-2</v>
      </c>
      <c r="T100">
        <v>1.5524286776781082E-2</v>
      </c>
      <c r="U100">
        <v>8.1755323335528374E-3</v>
      </c>
      <c r="V100">
        <v>1.5738507732748985E-2</v>
      </c>
      <c r="W100">
        <v>0.36499983072280884</v>
      </c>
      <c r="X100">
        <v>0.34427616000175476</v>
      </c>
      <c r="Y100">
        <v>0.2378288209438324</v>
      </c>
      <c r="Z100">
        <v>7.1774952113628387E-2</v>
      </c>
      <c r="AA100">
        <v>1.3768775388598442E-2</v>
      </c>
      <c r="AB100">
        <v>7.1521722711622715E-3</v>
      </c>
      <c r="AC100">
        <v>1.3758081942796707E-2</v>
      </c>
      <c r="AD100">
        <v>0.20061212778091431</v>
      </c>
      <c r="AE100">
        <v>0.17650021612644196</v>
      </c>
      <c r="AF100">
        <v>9.7544901072978973E-2</v>
      </c>
      <c r="AG100">
        <v>5.4210033267736435E-2</v>
      </c>
      <c r="AH100">
        <v>1.0151614435017109E-2</v>
      </c>
      <c r="AI100">
        <v>5.3286016918718815E-3</v>
      </c>
      <c r="AJ100">
        <v>9.2650707811117172E-3</v>
      </c>
      <c r="AK100">
        <v>0.15864065289497375</v>
      </c>
      <c r="AL100">
        <v>0.13481296598911285</v>
      </c>
      <c r="AM100">
        <v>6.8107582628726959E-2</v>
      </c>
      <c r="AN100">
        <v>4.5438945293426514E-2</v>
      </c>
      <c r="AO100">
        <v>8.7969982996582985E-3</v>
      </c>
      <c r="AP100">
        <v>4.6057663857936859E-3</v>
      </c>
      <c r="AQ100">
        <v>7.8636668622493744E-3</v>
      </c>
      <c r="AR100">
        <v>9.4331130385398865E-2</v>
      </c>
      <c r="AS100">
        <v>7.3489241302013397E-2</v>
      </c>
      <c r="AT100">
        <v>3.0906766653060913E-2</v>
      </c>
      <c r="AU100">
        <v>2.7949502691626549E-2</v>
      </c>
      <c r="AV100">
        <v>6.1573842540383339E-3</v>
      </c>
      <c r="AW100">
        <v>3.2424367964267731E-3</v>
      </c>
      <c r="AX100">
        <v>5.2331546321511269E-3</v>
      </c>
      <c r="AY100">
        <v>4.3791338801383972E-2</v>
      </c>
      <c r="AZ100">
        <v>3.0191175639629364E-2</v>
      </c>
      <c r="BA100">
        <v>1.016562432050705E-2</v>
      </c>
      <c r="BB100">
        <v>1.2129913084208965E-2</v>
      </c>
      <c r="BC100">
        <v>3.4663919359445572E-3</v>
      </c>
      <c r="BD100">
        <v>1.7923981649801135E-3</v>
      </c>
      <c r="BE100">
        <v>2.6368482504040003E-3</v>
      </c>
      <c r="BF100">
        <v>8.6491167545318604E-2</v>
      </c>
      <c r="BG100">
        <v>8.5978507995605469E-2</v>
      </c>
      <c r="BH100">
        <v>0.10633081197738647</v>
      </c>
      <c r="BI100">
        <v>-4.5305564999580383E-3</v>
      </c>
      <c r="BJ100">
        <v>2.8317123651504517E-3</v>
      </c>
      <c r="BK100">
        <v>2.804245799779892E-3</v>
      </c>
      <c r="BL100">
        <v>-2.1457702503539622E-2</v>
      </c>
      <c r="BM100">
        <v>0.51220172643661499</v>
      </c>
      <c r="BN100">
        <v>0.52866393327713013</v>
      </c>
      <c r="BO100">
        <v>0.52043777704238892</v>
      </c>
      <c r="BP100">
        <v>9.8644644021987915E-3</v>
      </c>
      <c r="BQ100">
        <v>8.9544374495744705E-3</v>
      </c>
      <c r="BR100">
        <v>6.9286283105611801E-3</v>
      </c>
      <c r="BS100">
        <v>-1.7521387548185885E-2</v>
      </c>
      <c r="BT100">
        <v>0.42571055889129639</v>
      </c>
      <c r="BU100">
        <v>0.44268542528152466</v>
      </c>
      <c r="BV100">
        <v>0.41410696506500244</v>
      </c>
      <c r="BW100">
        <v>1.439502090215683E-2</v>
      </c>
      <c r="BX100">
        <v>6.1227250844240189E-3</v>
      </c>
      <c r="BY100">
        <v>4.1243825107812881E-3</v>
      </c>
      <c r="BZ100">
        <v>3.9363149553537369E-3</v>
      </c>
      <c r="CA100">
        <v>4.7088626401453192E-2</v>
      </c>
      <c r="CB100">
        <v>2.8295084000000002E-2</v>
      </c>
      <c r="CC100">
        <v>2.5836110799999996E-2</v>
      </c>
      <c r="CD100">
        <v>2.0067836299999999E-2</v>
      </c>
      <c r="CE100">
        <v>1.79879719E-2</v>
      </c>
      <c r="CF100">
        <v>1.2277918099999998E-2</v>
      </c>
      <c r="CG100">
        <v>6.1451521999999993E-3</v>
      </c>
      <c r="CH100">
        <v>1.879354240145319E-2</v>
      </c>
    </row>
    <row r="101" spans="1:86">
      <c r="A101">
        <v>2012</v>
      </c>
      <c r="B101">
        <v>1</v>
      </c>
      <c r="C101">
        <v>1</v>
      </c>
      <c r="D101">
        <v>0.85852211713790894</v>
      </c>
      <c r="E101">
        <v>9.8583467304706573E-2</v>
      </c>
      <c r="F101">
        <v>3.0819274485111237E-2</v>
      </c>
      <c r="G101">
        <v>1.3224739581346512E-2</v>
      </c>
      <c r="H101">
        <v>-1.149618299677968E-3</v>
      </c>
      <c r="I101">
        <v>0.91836827993392944</v>
      </c>
      <c r="J101">
        <v>0.91706383228302002</v>
      </c>
      <c r="K101">
        <v>0.75605899095535278</v>
      </c>
      <c r="L101">
        <v>0.10090185701847076</v>
      </c>
      <c r="M101">
        <v>2.8081472963094711E-2</v>
      </c>
      <c r="N101">
        <v>1.1078811250627041E-2</v>
      </c>
      <c r="O101">
        <v>2.0942699164152145E-2</v>
      </c>
      <c r="P101">
        <v>0.51330661773681641</v>
      </c>
      <c r="Q101">
        <v>0.48647844791412354</v>
      </c>
      <c r="R101">
        <v>0.35334321856498718</v>
      </c>
      <c r="S101">
        <v>8.6392484605312347E-2</v>
      </c>
      <c r="T101">
        <v>2.1971641108393669E-2</v>
      </c>
      <c r="U101">
        <v>7.8411605209112167E-3</v>
      </c>
      <c r="V101">
        <v>1.6929944977164268E-2</v>
      </c>
      <c r="W101">
        <v>0.39511650800704956</v>
      </c>
      <c r="X101">
        <v>0.361737459897995</v>
      </c>
      <c r="Y101">
        <v>0.23997138440608978</v>
      </c>
      <c r="Z101">
        <v>7.9902887344360352E-2</v>
      </c>
      <c r="AA101">
        <v>1.9988503307104111E-2</v>
      </c>
      <c r="AB101">
        <v>6.9816792383790016E-3</v>
      </c>
      <c r="AC101">
        <v>1.4892998151481152E-2</v>
      </c>
      <c r="AD101">
        <v>0.23300531506538391</v>
      </c>
      <c r="AE101">
        <v>0.19438359141349792</v>
      </c>
      <c r="AF101">
        <v>0.10183295607566833</v>
      </c>
      <c r="AG101">
        <v>6.0892663896083832E-2</v>
      </c>
      <c r="AH101">
        <v>1.5928201377391815E-2</v>
      </c>
      <c r="AI101">
        <v>5.3622596897184849E-3</v>
      </c>
      <c r="AJ101">
        <v>1.0367518290877342E-2</v>
      </c>
      <c r="AK101">
        <v>0.18953017890453339</v>
      </c>
      <c r="AL101">
        <v>0.15153537690639496</v>
      </c>
      <c r="AM101">
        <v>7.2266928851604462E-2</v>
      </c>
      <c r="AN101">
        <v>5.1359090954065323E-2</v>
      </c>
      <c r="AO101">
        <v>1.4270015060901642E-2</v>
      </c>
      <c r="AP101">
        <v>4.7130808234214783E-3</v>
      </c>
      <c r="AQ101">
        <v>8.9262658730149269E-3</v>
      </c>
      <c r="AR101">
        <v>0.11914839595556259</v>
      </c>
      <c r="AS101">
        <v>8.6234763264656067E-2</v>
      </c>
      <c r="AT101">
        <v>3.4399557858705521E-2</v>
      </c>
      <c r="AU101">
        <v>3.1612645834684372E-2</v>
      </c>
      <c r="AV101">
        <v>1.0774300433695316E-2</v>
      </c>
      <c r="AW101">
        <v>3.4055723808705807E-3</v>
      </c>
      <c r="AX101">
        <v>6.0426900163292885E-3</v>
      </c>
      <c r="AY101">
        <v>5.8905452489852905E-2</v>
      </c>
      <c r="AZ101">
        <v>3.7753377109766006E-2</v>
      </c>
      <c r="BA101">
        <v>1.2332077138125896E-2</v>
      </c>
      <c r="BB101">
        <v>1.367330364882946E-2</v>
      </c>
      <c r="BC101">
        <v>6.6071357578039169E-3</v>
      </c>
      <c r="BD101">
        <v>1.9389975350350142E-3</v>
      </c>
      <c r="BE101">
        <v>3.2018630299717188E-3</v>
      </c>
      <c r="BF101">
        <v>8.1631720066070557E-2</v>
      </c>
      <c r="BG101">
        <v>8.293616771697998E-2</v>
      </c>
      <c r="BH101">
        <v>0.10246312618255615</v>
      </c>
      <c r="BI101">
        <v>-2.3183897137641907E-3</v>
      </c>
      <c r="BJ101">
        <v>2.7378015220165253E-3</v>
      </c>
      <c r="BK101">
        <v>2.145928330719471E-3</v>
      </c>
      <c r="BL101">
        <v>-2.2092317463830113E-2</v>
      </c>
      <c r="BM101">
        <v>0.48669338226318359</v>
      </c>
      <c r="BN101">
        <v>0.51352155208587646</v>
      </c>
      <c r="BO101">
        <v>0.50517889857292175</v>
      </c>
      <c r="BP101">
        <v>1.2190982699394226E-2</v>
      </c>
      <c r="BQ101">
        <v>8.8476333767175674E-3</v>
      </c>
      <c r="BR101">
        <v>5.3835790604352951E-3</v>
      </c>
      <c r="BS101">
        <v>-1.8079563276842237E-2</v>
      </c>
      <c r="BT101">
        <v>0.40506166219711304</v>
      </c>
      <c r="BU101">
        <v>0.43058538436889648</v>
      </c>
      <c r="BV101">
        <v>0.4027157723903656</v>
      </c>
      <c r="BW101">
        <v>1.4509372413158417E-2</v>
      </c>
      <c r="BX101">
        <v>6.1098318547010422E-3</v>
      </c>
      <c r="BY101">
        <v>3.2376507297158241E-3</v>
      </c>
      <c r="BZ101">
        <v>4.0127541869878769E-3</v>
      </c>
      <c r="CA101">
        <v>7.3024127162929803E-2</v>
      </c>
      <c r="CB101">
        <v>4.5380601800000003E-2</v>
      </c>
      <c r="CC101">
        <v>4.14667388E-2</v>
      </c>
      <c r="CD101">
        <v>3.2280025000000004E-2</v>
      </c>
      <c r="CE101">
        <v>2.8341045400000001E-2</v>
      </c>
      <c r="CF101">
        <v>1.9198745599999997E-2</v>
      </c>
      <c r="CG101">
        <v>9.0873495000000012E-3</v>
      </c>
      <c r="CH101">
        <v>2.7643525362929799E-2</v>
      </c>
    </row>
    <row r="102" spans="1:86">
      <c r="A102">
        <v>2013</v>
      </c>
      <c r="B102">
        <v>1</v>
      </c>
      <c r="C102">
        <v>1</v>
      </c>
      <c r="D102">
        <v>0.8677600622177124</v>
      </c>
      <c r="E102">
        <v>9.6322402358055115E-2</v>
      </c>
      <c r="F102">
        <v>2.5089871138334274E-2</v>
      </c>
      <c r="G102">
        <v>1.1747823096811771E-2</v>
      </c>
      <c r="H102">
        <v>-9.2016975395381451E-4</v>
      </c>
      <c r="I102">
        <v>0.9150664210319519</v>
      </c>
      <c r="J102">
        <v>0.91510295867919922</v>
      </c>
      <c r="K102">
        <v>0.76247256994247437</v>
      </c>
      <c r="L102">
        <v>9.9152699112892151E-2</v>
      </c>
      <c r="M102">
        <v>2.2557290270924568E-2</v>
      </c>
      <c r="N102">
        <v>9.7355935722589493E-3</v>
      </c>
      <c r="O102">
        <v>2.1188713610172272E-2</v>
      </c>
      <c r="P102">
        <v>0.49392867088317871</v>
      </c>
      <c r="Q102">
        <v>0.47594612836837769</v>
      </c>
      <c r="R102">
        <v>0.35111668705940247</v>
      </c>
      <c r="S102">
        <v>8.437858521938324E-2</v>
      </c>
      <c r="T102">
        <v>1.6497954726219177E-2</v>
      </c>
      <c r="U102">
        <v>6.9989939220249653E-3</v>
      </c>
      <c r="V102">
        <v>1.6953930258750916E-2</v>
      </c>
      <c r="W102">
        <v>0.37128371000289917</v>
      </c>
      <c r="X102">
        <v>0.34905627369880676</v>
      </c>
      <c r="Y102">
        <v>0.23592853546142578</v>
      </c>
      <c r="Z102">
        <v>7.7552877366542816E-2</v>
      </c>
      <c r="AA102">
        <v>1.4367447234690189E-2</v>
      </c>
      <c r="AB102">
        <v>6.2533332966268063E-3</v>
      </c>
      <c r="AC102">
        <v>1.4954096637666225E-2</v>
      </c>
      <c r="AD102">
        <v>0.20445489883422852</v>
      </c>
      <c r="AE102">
        <v>0.17968288064002991</v>
      </c>
      <c r="AF102">
        <v>9.5953509211540222E-2</v>
      </c>
      <c r="AG102">
        <v>5.8130953460931778E-2</v>
      </c>
      <c r="AH102">
        <v>1.0366844013333321E-2</v>
      </c>
      <c r="AI102">
        <v>4.743694793432951E-3</v>
      </c>
      <c r="AJ102">
        <v>1.0487881489098072E-2</v>
      </c>
      <c r="AK102">
        <v>0.16131599247455597</v>
      </c>
      <c r="AL102">
        <v>0.13731227815151215</v>
      </c>
      <c r="AM102">
        <v>6.6138915717601776E-2</v>
      </c>
      <c r="AN102">
        <v>4.8942267894744873E-2</v>
      </c>
      <c r="AO102">
        <v>8.8963769376277924E-3</v>
      </c>
      <c r="AP102">
        <v>4.2274217121303082E-3</v>
      </c>
      <c r="AQ102">
        <v>9.1073038056492805E-3</v>
      </c>
      <c r="AR102">
        <v>9.5951944589614868E-2</v>
      </c>
      <c r="AS102">
        <v>7.5323291122913361E-2</v>
      </c>
      <c r="AT102">
        <v>3.0140837654471397E-2</v>
      </c>
      <c r="AU102">
        <v>2.9871083796024323E-2</v>
      </c>
      <c r="AV102">
        <v>6.204056553542614E-3</v>
      </c>
      <c r="AW102">
        <v>3.0561264138668776E-3</v>
      </c>
      <c r="AX102">
        <v>6.0511855408549309E-3</v>
      </c>
      <c r="AY102">
        <v>4.4997464865446091E-2</v>
      </c>
      <c r="AZ102">
        <v>3.1601067632436752E-2</v>
      </c>
      <c r="BA102">
        <v>1.0291019454598427E-2</v>
      </c>
      <c r="BB102">
        <v>1.2977172620594501E-2</v>
      </c>
      <c r="BC102">
        <v>3.498883917927742E-3</v>
      </c>
      <c r="BD102">
        <v>1.7353228759020567E-3</v>
      </c>
      <c r="BE102">
        <v>3.0986699275672436E-3</v>
      </c>
      <c r="BF102">
        <v>8.4933578968048096E-2</v>
      </c>
      <c r="BG102">
        <v>8.4897041320800781E-2</v>
      </c>
      <c r="BH102">
        <v>0.10528749227523804</v>
      </c>
      <c r="BI102">
        <v>-2.8302967548370361E-3</v>
      </c>
      <c r="BJ102">
        <v>2.5325808674097061E-3</v>
      </c>
      <c r="BK102">
        <v>2.0122295245528221E-3</v>
      </c>
      <c r="BL102">
        <v>-2.2108883364126086E-2</v>
      </c>
      <c r="BM102">
        <v>0.50607132911682129</v>
      </c>
      <c r="BN102">
        <v>0.52405387163162231</v>
      </c>
      <c r="BO102">
        <v>0.51664337515830994</v>
      </c>
      <c r="BP102">
        <v>1.1943817138671875E-2</v>
      </c>
      <c r="BQ102">
        <v>8.591916412115097E-3</v>
      </c>
      <c r="BR102">
        <v>4.7488291747868061E-3</v>
      </c>
      <c r="BS102">
        <v>-1.787410001270473E-2</v>
      </c>
      <c r="BT102">
        <v>0.42113775014877319</v>
      </c>
      <c r="BU102">
        <v>0.43915683031082153</v>
      </c>
      <c r="BV102">
        <v>0.4113558828830719</v>
      </c>
      <c r="BW102">
        <v>1.4774113893508911E-2</v>
      </c>
      <c r="BX102">
        <v>6.0593355447053909E-3</v>
      </c>
      <c r="BY102">
        <v>2.736599650233984E-3</v>
      </c>
      <c r="BZ102">
        <v>4.2347833514213562E-3</v>
      </c>
      <c r="CA102">
        <v>5.5986809232427784E-2</v>
      </c>
      <c r="CB102">
        <v>3.3225627000000001E-2</v>
      </c>
      <c r="CC102">
        <v>2.9695077300000001E-2</v>
      </c>
      <c r="CD102">
        <v>2.2239527500000002E-2</v>
      </c>
      <c r="CE102">
        <v>1.9398411599999998E-2</v>
      </c>
      <c r="CF102">
        <v>1.3163953400000003E-2</v>
      </c>
      <c r="CG102">
        <v>6.3996064000000005E-3</v>
      </c>
      <c r="CH102">
        <v>2.2761182232427783E-2</v>
      </c>
    </row>
    <row r="103" spans="1:86">
      <c r="A103">
        <v>2014</v>
      </c>
      <c r="B103">
        <v>1</v>
      </c>
      <c r="C103">
        <v>1</v>
      </c>
      <c r="D103">
        <v>0.86225968599319458</v>
      </c>
      <c r="E103">
        <v>9.8517127335071564E-2</v>
      </c>
      <c r="F103">
        <v>2.8134603053331375E-2</v>
      </c>
      <c r="G103">
        <v>1.0368079878389835E-2</v>
      </c>
      <c r="H103">
        <v>7.2051218012347817E-4</v>
      </c>
      <c r="I103">
        <v>0.91528123617172241</v>
      </c>
      <c r="J103">
        <v>0.91453081369400024</v>
      </c>
      <c r="K103">
        <v>0.75738674402236938</v>
      </c>
      <c r="L103">
        <v>0.10071112215518951</v>
      </c>
      <c r="M103">
        <v>2.5385379791259766E-2</v>
      </c>
      <c r="N103">
        <v>8.6722252890467644E-3</v>
      </c>
      <c r="O103">
        <v>2.2375408560037613E-2</v>
      </c>
      <c r="P103">
        <v>0.50576639175415039</v>
      </c>
      <c r="Q103">
        <v>0.48119059205055237</v>
      </c>
      <c r="R103">
        <v>0.3520033061504364</v>
      </c>
      <c r="S103">
        <v>8.6111612617969513E-2</v>
      </c>
      <c r="T103">
        <v>1.8825052306056023E-2</v>
      </c>
      <c r="U103">
        <v>6.3248220831155777E-3</v>
      </c>
      <c r="V103">
        <v>1.7925798892974854E-2</v>
      </c>
      <c r="W103">
        <v>0.38552743196487427</v>
      </c>
      <c r="X103">
        <v>0.35523301362991333</v>
      </c>
      <c r="Y103">
        <v>0.2381436675786972</v>
      </c>
      <c r="Z103">
        <v>7.9089321196079254E-2</v>
      </c>
      <c r="AA103">
        <v>1.6608014702796936E-2</v>
      </c>
      <c r="AB103">
        <v>5.6705661118030548E-3</v>
      </c>
      <c r="AC103">
        <v>1.5721425414085388E-2</v>
      </c>
      <c r="AD103">
        <v>0.21958330273628235</v>
      </c>
      <c r="AE103">
        <v>0.18577000498771667</v>
      </c>
      <c r="AF103">
        <v>9.8581098020076752E-2</v>
      </c>
      <c r="AG103">
        <v>5.9510696679353714E-2</v>
      </c>
      <c r="AH103">
        <v>1.2017723172903061E-2</v>
      </c>
      <c r="AI103">
        <v>4.3107545934617519E-3</v>
      </c>
      <c r="AJ103">
        <v>1.1349724605679512E-2</v>
      </c>
      <c r="AK103">
        <v>0.17553383111953735</v>
      </c>
      <c r="AL103">
        <v>0.14265596866607666</v>
      </c>
      <c r="AM103">
        <v>6.846483051776886E-2</v>
      </c>
      <c r="AN103">
        <v>5.0230372697114944E-2</v>
      </c>
      <c r="AO103">
        <v>1.0243095457553864E-2</v>
      </c>
      <c r="AP103">
        <v>3.8347558584064245E-3</v>
      </c>
      <c r="AQ103">
        <v>9.8829213529825211E-3</v>
      </c>
      <c r="AR103">
        <v>0.10730064660310745</v>
      </c>
      <c r="AS103">
        <v>7.9067856073379517E-2</v>
      </c>
      <c r="AT103">
        <v>3.1765852123498917E-2</v>
      </c>
      <c r="AU103">
        <v>3.0797243118286133E-2</v>
      </c>
      <c r="AV103">
        <v>7.2150826454162598E-3</v>
      </c>
      <c r="AW103">
        <v>2.7680816128849983E-3</v>
      </c>
      <c r="AX103">
        <v>6.5216012299060822E-3</v>
      </c>
      <c r="AY103">
        <v>5.1557663828134537E-2</v>
      </c>
      <c r="AZ103">
        <v>3.334808349609375E-2</v>
      </c>
      <c r="BA103">
        <v>1.1109663173556328E-2</v>
      </c>
      <c r="BB103">
        <v>1.3155429624021053E-2</v>
      </c>
      <c r="BC103">
        <v>4.1035809554159641E-3</v>
      </c>
      <c r="BD103">
        <v>1.564665581099689E-3</v>
      </c>
      <c r="BE103">
        <v>3.414742648601532E-3</v>
      </c>
      <c r="BF103">
        <v>8.4718763828277588E-2</v>
      </c>
      <c r="BG103">
        <v>8.5469186305999756E-2</v>
      </c>
      <c r="BH103">
        <v>0.1048729419708252</v>
      </c>
      <c r="BI103">
        <v>-2.1939948201179504E-3</v>
      </c>
      <c r="BJ103">
        <v>2.7492232620716095E-3</v>
      </c>
      <c r="BK103">
        <v>1.695854589343071E-3</v>
      </c>
      <c r="BL103">
        <v>-2.1654896379914135E-2</v>
      </c>
      <c r="BM103">
        <v>0.49423360824584961</v>
      </c>
      <c r="BN103">
        <v>0.51880940794944763</v>
      </c>
      <c r="BO103">
        <v>0.51025637984275818</v>
      </c>
      <c r="BP103">
        <v>1.2405514717102051E-2</v>
      </c>
      <c r="BQ103">
        <v>9.3095507472753525E-3</v>
      </c>
      <c r="BR103">
        <v>4.0432577952742577E-3</v>
      </c>
      <c r="BS103">
        <v>-1.7205286712851375E-2</v>
      </c>
      <c r="BT103">
        <v>0.40951484441757202</v>
      </c>
      <c r="BU103">
        <v>0.43334022164344788</v>
      </c>
      <c r="BV103">
        <v>0.40538343787193298</v>
      </c>
      <c r="BW103">
        <v>1.4599509537220001E-2</v>
      </c>
      <c r="BX103">
        <v>6.560327485203743E-3</v>
      </c>
      <c r="BY103">
        <v>2.3474032059311867E-3</v>
      </c>
      <c r="BZ103">
        <v>4.4496096670627594E-3</v>
      </c>
      <c r="CA103">
        <v>7.5273306361475362E-2</v>
      </c>
      <c r="CB103">
        <v>4.54870842E-2</v>
      </c>
      <c r="CC103">
        <v>4.0571946099999999E-2</v>
      </c>
      <c r="CD103">
        <v>3.0011569500000002E-2</v>
      </c>
      <c r="CE103">
        <v>2.5961917799999998E-2</v>
      </c>
      <c r="CF103">
        <v>1.74559005E-2</v>
      </c>
      <c r="CG103">
        <v>8.4235361999999998E-3</v>
      </c>
      <c r="CH103">
        <v>2.9786222161475362E-2</v>
      </c>
    </row>
    <row r="104" spans="1:86">
      <c r="A104">
        <v>2015</v>
      </c>
      <c r="B104">
        <v>1</v>
      </c>
      <c r="C104">
        <v>1</v>
      </c>
      <c r="D104">
        <v>0.86328142881393433</v>
      </c>
      <c r="E104">
        <v>9.9752858281135559E-2</v>
      </c>
      <c r="F104">
        <v>2.7440875768661499E-2</v>
      </c>
      <c r="G104">
        <v>1.0111026465892792E-2</v>
      </c>
      <c r="H104">
        <v>-5.8615952730178833E-4</v>
      </c>
      <c r="I104">
        <v>0.91494053602218628</v>
      </c>
      <c r="J104">
        <v>0.91457319259643555</v>
      </c>
      <c r="K104">
        <v>0.75756710767745972</v>
      </c>
      <c r="L104">
        <v>0.10309187322854996</v>
      </c>
      <c r="M104">
        <v>2.4726744741201401E-2</v>
      </c>
      <c r="N104">
        <v>8.3590466529130936E-3</v>
      </c>
      <c r="O104">
        <v>2.0828422158956528E-2</v>
      </c>
      <c r="P104">
        <v>0.50724762678146362</v>
      </c>
      <c r="Q104">
        <v>0.48375830054283142</v>
      </c>
      <c r="R104">
        <v>0.35413876175880432</v>
      </c>
      <c r="S104">
        <v>8.8246546685695648E-2</v>
      </c>
      <c r="T104">
        <v>1.8596172332763672E-2</v>
      </c>
      <c r="U104">
        <v>6.0990271158516407E-3</v>
      </c>
      <c r="V104">
        <v>1.6677806153893471E-2</v>
      </c>
      <c r="W104">
        <v>0.38679987192153931</v>
      </c>
      <c r="X104">
        <v>0.35770055651664734</v>
      </c>
      <c r="Y104">
        <v>0.2399960458278656</v>
      </c>
      <c r="Z104">
        <v>8.1288918852806091E-2</v>
      </c>
      <c r="AA104">
        <v>1.6428347676992416E-2</v>
      </c>
      <c r="AB104">
        <v>5.432243924587965E-3</v>
      </c>
      <c r="AC104">
        <v>1.4554996974766254E-2</v>
      </c>
      <c r="AD104">
        <v>0.22031258046627045</v>
      </c>
      <c r="AE104">
        <v>0.18741026520729065</v>
      </c>
      <c r="AF104">
        <v>9.9393866956233978E-2</v>
      </c>
      <c r="AG104">
        <v>6.1462473124265671E-2</v>
      </c>
      <c r="AH104">
        <v>1.2054917402565479E-2</v>
      </c>
      <c r="AI104">
        <v>4.1358768939971924E-3</v>
      </c>
      <c r="AJ104">
        <v>1.0363111272454262E-2</v>
      </c>
      <c r="AK104">
        <v>0.17620109021663666</v>
      </c>
      <c r="AL104">
        <v>0.14400644600391388</v>
      </c>
      <c r="AM104">
        <v>6.9344788789749146E-2</v>
      </c>
      <c r="AN104">
        <v>5.1769830286502838E-2</v>
      </c>
      <c r="AO104">
        <v>1.0402374900877476E-2</v>
      </c>
      <c r="AP104">
        <v>3.6457180976867676E-3</v>
      </c>
      <c r="AQ104">
        <v>8.8437339290976524E-3</v>
      </c>
      <c r="AR104">
        <v>0.10759303718805313</v>
      </c>
      <c r="AS104">
        <v>8.0007247626781464E-2</v>
      </c>
      <c r="AT104">
        <v>3.2368678599596024E-2</v>
      </c>
      <c r="AU104">
        <v>3.1685493886470795E-2</v>
      </c>
      <c r="AV104">
        <v>7.3637831956148148E-3</v>
      </c>
      <c r="AW104">
        <v>2.650547306984663E-3</v>
      </c>
      <c r="AX104">
        <v>5.9387413784861565E-3</v>
      </c>
      <c r="AY104">
        <v>5.132472887635231E-2</v>
      </c>
      <c r="AZ104">
        <v>3.3924277871847153E-2</v>
      </c>
      <c r="BA104">
        <v>1.1737929657101631E-2</v>
      </c>
      <c r="BB104">
        <v>1.3397614471614361E-2</v>
      </c>
      <c r="BC104">
        <v>4.2912694625556469E-3</v>
      </c>
      <c r="BD104">
        <v>1.5002586878836155E-3</v>
      </c>
      <c r="BE104">
        <v>2.9972067568451166E-3</v>
      </c>
      <c r="BF104">
        <v>8.5059463977813721E-2</v>
      </c>
      <c r="BG104">
        <v>8.5426807403564453E-2</v>
      </c>
      <c r="BH104">
        <v>0.10571432113647461</v>
      </c>
      <c r="BI104">
        <v>-3.3390149474143982E-3</v>
      </c>
      <c r="BJ104">
        <v>2.7141310274600983E-3</v>
      </c>
      <c r="BK104">
        <v>1.7519798129796982E-3</v>
      </c>
      <c r="BL104">
        <v>-2.1414581686258316E-2</v>
      </c>
      <c r="BM104">
        <v>0.49275237321853638</v>
      </c>
      <c r="BN104">
        <v>0.51624169945716858</v>
      </c>
      <c r="BO104">
        <v>0.50914266705513</v>
      </c>
      <c r="BP104">
        <v>1.1506311595439911E-2</v>
      </c>
      <c r="BQ104">
        <v>8.8447034358978271E-3</v>
      </c>
      <c r="BR104">
        <v>4.011999350041151E-3</v>
      </c>
      <c r="BS104">
        <v>-1.7263965681195259E-2</v>
      </c>
      <c r="BT104">
        <v>0.40769290924072266</v>
      </c>
      <c r="BU104">
        <v>0.43081489205360413</v>
      </c>
      <c r="BV104">
        <v>0.4034283459186554</v>
      </c>
      <c r="BW104">
        <v>1.4845326542854309E-2</v>
      </c>
      <c r="BX104">
        <v>6.1305724084377289E-3</v>
      </c>
      <c r="BY104">
        <v>2.2600195370614529E-3</v>
      </c>
      <c r="BZ104">
        <v>4.1506160050630569E-3</v>
      </c>
      <c r="CA104">
        <v>7.2617194310334435E-2</v>
      </c>
      <c r="CB104">
        <v>4.4723448500000006E-2</v>
      </c>
      <c r="CC104">
        <v>4.0243359000000006E-2</v>
      </c>
      <c r="CD104">
        <v>2.9892945000000001E-2</v>
      </c>
      <c r="CE104">
        <v>2.5753606999999994E-2</v>
      </c>
      <c r="CF104">
        <v>1.7097858000000001E-2</v>
      </c>
      <c r="CG104">
        <v>7.5874013000000002E-3</v>
      </c>
      <c r="CH104">
        <v>2.7893745810334429E-2</v>
      </c>
    </row>
    <row r="105" spans="1:86">
      <c r="A105">
        <v>2016</v>
      </c>
      <c r="B105">
        <v>1</v>
      </c>
      <c r="C105">
        <v>1</v>
      </c>
      <c r="D105">
        <v>0.86613291501998901</v>
      </c>
      <c r="E105">
        <v>9.7606465220451355E-2</v>
      </c>
      <c r="F105">
        <v>2.6419607922434807E-2</v>
      </c>
      <c r="G105">
        <v>1.0051442310214043E-2</v>
      </c>
      <c r="H105">
        <v>-2.1044634922873229E-4</v>
      </c>
      <c r="I105">
        <v>0.91387248039245605</v>
      </c>
      <c r="J105">
        <v>0.91324406862258911</v>
      </c>
      <c r="K105">
        <v>0.76014494895935059</v>
      </c>
      <c r="L105">
        <v>0.10084285587072372</v>
      </c>
      <c r="M105">
        <v>2.3943839594721794E-2</v>
      </c>
      <c r="N105">
        <v>8.3687379956245422E-3</v>
      </c>
      <c r="O105">
        <v>1.994364894926548E-2</v>
      </c>
      <c r="P105">
        <v>0.5018463134765625</v>
      </c>
      <c r="Q105">
        <v>0.48078477382659912</v>
      </c>
      <c r="R105">
        <v>0.35472095012664795</v>
      </c>
      <c r="S105">
        <v>8.6240775883197784E-2</v>
      </c>
      <c r="T105">
        <v>1.7879201099276543E-2</v>
      </c>
      <c r="U105">
        <v>6.1056055128574371E-3</v>
      </c>
      <c r="V105">
        <v>1.5838218852877617E-2</v>
      </c>
      <c r="W105">
        <v>0.37976327538490295</v>
      </c>
      <c r="X105">
        <v>0.35377925634384155</v>
      </c>
      <c r="Y105">
        <v>0.23921012878417969</v>
      </c>
      <c r="Z105">
        <v>7.9594582319259644E-2</v>
      </c>
      <c r="AA105">
        <v>1.5811474993824959E-2</v>
      </c>
      <c r="AB105">
        <v>5.4168528877198696E-3</v>
      </c>
      <c r="AC105">
        <v>1.3746238313615322E-2</v>
      </c>
      <c r="AD105">
        <v>0.21182931959629059</v>
      </c>
      <c r="AE105">
        <v>0.18253873288631439</v>
      </c>
      <c r="AF105">
        <v>9.7105756402015686E-2</v>
      </c>
      <c r="AG105">
        <v>6.002546101808548E-2</v>
      </c>
      <c r="AH105">
        <v>1.1396415531635284E-2</v>
      </c>
      <c r="AI105">
        <v>4.1582374833524227E-3</v>
      </c>
      <c r="AJ105">
        <v>9.8528629168868065E-3</v>
      </c>
      <c r="AK105">
        <v>0.16799433529376984</v>
      </c>
      <c r="AL105">
        <v>0.13933464884757996</v>
      </c>
      <c r="AM105">
        <v>6.6644132137298584E-2</v>
      </c>
      <c r="AN105">
        <v>5.0692964345216751E-2</v>
      </c>
      <c r="AO105">
        <v>9.8368413746356964E-3</v>
      </c>
      <c r="AP105">
        <v>3.6763371899724007E-3</v>
      </c>
      <c r="AQ105">
        <v>8.4843738004565239E-3</v>
      </c>
      <c r="AR105">
        <v>0.10110295563936234</v>
      </c>
      <c r="AS105">
        <v>7.6492004096508026E-2</v>
      </c>
      <c r="AT105">
        <v>3.0019773170351982E-2</v>
      </c>
      <c r="AU105">
        <v>3.0969841405749321E-2</v>
      </c>
      <c r="AV105">
        <v>7.0014707744121552E-3</v>
      </c>
      <c r="AW105">
        <v>2.6894358452409506E-3</v>
      </c>
      <c r="AX105">
        <v>5.8114798739552498E-3</v>
      </c>
      <c r="AY105">
        <v>4.8029851168394089E-2</v>
      </c>
      <c r="AZ105">
        <v>3.2143790274858475E-2</v>
      </c>
      <c r="BA105">
        <v>1.0684985667467117E-2</v>
      </c>
      <c r="BB105">
        <v>1.2687372043728828E-2</v>
      </c>
      <c r="BC105">
        <v>4.0980358608067036E-3</v>
      </c>
      <c r="BD105">
        <v>1.5570614486932755E-3</v>
      </c>
      <c r="BE105">
        <v>3.1163361854851246E-3</v>
      </c>
      <c r="BF105">
        <v>8.6127519607543945E-2</v>
      </c>
      <c r="BG105">
        <v>8.6755931377410889E-2</v>
      </c>
      <c r="BH105">
        <v>0.10598796606063843</v>
      </c>
      <c r="BI105">
        <v>-3.2363906502723694E-3</v>
      </c>
      <c r="BJ105">
        <v>2.4757683277130127E-3</v>
      </c>
      <c r="BK105">
        <v>1.6827043145895004E-3</v>
      </c>
      <c r="BL105">
        <v>-2.0154095298494212E-2</v>
      </c>
      <c r="BM105">
        <v>0.4981536865234375</v>
      </c>
      <c r="BN105">
        <v>0.51921522617340088</v>
      </c>
      <c r="BO105">
        <v>0.51141196489334106</v>
      </c>
      <c r="BP105">
        <v>1.1365689337253571E-2</v>
      </c>
      <c r="BQ105">
        <v>8.5404068231582642E-3</v>
      </c>
      <c r="BR105">
        <v>3.9458367973566055E-3</v>
      </c>
      <c r="BS105">
        <v>-1.6048665202106349E-2</v>
      </c>
      <c r="BT105">
        <v>0.41202616691589355</v>
      </c>
      <c r="BU105">
        <v>0.43245929479598999</v>
      </c>
      <c r="BV105">
        <v>0.40542399883270264</v>
      </c>
      <c r="BW105">
        <v>1.460207998752594E-2</v>
      </c>
      <c r="BX105">
        <v>6.0646384954452515E-3</v>
      </c>
      <c r="BY105">
        <v>2.2631324827671051E-3</v>
      </c>
      <c r="BZ105">
        <v>4.1054300963878632E-3</v>
      </c>
      <c r="CA105">
        <v>6.6433407227533867E-2</v>
      </c>
    </row>
    <row r="106" spans="1:86">
      <c r="A106">
        <v>2017</v>
      </c>
      <c r="B106">
        <v>1</v>
      </c>
      <c r="C106">
        <v>1</v>
      </c>
      <c r="D106">
        <v>0.84517226209031204</v>
      </c>
      <c r="E106">
        <v>0.10893634643025958</v>
      </c>
      <c r="F106">
        <v>2.728060309311052E-2</v>
      </c>
      <c r="G106">
        <v>1.0362357644921575E-2</v>
      </c>
      <c r="H106">
        <v>8.248430741396421E-3</v>
      </c>
      <c r="CA106">
        <v>8.3593913356115435E-2</v>
      </c>
    </row>
    <row r="107" spans="1:86">
      <c r="A107">
        <v>2018</v>
      </c>
      <c r="B107">
        <v>1</v>
      </c>
      <c r="C107">
        <v>1</v>
      </c>
      <c r="D107">
        <v>0.84517226271558921</v>
      </c>
      <c r="E107">
        <v>0.10893634627464521</v>
      </c>
      <c r="F107">
        <v>2.7280602986431923E-2</v>
      </c>
      <c r="G107">
        <v>1.0362357797797841E-2</v>
      </c>
      <c r="H107">
        <v>8.2484302255357231E-3</v>
      </c>
      <c r="CA107">
        <v>8.3593913908624071E-2</v>
      </c>
    </row>
    <row r="108" spans="1:86">
      <c r="A108">
        <v>2019</v>
      </c>
      <c r="B108">
        <v>1</v>
      </c>
      <c r="C108">
        <v>1</v>
      </c>
      <c r="D108">
        <v>0.84517226260370415</v>
      </c>
      <c r="E108">
        <v>0.10893634608104862</v>
      </c>
      <c r="F108">
        <v>2.728060277237877E-2</v>
      </c>
      <c r="G108">
        <v>1.0362358073551806E-2</v>
      </c>
      <c r="H108">
        <v>8.2484304693166664E-3</v>
      </c>
      <c r="CA108">
        <v>8.3593913971443848E-2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N108"/>
  <sheetViews>
    <sheetView workbookViewId="0">
      <pane xSplit="1" ySplit="1" topLeftCell="AR65" activePane="bottomRight" state="frozen"/>
      <selection activeCell="D32" sqref="D32"/>
      <selection pane="topRight" activeCell="D32" sqref="D32"/>
      <selection pane="bottomLeft" activeCell="D32" sqref="D32"/>
      <selection pane="bottomRight" activeCell="BH1" sqref="BH1"/>
    </sheetView>
  </sheetViews>
  <sheetFormatPr baseColWidth="10" defaultColWidth="8.83203125" defaultRowHeight="15.55"/>
  <sheetData>
    <row r="1" spans="1:66">
      <c r="A1" t="s">
        <v>1</v>
      </c>
      <c r="B1" t="s">
        <v>616</v>
      </c>
      <c r="C1" t="s">
        <v>617</v>
      </c>
      <c r="D1" t="s">
        <v>618</v>
      </c>
      <c r="E1" t="s">
        <v>619</v>
      </c>
      <c r="F1" t="s">
        <v>620</v>
      </c>
      <c r="G1" t="s">
        <v>622</v>
      </c>
      <c r="H1" t="s">
        <v>621</v>
      </c>
      <c r="I1" t="s">
        <v>623</v>
      </c>
      <c r="J1" t="s">
        <v>624</v>
      </c>
      <c r="K1" t="s">
        <v>625</v>
      </c>
      <c r="L1" t="s">
        <v>626</v>
      </c>
      <c r="M1" t="s">
        <v>628</v>
      </c>
      <c r="N1" t="s">
        <v>627</v>
      </c>
      <c r="O1" t="s">
        <v>629</v>
      </c>
      <c r="P1" t="s">
        <v>630</v>
      </c>
      <c r="Q1" t="s">
        <v>631</v>
      </c>
      <c r="R1" t="s">
        <v>632</v>
      </c>
      <c r="S1" t="s">
        <v>634</v>
      </c>
      <c r="T1" t="s">
        <v>633</v>
      </c>
      <c r="U1" t="s">
        <v>635</v>
      </c>
      <c r="V1" t="s">
        <v>636</v>
      </c>
      <c r="W1" t="s">
        <v>637</v>
      </c>
      <c r="X1" t="s">
        <v>638</v>
      </c>
      <c r="Y1" t="s">
        <v>640</v>
      </c>
      <c r="Z1" t="s">
        <v>639</v>
      </c>
      <c r="AA1" t="s">
        <v>641</v>
      </c>
      <c r="AB1" t="s">
        <v>642</v>
      </c>
      <c r="AC1" t="s">
        <v>643</v>
      </c>
      <c r="AD1" t="s">
        <v>644</v>
      </c>
      <c r="AE1" t="s">
        <v>646</v>
      </c>
      <c r="AF1" t="s">
        <v>645</v>
      </c>
      <c r="AG1" t="s">
        <v>647</v>
      </c>
      <c r="AH1" t="s">
        <v>648</v>
      </c>
      <c r="AI1" t="s">
        <v>649</v>
      </c>
      <c r="AJ1" t="s">
        <v>650</v>
      </c>
      <c r="AK1" t="s">
        <v>652</v>
      </c>
      <c r="AL1" t="s">
        <v>651</v>
      </c>
      <c r="AM1" t="s">
        <v>653</v>
      </c>
      <c r="AN1" t="s">
        <v>654</v>
      </c>
      <c r="AO1" t="s">
        <v>655</v>
      </c>
      <c r="AP1" t="s">
        <v>656</v>
      </c>
      <c r="AQ1" t="s">
        <v>658</v>
      </c>
      <c r="AR1" t="s">
        <v>657</v>
      </c>
      <c r="AS1" t="s">
        <v>659</v>
      </c>
      <c r="AT1" t="s">
        <v>660</v>
      </c>
      <c r="AU1" t="s">
        <v>661</v>
      </c>
      <c r="AV1" t="s">
        <v>662</v>
      </c>
      <c r="AW1" t="s">
        <v>664</v>
      </c>
      <c r="AX1" t="s">
        <v>663</v>
      </c>
      <c r="AY1" t="s">
        <v>665</v>
      </c>
      <c r="AZ1" t="s">
        <v>666</v>
      </c>
      <c r="BA1" t="s">
        <v>667</v>
      </c>
      <c r="BB1" t="s">
        <v>668</v>
      </c>
      <c r="BC1" t="s">
        <v>670</v>
      </c>
      <c r="BD1" t="s">
        <v>669</v>
      </c>
      <c r="BE1" t="s">
        <v>671</v>
      </c>
      <c r="BF1" t="s">
        <v>672</v>
      </c>
      <c r="BG1" t="s">
        <v>673</v>
      </c>
      <c r="BH1" t="s">
        <v>674</v>
      </c>
      <c r="BI1" t="s">
        <v>676</v>
      </c>
      <c r="BJ1" t="s">
        <v>675</v>
      </c>
      <c r="BK1" t="s">
        <v>677</v>
      </c>
      <c r="BL1" t="s">
        <v>678</v>
      </c>
      <c r="BM1" t="s">
        <v>679</v>
      </c>
      <c r="BN1" t="s">
        <v>680</v>
      </c>
    </row>
    <row r="2" spans="1:66">
      <c r="A2">
        <v>1913</v>
      </c>
      <c r="F2">
        <v>15323.942501483993</v>
      </c>
      <c r="R2">
        <v>62415.262482152219</v>
      </c>
      <c r="X2">
        <v>94592.959479016165</v>
      </c>
      <c r="AD2">
        <v>275218.64881550585</v>
      </c>
      <c r="AJ2">
        <v>451334.7585373763</v>
      </c>
      <c r="AP2">
        <v>1320404.0817720592</v>
      </c>
      <c r="AV2">
        <v>4221770.9922984205</v>
      </c>
      <c r="BH2">
        <v>10091.57361474308</v>
      </c>
    </row>
    <row r="3" spans="1:66">
      <c r="A3">
        <v>1914</v>
      </c>
      <c r="F3">
        <v>14976.751148335687</v>
      </c>
      <c r="R3">
        <v>61297.521666300876</v>
      </c>
      <c r="X3">
        <v>93042.564030306617</v>
      </c>
      <c r="AD3">
        <v>271946.96461002971</v>
      </c>
      <c r="AJ3">
        <v>451706.66973069863</v>
      </c>
      <c r="AP3">
        <v>1288500.9557489015</v>
      </c>
      <c r="AV3">
        <v>4087467.6141851917</v>
      </c>
      <c r="BH3">
        <v>9829.9988685617755</v>
      </c>
    </row>
    <row r="4" spans="1:66">
      <c r="A4">
        <v>1915</v>
      </c>
      <c r="F4">
        <v>14921.498836802055</v>
      </c>
      <c r="R4">
        <v>60205.608887331</v>
      </c>
      <c r="X4">
        <v>90967.763639229088</v>
      </c>
      <c r="AD4">
        <v>262285.96009670605</v>
      </c>
      <c r="AJ4">
        <v>435055.98057194601</v>
      </c>
      <c r="AP4">
        <v>1375670.3188576598</v>
      </c>
      <c r="AV4">
        <v>6505850.1748242574</v>
      </c>
      <c r="BH4">
        <v>9889.9310534099495</v>
      </c>
    </row>
    <row r="5" spans="1:66">
      <c r="A5">
        <v>1916</v>
      </c>
      <c r="F5">
        <v>16282.680064127326</v>
      </c>
      <c r="R5">
        <v>68519.577694256761</v>
      </c>
      <c r="X5">
        <v>104909.78628735901</v>
      </c>
      <c r="AD5">
        <v>314430.85830236558</v>
      </c>
      <c r="AJ5">
        <v>533156.64515831333</v>
      </c>
      <c r="AP5">
        <v>1712068.8698642543</v>
      </c>
      <c r="AV5">
        <v>7785130.6844162866</v>
      </c>
      <c r="BH5">
        <v>10478.580327446278</v>
      </c>
    </row>
    <row r="6" spans="1:66">
      <c r="A6">
        <v>1917</v>
      </c>
      <c r="F6">
        <v>16152.064933030275</v>
      </c>
      <c r="R6">
        <v>65428.231341880222</v>
      </c>
      <c r="X6">
        <v>98984.82644603416</v>
      </c>
      <c r="AD6">
        <v>286491.56784247252</v>
      </c>
      <c r="AJ6">
        <v>463324.8908195619</v>
      </c>
      <c r="AP6">
        <v>1357021.7069034681</v>
      </c>
      <c r="AV6">
        <v>5435497.7640243033</v>
      </c>
      <c r="BH6">
        <v>10676.935332046949</v>
      </c>
    </row>
    <row r="7" spans="1:66">
      <c r="A7">
        <v>1918</v>
      </c>
      <c r="F7">
        <v>15257.37617676369</v>
      </c>
      <c r="R7">
        <v>61192.827971927407</v>
      </c>
      <c r="X7">
        <v>89998.357442390712</v>
      </c>
      <c r="AD7">
        <v>243530.19273327137</v>
      </c>
      <c r="AJ7">
        <v>379283.66405480844</v>
      </c>
      <c r="AP7">
        <v>1024758.9620996958</v>
      </c>
      <c r="AV7">
        <v>3744506.5747661521</v>
      </c>
      <c r="BH7">
        <v>10153.437088412167</v>
      </c>
    </row>
    <row r="8" spans="1:66">
      <c r="A8">
        <v>1919</v>
      </c>
      <c r="F8">
        <v>15235.926848956084</v>
      </c>
      <c r="R8">
        <v>61424.610963949941</v>
      </c>
      <c r="X8">
        <v>91926.571540505553</v>
      </c>
      <c r="AD8">
        <v>250033.41814018664</v>
      </c>
      <c r="AJ8">
        <v>385112.21721718478</v>
      </c>
      <c r="AP8">
        <v>1010098.8896573782</v>
      </c>
      <c r="AV8">
        <v>3483739.9405991193</v>
      </c>
      <c r="BH8">
        <v>10103.850836178988</v>
      </c>
    </row>
    <row r="9" spans="1:66">
      <c r="A9">
        <v>1920</v>
      </c>
      <c r="F9">
        <v>13635.559125872936</v>
      </c>
      <c r="R9">
        <v>53197.925328683807</v>
      </c>
      <c r="X9">
        <v>77242.768887788945</v>
      </c>
      <c r="AD9">
        <v>202212.87879547226</v>
      </c>
      <c r="AJ9">
        <v>303881.92863957264</v>
      </c>
      <c r="AP9">
        <v>730487.56713115936</v>
      </c>
      <c r="AV9">
        <v>2267454.6132322405</v>
      </c>
      <c r="BH9">
        <v>9239.7406588939502</v>
      </c>
    </row>
    <row r="10" spans="1:66">
      <c r="A10">
        <v>1921</v>
      </c>
      <c r="F10">
        <v>12224.362907092935</v>
      </c>
      <c r="R10">
        <v>52786.090737004415</v>
      </c>
      <c r="X10">
        <v>75312.158715211452</v>
      </c>
      <c r="AD10">
        <v>191163.55888434529</v>
      </c>
      <c r="AJ10">
        <v>286003.63233084336</v>
      </c>
      <c r="AP10">
        <v>684803.02844396583</v>
      </c>
      <c r="AV10">
        <v>2063958.2904213869</v>
      </c>
      <c r="BH10">
        <v>7717.5042593249891</v>
      </c>
    </row>
    <row r="11" spans="1:66">
      <c r="A11">
        <v>1922</v>
      </c>
      <c r="F11">
        <v>14069.160285865812</v>
      </c>
      <c r="R11">
        <v>61512.447715479415</v>
      </c>
      <c r="X11">
        <v>89887.822258215325</v>
      </c>
      <c r="AD11">
        <v>239986.50829642444</v>
      </c>
      <c r="AJ11">
        <v>367424.66051920346</v>
      </c>
      <c r="AP11">
        <v>933551.98131479998</v>
      </c>
      <c r="AV11">
        <v>3199553.1969898534</v>
      </c>
      <c r="BH11">
        <v>8797.6839047976337</v>
      </c>
    </row>
    <row r="12" spans="1:66">
      <c r="A12">
        <v>1923</v>
      </c>
      <c r="F12">
        <v>15493.976622204756</v>
      </c>
      <c r="R12">
        <v>64239.96472113816</v>
      </c>
      <c r="X12">
        <v>92272.379027527553</v>
      </c>
      <c r="AD12">
        <v>242364.42226137119</v>
      </c>
      <c r="AJ12">
        <v>369000.30612702679</v>
      </c>
      <c r="AP12">
        <v>915137.87268493033</v>
      </c>
      <c r="AV12">
        <v>3095644.9692128869</v>
      </c>
      <c r="BH12">
        <v>10077.755722323263</v>
      </c>
    </row>
    <row r="13" spans="1:66">
      <c r="A13">
        <v>1924</v>
      </c>
      <c r="F13">
        <v>15440.830777503674</v>
      </c>
      <c r="R13">
        <v>68568.163239888454</v>
      </c>
      <c r="X13">
        <v>99167.425592542815</v>
      </c>
      <c r="AD13">
        <v>269026.83403869515</v>
      </c>
      <c r="AJ13">
        <v>413834.42295155395</v>
      </c>
      <c r="AP13">
        <v>1047972.6171086413</v>
      </c>
      <c r="AV13">
        <v>3589916.2670954256</v>
      </c>
      <c r="BH13">
        <v>9537.7938372386998</v>
      </c>
    </row>
    <row r="14" spans="1:66">
      <c r="A14">
        <v>1925</v>
      </c>
      <c r="F14">
        <v>16151.715613055765</v>
      </c>
      <c r="R14">
        <v>74869.786789855862</v>
      </c>
      <c r="X14">
        <v>113092.77241808746</v>
      </c>
      <c r="AD14">
        <v>326983.48513986293</v>
      </c>
      <c r="AJ14">
        <v>512353.45310842898</v>
      </c>
      <c r="AP14">
        <v>1376756.7611148169</v>
      </c>
      <c r="AV14">
        <v>5347588.3131811349</v>
      </c>
      <c r="BH14">
        <v>9627.485482300197</v>
      </c>
    </row>
    <row r="15" spans="1:66">
      <c r="A15">
        <v>1926</v>
      </c>
      <c r="F15">
        <v>16209.06488254346</v>
      </c>
      <c r="R15">
        <v>74092.341917669532</v>
      </c>
      <c r="X15">
        <v>112211.42058779235</v>
      </c>
      <c r="AD15">
        <v>322707.10572712118</v>
      </c>
      <c r="AJ15">
        <v>504029.0621553227</v>
      </c>
      <c r="AP15">
        <v>1371125.5692276286</v>
      </c>
      <c r="AV15">
        <v>5452758.0048001241</v>
      </c>
      <c r="BH15">
        <v>9777.5896564183422</v>
      </c>
    </row>
    <row r="16" spans="1:66">
      <c r="A16">
        <v>1927</v>
      </c>
      <c r="F16">
        <v>16454.60656411928</v>
      </c>
      <c r="R16">
        <v>76791.10842257319</v>
      </c>
      <c r="X16">
        <v>117456.36583612151</v>
      </c>
      <c r="AD16">
        <v>345958.66050492885</v>
      </c>
      <c r="AJ16">
        <v>546191.66068444669</v>
      </c>
      <c r="AP16">
        <v>1522699.7150996919</v>
      </c>
      <c r="AV16">
        <v>6177411.4599834392</v>
      </c>
      <c r="BH16">
        <v>9750.550802068843</v>
      </c>
    </row>
    <row r="17" spans="1:60">
      <c r="A17">
        <v>1928</v>
      </c>
      <c r="F17">
        <v>17229.03034351104</v>
      </c>
      <c r="R17">
        <v>84919.670772724829</v>
      </c>
      <c r="X17">
        <v>132882.97262486257</v>
      </c>
      <c r="AD17">
        <v>412467.28515971126</v>
      </c>
      <c r="AJ17">
        <v>668452.32367507915</v>
      </c>
      <c r="AP17">
        <v>1988385.0906865487</v>
      </c>
      <c r="AV17">
        <v>8656752.675081864</v>
      </c>
      <c r="BH17">
        <v>9707.8480735983958</v>
      </c>
    </row>
    <row r="18" spans="1:60">
      <c r="A18">
        <v>1929</v>
      </c>
      <c r="F18">
        <v>17716.954897586402</v>
      </c>
      <c r="R18">
        <v>82755.16620384081</v>
      </c>
      <c r="X18">
        <v>129273.64402844448</v>
      </c>
      <c r="AD18">
        <v>396025.03029858816</v>
      </c>
      <c r="AJ18">
        <v>640166.68948976067</v>
      </c>
      <c r="AP18">
        <v>1933572.6448053925</v>
      </c>
      <c r="AV18">
        <v>8841227.5241258591</v>
      </c>
      <c r="BH18">
        <v>10490.486974669246</v>
      </c>
    </row>
    <row r="19" spans="1:60">
      <c r="A19">
        <v>1930</v>
      </c>
      <c r="F19">
        <v>15498.991995163629</v>
      </c>
      <c r="R19">
        <v>67987.033566796352</v>
      </c>
      <c r="X19">
        <v>99389.079789176059</v>
      </c>
      <c r="AD19">
        <v>266943.37253324874</v>
      </c>
      <c r="AJ19">
        <v>409303.83016716776</v>
      </c>
      <c r="AP19">
        <v>1096438.3723897226</v>
      </c>
      <c r="AV19">
        <v>4408769.2842004476</v>
      </c>
      <c r="BH19">
        <v>9666.9873760933278</v>
      </c>
    </row>
    <row r="20" spans="1:60">
      <c r="A20">
        <v>1931</v>
      </c>
      <c r="F20">
        <v>14079.497528619047</v>
      </c>
      <c r="R20">
        <v>62714.587449181992</v>
      </c>
      <c r="X20">
        <v>87942.982997720945</v>
      </c>
      <c r="AD20">
        <v>218210.51176221055</v>
      </c>
      <c r="AJ20">
        <v>325680.70261984057</v>
      </c>
      <c r="AP20">
        <v>829760.65997682081</v>
      </c>
      <c r="AV20">
        <v>3167748.1035988424</v>
      </c>
      <c r="BH20">
        <v>8675.5986485564972</v>
      </c>
    </row>
    <row r="21" spans="1:60">
      <c r="A21">
        <v>1932</v>
      </c>
      <c r="F21">
        <v>11920.64046426226</v>
      </c>
      <c r="R21">
        <v>55276.262284843382</v>
      </c>
      <c r="X21">
        <v>77884.990527740913</v>
      </c>
      <c r="AD21">
        <v>185436.64916910668</v>
      </c>
      <c r="AJ21">
        <v>277107.36590264528</v>
      </c>
      <c r="AP21">
        <v>711603.71646940522</v>
      </c>
      <c r="AV21">
        <v>2371573.8412849293</v>
      </c>
      <c r="BH21">
        <v>7103.3491508643565</v>
      </c>
    </row>
    <row r="22" spans="1:60">
      <c r="A22">
        <v>1933</v>
      </c>
      <c r="F22">
        <v>11493.353067406475</v>
      </c>
      <c r="R22">
        <v>52411.775376479782</v>
      </c>
      <c r="X22">
        <v>76285.361964262091</v>
      </c>
      <c r="AD22">
        <v>189181.59543413279</v>
      </c>
      <c r="AJ22">
        <v>286521.46454417444</v>
      </c>
      <c r="AP22">
        <v>759580.40504506812</v>
      </c>
      <c r="AV22">
        <v>2694343.0047689304</v>
      </c>
      <c r="BH22">
        <v>6946.8616997316622</v>
      </c>
    </row>
    <row r="23" spans="1:60">
      <c r="A23">
        <v>1934</v>
      </c>
      <c r="F23">
        <v>12401.558241476512</v>
      </c>
      <c r="R23">
        <v>56778.726226862367</v>
      </c>
      <c r="X23">
        <v>83619.929216186283</v>
      </c>
      <c r="AD23">
        <v>203348.21492962478</v>
      </c>
      <c r="AJ23">
        <v>304955.73535208096</v>
      </c>
      <c r="AP23">
        <v>760105.7229143728</v>
      </c>
      <c r="AV23">
        <v>2571144.8178498643</v>
      </c>
      <c r="BH23">
        <v>7470.7617986558607</v>
      </c>
    </row>
    <row r="24" spans="1:60">
      <c r="A24">
        <v>1935</v>
      </c>
      <c r="F24">
        <v>13594.596502900149</v>
      </c>
      <c r="R24">
        <v>60487.77417824974</v>
      </c>
      <c r="X24">
        <v>87779.681106685734</v>
      </c>
      <c r="AD24">
        <v>226707.36796412215</v>
      </c>
      <c r="AJ24">
        <v>343511.90328575938</v>
      </c>
      <c r="AP24">
        <v>869005.70739189151</v>
      </c>
      <c r="AV24">
        <v>2974426.9236339959</v>
      </c>
      <c r="BH24">
        <v>8384.2434278613055</v>
      </c>
    </row>
    <row r="25" spans="1:60">
      <c r="A25">
        <v>1936</v>
      </c>
      <c r="F25">
        <v>15135.417192384633</v>
      </c>
      <c r="R25">
        <v>70521.622462303887</v>
      </c>
      <c r="X25">
        <v>104854.29169412806</v>
      </c>
      <c r="AD25">
        <v>291935.62257608678</v>
      </c>
      <c r="AJ25">
        <v>449772.08006929187</v>
      </c>
      <c r="AP25">
        <v>1145029.5086806414</v>
      </c>
      <c r="AV25">
        <v>3839730.9604049521</v>
      </c>
      <c r="BH25">
        <v>8981.3943846158254</v>
      </c>
    </row>
    <row r="26" spans="1:60">
      <c r="A26">
        <v>1937</v>
      </c>
      <c r="F26">
        <v>15562.005070215582</v>
      </c>
      <c r="R26">
        <v>68832.94540809418</v>
      </c>
      <c r="X26">
        <v>100433.14937964626</v>
      </c>
      <c r="AD26">
        <v>266878.14097784541</v>
      </c>
      <c r="AJ26">
        <v>405348.16760828125</v>
      </c>
      <c r="AP26">
        <v>1010668.3759377769</v>
      </c>
      <c r="AV26">
        <v>3383774.5936376206</v>
      </c>
      <c r="BH26">
        <v>9643.0116993401825</v>
      </c>
    </row>
    <row r="27" spans="1:60">
      <c r="A27">
        <v>1938</v>
      </c>
      <c r="F27">
        <v>14429.449950826373</v>
      </c>
      <c r="R27">
        <v>63597.566281825442</v>
      </c>
      <c r="X27">
        <v>90457.40055594554</v>
      </c>
      <c r="AD27">
        <v>227334.87550701914</v>
      </c>
      <c r="AJ27">
        <v>339838.89307160466</v>
      </c>
      <c r="AP27">
        <v>849009.07757354842</v>
      </c>
      <c r="AV27">
        <v>3166560.3343775668</v>
      </c>
      <c r="BH27">
        <v>8966.3259140486989</v>
      </c>
    </row>
    <row r="28" spans="1:60">
      <c r="A28">
        <v>1939</v>
      </c>
      <c r="F28">
        <v>15316.752639451663</v>
      </c>
      <c r="R28">
        <v>69718.619504561866</v>
      </c>
      <c r="X28">
        <v>98881.013264854031</v>
      </c>
      <c r="AD28">
        <v>247755.48012499971</v>
      </c>
      <c r="AJ28">
        <v>369371.59029885713</v>
      </c>
      <c r="AP28">
        <v>899343.28989722242</v>
      </c>
      <c r="AV28">
        <v>3007354.2334830123</v>
      </c>
      <c r="BH28">
        <v>9272.1007655505255</v>
      </c>
    </row>
    <row r="29" spans="1:60">
      <c r="A29">
        <v>1940</v>
      </c>
      <c r="F29">
        <v>16050.519828234359</v>
      </c>
      <c r="R29">
        <v>72697.832013484789</v>
      </c>
      <c r="X29">
        <v>103436.74440037456</v>
      </c>
      <c r="AD29">
        <v>264481.64912507194</v>
      </c>
      <c r="AJ29">
        <v>395912.36374086695</v>
      </c>
      <c r="AP29">
        <v>963862.06402881769</v>
      </c>
      <c r="AV29">
        <v>3280106.2858043397</v>
      </c>
      <c r="BH29">
        <v>9756.3740298731991</v>
      </c>
    </row>
    <row r="30" spans="1:60">
      <c r="A30">
        <v>1941</v>
      </c>
      <c r="F30">
        <v>18510.483265472911</v>
      </c>
      <c r="R30">
        <v>77615.08486905694</v>
      </c>
      <c r="X30">
        <v>111033.03454013656</v>
      </c>
      <c r="AD30">
        <v>292198.4742382546</v>
      </c>
      <c r="AJ30">
        <v>439138.65435553977</v>
      </c>
      <c r="AP30">
        <v>1074811.3931927385</v>
      </c>
      <c r="AV30">
        <v>3659852.6089171744</v>
      </c>
      <c r="BH30">
        <v>11943.305309519132</v>
      </c>
    </row>
    <row r="31" spans="1:60">
      <c r="A31">
        <v>1942</v>
      </c>
      <c r="F31">
        <v>21911.793370096744</v>
      </c>
      <c r="R31">
        <v>79162.626166305607</v>
      </c>
      <c r="X31">
        <v>113077.80259810163</v>
      </c>
      <c r="AD31">
        <v>294246.20548297203</v>
      </c>
      <c r="AJ31">
        <v>441161.82685247</v>
      </c>
      <c r="AP31">
        <v>1054306.3106088736</v>
      </c>
      <c r="AV31">
        <v>3387062.4271398401</v>
      </c>
      <c r="BH31">
        <v>15550.589726073531</v>
      </c>
    </row>
    <row r="32" spans="1:60">
      <c r="A32">
        <v>1943</v>
      </c>
      <c r="F32">
        <v>25814.108829391276</v>
      </c>
      <c r="R32">
        <v>86967.47996465546</v>
      </c>
      <c r="X32">
        <v>124334.1634509452</v>
      </c>
      <c r="AD32">
        <v>317758.10846136336</v>
      </c>
      <c r="AJ32">
        <v>472286.05796894879</v>
      </c>
      <c r="AP32">
        <v>1100422.6554057563</v>
      </c>
      <c r="AV32">
        <v>3188364.6351952883</v>
      </c>
      <c r="BH32">
        <v>19019.28981436192</v>
      </c>
    </row>
    <row r="33" spans="1:60">
      <c r="A33">
        <v>1944</v>
      </c>
      <c r="F33">
        <v>25341.937644114358</v>
      </c>
      <c r="R33">
        <v>82393.05328857305</v>
      </c>
      <c r="X33">
        <v>115382.36003345635</v>
      </c>
      <c r="AD33">
        <v>285880.7345403686</v>
      </c>
      <c r="AJ33">
        <v>418521.79268532281</v>
      </c>
      <c r="AP33">
        <v>951743.98453730589</v>
      </c>
      <c r="AV33">
        <v>2950402.3595147952</v>
      </c>
      <c r="BH33">
        <v>19002.924794730061</v>
      </c>
    </row>
    <row r="34" spans="1:60">
      <c r="A34">
        <v>1945</v>
      </c>
      <c r="F34">
        <v>25139.600898256012</v>
      </c>
      <c r="R34">
        <v>86538.828611536446</v>
      </c>
      <c r="X34">
        <v>124665.1828382431</v>
      </c>
      <c r="AD34">
        <v>314641.99302130716</v>
      </c>
      <c r="AJ34">
        <v>459454.50760937593</v>
      </c>
      <c r="AP34">
        <v>1045601.5303135044</v>
      </c>
      <c r="AV34">
        <v>3176115.7251939462</v>
      </c>
      <c r="BH34">
        <v>18317.464485669294</v>
      </c>
    </row>
    <row r="35" spans="1:60">
      <c r="A35">
        <v>1946</v>
      </c>
      <c r="F35">
        <v>24590.991733665727</v>
      </c>
      <c r="R35">
        <v>90247.836086048468</v>
      </c>
      <c r="X35">
        <v>131637.47915530464</v>
      </c>
      <c r="AD35">
        <v>326495.88909491117</v>
      </c>
      <c r="AJ35">
        <v>472758.47098704887</v>
      </c>
      <c r="AP35">
        <v>1079972.5036341057</v>
      </c>
      <c r="AV35">
        <v>3621853.2893334306</v>
      </c>
      <c r="BH35">
        <v>17295.786805623196</v>
      </c>
    </row>
    <row r="36" spans="1:60">
      <c r="A36">
        <v>1947</v>
      </c>
      <c r="F36">
        <v>24116.776831334828</v>
      </c>
      <c r="R36">
        <v>82836.017211778657</v>
      </c>
      <c r="X36">
        <v>119032.09451416803</v>
      </c>
      <c r="AD36">
        <v>288317.39834106079</v>
      </c>
      <c r="AJ36">
        <v>415467.47657314135</v>
      </c>
      <c r="AP36">
        <v>944946.10039055615</v>
      </c>
      <c r="AV36">
        <v>3143660.9503200212</v>
      </c>
      <c r="BH36">
        <v>17592.416789063289</v>
      </c>
    </row>
    <row r="37" spans="1:60">
      <c r="A37">
        <v>1948</v>
      </c>
      <c r="F37">
        <v>25034.443480169652</v>
      </c>
      <c r="R37">
        <v>87654.36954056831</v>
      </c>
      <c r="X37">
        <v>125448.68973204537</v>
      </c>
      <c r="AD37">
        <v>306486.67817698698</v>
      </c>
      <c r="AJ37">
        <v>445628.40853565425</v>
      </c>
      <c r="AP37">
        <v>1015182.4361514959</v>
      </c>
      <c r="AV37">
        <v>3268244.6754223504</v>
      </c>
      <c r="BH37">
        <v>18076.673917903128</v>
      </c>
    </row>
    <row r="38" spans="1:60">
      <c r="A38">
        <v>1949</v>
      </c>
      <c r="F38">
        <v>24392.441525093331</v>
      </c>
      <c r="R38">
        <v>84766.164379256996</v>
      </c>
      <c r="X38">
        <v>119549.35729263334</v>
      </c>
      <c r="AD38">
        <v>286049.18803515751</v>
      </c>
      <c r="AJ38">
        <v>413508.5612464025</v>
      </c>
      <c r="AP38">
        <v>934564.57865049632</v>
      </c>
      <c r="AV38">
        <v>3030761.2002354534</v>
      </c>
      <c r="BH38">
        <v>17684.25009685292</v>
      </c>
    </row>
    <row r="39" spans="1:60">
      <c r="A39">
        <v>1950</v>
      </c>
      <c r="F39">
        <v>26691.926241468387</v>
      </c>
      <c r="R39">
        <v>94925.476781998921</v>
      </c>
      <c r="X39">
        <v>136307.3564340595</v>
      </c>
      <c r="AD39">
        <v>342178.08373702777</v>
      </c>
      <c r="AJ39">
        <v>500203.024891051</v>
      </c>
      <c r="AP39">
        <v>1171894.875573149</v>
      </c>
      <c r="AV39">
        <v>3255844.2123529688</v>
      </c>
      <c r="BH39">
        <v>19110.420625853883</v>
      </c>
    </row>
    <row r="40" spans="1:60">
      <c r="A40">
        <v>1951</v>
      </c>
      <c r="F40">
        <v>27783.304135957598</v>
      </c>
      <c r="R40">
        <v>95067.663975816307</v>
      </c>
      <c r="X40">
        <v>134476.58428763709</v>
      </c>
      <c r="AD40">
        <v>327484.72712388128</v>
      </c>
      <c r="AJ40">
        <v>473931.16703269293</v>
      </c>
      <c r="AP40">
        <v>1080883.3171268613</v>
      </c>
      <c r="AV40">
        <v>3559235.0792605989</v>
      </c>
      <c r="BH40">
        <v>20307.264153751075</v>
      </c>
    </row>
    <row r="41" spans="1:60">
      <c r="A41">
        <v>1952</v>
      </c>
      <c r="F41">
        <v>28504.395311212407</v>
      </c>
      <c r="R41">
        <v>94667.398225165132</v>
      </c>
      <c r="X41">
        <v>131513.82492672955</v>
      </c>
      <c r="AD41">
        <v>307587.39484434196</v>
      </c>
      <c r="AJ41">
        <v>441041.101047409</v>
      </c>
      <c r="AP41">
        <v>977178.74144684314</v>
      </c>
      <c r="AV41">
        <v>3102615.862488606</v>
      </c>
      <c r="BH41">
        <v>21152.950542995437</v>
      </c>
    </row>
    <row r="42" spans="1:60">
      <c r="A42">
        <v>1953</v>
      </c>
      <c r="F42">
        <v>29462.486024882743</v>
      </c>
      <c r="R42">
        <v>95184.30941732091</v>
      </c>
      <c r="X42">
        <v>129711.82893536142</v>
      </c>
      <c r="AD42">
        <v>291734.14947358076</v>
      </c>
      <c r="AJ42">
        <v>413785.39429184038</v>
      </c>
      <c r="AP42">
        <v>900124.59229382535</v>
      </c>
      <c r="AV42">
        <v>2848303.6015752875</v>
      </c>
      <c r="BH42">
        <v>22160.061203500725</v>
      </c>
    </row>
    <row r="43" spans="1:60">
      <c r="A43">
        <v>1954</v>
      </c>
      <c r="F43">
        <v>29247.871778602221</v>
      </c>
      <c r="R43">
        <v>98378.464967694657</v>
      </c>
      <c r="X43">
        <v>136281.52202781243</v>
      </c>
      <c r="AD43">
        <v>315103.75424693973</v>
      </c>
      <c r="AJ43">
        <v>451168.42455601541</v>
      </c>
      <c r="AP43">
        <v>1021023.0523938725</v>
      </c>
      <c r="AV43">
        <v>3418340.4343277793</v>
      </c>
      <c r="BH43">
        <v>21566.694757591948</v>
      </c>
    </row>
    <row r="44" spans="1:60">
      <c r="A44">
        <v>1955</v>
      </c>
      <c r="F44">
        <v>30982.246389708165</v>
      </c>
      <c r="R44">
        <v>105146.92327514708</v>
      </c>
      <c r="X44">
        <v>146211.98608501881</v>
      </c>
      <c r="AD44">
        <v>342587.59977013798</v>
      </c>
      <c r="AJ44">
        <v>493386.83454876556</v>
      </c>
      <c r="AP44">
        <v>1150980.7706131055</v>
      </c>
      <c r="AV44">
        <v>4078932.714432172</v>
      </c>
      <c r="BH44">
        <v>22741.726735770502</v>
      </c>
    </row>
    <row r="45" spans="1:60">
      <c r="A45">
        <v>1956</v>
      </c>
      <c r="F45">
        <v>31943.914762394979</v>
      </c>
      <c r="R45">
        <v>106891.17405531333</v>
      </c>
      <c r="X45">
        <v>147752.76763637108</v>
      </c>
      <c r="AD45">
        <v>340908.06858687254</v>
      </c>
      <c r="AJ45">
        <v>492196.50188211433</v>
      </c>
      <c r="AP45">
        <v>1113663.7275358883</v>
      </c>
      <c r="AV45">
        <v>3825622.7138117142</v>
      </c>
      <c r="BH45">
        <v>23616.44150762627</v>
      </c>
    </row>
    <row r="46" spans="1:60">
      <c r="A46">
        <v>1957</v>
      </c>
      <c r="F46">
        <v>31876.989565400414</v>
      </c>
      <c r="R46">
        <v>105157.69296086609</v>
      </c>
      <c r="X46">
        <v>144112.57509260022</v>
      </c>
      <c r="AD46">
        <v>323901.11913942249</v>
      </c>
      <c r="AJ46">
        <v>460874.34997205745</v>
      </c>
      <c r="AP46">
        <v>1014744.1085469828</v>
      </c>
      <c r="AV46">
        <v>3356224.0412713303</v>
      </c>
      <c r="BH46">
        <v>23734.689188126446</v>
      </c>
    </row>
    <row r="47" spans="1:60">
      <c r="A47">
        <v>1958</v>
      </c>
      <c r="F47">
        <v>31144.869537834518</v>
      </c>
      <c r="R47">
        <v>104526.96448787025</v>
      </c>
      <c r="X47">
        <v>142809.67983529725</v>
      </c>
      <c r="AD47">
        <v>317856.61068814207</v>
      </c>
      <c r="AJ47">
        <v>452738.30891934538</v>
      </c>
      <c r="AP47">
        <v>1002381.8533131052</v>
      </c>
      <c r="AV47">
        <v>3368204.7543852669</v>
      </c>
      <c r="BH47">
        <v>22991.303432274985</v>
      </c>
    </row>
    <row r="48" spans="1:60">
      <c r="A48">
        <v>1959</v>
      </c>
      <c r="F48">
        <v>33148.423908211866</v>
      </c>
      <c r="R48">
        <v>112716.66101983329</v>
      </c>
      <c r="X48">
        <v>155067.03999914584</v>
      </c>
      <c r="AD48">
        <v>352946.00735855615</v>
      </c>
      <c r="AJ48">
        <v>511529.35894148221</v>
      </c>
      <c r="AP48">
        <v>1143557.5566294619</v>
      </c>
      <c r="AV48">
        <v>3958335.9627979174</v>
      </c>
      <c r="BH48">
        <v>24307.508673587254</v>
      </c>
    </row>
    <row r="49" spans="1:66">
      <c r="A49">
        <v>1960</v>
      </c>
      <c r="F49">
        <v>33359.673565544806</v>
      </c>
      <c r="R49">
        <v>111671.8275658091</v>
      </c>
      <c r="X49">
        <v>150614.33766063847</v>
      </c>
      <c r="AD49">
        <v>334750.31173142145</v>
      </c>
      <c r="AJ49">
        <v>475659.25736784574</v>
      </c>
      <c r="AP49">
        <v>1083871.0020286806</v>
      </c>
      <c r="AV49">
        <v>3919508.010030908</v>
      </c>
      <c r="BH49">
        <v>24658.323121070993</v>
      </c>
    </row>
    <row r="50" spans="1:66">
      <c r="A50">
        <v>1961</v>
      </c>
      <c r="F50">
        <v>34095.328454662187</v>
      </c>
      <c r="R50">
        <v>116792.77299440255</v>
      </c>
      <c r="X50">
        <v>160257.36403617379</v>
      </c>
      <c r="AD50">
        <v>362796.66651647934</v>
      </c>
      <c r="AJ50">
        <v>522090.93526772899</v>
      </c>
      <c r="AP50">
        <v>1244916.525211327</v>
      </c>
      <c r="AV50">
        <v>4712973.1182886595</v>
      </c>
      <c r="BH50">
        <v>24906.72350580214</v>
      </c>
    </row>
    <row r="51" spans="1:66">
      <c r="A51">
        <v>1962</v>
      </c>
      <c r="B51">
        <v>21496.340058460795</v>
      </c>
      <c r="C51">
        <v>23519.225327682776</v>
      </c>
      <c r="D51">
        <v>32708.843397454424</v>
      </c>
      <c r="E51">
        <v>10914.228435605903</v>
      </c>
      <c r="F51">
        <v>34260.286668152556</v>
      </c>
      <c r="G51">
        <v>35104.225806353912</v>
      </c>
      <c r="H51">
        <v>40242.800991837415</v>
      </c>
      <c r="I51">
        <v>36248.231987995045</v>
      </c>
      <c r="J51">
        <v>54991.905948445958</v>
      </c>
      <c r="K51">
        <v>21466.598617617456</v>
      </c>
      <c r="L51">
        <v>58471.123459049806</v>
      </c>
      <c r="M51">
        <v>68420.776615752082</v>
      </c>
      <c r="N51">
        <v>84821.220982594576</v>
      </c>
      <c r="O51">
        <v>68058.668853628507</v>
      </c>
      <c r="P51">
        <v>104715.53531590472</v>
      </c>
      <c r="Q51">
        <v>51035.099993471471</v>
      </c>
      <c r="R51">
        <v>117374.98244155287</v>
      </c>
      <c r="S51">
        <v>92943.810307015738</v>
      </c>
      <c r="T51">
        <v>112802.35073435371</v>
      </c>
      <c r="U51">
        <v>91093.958390379426</v>
      </c>
      <c r="V51">
        <v>139608.35654626376</v>
      </c>
      <c r="W51">
        <v>68572.237938012884</v>
      </c>
      <c r="X51">
        <v>158695.45607732571</v>
      </c>
      <c r="Y51">
        <v>203317.25772017046</v>
      </c>
      <c r="Z51">
        <v>236390.26186089116</v>
      </c>
      <c r="AA51">
        <v>191932.09572657637</v>
      </c>
      <c r="AB51">
        <v>286132.62794979999</v>
      </c>
      <c r="AC51">
        <v>153619.12147425339</v>
      </c>
      <c r="AD51">
        <v>344857.08978088282</v>
      </c>
      <c r="AE51">
        <v>286431.61606538057</v>
      </c>
      <c r="AF51">
        <v>328378.18475862429</v>
      </c>
      <c r="AG51">
        <v>265877.81289542263</v>
      </c>
      <c r="AH51">
        <v>387326.83168484399</v>
      </c>
      <c r="AI51">
        <v>228309.43852285857</v>
      </c>
      <c r="AJ51">
        <v>485010.12171560002</v>
      </c>
      <c r="AK51">
        <v>658257.91957291716</v>
      </c>
      <c r="AL51">
        <v>716089.45057737082</v>
      </c>
      <c r="AM51">
        <v>587890.83561317448</v>
      </c>
      <c r="AN51">
        <v>796146.40820421069</v>
      </c>
      <c r="AO51">
        <v>588207.95238837483</v>
      </c>
      <c r="AP51">
        <v>1100149.3044237103</v>
      </c>
      <c r="AQ51">
        <v>2447175.3994299429</v>
      </c>
      <c r="AR51">
        <v>2498295.9371813694</v>
      </c>
      <c r="AS51">
        <v>2136231.9637678545</v>
      </c>
      <c r="AT51">
        <v>2591016.1461202255</v>
      </c>
      <c r="AU51">
        <v>2388849.9016385782</v>
      </c>
      <c r="AV51">
        <v>4044601.6194817484</v>
      </c>
      <c r="AW51">
        <v>7888.4543105676767</v>
      </c>
      <c r="AX51">
        <v>2749.8791250841737</v>
      </c>
      <c r="AY51">
        <v>10790.218667370504</v>
      </c>
      <c r="AZ51">
        <v>10425.780846462891</v>
      </c>
      <c r="BA51">
        <v>361.85825359434904</v>
      </c>
      <c r="BB51">
        <v>10049.449877255302</v>
      </c>
      <c r="BC51">
        <v>16282.513774317318</v>
      </c>
      <c r="BD51">
        <v>14460.242178001487</v>
      </c>
      <c r="BE51">
        <v>18570.398269244364</v>
      </c>
      <c r="BF51">
        <v>24708.099850959949</v>
      </c>
      <c r="BG51">
        <v>6456.3538180652831</v>
      </c>
      <c r="BH51">
        <v>25025.320471108076</v>
      </c>
      <c r="BI51">
        <v>26775.088104004368</v>
      </c>
      <c r="BJ51">
        <v>29098.195994148118</v>
      </c>
      <c r="BK51">
        <v>28295.622771586684</v>
      </c>
      <c r="BL51">
        <v>42560.998606581263</v>
      </c>
      <c r="BM51">
        <v>14074.47327365395</v>
      </c>
      <c r="BN51">
        <v>43745.15871342404</v>
      </c>
    </row>
    <row r="52" spans="1:66">
      <c r="A52">
        <v>1963</v>
      </c>
      <c r="B52">
        <v>22433.55264276368</v>
      </c>
      <c r="C52">
        <v>24538.471547437832</v>
      </c>
      <c r="D52">
        <v>34083.939514490718</v>
      </c>
      <c r="E52">
        <v>11400.358607478312</v>
      </c>
      <c r="F52">
        <v>35753.647306262967</v>
      </c>
      <c r="G52">
        <v>36543.294624935326</v>
      </c>
      <c r="H52">
        <v>41902.847384458699</v>
      </c>
      <c r="I52">
        <v>37699.381779970136</v>
      </c>
      <c r="J52">
        <v>57141.533742377986</v>
      </c>
      <c r="K52">
        <v>22399.033958283238</v>
      </c>
      <c r="L52">
        <v>60915.167556088054</v>
      </c>
      <c r="M52">
        <v>71433.080021334288</v>
      </c>
      <c r="N52">
        <v>88460.977258295548</v>
      </c>
      <c r="O52">
        <v>70977.988116405322</v>
      </c>
      <c r="P52">
        <v>109229.49144980061</v>
      </c>
      <c r="Q52">
        <v>53259.339778068359</v>
      </c>
      <c r="R52">
        <v>120793.02839023258</v>
      </c>
      <c r="S52">
        <v>97135.984936070337</v>
      </c>
      <c r="T52">
        <v>117832.74700061326</v>
      </c>
      <c r="U52">
        <v>95084.943293449294</v>
      </c>
      <c r="V52">
        <v>145676.57623116003</v>
      </c>
      <c r="W52">
        <v>71734.102274356061</v>
      </c>
      <c r="X52">
        <v>163350.40051715594</v>
      </c>
      <c r="Y52">
        <v>212434.05694717134</v>
      </c>
      <c r="Z52">
        <v>247256.46381025034</v>
      </c>
      <c r="AA52">
        <v>199906.62018741033</v>
      </c>
      <c r="AB52">
        <v>298656.65482739778</v>
      </c>
      <c r="AC52">
        <v>161163.00193549291</v>
      </c>
      <c r="AD52">
        <v>354551.41163009033</v>
      </c>
      <c r="AE52">
        <v>299828.86124483985</v>
      </c>
      <c r="AF52">
        <v>344086.2609598866</v>
      </c>
      <c r="AG52">
        <v>277222.83447266638</v>
      </c>
      <c r="AH52">
        <v>404605.34476012492</v>
      </c>
      <c r="AI52">
        <v>239941.72381921753</v>
      </c>
      <c r="AJ52">
        <v>500392.26023863524</v>
      </c>
      <c r="AK52">
        <v>696717.94997590955</v>
      </c>
      <c r="AL52">
        <v>754543.03349465306</v>
      </c>
      <c r="AM52">
        <v>620950.73645981017</v>
      </c>
      <c r="AN52">
        <v>838049.69255382253</v>
      </c>
      <c r="AO52">
        <v>623868.73745511263</v>
      </c>
      <c r="AP52">
        <v>1124774.8062222642</v>
      </c>
      <c r="AQ52">
        <v>2631164.3771457551</v>
      </c>
      <c r="AR52">
        <v>2680231.6249628337</v>
      </c>
      <c r="AS52">
        <v>2288292.4920783802</v>
      </c>
      <c r="AT52">
        <v>2777995.3463433981</v>
      </c>
      <c r="AU52">
        <v>2566859.4140109615</v>
      </c>
      <c r="AV52">
        <v>4098440.0334524019</v>
      </c>
      <c r="AW52">
        <v>8323.8106605920329</v>
      </c>
      <c r="AX52">
        <v>2964.2579010686559</v>
      </c>
      <c r="AY52">
        <v>11377.561314905524</v>
      </c>
      <c r="AZ52">
        <v>11026.345286603446</v>
      </c>
      <c r="BA52">
        <v>401.68325667338371</v>
      </c>
      <c r="BB52">
        <v>10373.555776408552</v>
      </c>
      <c r="BC52">
        <v>16989.16071181139</v>
      </c>
      <c r="BD52">
        <v>15097.172129926805</v>
      </c>
      <c r="BE52">
        <v>19378.525261996998</v>
      </c>
      <c r="BF52">
        <v>25734.433743900725</v>
      </c>
      <c r="BG52">
        <v>6749.3606996349727</v>
      </c>
      <c r="BH52">
        <v>26304.827185821898</v>
      </c>
      <c r="BI52">
        <v>27820.848275835582</v>
      </c>
      <c r="BJ52">
        <v>30263.314915999486</v>
      </c>
      <c r="BK52">
        <v>29379.730195861339</v>
      </c>
      <c r="BL52">
        <v>44119.544315522318</v>
      </c>
      <c r="BM52">
        <v>14683.957503336958</v>
      </c>
      <c r="BN52">
        <v>45545.406955636223</v>
      </c>
    </row>
    <row r="53" spans="1:66">
      <c r="A53">
        <v>1964</v>
      </c>
      <c r="B53">
        <v>23370.765227066564</v>
      </c>
      <c r="C53">
        <v>25557.717767192884</v>
      </c>
      <c r="D53">
        <v>35459.035631527004</v>
      </c>
      <c r="E53">
        <v>11886.488779350721</v>
      </c>
      <c r="F53">
        <v>37028.436664344052</v>
      </c>
      <c r="G53">
        <v>37982.363443516733</v>
      </c>
      <c r="H53">
        <v>43562.893777079989</v>
      </c>
      <c r="I53">
        <v>39150.531571945226</v>
      </c>
      <c r="J53">
        <v>59291.161536310006</v>
      </c>
      <c r="K53">
        <v>23331.469298949025</v>
      </c>
      <c r="L53">
        <v>63359.211653126302</v>
      </c>
      <c r="M53">
        <v>74445.38342691648</v>
      </c>
      <c r="N53">
        <v>92100.733533996536</v>
      </c>
      <c r="O53">
        <v>73897.307379182137</v>
      </c>
      <c r="P53">
        <v>113743.44758369651</v>
      </c>
      <c r="Q53">
        <v>55483.579562665254</v>
      </c>
      <c r="R53">
        <v>127413.43747423783</v>
      </c>
      <c r="S53">
        <v>101328.15956512494</v>
      </c>
      <c r="T53">
        <v>122863.14326687282</v>
      </c>
      <c r="U53">
        <v>99075.928196519162</v>
      </c>
      <c r="V53">
        <v>151744.79591605632</v>
      </c>
      <c r="W53">
        <v>74895.966610699237</v>
      </c>
      <c r="X53">
        <v>172752.54891350289</v>
      </c>
      <c r="Y53">
        <v>221550.85617417219</v>
      </c>
      <c r="Z53">
        <v>258122.66575960949</v>
      </c>
      <c r="AA53">
        <v>207881.14464824426</v>
      </c>
      <c r="AB53">
        <v>311180.68170499557</v>
      </c>
      <c r="AC53">
        <v>168706.8823967324</v>
      </c>
      <c r="AD53">
        <v>377455.35294636537</v>
      </c>
      <c r="AE53">
        <v>313226.10642429919</v>
      </c>
      <c r="AF53">
        <v>359794.3371611489</v>
      </c>
      <c r="AG53">
        <v>288567.85604991019</v>
      </c>
      <c r="AH53">
        <v>421883.85783540586</v>
      </c>
      <c r="AI53">
        <v>251574.00911557645</v>
      </c>
      <c r="AJ53">
        <v>531483.59394120809</v>
      </c>
      <c r="AK53">
        <v>735177.98037890194</v>
      </c>
      <c r="AL53">
        <v>792996.61641193531</v>
      </c>
      <c r="AM53">
        <v>654010.63730644586</v>
      </c>
      <c r="AN53">
        <v>879952.97690343438</v>
      </c>
      <c r="AO53">
        <v>659529.5225218503</v>
      </c>
      <c r="AP53">
        <v>1224064.3604107061</v>
      </c>
      <c r="AQ53">
        <v>2815153.3548615668</v>
      </c>
      <c r="AR53">
        <v>2862167.3127442985</v>
      </c>
      <c r="AS53">
        <v>2440353.0203889059</v>
      </c>
      <c r="AT53">
        <v>2964974.5465665711</v>
      </c>
      <c r="AU53">
        <v>2744868.9263833454</v>
      </c>
      <c r="AV53">
        <v>4629195.735952463</v>
      </c>
      <c r="AW53">
        <v>8759.1670106163911</v>
      </c>
      <c r="AX53">
        <v>3178.6366770531381</v>
      </c>
      <c r="AY53">
        <v>11964.903962440547</v>
      </c>
      <c r="AZ53">
        <v>11626.909726744003</v>
      </c>
      <c r="BA53">
        <v>441.50825975241838</v>
      </c>
      <c r="BB53">
        <v>10697.661675561802</v>
      </c>
      <c r="BC53">
        <v>17695.807649305461</v>
      </c>
      <c r="BD53">
        <v>15734.102081852123</v>
      </c>
      <c r="BE53">
        <v>20186.652254749632</v>
      </c>
      <c r="BF53">
        <v>26760.767636841501</v>
      </c>
      <c r="BG53">
        <v>7042.3675812046622</v>
      </c>
      <c r="BH53">
        <v>26985.658796578075</v>
      </c>
      <c r="BI53">
        <v>28866.6084476668</v>
      </c>
      <c r="BJ53">
        <v>31428.433837850855</v>
      </c>
      <c r="BK53">
        <v>30463.837620135993</v>
      </c>
      <c r="BL53">
        <v>45678.090024463381</v>
      </c>
      <c r="BM53">
        <v>15293.441733019967</v>
      </c>
      <c r="BN53">
        <v>47345.655197848413</v>
      </c>
    </row>
    <row r="54" spans="1:66">
      <c r="A54">
        <v>1965</v>
      </c>
      <c r="B54">
        <v>24463.019248874916</v>
      </c>
      <c r="C54">
        <v>26758.763705201764</v>
      </c>
      <c r="D54">
        <v>37119.070269360644</v>
      </c>
      <c r="E54">
        <v>12439.990059832035</v>
      </c>
      <c r="F54">
        <v>39263.888426034682</v>
      </c>
      <c r="G54">
        <v>39549.140479783149</v>
      </c>
      <c r="H54">
        <v>45460.929064047028</v>
      </c>
      <c r="I54">
        <v>40748.951856134852</v>
      </c>
      <c r="J54">
        <v>61714.717932641688</v>
      </c>
      <c r="K54">
        <v>24361.440563776669</v>
      </c>
      <c r="L54">
        <v>65971.409776947345</v>
      </c>
      <c r="M54">
        <v>77649.019485134224</v>
      </c>
      <c r="N54">
        <v>95668.370977995946</v>
      </c>
      <c r="O54">
        <v>77023.996819754684</v>
      </c>
      <c r="P54">
        <v>117822.05557226136</v>
      </c>
      <c r="Q54">
        <v>57967.019040665626</v>
      </c>
      <c r="R54">
        <v>136563.8250742571</v>
      </c>
      <c r="S54">
        <v>105987.41531968354</v>
      </c>
      <c r="T54">
        <v>127721.17624233545</v>
      </c>
      <c r="U54">
        <v>103561.67621727305</v>
      </c>
      <c r="V54">
        <v>157578.30983138649</v>
      </c>
      <c r="W54">
        <v>78699.541207584451</v>
      </c>
      <c r="X54">
        <v>187495.96497806563</v>
      </c>
      <c r="Y54">
        <v>233240.64778681536</v>
      </c>
      <c r="Z54">
        <v>269794.95999826386</v>
      </c>
      <c r="AA54">
        <v>219448.51749338987</v>
      </c>
      <c r="AB54">
        <v>325029.52533124795</v>
      </c>
      <c r="AC54">
        <v>178485.1154117625</v>
      </c>
      <c r="AD54">
        <v>427658.84708889556</v>
      </c>
      <c r="AE54">
        <v>331051.63278635533</v>
      </c>
      <c r="AF54">
        <v>377826.83401700296</v>
      </c>
      <c r="AG54">
        <v>306152.81166926527</v>
      </c>
      <c r="AH54">
        <v>442453.55037095858</v>
      </c>
      <c r="AI54">
        <v>266497.46468440932</v>
      </c>
      <c r="AJ54">
        <v>606630.19603930507</v>
      </c>
      <c r="AK54">
        <v>781830.85521397169</v>
      </c>
      <c r="AL54">
        <v>842541.24273557495</v>
      </c>
      <c r="AM54">
        <v>699887.52245435142</v>
      </c>
      <c r="AN54">
        <v>931697.65765287646</v>
      </c>
      <c r="AO54">
        <v>703844.91905184556</v>
      </c>
      <c r="AP54">
        <v>1435151.5308204181</v>
      </c>
      <c r="AQ54">
        <v>3000440.0046391804</v>
      </c>
      <c r="AR54">
        <v>3053504.9315629532</v>
      </c>
      <c r="AS54">
        <v>2616733.7414187398</v>
      </c>
      <c r="AT54">
        <v>3132503.7104839357</v>
      </c>
      <c r="AU54">
        <v>2955654.3383658607</v>
      </c>
      <c r="AV54">
        <v>5847772.9618641483</v>
      </c>
      <c r="AW54">
        <v>9376.8980179666778</v>
      </c>
      <c r="AX54">
        <v>3465.1094337028085</v>
      </c>
      <c r="AY54">
        <v>12768.575554268675</v>
      </c>
      <c r="AZ54">
        <v>12523.422606079599</v>
      </c>
      <c r="BA54">
        <v>518.53955588740337</v>
      </c>
      <c r="BB54">
        <v>11355.193146479234</v>
      </c>
      <c r="BC54">
        <v>18553.463667068325</v>
      </c>
      <c r="BD54">
        <v>16551.3135011948</v>
      </c>
      <c r="BE54">
        <v>21173.737803584772</v>
      </c>
      <c r="BF54">
        <v>28152.07190237167</v>
      </c>
      <c r="BG54">
        <v>7381.4312841838582</v>
      </c>
      <c r="BH54">
        <v>28452.784354009978</v>
      </c>
      <c r="BI54">
        <v>30024.170728445381</v>
      </c>
      <c r="BJ54">
        <v>32909.068585559784</v>
      </c>
      <c r="BK54">
        <v>31680.190615229891</v>
      </c>
      <c r="BL54">
        <v>47687.883522736767</v>
      </c>
      <c r="BM54">
        <v>15960.045944554426</v>
      </c>
      <c r="BN54">
        <v>49291.906233617963</v>
      </c>
    </row>
    <row r="55" spans="1:66">
      <c r="A55">
        <v>1966</v>
      </c>
      <c r="B55">
        <v>25555.273270683268</v>
      </c>
      <c r="C55">
        <v>27959.809643210643</v>
      </c>
      <c r="D55">
        <v>38779.104907194283</v>
      </c>
      <c r="E55">
        <v>12993.491340313349</v>
      </c>
      <c r="F55">
        <v>40298.166259082529</v>
      </c>
      <c r="G55">
        <v>41115.917516049572</v>
      </c>
      <c r="H55">
        <v>47358.96435101406</v>
      </c>
      <c r="I55">
        <v>42347.372140324485</v>
      </c>
      <c r="J55">
        <v>64138.27432897337</v>
      </c>
      <c r="K55">
        <v>25391.411828604309</v>
      </c>
      <c r="L55">
        <v>68583.607900768387</v>
      </c>
      <c r="M55">
        <v>80852.655543351968</v>
      </c>
      <c r="N55">
        <v>99236.008421995371</v>
      </c>
      <c r="O55">
        <v>80150.686260327231</v>
      </c>
      <c r="P55">
        <v>121900.66356082623</v>
      </c>
      <c r="Q55">
        <v>60450.458518665997</v>
      </c>
      <c r="R55">
        <v>137965.4104262919</v>
      </c>
      <c r="S55">
        <v>110646.67107424214</v>
      </c>
      <c r="T55">
        <v>132579.20921779808</v>
      </c>
      <c r="U55">
        <v>108047.42423802693</v>
      </c>
      <c r="V55">
        <v>163411.82374671663</v>
      </c>
      <c r="W55">
        <v>82503.115804469664</v>
      </c>
      <c r="X55">
        <v>187917.43934617104</v>
      </c>
      <c r="Y55">
        <v>244930.43939945856</v>
      </c>
      <c r="Z55">
        <v>281467.25423691829</v>
      </c>
      <c r="AA55">
        <v>231015.89033853548</v>
      </c>
      <c r="AB55">
        <v>338878.36895750038</v>
      </c>
      <c r="AC55">
        <v>188263.34842679263</v>
      </c>
      <c r="AD55">
        <v>416304.66844524263</v>
      </c>
      <c r="AE55">
        <v>348877.15914841153</v>
      </c>
      <c r="AF55">
        <v>395859.33087285695</v>
      </c>
      <c r="AG55">
        <v>323737.76728862029</v>
      </c>
      <c r="AH55">
        <v>463023.2429065113</v>
      </c>
      <c r="AI55">
        <v>281420.92025324219</v>
      </c>
      <c r="AJ55">
        <v>589733.92417678575</v>
      </c>
      <c r="AK55">
        <v>828483.73004904145</v>
      </c>
      <c r="AL55">
        <v>892085.86905921448</v>
      </c>
      <c r="AM55">
        <v>745764.4076022571</v>
      </c>
      <c r="AN55">
        <v>983442.33840231854</v>
      </c>
      <c r="AO55">
        <v>748160.3155818407</v>
      </c>
      <c r="AP55">
        <v>1378055.0308254724</v>
      </c>
      <c r="AQ55">
        <v>3185726.6544167935</v>
      </c>
      <c r="AR55">
        <v>3244842.5503816078</v>
      </c>
      <c r="AS55">
        <v>2793114.4624485737</v>
      </c>
      <c r="AT55">
        <v>3300032.8744012997</v>
      </c>
      <c r="AU55">
        <v>3166439.7503483761</v>
      </c>
      <c r="AV55">
        <v>5240204.397723495</v>
      </c>
      <c r="AW55">
        <v>9994.6290253169645</v>
      </c>
      <c r="AX55">
        <v>3751.5821903524788</v>
      </c>
      <c r="AY55">
        <v>13572.247146096803</v>
      </c>
      <c r="AZ55">
        <v>13419.935485415193</v>
      </c>
      <c r="BA55">
        <v>595.57085202238829</v>
      </c>
      <c r="BB55">
        <v>12012.724617396667</v>
      </c>
      <c r="BC55">
        <v>19411.119684831188</v>
      </c>
      <c r="BD55">
        <v>17368.524920537478</v>
      </c>
      <c r="BE55">
        <v>22160.823352419913</v>
      </c>
      <c r="BF55">
        <v>29543.376167901839</v>
      </c>
      <c r="BG55">
        <v>7720.4949871630533</v>
      </c>
      <c r="BH55">
        <v>29446.250240503712</v>
      </c>
      <c r="BI55">
        <v>31181.733009223964</v>
      </c>
      <c r="BJ55">
        <v>34389.703333268721</v>
      </c>
      <c r="BK55">
        <v>32896.543610323788</v>
      </c>
      <c r="BL55">
        <v>49697.677021010146</v>
      </c>
      <c r="BM55">
        <v>16626.650156088886</v>
      </c>
      <c r="BN55">
        <v>51238.157269387513</v>
      </c>
    </row>
    <row r="56" spans="1:66">
      <c r="A56">
        <v>1967</v>
      </c>
      <c r="B56">
        <v>26683.959234646885</v>
      </c>
      <c r="C56">
        <v>29220.663742978359</v>
      </c>
      <c r="D56">
        <v>39553.712558039973</v>
      </c>
      <c r="E56">
        <v>14407.403658181707</v>
      </c>
      <c r="F56">
        <v>42052.853737683683</v>
      </c>
      <c r="G56">
        <v>42861.234851098976</v>
      </c>
      <c r="H56">
        <v>48996.708970486245</v>
      </c>
      <c r="I56">
        <v>44279.871969350199</v>
      </c>
      <c r="J56">
        <v>65459.708657442461</v>
      </c>
      <c r="K56">
        <v>27841.904026492728</v>
      </c>
      <c r="L56">
        <v>71363.327960151873</v>
      </c>
      <c r="M56">
        <v>85926.829108199585</v>
      </c>
      <c r="N56">
        <v>104150.01533031084</v>
      </c>
      <c r="O56">
        <v>85661.869339503421</v>
      </c>
      <c r="P56">
        <v>128012.53270833167</v>
      </c>
      <c r="Q56">
        <v>65176.854805732379</v>
      </c>
      <c r="R56">
        <v>146320.18354475783</v>
      </c>
      <c r="S56">
        <v>118821.49492617398</v>
      </c>
      <c r="T56">
        <v>141061.71284654664</v>
      </c>
      <c r="U56">
        <v>116870.27767124034</v>
      </c>
      <c r="V56">
        <v>173748.88576285436</v>
      </c>
      <c r="W56">
        <v>89666.038492613647</v>
      </c>
      <c r="X56">
        <v>201333.6416540402</v>
      </c>
      <c r="Y56">
        <v>269273.32613276248</v>
      </c>
      <c r="Z56">
        <v>307642.27638804395</v>
      </c>
      <c r="AA56">
        <v>256648.76243241085</v>
      </c>
      <c r="AB56">
        <v>368035.76262441598</v>
      </c>
      <c r="AC56">
        <v>210006.54469918998</v>
      </c>
      <c r="AD56">
        <v>455929.92571566132</v>
      </c>
      <c r="AE56">
        <v>387290.63557901856</v>
      </c>
      <c r="AF56">
        <v>435788.40928694821</v>
      </c>
      <c r="AG56">
        <v>364426.55946824374</v>
      </c>
      <c r="AH56">
        <v>507793.46693535621</v>
      </c>
      <c r="AI56">
        <v>317238.54766172869</v>
      </c>
      <c r="AJ56">
        <v>652160.77042504924</v>
      </c>
      <c r="AK56">
        <v>940686.76888311899</v>
      </c>
      <c r="AL56">
        <v>1002524.7152152939</v>
      </c>
      <c r="AM56">
        <v>867438.12554997846</v>
      </c>
      <c r="AN56">
        <v>1106877.4207626553</v>
      </c>
      <c r="AO56">
        <v>854048.38258727186</v>
      </c>
      <c r="AP56">
        <v>1559769.7479986805</v>
      </c>
      <c r="AQ56">
        <v>3657898.9065869697</v>
      </c>
      <c r="AR56">
        <v>3714152.8486732705</v>
      </c>
      <c r="AS56">
        <v>3356216.4937896985</v>
      </c>
      <c r="AT56">
        <v>3859183.3576194528</v>
      </c>
      <c r="AU56">
        <v>3576870.453370885</v>
      </c>
      <c r="AV56">
        <v>6042674.7100089528</v>
      </c>
      <c r="AW56">
        <v>10506.683618194795</v>
      </c>
      <c r="AX56">
        <v>4371.209498807526</v>
      </c>
      <c r="AY56">
        <v>14161.455516606517</v>
      </c>
      <c r="AZ56">
        <v>13647.716458637487</v>
      </c>
      <c r="BA56">
        <v>972.90328987068631</v>
      </c>
      <c r="BB56">
        <v>12742.379515215503</v>
      </c>
      <c r="BC56">
        <v>20101.418137585475</v>
      </c>
      <c r="BD56">
        <v>18076.619668462004</v>
      </c>
      <c r="BE56">
        <v>22949.418676697798</v>
      </c>
      <c r="BF56">
        <v>29724.954763563117</v>
      </c>
      <c r="BG56">
        <v>8766.3535306760768</v>
      </c>
      <c r="BH56">
        <v>30467.594870230994</v>
      </c>
      <c r="BI56">
        <v>32094.836286823829</v>
      </c>
      <c r="BJ56">
        <v>35208.382380530107</v>
      </c>
      <c r="BK56">
        <v>33934.372626811899</v>
      </c>
      <c r="BL56">
        <v>49821.50264472016</v>
      </c>
      <c r="BM56">
        <v>18508.166331682816</v>
      </c>
      <c r="BN56">
        <v>52624.11406400038</v>
      </c>
    </row>
    <row r="57" spans="1:66">
      <c r="A57">
        <v>1968</v>
      </c>
      <c r="B57">
        <v>27742.326895668488</v>
      </c>
      <c r="C57">
        <v>30246.559767825533</v>
      </c>
      <c r="D57">
        <v>40770.965741156018</v>
      </c>
      <c r="E57">
        <v>15146.879391977485</v>
      </c>
      <c r="F57">
        <v>43978.823672803104</v>
      </c>
      <c r="G57">
        <v>44526.263225250674</v>
      </c>
      <c r="H57">
        <v>50742.529340935427</v>
      </c>
      <c r="I57">
        <v>45856.135134067037</v>
      </c>
      <c r="J57">
        <v>67484.005172071527</v>
      </c>
      <c r="K57">
        <v>29147.172291036735</v>
      </c>
      <c r="L57">
        <v>74416.736105827775</v>
      </c>
      <c r="M57">
        <v>89429.099878077395</v>
      </c>
      <c r="N57">
        <v>108231.47843591425</v>
      </c>
      <c r="O57">
        <v>88944.341056736434</v>
      </c>
      <c r="P57">
        <v>132755.67838718658</v>
      </c>
      <c r="Q57">
        <v>67766.268294599489</v>
      </c>
      <c r="R57">
        <v>152915.94754676759</v>
      </c>
      <c r="S57">
        <v>123863.84150138681</v>
      </c>
      <c r="T57">
        <v>146962.83347785598</v>
      </c>
      <c r="U57">
        <v>121599.59817083746</v>
      </c>
      <c r="V57">
        <v>180518.6723612819</v>
      </c>
      <c r="W57">
        <v>93356.201989130292</v>
      </c>
      <c r="X57">
        <v>210837.46474731711</v>
      </c>
      <c r="Y57">
        <v>284010.65899991372</v>
      </c>
      <c r="Z57">
        <v>323641.07432334562</v>
      </c>
      <c r="AA57">
        <v>270433.11345068819</v>
      </c>
      <c r="AB57">
        <v>385548.40830951557</v>
      </c>
      <c r="AC57">
        <v>221446.36291117422</v>
      </c>
      <c r="AD57">
        <v>481923.05006008811</v>
      </c>
      <c r="AE57">
        <v>411327.28215276235</v>
      </c>
      <c r="AF57">
        <v>461088.77374954754</v>
      </c>
      <c r="AG57">
        <v>387327.33306741522</v>
      </c>
      <c r="AH57">
        <v>534901.68839894084</v>
      </c>
      <c r="AI57">
        <v>337207.28457760724</v>
      </c>
      <c r="AJ57">
        <v>694451.44187869586</v>
      </c>
      <c r="AK57">
        <v>1020646.1437188021</v>
      </c>
      <c r="AL57">
        <v>1082123.0333613043</v>
      </c>
      <c r="AM57">
        <v>947715.68759097182</v>
      </c>
      <c r="AN57">
        <v>1187669.1265379966</v>
      </c>
      <c r="AO57">
        <v>926776.64164670813</v>
      </c>
      <c r="AP57">
        <v>1694541.6461424923</v>
      </c>
      <c r="AQ57">
        <v>4097721.155595372</v>
      </c>
      <c r="AR57">
        <v>4153121.2602585857</v>
      </c>
      <c r="AS57">
        <v>3805931.077935921</v>
      </c>
      <c r="AT57">
        <v>4315912.0736804232</v>
      </c>
      <c r="AU57">
        <v>3981504.5963347023</v>
      </c>
      <c r="AV57">
        <v>6805660.5113637606</v>
      </c>
      <c r="AW57">
        <v>10958.390566086306</v>
      </c>
      <c r="AX57">
        <v>4742.1244504015494</v>
      </c>
      <c r="AY57">
        <v>14636.984401584028</v>
      </c>
      <c r="AZ57">
        <v>14057.926310240497</v>
      </c>
      <c r="BA57">
        <v>1146.5864929182355</v>
      </c>
      <c r="BB57">
        <v>13540.911239778427</v>
      </c>
      <c r="BC57">
        <v>20888.241008734167</v>
      </c>
      <c r="BD57">
        <v>18799.087835641181</v>
      </c>
      <c r="BE57">
        <v>23724.584069057655</v>
      </c>
      <c r="BF57">
        <v>30550.442113819281</v>
      </c>
      <c r="BG57">
        <v>9300.2806250194844</v>
      </c>
      <c r="BH57">
        <v>31874.698797918161</v>
      </c>
      <c r="BI57">
        <v>33300.554062043986</v>
      </c>
      <c r="BJ57">
        <v>36370.29206719072</v>
      </c>
      <c r="BK57">
        <v>35084.083653399684</v>
      </c>
      <c r="BL57">
        <v>51166.086868292754</v>
      </c>
      <c r="BM57">
        <v>19492.398290146044</v>
      </c>
      <c r="BN57">
        <v>54791.933245592823</v>
      </c>
    </row>
    <row r="58" spans="1:66">
      <c r="A58">
        <v>1969</v>
      </c>
      <c r="B58">
        <v>28042.005941084877</v>
      </c>
      <c r="C58">
        <v>30640.026475479444</v>
      </c>
      <c r="D58">
        <v>41432.219762310939</v>
      </c>
      <c r="E58">
        <v>15220.208235752858</v>
      </c>
      <c r="F58">
        <v>44614.749876569236</v>
      </c>
      <c r="G58">
        <v>44878.649467256422</v>
      </c>
      <c r="H58">
        <v>51179.981124836457</v>
      </c>
      <c r="I58">
        <v>46328.294801164055</v>
      </c>
      <c r="J58">
        <v>68465.176297004189</v>
      </c>
      <c r="K58">
        <v>29241.30242423209</v>
      </c>
      <c r="L58">
        <v>75193.727440110582</v>
      </c>
      <c r="M58">
        <v>88021.222168116074</v>
      </c>
      <c r="N58">
        <v>107824.07658056708</v>
      </c>
      <c r="O58">
        <v>87775.056322416815</v>
      </c>
      <c r="P58">
        <v>132729.14846744275</v>
      </c>
      <c r="Q58">
        <v>66572.610102421444</v>
      </c>
      <c r="R58">
        <v>151264.87245497704</v>
      </c>
      <c r="S58">
        <v>119999.53217555903</v>
      </c>
      <c r="T58">
        <v>144668.24117049723</v>
      </c>
      <c r="U58">
        <v>118114.56829490763</v>
      </c>
      <c r="V58">
        <v>178052.64580250587</v>
      </c>
      <c r="W58">
        <v>90326.280149346276</v>
      </c>
      <c r="X58">
        <v>205532.36802163269</v>
      </c>
      <c r="Y58">
        <v>266243.805951369</v>
      </c>
      <c r="Z58">
        <v>308220.92311826785</v>
      </c>
      <c r="AA58">
        <v>253811.4073270295</v>
      </c>
      <c r="AB58">
        <v>369586.81202206353</v>
      </c>
      <c r="AC58">
        <v>206141.9352722567</v>
      </c>
      <c r="AD58">
        <v>454549.30482190219</v>
      </c>
      <c r="AE58">
        <v>380891.57325404196</v>
      </c>
      <c r="AF58">
        <v>434317.04436738405</v>
      </c>
      <c r="AG58">
        <v>358695.69536020857</v>
      </c>
      <c r="AH58">
        <v>507035.93840908067</v>
      </c>
      <c r="AI58">
        <v>309942.47417329019</v>
      </c>
      <c r="AJ58">
        <v>647614.0435000076</v>
      </c>
      <c r="AK58">
        <v>932359.52712540084</v>
      </c>
      <c r="AL58">
        <v>999404.26100844948</v>
      </c>
      <c r="AM58">
        <v>861075.40012441785</v>
      </c>
      <c r="AN58">
        <v>1105720.1706511825</v>
      </c>
      <c r="AO58">
        <v>841145.56256155833</v>
      </c>
      <c r="AP58">
        <v>1556201.2058049159</v>
      </c>
      <c r="AQ58">
        <v>3764439.667426418</v>
      </c>
      <c r="AR58">
        <v>3823967.7904782756</v>
      </c>
      <c r="AS58">
        <v>3473734.4280535164</v>
      </c>
      <c r="AT58">
        <v>3996479.5524460729</v>
      </c>
      <c r="AU58">
        <v>3645118.3804619731</v>
      </c>
      <c r="AV58">
        <v>6258168.5117969066</v>
      </c>
      <c r="AW58">
        <v>11205.362414913328</v>
      </c>
      <c r="AX58">
        <v>4904.0307573332993</v>
      </c>
      <c r="AY58">
        <v>14951.758149794832</v>
      </c>
      <c r="AZ58">
        <v>14399.263227617696</v>
      </c>
      <c r="BA58">
        <v>1199.1140472736272</v>
      </c>
      <c r="BB58">
        <v>14035.772313027897</v>
      </c>
      <c r="BC58">
        <v>21377.64858252585</v>
      </c>
      <c r="BD58">
        <v>19177.33142558685</v>
      </c>
      <c r="BE58">
        <v>24291.689825819733</v>
      </c>
      <c r="BF58">
        <v>31288.11657285185</v>
      </c>
      <c r="BG58">
        <v>9514.3858061230148</v>
      </c>
      <c r="BH58">
        <v>32764.736256746142</v>
      </c>
      <c r="BI58">
        <v>34093.0062920415</v>
      </c>
      <c r="BJ58">
        <v>37018.957260903779</v>
      </c>
      <c r="BK58">
        <v>35966.604420850861</v>
      </c>
      <c r="BL58">
        <v>52399.183254394542</v>
      </c>
      <c r="BM58">
        <v>19908.475504684753</v>
      </c>
      <c r="BN58">
        <v>56175.941186393953</v>
      </c>
    </row>
    <row r="59" spans="1:66">
      <c r="A59">
        <v>1970</v>
      </c>
      <c r="B59">
        <v>27268.351747428926</v>
      </c>
      <c r="C59">
        <v>29910.709171881466</v>
      </c>
      <c r="D59">
        <v>40411.699887989445</v>
      </c>
      <c r="E59">
        <v>14511.709452978019</v>
      </c>
      <c r="F59">
        <v>43487.478912523358</v>
      </c>
      <c r="G59">
        <v>43816.375251464582</v>
      </c>
      <c r="H59">
        <v>49895.831705451594</v>
      </c>
      <c r="I59">
        <v>45414.913530428152</v>
      </c>
      <c r="J59">
        <v>67018.629958680729</v>
      </c>
      <c r="K59">
        <v>27994.884817836901</v>
      </c>
      <c r="L59">
        <v>73411.226797200856</v>
      </c>
      <c r="M59">
        <v>84324.209592113533</v>
      </c>
      <c r="N59">
        <v>104189.77152685093</v>
      </c>
      <c r="O59">
        <v>84424.746306832356</v>
      </c>
      <c r="P59">
        <v>128687.41035348359</v>
      </c>
      <c r="Q59">
        <v>62789.449326078306</v>
      </c>
      <c r="R59">
        <v>145582.68093133674</v>
      </c>
      <c r="S59">
        <v>113104.7486266232</v>
      </c>
      <c r="T59">
        <v>138221.5993187195</v>
      </c>
      <c r="U59">
        <v>111797.80134561122</v>
      </c>
      <c r="V59">
        <v>170795.73385132937</v>
      </c>
      <c r="W59">
        <v>83646.252415153867</v>
      </c>
      <c r="X59">
        <v>194835.32418081132</v>
      </c>
      <c r="Y59">
        <v>240112.73212618788</v>
      </c>
      <c r="Z59">
        <v>283453.69848840276</v>
      </c>
      <c r="AA59">
        <v>229873.92804322983</v>
      </c>
      <c r="AB59">
        <v>342970.37632871664</v>
      </c>
      <c r="AC59">
        <v>180480.07597021537</v>
      </c>
      <c r="AD59">
        <v>412932.76285278297</v>
      </c>
      <c r="AE59">
        <v>336536.65553301864</v>
      </c>
      <c r="AF59">
        <v>391953.02470994723</v>
      </c>
      <c r="AG59">
        <v>317902.24945811951</v>
      </c>
      <c r="AH59">
        <v>462379.84660818469</v>
      </c>
      <c r="AI59">
        <v>265003.50549559138</v>
      </c>
      <c r="AJ59">
        <v>576668.60584516102</v>
      </c>
      <c r="AK59">
        <v>780588.78012574697</v>
      </c>
      <c r="AL59">
        <v>852999.17256101617</v>
      </c>
      <c r="AM59">
        <v>717548.75350687793</v>
      </c>
      <c r="AN59">
        <v>955691.3836208845</v>
      </c>
      <c r="AO59">
        <v>684764.76826133148</v>
      </c>
      <c r="AP59">
        <v>1312488.6448006537</v>
      </c>
      <c r="AQ59">
        <v>2945815.3334803418</v>
      </c>
      <c r="AR59">
        <v>3009211.2758729872</v>
      </c>
      <c r="AS59">
        <v>2695061.3250829005</v>
      </c>
      <c r="AT59">
        <v>3180302.4068067344</v>
      </c>
      <c r="AU59">
        <v>2799554.135140819</v>
      </c>
      <c r="AV59">
        <v>4902682.8682432538</v>
      </c>
      <c r="AW59">
        <v>10720.328243393273</v>
      </c>
      <c r="AX59">
        <v>4640.8717894062484</v>
      </c>
      <c r="AY59">
        <v>14406.504813334775</v>
      </c>
      <c r="AZ59">
        <v>13804.769817298167</v>
      </c>
      <c r="BA59">
        <v>1028.5340881191362</v>
      </c>
      <c r="BB59">
        <v>13563.731027845848</v>
      </c>
      <c r="BC59">
        <v>20928.811986908411</v>
      </c>
      <c r="BD59">
        <v>18721.527327493146</v>
      </c>
      <c r="BE59">
        <v>23853.593934664699</v>
      </c>
      <c r="BF59">
        <v>30603.287614045646</v>
      </c>
      <c r="BG59">
        <v>9147.5161337446516</v>
      </c>
      <c r="BH59">
        <v>32143.567577099649</v>
      </c>
      <c r="BI59">
        <v>33689.416666302335</v>
      </c>
      <c r="BJ59">
        <v>36322.346750101773</v>
      </c>
      <c r="BK59">
        <v>35662.455336327104</v>
      </c>
      <c r="BL59">
        <v>51601.434859980007</v>
      </c>
      <c r="BM59">
        <v>19296.243690776548</v>
      </c>
      <c r="BN59">
        <v>55368.363263666899</v>
      </c>
    </row>
    <row r="60" spans="1:66">
      <c r="A60">
        <v>1971</v>
      </c>
      <c r="B60">
        <v>27169.516412501711</v>
      </c>
      <c r="C60">
        <v>29800.303982446705</v>
      </c>
      <c r="D60">
        <v>40166.562010942966</v>
      </c>
      <c r="E60">
        <v>14556.333524109488</v>
      </c>
      <c r="F60">
        <v>43339.605648000666</v>
      </c>
      <c r="G60">
        <v>43952.415852533806</v>
      </c>
      <c r="H60">
        <v>49830.615098840593</v>
      </c>
      <c r="I60">
        <v>45572.213027147889</v>
      </c>
      <c r="J60">
        <v>67006.479311322764</v>
      </c>
      <c r="K60">
        <v>28151.489314767823</v>
      </c>
      <c r="L60">
        <v>73515.714757520152</v>
      </c>
      <c r="M60">
        <v>84875.364854758343</v>
      </c>
      <c r="N60">
        <v>104536.32698590394</v>
      </c>
      <c r="O60">
        <v>84900.005299361379</v>
      </c>
      <c r="P60">
        <v>128938.2022216246</v>
      </c>
      <c r="Q60">
        <v>63172.331913518836</v>
      </c>
      <c r="R60">
        <v>146460.54271913116</v>
      </c>
      <c r="S60">
        <v>113832.7638212872</v>
      </c>
      <c r="T60">
        <v>138652.71993846836</v>
      </c>
      <c r="U60">
        <v>112415.52353373585</v>
      </c>
      <c r="V60">
        <v>171162.08166599117</v>
      </c>
      <c r="W60">
        <v>84316.409286340364</v>
      </c>
      <c r="X60">
        <v>195903.76351364973</v>
      </c>
      <c r="Y60">
        <v>241297.35582956456</v>
      </c>
      <c r="Z60">
        <v>284380.99128791783</v>
      </c>
      <c r="AA60">
        <v>230942.43220304494</v>
      </c>
      <c r="AB60">
        <v>343821.30382183508</v>
      </c>
      <c r="AC60">
        <v>182526.36728914821</v>
      </c>
      <c r="AD60">
        <v>414459.33710733318</v>
      </c>
      <c r="AE60">
        <v>337922.19893850089</v>
      </c>
      <c r="AF60">
        <v>392808.4997051945</v>
      </c>
      <c r="AG60">
        <v>319268.84277038235</v>
      </c>
      <c r="AH60">
        <v>463310.93273125694</v>
      </c>
      <c r="AI60">
        <v>267446.56788965123</v>
      </c>
      <c r="AJ60">
        <v>578560.29505109903</v>
      </c>
      <c r="AK60">
        <v>782502.72020815499</v>
      </c>
      <c r="AL60">
        <v>854605.07547682431</v>
      </c>
      <c r="AM60">
        <v>720206.61351184314</v>
      </c>
      <c r="AN60">
        <v>959568.34910818306</v>
      </c>
      <c r="AO60">
        <v>685291.14744150324</v>
      </c>
      <c r="AP60">
        <v>1316030.7408859122</v>
      </c>
      <c r="AQ60">
        <v>2943164.2389630093</v>
      </c>
      <c r="AR60">
        <v>3009503.7367850719</v>
      </c>
      <c r="AS60">
        <v>2693493.6750788167</v>
      </c>
      <c r="AT60">
        <v>3186271.4209081396</v>
      </c>
      <c r="AU60">
        <v>2792088.3492647666</v>
      </c>
      <c r="AV60">
        <v>4904344.6482955804</v>
      </c>
      <c r="AW60">
        <v>10386.616972469617</v>
      </c>
      <c r="AX60">
        <v>4508.4177261628283</v>
      </c>
      <c r="AY60">
        <v>14028.394937745516</v>
      </c>
      <c r="AZ60">
        <v>13326.644710563158</v>
      </c>
      <c r="BA60">
        <v>961.17773345115506</v>
      </c>
      <c r="BB60">
        <v>13163.496538481177</v>
      </c>
      <c r="BC60">
        <v>20757.755474473201</v>
      </c>
      <c r="BD60">
        <v>18573.204126568133</v>
      </c>
      <c r="BE60">
        <v>23678.11494723396</v>
      </c>
      <c r="BF60">
        <v>30303.046431978339</v>
      </c>
      <c r="BG60">
        <v>9154.5559252862258</v>
      </c>
      <c r="BH60">
        <v>31881.723751208388</v>
      </c>
      <c r="BI60">
        <v>33721.678601977685</v>
      </c>
      <c r="BJ60">
        <v>36154.187127074765</v>
      </c>
      <c r="BK60">
        <v>35740.264959094515</v>
      </c>
      <c r="BL60">
        <v>51523.54858374731</v>
      </c>
      <c r="BM60">
        <v>19396.278665080066</v>
      </c>
      <c r="BN60">
        <v>55279.507767117415</v>
      </c>
    </row>
    <row r="61" spans="1:66">
      <c r="A61">
        <v>1972</v>
      </c>
      <c r="B61">
        <v>28346.142977287051</v>
      </c>
      <c r="C61">
        <v>31014.632487212832</v>
      </c>
      <c r="D61">
        <v>41642.760587020079</v>
      </c>
      <c r="E61">
        <v>15596.80437993176</v>
      </c>
      <c r="F61">
        <v>45103.488628323277</v>
      </c>
      <c r="G61">
        <v>45925.977097775263</v>
      </c>
      <c r="H61">
        <v>51859.001116135296</v>
      </c>
      <c r="I61">
        <v>47502.642757033187</v>
      </c>
      <c r="J61">
        <v>69452.767574648329</v>
      </c>
      <c r="K61">
        <v>30000.257530236766</v>
      </c>
      <c r="L61">
        <v>76453.153970967731</v>
      </c>
      <c r="M61">
        <v>88800.438688059323</v>
      </c>
      <c r="N61">
        <v>108820.82829196476</v>
      </c>
      <c r="O61">
        <v>88614.568884800508</v>
      </c>
      <c r="P61">
        <v>133805.19003122146</v>
      </c>
      <c r="Q61">
        <v>67037.241866962926</v>
      </c>
      <c r="R61">
        <v>152543.51324584568</v>
      </c>
      <c r="S61">
        <v>119070.08316492954</v>
      </c>
      <c r="T61">
        <v>144248.33374121555</v>
      </c>
      <c r="U61">
        <v>117293.12355844001</v>
      </c>
      <c r="V61">
        <v>177719.11436839259</v>
      </c>
      <c r="W61">
        <v>89466.424027027344</v>
      </c>
      <c r="X61">
        <v>204150.07289638306</v>
      </c>
      <c r="Y61">
        <v>251313.8384890478</v>
      </c>
      <c r="Z61">
        <v>295779.07932513469</v>
      </c>
      <c r="AA61">
        <v>240154.63690550256</v>
      </c>
      <c r="AB61">
        <v>357777.68570329784</v>
      </c>
      <c r="AC61">
        <v>192022.88562389297</v>
      </c>
      <c r="AD61">
        <v>430309.82672803983</v>
      </c>
      <c r="AE61">
        <v>351032.99731724127</v>
      </c>
      <c r="AF61">
        <v>408125.13612575846</v>
      </c>
      <c r="AG61">
        <v>330923.63866605732</v>
      </c>
      <c r="AH61">
        <v>481980.1010207237</v>
      </c>
      <c r="AI61">
        <v>279881.05056075793</v>
      </c>
      <c r="AJ61">
        <v>599624.91341225419</v>
      </c>
      <c r="AK61">
        <v>805397.64534185396</v>
      </c>
      <c r="AL61">
        <v>882205.49232149473</v>
      </c>
      <c r="AM61">
        <v>739211.03231179377</v>
      </c>
      <c r="AN61">
        <v>994268.89126390847</v>
      </c>
      <c r="AO61">
        <v>706532.64898217551</v>
      </c>
      <c r="AP61">
        <v>1354646.0093631339</v>
      </c>
      <c r="AQ61">
        <v>2980610.2274592211</v>
      </c>
      <c r="AR61">
        <v>3059716.0588767314</v>
      </c>
      <c r="AS61">
        <v>2700587.2265141481</v>
      </c>
      <c r="AT61">
        <v>3253413.4801569725</v>
      </c>
      <c r="AU61">
        <v>2844270.3140106918</v>
      </c>
      <c r="AV61">
        <v>4962359.6115207756</v>
      </c>
      <c r="AW61">
        <v>10766.308856798836</v>
      </c>
      <c r="AX61">
        <v>4833.2848384388053</v>
      </c>
      <c r="AY61">
        <v>14526.622217392473</v>
      </c>
      <c r="AZ61">
        <v>13832.753599391835</v>
      </c>
      <c r="BA61">
        <v>1193.3512296267559</v>
      </c>
      <c r="BB61">
        <v>13753.823285678825</v>
      </c>
      <c r="BC61">
        <v>21628.99900942346</v>
      </c>
      <c r="BD61">
        <v>19404.51127565619</v>
      </c>
      <c r="BE61">
        <v>24614.639554147536</v>
      </c>
      <c r="BF61">
        <v>31402.490648775478</v>
      </c>
      <c r="BG61">
        <v>9881.2002147060757</v>
      </c>
      <c r="BH61">
        <v>33165.708115265239</v>
      </c>
      <c r="BI61">
        <v>35207.361700204237</v>
      </c>
      <c r="BJ61">
        <v>37618.544322177913</v>
      </c>
      <c r="BK61">
        <v>37224.66122509136</v>
      </c>
      <c r="BL61">
        <v>53364.661960505029</v>
      </c>
      <c r="BM61">
        <v>20741.011446055225</v>
      </c>
      <c r="BN61">
        <v>57430.564152248233</v>
      </c>
    </row>
    <row r="62" spans="1:66">
      <c r="A62">
        <v>1973</v>
      </c>
      <c r="B62">
        <v>29113.040610410877</v>
      </c>
      <c r="C62">
        <v>31942.410333209173</v>
      </c>
      <c r="D62">
        <v>43038.304240681144</v>
      </c>
      <c r="E62">
        <v>15883.375055009967</v>
      </c>
      <c r="F62">
        <v>46197.440370373552</v>
      </c>
      <c r="G62">
        <v>47124.538118522622</v>
      </c>
      <c r="H62">
        <v>53100.112611146862</v>
      </c>
      <c r="I62">
        <v>48798.501265869789</v>
      </c>
      <c r="J62">
        <v>71677.193799711982</v>
      </c>
      <c r="K62">
        <v>30432.396324188008</v>
      </c>
      <c r="L62">
        <v>78242.129039174761</v>
      </c>
      <c r="M62">
        <v>90692.025935855578</v>
      </c>
      <c r="N62">
        <v>111274.39690993344</v>
      </c>
      <c r="O62">
        <v>90619.89076278721</v>
      </c>
      <c r="P62">
        <v>138125.56700128093</v>
      </c>
      <c r="Q62">
        <v>67201.491755621435</v>
      </c>
      <c r="R62">
        <v>155661.19429530017</v>
      </c>
      <c r="S62">
        <v>121153.656852887</v>
      </c>
      <c r="T62">
        <v>147242.16239522968</v>
      </c>
      <c r="U62">
        <v>119543.57654176457</v>
      </c>
      <c r="V62">
        <v>183202.41384463161</v>
      </c>
      <c r="W62">
        <v>89219.207499898141</v>
      </c>
      <c r="X62">
        <v>207640.30303692888</v>
      </c>
      <c r="Y62">
        <v>250707.45919264571</v>
      </c>
      <c r="Z62">
        <v>298117.57189330272</v>
      </c>
      <c r="AA62">
        <v>240065.12507212468</v>
      </c>
      <c r="AB62">
        <v>364698.06040868297</v>
      </c>
      <c r="AC62">
        <v>187003.28355037532</v>
      </c>
      <c r="AD62">
        <v>429420.96282006864</v>
      </c>
      <c r="AE62">
        <v>347314.53839917516</v>
      </c>
      <c r="AF62">
        <v>408153.44197889429</v>
      </c>
      <c r="AG62">
        <v>327528.98829196417</v>
      </c>
      <c r="AH62">
        <v>488240.46744448965</v>
      </c>
      <c r="AI62">
        <v>269549.49985928525</v>
      </c>
      <c r="AJ62">
        <v>592711.44053176267</v>
      </c>
      <c r="AK62">
        <v>771693.32461645664</v>
      </c>
      <c r="AL62">
        <v>856714.23135197069</v>
      </c>
      <c r="AM62">
        <v>708159.64042894053</v>
      </c>
      <c r="AN62">
        <v>982465.38055449526</v>
      </c>
      <c r="AO62">
        <v>658476.39613289619</v>
      </c>
      <c r="AP62">
        <v>1299059.610864484</v>
      </c>
      <c r="AQ62">
        <v>2679393.9598997277</v>
      </c>
      <c r="AR62">
        <v>2779454.7903665071</v>
      </c>
      <c r="AS62">
        <v>2405524.2084903992</v>
      </c>
      <c r="AT62">
        <v>3006693.2316610869</v>
      </c>
      <c r="AU62">
        <v>2507086.3658772968</v>
      </c>
      <c r="AV62">
        <v>4443590.9692670917</v>
      </c>
      <c r="AW62">
        <v>11101.543102299132</v>
      </c>
      <c r="AX62">
        <v>5125.9686096748937</v>
      </c>
      <c r="AY62">
        <v>15086.319400548551</v>
      </c>
      <c r="AZ62">
        <v>14399.414681650316</v>
      </c>
      <c r="BA62">
        <v>1334.3537858319255</v>
      </c>
      <c r="BB62">
        <v>14152.751701572344</v>
      </c>
      <c r="BC62">
        <v>22270.931129805911</v>
      </c>
      <c r="BD62">
        <v>19984.001021575037</v>
      </c>
      <c r="BE62">
        <v>25422.690285478278</v>
      </c>
      <c r="BF62">
        <v>32473.052822836726</v>
      </c>
      <c r="BG62">
        <v>10181.36208827536</v>
      </c>
      <c r="BH62">
        <v>34034.801045381704</v>
      </c>
      <c r="BI62">
        <v>36232.666164189388</v>
      </c>
      <c r="BJ62">
        <v>38556.541536450219</v>
      </c>
      <c r="BK62">
        <v>38343.153891640424</v>
      </c>
      <c r="BL62">
        <v>55065.100499319728</v>
      </c>
      <c r="BM62">
        <v>21240.122466329649</v>
      </c>
      <c r="BN62">
        <v>58887.362725143408</v>
      </c>
    </row>
    <row r="63" spans="1:66">
      <c r="A63">
        <v>1974</v>
      </c>
      <c r="B63">
        <v>28753.041705870444</v>
      </c>
      <c r="C63">
        <v>31628.258474041348</v>
      </c>
      <c r="D63">
        <v>42458.841640961415</v>
      </c>
      <c r="E63">
        <v>15745.244902789911</v>
      </c>
      <c r="F63">
        <v>45462.770814434181</v>
      </c>
      <c r="G63">
        <v>46619.535109622513</v>
      </c>
      <c r="H63">
        <v>52376.88371867151</v>
      </c>
      <c r="I63">
        <v>48505.041392531428</v>
      </c>
      <c r="J63">
        <v>71002.614247440666</v>
      </c>
      <c r="K63">
        <v>30098.446552842721</v>
      </c>
      <c r="L63">
        <v>77039.122656988766</v>
      </c>
      <c r="M63">
        <v>89305.416919925134</v>
      </c>
      <c r="N63">
        <v>109697.58573043406</v>
      </c>
      <c r="O63">
        <v>89716.744446060737</v>
      </c>
      <c r="P63">
        <v>137297.43708586652</v>
      </c>
      <c r="Q63">
        <v>65206.156751699302</v>
      </c>
      <c r="R63">
        <v>153105.66117136684</v>
      </c>
      <c r="S63">
        <v>118685.43440868857</v>
      </c>
      <c r="T63">
        <v>144972.44773026838</v>
      </c>
      <c r="U63">
        <v>117840.14161364226</v>
      </c>
      <c r="V63">
        <v>181969.52701437811</v>
      </c>
      <c r="W63">
        <v>85881.605942850365</v>
      </c>
      <c r="X63">
        <v>203251.19148489443</v>
      </c>
      <c r="Y63">
        <v>243256.67228500432</v>
      </c>
      <c r="Z63">
        <v>291523.01012586738</v>
      </c>
      <c r="AA63">
        <v>234722.58182675601</v>
      </c>
      <c r="AB63">
        <v>361804.11793856393</v>
      </c>
      <c r="AC63">
        <v>175597.76388835348</v>
      </c>
      <c r="AD63">
        <v>416786.64698902989</v>
      </c>
      <c r="AE63">
        <v>335450.79902405641</v>
      </c>
      <c r="AF63">
        <v>398258.72589698381</v>
      </c>
      <c r="AG63">
        <v>318736.0313979162</v>
      </c>
      <c r="AH63">
        <v>484122.97669387283</v>
      </c>
      <c r="AI63">
        <v>250237.25111368365</v>
      </c>
      <c r="AJ63">
        <v>573262.88394506346</v>
      </c>
      <c r="AK63">
        <v>732082.19460468495</v>
      </c>
      <c r="AL63">
        <v>824982.61732200254</v>
      </c>
      <c r="AM63">
        <v>673612.65367814305</v>
      </c>
      <c r="AN63">
        <v>962688.33477671107</v>
      </c>
      <c r="AO63">
        <v>603383.67308863741</v>
      </c>
      <c r="AP63">
        <v>1231297.3556201889</v>
      </c>
      <c r="AQ63">
        <v>2442712.7163834921</v>
      </c>
      <c r="AR63">
        <v>2571010.4026863598</v>
      </c>
      <c r="AS63">
        <v>2180697.6391133447</v>
      </c>
      <c r="AT63">
        <v>2839607.2085768976</v>
      </c>
      <c r="AU63">
        <v>2229819.0071723936</v>
      </c>
      <c r="AV63">
        <v>4032597.0332968133</v>
      </c>
      <c r="AW63">
        <v>10886.548302118372</v>
      </c>
      <c r="AX63">
        <v>5129.1996930693758</v>
      </c>
      <c r="AY63">
        <v>14751.475555551269</v>
      </c>
      <c r="AZ63">
        <v>13915.069034482165</v>
      </c>
      <c r="BA63">
        <v>1392.0432527371015</v>
      </c>
      <c r="BB63">
        <v>13886.418971879591</v>
      </c>
      <c r="BC63">
        <v>22025.000015419922</v>
      </c>
      <c r="BD63">
        <v>19759.203480918932</v>
      </c>
      <c r="BE63">
        <v>25173.982254928076</v>
      </c>
      <c r="BF63">
        <v>31921.219924860852</v>
      </c>
      <c r="BG63">
        <v>10249.588030688865</v>
      </c>
      <c r="BH63">
        <v>33502.449663663887</v>
      </c>
      <c r="BI63">
        <v>35948.06465704686</v>
      </c>
      <c r="BJ63">
        <v>38046.708215730869</v>
      </c>
      <c r="BK63">
        <v>38202.115629149099</v>
      </c>
      <c r="BL63">
        <v>54428.908537834213</v>
      </c>
      <c r="BM63">
        <v>21321.519003128567</v>
      </c>
      <c r="BN63">
        <v>58022.488028394269</v>
      </c>
    </row>
    <row r="64" spans="1:66">
      <c r="A64">
        <v>1975</v>
      </c>
      <c r="B64">
        <v>27352.386689362691</v>
      </c>
      <c r="C64">
        <v>29849.642024048713</v>
      </c>
      <c r="D64">
        <v>39659.830313094069</v>
      </c>
      <c r="E64">
        <v>15520.547908518009</v>
      </c>
      <c r="F64">
        <v>43162.22018804642</v>
      </c>
      <c r="G64">
        <v>44549.570688421183</v>
      </c>
      <c r="H64">
        <v>49787.429098199456</v>
      </c>
      <c r="I64">
        <v>46270.010507104365</v>
      </c>
      <c r="J64">
        <v>66871.64100794078</v>
      </c>
      <c r="K64">
        <v>29547.274057571278</v>
      </c>
      <c r="L64">
        <v>73270.946177926991</v>
      </c>
      <c r="M64">
        <v>84988.943651360212</v>
      </c>
      <c r="N64">
        <v>104271.84681858045</v>
      </c>
      <c r="O64">
        <v>85223.516047610028</v>
      </c>
      <c r="P64">
        <v>129470.38334827338</v>
      </c>
      <c r="Q64">
        <v>63105.718018376159</v>
      </c>
      <c r="R64">
        <v>145724.02895196236</v>
      </c>
      <c r="S64">
        <v>112247.22095207707</v>
      </c>
      <c r="T64">
        <v>137315.42671808103</v>
      </c>
      <c r="U64">
        <v>111226.91593873424</v>
      </c>
      <c r="V64">
        <v>171198.96089515608</v>
      </c>
      <c r="W64">
        <v>82433.654351878111</v>
      </c>
      <c r="X64">
        <v>192440.95062992643</v>
      </c>
      <c r="Y64">
        <v>227672.26088649634</v>
      </c>
      <c r="Z64">
        <v>273927.69335688656</v>
      </c>
      <c r="AA64">
        <v>219128.58266833151</v>
      </c>
      <c r="AB64">
        <v>339531.73391356476</v>
      </c>
      <c r="AC64">
        <v>165004.41273577628</v>
      </c>
      <c r="AD64">
        <v>389815.92932829342</v>
      </c>
      <c r="AE64">
        <v>311769.8153578192</v>
      </c>
      <c r="AF64">
        <v>373550.81732195814</v>
      </c>
      <c r="AG64">
        <v>296124.06021986436</v>
      </c>
      <c r="AH64">
        <v>453809.90485720587</v>
      </c>
      <c r="AI64">
        <v>232698.22035084901</v>
      </c>
      <c r="AJ64">
        <v>532844.34178481367</v>
      </c>
      <c r="AK64">
        <v>671276.36760013539</v>
      </c>
      <c r="AL64">
        <v>766391.48126913747</v>
      </c>
      <c r="AM64">
        <v>616465.19884649373</v>
      </c>
      <c r="AN64">
        <v>896611.35149757541</v>
      </c>
      <c r="AO64">
        <v>549696.5625049565</v>
      </c>
      <c r="AP64">
        <v>1129225.2546710433</v>
      </c>
      <c r="AQ64">
        <v>2249367.0705890493</v>
      </c>
      <c r="AR64">
        <v>2387913.6402965304</v>
      </c>
      <c r="AS64">
        <v>1989976.8835147554</v>
      </c>
      <c r="AT64">
        <v>2653235.3205864956</v>
      </c>
      <c r="AU64">
        <v>2037188.5256100981</v>
      </c>
      <c r="AV64">
        <v>3714301.971630225</v>
      </c>
      <c r="AW64">
        <v>10155.202690304201</v>
      </c>
      <c r="AX64">
        <v>4917.3442805259274</v>
      </c>
      <c r="AY64">
        <v>13429.273540993059</v>
      </c>
      <c r="AZ64">
        <v>12448.019618247357</v>
      </c>
      <c r="BA64">
        <v>1493.8217594647415</v>
      </c>
      <c r="BB64">
        <v>13053.494198165861</v>
      </c>
      <c r="BC64">
        <v>20948.324804696302</v>
      </c>
      <c r="BD64">
        <v>18805.780008338494</v>
      </c>
      <c r="BE64">
        <v>23696.989354764119</v>
      </c>
      <c r="BF64">
        <v>29680.87997585192</v>
      </c>
      <c r="BG64">
        <v>10233.306785200437</v>
      </c>
      <c r="BH64">
        <v>31766.463658722419</v>
      </c>
      <c r="BI64">
        <v>34439.727447686426</v>
      </c>
      <c r="BJ64">
        <v>36166.324668104215</v>
      </c>
      <c r="BK64">
        <v>36531.634121977942</v>
      </c>
      <c r="BL64">
        <v>51221.955422857623</v>
      </c>
      <c r="BM64">
        <v>21157.663067370057</v>
      </c>
      <c r="BN64">
        <v>55157.675484418134</v>
      </c>
    </row>
    <row r="65" spans="1:66">
      <c r="A65">
        <v>1976</v>
      </c>
      <c r="B65">
        <v>28372.569462192332</v>
      </c>
      <c r="C65">
        <v>30979.034754696968</v>
      </c>
      <c r="D65">
        <v>40883.911121142337</v>
      </c>
      <c r="E65">
        <v>16450.79536220475</v>
      </c>
      <c r="F65">
        <v>44605.376172721975</v>
      </c>
      <c r="G65">
        <v>46199.996571767122</v>
      </c>
      <c r="H65">
        <v>51443.320532550075</v>
      </c>
      <c r="I65">
        <v>48092.409920679063</v>
      </c>
      <c r="J65">
        <v>69031.74868730476</v>
      </c>
      <c r="K65">
        <v>31094.352491264304</v>
      </c>
      <c r="L65">
        <v>75630.460789487159</v>
      </c>
      <c r="M65">
        <v>88040.292300551271</v>
      </c>
      <c r="N65">
        <v>107717.07735581839</v>
      </c>
      <c r="O65">
        <v>88512.149819059283</v>
      </c>
      <c r="P65">
        <v>133887.27528654874</v>
      </c>
      <c r="Q65">
        <v>65631.021805093318</v>
      </c>
      <c r="R65">
        <v>150566.54106376728</v>
      </c>
      <c r="S65">
        <v>116195.93237457695</v>
      </c>
      <c r="T65">
        <v>141861.88244918655</v>
      </c>
      <c r="U65">
        <v>115482.0864732925</v>
      </c>
      <c r="V65">
        <v>176926.75407439627</v>
      </c>
      <c r="W65">
        <v>85662.30897316031</v>
      </c>
      <c r="X65">
        <v>198684.91061900803</v>
      </c>
      <c r="Y65">
        <v>235623.97659843205</v>
      </c>
      <c r="Z65">
        <v>282765.85445536068</v>
      </c>
      <c r="AA65">
        <v>227363.48754453656</v>
      </c>
      <c r="AB65">
        <v>350994.56650478131</v>
      </c>
      <c r="AC65">
        <v>171656.88810554903</v>
      </c>
      <c r="AD65">
        <v>401821.35905472317</v>
      </c>
      <c r="AE65">
        <v>323163.20973060315</v>
      </c>
      <c r="AF65">
        <v>386137.96720407007</v>
      </c>
      <c r="AG65">
        <v>307542.73907243815</v>
      </c>
      <c r="AH65">
        <v>470332.36325006629</v>
      </c>
      <c r="AI65">
        <v>242062.00630293216</v>
      </c>
      <c r="AJ65">
        <v>549485.08188936312</v>
      </c>
      <c r="AK65">
        <v>699147.69991135923</v>
      </c>
      <c r="AL65">
        <v>797019.63898851222</v>
      </c>
      <c r="AM65">
        <v>643755.79297528707</v>
      </c>
      <c r="AN65">
        <v>935398.79048392724</v>
      </c>
      <c r="AO65">
        <v>572040.12215897779</v>
      </c>
      <c r="AP65">
        <v>1172899.5911873963</v>
      </c>
      <c r="AQ65">
        <v>2359983.8800980579</v>
      </c>
      <c r="AR65">
        <v>2502376.5955847162</v>
      </c>
      <c r="AS65">
        <v>2089707.7125176841</v>
      </c>
      <c r="AT65">
        <v>2772781.8121155845</v>
      </c>
      <c r="AU65">
        <v>2143470.8143135109</v>
      </c>
      <c r="AV65">
        <v>3892277.5569652631</v>
      </c>
      <c r="AW65">
        <v>10545.142352617548</v>
      </c>
      <c r="AX65">
        <v>5301.8183918345958</v>
      </c>
      <c r="AY65">
        <v>13865.659588714878</v>
      </c>
      <c r="AZ65">
        <v>12736.073554979921</v>
      </c>
      <c r="BA65">
        <v>1807.2382331451947</v>
      </c>
      <c r="BB65">
        <v>13580.291555956785</v>
      </c>
      <c r="BC65">
        <v>21742.822480152452</v>
      </c>
      <c r="BD65">
        <v>19556.513029567213</v>
      </c>
      <c r="BE65">
        <v>24586.466414212267</v>
      </c>
      <c r="BF65">
        <v>30550.203991652739</v>
      </c>
      <c r="BG65">
        <v>10986.325757439352</v>
      </c>
      <c r="BH65">
        <v>32831.91340705027</v>
      </c>
      <c r="BI65">
        <v>35739.922639571079</v>
      </c>
      <c r="BJ65">
        <v>37374.88132673299</v>
      </c>
      <c r="BK65">
        <v>37987.47494608401</v>
      </c>
      <c r="BL65">
        <v>52817.867037493765</v>
      </c>
      <c r="BM65">
        <v>22460.185162807044</v>
      </c>
      <c r="BN65">
        <v>56896.440720917126</v>
      </c>
    </row>
    <row r="66" spans="1:66">
      <c r="A66">
        <v>1977</v>
      </c>
      <c r="B66">
        <v>29007.539001540688</v>
      </c>
      <c r="C66">
        <v>31621.684010829478</v>
      </c>
      <c r="D66">
        <v>41541.445745333098</v>
      </c>
      <c r="E66">
        <v>17076.986512965839</v>
      </c>
      <c r="F66">
        <v>45403.229240466077</v>
      </c>
      <c r="G66">
        <v>47210.525942379412</v>
      </c>
      <c r="H66">
        <v>52379.650024223549</v>
      </c>
      <c r="I66">
        <v>49110.829211813245</v>
      </c>
      <c r="J66">
        <v>70161.384956747235</v>
      </c>
      <c r="K66">
        <v>32048.745250784741</v>
      </c>
      <c r="L66">
        <v>76906.372024022101</v>
      </c>
      <c r="M66">
        <v>89999.840233118448</v>
      </c>
      <c r="N66">
        <v>109652.32699560882</v>
      </c>
      <c r="O66">
        <v>90455.763372793008</v>
      </c>
      <c r="P66">
        <v>136328.87569713875</v>
      </c>
      <c r="Q66">
        <v>67151.431349651</v>
      </c>
      <c r="R66">
        <v>153460.26859445733</v>
      </c>
      <c r="S66">
        <v>118929.4767068713</v>
      </c>
      <c r="T66">
        <v>144505.81173085823</v>
      </c>
      <c r="U66">
        <v>118217.62952578181</v>
      </c>
      <c r="V66">
        <v>180569.07592940377</v>
      </c>
      <c r="W66">
        <v>87633.061643537949</v>
      </c>
      <c r="X66">
        <v>202622.88466415615</v>
      </c>
      <c r="Y66">
        <v>242130.57558378074</v>
      </c>
      <c r="Z66">
        <v>289696.81234219985</v>
      </c>
      <c r="AA66">
        <v>233793.93716289412</v>
      </c>
      <c r="AB66">
        <v>360820.89427382941</v>
      </c>
      <c r="AC66">
        <v>175284.48832910648</v>
      </c>
      <c r="AD66">
        <v>411261.14043789421</v>
      </c>
      <c r="AE66">
        <v>332855.09229951096</v>
      </c>
      <c r="AF66">
        <v>396821.91833367886</v>
      </c>
      <c r="AG66">
        <v>316956.11841294926</v>
      </c>
      <c r="AH66">
        <v>484985.30515737931</v>
      </c>
      <c r="AI66">
        <v>247430.49417400049</v>
      </c>
      <c r="AJ66">
        <v>563847.00067303982</v>
      </c>
      <c r="AK66">
        <v>723293.40784255846</v>
      </c>
      <c r="AL66">
        <v>825491.93470381259</v>
      </c>
      <c r="AM66">
        <v>666665.75797442265</v>
      </c>
      <c r="AN66">
        <v>972820.22367826186</v>
      </c>
      <c r="AO66">
        <v>586683.93539096427</v>
      </c>
      <c r="AP66">
        <v>1210803.8761260628</v>
      </c>
      <c r="AQ66">
        <v>2443989.8619823647</v>
      </c>
      <c r="AR66">
        <v>2592818.9297195366</v>
      </c>
      <c r="AS66">
        <v>2170852.4355362756</v>
      </c>
      <c r="AT66">
        <v>2890864.5622816947</v>
      </c>
      <c r="AU66">
        <v>2204741.9585221945</v>
      </c>
      <c r="AV66">
        <v>4021497.2902047606</v>
      </c>
      <c r="AW66">
        <v>10804.552060701959</v>
      </c>
      <c r="AX66">
        <v>5635.4279788578306</v>
      </c>
      <c r="AY66">
        <v>14132.538809845717</v>
      </c>
      <c r="AZ66">
        <v>12921.506533918955</v>
      </c>
      <c r="BA66">
        <v>2105.227775146931</v>
      </c>
      <c r="BB66">
        <v>13900.086456910063</v>
      </c>
      <c r="BC66">
        <v>22230.616642476496</v>
      </c>
      <c r="BD66">
        <v>20047.007002199789</v>
      </c>
      <c r="BE66">
        <v>25084.564081722416</v>
      </c>
      <c r="BF66">
        <v>31009.50908402136</v>
      </c>
      <c r="BG66">
        <v>11513.159308889704</v>
      </c>
      <c r="BH66">
        <v>33396.891534467046</v>
      </c>
      <c r="BI66">
        <v>36513.197369694666</v>
      </c>
      <c r="BJ66">
        <v>38061.480781377235</v>
      </c>
      <c r="BK66">
        <v>38774.595671568291</v>
      </c>
      <c r="BL66">
        <v>53619.512271649372</v>
      </c>
      <c r="BM66">
        <v>23273.073726068174</v>
      </c>
      <c r="BN66">
        <v>57767.897881413279</v>
      </c>
    </row>
    <row r="67" spans="1:66">
      <c r="A67">
        <v>1978</v>
      </c>
      <c r="B67">
        <v>29821.542239654318</v>
      </c>
      <c r="C67">
        <v>32657.444661342688</v>
      </c>
      <c r="D67">
        <v>42473.201452151894</v>
      </c>
      <c r="E67">
        <v>17760.751812243856</v>
      </c>
      <c r="F67">
        <v>46489.466753136636</v>
      </c>
      <c r="G67">
        <v>48505.440175526644</v>
      </c>
      <c r="H67">
        <v>53611.212233345221</v>
      </c>
      <c r="I67">
        <v>50653.994210784811</v>
      </c>
      <c r="J67">
        <v>71711.851366525574</v>
      </c>
      <c r="K67">
        <v>33091.237333518548</v>
      </c>
      <c r="L67">
        <v>78687.954743975832</v>
      </c>
      <c r="M67">
        <v>93055.62622763461</v>
      </c>
      <c r="N67">
        <v>112481.18771595218</v>
      </c>
      <c r="O67">
        <v>93830.516263272177</v>
      </c>
      <c r="P67">
        <v>140263.156492162</v>
      </c>
      <c r="Q67">
        <v>69164.972413369178</v>
      </c>
      <c r="R67">
        <v>158081.91065311778</v>
      </c>
      <c r="S67">
        <v>123611.34815062123</v>
      </c>
      <c r="T67">
        <v>148923.88294768429</v>
      </c>
      <c r="U67">
        <v>123201.33819533042</v>
      </c>
      <c r="V67">
        <v>186969.01270681946</v>
      </c>
      <c r="W67">
        <v>90621.040857330328</v>
      </c>
      <c r="X67">
        <v>209651.07687819994</v>
      </c>
      <c r="Y67">
        <v>255903.72449952335</v>
      </c>
      <c r="Z67">
        <v>304494.40991702094</v>
      </c>
      <c r="AA67">
        <v>247223.09676252067</v>
      </c>
      <c r="AB67">
        <v>381343.67093707056</v>
      </c>
      <c r="AC67">
        <v>184220.68978407531</v>
      </c>
      <c r="AD67">
        <v>432743.67027752066</v>
      </c>
      <c r="AE67">
        <v>355878.03532607743</v>
      </c>
      <c r="AF67">
        <v>421317.62957664154</v>
      </c>
      <c r="AG67">
        <v>338724.02187417849</v>
      </c>
      <c r="AH67">
        <v>517289.81954099471</v>
      </c>
      <c r="AI67">
        <v>262542.2335624554</v>
      </c>
      <c r="AJ67">
        <v>599804.95569890155</v>
      </c>
      <c r="AK67">
        <v>797910.77289489959</v>
      </c>
      <c r="AL67">
        <v>902809.83105085511</v>
      </c>
      <c r="AM67">
        <v>733196.10511041177</v>
      </c>
      <c r="AN67">
        <v>1068763.7335064968</v>
      </c>
      <c r="AO67">
        <v>640883.86439528211</v>
      </c>
      <c r="AP67">
        <v>1329032.8075022842</v>
      </c>
      <c r="AQ67">
        <v>2818923.7085554833</v>
      </c>
      <c r="AR67">
        <v>2978080.5153858545</v>
      </c>
      <c r="AS67">
        <v>2478489.5620907708</v>
      </c>
      <c r="AT67">
        <v>3340422.4144388656</v>
      </c>
      <c r="AU67">
        <v>2516286.3299322785</v>
      </c>
      <c r="AV67">
        <v>4617823.6681869403</v>
      </c>
      <c r="AW67">
        <v>11137.64430378199</v>
      </c>
      <c r="AX67">
        <v>6031.8722459634218</v>
      </c>
      <c r="AY67">
        <v>14660.89511190056</v>
      </c>
      <c r="AZ67">
        <v>13234.551537778219</v>
      </c>
      <c r="BA67">
        <v>2430.266290969163</v>
      </c>
      <c r="BB67">
        <v>14290.97876229744</v>
      </c>
      <c r="BC67">
        <v>22795.532907656507</v>
      </c>
      <c r="BD67">
        <v>20637.137186732332</v>
      </c>
      <c r="BE67">
        <v>25860.436705572738</v>
      </c>
      <c r="BF67">
        <v>31607.650892150774</v>
      </c>
      <c r="BG67">
        <v>12049.171745452149</v>
      </c>
      <c r="BH67">
        <v>34090.306319805393</v>
      </c>
      <c r="BI67">
        <v>37367.893662499657</v>
      </c>
      <c r="BJ67">
        <v>38893.718362693471</v>
      </c>
      <c r="BK67">
        <v>39859.863697662957</v>
      </c>
      <c r="BL67">
        <v>54574.025085116475</v>
      </c>
      <c r="BM67">
        <v>24072.803563555884</v>
      </c>
      <c r="BN67">
        <v>58839.465766690337</v>
      </c>
    </row>
    <row r="68" spans="1:66">
      <c r="A68">
        <v>1979</v>
      </c>
      <c r="B68">
        <v>30679.409689107899</v>
      </c>
      <c r="C68">
        <v>33382.0197605254</v>
      </c>
      <c r="D68">
        <v>42757.351575961598</v>
      </c>
      <c r="E68">
        <v>18821.758940377935</v>
      </c>
      <c r="F68">
        <v>47639.711698125757</v>
      </c>
      <c r="G68">
        <v>49906.935849963622</v>
      </c>
      <c r="H68">
        <v>54993.295954447698</v>
      </c>
      <c r="I68">
        <v>51760.323068076905</v>
      </c>
      <c r="J68">
        <v>72364.931421235422</v>
      </c>
      <c r="K68">
        <v>34897.357975009894</v>
      </c>
      <c r="L68">
        <v>80519.605744596687</v>
      </c>
      <c r="M68">
        <v>97478.633084058645</v>
      </c>
      <c r="N68">
        <v>116568.78118813166</v>
      </c>
      <c r="O68">
        <v>97283.846107383521</v>
      </c>
      <c r="P68">
        <v>143938.02992501878</v>
      </c>
      <c r="Q68">
        <v>73502.924938910801</v>
      </c>
      <c r="R68">
        <v>164380.70081946006</v>
      </c>
      <c r="S68">
        <v>131492.52087134952</v>
      </c>
      <c r="T68">
        <v>156319.11624944155</v>
      </c>
      <c r="U68">
        <v>129429.44973896295</v>
      </c>
      <c r="V68">
        <v>193959.8300524464</v>
      </c>
      <c r="W68">
        <v>97938.704647102117</v>
      </c>
      <c r="X68">
        <v>220886.16031582863</v>
      </c>
      <c r="Y68">
        <v>285370.99870823591</v>
      </c>
      <c r="Z68">
        <v>333455.71866603999</v>
      </c>
      <c r="AA68">
        <v>270819.51500998868</v>
      </c>
      <c r="AB68">
        <v>412192.87983433419</v>
      </c>
      <c r="AC68">
        <v>211603.9043660223</v>
      </c>
      <c r="AD68">
        <v>478252.37832102017</v>
      </c>
      <c r="AE68">
        <v>408425.88078994863</v>
      </c>
      <c r="AF68">
        <v>473366.02391907811</v>
      </c>
      <c r="AG68">
        <v>380942.67333615536</v>
      </c>
      <c r="AH68">
        <v>572722.78874686314</v>
      </c>
      <c r="AI68">
        <v>310415.09967273776</v>
      </c>
      <c r="AJ68">
        <v>680997.31896693259</v>
      </c>
      <c r="AK68">
        <v>995085.96577248117</v>
      </c>
      <c r="AL68">
        <v>1098084.6499987999</v>
      </c>
      <c r="AM68">
        <v>891310.53840313421</v>
      </c>
      <c r="AN68">
        <v>1275153.9926322368</v>
      </c>
      <c r="AO68">
        <v>824168.74076110078</v>
      </c>
      <c r="AP68">
        <v>1641195.2628473903</v>
      </c>
      <c r="AQ68">
        <v>4010573.5478096432</v>
      </c>
      <c r="AR68">
        <v>4169021.3692877735</v>
      </c>
      <c r="AS68">
        <v>3389219.9646471357</v>
      </c>
      <c r="AT68">
        <v>4506508.250610644</v>
      </c>
      <c r="AU68">
        <v>3726548.7349274182</v>
      </c>
      <c r="AV68">
        <v>6508980.7368711196</v>
      </c>
      <c r="AW68">
        <v>11451.883528252178</v>
      </c>
      <c r="AX68">
        <v>6365.5234237681116</v>
      </c>
      <c r="AY68">
        <v>15003.716452973895</v>
      </c>
      <c r="AZ68">
        <v>13149.771730687775</v>
      </c>
      <c r="BA68">
        <v>2746.1599057459766</v>
      </c>
      <c r="BB68">
        <v>14759.817651654839</v>
      </c>
      <c r="BC68">
        <v>23257.273756335595</v>
      </c>
      <c r="BD68">
        <v>21136.146189216372</v>
      </c>
      <c r="BE68">
        <v>26281.816833096716</v>
      </c>
      <c r="BF68">
        <v>31515.053981621902</v>
      </c>
      <c r="BG68">
        <v>12746.073829429837</v>
      </c>
      <c r="BH68">
        <v>34668.490684644166</v>
      </c>
      <c r="BI68">
        <v>38014.011541439868</v>
      </c>
      <c r="BJ68">
        <v>39599.42464602671</v>
      </c>
      <c r="BK68">
        <v>40379.442308250254</v>
      </c>
      <c r="BL68">
        <v>54471.656795289564</v>
      </c>
      <c r="BM68">
        <v>25245.966234034662</v>
      </c>
      <c r="BN68">
        <v>59554.331975880814</v>
      </c>
    </row>
    <row r="69" spans="1:66">
      <c r="A69">
        <v>1980</v>
      </c>
      <c r="B69">
        <v>30387.486551203372</v>
      </c>
      <c r="C69">
        <v>32935.336708928073</v>
      </c>
      <c r="D69">
        <v>42237.510147580469</v>
      </c>
      <c r="E69">
        <v>18960.541757573126</v>
      </c>
      <c r="F69">
        <v>47104.826597766274</v>
      </c>
      <c r="G69">
        <v>49927.183977087945</v>
      </c>
      <c r="H69">
        <v>54661.083002696352</v>
      </c>
      <c r="I69">
        <v>51701.735152225287</v>
      </c>
      <c r="J69">
        <v>72008.733226240714</v>
      </c>
      <c r="K69">
        <v>35238.010969961229</v>
      </c>
      <c r="L69">
        <v>80166.879184367106</v>
      </c>
      <c r="M69">
        <v>97918.316762820905</v>
      </c>
      <c r="N69">
        <v>116502.6056584169</v>
      </c>
      <c r="O69">
        <v>97572.589107454798</v>
      </c>
      <c r="P69">
        <v>144418.11216166199</v>
      </c>
      <c r="Q69">
        <v>74173.691350939553</v>
      </c>
      <c r="R69">
        <v>164476.59657038824</v>
      </c>
      <c r="S69">
        <v>131914.07210071446</v>
      </c>
      <c r="T69">
        <v>156157.99146113693</v>
      </c>
      <c r="U69">
        <v>129762.38791343343</v>
      </c>
      <c r="V69">
        <v>194944.47023908599</v>
      </c>
      <c r="W69">
        <v>98330.135588319754</v>
      </c>
      <c r="X69">
        <v>220723.68772302993</v>
      </c>
      <c r="Y69">
        <v>285362.34681684477</v>
      </c>
      <c r="Z69">
        <v>332871.20830751985</v>
      </c>
      <c r="AA69">
        <v>272337.71226104506</v>
      </c>
      <c r="AB69">
        <v>415810.81176683854</v>
      </c>
      <c r="AC69">
        <v>208709.17473290866</v>
      </c>
      <c r="AD69">
        <v>476381.96186853707</v>
      </c>
      <c r="AE69">
        <v>407346.9188654403</v>
      </c>
      <c r="AF69">
        <v>471775.77490537759</v>
      </c>
      <c r="AG69">
        <v>384056.57467410556</v>
      </c>
      <c r="AH69">
        <v>579542.30988655298</v>
      </c>
      <c r="AI69">
        <v>304868.2957782236</v>
      </c>
      <c r="AJ69">
        <v>677526.20505838271</v>
      </c>
      <c r="AK69">
        <v>975535.88302102778</v>
      </c>
      <c r="AL69">
        <v>1079691.4241429032</v>
      </c>
      <c r="AM69">
        <v>897428.88805915718</v>
      </c>
      <c r="AN69">
        <v>1288020.5625824004</v>
      </c>
      <c r="AO69">
        <v>781947.34871047339</v>
      </c>
      <c r="AP69">
        <v>1606988.7784349532</v>
      </c>
      <c r="AQ69">
        <v>3665187.2535045743</v>
      </c>
      <c r="AR69">
        <v>3832946.7008896582</v>
      </c>
      <c r="AS69">
        <v>3308347.3267114041</v>
      </c>
      <c r="AT69">
        <v>4392223.5192018505</v>
      </c>
      <c r="AU69">
        <v>3159250.9783283104</v>
      </c>
      <c r="AV69">
        <v>5988430.547609034</v>
      </c>
      <c r="AW69">
        <v>10847.789125318795</v>
      </c>
      <c r="AX69">
        <v>6113.8900997103938</v>
      </c>
      <c r="AY69">
        <v>14168.938265630852</v>
      </c>
      <c r="AZ69">
        <v>12466.287068920232</v>
      </c>
      <c r="BA69">
        <v>2683.0725451850276</v>
      </c>
      <c r="BB69">
        <v>14042.774011165442</v>
      </c>
      <c r="BC69">
        <v>22884.060972134754</v>
      </c>
      <c r="BD69">
        <v>20819.139983735204</v>
      </c>
      <c r="BE69">
        <v>25753.419775758433</v>
      </c>
      <c r="BF69">
        <v>30884.109923793629</v>
      </c>
      <c r="BG69">
        <v>12825.747358310193</v>
      </c>
      <c r="BH69">
        <v>34063.518823030499</v>
      </c>
      <c r="BI69">
        <v>37929.400780654702</v>
      </c>
      <c r="BJ69">
        <v>39200.702338766212</v>
      </c>
      <c r="BK69">
        <v>40234.021663417909</v>
      </c>
      <c r="BL69">
        <v>53906.388492385377</v>
      </c>
      <c r="BM69">
        <v>25504.090874716643</v>
      </c>
      <c r="BN69">
        <v>59089.44983786183</v>
      </c>
    </row>
    <row r="70" spans="1:66">
      <c r="A70">
        <v>1981</v>
      </c>
      <c r="B70">
        <v>30082.270829793841</v>
      </c>
      <c r="C70">
        <v>32404.084827394272</v>
      </c>
      <c r="D70">
        <v>41506.682996763659</v>
      </c>
      <c r="E70">
        <v>19075.755438031785</v>
      </c>
      <c r="F70">
        <v>46585.993698495222</v>
      </c>
      <c r="G70">
        <v>49671.216129890978</v>
      </c>
      <c r="H70">
        <v>54284.931106056218</v>
      </c>
      <c r="I70">
        <v>51288.35980613724</v>
      </c>
      <c r="J70">
        <v>71170.078686854904</v>
      </c>
      <c r="K70">
        <v>35585.584763516315</v>
      </c>
      <c r="L70">
        <v>79439.578464076156</v>
      </c>
      <c r="M70">
        <v>96994.557118502125</v>
      </c>
      <c r="N70">
        <v>115836.83087340138</v>
      </c>
      <c r="O70">
        <v>96172.808870717039</v>
      </c>
      <c r="P70">
        <v>142645.70022202664</v>
      </c>
      <c r="Q70">
        <v>75368.201247325531</v>
      </c>
      <c r="R70">
        <v>162375.31063302621</v>
      </c>
      <c r="S70">
        <v>129973.74722098887</v>
      </c>
      <c r="T70">
        <v>154863.62352739554</v>
      </c>
      <c r="U70">
        <v>127135.4915698025</v>
      </c>
      <c r="V70">
        <v>191378.35208771285</v>
      </c>
      <c r="W70">
        <v>99765.826093550582</v>
      </c>
      <c r="X70">
        <v>216652.40375707034</v>
      </c>
      <c r="Y70">
        <v>280429.04437291878</v>
      </c>
      <c r="Z70">
        <v>327785.05998533708</v>
      </c>
      <c r="AA70">
        <v>266504.44927584147</v>
      </c>
      <c r="AB70">
        <v>407225.83062327816</v>
      </c>
      <c r="AC70">
        <v>212554.20099768971</v>
      </c>
      <c r="AD70">
        <v>465764.4240155631</v>
      </c>
      <c r="AE70">
        <v>403028.47613377112</v>
      </c>
      <c r="AF70">
        <v>466815.53497608489</v>
      </c>
      <c r="AG70">
        <v>378237.68688839982</v>
      </c>
      <c r="AH70">
        <v>571122.57626539399</v>
      </c>
      <c r="AI70">
        <v>309033.63465111802</v>
      </c>
      <c r="AJ70">
        <v>666615.48116449476</v>
      </c>
      <c r="AK70">
        <v>986490.0468019332</v>
      </c>
      <c r="AL70">
        <v>1089965.3294725628</v>
      </c>
      <c r="AM70">
        <v>905060.66116444615</v>
      </c>
      <c r="AN70">
        <v>1293632.858006851</v>
      </c>
      <c r="AO70">
        <v>803639.35093492584</v>
      </c>
      <c r="AP70">
        <v>1620604.9755345648</v>
      </c>
      <c r="AQ70">
        <v>3783751.2013831227</v>
      </c>
      <c r="AR70">
        <v>3950312.2949591414</v>
      </c>
      <c r="AS70">
        <v>3430519.7573123653</v>
      </c>
      <c r="AT70">
        <v>4504830.0828581396</v>
      </c>
      <c r="AU70">
        <v>3292985.6399026369</v>
      </c>
      <c r="AV70">
        <v>6180657.594889448</v>
      </c>
      <c r="AW70">
        <v>10493.325529696705</v>
      </c>
      <c r="AX70">
        <v>5879.6105535314618</v>
      </c>
      <c r="AY70">
        <v>13519.809848651306</v>
      </c>
      <c r="AZ70">
        <v>11843.287306672408</v>
      </c>
      <c r="BA70">
        <v>2565.9261125472549</v>
      </c>
      <c r="BB70">
        <v>13732.408932914288</v>
      </c>
      <c r="BC70">
        <v>22647.572353270698</v>
      </c>
      <c r="BD70">
        <v>20553.98638050411</v>
      </c>
      <c r="BE70">
        <v>25318.671044802853</v>
      </c>
      <c r="BF70">
        <v>30269.014416178885</v>
      </c>
      <c r="BG70">
        <v>12821.039236999142</v>
      </c>
      <c r="BH70">
        <v>33720.514039102891</v>
      </c>
      <c r="BI70">
        <v>37840.38088273818</v>
      </c>
      <c r="BJ70">
        <v>38896.956164219919</v>
      </c>
      <c r="BK70">
        <v>40067.247539992284</v>
      </c>
      <c r="BL70">
        <v>53301.17330306198</v>
      </c>
      <c r="BM70">
        <v>25639.93064256401</v>
      </c>
      <c r="BN70">
        <v>58705.645421838635</v>
      </c>
    </row>
    <row r="71" spans="1:66">
      <c r="A71">
        <v>1982</v>
      </c>
      <c r="B71">
        <v>29494.8064192696</v>
      </c>
      <c r="C71">
        <v>31618.392835552899</v>
      </c>
      <c r="D71">
        <v>40420.180389651105</v>
      </c>
      <c r="E71">
        <v>19189.752782740743</v>
      </c>
      <c r="F71">
        <v>45633.341158414434</v>
      </c>
      <c r="G71">
        <v>49351.888311035233</v>
      </c>
      <c r="H71">
        <v>53732.379395691081</v>
      </c>
      <c r="I71">
        <v>50910.313117609789</v>
      </c>
      <c r="J71">
        <v>70334.602829224939</v>
      </c>
      <c r="K71">
        <v>36146.8614198266</v>
      </c>
      <c r="L71">
        <v>78635.894053885961</v>
      </c>
      <c r="M71">
        <v>98530.398196002949</v>
      </c>
      <c r="N71">
        <v>117357.6152958953</v>
      </c>
      <c r="O71">
        <v>97338.259901163998</v>
      </c>
      <c r="P71">
        <v>145269.16630503294</v>
      </c>
      <c r="Q71">
        <v>77800.400683144369</v>
      </c>
      <c r="R71">
        <v>164393.85138630064</v>
      </c>
      <c r="S71">
        <v>133725.35198017175</v>
      </c>
      <c r="T71">
        <v>158941.41667004966</v>
      </c>
      <c r="U71">
        <v>130109.7263965012</v>
      </c>
      <c r="V71">
        <v>197559.70725187927</v>
      </c>
      <c r="W71">
        <v>104010.36940224453</v>
      </c>
      <c r="X71">
        <v>221813.13975473636</v>
      </c>
      <c r="Y71">
        <v>302380.83288310602</v>
      </c>
      <c r="Z71">
        <v>349694.25231547415</v>
      </c>
      <c r="AA71">
        <v>285492.88932736585</v>
      </c>
      <c r="AB71">
        <v>436724.8555871782</v>
      </c>
      <c r="AC71">
        <v>230092.14753224869</v>
      </c>
      <c r="AD71">
        <v>497568.88217001455</v>
      </c>
      <c r="AE71">
        <v>445150.9240917053</v>
      </c>
      <c r="AF71">
        <v>509478.90685639606</v>
      </c>
      <c r="AG71">
        <v>416150.88916146843</v>
      </c>
      <c r="AH71">
        <v>626842.92566647741</v>
      </c>
      <c r="AI71">
        <v>341679.94684219291</v>
      </c>
      <c r="AJ71">
        <v>731243.3215214127</v>
      </c>
      <c r="AK71">
        <v>1168893.0095360484</v>
      </c>
      <c r="AL71">
        <v>1268613.1616052967</v>
      </c>
      <c r="AM71">
        <v>1073794.6512369162</v>
      </c>
      <c r="AN71">
        <v>1512470.6344490233</v>
      </c>
      <c r="AO71">
        <v>949506.15374006936</v>
      </c>
      <c r="AP71">
        <v>1900204.2194238722</v>
      </c>
      <c r="AQ71">
        <v>4818643.9387168754</v>
      </c>
      <c r="AR71">
        <v>4967593.3645929936</v>
      </c>
      <c r="AS71">
        <v>4420973.1509756492</v>
      </c>
      <c r="AT71">
        <v>5707042.7895750394</v>
      </c>
      <c r="AU71">
        <v>4144008.7609588089</v>
      </c>
      <c r="AV71">
        <v>7843942.9708865294</v>
      </c>
      <c r="AW71">
        <v>9637.7245275039641</v>
      </c>
      <c r="AX71">
        <v>5257.2334428481172</v>
      </c>
      <c r="AY71">
        <v>12326.472553496003</v>
      </c>
      <c r="AZ71">
        <v>10505.757950077268</v>
      </c>
      <c r="BA71">
        <v>2232.6441456548864</v>
      </c>
      <c r="BB71">
        <v>12630.788262942897</v>
      </c>
      <c r="BC71">
        <v>21824.185110743674</v>
      </c>
      <c r="BD71">
        <v>19732.27209964452</v>
      </c>
      <c r="BE71">
        <v>24316.185383818334</v>
      </c>
      <c r="BF71">
        <v>28770.29306571979</v>
      </c>
      <c r="BG71">
        <v>12677.458571584784</v>
      </c>
      <c r="BH71">
        <v>32437.728910871516</v>
      </c>
      <c r="BI71">
        <v>37057.260839793307</v>
      </c>
      <c r="BJ71">
        <v>37826.070420640026</v>
      </c>
      <c r="BK71">
        <v>39303.326421721235</v>
      </c>
      <c r="BL71">
        <v>51600.961960272951</v>
      </c>
      <c r="BM71">
        <v>25733.476603997147</v>
      </c>
      <c r="BN71">
        <v>57196.404720782288</v>
      </c>
    </row>
    <row r="72" spans="1:66">
      <c r="A72">
        <v>1983</v>
      </c>
      <c r="B72">
        <v>29656.550195570093</v>
      </c>
      <c r="C72">
        <v>31748.333290113958</v>
      </c>
      <c r="D72">
        <v>40139.390783205054</v>
      </c>
      <c r="E72">
        <v>19738.384698752361</v>
      </c>
      <c r="F72">
        <v>45787.295582010389</v>
      </c>
      <c r="G72">
        <v>50053.559728467015</v>
      </c>
      <c r="H72">
        <v>54129.8165998923</v>
      </c>
      <c r="I72">
        <v>51711.296535271293</v>
      </c>
      <c r="J72">
        <v>70506.280421844844</v>
      </c>
      <c r="K72">
        <v>37012.097256840243</v>
      </c>
      <c r="L72">
        <v>79483.287381205504</v>
      </c>
      <c r="M72">
        <v>102171.18311959192</v>
      </c>
      <c r="N72">
        <v>120351.21685740877</v>
      </c>
      <c r="O72">
        <v>101286.95899019869</v>
      </c>
      <c r="P72">
        <v>149114.54124249352</v>
      </c>
      <c r="Q72">
        <v>80460.247468876187</v>
      </c>
      <c r="R72">
        <v>169818.38162219251</v>
      </c>
      <c r="S72">
        <v>139748.74970310507</v>
      </c>
      <c r="T72">
        <v>164339.09937432647</v>
      </c>
      <c r="U72">
        <v>136608.56404930321</v>
      </c>
      <c r="V72">
        <v>204707.6832242221</v>
      </c>
      <c r="W72">
        <v>108416.00875910361</v>
      </c>
      <c r="X72">
        <v>231520.12318555731</v>
      </c>
      <c r="Y72">
        <v>323929.67205252289</v>
      </c>
      <c r="Z72">
        <v>370993.10710814229</v>
      </c>
      <c r="AA72">
        <v>307516.71851162822</v>
      </c>
      <c r="AB72">
        <v>464298.56570352905</v>
      </c>
      <c r="AC72">
        <v>244658.2285760777</v>
      </c>
      <c r="AD72">
        <v>531309.66613297118</v>
      </c>
      <c r="AE72">
        <v>483205.69702360569</v>
      </c>
      <c r="AF72">
        <v>546231.50681822584</v>
      </c>
      <c r="AG72">
        <v>454709.91892555583</v>
      </c>
      <c r="AH72">
        <v>674993.83034126251</v>
      </c>
      <c r="AI72">
        <v>368128.87082761072</v>
      </c>
      <c r="AJ72">
        <v>790671.48801935557</v>
      </c>
      <c r="AK72">
        <v>1289728.0166930449</v>
      </c>
      <c r="AL72">
        <v>1385768.6306198463</v>
      </c>
      <c r="AM72">
        <v>1199065.8120010006</v>
      </c>
      <c r="AN72">
        <v>1669728.6806737918</v>
      </c>
      <c r="AO72">
        <v>1027921.4305263277</v>
      </c>
      <c r="AP72">
        <v>2098195.5245206384</v>
      </c>
      <c r="AQ72">
        <v>5225166.8096699817</v>
      </c>
      <c r="AR72">
        <v>5377449.7627137136</v>
      </c>
      <c r="AS72">
        <v>4890294.4404338822</v>
      </c>
      <c r="AT72">
        <v>6336307.6195017658</v>
      </c>
      <c r="AU72">
        <v>4333917.9307330856</v>
      </c>
      <c r="AV72">
        <v>8520963.9631303586</v>
      </c>
      <c r="AW72">
        <v>9259.5406626731692</v>
      </c>
      <c r="AX72">
        <v>5183.2837912478872</v>
      </c>
      <c r="AY72">
        <v>11785.370044956626</v>
      </c>
      <c r="AZ72">
        <v>9772.5011445652544</v>
      </c>
      <c r="BA72">
        <v>2464.6721406644756</v>
      </c>
      <c r="BB72">
        <v>12091.303782815285</v>
      </c>
      <c r="BC72">
        <v>21599.368759567667</v>
      </c>
      <c r="BD72">
        <v>19579.365010921356</v>
      </c>
      <c r="BE72">
        <v>24021.819323437878</v>
      </c>
      <c r="BF72">
        <v>28031.040732172994</v>
      </c>
      <c r="BG72">
        <v>12991.511057627489</v>
      </c>
      <c r="BH72">
        <v>32006.06379976793</v>
      </c>
      <c r="BI72">
        <v>37024.153880685793</v>
      </c>
      <c r="BJ72">
        <v>37574.466535513187</v>
      </c>
      <c r="BK72">
        <v>39317.380921539443</v>
      </c>
      <c r="BL72">
        <v>50854.215216682671</v>
      </c>
      <c r="BM72">
        <v>26150.059703831263</v>
      </c>
      <c r="BN72">
        <v>56899.513820958739</v>
      </c>
    </row>
    <row r="73" spans="1:66">
      <c r="A73">
        <v>1984</v>
      </c>
      <c r="B73">
        <v>30787.1807180207</v>
      </c>
      <c r="C73">
        <v>32896.010074459591</v>
      </c>
      <c r="D73">
        <v>41375.075116456544</v>
      </c>
      <c r="E73">
        <v>20691.04847482585</v>
      </c>
      <c r="F73">
        <v>47458.545712818261</v>
      </c>
      <c r="G73">
        <v>51877.296927103729</v>
      </c>
      <c r="H73">
        <v>56025.275233999128</v>
      </c>
      <c r="I73">
        <v>53516.364488233434</v>
      </c>
      <c r="J73">
        <v>72455.975663028425</v>
      </c>
      <c r="K73">
        <v>38708.614073788325</v>
      </c>
      <c r="L73">
        <v>82246.838381133537</v>
      </c>
      <c r="M73">
        <v>106746.68319616163</v>
      </c>
      <c r="N73">
        <v>125226.05733803342</v>
      </c>
      <c r="O73">
        <v>105609.74437166905</v>
      </c>
      <c r="P73">
        <v>154283.28148695533</v>
      </c>
      <c r="Q73">
        <v>84825.756483751844</v>
      </c>
      <c r="R73">
        <v>177154.31488634</v>
      </c>
      <c r="S73">
        <v>147073.24180579925</v>
      </c>
      <c r="T73">
        <v>172207.67751066148</v>
      </c>
      <c r="U73">
        <v>143307.92577764171</v>
      </c>
      <c r="V73">
        <v>213084.36835378615</v>
      </c>
      <c r="W73">
        <v>115617.44367092167</v>
      </c>
      <c r="X73">
        <v>243366.62004612049</v>
      </c>
      <c r="Y73">
        <v>349663.88058473222</v>
      </c>
      <c r="Z73">
        <v>399159.82515615231</v>
      </c>
      <c r="AA73">
        <v>330661.52628397092</v>
      </c>
      <c r="AB73">
        <v>493032.59412490693</v>
      </c>
      <c r="AC73">
        <v>271225.1730858768</v>
      </c>
      <c r="AD73">
        <v>570686.509035978</v>
      </c>
      <c r="AE73">
        <v>528814.95329909772</v>
      </c>
      <c r="AF73">
        <v>595999.12303850974</v>
      </c>
      <c r="AG73">
        <v>496064.73932302225</v>
      </c>
      <c r="AH73">
        <v>727448.09526173654</v>
      </c>
      <c r="AI73">
        <v>417187.22050426935</v>
      </c>
      <c r="AJ73">
        <v>859315.05584411556</v>
      </c>
      <c r="AK73">
        <v>1472949.8803795062</v>
      </c>
      <c r="AL73">
        <v>1572951.8777325661</v>
      </c>
      <c r="AM73">
        <v>1373169.785941642</v>
      </c>
      <c r="AN73">
        <v>1872691.1200990626</v>
      </c>
      <c r="AO73">
        <v>1217493.4939579307</v>
      </c>
      <c r="AP73">
        <v>2358968.6785187786</v>
      </c>
      <c r="AQ73">
        <v>6247422.1367765125</v>
      </c>
      <c r="AR73">
        <v>6434295.9404763402</v>
      </c>
      <c r="AS73">
        <v>5828284.7872987837</v>
      </c>
      <c r="AT73">
        <v>7435094.6106141759</v>
      </c>
      <c r="AU73">
        <v>5309707.8220697874</v>
      </c>
      <c r="AV73">
        <v>10171316.059951713</v>
      </c>
      <c r="AW73">
        <v>9697.0645089376685</v>
      </c>
      <c r="AX73">
        <v>5549.0862020422755</v>
      </c>
      <c r="AY73">
        <v>12275.655660685748</v>
      </c>
      <c r="AZ73">
        <v>10294.17456988467</v>
      </c>
      <c r="BA73">
        <v>2673.4828758633753</v>
      </c>
      <c r="BB73">
        <v>12670.25304450299</v>
      </c>
      <c r="BC73">
        <v>22347.235998227261</v>
      </c>
      <c r="BD73">
        <v>20293.97220468595</v>
      </c>
      <c r="BE73">
        <v>24816.70626365854</v>
      </c>
      <c r="BF73">
        <v>28829.718853067792</v>
      </c>
      <c r="BG73">
        <v>13564.969807167407</v>
      </c>
      <c r="BH73">
        <v>33047.904693538068</v>
      </c>
      <c r="BI73">
        <v>38159.950359839255</v>
      </c>
      <c r="BJ73">
        <v>38725.079707990553</v>
      </c>
      <c r="BK73">
        <v>40493.019517374531</v>
      </c>
      <c r="BL73">
        <v>51999.149207046699</v>
      </c>
      <c r="BM73">
        <v>27179.328471297446</v>
      </c>
      <c r="BN73">
        <v>58519.969254831922</v>
      </c>
    </row>
    <row r="74" spans="1:66">
      <c r="A74">
        <v>1985</v>
      </c>
      <c r="B74">
        <v>31725.172819894749</v>
      </c>
      <c r="C74">
        <v>33798.327686669647</v>
      </c>
      <c r="D74">
        <v>42611.139080754387</v>
      </c>
      <c r="E74">
        <v>21347.835385360569</v>
      </c>
      <c r="F74">
        <v>48783.875468082777</v>
      </c>
      <c r="G74">
        <v>53559.147661567571</v>
      </c>
      <c r="H74">
        <v>57712.832087803617</v>
      </c>
      <c r="I74">
        <v>55154.288695345698</v>
      </c>
      <c r="J74">
        <v>74616.251510812508</v>
      </c>
      <c r="K74">
        <v>39878.32465518239</v>
      </c>
      <c r="L74">
        <v>84684.117688776329</v>
      </c>
      <c r="M74">
        <v>112212.39389326832</v>
      </c>
      <c r="N74">
        <v>130499.13843674643</v>
      </c>
      <c r="O74">
        <v>110571.56717911542</v>
      </c>
      <c r="P74">
        <v>160839.32105769656</v>
      </c>
      <c r="Q74">
        <v>88787.579751388679</v>
      </c>
      <c r="R74">
        <v>185751.78820889792</v>
      </c>
      <c r="S74">
        <v>156060.53955749221</v>
      </c>
      <c r="T74">
        <v>180986.42426828592</v>
      </c>
      <c r="U74">
        <v>151228.42543352005</v>
      </c>
      <c r="V74">
        <v>224499.42132223997</v>
      </c>
      <c r="W74">
        <v>122044.45023272934</v>
      </c>
      <c r="X74">
        <v>257805.86877225625</v>
      </c>
      <c r="Y74">
        <v>380534.99833694252</v>
      </c>
      <c r="Z74">
        <v>428504.94765819993</v>
      </c>
      <c r="AA74">
        <v>355608.21706151369</v>
      </c>
      <c r="AB74">
        <v>528701.21304775914</v>
      </c>
      <c r="AC74">
        <v>294358.0411028199</v>
      </c>
      <c r="AD74">
        <v>618912.26297858777</v>
      </c>
      <c r="AE74">
        <v>581279.15561601403</v>
      </c>
      <c r="AF74">
        <v>644263.78995945805</v>
      </c>
      <c r="AG74">
        <v>537986.31997685938</v>
      </c>
      <c r="AH74">
        <v>784450.88763029862</v>
      </c>
      <c r="AI74">
        <v>456770.64306471916</v>
      </c>
      <c r="AJ74">
        <v>937962.82809101266</v>
      </c>
      <c r="AK74">
        <v>1599852.8311134607</v>
      </c>
      <c r="AL74">
        <v>1692749.5718694872</v>
      </c>
      <c r="AM74">
        <v>1471660.4294564312</v>
      </c>
      <c r="AN74">
        <v>2037259.3302152089</v>
      </c>
      <c r="AO74">
        <v>1339206.1654942234</v>
      </c>
      <c r="AP74">
        <v>2581957.3929801933</v>
      </c>
      <c r="AQ74">
        <v>6671508.2152460823</v>
      </c>
      <c r="AR74">
        <v>6853580.6269668397</v>
      </c>
      <c r="AS74">
        <v>6202117.6319317995</v>
      </c>
      <c r="AT74">
        <v>7809504.4171843985</v>
      </c>
      <c r="AU74">
        <v>5796897.4905472919</v>
      </c>
      <c r="AV74">
        <v>10825500.403000642</v>
      </c>
      <c r="AW74">
        <v>9891.1979782219314</v>
      </c>
      <c r="AX74">
        <v>5737.5135519858841</v>
      </c>
      <c r="AY74">
        <v>12442.366677993587</v>
      </c>
      <c r="AZ74">
        <v>10606.026650696263</v>
      </c>
      <c r="BA74">
        <v>2817.3461155387499</v>
      </c>
      <c r="BB74">
        <v>12883.633247389211</v>
      </c>
      <c r="BC74">
        <v>22782.148256186578</v>
      </c>
      <c r="BD74">
        <v>20750.287751355674</v>
      </c>
      <c r="BE74">
        <v>25267.967743064561</v>
      </c>
      <c r="BF74">
        <v>29474.674416649701</v>
      </c>
      <c r="BG74">
        <v>13854.530455801891</v>
      </c>
      <c r="BH74">
        <v>33565.218496881098</v>
      </c>
      <c r="BI74">
        <v>38895.836103642381</v>
      </c>
      <c r="BJ74">
        <v>39516.255500567917</v>
      </c>
      <c r="BK74">
        <v>41299.96907440327</v>
      </c>
      <c r="BL74">
        <v>53060.48412409149</v>
      </c>
      <c r="BM74">
        <v>27651.010881130813</v>
      </c>
      <c r="BN74">
        <v>59417.200058745962</v>
      </c>
    </row>
    <row r="75" spans="1:66">
      <c r="A75">
        <v>1986</v>
      </c>
      <c r="B75">
        <v>33742.898189352774</v>
      </c>
      <c r="C75">
        <v>35911.762973393634</v>
      </c>
      <c r="D75">
        <v>44701.193215171581</v>
      </c>
      <c r="E75">
        <v>23409.178766337143</v>
      </c>
      <c r="F75">
        <v>51681.252177656919</v>
      </c>
      <c r="G75">
        <v>57685.815973064913</v>
      </c>
      <c r="H75">
        <v>61609.575577838943</v>
      </c>
      <c r="I75">
        <v>59328.640863011307</v>
      </c>
      <c r="J75">
        <v>78936.478962977068</v>
      </c>
      <c r="K75">
        <v>43749.117022962528</v>
      </c>
      <c r="L75">
        <v>90736.681630877836</v>
      </c>
      <c r="M75">
        <v>128387.00748690407</v>
      </c>
      <c r="N75">
        <v>145750.80049895382</v>
      </c>
      <c r="O75">
        <v>126326.88840279076</v>
      </c>
      <c r="P75">
        <v>178861.63379425273</v>
      </c>
      <c r="Q75">
        <v>102549.53106328509</v>
      </c>
      <c r="R75">
        <v>210358.96381119089</v>
      </c>
      <c r="S75">
        <v>185236.45202551631</v>
      </c>
      <c r="T75">
        <v>208652.86106906552</v>
      </c>
      <c r="U75">
        <v>179533.13947500411</v>
      </c>
      <c r="V75">
        <v>256110.63979317609</v>
      </c>
      <c r="W75">
        <v>146453.31522870259</v>
      </c>
      <c r="X75">
        <v>302306.23477082275</v>
      </c>
      <c r="Y75">
        <v>491628.72275488719</v>
      </c>
      <c r="Z75">
        <v>535119.8865039167</v>
      </c>
      <c r="AA75">
        <v>464515.41341754381</v>
      </c>
      <c r="AB75">
        <v>646246.38469570025</v>
      </c>
      <c r="AC75">
        <v>393008.42900772055</v>
      </c>
      <c r="AD75">
        <v>790921.98610686488</v>
      </c>
      <c r="AE75">
        <v>774013.14101704769</v>
      </c>
      <c r="AF75">
        <v>829196.2082406563</v>
      </c>
      <c r="AG75">
        <v>727906.35231444391</v>
      </c>
      <c r="AH75">
        <v>987164.53006081947</v>
      </c>
      <c r="AI75">
        <v>633013.11743038718</v>
      </c>
      <c r="AJ75">
        <v>1237748.9757538864</v>
      </c>
      <c r="AK75">
        <v>2289190.4497529417</v>
      </c>
      <c r="AL75">
        <v>2370376.9052268718</v>
      </c>
      <c r="AM75">
        <v>2167215.2596105952</v>
      </c>
      <c r="AN75">
        <v>2779991.1842014291</v>
      </c>
      <c r="AO75">
        <v>1957500.9201454285</v>
      </c>
      <c r="AP75">
        <v>3664335.5814157124</v>
      </c>
      <c r="AQ75">
        <v>10524741.958874255</v>
      </c>
      <c r="AR75">
        <v>10676458.097928701</v>
      </c>
      <c r="AS75">
        <v>10030189.798999008</v>
      </c>
      <c r="AT75">
        <v>12200117.815438708</v>
      </c>
      <c r="AU75">
        <v>9082440.7112050876</v>
      </c>
      <c r="AV75">
        <v>17097028.667833287</v>
      </c>
      <c r="AW75">
        <v>9799.9804056406319</v>
      </c>
      <c r="AX75">
        <v>5876.2208008666039</v>
      </c>
      <c r="AY75">
        <v>12494.885083775964</v>
      </c>
      <c r="AZ75">
        <v>10465.9074673661</v>
      </c>
      <c r="BA75">
        <v>3069.2405097117676</v>
      </c>
      <c r="BB75">
        <v>12625.822724435993</v>
      </c>
      <c r="BC75">
        <v>23226.886045180403</v>
      </c>
      <c r="BD75">
        <v>21297.575710508212</v>
      </c>
      <c r="BE75">
        <v>25865.637925682844</v>
      </c>
      <c r="BF75">
        <v>29794.477595273678</v>
      </c>
      <c r="BG75">
        <v>14615.806288898486</v>
      </c>
      <c r="BH75">
        <v>34050.39532948647</v>
      </c>
      <c r="BI75">
        <v>40010.518094605133</v>
      </c>
      <c r="BJ75">
        <v>40574.269347560221</v>
      </c>
      <c r="BK75">
        <v>42579.078978066442</v>
      </c>
      <c r="BL75">
        <v>53955.190255158159</v>
      </c>
      <c r="BM75">
        <v>29049.013512881877</v>
      </c>
      <c r="BN75">
        <v>60831.111085799559</v>
      </c>
    </row>
    <row r="76" spans="1:66">
      <c r="A76">
        <v>1987</v>
      </c>
      <c r="B76">
        <v>32907.258141691498</v>
      </c>
      <c r="C76">
        <v>35484.183957703543</v>
      </c>
      <c r="D76">
        <v>44042.171068351738</v>
      </c>
      <c r="E76">
        <v>22413.413437047238</v>
      </c>
      <c r="F76">
        <v>50113.205834492757</v>
      </c>
      <c r="G76">
        <v>55858.128570515502</v>
      </c>
      <c r="H76">
        <v>59580.266770187227</v>
      </c>
      <c r="I76">
        <v>58236.492758002518</v>
      </c>
      <c r="J76">
        <v>77313.430637628277</v>
      </c>
      <c r="K76">
        <v>41330.595816723311</v>
      </c>
      <c r="L76">
        <v>87355.455831917803</v>
      </c>
      <c r="M76">
        <v>117738.39614657754</v>
      </c>
      <c r="N76">
        <v>135214.99096011469</v>
      </c>
      <c r="O76">
        <v>118638.49962045034</v>
      </c>
      <c r="P76">
        <v>171216.03434732722</v>
      </c>
      <c r="Q76">
        <v>89154.212589415853</v>
      </c>
      <c r="R76">
        <v>193489.22050226433</v>
      </c>
      <c r="S76">
        <v>164471.23022687581</v>
      </c>
      <c r="T76">
        <v>188281.79734542588</v>
      </c>
      <c r="U76">
        <v>164333.60669368488</v>
      </c>
      <c r="V76">
        <v>242138.12441022051</v>
      </c>
      <c r="W76">
        <v>120120.09480293616</v>
      </c>
      <c r="X76">
        <v>269404.97071450879</v>
      </c>
      <c r="Y76">
        <v>395531.51519958937</v>
      </c>
      <c r="Z76">
        <v>446780.2027984634</v>
      </c>
      <c r="AA76">
        <v>388989.19521310623</v>
      </c>
      <c r="AB76">
        <v>582770.6747421528</v>
      </c>
      <c r="AC76">
        <v>271186.11950253131</v>
      </c>
      <c r="AD76">
        <v>644501.16114136716</v>
      </c>
      <c r="AE76">
        <v>591047.60364116519</v>
      </c>
      <c r="AF76">
        <v>665832.97962194611</v>
      </c>
      <c r="AG76">
        <v>578656.95529503538</v>
      </c>
      <c r="AH76">
        <v>860532.83119526494</v>
      </c>
      <c r="AI76">
        <v>407157.15108158271</v>
      </c>
      <c r="AJ76">
        <v>960553.94524622418</v>
      </c>
      <c r="AK76">
        <v>1532733.1023185805</v>
      </c>
      <c r="AL76">
        <v>1690119.10487858</v>
      </c>
      <c r="AM76">
        <v>1485753.9071446492</v>
      </c>
      <c r="AN76">
        <v>2133669.6280625826</v>
      </c>
      <c r="AO76">
        <v>1109193.5975469465</v>
      </c>
      <c r="AP76">
        <v>2486317.5810989724</v>
      </c>
      <c r="AQ76">
        <v>5985618.2447141614</v>
      </c>
      <c r="AR76">
        <v>6351528.9014662951</v>
      </c>
      <c r="AS76">
        <v>5758146.5630074097</v>
      </c>
      <c r="AT76">
        <v>7769631.3608389879</v>
      </c>
      <c r="AU76">
        <v>4649211.70757866</v>
      </c>
      <c r="AV76">
        <v>9665858.3365098927</v>
      </c>
      <c r="AW76">
        <v>9956.387712867494</v>
      </c>
      <c r="AX76">
        <v>6234.2495131957658</v>
      </c>
      <c r="AY76">
        <v>12731.875157404571</v>
      </c>
      <c r="AZ76">
        <v>10770.911499075208</v>
      </c>
      <c r="BA76">
        <v>3496.2310573711684</v>
      </c>
      <c r="BB76">
        <v>12870.955837067722</v>
      </c>
      <c r="BC76">
        <v>23481.576141148602</v>
      </c>
      <c r="BD76">
        <v>21539.732272977806</v>
      </c>
      <c r="BE76">
        <v>26244.815550731673</v>
      </c>
      <c r="BF76">
        <v>29911.741815132238</v>
      </c>
      <c r="BG76">
        <v>14997.769086784059</v>
      </c>
      <c r="BH76">
        <v>34182.537538073695</v>
      </c>
      <c r="BI76">
        <v>40388.061676499987</v>
      </c>
      <c r="BJ76">
        <v>40671.585722705357</v>
      </c>
      <c r="BK76">
        <v>43135.991042390553</v>
      </c>
      <c r="BL76">
        <v>53837.77971020354</v>
      </c>
      <c r="BM76">
        <v>29374.691623550174</v>
      </c>
      <c r="BN76">
        <v>60822.01466433116</v>
      </c>
    </row>
    <row r="77" spans="1:66">
      <c r="A77">
        <v>1988</v>
      </c>
      <c r="B77">
        <v>34763.894938770798</v>
      </c>
      <c r="C77">
        <v>37476.818419155912</v>
      </c>
      <c r="D77">
        <v>46297.751499286416</v>
      </c>
      <c r="E77">
        <v>23857.557231497482</v>
      </c>
      <c r="F77">
        <v>52605.437680103329</v>
      </c>
      <c r="G77">
        <v>59362.930515726533</v>
      </c>
      <c r="H77">
        <v>63002.742401709009</v>
      </c>
      <c r="I77">
        <v>61872.606334484604</v>
      </c>
      <c r="J77">
        <v>81589.175953412006</v>
      </c>
      <c r="K77">
        <v>43936.627740216558</v>
      </c>
      <c r="L77">
        <v>92152.766555575305</v>
      </c>
      <c r="M77">
        <v>132717.26692270915</v>
      </c>
      <c r="N77">
        <v>149263.00605373253</v>
      </c>
      <c r="O77">
        <v>133895.79787248332</v>
      </c>
      <c r="P77">
        <v>191162.89199925787</v>
      </c>
      <c r="Q77">
        <v>98519.756319892811</v>
      </c>
      <c r="R77">
        <v>215814.03183393241</v>
      </c>
      <c r="S77">
        <v>192558.87293106213</v>
      </c>
      <c r="T77">
        <v>215629.64296120123</v>
      </c>
      <c r="U77">
        <v>192686.06548769507</v>
      </c>
      <c r="V77">
        <v>280847.6734911658</v>
      </c>
      <c r="W77">
        <v>137099.34143902321</v>
      </c>
      <c r="X77">
        <v>311818.17422643717</v>
      </c>
      <c r="Y77">
        <v>513945.56590322655</v>
      </c>
      <c r="Z77">
        <v>565015.47785408515</v>
      </c>
      <c r="AA77">
        <v>506158.04668077262</v>
      </c>
      <c r="AB77">
        <v>744272.78928342275</v>
      </c>
      <c r="AC77">
        <v>344947.40276886971</v>
      </c>
      <c r="AD77">
        <v>826024.31408583536</v>
      </c>
      <c r="AE77">
        <v>801608.74148040952</v>
      </c>
      <c r="AF77">
        <v>879140.68819880998</v>
      </c>
      <c r="AG77">
        <v>785667.86072803533</v>
      </c>
      <c r="AH77">
        <v>1143568.2316900124</v>
      </c>
      <c r="AI77">
        <v>543921.05624614959</v>
      </c>
      <c r="AJ77">
        <v>1287841.4022173488</v>
      </c>
      <c r="AK77">
        <v>2249539.2187557961</v>
      </c>
      <c r="AL77">
        <v>2422289.0704331216</v>
      </c>
      <c r="AM77">
        <v>2182510.0194213982</v>
      </c>
      <c r="AN77">
        <v>3058577.4069797304</v>
      </c>
      <c r="AO77">
        <v>1628451.9567678529</v>
      </c>
      <c r="AP77">
        <v>3612445.0433853278</v>
      </c>
      <c r="AQ77">
        <v>9455355.4178652707</v>
      </c>
      <c r="AR77">
        <v>9966356.6739399433</v>
      </c>
      <c r="AS77">
        <v>9089730.0846624132</v>
      </c>
      <c r="AT77">
        <v>12141562.333886003</v>
      </c>
      <c r="AU77">
        <v>7392325.3402711982</v>
      </c>
      <c r="AV77">
        <v>15178239.659476977</v>
      </c>
      <c r="AW77">
        <v>10164.859361815068</v>
      </c>
      <c r="AX77">
        <v>6525.04747583259</v>
      </c>
      <c r="AY77">
        <v>13081.030503827224</v>
      </c>
      <c r="AZ77">
        <v>11006.327045160826</v>
      </c>
      <c r="BA77">
        <v>3778.4867227784107</v>
      </c>
      <c r="BB77">
        <v>13058.108804631343</v>
      </c>
      <c r="BC77">
        <v>23880.186940555421</v>
      </c>
      <c r="BD77">
        <v>22041.77148155282</v>
      </c>
      <c r="BE77">
        <v>26763.598479897315</v>
      </c>
      <c r="BF77">
        <v>30201.624777067369</v>
      </c>
      <c r="BG77">
        <v>15561.75733278689</v>
      </c>
      <c r="BH77">
        <v>34471.149440788984</v>
      </c>
      <c r="BI77">
        <v>41024.346413980864</v>
      </c>
      <c r="BJ77">
        <v>41437.676488703117</v>
      </c>
      <c r="BK77">
        <v>43866.808449984928</v>
      </c>
      <c r="BL77">
        <v>54195.746941950558</v>
      </c>
      <c r="BM77">
        <v>30290.845595297495</v>
      </c>
      <c r="BN77">
        <v>61237.450235986049</v>
      </c>
    </row>
    <row r="78" spans="1:66">
      <c r="A78">
        <v>1989</v>
      </c>
      <c r="B78">
        <v>34814.476713739954</v>
      </c>
      <c r="C78">
        <v>37504.844250053764</v>
      </c>
      <c r="D78">
        <v>45767.764337806359</v>
      </c>
      <c r="E78">
        <v>24404.777516631857</v>
      </c>
      <c r="F78">
        <v>52264.078070396696</v>
      </c>
      <c r="G78">
        <v>59284.009579832833</v>
      </c>
      <c r="H78">
        <v>62740.975998150418</v>
      </c>
      <c r="I78">
        <v>61780.451434314477</v>
      </c>
      <c r="J78">
        <v>80449.342333026128</v>
      </c>
      <c r="K78">
        <v>44596.518721618479</v>
      </c>
      <c r="L78">
        <v>91347.747147208152</v>
      </c>
      <c r="M78">
        <v>130672.08098446434</v>
      </c>
      <c r="N78">
        <v>147036.85323505494</v>
      </c>
      <c r="O78">
        <v>131940.76587273431</v>
      </c>
      <c r="P78">
        <v>186675.20124825742</v>
      </c>
      <c r="Q78">
        <v>99085.634009100511</v>
      </c>
      <c r="R78">
        <v>211797.34829363012</v>
      </c>
      <c r="S78">
        <v>187260.56507275888</v>
      </c>
      <c r="T78">
        <v>210286.79634354173</v>
      </c>
      <c r="U78">
        <v>187602.03771447504</v>
      </c>
      <c r="V78">
        <v>270979.24073359754</v>
      </c>
      <c r="W78">
        <v>136599.34674568518</v>
      </c>
      <c r="X78">
        <v>302560.10167949653</v>
      </c>
      <c r="Y78">
        <v>479971.05238110054</v>
      </c>
      <c r="Z78">
        <v>530830.82655432506</v>
      </c>
      <c r="AA78">
        <v>472600.8922777804</v>
      </c>
      <c r="AB78">
        <v>690827.77824546257</v>
      </c>
      <c r="AC78">
        <v>331345.90211200714</v>
      </c>
      <c r="AD78">
        <v>770061.72825819312</v>
      </c>
      <c r="AE78">
        <v>734151.12351359276</v>
      </c>
      <c r="AF78">
        <v>809687.1586902634</v>
      </c>
      <c r="AG78">
        <v>717878.39863316622</v>
      </c>
      <c r="AH78">
        <v>1040845.5281925821</v>
      </c>
      <c r="AI78">
        <v>511078.80313615547</v>
      </c>
      <c r="AJ78">
        <v>1177272.6089799872</v>
      </c>
      <c r="AK78">
        <v>1994829.877465826</v>
      </c>
      <c r="AL78">
        <v>2151105.9986835388</v>
      </c>
      <c r="AM78">
        <v>1924764.8696372386</v>
      </c>
      <c r="AN78">
        <v>2693408.9616869674</v>
      </c>
      <c r="AO78">
        <v>1460499.9225634041</v>
      </c>
      <c r="AP78">
        <v>3185207.7850601831</v>
      </c>
      <c r="AQ78">
        <v>8201783.1647732249</v>
      </c>
      <c r="AR78">
        <v>8589269.376748357</v>
      </c>
      <c r="AS78">
        <v>7794012.0234763073</v>
      </c>
      <c r="AT78">
        <v>10392737.904578019</v>
      </c>
      <c r="AU78">
        <v>6441928.4428012688</v>
      </c>
      <c r="AV78">
        <v>13051712.266350944</v>
      </c>
      <c r="AW78">
        <v>10344.943847647079</v>
      </c>
      <c r="AX78">
        <v>6887.9774293294904</v>
      </c>
      <c r="AY78">
        <v>13229.237065793048</v>
      </c>
      <c r="AZ78">
        <v>11086.18634258659</v>
      </c>
      <c r="BA78">
        <v>4213.036311645239</v>
      </c>
      <c r="BB78">
        <v>13180.408993585235</v>
      </c>
      <c r="BC78">
        <v>24163.631794770576</v>
      </c>
      <c r="BD78">
        <v>22345.323766927177</v>
      </c>
      <c r="BE78">
        <v>27011.964069755926</v>
      </c>
      <c r="BF78">
        <v>30111.382458867352</v>
      </c>
      <c r="BG78">
        <v>16106.904573024229</v>
      </c>
      <c r="BH78">
        <v>34538.159156704096</v>
      </c>
      <c r="BI78">
        <v>41436.991728674962</v>
      </c>
      <c r="BJ78">
        <v>41667.006688924295</v>
      </c>
      <c r="BK78">
        <v>44240.372824709528</v>
      </c>
      <c r="BL78">
        <v>53892.877604218302</v>
      </c>
      <c r="BM78">
        <v>30974.239899747965</v>
      </c>
      <c r="BN78">
        <v>61235.346860602665</v>
      </c>
    </row>
    <row r="79" spans="1:66">
      <c r="A79">
        <v>1990</v>
      </c>
      <c r="B79">
        <v>34589.88392163859</v>
      </c>
      <c r="C79">
        <v>37373.152125214328</v>
      </c>
      <c r="D79">
        <v>45206.936194812159</v>
      </c>
      <c r="E79">
        <v>24496.608335003297</v>
      </c>
      <c r="F79">
        <v>51611.420318644407</v>
      </c>
      <c r="G79">
        <v>58899.816382884608</v>
      </c>
      <c r="H79">
        <v>62285.911507179728</v>
      </c>
      <c r="I79">
        <v>61612.366594181294</v>
      </c>
      <c r="J79">
        <v>79581.306843989267</v>
      </c>
      <c r="K79">
        <v>44643.961692304038</v>
      </c>
      <c r="L79">
        <v>90327.313257479647</v>
      </c>
      <c r="M79">
        <v>129384.66392840205</v>
      </c>
      <c r="N79">
        <v>145284.99197051363</v>
      </c>
      <c r="O79">
        <v>131552.36982312257</v>
      </c>
      <c r="P79">
        <v>185357.39613871995</v>
      </c>
      <c r="Q79">
        <v>97592.584286888072</v>
      </c>
      <c r="R79">
        <v>208886.46672555109</v>
      </c>
      <c r="S79">
        <v>184828.10947597056</v>
      </c>
      <c r="T79">
        <v>207366.02440032168</v>
      </c>
      <c r="U79">
        <v>186809.29062494781</v>
      </c>
      <c r="V79">
        <v>269910.79297498561</v>
      </c>
      <c r="W79">
        <v>133383.09627731959</v>
      </c>
      <c r="X79">
        <v>297745.94818376563</v>
      </c>
      <c r="Y79">
        <v>470850.82030383841</v>
      </c>
      <c r="Z79">
        <v>522890.12244998111</v>
      </c>
      <c r="AA79">
        <v>470243.46457517269</v>
      </c>
      <c r="AB79">
        <v>689152.9102425637</v>
      </c>
      <c r="AC79">
        <v>313642.12762037735</v>
      </c>
      <c r="AD79">
        <v>753104.35228218744</v>
      </c>
      <c r="AE79">
        <v>717668.84459392214</v>
      </c>
      <c r="AF79">
        <v>796113.49366008956</v>
      </c>
      <c r="AG79">
        <v>712323.56517184747</v>
      </c>
      <c r="AH79">
        <v>1038294.3260196801</v>
      </c>
      <c r="AI79">
        <v>480896.49214554654</v>
      </c>
      <c r="AJ79">
        <v>1149455.3150991979</v>
      </c>
      <c r="AK79">
        <v>1918825.7568604113</v>
      </c>
      <c r="AL79">
        <v>2089391.923533872</v>
      </c>
      <c r="AM79">
        <v>1879267.0608702749</v>
      </c>
      <c r="AN79">
        <v>2646798.2540175756</v>
      </c>
      <c r="AO79">
        <v>1358817.9444914341</v>
      </c>
      <c r="AP79">
        <v>3052726.2569566607</v>
      </c>
      <c r="AQ79">
        <v>7719901.7191071538</v>
      </c>
      <c r="AR79">
        <v>8162683.9532439625</v>
      </c>
      <c r="AS79">
        <v>7456783.5935387835</v>
      </c>
      <c r="AT79">
        <v>10028175.974674206</v>
      </c>
      <c r="AU79">
        <v>5903019.1800009981</v>
      </c>
      <c r="AV79">
        <v>12246618.33576368</v>
      </c>
      <c r="AW79">
        <v>10279.951460392558</v>
      </c>
      <c r="AX79">
        <v>6893.8563360974485</v>
      </c>
      <c r="AY79">
        <v>13133.937656247357</v>
      </c>
      <c r="AZ79">
        <v>10832.565545635051</v>
      </c>
      <c r="BA79">
        <v>4349.2549777025588</v>
      </c>
      <c r="BB79">
        <v>12895.527379809171</v>
      </c>
      <c r="BC79">
        <v>24057.130587553758</v>
      </c>
      <c r="BD79">
        <v>22290.427471763578</v>
      </c>
      <c r="BE79">
        <v>26908.79460322452</v>
      </c>
      <c r="BF79">
        <v>29634.662867711289</v>
      </c>
      <c r="BG79">
        <v>16374.833229238318</v>
      </c>
      <c r="BH79">
        <v>34136.415162321442</v>
      </c>
      <c r="BI79">
        <v>41278.604496505257</v>
      </c>
      <c r="BJ79">
        <v>41536.141391346238</v>
      </c>
      <c r="BK79">
        <v>44127.365786945978</v>
      </c>
      <c r="BL79">
        <v>53137.284520306588</v>
      </c>
      <c r="BM79">
        <v>31406.806043658027</v>
      </c>
      <c r="BN79">
        <v>60687.524890461777</v>
      </c>
    </row>
    <row r="80" spans="1:66">
      <c r="A80">
        <v>1991</v>
      </c>
      <c r="B80">
        <v>33472.924633401257</v>
      </c>
      <c r="C80">
        <v>36267.273557622604</v>
      </c>
      <c r="D80">
        <v>43532.025810631298</v>
      </c>
      <c r="E80">
        <v>23909.23721539239</v>
      </c>
      <c r="F80">
        <v>50049.875954030394</v>
      </c>
      <c r="G80">
        <v>57163.613243885709</v>
      </c>
      <c r="H80">
        <v>60402.885538901624</v>
      </c>
      <c r="I80">
        <v>60036.405030556976</v>
      </c>
      <c r="J80">
        <v>76967.310044332204</v>
      </c>
      <c r="K80">
        <v>43642.827011826543</v>
      </c>
      <c r="L80">
        <v>87693.669979019585</v>
      </c>
      <c r="M80">
        <v>123882.39342929522</v>
      </c>
      <c r="N80">
        <v>139752.89837276959</v>
      </c>
      <c r="O80">
        <v>126464.63747486509</v>
      </c>
      <c r="P80">
        <v>178229.04646968094</v>
      </c>
      <c r="Q80">
        <v>94154.481231048441</v>
      </c>
      <c r="R80">
        <v>200654.11742105521</v>
      </c>
      <c r="S80">
        <v>174442.94727965334</v>
      </c>
      <c r="T80">
        <v>197349.36959719058</v>
      </c>
      <c r="U80">
        <v>177033.73498224554</v>
      </c>
      <c r="V80">
        <v>256209.67157008988</v>
      </c>
      <c r="W80">
        <v>126655.17710489145</v>
      </c>
      <c r="X80">
        <v>282384.0472140343</v>
      </c>
      <c r="Y80">
        <v>423753.00137581397</v>
      </c>
      <c r="Z80">
        <v>476435.31868175732</v>
      </c>
      <c r="AA80">
        <v>424804.50686233502</v>
      </c>
      <c r="AB80">
        <v>624889.55358429218</v>
      </c>
      <c r="AC80">
        <v>283421.30078830791</v>
      </c>
      <c r="AD80">
        <v>682808.1346513622</v>
      </c>
      <c r="AE80">
        <v>632431.41448294756</v>
      </c>
      <c r="AF80">
        <v>710341.85072002443</v>
      </c>
      <c r="AG80">
        <v>630017.25012074574</v>
      </c>
      <c r="AH80">
        <v>921483.88995350443</v>
      </c>
      <c r="AI80">
        <v>424520.73401693511</v>
      </c>
      <c r="AJ80">
        <v>1018140.6711335476</v>
      </c>
      <c r="AK80">
        <v>1625459.0934961543</v>
      </c>
      <c r="AL80">
        <v>1788044.9430903255</v>
      </c>
      <c r="AM80">
        <v>1598445.5322822731</v>
      </c>
      <c r="AN80">
        <v>2276179.0310184108</v>
      </c>
      <c r="AO80">
        <v>1145718.5294092521</v>
      </c>
      <c r="AP80">
        <v>2602585.7723939437</v>
      </c>
      <c r="AQ80">
        <v>6302200.2427064385</v>
      </c>
      <c r="AR80">
        <v>6707668.5427642977</v>
      </c>
      <c r="AS80">
        <v>6148840.403791287</v>
      </c>
      <c r="AT80">
        <v>8333116.878888539</v>
      </c>
      <c r="AU80">
        <v>4723939.6690753065</v>
      </c>
      <c r="AV80">
        <v>10026624.980403336</v>
      </c>
      <c r="AW80">
        <v>9782.2360229167989</v>
      </c>
      <c r="AX80">
        <v>6542.9637279008912</v>
      </c>
      <c r="AY80">
        <v>12498.142084688227</v>
      </c>
      <c r="AZ80">
        <v>10096.741576930388</v>
      </c>
      <c r="BA80">
        <v>4175.6474189582332</v>
      </c>
      <c r="BB80">
        <v>12406.081929041198</v>
      </c>
      <c r="BC80">
        <v>23427.42810052415</v>
      </c>
      <c r="BD80">
        <v>21664.038662360326</v>
      </c>
      <c r="BE80">
        <v>26245.344233484549</v>
      </c>
      <c r="BF80">
        <v>28565.690181848007</v>
      </c>
      <c r="BG80">
        <v>16104.210102541716</v>
      </c>
      <c r="BH80">
        <v>33316.071346583187</v>
      </c>
      <c r="BI80">
        <v>40483.918197533327</v>
      </c>
      <c r="BJ80">
        <v>40565.382330434622</v>
      </c>
      <c r="BK80">
        <v>43429.346919479947</v>
      </c>
      <c r="BL80">
        <v>51651.875937995035</v>
      </c>
      <c r="BM80">
        <v>31014.913457021066</v>
      </c>
      <c r="BN80">
        <v>59453.558118510671</v>
      </c>
    </row>
    <row r="81" spans="1:66">
      <c r="A81">
        <v>1992</v>
      </c>
      <c r="B81">
        <v>33783.833408739687</v>
      </c>
      <c r="C81">
        <v>36760.608137043266</v>
      </c>
      <c r="D81">
        <v>44008.860756020789</v>
      </c>
      <c r="E81">
        <v>24161.053997916428</v>
      </c>
      <c r="F81">
        <v>50538.57984276252</v>
      </c>
      <c r="G81">
        <v>58255.563102931119</v>
      </c>
      <c r="H81">
        <v>61356.471110897808</v>
      </c>
      <c r="I81">
        <v>61419.215450440257</v>
      </c>
      <c r="J81">
        <v>78499.994720680479</v>
      </c>
      <c r="K81">
        <v>44348.052453015596</v>
      </c>
      <c r="L81">
        <v>89165.86048735441</v>
      </c>
      <c r="M81">
        <v>129876.22485733012</v>
      </c>
      <c r="N81">
        <v>145429.74750236262</v>
      </c>
      <c r="O81">
        <v>133409.87397979765</v>
      </c>
      <c r="P81">
        <v>187535.91436440832</v>
      </c>
      <c r="Q81">
        <v>97297.142176075504</v>
      </c>
      <c r="R81">
        <v>209678.34975577192</v>
      </c>
      <c r="S81">
        <v>185898.32010664733</v>
      </c>
      <c r="T81">
        <v>208585.59285328424</v>
      </c>
      <c r="U81">
        <v>190184.27756634349</v>
      </c>
      <c r="V81">
        <v>275183.96568088443</v>
      </c>
      <c r="W81">
        <v>132471.89755448446</v>
      </c>
      <c r="X81">
        <v>299753.72126529744</v>
      </c>
      <c r="Y81">
        <v>472775.42359083489</v>
      </c>
      <c r="Z81">
        <v>526308.77962462732</v>
      </c>
      <c r="AA81">
        <v>479479.23157660896</v>
      </c>
      <c r="AB81">
        <v>708394.83783472027</v>
      </c>
      <c r="AC81">
        <v>303929.20671115641</v>
      </c>
      <c r="AD81">
        <v>758325.96508595266</v>
      </c>
      <c r="AE81">
        <v>720158.42136574141</v>
      </c>
      <c r="AF81">
        <v>802811.2062337799</v>
      </c>
      <c r="AG81">
        <v>726283.31945805741</v>
      </c>
      <c r="AH81">
        <v>1073293.0963120449</v>
      </c>
      <c r="AI81">
        <v>459377.09664840798</v>
      </c>
      <c r="AJ81">
        <v>1155906.8478143874</v>
      </c>
      <c r="AK81">
        <v>1940587.8689352877</v>
      </c>
      <c r="AL81">
        <v>2129190.7839764445</v>
      </c>
      <c r="AM81">
        <v>1936915.3229995372</v>
      </c>
      <c r="AN81">
        <v>2814329.6901320689</v>
      </c>
      <c r="AO81">
        <v>1265469.4950649797</v>
      </c>
      <c r="AP81">
        <v>3100173.7613068507</v>
      </c>
      <c r="AQ81">
        <v>7949924.0192798292</v>
      </c>
      <c r="AR81">
        <v>8552311.8966507055</v>
      </c>
      <c r="AS81">
        <v>7862402.6453177081</v>
      </c>
      <c r="AT81">
        <v>11144123.542952515</v>
      </c>
      <c r="AU81">
        <v>5416209.9213153115</v>
      </c>
      <c r="AV81">
        <v>12640602.039642245</v>
      </c>
      <c r="AW81">
        <v>9312.1037145482624</v>
      </c>
      <c r="AX81">
        <v>6211.1957065815723</v>
      </c>
      <c r="AY81">
        <v>12102.000823646287</v>
      </c>
      <c r="AZ81">
        <v>9517.7267913611067</v>
      </c>
      <c r="BA81">
        <v>3974.0555428172515</v>
      </c>
      <c r="BB81">
        <v>11911.299198170622</v>
      </c>
      <c r="BC81">
        <v>23106.90102556298</v>
      </c>
      <c r="BD81">
        <v>21378.731842781588</v>
      </c>
      <c r="BE81">
        <v>26021.800821181663</v>
      </c>
      <c r="BF81">
        <v>28061.410355088836</v>
      </c>
      <c r="BG81">
        <v>16034.821978120968</v>
      </c>
      <c r="BH81">
        <v>32856.383185761479</v>
      </c>
      <c r="BI81">
        <v>40350.397664331373</v>
      </c>
      <c r="BJ81">
        <v>40338.152013031613</v>
      </c>
      <c r="BK81">
        <v>43421.550818100892</v>
      </c>
      <c r="BL81">
        <v>51241.014809748507</v>
      </c>
      <c r="BM81">
        <v>31110.780022250619</v>
      </c>
      <c r="BN81">
        <v>59037.738170250035</v>
      </c>
    </row>
    <row r="82" spans="1:66">
      <c r="A82">
        <v>1993</v>
      </c>
      <c r="B82">
        <v>33423.507323976475</v>
      </c>
      <c r="C82">
        <v>36584.166914132984</v>
      </c>
      <c r="D82">
        <v>43996.090315739006</v>
      </c>
      <c r="E82">
        <v>23586.416915397644</v>
      </c>
      <c r="F82">
        <v>49995.87691960443</v>
      </c>
      <c r="G82">
        <v>57703.260047279946</v>
      </c>
      <c r="H82">
        <v>60803.240976986133</v>
      </c>
      <c r="I82">
        <v>60972.838142290035</v>
      </c>
      <c r="J82">
        <v>78413.035767014851</v>
      </c>
      <c r="K82">
        <v>43421.487613041514</v>
      </c>
      <c r="L82">
        <v>88304.670006935019</v>
      </c>
      <c r="M82">
        <v>127960.05210764606</v>
      </c>
      <c r="N82">
        <v>144846.34607022218</v>
      </c>
      <c r="O82">
        <v>131557.81178727676</v>
      </c>
      <c r="P82">
        <v>187591.50388731124</v>
      </c>
      <c r="Q82">
        <v>95544.516183956977</v>
      </c>
      <c r="R82">
        <v>207025.23362009283</v>
      </c>
      <c r="S82">
        <v>182146.80481894422</v>
      </c>
      <c r="T82">
        <v>207203.95237509493</v>
      </c>
      <c r="U82">
        <v>186373.68390515426</v>
      </c>
      <c r="V82">
        <v>272041.57675288175</v>
      </c>
      <c r="W82">
        <v>130208.50398761421</v>
      </c>
      <c r="X82">
        <v>294653.70297399128</v>
      </c>
      <c r="Y82">
        <v>452145.63066067098</v>
      </c>
      <c r="Z82">
        <v>508417.3064290706</v>
      </c>
      <c r="AA82">
        <v>457543.04120986426</v>
      </c>
      <c r="AB82">
        <v>675468.04827730462</v>
      </c>
      <c r="AC82">
        <v>298840.98944151029</v>
      </c>
      <c r="AD82">
        <v>729997.2315377529</v>
      </c>
      <c r="AE82">
        <v>684233.95736943022</v>
      </c>
      <c r="AF82">
        <v>766795.50194787583</v>
      </c>
      <c r="AG82">
        <v>687350.93995584885</v>
      </c>
      <c r="AH82">
        <v>1011887.0187508505</v>
      </c>
      <c r="AI82">
        <v>451701.27212158777</v>
      </c>
      <c r="AJ82">
        <v>1103338.8782161293</v>
      </c>
      <c r="AK82">
        <v>1831010.1703272876</v>
      </c>
      <c r="AL82">
        <v>2002694.2840093004</v>
      </c>
      <c r="AM82">
        <v>1815820.7998255687</v>
      </c>
      <c r="AN82">
        <v>2612964.8887977866</v>
      </c>
      <c r="AO82">
        <v>1247555.6843888729</v>
      </c>
      <c r="AP82">
        <v>2925174.84762984</v>
      </c>
      <c r="AQ82">
        <v>7458491.5180815337</v>
      </c>
      <c r="AR82">
        <v>7947171.6628062055</v>
      </c>
      <c r="AS82">
        <v>7304839.9947793642</v>
      </c>
      <c r="AT82">
        <v>10186260.541662401</v>
      </c>
      <c r="AU82">
        <v>5290585.5177291641</v>
      </c>
      <c r="AV82">
        <v>11848842.527354026</v>
      </c>
      <c r="AW82">
        <v>9143.7546006730026</v>
      </c>
      <c r="AX82">
        <v>6043.773670966817</v>
      </c>
      <c r="AY82">
        <v>12195.495685975931</v>
      </c>
      <c r="AZ82">
        <v>9579.1448644631582</v>
      </c>
      <c r="BA82">
        <v>3751.3462177537745</v>
      </c>
      <c r="BB82">
        <v>11687.08383227384</v>
      </c>
      <c r="BC82">
        <v>22919.446792457635</v>
      </c>
      <c r="BD82">
        <v>21043.191907726952</v>
      </c>
      <c r="BE82">
        <v>26031.5397060059</v>
      </c>
      <c r="BF82">
        <v>28041.044363342091</v>
      </c>
      <c r="BG82">
        <v>15591.072552224381</v>
      </c>
      <c r="BH82">
        <v>32548.170619550165</v>
      </c>
      <c r="BI82">
        <v>40139.062032188427</v>
      </c>
      <c r="BJ82">
        <v>39792.46470367712</v>
      </c>
      <c r="BK82">
        <v>43326.594731043355</v>
      </c>
      <c r="BL82">
        <v>51118.418736940752</v>
      </c>
      <c r="BM82">
        <v>30390.730470312639</v>
      </c>
      <c r="BN82">
        <v>58624.529103645567</v>
      </c>
    </row>
    <row r="83" spans="1:66">
      <c r="A83">
        <v>1994</v>
      </c>
      <c r="B83">
        <v>33915.084280585514</v>
      </c>
      <c r="C83">
        <v>37192.967159752756</v>
      </c>
      <c r="D83">
        <v>44596.151461565525</v>
      </c>
      <c r="E83">
        <v>23928.6992580148</v>
      </c>
      <c r="F83">
        <v>50719.656491650319</v>
      </c>
      <c r="G83">
        <v>58481.648599926033</v>
      </c>
      <c r="H83">
        <v>61638.449958024474</v>
      </c>
      <c r="I83">
        <v>61831.965364439413</v>
      </c>
      <c r="J83">
        <v>79312.680013098317</v>
      </c>
      <c r="K83">
        <v>44063.79933601946</v>
      </c>
      <c r="L83">
        <v>89482.270875765607</v>
      </c>
      <c r="M83">
        <v>129829.6658892031</v>
      </c>
      <c r="N83">
        <v>147444.17823662178</v>
      </c>
      <c r="O83">
        <v>133451.8776792335</v>
      </c>
      <c r="P83">
        <v>189653.59749462953</v>
      </c>
      <c r="Q83">
        <v>98136.925859221825</v>
      </c>
      <c r="R83">
        <v>210127.46805440972</v>
      </c>
      <c r="S83">
        <v>184919.63140376855</v>
      </c>
      <c r="T83">
        <v>211050.58743105936</v>
      </c>
      <c r="U83">
        <v>189176.37623938223</v>
      </c>
      <c r="V83">
        <v>274037.52324273257</v>
      </c>
      <c r="W83">
        <v>134567.42720716487</v>
      </c>
      <c r="X83">
        <v>299252.39925971831</v>
      </c>
      <c r="Y83">
        <v>459431.58565172617</v>
      </c>
      <c r="Z83">
        <v>515982.29468157876</v>
      </c>
      <c r="AA83">
        <v>463804.65029217768</v>
      </c>
      <c r="AB83">
        <v>674864.36363421357</v>
      </c>
      <c r="AC83">
        <v>314714.85970605258</v>
      </c>
      <c r="AD83">
        <v>741345.58935468353</v>
      </c>
      <c r="AE83">
        <v>695025.43561138178</v>
      </c>
      <c r="AF83">
        <v>776466.32630044303</v>
      </c>
      <c r="AG83">
        <v>696927.36435269914</v>
      </c>
      <c r="AH83">
        <v>1004855.2216816865</v>
      </c>
      <c r="AI83">
        <v>477372.83041244489</v>
      </c>
      <c r="AJ83">
        <v>1117986.5659910825</v>
      </c>
      <c r="AK83">
        <v>1861290.2961850755</v>
      </c>
      <c r="AL83">
        <v>2018099.9314917957</v>
      </c>
      <c r="AM83">
        <v>1843060.9061279332</v>
      </c>
      <c r="AN83">
        <v>2558826.7488653092</v>
      </c>
      <c r="AO83">
        <v>1339946.0488434921</v>
      </c>
      <c r="AP83">
        <v>2966793.0241056513</v>
      </c>
      <c r="AQ83">
        <v>7570718.1043368503</v>
      </c>
      <c r="AR83">
        <v>7970269.4245268675</v>
      </c>
      <c r="AS83">
        <v>7421170.7175418269</v>
      </c>
      <c r="AT83">
        <v>9858139.1760717388</v>
      </c>
      <c r="AU83">
        <v>5763493.3408795036</v>
      </c>
      <c r="AV83">
        <v>12013244.874660263</v>
      </c>
      <c r="AW83">
        <v>9348.5199612449906</v>
      </c>
      <c r="AX83">
        <v>6191.7186031465544</v>
      </c>
      <c r="AY83">
        <v>12553.968955066111</v>
      </c>
      <c r="AZ83">
        <v>9879.6229100327382</v>
      </c>
      <c r="BA83">
        <v>3793.5991800101351</v>
      </c>
      <c r="BB83">
        <v>11957.04210753503</v>
      </c>
      <c r="BC83">
        <v>23257.908546294664</v>
      </c>
      <c r="BD83">
        <v>21300.740507692593</v>
      </c>
      <c r="BE83">
        <v>26497.532657588228</v>
      </c>
      <c r="BF83">
        <v>28478.657457891746</v>
      </c>
      <c r="BG83">
        <v>15683.340746769574</v>
      </c>
      <c r="BH83">
        <v>33007.677429121497</v>
      </c>
      <c r="BI83">
        <v>40644.644277606756</v>
      </c>
      <c r="BJ83">
        <v>40187.017888375143</v>
      </c>
      <c r="BK83">
        <v>43926.987285740885</v>
      </c>
      <c r="BL83">
        <v>51727.450642715514</v>
      </c>
      <c r="BM83">
        <v>30545.51770521887</v>
      </c>
      <c r="BN83">
        <v>59320.971581104583</v>
      </c>
    </row>
    <row r="84" spans="1:66">
      <c r="A84">
        <v>1995</v>
      </c>
      <c r="B84">
        <v>35123.214308322262</v>
      </c>
      <c r="C84">
        <v>38342.187723573894</v>
      </c>
      <c r="D84">
        <v>45802.119915277945</v>
      </c>
      <c r="E84">
        <v>25207.813734214873</v>
      </c>
      <c r="F84">
        <v>52577.276492503705</v>
      </c>
      <c r="G84">
        <v>60658.607511098104</v>
      </c>
      <c r="H84">
        <v>63654.671024100178</v>
      </c>
      <c r="I84">
        <v>63982.357481302577</v>
      </c>
      <c r="J84">
        <v>81234.011164893149</v>
      </c>
      <c r="K84">
        <v>46269.663358567414</v>
      </c>
      <c r="L84">
        <v>92831.785145575734</v>
      </c>
      <c r="M84">
        <v>137259.15558636974</v>
      </c>
      <c r="N84">
        <v>153391.85438865382</v>
      </c>
      <c r="O84">
        <v>141047.06461643465</v>
      </c>
      <c r="P84">
        <v>197168.01184215461</v>
      </c>
      <c r="Q84">
        <v>104249.69067156959</v>
      </c>
      <c r="R84">
        <v>222214.66750762795</v>
      </c>
      <c r="S84">
        <v>197458.25512218982</v>
      </c>
      <c r="T84">
        <v>221457.44147356733</v>
      </c>
      <c r="U84">
        <v>202002.63364961327</v>
      </c>
      <c r="V84">
        <v>288965.74996559502</v>
      </c>
      <c r="W84">
        <v>143796.38278920227</v>
      </c>
      <c r="X84">
        <v>319379.88700370223</v>
      </c>
      <c r="Y84">
        <v>501468.91537602781</v>
      </c>
      <c r="Z84">
        <v>558935.62228872941</v>
      </c>
      <c r="AA84">
        <v>506980.3460656727</v>
      </c>
      <c r="AB84">
        <v>736170.39509213285</v>
      </c>
      <c r="AC84">
        <v>342666.26886994689</v>
      </c>
      <c r="AD84">
        <v>808782.72570817219</v>
      </c>
      <c r="AE84">
        <v>765577.9238768802</v>
      </c>
      <c r="AF84">
        <v>850209.81687431224</v>
      </c>
      <c r="AG84">
        <v>769267.06060663343</v>
      </c>
      <c r="AH84">
        <v>1107714.3220706428</v>
      </c>
      <c r="AI84">
        <v>522904.69973833027</v>
      </c>
      <c r="AJ84">
        <v>1230272.138515681</v>
      </c>
      <c r="AK84">
        <v>2075296.8674579202</v>
      </c>
      <c r="AL84">
        <v>2244031.938332614</v>
      </c>
      <c r="AM84">
        <v>2058785.7966684443</v>
      </c>
      <c r="AN84">
        <v>2877392.3429014939</v>
      </c>
      <c r="AO84">
        <v>1471560.4286878805</v>
      </c>
      <c r="AP84">
        <v>3312464.0547247832</v>
      </c>
      <c r="AQ84">
        <v>8351668.1971833808</v>
      </c>
      <c r="AR84">
        <v>8845139.131853722</v>
      </c>
      <c r="AS84">
        <v>8158890.4483840847</v>
      </c>
      <c r="AT84">
        <v>11019665.740090381</v>
      </c>
      <c r="AU84">
        <v>6261482.2063985029</v>
      </c>
      <c r="AV84">
        <v>13301913.774592262</v>
      </c>
      <c r="AW84">
        <v>9587.8211055464271</v>
      </c>
      <c r="AX84">
        <v>6591.7575925443434</v>
      </c>
      <c r="AY84">
        <v>12702.017965845205</v>
      </c>
      <c r="AZ84">
        <v>10370.228665662733</v>
      </c>
      <c r="BA84">
        <v>4145.9641098623251</v>
      </c>
      <c r="BB84">
        <v>12322.76783943167</v>
      </c>
      <c r="BC84">
        <v>23774.776388539209</v>
      </c>
      <c r="BD84">
        <v>21982.254299396533</v>
      </c>
      <c r="BE84">
        <v>26930.534735478246</v>
      </c>
      <c r="BF84">
        <v>28983.687478958316</v>
      </c>
      <c r="BG84">
        <v>16425.382963397686</v>
      </c>
      <c r="BH84">
        <v>33728.677490823233</v>
      </c>
      <c r="BI84">
        <v>41508.47049228019</v>
      </c>
      <c r="BJ84">
        <v>41220.375182961776</v>
      </c>
      <c r="BK84">
        <v>44716.18069751955</v>
      </c>
      <c r="BL84">
        <v>52250.510995577788</v>
      </c>
      <c r="BM84">
        <v>31774.656530316879</v>
      </c>
      <c r="BN84">
        <v>60486.06455506268</v>
      </c>
    </row>
    <row r="85" spans="1:66">
      <c r="A85">
        <v>1996</v>
      </c>
      <c r="B85">
        <v>36809.115530940049</v>
      </c>
      <c r="C85">
        <v>39971.704428565878</v>
      </c>
      <c r="D85">
        <v>47836.859778245176</v>
      </c>
      <c r="E85">
        <v>26586.434871353806</v>
      </c>
      <c r="F85">
        <v>54995.280105007383</v>
      </c>
      <c r="G85">
        <v>63735.82712383804</v>
      </c>
      <c r="H85">
        <v>66729.51912179972</v>
      </c>
      <c r="I85">
        <v>66938.379491364569</v>
      </c>
      <c r="J85">
        <v>84997.959846217112</v>
      </c>
      <c r="K85">
        <v>48735.893821524987</v>
      </c>
      <c r="L85">
        <v>97257.145119659777</v>
      </c>
      <c r="M85">
        <v>148950.87336911506</v>
      </c>
      <c r="N85">
        <v>164738.16492507124</v>
      </c>
      <c r="O85">
        <v>152255.90135715925</v>
      </c>
      <c r="P85">
        <v>211274.13019052276</v>
      </c>
      <c r="Q85">
        <v>113089.01654799109</v>
      </c>
      <c r="R85">
        <v>239475.71118499158</v>
      </c>
      <c r="S85">
        <v>218251.15479818449</v>
      </c>
      <c r="T85">
        <v>241702.03537944978</v>
      </c>
      <c r="U85">
        <v>222053.55154567544</v>
      </c>
      <c r="V85">
        <v>314983.57457367779</v>
      </c>
      <c r="W85">
        <v>159529.91429961813</v>
      </c>
      <c r="X85">
        <v>350416.94289768557</v>
      </c>
      <c r="Y85">
        <v>576873.43678884348</v>
      </c>
      <c r="Z85">
        <v>635470.52567084692</v>
      </c>
      <c r="AA85">
        <v>580009.13652853423</v>
      </c>
      <c r="AB85">
        <v>831364.80717808276</v>
      </c>
      <c r="AC85">
        <v>401082.78916559508</v>
      </c>
      <c r="AD85">
        <v>924848.11413996201</v>
      </c>
      <c r="AE85">
        <v>895512.48813298182</v>
      </c>
      <c r="AF85">
        <v>982607.31355264992</v>
      </c>
      <c r="AG85">
        <v>896064.57692762709</v>
      </c>
      <c r="AH85">
        <v>1273685.6858420556</v>
      </c>
      <c r="AI85">
        <v>625022.36581123096</v>
      </c>
      <c r="AJ85">
        <v>1433177.4946417056</v>
      </c>
      <c r="AK85">
        <v>2539020.9696243624</v>
      </c>
      <c r="AL85">
        <v>2715058.2927261516</v>
      </c>
      <c r="AM85">
        <v>2509393.2379289074</v>
      </c>
      <c r="AN85">
        <v>3456933.4825714231</v>
      </c>
      <c r="AO85">
        <v>1840931.8112062595</v>
      </c>
      <c r="AP85">
        <v>4038465.3635382135</v>
      </c>
      <c r="AQ85">
        <v>10892283.998864619</v>
      </c>
      <c r="AR85">
        <v>11426412.586042371</v>
      </c>
      <c r="AS85">
        <v>10572938.996106314</v>
      </c>
      <c r="AT85">
        <v>14110124.626369972</v>
      </c>
      <c r="AU85">
        <v>8335034.9719522456</v>
      </c>
      <c r="AV85">
        <v>17288035.587895449</v>
      </c>
      <c r="AW85">
        <v>9882.4039380420563</v>
      </c>
      <c r="AX85">
        <v>6888.7119400803867</v>
      </c>
      <c r="AY85">
        <v>13005.02936576719</v>
      </c>
      <c r="AZ85">
        <v>10675.759710273227</v>
      </c>
      <c r="BA85">
        <v>4436.9759211826276</v>
      </c>
      <c r="BB85">
        <v>12733.415090354989</v>
      </c>
      <c r="BC85">
        <v>24348.920215587274</v>
      </c>
      <c r="BD85">
        <v>22594.776709369926</v>
      </c>
      <c r="BE85">
        <v>27495.682547611061</v>
      </c>
      <c r="BF85">
        <v>29677.163065769884</v>
      </c>
      <c r="BG85">
        <v>16975.036907282993</v>
      </c>
      <c r="BH85">
        <v>34497.454429453574</v>
      </c>
      <c r="BI85">
        <v>42432.065562518794</v>
      </c>
      <c r="BJ85">
        <v>42227.357670981852</v>
      </c>
      <c r="BK85">
        <v>45608.999024915895</v>
      </c>
      <c r="BL85">
        <v>53428.917260140704</v>
      </c>
      <c r="BM85">
        <v>32647.613139908448</v>
      </c>
      <c r="BN85">
        <v>61702.503603326804</v>
      </c>
    </row>
    <row r="86" spans="1:66">
      <c r="A86">
        <v>1997</v>
      </c>
      <c r="B86">
        <v>39031.272248178604</v>
      </c>
      <c r="C86">
        <v>42208.823603701458</v>
      </c>
      <c r="D86">
        <v>50421.732279027368</v>
      </c>
      <c r="E86">
        <v>28507.473089644056</v>
      </c>
      <c r="F86">
        <v>58279.43199292296</v>
      </c>
      <c r="G86">
        <v>67728.861474381672</v>
      </c>
      <c r="H86">
        <v>70715.770402049005</v>
      </c>
      <c r="I86">
        <v>70876.595926562717</v>
      </c>
      <c r="J86">
        <v>89682.261773387305</v>
      </c>
      <c r="K86">
        <v>52136.178502720883</v>
      </c>
      <c r="L86">
        <v>103185.31513838125</v>
      </c>
      <c r="M86">
        <v>162858.63774495004</v>
      </c>
      <c r="N86">
        <v>178496.80407684416</v>
      </c>
      <c r="O86">
        <v>166187.04623220264</v>
      </c>
      <c r="P86">
        <v>228689.80088173845</v>
      </c>
      <c r="Q86">
        <v>123996.33652554204</v>
      </c>
      <c r="R86">
        <v>260491.70794644466</v>
      </c>
      <c r="S86">
        <v>242463.20357341351</v>
      </c>
      <c r="T86">
        <v>265828.29676403833</v>
      </c>
      <c r="U86">
        <v>246207.58792440145</v>
      </c>
      <c r="V86">
        <v>344840.89830322546</v>
      </c>
      <c r="W86">
        <v>178131.8610907023</v>
      </c>
      <c r="X86">
        <v>387324.80094898824</v>
      </c>
      <c r="Y86">
        <v>662600.18473445892</v>
      </c>
      <c r="Z86">
        <v>721644.19859365036</v>
      </c>
      <c r="AA86">
        <v>665904.36524950981</v>
      </c>
      <c r="AB86">
        <v>941427.46948044922</v>
      </c>
      <c r="AC86">
        <v>467708.5041154396</v>
      </c>
      <c r="AD86">
        <v>1056433.1067829563</v>
      </c>
      <c r="AE86">
        <v>1044468.4697866053</v>
      </c>
      <c r="AF86">
        <v>1130997.3389082674</v>
      </c>
      <c r="AG86">
        <v>1044455.8685073266</v>
      </c>
      <c r="AH86">
        <v>1464159.641198033</v>
      </c>
      <c r="AI86">
        <v>739166.55930797395</v>
      </c>
      <c r="AJ86">
        <v>1662552.6726985259</v>
      </c>
      <c r="AK86">
        <v>3036178.9639766817</v>
      </c>
      <c r="AL86">
        <v>3223499.0903349994</v>
      </c>
      <c r="AM86">
        <v>3006657.5408308255</v>
      </c>
      <c r="AN86">
        <v>4115271.159738238</v>
      </c>
      <c r="AO86">
        <v>2211536.2010131972</v>
      </c>
      <c r="AP86">
        <v>4817478.8486132221</v>
      </c>
      <c r="AQ86">
        <v>13160385.959517531</v>
      </c>
      <c r="AR86">
        <v>13835171.365843836</v>
      </c>
      <c r="AS86">
        <v>12867753.170617256</v>
      </c>
      <c r="AT86">
        <v>17209787.909274992</v>
      </c>
      <c r="AU86">
        <v>10022046.999534408</v>
      </c>
      <c r="AV86">
        <v>20930627.253514703</v>
      </c>
      <c r="AW86">
        <v>10333.683021975527</v>
      </c>
      <c r="AX86">
        <v>7346.7740943082063</v>
      </c>
      <c r="AY86">
        <v>13541.051280840207</v>
      </c>
      <c r="AZ86">
        <v>11161.202784667434</v>
      </c>
      <c r="BA86">
        <v>4878.7676765672368</v>
      </c>
      <c r="BB86">
        <v>13373.548847464679</v>
      </c>
      <c r="BC86">
        <v>25272.676081870661</v>
      </c>
      <c r="BD86">
        <v>23535.102044993539</v>
      </c>
      <c r="BE86">
        <v>28433.465533867995</v>
      </c>
      <c r="BF86">
        <v>30614.169100948366</v>
      </c>
      <c r="BG86">
        <v>17897.599374544276</v>
      </c>
      <c r="BH86">
        <v>35811.401331420544</v>
      </c>
      <c r="BI86">
        <v>43946.417406739572</v>
      </c>
      <c r="BJ86">
        <v>43770.511983350196</v>
      </c>
      <c r="BK86">
        <v>47048.983350152717</v>
      </c>
      <c r="BL86">
        <v>54930.376996299521</v>
      </c>
      <c r="BM86">
        <v>34171.13899701558</v>
      </c>
      <c r="BN86">
        <v>63858.716936365381</v>
      </c>
    </row>
    <row r="87" spans="1:66">
      <c r="A87">
        <v>1998</v>
      </c>
      <c r="B87">
        <v>41448.065243190591</v>
      </c>
      <c r="C87">
        <v>44628.307057473998</v>
      </c>
      <c r="D87">
        <v>53380.545962113945</v>
      </c>
      <c r="E87">
        <v>30412.312311214937</v>
      </c>
      <c r="F87">
        <v>61839.302270726446</v>
      </c>
      <c r="G87">
        <v>71971.606666875174</v>
      </c>
      <c r="H87">
        <v>75093.267643745829</v>
      </c>
      <c r="I87">
        <v>75099.575891545275</v>
      </c>
      <c r="J87">
        <v>95055.570117463882</v>
      </c>
      <c r="K87">
        <v>55590.10894101546</v>
      </c>
      <c r="L87">
        <v>109501.90309575172</v>
      </c>
      <c r="M87">
        <v>176822.3417263655</v>
      </c>
      <c r="N87">
        <v>192841.74969819121</v>
      </c>
      <c r="O87">
        <v>180028.14516480782</v>
      </c>
      <c r="P87">
        <v>246417.47325637119</v>
      </c>
      <c r="Q87">
        <v>135244.28780967338</v>
      </c>
      <c r="R87">
        <v>281799.14496231265</v>
      </c>
      <c r="S87">
        <v>266372.73914213927</v>
      </c>
      <c r="T87">
        <v>290205.82332286861</v>
      </c>
      <c r="U87">
        <v>269785.53579893673</v>
      </c>
      <c r="V87">
        <v>375686.53561792354</v>
      </c>
      <c r="W87">
        <v>196842.38526436634</v>
      </c>
      <c r="X87">
        <v>423762.02865785989</v>
      </c>
      <c r="Y87">
        <v>749653.41592701932</v>
      </c>
      <c r="Z87">
        <v>811082.57599019411</v>
      </c>
      <c r="AA87">
        <v>750922.97982736747</v>
      </c>
      <c r="AB87">
        <v>1056038.8295827801</v>
      </c>
      <c r="AC87">
        <v>533853.6976291039</v>
      </c>
      <c r="AD87">
        <v>1188321.9730244745</v>
      </c>
      <c r="AE87">
        <v>1194747.8891619884</v>
      </c>
      <c r="AF87">
        <v>1286231.2653537346</v>
      </c>
      <c r="AG87">
        <v>1192536.9633351173</v>
      </c>
      <c r="AH87">
        <v>1661245.1875764143</v>
      </c>
      <c r="AI87">
        <v>853751.0038537113</v>
      </c>
      <c r="AJ87">
        <v>1891980.0009176419</v>
      </c>
      <c r="AK87">
        <v>3552718.2702715495</v>
      </c>
      <c r="AL87">
        <v>3760193.0960822441</v>
      </c>
      <c r="AM87">
        <v>3519657.6150574903</v>
      </c>
      <c r="AN87">
        <v>4795429.5761474362</v>
      </c>
      <c r="AO87">
        <v>2602816.8460852564</v>
      </c>
      <c r="AP87">
        <v>5622004.1790653141</v>
      </c>
      <c r="AQ87">
        <v>15566408.339870337</v>
      </c>
      <c r="AR87">
        <v>16407790.205311883</v>
      </c>
      <c r="AS87">
        <v>15179442.430600155</v>
      </c>
      <c r="AT87">
        <v>20371688.733265936</v>
      </c>
      <c r="AU87">
        <v>11927567.741036866</v>
      </c>
      <c r="AV87">
        <v>24755211.906345621</v>
      </c>
      <c r="AW87">
        <v>10924.52381950601</v>
      </c>
      <c r="AX87">
        <v>7802.8628426353653</v>
      </c>
      <c r="AY87">
        <v>14157.038223402711</v>
      </c>
      <c r="AZ87">
        <v>11705.521806764</v>
      </c>
      <c r="BA87">
        <v>5234.5156814144129</v>
      </c>
      <c r="BB87">
        <v>14176.701445701172</v>
      </c>
      <c r="BC87">
        <v>26406.478967282263</v>
      </c>
      <c r="BD87">
        <v>24626.544748190518</v>
      </c>
      <c r="BE87">
        <v>29583.880601103574</v>
      </c>
      <c r="BF87">
        <v>31931.99848497425</v>
      </c>
      <c r="BG87">
        <v>18764.315033608444</v>
      </c>
      <c r="BH87">
        <v>37399.319749439099</v>
      </c>
      <c r="BI87">
        <v>45758.922902002567</v>
      </c>
      <c r="BJ87">
        <v>45656.147130134443</v>
      </c>
      <c r="BK87">
        <v>48867.433573229653</v>
      </c>
      <c r="BL87">
        <v>57215.094332737055</v>
      </c>
      <c r="BM87">
        <v>35676.564223850975</v>
      </c>
      <c r="BN87">
        <v>66427.592629111503</v>
      </c>
    </row>
    <row r="88" spans="1:66">
      <c r="A88">
        <v>1999</v>
      </c>
      <c r="B88">
        <v>43488.40104346125</v>
      </c>
      <c r="C88">
        <v>46823.876184839093</v>
      </c>
      <c r="D88">
        <v>56443.679257835443</v>
      </c>
      <c r="E88">
        <v>31575.971719768437</v>
      </c>
      <c r="F88">
        <v>64991.151027801759</v>
      </c>
      <c r="G88">
        <v>75717.580462045618</v>
      </c>
      <c r="H88">
        <v>78787.028342767589</v>
      </c>
      <c r="I88">
        <v>79152.715987680858</v>
      </c>
      <c r="J88">
        <v>100414.47192550445</v>
      </c>
      <c r="K88">
        <v>57730.755599270888</v>
      </c>
      <c r="L88">
        <v>115277.65560164585</v>
      </c>
      <c r="M88">
        <v>190077.71470572377</v>
      </c>
      <c r="N88">
        <v>206537.56578339709</v>
      </c>
      <c r="O88">
        <v>194475.2203075579</v>
      </c>
      <c r="P88">
        <v>266603.71268101444</v>
      </c>
      <c r="Q88">
        <v>142434.92411847631</v>
      </c>
      <c r="R88">
        <v>302606.67187279661</v>
      </c>
      <c r="S88">
        <v>289218.84644614684</v>
      </c>
      <c r="T88">
        <v>314108.91545614024</v>
      </c>
      <c r="U88">
        <v>294865.80313111213</v>
      </c>
      <c r="V88">
        <v>410909.20286331052</v>
      </c>
      <c r="W88">
        <v>209718.15864771645</v>
      </c>
      <c r="X88">
        <v>459660.14178892632</v>
      </c>
      <c r="Y88">
        <v>831054.99018987769</v>
      </c>
      <c r="Z88">
        <v>897038.72322412673</v>
      </c>
      <c r="AA88">
        <v>841678.48033599788</v>
      </c>
      <c r="AB88">
        <v>1182126.9406547085</v>
      </c>
      <c r="AC88">
        <v>579159.3762216653</v>
      </c>
      <c r="AD88">
        <v>1316255.9786064527</v>
      </c>
      <c r="AE88">
        <v>1335704.0140182555</v>
      </c>
      <c r="AF88">
        <v>1431768.414046901</v>
      </c>
      <c r="AG88">
        <v>1349899.8716855135</v>
      </c>
      <c r="AH88">
        <v>1881607.9297240959</v>
      </c>
      <c r="AI88">
        <v>929076.79905913316</v>
      </c>
      <c r="AJ88">
        <v>2111904.5595463822</v>
      </c>
      <c r="AK88">
        <v>4035084.2862090003</v>
      </c>
      <c r="AL88">
        <v>4273356.9336385448</v>
      </c>
      <c r="AM88">
        <v>4065382.8439805866</v>
      </c>
      <c r="AN88">
        <v>5570145.1235477934</v>
      </c>
      <c r="AO88">
        <v>2854247.0264323228</v>
      </c>
      <c r="AP88">
        <v>6381653.6416847249</v>
      </c>
      <c r="AQ88">
        <v>17973907.795440897</v>
      </c>
      <c r="AR88">
        <v>19046912.018068824</v>
      </c>
      <c r="AS88">
        <v>17955985.385395255</v>
      </c>
      <c r="AT88">
        <v>24280648.730862007</v>
      </c>
      <c r="AU88">
        <v>13166883.174369419</v>
      </c>
      <c r="AV88">
        <v>28572899.96709412</v>
      </c>
      <c r="AW88">
        <v>11259.221624876885</v>
      </c>
      <c r="AX88">
        <v>8189.7737441549198</v>
      </c>
      <c r="AY88">
        <v>14495.03638199733</v>
      </c>
      <c r="AZ88">
        <v>12472.886590166438</v>
      </c>
      <c r="BA88">
        <v>5421.1878402659913</v>
      </c>
      <c r="BB88">
        <v>14704.646453957679</v>
      </c>
      <c r="BC88">
        <v>27200.699525432083</v>
      </c>
      <c r="BD88">
        <v>25371.827183468387</v>
      </c>
      <c r="BE88">
        <v>30418.171282314786</v>
      </c>
      <c r="BF88">
        <v>33092.564433037776</v>
      </c>
      <c r="BG88">
        <v>19258.310342134224</v>
      </c>
      <c r="BH88">
        <v>38589.426489468999</v>
      </c>
      <c r="BI88">
        <v>47127.546901126079</v>
      </c>
      <c r="BJ88">
        <v>46849.393982610207</v>
      </c>
      <c r="BK88">
        <v>50322.089907711612</v>
      </c>
      <c r="BL88">
        <v>58867.161736626957</v>
      </c>
      <c r="BM88">
        <v>36554.713469469527</v>
      </c>
      <c r="BN88">
        <v>68445.401533858152</v>
      </c>
    </row>
    <row r="89" spans="1:66">
      <c r="A89">
        <v>2000</v>
      </c>
      <c r="B89">
        <v>45483.21886427515</v>
      </c>
      <c r="C89">
        <v>48894.304310873755</v>
      </c>
      <c r="D89">
        <v>58751.39912489905</v>
      </c>
      <c r="E89">
        <v>33257.513581096049</v>
      </c>
      <c r="F89">
        <v>67720.518161541142</v>
      </c>
      <c r="G89">
        <v>79486.075631760948</v>
      </c>
      <c r="H89">
        <v>82567.866302030932</v>
      </c>
      <c r="I89">
        <v>83101.120069455239</v>
      </c>
      <c r="J89">
        <v>104870.81825043976</v>
      </c>
      <c r="K89">
        <v>60893.011727843463</v>
      </c>
      <c r="L89">
        <v>120470.40504161672</v>
      </c>
      <c r="M89">
        <v>204244.37755562243</v>
      </c>
      <c r="N89">
        <v>220507.63828100893</v>
      </c>
      <c r="O89">
        <v>209495.56810235183</v>
      </c>
      <c r="P89">
        <v>284961.69838590169</v>
      </c>
      <c r="Q89">
        <v>152744.70667200821</v>
      </c>
      <c r="R89">
        <v>323100.29349951877</v>
      </c>
      <c r="S89">
        <v>314307.60583801277</v>
      </c>
      <c r="T89">
        <v>339375.59354043362</v>
      </c>
      <c r="U89">
        <v>321511.71443093789</v>
      </c>
      <c r="V89">
        <v>444843.84921510011</v>
      </c>
      <c r="W89">
        <v>227454.37918927197</v>
      </c>
      <c r="X89">
        <v>496551.75333817123</v>
      </c>
      <c r="Y89">
        <v>929973.93052352604</v>
      </c>
      <c r="Z89">
        <v>998366.23424187745</v>
      </c>
      <c r="AA89">
        <v>947854.02731721278</v>
      </c>
      <c r="AB89">
        <v>1320192.7243771383</v>
      </c>
      <c r="AC89">
        <v>644809.48134594341</v>
      </c>
      <c r="AD89">
        <v>1463457.9045555233</v>
      </c>
      <c r="AE89">
        <v>1514870.1707422074</v>
      </c>
      <c r="AF89">
        <v>1617114.7345612373</v>
      </c>
      <c r="AG89">
        <v>1543213.4236241258</v>
      </c>
      <c r="AH89">
        <v>2134625.3038391485</v>
      </c>
      <c r="AI89">
        <v>1049012.6620139072</v>
      </c>
      <c r="AJ89">
        <v>2382652.6042223452</v>
      </c>
      <c r="AK89">
        <v>4713821.7267998736</v>
      </c>
      <c r="AL89">
        <v>4988843.9758495567</v>
      </c>
      <c r="AM89">
        <v>4797645.5763788735</v>
      </c>
      <c r="AN89">
        <v>6528907.6762452768</v>
      </c>
      <c r="AO89">
        <v>3318567.2964053713</v>
      </c>
      <c r="AP89">
        <v>7415508.136840879</v>
      </c>
      <c r="AQ89">
        <v>21789567.057927035</v>
      </c>
      <c r="AR89">
        <v>23129258.943106312</v>
      </c>
      <c r="AS89">
        <v>22016978.487660255</v>
      </c>
      <c r="AT89">
        <v>29413141.40974072</v>
      </c>
      <c r="AU89">
        <v>16047707.070987297</v>
      </c>
      <c r="AV89">
        <v>34581478.662030406</v>
      </c>
      <c r="AW89">
        <v>11480.362096789348</v>
      </c>
      <c r="AX89">
        <v>8398.5714265193619</v>
      </c>
      <c r="AY89">
        <v>14687.488552292265</v>
      </c>
      <c r="AZ89">
        <v>12631.979999358347</v>
      </c>
      <c r="BA89">
        <v>5622.0154343486329</v>
      </c>
      <c r="BB89">
        <v>14970.631281465559</v>
      </c>
      <c r="BC89">
        <v>27843.090120792109</v>
      </c>
      <c r="BD89">
        <v>26036.061151304715</v>
      </c>
      <c r="BE89">
        <v>31049.719445153973</v>
      </c>
      <c r="BF89">
        <v>33616.921429232098</v>
      </c>
      <c r="BG89">
        <v>19981.158793216917</v>
      </c>
      <c r="BH89">
        <v>39344.987568432509</v>
      </c>
      <c r="BI89">
        <v>48296.50015079556</v>
      </c>
      <c r="BJ89">
        <v>48082.923307286423</v>
      </c>
      <c r="BK89">
        <v>51502.508061231099</v>
      </c>
      <c r="BL89">
        <v>59848.098216574268</v>
      </c>
      <c r="BM89">
        <v>37930.087991802269</v>
      </c>
      <c r="BN89">
        <v>69812.932927141184</v>
      </c>
    </row>
    <row r="90" spans="1:66">
      <c r="A90">
        <v>2001</v>
      </c>
      <c r="B90">
        <v>42628.765650065114</v>
      </c>
      <c r="C90">
        <v>46100.071986257521</v>
      </c>
      <c r="D90">
        <v>54894.554466301684</v>
      </c>
      <c r="E90">
        <v>31310.077666962548</v>
      </c>
      <c r="F90">
        <v>63001.43399565341</v>
      </c>
      <c r="G90">
        <v>74116.486631793043</v>
      </c>
      <c r="H90">
        <v>77250.546062225243</v>
      </c>
      <c r="I90">
        <v>77864.203613116348</v>
      </c>
      <c r="J90">
        <v>97768.917011661892</v>
      </c>
      <c r="K90">
        <v>57303.083209369172</v>
      </c>
      <c r="L90">
        <v>111658.94385416481</v>
      </c>
      <c r="M90">
        <v>179714.16674403159</v>
      </c>
      <c r="N90">
        <v>196510.61667193283</v>
      </c>
      <c r="O90">
        <v>184562.84926383165</v>
      </c>
      <c r="P90">
        <v>253317.56946954355</v>
      </c>
      <c r="Q90">
        <v>135925.26852004827</v>
      </c>
      <c r="R90">
        <v>284631.45927516109</v>
      </c>
      <c r="S90">
        <v>267530.99942570954</v>
      </c>
      <c r="T90">
        <v>293628.57968908816</v>
      </c>
      <c r="U90">
        <v>273367.48925908603</v>
      </c>
      <c r="V90">
        <v>384731.53335412388</v>
      </c>
      <c r="W90">
        <v>195148.75806154011</v>
      </c>
      <c r="X90">
        <v>423195.46558293659</v>
      </c>
      <c r="Y90">
        <v>735021.41790390201</v>
      </c>
      <c r="Z90">
        <v>806478.88153373857</v>
      </c>
      <c r="AA90">
        <v>743074.84728477348</v>
      </c>
      <c r="AB90">
        <v>1070788.3931136262</v>
      </c>
      <c r="AC90">
        <v>505891.8473728954</v>
      </c>
      <c r="AD90">
        <v>1159091.5768795675</v>
      </c>
      <c r="AE90">
        <v>1162443.6755811356</v>
      </c>
      <c r="AF90">
        <v>1266778.7580679397</v>
      </c>
      <c r="AG90">
        <v>1169811.1550030124</v>
      </c>
      <c r="AH90">
        <v>1681860.8523852804</v>
      </c>
      <c r="AI90">
        <v>795210.58689821709</v>
      </c>
      <c r="AJ90">
        <v>1830664.3413673057</v>
      </c>
      <c r="AK90">
        <v>3400688.7377529708</v>
      </c>
      <c r="AL90">
        <v>3663891.6785967811</v>
      </c>
      <c r="AM90">
        <v>3386145.3874519975</v>
      </c>
      <c r="AN90">
        <v>4821128.1675826842</v>
      </c>
      <c r="AO90">
        <v>2348492.9290427617</v>
      </c>
      <c r="AP90">
        <v>5345623.6923675817</v>
      </c>
      <c r="AQ90">
        <v>15025288.7446182</v>
      </c>
      <c r="AR90">
        <v>16109236.041187994</v>
      </c>
      <c r="AS90">
        <v>14737960.262886345</v>
      </c>
      <c r="AT90">
        <v>20721805.840181295</v>
      </c>
      <c r="AU90">
        <v>10800646.838433525</v>
      </c>
      <c r="AV90">
        <v>23639747.342276402</v>
      </c>
      <c r="AW90">
        <v>11141.044668337185</v>
      </c>
      <c r="AX90">
        <v>8006.9852379049835</v>
      </c>
      <c r="AY90">
        <v>14335.940359398699</v>
      </c>
      <c r="AZ90">
        <v>12020.191920941472</v>
      </c>
      <c r="BA90">
        <v>5317.0721245559253</v>
      </c>
      <c r="BB90">
        <v>14343.924137142005</v>
      </c>
      <c r="BC90">
        <v>27397.054417402171</v>
      </c>
      <c r="BD90">
        <v>25530.78220319092</v>
      </c>
      <c r="BE90">
        <v>30715.318955415951</v>
      </c>
      <c r="BF90">
        <v>32847.552799274818</v>
      </c>
      <c r="BG90">
        <v>19686.16757217524</v>
      </c>
      <c r="BH90">
        <v>38375.875631263661</v>
      </c>
      <c r="BI90">
        <v>47717.066603733387</v>
      </c>
      <c r="BJ90">
        <v>47435.528409798331</v>
      </c>
      <c r="BK90">
        <v>51189.542200437514</v>
      </c>
      <c r="BL90">
        <v>58881.753897191498</v>
      </c>
      <c r="BM90">
        <v>37647.536881699394</v>
      </c>
      <c r="BN90">
        <v>68415.814998915739</v>
      </c>
    </row>
    <row r="91" spans="1:66">
      <c r="A91">
        <v>2002</v>
      </c>
      <c r="B91">
        <v>40599.402257156275</v>
      </c>
      <c r="C91">
        <v>44071.309366390939</v>
      </c>
      <c r="D91">
        <v>52038.973308893183</v>
      </c>
      <c r="E91">
        <v>30100.74124870322</v>
      </c>
      <c r="F91">
        <v>59619.068880578438</v>
      </c>
      <c r="G91">
        <v>70717.81790182188</v>
      </c>
      <c r="H91">
        <v>73801.619449706443</v>
      </c>
      <c r="I91">
        <v>74508.63320411359</v>
      </c>
      <c r="J91">
        <v>92880.992342256926</v>
      </c>
      <c r="K91">
        <v>55343.844822127125</v>
      </c>
      <c r="L91">
        <v>105930.79418731992</v>
      </c>
      <c r="M91">
        <v>167196.43192286851</v>
      </c>
      <c r="N91">
        <v>183840.61738955998</v>
      </c>
      <c r="O91">
        <v>171833.24667979509</v>
      </c>
      <c r="P91">
        <v>235764.42315816734</v>
      </c>
      <c r="Q91">
        <v>128679.7836075618</v>
      </c>
      <c r="R91">
        <v>264265.94729636074</v>
      </c>
      <c r="S91">
        <v>244869.92661146223</v>
      </c>
      <c r="T91">
        <v>270622.37403101072</v>
      </c>
      <c r="U91">
        <v>250203.92112484571</v>
      </c>
      <c r="V91">
        <v>353359.77580016397</v>
      </c>
      <c r="W91">
        <v>181552.89300602008</v>
      </c>
      <c r="X91">
        <v>387079.27486711292</v>
      </c>
      <c r="Y91">
        <v>646488.09319359576</v>
      </c>
      <c r="Z91">
        <v>715937.05393940804</v>
      </c>
      <c r="AA91">
        <v>651253.83298769139</v>
      </c>
      <c r="AB91">
        <v>951665.01162754011</v>
      </c>
      <c r="AC91">
        <v>447053.27195461671</v>
      </c>
      <c r="AD91">
        <v>1019839.9476743031</v>
      </c>
      <c r="AE91">
        <v>1003048.5938135569</v>
      </c>
      <c r="AF91">
        <v>1105919.8192762553</v>
      </c>
      <c r="AG91">
        <v>1003618.8143262519</v>
      </c>
      <c r="AH91">
        <v>1467592.7478947758</v>
      </c>
      <c r="AI91">
        <v>686323.99240350537</v>
      </c>
      <c r="AJ91">
        <v>1582280.6262038141</v>
      </c>
      <c r="AK91">
        <v>2838034.5837417962</v>
      </c>
      <c r="AL91">
        <v>3074318.8165023094</v>
      </c>
      <c r="AM91">
        <v>2799661.7218990098</v>
      </c>
      <c r="AN91">
        <v>4046049.0365964826</v>
      </c>
      <c r="AO91">
        <v>1950388.5888156374</v>
      </c>
      <c r="AP91">
        <v>4449325.3402476003</v>
      </c>
      <c r="AQ91">
        <v>12173573.248382643</v>
      </c>
      <c r="AR91">
        <v>13064904.322457006</v>
      </c>
      <c r="AS91">
        <v>11764889.39675987</v>
      </c>
      <c r="AT91">
        <v>16875776.031897668</v>
      </c>
      <c r="AU91">
        <v>8664894.0882464442</v>
      </c>
      <c r="AV91">
        <v>19083586.555933863</v>
      </c>
      <c r="AW91">
        <v>10480.986612490675</v>
      </c>
      <c r="AX91">
        <v>7397.1850646061175</v>
      </c>
      <c r="AY91">
        <v>13633.985528668281</v>
      </c>
      <c r="AZ91">
        <v>11196.954275529444</v>
      </c>
      <c r="BA91">
        <v>4857.6376752793185</v>
      </c>
      <c r="BB91">
        <v>13307.343573836968</v>
      </c>
      <c r="BC91">
        <v>26533.065627632692</v>
      </c>
      <c r="BD91">
        <v>24683.711686889194</v>
      </c>
      <c r="BE91">
        <v>29875.538553790466</v>
      </c>
      <c r="BF91">
        <v>31625.034436751605</v>
      </c>
      <c r="BG91">
        <v>19147.514319941158</v>
      </c>
      <c r="BH91">
        <v>36880.526834380391</v>
      </c>
      <c r="BI91">
        <v>46598.164396560205</v>
      </c>
      <c r="BJ91">
        <v>46291.869964743033</v>
      </c>
      <c r="BK91">
        <v>50177.479835193204</v>
      </c>
      <c r="BL91">
        <v>57160.134638279298</v>
      </c>
      <c r="BM91">
        <v>37009.86012576845</v>
      </c>
      <c r="BN91">
        <v>66347.005910059685</v>
      </c>
    </row>
    <row r="92" spans="1:66">
      <c r="A92">
        <v>2003</v>
      </c>
      <c r="B92">
        <v>40519.337872366094</v>
      </c>
      <c r="C92">
        <v>43920.370507937245</v>
      </c>
      <c r="D92">
        <v>51533.053567693642</v>
      </c>
      <c r="E92">
        <v>30358.00674859307</v>
      </c>
      <c r="F92">
        <v>59339.855963131071</v>
      </c>
      <c r="G92">
        <v>70889.698871132117</v>
      </c>
      <c r="H92">
        <v>73954.956856616787</v>
      </c>
      <c r="I92">
        <v>74637.830326730837</v>
      </c>
      <c r="J92">
        <v>92510.669034166684</v>
      </c>
      <c r="K92">
        <v>55996.912424620627</v>
      </c>
      <c r="L92">
        <v>105871.93995859385</v>
      </c>
      <c r="M92">
        <v>169464.08601057608</v>
      </c>
      <c r="N92">
        <v>186119.86261278382</v>
      </c>
      <c r="O92">
        <v>173730.18559205145</v>
      </c>
      <c r="P92">
        <v>237338.64722224092</v>
      </c>
      <c r="Q92">
        <v>132066.10604948158</v>
      </c>
      <c r="R92">
        <v>267455.10283365077</v>
      </c>
      <c r="S92">
        <v>249533.37981034213</v>
      </c>
      <c r="T92">
        <v>275259.31406881334</v>
      </c>
      <c r="U92">
        <v>254255.64419284242</v>
      </c>
      <c r="V92">
        <v>356830.20994082338</v>
      </c>
      <c r="W92">
        <v>187343.16823430447</v>
      </c>
      <c r="X92">
        <v>393915.50774029188</v>
      </c>
      <c r="Y92">
        <v>671667.96854461695</v>
      </c>
      <c r="Z92">
        <v>739802.40965028212</v>
      </c>
      <c r="AA92">
        <v>673701.65441239474</v>
      </c>
      <c r="AB92">
        <v>973886.45772086177</v>
      </c>
      <c r="AC92">
        <v>472923.09839453438</v>
      </c>
      <c r="AD92">
        <v>1055791.8640830298</v>
      </c>
      <c r="AE92">
        <v>1052280.8055816528</v>
      </c>
      <c r="AF92">
        <v>1152124.6559030598</v>
      </c>
      <c r="AG92">
        <v>1048261.9092167735</v>
      </c>
      <c r="AH92">
        <v>1511171.2905257933</v>
      </c>
      <c r="AI92">
        <v>735970.60973411787</v>
      </c>
      <c r="AJ92">
        <v>1649794.5845892045</v>
      </c>
      <c r="AK92">
        <v>3035386.9210220096</v>
      </c>
      <c r="AL92">
        <v>3264112.5229505529</v>
      </c>
      <c r="AM92">
        <v>2984079.4121974325</v>
      </c>
      <c r="AN92">
        <v>4238235.3803563649</v>
      </c>
      <c r="AO92">
        <v>2151385.2227933714</v>
      </c>
      <c r="AP92">
        <v>4740551.3198540537</v>
      </c>
      <c r="AQ92">
        <v>13496757.419113453</v>
      </c>
      <c r="AR92">
        <v>14344325.401092226</v>
      </c>
      <c r="AS92">
        <v>13055517.58913913</v>
      </c>
      <c r="AT92">
        <v>18190775.133493178</v>
      </c>
      <c r="AU92">
        <v>9922767.9691614695</v>
      </c>
      <c r="AV92">
        <v>21054220.848203961</v>
      </c>
      <c r="AW92">
        <v>10148.976873600064</v>
      </c>
      <c r="AX92">
        <v>7083.7188881153979</v>
      </c>
      <c r="AY92">
        <v>13202.91068914364</v>
      </c>
      <c r="AZ92">
        <v>10555.438101220605</v>
      </c>
      <c r="BA92">
        <v>4719.1010725655105</v>
      </c>
      <c r="BB92">
        <v>12807.771967668292</v>
      </c>
      <c r="BC92">
        <v>26192.143634787197</v>
      </c>
      <c r="BD92">
        <v>24341.501790097445</v>
      </c>
      <c r="BE92">
        <v>29497.057720813438</v>
      </c>
      <c r="BF92">
        <v>30887.987606077284</v>
      </c>
      <c r="BG92">
        <v>19057.106826272127</v>
      </c>
      <c r="BH92">
        <v>36215.939644184436</v>
      </c>
      <c r="BI92">
        <v>46246.102086271116</v>
      </c>
      <c r="BJ92">
        <v>45913.730417575011</v>
      </c>
      <c r="BK92">
        <v>49864.74151040068</v>
      </c>
      <c r="BL92">
        <v>56303.674487148113</v>
      </c>
      <c r="BM92">
        <v>36979.614018405387</v>
      </c>
      <c r="BN92">
        <v>65476.149239829625</v>
      </c>
    </row>
    <row r="93" spans="1:66">
      <c r="A93">
        <v>2004</v>
      </c>
      <c r="B93">
        <v>42706.822029417759</v>
      </c>
      <c r="C93">
        <v>45921.241233479173</v>
      </c>
      <c r="D93">
        <v>54216.924115714733</v>
      </c>
      <c r="E93">
        <v>32108.8360054515</v>
      </c>
      <c r="F93">
        <v>62349.233922193984</v>
      </c>
      <c r="G93">
        <v>75049.523925095418</v>
      </c>
      <c r="H93">
        <v>78117.064775534163</v>
      </c>
      <c r="I93">
        <v>78443.528188700206</v>
      </c>
      <c r="J93">
        <v>97672.019451750049</v>
      </c>
      <c r="K93">
        <v>59265.778905422725</v>
      </c>
      <c r="L93">
        <v>111703.63069452503</v>
      </c>
      <c r="M93">
        <v>186822.49128404164</v>
      </c>
      <c r="N93">
        <v>203361.92514059748</v>
      </c>
      <c r="O93">
        <v>189877.19365543759</v>
      </c>
      <c r="P93">
        <v>259228.30718790708</v>
      </c>
      <c r="Q93">
        <v>145216.07800775309</v>
      </c>
      <c r="R93">
        <v>292722.39116084564</v>
      </c>
      <c r="S93">
        <v>281960.51923558721</v>
      </c>
      <c r="T93">
        <v>307303.79115824134</v>
      </c>
      <c r="U93">
        <v>284420.74205872003</v>
      </c>
      <c r="V93">
        <v>398512.36759389163</v>
      </c>
      <c r="W93">
        <v>211512.26752275499</v>
      </c>
      <c r="X93">
        <v>441368.21246063232</v>
      </c>
      <c r="Y93">
        <v>801498.43367323244</v>
      </c>
      <c r="Z93">
        <v>869529.17909010954</v>
      </c>
      <c r="AA93">
        <v>795247.76520147035</v>
      </c>
      <c r="AB93">
        <v>1141640.0760515062</v>
      </c>
      <c r="AC93">
        <v>568706.05791113025</v>
      </c>
      <c r="AD93">
        <v>1247936.8140948145</v>
      </c>
      <c r="AE93">
        <v>1281006.924503908</v>
      </c>
      <c r="AF93">
        <v>1382001.5180887352</v>
      </c>
      <c r="AG93">
        <v>1263207.2306485572</v>
      </c>
      <c r="AH93">
        <v>1808467.5835752282</v>
      </c>
      <c r="AI93">
        <v>904304.14467399614</v>
      </c>
      <c r="AJ93">
        <v>1992969.0712654118</v>
      </c>
      <c r="AK93">
        <v>3846790.63233425</v>
      </c>
      <c r="AL93">
        <v>4086553.627991626</v>
      </c>
      <c r="AM93">
        <v>3753711.3713851608</v>
      </c>
      <c r="AN93">
        <v>5296698.5940433973</v>
      </c>
      <c r="AO93">
        <v>2753274.9910606812</v>
      </c>
      <c r="AP93">
        <v>5974233.5899613537</v>
      </c>
      <c r="AQ93">
        <v>17603896.027636062</v>
      </c>
      <c r="AR93">
        <v>18557179.214332789</v>
      </c>
      <c r="AS93">
        <v>16970319.105924774</v>
      </c>
      <c r="AT93">
        <v>23632758.269208036</v>
      </c>
      <c r="AU93">
        <v>12937808.468705142</v>
      </c>
      <c r="AV93">
        <v>27371781.671133097</v>
      </c>
      <c r="AW93">
        <v>10364.120133740103</v>
      </c>
      <c r="AX93">
        <v>7296.5792833013575</v>
      </c>
      <c r="AY93">
        <v>13398.954278258145</v>
      </c>
      <c r="AZ93">
        <v>10761.82877967941</v>
      </c>
      <c r="BA93">
        <v>4951.8931054802715</v>
      </c>
      <c r="BB93">
        <v>12994.83714986294</v>
      </c>
      <c r="BC93">
        <v>26693.969890015109</v>
      </c>
      <c r="BD93">
        <v>24856.255017064461</v>
      </c>
      <c r="BE93">
        <v>29926.135408817125</v>
      </c>
      <c r="BF93">
        <v>31437.881552137795</v>
      </c>
      <c r="BG93">
        <v>19541.364671862433</v>
      </c>
      <c r="BH93">
        <v>36752.216451232693</v>
      </c>
      <c r="BI93">
        <v>47106.282085358878</v>
      </c>
      <c r="BJ93">
        <v>46805.849684268338</v>
      </c>
      <c r="BK93">
        <v>50585.111822015861</v>
      </c>
      <c r="BL93">
        <v>57282.947517710774</v>
      </c>
      <c r="BM93">
        <v>37778.204129840138</v>
      </c>
      <c r="BN93">
        <v>66448.940577944886</v>
      </c>
    </row>
    <row r="94" spans="1:66">
      <c r="A94">
        <v>2005</v>
      </c>
      <c r="B94">
        <v>44849.260098981147</v>
      </c>
      <c r="C94">
        <v>47843.691317793571</v>
      </c>
      <c r="D94">
        <v>56840.567927292657</v>
      </c>
      <c r="E94">
        <v>33809.785338433569</v>
      </c>
      <c r="F94">
        <v>65364.598535660116</v>
      </c>
      <c r="G94">
        <v>79027.762974369005</v>
      </c>
      <c r="H94">
        <v>82031.718491090433</v>
      </c>
      <c r="I94">
        <v>82085.958765657007</v>
      </c>
      <c r="J94">
        <v>102530.65545272882</v>
      </c>
      <c r="K94">
        <v>62353.421315198866</v>
      </c>
      <c r="L94">
        <v>117435.36134583046</v>
      </c>
      <c r="M94">
        <v>204999.50048485943</v>
      </c>
      <c r="N94">
        <v>221109.15158159027</v>
      </c>
      <c r="O94">
        <v>207176.87079745196</v>
      </c>
      <c r="P94">
        <v>282255.69325639564</v>
      </c>
      <c r="Q94">
        <v>158252.31369671351</v>
      </c>
      <c r="R94">
        <v>319597.17485965014</v>
      </c>
      <c r="S94">
        <v>316236.91798649228</v>
      </c>
      <c r="T94">
        <v>341127.17500640597</v>
      </c>
      <c r="U94">
        <v>317165.71129555779</v>
      </c>
      <c r="V94">
        <v>441793.20796839823</v>
      </c>
      <c r="W94">
        <v>236225.3061023076</v>
      </c>
      <c r="X94">
        <v>491697.48862335243</v>
      </c>
      <c r="Y94">
        <v>938323.21949518798</v>
      </c>
      <c r="Z94">
        <v>1005318.8965065372</v>
      </c>
      <c r="AA94">
        <v>925000.67659257888</v>
      </c>
      <c r="AB94">
        <v>1315803.583587134</v>
      </c>
      <c r="AC94">
        <v>670837.90115981863</v>
      </c>
      <c r="AD94">
        <v>1452004.8040645223</v>
      </c>
      <c r="AE94">
        <v>1523308.6173361756</v>
      </c>
      <c r="AF94">
        <v>1623602.1088511893</v>
      </c>
      <c r="AG94">
        <v>1492750.0059521087</v>
      </c>
      <c r="AH94">
        <v>2116217.8735512327</v>
      </c>
      <c r="AI94">
        <v>1084689.2740567839</v>
      </c>
      <c r="AJ94">
        <v>2354240.2960234485</v>
      </c>
      <c r="AK94">
        <v>4702637.1326150866</v>
      </c>
      <c r="AL94">
        <v>4945359.2084253542</v>
      </c>
      <c r="AM94">
        <v>4559602.7088450389</v>
      </c>
      <c r="AN94">
        <v>6407408.7563198106</v>
      </c>
      <c r="AO94">
        <v>3378963.6158813643</v>
      </c>
      <c r="AP94">
        <v>7269425.149584258</v>
      </c>
      <c r="AQ94">
        <v>21848460.343640603</v>
      </c>
      <c r="AR94">
        <v>22840918.224779684</v>
      </c>
      <c r="AS94">
        <v>20905815.565310415</v>
      </c>
      <c r="AT94">
        <v>29230701.803895809</v>
      </c>
      <c r="AU94">
        <v>15909869.108547406</v>
      </c>
      <c r="AV94">
        <v>33896715.367021173</v>
      </c>
      <c r="AW94">
        <v>10670.757223593284</v>
      </c>
      <c r="AX94">
        <v>7666.8017068718509</v>
      </c>
      <c r="AY94">
        <v>13601.423869930148</v>
      </c>
      <c r="AZ94">
        <v>11150.48040185649</v>
      </c>
      <c r="BA94">
        <v>5266.149361668261</v>
      </c>
      <c r="BB94">
        <v>13293.835725489767</v>
      </c>
      <c r="BC94">
        <v>27054.788944994671</v>
      </c>
      <c r="BD94">
        <v>25264.827712024577</v>
      </c>
      <c r="BE94">
        <v>30140.004708942633</v>
      </c>
      <c r="BF94">
        <v>31794.442890725662</v>
      </c>
      <c r="BG94">
        <v>19982.837743069133</v>
      </c>
      <c r="BH94">
        <v>37116.534499661226</v>
      </c>
      <c r="BI94">
        <v>47534.828596746396</v>
      </c>
      <c r="BJ94">
        <v>47262.360218465488</v>
      </c>
      <c r="BK94">
        <v>50813.230757708247</v>
      </c>
      <c r="BL94">
        <v>57599.396001812122</v>
      </c>
      <c r="BM94">
        <v>38378.698219820224</v>
      </c>
      <c r="BN94">
        <v>66894.907967375548</v>
      </c>
    </row>
    <row r="95" spans="1:66">
      <c r="A95">
        <v>2006</v>
      </c>
      <c r="B95">
        <v>46386.634458872526</v>
      </c>
      <c r="C95">
        <v>49118.936362868662</v>
      </c>
      <c r="D95">
        <v>58564.863563023166</v>
      </c>
      <c r="E95">
        <v>35176.744246568436</v>
      </c>
      <c r="F95">
        <v>67304.70566682372</v>
      </c>
      <c r="G95">
        <v>81930.255533606265</v>
      </c>
      <c r="H95">
        <v>84893.747393737707</v>
      </c>
      <c r="I95">
        <v>84578.797585437729</v>
      </c>
      <c r="J95">
        <v>105764.71535510202</v>
      </c>
      <c r="K95">
        <v>64888.966843889015</v>
      </c>
      <c r="L95">
        <v>121190.96665547941</v>
      </c>
      <c r="M95">
        <v>215892.66384859971</v>
      </c>
      <c r="N95">
        <v>231910.52810022348</v>
      </c>
      <c r="O95">
        <v>216689.12936534648</v>
      </c>
      <c r="P95">
        <v>295128.06519233575</v>
      </c>
      <c r="Q95">
        <v>167280.88815770979</v>
      </c>
      <c r="R95">
        <v>334718.39580146829</v>
      </c>
      <c r="S95">
        <v>335205.54486093629</v>
      </c>
      <c r="T95">
        <v>360268.85226771684</v>
      </c>
      <c r="U95">
        <v>333627.49422793859</v>
      </c>
      <c r="V95">
        <v>464691.1119461066</v>
      </c>
      <c r="W95">
        <v>252064.74516678051</v>
      </c>
      <c r="X95">
        <v>518612.3260818292</v>
      </c>
      <c r="Y95">
        <v>1010037.1600644325</v>
      </c>
      <c r="Z95">
        <v>1076934.095470883</v>
      </c>
      <c r="AA95">
        <v>987177.7088127085</v>
      </c>
      <c r="AB95">
        <v>1399862.2533776001</v>
      </c>
      <c r="AC95">
        <v>729268.18610648124</v>
      </c>
      <c r="AD95">
        <v>1554759.2021577</v>
      </c>
      <c r="AE95">
        <v>1648030.3486658561</v>
      </c>
      <c r="AF95">
        <v>1747633.2834869311</v>
      </c>
      <c r="AG95">
        <v>1600021.5059208591</v>
      </c>
      <c r="AH95">
        <v>2260701.1684049466</v>
      </c>
      <c r="AI95">
        <v>1189760.8443702981</v>
      </c>
      <c r="AJ95">
        <v>2535444.7782330383</v>
      </c>
      <c r="AK95">
        <v>5126467.2197026126</v>
      </c>
      <c r="AL95">
        <v>5372365.8185641905</v>
      </c>
      <c r="AM95">
        <v>4913829.6621831385</v>
      </c>
      <c r="AN95">
        <v>6875477.7766182022</v>
      </c>
      <c r="AO95">
        <v>3756931.2320034755</v>
      </c>
      <c r="AP95">
        <v>7881136.848661446</v>
      </c>
      <c r="AQ95">
        <v>23967925.619962238</v>
      </c>
      <c r="AR95">
        <v>24924074.298235614</v>
      </c>
      <c r="AS95">
        <v>22555508.643503908</v>
      </c>
      <c r="AT95">
        <v>31341832.306266617</v>
      </c>
      <c r="AU95">
        <v>18002607.70680603</v>
      </c>
      <c r="AV95">
        <v>37033459.097764373</v>
      </c>
      <c r="AW95">
        <v>10843.013384138787</v>
      </c>
      <c r="AX95">
        <v>7879.521524007353</v>
      </c>
      <c r="AY95">
        <v>13659.075140299588</v>
      </c>
      <c r="AZ95">
        <v>11365.011770944322</v>
      </c>
      <c r="BA95">
        <v>5464.5216492478539</v>
      </c>
      <c r="BB95">
        <v>13418.444678168016</v>
      </c>
      <c r="BC95">
        <v>27552.631193347279</v>
      </c>
      <c r="BD95">
        <v>25772.868498722415</v>
      </c>
      <c r="BE95">
        <v>30500.026029260003</v>
      </c>
      <c r="BF95">
        <v>32280.063381988424</v>
      </c>
      <c r="BG95">
        <v>20498.506034219394</v>
      </c>
      <c r="BH95">
        <v>37592.073429640979</v>
      </c>
      <c r="BI95">
        <v>48439.6534548579</v>
      </c>
      <c r="BJ95">
        <v>48139.552217116245</v>
      </c>
      <c r="BK95">
        <v>51551.214640460523</v>
      </c>
      <c r="BL95">
        <v>58423.877895793557</v>
      </c>
      <c r="BM95">
        <v>39290.986515433826</v>
      </c>
      <c r="BN95">
        <v>67809.109368982201</v>
      </c>
    </row>
    <row r="96" spans="1:66">
      <c r="A96">
        <v>2007</v>
      </c>
      <c r="B96">
        <v>47898.965745867528</v>
      </c>
      <c r="C96">
        <v>50186.400128204332</v>
      </c>
      <c r="D96">
        <v>60106.583041248559</v>
      </c>
      <c r="E96">
        <v>36598.587300046827</v>
      </c>
      <c r="F96">
        <v>69629.067392699581</v>
      </c>
      <c r="G96">
        <v>84771.826893842037</v>
      </c>
      <c r="H96">
        <v>87758.054990768884</v>
      </c>
      <c r="I96">
        <v>86835.491501810277</v>
      </c>
      <c r="J96">
        <v>108832.21333322689</v>
      </c>
      <c r="K96">
        <v>67468.48415994682</v>
      </c>
      <c r="L96">
        <v>125457.37229001538</v>
      </c>
      <c r="M96">
        <v>226001.35246688363</v>
      </c>
      <c r="N96">
        <v>242047.34222890117</v>
      </c>
      <c r="O96">
        <v>225053.41760715502</v>
      </c>
      <c r="P96">
        <v>307378.17761958076</v>
      </c>
      <c r="Q96">
        <v>175389.93256264459</v>
      </c>
      <c r="R96">
        <v>350085.85337818816</v>
      </c>
      <c r="S96">
        <v>353356.85871572205</v>
      </c>
      <c r="T96">
        <v>378411.03277305613</v>
      </c>
      <c r="U96">
        <v>348877.97852899862</v>
      </c>
      <c r="V96">
        <v>487039.8403226902</v>
      </c>
      <c r="W96">
        <v>265991.9535005436</v>
      </c>
      <c r="X96">
        <v>546217.87353531027</v>
      </c>
      <c r="Y96">
        <v>1080571.9945675514</v>
      </c>
      <c r="Z96">
        <v>1149859.367539275</v>
      </c>
      <c r="AA96">
        <v>1047018.2782348149</v>
      </c>
      <c r="AB96">
        <v>1490190.8382645133</v>
      </c>
      <c r="AC96">
        <v>783686.09258216503</v>
      </c>
      <c r="AD96">
        <v>1662763.5316686735</v>
      </c>
      <c r="AE96">
        <v>1776256.0443600561</v>
      </c>
      <c r="AF96">
        <v>1878917.1637572143</v>
      </c>
      <c r="AG96">
        <v>1708499.7647037306</v>
      </c>
      <c r="AH96">
        <v>2425202.5848529586</v>
      </c>
      <c r="AI96">
        <v>1288415.3321264093</v>
      </c>
      <c r="AJ96">
        <v>2728971.9275611145</v>
      </c>
      <c r="AK96">
        <v>5633687.5043718833</v>
      </c>
      <c r="AL96">
        <v>5895461.1037435373</v>
      </c>
      <c r="AM96">
        <v>5340577.3470991198</v>
      </c>
      <c r="AN96">
        <v>7542603.7276575929</v>
      </c>
      <c r="AO96">
        <v>4136394.8004820291</v>
      </c>
      <c r="AP96">
        <v>8657023.3876773212</v>
      </c>
      <c r="AQ96">
        <v>27461963.995648503</v>
      </c>
      <c r="AR96">
        <v>28517313.271184225</v>
      </c>
      <c r="AS96">
        <v>25591064.535694931</v>
      </c>
      <c r="AT96">
        <v>35988969.019006051</v>
      </c>
      <c r="AU96">
        <v>20560888.76333113</v>
      </c>
      <c r="AV96">
        <v>42403045.629616328</v>
      </c>
      <c r="AW96">
        <v>11026.104597893016</v>
      </c>
      <c r="AX96">
        <v>8039.8765009661729</v>
      </c>
      <c r="AY96">
        <v>13537.308754598391</v>
      </c>
      <c r="AZ96">
        <v>11380.952749270224</v>
      </c>
      <c r="BA96">
        <v>5728.6904401468255</v>
      </c>
      <c r="BB96">
        <v>13800.762495383777</v>
      </c>
      <c r="BC96">
        <v>28109.811665754631</v>
      </c>
      <c r="BD96">
        <v>26326.923914419349</v>
      </c>
      <c r="BE96">
        <v>30756.731519432033</v>
      </c>
      <c r="BF96">
        <v>32631.961421433865</v>
      </c>
      <c r="BG96">
        <v>21177.326715313735</v>
      </c>
      <c r="BH96">
        <v>38467.202283200844</v>
      </c>
      <c r="BI96">
        <v>49464.445500581656</v>
      </c>
      <c r="BJ96">
        <v>49185.733181235824</v>
      </c>
      <c r="BK96">
        <v>52281.009975474095</v>
      </c>
      <c r="BL96">
        <v>59195.722261638417</v>
      </c>
      <c r="BM96">
        <v>40488.122059272377</v>
      </c>
      <c r="BN96">
        <v>69300.252017972176</v>
      </c>
    </row>
    <row r="97" spans="1:66">
      <c r="A97">
        <v>2008</v>
      </c>
      <c r="B97">
        <v>44450.397662903495</v>
      </c>
      <c r="C97">
        <v>47310.252651080831</v>
      </c>
      <c r="D97">
        <v>56213.565457550816</v>
      </c>
      <c r="E97">
        <v>33536.401883568018</v>
      </c>
      <c r="F97">
        <v>64194.742767875134</v>
      </c>
      <c r="G97">
        <v>78922.568595094097</v>
      </c>
      <c r="H97">
        <v>81868.020629007151</v>
      </c>
      <c r="I97">
        <v>81985.156130441974</v>
      </c>
      <c r="J97">
        <v>102319.20623142819</v>
      </c>
      <c r="K97">
        <v>62220.024758131985</v>
      </c>
      <c r="L97">
        <v>116149.76386937733</v>
      </c>
      <c r="M97">
        <v>201281.24584725845</v>
      </c>
      <c r="N97">
        <v>218254.93506812816</v>
      </c>
      <c r="O97">
        <v>203688.77002775879</v>
      </c>
      <c r="P97">
        <v>280368.96130884934</v>
      </c>
      <c r="Q97">
        <v>153963.01513647207</v>
      </c>
      <c r="R97">
        <v>312555.32664214348</v>
      </c>
      <c r="S97">
        <v>306119.56487810751</v>
      </c>
      <c r="T97">
        <v>333085.08575627621</v>
      </c>
      <c r="U97">
        <v>307386.37927236845</v>
      </c>
      <c r="V97">
        <v>435146.26485100877</v>
      </c>
      <c r="W97">
        <v>225695.89951271209</v>
      </c>
      <c r="X97">
        <v>474988.52917587414</v>
      </c>
      <c r="Y97">
        <v>885418.42518847517</v>
      </c>
      <c r="Z97">
        <v>960554.04988344212</v>
      </c>
      <c r="AA97">
        <v>872708.46288964537</v>
      </c>
      <c r="AB97">
        <v>1272867.9643392744</v>
      </c>
      <c r="AC97">
        <v>614808.71147980145</v>
      </c>
      <c r="AD97">
        <v>1365024.5899387577</v>
      </c>
      <c r="AE97">
        <v>1430466.0946069325</v>
      </c>
      <c r="AF97">
        <v>1542425.3673349002</v>
      </c>
      <c r="AG97">
        <v>1399436.8524626864</v>
      </c>
      <c r="AH97">
        <v>2038110.0446451211</v>
      </c>
      <c r="AI97">
        <v>987428.63049176091</v>
      </c>
      <c r="AJ97">
        <v>2200057.7482174844</v>
      </c>
      <c r="AK97">
        <v>4417563.0472505149</v>
      </c>
      <c r="AL97">
        <v>4690341.4941203902</v>
      </c>
      <c r="AM97">
        <v>4256030.7476427732</v>
      </c>
      <c r="AN97">
        <v>6154324.0278798863</v>
      </c>
      <c r="AO97">
        <v>3077066.1823505005</v>
      </c>
      <c r="AP97">
        <v>6766263.8589297114</v>
      </c>
      <c r="AQ97">
        <v>21265947.516213365</v>
      </c>
      <c r="AR97">
        <v>22356799.008126747</v>
      </c>
      <c r="AS97">
        <v>20109168.152617283</v>
      </c>
      <c r="AT97">
        <v>28910009.521971744</v>
      </c>
      <c r="AU97">
        <v>15147687.425599666</v>
      </c>
      <c r="AV97">
        <v>32628733.206675727</v>
      </c>
      <c r="AW97">
        <v>9978.2267307128914</v>
      </c>
      <c r="AX97">
        <v>7032.774696799851</v>
      </c>
      <c r="AY97">
        <v>12635.349171719685</v>
      </c>
      <c r="AZ97">
        <v>10107.92468367344</v>
      </c>
      <c r="BA97">
        <v>4852.7790090040435</v>
      </c>
      <c r="BB97">
        <v>12239.721666372932</v>
      </c>
      <c r="BC97">
        <v>27024.747864641835</v>
      </c>
      <c r="BD97">
        <v>25138.782395656312</v>
      </c>
      <c r="BE97">
        <v>29934.861831449944</v>
      </c>
      <c r="BF97">
        <v>31307.410362962088</v>
      </c>
      <c r="BG97">
        <v>20155.667077689788</v>
      </c>
      <c r="BH97">
        <v>36599.122337400877</v>
      </c>
      <c r="BI97">
        <v>48332.899282053011</v>
      </c>
      <c r="BJ97">
        <v>47771.292019226879</v>
      </c>
      <c r="BK97">
        <v>51559.252656112774</v>
      </c>
      <c r="BL97">
        <v>57806.767462072894</v>
      </c>
      <c r="BM97">
        <v>39284.277163546969</v>
      </c>
      <c r="BN97">
        <v>67048.373176185793</v>
      </c>
    </row>
    <row r="98" spans="1:66">
      <c r="A98">
        <v>2009</v>
      </c>
      <c r="B98">
        <v>39923.277855090921</v>
      </c>
      <c r="C98">
        <v>42967.299178134723</v>
      </c>
      <c r="D98">
        <v>49820.846575381132</v>
      </c>
      <c r="E98">
        <v>30733.169747000262</v>
      </c>
      <c r="F98">
        <v>57850.675244132159</v>
      </c>
      <c r="G98">
        <v>71497.836514768031</v>
      </c>
      <c r="H98">
        <v>74233.558364335055</v>
      </c>
      <c r="I98">
        <v>75024.635467451066</v>
      </c>
      <c r="J98">
        <v>91842.640998540286</v>
      </c>
      <c r="K98">
        <v>57403.747766199805</v>
      </c>
      <c r="L98">
        <v>105355.7954010752</v>
      </c>
      <c r="M98">
        <v>173777.35184481691</v>
      </c>
      <c r="N98">
        <v>190455.09418054178</v>
      </c>
      <c r="O98">
        <v>177684.92262299263</v>
      </c>
      <c r="P98">
        <v>242534.15434712457</v>
      </c>
      <c r="Q98">
        <v>136395.81391970211</v>
      </c>
      <c r="R98">
        <v>272414.95003801555</v>
      </c>
      <c r="S98">
        <v>255643.82521859376</v>
      </c>
      <c r="T98">
        <v>282056.97993017419</v>
      </c>
      <c r="U98">
        <v>259605.017813641</v>
      </c>
      <c r="V98">
        <v>366127.31275674904</v>
      </c>
      <c r="W98">
        <v>192843.71507575482</v>
      </c>
      <c r="X98">
        <v>401324.93580615602</v>
      </c>
      <c r="Y98">
        <v>685460.61290914344</v>
      </c>
      <c r="Z98">
        <v>757142.2840307625</v>
      </c>
      <c r="AA98">
        <v>683241.04988911794</v>
      </c>
      <c r="AB98">
        <v>1004989.6771622971</v>
      </c>
      <c r="AC98">
        <v>476656.40476082847</v>
      </c>
      <c r="AD98">
        <v>1068903.9264685037</v>
      </c>
      <c r="AE98">
        <v>1076319.2127873469</v>
      </c>
      <c r="AF98">
        <v>1181861.346211605</v>
      </c>
      <c r="AG98">
        <v>1063299.6150409956</v>
      </c>
      <c r="AH98">
        <v>1565833.4280660858</v>
      </c>
      <c r="AI98">
        <v>736574.07409201562</v>
      </c>
      <c r="AJ98">
        <v>1673286.3938472895</v>
      </c>
      <c r="AK98">
        <v>3170601.1444979063</v>
      </c>
      <c r="AL98">
        <v>3409262.9224965735</v>
      </c>
      <c r="AM98">
        <v>3068234.02329086</v>
      </c>
      <c r="AN98">
        <v>4500201.863511052</v>
      </c>
      <c r="AO98">
        <v>2165224.6385912248</v>
      </c>
      <c r="AP98">
        <v>4890138.0312695689</v>
      </c>
      <c r="AQ98">
        <v>14893883.4511826</v>
      </c>
      <c r="AR98">
        <v>15781330.297851497</v>
      </c>
      <c r="AS98">
        <v>13999190.80430807</v>
      </c>
      <c r="AT98">
        <v>20468008.199955977</v>
      </c>
      <c r="AU98">
        <v>10456223.243982559</v>
      </c>
      <c r="AV98">
        <v>22887954.127872977</v>
      </c>
      <c r="AW98">
        <v>8348.7191954138143</v>
      </c>
      <c r="AX98">
        <v>5612.9973458468021</v>
      </c>
      <c r="AY98">
        <v>10909.962888818389</v>
      </c>
      <c r="AZ98">
        <v>7799.0521522219979</v>
      </c>
      <c r="BA98">
        <v>4062.5917278007141</v>
      </c>
      <c r="BB98">
        <v>10345.555087189119</v>
      </c>
      <c r="BC98">
        <v>25050.602967343584</v>
      </c>
      <c r="BD98">
        <v>23197.520485596378</v>
      </c>
      <c r="BE98">
        <v>27998.67435092829</v>
      </c>
      <c r="BF98">
        <v>28408.256822965195</v>
      </c>
      <c r="BG98">
        <v>18992.875950033387</v>
      </c>
      <c r="BH98">
        <v>34010.200267034001</v>
      </c>
      <c r="BI98">
        <v>45927.957682255816</v>
      </c>
      <c r="BJ98">
        <v>45178.174410283362</v>
      </c>
      <c r="BK98">
        <v>49359.563678565675</v>
      </c>
      <c r="BL98">
        <v>54169.762661394176</v>
      </c>
      <c r="BM98">
        <v>37655.731227824224</v>
      </c>
      <c r="BN98">
        <v>63591.006741840094</v>
      </c>
    </row>
    <row r="99" spans="1:66">
      <c r="A99">
        <v>2010</v>
      </c>
      <c r="B99">
        <v>41060.79276301455</v>
      </c>
      <c r="C99">
        <v>43819.382734697378</v>
      </c>
      <c r="D99">
        <v>51028.990287107736</v>
      </c>
      <c r="E99">
        <v>31734.975727654739</v>
      </c>
      <c r="F99">
        <v>59159.68247799277</v>
      </c>
      <c r="G99">
        <v>73734.337020307605</v>
      </c>
      <c r="H99">
        <v>76416.506934841862</v>
      </c>
      <c r="I99">
        <v>76889.82670479879</v>
      </c>
      <c r="J99">
        <v>94202.190408467752</v>
      </c>
      <c r="K99">
        <v>59338.957092407538</v>
      </c>
      <c r="L99">
        <v>107980.52811072679</v>
      </c>
      <c r="M99">
        <v>184954.38971967713</v>
      </c>
      <c r="N99">
        <v>201420.92128943131</v>
      </c>
      <c r="O99">
        <v>188007.97511904285</v>
      </c>
      <c r="P99">
        <v>255728.3235717183</v>
      </c>
      <c r="Q99">
        <v>145192.67183789189</v>
      </c>
      <c r="R99">
        <v>287533.56523191143</v>
      </c>
      <c r="S99">
        <v>277037.56928645994</v>
      </c>
      <c r="T99">
        <v>303254.65928543557</v>
      </c>
      <c r="U99">
        <v>279734.38052901288</v>
      </c>
      <c r="V99">
        <v>391797.92773412261</v>
      </c>
      <c r="W99">
        <v>209447.25417663503</v>
      </c>
      <c r="X99">
        <v>430693.05827040889</v>
      </c>
      <c r="Y99">
        <v>775378.80198064272</v>
      </c>
      <c r="Z99">
        <v>847472.15283101518</v>
      </c>
      <c r="AA99">
        <v>769837.31449015706</v>
      </c>
      <c r="AB99">
        <v>1114868.3309685863</v>
      </c>
      <c r="AC99">
        <v>547964.300656999</v>
      </c>
      <c r="AD99">
        <v>1197576.7393197988</v>
      </c>
      <c r="AE99">
        <v>1240607.4781949895</v>
      </c>
      <c r="AF99">
        <v>1347937.4716328748</v>
      </c>
      <c r="AG99">
        <v>1222564.6271036274</v>
      </c>
      <c r="AH99">
        <v>1769254.8469773149</v>
      </c>
      <c r="AI99">
        <v>866912.4477089718</v>
      </c>
      <c r="AJ99">
        <v>1910594.7719341267</v>
      </c>
      <c r="AK99">
        <v>3801937.9801211841</v>
      </c>
      <c r="AL99">
        <v>4053019.0967590665</v>
      </c>
      <c r="AM99">
        <v>3690218.6398073034</v>
      </c>
      <c r="AN99">
        <v>5269301.5963261202</v>
      </c>
      <c r="AO99">
        <v>2680129.3253466808</v>
      </c>
      <c r="AP99">
        <v>5812167.8261969909</v>
      </c>
      <c r="AQ99">
        <v>18731838.052218553</v>
      </c>
      <c r="AR99">
        <v>19635923.47900366</v>
      </c>
      <c r="AS99">
        <v>17866380.859825011</v>
      </c>
      <c r="AT99">
        <v>24952754.616511401</v>
      </c>
      <c r="AU99">
        <v>13691101.522774579</v>
      </c>
      <c r="AV99">
        <v>28649784.334356938</v>
      </c>
      <c r="AW99">
        <v>8387.248505721489</v>
      </c>
      <c r="AX99">
        <v>5705.0785911872235</v>
      </c>
      <c r="AY99">
        <v>10748.938764595958</v>
      </c>
      <c r="AZ99">
        <v>7855.7901657477205</v>
      </c>
      <c r="BA99">
        <v>4130.9943629019426</v>
      </c>
      <c r="BB99">
        <v>10338.836845258744</v>
      </c>
      <c r="BC99">
        <v>25072.615323385366</v>
      </c>
      <c r="BD99">
        <v>23243.000704523787</v>
      </c>
      <c r="BE99">
        <v>27798.428025325655</v>
      </c>
      <c r="BF99">
        <v>28284.619922151003</v>
      </c>
      <c r="BG99">
        <v>19128.565048739503</v>
      </c>
      <c r="BH99">
        <v>33784.806616446243</v>
      </c>
      <c r="BI99">
        <v>45929.323845465209</v>
      </c>
      <c r="BJ99">
        <v>45165.403346194493</v>
      </c>
      <c r="BK99">
        <v>49110.289601237775</v>
      </c>
      <c r="BL99">
        <v>53820.657117655115</v>
      </c>
      <c r="BM99">
        <v>37875.52840603645</v>
      </c>
      <c r="BN99">
        <v>63092.268830430621</v>
      </c>
    </row>
    <row r="100" spans="1:66">
      <c r="A100">
        <v>2011</v>
      </c>
      <c r="B100">
        <v>41268.847112616968</v>
      </c>
      <c r="C100">
        <v>43901.66526663486</v>
      </c>
      <c r="D100">
        <v>51682.856002337481</v>
      </c>
      <c r="E100">
        <v>31601.49024382175</v>
      </c>
      <c r="F100">
        <v>59212.233164927362</v>
      </c>
      <c r="G100">
        <v>74187.001205314591</v>
      </c>
      <c r="H100">
        <v>76852.038540902475</v>
      </c>
      <c r="I100">
        <v>77147.852936210867</v>
      </c>
      <c r="J100">
        <v>95314.990154488798</v>
      </c>
      <c r="K100">
        <v>59188.522158090433</v>
      </c>
      <c r="L100">
        <v>108181.79597105431</v>
      </c>
      <c r="M100">
        <v>186273.73196865257</v>
      </c>
      <c r="N100">
        <v>203087.42824050281</v>
      </c>
      <c r="O100">
        <v>188776.48343339923</v>
      </c>
      <c r="P100">
        <v>258630.04091232811</v>
      </c>
      <c r="Q100">
        <v>145616.21756216703</v>
      </c>
      <c r="R100">
        <v>288836.25111684174</v>
      </c>
      <c r="S100">
        <v>278350.20246604818</v>
      </c>
      <c r="T100">
        <v>305327.80500771053</v>
      </c>
      <c r="U100">
        <v>279941.46017273539</v>
      </c>
      <c r="V100">
        <v>395158.29576162825</v>
      </c>
      <c r="W100">
        <v>210211.51047849044</v>
      </c>
      <c r="X100">
        <v>432249.10163835948</v>
      </c>
      <c r="Y100">
        <v>769543.02888566582</v>
      </c>
      <c r="Z100">
        <v>843990.18996172538</v>
      </c>
      <c r="AA100">
        <v>759176.1338031831</v>
      </c>
      <c r="AB100">
        <v>1109317.465837952</v>
      </c>
      <c r="AC100">
        <v>545874.10444424103</v>
      </c>
      <c r="AD100">
        <v>1187869.2085875699</v>
      </c>
      <c r="AE100">
        <v>1220204.2540969457</v>
      </c>
      <c r="AF100">
        <v>1330639.1231735081</v>
      </c>
      <c r="AG100">
        <v>1193767.6513572803</v>
      </c>
      <c r="AH100">
        <v>1743648.429658548</v>
      </c>
      <c r="AI100">
        <v>857876.74105818442</v>
      </c>
      <c r="AJ100">
        <v>1878693.465730699</v>
      </c>
      <c r="AK100">
        <v>3650802.0362547687</v>
      </c>
      <c r="AL100">
        <v>3906282.1090145791</v>
      </c>
      <c r="AM100">
        <v>3508440.2640393348</v>
      </c>
      <c r="AN100">
        <v>5064887.7951813452</v>
      </c>
      <c r="AO100">
        <v>2595981.3452874967</v>
      </c>
      <c r="AP100">
        <v>5585556.887091402</v>
      </c>
      <c r="AQ100">
        <v>16931772.00268032</v>
      </c>
      <c r="AR100">
        <v>17828220.821697991</v>
      </c>
      <c r="AS100">
        <v>15944084.309953213</v>
      </c>
      <c r="AT100">
        <v>22507034.506179877</v>
      </c>
      <c r="AU100">
        <v>12562463.092239343</v>
      </c>
      <c r="AV100">
        <v>25929829.637118787</v>
      </c>
      <c r="AW100">
        <v>8350.6930199193521</v>
      </c>
      <c r="AX100">
        <v>5685.6556843314565</v>
      </c>
      <c r="AY100">
        <v>10655.477597058849</v>
      </c>
      <c r="AZ100">
        <v>8050.721850186158</v>
      </c>
      <c r="BA100">
        <v>4014.4583295530651</v>
      </c>
      <c r="BB100">
        <v>10242.670358800406</v>
      </c>
      <c r="BC100">
        <v>25157.193239724129</v>
      </c>
      <c r="BD100">
        <v>23289.0047650741</v>
      </c>
      <c r="BE100">
        <v>27804.463248105483</v>
      </c>
      <c r="BF100">
        <v>28688.724345671853</v>
      </c>
      <c r="BG100">
        <v>18933.187208450057</v>
      </c>
      <c r="BH100">
        <v>33698.453392492425</v>
      </c>
      <c r="BI100">
        <v>46165.318514480095</v>
      </c>
      <c r="BJ100">
        <v>45293.191116002403</v>
      </c>
      <c r="BK100">
        <v>49240.695311913776</v>
      </c>
      <c r="BL100">
        <v>54486.227465028976</v>
      </c>
      <c r="BM100">
        <v>37581.59830707129</v>
      </c>
      <c r="BN100">
        <v>63018.182184607453</v>
      </c>
    </row>
    <row r="101" spans="1:66">
      <c r="A101">
        <v>2012</v>
      </c>
      <c r="B101">
        <v>43674.521467360515</v>
      </c>
      <c r="C101">
        <v>46079.193124759702</v>
      </c>
      <c r="D101">
        <v>54805.905287178306</v>
      </c>
      <c r="E101">
        <v>33376.129277496853</v>
      </c>
      <c r="F101">
        <v>62382.071399348155</v>
      </c>
      <c r="G101">
        <v>78910.245845701196</v>
      </c>
      <c r="H101">
        <v>81532.948183988512</v>
      </c>
      <c r="I101">
        <v>81344.392259649365</v>
      </c>
      <c r="J101">
        <v>101385.99339131496</v>
      </c>
      <c r="K101">
        <v>62625.870639057444</v>
      </c>
      <c r="L101">
        <v>114579.43121946987</v>
      </c>
      <c r="M101">
        <v>208764.32330223167</v>
      </c>
      <c r="N101">
        <v>225376.76289603629</v>
      </c>
      <c r="O101">
        <v>208774.00079298389</v>
      </c>
      <c r="P101">
        <v>286946.98492704338</v>
      </c>
      <c r="Q101">
        <v>162408.5075500423</v>
      </c>
      <c r="R101">
        <v>320211.30077415984</v>
      </c>
      <c r="S101">
        <v>321479.54378697253</v>
      </c>
      <c r="T101">
        <v>347856.14729109529</v>
      </c>
      <c r="U101">
        <v>318271.53868443839</v>
      </c>
      <c r="V101">
        <v>449143.13182285475</v>
      </c>
      <c r="W101">
        <v>242387.43230582343</v>
      </c>
      <c r="X101">
        <v>492963.72427113756</v>
      </c>
      <c r="Y101">
        <v>953562.59982986108</v>
      </c>
      <c r="Z101">
        <v>1026559.7685472252</v>
      </c>
      <c r="AA101">
        <v>921299.81595535309</v>
      </c>
      <c r="AB101">
        <v>1339538.452853675</v>
      </c>
      <c r="AC101">
        <v>685863.81262643519</v>
      </c>
      <c r="AD101">
        <v>1453535.420083639</v>
      </c>
      <c r="AE101">
        <v>1554399.9929431677</v>
      </c>
      <c r="AF101">
        <v>1662445.2080221388</v>
      </c>
      <c r="AG101">
        <v>1486494.0663924797</v>
      </c>
      <c r="AH101">
        <v>2161341.7197610214</v>
      </c>
      <c r="AI101">
        <v>1114130.6656323313</v>
      </c>
      <c r="AJ101">
        <v>2364657.0305507658</v>
      </c>
      <c r="AK101">
        <v>4904637.7445444688</v>
      </c>
      <c r="AL101">
        <v>5158276.4035901465</v>
      </c>
      <c r="AM101">
        <v>4603905.6651060572</v>
      </c>
      <c r="AN101">
        <v>6643984.2629191242</v>
      </c>
      <c r="AO101">
        <v>3558929.405790139</v>
      </c>
      <c r="AP101">
        <v>7432723.7436177107</v>
      </c>
      <c r="AQ101">
        <v>24173197.661521774</v>
      </c>
      <c r="AR101">
        <v>25100322.378417403</v>
      </c>
      <c r="AS101">
        <v>22199643.31393902</v>
      </c>
      <c r="AT101">
        <v>31906770.502082799</v>
      </c>
      <c r="AU101">
        <v>17829107.931129549</v>
      </c>
      <c r="AV101">
        <v>36746441.430329137</v>
      </c>
      <c r="AW101">
        <v>8438.7970890198176</v>
      </c>
      <c r="AX101">
        <v>5816.0947507325209</v>
      </c>
      <c r="AY101">
        <v>10813.993989870032</v>
      </c>
      <c r="AZ101">
        <v>8225.8171830416559</v>
      </c>
      <c r="BA101">
        <v>4126.3879159362559</v>
      </c>
      <c r="BB101">
        <v>10184.71157922643</v>
      </c>
      <c r="BC101">
        <v>25331.210152374824</v>
      </c>
      <c r="BD101">
        <v>23485.38353084098</v>
      </c>
      <c r="BE101">
        <v>28001.992272734788</v>
      </c>
      <c r="BF101">
        <v>29012.451993859962</v>
      </c>
      <c r="BG101">
        <v>19039.198358325135</v>
      </c>
      <c r="BH101">
        <v>33734.379246591292</v>
      </c>
      <c r="BI101">
        <v>46446.726481568578</v>
      </c>
      <c r="BJ101">
        <v>45571.994505976552</v>
      </c>
      <c r="BK101">
        <v>49486.99012631573</v>
      </c>
      <c r="BL101">
        <v>54995.745507382839</v>
      </c>
      <c r="BM101">
        <v>37680.211411311218</v>
      </c>
      <c r="BN101">
        <v>63171.463830797358</v>
      </c>
    </row>
    <row r="102" spans="1:66">
      <c r="A102">
        <v>2013</v>
      </c>
      <c r="B102">
        <v>42387.662315176836</v>
      </c>
      <c r="C102">
        <v>44993.779757427357</v>
      </c>
      <c r="D102">
        <v>53132.25055309842</v>
      </c>
      <c r="E102">
        <v>32449.836955524595</v>
      </c>
      <c r="F102">
        <v>60232.535691375553</v>
      </c>
      <c r="G102">
        <v>76179.898530550403</v>
      </c>
      <c r="H102">
        <v>78844.87258294069</v>
      </c>
      <c r="I102">
        <v>78910.63422322525</v>
      </c>
      <c r="J102">
        <v>97768.479549890064</v>
      </c>
      <c r="K102">
        <v>60732.860570322846</v>
      </c>
      <c r="L102">
        <v>110233.54172957267</v>
      </c>
      <c r="M102">
        <v>193431.86453948027</v>
      </c>
      <c r="N102">
        <v>210133.7578401145</v>
      </c>
      <c r="O102">
        <v>195125.88536582212</v>
      </c>
      <c r="P102">
        <v>266724.77083551884</v>
      </c>
      <c r="Q102">
        <v>151778.46878712016</v>
      </c>
      <c r="R102">
        <v>297505.76297964744</v>
      </c>
      <c r="S102">
        <v>290305.63999387872</v>
      </c>
      <c r="T102">
        <v>317053.13086295052</v>
      </c>
      <c r="U102">
        <v>290652.91053400061</v>
      </c>
      <c r="V102">
        <v>408779.93276954757</v>
      </c>
      <c r="W102">
        <v>220650.03516115865</v>
      </c>
      <c r="X102">
        <v>447267.186287519</v>
      </c>
      <c r="Y102">
        <v>803733.89601549541</v>
      </c>
      <c r="Z102">
        <v>877703.79794671095</v>
      </c>
      <c r="AA102">
        <v>788345.46449044615</v>
      </c>
      <c r="AB102">
        <v>1147288.7237487377</v>
      </c>
      <c r="AC102">
        <v>579575.55187453772</v>
      </c>
      <c r="AD102">
        <v>1231483.6991309247</v>
      </c>
      <c r="AE102">
        <v>1272241.0807115282</v>
      </c>
      <c r="AF102">
        <v>1382085.6624999386</v>
      </c>
      <c r="AG102">
        <v>1235787.9858837014</v>
      </c>
      <c r="AH102">
        <v>1803540.0513133416</v>
      </c>
      <c r="AI102">
        <v>908751.04187584319</v>
      </c>
      <c r="AJ102">
        <v>1943294.2548626726</v>
      </c>
      <c r="AK102">
        <v>3804599.3191218609</v>
      </c>
      <c r="AL102">
        <v>4059745.9739865819</v>
      </c>
      <c r="AM102">
        <v>3623615.3783901627</v>
      </c>
      <c r="AN102">
        <v>5261945.8255388942</v>
      </c>
      <c r="AO102">
        <v>2719898.4396464117</v>
      </c>
      <c r="AP102">
        <v>5779428.9271508669</v>
      </c>
      <c r="AQ102">
        <v>17844585.740253758</v>
      </c>
      <c r="AR102">
        <v>18762915.367394667</v>
      </c>
      <c r="AS102">
        <v>16548668.49476371</v>
      </c>
      <c r="AT102">
        <v>23824889.399560474</v>
      </c>
      <c r="AU102">
        <v>13132223.076496199</v>
      </c>
      <c r="AV102">
        <v>27103114.085293993</v>
      </c>
      <c r="AW102">
        <v>8595.4260998032678</v>
      </c>
      <c r="AX102">
        <v>5930.4520474129886</v>
      </c>
      <c r="AY102">
        <v>11076.925291629468</v>
      </c>
      <c r="AZ102">
        <v>8496.0215563067686</v>
      </c>
      <c r="BA102">
        <v>4166.8133407263449</v>
      </c>
      <c r="BB102">
        <v>10231.529653178442</v>
      </c>
      <c r="BC102">
        <v>25604.973179143119</v>
      </c>
      <c r="BD102">
        <v>23749.20725685043</v>
      </c>
      <c r="BE102">
        <v>28312.434689827944</v>
      </c>
      <c r="BF102">
        <v>29399.748299496154</v>
      </c>
      <c r="BG102">
        <v>19191.100085347309</v>
      </c>
      <c r="BH102">
        <v>33868.843770456442</v>
      </c>
      <c r="BI102">
        <v>46866.907028317939</v>
      </c>
      <c r="BJ102">
        <v>46022.651268647227</v>
      </c>
      <c r="BK102">
        <v>49856.821437576029</v>
      </c>
      <c r="BL102">
        <v>55529.406728482878</v>
      </c>
      <c r="BM102">
        <v>37971.458516123501</v>
      </c>
      <c r="BN102">
        <v>63415.486417053937</v>
      </c>
    </row>
    <row r="103" spans="1:66">
      <c r="A103">
        <v>2014</v>
      </c>
      <c r="B103">
        <v>44395.675896159482</v>
      </c>
      <c r="C103">
        <v>47038.632219892992</v>
      </c>
      <c r="D103">
        <v>55653.615190975295</v>
      </c>
      <c r="E103">
        <v>34013.200664129101</v>
      </c>
      <c r="F103">
        <v>62901.272196870123</v>
      </c>
      <c r="G103">
        <v>79818.026062975012</v>
      </c>
      <c r="H103">
        <v>82475.672550496529</v>
      </c>
      <c r="I103">
        <v>82422.476763757179</v>
      </c>
      <c r="J103">
        <v>102331.02852512531</v>
      </c>
      <c r="K103">
        <v>63546.727672588699</v>
      </c>
      <c r="L103">
        <v>115144.70834625055</v>
      </c>
      <c r="M103">
        <v>208031.51072769178</v>
      </c>
      <c r="N103">
        <v>224582.59942267847</v>
      </c>
      <c r="O103">
        <v>208963.17391669092</v>
      </c>
      <c r="P103">
        <v>284993.76043887279</v>
      </c>
      <c r="Q103">
        <v>162944.37711669473</v>
      </c>
      <c r="R103">
        <v>318133.4947575666</v>
      </c>
      <c r="S103">
        <v>316771.20209347544</v>
      </c>
      <c r="T103">
        <v>343274.23523805552</v>
      </c>
      <c r="U103">
        <v>315586.29902190162</v>
      </c>
      <c r="V103">
        <v>442360.89814116096</v>
      </c>
      <c r="W103">
        <v>240693.52444671103</v>
      </c>
      <c r="X103">
        <v>485003.3187476577</v>
      </c>
      <c r="Y103">
        <v>905817.70864134526</v>
      </c>
      <c r="Z103">
        <v>981038.92424369568</v>
      </c>
      <c r="AA103">
        <v>884884.19592567498</v>
      </c>
      <c r="AB103">
        <v>1278007.9305576046</v>
      </c>
      <c r="AC103">
        <v>656182.76640630234</v>
      </c>
      <c r="AD103">
        <v>1381206.9095302632</v>
      </c>
      <c r="AE103">
        <v>1453748.0824150611</v>
      </c>
      <c r="AF103">
        <v>1564912.079367199</v>
      </c>
      <c r="AG103">
        <v>1408069.322168675</v>
      </c>
      <c r="AH103">
        <v>2034961.9898213164</v>
      </c>
      <c r="AI103">
        <v>1046959.3449693255</v>
      </c>
      <c r="AJ103">
        <v>2208260.2582018897</v>
      </c>
      <c r="AK103">
        <v>4465975.2938201278</v>
      </c>
      <c r="AL103">
        <v>4728883.7128694244</v>
      </c>
      <c r="AM103">
        <v>4251309.7847412173</v>
      </c>
      <c r="AN103">
        <v>6110994.3701874688</v>
      </c>
      <c r="AO103">
        <v>3222283.2754745395</v>
      </c>
      <c r="AP103">
        <v>6749347.1788822282</v>
      </c>
      <c r="AQ103">
        <v>21410122.542614862</v>
      </c>
      <c r="AR103">
        <v>22394276.427641153</v>
      </c>
      <c r="AS103">
        <v>19945758.555506207</v>
      </c>
      <c r="AT103">
        <v>28409287.976358507</v>
      </c>
      <c r="AU103">
        <v>15842429.543927493</v>
      </c>
      <c r="AV103">
        <v>32430426.462882146</v>
      </c>
      <c r="AW103">
        <v>8973.3257293439419</v>
      </c>
      <c r="AX103">
        <v>6315.6792418224213</v>
      </c>
      <c r="AY103">
        <v>11654.787676028798</v>
      </c>
      <c r="AZ103">
        <v>8976.2018568252824</v>
      </c>
      <c r="BA103">
        <v>4479.6736556695068</v>
      </c>
      <c r="BB103">
        <v>10657.836047489685</v>
      </c>
      <c r="BC103">
        <v>26213.916470433662</v>
      </c>
      <c r="BD103">
        <v>24374.906615435142</v>
      </c>
      <c r="BE103">
        <v>29047.016475804325</v>
      </c>
      <c r="BF103">
        <v>30171.376830097797</v>
      </c>
      <c r="BG103">
        <v>19687.514391621815</v>
      </c>
      <c r="BH103">
        <v>34542.136356792726</v>
      </c>
      <c r="BI103">
        <v>47764.654896795815</v>
      </c>
      <c r="BJ103">
        <v>46948.940832451051</v>
      </c>
      <c r="BK103">
        <v>50787.302475523742</v>
      </c>
      <c r="BL103">
        <v>56665.345546688441</v>
      </c>
      <c r="BM103">
        <v>38697.315311562197</v>
      </c>
      <c r="BN103">
        <v>64397.511743421535</v>
      </c>
    </row>
    <row r="104" spans="1:66">
      <c r="A104">
        <v>2015</v>
      </c>
      <c r="B104">
        <v>45476.847015690219</v>
      </c>
      <c r="C104">
        <v>47924.497528235384</v>
      </c>
      <c r="D104">
        <v>56940.208761684458</v>
      </c>
      <c r="E104">
        <v>34916.771686572087</v>
      </c>
      <c r="F104">
        <v>64175.208831049873</v>
      </c>
      <c r="G104">
        <v>81745.028913426213</v>
      </c>
      <c r="H104">
        <v>84408.853043807758</v>
      </c>
      <c r="I104">
        <v>84103.985123715596</v>
      </c>
      <c r="J104">
        <v>104622.41921022681</v>
      </c>
      <c r="K104">
        <v>65147.646820190792</v>
      </c>
      <c r="L104">
        <v>117432.99993443303</v>
      </c>
      <c r="M104">
        <v>213467.32535017902</v>
      </c>
      <c r="N104">
        <v>230234.6807533926</v>
      </c>
      <c r="O104">
        <v>213595.3672003606</v>
      </c>
      <c r="P104">
        <v>292152.35327098623</v>
      </c>
      <c r="Q104">
        <v>167364.7626245459</v>
      </c>
      <c r="R104">
        <v>325527.2237775487</v>
      </c>
      <c r="S104">
        <v>325133.93719476258</v>
      </c>
      <c r="T104">
        <v>352215.80041907943</v>
      </c>
      <c r="U104">
        <v>322421.11046983342</v>
      </c>
      <c r="V104">
        <v>453830.39423747</v>
      </c>
      <c r="W104">
        <v>247166.02001329215</v>
      </c>
      <c r="X104">
        <v>496459.2511277626</v>
      </c>
      <c r="Y104">
        <v>930434.56596586131</v>
      </c>
      <c r="Z104">
        <v>1007097.3183861378</v>
      </c>
      <c r="AA104">
        <v>903407.06725951692</v>
      </c>
      <c r="AB104">
        <v>1311276.8065472415</v>
      </c>
      <c r="AC104">
        <v>673962.23002267093</v>
      </c>
      <c r="AD104">
        <v>1413860.5859530384</v>
      </c>
      <c r="AE104">
        <v>1492805.1105278167</v>
      </c>
      <c r="AF104">
        <v>1605885.7367493962</v>
      </c>
      <c r="AG104">
        <v>1436178.8922632681</v>
      </c>
      <c r="AH104">
        <v>2086870.6438040147</v>
      </c>
      <c r="AI104">
        <v>1075261.533049939</v>
      </c>
      <c r="AJ104">
        <v>2261548.352182263</v>
      </c>
      <c r="AK104">
        <v>4576014.5936619518</v>
      </c>
      <c r="AL104">
        <v>4847270.518501509</v>
      </c>
      <c r="AM104">
        <v>4311539.5962268887</v>
      </c>
      <c r="AN104">
        <v>6246086.4597262815</v>
      </c>
      <c r="AO104">
        <v>3317688.2321571922</v>
      </c>
      <c r="AP104">
        <v>6904805.6303102244</v>
      </c>
      <c r="AQ104">
        <v>21768185.557335198</v>
      </c>
      <c r="AR104">
        <v>22796082.362966742</v>
      </c>
      <c r="AS104">
        <v>19863483.684742108</v>
      </c>
      <c r="AT104">
        <v>28739614.476873152</v>
      </c>
      <c r="AU104">
        <v>16288141.955445809</v>
      </c>
      <c r="AV104">
        <v>32937751.938369248</v>
      </c>
      <c r="AW104">
        <v>9208.6651179542205</v>
      </c>
      <c r="AX104">
        <v>6544.8409875726793</v>
      </c>
      <c r="AY104">
        <v>11745.009932755167</v>
      </c>
      <c r="AZ104">
        <v>9257.9983131421068</v>
      </c>
      <c r="BA104">
        <v>4685.8965529533862</v>
      </c>
      <c r="BB104">
        <v>10917.41772766672</v>
      </c>
      <c r="BC104">
        <v>26811.238311858131</v>
      </c>
      <c r="BD104">
        <v>24948.198822612179</v>
      </c>
      <c r="BE104">
        <v>29516.623120221469</v>
      </c>
      <c r="BF104">
        <v>30805.52603842871</v>
      </c>
      <c r="BG104">
        <v>20200.328249019443</v>
      </c>
      <c r="BH104">
        <v>35136.096059216659</v>
      </c>
      <c r="BI104">
        <v>48814.454804238012</v>
      </c>
      <c r="BJ104">
        <v>47952.396116411546</v>
      </c>
      <c r="BK104">
        <v>51731.139604554359</v>
      </c>
      <c r="BL104">
        <v>57739.935695036977</v>
      </c>
      <c r="BM104">
        <v>39593.367869102018</v>
      </c>
      <c r="BN104">
        <v>65409.443973654095</v>
      </c>
    </row>
    <row r="105" spans="1:66">
      <c r="A105">
        <v>2016</v>
      </c>
      <c r="B105">
        <v>44690.446070262064</v>
      </c>
      <c r="C105">
        <v>47062.793019808378</v>
      </c>
      <c r="D105">
        <v>55506.306139483444</v>
      </c>
      <c r="E105">
        <v>34798.167772276589</v>
      </c>
      <c r="F105">
        <v>62793.813810257096</v>
      </c>
      <c r="G105">
        <v>80233.099097851285</v>
      </c>
      <c r="H105">
        <v>82843.16655119216</v>
      </c>
      <c r="I105">
        <v>82591.291130833066</v>
      </c>
      <c r="J105">
        <v>102131.84997346325</v>
      </c>
      <c r="K105">
        <v>64632.509370912747</v>
      </c>
      <c r="L105">
        <v>114771.07676016343</v>
      </c>
      <c r="M105">
        <v>206905.57730792864</v>
      </c>
      <c r="N105">
        <v>223298.78456233809</v>
      </c>
      <c r="O105">
        <v>207297.19459857396</v>
      </c>
      <c r="P105">
        <v>280439.94164379581</v>
      </c>
      <c r="Q105">
        <v>165198.57075394734</v>
      </c>
      <c r="R105">
        <v>315128.43969811179</v>
      </c>
      <c r="S105">
        <v>312543.59328959562</v>
      </c>
      <c r="T105">
        <v>338683.74471897812</v>
      </c>
      <c r="U105">
        <v>310470.28904656623</v>
      </c>
      <c r="V105">
        <v>432103.07318322</v>
      </c>
      <c r="W105">
        <v>242885.36680902829</v>
      </c>
      <c r="X105">
        <v>476935.68812985969</v>
      </c>
      <c r="Y105">
        <v>874967.30751663749</v>
      </c>
      <c r="Z105">
        <v>948678.02427217504</v>
      </c>
      <c r="AA105">
        <v>850685.8496621392</v>
      </c>
      <c r="AB105">
        <v>1224991.7302924816</v>
      </c>
      <c r="AC105">
        <v>649998.98373911553</v>
      </c>
      <c r="AD105">
        <v>1330157.0854282917</v>
      </c>
      <c r="AE105">
        <v>1393088.9143209497</v>
      </c>
      <c r="AF105">
        <v>1500279.475110265</v>
      </c>
      <c r="AG105">
        <v>1341561.6848564004</v>
      </c>
      <c r="AH105">
        <v>1934138.1086178776</v>
      </c>
      <c r="AI105">
        <v>1025786.8748888895</v>
      </c>
      <c r="AJ105">
        <v>2109801.0023229769</v>
      </c>
      <c r="AK105">
        <v>4214488.61824119</v>
      </c>
      <c r="AL105">
        <v>4464563.5664506694</v>
      </c>
      <c r="AM105">
        <v>3986320.7602341566</v>
      </c>
      <c r="AN105">
        <v>5735174.7126730541</v>
      </c>
      <c r="AO105">
        <v>3092259.7401431929</v>
      </c>
      <c r="AP105">
        <v>6348640.1720848018</v>
      </c>
      <c r="AQ105">
        <v>20024597.212979402</v>
      </c>
      <c r="AR105">
        <v>20940037.66202271</v>
      </c>
      <c r="AS105">
        <v>18592749.517511521</v>
      </c>
      <c r="AT105">
        <v>26413796.14907971</v>
      </c>
      <c r="AU105">
        <v>15043533.428550567</v>
      </c>
      <c r="AV105">
        <v>30159775.316024978</v>
      </c>
      <c r="AW105">
        <v>9147.7930426728562</v>
      </c>
      <c r="AX105">
        <v>6537.7255893319771</v>
      </c>
      <c r="AY105">
        <v>11534.294908783695</v>
      </c>
      <c r="AZ105">
        <v>8880.7623055036438</v>
      </c>
      <c r="BA105">
        <v>4963.8261736404274</v>
      </c>
      <c r="BB105">
        <v>10816.550860350764</v>
      </c>
      <c r="BC105">
        <v>26666.542599410219</v>
      </c>
      <c r="BD105">
        <v>24845.075126698059</v>
      </c>
      <c r="BE105">
        <v>29258.970622167752</v>
      </c>
      <c r="BF105">
        <v>30513.679972337624</v>
      </c>
      <c r="BG105">
        <v>20309.234107646502</v>
      </c>
      <c r="BH105">
        <v>34756.633156051008</v>
      </c>
      <c r="BI105">
        <v>48564.979545331924</v>
      </c>
      <c r="BJ105">
        <v>47729.262048405661</v>
      </c>
      <c r="BK105">
        <v>51414.815263897821</v>
      </c>
      <c r="BL105">
        <v>57554.827055880094</v>
      </c>
      <c r="BM105">
        <v>39490.99402515409</v>
      </c>
      <c r="BN105">
        <v>64681.73602567632</v>
      </c>
    </row>
    <row r="106" spans="1:66">
      <c r="A106">
        <v>2017</v>
      </c>
    </row>
    <row r="107" spans="1:66">
      <c r="A107">
        <v>2018</v>
      </c>
    </row>
    <row r="108" spans="1:66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108"/>
  <sheetViews>
    <sheetView topLeftCell="A88" workbookViewId="0">
      <selection activeCell="D32" sqref="D32"/>
    </sheetView>
  </sheetViews>
  <sheetFormatPr baseColWidth="10" defaultColWidth="8.83203125" defaultRowHeight="15.55"/>
  <sheetData>
    <row r="1" spans="1:7">
      <c r="A1" t="s">
        <v>1</v>
      </c>
      <c r="B1" t="s">
        <v>682</v>
      </c>
      <c r="C1" t="s">
        <v>681</v>
      </c>
      <c r="D1" t="s">
        <v>683</v>
      </c>
      <c r="E1" t="s">
        <v>684</v>
      </c>
      <c r="F1" t="s">
        <v>685</v>
      </c>
      <c r="G1" t="s">
        <v>686</v>
      </c>
    </row>
    <row r="2" spans="1:7">
      <c r="A2">
        <v>1913</v>
      </c>
    </row>
    <row r="3" spans="1:7">
      <c r="A3">
        <v>1914</v>
      </c>
    </row>
    <row r="4" spans="1:7">
      <c r="A4">
        <v>1915</v>
      </c>
    </row>
    <row r="5" spans="1:7">
      <c r="A5">
        <v>1916</v>
      </c>
    </row>
    <row r="6" spans="1:7">
      <c r="A6">
        <v>1917</v>
      </c>
    </row>
    <row r="7" spans="1:7">
      <c r="A7">
        <v>1918</v>
      </c>
    </row>
    <row r="8" spans="1:7">
      <c r="A8">
        <v>1919</v>
      </c>
    </row>
    <row r="9" spans="1:7">
      <c r="A9">
        <v>1920</v>
      </c>
    </row>
    <row r="10" spans="1:7">
      <c r="A10">
        <v>1921</v>
      </c>
    </row>
    <row r="11" spans="1:7">
      <c r="A11">
        <v>1922</v>
      </c>
    </row>
    <row r="12" spans="1:7">
      <c r="A12">
        <v>1923</v>
      </c>
    </row>
    <row r="13" spans="1:7">
      <c r="A13">
        <v>1924</v>
      </c>
    </row>
    <row r="14" spans="1:7">
      <c r="A14">
        <v>1925</v>
      </c>
    </row>
    <row r="15" spans="1:7">
      <c r="A15">
        <v>1926</v>
      </c>
    </row>
    <row r="16" spans="1:7">
      <c r="A16">
        <v>1927</v>
      </c>
    </row>
    <row r="17" spans="1:1">
      <c r="A17">
        <v>1928</v>
      </c>
    </row>
    <row r="18" spans="1:1">
      <c r="A18">
        <v>1929</v>
      </c>
    </row>
    <row r="19" spans="1:1">
      <c r="A19">
        <v>1930</v>
      </c>
    </row>
    <row r="20" spans="1:1">
      <c r="A20">
        <v>1931</v>
      </c>
    </row>
    <row r="21" spans="1:1">
      <c r="A21">
        <v>1932</v>
      </c>
    </row>
    <row r="22" spans="1:1">
      <c r="A22">
        <v>1933</v>
      </c>
    </row>
    <row r="23" spans="1:1">
      <c r="A23">
        <v>1934</v>
      </c>
    </row>
    <row r="24" spans="1:1">
      <c r="A24">
        <v>1935</v>
      </c>
    </row>
    <row r="25" spans="1:1">
      <c r="A25">
        <v>1936</v>
      </c>
    </row>
    <row r="26" spans="1:1">
      <c r="A26">
        <v>1937</v>
      </c>
    </row>
    <row r="27" spans="1:1">
      <c r="A27">
        <v>1938</v>
      </c>
    </row>
    <row r="28" spans="1:1">
      <c r="A28">
        <v>1939</v>
      </c>
    </row>
    <row r="29" spans="1:1">
      <c r="A29">
        <v>1940</v>
      </c>
    </row>
    <row r="30" spans="1:1">
      <c r="A30">
        <v>1941</v>
      </c>
    </row>
    <row r="31" spans="1:1">
      <c r="A31">
        <v>1942</v>
      </c>
    </row>
    <row r="32" spans="1:1">
      <c r="A32">
        <v>1943</v>
      </c>
    </row>
    <row r="33" spans="1:1">
      <c r="A33">
        <v>1944</v>
      </c>
    </row>
    <row r="34" spans="1:1">
      <c r="A34">
        <v>1945</v>
      </c>
    </row>
    <row r="35" spans="1:1">
      <c r="A35">
        <v>1946</v>
      </c>
    </row>
    <row r="36" spans="1:1">
      <c r="A36">
        <v>1947</v>
      </c>
    </row>
    <row r="37" spans="1:1">
      <c r="A37">
        <v>1948</v>
      </c>
    </row>
    <row r="38" spans="1:1">
      <c r="A38">
        <v>1949</v>
      </c>
    </row>
    <row r="39" spans="1:1">
      <c r="A39">
        <v>1950</v>
      </c>
    </row>
    <row r="40" spans="1:1">
      <c r="A40">
        <v>1951</v>
      </c>
    </row>
    <row r="41" spans="1:1">
      <c r="A41">
        <v>1952</v>
      </c>
    </row>
    <row r="42" spans="1:1">
      <c r="A42">
        <v>1953</v>
      </c>
    </row>
    <row r="43" spans="1:1">
      <c r="A43">
        <v>1954</v>
      </c>
    </row>
    <row r="44" spans="1:1">
      <c r="A44">
        <v>1955</v>
      </c>
    </row>
    <row r="45" spans="1:1">
      <c r="A45">
        <v>1956</v>
      </c>
    </row>
    <row r="46" spans="1:1">
      <c r="A46">
        <v>1957</v>
      </c>
    </row>
    <row r="47" spans="1:1">
      <c r="A47">
        <v>1958</v>
      </c>
    </row>
    <row r="48" spans="1:1">
      <c r="A48">
        <v>1959</v>
      </c>
    </row>
    <row r="49" spans="1:7">
      <c r="A49">
        <v>1960</v>
      </c>
    </row>
    <row r="50" spans="1:7">
      <c r="A50">
        <v>1961</v>
      </c>
    </row>
    <row r="51" spans="1:7">
      <c r="A51">
        <v>1962</v>
      </c>
      <c r="B51">
        <v>18361.396484375</v>
      </c>
      <c r="C51">
        <v>12240.931640625</v>
      </c>
      <c r="D51">
        <v>20401.552734375</v>
      </c>
      <c r="E51">
        <v>27882.12109375</v>
      </c>
      <c r="F51">
        <v>3876.294921875</v>
      </c>
      <c r="G51">
        <v>26522.017578125</v>
      </c>
    </row>
    <row r="52" spans="1:7">
      <c r="A52">
        <v>1963</v>
      </c>
      <c r="B52">
        <v>19094.515625</v>
      </c>
      <c r="C52">
        <v>12894.9072265625</v>
      </c>
      <c r="D52">
        <v>21271.205078125</v>
      </c>
      <c r="E52">
        <v>29142.24609375</v>
      </c>
      <c r="F52">
        <v>4218.3251953125</v>
      </c>
      <c r="G52">
        <v>27470.8125</v>
      </c>
    </row>
    <row r="53" spans="1:7">
      <c r="A53">
        <v>1964</v>
      </c>
      <c r="B53">
        <v>19827.6328125</v>
      </c>
      <c r="C53">
        <v>13548.8828125</v>
      </c>
      <c r="D53">
        <v>22140.857421875</v>
      </c>
      <c r="E53">
        <v>30402.37109375</v>
      </c>
      <c r="F53">
        <v>4560.35546875</v>
      </c>
      <c r="G53">
        <v>28419.607421875</v>
      </c>
    </row>
    <row r="54" spans="1:7">
      <c r="A54">
        <v>1965</v>
      </c>
      <c r="B54">
        <v>20786.7421875</v>
      </c>
      <c r="C54">
        <v>14495.794921875</v>
      </c>
      <c r="D54">
        <v>23203.984375</v>
      </c>
      <c r="E54">
        <v>32062.099609375</v>
      </c>
      <c r="F54">
        <v>4959.0146484375</v>
      </c>
      <c r="G54">
        <v>29810.08984375</v>
      </c>
    </row>
    <row r="55" spans="1:7">
      <c r="A55">
        <v>1966</v>
      </c>
      <c r="B55">
        <v>21745.8515625</v>
      </c>
      <c r="C55">
        <v>15442.7060546875</v>
      </c>
      <c r="D55">
        <v>24267.109375</v>
      </c>
      <c r="E55">
        <v>33721.828125</v>
      </c>
      <c r="F55">
        <v>5357.673828125</v>
      </c>
      <c r="G55">
        <v>31200.5703125</v>
      </c>
    </row>
    <row r="56" spans="1:7">
      <c r="A56">
        <v>1967</v>
      </c>
      <c r="B56">
        <v>22348.353515625</v>
      </c>
      <c r="C56">
        <v>16837.80078125</v>
      </c>
      <c r="D56">
        <v>24797.48828125</v>
      </c>
      <c r="E56">
        <v>33675.6015625</v>
      </c>
      <c r="F56">
        <v>7041.26171875</v>
      </c>
      <c r="G56">
        <v>32144.890625</v>
      </c>
    </row>
    <row r="57" spans="1:7">
      <c r="A57">
        <v>1968</v>
      </c>
      <c r="B57">
        <v>23183.3671875</v>
      </c>
      <c r="C57">
        <v>17314.16015625</v>
      </c>
      <c r="D57">
        <v>25531.048828125</v>
      </c>
      <c r="E57">
        <v>34041.3984375</v>
      </c>
      <c r="F57">
        <v>7336.50830078125</v>
      </c>
      <c r="G57">
        <v>33454.4765625</v>
      </c>
    </row>
    <row r="58" spans="1:7">
      <c r="A58">
        <v>1969</v>
      </c>
      <c r="B58">
        <v>23772.763671875</v>
      </c>
      <c r="C58">
        <v>17899.4921875</v>
      </c>
      <c r="D58">
        <v>26289.880859375</v>
      </c>
      <c r="E58">
        <v>35239.625</v>
      </c>
      <c r="F58">
        <v>7831.0283203125</v>
      </c>
      <c r="G58">
        <v>34400.58984375</v>
      </c>
    </row>
    <row r="59" spans="1:7">
      <c r="A59">
        <v>1970</v>
      </c>
      <c r="B59">
        <v>23370.2265625</v>
      </c>
      <c r="C59">
        <v>17262.099609375</v>
      </c>
      <c r="D59">
        <v>26025.93359375</v>
      </c>
      <c r="E59">
        <v>34258.62890625</v>
      </c>
      <c r="F59">
        <v>7435.98095703125</v>
      </c>
      <c r="G59">
        <v>33993.0546875</v>
      </c>
    </row>
    <row r="60" spans="1:7">
      <c r="A60">
        <v>1971</v>
      </c>
      <c r="B60">
        <v>23003.197265625</v>
      </c>
      <c r="C60">
        <v>17189.203125</v>
      </c>
      <c r="D60">
        <v>25783.8046875</v>
      </c>
      <c r="E60">
        <v>33620.05859375</v>
      </c>
      <c r="F60">
        <v>7077.9072265625</v>
      </c>
      <c r="G60">
        <v>33367.27734375</v>
      </c>
    </row>
    <row r="61" spans="1:7">
      <c r="A61">
        <v>1972</v>
      </c>
      <c r="B61">
        <v>23984.46484375</v>
      </c>
      <c r="C61">
        <v>18170.048828125</v>
      </c>
      <c r="D61">
        <v>26649.40625</v>
      </c>
      <c r="E61">
        <v>34644.2265625</v>
      </c>
      <c r="F61">
        <v>7752.55419921875</v>
      </c>
      <c r="G61">
        <v>34159.69140625</v>
      </c>
    </row>
    <row r="62" spans="1:7">
      <c r="A62">
        <v>1973</v>
      </c>
      <c r="B62">
        <v>24809.15625</v>
      </c>
      <c r="C62">
        <v>18836.580078125</v>
      </c>
      <c r="D62">
        <v>27795.443359375</v>
      </c>
      <c r="E62">
        <v>35835.4453125</v>
      </c>
      <c r="F62">
        <v>8499.4326171875</v>
      </c>
      <c r="G62">
        <v>34916.58984375</v>
      </c>
    </row>
    <row r="63" spans="1:7">
      <c r="A63">
        <v>1974</v>
      </c>
      <c r="B63">
        <v>24526.76953125</v>
      </c>
      <c r="C63">
        <v>19029.390625</v>
      </c>
      <c r="D63">
        <v>27275.4609375</v>
      </c>
      <c r="E63">
        <v>35098.65234375</v>
      </c>
      <c r="F63">
        <v>8880.3828125</v>
      </c>
      <c r="G63">
        <v>34464.33984375</v>
      </c>
    </row>
    <row r="64" spans="1:7">
      <c r="A64">
        <v>1975</v>
      </c>
      <c r="B64">
        <v>22908.15234375</v>
      </c>
      <c r="C64">
        <v>17860.59375</v>
      </c>
      <c r="D64">
        <v>25820.205078125</v>
      </c>
      <c r="E64">
        <v>32032.5859375</v>
      </c>
      <c r="F64">
        <v>9124.43359375</v>
      </c>
      <c r="G64">
        <v>31838.44921875</v>
      </c>
    </row>
    <row r="65" spans="1:7">
      <c r="A65">
        <v>1976</v>
      </c>
      <c r="B65">
        <v>23747.146484375</v>
      </c>
      <c r="C65">
        <v>18776.814453125</v>
      </c>
      <c r="D65">
        <v>26876.615234375</v>
      </c>
      <c r="E65">
        <v>32767.380859375</v>
      </c>
      <c r="F65">
        <v>9940.666015625</v>
      </c>
      <c r="G65">
        <v>32767.380859375</v>
      </c>
    </row>
    <row r="66" spans="1:7">
      <c r="A66">
        <v>1977</v>
      </c>
      <c r="B66">
        <v>24301.369140625</v>
      </c>
      <c r="C66">
        <v>19093.93359375</v>
      </c>
      <c r="D66">
        <v>27252.25</v>
      </c>
      <c r="E66">
        <v>32980.4296875</v>
      </c>
      <c r="F66">
        <v>10588.4541015625</v>
      </c>
      <c r="G66">
        <v>33154.01171875</v>
      </c>
    </row>
    <row r="67" spans="1:7">
      <c r="A67">
        <v>1978</v>
      </c>
      <c r="B67">
        <v>24849.087890625</v>
      </c>
      <c r="C67">
        <v>19976.716796875</v>
      </c>
      <c r="D67">
        <v>28097.333984375</v>
      </c>
      <c r="E67">
        <v>33944.1796875</v>
      </c>
      <c r="F67">
        <v>11693.6884765625</v>
      </c>
      <c r="G67">
        <v>33781.765625</v>
      </c>
    </row>
    <row r="68" spans="1:7">
      <c r="A68">
        <v>1979</v>
      </c>
      <c r="B68">
        <v>25368.57421875</v>
      </c>
      <c r="C68">
        <v>20715.16796875</v>
      </c>
      <c r="D68">
        <v>28520.8828125</v>
      </c>
      <c r="E68">
        <v>33624.62109375</v>
      </c>
      <c r="F68">
        <v>12459.1220703125</v>
      </c>
      <c r="G68">
        <v>34225.05859375</v>
      </c>
    </row>
    <row r="69" spans="1:7">
      <c r="A69">
        <v>1980</v>
      </c>
      <c r="B69">
        <v>24941.599609375</v>
      </c>
      <c r="C69">
        <v>20256.4375</v>
      </c>
      <c r="D69">
        <v>27973.17578125</v>
      </c>
      <c r="E69">
        <v>32520.5390625</v>
      </c>
      <c r="F69">
        <v>12539.69921875</v>
      </c>
      <c r="G69">
        <v>33485.12890625</v>
      </c>
    </row>
    <row r="70" spans="1:7">
      <c r="A70">
        <v>1981</v>
      </c>
      <c r="B70">
        <v>24554.294921875</v>
      </c>
      <c r="C70">
        <v>19769.35546875</v>
      </c>
      <c r="D70">
        <v>27450.443359375</v>
      </c>
      <c r="E70">
        <v>31479.865234375</v>
      </c>
      <c r="F70">
        <v>12591.9462890625</v>
      </c>
      <c r="G70">
        <v>33116.81640625</v>
      </c>
    </row>
    <row r="71" spans="1:7">
      <c r="A71">
        <v>1982</v>
      </c>
      <c r="B71">
        <v>23359.583984375</v>
      </c>
      <c r="C71">
        <v>19090.826171875</v>
      </c>
      <c r="D71">
        <v>26205.419921875</v>
      </c>
      <c r="E71">
        <v>29406.98828125</v>
      </c>
      <c r="F71">
        <v>12569.1162109375</v>
      </c>
      <c r="G71">
        <v>31541.3671875</v>
      </c>
    </row>
    <row r="72" spans="1:7">
      <c r="A72">
        <v>1983</v>
      </c>
      <c r="B72">
        <v>22830.841796875</v>
      </c>
      <c r="C72">
        <v>18514.5625</v>
      </c>
      <c r="D72">
        <v>25784.083984375</v>
      </c>
      <c r="E72">
        <v>27942.224609375</v>
      </c>
      <c r="F72">
        <v>12721.6630859375</v>
      </c>
      <c r="G72">
        <v>30895.466796875</v>
      </c>
    </row>
    <row r="73" spans="1:7">
      <c r="A73">
        <v>1984</v>
      </c>
      <c r="B73">
        <v>23942.48828125</v>
      </c>
      <c r="C73">
        <v>19460.103515625</v>
      </c>
      <c r="D73">
        <v>26894.30078125</v>
      </c>
      <c r="E73">
        <v>28862.17578125</v>
      </c>
      <c r="F73">
        <v>13447.150390625</v>
      </c>
      <c r="G73">
        <v>32251.294921875</v>
      </c>
    </row>
    <row r="74" spans="1:7">
      <c r="A74">
        <v>1985</v>
      </c>
      <c r="B74">
        <v>24196.66796875</v>
      </c>
      <c r="C74">
        <v>19864.513671875</v>
      </c>
      <c r="D74">
        <v>27366.537109375</v>
      </c>
      <c r="E74">
        <v>29585.4453125</v>
      </c>
      <c r="F74">
        <v>13736.099609375</v>
      </c>
      <c r="G74">
        <v>32649.65234375</v>
      </c>
    </row>
    <row r="75" spans="1:7">
      <c r="A75">
        <v>1986</v>
      </c>
      <c r="B75">
        <v>24642.2109375</v>
      </c>
      <c r="C75">
        <v>20293.5859375</v>
      </c>
      <c r="D75">
        <v>27851.91015625</v>
      </c>
      <c r="E75">
        <v>29612.068359375</v>
      </c>
      <c r="F75">
        <v>14288.3408203125</v>
      </c>
      <c r="G75">
        <v>32925.30859375</v>
      </c>
    </row>
    <row r="76" spans="1:7">
      <c r="A76">
        <v>1987</v>
      </c>
      <c r="B76">
        <v>25018.861328125</v>
      </c>
      <c r="C76">
        <v>20680.9140625</v>
      </c>
      <c r="D76">
        <v>28448.8671875</v>
      </c>
      <c r="E76">
        <v>30163.869140625</v>
      </c>
      <c r="F76">
        <v>14829.728515625</v>
      </c>
      <c r="G76">
        <v>32988.578125</v>
      </c>
    </row>
    <row r="77" spans="1:7">
      <c r="A77">
        <v>1988</v>
      </c>
      <c r="B77">
        <v>25408.861328125</v>
      </c>
      <c r="C77">
        <v>21417.4296875</v>
      </c>
      <c r="D77">
        <v>28913.53125</v>
      </c>
      <c r="E77">
        <v>30471.162109375</v>
      </c>
      <c r="F77">
        <v>15381.609375</v>
      </c>
      <c r="G77">
        <v>33489.07421875</v>
      </c>
    </row>
    <row r="78" spans="1:7">
      <c r="A78">
        <v>1989</v>
      </c>
      <c r="B78">
        <v>25609.224609375</v>
      </c>
      <c r="C78">
        <v>21777.1875</v>
      </c>
      <c r="D78">
        <v>29160.869140625</v>
      </c>
      <c r="E78">
        <v>30282.44140625</v>
      </c>
      <c r="F78">
        <v>16262.79296875</v>
      </c>
      <c r="G78">
        <v>33273.30078125</v>
      </c>
    </row>
    <row r="79" spans="1:7">
      <c r="A79">
        <v>1990</v>
      </c>
      <c r="B79">
        <v>25508.416015625</v>
      </c>
      <c r="C79">
        <v>21825.86328125</v>
      </c>
      <c r="D79">
        <v>28921.513671875</v>
      </c>
      <c r="E79">
        <v>29819.697265625</v>
      </c>
      <c r="F79">
        <v>16346.9423828125</v>
      </c>
      <c r="G79">
        <v>33053.16015625</v>
      </c>
    </row>
    <row r="80" spans="1:7">
      <c r="A80">
        <v>1991</v>
      </c>
      <c r="B80">
        <v>24613.01171875</v>
      </c>
      <c r="C80">
        <v>21059.724609375</v>
      </c>
      <c r="D80">
        <v>27992.96875</v>
      </c>
      <c r="E80">
        <v>28252.96484375</v>
      </c>
      <c r="F80">
        <v>16119.7900390625</v>
      </c>
      <c r="G80">
        <v>32066.248046875</v>
      </c>
    </row>
    <row r="81" spans="1:7">
      <c r="A81">
        <v>1992</v>
      </c>
      <c r="B81">
        <v>24071.515625</v>
      </c>
      <c r="C81">
        <v>20608.595703125</v>
      </c>
      <c r="D81">
        <v>27618.896484375</v>
      </c>
      <c r="E81">
        <v>27281.05078125</v>
      </c>
      <c r="F81">
        <v>15878.75390625</v>
      </c>
      <c r="G81">
        <v>31335.201171875</v>
      </c>
    </row>
    <row r="82" spans="1:7">
      <c r="A82">
        <v>1993</v>
      </c>
      <c r="B82">
        <v>23808.939453125</v>
      </c>
      <c r="C82">
        <v>20348.81640625</v>
      </c>
      <c r="D82">
        <v>27516.21484375</v>
      </c>
      <c r="E82">
        <v>27433.830078125</v>
      </c>
      <c r="F82">
        <v>15323.4013671875</v>
      </c>
      <c r="G82">
        <v>31058.720703125</v>
      </c>
    </row>
    <row r="83" spans="1:7">
      <c r="A83">
        <v>1994</v>
      </c>
      <c r="B83">
        <v>24185.078125</v>
      </c>
      <c r="C83">
        <v>20557.31640625</v>
      </c>
      <c r="D83">
        <v>28054.69140625</v>
      </c>
      <c r="E83">
        <v>27812.83984375</v>
      </c>
      <c r="F83">
        <v>15478.4501953125</v>
      </c>
      <c r="G83">
        <v>31440.6015625</v>
      </c>
    </row>
    <row r="84" spans="1:7">
      <c r="A84">
        <v>1995</v>
      </c>
      <c r="B84">
        <v>24560.486328125</v>
      </c>
      <c r="C84">
        <v>21322.609375</v>
      </c>
      <c r="D84">
        <v>28351.171875</v>
      </c>
      <c r="E84">
        <v>28746.03515625</v>
      </c>
      <c r="F84">
        <v>16189.388671875</v>
      </c>
      <c r="G84">
        <v>32220.83203125</v>
      </c>
    </row>
    <row r="85" spans="1:7">
      <c r="A85">
        <v>1996</v>
      </c>
      <c r="B85">
        <v>25143.220703125</v>
      </c>
      <c r="C85">
        <v>21893.943359375</v>
      </c>
      <c r="D85">
        <v>28701.953125</v>
      </c>
      <c r="E85">
        <v>29320.86328125</v>
      </c>
      <c r="F85">
        <v>16710.572265625</v>
      </c>
      <c r="G85">
        <v>32724.869140625</v>
      </c>
    </row>
    <row r="86" spans="1:7">
      <c r="A86">
        <v>1997</v>
      </c>
      <c r="B86">
        <v>26252.845703125</v>
      </c>
      <c r="C86">
        <v>22762.583984375</v>
      </c>
      <c r="D86">
        <v>29818.984375</v>
      </c>
      <c r="E86">
        <v>30653.611328125</v>
      </c>
      <c r="F86">
        <v>17830.689453125</v>
      </c>
      <c r="G86">
        <v>34068</v>
      </c>
    </row>
    <row r="87" spans="1:7">
      <c r="A87">
        <v>1998</v>
      </c>
      <c r="B87">
        <v>27335.357421875</v>
      </c>
      <c r="C87">
        <v>23890.353515625</v>
      </c>
      <c r="D87">
        <v>30930.14453125</v>
      </c>
      <c r="E87">
        <v>31679.05859375</v>
      </c>
      <c r="F87">
        <v>18722.84765625</v>
      </c>
      <c r="G87">
        <v>35348.73828125</v>
      </c>
    </row>
    <row r="88" spans="1:7">
      <c r="A88">
        <v>1999</v>
      </c>
      <c r="B88">
        <v>28087.6640625</v>
      </c>
      <c r="C88">
        <v>24696.501953125</v>
      </c>
      <c r="D88">
        <v>31773.708984375</v>
      </c>
      <c r="E88">
        <v>33174.40625</v>
      </c>
      <c r="F88">
        <v>19093.712890625</v>
      </c>
      <c r="G88">
        <v>36344.40625</v>
      </c>
    </row>
    <row r="89" spans="1:7">
      <c r="A89">
        <v>2000</v>
      </c>
      <c r="B89">
        <v>28742.15625</v>
      </c>
      <c r="C89">
        <v>25428.5234375</v>
      </c>
      <c r="D89">
        <v>32343.9296875</v>
      </c>
      <c r="E89">
        <v>33640.5703125</v>
      </c>
      <c r="F89">
        <v>19881.79296875</v>
      </c>
      <c r="G89">
        <v>37026.23828125</v>
      </c>
    </row>
    <row r="90" spans="1:7">
      <c r="A90">
        <v>2001</v>
      </c>
      <c r="B90">
        <v>28325.912109375</v>
      </c>
      <c r="C90">
        <v>25092.681640625</v>
      </c>
      <c r="D90">
        <v>32121.443359375</v>
      </c>
      <c r="E90">
        <v>32964.89453125</v>
      </c>
      <c r="F90">
        <v>19821.109375</v>
      </c>
      <c r="G90">
        <v>36479.27734375</v>
      </c>
    </row>
    <row r="91" spans="1:7">
      <c r="A91">
        <v>2002</v>
      </c>
      <c r="B91">
        <v>27278.462890625</v>
      </c>
      <c r="C91">
        <v>24170.791015625</v>
      </c>
      <c r="D91">
        <v>31076.73046875</v>
      </c>
      <c r="E91">
        <v>31491.087890625</v>
      </c>
      <c r="F91">
        <v>18991.3359375</v>
      </c>
      <c r="G91">
        <v>34736.87890625</v>
      </c>
    </row>
    <row r="92" spans="1:7">
      <c r="A92">
        <v>2003</v>
      </c>
      <c r="B92">
        <v>26572.529296875</v>
      </c>
      <c r="C92">
        <v>23665.103515625</v>
      </c>
      <c r="D92">
        <v>30426.560546875</v>
      </c>
      <c r="E92">
        <v>30629.404296875</v>
      </c>
      <c r="F92">
        <v>18796.853515625</v>
      </c>
      <c r="G92">
        <v>33942.51953125</v>
      </c>
    </row>
    <row r="93" spans="1:7">
      <c r="A93">
        <v>2004</v>
      </c>
      <c r="B93">
        <v>27179.1640625</v>
      </c>
      <c r="C93">
        <v>24217.75390625</v>
      </c>
      <c r="D93">
        <v>30930.283203125</v>
      </c>
      <c r="E93">
        <v>31259.328125</v>
      </c>
      <c r="F93">
        <v>19347.87890625</v>
      </c>
      <c r="G93">
        <v>34352.35546875</v>
      </c>
    </row>
    <row r="94" spans="1:7">
      <c r="A94">
        <v>2005</v>
      </c>
      <c r="B94">
        <v>27425.412109375</v>
      </c>
      <c r="C94">
        <v>24676.478515625</v>
      </c>
      <c r="D94">
        <v>30941.490234375</v>
      </c>
      <c r="E94">
        <v>31388.9921875</v>
      </c>
      <c r="F94">
        <v>19690.0390625</v>
      </c>
      <c r="G94">
        <v>34329.7109375</v>
      </c>
    </row>
    <row r="95" spans="1:7">
      <c r="A95">
        <v>2006</v>
      </c>
      <c r="B95">
        <v>27935.79296875</v>
      </c>
      <c r="C95">
        <v>24955.974609375</v>
      </c>
      <c r="D95">
        <v>31350.16796875</v>
      </c>
      <c r="E95">
        <v>31784.724609375</v>
      </c>
      <c r="F95">
        <v>20175.849609375</v>
      </c>
      <c r="G95">
        <v>34702.46484375</v>
      </c>
    </row>
    <row r="96" spans="1:7">
      <c r="A96">
        <v>2007</v>
      </c>
      <c r="B96">
        <v>28862.794921875</v>
      </c>
      <c r="C96">
        <v>25843.673828125</v>
      </c>
      <c r="D96">
        <v>31942.296875</v>
      </c>
      <c r="E96">
        <v>32485.740234375</v>
      </c>
      <c r="F96">
        <v>20892.31640625</v>
      </c>
      <c r="G96">
        <v>35806.7734375</v>
      </c>
    </row>
    <row r="97" spans="1:7">
      <c r="A97">
        <v>2008</v>
      </c>
      <c r="B97">
        <v>27527.166015625</v>
      </c>
      <c r="C97">
        <v>24567.255859375</v>
      </c>
      <c r="D97">
        <v>30783.06640625</v>
      </c>
      <c r="E97">
        <v>30783.06640625</v>
      </c>
      <c r="F97">
        <v>20127.390625</v>
      </c>
      <c r="G97">
        <v>34038.96875</v>
      </c>
    </row>
    <row r="98" spans="1:7">
      <c r="A98">
        <v>2009</v>
      </c>
      <c r="B98">
        <v>25161.25390625</v>
      </c>
      <c r="C98">
        <v>22235.525390625</v>
      </c>
      <c r="D98">
        <v>28555.09765625</v>
      </c>
      <c r="E98">
        <v>27443.3203125</v>
      </c>
      <c r="F98">
        <v>18666.138671875</v>
      </c>
      <c r="G98">
        <v>31597.853515625</v>
      </c>
    </row>
    <row r="99" spans="1:7">
      <c r="A99">
        <v>2010</v>
      </c>
      <c r="B99">
        <v>25031.8359375</v>
      </c>
      <c r="C99">
        <v>22090.30859375</v>
      </c>
      <c r="D99">
        <v>28146.396484375</v>
      </c>
      <c r="E99">
        <v>27050.533203125</v>
      </c>
      <c r="F99">
        <v>18514.330078125</v>
      </c>
      <c r="G99">
        <v>31145.603515625</v>
      </c>
    </row>
    <row r="100" spans="1:7">
      <c r="A100">
        <v>2011</v>
      </c>
      <c r="B100">
        <v>25058.736328125</v>
      </c>
      <c r="C100">
        <v>22236.806640625</v>
      </c>
      <c r="D100">
        <v>27993.54296875</v>
      </c>
      <c r="E100">
        <v>27542.033203125</v>
      </c>
      <c r="F100">
        <v>18342.54296875</v>
      </c>
      <c r="G100">
        <v>30871.91015625</v>
      </c>
    </row>
    <row r="101" spans="1:7">
      <c r="A101">
        <v>2012</v>
      </c>
      <c r="B101">
        <v>24953.384765625</v>
      </c>
      <c r="C101">
        <v>22131.603515625</v>
      </c>
      <c r="D101">
        <v>27996.48046875</v>
      </c>
      <c r="E101">
        <v>27609.17578125</v>
      </c>
      <c r="F101">
        <v>18313.90234375</v>
      </c>
      <c r="G101">
        <v>30541.61328125</v>
      </c>
    </row>
    <row r="102" spans="1:7">
      <c r="A102">
        <v>2013</v>
      </c>
      <c r="B102">
        <v>25416.154296875</v>
      </c>
      <c r="C102">
        <v>22483.51953125</v>
      </c>
      <c r="D102">
        <v>28294.478515625</v>
      </c>
      <c r="E102">
        <v>28240.169921875</v>
      </c>
      <c r="F102">
        <v>18410.41796875</v>
      </c>
      <c r="G102">
        <v>30684.03125</v>
      </c>
    </row>
    <row r="103" spans="1:7">
      <c r="A103">
        <v>2014</v>
      </c>
      <c r="B103">
        <v>25924.72265625</v>
      </c>
      <c r="C103">
        <v>23097.541015625</v>
      </c>
      <c r="D103">
        <v>28805.24609375</v>
      </c>
      <c r="E103">
        <v>29018.619140625</v>
      </c>
      <c r="F103">
        <v>19043.46875</v>
      </c>
      <c r="G103">
        <v>31205.68359375</v>
      </c>
    </row>
    <row r="104" spans="1:7">
      <c r="A104">
        <v>2015</v>
      </c>
      <c r="B104">
        <v>26446.943359375</v>
      </c>
      <c r="C104">
        <v>23596.375</v>
      </c>
      <c r="D104">
        <v>29350.30078125</v>
      </c>
      <c r="E104">
        <v>29825.39453125</v>
      </c>
      <c r="F104">
        <v>19426.09765625</v>
      </c>
      <c r="G104">
        <v>31672.986328125</v>
      </c>
    </row>
    <row r="105" spans="1:7">
      <c r="A105">
        <v>2016</v>
      </c>
      <c r="B105">
        <v>26262.78125</v>
      </c>
      <c r="C105">
        <v>23396.802734375</v>
      </c>
      <c r="D105">
        <v>28972.43359375</v>
      </c>
      <c r="E105">
        <v>29337.1953125</v>
      </c>
      <c r="F105">
        <v>19644.978515625</v>
      </c>
      <c r="G105">
        <v>31265.216796875</v>
      </c>
    </row>
    <row r="106" spans="1:7">
      <c r="A106">
        <v>2017</v>
      </c>
    </row>
    <row r="107" spans="1:7">
      <c r="A107">
        <v>2018</v>
      </c>
    </row>
    <row r="108" spans="1:7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Z108"/>
  <sheetViews>
    <sheetView workbookViewId="0">
      <pane xSplit="1" ySplit="1" topLeftCell="H87" activePane="bottomRight" state="frozen"/>
      <selection activeCell="D32" sqref="D32"/>
      <selection pane="topRight" activeCell="D32" sqref="D32"/>
      <selection pane="bottomLeft" activeCell="D32" sqref="D32"/>
      <selection pane="bottomRight" activeCell="AM29" sqref="AM29"/>
    </sheetView>
  </sheetViews>
  <sheetFormatPr baseColWidth="10" defaultColWidth="8.83203125" defaultRowHeight="15.55"/>
  <sheetData>
    <row r="1" spans="1:78">
      <c r="A1" t="s">
        <v>1</v>
      </c>
      <c r="B1" t="s">
        <v>876</v>
      </c>
      <c r="C1" t="s">
        <v>877</v>
      </c>
      <c r="D1" t="s">
        <v>878</v>
      </c>
      <c r="E1" t="s">
        <v>879</v>
      </c>
      <c r="F1" t="s">
        <v>880</v>
      </c>
      <c r="G1" t="s">
        <v>881</v>
      </c>
      <c r="H1" t="s">
        <v>882</v>
      </c>
      <c r="I1" t="s">
        <v>883</v>
      </c>
      <c r="J1" t="s">
        <v>884</v>
      </c>
      <c r="K1" t="s">
        <v>885</v>
      </c>
      <c r="L1" t="s">
        <v>886</v>
      </c>
      <c r="M1" t="s">
        <v>887</v>
      </c>
      <c r="N1" t="s">
        <v>888</v>
      </c>
      <c r="O1" t="s">
        <v>889</v>
      </c>
      <c r="P1" t="s">
        <v>890</v>
      </c>
      <c r="Q1" t="s">
        <v>891</v>
      </c>
      <c r="R1" t="s">
        <v>892</v>
      </c>
      <c r="S1" t="s">
        <v>893</v>
      </c>
      <c r="T1" t="s">
        <v>894</v>
      </c>
      <c r="U1" t="s">
        <v>895</v>
      </c>
      <c r="V1" t="s">
        <v>896</v>
      </c>
      <c r="W1" t="s">
        <v>897</v>
      </c>
      <c r="X1" t="s">
        <v>898</v>
      </c>
      <c r="Y1" t="s">
        <v>899</v>
      </c>
      <c r="Z1" t="s">
        <v>900</v>
      </c>
      <c r="AA1" t="s">
        <v>901</v>
      </c>
      <c r="AB1" t="s">
        <v>902</v>
      </c>
      <c r="AC1" t="s">
        <v>903</v>
      </c>
      <c r="AD1" t="s">
        <v>904</v>
      </c>
      <c r="AE1" t="s">
        <v>905</v>
      </c>
      <c r="AF1" t="s">
        <v>906</v>
      </c>
      <c r="AG1" t="s">
        <v>907</v>
      </c>
      <c r="AH1" t="s">
        <v>908</v>
      </c>
      <c r="AI1" t="s">
        <v>909</v>
      </c>
      <c r="AJ1" t="s">
        <v>910</v>
      </c>
      <c r="AK1" t="s">
        <v>911</v>
      </c>
      <c r="AL1" t="s">
        <v>912</v>
      </c>
      <c r="AM1" t="s">
        <v>913</v>
      </c>
      <c r="AN1" t="s">
        <v>914</v>
      </c>
      <c r="AO1" t="s">
        <v>915</v>
      </c>
      <c r="AP1" t="s">
        <v>916</v>
      </c>
      <c r="AQ1" t="s">
        <v>917</v>
      </c>
      <c r="AR1" t="s">
        <v>918</v>
      </c>
      <c r="AS1" t="s">
        <v>919</v>
      </c>
      <c r="AT1" t="s">
        <v>920</v>
      </c>
      <c r="AU1" t="s">
        <v>921</v>
      </c>
      <c r="AV1" t="s">
        <v>922</v>
      </c>
      <c r="AW1" t="s">
        <v>923</v>
      </c>
      <c r="AX1" t="s">
        <v>924</v>
      </c>
      <c r="AY1" t="s">
        <v>925</v>
      </c>
      <c r="AZ1" t="s">
        <v>926</v>
      </c>
      <c r="BA1" t="s">
        <v>927</v>
      </c>
      <c r="BB1" t="s">
        <v>928</v>
      </c>
      <c r="BC1" t="s">
        <v>929</v>
      </c>
      <c r="BD1" t="s">
        <v>930</v>
      </c>
      <c r="BE1" t="s">
        <v>931</v>
      </c>
      <c r="BF1" t="s">
        <v>932</v>
      </c>
      <c r="BG1" t="s">
        <v>933</v>
      </c>
      <c r="BH1" t="s">
        <v>934</v>
      </c>
      <c r="BI1" t="s">
        <v>935</v>
      </c>
      <c r="BJ1" t="s">
        <v>936</v>
      </c>
      <c r="BK1" t="s">
        <v>937</v>
      </c>
      <c r="BL1" t="s">
        <v>938</v>
      </c>
      <c r="BM1" t="s">
        <v>939</v>
      </c>
      <c r="BN1" t="s">
        <v>940</v>
      </c>
      <c r="BO1" t="s">
        <v>941</v>
      </c>
      <c r="BP1" t="s">
        <v>942</v>
      </c>
      <c r="BQ1" t="s">
        <v>943</v>
      </c>
      <c r="BR1" t="s">
        <v>944</v>
      </c>
      <c r="BS1" t="s">
        <v>945</v>
      </c>
      <c r="BT1" t="s">
        <v>946</v>
      </c>
      <c r="BU1" t="s">
        <v>947</v>
      </c>
      <c r="BV1" t="s">
        <v>948</v>
      </c>
      <c r="BW1" t="s">
        <v>949</v>
      </c>
      <c r="BX1" t="s">
        <v>950</v>
      </c>
      <c r="BY1" t="s">
        <v>951</v>
      </c>
      <c r="BZ1" t="s">
        <v>952</v>
      </c>
    </row>
    <row r="2" spans="1:78">
      <c r="A2">
        <v>1913</v>
      </c>
      <c r="C2">
        <v>1.0000009536743164</v>
      </c>
      <c r="D2">
        <v>0.24698600000000001</v>
      </c>
      <c r="E2">
        <v>0.16103500000000001</v>
      </c>
      <c r="F2">
        <v>0.17843399999999998</v>
      </c>
      <c r="G2">
        <v>0.38873999999999997</v>
      </c>
      <c r="H2">
        <v>2.4806000000000002E-2</v>
      </c>
      <c r="Q2">
        <v>0.78985154390136958</v>
      </c>
      <c r="R2">
        <v>0.2346367</v>
      </c>
      <c r="S2">
        <v>0.14707660383894419</v>
      </c>
      <c r="T2">
        <v>0.10377152150015387</v>
      </c>
      <c r="U2">
        <v>0.2886265350212518</v>
      </c>
      <c r="V2">
        <v>1.5740183541019706E-2</v>
      </c>
      <c r="X2">
        <v>0.66886230878179498</v>
      </c>
      <c r="Y2">
        <v>0.2346367</v>
      </c>
      <c r="Z2">
        <v>0.11825380013730738</v>
      </c>
      <c r="AA2">
        <v>7.8687891044293717E-2</v>
      </c>
      <c r="AB2">
        <v>0.22510376184553518</v>
      </c>
      <c r="AC2">
        <v>1.2180155754658726E-2</v>
      </c>
      <c r="AE2">
        <v>0.45715115974484077</v>
      </c>
      <c r="AF2">
        <v>0.2346367</v>
      </c>
      <c r="AG2">
        <v>7.4833755561723156E-2</v>
      </c>
      <c r="AH2">
        <v>3.8818804397027805E-2</v>
      </c>
      <c r="AI2">
        <v>0.10424523240242646</v>
      </c>
      <c r="AJ2">
        <v>4.616667383663408E-3</v>
      </c>
      <c r="AL2">
        <v>0.41132505636478339</v>
      </c>
      <c r="AM2">
        <v>0.2346367</v>
      </c>
      <c r="AN2">
        <v>6.0957789100141727E-2</v>
      </c>
      <c r="AO2">
        <v>2.8331840138016002E-2</v>
      </c>
      <c r="AP2">
        <v>8.487595005047556E-2</v>
      </c>
      <c r="AQ2">
        <v>2.5227770761501516E-3</v>
      </c>
      <c r="AS2">
        <v>0.23136544433972558</v>
      </c>
      <c r="AT2">
        <v>0.13716055888586098</v>
      </c>
      <c r="AU2">
        <v>3.3784695293092644E-2</v>
      </c>
      <c r="AV2">
        <v>1.2434512282016655E-2</v>
      </c>
      <c r="AW2">
        <v>4.7174376130368671E-2</v>
      </c>
      <c r="AX2">
        <v>8.1130174838664698E-4</v>
      </c>
      <c r="AZ2">
        <v>8.7361083784101817E-2</v>
      </c>
      <c r="BA2">
        <v>6.0080540092289247E-2</v>
      </c>
      <c r="BB2">
        <v>1.0086169939550199E-2</v>
      </c>
      <c r="BC2">
        <v>2.8467527595007688E-3</v>
      </c>
      <c r="BD2">
        <v>1.421369487272736E-2</v>
      </c>
      <c r="BE2">
        <v>1.3392612003423866E-4</v>
      </c>
      <c r="BN2">
        <v>0.21014940977294683</v>
      </c>
      <c r="BO2">
        <v>1.2349300000000007E-2</v>
      </c>
      <c r="BP2">
        <v>1.3958396161055805E-2</v>
      </c>
      <c r="BQ2">
        <v>7.4662478499846113E-2</v>
      </c>
      <c r="BR2">
        <v>0.10011346497874818</v>
      </c>
      <c r="BS2">
        <v>9.0658164589802956E-3</v>
      </c>
    </row>
    <row r="3" spans="1:78">
      <c r="A3">
        <v>1914</v>
      </c>
      <c r="C3">
        <v>1.0000009536743164</v>
      </c>
      <c r="D3">
        <v>0.230127</v>
      </c>
      <c r="E3">
        <v>0.17336699999999999</v>
      </c>
      <c r="F3">
        <v>0.192831</v>
      </c>
      <c r="G3">
        <v>0.37706800000000001</v>
      </c>
      <c r="H3">
        <v>2.6608E-2</v>
      </c>
      <c r="Q3">
        <v>0.78848846842986953</v>
      </c>
      <c r="R3">
        <v>0.21862065</v>
      </c>
      <c r="S3">
        <v>0.16075906057901659</v>
      </c>
      <c r="T3">
        <v>0.11173148934857211</v>
      </c>
      <c r="U3">
        <v>0.28058945222152448</v>
      </c>
      <c r="V3">
        <v>1.678781628075636E-2</v>
      </c>
      <c r="X3">
        <v>0.66586925654650053</v>
      </c>
      <c r="Y3">
        <v>0.21862065</v>
      </c>
      <c r="Z3">
        <v>0.13014403333142074</v>
      </c>
      <c r="AA3">
        <v>8.4599836767845132E-2</v>
      </c>
      <c r="AB3">
        <v>0.219474768712799</v>
      </c>
      <c r="AC3">
        <v>1.3029967734435655E-2</v>
      </c>
      <c r="AE3">
        <v>0.4516117763371148</v>
      </c>
      <c r="AF3">
        <v>0.21862065</v>
      </c>
      <c r="AG3">
        <v>8.3803972749574712E-2</v>
      </c>
      <c r="AH3">
        <v>4.1691760880440583E-2</v>
      </c>
      <c r="AI3">
        <v>0.10254848183336787</v>
      </c>
      <c r="AJ3">
        <v>4.9469108737316822E-3</v>
      </c>
      <c r="AL3">
        <v>0.40589589363971207</v>
      </c>
      <c r="AM3">
        <v>0.21862065</v>
      </c>
      <c r="AN3">
        <v>6.9149272493496505E-2</v>
      </c>
      <c r="AO3">
        <v>3.0661770340445982E-2</v>
      </c>
      <c r="AP3">
        <v>8.4738545035845922E-2</v>
      </c>
      <c r="AQ3">
        <v>2.7256557699236639E-3</v>
      </c>
      <c r="AS3">
        <v>0.2253209567599444</v>
      </c>
      <c r="AT3">
        <v>0.12779812594530268</v>
      </c>
      <c r="AU3">
        <v>3.7769604627286277E-2</v>
      </c>
      <c r="AV3">
        <v>1.3212863812581214E-2</v>
      </c>
      <c r="AW3">
        <v>4.5679984163269675E-2</v>
      </c>
      <c r="AX3">
        <v>8.603782115045712E-4</v>
      </c>
      <c r="AZ3">
        <v>9.3049398257490437E-2</v>
      </c>
      <c r="BA3">
        <v>6.5028778412201615E-2</v>
      </c>
      <c r="BB3">
        <v>1.1228404077707923E-2</v>
      </c>
      <c r="BC3">
        <v>2.9928160962899484E-3</v>
      </c>
      <c r="BD3">
        <v>1.3658418321588929E-2</v>
      </c>
      <c r="BE3">
        <v>1.4098134970202318E-4</v>
      </c>
      <c r="BN3">
        <v>0.21151248524444688</v>
      </c>
      <c r="BO3">
        <v>1.1506349999999999E-2</v>
      </c>
      <c r="BP3">
        <v>1.2607939420983399E-2</v>
      </c>
      <c r="BQ3">
        <v>8.1099510651427884E-2</v>
      </c>
      <c r="BR3">
        <v>9.6478547778475532E-2</v>
      </c>
      <c r="BS3">
        <v>9.82018371924364E-3</v>
      </c>
    </row>
    <row r="4" spans="1:78">
      <c r="A4">
        <v>1915</v>
      </c>
      <c r="C4">
        <v>0.99999898672103882</v>
      </c>
      <c r="D4">
        <v>0.24682999999999999</v>
      </c>
      <c r="E4">
        <v>0.17580499999999999</v>
      </c>
      <c r="F4">
        <v>0.19193199999999999</v>
      </c>
      <c r="G4">
        <v>0.35910799999999998</v>
      </c>
      <c r="H4">
        <v>2.6324E-2</v>
      </c>
      <c r="Q4">
        <v>0.78488124983464569</v>
      </c>
      <c r="R4">
        <v>0.23448849999999999</v>
      </c>
      <c r="S4">
        <v>0.15753844078198223</v>
      </c>
      <c r="T4">
        <v>0.1108899081714278</v>
      </c>
      <c r="U4">
        <v>0.26546873516025266</v>
      </c>
      <c r="V4">
        <v>1.6495665720983044E-2</v>
      </c>
      <c r="X4">
        <v>0.66290013939015446</v>
      </c>
      <c r="Y4">
        <v>0.23448849999999999</v>
      </c>
      <c r="Z4">
        <v>0.12601068104134142</v>
      </c>
      <c r="AA4">
        <v>8.3718455133522801E-2</v>
      </c>
      <c r="AB4">
        <v>0.20586670362772524</v>
      </c>
      <c r="AC4">
        <v>1.2815799587565064E-2</v>
      </c>
      <c r="AE4">
        <v>0.45222777760409505</v>
      </c>
      <c r="AF4">
        <v>0.23448849999999999</v>
      </c>
      <c r="AG4">
        <v>7.8494508252821685E-2</v>
      </c>
      <c r="AH4">
        <v>4.0755544947836675E-2</v>
      </c>
      <c r="AI4">
        <v>9.3662340577213621E-2</v>
      </c>
      <c r="AJ4">
        <v>4.8268838262231165E-3</v>
      </c>
      <c r="AL4">
        <v>0.40874842011585416</v>
      </c>
      <c r="AM4">
        <v>0.23448849999999999</v>
      </c>
      <c r="AN4">
        <v>6.427910259242578E-2</v>
      </c>
      <c r="AO4">
        <v>2.9897271941941757E-2</v>
      </c>
      <c r="AP4">
        <v>7.7439880756044882E-2</v>
      </c>
      <c r="AQ4">
        <v>2.6436648254418403E-3</v>
      </c>
      <c r="AS4">
        <v>0.23668448973935197</v>
      </c>
      <c r="AT4">
        <v>0.13707392625410778</v>
      </c>
      <c r="AU4">
        <v>3.7895912102589156E-2</v>
      </c>
      <c r="AV4">
        <v>1.3861737914643122E-2</v>
      </c>
      <c r="AW4">
        <v>4.6951027378644226E-2</v>
      </c>
      <c r="AX4">
        <v>9.0188608936767241E-4</v>
      </c>
      <c r="AZ4">
        <v>0.11034639054481578</v>
      </c>
      <c r="BA4">
        <v>6.8502325877741937E-2</v>
      </c>
      <c r="BB4">
        <v>1.6297637388155775E-2</v>
      </c>
      <c r="BC4">
        <v>4.5927165392128646E-3</v>
      </c>
      <c r="BD4">
        <v>2.0743780216125766E-2</v>
      </c>
      <c r="BE4">
        <v>2.0993052357943953E-4</v>
      </c>
      <c r="BN4">
        <v>0.21511773688639313</v>
      </c>
      <c r="BO4">
        <v>1.2341500000000005E-2</v>
      </c>
      <c r="BP4">
        <v>1.8266559218017751E-2</v>
      </c>
      <c r="BQ4">
        <v>8.1042091828572194E-2</v>
      </c>
      <c r="BR4">
        <v>9.3639264839747327E-2</v>
      </c>
      <c r="BS4">
        <v>9.8283342790169564E-3</v>
      </c>
    </row>
    <row r="5" spans="1:78">
      <c r="A5">
        <v>1916</v>
      </c>
      <c r="C5">
        <v>0.99999797344207764</v>
      </c>
      <c r="D5">
        <v>0.266629</v>
      </c>
      <c r="E5">
        <v>0.17416100000000001</v>
      </c>
      <c r="F5">
        <v>0.18506799999999998</v>
      </c>
      <c r="G5">
        <v>0.348885</v>
      </c>
      <c r="H5">
        <v>2.5255E-2</v>
      </c>
      <c r="Q5">
        <v>0.78492563993871345</v>
      </c>
      <c r="R5">
        <v>0.23971154018039795</v>
      </c>
      <c r="S5">
        <v>0.15831333904939077</v>
      </c>
      <c r="T5">
        <v>0.10962759070531604</v>
      </c>
      <c r="U5">
        <v>0.26083812525726519</v>
      </c>
      <c r="V5">
        <v>1.6435044746343538E-2</v>
      </c>
      <c r="X5">
        <v>0.67953509891948694</v>
      </c>
      <c r="Y5">
        <v>0.24912499117685211</v>
      </c>
      <c r="Z5">
        <v>0.12801035638670871</v>
      </c>
      <c r="AA5">
        <v>8.4525529288206308E-2</v>
      </c>
      <c r="AB5">
        <v>0.20526324805147392</v>
      </c>
      <c r="AC5">
        <v>1.2610974016245884E-2</v>
      </c>
      <c r="AE5">
        <v>0.43722024633049583</v>
      </c>
      <c r="AF5">
        <v>0.20871872968787153</v>
      </c>
      <c r="AG5">
        <v>8.2559681071408098E-2</v>
      </c>
      <c r="AH5">
        <v>4.3444771257179188E-2</v>
      </c>
      <c r="AI5">
        <v>9.7665320610362066E-2</v>
      </c>
      <c r="AJ5">
        <v>4.8317437036750292E-3</v>
      </c>
      <c r="AL5">
        <v>0.37758937213406507</v>
      </c>
      <c r="AM5">
        <v>0.19208313755484882</v>
      </c>
      <c r="AN5">
        <v>6.8646155055976377E-2</v>
      </c>
      <c r="AO5">
        <v>3.2444482822112965E-2</v>
      </c>
      <c r="AP5">
        <v>8.1704919528561001E-2</v>
      </c>
      <c r="AQ5">
        <v>2.7106771725659787E-3</v>
      </c>
      <c r="AS5">
        <v>0.25446404772962555</v>
      </c>
      <c r="AT5">
        <v>0.14806905110078394</v>
      </c>
      <c r="AU5">
        <v>4.0941388045532087E-2</v>
      </c>
      <c r="AV5">
        <v>1.5379823560267668E-2</v>
      </c>
      <c r="AW5">
        <v>4.9138222688193067E-2</v>
      </c>
      <c r="AX5">
        <v>9.3556233484880236E-4</v>
      </c>
      <c r="AZ5">
        <v>0.11503140096608849</v>
      </c>
      <c r="BA5">
        <v>7.2650787082762694E-2</v>
      </c>
      <c r="BB5">
        <v>1.6832639268955271E-2</v>
      </c>
      <c r="BC5">
        <v>4.9805779693457616E-3</v>
      </c>
      <c r="BD5">
        <v>2.0358695053487738E-2</v>
      </c>
      <c r="BE5">
        <v>2.0870159153702061E-4</v>
      </c>
      <c r="BN5">
        <v>0.21507233350336419</v>
      </c>
      <c r="BO5">
        <v>2.6917459819602058E-2</v>
      </c>
      <c r="BP5">
        <v>1.5847660950609261E-2</v>
      </c>
      <c r="BQ5">
        <v>7.5440409294683958E-2</v>
      </c>
      <c r="BR5">
        <v>8.8046874742734815E-2</v>
      </c>
      <c r="BS5">
        <v>8.8199552536564613E-3</v>
      </c>
    </row>
    <row r="6" spans="1:78">
      <c r="A6">
        <v>1917</v>
      </c>
      <c r="C6">
        <v>1.0000020265579224</v>
      </c>
      <c r="D6">
        <v>0.234821</v>
      </c>
      <c r="E6">
        <v>0.18509599999999998</v>
      </c>
      <c r="F6">
        <v>0.193523</v>
      </c>
      <c r="G6">
        <v>0.36026399999999997</v>
      </c>
      <c r="H6">
        <v>2.6297999999999998E-2</v>
      </c>
      <c r="Q6">
        <v>0.78640088488028248</v>
      </c>
      <c r="R6">
        <v>0.21604404779207576</v>
      </c>
      <c r="S6">
        <v>0.17272550809186391</v>
      </c>
      <c r="T6">
        <v>0.11460195522914259</v>
      </c>
      <c r="U6">
        <v>0.26638943376830487</v>
      </c>
      <c r="V6">
        <v>1.6639939998895396E-2</v>
      </c>
      <c r="X6">
        <v>0.67448619946885557</v>
      </c>
      <c r="Y6">
        <v>0.22307995</v>
      </c>
      <c r="Z6">
        <v>0.14042798791830882</v>
      </c>
      <c r="AA6">
        <v>9.1453715746912606E-2</v>
      </c>
      <c r="AB6">
        <v>0.20664817209582509</v>
      </c>
      <c r="AC6">
        <v>1.287637370780899E-2</v>
      </c>
      <c r="AE6">
        <v>0.41069005778653445</v>
      </c>
      <c r="AF6">
        <v>0.20421848472848095</v>
      </c>
      <c r="AG6">
        <v>0.1054299495388083</v>
      </c>
      <c r="AH6">
        <v>4.0684808381078387E-2</v>
      </c>
      <c r="AI6">
        <v>5.4897900609340071E-2</v>
      </c>
      <c r="AJ6">
        <v>5.4589145288266583E-3</v>
      </c>
      <c r="AL6">
        <v>0.34487127012520008</v>
      </c>
      <c r="AM6">
        <v>0.18624570207357594</v>
      </c>
      <c r="AN6">
        <v>8.8422283380036798E-2</v>
      </c>
      <c r="AO6">
        <v>2.861076499690483E-2</v>
      </c>
      <c r="AP6">
        <v>3.8414343846416996E-2</v>
      </c>
      <c r="AQ6">
        <v>3.1781758282655244E-3</v>
      </c>
      <c r="AS6">
        <v>0.21417869667487385</v>
      </c>
      <c r="AT6">
        <v>0.12614059335104458</v>
      </c>
      <c r="AU6">
        <v>5.3412366196708555E-2</v>
      </c>
      <c r="AV6">
        <v>1.1643503122038773E-2</v>
      </c>
      <c r="AW6">
        <v>2.1808770548085575E-2</v>
      </c>
      <c r="AX6">
        <v>1.1734634569963609E-3</v>
      </c>
      <c r="AZ6">
        <v>8.6113543392808356E-2</v>
      </c>
      <c r="BA6">
        <v>5.1329607864208295E-2</v>
      </c>
      <c r="BB6">
        <v>2.2593864195746657E-2</v>
      </c>
      <c r="BC6">
        <v>2.8682341214118644E-3</v>
      </c>
      <c r="BD6">
        <v>9.0838776390057031E-3</v>
      </c>
      <c r="BE6">
        <v>2.3795957243583104E-4</v>
      </c>
      <c r="BN6">
        <v>0.21360114167763988</v>
      </c>
      <c r="BO6">
        <v>1.8776952207924247E-2</v>
      </c>
      <c r="BP6">
        <v>1.2370491908136071E-2</v>
      </c>
      <c r="BQ6">
        <v>7.8921044770857401E-2</v>
      </c>
      <c r="BR6">
        <v>9.38745662316951E-2</v>
      </c>
      <c r="BS6">
        <v>9.6580600011046021E-3</v>
      </c>
    </row>
    <row r="7" spans="1:78">
      <c r="A7">
        <v>1918</v>
      </c>
      <c r="C7">
        <v>1</v>
      </c>
      <c r="D7">
        <v>0.20998800000000001</v>
      </c>
      <c r="E7">
        <v>0.20013300000000001</v>
      </c>
      <c r="F7">
        <v>0.19636499999999998</v>
      </c>
      <c r="G7">
        <v>0.36692599999999997</v>
      </c>
      <c r="H7">
        <v>2.6588000000000001E-2</v>
      </c>
      <c r="Q7">
        <v>0.78975804466168575</v>
      </c>
      <c r="R7">
        <v>0.19866695948738106</v>
      </c>
      <c r="S7">
        <v>0.18820390789742153</v>
      </c>
      <c r="T7">
        <v>0.11622765300043524</v>
      </c>
      <c r="U7">
        <v>0.27013022327729208</v>
      </c>
      <c r="V7">
        <v>1.6529300999155838E-2</v>
      </c>
      <c r="X7">
        <v>0.65138315256756818</v>
      </c>
      <c r="Y7">
        <v>0.18891792851779535</v>
      </c>
      <c r="Z7">
        <v>0.16976844558336543</v>
      </c>
      <c r="AA7">
        <v>9.0742147515089619E-2</v>
      </c>
      <c r="AB7">
        <v>0.18812268617665875</v>
      </c>
      <c r="AC7">
        <v>1.3831944774658989E-2</v>
      </c>
      <c r="AE7">
        <v>0.37473357025620813</v>
      </c>
      <c r="AF7">
        <v>0.15402772695345121</v>
      </c>
      <c r="AG7">
        <v>0.11119840407299177</v>
      </c>
      <c r="AH7">
        <v>4.0827691614689639E-2</v>
      </c>
      <c r="AI7">
        <v>6.3142230707257718E-2</v>
      </c>
      <c r="AJ7">
        <v>5.5375169078177794E-3</v>
      </c>
      <c r="AL7">
        <v>0.29707469501105094</v>
      </c>
      <c r="AM7">
        <v>0.13168244033483398</v>
      </c>
      <c r="AN7">
        <v>8.9494714395044195E-2</v>
      </c>
      <c r="AO7">
        <v>2.7601381754281014E-2</v>
      </c>
      <c r="AP7">
        <v>4.504879512125224E-2</v>
      </c>
      <c r="AQ7">
        <v>3.2473634056394917E-3</v>
      </c>
      <c r="AS7">
        <v>0.16788794054993564</v>
      </c>
      <c r="AT7">
        <v>7.8957069791832174E-2</v>
      </c>
      <c r="AU7">
        <v>5.1436389339252174E-2</v>
      </c>
      <c r="AV7">
        <v>1.0414059783631463E-2</v>
      </c>
      <c r="AW7">
        <v>2.5905462951923489E-2</v>
      </c>
      <c r="AX7">
        <v>1.174958683296328E-3</v>
      </c>
      <c r="AZ7">
        <v>6.0966546276304545E-2</v>
      </c>
      <c r="BA7">
        <v>2.6381986701799712E-2</v>
      </c>
      <c r="BB7">
        <v>2.043663951027799E-2</v>
      </c>
      <c r="BC7">
        <v>2.3638151489791996E-3</v>
      </c>
      <c r="BD7">
        <v>1.1570502639038584E-2</v>
      </c>
      <c r="BE7">
        <v>2.1360227620907004E-4</v>
      </c>
      <c r="BN7">
        <v>0.21024195533831425</v>
      </c>
      <c r="BO7">
        <v>1.1321040512618952E-2</v>
      </c>
      <c r="BP7">
        <v>1.1929092102578455E-2</v>
      </c>
      <c r="BQ7">
        <v>8.0137346999564762E-2</v>
      </c>
      <c r="BR7">
        <v>9.6795776722707894E-2</v>
      </c>
      <c r="BS7">
        <v>1.0058699000844162E-2</v>
      </c>
    </row>
    <row r="8" spans="1:78">
      <c r="A8">
        <v>1919</v>
      </c>
      <c r="C8">
        <v>1</v>
      </c>
      <c r="D8">
        <v>0.222691</v>
      </c>
      <c r="E8">
        <v>0.20299200000000001</v>
      </c>
      <c r="F8">
        <v>0.18420900000000004</v>
      </c>
      <c r="G8">
        <v>0.36524299999999998</v>
      </c>
      <c r="H8">
        <v>2.4865000000000002E-2</v>
      </c>
      <c r="Q8">
        <v>0.8051315306943484</v>
      </c>
      <c r="R8">
        <v>0.21155644999999998</v>
      </c>
      <c r="S8">
        <v>0.18980072769482881</v>
      </c>
      <c r="T8">
        <v>0.10898618259980843</v>
      </c>
      <c r="U8">
        <v>0.27944969439138229</v>
      </c>
      <c r="V8">
        <v>1.5338476008328959E-2</v>
      </c>
      <c r="X8">
        <v>0.68110532971478344</v>
      </c>
      <c r="Y8">
        <v>0.20153106650250668</v>
      </c>
      <c r="Z8">
        <v>0.17540360642211966</v>
      </c>
      <c r="AA8">
        <v>8.6155808561079072E-2</v>
      </c>
      <c r="AB8">
        <v>0.2050864033475964</v>
      </c>
      <c r="AC8">
        <v>1.2928444881481647E-2</v>
      </c>
      <c r="AE8">
        <v>0.40384016668999712</v>
      </c>
      <c r="AF8">
        <v>0.16075157557306755</v>
      </c>
      <c r="AG8">
        <v>0.11890679845701008</v>
      </c>
      <c r="AH8">
        <v>3.8988175022157331E-2</v>
      </c>
      <c r="AI8">
        <v>8.0005343116430191E-2</v>
      </c>
      <c r="AJ8">
        <v>5.1882745213319339E-3</v>
      </c>
      <c r="AL8">
        <v>0.31990910019680435</v>
      </c>
      <c r="AM8">
        <v>0.13333150759128698</v>
      </c>
      <c r="AN8">
        <v>9.6287935720576284E-2</v>
      </c>
      <c r="AO8">
        <v>2.7232283895571033E-2</v>
      </c>
      <c r="AP8">
        <v>6.0097583314494205E-2</v>
      </c>
      <c r="AQ8">
        <v>2.9597896748758436E-3</v>
      </c>
      <c r="AS8">
        <v>0.17494940133019976</v>
      </c>
      <c r="AT8">
        <v>7.4700236505914175E-2</v>
      </c>
      <c r="AU8">
        <v>5.3349919205480545E-2</v>
      </c>
      <c r="AV8">
        <v>1.0751963048929173E-2</v>
      </c>
      <c r="AW8">
        <v>3.5125421271243025E-2</v>
      </c>
      <c r="AX8">
        <v>1.0218612986328166E-3</v>
      </c>
      <c r="AZ8">
        <v>5.9072288576427573E-2</v>
      </c>
      <c r="BA8">
        <v>2.2821368330547397E-2</v>
      </c>
      <c r="BB8">
        <v>1.9555726490005226E-2</v>
      </c>
      <c r="BC8">
        <v>2.4272139243383239E-3</v>
      </c>
      <c r="BD8">
        <v>1.4092294874395407E-2</v>
      </c>
      <c r="BE8">
        <v>1.7568495714122474E-4</v>
      </c>
      <c r="BN8">
        <v>0.1948684693056516</v>
      </c>
      <c r="BO8">
        <v>1.1134550000000021E-2</v>
      </c>
      <c r="BP8">
        <v>1.3191272305171187E-2</v>
      </c>
      <c r="BQ8">
        <v>7.5222817400191599E-2</v>
      </c>
      <c r="BR8">
        <v>8.5793305608617698E-2</v>
      </c>
      <c r="BS8">
        <v>9.5265239916710424E-3</v>
      </c>
    </row>
    <row r="9" spans="1:78">
      <c r="A9">
        <v>1920</v>
      </c>
      <c r="C9">
        <v>1.0000009536743164</v>
      </c>
      <c r="D9">
        <v>0.21312999999999999</v>
      </c>
      <c r="E9">
        <v>0.212779</v>
      </c>
      <c r="F9">
        <v>0.19149600000000003</v>
      </c>
      <c r="G9">
        <v>0.356817</v>
      </c>
      <c r="H9">
        <v>2.5779E-2</v>
      </c>
      <c r="Q9">
        <v>0.78609560705870996</v>
      </c>
      <c r="R9">
        <v>0.20247349999999997</v>
      </c>
      <c r="S9">
        <v>0.19897206011341631</v>
      </c>
      <c r="T9">
        <v>0.11325541011812813</v>
      </c>
      <c r="U9">
        <v>0.25516121217902304</v>
      </c>
      <c r="V9">
        <v>1.6233424648142408E-2</v>
      </c>
      <c r="X9">
        <v>0.64035322698422859</v>
      </c>
      <c r="Y9">
        <v>0.18831477185874063</v>
      </c>
      <c r="Z9">
        <v>0.17468535424436227</v>
      </c>
      <c r="AA9">
        <v>8.7623364852243438E-2</v>
      </c>
      <c r="AB9">
        <v>0.17609863062989284</v>
      </c>
      <c r="AC9">
        <v>1.3631105398989365E-2</v>
      </c>
      <c r="AE9">
        <v>0.36041360962082408</v>
      </c>
      <c r="AF9">
        <v>0.14357531470587606</v>
      </c>
      <c r="AG9">
        <v>0.1078330281809973</v>
      </c>
      <c r="AH9">
        <v>4.0343894221267745E-2</v>
      </c>
      <c r="AI9">
        <v>6.3295309522205689E-2</v>
      </c>
      <c r="AJ9">
        <v>5.3660629904773161E-3</v>
      </c>
      <c r="AL9">
        <v>0.27708921120876712</v>
      </c>
      <c r="AM9">
        <v>0.11340785139190479</v>
      </c>
      <c r="AN9">
        <v>8.4664538195057745E-2</v>
      </c>
      <c r="AO9">
        <v>2.8169503264247088E-2</v>
      </c>
      <c r="AP9">
        <v>4.7847103172136127E-2</v>
      </c>
      <c r="AQ9">
        <v>3.0002151854213832E-3</v>
      </c>
      <c r="AS9">
        <v>0.13701929415265701</v>
      </c>
      <c r="AT9">
        <v>5.663984473699079E-2</v>
      </c>
      <c r="AU9">
        <v>4.2282663215122564E-2</v>
      </c>
      <c r="AV9">
        <v>1.1386513339346848E-2</v>
      </c>
      <c r="AW9">
        <v>2.5733844839557714E-2</v>
      </c>
      <c r="AX9">
        <v>9.764280216390895E-4</v>
      </c>
      <c r="AZ9">
        <v>3.9220149260788192E-2</v>
      </c>
      <c r="BA9">
        <v>1.405281171319459E-2</v>
      </c>
      <c r="BB9">
        <v>1.305220796106729E-2</v>
      </c>
      <c r="BC9">
        <v>2.5974514607908835E-3</v>
      </c>
      <c r="BD9">
        <v>9.3589736832023328E-3</v>
      </c>
      <c r="BE9">
        <v>1.5870444253309263E-4</v>
      </c>
      <c r="BN9">
        <v>0.21390534661560645</v>
      </c>
      <c r="BO9">
        <v>1.0656500000000013E-2</v>
      </c>
      <c r="BP9">
        <v>1.3806939886583661E-2</v>
      </c>
      <c r="BQ9">
        <v>7.824058988187188E-2</v>
      </c>
      <c r="BR9">
        <v>0.10165578782097695</v>
      </c>
      <c r="BS9">
        <v>9.5455753518575923E-3</v>
      </c>
    </row>
    <row r="10" spans="1:78">
      <c r="A10">
        <v>1921</v>
      </c>
      <c r="C10">
        <v>1</v>
      </c>
      <c r="D10">
        <v>0.209538</v>
      </c>
      <c r="E10">
        <v>0.230267</v>
      </c>
      <c r="F10">
        <v>0.21063499999999999</v>
      </c>
      <c r="G10">
        <v>0.321272</v>
      </c>
      <c r="H10">
        <v>2.8288000000000001E-2</v>
      </c>
      <c r="Q10">
        <v>0.78486016202501885</v>
      </c>
      <c r="R10">
        <v>0.19906109999999999</v>
      </c>
      <c r="S10">
        <v>0.21363277017564325</v>
      </c>
      <c r="T10">
        <v>0.12368239962780025</v>
      </c>
      <c r="U10">
        <v>0.22758247643603938</v>
      </c>
      <c r="V10">
        <v>2.0901415785535973E-2</v>
      </c>
      <c r="X10">
        <v>0.64715185388784846</v>
      </c>
      <c r="Y10">
        <v>0.19427108773558827</v>
      </c>
      <c r="Z10">
        <v>0.18479836957289272</v>
      </c>
      <c r="AA10">
        <v>9.3801544585112112E-2</v>
      </c>
      <c r="AB10">
        <v>0.15789859716119245</v>
      </c>
      <c r="AC10">
        <v>1.6382254833062843E-2</v>
      </c>
      <c r="AE10">
        <v>0.37180684052859486</v>
      </c>
      <c r="AF10">
        <v>0.15448441366058344</v>
      </c>
      <c r="AG10">
        <v>0.11091806840409545</v>
      </c>
      <c r="AH10">
        <v>4.2767550487755809E-2</v>
      </c>
      <c r="AI10">
        <v>5.7157453435893589E-2</v>
      </c>
      <c r="AJ10">
        <v>6.4793545402666098E-3</v>
      </c>
      <c r="AL10">
        <v>0.28998159171070531</v>
      </c>
      <c r="AM10">
        <v>0.12739287422244208</v>
      </c>
      <c r="AN10">
        <v>8.5949307053819965E-2</v>
      </c>
      <c r="AO10">
        <v>2.9957668040819369E-2</v>
      </c>
      <c r="AP10">
        <v>4.3021523620317907E-2</v>
      </c>
      <c r="AQ10">
        <v>3.6602187733060145E-3</v>
      </c>
      <c r="AS10">
        <v>0.14625061003449269</v>
      </c>
      <c r="AT10">
        <v>6.9514898745058659E-2</v>
      </c>
      <c r="AU10">
        <v>4.1165368514884837E-2</v>
      </c>
      <c r="AV10">
        <v>1.1699548949400309E-2</v>
      </c>
      <c r="AW10">
        <v>2.2681072548345612E-2</v>
      </c>
      <c r="AX10">
        <v>1.1897212768032718E-3</v>
      </c>
      <c r="AZ10">
        <v>4.0948760978859654E-2</v>
      </c>
      <c r="BA10">
        <v>1.9198412788519404E-2</v>
      </c>
      <c r="BB10">
        <v>1.1154652681505856E-2</v>
      </c>
      <c r="BC10">
        <v>2.4626046978681489E-3</v>
      </c>
      <c r="BD10">
        <v>7.9328462681000408E-3</v>
      </c>
      <c r="BE10">
        <v>2.0024454286621439E-4</v>
      </c>
      <c r="BN10">
        <v>0.21513983797498115</v>
      </c>
      <c r="BO10">
        <v>1.0476900000000011E-2</v>
      </c>
      <c r="BP10">
        <v>1.6634229824356739E-2</v>
      </c>
      <c r="BQ10">
        <v>8.6952600372199734E-2</v>
      </c>
      <c r="BR10">
        <v>9.3689523563960625E-2</v>
      </c>
      <c r="BS10">
        <v>7.386584214464028E-3</v>
      </c>
    </row>
    <row r="11" spans="1:78">
      <c r="A11">
        <v>1922</v>
      </c>
      <c r="C11">
        <v>1</v>
      </c>
      <c r="D11">
        <v>0.23786499999999999</v>
      </c>
      <c r="E11">
        <v>0.23236499999999999</v>
      </c>
      <c r="F11">
        <v>0.211233</v>
      </c>
      <c r="G11">
        <v>0.29022900000000001</v>
      </c>
      <c r="H11">
        <v>2.8308E-2</v>
      </c>
      <c r="Q11">
        <v>0.79606113894580266</v>
      </c>
      <c r="R11">
        <v>0.22539687155857732</v>
      </c>
      <c r="S11">
        <v>0.216229836165445</v>
      </c>
      <c r="T11">
        <v>0.12485264626149697</v>
      </c>
      <c r="U11">
        <v>0.20937700081314486</v>
      </c>
      <c r="V11">
        <v>2.0204784147138343E-2</v>
      </c>
      <c r="X11">
        <v>0.66623248593402074</v>
      </c>
      <c r="Y11">
        <v>0.21521294720781162</v>
      </c>
      <c r="Z11">
        <v>0.19112979834219571</v>
      </c>
      <c r="AA11">
        <v>9.7919348945102944E-2</v>
      </c>
      <c r="AB11">
        <v>0.14585113011121739</v>
      </c>
      <c r="AC11">
        <v>1.6119261327693035E-2</v>
      </c>
      <c r="AE11">
        <v>0.40316362839398023</v>
      </c>
      <c r="AF11">
        <v>0.1753718644406152</v>
      </c>
      <c r="AG11">
        <v>0.11952546432524619</v>
      </c>
      <c r="AH11">
        <v>5.053122888695627E-2</v>
      </c>
      <c r="AI11">
        <v>5.1388709509437684E-2</v>
      </c>
      <c r="AJ11">
        <v>6.3463612317248026E-3</v>
      </c>
      <c r="AL11">
        <v>0.32015325142821055</v>
      </c>
      <c r="AM11">
        <v>0.14779500433860682</v>
      </c>
      <c r="AN11">
        <v>9.3367223750665251E-2</v>
      </c>
      <c r="AO11">
        <v>3.7157369461751015E-2</v>
      </c>
      <c r="AP11">
        <v>3.8268320559558228E-2</v>
      </c>
      <c r="AQ11">
        <v>3.5653333176292718E-3</v>
      </c>
      <c r="AS11">
        <v>0.1692083417464561</v>
      </c>
      <c r="AT11">
        <v>8.5999429238083985E-2</v>
      </c>
      <c r="AU11">
        <v>4.5742347111933951E-2</v>
      </c>
      <c r="AV11">
        <v>1.6394524885434882E-2</v>
      </c>
      <c r="AW11">
        <v>1.9909447363750846E-2</v>
      </c>
      <c r="AX11">
        <v>1.1625931472524159E-3</v>
      </c>
      <c r="AZ11">
        <v>5.4341593847779902E-2</v>
      </c>
      <c r="BA11">
        <v>2.9206724379299141E-2</v>
      </c>
      <c r="BB11">
        <v>1.336043278759317E-2</v>
      </c>
      <c r="BC11">
        <v>4.6169265638297142E-3</v>
      </c>
      <c r="BD11">
        <v>6.9575305927501692E-3</v>
      </c>
      <c r="BE11">
        <v>1.9997952430771715E-4</v>
      </c>
      <c r="BN11">
        <v>0.20393886105419734</v>
      </c>
      <c r="BO11">
        <v>1.2468128441422671E-2</v>
      </c>
      <c r="BP11">
        <v>1.6135163834554996E-2</v>
      </c>
      <c r="BQ11">
        <v>8.6380353738503016E-2</v>
      </c>
      <c r="BR11">
        <v>8.085199918685515E-2</v>
      </c>
      <c r="BS11">
        <v>8.1032158528616567E-3</v>
      </c>
    </row>
    <row r="12" spans="1:78">
      <c r="A12">
        <v>1923</v>
      </c>
      <c r="C12">
        <v>1.0000009536743164</v>
      </c>
      <c r="D12">
        <v>0.24945400000000001</v>
      </c>
      <c r="E12">
        <v>0.22978099999999999</v>
      </c>
      <c r="F12">
        <v>0.21553499999999998</v>
      </c>
      <c r="G12">
        <v>0.27527099999999999</v>
      </c>
      <c r="H12">
        <v>2.9960000000000001E-2</v>
      </c>
      <c r="Q12">
        <v>0.80073074465504668</v>
      </c>
      <c r="R12">
        <v>0.23698130000000001</v>
      </c>
      <c r="S12">
        <v>0.2137009742926512</v>
      </c>
      <c r="T12">
        <v>0.12665363567614102</v>
      </c>
      <c r="U12">
        <v>0.20462383825724462</v>
      </c>
      <c r="V12">
        <v>1.8770996429009715E-2</v>
      </c>
      <c r="X12">
        <v>0.64465333626345567</v>
      </c>
      <c r="Y12">
        <v>0.21884276173251563</v>
      </c>
      <c r="Z12">
        <v>0.1797021289860192</v>
      </c>
      <c r="AA12">
        <v>9.4832785300620101E-2</v>
      </c>
      <c r="AB12">
        <v>0.13547751654710802</v>
      </c>
      <c r="AC12">
        <v>1.5798143697192731E-2</v>
      </c>
      <c r="AE12">
        <v>0.35718783203333021</v>
      </c>
      <c r="AF12">
        <v>0.17299562329264789</v>
      </c>
      <c r="AG12">
        <v>0.10171854153930039</v>
      </c>
      <c r="AH12">
        <v>4.3138566802705107E-2</v>
      </c>
      <c r="AI12">
        <v>3.2734795367987873E-2</v>
      </c>
      <c r="AJ12">
        <v>6.6003050306889105E-3</v>
      </c>
      <c r="AL12">
        <v>0.28059383826257367</v>
      </c>
      <c r="AM12">
        <v>0.14373964741129469</v>
      </c>
      <c r="AN12">
        <v>7.7793960902826392E-2</v>
      </c>
      <c r="AO12">
        <v>3.0714492824109974E-2</v>
      </c>
      <c r="AP12">
        <v>2.4676365584648911E-2</v>
      </c>
      <c r="AQ12">
        <v>3.6693715396936616E-3</v>
      </c>
      <c r="AS12">
        <v>0.1438409166302867</v>
      </c>
      <c r="AT12">
        <v>8.1439236211664476E-2</v>
      </c>
      <c r="AU12">
        <v>3.6473191504123939E-2</v>
      </c>
      <c r="AV12">
        <v>1.2625341877486511E-2</v>
      </c>
      <c r="AW12">
        <v>1.2130651925691696E-2</v>
      </c>
      <c r="AX12">
        <v>1.1724951113201276E-3</v>
      </c>
      <c r="AZ12">
        <v>4.4427541724691648E-2</v>
      </c>
      <c r="BA12">
        <v>2.6896553055103488E-2</v>
      </c>
      <c r="BB12">
        <v>1.0397400457314861E-2</v>
      </c>
      <c r="BC12">
        <v>3.1100748470149573E-3</v>
      </c>
      <c r="BD12">
        <v>3.8122399344873007E-3</v>
      </c>
      <c r="BE12">
        <v>2.1127343077104437E-4</v>
      </c>
      <c r="BN12">
        <v>0.19927020901926973</v>
      </c>
      <c r="BO12">
        <v>1.2472700000000003E-2</v>
      </c>
      <c r="BP12">
        <v>1.6080025707348782E-2</v>
      </c>
      <c r="BQ12">
        <v>8.8881364323858958E-2</v>
      </c>
      <c r="BR12">
        <v>7.0647161742755371E-2</v>
      </c>
      <c r="BS12">
        <v>1.1189003570990286E-2</v>
      </c>
    </row>
    <row r="13" spans="1:78">
      <c r="A13">
        <v>1924</v>
      </c>
      <c r="C13">
        <v>0.99999898672103882</v>
      </c>
      <c r="D13">
        <v>0.25877299999999998</v>
      </c>
      <c r="E13">
        <v>0.22506600000000002</v>
      </c>
      <c r="F13">
        <v>0.22358</v>
      </c>
      <c r="G13">
        <v>0.25947199999999998</v>
      </c>
      <c r="H13">
        <v>3.3107999999999999E-2</v>
      </c>
      <c r="Q13">
        <v>0.81353396440396919</v>
      </c>
      <c r="R13">
        <v>0.24435344902226902</v>
      </c>
      <c r="S13">
        <v>0.21553386618206186</v>
      </c>
      <c r="T13">
        <v>0.13306725743277797</v>
      </c>
      <c r="U13">
        <v>0.19909388077897863</v>
      </c>
      <c r="V13">
        <v>2.1485510987881658E-2</v>
      </c>
      <c r="X13">
        <v>0.65991414283173555</v>
      </c>
      <c r="Y13">
        <v>0.22491982594437421</v>
      </c>
      <c r="Z13">
        <v>0.18388541730617519</v>
      </c>
      <c r="AA13">
        <v>0.10014347844398241</v>
      </c>
      <c r="AB13">
        <v>0.13289825844831196</v>
      </c>
      <c r="AC13">
        <v>1.8067162688891743E-2</v>
      </c>
      <c r="AE13">
        <v>0.37777163289551147</v>
      </c>
      <c r="AF13">
        <v>0.18336942241374035</v>
      </c>
      <c r="AG13">
        <v>0.10537594677135007</v>
      </c>
      <c r="AH13">
        <v>4.3868011435078152E-2</v>
      </c>
      <c r="AI13">
        <v>3.7525347153756772E-2</v>
      </c>
      <c r="AJ13">
        <v>7.632905121586089E-3</v>
      </c>
      <c r="AL13">
        <v>0.300094672562915</v>
      </c>
      <c r="AM13">
        <v>0.15556299119077696</v>
      </c>
      <c r="AN13">
        <v>8.2257025334279879E-2</v>
      </c>
      <c r="AO13">
        <v>3.1219757064495032E-2</v>
      </c>
      <c r="AP13">
        <v>2.6727944386878495E-2</v>
      </c>
      <c r="AQ13">
        <v>4.3269545864845936E-3</v>
      </c>
      <c r="AS13">
        <v>0.15683196646915279</v>
      </c>
      <c r="AT13">
        <v>9.0973911412295966E-2</v>
      </c>
      <c r="AU13">
        <v>3.9370589211318259E-2</v>
      </c>
      <c r="AV13">
        <v>1.2729699228666475E-2</v>
      </c>
      <c r="AW13">
        <v>1.2325606660241888E-2</v>
      </c>
      <c r="AX13">
        <v>1.4321599566302014E-3</v>
      </c>
      <c r="AZ13">
        <v>4.8916581968063748E-2</v>
      </c>
      <c r="BA13">
        <v>3.0082866657082138E-2</v>
      </c>
      <c r="BB13">
        <v>1.136376474164315E-2</v>
      </c>
      <c r="BC13">
        <v>3.1755760925814471E-3</v>
      </c>
      <c r="BD13">
        <v>4.0223411124396162E-3</v>
      </c>
      <c r="BE13">
        <v>2.720333643173954E-4</v>
      </c>
      <c r="BN13">
        <v>0.18646502231706963</v>
      </c>
      <c r="BO13">
        <v>1.4419550977730955E-2</v>
      </c>
      <c r="BP13">
        <v>9.5321338179381425E-3</v>
      </c>
      <c r="BQ13">
        <v>9.0512742567222026E-2</v>
      </c>
      <c r="BR13">
        <v>6.0378119221021348E-2</v>
      </c>
      <c r="BS13">
        <v>1.1622489012118341E-2</v>
      </c>
    </row>
    <row r="14" spans="1:78">
      <c r="A14">
        <v>1925</v>
      </c>
      <c r="C14">
        <v>1</v>
      </c>
      <c r="D14">
        <v>0.287159</v>
      </c>
      <c r="E14">
        <v>0.213837</v>
      </c>
      <c r="F14">
        <v>0.22029699999999997</v>
      </c>
      <c r="G14">
        <v>0.24437</v>
      </c>
      <c r="H14">
        <v>3.4336999999999999E-2</v>
      </c>
      <c r="Q14">
        <v>0.8230531096728777</v>
      </c>
      <c r="R14">
        <v>0.26481958016914009</v>
      </c>
      <c r="S14">
        <v>0.2078257488514372</v>
      </c>
      <c r="T14">
        <v>0.13161803936560429</v>
      </c>
      <c r="U14">
        <v>0.19678599807496566</v>
      </c>
      <c r="V14">
        <v>2.2003743211730462E-2</v>
      </c>
      <c r="X14">
        <v>0.68280411848821077</v>
      </c>
      <c r="Y14">
        <v>0.24427460481830379</v>
      </c>
      <c r="Z14">
        <v>0.18114835932658316</v>
      </c>
      <c r="AA14">
        <v>0.10167925947638212</v>
      </c>
      <c r="AB14">
        <v>0.13667086997866151</v>
      </c>
      <c r="AC14">
        <v>1.9031024888280103E-2</v>
      </c>
      <c r="AE14">
        <v>0.41165157540296438</v>
      </c>
      <c r="AF14">
        <v>0.19956923549601982</v>
      </c>
      <c r="AG14">
        <v>0.11015395659617355</v>
      </c>
      <c r="AH14">
        <v>4.7453931229301416E-2</v>
      </c>
      <c r="AI14">
        <v>4.6523474275166607E-2</v>
      </c>
      <c r="AJ14">
        <v>7.9509778063029963E-3</v>
      </c>
      <c r="AL14">
        <v>0.32698727265034966</v>
      </c>
      <c r="AM14">
        <v>0.16891341874419968</v>
      </c>
      <c r="AN14">
        <v>8.5951042522489196E-2</v>
      </c>
      <c r="AO14">
        <v>3.3970902307219109E-2</v>
      </c>
      <c r="AP14">
        <v>3.3657244296751161E-2</v>
      </c>
      <c r="AQ14">
        <v>4.4946647796905003E-3</v>
      </c>
      <c r="AS14">
        <v>0.17411637328674939</v>
      </c>
      <c r="AT14">
        <v>0.10093144746195508</v>
      </c>
      <c r="AU14">
        <v>4.0913266209631663E-2</v>
      </c>
      <c r="AV14">
        <v>1.3887972880894769E-2</v>
      </c>
      <c r="AW14">
        <v>1.6889985425692932E-2</v>
      </c>
      <c r="AX14">
        <v>1.4937013085749629E-3</v>
      </c>
      <c r="AZ14">
        <v>6.0468601241205552E-2</v>
      </c>
      <c r="BA14">
        <v>3.8305564252546886E-2</v>
      </c>
      <c r="BB14">
        <v>1.2179211211150105E-2</v>
      </c>
      <c r="BC14">
        <v>3.1405714585267591E-3</v>
      </c>
      <c r="BD14">
        <v>6.562287364207102E-3</v>
      </c>
      <c r="BE14">
        <v>2.8096695477470711E-4</v>
      </c>
      <c r="BN14">
        <v>0.1769468903271223</v>
      </c>
      <c r="BO14">
        <v>2.2339419830859908E-2</v>
      </c>
      <c r="BP14">
        <v>6.0112511485628066E-3</v>
      </c>
      <c r="BQ14">
        <v>8.8678960634395704E-2</v>
      </c>
      <c r="BR14">
        <v>4.7584001925034342E-2</v>
      </c>
      <c r="BS14">
        <v>1.2333256788269537E-2</v>
      </c>
    </row>
    <row r="15" spans="1:78">
      <c r="A15">
        <v>1926</v>
      </c>
      <c r="C15">
        <v>0.99999898672103882</v>
      </c>
      <c r="D15">
        <v>0.31260599999999999</v>
      </c>
      <c r="E15">
        <v>0.209233</v>
      </c>
      <c r="F15">
        <v>0.20832100000000003</v>
      </c>
      <c r="G15">
        <v>0.23352300000000001</v>
      </c>
      <c r="H15">
        <v>3.6316000000000001E-2</v>
      </c>
      <c r="Q15">
        <v>0.83264371006081961</v>
      </c>
      <c r="R15">
        <v>0.29133720515388545</v>
      </c>
      <c r="S15">
        <v>0.20641215775975827</v>
      </c>
      <c r="T15">
        <v>0.1258771067922263</v>
      </c>
      <c r="U15">
        <v>0.18578859477401874</v>
      </c>
      <c r="V15">
        <v>2.3228645580930813E-2</v>
      </c>
      <c r="X15">
        <v>0.6966352068391809</v>
      </c>
      <c r="Y15">
        <v>0.26842249963395659</v>
      </c>
      <c r="Z15">
        <v>0.18064502796717891</v>
      </c>
      <c r="AA15">
        <v>9.7364667244302386E-2</v>
      </c>
      <c r="AB15">
        <v>0.13002794361714215</v>
      </c>
      <c r="AC15">
        <v>2.01750683766008E-2</v>
      </c>
      <c r="AE15">
        <v>0.42818485992544525</v>
      </c>
      <c r="AF15">
        <v>0.21933715369707102</v>
      </c>
      <c r="AG15">
        <v>0.11148166163111238</v>
      </c>
      <c r="AH15">
        <v>4.5819050232942374E-2</v>
      </c>
      <c r="AI15">
        <v>4.3088036478088718E-2</v>
      </c>
      <c r="AJ15">
        <v>8.4589578862307464E-3</v>
      </c>
      <c r="AL15">
        <v>0.34098302641963157</v>
      </c>
      <c r="AM15">
        <v>0.18632325115161602</v>
      </c>
      <c r="AN15">
        <v>8.6763578372284086E-2</v>
      </c>
      <c r="AO15">
        <v>3.2974691389355971E-2</v>
      </c>
      <c r="AP15">
        <v>3.0113938001066348E-2</v>
      </c>
      <c r="AQ15">
        <v>4.8075675053091673E-3</v>
      </c>
      <c r="AS15">
        <v>0.18761038527447649</v>
      </c>
      <c r="AT15">
        <v>0.1164140370983705</v>
      </c>
      <c r="AU15">
        <v>4.1860933155111371E-2</v>
      </c>
      <c r="AV15">
        <v>1.3548922005479365E-2</v>
      </c>
      <c r="AW15">
        <v>1.4185541745829913E-2</v>
      </c>
      <c r="AX15">
        <v>1.6009512696853326E-3</v>
      </c>
      <c r="AZ15">
        <v>6.773546846725205E-2</v>
      </c>
      <c r="BA15">
        <v>4.7354734116256743E-2</v>
      </c>
      <c r="BB15">
        <v>1.2034715585923906E-2</v>
      </c>
      <c r="BC15">
        <v>3.0010136948795266E-3</v>
      </c>
      <c r="BD15">
        <v>5.0083655132091964E-3</v>
      </c>
      <c r="BE15">
        <v>3.3663955698268346E-4</v>
      </c>
      <c r="BN15">
        <v>0.16735527666021921</v>
      </c>
      <c r="BO15">
        <v>2.1268794846114547E-2</v>
      </c>
      <c r="BP15">
        <v>2.8208422402417437E-3</v>
      </c>
      <c r="BQ15">
        <v>8.2443893207773705E-2</v>
      </c>
      <c r="BR15">
        <v>4.7734405225981269E-2</v>
      </c>
      <c r="BS15">
        <v>1.3087354419069188E-2</v>
      </c>
    </row>
    <row r="16" spans="1:78">
      <c r="A16">
        <v>1927</v>
      </c>
      <c r="C16">
        <v>1.0000009536743164</v>
      </c>
      <c r="D16">
        <v>0.349443</v>
      </c>
      <c r="E16">
        <v>0.20327600000000001</v>
      </c>
      <c r="F16">
        <v>0.18629200000000001</v>
      </c>
      <c r="G16">
        <v>0.22347900000000001</v>
      </c>
      <c r="H16">
        <v>3.7511000000000003E-2</v>
      </c>
      <c r="Q16">
        <v>0.84317082527733878</v>
      </c>
      <c r="R16">
        <v>0.32437146913111453</v>
      </c>
      <c r="S16">
        <v>0.20295920133823117</v>
      </c>
      <c r="T16">
        <v>0.1145448576834231</v>
      </c>
      <c r="U16">
        <v>0.17672279907611071</v>
      </c>
      <c r="V16">
        <v>2.4572498048459273E-2</v>
      </c>
      <c r="X16">
        <v>0.71307369974300083</v>
      </c>
      <c r="Y16">
        <v>0.29927611033302948</v>
      </c>
      <c r="Z16">
        <v>0.17961643913056488</v>
      </c>
      <c r="AA16">
        <v>8.9526399485275854E-2</v>
      </c>
      <c r="AB16">
        <v>0.12345837124136011</v>
      </c>
      <c r="AC16">
        <v>2.1196379552770445E-2</v>
      </c>
      <c r="AE16">
        <v>0.45274171086025411</v>
      </c>
      <c r="AF16">
        <v>0.24495375927518309</v>
      </c>
      <c r="AG16">
        <v>0.11163365730478303</v>
      </c>
      <c r="AH16">
        <v>4.4150666966133262E-2</v>
      </c>
      <c r="AI16">
        <v>4.311669857914547E-2</v>
      </c>
      <c r="AJ16">
        <v>8.8869287350093144E-3</v>
      </c>
      <c r="AL16">
        <v>0.36416438184739885</v>
      </c>
      <c r="AM16">
        <v>0.20935059104659845</v>
      </c>
      <c r="AN16">
        <v>8.6944473651453705E-2</v>
      </c>
      <c r="AO16">
        <v>3.1955289567375152E-2</v>
      </c>
      <c r="AP16">
        <v>3.085614734517405E-2</v>
      </c>
      <c r="AQ16">
        <v>5.0578802367974695E-3</v>
      </c>
      <c r="AS16">
        <v>0.20461758319134113</v>
      </c>
      <c r="AT16">
        <v>0.13231171696554025</v>
      </c>
      <c r="AU16">
        <v>4.1674396787079779E-2</v>
      </c>
      <c r="AV16">
        <v>1.3261500964881193E-2</v>
      </c>
      <c r="AW16">
        <v>1.5684784928034649E-2</v>
      </c>
      <c r="AX16">
        <v>1.6851835458052413E-3</v>
      </c>
      <c r="AZ16">
        <v>7.5448560087235564E-2</v>
      </c>
      <c r="BA16">
        <v>5.3195647536610623E-2</v>
      </c>
      <c r="BB16">
        <v>1.2493715223445667E-2</v>
      </c>
      <c r="BC16">
        <v>2.8802433799695135E-3</v>
      </c>
      <c r="BD16">
        <v>6.5392601428391388E-3</v>
      </c>
      <c r="BE16">
        <v>3.3969380437063338E-4</v>
      </c>
      <c r="BN16">
        <v>0.15683012839697763</v>
      </c>
      <c r="BO16">
        <v>2.5071530868885472E-2</v>
      </c>
      <c r="BP16">
        <v>3.1679866176882732E-4</v>
      </c>
      <c r="BQ16">
        <v>7.1747142316576917E-2</v>
      </c>
      <c r="BR16">
        <v>4.6756200923889296E-2</v>
      </c>
      <c r="BS16">
        <v>1.293850195154073E-2</v>
      </c>
    </row>
    <row r="17" spans="1:71">
      <c r="A17">
        <v>1928</v>
      </c>
      <c r="C17">
        <v>1</v>
      </c>
      <c r="D17">
        <v>0.39925899999999998</v>
      </c>
      <c r="E17">
        <v>0.18653199999999998</v>
      </c>
      <c r="F17">
        <v>0.16964299999999999</v>
      </c>
      <c r="G17">
        <v>0.20888799999999999</v>
      </c>
      <c r="H17">
        <v>3.5678000000000001E-2</v>
      </c>
      <c r="Q17">
        <v>0.84513267523881874</v>
      </c>
      <c r="R17">
        <v>0.36595993695203766</v>
      </c>
      <c r="S17">
        <v>0.18725850207061673</v>
      </c>
      <c r="T17">
        <v>0.10518572468205639</v>
      </c>
      <c r="U17">
        <v>0.16217127264040862</v>
      </c>
      <c r="V17">
        <v>2.4557238893699294E-2</v>
      </c>
      <c r="X17">
        <v>0.72306987184845539</v>
      </c>
      <c r="Y17">
        <v>0.33924891729393863</v>
      </c>
      <c r="Z17">
        <v>0.16620316253856543</v>
      </c>
      <c r="AA17">
        <v>8.3176252784303795E-2</v>
      </c>
      <c r="AB17">
        <v>0.11360588444534235</v>
      </c>
      <c r="AC17">
        <v>2.08356547863052E-2</v>
      </c>
      <c r="AE17">
        <v>0.48094615549167125</v>
      </c>
      <c r="AF17">
        <v>0.27866100087438328</v>
      </c>
      <c r="AG17">
        <v>0.10594172330181166</v>
      </c>
      <c r="AH17">
        <v>4.2512404932348306E-2</v>
      </c>
      <c r="AI17">
        <v>4.5193140584359325E-2</v>
      </c>
      <c r="AJ17">
        <v>8.6378857987686533E-3</v>
      </c>
      <c r="AL17">
        <v>0.39379196316094511</v>
      </c>
      <c r="AM17">
        <v>0.24071420429760734</v>
      </c>
      <c r="AN17">
        <v>8.3651652685309053E-2</v>
      </c>
      <c r="AO17">
        <v>3.0887117410735507E-2</v>
      </c>
      <c r="AP17">
        <v>3.3604727435610958E-2</v>
      </c>
      <c r="AQ17">
        <v>4.9342613316822334E-3</v>
      </c>
      <c r="AS17">
        <v>0.23187003529380218</v>
      </c>
      <c r="AT17">
        <v>0.15571231463072027</v>
      </c>
      <c r="AU17">
        <v>4.1660720143098143E-2</v>
      </c>
      <c r="AV17">
        <v>1.2609466000099188E-2</v>
      </c>
      <c r="AW17">
        <v>2.0228300160221618E-2</v>
      </c>
      <c r="AX17">
        <v>1.6592343596629653E-3</v>
      </c>
      <c r="AZ17">
        <v>9.0092673396989495E-2</v>
      </c>
      <c r="BA17">
        <v>6.2440186723407863E-2</v>
      </c>
      <c r="BB17">
        <v>1.4176937348074728E-2</v>
      </c>
      <c r="BC17">
        <v>2.5383350143453501E-3</v>
      </c>
      <c r="BD17">
        <v>1.0592044280768558E-2</v>
      </c>
      <c r="BE17">
        <v>3.4517003039299552E-4</v>
      </c>
      <c r="BN17">
        <v>0.15486732476118126</v>
      </c>
      <c r="BO17">
        <v>3.3299063047962318E-2</v>
      </c>
      <c r="BP17">
        <v>-7.2650207061675243E-4</v>
      </c>
      <c r="BQ17">
        <v>6.445727531794361E-2</v>
      </c>
      <c r="BR17">
        <v>4.671672735959137E-2</v>
      </c>
      <c r="BS17">
        <v>1.1120761106300708E-2</v>
      </c>
    </row>
    <row r="18" spans="1:71">
      <c r="A18">
        <v>1929</v>
      </c>
      <c r="C18">
        <v>1.0000009536743164</v>
      </c>
      <c r="D18">
        <v>0.414881</v>
      </c>
      <c r="E18">
        <v>0.18164999999999998</v>
      </c>
      <c r="F18">
        <v>0.16944600000000001</v>
      </c>
      <c r="G18">
        <v>0.19738</v>
      </c>
      <c r="H18">
        <v>3.6644000000000003E-2</v>
      </c>
      <c r="Q18">
        <v>0.84457393802099556</v>
      </c>
      <c r="R18">
        <v>0.38126379795143983</v>
      </c>
      <c r="S18">
        <v>0.18471160868246234</v>
      </c>
      <c r="T18">
        <v>0.10561418160475111</v>
      </c>
      <c r="U18">
        <v>0.14898477626696369</v>
      </c>
      <c r="V18">
        <v>2.3999573515378531E-2</v>
      </c>
      <c r="X18">
        <v>0.72364984514762554</v>
      </c>
      <c r="Y18">
        <v>0.35308132557165384</v>
      </c>
      <c r="Z18">
        <v>0.16421105636315539</v>
      </c>
      <c r="AA18">
        <v>8.3195322121484228E-2</v>
      </c>
      <c r="AB18">
        <v>0.10243955187376831</v>
      </c>
      <c r="AC18">
        <v>2.0722589217563737E-2</v>
      </c>
      <c r="AE18">
        <v>0.48236507934014028</v>
      </c>
      <c r="AF18">
        <v>0.28857543869862778</v>
      </c>
      <c r="AG18">
        <v>0.10490176424083181</v>
      </c>
      <c r="AH18">
        <v>4.2358231821674856E-2</v>
      </c>
      <c r="AI18">
        <v>3.8081876042565889E-2</v>
      </c>
      <c r="AJ18">
        <v>8.4477685364399945E-3</v>
      </c>
      <c r="AL18">
        <v>0.39626222510758996</v>
      </c>
      <c r="AM18">
        <v>0.24937871954264593</v>
      </c>
      <c r="AN18">
        <v>8.3329875476181411E-2</v>
      </c>
      <c r="AO18">
        <v>3.1182596782784709E-2</v>
      </c>
      <c r="AP18">
        <v>2.7633626109546162E-2</v>
      </c>
      <c r="AQ18">
        <v>4.7374071964317336E-3</v>
      </c>
      <c r="AS18">
        <v>0.24091597825959998</v>
      </c>
      <c r="AT18">
        <v>0.16759165030444798</v>
      </c>
      <c r="AU18">
        <v>4.2870137578220592E-2</v>
      </c>
      <c r="AV18">
        <v>1.3110298377018902E-2</v>
      </c>
      <c r="AW18">
        <v>1.58052157819784E-2</v>
      </c>
      <c r="AX18">
        <v>1.5386762179341016E-3</v>
      </c>
      <c r="AZ18">
        <v>0.10067301521271303</v>
      </c>
      <c r="BA18">
        <v>7.4037423229172256E-2</v>
      </c>
      <c r="BB18">
        <v>1.5336365885254385E-2</v>
      </c>
      <c r="BC18">
        <v>2.7862291082434579E-3</v>
      </c>
      <c r="BD18">
        <v>8.2007349536293572E-3</v>
      </c>
      <c r="BE18">
        <v>3.1226203641357176E-4</v>
      </c>
      <c r="BN18">
        <v>0.15542701565332084</v>
      </c>
      <c r="BO18">
        <v>3.3617202048560169E-2</v>
      </c>
      <c r="BP18">
        <v>-3.0616086824623648E-3</v>
      </c>
      <c r="BQ18">
        <v>6.3831818395248902E-2</v>
      </c>
      <c r="BR18">
        <v>4.8395223733036313E-2</v>
      </c>
      <c r="BS18">
        <v>1.2644426484621472E-2</v>
      </c>
    </row>
    <row r="19" spans="1:71">
      <c r="A19">
        <v>1930</v>
      </c>
      <c r="C19">
        <v>1</v>
      </c>
      <c r="D19">
        <v>0.37992500000000001</v>
      </c>
      <c r="E19">
        <v>0.200068</v>
      </c>
      <c r="F19">
        <v>0.18050500000000003</v>
      </c>
      <c r="G19">
        <v>0.195713</v>
      </c>
      <c r="H19">
        <v>4.3789000000000002E-2</v>
      </c>
      <c r="Q19">
        <v>0.84950053595968356</v>
      </c>
      <c r="R19">
        <v>0.36092875000000002</v>
      </c>
      <c r="S19">
        <v>0.20435937578438093</v>
      </c>
      <c r="T19">
        <v>0.11324052802431979</v>
      </c>
      <c r="U19">
        <v>0.14159933491255239</v>
      </c>
      <c r="V19">
        <v>2.9372547238430542E-2</v>
      </c>
      <c r="X19">
        <v>0.71219611616706058</v>
      </c>
      <c r="Y19">
        <v>0.33384003476211643</v>
      </c>
      <c r="Z19">
        <v>0.17596956092934887</v>
      </c>
      <c r="AA19">
        <v>8.8367379702830803E-2</v>
      </c>
      <c r="AB19">
        <v>8.9220479934945487E-2</v>
      </c>
      <c r="AC19">
        <v>2.4798660837819026E-2</v>
      </c>
      <c r="AE19">
        <v>0.43645559450302485</v>
      </c>
      <c r="AF19">
        <v>0.25382556482787011</v>
      </c>
      <c r="AG19">
        <v>0.10204157791869899</v>
      </c>
      <c r="AH19">
        <v>4.3016088291865089E-2</v>
      </c>
      <c r="AI19">
        <v>2.7562694786099962E-2</v>
      </c>
      <c r="AJ19">
        <v>1.0009668678490713E-2</v>
      </c>
      <c r="AL19">
        <v>0.34605341440332832</v>
      </c>
      <c r="AM19">
        <v>0.21129316144712049</v>
      </c>
      <c r="AN19">
        <v>7.9054390201340835E-2</v>
      </c>
      <c r="AO19">
        <v>3.1465061848822362E-2</v>
      </c>
      <c r="AP19">
        <v>1.8699393121319931E-2</v>
      </c>
      <c r="AQ19">
        <v>5.5414077847248102E-3</v>
      </c>
      <c r="AS19">
        <v>0.19157777025684444</v>
      </c>
      <c r="AT19">
        <v>0.1302023215513245</v>
      </c>
      <c r="AU19">
        <v>3.7845599269747357E-2</v>
      </c>
      <c r="AV19">
        <v>1.3449990938689232E-2</v>
      </c>
      <c r="AW19">
        <v>8.2793210196259234E-3</v>
      </c>
      <c r="AX19">
        <v>1.8005374774574285E-3</v>
      </c>
      <c r="AZ19">
        <v>7.1365158319397909E-2</v>
      </c>
      <c r="BA19">
        <v>5.4991124716746317E-2</v>
      </c>
      <c r="BB19">
        <v>1.0757520412667835E-2</v>
      </c>
      <c r="BC19">
        <v>2.6927317821575248E-3</v>
      </c>
      <c r="BD19">
        <v>2.5293737480407887E-3</v>
      </c>
      <c r="BE19">
        <v>3.9440765978545711E-4</v>
      </c>
      <c r="BN19">
        <v>0.15049946404031644</v>
      </c>
      <c r="BO19">
        <v>1.8996249999999992E-2</v>
      </c>
      <c r="BP19">
        <v>-4.2913757843809353E-3</v>
      </c>
      <c r="BQ19">
        <v>6.7264471975680223E-2</v>
      </c>
      <c r="BR19">
        <v>5.411366508744761E-2</v>
      </c>
      <c r="BS19">
        <v>1.441645276156946E-2</v>
      </c>
    </row>
    <row r="20" spans="1:71">
      <c r="A20">
        <v>1931</v>
      </c>
      <c r="C20">
        <v>1</v>
      </c>
      <c r="D20">
        <v>0.30577100000000002</v>
      </c>
      <c r="E20">
        <v>0.244283</v>
      </c>
      <c r="F20">
        <v>0.191886</v>
      </c>
      <c r="G20">
        <v>0.19917000000000001</v>
      </c>
      <c r="H20">
        <v>5.8889999999999998E-2</v>
      </c>
      <c r="Q20">
        <v>0.84677262773717121</v>
      </c>
      <c r="R20">
        <v>0.29048245</v>
      </c>
      <c r="S20">
        <v>0.24730915615006172</v>
      </c>
      <c r="T20">
        <v>0.12194825514792965</v>
      </c>
      <c r="U20">
        <v>0.14571375406243714</v>
      </c>
      <c r="V20">
        <v>4.1319012376742688E-2</v>
      </c>
      <c r="X20">
        <v>0.69784320821909585</v>
      </c>
      <c r="Y20">
        <v>0.26923677316370187</v>
      </c>
      <c r="Z20">
        <v>0.21111045931369951</v>
      </c>
      <c r="AA20">
        <v>9.3762392268052955E-2</v>
      </c>
      <c r="AB20">
        <v>8.9752682597870878E-2</v>
      </c>
      <c r="AC20">
        <v>3.3980900875770673E-2</v>
      </c>
      <c r="AE20">
        <v>0.38888376800769581</v>
      </c>
      <c r="AF20">
        <v>0.19054321579872438</v>
      </c>
      <c r="AG20">
        <v>0.11508818605877558</v>
      </c>
      <c r="AH20">
        <v>4.3093873094818137E-2</v>
      </c>
      <c r="AI20">
        <v>2.6358590049171245E-2</v>
      </c>
      <c r="AJ20">
        <v>1.3799903006206485E-2</v>
      </c>
      <c r="AL20">
        <v>0.30019984782297748</v>
      </c>
      <c r="AM20">
        <v>0.15492282664658139</v>
      </c>
      <c r="AN20">
        <v>8.8140072946135226E-2</v>
      </c>
      <c r="AO20">
        <v>3.1481319633599264E-2</v>
      </c>
      <c r="AP20">
        <v>1.8086858911549236E-2</v>
      </c>
      <c r="AQ20">
        <v>7.5687696851123214E-3</v>
      </c>
      <c r="AS20">
        <v>0.15686511428197542</v>
      </c>
      <c r="AT20">
        <v>9.1641415451216263E-2</v>
      </c>
      <c r="AU20">
        <v>4.1206815962754266E-2</v>
      </c>
      <c r="AV20">
        <v>1.3647792799523589E-2</v>
      </c>
      <c r="AW20">
        <v>7.955057373328878E-3</v>
      </c>
      <c r="AX20">
        <v>2.4140326951524564E-3</v>
      </c>
      <c r="AZ20">
        <v>5.452257612740135E-2</v>
      </c>
      <c r="BA20">
        <v>3.757421452007733E-2</v>
      </c>
      <c r="BB20">
        <v>1.1344144336558969E-2</v>
      </c>
      <c r="BC20">
        <v>2.6934877616912843E-3</v>
      </c>
      <c r="BD20">
        <v>2.4272548143151676E-3</v>
      </c>
      <c r="BE20">
        <v>4.8347469475859426E-4</v>
      </c>
      <c r="BN20">
        <v>0.15322737226282879</v>
      </c>
      <c r="BO20">
        <v>1.5288550000000012E-2</v>
      </c>
      <c r="BP20">
        <v>-3.0261561500617012E-3</v>
      </c>
      <c r="BQ20">
        <v>6.9937744852070355E-2</v>
      </c>
      <c r="BR20">
        <v>5.3456245937562874E-2</v>
      </c>
      <c r="BS20">
        <v>1.757098762325731E-2</v>
      </c>
    </row>
    <row r="21" spans="1:71">
      <c r="A21">
        <v>1932</v>
      </c>
      <c r="C21">
        <v>1</v>
      </c>
      <c r="D21">
        <v>0.23618500000000001</v>
      </c>
      <c r="E21">
        <v>0.29597300000000004</v>
      </c>
      <c r="F21">
        <v>0.19440000000000002</v>
      </c>
      <c r="G21">
        <v>0.19584599999999999</v>
      </c>
      <c r="H21">
        <v>7.7595999999999998E-2</v>
      </c>
      <c r="Q21">
        <v>0.85105831197723614</v>
      </c>
      <c r="R21">
        <v>0.22437574999999998</v>
      </c>
      <c r="S21">
        <v>0.29593482062216514</v>
      </c>
      <c r="T21">
        <v>0.12575246401827911</v>
      </c>
      <c r="U21">
        <v>0.14565644445967479</v>
      </c>
      <c r="V21">
        <v>5.9338832877117123E-2</v>
      </c>
      <c r="X21">
        <v>0.71415132207431742</v>
      </c>
      <c r="Y21">
        <v>0.21163911624161241</v>
      </c>
      <c r="Z21">
        <v>0.2624474250917897</v>
      </c>
      <c r="AA21">
        <v>9.9563273475765005E-2</v>
      </c>
      <c r="AB21">
        <v>9.2802788426204014E-2</v>
      </c>
      <c r="AC21">
        <v>4.7698718838946302E-2</v>
      </c>
      <c r="AE21">
        <v>0.38493267806174597</v>
      </c>
      <c r="AF21">
        <v>0.1503894551501532</v>
      </c>
      <c r="AG21">
        <v>0.14035688512658001</v>
      </c>
      <c r="AH21">
        <v>4.5826733363316836E-2</v>
      </c>
      <c r="AI21">
        <v>2.8686733427637653E-2</v>
      </c>
      <c r="AJ21">
        <v>1.9672870994058234E-2</v>
      </c>
      <c r="AL21">
        <v>0.30379265769326363</v>
      </c>
      <c r="AM21">
        <v>0.12422629593431951</v>
      </c>
      <c r="AN21">
        <v>0.11185304338939601</v>
      </c>
      <c r="AO21">
        <v>3.4780631681896372E-2</v>
      </c>
      <c r="AP21">
        <v>2.1993756638910438E-2</v>
      </c>
      <c r="AQ21">
        <v>1.0938930048741293E-2</v>
      </c>
      <c r="AS21">
        <v>0.16289397215601115</v>
      </c>
      <c r="AT21">
        <v>7.6927624553435381E-2</v>
      </c>
      <c r="AU21">
        <v>5.5530392014465135E-2</v>
      </c>
      <c r="AV21">
        <v>1.6097073733143417E-2</v>
      </c>
      <c r="AW21">
        <v>1.0718278746064017E-2</v>
      </c>
      <c r="AX21">
        <v>3.620603108903192E-3</v>
      </c>
      <c r="AZ21">
        <v>4.8663880261538436E-2</v>
      </c>
      <c r="BA21">
        <v>2.8901087755777422E-2</v>
      </c>
      <c r="BB21">
        <v>1.3188809122825506E-2</v>
      </c>
      <c r="BC21">
        <v>3.0184477561000038E-3</v>
      </c>
      <c r="BD21">
        <v>2.8733285490855883E-3</v>
      </c>
      <c r="BE21">
        <v>6.8220707774991523E-4</v>
      </c>
      <c r="BN21">
        <v>0.14894168802276386</v>
      </c>
      <c r="BO21">
        <v>1.1809250000000021E-2</v>
      </c>
      <c r="BP21">
        <v>3.8179377834887673E-5</v>
      </c>
      <c r="BQ21">
        <v>6.8647535981720909E-2</v>
      </c>
      <c r="BR21">
        <v>5.0189555540325198E-2</v>
      </c>
      <c r="BS21">
        <v>1.8257167122882875E-2</v>
      </c>
    </row>
    <row r="22" spans="1:71">
      <c r="A22">
        <v>1933</v>
      </c>
      <c r="C22">
        <v>1</v>
      </c>
      <c r="D22">
        <v>0.242059</v>
      </c>
      <c r="E22">
        <v>0.29146999999999995</v>
      </c>
      <c r="F22">
        <v>0.19716499999999998</v>
      </c>
      <c r="G22">
        <v>0.190752</v>
      </c>
      <c r="H22">
        <v>7.8553999999999999E-2</v>
      </c>
      <c r="Q22">
        <v>0.84858724720150236</v>
      </c>
      <c r="R22">
        <v>0.22995605</v>
      </c>
      <c r="S22">
        <v>0.2827741651261359</v>
      </c>
      <c r="T22">
        <v>0.12574108357937328</v>
      </c>
      <c r="U22">
        <v>0.15133976720551873</v>
      </c>
      <c r="V22">
        <v>5.8776181290474336E-2</v>
      </c>
      <c r="X22">
        <v>0.72252555048897693</v>
      </c>
      <c r="Y22">
        <v>0.21700691748119971</v>
      </c>
      <c r="Z22">
        <v>0.25198901780771216</v>
      </c>
      <c r="AA22">
        <v>0.10289801137273985</v>
      </c>
      <c r="AB22">
        <v>0.1025730931529712</v>
      </c>
      <c r="AC22">
        <v>4.8058510674354092E-2</v>
      </c>
      <c r="AE22">
        <v>0.40681727426449577</v>
      </c>
      <c r="AF22">
        <v>0.16385770191826027</v>
      </c>
      <c r="AG22">
        <v>0.13957050956301192</v>
      </c>
      <c r="AH22">
        <v>4.7664720282178948E-2</v>
      </c>
      <c r="AI22">
        <v>3.5495179125929407E-2</v>
      </c>
      <c r="AJ22">
        <v>2.0229163375115225E-2</v>
      </c>
      <c r="AL22">
        <v>0.32441625066096369</v>
      </c>
      <c r="AM22">
        <v>0.1391806431785669</v>
      </c>
      <c r="AN22">
        <v>0.10958670477240534</v>
      </c>
      <c r="AO22">
        <v>3.5454854448895241E-2</v>
      </c>
      <c r="AP22">
        <v>2.8807154841005371E-2</v>
      </c>
      <c r="AQ22">
        <v>1.1386893420090831E-2</v>
      </c>
      <c r="AS22">
        <v>0.18168260387907148</v>
      </c>
      <c r="AT22">
        <v>9.140733922487386E-2</v>
      </c>
      <c r="AU22">
        <v>5.4596089986227191E-2</v>
      </c>
      <c r="AV22">
        <v>1.6101399117103551E-2</v>
      </c>
      <c r="AW22">
        <v>1.5713488425794526E-2</v>
      </c>
      <c r="AX22">
        <v>3.8642871250723757E-3</v>
      </c>
      <c r="AZ22">
        <v>6.1718921085181289E-2</v>
      </c>
      <c r="BA22">
        <v>3.8402457552809501E-2</v>
      </c>
      <c r="BB22">
        <v>1.4250341252776024E-2</v>
      </c>
      <c r="BC22">
        <v>2.9956621412029565E-3</v>
      </c>
      <c r="BD22">
        <v>5.3520886028543616E-3</v>
      </c>
      <c r="BE22">
        <v>7.1837153553844268E-4</v>
      </c>
      <c r="BN22">
        <v>0.15141275279849764</v>
      </c>
      <c r="BO22">
        <v>1.2102950000000001E-2</v>
      </c>
      <c r="BP22">
        <v>8.6958348738640709E-3</v>
      </c>
      <c r="BQ22">
        <v>7.1423916420626732E-2</v>
      </c>
      <c r="BR22">
        <v>3.9412232794481278E-2</v>
      </c>
      <c r="BS22">
        <v>1.9777818709525663E-2</v>
      </c>
    </row>
    <row r="23" spans="1:71">
      <c r="A23">
        <v>1934</v>
      </c>
      <c r="C23">
        <v>0.99999898672103882</v>
      </c>
      <c r="D23">
        <v>0.25237999999999999</v>
      </c>
      <c r="E23">
        <v>0.27367999999999998</v>
      </c>
      <c r="F23">
        <v>0.20389299999999999</v>
      </c>
      <c r="G23">
        <v>0.19291700000000001</v>
      </c>
      <c r="H23">
        <v>7.7129000000000003E-2</v>
      </c>
      <c r="Q23">
        <v>0.83318479888345287</v>
      </c>
      <c r="R23">
        <v>0.23976099999999997</v>
      </c>
      <c r="S23">
        <v>0.26013529182116196</v>
      </c>
      <c r="T23">
        <v>0.12800675797218455</v>
      </c>
      <c r="U23">
        <v>0.14630479530170276</v>
      </c>
      <c r="V23">
        <v>5.8976953788403452E-2</v>
      </c>
      <c r="X23">
        <v>0.73045114853547011</v>
      </c>
      <c r="Y23">
        <v>0.23604899551384748</v>
      </c>
      <c r="Z23">
        <v>0.23941409499410107</v>
      </c>
      <c r="AA23">
        <v>0.10632958713733802</v>
      </c>
      <c r="AB23">
        <v>0.10135313916953288</v>
      </c>
      <c r="AC23">
        <v>4.7305331720650545E-2</v>
      </c>
      <c r="AE23">
        <v>0.41362310322540252</v>
      </c>
      <c r="AF23">
        <v>0.18235853450772943</v>
      </c>
      <c r="AG23">
        <v>0.1288216267097736</v>
      </c>
      <c r="AH23">
        <v>4.9253201859588855E-2</v>
      </c>
      <c r="AI23">
        <v>3.3658419190968202E-2</v>
      </c>
      <c r="AJ23">
        <v>1.9531320957342477E-2</v>
      </c>
      <c r="AL23">
        <v>0.33379319523127016</v>
      </c>
      <c r="AM23">
        <v>0.15601765314343202</v>
      </c>
      <c r="AN23">
        <v>0.10521240055847787</v>
      </c>
      <c r="AO23">
        <v>3.6499579876905858E-2</v>
      </c>
      <c r="AP23">
        <v>2.5186882628203545E-2</v>
      </c>
      <c r="AQ23">
        <v>1.0876679024250904E-2</v>
      </c>
      <c r="AS23">
        <v>0.17992573302428946</v>
      </c>
      <c r="AT23">
        <v>0.10028254459797434</v>
      </c>
      <c r="AU23">
        <v>4.9300758594279161E-2</v>
      </c>
      <c r="AV23">
        <v>1.5950028263905427E-2</v>
      </c>
      <c r="AW23">
        <v>1.0820133791394331E-2</v>
      </c>
      <c r="AX23">
        <v>3.5722677767362279E-3</v>
      </c>
      <c r="AZ23">
        <v>5.8088917595774399E-2</v>
      </c>
      <c r="BA23">
        <v>3.9799269637105457E-2</v>
      </c>
      <c r="BB23">
        <v>1.1620817918860793E-2</v>
      </c>
      <c r="BC23">
        <v>3.0220056751614917E-3</v>
      </c>
      <c r="BD23">
        <v>2.9760101961227615E-3</v>
      </c>
      <c r="BE23">
        <v>6.7081416852390072E-4</v>
      </c>
      <c r="BN23">
        <v>0.16681418783758595</v>
      </c>
      <c r="BO23">
        <v>1.2619000000000019E-2</v>
      </c>
      <c r="BP23">
        <v>1.3544708178838016E-2</v>
      </c>
      <c r="BQ23">
        <v>7.5886242027815437E-2</v>
      </c>
      <c r="BR23">
        <v>4.6612204698297244E-2</v>
      </c>
      <c r="BS23">
        <v>1.8152046211596551E-2</v>
      </c>
    </row>
    <row r="24" spans="1:71">
      <c r="A24">
        <v>1935</v>
      </c>
      <c r="C24">
        <v>1</v>
      </c>
      <c r="D24">
        <v>0.270009</v>
      </c>
      <c r="E24">
        <v>0.25658399999999998</v>
      </c>
      <c r="F24">
        <v>0.198938</v>
      </c>
      <c r="G24">
        <v>0.19783500000000001</v>
      </c>
      <c r="H24">
        <v>7.6633999999999994E-2</v>
      </c>
      <c r="Q24">
        <v>0.81966925436607374</v>
      </c>
      <c r="R24">
        <v>0.25601307123905209</v>
      </c>
      <c r="S24">
        <v>0.24113231228799001</v>
      </c>
      <c r="T24">
        <v>0.12422213881736419</v>
      </c>
      <c r="U24">
        <v>0.14099659658271213</v>
      </c>
      <c r="V24">
        <v>5.7305135438955372E-2</v>
      </c>
      <c r="X24">
        <v>0.70213807377954129</v>
      </c>
      <c r="Y24">
        <v>0.24515044011537002</v>
      </c>
      <c r="Z24">
        <v>0.21541141571576009</v>
      </c>
      <c r="AA24">
        <v>0.10208296052065191</v>
      </c>
      <c r="AB24">
        <v>9.3875992729954658E-2</v>
      </c>
      <c r="AC24">
        <v>4.5617264697804652E-2</v>
      </c>
      <c r="AE24">
        <v>0.40836748549126228</v>
      </c>
      <c r="AF24">
        <v>0.19309498245400811</v>
      </c>
      <c r="AG24">
        <v>0.11664750427354581</v>
      </c>
      <c r="AH24">
        <v>4.8320076339390575E-2</v>
      </c>
      <c r="AI24">
        <v>3.1180935920271366E-2</v>
      </c>
      <c r="AJ24">
        <v>1.9123986504046467E-2</v>
      </c>
      <c r="AL24">
        <v>0.33116392981358123</v>
      </c>
      <c r="AM24">
        <v>0.16610057662974684</v>
      </c>
      <c r="AN24">
        <v>9.5909257239713983E-2</v>
      </c>
      <c r="AO24">
        <v>3.5968975770256727E-2</v>
      </c>
      <c r="AP24">
        <v>2.2487389719624162E-2</v>
      </c>
      <c r="AQ24">
        <v>1.0697730454239537E-2</v>
      </c>
      <c r="AS24">
        <v>0.17878135307282303</v>
      </c>
      <c r="AT24">
        <v>0.10461265610126964</v>
      </c>
      <c r="AU24">
        <v>4.4418591993215878E-2</v>
      </c>
      <c r="AV24">
        <v>1.5741884619163073E-2</v>
      </c>
      <c r="AW24">
        <v>1.0516841208668975E-2</v>
      </c>
      <c r="AX24">
        <v>3.4913791505054455E-3</v>
      </c>
      <c r="AZ24">
        <v>5.7651196912842047E-2</v>
      </c>
      <c r="BA24">
        <v>4.0313650581096441E-2</v>
      </c>
      <c r="BB24">
        <v>1.0205254509589262E-2</v>
      </c>
      <c r="BC24">
        <v>3.1386084751886924E-3</v>
      </c>
      <c r="BD24">
        <v>3.3666466565457137E-3</v>
      </c>
      <c r="BE24">
        <v>6.2703669042194594E-4</v>
      </c>
      <c r="BN24">
        <v>0.18033074563392626</v>
      </c>
      <c r="BO24">
        <v>1.3995928760947907E-2</v>
      </c>
      <c r="BP24">
        <v>1.5451687712009991E-2</v>
      </c>
      <c r="BQ24">
        <v>7.471586118263579E-2</v>
      </c>
      <c r="BR24">
        <v>5.683840341728788E-2</v>
      </c>
      <c r="BS24">
        <v>1.9328864561044622E-2</v>
      </c>
    </row>
    <row r="25" spans="1:71">
      <c r="A25">
        <v>1936</v>
      </c>
      <c r="C25">
        <v>0.99999898672103882</v>
      </c>
      <c r="D25">
        <v>0.30973299999999998</v>
      </c>
      <c r="E25">
        <v>0.228685</v>
      </c>
      <c r="F25">
        <v>0.19162599999999999</v>
      </c>
      <c r="G25">
        <v>0.20017499999999999</v>
      </c>
      <c r="H25">
        <v>6.9779999999999995E-2</v>
      </c>
      <c r="Q25">
        <v>0.82400477718013831</v>
      </c>
      <c r="R25">
        <v>0.29296090597329405</v>
      </c>
      <c r="S25">
        <v>0.21070565344589035</v>
      </c>
      <c r="T25">
        <v>0.11830084055123749</v>
      </c>
      <c r="U25">
        <v>0.15034018853758579</v>
      </c>
      <c r="V25">
        <v>5.1697188672130558E-2</v>
      </c>
      <c r="X25">
        <v>0.70920062945470053</v>
      </c>
      <c r="Y25">
        <v>0.2821262718837303</v>
      </c>
      <c r="Z25">
        <v>0.18419630982119203</v>
      </c>
      <c r="AA25">
        <v>9.6568206795072109E-2</v>
      </c>
      <c r="AB25">
        <v>0.10514977558180837</v>
      </c>
      <c r="AC25">
        <v>4.1160065372897653E-2</v>
      </c>
      <c r="AE25">
        <v>0.43367357532815165</v>
      </c>
      <c r="AF25">
        <v>0.23062438413912423</v>
      </c>
      <c r="AG25">
        <v>9.960088181279754E-2</v>
      </c>
      <c r="AH25">
        <v>4.5932443258251111E-2</v>
      </c>
      <c r="AI25">
        <v>4.0171579087932487E-2</v>
      </c>
      <c r="AJ25">
        <v>1.7344287030046261E-2</v>
      </c>
      <c r="AL25">
        <v>0.3516261839353288</v>
      </c>
      <c r="AM25">
        <v>0.1971936896976513</v>
      </c>
      <c r="AN25">
        <v>8.2432000449143228E-2</v>
      </c>
      <c r="AO25">
        <v>3.385829272749831E-2</v>
      </c>
      <c r="AP25">
        <v>2.8390591780607388E-2</v>
      </c>
      <c r="AQ25">
        <v>9.7516092804286192E-3</v>
      </c>
      <c r="AS25">
        <v>0.18482022666259923</v>
      </c>
      <c r="AT25">
        <v>0.11807648997632562</v>
      </c>
      <c r="AU25">
        <v>3.6559931365113589E-2</v>
      </c>
      <c r="AV25">
        <v>1.4538370848035132E-2</v>
      </c>
      <c r="AW25">
        <v>1.2524328859018054E-2</v>
      </c>
      <c r="AX25">
        <v>3.1211056141068148E-3</v>
      </c>
      <c r="AZ25">
        <v>5.5675966511946791E-2</v>
      </c>
      <c r="BA25">
        <v>4.0027710902406421E-2</v>
      </c>
      <c r="BB25">
        <v>8.2964961054531137E-3</v>
      </c>
      <c r="BC25">
        <v>2.9199023906563101E-3</v>
      </c>
      <c r="BD25">
        <v>3.9197175695069733E-3</v>
      </c>
      <c r="BE25">
        <v>5.1213954392397129E-4</v>
      </c>
      <c r="BN25">
        <v>0.1759942095409005</v>
      </c>
      <c r="BO25">
        <v>1.677209402670593E-2</v>
      </c>
      <c r="BP25">
        <v>1.7979346554109668E-2</v>
      </c>
      <c r="BQ25">
        <v>7.3325159448762486E-2</v>
      </c>
      <c r="BR25">
        <v>4.9834811462414197E-2</v>
      </c>
      <c r="BS25">
        <v>1.8082811327869437E-2</v>
      </c>
    </row>
    <row r="26" spans="1:71">
      <c r="A26">
        <v>1937</v>
      </c>
      <c r="C26">
        <v>0.99999898672103882</v>
      </c>
      <c r="D26">
        <v>0.28886000000000001</v>
      </c>
      <c r="E26">
        <v>0.22456900000000002</v>
      </c>
      <c r="F26">
        <v>0.21420700000000004</v>
      </c>
      <c r="G26">
        <v>0.19794900000000001</v>
      </c>
      <c r="H26">
        <v>7.4413999999999994E-2</v>
      </c>
      <c r="Q26">
        <v>0.80660406315330158</v>
      </c>
      <c r="R26">
        <v>0.27441699999999997</v>
      </c>
      <c r="S26">
        <v>0.20653918396534998</v>
      </c>
      <c r="T26">
        <v>0.12930876165249774</v>
      </c>
      <c r="U26">
        <v>0.14065082059701231</v>
      </c>
      <c r="V26">
        <v>5.5688296938441628E-2</v>
      </c>
      <c r="X26">
        <v>0.67760601769089335</v>
      </c>
      <c r="Y26">
        <v>0.26583491479541094</v>
      </c>
      <c r="Z26">
        <v>0.17686475436729121</v>
      </c>
      <c r="AA26">
        <v>9.7374599538364567E-2</v>
      </c>
      <c r="AB26">
        <v>9.2132322789260646E-2</v>
      </c>
      <c r="AC26">
        <v>4.5399426200566174E-2</v>
      </c>
      <c r="AE26">
        <v>0.44065111647470956</v>
      </c>
      <c r="AF26">
        <v>0.22714974649629754</v>
      </c>
      <c r="AG26">
        <v>0.11195839443035874</v>
      </c>
      <c r="AH26">
        <v>5.0372415167437151E-2</v>
      </c>
      <c r="AI26">
        <v>3.349222335876411E-2</v>
      </c>
      <c r="AJ26">
        <v>1.767833702185196E-2</v>
      </c>
      <c r="AL26">
        <v>0.3514201464383907</v>
      </c>
      <c r="AM26">
        <v>0.19527409166930479</v>
      </c>
      <c r="AN26">
        <v>8.5986395231118673E-2</v>
      </c>
      <c r="AO26">
        <v>3.7089667562226598E-2</v>
      </c>
      <c r="AP26">
        <v>2.3067080430740513E-2</v>
      </c>
      <c r="AQ26">
        <v>1.0002911545000178E-2</v>
      </c>
      <c r="AS26">
        <v>0.18571022018168579</v>
      </c>
      <c r="AT26">
        <v>0.11956857609908229</v>
      </c>
      <c r="AU26">
        <v>3.7775543195479676E-2</v>
      </c>
      <c r="AV26">
        <v>1.603508230905229E-2</v>
      </c>
      <c r="AW26">
        <v>9.0613004505378202E-3</v>
      </c>
      <c r="AX26">
        <v>3.2697181275336959E-3</v>
      </c>
      <c r="AZ26">
        <v>5.8379640714507443E-2</v>
      </c>
      <c r="BA26">
        <v>4.3672139687991392E-2</v>
      </c>
      <c r="BB26">
        <v>8.580747782517004E-3</v>
      </c>
      <c r="BC26">
        <v>3.3646575429707765E-3</v>
      </c>
      <c r="BD26">
        <v>2.1994919619856054E-3</v>
      </c>
      <c r="BE26">
        <v>5.6260373904265244E-4</v>
      </c>
      <c r="BN26">
        <v>0.19339492356773724</v>
      </c>
      <c r="BO26">
        <v>1.4443000000000039E-2</v>
      </c>
      <c r="BP26">
        <v>1.8029816034650023E-2</v>
      </c>
      <c r="BQ26">
        <v>8.4898238347502264E-2</v>
      </c>
      <c r="BR26">
        <v>5.7298179402987703E-2</v>
      </c>
      <c r="BS26">
        <v>1.8725703061558366E-2</v>
      </c>
    </row>
    <row r="27" spans="1:71">
      <c r="A27">
        <v>1938</v>
      </c>
      <c r="C27">
        <v>1.0000009536743164</v>
      </c>
      <c r="D27">
        <v>0.25768000000000002</v>
      </c>
      <c r="E27">
        <v>0.22876800000000003</v>
      </c>
      <c r="F27">
        <v>0.23421700000000001</v>
      </c>
      <c r="G27">
        <v>0.19586600000000001</v>
      </c>
      <c r="H27">
        <v>8.3470000000000003E-2</v>
      </c>
      <c r="Q27">
        <v>0.80309534705031582</v>
      </c>
      <c r="R27">
        <v>0.24479600000000001</v>
      </c>
      <c r="S27">
        <v>0.21089619345917196</v>
      </c>
      <c r="T27">
        <v>0.14105810982716094</v>
      </c>
      <c r="U27">
        <v>0.14301525794624317</v>
      </c>
      <c r="V27">
        <v>6.332978581773975E-2</v>
      </c>
      <c r="X27">
        <v>0.65754475361754561</v>
      </c>
      <c r="Y27">
        <v>0.23044188878779268</v>
      </c>
      <c r="Z27">
        <v>0.17832936271193894</v>
      </c>
      <c r="AA27">
        <v>0.10506504361741693</v>
      </c>
      <c r="AB27">
        <v>9.2523395818095364E-2</v>
      </c>
      <c r="AC27">
        <v>5.1185062682301774E-2</v>
      </c>
      <c r="AE27">
        <v>0.4012705812504398</v>
      </c>
      <c r="AF27">
        <v>0.18813751334467363</v>
      </c>
      <c r="AG27">
        <v>0.10832412462274986</v>
      </c>
      <c r="AH27">
        <v>5.1734049309818377E-2</v>
      </c>
      <c r="AI27">
        <v>3.3090516136627883E-2</v>
      </c>
      <c r="AJ27">
        <v>1.9984377836570061E-2</v>
      </c>
      <c r="AL27">
        <v>0.31303845821800147</v>
      </c>
      <c r="AM27">
        <v>0.15917155817781503</v>
      </c>
      <c r="AN27">
        <v>8.2099242272052828E-2</v>
      </c>
      <c r="AO27">
        <v>3.7251590399744378E-2</v>
      </c>
      <c r="AP27">
        <v>2.3191351106939165E-2</v>
      </c>
      <c r="AQ27">
        <v>1.1324716261450105E-2</v>
      </c>
      <c r="AS27">
        <v>0.16409060865757064</v>
      </c>
      <c r="AT27">
        <v>0.10000582389045939</v>
      </c>
      <c r="AU27">
        <v>3.5233901706984573E-2</v>
      </c>
      <c r="AV27">
        <v>1.5254881609446885E-2</v>
      </c>
      <c r="AW27">
        <v>9.7599927439911034E-3</v>
      </c>
      <c r="AX27">
        <v>3.8360087066886504E-3</v>
      </c>
      <c r="AZ27">
        <v>5.9594100985450468E-2</v>
      </c>
      <c r="BA27">
        <v>4.5504538835180956E-2</v>
      </c>
      <c r="BB27">
        <v>7.802781240736638E-3</v>
      </c>
      <c r="BC27">
        <v>3.1164810723460141E-3</v>
      </c>
      <c r="BD27">
        <v>2.4170721594942123E-3</v>
      </c>
      <c r="BE27">
        <v>7.5322767769264904E-4</v>
      </c>
      <c r="BN27">
        <v>0.19690560662400058</v>
      </c>
      <c r="BO27">
        <v>1.2884000000000007E-2</v>
      </c>
      <c r="BP27">
        <v>1.7871806540828032E-2</v>
      </c>
      <c r="BQ27">
        <v>9.3158890172839071E-2</v>
      </c>
      <c r="BR27">
        <v>5.2850742053756838E-2</v>
      </c>
      <c r="BS27">
        <v>2.0140214182260252E-2</v>
      </c>
    </row>
    <row r="28" spans="1:71">
      <c r="A28">
        <v>1939</v>
      </c>
      <c r="C28">
        <v>1</v>
      </c>
      <c r="D28">
        <v>0.26430500000000001</v>
      </c>
      <c r="E28">
        <v>0.22272500000000001</v>
      </c>
      <c r="F28">
        <v>0.23082199999999997</v>
      </c>
      <c r="G28">
        <v>0.19642599999999999</v>
      </c>
      <c r="H28">
        <v>8.5722000000000007E-2</v>
      </c>
      <c r="Q28">
        <v>0.80625450794886777</v>
      </c>
      <c r="R28">
        <v>0.25108975</v>
      </c>
      <c r="S28">
        <v>0.20363118697570079</v>
      </c>
      <c r="T28">
        <v>0.13788916973079818</v>
      </c>
      <c r="U28">
        <v>0.14698860281804704</v>
      </c>
      <c r="V28">
        <v>6.6655798424321913E-2</v>
      </c>
      <c r="X28">
        <v>0.66945569870077837</v>
      </c>
      <c r="Y28">
        <v>0.23770131701868541</v>
      </c>
      <c r="Z28">
        <v>0.17478046561714808</v>
      </c>
      <c r="AA28">
        <v>0.10393385652149238</v>
      </c>
      <c r="AB28">
        <v>0.10016437359168079</v>
      </c>
      <c r="AC28">
        <v>5.2875685951771702E-2</v>
      </c>
      <c r="AE28">
        <v>0.41211503537829625</v>
      </c>
      <c r="AF28">
        <v>0.19336598241780473</v>
      </c>
      <c r="AG28">
        <v>0.10775820099513754</v>
      </c>
      <c r="AH28">
        <v>5.208318899901327E-2</v>
      </c>
      <c r="AI28">
        <v>3.8575550748771781E-2</v>
      </c>
      <c r="AJ28">
        <v>2.0332112217568882E-2</v>
      </c>
      <c r="AL28">
        <v>0.32085491280660355</v>
      </c>
      <c r="AM28">
        <v>0.16302932318872942</v>
      </c>
      <c r="AN28">
        <v>8.1934382883873599E-2</v>
      </c>
      <c r="AO28">
        <v>3.7749097237353701E-2</v>
      </c>
      <c r="AP28">
        <v>2.6693089974243588E-2</v>
      </c>
      <c r="AQ28">
        <v>1.1449019522403254E-2</v>
      </c>
      <c r="AS28">
        <v>0.16434969895344734</v>
      </c>
      <c r="AT28">
        <v>9.9168642977819257E-2</v>
      </c>
      <c r="AU28">
        <v>3.5197170526262082E-2</v>
      </c>
      <c r="AV28">
        <v>1.5876263333278077E-2</v>
      </c>
      <c r="AW28">
        <v>1.0291422082107886E-2</v>
      </c>
      <c r="AX28">
        <v>3.8162000339799717E-3</v>
      </c>
      <c r="AZ28">
        <v>5.1894300718291632E-2</v>
      </c>
      <c r="BA28">
        <v>3.8087371672173312E-2</v>
      </c>
      <c r="BB28">
        <v>7.6500236604322642E-3</v>
      </c>
      <c r="BC28">
        <v>3.262288063522115E-3</v>
      </c>
      <c r="BD28">
        <v>2.1861565035492989E-3</v>
      </c>
      <c r="BE28">
        <v>7.0846081861463924E-4</v>
      </c>
      <c r="BN28">
        <v>0.19374549205113223</v>
      </c>
      <c r="BO28">
        <v>1.3215250000000012E-2</v>
      </c>
      <c r="BP28">
        <v>1.9093813024299196E-2</v>
      </c>
      <c r="BQ28">
        <v>9.2932830269201835E-2</v>
      </c>
      <c r="BR28">
        <v>4.9437397181952947E-2</v>
      </c>
      <c r="BS28">
        <v>1.9066201575678093E-2</v>
      </c>
    </row>
    <row r="29" spans="1:71">
      <c r="A29">
        <v>1940</v>
      </c>
      <c r="C29">
        <v>1</v>
      </c>
      <c r="D29">
        <v>0.239038</v>
      </c>
      <c r="E29">
        <v>0.22865800000000003</v>
      </c>
      <c r="F29">
        <v>0.25062099999999998</v>
      </c>
      <c r="G29">
        <v>0.190888</v>
      </c>
      <c r="H29">
        <v>9.0795000000000001E-2</v>
      </c>
      <c r="Q29">
        <v>0.77621886201007184</v>
      </c>
      <c r="R29">
        <v>0.22708609999999999</v>
      </c>
      <c r="S29">
        <v>0.19272105806641754</v>
      </c>
      <c r="T29">
        <v>0.1430371504526757</v>
      </c>
      <c r="U29">
        <v>0.14134661287507</v>
      </c>
      <c r="V29">
        <v>7.2027940615908587E-2</v>
      </c>
      <c r="X29">
        <v>0.64027355848429135</v>
      </c>
      <c r="Y29">
        <v>0.21542295733368541</v>
      </c>
      <c r="Z29">
        <v>0.16179841221771327</v>
      </c>
      <c r="AA29">
        <v>0.10643855905117723</v>
      </c>
      <c r="AB29">
        <v>0.1008108866777422</v>
      </c>
      <c r="AC29">
        <v>5.5802743203973264E-2</v>
      </c>
      <c r="AE29">
        <v>0.38216122538156422</v>
      </c>
      <c r="AF29">
        <v>0.17547968915397821</v>
      </c>
      <c r="AG29">
        <v>9.3454787072118281E-2</v>
      </c>
      <c r="AH29">
        <v>5.0796494498524303E-2</v>
      </c>
      <c r="AI29">
        <v>4.0472976298674739E-2</v>
      </c>
      <c r="AJ29">
        <v>2.1957278358268641E-2</v>
      </c>
      <c r="AL29">
        <v>0.29510548415456184</v>
      </c>
      <c r="AM29">
        <v>0.14780382124440608</v>
      </c>
      <c r="AN29">
        <v>7.0063555109206935E-2</v>
      </c>
      <c r="AO29">
        <v>3.647711782782017E-2</v>
      </c>
      <c r="AP29">
        <v>2.8184478841920858E-2</v>
      </c>
      <c r="AQ29">
        <v>1.2576511131207762E-2</v>
      </c>
      <c r="AS29">
        <v>0.14963967998795541</v>
      </c>
      <c r="AT29">
        <v>8.9919153398432608E-2</v>
      </c>
      <c r="AU29">
        <v>2.9423953331923783E-2</v>
      </c>
      <c r="AV29">
        <v>1.502441816456789E-2</v>
      </c>
      <c r="AW29">
        <v>1.1018762354997049E-2</v>
      </c>
      <c r="AX29">
        <v>4.2533927380341095E-3</v>
      </c>
      <c r="AZ29">
        <v>4.8820343377134826E-2</v>
      </c>
      <c r="BA29">
        <v>3.5984005057124679E-2</v>
      </c>
      <c r="BB29">
        <v>6.598340551077421E-3</v>
      </c>
      <c r="BC29">
        <v>2.9982069473409806E-3</v>
      </c>
      <c r="BD29">
        <v>2.4670818457706808E-3</v>
      </c>
      <c r="BE29">
        <v>7.7270897582106695E-4</v>
      </c>
      <c r="BN29">
        <v>0.22378113798992816</v>
      </c>
      <c r="BO29">
        <v>1.1951900000000015E-2</v>
      </c>
      <c r="BP29">
        <v>3.5936941933582447E-2</v>
      </c>
      <c r="BQ29">
        <v>0.10758384954732431</v>
      </c>
      <c r="BR29">
        <v>4.9541387124930003E-2</v>
      </c>
      <c r="BS29">
        <v>1.8767059384091414E-2</v>
      </c>
    </row>
    <row r="30" spans="1:71">
      <c r="A30">
        <v>1941</v>
      </c>
      <c r="C30">
        <v>1.0000009536743164</v>
      </c>
      <c r="D30">
        <v>0.200962</v>
      </c>
      <c r="E30">
        <v>0.24880399999999997</v>
      </c>
      <c r="F30">
        <v>0.26335799999999998</v>
      </c>
      <c r="G30">
        <v>0.18923400000000001</v>
      </c>
      <c r="H30">
        <v>9.7642999999999994E-2</v>
      </c>
      <c r="Q30">
        <v>0.75036633068096859</v>
      </c>
      <c r="R30">
        <v>0.18750685685283189</v>
      </c>
      <c r="S30">
        <v>0.19793440175705374</v>
      </c>
      <c r="T30">
        <v>0.14572167698328406</v>
      </c>
      <c r="U30">
        <v>0.14830661811532117</v>
      </c>
      <c r="V30">
        <v>7.0896776972477663E-2</v>
      </c>
      <c r="X30">
        <v>0.61693263842944612</v>
      </c>
      <c r="Y30">
        <v>0.17758907206417909</v>
      </c>
      <c r="Z30">
        <v>0.16545081083535015</v>
      </c>
      <c r="AA30">
        <v>0.10694065072945057</v>
      </c>
      <c r="AB30">
        <v>0.11102051698242932</v>
      </c>
      <c r="AC30">
        <v>5.5931587818036997E-2</v>
      </c>
      <c r="AE30">
        <v>0.35031673814189473</v>
      </c>
      <c r="AF30">
        <v>0.13931741779288939</v>
      </c>
      <c r="AG30">
        <v>9.0046235628819818E-2</v>
      </c>
      <c r="AH30">
        <v>4.722126451798412E-2</v>
      </c>
      <c r="AI30">
        <v>5.1237641500923692E-2</v>
      </c>
      <c r="AJ30">
        <v>2.2494178701277741E-2</v>
      </c>
      <c r="AL30">
        <v>0.26372906357033088</v>
      </c>
      <c r="AM30">
        <v>0.11444355708719627</v>
      </c>
      <c r="AN30">
        <v>6.5844808730923354E-2</v>
      </c>
      <c r="AO30">
        <v>3.3300731327656319E-2</v>
      </c>
      <c r="AP30">
        <v>3.7176649909967462E-2</v>
      </c>
      <c r="AQ30">
        <v>1.29633165145875E-2</v>
      </c>
      <c r="AS30">
        <v>0.12889216980493914</v>
      </c>
      <c r="AT30">
        <v>6.7854675512449808E-2</v>
      </c>
      <c r="AU30">
        <v>2.6783673639845035E-2</v>
      </c>
      <c r="AV30">
        <v>1.3307474028739845E-2</v>
      </c>
      <c r="AW30">
        <v>1.6488392501079512E-2</v>
      </c>
      <c r="AX30">
        <v>4.4579541228249213E-3</v>
      </c>
      <c r="AZ30">
        <v>4.1431573633547963E-2</v>
      </c>
      <c r="BA30">
        <v>2.7350828388180409E-2</v>
      </c>
      <c r="BB30">
        <v>6.1810358627528914E-3</v>
      </c>
      <c r="BC30">
        <v>2.6242648074738385E-3</v>
      </c>
      <c r="BD30">
        <v>4.4915076847158245E-3</v>
      </c>
      <c r="BE30">
        <v>7.8393689042499637E-4</v>
      </c>
      <c r="BN30">
        <v>0.24963462299334782</v>
      </c>
      <c r="BO30">
        <v>1.3455143147168114E-2</v>
      </c>
      <c r="BP30">
        <v>5.0869598242946269E-2</v>
      </c>
      <c r="BQ30">
        <v>0.11763632301671592</v>
      </c>
      <c r="BR30">
        <v>4.0927381884678843E-2</v>
      </c>
      <c r="BS30">
        <v>2.6746223027522331E-2</v>
      </c>
    </row>
    <row r="31" spans="1:71">
      <c r="A31">
        <v>1942</v>
      </c>
      <c r="C31">
        <v>1</v>
      </c>
      <c r="D31">
        <v>0.18318599999999999</v>
      </c>
      <c r="E31">
        <v>0.27112800000000004</v>
      </c>
      <c r="F31">
        <v>0.24665799999999999</v>
      </c>
      <c r="G31">
        <v>0.19861100000000001</v>
      </c>
      <c r="H31">
        <v>0.10041700000000001</v>
      </c>
      <c r="Q31">
        <v>0.73237293361496825</v>
      </c>
      <c r="R31">
        <v>0.17138887131285449</v>
      </c>
      <c r="S31">
        <v>0.20789296610917399</v>
      </c>
      <c r="T31">
        <v>0.13679333637797753</v>
      </c>
      <c r="U31">
        <v>0.15241353107575911</v>
      </c>
      <c r="V31">
        <v>6.3884228739203228E-2</v>
      </c>
      <c r="X31">
        <v>0.59786686403032019</v>
      </c>
      <c r="Y31">
        <v>0.16112035682150638</v>
      </c>
      <c r="Z31">
        <v>0.17333646299578051</v>
      </c>
      <c r="AA31">
        <v>9.7837238873864266E-2</v>
      </c>
      <c r="AB31">
        <v>0.11240662754964745</v>
      </c>
      <c r="AC31">
        <v>5.3166177789521527E-2</v>
      </c>
      <c r="AE31">
        <v>0.34488398171637902</v>
      </c>
      <c r="AF31">
        <v>0.12835073178207224</v>
      </c>
      <c r="AG31">
        <v>9.8349459414051085E-2</v>
      </c>
      <c r="AH31">
        <v>4.2423563510449243E-2</v>
      </c>
      <c r="AI31">
        <v>5.5579122193470547E-2</v>
      </c>
      <c r="AJ31">
        <v>2.0181104816335976E-2</v>
      </c>
      <c r="AL31">
        <v>0.25930584277672786</v>
      </c>
      <c r="AM31">
        <v>0.10441663300852641</v>
      </c>
      <c r="AN31">
        <v>7.2113228616883768E-2</v>
      </c>
      <c r="AO31">
        <v>2.9480323314561921E-2</v>
      </c>
      <c r="AP31">
        <v>4.2125405937019099E-2</v>
      </c>
      <c r="AQ31">
        <v>1.1170251899736652E-2</v>
      </c>
      <c r="AS31">
        <v>0.12273810799240574</v>
      </c>
      <c r="AT31">
        <v>5.762407198092153E-2</v>
      </c>
      <c r="AU31">
        <v>2.8871648220703695E-2</v>
      </c>
      <c r="AV31">
        <v>1.1107667605527675E-2</v>
      </c>
      <c r="AW31">
        <v>2.151764558378386E-2</v>
      </c>
      <c r="AX31">
        <v>3.6170746014689771E-3</v>
      </c>
      <c r="AZ31">
        <v>3.5534620899474068E-2</v>
      </c>
      <c r="BA31">
        <v>1.9272265412874582E-2</v>
      </c>
      <c r="BB31">
        <v>6.2206381367572328E-3</v>
      </c>
      <c r="BC31">
        <v>1.9137116897149141E-3</v>
      </c>
      <c r="BD31">
        <v>7.5874448758897371E-3</v>
      </c>
      <c r="BE31">
        <v>5.4056078423760123E-4</v>
      </c>
      <c r="BN31">
        <v>0.26762706638503175</v>
      </c>
      <c r="BO31">
        <v>1.1797128687145497E-2</v>
      </c>
      <c r="BP31">
        <v>6.3235033890825992E-2</v>
      </c>
      <c r="BQ31">
        <v>0.10986466362202246</v>
      </c>
      <c r="BR31">
        <v>4.6197468924240898E-2</v>
      </c>
      <c r="BS31">
        <v>3.6532771260796779E-2</v>
      </c>
    </row>
    <row r="32" spans="1:71">
      <c r="A32">
        <v>1943</v>
      </c>
      <c r="C32">
        <v>1</v>
      </c>
      <c r="D32">
        <v>0.18659899999999999</v>
      </c>
      <c r="E32">
        <v>0.28328599999999998</v>
      </c>
      <c r="F32">
        <v>0.23149800000000001</v>
      </c>
      <c r="G32">
        <v>0.203926</v>
      </c>
      <c r="H32">
        <v>9.4690999999999997E-2</v>
      </c>
      <c r="Q32">
        <v>0.7363394212777068</v>
      </c>
      <c r="R32">
        <v>0.17274951811926015</v>
      </c>
      <c r="S32">
        <v>0.21823218824714788</v>
      </c>
      <c r="T32">
        <v>0.12941755126967946</v>
      </c>
      <c r="U32">
        <v>0.16166480250339574</v>
      </c>
      <c r="V32">
        <v>5.4275361138223621E-2</v>
      </c>
      <c r="X32">
        <v>0.60678414518522616</v>
      </c>
      <c r="Y32">
        <v>0.16088210314527679</v>
      </c>
      <c r="Z32">
        <v>0.18362849035711667</v>
      </c>
      <c r="AA32">
        <v>9.2387854935227359E-2</v>
      </c>
      <c r="AB32">
        <v>0.12365093820917857</v>
      </c>
      <c r="AC32">
        <v>4.6234758538426721E-2</v>
      </c>
      <c r="AE32">
        <v>0.34681335121009288</v>
      </c>
      <c r="AF32">
        <v>0.12233682527617185</v>
      </c>
      <c r="AG32">
        <v>0.1062638797817933</v>
      </c>
      <c r="AH32">
        <v>3.9205438822930608E-2</v>
      </c>
      <c r="AI32">
        <v>6.2673259822816269E-2</v>
      </c>
      <c r="AJ32">
        <v>1.6333947506380807E-2</v>
      </c>
      <c r="AL32">
        <v>0.2561541395735587</v>
      </c>
      <c r="AM32">
        <v>9.600039126924588E-2</v>
      </c>
      <c r="AN32">
        <v>7.8210246251424143E-2</v>
      </c>
      <c r="AO32">
        <v>2.6757824592953634E-2</v>
      </c>
      <c r="AP32">
        <v>4.6706580823759343E-2</v>
      </c>
      <c r="AQ32">
        <v>8.4790966361757286E-3</v>
      </c>
      <c r="AS32">
        <v>0.11733153322767081</v>
      </c>
      <c r="AT32">
        <v>5.0518877264934904E-2</v>
      </c>
      <c r="AU32">
        <v>3.2431492473484126E-2</v>
      </c>
      <c r="AV32">
        <v>1.0072155300949842E-2</v>
      </c>
      <c r="AW32">
        <v>2.1727535841049372E-2</v>
      </c>
      <c r="AX32">
        <v>2.5814723472525709E-3</v>
      </c>
      <c r="AZ32">
        <v>3.0218154562868606E-2</v>
      </c>
      <c r="BA32">
        <v>1.4782590675002863E-2</v>
      </c>
      <c r="BB32">
        <v>7.4940212914216021E-3</v>
      </c>
      <c r="BC32">
        <v>1.6328371389387913E-3</v>
      </c>
      <c r="BD32">
        <v>5.9583872561807926E-3</v>
      </c>
      <c r="BE32">
        <v>3.5031820132455432E-4</v>
      </c>
      <c r="BN32">
        <v>0.2636605787222932</v>
      </c>
      <c r="BO32">
        <v>1.3849481880739839E-2</v>
      </c>
      <c r="BP32">
        <v>6.5053811752852131E-2</v>
      </c>
      <c r="BQ32">
        <v>0.10208044873032052</v>
      </c>
      <c r="BR32">
        <v>4.2261197496604258E-2</v>
      </c>
      <c r="BS32">
        <v>4.0415638861776376E-2</v>
      </c>
    </row>
    <row r="33" spans="1:71">
      <c r="A33">
        <v>1944</v>
      </c>
      <c r="C33">
        <v>1</v>
      </c>
      <c r="D33">
        <v>0.18895799999999999</v>
      </c>
      <c r="E33">
        <v>0.28683200000000003</v>
      </c>
      <c r="F33">
        <v>0.237732</v>
      </c>
      <c r="G33">
        <v>0.19974800000000001</v>
      </c>
      <c r="H33">
        <v>8.6730000000000002E-2</v>
      </c>
      <c r="Q33">
        <v>0.71284346005421939</v>
      </c>
      <c r="R33">
        <v>0.16743365258481119</v>
      </c>
      <c r="S33">
        <v>0.22740624348866129</v>
      </c>
      <c r="T33">
        <v>0.12804480991398354</v>
      </c>
      <c r="U33">
        <v>0.13779447822481261</v>
      </c>
      <c r="V33">
        <v>5.2164275841950727E-2</v>
      </c>
      <c r="X33">
        <v>0.58101433319605289</v>
      </c>
      <c r="Y33">
        <v>0.15355511812482894</v>
      </c>
      <c r="Z33">
        <v>0.19320123782091078</v>
      </c>
      <c r="AA33">
        <v>9.2054597128140764E-2</v>
      </c>
      <c r="AB33">
        <v>9.9746446780350773E-2</v>
      </c>
      <c r="AC33">
        <v>4.245693334182167E-2</v>
      </c>
      <c r="AE33">
        <v>0.32002576887284873</v>
      </c>
      <c r="AF33">
        <v>0.11105037534430058</v>
      </c>
      <c r="AG33">
        <v>0.1119919913541937</v>
      </c>
      <c r="AH33">
        <v>3.8626638216123256E-2</v>
      </c>
      <c r="AI33">
        <v>4.354356852486857E-2</v>
      </c>
      <c r="AJ33">
        <v>1.4813195433362548E-2</v>
      </c>
      <c r="AL33">
        <v>0.23369013166638866</v>
      </c>
      <c r="AM33">
        <v>8.5233645305237346E-2</v>
      </c>
      <c r="AN33">
        <v>8.248205156267012E-2</v>
      </c>
      <c r="AO33">
        <v>2.6541843165372621E-2</v>
      </c>
      <c r="AP33">
        <v>3.1843270204424783E-2</v>
      </c>
      <c r="AQ33">
        <v>7.5893214286837721E-3</v>
      </c>
      <c r="AS33">
        <v>0.10505778242470956</v>
      </c>
      <c r="AT33">
        <v>4.3403986577554787E-2</v>
      </c>
      <c r="AU33">
        <v>3.500537931763209E-2</v>
      </c>
      <c r="AV33">
        <v>9.9027872376373748E-3</v>
      </c>
      <c r="AW33">
        <v>1.4466044379019606E-2</v>
      </c>
      <c r="AX33">
        <v>2.2795849128656952E-3</v>
      </c>
      <c r="AZ33">
        <v>3.0254581312671648E-2</v>
      </c>
      <c r="BA33">
        <v>1.4964346347485405E-2</v>
      </c>
      <c r="BB33">
        <v>9.1089774145049936E-3</v>
      </c>
      <c r="BC33">
        <v>1.7530036044210444E-3</v>
      </c>
      <c r="BD33">
        <v>4.0891845439023355E-3</v>
      </c>
      <c r="BE33">
        <v>3.3906940235787001E-4</v>
      </c>
      <c r="BN33">
        <v>0.28715653994578061</v>
      </c>
      <c r="BO33">
        <v>2.1524347415188799E-2</v>
      </c>
      <c r="BP33">
        <v>5.9425756511338718E-2</v>
      </c>
      <c r="BQ33">
        <v>0.10968719008601645</v>
      </c>
      <c r="BR33">
        <v>6.1953521775187398E-2</v>
      </c>
      <c r="BS33">
        <v>3.4565724158049274E-2</v>
      </c>
    </row>
    <row r="34" spans="1:71">
      <c r="A34">
        <v>1945</v>
      </c>
      <c r="C34">
        <v>1.0000009536743164</v>
      </c>
      <c r="D34">
        <v>0.20124600000000001</v>
      </c>
      <c r="E34">
        <v>0.28062700000000002</v>
      </c>
      <c r="F34">
        <v>0.24322299999999999</v>
      </c>
      <c r="G34">
        <v>0.19630500000000001</v>
      </c>
      <c r="H34">
        <v>7.8600000000000003E-2</v>
      </c>
      <c r="Q34">
        <v>0.7189690956406759</v>
      </c>
      <c r="R34">
        <v>0.17555465043354671</v>
      </c>
      <c r="S34">
        <v>0.22286028170537867</v>
      </c>
      <c r="T34">
        <v>0.1304021841360152</v>
      </c>
      <c r="U34">
        <v>0.14358490910804414</v>
      </c>
      <c r="V34">
        <v>4.6567070257691287E-2</v>
      </c>
      <c r="X34">
        <v>0.59199087366399961</v>
      </c>
      <c r="Y34">
        <v>0.15938431251090085</v>
      </c>
      <c r="Z34">
        <v>0.19183843952285892</v>
      </c>
      <c r="AA34">
        <v>9.4362496796376885E-2</v>
      </c>
      <c r="AB34">
        <v>0.10825292043729161</v>
      </c>
      <c r="AC34">
        <v>3.8152704396571389E-2</v>
      </c>
      <c r="AE34">
        <v>0.32221218996454032</v>
      </c>
      <c r="AF34">
        <v>0.10953606077116031</v>
      </c>
      <c r="AG34">
        <v>0.11272902599070145</v>
      </c>
      <c r="AH34">
        <v>3.9781516061191471E-2</v>
      </c>
      <c r="AI34">
        <v>4.6632057617786042E-2</v>
      </c>
      <c r="AJ34">
        <v>1.353352952370113E-2</v>
      </c>
      <c r="AL34">
        <v>0.23274919144017323</v>
      </c>
      <c r="AM34">
        <v>8.1999397542545857E-2</v>
      </c>
      <c r="AN34">
        <v>8.3564891100310804E-2</v>
      </c>
      <c r="AO34">
        <v>2.7399738706609032E-2</v>
      </c>
      <c r="AP34">
        <v>3.2854515613734307E-2</v>
      </c>
      <c r="AQ34">
        <v>6.9306484769731955E-3</v>
      </c>
      <c r="AS34">
        <v>0.10313582649816774</v>
      </c>
      <c r="AT34">
        <v>4.0486062035114304E-2</v>
      </c>
      <c r="AU34">
        <v>3.6657761324500736E-2</v>
      </c>
      <c r="AV34">
        <v>1.0217749922366952E-2</v>
      </c>
      <c r="AW34">
        <v>1.3724458626556866E-2</v>
      </c>
      <c r="AX34">
        <v>2.0497945896288785E-3</v>
      </c>
      <c r="AZ34">
        <v>2.7845489590106288E-2</v>
      </c>
      <c r="BA34">
        <v>1.2694670726811231E-2</v>
      </c>
      <c r="BB34">
        <v>9.8918232183445969E-3</v>
      </c>
      <c r="BC34">
        <v>1.7737826311359675E-3</v>
      </c>
      <c r="BD34">
        <v>3.1819916185652896E-3</v>
      </c>
      <c r="BE34">
        <v>3.032213952492043E-4</v>
      </c>
      <c r="BN34">
        <v>0.2810318580336405</v>
      </c>
      <c r="BO34">
        <v>2.5691349566453303E-2</v>
      </c>
      <c r="BP34">
        <v>5.7766718294621343E-2</v>
      </c>
      <c r="BQ34">
        <v>0.11282081586398479</v>
      </c>
      <c r="BR34">
        <v>5.2720090891955868E-2</v>
      </c>
      <c r="BS34">
        <v>3.2032929742308716E-2</v>
      </c>
    </row>
    <row r="35" spans="1:71">
      <c r="A35">
        <v>1946</v>
      </c>
      <c r="C35">
        <v>0.99999898672103882</v>
      </c>
      <c r="D35">
        <v>0.19272900000000001</v>
      </c>
      <c r="E35">
        <v>0.26926900000000004</v>
      </c>
      <c r="F35">
        <v>0.25484200000000001</v>
      </c>
      <c r="G35">
        <v>0.20527300000000001</v>
      </c>
      <c r="H35">
        <v>7.7885999999999997E-2</v>
      </c>
      <c r="Q35">
        <v>0.71641562758457122</v>
      </c>
      <c r="R35">
        <v>0.17061651950401155</v>
      </c>
      <c r="S35">
        <v>0.20432165705075397</v>
      </c>
      <c r="T35">
        <v>0.13924822342717397</v>
      </c>
      <c r="U35">
        <v>0.15560113365141368</v>
      </c>
      <c r="V35">
        <v>4.662809395121803E-2</v>
      </c>
      <c r="X35">
        <v>0.58261392936591661</v>
      </c>
      <c r="Y35">
        <v>0.15334006473485567</v>
      </c>
      <c r="Z35">
        <v>0.17207047454668409</v>
      </c>
      <c r="AA35">
        <v>0.1016518112633495</v>
      </c>
      <c r="AB35">
        <v>0.11697036128105903</v>
      </c>
      <c r="AC35">
        <v>3.85812175399683E-2</v>
      </c>
      <c r="AE35">
        <v>0.30065148115073592</v>
      </c>
      <c r="AF35">
        <v>0.10212795045703196</v>
      </c>
      <c r="AG35">
        <v>9.6124596419203359E-2</v>
      </c>
      <c r="AH35">
        <v>4.3404444267819281E-2</v>
      </c>
      <c r="AI35">
        <v>4.4671745487048102E-2</v>
      </c>
      <c r="AJ35">
        <v>1.4322744519633248E-2</v>
      </c>
      <c r="AL35">
        <v>0.21459006998372401</v>
      </c>
      <c r="AM35">
        <v>7.549729967049458E-2</v>
      </c>
      <c r="AN35">
        <v>7.1038052644990191E-2</v>
      </c>
      <c r="AO35">
        <v>3.0004854312563823E-2</v>
      </c>
      <c r="AP35">
        <v>3.0556948382609792E-2</v>
      </c>
      <c r="AQ35">
        <v>7.4929149730656808E-3</v>
      </c>
      <c r="AS35">
        <v>9.5739857716880261E-2</v>
      </c>
      <c r="AT35">
        <v>3.8610242726318411E-2</v>
      </c>
      <c r="AU35">
        <v>3.1810077694332917E-2</v>
      </c>
      <c r="AV35">
        <v>1.1533357858326985E-2</v>
      </c>
      <c r="AW35">
        <v>1.152570536113968E-2</v>
      </c>
      <c r="AX35">
        <v>2.2604740767622742E-3</v>
      </c>
      <c r="AZ35">
        <v>2.9379776401782267E-2</v>
      </c>
      <c r="BA35">
        <v>1.4833195001822473E-2</v>
      </c>
      <c r="BB35">
        <v>9.5908318448265292E-3</v>
      </c>
      <c r="BC35">
        <v>2.2027949569405265E-3</v>
      </c>
      <c r="BD35">
        <v>2.3952153733851908E-3</v>
      </c>
      <c r="BE35">
        <v>3.5773922480754843E-4</v>
      </c>
      <c r="BN35">
        <v>0.28358335913646759</v>
      </c>
      <c r="BO35">
        <v>2.2112480495988462E-2</v>
      </c>
      <c r="BP35">
        <v>6.4947342949246048E-2</v>
      </c>
      <c r="BQ35">
        <v>0.11559377657282602</v>
      </c>
      <c r="BR35">
        <v>4.9671866348586335E-2</v>
      </c>
      <c r="BS35">
        <v>3.1257906048781967E-2</v>
      </c>
    </row>
    <row r="36" spans="1:71">
      <c r="A36">
        <v>1947</v>
      </c>
      <c r="C36">
        <v>1.0000009536743164</v>
      </c>
      <c r="D36">
        <v>0.170463</v>
      </c>
      <c r="E36">
        <v>0.25268499999999999</v>
      </c>
      <c r="F36">
        <v>0.28199399999999997</v>
      </c>
      <c r="G36">
        <v>0.217111</v>
      </c>
      <c r="H36">
        <v>7.7747999999999998E-2</v>
      </c>
      <c r="Q36">
        <v>0.70302385607469597</v>
      </c>
      <c r="R36">
        <v>0.15220983725824891</v>
      </c>
      <c r="S36">
        <v>0.19047264770652411</v>
      </c>
      <c r="T36">
        <v>0.15178997181113188</v>
      </c>
      <c r="U36">
        <v>0.16300655075513207</v>
      </c>
      <c r="V36">
        <v>4.5544848543659082E-2</v>
      </c>
      <c r="X36">
        <v>0.56757034672693873</v>
      </c>
      <c r="Y36">
        <v>0.1390820097991371</v>
      </c>
      <c r="Z36">
        <v>0.15892691402278222</v>
      </c>
      <c r="AA36">
        <v>0.1107308364769623</v>
      </c>
      <c r="AB36">
        <v>0.12076650727227367</v>
      </c>
      <c r="AC36">
        <v>3.8064079155783373E-2</v>
      </c>
      <c r="AE36">
        <v>0.28856795914523142</v>
      </c>
      <c r="AF36">
        <v>9.7503984676664185E-2</v>
      </c>
      <c r="AG36">
        <v>8.6979712127220485E-2</v>
      </c>
      <c r="AH36">
        <v>4.7580204416618511E-2</v>
      </c>
      <c r="AI36">
        <v>4.2297637544940023E-2</v>
      </c>
      <c r="AJ36">
        <v>1.4206420379788191E-2</v>
      </c>
      <c r="AL36">
        <v>0.2075030218559587</v>
      </c>
      <c r="AM36">
        <v>7.4997741879459456E-2</v>
      </c>
      <c r="AN36">
        <v>6.3651716288317908E-2</v>
      </c>
      <c r="AO36">
        <v>3.3208045697015361E-2</v>
      </c>
      <c r="AP36">
        <v>2.8235596194524645E-2</v>
      </c>
      <c r="AQ36">
        <v>7.4099217966412884E-3</v>
      </c>
      <c r="AS36">
        <v>9.5033285467147385E-2</v>
      </c>
      <c r="AT36">
        <v>4.1527863035721195E-2</v>
      </c>
      <c r="AU36">
        <v>2.8054783199612434E-2</v>
      </c>
      <c r="AV36">
        <v>1.3183244526335035E-2</v>
      </c>
      <c r="AW36">
        <v>1.0035598424314543E-2</v>
      </c>
      <c r="AX36">
        <v>2.2317962811641751E-3</v>
      </c>
      <c r="AZ36">
        <v>2.9903506692165835E-2</v>
      </c>
      <c r="BA36">
        <v>1.6769963503347553E-2</v>
      </c>
      <c r="BB36">
        <v>8.0952649095068965E-3</v>
      </c>
      <c r="BC36">
        <v>2.6981989219758361E-3</v>
      </c>
      <c r="BD36">
        <v>1.9968649814447233E-3</v>
      </c>
      <c r="BE36">
        <v>3.4321437589081961E-4</v>
      </c>
      <c r="BN36">
        <v>0.29697709759962043</v>
      </c>
      <c r="BO36">
        <v>1.8253162741751094E-2</v>
      </c>
      <c r="BP36">
        <v>6.2212352293475895E-2</v>
      </c>
      <c r="BQ36">
        <v>0.13020402818886812</v>
      </c>
      <c r="BR36">
        <v>5.410444924486793E-2</v>
      </c>
      <c r="BS36">
        <v>3.2203151456340916E-2</v>
      </c>
    </row>
    <row r="37" spans="1:71">
      <c r="A37">
        <v>1948</v>
      </c>
      <c r="C37">
        <v>1.0000009536743164</v>
      </c>
      <c r="D37">
        <v>0.157084</v>
      </c>
      <c r="E37">
        <v>0.23560300000000001</v>
      </c>
      <c r="F37">
        <v>0.30603900000000001</v>
      </c>
      <c r="G37">
        <v>0.22246099999999999</v>
      </c>
      <c r="H37">
        <v>7.8813999999999995E-2</v>
      </c>
      <c r="Q37">
        <v>0.68937784547737835</v>
      </c>
      <c r="R37">
        <v>0.14113517487962943</v>
      </c>
      <c r="S37">
        <v>0.17992666256786033</v>
      </c>
      <c r="T37">
        <v>0.16037102654558377</v>
      </c>
      <c r="U37">
        <v>0.1590672166689974</v>
      </c>
      <c r="V37">
        <v>4.887776481530734E-2</v>
      </c>
      <c r="X37">
        <v>0.54995854370763442</v>
      </c>
      <c r="Y37">
        <v>0.12998734468420703</v>
      </c>
      <c r="Z37">
        <v>0.14904372210189287</v>
      </c>
      <c r="AA37">
        <v>0.11576202676860255</v>
      </c>
      <c r="AB37">
        <v>0.11510815967600657</v>
      </c>
      <c r="AC37">
        <v>4.0057290476925425E-2</v>
      </c>
      <c r="AE37">
        <v>0.28275107619698125</v>
      </c>
      <c r="AF37">
        <v>9.3952018080138436E-2</v>
      </c>
      <c r="AG37">
        <v>8.2518053497169341E-2</v>
      </c>
      <c r="AH37">
        <v>5.0024177276969041E-2</v>
      </c>
      <c r="AI37">
        <v>4.1445499777517339E-2</v>
      </c>
      <c r="AJ37">
        <v>1.4811327565187108E-2</v>
      </c>
      <c r="AL37">
        <v>0.2059096100077219</v>
      </c>
      <c r="AM37">
        <v>7.4287509730617624E-2</v>
      </c>
      <c r="AN37">
        <v>6.0826936634610071E-2</v>
      </c>
      <c r="AO37">
        <v>3.5144951970417664E-2</v>
      </c>
      <c r="AP37">
        <v>2.7824482229081387E-2</v>
      </c>
      <c r="AQ37">
        <v>7.8257294429951337E-3</v>
      </c>
      <c r="AS37">
        <v>9.3955118199915019E-2</v>
      </c>
      <c r="AT37">
        <v>4.1263677423324562E-2</v>
      </c>
      <c r="AU37">
        <v>2.6199035490551848E-2</v>
      </c>
      <c r="AV37">
        <v>1.3970767481641033E-2</v>
      </c>
      <c r="AW37">
        <v>1.0113870659875594E-2</v>
      </c>
      <c r="AX37">
        <v>2.4077671445219733E-3</v>
      </c>
      <c r="AZ37">
        <v>2.8018179831465619E-2</v>
      </c>
      <c r="BA37">
        <v>1.5519096660770899E-2</v>
      </c>
      <c r="BB37">
        <v>7.168047232894029E-3</v>
      </c>
      <c r="BC37">
        <v>2.8202422072802287E-3</v>
      </c>
      <c r="BD37">
        <v>2.1331515416878406E-3</v>
      </c>
      <c r="BE37">
        <v>3.7764218883262057E-4</v>
      </c>
      <c r="BN37">
        <v>0.31062310819693806</v>
      </c>
      <c r="BO37">
        <v>1.5948825120370574E-2</v>
      </c>
      <c r="BP37">
        <v>5.5676337432139664E-2</v>
      </c>
      <c r="BQ37">
        <v>0.14566797345441621</v>
      </c>
      <c r="BR37">
        <v>6.3393783331002596E-2</v>
      </c>
      <c r="BS37">
        <v>2.9936235184692656E-2</v>
      </c>
    </row>
    <row r="38" spans="1:71">
      <c r="A38">
        <v>1949</v>
      </c>
      <c r="C38">
        <v>0.99999898672103882</v>
      </c>
      <c r="D38">
        <v>0.15548500000000001</v>
      </c>
      <c r="E38">
        <v>0.22548100000000001</v>
      </c>
      <c r="F38">
        <v>0.31591199999999997</v>
      </c>
      <c r="G38">
        <v>0.220944</v>
      </c>
      <c r="H38">
        <v>8.2177E-2</v>
      </c>
      <c r="Q38">
        <v>0.68144853286984797</v>
      </c>
      <c r="R38">
        <v>0.14007948600452441</v>
      </c>
      <c r="S38">
        <v>0.17328636889842497</v>
      </c>
      <c r="T38">
        <v>0.16327809075873842</v>
      </c>
      <c r="U38">
        <v>0.15210353967945561</v>
      </c>
      <c r="V38">
        <v>5.2701047528704519E-2</v>
      </c>
      <c r="X38">
        <v>0.53539133297015506</v>
      </c>
      <c r="Y38">
        <v>0.12916669672227318</v>
      </c>
      <c r="Z38">
        <v>0.14055886391356329</v>
      </c>
      <c r="AA38">
        <v>0.11675948784044753</v>
      </c>
      <c r="AB38">
        <v>0.10600640262407574</v>
      </c>
      <c r="AC38">
        <v>4.2899881869795362E-2</v>
      </c>
      <c r="AE38">
        <v>0.27424339559338079</v>
      </c>
      <c r="AF38">
        <v>9.5613985116913131E-2</v>
      </c>
      <c r="AG38">
        <v>7.6724517767079906E-2</v>
      </c>
      <c r="AH38">
        <v>4.9600645761454509E-2</v>
      </c>
      <c r="AI38">
        <v>3.6607051829385097E-2</v>
      </c>
      <c r="AJ38">
        <v>1.5697195118548193E-2</v>
      </c>
      <c r="AL38">
        <v>0.1995704832466238</v>
      </c>
      <c r="AM38">
        <v>7.6019398159689666E-2</v>
      </c>
      <c r="AN38">
        <v>5.611325401773911E-2</v>
      </c>
      <c r="AO38">
        <v>3.4610453545862521E-2</v>
      </c>
      <c r="AP38">
        <v>2.4541807069230329E-2</v>
      </c>
      <c r="AQ38">
        <v>8.2855704541021785E-3</v>
      </c>
      <c r="AS38">
        <v>9.122972360228257E-2</v>
      </c>
      <c r="AT38">
        <v>4.2644130702505577E-2</v>
      </c>
      <c r="AU38">
        <v>2.3906302741052446E-2</v>
      </c>
      <c r="AV38">
        <v>1.3566941604305435E-2</v>
      </c>
      <c r="AW38">
        <v>8.5366205116488934E-3</v>
      </c>
      <c r="AX38">
        <v>2.5757280427702064E-3</v>
      </c>
      <c r="AZ38">
        <v>2.7432373576090862E-2</v>
      </c>
      <c r="BA38">
        <v>1.6381293513649482E-2</v>
      </c>
      <c r="BB38">
        <v>6.1422372430362726E-3</v>
      </c>
      <c r="BC38">
        <v>2.6859471750513876E-3</v>
      </c>
      <c r="BD38">
        <v>1.8033052982432841E-3</v>
      </c>
      <c r="BE38">
        <v>4.1959034611043985E-4</v>
      </c>
      <c r="BN38">
        <v>0.31855045385119085</v>
      </c>
      <c r="BO38">
        <v>1.54055139954756E-2</v>
      </c>
      <c r="BP38">
        <v>5.2194631101575031E-2</v>
      </c>
      <c r="BQ38">
        <v>0.15263390924126158</v>
      </c>
      <c r="BR38">
        <v>6.8840460320544389E-2</v>
      </c>
      <c r="BS38">
        <v>2.9475952471295482E-2</v>
      </c>
    </row>
    <row r="39" spans="1:71">
      <c r="A39">
        <v>1950</v>
      </c>
      <c r="C39">
        <v>1.0000009536743164</v>
      </c>
      <c r="D39">
        <v>0.16376399999999999</v>
      </c>
      <c r="E39">
        <v>0.21406800000000001</v>
      </c>
      <c r="F39">
        <v>0.32279299999999994</v>
      </c>
      <c r="G39">
        <v>0.21517600000000001</v>
      </c>
      <c r="H39">
        <v>8.4199999999999997E-2</v>
      </c>
      <c r="Q39">
        <v>0.68491857095731967</v>
      </c>
      <c r="R39">
        <v>0.14546698614366702</v>
      </c>
      <c r="S39">
        <v>0.16935835444679373</v>
      </c>
      <c r="T39">
        <v>0.16585497882453332</v>
      </c>
      <c r="U39">
        <v>0.15019726982479181</v>
      </c>
      <c r="V39">
        <v>5.4040981717533652E-2</v>
      </c>
      <c r="X39">
        <v>0.5434076468021235</v>
      </c>
      <c r="Y39">
        <v>0.13224703294055554</v>
      </c>
      <c r="Z39">
        <v>0.14026005284406948</v>
      </c>
      <c r="AA39">
        <v>0.11869925925451853</v>
      </c>
      <c r="AB39">
        <v>0.10811989745594304</v>
      </c>
      <c r="AC39">
        <v>4.4081404307036935E-2</v>
      </c>
      <c r="AE39">
        <v>0.2871533758715053</v>
      </c>
      <c r="AF39">
        <v>9.956560474047875E-2</v>
      </c>
      <c r="AG39">
        <v>7.8795029761493773E-2</v>
      </c>
      <c r="AH39">
        <v>5.1282932587109198E-2</v>
      </c>
      <c r="AI39">
        <v>4.1520202271375511E-2</v>
      </c>
      <c r="AJ39">
        <v>1.5989606511048138E-2</v>
      </c>
      <c r="AL39">
        <v>0.20864755877080732</v>
      </c>
      <c r="AM39">
        <v>7.7720710294883366E-2</v>
      </c>
      <c r="AN39">
        <v>5.8059865773394601E-2</v>
      </c>
      <c r="AO39">
        <v>3.5976601427200675E-2</v>
      </c>
      <c r="AP39">
        <v>2.8465235347219987E-2</v>
      </c>
      <c r="AQ39">
        <v>8.4251459281086943E-3</v>
      </c>
      <c r="AS39">
        <v>9.6645261947281583E-2</v>
      </c>
      <c r="AT39">
        <v>4.4337374638605813E-2</v>
      </c>
      <c r="AU39">
        <v>2.5061465717771167E-2</v>
      </c>
      <c r="AV39">
        <v>1.4430338011493951E-2</v>
      </c>
      <c r="AW39">
        <v>1.02843058088093E-2</v>
      </c>
      <c r="AX39">
        <v>2.5317777706013456E-3</v>
      </c>
      <c r="AZ39">
        <v>2.3389212066617777E-2</v>
      </c>
      <c r="BA39">
        <v>1.3250878899994946E-2</v>
      </c>
      <c r="BB39">
        <v>5.5243281864904657E-3</v>
      </c>
      <c r="BC39">
        <v>2.5853907377720166E-3</v>
      </c>
      <c r="BD39">
        <v>1.7399114682582534E-3</v>
      </c>
      <c r="BE39">
        <v>2.8870277410209363E-4</v>
      </c>
      <c r="BN39">
        <v>0.31508238271699673</v>
      </c>
      <c r="BO39">
        <v>1.8297013856332978E-2</v>
      </c>
      <c r="BP39">
        <v>4.4709645553206265E-2</v>
      </c>
      <c r="BQ39">
        <v>0.15693802117546668</v>
      </c>
      <c r="BR39">
        <v>6.4978730175208194E-2</v>
      </c>
      <c r="BS39">
        <v>3.0159018282466345E-2</v>
      </c>
    </row>
    <row r="40" spans="1:71">
      <c r="A40">
        <v>1951</v>
      </c>
      <c r="C40">
        <v>1</v>
      </c>
      <c r="D40">
        <v>0.17200599999999999</v>
      </c>
      <c r="E40">
        <v>0.20326699999999998</v>
      </c>
      <c r="F40">
        <v>0.32505400000000001</v>
      </c>
      <c r="G40">
        <v>0.21563099999999999</v>
      </c>
      <c r="H40">
        <v>8.4042000000000006E-2</v>
      </c>
      <c r="Q40">
        <v>0.68486709195590079</v>
      </c>
      <c r="R40">
        <v>0.1530189681198085</v>
      </c>
      <c r="S40">
        <v>0.16105785939696277</v>
      </c>
      <c r="T40">
        <v>0.16617221058981563</v>
      </c>
      <c r="U40">
        <v>0.15222343071209346</v>
      </c>
      <c r="V40">
        <v>5.2394623137220424E-2</v>
      </c>
      <c r="X40">
        <v>0.545000815693098</v>
      </c>
      <c r="Y40">
        <v>0.14080472345095638</v>
      </c>
      <c r="Z40">
        <v>0.13307606646469003</v>
      </c>
      <c r="AA40">
        <v>0.11832071088770414</v>
      </c>
      <c r="AB40">
        <v>0.11001222517823896</v>
      </c>
      <c r="AC40">
        <v>4.2787089711508498E-2</v>
      </c>
      <c r="AE40">
        <v>0.28283222466833974</v>
      </c>
      <c r="AF40">
        <v>0.10373306035842703</v>
      </c>
      <c r="AG40">
        <v>7.1953679350761926E-2</v>
      </c>
      <c r="AH40">
        <v>5.0193611809850949E-2</v>
      </c>
      <c r="AI40">
        <v>4.1555585453001774E-2</v>
      </c>
      <c r="AJ40">
        <v>1.5396287696298009E-2</v>
      </c>
      <c r="AL40">
        <v>0.20367222906352489</v>
      </c>
      <c r="AM40">
        <v>8.0552658915714725E-2</v>
      </c>
      <c r="AN40">
        <v>5.2133363510860731E-2</v>
      </c>
      <c r="AO40">
        <v>3.4809818176784912E-2</v>
      </c>
      <c r="AP40">
        <v>2.8223933929123205E-2</v>
      </c>
      <c r="AQ40">
        <v>7.9524545310412885E-3</v>
      </c>
      <c r="AS40">
        <v>9.1137089043495975E-2</v>
      </c>
      <c r="AT40">
        <v>4.4031231234615185E-2</v>
      </c>
      <c r="AU40">
        <v>2.1306518145735767E-2</v>
      </c>
      <c r="AV40">
        <v>1.3565233391666246E-2</v>
      </c>
      <c r="AW40">
        <v>9.8312385822567211E-3</v>
      </c>
      <c r="AX40">
        <v>2.4028676892220613E-3</v>
      </c>
      <c r="AZ40">
        <v>2.7118542968595234E-2</v>
      </c>
      <c r="BA40">
        <v>1.6867091791709414E-2</v>
      </c>
      <c r="BB40">
        <v>5.1545153077025563E-3</v>
      </c>
      <c r="BC40">
        <v>2.7596906304515161E-3</v>
      </c>
      <c r="BD40">
        <v>1.9794190467756051E-3</v>
      </c>
      <c r="BE40">
        <v>3.5782619195614141E-4</v>
      </c>
      <c r="BN40">
        <v>0.31513290804409921</v>
      </c>
      <c r="BO40">
        <v>1.8987031880191491E-2</v>
      </c>
      <c r="BP40">
        <v>4.2209140603037196E-2</v>
      </c>
      <c r="BQ40">
        <v>0.15888178941018438</v>
      </c>
      <c r="BR40">
        <v>6.3407569287906529E-2</v>
      </c>
      <c r="BS40">
        <v>3.1647376862779582E-2</v>
      </c>
    </row>
    <row r="41" spans="1:71">
      <c r="A41">
        <v>1952</v>
      </c>
      <c r="C41">
        <v>0.99999898672103882</v>
      </c>
      <c r="D41">
        <v>0.169627</v>
      </c>
      <c r="E41">
        <v>0.20156999999999997</v>
      </c>
      <c r="F41">
        <v>0.32799799999999996</v>
      </c>
      <c r="G41">
        <v>0.213918</v>
      </c>
      <c r="H41">
        <v>8.6886000000000005E-2</v>
      </c>
      <c r="Q41">
        <v>0.68201878206145017</v>
      </c>
      <c r="R41">
        <v>0.15119781351793549</v>
      </c>
      <c r="S41">
        <v>0.15941100032644254</v>
      </c>
      <c r="T41">
        <v>0.1657046208298294</v>
      </c>
      <c r="U41">
        <v>0.15212513786979323</v>
      </c>
      <c r="V41">
        <v>5.3580209517449434E-2</v>
      </c>
      <c r="X41">
        <v>0.53921699750832319</v>
      </c>
      <c r="Y41">
        <v>0.13814649389898992</v>
      </c>
      <c r="Z41">
        <v>0.13103580772040826</v>
      </c>
      <c r="AA41">
        <v>0.11696134129151535</v>
      </c>
      <c r="AB41">
        <v>0.1090803432597886</v>
      </c>
      <c r="AC41">
        <v>4.3993011337621124E-2</v>
      </c>
      <c r="AE41">
        <v>0.2796654967389261</v>
      </c>
      <c r="AF41">
        <v>0.10249973451720397</v>
      </c>
      <c r="AG41">
        <v>7.0827999174089648E-2</v>
      </c>
      <c r="AH41">
        <v>4.9529850363588847E-2</v>
      </c>
      <c r="AI41">
        <v>4.1476911623745692E-2</v>
      </c>
      <c r="AJ41">
        <v>1.5331001060297918E-2</v>
      </c>
      <c r="AL41">
        <v>0.20019691866508665</v>
      </c>
      <c r="AM41">
        <v>8.0462168248528004E-2</v>
      </c>
      <c r="AN41">
        <v>5.0613766617726853E-2</v>
      </c>
      <c r="AO41">
        <v>3.4126039902536931E-2</v>
      </c>
      <c r="AP41">
        <v>2.7169116562675222E-2</v>
      </c>
      <c r="AQ41">
        <v>7.8258273336196567E-3</v>
      </c>
      <c r="AS41">
        <v>8.9894825439920445E-2</v>
      </c>
      <c r="AT41">
        <v>4.5577504384920413E-2</v>
      </c>
      <c r="AU41">
        <v>2.047821867188435E-2</v>
      </c>
      <c r="AV41">
        <v>1.3379225915778108E-2</v>
      </c>
      <c r="AW41">
        <v>8.1778960147110748E-3</v>
      </c>
      <c r="AX41">
        <v>2.281980452626496E-3</v>
      </c>
      <c r="AZ41">
        <v>2.645023542177307E-2</v>
      </c>
      <c r="BA41">
        <v>1.6928255928204121E-2</v>
      </c>
      <c r="BB41">
        <v>5.0764394406157065E-3</v>
      </c>
      <c r="BC41">
        <v>2.6954464065739401E-3</v>
      </c>
      <c r="BD41">
        <v>1.4110720324215784E-3</v>
      </c>
      <c r="BE41">
        <v>3.3902161395772288E-4</v>
      </c>
      <c r="BN41">
        <v>0.31798020465958865</v>
      </c>
      <c r="BO41">
        <v>1.8429186482064513E-2</v>
      </c>
      <c r="BP41">
        <v>4.2158999673557462E-2</v>
      </c>
      <c r="BQ41">
        <v>0.16229337917017059</v>
      </c>
      <c r="BR41">
        <v>6.1792862130206766E-2</v>
      </c>
      <c r="BS41">
        <v>3.3305790482550571E-2</v>
      </c>
    </row>
    <row r="42" spans="1:71">
      <c r="A42">
        <v>1953</v>
      </c>
      <c r="C42">
        <v>1.0000009536743164</v>
      </c>
      <c r="D42">
        <v>0.16148399999999999</v>
      </c>
      <c r="E42">
        <v>0.205675</v>
      </c>
      <c r="F42">
        <v>0.33371099999999998</v>
      </c>
      <c r="G42">
        <v>0.20660899999999999</v>
      </c>
      <c r="H42">
        <v>9.2521999999999993E-2</v>
      </c>
      <c r="Q42">
        <v>0.67541292886296367</v>
      </c>
      <c r="R42">
        <v>0.14370522289582746</v>
      </c>
      <c r="S42">
        <v>0.16324631353081806</v>
      </c>
      <c r="T42">
        <v>0.16712438069768901</v>
      </c>
      <c r="U42">
        <v>0.144206509517183</v>
      </c>
      <c r="V42">
        <v>5.7130502221446229E-2</v>
      </c>
      <c r="X42">
        <v>0.52989320768572334</v>
      </c>
      <c r="Y42">
        <v>0.1314289774481717</v>
      </c>
      <c r="Z42">
        <v>0.13226942939495714</v>
      </c>
      <c r="AA42">
        <v>0.11742069983043359</v>
      </c>
      <c r="AB42">
        <v>0.10212183842596577</v>
      </c>
      <c r="AC42">
        <v>4.6652262586195099E-2</v>
      </c>
      <c r="AE42">
        <v>0.26746049662794602</v>
      </c>
      <c r="AF42">
        <v>9.6314899403268234E-2</v>
      </c>
      <c r="AG42">
        <v>6.9802667932388013E-2</v>
      </c>
      <c r="AH42">
        <v>4.8400810998622687E-2</v>
      </c>
      <c r="AI42">
        <v>3.6723074397948779E-2</v>
      </c>
      <c r="AJ42">
        <v>1.6219043895718401E-2</v>
      </c>
      <c r="AL42">
        <v>0.19067225287990638</v>
      </c>
      <c r="AM42">
        <v>7.566053535054261E-2</v>
      </c>
      <c r="AN42">
        <v>5.0009028570684649E-2</v>
      </c>
      <c r="AO42">
        <v>3.324366052899469E-2</v>
      </c>
      <c r="AP42">
        <v>2.3528986247622778E-2</v>
      </c>
      <c r="AQ42">
        <v>8.2300421820616556E-3</v>
      </c>
      <c r="AS42">
        <v>8.4595764369192472E-2</v>
      </c>
      <c r="AT42">
        <v>4.176392086255646E-2</v>
      </c>
      <c r="AU42">
        <v>2.017913959145895E-2</v>
      </c>
      <c r="AV42">
        <v>1.2862348801589579E-2</v>
      </c>
      <c r="AW42">
        <v>7.4150023844909343E-3</v>
      </c>
      <c r="AX42">
        <v>2.3753527290965521E-3</v>
      </c>
      <c r="AZ42">
        <v>2.5443035585939005E-2</v>
      </c>
      <c r="BA42">
        <v>1.6179263737119209E-2</v>
      </c>
      <c r="BB42">
        <v>4.9677443370624496E-3</v>
      </c>
      <c r="BC42">
        <v>2.6680817664810402E-3</v>
      </c>
      <c r="BD42">
        <v>1.2846206701102028E-3</v>
      </c>
      <c r="BE42">
        <v>3.4332507516610518E-4</v>
      </c>
      <c r="BN42">
        <v>0.32458802481135274</v>
      </c>
      <c r="BO42">
        <v>1.7778777104172527E-2</v>
      </c>
      <c r="BP42">
        <v>4.2428686469181916E-2</v>
      </c>
      <c r="BQ42">
        <v>0.166586619302311</v>
      </c>
      <c r="BR42">
        <v>6.2402490482816986E-2</v>
      </c>
      <c r="BS42">
        <v>3.5391497778553764E-2</v>
      </c>
    </row>
    <row r="43" spans="1:71">
      <c r="A43">
        <v>1954</v>
      </c>
      <c r="C43">
        <v>0.99999898672103882</v>
      </c>
      <c r="D43">
        <v>0.17224700000000001</v>
      </c>
      <c r="E43">
        <v>0.20466800000000002</v>
      </c>
      <c r="F43">
        <v>0.33061799999999997</v>
      </c>
      <c r="G43">
        <v>0.19711699999999999</v>
      </c>
      <c r="H43">
        <v>9.5349000000000003E-2</v>
      </c>
      <c r="Q43">
        <v>0.67968772715101511</v>
      </c>
      <c r="R43">
        <v>0.15125547928183988</v>
      </c>
      <c r="S43">
        <v>0.15974222715889438</v>
      </c>
      <c r="T43">
        <v>0.17063446596494436</v>
      </c>
      <c r="U43">
        <v>0.13871223581153475</v>
      </c>
      <c r="V43">
        <v>5.9343318933801723E-2</v>
      </c>
      <c r="X43">
        <v>0.52996348858994036</v>
      </c>
      <c r="Y43">
        <v>0.13874749614562251</v>
      </c>
      <c r="Z43">
        <v>0.12587245783706486</v>
      </c>
      <c r="AA43">
        <v>0.1215661432287891</v>
      </c>
      <c r="AB43">
        <v>9.496884107049218E-2</v>
      </c>
      <c r="AC43">
        <v>4.8808550307971717E-2</v>
      </c>
      <c r="AE43">
        <v>0.27408640847277788</v>
      </c>
      <c r="AF43">
        <v>9.9715826841051916E-2</v>
      </c>
      <c r="AG43">
        <v>7.0454274187397151E-2</v>
      </c>
      <c r="AH43">
        <v>5.1921114714498263E-2</v>
      </c>
      <c r="AI43">
        <v>3.5175272593225893E-2</v>
      </c>
      <c r="AJ43">
        <v>1.6819920136604632E-2</v>
      </c>
      <c r="AL43">
        <v>0.19485776334109423</v>
      </c>
      <c r="AM43">
        <v>7.7195433396973448E-2</v>
      </c>
      <c r="AN43">
        <v>5.0605071113109232E-2</v>
      </c>
      <c r="AO43">
        <v>3.6037954213642656E-2</v>
      </c>
      <c r="AP43">
        <v>2.2493648222060677E-2</v>
      </c>
      <c r="AQ43">
        <v>8.5256563953082128E-3</v>
      </c>
      <c r="AS43">
        <v>8.7113820577068582E-2</v>
      </c>
      <c r="AT43">
        <v>4.4136608791963378E-2</v>
      </c>
      <c r="AU43">
        <v>1.9921663410339425E-2</v>
      </c>
      <c r="AV43">
        <v>1.4253443526145996E-2</v>
      </c>
      <c r="AW43">
        <v>6.3459592451121328E-3</v>
      </c>
      <c r="AX43">
        <v>2.4561456035076547E-3</v>
      </c>
      <c r="AZ43">
        <v>2.5612058402435273E-2</v>
      </c>
      <c r="BA43">
        <v>1.5872633219431567E-2</v>
      </c>
      <c r="BB43">
        <v>4.8515226711458252E-3</v>
      </c>
      <c r="BC43">
        <v>3.2417494055404618E-3</v>
      </c>
      <c r="BD43">
        <v>1.2600350446246055E-3</v>
      </c>
      <c r="BE43">
        <v>3.8611806169281597E-4</v>
      </c>
      <c r="BN43">
        <v>0.32031125957002371</v>
      </c>
      <c r="BO43">
        <v>2.0991520718160128E-2</v>
      </c>
      <c r="BP43">
        <v>4.4925772841105646E-2</v>
      </c>
      <c r="BQ43">
        <v>0.15998353403505566</v>
      </c>
      <c r="BR43">
        <v>5.8404764188465241E-2</v>
      </c>
      <c r="BS43">
        <v>3.6005681066198281E-2</v>
      </c>
    </row>
    <row r="44" spans="1:71">
      <c r="A44">
        <v>1955</v>
      </c>
      <c r="C44">
        <v>1</v>
      </c>
      <c r="D44">
        <v>0.19583500000000001</v>
      </c>
      <c r="E44">
        <v>0.19806899999999997</v>
      </c>
      <c r="F44">
        <v>0.32230900000000001</v>
      </c>
      <c r="G44">
        <v>0.18709799999999999</v>
      </c>
      <c r="H44">
        <v>9.6688999999999997E-2</v>
      </c>
      <c r="Q44">
        <v>0.68344305807768968</v>
      </c>
      <c r="R44">
        <v>0.17295736331508085</v>
      </c>
      <c r="S44">
        <v>0.15592097448072512</v>
      </c>
      <c r="T44">
        <v>0.16321075365074661</v>
      </c>
      <c r="U44">
        <v>0.13136289231794029</v>
      </c>
      <c r="V44">
        <v>5.9991074313196821E-2</v>
      </c>
      <c r="X44">
        <v>0.5285015550308062</v>
      </c>
      <c r="Y44">
        <v>0.15496824122120018</v>
      </c>
      <c r="Z44">
        <v>0.12151466615948216</v>
      </c>
      <c r="AA44">
        <v>0.11358884380579722</v>
      </c>
      <c r="AB44">
        <v>8.8567450796205524E-2</v>
      </c>
      <c r="AC44">
        <v>4.9862353048121137E-2</v>
      </c>
      <c r="AE44">
        <v>0.27706357459813324</v>
      </c>
      <c r="AF44">
        <v>0.11440016832761556</v>
      </c>
      <c r="AG44">
        <v>6.8168351499940064E-2</v>
      </c>
      <c r="AH44">
        <v>4.4403759412030785E-2</v>
      </c>
      <c r="AI44">
        <v>3.3282295039014177E-2</v>
      </c>
      <c r="AJ44">
        <v>1.6809000319532631E-2</v>
      </c>
      <c r="AL44">
        <v>0.19554720398182568</v>
      </c>
      <c r="AM44">
        <v>8.9457927223903416E-2</v>
      </c>
      <c r="AN44">
        <v>4.8489665350700664E-2</v>
      </c>
      <c r="AO44">
        <v>2.8703798335923784E-2</v>
      </c>
      <c r="AP44">
        <v>2.0359591983460636E-2</v>
      </c>
      <c r="AQ44">
        <v>8.5362210878371786E-3</v>
      </c>
      <c r="AS44">
        <v>9.1128496563761346E-2</v>
      </c>
      <c r="AT44">
        <v>5.3052553601063805E-2</v>
      </c>
      <c r="AU44">
        <v>1.8350238570958348E-2</v>
      </c>
      <c r="AV44">
        <v>1.2500610676247694E-2</v>
      </c>
      <c r="AW44">
        <v>4.8317813591572147E-3</v>
      </c>
      <c r="AX44">
        <v>2.3933123563342723E-3</v>
      </c>
      <c r="AZ44">
        <v>2.8099352630721688E-2</v>
      </c>
      <c r="BA44">
        <v>1.9805288262564353E-2</v>
      </c>
      <c r="BB44">
        <v>4.4462587393606411E-3</v>
      </c>
      <c r="BC44">
        <v>2.4692528998135326E-3</v>
      </c>
      <c r="BD44">
        <v>1.0011774345885694E-3</v>
      </c>
      <c r="BE44">
        <v>3.7737529439459393E-4</v>
      </c>
      <c r="BN44">
        <v>0.31655694192231032</v>
      </c>
      <c r="BO44">
        <v>2.2877636684919156E-2</v>
      </c>
      <c r="BP44">
        <v>4.2148025519274872E-2</v>
      </c>
      <c r="BQ44">
        <v>0.15909824634925337</v>
      </c>
      <c r="BR44">
        <v>5.5735107682059692E-2</v>
      </c>
      <c r="BS44">
        <v>3.6697925686803176E-2</v>
      </c>
    </row>
    <row r="45" spans="1:71">
      <c r="A45">
        <v>1956</v>
      </c>
      <c r="C45">
        <v>1</v>
      </c>
      <c r="D45">
        <v>0.20757300000000001</v>
      </c>
      <c r="E45">
        <v>0.19425200000000001</v>
      </c>
      <c r="F45">
        <v>0.31615000000000004</v>
      </c>
      <c r="G45">
        <v>0.18354400000000001</v>
      </c>
      <c r="H45">
        <v>9.8480999999999999E-2</v>
      </c>
      <c r="Q45">
        <v>0.68678792606199934</v>
      </c>
      <c r="R45">
        <v>0.18035718088488994</v>
      </c>
      <c r="S45">
        <v>0.15484195158008421</v>
      </c>
      <c r="T45">
        <v>0.16158593160798326</v>
      </c>
      <c r="U45">
        <v>0.12908155699845564</v>
      </c>
      <c r="V45">
        <v>6.0921304990586157E-2</v>
      </c>
      <c r="X45">
        <v>0.53716907854599949</v>
      </c>
      <c r="Y45">
        <v>0.16187693810617021</v>
      </c>
      <c r="Z45">
        <v>0.1242045240993304</v>
      </c>
      <c r="AA45">
        <v>0.11289090320888255</v>
      </c>
      <c r="AB45">
        <v>8.7888773801297226E-2</v>
      </c>
      <c r="AC45">
        <v>5.030793933031906E-2</v>
      </c>
      <c r="AE45">
        <v>0.2804612389890046</v>
      </c>
      <c r="AF45">
        <v>0.11963281780422029</v>
      </c>
      <c r="AG45">
        <v>6.7221043636729177E-2</v>
      </c>
      <c r="AH45">
        <v>4.6796256867964077E-2</v>
      </c>
      <c r="AI45">
        <v>2.9705655479237179E-2</v>
      </c>
      <c r="AJ45">
        <v>1.7105465200853875E-2</v>
      </c>
      <c r="AL45">
        <v>0.20306992088436082</v>
      </c>
      <c r="AM45">
        <v>9.9056040611793281E-2</v>
      </c>
      <c r="AN45">
        <v>4.7158668438830056E-2</v>
      </c>
      <c r="AO45">
        <v>3.1772016545549883E-2</v>
      </c>
      <c r="AP45">
        <v>1.6549426103462467E-2</v>
      </c>
      <c r="AQ45">
        <v>8.5337691847251554E-3</v>
      </c>
      <c r="AS45">
        <v>9.2242512984426511E-2</v>
      </c>
      <c r="AT45">
        <v>5.6243589397609872E-2</v>
      </c>
      <c r="AU45">
        <v>1.8081591122624693E-2</v>
      </c>
      <c r="AV45">
        <v>1.1832150863008107E-2</v>
      </c>
      <c r="AW45">
        <v>3.6775627639378588E-3</v>
      </c>
      <c r="AX45">
        <v>2.4076188372459759E-3</v>
      </c>
      <c r="AZ45">
        <v>2.7934454718422666E-2</v>
      </c>
      <c r="BA45">
        <v>2.010644921457342E-2</v>
      </c>
      <c r="BB45">
        <v>4.4198230897501021E-3</v>
      </c>
      <c r="BC45">
        <v>2.3547812429033309E-3</v>
      </c>
      <c r="BD45">
        <v>6.7356218340139341E-4</v>
      </c>
      <c r="BE45">
        <v>3.7983898779441979E-4</v>
      </c>
      <c r="BN45">
        <v>0.31321207393800066</v>
      </c>
      <c r="BO45">
        <v>2.7215819115110063E-2</v>
      </c>
      <c r="BP45">
        <v>3.9410048419915793E-2</v>
      </c>
      <c r="BQ45">
        <v>0.15456406839201675</v>
      </c>
      <c r="BR45">
        <v>5.4462443001544375E-2</v>
      </c>
      <c r="BS45">
        <v>3.7559695009413842E-2</v>
      </c>
    </row>
    <row r="46" spans="1:71">
      <c r="A46">
        <v>1957</v>
      </c>
      <c r="C46">
        <v>1</v>
      </c>
      <c r="D46">
        <v>0.19958600000000001</v>
      </c>
      <c r="E46">
        <v>0.19732</v>
      </c>
      <c r="F46">
        <v>0.31525999999999998</v>
      </c>
      <c r="G46">
        <v>0.186334</v>
      </c>
      <c r="H46">
        <v>0.10150000000000001</v>
      </c>
      <c r="Q46">
        <v>0.69076951030740441</v>
      </c>
      <c r="R46">
        <v>0.17606396774004288</v>
      </c>
      <c r="S46">
        <v>0.16345628912936666</v>
      </c>
      <c r="T46">
        <v>0.1580088454407837</v>
      </c>
      <c r="U46">
        <v>0.13032237776240613</v>
      </c>
      <c r="V46">
        <v>6.2918030234805036E-2</v>
      </c>
      <c r="X46">
        <v>0.54833039818413964</v>
      </c>
      <c r="Y46">
        <v>0.16079580180426903</v>
      </c>
      <c r="Z46">
        <v>0.13282209060124189</v>
      </c>
      <c r="AA46">
        <v>0.1112756115144611</v>
      </c>
      <c r="AB46">
        <v>9.2340872881378711E-2</v>
      </c>
      <c r="AC46">
        <v>5.1096021382788959E-2</v>
      </c>
      <c r="AE46">
        <v>0.2765288885496775</v>
      </c>
      <c r="AF46">
        <v>0.11469462734132145</v>
      </c>
      <c r="AG46">
        <v>6.7008403590436708E-2</v>
      </c>
      <c r="AH46">
        <v>4.5624097503625567E-2</v>
      </c>
      <c r="AI46">
        <v>3.1554633906227265E-2</v>
      </c>
      <c r="AJ46">
        <v>1.7647126208066456E-2</v>
      </c>
      <c r="AL46">
        <v>0.1994068235657705</v>
      </c>
      <c r="AM46">
        <v>9.4172212122598492E-2</v>
      </c>
      <c r="AN46">
        <v>4.7557890629023512E-2</v>
      </c>
      <c r="AO46">
        <v>3.0601448383301783E-2</v>
      </c>
      <c r="AP46">
        <v>1.8351649097368777E-2</v>
      </c>
      <c r="AQ46">
        <v>8.7236233334779291E-3</v>
      </c>
      <c r="AS46">
        <v>8.9804316277915741E-2</v>
      </c>
      <c r="AT46">
        <v>5.2747706296801505E-2</v>
      </c>
      <c r="AU46">
        <v>1.8566311380384094E-2</v>
      </c>
      <c r="AV46">
        <v>1.1526062174747734E-2</v>
      </c>
      <c r="AW46">
        <v>4.5516723805352332E-3</v>
      </c>
      <c r="AX46">
        <v>2.4125640454471619E-3</v>
      </c>
      <c r="AZ46">
        <v>2.6523249110636537E-2</v>
      </c>
      <c r="BA46">
        <v>1.8254166798434737E-2</v>
      </c>
      <c r="BB46">
        <v>4.5753974089398058E-3</v>
      </c>
      <c r="BC46">
        <v>2.5540120796378966E-3</v>
      </c>
      <c r="BD46">
        <v>7.5983158028538385E-4</v>
      </c>
      <c r="BE46">
        <v>3.7984124333871117E-4</v>
      </c>
      <c r="BN46">
        <v>0.30923048969259559</v>
      </c>
      <c r="BO46">
        <v>2.3522032259957137E-2</v>
      </c>
      <c r="BP46">
        <v>3.3863710870633321E-2</v>
      </c>
      <c r="BQ46">
        <v>0.15725115455921634</v>
      </c>
      <c r="BR46">
        <v>5.6011622237593872E-2</v>
      </c>
      <c r="BS46">
        <v>3.8581969765194971E-2</v>
      </c>
    </row>
    <row r="47" spans="1:71">
      <c r="A47">
        <v>1958</v>
      </c>
      <c r="C47">
        <v>0.99999898672103882</v>
      </c>
      <c r="D47">
        <v>0.205175</v>
      </c>
      <c r="E47">
        <v>0.19786699999999999</v>
      </c>
      <c r="F47">
        <v>0.30752099999999999</v>
      </c>
      <c r="G47">
        <v>0.185446</v>
      </c>
      <c r="H47">
        <v>0.10399</v>
      </c>
      <c r="Q47">
        <v>0.68946788250017621</v>
      </c>
      <c r="R47">
        <v>0.17898743433542832</v>
      </c>
      <c r="S47">
        <v>0.16372700967645715</v>
      </c>
      <c r="T47">
        <v>0.15376683456450821</v>
      </c>
      <c r="U47">
        <v>0.12706950341278983</v>
      </c>
      <c r="V47">
        <v>6.5917100510992629E-2</v>
      </c>
      <c r="X47">
        <v>0.5452064599109463</v>
      </c>
      <c r="Y47">
        <v>0.163565351930158</v>
      </c>
      <c r="Z47">
        <v>0.13239909558904711</v>
      </c>
      <c r="AA47">
        <v>0.10818063324261724</v>
      </c>
      <c r="AB47">
        <v>8.8133034258209078E-2</v>
      </c>
      <c r="AC47">
        <v>5.2928344890914913E-2</v>
      </c>
      <c r="AE47">
        <v>0.27219648488190162</v>
      </c>
      <c r="AF47">
        <v>0.11411142127103413</v>
      </c>
      <c r="AG47">
        <v>6.6421922260442884E-2</v>
      </c>
      <c r="AH47">
        <v>4.4450149964886797E-2</v>
      </c>
      <c r="AI47">
        <v>2.9102797071673819E-2</v>
      </c>
      <c r="AJ47">
        <v>1.8110194313863959E-2</v>
      </c>
      <c r="AL47">
        <v>0.19560003373377546</v>
      </c>
      <c r="AM47">
        <v>9.3414438309141978E-2</v>
      </c>
      <c r="AN47">
        <v>4.6814312363374036E-2</v>
      </c>
      <c r="AO47">
        <v>2.9895970755584568E-2</v>
      </c>
      <c r="AP47">
        <v>1.6547914257925303E-2</v>
      </c>
      <c r="AQ47">
        <v>8.9273980477495782E-3</v>
      </c>
      <c r="AS47">
        <v>8.7536204176851373E-2</v>
      </c>
      <c r="AT47">
        <v>5.1310493358101686E-2</v>
      </c>
      <c r="AU47">
        <v>1.8473592567555805E-2</v>
      </c>
      <c r="AV47">
        <v>1.1339485586351509E-2</v>
      </c>
      <c r="AW47">
        <v>3.9206416142317981E-3</v>
      </c>
      <c r="AX47">
        <v>2.4919910506105824E-3</v>
      </c>
      <c r="AZ47">
        <v>2.58464452542637E-2</v>
      </c>
      <c r="BA47">
        <v>1.7628589008687637E-2</v>
      </c>
      <c r="BB47">
        <v>4.5952341649368586E-3</v>
      </c>
      <c r="BC47">
        <v>2.5079847651944234E-3</v>
      </c>
      <c r="BD47">
        <v>7.255374017383114E-4</v>
      </c>
      <c r="BE47">
        <v>3.8909991370646776E-4</v>
      </c>
      <c r="BN47">
        <v>0.31053110422086261</v>
      </c>
      <c r="BO47">
        <v>2.6187565664571671E-2</v>
      </c>
      <c r="BP47">
        <v>3.4139990323542868E-2</v>
      </c>
      <c r="BQ47">
        <v>0.15375416543549181</v>
      </c>
      <c r="BR47">
        <v>5.8376496587210169E-2</v>
      </c>
      <c r="BS47">
        <v>3.807289948900737E-2</v>
      </c>
    </row>
    <row r="48" spans="1:71">
      <c r="A48">
        <v>1959</v>
      </c>
      <c r="C48">
        <v>1</v>
      </c>
      <c r="D48">
        <v>0.22436900000000001</v>
      </c>
      <c r="E48">
        <v>0.19515800000000003</v>
      </c>
      <c r="F48">
        <v>0.29527000000000003</v>
      </c>
      <c r="G48">
        <v>0.17897399999999999</v>
      </c>
      <c r="H48">
        <v>0.106229</v>
      </c>
      <c r="Q48">
        <v>0.69680065746290998</v>
      </c>
      <c r="R48">
        <v>0.19586276388968557</v>
      </c>
      <c r="S48">
        <v>0.16128457548193928</v>
      </c>
      <c r="T48">
        <v>0.14736879109945766</v>
      </c>
      <c r="U48">
        <v>0.12568900392532251</v>
      </c>
      <c r="V48">
        <v>6.6595523066504972E-2</v>
      </c>
      <c r="X48">
        <v>0.55609771826328025</v>
      </c>
      <c r="Y48">
        <v>0.18006107907632388</v>
      </c>
      <c r="Z48">
        <v>0.12963366443164573</v>
      </c>
      <c r="AA48">
        <v>0.10331813984549881</v>
      </c>
      <c r="AB48">
        <v>8.9833056456950028E-2</v>
      </c>
      <c r="AC48">
        <v>5.3251778452861769E-2</v>
      </c>
      <c r="AE48">
        <v>0.2785633650243996</v>
      </c>
      <c r="AF48">
        <v>0.12345481496491931</v>
      </c>
      <c r="AG48">
        <v>6.4062605979909204E-2</v>
      </c>
      <c r="AH48">
        <v>4.1988568606559175E-2</v>
      </c>
      <c r="AI48">
        <v>3.0749445298177164E-2</v>
      </c>
      <c r="AJ48">
        <v>1.8307930174834782E-2</v>
      </c>
      <c r="AL48">
        <v>0.20145254279814384</v>
      </c>
      <c r="AM48">
        <v>0.1006830936179762</v>
      </c>
      <c r="AN48">
        <v>4.5253129372593771E-2</v>
      </c>
      <c r="AO48">
        <v>2.8445448176187119E-2</v>
      </c>
      <c r="AP48">
        <v>1.8113818408022956E-2</v>
      </c>
      <c r="AQ48">
        <v>8.9570532233638027E-3</v>
      </c>
      <c r="AS48">
        <v>8.9587840389922402E-2</v>
      </c>
      <c r="AT48">
        <v>5.5247337655506039E-2</v>
      </c>
      <c r="AU48">
        <v>1.7394189582602099E-2</v>
      </c>
      <c r="AV48">
        <v>1.03281773923592E-2</v>
      </c>
      <c r="AW48">
        <v>4.2129419121060586E-3</v>
      </c>
      <c r="AX48">
        <v>2.405193847349016E-3</v>
      </c>
      <c r="AZ48">
        <v>2.6299991455035237E-2</v>
      </c>
      <c r="BA48">
        <v>1.8725450334194722E-2</v>
      </c>
      <c r="BB48">
        <v>4.1856972130765151E-3</v>
      </c>
      <c r="BC48">
        <v>2.1980365028148856E-3</v>
      </c>
      <c r="BD48">
        <v>8.125397665051864E-4</v>
      </c>
      <c r="BE48">
        <v>3.7826763844392533E-4</v>
      </c>
      <c r="BN48">
        <v>0.30319934253709002</v>
      </c>
      <c r="BO48">
        <v>2.8506236110314442E-2</v>
      </c>
      <c r="BP48">
        <v>3.3873424518060732E-2</v>
      </c>
      <c r="BQ48">
        <v>0.14790120890054231</v>
      </c>
      <c r="BR48">
        <v>5.3284996074677488E-2</v>
      </c>
      <c r="BS48">
        <v>3.9633476933495032E-2</v>
      </c>
    </row>
    <row r="49" spans="1:78">
      <c r="A49">
        <v>1960</v>
      </c>
      <c r="C49">
        <v>0.99999898672103882</v>
      </c>
      <c r="D49">
        <v>0.225772</v>
      </c>
      <c r="E49">
        <v>0.19689900000000002</v>
      </c>
      <c r="F49">
        <v>0.29352</v>
      </c>
      <c r="G49">
        <v>0.17357300000000001</v>
      </c>
      <c r="H49">
        <v>0.110235</v>
      </c>
      <c r="Q49">
        <v>0.69920443363751916</v>
      </c>
      <c r="R49">
        <v>0.19852029649086161</v>
      </c>
      <c r="S49">
        <v>0.16301172199877767</v>
      </c>
      <c r="T49">
        <v>0.14907199097217341</v>
      </c>
      <c r="U49">
        <v>0.11936076235421995</v>
      </c>
      <c r="V49">
        <v>6.9239661821486484E-2</v>
      </c>
      <c r="X49">
        <v>0.5569137460902257</v>
      </c>
      <c r="Y49">
        <v>0.18163711923964054</v>
      </c>
      <c r="Z49">
        <v>0.13013386041051853</v>
      </c>
      <c r="AA49">
        <v>0.10626870501287845</v>
      </c>
      <c r="AB49">
        <v>8.375038371245308E-2</v>
      </c>
      <c r="AC49">
        <v>5.5123677714735156E-2</v>
      </c>
      <c r="AE49">
        <v>0.2781741797677606</v>
      </c>
      <c r="AF49">
        <v>0.12473243790637258</v>
      </c>
      <c r="AG49">
        <v>6.2727152967787414E-2</v>
      </c>
      <c r="AH49">
        <v>4.5005148230473552E-2</v>
      </c>
      <c r="AI49">
        <v>2.678480177440045E-2</v>
      </c>
      <c r="AJ49">
        <v>1.8924638888726569E-2</v>
      </c>
      <c r="AL49">
        <v>0.20106672481704854</v>
      </c>
      <c r="AM49">
        <v>0.10264097333596743</v>
      </c>
      <c r="AN49">
        <v>4.4017322197862849E-2</v>
      </c>
      <c r="AO49">
        <v>3.0666065222261785E-2</v>
      </c>
      <c r="AP49">
        <v>1.4624269543706884E-2</v>
      </c>
      <c r="AQ49">
        <v>9.1180945172495923E-3</v>
      </c>
      <c r="AS49">
        <v>9.2904602504989942E-2</v>
      </c>
      <c r="AT49">
        <v>5.8319924600602424E-2</v>
      </c>
      <c r="AU49">
        <v>1.7097598048832686E-2</v>
      </c>
      <c r="AV49">
        <v>1.1869647110927495E-2</v>
      </c>
      <c r="AW49">
        <v>3.1288292727015624E-3</v>
      </c>
      <c r="AX49">
        <v>2.4886034719257787E-3</v>
      </c>
      <c r="AZ49">
        <v>3.0147933408047039E-2</v>
      </c>
      <c r="BA49">
        <v>2.2679207157816697E-2</v>
      </c>
      <c r="BB49">
        <v>4.2144408636557388E-3</v>
      </c>
      <c r="BC49">
        <v>2.3578656092436211E-3</v>
      </c>
      <c r="BD49">
        <v>5.1046825643156016E-4</v>
      </c>
      <c r="BE49">
        <v>3.8595152089942168E-4</v>
      </c>
      <c r="BN49">
        <v>0.30079455308351966</v>
      </c>
      <c r="BO49">
        <v>2.7251703509138386E-2</v>
      </c>
      <c r="BP49">
        <v>3.3887278001222328E-2</v>
      </c>
      <c r="BQ49">
        <v>0.14444800902782662</v>
      </c>
      <c r="BR49">
        <v>5.4212237645780051E-2</v>
      </c>
      <c r="BS49">
        <v>4.0995338178513516E-2</v>
      </c>
    </row>
    <row r="50" spans="1:78">
      <c r="A50">
        <v>1961</v>
      </c>
      <c r="C50">
        <v>1</v>
      </c>
      <c r="D50">
        <v>0.23655200000000001</v>
      </c>
      <c r="E50">
        <v>0.19559199999999999</v>
      </c>
      <c r="F50">
        <v>0.28793999999999997</v>
      </c>
      <c r="G50">
        <v>0.16738400000000001</v>
      </c>
      <c r="H50">
        <v>0.11253199999999999</v>
      </c>
      <c r="Q50">
        <v>0.70104864251215959</v>
      </c>
      <c r="R50">
        <v>0.20498472311130123</v>
      </c>
      <c r="S50">
        <v>0.16312014726245336</v>
      </c>
      <c r="T50">
        <v>0.14743036985202529</v>
      </c>
      <c r="U50">
        <v>0.11390189706143117</v>
      </c>
      <c r="V50">
        <v>7.1611505224948607E-2</v>
      </c>
      <c r="X50">
        <v>0.55269788490220761</v>
      </c>
      <c r="Y50">
        <v>0.18373445971782854</v>
      </c>
      <c r="Z50">
        <v>0.12900361655018372</v>
      </c>
      <c r="AA50">
        <v>0.10407830404033243</v>
      </c>
      <c r="AB50">
        <v>7.8224128521670974E-2</v>
      </c>
      <c r="AC50">
        <v>5.7657376072191971E-2</v>
      </c>
      <c r="AE50">
        <v>0.27994083315359131</v>
      </c>
      <c r="AF50">
        <v>0.1299945933410557</v>
      </c>
      <c r="AG50">
        <v>6.1593381612066428E-2</v>
      </c>
      <c r="AH50">
        <v>4.3344221267962731E-2</v>
      </c>
      <c r="AI50">
        <v>2.5774689540905601E-2</v>
      </c>
      <c r="AJ50">
        <v>1.9233947391600885E-2</v>
      </c>
      <c r="AL50">
        <v>0.20214728463746062</v>
      </c>
      <c r="AM50">
        <v>0.10778211226178376</v>
      </c>
      <c r="AN50">
        <v>4.2464447779758149E-2</v>
      </c>
      <c r="AO50">
        <v>2.8951559270534916E-2</v>
      </c>
      <c r="AP50">
        <v>1.3789323548534361E-2</v>
      </c>
      <c r="AQ50">
        <v>9.1598417768494773E-3</v>
      </c>
      <c r="AS50">
        <v>9.4845849812001476E-2</v>
      </c>
      <c r="AT50">
        <v>6.1947657524060819E-2</v>
      </c>
      <c r="AU50">
        <v>1.6381437867284031E-2</v>
      </c>
      <c r="AV50">
        <v>1.0741714440404174E-2</v>
      </c>
      <c r="AW50">
        <v>3.2927254489892575E-3</v>
      </c>
      <c r="AX50">
        <v>2.482314531263212E-3</v>
      </c>
      <c r="AZ50">
        <v>3.1760549719863723E-2</v>
      </c>
      <c r="BA50">
        <v>2.4452833693056522E-2</v>
      </c>
      <c r="BB50">
        <v>4.0461247133149521E-3</v>
      </c>
      <c r="BC50">
        <v>2.2228027627195271E-3</v>
      </c>
      <c r="BD50">
        <v>6.6652735126859102E-4</v>
      </c>
      <c r="BE50">
        <v>3.7226119950413747E-4</v>
      </c>
      <c r="BN50">
        <v>0.29895135748784041</v>
      </c>
      <c r="BO50">
        <v>3.1567276888698786E-2</v>
      </c>
      <c r="BP50">
        <v>3.2471852737546651E-2</v>
      </c>
      <c r="BQ50">
        <v>0.14050963014797468</v>
      </c>
      <c r="BR50">
        <v>5.3482102938568837E-2</v>
      </c>
      <c r="BS50">
        <v>4.0920494775051386E-2</v>
      </c>
    </row>
    <row r="51" spans="1:78">
      <c r="A51">
        <v>1962</v>
      </c>
      <c r="B51">
        <v>1</v>
      </c>
      <c r="C51">
        <v>1</v>
      </c>
      <c r="D51">
        <v>0.23672531545162201</v>
      </c>
      <c r="E51">
        <v>0.19807999208569527</v>
      </c>
      <c r="F51">
        <v>0.28440103679895401</v>
      </c>
      <c r="G51">
        <v>0.16561241447925568</v>
      </c>
      <c r="H51">
        <v>0.11518123000860214</v>
      </c>
      <c r="I51">
        <v>0.98913317918777466</v>
      </c>
      <c r="J51">
        <v>0.98397529125213623</v>
      </c>
      <c r="K51">
        <v>0.23111894726753235</v>
      </c>
      <c r="L51">
        <v>0.20555587857961655</v>
      </c>
      <c r="M51">
        <v>0.28185324370861053</v>
      </c>
      <c r="N51">
        <v>0.16409923136234283</v>
      </c>
      <c r="O51">
        <v>0.10134802758693695</v>
      </c>
      <c r="P51">
        <v>0.72543126344680786</v>
      </c>
      <c r="Q51">
        <v>0.70601260662078857</v>
      </c>
      <c r="R51">
        <v>0.20381820201873779</v>
      </c>
      <c r="S51">
        <v>0.16696929512545466</v>
      </c>
      <c r="T51">
        <v>0.14794938080012798</v>
      </c>
      <c r="U51">
        <v>0.11343380063772202</v>
      </c>
      <c r="V51">
        <v>7.3841921985149384E-2</v>
      </c>
      <c r="W51">
        <v>0.57953250408172607</v>
      </c>
      <c r="X51">
        <v>0.55637526512145996</v>
      </c>
      <c r="Y51">
        <v>0.18283566832542419</v>
      </c>
      <c r="Z51">
        <v>0.13114215806126595</v>
      </c>
      <c r="AA51">
        <v>0.10469461977481842</v>
      </c>
      <c r="AB51">
        <v>7.8226320445537567E-2</v>
      </c>
      <c r="AC51">
        <v>5.9476464986801147E-2</v>
      </c>
      <c r="AD51">
        <v>0.30207818746566772</v>
      </c>
      <c r="AE51">
        <v>0.2803499698638916</v>
      </c>
      <c r="AF51">
        <v>0.12913581728935242</v>
      </c>
      <c r="AG51">
        <v>6.0952157597057521E-2</v>
      </c>
      <c r="AH51">
        <v>4.3948735459707677E-2</v>
      </c>
      <c r="AI51">
        <v>2.555658295750618E-2</v>
      </c>
      <c r="AJ51">
        <v>2.0756687968969345E-2</v>
      </c>
      <c r="AK51">
        <v>0.22344256937503815</v>
      </c>
      <c r="AL51">
        <v>0.20244017243385315</v>
      </c>
      <c r="AM51">
        <v>0.10694459825754166</v>
      </c>
      <c r="AN51">
        <v>4.2564872244838625E-2</v>
      </c>
      <c r="AO51">
        <v>3.0024364707060158E-2</v>
      </c>
      <c r="AP51">
        <v>1.3420470990240574E-2</v>
      </c>
      <c r="AQ51">
        <v>9.4858724623918533E-3</v>
      </c>
      <c r="AR51">
        <v>0.10854094475507736</v>
      </c>
      <c r="AS51">
        <v>9.3519903719425201E-2</v>
      </c>
      <c r="AT51">
        <v>6.0541793704032898E-2</v>
      </c>
      <c r="AU51">
        <v>1.5910844726022333E-2</v>
      </c>
      <c r="AV51">
        <v>1.1674689478240907E-2</v>
      </c>
      <c r="AW51">
        <v>2.8873828705400229E-3</v>
      </c>
      <c r="AX51">
        <v>2.5051943957805634E-3</v>
      </c>
      <c r="AY51">
        <v>3.8215190172195435E-2</v>
      </c>
      <c r="AZ51">
        <v>3.0174363404512405E-2</v>
      </c>
      <c r="BA51">
        <v>2.2840751335024834E-2</v>
      </c>
      <c r="BB51">
        <v>3.9124580634961603E-3</v>
      </c>
      <c r="BC51">
        <v>2.5889700300467666E-3</v>
      </c>
      <c r="BD51">
        <v>4.6192837180569768E-4</v>
      </c>
      <c r="BE51">
        <v>3.7025538040325046E-4</v>
      </c>
      <c r="BF51">
        <v>1.0866820812225342E-2</v>
      </c>
      <c r="BG51">
        <v>1.602470874786377E-2</v>
      </c>
      <c r="BH51">
        <v>5.6063681840896606E-3</v>
      </c>
      <c r="BI51">
        <v>-7.4758864939212799E-3</v>
      </c>
      <c r="BJ51">
        <v>2.5477930903434753E-3</v>
      </c>
      <c r="BK51">
        <v>1.5131831169128418E-3</v>
      </c>
      <c r="BL51">
        <v>1.3833202421665192E-2</v>
      </c>
      <c r="BM51">
        <v>0.27456873655319214</v>
      </c>
      <c r="BN51">
        <v>0.29398739337921143</v>
      </c>
      <c r="BO51">
        <v>3.2907113432884216E-2</v>
      </c>
      <c r="BP51">
        <v>3.1110696960240602E-2</v>
      </c>
      <c r="BQ51">
        <v>0.13645165599882603</v>
      </c>
      <c r="BR51">
        <v>5.2178613841533661E-2</v>
      </c>
      <c r="BS51">
        <v>4.1339308023452759E-2</v>
      </c>
      <c r="BT51">
        <v>0.2637019157409668</v>
      </c>
      <c r="BU51">
        <v>0.27796268463134766</v>
      </c>
      <c r="BV51">
        <v>2.7300745248794556E-2</v>
      </c>
      <c r="BW51">
        <v>3.8586583454161882E-2</v>
      </c>
      <c r="BX51">
        <v>0.13390386290848255</v>
      </c>
      <c r="BY51">
        <v>5.0665430724620819E-2</v>
      </c>
      <c r="BZ51">
        <v>2.7506105601787567E-2</v>
      </c>
    </row>
    <row r="52" spans="1:78">
      <c r="A52">
        <v>1963</v>
      </c>
      <c r="B52">
        <v>1</v>
      </c>
      <c r="C52">
        <v>1</v>
      </c>
      <c r="D52">
        <v>0.23850099999999999</v>
      </c>
      <c r="E52">
        <v>0.201984</v>
      </c>
      <c r="F52">
        <v>0.276781</v>
      </c>
      <c r="G52">
        <v>0.16431000000000001</v>
      </c>
      <c r="H52">
        <v>0.118424</v>
      </c>
      <c r="I52">
        <v>0.98984971642494202</v>
      </c>
      <c r="J52">
        <v>0.98514148592948914</v>
      </c>
      <c r="K52">
        <v>0.23545720428228378</v>
      </c>
      <c r="L52">
        <v>0.20961967203766108</v>
      </c>
      <c r="M52">
        <v>0.27263299748301506</v>
      </c>
      <c r="N52">
        <v>0.16258000582456589</v>
      </c>
      <c r="O52">
        <v>0.10485163331031799</v>
      </c>
      <c r="P52">
        <v>0.7239343523979187</v>
      </c>
      <c r="Q52">
        <v>0.70418974757194519</v>
      </c>
      <c r="R52">
        <v>0.20661357790231705</v>
      </c>
      <c r="S52">
        <v>0.16483289306052029</v>
      </c>
      <c r="T52">
        <v>0.14378735003992915</v>
      </c>
      <c r="U52">
        <v>0.113361656665802</v>
      </c>
      <c r="V52">
        <v>7.559426873922348E-2</v>
      </c>
      <c r="W52">
        <v>0.57686656713485718</v>
      </c>
      <c r="X52">
        <v>0.55234241485595703</v>
      </c>
      <c r="Y52">
        <v>0.18442823737859726</v>
      </c>
      <c r="Z52">
        <v>0.12693636165931821</v>
      </c>
      <c r="AA52">
        <v>0.10159127390943468</v>
      </c>
      <c r="AB52">
        <v>7.8960105776786804E-2</v>
      </c>
      <c r="AC52">
        <v>6.0426425188779831E-2</v>
      </c>
      <c r="AD52">
        <v>0.29928888380527496</v>
      </c>
      <c r="AE52">
        <v>0.27448475360870361</v>
      </c>
      <c r="AF52">
        <v>0.12980136275291443</v>
      </c>
      <c r="AG52">
        <v>5.7846670097205788E-2</v>
      </c>
      <c r="AH52">
        <v>4.174044803949073E-2</v>
      </c>
      <c r="AI52">
        <v>2.607677411288023E-2</v>
      </c>
      <c r="AJ52">
        <v>1.9019510596990585E-2</v>
      </c>
      <c r="AK52">
        <v>0.22142015397548676</v>
      </c>
      <c r="AL52">
        <v>0.19740148633718491</v>
      </c>
      <c r="AM52">
        <v>0.10697484016418457</v>
      </c>
      <c r="AN52">
        <v>3.9168003160739318E-2</v>
      </c>
      <c r="AO52">
        <v>2.7736373245716095E-2</v>
      </c>
      <c r="AP52">
        <v>1.4023798052221537E-2</v>
      </c>
      <c r="AQ52">
        <v>9.4984723255038261E-3</v>
      </c>
      <c r="AR52">
        <v>0.10820262879133224</v>
      </c>
      <c r="AS52">
        <v>9.0801019221544266E-2</v>
      </c>
      <c r="AT52">
        <v>6.0858264565467834E-2</v>
      </c>
      <c r="AU52">
        <v>1.4778303717321251E-2</v>
      </c>
      <c r="AV52">
        <v>9.8145546835439745E-3</v>
      </c>
      <c r="AW52">
        <v>2.9068578733131289E-3</v>
      </c>
      <c r="AX52">
        <v>2.4430380435660481E-3</v>
      </c>
      <c r="AY52">
        <v>3.8830162957310677E-2</v>
      </c>
      <c r="AZ52">
        <v>2.9893318191170692E-2</v>
      </c>
      <c r="BA52">
        <v>2.3385239765048027E-2</v>
      </c>
      <c r="BB52">
        <v>3.5090479623249848E-3</v>
      </c>
      <c r="BC52">
        <v>2.1875129150430439E-3</v>
      </c>
      <c r="BD52">
        <v>4.2972524533979595E-4</v>
      </c>
      <c r="BE52">
        <v>3.8179208058863878E-4</v>
      </c>
      <c r="BF52">
        <v>1.0150283575057983E-2</v>
      </c>
      <c r="BG52">
        <v>1.4858514070510864E-2</v>
      </c>
      <c r="BH52">
        <v>5.1653310656547546E-3</v>
      </c>
      <c r="BI52">
        <v>-8.740580640733242E-3</v>
      </c>
      <c r="BJ52">
        <v>2.8853081166744232E-3</v>
      </c>
      <c r="BK52">
        <v>1.3757497072219849E-3</v>
      </c>
      <c r="BL52">
        <v>1.4172680675983429E-2</v>
      </c>
      <c r="BM52">
        <v>0.2760656476020813</v>
      </c>
      <c r="BN52">
        <v>0.29581025242805481</v>
      </c>
      <c r="BO52">
        <v>3.1887422097682944E-2</v>
      </c>
      <c r="BP52">
        <v>3.7151106939479699E-2</v>
      </c>
      <c r="BQ52">
        <v>0.13299364996007085</v>
      </c>
      <c r="BR52">
        <v>5.094834333419801E-2</v>
      </c>
      <c r="BS52">
        <v>4.2829731260776521E-2</v>
      </c>
      <c r="BT52">
        <v>0.26591536402702332</v>
      </c>
      <c r="BU52">
        <v>0.28095173835754395</v>
      </c>
      <c r="BV52">
        <v>2.8843626379966736E-2</v>
      </c>
      <c r="BW52">
        <v>4.4786778977140784E-2</v>
      </c>
      <c r="BX52">
        <v>0.12884564744308591</v>
      </c>
      <c r="BY52">
        <v>4.9218349158763885E-2</v>
      </c>
      <c r="BZ52">
        <v>2.9257364571094513E-2</v>
      </c>
    </row>
    <row r="53" spans="1:78">
      <c r="A53">
        <v>1964</v>
      </c>
      <c r="B53">
        <v>1</v>
      </c>
      <c r="C53">
        <v>1</v>
      </c>
      <c r="D53">
        <v>0.24451975524425507</v>
      </c>
      <c r="E53">
        <v>0.2036781907081604</v>
      </c>
      <c r="F53">
        <v>0.26663557440042496</v>
      </c>
      <c r="G53">
        <v>0.16229909658432007</v>
      </c>
      <c r="H53">
        <v>0.1228673979640007</v>
      </c>
      <c r="I53">
        <v>0.99056625366210938</v>
      </c>
      <c r="J53">
        <v>0.98630768060684204</v>
      </c>
      <c r="K53">
        <v>0.23979546129703522</v>
      </c>
      <c r="L53">
        <v>0.2136834654957056</v>
      </c>
      <c r="M53">
        <v>0.26341275125741959</v>
      </c>
      <c r="N53">
        <v>0.16106078028678894</v>
      </c>
      <c r="O53">
        <v>0.10835523903369904</v>
      </c>
      <c r="P53">
        <v>0.72243744134902954</v>
      </c>
      <c r="Q53">
        <v>0.70236688852310181</v>
      </c>
      <c r="R53">
        <v>0.2094089537858963</v>
      </c>
      <c r="S53">
        <v>0.16269649099558592</v>
      </c>
      <c r="T53">
        <v>0.13962531927973032</v>
      </c>
      <c r="U53">
        <v>0.11328951269388199</v>
      </c>
      <c r="V53">
        <v>7.7346615493297577E-2</v>
      </c>
      <c r="W53">
        <v>0.57420063018798828</v>
      </c>
      <c r="X53">
        <v>0.5483095645904541</v>
      </c>
      <c r="Y53">
        <v>0.18602080643177032</v>
      </c>
      <c r="Z53">
        <v>0.12273056525737047</v>
      </c>
      <c r="AA53">
        <v>9.8487928044050932E-2</v>
      </c>
      <c r="AB53">
        <v>7.9693891108036041E-2</v>
      </c>
      <c r="AC53">
        <v>6.1376385390758514E-2</v>
      </c>
      <c r="AD53">
        <v>0.2964995801448822</v>
      </c>
      <c r="AE53">
        <v>0.26861953735351563</v>
      </c>
      <c r="AF53">
        <v>0.13046690821647644</v>
      </c>
      <c r="AG53">
        <v>5.4741182597354054E-2</v>
      </c>
      <c r="AH53">
        <v>3.9532160619273782E-2</v>
      </c>
      <c r="AI53">
        <v>2.659696526825428E-2</v>
      </c>
      <c r="AJ53">
        <v>1.7282333225011826E-2</v>
      </c>
      <c r="AK53">
        <v>0.21939773857593536</v>
      </c>
      <c r="AL53">
        <v>0.19236280024051666</v>
      </c>
      <c r="AM53">
        <v>0.10700508207082748</v>
      </c>
      <c r="AN53">
        <v>3.577113407664001E-2</v>
      </c>
      <c r="AO53">
        <v>2.5448381784372032E-2</v>
      </c>
      <c r="AP53">
        <v>1.4627125114202499E-2</v>
      </c>
      <c r="AQ53">
        <v>9.511072188615799E-3</v>
      </c>
      <c r="AR53">
        <v>0.10786431282758713</v>
      </c>
      <c r="AS53">
        <v>8.808213472366333E-2</v>
      </c>
      <c r="AT53">
        <v>6.1174735426902771E-2</v>
      </c>
      <c r="AU53">
        <v>1.3645762708620168E-2</v>
      </c>
      <c r="AV53">
        <v>7.9544198888470419E-3</v>
      </c>
      <c r="AW53">
        <v>2.926332876086235E-3</v>
      </c>
      <c r="AX53">
        <v>2.3808816913515329E-3</v>
      </c>
      <c r="AY53">
        <v>3.9445135742425919E-2</v>
      </c>
      <c r="AZ53">
        <v>2.9612272977828979E-2</v>
      </c>
      <c r="BA53">
        <v>2.392972819507122E-2</v>
      </c>
      <c r="BB53">
        <v>3.1056378611538094E-3</v>
      </c>
      <c r="BC53">
        <v>1.7860558000393212E-3</v>
      </c>
      <c r="BD53">
        <v>3.9752211887389421E-4</v>
      </c>
      <c r="BE53">
        <v>3.9332878077402711E-4</v>
      </c>
      <c r="BF53">
        <v>9.433746337890625E-3</v>
      </c>
      <c r="BG53">
        <v>1.3692319393157959E-2</v>
      </c>
      <c r="BH53">
        <v>4.7242939472198486E-3</v>
      </c>
      <c r="BI53">
        <v>-1.0005274787545204E-2</v>
      </c>
      <c r="BJ53">
        <v>3.2228231430053711E-3</v>
      </c>
      <c r="BK53">
        <v>1.2383162975311279E-3</v>
      </c>
      <c r="BL53">
        <v>1.4512158930301666E-2</v>
      </c>
      <c r="BM53">
        <v>0.27756255865097046</v>
      </c>
      <c r="BN53">
        <v>0.29763311147689819</v>
      </c>
      <c r="BO53">
        <v>3.5110801458358765E-2</v>
      </c>
      <c r="BP53">
        <v>4.0981699712574482E-2</v>
      </c>
      <c r="BQ53">
        <v>0.12701025512069464</v>
      </c>
      <c r="BR53">
        <v>4.900958389043808E-2</v>
      </c>
      <c r="BS53">
        <v>4.5520782470703125E-2</v>
      </c>
      <c r="BT53">
        <v>0.26812881231307983</v>
      </c>
      <c r="BU53">
        <v>0.28394079208374023</v>
      </c>
      <c r="BV53">
        <v>3.0386507511138916E-2</v>
      </c>
      <c r="BW53">
        <v>5.0986974500119686E-2</v>
      </c>
      <c r="BX53">
        <v>0.12378743197768927</v>
      </c>
      <c r="BY53">
        <v>4.7771267592906952E-2</v>
      </c>
      <c r="BZ53">
        <v>3.1008623540401459E-2</v>
      </c>
    </row>
    <row r="54" spans="1:78">
      <c r="A54">
        <v>1965</v>
      </c>
      <c r="B54">
        <v>1</v>
      </c>
      <c r="C54">
        <v>1</v>
      </c>
      <c r="D54">
        <v>0.26626899999999998</v>
      </c>
      <c r="E54">
        <v>0.20009600000000002</v>
      </c>
      <c r="F54">
        <v>0.25193700000000002</v>
      </c>
      <c r="G54">
        <v>0.158246</v>
      </c>
      <c r="H54">
        <v>0.12345100000000001</v>
      </c>
      <c r="I54">
        <v>0.99008309841156006</v>
      </c>
      <c r="J54">
        <v>0.98599070310592651</v>
      </c>
      <c r="K54">
        <v>0.24220357090234756</v>
      </c>
      <c r="L54">
        <v>0.21511299442499876</v>
      </c>
      <c r="M54">
        <v>0.25689846277236938</v>
      </c>
      <c r="N54">
        <v>0.16121254116296768</v>
      </c>
      <c r="O54">
        <v>0.11056312546133995</v>
      </c>
      <c r="P54">
        <v>0.71866488456726074</v>
      </c>
      <c r="Q54">
        <v>0.69704514741897583</v>
      </c>
      <c r="R54">
        <v>0.20837140828371048</v>
      </c>
      <c r="S54">
        <v>0.1635627169162035</v>
      </c>
      <c r="T54">
        <v>0.13553170394152403</v>
      </c>
      <c r="U54">
        <v>0.11269878223538399</v>
      </c>
      <c r="V54">
        <v>7.6880529522895813E-2</v>
      </c>
      <c r="W54">
        <v>0.56907454133033752</v>
      </c>
      <c r="X54">
        <v>0.54246857762336731</v>
      </c>
      <c r="Y54">
        <v>0.18537901341915131</v>
      </c>
      <c r="Z54">
        <v>0.12307517300359905</v>
      </c>
      <c r="AA54">
        <v>9.6661282936111093E-2</v>
      </c>
      <c r="AB54">
        <v>7.9600304365158081E-2</v>
      </c>
      <c r="AC54">
        <v>5.7752806693315506E-2</v>
      </c>
      <c r="AD54">
        <v>0.2941095381975174</v>
      </c>
      <c r="AE54">
        <v>0.2662334144115448</v>
      </c>
      <c r="AF54">
        <v>0.13003259897232056</v>
      </c>
      <c r="AG54">
        <v>5.4682164045516402E-2</v>
      </c>
      <c r="AH54">
        <v>3.8629359507467598E-2</v>
      </c>
      <c r="AI54">
        <v>2.7439041994512081E-2</v>
      </c>
      <c r="AJ54">
        <v>1.5450260601937771E-2</v>
      </c>
      <c r="AK54">
        <v>0.21774863451719284</v>
      </c>
      <c r="AL54">
        <v>0.19163691252470016</v>
      </c>
      <c r="AM54">
        <v>0.10646836087107658</v>
      </c>
      <c r="AN54">
        <v>3.6542576446663588E-2</v>
      </c>
      <c r="AO54">
        <v>2.5318596221040934E-2</v>
      </c>
      <c r="AP54">
        <v>1.4895583968609571E-2</v>
      </c>
      <c r="AQ54">
        <v>8.4117900114506483E-3</v>
      </c>
      <c r="AR54">
        <v>0.10763133689761162</v>
      </c>
      <c r="AS54">
        <v>9.0170424431562424E-2</v>
      </c>
      <c r="AT54">
        <v>6.14017304033041E-2</v>
      </c>
      <c r="AU54">
        <v>1.4344416318635922E-2</v>
      </c>
      <c r="AV54">
        <v>8.876250827597687E-3</v>
      </c>
      <c r="AW54">
        <v>3.3933620434254408E-3</v>
      </c>
      <c r="AX54">
        <v>2.1546624484471977E-3</v>
      </c>
      <c r="AY54">
        <v>3.9217365905642509E-2</v>
      </c>
      <c r="AZ54">
        <v>2.9911327175796032E-2</v>
      </c>
      <c r="BA54">
        <v>2.3649830371141434E-2</v>
      </c>
      <c r="BB54">
        <v>3.5770889098785119E-3</v>
      </c>
      <c r="BC54">
        <v>1.8479986902093515E-3</v>
      </c>
      <c r="BD54">
        <v>5.2315177163109183E-4</v>
      </c>
      <c r="BE54">
        <v>3.132575802737847E-4</v>
      </c>
      <c r="BF54">
        <v>9.9169015884399414E-3</v>
      </c>
      <c r="BG54">
        <v>1.4009296894073486E-2</v>
      </c>
      <c r="BH54">
        <v>4.613831639289856E-3</v>
      </c>
      <c r="BI54">
        <v>-1.0231713764369488E-2</v>
      </c>
      <c r="BJ54">
        <v>3.9531290531158447E-3</v>
      </c>
      <c r="BK54">
        <v>1.1293813586235046E-3</v>
      </c>
      <c r="BL54">
        <v>1.4544680714607239E-2</v>
      </c>
      <c r="BM54">
        <v>0.28133511543273926</v>
      </c>
      <c r="BN54">
        <v>0.30295485258102417</v>
      </c>
      <c r="BO54">
        <v>5.7897591716289498E-2</v>
      </c>
      <c r="BP54">
        <v>3.653328308379649E-2</v>
      </c>
      <c r="BQ54">
        <v>0.11640529605847598</v>
      </c>
      <c r="BR54">
        <v>4.554721776461601E-2</v>
      </c>
      <c r="BS54">
        <v>4.6570470477104192E-2</v>
      </c>
      <c r="BT54">
        <v>0.27141821384429932</v>
      </c>
      <c r="BU54">
        <v>0.28894555568695068</v>
      </c>
      <c r="BV54">
        <v>3.3832162618637085E-2</v>
      </c>
      <c r="BW54">
        <v>5.1550277508795261E-2</v>
      </c>
      <c r="BX54">
        <v>0.12136675883084536</v>
      </c>
      <c r="BY54">
        <v>4.8513758927583694E-2</v>
      </c>
      <c r="BZ54">
        <v>3.3682595938444138E-2</v>
      </c>
    </row>
    <row r="55" spans="1:78">
      <c r="A55">
        <v>1966</v>
      </c>
      <c r="B55">
        <v>1</v>
      </c>
      <c r="C55">
        <v>1</v>
      </c>
      <c r="D55">
        <v>0.24911504983901978</v>
      </c>
      <c r="E55">
        <v>0.20608437061309814</v>
      </c>
      <c r="F55">
        <v>0.2550676092505455</v>
      </c>
      <c r="G55">
        <v>0.1623847484588623</v>
      </c>
      <c r="H55">
        <v>0.12734821438789368</v>
      </c>
      <c r="I55">
        <v>0.98959994316101074</v>
      </c>
      <c r="J55">
        <v>0.98567372560501099</v>
      </c>
      <c r="K55">
        <v>0.24461168050765991</v>
      </c>
      <c r="L55">
        <v>0.21654252335429192</v>
      </c>
      <c r="M55">
        <v>0.25038417428731918</v>
      </c>
      <c r="N55">
        <v>0.16136430203914642</v>
      </c>
      <c r="O55">
        <v>0.11277101188898087</v>
      </c>
      <c r="P55">
        <v>0.71489232778549194</v>
      </c>
      <c r="Q55">
        <v>0.69172340631484985</v>
      </c>
      <c r="R55">
        <v>0.20733386278152466</v>
      </c>
      <c r="S55">
        <v>0.16442894283682108</v>
      </c>
      <c r="T55">
        <v>0.13143808860331774</v>
      </c>
      <c r="U55">
        <v>0.11210805177688599</v>
      </c>
      <c r="V55">
        <v>7.6414443552494049E-2</v>
      </c>
      <c r="W55">
        <v>0.56394845247268677</v>
      </c>
      <c r="X55">
        <v>0.53662759065628052</v>
      </c>
      <c r="Y55">
        <v>0.18473722040653229</v>
      </c>
      <c r="Z55">
        <v>0.12341978074982762</v>
      </c>
      <c r="AA55">
        <v>9.4834637828171253E-2</v>
      </c>
      <c r="AB55">
        <v>7.9506717622280121E-2</v>
      </c>
      <c r="AC55">
        <v>5.4129227995872498E-2</v>
      </c>
      <c r="AD55">
        <v>0.29171949625015259</v>
      </c>
      <c r="AE55">
        <v>0.26384729146957397</v>
      </c>
      <c r="AF55">
        <v>0.12959828972816467</v>
      </c>
      <c r="AG55">
        <v>5.4623145493678749E-2</v>
      </c>
      <c r="AH55">
        <v>3.7726558395661414E-2</v>
      </c>
      <c r="AI55">
        <v>2.8281118720769882E-2</v>
      </c>
      <c r="AJ55">
        <v>1.3618187978863716E-2</v>
      </c>
      <c r="AK55">
        <v>0.21609953045845032</v>
      </c>
      <c r="AL55">
        <v>0.19091102480888367</v>
      </c>
      <c r="AM55">
        <v>0.10593163967132568</v>
      </c>
      <c r="AN55">
        <v>3.7314018816687167E-2</v>
      </c>
      <c r="AO55">
        <v>2.5188810657709837E-2</v>
      </c>
      <c r="AP55">
        <v>1.5164042823016644E-2</v>
      </c>
      <c r="AQ55">
        <v>7.3125078342854977E-3</v>
      </c>
      <c r="AR55">
        <v>0.10739836096763611</v>
      </c>
      <c r="AS55">
        <v>9.2258714139461517E-2</v>
      </c>
      <c r="AT55">
        <v>6.1628725379705429E-2</v>
      </c>
      <c r="AU55">
        <v>1.5043069928651676E-2</v>
      </c>
      <c r="AV55">
        <v>9.7980817663483322E-3</v>
      </c>
      <c r="AW55">
        <v>3.8603912107646465E-3</v>
      </c>
      <c r="AX55">
        <v>1.9284432055428624E-3</v>
      </c>
      <c r="AY55">
        <v>3.89895960688591E-2</v>
      </c>
      <c r="AZ55">
        <v>3.0210381373763084E-2</v>
      </c>
      <c r="BA55">
        <v>2.3369932547211647E-2</v>
      </c>
      <c r="BB55">
        <v>4.0485399586032145E-3</v>
      </c>
      <c r="BC55">
        <v>1.9099415803793818E-3</v>
      </c>
      <c r="BD55">
        <v>6.4878142438828945E-4</v>
      </c>
      <c r="BE55">
        <v>2.3318637977354228E-4</v>
      </c>
      <c r="BF55">
        <v>1.0400056838989258E-2</v>
      </c>
      <c r="BG55">
        <v>1.4326274394989014E-2</v>
      </c>
      <c r="BH55">
        <v>4.5033693313598633E-3</v>
      </c>
      <c r="BI55">
        <v>-1.0458152741193771E-2</v>
      </c>
      <c r="BJ55">
        <v>4.6834349632263184E-3</v>
      </c>
      <c r="BK55">
        <v>1.0204464197158813E-3</v>
      </c>
      <c r="BL55">
        <v>1.4577202498912811E-2</v>
      </c>
      <c r="BM55">
        <v>0.28510767221450806</v>
      </c>
      <c r="BN55">
        <v>0.30827659368515015</v>
      </c>
      <c r="BO55">
        <v>4.1781187057495117E-2</v>
      </c>
      <c r="BP55">
        <v>4.1655427776277065E-2</v>
      </c>
      <c r="BQ55">
        <v>0.12362952064722776</v>
      </c>
      <c r="BR55">
        <v>5.0276696681976318E-2</v>
      </c>
      <c r="BS55">
        <v>5.0933770835399628E-2</v>
      </c>
      <c r="BT55">
        <v>0.2747076153755188</v>
      </c>
      <c r="BU55">
        <v>0.29395031929016113</v>
      </c>
      <c r="BV55">
        <v>3.7277817726135254E-2</v>
      </c>
      <c r="BW55">
        <v>5.2113580517470837E-2</v>
      </c>
      <c r="BX55">
        <v>0.11894608568400145</v>
      </c>
      <c r="BY55">
        <v>4.9256250262260437E-2</v>
      </c>
      <c r="BZ55">
        <v>3.6356568336486816E-2</v>
      </c>
    </row>
    <row r="56" spans="1:78">
      <c r="A56">
        <v>1967</v>
      </c>
      <c r="B56">
        <v>1</v>
      </c>
      <c r="C56">
        <v>1</v>
      </c>
      <c r="D56">
        <v>0.25285042077302933</v>
      </c>
      <c r="E56">
        <v>0.20551470853388309</v>
      </c>
      <c r="F56">
        <v>0.25406224466860294</v>
      </c>
      <c r="G56">
        <v>0.15957333520054817</v>
      </c>
      <c r="H56">
        <v>0.12799929082393646</v>
      </c>
      <c r="I56">
        <v>0.99254380166530609</v>
      </c>
      <c r="J56">
        <v>0.98796209692955017</v>
      </c>
      <c r="K56">
        <v>0.24752567708492279</v>
      </c>
      <c r="L56">
        <v>0.21553503535687923</v>
      </c>
      <c r="M56">
        <v>0.25238651689141989</v>
      </c>
      <c r="N56">
        <v>0.15845109149813652</v>
      </c>
      <c r="O56">
        <v>0.11406377702951431</v>
      </c>
      <c r="P56">
        <v>0.71118088066577911</v>
      </c>
      <c r="Q56">
        <v>0.6865219920873642</v>
      </c>
      <c r="R56">
        <v>0.20947924628853798</v>
      </c>
      <c r="S56">
        <v>0.16386832972057164</v>
      </c>
      <c r="T56">
        <v>0.12518712691962719</v>
      </c>
      <c r="U56">
        <v>0.11237501725554466</v>
      </c>
      <c r="V56">
        <v>7.5612282380461693E-2</v>
      </c>
      <c r="W56">
        <v>0.56363028287887573</v>
      </c>
      <c r="X56">
        <v>0.53258560597896576</v>
      </c>
      <c r="Y56">
        <v>0.18570286780595779</v>
      </c>
      <c r="Z56">
        <v>0.12315956840757281</v>
      </c>
      <c r="AA56">
        <v>8.990777691360563E-2</v>
      </c>
      <c r="AB56">
        <v>8.1372052431106567E-2</v>
      </c>
      <c r="AC56">
        <v>5.2443351596593857E-2</v>
      </c>
      <c r="AD56">
        <v>0.29682444781064987</v>
      </c>
      <c r="AE56">
        <v>0.26280214637517929</v>
      </c>
      <c r="AF56">
        <v>0.12764030322432518</v>
      </c>
      <c r="AG56">
        <v>5.4607360827503726E-2</v>
      </c>
      <c r="AH56">
        <v>3.718210433726199E-2</v>
      </c>
      <c r="AI56">
        <v>2.9693730175495148E-2</v>
      </c>
      <c r="AJ56">
        <v>1.3678656425327063E-2</v>
      </c>
      <c r="AK56">
        <v>0.22183608636260033</v>
      </c>
      <c r="AL56">
        <v>0.19040142372250557</v>
      </c>
      <c r="AM56">
        <v>0.10393565520644188</v>
      </c>
      <c r="AN56">
        <v>3.7723314308095723E-2</v>
      </c>
      <c r="AO56">
        <v>2.484516819822602E-2</v>
      </c>
      <c r="AP56">
        <v>1.6101540066301823E-2</v>
      </c>
      <c r="AQ56">
        <v>7.7957484172657132E-3</v>
      </c>
      <c r="AR56">
        <v>0.1105670053511858</v>
      </c>
      <c r="AS56">
        <v>8.9262021705508232E-2</v>
      </c>
      <c r="AT56">
        <v>5.882341880351305E-2</v>
      </c>
      <c r="AU56">
        <v>1.5157775807892904E-2</v>
      </c>
      <c r="AV56">
        <v>9.2335127883416135E-3</v>
      </c>
      <c r="AW56">
        <v>4.0273708291351795E-3</v>
      </c>
      <c r="AX56">
        <v>2.0199442224111408E-3</v>
      </c>
      <c r="AY56">
        <v>3.912495169788599E-2</v>
      </c>
      <c r="AZ56">
        <v>2.8762958478182554E-2</v>
      </c>
      <c r="BA56">
        <v>2.1318085491657257E-2</v>
      </c>
      <c r="BB56">
        <v>4.1377196221219492E-3</v>
      </c>
      <c r="BC56">
        <v>2.0992666832171381E-3</v>
      </c>
      <c r="BD56">
        <v>8.0779241397976875E-4</v>
      </c>
      <c r="BE56">
        <v>4.0009394433582202E-4</v>
      </c>
      <c r="BF56">
        <v>7.4561983346939087E-3</v>
      </c>
      <c r="BG56">
        <v>1.2037903070449829E-2</v>
      </c>
      <c r="BH56">
        <v>5.3247436881065369E-3</v>
      </c>
      <c r="BI56">
        <v>-1.002032682299614E-2</v>
      </c>
      <c r="BJ56">
        <v>1.6757277771830559E-3</v>
      </c>
      <c r="BK56">
        <v>1.1222437024116516E-3</v>
      </c>
      <c r="BL56">
        <v>1.393551379442215E-2</v>
      </c>
      <c r="BM56">
        <v>0.28881911933422089</v>
      </c>
      <c r="BN56">
        <v>0.3134780079126358</v>
      </c>
      <c r="BO56">
        <v>4.3371174484491348E-2</v>
      </c>
      <c r="BP56">
        <v>4.1646378813311458E-2</v>
      </c>
      <c r="BQ56">
        <v>0.12887511774897575</v>
      </c>
      <c r="BR56">
        <v>4.719831794500351E-2</v>
      </c>
      <c r="BS56">
        <v>5.238700844347477E-2</v>
      </c>
      <c r="BT56">
        <v>0.28136292099952698</v>
      </c>
      <c r="BU56">
        <v>0.30144010484218597</v>
      </c>
      <c r="BV56">
        <v>3.8046430796384811E-2</v>
      </c>
      <c r="BW56">
        <v>5.1666705636307597E-2</v>
      </c>
      <c r="BX56">
        <v>0.1271993899717927</v>
      </c>
      <c r="BY56">
        <v>4.6076074242591858E-2</v>
      </c>
      <c r="BZ56">
        <v>3.845149464905262E-2</v>
      </c>
    </row>
    <row r="57" spans="1:78">
      <c r="A57">
        <v>1968</v>
      </c>
      <c r="B57">
        <v>1</v>
      </c>
      <c r="C57">
        <v>1</v>
      </c>
      <c r="D57">
        <v>0.25982057489454746</v>
      </c>
      <c r="E57">
        <v>0.20238983584567904</v>
      </c>
      <c r="F57">
        <v>0.25517404498532414</v>
      </c>
      <c r="G57">
        <v>0.15521168801933527</v>
      </c>
      <c r="H57">
        <v>0.12740385159850121</v>
      </c>
      <c r="I57">
        <v>0.99248478934168816</v>
      </c>
      <c r="J57">
        <v>0.98754318803548813</v>
      </c>
      <c r="K57">
        <v>0.25413835793733597</v>
      </c>
      <c r="L57">
        <v>0.21266580978408456</v>
      </c>
      <c r="M57">
        <v>0.25277617084793746</v>
      </c>
      <c r="N57">
        <v>0.15410531219094992</v>
      </c>
      <c r="O57">
        <v>0.11385752074420452</v>
      </c>
      <c r="P57">
        <v>0.71109284833073616</v>
      </c>
      <c r="Q57">
        <v>0.68695371970534325</v>
      </c>
      <c r="R57">
        <v>0.21690574381500483</v>
      </c>
      <c r="S57">
        <v>0.16161130770342425</v>
      </c>
      <c r="T57">
        <v>0.12537177745252848</v>
      </c>
      <c r="U57">
        <v>0.11080809403210878</v>
      </c>
      <c r="V57">
        <v>7.2256788145750761E-2</v>
      </c>
      <c r="W57">
        <v>0.56356708705425262</v>
      </c>
      <c r="X57">
        <v>0.53298794850707054</v>
      </c>
      <c r="Y57">
        <v>0.19270996190607548</v>
      </c>
      <c r="Z57">
        <v>0.12093247825396247</v>
      </c>
      <c r="AA57">
        <v>8.9502439222997054E-2</v>
      </c>
      <c r="AB57">
        <v>8.1068066880106926E-2</v>
      </c>
      <c r="AC57">
        <v>4.8775004222989082E-2</v>
      </c>
      <c r="AD57">
        <v>0.29981682263314724</v>
      </c>
      <c r="AE57">
        <v>0.26613704673945904</v>
      </c>
      <c r="AF57">
        <v>0.13164723198860884</v>
      </c>
      <c r="AG57">
        <v>5.3106082363228779E-2</v>
      </c>
      <c r="AH57">
        <v>3.7190115726843942E-2</v>
      </c>
      <c r="AI57">
        <v>2.9562721028923988E-2</v>
      </c>
      <c r="AJ57">
        <v>1.463090383913368E-2</v>
      </c>
      <c r="AK57">
        <v>0.22497100289911032</v>
      </c>
      <c r="AL57">
        <v>0.19418565649539232</v>
      </c>
      <c r="AM57">
        <v>0.10750309471040964</v>
      </c>
      <c r="AN57">
        <v>3.735366948239971E-2</v>
      </c>
      <c r="AO57">
        <v>2.463985940994462E-2</v>
      </c>
      <c r="AP57">
        <v>1.5670307446271181E-2</v>
      </c>
      <c r="AQ57">
        <v>9.0187213208992034E-3</v>
      </c>
      <c r="AR57">
        <v>0.11325985984876752</v>
      </c>
      <c r="AS57">
        <v>9.1178539674729109E-2</v>
      </c>
      <c r="AT57">
        <v>6.0817843535915017E-2</v>
      </c>
      <c r="AU57">
        <v>1.4806895389483543E-2</v>
      </c>
      <c r="AV57">
        <v>9.6083602957151015E-3</v>
      </c>
      <c r="AW57">
        <v>3.8289162912406027E-3</v>
      </c>
      <c r="AX57">
        <v>2.1165245198062621E-3</v>
      </c>
      <c r="AY57">
        <v>3.9674378233030438E-2</v>
      </c>
      <c r="AZ57">
        <v>2.9820345691405237E-2</v>
      </c>
      <c r="BA57">
        <v>2.1741469856351614E-2</v>
      </c>
      <c r="BB57">
        <v>4.2578028799198364E-3</v>
      </c>
      <c r="BC57">
        <v>2.3721132847640547E-3</v>
      </c>
      <c r="BD57">
        <v>8.1594803486950696E-4</v>
      </c>
      <c r="BE57">
        <v>6.3301159934781026E-4</v>
      </c>
      <c r="BF57">
        <v>7.5152106583118439E-3</v>
      </c>
      <c r="BG57">
        <v>1.2456811964511871E-2</v>
      </c>
      <c r="BH57">
        <v>5.6822169572114944E-3</v>
      </c>
      <c r="BI57">
        <v>-1.0275973938405514E-2</v>
      </c>
      <c r="BJ57">
        <v>2.3978741373866796E-3</v>
      </c>
      <c r="BK57">
        <v>1.1063758283853531E-3</v>
      </c>
      <c r="BL57">
        <v>1.3546330854296684E-2</v>
      </c>
      <c r="BM57">
        <v>0.28890715166926384</v>
      </c>
      <c r="BN57">
        <v>0.31304628029465675</v>
      </c>
      <c r="BO57">
        <v>4.2914831079542637E-2</v>
      </c>
      <c r="BP57">
        <v>4.07785281422548E-2</v>
      </c>
      <c r="BQ57">
        <v>0.12980226753279567</v>
      </c>
      <c r="BR57">
        <v>4.4403593987226486E-2</v>
      </c>
      <c r="BS57">
        <v>5.5147063452750444E-2</v>
      </c>
      <c r="BT57">
        <v>0.281391941010952</v>
      </c>
      <c r="BU57">
        <v>0.30058946833014488</v>
      </c>
      <c r="BV57">
        <v>3.7232614122331142E-2</v>
      </c>
      <c r="BW57">
        <v>5.1054502080660313E-2</v>
      </c>
      <c r="BX57">
        <v>0.12740439339540899</v>
      </c>
      <c r="BY57">
        <v>4.3297218158841133E-2</v>
      </c>
      <c r="BZ57">
        <v>4.160073259845376E-2</v>
      </c>
    </row>
    <row r="58" spans="1:78">
      <c r="A58">
        <v>1969</v>
      </c>
      <c r="B58">
        <v>1</v>
      </c>
      <c r="C58">
        <v>1</v>
      </c>
      <c r="D58">
        <v>0.24549789587035775</v>
      </c>
      <c r="E58">
        <v>0.20446196559350938</v>
      </c>
      <c r="F58">
        <v>0.26531274162698537</v>
      </c>
      <c r="G58">
        <v>0.15545634948648512</v>
      </c>
      <c r="H58">
        <v>0.12927104439586401</v>
      </c>
      <c r="I58">
        <v>0.99191268812865019</v>
      </c>
      <c r="J58">
        <v>0.98668803833425045</v>
      </c>
      <c r="K58">
        <v>0.23937557078897953</v>
      </c>
      <c r="L58">
        <v>0.21459146460983902</v>
      </c>
      <c r="M58">
        <v>0.26283044059528038</v>
      </c>
      <c r="N58">
        <v>0.15426876931451261</v>
      </c>
      <c r="O58">
        <v>0.11562183825299144</v>
      </c>
      <c r="P58">
        <v>0.70114374626427889</v>
      </c>
      <c r="Q58">
        <v>0.67910170461982489</v>
      </c>
      <c r="R58">
        <v>0.20496077486313879</v>
      </c>
      <c r="S58">
        <v>0.16332827911537606</v>
      </c>
      <c r="T58">
        <v>0.12821250502020121</v>
      </c>
      <c r="U58">
        <v>0.1108335976023227</v>
      </c>
      <c r="V58">
        <v>7.1766532841138542E-2</v>
      </c>
      <c r="W58">
        <v>0.55108093842864037</v>
      </c>
      <c r="X58">
        <v>0.52340747322887182</v>
      </c>
      <c r="Y58">
        <v>0.18126436928287148</v>
      </c>
      <c r="Z58">
        <v>0.12182980409852462</v>
      </c>
      <c r="AA58">
        <v>9.1433814690390136E-2</v>
      </c>
      <c r="AB58">
        <v>8.2194411661475897E-2</v>
      </c>
      <c r="AC58">
        <v>4.6685070265084505E-2</v>
      </c>
      <c r="AD58">
        <v>0.28705549379810691</v>
      </c>
      <c r="AE58">
        <v>0.25961094675585628</v>
      </c>
      <c r="AF58">
        <v>0.12527939002029598</v>
      </c>
      <c r="AG58">
        <v>5.3389067934404011E-2</v>
      </c>
      <c r="AH58">
        <v>3.8351623561538872E-2</v>
      </c>
      <c r="AI58">
        <v>3.0134240631014109E-2</v>
      </c>
      <c r="AJ58">
        <v>1.245662578730844E-2</v>
      </c>
      <c r="AK58">
        <v>0.21336659952066839</v>
      </c>
      <c r="AL58">
        <v>0.18991245259530842</v>
      </c>
      <c r="AM58">
        <v>0.10293354303576052</v>
      </c>
      <c r="AN58">
        <v>3.8132863312057452E-2</v>
      </c>
      <c r="AO58">
        <v>2.5615382639443851E-2</v>
      </c>
      <c r="AP58">
        <v>1.6186760389246047E-2</v>
      </c>
      <c r="AQ58">
        <v>7.0439009650726803E-3</v>
      </c>
      <c r="AR58">
        <v>0.10564235609490424</v>
      </c>
      <c r="AS58">
        <v>8.9987137238495052E-2</v>
      </c>
      <c r="AT58">
        <v>5.8748044597450644E-2</v>
      </c>
      <c r="AU58">
        <v>1.563065645405004E-2</v>
      </c>
      <c r="AV58">
        <v>9.9349254371645657E-3</v>
      </c>
      <c r="AW58">
        <v>3.9029958570608869E-3</v>
      </c>
      <c r="AX58">
        <v>1.7705134869174799E-3</v>
      </c>
      <c r="AY58">
        <v>3.7478864018339664E-2</v>
      </c>
      <c r="AZ58">
        <v>2.985659716068767E-2</v>
      </c>
      <c r="BA58">
        <v>2.1837188745848835E-2</v>
      </c>
      <c r="BB58">
        <v>4.5849209985249217E-3</v>
      </c>
      <c r="BC58">
        <v>2.2839714999918215E-3</v>
      </c>
      <c r="BD58">
        <v>8.3645963604794815E-4</v>
      </c>
      <c r="BE58">
        <v>3.1405626896230388E-4</v>
      </c>
      <c r="BF58">
        <v>8.0873118713498116E-3</v>
      </c>
      <c r="BG58">
        <v>1.331196166574955E-2</v>
      </c>
      <c r="BH58">
        <v>6.1223250813782215E-3</v>
      </c>
      <c r="BI58">
        <v>-1.0129499016329646E-2</v>
      </c>
      <c r="BJ58">
        <v>2.4823010317049921E-3</v>
      </c>
      <c r="BK58">
        <v>1.1875801719725132E-3</v>
      </c>
      <c r="BL58">
        <v>1.3649206142872572E-2</v>
      </c>
      <c r="BM58">
        <v>0.29885625373572111</v>
      </c>
      <c r="BN58">
        <v>0.32089829538017511</v>
      </c>
      <c r="BO58">
        <v>4.0537121007218957E-2</v>
      </c>
      <c r="BP58">
        <v>4.1133686478133313E-2</v>
      </c>
      <c r="BQ58">
        <v>0.13710023660678416</v>
      </c>
      <c r="BR58">
        <v>4.4622751884162426E-2</v>
      </c>
      <c r="BS58">
        <v>5.7504511554725468E-2</v>
      </c>
      <c r="BT58">
        <v>0.2907689418643713</v>
      </c>
      <c r="BU58">
        <v>0.30758633371442556</v>
      </c>
      <c r="BV58">
        <v>3.4414795925840735E-2</v>
      </c>
      <c r="BW58">
        <v>5.1263185494462959E-2</v>
      </c>
      <c r="BX58">
        <v>0.13461793557507917</v>
      </c>
      <c r="BY58">
        <v>4.3435171712189913E-2</v>
      </c>
      <c r="BZ58">
        <v>4.3855305411852896E-2</v>
      </c>
    </row>
    <row r="59" spans="1:78">
      <c r="A59">
        <v>1970</v>
      </c>
      <c r="B59">
        <v>1</v>
      </c>
      <c r="C59">
        <v>1</v>
      </c>
      <c r="D59">
        <v>0.22356378997210413</v>
      </c>
      <c r="E59">
        <v>0.21047942430595867</v>
      </c>
      <c r="F59">
        <v>0.27528737930697389</v>
      </c>
      <c r="G59">
        <v>0.15744582941988483</v>
      </c>
      <c r="H59">
        <v>0.13322357437573373</v>
      </c>
      <c r="I59">
        <v>0.99122116598300636</v>
      </c>
      <c r="J59">
        <v>0.98690201854333282</v>
      </c>
      <c r="K59">
        <v>0.21849392587319016</v>
      </c>
      <c r="L59">
        <v>0.22141296477639116</v>
      </c>
      <c r="M59">
        <v>0.27145022449258249</v>
      </c>
      <c r="N59">
        <v>0.15644452668493614</v>
      </c>
      <c r="O59">
        <v>0.11910053237807006</v>
      </c>
      <c r="P59">
        <v>0.70091578480787575</v>
      </c>
      <c r="Q59">
        <v>0.68123269057832658</v>
      </c>
      <c r="R59">
        <v>0.1864262885064818</v>
      </c>
      <c r="S59">
        <v>0.16954609805907239</v>
      </c>
      <c r="T59">
        <v>0.13567115948535502</v>
      </c>
      <c r="U59">
        <v>0.1146167156402953</v>
      </c>
      <c r="V59">
        <v>7.4972422764403746E-2</v>
      </c>
      <c r="W59">
        <v>0.54891969170421362</v>
      </c>
      <c r="X59">
        <v>0.52388783148489892</v>
      </c>
      <c r="Y59">
        <v>0.16389188135508448</v>
      </c>
      <c r="Z59">
        <v>0.1271542045451497</v>
      </c>
      <c r="AA59">
        <v>9.7612218689391739E-2</v>
      </c>
      <c r="AB59">
        <v>8.5823728120885789E-2</v>
      </c>
      <c r="AC59">
        <v>4.9405793775804341E-2</v>
      </c>
      <c r="AD59">
        <v>0.28091934358235449</v>
      </c>
      <c r="AE59">
        <v>0.25613415136467665</v>
      </c>
      <c r="AF59">
        <v>0.11229983548400924</v>
      </c>
      <c r="AG59">
        <v>5.7298200801142229E-2</v>
      </c>
      <c r="AH59">
        <v>4.2049725595006748E-2</v>
      </c>
      <c r="AI59">
        <v>3.2742194482125342E-2</v>
      </c>
      <c r="AJ59">
        <v>1.1744187235308345E-2</v>
      </c>
      <c r="AK59">
        <v>0.20682742114877328</v>
      </c>
      <c r="AL59">
        <v>0.18545263988198712</v>
      </c>
      <c r="AM59">
        <v>9.2313835921231657E-2</v>
      </c>
      <c r="AN59">
        <v>4.0402494040790771E-2</v>
      </c>
      <c r="AO59">
        <v>2.8230704379438976E-2</v>
      </c>
      <c r="AP59">
        <v>1.8096104642609134E-2</v>
      </c>
      <c r="AQ59">
        <v>6.4095022553374292E-3</v>
      </c>
      <c r="AR59">
        <v>0.10096985104610212</v>
      </c>
      <c r="AS59">
        <v>8.6781840975163504E-2</v>
      </c>
      <c r="AT59">
        <v>5.2774610128835775E-2</v>
      </c>
      <c r="AU59">
        <v>1.6872619702780867E-2</v>
      </c>
      <c r="AV59">
        <v>1.128073746605196E-2</v>
      </c>
      <c r="AW59">
        <v>4.4074714860471431E-3</v>
      </c>
      <c r="AX59">
        <v>1.4464032442447206E-3</v>
      </c>
      <c r="AY59">
        <v>3.5578776107286103E-2</v>
      </c>
      <c r="AZ59">
        <v>2.837395833194023E-2</v>
      </c>
      <c r="BA59">
        <v>1.9748898426769301E-2</v>
      </c>
      <c r="BB59">
        <v>4.9143001279645659E-3</v>
      </c>
      <c r="BC59">
        <v>2.4652034084624574E-3</v>
      </c>
      <c r="BD59">
        <v>1.0256424011458876E-3</v>
      </c>
      <c r="BE59">
        <v>2.1991387427533482E-4</v>
      </c>
      <c r="BF59">
        <v>8.7788340169936419E-3</v>
      </c>
      <c r="BG59">
        <v>1.3097981456667185E-2</v>
      </c>
      <c r="BH59">
        <v>5.0698640989139676E-3</v>
      </c>
      <c r="BI59">
        <v>-1.093354047043249E-2</v>
      </c>
      <c r="BJ59">
        <v>3.8371548143913969E-3</v>
      </c>
      <c r="BK59">
        <v>1.0013027349486947E-3</v>
      </c>
      <c r="BL59">
        <v>1.4123041997663677E-2</v>
      </c>
      <c r="BM59">
        <v>0.29908421519212425</v>
      </c>
      <c r="BN59">
        <v>0.31876730942167342</v>
      </c>
      <c r="BO59">
        <v>3.7137501465622336E-2</v>
      </c>
      <c r="BP59">
        <v>4.0933326246886281E-2</v>
      </c>
      <c r="BQ59">
        <v>0.13961621982161887</v>
      </c>
      <c r="BR59">
        <v>4.2829113779589534E-2</v>
      </c>
      <c r="BS59">
        <v>5.8251151611329988E-2</v>
      </c>
      <c r="BT59">
        <v>0.29030538117513061</v>
      </c>
      <c r="BU59">
        <v>0.30566932796500623</v>
      </c>
      <c r="BV59">
        <v>3.2067637366708368E-2</v>
      </c>
      <c r="BW59">
        <v>5.1866866717318771E-2</v>
      </c>
      <c r="BX59">
        <v>0.13577906500722747</v>
      </c>
      <c r="BY59">
        <v>4.1827811044640839E-2</v>
      </c>
      <c r="BZ59">
        <v>4.4128109613666311E-2</v>
      </c>
    </row>
    <row r="60" spans="1:78">
      <c r="A60">
        <v>1971</v>
      </c>
      <c r="B60">
        <v>1</v>
      </c>
      <c r="C60">
        <v>1</v>
      </c>
      <c r="D60">
        <v>0.21873335904092528</v>
      </c>
      <c r="E60">
        <v>0.21137963351065991</v>
      </c>
      <c r="F60">
        <v>0.2777749013112043</v>
      </c>
      <c r="G60">
        <v>0.1566153494786704</v>
      </c>
      <c r="H60">
        <v>0.1354967494844459</v>
      </c>
      <c r="I60">
        <v>0.99100075074238703</v>
      </c>
      <c r="J60">
        <v>0.98649910592939705</v>
      </c>
      <c r="K60">
        <v>0.21348491741809994</v>
      </c>
      <c r="L60">
        <v>0.22220472541084746</v>
      </c>
      <c r="M60">
        <v>0.27361155747712473</v>
      </c>
      <c r="N60">
        <v>0.1557648944290122</v>
      </c>
      <c r="O60">
        <v>0.12143312927219085</v>
      </c>
      <c r="P60">
        <v>0.69672422885196283</v>
      </c>
      <c r="Q60">
        <v>0.6754078715457581</v>
      </c>
      <c r="R60">
        <v>0.1796403320186073</v>
      </c>
      <c r="S60">
        <v>0.16927690188913402</v>
      </c>
      <c r="T60">
        <v>0.13488727348158136</v>
      </c>
      <c r="U60">
        <v>0.11503890187304933</v>
      </c>
      <c r="V60">
        <v>7.6564459588553291E-2</v>
      </c>
      <c r="W60">
        <v>0.54443727782927454</v>
      </c>
      <c r="X60">
        <v>0.51846872729947791</v>
      </c>
      <c r="Y60">
        <v>0.15692473194212653</v>
      </c>
      <c r="Z60">
        <v>0.12763509806654838</v>
      </c>
      <c r="AA60">
        <v>9.6850822269971104E-2</v>
      </c>
      <c r="AB60">
        <v>8.6287634068867192E-2</v>
      </c>
      <c r="AC60">
        <v>5.0770425033988431E-2</v>
      </c>
      <c r="AD60">
        <v>0.27767612793832086</v>
      </c>
      <c r="AE60">
        <v>0.25161106858286075</v>
      </c>
      <c r="AF60">
        <v>0.10793581376492511</v>
      </c>
      <c r="AG60">
        <v>5.8326450733034108E-2</v>
      </c>
      <c r="AH60">
        <v>4.1475826044120367E-2</v>
      </c>
      <c r="AI60">
        <v>3.3222199330339208E-2</v>
      </c>
      <c r="AJ60">
        <v>1.0650767251718207E-2</v>
      </c>
      <c r="AK60">
        <v>0.20388219608867075</v>
      </c>
      <c r="AL60">
        <v>0.18078193809196819</v>
      </c>
      <c r="AM60">
        <v>8.7882293984876014E-2</v>
      </c>
      <c r="AN60">
        <v>4.0505794347382107E-2</v>
      </c>
      <c r="AO60">
        <v>2.8177070143442506E-2</v>
      </c>
      <c r="AP60">
        <v>1.8577526883746032E-2</v>
      </c>
      <c r="AQ60">
        <v>5.639252402488637E-3</v>
      </c>
      <c r="AR60">
        <v>9.9223330624226946E-2</v>
      </c>
      <c r="AS60">
        <v>8.3628616346686613E-2</v>
      </c>
      <c r="AT60">
        <v>4.9713449119735742E-2</v>
      </c>
      <c r="AU60">
        <v>1.65519469342712E-2</v>
      </c>
      <c r="AV60">
        <v>1.123431280161924E-2</v>
      </c>
      <c r="AW60">
        <v>4.8839292658158229E-3</v>
      </c>
      <c r="AX60">
        <v>1.2449798890656893E-3</v>
      </c>
      <c r="AY60">
        <v>3.4750726063066395E-2</v>
      </c>
      <c r="AZ60">
        <v>2.6874000619500293E-2</v>
      </c>
      <c r="BA60">
        <v>1.8368675890087616E-2</v>
      </c>
      <c r="BB60">
        <v>4.7669624348323225E-3</v>
      </c>
      <c r="BC60">
        <v>2.3590115198288686E-3</v>
      </c>
      <c r="BD60">
        <v>1.1914645770048082E-3</v>
      </c>
      <c r="BE60">
        <v>1.8788680378634126E-4</v>
      </c>
      <c r="BF60">
        <v>8.9992492576129735E-3</v>
      </c>
      <c r="BG60">
        <v>1.3500894070602953E-2</v>
      </c>
      <c r="BH60">
        <v>5.2484416228253394E-3</v>
      </c>
      <c r="BI60">
        <v>-1.0825091900187545E-2</v>
      </c>
      <c r="BJ60">
        <v>4.1633438340795692E-3</v>
      </c>
      <c r="BK60">
        <v>8.5045504965819418E-4</v>
      </c>
      <c r="BL60">
        <v>1.4063620212255046E-2</v>
      </c>
      <c r="BM60">
        <v>0.30327577114803717</v>
      </c>
      <c r="BN60">
        <v>0.3245921284542419</v>
      </c>
      <c r="BO60">
        <v>3.9093027022317983E-2</v>
      </c>
      <c r="BP60">
        <v>4.2102731621525891E-2</v>
      </c>
      <c r="BQ60">
        <v>0.14288762782962294</v>
      </c>
      <c r="BR60">
        <v>4.157644760562107E-2</v>
      </c>
      <c r="BS60">
        <v>5.8932289895892609E-2</v>
      </c>
      <c r="BT60">
        <v>0.29427652189042419</v>
      </c>
      <c r="BU60">
        <v>0.31109123438363895</v>
      </c>
      <c r="BV60">
        <v>3.3844585399492644E-2</v>
      </c>
      <c r="BW60">
        <v>5.2927823521713435E-2</v>
      </c>
      <c r="BX60">
        <v>0.13872428399554337</v>
      </c>
      <c r="BY60">
        <v>4.0725992555962875E-2</v>
      </c>
      <c r="BZ60">
        <v>4.4868669683637563E-2</v>
      </c>
    </row>
    <row r="61" spans="1:78">
      <c r="A61">
        <v>1972</v>
      </c>
      <c r="B61">
        <v>1</v>
      </c>
      <c r="C61">
        <v>1</v>
      </c>
      <c r="D61">
        <v>0.21683741451852256</v>
      </c>
      <c r="E61">
        <v>0.20828191499276727</v>
      </c>
      <c r="F61">
        <v>0.28226580498630938</v>
      </c>
      <c r="G61">
        <v>0.15650681476472528</v>
      </c>
      <c r="H61">
        <v>0.13610804428753909</v>
      </c>
      <c r="I61">
        <v>0.99014718311082106</v>
      </c>
      <c r="J61">
        <v>0.98493889844394289</v>
      </c>
      <c r="K61">
        <v>0.21100531626143493</v>
      </c>
      <c r="L61">
        <v>0.22028645015416259</v>
      </c>
      <c r="M61">
        <v>0.27569417208269442</v>
      </c>
      <c r="N61">
        <v>0.15576207681078813</v>
      </c>
      <c r="O61">
        <v>0.12219091637962265</v>
      </c>
      <c r="P61">
        <v>0.69961146831337828</v>
      </c>
      <c r="Q61">
        <v>0.67524550481175538</v>
      </c>
      <c r="R61">
        <v>0.1757041126875265</v>
      </c>
      <c r="S61">
        <v>0.1669891787216784</v>
      </c>
      <c r="T61">
        <v>0.14256846882926766</v>
      </c>
      <c r="U61">
        <v>0.11425740651975502</v>
      </c>
      <c r="V61">
        <v>7.5726326203948702E-2</v>
      </c>
      <c r="W61">
        <v>0.54465794278075919</v>
      </c>
      <c r="X61">
        <v>0.51510745029372629</v>
      </c>
      <c r="Y61">
        <v>0.15283587013982469</v>
      </c>
      <c r="Z61">
        <v>0.12613535695811606</v>
      </c>
      <c r="AA61">
        <v>0.10181926762686544</v>
      </c>
      <c r="AB61">
        <v>8.5163701696728822E-2</v>
      </c>
      <c r="AC61">
        <v>4.9153231266245712E-2</v>
      </c>
      <c r="AD61">
        <v>0.27350009793735808</v>
      </c>
      <c r="AE61">
        <v>0.24445244290836854</v>
      </c>
      <c r="AF61">
        <v>0.10345699953541043</v>
      </c>
      <c r="AG61">
        <v>5.6227249232478016E-2</v>
      </c>
      <c r="AH61">
        <v>4.4126276155822097E-2</v>
      </c>
      <c r="AI61">
        <v>3.1257848466339055E-2</v>
      </c>
      <c r="AJ61">
        <v>9.384063830566447E-3</v>
      </c>
      <c r="AK61">
        <v>0.19976386267444468</v>
      </c>
      <c r="AL61">
        <v>0.17417760751050082</v>
      </c>
      <c r="AM61">
        <v>8.3567257654067362E-2</v>
      </c>
      <c r="AN61">
        <v>3.8259132184350619E-2</v>
      </c>
      <c r="AO61">
        <v>2.9768380613717227E-2</v>
      </c>
      <c r="AP61">
        <v>1.7751402594512911E-2</v>
      </c>
      <c r="AQ61">
        <v>4.8314298411469281E-3</v>
      </c>
      <c r="AR61">
        <v>9.6322493629486416E-2</v>
      </c>
      <c r="AS61">
        <v>7.9661918583951774E-2</v>
      </c>
      <c r="AT61">
        <v>4.6465881526273733E-2</v>
      </c>
      <c r="AU61">
        <v>1.5641172424821548E-2</v>
      </c>
      <c r="AV61">
        <v>1.1525115242751127E-2</v>
      </c>
      <c r="AW61">
        <v>4.8901668326379877E-3</v>
      </c>
      <c r="AX61">
        <v>1.1395846905486451E-3</v>
      </c>
      <c r="AY61">
        <v>3.3507555254800536E-2</v>
      </c>
      <c r="AZ61">
        <v>2.5338658700547967E-2</v>
      </c>
      <c r="BA61">
        <v>1.7075063324227813E-2</v>
      </c>
      <c r="BB61">
        <v>4.5074144036947317E-3</v>
      </c>
      <c r="BC61">
        <v>2.4467262737992712E-3</v>
      </c>
      <c r="BD61">
        <v>1.1390662340318158E-3</v>
      </c>
      <c r="BE61">
        <v>1.70388654957776E-4</v>
      </c>
      <c r="BF61">
        <v>9.8528168891789392E-3</v>
      </c>
      <c r="BG61">
        <v>1.506110155605711E-2</v>
      </c>
      <c r="BH61">
        <v>5.8320982570876367E-3</v>
      </c>
      <c r="BI61">
        <v>-1.2004535161395324E-2</v>
      </c>
      <c r="BJ61">
        <v>6.5716329036149546E-3</v>
      </c>
      <c r="BK61">
        <v>7.4473795393714681E-4</v>
      </c>
      <c r="BL61">
        <v>1.3917127907916438E-2</v>
      </c>
      <c r="BM61">
        <v>0.30038853168662172</v>
      </c>
      <c r="BN61">
        <v>0.32475449518824462</v>
      </c>
      <c r="BO61">
        <v>4.1133301830996061E-2</v>
      </c>
      <c r="BP61">
        <v>4.129273627108887E-2</v>
      </c>
      <c r="BQ61">
        <v>0.13969733615704172</v>
      </c>
      <c r="BR61">
        <v>4.2249408244970255E-2</v>
      </c>
      <c r="BS61">
        <v>6.0381718083590386E-2</v>
      </c>
      <c r="BT61">
        <v>0.29053571479744278</v>
      </c>
      <c r="BU61">
        <v>0.30969339363218751</v>
      </c>
      <c r="BV61">
        <v>3.5301203573908424E-2</v>
      </c>
      <c r="BW61">
        <v>5.3297271432484195E-2</v>
      </c>
      <c r="BX61">
        <v>0.13312570325342676</v>
      </c>
      <c r="BY61">
        <v>4.1504670291033108E-2</v>
      </c>
      <c r="BZ61">
        <v>4.6464590175673948E-2</v>
      </c>
    </row>
    <row r="62" spans="1:78">
      <c r="A62">
        <v>1973</v>
      </c>
      <c r="B62">
        <v>1</v>
      </c>
      <c r="C62">
        <v>1</v>
      </c>
      <c r="D62">
        <v>0.18709326744465216</v>
      </c>
      <c r="E62">
        <v>0.21261224041472815</v>
      </c>
      <c r="F62">
        <v>0.29859014421208485</v>
      </c>
      <c r="G62">
        <v>0.16457908059328474</v>
      </c>
      <c r="H62">
        <v>0.13712527317329659</v>
      </c>
      <c r="I62">
        <v>0.9917390966838866</v>
      </c>
      <c r="J62">
        <v>0.9860310203730478</v>
      </c>
      <c r="K62">
        <v>0.18079526004294166</v>
      </c>
      <c r="L62">
        <v>0.22532491171523361</v>
      </c>
      <c r="M62">
        <v>0.29304064325947365</v>
      </c>
      <c r="N62">
        <v>0.16380987699722027</v>
      </c>
      <c r="O62">
        <v>0.12306127730516891</v>
      </c>
      <c r="P62">
        <v>0.69058472990946029</v>
      </c>
      <c r="Q62">
        <v>0.66766236256444245</v>
      </c>
      <c r="R62">
        <v>0.14856850133310218</v>
      </c>
      <c r="S62">
        <v>0.17074524456376139</v>
      </c>
      <c r="T62">
        <v>0.15321017097812728</v>
      </c>
      <c r="U62">
        <v>0.12196661813231913</v>
      </c>
      <c r="V62">
        <v>7.3171828785689286E-2</v>
      </c>
      <c r="W62">
        <v>0.53354199159366544</v>
      </c>
      <c r="X62">
        <v>0.50668740953187807</v>
      </c>
      <c r="Y62">
        <v>0.12915483535653038</v>
      </c>
      <c r="Z62">
        <v>0.1296078105808931</v>
      </c>
      <c r="AA62">
        <v>0.11009329467546536</v>
      </c>
      <c r="AB62">
        <v>9.1611023153745919E-2</v>
      </c>
      <c r="AC62">
        <v>4.6220420905228821E-2</v>
      </c>
      <c r="AD62">
        <v>0.26215260802382545</v>
      </c>
      <c r="AE62">
        <v>0.23610228950383316</v>
      </c>
      <c r="AF62">
        <v>8.4742800189815171E-2</v>
      </c>
      <c r="AG62">
        <v>5.8660969522172479E-2</v>
      </c>
      <c r="AH62">
        <v>4.9532791482256755E-2</v>
      </c>
      <c r="AI62">
        <v>3.4694953641519533E-2</v>
      </c>
      <c r="AJ62">
        <v>8.4707734207540852E-3</v>
      </c>
      <c r="AK62">
        <v>0.18919628818457568</v>
      </c>
      <c r="AL62">
        <v>0.16577972238610528</v>
      </c>
      <c r="AM62">
        <v>6.8024988207071146E-2</v>
      </c>
      <c r="AN62">
        <v>4.0158589341743323E-2</v>
      </c>
      <c r="AO62">
        <v>3.3339874277054093E-2</v>
      </c>
      <c r="AP62">
        <v>2.0014891261325829E-2</v>
      </c>
      <c r="AQ62">
        <v>4.2413776484693244E-3</v>
      </c>
      <c r="AR62">
        <v>8.8500295300491416E-2</v>
      </c>
      <c r="AS62">
        <v>7.4156721533199743E-2</v>
      </c>
      <c r="AT62">
        <v>3.7424581214736463E-2</v>
      </c>
      <c r="AU62">
        <v>1.6909916996414864E-2</v>
      </c>
      <c r="AV62">
        <v>1.2759956999812694E-2</v>
      </c>
      <c r="AW62">
        <v>5.9265460945994164E-3</v>
      </c>
      <c r="AX62">
        <v>1.1357189782970067E-3</v>
      </c>
      <c r="AY62">
        <v>2.9907092334951813E-2</v>
      </c>
      <c r="AZ62">
        <v>2.2799286900749394E-2</v>
      </c>
      <c r="BA62">
        <v>1.3764509847078443E-2</v>
      </c>
      <c r="BB62">
        <v>4.9134000924067056E-3</v>
      </c>
      <c r="BC62">
        <v>2.6281636555784971E-3</v>
      </c>
      <c r="BD62">
        <v>1.3335608657882858E-3</v>
      </c>
      <c r="BE62">
        <v>1.5965298811515538E-4</v>
      </c>
      <c r="BF62">
        <v>8.2609033161133993E-3</v>
      </c>
      <c r="BG62">
        <v>1.3968979626952205E-2</v>
      </c>
      <c r="BH62">
        <v>6.2980074017104926E-3</v>
      </c>
      <c r="BI62">
        <v>-1.2712671300505463E-2</v>
      </c>
      <c r="BJ62">
        <v>5.5495009526111971E-3</v>
      </c>
      <c r="BK62">
        <v>7.6920359606447164E-4</v>
      </c>
      <c r="BL62">
        <v>1.4063995868127677E-2</v>
      </c>
      <c r="BM62">
        <v>0.30941527009053971</v>
      </c>
      <c r="BN62">
        <v>0.33233763743555755</v>
      </c>
      <c r="BO62">
        <v>3.852476611154998E-2</v>
      </c>
      <c r="BP62">
        <v>4.1866995850966759E-2</v>
      </c>
      <c r="BQ62">
        <v>0.14537997323395757</v>
      </c>
      <c r="BR62">
        <v>4.2612462460965617E-2</v>
      </c>
      <c r="BS62">
        <v>6.3953444387607306E-2</v>
      </c>
      <c r="BT62">
        <v>0.30115436677442631</v>
      </c>
      <c r="BU62">
        <v>0.31836865780860535</v>
      </c>
      <c r="BV62">
        <v>3.2226758709839487E-2</v>
      </c>
      <c r="BW62">
        <v>5.4579667151472222E-2</v>
      </c>
      <c r="BX62">
        <v>0.13983047228134637</v>
      </c>
      <c r="BY62">
        <v>4.1843258864901145E-2</v>
      </c>
      <c r="BZ62">
        <v>4.9889448519479629E-2</v>
      </c>
    </row>
    <row r="63" spans="1:78">
      <c r="A63">
        <v>1974</v>
      </c>
      <c r="B63">
        <v>1</v>
      </c>
      <c r="C63">
        <v>1</v>
      </c>
      <c r="D63">
        <v>0.14198129117585268</v>
      </c>
      <c r="E63">
        <v>0.22488092417540884</v>
      </c>
      <c r="F63">
        <v>0.3142391345637634</v>
      </c>
      <c r="G63">
        <v>0.1779223462074242</v>
      </c>
      <c r="H63">
        <v>0.14097631465028826</v>
      </c>
      <c r="I63">
        <v>0.99419510425195767</v>
      </c>
      <c r="J63">
        <v>0.98989023881404137</v>
      </c>
      <c r="K63">
        <v>0.1370370351451129</v>
      </c>
      <c r="L63">
        <v>0.23846874658431716</v>
      </c>
      <c r="M63">
        <v>0.31125222211693426</v>
      </c>
      <c r="N63">
        <v>0.17714261918240481</v>
      </c>
      <c r="O63">
        <v>0.12599132404602642</v>
      </c>
      <c r="P63">
        <v>0.67828907340754085</v>
      </c>
      <c r="Q63">
        <v>0.66184231149873085</v>
      </c>
      <c r="R63">
        <v>0.11124319713803743</v>
      </c>
      <c r="S63">
        <v>0.17963665079726354</v>
      </c>
      <c r="T63">
        <v>0.16482810779507417</v>
      </c>
      <c r="U63">
        <v>0.13535109977715365</v>
      </c>
      <c r="V63">
        <v>7.0783249313421948E-2</v>
      </c>
      <c r="W63">
        <v>0.51726779696400627</v>
      </c>
      <c r="X63">
        <v>0.49813039025957551</v>
      </c>
      <c r="Y63">
        <v>9.587652899654131E-2</v>
      </c>
      <c r="Z63">
        <v>0.13517827178299768</v>
      </c>
      <c r="AA63">
        <v>0.12079558149795133</v>
      </c>
      <c r="AB63">
        <v>0.10378356908904607</v>
      </c>
      <c r="AC63">
        <v>4.2496427672176651E-2</v>
      </c>
      <c r="AD63">
        <v>0.24813105433850069</v>
      </c>
      <c r="AE63">
        <v>0.23173521621674809</v>
      </c>
      <c r="AF63">
        <v>6.2596408847412022E-2</v>
      </c>
      <c r="AG63">
        <v>6.1862685522610761E-2</v>
      </c>
      <c r="AH63">
        <v>5.5977986106642064E-2</v>
      </c>
      <c r="AI63">
        <v>4.3126767223384377E-2</v>
      </c>
      <c r="AJ63">
        <v>8.1713699510999049E-3</v>
      </c>
      <c r="AK63">
        <v>0.17684778933630696</v>
      </c>
      <c r="AL63">
        <v>0.1623924256994087</v>
      </c>
      <c r="AM63">
        <v>5.0292227164618453E-2</v>
      </c>
      <c r="AN63">
        <v>4.268708181196601E-2</v>
      </c>
      <c r="AO63">
        <v>3.878238253951416E-2</v>
      </c>
      <c r="AP63">
        <v>2.6472043676790236E-2</v>
      </c>
      <c r="AQ63">
        <v>4.1586907050898958E-3</v>
      </c>
      <c r="AR63">
        <v>8.0297748674752256E-2</v>
      </c>
      <c r="AS63">
        <v>7.1216558441733468E-2</v>
      </c>
      <c r="AT63">
        <v>2.7864470168935895E-2</v>
      </c>
      <c r="AU63">
        <v>1.7923857633442175E-2</v>
      </c>
      <c r="AV63">
        <v>1.5577039616622601E-2</v>
      </c>
      <c r="AW63">
        <v>8.4531154515303797E-3</v>
      </c>
      <c r="AX63">
        <v>1.3980742002157598E-3</v>
      </c>
      <c r="AY63">
        <v>2.6023917802206142E-2</v>
      </c>
      <c r="AZ63">
        <v>2.1552477940616654E-2</v>
      </c>
      <c r="BA63">
        <v>1.0680534623020321E-2</v>
      </c>
      <c r="BB63">
        <v>5.4651888102664192E-3</v>
      </c>
      <c r="BC63">
        <v>3.1665024960163546E-3</v>
      </c>
      <c r="BD63">
        <v>2.0813182523582441E-3</v>
      </c>
      <c r="BE63">
        <v>1.5893389646448597E-4</v>
      </c>
      <c r="BF63">
        <v>5.8048957480423269E-3</v>
      </c>
      <c r="BG63">
        <v>1.0109761185958632E-2</v>
      </c>
      <c r="BH63">
        <v>4.9442560307397798E-3</v>
      </c>
      <c r="BI63">
        <v>-1.3587822408908323E-2</v>
      </c>
      <c r="BJ63">
        <v>2.9869124468291375E-3</v>
      </c>
      <c r="BK63">
        <v>7.7972702501938329E-4</v>
      </c>
      <c r="BL63">
        <v>1.4984990604261839E-2</v>
      </c>
      <c r="BM63">
        <v>0.32171092659245915</v>
      </c>
      <c r="BN63">
        <v>0.33815768850126915</v>
      </c>
      <c r="BO63">
        <v>3.0738094037815245E-2</v>
      </c>
      <c r="BP63">
        <v>4.5244273378145294E-2</v>
      </c>
      <c r="BQ63">
        <v>0.14941102676868923</v>
      </c>
      <c r="BR63">
        <v>4.2571246430270548E-2</v>
      </c>
      <c r="BS63">
        <v>7.0193065336866312E-2</v>
      </c>
      <c r="BT63">
        <v>0.31590603084441682</v>
      </c>
      <c r="BU63">
        <v>0.32804792731531052</v>
      </c>
      <c r="BV63">
        <v>2.5793838007075465E-2</v>
      </c>
      <c r="BW63">
        <v>5.8832095787053618E-2</v>
      </c>
      <c r="BX63">
        <v>0.14642411432186009</v>
      </c>
      <c r="BY63">
        <v>4.1791519405251165E-2</v>
      </c>
      <c r="BZ63">
        <v>5.5208074732604473E-2</v>
      </c>
    </row>
    <row r="64" spans="1:78">
      <c r="A64">
        <v>1975</v>
      </c>
      <c r="B64">
        <v>1</v>
      </c>
      <c r="C64">
        <v>1</v>
      </c>
      <c r="D64">
        <v>0.12311722770357392</v>
      </c>
      <c r="E64">
        <v>0.23028074710325086</v>
      </c>
      <c r="F64">
        <v>0.31680434884472675</v>
      </c>
      <c r="G64">
        <v>0.18346283038778211</v>
      </c>
      <c r="H64">
        <v>0.14633484306591527</v>
      </c>
      <c r="I64">
        <v>0.99199943259623069</v>
      </c>
      <c r="J64">
        <v>0.98791544665209585</v>
      </c>
      <c r="K64">
        <v>0.11840563176019714</v>
      </c>
      <c r="L64">
        <v>0.24437099204502033</v>
      </c>
      <c r="M64">
        <v>0.31210452707016145</v>
      </c>
      <c r="N64">
        <v>0.182709280175402</v>
      </c>
      <c r="O64">
        <v>0.13032460447618632</v>
      </c>
      <c r="P64">
        <v>0.67208393357691421</v>
      </c>
      <c r="Q64">
        <v>0.65745194879104929</v>
      </c>
      <c r="R64">
        <v>9.4860134972861943E-2</v>
      </c>
      <c r="S64">
        <v>0.18189004112135265</v>
      </c>
      <c r="T64">
        <v>0.16860607571675246</v>
      </c>
      <c r="U64">
        <v>0.1410315206169912</v>
      </c>
      <c r="V64">
        <v>7.1064175857799228E-2</v>
      </c>
      <c r="W64">
        <v>0.50911834179623838</v>
      </c>
      <c r="X64">
        <v>0.49265849074049584</v>
      </c>
      <c r="Y64">
        <v>8.1450838391560865E-2</v>
      </c>
      <c r="Z64">
        <v>0.13560669021900829</v>
      </c>
      <c r="AA64">
        <v>0.12412190588860561</v>
      </c>
      <c r="AB64">
        <v>0.1101470828929223</v>
      </c>
      <c r="AC64">
        <v>4.133197752810247E-2</v>
      </c>
      <c r="AD64">
        <v>0.2393311008057708</v>
      </c>
      <c r="AE64">
        <v>0.22565414052121469</v>
      </c>
      <c r="AF64">
        <v>5.2274532199760415E-2</v>
      </c>
      <c r="AG64">
        <v>5.9407751027165556E-2</v>
      </c>
      <c r="AH64">
        <v>5.9146221094064533E-2</v>
      </c>
      <c r="AI64">
        <v>4.6833761432594656E-2</v>
      </c>
      <c r="AJ64">
        <v>7.9918783567549667E-3</v>
      </c>
      <c r="AK64">
        <v>0.16925422565367398</v>
      </c>
      <c r="AL64">
        <v>0.15767286796454982</v>
      </c>
      <c r="AM64">
        <v>4.1720515985218753E-2</v>
      </c>
      <c r="AN64">
        <v>4.0550407595238092E-2</v>
      </c>
      <c r="AO64">
        <v>4.1650558074946442E-2</v>
      </c>
      <c r="AP64">
        <v>2.9563131384207963E-2</v>
      </c>
      <c r="AQ64">
        <v>4.1882567790185732E-3</v>
      </c>
      <c r="AR64">
        <v>7.5549146888107543E-2</v>
      </c>
      <c r="AS64">
        <v>6.8062289934658793E-2</v>
      </c>
      <c r="AT64">
        <v>2.3140693787482292E-2</v>
      </c>
      <c r="AU64">
        <v>1.6881933194456744E-2</v>
      </c>
      <c r="AV64">
        <v>1.6776159840629579E-2</v>
      </c>
      <c r="AW64">
        <v>9.6863921739647196E-3</v>
      </c>
      <c r="AX64">
        <v>1.5771121669856392E-3</v>
      </c>
      <c r="AY64">
        <v>2.4175621329007413E-2</v>
      </c>
      <c r="AZ64">
        <v>2.0707342535182249E-2</v>
      </c>
      <c r="BA64">
        <v>9.2802726960314885E-3</v>
      </c>
      <c r="BB64">
        <v>5.237275434155711E-3</v>
      </c>
      <c r="BC64">
        <v>3.4860377431304435E-3</v>
      </c>
      <c r="BD64">
        <v>2.5555816145175214E-3</v>
      </c>
      <c r="BE64">
        <v>1.4817521223686736E-4</v>
      </c>
      <c r="BF64">
        <v>8.0005674037693097E-3</v>
      </c>
      <c r="BG64">
        <v>1.2084553347904148E-2</v>
      </c>
      <c r="BH64">
        <v>4.7115959433767785E-3</v>
      </c>
      <c r="BI64">
        <v>-1.409024494176947E-2</v>
      </c>
      <c r="BJ64">
        <v>4.6998217745652937E-3</v>
      </c>
      <c r="BK64">
        <v>7.5355021238010522E-4</v>
      </c>
      <c r="BL64">
        <v>1.6010238589728942E-2</v>
      </c>
      <c r="BM64">
        <v>0.32791606642308579</v>
      </c>
      <c r="BN64">
        <v>0.34254805120895071</v>
      </c>
      <c r="BO64">
        <v>2.8257092730711975E-2</v>
      </c>
      <c r="BP64">
        <v>4.8390705981898208E-2</v>
      </c>
      <c r="BQ64">
        <v>0.14819827312797429</v>
      </c>
      <c r="BR64">
        <v>4.2431309770790904E-2</v>
      </c>
      <c r="BS64">
        <v>7.5270667208116038E-2</v>
      </c>
      <c r="BT64">
        <v>0.31991549901931648</v>
      </c>
      <c r="BU64">
        <v>0.33046349786104656</v>
      </c>
      <c r="BV64">
        <v>2.3545496787335196E-2</v>
      </c>
      <c r="BW64">
        <v>6.2480950923667677E-2</v>
      </c>
      <c r="BX64">
        <v>0.143498451353409</v>
      </c>
      <c r="BY64">
        <v>4.1677759558410798E-2</v>
      </c>
      <c r="BZ64">
        <v>5.9260428618387095E-2</v>
      </c>
    </row>
    <row r="65" spans="1:78">
      <c r="A65">
        <v>1976</v>
      </c>
      <c r="B65">
        <v>1</v>
      </c>
      <c r="C65">
        <v>1</v>
      </c>
      <c r="D65">
        <v>0.12345709200954502</v>
      </c>
      <c r="E65">
        <v>0.22713252842117271</v>
      </c>
      <c r="F65">
        <v>0.31747489221852021</v>
      </c>
      <c r="G65">
        <v>0.18297632460873103</v>
      </c>
      <c r="H65">
        <v>0.1489591676062787</v>
      </c>
      <c r="I65">
        <v>0.99139323461866979</v>
      </c>
      <c r="J65">
        <v>0.98709870633808805</v>
      </c>
      <c r="K65">
        <v>0.11852009012784492</v>
      </c>
      <c r="L65">
        <v>0.24076072609310728</v>
      </c>
      <c r="M65">
        <v>0.31336169414570847</v>
      </c>
      <c r="N65">
        <v>0.18217647163133677</v>
      </c>
      <c r="O65">
        <v>0.1322796201618246</v>
      </c>
      <c r="P65">
        <v>0.66500185912474308</v>
      </c>
      <c r="Q65">
        <v>0.64928402534854968</v>
      </c>
      <c r="R65">
        <v>9.393596983296959E-2</v>
      </c>
      <c r="S65">
        <v>0.17803465959641063</v>
      </c>
      <c r="T65">
        <v>0.16873919434789286</v>
      </c>
      <c r="U65">
        <v>0.13932765326201491</v>
      </c>
      <c r="V65">
        <v>6.9246545854632302E-2</v>
      </c>
      <c r="W65">
        <v>0.50132053181346237</v>
      </c>
      <c r="X65">
        <v>0.48379276563804297</v>
      </c>
      <c r="Y65">
        <v>8.0010768906419116E-2</v>
      </c>
      <c r="Z65">
        <v>0.13132531880456044</v>
      </c>
      <c r="AA65">
        <v>0.12373923920727981</v>
      </c>
      <c r="AB65">
        <v>0.10906148741341326</v>
      </c>
      <c r="AC65">
        <v>3.9655961315276045E-2</v>
      </c>
      <c r="AD65">
        <v>0.23371918236816214</v>
      </c>
      <c r="AE65">
        <v>0.21929866830734568</v>
      </c>
      <c r="AF65">
        <v>5.1064460434233183E-2</v>
      </c>
      <c r="AG65">
        <v>5.5404809407807565E-2</v>
      </c>
      <c r="AH65">
        <v>5.8840128493087396E-2</v>
      </c>
      <c r="AI65">
        <v>4.6633189643131345E-2</v>
      </c>
      <c r="AJ65">
        <v>7.3560791890994182E-3</v>
      </c>
      <c r="AK65">
        <v>0.16490041021562263</v>
      </c>
      <c r="AL65">
        <v>0.15261567031116385</v>
      </c>
      <c r="AM65">
        <v>4.0706705984703717E-2</v>
      </c>
      <c r="AN65">
        <v>3.8034274648002908E-2</v>
      </c>
      <c r="AO65">
        <v>4.0786582527917559E-2</v>
      </c>
      <c r="AP65">
        <v>2.9420060248959601E-2</v>
      </c>
      <c r="AQ65">
        <v>3.6680470158541034E-3</v>
      </c>
      <c r="AR65">
        <v>7.348826126690966E-2</v>
      </c>
      <c r="AS65">
        <v>6.5538259069448657E-2</v>
      </c>
      <c r="AT65">
        <v>2.2712006409651764E-2</v>
      </c>
      <c r="AU65">
        <v>1.5552157373950382E-2</v>
      </c>
      <c r="AV65">
        <v>1.6176569464323845E-2</v>
      </c>
      <c r="AW65">
        <v>9.9828716835128617E-3</v>
      </c>
      <c r="AX65">
        <v>1.1146554420310428E-3</v>
      </c>
      <c r="AY65">
        <v>2.3996448084279365E-2</v>
      </c>
      <c r="AZ65">
        <v>2.026824880016953E-2</v>
      </c>
      <c r="BA65">
        <v>9.0787184731695447E-3</v>
      </c>
      <c r="BB65">
        <v>4.8764485067567427E-3</v>
      </c>
      <c r="BC65">
        <v>3.5130180925620896E-3</v>
      </c>
      <c r="BD65">
        <v>2.6542810057645916E-3</v>
      </c>
      <c r="BE65">
        <v>1.4578258942551936E-4</v>
      </c>
      <c r="BF65">
        <v>8.6067653813302059E-3</v>
      </c>
      <c r="BG65">
        <v>1.290129366191195E-2</v>
      </c>
      <c r="BH65">
        <v>4.9370018817000982E-3</v>
      </c>
      <c r="BI65">
        <v>-1.3628197671934572E-2</v>
      </c>
      <c r="BJ65">
        <v>4.1131980728117412E-3</v>
      </c>
      <c r="BK65">
        <v>7.9985297739426642E-4</v>
      </c>
      <c r="BL65">
        <v>1.6679547444454101E-2</v>
      </c>
      <c r="BM65">
        <v>0.33499814087525692</v>
      </c>
      <c r="BN65">
        <v>0.35071597465145032</v>
      </c>
      <c r="BO65">
        <v>2.9521122176575432E-2</v>
      </c>
      <c r="BP65">
        <v>4.9097868824762081E-2</v>
      </c>
      <c r="BQ65">
        <v>0.14873569787062735</v>
      </c>
      <c r="BR65">
        <v>4.3648671346716128E-2</v>
      </c>
      <c r="BS65">
        <v>7.9712621751646395E-2</v>
      </c>
      <c r="BT65">
        <v>0.32639137549392672</v>
      </c>
      <c r="BU65">
        <v>0.33781468098953837</v>
      </c>
      <c r="BV65">
        <v>2.4584120294875333E-2</v>
      </c>
      <c r="BW65">
        <v>6.2726066496696653E-2</v>
      </c>
      <c r="BX65">
        <v>0.14462249979781561</v>
      </c>
      <c r="BY65">
        <v>4.2848818369321862E-2</v>
      </c>
      <c r="BZ65">
        <v>6.3033074307192294E-2</v>
      </c>
    </row>
    <row r="66" spans="1:78">
      <c r="A66">
        <v>1977</v>
      </c>
      <c r="B66">
        <v>1</v>
      </c>
      <c r="C66">
        <v>1</v>
      </c>
      <c r="D66">
        <v>0.11385875082576291</v>
      </c>
      <c r="E66">
        <v>0.22355378869843712</v>
      </c>
      <c r="F66">
        <v>0.32797332244108368</v>
      </c>
      <c r="G66">
        <v>0.18502816290925139</v>
      </c>
      <c r="H66">
        <v>0.14958599031136544</v>
      </c>
      <c r="I66">
        <v>0.99118073937499673</v>
      </c>
      <c r="J66">
        <v>0.9874813885920446</v>
      </c>
      <c r="K66">
        <v>0.1096234605076063</v>
      </c>
      <c r="L66">
        <v>0.23790509653808023</v>
      </c>
      <c r="M66">
        <v>0.32313737763179073</v>
      </c>
      <c r="N66">
        <v>0.18424925229961886</v>
      </c>
      <c r="O66">
        <v>0.13256618395228514</v>
      </c>
      <c r="P66">
        <v>0.65962040172423997</v>
      </c>
      <c r="Q66">
        <v>0.64551760760876675</v>
      </c>
      <c r="R66">
        <v>8.6584561408418637E-2</v>
      </c>
      <c r="S66">
        <v>0.17522306510486385</v>
      </c>
      <c r="T66">
        <v>0.1756642834095743</v>
      </c>
      <c r="U66">
        <v>0.14119353716894878</v>
      </c>
      <c r="V66">
        <v>6.6852156178013544E-2</v>
      </c>
      <c r="W66">
        <v>0.49602114181919887</v>
      </c>
      <c r="X66">
        <v>0.48083626074115671</v>
      </c>
      <c r="Y66">
        <v>7.3906051215068658E-2</v>
      </c>
      <c r="Z66">
        <v>0.12949745516539324</v>
      </c>
      <c r="AA66">
        <v>0.12890625568265024</v>
      </c>
      <c r="AB66">
        <v>0.11057438338720971</v>
      </c>
      <c r="AC66">
        <v>3.7952124195903991E-2</v>
      </c>
      <c r="AD66">
        <v>0.22949611702463102</v>
      </c>
      <c r="AE66">
        <v>0.21668862367726405</v>
      </c>
      <c r="AF66">
        <v>4.6407270917722343E-2</v>
      </c>
      <c r="AG66">
        <v>5.3303151650333697E-2</v>
      </c>
      <c r="AH66">
        <v>6.1413030056879397E-2</v>
      </c>
      <c r="AI66">
        <v>4.8520948296960853E-2</v>
      </c>
      <c r="AJ66">
        <v>7.0442261374537019E-3</v>
      </c>
      <c r="AK66">
        <v>0.16199772135430734</v>
      </c>
      <c r="AL66">
        <v>0.15096567296676611</v>
      </c>
      <c r="AM66">
        <v>3.707008453389804E-2</v>
      </c>
      <c r="AN66">
        <v>3.651185212891167E-2</v>
      </c>
      <c r="AO66">
        <v>4.3096291953290983E-2</v>
      </c>
      <c r="AP66">
        <v>3.078595296337916E-2</v>
      </c>
      <c r="AQ66">
        <v>3.501492900150116E-3</v>
      </c>
      <c r="AR66">
        <v>7.2163606922915235E-2</v>
      </c>
      <c r="AS66">
        <v>6.5024849454642819E-2</v>
      </c>
      <c r="AT66">
        <v>2.0633370426716091E-2</v>
      </c>
      <c r="AU66">
        <v>1.5155384571167066E-2</v>
      </c>
      <c r="AV66">
        <v>1.7636802247477646E-2</v>
      </c>
      <c r="AW66">
        <v>1.0608321253725572E-2</v>
      </c>
      <c r="AX66">
        <v>9.9097276221912778E-4</v>
      </c>
      <c r="AY66">
        <v>2.3500653900097923E-2</v>
      </c>
      <c r="AZ66">
        <v>1.9933394257905857E-2</v>
      </c>
      <c r="BA66">
        <v>8.1093204750128933E-3</v>
      </c>
      <c r="BB66">
        <v>4.826154648396812E-3</v>
      </c>
      <c r="BC66">
        <v>3.9515169358672851E-3</v>
      </c>
      <c r="BD66">
        <v>2.9101114553721219E-3</v>
      </c>
      <c r="BE66">
        <v>1.3629103800682357E-4</v>
      </c>
      <c r="BF66">
        <v>8.8192606250032668E-3</v>
      </c>
      <c r="BG66">
        <v>1.2518611407955405E-2</v>
      </c>
      <c r="BH66">
        <v>4.2352903181566148E-3</v>
      </c>
      <c r="BI66">
        <v>-1.4351307839643113E-2</v>
      </c>
      <c r="BJ66">
        <v>4.8359448092929469E-3</v>
      </c>
      <c r="BK66">
        <v>7.7891060963253267E-4</v>
      </c>
      <c r="BL66">
        <v>1.7019806359080292E-2</v>
      </c>
      <c r="BM66">
        <v>0.34037959827576003</v>
      </c>
      <c r="BN66">
        <v>0.35448239239123325</v>
      </c>
      <c r="BO66">
        <v>2.7274189417344274E-2</v>
      </c>
      <c r="BP66">
        <v>4.8330723593573266E-2</v>
      </c>
      <c r="BQ66">
        <v>0.15230903903150939</v>
      </c>
      <c r="BR66">
        <v>4.3834625740302613E-2</v>
      </c>
      <c r="BS66">
        <v>8.2733834133351891E-2</v>
      </c>
      <c r="BT66">
        <v>0.33156033765075676</v>
      </c>
      <c r="BU66">
        <v>0.34196378098327784</v>
      </c>
      <c r="BV66">
        <v>2.303889909918766E-2</v>
      </c>
      <c r="BW66">
        <v>6.2682031433216379E-2</v>
      </c>
      <c r="BX66">
        <v>0.14747309422221644</v>
      </c>
      <c r="BY66">
        <v>4.305571513067008E-2</v>
      </c>
      <c r="BZ66">
        <v>6.5714027774271599E-2</v>
      </c>
    </row>
    <row r="67" spans="1:78">
      <c r="A67">
        <v>1978</v>
      </c>
      <c r="B67">
        <v>1</v>
      </c>
      <c r="C67">
        <v>1</v>
      </c>
      <c r="D67">
        <v>0.10143291363260154</v>
      </c>
      <c r="E67">
        <v>0.217854336099506</v>
      </c>
      <c r="F67">
        <v>0.34131100249039692</v>
      </c>
      <c r="G67">
        <v>0.18915245615261345</v>
      </c>
      <c r="H67">
        <v>0.15024928703945406</v>
      </c>
      <c r="I67">
        <v>0.99193242728015818</v>
      </c>
      <c r="J67">
        <v>0.98842617202384275</v>
      </c>
      <c r="K67">
        <v>9.7368752220326371E-2</v>
      </c>
      <c r="L67">
        <v>0.2325279787871275</v>
      </c>
      <c r="M67">
        <v>0.33719379949870887</v>
      </c>
      <c r="N67">
        <v>0.18826775258286599</v>
      </c>
      <c r="O67">
        <v>0.13306787613724502</v>
      </c>
      <c r="P67">
        <v>0.65003773507079998</v>
      </c>
      <c r="Q67">
        <v>0.63796127341174369</v>
      </c>
      <c r="R67">
        <v>7.6455868989442344E-2</v>
      </c>
      <c r="S67">
        <v>0.17027594813438302</v>
      </c>
      <c r="T67">
        <v>0.18088614802804059</v>
      </c>
      <c r="U67">
        <v>0.14442526878248874</v>
      </c>
      <c r="V67">
        <v>6.5918029312256987E-2</v>
      </c>
      <c r="W67">
        <v>0.48691987003188331</v>
      </c>
      <c r="X67">
        <v>0.47420797954628924</v>
      </c>
      <c r="Y67">
        <v>6.5376224516962012E-2</v>
      </c>
      <c r="Z67">
        <v>0.12616405210286555</v>
      </c>
      <c r="AA67">
        <v>0.13135092870837525</v>
      </c>
      <c r="AB67">
        <v>0.11362885779371901</v>
      </c>
      <c r="AC67">
        <v>3.7687923540078216E-2</v>
      </c>
      <c r="AD67">
        <v>0.22516113782649505</v>
      </c>
      <c r="AE67">
        <v>0.21479569888377448</v>
      </c>
      <c r="AF67">
        <v>4.1129993210094362E-2</v>
      </c>
      <c r="AG67">
        <v>5.2699594648549779E-2</v>
      </c>
      <c r="AH67">
        <v>6.3464816289637349E-2</v>
      </c>
      <c r="AI67">
        <v>5.0675487966879373E-2</v>
      </c>
      <c r="AJ67">
        <v>6.8258098842338688E-3</v>
      </c>
      <c r="AK67">
        <v>0.15909991432233195</v>
      </c>
      <c r="AL67">
        <v>0.15040900862140649</v>
      </c>
      <c r="AM67">
        <v>3.3013323364607494E-2</v>
      </c>
      <c r="AN67">
        <v>3.634794343437904E-2</v>
      </c>
      <c r="AO67">
        <v>4.4937860862017419E-2</v>
      </c>
      <c r="AP67">
        <v>3.2639701219386641E-2</v>
      </c>
      <c r="AQ67">
        <v>3.4701830878225703E-3</v>
      </c>
      <c r="AR67">
        <v>7.0973851467443172E-2</v>
      </c>
      <c r="AS67">
        <v>6.5434564943135154E-2</v>
      </c>
      <c r="AT67">
        <v>1.8830630182579577E-2</v>
      </c>
      <c r="AU67">
        <v>1.5799261158330222E-2</v>
      </c>
      <c r="AV67">
        <v>1.8098149971567081E-2</v>
      </c>
      <c r="AW67">
        <v>1.1814179879742037E-2</v>
      </c>
      <c r="AX67">
        <v>8.9234434446307936E-4</v>
      </c>
      <c r="AY67">
        <v>2.3095587963211317E-2</v>
      </c>
      <c r="AZ67">
        <v>2.042510712263057E-2</v>
      </c>
      <c r="BA67">
        <v>7.4507681555675553E-3</v>
      </c>
      <c r="BB67">
        <v>5.1803905010632412E-3</v>
      </c>
      <c r="BC67">
        <v>4.207816492075806E-3</v>
      </c>
      <c r="BD67">
        <v>3.4359859726705022E-3</v>
      </c>
      <c r="BE67">
        <v>1.5014633687546013E-4</v>
      </c>
      <c r="BF67">
        <v>8.0675727198418201E-3</v>
      </c>
      <c r="BG67">
        <v>1.1573827976157247E-2</v>
      </c>
      <c r="BH67">
        <v>4.064161412275169E-3</v>
      </c>
      <c r="BI67">
        <v>-1.4673642687621502E-2</v>
      </c>
      <c r="BJ67">
        <v>4.1172029916880515E-3</v>
      </c>
      <c r="BK67">
        <v>8.8470356974745812E-4</v>
      </c>
      <c r="BL67">
        <v>1.7181410902209038E-2</v>
      </c>
      <c r="BM67">
        <v>0.34996226492920002</v>
      </c>
      <c r="BN67">
        <v>0.36203872658825631</v>
      </c>
      <c r="BO67">
        <v>2.4977044643159196E-2</v>
      </c>
      <c r="BP67">
        <v>4.7578387965122981E-2</v>
      </c>
      <c r="BQ67">
        <v>0.16042485446235633</v>
      </c>
      <c r="BR67">
        <v>4.472718737012471E-2</v>
      </c>
      <c r="BS67">
        <v>8.4331257727197073E-2</v>
      </c>
      <c r="BT67">
        <v>0.3418946922093582</v>
      </c>
      <c r="BU67">
        <v>0.35046489861209906</v>
      </c>
      <c r="BV67">
        <v>2.0912883230884027E-2</v>
      </c>
      <c r="BW67">
        <v>6.2252030652744483E-2</v>
      </c>
      <c r="BX67">
        <v>0.15630765147066827</v>
      </c>
      <c r="BY67">
        <v>4.3842483800377252E-2</v>
      </c>
      <c r="BZ67">
        <v>6.7149846824988035E-2</v>
      </c>
    </row>
    <row r="68" spans="1:78">
      <c r="A68">
        <v>1979</v>
      </c>
      <c r="B68">
        <v>1</v>
      </c>
      <c r="C68">
        <v>1</v>
      </c>
      <c r="D68">
        <v>9.6688985824584961E-2</v>
      </c>
      <c r="E68">
        <v>0.20922033116221428</v>
      </c>
      <c r="F68">
        <v>0.35086312144994736</v>
      </c>
      <c r="G68">
        <v>0.19280451536178589</v>
      </c>
      <c r="H68">
        <v>0.15042304992675781</v>
      </c>
      <c r="I68">
        <v>0.99062842130661011</v>
      </c>
      <c r="J68">
        <v>0.98760825395584106</v>
      </c>
      <c r="K68">
        <v>9.3192420899868011E-2</v>
      </c>
      <c r="L68">
        <v>0.22484268620610237</v>
      </c>
      <c r="M68">
        <v>0.34409971535205841</v>
      </c>
      <c r="N68">
        <v>0.19200822710990906</v>
      </c>
      <c r="O68">
        <v>0.13346517086029053</v>
      </c>
      <c r="P68">
        <v>0.6531989574432373</v>
      </c>
      <c r="Q68">
        <v>0.64399373531341553</v>
      </c>
      <c r="R68">
        <v>7.4927248060703278E-2</v>
      </c>
      <c r="S68">
        <v>0.16348921041935682</v>
      </c>
      <c r="T68">
        <v>0.18949031643569469</v>
      </c>
      <c r="U68">
        <v>0.15025846660137177</v>
      </c>
      <c r="V68">
        <v>6.5828502178192139E-2</v>
      </c>
      <c r="W68">
        <v>0.4907086193561554</v>
      </c>
      <c r="X68">
        <v>0.48097002506256104</v>
      </c>
      <c r="Y68">
        <v>6.4568042755126953E-2</v>
      </c>
      <c r="Z68">
        <v>0.12245615106076002</v>
      </c>
      <c r="AA68">
        <v>0.1366600738838315</v>
      </c>
      <c r="AB68">
        <v>0.11938199400901794</v>
      </c>
      <c r="AC68">
        <v>3.7903763353824615E-2</v>
      </c>
      <c r="AD68">
        <v>0.22910298407077789</v>
      </c>
      <c r="AE68">
        <v>0.22220337390899658</v>
      </c>
      <c r="AF68">
        <v>4.2047265917062759E-2</v>
      </c>
      <c r="AG68">
        <v>5.3136116126552224E-2</v>
      </c>
      <c r="AH68">
        <v>6.5661918371915817E-2</v>
      </c>
      <c r="AI68">
        <v>5.4333582520484924E-2</v>
      </c>
      <c r="AJ68">
        <v>7.0244912058115005E-3</v>
      </c>
      <c r="AK68">
        <v>0.162571981549263</v>
      </c>
      <c r="AL68">
        <v>0.15738919377326965</v>
      </c>
      <c r="AM68">
        <v>3.4244444221258163E-2</v>
      </c>
      <c r="AN68">
        <v>3.7093898630701005E-2</v>
      </c>
      <c r="AO68">
        <v>4.6869441983290017E-2</v>
      </c>
      <c r="AP68">
        <v>3.5529065877199173E-2</v>
      </c>
      <c r="AQ68">
        <v>3.6523374728858471E-3</v>
      </c>
      <c r="AR68">
        <v>7.3223419487476349E-2</v>
      </c>
      <c r="AS68">
        <v>7.0390067994594574E-2</v>
      </c>
      <c r="AT68">
        <v>2.0206999033689499E-2</v>
      </c>
      <c r="AU68">
        <v>1.6266415987047367E-2</v>
      </c>
      <c r="AV68">
        <v>1.9636541692307219E-2</v>
      </c>
      <c r="AW68">
        <v>1.3329749926924706E-2</v>
      </c>
      <c r="AX68">
        <v>9.5036253333091736E-4</v>
      </c>
      <c r="AY68">
        <v>2.3905228823423386E-2</v>
      </c>
      <c r="AZ68">
        <v>2.3017387837171555E-2</v>
      </c>
      <c r="BA68">
        <v>8.5464529693126678E-3</v>
      </c>
      <c r="BB68">
        <v>5.4214876981859561E-3</v>
      </c>
      <c r="BC68">
        <v>4.5532380463555455E-3</v>
      </c>
      <c r="BD68">
        <v>4.3145362287759781E-3</v>
      </c>
      <c r="BE68">
        <v>1.8167306552641094E-4</v>
      </c>
      <c r="BF68">
        <v>9.3715786933898926E-3</v>
      </c>
      <c r="BG68">
        <v>1.2391746044158936E-2</v>
      </c>
      <c r="BH68">
        <v>3.4965649247169495E-3</v>
      </c>
      <c r="BI68">
        <v>-1.5622355043888092E-2</v>
      </c>
      <c r="BJ68">
        <v>6.7634060978889465E-3</v>
      </c>
      <c r="BK68">
        <v>7.9628825187683105E-4</v>
      </c>
      <c r="BL68">
        <v>1.6957879066467285E-2</v>
      </c>
      <c r="BM68">
        <v>0.3468010425567627</v>
      </c>
      <c r="BN68">
        <v>0.35600626468658447</v>
      </c>
      <c r="BO68">
        <v>2.1761737763881683E-2</v>
      </c>
      <c r="BP68">
        <v>4.5731120742857456E-2</v>
      </c>
      <c r="BQ68">
        <v>0.16137280501425266</v>
      </c>
      <c r="BR68">
        <v>4.2546048760414124E-2</v>
      </c>
      <c r="BS68">
        <v>8.4594547748565674E-2</v>
      </c>
      <c r="BT68">
        <v>0.3374294638633728</v>
      </c>
      <c r="BU68">
        <v>0.34361451864242554</v>
      </c>
      <c r="BV68">
        <v>1.8265172839164734E-2</v>
      </c>
      <c r="BW68">
        <v>6.1353475786745548E-2</v>
      </c>
      <c r="BX68">
        <v>0.15460939891636372</v>
      </c>
      <c r="BY68">
        <v>4.1749760508537292E-2</v>
      </c>
      <c r="BZ68">
        <v>6.7636668682098389E-2</v>
      </c>
    </row>
    <row r="69" spans="1:78">
      <c r="A69">
        <v>1980</v>
      </c>
      <c r="B69">
        <v>1</v>
      </c>
      <c r="C69">
        <v>1</v>
      </c>
      <c r="D69">
        <v>0.10785724967718124</v>
      </c>
      <c r="E69">
        <v>0.2011479027569294</v>
      </c>
      <c r="F69">
        <v>0.35083526372909546</v>
      </c>
      <c r="G69">
        <v>0.18958903849124908</v>
      </c>
      <c r="H69">
        <v>0.15057055652141571</v>
      </c>
      <c r="I69">
        <v>0.98965531587600708</v>
      </c>
      <c r="J69">
        <v>0.986869215965271</v>
      </c>
      <c r="K69">
        <v>0.10450490564107895</v>
      </c>
      <c r="L69">
        <v>0.21571161970496178</v>
      </c>
      <c r="M69">
        <v>0.34389882534742355</v>
      </c>
      <c r="N69">
        <v>0.18893343210220337</v>
      </c>
      <c r="O69">
        <v>0.13382042944431305</v>
      </c>
      <c r="P69">
        <v>0.64955234527587891</v>
      </c>
      <c r="Q69">
        <v>0.64039117097854614</v>
      </c>
      <c r="R69">
        <v>8.4628626704216003E-2</v>
      </c>
      <c r="S69">
        <v>0.15441443771123886</v>
      </c>
      <c r="T69">
        <v>0.18808901309967041</v>
      </c>
      <c r="U69">
        <v>0.1484062522649765</v>
      </c>
      <c r="V69">
        <v>6.485283374786377E-2</v>
      </c>
      <c r="W69">
        <v>0.4882805347442627</v>
      </c>
      <c r="X69">
        <v>0.47824910283088684</v>
      </c>
      <c r="Y69">
        <v>7.2532162070274353E-2</v>
      </c>
      <c r="Z69">
        <v>0.11434765858575702</v>
      </c>
      <c r="AA69">
        <v>0.13712324295192957</v>
      </c>
      <c r="AB69">
        <v>0.11749798059463501</v>
      </c>
      <c r="AC69">
        <v>3.6748051643371582E-2</v>
      </c>
      <c r="AD69">
        <v>0.23073384165763855</v>
      </c>
      <c r="AE69">
        <v>0.22324059903621674</v>
      </c>
      <c r="AF69">
        <v>4.7079361975193024E-2</v>
      </c>
      <c r="AG69">
        <v>4.7228336450643837E-2</v>
      </c>
      <c r="AH69">
        <v>6.550889927893877E-2</v>
      </c>
      <c r="AI69">
        <v>5.619383230805397E-2</v>
      </c>
      <c r="AJ69">
        <v>7.2301668114960194E-3</v>
      </c>
      <c r="AK69">
        <v>0.16456165909767151</v>
      </c>
      <c r="AL69">
        <v>0.15856797993183136</v>
      </c>
      <c r="AM69">
        <v>3.8042228668928146E-2</v>
      </c>
      <c r="AN69">
        <v>3.3081956848036498E-2</v>
      </c>
      <c r="AO69">
        <v>4.5922064455226064E-2</v>
      </c>
      <c r="AP69">
        <v>3.774174302816391E-2</v>
      </c>
      <c r="AQ69">
        <v>3.7799868732690811E-3</v>
      </c>
      <c r="AR69">
        <v>7.5122259557247162E-2</v>
      </c>
      <c r="AS69">
        <v>7.1557097136974335E-2</v>
      </c>
      <c r="AT69">
        <v>2.1581368520855904E-2</v>
      </c>
      <c r="AU69">
        <v>1.451527992321644E-2</v>
      </c>
      <c r="AV69">
        <v>1.9927528337575495E-2</v>
      </c>
      <c r="AW69">
        <v>1.4432525262236595E-2</v>
      </c>
      <c r="AX69">
        <v>1.1003967374563217E-3</v>
      </c>
      <c r="AY69">
        <v>2.4908356368541718E-2</v>
      </c>
      <c r="AZ69">
        <v>2.2765668109059334E-2</v>
      </c>
      <c r="BA69">
        <v>8.3156926557421684E-3</v>
      </c>
      <c r="BB69">
        <v>4.8090006439451827E-3</v>
      </c>
      <c r="BC69">
        <v>4.8350195247621741E-3</v>
      </c>
      <c r="BD69">
        <v>4.6087908558547497E-3</v>
      </c>
      <c r="BE69">
        <v>1.9716414681170136E-4</v>
      </c>
      <c r="BF69">
        <v>1.034468412399292E-2</v>
      </c>
      <c r="BG69">
        <v>1.3130784034729004E-2</v>
      </c>
      <c r="BH69">
        <v>3.3523440361022949E-3</v>
      </c>
      <c r="BI69">
        <v>-1.4563716948032379E-2</v>
      </c>
      <c r="BJ69">
        <v>6.9364383816719055E-3</v>
      </c>
      <c r="BK69">
        <v>6.5560638904571533E-4</v>
      </c>
      <c r="BL69">
        <v>1.6750127077102661E-2</v>
      </c>
      <c r="BM69">
        <v>0.35044765472412109</v>
      </c>
      <c r="BN69">
        <v>0.35960882902145386</v>
      </c>
      <c r="BO69">
        <v>2.322862297296524E-2</v>
      </c>
      <c r="BP69">
        <v>4.6733465045690536E-2</v>
      </c>
      <c r="BQ69">
        <v>0.16274625062942505</v>
      </c>
      <c r="BR69">
        <v>4.1182786226272583E-2</v>
      </c>
      <c r="BS69">
        <v>8.5717722773551941E-2</v>
      </c>
      <c r="BT69">
        <v>0.34010297060012817</v>
      </c>
      <c r="BU69">
        <v>0.34647804498672485</v>
      </c>
      <c r="BV69">
        <v>1.9876278936862946E-2</v>
      </c>
      <c r="BW69">
        <v>6.1297181993722916E-2</v>
      </c>
      <c r="BX69">
        <v>0.15580981224775314</v>
      </c>
      <c r="BY69">
        <v>4.0527179837226868E-2</v>
      </c>
      <c r="BZ69">
        <v>6.896759569644928E-2</v>
      </c>
    </row>
    <row r="70" spans="1:78">
      <c r="A70">
        <v>1981</v>
      </c>
      <c r="B70">
        <v>1</v>
      </c>
      <c r="C70">
        <v>1</v>
      </c>
      <c r="D70">
        <v>0.10851159691810608</v>
      </c>
      <c r="E70">
        <v>0.1986214816570282</v>
      </c>
      <c r="F70">
        <v>0.35420361906290054</v>
      </c>
      <c r="G70">
        <v>0.18508894741535187</v>
      </c>
      <c r="H70">
        <v>0.15357434749603271</v>
      </c>
      <c r="I70">
        <v>0.98778033256530762</v>
      </c>
      <c r="J70">
        <v>0.98547881841659546</v>
      </c>
      <c r="K70">
        <v>0.10548248887062073</v>
      </c>
      <c r="L70">
        <v>0.21172305755317211</v>
      </c>
      <c r="M70">
        <v>0.34727306663990021</v>
      </c>
      <c r="N70">
        <v>0.18446998298168182</v>
      </c>
      <c r="O70">
        <v>0.13653023540973663</v>
      </c>
      <c r="P70">
        <v>0.64232659339904785</v>
      </c>
      <c r="Q70">
        <v>0.63734924793243408</v>
      </c>
      <c r="R70">
        <v>8.7007403373718262E-2</v>
      </c>
      <c r="S70">
        <v>0.14935383480042219</v>
      </c>
      <c r="T70">
        <v>0.1890704557299614</v>
      </c>
      <c r="U70">
        <v>0.1457584947347641</v>
      </c>
      <c r="V70">
        <v>6.6159047186374664E-2</v>
      </c>
      <c r="W70">
        <v>0.48391315340995789</v>
      </c>
      <c r="X70">
        <v>0.47972002625465393</v>
      </c>
      <c r="Y70">
        <v>7.5544543564319611E-2</v>
      </c>
      <c r="Z70">
        <v>0.10943585634231567</v>
      </c>
      <c r="AA70">
        <v>0.13909722492098808</v>
      </c>
      <c r="AB70">
        <v>0.117305688560009</v>
      </c>
      <c r="AC70">
        <v>3.8336709141731262E-2</v>
      </c>
      <c r="AD70">
        <v>0.23171870410442352</v>
      </c>
      <c r="AE70">
        <v>0.23149098455905914</v>
      </c>
      <c r="AF70">
        <v>4.9375198781490326E-2</v>
      </c>
      <c r="AG70">
        <v>4.6623528120107949E-2</v>
      </c>
      <c r="AH70">
        <v>7.0905325468629599E-2</v>
      </c>
      <c r="AI70">
        <v>5.7335600256919861E-2</v>
      </c>
      <c r="AJ70">
        <v>7.2513306513428688E-3</v>
      </c>
      <c r="AK70">
        <v>0.16706247627735138</v>
      </c>
      <c r="AL70">
        <v>0.16734772920608521</v>
      </c>
      <c r="AM70">
        <v>3.9661884307861328E-2</v>
      </c>
      <c r="AN70">
        <v>3.2224519352894276E-2</v>
      </c>
      <c r="AO70">
        <v>5.2218785043805838E-2</v>
      </c>
      <c r="AP70">
        <v>3.9028562605381012E-2</v>
      </c>
      <c r="AQ70">
        <v>4.2139757424592972E-3</v>
      </c>
      <c r="AR70">
        <v>7.8275308012962341E-2</v>
      </c>
      <c r="AS70">
        <v>7.8750535845756531E-2</v>
      </c>
      <c r="AT70">
        <v>2.2643918171525002E-2</v>
      </c>
      <c r="AU70">
        <v>1.4401300111785531E-2</v>
      </c>
      <c r="AV70">
        <v>2.4010036286199465E-2</v>
      </c>
      <c r="AW70">
        <v>1.6404721885919571E-2</v>
      </c>
      <c r="AX70">
        <v>1.2905586045235395E-3</v>
      </c>
      <c r="AY70">
        <v>2.6861073449254036E-2</v>
      </c>
      <c r="AZ70">
        <v>2.644779346883297E-2</v>
      </c>
      <c r="BA70">
        <v>8.7197516113519669E-3</v>
      </c>
      <c r="BB70">
        <v>4.8295505075657275E-3</v>
      </c>
      <c r="BC70">
        <v>7.0066670341475401E-3</v>
      </c>
      <c r="BD70">
        <v>5.6773945689201355E-3</v>
      </c>
      <c r="BE70">
        <v>2.1442867000587285E-4</v>
      </c>
      <c r="BF70">
        <v>1.2219667434692383E-2</v>
      </c>
      <c r="BG70">
        <v>1.4521181583404541E-2</v>
      </c>
      <c r="BH70">
        <v>3.0291080474853516E-3</v>
      </c>
      <c r="BI70">
        <v>-1.3101575896143913E-2</v>
      </c>
      <c r="BJ70">
        <v>6.9305524230003357E-3</v>
      </c>
      <c r="BK70">
        <v>6.1896443367004395E-4</v>
      </c>
      <c r="BL70">
        <v>1.7044112086296082E-2</v>
      </c>
      <c r="BM70">
        <v>0.35767340660095215</v>
      </c>
      <c r="BN70">
        <v>0.36265075206756592</v>
      </c>
      <c r="BO70">
        <v>2.1504193544387817E-2</v>
      </c>
      <c r="BP70">
        <v>4.9267646856606007E-2</v>
      </c>
      <c r="BQ70">
        <v>0.16513316333293915</v>
      </c>
      <c r="BR70">
        <v>3.9330452680587769E-2</v>
      </c>
      <c r="BS70">
        <v>8.7415300309658051E-2</v>
      </c>
      <c r="BT70">
        <v>0.34545373916625977</v>
      </c>
      <c r="BU70">
        <v>0.34812957048416138</v>
      </c>
      <c r="BV70">
        <v>1.8475085496902466E-2</v>
      </c>
      <c r="BW70">
        <v>6.236922275274992E-2</v>
      </c>
      <c r="BX70">
        <v>0.15820261090993881</v>
      </c>
      <c r="BY70">
        <v>3.8711488246917725E-2</v>
      </c>
      <c r="BZ70">
        <v>7.0371188223361969E-2</v>
      </c>
    </row>
    <row r="71" spans="1:78">
      <c r="A71">
        <v>1982</v>
      </c>
      <c r="B71">
        <v>1</v>
      </c>
      <c r="C71">
        <v>1</v>
      </c>
      <c r="D71">
        <v>0.10190897434949875</v>
      </c>
      <c r="E71">
        <v>0.20318444818258286</v>
      </c>
      <c r="F71">
        <v>0.35358507186174393</v>
      </c>
      <c r="G71">
        <v>0.17729352414608002</v>
      </c>
      <c r="H71">
        <v>0.16402798891067505</v>
      </c>
      <c r="I71">
        <v>0.98312199115753174</v>
      </c>
      <c r="J71">
        <v>0.98115146160125732</v>
      </c>
      <c r="K71">
        <v>9.9172495305538177E-2</v>
      </c>
      <c r="L71">
        <v>0.21526764333248138</v>
      </c>
      <c r="M71">
        <v>0.34429115802049637</v>
      </c>
      <c r="N71">
        <v>0.1764807403087616</v>
      </c>
      <c r="O71">
        <v>0.14593943953514099</v>
      </c>
      <c r="P71">
        <v>0.62777835130691528</v>
      </c>
      <c r="Q71">
        <v>0.62649035453796387</v>
      </c>
      <c r="R71">
        <v>8.3230249583721161E-2</v>
      </c>
      <c r="S71">
        <v>0.14903181605041027</v>
      </c>
      <c r="T71">
        <v>0.18358557298779488</v>
      </c>
      <c r="U71">
        <v>0.13856761157512665</v>
      </c>
      <c r="V71">
        <v>7.2075068950653076E-2</v>
      </c>
      <c r="W71">
        <v>0.47337973117828369</v>
      </c>
      <c r="X71">
        <v>0.47393646836280823</v>
      </c>
      <c r="Y71">
        <v>7.4320800602436066E-2</v>
      </c>
      <c r="Z71">
        <v>0.10825544036924839</v>
      </c>
      <c r="AA71">
        <v>0.13376434799283743</v>
      </c>
      <c r="AB71">
        <v>0.11343977600336075</v>
      </c>
      <c r="AC71">
        <v>4.4156115502119064E-2</v>
      </c>
      <c r="AD71">
        <v>0.2317529022693634</v>
      </c>
      <c r="AE71">
        <v>0.23483109474182129</v>
      </c>
      <c r="AF71">
        <v>5.0140205770730972E-2</v>
      </c>
      <c r="AG71">
        <v>4.6368527808226645E-2</v>
      </c>
      <c r="AH71">
        <v>7.0019430248066783E-2</v>
      </c>
      <c r="AI71">
        <v>5.833955854177475E-2</v>
      </c>
      <c r="AJ71">
        <v>9.9633727222681046E-3</v>
      </c>
      <c r="AK71">
        <v>0.16792997717857361</v>
      </c>
      <c r="AL71">
        <v>0.17176423966884613</v>
      </c>
      <c r="AM71">
        <v>4.1269447654485703E-2</v>
      </c>
      <c r="AN71">
        <v>3.1807300925720483E-2</v>
      </c>
      <c r="AO71">
        <v>5.1719574141316116E-2</v>
      </c>
      <c r="AP71">
        <v>4.1659809648990631E-2</v>
      </c>
      <c r="AQ71">
        <v>5.3081060759723186E-3</v>
      </c>
      <c r="AR71">
        <v>7.9887412488460541E-2</v>
      </c>
      <c r="AS71">
        <v>8.2960464060306549E-2</v>
      </c>
      <c r="AT71">
        <v>2.4316830560564995E-2</v>
      </c>
      <c r="AU71">
        <v>1.4310839600511827E-2</v>
      </c>
      <c r="AV71">
        <v>2.326715603703633E-2</v>
      </c>
      <c r="AW71">
        <v>1.8692024052143097E-2</v>
      </c>
      <c r="AX71">
        <v>2.3736129514873028E-3</v>
      </c>
      <c r="AY71">
        <v>2.73138377815485E-2</v>
      </c>
      <c r="AZ71">
        <v>2.8132831677794456E-2</v>
      </c>
      <c r="BA71">
        <v>9.6768802031874657E-3</v>
      </c>
      <c r="BB71">
        <v>4.8864395557757234E-3</v>
      </c>
      <c r="BC71">
        <v>6.5860719114425592E-3</v>
      </c>
      <c r="BD71">
        <v>6.7803580313920975E-3</v>
      </c>
      <c r="BE71">
        <v>2.0308123202994466E-4</v>
      </c>
      <c r="BF71">
        <v>1.6878008842468262E-2</v>
      </c>
      <c r="BG71">
        <v>1.8848538398742676E-2</v>
      </c>
      <c r="BH71">
        <v>2.7364790439605713E-3</v>
      </c>
      <c r="BI71">
        <v>-1.2083195149898529E-2</v>
      </c>
      <c r="BJ71">
        <v>9.2939138412475586E-3</v>
      </c>
      <c r="BK71">
        <v>8.1278383731842041E-4</v>
      </c>
      <c r="BL71">
        <v>1.8088549375534058E-2</v>
      </c>
      <c r="BM71">
        <v>0.37222164869308472</v>
      </c>
      <c r="BN71">
        <v>0.37350964546203613</v>
      </c>
      <c r="BO71">
        <v>1.8678724765777588E-2</v>
      </c>
      <c r="BP71">
        <v>5.4152632132172585E-2</v>
      </c>
      <c r="BQ71">
        <v>0.16999949887394905</v>
      </c>
      <c r="BR71">
        <v>3.8725912570953369E-2</v>
      </c>
      <c r="BS71">
        <v>9.1952919960021973E-2</v>
      </c>
      <c r="BT71">
        <v>0.35534363985061646</v>
      </c>
      <c r="BU71">
        <v>0.35466110706329346</v>
      </c>
      <c r="BV71">
        <v>1.5942245721817017E-2</v>
      </c>
      <c r="BW71">
        <v>6.6235827282071114E-2</v>
      </c>
      <c r="BX71">
        <v>0.16070558503270149</v>
      </c>
      <c r="BY71">
        <v>3.7913128733634949E-2</v>
      </c>
      <c r="BZ71">
        <v>7.3864370584487915E-2</v>
      </c>
    </row>
    <row r="72" spans="1:78">
      <c r="A72">
        <v>1983</v>
      </c>
      <c r="B72">
        <v>1</v>
      </c>
      <c r="C72">
        <v>1</v>
      </c>
      <c r="D72">
        <v>0.10032618045806885</v>
      </c>
      <c r="E72">
        <v>0.21264957264065742</v>
      </c>
      <c r="F72">
        <v>0.33936995267868042</v>
      </c>
      <c r="G72">
        <v>0.16716422140598297</v>
      </c>
      <c r="H72">
        <v>0.18049007654190063</v>
      </c>
      <c r="I72">
        <v>0.98133635520935059</v>
      </c>
      <c r="J72">
        <v>0.97931909561157227</v>
      </c>
      <c r="K72">
        <v>9.7615621984004974E-2</v>
      </c>
      <c r="L72">
        <v>0.22442172095179558</v>
      </c>
      <c r="M72">
        <v>0.33005823940038681</v>
      </c>
      <c r="N72">
        <v>0.16614490747451782</v>
      </c>
      <c r="O72">
        <v>0.16107857227325439</v>
      </c>
      <c r="P72">
        <v>0.62067621946334839</v>
      </c>
      <c r="Q72">
        <v>0.61706507205963135</v>
      </c>
      <c r="R72">
        <v>8.1153020262718201E-2</v>
      </c>
      <c r="S72">
        <v>0.15484749712049961</v>
      </c>
      <c r="T72">
        <v>0.17636103741824627</v>
      </c>
      <c r="U72">
        <v>0.12603762745857239</v>
      </c>
      <c r="V72">
        <v>7.8665919601917267E-2</v>
      </c>
      <c r="W72">
        <v>0.46455308794975281</v>
      </c>
      <c r="X72">
        <v>0.46172741055488586</v>
      </c>
      <c r="Y72">
        <v>7.1019783616065979E-2</v>
      </c>
      <c r="Z72">
        <v>0.11358081083744764</v>
      </c>
      <c r="AA72">
        <v>0.12821293342858553</v>
      </c>
      <c r="AB72">
        <v>0.10140650719404221</v>
      </c>
      <c r="AC72">
        <v>4.7507364302873611E-2</v>
      </c>
      <c r="AD72">
        <v>0.22352159023284912</v>
      </c>
      <c r="AE72">
        <v>0.22362621128559113</v>
      </c>
      <c r="AF72">
        <v>4.7201357781887054E-2</v>
      </c>
      <c r="AG72">
        <v>4.7124656266532838E-2</v>
      </c>
      <c r="AH72">
        <v>6.3694083131849766E-2</v>
      </c>
      <c r="AI72">
        <v>5.2266508340835571E-2</v>
      </c>
      <c r="AJ72">
        <v>1.3339608907699585E-2</v>
      </c>
      <c r="AK72">
        <v>0.16204915940761566</v>
      </c>
      <c r="AL72">
        <v>0.16236740350723267</v>
      </c>
      <c r="AM72">
        <v>3.8622867316007614E-2</v>
      </c>
      <c r="AN72">
        <v>3.243204508908093E-2</v>
      </c>
      <c r="AO72">
        <v>4.6578020323067904E-2</v>
      </c>
      <c r="AP72">
        <v>3.7118010222911835E-2</v>
      </c>
      <c r="AQ72">
        <v>7.6164617203176022E-3</v>
      </c>
      <c r="AR72">
        <v>7.770393043756485E-2</v>
      </c>
      <c r="AS72">
        <v>7.8102797269821167E-2</v>
      </c>
      <c r="AT72">
        <v>2.2584842517971992E-2</v>
      </c>
      <c r="AU72">
        <v>1.4828243205556646E-2</v>
      </c>
      <c r="AV72">
        <v>2.1851562574738637E-2</v>
      </c>
      <c r="AW72">
        <v>1.6211153939366341E-2</v>
      </c>
      <c r="AX72">
        <v>2.6269946247339249E-3</v>
      </c>
      <c r="AY72">
        <v>2.7429079636931419E-2</v>
      </c>
      <c r="AZ72">
        <v>2.6644982397556305E-2</v>
      </c>
      <c r="BA72">
        <v>8.6699966341257095E-3</v>
      </c>
      <c r="BB72">
        <v>5.0949498854606645E-3</v>
      </c>
      <c r="BC72">
        <v>6.4863987863645889E-3</v>
      </c>
      <c r="BD72">
        <v>5.959934089332819E-3</v>
      </c>
      <c r="BE72">
        <v>4.3370315688662231E-4</v>
      </c>
      <c r="BF72">
        <v>1.8663644790649414E-2</v>
      </c>
      <c r="BG72">
        <v>2.0680904388427734E-2</v>
      </c>
      <c r="BH72">
        <v>2.7105584740638733E-3</v>
      </c>
      <c r="BI72">
        <v>-1.1772148311138153E-2</v>
      </c>
      <c r="BJ72">
        <v>9.3117132782936096E-3</v>
      </c>
      <c r="BK72">
        <v>1.0193139314651489E-3</v>
      </c>
      <c r="BL72">
        <v>1.941150426864624E-2</v>
      </c>
      <c r="BM72">
        <v>0.37932378053665161</v>
      </c>
      <c r="BN72">
        <v>0.38293492794036865</v>
      </c>
      <c r="BO72">
        <v>1.9173160195350647E-2</v>
      </c>
      <c r="BP72">
        <v>5.7802075520157814E-2</v>
      </c>
      <c r="BQ72">
        <v>0.16300891526043415</v>
      </c>
      <c r="BR72">
        <v>4.1126593947410583E-2</v>
      </c>
      <c r="BS72">
        <v>0.10182415693998337</v>
      </c>
      <c r="BT72">
        <v>0.3606601357460022</v>
      </c>
      <c r="BU72">
        <v>0.36225402355194092</v>
      </c>
      <c r="BV72">
        <v>1.6462601721286774E-2</v>
      </c>
      <c r="BW72">
        <v>6.9574223831295967E-2</v>
      </c>
      <c r="BX72">
        <v>0.15369720198214054</v>
      </c>
      <c r="BY72">
        <v>4.0107280015945435E-2</v>
      </c>
      <c r="BZ72">
        <v>8.2412652671337128E-2</v>
      </c>
    </row>
    <row r="73" spans="1:78">
      <c r="A73">
        <v>1984</v>
      </c>
      <c r="B73">
        <v>1</v>
      </c>
      <c r="C73">
        <v>1</v>
      </c>
      <c r="D73">
        <v>9.3063056468963623E-2</v>
      </c>
      <c r="E73">
        <v>0.22033435665071011</v>
      </c>
      <c r="F73">
        <v>0.33852788060903549</v>
      </c>
      <c r="G73">
        <v>0.15593615174293518</v>
      </c>
      <c r="H73">
        <v>0.19213856756687164</v>
      </c>
      <c r="I73">
        <v>0.97979474067687988</v>
      </c>
      <c r="J73">
        <v>0.97810077667236328</v>
      </c>
      <c r="K73">
        <v>9.0637899935245514E-2</v>
      </c>
      <c r="L73">
        <v>0.23278524167835712</v>
      </c>
      <c r="M73">
        <v>0.32869414985179901</v>
      </c>
      <c r="N73">
        <v>0.15457814931869507</v>
      </c>
      <c r="O73">
        <v>0.17140659689903259</v>
      </c>
      <c r="P73">
        <v>0.61267727613449097</v>
      </c>
      <c r="Q73">
        <v>0.61171263456344604</v>
      </c>
      <c r="R73">
        <v>7.5992636382579803E-2</v>
      </c>
      <c r="S73">
        <v>0.16317096911370754</v>
      </c>
      <c r="T73">
        <v>0.17321057431399822</v>
      </c>
      <c r="U73">
        <v>0.11563033610582352</v>
      </c>
      <c r="V73">
        <v>8.3708114922046661E-2</v>
      </c>
      <c r="W73">
        <v>0.45734179019927979</v>
      </c>
      <c r="X73">
        <v>0.45797926187515259</v>
      </c>
      <c r="Y73">
        <v>6.7034214735031128E-2</v>
      </c>
      <c r="Z73">
        <v>0.12000043876469135</v>
      </c>
      <c r="AA73">
        <v>0.12504412420094013</v>
      </c>
      <c r="AB73">
        <v>9.2955745756626129E-2</v>
      </c>
      <c r="AC73">
        <v>5.2944719791412354E-2</v>
      </c>
      <c r="AD73">
        <v>0.22222642600536346</v>
      </c>
      <c r="AE73">
        <v>0.22610463201999664</v>
      </c>
      <c r="AF73">
        <v>4.6198546886444092E-2</v>
      </c>
      <c r="AG73">
        <v>5.34876479068771E-2</v>
      </c>
      <c r="AH73">
        <v>6.1667148256674409E-2</v>
      </c>
      <c r="AI73">
        <v>4.7964278608560562E-2</v>
      </c>
      <c r="AJ73">
        <v>1.6787009313702583E-2</v>
      </c>
      <c r="AK73">
        <v>0.16236276924610138</v>
      </c>
      <c r="AL73">
        <v>0.16651357710361481</v>
      </c>
      <c r="AM73">
        <v>3.7973053753376007E-2</v>
      </c>
      <c r="AN73">
        <v>3.8075921009294689E-2</v>
      </c>
      <c r="AO73">
        <v>4.5829695300199091E-2</v>
      </c>
      <c r="AP73">
        <v>3.3692948520183563E-2</v>
      </c>
      <c r="AQ73">
        <v>1.0941959917545319E-2</v>
      </c>
      <c r="AR73">
        <v>7.8103765845298767E-2</v>
      </c>
      <c r="AS73">
        <v>8.2585342228412628E-2</v>
      </c>
      <c r="AT73">
        <v>2.4140859022736549E-2</v>
      </c>
      <c r="AU73">
        <v>1.8861202479456551E-2</v>
      </c>
      <c r="AV73">
        <v>2.0977536565624177E-2</v>
      </c>
      <c r="AW73">
        <v>1.5277466736733913E-2</v>
      </c>
      <c r="AX73">
        <v>3.3282807562500238E-3</v>
      </c>
      <c r="AY73">
        <v>2.7145510539412498E-2</v>
      </c>
      <c r="AZ73">
        <v>2.8346922248601913E-2</v>
      </c>
      <c r="BA73">
        <v>9.967779740691185E-3</v>
      </c>
      <c r="BB73">
        <v>6.1800442745152395E-3</v>
      </c>
      <c r="BC73">
        <v>5.9281839421601035E-3</v>
      </c>
      <c r="BD73">
        <v>5.6393048726022243E-3</v>
      </c>
      <c r="BE73">
        <v>6.3161068828776479E-4</v>
      </c>
      <c r="BF73">
        <v>2.0205259323120117E-2</v>
      </c>
      <c r="BG73">
        <v>2.1899223327636719E-2</v>
      </c>
      <c r="BH73">
        <v>2.4251565337181091E-3</v>
      </c>
      <c r="BI73">
        <v>-1.2450885027647018E-2</v>
      </c>
      <c r="BJ73">
        <v>9.8337307572364807E-3</v>
      </c>
      <c r="BK73">
        <v>1.3580024242401123E-3</v>
      </c>
      <c r="BL73">
        <v>2.073197066783905E-2</v>
      </c>
      <c r="BM73">
        <v>0.38732272386550903</v>
      </c>
      <c r="BN73">
        <v>0.38828736543655396</v>
      </c>
      <c r="BO73">
        <v>1.707042008638382E-2</v>
      </c>
      <c r="BP73">
        <v>5.7163387537002563E-2</v>
      </c>
      <c r="BQ73">
        <v>0.16531730629503727</v>
      </c>
      <c r="BR73">
        <v>4.0305815637111664E-2</v>
      </c>
      <c r="BS73">
        <v>0.10843045264482498</v>
      </c>
      <c r="BT73">
        <v>0.36711746454238892</v>
      </c>
      <c r="BU73">
        <v>0.36638814210891724</v>
      </c>
      <c r="BV73">
        <v>1.464526355266571E-2</v>
      </c>
      <c r="BW73">
        <v>6.9614272564649582E-2</v>
      </c>
      <c r="BX73">
        <v>0.15548357553780079</v>
      </c>
      <c r="BY73">
        <v>3.8947813212871552E-2</v>
      </c>
      <c r="BZ73">
        <v>8.7698481976985931E-2</v>
      </c>
    </row>
    <row r="74" spans="1:78">
      <c r="A74">
        <v>1985</v>
      </c>
      <c r="B74">
        <v>1</v>
      </c>
      <c r="C74">
        <v>1</v>
      </c>
      <c r="D74">
        <v>8.9440248906612396E-2</v>
      </c>
      <c r="E74">
        <v>0.22044169157743454</v>
      </c>
      <c r="F74">
        <v>0.34422022849321365</v>
      </c>
      <c r="G74">
        <v>0.1408817321062088</v>
      </c>
      <c r="H74">
        <v>0.20501609146595001</v>
      </c>
      <c r="I74">
        <v>0.97824674844741821</v>
      </c>
      <c r="J74">
        <v>0.97704344987869263</v>
      </c>
      <c r="K74">
        <v>8.7506324052810669E-2</v>
      </c>
      <c r="L74">
        <v>0.23417964018881321</v>
      </c>
      <c r="M74">
        <v>0.33276414126157761</v>
      </c>
      <c r="N74">
        <v>0.13926964998245239</v>
      </c>
      <c r="O74">
        <v>0.1833236962556839</v>
      </c>
      <c r="P74">
        <v>0.60612833499908447</v>
      </c>
      <c r="Q74">
        <v>0.60513085126876831</v>
      </c>
      <c r="R74">
        <v>7.3476001620292664E-2</v>
      </c>
      <c r="S74">
        <v>0.16707916371524334</v>
      </c>
      <c r="T74">
        <v>0.17726409994065762</v>
      </c>
      <c r="U74">
        <v>9.9448122084140778E-2</v>
      </c>
      <c r="V74">
        <v>8.786347508430481E-2</v>
      </c>
      <c r="W74">
        <v>0.45412081480026245</v>
      </c>
      <c r="X74">
        <v>0.45463231205940247</v>
      </c>
      <c r="Y74">
        <v>6.4853072166442871E-2</v>
      </c>
      <c r="Z74">
        <v>0.12578047066926956</v>
      </c>
      <c r="AA74">
        <v>0.12797947507351637</v>
      </c>
      <c r="AB74">
        <v>8.105120062828064E-2</v>
      </c>
      <c r="AC74">
        <v>5.4968085139989853E-2</v>
      </c>
      <c r="AD74">
        <v>0.22334305942058563</v>
      </c>
      <c r="AE74">
        <v>0.22749426960945129</v>
      </c>
      <c r="AF74">
        <v>4.5033115893602371E-2</v>
      </c>
      <c r="AG74">
        <v>5.8139985427260399E-2</v>
      </c>
      <c r="AH74">
        <v>6.4753244630992413E-2</v>
      </c>
      <c r="AI74">
        <v>4.2327214032411575E-2</v>
      </c>
      <c r="AJ74">
        <v>1.7240708693861961E-2</v>
      </c>
      <c r="AK74">
        <v>0.16480304300785065</v>
      </c>
      <c r="AL74">
        <v>0.16906076669692993</v>
      </c>
      <c r="AM74">
        <v>3.7859812378883362E-2</v>
      </c>
      <c r="AN74">
        <v>4.2862844071350992E-2</v>
      </c>
      <c r="AO74">
        <v>4.6987296314910054E-2</v>
      </c>
      <c r="AP74">
        <v>3.0130093917250633E-2</v>
      </c>
      <c r="AQ74">
        <v>1.1220717802643776E-2</v>
      </c>
      <c r="AR74">
        <v>8.2042552530765533E-2</v>
      </c>
      <c r="AS74">
        <v>8.5570305585861206E-2</v>
      </c>
      <c r="AT74">
        <v>2.341497503221035E-2</v>
      </c>
      <c r="AU74">
        <v>2.2842884340207092E-2</v>
      </c>
      <c r="AV74">
        <v>2.1646189619787037E-2</v>
      </c>
      <c r="AW74">
        <v>1.3529661111533642E-2</v>
      </c>
      <c r="AX74">
        <v>4.1365949437022209E-3</v>
      </c>
      <c r="AY74">
        <v>2.8311101719737053E-2</v>
      </c>
      <c r="AZ74">
        <v>3.0117720365524292E-2</v>
      </c>
      <c r="BA74">
        <v>9.7060129046440125E-3</v>
      </c>
      <c r="BB74">
        <v>9.0102178564848145E-3</v>
      </c>
      <c r="BC74">
        <v>6.1496034832089208E-3</v>
      </c>
      <c r="BD74">
        <v>4.2807059362530708E-3</v>
      </c>
      <c r="BE74">
        <v>9.711801540106535E-4</v>
      </c>
      <c r="BF74">
        <v>2.1753251552581787E-2</v>
      </c>
      <c r="BG74">
        <v>2.2956550121307373E-2</v>
      </c>
      <c r="BH74">
        <v>1.9339248538017273E-3</v>
      </c>
      <c r="BI74">
        <v>-1.373794861137867E-2</v>
      </c>
      <c r="BJ74">
        <v>1.1456087231636047E-2</v>
      </c>
      <c r="BK74">
        <v>1.6120821237564087E-3</v>
      </c>
      <c r="BL74">
        <v>2.1692395210266113E-2</v>
      </c>
      <c r="BM74">
        <v>0.39387166500091553</v>
      </c>
      <c r="BN74">
        <v>0.39486914873123169</v>
      </c>
      <c r="BO74">
        <v>1.5964247286319733E-2</v>
      </c>
      <c r="BP74">
        <v>5.33625278621912E-2</v>
      </c>
      <c r="BQ74">
        <v>0.16695612855255604</v>
      </c>
      <c r="BR74">
        <v>4.1433610022068024E-2</v>
      </c>
      <c r="BS74">
        <v>0.1171526163816452</v>
      </c>
      <c r="BT74">
        <v>0.37211841344833374</v>
      </c>
      <c r="BU74">
        <v>0.37191259860992432</v>
      </c>
      <c r="BV74">
        <v>1.4030322432518005E-2</v>
      </c>
      <c r="BW74">
        <v>6.710047647356987E-2</v>
      </c>
      <c r="BX74">
        <v>0.15550004132091999</v>
      </c>
      <c r="BY74">
        <v>3.9821527898311615E-2</v>
      </c>
      <c r="BZ74">
        <v>9.5460221171379089E-2</v>
      </c>
    </row>
    <row r="75" spans="1:78">
      <c r="A75">
        <v>1986</v>
      </c>
      <c r="B75">
        <v>1</v>
      </c>
      <c r="C75">
        <v>1</v>
      </c>
      <c r="D75">
        <v>9.5673643052577972E-2</v>
      </c>
      <c r="E75">
        <v>0.21970496326684952</v>
      </c>
      <c r="F75">
        <v>0.33905778825283051</v>
      </c>
      <c r="G75">
        <v>0.12913922965526581</v>
      </c>
      <c r="H75">
        <v>0.2164243757724762</v>
      </c>
      <c r="I75">
        <v>0.97798281908035278</v>
      </c>
      <c r="J75">
        <v>0.97690272331237793</v>
      </c>
      <c r="K75">
        <v>9.3804851174354553E-2</v>
      </c>
      <c r="L75">
        <v>0.23383951187133789</v>
      </c>
      <c r="M75">
        <v>0.32790880650281906</v>
      </c>
      <c r="N75">
        <v>0.12743766605854034</v>
      </c>
      <c r="O75">
        <v>0.19391188025474548</v>
      </c>
      <c r="P75">
        <v>0.60324770212173462</v>
      </c>
      <c r="Q75">
        <v>0.60328245162963867</v>
      </c>
      <c r="R75">
        <v>7.8551679849624634E-2</v>
      </c>
      <c r="S75">
        <v>0.16734770778566599</v>
      </c>
      <c r="T75">
        <v>0.17481487430632114</v>
      </c>
      <c r="U75">
        <v>8.8974907994270325E-2</v>
      </c>
      <c r="V75">
        <v>9.3593291938304901E-2</v>
      </c>
      <c r="W75">
        <v>0.45134243369102478</v>
      </c>
      <c r="X75">
        <v>0.45346227288246155</v>
      </c>
      <c r="Y75">
        <v>6.9143377244472504E-2</v>
      </c>
      <c r="Z75">
        <v>0.12596947932615876</v>
      </c>
      <c r="AA75">
        <v>0.12719133589416742</v>
      </c>
      <c r="AB75">
        <v>7.047685980796814E-2</v>
      </c>
      <c r="AC75">
        <v>6.0681216418743134E-2</v>
      </c>
      <c r="AD75">
        <v>0.22073850035667419</v>
      </c>
      <c r="AE75">
        <v>0.22551751136779785</v>
      </c>
      <c r="AF75">
        <v>4.6981111168861389E-2</v>
      </c>
      <c r="AG75">
        <v>5.8375569176860154E-2</v>
      </c>
      <c r="AH75">
        <v>6.4156678272411227E-2</v>
      </c>
      <c r="AI75">
        <v>3.4041967242956161E-2</v>
      </c>
      <c r="AJ75">
        <v>2.1962184458971024E-2</v>
      </c>
      <c r="AK75">
        <v>0.16153664886951447</v>
      </c>
      <c r="AL75">
        <v>0.16697557270526886</v>
      </c>
      <c r="AM75">
        <v>3.8912959396839142E-2</v>
      </c>
      <c r="AN75">
        <v>4.2237914865836501E-2</v>
      </c>
      <c r="AO75">
        <v>4.6512628672644496E-2</v>
      </c>
      <c r="AP75">
        <v>2.4871436879038811E-2</v>
      </c>
      <c r="AQ75">
        <v>1.4440637081861496E-2</v>
      </c>
      <c r="AR75">
        <v>7.8945629298686981E-2</v>
      </c>
      <c r="AS75">
        <v>8.1781595945358276E-2</v>
      </c>
      <c r="AT75">
        <v>2.3723885416984558E-2</v>
      </c>
      <c r="AU75">
        <v>2.2085331904236227E-2</v>
      </c>
      <c r="AV75">
        <v>1.9999708223622292E-2</v>
      </c>
      <c r="AW75">
        <v>1.034829206764698E-2</v>
      </c>
      <c r="AX75">
        <v>5.6243767030537128E-3</v>
      </c>
      <c r="AY75">
        <v>2.5655744597315788E-2</v>
      </c>
      <c r="AZ75">
        <v>2.8175283223390579E-2</v>
      </c>
      <c r="BA75">
        <v>1.0667103342711926E-2</v>
      </c>
      <c r="BB75">
        <v>7.7977524779271334E-3</v>
      </c>
      <c r="BC75">
        <v>5.0656272214837372E-3</v>
      </c>
      <c r="BD75">
        <v>3.567845094949007E-3</v>
      </c>
      <c r="BE75">
        <v>1.0769558139145374E-3</v>
      </c>
      <c r="BF75">
        <v>2.2017180919647217E-2</v>
      </c>
      <c r="BG75">
        <v>2.309727668762207E-2</v>
      </c>
      <c r="BH75">
        <v>1.8687918782234192E-3</v>
      </c>
      <c r="BI75">
        <v>-1.4134548604488373E-2</v>
      </c>
      <c r="BJ75">
        <v>1.1148981750011444E-2</v>
      </c>
      <c r="BK75">
        <v>1.7015635967254639E-3</v>
      </c>
      <c r="BL75">
        <v>2.2512495517730713E-2</v>
      </c>
      <c r="BM75">
        <v>0.39675229787826538</v>
      </c>
      <c r="BN75">
        <v>0.39671754837036133</v>
      </c>
      <c r="BO75">
        <v>1.7121963202953339E-2</v>
      </c>
      <c r="BP75">
        <v>5.2357255481183529E-2</v>
      </c>
      <c r="BQ75">
        <v>0.16424291394650936</v>
      </c>
      <c r="BR75">
        <v>4.0164321660995483E-2</v>
      </c>
      <c r="BS75">
        <v>0.1228310838341713</v>
      </c>
      <c r="BT75">
        <v>0.37473511695861816</v>
      </c>
      <c r="BU75">
        <v>0.37362027168273926</v>
      </c>
      <c r="BV75">
        <v>1.5253171324729919E-2</v>
      </c>
      <c r="BW75">
        <v>6.6491804085671902E-2</v>
      </c>
      <c r="BX75">
        <v>0.15309393219649792</v>
      </c>
      <c r="BY75">
        <v>3.846275806427002E-2</v>
      </c>
      <c r="BZ75">
        <v>0.10031858831644058</v>
      </c>
    </row>
    <row r="76" spans="1:78">
      <c r="A76">
        <v>1987</v>
      </c>
      <c r="B76">
        <v>1</v>
      </c>
      <c r="C76">
        <v>1</v>
      </c>
      <c r="D76">
        <v>9.5582358539104462E-2</v>
      </c>
      <c r="E76">
        <v>0.22442963346838951</v>
      </c>
      <c r="F76">
        <v>0.33479823172092438</v>
      </c>
      <c r="G76">
        <v>0.12367606908082962</v>
      </c>
      <c r="H76">
        <v>0.22151370346546173</v>
      </c>
      <c r="I76">
        <v>0.97589457035064697</v>
      </c>
      <c r="J76">
        <v>0.9750092625617981</v>
      </c>
      <c r="K76">
        <v>9.3799851834774017E-2</v>
      </c>
      <c r="L76">
        <v>0.23718737065792084</v>
      </c>
      <c r="M76">
        <v>0.32176224887371063</v>
      </c>
      <c r="N76">
        <v>0.12191061675548553</v>
      </c>
      <c r="O76">
        <v>0.20034916698932648</v>
      </c>
      <c r="P76">
        <v>0.61313998699188232</v>
      </c>
      <c r="Q76">
        <v>0.61303550004959106</v>
      </c>
      <c r="R76">
        <v>7.8429095447063446E-2</v>
      </c>
      <c r="S76">
        <v>0.17947835847735405</v>
      </c>
      <c r="T76">
        <v>0.17361145094037056</v>
      </c>
      <c r="U76">
        <v>8.5095271468162537E-2</v>
      </c>
      <c r="V76">
        <v>9.6421308815479279E-2</v>
      </c>
      <c r="W76">
        <v>0.46617323160171509</v>
      </c>
      <c r="X76">
        <v>0.46768292784690857</v>
      </c>
      <c r="Y76">
        <v>6.8386435508728027E-2</v>
      </c>
      <c r="Z76">
        <v>0.14228805992752314</v>
      </c>
      <c r="AA76">
        <v>0.12617405503988266</v>
      </c>
      <c r="AB76">
        <v>6.7231178283691406E-2</v>
      </c>
      <c r="AC76">
        <v>6.3603192567825317E-2</v>
      </c>
      <c r="AD76">
        <v>0.23855844140052795</v>
      </c>
      <c r="AE76">
        <v>0.24295471608638763</v>
      </c>
      <c r="AF76">
        <v>4.5162610709667206E-2</v>
      </c>
      <c r="AG76">
        <v>7.6056026737205684E-2</v>
      </c>
      <c r="AH76">
        <v>6.1983410734683275E-2</v>
      </c>
      <c r="AI76">
        <v>3.2725531607866287E-2</v>
      </c>
      <c r="AJ76">
        <v>2.7027139440178871E-2</v>
      </c>
      <c r="AK76">
        <v>0.17768095433712006</v>
      </c>
      <c r="AL76">
        <v>0.18164569139480591</v>
      </c>
      <c r="AM76">
        <v>3.6946710199117661E-2</v>
      </c>
      <c r="AN76">
        <v>5.8674295840319246E-2</v>
      </c>
      <c r="AO76">
        <v>4.5568015892058611E-2</v>
      </c>
      <c r="AP76">
        <v>2.1875375881791115E-2</v>
      </c>
      <c r="AQ76">
        <v>1.8581300973892212E-2</v>
      </c>
      <c r="AR76">
        <v>8.8350497186183929E-2</v>
      </c>
      <c r="AS76">
        <v>9.125480055809021E-2</v>
      </c>
      <c r="AT76">
        <v>2.195277065038681E-2</v>
      </c>
      <c r="AU76">
        <v>3.2371372260968201E-2</v>
      </c>
      <c r="AV76">
        <v>1.9535452709533274E-2</v>
      </c>
      <c r="AW76">
        <v>9.4531672075390816E-3</v>
      </c>
      <c r="AX76">
        <v>7.9420395195484161E-3</v>
      </c>
      <c r="AY76">
        <v>3.2309733331203461E-2</v>
      </c>
      <c r="AZ76">
        <v>3.3329389989376068E-2</v>
      </c>
      <c r="BA76">
        <v>9.2670759186148643E-3</v>
      </c>
      <c r="BB76">
        <v>1.4157260892716295E-2</v>
      </c>
      <c r="BC76">
        <v>5.6090735306497663E-3</v>
      </c>
      <c r="BD76">
        <v>3.4122264478355646E-3</v>
      </c>
      <c r="BE76">
        <v>8.8375294581055641E-4</v>
      </c>
      <c r="BF76">
        <v>2.4105429649353027E-2</v>
      </c>
      <c r="BG76">
        <v>2.4990737438201904E-2</v>
      </c>
      <c r="BH76">
        <v>1.7825067043304443E-3</v>
      </c>
      <c r="BI76">
        <v>-1.2757737189531326E-2</v>
      </c>
      <c r="BJ76">
        <v>1.3035982847213745E-2</v>
      </c>
      <c r="BK76">
        <v>1.7654523253440857E-3</v>
      </c>
      <c r="BL76">
        <v>2.1164536476135254E-2</v>
      </c>
      <c r="BM76">
        <v>0.38686001300811768</v>
      </c>
      <c r="BN76">
        <v>0.38696449995040894</v>
      </c>
      <c r="BO76">
        <v>1.7153263092041016E-2</v>
      </c>
      <c r="BP76">
        <v>4.4951274991035461E-2</v>
      </c>
      <c r="BQ76">
        <v>0.16118678078055382</v>
      </c>
      <c r="BR76">
        <v>3.8580797612667084E-2</v>
      </c>
      <c r="BS76">
        <v>0.12509239464998245</v>
      </c>
      <c r="BT76">
        <v>0.36275458335876465</v>
      </c>
      <c r="BU76">
        <v>0.36197376251220703</v>
      </c>
      <c r="BV76">
        <v>1.5370756387710571E-2</v>
      </c>
      <c r="BW76">
        <v>5.7709012180566788E-2</v>
      </c>
      <c r="BX76">
        <v>0.14815079793334007</v>
      </c>
      <c r="BY76">
        <v>3.6815345287322998E-2</v>
      </c>
      <c r="BZ76">
        <v>0.1039278581738472</v>
      </c>
    </row>
    <row r="77" spans="1:78">
      <c r="A77">
        <v>1988</v>
      </c>
      <c r="B77">
        <v>1</v>
      </c>
      <c r="C77">
        <v>1</v>
      </c>
      <c r="D77">
        <v>9.8522201180458069E-2</v>
      </c>
      <c r="E77">
        <v>0.22712639719247818</v>
      </c>
      <c r="F77">
        <v>0.32949894666671753</v>
      </c>
      <c r="G77">
        <v>0.12087275832891464</v>
      </c>
      <c r="H77">
        <v>0.22397969663143158</v>
      </c>
      <c r="I77">
        <v>0.976909339427948</v>
      </c>
      <c r="J77">
        <v>0.97618860006332397</v>
      </c>
      <c r="K77">
        <v>9.6955806016921997E-2</v>
      </c>
      <c r="L77">
        <v>0.23957733437418938</v>
      </c>
      <c r="M77">
        <v>0.31737319380044937</v>
      </c>
      <c r="N77">
        <v>0.11897090822458267</v>
      </c>
      <c r="O77">
        <v>0.20331138372421265</v>
      </c>
      <c r="P77">
        <v>0.62377911806106567</v>
      </c>
      <c r="Q77">
        <v>0.62470990419387817</v>
      </c>
      <c r="R77">
        <v>8.4149010479450226E-2</v>
      </c>
      <c r="S77">
        <v>0.18425606284290552</v>
      </c>
      <c r="T77">
        <v>0.1750787403434515</v>
      </c>
      <c r="U77">
        <v>8.2939103245735168E-2</v>
      </c>
      <c r="V77">
        <v>9.8286993801593781E-2</v>
      </c>
      <c r="W77">
        <v>0.47929841279983521</v>
      </c>
      <c r="X77">
        <v>0.48219490051269531</v>
      </c>
      <c r="Y77">
        <v>7.5922347605228424E-2</v>
      </c>
      <c r="Z77">
        <v>0.1471377806738019</v>
      </c>
      <c r="AA77">
        <v>0.12682123295962811</v>
      </c>
      <c r="AB77">
        <v>6.6910624504089355E-2</v>
      </c>
      <c r="AC77">
        <v>6.5402917563915253E-2</v>
      </c>
      <c r="AD77">
        <v>0.2546108067035675</v>
      </c>
      <c r="AE77">
        <v>0.26107615232467651</v>
      </c>
      <c r="AF77">
        <v>5.6043442338705063E-2</v>
      </c>
      <c r="AG77">
        <v>8.2040200592018664E-2</v>
      </c>
      <c r="AH77">
        <v>6.1906782444566488E-2</v>
      </c>
      <c r="AI77">
        <v>3.5024873912334442E-2</v>
      </c>
      <c r="AJ77">
        <v>2.6060840114951134E-2</v>
      </c>
      <c r="AK77">
        <v>0.19414086639881134</v>
      </c>
      <c r="AL77">
        <v>0.20037247240543365</v>
      </c>
      <c r="AM77">
        <v>4.7888264060020447E-2</v>
      </c>
      <c r="AN77">
        <v>6.3231982116121799E-2</v>
      </c>
      <c r="AO77">
        <v>4.5629065250977874E-2</v>
      </c>
      <c r="AP77">
        <v>2.4888711050152779E-2</v>
      </c>
      <c r="AQ77">
        <v>1.8734445795416832E-2</v>
      </c>
      <c r="AR77">
        <v>0.1027141734957695</v>
      </c>
      <c r="AS77">
        <v>0.10669055581092834</v>
      </c>
      <c r="AT77">
        <v>3.1350556761026382E-2</v>
      </c>
      <c r="AU77">
        <v>3.6012952667078935E-2</v>
      </c>
      <c r="AV77">
        <v>1.9256075727753341E-2</v>
      </c>
      <c r="AW77">
        <v>1.1805349960923195E-2</v>
      </c>
      <c r="AX77">
        <v>8.2656247541308403E-3</v>
      </c>
      <c r="AY77">
        <v>4.00569848716259E-2</v>
      </c>
      <c r="AZ77">
        <v>4.0768735110759735E-2</v>
      </c>
      <c r="BA77">
        <v>1.3862414285540581E-2</v>
      </c>
      <c r="BB77">
        <v>1.5115212570890435E-2</v>
      </c>
      <c r="BC77">
        <v>5.3096139745321125E-3</v>
      </c>
      <c r="BD77">
        <v>4.5293495059013367E-3</v>
      </c>
      <c r="BE77">
        <v>1.952146296389401E-3</v>
      </c>
      <c r="BF77">
        <v>2.3090660572052002E-2</v>
      </c>
      <c r="BG77">
        <v>2.3811399936676025E-2</v>
      </c>
      <c r="BH77">
        <v>1.5663951635360718E-3</v>
      </c>
      <c r="BI77">
        <v>-1.2450937181711197E-2</v>
      </c>
      <c r="BJ77">
        <v>1.2125752866268158E-2</v>
      </c>
      <c r="BK77">
        <v>1.9018501043319702E-3</v>
      </c>
      <c r="BL77">
        <v>2.0668312907218933E-2</v>
      </c>
      <c r="BM77">
        <v>0.37622088193893433</v>
      </c>
      <c r="BN77">
        <v>0.37529009580612183</v>
      </c>
      <c r="BO77">
        <v>1.4373190701007843E-2</v>
      </c>
      <c r="BP77">
        <v>4.2870334349572659E-2</v>
      </c>
      <c r="BQ77">
        <v>0.15442020632326603</v>
      </c>
      <c r="BR77">
        <v>3.7933655083179474E-2</v>
      </c>
      <c r="BS77">
        <v>0.1256927028298378</v>
      </c>
      <c r="BT77">
        <v>0.35313022136688232</v>
      </c>
      <c r="BU77">
        <v>0.3514786958694458</v>
      </c>
      <c r="BV77">
        <v>1.2806795537471771E-2</v>
      </c>
      <c r="BW77">
        <v>5.5321271531283855E-2</v>
      </c>
      <c r="BX77">
        <v>0.14229445345699787</v>
      </c>
      <c r="BY77">
        <v>3.6031804978847504E-2</v>
      </c>
      <c r="BZ77">
        <v>0.10502438992261887</v>
      </c>
    </row>
    <row r="78" spans="1:78">
      <c r="A78">
        <v>1989</v>
      </c>
      <c r="B78">
        <v>1</v>
      </c>
      <c r="C78">
        <v>1</v>
      </c>
      <c r="D78">
        <v>0.11133446544408798</v>
      </c>
      <c r="E78">
        <v>0.21965715661644936</v>
      </c>
      <c r="F78">
        <v>0.32190562784671783</v>
      </c>
      <c r="G78">
        <v>0.11639901995658875</v>
      </c>
      <c r="H78">
        <v>0.23070374131202698</v>
      </c>
      <c r="I78">
        <v>0.97647041082382202</v>
      </c>
      <c r="J78">
        <v>0.97540861368179321</v>
      </c>
      <c r="K78">
        <v>0.10940711200237274</v>
      </c>
      <c r="L78">
        <v>0.23263922706246376</v>
      </c>
      <c r="M78">
        <v>0.30964771658182144</v>
      </c>
      <c r="N78">
        <v>0.11427131295204163</v>
      </c>
      <c r="O78">
        <v>0.20944446325302124</v>
      </c>
      <c r="P78">
        <v>0.62499845027923584</v>
      </c>
      <c r="Q78">
        <v>0.62479704618453979</v>
      </c>
      <c r="R78">
        <v>9.3392841517925262E-2</v>
      </c>
      <c r="S78">
        <v>0.18028010334819555</v>
      </c>
      <c r="T78">
        <v>0.17080255225300789</v>
      </c>
      <c r="U78">
        <v>7.822001725435257E-2</v>
      </c>
      <c r="V78">
        <v>0.10210154950618744</v>
      </c>
      <c r="W78">
        <v>0.48049402236938477</v>
      </c>
      <c r="X78">
        <v>0.4826170802116394</v>
      </c>
      <c r="Y78">
        <v>8.3624176681041718E-2</v>
      </c>
      <c r="Z78">
        <v>0.14404840068891644</v>
      </c>
      <c r="AA78">
        <v>0.1238050889223814</v>
      </c>
      <c r="AB78">
        <v>6.2921866774559021E-2</v>
      </c>
      <c r="AC78">
        <v>6.8217553198337555E-2</v>
      </c>
      <c r="AD78">
        <v>0.25654885172843933</v>
      </c>
      <c r="AE78">
        <v>0.26249778270721436</v>
      </c>
      <c r="AF78">
        <v>6.0058355331420898E-2</v>
      </c>
      <c r="AG78">
        <v>8.0656303092837334E-2</v>
      </c>
      <c r="AH78">
        <v>5.932736536487937E-2</v>
      </c>
      <c r="AI78">
        <v>3.2655972987413406E-2</v>
      </c>
      <c r="AJ78">
        <v>2.9799774289131165E-2</v>
      </c>
      <c r="AK78">
        <v>0.19466426968574524</v>
      </c>
      <c r="AL78">
        <v>0.20038434863090515</v>
      </c>
      <c r="AM78">
        <v>5.1129907369613647E-2</v>
      </c>
      <c r="AN78">
        <v>6.2732504797168076E-2</v>
      </c>
      <c r="AO78">
        <v>4.2481876676902175E-2</v>
      </c>
      <c r="AP78">
        <v>2.2725213319063187E-2</v>
      </c>
      <c r="AQ78">
        <v>2.1314851939678192E-2</v>
      </c>
      <c r="AR78">
        <v>0.10059515386819839</v>
      </c>
      <c r="AS78">
        <v>0.10507851839065552</v>
      </c>
      <c r="AT78">
        <v>3.2072842121124268E-2</v>
      </c>
      <c r="AU78">
        <v>3.5456032637739554E-2</v>
      </c>
      <c r="AV78">
        <v>1.8282650038599968E-2</v>
      </c>
      <c r="AW78">
        <v>9.6145560964941978E-3</v>
      </c>
      <c r="AX78">
        <v>9.6524367108941078E-3</v>
      </c>
      <c r="AY78">
        <v>3.8413915783166885E-2</v>
      </c>
      <c r="AZ78">
        <v>3.9845433086156845E-2</v>
      </c>
      <c r="BA78">
        <v>1.4776796102523804E-2</v>
      </c>
      <c r="BB78">
        <v>1.5211030668069725E-2</v>
      </c>
      <c r="BC78">
        <v>5.0093691243091598E-3</v>
      </c>
      <c r="BD78">
        <v>3.4005530178546906E-3</v>
      </c>
      <c r="BE78">
        <v>1.4476838987320662E-3</v>
      </c>
      <c r="BF78">
        <v>2.3529589176177979E-2</v>
      </c>
      <c r="BG78">
        <v>2.4591386318206787E-2</v>
      </c>
      <c r="BH78">
        <v>1.9273534417152405E-3</v>
      </c>
      <c r="BI78">
        <v>-1.2982070446014404E-2</v>
      </c>
      <c r="BJ78">
        <v>1.2257911264896393E-2</v>
      </c>
      <c r="BK78">
        <v>2.1277070045471191E-3</v>
      </c>
      <c r="BL78">
        <v>2.1259278059005737E-2</v>
      </c>
      <c r="BM78">
        <v>0.37500154972076416</v>
      </c>
      <c r="BN78">
        <v>0.37520295381546021</v>
      </c>
      <c r="BO78">
        <v>1.794162392616272E-2</v>
      </c>
      <c r="BP78">
        <v>3.9377053268253803E-2</v>
      </c>
      <c r="BQ78">
        <v>0.15110307559370995</v>
      </c>
      <c r="BR78">
        <v>3.8179002702236176E-2</v>
      </c>
      <c r="BS78">
        <v>0.12860219180583954</v>
      </c>
      <c r="BT78">
        <v>0.35147196054458618</v>
      </c>
      <c r="BU78">
        <v>0.35061156749725342</v>
      </c>
      <c r="BV78">
        <v>1.6014270484447479E-2</v>
      </c>
      <c r="BW78">
        <v>5.2359123714268208E-2</v>
      </c>
      <c r="BX78">
        <v>0.13884516432881355</v>
      </c>
      <c r="BY78">
        <v>3.6051295697689056E-2</v>
      </c>
      <c r="BZ78">
        <v>0.1073429137468338</v>
      </c>
    </row>
    <row r="79" spans="1:78">
      <c r="A79">
        <v>1990</v>
      </c>
      <c r="B79">
        <v>1</v>
      </c>
      <c r="C79">
        <v>1</v>
      </c>
      <c r="D79">
        <v>0.11149028688669205</v>
      </c>
      <c r="E79">
        <v>0.21837275102734566</v>
      </c>
      <c r="F79">
        <v>0.31524096429347992</v>
      </c>
      <c r="G79">
        <v>0.11310332268476486</v>
      </c>
      <c r="H79">
        <v>0.24179267883300781</v>
      </c>
      <c r="I79">
        <v>0.97790282964706421</v>
      </c>
      <c r="J79">
        <v>0.97703796625137329</v>
      </c>
      <c r="K79">
        <v>0.10975556820631027</v>
      </c>
      <c r="L79">
        <v>0.23199043422937393</v>
      </c>
      <c r="M79">
        <v>0.30443520098924637</v>
      </c>
      <c r="N79">
        <v>0.11088144779205322</v>
      </c>
      <c r="O79">
        <v>0.2199753075838089</v>
      </c>
      <c r="P79">
        <v>0.62762624025344849</v>
      </c>
      <c r="Q79">
        <v>0.62685191631317139</v>
      </c>
      <c r="R79">
        <v>9.3116305768489838E-2</v>
      </c>
      <c r="S79">
        <v>0.18056523613631725</v>
      </c>
      <c r="T79">
        <v>0.16886395588517189</v>
      </c>
      <c r="U79">
        <v>7.6369605958461761E-2</v>
      </c>
      <c r="V79">
        <v>0.1079368069767952</v>
      </c>
      <c r="W79">
        <v>0.48311096429824829</v>
      </c>
      <c r="X79">
        <v>0.48429340124130249</v>
      </c>
      <c r="Y79">
        <v>8.3472080528736115E-2</v>
      </c>
      <c r="Z79">
        <v>0.14392354199662805</v>
      </c>
      <c r="AA79">
        <v>0.12223288603127003</v>
      </c>
      <c r="AB79">
        <v>6.2068164348602295E-2</v>
      </c>
      <c r="AC79">
        <v>7.2596728801727295E-2</v>
      </c>
      <c r="AD79">
        <v>0.25853729248046875</v>
      </c>
      <c r="AE79">
        <v>0.26355734467506409</v>
      </c>
      <c r="AF79">
        <v>5.9695474803447723E-2</v>
      </c>
      <c r="AG79">
        <v>8.076093764975667E-2</v>
      </c>
      <c r="AH79">
        <v>5.8295865077525377E-2</v>
      </c>
      <c r="AI79">
        <v>3.2713256776332855E-2</v>
      </c>
      <c r="AJ79">
        <v>3.2091807574033737E-2</v>
      </c>
      <c r="AK79">
        <v>0.19654335081577301</v>
      </c>
      <c r="AL79">
        <v>0.20166830718517303</v>
      </c>
      <c r="AM79">
        <v>5.0642840564250946E-2</v>
      </c>
      <c r="AN79">
        <v>6.2560807389672846E-2</v>
      </c>
      <c r="AO79">
        <v>4.2178295087069273E-2</v>
      </c>
      <c r="AP79">
        <v>2.2639764472842216E-2</v>
      </c>
      <c r="AQ79">
        <v>2.3646609857678413E-2</v>
      </c>
      <c r="AR79">
        <v>0.1018841415643692</v>
      </c>
      <c r="AS79">
        <v>0.10583195090293884</v>
      </c>
      <c r="AT79">
        <v>3.2468061894178391E-2</v>
      </c>
      <c r="AU79">
        <v>3.518989724398125E-2</v>
      </c>
      <c r="AV79">
        <v>1.7714427784085274E-2</v>
      </c>
      <c r="AW79">
        <v>9.4364229589700699E-3</v>
      </c>
      <c r="AX79">
        <v>1.1023140512406826E-2</v>
      </c>
      <c r="AY79">
        <v>3.8839127868413925E-2</v>
      </c>
      <c r="AZ79">
        <v>4.0284764021635056E-2</v>
      </c>
      <c r="BA79">
        <v>1.5234386548399925E-2</v>
      </c>
      <c r="BB79">
        <v>1.5401769410345878E-2</v>
      </c>
      <c r="BC79">
        <v>4.7964644763851538E-3</v>
      </c>
      <c r="BD79">
        <v>3.335094079375267E-3</v>
      </c>
      <c r="BE79">
        <v>1.5170507831498981E-3</v>
      </c>
      <c r="BF79">
        <v>2.2097170352935791E-2</v>
      </c>
      <c r="BG79">
        <v>2.2962033748626709E-2</v>
      </c>
      <c r="BH79">
        <v>1.7347186803817749E-3</v>
      </c>
      <c r="BI79">
        <v>-1.3617683202028275E-2</v>
      </c>
      <c r="BJ79">
        <v>1.0805763304233551E-2</v>
      </c>
      <c r="BK79">
        <v>2.2218748927116394E-3</v>
      </c>
      <c r="BL79">
        <v>2.1817371249198914E-2</v>
      </c>
      <c r="BM79">
        <v>0.37237375974655151</v>
      </c>
      <c r="BN79">
        <v>0.37314808368682861</v>
      </c>
      <c r="BO79">
        <v>1.8373981118202209E-2</v>
      </c>
      <c r="BP79">
        <v>3.7807514891028404E-2</v>
      </c>
      <c r="BQ79">
        <v>0.14637700840830803</v>
      </c>
      <c r="BR79">
        <v>3.6733716726303101E-2</v>
      </c>
      <c r="BS79">
        <v>0.13385587185621262</v>
      </c>
      <c r="BT79">
        <v>0.35027658939361572</v>
      </c>
      <c r="BU79">
        <v>0.3501860499382019</v>
      </c>
      <c r="BV79">
        <v>1.6639262437820435E-2</v>
      </c>
      <c r="BW79">
        <v>5.1425198093056679E-2</v>
      </c>
      <c r="BX79">
        <v>0.13557124510407448</v>
      </c>
      <c r="BY79">
        <v>3.4511841833591461E-2</v>
      </c>
      <c r="BZ79">
        <v>0.1120385006070137</v>
      </c>
    </row>
    <row r="80" spans="1:78">
      <c r="A80">
        <v>1991</v>
      </c>
      <c r="B80">
        <v>1</v>
      </c>
      <c r="C80">
        <v>1</v>
      </c>
      <c r="D80">
        <v>0.12050548940896988</v>
      </c>
      <c r="E80">
        <v>0.21773242764174938</v>
      </c>
      <c r="F80">
        <v>0.29975900053977966</v>
      </c>
      <c r="G80">
        <v>0.10631190985441208</v>
      </c>
      <c r="H80">
        <v>0.25569120049476624</v>
      </c>
      <c r="I80">
        <v>0.97793525457382202</v>
      </c>
      <c r="J80">
        <v>0.97654187679290771</v>
      </c>
      <c r="K80">
        <v>0.11824221909046173</v>
      </c>
      <c r="L80">
        <v>0.23113815672695637</v>
      </c>
      <c r="M80">
        <v>0.28875163570046425</v>
      </c>
      <c r="N80">
        <v>0.10419412702322006</v>
      </c>
      <c r="O80">
        <v>0.23421570658683777</v>
      </c>
      <c r="P80">
        <v>0.62730586528778076</v>
      </c>
      <c r="Q80">
        <v>0.62530183792114258</v>
      </c>
      <c r="R80">
        <v>9.9256902933120728E-2</v>
      </c>
      <c r="S80">
        <v>0.17848458467051387</v>
      </c>
      <c r="T80">
        <v>0.16182061657309532</v>
      </c>
      <c r="U80">
        <v>7.1388624608516693E-2</v>
      </c>
      <c r="V80">
        <v>0.11435112357139587</v>
      </c>
      <c r="W80">
        <v>0.4826938807964325</v>
      </c>
      <c r="X80">
        <v>0.48252207040786743</v>
      </c>
      <c r="Y80">
        <v>8.8549137115478516E-2</v>
      </c>
      <c r="Z80">
        <v>0.14271206734701991</v>
      </c>
      <c r="AA80">
        <v>0.1173886563628912</v>
      </c>
      <c r="AB80">
        <v>5.7906083762645721E-2</v>
      </c>
      <c r="AC80">
        <v>7.5966127216815948E-2</v>
      </c>
      <c r="AD80">
        <v>0.25314328074455261</v>
      </c>
      <c r="AE80">
        <v>0.25691923499107361</v>
      </c>
      <c r="AF80">
        <v>6.0680005699396133E-2</v>
      </c>
      <c r="AG80">
        <v>8.1166747026145458E-2</v>
      </c>
      <c r="AH80">
        <v>5.4897807072848082E-2</v>
      </c>
      <c r="AI80">
        <v>2.858341857790947E-2</v>
      </c>
      <c r="AJ80">
        <v>3.1591251492500305E-2</v>
      </c>
      <c r="AK80">
        <v>0.1909768283367157</v>
      </c>
      <c r="AL80">
        <v>0.19486901164054871</v>
      </c>
      <c r="AM80">
        <v>5.0978943705558777E-2</v>
      </c>
      <c r="AN80">
        <v>6.3342658570036292E-2</v>
      </c>
      <c r="AO80">
        <v>3.9537446573376656E-2</v>
      </c>
      <c r="AP80">
        <v>1.9484244287014008E-2</v>
      </c>
      <c r="AQ80">
        <v>2.1525723859667778E-2</v>
      </c>
      <c r="AR80">
        <v>9.803047776222229E-2</v>
      </c>
      <c r="AS80">
        <v>0.1012069433927536</v>
      </c>
      <c r="AT80">
        <v>3.1865984201431274E-2</v>
      </c>
      <c r="AU80">
        <v>3.6207174212904647E-2</v>
      </c>
      <c r="AV80">
        <v>1.7042598687112331E-2</v>
      </c>
      <c r="AW80">
        <v>8.2401782274246216E-3</v>
      </c>
      <c r="AX80">
        <v>7.8510046005249023E-3</v>
      </c>
      <c r="AY80">
        <v>3.7538502365350723E-2</v>
      </c>
      <c r="AZ80">
        <v>3.8651585578918457E-2</v>
      </c>
      <c r="BA80">
        <v>1.4403294771909714E-2</v>
      </c>
      <c r="BB80">
        <v>1.5571884428936755E-2</v>
      </c>
      <c r="BC80">
        <v>4.4085760018788278E-3</v>
      </c>
      <c r="BD80">
        <v>3.0177927110344172E-3</v>
      </c>
      <c r="BE80">
        <v>1.2500382727012038E-3</v>
      </c>
      <c r="BF80">
        <v>2.2064745426177979E-2</v>
      </c>
      <c r="BG80">
        <v>2.3458123207092285E-2</v>
      </c>
      <c r="BH80">
        <v>2.2632703185081482E-3</v>
      </c>
      <c r="BI80">
        <v>-1.3405729085206985E-2</v>
      </c>
      <c r="BJ80">
        <v>1.1007364839315414E-2</v>
      </c>
      <c r="BK80">
        <v>2.1177828311920166E-3</v>
      </c>
      <c r="BL80">
        <v>2.1475493907928467E-2</v>
      </c>
      <c r="BM80">
        <v>0.37269413471221924</v>
      </c>
      <c r="BN80">
        <v>0.37469816207885742</v>
      </c>
      <c r="BO80">
        <v>2.1248586475849152E-2</v>
      </c>
      <c r="BP80">
        <v>3.9247842971235514E-2</v>
      </c>
      <c r="BQ80">
        <v>0.13793838396668434</v>
      </c>
      <c r="BR80">
        <v>3.4923285245895386E-2</v>
      </c>
      <c r="BS80">
        <v>0.14134007692337036</v>
      </c>
      <c r="BT80">
        <v>0.35062938928604126</v>
      </c>
      <c r="BU80">
        <v>0.35124003887176514</v>
      </c>
      <c r="BV80">
        <v>1.8985316157341003E-2</v>
      </c>
      <c r="BW80">
        <v>5.2653572056442499E-2</v>
      </c>
      <c r="BX80">
        <v>0.12693101912736893</v>
      </c>
      <c r="BY80">
        <v>3.2805502414703369E-2</v>
      </c>
      <c r="BZ80">
        <v>0.11986458301544189</v>
      </c>
    </row>
    <row r="81" spans="1:78">
      <c r="A81">
        <v>1992</v>
      </c>
      <c r="B81">
        <v>1</v>
      </c>
      <c r="C81">
        <v>1</v>
      </c>
      <c r="D81">
        <v>0.13917575776576996</v>
      </c>
      <c r="E81">
        <v>0.20808392949402332</v>
      </c>
      <c r="F81">
        <v>0.28643101826310158</v>
      </c>
      <c r="G81">
        <v>9.6912764012813568E-2</v>
      </c>
      <c r="H81">
        <v>0.26939654350280762</v>
      </c>
      <c r="I81">
        <v>0.98118406534194946</v>
      </c>
      <c r="J81">
        <v>0.97949022054672241</v>
      </c>
      <c r="K81">
        <v>0.13664944469928741</v>
      </c>
      <c r="L81">
        <v>0.22077916748821735</v>
      </c>
      <c r="M81">
        <v>0.27875572815537453</v>
      </c>
      <c r="N81">
        <v>9.4678051769733429E-2</v>
      </c>
      <c r="O81">
        <v>0.24862784147262573</v>
      </c>
      <c r="P81">
        <v>0.64362227916717529</v>
      </c>
      <c r="Q81">
        <v>0.6407020092010498</v>
      </c>
      <c r="R81">
        <v>0.11725456267595291</v>
      </c>
      <c r="S81">
        <v>0.17570162611082196</v>
      </c>
      <c r="T81">
        <v>0.15801106579601765</v>
      </c>
      <c r="U81">
        <v>6.3825227320194244E-2</v>
      </c>
      <c r="V81">
        <v>0.12590955197811127</v>
      </c>
      <c r="W81">
        <v>0.49999299645423889</v>
      </c>
      <c r="X81">
        <v>0.49901875853538513</v>
      </c>
      <c r="Y81">
        <v>0.10434243828058243</v>
      </c>
      <c r="Z81">
        <v>0.14179939380846918</v>
      </c>
      <c r="AA81">
        <v>0.11411995068192482</v>
      </c>
      <c r="AB81">
        <v>5.204043909907341E-2</v>
      </c>
      <c r="AC81">
        <v>8.6716540157794952E-2</v>
      </c>
      <c r="AD81">
        <v>0.26701581478118896</v>
      </c>
      <c r="AE81">
        <v>0.27272135019302368</v>
      </c>
      <c r="AF81">
        <v>7.3933213949203491E-2</v>
      </c>
      <c r="AG81">
        <v>8.0465617473237216E-2</v>
      </c>
      <c r="AH81">
        <v>5.3663034457713366E-2</v>
      </c>
      <c r="AI81">
        <v>2.6337658986449242E-2</v>
      </c>
      <c r="AJ81">
        <v>3.8321837782859802E-2</v>
      </c>
      <c r="AK81">
        <v>0.20282962918281555</v>
      </c>
      <c r="AL81">
        <v>0.20813395082950592</v>
      </c>
      <c r="AM81">
        <v>6.1461802572011948E-2</v>
      </c>
      <c r="AN81">
        <v>6.2691276951227337E-2</v>
      </c>
      <c r="AO81">
        <v>3.8785424549132586E-2</v>
      </c>
      <c r="AP81">
        <v>1.8098028376698494E-2</v>
      </c>
      <c r="AQ81">
        <v>2.7097415179014206E-2</v>
      </c>
      <c r="AR81">
        <v>0.10714531689882278</v>
      </c>
      <c r="AS81">
        <v>0.11162913590669632</v>
      </c>
      <c r="AT81">
        <v>4.0126867592334747E-2</v>
      </c>
      <c r="AU81">
        <v>3.6720921663800254E-2</v>
      </c>
      <c r="AV81">
        <v>1.7000384861603379E-2</v>
      </c>
      <c r="AW81">
        <v>8.131539449095726E-3</v>
      </c>
      <c r="AX81">
        <v>9.6494210883975029E-3</v>
      </c>
      <c r="AY81">
        <v>4.2744707316160202E-2</v>
      </c>
      <c r="AZ81">
        <v>4.3844528496265411E-2</v>
      </c>
      <c r="BA81">
        <v>1.8579741939902306E-2</v>
      </c>
      <c r="BB81">
        <v>1.5903546380286571E-2</v>
      </c>
      <c r="BC81">
        <v>4.3526184817892499E-3</v>
      </c>
      <c r="BD81">
        <v>3.3731877338141203E-3</v>
      </c>
      <c r="BE81">
        <v>1.6354316612705588E-3</v>
      </c>
      <c r="BF81">
        <v>1.8815934658050537E-2</v>
      </c>
      <c r="BG81">
        <v>2.0509779453277588E-2</v>
      </c>
      <c r="BH81">
        <v>2.5263130664825439E-3</v>
      </c>
      <c r="BI81">
        <v>-1.2695237994194031E-2</v>
      </c>
      <c r="BJ81">
        <v>7.6752901077270508E-3</v>
      </c>
      <c r="BK81">
        <v>2.2347122430801392E-3</v>
      </c>
      <c r="BL81">
        <v>2.0768702030181885E-2</v>
      </c>
      <c r="BM81">
        <v>0.35637772083282471</v>
      </c>
      <c r="BN81">
        <v>0.3592979907989502</v>
      </c>
      <c r="BO81">
        <v>2.1921195089817047E-2</v>
      </c>
      <c r="BP81">
        <v>3.2382303383201361E-2</v>
      </c>
      <c r="BQ81">
        <v>0.12841995246708393</v>
      </c>
      <c r="BR81">
        <v>3.3087536692619324E-2</v>
      </c>
      <c r="BS81">
        <v>0.14348699152469635</v>
      </c>
      <c r="BT81">
        <v>0.33756178617477417</v>
      </c>
      <c r="BU81">
        <v>0.33878821134567261</v>
      </c>
      <c r="BV81">
        <v>1.9394882023334503E-2</v>
      </c>
      <c r="BW81">
        <v>4.5077541377395391E-2</v>
      </c>
      <c r="BX81">
        <v>0.12074466235935688</v>
      </c>
      <c r="BY81">
        <v>3.0852824449539185E-2</v>
      </c>
      <c r="BZ81">
        <v>0.12271828949451447</v>
      </c>
    </row>
    <row r="82" spans="1:78">
      <c r="A82">
        <v>1993</v>
      </c>
      <c r="B82">
        <v>1</v>
      </c>
      <c r="C82">
        <v>1</v>
      </c>
      <c r="D82">
        <v>0.14836113154888153</v>
      </c>
      <c r="E82">
        <v>0.19869804382324219</v>
      </c>
      <c r="F82">
        <v>0.2797916941344738</v>
      </c>
      <c r="G82">
        <v>9.1914452612400055E-2</v>
      </c>
      <c r="H82">
        <v>0.28123471140861511</v>
      </c>
      <c r="I82">
        <v>0.98193997144699097</v>
      </c>
      <c r="J82">
        <v>0.97993630170822144</v>
      </c>
      <c r="K82">
        <v>0.1454988420009613</v>
      </c>
      <c r="L82">
        <v>0.21039298176765442</v>
      </c>
      <c r="M82">
        <v>0.27343692630529404</v>
      </c>
      <c r="N82">
        <v>8.980424702167511E-2</v>
      </c>
      <c r="O82">
        <v>0.26080331206321716</v>
      </c>
      <c r="P82">
        <v>0.64617496728897095</v>
      </c>
      <c r="Q82">
        <v>0.64335924386978149</v>
      </c>
      <c r="R82">
        <v>0.12489445507526398</v>
      </c>
      <c r="S82">
        <v>0.17146159429103136</v>
      </c>
      <c r="T82">
        <v>0.15551191754639149</v>
      </c>
      <c r="U82">
        <v>5.9708807617425919E-2</v>
      </c>
      <c r="V82">
        <v>0.13178247213363647</v>
      </c>
      <c r="W82">
        <v>0.50174009799957275</v>
      </c>
      <c r="X82">
        <v>0.50187170505523682</v>
      </c>
      <c r="Y82">
        <v>0.11081544309854507</v>
      </c>
      <c r="Z82">
        <v>0.14052280364558101</v>
      </c>
      <c r="AA82">
        <v>0.11304980330169201</v>
      </c>
      <c r="AB82">
        <v>4.7796741127967834E-2</v>
      </c>
      <c r="AC82">
        <v>8.9686892926692963E-2</v>
      </c>
      <c r="AD82">
        <v>0.26689860224723816</v>
      </c>
      <c r="AE82">
        <v>0.27415362000465393</v>
      </c>
      <c r="AF82">
        <v>7.7302321791648865E-2</v>
      </c>
      <c r="AG82">
        <v>8.1827594782225788E-2</v>
      </c>
      <c r="AH82">
        <v>5.2446892950683832E-2</v>
      </c>
      <c r="AI82">
        <v>2.3154839873313904E-2</v>
      </c>
      <c r="AJ82">
        <v>3.9421964436769485E-2</v>
      </c>
      <c r="AK82">
        <v>0.20222064852714539</v>
      </c>
      <c r="AL82">
        <v>0.2101074755191803</v>
      </c>
      <c r="AM82">
        <v>6.4913727343082428E-2</v>
      </c>
      <c r="AN82">
        <v>6.4097645343281329E-2</v>
      </c>
      <c r="AO82">
        <v>3.7789263296872377E-2</v>
      </c>
      <c r="AP82">
        <v>1.6066571697592735E-2</v>
      </c>
      <c r="AQ82">
        <v>2.7240270748734474E-2</v>
      </c>
      <c r="AR82">
        <v>0.10639059543609619</v>
      </c>
      <c r="AS82">
        <v>0.11324714869260788</v>
      </c>
      <c r="AT82">
        <v>4.1704148054122925E-2</v>
      </c>
      <c r="AU82">
        <v>3.7563631878583692E-2</v>
      </c>
      <c r="AV82">
        <v>1.6252349363639951E-2</v>
      </c>
      <c r="AW82">
        <v>7.3198964819312096E-3</v>
      </c>
      <c r="AX82">
        <v>1.0407126508653164E-2</v>
      </c>
      <c r="AY82">
        <v>4.2876943945884705E-2</v>
      </c>
      <c r="AZ82">
        <v>4.5580044388771057E-2</v>
      </c>
      <c r="BA82">
        <v>1.9373314455151558E-2</v>
      </c>
      <c r="BB82">
        <v>1.627951506361569E-2</v>
      </c>
      <c r="BC82">
        <v>4.4830179031123407E-3</v>
      </c>
      <c r="BD82">
        <v>2.9759230092167854E-3</v>
      </c>
      <c r="BE82">
        <v>2.4682739749550819E-3</v>
      </c>
      <c r="BF82">
        <v>1.8060028553009033E-2</v>
      </c>
      <c r="BG82">
        <v>2.0063698291778564E-2</v>
      </c>
      <c r="BH82">
        <v>2.8622895479202271E-3</v>
      </c>
      <c r="BI82">
        <v>-1.1694937944412231E-2</v>
      </c>
      <c r="BJ82">
        <v>6.3547678291797638E-3</v>
      </c>
      <c r="BK82">
        <v>2.1102055907249451E-3</v>
      </c>
      <c r="BL82">
        <v>2.0431399345397949E-2</v>
      </c>
      <c r="BM82">
        <v>0.35382503271102905</v>
      </c>
      <c r="BN82">
        <v>0.35664075613021851</v>
      </c>
      <c r="BO82">
        <v>2.3466676473617554E-2</v>
      </c>
      <c r="BP82">
        <v>2.7236449532210827E-2</v>
      </c>
      <c r="BQ82">
        <v>0.12427977658808231</v>
      </c>
      <c r="BR82">
        <v>3.2205644994974136E-2</v>
      </c>
      <c r="BS82">
        <v>0.14945223927497864</v>
      </c>
      <c r="BT82">
        <v>0.33576500415802002</v>
      </c>
      <c r="BU82">
        <v>0.33657705783843994</v>
      </c>
      <c r="BV82">
        <v>2.0604386925697327E-2</v>
      </c>
      <c r="BW82">
        <v>3.8931387476623058E-2</v>
      </c>
      <c r="BX82">
        <v>0.11792500875890255</v>
      </c>
      <c r="BY82">
        <v>3.0095439404249191E-2</v>
      </c>
      <c r="BZ82">
        <v>0.12902083992958069</v>
      </c>
    </row>
    <row r="83" spans="1:78">
      <c r="A83">
        <v>1994</v>
      </c>
      <c r="B83">
        <v>1</v>
      </c>
      <c r="C83">
        <v>1</v>
      </c>
      <c r="D83">
        <v>0.14820712804794312</v>
      </c>
      <c r="E83">
        <v>0.19331655092537403</v>
      </c>
      <c r="F83">
        <v>0.27581817656755447</v>
      </c>
      <c r="G83">
        <v>9.1420978307723999E-2</v>
      </c>
      <c r="H83">
        <v>0.29123717546463013</v>
      </c>
      <c r="I83">
        <v>0.98340636491775513</v>
      </c>
      <c r="J83">
        <v>0.98140883445739746</v>
      </c>
      <c r="K83">
        <v>0.1452968418598175</v>
      </c>
      <c r="L83">
        <v>0.20662066340446472</v>
      </c>
      <c r="M83">
        <v>0.26912912726402283</v>
      </c>
      <c r="N83">
        <v>8.945726603269577E-2</v>
      </c>
      <c r="O83">
        <v>0.27090492844581604</v>
      </c>
      <c r="P83">
        <v>0.64617705345153809</v>
      </c>
      <c r="Q83">
        <v>0.64375424385070801</v>
      </c>
      <c r="R83">
        <v>0.1251164972782135</v>
      </c>
      <c r="S83">
        <v>0.17172763496637344</v>
      </c>
      <c r="T83">
        <v>0.15117792040109634</v>
      </c>
      <c r="U83">
        <v>5.9104308485984802E-2</v>
      </c>
      <c r="V83">
        <v>0.13662788271903992</v>
      </c>
      <c r="W83">
        <v>0.501151442527771</v>
      </c>
      <c r="X83">
        <v>0.5017816424369812</v>
      </c>
      <c r="Y83">
        <v>0.11215954273939133</v>
      </c>
      <c r="Z83">
        <v>0.14156778319738805</v>
      </c>
      <c r="AA83">
        <v>0.10874796099960804</v>
      </c>
      <c r="AB83">
        <v>4.6905122697353363E-2</v>
      </c>
      <c r="AC83">
        <v>9.2401221394538879E-2</v>
      </c>
      <c r="AD83">
        <v>0.266429603099823</v>
      </c>
      <c r="AE83">
        <v>0.27309569716453552</v>
      </c>
      <c r="AF83">
        <v>7.9572193324565887E-2</v>
      </c>
      <c r="AG83">
        <v>8.319677016697824E-2</v>
      </c>
      <c r="AH83">
        <v>4.9746035598218441E-2</v>
      </c>
      <c r="AI83">
        <v>2.2769385948777199E-2</v>
      </c>
      <c r="AJ83">
        <v>3.7811320275068283E-2</v>
      </c>
      <c r="AK83">
        <v>0.20196066796779633</v>
      </c>
      <c r="AL83">
        <v>0.20920377969741821</v>
      </c>
      <c r="AM83">
        <v>6.698126345872879E-2</v>
      </c>
      <c r="AN83">
        <v>6.5316331514623016E-2</v>
      </c>
      <c r="AO83">
        <v>3.4629909321665764E-2</v>
      </c>
      <c r="AP83">
        <v>1.5542376786470413E-2</v>
      </c>
      <c r="AQ83">
        <v>2.6733897626399994E-2</v>
      </c>
      <c r="AR83">
        <v>0.10629758238792419</v>
      </c>
      <c r="AS83">
        <v>0.11212781071662903</v>
      </c>
      <c r="AT83">
        <v>4.3264176696538925E-2</v>
      </c>
      <c r="AU83">
        <v>3.9051385669154115E-2</v>
      </c>
      <c r="AV83">
        <v>1.4375019818544388E-2</v>
      </c>
      <c r="AW83">
        <v>6.7416951060295105E-3</v>
      </c>
      <c r="AX83">
        <v>8.6955344304442406E-3</v>
      </c>
      <c r="AY83">
        <v>4.2596880346536636E-2</v>
      </c>
      <c r="AZ83">
        <v>4.4485416263341904E-2</v>
      </c>
      <c r="BA83">
        <v>1.9632212817668915E-2</v>
      </c>
      <c r="BB83">
        <v>1.7820380002376623E-2</v>
      </c>
      <c r="BC83">
        <v>3.384824376553297E-3</v>
      </c>
      <c r="BD83">
        <v>2.4945936165750027E-3</v>
      </c>
      <c r="BE83">
        <v>1.1534058721736073E-3</v>
      </c>
      <c r="BF83">
        <v>1.6593635082244873E-2</v>
      </c>
      <c r="BG83">
        <v>1.8591165542602539E-2</v>
      </c>
      <c r="BH83">
        <v>2.9102861881256104E-3</v>
      </c>
      <c r="BI83">
        <v>-1.3304112479090691E-2</v>
      </c>
      <c r="BJ83">
        <v>6.6890493035316467E-3</v>
      </c>
      <c r="BK83">
        <v>1.9637122750282288E-3</v>
      </c>
      <c r="BL83">
        <v>2.0332247018814087E-2</v>
      </c>
      <c r="BM83">
        <v>0.35382294654846191</v>
      </c>
      <c r="BN83">
        <v>0.35624575614929199</v>
      </c>
      <c r="BO83">
        <v>2.3090630769729614E-2</v>
      </c>
      <c r="BP83">
        <v>2.1588915959000587E-2</v>
      </c>
      <c r="BQ83">
        <v>0.12464025616645813</v>
      </c>
      <c r="BR83">
        <v>3.2316669821739197E-2</v>
      </c>
      <c r="BS83">
        <v>0.15460929274559021</v>
      </c>
      <c r="BT83">
        <v>0.33722931146621704</v>
      </c>
      <c r="BU83">
        <v>0.33765459060668945</v>
      </c>
      <c r="BV83">
        <v>2.0180344581604004E-2</v>
      </c>
      <c r="BW83">
        <v>3.4893028438091278E-2</v>
      </c>
      <c r="BX83">
        <v>0.11795120686292648</v>
      </c>
      <c r="BY83">
        <v>3.0352957546710968E-2</v>
      </c>
      <c r="BZ83">
        <v>0.13427704572677612</v>
      </c>
    </row>
    <row r="84" spans="1:78">
      <c r="A84">
        <v>1995</v>
      </c>
      <c r="B84">
        <v>1</v>
      </c>
      <c r="C84">
        <v>1</v>
      </c>
      <c r="D84">
        <v>0.15927551686763763</v>
      </c>
      <c r="E84">
        <v>0.18008574284613132</v>
      </c>
      <c r="F84">
        <v>0.26624133437871933</v>
      </c>
      <c r="G84">
        <v>9.0180166065692902E-2</v>
      </c>
      <c r="H84">
        <v>0.30421724915504456</v>
      </c>
      <c r="I84">
        <v>0.98573172092437744</v>
      </c>
      <c r="J84">
        <v>0.98356950283050537</v>
      </c>
      <c r="K84">
        <v>0.15614359080791473</v>
      </c>
      <c r="L84">
        <v>0.19592955522239208</v>
      </c>
      <c r="M84">
        <v>0.25973073020577431</v>
      </c>
      <c r="N84">
        <v>8.820304274559021E-2</v>
      </c>
      <c r="O84">
        <v>0.28356257081031799</v>
      </c>
      <c r="P84">
        <v>0.64889907836914063</v>
      </c>
      <c r="Q84">
        <v>0.64725792407989502</v>
      </c>
      <c r="R84">
        <v>0.13497114181518555</v>
      </c>
      <c r="S84">
        <v>0.16502586286514997</v>
      </c>
      <c r="T84">
        <v>0.14534857496619225</v>
      </c>
      <c r="U84">
        <v>5.7474009692668915E-2</v>
      </c>
      <c r="V84">
        <v>0.14443837106227875</v>
      </c>
      <c r="W84">
        <v>0.50255227088928223</v>
      </c>
      <c r="X84">
        <v>0.50369048118591309</v>
      </c>
      <c r="Y84">
        <v>0.12032921612262726</v>
      </c>
      <c r="Z84">
        <v>0.1346089830622077</v>
      </c>
      <c r="AA84">
        <v>0.10490613430738449</v>
      </c>
      <c r="AB84">
        <v>4.6389326453208923E-2</v>
      </c>
      <c r="AC84">
        <v>9.7456842660903931E-2</v>
      </c>
      <c r="AD84">
        <v>0.26689228415489197</v>
      </c>
      <c r="AE84">
        <v>0.27591246366500854</v>
      </c>
      <c r="AF84">
        <v>8.5473239421844482E-2</v>
      </c>
      <c r="AG84">
        <v>7.9177950276061893E-2</v>
      </c>
      <c r="AH84">
        <v>4.7117771580815315E-2</v>
      </c>
      <c r="AI84">
        <v>2.2894309833645821E-2</v>
      </c>
      <c r="AJ84">
        <v>4.1249196976423264E-2</v>
      </c>
      <c r="AK84">
        <v>0.20277118682861328</v>
      </c>
      <c r="AL84">
        <v>0.21194708347320557</v>
      </c>
      <c r="AM84">
        <v>7.2079025208950043E-2</v>
      </c>
      <c r="AN84">
        <v>6.2208399584051222E-2</v>
      </c>
      <c r="AO84">
        <v>3.3343739341944456E-2</v>
      </c>
      <c r="AP84">
        <v>1.6260821372270584E-2</v>
      </c>
      <c r="AQ84">
        <v>2.8055105358362198E-2</v>
      </c>
      <c r="AR84">
        <v>0.10759714990854263</v>
      </c>
      <c r="AS84">
        <v>0.11416702717542648</v>
      </c>
      <c r="AT84">
        <v>4.6341981738805771E-2</v>
      </c>
      <c r="AU84">
        <v>3.7513117742491886E-2</v>
      </c>
      <c r="AV84">
        <v>1.4099578140303493E-2</v>
      </c>
      <c r="AW84">
        <v>7.0544998161494732E-3</v>
      </c>
      <c r="AX84">
        <v>9.1578466817736626E-3</v>
      </c>
      <c r="AY84">
        <v>4.370155930519104E-2</v>
      </c>
      <c r="AZ84">
        <v>4.5575551688671112E-2</v>
      </c>
      <c r="BA84">
        <v>2.1336182951927185E-2</v>
      </c>
      <c r="BB84">
        <v>1.7015573876051349E-2</v>
      </c>
      <c r="BC84">
        <v>3.3096309052780271E-3</v>
      </c>
      <c r="BD84">
        <v>2.6005480904132128E-3</v>
      </c>
      <c r="BE84">
        <v>1.3136171037331223E-3</v>
      </c>
      <c r="BF84">
        <v>1.4268279075622559E-2</v>
      </c>
      <c r="BG84">
        <v>1.6430497169494629E-2</v>
      </c>
      <c r="BH84">
        <v>3.1319260597229004E-3</v>
      </c>
      <c r="BI84">
        <v>-1.5843812376260757E-2</v>
      </c>
      <c r="BJ84">
        <v>6.5106041729450226E-3</v>
      </c>
      <c r="BK84">
        <v>1.9771233201026917E-3</v>
      </c>
      <c r="BL84">
        <v>2.0654678344726563E-2</v>
      </c>
      <c r="BM84">
        <v>0.35110092163085938</v>
      </c>
      <c r="BN84">
        <v>0.35274207592010498</v>
      </c>
      <c r="BO84">
        <v>2.4304375052452087E-2</v>
      </c>
      <c r="BP84">
        <v>1.505987998098135E-2</v>
      </c>
      <c r="BQ84">
        <v>0.12089275941252708</v>
      </c>
      <c r="BR84">
        <v>3.2706156373023987E-2</v>
      </c>
      <c r="BS84">
        <v>0.15977887809276581</v>
      </c>
      <c r="BT84">
        <v>0.33683264255523682</v>
      </c>
      <c r="BU84">
        <v>0.33631157875061035</v>
      </c>
      <c r="BV84">
        <v>2.1172448992729187E-2</v>
      </c>
      <c r="BW84">
        <v>3.0903692357242107E-2</v>
      </c>
      <c r="BX84">
        <v>0.11438215523958206</v>
      </c>
      <c r="BY84">
        <v>3.0729033052921295E-2</v>
      </c>
      <c r="BZ84">
        <v>0.13912419974803925</v>
      </c>
    </row>
    <row r="85" spans="1:78">
      <c r="A85">
        <v>1996</v>
      </c>
      <c r="B85">
        <v>1</v>
      </c>
      <c r="C85">
        <v>1</v>
      </c>
      <c r="D85">
        <v>0.17981134355068207</v>
      </c>
      <c r="E85">
        <v>0.16334492899477482</v>
      </c>
      <c r="F85">
        <v>0.25146446749567986</v>
      </c>
      <c r="G85">
        <v>8.6241170763969421E-2</v>
      </c>
      <c r="H85">
        <v>0.31913807988166809</v>
      </c>
      <c r="I85">
        <v>0.98716121912002563</v>
      </c>
      <c r="J85">
        <v>0.98535186052322388</v>
      </c>
      <c r="K85">
        <v>0.17687912285327911</v>
      </c>
      <c r="L85">
        <v>0.18068394437432289</v>
      </c>
      <c r="M85">
        <v>0.24548139050602913</v>
      </c>
      <c r="N85">
        <v>8.4186926484107971E-2</v>
      </c>
      <c r="O85">
        <v>0.29812079668045044</v>
      </c>
      <c r="P85">
        <v>0.6531258225440979</v>
      </c>
      <c r="Q85">
        <v>0.65241265296936035</v>
      </c>
      <c r="R85">
        <v>0.15379917621612549</v>
      </c>
      <c r="S85">
        <v>0.15371593041345477</v>
      </c>
      <c r="T85">
        <v>0.13581710867583752</v>
      </c>
      <c r="U85">
        <v>5.5068422108888626E-2</v>
      </c>
      <c r="V85">
        <v>0.15401199460029602</v>
      </c>
      <c r="W85">
        <v>0.50793874263763428</v>
      </c>
      <c r="X85">
        <v>0.51108264923095703</v>
      </c>
      <c r="Y85">
        <v>0.13817077875137329</v>
      </c>
      <c r="Z85">
        <v>0.1248331933747977</v>
      </c>
      <c r="AA85">
        <v>9.7583133727312088E-2</v>
      </c>
      <c r="AB85">
        <v>4.4326972216367722E-2</v>
      </c>
      <c r="AC85">
        <v>0.10616857558488846</v>
      </c>
      <c r="AD85">
        <v>0.27107530832290649</v>
      </c>
      <c r="AE85">
        <v>0.28360641002655029</v>
      </c>
      <c r="AF85">
        <v>9.9795378744602203E-2</v>
      </c>
      <c r="AG85">
        <v>7.3566130362451077E-2</v>
      </c>
      <c r="AH85">
        <v>4.3841137085109949E-2</v>
      </c>
      <c r="AI85">
        <v>2.2086422890424728E-2</v>
      </c>
      <c r="AJ85">
        <v>4.4317334890365601E-2</v>
      </c>
      <c r="AK85">
        <v>0.20620220899581909</v>
      </c>
      <c r="AL85">
        <v>0.22046156227588654</v>
      </c>
      <c r="AM85">
        <v>8.530079573392868E-2</v>
      </c>
      <c r="AN85">
        <v>5.8503500651568174E-2</v>
      </c>
      <c r="AO85">
        <v>3.0929483473300934E-2</v>
      </c>
      <c r="AP85">
        <v>1.6130069270730019E-2</v>
      </c>
      <c r="AQ85">
        <v>2.9597718268632889E-2</v>
      </c>
      <c r="AR85">
        <v>0.11056222021579742</v>
      </c>
      <c r="AS85">
        <v>0.12092035263776779</v>
      </c>
      <c r="AT85">
        <v>5.5670224130153656E-2</v>
      </c>
      <c r="AU85">
        <v>3.4546260882052593E-2</v>
      </c>
      <c r="AV85">
        <v>1.2780873104929924E-2</v>
      </c>
      <c r="AW85">
        <v>7.6487911865115166E-3</v>
      </c>
      <c r="AX85">
        <v>1.027420349419117E-2</v>
      </c>
      <c r="AY85">
        <v>4.5500762760639191E-2</v>
      </c>
      <c r="AZ85">
        <v>4.9571171402931213E-2</v>
      </c>
      <c r="BA85">
        <v>2.6079541072249413E-2</v>
      </c>
      <c r="BB85">
        <v>1.5638686078091268E-2</v>
      </c>
      <c r="BC85">
        <v>3.1497972086071968E-3</v>
      </c>
      <c r="BD85">
        <v>3.0808357987552881E-3</v>
      </c>
      <c r="BE85">
        <v>1.6223113052546978E-3</v>
      </c>
      <c r="BF85">
        <v>1.2838780879974365E-2</v>
      </c>
      <c r="BG85">
        <v>1.4648139476776123E-2</v>
      </c>
      <c r="BH85">
        <v>2.9322206974029541E-3</v>
      </c>
      <c r="BI85">
        <v>-1.7339015379548073E-2</v>
      </c>
      <c r="BJ85">
        <v>5.9830769896507263E-3</v>
      </c>
      <c r="BK85">
        <v>2.0542442798614502E-3</v>
      </c>
      <c r="BL85">
        <v>2.1017283201217651E-2</v>
      </c>
      <c r="BM85">
        <v>0.3468741774559021</v>
      </c>
      <c r="BN85">
        <v>0.34758734703063965</v>
      </c>
      <c r="BO85">
        <v>2.601216733455658E-2</v>
      </c>
      <c r="BP85">
        <v>9.6289985813200474E-3</v>
      </c>
      <c r="BQ85">
        <v>0.11564735881984234</v>
      </c>
      <c r="BR85">
        <v>3.1172748655080795E-2</v>
      </c>
      <c r="BS85">
        <v>0.16512608528137207</v>
      </c>
      <c r="BT85">
        <v>0.33403539657592773</v>
      </c>
      <c r="BU85">
        <v>0.33293920755386353</v>
      </c>
      <c r="BV85">
        <v>2.3079946637153625E-2</v>
      </c>
      <c r="BW85">
        <v>2.696801396086812E-2</v>
      </c>
      <c r="BX85">
        <v>0.10966428183019161</v>
      </c>
      <c r="BY85">
        <v>2.9118504375219345E-2</v>
      </c>
      <c r="BZ85">
        <v>0.14410880208015442</v>
      </c>
    </row>
    <row r="86" spans="1:78">
      <c r="A86">
        <v>1997</v>
      </c>
      <c r="B86">
        <v>1</v>
      </c>
      <c r="C86">
        <v>1</v>
      </c>
      <c r="D86">
        <v>0.19943703711032867</v>
      </c>
      <c r="E86">
        <v>0.14824381843209267</v>
      </c>
      <c r="F86">
        <v>0.23800026252865791</v>
      </c>
      <c r="G86">
        <v>8.4444127976894379E-2</v>
      </c>
      <c r="H86">
        <v>0.32987475395202637</v>
      </c>
      <c r="I86">
        <v>0.98978686332702637</v>
      </c>
      <c r="J86">
        <v>0.98773574829101563</v>
      </c>
      <c r="K86">
        <v>0.19619640707969666</v>
      </c>
      <c r="L86">
        <v>0.1660572811961174</v>
      </c>
      <c r="M86">
        <v>0.23315706104040146</v>
      </c>
      <c r="N86">
        <v>8.2483865320682526E-2</v>
      </c>
      <c r="O86">
        <v>0.30984115600585938</v>
      </c>
      <c r="P86">
        <v>0.66047221422195435</v>
      </c>
      <c r="Q86">
        <v>0.65923750400543213</v>
      </c>
      <c r="R86">
        <v>0.17074361443519592</v>
      </c>
      <c r="S86">
        <v>0.14291607961058617</v>
      </c>
      <c r="T86">
        <v>0.12952889129519463</v>
      </c>
      <c r="U86">
        <v>5.3286824375391006E-2</v>
      </c>
      <c r="V86">
        <v>0.16276207566261292</v>
      </c>
      <c r="W86">
        <v>0.51648449897766113</v>
      </c>
      <c r="X86">
        <v>0.52007001638412476</v>
      </c>
      <c r="Y86">
        <v>0.15364757180213928</v>
      </c>
      <c r="Z86">
        <v>0.11656857584603131</v>
      </c>
      <c r="AA86">
        <v>9.3372466042637825E-2</v>
      </c>
      <c r="AB86">
        <v>4.3084852397441864E-2</v>
      </c>
      <c r="AC86">
        <v>0.11339657753705978</v>
      </c>
      <c r="AD86">
        <v>0.27932137250900269</v>
      </c>
      <c r="AE86">
        <v>0.29367271065711975</v>
      </c>
      <c r="AF86">
        <v>0.11071023344993591</v>
      </c>
      <c r="AG86">
        <v>6.9394403195474297E-2</v>
      </c>
      <c r="AH86">
        <v>4.2316396255046129E-2</v>
      </c>
      <c r="AI86">
        <v>2.244030125439167E-2</v>
      </c>
      <c r="AJ86">
        <v>4.8811368644237518E-2</v>
      </c>
      <c r="AK86">
        <v>0.21458068490028381</v>
      </c>
      <c r="AL86">
        <v>0.23142364621162415</v>
      </c>
      <c r="AM86">
        <v>9.4533964991569519E-2</v>
      </c>
      <c r="AN86">
        <v>5.5513018160127103E-2</v>
      </c>
      <c r="AO86">
        <v>3.0167551711201668E-2</v>
      </c>
      <c r="AP86">
        <v>1.638319343328476E-2</v>
      </c>
      <c r="AQ86">
        <v>3.4825913608074188E-2</v>
      </c>
      <c r="AR86">
        <v>0.11622368544340134</v>
      </c>
      <c r="AS86">
        <v>0.1291019469499588</v>
      </c>
      <c r="AT86">
        <v>6.1277430504560471E-2</v>
      </c>
      <c r="AU86">
        <v>3.3258585004659835E-2</v>
      </c>
      <c r="AV86">
        <v>1.2130762450397015E-2</v>
      </c>
      <c r="AW86">
        <v>7.935783825814724E-3</v>
      </c>
      <c r="AX86">
        <v>1.4499387703835964E-2</v>
      </c>
      <c r="AY86">
        <v>4.7432839870452881E-2</v>
      </c>
      <c r="AZ86">
        <v>5.2649855613708496E-2</v>
      </c>
      <c r="BA86">
        <v>2.8597202152013779E-2</v>
      </c>
      <c r="BB86">
        <v>1.5541861836027238E-2</v>
      </c>
      <c r="BC86">
        <v>2.9493741458281875E-3</v>
      </c>
      <c r="BD86">
        <v>3.1992513686418533E-3</v>
      </c>
      <c r="BE86">
        <v>2.3621660657227039E-3</v>
      </c>
      <c r="BF86">
        <v>1.0213136672973633E-2</v>
      </c>
      <c r="BG86">
        <v>1.2264251708984375E-2</v>
      </c>
      <c r="BH86">
        <v>3.240630030632019E-3</v>
      </c>
      <c r="BI86">
        <v>-1.7813462764024734E-2</v>
      </c>
      <c r="BJ86">
        <v>4.8432014882564545E-3</v>
      </c>
      <c r="BK86">
        <v>1.960262656211853E-3</v>
      </c>
      <c r="BL86">
        <v>2.0033597946166992E-2</v>
      </c>
      <c r="BM86">
        <v>0.33952778577804565</v>
      </c>
      <c r="BN86">
        <v>0.34076249599456787</v>
      </c>
      <c r="BO86">
        <v>2.8693422675132751E-2</v>
      </c>
      <c r="BP86">
        <v>5.3277388215065002E-3</v>
      </c>
      <c r="BQ86">
        <v>0.10847137123346329</v>
      </c>
      <c r="BR86">
        <v>3.1157303601503372E-2</v>
      </c>
      <c r="BS86">
        <v>0.16711267828941345</v>
      </c>
      <c r="BT86">
        <v>0.32931464910507202</v>
      </c>
      <c r="BU86">
        <v>0.3284982442855835</v>
      </c>
      <c r="BV86">
        <v>2.5452792644500732E-2</v>
      </c>
      <c r="BW86">
        <v>2.3141201585531235E-2</v>
      </c>
      <c r="BX86">
        <v>0.10362816974520683</v>
      </c>
      <c r="BY86">
        <v>2.9197040945291519E-2</v>
      </c>
      <c r="BZ86">
        <v>0.14707908034324646</v>
      </c>
    </row>
    <row r="87" spans="1:78">
      <c r="A87">
        <v>1998</v>
      </c>
      <c r="B87">
        <v>1</v>
      </c>
      <c r="C87">
        <v>1</v>
      </c>
      <c r="D87">
        <v>0.21898774802684784</v>
      </c>
      <c r="E87">
        <v>0.13175643421709538</v>
      </c>
      <c r="F87">
        <v>0.22746555879712105</v>
      </c>
      <c r="G87">
        <v>8.3545371890068054E-2</v>
      </c>
      <c r="H87">
        <v>0.33824491500854492</v>
      </c>
      <c r="I87">
        <v>0.99056267738342285</v>
      </c>
      <c r="J87">
        <v>0.98816263675689697</v>
      </c>
      <c r="K87">
        <v>0.21551327407360077</v>
      </c>
      <c r="L87">
        <v>0.14946016017347574</v>
      </c>
      <c r="M87">
        <v>0.22292501106858253</v>
      </c>
      <c r="N87">
        <v>8.1509582698345184E-2</v>
      </c>
      <c r="O87">
        <v>0.31875461339950562</v>
      </c>
      <c r="P87">
        <v>0.66986936330795288</v>
      </c>
      <c r="Q87">
        <v>0.66643178462982178</v>
      </c>
      <c r="R87">
        <v>0.18913586437702179</v>
      </c>
      <c r="S87">
        <v>0.12952049216255546</v>
      </c>
      <c r="T87">
        <v>0.12432905100286007</v>
      </c>
      <c r="U87">
        <v>5.3758881986141205E-2</v>
      </c>
      <c r="V87">
        <v>0.16968750953674316</v>
      </c>
      <c r="W87">
        <v>0.52928537130355835</v>
      </c>
      <c r="X87">
        <v>0.53021013736724854</v>
      </c>
      <c r="Y87">
        <v>0.17067645490169525</v>
      </c>
      <c r="Z87">
        <v>0.10588745144195855</v>
      </c>
      <c r="AA87">
        <v>8.8676083832979202E-2</v>
      </c>
      <c r="AB87">
        <v>4.3159790337085724E-2</v>
      </c>
      <c r="AC87">
        <v>0.12181037664413452</v>
      </c>
      <c r="AD87">
        <v>0.29132950305938721</v>
      </c>
      <c r="AE87">
        <v>0.30460247397422791</v>
      </c>
      <c r="AF87">
        <v>0.12499285489320755</v>
      </c>
      <c r="AG87">
        <v>6.3829423859715462E-2</v>
      </c>
      <c r="AH87">
        <v>3.9074320811778307E-2</v>
      </c>
      <c r="AI87">
        <v>2.1474750712513924E-2</v>
      </c>
      <c r="AJ87">
        <v>5.523112416267395E-2</v>
      </c>
      <c r="AK87">
        <v>0.22363317012786865</v>
      </c>
      <c r="AL87">
        <v>0.23822294175624847</v>
      </c>
      <c r="AM87">
        <v>0.10648665577173233</v>
      </c>
      <c r="AN87">
        <v>5.1373351772781461E-2</v>
      </c>
      <c r="AO87">
        <v>2.7060469146817923E-2</v>
      </c>
      <c r="AP87">
        <v>1.5444387681782246E-2</v>
      </c>
      <c r="AQ87">
        <v>3.7858068943023682E-2</v>
      </c>
      <c r="AR87">
        <v>0.12155593931674957</v>
      </c>
      <c r="AS87">
        <v>0.13461004197597504</v>
      </c>
      <c r="AT87">
        <v>7.0613615214824677E-2</v>
      </c>
      <c r="AU87">
        <v>3.1716061988845468E-2</v>
      </c>
      <c r="AV87">
        <v>1.1512039927765727E-2</v>
      </c>
      <c r="AW87">
        <v>7.6141250319778919E-3</v>
      </c>
      <c r="AX87">
        <v>1.3154201209545135E-2</v>
      </c>
      <c r="AY87">
        <v>5.0267662853002548E-2</v>
      </c>
      <c r="AZ87">
        <v>5.5166125297546387E-2</v>
      </c>
      <c r="BA87">
        <v>3.2129254192113876E-2</v>
      </c>
      <c r="BB87">
        <v>1.4841267800875357E-2</v>
      </c>
      <c r="BC87">
        <v>2.951662172563374E-3</v>
      </c>
      <c r="BD87">
        <v>2.9414601158350706E-3</v>
      </c>
      <c r="BE87">
        <v>2.3024796973913908E-3</v>
      </c>
      <c r="BF87">
        <v>9.4373226165771484E-3</v>
      </c>
      <c r="BG87">
        <v>1.1837363243103027E-2</v>
      </c>
      <c r="BH87">
        <v>3.4744739532470703E-3</v>
      </c>
      <c r="BI87">
        <v>-1.7703725956380367E-2</v>
      </c>
      <c r="BJ87">
        <v>4.5405477285385132E-3</v>
      </c>
      <c r="BK87">
        <v>2.0357891917228699E-3</v>
      </c>
      <c r="BL87">
        <v>1.9490301609039307E-2</v>
      </c>
      <c r="BM87">
        <v>0.33013063669204712</v>
      </c>
      <c r="BN87">
        <v>0.33356821537017822</v>
      </c>
      <c r="BO87">
        <v>2.985188364982605E-2</v>
      </c>
      <c r="BP87">
        <v>2.2359420545399189E-3</v>
      </c>
      <c r="BQ87">
        <v>0.10313650779426098</v>
      </c>
      <c r="BR87">
        <v>2.9786489903926849E-2</v>
      </c>
      <c r="BS87">
        <v>0.16855740547180176</v>
      </c>
      <c r="BT87">
        <v>0.32069331407546997</v>
      </c>
      <c r="BU87">
        <v>0.3217308521270752</v>
      </c>
      <c r="BV87">
        <v>2.6377409696578979E-2</v>
      </c>
      <c r="BW87">
        <v>1.9939668010920286E-2</v>
      </c>
      <c r="BX87">
        <v>9.8595960065722466E-2</v>
      </c>
      <c r="BY87">
        <v>2.7750700712203979E-2</v>
      </c>
      <c r="BZ87">
        <v>0.14906710386276245</v>
      </c>
    </row>
    <row r="88" spans="1:78">
      <c r="A88">
        <v>1999</v>
      </c>
      <c r="B88">
        <v>1</v>
      </c>
      <c r="C88">
        <v>1</v>
      </c>
      <c r="D88">
        <v>0.23769941926002502</v>
      </c>
      <c r="E88">
        <v>0.11899176985025406</v>
      </c>
      <c r="F88">
        <v>0.2202114574611187</v>
      </c>
      <c r="G88">
        <v>7.9635128378868103E-2</v>
      </c>
      <c r="H88">
        <v>0.34346222877502441</v>
      </c>
      <c r="I88">
        <v>0.98919326066970825</v>
      </c>
      <c r="J88">
        <v>0.98608410358428955</v>
      </c>
      <c r="K88">
        <v>0.23339776694774628</v>
      </c>
      <c r="L88">
        <v>0.13672372978180647</v>
      </c>
      <c r="M88">
        <v>0.21401775255799294</v>
      </c>
      <c r="N88">
        <v>7.7506445348262787E-2</v>
      </c>
      <c r="O88">
        <v>0.32443839311599731</v>
      </c>
      <c r="P88">
        <v>0.67255485057830811</v>
      </c>
      <c r="Q88">
        <v>0.66832256317138672</v>
      </c>
      <c r="R88">
        <v>0.20386055111885071</v>
      </c>
      <c r="S88">
        <v>0.12051180936396122</v>
      </c>
      <c r="T88">
        <v>0.11586448177695274</v>
      </c>
      <c r="U88">
        <v>5.1475919783115387E-2</v>
      </c>
      <c r="V88">
        <v>0.17660981416702271</v>
      </c>
      <c r="W88">
        <v>0.53385782241821289</v>
      </c>
      <c r="X88">
        <v>0.53531551361083984</v>
      </c>
      <c r="Y88">
        <v>0.18298745155334473</v>
      </c>
      <c r="Z88">
        <v>9.9697869271039963E-2</v>
      </c>
      <c r="AA88">
        <v>8.3202876150608063E-2</v>
      </c>
      <c r="AB88">
        <v>4.1604895144701004E-2</v>
      </c>
      <c r="AC88">
        <v>0.12782241404056549</v>
      </c>
      <c r="AD88">
        <v>0.29741302132606506</v>
      </c>
      <c r="AE88">
        <v>0.31136330962181091</v>
      </c>
      <c r="AF88">
        <v>0.13168765604496002</v>
      </c>
      <c r="AG88">
        <v>6.0599364398512989E-2</v>
      </c>
      <c r="AH88">
        <v>3.6165689118206501E-2</v>
      </c>
      <c r="AI88">
        <v>2.1453626453876495E-2</v>
      </c>
      <c r="AJ88">
        <v>6.1456959694623947E-2</v>
      </c>
      <c r="AK88">
        <v>0.22942569851875305</v>
      </c>
      <c r="AL88">
        <v>0.24538065493106842</v>
      </c>
      <c r="AM88">
        <v>0.11154116690158844</v>
      </c>
      <c r="AN88">
        <v>4.875558492494747E-2</v>
      </c>
      <c r="AO88">
        <v>2.4933620356023312E-2</v>
      </c>
      <c r="AP88">
        <v>1.5716155990958214E-2</v>
      </c>
      <c r="AQ88">
        <v>4.4434130191802979E-2</v>
      </c>
      <c r="AR88">
        <v>0.12563924491405487</v>
      </c>
      <c r="AS88">
        <v>0.13903163373470306</v>
      </c>
      <c r="AT88">
        <v>7.309577614068985E-2</v>
      </c>
      <c r="AU88">
        <v>3.06200729610282E-2</v>
      </c>
      <c r="AV88">
        <v>1.0308822151273489E-2</v>
      </c>
      <c r="AW88">
        <v>7.9768206924200058E-3</v>
      </c>
      <c r="AX88">
        <v>1.70301403850317E-2</v>
      </c>
      <c r="AY88">
        <v>5.2995871752500534E-2</v>
      </c>
      <c r="AZ88">
        <v>5.725734680891037E-2</v>
      </c>
      <c r="BA88">
        <v>3.280208632349968E-2</v>
      </c>
      <c r="BB88">
        <v>1.417493253484281E-2</v>
      </c>
      <c r="BC88">
        <v>2.4171486729755998E-3</v>
      </c>
      <c r="BD88">
        <v>3.27112409286201E-3</v>
      </c>
      <c r="BE88">
        <v>4.5920545235276222E-3</v>
      </c>
      <c r="BF88">
        <v>1.0806739330291748E-2</v>
      </c>
      <c r="BG88">
        <v>1.3915896415710449E-2</v>
      </c>
      <c r="BH88">
        <v>4.3016523122787476E-3</v>
      </c>
      <c r="BI88">
        <v>-1.773195993155241E-2</v>
      </c>
      <c r="BJ88">
        <v>6.1937049031257629E-3</v>
      </c>
      <c r="BK88">
        <v>2.1286830306053162E-3</v>
      </c>
      <c r="BL88">
        <v>1.90238356590271E-2</v>
      </c>
      <c r="BM88">
        <v>0.32744514942169189</v>
      </c>
      <c r="BN88">
        <v>0.33167743682861328</v>
      </c>
      <c r="BO88">
        <v>3.3838868141174316E-2</v>
      </c>
      <c r="BP88">
        <v>-1.5200395137071609E-3</v>
      </c>
      <c r="BQ88">
        <v>0.10434697568416595</v>
      </c>
      <c r="BR88">
        <v>2.8159208595752716E-2</v>
      </c>
      <c r="BS88">
        <v>0.16685241460800171</v>
      </c>
      <c r="BT88">
        <v>0.31663841009140015</v>
      </c>
      <c r="BU88">
        <v>0.31776154041290283</v>
      </c>
      <c r="BV88">
        <v>2.9537215828895569E-2</v>
      </c>
      <c r="BW88">
        <v>1.6211920417845249E-2</v>
      </c>
      <c r="BX88">
        <v>9.8153270781040192E-2</v>
      </c>
      <c r="BY88">
        <v>2.60305255651474E-2</v>
      </c>
      <c r="BZ88">
        <v>0.14782857894897461</v>
      </c>
    </row>
    <row r="89" spans="1:78">
      <c r="A89">
        <v>2000</v>
      </c>
      <c r="B89">
        <v>1</v>
      </c>
      <c r="C89">
        <v>1</v>
      </c>
      <c r="D89">
        <v>0.23201853036880493</v>
      </c>
      <c r="E89">
        <v>0.1114506907761097</v>
      </c>
      <c r="F89">
        <v>0.23377818614244461</v>
      </c>
      <c r="G89">
        <v>8.0774471163749695E-2</v>
      </c>
      <c r="H89">
        <v>0.34197810292243958</v>
      </c>
      <c r="I89">
        <v>0.98931604623794556</v>
      </c>
      <c r="J89">
        <v>0.98665440082550049</v>
      </c>
      <c r="K89">
        <v>0.22802139818668365</v>
      </c>
      <c r="L89">
        <v>0.13092274218797684</v>
      </c>
      <c r="M89">
        <v>0.22643817216157913</v>
      </c>
      <c r="N89">
        <v>7.8521519899368286E-2</v>
      </c>
      <c r="O89">
        <v>0.32275062799453735</v>
      </c>
      <c r="P89">
        <v>0.67241096496582031</v>
      </c>
      <c r="Q89">
        <v>0.67174005508422852</v>
      </c>
      <c r="R89">
        <v>0.20143000781536102</v>
      </c>
      <c r="S89">
        <v>0.11693598236888647</v>
      </c>
      <c r="T89">
        <v>0.12274488247931004</v>
      </c>
      <c r="U89">
        <v>5.3470071405172348E-2</v>
      </c>
      <c r="V89">
        <v>0.17715907096862793</v>
      </c>
      <c r="W89">
        <v>0.5342143177986145</v>
      </c>
      <c r="X89">
        <v>0.54051446914672852</v>
      </c>
      <c r="Y89">
        <v>0.18329624831676483</v>
      </c>
      <c r="Z89">
        <v>9.8099054768681526E-2</v>
      </c>
      <c r="AA89">
        <v>8.65352563560009E-2</v>
      </c>
      <c r="AB89">
        <v>4.3401289731264114E-2</v>
      </c>
      <c r="AC89">
        <v>0.12918263673782349</v>
      </c>
      <c r="AD89">
        <v>0.29939541220664978</v>
      </c>
      <c r="AE89">
        <v>0.31951171159744263</v>
      </c>
      <c r="AF89">
        <v>0.13548499345779419</v>
      </c>
      <c r="AG89">
        <v>6.0806216730270535E-2</v>
      </c>
      <c r="AH89">
        <v>3.7724088877439499E-2</v>
      </c>
      <c r="AI89">
        <v>2.3355545476078987E-2</v>
      </c>
      <c r="AJ89">
        <v>6.2140870839357376E-2</v>
      </c>
      <c r="AK89">
        <v>0.23161616921424866</v>
      </c>
      <c r="AL89">
        <v>0.25333636999130249</v>
      </c>
      <c r="AM89">
        <v>0.11605224013328552</v>
      </c>
      <c r="AN89">
        <v>4.9690833227941766E-2</v>
      </c>
      <c r="AO89">
        <v>2.6685022749006748E-2</v>
      </c>
      <c r="AP89">
        <v>1.6989374533295631E-2</v>
      </c>
      <c r="AQ89">
        <v>4.3918900191783905E-2</v>
      </c>
      <c r="AR89">
        <v>0.12767423689365387</v>
      </c>
      <c r="AS89">
        <v>0.14650915563106537</v>
      </c>
      <c r="AT89">
        <v>7.7901117503643036E-2</v>
      </c>
      <c r="AU89">
        <v>3.1907626260363031E-2</v>
      </c>
      <c r="AV89">
        <v>1.0860174195840955E-2</v>
      </c>
      <c r="AW89">
        <v>8.7585709989070892E-3</v>
      </c>
      <c r="AX89">
        <v>1.7081664875149727E-2</v>
      </c>
      <c r="AY89">
        <v>5.3868670016527176E-2</v>
      </c>
      <c r="AZ89">
        <v>6.265692412853241E-2</v>
      </c>
      <c r="BA89">
        <v>3.7139605730772018E-2</v>
      </c>
      <c r="BB89">
        <v>1.5172319919656729E-2</v>
      </c>
      <c r="BC89">
        <v>2.6776259765028954E-3</v>
      </c>
      <c r="BD89">
        <v>3.4975411836057901E-3</v>
      </c>
      <c r="BE89">
        <v>4.169834777712822E-3</v>
      </c>
      <c r="BF89">
        <v>1.0683953762054443E-2</v>
      </c>
      <c r="BG89">
        <v>1.3345599174499512E-2</v>
      </c>
      <c r="BH89">
        <v>3.9971321821212769E-3</v>
      </c>
      <c r="BI89">
        <v>-1.9472051411867142E-2</v>
      </c>
      <c r="BJ89">
        <v>7.3400139808654785E-3</v>
      </c>
      <c r="BK89">
        <v>2.2529512643814087E-3</v>
      </c>
      <c r="BL89">
        <v>1.9227474927902222E-2</v>
      </c>
      <c r="BM89">
        <v>0.32758903503417969</v>
      </c>
      <c r="BN89">
        <v>0.32825994491577148</v>
      </c>
      <c r="BO89">
        <v>3.0588522553443909E-2</v>
      </c>
      <c r="BP89">
        <v>-5.4852915927767754E-3</v>
      </c>
      <c r="BQ89">
        <v>0.11103330366313457</v>
      </c>
      <c r="BR89">
        <v>2.7304399758577347E-2</v>
      </c>
      <c r="BS89">
        <v>0.16481903195381165</v>
      </c>
      <c r="BT89">
        <v>0.31690508127212524</v>
      </c>
      <c r="BU89">
        <v>0.31491434574127197</v>
      </c>
      <c r="BV89">
        <v>2.6591390371322632E-2</v>
      </c>
      <c r="BW89">
        <v>1.3986759819090366E-2</v>
      </c>
      <c r="BX89">
        <v>0.1036932896822691</v>
      </c>
      <c r="BY89">
        <v>2.5051448494195938E-2</v>
      </c>
      <c r="BZ89">
        <v>0.14559155702590942</v>
      </c>
    </row>
    <row r="90" spans="1:78">
      <c r="A90">
        <v>2001</v>
      </c>
      <c r="B90">
        <v>1</v>
      </c>
      <c r="C90">
        <v>1</v>
      </c>
      <c r="D90">
        <v>0.20739665627479553</v>
      </c>
      <c r="E90">
        <v>0.11113451980054379</v>
      </c>
      <c r="F90">
        <v>0.26306633278727531</v>
      </c>
      <c r="G90">
        <v>8.547162264585495E-2</v>
      </c>
      <c r="H90">
        <v>0.33293086290359497</v>
      </c>
      <c r="I90">
        <v>0.98917514085769653</v>
      </c>
      <c r="J90">
        <v>0.98714125156402588</v>
      </c>
      <c r="K90">
        <v>0.20423100888729095</v>
      </c>
      <c r="L90">
        <v>0.13272897992283106</v>
      </c>
      <c r="M90">
        <v>0.25576381385326385</v>
      </c>
      <c r="N90">
        <v>8.2846537232398987E-2</v>
      </c>
      <c r="O90">
        <v>0.31157076358795166</v>
      </c>
      <c r="P90">
        <v>0.66461396217346191</v>
      </c>
      <c r="Q90">
        <v>0.66398286819458008</v>
      </c>
      <c r="R90">
        <v>0.18220949172973633</v>
      </c>
      <c r="S90">
        <v>0.12088995263911784</v>
      </c>
      <c r="T90">
        <v>0.13858061656355858</v>
      </c>
      <c r="U90">
        <v>5.6842520833015442E-2</v>
      </c>
      <c r="V90">
        <v>0.1654602587223053</v>
      </c>
      <c r="W90">
        <v>0.52624821662902832</v>
      </c>
      <c r="X90">
        <v>0.53067570924758911</v>
      </c>
      <c r="Y90">
        <v>0.16715911030769348</v>
      </c>
      <c r="Z90">
        <v>0.10229377984069288</v>
      </c>
      <c r="AA90">
        <v>9.8155450075864792E-2</v>
      </c>
      <c r="AB90">
        <v>4.6418905258178711E-2</v>
      </c>
      <c r="AC90">
        <v>0.11664848029613495</v>
      </c>
      <c r="AD90">
        <v>0.29552114009857178</v>
      </c>
      <c r="AE90">
        <v>0.31192442774772644</v>
      </c>
      <c r="AF90">
        <v>0.1268123984336853</v>
      </c>
      <c r="AG90">
        <v>6.3426315726246685E-2</v>
      </c>
      <c r="AH90">
        <v>4.3886619620025158E-2</v>
      </c>
      <c r="AI90">
        <v>2.5600207969546318E-2</v>
      </c>
      <c r="AJ90">
        <v>5.2198879420757294E-2</v>
      </c>
      <c r="AK90">
        <v>0.23001711070537567</v>
      </c>
      <c r="AL90">
        <v>0.24797502160072327</v>
      </c>
      <c r="AM90">
        <v>0.11033627390861511</v>
      </c>
      <c r="AN90">
        <v>5.212497350294143E-2</v>
      </c>
      <c r="AO90">
        <v>3.1080118380486965E-2</v>
      </c>
      <c r="AP90">
        <v>1.8977031111717224E-2</v>
      </c>
      <c r="AQ90">
        <v>3.5456616431474686E-2</v>
      </c>
      <c r="AR90">
        <v>0.12923212349414825</v>
      </c>
      <c r="AS90">
        <v>0.14585402607917786</v>
      </c>
      <c r="AT90">
        <v>7.6436623930931091E-2</v>
      </c>
      <c r="AU90">
        <v>3.3271937929384876E-2</v>
      </c>
      <c r="AV90">
        <v>1.3648389838635921E-2</v>
      </c>
      <c r="AW90">
        <v>9.5109203830361366E-3</v>
      </c>
      <c r="AX90">
        <v>1.2986151501536369E-2</v>
      </c>
      <c r="AY90">
        <v>5.5468317121267319E-2</v>
      </c>
      <c r="AZ90">
        <v>6.5099745988845825E-2</v>
      </c>
      <c r="BA90">
        <v>3.9245143532752991E-2</v>
      </c>
      <c r="BB90">
        <v>1.610719079599221E-2</v>
      </c>
      <c r="BC90">
        <v>4.0370074566453695E-3</v>
      </c>
      <c r="BD90">
        <v>3.5953295882791281E-3</v>
      </c>
      <c r="BE90">
        <v>2.1150731481611729E-3</v>
      </c>
      <c r="BF90">
        <v>1.0824859142303467E-2</v>
      </c>
      <c r="BG90">
        <v>1.2858748435974121E-2</v>
      </c>
      <c r="BH90">
        <v>3.1656473875045776E-3</v>
      </c>
      <c r="BI90">
        <v>-2.1594460122287273E-2</v>
      </c>
      <c r="BJ90">
        <v>7.3025189340114594E-3</v>
      </c>
      <c r="BK90">
        <v>2.6250854134559631E-3</v>
      </c>
      <c r="BL90">
        <v>2.1360099315643311E-2</v>
      </c>
      <c r="BM90">
        <v>0.33538603782653809</v>
      </c>
      <c r="BN90">
        <v>0.33601713180541992</v>
      </c>
      <c r="BO90">
        <v>2.5187164545059204E-2</v>
      </c>
      <c r="BP90">
        <v>-9.7554328385740519E-3</v>
      </c>
      <c r="BQ90">
        <v>0.12448571622371674</v>
      </c>
      <c r="BR90">
        <v>2.8629101812839508E-2</v>
      </c>
      <c r="BS90">
        <v>0.16747060418128967</v>
      </c>
      <c r="BT90">
        <v>0.32456117868423462</v>
      </c>
      <c r="BU90">
        <v>0.3231583833694458</v>
      </c>
      <c r="BV90">
        <v>2.2021517157554626E-2</v>
      </c>
      <c r="BW90">
        <v>1.1839027283713222E-2</v>
      </c>
      <c r="BX90">
        <v>0.11718319728970528</v>
      </c>
      <c r="BY90">
        <v>2.6004016399383545E-2</v>
      </c>
      <c r="BZ90">
        <v>0.14611050486564636</v>
      </c>
    </row>
    <row r="91" spans="1:78">
      <c r="A91">
        <v>2002</v>
      </c>
      <c r="B91">
        <v>1</v>
      </c>
      <c r="C91">
        <v>1</v>
      </c>
      <c r="D91">
        <v>0.18149381875991821</v>
      </c>
      <c r="E91">
        <v>0.11641778983175755</v>
      </c>
      <c r="F91">
        <v>0.29031289368867874</v>
      </c>
      <c r="G91">
        <v>8.885897696018219E-2</v>
      </c>
      <c r="H91">
        <v>0.32291653752326965</v>
      </c>
      <c r="I91">
        <v>0.9898877739906311</v>
      </c>
      <c r="J91">
        <v>0.98767650127410889</v>
      </c>
      <c r="K91">
        <v>0.17826031148433685</v>
      </c>
      <c r="L91">
        <v>0.13812961615622044</v>
      </c>
      <c r="M91">
        <v>0.28456528857350349</v>
      </c>
      <c r="N91">
        <v>8.6075961589813232E-2</v>
      </c>
      <c r="O91">
        <v>0.30064532160758972</v>
      </c>
      <c r="P91">
        <v>0.66654390096664429</v>
      </c>
      <c r="Q91">
        <v>0.66419875621795654</v>
      </c>
      <c r="R91">
        <v>0.1578410267829895</v>
      </c>
      <c r="S91">
        <v>0.13047229102812707</v>
      </c>
      <c r="T91">
        <v>0.15901347249746323</v>
      </c>
      <c r="U91">
        <v>5.9675175696611404E-2</v>
      </c>
      <c r="V91">
        <v>0.15719680488109589</v>
      </c>
      <c r="W91">
        <v>0.52703523635864258</v>
      </c>
      <c r="X91">
        <v>0.52773308753967285</v>
      </c>
      <c r="Y91">
        <v>0.14334167540073395</v>
      </c>
      <c r="Z91">
        <v>0.11183459963649511</v>
      </c>
      <c r="AA91">
        <v>0.11313272453844547</v>
      </c>
      <c r="AB91">
        <v>4.9204759299755096E-2</v>
      </c>
      <c r="AC91">
        <v>0.1102193146944046</v>
      </c>
      <c r="AD91">
        <v>0.29361224174499512</v>
      </c>
      <c r="AE91">
        <v>0.30225628614425659</v>
      </c>
      <c r="AF91">
        <v>0.10680260509252548</v>
      </c>
      <c r="AG91">
        <v>7.1031253959517926E-2</v>
      </c>
      <c r="AH91">
        <v>5.0952075514942408E-2</v>
      </c>
      <c r="AI91">
        <v>2.6403181254863739E-2</v>
      </c>
      <c r="AJ91">
        <v>4.7067176550626755E-2</v>
      </c>
      <c r="AK91">
        <v>0.22751708328723907</v>
      </c>
      <c r="AL91">
        <v>0.23802514374256134</v>
      </c>
      <c r="AM91">
        <v>9.1857537627220154E-2</v>
      </c>
      <c r="AN91">
        <v>5.9348052192945033E-2</v>
      </c>
      <c r="AO91">
        <v>3.6121582612395287E-2</v>
      </c>
      <c r="AP91">
        <v>1.9250813871622086E-2</v>
      </c>
      <c r="AQ91">
        <v>3.1447160989046097E-2</v>
      </c>
      <c r="AR91">
        <v>0.12707145512104034</v>
      </c>
      <c r="AS91">
        <v>0.13607114553451538</v>
      </c>
      <c r="AT91">
        <v>6.2175489962100983E-2</v>
      </c>
      <c r="AU91">
        <v>3.766098442429211E-2</v>
      </c>
      <c r="AV91">
        <v>1.5500373439863324E-2</v>
      </c>
      <c r="AW91">
        <v>9.3679521232843399E-3</v>
      </c>
      <c r="AX91">
        <v>1.1366349644958973E-2</v>
      </c>
      <c r="AY91">
        <v>5.469798669219017E-2</v>
      </c>
      <c r="AZ91">
        <v>5.9414222836494446E-2</v>
      </c>
      <c r="BA91">
        <v>3.1673025339841843E-2</v>
      </c>
      <c r="BB91">
        <v>1.8178172424995864E-2</v>
      </c>
      <c r="BC91">
        <v>4.5566678745672107E-3</v>
      </c>
      <c r="BD91">
        <v>3.3045313321053982E-3</v>
      </c>
      <c r="BE91">
        <v>1.7018259968608618E-3</v>
      </c>
      <c r="BF91">
        <v>1.0112226009368896E-2</v>
      </c>
      <c r="BG91">
        <v>1.2323498725891113E-2</v>
      </c>
      <c r="BH91">
        <v>3.2335072755813599E-3</v>
      </c>
      <c r="BI91">
        <v>-2.1711826324462891E-2</v>
      </c>
      <c r="BJ91">
        <v>5.7476051151752472E-3</v>
      </c>
      <c r="BK91">
        <v>2.7830153703689575E-3</v>
      </c>
      <c r="BL91">
        <v>2.2271215915679932E-2</v>
      </c>
      <c r="BM91">
        <v>0.33345609903335571</v>
      </c>
      <c r="BN91">
        <v>0.33580124378204346</v>
      </c>
      <c r="BO91">
        <v>2.3652791976928711E-2</v>
      </c>
      <c r="BP91">
        <v>-1.4054501196369529E-2</v>
      </c>
      <c r="BQ91">
        <v>0.13129942119121552</v>
      </c>
      <c r="BR91">
        <v>2.9183801263570786E-2</v>
      </c>
      <c r="BS91">
        <v>0.16571973264217377</v>
      </c>
      <c r="BT91">
        <v>0.32334387302398682</v>
      </c>
      <c r="BU91">
        <v>0.32347774505615234</v>
      </c>
      <c r="BV91">
        <v>2.0419284701347351E-2</v>
      </c>
      <c r="BW91">
        <v>7.6573251280933619E-3</v>
      </c>
      <c r="BX91">
        <v>0.12555181607604027</v>
      </c>
      <c r="BY91">
        <v>2.6400785893201828E-2</v>
      </c>
      <c r="BZ91">
        <v>0.14344851672649384</v>
      </c>
    </row>
    <row r="92" spans="1:78">
      <c r="A92">
        <v>2003</v>
      </c>
      <c r="B92">
        <v>1</v>
      </c>
      <c r="C92">
        <v>1</v>
      </c>
      <c r="D92">
        <v>0.17239271104335785</v>
      </c>
      <c r="E92">
        <v>0.1168501628562808</v>
      </c>
      <c r="F92">
        <v>0.29944871366024017</v>
      </c>
      <c r="G92">
        <v>8.8429644703865051E-2</v>
      </c>
      <c r="H92">
        <v>0.32287877798080444</v>
      </c>
      <c r="I92">
        <v>0.99181342124938965</v>
      </c>
      <c r="J92">
        <v>0.9895012378692627</v>
      </c>
      <c r="K92">
        <v>0.16914999485015869</v>
      </c>
      <c r="L92">
        <v>0.13796734809875488</v>
      </c>
      <c r="M92">
        <v>0.29608423635363579</v>
      </c>
      <c r="N92">
        <v>8.546755462884903E-2</v>
      </c>
      <c r="O92">
        <v>0.3008321225643158</v>
      </c>
      <c r="P92">
        <v>0.670787513256073</v>
      </c>
      <c r="Q92">
        <v>0.66662377119064331</v>
      </c>
      <c r="R92">
        <v>0.14877405762672424</v>
      </c>
      <c r="S92">
        <v>0.13292891602031887</v>
      </c>
      <c r="T92">
        <v>0.17077337950468063</v>
      </c>
      <c r="U92">
        <v>5.8779660612344742E-2</v>
      </c>
      <c r="V92">
        <v>0.15536777675151825</v>
      </c>
      <c r="W92">
        <v>0.53180843591690063</v>
      </c>
      <c r="X92">
        <v>0.53037458658218384</v>
      </c>
      <c r="Y92">
        <v>0.13565844297409058</v>
      </c>
      <c r="Z92">
        <v>0.11612182413227856</v>
      </c>
      <c r="AA92">
        <v>0.12368946522474289</v>
      </c>
      <c r="AB92">
        <v>4.8738650977611542E-2</v>
      </c>
      <c r="AC92">
        <v>0.10616618394851685</v>
      </c>
      <c r="AD92">
        <v>0.29987844824790955</v>
      </c>
      <c r="AE92">
        <v>0.30436381697654724</v>
      </c>
      <c r="AF92">
        <v>0.10196234285831451</v>
      </c>
      <c r="AG92">
        <v>7.6028335723094642E-2</v>
      </c>
      <c r="AH92">
        <v>5.6188015732914209E-2</v>
      </c>
      <c r="AI92">
        <v>2.6486499235033989E-2</v>
      </c>
      <c r="AJ92">
        <v>4.3698616325855255E-2</v>
      </c>
      <c r="AK92">
        <v>0.23389260470867157</v>
      </c>
      <c r="AL92">
        <v>0.2393232136964798</v>
      </c>
      <c r="AM92">
        <v>8.7922416627407074E-2</v>
      </c>
      <c r="AN92">
        <v>6.3771525048650801E-2</v>
      </c>
      <c r="AO92">
        <v>3.9470322895795107E-2</v>
      </c>
      <c r="AP92">
        <v>1.9697321578860283E-2</v>
      </c>
      <c r="AQ92">
        <v>2.8461627662181854E-2</v>
      </c>
      <c r="AR92">
        <v>0.13218556344509125</v>
      </c>
      <c r="AS92">
        <v>0.13677671551704407</v>
      </c>
      <c r="AT92">
        <v>5.9542786329984665E-2</v>
      </c>
      <c r="AU92">
        <v>4.0803574614983518E-2</v>
      </c>
      <c r="AV92">
        <v>1.6841694479808211E-2</v>
      </c>
      <c r="AW92">
        <v>9.448174387216568E-3</v>
      </c>
      <c r="AX92">
        <v>1.0140486992895603E-2</v>
      </c>
      <c r="AY92">
        <v>5.8973819017410278E-2</v>
      </c>
      <c r="AZ92">
        <v>6.1313368380069733E-2</v>
      </c>
      <c r="BA92">
        <v>3.1742069870233536E-2</v>
      </c>
      <c r="BB92">
        <v>2.0234438200532168E-2</v>
      </c>
      <c r="BC92">
        <v>4.4795101275667548E-3</v>
      </c>
      <c r="BD92">
        <v>3.3043539151549339E-3</v>
      </c>
      <c r="BE92">
        <v>1.5529966913163662E-3</v>
      </c>
      <c r="BF92">
        <v>8.1865787506103516E-3</v>
      </c>
      <c r="BG92">
        <v>1.0498762130737305E-2</v>
      </c>
      <c r="BH92">
        <v>3.2427161931991577E-3</v>
      </c>
      <c r="BI92">
        <v>-2.1117185242474079E-2</v>
      </c>
      <c r="BJ92">
        <v>3.3644773066043854E-3</v>
      </c>
      <c r="BK92">
        <v>2.9620900750160217E-3</v>
      </c>
      <c r="BL92">
        <v>2.2046655416488647E-2</v>
      </c>
      <c r="BM92">
        <v>0.329212486743927</v>
      </c>
      <c r="BN92">
        <v>0.33337622880935669</v>
      </c>
      <c r="BO92">
        <v>2.3618653416633606E-2</v>
      </c>
      <c r="BP92">
        <v>-1.6078753164038062E-2</v>
      </c>
      <c r="BQ92">
        <v>0.12867533415555954</v>
      </c>
      <c r="BR92">
        <v>2.9649984091520309E-2</v>
      </c>
      <c r="BS92">
        <v>0.16751100122928619</v>
      </c>
      <c r="BT92">
        <v>0.32102590799331665</v>
      </c>
      <c r="BU92">
        <v>0.32287746667861938</v>
      </c>
      <c r="BV92">
        <v>2.0375937223434448E-2</v>
      </c>
      <c r="BW92">
        <v>5.038432078436017E-3</v>
      </c>
      <c r="BX92">
        <v>0.12531085684895515</v>
      </c>
      <c r="BY92">
        <v>2.6687894016504288E-2</v>
      </c>
      <c r="BZ92">
        <v>0.14546434581279755</v>
      </c>
    </row>
    <row r="93" spans="1:78">
      <c r="A93">
        <v>2004</v>
      </c>
      <c r="B93">
        <v>1</v>
      </c>
      <c r="C93">
        <v>1</v>
      </c>
      <c r="D93">
        <v>0.17543670535087585</v>
      </c>
      <c r="E93">
        <v>0.1203342117369175</v>
      </c>
      <c r="F93">
        <v>0.29645437002182007</v>
      </c>
      <c r="G93">
        <v>8.8573545217514038E-2</v>
      </c>
      <c r="H93">
        <v>0.31920117139816284</v>
      </c>
      <c r="I93">
        <v>0.99155580997467041</v>
      </c>
      <c r="J93">
        <v>0.98891741037368774</v>
      </c>
      <c r="K93">
        <v>0.17174692451953888</v>
      </c>
      <c r="L93">
        <v>0.13979452382773161</v>
      </c>
      <c r="M93">
        <v>0.29371873289346695</v>
      </c>
      <c r="N93">
        <v>8.5634723305702209E-2</v>
      </c>
      <c r="O93">
        <v>0.29802247881889343</v>
      </c>
      <c r="P93">
        <v>0.67877054214477539</v>
      </c>
      <c r="Q93">
        <v>0.67381393909454346</v>
      </c>
      <c r="R93">
        <v>0.15113556385040283</v>
      </c>
      <c r="S93">
        <v>0.13626946415752172</v>
      </c>
      <c r="T93">
        <v>0.17038712278008461</v>
      </c>
      <c r="U93">
        <v>5.9540107846260071E-2</v>
      </c>
      <c r="V93">
        <v>0.15648169815540314</v>
      </c>
      <c r="W93">
        <v>0.54274845123291016</v>
      </c>
      <c r="X93">
        <v>0.5401882529258728</v>
      </c>
      <c r="Y93">
        <v>0.13834293186664581</v>
      </c>
      <c r="Z93">
        <v>0.12085591442883015</v>
      </c>
      <c r="AA93">
        <v>0.12266582995653152</v>
      </c>
      <c r="AB93">
        <v>4.9792148172855377E-2</v>
      </c>
      <c r="AC93">
        <v>0.10853145271539688</v>
      </c>
      <c r="AD93">
        <v>0.31219631433486938</v>
      </c>
      <c r="AE93">
        <v>0.31491103768348694</v>
      </c>
      <c r="AF93">
        <v>0.10358989238739014</v>
      </c>
      <c r="AG93">
        <v>8.0998298362828791E-2</v>
      </c>
      <c r="AH93">
        <v>5.5786555632948875E-2</v>
      </c>
      <c r="AI93">
        <v>2.7969865128397942E-2</v>
      </c>
      <c r="AJ93">
        <v>4.6566419303417206E-2</v>
      </c>
      <c r="AK93">
        <v>0.24644759297370911</v>
      </c>
      <c r="AL93">
        <v>0.24979844689369202</v>
      </c>
      <c r="AM93">
        <v>9.0345866978168488E-2</v>
      </c>
      <c r="AN93">
        <v>6.8000986750121228E-2</v>
      </c>
      <c r="AO93">
        <v>3.9502393454313278E-2</v>
      </c>
      <c r="AP93">
        <v>2.1233353763818741E-2</v>
      </c>
      <c r="AQ93">
        <v>3.0715847387909889E-2</v>
      </c>
      <c r="AR93">
        <v>0.14356760680675507</v>
      </c>
      <c r="AS93">
        <v>0.14578615128993988</v>
      </c>
      <c r="AT93">
        <v>6.2209442257881165E-2</v>
      </c>
      <c r="AU93">
        <v>4.5376781101367669E-2</v>
      </c>
      <c r="AV93">
        <v>1.7624747008085251E-2</v>
      </c>
      <c r="AW93">
        <v>1.0360104031860828E-2</v>
      </c>
      <c r="AX93">
        <v>1.0215082205832005E-2</v>
      </c>
      <c r="AY93">
        <v>6.7290842533111572E-2</v>
      </c>
      <c r="AZ93">
        <v>6.5326571464538574E-2</v>
      </c>
      <c r="BA93">
        <v>3.1839266419410706E-2</v>
      </c>
      <c r="BB93">
        <v>2.3103655807972245E-2</v>
      </c>
      <c r="BC93">
        <v>4.4479904463514686E-3</v>
      </c>
      <c r="BD93">
        <v>3.8646587636321783E-3</v>
      </c>
      <c r="BE93">
        <v>2.0709997043013573E-3</v>
      </c>
      <c r="BF93">
        <v>8.4441900253295898E-3</v>
      </c>
      <c r="BG93">
        <v>1.1082589626312256E-2</v>
      </c>
      <c r="BH93">
        <v>3.6897808313369751E-3</v>
      </c>
      <c r="BI93">
        <v>-1.9460312090814114E-2</v>
      </c>
      <c r="BJ93">
        <v>2.7356371283531189E-3</v>
      </c>
      <c r="BK93">
        <v>2.9388219118118286E-3</v>
      </c>
      <c r="BL93">
        <v>2.1178692579269409E-2</v>
      </c>
      <c r="BM93">
        <v>0.32122945785522461</v>
      </c>
      <c r="BN93">
        <v>0.32618606090545654</v>
      </c>
      <c r="BO93">
        <v>2.4301141500473022E-2</v>
      </c>
      <c r="BP93">
        <v>-1.5935252420604229E-2</v>
      </c>
      <c r="BQ93">
        <v>0.12606724724173546</v>
      </c>
      <c r="BR93">
        <v>2.9033437371253967E-2</v>
      </c>
      <c r="BS93">
        <v>0.1627194732427597</v>
      </c>
      <c r="BT93">
        <v>0.31278526782989502</v>
      </c>
      <c r="BU93">
        <v>0.31510347127914429</v>
      </c>
      <c r="BV93">
        <v>2.0611360669136047E-2</v>
      </c>
      <c r="BW93">
        <v>3.5250596702098846E-3</v>
      </c>
      <c r="BX93">
        <v>0.12333161011338234</v>
      </c>
      <c r="BY93">
        <v>2.6094615459442139E-2</v>
      </c>
      <c r="BZ93">
        <v>0.1415407806634903</v>
      </c>
    </row>
    <row r="94" spans="1:78">
      <c r="A94">
        <v>2005</v>
      </c>
      <c r="B94">
        <v>1</v>
      </c>
      <c r="C94">
        <v>1</v>
      </c>
      <c r="D94">
        <v>0.17047128081321716</v>
      </c>
      <c r="E94">
        <v>0.12505914550274611</v>
      </c>
      <c r="F94">
        <v>0.30869314819574356</v>
      </c>
      <c r="G94">
        <v>9.0984448790550232E-2</v>
      </c>
      <c r="H94">
        <v>0.30479198694229126</v>
      </c>
      <c r="I94">
        <v>0.99095195531845093</v>
      </c>
      <c r="J94">
        <v>0.98858267068862915</v>
      </c>
      <c r="K94">
        <v>0.16703441739082336</v>
      </c>
      <c r="L94">
        <v>0.14403771795332432</v>
      </c>
      <c r="M94">
        <v>0.30500803142786026</v>
      </c>
      <c r="N94">
        <v>8.8176541030406952E-2</v>
      </c>
      <c r="O94">
        <v>0.28432592749595642</v>
      </c>
      <c r="P94">
        <v>0.67838990688323975</v>
      </c>
      <c r="Q94">
        <v>0.67378008365631104</v>
      </c>
      <c r="R94">
        <v>0.146779865026474</v>
      </c>
      <c r="S94">
        <v>0.13806364662013948</v>
      </c>
      <c r="T94">
        <v>0.17594464123249054</v>
      </c>
      <c r="U94">
        <v>6.2946215271949768E-2</v>
      </c>
      <c r="V94">
        <v>0.15004570782184601</v>
      </c>
      <c r="W94">
        <v>0.54363703727722168</v>
      </c>
      <c r="X94">
        <v>0.54141020774841309</v>
      </c>
      <c r="Y94">
        <v>0.13407070934772491</v>
      </c>
      <c r="Z94">
        <v>0.12199930660426617</v>
      </c>
      <c r="AA94">
        <v>0.12599056400358677</v>
      </c>
      <c r="AB94">
        <v>5.3244546055793762E-2</v>
      </c>
      <c r="AC94">
        <v>0.10610505938529968</v>
      </c>
      <c r="AD94">
        <v>0.31684988737106323</v>
      </c>
      <c r="AE94">
        <v>0.32083380222320557</v>
      </c>
      <c r="AF94">
        <v>0.10194182395935059</v>
      </c>
      <c r="AG94">
        <v>8.4810009837383404E-2</v>
      </c>
      <c r="AH94">
        <v>5.8333940804004669E-2</v>
      </c>
      <c r="AI94">
        <v>3.1557153910398483E-2</v>
      </c>
      <c r="AJ94">
        <v>4.4190876185894012E-2</v>
      </c>
      <c r="AK94">
        <v>0.2516007125377655</v>
      </c>
      <c r="AL94">
        <v>0.25654003024101257</v>
      </c>
      <c r="AM94">
        <v>8.8634908199310303E-2</v>
      </c>
      <c r="AN94">
        <v>7.2254195663845167E-2</v>
      </c>
      <c r="AO94">
        <v>4.0859538596123457E-2</v>
      </c>
      <c r="AP94">
        <v>2.4292346090078354E-2</v>
      </c>
      <c r="AQ94">
        <v>3.0499046668410301E-2</v>
      </c>
      <c r="AR94">
        <v>0.14888687431812286</v>
      </c>
      <c r="AS94">
        <v>0.15229997038841248</v>
      </c>
      <c r="AT94">
        <v>6.1363041400909424E-2</v>
      </c>
      <c r="AU94">
        <v>4.91870797923184E-2</v>
      </c>
      <c r="AV94">
        <v>1.763055264018476E-2</v>
      </c>
      <c r="AW94">
        <v>1.2740631587803364E-2</v>
      </c>
      <c r="AX94">
        <v>1.1378666386008263E-2</v>
      </c>
      <c r="AY94">
        <v>6.9865494966506958E-2</v>
      </c>
      <c r="AZ94">
        <v>6.9064207375049591E-2</v>
      </c>
      <c r="BA94">
        <v>3.0517034232616425E-2</v>
      </c>
      <c r="BB94">
        <v>2.5763860755887436E-2</v>
      </c>
      <c r="BC94">
        <v>4.3919929303228855E-3</v>
      </c>
      <c r="BD94">
        <v>4.9954820424318314E-3</v>
      </c>
      <c r="BE94">
        <v>3.3958381973206997E-3</v>
      </c>
      <c r="BF94">
        <v>9.0480446815490723E-3</v>
      </c>
      <c r="BG94">
        <v>1.141732931137085E-2</v>
      </c>
      <c r="BH94">
        <v>3.4368634223937988E-3</v>
      </c>
      <c r="BI94">
        <v>-1.8978572450578213E-2</v>
      </c>
      <c r="BJ94">
        <v>3.6851167678833008E-3</v>
      </c>
      <c r="BK94">
        <v>2.80790776014328E-3</v>
      </c>
      <c r="BL94">
        <v>2.0466059446334839E-2</v>
      </c>
      <c r="BM94">
        <v>0.32161009311676025</v>
      </c>
      <c r="BN94">
        <v>0.32621991634368896</v>
      </c>
      <c r="BO94">
        <v>2.3691415786743164E-2</v>
      </c>
      <c r="BP94">
        <v>-1.3004501117393374E-2</v>
      </c>
      <c r="BQ94">
        <v>0.13274850696325302</v>
      </c>
      <c r="BR94">
        <v>2.8038233518600464E-2</v>
      </c>
      <c r="BS94">
        <v>0.15474627912044525</v>
      </c>
      <c r="BT94">
        <v>0.31256204843521118</v>
      </c>
      <c r="BU94">
        <v>0.31480258703231812</v>
      </c>
      <c r="BV94">
        <v>2.0254552364349365E-2</v>
      </c>
      <c r="BW94">
        <v>5.9740713331848383E-3</v>
      </c>
      <c r="BX94">
        <v>0.12906339019536972</v>
      </c>
      <c r="BY94">
        <v>2.5230325758457184E-2</v>
      </c>
      <c r="BZ94">
        <v>0.13428021967411041</v>
      </c>
    </row>
    <row r="95" spans="1:78">
      <c r="A95">
        <v>2006</v>
      </c>
      <c r="B95">
        <v>1</v>
      </c>
      <c r="C95">
        <v>1</v>
      </c>
      <c r="D95">
        <v>0.17974135279655457</v>
      </c>
      <c r="E95">
        <v>0.12275399221107364</v>
      </c>
      <c r="F95">
        <v>0.30079983174800873</v>
      </c>
      <c r="G95">
        <v>9.3794837594032288E-2</v>
      </c>
      <c r="H95">
        <v>0.30291000008583069</v>
      </c>
      <c r="I95">
        <v>0.99328899383544922</v>
      </c>
      <c r="J95">
        <v>0.99118673801422119</v>
      </c>
      <c r="K95">
        <v>0.17646564543247223</v>
      </c>
      <c r="L95">
        <v>0.14225923921912909</v>
      </c>
      <c r="M95">
        <v>0.29907442629337311</v>
      </c>
      <c r="N95">
        <v>9.0919293463230133E-2</v>
      </c>
      <c r="O95">
        <v>0.28246814012527466</v>
      </c>
      <c r="P95">
        <v>0.68249869346618652</v>
      </c>
      <c r="Q95">
        <v>0.68028956651687622</v>
      </c>
      <c r="R95">
        <v>0.15725062787532806</v>
      </c>
      <c r="S95">
        <v>0.13429926161188632</v>
      </c>
      <c r="T95">
        <v>0.17210393771529198</v>
      </c>
      <c r="U95">
        <v>6.5398506820201874E-2</v>
      </c>
      <c r="V95">
        <v>0.15123723447322845</v>
      </c>
      <c r="W95">
        <v>0.54812204837799072</v>
      </c>
      <c r="X95">
        <v>0.54959571361541748</v>
      </c>
      <c r="Y95">
        <v>0.14457729458808899</v>
      </c>
      <c r="Z95">
        <v>0.11780228198040277</v>
      </c>
      <c r="AA95">
        <v>0.12310610897839069</v>
      </c>
      <c r="AB95">
        <v>5.5947072803974152E-2</v>
      </c>
      <c r="AC95">
        <v>0.10816293954849243</v>
      </c>
      <c r="AD95">
        <v>0.32014524936676025</v>
      </c>
      <c r="AE95">
        <v>0.32876905798912048</v>
      </c>
      <c r="AF95">
        <v>0.11159995943307877</v>
      </c>
      <c r="AG95">
        <v>8.0822676798561588E-2</v>
      </c>
      <c r="AH95">
        <v>5.6301235221326351E-2</v>
      </c>
      <c r="AI95">
        <v>3.3906981348991394E-2</v>
      </c>
      <c r="AJ95">
        <v>4.6138200908899307E-2</v>
      </c>
      <c r="AK95">
        <v>0.2539764940738678</v>
      </c>
      <c r="AL95">
        <v>0.26353347301483154</v>
      </c>
      <c r="AM95">
        <v>9.756806492805481E-2</v>
      </c>
      <c r="AN95">
        <v>6.8658598058391362E-2</v>
      </c>
      <c r="AO95">
        <v>3.9546805433928967E-2</v>
      </c>
      <c r="AP95">
        <v>2.6299050077795982E-2</v>
      </c>
      <c r="AQ95">
        <v>3.1460940837860107E-2</v>
      </c>
      <c r="AR95">
        <v>0.14917615056037903</v>
      </c>
      <c r="AS95">
        <v>0.15674683451652527</v>
      </c>
      <c r="AT95">
        <v>6.7709505558013916E-2</v>
      </c>
      <c r="AU95">
        <v>4.6933408666518517E-2</v>
      </c>
      <c r="AV95">
        <v>1.7070128116756678E-2</v>
      </c>
      <c r="AW95">
        <v>1.4383278787136078E-2</v>
      </c>
      <c r="AX95">
        <v>1.0650505311787128E-2</v>
      </c>
      <c r="AY95">
        <v>6.9371826946735382E-2</v>
      </c>
      <c r="AZ95">
        <v>7.1451805531978607E-2</v>
      </c>
      <c r="BA95">
        <v>3.4726794809103012E-2</v>
      </c>
      <c r="BB95">
        <v>2.5228799829392301E-2</v>
      </c>
      <c r="BC95">
        <v>4.1868783300742507E-3</v>
      </c>
      <c r="BD95">
        <v>5.3496393375098705E-3</v>
      </c>
      <c r="BE95">
        <v>1.9596919883042574E-3</v>
      </c>
      <c r="BF95">
        <v>6.7110061645507813E-3</v>
      </c>
      <c r="BG95">
        <v>8.8132619857788086E-3</v>
      </c>
      <c r="BH95">
        <v>3.2757073640823364E-3</v>
      </c>
      <c r="BI95">
        <v>-1.9505247008055449E-2</v>
      </c>
      <c r="BJ95">
        <v>1.7254054546356201E-3</v>
      </c>
      <c r="BK95">
        <v>2.8755441308021545E-3</v>
      </c>
      <c r="BL95">
        <v>2.044185996055603E-2</v>
      </c>
      <c r="BM95">
        <v>0.31750130653381348</v>
      </c>
      <c r="BN95">
        <v>0.31971043348312378</v>
      </c>
      <c r="BO95">
        <v>2.2490724921226501E-2</v>
      </c>
      <c r="BP95">
        <v>-1.1545269400812685E-2</v>
      </c>
      <c r="BQ95">
        <v>0.12869589403271675</v>
      </c>
      <c r="BR95">
        <v>2.8396330773830414E-2</v>
      </c>
      <c r="BS95">
        <v>0.15167276561260223</v>
      </c>
      <c r="BT95">
        <v>0.3107903003692627</v>
      </c>
      <c r="BU95">
        <v>0.31089717149734497</v>
      </c>
      <c r="BV95">
        <v>1.9215017557144165E-2</v>
      </c>
      <c r="BW95">
        <v>7.959977607242763E-3</v>
      </c>
      <c r="BX95">
        <v>0.12697048857808113</v>
      </c>
      <c r="BY95">
        <v>2.5520786643028259E-2</v>
      </c>
      <c r="BZ95">
        <v>0.1312309056520462</v>
      </c>
    </row>
    <row r="96" spans="1:78">
      <c r="A96">
        <v>2007</v>
      </c>
      <c r="B96">
        <v>1</v>
      </c>
      <c r="C96">
        <v>1</v>
      </c>
      <c r="D96">
        <v>0.19266809523105621</v>
      </c>
      <c r="E96">
        <v>0.12922461377456784</v>
      </c>
      <c r="F96">
        <v>0.25488980114459991</v>
      </c>
      <c r="G96">
        <v>0.10285171866416931</v>
      </c>
      <c r="H96">
        <v>0.3203657865524292</v>
      </c>
      <c r="I96">
        <v>0.99864476919174194</v>
      </c>
      <c r="J96">
        <v>0.99682402610778809</v>
      </c>
      <c r="K96">
        <v>0.18955370783805847</v>
      </c>
      <c r="L96">
        <v>0.15146460104733706</v>
      </c>
      <c r="M96">
        <v>0.25838575512170792</v>
      </c>
      <c r="N96">
        <v>9.9721804261207581E-2</v>
      </c>
      <c r="O96">
        <v>0.29769816994667053</v>
      </c>
      <c r="P96">
        <v>0.69109839200973511</v>
      </c>
      <c r="Q96">
        <v>0.69116461277008057</v>
      </c>
      <c r="R96">
        <v>0.17104825377464294</v>
      </c>
      <c r="S96">
        <v>0.14176262135151774</v>
      </c>
      <c r="T96">
        <v>0.14495350793004036</v>
      </c>
      <c r="U96">
        <v>7.3004543781280518E-2</v>
      </c>
      <c r="V96">
        <v>0.16039563715457916</v>
      </c>
      <c r="W96">
        <v>0.55714356899261475</v>
      </c>
      <c r="X96">
        <v>0.56149685382843018</v>
      </c>
      <c r="Y96">
        <v>0.15771839022636414</v>
      </c>
      <c r="Z96">
        <v>0.1235021966858767</v>
      </c>
      <c r="AA96">
        <v>0.10430636443197727</v>
      </c>
      <c r="AB96">
        <v>6.2745921313762665E-2</v>
      </c>
      <c r="AC96">
        <v>0.11322398483753204</v>
      </c>
      <c r="AD96">
        <v>0.32768899202346802</v>
      </c>
      <c r="AE96">
        <v>0.34048762917518616</v>
      </c>
      <c r="AF96">
        <v>0.1225120946764946</v>
      </c>
      <c r="AG96">
        <v>8.5278040816774592E-2</v>
      </c>
      <c r="AH96">
        <v>4.6568448655307293E-2</v>
      </c>
      <c r="AI96">
        <v>3.8137506693601608E-2</v>
      </c>
      <c r="AJ96">
        <v>4.7991532832384109E-2</v>
      </c>
      <c r="AK96">
        <v>0.2605193555355072</v>
      </c>
      <c r="AL96">
        <v>0.27422371506690979</v>
      </c>
      <c r="AM96">
        <v>0.10785779356956482</v>
      </c>
      <c r="AN96">
        <v>7.3038602604356129E-2</v>
      </c>
      <c r="AO96">
        <v>3.206719271838665E-2</v>
      </c>
      <c r="AP96">
        <v>2.9755322262644768E-2</v>
      </c>
      <c r="AQ96">
        <v>3.1504794955253601E-2</v>
      </c>
      <c r="AR96">
        <v>0.15477435290813446</v>
      </c>
      <c r="AS96">
        <v>0.16666537523269653</v>
      </c>
      <c r="AT96">
        <v>7.6328590512275696E-2</v>
      </c>
      <c r="AU96">
        <v>5.0215850495078485E-2</v>
      </c>
      <c r="AV96">
        <v>1.2909861747175455E-2</v>
      </c>
      <c r="AW96">
        <v>1.6291383653879166E-2</v>
      </c>
      <c r="AX96">
        <v>1.0919692926108837E-2</v>
      </c>
      <c r="AY96">
        <v>7.4142031371593475E-2</v>
      </c>
      <c r="AZ96">
        <v>7.9382747411727905E-2</v>
      </c>
      <c r="BA96">
        <v>4.0499623864889145E-2</v>
      </c>
      <c r="BB96">
        <v>2.7292401568956848E-2</v>
      </c>
      <c r="BC96">
        <v>2.6465069968253374E-3</v>
      </c>
      <c r="BD96">
        <v>6.8527623079717159E-3</v>
      </c>
      <c r="BE96">
        <v>2.0914517808705568E-3</v>
      </c>
      <c r="BF96">
        <v>1.3552308082580566E-3</v>
      </c>
      <c r="BG96">
        <v>3.1759738922119141E-3</v>
      </c>
      <c r="BH96">
        <v>3.1143873929977417E-3</v>
      </c>
      <c r="BI96">
        <v>-2.2239987272769213E-2</v>
      </c>
      <c r="BJ96">
        <v>-3.4959539771080017E-3</v>
      </c>
      <c r="BK96">
        <v>3.129914402961731E-3</v>
      </c>
      <c r="BL96">
        <v>2.2667616605758667E-2</v>
      </c>
      <c r="BM96">
        <v>0.30890160799026489</v>
      </c>
      <c r="BN96">
        <v>0.30883538722991943</v>
      </c>
      <c r="BO96">
        <v>2.1619841456413269E-2</v>
      </c>
      <c r="BP96">
        <v>-1.2538007576949894E-2</v>
      </c>
      <c r="BQ96">
        <v>0.10993629321455956</v>
      </c>
      <c r="BR96">
        <v>2.9847174882888794E-2</v>
      </c>
      <c r="BS96">
        <v>0.15997014939785004</v>
      </c>
      <c r="BT96">
        <v>0.30754637718200684</v>
      </c>
      <c r="BU96">
        <v>0.30565941333770752</v>
      </c>
      <c r="BV96">
        <v>1.8505454063415527E-2</v>
      </c>
      <c r="BW96">
        <v>9.7019796958193183E-3</v>
      </c>
      <c r="BX96">
        <v>0.11343224719166756</v>
      </c>
      <c r="BY96">
        <v>2.6717260479927063E-2</v>
      </c>
      <c r="BZ96">
        <v>0.13730253279209137</v>
      </c>
    </row>
    <row r="97" spans="1:78">
      <c r="A97">
        <v>2008</v>
      </c>
      <c r="B97">
        <v>1</v>
      </c>
      <c r="C97">
        <v>1</v>
      </c>
      <c r="D97">
        <v>0.18070730566978455</v>
      </c>
      <c r="E97">
        <v>0.16642739390954375</v>
      </c>
      <c r="F97">
        <v>0.20495675876736641</v>
      </c>
      <c r="G97">
        <v>0.1163564920425415</v>
      </c>
      <c r="H97">
        <v>0.33155205845832825</v>
      </c>
      <c r="I97">
        <v>1.0112540721893311</v>
      </c>
      <c r="J97">
        <v>1.0096113681793213</v>
      </c>
      <c r="K97">
        <v>0.17796093225479126</v>
      </c>
      <c r="L97">
        <v>0.19177737180143595</v>
      </c>
      <c r="M97">
        <v>0.21957489103078842</v>
      </c>
      <c r="N97">
        <v>0.11357927322387695</v>
      </c>
      <c r="O97">
        <v>0.30671888589859009</v>
      </c>
      <c r="P97">
        <v>0.72078931331634521</v>
      </c>
      <c r="Q97">
        <v>0.72127807140350342</v>
      </c>
      <c r="R97">
        <v>0.16238231956958771</v>
      </c>
      <c r="S97">
        <v>0.18185435421764851</v>
      </c>
      <c r="T97">
        <v>0.12780050188302994</v>
      </c>
      <c r="U97">
        <v>8.4940172731876373E-2</v>
      </c>
      <c r="V97">
        <v>0.16430070996284485</v>
      </c>
      <c r="W97">
        <v>0.58598774671554565</v>
      </c>
      <c r="X97">
        <v>0.59002059698104858</v>
      </c>
      <c r="Y97">
        <v>0.15067246556282043</v>
      </c>
      <c r="Z97">
        <v>0.15900458977557719</v>
      </c>
      <c r="AA97">
        <v>9.0983785688877106E-2</v>
      </c>
      <c r="AB97">
        <v>7.4198983609676361E-2</v>
      </c>
      <c r="AC97">
        <v>0.1151607483625412</v>
      </c>
      <c r="AD97">
        <v>0.35148045420646667</v>
      </c>
      <c r="AE97">
        <v>0.36334407329559326</v>
      </c>
      <c r="AF97">
        <v>0.11873156577348709</v>
      </c>
      <c r="AG97">
        <v>0.10952413245104253</v>
      </c>
      <c r="AH97">
        <v>3.9308124221861362E-2</v>
      </c>
      <c r="AI97">
        <v>4.6849839389324188E-2</v>
      </c>
      <c r="AJ97">
        <v>4.8930414021015167E-2</v>
      </c>
      <c r="AK97">
        <v>0.28187477588653564</v>
      </c>
      <c r="AL97">
        <v>0.2943076491355896</v>
      </c>
      <c r="AM97">
        <v>0.10479960590600967</v>
      </c>
      <c r="AN97">
        <v>9.2616014575469308E-2</v>
      </c>
      <c r="AO97">
        <v>2.6763378642499447E-2</v>
      </c>
      <c r="AP97">
        <v>3.7006337195634842E-2</v>
      </c>
      <c r="AQ97">
        <v>3.3122316002845764E-2</v>
      </c>
      <c r="AR97">
        <v>0.17023450136184692</v>
      </c>
      <c r="AS97">
        <v>0.1804056316614151</v>
      </c>
      <c r="AT97">
        <v>7.542920857667923E-2</v>
      </c>
      <c r="AU97">
        <v>6.2642936321935849E-2</v>
      </c>
      <c r="AV97">
        <v>1.0168732143938541E-2</v>
      </c>
      <c r="AW97">
        <v>2.0767770707607269E-2</v>
      </c>
      <c r="AX97">
        <v>1.1396988295018673E-2</v>
      </c>
      <c r="AY97">
        <v>8.2958929240703583E-2</v>
      </c>
      <c r="AZ97">
        <v>8.7652616202831268E-2</v>
      </c>
      <c r="BA97">
        <v>4.1263323277235031E-2</v>
      </c>
      <c r="BB97">
        <v>3.349279350368306E-2</v>
      </c>
      <c r="BC97">
        <v>1.7746324883773923E-3</v>
      </c>
      <c r="BD97">
        <v>9.1775748878717422E-3</v>
      </c>
      <c r="BE97">
        <v>1.9442866323515773E-3</v>
      </c>
      <c r="BF97">
        <v>-1.1254072189331055E-2</v>
      </c>
      <c r="BG97">
        <v>-9.6113681793212891E-3</v>
      </c>
      <c r="BH97">
        <v>2.7463734149932861E-3</v>
      </c>
      <c r="BI97">
        <v>-2.5349977891892195E-2</v>
      </c>
      <c r="BJ97">
        <v>-1.4618132263422012E-2</v>
      </c>
      <c r="BK97">
        <v>2.7772188186645508E-3</v>
      </c>
      <c r="BL97">
        <v>2.4833172559738159E-2</v>
      </c>
      <c r="BM97">
        <v>0.27921068668365479</v>
      </c>
      <c r="BN97">
        <v>0.27872192859649658</v>
      </c>
      <c r="BO97">
        <v>1.8324986100196838E-2</v>
      </c>
      <c r="BP97">
        <v>-1.5426960308104753E-2</v>
      </c>
      <c r="BQ97">
        <v>7.7156256884336472E-2</v>
      </c>
      <c r="BR97">
        <v>3.1416319310665131E-2</v>
      </c>
      <c r="BS97">
        <v>0.1672513484954834</v>
      </c>
      <c r="BT97">
        <v>0.29046475887298584</v>
      </c>
      <c r="BU97">
        <v>0.28833329677581787</v>
      </c>
      <c r="BV97">
        <v>1.5578612685203552E-2</v>
      </c>
      <c r="BW97">
        <v>9.9230175837874413E-3</v>
      </c>
      <c r="BX97">
        <v>9.1774389147758484E-2</v>
      </c>
      <c r="BY97">
        <v>2.863910049200058E-2</v>
      </c>
      <c r="BZ97">
        <v>0.14241817593574524</v>
      </c>
    </row>
    <row r="98" spans="1:78">
      <c r="A98">
        <v>2009</v>
      </c>
      <c r="B98">
        <v>1</v>
      </c>
      <c r="C98">
        <v>1</v>
      </c>
      <c r="D98">
        <v>0.17185258865356445</v>
      </c>
      <c r="E98">
        <v>0.19711835868656635</v>
      </c>
      <c r="F98">
        <v>0.16921434178948402</v>
      </c>
      <c r="G98">
        <v>0.11466839164495468</v>
      </c>
      <c r="H98">
        <v>0.34714633226394653</v>
      </c>
      <c r="I98">
        <v>1.0178745985031128</v>
      </c>
      <c r="J98">
        <v>1.0157673358917236</v>
      </c>
      <c r="K98">
        <v>0.16864535212516785</v>
      </c>
      <c r="L98">
        <v>0.2238211166113615</v>
      </c>
      <c r="M98">
        <v>0.19182276725769043</v>
      </c>
      <c r="N98">
        <v>0.11188754439353943</v>
      </c>
      <c r="O98">
        <v>0.31959053874015808</v>
      </c>
      <c r="P98">
        <v>0.73030966520309448</v>
      </c>
      <c r="Q98">
        <v>0.72941559553146362</v>
      </c>
      <c r="R98">
        <v>0.15331724286079407</v>
      </c>
      <c r="S98">
        <v>0.21406843280419707</v>
      </c>
      <c r="T98">
        <v>0.11447834968566895</v>
      </c>
      <c r="U98">
        <v>8.1107303500175476E-2</v>
      </c>
      <c r="V98">
        <v>0.16644427180290222</v>
      </c>
      <c r="W98">
        <v>0.59338980913162231</v>
      </c>
      <c r="X98">
        <v>0.59569007158279419</v>
      </c>
      <c r="Y98">
        <v>0.14198338985443115</v>
      </c>
      <c r="Z98">
        <v>0.19001122866757214</v>
      </c>
      <c r="AA98">
        <v>8.0008175224065781E-2</v>
      </c>
      <c r="AB98">
        <v>7.0556513965129852E-2</v>
      </c>
      <c r="AC98">
        <v>0.11313073337078094</v>
      </c>
      <c r="AD98">
        <v>0.35582202672958374</v>
      </c>
      <c r="AE98">
        <v>0.36457535624504089</v>
      </c>
      <c r="AF98">
        <v>0.11069521307945251</v>
      </c>
      <c r="AG98">
        <v>0.12962487596087158</v>
      </c>
      <c r="AH98">
        <v>3.3674144186079502E-2</v>
      </c>
      <c r="AI98">
        <v>4.4415701180696487E-2</v>
      </c>
      <c r="AJ98">
        <v>4.6165429055690765E-2</v>
      </c>
      <c r="AK98">
        <v>0.28582575917243958</v>
      </c>
      <c r="AL98">
        <v>0.2955964207649231</v>
      </c>
      <c r="AM98">
        <v>9.7822234034538269E-2</v>
      </c>
      <c r="AN98">
        <v>0.10955324632232077</v>
      </c>
      <c r="AO98">
        <v>2.2705099079757929E-2</v>
      </c>
      <c r="AP98">
        <v>3.4682933241128922E-2</v>
      </c>
      <c r="AQ98">
        <v>3.0832912772893906E-2</v>
      </c>
      <c r="AR98">
        <v>0.17425516247749329</v>
      </c>
      <c r="AS98">
        <v>0.18263097107410431</v>
      </c>
      <c r="AT98">
        <v>6.9807976484298706E-2</v>
      </c>
      <c r="AU98">
        <v>7.2808111402991926E-2</v>
      </c>
      <c r="AV98">
        <v>8.7737089488655329E-3</v>
      </c>
      <c r="AW98">
        <v>1.897718757390976E-2</v>
      </c>
      <c r="AX98">
        <v>1.226398441940546E-2</v>
      </c>
      <c r="AY98">
        <v>8.8999897241592407E-2</v>
      </c>
      <c r="AZ98">
        <v>9.3819022178649902E-2</v>
      </c>
      <c r="BA98">
        <v>4.0417402982711792E-2</v>
      </c>
      <c r="BB98">
        <v>3.9301788142893201E-2</v>
      </c>
      <c r="BC98">
        <v>1.7290239920839667E-3</v>
      </c>
      <c r="BD98">
        <v>8.2094855606555939E-3</v>
      </c>
      <c r="BE98">
        <v>4.1613215580582619E-3</v>
      </c>
      <c r="BF98">
        <v>-1.7874598503112793E-2</v>
      </c>
      <c r="BG98">
        <v>-1.5767335891723633E-2</v>
      </c>
      <c r="BH98">
        <v>3.2072365283966064E-3</v>
      </c>
      <c r="BI98">
        <v>-2.6702757924795151E-2</v>
      </c>
      <c r="BJ98">
        <v>-2.2608425468206406E-2</v>
      </c>
      <c r="BK98">
        <v>2.7808472514152527E-3</v>
      </c>
      <c r="BL98">
        <v>2.7555793523788452E-2</v>
      </c>
      <c r="BM98">
        <v>0.26969033479690552</v>
      </c>
      <c r="BN98">
        <v>0.27058440446853638</v>
      </c>
      <c r="BO98">
        <v>1.8535345792770386E-2</v>
      </c>
      <c r="BP98">
        <v>-1.695007411763072E-2</v>
      </c>
      <c r="BQ98">
        <v>5.4735992103815079E-2</v>
      </c>
      <c r="BR98">
        <v>3.3561088144779205E-2</v>
      </c>
      <c r="BS98">
        <v>0.18070206046104431</v>
      </c>
      <c r="BT98">
        <v>0.28756493330001831</v>
      </c>
      <c r="BU98">
        <v>0.28635174036026001</v>
      </c>
      <c r="BV98">
        <v>1.5328109264373779E-2</v>
      </c>
      <c r="BW98">
        <v>9.7526838071644306E-3</v>
      </c>
      <c r="BX98">
        <v>7.7344417572021484E-2</v>
      </c>
      <c r="BY98">
        <v>3.0780240893363953E-2</v>
      </c>
      <c r="BZ98">
        <v>0.15314626693725586</v>
      </c>
    </row>
    <row r="99" spans="1:78">
      <c r="A99">
        <v>2010</v>
      </c>
      <c r="B99">
        <v>1</v>
      </c>
      <c r="C99">
        <v>1</v>
      </c>
      <c r="D99">
        <v>0.18627795577049255</v>
      </c>
      <c r="E99">
        <v>0.18464810214936733</v>
      </c>
      <c r="F99">
        <v>0.15403170138597488</v>
      </c>
      <c r="G99">
        <v>0.10535091161727905</v>
      </c>
      <c r="H99">
        <v>0.36969134211540222</v>
      </c>
      <c r="I99">
        <v>1.0158698558807373</v>
      </c>
      <c r="J99">
        <v>1.0137408971786499</v>
      </c>
      <c r="K99">
        <v>0.18311505019664764</v>
      </c>
      <c r="L99">
        <v>0.21118846070021391</v>
      </c>
      <c r="M99">
        <v>0.17372222244739532</v>
      </c>
      <c r="N99">
        <v>0.10281278938055038</v>
      </c>
      <c r="O99">
        <v>0.34290322661399841</v>
      </c>
      <c r="P99">
        <v>0.73616164922714233</v>
      </c>
      <c r="Q99">
        <v>0.73428845405578613</v>
      </c>
      <c r="R99">
        <v>0.16678555309772491</v>
      </c>
      <c r="S99">
        <v>0.20733301830478013</v>
      </c>
      <c r="T99">
        <v>0.10294526256620884</v>
      </c>
      <c r="U99">
        <v>7.3438487946987152E-2</v>
      </c>
      <c r="V99">
        <v>0.18378613889217377</v>
      </c>
      <c r="W99">
        <v>0.60331606864929199</v>
      </c>
      <c r="X99">
        <v>0.60490810871124268</v>
      </c>
      <c r="Y99">
        <v>0.15542128682136536</v>
      </c>
      <c r="Z99">
        <v>0.18870542431250215</v>
      </c>
      <c r="AA99">
        <v>7.120453380048275E-2</v>
      </c>
      <c r="AB99">
        <v>6.3064128160476685E-2</v>
      </c>
      <c r="AC99">
        <v>0.12651276588439941</v>
      </c>
      <c r="AD99">
        <v>0.36859118938446045</v>
      </c>
      <c r="AE99">
        <v>0.37797990441322327</v>
      </c>
      <c r="AF99">
        <v>0.12324391305446625</v>
      </c>
      <c r="AG99">
        <v>0.13487339374842122</v>
      </c>
      <c r="AH99">
        <v>2.8707988560199738E-2</v>
      </c>
      <c r="AI99">
        <v>3.9258517324924469E-2</v>
      </c>
      <c r="AJ99">
        <v>5.1896084100008011E-2</v>
      </c>
      <c r="AK99">
        <v>0.29945388436317444</v>
      </c>
      <c r="AL99">
        <v>0.31019669771194458</v>
      </c>
      <c r="AM99">
        <v>0.11040864139795303</v>
      </c>
      <c r="AN99">
        <v>0.11491794505855069</v>
      </c>
      <c r="AO99">
        <v>1.9278812222182751E-2</v>
      </c>
      <c r="AP99">
        <v>3.0724935233592987E-2</v>
      </c>
      <c r="AQ99">
        <v>3.4866359084844589E-2</v>
      </c>
      <c r="AR99">
        <v>0.18841654062271118</v>
      </c>
      <c r="AS99">
        <v>0.19776599109172821</v>
      </c>
      <c r="AT99">
        <v>8.1192865967750549E-2</v>
      </c>
      <c r="AU99">
        <v>7.9872455731674563E-2</v>
      </c>
      <c r="AV99">
        <v>7.0913492236286402E-3</v>
      </c>
      <c r="AW99">
        <v>1.6808848828077316E-2</v>
      </c>
      <c r="AX99">
        <v>1.2800468131899834E-2</v>
      </c>
      <c r="AY99">
        <v>9.8916985094547272E-2</v>
      </c>
      <c r="AZ99">
        <v>0.1028733104467392</v>
      </c>
      <c r="BA99">
        <v>4.688875749707222E-2</v>
      </c>
      <c r="BB99">
        <v>4.444528907242784E-2</v>
      </c>
      <c r="BC99">
        <v>1.1492910562083125E-3</v>
      </c>
      <c r="BD99">
        <v>7.1029462851583958E-3</v>
      </c>
      <c r="BE99">
        <v>3.2870229333639145E-3</v>
      </c>
      <c r="BF99">
        <v>-1.5869855880737305E-2</v>
      </c>
      <c r="BG99">
        <v>-1.3740897178649902E-2</v>
      </c>
      <c r="BH99">
        <v>3.1629055738449097E-3</v>
      </c>
      <c r="BI99">
        <v>-2.6540358550846577E-2</v>
      </c>
      <c r="BJ99">
        <v>-1.9690521061420441E-2</v>
      </c>
      <c r="BK99">
        <v>2.5381222367286682E-3</v>
      </c>
      <c r="BL99">
        <v>2.6788115501403809E-2</v>
      </c>
      <c r="BM99">
        <v>0.26383835077285767</v>
      </c>
      <c r="BN99">
        <v>0.26571154594421387</v>
      </c>
      <c r="BO99">
        <v>1.9492402672767639E-2</v>
      </c>
      <c r="BP99">
        <v>-2.2684916155412793E-2</v>
      </c>
      <c r="BQ99">
        <v>5.1086438819766045E-2</v>
      </c>
      <c r="BR99">
        <v>3.1912423670291901E-2</v>
      </c>
      <c r="BS99">
        <v>0.18590520322322845</v>
      </c>
      <c r="BT99">
        <v>0.27970820665359497</v>
      </c>
      <c r="BU99">
        <v>0.27945244312286377</v>
      </c>
      <c r="BV99">
        <v>1.6329497098922729E-2</v>
      </c>
      <c r="BW99">
        <v>3.8554423954337835E-3</v>
      </c>
      <c r="BX99">
        <v>7.0776959881186485E-2</v>
      </c>
      <c r="BY99">
        <v>2.9374301433563232E-2</v>
      </c>
      <c r="BZ99">
        <v>0.15911708772182465</v>
      </c>
    </row>
    <row r="100" spans="1:78">
      <c r="A100">
        <v>2011</v>
      </c>
      <c r="B100">
        <v>1</v>
      </c>
      <c r="C100">
        <v>1</v>
      </c>
      <c r="D100">
        <v>0.18361079692840576</v>
      </c>
      <c r="E100">
        <v>0.17958764918148518</v>
      </c>
      <c r="F100">
        <v>0.15193548612296581</v>
      </c>
      <c r="G100">
        <v>0.10865972936153412</v>
      </c>
      <c r="H100">
        <v>0.37620633840560913</v>
      </c>
      <c r="I100">
        <v>1.014738917350769</v>
      </c>
      <c r="J100">
        <v>1.0119081735610962</v>
      </c>
      <c r="K100">
        <v>0.17985926568508148</v>
      </c>
      <c r="L100">
        <v>0.20640373509377241</v>
      </c>
      <c r="M100">
        <v>0.16855590045452118</v>
      </c>
      <c r="N100">
        <v>0.10616735368967056</v>
      </c>
      <c r="O100">
        <v>0.35092189908027649</v>
      </c>
      <c r="P100">
        <v>0.73686939477920532</v>
      </c>
      <c r="Q100">
        <v>0.73473215103149414</v>
      </c>
      <c r="R100">
        <v>0.16393187642097473</v>
      </c>
      <c r="S100">
        <v>0.20518020214512944</v>
      </c>
      <c r="T100">
        <v>0.10146105103194714</v>
      </c>
      <c r="U100">
        <v>7.6211541891098022E-2</v>
      </c>
      <c r="V100">
        <v>0.18794749677181244</v>
      </c>
      <c r="W100">
        <v>0.60278338193893433</v>
      </c>
      <c r="X100">
        <v>0.60406959056854248</v>
      </c>
      <c r="Y100">
        <v>0.15109029412269592</v>
      </c>
      <c r="Z100">
        <v>0.18809426273219287</v>
      </c>
      <c r="AA100">
        <v>7.1013541892170906E-2</v>
      </c>
      <c r="AB100">
        <v>6.5122425556182861E-2</v>
      </c>
      <c r="AC100">
        <v>0.12874907255172729</v>
      </c>
      <c r="AD100">
        <v>0.36559882760047913</v>
      </c>
      <c r="AE100">
        <v>0.37616449594497681</v>
      </c>
      <c r="AF100">
        <v>0.11770998686552048</v>
      </c>
      <c r="AG100">
        <v>0.13678228616481647</v>
      </c>
      <c r="AH100">
        <v>2.9450864531099796E-2</v>
      </c>
      <c r="AI100">
        <v>4.0180593729019165E-2</v>
      </c>
      <c r="AJ100">
        <v>5.2040774375200272E-2</v>
      </c>
      <c r="AK100">
        <v>0.29532945156097412</v>
      </c>
      <c r="AL100">
        <v>0.3073698878288269</v>
      </c>
      <c r="AM100">
        <v>0.10362841933965683</v>
      </c>
      <c r="AN100">
        <v>0.11780237549101003</v>
      </c>
      <c r="AO100">
        <v>1.9968636799603701E-2</v>
      </c>
      <c r="AP100">
        <v>3.1318563967943192E-2</v>
      </c>
      <c r="AQ100">
        <v>3.4651901572942734E-2</v>
      </c>
      <c r="AR100">
        <v>0.18141961097717285</v>
      </c>
      <c r="AS100">
        <v>0.19167181849479675</v>
      </c>
      <c r="AT100">
        <v>7.3639869689941406E-2</v>
      </c>
      <c r="AU100">
        <v>8.1698732443328481E-2</v>
      </c>
      <c r="AV100">
        <v>7.7093234285712242E-3</v>
      </c>
      <c r="AW100">
        <v>1.6625992953777313E-2</v>
      </c>
      <c r="AX100">
        <v>1.1997906491160393E-2</v>
      </c>
      <c r="AY100">
        <v>9.0250246226787567E-2</v>
      </c>
      <c r="AZ100">
        <v>9.4912737607955933E-2</v>
      </c>
      <c r="BA100">
        <v>3.9682962000370026E-2</v>
      </c>
      <c r="BB100">
        <v>4.4797225698403054E-2</v>
      </c>
      <c r="BC100">
        <v>1.507646287791431E-3</v>
      </c>
      <c r="BD100">
        <v>6.4509962685406208E-3</v>
      </c>
      <c r="BE100">
        <v>2.4739063810557127E-3</v>
      </c>
      <c r="BF100">
        <v>-1.4738917350769043E-2</v>
      </c>
      <c r="BG100">
        <v>-1.1908173561096191E-2</v>
      </c>
      <c r="BH100">
        <v>3.7515312433242798E-3</v>
      </c>
      <c r="BI100">
        <v>-2.6816085912287235E-2</v>
      </c>
      <c r="BJ100">
        <v>-1.6620414331555367E-2</v>
      </c>
      <c r="BK100">
        <v>2.4923756718635559E-3</v>
      </c>
      <c r="BL100">
        <v>2.5284439325332642E-2</v>
      </c>
      <c r="BM100">
        <v>0.26313060522079468</v>
      </c>
      <c r="BN100">
        <v>0.26526784896850586</v>
      </c>
      <c r="BO100">
        <v>1.967892050743103E-2</v>
      </c>
      <c r="BP100">
        <v>-2.5592552963644266E-2</v>
      </c>
      <c r="BQ100">
        <v>5.0474435091018677E-2</v>
      </c>
      <c r="BR100">
        <v>3.2448187470436096E-2</v>
      </c>
      <c r="BS100">
        <v>0.18825884163379669</v>
      </c>
      <c r="BT100">
        <v>0.27786952257156372</v>
      </c>
      <c r="BU100">
        <v>0.27717602252960205</v>
      </c>
      <c r="BV100">
        <v>1.592738926410675E-2</v>
      </c>
      <c r="BW100">
        <v>1.2235329486429691E-3</v>
      </c>
      <c r="BX100">
        <v>6.7094849422574043E-2</v>
      </c>
      <c r="BY100">
        <v>2.995581179857254E-2</v>
      </c>
      <c r="BZ100">
        <v>0.16297440230846405</v>
      </c>
    </row>
    <row r="101" spans="1:78">
      <c r="A101">
        <v>2012</v>
      </c>
      <c r="B101">
        <v>1</v>
      </c>
      <c r="C101">
        <v>1</v>
      </c>
      <c r="D101">
        <v>0.17876265943050385</v>
      </c>
      <c r="E101">
        <v>0.17369037307798862</v>
      </c>
      <c r="F101">
        <v>0.16211053356528282</v>
      </c>
      <c r="G101">
        <v>0.11044729501008987</v>
      </c>
      <c r="H101">
        <v>0.37498912215232849</v>
      </c>
      <c r="I101">
        <v>1.0111269950866699</v>
      </c>
      <c r="J101">
        <v>1.0095288753509521</v>
      </c>
      <c r="K101">
        <v>0.1762489378452301</v>
      </c>
      <c r="L101">
        <v>0.19998412765562534</v>
      </c>
      <c r="M101">
        <v>0.17429428547620773</v>
      </c>
      <c r="N101">
        <v>0.10799142718315125</v>
      </c>
      <c r="O101">
        <v>0.35101014375686646</v>
      </c>
      <c r="P101">
        <v>0.73913812637329102</v>
      </c>
      <c r="Q101">
        <v>0.73887044191360474</v>
      </c>
      <c r="R101">
        <v>0.16115359961986542</v>
      </c>
      <c r="S101">
        <v>0.20043706521391869</v>
      </c>
      <c r="T101">
        <v>0.10552205331623554</v>
      </c>
      <c r="U101">
        <v>7.939978688955307E-2</v>
      </c>
      <c r="V101">
        <v>0.19235791265964508</v>
      </c>
      <c r="W101">
        <v>0.61104106903076172</v>
      </c>
      <c r="X101">
        <v>0.61307942867279053</v>
      </c>
      <c r="Y101">
        <v>0.15011553466320038</v>
      </c>
      <c r="Z101">
        <v>0.18554299790412188</v>
      </c>
      <c r="AA101">
        <v>7.3730237782001495E-2</v>
      </c>
      <c r="AB101">
        <v>6.8607285618782043E-2</v>
      </c>
      <c r="AC101">
        <v>0.13508334755897522</v>
      </c>
      <c r="AD101">
        <v>0.3823753297328949</v>
      </c>
      <c r="AE101">
        <v>0.3894500732421875</v>
      </c>
      <c r="AF101">
        <v>0.11983074992895126</v>
      </c>
      <c r="AG101">
        <v>0.14012998639373109</v>
      </c>
      <c r="AH101">
        <v>3.0153943225741386E-2</v>
      </c>
      <c r="AI101">
        <v>4.3242305517196655E-2</v>
      </c>
      <c r="AJ101">
        <v>5.6093085557222366E-2</v>
      </c>
      <c r="AK101">
        <v>0.31286653876304626</v>
      </c>
      <c r="AL101">
        <v>0.32026582956314087</v>
      </c>
      <c r="AM101">
        <v>0.10640831291675568</v>
      </c>
      <c r="AN101">
        <v>0.12233898203703575</v>
      </c>
      <c r="AO101">
        <v>2.0098427776247263E-2</v>
      </c>
      <c r="AP101">
        <v>3.4287948161363602E-2</v>
      </c>
      <c r="AQ101">
        <v>3.7132158875465393E-2</v>
      </c>
      <c r="AR101">
        <v>0.19889767467975616</v>
      </c>
      <c r="AS101">
        <v>0.20289045572280884</v>
      </c>
      <c r="AT101">
        <v>7.6272644102573395E-2</v>
      </c>
      <c r="AU101">
        <v>8.6924258946964983E-2</v>
      </c>
      <c r="AV101">
        <v>7.7298153191804886E-3</v>
      </c>
      <c r="AW101">
        <v>1.8597282469272614E-2</v>
      </c>
      <c r="AX101">
        <v>1.3366458006203175E-2</v>
      </c>
      <c r="AY101">
        <v>0.10385169088840485</v>
      </c>
      <c r="AZ101">
        <v>0.10291023552417755</v>
      </c>
      <c r="BA101">
        <v>4.1679993271827698E-2</v>
      </c>
      <c r="BB101">
        <v>4.9282666900580807E-2</v>
      </c>
      <c r="BC101">
        <v>1.4866965357214212E-3</v>
      </c>
      <c r="BD101">
        <v>7.5082164257764816E-3</v>
      </c>
      <c r="BE101">
        <v>2.9526674188673496E-3</v>
      </c>
      <c r="BF101">
        <v>-1.1126995086669922E-2</v>
      </c>
      <c r="BG101">
        <v>-9.5288753509521484E-3</v>
      </c>
      <c r="BH101">
        <v>2.5137215852737427E-3</v>
      </c>
      <c r="BI101">
        <v>-2.6293754577636719E-2</v>
      </c>
      <c r="BJ101">
        <v>-1.2183751910924911E-2</v>
      </c>
      <c r="BK101">
        <v>2.4558678269386292E-3</v>
      </c>
      <c r="BL101">
        <v>2.3978978395462036E-2</v>
      </c>
      <c r="BM101">
        <v>0.26086187362670898</v>
      </c>
      <c r="BN101">
        <v>0.26112955808639526</v>
      </c>
      <c r="BO101">
        <v>1.7609059810638428E-2</v>
      </c>
      <c r="BP101">
        <v>-2.6746692135930061E-2</v>
      </c>
      <c r="BQ101">
        <v>5.6588480249047279E-2</v>
      </c>
      <c r="BR101">
        <v>3.1047508120536804E-2</v>
      </c>
      <c r="BS101">
        <v>0.18263120949268341</v>
      </c>
      <c r="BT101">
        <v>0.27198886871337891</v>
      </c>
      <c r="BU101">
        <v>0.27065843343734741</v>
      </c>
      <c r="BV101">
        <v>1.5095338225364685E-2</v>
      </c>
      <c r="BW101">
        <v>-4.5293755829334259E-4</v>
      </c>
      <c r="BX101">
        <v>6.8772232159972191E-2</v>
      </c>
      <c r="BY101">
        <v>2.8591640293598175E-2</v>
      </c>
      <c r="BZ101">
        <v>0.15865223109722137</v>
      </c>
    </row>
    <row r="102" spans="1:78">
      <c r="A102">
        <v>2013</v>
      </c>
      <c r="B102">
        <v>1</v>
      </c>
      <c r="C102">
        <v>1</v>
      </c>
      <c r="D102">
        <v>0.18990789353847504</v>
      </c>
      <c r="E102">
        <v>0.15778576210141182</v>
      </c>
      <c r="F102">
        <v>0.17597902938723564</v>
      </c>
      <c r="G102">
        <v>0.10729704797267914</v>
      </c>
      <c r="H102">
        <v>0.36903026700019836</v>
      </c>
      <c r="I102">
        <v>1.0049972534179688</v>
      </c>
      <c r="J102">
        <v>1.0031474828720093</v>
      </c>
      <c r="K102">
        <v>0.18721118569374084</v>
      </c>
      <c r="L102">
        <v>0.1823491882532835</v>
      </c>
      <c r="M102">
        <v>0.18155747279524803</v>
      </c>
      <c r="N102">
        <v>0.10501310229301453</v>
      </c>
      <c r="O102">
        <v>0.34701612591743469</v>
      </c>
      <c r="P102">
        <v>0.72757053375244141</v>
      </c>
      <c r="Q102">
        <v>0.72354811429977417</v>
      </c>
      <c r="R102">
        <v>0.1674371212720871</v>
      </c>
      <c r="S102">
        <v>0.18380232667550445</v>
      </c>
      <c r="T102">
        <v>0.1091066487133503</v>
      </c>
      <c r="U102">
        <v>7.6393328607082367E-2</v>
      </c>
      <c r="V102">
        <v>0.18680867552757263</v>
      </c>
      <c r="W102">
        <v>0.59718555212020874</v>
      </c>
      <c r="X102">
        <v>0.59541851282119751</v>
      </c>
      <c r="Y102">
        <v>0.15280537307262421</v>
      </c>
      <c r="Z102">
        <v>0.17054941295646131</v>
      </c>
      <c r="AA102">
        <v>7.6217524707317352E-2</v>
      </c>
      <c r="AB102">
        <v>6.5581530332565308E-2</v>
      </c>
      <c r="AC102">
        <v>0.13026466965675354</v>
      </c>
      <c r="AD102">
        <v>0.36376458406448364</v>
      </c>
      <c r="AE102">
        <v>0.36977171897888184</v>
      </c>
      <c r="AF102">
        <v>0.11598879843950272</v>
      </c>
      <c r="AG102">
        <v>0.13079579028999433</v>
      </c>
      <c r="AH102">
        <v>3.0778641812503338E-2</v>
      </c>
      <c r="AI102">
        <v>4.0018349885940552E-2</v>
      </c>
      <c r="AJ102">
        <v>5.2190124988555908E-2</v>
      </c>
      <c r="AK102">
        <v>0.29355543851852417</v>
      </c>
      <c r="AL102">
        <v>0.30124244093894958</v>
      </c>
      <c r="AM102">
        <v>0.1009727418422699</v>
      </c>
      <c r="AN102">
        <v>0.11458020863938145</v>
      </c>
      <c r="AO102">
        <v>2.0530708599835634E-2</v>
      </c>
      <c r="AP102">
        <v>3.1150791794061661E-2</v>
      </c>
      <c r="AQ102">
        <v>3.4007985144853592E-2</v>
      </c>
      <c r="AR102">
        <v>0.1821841299533844</v>
      </c>
      <c r="AS102">
        <v>0.19053654372692108</v>
      </c>
      <c r="AT102">
        <v>7.2058416903018951E-2</v>
      </c>
      <c r="AU102">
        <v>8.2714749172737356E-2</v>
      </c>
      <c r="AV102">
        <v>8.0886760260909796E-3</v>
      </c>
      <c r="AW102">
        <v>1.6999470070004463E-2</v>
      </c>
      <c r="AX102">
        <v>1.0675235651433468E-2</v>
      </c>
      <c r="AY102">
        <v>9.3517236411571503E-2</v>
      </c>
      <c r="AZ102">
        <v>9.8114974796772003E-2</v>
      </c>
      <c r="BA102">
        <v>3.9579499512910843E-2</v>
      </c>
      <c r="BB102">
        <v>4.8364297191255901E-2</v>
      </c>
      <c r="BC102">
        <v>1.5326493885368109E-3</v>
      </c>
      <c r="BD102">
        <v>6.4628035761415958E-3</v>
      </c>
      <c r="BE102">
        <v>2.1757204085588455E-3</v>
      </c>
      <c r="BF102">
        <v>-4.99725341796875E-3</v>
      </c>
      <c r="BG102">
        <v>-3.1474828720092773E-3</v>
      </c>
      <c r="BH102">
        <v>2.6967078447341919E-3</v>
      </c>
      <c r="BI102">
        <v>-2.4563426151871681E-2</v>
      </c>
      <c r="BJ102">
        <v>-5.5784434080123901E-3</v>
      </c>
      <c r="BK102">
        <v>2.2839456796646118E-3</v>
      </c>
      <c r="BL102">
        <v>2.2014141082763672E-2</v>
      </c>
      <c r="BM102">
        <v>0.27242946624755859</v>
      </c>
      <c r="BN102">
        <v>0.27645188570022583</v>
      </c>
      <c r="BO102">
        <v>2.2470772266387939E-2</v>
      </c>
      <c r="BP102">
        <v>-2.6016564574092627E-2</v>
      </c>
      <c r="BQ102">
        <v>6.6872380673885345E-2</v>
      </c>
      <c r="BR102">
        <v>3.0903719365596771E-2</v>
      </c>
      <c r="BS102">
        <v>0.18222159147262573</v>
      </c>
      <c r="BT102">
        <v>0.27742671966552734</v>
      </c>
      <c r="BU102">
        <v>0.27959936857223511</v>
      </c>
      <c r="BV102">
        <v>1.9774064421653748E-2</v>
      </c>
      <c r="BW102">
        <v>-1.4531384222209454E-3</v>
      </c>
      <c r="BX102">
        <v>7.2450824081897736E-2</v>
      </c>
      <c r="BY102">
        <v>2.8619773685932159E-2</v>
      </c>
      <c r="BZ102">
        <v>0.16020745038986206</v>
      </c>
    </row>
    <row r="103" spans="1:78">
      <c r="A103">
        <v>2014</v>
      </c>
      <c r="B103">
        <v>1</v>
      </c>
      <c r="C103">
        <v>1</v>
      </c>
      <c r="D103">
        <v>0.20074908435344696</v>
      </c>
      <c r="E103">
        <v>0.14519554376602173</v>
      </c>
      <c r="F103">
        <v>0.18470906838774681</v>
      </c>
      <c r="G103">
        <v>0.10659230500459671</v>
      </c>
      <c r="H103">
        <v>0.36275398731231689</v>
      </c>
      <c r="I103">
        <v>1.0014753341674805</v>
      </c>
      <c r="J103">
        <v>0.99972403049468994</v>
      </c>
      <c r="K103">
        <v>0.19826455414295197</v>
      </c>
      <c r="L103">
        <v>0.16890880558639765</v>
      </c>
      <c r="M103">
        <v>0.18640365824103355</v>
      </c>
      <c r="N103">
        <v>0.10439975559711456</v>
      </c>
      <c r="O103">
        <v>0.34174725413322449</v>
      </c>
      <c r="P103">
        <v>0.72499948740005493</v>
      </c>
      <c r="Q103">
        <v>0.7215920090675354</v>
      </c>
      <c r="R103">
        <v>0.17860770225524902</v>
      </c>
      <c r="S103">
        <v>0.17063719779253006</v>
      </c>
      <c r="T103">
        <v>0.11062152683734894</v>
      </c>
      <c r="U103">
        <v>7.6335392892360687E-2</v>
      </c>
      <c r="V103">
        <v>0.18539020419120789</v>
      </c>
      <c r="W103">
        <v>0.59631597995758057</v>
      </c>
      <c r="X103">
        <v>0.59512233734130859</v>
      </c>
      <c r="Y103">
        <v>0.16364344954490662</v>
      </c>
      <c r="Z103">
        <v>0.15884544304572046</v>
      </c>
      <c r="AA103">
        <v>7.7373133972287178E-2</v>
      </c>
      <c r="AB103">
        <v>6.5696187317371368E-2</v>
      </c>
      <c r="AC103">
        <v>0.12956412136554718</v>
      </c>
      <c r="AD103">
        <v>0.36513558030128479</v>
      </c>
      <c r="AE103">
        <v>0.37194108963012695</v>
      </c>
      <c r="AF103">
        <v>0.12426657974720001</v>
      </c>
      <c r="AG103">
        <v>0.12310191936558113</v>
      </c>
      <c r="AH103">
        <v>3.1626732554286718E-2</v>
      </c>
      <c r="AI103">
        <v>4.0860887616872787E-2</v>
      </c>
      <c r="AJ103">
        <v>5.2084967494010925E-2</v>
      </c>
      <c r="AK103">
        <v>0.29482266306877136</v>
      </c>
      <c r="AL103">
        <v>0.30335035920143127</v>
      </c>
      <c r="AM103">
        <v>0.10813893377780914</v>
      </c>
      <c r="AN103">
        <v>0.1080963542626705</v>
      </c>
      <c r="AO103">
        <v>2.1395195741206408E-2</v>
      </c>
      <c r="AP103">
        <v>3.2004404813051224E-2</v>
      </c>
      <c r="AQ103">
        <v>3.3715460449457169E-2</v>
      </c>
      <c r="AR103">
        <v>0.18242168426513672</v>
      </c>
      <c r="AS103">
        <v>0.19035243988037109</v>
      </c>
      <c r="AT103">
        <v>7.6029941439628601E-2</v>
      </c>
      <c r="AU103">
        <v>7.7563867482240312E-2</v>
      </c>
      <c r="AV103">
        <v>8.424944244325161E-3</v>
      </c>
      <c r="AW103">
        <v>1.7831537872552872E-2</v>
      </c>
      <c r="AX103">
        <v>1.0502155870199203E-2</v>
      </c>
      <c r="AY103">
        <v>9.3347974121570587E-2</v>
      </c>
      <c r="AZ103">
        <v>9.6713677048683167E-2</v>
      </c>
      <c r="BA103">
        <v>4.1042223572731018E-2</v>
      </c>
      <c r="BB103">
        <v>4.5419681848215987E-2</v>
      </c>
      <c r="BC103">
        <v>1.3775827828794718E-3</v>
      </c>
      <c r="BD103">
        <v>7.0853661745786667E-3</v>
      </c>
      <c r="BE103">
        <v>1.7888257279992104E-3</v>
      </c>
      <c r="BF103">
        <v>-1.4753341674804688E-3</v>
      </c>
      <c r="BG103">
        <v>2.7596950531005859E-4</v>
      </c>
      <c r="BH103">
        <v>2.4845302104949951E-3</v>
      </c>
      <c r="BI103">
        <v>-2.3713261820375919E-2</v>
      </c>
      <c r="BJ103">
        <v>-1.6945898532867432E-3</v>
      </c>
      <c r="BK103">
        <v>2.1925494074821472E-3</v>
      </c>
      <c r="BL103">
        <v>2.1006733179092407E-2</v>
      </c>
      <c r="BM103">
        <v>0.27500051259994507</v>
      </c>
      <c r="BN103">
        <v>0.2784079909324646</v>
      </c>
      <c r="BO103">
        <v>2.2141382098197937E-2</v>
      </c>
      <c r="BP103">
        <v>-2.5441654026508331E-2</v>
      </c>
      <c r="BQ103">
        <v>7.4087541550397873E-2</v>
      </c>
      <c r="BR103">
        <v>3.0256912112236023E-2</v>
      </c>
      <c r="BS103">
        <v>0.17736378312110901</v>
      </c>
      <c r="BT103">
        <v>0.27647584676742554</v>
      </c>
      <c r="BU103">
        <v>0.27813202142715454</v>
      </c>
      <c r="BV103">
        <v>1.9656851887702942E-2</v>
      </c>
      <c r="BW103">
        <v>-1.728392206132412E-3</v>
      </c>
      <c r="BX103">
        <v>7.5782131403684616E-2</v>
      </c>
      <c r="BY103">
        <v>2.8064362704753876E-2</v>
      </c>
      <c r="BZ103">
        <v>0.1563570499420166</v>
      </c>
    </row>
    <row r="104" spans="1:78">
      <c r="A104">
        <v>2015</v>
      </c>
      <c r="B104">
        <v>1</v>
      </c>
      <c r="C104">
        <v>1</v>
      </c>
      <c r="D104">
        <v>0.1971307247877121</v>
      </c>
      <c r="E104">
        <v>0.14338721707463264</v>
      </c>
      <c r="F104">
        <v>0.19439916685223579</v>
      </c>
      <c r="G104">
        <v>0.11020033061504364</v>
      </c>
      <c r="H104">
        <v>0.35488253831863403</v>
      </c>
      <c r="I104">
        <v>0.99976241588592529</v>
      </c>
      <c r="J104">
        <v>0.99765515327453613</v>
      </c>
      <c r="K104">
        <v>0.19433028995990753</v>
      </c>
      <c r="L104">
        <v>0.16691914014518261</v>
      </c>
      <c r="M104">
        <v>0.19340600445866585</v>
      </c>
      <c r="N104">
        <v>0.10805574059486389</v>
      </c>
      <c r="O104">
        <v>0.3349439799785614</v>
      </c>
      <c r="P104">
        <v>0.72294998168945313</v>
      </c>
      <c r="Q104">
        <v>0.71875172853469849</v>
      </c>
      <c r="R104">
        <v>0.17474530637264252</v>
      </c>
      <c r="S104">
        <v>0.16866412200033665</v>
      </c>
      <c r="T104">
        <v>0.11432056687772274</v>
      </c>
      <c r="U104">
        <v>7.9373486340045929E-2</v>
      </c>
      <c r="V104">
        <v>0.18164826929569244</v>
      </c>
      <c r="W104">
        <v>0.5955512523651123</v>
      </c>
      <c r="X104">
        <v>0.59295690059661865</v>
      </c>
      <c r="Y104">
        <v>0.15991133451461792</v>
      </c>
      <c r="Z104">
        <v>0.15742078563198447</v>
      </c>
      <c r="AA104">
        <v>7.9883743077516556E-2</v>
      </c>
      <c r="AB104">
        <v>6.8514607846736908E-2</v>
      </c>
      <c r="AC104">
        <v>0.12722641229629517</v>
      </c>
      <c r="AD104">
        <v>0.36650416254997253</v>
      </c>
      <c r="AE104">
        <v>0.37068352103233337</v>
      </c>
      <c r="AF104">
        <v>0.12166722118854523</v>
      </c>
      <c r="AG104">
        <v>0.12219516752520576</v>
      </c>
      <c r="AH104">
        <v>3.2797429244965315E-2</v>
      </c>
      <c r="AI104">
        <v>4.2686101049184799E-2</v>
      </c>
      <c r="AJ104">
        <v>5.1337588578462601E-2</v>
      </c>
      <c r="AK104">
        <v>0.29663383960723877</v>
      </c>
      <c r="AL104">
        <v>0.3021121621131897</v>
      </c>
      <c r="AM104">
        <v>0.10561652481555939</v>
      </c>
      <c r="AN104">
        <v>0.10745377046987414</v>
      </c>
      <c r="AO104">
        <v>2.2299897857010365E-2</v>
      </c>
      <c r="AP104">
        <v>3.3367928117513657E-2</v>
      </c>
      <c r="AQ104">
        <v>3.3374026417732239E-2</v>
      </c>
      <c r="AR104">
        <v>0.18454484641551971</v>
      </c>
      <c r="AS104">
        <v>0.18928427994251251</v>
      </c>
      <c r="AT104">
        <v>7.3874711990356445E-2</v>
      </c>
      <c r="AU104">
        <v>7.7966947588720359E-2</v>
      </c>
      <c r="AV104">
        <v>8.7493753526359797E-3</v>
      </c>
      <c r="AW104">
        <v>1.8480965867638588E-2</v>
      </c>
      <c r="AX104">
        <v>1.0212277062237263E-2</v>
      </c>
      <c r="AY104">
        <v>9.4728395342826843E-2</v>
      </c>
      <c r="AZ104">
        <v>9.4888970255851746E-2</v>
      </c>
      <c r="BA104">
        <v>3.9153039455413818E-2</v>
      </c>
      <c r="BB104">
        <v>4.5360244767834956E-2</v>
      </c>
      <c r="BC104">
        <v>1.6982454108074307E-3</v>
      </c>
      <c r="BD104">
        <v>7.034477312117815E-3</v>
      </c>
      <c r="BE104">
        <v>1.6429598908871412E-3</v>
      </c>
      <c r="BF104">
        <v>2.3758411407470703E-4</v>
      </c>
      <c r="BG104">
        <v>2.3448467254638672E-3</v>
      </c>
      <c r="BH104">
        <v>2.8004348278045654E-3</v>
      </c>
      <c r="BI104">
        <v>-2.3531923070549965E-2</v>
      </c>
      <c r="BJ104">
        <v>9.9316239356994629E-4</v>
      </c>
      <c r="BK104">
        <v>2.1445900201797485E-3</v>
      </c>
      <c r="BL104">
        <v>1.9938558340072632E-2</v>
      </c>
      <c r="BM104">
        <v>0.27705001831054688</v>
      </c>
      <c r="BN104">
        <v>0.28124827146530151</v>
      </c>
      <c r="BO104">
        <v>2.238541841506958E-2</v>
      </c>
      <c r="BP104">
        <v>-2.5276904925704002E-2</v>
      </c>
      <c r="BQ104">
        <v>8.0078599974513054E-2</v>
      </c>
      <c r="BR104">
        <v>3.0826844274997711E-2</v>
      </c>
      <c r="BS104">
        <v>0.17323426902294159</v>
      </c>
      <c r="BT104">
        <v>0.27681243419647217</v>
      </c>
      <c r="BU104">
        <v>0.27890342473983765</v>
      </c>
      <c r="BV104">
        <v>1.9584983587265015E-2</v>
      </c>
      <c r="BW104">
        <v>-1.7449818551540375E-3</v>
      </c>
      <c r="BX104">
        <v>7.9085437580943108E-2</v>
      </c>
      <c r="BY104">
        <v>2.8682254254817963E-2</v>
      </c>
      <c r="BZ104">
        <v>0.15329571068286896</v>
      </c>
    </row>
    <row r="105" spans="1:78">
      <c r="A105">
        <v>2016</v>
      </c>
      <c r="B105">
        <v>1</v>
      </c>
      <c r="C105">
        <v>1</v>
      </c>
      <c r="D105">
        <v>0.19327402114868164</v>
      </c>
      <c r="E105">
        <v>0.14328422863036394</v>
      </c>
      <c r="F105">
        <v>0.20349886640906334</v>
      </c>
      <c r="G105">
        <v>0.11253876984119415</v>
      </c>
      <c r="H105">
        <v>0.34740409255027771</v>
      </c>
      <c r="I105">
        <v>0.99828976392745972</v>
      </c>
      <c r="J105">
        <v>0.99636906385421753</v>
      </c>
      <c r="K105">
        <v>0.19071859121322632</v>
      </c>
      <c r="L105">
        <v>0.16651610564440489</v>
      </c>
      <c r="M105">
        <v>0.20070947334170341</v>
      </c>
      <c r="N105">
        <v>0.11047851294279099</v>
      </c>
      <c r="O105">
        <v>0.32794639468193054</v>
      </c>
      <c r="P105">
        <v>0.71804666519165039</v>
      </c>
      <c r="Q105">
        <v>0.7134850025177002</v>
      </c>
      <c r="R105">
        <v>0.17099730670452118</v>
      </c>
      <c r="S105">
        <v>0.16866685356944799</v>
      </c>
      <c r="T105">
        <v>0.11789297312498093</v>
      </c>
      <c r="U105">
        <v>8.1000968813896179E-2</v>
      </c>
      <c r="V105">
        <v>0.17492689192295074</v>
      </c>
      <c r="W105">
        <v>0.58999943733215332</v>
      </c>
      <c r="X105">
        <v>0.58736449480056763</v>
      </c>
      <c r="Y105">
        <v>0.15658791363239288</v>
      </c>
      <c r="Z105">
        <v>0.15765266539528966</v>
      </c>
      <c r="AA105">
        <v>8.2462461665272713E-2</v>
      </c>
      <c r="AB105">
        <v>7.0363715291023254E-2</v>
      </c>
      <c r="AC105">
        <v>0.12029775232076645</v>
      </c>
      <c r="AD105">
        <v>0.36211514472961426</v>
      </c>
      <c r="AE105">
        <v>0.36594727635383606</v>
      </c>
      <c r="AF105">
        <v>0.11780337244272232</v>
      </c>
      <c r="AG105">
        <v>0.12249431776581332</v>
      </c>
      <c r="AH105">
        <v>3.4167381934821606E-2</v>
      </c>
      <c r="AI105">
        <v>4.4068776071071625E-2</v>
      </c>
      <c r="AJ105">
        <v>4.7413419932126999E-2</v>
      </c>
      <c r="AK105">
        <v>0.29272255301475525</v>
      </c>
      <c r="AL105">
        <v>0.29819473624229431</v>
      </c>
      <c r="AM105">
        <v>0.10208954662084579</v>
      </c>
      <c r="AN105">
        <v>0.10895945655647665</v>
      </c>
      <c r="AO105">
        <v>2.317390963435173E-2</v>
      </c>
      <c r="AP105">
        <v>3.4381642937660217E-2</v>
      </c>
      <c r="AQ105">
        <v>2.959018386900425E-2</v>
      </c>
      <c r="AR105">
        <v>0.18139967322349548</v>
      </c>
      <c r="AS105">
        <v>0.18635572493076324</v>
      </c>
      <c r="AT105">
        <v>7.1153730154037476E-2</v>
      </c>
      <c r="AU105">
        <v>7.8146749816369265E-2</v>
      </c>
      <c r="AV105">
        <v>9.1164580080658197E-3</v>
      </c>
      <c r="AW105">
        <v>1.8710052594542503E-2</v>
      </c>
      <c r="AX105">
        <v>9.2287342995405197E-3</v>
      </c>
      <c r="AY105">
        <v>9.3775629997253418E-2</v>
      </c>
      <c r="AZ105">
        <v>9.4846859574317932E-2</v>
      </c>
      <c r="BA105">
        <v>3.844863548874855E-2</v>
      </c>
      <c r="BB105">
        <v>4.6531448695532163E-2</v>
      </c>
      <c r="BC105">
        <v>1.6158438520506024E-3</v>
      </c>
      <c r="BD105">
        <v>6.7762527614831924E-3</v>
      </c>
      <c r="BE105">
        <v>1.4746733941137791E-3</v>
      </c>
      <c r="BF105">
        <v>1.7102360725402832E-3</v>
      </c>
      <c r="BG105">
        <v>3.6309361457824707E-3</v>
      </c>
      <c r="BH105">
        <v>2.5554299354553223E-3</v>
      </c>
      <c r="BI105">
        <v>-2.3231877014040947E-2</v>
      </c>
      <c r="BJ105">
        <v>2.7893930673599243E-3</v>
      </c>
      <c r="BK105">
        <v>2.0602568984031677E-3</v>
      </c>
      <c r="BL105">
        <v>1.9457697868347168E-2</v>
      </c>
      <c r="BM105">
        <v>0.28195333480834961</v>
      </c>
      <c r="BN105">
        <v>0.2865149974822998</v>
      </c>
      <c r="BO105">
        <v>2.2276714444160461E-2</v>
      </c>
      <c r="BP105">
        <v>-2.5382624939084053E-2</v>
      </c>
      <c r="BQ105">
        <v>8.5605893284082413E-2</v>
      </c>
      <c r="BR105">
        <v>3.1537801027297974E-2</v>
      </c>
      <c r="BS105">
        <v>0.17247720062732697</v>
      </c>
      <c r="BT105">
        <v>0.28024309873580933</v>
      </c>
      <c r="BU105">
        <v>0.28288406133651733</v>
      </c>
      <c r="BV105">
        <v>1.9721284508705139E-2</v>
      </c>
      <c r="BW105">
        <v>-2.1507479250431061E-3</v>
      </c>
      <c r="BX105">
        <v>8.2816500216722488E-2</v>
      </c>
      <c r="BY105">
        <v>2.9477544128894806E-2</v>
      </c>
      <c r="BZ105">
        <v>0.1530195027589798</v>
      </c>
    </row>
    <row r="106" spans="1:78">
      <c r="A106">
        <v>2017</v>
      </c>
      <c r="D106">
        <v>0.20277999999999999</v>
      </c>
      <c r="E106">
        <v>0.13402999999999998</v>
      </c>
      <c r="F106">
        <v>0.20534300000000005</v>
      </c>
      <c r="G106">
        <v>0.110915</v>
      </c>
      <c r="H106">
        <v>0.34693299999999999</v>
      </c>
    </row>
    <row r="107" spans="1:78">
      <c r="A107">
        <v>2018</v>
      </c>
      <c r="D107">
        <v>0.20957600000000001</v>
      </c>
      <c r="E107">
        <v>0.12794800000000001</v>
      </c>
      <c r="F107">
        <v>0.20474799999999999</v>
      </c>
      <c r="G107">
        <v>0.10938000000000001</v>
      </c>
      <c r="H107">
        <v>0.34834700000000002</v>
      </c>
    </row>
    <row r="108" spans="1:78">
      <c r="A108">
        <v>2019</v>
      </c>
      <c r="D108">
        <v>0.20957600000000001</v>
      </c>
      <c r="E108">
        <v>0.12794800000000001</v>
      </c>
      <c r="F108">
        <v>0.20474799999999999</v>
      </c>
      <c r="G108">
        <v>0.10938000000000001</v>
      </c>
      <c r="H108">
        <v>0.34834700000000002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118"/>
  <sheetViews>
    <sheetView workbookViewId="0">
      <pane xSplit="1" ySplit="8" topLeftCell="B92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136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607">
        <f>avgprinc!M2</f>
        <v>52041.552090082914</v>
      </c>
      <c r="C9" s="608">
        <f>avgprinc!N2</f>
        <v>58319.130480186948</v>
      </c>
      <c r="D9" s="608"/>
      <c r="E9" s="608"/>
      <c r="F9" s="608"/>
      <c r="G9" s="608">
        <f>avgprinc!R2</f>
        <v>82632.943048575093</v>
      </c>
      <c r="H9" s="566">
        <f>B9*0.1/'TA5'!B9</f>
        <v>0.41788223498393107</v>
      </c>
      <c r="I9" s="611">
        <f>C9*0.1/'TA5'!B9</f>
        <v>0.46828981090331645</v>
      </c>
      <c r="J9" s="611"/>
      <c r="K9" s="577"/>
      <c r="L9" s="611"/>
      <c r="M9" s="597">
        <f>G9*0.1/'TA5'!F9</f>
        <v>0.44128907412345353</v>
      </c>
    </row>
    <row r="10" spans="1:13" s="98" customFormat="1" ht="15.05" customHeight="1">
      <c r="A10" s="103">
        <v>1914</v>
      </c>
      <c r="B10" s="607">
        <f>avgprinc!M3</f>
        <v>47621.364365033041</v>
      </c>
      <c r="C10" s="608">
        <f>avgprinc!N3</f>
        <v>53164.531124651417</v>
      </c>
      <c r="D10" s="608"/>
      <c r="E10" s="608"/>
      <c r="F10" s="608"/>
      <c r="G10" s="608">
        <f>avgprinc!R3</f>
        <v>75658.681123970062</v>
      </c>
      <c r="H10" s="566">
        <f>B10*0.1/'TA5'!B10</f>
        <v>0.42323938210597101</v>
      </c>
      <c r="I10" s="577">
        <f>C10*0.1/'TA5'!B10</f>
        <v>0.47250480122054606</v>
      </c>
      <c r="J10" s="611"/>
      <c r="K10" s="577"/>
      <c r="L10" s="611"/>
      <c r="M10" s="597">
        <f>G10*0.1/'TA5'!F10</f>
        <v>0.44661220328635298</v>
      </c>
    </row>
    <row r="11" spans="1:13" s="98" customFormat="1" ht="15.05" customHeight="1">
      <c r="A11" s="103">
        <v>1915</v>
      </c>
      <c r="B11" s="607">
        <f>avgprinc!M4</f>
        <v>47766.233332303345</v>
      </c>
      <c r="C11" s="608">
        <f>avgprinc!N4</f>
        <v>53424.000662055194</v>
      </c>
      <c r="D11" s="608"/>
      <c r="E11" s="608"/>
      <c r="F11" s="608"/>
      <c r="G11" s="608">
        <f>avgprinc!R4</f>
        <v>76053.377740748692</v>
      </c>
      <c r="H11" s="566">
        <f>B11*0.1/'TA5'!B11</f>
        <v>0.41626261009768983</v>
      </c>
      <c r="I11" s="577">
        <f>C11*0.1/'TA5'!B11</f>
        <v>0.46556767000525479</v>
      </c>
      <c r="J11" s="611"/>
      <c r="K11" s="577"/>
      <c r="L11" s="611"/>
      <c r="M11" s="597">
        <f>G11*0.1/'TA5'!F11</f>
        <v>0.43962616965093204</v>
      </c>
    </row>
    <row r="12" spans="1:13" s="98" customFormat="1" ht="15.05" customHeight="1">
      <c r="A12" s="103">
        <v>1916</v>
      </c>
      <c r="B12" s="607">
        <f>avgprinc!M5</f>
        <v>57315.464477161288</v>
      </c>
      <c r="C12" s="608">
        <f>avgprinc!N5</f>
        <v>63479.701651409574</v>
      </c>
      <c r="D12" s="608"/>
      <c r="E12" s="608"/>
      <c r="F12" s="608"/>
      <c r="G12" s="608">
        <f>avgprinc!R5</f>
        <v>90777.710807714189</v>
      </c>
      <c r="H12" s="566">
        <f>B12*0.1/'TA5'!B12</f>
        <v>0.43801562148706857</v>
      </c>
      <c r="I12" s="577">
        <f>C12*0.1/'TA5'!B12</f>
        <v>0.48512388801691486</v>
      </c>
      <c r="J12" s="611"/>
      <c r="K12" s="577"/>
      <c r="L12" s="611"/>
      <c r="M12" s="597">
        <f>G12*0.1/'TA5'!F12</f>
        <v>0.45958401103804974</v>
      </c>
    </row>
    <row r="13" spans="1:13" s="98" customFormat="1" ht="15.05" customHeight="1">
      <c r="A13" s="103">
        <v>1917</v>
      </c>
      <c r="B13" s="607">
        <f>avgprinc!M6</f>
        <v>57077.741104366309</v>
      </c>
      <c r="C13" s="608">
        <f>avgprinc!N6</f>
        <v>63322.612818910799</v>
      </c>
      <c r="D13" s="608"/>
      <c r="E13" s="608"/>
      <c r="F13" s="608"/>
      <c r="G13" s="608">
        <f>avgprinc!R6</f>
        <v>90359.999103885202</v>
      </c>
      <c r="H13" s="566">
        <f>B13*0.1/'TA5'!B13</f>
        <v>0.44313568891740696</v>
      </c>
      <c r="I13" s="577">
        <f>C13*0.1/'TA5'!B13</f>
        <v>0.4916191340552491</v>
      </c>
      <c r="J13" s="611"/>
      <c r="K13" s="577"/>
      <c r="L13" s="611"/>
      <c r="M13" s="597">
        <f>G13*0.1/'TA5'!F13</f>
        <v>0.46512591448967516</v>
      </c>
    </row>
    <row r="14" spans="1:13" s="98" customFormat="1" ht="15.05" customHeight="1">
      <c r="A14" s="103">
        <v>1918</v>
      </c>
      <c r="B14" s="607">
        <f>avgprinc!M7</f>
        <v>58935.478862699849</v>
      </c>
      <c r="C14" s="608">
        <f>avgprinc!N7</f>
        <v>66228.063815954563</v>
      </c>
      <c r="D14" s="560"/>
      <c r="E14" s="560"/>
      <c r="F14" s="560"/>
      <c r="G14" s="608">
        <f>avgprinc!R7</f>
        <v>92749.26284199419</v>
      </c>
      <c r="H14" s="566">
        <f>B14*0.1/'TA5'!B14</f>
        <v>0.43245342925846575</v>
      </c>
      <c r="I14" s="577">
        <f>C14*0.1/'TA5'!B14</f>
        <v>0.48596454738377648</v>
      </c>
      <c r="J14" s="611"/>
      <c r="K14" s="577"/>
      <c r="L14" s="611"/>
      <c r="M14" s="597">
        <f>G14*0.1/'TA5'!F14</f>
        <v>0.45521102261589241</v>
      </c>
    </row>
    <row r="15" spans="1:13" s="98" customFormat="1" ht="15.05" customHeight="1">
      <c r="A15" s="102">
        <v>1919</v>
      </c>
      <c r="B15" s="609">
        <f>avgprinc!M8</f>
        <v>58192.374197577272</v>
      </c>
      <c r="C15" s="610">
        <f>avgprinc!N8</f>
        <v>65036.352495562678</v>
      </c>
      <c r="D15" s="562"/>
      <c r="E15" s="562"/>
      <c r="F15" s="562"/>
      <c r="G15" s="610">
        <f>avgprinc!R8</f>
        <v>91884.11553290626</v>
      </c>
      <c r="H15" s="567">
        <f>B15*0.1/'TA5'!B15</f>
        <v>0.45063519374047922</v>
      </c>
      <c r="I15" s="578">
        <f>C15*0.1/'TA5'!B15</f>
        <v>0.50363419109702101</v>
      </c>
      <c r="J15" s="612"/>
      <c r="K15" s="578"/>
      <c r="L15" s="612"/>
      <c r="M15" s="598">
        <f>G15*0.1/'TA5'!F15</f>
        <v>0.47298174001921639</v>
      </c>
    </row>
    <row r="16" spans="1:13" s="98" customFormat="1" ht="15.05" customHeight="1">
      <c r="A16" s="103">
        <v>1920</v>
      </c>
      <c r="B16" s="607">
        <f>avgprinc!M9</f>
        <v>54304.877294758415</v>
      </c>
      <c r="C16" s="608">
        <f>avgprinc!N9</f>
        <v>61156.08908024522</v>
      </c>
      <c r="D16" s="560"/>
      <c r="E16" s="560"/>
      <c r="F16" s="560"/>
      <c r="G16" s="608">
        <f>avgprinc!R9</f>
        <v>86249.536249778583</v>
      </c>
      <c r="H16" s="566">
        <f>B16*0.1/'TA5'!B16</f>
        <v>0.4298576906628917</v>
      </c>
      <c r="I16" s="577">
        <f>C16*0.1/'TA5'!B16</f>
        <v>0.48408939549423663</v>
      </c>
      <c r="J16" s="611"/>
      <c r="K16" s="577"/>
      <c r="L16" s="611"/>
      <c r="M16" s="597">
        <f>G16*0.1/'TA5'!F16</f>
        <v>0.45331864598837152</v>
      </c>
    </row>
    <row r="17" spans="1:13" s="98" customFormat="1" ht="15.05" customHeight="1">
      <c r="A17" s="103">
        <v>1921</v>
      </c>
      <c r="B17" s="607">
        <f>avgprinc!M10</f>
        <v>52391.934492507877</v>
      </c>
      <c r="C17" s="608">
        <f>avgprinc!N10</f>
        <v>57812.270328323903</v>
      </c>
      <c r="D17" s="560"/>
      <c r="E17" s="560"/>
      <c r="F17" s="560"/>
      <c r="G17" s="608">
        <f>avgprinc!R10</f>
        <v>82499.02677992903</v>
      </c>
      <c r="H17" s="566">
        <f>B17*0.1/'TA5'!B17</f>
        <v>0.45998350166258922</v>
      </c>
      <c r="I17" s="577">
        <f>C17*0.1/'TA5'!B17</f>
        <v>0.50757222084421083</v>
      </c>
      <c r="J17" s="611"/>
      <c r="K17" s="577"/>
      <c r="L17" s="611"/>
      <c r="M17" s="597">
        <f>G17*0.1/'TA5'!F17</f>
        <v>0.48207133492954224</v>
      </c>
    </row>
    <row r="18" spans="1:13" s="98" customFormat="1" ht="15.05" customHeight="1">
      <c r="A18" s="103">
        <v>1922</v>
      </c>
      <c r="B18" s="607">
        <f>avgprinc!M11</f>
        <v>55609.11295774686</v>
      </c>
      <c r="C18" s="608">
        <f>avgprinc!N11</f>
        <v>61721.167941261381</v>
      </c>
      <c r="D18" s="560"/>
      <c r="E18" s="560"/>
      <c r="F18" s="560"/>
      <c r="G18" s="608">
        <f>avgprinc!R11</f>
        <v>87456.681871015084</v>
      </c>
      <c r="H18" s="566">
        <f>B18*0.1/'TA5'!B18</f>
        <v>0.44981883927991101</v>
      </c>
      <c r="I18" s="577">
        <f>C18*0.1/'TA5'!B18</f>
        <v>0.49925889203508611</v>
      </c>
      <c r="J18" s="611"/>
      <c r="K18" s="577"/>
      <c r="L18" s="611"/>
      <c r="M18" s="597">
        <f>G18*0.1/'TA5'!F18</f>
        <v>0.47218059780091287</v>
      </c>
    </row>
    <row r="19" spans="1:13" s="98" customFormat="1" ht="15.05" customHeight="1">
      <c r="A19" s="103">
        <v>1923</v>
      </c>
      <c r="B19" s="607">
        <f>avgprinc!M12</f>
        <v>59442.597299181347</v>
      </c>
      <c r="C19" s="608">
        <f>avgprinc!N12</f>
        <v>66761.390374058246</v>
      </c>
      <c r="D19" s="560"/>
      <c r="E19" s="560"/>
      <c r="F19" s="560"/>
      <c r="G19" s="608">
        <f>avgprinc!R12</f>
        <v>93691.921020274371</v>
      </c>
      <c r="H19" s="566">
        <f>B19*0.1/'TA5'!B19</f>
        <v>0.4272721323037324</v>
      </c>
      <c r="I19" s="577">
        <f>C19*0.1/'TA5'!B19</f>
        <v>0.47987946214925226</v>
      </c>
      <c r="J19" s="611"/>
      <c r="K19" s="577"/>
      <c r="L19" s="611"/>
      <c r="M19" s="597">
        <f>G19*0.1/'TA5'!F19</f>
        <v>0.44974562133899731</v>
      </c>
    </row>
    <row r="20" spans="1:13" s="98" customFormat="1" ht="15.05" customHeight="1">
      <c r="A20" s="103">
        <v>1924</v>
      </c>
      <c r="B20" s="607">
        <f>avgprinc!M13</f>
        <v>61510.223811868629</v>
      </c>
      <c r="C20" s="608">
        <f>avgprinc!N13</f>
        <v>68522.037830055939</v>
      </c>
      <c r="D20" s="560"/>
      <c r="E20" s="560"/>
      <c r="F20" s="560"/>
      <c r="G20" s="608">
        <f>avgprinc!R13</f>
        <v>96517.911376064178</v>
      </c>
      <c r="H20" s="566">
        <f>B20*0.1/'TA5'!B20</f>
        <v>0.44786800215048111</v>
      </c>
      <c r="I20" s="577">
        <f>C20*0.1/'TA5'!B20</f>
        <v>0.4989223950816663</v>
      </c>
      <c r="J20" s="611"/>
      <c r="K20" s="577"/>
      <c r="L20" s="611"/>
      <c r="M20" s="597">
        <f>G20*0.1/'TA5'!F20</f>
        <v>0.46941882751120828</v>
      </c>
    </row>
    <row r="21" spans="1:13" s="98" customFormat="1" ht="15.05" customHeight="1">
      <c r="A21" s="103">
        <v>1925</v>
      </c>
      <c r="B21" s="607">
        <f>avgprinc!M14</f>
        <v>65075.82029332305</v>
      </c>
      <c r="C21" s="608">
        <f>avgprinc!N14</f>
        <v>72166.869539315187</v>
      </c>
      <c r="D21" s="560"/>
      <c r="E21" s="560"/>
      <c r="F21" s="560"/>
      <c r="G21" s="608">
        <f>avgprinc!R14</f>
        <v>101670.50503509339</v>
      </c>
      <c r="H21" s="566">
        <f>B21*0.1/'TA5'!B21</f>
        <v>0.46543735454268043</v>
      </c>
      <c r="I21" s="577">
        <f>C21*0.1/'TA5'!B21</f>
        <v>0.51615418280715775</v>
      </c>
      <c r="J21" s="611"/>
      <c r="K21" s="577"/>
      <c r="L21" s="611"/>
      <c r="M21" s="597">
        <f>G21*0.1/'TA5'!F21</f>
        <v>0.4858192832372209</v>
      </c>
    </row>
    <row r="22" spans="1:13" s="98" customFormat="1" ht="15.05" customHeight="1">
      <c r="A22" s="103">
        <v>1926</v>
      </c>
      <c r="B22" s="607">
        <f>avgprinc!M15</f>
        <v>68706.753627403188</v>
      </c>
      <c r="C22" s="608">
        <f>avgprinc!N15</f>
        <v>76140.735567788812</v>
      </c>
      <c r="D22" s="560"/>
      <c r="E22" s="560"/>
      <c r="F22" s="560"/>
      <c r="G22" s="608">
        <f>avgprinc!R15</f>
        <v>107374.64554149027</v>
      </c>
      <c r="H22" s="566">
        <f>B22*0.1/'TA5'!B22</f>
        <v>0.46946145966873892</v>
      </c>
      <c r="I22" s="577">
        <f>C22*0.1/'TA5'!B22</f>
        <v>0.52025658283538678</v>
      </c>
      <c r="J22" s="611"/>
      <c r="K22" s="577"/>
      <c r="L22" s="611"/>
      <c r="M22" s="597">
        <f>G22*0.1/'TA5'!F22</f>
        <v>0.48954630233046698</v>
      </c>
    </row>
    <row r="23" spans="1:13" s="98" customFormat="1" ht="15.05" customHeight="1">
      <c r="A23" s="103">
        <v>1927</v>
      </c>
      <c r="B23" s="607">
        <f>avgprinc!M16</f>
        <v>66493.115856257966</v>
      </c>
      <c r="C23" s="608">
        <f>avgprinc!N16</f>
        <v>73959.638907465691</v>
      </c>
      <c r="D23" s="560"/>
      <c r="E23" s="560"/>
      <c r="F23" s="560"/>
      <c r="G23" s="608">
        <f>avgprinc!R16</f>
        <v>104221.78526222639</v>
      </c>
      <c r="H23" s="566">
        <f>B23*0.1/'TA5'!B23</f>
        <v>0.46284684257185305</v>
      </c>
      <c r="I23" s="577">
        <f>C23*0.1/'TA5'!B23</f>
        <v>0.51481999159245517</v>
      </c>
      <c r="J23" s="611"/>
      <c r="K23" s="577"/>
      <c r="L23" s="611"/>
      <c r="M23" s="597">
        <f>G23*0.1/'TA5'!F23</f>
        <v>0.48343920679044278</v>
      </c>
    </row>
    <row r="24" spans="1:13" s="98" customFormat="1" ht="15.05" customHeight="1">
      <c r="A24" s="103">
        <v>1928</v>
      </c>
      <c r="B24" s="607">
        <f>avgprinc!M17</f>
        <v>68854.843755403548</v>
      </c>
      <c r="C24" s="608">
        <f>avgprinc!N17</f>
        <v>76067.614034961967</v>
      </c>
      <c r="D24" s="560"/>
      <c r="E24" s="560"/>
      <c r="F24" s="560"/>
      <c r="G24" s="608">
        <f>avgprinc!R17</f>
        <v>107984.62194900346</v>
      </c>
      <c r="H24" s="566">
        <f>B24*0.1/'TA5'!B24</f>
        <v>0.47415914142600124</v>
      </c>
      <c r="I24" s="577">
        <f>C24*0.1/'TA5'!B24</f>
        <v>0.52382886364928349</v>
      </c>
      <c r="J24" s="611"/>
      <c r="K24" s="577"/>
      <c r="L24" s="611"/>
      <c r="M24" s="597">
        <f>G24*0.1/'TA5'!F24</f>
        <v>0.49428766532348706</v>
      </c>
    </row>
    <row r="25" spans="1:13" s="98" customFormat="1" ht="15.05" customHeight="1">
      <c r="A25" s="102">
        <v>1929</v>
      </c>
      <c r="B25" s="609">
        <f>avgprinc!M18</f>
        <v>70177.653975892012</v>
      </c>
      <c r="C25" s="610">
        <f>avgprinc!N18</f>
        <v>77897.048988471754</v>
      </c>
      <c r="D25" s="562"/>
      <c r="E25" s="562"/>
      <c r="F25" s="562"/>
      <c r="G25" s="610">
        <f>avgprinc!R18</f>
        <v>110718.41267616815</v>
      </c>
      <c r="H25" s="567">
        <f>B25*0.1/'TA5'!B25</f>
        <v>0.46032066614043593</v>
      </c>
      <c r="I25" s="578">
        <f>C25*0.1/'TA5'!B25</f>
        <v>0.51095497568307979</v>
      </c>
      <c r="J25" s="612"/>
      <c r="K25" s="578"/>
      <c r="L25" s="612"/>
      <c r="M25" s="598">
        <f>G25*0.1/'TA5'!F25</f>
        <v>0.48099424708951988</v>
      </c>
    </row>
    <row r="26" spans="1:13" s="98" customFormat="1" ht="15.05" customHeight="1">
      <c r="A26" s="103">
        <v>1930</v>
      </c>
      <c r="B26" s="607">
        <f>avgprinc!M19</f>
        <v>61663.29794236715</v>
      </c>
      <c r="C26" s="608">
        <f>avgprinc!N19</f>
        <v>69030.849954172241</v>
      </c>
      <c r="D26" s="560"/>
      <c r="E26" s="560"/>
      <c r="F26" s="560"/>
      <c r="G26" s="608">
        <f>avgprinc!R19</f>
        <v>98165.718989529123</v>
      </c>
      <c r="H26" s="566">
        <f>B26*0.1/'TA5'!B26</f>
        <v>0.44914969899483886</v>
      </c>
      <c r="I26" s="577">
        <f>C26*0.1/'TA5'!B26</f>
        <v>0.50281425925763756</v>
      </c>
      <c r="J26" s="611"/>
      <c r="K26" s="577"/>
      <c r="L26" s="611"/>
      <c r="M26" s="597">
        <f>G26*0.1/'TA5'!F26</f>
        <v>0.47113090038849265</v>
      </c>
    </row>
    <row r="27" spans="1:13" s="98" customFormat="1" ht="15.05" customHeight="1">
      <c r="A27" s="103">
        <v>1931</v>
      </c>
      <c r="B27" s="607">
        <f>avgprinc!M20</f>
        <v>54620.567884597433</v>
      </c>
      <c r="C27" s="608">
        <f>avgprinc!N20</f>
        <v>61482.180846748182</v>
      </c>
      <c r="D27" s="560"/>
      <c r="E27" s="560"/>
      <c r="F27" s="560"/>
      <c r="G27" s="608">
        <f>avgprinc!R20</f>
        <v>87102.962384862476</v>
      </c>
      <c r="H27" s="566">
        <f>B27*0.1/'TA5'!B27</f>
        <v>0.44502374231086755</v>
      </c>
      <c r="I27" s="577">
        <f>C27*0.1/'TA5'!B27</f>
        <v>0.50092906876512011</v>
      </c>
      <c r="J27" s="611"/>
      <c r="K27" s="577"/>
      <c r="L27" s="611"/>
      <c r="M27" s="597">
        <f>G27*0.1/'TA5'!F27</f>
        <v>0.46738994757141772</v>
      </c>
    </row>
    <row r="28" spans="1:13" s="98" customFormat="1" ht="15.05" customHeight="1">
      <c r="A28" s="103">
        <v>1932</v>
      </c>
      <c r="B28" s="607">
        <f>avgprinc!M21</f>
        <v>47993.208446224024</v>
      </c>
      <c r="C28" s="608">
        <f>avgprinc!N21</f>
        <v>53612.58332334122</v>
      </c>
      <c r="D28" s="560"/>
      <c r="E28" s="560"/>
      <c r="F28" s="560"/>
      <c r="G28" s="608">
        <f>avgprinc!R21</f>
        <v>76353.354050862341</v>
      </c>
      <c r="H28" s="566">
        <f>B28*0.1/'TA5'!B28</f>
        <v>0.46271462034985678</v>
      </c>
      <c r="I28" s="577">
        <f>C28*0.1/'TA5'!B28</f>
        <v>0.51689243002437091</v>
      </c>
      <c r="J28" s="611"/>
      <c r="K28" s="577"/>
      <c r="L28" s="611"/>
      <c r="M28" s="597">
        <f>G28*0.1/'TA5'!F28</f>
        <v>0.48439973783400897</v>
      </c>
    </row>
    <row r="29" spans="1:13" s="98" customFormat="1" ht="15.05" customHeight="1">
      <c r="A29" s="103">
        <v>1933</v>
      </c>
      <c r="B29" s="607">
        <f>avgprinc!M22</f>
        <v>46645.691410229738</v>
      </c>
      <c r="C29" s="608">
        <f>avgprinc!N22</f>
        <v>52297.626272031477</v>
      </c>
      <c r="D29" s="560"/>
      <c r="E29" s="560"/>
      <c r="F29" s="560"/>
      <c r="G29" s="608">
        <f>avgprinc!R22</f>
        <v>74241.946315800888</v>
      </c>
      <c r="H29" s="566">
        <f>B29*0.1/'TA5'!B29</f>
        <v>0.4641749109809844</v>
      </c>
      <c r="I29" s="577">
        <f>C29*0.1/'TA5'!B29</f>
        <v>0.5204177553259135</v>
      </c>
      <c r="J29" s="611"/>
      <c r="K29" s="577"/>
      <c r="L29" s="611"/>
      <c r="M29" s="597">
        <f>G29*0.1/'TA5'!F29</f>
        <v>0.48546859896999606</v>
      </c>
    </row>
    <row r="30" spans="1:13" s="98" customFormat="1" ht="15.05" customHeight="1">
      <c r="A30" s="103">
        <v>1934</v>
      </c>
      <c r="B30" s="607">
        <f>avgprinc!M23</f>
        <v>53627.077076195412</v>
      </c>
      <c r="C30" s="608">
        <f>avgprinc!N23</f>
        <v>59796.025322003232</v>
      </c>
      <c r="D30" s="560"/>
      <c r="E30" s="560"/>
      <c r="F30" s="560"/>
      <c r="G30" s="608">
        <f>avgprinc!R23</f>
        <v>85355.15737180585</v>
      </c>
      <c r="H30" s="566">
        <f>B30*0.1/'TA5'!B30</f>
        <v>0.47535776368540589</v>
      </c>
      <c r="I30" s="577">
        <f>C30*0.1/'TA5'!B30</f>
        <v>0.53004016672317844</v>
      </c>
      <c r="J30" s="611"/>
      <c r="K30" s="577"/>
      <c r="L30" s="611"/>
      <c r="M30" s="597">
        <f>G30*0.1/'TA5'!F30</f>
        <v>0.496383445334943</v>
      </c>
    </row>
    <row r="31" spans="1:13" s="98" customFormat="1" ht="15.05" customHeight="1">
      <c r="A31" s="103">
        <v>1935</v>
      </c>
      <c r="B31" s="607">
        <f>avgprinc!M24</f>
        <v>57853.742436118409</v>
      </c>
      <c r="C31" s="608">
        <f>avgprinc!N24</f>
        <v>64285.675683856549</v>
      </c>
      <c r="D31" s="560"/>
      <c r="E31" s="560"/>
      <c r="F31" s="560"/>
      <c r="G31" s="608">
        <f>avgprinc!R24</f>
        <v>92314.069671000427</v>
      </c>
      <c r="H31" s="566">
        <f>B31*0.1/'TA5'!B31</f>
        <v>0.46737752314998077</v>
      </c>
      <c r="I31" s="577">
        <f>C31*0.1/'TA5'!B31</f>
        <v>0.51933857015939799</v>
      </c>
      <c r="J31" s="611"/>
      <c r="K31" s="577"/>
      <c r="L31" s="611"/>
      <c r="M31" s="597">
        <f>G31*0.1/'TA5'!F31</f>
        <v>0.48894026612444635</v>
      </c>
    </row>
    <row r="32" spans="1:13" s="98" customFormat="1" ht="15.05" customHeight="1">
      <c r="A32" s="103">
        <v>1936</v>
      </c>
      <c r="B32" s="607">
        <f>avgprinc!M25</f>
        <v>64779.86291003137</v>
      </c>
      <c r="C32" s="608">
        <f>avgprinc!N25</f>
        <v>71979.616827281294</v>
      </c>
      <c r="D32" s="560"/>
      <c r="E32" s="560"/>
      <c r="F32" s="560"/>
      <c r="G32" s="608">
        <f>avgprinc!R25</f>
        <v>103133.86767941651</v>
      </c>
      <c r="H32" s="566">
        <f>B32*0.1/'TA5'!B32</f>
        <v>0.47371679353135576</v>
      </c>
      <c r="I32" s="577">
        <f>C32*0.1/'TA5'!B32</f>
        <v>0.52636655514988961</v>
      </c>
      <c r="J32" s="611"/>
      <c r="K32" s="577"/>
      <c r="L32" s="611"/>
      <c r="M32" s="597">
        <f>G32*0.1/'TA5'!F32</f>
        <v>0.49428859617925891</v>
      </c>
    </row>
    <row r="33" spans="1:13" s="98" customFormat="1" ht="15.05" customHeight="1">
      <c r="A33" s="103">
        <v>1937</v>
      </c>
      <c r="B33" s="607">
        <f>avgprinc!M26</f>
        <v>67163.831314969299</v>
      </c>
      <c r="C33" s="608">
        <f>avgprinc!N26</f>
        <v>74960.150692170369</v>
      </c>
      <c r="D33" s="560"/>
      <c r="E33" s="560"/>
      <c r="F33" s="560"/>
      <c r="G33" s="608">
        <f>avgprinc!R26</f>
        <v>107339.55726143952</v>
      </c>
      <c r="H33" s="566">
        <f>B33*0.1/'TA5'!B33</f>
        <v>0.46087542034168155</v>
      </c>
      <c r="I33" s="577">
        <f>C33*0.1/'TA5'!B33</f>
        <v>0.5143734400308102</v>
      </c>
      <c r="J33" s="611"/>
      <c r="K33" s="577"/>
      <c r="L33" s="611"/>
      <c r="M33" s="597">
        <f>G33*0.1/'TA5'!F33</f>
        <v>0.48273525213810037</v>
      </c>
    </row>
    <row r="34" spans="1:13" s="98" customFormat="1" ht="15.05" customHeight="1">
      <c r="A34" s="103">
        <v>1938</v>
      </c>
      <c r="B34" s="607">
        <f>avgprinc!M27</f>
        <v>62112.50891786693</v>
      </c>
      <c r="C34" s="608">
        <f>avgprinc!N27</f>
        <v>69242.218150929621</v>
      </c>
      <c r="D34" s="560"/>
      <c r="E34" s="560"/>
      <c r="F34" s="560"/>
      <c r="G34" s="608">
        <f>avgprinc!R27</f>
        <v>99092.221385712983</v>
      </c>
      <c r="H34" s="566">
        <f>B34*0.1/'TA5'!B34</f>
        <v>0.45892776196929519</v>
      </c>
      <c r="I34" s="577">
        <f>C34*0.1/'TA5'!B34</f>
        <v>0.51160670794695584</v>
      </c>
      <c r="J34" s="611"/>
      <c r="K34" s="577"/>
      <c r="L34" s="611"/>
      <c r="M34" s="597">
        <f>G34*0.1/'TA5'!F34</f>
        <v>0.48040456648673502</v>
      </c>
    </row>
    <row r="35" spans="1:13" s="98" customFormat="1" ht="15.05" customHeight="1">
      <c r="A35" s="102">
        <v>1939</v>
      </c>
      <c r="B35" s="609">
        <f>avgprinc!M28</f>
        <v>68722.849924636976</v>
      </c>
      <c r="C35" s="610">
        <f>avgprinc!N28</f>
        <v>76308.399239314298</v>
      </c>
      <c r="D35" s="562"/>
      <c r="E35" s="562"/>
      <c r="F35" s="562"/>
      <c r="G35" s="610">
        <f>avgprinc!R28</f>
        <v>109146.74313937905</v>
      </c>
      <c r="H35" s="567">
        <f>B35*0.1/'TA5'!B35</f>
        <v>0.47443830191925651</v>
      </c>
      <c r="I35" s="578">
        <f>C35*0.1/'TA5'!B35</f>
        <v>0.5268062572634673</v>
      </c>
      <c r="J35" s="612"/>
      <c r="K35" s="578"/>
      <c r="L35" s="612"/>
      <c r="M35" s="598">
        <f>G35*0.1/'TA5'!F35</f>
        <v>0.49520681691777085</v>
      </c>
    </row>
    <row r="36" spans="1:13" s="98" customFormat="1" ht="15.05" customHeight="1">
      <c r="A36" s="103">
        <v>1940</v>
      </c>
      <c r="B36" s="607">
        <f>avgprinc!M29</f>
        <v>75271.719112977851</v>
      </c>
      <c r="C36" s="608">
        <f>avgprinc!N29</f>
        <v>82697.845442768143</v>
      </c>
      <c r="D36" s="560"/>
      <c r="E36" s="560"/>
      <c r="F36" s="560"/>
      <c r="G36" s="608">
        <f>avgprinc!R29</f>
        <v>119188.62935746224</v>
      </c>
      <c r="H36" s="566">
        <f>B36*0.1/'TA5'!B36</f>
        <v>0.47884448830048637</v>
      </c>
      <c r="I36" s="577">
        <f>C36*0.1/'TA5'!B36</f>
        <v>0.52608613103626523</v>
      </c>
      <c r="J36" s="611"/>
      <c r="K36" s="577"/>
      <c r="L36" s="611"/>
      <c r="M36" s="597">
        <f>G36*0.1/'TA5'!F36</f>
        <v>0.49873271860806617</v>
      </c>
    </row>
    <row r="37" spans="1:13" s="98" customFormat="1" ht="15.05" customHeight="1">
      <c r="A37" s="103">
        <v>1941</v>
      </c>
      <c r="B37" s="607">
        <f>avgprinc!M30</f>
        <v>86445.658082771159</v>
      </c>
      <c r="C37" s="608">
        <f>avgprinc!N30</f>
        <v>95276.336953015052</v>
      </c>
      <c r="D37" s="560"/>
      <c r="E37" s="560"/>
      <c r="F37" s="560"/>
      <c r="G37" s="608">
        <f>avgprinc!R30</f>
        <v>138244.63837004892</v>
      </c>
      <c r="H37" s="566">
        <f>B37*0.1/'TA5'!B37</f>
        <v>0.4636680284888241</v>
      </c>
      <c r="I37" s="577">
        <f>C37*0.1/'TA5'!B37</f>
        <v>0.51103308478885756</v>
      </c>
      <c r="J37" s="611"/>
      <c r="K37" s="577"/>
      <c r="L37" s="611"/>
      <c r="M37" s="597">
        <f>G37*0.1/'TA5'!F37</f>
        <v>0.48264925134986852</v>
      </c>
    </row>
    <row r="38" spans="1:13" s="98" customFormat="1" ht="15.05" customHeight="1">
      <c r="A38" s="103">
        <v>1942</v>
      </c>
      <c r="B38" s="607">
        <f>avgprinc!M31</f>
        <v>92178.409128851956</v>
      </c>
      <c r="C38" s="608">
        <f>avgprinc!N31</f>
        <v>104023.02738588773</v>
      </c>
      <c r="D38" s="560"/>
      <c r="E38" s="560"/>
      <c r="F38" s="560"/>
      <c r="G38" s="608">
        <f>avgprinc!R31</f>
        <v>150166.84337681168</v>
      </c>
      <c r="H38" s="566">
        <f>B38*0.1/'TA5'!B38</f>
        <v>0.41806395658840045</v>
      </c>
      <c r="I38" s="577">
        <f>C38*0.1/'TA5'!B38</f>
        <v>0.47178378121559356</v>
      </c>
      <c r="J38" s="611"/>
      <c r="K38" s="577"/>
      <c r="L38" s="611"/>
      <c r="M38" s="597">
        <f>G38*0.1/'TA5'!F38</f>
        <v>0.43905793633701173</v>
      </c>
    </row>
    <row r="39" spans="1:13" s="98" customFormat="1" ht="15.05" customHeight="1">
      <c r="A39" s="103">
        <v>1943</v>
      </c>
      <c r="B39" s="607">
        <f>avgprinc!M32</f>
        <v>98453.096004645209</v>
      </c>
      <c r="C39" s="608">
        <f>avgprinc!N32</f>
        <v>113633.28586420963</v>
      </c>
      <c r="D39" s="560"/>
      <c r="E39" s="560"/>
      <c r="F39" s="560"/>
      <c r="G39" s="608">
        <f>avgprinc!R32</f>
        <v>162530.62742027416</v>
      </c>
      <c r="H39" s="566">
        <f>B39*0.1/'TA5'!B39</f>
        <v>0.38714541912065864</v>
      </c>
      <c r="I39" s="577">
        <f>C39*0.1/'TA5'!B39</f>
        <v>0.44683821908334292</v>
      </c>
      <c r="J39" s="611"/>
      <c r="K39" s="577"/>
      <c r="L39" s="611"/>
      <c r="M39" s="597">
        <f>G39*0.1/'TA5'!F39</f>
        <v>0.40910585037995928</v>
      </c>
    </row>
    <row r="40" spans="1:13" s="98" customFormat="1" ht="15.05" customHeight="1">
      <c r="A40" s="103">
        <v>1944</v>
      </c>
      <c r="B40" s="607">
        <f>avgprinc!M33</f>
        <v>94823.35577787635</v>
      </c>
      <c r="C40" s="608">
        <f>avgprinc!N33</f>
        <v>110279.94052738746</v>
      </c>
      <c r="D40" s="560"/>
      <c r="E40" s="560"/>
      <c r="F40" s="560"/>
      <c r="G40" s="608">
        <f>avgprinc!R33</f>
        <v>158910.68483012007</v>
      </c>
      <c r="H40" s="566">
        <f>B40*0.1/'TA5'!B40</f>
        <v>0.36127861372153403</v>
      </c>
      <c r="I40" s="577">
        <f>C40*0.1/'TA5'!B40</f>
        <v>0.42016846702153332</v>
      </c>
      <c r="J40" s="611"/>
      <c r="K40" s="577"/>
      <c r="L40" s="611"/>
      <c r="M40" s="597">
        <f>G40*0.1/'TA5'!F40</f>
        <v>0.38444551923766984</v>
      </c>
    </row>
    <row r="41" spans="1:13" s="98" customFormat="1" ht="15.05" customHeight="1">
      <c r="A41" s="103">
        <v>1945</v>
      </c>
      <c r="B41" s="607">
        <f>avgprinc!M34</f>
        <v>89660.806091868333</v>
      </c>
      <c r="C41" s="608">
        <f>avgprinc!N34</f>
        <v>105032.85706587795</v>
      </c>
      <c r="D41" s="560"/>
      <c r="E41" s="560"/>
      <c r="F41" s="560"/>
      <c r="G41" s="608">
        <f>avgprinc!R34</f>
        <v>151747.06429362315</v>
      </c>
      <c r="H41" s="566">
        <f>B41*0.1/'TA5'!B41</f>
        <v>0.35562167877038181</v>
      </c>
      <c r="I41" s="577">
        <f>C41*0.1/'TA5'!B41</f>
        <v>0.41659184858928744</v>
      </c>
      <c r="J41" s="611"/>
      <c r="K41" s="577"/>
      <c r="L41" s="611"/>
      <c r="M41" s="597">
        <f>G41*0.1/'TA5'!F41</f>
        <v>0.37897693512375941</v>
      </c>
    </row>
    <row r="42" spans="1:13" s="98" customFormat="1" ht="15.05" customHeight="1">
      <c r="A42" s="103">
        <v>1946</v>
      </c>
      <c r="B42" s="607">
        <f>avgprinc!M35</f>
        <v>81708.093390854323</v>
      </c>
      <c r="C42" s="608">
        <f>avgprinc!N35</f>
        <v>94796.50594493821</v>
      </c>
      <c r="D42" s="560"/>
      <c r="E42" s="560"/>
      <c r="F42" s="560"/>
      <c r="G42" s="608">
        <f>avgprinc!R35</f>
        <v>138932.08559026974</v>
      </c>
      <c r="H42" s="566">
        <f>B42*0.1/'TA5'!B42</f>
        <v>0.37099190812056887</v>
      </c>
      <c r="I42" s="577">
        <f>C42*0.1/'TA5'!B42</f>
        <v>0.43041925425238176</v>
      </c>
      <c r="J42" s="611"/>
      <c r="K42" s="577"/>
      <c r="L42" s="611"/>
      <c r="M42" s="597">
        <f>G42*0.1/'TA5'!F42</f>
        <v>0.39402150209977255</v>
      </c>
    </row>
    <row r="43" spans="1:13" s="98" customFormat="1" ht="15.05" customHeight="1">
      <c r="A43" s="103">
        <v>1947</v>
      </c>
      <c r="B43" s="607">
        <f>avgprinc!M36</f>
        <v>79159.429052656938</v>
      </c>
      <c r="C43" s="608">
        <f>avgprinc!N36</f>
        <v>91681.759958479321</v>
      </c>
      <c r="D43" s="560"/>
      <c r="E43" s="560"/>
      <c r="F43" s="560"/>
      <c r="G43" s="608">
        <f>avgprinc!R36</f>
        <v>134368.76604528294</v>
      </c>
      <c r="H43" s="566">
        <f>B43*0.1/'TA5'!B43</f>
        <v>0.371101147106149</v>
      </c>
      <c r="I43" s="577">
        <f>C43*0.1/'TA5'!B43</f>
        <v>0.42980611023192195</v>
      </c>
      <c r="J43" s="611"/>
      <c r="K43" s="577"/>
      <c r="L43" s="611"/>
      <c r="M43" s="597">
        <f>G43*0.1/'TA5'!F43</f>
        <v>0.39372908798532275</v>
      </c>
    </row>
    <row r="44" spans="1:13" s="98" customFormat="1" ht="15.05" customHeight="1">
      <c r="A44" s="103">
        <v>1948</v>
      </c>
      <c r="B44" s="607">
        <f>avgprinc!M37</f>
        <v>87013.237623200708</v>
      </c>
      <c r="C44" s="608">
        <f>avgprinc!N37</f>
        <v>99281.307061163723</v>
      </c>
      <c r="D44" s="560"/>
      <c r="E44" s="560"/>
      <c r="F44" s="560"/>
      <c r="G44" s="608">
        <f>avgprinc!R37</f>
        <v>147516.06567312943</v>
      </c>
      <c r="H44" s="566">
        <f>B44*0.1/'TA5'!B44</f>
        <v>0.38963315284832517</v>
      </c>
      <c r="I44" s="577">
        <f>C44*0.1/'TA5'!B44</f>
        <v>0.44456785824539441</v>
      </c>
      <c r="J44" s="611"/>
      <c r="K44" s="577"/>
      <c r="L44" s="611"/>
      <c r="M44" s="597">
        <f>G44*0.1/'TA5'!F44</f>
        <v>0.41186908141082035</v>
      </c>
    </row>
    <row r="45" spans="1:13" s="98" customFormat="1" ht="15.05" customHeight="1">
      <c r="A45" s="102">
        <v>1949</v>
      </c>
      <c r="B45" s="609">
        <f>avgprinc!M38</f>
        <v>83107.442554366455</v>
      </c>
      <c r="C45" s="610">
        <f>avgprinc!N38</f>
        <v>94965.737471354907</v>
      </c>
      <c r="D45" s="562"/>
      <c r="E45" s="562"/>
      <c r="F45" s="562"/>
      <c r="G45" s="610">
        <f>avgprinc!R38</f>
        <v>141429.7530380117</v>
      </c>
      <c r="H45" s="567">
        <f>B45*0.1/'TA5'!B45</f>
        <v>0.38423588944572579</v>
      </c>
      <c r="I45" s="578">
        <f>C45*0.1/'TA5'!B45</f>
        <v>0.43906109347914474</v>
      </c>
      <c r="J45" s="612"/>
      <c r="K45" s="578"/>
      <c r="L45" s="612"/>
      <c r="M45" s="598">
        <f>G45*0.1/'TA5'!F45</f>
        <v>0.4066833736202578</v>
      </c>
    </row>
    <row r="46" spans="1:13" s="98" customFormat="1" ht="15.05" customHeight="1">
      <c r="A46" s="103">
        <v>1950</v>
      </c>
      <c r="B46" s="607">
        <f>avgprinc!M39</f>
        <v>92271.540917758568</v>
      </c>
      <c r="C46" s="608">
        <f>avgprinc!N39</f>
        <v>104788.78269537228</v>
      </c>
      <c r="D46" s="560"/>
      <c r="E46" s="560"/>
      <c r="F46" s="560"/>
      <c r="G46" s="608">
        <f>avgprinc!R39</f>
        <v>156300.8785307004</v>
      </c>
      <c r="H46" s="566">
        <f>B46*0.1/'TA5'!B46</f>
        <v>0.39188445160077867</v>
      </c>
      <c r="I46" s="577">
        <f>C46*0.1/'TA5'!B46</f>
        <v>0.44504615650767515</v>
      </c>
      <c r="J46" s="611"/>
      <c r="K46" s="577"/>
      <c r="L46" s="611"/>
      <c r="M46" s="597">
        <f>G46*0.1/'TA5'!F46</f>
        <v>0.41360384891086271</v>
      </c>
    </row>
    <row r="47" spans="1:13" s="98" customFormat="1" ht="15.05" customHeight="1">
      <c r="A47" s="103">
        <v>1951</v>
      </c>
      <c r="B47" s="607">
        <f>avgprinc!M40</f>
        <v>96011.653273103831</v>
      </c>
      <c r="C47" s="608">
        <f>avgprinc!N40</f>
        <v>109964.86024109945</v>
      </c>
      <c r="D47" s="560"/>
      <c r="E47" s="560"/>
      <c r="F47" s="560"/>
      <c r="G47" s="608">
        <f>avgprinc!R40</f>
        <v>163420.50822312469</v>
      </c>
      <c r="H47" s="566">
        <f>B47*0.1/'TA5'!B47</f>
        <v>0.38098306648419328</v>
      </c>
      <c r="I47" s="577">
        <f>C47*0.1/'TA5'!B47</f>
        <v>0.43635067444355707</v>
      </c>
      <c r="J47" s="611"/>
      <c r="K47" s="577"/>
      <c r="L47" s="611"/>
      <c r="M47" s="597">
        <f>G47*0.1/'TA5'!F47</f>
        <v>0.40307037328893441</v>
      </c>
    </row>
    <row r="48" spans="1:13" s="98" customFormat="1" ht="15.05" customHeight="1">
      <c r="A48" s="103">
        <v>1952</v>
      </c>
      <c r="B48" s="607">
        <f>avgprinc!M41</f>
        <v>95269.892711733861</v>
      </c>
      <c r="C48" s="608">
        <f>avgprinc!N41</f>
        <v>110103.1516447154</v>
      </c>
      <c r="D48" s="560"/>
      <c r="E48" s="560"/>
      <c r="F48" s="560"/>
      <c r="G48" s="608">
        <f>avgprinc!R41</f>
        <v>162932.27792745858</v>
      </c>
      <c r="H48" s="566">
        <f>B48*0.1/'TA5'!B48</f>
        <v>0.3685469032656149</v>
      </c>
      <c r="I48" s="577">
        <f>C48*0.1/'TA5'!B48</f>
        <v>0.42592863730019154</v>
      </c>
      <c r="J48" s="611"/>
      <c r="K48" s="577"/>
      <c r="L48" s="611"/>
      <c r="M48" s="597">
        <f>G48*0.1/'TA5'!F48</f>
        <v>0.39112721698842995</v>
      </c>
    </row>
    <row r="49" spans="1:13" s="98" customFormat="1" ht="15.05" customHeight="1">
      <c r="A49" s="103">
        <v>1953</v>
      </c>
      <c r="B49" s="607">
        <f>avgprinc!M42</f>
        <v>95727.43456784985</v>
      </c>
      <c r="C49" s="608">
        <f>avgprinc!N42</f>
        <v>111186.70389099278</v>
      </c>
      <c r="D49" s="560"/>
      <c r="E49" s="560"/>
      <c r="F49" s="560"/>
      <c r="G49" s="608">
        <f>avgprinc!R42</f>
        <v>164138.79076453947</v>
      </c>
      <c r="H49" s="566">
        <f>B49*0.1/'TA5'!B49</f>
        <v>0.35924337636943204</v>
      </c>
      <c r="I49" s="577">
        <f>C49*0.1/'TA5'!B49</f>
        <v>0.41725851208179604</v>
      </c>
      <c r="J49" s="611"/>
      <c r="K49" s="577"/>
      <c r="L49" s="611"/>
      <c r="M49" s="597">
        <f>G49*0.1/'TA5'!F49</f>
        <v>0.38210902776134825</v>
      </c>
    </row>
    <row r="50" spans="1:13" s="98" customFormat="1" ht="15.05" customHeight="1">
      <c r="A50" s="103">
        <v>1954</v>
      </c>
      <c r="B50" s="607">
        <f>avgprinc!M43</f>
        <v>94747.140706531252</v>
      </c>
      <c r="C50" s="608">
        <f>avgprinc!N43</f>
        <v>109463.56893796833</v>
      </c>
      <c r="D50" s="560"/>
      <c r="E50" s="560"/>
      <c r="F50" s="560"/>
      <c r="G50" s="608">
        <f>avgprinc!R43</f>
        <v>162094.31445852644</v>
      </c>
      <c r="H50" s="566">
        <f>B50*0.1/'TA5'!B50</f>
        <v>0.36305806111030625</v>
      </c>
      <c r="I50" s="577">
        <f>C50*0.1/'TA5'!B50</f>
        <v>0.41944939767552897</v>
      </c>
      <c r="J50" s="611"/>
      <c r="K50" s="577"/>
      <c r="L50" s="611"/>
      <c r="M50" s="597">
        <f>G50*0.1/'TA5'!F50</f>
        <v>0.38546428789109349</v>
      </c>
    </row>
    <row r="51" spans="1:13" s="98" customFormat="1" ht="15.05" customHeight="1">
      <c r="A51" s="103">
        <v>1955</v>
      </c>
      <c r="B51" s="607">
        <f>avgprinc!M44</f>
        <v>103719.29807736728</v>
      </c>
      <c r="C51" s="608">
        <f>avgprinc!N44</f>
        <v>118989.58906801582</v>
      </c>
      <c r="D51" s="560"/>
      <c r="E51" s="560"/>
      <c r="F51" s="560"/>
      <c r="G51" s="608">
        <f>avgprinc!R44</f>
        <v>176790.41708513332</v>
      </c>
      <c r="H51" s="566">
        <f>B51*0.1/'TA5'!B51</f>
        <v>0.370996458828311</v>
      </c>
      <c r="I51" s="577">
        <f>C51*0.1/'TA5'!B51</f>
        <v>0.42561718985738733</v>
      </c>
      <c r="J51" s="611"/>
      <c r="K51" s="577"/>
      <c r="L51" s="611"/>
      <c r="M51" s="597">
        <f>G51*0.1/'TA5'!F51</f>
        <v>0.39275945515035571</v>
      </c>
    </row>
    <row r="52" spans="1:13" s="98" customFormat="1" ht="15.05" customHeight="1">
      <c r="A52" s="103">
        <v>1956</v>
      </c>
      <c r="B52" s="607">
        <f>avgprinc!M45</f>
        <v>103180.59548053337</v>
      </c>
      <c r="C52" s="608">
        <f>avgprinc!N45</f>
        <v>119043.17152304295</v>
      </c>
      <c r="D52" s="560"/>
      <c r="E52" s="560"/>
      <c r="F52" s="560"/>
      <c r="G52" s="608">
        <f>avgprinc!R45</f>
        <v>176199.81859000967</v>
      </c>
      <c r="H52" s="566">
        <f>B52*0.1/'TA5'!B52</f>
        <v>0.36214746734397762</v>
      </c>
      <c r="I52" s="577">
        <f>C52*0.1/'TA5'!B52</f>
        <v>0.41782258447808945</v>
      </c>
      <c r="J52" s="611"/>
      <c r="K52" s="577"/>
      <c r="L52" s="611"/>
      <c r="M52" s="597">
        <f>G52*0.1/'TA5'!F52</f>
        <v>0.38407365698403445</v>
      </c>
    </row>
    <row r="53" spans="1:13" s="98" customFormat="1" ht="15.05" customHeight="1">
      <c r="A53" s="103">
        <v>1957</v>
      </c>
      <c r="B53" s="607">
        <f>avgprinc!M46</f>
        <v>102989.2531182602</v>
      </c>
      <c r="C53" s="608">
        <f>avgprinc!N46</f>
        <v>119169.29032750844</v>
      </c>
      <c r="D53" s="560"/>
      <c r="E53" s="560"/>
      <c r="F53" s="560"/>
      <c r="G53" s="608">
        <f>avgprinc!R46</f>
        <v>175997.99358689753</v>
      </c>
      <c r="H53" s="566">
        <f>B53*0.1/'TA5'!B53</f>
        <v>0.36079195691992705</v>
      </c>
      <c r="I53" s="577">
        <f>C53*0.1/'TA5'!B53</f>
        <v>0.41747386411910531</v>
      </c>
      <c r="J53" s="611"/>
      <c r="K53" s="577"/>
      <c r="L53" s="611"/>
      <c r="M53" s="597">
        <f>G53*0.1/'TA5'!F53</f>
        <v>0.38308705550451072</v>
      </c>
    </row>
    <row r="54" spans="1:13" s="98" customFormat="1" ht="15.05" customHeight="1">
      <c r="A54" s="103">
        <v>1958</v>
      </c>
      <c r="B54" s="607">
        <f>avgprinc!M47</f>
        <v>99668.404535518057</v>
      </c>
      <c r="C54" s="608">
        <f>avgprinc!N47</f>
        <v>115112.07521515351</v>
      </c>
      <c r="D54" s="560"/>
      <c r="E54" s="560"/>
      <c r="F54" s="560"/>
      <c r="G54" s="608">
        <f>avgprinc!R47</f>
        <v>170415.57331888823</v>
      </c>
      <c r="H54" s="566">
        <f>B54*0.1/'TA5'!B54</f>
        <v>0.35916356789672305</v>
      </c>
      <c r="I54" s="577">
        <f>C54*0.1/'TA5'!B54</f>
        <v>0.41481614795526323</v>
      </c>
      <c r="J54" s="611"/>
      <c r="K54" s="577"/>
      <c r="L54" s="611"/>
      <c r="M54" s="597">
        <f>G54*0.1/'TA5'!F54</f>
        <v>0.38157002904413145</v>
      </c>
    </row>
    <row r="55" spans="1:13" s="98" customFormat="1" ht="15.05" customHeight="1">
      <c r="A55" s="102">
        <v>1959</v>
      </c>
      <c r="B55" s="609">
        <f>avgprinc!M48</f>
        <v>107553.93501332108</v>
      </c>
      <c r="C55" s="610">
        <f>avgprinc!N48</f>
        <v>123568.40916295203</v>
      </c>
      <c r="D55" s="562"/>
      <c r="E55" s="562"/>
      <c r="F55" s="562"/>
      <c r="G55" s="610">
        <f>avgprinc!R48</f>
        <v>184227.96214957902</v>
      </c>
      <c r="H55" s="567">
        <f>B55*0.1/'TA5'!B55</f>
        <v>0.36512579784806859</v>
      </c>
      <c r="I55" s="578">
        <f>C55*0.1/'TA5'!B55</f>
        <v>0.41949198770692447</v>
      </c>
      <c r="J55" s="612"/>
      <c r="K55" s="578"/>
      <c r="L55" s="612"/>
      <c r="M55" s="598">
        <f>G55*0.1/'TA5'!F55</f>
        <v>0.38665728960763529</v>
      </c>
    </row>
    <row r="56" spans="1:13">
      <c r="A56" s="78">
        <v>1960</v>
      </c>
      <c r="B56" s="607">
        <f>avgprinc!M49</f>
        <v>107703.99667043885</v>
      </c>
      <c r="C56" s="608">
        <f>avgprinc!N49</f>
        <v>124292.98002172065</v>
      </c>
      <c r="D56" s="560"/>
      <c r="E56" s="560"/>
      <c r="F56" s="560"/>
      <c r="G56" s="608">
        <f>avgprinc!R49</f>
        <v>185193.23162385475</v>
      </c>
      <c r="H56" s="566">
        <f>B56*0.1/'TA5'!B56</f>
        <v>0.3589862992580542</v>
      </c>
      <c r="I56" s="577">
        <f>C56*0.1/'TA5'!B56</f>
        <v>0.41427874824629707</v>
      </c>
      <c r="J56" s="611"/>
      <c r="K56" s="577"/>
      <c r="L56" s="611"/>
      <c r="M56" s="597">
        <f>G56*0.1/'TA5'!F56</f>
        <v>0.38085353028894608</v>
      </c>
    </row>
    <row r="57" spans="1:13">
      <c r="A57" s="78">
        <v>1961</v>
      </c>
      <c r="B57" s="607">
        <f>avgprinc!M50</f>
        <v>109606.41603856019</v>
      </c>
      <c r="C57" s="608">
        <f>avgprinc!N50</f>
        <v>125960.78526661458</v>
      </c>
      <c r="D57" s="560"/>
      <c r="E57" s="560"/>
      <c r="F57" s="560"/>
      <c r="G57" s="608">
        <f>avgprinc!R50</f>
        <v>186619.88744001358</v>
      </c>
      <c r="H57" s="566">
        <f>B57*0.1/'TA5'!B57</f>
        <v>0.36063617888405464</v>
      </c>
      <c r="I57" s="577">
        <f>C57*0.1/'TA5'!B57</f>
        <v>0.4144466896153749</v>
      </c>
      <c r="J57" s="611"/>
      <c r="K57" s="577"/>
      <c r="L57" s="611"/>
      <c r="M57" s="597">
        <f>G57*0.1/'TA5'!F57</f>
        <v>0.38221959081941631</v>
      </c>
    </row>
    <row r="58" spans="1:13">
      <c r="A58" s="78">
        <v>1962</v>
      </c>
      <c r="B58" s="599">
        <f>avgprinc!M51</f>
        <v>116383.73697647646</v>
      </c>
      <c r="C58" s="559">
        <f>avgprinc!N51</f>
        <v>133036.39240448753</v>
      </c>
      <c r="D58" s="558">
        <f>avgprinc!O51</f>
        <v>109938.46248017976</v>
      </c>
      <c r="E58" s="558">
        <f>avgprinc!P51</f>
        <v>158535.87585316232</v>
      </c>
      <c r="F58" s="558">
        <f>avgprinc!Q51</f>
        <v>93623.258445985834</v>
      </c>
      <c r="G58" s="559">
        <f>avgprinc!R51</f>
        <v>196014.95619004313</v>
      </c>
      <c r="H58" s="568">
        <f>B58*0.1/'TA5'!B58</f>
        <v>0.36469301581382751</v>
      </c>
      <c r="I58" s="579">
        <f>C58*0.1/'TA5'!B58</f>
        <v>0.41687476634979254</v>
      </c>
      <c r="J58" s="579">
        <f>D58*0.1/'TA5'!C58</f>
        <v>0.32865160703659052</v>
      </c>
      <c r="K58" s="579">
        <f>E58*0.1/'TA5'!D58</f>
        <v>0.34555655717849731</v>
      </c>
      <c r="L58" s="579">
        <f>F58*0.1/'TA5'!E58</f>
        <v>0.49979442358016962</v>
      </c>
      <c r="M58" s="586">
        <f>G58*0.1/'TA5'!F58</f>
        <v>0.38540083169937128</v>
      </c>
    </row>
    <row r="59" spans="1:13">
      <c r="A59" s="78">
        <v>1963</v>
      </c>
      <c r="B59" s="600">
        <f>avgprinc!M52</f>
        <v>120801.47177289102</v>
      </c>
      <c r="C59" s="561">
        <f>avgprinc!N52</f>
        <v>137886.94153087662</v>
      </c>
      <c r="D59" s="560">
        <f>avgprinc!O52</f>
        <v>114456.03125646303</v>
      </c>
      <c r="E59" s="560">
        <f>avgprinc!P52</f>
        <v>164899.70266506757</v>
      </c>
      <c r="F59" s="560">
        <f>avgprinc!Q52</f>
        <v>97711.517080501362</v>
      </c>
      <c r="G59" s="561">
        <f>avgprinc!R52</f>
        <v>202893.41277872439</v>
      </c>
      <c r="H59" s="569">
        <f>B59*0.1/'TA5'!B59</f>
        <v>0.36610452830791468</v>
      </c>
      <c r="I59" s="580">
        <f>C59*0.1/'TA5'!B59</f>
        <v>0.41788426041603094</v>
      </c>
      <c r="J59" s="587">
        <f>D59*0.1/'TA5'!C59</f>
        <v>0.32986899010384879</v>
      </c>
      <c r="K59" s="580">
        <f>E59*0.1/'TA5'!D59</f>
        <v>0.34685695149195922</v>
      </c>
      <c r="L59" s="587">
        <f>F59*0.1/'TA5'!E59</f>
        <v>0.50162890296986118</v>
      </c>
      <c r="M59" s="588">
        <f>G59*0.1/'TA5'!F59</f>
        <v>0.38713791966438293</v>
      </c>
    </row>
    <row r="60" spans="1:13">
      <c r="A60" s="78">
        <v>1964</v>
      </c>
      <c r="B60" s="600">
        <f>avgprinc!M53</f>
        <v>126217.25320343256</v>
      </c>
      <c r="C60" s="561">
        <f>avgprinc!N53</f>
        <v>143862.07186888342</v>
      </c>
      <c r="D60" s="560">
        <f>avgprinc!O53</f>
        <v>118973.60003274631</v>
      </c>
      <c r="E60" s="560">
        <f>avgprinc!P53</f>
        <v>171263.52947697285</v>
      </c>
      <c r="F60" s="560">
        <f>avgprinc!Q53</f>
        <v>101799.77571501688</v>
      </c>
      <c r="G60" s="561">
        <f>avgprinc!R53</f>
        <v>211611.65346275383</v>
      </c>
      <c r="H60" s="569">
        <f>B60*0.1/'TA5'!B60</f>
        <v>0.36751604080200201</v>
      </c>
      <c r="I60" s="580">
        <f>C60*0.1/'TA5'!B60</f>
        <v>0.41889375448226945</v>
      </c>
      <c r="J60" s="587">
        <f>D60*0.1/'TA5'!C60</f>
        <v>0.33100196719169617</v>
      </c>
      <c r="K60" s="580">
        <f>E60*0.1/'TA5'!D60</f>
        <v>0.34806945919990545</v>
      </c>
      <c r="L60" s="587">
        <f>F60*0.1/'TA5'!E60</f>
        <v>0.50332796573638916</v>
      </c>
      <c r="M60" s="588">
        <f>G60*0.1/'TA5'!F60</f>
        <v>0.38887500762939464</v>
      </c>
    </row>
    <row r="61" spans="1:13">
      <c r="A61" s="78">
        <v>1965</v>
      </c>
      <c r="B61" s="600">
        <f>avgprinc!M54</f>
        <v>131521.1927359965</v>
      </c>
      <c r="C61" s="561">
        <f>avgprinc!N54</f>
        <v>149846.10258336033</v>
      </c>
      <c r="D61" s="560">
        <f>avgprinc!O54</f>
        <v>123870.02984763263</v>
      </c>
      <c r="E61" s="560">
        <f>avgprinc!P54</f>
        <v>177852.51523918356</v>
      </c>
      <c r="F61" s="560">
        <f>avgprinc!Q54</f>
        <v>105746.74038887268</v>
      </c>
      <c r="G61" s="561">
        <f>avgprinc!R54</f>
        <v>220419.16731692816</v>
      </c>
      <c r="H61" s="569">
        <f>B61*0.1/'TA5'!B61</f>
        <v>0.36408184468746185</v>
      </c>
      <c r="I61" s="580">
        <f>C61*0.1/'TA5'!B61</f>
        <v>0.41480953991413111</v>
      </c>
      <c r="J61" s="587">
        <f>D61*0.1/'TA5'!C61</f>
        <v>0.32764073660978538</v>
      </c>
      <c r="K61" s="580">
        <f>E61*0.1/'TA5'!D61</f>
        <v>0.34345989694766715</v>
      </c>
      <c r="L61" s="587">
        <f>F61*0.1/'TA5'!E61</f>
        <v>0.50010838435214011</v>
      </c>
      <c r="M61" s="588">
        <f>G61*0.1/'TA5'!F61</f>
        <v>0.38574489951133728</v>
      </c>
    </row>
    <row r="62" spans="1:13">
      <c r="A62" s="78">
        <v>1966</v>
      </c>
      <c r="B62" s="600">
        <f>avgprinc!M55</f>
        <v>136318.221802035</v>
      </c>
      <c r="C62" s="561">
        <f>avgprinc!N55</f>
        <v>155246.66865783601</v>
      </c>
      <c r="D62" s="560">
        <f>avgprinc!O55</f>
        <v>128766.45966251893</v>
      </c>
      <c r="E62" s="560">
        <f>avgprinc!P55</f>
        <v>184441.50100139424</v>
      </c>
      <c r="F62" s="560">
        <f>avgprinc!Q55</f>
        <v>109693.70506272851</v>
      </c>
      <c r="G62" s="561">
        <f>avgprinc!R55</f>
        <v>228084.55244890371</v>
      </c>
      <c r="H62" s="569">
        <f>B62*0.1/'TA5'!B62</f>
        <v>0.3606476485729217</v>
      </c>
      <c r="I62" s="580">
        <f>C62*0.1/'TA5'!B62</f>
        <v>0.41072532534599299</v>
      </c>
      <c r="J62" s="587">
        <f>D62*0.1/'TA5'!C62</f>
        <v>0.32459524273872375</v>
      </c>
      <c r="K62" s="580">
        <f>E62*0.1/'TA5'!D62</f>
        <v>0.33928766846656794</v>
      </c>
      <c r="L62" s="587">
        <f>F62*0.1/'TA5'!E62</f>
        <v>0.49715712666511547</v>
      </c>
      <c r="M62" s="588">
        <f>G62*0.1/'TA5'!F62</f>
        <v>0.38261479139327997</v>
      </c>
    </row>
    <row r="63" spans="1:13">
      <c r="A63" s="78">
        <v>1967</v>
      </c>
      <c r="B63" s="600">
        <f>avgprinc!M56</f>
        <v>136610.25236187922</v>
      </c>
      <c r="C63" s="561">
        <f>avgprinc!N56</f>
        <v>155580.94036806282</v>
      </c>
      <c r="D63" s="560">
        <f>avgprinc!O56</f>
        <v>131498.20491436223</v>
      </c>
      <c r="E63" s="560">
        <f>avgprinc!P56</f>
        <v>185549.22998322317</v>
      </c>
      <c r="F63" s="560">
        <f>avgprinc!Q56</f>
        <v>110311.49588200649</v>
      </c>
      <c r="G63" s="561">
        <f>avgprinc!R56</f>
        <v>229262.31804647046</v>
      </c>
      <c r="H63" s="570">
        <f>B63*0.1/'TA5'!B63</f>
        <v>0.35648982971906662</v>
      </c>
      <c r="I63" s="581">
        <f>C63*0.1/'TA5'!B63</f>
        <v>0.40599458664655685</v>
      </c>
      <c r="J63" s="587">
        <f>D63*0.1/'TA5'!C63</f>
        <v>0.32391325384378433</v>
      </c>
      <c r="K63" s="580">
        <f>E63*0.1/'TA5'!D63</f>
        <v>0.34243691712617869</v>
      </c>
      <c r="L63" s="587">
        <f>F63*0.1/'TA5'!E63</f>
        <v>0.47572357952594757</v>
      </c>
      <c r="M63" s="588">
        <f>G63*0.1/'TA5'!F63</f>
        <v>0.37962631136178959</v>
      </c>
    </row>
    <row r="64" spans="1:13">
      <c r="A64" s="78">
        <v>1968</v>
      </c>
      <c r="B64" s="600">
        <f>avgprinc!M57</f>
        <v>139039.63958197265</v>
      </c>
      <c r="C64" s="561">
        <f>avgprinc!N57</f>
        <v>158826.14602883684</v>
      </c>
      <c r="D64" s="560">
        <f>avgprinc!O57</f>
        <v>134346.63491010174</v>
      </c>
      <c r="E64" s="560">
        <f>avgprinc!P57</f>
        <v>190239.77683568711</v>
      </c>
      <c r="F64" s="560">
        <f>avgprinc!Q57</f>
        <v>110940.69150402896</v>
      </c>
      <c r="G64" s="561">
        <f>avgprinc!R57</f>
        <v>234679.75745619473</v>
      </c>
      <c r="H64" s="570">
        <f>B64*0.1/'TA5'!B64</f>
        <v>0.35251672379672533</v>
      </c>
      <c r="I64" s="581">
        <f>C64*0.1/'TA5'!B64</f>
        <v>0.40268280915915972</v>
      </c>
      <c r="J64" s="587">
        <f>D64*0.1/'TA5'!C64</f>
        <v>0.3216887135058642</v>
      </c>
      <c r="K64" s="580">
        <f>E64*0.1/'TA5'!D64</f>
        <v>0.34192894585430622</v>
      </c>
      <c r="L64" s="587">
        <f>F64*0.1/'TA5'!E64</f>
        <v>0.46642652526497841</v>
      </c>
      <c r="M64" s="588">
        <f>G64*0.1/'TA5'!F64</f>
        <v>0.37533136643469334</v>
      </c>
    </row>
    <row r="65" spans="1:13">
      <c r="A65" s="83">
        <v>1969</v>
      </c>
      <c r="B65" s="601">
        <f>avgprinc!M58</f>
        <v>137331.23524280262</v>
      </c>
      <c r="C65" s="563">
        <f>avgprinc!N58</f>
        <v>158140.41832237697</v>
      </c>
      <c r="D65" s="562">
        <f>avgprinc!O58</f>
        <v>132881.58950756691</v>
      </c>
      <c r="E65" s="562">
        <f>avgprinc!P58</f>
        <v>189978.33316524033</v>
      </c>
      <c r="F65" s="562">
        <f>avgprinc!Q58</f>
        <v>109512.38455073391</v>
      </c>
      <c r="G65" s="563">
        <f>avgprinc!R58</f>
        <v>232697.81804962482</v>
      </c>
      <c r="H65" s="571">
        <f>B65*0.1/'TA5'!B65</f>
        <v>0.34363133786246181</v>
      </c>
      <c r="I65" s="582">
        <f>C65*0.1/'TA5'!B65</f>
        <v>0.39570024562999601</v>
      </c>
      <c r="J65" s="589">
        <f>D65*0.1/'TA5'!C65</f>
        <v>0.31366521166637545</v>
      </c>
      <c r="K65" s="583">
        <f>E65*0.1/'TA5'!D65</f>
        <v>0.33565587224438787</v>
      </c>
      <c r="L65" s="589">
        <f>F65*0.1/'TA5'!E65</f>
        <v>0.45561059657484287</v>
      </c>
      <c r="M65" s="590">
        <f>G65*0.1/'TA5'!F65</f>
        <v>0.36596099892631179</v>
      </c>
    </row>
    <row r="66" spans="1:13">
      <c r="A66" s="78">
        <v>1970</v>
      </c>
      <c r="B66" s="600">
        <f>avgprinc!M59</f>
        <v>133113.67194201399</v>
      </c>
      <c r="C66" s="561">
        <f>avgprinc!N59</f>
        <v>153712.05670456146</v>
      </c>
      <c r="D66" s="560">
        <f>avgprinc!O59</f>
        <v>128347.35793481182</v>
      </c>
      <c r="E66" s="560">
        <f>avgprinc!P59</f>
        <v>184983.16740326077</v>
      </c>
      <c r="F66" s="560">
        <f>avgprinc!Q59</f>
        <v>105150.61150187893</v>
      </c>
      <c r="G66" s="561">
        <f>avgprinc!R59</f>
        <v>226442.62214984032</v>
      </c>
      <c r="H66" s="570">
        <f>B66*0.1/'TA5'!B66</f>
        <v>0.34140426933299745</v>
      </c>
      <c r="I66" s="581">
        <f>C66*0.1/'TA5'!B66</f>
        <v>0.39423412817995995</v>
      </c>
      <c r="J66" s="587">
        <f>D66*0.1/'TA5'!C66</f>
        <v>0.31110099714715028</v>
      </c>
      <c r="K66" s="580">
        <f>E66*0.1/'TA5'!D66</f>
        <v>0.33513090864289552</v>
      </c>
      <c r="L66" s="587">
        <f>F66*0.1/'TA5'!E66</f>
        <v>0.45207303599454463</v>
      </c>
      <c r="M66" s="588">
        <f>G66*0.1/'TA5'!F66</f>
        <v>0.36411314050201332</v>
      </c>
    </row>
    <row r="67" spans="1:13">
      <c r="A67" s="78">
        <v>1971</v>
      </c>
      <c r="B67" s="600">
        <f>avgprinc!M60</f>
        <v>135094.06314783302</v>
      </c>
      <c r="C67" s="561">
        <f>avgprinc!N60</f>
        <v>155615.1914439167</v>
      </c>
      <c r="D67" s="560">
        <f>avgprinc!O60</f>
        <v>130573.6629902711</v>
      </c>
      <c r="E67" s="560">
        <f>avgprinc!P60</f>
        <v>187198.98123804585</v>
      </c>
      <c r="F67" s="560">
        <f>avgprinc!Q60</f>
        <v>106424.58949236802</v>
      </c>
      <c r="G67" s="561">
        <f>avgprinc!R60</f>
        <v>229916.74126625605</v>
      </c>
      <c r="H67" s="570">
        <f>B67*0.1/'TA5'!B67</f>
        <v>0.34474078819039272</v>
      </c>
      <c r="I67" s="581">
        <f>C67*0.1/'TA5'!B67</f>
        <v>0.39710778181324713</v>
      </c>
      <c r="J67" s="587">
        <f>D67*0.1/'TA5'!C67</f>
        <v>0.31399616043199785</v>
      </c>
      <c r="K67" s="580">
        <f>E67*0.1/'TA5'!D67</f>
        <v>0.33849264893797226</v>
      </c>
      <c r="L67" s="587">
        <f>F67*0.1/'TA5'!E67</f>
        <v>0.45197469700360676</v>
      </c>
      <c r="M67" s="588">
        <f>G67*0.1/'TA5'!F67</f>
        <v>0.36778976480127318</v>
      </c>
    </row>
    <row r="68" spans="1:13">
      <c r="A68" s="78">
        <v>1972</v>
      </c>
      <c r="B68" s="600">
        <f>avgprinc!M61</f>
        <v>140992.06488212626</v>
      </c>
      <c r="C68" s="561">
        <f>avgprinc!N61</f>
        <v>161632.49695709458</v>
      </c>
      <c r="D68" s="560">
        <f>avgprinc!O61</f>
        <v>136114.40321183103</v>
      </c>
      <c r="E68" s="560">
        <f>avgprinc!P61</f>
        <v>194842.39745859316</v>
      </c>
      <c r="F68" s="560">
        <f>avgprinc!Q61</f>
        <v>111316.34978841998</v>
      </c>
      <c r="G68" s="561">
        <f>avgprinc!R61</f>
        <v>239154.85579288733</v>
      </c>
      <c r="H68" s="570">
        <f>B68*0.1/'TA5'!B68</f>
        <v>0.34712484728515841</v>
      </c>
      <c r="I68" s="581">
        <f>C68*0.1/'TA5'!B68</f>
        <v>0.39794193999114202</v>
      </c>
      <c r="J68" s="587">
        <f>D68*0.1/'TA5'!C68</f>
        <v>0.31651982526091166</v>
      </c>
      <c r="K68" s="580">
        <f>E68*0.1/'TA5'!D68</f>
        <v>0.3405386475569685</v>
      </c>
      <c r="L68" s="587">
        <f>F68*0.1/'TA5'!E68</f>
        <v>0.45064679709321359</v>
      </c>
      <c r="M68" s="588">
        <f>G68*0.1/'TA5'!F68</f>
        <v>0.36991901437431801</v>
      </c>
    </row>
    <row r="69" spans="1:13">
      <c r="A69" s="78">
        <v>1973</v>
      </c>
      <c r="B69" s="600">
        <f>avgprinc!M62</f>
        <v>146799.6381707688</v>
      </c>
      <c r="C69" s="561">
        <f>avgprinc!N62</f>
        <v>168170.54026402079</v>
      </c>
      <c r="D69" s="560">
        <f>avgprinc!O62</f>
        <v>142013.25768921032</v>
      </c>
      <c r="E69" s="560">
        <f>avgprinc!P62</f>
        <v>204850.83758368803</v>
      </c>
      <c r="F69" s="560">
        <f>avgprinc!Q62</f>
        <v>113866.1658280769</v>
      </c>
      <c r="G69" s="561">
        <f>avgprinc!R62</f>
        <v>248887.5230604544</v>
      </c>
      <c r="H69" s="570">
        <f>B69*0.1/'TA5'!B69</f>
        <v>0.34690537366077479</v>
      </c>
      <c r="I69" s="581">
        <f>C69*0.1/'TA5'!B69</f>
        <v>0.39740741078094288</v>
      </c>
      <c r="J69" s="587">
        <f>D69*0.1/'TA5'!C69</f>
        <v>0.31613039935655246</v>
      </c>
      <c r="K69" s="580">
        <f>E69*0.1/'TA5'!D69</f>
        <v>0.34182971636073484</v>
      </c>
      <c r="L69" s="587">
        <f>F69*0.1/'TA5'!E69</f>
        <v>0.445036838271335</v>
      </c>
      <c r="M69" s="588">
        <f>G69*0.1/'TA5'!F69</f>
        <v>0.3704726503292477</v>
      </c>
    </row>
    <row r="70" spans="1:13">
      <c r="A70" s="78">
        <v>1974</v>
      </c>
      <c r="B70" s="600">
        <f>avgprinc!M63</f>
        <v>141311.46419250011</v>
      </c>
      <c r="C70" s="561">
        <f>avgprinc!N63</f>
        <v>162194.38632529281</v>
      </c>
      <c r="D70" s="560">
        <f>avgprinc!O63</f>
        <v>137935.40687775487</v>
      </c>
      <c r="E70" s="560">
        <f>avgprinc!P63</f>
        <v>199628.04687535868</v>
      </c>
      <c r="F70" s="560">
        <f>avgprinc!Q63</f>
        <v>107609.00258655968</v>
      </c>
      <c r="G70" s="561">
        <f>avgprinc!R63</f>
        <v>239474.50808225633</v>
      </c>
      <c r="H70" s="570">
        <f>B70*0.1/'TA5'!B70</f>
        <v>0.34373036601346024</v>
      </c>
      <c r="I70" s="581">
        <f>C70*0.1/'TA5'!B70</f>
        <v>0.3945266302030177</v>
      </c>
      <c r="J70" s="587">
        <f>D70*0.1/'TA5'!C70</f>
        <v>0.31443560859815983</v>
      </c>
      <c r="K70" s="580">
        <f>E70*0.1/'TA5'!D70</f>
        <v>0.34284961203638892</v>
      </c>
      <c r="L70" s="587">
        <f>F70*0.1/'TA5'!E70</f>
        <v>0.43272459750824055</v>
      </c>
      <c r="M70" s="588">
        <f>G70*0.1/'TA5'!F70</f>
        <v>0.36824484432736432</v>
      </c>
    </row>
    <row r="71" spans="1:13">
      <c r="A71" s="78">
        <v>1975</v>
      </c>
      <c r="B71" s="600">
        <f>avgprinc!M64</f>
        <v>137361.66950498859</v>
      </c>
      <c r="C71" s="561">
        <f>avgprinc!N64</f>
        <v>157085.79037290969</v>
      </c>
      <c r="D71" s="560">
        <f>avgprinc!O64</f>
        <v>133635.3796176083</v>
      </c>
      <c r="E71" s="560">
        <f>avgprinc!P64</f>
        <v>191469.09969771185</v>
      </c>
      <c r="F71" s="560">
        <f>avgprinc!Q64</f>
        <v>106527.98373024077</v>
      </c>
      <c r="G71" s="561">
        <f>avgprinc!R64</f>
        <v>232580.36254662948</v>
      </c>
      <c r="H71" s="570">
        <f>B71*0.1/'TA5'!B71</f>
        <v>0.34521067286084423</v>
      </c>
      <c r="I71" s="581">
        <f>C71*0.1/'TA5'!B71</f>
        <v>0.39478037495416635</v>
      </c>
      <c r="J71" s="587">
        <f>D71*0.1/'TA5'!C71</f>
        <v>0.31776860540423968</v>
      </c>
      <c r="K71" s="580">
        <f>E71*0.1/'TA5'!D71</f>
        <v>0.34637904162184446</v>
      </c>
      <c r="L71" s="587">
        <f>F71*0.1/'TA5'!E71</f>
        <v>0.42778048725290313</v>
      </c>
      <c r="M71" s="588">
        <f>G71*0.1/'TA5'!F71</f>
        <v>0.37024261495719202</v>
      </c>
    </row>
    <row r="72" spans="1:13">
      <c r="A72" s="78">
        <v>1976</v>
      </c>
      <c r="B72" s="600">
        <f>avgprinc!M65</f>
        <v>142780.6980393198</v>
      </c>
      <c r="C72" s="561">
        <f>avgprinc!N65</f>
        <v>162762.11701890465</v>
      </c>
      <c r="D72" s="560">
        <f>avgprinc!O65</f>
        <v>139323.67879582709</v>
      </c>
      <c r="E72" s="560">
        <f>avgprinc!P65</f>
        <v>198470.93438091496</v>
      </c>
      <c r="F72" s="560">
        <f>avgprinc!Q65</f>
        <v>111024.8995742118</v>
      </c>
      <c r="G72" s="561">
        <f>avgprinc!R65</f>
        <v>241034.92702996597</v>
      </c>
      <c r="H72" s="570">
        <f>B72*0.1/'TA5'!B72</f>
        <v>0.34617435968058896</v>
      </c>
      <c r="I72" s="581">
        <f>C72*0.1/'TA5'!B72</f>
        <v>0.39461966787527569</v>
      </c>
      <c r="J72" s="587">
        <f>D72*0.1/'TA5'!C72</f>
        <v>0.3190376539660349</v>
      </c>
      <c r="K72" s="580">
        <f>E72*0.1/'TA5'!D72</f>
        <v>0.34784099458400425</v>
      </c>
      <c r="L72" s="587">
        <f>F72*0.1/'TA5'!E72</f>
        <v>0.42411844633858214</v>
      </c>
      <c r="M72" s="588">
        <f>G72*0.1/'TA5'!F72</f>
        <v>0.37155504261764349</v>
      </c>
    </row>
    <row r="73" spans="1:13">
      <c r="A73" s="78">
        <v>1977</v>
      </c>
      <c r="B73" s="600">
        <f>avgprinc!M66</f>
        <v>147945.60472941853</v>
      </c>
      <c r="C73" s="561">
        <f>avgprinc!N66</f>
        <v>167968.95602091018</v>
      </c>
      <c r="D73" s="560">
        <f>avgprinc!O66</f>
        <v>143991.91698529388</v>
      </c>
      <c r="E73" s="560">
        <f>avgprinc!P66</f>
        <v>204550.29486298392</v>
      </c>
      <c r="F73" s="560">
        <f>avgprinc!Q66</f>
        <v>115333.28485046384</v>
      </c>
      <c r="G73" s="561">
        <f>avgprinc!R66</f>
        <v>248873.74480054554</v>
      </c>
      <c r="H73" s="570">
        <f>B73*0.1/'TA5'!B73</f>
        <v>0.34788858899508313</v>
      </c>
      <c r="I73" s="581">
        <f>C73*0.1/'TA5'!B73</f>
        <v>0.39497275510120033</v>
      </c>
      <c r="J73" s="587">
        <f>D73*0.1/'TA5'!C73</f>
        <v>0.32082938600661493</v>
      </c>
      <c r="K73" s="580">
        <f>E73*0.1/'TA5'!D73</f>
        <v>0.34965061396048475</v>
      </c>
      <c r="L73" s="587">
        <f>F73*0.1/'TA5'!E73</f>
        <v>0.42214025234888192</v>
      </c>
      <c r="M73" s="588">
        <f>G73*0.1/'TA5'!F73</f>
        <v>0.37362875351139024</v>
      </c>
    </row>
    <row r="74" spans="1:13">
      <c r="A74" s="78">
        <v>1978</v>
      </c>
      <c r="B74" s="600">
        <f>avgprinc!M67</f>
        <v>152991.76290489602</v>
      </c>
      <c r="C74" s="561">
        <f>avgprinc!N67</f>
        <v>173163.61724298922</v>
      </c>
      <c r="D74" s="560">
        <f>avgprinc!O67</f>
        <v>149916.12901875173</v>
      </c>
      <c r="E74" s="560">
        <f>avgprinc!P67</f>
        <v>211651.67527942854</v>
      </c>
      <c r="F74" s="560">
        <f>avgprinc!Q67</f>
        <v>118478.00825571831</v>
      </c>
      <c r="G74" s="561">
        <f>avgprinc!R67</f>
        <v>256701.11687322141</v>
      </c>
      <c r="H74" s="570">
        <f>B74*0.1/'TA5'!B74</f>
        <v>0.34741076084234918</v>
      </c>
      <c r="I74" s="581">
        <f>C74*0.1/'TA5'!B74</f>
        <v>0.39321662077975195</v>
      </c>
      <c r="J74" s="587">
        <f>D74*0.1/'TA5'!C74</f>
        <v>0.32067514819175535</v>
      </c>
      <c r="K74" s="580">
        <f>E74*0.1/'TA5'!D74</f>
        <v>0.35067868791442619</v>
      </c>
      <c r="L74" s="587">
        <f>F74*0.1/'TA5'!E74</f>
        <v>0.41596607410835768</v>
      </c>
      <c r="M74" s="588">
        <f>G74*0.1/'TA5'!F74</f>
        <v>0.37363016309546465</v>
      </c>
    </row>
    <row r="75" spans="1:13">
      <c r="A75" s="83">
        <v>1979</v>
      </c>
      <c r="B75" s="601">
        <f>avgprinc!M68</f>
        <v>153935.92682575714</v>
      </c>
      <c r="C75" s="563">
        <f>avgprinc!N68</f>
        <v>173868.69454015646</v>
      </c>
      <c r="D75" s="562">
        <f>avgprinc!O68</f>
        <v>150344.8495659164</v>
      </c>
      <c r="E75" s="562">
        <f>avgprinc!P68</f>
        <v>212374.29956782699</v>
      </c>
      <c r="F75" s="562">
        <f>avgprinc!Q68</f>
        <v>118243.88764619798</v>
      </c>
      <c r="G75" s="563">
        <f>avgprinc!R68</f>
        <v>257299.36530530429</v>
      </c>
      <c r="H75" s="572">
        <f>B75*0.1/'TA5'!B75</f>
        <v>0.34823676943778992</v>
      </c>
      <c r="I75" s="583">
        <f>C75*0.1/'TA5'!B75</f>
        <v>0.3933290541172027</v>
      </c>
      <c r="J75" s="589">
        <f>D75*0.1/'TA5'!C75</f>
        <v>0.32092338800430298</v>
      </c>
      <c r="K75" s="583">
        <f>E75*0.1/'TA5'!D75</f>
        <v>0.35472372174262995</v>
      </c>
      <c r="L75" s="589">
        <f>F75*0.1/'TA5'!E75</f>
        <v>0.41022482514381403</v>
      </c>
      <c r="M75" s="590">
        <f>G75*0.1/'TA5'!F75</f>
        <v>0.3745319545269013</v>
      </c>
    </row>
    <row r="76" spans="1:13">
      <c r="A76" s="78">
        <v>1980</v>
      </c>
      <c r="B76" s="600">
        <f>avgprinc!M69</f>
        <v>147433.80784123094</v>
      </c>
      <c r="C76" s="561">
        <f>avgprinc!N69</f>
        <v>167405.18530512918</v>
      </c>
      <c r="D76" s="560">
        <f>avgprinc!O69</f>
        <v>144640.04649098567</v>
      </c>
      <c r="E76" s="560">
        <f>avgprinc!P69</f>
        <v>205933.04572529695</v>
      </c>
      <c r="F76" s="560">
        <f>avgprinc!Q69</f>
        <v>112596.24570912165</v>
      </c>
      <c r="G76" s="561">
        <f>avgprinc!R69</f>
        <v>246216.77077845903</v>
      </c>
      <c r="H76" s="569">
        <f>B76*0.1/'TA5'!B76</f>
        <v>0.34354436397552496</v>
      </c>
      <c r="I76" s="580">
        <f>C76*0.1/'TA5'!B76</f>
        <v>0.39008086919784551</v>
      </c>
      <c r="J76" s="587">
        <f>D76*0.1/'TA5'!C76</f>
        <v>0.31780913472175604</v>
      </c>
      <c r="K76" s="580">
        <f>E76*0.1/'TA5'!D76</f>
        <v>0.35370907187461859</v>
      </c>
      <c r="L76" s="587">
        <f>F76*0.1/'TA5'!E76</f>
        <v>0.3998950719833374</v>
      </c>
      <c r="M76" s="588">
        <f>G76*0.1/'TA5'!F76</f>
        <v>0.36976706981658936</v>
      </c>
    </row>
    <row r="77" spans="1:13">
      <c r="A77" s="78">
        <v>1981</v>
      </c>
      <c r="B77" s="600">
        <f>avgprinc!M70</f>
        <v>149852.78548568423</v>
      </c>
      <c r="C77" s="561">
        <f>avgprinc!N70</f>
        <v>169946.52373010805</v>
      </c>
      <c r="D77" s="560">
        <f>avgprinc!O70</f>
        <v>146571.23765172326</v>
      </c>
      <c r="E77" s="560">
        <f>avgprinc!P70</f>
        <v>207861.9906621126</v>
      </c>
      <c r="F77" s="560">
        <f>avgprinc!Q70</f>
        <v>116131.83027795593</v>
      </c>
      <c r="G77" s="561">
        <f>avgprinc!R70</f>
        <v>249619.58527601583</v>
      </c>
      <c r="H77" s="569">
        <f>B77*0.1/'TA5'!B77</f>
        <v>0.34652966260910034</v>
      </c>
      <c r="I77" s="580">
        <f>C77*0.1/'TA5'!B77</f>
        <v>0.39299577474594116</v>
      </c>
      <c r="J77" s="587">
        <f>D77*0.1/'TA5'!C77</f>
        <v>0.32112464308738714</v>
      </c>
      <c r="K77" s="580">
        <f>E77*0.1/'TA5'!D77</f>
        <v>0.35712513327598577</v>
      </c>
      <c r="L77" s="587">
        <f>F77*0.1/'TA5'!E77</f>
        <v>0.40280604362487793</v>
      </c>
      <c r="M77" s="588">
        <f>G77*0.1/'TA5'!F77</f>
        <v>0.37235838174819941</v>
      </c>
    </row>
    <row r="78" spans="1:13">
      <c r="A78" s="78">
        <v>1982</v>
      </c>
      <c r="B78" s="600">
        <f>avgprinc!M71</f>
        <v>146189.82745499953</v>
      </c>
      <c r="C78" s="561">
        <f>avgprinc!N71</f>
        <v>166399.63080732129</v>
      </c>
      <c r="D78" s="560">
        <f>avgprinc!O71</f>
        <v>143112.74626585477</v>
      </c>
      <c r="E78" s="560">
        <f>avgprinc!P71</f>
        <v>204877.89301578604</v>
      </c>
      <c r="F78" s="560">
        <f>avgprinc!Q71</f>
        <v>114077.89323556343</v>
      </c>
      <c r="G78" s="561">
        <f>avgprinc!R71</f>
        <v>243402.3533384722</v>
      </c>
      <c r="H78" s="569">
        <f>B78*0.1/'TA5'!B78</f>
        <v>0.34954005479812617</v>
      </c>
      <c r="I78" s="580">
        <f>C78*0.1/'TA5'!B78</f>
        <v>0.39786171913146973</v>
      </c>
      <c r="J78" s="587">
        <f>D78*0.1/'TA5'!C78</f>
        <v>0.32515895366668701</v>
      </c>
      <c r="K78" s="580">
        <f>E78*0.1/'TA5'!D78</f>
        <v>0.36558943986892706</v>
      </c>
      <c r="L78" s="587">
        <f>F78*0.1/'TA5'!E78</f>
        <v>0.4014883935451507</v>
      </c>
      <c r="M78" s="588">
        <f>G78*0.1/'TA5'!F78</f>
        <v>0.37577864527702326</v>
      </c>
    </row>
    <row r="79" spans="1:13">
      <c r="A79" s="78">
        <v>1983</v>
      </c>
      <c r="B79" s="600">
        <f>avgprinc!M72</f>
        <v>150702.16262428346</v>
      </c>
      <c r="C79" s="561">
        <f>avgprinc!N72</f>
        <v>170421.81232627315</v>
      </c>
      <c r="D79" s="560">
        <f>avgprinc!O72</f>
        <v>147893.46659734345</v>
      </c>
      <c r="E79" s="560">
        <f>avgprinc!P72</f>
        <v>209308.43845906458</v>
      </c>
      <c r="F79" s="560">
        <f>avgprinc!Q72</f>
        <v>118581.24875153432</v>
      </c>
      <c r="G79" s="561">
        <f>avgprinc!R72</f>
        <v>250320.50132411849</v>
      </c>
      <c r="H79" s="569">
        <f>B79*0.1/'TA5'!B79</f>
        <v>0.35478281974792469</v>
      </c>
      <c r="I79" s="580">
        <f>C79*0.1/'TA5'!B79</f>
        <v>0.40120679140090948</v>
      </c>
      <c r="J79" s="587">
        <f>D79*0.1/'TA5'!C79</f>
        <v>0.3318150937557221</v>
      </c>
      <c r="K79" s="580">
        <f>E79*0.1/'TA5'!D79</f>
        <v>0.37311029434204102</v>
      </c>
      <c r="L79" s="587">
        <f>F79*0.1/'TA5'!E79</f>
        <v>0.40074717998504644</v>
      </c>
      <c r="M79" s="588">
        <f>G79*0.1/'TA5'!F79</f>
        <v>0.38128161430358887</v>
      </c>
    </row>
    <row r="80" spans="1:13">
      <c r="A80" s="78">
        <v>1984</v>
      </c>
      <c r="B80" s="600">
        <f>avgprinc!M73</f>
        <v>164168.11445067186</v>
      </c>
      <c r="C80" s="561">
        <f>avgprinc!N73</f>
        <v>184069.90316742056</v>
      </c>
      <c r="D80" s="560">
        <f>avgprinc!O73</f>
        <v>161457.88652703897</v>
      </c>
      <c r="E80" s="560">
        <f>avgprinc!P73</f>
        <v>225483.1967461624</v>
      </c>
      <c r="F80" s="560">
        <f>avgprinc!Q73</f>
        <v>129055.67594604893</v>
      </c>
      <c r="G80" s="561">
        <f>avgprinc!R73</f>
        <v>271865.61651075078</v>
      </c>
      <c r="H80" s="569">
        <f>B80*0.1/'TA5'!B80</f>
        <v>0.36232477426528931</v>
      </c>
      <c r="I80" s="580">
        <f>C80*0.1/'TA5'!B80</f>
        <v>0.40624871850013727</v>
      </c>
      <c r="J80" s="587">
        <f>D80*0.1/'TA5'!C80</f>
        <v>0.34005188941955566</v>
      </c>
      <c r="K80" s="580">
        <f>E80*0.1/'TA5'!D80</f>
        <v>0.37932610511779785</v>
      </c>
      <c r="L80" s="587">
        <f>F80*0.1/'TA5'!E80</f>
        <v>0.40541917085647594</v>
      </c>
      <c r="M80" s="588">
        <f>G80*0.1/'TA5'!F80</f>
        <v>0.38882622122764593</v>
      </c>
    </row>
    <row r="81" spans="1:13">
      <c r="A81" s="78">
        <v>1985</v>
      </c>
      <c r="B81" s="600">
        <f>avgprinc!M74</f>
        <v>166954.46151688229</v>
      </c>
      <c r="C81" s="561">
        <f>avgprinc!N74</f>
        <v>186974.02429281111</v>
      </c>
      <c r="D81" s="560">
        <f>avgprinc!O74</f>
        <v>163745.47939999116</v>
      </c>
      <c r="E81" s="560">
        <f>avgprinc!P74</f>
        <v>231665.56700751031</v>
      </c>
      <c r="F81" s="560">
        <f>avgprinc!Q74</f>
        <v>128479.92830788878</v>
      </c>
      <c r="G81" s="561">
        <f>avgprinc!R74</f>
        <v>276248.22828378552</v>
      </c>
      <c r="H81" s="569">
        <f>B81*0.1/'TA5'!B81</f>
        <v>0.36223730444908142</v>
      </c>
      <c r="I81" s="580">
        <f>C81*0.1/'TA5'!B81</f>
        <v>0.40567329525947571</v>
      </c>
      <c r="J81" s="587">
        <f>D81*0.1/'TA5'!C81</f>
        <v>0.33956590294837946</v>
      </c>
      <c r="K81" s="580">
        <f>E81*0.1/'TA5'!D81</f>
        <v>0.38128888607025146</v>
      </c>
      <c r="L81" s="587">
        <f>F81*0.1/'TA5'!E81</f>
        <v>0.40016865730285639</v>
      </c>
      <c r="M81" s="588">
        <f>G81*0.1/'TA5'!F81</f>
        <v>0.38934996724128723</v>
      </c>
    </row>
    <row r="82" spans="1:13">
      <c r="A82" s="78">
        <v>1986</v>
      </c>
      <c r="B82" s="600">
        <f>avgprinc!M75</f>
        <v>167855.96332590928</v>
      </c>
      <c r="C82" s="561">
        <f>avgprinc!N75</f>
        <v>188085.21610223883</v>
      </c>
      <c r="D82" s="560">
        <f>avgprinc!O75</f>
        <v>167163.690406137</v>
      </c>
      <c r="E82" s="560">
        <f>avgprinc!P75</f>
        <v>233927.70433600209</v>
      </c>
      <c r="F82" s="560">
        <f>avgprinc!Q75</f>
        <v>129138.89732176028</v>
      </c>
      <c r="G82" s="561">
        <f>avgprinc!R75</f>
        <v>277239.97188551107</v>
      </c>
      <c r="H82" s="569">
        <f>B82*0.1/'TA5'!B82</f>
        <v>0.36099162697792053</v>
      </c>
      <c r="I82" s="580">
        <f>C82*0.1/'TA5'!B82</f>
        <v>0.404496729373932</v>
      </c>
      <c r="J82" s="587">
        <f>D82*0.1/'TA5'!C82</f>
        <v>0.33973449468612665</v>
      </c>
      <c r="K82" s="580">
        <f>E82*0.1/'TA5'!D82</f>
        <v>0.38235265016555781</v>
      </c>
      <c r="L82" s="587">
        <f>F82*0.1/'TA5'!E82</f>
        <v>0.39549034833908081</v>
      </c>
      <c r="M82" s="588">
        <f>G82*0.1/'TA5'!F82</f>
        <v>0.38893786072731007</v>
      </c>
    </row>
    <row r="83" spans="1:13">
      <c r="A83" s="78">
        <v>1987</v>
      </c>
      <c r="B83" s="600">
        <f>avgprinc!M76</f>
        <v>177576.69884476179</v>
      </c>
      <c r="C83" s="561">
        <f>avgprinc!N76</f>
        <v>197631.76673514783</v>
      </c>
      <c r="D83" s="560">
        <f>avgprinc!O76</f>
        <v>177360.03351680134</v>
      </c>
      <c r="E83" s="560">
        <f>avgprinc!P76</f>
        <v>246547.2199842855</v>
      </c>
      <c r="F83" s="560">
        <f>avgprinc!Q76</f>
        <v>136028.47831588594</v>
      </c>
      <c r="G83" s="561">
        <f>avgprinc!R76</f>
        <v>291251.23191234388</v>
      </c>
      <c r="H83" s="569">
        <f>B83*0.1/'TA5'!B83</f>
        <v>0.37067532539367681</v>
      </c>
      <c r="I83" s="580">
        <f>C83*0.1/'TA5'!B83</f>
        <v>0.41253846883773804</v>
      </c>
      <c r="J83" s="587">
        <f>D83*0.1/'TA5'!C83</f>
        <v>0.34822109341621393</v>
      </c>
      <c r="K83" s="580">
        <f>E83*0.1/'TA5'!D83</f>
        <v>0.39206871390342712</v>
      </c>
      <c r="L83" s="587">
        <f>F83*0.1/'TA5'!E83</f>
        <v>0.40255662798881531</v>
      </c>
      <c r="M83" s="588">
        <f>G83*0.1/'TA5'!F83</f>
        <v>0.39873504638671869</v>
      </c>
    </row>
    <row r="84" spans="1:13">
      <c r="A84" s="78">
        <v>1988</v>
      </c>
      <c r="B84" s="600">
        <f>avgprinc!M77</f>
        <v>192140.88651032912</v>
      </c>
      <c r="C84" s="561">
        <f>avgprinc!N77</f>
        <v>211547.71521214404</v>
      </c>
      <c r="D84" s="560">
        <f>avgprinc!O77</f>
        <v>192564.04260015924</v>
      </c>
      <c r="E84" s="560">
        <f>avgprinc!P77</f>
        <v>267176.79943090095</v>
      </c>
      <c r="F84" s="560">
        <f>avgprinc!Q77</f>
        <v>144452.12527755363</v>
      </c>
      <c r="G84" s="561">
        <f>avgprinc!R77</f>
        <v>312918.29454769503</v>
      </c>
      <c r="H84" s="569">
        <f>B84*0.1/'TA5'!B84</f>
        <v>0.38490074872970581</v>
      </c>
      <c r="I84" s="580">
        <f>C84*0.1/'TA5'!B84</f>
        <v>0.42377692461013799</v>
      </c>
      <c r="J84" s="587">
        <f>D84*0.1/'TA5'!C84</f>
        <v>0.36202561855316168</v>
      </c>
      <c r="K84" s="580">
        <f>E84*0.1/'TA5'!D84</f>
        <v>0.40872785449028026</v>
      </c>
      <c r="L84" s="587">
        <f>F84*0.1/'TA5'!E84</f>
        <v>0.4090762734413147</v>
      </c>
      <c r="M84" s="588">
        <f>G84*0.1/'TA5'!F84</f>
        <v>0.41384068131446838</v>
      </c>
    </row>
    <row r="85" spans="1:13">
      <c r="A85" s="83">
        <v>1989</v>
      </c>
      <c r="B85" s="601">
        <f>avgprinc!M78</f>
        <v>192527.94077897727</v>
      </c>
      <c r="C85" s="563">
        <f>avgprinc!N78</f>
        <v>212374.67875666791</v>
      </c>
      <c r="D85" s="562">
        <f>avgprinc!O78</f>
        <v>192530.11742995717</v>
      </c>
      <c r="E85" s="562">
        <f>avgprinc!P78</f>
        <v>265773.40337573987</v>
      </c>
      <c r="F85" s="562">
        <f>avgprinc!Q78</f>
        <v>147819.60044533102</v>
      </c>
      <c r="G85" s="563">
        <f>avgprinc!R78</f>
        <v>312443.84723359125</v>
      </c>
      <c r="H85" s="572">
        <f>B85*0.1/'TA5'!B85</f>
        <v>0.38107866048812872</v>
      </c>
      <c r="I85" s="583">
        <f>C85*0.1/'TA5'!B85</f>
        <v>0.42036214470863348</v>
      </c>
      <c r="J85" s="589">
        <f>D85*0.1/'TA5'!C85</f>
        <v>0.3577085137367248</v>
      </c>
      <c r="K85" s="583">
        <f>E85*0.1/'TA5'!D85</f>
        <v>0.4058957993984223</v>
      </c>
      <c r="L85" s="589">
        <f>F85*0.1/'TA5'!E85</f>
        <v>0.40713021159172047</v>
      </c>
      <c r="M85" s="590">
        <f>G85*0.1/'TA5'!F85</f>
        <v>0.41154304146766651</v>
      </c>
    </row>
    <row r="86" spans="1:13">
      <c r="A86" s="78">
        <v>1990</v>
      </c>
      <c r="B86" s="600">
        <f>avgprinc!M79</f>
        <v>192918.02307908071</v>
      </c>
      <c r="C86" s="561">
        <f>avgprinc!N79</f>
        <v>212093.31889814846</v>
      </c>
      <c r="D86" s="560">
        <f>avgprinc!O79</f>
        <v>193784.72524729196</v>
      </c>
      <c r="E86" s="560">
        <f>avgprinc!P79</f>
        <v>265711.31716836651</v>
      </c>
      <c r="F86" s="560">
        <f>avgprinc!Q79</f>
        <v>148299.35485821925</v>
      </c>
      <c r="G86" s="561">
        <f>avgprinc!R79</f>
        <v>311802.93161413661</v>
      </c>
      <c r="H86" s="569">
        <f>B86*0.1/'TA5'!B86</f>
        <v>0.38218337297439564</v>
      </c>
      <c r="I86" s="580">
        <f>C86*0.1/'TA5'!B86</f>
        <v>0.42017090320587153</v>
      </c>
      <c r="J86" s="587">
        <f>D86*0.1/'TA5'!C86</f>
        <v>0.35962709784507751</v>
      </c>
      <c r="K86" s="580">
        <f>E86*0.1/'TA5'!D86</f>
        <v>0.40925496816635126</v>
      </c>
      <c r="L86" s="587">
        <f>F86*0.1/'TA5'!E86</f>
        <v>0.4036138653755188</v>
      </c>
      <c r="M86" s="588">
        <f>G86*0.1/'TA5'!F86</f>
        <v>0.41360372304916382</v>
      </c>
    </row>
    <row r="87" spans="1:13">
      <c r="A87" s="78">
        <v>1991</v>
      </c>
      <c r="B87" s="600">
        <f>avgprinc!M80</f>
        <v>189010.06929746247</v>
      </c>
      <c r="C87" s="561">
        <f>avgprinc!N80</f>
        <v>207914.74241373036</v>
      </c>
      <c r="D87" s="560">
        <f>avgprinc!O80</f>
        <v>189478.34791547075</v>
      </c>
      <c r="E87" s="560">
        <f>avgprinc!P80</f>
        <v>259258.31129065267</v>
      </c>
      <c r="F87" s="560">
        <f>avgprinc!Q80</f>
        <v>147308.2931002804</v>
      </c>
      <c r="G87" s="561">
        <f>avgprinc!R80</f>
        <v>305808.90543298546</v>
      </c>
      <c r="H87" s="569">
        <f>B87*0.1/'TA5'!B87</f>
        <v>0.3822705745697022</v>
      </c>
      <c r="I87" s="580">
        <f>C87*0.1/'TA5'!B87</f>
        <v>0.42050504684448253</v>
      </c>
      <c r="J87" s="587">
        <f>D87*0.1/'TA5'!C87</f>
        <v>0.35909339785575867</v>
      </c>
      <c r="K87" s="580">
        <f>E87*0.1/'TA5'!D87</f>
        <v>0.41095799207687383</v>
      </c>
      <c r="L87" s="587">
        <f>F87*0.1/'TA5'!E87</f>
        <v>0.40387582778930664</v>
      </c>
      <c r="M87" s="588">
        <f>G87*0.1/'TA5'!F87</f>
        <v>0.41317275166511547</v>
      </c>
    </row>
    <row r="88" spans="1:13">
      <c r="A88" s="78">
        <v>1992</v>
      </c>
      <c r="B88" s="600">
        <f>avgprinc!M81</f>
        <v>198856.11313109315</v>
      </c>
      <c r="C88" s="561">
        <f>avgprinc!N81</f>
        <v>217367.23858077073</v>
      </c>
      <c r="D88" s="560">
        <f>avgprinc!O81</f>
        <v>200072.58608847953</v>
      </c>
      <c r="E88" s="560">
        <f>avgprinc!P81</f>
        <v>272562.58399277192</v>
      </c>
      <c r="F88" s="560">
        <f>avgprinc!Q81</f>
        <v>154393.73152998212</v>
      </c>
      <c r="G88" s="561">
        <f>avgprinc!R81</f>
        <v>320632.62257843633</v>
      </c>
      <c r="H88" s="569">
        <f>B88*0.1/'TA5'!B88</f>
        <v>0.39455181360244751</v>
      </c>
      <c r="I88" s="580">
        <f>C88*0.1/'TA5'!B88</f>
        <v>0.43127986788749695</v>
      </c>
      <c r="J88" s="587">
        <f>D88*0.1/'TA5'!C88</f>
        <v>0.37105304002761841</v>
      </c>
      <c r="K88" s="580">
        <f>E88*0.1/'TA5'!D88</f>
        <v>0.42408376932144165</v>
      </c>
      <c r="L88" s="587">
        <f>F88*0.1/'TA5'!E88</f>
        <v>0.41340288519859314</v>
      </c>
      <c r="M88" s="588">
        <f>G88*0.1/'TA5'!F88</f>
        <v>0.42475461959838867</v>
      </c>
    </row>
    <row r="89" spans="1:13">
      <c r="A89" s="78">
        <v>1993</v>
      </c>
      <c r="B89" s="600">
        <f>avgprinc!M82</f>
        <v>199593.28577318136</v>
      </c>
      <c r="C89" s="561">
        <f>avgprinc!N82</f>
        <v>219846.19717605948</v>
      </c>
      <c r="D89" s="560">
        <f>avgprinc!O82</f>
        <v>201105.39049193883</v>
      </c>
      <c r="E89" s="560">
        <f>avgprinc!P82</f>
        <v>276668.85355595074</v>
      </c>
      <c r="F89" s="560">
        <f>avgprinc!Q82</f>
        <v>154470.91585796297</v>
      </c>
      <c r="G89" s="561">
        <f>avgprinc!R82</f>
        <v>322461.20000913308</v>
      </c>
      <c r="H89" s="569">
        <f>B89*0.1/'TA5'!B89</f>
        <v>0.3926804959774019</v>
      </c>
      <c r="I89" s="580">
        <f>C89*0.1/'TA5'!B89</f>
        <v>0.43252614140510576</v>
      </c>
      <c r="J89" s="587">
        <f>D89*0.1/'TA5'!C89</f>
        <v>0.36809846758842468</v>
      </c>
      <c r="K89" s="580">
        <f>E89*0.1/'TA5'!D89</f>
        <v>0.42329087853431691</v>
      </c>
      <c r="L89" s="587">
        <f>F89*0.1/'TA5'!E89</f>
        <v>0.41405960917472834</v>
      </c>
      <c r="M89" s="588">
        <f>G89*0.1/'TA5'!F89</f>
        <v>0.42363446950912476</v>
      </c>
    </row>
    <row r="90" spans="1:13">
      <c r="A90" s="78">
        <v>1994</v>
      </c>
      <c r="B90" s="600">
        <f>avgprinc!M83</f>
        <v>206911.68979583777</v>
      </c>
      <c r="C90" s="561">
        <f>avgprinc!N83</f>
        <v>228126.09163496934</v>
      </c>
      <c r="D90" s="560">
        <f>avgprinc!O83</f>
        <v>208188.72574587044</v>
      </c>
      <c r="E90" s="560">
        <f>avgprinc!P83</f>
        <v>286161.6201741742</v>
      </c>
      <c r="F90" s="560">
        <f>avgprinc!Q83</f>
        <v>160782.54749930609</v>
      </c>
      <c r="G90" s="561">
        <f>avgprinc!R83</f>
        <v>334615.4762478972</v>
      </c>
      <c r="H90" s="569">
        <f>B90*0.1/'TA5'!B90</f>
        <v>0.39420720934867859</v>
      </c>
      <c r="I90" s="580">
        <f>C90*0.1/'TA5'!B90</f>
        <v>0.43462479114532465</v>
      </c>
      <c r="J90" s="587">
        <f>D90*0.1/'TA5'!C90</f>
        <v>0.3691724836826325</v>
      </c>
      <c r="K90" s="580">
        <f>E90*0.1/'TA5'!D90</f>
        <v>0.42470574378967285</v>
      </c>
      <c r="L90" s="587">
        <f>F90*0.1/'TA5'!E90</f>
        <v>0.41690465807914734</v>
      </c>
      <c r="M90" s="588">
        <f>G90*0.1/'TA5'!F90</f>
        <v>0.42575550079345714</v>
      </c>
    </row>
    <row r="91" spans="1:13">
      <c r="A91" s="78">
        <v>1995</v>
      </c>
      <c r="B91" s="600">
        <f>avgprinc!M84</f>
        <v>215157.77983579854</v>
      </c>
      <c r="C91" s="561">
        <f>avgprinc!N84</f>
        <v>234210.30101812011</v>
      </c>
      <c r="D91" s="560">
        <f>avgprinc!O84</f>
        <v>216275.92110344858</v>
      </c>
      <c r="E91" s="560">
        <f>avgprinc!P84</f>
        <v>293243.56293854269</v>
      </c>
      <c r="F91" s="560">
        <f>avgprinc!Q84</f>
        <v>168150.16402033827</v>
      </c>
      <c r="G91" s="561">
        <f>avgprinc!R84</f>
        <v>348208.6562678637</v>
      </c>
      <c r="H91" s="569">
        <f>B91*0.1/'TA5'!B91</f>
        <v>0.40109592676162731</v>
      </c>
      <c r="I91" s="580">
        <f>C91*0.1/'TA5'!B91</f>
        <v>0.43661352992057806</v>
      </c>
      <c r="J91" s="587">
        <f>D91*0.1/'TA5'!C91</f>
        <v>0.37689477205276489</v>
      </c>
      <c r="K91" s="580">
        <f>E91*0.1/'TA5'!D91</f>
        <v>0.42912122607231151</v>
      </c>
      <c r="L91" s="587">
        <f>F91*0.1/'TA5'!E91</f>
        <v>0.42037913203239435</v>
      </c>
      <c r="M91" s="588">
        <f>G91*0.1/'TA5'!F91</f>
        <v>0.43307343125343328</v>
      </c>
    </row>
    <row r="92" spans="1:13">
      <c r="A92" s="78">
        <v>1996</v>
      </c>
      <c r="B92" s="600">
        <f>avgprinc!M85</f>
        <v>226627.40321592163</v>
      </c>
      <c r="C92" s="561">
        <f>avgprinc!N85</f>
        <v>245495.64946115596</v>
      </c>
      <c r="D92" s="560">
        <f>avgprinc!O85</f>
        <v>228275.58067830643</v>
      </c>
      <c r="E92" s="560">
        <f>avgprinc!P85</f>
        <v>308759.96440678457</v>
      </c>
      <c r="F92" s="560">
        <f>avgprinc!Q85</f>
        <v>175600.26500893338</v>
      </c>
      <c r="G92" s="561">
        <f>avgprinc!R85</f>
        <v>365085.61561139446</v>
      </c>
      <c r="H92" s="569">
        <f>B92*0.1/'TA5'!B92</f>
        <v>0.40955412387847911</v>
      </c>
      <c r="I92" s="580">
        <f>C92*0.1/'TA5'!B92</f>
        <v>0.44365224242210388</v>
      </c>
      <c r="J92" s="587">
        <f>D92*0.1/'TA5'!C92</f>
        <v>0.38563141226768494</v>
      </c>
      <c r="K92" s="580">
        <f>E92*0.1/'TA5'!D92</f>
        <v>0.43747243285179133</v>
      </c>
      <c r="L92" s="587">
        <f>F92*0.1/'TA5'!E92</f>
        <v>0.42616310715675354</v>
      </c>
      <c r="M92" s="588">
        <f>G92*0.1/'TA5'!F92</f>
        <v>0.44103986024856573</v>
      </c>
    </row>
    <row r="93" spans="1:13">
      <c r="A93" s="78">
        <v>1997</v>
      </c>
      <c r="B93" s="600">
        <f>avgprinc!M86</f>
        <v>238244.16740870255</v>
      </c>
      <c r="C93" s="561">
        <f>avgprinc!N86</f>
        <v>257327.78719890007</v>
      </c>
      <c r="D93" s="560">
        <f>avgprinc!O86</f>
        <v>241261.58095194303</v>
      </c>
      <c r="E93" s="560">
        <f>avgprinc!P86</f>
        <v>324760.04261893878</v>
      </c>
      <c r="F93" s="560">
        <f>avgprinc!Q86</f>
        <v>183556.38661001323</v>
      </c>
      <c r="G93" s="561">
        <f>avgprinc!R86</f>
        <v>382393.70694318006</v>
      </c>
      <c r="H93" s="569">
        <f>B93*0.1/'TA5'!B93</f>
        <v>0.41545355319976807</v>
      </c>
      <c r="I93" s="580">
        <f>C93*0.1/'TA5'!B93</f>
        <v>0.44873183965682978</v>
      </c>
      <c r="J93" s="587">
        <f>D93*0.1/'TA5'!C93</f>
        <v>0.39244759082794184</v>
      </c>
      <c r="K93" s="580">
        <f>E93*0.1/'TA5'!D93</f>
        <v>0.44440543651580816</v>
      </c>
      <c r="L93" s="587">
        <f>F93*0.1/'TA5'!E93</f>
        <v>0.42876312136650085</v>
      </c>
      <c r="M93" s="588">
        <f>G93*0.1/'TA5'!F93</f>
        <v>0.44613209366798401</v>
      </c>
    </row>
    <row r="94" spans="1:13">
      <c r="A94" s="78">
        <v>1998</v>
      </c>
      <c r="B94" s="600">
        <f>avgprinc!M87</f>
        <v>248286.28797496521</v>
      </c>
      <c r="C94" s="561">
        <f>avgprinc!N87</f>
        <v>268252.92699490226</v>
      </c>
      <c r="D94" s="560">
        <f>avgprinc!O87</f>
        <v>252771.3130216639</v>
      </c>
      <c r="E94" s="560">
        <f>avgprinc!P87</f>
        <v>340617.39481670613</v>
      </c>
      <c r="F94" s="560">
        <f>avgprinc!Q87</f>
        <v>189864.5282281682</v>
      </c>
      <c r="G94" s="561">
        <f>avgprinc!R87</f>
        <v>398599.8569250711</v>
      </c>
      <c r="H94" s="569">
        <f>B94*0.1/'TA5'!B94</f>
        <v>0.41699633002281189</v>
      </c>
      <c r="I94" s="580">
        <f>C94*0.1/'TA5'!B94</f>
        <v>0.4505302608013152</v>
      </c>
      <c r="J94" s="587">
        <f>D94*0.1/'TA5'!C94</f>
        <v>0.39469009637832642</v>
      </c>
      <c r="K94" s="580">
        <f>E94*0.1/'TA5'!D94</f>
        <v>0.44778564572334284</v>
      </c>
      <c r="L94" s="587">
        <f>F94*0.1/'TA5'!E94</f>
        <v>0.42899456620216364</v>
      </c>
      <c r="M94" s="588">
        <f>G94*0.1/'TA5'!F94</f>
        <v>0.44832974672317522</v>
      </c>
    </row>
    <row r="95" spans="1:13">
      <c r="A95" s="83">
        <v>1999</v>
      </c>
      <c r="B95" s="601">
        <f>avgprinc!M88</f>
        <v>258927.59606099056</v>
      </c>
      <c r="C95" s="563">
        <f>avgprinc!N88</f>
        <v>279756.80930366192</v>
      </c>
      <c r="D95" s="562">
        <f>avgprinc!O88</f>
        <v>265563.29637694481</v>
      </c>
      <c r="E95" s="562">
        <f>avgprinc!P88</f>
        <v>359303.94408444839</v>
      </c>
      <c r="F95" s="562">
        <f>avgprinc!Q88</f>
        <v>193597.08266173609</v>
      </c>
      <c r="G95" s="563">
        <f>avgprinc!R88</f>
        <v>415635.96283000155</v>
      </c>
      <c r="H95" s="572">
        <f>B95*0.1/'TA5'!B95</f>
        <v>0.42221823334693903</v>
      </c>
      <c r="I95" s="583">
        <f>C95*0.1/'TA5'!B95</f>
        <v>0.45618322491645807</v>
      </c>
      <c r="J95" s="589">
        <f>D95*0.1/'TA5'!C95</f>
        <v>0.4007419645786286</v>
      </c>
      <c r="K95" s="583">
        <f>E95*0.1/'TA5'!D95</f>
        <v>0.45389401912689198</v>
      </c>
      <c r="L95" s="589">
        <f>F95*0.1/'TA5'!E95</f>
        <v>0.43092066049575806</v>
      </c>
      <c r="M95" s="590">
        <f>G95*0.1/'TA5'!F95</f>
        <v>0.45320859551429754</v>
      </c>
    </row>
    <row r="96" spans="1:13">
      <c r="A96" s="88">
        <v>2000</v>
      </c>
      <c r="B96" s="602">
        <f>avgprinc!M89</f>
        <v>270915.07783460838</v>
      </c>
      <c r="C96" s="565">
        <f>avgprinc!N89</f>
        <v>291725.24076234287</v>
      </c>
      <c r="D96" s="564">
        <f>avgprinc!O89</f>
        <v>278887.76733189932</v>
      </c>
      <c r="E96" s="564">
        <f>avgprinc!P89</f>
        <v>377408.47971257643</v>
      </c>
      <c r="F96" s="564">
        <f>avgprinc!Q89</f>
        <v>200160.7745513689</v>
      </c>
      <c r="G96" s="565">
        <f>avgprinc!R89</f>
        <v>432643.90871481749</v>
      </c>
      <c r="H96" s="573">
        <f>B96*0.1/'TA5'!B96</f>
        <v>0.42749774456024159</v>
      </c>
      <c r="I96" s="584">
        <f>C96*0.1/'TA5'!B96</f>
        <v>0.46033570170402516</v>
      </c>
      <c r="J96" s="591">
        <f>D96*0.1/'TA5'!C96</f>
        <v>0.40666532516479492</v>
      </c>
      <c r="K96" s="584">
        <f>E96*0.1/'TA5'!D96</f>
        <v>0.46174120903015131</v>
      </c>
      <c r="L96" s="591">
        <f>F96*0.1/'TA5'!E96</f>
        <v>0.43090313673019415</v>
      </c>
      <c r="M96" s="592">
        <f>G96*0.1/'TA5'!F96</f>
        <v>0.4583174884319306</v>
      </c>
    </row>
    <row r="97" spans="1:13">
      <c r="A97" s="78">
        <v>2001</v>
      </c>
      <c r="B97" s="600">
        <f>avgprinc!M90</f>
        <v>265462.5422595744</v>
      </c>
      <c r="C97" s="561">
        <f>avgprinc!N90</f>
        <v>286319.14433618862</v>
      </c>
      <c r="D97" s="560">
        <f>avgprinc!O90</f>
        <v>271000.18579409202</v>
      </c>
      <c r="E97" s="560">
        <f>avgprinc!P90</f>
        <v>365420.42039190972</v>
      </c>
      <c r="F97" s="560">
        <f>avgprinc!Q90</f>
        <v>201597.33927758213</v>
      </c>
      <c r="G97" s="561">
        <f>avgprinc!R90</f>
        <v>421782.94657675846</v>
      </c>
      <c r="H97" s="569">
        <f>B97*0.1/'TA5'!B97</f>
        <v>0.42096075415611262</v>
      </c>
      <c r="I97" s="580">
        <f>C97*0.1/'TA5'!B97</f>
        <v>0.45403438806533808</v>
      </c>
      <c r="J97" s="587">
        <f>D97*0.1/'TA5'!C97</f>
        <v>0.39839237928390503</v>
      </c>
      <c r="K97" s="580">
        <f>E97*0.1/'TA5'!D97</f>
        <v>0.45388132333755493</v>
      </c>
      <c r="L97" s="587">
        <f>F97*0.1/'TA5'!E97</f>
        <v>0.42930105328559887</v>
      </c>
      <c r="M97" s="588">
        <f>G97*0.1/'TA5'!F97</f>
        <v>0.45232185721397394</v>
      </c>
    </row>
    <row r="98" spans="1:13">
      <c r="A98" s="78">
        <v>2002</v>
      </c>
      <c r="B98" s="600">
        <f>avgprinc!M91</f>
        <v>265057.88642433932</v>
      </c>
      <c r="C98" s="561">
        <f>avgprinc!N91</f>
        <v>285661.73782354553</v>
      </c>
      <c r="D98" s="560">
        <f>avgprinc!O91</f>
        <v>268782.0611523104</v>
      </c>
      <c r="E98" s="560">
        <f>avgprinc!P91</f>
        <v>359959.89777542104</v>
      </c>
      <c r="F98" s="560">
        <f>avgprinc!Q91</f>
        <v>206776.04627060227</v>
      </c>
      <c r="G98" s="561">
        <f>avgprinc!R91</f>
        <v>419498.41569406359</v>
      </c>
      <c r="H98" s="569">
        <f>B98*0.1/'TA5'!B98</f>
        <v>0.42127168178558344</v>
      </c>
      <c r="I98" s="580">
        <f>C98*0.1/'TA5'!B98</f>
        <v>0.45401856303215027</v>
      </c>
      <c r="J98" s="587">
        <f>D98*0.1/'TA5'!C98</f>
        <v>0.39692765474319469</v>
      </c>
      <c r="K98" s="580">
        <f>E98*0.1/'TA5'!D98</f>
        <v>0.45288166403770441</v>
      </c>
      <c r="L98" s="587">
        <f>F98*0.1/'TA5'!E98</f>
        <v>0.43333572149276733</v>
      </c>
      <c r="M98" s="588">
        <f>G98*0.1/'TA5'!F98</f>
        <v>0.45380118489265431</v>
      </c>
    </row>
    <row r="99" spans="1:13">
      <c r="A99" s="78">
        <v>2003</v>
      </c>
      <c r="B99" s="600">
        <f>avgprinc!M92</f>
        <v>269903.70559980604</v>
      </c>
      <c r="C99" s="561">
        <f>avgprinc!N92</f>
        <v>290783.67719386827</v>
      </c>
      <c r="D99" s="560">
        <f>avgprinc!O92</f>
        <v>273439.51195430983</v>
      </c>
      <c r="E99" s="560">
        <f>avgprinc!P92</f>
        <v>364740.77043157339</v>
      </c>
      <c r="F99" s="560">
        <f>avgprinc!Q92</f>
        <v>212617.76739119072</v>
      </c>
      <c r="G99" s="561">
        <f>avgprinc!R92</f>
        <v>426532.94797382638</v>
      </c>
      <c r="H99" s="569">
        <f>B99*0.1/'TA5'!B99</f>
        <v>0.42451217770576483</v>
      </c>
      <c r="I99" s="580">
        <f>C99*0.1/'TA5'!B99</f>
        <v>0.45735278725624084</v>
      </c>
      <c r="J99" s="587">
        <f>D99*0.1/'TA5'!C99</f>
        <v>0.3999476432800293</v>
      </c>
      <c r="K99" s="580">
        <f>E99*0.1/'TA5'!D99</f>
        <v>0.45761051774024958</v>
      </c>
      <c r="L99" s="587">
        <f>F99*0.1/'TA5'!E99</f>
        <v>0.43656903505325317</v>
      </c>
      <c r="M99" s="588">
        <f>G99*0.1/'TA5'!F99</f>
        <v>0.4578863680362702</v>
      </c>
    </row>
    <row r="100" spans="1:13">
      <c r="A100" s="78">
        <v>2004</v>
      </c>
      <c r="B100" s="600">
        <f>avgprinc!M93</f>
        <v>282835.17436798982</v>
      </c>
      <c r="C100" s="561">
        <f>avgprinc!N93</f>
        <v>303741.47585173947</v>
      </c>
      <c r="D100" s="560">
        <f>avgprinc!O93</f>
        <v>286698.5190505301</v>
      </c>
      <c r="E100" s="560">
        <f>avgprinc!P93</f>
        <v>382980.61167081964</v>
      </c>
      <c r="F100" s="560">
        <f>avgprinc!Q93</f>
        <v>220834.89457404157</v>
      </c>
      <c r="G100" s="561">
        <f>avgprinc!R93</f>
        <v>445745.30085043021</v>
      </c>
      <c r="H100" s="569">
        <f>B100*0.1/'TA5'!B100</f>
        <v>0.43219247460365295</v>
      </c>
      <c r="I100" s="580">
        <f>C100*0.1/'TA5'!B100</f>
        <v>0.46413880586624146</v>
      </c>
      <c r="J100" s="587">
        <f>D100*0.1/'TA5'!C100</f>
        <v>0.40787026286125183</v>
      </c>
      <c r="K100" s="580">
        <f>E100*0.1/'TA5'!D100</f>
        <v>0.46609944105148304</v>
      </c>
      <c r="L100" s="587">
        <f>F100*0.1/'TA5'!E100</f>
        <v>0.44129794836044306</v>
      </c>
      <c r="M100" s="588">
        <f>G100*0.1/'TA5'!F100</f>
        <v>0.46640598773956299</v>
      </c>
    </row>
    <row r="101" spans="1:13">
      <c r="A101" s="78">
        <v>2005</v>
      </c>
      <c r="B101" s="600">
        <f>avgprinc!M94</f>
        <v>296261.78471658227</v>
      </c>
      <c r="C101" s="561">
        <f>avgprinc!N94</f>
        <v>316830.77583291288</v>
      </c>
      <c r="D101" s="560">
        <f>avgprinc!O94</f>
        <v>299640.50438296993</v>
      </c>
      <c r="E101" s="560">
        <f>avgprinc!P94</f>
        <v>400647.54724420066</v>
      </c>
      <c r="F101" s="560">
        <f>avgprinc!Q94</f>
        <v>229912.82438842548</v>
      </c>
      <c r="G101" s="561">
        <f>avgprinc!R94</f>
        <v>465219.40428079892</v>
      </c>
      <c r="H101" s="569">
        <f>B101*0.1/'TA5'!B101</f>
        <v>0.44158956408500677</v>
      </c>
      <c r="I101" s="580">
        <f>C101*0.1/'TA5'!B101</f>
        <v>0.47224843502044683</v>
      </c>
      <c r="J101" s="587">
        <f>D101*0.1/'TA5'!C101</f>
        <v>0.41775429248809814</v>
      </c>
      <c r="K101" s="580">
        <f>E101*0.1/'TA5'!D101</f>
        <v>0.4760217964649201</v>
      </c>
      <c r="L101" s="587">
        <f>F101*0.1/'TA5'!E101</f>
        <v>0.44756817817687994</v>
      </c>
      <c r="M101" s="588">
        <f>G101*0.1/'TA5'!F101</f>
        <v>0.47565293312072759</v>
      </c>
    </row>
    <row r="102" spans="1:13">
      <c r="A102" s="78">
        <v>2006</v>
      </c>
      <c r="B102" s="600">
        <f>avgprinc!M95</f>
        <v>308406.38945723209</v>
      </c>
      <c r="C102" s="561">
        <f>avgprinc!N95</f>
        <v>329136.9856267391</v>
      </c>
      <c r="D102" s="560">
        <f>avgprinc!O95</f>
        <v>311437.97850837727</v>
      </c>
      <c r="E102" s="560">
        <f>avgprinc!P95</f>
        <v>416704.56067615928</v>
      </c>
      <c r="F102" s="560">
        <f>avgprinc!Q95</f>
        <v>238602.48601925091</v>
      </c>
      <c r="G102" s="561">
        <f>avgprinc!R95</f>
        <v>481879.90238679649</v>
      </c>
      <c r="H102" s="569">
        <f>B102*0.1/'TA5'!B102</f>
        <v>0.44896543025970459</v>
      </c>
      <c r="I102" s="580">
        <f>C102*0.1/'TA5'!B102</f>
        <v>0.47914418578147883</v>
      </c>
      <c r="J102" s="587">
        <f>D102*0.1/'TA5'!C102</f>
        <v>0.42539152503013616</v>
      </c>
      <c r="K102" s="580">
        <f>E102*0.1/'TA5'!D102</f>
        <v>0.48348706960678095</v>
      </c>
      <c r="L102" s="587">
        <f>F102*0.1/'TA5'!E102</f>
        <v>0.45371097326278692</v>
      </c>
      <c r="M102" s="588">
        <f>G102*0.1/'TA5'!F102</f>
        <v>0.48340523242950445</v>
      </c>
    </row>
    <row r="103" spans="1:13">
      <c r="A103" s="78">
        <v>2007</v>
      </c>
      <c r="B103" s="600">
        <f>avgprinc!M96</f>
        <v>304007.50461488072</v>
      </c>
      <c r="C103" s="561">
        <f>avgprinc!N96</f>
        <v>324897.89071274386</v>
      </c>
      <c r="D103" s="560">
        <f>avgprinc!O96</f>
        <v>306698.74076465284</v>
      </c>
      <c r="E103" s="560">
        <f>avgprinc!P96</f>
        <v>412101.56035487814</v>
      </c>
      <c r="F103" s="560">
        <f>avgprinc!Q96</f>
        <v>234507.07715850414</v>
      </c>
      <c r="G103" s="561">
        <f>avgprinc!R96</f>
        <v>475869.12727841741</v>
      </c>
      <c r="H103" s="569">
        <f>B103*0.1/'TA5'!B103</f>
        <v>0.44758555293083196</v>
      </c>
      <c r="I103" s="580">
        <f>C103*0.1/'TA5'!B103</f>
        <v>0.47834214568138134</v>
      </c>
      <c r="J103" s="587">
        <f>D103*0.1/'TA5'!C103</f>
        <v>0.42506533861160278</v>
      </c>
      <c r="K103" s="580">
        <f>E103*0.1/'TA5'!D103</f>
        <v>0.48471421003341675</v>
      </c>
      <c r="L103" s="587">
        <f>F103*0.1/'TA5'!E103</f>
        <v>0.45015719532966614</v>
      </c>
      <c r="M103" s="588">
        <f>G103*0.1/'TA5'!F103</f>
        <v>0.48184561729431152</v>
      </c>
    </row>
    <row r="104" spans="1:13">
      <c r="A104" s="78">
        <v>2008</v>
      </c>
      <c r="B104" s="600">
        <f>avgprinc!M97</f>
        <v>294453.37317915022</v>
      </c>
      <c r="C104" s="561">
        <f>avgprinc!N97</f>
        <v>315750.07993002352</v>
      </c>
      <c r="D104" s="560">
        <f>avgprinc!O97</f>
        <v>296531.72812593478</v>
      </c>
      <c r="E104" s="560">
        <f>avgprinc!P97</f>
        <v>398673.14221144456</v>
      </c>
      <c r="F104" s="560">
        <f>avgprinc!Q97</f>
        <v>229201.14092691234</v>
      </c>
      <c r="G104" s="561">
        <f>avgprinc!R97</f>
        <v>459453.0654407033</v>
      </c>
      <c r="H104" s="569">
        <f>B104*0.1/'TA5'!B104</f>
        <v>0.44582682847976685</v>
      </c>
      <c r="I104" s="580">
        <f>C104*0.1/'TA5'!B104</f>
        <v>0.47807180881500244</v>
      </c>
      <c r="J104" s="587">
        <f>D104*0.1/'TA5'!C104</f>
        <v>0.42141482234001149</v>
      </c>
      <c r="K104" s="580">
        <f>E104*0.1/'TA5'!D104</f>
        <v>0.48388436436653132</v>
      </c>
      <c r="L104" s="587">
        <f>F104*0.1/'TA5'!E104</f>
        <v>0.45044896006584173</v>
      </c>
      <c r="M104" s="588">
        <f>G104*0.1/'TA5'!F104</f>
        <v>0.48143598437309271</v>
      </c>
    </row>
    <row r="105" spans="1:13">
      <c r="A105" s="83">
        <v>2009</v>
      </c>
      <c r="B105" s="603">
        <f>avgprinc!M98</f>
        <v>280117.12588051165</v>
      </c>
      <c r="C105" s="604">
        <f>avgprinc!N98</f>
        <v>300414.53764785128</v>
      </c>
      <c r="D105" s="562">
        <f>avgprinc!O98</f>
        <v>279696.19330754579</v>
      </c>
      <c r="E105" s="562">
        <f>avgprinc!P98</f>
        <v>371729.24896926322</v>
      </c>
      <c r="F105" s="562">
        <f>avgprinc!Q98</f>
        <v>226359.7300904461</v>
      </c>
      <c r="G105" s="563">
        <f>avgprinc!R98</f>
        <v>439098.47181924403</v>
      </c>
      <c r="H105" s="572">
        <f>B105*0.1/'TA5'!B105</f>
        <v>0.44446316361427307</v>
      </c>
      <c r="I105" s="583">
        <f>C105*0.1/'TA5'!B105</f>
        <v>0.47666916251182556</v>
      </c>
      <c r="J105" s="593">
        <f>D105*0.1/'TA5'!C105</f>
        <v>0.4186204969882964</v>
      </c>
      <c r="K105" s="594">
        <f>E105*0.1/'TA5'!D105</f>
        <v>0.48262163996696467</v>
      </c>
      <c r="L105" s="589">
        <f>F105*0.1/'TA5'!E105</f>
        <v>0.45249205827713007</v>
      </c>
      <c r="M105" s="590">
        <f>G105*0.1/'TA5'!F105</f>
        <v>0.48045471310615545</v>
      </c>
    </row>
    <row r="106" spans="1:13">
      <c r="A106" s="78">
        <v>2010</v>
      </c>
      <c r="B106" s="605">
        <f>avgprinc!M99</f>
        <v>297837.30111171713</v>
      </c>
      <c r="C106" s="606">
        <f>avgprinc!N99</f>
        <v>317828.62843639724</v>
      </c>
      <c r="D106" s="560">
        <f>avgprinc!O99</f>
        <v>298502.38043625146</v>
      </c>
      <c r="E106" s="560">
        <f>avgprinc!P99</f>
        <v>394665.88225185208</v>
      </c>
      <c r="F106" s="560">
        <f>avgprinc!Q99</f>
        <v>238218.84910280659</v>
      </c>
      <c r="G106" s="561">
        <f>avgprinc!R99</f>
        <v>463401.52135011053</v>
      </c>
      <c r="H106" s="569">
        <f>B106*0.1/'TA5'!B106</f>
        <v>0.45770579576492304</v>
      </c>
      <c r="I106" s="580">
        <f>C106*0.1/'TA5'!B106</f>
        <v>0.48842775821685785</v>
      </c>
      <c r="J106" s="595">
        <f>D106*0.1/'TA5'!C106</f>
        <v>0.43308517336845398</v>
      </c>
      <c r="K106" s="596">
        <f>E106*0.1/'TA5'!D106</f>
        <v>0.49702861905097956</v>
      </c>
      <c r="L106" s="587">
        <f>F106*0.1/'TA5'!E106</f>
        <v>0.46110883355140686</v>
      </c>
      <c r="M106" s="588">
        <f>G106*0.1/'TA5'!F106</f>
        <v>0.49394774436950684</v>
      </c>
    </row>
    <row r="107" spans="1:13">
      <c r="A107" s="78">
        <v>2011</v>
      </c>
      <c r="B107" s="605">
        <f>avgprinc!M100</f>
        <v>304013.93546549702</v>
      </c>
      <c r="C107" s="606">
        <f>avgprinc!N100</f>
        <v>324307.38759233785</v>
      </c>
      <c r="D107" s="560">
        <f>avgprinc!O100</f>
        <v>303509.07066575484</v>
      </c>
      <c r="E107" s="560">
        <f>avgprinc!P100</f>
        <v>404001.11308338726</v>
      </c>
      <c r="F107" s="560">
        <f>avgprinc!Q100</f>
        <v>241978.63187883332</v>
      </c>
      <c r="G107" s="561">
        <f>avgprinc!R100</f>
        <v>471383.85941105912</v>
      </c>
      <c r="H107" s="569">
        <f>B107*0.1/'TA5'!B107</f>
        <v>0.45952615141868591</v>
      </c>
      <c r="I107" s="580">
        <f>C107*0.1/'TA5'!B107</f>
        <v>0.49020031094551081</v>
      </c>
      <c r="J107" s="595">
        <f>D107*0.1/'TA5'!C107</f>
        <v>0.43457555770874029</v>
      </c>
      <c r="K107" s="596">
        <f>E107*0.1/'TA5'!D107</f>
        <v>0.49677225947380066</v>
      </c>
      <c r="L107" s="587">
        <f>F107*0.1/'TA5'!E107</f>
        <v>0.46464216709136968</v>
      </c>
      <c r="M107" s="588">
        <f>G107*0.1/'TA5'!F107</f>
        <v>0.49629169702529907</v>
      </c>
    </row>
    <row r="108" spans="1:13">
      <c r="A108" s="78">
        <v>2012</v>
      </c>
      <c r="B108" s="605">
        <f>avgprinc!M101</f>
        <v>319209.97110423929</v>
      </c>
      <c r="C108" s="606">
        <f>avgprinc!N101</f>
        <v>339723.23941702559</v>
      </c>
      <c r="D108" s="560">
        <f>avgprinc!O101</f>
        <v>318401.77454352868</v>
      </c>
      <c r="E108" s="560">
        <f>avgprinc!P101</f>
        <v>426774.46619096189</v>
      </c>
      <c r="F108" s="560">
        <f>avgprinc!Q101</f>
        <v>250375.54084718856</v>
      </c>
      <c r="G108" s="561">
        <f>avgprinc!R101</f>
        <v>492292.64377011778</v>
      </c>
      <c r="H108" s="569">
        <f>B108*0.1/'TA5'!B108</f>
        <v>0.47078609466552734</v>
      </c>
      <c r="I108" s="580">
        <f>C108*0.1/'TA5'!B108</f>
        <v>0.50104004144668579</v>
      </c>
      <c r="J108" s="595">
        <f>D108*0.1/'TA5'!C108</f>
        <v>0.44439467787742626</v>
      </c>
      <c r="K108" s="596">
        <f>E108*0.1/'TA5'!D108</f>
        <v>0.50854599475860596</v>
      </c>
      <c r="L108" s="587">
        <f>F108*0.1/'TA5'!E108</f>
        <v>0.4733644425868988</v>
      </c>
      <c r="M108" s="588">
        <f>G108*0.1/'TA5'!F108</f>
        <v>0.50803148746490467</v>
      </c>
    </row>
    <row r="109" spans="1:13">
      <c r="A109" s="78">
        <v>2013</v>
      </c>
      <c r="B109" s="605">
        <f>avgprinc!M102</f>
        <v>311751.59861470683</v>
      </c>
      <c r="C109" s="606">
        <f>avgprinc!N102</f>
        <v>332364.79656889627</v>
      </c>
      <c r="D109" s="560">
        <f>avgprinc!O102</f>
        <v>311857.5058242674</v>
      </c>
      <c r="E109" s="560">
        <f>avgprinc!P102</f>
        <v>415132.86823574262</v>
      </c>
      <c r="F109" s="560">
        <f>avgprinc!Q102</f>
        <v>246951.07261267441</v>
      </c>
      <c r="G109" s="561">
        <f>avgprinc!R102</f>
        <v>481015.4030550078</v>
      </c>
      <c r="H109" s="569">
        <f>B109*0.1/'TA5'!B109</f>
        <v>0.45964357256889349</v>
      </c>
      <c r="I109" s="580">
        <f>C109*0.1/'TA5'!B109</f>
        <v>0.49003547430038458</v>
      </c>
      <c r="J109" s="595">
        <f>D109*0.1/'TA5'!C109</f>
        <v>0.43360528349876404</v>
      </c>
      <c r="K109" s="596">
        <f>E109*0.1/'TA5'!D109</f>
        <v>0.49543935060501104</v>
      </c>
      <c r="L109" s="587">
        <f>F109*0.1/'TA5'!E109</f>
        <v>0.46544259786605835</v>
      </c>
      <c r="M109" s="588">
        <f>G109*0.1/'TA5'!F109</f>
        <v>0.49882593750953674</v>
      </c>
    </row>
    <row r="110" spans="1:13">
      <c r="A110" s="78">
        <v>2014</v>
      </c>
      <c r="B110" s="605">
        <f>avgprinc!M103</f>
        <v>323070.05021604709</v>
      </c>
      <c r="C110" s="606">
        <f>avgprinc!N103</f>
        <v>343567.53428660869</v>
      </c>
      <c r="D110" s="560">
        <f>avgprinc!O103</f>
        <v>323333.05917214882</v>
      </c>
      <c r="E110" s="560">
        <f>avgprinc!P103</f>
        <v>429910.16976610472</v>
      </c>
      <c r="F110" s="560">
        <f>avgprinc!Q103</f>
        <v>255077.68988106947</v>
      </c>
      <c r="G110" s="561">
        <f>avgprinc!R103</f>
        <v>496822.29869285255</v>
      </c>
      <c r="H110" s="569">
        <f>B110*0.1/'TA5'!B110</f>
        <v>0.46542930603027344</v>
      </c>
      <c r="I110" s="580">
        <f>C110*0.1/'TA5'!B110</f>
        <v>0.49495890736579895</v>
      </c>
      <c r="J110" s="595">
        <f>D110*0.1/'TA5'!C110</f>
        <v>0.43807923793792725</v>
      </c>
      <c r="K110" s="596">
        <f>E110*0.1/'TA5'!D110</f>
        <v>0.50058776140213013</v>
      </c>
      <c r="L110" s="587">
        <f>F110*0.1/'TA5'!E110</f>
        <v>0.47039556503295898</v>
      </c>
      <c r="M110" s="588">
        <f>G110*0.1/'TA5'!F110</f>
        <v>0.50490927696228038</v>
      </c>
    </row>
    <row r="111" spans="1:13">
      <c r="A111" s="78">
        <v>2015</v>
      </c>
      <c r="B111" s="605">
        <f>avgprinc!M104</f>
        <v>327070.08101200021</v>
      </c>
      <c r="C111" s="606">
        <f>avgprinc!N104</f>
        <v>347752.65354575444</v>
      </c>
      <c r="D111" s="560">
        <f>avgprinc!O104</f>
        <v>326190.35955608881</v>
      </c>
      <c r="E111" s="560">
        <f>avgprinc!P104</f>
        <v>433877.55798981263</v>
      </c>
      <c r="F111" s="560">
        <f>avgprinc!Q104</f>
        <v>260162.92209304223</v>
      </c>
      <c r="G111" s="561">
        <f>avgprinc!R104</f>
        <v>501833.16507886664</v>
      </c>
      <c r="H111" s="569">
        <f>B111*0.1/'TA5'!B111</f>
        <v>0.46426862478256226</v>
      </c>
      <c r="I111" s="580">
        <f>C111*0.1/'TA5'!B111</f>
        <v>0.49362707138061518</v>
      </c>
      <c r="J111" s="595">
        <f>D111*0.1/'TA5'!C111</f>
        <v>0.43763968348503113</v>
      </c>
      <c r="K111" s="596">
        <f>E111*0.1/'TA5'!D111</f>
        <v>0.49889960885047913</v>
      </c>
      <c r="L111" s="587">
        <f>F111*0.1/'TA5'!E111</f>
        <v>0.47103986144065862</v>
      </c>
      <c r="M111" s="588">
        <f>G111*0.1/'TA5'!F111</f>
        <v>0.50452190637588501</v>
      </c>
    </row>
    <row r="112" spans="1:13">
      <c r="A112" s="78">
        <v>2016</v>
      </c>
      <c r="B112" s="605">
        <f>avgprinc!M105</f>
        <v>323855.03859052568</v>
      </c>
      <c r="C112" s="606">
        <f>avgprinc!N105</f>
        <v>344301.63883861963</v>
      </c>
      <c r="D112" s="560">
        <f>avgprinc!O105</f>
        <v>321769.51603982743</v>
      </c>
      <c r="E112" s="560">
        <f>avgprinc!P105</f>
        <v>425537.55473981932</v>
      </c>
      <c r="F112" s="560">
        <f>avgprinc!Q105</f>
        <v>261714.66450345778</v>
      </c>
      <c r="G112" s="561">
        <f>avgprinc!R105</f>
        <v>495776.72555092169</v>
      </c>
      <c r="H112" s="569">
        <f>B112*0.1/'TA5'!B112</f>
        <v>0.46196097135543823</v>
      </c>
      <c r="I112" s="580">
        <f>C112*0.1/'TA5'!B112</f>
        <v>0.4911268949508667</v>
      </c>
      <c r="J112" s="595">
        <f>D112*0.1/'TA5'!C112</f>
        <v>0.43539229035377497</v>
      </c>
      <c r="K112" s="596">
        <f>E112*0.1/'TA5'!D112</f>
        <v>0.49518018960952759</v>
      </c>
      <c r="L112" s="587">
        <f>F112*0.1/'TA5'!E112</f>
        <v>0.47049996256828308</v>
      </c>
      <c r="M112" s="588">
        <f>G112*0.1/'TA5'!F112</f>
        <v>0.50302934646606445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N108"/>
  <sheetViews>
    <sheetView workbookViewId="0">
      <pane xSplit="1" ySplit="1" topLeftCell="S90" activePane="bottomRight" state="frozen"/>
      <selection activeCell="D32" sqref="D32"/>
      <selection pane="topRight" activeCell="D32" sqref="D32"/>
      <selection pane="bottomLeft" activeCell="D32" sqref="D32"/>
      <selection pane="bottomRight" activeCell="X34" sqref="X34"/>
    </sheetView>
  </sheetViews>
  <sheetFormatPr baseColWidth="10" defaultColWidth="8.83203125" defaultRowHeight="15.55"/>
  <cols>
    <col min="44" max="44" width="9.6640625" customWidth="1"/>
    <col min="48" max="48" width="10.33203125" customWidth="1"/>
  </cols>
  <sheetData>
    <row r="1" spans="1:66">
      <c r="A1" t="s">
        <v>1</v>
      </c>
      <c r="B1" t="s">
        <v>953</v>
      </c>
      <c r="C1" t="s">
        <v>954</v>
      </c>
      <c r="D1" t="s">
        <v>955</v>
      </c>
      <c r="E1" t="s">
        <v>956</v>
      </c>
      <c r="F1" t="s">
        <v>957</v>
      </c>
      <c r="G1" t="s">
        <v>959</v>
      </c>
      <c r="H1" t="s">
        <v>958</v>
      </c>
      <c r="I1" t="s">
        <v>960</v>
      </c>
      <c r="J1" t="s">
        <v>961</v>
      </c>
      <c r="K1" t="s">
        <v>962</v>
      </c>
      <c r="L1" t="s">
        <v>963</v>
      </c>
      <c r="M1" t="s">
        <v>965</v>
      </c>
      <c r="N1" t="s">
        <v>964</v>
      </c>
      <c r="O1" t="s">
        <v>966</v>
      </c>
      <c r="P1" t="s">
        <v>967</v>
      </c>
      <c r="Q1" t="s">
        <v>968</v>
      </c>
      <c r="R1" t="s">
        <v>969</v>
      </c>
      <c r="S1" t="s">
        <v>971</v>
      </c>
      <c r="T1" t="s">
        <v>970</v>
      </c>
      <c r="U1" t="s">
        <v>972</v>
      </c>
      <c r="V1" t="s">
        <v>973</v>
      </c>
      <c r="W1" t="s">
        <v>974</v>
      </c>
      <c r="X1" t="s">
        <v>975</v>
      </c>
      <c r="Y1" t="s">
        <v>977</v>
      </c>
      <c r="Z1" t="s">
        <v>976</v>
      </c>
      <c r="AA1" t="s">
        <v>978</v>
      </c>
      <c r="AB1" t="s">
        <v>979</v>
      </c>
      <c r="AC1" t="s">
        <v>980</v>
      </c>
      <c r="AD1" t="s">
        <v>981</v>
      </c>
      <c r="AE1" t="s">
        <v>983</v>
      </c>
      <c r="AF1" t="s">
        <v>982</v>
      </c>
      <c r="AG1" t="s">
        <v>984</v>
      </c>
      <c r="AH1" t="s">
        <v>985</v>
      </c>
      <c r="AI1" t="s">
        <v>986</v>
      </c>
      <c r="AJ1" t="s">
        <v>987</v>
      </c>
      <c r="AK1" t="s">
        <v>989</v>
      </c>
      <c r="AL1" t="s">
        <v>988</v>
      </c>
      <c r="AM1" t="s">
        <v>990</v>
      </c>
      <c r="AN1" t="s">
        <v>991</v>
      </c>
      <c r="AO1" t="s">
        <v>992</v>
      </c>
      <c r="AP1" t="s">
        <v>993</v>
      </c>
      <c r="AQ1" t="s">
        <v>995</v>
      </c>
      <c r="AR1" t="s">
        <v>994</v>
      </c>
      <c r="AS1" t="s">
        <v>996</v>
      </c>
      <c r="AT1" t="s">
        <v>997</v>
      </c>
      <c r="AU1" t="s">
        <v>998</v>
      </c>
      <c r="AV1" t="s">
        <v>999</v>
      </c>
      <c r="AW1" t="s">
        <v>1001</v>
      </c>
      <c r="AX1" t="s">
        <v>1000</v>
      </c>
      <c r="AY1" t="s">
        <v>1002</v>
      </c>
      <c r="AZ1" t="s">
        <v>1003</v>
      </c>
      <c r="BA1" t="s">
        <v>1004</v>
      </c>
      <c r="BB1" t="s">
        <v>1005</v>
      </c>
      <c r="BC1" t="s">
        <v>1007</v>
      </c>
      <c r="BD1" t="s">
        <v>1006</v>
      </c>
      <c r="BE1" t="s">
        <v>1008</v>
      </c>
      <c r="BF1" t="s">
        <v>1009</v>
      </c>
      <c r="BG1" t="s">
        <v>1010</v>
      </c>
      <c r="BH1" t="s">
        <v>1011</v>
      </c>
      <c r="BI1" t="s">
        <v>1013</v>
      </c>
      <c r="BJ1" t="s">
        <v>1014</v>
      </c>
      <c r="BK1" t="s">
        <v>1015</v>
      </c>
      <c r="BL1" t="s">
        <v>1016</v>
      </c>
      <c r="BM1" t="s">
        <v>1017</v>
      </c>
      <c r="BN1" t="s">
        <v>1012</v>
      </c>
    </row>
    <row r="2" spans="1:66">
      <c r="A2">
        <v>1913</v>
      </c>
      <c r="B2">
        <v>58706.553444634665</v>
      </c>
      <c r="F2">
        <v>88271.461833312671</v>
      </c>
      <c r="N2">
        <v>463694.17654050275</v>
      </c>
      <c r="R2">
        <v>709722.89580924541</v>
      </c>
      <c r="T2">
        <v>785331.26860174281</v>
      </c>
      <c r="X2">
        <v>1206563.3515545663</v>
      </c>
      <c r="Z2">
        <v>2683774.3397370628</v>
      </c>
      <c r="AD2">
        <v>4139989.2551053693</v>
      </c>
      <c r="AF2">
        <v>4829490.6751580862</v>
      </c>
      <c r="AJ2">
        <v>7400501.444777742</v>
      </c>
      <c r="AL2">
        <v>13582654.869942648</v>
      </c>
      <c r="AP2">
        <v>20592185.212511331</v>
      </c>
      <c r="AR2">
        <v>51286632.430781692</v>
      </c>
      <c r="AV2">
        <v>77422048.725163519</v>
      </c>
      <c r="BD2">
        <v>13707.928656204882</v>
      </c>
      <c r="BH2">
        <v>19221.302502653492</v>
      </c>
    </row>
    <row r="3" spans="1:66">
      <c r="A3">
        <v>1914</v>
      </c>
      <c r="B3">
        <v>58739.754896774371</v>
      </c>
      <c r="F3">
        <v>88439.151805567177</v>
      </c>
      <c r="N3">
        <v>463155.75204529025</v>
      </c>
      <c r="R3">
        <v>709742.38828993193</v>
      </c>
      <c r="T3">
        <v>782259.19243627554</v>
      </c>
      <c r="X3">
        <v>1202969.0784102499</v>
      </c>
      <c r="Z3">
        <v>2652753.9751905669</v>
      </c>
      <c r="AD3">
        <v>4095671.728646873</v>
      </c>
      <c r="AF3">
        <v>4768440.5136615299</v>
      </c>
      <c r="AJ3">
        <v>7315161.3094049776</v>
      </c>
      <c r="AL3">
        <v>13235285.151034309</v>
      </c>
      <c r="AP3">
        <v>20085715.098891713</v>
      </c>
      <c r="AR3">
        <v>54656936.344456911</v>
      </c>
      <c r="AV3">
        <v>82535002.898157984</v>
      </c>
      <c r="BD3">
        <v>13804.64410249482</v>
      </c>
      <c r="BH3">
        <v>19405.458862859985</v>
      </c>
    </row>
    <row r="4" spans="1:66">
      <c r="A4">
        <v>1915</v>
      </c>
      <c r="B4">
        <v>62735.252056336976</v>
      </c>
      <c r="F4">
        <v>94578.632543895568</v>
      </c>
      <c r="N4">
        <v>492397.72936295258</v>
      </c>
      <c r="R4">
        <v>755242.98855501902</v>
      </c>
      <c r="T4">
        <v>831744.98944614385</v>
      </c>
      <c r="X4">
        <v>1280051.252922548</v>
      </c>
      <c r="Z4">
        <v>2837065.2362255156</v>
      </c>
      <c r="AD4">
        <v>4382439.3338680808</v>
      </c>
      <c r="AF4">
        <v>5128592.2294141334</v>
      </c>
      <c r="AJ4">
        <v>7872262.9233544795</v>
      </c>
      <c r="AL4">
        <v>14848476.167272257</v>
      </c>
      <c r="AP4">
        <v>22553295.412869506</v>
      </c>
      <c r="AR4">
        <v>69226156.388768002</v>
      </c>
      <c r="AV4">
        <v>104653714.6673044</v>
      </c>
      <c r="BD4">
        <v>14994.976800046346</v>
      </c>
      <c r="BH4">
        <v>21171.481875992937</v>
      </c>
    </row>
    <row r="5" spans="1:66">
      <c r="A5">
        <v>1916</v>
      </c>
      <c r="B5">
        <v>64385.614936069949</v>
      </c>
      <c r="F5">
        <v>97189.860405191197</v>
      </c>
      <c r="N5">
        <v>505380.22424772009</v>
      </c>
      <c r="R5">
        <v>776348.66739471641</v>
      </c>
      <c r="T5">
        <v>875047.47762588388</v>
      </c>
      <c r="X5">
        <v>1346377.2899638701</v>
      </c>
      <c r="Z5">
        <v>2815075.1471617371</v>
      </c>
      <c r="AD5">
        <v>4352719.7543285042</v>
      </c>
      <c r="AF5">
        <v>4862274.6373164533</v>
      </c>
      <c r="AJ5">
        <v>7476626.9124020711</v>
      </c>
      <c r="AL5">
        <v>16383857.395029398</v>
      </c>
      <c r="AP5">
        <v>24908311.411285464</v>
      </c>
      <c r="AR5">
        <v>74063824.976223648</v>
      </c>
      <c r="AV5">
        <v>112138047.90288836</v>
      </c>
      <c r="BD5">
        <v>15386.213901442145</v>
      </c>
      <c r="BH5">
        <v>21727.770739688396</v>
      </c>
    </row>
    <row r="6" spans="1:66">
      <c r="A6">
        <v>1917</v>
      </c>
      <c r="B6">
        <v>55209.374103446797</v>
      </c>
      <c r="F6">
        <v>83269.976911441379</v>
      </c>
      <c r="N6">
        <v>434166.12662356748</v>
      </c>
      <c r="R6">
        <v>666921.64074131951</v>
      </c>
      <c r="T6">
        <v>744757.70898712636</v>
      </c>
      <c r="X6">
        <v>1146586.3437566913</v>
      </c>
      <c r="Z6">
        <v>2267389.5090941237</v>
      </c>
      <c r="AD6">
        <v>3527580.3426930918</v>
      </c>
      <c r="AF6">
        <v>3808017.6768062133</v>
      </c>
      <c r="AJ6">
        <v>5884860.2601090809</v>
      </c>
      <c r="AL6">
        <v>11824647.826378036</v>
      </c>
      <c r="AP6">
        <v>17990902.964575477</v>
      </c>
      <c r="AR6">
        <v>47542651.977531537</v>
      </c>
      <c r="AV6">
        <v>71974048.668360248</v>
      </c>
      <c r="BD6">
        <v>13103.068267877818</v>
      </c>
      <c r="BH6">
        <v>18419.792041454879</v>
      </c>
    </row>
    <row r="7" spans="1:66">
      <c r="A7">
        <v>1918</v>
      </c>
      <c r="B7">
        <v>50426.978777691598</v>
      </c>
      <c r="F7">
        <v>75391.637243179342</v>
      </c>
      <c r="N7">
        <v>398251.12157666031</v>
      </c>
      <c r="R7">
        <v>606615.81775138655</v>
      </c>
      <c r="T7">
        <v>656945.68821341207</v>
      </c>
      <c r="X7">
        <v>1007104.052078275</v>
      </c>
      <c r="Z7">
        <v>1889668.179459841</v>
      </c>
      <c r="AD7">
        <v>2922225.8919240064</v>
      </c>
      <c r="AF7">
        <v>2996115.8681422942</v>
      </c>
      <c r="AJ7">
        <v>4607310.5066400301</v>
      </c>
      <c r="AL7">
        <v>8466081.6151419524</v>
      </c>
      <c r="AP7">
        <v>12810039.517118979</v>
      </c>
      <c r="AR7">
        <v>30743587.352243617</v>
      </c>
      <c r="AV7">
        <v>46188987.583126314</v>
      </c>
      <c r="BD7">
        <v>11779.851800028395</v>
      </c>
      <c r="BH7">
        <v>16366.728297822983</v>
      </c>
    </row>
    <row r="8" spans="1:66">
      <c r="A8">
        <v>1919</v>
      </c>
      <c r="B8">
        <v>49612.337982215293</v>
      </c>
      <c r="F8">
        <v>74635.386835389043</v>
      </c>
      <c r="N8">
        <v>399444.57620946353</v>
      </c>
      <c r="R8">
        <v>610659.23525744036</v>
      </c>
      <c r="T8">
        <v>675824.55638596043</v>
      </c>
      <c r="X8">
        <v>1039016.2817172032</v>
      </c>
      <c r="Z8">
        <v>2003545.4840618295</v>
      </c>
      <c r="AD8">
        <v>3104575.3108093007</v>
      </c>
      <c r="AF8">
        <v>3174287.6805100469</v>
      </c>
      <c r="AJ8">
        <v>4895112.2925429754</v>
      </c>
      <c r="AL8">
        <v>8679648.8285800964</v>
      </c>
      <c r="AP8">
        <v>13216434.098042279</v>
      </c>
      <c r="AR8">
        <v>29307143.462366801</v>
      </c>
      <c r="AV8">
        <v>44340180.943663128</v>
      </c>
      <c r="BD8">
        <v>10742.089290298814</v>
      </c>
      <c r="BH8">
        <v>15077.181455161117</v>
      </c>
    </row>
    <row r="9" spans="1:66">
      <c r="A9">
        <v>1920</v>
      </c>
      <c r="B9">
        <v>43284.982614936431</v>
      </c>
      <c r="F9">
        <v>65189.30001358741</v>
      </c>
      <c r="N9">
        <v>340261.02235394367</v>
      </c>
      <c r="R9">
        <v>522236.59394547273</v>
      </c>
      <c r="T9">
        <v>554353.0372763616</v>
      </c>
      <c r="X9">
        <v>856465.85020068183</v>
      </c>
      <c r="Z9">
        <v>1560048.19488449</v>
      </c>
      <c r="AD9">
        <v>2430451.6699691964</v>
      </c>
      <c r="AF9">
        <v>2398758.0503576426</v>
      </c>
      <c r="AJ9">
        <v>3718131.7552694068</v>
      </c>
      <c r="AL9">
        <v>5930872.1091882149</v>
      </c>
      <c r="AP9">
        <v>9073384.7816478293</v>
      </c>
      <c r="AR9">
        <v>16976418.599109884</v>
      </c>
      <c r="AV9">
        <v>25769634.639429584</v>
      </c>
      <c r="BD9">
        <v>10287.644866157843</v>
      </c>
      <c r="BH9">
        <v>14406.267354489051</v>
      </c>
    </row>
    <row r="10" spans="1:66">
      <c r="A10">
        <v>1921</v>
      </c>
      <c r="B10">
        <v>47242.027873918654</v>
      </c>
      <c r="F10">
        <v>70981.286973756971</v>
      </c>
      <c r="N10">
        <v>370783.8565151426</v>
      </c>
      <c r="R10">
        <v>567089.45434055303</v>
      </c>
      <c r="T10">
        <v>611455.31840055739</v>
      </c>
      <c r="X10">
        <v>940187.2116772054</v>
      </c>
      <c r="Z10">
        <v>1756490.9123965509</v>
      </c>
      <c r="AD10">
        <v>2718832.0349415834</v>
      </c>
      <c r="AF10">
        <v>2739863.6877040877</v>
      </c>
      <c r="AJ10">
        <v>4222374.6230448838</v>
      </c>
      <c r="AL10">
        <v>6909175.3958271127</v>
      </c>
      <c r="AP10">
        <v>10512751.554773543</v>
      </c>
      <c r="AR10">
        <v>19345025.075657208</v>
      </c>
      <c r="AV10">
        <v>29240700.662415966</v>
      </c>
      <c r="BD10">
        <v>11292.93580267156</v>
      </c>
      <c r="BH10">
        <v>15858.157266335187</v>
      </c>
    </row>
    <row r="11" spans="1:66">
      <c r="A11">
        <v>1922</v>
      </c>
      <c r="B11">
        <v>53073.50722014947</v>
      </c>
      <c r="F11">
        <v>79515.962312139702</v>
      </c>
      <c r="N11">
        <v>422497.5660552046</v>
      </c>
      <c r="R11">
        <v>643574.52723204484</v>
      </c>
      <c r="T11">
        <v>707185.89305034745</v>
      </c>
      <c r="X11">
        <v>1081291.4257773825</v>
      </c>
      <c r="Z11">
        <v>2139730.7742469567</v>
      </c>
      <c r="AD11">
        <v>3287123.4128262992</v>
      </c>
      <c r="AF11">
        <v>3398331.1802458917</v>
      </c>
      <c r="AJ11">
        <v>5199101.0177609213</v>
      </c>
      <c r="AL11">
        <v>8980480.1473900564</v>
      </c>
      <c r="AP11">
        <v>13602581.399069916</v>
      </c>
      <c r="AR11">
        <v>28840989.734345764</v>
      </c>
      <c r="AV11">
        <v>43435742.689573288</v>
      </c>
      <c r="BD11">
        <v>12026.389571809999</v>
      </c>
      <c r="BH11">
        <v>16842.78843215025</v>
      </c>
    </row>
    <row r="12" spans="1:66">
      <c r="A12">
        <v>1923</v>
      </c>
      <c r="B12">
        <v>53224.218538402594</v>
      </c>
      <c r="F12">
        <v>79698.71225985128</v>
      </c>
      <c r="N12">
        <v>426182.27500029065</v>
      </c>
      <c r="R12">
        <v>647374.74418207537</v>
      </c>
      <c r="T12">
        <v>686222.74658292101</v>
      </c>
      <c r="X12">
        <v>1048512.2759197986</v>
      </c>
      <c r="Z12">
        <v>1901102.5101073834</v>
      </c>
      <c r="AD12">
        <v>2928948.2835248974</v>
      </c>
      <c r="AF12">
        <v>2986874.7051375895</v>
      </c>
      <c r="AJ12">
        <v>4580982.2315893667</v>
      </c>
      <c r="AL12">
        <v>7655813.0803422192</v>
      </c>
      <c r="AP12">
        <v>11616438.476788877</v>
      </c>
      <c r="AR12">
        <v>23646189.348026413</v>
      </c>
      <c r="AV12">
        <v>35651750.071282052</v>
      </c>
      <c r="BD12">
        <v>11784.434487081688</v>
      </c>
      <c r="BH12">
        <v>16623.597601826383</v>
      </c>
    </row>
    <row r="13" spans="1:66">
      <c r="A13">
        <v>1924</v>
      </c>
      <c r="B13">
        <v>54315.640661664824</v>
      </c>
      <c r="F13">
        <v>81315.821041963136</v>
      </c>
      <c r="N13">
        <v>441876.63251055125</v>
      </c>
      <c r="R13">
        <v>670602.50863377389</v>
      </c>
      <c r="T13">
        <v>716873.91538523836</v>
      </c>
      <c r="X13">
        <v>1092952.0792895304</v>
      </c>
      <c r="Z13">
        <v>2051892.9055922073</v>
      </c>
      <c r="AD13">
        <v>3148464.746817572</v>
      </c>
      <c r="AF13">
        <v>3259970.1831406513</v>
      </c>
      <c r="AJ13">
        <v>4984926.2032437688</v>
      </c>
      <c r="AL13">
        <v>8518437.3665541336</v>
      </c>
      <c r="AP13">
        <v>12902039.15414083</v>
      </c>
      <c r="AR13">
        <v>26569381.807937827</v>
      </c>
      <c r="AV13">
        <v>40029650.491019323</v>
      </c>
      <c r="BD13">
        <v>11253.30823401077</v>
      </c>
      <c r="BH13">
        <v>15839.522420650848</v>
      </c>
    </row>
    <row r="14" spans="1:66">
      <c r="A14">
        <v>1925</v>
      </c>
      <c r="B14">
        <v>57281.010891921986</v>
      </c>
      <c r="F14">
        <v>85737.830504619385</v>
      </c>
      <c r="N14">
        <v>471453.14139802364</v>
      </c>
      <c r="R14">
        <v>714105.53877206647</v>
      </c>
      <c r="T14">
        <v>782234.20296344766</v>
      </c>
      <c r="X14">
        <v>1188981.8650905411</v>
      </c>
      <c r="Z14">
        <v>2357981.8374334048</v>
      </c>
      <c r="AD14">
        <v>3601360.4378606882</v>
      </c>
      <c r="AF14">
        <v>3746032.3052409082</v>
      </c>
      <c r="AJ14">
        <v>5707465.6352141649</v>
      </c>
      <c r="AL14">
        <v>9973561.8747002464</v>
      </c>
      <c r="AP14">
        <v>15092356.356877178</v>
      </c>
      <c r="AR14">
        <v>34637026.063167825</v>
      </c>
      <c r="AV14">
        <v>52155724.830288604</v>
      </c>
      <c r="BD14">
        <v>11261.885280132909</v>
      </c>
      <c r="BH14">
        <v>15919.196252680809</v>
      </c>
    </row>
    <row r="15" spans="1:66">
      <c r="A15">
        <v>1926</v>
      </c>
      <c r="B15">
        <v>59147.698881967968</v>
      </c>
      <c r="F15">
        <v>88643.387373960752</v>
      </c>
      <c r="N15">
        <v>492490.0934162701</v>
      </c>
      <c r="R15">
        <v>746615.65099947597</v>
      </c>
      <c r="T15">
        <v>824088.22392528632</v>
      </c>
      <c r="X15">
        <v>1252955.6164938917</v>
      </c>
      <c r="Z15">
        <v>2532617.4823167985</v>
      </c>
      <c r="AD15">
        <v>3866251.0044149957</v>
      </c>
      <c r="AF15">
        <v>4033676.3613454928</v>
      </c>
      <c r="AJ15">
        <v>6144462.166186369</v>
      </c>
      <c r="AL15">
        <v>11096733.81943165</v>
      </c>
      <c r="AP15">
        <v>16805201.532464974</v>
      </c>
      <c r="AR15">
        <v>40064011.521320574</v>
      </c>
      <c r="AV15">
        <v>60399131.280630618</v>
      </c>
      <c r="BD15">
        <v>10998.543933712157</v>
      </c>
      <c r="BH15">
        <v>15535.358082236831</v>
      </c>
    </row>
    <row r="16" spans="1:66">
      <c r="A16">
        <v>1927</v>
      </c>
      <c r="B16">
        <v>63246.661712076158</v>
      </c>
      <c r="F16">
        <v>94910.636978148919</v>
      </c>
      <c r="N16">
        <v>533276.89094560465</v>
      </c>
      <c r="R16">
        <v>809060.24282175966</v>
      </c>
      <c r="T16">
        <v>901989.76106401405</v>
      </c>
      <c r="X16">
        <v>1371894.7290756204</v>
      </c>
      <c r="Z16">
        <v>2863437.4521857537</v>
      </c>
      <c r="AD16">
        <v>4367463.9669784876</v>
      </c>
      <c r="AF16">
        <v>4606431.9002221581</v>
      </c>
      <c r="AJ16">
        <v>7011270.4537478983</v>
      </c>
      <c r="AL16">
        <v>12941366.722596291</v>
      </c>
      <c r="AP16">
        <v>19621211.869167835</v>
      </c>
      <c r="AR16">
        <v>47718650.056955412</v>
      </c>
      <c r="AV16">
        <v>72065296.064806253</v>
      </c>
      <c r="BD16">
        <v>11021.080686128536</v>
      </c>
      <c r="BH16">
        <v>15560.680773303298</v>
      </c>
    </row>
    <row r="17" spans="1:60">
      <c r="A17">
        <v>1928</v>
      </c>
      <c r="B17">
        <v>72132.044093238161</v>
      </c>
      <c r="F17">
        <v>108517.55730170806</v>
      </c>
      <c r="N17">
        <v>609611.47394962783</v>
      </c>
      <c r="R17">
        <v>927127.43191613769</v>
      </c>
      <c r="T17">
        <v>1043130.1575732968</v>
      </c>
      <c r="X17">
        <v>1589223.3520255371</v>
      </c>
      <c r="Z17">
        <v>3469162.9294398599</v>
      </c>
      <c r="AD17">
        <v>5292156.8682229193</v>
      </c>
      <c r="AF17">
        <v>5681003.8500576215</v>
      </c>
      <c r="AJ17">
        <v>8649162.2946529016</v>
      </c>
      <c r="AL17">
        <v>16725259.609713223</v>
      </c>
      <c r="AP17">
        <v>25408897.869389981</v>
      </c>
      <c r="AR17">
        <v>64985686.899493493</v>
      </c>
      <c r="AV17">
        <v>98415978.352991298</v>
      </c>
      <c r="BD17">
        <v>12412.107442528179</v>
      </c>
      <c r="BH17">
        <v>17560.904566771431</v>
      </c>
    </row>
    <row r="18" spans="1:60">
      <c r="A18">
        <v>1929</v>
      </c>
      <c r="B18">
        <v>74846.941881278675</v>
      </c>
      <c r="F18">
        <v>113009.68820843009</v>
      </c>
      <c r="N18">
        <v>632137.16168202553</v>
      </c>
      <c r="R18">
        <v>965084.63113015331</v>
      </c>
      <c r="T18">
        <v>1083258.5249673794</v>
      </c>
      <c r="X18">
        <v>1656203.2654994645</v>
      </c>
      <c r="Z18">
        <v>3610351.6627933313</v>
      </c>
      <c r="AD18">
        <v>5524603.8319295365</v>
      </c>
      <c r="AF18">
        <v>5931797.4894718751</v>
      </c>
      <c r="AJ18">
        <v>9059812.8866359293</v>
      </c>
      <c r="AL18">
        <v>18031807.026596438</v>
      </c>
      <c r="AP18">
        <v>27483239.726366125</v>
      </c>
      <c r="AR18">
        <v>75350601.326456934</v>
      </c>
      <c r="AV18">
        <v>114457467.12751374</v>
      </c>
      <c r="BD18">
        <v>12925.80634786235</v>
      </c>
      <c r="BH18">
        <v>18334.694550460841</v>
      </c>
    </row>
    <row r="19" spans="1:60">
      <c r="A19">
        <v>1930</v>
      </c>
      <c r="B19">
        <v>68419.436690604125</v>
      </c>
      <c r="F19">
        <v>103839.38828792091</v>
      </c>
      <c r="N19">
        <v>581223.48138727841</v>
      </c>
      <c r="R19">
        <v>891667.44593505689</v>
      </c>
      <c r="T19">
        <v>974561.14162772696</v>
      </c>
      <c r="X19">
        <v>1499756.2653062302</v>
      </c>
      <c r="Z19">
        <v>2986204.591635969</v>
      </c>
      <c r="AD19">
        <v>4601402.7529946957</v>
      </c>
      <c r="AF19">
        <v>4735355.9356671833</v>
      </c>
      <c r="AJ19">
        <v>7285068.0169651145</v>
      </c>
      <c r="AL19">
        <v>13107643.123415271</v>
      </c>
      <c r="AP19">
        <v>20130120.392702535</v>
      </c>
      <c r="AR19">
        <v>48827639.315489851</v>
      </c>
      <c r="AV19">
        <v>74660153.075739741</v>
      </c>
      <c r="BD19">
        <v>11441.209502084757</v>
      </c>
      <c r="BH19">
        <v>16302.937438239123</v>
      </c>
    </row>
    <row r="20" spans="1:60">
      <c r="A20">
        <v>1931</v>
      </c>
      <c r="B20">
        <v>59042.26165437272</v>
      </c>
      <c r="F20">
        <v>89648.60037248148</v>
      </c>
      <c r="N20">
        <v>499953.71048618801</v>
      </c>
      <c r="R20">
        <v>767555.08329256705</v>
      </c>
      <c r="T20">
        <v>824044.82586797501</v>
      </c>
      <c r="X20">
        <v>1269418.2677410278</v>
      </c>
      <c r="Z20">
        <v>2296057.7183848755</v>
      </c>
      <c r="AD20">
        <v>3544813.8380837147</v>
      </c>
      <c r="AF20">
        <v>3544895.592753421</v>
      </c>
      <c r="AJ20">
        <v>5468104.0200053453</v>
      </c>
      <c r="AL20">
        <v>9261671.1218794696</v>
      </c>
      <c r="AP20">
        <v>14240529.285976423</v>
      </c>
      <c r="AR20">
        <v>32191362.057844859</v>
      </c>
      <c r="AV20">
        <v>49183767.572630011</v>
      </c>
      <c r="BD20">
        <v>10052.1006730599</v>
      </c>
      <c r="BH20">
        <v>14325.657825805281</v>
      </c>
    </row>
    <row r="21" spans="1:60">
      <c r="A21">
        <v>1932</v>
      </c>
      <c r="B21">
        <v>52651.998000212516</v>
      </c>
      <c r="F21">
        <v>80015.203461261379</v>
      </c>
      <c r="N21">
        <v>448099.20540289674</v>
      </c>
      <c r="R21">
        <v>688323.06258907833</v>
      </c>
      <c r="T21">
        <v>752029.87963412167</v>
      </c>
      <c r="X21">
        <v>1158413.7207166653</v>
      </c>
      <c r="Z21">
        <v>2026747.4595523495</v>
      </c>
      <c r="AD21">
        <v>3127233.0397600885</v>
      </c>
      <c r="AF21">
        <v>3199058.0810689921</v>
      </c>
      <c r="AJ21">
        <v>4933014.1500894139</v>
      </c>
      <c r="AL21">
        <v>8576693.0962049719</v>
      </c>
      <c r="AP21">
        <v>13157367.647504233</v>
      </c>
      <c r="AR21">
        <v>25622505.262131035</v>
      </c>
      <c r="AV21">
        <v>39043868.054480903</v>
      </c>
      <c r="BD21">
        <v>8713.4193999142663</v>
      </c>
      <c r="BH21">
        <v>12425.441335948377</v>
      </c>
    </row>
    <row r="22" spans="1:60">
      <c r="A22">
        <v>1933</v>
      </c>
      <c r="B22">
        <v>55507.051139227508</v>
      </c>
      <c r="F22">
        <v>84470.776843693457</v>
      </c>
      <c r="N22">
        <v>471025.75726510084</v>
      </c>
      <c r="R22">
        <v>723664.77355661092</v>
      </c>
      <c r="T22">
        <v>802105.25360780291</v>
      </c>
      <c r="X22">
        <v>1235315.2136296548</v>
      </c>
      <c r="Z22">
        <v>2258122.7246920508</v>
      </c>
      <c r="AD22">
        <v>3483119.7603170038</v>
      </c>
      <c r="AF22">
        <v>3601477.883166912</v>
      </c>
      <c r="AJ22">
        <v>5552799.8330513304</v>
      </c>
      <c r="AL22">
        <v>10084665.584623635</v>
      </c>
      <c r="AP22">
        <v>15470692.711923704</v>
      </c>
      <c r="AR22">
        <v>34258353.089331046</v>
      </c>
      <c r="AV22">
        <v>52257333.49545563</v>
      </c>
      <c r="BD22">
        <v>9338.3060141304686</v>
      </c>
      <c r="BH22">
        <v>13449.221653369277</v>
      </c>
    </row>
    <row r="23" spans="1:60">
      <c r="A23">
        <v>1934</v>
      </c>
      <c r="B23">
        <v>56825.330173858172</v>
      </c>
      <c r="F23">
        <v>86614.562617205098</v>
      </c>
      <c r="N23">
        <v>473460.49267147452</v>
      </c>
      <c r="R23">
        <v>729511.65734253207</v>
      </c>
      <c r="T23">
        <v>830163.39501514274</v>
      </c>
      <c r="X23">
        <v>1281466.0595790199</v>
      </c>
      <c r="Z23">
        <v>2350429.3224725146</v>
      </c>
      <c r="AD23">
        <v>3632998.2060574079</v>
      </c>
      <c r="AF23">
        <v>3793585.5497212303</v>
      </c>
      <c r="AJ23">
        <v>5860593.7996844547</v>
      </c>
      <c r="AL23">
        <v>10224349.545996992</v>
      </c>
      <c r="AP23">
        <v>15716484.496704251</v>
      </c>
      <c r="AR23">
        <v>33009252.665800449</v>
      </c>
      <c r="AV23">
        <v>50485266.993064389</v>
      </c>
      <c r="BD23">
        <v>10532.5343407897</v>
      </c>
      <c r="BH23">
        <v>15181.552092168749</v>
      </c>
    </row>
    <row r="24" spans="1:60">
      <c r="A24">
        <v>1935</v>
      </c>
      <c r="B24">
        <v>59501.782275253157</v>
      </c>
      <c r="F24">
        <v>90756.644828431308</v>
      </c>
      <c r="N24">
        <v>487717.81511009211</v>
      </c>
      <c r="R24">
        <v>753598.39320275316</v>
      </c>
      <c r="T24">
        <v>835569.33586391795</v>
      </c>
      <c r="X24">
        <v>1293147.5943251676</v>
      </c>
      <c r="Z24">
        <v>2429859.320999369</v>
      </c>
      <c r="AD24">
        <v>3762091.6238210602</v>
      </c>
      <c r="AF24">
        <v>3940968.8098369851</v>
      </c>
      <c r="AJ24">
        <v>6096559.8285689624</v>
      </c>
      <c r="AL24">
        <v>10637809.145414278</v>
      </c>
      <c r="AP24">
        <v>16378463.148137102</v>
      </c>
      <c r="AR24">
        <v>34303489.666156739</v>
      </c>
      <c r="AV24">
        <v>52566979.918547116</v>
      </c>
      <c r="BD24">
        <v>11922.223071382154</v>
      </c>
      <c r="BH24">
        <v>17107.561675728888</v>
      </c>
    </row>
    <row r="25" spans="1:60">
      <c r="A25">
        <v>1936</v>
      </c>
      <c r="B25">
        <v>68435.124462524793</v>
      </c>
      <c r="F25">
        <v>104418.76142534486</v>
      </c>
      <c r="N25">
        <v>563909.26623777312</v>
      </c>
      <c r="R25">
        <v>870710.39043264207</v>
      </c>
      <c r="T25">
        <v>970685.65048801457</v>
      </c>
      <c r="X25">
        <v>1500992.4537692417</v>
      </c>
      <c r="Z25">
        <v>2967853.5176325464</v>
      </c>
      <c r="AD25">
        <v>4591775.4872797979</v>
      </c>
      <c r="AF25">
        <v>4812721.2090085195</v>
      </c>
      <c r="AJ25">
        <v>7441175.4813039005</v>
      </c>
      <c r="AL25">
        <v>12648208.031010114</v>
      </c>
      <c r="AP25">
        <v>19499054.489494335</v>
      </c>
      <c r="AR25">
        <v>38101955.586074375</v>
      </c>
      <c r="AV25">
        <v>58564314.248304665</v>
      </c>
      <c r="BD25">
        <v>13382.442043052739</v>
      </c>
      <c r="BH25">
        <v>19275.247091200712</v>
      </c>
    </row>
    <row r="26" spans="1:60">
      <c r="A26">
        <v>1937</v>
      </c>
      <c r="B26">
        <v>65605.377301089611</v>
      </c>
      <c r="F26">
        <v>100100.9761800788</v>
      </c>
      <c r="N26">
        <v>529176.1751607277</v>
      </c>
      <c r="R26">
        <v>817902.27476582956</v>
      </c>
      <c r="T26">
        <v>889092.86994109699</v>
      </c>
      <c r="X26">
        <v>1377856.0000246465</v>
      </c>
      <c r="Z26">
        <v>2890911.2047464736</v>
      </c>
      <c r="AD26">
        <v>4473881.6804823894</v>
      </c>
      <c r="AF26">
        <v>4611014.931903379</v>
      </c>
      <c r="AJ26">
        <v>7133580.1505198069</v>
      </c>
      <c r="AL26">
        <v>12183601.409074906</v>
      </c>
      <c r="AP26">
        <v>18763881.625237614</v>
      </c>
      <c r="AR26">
        <v>38300222.366582677</v>
      </c>
      <c r="AV26">
        <v>58790581.48184742</v>
      </c>
      <c r="BD26">
        <v>14097.51087224094</v>
      </c>
      <c r="BH26">
        <v>20345.276337217594</v>
      </c>
    </row>
    <row r="27" spans="1:60">
      <c r="A27">
        <v>1938</v>
      </c>
      <c r="B27">
        <v>62782.215014375994</v>
      </c>
      <c r="F27">
        <v>95682.90439577373</v>
      </c>
      <c r="N27">
        <v>504200.56671244762</v>
      </c>
      <c r="R27">
        <v>778244.42094335938</v>
      </c>
      <c r="T27">
        <v>825641.53467070649</v>
      </c>
      <c r="X27">
        <v>1278520.1183381751</v>
      </c>
      <c r="Z27">
        <v>2519263.1885442752</v>
      </c>
      <c r="AD27">
        <v>3897863.1302356175</v>
      </c>
      <c r="AF27">
        <v>3930645.8097663089</v>
      </c>
      <c r="AJ27">
        <v>6085142.3843372995</v>
      </c>
      <c r="AL27">
        <v>10301962.049862811</v>
      </c>
      <c r="AP27">
        <v>15854615.721871747</v>
      </c>
      <c r="AR27">
        <v>37414460.935359418</v>
      </c>
      <c r="AV27">
        <v>57269652.308236599</v>
      </c>
      <c r="BD27">
        <v>13735.731492368041</v>
      </c>
      <c r="BH27">
        <v>19842.735890486423</v>
      </c>
    </row>
    <row r="28" spans="1:60">
      <c r="A28">
        <v>1939</v>
      </c>
      <c r="B28">
        <v>64813.011403511213</v>
      </c>
      <c r="F28">
        <v>98619.988779918465</v>
      </c>
      <c r="N28">
        <v>522557.82617822284</v>
      </c>
      <c r="R28">
        <v>804814.09976094682</v>
      </c>
      <c r="T28">
        <v>867788.79668078234</v>
      </c>
      <c r="X28">
        <v>1340270.9722173107</v>
      </c>
      <c r="Z28">
        <v>2671041.6487531941</v>
      </c>
      <c r="AD28">
        <v>4122215.2832712615</v>
      </c>
      <c r="AF28">
        <v>4159114.6245213989</v>
      </c>
      <c r="AJ28">
        <v>6424551.3598507605</v>
      </c>
      <c r="AL28">
        <v>10651998.912433416</v>
      </c>
      <c r="AP28">
        <v>16375287.993330294</v>
      </c>
      <c r="AR28">
        <v>33634259.042318754</v>
      </c>
      <c r="AV28">
        <v>51480404.499598421</v>
      </c>
      <c r="BD28">
        <v>13952.476428543248</v>
      </c>
      <c r="BH28">
        <v>20153.976448693084</v>
      </c>
    </row>
    <row r="29" spans="1:60">
      <c r="A29">
        <v>1940</v>
      </c>
      <c r="B29">
        <v>64433.926462425465</v>
      </c>
      <c r="F29">
        <v>97958.972294236693</v>
      </c>
      <c r="N29">
        <v>500148.29073504539</v>
      </c>
      <c r="R29">
        <v>769879.46491647733</v>
      </c>
      <c r="T29">
        <v>825106.78766424593</v>
      </c>
      <c r="X29">
        <v>1273065.7520099932</v>
      </c>
      <c r="Z29">
        <v>2462414.8293026118</v>
      </c>
      <c r="AD29">
        <v>3798276.5002613934</v>
      </c>
      <c r="AF29">
        <v>3802961.0129347006</v>
      </c>
      <c r="AJ29">
        <v>5876680.6938271718</v>
      </c>
      <c r="AL29">
        <v>9641872.1362047978</v>
      </c>
      <c r="AP29">
        <v>14807011.433955831</v>
      </c>
      <c r="AR29">
        <v>31456864.150326654</v>
      </c>
      <c r="AV29">
        <v>48062114.761686735</v>
      </c>
      <c r="BD29">
        <v>16021.219321023242</v>
      </c>
      <c r="BH29">
        <v>23301.139780654379</v>
      </c>
    </row>
    <row r="30" spans="1:60">
      <c r="A30">
        <v>1941</v>
      </c>
      <c r="B30">
        <v>60507.675279546391</v>
      </c>
      <c r="F30">
        <v>92958.929455171936</v>
      </c>
      <c r="N30">
        <v>454028.78977989196</v>
      </c>
      <c r="R30">
        <v>706317.41920897143</v>
      </c>
      <c r="T30">
        <v>746582.4831123153</v>
      </c>
      <c r="X30">
        <v>1163154.0875015345</v>
      </c>
      <c r="Z30">
        <v>2119683.1221606126</v>
      </c>
      <c r="AD30">
        <v>3303386.8210463761</v>
      </c>
      <c r="AF30">
        <v>3191523.4643845274</v>
      </c>
      <c r="AJ30">
        <v>4991221.9561121948</v>
      </c>
      <c r="AL30">
        <v>7798958.1189673608</v>
      </c>
      <c r="AP30">
        <v>12106446.601184025</v>
      </c>
      <c r="AR30">
        <v>25069258.129485752</v>
      </c>
      <c r="AV30">
        <v>38660765.497331098</v>
      </c>
      <c r="BD30">
        <v>16783.107001730208</v>
      </c>
      <c r="BH30">
        <v>24807.986149194214</v>
      </c>
    </row>
    <row r="31" spans="1:60">
      <c r="A31">
        <v>1942</v>
      </c>
      <c r="B31">
        <v>58083.680044622262</v>
      </c>
      <c r="F31">
        <v>90098.977466768163</v>
      </c>
      <c r="N31">
        <v>425389.15149433201</v>
      </c>
      <c r="R31">
        <v>668912.08768500946</v>
      </c>
      <c r="T31">
        <v>694526.15279237612</v>
      </c>
      <c r="X31">
        <v>1094092.5631763656</v>
      </c>
      <c r="Z31">
        <v>2003213.0846529517</v>
      </c>
      <c r="AD31">
        <v>3153605.7775434512</v>
      </c>
      <c r="AF31">
        <v>3012287.5211089174</v>
      </c>
      <c r="AJ31">
        <v>4758694.5740921162</v>
      </c>
      <c r="AL31">
        <v>7129080.9939131914</v>
      </c>
      <c r="AP31">
        <v>11178193.429993255</v>
      </c>
      <c r="AR31">
        <v>20639815.508319996</v>
      </c>
      <c r="AV31">
        <v>32132014.123328224</v>
      </c>
      <c r="BD31">
        <v>17271.960994654521</v>
      </c>
      <c r="BH31">
        <v>25786.409664741364</v>
      </c>
    </row>
    <row r="32" spans="1:60">
      <c r="A32">
        <v>1943</v>
      </c>
      <c r="B32">
        <v>62291.616974016753</v>
      </c>
      <c r="F32">
        <v>97313.674911287701</v>
      </c>
      <c r="N32">
        <v>458677.73193100089</v>
      </c>
      <c r="R32">
        <v>725979.68301470624</v>
      </c>
      <c r="T32">
        <v>755951.31115568581</v>
      </c>
      <c r="X32">
        <v>1198177.528507035</v>
      </c>
      <c r="Z32">
        <v>2160356.4435054259</v>
      </c>
      <c r="AD32">
        <v>3424743.2745916373</v>
      </c>
      <c r="AF32">
        <v>3191251.1097249896</v>
      </c>
      <c r="AJ32">
        <v>5077972.876037254</v>
      </c>
      <c r="AL32">
        <v>7308770.9267921923</v>
      </c>
      <c r="AP32">
        <v>11558535.686220214</v>
      </c>
      <c r="AR32">
        <v>18823377.096918482</v>
      </c>
      <c r="AV32">
        <v>29552038.263609823</v>
      </c>
      <c r="BD32">
        <v>18248.715312129647</v>
      </c>
      <c r="BH32">
        <v>27461.896233130065</v>
      </c>
    </row>
    <row r="33" spans="1:60">
      <c r="A33">
        <v>1944</v>
      </c>
      <c r="B33">
        <v>70107.294856456167</v>
      </c>
      <c r="F33">
        <v>110410.00729095977</v>
      </c>
      <c r="N33">
        <v>499755.26640517591</v>
      </c>
      <c r="R33">
        <v>800667.50710304268</v>
      </c>
      <c r="T33">
        <v>814666.86346405896</v>
      </c>
      <c r="X33">
        <v>1306847.164648023</v>
      </c>
      <c r="Z33">
        <v>2243614.0940032899</v>
      </c>
      <c r="AD33">
        <v>3599538.0997998281</v>
      </c>
      <c r="AF33">
        <v>3276676.5931559149</v>
      </c>
      <c r="AJ33">
        <v>5273033.1560128601</v>
      </c>
      <c r="AL33">
        <v>7365316.9294145312</v>
      </c>
      <c r="AP33">
        <v>11766026.776986176</v>
      </c>
      <c r="AR33">
        <v>21210668.528460994</v>
      </c>
      <c r="AV33">
        <v>33573870.553332545</v>
      </c>
      <c r="BD33">
        <v>22368.631351042859</v>
      </c>
      <c r="BH33">
        <v>33714.729534061669</v>
      </c>
    </row>
    <row r="34" spans="1:60">
      <c r="A34">
        <v>1945</v>
      </c>
      <c r="B34">
        <v>79117.863654682878</v>
      </c>
      <c r="F34">
        <v>125651.5005801907</v>
      </c>
      <c r="N34">
        <v>568832.44632740214</v>
      </c>
      <c r="R34">
        <v>917833.02997760801</v>
      </c>
      <c r="T34">
        <v>936740.171202256</v>
      </c>
      <c r="X34">
        <v>1512771.5577530391</v>
      </c>
      <c r="Z34">
        <v>2549271.5801742962</v>
      </c>
      <c r="AD34">
        <v>4123782.9838321554</v>
      </c>
      <c r="AF34">
        <v>3682920.2465138128</v>
      </c>
      <c r="AJ34">
        <v>5976785.2318376862</v>
      </c>
      <c r="AL34">
        <v>8159878.4769285368</v>
      </c>
      <c r="AP34">
        <v>13160942.154054867</v>
      </c>
      <c r="AR34">
        <v>22030735.47773261</v>
      </c>
      <c r="AV34">
        <v>35236203.248858586</v>
      </c>
      <c r="BD34">
        <v>24705.132246602963</v>
      </c>
      <c r="BH34">
        <v>37631.330647144321</v>
      </c>
    </row>
    <row r="35" spans="1:60">
      <c r="A35">
        <v>1946</v>
      </c>
      <c r="B35">
        <v>76014.340508557609</v>
      </c>
      <c r="F35">
        <v>121696.34393926537</v>
      </c>
      <c r="N35">
        <v>544579.16641926789</v>
      </c>
      <c r="R35">
        <v>885207.59576359158</v>
      </c>
      <c r="T35">
        <v>885741.16973988246</v>
      </c>
      <c r="X35">
        <v>1442038.3143030221</v>
      </c>
      <c r="Z35">
        <v>2285384.7219916801</v>
      </c>
      <c r="AD35">
        <v>3737963.9102346711</v>
      </c>
      <c r="AF35">
        <v>3262387.8356085583</v>
      </c>
      <c r="AJ35">
        <v>5355256.2071661763</v>
      </c>
      <c r="AL35">
        <v>7277609.5189804062</v>
      </c>
      <c r="AP35">
        <v>11843505.436110297</v>
      </c>
      <c r="AR35">
        <v>22332865.904126793</v>
      </c>
      <c r="AV35">
        <v>35978386.158451453</v>
      </c>
      <c r="BD35">
        <v>23951.582074034239</v>
      </c>
      <c r="BH35">
        <v>36861.760403229106</v>
      </c>
    </row>
    <row r="36" spans="1:60">
      <c r="A36">
        <v>1947</v>
      </c>
      <c r="B36">
        <v>74351.862881923138</v>
      </c>
      <c r="F36">
        <v>118954.90268487427</v>
      </c>
      <c r="N36">
        <v>522710.83499996836</v>
      </c>
      <c r="R36">
        <v>850242.99781717674</v>
      </c>
      <c r="T36">
        <v>843997.4470150501</v>
      </c>
      <c r="X36">
        <v>1375679.2997840908</v>
      </c>
      <c r="Z36">
        <v>2145554.4868880557</v>
      </c>
      <c r="AD36">
        <v>3517877.0783769395</v>
      </c>
      <c r="AF36">
        <v>3085644.3030240661</v>
      </c>
      <c r="AJ36">
        <v>5076533.9178304048</v>
      </c>
      <c r="AL36">
        <v>7065895.071709347</v>
      </c>
      <c r="AP36">
        <v>11474928.137268819</v>
      </c>
      <c r="AR36">
        <v>22233793.088848427</v>
      </c>
      <c r="AV36">
        <v>35735657.921956316</v>
      </c>
      <c r="BD36">
        <v>24534.199313251447</v>
      </c>
      <c r="BH36">
        <v>37700.669892396203</v>
      </c>
    </row>
    <row r="37" spans="1:60">
      <c r="A37">
        <v>1948</v>
      </c>
      <c r="B37">
        <v>74689.527834420689</v>
      </c>
      <c r="F37">
        <v>119787.20685326794</v>
      </c>
      <c r="N37">
        <v>514892.56674233958</v>
      </c>
      <c r="R37">
        <v>841438.43906432053</v>
      </c>
      <c r="T37">
        <v>821522.09569605358</v>
      </c>
      <c r="X37">
        <v>1345639.3975967814</v>
      </c>
      <c r="Z37">
        <v>2111852.423563268</v>
      </c>
      <c r="AD37">
        <v>3476325.737947484</v>
      </c>
      <c r="AF37">
        <v>3075855.3762450181</v>
      </c>
      <c r="AJ37">
        <v>5078393.003009025</v>
      </c>
      <c r="AL37">
        <v>7017456.7236105967</v>
      </c>
      <c r="AP37">
        <v>11417446.101828376</v>
      </c>
      <c r="AR37">
        <v>20926626.266734559</v>
      </c>
      <c r="AV37">
        <v>33703552.891263686</v>
      </c>
      <c r="BD37">
        <v>25778.079066874154</v>
      </c>
      <c r="BH37">
        <v>39603.736607595427</v>
      </c>
    </row>
    <row r="38" spans="1:60">
      <c r="A38">
        <v>1949</v>
      </c>
      <c r="B38">
        <v>76714.121586828391</v>
      </c>
      <c r="F38">
        <v>123343.90596941869</v>
      </c>
      <c r="N38">
        <v>522767.7857670323</v>
      </c>
      <c r="R38">
        <v>857515.57843800948</v>
      </c>
      <c r="T38">
        <v>821442.34863038163</v>
      </c>
      <c r="X38">
        <v>1351055.9531891469</v>
      </c>
      <c r="Z38">
        <v>2103836.2511665402</v>
      </c>
      <c r="AD38">
        <v>3475158.229583201</v>
      </c>
      <c r="AF38">
        <v>3061977.9660225715</v>
      </c>
      <c r="AJ38">
        <v>5073397.4592459705</v>
      </c>
      <c r="AL38">
        <v>6998615.200307793</v>
      </c>
      <c r="AP38">
        <v>11418370.448074274</v>
      </c>
      <c r="AR38">
        <v>21044525.743290506</v>
      </c>
      <c r="AV38">
        <v>33976058.716678061</v>
      </c>
      <c r="BD38">
        <v>27152.603344583509</v>
      </c>
      <c r="BH38">
        <v>41769.275695130775</v>
      </c>
    </row>
    <row r="39" spans="1:60">
      <c r="A39">
        <v>1950</v>
      </c>
      <c r="B39">
        <v>79104.794367262191</v>
      </c>
      <c r="F39">
        <v>126960.88264970327</v>
      </c>
      <c r="N39">
        <v>541802.91043545818</v>
      </c>
      <c r="R39">
        <v>886842.30106642935</v>
      </c>
      <c r="T39">
        <v>859722.18326263095</v>
      </c>
      <c r="X39">
        <v>1409767.6369105792</v>
      </c>
      <c r="Z39">
        <v>2271518.7087290059</v>
      </c>
      <c r="AD39">
        <v>3735112.0299986722</v>
      </c>
      <c r="AF39">
        <v>3301001.2982790363</v>
      </c>
      <c r="AJ39">
        <v>5446714.9721478652</v>
      </c>
      <c r="AL39">
        <v>7645096.2819779282</v>
      </c>
      <c r="AP39">
        <v>12445631.517127043</v>
      </c>
      <c r="AR39">
        <v>18501970.464566831</v>
      </c>
      <c r="AV39">
        <v>29878831.085356902</v>
      </c>
      <c r="BD39">
        <v>27693.892581907068</v>
      </c>
      <c r="BH39">
        <v>42529.613936733695</v>
      </c>
    </row>
    <row r="40" spans="1:60">
      <c r="A40">
        <v>1951</v>
      </c>
      <c r="B40">
        <v>79343.892045670189</v>
      </c>
      <c r="F40">
        <v>127650.02501300481</v>
      </c>
      <c r="N40">
        <v>543400.20609781065</v>
      </c>
      <c r="R40">
        <v>891565.8495999421</v>
      </c>
      <c r="T40">
        <v>864849.71770310728</v>
      </c>
      <c r="X40">
        <v>1421345.755117229</v>
      </c>
      <c r="Z40">
        <v>2244100.9501121482</v>
      </c>
      <c r="AD40">
        <v>3700560.3988742521</v>
      </c>
      <c r="AF40">
        <v>3232029.4711034657</v>
      </c>
      <c r="AJ40">
        <v>5349732.8494952805</v>
      </c>
      <c r="AL40">
        <v>7231171.3544237763</v>
      </c>
      <c r="AP40">
        <v>11820753.691021351</v>
      </c>
      <c r="AR40">
        <v>21516907.457360882</v>
      </c>
      <c r="AV40">
        <v>34832041.333128758</v>
      </c>
      <c r="BD40">
        <v>27782.07937321013</v>
      </c>
      <c r="BH40">
        <v>42770.488947789541</v>
      </c>
    </row>
    <row r="41" spans="1:60">
      <c r="A41">
        <v>1952</v>
      </c>
      <c r="B41">
        <v>81516.219714164341</v>
      </c>
      <c r="F41">
        <v>131362.14117196121</v>
      </c>
      <c r="N41">
        <v>555956.49221609626</v>
      </c>
      <c r="R41">
        <v>913661.75641120458</v>
      </c>
      <c r="T41">
        <v>879099.51562305354</v>
      </c>
      <c r="X41">
        <v>1447362.3703393119</v>
      </c>
      <c r="Z41">
        <v>2279729.717866281</v>
      </c>
      <c r="AD41">
        <v>3764800.2184940833</v>
      </c>
      <c r="AF41">
        <v>3263862.5088035907</v>
      </c>
      <c r="AJ41">
        <v>5412655.1678294539</v>
      </c>
      <c r="AL41">
        <v>7327893.7669275878</v>
      </c>
      <c r="AP41">
        <v>12000325.781493096</v>
      </c>
      <c r="AR41">
        <v>21561253.868891176</v>
      </c>
      <c r="AV41">
        <v>34962338.475587055</v>
      </c>
      <c r="BD41">
        <v>28800.633880616348</v>
      </c>
      <c r="BH41">
        <v>44439.961700934145</v>
      </c>
    </row>
    <row r="42" spans="1:60">
      <c r="A42">
        <v>1953</v>
      </c>
      <c r="B42">
        <v>82210.287860177894</v>
      </c>
      <c r="F42">
        <v>132526.42090947149</v>
      </c>
      <c r="N42">
        <v>555258.38352744165</v>
      </c>
      <c r="R42">
        <v>913238.67594002769</v>
      </c>
      <c r="T42">
        <v>871252.63188866887</v>
      </c>
      <c r="X42">
        <v>1435214.3065030554</v>
      </c>
      <c r="Z42">
        <v>2198798.3449634495</v>
      </c>
      <c r="AD42">
        <v>3633147.9054381773</v>
      </c>
      <c r="AF42">
        <v>3135041.1694329027</v>
      </c>
      <c r="AJ42">
        <v>5204692.9956294429</v>
      </c>
      <c r="AL42">
        <v>6954635.5080858283</v>
      </c>
      <c r="AP42">
        <v>11397612.687449794</v>
      </c>
      <c r="AR42">
        <v>20916772.847778909</v>
      </c>
      <c r="AV42">
        <v>33898744.260017283</v>
      </c>
      <c r="BD42">
        <v>29649.388341593032</v>
      </c>
      <c r="BH42">
        <v>45780.614794965266</v>
      </c>
    </row>
    <row r="43" spans="1:60">
      <c r="A43">
        <v>1954</v>
      </c>
      <c r="B43">
        <v>84541.000754635068</v>
      </c>
      <c r="F43">
        <v>136226.31079584072</v>
      </c>
      <c r="N43">
        <v>574615.38878558588</v>
      </c>
      <c r="R43">
        <v>944028.7503007229</v>
      </c>
      <c r="T43">
        <v>896073.7817489343</v>
      </c>
      <c r="X43">
        <v>1474288.8563163197</v>
      </c>
      <c r="Z43">
        <v>2317156.2744789361</v>
      </c>
      <c r="AD43">
        <v>3819057.9635805944</v>
      </c>
      <c r="AF43">
        <v>3294697.4019807512</v>
      </c>
      <c r="AJ43">
        <v>5455527.1231057001</v>
      </c>
      <c r="AL43">
        <v>7364697.0336376587</v>
      </c>
      <c r="AP43">
        <v>12066817.252436142</v>
      </c>
      <c r="AR43">
        <v>21652712.427518334</v>
      </c>
      <c r="AV43">
        <v>35108347.761358708</v>
      </c>
      <c r="BD43">
        <v>30088.290973418316</v>
      </c>
      <c r="BH43">
        <v>46470.484184187138</v>
      </c>
    </row>
    <row r="44" spans="1:60">
      <c r="A44">
        <v>1955</v>
      </c>
      <c r="B44">
        <v>88769.865048562453</v>
      </c>
      <c r="F44">
        <v>142924.87677093409</v>
      </c>
      <c r="N44">
        <v>606691.48033933342</v>
      </c>
      <c r="R44">
        <v>995288.75082837825</v>
      </c>
      <c r="T44">
        <v>938300.23436080141</v>
      </c>
      <c r="X44">
        <v>1541511.4634026189</v>
      </c>
      <c r="Z44">
        <v>2459489.6126948609</v>
      </c>
      <c r="AD44">
        <v>4043487.4104177603</v>
      </c>
      <c r="AF44">
        <v>3471739.7816180764</v>
      </c>
      <c r="AJ44">
        <v>5738220.1750086164</v>
      </c>
      <c r="AL44">
        <v>8089464.3420434808</v>
      </c>
      <c r="AP44">
        <v>13247083.339375598</v>
      </c>
      <c r="AR44">
        <v>24943757.409811325</v>
      </c>
      <c r="AV44">
        <v>40458564.990411766</v>
      </c>
      <c r="BD44">
        <v>31223.018905143457</v>
      </c>
      <c r="BH44">
        <v>48217.779653440266</v>
      </c>
    </row>
    <row r="45" spans="1:60">
      <c r="A45">
        <v>1956</v>
      </c>
      <c r="B45">
        <v>91186.243810076223</v>
      </c>
      <c r="F45">
        <v>146827.59496461746</v>
      </c>
      <c r="N45">
        <v>626256.11271706072</v>
      </c>
      <c r="R45">
        <v>1027293.7360499586</v>
      </c>
      <c r="T45">
        <v>979648.61127058987</v>
      </c>
      <c r="X45">
        <v>1608303.8684397882</v>
      </c>
      <c r="Z45">
        <v>2557420.6917727422</v>
      </c>
      <c r="AD45">
        <v>4202193.2322945204</v>
      </c>
      <c r="AF45">
        <v>3703436.6632508421</v>
      </c>
      <c r="AJ45">
        <v>6111780.0344754327</v>
      </c>
      <c r="AL45">
        <v>8411248.2786520384</v>
      </c>
      <c r="AP45">
        <v>13783142.084170623</v>
      </c>
      <c r="AR45">
        <v>25472379.986556232</v>
      </c>
      <c r="AV45">
        <v>41362876.498100013</v>
      </c>
      <c r="BD45">
        <v>31734.036153744615</v>
      </c>
      <c r="BH45">
        <v>48998.023732912865</v>
      </c>
    </row>
    <row r="46" spans="1:60">
      <c r="A46">
        <v>1957</v>
      </c>
      <c r="B46">
        <v>91055.652988944683</v>
      </c>
      <c r="F46">
        <v>146548.74081466597</v>
      </c>
      <c r="N46">
        <v>628984.68825894245</v>
      </c>
      <c r="R46">
        <v>1031448.2723306798</v>
      </c>
      <c r="T46">
        <v>998571.64920689736</v>
      </c>
      <c r="X46">
        <v>1637751.4096771984</v>
      </c>
      <c r="Z46">
        <v>2517951.8517197985</v>
      </c>
      <c r="AD46">
        <v>4135564.8006040701</v>
      </c>
      <c r="AF46">
        <v>3631423.7060465026</v>
      </c>
      <c r="AJ46">
        <v>5991790.3601116491</v>
      </c>
      <c r="AL46">
        <v>8177190.6599113308</v>
      </c>
      <c r="AP46">
        <v>13397895.551656757</v>
      </c>
      <c r="AR46">
        <v>24150917.671574559</v>
      </c>
      <c r="AV46">
        <v>39190000.567408621</v>
      </c>
      <c r="BD46">
        <v>31285.760181167134</v>
      </c>
      <c r="BH46">
        <v>48226.570646219989</v>
      </c>
    </row>
    <row r="47" spans="1:60">
      <c r="A47">
        <v>1958</v>
      </c>
      <c r="B47">
        <v>93082.834334275452</v>
      </c>
      <c r="F47">
        <v>149809.51583741946</v>
      </c>
      <c r="N47">
        <v>641776.8971547035</v>
      </c>
      <c r="R47">
        <v>1052828.8131250553</v>
      </c>
      <c r="T47">
        <v>1014988.2801836182</v>
      </c>
      <c r="X47">
        <v>1665340.937551884</v>
      </c>
      <c r="Z47">
        <v>2533684.5981927142</v>
      </c>
      <c r="AD47">
        <v>4161904.0807128716</v>
      </c>
      <c r="AF47">
        <v>3641404.7969228127</v>
      </c>
      <c r="AJ47">
        <v>6008817.5443357378</v>
      </c>
      <c r="AL47">
        <v>8148126.247970066</v>
      </c>
      <c r="AP47">
        <v>13367658.981526824</v>
      </c>
      <c r="AR47">
        <v>24058628.195427261</v>
      </c>
      <c r="AV47">
        <v>39071809.546034202</v>
      </c>
      <c r="BD47">
        <v>32116.827354227884</v>
      </c>
      <c r="BH47">
        <v>49474.038361015475</v>
      </c>
    </row>
    <row r="48" spans="1:60">
      <c r="A48">
        <v>1959</v>
      </c>
      <c r="B48">
        <v>96850.404698498707</v>
      </c>
      <c r="F48">
        <v>156655.98813513794</v>
      </c>
      <c r="N48">
        <v>674854.25669462793</v>
      </c>
      <c r="R48">
        <v>1111391.2344815885</v>
      </c>
      <c r="T48">
        <v>1077165.7813142079</v>
      </c>
      <c r="X48">
        <v>1772964.55890967</v>
      </c>
      <c r="Z48">
        <v>2697897.4636788717</v>
      </c>
      <c r="AD48">
        <v>4444566.9385498632</v>
      </c>
      <c r="AF48">
        <v>3902152.0595083716</v>
      </c>
      <c r="AJ48">
        <v>6457467.9006861066</v>
      </c>
      <c r="AL48">
        <v>8676618.5978284925</v>
      </c>
      <c r="AP48">
        <v>14317666.0465477</v>
      </c>
      <c r="AR48">
        <v>25471648.1598722</v>
      </c>
      <c r="AV48">
        <v>41638845.43437203</v>
      </c>
      <c r="BD48">
        <v>32627.754476706556</v>
      </c>
      <c r="BH48">
        <v>50574.294096643462</v>
      </c>
    </row>
    <row r="49" spans="1:66">
      <c r="A49">
        <v>1960</v>
      </c>
      <c r="B49">
        <v>98329.291907921768</v>
      </c>
      <c r="F49">
        <v>159366.15577499525</v>
      </c>
      <c r="N49">
        <v>687523.46523763007</v>
      </c>
      <c r="R49">
        <v>1134502.3563146016</v>
      </c>
      <c r="T49">
        <v>1095219.7958999774</v>
      </c>
      <c r="X49">
        <v>1805956.7597478125</v>
      </c>
      <c r="Z49">
        <v>2735269.783954409</v>
      </c>
      <c r="AD49">
        <v>4511877.6569067445</v>
      </c>
      <c r="AF49">
        <v>3954153.7421618644</v>
      </c>
      <c r="AJ49">
        <v>6552408.2097216602</v>
      </c>
      <c r="AL49">
        <v>9135253.0358623024</v>
      </c>
      <c r="AP49">
        <v>15091150.030736892</v>
      </c>
      <c r="AR49">
        <v>29644279.482929155</v>
      </c>
      <c r="AV49">
        <v>48469772.283569507</v>
      </c>
      <c r="BD49">
        <v>32863.272649065293</v>
      </c>
      <c r="BH49">
        <v>51017.689048372296</v>
      </c>
    </row>
    <row r="50" spans="1:66">
      <c r="A50">
        <v>1961</v>
      </c>
      <c r="B50">
        <v>102059.30176783288</v>
      </c>
      <c r="F50">
        <v>163957.3492540397</v>
      </c>
      <c r="N50">
        <v>715485.34960078099</v>
      </c>
      <c r="R50">
        <v>1170038.6217235718</v>
      </c>
      <c r="T50">
        <v>1128159.2044335476</v>
      </c>
      <c r="X50">
        <v>1843621.5415553963</v>
      </c>
      <c r="Z50">
        <v>2857056.596796093</v>
      </c>
      <c r="AD50">
        <v>4665370.5663439659</v>
      </c>
      <c r="AF50">
        <v>4126202.1448725201</v>
      </c>
      <c r="AJ50">
        <v>6771467.6602500379</v>
      </c>
      <c r="AL50">
        <v>9679901.2073896136</v>
      </c>
      <c r="AP50">
        <v>15847584.624132099</v>
      </c>
      <c r="AR50">
        <v>32414595.28171831</v>
      </c>
      <c r="AV50">
        <v>52537321.465122595</v>
      </c>
      <c r="BD50">
        <v>33900.852008616435</v>
      </c>
      <c r="BH50">
        <v>52170.541201869462</v>
      </c>
    </row>
    <row r="51" spans="1:66">
      <c r="A51">
        <v>1962</v>
      </c>
      <c r="B51">
        <v>104319.06820608665</v>
      </c>
      <c r="C51">
        <v>88567.549174512169</v>
      </c>
      <c r="D51">
        <v>102121.32094348341</v>
      </c>
      <c r="E51">
        <v>106401.47055464002</v>
      </c>
      <c r="F51">
        <v>166187.79224480817</v>
      </c>
      <c r="G51">
        <v>205294.77104247117</v>
      </c>
      <c r="H51">
        <v>205294.77104247117</v>
      </c>
      <c r="I51">
        <v>175084.96407318269</v>
      </c>
      <c r="J51">
        <v>201263.36802102849</v>
      </c>
      <c r="K51">
        <v>209106.22255185264</v>
      </c>
      <c r="L51">
        <v>328626.519138537</v>
      </c>
      <c r="M51">
        <v>736505.77264431061</v>
      </c>
      <c r="N51">
        <v>736505.77264431061</v>
      </c>
      <c r="O51">
        <v>606168.97352072399</v>
      </c>
      <c r="P51">
        <v>713846.40521700156</v>
      </c>
      <c r="Q51">
        <v>757952.99395408796</v>
      </c>
      <c r="R51">
        <v>1194033.1051850747</v>
      </c>
      <c r="S51">
        <v>1160810.9846077024</v>
      </c>
      <c r="T51">
        <v>1160810.9846077024</v>
      </c>
      <c r="U51">
        <v>955057.69676314737</v>
      </c>
      <c r="V51">
        <v>1119797.3485269397</v>
      </c>
      <c r="W51">
        <v>1199761.2203816804</v>
      </c>
      <c r="X51">
        <v>1879277.2540752522</v>
      </c>
      <c r="Y51">
        <v>2924584.7627805639</v>
      </c>
      <c r="Z51">
        <v>2924584.7627805639</v>
      </c>
      <c r="AA51">
        <v>2436698.6081909635</v>
      </c>
      <c r="AB51">
        <v>2823848.565763975</v>
      </c>
      <c r="AC51">
        <v>3009325.8365940447</v>
      </c>
      <c r="AD51">
        <v>4723025.4680178165</v>
      </c>
      <c r="AE51">
        <v>4223674.0311558135</v>
      </c>
      <c r="AF51">
        <v>4223674.0311558135</v>
      </c>
      <c r="AG51">
        <v>3563640.0114184786</v>
      </c>
      <c r="AH51">
        <v>4096878.5305202678</v>
      </c>
      <c r="AI51">
        <v>4341827.2277547484</v>
      </c>
      <c r="AJ51">
        <v>6858422.7537842896</v>
      </c>
      <c r="AK51">
        <v>9755909.2147333734</v>
      </c>
      <c r="AL51">
        <v>9755909.2147333734</v>
      </c>
      <c r="AM51">
        <v>8102826.2637274023</v>
      </c>
      <c r="AN51">
        <v>9522624.2269913498</v>
      </c>
      <c r="AO51">
        <v>9976060.9977862108</v>
      </c>
      <c r="AP51">
        <v>15769340.262012385</v>
      </c>
      <c r="AQ51">
        <v>31477614.740705747</v>
      </c>
      <c r="AR51">
        <v>31477614.740705747</v>
      </c>
      <c r="AS51">
        <v>24842033.337645959</v>
      </c>
      <c r="AT51">
        <v>30836681.15671109</v>
      </c>
      <c r="AU51">
        <v>31949916.273972217</v>
      </c>
      <c r="AV51">
        <v>50297576.738356717</v>
      </c>
      <c r="AW51">
        <v>3343.3653697021477</v>
      </c>
      <c r="AX51">
        <v>3343.3653697021477</v>
      </c>
      <c r="AY51">
        <v>2050.1342758416108</v>
      </c>
      <c r="AZ51">
        <v>2979.2738659383567</v>
      </c>
      <c r="BA51">
        <v>3696.7185574274095</v>
      </c>
      <c r="BB51">
        <v>3749.0653510793363</v>
      </c>
      <c r="BC51">
        <v>34076.101046283977</v>
      </c>
      <c r="BD51">
        <v>34076.101046283977</v>
      </c>
      <c r="BE51">
        <v>31056.279802710844</v>
      </c>
      <c r="BF51">
        <v>34151.867135314737</v>
      </c>
      <c r="BG51">
        <v>34006.856843590227</v>
      </c>
      <c r="BH51">
        <v>51982.757473667429</v>
      </c>
      <c r="BI51">
        <v>72492.020642011266</v>
      </c>
      <c r="BJ51">
        <v>67313.961711297394</v>
      </c>
      <c r="BK51">
        <v>73117.60872203522</v>
      </c>
      <c r="BL51">
        <v>71894.529701293737</v>
      </c>
      <c r="BM51">
        <v>112274.87262690255</v>
      </c>
      <c r="BN51">
        <v>72492.020642011266</v>
      </c>
    </row>
    <row r="52" spans="1:66">
      <c r="A52">
        <v>1963</v>
      </c>
      <c r="B52">
        <v>106134.19639851271</v>
      </c>
      <c r="C52">
        <v>89673.738773522622</v>
      </c>
      <c r="D52">
        <v>103516.24138310258</v>
      </c>
      <c r="E52">
        <v>108995.59963021553</v>
      </c>
      <c r="F52">
        <v>168538.93696018812</v>
      </c>
      <c r="G52">
        <v>209492.59484258963</v>
      </c>
      <c r="H52">
        <v>209114.39989592606</v>
      </c>
      <c r="I52">
        <v>177419.78454852427</v>
      </c>
      <c r="J52">
        <v>204193.11743721282</v>
      </c>
      <c r="K52">
        <v>214526.11028451734</v>
      </c>
      <c r="L52">
        <v>333675.2099262398</v>
      </c>
      <c r="M52">
        <v>748684.5644901006</v>
      </c>
      <c r="N52">
        <v>747386.12970619916</v>
      </c>
      <c r="O52">
        <v>612382.54155381559</v>
      </c>
      <c r="P52">
        <v>722662.85865392024</v>
      </c>
      <c r="Q52">
        <v>773282.5969562328</v>
      </c>
      <c r="R52">
        <v>1206850.0566558752</v>
      </c>
      <c r="S52">
        <v>1174380.895248322</v>
      </c>
      <c r="T52">
        <v>1172448.3667510187</v>
      </c>
      <c r="U52">
        <v>963020.50050757313</v>
      </c>
      <c r="V52">
        <v>1131264.7099815197</v>
      </c>
      <c r="W52">
        <v>1214434.2994941075</v>
      </c>
      <c r="X52">
        <v>1892191.7780248937</v>
      </c>
      <c r="Y52">
        <v>2917249.6559135355</v>
      </c>
      <c r="Z52">
        <v>2913221.8747903518</v>
      </c>
      <c r="AA52">
        <v>2442139.8980960418</v>
      </c>
      <c r="AB52">
        <v>2823257.1268469035</v>
      </c>
      <c r="AC52">
        <v>2988653.2601374649</v>
      </c>
      <c r="AD52">
        <v>4705620.2077778168</v>
      </c>
      <c r="AE52">
        <v>4195673.9420727119</v>
      </c>
      <c r="AF52">
        <v>4190209.624053821</v>
      </c>
      <c r="AG52">
        <v>3547842.4670547512</v>
      </c>
      <c r="AH52">
        <v>4079202.6385600585</v>
      </c>
      <c r="AI52">
        <v>4284756.3386514308</v>
      </c>
      <c r="AJ52">
        <v>6804931.3517618524</v>
      </c>
      <c r="AK52">
        <v>9648856.3792311959</v>
      </c>
      <c r="AL52">
        <v>9637093.2072445061</v>
      </c>
      <c r="AM52">
        <v>8034605.0571178449</v>
      </c>
      <c r="AN52">
        <v>9455615.4213577546</v>
      </c>
      <c r="AO52">
        <v>9832533.164561132</v>
      </c>
      <c r="AP52">
        <v>15680014.030498093</v>
      </c>
      <c r="AQ52">
        <v>31778069.595557045</v>
      </c>
      <c r="AR52">
        <v>31727033.039049424</v>
      </c>
      <c r="AS52">
        <v>25605447.362942323</v>
      </c>
      <c r="AT52">
        <v>31052281.26214461</v>
      </c>
      <c r="AU52">
        <v>32336293.448812276</v>
      </c>
      <c r="AV52">
        <v>51138520.882290334</v>
      </c>
      <c r="AW52">
        <v>3154.9507972485035</v>
      </c>
      <c r="AX52">
        <v>3154.9507972485035</v>
      </c>
      <c r="AY52">
        <v>1927.6929985209651</v>
      </c>
      <c r="AZ52">
        <v>2839.3653289923363</v>
      </c>
      <c r="BA52">
        <v>3465.0889759137062</v>
      </c>
      <c r="BB52">
        <v>3404.2123206915062</v>
      </c>
      <c r="BC52">
        <v>34950.35152323221</v>
      </c>
      <c r="BD52">
        <v>34883.981586547539</v>
      </c>
      <c r="BE52">
        <v>31594.982909045641</v>
      </c>
      <c r="BF52">
        <v>34722.172797456165</v>
      </c>
      <c r="BG52">
        <v>35185.933260658028</v>
      </c>
      <c r="BH52">
        <v>53171.03477177841</v>
      </c>
      <c r="BI52">
        <v>74694.60243071185</v>
      </c>
      <c r="BJ52">
        <v>68679.095297201493</v>
      </c>
      <c r="BK52">
        <v>74575.682133035967</v>
      </c>
      <c r="BL52">
        <v>74836.988616588409</v>
      </c>
      <c r="BM52">
        <v>115675.42905750033</v>
      </c>
      <c r="BN52">
        <v>74694.60243071185</v>
      </c>
    </row>
    <row r="53" spans="1:66">
      <c r="A53">
        <v>1964</v>
      </c>
      <c r="B53">
        <v>108328.47743375145</v>
      </c>
      <c r="C53">
        <v>90779.928372533075</v>
      </c>
      <c r="D53">
        <v>104911.16182272173</v>
      </c>
      <c r="E53">
        <v>111589.72870579103</v>
      </c>
      <c r="F53">
        <v>171677.68760346278</v>
      </c>
      <c r="G53">
        <v>213690.41864270807</v>
      </c>
      <c r="H53">
        <v>213690.41864270807</v>
      </c>
      <c r="I53">
        <v>179754.60502386585</v>
      </c>
      <c r="J53">
        <v>207122.86685339714</v>
      </c>
      <c r="K53">
        <v>219945.99801718202</v>
      </c>
      <c r="L53">
        <v>340296.01591662189</v>
      </c>
      <c r="M53">
        <v>760863.3563358906</v>
      </c>
      <c r="N53">
        <v>760863.3563358906</v>
      </c>
      <c r="O53">
        <v>618596.10958690709</v>
      </c>
      <c r="P53">
        <v>731479.31209083879</v>
      </c>
      <c r="Q53">
        <v>788612.19995837763</v>
      </c>
      <c r="R53">
        <v>1225176.1376307167</v>
      </c>
      <c r="S53">
        <v>1187950.8058889417</v>
      </c>
      <c r="T53">
        <v>1187950.8058889417</v>
      </c>
      <c r="U53">
        <v>970983.3042519989</v>
      </c>
      <c r="V53">
        <v>1142732.0714360995</v>
      </c>
      <c r="W53">
        <v>1229107.3786065346</v>
      </c>
      <c r="X53">
        <v>1913510.4900915581</v>
      </c>
      <c r="Y53">
        <v>2909914.5490465071</v>
      </c>
      <c r="Z53">
        <v>2909914.5490465071</v>
      </c>
      <c r="AA53">
        <v>2447581.18800112</v>
      </c>
      <c r="AB53">
        <v>2822665.6879298319</v>
      </c>
      <c r="AC53">
        <v>2967980.6836808845</v>
      </c>
      <c r="AD53">
        <v>4707505.0750835417</v>
      </c>
      <c r="AE53">
        <v>4167673.8529896098</v>
      </c>
      <c r="AF53">
        <v>4167673.8529896098</v>
      </c>
      <c r="AG53">
        <v>3532044.9226910239</v>
      </c>
      <c r="AH53">
        <v>4061526.7465998488</v>
      </c>
      <c r="AI53">
        <v>4227685.4495481132</v>
      </c>
      <c r="AJ53">
        <v>6778415.2468120055</v>
      </c>
      <c r="AK53">
        <v>9541803.5437290184</v>
      </c>
      <c r="AL53">
        <v>9541803.5437290184</v>
      </c>
      <c r="AM53">
        <v>7966383.8505082875</v>
      </c>
      <c r="AN53">
        <v>9388606.6157241594</v>
      </c>
      <c r="AO53">
        <v>9689005.3313360531</v>
      </c>
      <c r="AP53">
        <v>15653947.665634509</v>
      </c>
      <c r="AQ53">
        <v>32078524.450408343</v>
      </c>
      <c r="AR53">
        <v>32078524.450408343</v>
      </c>
      <c r="AS53">
        <v>26368861.388238691</v>
      </c>
      <c r="AT53">
        <v>31267881.367578134</v>
      </c>
      <c r="AU53">
        <v>32722670.623652339</v>
      </c>
      <c r="AV53">
        <v>52222589.159762964</v>
      </c>
      <c r="AW53">
        <v>2966.5362247948588</v>
      </c>
      <c r="AX53">
        <v>2966.5362247948588</v>
      </c>
      <c r="AY53">
        <v>1805.2517212003195</v>
      </c>
      <c r="AZ53">
        <v>2699.456792046316</v>
      </c>
      <c r="BA53">
        <v>3233.459394400003</v>
      </c>
      <c r="BB53">
        <v>3059.3592903036761</v>
      </c>
      <c r="BC53">
        <v>35824.602000180443</v>
      </c>
      <c r="BD53">
        <v>35824.602000180443</v>
      </c>
      <c r="BE53">
        <v>32133.686015380434</v>
      </c>
      <c r="BF53">
        <v>35292.478459597602</v>
      </c>
      <c r="BG53">
        <v>36365.009677725822</v>
      </c>
      <c r="BH53">
        <v>54622.304267101201</v>
      </c>
      <c r="BI53">
        <v>76897.184219412418</v>
      </c>
      <c r="BJ53">
        <v>70044.228883105592</v>
      </c>
      <c r="BK53">
        <v>76033.755544036729</v>
      </c>
      <c r="BL53">
        <v>77779.447531883096</v>
      </c>
      <c r="BM53">
        <v>119075.9854880981</v>
      </c>
      <c r="BN53">
        <v>76897.184219412418</v>
      </c>
    </row>
    <row r="54" spans="1:66">
      <c r="A54">
        <v>1965</v>
      </c>
      <c r="B54">
        <v>114081.99266909799</v>
      </c>
      <c r="C54">
        <v>92517.834612137289</v>
      </c>
      <c r="D54">
        <v>107921.11349976722</v>
      </c>
      <c r="E54">
        <v>114140.11251454457</v>
      </c>
      <c r="F54">
        <v>180462.57491469616</v>
      </c>
      <c r="G54">
        <v>219094.31299676312</v>
      </c>
      <c r="H54">
        <v>224967.56832705816</v>
      </c>
      <c r="I54">
        <v>182974.78345260187</v>
      </c>
      <c r="J54">
        <v>212997.40790622149</v>
      </c>
      <c r="K54">
        <v>224893.21839810733</v>
      </c>
      <c r="L54">
        <v>357731.35763431789</v>
      </c>
      <c r="M54">
        <v>774301.02018821496</v>
      </c>
      <c r="N54">
        <v>795202.99397881934</v>
      </c>
      <c r="O54">
        <v>628084.61524447333</v>
      </c>
      <c r="P54">
        <v>746402.90689634637</v>
      </c>
      <c r="Q54">
        <v>800709.16904506215</v>
      </c>
      <c r="R54">
        <v>1278985.0681696967</v>
      </c>
      <c r="S54">
        <v>1205090.0597918846</v>
      </c>
      <c r="T54">
        <v>1237717.9259129001</v>
      </c>
      <c r="U54">
        <v>985535.79018726258</v>
      </c>
      <c r="V54">
        <v>1163197.8557702675</v>
      </c>
      <c r="W54">
        <v>1243544.1407184137</v>
      </c>
      <c r="X54">
        <v>1989043.1227679397</v>
      </c>
      <c r="Y54">
        <v>2957311.5123043852</v>
      </c>
      <c r="Z54">
        <v>3037243.8431166778</v>
      </c>
      <c r="AA54">
        <v>2498919.0598755274</v>
      </c>
      <c r="AB54">
        <v>2871009.8245196394</v>
      </c>
      <c r="AC54">
        <v>3015690.7351633338</v>
      </c>
      <c r="AD54">
        <v>4930145.3817594936</v>
      </c>
      <c r="AE54">
        <v>4257942.9069902673</v>
      </c>
      <c r="AF54">
        <v>4372464.1699542832</v>
      </c>
      <c r="AG54">
        <v>3631296.9150225841</v>
      </c>
      <c r="AH54">
        <v>4163519.5821080199</v>
      </c>
      <c r="AI54">
        <v>4340413.5903064962</v>
      </c>
      <c r="AJ54">
        <v>7127255.8936492195</v>
      </c>
      <c r="AK54">
        <v>10024140.089667803</v>
      </c>
      <c r="AL54">
        <v>10286821.698970957</v>
      </c>
      <c r="AM54">
        <v>8472533.8349234052</v>
      </c>
      <c r="AN54">
        <v>9831757.964674674</v>
      </c>
      <c r="AO54">
        <v>10183862.614269614</v>
      </c>
      <c r="AP54">
        <v>16704778.345305571</v>
      </c>
      <c r="AQ54">
        <v>33241142.232788399</v>
      </c>
      <c r="AR54">
        <v>34123438.075921543</v>
      </c>
      <c r="AS54">
        <v>27615031.163646273</v>
      </c>
      <c r="AT54">
        <v>31874622.685120799</v>
      </c>
      <c r="AU54">
        <v>34506024.012924097</v>
      </c>
      <c r="AV54">
        <v>55040125.728075303</v>
      </c>
      <c r="AW54">
        <v>3114.7526676526832</v>
      </c>
      <c r="AX54">
        <v>3114.7526676526832</v>
      </c>
      <c r="AY54">
        <v>2060.885771672718</v>
      </c>
      <c r="AZ54">
        <v>2844.8190933129672</v>
      </c>
      <c r="BA54">
        <v>3387.0066309818094</v>
      </c>
      <c r="BB54">
        <v>3108.9868922281667</v>
      </c>
      <c r="BC54">
        <v>37416.034237095999</v>
      </c>
      <c r="BD54">
        <v>38401.881412462288</v>
      </c>
      <c r="BE54">
        <v>33010.414541877726</v>
      </c>
      <c r="BF54">
        <v>36978.692011258434</v>
      </c>
      <c r="BG54">
        <v>37854.661788931495</v>
      </c>
      <c r="BH54">
        <v>58404.520108584984</v>
      </c>
      <c r="BI54">
        <v>80292.636198900145</v>
      </c>
      <c r="BJ54">
        <v>71697.325504634005</v>
      </c>
      <c r="BK54">
        <v>79646.033158690261</v>
      </c>
      <c r="BL54">
        <v>80939.230736368583</v>
      </c>
      <c r="BM54">
        <v>124089.4723584419</v>
      </c>
      <c r="BN54">
        <v>80292.636198900145</v>
      </c>
    </row>
    <row r="55" spans="1:66">
      <c r="A55">
        <v>1966</v>
      </c>
      <c r="B55">
        <v>113880.58823066435</v>
      </c>
      <c r="C55">
        <v>94255.740851741488</v>
      </c>
      <c r="D55">
        <v>110931.06517681271</v>
      </c>
      <c r="E55">
        <v>116690.49632329812</v>
      </c>
      <c r="F55">
        <v>179679.24304185752</v>
      </c>
      <c r="G55">
        <v>224498.20735081818</v>
      </c>
      <c r="H55">
        <v>224498.20735081818</v>
      </c>
      <c r="I55">
        <v>186194.96188133786</v>
      </c>
      <c r="J55">
        <v>218871.94895904584</v>
      </c>
      <c r="K55">
        <v>229840.43877903261</v>
      </c>
      <c r="L55">
        <v>356199.87158956239</v>
      </c>
      <c r="M55">
        <v>787738.68404053932</v>
      </c>
      <c r="N55">
        <v>787738.68404053932</v>
      </c>
      <c r="O55">
        <v>637573.12090203969</v>
      </c>
      <c r="P55">
        <v>761326.50170185394</v>
      </c>
      <c r="Q55">
        <v>812806.13813174667</v>
      </c>
      <c r="R55">
        <v>1264587.5210326693</v>
      </c>
      <c r="S55">
        <v>1222229.3136948275</v>
      </c>
      <c r="T55">
        <v>1222229.3136948275</v>
      </c>
      <c r="U55">
        <v>1000088.2761225263</v>
      </c>
      <c r="V55">
        <v>1183663.6401044358</v>
      </c>
      <c r="W55">
        <v>1257980.9028302929</v>
      </c>
      <c r="X55">
        <v>1958122.9440911287</v>
      </c>
      <c r="Y55">
        <v>3004708.4755622628</v>
      </c>
      <c r="Z55">
        <v>3004708.4755622628</v>
      </c>
      <c r="AA55">
        <v>2550256.9317499353</v>
      </c>
      <c r="AB55">
        <v>2919353.9611094468</v>
      </c>
      <c r="AC55">
        <v>3063400.7866457831</v>
      </c>
      <c r="AD55">
        <v>4890577.5775895147</v>
      </c>
      <c r="AE55">
        <v>4348211.9609909244</v>
      </c>
      <c r="AF55">
        <v>4348211.9609909244</v>
      </c>
      <c r="AG55">
        <v>3730548.9073541444</v>
      </c>
      <c r="AH55">
        <v>4265512.4176161904</v>
      </c>
      <c r="AI55">
        <v>4453141.7310648784</v>
      </c>
      <c r="AJ55">
        <v>7098293.7163925031</v>
      </c>
      <c r="AK55">
        <v>10506476.635606587</v>
      </c>
      <c r="AL55">
        <v>10506476.635606587</v>
      </c>
      <c r="AM55">
        <v>8978683.8193385247</v>
      </c>
      <c r="AN55">
        <v>10274909.31362519</v>
      </c>
      <c r="AO55">
        <v>10678719.897203173</v>
      </c>
      <c r="AP55">
        <v>16880992.088322759</v>
      </c>
      <c r="AQ55">
        <v>34403760.015168458</v>
      </c>
      <c r="AR55">
        <v>34403760.015168458</v>
      </c>
      <c r="AS55">
        <v>28861200.939053852</v>
      </c>
      <c r="AT55">
        <v>32481364.00266346</v>
      </c>
      <c r="AU55">
        <v>36289377.402195856</v>
      </c>
      <c r="AV55">
        <v>54945848.899046682</v>
      </c>
      <c r="AW55">
        <v>3262.9691105105076</v>
      </c>
      <c r="AX55">
        <v>3262.9691105105076</v>
      </c>
      <c r="AY55">
        <v>2316.5198221451164</v>
      </c>
      <c r="AZ55">
        <v>2990.1813945796189</v>
      </c>
      <c r="BA55">
        <v>3540.5538675636153</v>
      </c>
      <c r="BB55">
        <v>3158.6144941526568</v>
      </c>
      <c r="BC55">
        <v>39007.466474011555</v>
      </c>
      <c r="BD55">
        <v>39007.466474011555</v>
      </c>
      <c r="BE55">
        <v>33887.143068375022</v>
      </c>
      <c r="BF55">
        <v>38664.905562919259</v>
      </c>
      <c r="BG55">
        <v>39344.31390013716</v>
      </c>
      <c r="BH55">
        <v>59133.878820656231</v>
      </c>
      <c r="BI55">
        <v>83688.088178387872</v>
      </c>
      <c r="BJ55">
        <v>73350.422126162404</v>
      </c>
      <c r="BK55">
        <v>83258.310773343808</v>
      </c>
      <c r="BL55">
        <v>84099.013940854071</v>
      </c>
      <c r="BM55">
        <v>129102.95922878569</v>
      </c>
      <c r="BN55">
        <v>83688.088178387872</v>
      </c>
    </row>
    <row r="56" spans="1:66">
      <c r="A56">
        <v>1967</v>
      </c>
      <c r="B56">
        <v>116481.53997108969</v>
      </c>
      <c r="C56">
        <v>100472.16726403902</v>
      </c>
      <c r="D56">
        <v>113025.66251074316</v>
      </c>
      <c r="E56">
        <v>119793.3860893321</v>
      </c>
      <c r="F56">
        <v>183566.21336973301</v>
      </c>
      <c r="G56">
        <v>230158.69296684198</v>
      </c>
      <c r="H56">
        <v>230158.69296684198</v>
      </c>
      <c r="I56">
        <v>198638.78691740244</v>
      </c>
      <c r="J56">
        <v>223475.06949583028</v>
      </c>
      <c r="K56">
        <v>236566.95535065659</v>
      </c>
      <c r="L56">
        <v>364944.29679636162</v>
      </c>
      <c r="M56">
        <v>799671.38862356439</v>
      </c>
      <c r="N56">
        <v>799671.38862356439</v>
      </c>
      <c r="O56">
        <v>675330.81319960894</v>
      </c>
      <c r="P56">
        <v>768355.07819289481</v>
      </c>
      <c r="Q56">
        <v>829133.99635341449</v>
      </c>
      <c r="R56">
        <v>1282803.351226378</v>
      </c>
      <c r="S56">
        <v>1240727.8310173184</v>
      </c>
      <c r="T56">
        <v>1240727.8310173184</v>
      </c>
      <c r="U56">
        <v>1060971.5951586089</v>
      </c>
      <c r="V56">
        <v>1191912.8500505928</v>
      </c>
      <c r="W56">
        <v>1285777.0658509177</v>
      </c>
      <c r="X56">
        <v>1989701.1095642643</v>
      </c>
      <c r="Y56">
        <v>3061159.8717488605</v>
      </c>
      <c r="Z56">
        <v>3061159.8717488605</v>
      </c>
      <c r="AA56">
        <v>2689613.2601754498</v>
      </c>
      <c r="AB56">
        <v>2961449.8131492599</v>
      </c>
      <c r="AC56">
        <v>3147260.4229779928</v>
      </c>
      <c r="AD56">
        <v>4971184.9990998097</v>
      </c>
      <c r="AE56">
        <v>4435650.2095770827</v>
      </c>
      <c r="AF56">
        <v>4435650.2095770827</v>
      </c>
      <c r="AG56">
        <v>3918229.5842023185</v>
      </c>
      <c r="AH56">
        <v>4312339.3416136606</v>
      </c>
      <c r="AI56">
        <v>4559627.0853926558</v>
      </c>
      <c r="AJ56">
        <v>7213286.635012446</v>
      </c>
      <c r="AK56">
        <v>10397377.749190431</v>
      </c>
      <c r="AL56">
        <v>10397377.749190431</v>
      </c>
      <c r="AM56">
        <v>9212461.7320040241</v>
      </c>
      <c r="AN56">
        <v>10196141.215219304</v>
      </c>
      <c r="AO56">
        <v>10547661.203225195</v>
      </c>
      <c r="AP56">
        <v>16760353.99739995</v>
      </c>
      <c r="AQ56">
        <v>33503536.976632137</v>
      </c>
      <c r="AR56">
        <v>33503536.976632137</v>
      </c>
      <c r="AS56">
        <v>29744316.355368156</v>
      </c>
      <c r="AT56">
        <v>32430428.744578242</v>
      </c>
      <c r="AU56">
        <v>34582097.493607342</v>
      </c>
      <c r="AV56">
        <v>53607154.355968818</v>
      </c>
      <c r="AW56">
        <v>2804.3869753374106</v>
      </c>
      <c r="AX56">
        <v>2804.3869753374106</v>
      </c>
      <c r="AY56">
        <v>2305.5476106756309</v>
      </c>
      <c r="AZ56">
        <v>2576.2555256560304</v>
      </c>
      <c r="BA56">
        <v>3019.8168280076493</v>
      </c>
      <c r="BB56">
        <v>2188.129943104419</v>
      </c>
      <c r="BC56">
        <v>40571.556787481401</v>
      </c>
      <c r="BD56">
        <v>40571.556787481401</v>
      </c>
      <c r="BE56">
        <v>36598.984382309027</v>
      </c>
      <c r="BF56">
        <v>40211.282990504093</v>
      </c>
      <c r="BG56">
        <v>40977.762726656292</v>
      </c>
      <c r="BH56">
        <v>61428.753607883555</v>
      </c>
      <c r="BI56">
        <v>87780.519052661373</v>
      </c>
      <c r="BJ56">
        <v>79465.780346850777</v>
      </c>
      <c r="BK56">
        <v>87255.067321564173</v>
      </c>
      <c r="BL56">
        <v>88425.19509996711</v>
      </c>
      <c r="BM56">
        <v>135479.53318885752</v>
      </c>
      <c r="BN56">
        <v>87780.519052661373</v>
      </c>
    </row>
    <row r="57" spans="1:66">
      <c r="A57">
        <v>1968</v>
      </c>
      <c r="B57">
        <v>121826.81917820282</v>
      </c>
      <c r="C57">
        <v>105138.16672977591</v>
      </c>
      <c r="D57">
        <v>119314.44243019991</v>
      </c>
      <c r="E57">
        <v>124314.93550838892</v>
      </c>
      <c r="F57">
        <v>193169.7899434568</v>
      </c>
      <c r="G57">
        <v>240618.4907989307</v>
      </c>
      <c r="H57">
        <v>240618.4907989307</v>
      </c>
      <c r="I57">
        <v>207678.55058696604</v>
      </c>
      <c r="J57">
        <v>235778.7721377959</v>
      </c>
      <c r="K57">
        <v>245417.07812770025</v>
      </c>
      <c r="L57">
        <v>383879.96666406578</v>
      </c>
      <c r="M57">
        <v>836893.86594336666</v>
      </c>
      <c r="N57">
        <v>836893.86594336666</v>
      </c>
      <c r="O57">
        <v>712557.98204994935</v>
      </c>
      <c r="P57">
        <v>813927.20231977606</v>
      </c>
      <c r="Q57">
        <v>858605.36580875993</v>
      </c>
      <c r="R57">
        <v>1348907.466067265</v>
      </c>
      <c r="S57">
        <v>1298644.5285386429</v>
      </c>
      <c r="T57">
        <v>1298644.5285386429</v>
      </c>
      <c r="U57">
        <v>1120891.0542561952</v>
      </c>
      <c r="V57">
        <v>1262703.4878314498</v>
      </c>
      <c r="W57">
        <v>1330686.327010795</v>
      </c>
      <c r="X57">
        <v>2091942.7241468735</v>
      </c>
      <c r="Y57">
        <v>3242262.9869748978</v>
      </c>
      <c r="Z57">
        <v>3242262.9869748978</v>
      </c>
      <c r="AA57">
        <v>2873155.7381674158</v>
      </c>
      <c r="AB57">
        <v>3183417.1747862254</v>
      </c>
      <c r="AC57">
        <v>3287697.3398177815</v>
      </c>
      <c r="AD57">
        <v>5279009.5338640222</v>
      </c>
      <c r="AE57">
        <v>4731404.1721729524</v>
      </c>
      <c r="AF57">
        <v>4731404.1721729524</v>
      </c>
      <c r="AG57">
        <v>4219327.2779033966</v>
      </c>
      <c r="AH57">
        <v>4684814.8209008016</v>
      </c>
      <c r="AI57">
        <v>4804498.8601089697</v>
      </c>
      <c r="AJ57">
        <v>7707171.574810762</v>
      </c>
      <c r="AK57">
        <v>11107991.465885812</v>
      </c>
      <c r="AL57">
        <v>11107991.465885812</v>
      </c>
      <c r="AM57">
        <v>10088788.132102402</v>
      </c>
      <c r="AN57">
        <v>11010226.117314599</v>
      </c>
      <c r="AO57">
        <v>11151345.021469893</v>
      </c>
      <c r="AP57">
        <v>18101415.02596226</v>
      </c>
      <c r="AQ57">
        <v>36329178.623783246</v>
      </c>
      <c r="AR57">
        <v>36329178.623783246</v>
      </c>
      <c r="AS57">
        <v>33422840.755533334</v>
      </c>
      <c r="AT57">
        <v>35734069.476169713</v>
      </c>
      <c r="AU57">
        <v>37083082.942665093</v>
      </c>
      <c r="AV57">
        <v>58878988.808132261</v>
      </c>
      <c r="AW57">
        <v>3035.147557474922</v>
      </c>
      <c r="AX57">
        <v>3035.147557474922</v>
      </c>
      <c r="AY57">
        <v>2597.7828725858212</v>
      </c>
      <c r="AZ57">
        <v>2850.1127226039298</v>
      </c>
      <c r="BA57">
        <v>3212.7928890775975</v>
      </c>
      <c r="BB57">
        <v>2459.6132228477863</v>
      </c>
      <c r="BC57">
        <v>42374.925093184596</v>
      </c>
      <c r="BD57">
        <v>42374.925093184596</v>
      </c>
      <c r="BE57">
        <v>37647.076138645534</v>
      </c>
      <c r="BF57">
        <v>42135.246886913665</v>
      </c>
      <c r="BG57">
        <v>42727.109919458802</v>
      </c>
      <c r="BH57">
        <v>64754.492596367003</v>
      </c>
      <c r="BI57">
        <v>91549.64701282169</v>
      </c>
      <c r="BJ57">
        <v>81458.692721220184</v>
      </c>
      <c r="BK57">
        <v>91241.664592300833</v>
      </c>
      <c r="BL57">
        <v>92120.006207435275</v>
      </c>
      <c r="BM57">
        <v>142623.09181326604</v>
      </c>
      <c r="BN57">
        <v>91549.64701282169</v>
      </c>
    </row>
    <row r="58" spans="1:66">
      <c r="A58">
        <v>1969</v>
      </c>
      <c r="B58">
        <v>121028.98075410718</v>
      </c>
      <c r="C58">
        <v>103888.69522210097</v>
      </c>
      <c r="D58">
        <v>117408.46656702623</v>
      </c>
      <c r="E58">
        <v>124521.30484819938</v>
      </c>
      <c r="F58">
        <v>192591.15091831502</v>
      </c>
      <c r="G58">
        <v>238835.69520372752</v>
      </c>
      <c r="H58">
        <v>238835.69520372752</v>
      </c>
      <c r="I58">
        <v>204912.06928092527</v>
      </c>
      <c r="J58">
        <v>231882.6589818674</v>
      </c>
      <c r="K58">
        <v>245533.98480495048</v>
      </c>
      <c r="L58">
        <v>382623.45327545371</v>
      </c>
      <c r="M58">
        <v>821909.87138514151</v>
      </c>
      <c r="N58">
        <v>821909.87138514151</v>
      </c>
      <c r="O58">
        <v>695343.79608324112</v>
      </c>
      <c r="P58">
        <v>792480.72402918967</v>
      </c>
      <c r="Q58">
        <v>850027.39934162202</v>
      </c>
      <c r="R58">
        <v>1327481.6717039717</v>
      </c>
      <c r="S58">
        <v>1266949.4600794597</v>
      </c>
      <c r="T58">
        <v>1266949.4600794597</v>
      </c>
      <c r="U58">
        <v>1090596.2233133514</v>
      </c>
      <c r="V58">
        <v>1220571.551066146</v>
      </c>
      <c r="W58">
        <v>1308311.8441607547</v>
      </c>
      <c r="X58">
        <v>2048961.2583187523</v>
      </c>
      <c r="Y58">
        <v>3142044.8278470072</v>
      </c>
      <c r="Z58">
        <v>3142044.8278470072</v>
      </c>
      <c r="AA58">
        <v>2789018.2458759784</v>
      </c>
      <c r="AB58">
        <v>3070636.6784854895</v>
      </c>
      <c r="AC58">
        <v>3196429.4844962419</v>
      </c>
      <c r="AD58">
        <v>5156202.5875133742</v>
      </c>
      <c r="AE58">
        <v>4596982.1140245749</v>
      </c>
      <c r="AF58">
        <v>4596982.1140245749</v>
      </c>
      <c r="AG58">
        <v>4077976.6644133874</v>
      </c>
      <c r="AH58">
        <v>4509072.06494819</v>
      </c>
      <c r="AI58">
        <v>4692733.0877710711</v>
      </c>
      <c r="AJ58">
        <v>7503601.5257261582</v>
      </c>
      <c r="AK58">
        <v>10891051.500955019</v>
      </c>
      <c r="AL58">
        <v>10891051.500955019</v>
      </c>
      <c r="AM58">
        <v>9735858.163159769</v>
      </c>
      <c r="AN58">
        <v>10686951.144845709</v>
      </c>
      <c r="AO58">
        <v>11069354.007542923</v>
      </c>
      <c r="AP58">
        <v>17801430.116301883</v>
      </c>
      <c r="AQ58">
        <v>36135135.231439985</v>
      </c>
      <c r="AR58">
        <v>36135135.231439985</v>
      </c>
      <c r="AS58">
        <v>33054875.961836621</v>
      </c>
      <c r="AT58">
        <v>35257800.880046614</v>
      </c>
      <c r="AU58">
        <v>37143122.51337745</v>
      </c>
      <c r="AV58">
        <v>58990572.301540263</v>
      </c>
      <c r="AW58">
        <v>3222.2663044868291</v>
      </c>
      <c r="AX58">
        <v>3222.2663044868291</v>
      </c>
      <c r="AY58">
        <v>2865.3211632767025</v>
      </c>
      <c r="AZ58">
        <v>2934.2741521850689</v>
      </c>
      <c r="BA58">
        <v>3508.6248914482421</v>
      </c>
      <c r="BB58">
        <v>2558.8485611763645</v>
      </c>
      <c r="BC58">
        <v>43153.326239547794</v>
      </c>
      <c r="BD58">
        <v>43153.326239547794</v>
      </c>
      <c r="BE58">
        <v>38171.461793085386</v>
      </c>
      <c r="BF58">
        <v>42400.437960119198</v>
      </c>
      <c r="BG58">
        <v>43909.516571152402</v>
      </c>
      <c r="BH58">
        <v>66492.204164353199</v>
      </c>
      <c r="BI58">
        <v>93067.151158373978</v>
      </c>
      <c r="BJ58">
        <v>82304.137580346243</v>
      </c>
      <c r="BK58">
        <v>91733.142720036863</v>
      </c>
      <c r="BL58">
        <v>94410.631170782595</v>
      </c>
      <c r="BM58">
        <v>146408.89866832423</v>
      </c>
      <c r="BN58">
        <v>93067.151158373978</v>
      </c>
    </row>
    <row r="59" spans="1:66">
      <c r="A59">
        <v>1970</v>
      </c>
      <c r="B59">
        <v>115242.11202557563</v>
      </c>
      <c r="C59">
        <v>96161.878518240628</v>
      </c>
      <c r="D59">
        <v>111967.78054794793</v>
      </c>
      <c r="E59">
        <v>118441.48052830463</v>
      </c>
      <c r="F59">
        <v>183898.10367570049</v>
      </c>
      <c r="G59">
        <v>227465.35969640524</v>
      </c>
      <c r="H59">
        <v>227465.34595847497</v>
      </c>
      <c r="I59">
        <v>189691.29354232235</v>
      </c>
      <c r="J59">
        <v>221248.11015916985</v>
      </c>
      <c r="K59">
        <v>233545.71427242391</v>
      </c>
      <c r="L59">
        <v>365141.72634151927</v>
      </c>
      <c r="M59">
        <v>785066.9404311179</v>
      </c>
      <c r="N59">
        <v>785066.9404311179</v>
      </c>
      <c r="O59">
        <v>641971.4380228566</v>
      </c>
      <c r="P59">
        <v>758402.05028014746</v>
      </c>
      <c r="Q59">
        <v>811012.28572039027</v>
      </c>
      <c r="R59">
        <v>1271752.6389493272</v>
      </c>
      <c r="S59">
        <v>1207478.8032963718</v>
      </c>
      <c r="T59">
        <v>1207478.8032963718</v>
      </c>
      <c r="U59">
        <v>1001750.3508142343</v>
      </c>
      <c r="V59">
        <v>1165704.2212205299</v>
      </c>
      <c r="W59">
        <v>1245658.6893001981</v>
      </c>
      <c r="X59">
        <v>1961890.971852045</v>
      </c>
      <c r="Y59">
        <v>2951744.0565143814</v>
      </c>
      <c r="Z59">
        <v>2951744.0565143814</v>
      </c>
      <c r="AA59">
        <v>2521962.2207431351</v>
      </c>
      <c r="AB59">
        <v>2878886.4275083411</v>
      </c>
      <c r="AC59">
        <v>3010735.7665916481</v>
      </c>
      <c r="AD59">
        <v>4850494.7580373446</v>
      </c>
      <c r="AE59">
        <v>4274390.7801437387</v>
      </c>
      <c r="AF59">
        <v>4274390.7801437387</v>
      </c>
      <c r="AG59">
        <v>3644198.880668839</v>
      </c>
      <c r="AH59">
        <v>4166045.4667563341</v>
      </c>
      <c r="AI59">
        <v>4374855.1744820634</v>
      </c>
      <c r="AJ59">
        <v>6991609.3783399593</v>
      </c>
      <c r="AK59">
        <v>10000922.639445482</v>
      </c>
      <c r="AL59">
        <v>10000922.639445482</v>
      </c>
      <c r="AM59">
        <v>8548273.9166154638</v>
      </c>
      <c r="AN59">
        <v>9788854.9387491215</v>
      </c>
      <c r="AO59">
        <v>10204065.193293497</v>
      </c>
      <c r="AP59">
        <v>16354167.908346308</v>
      </c>
      <c r="AQ59">
        <v>32698748.846984699</v>
      </c>
      <c r="AR59">
        <v>32698748.846984699</v>
      </c>
      <c r="AS59">
        <v>28486455.069963548</v>
      </c>
      <c r="AT59">
        <v>31767636.861373376</v>
      </c>
      <c r="AU59">
        <v>33542191.619964004</v>
      </c>
      <c r="AV59">
        <v>53336162.864253327</v>
      </c>
      <c r="AW59">
        <v>3018.8643547460028</v>
      </c>
      <c r="AX59">
        <v>3018.8780926763038</v>
      </c>
      <c r="AY59">
        <v>2632.4634941588947</v>
      </c>
      <c r="AZ59">
        <v>2687.4509367259657</v>
      </c>
      <c r="BA59">
        <v>3337.2467841853304</v>
      </c>
      <c r="BB59">
        <v>2654.4810098817215</v>
      </c>
      <c r="BC59">
        <v>40817.131091626463</v>
      </c>
      <c r="BD59">
        <v>40817.131091626463</v>
      </c>
      <c r="BE59">
        <v>35516.371906616609</v>
      </c>
      <c r="BF59">
        <v>40141.750577703526</v>
      </c>
      <c r="BG59">
        <v>41489.168840295111</v>
      </c>
      <c r="BH59">
        <v>63025.377534186387</v>
      </c>
      <c r="BI59">
        <v>88064.96451272702</v>
      </c>
      <c r="BJ59">
        <v>76621.257422188733</v>
      </c>
      <c r="BK59">
        <v>86959.625128925487</v>
      </c>
      <c r="BL59">
        <v>89179.071410432342</v>
      </c>
      <c r="BM59">
        <v>138488.99818956724</v>
      </c>
      <c r="BN59">
        <v>88064.947340314131</v>
      </c>
    </row>
    <row r="60" spans="1:66">
      <c r="A60">
        <v>1971</v>
      </c>
      <c r="B60">
        <v>115646.63025745387</v>
      </c>
      <c r="C60">
        <v>99870.614699421858</v>
      </c>
      <c r="D60">
        <v>112079.33244180765</v>
      </c>
      <c r="E60">
        <v>119121.56558279764</v>
      </c>
      <c r="F60">
        <v>184475.26720143569</v>
      </c>
      <c r="G60">
        <v>228170.62572429501</v>
      </c>
      <c r="H60">
        <v>228170.5947054516</v>
      </c>
      <c r="I60">
        <v>196889.24084522924</v>
      </c>
      <c r="J60">
        <v>221343.62674045368</v>
      </c>
      <c r="K60">
        <v>234820.85782126355</v>
      </c>
      <c r="L60">
        <v>366223.13984792779</v>
      </c>
      <c r="M60">
        <v>781086.44393626181</v>
      </c>
      <c r="N60">
        <v>781086.44393626181</v>
      </c>
      <c r="O60">
        <v>659022.77619673847</v>
      </c>
      <c r="P60">
        <v>752650.76383323094</v>
      </c>
      <c r="Q60">
        <v>808548.06902285013</v>
      </c>
      <c r="R60">
        <v>1267031.3668634449</v>
      </c>
      <c r="S60">
        <v>1199183.224121108</v>
      </c>
      <c r="T60">
        <v>1199183.224121108</v>
      </c>
      <c r="U60">
        <v>1023026.1624415739</v>
      </c>
      <c r="V60">
        <v>1155357.0320738698</v>
      </c>
      <c r="W60">
        <v>1240143.7678768751</v>
      </c>
      <c r="X60">
        <v>1951238.2717284563</v>
      </c>
      <c r="Y60">
        <v>2909797.221708497</v>
      </c>
      <c r="Z60">
        <v>2909797.221708497</v>
      </c>
      <c r="AA60">
        <v>2538452.5395898554</v>
      </c>
      <c r="AB60">
        <v>2821762.1284670318</v>
      </c>
      <c r="AC60">
        <v>2981565.0201027761</v>
      </c>
      <c r="AD60">
        <v>4769571.3285580371</v>
      </c>
      <c r="AE60">
        <v>4181364.3903495525</v>
      </c>
      <c r="AF60">
        <v>4181364.3903495525</v>
      </c>
      <c r="AG60">
        <v>3653199.4629009669</v>
      </c>
      <c r="AH60">
        <v>4068350.9144275673</v>
      </c>
      <c r="AI60">
        <v>4286739.9513647417</v>
      </c>
      <c r="AJ60">
        <v>6868078.1913630636</v>
      </c>
      <c r="AK60">
        <v>9671367.6735877283</v>
      </c>
      <c r="AL60">
        <v>9671367.6735877283</v>
      </c>
      <c r="AM60">
        <v>8509694.3661601935</v>
      </c>
      <c r="AN60">
        <v>9433309.2766154166</v>
      </c>
      <c r="AO60">
        <v>9883470.5713118296</v>
      </c>
      <c r="AP60">
        <v>15805261.606211048</v>
      </c>
      <c r="AQ60">
        <v>31078876.131819364</v>
      </c>
      <c r="AR60">
        <v>31078876.131819364</v>
      </c>
      <c r="AS60">
        <v>27828961.898834467</v>
      </c>
      <c r="AT60">
        <v>30165302.67781502</v>
      </c>
      <c r="AU60">
        <v>31960659.727894787</v>
      </c>
      <c r="AV60">
        <v>50704386.122064315</v>
      </c>
      <c r="AW60">
        <v>3122.6347906127203</v>
      </c>
      <c r="AX60">
        <v>3122.6658094561421</v>
      </c>
      <c r="AY60">
        <v>2851.9885536145057</v>
      </c>
      <c r="AZ60">
        <v>2815.0381431616138</v>
      </c>
      <c r="BA60">
        <v>3422.2733443317074</v>
      </c>
      <c r="BB60">
        <v>2727.3945549436221</v>
      </c>
      <c r="BC60">
        <v>41708.873182030766</v>
      </c>
      <c r="BD60">
        <v>41708.873182030766</v>
      </c>
      <c r="BE60">
        <v>37742.596755275561</v>
      </c>
      <c r="BF60">
        <v>40904.72895387173</v>
      </c>
      <c r="BG60">
        <v>42518.620756125129</v>
      </c>
      <c r="BH60">
        <v>64191.256127879125</v>
      </c>
      <c r="BI60">
        <v>89941.671171303315</v>
      </c>
      <c r="BJ60">
        <v>81355.857007351893</v>
      </c>
      <c r="BK60">
        <v>88516.842467259368</v>
      </c>
      <c r="BL60">
        <v>91389.055020866916</v>
      </c>
      <c r="BM60">
        <v>141021.08309404852</v>
      </c>
      <c r="BN60">
        <v>89941.632397749025</v>
      </c>
    </row>
    <row r="61" spans="1:66">
      <c r="A61">
        <v>1972</v>
      </c>
      <c r="B61">
        <v>122975.98212185345</v>
      </c>
      <c r="C61">
        <v>104994.34673397357</v>
      </c>
      <c r="D61">
        <v>119801.96234997862</v>
      </c>
      <c r="E61">
        <v>126029.81293324508</v>
      </c>
      <c r="F61">
        <v>195939.84612942796</v>
      </c>
      <c r="G61">
        <v>242247.66497850293</v>
      </c>
      <c r="H61">
        <v>242247.65673232073</v>
      </c>
      <c r="I61">
        <v>206620.42568154933</v>
      </c>
      <c r="J61">
        <v>236046.69298743948</v>
      </c>
      <c r="K61">
        <v>248198.80205058298</v>
      </c>
      <c r="L61">
        <v>388337.07801417564</v>
      </c>
      <c r="M61">
        <v>830389.79127592337</v>
      </c>
      <c r="N61">
        <v>830389.79127592337</v>
      </c>
      <c r="O61">
        <v>695218.28830075695</v>
      </c>
      <c r="P61">
        <v>803870.72670157335</v>
      </c>
      <c r="Q61">
        <v>855774.02898725064</v>
      </c>
      <c r="R61">
        <v>1347334.9787653449</v>
      </c>
      <c r="S61">
        <v>1266916.8919630959</v>
      </c>
      <c r="T61">
        <v>1266916.8919630959</v>
      </c>
      <c r="U61">
        <v>1074635.468872457</v>
      </c>
      <c r="V61">
        <v>1227782.3802138681</v>
      </c>
      <c r="W61">
        <v>1303529.1356578581</v>
      </c>
      <c r="X61">
        <v>2057562.8497494704</v>
      </c>
      <c r="Y61">
        <v>3006177.9248742936</v>
      </c>
      <c r="Z61">
        <v>3006177.9248742936</v>
      </c>
      <c r="AA61">
        <v>2621979.1369234174</v>
      </c>
      <c r="AB61">
        <v>2942459.8355528014</v>
      </c>
      <c r="AC61">
        <v>3063546.8800971531</v>
      </c>
      <c r="AD61">
        <v>4935459.4637411907</v>
      </c>
      <c r="AE61">
        <v>4283932.4694477115</v>
      </c>
      <c r="AF61">
        <v>4283932.4694477115</v>
      </c>
      <c r="AG61">
        <v>3743527.6369049782</v>
      </c>
      <c r="AH61">
        <v>4207373.4954778226</v>
      </c>
      <c r="AI61">
        <v>4363003.6312460816</v>
      </c>
      <c r="AJ61">
        <v>7037960.1807387471</v>
      </c>
      <c r="AK61">
        <v>9796502.6755725984</v>
      </c>
      <c r="AL61">
        <v>9796502.6755725984</v>
      </c>
      <c r="AM61">
        <v>8614803.1855546664</v>
      </c>
      <c r="AN61">
        <v>9541403.902215289</v>
      </c>
      <c r="AO61">
        <v>10014556.215927528</v>
      </c>
      <c r="AP61">
        <v>15840843.933267048</v>
      </c>
      <c r="AQ61">
        <v>31160464.393503327</v>
      </c>
      <c r="AR61">
        <v>31160464.393503327</v>
      </c>
      <c r="AS61">
        <v>27647159.356859967</v>
      </c>
      <c r="AT61">
        <v>30634523.853024248</v>
      </c>
      <c r="AU61">
        <v>31634837.033586625</v>
      </c>
      <c r="AV61">
        <v>50645164.32943552</v>
      </c>
      <c r="AW61">
        <v>3704.2992652040007</v>
      </c>
      <c r="AX61">
        <v>3704.3075113861969</v>
      </c>
      <c r="AY61">
        <v>3368.2677863978092</v>
      </c>
      <c r="AZ61">
        <v>3557.2317125177765</v>
      </c>
      <c r="BA61">
        <v>3860.8238159071593</v>
      </c>
      <c r="BB61">
        <v>3542.6142446802419</v>
      </c>
      <c r="BC61">
        <v>44374.447771401239</v>
      </c>
      <c r="BD61">
        <v>44374.447771401239</v>
      </c>
      <c r="BE61">
        <v>39413.908782108745</v>
      </c>
      <c r="BF61">
        <v>43794.321866468097</v>
      </c>
      <c r="BG61">
        <v>44947.122260577773</v>
      </c>
      <c r="BH61">
        <v>68007.053614326054</v>
      </c>
      <c r="BI61">
        <v>95212.133404147782</v>
      </c>
      <c r="BJ61">
        <v>84470.960026747402</v>
      </c>
      <c r="BK61">
        <v>94090.684558905996</v>
      </c>
      <c r="BL61">
        <v>96304.995316416054</v>
      </c>
      <c r="BM61">
        <v>148587.60282638331</v>
      </c>
      <c r="BN61">
        <v>95212.123096420022</v>
      </c>
    </row>
    <row r="62" spans="1:66">
      <c r="A62">
        <v>1973</v>
      </c>
      <c r="B62">
        <v>124292.78848281396</v>
      </c>
      <c r="C62">
        <v>106033.56127662303</v>
      </c>
      <c r="D62">
        <v>122363.11008111981</v>
      </c>
      <c r="E62">
        <v>126143.00899511253</v>
      </c>
      <c r="F62">
        <v>197578.2930146404</v>
      </c>
      <c r="G62">
        <v>245113.27369553503</v>
      </c>
      <c r="H62">
        <v>245113.0901054409</v>
      </c>
      <c r="I62">
        <v>209032.23414566621</v>
      </c>
      <c r="J62">
        <v>241296.73091505008</v>
      </c>
      <c r="K62">
        <v>248767.89691321662</v>
      </c>
      <c r="L62">
        <v>392069.31673707528</v>
      </c>
      <c r="M62">
        <v>829856.16808158089</v>
      </c>
      <c r="N62">
        <v>829856.16808158089</v>
      </c>
      <c r="O62">
        <v>694881.95203456911</v>
      </c>
      <c r="P62">
        <v>811507.45478119818</v>
      </c>
      <c r="Q62">
        <v>847110.28861022764</v>
      </c>
      <c r="R62">
        <v>1346814.2058501421</v>
      </c>
      <c r="S62">
        <v>1259551.8203970129</v>
      </c>
      <c r="T62">
        <v>1259551.8203970129</v>
      </c>
      <c r="U62">
        <v>1068632.7874089489</v>
      </c>
      <c r="V62">
        <v>1234383.9983193399</v>
      </c>
      <c r="W62">
        <v>1282514.9922748497</v>
      </c>
      <c r="X62">
        <v>2048543.3830300975</v>
      </c>
      <c r="Y62">
        <v>2934581.1929608039</v>
      </c>
      <c r="Z62">
        <v>2934581.1929608039</v>
      </c>
      <c r="AA62">
        <v>2558186.8912719535</v>
      </c>
      <c r="AB62">
        <v>2910254.5870302268</v>
      </c>
      <c r="AC62">
        <v>2962128.1918893708</v>
      </c>
      <c r="AD62">
        <v>4797381.0066355225</v>
      </c>
      <c r="AE62">
        <v>4121044.7938551605</v>
      </c>
      <c r="AF62">
        <v>4121044.7938551605</v>
      </c>
      <c r="AG62">
        <v>3609715.7826167634</v>
      </c>
      <c r="AH62">
        <v>4082698.6505827904</v>
      </c>
      <c r="AI62">
        <v>4156515.1799136531</v>
      </c>
      <c r="AJ62">
        <v>6768592.2168631647</v>
      </c>
      <c r="AK62">
        <v>9217145.704104932</v>
      </c>
      <c r="AL62">
        <v>9217145.704104932</v>
      </c>
      <c r="AM62">
        <v>8080190.2845648415</v>
      </c>
      <c r="AN62">
        <v>9037787.5996681396</v>
      </c>
      <c r="AO62">
        <v>9375794.2046333142</v>
      </c>
      <c r="AP62">
        <v>14932500.252120281</v>
      </c>
      <c r="AQ62">
        <v>28337869.44313835</v>
      </c>
      <c r="AR62">
        <v>28337869.44313835</v>
      </c>
      <c r="AS62">
        <v>24708900.7659605</v>
      </c>
      <c r="AT62">
        <v>28078563.678855933</v>
      </c>
      <c r="AU62">
        <v>28562471.762955688</v>
      </c>
      <c r="AV62">
        <v>45677679.623587765</v>
      </c>
      <c r="AW62">
        <v>3472.3032700928911</v>
      </c>
      <c r="AX62">
        <v>3472.4868601870157</v>
      </c>
      <c r="AY62">
        <v>3034.8884075798601</v>
      </c>
      <c r="AZ62">
        <v>3429.4892471895514</v>
      </c>
      <c r="BA62">
        <v>3518.1210770084363</v>
      </c>
      <c r="BB62">
        <v>3087.2692922055016</v>
      </c>
      <c r="BC62">
        <v>45896.8574162843</v>
      </c>
      <c r="BD62">
        <v>45896.8574162843</v>
      </c>
      <c r="BE62">
        <v>40605.962303517917</v>
      </c>
      <c r="BF62">
        <v>45791.516225555555</v>
      </c>
      <c r="BG62">
        <v>46035.533482321953</v>
      </c>
      <c r="BH62">
        <v>69885.413810695754</v>
      </c>
      <c r="BI62">
        <v>98927.55009902356</v>
      </c>
      <c r="BJ62">
        <v>87569.804673440492</v>
      </c>
      <c r="BK62">
        <v>98744.049948513071</v>
      </c>
      <c r="BL62">
        <v>99182.298988963827</v>
      </c>
      <c r="BM62">
        <v>153383.09445880857</v>
      </c>
      <c r="BN62">
        <v>98927.320611405899</v>
      </c>
    </row>
    <row r="63" spans="1:66">
      <c r="A63">
        <v>1974</v>
      </c>
      <c r="B63">
        <v>113129.99978115399</v>
      </c>
      <c r="C63">
        <v>96763.618939540815</v>
      </c>
      <c r="D63">
        <v>110197.81010814644</v>
      </c>
      <c r="E63">
        <v>115915.46838879265</v>
      </c>
      <c r="F63">
        <v>179160.72833534479</v>
      </c>
      <c r="G63">
        <v>223972.7854676916</v>
      </c>
      <c r="H63">
        <v>223972.56500079797</v>
      </c>
      <c r="I63">
        <v>191855.32121685692</v>
      </c>
      <c r="J63">
        <v>218309.91564632443</v>
      </c>
      <c r="K63">
        <v>229346.21325820938</v>
      </c>
      <c r="L63">
        <v>356833.31416759157</v>
      </c>
      <c r="M63">
        <v>748742.20555009868</v>
      </c>
      <c r="N63">
        <v>748742.20555009868</v>
      </c>
      <c r="O63">
        <v>630643.36368067993</v>
      </c>
      <c r="P63">
        <v>726771.684265182</v>
      </c>
      <c r="Q63">
        <v>769045.51090972964</v>
      </c>
      <c r="R63">
        <v>1211904.6986413265</v>
      </c>
      <c r="S63">
        <v>1127069.8188210386</v>
      </c>
      <c r="T63">
        <v>1127069.8188210386</v>
      </c>
      <c r="U63">
        <v>961414.59282191994</v>
      </c>
      <c r="V63">
        <v>1098340.8357974289</v>
      </c>
      <c r="W63">
        <v>1152283.0014876109</v>
      </c>
      <c r="X63">
        <v>1833604.1456314751</v>
      </c>
      <c r="Y63">
        <v>2621620.4959886381</v>
      </c>
      <c r="Z63">
        <v>2621620.4959886381</v>
      </c>
      <c r="AA63">
        <v>2275093.5263562859</v>
      </c>
      <c r="AB63">
        <v>2588370.1998149436</v>
      </c>
      <c r="AC63">
        <v>2651267.2033221857</v>
      </c>
      <c r="AD63">
        <v>4286432.1887525134</v>
      </c>
      <c r="AE63">
        <v>3674291.0167670343</v>
      </c>
      <c r="AF63">
        <v>3674291.0167670343</v>
      </c>
      <c r="AG63">
        <v>3202801.0401822799</v>
      </c>
      <c r="AH63">
        <v>3648718.7302182741</v>
      </c>
      <c r="AI63">
        <v>3704219.8064194834</v>
      </c>
      <c r="AJ63">
        <v>6044227.5447070133</v>
      </c>
      <c r="AK63">
        <v>8056729.2409278471</v>
      </c>
      <c r="AL63">
        <v>8056729.2409278471</v>
      </c>
      <c r="AM63">
        <v>6970942.6187739084</v>
      </c>
      <c r="AN63">
        <v>7922323.9906620579</v>
      </c>
      <c r="AO63">
        <v>8214438.832136496</v>
      </c>
      <c r="AP63">
        <v>13138963.016228886</v>
      </c>
      <c r="AQ63">
        <v>24382318.247052882</v>
      </c>
      <c r="AR63">
        <v>24382318.247052882</v>
      </c>
      <c r="AS63">
        <v>21072568.024900608</v>
      </c>
      <c r="AT63">
        <v>23882126.294349801</v>
      </c>
      <c r="AU63">
        <v>24834839.901034616</v>
      </c>
      <c r="AV63">
        <v>39208324.260565981</v>
      </c>
      <c r="AW63">
        <v>2287.2140946163672</v>
      </c>
      <c r="AX63">
        <v>2287.4345615100387</v>
      </c>
      <c r="AY63">
        <v>1671.9166622247099</v>
      </c>
      <c r="AZ63">
        <v>2085.7045699684791</v>
      </c>
      <c r="BA63">
        <v>2484.7235193759193</v>
      </c>
      <c r="BB63">
        <v>1488.1425030979935</v>
      </c>
      <c r="BC63">
        <v>42506.421362382353</v>
      </c>
      <c r="BD63">
        <v>42506.421362382353</v>
      </c>
      <c r="BE63">
        <v>37443.647301636462</v>
      </c>
      <c r="BF63">
        <v>41689.601868475838</v>
      </c>
      <c r="BG63">
        <v>43345.463664244089</v>
      </c>
      <c r="BH63">
        <v>64411.398301346839</v>
      </c>
      <c r="BI63">
        <v>92780.430447089835</v>
      </c>
      <c r="BJ63">
        <v>82158.310600901154</v>
      </c>
      <c r="BK63">
        <v>91194.473491610042</v>
      </c>
      <c r="BL63">
        <v>94421.388845329289</v>
      </c>
      <c r="BM63">
        <v>143065.46804915791</v>
      </c>
      <c r="BN63">
        <v>92780.154863472751</v>
      </c>
    </row>
    <row r="64" spans="1:66">
      <c r="A64">
        <v>1975</v>
      </c>
      <c r="B64">
        <v>108624.52794153561</v>
      </c>
      <c r="C64">
        <v>91611.883682750544</v>
      </c>
      <c r="D64">
        <v>105473.5270300297</v>
      </c>
      <c r="E64">
        <v>111657.97318393945</v>
      </c>
      <c r="F64">
        <v>171626.41708782557</v>
      </c>
      <c r="G64">
        <v>214623.45964544837</v>
      </c>
      <c r="H64">
        <v>214623.69807747044</v>
      </c>
      <c r="I64">
        <v>181459.32012039688</v>
      </c>
      <c r="J64">
        <v>208501.08179313358</v>
      </c>
      <c r="K64">
        <v>220510.06958111306</v>
      </c>
      <c r="L64">
        <v>341202.48272709502</v>
      </c>
      <c r="M64">
        <v>714154.07581670373</v>
      </c>
      <c r="N64">
        <v>714154.07581670373</v>
      </c>
      <c r="O64">
        <v>597303.84841458651</v>
      </c>
      <c r="P64">
        <v>691208.35731458524</v>
      </c>
      <c r="Q64">
        <v>735811.05897714454</v>
      </c>
      <c r="R64">
        <v>1154902.8090572942</v>
      </c>
      <c r="S64">
        <v>1070295.9198615151</v>
      </c>
      <c r="T64">
        <v>1070295.9198615151</v>
      </c>
      <c r="U64">
        <v>905985.08721105917</v>
      </c>
      <c r="V64">
        <v>1039486.8977776996</v>
      </c>
      <c r="W64">
        <v>1098631.9713280804</v>
      </c>
      <c r="X64">
        <v>1738936.4967114346</v>
      </c>
      <c r="Y64">
        <v>2451157.4492169884</v>
      </c>
      <c r="Z64">
        <v>2451157.4492169884</v>
      </c>
      <c r="AA64">
        <v>2107151.0936907474</v>
      </c>
      <c r="AB64">
        <v>2403983.5586951445</v>
      </c>
      <c r="AC64">
        <v>2495133.5360199362</v>
      </c>
      <c r="AD64">
        <v>4021336.7482076949</v>
      </c>
      <c r="AE64">
        <v>3425428.1703674593</v>
      </c>
      <c r="AF64">
        <v>3425428.1703674593</v>
      </c>
      <c r="AG64">
        <v>2942195.6247659181</v>
      </c>
      <c r="AH64">
        <v>3373463.4624501583</v>
      </c>
      <c r="AI64">
        <v>3475384.4697579662</v>
      </c>
      <c r="AJ64">
        <v>5629338.4033877254</v>
      </c>
      <c r="AK64">
        <v>7393234.1147722425</v>
      </c>
      <c r="AL64">
        <v>7393234.1147722425</v>
      </c>
      <c r="AM64">
        <v>6271996.8661787584</v>
      </c>
      <c r="AN64">
        <v>7223130.6209267145</v>
      </c>
      <c r="AO64">
        <v>7561346.8082903316</v>
      </c>
      <c r="AP64">
        <v>12063962.859628029</v>
      </c>
      <c r="AQ64">
        <v>22493253.078078534</v>
      </c>
      <c r="AR64">
        <v>22493253.078078534</v>
      </c>
      <c r="AS64">
        <v>19062915.46209418</v>
      </c>
      <c r="AT64">
        <v>21906721.19934462</v>
      </c>
      <c r="AU64">
        <v>23047049.980835639</v>
      </c>
      <c r="AV64">
        <v>36358580.320101902</v>
      </c>
      <c r="AW64">
        <v>2625.5962376228676</v>
      </c>
      <c r="AX64">
        <v>2625.3578056007836</v>
      </c>
      <c r="AY64">
        <v>1764.4472451042216</v>
      </c>
      <c r="AZ64">
        <v>2445.9722669258595</v>
      </c>
      <c r="BA64">
        <v>2805.8767867658298</v>
      </c>
      <c r="BB64">
        <v>2050.3514485560986</v>
      </c>
      <c r="BC64">
        <v>41343.467066516932</v>
      </c>
      <c r="BD64">
        <v>41343.467066516932</v>
      </c>
      <c r="BE64">
        <v>35423.887601435432</v>
      </c>
      <c r="BF64">
        <v>40391.879220634641</v>
      </c>
      <c r="BG64">
        <v>42307.630318027776</v>
      </c>
      <c r="BH64">
        <v>62373.484646773468</v>
      </c>
      <c r="BI64">
        <v>89740.8056026345</v>
      </c>
      <c r="BJ64">
        <v>77498.188046849435</v>
      </c>
      <c r="BK64">
        <v>87824.262912770631</v>
      </c>
      <c r="BL64">
        <v>91684.822232105202</v>
      </c>
      <c r="BM64">
        <v>137777.40114454521</v>
      </c>
      <c r="BN64">
        <v>89741.103642662114</v>
      </c>
    </row>
    <row r="65" spans="1:66">
      <c r="A65">
        <v>1976</v>
      </c>
      <c r="B65">
        <v>115169.89703827896</v>
      </c>
      <c r="C65">
        <v>98174.878903755773</v>
      </c>
      <c r="D65">
        <v>112633.29446817862</v>
      </c>
      <c r="E65">
        <v>117590.73983445489</v>
      </c>
      <c r="F65">
        <v>181267.53158388796</v>
      </c>
      <c r="G65">
        <v>227368.04955135728</v>
      </c>
      <c r="H65">
        <v>227368.1127511519</v>
      </c>
      <c r="I65">
        <v>194365.98466953714</v>
      </c>
      <c r="J65">
        <v>222378.52874692739</v>
      </c>
      <c r="K65">
        <v>232130.90119358725</v>
      </c>
      <c r="L65">
        <v>360055.37233495363</v>
      </c>
      <c r="M65">
        <v>747779.74347991764</v>
      </c>
      <c r="N65">
        <v>747779.74347991764</v>
      </c>
      <c r="O65">
        <v>634121.21114223124</v>
      </c>
      <c r="P65">
        <v>727631.73966135643</v>
      </c>
      <c r="Q65">
        <v>766870.4317292542</v>
      </c>
      <c r="R65">
        <v>1207036.9298759429</v>
      </c>
      <c r="S65">
        <v>1114367.2601279523</v>
      </c>
      <c r="T65">
        <v>1114367.2601279523</v>
      </c>
      <c r="U65">
        <v>957048.9695806572</v>
      </c>
      <c r="V65">
        <v>1087581.6908962494</v>
      </c>
      <c r="W65">
        <v>1139034.6464501182</v>
      </c>
      <c r="X65">
        <v>1810349.5590924602</v>
      </c>
      <c r="Y65">
        <v>2525660.504958869</v>
      </c>
      <c r="Z65">
        <v>2525660.504958869</v>
      </c>
      <c r="AA65">
        <v>2207156.2321517756</v>
      </c>
      <c r="AB65">
        <v>2486427.403780953</v>
      </c>
      <c r="AC65">
        <v>2562103.2856083168</v>
      </c>
      <c r="AD65">
        <v>4140641.2222076165</v>
      </c>
      <c r="AE65">
        <v>3515346.207232934</v>
      </c>
      <c r="AF65">
        <v>3515346.207232934</v>
      </c>
      <c r="AG65">
        <v>3071908.564231406</v>
      </c>
      <c r="AH65">
        <v>3475750.5778923864</v>
      </c>
      <c r="AI65">
        <v>3550768.6009884584</v>
      </c>
      <c r="AJ65">
        <v>5762436.0274119424</v>
      </c>
      <c r="AK65">
        <v>7548034.5490964539</v>
      </c>
      <c r="AL65">
        <v>7548034.5490964539</v>
      </c>
      <c r="AM65">
        <v>6547420.3978471737</v>
      </c>
      <c r="AN65">
        <v>7439336.8743303251</v>
      </c>
      <c r="AO65">
        <v>7646555.4783614939</v>
      </c>
      <c r="AP65">
        <v>12309185.84692339</v>
      </c>
      <c r="AQ65">
        <v>23342921.274617452</v>
      </c>
      <c r="AR65">
        <v>23342921.274617452</v>
      </c>
      <c r="AS65">
        <v>19883277.447852738</v>
      </c>
      <c r="AT65">
        <v>22732514.229136832</v>
      </c>
      <c r="AU65">
        <v>23915132.339248061</v>
      </c>
      <c r="AV65">
        <v>37484765.871842474</v>
      </c>
      <c r="AW65">
        <v>2971.7445252006378</v>
      </c>
      <c r="AX65">
        <v>2971.6813254060003</v>
      </c>
      <c r="AY65">
        <v>1983.7731379744184</v>
      </c>
      <c r="AZ65">
        <v>2888.0601894298361</v>
      </c>
      <c r="BA65">
        <v>3050.5784753224921</v>
      </c>
      <c r="BB65">
        <v>2479.6908328221962</v>
      </c>
      <c r="BC65">
        <v>44879.914100319089</v>
      </c>
      <c r="BD65">
        <v>44879.914100319089</v>
      </c>
      <c r="BE65">
        <v>38625.286432814064</v>
      </c>
      <c r="BF65">
        <v>44300.133891158854</v>
      </c>
      <c r="BG65">
        <v>45448.551846143848</v>
      </c>
      <c r="BH65">
        <v>67293.153995881818</v>
      </c>
      <c r="BI65">
        <v>97265.126069217164</v>
      </c>
      <c r="BJ65">
        <v>84427.178051363619</v>
      </c>
      <c r="BK65">
        <v>96065.226018320114</v>
      </c>
      <c r="BL65">
        <v>98446.018559670527</v>
      </c>
      <c r="BM65">
        <v>148309.98294970635</v>
      </c>
      <c r="BN65">
        <v>97265.205068960466</v>
      </c>
    </row>
    <row r="66" spans="1:66">
      <c r="A66">
        <v>1977</v>
      </c>
      <c r="B66">
        <v>118288.0703290066</v>
      </c>
      <c r="C66">
        <v>100273.09507996531</v>
      </c>
      <c r="D66">
        <v>116403.68032517901</v>
      </c>
      <c r="E66">
        <v>120084.08675675151</v>
      </c>
      <c r="F66">
        <v>185457.61013957378</v>
      </c>
      <c r="G66">
        <v>233614.51965699656</v>
      </c>
      <c r="H66">
        <v>233614.53588472176</v>
      </c>
      <c r="I66">
        <v>198650.07246306346</v>
      </c>
      <c r="J66">
        <v>229913.33812937606</v>
      </c>
      <c r="K66">
        <v>237144.84174855961</v>
      </c>
      <c r="L66">
        <v>368389.0747791836</v>
      </c>
      <c r="M66">
        <v>763570.32167437894</v>
      </c>
      <c r="N66">
        <v>763570.32167437894</v>
      </c>
      <c r="O66">
        <v>645400.08961532114</v>
      </c>
      <c r="P66">
        <v>747338.08682769898</v>
      </c>
      <c r="Q66">
        <v>779065.63253770943</v>
      </c>
      <c r="R66">
        <v>1229532.8618149944</v>
      </c>
      <c r="S66">
        <v>1137543.8685457301</v>
      </c>
      <c r="T66">
        <v>1137543.8685457301</v>
      </c>
      <c r="U66">
        <v>972049.91779952671</v>
      </c>
      <c r="V66">
        <v>1116002.9527179878</v>
      </c>
      <c r="W66">
        <v>1157666.9840740494</v>
      </c>
      <c r="X66">
        <v>1842659.0671158182</v>
      </c>
      <c r="Y66">
        <v>2563167.9157031858</v>
      </c>
      <c r="Z66">
        <v>2563167.9157031858</v>
      </c>
      <c r="AA66">
        <v>2232698.0057641482</v>
      </c>
      <c r="AB66">
        <v>2531958.1277574184</v>
      </c>
      <c r="AC66">
        <v>2592232.7680499782</v>
      </c>
      <c r="AD66">
        <v>4208659.7941001253</v>
      </c>
      <c r="AE66">
        <v>3571487.6282317284</v>
      </c>
      <c r="AF66">
        <v>3571487.6282317284</v>
      </c>
      <c r="AG66">
        <v>3108053.3249706989</v>
      </c>
      <c r="AH66">
        <v>3530308.8607823388</v>
      </c>
      <c r="AI66">
        <v>3609643.8647221718</v>
      </c>
      <c r="AJ66">
        <v>5853987.6317469161</v>
      </c>
      <c r="AK66">
        <v>7691663.9654238559</v>
      </c>
      <c r="AL66">
        <v>7691663.9654238559</v>
      </c>
      <c r="AM66">
        <v>6660833.8692114679</v>
      </c>
      <c r="AN66">
        <v>7570253.1328384113</v>
      </c>
      <c r="AO66">
        <v>7789879.9721507635</v>
      </c>
      <c r="AP66">
        <v>12497098.714963652</v>
      </c>
      <c r="AQ66">
        <v>23578827.418749843</v>
      </c>
      <c r="AR66">
        <v>23578827.418749843</v>
      </c>
      <c r="AS66">
        <v>20213736.765248593</v>
      </c>
      <c r="AT66">
        <v>23100267.377505481</v>
      </c>
      <c r="AU66">
        <v>24078584.811307237</v>
      </c>
      <c r="AV66">
        <v>37860089.138241984</v>
      </c>
      <c r="AW66">
        <v>2961.6210010166469</v>
      </c>
      <c r="AX66">
        <v>2961.6047732914667</v>
      </c>
      <c r="AY66">
        <v>1896.1176968671516</v>
      </c>
      <c r="AZ66">
        <v>2894.0225209819573</v>
      </c>
      <c r="BA66">
        <v>3023.3317649434266</v>
      </c>
      <c r="BB66">
        <v>2526.1454999639559</v>
      </c>
      <c r="BC66">
        <v>46590.04240174302</v>
      </c>
      <c r="BD66">
        <v>46590.04240174302</v>
      </c>
      <c r="BE66">
        <v>39703.429020481315</v>
      </c>
      <c r="BF66">
        <v>46299.857380454559</v>
      </c>
      <c r="BG66">
        <v>46863.915003311762</v>
      </c>
      <c r="BH66">
        <v>69449.24884230482</v>
      </c>
      <c r="BI66">
        <v>101125.56915265098</v>
      </c>
      <c r="BJ66">
        <v>86962.568174999004</v>
      </c>
      <c r="BK66">
        <v>100557.15095479533</v>
      </c>
      <c r="BL66">
        <v>101664.64405127217</v>
      </c>
      <c r="BM66">
        <v>153103.12802023088</v>
      </c>
      <c r="BN66">
        <v>101125.58943730746</v>
      </c>
    </row>
    <row r="67" spans="1:66">
      <c r="A67">
        <v>1978</v>
      </c>
      <c r="B67">
        <v>120725.6017029021</v>
      </c>
      <c r="C67">
        <v>103750.10836493757</v>
      </c>
      <c r="D67">
        <v>119691.78827814633</v>
      </c>
      <c r="E67">
        <v>121714.98645393236</v>
      </c>
      <c r="F67">
        <v>188585.67500963152</v>
      </c>
      <c r="G67">
        <v>238656.68457241784</v>
      </c>
      <c r="H67">
        <v>238656.68871294928</v>
      </c>
      <c r="I67">
        <v>205903.63855530781</v>
      </c>
      <c r="J67">
        <v>236782.24553547936</v>
      </c>
      <c r="K67">
        <v>240452.7325615864</v>
      </c>
      <c r="L67">
        <v>375112.00049663259</v>
      </c>
      <c r="M67">
        <v>770182.5859578239</v>
      </c>
      <c r="N67">
        <v>770182.5859578239</v>
      </c>
      <c r="O67">
        <v>661692.82171708741</v>
      </c>
      <c r="P67">
        <v>761152.11315202876</v>
      </c>
      <c r="Q67">
        <v>778774.60080263135</v>
      </c>
      <c r="R67">
        <v>1238389.3670226759</v>
      </c>
      <c r="S67">
        <v>1144980.8732608652</v>
      </c>
      <c r="T67">
        <v>1144980.8732608652</v>
      </c>
      <c r="U67">
        <v>992412.59117730614</v>
      </c>
      <c r="V67">
        <v>1133612.1008791565</v>
      </c>
      <c r="W67">
        <v>1155110.2844625576</v>
      </c>
      <c r="X67">
        <v>1853366.1568640165</v>
      </c>
      <c r="Y67">
        <v>2593133.9990939051</v>
      </c>
      <c r="Z67">
        <v>2593133.9990939051</v>
      </c>
      <c r="AA67">
        <v>2275349.2969280207</v>
      </c>
      <c r="AB67">
        <v>2575548.8047883878</v>
      </c>
      <c r="AC67">
        <v>2610637.2646710826</v>
      </c>
      <c r="AD67">
        <v>4247310.6478735954</v>
      </c>
      <c r="AE67">
        <v>3631643.613471258</v>
      </c>
      <c r="AF67">
        <v>3631643.613471258</v>
      </c>
      <c r="AG67">
        <v>3183352.4623229722</v>
      </c>
      <c r="AH67">
        <v>3604233.9521933543</v>
      </c>
      <c r="AI67">
        <v>3655751.1422332865</v>
      </c>
      <c r="AJ67">
        <v>5933797.6332050059</v>
      </c>
      <c r="AK67">
        <v>7899627.2249276144</v>
      </c>
      <c r="AL67">
        <v>7899627.2249276144</v>
      </c>
      <c r="AM67">
        <v>6891019.5375158945</v>
      </c>
      <c r="AN67">
        <v>7830150.0347771794</v>
      </c>
      <c r="AO67">
        <v>7968032.9798866557</v>
      </c>
      <c r="AP67">
        <v>12810271.234644799</v>
      </c>
      <c r="AQ67">
        <v>24658333.472258069</v>
      </c>
      <c r="AR67">
        <v>24658333.472258069</v>
      </c>
      <c r="AS67">
        <v>21148023.606993832</v>
      </c>
      <c r="AT67">
        <v>24488556.833808281</v>
      </c>
      <c r="AU67">
        <v>24875716.823696285</v>
      </c>
      <c r="AV67">
        <v>39554414.761804268</v>
      </c>
      <c r="AW67">
        <v>2794.5188333863493</v>
      </c>
      <c r="AX67">
        <v>2794.5146928549307</v>
      </c>
      <c r="AY67">
        <v>1596.5781745672984</v>
      </c>
      <c r="AZ67">
        <v>2601.3310208132834</v>
      </c>
      <c r="BA67">
        <v>2977.24034627833</v>
      </c>
      <c r="BB67">
        <v>2059.3495226304572</v>
      </c>
      <c r="BC67">
        <v>48563.714563466339</v>
      </c>
      <c r="BD67">
        <v>48563.714563466339</v>
      </c>
      <c r="BE67">
        <v>41756.473548032023</v>
      </c>
      <c r="BF67">
        <v>48418.418847714922</v>
      </c>
      <c r="BG67">
        <v>48708.362637410253</v>
      </c>
      <c r="BH67">
        <v>71940.8203415155</v>
      </c>
      <c r="BI67">
        <v>105775.20922606632</v>
      </c>
      <c r="BJ67">
        <v>91956.3427648629</v>
      </c>
      <c r="BK67">
        <v>105689.77863134196</v>
      </c>
      <c r="BL67">
        <v>105872.26550132515</v>
      </c>
      <c r="BM67">
        <v>159292.6588651218</v>
      </c>
      <c r="BN67">
        <v>105775.2144017306</v>
      </c>
    </row>
    <row r="68" spans="1:66">
      <c r="A68">
        <v>1979</v>
      </c>
      <c r="B68">
        <v>125215.79613136819</v>
      </c>
      <c r="C68">
        <v>107480.76696519079</v>
      </c>
      <c r="D68">
        <v>123045.37844185653</v>
      </c>
      <c r="E68">
        <v>127355.98674433802</v>
      </c>
      <c r="F68">
        <v>194877.29671658701</v>
      </c>
      <c r="G68">
        <v>247328.30756998219</v>
      </c>
      <c r="H68">
        <v>247328.30756998219</v>
      </c>
      <c r="I68">
        <v>213209.82409574403</v>
      </c>
      <c r="J68">
        <v>243353.21997420967</v>
      </c>
      <c r="K68">
        <v>251248.31335098814</v>
      </c>
      <c r="L68">
        <v>387443.10252749996</v>
      </c>
      <c r="M68">
        <v>806381.88270882913</v>
      </c>
      <c r="N68">
        <v>806381.88270882913</v>
      </c>
      <c r="O68">
        <v>693917.83025224891</v>
      </c>
      <c r="P68">
        <v>794948.44069991505</v>
      </c>
      <c r="Q68">
        <v>817491.02134146623</v>
      </c>
      <c r="R68">
        <v>1294821.6694158481</v>
      </c>
      <c r="S68">
        <v>1204500.8920706538</v>
      </c>
      <c r="T68">
        <v>1204500.8920706538</v>
      </c>
      <c r="U68">
        <v>1045690.9878160981</v>
      </c>
      <c r="V68">
        <v>1191154.890135448</v>
      </c>
      <c r="W68">
        <v>1216763.4804104995</v>
      </c>
      <c r="X68">
        <v>1948856.1268543636</v>
      </c>
      <c r="Y68">
        <v>2782337.2367091095</v>
      </c>
      <c r="Z68">
        <v>2782337.2367091095</v>
      </c>
      <c r="AA68">
        <v>2434202.887155673</v>
      </c>
      <c r="AB68">
        <v>2765125.9482630859</v>
      </c>
      <c r="AC68">
        <v>2802526.0119269108</v>
      </c>
      <c r="AD68">
        <v>4549059.4104593629</v>
      </c>
      <c r="AE68">
        <v>3941522.640158827</v>
      </c>
      <c r="AF68">
        <v>3941522.640158827</v>
      </c>
      <c r="AG68">
        <v>3425441.2524918849</v>
      </c>
      <c r="AH68">
        <v>3915622.3141927072</v>
      </c>
      <c r="AI68">
        <v>3965985.3934462918</v>
      </c>
      <c r="AJ68">
        <v>6420378.0128718624</v>
      </c>
      <c r="AK68">
        <v>8813948.4036842976</v>
      </c>
      <c r="AL68">
        <v>8813948.4036842976</v>
      </c>
      <c r="AM68">
        <v>7610588.2545500826</v>
      </c>
      <c r="AN68">
        <v>8768724.8367305957</v>
      </c>
      <c r="AO68">
        <v>8874370.0891757533</v>
      </c>
      <c r="AP68">
        <v>14272415.104258787</v>
      </c>
      <c r="AQ68">
        <v>28821405.428959068</v>
      </c>
      <c r="AR68">
        <v>28821405.428959068</v>
      </c>
      <c r="AS68">
        <v>23843094.141327035</v>
      </c>
      <c r="AT68">
        <v>28266883.817177657</v>
      </c>
      <c r="AU68">
        <v>29362577.449713472</v>
      </c>
      <c r="AV68">
        <v>46307834.764326252</v>
      </c>
      <c r="AW68">
        <v>3103.2846927541868</v>
      </c>
      <c r="AX68">
        <v>3103.2846927541868</v>
      </c>
      <c r="AY68">
        <v>1751.7098346375578</v>
      </c>
      <c r="AZ68">
        <v>2737.5369095034021</v>
      </c>
      <c r="BA68">
        <v>3463.6601376878848</v>
      </c>
      <c r="BB68">
        <v>2311.4909056740412</v>
      </c>
      <c r="BC68">
        <v>49530.67540053917</v>
      </c>
      <c r="BD68">
        <v>49530.67540053917</v>
      </c>
      <c r="BE68">
        <v>42321.093266628777</v>
      </c>
      <c r="BF68">
        <v>48389.482635405577</v>
      </c>
      <c r="BG68">
        <v>50674.316233546</v>
      </c>
      <c r="BH68">
        <v>72661.255305557992</v>
      </c>
      <c r="BI68">
        <v>107564.91378527042</v>
      </c>
      <c r="BJ68">
        <v>93032.822556617801</v>
      </c>
      <c r="BK68">
        <v>105454.41479278331</v>
      </c>
      <c r="BL68">
        <v>109687.63635336865</v>
      </c>
      <c r="BM68">
        <v>160598.46080541291</v>
      </c>
      <c r="BN68">
        <v>107564.91378527042</v>
      </c>
    </row>
    <row r="69" spans="1:66">
      <c r="A69">
        <v>1980</v>
      </c>
      <c r="B69">
        <v>130143.69496148976</v>
      </c>
      <c r="C69">
        <v>111495.53926511231</v>
      </c>
      <c r="D69">
        <v>128755.21784117598</v>
      </c>
      <c r="E69">
        <v>131498.82345997292</v>
      </c>
      <c r="F69">
        <v>202247.2251775703</v>
      </c>
      <c r="G69">
        <v>256869.61241893758</v>
      </c>
      <c r="H69">
        <v>256869.61241893758</v>
      </c>
      <c r="I69">
        <v>220884.58454616254</v>
      </c>
      <c r="J69">
        <v>254219.89464777871</v>
      </c>
      <c r="K69">
        <v>259433.43186868937</v>
      </c>
      <c r="L69">
        <v>401811.80635617318</v>
      </c>
      <c r="M69">
        <v>833428.73211863125</v>
      </c>
      <c r="N69">
        <v>833428.73211863125</v>
      </c>
      <c r="O69">
        <v>718112.02983690228</v>
      </c>
      <c r="P69">
        <v>827717.22496178176</v>
      </c>
      <c r="Q69">
        <v>839052.78802823904</v>
      </c>
      <c r="R69">
        <v>1337371.1417120011</v>
      </c>
      <c r="S69">
        <v>1244822.1070885814</v>
      </c>
      <c r="T69">
        <v>1244822.1070885814</v>
      </c>
      <c r="U69">
        <v>1080822.6681261982</v>
      </c>
      <c r="V69">
        <v>1241035.1112335464</v>
      </c>
      <c r="W69">
        <v>1248436.2276302581</v>
      </c>
      <c r="X69">
        <v>2009299.2703560144</v>
      </c>
      <c r="Y69">
        <v>2905335.6423989632</v>
      </c>
      <c r="Z69">
        <v>2905335.6423989632</v>
      </c>
      <c r="AA69">
        <v>2547221.9108514199</v>
      </c>
      <c r="AB69">
        <v>2917626.4207120533</v>
      </c>
      <c r="AC69">
        <v>2896353.7924744468</v>
      </c>
      <c r="AD69">
        <v>4730696.5359963449</v>
      </c>
      <c r="AE69">
        <v>4127324.5621815771</v>
      </c>
      <c r="AF69">
        <v>4127324.5621815771</v>
      </c>
      <c r="AG69">
        <v>3605732.4346706513</v>
      </c>
      <c r="AH69">
        <v>4143795.8804588057</v>
      </c>
      <c r="AI69">
        <v>4112842.3161247526</v>
      </c>
      <c r="AJ69">
        <v>6716930.1306908699</v>
      </c>
      <c r="AK69">
        <v>9312705.0221240781</v>
      </c>
      <c r="AL69">
        <v>9312705.0221240781</v>
      </c>
      <c r="AM69">
        <v>8073312.1414060397</v>
      </c>
      <c r="AN69">
        <v>9366615.4968797062</v>
      </c>
      <c r="AO69">
        <v>9261126.5968368538</v>
      </c>
      <c r="AP69">
        <v>15079983.596997555</v>
      </c>
      <c r="AQ69">
        <v>29628081.65979933</v>
      </c>
      <c r="AR69">
        <v>29628081.65979933</v>
      </c>
      <c r="AS69">
        <v>25855921.342749141</v>
      </c>
      <c r="AT69">
        <v>30188098.458931092</v>
      </c>
      <c r="AU69">
        <v>29144862.101405192</v>
      </c>
      <c r="AV69">
        <v>47696887.454266302</v>
      </c>
      <c r="AW69">
        <v>3417.7775040419424</v>
      </c>
      <c r="AX69">
        <v>3417.7775040419424</v>
      </c>
      <c r="AY69">
        <v>2106.4939840620987</v>
      </c>
      <c r="AZ69">
        <v>3290.5410345732448</v>
      </c>
      <c r="BA69">
        <v>3564.2150512564754</v>
      </c>
      <c r="BB69">
        <v>2682.6439989674905</v>
      </c>
      <c r="BC69">
        <v>52000.913055140685</v>
      </c>
      <c r="BD69">
        <v>52000.913055140685</v>
      </c>
      <c r="BE69">
        <v>44093.706979357892</v>
      </c>
      <c r="BF69">
        <v>51092.772605553095</v>
      </c>
      <c r="BG69">
        <v>52881.716285721108</v>
      </c>
      <c r="BH69">
        <v>76122.34556263352</v>
      </c>
      <c r="BI69">
        <v>112729.83249401409</v>
      </c>
      <c r="BJ69">
        <v>96577.723223477631</v>
      </c>
      <c r="BK69">
        <v>110845.56206927793</v>
      </c>
      <c r="BL69">
        <v>114528.59282880191</v>
      </c>
      <c r="BM69">
        <v>167921.97251721608</v>
      </c>
      <c r="BN69">
        <v>112729.83249401409</v>
      </c>
    </row>
    <row r="70" spans="1:66">
      <c r="A70">
        <v>1981</v>
      </c>
      <c r="B70">
        <v>130666.99957356793</v>
      </c>
      <c r="C70">
        <v>111629.47180624976</v>
      </c>
      <c r="D70">
        <v>128978.37557289134</v>
      </c>
      <c r="E70">
        <v>132307.69680420466</v>
      </c>
      <c r="F70">
        <v>202900.25295356612</v>
      </c>
      <c r="G70">
        <v>257539.12069160299</v>
      </c>
      <c r="H70">
        <v>257539.12069160299</v>
      </c>
      <c r="I70">
        <v>220920.62500819293</v>
      </c>
      <c r="J70">
        <v>254474.60925915866</v>
      </c>
      <c r="K70">
        <v>260525.85255590847</v>
      </c>
      <c r="L70">
        <v>402762.61884104687</v>
      </c>
      <c r="M70">
        <v>832805.13907801185</v>
      </c>
      <c r="N70">
        <v>832805.13907801185</v>
      </c>
      <c r="O70">
        <v>722788.76181960211</v>
      </c>
      <c r="P70">
        <v>826786.9177447157</v>
      </c>
      <c r="Q70">
        <v>838196.44602551241</v>
      </c>
      <c r="R70">
        <v>1334091.2744495596</v>
      </c>
      <c r="S70">
        <v>1253671.5293209769</v>
      </c>
      <c r="T70">
        <v>1253671.5293209769</v>
      </c>
      <c r="U70">
        <v>1098702.8475462673</v>
      </c>
      <c r="V70">
        <v>1250167.548392073</v>
      </c>
      <c r="W70">
        <v>1257039.0250721674</v>
      </c>
      <c r="X70">
        <v>2024483.0518902368</v>
      </c>
      <c r="Y70">
        <v>3024823.2380663399</v>
      </c>
      <c r="Z70">
        <v>3024823.2380663399</v>
      </c>
      <c r="AA70">
        <v>2666156.9452349981</v>
      </c>
      <c r="AB70">
        <v>3037301.6250771317</v>
      </c>
      <c r="AC70">
        <v>3014600.2661613114</v>
      </c>
      <c r="AD70">
        <v>4903213.6442840854</v>
      </c>
      <c r="AE70">
        <v>4373365.1321618194</v>
      </c>
      <c r="AF70">
        <v>4373365.1321618194</v>
      </c>
      <c r="AG70">
        <v>3843166.3431184283</v>
      </c>
      <c r="AH70">
        <v>4387226.8730902299</v>
      </c>
      <c r="AI70">
        <v>4358598.1865593679</v>
      </c>
      <c r="AJ70">
        <v>7111933.4593503186</v>
      </c>
      <c r="AK70">
        <v>10290096.233775714</v>
      </c>
      <c r="AL70">
        <v>10290096.233775714</v>
      </c>
      <c r="AM70">
        <v>8962140.6374941692</v>
      </c>
      <c r="AN70">
        <v>10252910.498044398</v>
      </c>
      <c r="AO70">
        <v>10356299.673475098</v>
      </c>
      <c r="AP70">
        <v>16615901.886270633</v>
      </c>
      <c r="AQ70">
        <v>34558538.179138094</v>
      </c>
      <c r="AR70">
        <v>34558538.179138094</v>
      </c>
      <c r="AS70">
        <v>30165917.478542969</v>
      </c>
      <c r="AT70">
        <v>34576705.692695998</v>
      </c>
      <c r="AU70">
        <v>34559637.861065537</v>
      </c>
      <c r="AV70">
        <v>55491178.15041893</v>
      </c>
      <c r="AW70">
        <v>3794.8784555328471</v>
      </c>
      <c r="AX70">
        <v>3794.8784555328471</v>
      </c>
      <c r="AY70">
        <v>2338.3186043065793</v>
      </c>
      <c r="AZ70">
        <v>3482.1418866239642</v>
      </c>
      <c r="BA70">
        <v>4089.541052500861</v>
      </c>
      <c r="BB70">
        <v>3037.88706608537</v>
      </c>
      <c r="BC70">
        <v>52651.650739740799</v>
      </c>
      <c r="BD70">
        <v>52651.650739740799</v>
      </c>
      <c r="BE70">
        <v>43722.884026988359</v>
      </c>
      <c r="BF70">
        <v>51444.093109355279</v>
      </c>
      <c r="BG70">
        <v>53875.613557392688</v>
      </c>
      <c r="BH70">
        <v>77212.361676233515</v>
      </c>
      <c r="BI70">
        <v>113722.61609500073</v>
      </c>
      <c r="BJ70">
        <v>95453.590805340573</v>
      </c>
      <c r="BK70">
        <v>111396.53213776941</v>
      </c>
      <c r="BL70">
        <v>116108.20418850749</v>
      </c>
      <c r="BM70">
        <v>169930.4549389187</v>
      </c>
      <c r="BN70">
        <v>113722.61609500073</v>
      </c>
    </row>
    <row r="71" spans="1:66">
      <c r="A71">
        <v>1982</v>
      </c>
      <c r="B71">
        <v>131272.23742032656</v>
      </c>
      <c r="C71">
        <v>111264.50448660554</v>
      </c>
      <c r="D71">
        <v>130016.06632888786</v>
      </c>
      <c r="E71">
        <v>132475.80214010392</v>
      </c>
      <c r="F71">
        <v>203496.7388720655</v>
      </c>
      <c r="G71">
        <v>257595.89522524134</v>
      </c>
      <c r="H71">
        <v>257595.89522524134</v>
      </c>
      <c r="I71">
        <v>219105.53751782692</v>
      </c>
      <c r="J71">
        <v>255383.79475956486</v>
      </c>
      <c r="K71">
        <v>259711.05109504494</v>
      </c>
      <c r="L71">
        <v>402459.97574813518</v>
      </c>
      <c r="M71">
        <v>822407.90562452155</v>
      </c>
      <c r="N71">
        <v>822407.90562452155</v>
      </c>
      <c r="O71">
        <v>710981.45626314776</v>
      </c>
      <c r="P71">
        <v>823121.54393448692</v>
      </c>
      <c r="Q71">
        <v>821637.64230606426</v>
      </c>
      <c r="R71">
        <v>1315879.8561994021</v>
      </c>
      <c r="S71">
        <v>1244294.011941473</v>
      </c>
      <c r="T71">
        <v>1244294.011941473</v>
      </c>
      <c r="U71">
        <v>1084757.7811586736</v>
      </c>
      <c r="V71">
        <v>1251524.9702436272</v>
      </c>
      <c r="W71">
        <v>1238821.1136466535</v>
      </c>
      <c r="X71">
        <v>2002260.5333621246</v>
      </c>
      <c r="Y71">
        <v>3082680.3222623565</v>
      </c>
      <c r="Z71">
        <v>3082680.3222623565</v>
      </c>
      <c r="AA71">
        <v>2734491.9894957589</v>
      </c>
      <c r="AB71">
        <v>3127694.4126929501</v>
      </c>
      <c r="AC71">
        <v>3037341.0516266301</v>
      </c>
      <c r="AD71">
        <v>4966091.9781062305</v>
      </c>
      <c r="AE71">
        <v>4509575.2100261282</v>
      </c>
      <c r="AF71">
        <v>4509575.2100261282</v>
      </c>
      <c r="AG71">
        <v>4011294.617505142</v>
      </c>
      <c r="AH71">
        <v>4600021.6154845394</v>
      </c>
      <c r="AI71">
        <v>4429294.1314786496</v>
      </c>
      <c r="AJ71">
        <v>7301219.1056700582</v>
      </c>
      <c r="AK71">
        <v>10890405.734625032</v>
      </c>
      <c r="AL71">
        <v>10890405.734625032</v>
      </c>
      <c r="AM71">
        <v>9689249.8594027031</v>
      </c>
      <c r="AN71">
        <v>11142400.305249086</v>
      </c>
      <c r="AO71">
        <v>10655793.732026353</v>
      </c>
      <c r="AP71">
        <v>17696999.205452718</v>
      </c>
      <c r="AQ71">
        <v>36930597.593135186</v>
      </c>
      <c r="AR71">
        <v>36930597.593135186</v>
      </c>
      <c r="AS71">
        <v>33219715.829298642</v>
      </c>
      <c r="AT71">
        <v>38379369.335884146</v>
      </c>
      <c r="AU71">
        <v>35658874.921569504</v>
      </c>
      <c r="AV71">
        <v>59687717.342277646</v>
      </c>
      <c r="AW71">
        <v>4948.5796154117807</v>
      </c>
      <c r="AX71">
        <v>4948.5796154117807</v>
      </c>
      <c r="AY71">
        <v>3423.4714553841673</v>
      </c>
      <c r="AZ71">
        <v>4648.3378982108379</v>
      </c>
      <c r="BA71">
        <v>5240.553185162903</v>
      </c>
      <c r="BB71">
        <v>4533.501995995829</v>
      </c>
      <c r="BC71">
        <v>54479.385397638231</v>
      </c>
      <c r="BD71">
        <v>54479.385397638231</v>
      </c>
      <c r="BE71">
        <v>44629.287622545278</v>
      </c>
      <c r="BF71">
        <v>53004.346594932387</v>
      </c>
      <c r="BG71">
        <v>55902.264343886112</v>
      </c>
      <c r="BH71">
        <v>79898.614724583647</v>
      </c>
      <c r="BI71">
        <v>116392.8926254213</v>
      </c>
      <c r="BJ71">
        <v>96136.557831496684</v>
      </c>
      <c r="BK71">
        <v>113449.35746583433</v>
      </c>
      <c r="BL71">
        <v>119229.40329229011</v>
      </c>
      <c r="BM71">
        <v>174105.0056353184</v>
      </c>
      <c r="BN71">
        <v>116392.8926254213</v>
      </c>
    </row>
    <row r="72" spans="1:66">
      <c r="A72">
        <v>1983</v>
      </c>
      <c r="B72">
        <v>133849.98604345924</v>
      </c>
      <c r="C72">
        <v>112529.87367361388</v>
      </c>
      <c r="D72">
        <v>131679.34439002143</v>
      </c>
      <c r="E72">
        <v>135926.32103276908</v>
      </c>
      <c r="F72">
        <v>207033.58774403419</v>
      </c>
      <c r="G72">
        <v>262163.69455940416</v>
      </c>
      <c r="H72">
        <v>262163.69455940416</v>
      </c>
      <c r="I72">
        <v>221268.48656803253</v>
      </c>
      <c r="J72">
        <v>258005.29240221565</v>
      </c>
      <c r="K72">
        <v>266143.20808828186</v>
      </c>
      <c r="L72">
        <v>408875.61307792558</v>
      </c>
      <c r="M72">
        <v>825941.51283087814</v>
      </c>
      <c r="N72">
        <v>825941.51283087814</v>
      </c>
      <c r="O72">
        <v>709401.48231404438</v>
      </c>
      <c r="P72">
        <v>818722.56566959771</v>
      </c>
      <c r="Q72">
        <v>832592.74045440264</v>
      </c>
      <c r="R72">
        <v>1317313.4349726797</v>
      </c>
      <c r="S72">
        <v>1236044.1491730809</v>
      </c>
      <c r="T72">
        <v>1236044.1491730809</v>
      </c>
      <c r="U72">
        <v>1077553.4658810813</v>
      </c>
      <c r="V72">
        <v>1232815.1274383396</v>
      </c>
      <c r="W72">
        <v>1238836.079825877</v>
      </c>
      <c r="X72">
        <v>1986269.8365197233</v>
      </c>
      <c r="Y72">
        <v>2993236.5259528039</v>
      </c>
      <c r="Z72">
        <v>2993236.5259528039</v>
      </c>
      <c r="AA72">
        <v>2666631.5250842022</v>
      </c>
      <c r="AB72">
        <v>3042905.2324856021</v>
      </c>
      <c r="AC72">
        <v>2944366.8293061429</v>
      </c>
      <c r="AD72">
        <v>4830272.7427043729</v>
      </c>
      <c r="AE72">
        <v>4346574.9386711614</v>
      </c>
      <c r="AF72">
        <v>4346574.9386711614</v>
      </c>
      <c r="AG72">
        <v>3884261.539861944</v>
      </c>
      <c r="AH72">
        <v>4448929.3194271699</v>
      </c>
      <c r="AI72">
        <v>4248791.2391611254</v>
      </c>
      <c r="AJ72">
        <v>7044307.5375568988</v>
      </c>
      <c r="AK72">
        <v>10454058.32452069</v>
      </c>
      <c r="AL72">
        <v>10454058.32452069</v>
      </c>
      <c r="AM72">
        <v>9349868.0781152006</v>
      </c>
      <c r="AN72">
        <v>10835988.013457349</v>
      </c>
      <c r="AO72">
        <v>10143501.512951467</v>
      </c>
      <c r="AP72">
        <v>16919794.717027061</v>
      </c>
      <c r="AQ72">
        <v>35664305.220411286</v>
      </c>
      <c r="AR72">
        <v>35664305.220411286</v>
      </c>
      <c r="AS72">
        <v>32379095.427265234</v>
      </c>
      <c r="AT72">
        <v>37576301.620161206</v>
      </c>
      <c r="AU72">
        <v>33872365.375461854</v>
      </c>
      <c r="AV72">
        <v>57587718.860245436</v>
      </c>
      <c r="AW72">
        <v>5536.277527514334</v>
      </c>
      <c r="AX72">
        <v>5536.277527514334</v>
      </c>
      <c r="AY72">
        <v>3791.2607791952264</v>
      </c>
      <c r="AZ72">
        <v>5353.3963778271891</v>
      </c>
      <c r="BA72">
        <v>5709.4339772563153</v>
      </c>
      <c r="BB72">
        <v>5191.5624101427511</v>
      </c>
      <c r="BC72">
        <v>56950.927511523791</v>
      </c>
      <c r="BD72">
        <v>56950.927511523791</v>
      </c>
      <c r="BE72">
        <v>46210.806046899379</v>
      </c>
      <c r="BF72">
        <v>55341.208692290704</v>
      </c>
      <c r="BG72">
        <v>58518.941097032024</v>
      </c>
      <c r="BH72">
        <v>83669.160274184687</v>
      </c>
      <c r="BI72">
        <v>121219.23999153561</v>
      </c>
      <c r="BJ72">
        <v>99235.23763152957</v>
      </c>
      <c r="BK72">
        <v>117825.97408537008</v>
      </c>
      <c r="BL72">
        <v>124530.82499675166</v>
      </c>
      <c r="BM72">
        <v>181766.15760423706</v>
      </c>
      <c r="BN72">
        <v>121219.23999153561</v>
      </c>
    </row>
    <row r="73" spans="1:66">
      <c r="A73">
        <v>1984</v>
      </c>
      <c r="B73">
        <v>136955.10993981687</v>
      </c>
      <c r="C73">
        <v>114333.15083989044</v>
      </c>
      <c r="D73">
        <v>133981.98906747595</v>
      </c>
      <c r="E73">
        <v>139808.65567692462</v>
      </c>
      <c r="F73">
        <v>211465.21106641635</v>
      </c>
      <c r="G73">
        <v>267911.37431841227</v>
      </c>
      <c r="H73">
        <v>267911.79880276753</v>
      </c>
      <c r="I73">
        <v>224591.69448942263</v>
      </c>
      <c r="J73">
        <v>262184.50124710693</v>
      </c>
      <c r="K73">
        <v>273385.24672646006</v>
      </c>
      <c r="L73">
        <v>417380.41364867811</v>
      </c>
      <c r="M73">
        <v>837771.71118211769</v>
      </c>
      <c r="N73">
        <v>837771.71118211769</v>
      </c>
      <c r="O73">
        <v>716476.24780945969</v>
      </c>
      <c r="P73">
        <v>825210.96485338348</v>
      </c>
      <c r="Q73">
        <v>849215.14107556269</v>
      </c>
      <c r="R73">
        <v>1333685.2088405625</v>
      </c>
      <c r="S73">
        <v>1254452.0032053541</v>
      </c>
      <c r="T73">
        <v>1254452.0032053541</v>
      </c>
      <c r="U73">
        <v>1091434.7135849642</v>
      </c>
      <c r="V73">
        <v>1241250.6902318338</v>
      </c>
      <c r="W73">
        <v>1265915.2139501912</v>
      </c>
      <c r="X73">
        <v>2010945.6891027291</v>
      </c>
      <c r="Y73">
        <v>3096618.4736200478</v>
      </c>
      <c r="Z73">
        <v>3096618.4736200478</v>
      </c>
      <c r="AA73">
        <v>2761426.3420168064</v>
      </c>
      <c r="AB73">
        <v>3088204.0280401516</v>
      </c>
      <c r="AC73">
        <v>3107384.5773602356</v>
      </c>
      <c r="AD73">
        <v>4953306.3907765169</v>
      </c>
      <c r="AE73">
        <v>4560977.0517395474</v>
      </c>
      <c r="AF73">
        <v>4560977.0517395474</v>
      </c>
      <c r="AG73">
        <v>4099052.5231478633</v>
      </c>
      <c r="AH73">
        <v>4546624.9101094129</v>
      </c>
      <c r="AI73">
        <v>4566368.037754626</v>
      </c>
      <c r="AJ73">
        <v>7301923.2795927851</v>
      </c>
      <c r="AK73">
        <v>11310484.624309652</v>
      </c>
      <c r="AL73">
        <v>11310484.624309652</v>
      </c>
      <c r="AM73">
        <v>10240173.576663444</v>
      </c>
      <c r="AN73">
        <v>11341616.241293037</v>
      </c>
      <c r="AO73">
        <v>11275328.499937417</v>
      </c>
      <c r="AP73">
        <v>17954281.037915796</v>
      </c>
      <c r="AQ73">
        <v>38822558.530127153</v>
      </c>
      <c r="AR73">
        <v>38822558.530127153</v>
      </c>
      <c r="AS73">
        <v>35355647.158348963</v>
      </c>
      <c r="AT73">
        <v>41160582.535320625</v>
      </c>
      <c r="AU73">
        <v>36722766.673926398</v>
      </c>
      <c r="AV73">
        <v>62732077.408064358</v>
      </c>
      <c r="AW73">
        <v>5998.8455612214402</v>
      </c>
      <c r="AX73">
        <v>5998.4210768661778</v>
      </c>
      <c r="AY73">
        <v>4074.6071903582574</v>
      </c>
      <c r="AZ73">
        <v>5779.4768878449668</v>
      </c>
      <c r="BA73">
        <v>6232.0646273891653</v>
      </c>
      <c r="BB73">
        <v>5550.0084841545959</v>
      </c>
      <c r="BC73">
        <v>59086.598690672319</v>
      </c>
      <c r="BD73">
        <v>59086.598690672319</v>
      </c>
      <c r="BE73">
        <v>47428.362287716089</v>
      </c>
      <c r="BF73">
        <v>57178.769535708416</v>
      </c>
      <c r="BG73">
        <v>60985.712854853729</v>
      </c>
      <c r="BH73">
        <v>86774.100202622314</v>
      </c>
      <c r="BI73">
        <v>125446.29010248593</v>
      </c>
      <c r="BJ73">
        <v>101620.55615941338</v>
      </c>
      <c r="BK73">
        <v>121427.88534553772</v>
      </c>
      <c r="BL73">
        <v>129427.77313918443</v>
      </c>
      <c r="BM73">
        <v>188304.21485070695</v>
      </c>
      <c r="BN73">
        <v>125446.82070793</v>
      </c>
    </row>
    <row r="74" spans="1:66">
      <c r="A74">
        <v>1985</v>
      </c>
      <c r="B74">
        <v>143503.49018910201</v>
      </c>
      <c r="C74">
        <v>117493.78364109984</v>
      </c>
      <c r="D74">
        <v>142613.74794452815</v>
      </c>
      <c r="E74">
        <v>144376.77146742598</v>
      </c>
      <c r="F74">
        <v>221042.17345642671</v>
      </c>
      <c r="G74">
        <v>280418.29024798668</v>
      </c>
      <c r="H74">
        <v>280418.29024798668</v>
      </c>
      <c r="I74">
        <v>230629.81097318398</v>
      </c>
      <c r="J74">
        <v>278975.02212590812</v>
      </c>
      <c r="K74">
        <v>281827.51074050221</v>
      </c>
      <c r="L74">
        <v>435932.80302251212</v>
      </c>
      <c r="M74">
        <v>868383.89178170636</v>
      </c>
      <c r="N74">
        <v>868383.89178170636</v>
      </c>
      <c r="O74">
        <v>726203.30249007116</v>
      </c>
      <c r="P74">
        <v>876968.60358869389</v>
      </c>
      <c r="Q74">
        <v>860122.75999419333</v>
      </c>
      <c r="R74">
        <v>1379464.0705846257</v>
      </c>
      <c r="S74">
        <v>1304826.4706653045</v>
      </c>
      <c r="T74">
        <v>1304826.4706653045</v>
      </c>
      <c r="U74">
        <v>1103448.8321997854</v>
      </c>
      <c r="V74">
        <v>1331082.7851686433</v>
      </c>
      <c r="W74">
        <v>1280504.2945966588</v>
      </c>
      <c r="X74">
        <v>2086864.74601825</v>
      </c>
      <c r="Y74">
        <v>3264622.1686976822</v>
      </c>
      <c r="Z74">
        <v>3264622.1686976822</v>
      </c>
      <c r="AA74">
        <v>2787963.9204190793</v>
      </c>
      <c r="AB74">
        <v>3429302.1073889881</v>
      </c>
      <c r="AC74">
        <v>3111135.2382593295</v>
      </c>
      <c r="AD74">
        <v>5223928.262991379</v>
      </c>
      <c r="AE74">
        <v>4852162.0150109893</v>
      </c>
      <c r="AF74">
        <v>4852162.0150109893</v>
      </c>
      <c r="AG74">
        <v>4129076.7406260869</v>
      </c>
      <c r="AH74">
        <v>5159122.8669274934</v>
      </c>
      <c r="AI74">
        <v>4565502.2238614336</v>
      </c>
      <c r="AJ74">
        <v>7796676.6282061925</v>
      </c>
      <c r="AK74">
        <v>12279637.508119093</v>
      </c>
      <c r="AL74">
        <v>12279637.508119093</v>
      </c>
      <c r="AM74">
        <v>10099904.849764677</v>
      </c>
      <c r="AN74">
        <v>13504422.854263069</v>
      </c>
      <c r="AO74">
        <v>11137476.349559939</v>
      </c>
      <c r="AP74">
        <v>19554191.919282921</v>
      </c>
      <c r="AQ74">
        <v>43219979.889921322</v>
      </c>
      <c r="AR74">
        <v>43219979.889921322</v>
      </c>
      <c r="AS74">
        <v>35375097.422369994</v>
      </c>
      <c r="AT74">
        <v>48579340.877375528</v>
      </c>
      <c r="AU74">
        <v>36924445.390392222</v>
      </c>
      <c r="AV74">
        <v>64294537.542828672</v>
      </c>
      <c r="AW74">
        <v>6588.6901302173228</v>
      </c>
      <c r="AX74">
        <v>6588.6901302173228</v>
      </c>
      <c r="AY74">
        <v>4357.7563090156891</v>
      </c>
      <c r="AZ74">
        <v>6252.4737631481576</v>
      </c>
      <c r="BA74">
        <v>6926.0321943497329</v>
      </c>
      <c r="BB74">
        <v>6151.5438903413606</v>
      </c>
      <c r="BC74">
        <v>62961.223345479288</v>
      </c>
      <c r="BD74">
        <v>62961.223345479288</v>
      </c>
      <c r="BE74">
        <v>49859.39265788078</v>
      </c>
      <c r="BF74">
        <v>61018.763984065277</v>
      </c>
      <c r="BG74">
        <v>64849.439408896265</v>
      </c>
      <c r="BH74">
        <v>92328.629331071264</v>
      </c>
      <c r="BI74">
        <v>133426.88986455675</v>
      </c>
      <c r="BJ74">
        <v>106736.43809396213</v>
      </c>
      <c r="BK74">
        <v>129476.62676021166</v>
      </c>
      <c r="BL74">
        <v>137253.69842707942</v>
      </c>
      <c r="BM74">
        <v>200049.98613198363</v>
      </c>
      <c r="BN74">
        <v>133426.88986455675</v>
      </c>
    </row>
    <row r="75" spans="1:66">
      <c r="A75">
        <v>1986</v>
      </c>
      <c r="B75">
        <v>154063.05690981197</v>
      </c>
      <c r="C75">
        <v>127902.12737048457</v>
      </c>
      <c r="D75">
        <v>152870.47159978971</v>
      </c>
      <c r="E75">
        <v>155238.35351910332</v>
      </c>
      <c r="F75">
        <v>236373.36360274468</v>
      </c>
      <c r="G75">
        <v>301008.72547311865</v>
      </c>
      <c r="H75">
        <v>301009.23971405037</v>
      </c>
      <c r="I75">
        <v>250944.59129010595</v>
      </c>
      <c r="J75">
        <v>298752.23429085431</v>
      </c>
      <c r="K75">
        <v>303225.94160922285</v>
      </c>
      <c r="L75">
        <v>465964.65044315031</v>
      </c>
      <c r="M75">
        <v>929435.38678107911</v>
      </c>
      <c r="N75">
        <v>929435.38678107911</v>
      </c>
      <c r="O75">
        <v>793520.03068352782</v>
      </c>
      <c r="P75">
        <v>932792.51204318111</v>
      </c>
      <c r="Q75">
        <v>925948.42314733751</v>
      </c>
      <c r="R75">
        <v>1472548.0986761083</v>
      </c>
      <c r="S75">
        <v>1397235.6790708671</v>
      </c>
      <c r="T75">
        <v>1397235.6790708671</v>
      </c>
      <c r="U75">
        <v>1208284.6313961612</v>
      </c>
      <c r="V75">
        <v>1413690.7605506922</v>
      </c>
      <c r="W75">
        <v>1381889.3236856598</v>
      </c>
      <c r="X75">
        <v>2227182.9593478548</v>
      </c>
      <c r="Y75">
        <v>3474391.7188016209</v>
      </c>
      <c r="Z75">
        <v>3474391.7188016209</v>
      </c>
      <c r="AA75">
        <v>3090903.2877826304</v>
      </c>
      <c r="AB75">
        <v>3562967.1116304919</v>
      </c>
      <c r="AC75">
        <v>3403417.4583039279</v>
      </c>
      <c r="AD75">
        <v>5569328.0128941564</v>
      </c>
      <c r="AE75">
        <v>5144953.4320480572</v>
      </c>
      <c r="AF75">
        <v>5144953.4320480572</v>
      </c>
      <c r="AG75">
        <v>4599059.6204842851</v>
      </c>
      <c r="AH75">
        <v>5275752.2946284572</v>
      </c>
      <c r="AI75">
        <v>5028783.1993304892</v>
      </c>
      <c r="AJ75">
        <v>8256200.8564211391</v>
      </c>
      <c r="AK75">
        <v>12599522.67030498</v>
      </c>
      <c r="AL75">
        <v>12599522.67030498</v>
      </c>
      <c r="AM75">
        <v>11320191.265444361</v>
      </c>
      <c r="AN75">
        <v>13016854.321200063</v>
      </c>
      <c r="AO75">
        <v>12106447.14668514</v>
      </c>
      <c r="AP75">
        <v>19822313.589343194</v>
      </c>
      <c r="AQ75">
        <v>43407702.626952931</v>
      </c>
      <c r="AR75">
        <v>43407702.626952931</v>
      </c>
      <c r="AS75">
        <v>40390822.578228034</v>
      </c>
      <c r="AT75">
        <v>47158684.368305124</v>
      </c>
      <c r="AU75">
        <v>40066105.512820348</v>
      </c>
      <c r="AV75">
        <v>69725030.842600346</v>
      </c>
      <c r="AW75">
        <v>7117.3883465052713</v>
      </c>
      <c r="AX75">
        <v>7116.8741055735854</v>
      </c>
      <c r="AY75">
        <v>4859.6634508631932</v>
      </c>
      <c r="AZ75">
        <v>6988.7089087251406</v>
      </c>
      <c r="BA75">
        <v>7250.7654289837856</v>
      </c>
      <c r="BB75">
        <v>6782.0767623390348</v>
      </c>
      <c r="BC75">
        <v>67910.575813004514</v>
      </c>
      <c r="BD75">
        <v>67910.575813004514</v>
      </c>
      <c r="BE75">
        <v>53944.582557924208</v>
      </c>
      <c r="BF75">
        <v>66212.467106079581</v>
      </c>
      <c r="BG75">
        <v>69603.901338188385</v>
      </c>
      <c r="BH75">
        <v>99020.615261259823</v>
      </c>
      <c r="BI75">
        <v>143902.06014612856</v>
      </c>
      <c r="BJ75">
        <v>115300.73144175048</v>
      </c>
      <c r="BK75">
        <v>140242.16485277264</v>
      </c>
      <c r="BL75">
        <v>147545.32122469414</v>
      </c>
      <c r="BM75">
        <v>214318.78838491079</v>
      </c>
      <c r="BN75">
        <v>143902.70294729318</v>
      </c>
    </row>
    <row r="76" spans="1:66">
      <c r="A76">
        <v>1987</v>
      </c>
      <c r="B76">
        <v>161099.42054870358</v>
      </c>
      <c r="C76">
        <v>135063.65780306683</v>
      </c>
      <c r="D76">
        <v>158987.83122945341</v>
      </c>
      <c r="E76">
        <v>163104.45470340419</v>
      </c>
      <c r="F76">
        <v>245765.4483451632</v>
      </c>
      <c r="G76">
        <v>314146.85445664887</v>
      </c>
      <c r="H76">
        <v>314146.85445664887</v>
      </c>
      <c r="I76">
        <v>264538.33277584473</v>
      </c>
      <c r="J76">
        <v>310166.15727681469</v>
      </c>
      <c r="K76">
        <v>317929.29378446029</v>
      </c>
      <c r="L76">
        <v>484063.65904617467</v>
      </c>
      <c r="M76">
        <v>987596.63833773858</v>
      </c>
      <c r="N76">
        <v>987596.63833773858</v>
      </c>
      <c r="O76">
        <v>848636.41963395476</v>
      </c>
      <c r="P76">
        <v>982282.59439824487</v>
      </c>
      <c r="Q76">
        <v>992438.09157230344</v>
      </c>
      <c r="R76">
        <v>1555907.9094980722</v>
      </c>
      <c r="S76">
        <v>1506868.9735331621</v>
      </c>
      <c r="T76">
        <v>1506868.9735331621</v>
      </c>
      <c r="U76">
        <v>1307713.0492125908</v>
      </c>
      <c r="V76">
        <v>1507448.9530180502</v>
      </c>
      <c r="W76">
        <v>1506289.19181216</v>
      </c>
      <c r="X76">
        <v>2386682.7295421599</v>
      </c>
      <c r="Y76">
        <v>3913986.3981091836</v>
      </c>
      <c r="Z76">
        <v>3913986.3981091836</v>
      </c>
      <c r="AA76">
        <v>3445407.3328977386</v>
      </c>
      <c r="AB76">
        <v>3966870.1699514734</v>
      </c>
      <c r="AC76">
        <v>3863903.2326826621</v>
      </c>
      <c r="AD76">
        <v>6212537.2395962914</v>
      </c>
      <c r="AE76">
        <v>5852603.1257743724</v>
      </c>
      <c r="AF76">
        <v>5852603.1257743724</v>
      </c>
      <c r="AG76">
        <v>5193019.1822365252</v>
      </c>
      <c r="AH76">
        <v>5976280.7135058241</v>
      </c>
      <c r="AI76">
        <v>5743574.2892934605</v>
      </c>
      <c r="AJ76">
        <v>9311741.2409288064</v>
      </c>
      <c r="AK76">
        <v>14701095.492195843</v>
      </c>
      <c r="AL76">
        <v>14701095.492195843</v>
      </c>
      <c r="AM76">
        <v>13150598.333963681</v>
      </c>
      <c r="AN76">
        <v>15282069.771200906</v>
      </c>
      <c r="AO76">
        <v>14172951.8922028</v>
      </c>
      <c r="AP76">
        <v>23585308.382365324</v>
      </c>
      <c r="AQ76">
        <v>53693454.14530246</v>
      </c>
      <c r="AR76">
        <v>53693454.14530246</v>
      </c>
      <c r="AS76">
        <v>48323189.734482422</v>
      </c>
      <c r="AT76">
        <v>56044898.82146702</v>
      </c>
      <c r="AU76">
        <v>51536712.479097962</v>
      </c>
      <c r="AV76">
        <v>85660530.957585186</v>
      </c>
      <c r="AW76">
        <v>8051.9866407582385</v>
      </c>
      <c r="AX76">
        <v>8051.9866407582385</v>
      </c>
      <c r="AY76">
        <v>5588.9828302889746</v>
      </c>
      <c r="AZ76">
        <v>7809.5051820921872</v>
      </c>
      <c r="BA76">
        <v>8279.6156223481084</v>
      </c>
      <c r="BB76">
        <v>7467.237644151729</v>
      </c>
      <c r="BC76">
        <v>69266.396349921881</v>
      </c>
      <c r="BD76">
        <v>69266.396349921881</v>
      </c>
      <c r="BE76">
        <v>55777.7953774126</v>
      </c>
      <c r="BF76">
        <v>67510.63532180991</v>
      </c>
      <c r="BG76">
        <v>70956.272829082038</v>
      </c>
      <c r="BH76">
        <v>100194.06377261769</v>
      </c>
      <c r="BI76">
        <v>145784.40848637646</v>
      </c>
      <c r="BJ76">
        <v>118513.81106131713</v>
      </c>
      <c r="BK76">
        <v>142137.04799645705</v>
      </c>
      <c r="BL76">
        <v>149302.09433749944</v>
      </c>
      <c r="BM76">
        <v>216102.59643320012</v>
      </c>
      <c r="BN76">
        <v>145784.40848637646</v>
      </c>
    </row>
    <row r="77" spans="1:66">
      <c r="A77">
        <v>1988</v>
      </c>
      <c r="B77">
        <v>166812.86020183723</v>
      </c>
      <c r="C77">
        <v>139614.02769258857</v>
      </c>
      <c r="D77">
        <v>164967.07014058373</v>
      </c>
      <c r="E77">
        <v>168569.56884400873</v>
      </c>
      <c r="F77">
        <v>252767.43975980295</v>
      </c>
      <c r="G77">
        <v>325681.62494598085</v>
      </c>
      <c r="H77">
        <v>325681.62494598085</v>
      </c>
      <c r="I77">
        <v>273599.5382513965</v>
      </c>
      <c r="J77">
        <v>322322.57809964614</v>
      </c>
      <c r="K77">
        <v>328868.84318347089</v>
      </c>
      <c r="L77">
        <v>498151.86747109273</v>
      </c>
      <c r="M77">
        <v>1042096.4591499653</v>
      </c>
      <c r="N77">
        <v>1042096.4591499653</v>
      </c>
      <c r="O77">
        <v>898457.93333497574</v>
      </c>
      <c r="P77">
        <v>1043142.7115082023</v>
      </c>
      <c r="Q77">
        <v>1040953.2928596415</v>
      </c>
      <c r="R77">
        <v>1634370.6416318633</v>
      </c>
      <c r="S77">
        <v>1608726.210585261</v>
      </c>
      <c r="T77">
        <v>1608726.210585261</v>
      </c>
      <c r="U77">
        <v>1402136.7993715322</v>
      </c>
      <c r="V77">
        <v>1621878.7156730304</v>
      </c>
      <c r="W77">
        <v>1597280.9806925664</v>
      </c>
      <c r="X77">
        <v>2535647.5721898209</v>
      </c>
      <c r="Y77">
        <v>4355085.9699769821</v>
      </c>
      <c r="Z77">
        <v>4355085.9699769821</v>
      </c>
      <c r="AA77">
        <v>3867528.2652393878</v>
      </c>
      <c r="AB77">
        <v>4457798.2377156476</v>
      </c>
      <c r="AC77">
        <v>4259937.4654825563</v>
      </c>
      <c r="AD77">
        <v>6881474.0598061914</v>
      </c>
      <c r="AE77">
        <v>6684941.045532818</v>
      </c>
      <c r="AF77">
        <v>6684941.045532818</v>
      </c>
      <c r="AG77">
        <v>5985729.9348798944</v>
      </c>
      <c r="AH77">
        <v>6897834.0893576453</v>
      </c>
      <c r="AI77">
        <v>6494677.2530452851</v>
      </c>
      <c r="AJ77">
        <v>10552731.564723473</v>
      </c>
      <c r="AK77">
        <v>17797356.771344699</v>
      </c>
      <c r="AL77">
        <v>17797356.771344699</v>
      </c>
      <c r="AM77">
        <v>16226077.389795395</v>
      </c>
      <c r="AN77">
        <v>18581254.234783582</v>
      </c>
      <c r="AO77">
        <v>17061673.176985856</v>
      </c>
      <c r="AP77">
        <v>28337109.51217977</v>
      </c>
      <c r="AQ77">
        <v>68007493.106368974</v>
      </c>
      <c r="AR77">
        <v>68007493.106368974</v>
      </c>
      <c r="AS77">
        <v>63331008.359221868</v>
      </c>
      <c r="AT77">
        <v>71076392.590233162</v>
      </c>
      <c r="AU77">
        <v>65194410.151228905</v>
      </c>
      <c r="AV77">
        <v>108202921.65693521</v>
      </c>
      <c r="AW77">
        <v>7944.0954576935465</v>
      </c>
      <c r="AX77">
        <v>7944.0954576935465</v>
      </c>
      <c r="AY77">
        <v>5628.5171337805787</v>
      </c>
      <c r="AZ77">
        <v>7611.5621815213426</v>
      </c>
      <c r="BA77">
        <v>8270.294504546644</v>
      </c>
      <c r="BB77">
        <v>7383.012048513142</v>
      </c>
      <c r="BC77">
        <v>69559.126985378549</v>
      </c>
      <c r="BD77">
        <v>69559.126985378549</v>
      </c>
      <c r="BE77">
        <v>55298.038176767754</v>
      </c>
      <c r="BF77">
        <v>67391.998877515012</v>
      </c>
      <c r="BG77">
        <v>71638.043953382876</v>
      </c>
      <c r="BH77">
        <v>99255.972885129566</v>
      </c>
      <c r="BI77">
        <v>146577.91639498479</v>
      </c>
      <c r="BJ77">
        <v>117384.93948050172</v>
      </c>
      <c r="BK77">
        <v>142117.54474750711</v>
      </c>
      <c r="BL77">
        <v>150847.73076442815</v>
      </c>
      <c r="BM77">
        <v>214097.17393090008</v>
      </c>
      <c r="BN77">
        <v>146577.91639498479</v>
      </c>
    </row>
    <row r="78" spans="1:66">
      <c r="A78">
        <v>1989</v>
      </c>
      <c r="B78">
        <v>173619.46168742632</v>
      </c>
      <c r="C78">
        <v>144562.38483546738</v>
      </c>
      <c r="D78">
        <v>171240.87561741236</v>
      </c>
      <c r="E78">
        <v>175892.75053506653</v>
      </c>
      <c r="F78">
        <v>261059.27574139286</v>
      </c>
      <c r="G78">
        <v>338701.84447953338</v>
      </c>
      <c r="H78">
        <v>338699.83686542342</v>
      </c>
      <c r="I78">
        <v>283022.22727221751</v>
      </c>
      <c r="J78">
        <v>334408.74051328673</v>
      </c>
      <c r="K78">
        <v>342808.65868855582</v>
      </c>
      <c r="L78">
        <v>514337.81239471352</v>
      </c>
      <c r="M78">
        <v>1084769.2682245385</v>
      </c>
      <c r="N78">
        <v>1084769.2682245385</v>
      </c>
      <c r="O78">
        <v>928833.66409357591</v>
      </c>
      <c r="P78">
        <v>1080003.8845082531</v>
      </c>
      <c r="Q78">
        <v>1088821.2225154517</v>
      </c>
      <c r="R78">
        <v>1689413.237649315</v>
      </c>
      <c r="S78">
        <v>1675834.3533500459</v>
      </c>
      <c r="T78">
        <v>1675834.3533500459</v>
      </c>
      <c r="U78">
        <v>1447042.0555628799</v>
      </c>
      <c r="V78">
        <v>1679125.0578470156</v>
      </c>
      <c r="W78">
        <v>1672529.7342578571</v>
      </c>
      <c r="X78">
        <v>2623496.1456940677</v>
      </c>
      <c r="Y78">
        <v>4557472.3727769563</v>
      </c>
      <c r="Z78">
        <v>4557472.3727769563</v>
      </c>
      <c r="AA78">
        <v>3987667.3648896441</v>
      </c>
      <c r="AB78">
        <v>4637036.7812403934</v>
      </c>
      <c r="AC78">
        <v>4484554.1621820927</v>
      </c>
      <c r="AD78">
        <v>7107592.5233893441</v>
      </c>
      <c r="AE78">
        <v>6958124.5479766624</v>
      </c>
      <c r="AF78">
        <v>6958124.5479766624</v>
      </c>
      <c r="AG78">
        <v>6155553.6731694853</v>
      </c>
      <c r="AH78">
        <v>7135584.7895502821</v>
      </c>
      <c r="AI78">
        <v>6784709.59930153</v>
      </c>
      <c r="AJ78">
        <v>10893155.290997969</v>
      </c>
      <c r="AK78">
        <v>18243675.797897935</v>
      </c>
      <c r="AL78">
        <v>18243675.797897935</v>
      </c>
      <c r="AM78">
        <v>16335515.898626925</v>
      </c>
      <c r="AN78">
        <v>19077376.436208248</v>
      </c>
      <c r="AO78">
        <v>17452000.547078595</v>
      </c>
      <c r="AP78">
        <v>28963059.958476745</v>
      </c>
      <c r="AQ78">
        <v>69179426.431209177</v>
      </c>
      <c r="AR78">
        <v>69179426.431209177</v>
      </c>
      <c r="AS78">
        <v>62573819.839282855</v>
      </c>
      <c r="AT78">
        <v>72681374.730829731</v>
      </c>
      <c r="AU78">
        <v>65905274.485528342</v>
      </c>
      <c r="AV78">
        <v>109106444.13290872</v>
      </c>
      <c r="AW78">
        <v>8537.0788953192514</v>
      </c>
      <c r="AX78">
        <v>8539.0865094292058</v>
      </c>
      <c r="AY78">
        <v>6102.542398717279</v>
      </c>
      <c r="AZ78">
        <v>8073.0107215379549</v>
      </c>
      <c r="BA78">
        <v>8976.8423815772821</v>
      </c>
      <c r="BB78">
        <v>7780.739088072186</v>
      </c>
      <c r="BC78">
        <v>72380.594294413851</v>
      </c>
      <c r="BD78">
        <v>72380.594294413851</v>
      </c>
      <c r="BE78">
        <v>57421.131584566429</v>
      </c>
      <c r="BF78">
        <v>70267.207962874498</v>
      </c>
      <c r="BG78">
        <v>74456.253648357088</v>
      </c>
      <c r="BH78">
        <v>102353.27997384591</v>
      </c>
      <c r="BI78">
        <v>152184.98854328215</v>
      </c>
      <c r="BJ78">
        <v>121569.36806687787</v>
      </c>
      <c r="BK78">
        <v>148009.95451454516</v>
      </c>
      <c r="BL78">
        <v>156305.51773183182</v>
      </c>
      <c r="BM78">
        <v>220568.95608106305</v>
      </c>
      <c r="BN78">
        <v>152182.47902564472</v>
      </c>
    </row>
    <row r="79" spans="1:66">
      <c r="A79">
        <v>1990</v>
      </c>
      <c r="B79">
        <v>173674.93836238683</v>
      </c>
      <c r="C79">
        <v>144270.86452815859</v>
      </c>
      <c r="D79">
        <v>171841.75130908907</v>
      </c>
      <c r="E79">
        <v>175434.37252330931</v>
      </c>
      <c r="F79">
        <v>259504.71231843941</v>
      </c>
      <c r="G79">
        <v>339374.01713283808</v>
      </c>
      <c r="H79">
        <v>339374.01713283808</v>
      </c>
      <c r="I79">
        <v>283186.91284282773</v>
      </c>
      <c r="J79">
        <v>336229.68033043284</v>
      </c>
      <c r="K79">
        <v>342391.06994507875</v>
      </c>
      <c r="L79">
        <v>512144.83707278094</v>
      </c>
      <c r="M79">
        <v>1088684.6792803409</v>
      </c>
      <c r="N79">
        <v>1088684.6792803409</v>
      </c>
      <c r="O79">
        <v>935218.10484316596</v>
      </c>
      <c r="P79">
        <v>1090831.8723941408</v>
      </c>
      <c r="Q79">
        <v>1086484.0073031075</v>
      </c>
      <c r="R79">
        <v>1687703.9882663435</v>
      </c>
      <c r="S79">
        <v>1682192.5321978775</v>
      </c>
      <c r="T79">
        <v>1682192.5321978775</v>
      </c>
      <c r="U79">
        <v>1461330.2050722984</v>
      </c>
      <c r="V79">
        <v>1695099.9415027285</v>
      </c>
      <c r="W79">
        <v>1670099.9527785748</v>
      </c>
      <c r="X79">
        <v>2619123.9970676443</v>
      </c>
      <c r="Y79">
        <v>4577330.5591396093</v>
      </c>
      <c r="Z79">
        <v>4577330.5591396093</v>
      </c>
      <c r="AA79">
        <v>4056119.5825575739</v>
      </c>
      <c r="AB79">
        <v>4679662.0697103431</v>
      </c>
      <c r="AC79">
        <v>4486580.4709254345</v>
      </c>
      <c r="AD79">
        <v>7115638.863850289</v>
      </c>
      <c r="AE79">
        <v>7004946.1640063636</v>
      </c>
      <c r="AF79">
        <v>7004946.1640063636</v>
      </c>
      <c r="AG79">
        <v>6279563.673943432</v>
      </c>
      <c r="AH79">
        <v>7212467.2064642292</v>
      </c>
      <c r="AI79">
        <v>6815046.2175830118</v>
      </c>
      <c r="AJ79">
        <v>10934138.767669175</v>
      </c>
      <c r="AK79">
        <v>18380357.549839053</v>
      </c>
      <c r="AL79">
        <v>18380357.549839053</v>
      </c>
      <c r="AM79">
        <v>16861287.084669877</v>
      </c>
      <c r="AN79">
        <v>19258640.943469595</v>
      </c>
      <c r="AO79">
        <v>17578914.328619439</v>
      </c>
      <c r="AP79">
        <v>29021509.451190688</v>
      </c>
      <c r="AQ79">
        <v>69964539.084007666</v>
      </c>
      <c r="AR79">
        <v>69964539.084007666</v>
      </c>
      <c r="AS79">
        <v>63862783.070338793</v>
      </c>
      <c r="AT79">
        <v>74097919.183602512</v>
      </c>
      <c r="AU79">
        <v>65921667.26238732</v>
      </c>
      <c r="AV79">
        <v>109140979.03334542</v>
      </c>
      <c r="AW79">
        <v>7975.8595919355794</v>
      </c>
      <c r="AX79">
        <v>7975.8595919355794</v>
      </c>
      <c r="AY79">
        <v>5354.8162134894455</v>
      </c>
      <c r="AZ79">
        <v>7453.8222877452508</v>
      </c>
      <c r="BA79">
        <v>8477.6751015398913</v>
      </c>
      <c r="BB79">
        <v>6864.5875640978866</v>
      </c>
      <c r="BC79">
        <v>72007.189371503016</v>
      </c>
      <c r="BD79">
        <v>72007.189371503016</v>
      </c>
      <c r="BE79">
        <v>56387.837826491115</v>
      </c>
      <c r="BF79">
        <v>69731.737855194428</v>
      </c>
      <c r="BG79">
        <v>74206.635325553958</v>
      </c>
      <c r="BH79">
        <v>100815.90387978341</v>
      </c>
      <c r="BI79">
        <v>152046.35159596233</v>
      </c>
      <c r="BJ79">
        <v>120179.11484274321</v>
      </c>
      <c r="BK79">
        <v>147579.13231450587</v>
      </c>
      <c r="BL79">
        <v>156367.83560557157</v>
      </c>
      <c r="BM79">
        <v>218255.0492743903</v>
      </c>
      <c r="BN79">
        <v>152046.35159596233</v>
      </c>
    </row>
    <row r="80" spans="1:66">
      <c r="A80">
        <v>1991</v>
      </c>
      <c r="B80">
        <v>173650.4628931476</v>
      </c>
      <c r="C80">
        <v>142990.30471154564</v>
      </c>
      <c r="D80">
        <v>171792.28970013213</v>
      </c>
      <c r="E80">
        <v>175436.09412299879</v>
      </c>
      <c r="F80">
        <v>260133.519485011</v>
      </c>
      <c r="G80">
        <v>339153.8978792631</v>
      </c>
      <c r="H80">
        <v>339153.8978792631</v>
      </c>
      <c r="I80">
        <v>280453.84003944072</v>
      </c>
      <c r="J80">
        <v>335977.33882469166</v>
      </c>
      <c r="K80">
        <v>342200.84543885337</v>
      </c>
      <c r="L80">
        <v>512931.42813748715</v>
      </c>
      <c r="M80">
        <v>1085839.5360294234</v>
      </c>
      <c r="N80">
        <v>1085839.5360294234</v>
      </c>
      <c r="O80">
        <v>922955.33750202798</v>
      </c>
      <c r="P80">
        <v>1086578.3353001536</v>
      </c>
      <c r="Q80">
        <v>1084846.2252316377</v>
      </c>
      <c r="R80">
        <v>1684312.3801639853</v>
      </c>
      <c r="S80">
        <v>1675803.6176497224</v>
      </c>
      <c r="T80">
        <v>1675803.6176497224</v>
      </c>
      <c r="U80">
        <v>1440182.0370959891</v>
      </c>
      <c r="V80">
        <v>1690032.675251544</v>
      </c>
      <c r="W80">
        <v>1662619.4419532942</v>
      </c>
      <c r="X80">
        <v>2611374.714303311</v>
      </c>
      <c r="Y80">
        <v>4461414.4082353292</v>
      </c>
      <c r="Z80">
        <v>4461414.4082353292</v>
      </c>
      <c r="AA80">
        <v>3890950.1396898082</v>
      </c>
      <c r="AB80">
        <v>4579639.6155940332</v>
      </c>
      <c r="AC80">
        <v>4352068.0320285261</v>
      </c>
      <c r="AD80">
        <v>6981934.246331838</v>
      </c>
      <c r="AE80">
        <v>6767818.8149822894</v>
      </c>
      <c r="AF80">
        <v>6767818.8149822894</v>
      </c>
      <c r="AG80">
        <v>5944795.5619765306</v>
      </c>
      <c r="AH80">
        <v>7005517.2274148222</v>
      </c>
      <c r="AI80">
        <v>6549516.1369597781</v>
      </c>
      <c r="AJ80">
        <v>10594534.396557398</v>
      </c>
      <c r="AK80">
        <v>17574632.568152245</v>
      </c>
      <c r="AL80">
        <v>17574632.568152245</v>
      </c>
      <c r="AM80">
        <v>15637394.76137721</v>
      </c>
      <c r="AN80">
        <v>18567948.834370539</v>
      </c>
      <c r="AO80">
        <v>16722864.096304147</v>
      </c>
      <c r="AP80">
        <v>27766901.375589851</v>
      </c>
      <c r="AQ80">
        <v>67118657.273332968</v>
      </c>
      <c r="AR80">
        <v>67118657.273332968</v>
      </c>
      <c r="AS80">
        <v>60629160.475248821</v>
      </c>
      <c r="AT80">
        <v>72402614.002833873</v>
      </c>
      <c r="AU80">
        <v>62045789.937283695</v>
      </c>
      <c r="AV80">
        <v>104905031.9735976</v>
      </c>
      <c r="AW80">
        <v>8147.0279070321267</v>
      </c>
      <c r="AX80">
        <v>8147.0279070321267</v>
      </c>
      <c r="AY80">
        <v>5526.7693836505778</v>
      </c>
      <c r="AZ80">
        <v>7607.2405755726077</v>
      </c>
      <c r="BA80">
        <v>8671.3428071441576</v>
      </c>
      <c r="BB80">
        <v>7335.6108325348023</v>
      </c>
      <c r="BC80">
        <v>72296.121433561362</v>
      </c>
      <c r="BD80">
        <v>72296.121433561362</v>
      </c>
      <c r="BE80">
        <v>56327.52329038093</v>
      </c>
      <c r="BF80">
        <v>70149.395744574183</v>
      </c>
      <c r="BG80">
        <v>74390.52399981668</v>
      </c>
      <c r="BH80">
        <v>101891.42385401383</v>
      </c>
      <c r="BI80">
        <v>152482.4883417229</v>
      </c>
      <c r="BJ80">
        <v>119828.46567379386</v>
      </c>
      <c r="BK80">
        <v>148327.08970582616</v>
      </c>
      <c r="BL80">
        <v>156539.50049065732</v>
      </c>
      <c r="BM80">
        <v>220086.19013086267</v>
      </c>
      <c r="BN80">
        <v>152482.4883417229</v>
      </c>
    </row>
    <row r="81" spans="1:66">
      <c r="A81">
        <v>1992</v>
      </c>
      <c r="B81">
        <v>177405.57704952924</v>
      </c>
      <c r="C81">
        <v>145744.75925689275</v>
      </c>
      <c r="D81">
        <v>176689.87170410255</v>
      </c>
      <c r="E81">
        <v>178110.62414445271</v>
      </c>
      <c r="F81">
        <v>266065.48782413703</v>
      </c>
      <c r="G81">
        <v>347534.05558092392</v>
      </c>
      <c r="H81">
        <v>347534.05558092392</v>
      </c>
      <c r="I81">
        <v>286708.90907447826</v>
      </c>
      <c r="J81">
        <v>346093.97330670553</v>
      </c>
      <c r="K81">
        <v>348951.63241628144</v>
      </c>
      <c r="L81">
        <v>525735.25784550526</v>
      </c>
      <c r="M81">
        <v>1136641.0965910505</v>
      </c>
      <c r="N81">
        <v>1136641.0965910505</v>
      </c>
      <c r="O81">
        <v>961916.86113045877</v>
      </c>
      <c r="P81">
        <v>1140633.6524527802</v>
      </c>
      <c r="Q81">
        <v>1132774.6050725922</v>
      </c>
      <c r="R81">
        <v>1761230.6665267744</v>
      </c>
      <c r="S81">
        <v>1770574.2163301941</v>
      </c>
      <c r="T81">
        <v>1770574.2163301941</v>
      </c>
      <c r="U81">
        <v>1522237.5602990561</v>
      </c>
      <c r="V81">
        <v>1789959.1036043852</v>
      </c>
      <c r="W81">
        <v>1751765.1085256774</v>
      </c>
      <c r="X81">
        <v>2755790.6891060784</v>
      </c>
      <c r="Y81">
        <v>4838228.8504720116</v>
      </c>
      <c r="Z81">
        <v>4838228.8504720116</v>
      </c>
      <c r="AA81">
        <v>4252544.7340866728</v>
      </c>
      <c r="AB81">
        <v>4970509.334103886</v>
      </c>
      <c r="AC81">
        <v>4717888.1167338938</v>
      </c>
      <c r="AD81">
        <v>7532359.4591960367</v>
      </c>
      <c r="AE81">
        <v>7384824.7301013693</v>
      </c>
      <c r="AF81">
        <v>7384824.7301013693</v>
      </c>
      <c r="AG81">
        <v>6573093.2009485913</v>
      </c>
      <c r="AH81">
        <v>7645158.7410092605</v>
      </c>
      <c r="AI81">
        <v>7133590.8625120381</v>
      </c>
      <c r="AJ81">
        <v>11593883.294635713</v>
      </c>
      <c r="AK81">
        <v>19803631.271067783</v>
      </c>
      <c r="AL81">
        <v>19803631.271067783</v>
      </c>
      <c r="AM81">
        <v>17676213.155795537</v>
      </c>
      <c r="AN81">
        <v>20804356.615824409</v>
      </c>
      <c r="AO81">
        <v>18901936.810376734</v>
      </c>
      <c r="AP81">
        <v>31008907.691776503</v>
      </c>
      <c r="AQ81">
        <v>77782638.783444941</v>
      </c>
      <c r="AR81">
        <v>77782638.783444941</v>
      </c>
      <c r="AS81">
        <v>70262626.896483749</v>
      </c>
      <c r="AT81">
        <v>83663243.069868803</v>
      </c>
      <c r="AU81">
        <v>72219944.505719051</v>
      </c>
      <c r="AV81">
        <v>121759540.63219218</v>
      </c>
      <c r="AW81">
        <v>7277.0985181345777</v>
      </c>
      <c r="AX81">
        <v>7277.0985181345777</v>
      </c>
      <c r="AY81">
        <v>4780.6094393072526</v>
      </c>
      <c r="AZ81">
        <v>7285.7701014996055</v>
      </c>
      <c r="BA81">
        <v>7269.6158726239701</v>
      </c>
      <c r="BB81">
        <v>6395.7178027687087</v>
      </c>
      <c r="BC81">
        <v>70823.852656026909</v>
      </c>
      <c r="BD81">
        <v>70823.852656026909</v>
      </c>
      <c r="BE81">
        <v>55058.970159829893</v>
      </c>
      <c r="BF81">
        <v>69585.007176471729</v>
      </c>
      <c r="BG81">
        <v>72036.848485770577</v>
      </c>
      <c r="BH81">
        <v>99936.023523843949</v>
      </c>
      <c r="BI81">
        <v>150257.29532839233</v>
      </c>
      <c r="BJ81">
        <v>117906.92106048319</v>
      </c>
      <c r="BK81">
        <v>147459.05352018689</v>
      </c>
      <c r="BL81">
        <v>152995.88925220384</v>
      </c>
      <c r="BM81">
        <v>216861.405675188</v>
      </c>
      <c r="BN81">
        <v>150257.29532839233</v>
      </c>
    </row>
    <row r="82" spans="1:66">
      <c r="A82">
        <v>1993</v>
      </c>
      <c r="B82">
        <v>180309.15480152896</v>
      </c>
      <c r="C82">
        <v>148969.49820948832</v>
      </c>
      <c r="D82">
        <v>180875.35518698275</v>
      </c>
      <c r="E82">
        <v>179815.1925506345</v>
      </c>
      <c r="F82">
        <v>270420.61945033865</v>
      </c>
      <c r="G82">
        <v>353382.97264069098</v>
      </c>
      <c r="H82">
        <v>353382.97264069098</v>
      </c>
      <c r="I82">
        <v>292695.47495498852</v>
      </c>
      <c r="J82">
        <v>354204.11241041881</v>
      </c>
      <c r="K82">
        <v>352661.3732978974</v>
      </c>
      <c r="L82">
        <v>534437.6907292062</v>
      </c>
      <c r="M82">
        <v>1160035.6149591107</v>
      </c>
      <c r="N82">
        <v>1160035.6149591107</v>
      </c>
      <c r="O82">
        <v>983524.46783614322</v>
      </c>
      <c r="P82">
        <v>1168165.0344977125</v>
      </c>
      <c r="Q82">
        <v>1152462.8145403867</v>
      </c>
      <c r="R82">
        <v>1798994.3469642254</v>
      </c>
      <c r="S82">
        <v>1809841.2591462396</v>
      </c>
      <c r="T82">
        <v>1809841.2591462396</v>
      </c>
      <c r="U82">
        <v>1557312.1075716878</v>
      </c>
      <c r="V82">
        <v>1833561.5482524917</v>
      </c>
      <c r="W82">
        <v>1787296.8724133242</v>
      </c>
      <c r="X82">
        <v>2816830.9083159459</v>
      </c>
      <c r="Y82">
        <v>4943240.7508818693</v>
      </c>
      <c r="Z82">
        <v>4943240.7508818693</v>
      </c>
      <c r="AA82">
        <v>4375681.1727296161</v>
      </c>
      <c r="AB82">
        <v>5103303.1529040253</v>
      </c>
      <c r="AC82">
        <v>4798826.0203861315</v>
      </c>
      <c r="AD82">
        <v>7722115.2654313128</v>
      </c>
      <c r="AE82">
        <v>7576860.2656692667</v>
      </c>
      <c r="AF82">
        <v>7576860.2656692667</v>
      </c>
      <c r="AG82">
        <v>6762853.3475146685</v>
      </c>
      <c r="AH82">
        <v>7931691.5659399079</v>
      </c>
      <c r="AI82">
        <v>7264160.7045430858</v>
      </c>
      <c r="AJ82">
        <v>11875329.2442779</v>
      </c>
      <c r="AK82">
        <v>20419497.6644472</v>
      </c>
      <c r="AL82">
        <v>20419497.6644472</v>
      </c>
      <c r="AM82">
        <v>18453705.352701947</v>
      </c>
      <c r="AN82">
        <v>21822722.716590468</v>
      </c>
      <c r="AO82">
        <v>19143109.565341923</v>
      </c>
      <c r="AP82">
        <v>32064741.408776615</v>
      </c>
      <c r="AQ82">
        <v>82184992.795554802</v>
      </c>
      <c r="AR82">
        <v>82184992.795554802</v>
      </c>
      <c r="AS82">
        <v>74471186.741497934</v>
      </c>
      <c r="AT82">
        <v>90420001.159717396</v>
      </c>
      <c r="AU82">
        <v>74581359.44813998</v>
      </c>
      <c r="AV82">
        <v>127929472.31197381</v>
      </c>
      <c r="AW82">
        <v>7235.336962366946</v>
      </c>
      <c r="AX82">
        <v>7235.336962366946</v>
      </c>
      <c r="AY82">
        <v>5243.5214639881133</v>
      </c>
      <c r="AZ82">
        <v>7546.5979635467002</v>
      </c>
      <c r="BA82">
        <v>6969.0118033715835</v>
      </c>
      <c r="BB82">
        <v>6403.5481714711495</v>
      </c>
      <c r="BC82">
        <v>71450.659228464327</v>
      </c>
      <c r="BD82">
        <v>71450.659228464327</v>
      </c>
      <c r="BE82">
        <v>56241.168250971088</v>
      </c>
      <c r="BF82">
        <v>71176.501930234983</v>
      </c>
      <c r="BG82">
        <v>71743.23455177313</v>
      </c>
      <c r="BH82">
        <v>100579.0941710179</v>
      </c>
      <c r="BI82">
        <v>151719.81206108609</v>
      </c>
      <c r="BJ82">
        <v>119988.22673469983</v>
      </c>
      <c r="BK82">
        <v>150713.88188859535</v>
      </c>
      <c r="BL82">
        <v>152711.01298727508</v>
      </c>
      <c r="BM82">
        <v>218298.52667045133</v>
      </c>
      <c r="BN82">
        <v>151719.81206108609</v>
      </c>
    </row>
    <row r="83" spans="1:66">
      <c r="A83">
        <v>1994</v>
      </c>
      <c r="B83">
        <v>183068.6655738134</v>
      </c>
      <c r="C83">
        <v>151127.81922541247</v>
      </c>
      <c r="D83">
        <v>184005.16012441373</v>
      </c>
      <c r="E83">
        <v>182227.82363938534</v>
      </c>
      <c r="F83">
        <v>274748.1869405426</v>
      </c>
      <c r="G83">
        <v>359330.4114129346</v>
      </c>
      <c r="H83">
        <v>359330.4114129346</v>
      </c>
      <c r="I83">
        <v>297450.90503760654</v>
      </c>
      <c r="J83">
        <v>360727.82837645325</v>
      </c>
      <c r="K83">
        <v>358047.33509381372</v>
      </c>
      <c r="L83">
        <v>543585.32071670308</v>
      </c>
      <c r="M83">
        <v>1178512.3037922839</v>
      </c>
      <c r="N83">
        <v>1178512.3037922839</v>
      </c>
      <c r="O83">
        <v>998541.98877672164</v>
      </c>
      <c r="P83">
        <v>1191344.880226139</v>
      </c>
      <c r="Q83">
        <v>1166458.6530095295</v>
      </c>
      <c r="R83">
        <v>1829858.6784732786</v>
      </c>
      <c r="S83">
        <v>1837209.9138074904</v>
      </c>
      <c r="T83">
        <v>1837209.9138074904</v>
      </c>
      <c r="U83">
        <v>1580102.7945540589</v>
      </c>
      <c r="V83">
        <v>1869708.413068783</v>
      </c>
      <c r="W83">
        <v>1807873.9804491405</v>
      </c>
      <c r="X83">
        <v>2865836.8395165303</v>
      </c>
      <c r="Y83">
        <v>4999526.4853861779</v>
      </c>
      <c r="Z83">
        <v>4999526.4853861779</v>
      </c>
      <c r="AA83">
        <v>4399504.0086024152</v>
      </c>
      <c r="AB83">
        <v>5177398.9060634691</v>
      </c>
      <c r="AC83">
        <v>4840011.4692280414</v>
      </c>
      <c r="AD83">
        <v>7814952.0031137522</v>
      </c>
      <c r="AE83">
        <v>7659731.3564408775</v>
      </c>
      <c r="AF83">
        <v>7659731.3564408775</v>
      </c>
      <c r="AG83">
        <v>6801135.6435007593</v>
      </c>
      <c r="AH83">
        <v>7995561.2866495224</v>
      </c>
      <c r="AI83">
        <v>7369848.4903824804</v>
      </c>
      <c r="AJ83">
        <v>12037224.039253132</v>
      </c>
      <c r="AK83">
        <v>20527088.681606412</v>
      </c>
      <c r="AL83">
        <v>20527088.681606412</v>
      </c>
      <c r="AM83">
        <v>18376525.711318094</v>
      </c>
      <c r="AN83">
        <v>21750756.056532484</v>
      </c>
      <c r="AO83">
        <v>19397462.237941772</v>
      </c>
      <c r="AP83">
        <v>32226107.397768129</v>
      </c>
      <c r="AQ83">
        <v>81438857.928256184</v>
      </c>
      <c r="AR83">
        <v>81438857.928256184</v>
      </c>
      <c r="AS83">
        <v>73390299.499091506</v>
      </c>
      <c r="AT83">
        <v>88291995.578191534</v>
      </c>
      <c r="AU83">
        <v>74869592.085944235</v>
      </c>
      <c r="AV83">
        <v>127442217.82592942</v>
      </c>
      <c r="AW83">
        <v>6806.9197346922156</v>
      </c>
      <c r="AX83">
        <v>6806.9197346922156</v>
      </c>
      <c r="AY83">
        <v>4804.7334132183942</v>
      </c>
      <c r="AZ83">
        <v>7282.4918723742167</v>
      </c>
      <c r="BA83">
        <v>6408.3121849569525</v>
      </c>
      <c r="BB83">
        <v>5911.0531643820477</v>
      </c>
      <c r="BC83">
        <v>72463.816882872226</v>
      </c>
      <c r="BD83">
        <v>72463.816882872226</v>
      </c>
      <c r="BE83">
        <v>56970.689275267025</v>
      </c>
      <c r="BF83">
        <v>72078.524557555356</v>
      </c>
      <c r="BG83">
        <v>72868.842598258227</v>
      </c>
      <c r="BH83">
        <v>101958.13232579407</v>
      </c>
      <c r="BI83">
        <v>154534.93831809727</v>
      </c>
      <c r="BJ83">
        <v>122178.13410282783</v>
      </c>
      <c r="BK83">
        <v>153073.56541403176</v>
      </c>
      <c r="BL83">
        <v>155944.50561488484</v>
      </c>
      <c r="BM83">
        <v>222016.98127755907</v>
      </c>
      <c r="BN83">
        <v>154534.93831809727</v>
      </c>
    </row>
    <row r="84" spans="1:66">
      <c r="A84">
        <v>1995</v>
      </c>
      <c r="B84">
        <v>189667.87309811698</v>
      </c>
      <c r="C84">
        <v>156112.64060293688</v>
      </c>
      <c r="D84">
        <v>190442.88100898865</v>
      </c>
      <c r="E84">
        <v>188983.52163073939</v>
      </c>
      <c r="F84">
        <v>284919.91884971125</v>
      </c>
      <c r="G84">
        <v>373103.07129206858</v>
      </c>
      <c r="H84">
        <v>373103.07129206858</v>
      </c>
      <c r="I84">
        <v>308335.43598634668</v>
      </c>
      <c r="J84">
        <v>374367.13944274257</v>
      </c>
      <c r="K84">
        <v>371984.18484890315</v>
      </c>
      <c r="L84">
        <v>564701.47719537024</v>
      </c>
      <c r="M84">
        <v>1227640.3380613616</v>
      </c>
      <c r="N84">
        <v>1227640.3380613616</v>
      </c>
      <c r="O84">
        <v>1040748.0418840775</v>
      </c>
      <c r="P84">
        <v>1239780.4324505054</v>
      </c>
      <c r="Q84">
        <v>1216321.8577746423</v>
      </c>
      <c r="R84">
        <v>1903731.4855623357</v>
      </c>
      <c r="S84">
        <v>1910678.0453259845</v>
      </c>
      <c r="T84">
        <v>1910678.0453259845</v>
      </c>
      <c r="U84">
        <v>1647110.067583791</v>
      </c>
      <c r="V84">
        <v>1943191.1815436811</v>
      </c>
      <c r="W84">
        <v>1881641.6599318064</v>
      </c>
      <c r="X84">
        <v>2982447.0128069581</v>
      </c>
      <c r="Y84">
        <v>5233173.0144603644</v>
      </c>
      <c r="Z84">
        <v>5233173.0144603644</v>
      </c>
      <c r="AA84">
        <v>4610561.3438093802</v>
      </c>
      <c r="AB84">
        <v>5415354.3047795091</v>
      </c>
      <c r="AC84">
        <v>5060550.6288671549</v>
      </c>
      <c r="AD84">
        <v>8185921.1650117887</v>
      </c>
      <c r="AE84">
        <v>8039910.5063423906</v>
      </c>
      <c r="AF84">
        <v>8039910.5063423906</v>
      </c>
      <c r="AG84">
        <v>7123488.074915478</v>
      </c>
      <c r="AH84">
        <v>8408978.8560973313</v>
      </c>
      <c r="AI84">
        <v>7718854.9518555179</v>
      </c>
      <c r="AJ84">
        <v>12601801.042595724</v>
      </c>
      <c r="AK84">
        <v>21653817.222298063</v>
      </c>
      <c r="AL84">
        <v>21653817.222298063</v>
      </c>
      <c r="AM84">
        <v>19334190.025658764</v>
      </c>
      <c r="AN84">
        <v>23096509.383216258</v>
      </c>
      <c r="AO84">
        <v>20382818.846864283</v>
      </c>
      <c r="AP84">
        <v>34038994.486155733</v>
      </c>
      <c r="AQ84">
        <v>86442179.540635422</v>
      </c>
      <c r="AR84">
        <v>86442179.540635422</v>
      </c>
      <c r="AS84">
        <v>78575751.575854495</v>
      </c>
      <c r="AT84">
        <v>94516592.235350519</v>
      </c>
      <c r="AU84">
        <v>78999393.471047655</v>
      </c>
      <c r="AV84">
        <v>134845562.50786909</v>
      </c>
      <c r="AW84">
        <v>6232.6749041653547</v>
      </c>
      <c r="AX84">
        <v>6232.6749041653547</v>
      </c>
      <c r="AY84">
        <v>3889.8452195270756</v>
      </c>
      <c r="AZ84">
        <v>6518.6225752347118</v>
      </c>
      <c r="BA84">
        <v>5982.8584125755633</v>
      </c>
      <c r="BB84">
        <v>5138.3605040522798</v>
      </c>
      <c r="BC84">
        <v>74337.599213312002</v>
      </c>
      <c r="BD84">
        <v>74337.599213312002</v>
      </c>
      <c r="BE84">
        <v>57819.818238365675</v>
      </c>
      <c r="BF84">
        <v>73849.819737709011</v>
      </c>
      <c r="BG84">
        <v>74834.817614750136</v>
      </c>
      <c r="BH84">
        <v>105051.96699275293</v>
      </c>
      <c r="BI84">
        <v>159468.75459974536</v>
      </c>
      <c r="BJ84">
        <v>125232.28451191392</v>
      </c>
      <c r="BK84">
        <v>158013.81619080191</v>
      </c>
      <c r="BL84">
        <v>160899.76661746833</v>
      </c>
      <c r="BM84">
        <v>229943.97510362876</v>
      </c>
      <c r="BN84">
        <v>159468.75459974536</v>
      </c>
    </row>
    <row r="85" spans="1:66">
      <c r="A85">
        <v>1996</v>
      </c>
      <c r="B85">
        <v>200790.50452785508</v>
      </c>
      <c r="C85">
        <v>166541.81361351121</v>
      </c>
      <c r="D85">
        <v>202375.36155195502</v>
      </c>
      <c r="E85">
        <v>199387.524065437</v>
      </c>
      <c r="F85">
        <v>301268.16439904104</v>
      </c>
      <c r="G85">
        <v>395700.078461628</v>
      </c>
      <c r="H85">
        <v>395698.59442383761</v>
      </c>
      <c r="I85">
        <v>329520.26053021359</v>
      </c>
      <c r="J85">
        <v>398434.50626399682</v>
      </c>
      <c r="K85">
        <v>393274.40040086943</v>
      </c>
      <c r="L85">
        <v>598195.78567912092</v>
      </c>
      <c r="M85">
        <v>1309982.6575007432</v>
      </c>
      <c r="N85">
        <v>1309982.6575007432</v>
      </c>
      <c r="O85">
        <v>1120801.5666336208</v>
      </c>
      <c r="P85">
        <v>1327697.7629362824</v>
      </c>
      <c r="Q85">
        <v>1293948.3028970694</v>
      </c>
      <c r="R85">
        <v>2026871.4705416579</v>
      </c>
      <c r="S85">
        <v>2052410.8598903331</v>
      </c>
      <c r="T85">
        <v>2052410.8598903331</v>
      </c>
      <c r="U85">
        <v>1786130.0784454667</v>
      </c>
      <c r="V85">
        <v>2097562.2268382143</v>
      </c>
      <c r="W85">
        <v>2010337.6189766312</v>
      </c>
      <c r="X85">
        <v>3190788.9567680797</v>
      </c>
      <c r="Y85">
        <v>5694547.4156564772</v>
      </c>
      <c r="Z85">
        <v>5694547.4156564772</v>
      </c>
      <c r="AA85">
        <v>5115565.9854940502</v>
      </c>
      <c r="AB85">
        <v>5954200.659326626</v>
      </c>
      <c r="AC85">
        <v>5463790.3121438473</v>
      </c>
      <c r="AD85">
        <v>8915120.5455324668</v>
      </c>
      <c r="AE85">
        <v>8853317.6636748798</v>
      </c>
      <c r="AF85">
        <v>8853317.6636748798</v>
      </c>
      <c r="AG85">
        <v>7994300.203982681</v>
      </c>
      <c r="AH85">
        <v>9316572.7263707221</v>
      </c>
      <c r="AI85">
        <v>8424413.2416993901</v>
      </c>
      <c r="AJ85">
        <v>13832866.812098835</v>
      </c>
      <c r="AK85">
        <v>24279658.613823548</v>
      </c>
      <c r="AL85">
        <v>24279658.613823548</v>
      </c>
      <c r="AM85">
        <v>22239405.163694639</v>
      </c>
      <c r="AN85">
        <v>26134832.920385614</v>
      </c>
      <c r="AO85">
        <v>22599043.635326494</v>
      </c>
      <c r="AP85">
        <v>38319433.197675213</v>
      </c>
      <c r="AQ85">
        <v>99534205.160313398</v>
      </c>
      <c r="AR85">
        <v>99534205.160313398</v>
      </c>
      <c r="AS85">
        <v>91614952.922768295</v>
      </c>
      <c r="AT85">
        <v>109615636.85657001</v>
      </c>
      <c r="AU85">
        <v>90082949.663320571</v>
      </c>
      <c r="AV85">
        <v>155625611.22036523</v>
      </c>
      <c r="AW85">
        <v>5880.9305940821523</v>
      </c>
      <c r="AX85">
        <v>5882.4146318725379</v>
      </c>
      <c r="AY85">
        <v>3563.3666968088169</v>
      </c>
      <c r="AZ85">
        <v>6316.2168399132888</v>
      </c>
      <c r="BA85">
        <v>5500.6477300045772</v>
      </c>
      <c r="BB85">
        <v>4340.5431189611727</v>
      </c>
      <c r="BC85">
        <v>77546.931975311993</v>
      </c>
      <c r="BD85">
        <v>77546.931975311993</v>
      </c>
      <c r="BE85">
        <v>60512.952166832358</v>
      </c>
      <c r="BF85">
        <v>77339.53917591869</v>
      </c>
      <c r="BG85">
        <v>77769.659750811159</v>
      </c>
      <c r="BH85">
        <v>109534.46371652806</v>
      </c>
      <c r="BI85">
        <v>167129.43370184928</v>
      </c>
      <c r="BJ85">
        <v>131699.93400436177</v>
      </c>
      <c r="BK85">
        <v>166118.69209592545</v>
      </c>
      <c r="BL85">
        <v>168105.92477681942</v>
      </c>
      <c r="BM85">
        <v>241026.86446348668</v>
      </c>
      <c r="BN85">
        <v>167127.57865461131</v>
      </c>
    </row>
    <row r="86" spans="1:66">
      <c r="A86">
        <v>1997</v>
      </c>
      <c r="B86">
        <v>214285.50080697538</v>
      </c>
      <c r="C86">
        <v>179983.19857447973</v>
      </c>
      <c r="D86">
        <v>217069.59849434058</v>
      </c>
      <c r="E86">
        <v>211783.16357822434</v>
      </c>
      <c r="F86">
        <v>321012.55437190866</v>
      </c>
      <c r="G86">
        <v>423314.89897498576</v>
      </c>
      <c r="H86">
        <v>423314.89897498576</v>
      </c>
      <c r="I86">
        <v>356614.42704391317</v>
      </c>
      <c r="J86">
        <v>428167.44362728961</v>
      </c>
      <c r="K86">
        <v>418909.67457794544</v>
      </c>
      <c r="L86">
        <v>638681.09087320243</v>
      </c>
      <c r="M86">
        <v>1412650.3869654445</v>
      </c>
      <c r="N86">
        <v>1412650.3869654445</v>
      </c>
      <c r="O86">
        <v>1228694.0954816155</v>
      </c>
      <c r="P86">
        <v>1437735.4795370486</v>
      </c>
      <c r="Q86">
        <v>1389565.2468189099</v>
      </c>
      <c r="R86">
        <v>2180670.2697031796</v>
      </c>
      <c r="S86">
        <v>2228869.278311281</v>
      </c>
      <c r="T86">
        <v>2228869.278311281</v>
      </c>
      <c r="U86">
        <v>1973725.6604112252</v>
      </c>
      <c r="V86">
        <v>2285153.718895162</v>
      </c>
      <c r="W86">
        <v>2178346.6471165535</v>
      </c>
      <c r="X86">
        <v>3455881.2444932545</v>
      </c>
      <c r="Y86">
        <v>6292980.3876502877</v>
      </c>
      <c r="Z86">
        <v>6292980.3876502877</v>
      </c>
      <c r="AA86">
        <v>5725803.0085693533</v>
      </c>
      <c r="AB86">
        <v>6576597.3746395819</v>
      </c>
      <c r="AC86">
        <v>6042994.0577428024</v>
      </c>
      <c r="AD86">
        <v>9824799.0330279283</v>
      </c>
      <c r="AE86">
        <v>9918146.3854068331</v>
      </c>
      <c r="AF86">
        <v>9918146.3854068331</v>
      </c>
      <c r="AG86">
        <v>9075565.8587364014</v>
      </c>
      <c r="AH86">
        <v>10437407.765973756</v>
      </c>
      <c r="AI86">
        <v>9452282.6042889748</v>
      </c>
      <c r="AJ86">
        <v>15412416.299171817</v>
      </c>
      <c r="AK86">
        <v>27664675.357327487</v>
      </c>
      <c r="AL86">
        <v>27664675.357327487</v>
      </c>
      <c r="AM86">
        <v>25656383.947263405</v>
      </c>
      <c r="AN86">
        <v>29753548.243113458</v>
      </c>
      <c r="AO86">
        <v>25793617.084339965</v>
      </c>
      <c r="AP86">
        <v>43525321.911121503</v>
      </c>
      <c r="AQ86">
        <v>112821006.77598469</v>
      </c>
      <c r="AR86">
        <v>112821006.77598469</v>
      </c>
      <c r="AS86">
        <v>104632092.63572705</v>
      </c>
      <c r="AT86">
        <v>124519043.74292961</v>
      </c>
      <c r="AU86">
        <v>101979736.08474524</v>
      </c>
      <c r="AV86">
        <v>178331499.04095447</v>
      </c>
      <c r="AW86">
        <v>5256.1026389650415</v>
      </c>
      <c r="AX86">
        <v>5256.1026389650415</v>
      </c>
      <c r="AY86">
        <v>3351.9701050462827</v>
      </c>
      <c r="AZ86">
        <v>5971.7533613915293</v>
      </c>
      <c r="BA86">
        <v>4656.6525785032854</v>
      </c>
      <c r="BB86">
        <v>3344.0178706149263</v>
      </c>
      <c r="BC86">
        <v>81133.846789367701</v>
      </c>
      <c r="BD86">
        <v>81133.846789367701</v>
      </c>
      <c r="BE86">
        <v>63459.765584797969</v>
      </c>
      <c r="BF86">
        <v>81440.056156261897</v>
      </c>
      <c r="BG86">
        <v>80918.487662592597</v>
      </c>
      <c r="BH86">
        <v>114383.91933510081</v>
      </c>
      <c r="BI86">
        <v>175981.02697737099</v>
      </c>
      <c r="BJ86">
        <v>138594.50993448758</v>
      </c>
      <c r="BK86">
        <v>175775.43464984983</v>
      </c>
      <c r="BL86">
        <v>176245.78151770419</v>
      </c>
      <c r="BM86">
        <v>253183.79616570819</v>
      </c>
      <c r="BN86">
        <v>175981.02697737099</v>
      </c>
    </row>
    <row r="87" spans="1:66">
      <c r="A87">
        <v>1998</v>
      </c>
      <c r="B87">
        <v>233502.8626007915</v>
      </c>
      <c r="C87">
        <v>199615.24612352133</v>
      </c>
      <c r="D87">
        <v>238190.15485962838</v>
      </c>
      <c r="E87">
        <v>229326.56879346733</v>
      </c>
      <c r="F87">
        <v>349769.78324780689</v>
      </c>
      <c r="G87">
        <v>461477.60879576311</v>
      </c>
      <c r="H87">
        <v>461477.60879576311</v>
      </c>
      <c r="I87">
        <v>395678.56453176663</v>
      </c>
      <c r="J87">
        <v>469922.34469032456</v>
      </c>
      <c r="K87">
        <v>453889.86793877976</v>
      </c>
      <c r="L87">
        <v>696306.39234122215</v>
      </c>
      <c r="M87">
        <v>1556137.2943921753</v>
      </c>
      <c r="N87">
        <v>1556137.2943921753</v>
      </c>
      <c r="O87">
        <v>1378067.76130145</v>
      </c>
      <c r="P87">
        <v>1596805.3931232064</v>
      </c>
      <c r="Q87">
        <v>1519016.8660351958</v>
      </c>
      <c r="R87">
        <v>2396328.3853146341</v>
      </c>
      <c r="S87">
        <v>2476111.6971042277</v>
      </c>
      <c r="T87">
        <v>2476111.6971042277</v>
      </c>
      <c r="U87">
        <v>2239047.5173491659</v>
      </c>
      <c r="V87">
        <v>2563379.703490953</v>
      </c>
      <c r="W87">
        <v>2397024.8724416713</v>
      </c>
      <c r="X87">
        <v>3829540.8212333885</v>
      </c>
      <c r="Y87">
        <v>7112554.9628265295</v>
      </c>
      <c r="Z87">
        <v>7112554.9628265295</v>
      </c>
      <c r="AA87">
        <v>6651486.0468723029</v>
      </c>
      <c r="AB87">
        <v>7539395.6307158833</v>
      </c>
      <c r="AC87">
        <v>6750669.6401818991</v>
      </c>
      <c r="AD87">
        <v>11083875.715775514</v>
      </c>
      <c r="AE87">
        <v>11125147.767453127</v>
      </c>
      <c r="AF87">
        <v>11125147.767453127</v>
      </c>
      <c r="AG87">
        <v>10476688.688484432</v>
      </c>
      <c r="AH87">
        <v>11896996.385782508</v>
      </c>
      <c r="AI87">
        <v>10438563.937998872</v>
      </c>
      <c r="AJ87">
        <v>17447760.846060768</v>
      </c>
      <c r="AK87">
        <v>31431830.136202872</v>
      </c>
      <c r="AL87">
        <v>31431830.136202872</v>
      </c>
      <c r="AM87">
        <v>29791757.962441601</v>
      </c>
      <c r="AN87">
        <v>34168272.213025637</v>
      </c>
      <c r="AO87">
        <v>29003578.625696428</v>
      </c>
      <c r="AP87">
        <v>49565351.283461705</v>
      </c>
      <c r="AQ87">
        <v>128814481.75571023</v>
      </c>
      <c r="AR87">
        <v>128814481.75571023</v>
      </c>
      <c r="AS87">
        <v>120971904.51673153</v>
      </c>
      <c r="AT87">
        <v>143152101.02398619</v>
      </c>
      <c r="AU87">
        <v>115861649.39497197</v>
      </c>
      <c r="AV87">
        <v>202468716.17186192</v>
      </c>
      <c r="AW87">
        <v>5528.116405819892</v>
      </c>
      <c r="AX87">
        <v>5528.116405819892</v>
      </c>
      <c r="AY87">
        <v>3551.9277152759491</v>
      </c>
      <c r="AZ87">
        <v>6457.9650289322117</v>
      </c>
      <c r="BA87">
        <v>4763.2696481549319</v>
      </c>
      <c r="BB87">
        <v>3233.1741543916401</v>
      </c>
      <c r="BC87">
        <v>86543.481290637719</v>
      </c>
      <c r="BD87">
        <v>86543.481290637719</v>
      </c>
      <c r="BE87">
        <v>68676.077770418109</v>
      </c>
      <c r="BF87">
        <v>87232.906163675259</v>
      </c>
      <c r="BG87">
        <v>86027.646877719715</v>
      </c>
      <c r="BH87">
        <v>122374.38301815944</v>
      </c>
      <c r="BI87">
        <v>187812.68739665998</v>
      </c>
      <c r="BJ87">
        <v>150081.26533934579</v>
      </c>
      <c r="BK87">
        <v>188201.58258210402</v>
      </c>
      <c r="BL87">
        <v>187608.11841467573</v>
      </c>
      <c r="BM87">
        <v>271300.89409786917</v>
      </c>
      <c r="BN87">
        <v>187812.68739665998</v>
      </c>
    </row>
    <row r="88" spans="1:66">
      <c r="A88">
        <v>1999</v>
      </c>
      <c r="B88">
        <v>255560.98076214985</v>
      </c>
      <c r="C88">
        <v>223616.32669300822</v>
      </c>
      <c r="D88">
        <v>263893.24381908949</v>
      </c>
      <c r="E88">
        <v>248162.35968006274</v>
      </c>
      <c r="F88">
        <v>383957.83735522407</v>
      </c>
      <c r="G88">
        <v>504009.24125193281</v>
      </c>
      <c r="H88">
        <v>504009.24125193281</v>
      </c>
      <c r="I88">
        <v>442467.49586094893</v>
      </c>
      <c r="J88">
        <v>519256.55377177417</v>
      </c>
      <c r="K88">
        <v>490417.91648823651</v>
      </c>
      <c r="L88">
        <v>762817.57306852925</v>
      </c>
      <c r="M88">
        <v>1707971.6970955343</v>
      </c>
      <c r="N88">
        <v>1707971.6970955343</v>
      </c>
      <c r="O88">
        <v>1552441.086869356</v>
      </c>
      <c r="P88">
        <v>1774877.2320807236</v>
      </c>
      <c r="Q88">
        <v>1647776.0988147988</v>
      </c>
      <c r="R88">
        <v>2637297.4506759504</v>
      </c>
      <c r="S88">
        <v>2736115.1535116043</v>
      </c>
      <c r="T88">
        <v>2736115.1535116043</v>
      </c>
      <c r="U88">
        <v>2538445.5117348111</v>
      </c>
      <c r="V88">
        <v>2869378.6432201695</v>
      </c>
      <c r="W88">
        <v>2618041.4273395394</v>
      </c>
      <c r="X88">
        <v>4235015.9150523227</v>
      </c>
      <c r="Y88">
        <v>7957231.2780298917</v>
      </c>
      <c r="Z88">
        <v>7957231.2780298917</v>
      </c>
      <c r="AA88">
        <v>7638732.5366898868</v>
      </c>
      <c r="AB88">
        <v>8541824.5815638732</v>
      </c>
      <c r="AC88">
        <v>7446711.9122731611</v>
      </c>
      <c r="AD88">
        <v>12485714.946135337</v>
      </c>
      <c r="AE88">
        <v>12541944.166848501</v>
      </c>
      <c r="AF88">
        <v>12541944.166848501</v>
      </c>
      <c r="AG88">
        <v>12040785.184643464</v>
      </c>
      <c r="AH88">
        <v>13573520.795098282</v>
      </c>
      <c r="AI88">
        <v>11628413.835076235</v>
      </c>
      <c r="AJ88">
        <v>19701541.557110604</v>
      </c>
      <c r="AK88">
        <v>35531060.674204722</v>
      </c>
      <c r="AL88">
        <v>35531060.674204722</v>
      </c>
      <c r="AM88">
        <v>34053810.523406126</v>
      </c>
      <c r="AN88">
        <v>39008208.821082354</v>
      </c>
      <c r="AO88">
        <v>32463205.231808644</v>
      </c>
      <c r="AP88">
        <v>55972876.167572752</v>
      </c>
      <c r="AQ88">
        <v>146327437.06323686</v>
      </c>
      <c r="AR88">
        <v>146327437.06323686</v>
      </c>
      <c r="AS88">
        <v>139756652.10108948</v>
      </c>
      <c r="AT88">
        <v>162712903.18875191</v>
      </c>
      <c r="AU88">
        <v>132188306.70417725</v>
      </c>
      <c r="AV88">
        <v>231858597.64386165</v>
      </c>
      <c r="AW88">
        <v>7112.720272366897</v>
      </c>
      <c r="AX88">
        <v>7112.720272366897</v>
      </c>
      <c r="AY88">
        <v>4765.1575250674668</v>
      </c>
      <c r="AZ88">
        <v>8529.9338664047827</v>
      </c>
      <c r="BA88">
        <v>5906.8028718889209</v>
      </c>
      <c r="BB88">
        <v>5098.1016419188354</v>
      </c>
      <c r="BC88">
        <v>94182.012280662675</v>
      </c>
      <c r="BD88">
        <v>94182.012280662675</v>
      </c>
      <c r="BE88">
        <v>75969.131117858429</v>
      </c>
      <c r="BF88">
        <v>96006.134012241193</v>
      </c>
      <c r="BG88">
        <v>92649.721998425419</v>
      </c>
      <c r="BH88">
        <v>133586.76920847667</v>
      </c>
      <c r="BI88">
        <v>203018.6272910324</v>
      </c>
      <c r="BJ88">
        <v>164974.09810884716</v>
      </c>
      <c r="BK88">
        <v>205351.38419453672</v>
      </c>
      <c r="BL88">
        <v>201078.37090659604</v>
      </c>
      <c r="BM88">
        <v>294197.603666674</v>
      </c>
      <c r="BN88">
        <v>203018.6272910324</v>
      </c>
    </row>
    <row r="89" spans="1:66">
      <c r="A89">
        <v>2000</v>
      </c>
      <c r="B89">
        <v>263288.32123313239</v>
      </c>
      <c r="C89">
        <v>230636.64778222275</v>
      </c>
      <c r="D89">
        <v>271738.37073623273</v>
      </c>
      <c r="E89">
        <v>255706.96260571937</v>
      </c>
      <c r="F89">
        <v>393888.76978515828</v>
      </c>
      <c r="G89">
        <v>519549.16166125628</v>
      </c>
      <c r="H89">
        <v>519549.16166125628</v>
      </c>
      <c r="I89">
        <v>457097.36262713966</v>
      </c>
      <c r="J89">
        <v>535314.40114486741</v>
      </c>
      <c r="K89">
        <v>505372.01430010254</v>
      </c>
      <c r="L89">
        <v>782847.06766804401</v>
      </c>
      <c r="M89">
        <v>1768613.1140817837</v>
      </c>
      <c r="N89">
        <v>1768613.1140817837</v>
      </c>
      <c r="O89">
        <v>1612957.6985571533</v>
      </c>
      <c r="P89">
        <v>1841653.8504428989</v>
      </c>
      <c r="Q89">
        <v>1703033.6877597563</v>
      </c>
      <c r="R89">
        <v>2724432.5937292366</v>
      </c>
      <c r="S89">
        <v>2846222.9436771972</v>
      </c>
      <c r="T89">
        <v>2846222.9436771972</v>
      </c>
      <c r="U89">
        <v>2645205.8619795269</v>
      </c>
      <c r="V89">
        <v>2993905.8022301453</v>
      </c>
      <c r="W89">
        <v>2714065.9857877591</v>
      </c>
      <c r="X89">
        <v>4398150.4175464287</v>
      </c>
      <c r="Y89">
        <v>8412370.2160815429</v>
      </c>
      <c r="Z89">
        <v>8412370.2160815429</v>
      </c>
      <c r="AA89">
        <v>8081384.9646379929</v>
      </c>
      <c r="AB89">
        <v>9030733.7662156504</v>
      </c>
      <c r="AC89">
        <v>7867173.6644809935</v>
      </c>
      <c r="AD89">
        <v>13127310.470922291</v>
      </c>
      <c r="AE89">
        <v>13340101.512461148</v>
      </c>
      <c r="AF89">
        <v>13340101.512461148</v>
      </c>
      <c r="AG89">
        <v>12865820.715882896</v>
      </c>
      <c r="AH89">
        <v>14463466.194845868</v>
      </c>
      <c r="AI89">
        <v>12352397.034953384</v>
      </c>
      <c r="AJ89">
        <v>20902417.947178517</v>
      </c>
      <c r="AK89">
        <v>38574149.631386921</v>
      </c>
      <c r="AL89">
        <v>38574149.631386921</v>
      </c>
      <c r="AM89">
        <v>37314323.39377939</v>
      </c>
      <c r="AN89">
        <v>42446332.371896133</v>
      </c>
      <c r="AO89">
        <v>35114835.21205087</v>
      </c>
      <c r="AP89">
        <v>60541866.679463528</v>
      </c>
      <c r="AQ89">
        <v>164968363.67433044</v>
      </c>
      <c r="AR89">
        <v>164968363.67433044</v>
      </c>
      <c r="AS89">
        <v>161042108.05718482</v>
      </c>
      <c r="AT89">
        <v>184733575.20886138</v>
      </c>
      <c r="AU89">
        <v>147174803.02020034</v>
      </c>
      <c r="AV89">
        <v>260413377.61631817</v>
      </c>
      <c r="AW89">
        <v>7027.4808050085076</v>
      </c>
      <c r="AX89">
        <v>7027.4808050085076</v>
      </c>
      <c r="AY89">
        <v>4175.9329373057881</v>
      </c>
      <c r="AZ89">
        <v>8162.3403275980254</v>
      </c>
      <c r="BA89">
        <v>6041.9109113361392</v>
      </c>
      <c r="BB89">
        <v>4930.4719022724848</v>
      </c>
      <c r="BC89">
        <v>96030.010916615531</v>
      </c>
      <c r="BD89">
        <v>96030.010916615531</v>
      </c>
      <c r="BE89">
        <v>77045.419918341591</v>
      </c>
      <c r="BF89">
        <v>97303.317435492005</v>
      </c>
      <c r="BG89">
        <v>94892.882033048532</v>
      </c>
      <c r="BH89">
        <v>134939.45601359394</v>
      </c>
      <c r="BI89">
        <v>207283.1735561243</v>
      </c>
      <c r="BJ89">
        <v>168132.2786446363</v>
      </c>
      <c r="BK89">
        <v>208729.53882035951</v>
      </c>
      <c r="BL89">
        <v>205956.59593518902</v>
      </c>
      <c r="BM89">
        <v>297450.68615274574</v>
      </c>
      <c r="BN89">
        <v>207283.1735561243</v>
      </c>
    </row>
    <row r="90" spans="1:66">
      <c r="A90">
        <v>2001</v>
      </c>
      <c r="B90">
        <v>255920.95343349007</v>
      </c>
      <c r="C90">
        <v>217417.23560392062</v>
      </c>
      <c r="D90">
        <v>261188.74234581037</v>
      </c>
      <c r="E90">
        <v>251183.52051450594</v>
      </c>
      <c r="F90">
        <v>379393.39956993255</v>
      </c>
      <c r="G90">
        <v>505259.89444972784</v>
      </c>
      <c r="H90">
        <v>505260.26054758835</v>
      </c>
      <c r="I90">
        <v>431450.68043076817</v>
      </c>
      <c r="J90">
        <v>514972.60335454613</v>
      </c>
      <c r="K90">
        <v>496523.17100055696</v>
      </c>
      <c r="L90">
        <v>754674.27468811045</v>
      </c>
      <c r="M90">
        <v>1699271.2869186031</v>
      </c>
      <c r="N90">
        <v>1699271.2869186031</v>
      </c>
      <c r="O90">
        <v>1495046.4049234276</v>
      </c>
      <c r="P90">
        <v>1747429.8334130237</v>
      </c>
      <c r="Q90">
        <v>1655508.4686696967</v>
      </c>
      <c r="R90">
        <v>2598995.7972015878</v>
      </c>
      <c r="S90">
        <v>2716220.6694927313</v>
      </c>
      <c r="T90">
        <v>2716220.6694927313</v>
      </c>
      <c r="U90">
        <v>2426193.0991592137</v>
      </c>
      <c r="V90">
        <v>2817361.4422169719</v>
      </c>
      <c r="W90">
        <v>2625826.2241595974</v>
      </c>
      <c r="X90">
        <v>4170722.5312500889</v>
      </c>
      <c r="Y90">
        <v>7982799.6948393937</v>
      </c>
      <c r="Z90">
        <v>7982799.6948393937</v>
      </c>
      <c r="AA90">
        <v>7309315.5050976453</v>
      </c>
      <c r="AB90">
        <v>8425297.315259736</v>
      </c>
      <c r="AC90">
        <v>7587412.2985232379</v>
      </c>
      <c r="AD90">
        <v>12342845.329896994</v>
      </c>
      <c r="AE90">
        <v>12692400.791149478</v>
      </c>
      <c r="AF90">
        <v>12692400.791149478</v>
      </c>
      <c r="AG90">
        <v>11675250.233539764</v>
      </c>
      <c r="AH90">
        <v>13506668.748737548</v>
      </c>
      <c r="AI90">
        <v>11973972.00772072</v>
      </c>
      <c r="AJ90">
        <v>19648822.363336187</v>
      </c>
      <c r="AK90">
        <v>37327101.416296326</v>
      </c>
      <c r="AL90">
        <v>37327101.416296326</v>
      </c>
      <c r="AM90">
        <v>34237072.740079522</v>
      </c>
      <c r="AN90">
        <v>40124010.590840116</v>
      </c>
      <c r="AO90">
        <v>34838065.993169375</v>
      </c>
      <c r="AP90">
        <v>57826006.919080973</v>
      </c>
      <c r="AQ90">
        <v>166603890.61743444</v>
      </c>
      <c r="AR90">
        <v>166603890.61743444</v>
      </c>
      <c r="AS90">
        <v>152397702.80490327</v>
      </c>
      <c r="AT90">
        <v>180845248.49909985</v>
      </c>
      <c r="AU90">
        <v>153870051.43891194</v>
      </c>
      <c r="AV90">
        <v>256783729.70097801</v>
      </c>
      <c r="AW90">
        <v>6582.0124172522719</v>
      </c>
      <c r="AX90">
        <v>6581.6463193917925</v>
      </c>
      <c r="AY90">
        <v>3383.7907770730458</v>
      </c>
      <c r="AZ90">
        <v>7404.8813370746157</v>
      </c>
      <c r="BA90">
        <v>5843.8700284549514</v>
      </c>
      <c r="BB90">
        <v>4112.524451754759</v>
      </c>
      <c r="BC90">
        <v>95548.694157366408</v>
      </c>
      <c r="BD90">
        <v>95548.694157366408</v>
      </c>
      <c r="BE90">
        <v>75458.439012864284</v>
      </c>
      <c r="BF90">
        <v>96050.843338342209</v>
      </c>
      <c r="BG90">
        <v>95147.415163929181</v>
      </c>
      <c r="BH90">
        <v>132770.91094419305</v>
      </c>
      <c r="BI90">
        <v>206757.04633250905</v>
      </c>
      <c r="BJ90">
        <v>165551.74930760334</v>
      </c>
      <c r="BK90">
        <v>206858.29583992669</v>
      </c>
      <c r="BL90">
        <v>206776.84658327192</v>
      </c>
      <c r="BM90">
        <v>293593.89405974082</v>
      </c>
      <c r="BN90">
        <v>206757.50395483465</v>
      </c>
    </row>
    <row r="91" spans="1:66">
      <c r="A91">
        <v>2002</v>
      </c>
      <c r="B91">
        <v>245782.32384705971</v>
      </c>
      <c r="C91">
        <v>206156.42698499057</v>
      </c>
      <c r="D91">
        <v>250345.74500817273</v>
      </c>
      <c r="E91">
        <v>241689.86499253908</v>
      </c>
      <c r="F91">
        <v>361894.44604889955</v>
      </c>
      <c r="G91">
        <v>485506.85138456791</v>
      </c>
      <c r="H91">
        <v>485506.85138456791</v>
      </c>
      <c r="I91">
        <v>409608.14298359607</v>
      </c>
      <c r="J91">
        <v>494088.77347210993</v>
      </c>
      <c r="K91">
        <v>477811.54319036804</v>
      </c>
      <c r="L91">
        <v>720360.94146620587</v>
      </c>
      <c r="M91">
        <v>1632483.1379957604</v>
      </c>
      <c r="N91">
        <v>1632483.1379957604</v>
      </c>
      <c r="O91">
        <v>1413214.7031973202</v>
      </c>
      <c r="P91">
        <v>1674733.0232458832</v>
      </c>
      <c r="Q91">
        <v>1594085.0239877582</v>
      </c>
      <c r="R91">
        <v>2485038.6905109179</v>
      </c>
      <c r="S91">
        <v>2594149.2925296915</v>
      </c>
      <c r="T91">
        <v>2594149.2925296915</v>
      </c>
      <c r="U91">
        <v>2279659.4077419443</v>
      </c>
      <c r="V91">
        <v>2686275.4015596383</v>
      </c>
      <c r="W91">
        <v>2512751.5861790488</v>
      </c>
      <c r="X91">
        <v>3966655.1991621898</v>
      </c>
      <c r="Y91">
        <v>7428925.2405917207</v>
      </c>
      <c r="Z91">
        <v>7428925.2405917207</v>
      </c>
      <c r="AA91">
        <v>6672097.198386861</v>
      </c>
      <c r="AB91">
        <v>7837070.5427846853</v>
      </c>
      <c r="AC91">
        <v>7069137.0727952085</v>
      </c>
      <c r="AD91">
        <v>11445023.925074173</v>
      </c>
      <c r="AE91">
        <v>11700474.592615427</v>
      </c>
      <c r="AF91">
        <v>11700474.592615427</v>
      </c>
      <c r="AG91">
        <v>10520327.385732394</v>
      </c>
      <c r="AH91">
        <v>12482162.633052932</v>
      </c>
      <c r="AI91">
        <v>10991412.44251184</v>
      </c>
      <c r="AJ91">
        <v>18012583.089406639</v>
      </c>
      <c r="AK91">
        <v>33443882.358004656</v>
      </c>
      <c r="AL91">
        <v>33443882.358004656</v>
      </c>
      <c r="AM91">
        <v>30023461.05514108</v>
      </c>
      <c r="AN91">
        <v>36339792.692805417</v>
      </c>
      <c r="AO91">
        <v>30825762.968370222</v>
      </c>
      <c r="AP91">
        <v>51685654.590781994</v>
      </c>
      <c r="AQ91">
        <v>146029657.58320647</v>
      </c>
      <c r="AR91">
        <v>146029657.58320647</v>
      </c>
      <c r="AS91">
        <v>130740276.22743556</v>
      </c>
      <c r="AT91">
        <v>163335553.15932617</v>
      </c>
      <c r="AU91">
        <v>130151644.10219163</v>
      </c>
      <c r="AV91">
        <v>223719453.52977601</v>
      </c>
      <c r="AW91">
        <v>6057.7963095515943</v>
      </c>
      <c r="AX91">
        <v>6057.7963095515943</v>
      </c>
      <c r="AY91">
        <v>2704.7109863850828</v>
      </c>
      <c r="AZ91">
        <v>6602.7165442354863</v>
      </c>
      <c r="BA91">
        <v>5568.1867947101382</v>
      </c>
      <c r="BB91">
        <v>3427.9506315932513</v>
      </c>
      <c r="BC91">
        <v>91704.455608315184</v>
      </c>
      <c r="BD91">
        <v>91704.455608315184</v>
      </c>
      <c r="BE91">
        <v>72038.840739176172</v>
      </c>
      <c r="BF91">
        <v>92080.491870649348</v>
      </c>
      <c r="BG91">
        <v>91423.736215292432</v>
      </c>
      <c r="BH91">
        <v>125989.52999756415</v>
      </c>
      <c r="BI91">
        <v>198762.77973176961</v>
      </c>
      <c r="BJ91">
        <v>158706.50293016506</v>
      </c>
      <c r="BK91">
        <v>198927.71102866664</v>
      </c>
      <c r="BL91">
        <v>198743.17299102026</v>
      </c>
      <c r="BM91">
        <v>279191.50420502777</v>
      </c>
      <c r="BN91">
        <v>198762.77973176961</v>
      </c>
    </row>
    <row r="92" spans="1:66">
      <c r="A92">
        <v>2003</v>
      </c>
      <c r="B92">
        <v>251310.60075576208</v>
      </c>
      <c r="C92">
        <v>211761.20163500457</v>
      </c>
      <c r="D92">
        <v>255785.02828858976</v>
      </c>
      <c r="E92">
        <v>247283.91356153708</v>
      </c>
      <c r="F92">
        <v>368757.26466658094</v>
      </c>
      <c r="G92">
        <v>497344.30107498926</v>
      </c>
      <c r="H92">
        <v>497344.30107498926</v>
      </c>
      <c r="I92">
        <v>421761.5055773686</v>
      </c>
      <c r="J92">
        <v>505698.1093745908</v>
      </c>
      <c r="K92">
        <v>489834.04376246658</v>
      </c>
      <c r="L92">
        <v>734648.47738969733</v>
      </c>
      <c r="M92">
        <v>1675296.2041599224</v>
      </c>
      <c r="N92">
        <v>1675296.2041599224</v>
      </c>
      <c r="O92">
        <v>1456886.8151136085</v>
      </c>
      <c r="P92">
        <v>1722751.594852932</v>
      </c>
      <c r="Q92">
        <v>1632476.61775177</v>
      </c>
      <c r="R92">
        <v>2541798.7006830955</v>
      </c>
      <c r="S92">
        <v>2665775.1195911509</v>
      </c>
      <c r="T92">
        <v>2665775.1195911509</v>
      </c>
      <c r="U92">
        <v>2342074.9488562387</v>
      </c>
      <c r="V92">
        <v>2770446.402780517</v>
      </c>
      <c r="W92">
        <v>2572517.8609159654</v>
      </c>
      <c r="X92">
        <v>4062487.4650593554</v>
      </c>
      <c r="Y92">
        <v>7648985.3692692891</v>
      </c>
      <c r="Z92">
        <v>7648985.3692692891</v>
      </c>
      <c r="AA92">
        <v>6862565.9008385167</v>
      </c>
      <c r="AB92">
        <v>8143755.023300373</v>
      </c>
      <c r="AC92">
        <v>7212974.4685601667</v>
      </c>
      <c r="AD92">
        <v>11782010.938684274</v>
      </c>
      <c r="AE92">
        <v>12028892.12177239</v>
      </c>
      <c r="AF92">
        <v>12028892.12177239</v>
      </c>
      <c r="AG92">
        <v>10806208.043798257</v>
      </c>
      <c r="AH92">
        <v>12945785.416188402</v>
      </c>
      <c r="AI92">
        <v>11210543.716125276</v>
      </c>
      <c r="AJ92">
        <v>18503809.716228552</v>
      </c>
      <c r="AK92">
        <v>34373438.545988306</v>
      </c>
      <c r="AL92">
        <v>34373438.545988306</v>
      </c>
      <c r="AM92">
        <v>31177269.216148693</v>
      </c>
      <c r="AN92">
        <v>37663133.493333295</v>
      </c>
      <c r="AO92">
        <v>31434641.24044466</v>
      </c>
      <c r="AP92">
        <v>53348864.579763845</v>
      </c>
      <c r="AQ92">
        <v>154086994.41954669</v>
      </c>
      <c r="AR92">
        <v>154086994.41954669</v>
      </c>
      <c r="AS92">
        <v>139760086.89105427</v>
      </c>
      <c r="AT92">
        <v>174601241.38657445</v>
      </c>
      <c r="AU92">
        <v>135775258.12241217</v>
      </c>
      <c r="AV92">
        <v>236304275.57833475</v>
      </c>
      <c r="AW92">
        <v>5276.9004365348728</v>
      </c>
      <c r="AX92">
        <v>5276.9004365348728</v>
      </c>
      <c r="AY92">
        <v>1760.897692640593</v>
      </c>
      <c r="AZ92">
        <v>5871.9472025887217</v>
      </c>
      <c r="BA92">
        <v>4733.7833606075765</v>
      </c>
      <c r="BB92">
        <v>2866.0519434646662</v>
      </c>
      <c r="BC92">
        <v>93089.978155299788</v>
      </c>
      <c r="BD92">
        <v>93089.978155299788</v>
      </c>
      <c r="BE92">
        <v>73413.911248492994</v>
      </c>
      <c r="BF92">
        <v>92788.743114773912</v>
      </c>
      <c r="BG92">
        <v>93373.613095955603</v>
      </c>
      <c r="BH92">
        <v>127308.21622030158</v>
      </c>
      <c r="BI92">
        <v>202856.32530375593</v>
      </c>
      <c r="BJ92">
        <v>162980.17819330847</v>
      </c>
      <c r="BK92">
        <v>201434.73800500538</v>
      </c>
      <c r="BL92">
        <v>204173.4002651406</v>
      </c>
      <c r="BM92">
        <v>282860.92156634771</v>
      </c>
      <c r="BN92">
        <v>202856.32530375593</v>
      </c>
    </row>
    <row r="93" spans="1:66">
      <c r="A93">
        <v>2004</v>
      </c>
      <c r="B93">
        <v>277411.03784355242</v>
      </c>
      <c r="C93">
        <v>234153.10456131084</v>
      </c>
      <c r="D93">
        <v>284326.58107991371</v>
      </c>
      <c r="E93">
        <v>271136.01842415519</v>
      </c>
      <c r="F93">
        <v>405591.66338236816</v>
      </c>
      <c r="G93">
        <v>548673.21030664584</v>
      </c>
      <c r="H93">
        <v>548673.21030664584</v>
      </c>
      <c r="I93">
        <v>466237.46354661719</v>
      </c>
      <c r="J93">
        <v>561829.46169495408</v>
      </c>
      <c r="K93">
        <v>536719.47921139572</v>
      </c>
      <c r="L93">
        <v>807708.51065246877</v>
      </c>
      <c r="M93">
        <v>1869234.2415766951</v>
      </c>
      <c r="N93">
        <v>1869234.2415766951</v>
      </c>
      <c r="O93">
        <v>1628161.0845378046</v>
      </c>
      <c r="P93">
        <v>1936769.0634004823</v>
      </c>
      <c r="Q93">
        <v>1808234.0969195147</v>
      </c>
      <c r="R93">
        <v>2825310.9185131826</v>
      </c>
      <c r="S93">
        <v>2997083.6775012352</v>
      </c>
      <c r="T93">
        <v>2997083.6775012352</v>
      </c>
      <c r="U93">
        <v>2641529.8468823172</v>
      </c>
      <c r="V93">
        <v>3140107.8477102704</v>
      </c>
      <c r="W93">
        <v>2869814.6164690922</v>
      </c>
      <c r="X93">
        <v>4547379.0801488087</v>
      </c>
      <c r="Y93">
        <v>8735979.7792166155</v>
      </c>
      <c r="Z93">
        <v>8735979.7792166155</v>
      </c>
      <c r="AA93">
        <v>7898640.9946822925</v>
      </c>
      <c r="AB93">
        <v>9406251.9636960737</v>
      </c>
      <c r="AC93">
        <v>8136225.4937949041</v>
      </c>
      <c r="AD93">
        <v>13422747.240495747</v>
      </c>
      <c r="AE93">
        <v>13859369.280897321</v>
      </c>
      <c r="AF93">
        <v>13859369.280897321</v>
      </c>
      <c r="AG93">
        <v>12572104.268319724</v>
      </c>
      <c r="AH93">
        <v>15107011.970687028</v>
      </c>
      <c r="AI93">
        <v>12736075.760783365</v>
      </c>
      <c r="AJ93">
        <v>21320135.680489633</v>
      </c>
      <c r="AK93">
        <v>40442687.532559365</v>
      </c>
      <c r="AL93">
        <v>40442687.532559365</v>
      </c>
      <c r="AM93">
        <v>36856511.13574715</v>
      </c>
      <c r="AN93">
        <v>44928338.125587031</v>
      </c>
      <c r="AO93">
        <v>36367394.009326532</v>
      </c>
      <c r="AP93">
        <v>62205250.307126448</v>
      </c>
      <c r="AQ93">
        <v>181223119.88738638</v>
      </c>
      <c r="AR93">
        <v>181223119.88738638</v>
      </c>
      <c r="AS93">
        <v>167040785.34584746</v>
      </c>
      <c r="AT93">
        <v>207559495.3103919</v>
      </c>
      <c r="AU93">
        <v>157769018.80456325</v>
      </c>
      <c r="AV93">
        <v>279404379.66572392</v>
      </c>
      <c r="AW93">
        <v>6148.8653804589403</v>
      </c>
      <c r="AX93">
        <v>6148.8653804589403</v>
      </c>
      <c r="AY93">
        <v>2068.7455760045127</v>
      </c>
      <c r="AZ93">
        <v>6823.7004648733537</v>
      </c>
      <c r="BA93">
        <v>5552.5576369147229</v>
      </c>
      <c r="BB93">
        <v>3474.8161122674901</v>
      </c>
      <c r="BC93">
        <v>100541.79298431434</v>
      </c>
      <c r="BD93">
        <v>100541.79298431434</v>
      </c>
      <c r="BE93">
        <v>79263.329008367087</v>
      </c>
      <c r="BF93">
        <v>100721.86082207273</v>
      </c>
      <c r="BG93">
        <v>100347.3430357819</v>
      </c>
      <c r="BH93">
        <v>136733.96836783327</v>
      </c>
      <c r="BI93">
        <v>218532.95248913357</v>
      </c>
      <c r="BJ93">
        <v>175756.55829882034</v>
      </c>
      <c r="BK93">
        <v>218094.56126857194</v>
      </c>
      <c r="BL93">
        <v>218840.82478436592</v>
      </c>
      <c r="BM93">
        <v>303307.90868729044</v>
      </c>
      <c r="BN93">
        <v>218532.95248913357</v>
      </c>
    </row>
    <row r="94" spans="1:66">
      <c r="A94">
        <v>2005</v>
      </c>
      <c r="B94">
        <v>301619.57924236922</v>
      </c>
      <c r="C94">
        <v>256379.48652811151</v>
      </c>
      <c r="D94">
        <v>309267.47166859376</v>
      </c>
      <c r="E94">
        <v>294670.63737344276</v>
      </c>
      <c r="F94">
        <v>440202.68135521881</v>
      </c>
      <c r="G94">
        <v>596351.77835880383</v>
      </c>
      <c r="H94">
        <v>596351.77835880383</v>
      </c>
      <c r="I94">
        <v>510208.64652143564</v>
      </c>
      <c r="J94">
        <v>611163.75914022059</v>
      </c>
      <c r="K94">
        <v>582888.01509240991</v>
      </c>
      <c r="L94">
        <v>876425.87477410352</v>
      </c>
      <c r="M94">
        <v>2032252.6533430484</v>
      </c>
      <c r="N94">
        <v>2032252.6533430484</v>
      </c>
      <c r="O94">
        <v>1789207.8673271076</v>
      </c>
      <c r="P94">
        <v>2109339.5530363638</v>
      </c>
      <c r="Q94">
        <v>1962124.3502944594</v>
      </c>
      <c r="R94">
        <v>3074023.0158043881</v>
      </c>
      <c r="S94">
        <v>3265998.3811720004</v>
      </c>
      <c r="T94">
        <v>3265998.3811720004</v>
      </c>
      <c r="U94">
        <v>2906336.2928338307</v>
      </c>
      <c r="V94">
        <v>3424169.8581313174</v>
      </c>
      <c r="W94">
        <v>3122554.250317351</v>
      </c>
      <c r="X94">
        <v>4958773.2079523932</v>
      </c>
      <c r="Y94">
        <v>9676975.6433292758</v>
      </c>
      <c r="Z94">
        <v>9676975.6433292758</v>
      </c>
      <c r="AA94">
        <v>8777803.3669664189</v>
      </c>
      <c r="AB94">
        <v>10421697.416870194</v>
      </c>
      <c r="AC94">
        <v>9000432.6237617638</v>
      </c>
      <c r="AD94">
        <v>14801737.275533406</v>
      </c>
      <c r="AE94">
        <v>15475499.196023775</v>
      </c>
      <c r="AF94">
        <v>15475499.196023775</v>
      </c>
      <c r="AG94">
        <v>14068644.435347222</v>
      </c>
      <c r="AH94">
        <v>16860914.285440635</v>
      </c>
      <c r="AI94">
        <v>14230518.106743596</v>
      </c>
      <c r="AJ94">
        <v>23730495.619187303</v>
      </c>
      <c r="AK94">
        <v>45936652.987178251</v>
      </c>
      <c r="AL94">
        <v>45936652.987178251</v>
      </c>
      <c r="AM94">
        <v>41899909.133580118</v>
      </c>
      <c r="AN94">
        <v>51292891.265712798</v>
      </c>
      <c r="AO94">
        <v>41116942.892902747</v>
      </c>
      <c r="AP94">
        <v>70566373.703989714</v>
      </c>
      <c r="AQ94">
        <v>208311171.69170183</v>
      </c>
      <c r="AR94">
        <v>208311171.69170183</v>
      </c>
      <c r="AS94">
        <v>189896162.18866396</v>
      </c>
      <c r="AT94">
        <v>243641488.23799714</v>
      </c>
      <c r="AU94">
        <v>175954024.49419391</v>
      </c>
      <c r="AV94">
        <v>319251529.08671361</v>
      </c>
      <c r="AW94">
        <v>6887.3801259344891</v>
      </c>
      <c r="AX94">
        <v>6887.3801259344891</v>
      </c>
      <c r="AY94">
        <v>2550.3265347873571</v>
      </c>
      <c r="AZ94">
        <v>7371.1841969669513</v>
      </c>
      <c r="BA94">
        <v>6453.259654475527</v>
      </c>
      <c r="BB94">
        <v>3979.4879363341174</v>
      </c>
      <c r="BC94">
        <v>109327.01545340482</v>
      </c>
      <c r="BD94">
        <v>109327.01545340482</v>
      </c>
      <c r="BE94">
        <v>86065.221994889682</v>
      </c>
      <c r="BF94">
        <v>109259.46262773039</v>
      </c>
      <c r="BG94">
        <v>109398.00260444089</v>
      </c>
      <c r="BH94">
        <v>147555.97752753325</v>
      </c>
      <c r="BI94">
        <v>237376.55961274271</v>
      </c>
      <c r="BJ94">
        <v>190458.84132001761</v>
      </c>
      <c r="BK94">
        <v>236619.8106661847</v>
      </c>
      <c r="BL94">
        <v>238078.93129189758</v>
      </c>
      <c r="BM94">
        <v>327026.5895165322</v>
      </c>
      <c r="BN94">
        <v>237376.55961274271</v>
      </c>
    </row>
    <row r="95" spans="1:66">
      <c r="A95">
        <v>2006</v>
      </c>
      <c r="B95">
        <v>316398.64859941561</v>
      </c>
      <c r="C95">
        <v>268565.76368736394</v>
      </c>
      <c r="D95">
        <v>324513.97915099713</v>
      </c>
      <c r="E95">
        <v>309021.83734559355</v>
      </c>
      <c r="F95">
        <v>459449.6180977645</v>
      </c>
      <c r="G95">
        <v>627220.28883472516</v>
      </c>
      <c r="H95">
        <v>627220.28883472516</v>
      </c>
      <c r="I95">
        <v>536029.60454122245</v>
      </c>
      <c r="J95">
        <v>642831.64333998191</v>
      </c>
      <c r="K95">
        <v>613025.95915011258</v>
      </c>
      <c r="L95">
        <v>916829.17811556719</v>
      </c>
      <c r="M95">
        <v>2152426.9950222187</v>
      </c>
      <c r="N95">
        <v>2152426.9950222187</v>
      </c>
      <c r="O95">
        <v>1897323.4425089315</v>
      </c>
      <c r="P95">
        <v>2236913.7364385989</v>
      </c>
      <c r="Q95">
        <v>2075345.1322448601</v>
      </c>
      <c r="R95">
        <v>3237243.2681520991</v>
      </c>
      <c r="S95">
        <v>3477826.8212789907</v>
      </c>
      <c r="T95">
        <v>3477826.8212789907</v>
      </c>
      <c r="U95">
        <v>3099502.4175756997</v>
      </c>
      <c r="V95">
        <v>3653579.7674862519</v>
      </c>
      <c r="W95">
        <v>3319951.1638994841</v>
      </c>
      <c r="X95">
        <v>5259355.9270342868</v>
      </c>
      <c r="Y95">
        <v>10402208.564906063</v>
      </c>
      <c r="Z95">
        <v>10402208.564906063</v>
      </c>
      <c r="AA95">
        <v>9445457.2730039489</v>
      </c>
      <c r="AB95">
        <v>11222470.230301999</v>
      </c>
      <c r="AC95">
        <v>9664289.1651225854</v>
      </c>
      <c r="AD95">
        <v>15881460.071728429</v>
      </c>
      <c r="AE95">
        <v>16676326.944520652</v>
      </c>
      <c r="AF95">
        <v>16676326.944520652</v>
      </c>
      <c r="AG95">
        <v>15163540.651863551</v>
      </c>
      <c r="AH95">
        <v>18194748.162128378</v>
      </c>
      <c r="AI95">
        <v>15308627.309598366</v>
      </c>
      <c r="AJ95">
        <v>25509869.531944633</v>
      </c>
      <c r="AK95">
        <v>49594486.613264836</v>
      </c>
      <c r="AL95">
        <v>49594486.613264836</v>
      </c>
      <c r="AM95">
        <v>45179771.7509325</v>
      </c>
      <c r="AN95">
        <v>55215803.283548117</v>
      </c>
      <c r="AO95">
        <v>44463460.232368641</v>
      </c>
      <c r="AP95">
        <v>75884045.40737313</v>
      </c>
      <c r="AQ95">
        <v>226072547.10306278</v>
      </c>
      <c r="AR95">
        <v>226072547.10306278</v>
      </c>
      <c r="AS95">
        <v>206948956.84544903</v>
      </c>
      <c r="AT95">
        <v>259919896.28050491</v>
      </c>
      <c r="AU95">
        <v>194424046.26266766</v>
      </c>
      <c r="AV95">
        <v>345192609.59639764</v>
      </c>
      <c r="AW95">
        <v>5577.0083641060337</v>
      </c>
      <c r="AX95">
        <v>5577.0083641060337</v>
      </c>
      <c r="AY95">
        <v>1101.9228335055186</v>
      </c>
      <c r="AZ95">
        <v>6196.3149620123913</v>
      </c>
      <c r="BA95">
        <v>5017.7155410745108</v>
      </c>
      <c r="BB95">
        <v>2070.0580799617887</v>
      </c>
      <c r="BC95">
        <v>112395.49899688191</v>
      </c>
      <c r="BD95">
        <v>112395.49899688191</v>
      </c>
      <c r="BE95">
        <v>87592.688262745331</v>
      </c>
      <c r="BF95">
        <v>112025.11723015245</v>
      </c>
      <c r="BG95">
        <v>112763.69346789728</v>
      </c>
      <c r="BH95">
        <v>150805.87920283838</v>
      </c>
      <c r="BI95">
        <v>245918.61228785178</v>
      </c>
      <c r="BJ95">
        <v>195706.14504929507</v>
      </c>
      <c r="BK95">
        <v>244311.1200653275</v>
      </c>
      <c r="BL95">
        <v>247446.16587642572</v>
      </c>
      <c r="BM95">
        <v>336725.6556064341</v>
      </c>
      <c r="BN95">
        <v>245918.61228785178</v>
      </c>
    </row>
    <row r="96" spans="1:66">
      <c r="A96">
        <v>2007</v>
      </c>
      <c r="B96">
        <v>314270.02661218779</v>
      </c>
      <c r="C96">
        <v>262275.02033403498</v>
      </c>
      <c r="D96">
        <v>322132.53155240166</v>
      </c>
      <c r="E96">
        <v>307072.67083961994</v>
      </c>
      <c r="F96">
        <v>457538.91665551811</v>
      </c>
      <c r="G96">
        <v>626543.82642512547</v>
      </c>
      <c r="H96">
        <v>626543.82642512547</v>
      </c>
      <c r="I96">
        <v>528840.98683524888</v>
      </c>
      <c r="J96">
        <v>642017.38680946967</v>
      </c>
      <c r="K96">
        <v>612373.77566147631</v>
      </c>
      <c r="L96">
        <v>917386.05915089836</v>
      </c>
      <c r="M96">
        <v>2172123.2124865563</v>
      </c>
      <c r="N96">
        <v>2172123.2124865563</v>
      </c>
      <c r="O96">
        <v>1904149.8640990809</v>
      </c>
      <c r="P96">
        <v>2261280.02275796</v>
      </c>
      <c r="Q96">
        <v>2090896.1878254572</v>
      </c>
      <c r="R96">
        <v>3274339.7963633807</v>
      </c>
      <c r="S96">
        <v>3529232.6239064089</v>
      </c>
      <c r="T96">
        <v>3529232.6239064089</v>
      </c>
      <c r="U96">
        <v>3128741.5880182688</v>
      </c>
      <c r="V96">
        <v>3708676.1326425262</v>
      </c>
      <c r="W96">
        <v>3366174.9602741818</v>
      </c>
      <c r="X96">
        <v>5346235.6040088357</v>
      </c>
      <c r="Y96">
        <v>10700505.628200646</v>
      </c>
      <c r="Z96">
        <v>10700505.628200646</v>
      </c>
      <c r="AA96">
        <v>9691033.9451795518</v>
      </c>
      <c r="AB96">
        <v>11540232.025239753</v>
      </c>
      <c r="AC96">
        <v>9940519.6787812375</v>
      </c>
      <c r="AD96">
        <v>16343567.343063857</v>
      </c>
      <c r="AE96">
        <v>17236058.846354149</v>
      </c>
      <c r="AF96">
        <v>17236058.846354149</v>
      </c>
      <c r="AG96">
        <v>15629124.585104547</v>
      </c>
      <c r="AH96">
        <v>18799197.371461868</v>
      </c>
      <c r="AI96">
        <v>15816698.880772766</v>
      </c>
      <c r="AJ96">
        <v>26360107.594764993</v>
      </c>
      <c r="AK96">
        <v>52377931.909709796</v>
      </c>
      <c r="AL96">
        <v>52377931.909709796</v>
      </c>
      <c r="AM96">
        <v>47491945.451063588</v>
      </c>
      <c r="AN96">
        <v>58574300.442143962</v>
      </c>
      <c r="AO96">
        <v>46729930.827876724</v>
      </c>
      <c r="AP96">
        <v>79923996.560841829</v>
      </c>
      <c r="AQ96">
        <v>249476181.41632307</v>
      </c>
      <c r="AR96">
        <v>249476181.41632307</v>
      </c>
      <c r="AS96">
        <v>227167630.72942156</v>
      </c>
      <c r="AT96">
        <v>289490729.01402974</v>
      </c>
      <c r="AU96">
        <v>212341082.09459001</v>
      </c>
      <c r="AV96">
        <v>381394573.10588521</v>
      </c>
      <c r="AW96">
        <v>1996.2267992501036</v>
      </c>
      <c r="AX96">
        <v>1996.2267992501036</v>
      </c>
      <c r="AY96">
        <v>-4290.9461671788449</v>
      </c>
      <c r="AZ96">
        <v>2247.6762953335324</v>
      </c>
      <c r="BA96">
        <v>1771.5660177635095</v>
      </c>
      <c r="BB96">
        <v>-2308.2258398620752</v>
      </c>
      <c r="BC96">
        <v>107841.89484836899</v>
      </c>
      <c r="BD96">
        <v>107841.89484836899</v>
      </c>
      <c r="BE96">
        <v>79844.482137918807</v>
      </c>
      <c r="BF96">
        <v>106671.69919622844</v>
      </c>
      <c r="BG96">
        <v>108870.0578411936</v>
      </c>
      <c r="BH96">
        <v>144561.04113242225</v>
      </c>
      <c r="BI96">
        <v>240148.97990976757</v>
      </c>
      <c r="BJ96">
        <v>185013.76751929091</v>
      </c>
      <c r="BK96">
        <v>237201.72782234711</v>
      </c>
      <c r="BL96">
        <v>242743.17262048126</v>
      </c>
      <c r="BM96">
        <v>328147.62484777765</v>
      </c>
      <c r="BN96">
        <v>240148.97990976757</v>
      </c>
    </row>
    <row r="97" spans="1:66">
      <c r="A97">
        <v>2008</v>
      </c>
      <c r="B97">
        <v>275055.47986895213</v>
      </c>
      <c r="C97">
        <v>223923.48561749977</v>
      </c>
      <c r="D97">
        <v>280923.85482076486</v>
      </c>
      <c r="E97">
        <v>269653.41485074098</v>
      </c>
      <c r="F97">
        <v>398095.67143297807</v>
      </c>
      <c r="G97">
        <v>555398.27871142502</v>
      </c>
      <c r="H97">
        <v>555398.27871142502</v>
      </c>
      <c r="I97">
        <v>458432.59896789875</v>
      </c>
      <c r="J97">
        <v>566958.50972662272</v>
      </c>
      <c r="K97">
        <v>544753.69150633574</v>
      </c>
      <c r="L97">
        <v>806592.00429821771</v>
      </c>
      <c r="M97">
        <v>1983914.860488429</v>
      </c>
      <c r="N97">
        <v>1983914.860488429</v>
      </c>
      <c r="O97">
        <v>1703612.4379332121</v>
      </c>
      <c r="P97">
        <v>2053501.0921658115</v>
      </c>
      <c r="Q97">
        <v>1919770.5648539132</v>
      </c>
      <c r="R97">
        <v>2965482.838032919</v>
      </c>
      <c r="S97">
        <v>3245767.9687037575</v>
      </c>
      <c r="T97">
        <v>3245767.9687037575</v>
      </c>
      <c r="U97">
        <v>2832038.6648480166</v>
      </c>
      <c r="V97">
        <v>3392440.7951702499</v>
      </c>
      <c r="W97">
        <v>3110927.9496779093</v>
      </c>
      <c r="X97">
        <v>4874946.2533360878</v>
      </c>
      <c r="Y97">
        <v>9993977.8437859099</v>
      </c>
      <c r="Z97">
        <v>9993977.8437859099</v>
      </c>
      <c r="AA97">
        <v>8947869.6533939242</v>
      </c>
      <c r="AB97">
        <v>10700991.094612699</v>
      </c>
      <c r="AC97">
        <v>9348893.4313199166</v>
      </c>
      <c r="AD97">
        <v>15118962.223491071</v>
      </c>
      <c r="AE97">
        <v>16190186.332418555</v>
      </c>
      <c r="AF97">
        <v>16190186.332418555</v>
      </c>
      <c r="AG97">
        <v>14550176.413780216</v>
      </c>
      <c r="AH97">
        <v>17506824.543121945</v>
      </c>
      <c r="AI97">
        <v>14989928.865219364</v>
      </c>
      <c r="AJ97">
        <v>24578177.807387825</v>
      </c>
      <c r="AK97">
        <v>49621557.58769194</v>
      </c>
      <c r="AL97">
        <v>49621557.58769194</v>
      </c>
      <c r="AM97">
        <v>44720717.152320825</v>
      </c>
      <c r="AN97">
        <v>54936351.948561013</v>
      </c>
      <c r="AO97">
        <v>44733140.52520024</v>
      </c>
      <c r="AP97">
        <v>75282325.116472036</v>
      </c>
      <c r="AQ97">
        <v>241093324.11438841</v>
      </c>
      <c r="AR97">
        <v>241093324.11438841</v>
      </c>
      <c r="AS97">
        <v>219828772.67627054</v>
      </c>
      <c r="AT97">
        <v>276365900.76123691</v>
      </c>
      <c r="AU97">
        <v>208554274.99999356</v>
      </c>
      <c r="AV97">
        <v>363325425.45064974</v>
      </c>
      <c r="AW97">
        <v>-5287.3189735207879</v>
      </c>
      <c r="AX97">
        <v>-5287.3189735207879</v>
      </c>
      <c r="AY97">
        <v>-10585.627732899198</v>
      </c>
      <c r="AZ97">
        <v>-5110.8000850930775</v>
      </c>
      <c r="BA97">
        <v>-5446.8618048538237</v>
      </c>
      <c r="BB97">
        <v>-10400.661432261528</v>
      </c>
      <c r="BC97">
        <v>85182.215355676846</v>
      </c>
      <c r="BD97">
        <v>85182.215355676846</v>
      </c>
      <c r="BE97">
        <v>59513.602026865025</v>
      </c>
      <c r="BF97">
        <v>83970.828449093024</v>
      </c>
      <c r="BG97">
        <v>86307.064850388473</v>
      </c>
      <c r="BH97">
        <v>112830.43069965136</v>
      </c>
      <c r="BI97">
        <v>198269.13326717389</v>
      </c>
      <c r="BJ97">
        <v>147137.63922657029</v>
      </c>
      <c r="BK97">
        <v>195322.86411682563</v>
      </c>
      <c r="BL97">
        <v>200999.47316944133</v>
      </c>
      <c r="BM97">
        <v>266869.29586454242</v>
      </c>
      <c r="BN97">
        <v>198269.13326717389</v>
      </c>
    </row>
    <row r="98" spans="1:66">
      <c r="A98">
        <v>2009</v>
      </c>
      <c r="B98">
        <v>246211.04122281275</v>
      </c>
      <c r="C98">
        <v>194213.75428685884</v>
      </c>
      <c r="D98">
        <v>249140.32023769669</v>
      </c>
      <c r="E98">
        <v>243511.98650664135</v>
      </c>
      <c r="F98">
        <v>357700.79177598783</v>
      </c>
      <c r="G98">
        <v>500186.26682004769</v>
      </c>
      <c r="H98">
        <v>500186.26682004769</v>
      </c>
      <c r="I98">
        <v>401341.39411090396</v>
      </c>
      <c r="J98">
        <v>506340.24779898289</v>
      </c>
      <c r="K98">
        <v>494527.54179735918</v>
      </c>
      <c r="L98">
        <v>728384.72190857783</v>
      </c>
      <c r="M98">
        <v>1795901.732599597</v>
      </c>
      <c r="N98">
        <v>1795901.732599597</v>
      </c>
      <c r="O98">
        <v>1494630.1387019944</v>
      </c>
      <c r="P98">
        <v>1839593.3222252803</v>
      </c>
      <c r="Q98">
        <v>1755263.6195337672</v>
      </c>
      <c r="R98">
        <v>2693317.4102531024</v>
      </c>
      <c r="S98">
        <v>2933309.4554098323</v>
      </c>
      <c r="T98">
        <v>2933309.4554098323</v>
      </c>
      <c r="U98">
        <v>2478660.5380185014</v>
      </c>
      <c r="V98">
        <v>3031017.6840464468</v>
      </c>
      <c r="W98">
        <v>2842783.2684705108</v>
      </c>
      <c r="X98">
        <v>4416210.5814344296</v>
      </c>
      <c r="Y98">
        <v>8976247.8065269385</v>
      </c>
      <c r="Z98">
        <v>8976247.8065269385</v>
      </c>
      <c r="AA98">
        <v>7783886.239645726</v>
      </c>
      <c r="AB98">
        <v>9487971.0973028634</v>
      </c>
      <c r="AC98">
        <v>8509253.6685319152</v>
      </c>
      <c r="AD98">
        <v>13594417.769310582</v>
      </c>
      <c r="AE98">
        <v>14555820.507653672</v>
      </c>
      <c r="AF98">
        <v>14555820.507653672</v>
      </c>
      <c r="AG98">
        <v>12688841.161892101</v>
      </c>
      <c r="AH98">
        <v>15517364.875805618</v>
      </c>
      <c r="AI98">
        <v>13672130.214823239</v>
      </c>
      <c r="AJ98">
        <v>22049107.4840286</v>
      </c>
      <c r="AK98">
        <v>44965761.547688618</v>
      </c>
      <c r="AL98">
        <v>44965761.547688618</v>
      </c>
      <c r="AM98">
        <v>39342705.910085805</v>
      </c>
      <c r="AN98">
        <v>49060549.256760865</v>
      </c>
      <c r="AO98">
        <v>41213367.395714186</v>
      </c>
      <c r="AP98">
        <v>68115584.268319994</v>
      </c>
      <c r="AQ98">
        <v>230992791.37111551</v>
      </c>
      <c r="AR98">
        <v>230992791.37111551</v>
      </c>
      <c r="AS98">
        <v>203335303.95369157</v>
      </c>
      <c r="AT98">
        <v>259376190.84946144</v>
      </c>
      <c r="AU98">
        <v>205175978.26599631</v>
      </c>
      <c r="AV98">
        <v>348896664.49129766</v>
      </c>
      <c r="AW98">
        <v>-7764.1843744222042</v>
      </c>
      <c r="AX98">
        <v>-7764.1843744222042</v>
      </c>
      <c r="AY98">
        <v>-12913.885537186254</v>
      </c>
      <c r="AZ98">
        <v>-8059.607323589501</v>
      </c>
      <c r="BA98">
        <v>-7503.5687840764549</v>
      </c>
      <c r="BB98">
        <v>-12983.138356602294</v>
      </c>
      <c r="BC98">
        <v>74023.186625392264</v>
      </c>
      <c r="BD98">
        <v>74023.186625392264</v>
      </c>
      <c r="BE98">
        <v>49723.044907399359</v>
      </c>
      <c r="BF98">
        <v>72423.32001685405</v>
      </c>
      <c r="BG98">
        <v>75539.582836960704</v>
      </c>
      <c r="BH98">
        <v>98187.834167419423</v>
      </c>
      <c r="BI98">
        <v>176257.40037516036</v>
      </c>
      <c r="BJ98">
        <v>128019.20796313137</v>
      </c>
      <c r="BK98">
        <v>173026.97919240847</v>
      </c>
      <c r="BL98">
        <v>179343.52236325713</v>
      </c>
      <c r="BM98">
        <v>237151.54982244657</v>
      </c>
      <c r="BN98">
        <v>176257.40037516036</v>
      </c>
    </row>
    <row r="99" spans="1:66">
      <c r="A99">
        <v>2010</v>
      </c>
      <c r="B99">
        <v>253717.87003581857</v>
      </c>
      <c r="C99">
        <v>203538.04194240531</v>
      </c>
      <c r="D99">
        <v>259382.02471730942</v>
      </c>
      <c r="E99">
        <v>248474.02374390361</v>
      </c>
      <c r="F99">
        <v>366492.13413605379</v>
      </c>
      <c r="G99">
        <v>514408.36240073363</v>
      </c>
      <c r="H99">
        <v>514408.36240073363</v>
      </c>
      <c r="I99">
        <v>419020.33908128378</v>
      </c>
      <c r="J99">
        <v>526029.36690653174</v>
      </c>
      <c r="K99">
        <v>503647.56321626081</v>
      </c>
      <c r="L99">
        <v>744636.54045219161</v>
      </c>
      <c r="M99">
        <v>1863021.0255492805</v>
      </c>
      <c r="N99">
        <v>1863021.0255492805</v>
      </c>
      <c r="O99">
        <v>1572220.557699919</v>
      </c>
      <c r="P99">
        <v>1931886.0065201283</v>
      </c>
      <c r="Q99">
        <v>1799423.4370806979</v>
      </c>
      <c r="R99">
        <v>2778346.182865134</v>
      </c>
      <c r="S99">
        <v>3069519.9381922372</v>
      </c>
      <c r="T99">
        <v>3069519.9381922372</v>
      </c>
      <c r="U99">
        <v>2630892.8631433742</v>
      </c>
      <c r="V99">
        <v>3212492.56611436</v>
      </c>
      <c r="W99">
        <v>2937624.9388635335</v>
      </c>
      <c r="X99">
        <v>4587737.529929311</v>
      </c>
      <c r="Y99">
        <v>9590025.6264065299</v>
      </c>
      <c r="Z99">
        <v>9590025.6264065299</v>
      </c>
      <c r="AA99">
        <v>8504176.9503308069</v>
      </c>
      <c r="AB99">
        <v>10323339.461860079</v>
      </c>
      <c r="AC99">
        <v>8915385.8827865385</v>
      </c>
      <c r="AD99">
        <v>14456343.693500016</v>
      </c>
      <c r="AE99">
        <v>15740489.08712385</v>
      </c>
      <c r="AF99">
        <v>15740489.08712385</v>
      </c>
      <c r="AG99">
        <v>14051830.589925671</v>
      </c>
      <c r="AH99">
        <v>17127111.816616207</v>
      </c>
      <c r="AI99">
        <v>14463576.473539189</v>
      </c>
      <c r="AJ99">
        <v>23760372.45928964</v>
      </c>
      <c r="AK99">
        <v>50176766.025315948</v>
      </c>
      <c r="AL99">
        <v>50176766.025315948</v>
      </c>
      <c r="AM99">
        <v>45254649.567078367</v>
      </c>
      <c r="AN99">
        <v>55963656.793319523</v>
      </c>
      <c r="AO99">
        <v>44829800.54853753</v>
      </c>
      <c r="AP99">
        <v>75853126.131265134</v>
      </c>
      <c r="AQ99">
        <v>261007972.10080197</v>
      </c>
      <c r="AR99">
        <v>261007972.10080197</v>
      </c>
      <c r="AS99">
        <v>240267096.82133543</v>
      </c>
      <c r="AT99">
        <v>300981139.19187969</v>
      </c>
      <c r="AU99">
        <v>223944502.40134329</v>
      </c>
      <c r="AV99">
        <v>394352436.9251399</v>
      </c>
      <c r="AW99">
        <v>-6972.6223290964845</v>
      </c>
      <c r="AX99">
        <v>-6972.6223290964845</v>
      </c>
      <c r="AY99">
        <v>-11944.255196473161</v>
      </c>
      <c r="AZ99">
        <v>-7265.317471912962</v>
      </c>
      <c r="BA99">
        <v>-6699.5157284535962</v>
      </c>
      <c r="BB99">
        <v>-11652.272180084055</v>
      </c>
      <c r="BC99">
        <v>74906.408312100553</v>
      </c>
      <c r="BD99">
        <v>74906.408312100553</v>
      </c>
      <c r="BE99">
        <v>51462.206858237099</v>
      </c>
      <c r="BF99">
        <v>73548.248961440651</v>
      </c>
      <c r="BG99">
        <v>76146.311150926471</v>
      </c>
      <c r="BH99">
        <v>98508.350943933707</v>
      </c>
      <c r="BI99">
        <v>177255.19661359681</v>
      </c>
      <c r="BJ99">
        <v>130720.2844266249</v>
      </c>
      <c r="BK99">
        <v>174565.20700313267</v>
      </c>
      <c r="BL99">
        <v>179703.59475015156</v>
      </c>
      <c r="BM99">
        <v>236209.12984895593</v>
      </c>
      <c r="BN99">
        <v>177255.19661359681</v>
      </c>
    </row>
    <row r="100" spans="1:66">
      <c r="A100">
        <v>2011</v>
      </c>
      <c r="B100">
        <v>255005.01535122984</v>
      </c>
      <c r="C100">
        <v>202355.31577559857</v>
      </c>
      <c r="D100">
        <v>262296.63025059289</v>
      </c>
      <c r="E100">
        <v>248292.64532741244</v>
      </c>
      <c r="F100">
        <v>366841.86436634883</v>
      </c>
      <c r="G100">
        <v>516083.31866596453</v>
      </c>
      <c r="H100">
        <v>516083.31866596453</v>
      </c>
      <c r="I100">
        <v>415785.9124236916</v>
      </c>
      <c r="J100">
        <v>530451.68883158814</v>
      </c>
      <c r="K100">
        <v>502850.00527364499</v>
      </c>
      <c r="L100">
        <v>743928.19148527959</v>
      </c>
      <c r="M100">
        <v>1873603.834528283</v>
      </c>
      <c r="N100">
        <v>1873603.834528283</v>
      </c>
      <c r="O100">
        <v>1563259.5398663501</v>
      </c>
      <c r="P100">
        <v>1950462.7568373871</v>
      </c>
      <c r="Q100">
        <v>1803174.7384929566</v>
      </c>
      <c r="R100">
        <v>2778477.6721354825</v>
      </c>
      <c r="S100">
        <v>3080815.504322846</v>
      </c>
      <c r="T100">
        <v>3080815.504322846</v>
      </c>
      <c r="U100">
        <v>2611229.4920905051</v>
      </c>
      <c r="V100">
        <v>3236353.3234774051</v>
      </c>
      <c r="W100">
        <v>2937536.3973069536</v>
      </c>
      <c r="X100">
        <v>4596662.3399944762</v>
      </c>
      <c r="Y100">
        <v>9592383.3063036427</v>
      </c>
      <c r="Z100">
        <v>9592383.3063036427</v>
      </c>
      <c r="AA100">
        <v>8379719.2450412828</v>
      </c>
      <c r="AB100">
        <v>10332745.290222703</v>
      </c>
      <c r="AC100">
        <v>8915635.8957167882</v>
      </c>
      <c r="AD100">
        <v>14455808.014866609</v>
      </c>
      <c r="AE100">
        <v>15676172.592859158</v>
      </c>
      <c r="AF100">
        <v>15676172.592859158</v>
      </c>
      <c r="AG100">
        <v>13779975.04215611</v>
      </c>
      <c r="AH100">
        <v>17043960.562566772</v>
      </c>
      <c r="AI100">
        <v>14428253.36352697</v>
      </c>
      <c r="AJ100">
        <v>23600796.16988159</v>
      </c>
      <c r="AK100">
        <v>48877275.017663784</v>
      </c>
      <c r="AL100">
        <v>48877275.017663784</v>
      </c>
      <c r="AM100">
        <v>43307471.224153273</v>
      </c>
      <c r="AN100">
        <v>54268887.253350496</v>
      </c>
      <c r="AO100">
        <v>43907119.750259958</v>
      </c>
      <c r="AP100">
        <v>73713506.653815776</v>
      </c>
      <c r="AQ100">
        <v>242032241.10744053</v>
      </c>
      <c r="AR100">
        <v>242032241.10744053</v>
      </c>
      <c r="AS100">
        <v>218684236.7239126</v>
      </c>
      <c r="AT100">
        <v>277697700.64650559</v>
      </c>
      <c r="AU100">
        <v>209411304.61730179</v>
      </c>
      <c r="AV100">
        <v>365318397.43717086</v>
      </c>
      <c r="AW100">
        <v>-6073.2879635048866</v>
      </c>
      <c r="AX100">
        <v>-6073.2879635048866</v>
      </c>
      <c r="AY100">
        <v>-11075.280872494524</v>
      </c>
      <c r="AZ100">
        <v>-5858.4283304024284</v>
      </c>
      <c r="BA100">
        <v>-6264.7146188200613</v>
      </c>
      <c r="BB100">
        <v>-10244.462752581912</v>
      </c>
      <c r="BC100">
        <v>75160.702109335063</v>
      </c>
      <c r="BD100">
        <v>75160.702109335063</v>
      </c>
      <c r="BE100">
        <v>51143.735321070541</v>
      </c>
      <c r="BF100">
        <v>74722.616185393446</v>
      </c>
      <c r="BG100">
        <v>75527.968309018615</v>
      </c>
      <c r="BH100">
        <v>98882.330169778346</v>
      </c>
      <c r="BI100">
        <v>176703.189700385</v>
      </c>
      <c r="BJ100">
        <v>128917.50556302688</v>
      </c>
      <c r="BK100">
        <v>175448.92183013825</v>
      </c>
      <c r="BL100">
        <v>177768.82196881695</v>
      </c>
      <c r="BM100">
        <v>235290.82132272871</v>
      </c>
      <c r="BN100">
        <v>176703.189700385</v>
      </c>
    </row>
    <row r="101" spans="1:66">
      <c r="A101">
        <v>2012</v>
      </c>
      <c r="B101">
        <v>261965.59977511421</v>
      </c>
      <c r="C101">
        <v>208369.48483101194</v>
      </c>
      <c r="D101">
        <v>271108.76200754527</v>
      </c>
      <c r="E101">
        <v>253559.37122971617</v>
      </c>
      <c r="F101">
        <v>375171.55198401993</v>
      </c>
      <c r="G101">
        <v>528923.67464321735</v>
      </c>
      <c r="H101">
        <v>528923.67464321735</v>
      </c>
      <c r="I101">
        <v>426773.8343743835</v>
      </c>
      <c r="J101">
        <v>547164.03698973905</v>
      </c>
      <c r="K101">
        <v>512151.19151805976</v>
      </c>
      <c r="L101">
        <v>759316.73409123323</v>
      </c>
      <c r="M101">
        <v>1935586.3847200111</v>
      </c>
      <c r="N101">
        <v>1935586.3847200111</v>
      </c>
      <c r="O101">
        <v>1617604.7607742983</v>
      </c>
      <c r="P101">
        <v>2029233.0667880396</v>
      </c>
      <c r="Q101">
        <v>1849771.2480584157</v>
      </c>
      <c r="R101">
        <v>2863449.8745355974</v>
      </c>
      <c r="S101">
        <v>3212114.4048410375</v>
      </c>
      <c r="T101">
        <v>3212114.4048410375</v>
      </c>
      <c r="U101">
        <v>2724139.7937428681</v>
      </c>
      <c r="V101">
        <v>3401087.160603838</v>
      </c>
      <c r="W101">
        <v>3039182.2420566878</v>
      </c>
      <c r="X101">
        <v>4771989.9148354018</v>
      </c>
      <c r="Y101">
        <v>10202252.201935181</v>
      </c>
      <c r="Z101">
        <v>10202252.201935181</v>
      </c>
      <c r="AA101">
        <v>8888036.4703462739</v>
      </c>
      <c r="AB101">
        <v>11100542.336161271</v>
      </c>
      <c r="AC101">
        <v>9385071.5923398957</v>
      </c>
      <c r="AD101">
        <v>15295363.339783117</v>
      </c>
      <c r="AE101">
        <v>16779726.02579654</v>
      </c>
      <c r="AF101">
        <v>16779726.02579654</v>
      </c>
      <c r="AG101">
        <v>14634846.95870355</v>
      </c>
      <c r="AH101">
        <v>18453797.254163012</v>
      </c>
      <c r="AI101">
        <v>15250297.210153524</v>
      </c>
      <c r="AJ101">
        <v>25175770.898530584</v>
      </c>
      <c r="AK101">
        <v>53150319.922071874</v>
      </c>
      <c r="AL101">
        <v>53150319.922071874</v>
      </c>
      <c r="AM101">
        <v>46512368.634973079</v>
      </c>
      <c r="AN101">
        <v>59801250.165914841</v>
      </c>
      <c r="AO101">
        <v>47037413.546521753</v>
      </c>
      <c r="AP101">
        <v>79835717.67317158</v>
      </c>
      <c r="AQ101">
        <v>269589415.72089434</v>
      </c>
      <c r="AR101">
        <v>269589415.72089434</v>
      </c>
      <c r="AS101">
        <v>237877322.82163876</v>
      </c>
      <c r="AT101">
        <v>314654983.27368778</v>
      </c>
      <c r="AU101">
        <v>227496422.21458885</v>
      </c>
      <c r="AV101">
        <v>404677657.95467657</v>
      </c>
      <c r="AW101">
        <v>-4992.4750929889633</v>
      </c>
      <c r="AX101">
        <v>-4992.4750929889633</v>
      </c>
      <c r="AY101">
        <v>-10034.864712359578</v>
      </c>
      <c r="AZ101">
        <v>-4946.5129746484799</v>
      </c>
      <c r="BA101">
        <v>-5032.4490586274105</v>
      </c>
      <c r="BB101">
        <v>-8973.6301231933157</v>
      </c>
      <c r="BC101">
        <v>76007.734781236737</v>
      </c>
      <c r="BD101">
        <v>76007.734781236737</v>
      </c>
      <c r="BE101">
        <v>51787.787503980158</v>
      </c>
      <c r="BF101">
        <v>75761.617031934758</v>
      </c>
      <c r="BG101">
        <v>76202.49602652734</v>
      </c>
      <c r="BH101">
        <v>98696.182811622406</v>
      </c>
      <c r="BI101">
        <v>177257.99712401882</v>
      </c>
      <c r="BJ101">
        <v>129066.10277440485</v>
      </c>
      <c r="BK101">
        <v>176646.77954016378</v>
      </c>
      <c r="BL101">
        <v>177746.17738297075</v>
      </c>
      <c r="BM101">
        <v>233283.44898014201</v>
      </c>
      <c r="BN101">
        <v>177257.99712401882</v>
      </c>
    </row>
    <row r="102" spans="1:66">
      <c r="A102">
        <v>2013</v>
      </c>
      <c r="B102">
        <v>288726.59403559205</v>
      </c>
      <c r="C102">
        <v>231113.28308653916</v>
      </c>
      <c r="D102">
        <v>297119.34199306415</v>
      </c>
      <c r="E102">
        <v>281008.41250074067</v>
      </c>
      <c r="F102">
        <v>411416.50933637249</v>
      </c>
      <c r="G102">
        <v>579270.57441445673</v>
      </c>
      <c r="H102">
        <v>579270.71209002531</v>
      </c>
      <c r="I102">
        <v>469432.05096939375</v>
      </c>
      <c r="J102">
        <v>595651.81157948473</v>
      </c>
      <c r="K102">
        <v>564194.62538474402</v>
      </c>
      <c r="L102">
        <v>828229.22288641217</v>
      </c>
      <c r="M102">
        <v>2089075.8266264906</v>
      </c>
      <c r="N102">
        <v>2089075.8266264906</v>
      </c>
      <c r="O102">
        <v>1754679.8851465823</v>
      </c>
      <c r="P102">
        <v>2173345.0693189502</v>
      </c>
      <c r="Q102">
        <v>2011751.678787878</v>
      </c>
      <c r="R102">
        <v>3087063.4960002084</v>
      </c>
      <c r="S102">
        <v>3438263.184652037</v>
      </c>
      <c r="T102">
        <v>3438263.184652037</v>
      </c>
      <c r="U102">
        <v>2930363.7567439312</v>
      </c>
      <c r="V102">
        <v>3610235.6610180736</v>
      </c>
      <c r="W102">
        <v>3280940.2338929372</v>
      </c>
      <c r="X102">
        <v>5100689.4790862016</v>
      </c>
      <c r="Y102">
        <v>10676292.899145862</v>
      </c>
      <c r="Z102">
        <v>10676292.899145862</v>
      </c>
      <c r="AA102">
        <v>9373547.4599445444</v>
      </c>
      <c r="AB102">
        <v>11505044.774181657</v>
      </c>
      <c r="AC102">
        <v>9919731.7225379348</v>
      </c>
      <c r="AD102">
        <v>15972612.204928035</v>
      </c>
      <c r="AE102">
        <v>17395340.790254179</v>
      </c>
      <c r="AF102">
        <v>17395340.790254179</v>
      </c>
      <c r="AG102">
        <v>15347931.362433733</v>
      </c>
      <c r="AH102">
        <v>18928886.930803012</v>
      </c>
      <c r="AI102">
        <v>15975571.732142685</v>
      </c>
      <c r="AJ102">
        <v>26057485.418342806</v>
      </c>
      <c r="AK102">
        <v>55012967.309587568</v>
      </c>
      <c r="AL102">
        <v>55012967.309587568</v>
      </c>
      <c r="AM102">
        <v>48682736.548193194</v>
      </c>
      <c r="AN102">
        <v>61096451.644036487</v>
      </c>
      <c r="AO102">
        <v>49371888.182382904</v>
      </c>
      <c r="AP102">
        <v>82073502.471049517</v>
      </c>
      <c r="AQ102">
        <v>283284024.96959931</v>
      </c>
      <c r="AR102">
        <v>283284024.96959931</v>
      </c>
      <c r="AS102">
        <v>254466892.82282874</v>
      </c>
      <c r="AT102">
        <v>324404476.80599397</v>
      </c>
      <c r="AU102">
        <v>244922835.96770382</v>
      </c>
      <c r="AV102">
        <v>422736490.415483</v>
      </c>
      <c r="AW102">
        <v>-1817.3863432726066</v>
      </c>
      <c r="AX102">
        <v>-1817.524018841204</v>
      </c>
      <c r="AY102">
        <v>-7205.4847963154698</v>
      </c>
      <c r="AZ102">
        <v>-1413.1275933563911</v>
      </c>
      <c r="BA102">
        <v>-2177.8003832626819</v>
      </c>
      <c r="BB102">
        <v>-5396.2042136670816</v>
      </c>
      <c r="BC102">
        <v>88687.790414381103</v>
      </c>
      <c r="BD102">
        <v>88687.790414381103</v>
      </c>
      <c r="BE102">
        <v>61828.105079867673</v>
      </c>
      <c r="BF102">
        <v>88649.816734632346</v>
      </c>
      <c r="BG102">
        <v>88703.605135503181</v>
      </c>
      <c r="BH102">
        <v>114122.39970705743</v>
      </c>
      <c r="BI102">
        <v>201819.26136144824</v>
      </c>
      <c r="BJ102">
        <v>148120.09242509658</v>
      </c>
      <c r="BK102">
        <v>201228.49714461828</v>
      </c>
      <c r="BL102">
        <v>202305.36203396044</v>
      </c>
      <c r="BM102">
        <v>263520.65460796305</v>
      </c>
      <c r="BN102">
        <v>201819.43345590899</v>
      </c>
    </row>
    <row r="103" spans="1:66">
      <c r="A103">
        <v>2014</v>
      </c>
      <c r="B103">
        <v>311620.34976942226</v>
      </c>
      <c r="C103">
        <v>253876.91675484253</v>
      </c>
      <c r="D103">
        <v>323467.21842105978</v>
      </c>
      <c r="E103">
        <v>300764.00614609011</v>
      </c>
      <c r="F103">
        <v>442631.9177057764</v>
      </c>
      <c r="G103">
        <v>623068.70411130367</v>
      </c>
      <c r="H103">
        <v>623068.70411130367</v>
      </c>
      <c r="I103">
        <v>513141.86974276998</v>
      </c>
      <c r="J103">
        <v>646277.36663585587</v>
      </c>
      <c r="K103">
        <v>601802.84361673356</v>
      </c>
      <c r="L103">
        <v>888497.15311163676</v>
      </c>
      <c r="M103">
        <v>2248627.542564455</v>
      </c>
      <c r="N103">
        <v>2248627.542564455</v>
      </c>
      <c r="O103">
        <v>1917399.0109485528</v>
      </c>
      <c r="P103">
        <v>2361290.9419395002</v>
      </c>
      <c r="Q103">
        <v>2145978.8197997203</v>
      </c>
      <c r="R103">
        <v>3314701.9981222041</v>
      </c>
      <c r="S103">
        <v>3709044.6183578935</v>
      </c>
      <c r="T103">
        <v>3709044.6183578935</v>
      </c>
      <c r="U103">
        <v>3207226.7934533348</v>
      </c>
      <c r="V103">
        <v>3934075.8967515733</v>
      </c>
      <c r="W103">
        <v>3503591.3939663251</v>
      </c>
      <c r="X103">
        <v>5495613.8829486724</v>
      </c>
      <c r="Y103">
        <v>11590441.244416021</v>
      </c>
      <c r="Z103">
        <v>11590441.244416021</v>
      </c>
      <c r="AA103">
        <v>10295050.591308644</v>
      </c>
      <c r="AB103">
        <v>12639471.787466388</v>
      </c>
      <c r="AC103">
        <v>10636785.702964088</v>
      </c>
      <c r="AD103">
        <v>17294950.795459025</v>
      </c>
      <c r="AE103">
        <v>18906029.007405981</v>
      </c>
      <c r="AF103">
        <v>18906029.007405981</v>
      </c>
      <c r="AG103">
        <v>16885517.6044854</v>
      </c>
      <c r="AH103">
        <v>20823486.588595118</v>
      </c>
      <c r="AI103">
        <v>17164002.485960182</v>
      </c>
      <c r="AJ103">
        <v>28279328.826190848</v>
      </c>
      <c r="AK103">
        <v>59317693.894984171</v>
      </c>
      <c r="AL103">
        <v>59317693.894984171</v>
      </c>
      <c r="AM103">
        <v>53112021.243387714</v>
      </c>
      <c r="AN103">
        <v>66965343.63427563</v>
      </c>
      <c r="AO103">
        <v>52344850.545361556</v>
      </c>
      <c r="AP103">
        <v>88766981.642997518</v>
      </c>
      <c r="AQ103">
        <v>301379498.69397599</v>
      </c>
      <c r="AR103">
        <v>301379498.69397599</v>
      </c>
      <c r="AS103">
        <v>272541260.99199027</v>
      </c>
      <c r="AT103">
        <v>352438663.52182108</v>
      </c>
      <c r="AU103">
        <v>253555901.61410451</v>
      </c>
      <c r="AV103">
        <v>449593968.47871876</v>
      </c>
      <c r="AW103">
        <v>171.99542754082978</v>
      </c>
      <c r="AX103">
        <v>171.99542754082978</v>
      </c>
      <c r="AY103">
        <v>-5388.0362330849157</v>
      </c>
      <c r="AZ103">
        <v>657.07020626372446</v>
      </c>
      <c r="BA103">
        <v>-274.83132455341234</v>
      </c>
      <c r="BB103">
        <v>-3233.3177000839623</v>
      </c>
      <c r="BC103">
        <v>96397.328347751973</v>
      </c>
      <c r="BD103">
        <v>96397.328347751973</v>
      </c>
      <c r="BE103">
        <v>69041.128511096962</v>
      </c>
      <c r="BF103">
        <v>97042.36025234418</v>
      </c>
      <c r="BG103">
        <v>95740.137962353343</v>
      </c>
      <c r="BH103">
        <v>123513.01988172889</v>
      </c>
      <c r="BI103">
        <v>216678.99449801585</v>
      </c>
      <c r="BJ103">
        <v>162077.58444132432</v>
      </c>
      <c r="BK103">
        <v>217523.9728099448</v>
      </c>
      <c r="BL103">
        <v>215758.84957098679</v>
      </c>
      <c r="BM103">
        <v>281945.94185899495</v>
      </c>
      <c r="BN103">
        <v>216678.99449801585</v>
      </c>
    </row>
    <row r="104" spans="1:66">
      <c r="A104">
        <v>2015</v>
      </c>
      <c r="B104">
        <v>320756.56519791478</v>
      </c>
      <c r="C104">
        <v>259109.23748238571</v>
      </c>
      <c r="D104">
        <v>333279.9451195288</v>
      </c>
      <c r="E104">
        <v>309285.22671842331</v>
      </c>
      <c r="F104">
        <v>453756.93173975614</v>
      </c>
      <c r="G104">
        <v>640008.88043267874</v>
      </c>
      <c r="H104">
        <v>640008.88043267874</v>
      </c>
      <c r="I104">
        <v>522594.74508487928</v>
      </c>
      <c r="J104">
        <v>664244.5962495245</v>
      </c>
      <c r="K104">
        <v>617781.59409490565</v>
      </c>
      <c r="L104">
        <v>909337.90844882408</v>
      </c>
      <c r="M104">
        <v>2305443.3567485395</v>
      </c>
      <c r="N104">
        <v>2305443.3567485395</v>
      </c>
      <c r="O104">
        <v>1952098.975824696</v>
      </c>
      <c r="P104">
        <v>2420944.1685780822</v>
      </c>
      <c r="Q104">
        <v>2200241.4041858367</v>
      </c>
      <c r="R104">
        <v>3388966.4586062394</v>
      </c>
      <c r="S104">
        <v>3803896.3749154555</v>
      </c>
      <c r="T104">
        <v>3803896.3749154555</v>
      </c>
      <c r="U104">
        <v>3266151.516021959</v>
      </c>
      <c r="V104">
        <v>4034248.6083899476</v>
      </c>
      <c r="W104">
        <v>3593727.8565065046</v>
      </c>
      <c r="X104">
        <v>5623226.56077669</v>
      </c>
      <c r="Y104">
        <v>11889917.298180027</v>
      </c>
      <c r="Z104">
        <v>11889917.298180027</v>
      </c>
      <c r="AA104">
        <v>10488814.647379881</v>
      </c>
      <c r="AB104">
        <v>12954481.702045931</v>
      </c>
      <c r="AC104">
        <v>10921169.324535489</v>
      </c>
      <c r="AD104">
        <v>17732634.848889489</v>
      </c>
      <c r="AE104">
        <v>19380891.884788468</v>
      </c>
      <c r="AF104">
        <v>19380891.884788468</v>
      </c>
      <c r="AG104">
        <v>17174595.353289668</v>
      </c>
      <c r="AH104">
        <v>21336562.470441125</v>
      </c>
      <c r="AI104">
        <v>17600198.282956477</v>
      </c>
      <c r="AJ104">
        <v>28985907.58584898</v>
      </c>
      <c r="AK104">
        <v>60714175.480320863</v>
      </c>
      <c r="AL104">
        <v>60714175.480320863</v>
      </c>
      <c r="AM104">
        <v>53669160.319740988</v>
      </c>
      <c r="AN104">
        <v>68267877.316842034</v>
      </c>
      <c r="AO104">
        <v>53866041.922195911</v>
      </c>
      <c r="AP104">
        <v>90492411.60840559</v>
      </c>
      <c r="AQ104">
        <v>304362601.74434108</v>
      </c>
      <c r="AR104">
        <v>304362601.74434108</v>
      </c>
      <c r="AS104">
        <v>267233258.10374662</v>
      </c>
      <c r="AT104">
        <v>354436189.67120695</v>
      </c>
      <c r="AU104">
        <v>258320522.19383866</v>
      </c>
      <c r="AV104">
        <v>455240732.88019007</v>
      </c>
      <c r="AW104">
        <v>1504.2499631507358</v>
      </c>
      <c r="AX104">
        <v>1504.2499631507358</v>
      </c>
      <c r="AY104">
        <v>-4376.2701201078835</v>
      </c>
      <c r="AZ104">
        <v>2315.2939895330355</v>
      </c>
      <c r="BA104">
        <v>788.85934194105369</v>
      </c>
      <c r="BB104">
        <v>-1824.0449693117639</v>
      </c>
      <c r="BC104">
        <v>100235.8105811787</v>
      </c>
      <c r="BD104">
        <v>100235.8105811787</v>
      </c>
      <c r="BE104">
        <v>70999.266555462353</v>
      </c>
      <c r="BF104">
        <v>101317.25362413394</v>
      </c>
      <c r="BG104">
        <v>99178.984777599617</v>
      </c>
      <c r="BH104">
        <v>127622.53986570243</v>
      </c>
      <c r="BI104">
        <v>223650.26135371363</v>
      </c>
      <c r="BJ104">
        <v>165218.68739992517</v>
      </c>
      <c r="BK104">
        <v>225069.70316738507</v>
      </c>
      <c r="BL104">
        <v>222166.64157217284</v>
      </c>
      <c r="BM104">
        <v>289430.77090947021</v>
      </c>
      <c r="BN104">
        <v>223650.26135371363</v>
      </c>
    </row>
    <row r="105" spans="1:66">
      <c r="A105">
        <v>2016</v>
      </c>
      <c r="B105">
        <v>330014.79285772535</v>
      </c>
      <c r="C105">
        <v>263343.79852310254</v>
      </c>
      <c r="D105">
        <v>343950.33123532782</v>
      </c>
      <c r="E105">
        <v>317328.45696303988</v>
      </c>
      <c r="F105">
        <v>464748.97863690666</v>
      </c>
      <c r="G105">
        <v>657633.0604353908</v>
      </c>
      <c r="H105">
        <v>657633.0604353908</v>
      </c>
      <c r="I105">
        <v>530393.1417583056</v>
      </c>
      <c r="J105">
        <v>684507.03532315686</v>
      </c>
      <c r="K105">
        <v>633142.99872664793</v>
      </c>
      <c r="L105">
        <v>930468.07960216503</v>
      </c>
      <c r="M105">
        <v>2354606.0531297252</v>
      </c>
      <c r="N105">
        <v>2354606.0531297252</v>
      </c>
      <c r="O105">
        <v>1972060.9599707695</v>
      </c>
      <c r="P105">
        <v>2482232.1349682049</v>
      </c>
      <c r="Q105">
        <v>2238807.4091958557</v>
      </c>
      <c r="R105">
        <v>3450980.2831761679</v>
      </c>
      <c r="S105">
        <v>3876779.4416718371</v>
      </c>
      <c r="T105">
        <v>3876779.4416718371</v>
      </c>
      <c r="U105">
        <v>3294642.5846097395</v>
      </c>
      <c r="V105">
        <v>4129381.0058280807</v>
      </c>
      <c r="W105">
        <v>3647751.5965496642</v>
      </c>
      <c r="X105">
        <v>5714133.5250440054</v>
      </c>
      <c r="Y105">
        <v>12076801.460276</v>
      </c>
      <c r="Z105">
        <v>12076801.460276</v>
      </c>
      <c r="AA105">
        <v>10566086.203193372</v>
      </c>
      <c r="AB105">
        <v>13214467.558418602</v>
      </c>
      <c r="AC105">
        <v>11049234.200164089</v>
      </c>
      <c r="AD105">
        <v>17958742.836926341</v>
      </c>
      <c r="AE105">
        <v>19681734.822452962</v>
      </c>
      <c r="AF105">
        <v>19681734.822452962</v>
      </c>
      <c r="AG105">
        <v>17301764.899168778</v>
      </c>
      <c r="AH105">
        <v>21769061.753415678</v>
      </c>
      <c r="AI105">
        <v>17790836.982625816</v>
      </c>
      <c r="AJ105">
        <v>29255040.953572463</v>
      </c>
      <c r="AK105">
        <v>61500145.960877083</v>
      </c>
      <c r="AL105">
        <v>61500145.960877083</v>
      </c>
      <c r="AM105">
        <v>54309743.205395907</v>
      </c>
      <c r="AN105">
        <v>69550411.803577006</v>
      </c>
      <c r="AO105">
        <v>54119126.782899223</v>
      </c>
      <c r="AP105">
        <v>91140706.213747278</v>
      </c>
      <c r="AQ105">
        <v>313008667.15624303</v>
      </c>
      <c r="AR105">
        <v>313008667.15624303</v>
      </c>
      <c r="AS105">
        <v>279897382.58589137</v>
      </c>
      <c r="AT105">
        <v>366918934.30200875</v>
      </c>
      <c r="AU105">
        <v>264296938.78222987</v>
      </c>
      <c r="AV105">
        <v>464270731.37442034</v>
      </c>
      <c r="AW105">
        <v>2396.5252800600597</v>
      </c>
      <c r="AX105">
        <v>2396.5252800600597</v>
      </c>
      <c r="AY105">
        <v>-3705.5447121005327</v>
      </c>
      <c r="AZ105">
        <v>3393.6271474987634</v>
      </c>
      <c r="BA105">
        <v>1513.915199431867</v>
      </c>
      <c r="BB105">
        <v>-970.12232835171369</v>
      </c>
      <c r="BC105">
        <v>105060.20838305877</v>
      </c>
      <c r="BD105">
        <v>105060.20838305877</v>
      </c>
      <c r="BE105">
        <v>73486.336140028405</v>
      </c>
      <c r="BF105">
        <v>106363.46415389708</v>
      </c>
      <c r="BG105">
        <v>103830.79560383809</v>
      </c>
      <c r="BH105">
        <v>132945.5003547665</v>
      </c>
      <c r="BI105">
        <v>233389.81226180712</v>
      </c>
      <c r="BJ105">
        <v>169976.18720518958</v>
      </c>
      <c r="BK105">
        <v>235075.76041189494</v>
      </c>
      <c r="BL105">
        <v>231726.89610934583</v>
      </c>
      <c r="BM105">
        <v>300340.02870866429</v>
      </c>
      <c r="BN105">
        <v>233389.81226180712</v>
      </c>
    </row>
    <row r="106" spans="1:66">
      <c r="A106">
        <v>2017</v>
      </c>
    </row>
    <row r="107" spans="1:66">
      <c r="A107">
        <v>2018</v>
      </c>
    </row>
    <row r="108" spans="1:66">
      <c r="A108">
        <v>2019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58"/>
  <sheetViews>
    <sheetView topLeftCell="A29" workbookViewId="0">
      <selection activeCell="A53" sqref="A53:I55"/>
    </sheetView>
  </sheetViews>
  <sheetFormatPr baseColWidth="10" defaultColWidth="8.83203125" defaultRowHeight="14.5"/>
  <cols>
    <col min="1" max="16384" width="8.83203125" style="1"/>
  </cols>
  <sheetData>
    <row r="1" spans="1:9" ht="15.55">
      <c r="A1" t="s">
        <v>1357</v>
      </c>
      <c r="B1" t="s">
        <v>877</v>
      </c>
      <c r="C1" t="s">
        <v>884</v>
      </c>
      <c r="D1" t="s">
        <v>891</v>
      </c>
      <c r="E1" t="s">
        <v>898</v>
      </c>
      <c r="F1" t="s">
        <v>905</v>
      </c>
      <c r="G1" t="s">
        <v>912</v>
      </c>
      <c r="H1" t="s">
        <v>919</v>
      </c>
      <c r="I1" t="s">
        <v>926</v>
      </c>
    </row>
    <row r="2" spans="1:9" ht="15.55">
      <c r="A2">
        <v>1962</v>
      </c>
      <c r="B2">
        <v>1</v>
      </c>
      <c r="C2">
        <v>0.86631643772125244</v>
      </c>
      <c r="D2">
        <v>0.55042862892150879</v>
      </c>
      <c r="E2">
        <v>0.45711097121238708</v>
      </c>
      <c r="F2">
        <v>0.26267808675765991</v>
      </c>
      <c r="G2">
        <v>0.19983145594596863</v>
      </c>
      <c r="H2">
        <v>0.10645549744367599</v>
      </c>
      <c r="I2">
        <v>4.1661638766527176E-2</v>
      </c>
    </row>
    <row r="3" spans="1:9" ht="15.55">
      <c r="A3">
        <v>1964</v>
      </c>
      <c r="B3">
        <v>1</v>
      </c>
      <c r="C3">
        <v>0.87354230880737305</v>
      </c>
      <c r="D3">
        <v>0.56336313486099243</v>
      </c>
      <c r="E3">
        <v>0.46139621734619141</v>
      </c>
      <c r="F3">
        <v>0.25869500637054443</v>
      </c>
      <c r="G3">
        <v>0.19677408039569855</v>
      </c>
      <c r="H3">
        <v>0.10672638565301895</v>
      </c>
      <c r="I3">
        <v>4.3205946683883667E-2</v>
      </c>
    </row>
    <row r="4" spans="1:9" ht="15.55">
      <c r="A4">
        <v>1966</v>
      </c>
      <c r="B4">
        <v>1</v>
      </c>
      <c r="C4">
        <v>0.87255585193634033</v>
      </c>
      <c r="D4">
        <v>0.54781407117843628</v>
      </c>
      <c r="E4">
        <v>0.45083937048912048</v>
      </c>
      <c r="F4">
        <v>0.25429561734199524</v>
      </c>
      <c r="G4">
        <v>0.19470229744911194</v>
      </c>
      <c r="H4">
        <v>0.10572464764118195</v>
      </c>
      <c r="I4">
        <v>4.2531084269285202E-2</v>
      </c>
    </row>
    <row r="5" spans="1:9" ht="15.55">
      <c r="A5">
        <v>1967</v>
      </c>
      <c r="B5">
        <v>1</v>
      </c>
      <c r="C5">
        <v>0.86496573686599731</v>
      </c>
      <c r="D5">
        <v>0.53471177816390991</v>
      </c>
      <c r="E5">
        <v>0.44038709998130798</v>
      </c>
      <c r="F5">
        <v>0.24910949170589447</v>
      </c>
      <c r="G5">
        <v>0.18992805480957031</v>
      </c>
      <c r="H5">
        <v>0.1005769744515419</v>
      </c>
      <c r="I5">
        <v>3.9916761219501495E-2</v>
      </c>
    </row>
    <row r="6" spans="1:9" ht="15.55">
      <c r="A6">
        <v>1968</v>
      </c>
      <c r="B6">
        <v>1</v>
      </c>
      <c r="C6">
        <v>0.8718186616897583</v>
      </c>
      <c r="D6">
        <v>0.55010527372360229</v>
      </c>
      <c r="E6">
        <v>0.45514872670173645</v>
      </c>
      <c r="F6">
        <v>0.26724943518638611</v>
      </c>
      <c r="G6">
        <v>0.20647487044334412</v>
      </c>
      <c r="H6">
        <v>0.11202257871627808</v>
      </c>
      <c r="I6">
        <v>4.5633740723133087E-2</v>
      </c>
    </row>
    <row r="7" spans="1:9" ht="15.55">
      <c r="A7">
        <v>1969</v>
      </c>
      <c r="B7">
        <v>1</v>
      </c>
      <c r="C7">
        <v>0.86144614219665527</v>
      </c>
      <c r="D7">
        <v>0.51806139945983887</v>
      </c>
      <c r="E7">
        <v>0.42206689715385437</v>
      </c>
      <c r="F7">
        <v>0.24889427423477173</v>
      </c>
      <c r="G7">
        <v>0.19414412975311279</v>
      </c>
      <c r="H7">
        <v>0.11041299253702164</v>
      </c>
      <c r="I7">
        <v>4.79855015873909E-2</v>
      </c>
    </row>
    <row r="8" spans="1:9" ht="15.55">
      <c r="A8">
        <v>1970</v>
      </c>
      <c r="B8">
        <v>1</v>
      </c>
      <c r="C8">
        <v>0.86911469697952271</v>
      </c>
      <c r="D8">
        <v>0.5268130898475647</v>
      </c>
      <c r="E8">
        <v>0.42488172650337219</v>
      </c>
      <c r="F8">
        <v>0.23733809590339661</v>
      </c>
      <c r="G8">
        <v>0.17994506657123566</v>
      </c>
      <c r="H8">
        <v>9.557197242975235E-2</v>
      </c>
      <c r="I8">
        <v>3.8108870387077332E-2</v>
      </c>
    </row>
    <row r="9" spans="1:9" ht="15.55">
      <c r="A9">
        <v>1971</v>
      </c>
      <c r="B9">
        <v>1</v>
      </c>
      <c r="C9">
        <v>0.87056237459182739</v>
      </c>
      <c r="D9">
        <v>0.52379953861236572</v>
      </c>
      <c r="E9">
        <v>0.42526695132255554</v>
      </c>
      <c r="F9">
        <v>0.23358733952045441</v>
      </c>
      <c r="G9">
        <v>0.17734575271606445</v>
      </c>
      <c r="H9">
        <v>9.3534201383590698E-2</v>
      </c>
      <c r="I9">
        <v>3.7109009921550751E-2</v>
      </c>
    </row>
    <row r="10" spans="1:9" ht="15.55">
      <c r="A10">
        <v>1972</v>
      </c>
      <c r="B10">
        <v>1</v>
      </c>
      <c r="C10">
        <v>0.87651586532592773</v>
      </c>
      <c r="D10">
        <v>0.5327422022819519</v>
      </c>
      <c r="E10">
        <v>0.43028560280799866</v>
      </c>
      <c r="F10">
        <v>0.23167890310287476</v>
      </c>
      <c r="G10">
        <v>0.17454129457473755</v>
      </c>
      <c r="H10">
        <v>9.3091607093811035E-2</v>
      </c>
      <c r="I10">
        <v>3.7309717386960983E-2</v>
      </c>
    </row>
    <row r="11" spans="1:9" ht="15.55">
      <c r="A11">
        <v>1973</v>
      </c>
      <c r="B11">
        <v>1</v>
      </c>
      <c r="C11">
        <v>0.87399500608444214</v>
      </c>
      <c r="D11">
        <v>0.53241842985153198</v>
      </c>
      <c r="E11">
        <v>0.41975978016853333</v>
      </c>
      <c r="F11">
        <v>0.21360255777835846</v>
      </c>
      <c r="G11">
        <v>0.15813885629177094</v>
      </c>
      <c r="H11">
        <v>8.0451048910617828E-2</v>
      </c>
      <c r="I11">
        <v>3.019234910607338E-2</v>
      </c>
    </row>
    <row r="12" spans="1:9" ht="15.55">
      <c r="A12">
        <v>1974</v>
      </c>
      <c r="B12">
        <v>1</v>
      </c>
      <c r="C12">
        <v>0.86783128976821899</v>
      </c>
      <c r="D12">
        <v>0.49804797768592834</v>
      </c>
      <c r="E12">
        <v>0.38786393404006958</v>
      </c>
      <c r="F12">
        <v>0.19693051278591156</v>
      </c>
      <c r="G12">
        <v>0.1424211859703064</v>
      </c>
      <c r="H12">
        <v>6.9895334541797638E-2</v>
      </c>
      <c r="I12">
        <v>2.4348050355911255E-2</v>
      </c>
    </row>
    <row r="13" spans="1:9" ht="15.55">
      <c r="A13">
        <v>1975</v>
      </c>
      <c r="B13">
        <v>1</v>
      </c>
      <c r="C13">
        <v>0.8701174259185791</v>
      </c>
      <c r="D13">
        <v>0.50265681743621826</v>
      </c>
      <c r="E13">
        <v>0.38499113917350769</v>
      </c>
      <c r="F13">
        <v>0.189091756939888</v>
      </c>
      <c r="G13">
        <v>0.13285982608795166</v>
      </c>
      <c r="H13">
        <v>6.2807328999042511E-2</v>
      </c>
      <c r="I13">
        <v>2.1758945658802986E-2</v>
      </c>
    </row>
    <row r="14" spans="1:9" ht="15.55">
      <c r="A14">
        <v>1976</v>
      </c>
      <c r="B14">
        <v>1</v>
      </c>
      <c r="C14">
        <v>0.86894959211349487</v>
      </c>
      <c r="D14">
        <v>0.49399852752685547</v>
      </c>
      <c r="E14">
        <v>0.37732580304145813</v>
      </c>
      <c r="F14">
        <v>0.18271301686763763</v>
      </c>
      <c r="G14">
        <v>0.13007178902626038</v>
      </c>
      <c r="H14">
        <v>6.1680048704147339E-2</v>
      </c>
      <c r="I14">
        <v>2.2205401211977005E-2</v>
      </c>
    </row>
    <row r="15" spans="1:9" ht="15.55">
      <c r="A15">
        <v>1977</v>
      </c>
      <c r="B15">
        <v>1</v>
      </c>
      <c r="C15">
        <v>0.87148284912109375</v>
      </c>
      <c r="D15">
        <v>0.50506496429443359</v>
      </c>
      <c r="E15">
        <v>0.38685715198516846</v>
      </c>
      <c r="F15">
        <v>0.18530771136283875</v>
      </c>
      <c r="G15">
        <v>0.13136586546897888</v>
      </c>
      <c r="H15">
        <v>6.2424816191196442E-2</v>
      </c>
      <c r="I15">
        <v>2.2271953523159027E-2</v>
      </c>
    </row>
    <row r="16" spans="1:9" ht="15.55">
      <c r="A16">
        <v>1978</v>
      </c>
      <c r="B16">
        <v>1</v>
      </c>
      <c r="C16">
        <v>0.86728173494338989</v>
      </c>
      <c r="D16">
        <v>0.48292934894561768</v>
      </c>
      <c r="E16">
        <v>0.36313045024871826</v>
      </c>
      <c r="F16">
        <v>0.17093317210674286</v>
      </c>
      <c r="G16">
        <v>0.12284979969263077</v>
      </c>
      <c r="H16">
        <v>5.7153511792421341E-2</v>
      </c>
      <c r="I16">
        <v>1.9670423120260239E-2</v>
      </c>
    </row>
    <row r="17" spans="1:9" ht="15.55">
      <c r="A17">
        <v>1979</v>
      </c>
      <c r="B17">
        <v>1</v>
      </c>
      <c r="C17">
        <v>0.86606305837631226</v>
      </c>
      <c r="D17">
        <v>0.49659165740013123</v>
      </c>
      <c r="E17">
        <v>0.37993139028549194</v>
      </c>
      <c r="F17">
        <v>0.18387235701084137</v>
      </c>
      <c r="G17">
        <v>0.1330401599407196</v>
      </c>
      <c r="H17">
        <v>6.4870692789554596E-2</v>
      </c>
      <c r="I17">
        <v>2.4603979662060738E-2</v>
      </c>
    </row>
    <row r="18" spans="1:9" ht="15.55">
      <c r="A18">
        <v>1980</v>
      </c>
      <c r="B18">
        <v>1</v>
      </c>
      <c r="C18">
        <v>0.86800521612167358</v>
      </c>
      <c r="D18">
        <v>0.49311274290084839</v>
      </c>
      <c r="E18">
        <v>0.37643182277679443</v>
      </c>
      <c r="F18">
        <v>0.18658603727817535</v>
      </c>
      <c r="G18">
        <v>0.13551470637321472</v>
      </c>
      <c r="H18">
        <v>6.6905297338962555E-2</v>
      </c>
      <c r="I18">
        <v>2.4792848154902458E-2</v>
      </c>
    </row>
    <row r="19" spans="1:9" ht="15.55">
      <c r="A19">
        <v>1981</v>
      </c>
      <c r="B19">
        <v>1</v>
      </c>
      <c r="C19">
        <v>0.87078374624252319</v>
      </c>
      <c r="D19">
        <v>0.49865114688873291</v>
      </c>
      <c r="E19">
        <v>0.3849177360534668</v>
      </c>
      <c r="F19">
        <v>0.19603697955608368</v>
      </c>
      <c r="G19">
        <v>0.145279660820961</v>
      </c>
      <c r="H19">
        <v>7.3748260736465454E-2</v>
      </c>
      <c r="I19">
        <v>2.8330598026514053E-2</v>
      </c>
    </row>
    <row r="20" spans="1:9" ht="15.55">
      <c r="A20">
        <v>1982</v>
      </c>
      <c r="B20">
        <v>1</v>
      </c>
      <c r="C20">
        <v>0.86945277452468872</v>
      </c>
      <c r="D20">
        <v>0.49250730872154236</v>
      </c>
      <c r="E20">
        <v>0.37660720944404602</v>
      </c>
      <c r="F20">
        <v>0.19855473935604095</v>
      </c>
      <c r="G20">
        <v>0.14866900444030762</v>
      </c>
      <c r="H20">
        <v>7.8125536441802979E-2</v>
      </c>
      <c r="I20">
        <v>3.0501453205943108E-2</v>
      </c>
    </row>
    <row r="21" spans="1:9" ht="15.55">
      <c r="A21">
        <v>1983</v>
      </c>
      <c r="B21">
        <v>1</v>
      </c>
      <c r="C21">
        <v>0.87315690517425537</v>
      </c>
      <c r="D21">
        <v>0.48322218656539917</v>
      </c>
      <c r="E21">
        <v>0.37079924345016479</v>
      </c>
      <c r="F21">
        <v>0.19080837070941925</v>
      </c>
      <c r="G21">
        <v>0.14169466495513916</v>
      </c>
      <c r="H21">
        <v>7.4506700038909912E-2</v>
      </c>
      <c r="I21">
        <v>2.8297457844018936E-2</v>
      </c>
    </row>
    <row r="22" spans="1:9" ht="15.55">
      <c r="A22">
        <v>1984</v>
      </c>
      <c r="B22">
        <v>1</v>
      </c>
      <c r="C22">
        <v>0.87796968221664429</v>
      </c>
      <c r="D22">
        <v>0.49206691980361938</v>
      </c>
      <c r="E22">
        <v>0.37936505675315857</v>
      </c>
      <c r="F22">
        <v>0.19507463276386261</v>
      </c>
      <c r="G22">
        <v>0.14603869616985321</v>
      </c>
      <c r="H22">
        <v>7.8769542276859283E-2</v>
      </c>
      <c r="I22">
        <v>3.0238768085837364E-2</v>
      </c>
    </row>
    <row r="23" spans="1:9" ht="15.55">
      <c r="A23">
        <v>1985</v>
      </c>
      <c r="B23">
        <v>1</v>
      </c>
      <c r="C23">
        <v>0.87778228521347046</v>
      </c>
      <c r="D23">
        <v>0.4903012216091156</v>
      </c>
      <c r="E23">
        <v>0.37596070766448975</v>
      </c>
      <c r="F23">
        <v>0.19666925072669983</v>
      </c>
      <c r="G23">
        <v>0.15028934180736542</v>
      </c>
      <c r="H23">
        <v>8.0234132707118988E-2</v>
      </c>
      <c r="I23">
        <v>3.3299989998340607E-2</v>
      </c>
    </row>
    <row r="24" spans="1:9" ht="15.55">
      <c r="A24">
        <v>1986</v>
      </c>
      <c r="B24">
        <v>1</v>
      </c>
      <c r="C24">
        <v>0.87821882963180542</v>
      </c>
      <c r="D24">
        <v>0.48872262239456177</v>
      </c>
      <c r="E24">
        <v>0.37565299868583679</v>
      </c>
      <c r="F24">
        <v>0.19528043270111084</v>
      </c>
      <c r="G24">
        <v>0.14860177040100098</v>
      </c>
      <c r="H24">
        <v>7.6422363519668579E-2</v>
      </c>
      <c r="I24">
        <v>2.9944505542516708E-2</v>
      </c>
    </row>
    <row r="25" spans="1:9" ht="15.55">
      <c r="A25">
        <v>1987</v>
      </c>
      <c r="B25">
        <v>1</v>
      </c>
      <c r="C25">
        <v>0.87650251388549805</v>
      </c>
      <c r="D25">
        <v>0.50045138597488403</v>
      </c>
      <c r="E25">
        <v>0.39176079630851746</v>
      </c>
      <c r="F25">
        <v>0.21052820980548859</v>
      </c>
      <c r="G25">
        <v>0.15847545862197876</v>
      </c>
      <c r="H25">
        <v>8.3419747650623322E-2</v>
      </c>
      <c r="I25">
        <v>3.1972695142030716E-2</v>
      </c>
    </row>
    <row r="26" spans="1:9" ht="15.55">
      <c r="A26">
        <v>1988</v>
      </c>
      <c r="B26">
        <v>1</v>
      </c>
      <c r="C26">
        <v>0.88102579116821289</v>
      </c>
      <c r="D26">
        <v>0.51727664470672607</v>
      </c>
      <c r="E26">
        <v>0.40935474634170532</v>
      </c>
      <c r="F26">
        <v>0.22811880707740784</v>
      </c>
      <c r="G26">
        <v>0.17694590985774994</v>
      </c>
      <c r="H26">
        <v>9.9048972129821777E-2</v>
      </c>
      <c r="I26">
        <v>4.0053844451904297E-2</v>
      </c>
    </row>
    <row r="27" spans="1:9" ht="15.55">
      <c r="A27">
        <v>1989</v>
      </c>
      <c r="B27">
        <v>1</v>
      </c>
      <c r="C27">
        <v>0.88223600387573242</v>
      </c>
      <c r="D27">
        <v>0.51774197816848755</v>
      </c>
      <c r="E27">
        <v>0.40967142581939697</v>
      </c>
      <c r="F27">
        <v>0.2320450097322464</v>
      </c>
      <c r="G27">
        <v>0.17947983741760254</v>
      </c>
      <c r="H27">
        <v>9.7938135266304016E-2</v>
      </c>
      <c r="I27">
        <v>4.0043845772743225E-2</v>
      </c>
    </row>
    <row r="28" spans="1:9" ht="15.55">
      <c r="A28">
        <v>1990</v>
      </c>
      <c r="B28">
        <v>1</v>
      </c>
      <c r="C28">
        <v>0.88654434680938721</v>
      </c>
      <c r="D28">
        <v>0.52053374052047729</v>
      </c>
      <c r="E28">
        <v>0.41245877742767334</v>
      </c>
      <c r="F28">
        <v>0.23225286602973938</v>
      </c>
      <c r="G28">
        <v>0.18054470419883728</v>
      </c>
      <c r="H28">
        <v>9.8492860794067383E-2</v>
      </c>
      <c r="I28">
        <v>4.0123019367456436E-2</v>
      </c>
    </row>
    <row r="29" spans="1:9" ht="15.55">
      <c r="A29">
        <v>1991</v>
      </c>
      <c r="B29">
        <v>1</v>
      </c>
      <c r="C29">
        <v>0.89114677906036377</v>
      </c>
      <c r="D29">
        <v>0.52139687538146973</v>
      </c>
      <c r="E29">
        <v>0.41155937314033508</v>
      </c>
      <c r="F29">
        <v>0.22765450179576874</v>
      </c>
      <c r="G29">
        <v>0.1748940646648407</v>
      </c>
      <c r="H29">
        <v>9.503570944070816E-2</v>
      </c>
      <c r="I29">
        <v>3.9099831134080887E-2</v>
      </c>
    </row>
    <row r="30" spans="1:9" ht="15.55">
      <c r="A30">
        <v>1992</v>
      </c>
      <c r="B30">
        <v>1</v>
      </c>
      <c r="C30">
        <v>0.90109580755233765</v>
      </c>
      <c r="D30">
        <v>0.53943860530853271</v>
      </c>
      <c r="E30">
        <v>0.43279442191123962</v>
      </c>
      <c r="F30">
        <v>0.24395649135112762</v>
      </c>
      <c r="G30">
        <v>0.18904252350330353</v>
      </c>
      <c r="H30">
        <v>0.10558819025754929</v>
      </c>
      <c r="I30">
        <v>4.4963084161281586E-2</v>
      </c>
    </row>
    <row r="31" spans="1:9" ht="15.55">
      <c r="A31">
        <v>1993</v>
      </c>
      <c r="B31">
        <v>1</v>
      </c>
      <c r="C31">
        <v>0.90437692403793335</v>
      </c>
      <c r="D31">
        <v>0.54113948345184326</v>
      </c>
      <c r="E31">
        <v>0.42969503998756409</v>
      </c>
      <c r="F31">
        <v>0.24526122212409973</v>
      </c>
      <c r="G31">
        <v>0.19200298190116882</v>
      </c>
      <c r="H31">
        <v>0.10796943306922913</v>
      </c>
      <c r="I31">
        <v>4.7987949103116989E-2</v>
      </c>
    </row>
    <row r="32" spans="1:9" ht="15.55">
      <c r="A32">
        <v>1994</v>
      </c>
      <c r="B32">
        <v>1</v>
      </c>
      <c r="C32">
        <v>0.90836137533187866</v>
      </c>
      <c r="D32">
        <v>0.54460877180099487</v>
      </c>
      <c r="E32">
        <v>0.43039491772651672</v>
      </c>
      <c r="F32">
        <v>0.24620324373245239</v>
      </c>
      <c r="G32">
        <v>0.19236057996749878</v>
      </c>
      <c r="H32">
        <v>0.10961805284023285</v>
      </c>
      <c r="I32">
        <v>4.8377804458141327E-2</v>
      </c>
    </row>
    <row r="33" spans="1:9" ht="15.55">
      <c r="A33">
        <v>1995</v>
      </c>
      <c r="B33">
        <v>1</v>
      </c>
      <c r="C33">
        <v>0.91512435674667358</v>
      </c>
      <c r="D33">
        <v>0.55373942852020264</v>
      </c>
      <c r="E33">
        <v>0.44024115800857544</v>
      </c>
      <c r="F33">
        <v>0.25104305148124695</v>
      </c>
      <c r="G33">
        <v>0.1963963508605957</v>
      </c>
      <c r="H33">
        <v>0.11215765774250031</v>
      </c>
      <c r="I33">
        <v>4.897906631231308E-2</v>
      </c>
    </row>
    <row r="34" spans="1:9" ht="15.55">
      <c r="A34">
        <v>1996</v>
      </c>
      <c r="B34">
        <v>1</v>
      </c>
      <c r="C34">
        <v>0.91830843687057495</v>
      </c>
      <c r="D34">
        <v>0.56514674425125122</v>
      </c>
      <c r="E34">
        <v>0.45118144154548645</v>
      </c>
      <c r="F34">
        <v>0.26143443584442139</v>
      </c>
      <c r="G34">
        <v>0.20500527322292328</v>
      </c>
      <c r="H34">
        <v>0.12112946808338165</v>
      </c>
      <c r="I34">
        <v>5.4850578308105469E-2</v>
      </c>
    </row>
    <row r="35" spans="1:9" ht="15.55">
      <c r="A35">
        <v>1997</v>
      </c>
      <c r="B35">
        <v>1</v>
      </c>
      <c r="C35">
        <v>0.92504537105560303</v>
      </c>
      <c r="D35">
        <v>0.57595187425613403</v>
      </c>
      <c r="E35">
        <v>0.46157640218734741</v>
      </c>
      <c r="F35">
        <v>0.27193710207939148</v>
      </c>
      <c r="G35">
        <v>0.21723940968513489</v>
      </c>
      <c r="H35">
        <v>0.12934978306293488</v>
      </c>
      <c r="I35">
        <v>5.7637102901935577E-2</v>
      </c>
    </row>
    <row r="36" spans="1:9" ht="15.55">
      <c r="A36">
        <v>1998</v>
      </c>
      <c r="B36">
        <v>1</v>
      </c>
      <c r="C36">
        <v>0.92517948150634766</v>
      </c>
      <c r="D36">
        <v>0.58452582359313965</v>
      </c>
      <c r="E36">
        <v>0.47435632348060608</v>
      </c>
      <c r="F36">
        <v>0.28565824031829834</v>
      </c>
      <c r="G36">
        <v>0.22795598208904266</v>
      </c>
      <c r="H36">
        <v>0.13669303059577942</v>
      </c>
      <c r="I36">
        <v>6.1645083129405975E-2</v>
      </c>
    </row>
    <row r="37" spans="1:9" ht="15.55">
      <c r="A37">
        <v>1999</v>
      </c>
      <c r="B37">
        <v>1</v>
      </c>
      <c r="C37">
        <v>0.92040050029754639</v>
      </c>
      <c r="D37">
        <v>0.59160661697387695</v>
      </c>
      <c r="E37">
        <v>0.4830935001373291</v>
      </c>
      <c r="F37">
        <v>0.29452142119407654</v>
      </c>
      <c r="G37">
        <v>0.23701871931552887</v>
      </c>
      <c r="H37">
        <v>0.14241912961006165</v>
      </c>
      <c r="I37">
        <v>6.430322676897049E-2</v>
      </c>
    </row>
    <row r="38" spans="1:9" ht="15.55">
      <c r="A38">
        <v>2000</v>
      </c>
      <c r="B38">
        <v>1</v>
      </c>
      <c r="C38">
        <v>0.9198564887046814</v>
      </c>
      <c r="D38">
        <v>0.59225302934646606</v>
      </c>
      <c r="E38">
        <v>0.4846610426902771</v>
      </c>
      <c r="F38">
        <v>0.29926851391792297</v>
      </c>
      <c r="G38">
        <v>0.24107357859611511</v>
      </c>
      <c r="H38">
        <v>0.1465526670217514</v>
      </c>
      <c r="I38">
        <v>6.7423693835735321E-2</v>
      </c>
    </row>
    <row r="39" spans="1:9" ht="15.55">
      <c r="A39">
        <v>2001</v>
      </c>
      <c r="B39">
        <v>1</v>
      </c>
      <c r="C39">
        <v>0.91779065132141113</v>
      </c>
      <c r="D39">
        <v>0.58001798391342163</v>
      </c>
      <c r="E39">
        <v>0.47301986813545227</v>
      </c>
      <c r="F39">
        <v>0.28883203864097595</v>
      </c>
      <c r="G39">
        <v>0.23414187133312225</v>
      </c>
      <c r="H39">
        <v>0.14483930170536041</v>
      </c>
      <c r="I39">
        <v>6.9236606359481812E-2</v>
      </c>
    </row>
    <row r="40" spans="1:9" ht="15.55">
      <c r="A40">
        <v>2002</v>
      </c>
      <c r="B40">
        <v>1</v>
      </c>
      <c r="C40">
        <v>0.91806596517562866</v>
      </c>
      <c r="D40">
        <v>0.57754164934158325</v>
      </c>
      <c r="E40">
        <v>0.46968218684196472</v>
      </c>
      <c r="F40">
        <v>0.28316804766654968</v>
      </c>
      <c r="G40">
        <v>0.22603531181812286</v>
      </c>
      <c r="H40">
        <v>0.13669250905513763</v>
      </c>
      <c r="I40">
        <v>6.50968998670578E-2</v>
      </c>
    </row>
    <row r="41" spans="1:9" ht="15.55">
      <c r="A41">
        <v>2003</v>
      </c>
      <c r="B41">
        <v>1</v>
      </c>
      <c r="C41">
        <v>0.92020660638809204</v>
      </c>
      <c r="D41">
        <v>0.57907247543334961</v>
      </c>
      <c r="E41">
        <v>0.47024878859519958</v>
      </c>
      <c r="F41">
        <v>0.28254777193069458</v>
      </c>
      <c r="G41">
        <v>0.22572673857212067</v>
      </c>
      <c r="H41">
        <v>0.13678881525993347</v>
      </c>
      <c r="I41">
        <v>6.5761372447013855E-2</v>
      </c>
    </row>
    <row r="42" spans="1:9" ht="15.55">
      <c r="A42">
        <v>2004</v>
      </c>
      <c r="B42">
        <v>1</v>
      </c>
      <c r="C42">
        <v>0.92113751173019409</v>
      </c>
      <c r="D42">
        <v>0.58849334716796875</v>
      </c>
      <c r="E42">
        <v>0.47937607765197754</v>
      </c>
      <c r="F42">
        <v>0.29209652543067932</v>
      </c>
      <c r="G42">
        <v>0.23617991805076599</v>
      </c>
      <c r="H42">
        <v>0.14348185062408447</v>
      </c>
      <c r="I42">
        <v>6.9125808775424957E-2</v>
      </c>
    </row>
    <row r="43" spans="1:9" ht="15.55">
      <c r="A43">
        <v>2005</v>
      </c>
      <c r="B43">
        <v>1</v>
      </c>
      <c r="C43">
        <v>0.92170846462249756</v>
      </c>
      <c r="D43">
        <v>0.59386283159255981</v>
      </c>
      <c r="E43">
        <v>0.48438328504562378</v>
      </c>
      <c r="F43">
        <v>0.29717361927032471</v>
      </c>
      <c r="G43">
        <v>0.24083183705806732</v>
      </c>
      <c r="H43">
        <v>0.1493859738111496</v>
      </c>
      <c r="I43">
        <v>7.1516662836074829E-2</v>
      </c>
    </row>
    <row r="44" spans="1:9" ht="15.55">
      <c r="A44">
        <v>2006</v>
      </c>
      <c r="B44">
        <v>1</v>
      </c>
      <c r="C44">
        <v>0.92174428701400757</v>
      </c>
      <c r="D44">
        <v>0.6019967794418335</v>
      </c>
      <c r="E44">
        <v>0.49233299493789673</v>
      </c>
      <c r="F44">
        <v>0.30546119809150696</v>
      </c>
      <c r="G44">
        <v>0.24824599921703339</v>
      </c>
      <c r="H44">
        <v>0.15351204574108124</v>
      </c>
      <c r="I44">
        <v>7.3158212006092072E-2</v>
      </c>
    </row>
    <row r="45" spans="1:9" ht="15.55">
      <c r="A45">
        <v>2007</v>
      </c>
      <c r="B45">
        <v>1</v>
      </c>
      <c r="C45">
        <v>0.92078709602355957</v>
      </c>
      <c r="D45">
        <v>0.61171919107437134</v>
      </c>
      <c r="E45">
        <v>0.50567328929901123</v>
      </c>
      <c r="F45">
        <v>0.31607839465141296</v>
      </c>
      <c r="G45">
        <v>0.25855201482772827</v>
      </c>
      <c r="H45">
        <v>0.16243942081928253</v>
      </c>
      <c r="I45">
        <v>8.0942839384078979E-2</v>
      </c>
    </row>
    <row r="46" spans="1:9" ht="15.55">
      <c r="A46">
        <v>2008</v>
      </c>
      <c r="B46">
        <v>1</v>
      </c>
      <c r="C46">
        <v>0.93743950128555298</v>
      </c>
      <c r="D46">
        <v>0.63248968124389648</v>
      </c>
      <c r="E46">
        <v>0.52687638998031616</v>
      </c>
      <c r="F46">
        <v>0.33798980712890625</v>
      </c>
      <c r="G46">
        <v>0.27936083078384399</v>
      </c>
      <c r="H46">
        <v>0.17821884155273438</v>
      </c>
      <c r="I46">
        <v>9.0658053755760193E-2</v>
      </c>
    </row>
    <row r="47" spans="1:9" ht="15.55">
      <c r="A47">
        <v>2009</v>
      </c>
      <c r="B47">
        <v>1</v>
      </c>
      <c r="C47">
        <v>0.94801920652389526</v>
      </c>
      <c r="D47">
        <v>0.63557815551757813</v>
      </c>
      <c r="E47">
        <v>0.52798044681549072</v>
      </c>
      <c r="F47">
        <v>0.33787208795547485</v>
      </c>
      <c r="G47">
        <v>0.27881279587745667</v>
      </c>
      <c r="H47">
        <v>0.17982643842697144</v>
      </c>
      <c r="I47">
        <v>9.6906639635562897E-2</v>
      </c>
    </row>
    <row r="48" spans="1:9" ht="15.55">
      <c r="A48">
        <v>2010</v>
      </c>
      <c r="B48">
        <v>1</v>
      </c>
      <c r="C48">
        <v>0.95453751087188721</v>
      </c>
      <c r="D48">
        <v>0.65231925249099731</v>
      </c>
      <c r="E48">
        <v>0.54405558109283447</v>
      </c>
      <c r="F48">
        <v>0.35542607307434082</v>
      </c>
      <c r="G48">
        <v>0.29658079147338867</v>
      </c>
      <c r="H48">
        <v>0.19786711037158966</v>
      </c>
      <c r="I48">
        <v>0.10942235589027405</v>
      </c>
    </row>
    <row r="49" spans="1:9" ht="15.55">
      <c r="A49">
        <v>2011</v>
      </c>
      <c r="B49">
        <v>1</v>
      </c>
      <c r="C49">
        <v>0.95544350147247314</v>
      </c>
      <c r="D49">
        <v>0.65204077959060669</v>
      </c>
      <c r="E49">
        <v>0.54176396131515503</v>
      </c>
      <c r="F49">
        <v>0.35235780477523804</v>
      </c>
      <c r="G49">
        <v>0.29234892129898071</v>
      </c>
      <c r="H49">
        <v>0.19092108309268951</v>
      </c>
      <c r="I49">
        <v>9.969271719455719E-2</v>
      </c>
    </row>
    <row r="50" spans="1:9" ht="15.55">
      <c r="A50">
        <v>2012</v>
      </c>
      <c r="B50">
        <v>1</v>
      </c>
      <c r="C50">
        <v>0.95588171482086182</v>
      </c>
      <c r="D50">
        <v>0.66175353527069092</v>
      </c>
      <c r="E50">
        <v>0.5541718602180481</v>
      </c>
      <c r="F50">
        <v>0.36501094698905945</v>
      </c>
      <c r="G50">
        <v>0.30497366189956665</v>
      </c>
      <c r="H50">
        <v>0.20061497390270233</v>
      </c>
      <c r="I50">
        <v>0.10635529458522797</v>
      </c>
    </row>
    <row r="51" spans="1:9" ht="15.55">
      <c r="A51">
        <v>2013</v>
      </c>
      <c r="B51">
        <v>1</v>
      </c>
      <c r="C51">
        <v>0.95261198282241821</v>
      </c>
      <c r="D51">
        <v>0.65063345432281494</v>
      </c>
      <c r="E51">
        <v>0.54069161415100098</v>
      </c>
      <c r="F51">
        <v>0.3441811203956604</v>
      </c>
      <c r="G51">
        <v>0.28485837578773499</v>
      </c>
      <c r="H51">
        <v>0.18526948988437653</v>
      </c>
      <c r="I51">
        <v>9.8949991166591644E-2</v>
      </c>
    </row>
    <row r="52" spans="1:9" ht="15.55">
      <c r="A52">
        <v>2014</v>
      </c>
      <c r="B52">
        <v>1</v>
      </c>
      <c r="C52">
        <v>0.95158028602600098</v>
      </c>
      <c r="D52">
        <v>0.65476614236831665</v>
      </c>
      <c r="E52">
        <v>0.54504686594009399</v>
      </c>
      <c r="F52">
        <v>0.34853941202163696</v>
      </c>
      <c r="G52">
        <v>0.28846830129623413</v>
      </c>
      <c r="H52">
        <v>0.18772436678409576</v>
      </c>
      <c r="I52">
        <v>9.8788298666477203E-2</v>
      </c>
    </row>
    <row r="53" spans="1:9" ht="15.55">
      <c r="A53">
        <v>2015</v>
      </c>
      <c r="B53">
        <v>1</v>
      </c>
      <c r="C53">
        <v>0.94939690828323364</v>
      </c>
      <c r="D53">
        <v>0.6526256799697876</v>
      </c>
      <c r="E53">
        <v>0.54423224925994873</v>
      </c>
      <c r="F53">
        <v>0.34929332137107849</v>
      </c>
      <c r="G53">
        <v>0.29014873504638672</v>
      </c>
      <c r="H53">
        <v>0.18870581686496735</v>
      </c>
      <c r="I53">
        <v>9.9100053310394287E-2</v>
      </c>
    </row>
    <row r="54" spans="1:9" ht="15.55">
      <c r="A54">
        <v>2016</v>
      </c>
      <c r="B54">
        <v>1</v>
      </c>
      <c r="C54">
        <v>0.94953018426895142</v>
      </c>
      <c r="D54">
        <v>0.64674228429794312</v>
      </c>
      <c r="E54">
        <v>0.53878223896026611</v>
      </c>
      <c r="F54">
        <v>0.34541112184524536</v>
      </c>
      <c r="G54">
        <v>0.28587287664413452</v>
      </c>
      <c r="H54">
        <v>0.1865975558757782</v>
      </c>
      <c r="I54">
        <v>9.9047645926475525E-2</v>
      </c>
    </row>
    <row r="55" spans="1:9" ht="15.55">
      <c r="A55">
        <v>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</row>
    <row r="58" spans="1:9">
      <c r="A58" s="1" t="s">
        <v>1020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108"/>
  <sheetViews>
    <sheetView workbookViewId="0">
      <pane xSplit="1" ySplit="1" topLeftCell="AY79" activePane="bottomRight" state="frozen"/>
      <selection pane="topRight" activeCell="B1" sqref="B1"/>
      <selection pane="bottomLeft" activeCell="A2" sqref="A2"/>
      <selection pane="bottomRight" activeCell="BU102" sqref="BU102"/>
    </sheetView>
  </sheetViews>
  <sheetFormatPr baseColWidth="10" defaultColWidth="8.83203125" defaultRowHeight="12.45"/>
  <cols>
    <col min="1" max="16384" width="8.83203125" style="1013"/>
  </cols>
  <sheetData>
    <row r="1" spans="1:127">
      <c r="A1" s="1013" t="s">
        <v>1</v>
      </c>
      <c r="B1" s="1013" t="s">
        <v>1208</v>
      </c>
      <c r="C1" s="1013" t="s">
        <v>1207</v>
      </c>
      <c r="D1" s="1013" t="s">
        <v>1206</v>
      </c>
      <c r="E1" s="1013" t="s">
        <v>1205</v>
      </c>
      <c r="F1" s="1013" t="s">
        <v>1204</v>
      </c>
      <c r="G1" s="1013" t="s">
        <v>1203</v>
      </c>
      <c r="H1" s="1013" t="s">
        <v>1202</v>
      </c>
      <c r="I1" s="1013" t="s">
        <v>1201</v>
      </c>
      <c r="J1" s="1013" t="s">
        <v>1200</v>
      </c>
      <c r="K1" s="1013" t="s">
        <v>1199</v>
      </c>
      <c r="L1" s="1013" t="s">
        <v>1198</v>
      </c>
      <c r="M1" s="1013" t="s">
        <v>1197</v>
      </c>
      <c r="N1" s="1013" t="s">
        <v>1196</v>
      </c>
      <c r="O1" s="1013" t="s">
        <v>1195</v>
      </c>
      <c r="P1" s="1013" t="s">
        <v>1194</v>
      </c>
      <c r="Q1" s="1013" t="s">
        <v>1193</v>
      </c>
      <c r="R1" s="1013" t="s">
        <v>1192</v>
      </c>
      <c r="S1" s="1013" t="s">
        <v>1191</v>
      </c>
      <c r="T1" s="1013" t="s">
        <v>1190</v>
      </c>
      <c r="U1" s="1013" t="s">
        <v>1189</v>
      </c>
      <c r="V1" s="1013" t="s">
        <v>1188</v>
      </c>
      <c r="W1" s="1013" t="s">
        <v>1187</v>
      </c>
      <c r="X1" s="1013" t="s">
        <v>1186</v>
      </c>
      <c r="Y1" s="1013" t="s">
        <v>1185</v>
      </c>
      <c r="Z1" s="1013" t="s">
        <v>1184</v>
      </c>
      <c r="AA1" s="1013" t="s">
        <v>1183</v>
      </c>
      <c r="AB1" s="1013" t="s">
        <v>1182</v>
      </c>
      <c r="AC1" s="1013" t="s">
        <v>1181</v>
      </c>
      <c r="AD1" s="1013" t="s">
        <v>1180</v>
      </c>
      <c r="AE1" s="1013" t="s">
        <v>1179</v>
      </c>
      <c r="AF1" s="1013" t="s">
        <v>1178</v>
      </c>
      <c r="AG1" s="1013" t="s">
        <v>1177</v>
      </c>
      <c r="AH1" s="1013" t="s">
        <v>1176</v>
      </c>
      <c r="AI1" s="1013" t="s">
        <v>1175</v>
      </c>
      <c r="AJ1" s="1013" t="s">
        <v>1174</v>
      </c>
      <c r="AK1" s="1013" t="s">
        <v>1173</v>
      </c>
      <c r="AL1" s="1013" t="s">
        <v>1172</v>
      </c>
      <c r="AM1" s="1013" t="s">
        <v>1171</v>
      </c>
      <c r="AN1" s="1013" t="s">
        <v>1170</v>
      </c>
      <c r="AO1" s="1013" t="s">
        <v>1169</v>
      </c>
      <c r="AP1" s="1013" t="s">
        <v>1168</v>
      </c>
      <c r="AQ1" s="1013" t="s">
        <v>1167</v>
      </c>
      <c r="AR1" s="1013" t="s">
        <v>1166</v>
      </c>
      <c r="AS1" s="1013" t="s">
        <v>1165</v>
      </c>
      <c r="AT1" s="1013" t="s">
        <v>1164</v>
      </c>
      <c r="AU1" s="1013" t="s">
        <v>1163</v>
      </c>
      <c r="AV1" s="1013" t="s">
        <v>1162</v>
      </c>
      <c r="AW1" s="1013" t="s">
        <v>1161</v>
      </c>
      <c r="AX1" s="1013" t="s">
        <v>1160</v>
      </c>
      <c r="AY1" s="1013" t="s">
        <v>1159</v>
      </c>
      <c r="AZ1" s="1013" t="s">
        <v>1158</v>
      </c>
      <c r="BA1" s="1013" t="s">
        <v>1157</v>
      </c>
      <c r="BB1" s="1013" t="s">
        <v>1156</v>
      </c>
      <c r="BC1" s="1013" t="s">
        <v>1155</v>
      </c>
      <c r="BD1" s="1013" t="s">
        <v>1154</v>
      </c>
      <c r="BE1" s="1013" t="s">
        <v>1153</v>
      </c>
      <c r="BF1" s="1013" t="s">
        <v>1152</v>
      </c>
      <c r="BG1" s="1013" t="s">
        <v>1151</v>
      </c>
      <c r="BH1" s="1013" t="s">
        <v>1150</v>
      </c>
      <c r="BI1" s="1013" t="s">
        <v>1149</v>
      </c>
      <c r="BJ1" s="1013" t="s">
        <v>1148</v>
      </c>
      <c r="BK1" s="1013" t="s">
        <v>1147</v>
      </c>
      <c r="BL1" s="1013" t="s">
        <v>1146</v>
      </c>
      <c r="BM1" s="1013" t="s">
        <v>1145</v>
      </c>
      <c r="BN1" s="1013" t="s">
        <v>1144</v>
      </c>
      <c r="BO1" s="1013" t="s">
        <v>1143</v>
      </c>
      <c r="BP1" s="1013" t="s">
        <v>1142</v>
      </c>
      <c r="BQ1" s="1013" t="s">
        <v>1141</v>
      </c>
      <c r="BR1" s="1013" t="s">
        <v>1140</v>
      </c>
      <c r="BS1" s="1013" t="s">
        <v>1139</v>
      </c>
      <c r="BT1" s="1013" t="s">
        <v>1138</v>
      </c>
      <c r="BU1" s="1013" t="s">
        <v>1137</v>
      </c>
      <c r="BV1" s="1013" t="s">
        <v>1136</v>
      </c>
      <c r="BW1" s="1013" t="s">
        <v>1135</v>
      </c>
      <c r="BX1" s="1013" t="s">
        <v>1134</v>
      </c>
      <c r="BY1" s="1013" t="s">
        <v>1133</v>
      </c>
      <c r="BZ1" s="1013" t="s">
        <v>1132</v>
      </c>
      <c r="CA1" s="1013" t="s">
        <v>1131</v>
      </c>
      <c r="CB1" s="1013" t="s">
        <v>1130</v>
      </c>
      <c r="CC1" s="1013" t="s">
        <v>1129</v>
      </c>
      <c r="CD1" s="1013" t="s">
        <v>1128</v>
      </c>
      <c r="CE1" s="1013" t="s">
        <v>1127</v>
      </c>
      <c r="CF1" s="1013" t="s">
        <v>1126</v>
      </c>
      <c r="CG1" s="1013" t="s">
        <v>1125</v>
      </c>
      <c r="CH1" s="1013" t="s">
        <v>1124</v>
      </c>
      <c r="CI1" s="1013" t="s">
        <v>1123</v>
      </c>
      <c r="CJ1" s="1013" t="s">
        <v>1122</v>
      </c>
      <c r="CK1" s="1013" t="s">
        <v>1121</v>
      </c>
      <c r="CL1" s="1013" t="s">
        <v>1120</v>
      </c>
      <c r="CM1" s="1013" t="s">
        <v>1119</v>
      </c>
      <c r="CN1" s="1013" t="s">
        <v>1118</v>
      </c>
      <c r="CO1" s="1013" t="s">
        <v>1117</v>
      </c>
      <c r="CP1" s="1013" t="s">
        <v>1116</v>
      </c>
      <c r="CQ1" s="1013" t="s">
        <v>1115</v>
      </c>
      <c r="CR1" s="1013" t="s">
        <v>1114</v>
      </c>
      <c r="CS1" s="1013" t="s">
        <v>1113</v>
      </c>
      <c r="CT1" s="1013" t="s">
        <v>1112</v>
      </c>
      <c r="CU1" s="1013" t="s">
        <v>1111</v>
      </c>
      <c r="CV1" s="1013" t="s">
        <v>1110</v>
      </c>
      <c r="CW1" s="1013" t="s">
        <v>1109</v>
      </c>
      <c r="CX1" s="1013" t="s">
        <v>1108</v>
      </c>
      <c r="CY1" s="1013" t="s">
        <v>1107</v>
      </c>
      <c r="CZ1" s="1013" t="s">
        <v>1106</v>
      </c>
      <c r="DA1" s="1013" t="s">
        <v>1105</v>
      </c>
      <c r="DB1" s="1013" t="s">
        <v>1104</v>
      </c>
      <c r="DC1" s="1013" t="s">
        <v>1103</v>
      </c>
      <c r="DD1" s="1013" t="s">
        <v>1102</v>
      </c>
      <c r="DE1" s="1013" t="s">
        <v>1101</v>
      </c>
      <c r="DF1" s="1013" t="s">
        <v>1100</v>
      </c>
      <c r="DG1" s="1013" t="s">
        <v>1099</v>
      </c>
      <c r="DH1" s="1013" t="s">
        <v>1098</v>
      </c>
      <c r="DI1" s="1013" t="s">
        <v>1097</v>
      </c>
      <c r="DJ1" s="1013" t="s">
        <v>1096</v>
      </c>
      <c r="DK1" s="1013" t="s">
        <v>1095</v>
      </c>
      <c r="DL1" s="1013" t="s">
        <v>1094</v>
      </c>
      <c r="DM1" s="1013" t="s">
        <v>1093</v>
      </c>
      <c r="DN1" s="1013" t="s">
        <v>1092</v>
      </c>
      <c r="DO1" s="1013" t="s">
        <v>1091</v>
      </c>
      <c r="DP1" s="1013" t="s">
        <v>1090</v>
      </c>
      <c r="DQ1" s="1013" t="s">
        <v>1346</v>
      </c>
      <c r="DR1" s="1013" t="s">
        <v>1347</v>
      </c>
      <c r="DS1" s="1013" t="s">
        <v>1348</v>
      </c>
      <c r="DT1" s="1013" t="s">
        <v>1349</v>
      </c>
      <c r="DU1" s="1013" t="s">
        <v>1350</v>
      </c>
      <c r="DV1" s="1013" t="s">
        <v>1351</v>
      </c>
      <c r="DW1" s="1013" t="s">
        <v>1352</v>
      </c>
    </row>
    <row r="2" spans="1:127" ht="15.55">
      <c r="A2">
        <v>1913</v>
      </c>
      <c r="B2">
        <v>7.8409741135184383E-2</v>
      </c>
      <c r="C2">
        <v>2.4298623819751695E-2</v>
      </c>
      <c r="D2">
        <v>2.0702498871580533E-2</v>
      </c>
      <c r="E2">
        <v>0</v>
      </c>
      <c r="F2">
        <v>5.8399388664082284E-3</v>
      </c>
      <c r="G2">
        <v>2.7568679577443932E-2</v>
      </c>
      <c r="H2">
        <v>0</v>
      </c>
      <c r="I2">
        <v>6.6073730876942571E-2</v>
      </c>
      <c r="J2">
        <v>3.1958981213865686E-2</v>
      </c>
      <c r="K2">
        <v>1.9291374241944572E-2</v>
      </c>
      <c r="L2">
        <v>0</v>
      </c>
      <c r="M2">
        <v>9.3252191390526013E-4</v>
      </c>
      <c r="N2">
        <v>1.3890853507227048E-2</v>
      </c>
      <c r="O2">
        <v>0</v>
      </c>
      <c r="P2"/>
      <c r="Q2"/>
      <c r="R2"/>
      <c r="S2"/>
      <c r="T2"/>
      <c r="U2"/>
      <c r="V2"/>
      <c r="W2"/>
      <c r="X2"/>
      <c r="Y2"/>
      <c r="Z2"/>
      <c r="AA2"/>
      <c r="AB2"/>
      <c r="AC2"/>
      <c r="AD2">
        <v>9.47666362958898E-2</v>
      </c>
      <c r="AE2">
        <v>1.3588966347654075E-2</v>
      </c>
      <c r="AF2">
        <v>2.3565055651056686E-2</v>
      </c>
      <c r="AG2">
        <v>0</v>
      </c>
      <c r="AH2">
        <v>1.3923539984762742E-2</v>
      </c>
      <c r="AI2">
        <v>4.3689074312416296E-2</v>
      </c>
      <c r="AJ2">
        <v>0</v>
      </c>
      <c r="AK2">
        <v>0.10998625981326005</v>
      </c>
      <c r="AL2">
        <v>1.1860897839548598E-2</v>
      </c>
      <c r="AM2">
        <v>2.3399872912635355E-2</v>
      </c>
      <c r="AN2">
        <v>0</v>
      </c>
      <c r="AO2">
        <v>1.8633675701836452E-2</v>
      </c>
      <c r="AP2">
        <v>5.6091813359239649E-2</v>
      </c>
      <c r="AQ2">
        <v>0</v>
      </c>
      <c r="AR2">
        <v>0.13378761568116979</v>
      </c>
      <c r="AS2">
        <v>8.3556607525765696E-3</v>
      </c>
      <c r="AT2">
        <v>1.9213283260272166E-2</v>
      </c>
      <c r="AU2">
        <v>0</v>
      </c>
      <c r="AV2">
        <v>3.1324600862285841E-2</v>
      </c>
      <c r="AW2">
        <v>7.4894070806035204E-2</v>
      </c>
      <c r="AX2">
        <v>0</v>
      </c>
      <c r="AY2">
        <v>0.14443442149169894</v>
      </c>
      <c r="AZ2">
        <v>7.1814180471743566E-3</v>
      </c>
      <c r="BA2">
        <v>1.6259690279398629E-2</v>
      </c>
      <c r="BB2">
        <v>0</v>
      </c>
      <c r="BC2">
        <v>3.6596026247058128E-2</v>
      </c>
      <c r="BD2">
        <v>8.4397286918067846E-2</v>
      </c>
      <c r="BE2">
        <v>0</v>
      </c>
      <c r="BF2">
        <v>0.17178851288488264</v>
      </c>
      <c r="BG2">
        <v>6.5447724915450364E-3</v>
      </c>
      <c r="BH2">
        <v>1.2783947325217612E-2</v>
      </c>
      <c r="BI2">
        <v>0</v>
      </c>
      <c r="BJ2">
        <v>6.0148654074550952E-2</v>
      </c>
      <c r="BK2">
        <v>9.2311138993569047E-2</v>
      </c>
      <c r="BL2">
        <v>0</v>
      </c>
      <c r="BM2">
        <v>0.25335473399851632</v>
      </c>
      <c r="BN2">
        <v>7.3499403326895427E-3</v>
      </c>
      <c r="BO2">
        <v>8.2597096301160727E-3</v>
      </c>
      <c r="BP2">
        <v>0</v>
      </c>
      <c r="BQ2">
        <v>0.12824788641692189</v>
      </c>
      <c r="BR2">
        <v>0.10949719761878883</v>
      </c>
      <c r="BS2">
        <v>0</v>
      </c>
      <c r="BT2"/>
      <c r="BU2"/>
      <c r="BV2"/>
      <c r="BW2"/>
      <c r="BX2"/>
      <c r="BY2"/>
      <c r="BZ2"/>
      <c r="CA2">
        <v>5.6838272137633955E-2</v>
      </c>
      <c r="CB2">
        <v>1.8697138670056138E-2</v>
      </c>
      <c r="CC2">
        <v>2.3337573773226046E-2</v>
      </c>
      <c r="CD2">
        <v>0</v>
      </c>
      <c r="CE2">
        <v>-7.191486853458806E-4</v>
      </c>
      <c r="CF2">
        <v>1.552270837969765E-2</v>
      </c>
      <c r="CG2">
        <v>0</v>
      </c>
      <c r="CH2">
        <v>6.9406779044362987E-2</v>
      </c>
      <c r="CI2">
        <v>1.7004244475274388E-2</v>
      </c>
      <c r="CJ2">
        <v>2.8861878925043809E-2</v>
      </c>
      <c r="CK2">
        <v>0</v>
      </c>
      <c r="CL2">
        <v>-1.189607029189286E-3</v>
      </c>
      <c r="CM2">
        <v>2.4730262673234079E-2</v>
      </c>
      <c r="CN2">
        <v>0</v>
      </c>
      <c r="CO2">
        <v>6.9409504291372132E-2</v>
      </c>
      <c r="CP2">
        <v>1.4610638030325678E-2</v>
      </c>
      <c r="CQ2">
        <v>3.4564759700650566E-2</v>
      </c>
      <c r="CR2">
        <v>0</v>
      </c>
      <c r="CS2">
        <v>1.7434399532345072E-3</v>
      </c>
      <c r="CT2">
        <v>1.8490666607161373E-2</v>
      </c>
      <c r="CU2">
        <v>0</v>
      </c>
      <c r="CV2"/>
      <c r="CW2">
        <v>7.9575455584158048E-3</v>
      </c>
      <c r="CX2">
        <v>2.0315050008883912E-2</v>
      </c>
      <c r="CY2">
        <v>0</v>
      </c>
      <c r="CZ2">
        <v>6.4645262348328354E-3</v>
      </c>
      <c r="DA2">
        <v>7.3402741783194961E-2</v>
      </c>
      <c r="DB2"/>
      <c r="DC2">
        <v>0.12723656573072012</v>
      </c>
      <c r="DD2">
        <v>6.109746691721785E-3</v>
      </c>
      <c r="DE2">
        <v>1.5188845191220973E-2</v>
      </c>
      <c r="DF2">
        <v>0</v>
      </c>
      <c r="DG2">
        <v>2.2311783050846985E-2</v>
      </c>
      <c r="DH2">
        <v>8.3626190796930358E-2</v>
      </c>
      <c r="DI2">
        <v>0</v>
      </c>
      <c r="DJ2"/>
      <c r="DK2"/>
      <c r="DL2"/>
      <c r="DM2"/>
      <c r="DN2"/>
      <c r="DO2"/>
      <c r="DP2"/>
      <c r="DQ2"/>
      <c r="DR2"/>
      <c r="DS2"/>
      <c r="DT2"/>
      <c r="DU2"/>
      <c r="DV2"/>
      <c r="DW2"/>
    </row>
    <row r="3" spans="1:127" ht="15.55">
      <c r="A3">
        <v>1914</v>
      </c>
      <c r="B3">
        <v>7.926742471260112E-2</v>
      </c>
      <c r="C3">
        <v>1.5397847584812004E-2</v>
      </c>
      <c r="D3">
        <v>2.4567849919304989E-2</v>
      </c>
      <c r="E3">
        <v>0</v>
      </c>
      <c r="F3">
        <v>6.7254275633397299E-3</v>
      </c>
      <c r="G3">
        <v>3.2576299645144406E-2</v>
      </c>
      <c r="H3">
        <v>0</v>
      </c>
      <c r="I3">
        <v>6.1118160286533454E-2</v>
      </c>
      <c r="J3">
        <v>2.0460250168405799E-2</v>
      </c>
      <c r="K3">
        <v>2.3169405626814535E-2</v>
      </c>
      <c r="L3">
        <v>0</v>
      </c>
      <c r="M3">
        <v>1.0849514863228188E-3</v>
      </c>
      <c r="N3">
        <v>1.6403553004990298E-2</v>
      </c>
      <c r="O3">
        <v>0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>
        <v>0.10359321592271031</v>
      </c>
      <c r="AE3">
        <v>8.4916815804527042E-3</v>
      </c>
      <c r="AF3">
        <v>2.7506997876456534E-2</v>
      </c>
      <c r="AG3">
        <v>0</v>
      </c>
      <c r="AH3">
        <v>1.5812123712837026E-2</v>
      </c>
      <c r="AI3">
        <v>5.1782412752964052E-2</v>
      </c>
      <c r="AJ3">
        <v>0</v>
      </c>
      <c r="AK3">
        <v>0.12074563892081666</v>
      </c>
      <c r="AL3">
        <v>7.361013279623848E-3</v>
      </c>
      <c r="AM3">
        <v>2.7085790948214797E-2</v>
      </c>
      <c r="AN3">
        <v>0</v>
      </c>
      <c r="AO3">
        <v>2.1016085588073045E-2</v>
      </c>
      <c r="AP3">
        <v>6.5282749104904961E-2</v>
      </c>
      <c r="AQ3">
        <v>0</v>
      </c>
      <c r="AR3">
        <v>0.14822179370378163</v>
      </c>
      <c r="AS3">
        <v>5.1561740398444657E-3</v>
      </c>
      <c r="AT3">
        <v>2.2094195873403739E-2</v>
      </c>
      <c r="AU3">
        <v>0</v>
      </c>
      <c r="AV3">
        <v>3.5128982813171679E-2</v>
      </c>
      <c r="AW3">
        <v>8.5842440977361753E-2</v>
      </c>
      <c r="AX3">
        <v>0</v>
      </c>
      <c r="AY3">
        <v>0.15971172260464078</v>
      </c>
      <c r="AZ3">
        <v>4.3956860488496667E-3</v>
      </c>
      <c r="BA3">
        <v>1.8708957441771517E-2</v>
      </c>
      <c r="BB3">
        <v>0</v>
      </c>
      <c r="BC3">
        <v>4.0708363865927959E-2</v>
      </c>
      <c r="BD3">
        <v>9.5898715248091626E-2</v>
      </c>
      <c r="BE3">
        <v>0</v>
      </c>
      <c r="BF3">
        <v>0.19256110546858657</v>
      </c>
      <c r="BG3">
        <v>4.0793717030296458E-3</v>
      </c>
      <c r="BH3">
        <v>1.4665847383932309E-2</v>
      </c>
      <c r="BI3">
        <v>0</v>
      </c>
      <c r="BJ3">
        <v>6.8133060581617125E-2</v>
      </c>
      <c r="BK3">
        <v>0.1056828258000075</v>
      </c>
      <c r="BL3">
        <v>0</v>
      </c>
      <c r="BM3">
        <v>0.27986182966809253</v>
      </c>
      <c r="BN3">
        <v>4.3315319548240935E-3</v>
      </c>
      <c r="BO3">
        <v>8.8479963874501105E-3</v>
      </c>
      <c r="BP3">
        <v>0</v>
      </c>
      <c r="BQ3">
        <v>0.13735396012807466</v>
      </c>
      <c r="BR3">
        <v>0.12932834119774367</v>
      </c>
      <c r="BS3">
        <v>0</v>
      </c>
      <c r="BT3"/>
      <c r="BU3"/>
      <c r="BV3"/>
      <c r="BW3"/>
      <c r="BX3"/>
      <c r="BY3"/>
      <c r="BZ3"/>
      <c r="CA3">
        <v>5.8180985472430197E-2</v>
      </c>
      <c r="CB3">
        <v>1.1927104848141029E-2</v>
      </c>
      <c r="CC3">
        <v>2.7937468122796443E-2</v>
      </c>
      <c r="CD3">
        <v>0</v>
      </c>
      <c r="CE3">
        <v>-8.337039104145378E-4</v>
      </c>
      <c r="CF3">
        <v>1.9150116411907264E-2</v>
      </c>
      <c r="CG3">
        <v>0</v>
      </c>
      <c r="CH3">
        <v>7.3033179482643582E-2</v>
      </c>
      <c r="CI3">
        <v>1.0642218038374718E-2</v>
      </c>
      <c r="CJ3">
        <v>3.3726094000510076E-2</v>
      </c>
      <c r="CK3">
        <v>0</v>
      </c>
      <c r="CL3">
        <v>-1.3530429837231258E-3</v>
      </c>
      <c r="CM3">
        <v>3.0017910427481913E-2</v>
      </c>
      <c r="CN3">
        <v>0</v>
      </c>
      <c r="CO3">
        <v>7.4566949574672858E-2</v>
      </c>
      <c r="CP3">
        <v>9.4258815227461004E-3</v>
      </c>
      <c r="CQ3">
        <v>4.0659982953411923E-2</v>
      </c>
      <c r="CR3">
        <v>0</v>
      </c>
      <c r="CS3">
        <v>2.0440572201165471E-3</v>
      </c>
      <c r="CT3">
        <v>2.2437027878398297E-2</v>
      </c>
      <c r="CU3">
        <v>0</v>
      </c>
      <c r="CV3"/>
      <c r="CW3">
        <v>4.7662163880054457E-3</v>
      </c>
      <c r="CX3">
        <v>2.3240403386095742E-2</v>
      </c>
      <c r="CY3">
        <v>0</v>
      </c>
      <c r="CZ3">
        <v>7.0366278654990242E-3</v>
      </c>
      <c r="DA3">
        <v>8.2934115183625159E-2</v>
      </c>
      <c r="DB3"/>
      <c r="DC3">
        <v>0.14037976282838571</v>
      </c>
      <c r="DD3">
        <v>3.9306222493765792E-3</v>
      </c>
      <c r="DE3">
        <v>1.8051100959922947E-2</v>
      </c>
      <c r="DF3">
        <v>0</v>
      </c>
      <c r="DG3">
        <v>2.6085888962985592E-2</v>
      </c>
      <c r="DH3">
        <v>9.23121506561006E-2</v>
      </c>
      <c r="DI3">
        <v>0</v>
      </c>
      <c r="DJ3"/>
      <c r="DK3"/>
      <c r="DL3"/>
      <c r="DM3"/>
      <c r="DN3"/>
      <c r="DO3"/>
      <c r="DP3"/>
      <c r="DQ3"/>
      <c r="DR3"/>
      <c r="DS3"/>
      <c r="DT3"/>
      <c r="DU3"/>
      <c r="DV3"/>
      <c r="DW3"/>
    </row>
    <row r="4" spans="1:127" ht="15.55">
      <c r="A4">
        <v>1915</v>
      </c>
      <c r="B4">
        <v>7.9595314903723347E-2</v>
      </c>
      <c r="C4">
        <v>1.3405899197708083E-2</v>
      </c>
      <c r="D4">
        <v>2.5433171872250953E-2</v>
      </c>
      <c r="E4">
        <v>0</v>
      </c>
      <c r="F4">
        <v>7.0604839063786329E-3</v>
      </c>
      <c r="G4">
        <v>3.3695759927385681E-2</v>
      </c>
      <c r="H4">
        <v>0</v>
      </c>
      <c r="I4">
        <v>5.9415843742540289E-2</v>
      </c>
      <c r="J4">
        <v>1.7585765771175956E-2</v>
      </c>
      <c r="K4">
        <v>2.3711003924884955E-2</v>
      </c>
      <c r="L4">
        <v>0</v>
      </c>
      <c r="M4">
        <v>1.1244477995338261E-3</v>
      </c>
      <c r="N4">
        <v>1.6994626246945543E-2</v>
      </c>
      <c r="O4">
        <v>0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>
        <v>0.10689804171097872</v>
      </c>
      <c r="AE4">
        <v>7.5247463981433019E-3</v>
      </c>
      <c r="AF4">
        <v>2.8926453573286159E-2</v>
      </c>
      <c r="AG4">
        <v>0</v>
      </c>
      <c r="AH4">
        <v>1.6895342710354637E-2</v>
      </c>
      <c r="AI4">
        <v>5.3551499029194621E-2</v>
      </c>
      <c r="AJ4">
        <v>0</v>
      </c>
      <c r="AK4">
        <v>0.12629204352955031</v>
      </c>
      <c r="AL4">
        <v>6.5648529974002071E-3</v>
      </c>
      <c r="AM4">
        <v>2.8574176482367264E-2</v>
      </c>
      <c r="AN4">
        <v>0</v>
      </c>
      <c r="AO4">
        <v>2.2600490658592952E-2</v>
      </c>
      <c r="AP4">
        <v>6.8552523391189876E-2</v>
      </c>
      <c r="AQ4">
        <v>0</v>
      </c>
      <c r="AR4">
        <v>0.15750020021056038</v>
      </c>
      <c r="AS4">
        <v>4.6290311451884936E-3</v>
      </c>
      <c r="AT4">
        <v>2.3147763917322949E-2</v>
      </c>
      <c r="AU4">
        <v>0</v>
      </c>
      <c r="AV4">
        <v>3.8028285385918771E-2</v>
      </c>
      <c r="AW4">
        <v>9.169511976213017E-2</v>
      </c>
      <c r="AX4">
        <v>0</v>
      </c>
      <c r="AY4">
        <v>0.16995768775716993</v>
      </c>
      <c r="AZ4">
        <v>3.9322010947258432E-3</v>
      </c>
      <c r="BA4">
        <v>1.9467865014005617E-2</v>
      </c>
      <c r="BB4">
        <v>0</v>
      </c>
      <c r="BC4">
        <v>4.3910798638268571E-2</v>
      </c>
      <c r="BD4">
        <v>0.1026468230101699</v>
      </c>
      <c r="BE4">
        <v>0</v>
      </c>
      <c r="BF4">
        <v>0.19625735514932946</v>
      </c>
      <c r="BG4">
        <v>3.3933835145454664E-3</v>
      </c>
      <c r="BH4">
        <v>1.5441854153939087E-2</v>
      </c>
      <c r="BI4">
        <v>0</v>
      </c>
      <c r="BJ4">
        <v>6.8340192806122579E-2</v>
      </c>
      <c r="BK4">
        <v>0.10908192467472232</v>
      </c>
      <c r="BL4">
        <v>0</v>
      </c>
      <c r="BM4">
        <v>0.24672845385144959</v>
      </c>
      <c r="BN4">
        <v>2.9399907056326707E-3</v>
      </c>
      <c r="BO4">
        <v>1.1670614580500184E-2</v>
      </c>
      <c r="BP4">
        <v>0</v>
      </c>
      <c r="BQ4">
        <v>0.11241499747686735</v>
      </c>
      <c r="BR4">
        <v>0.11970285108844939</v>
      </c>
      <c r="BS4">
        <v>0</v>
      </c>
      <c r="BT4"/>
      <c r="BU4"/>
      <c r="BV4"/>
      <c r="BW4"/>
      <c r="BX4"/>
      <c r="BY4"/>
      <c r="BZ4"/>
      <c r="CA4">
        <v>5.8032538544457099E-2</v>
      </c>
      <c r="CB4">
        <v>1.036731844136349E-2</v>
      </c>
      <c r="CC4">
        <v>2.9087539328583715E-2</v>
      </c>
      <c r="CD4">
        <v>0</v>
      </c>
      <c r="CE4">
        <v>-8.7381978727907273E-4</v>
      </c>
      <c r="CF4">
        <v>1.945150056178897E-2</v>
      </c>
      <c r="CG4">
        <v>0</v>
      </c>
      <c r="CH4">
        <v>7.3719757319545998E-2</v>
      </c>
      <c r="CI4">
        <v>9.3988731537692927E-3</v>
      </c>
      <c r="CJ4">
        <v>3.5707459760101187E-2</v>
      </c>
      <c r="CK4">
        <v>0</v>
      </c>
      <c r="CL4">
        <v>-1.4409000765226681E-3</v>
      </c>
      <c r="CM4">
        <v>3.0054324482198191E-2</v>
      </c>
      <c r="CN4">
        <v>0</v>
      </c>
      <c r="CO4">
        <v>7.5840985682773893E-2</v>
      </c>
      <c r="CP4">
        <v>8.6359811865900343E-3</v>
      </c>
      <c r="CQ4">
        <v>4.384856820830494E-2</v>
      </c>
      <c r="CR4">
        <v>0</v>
      </c>
      <c r="CS4">
        <v>2.258194757602674E-3</v>
      </c>
      <c r="CT4">
        <v>2.109824153027625E-2</v>
      </c>
      <c r="CU4">
        <v>0</v>
      </c>
      <c r="CV4"/>
      <c r="CW4">
        <v>4.6768533215432694E-3</v>
      </c>
      <c r="CX4">
        <v>2.4799567137529992E-2</v>
      </c>
      <c r="CY4">
        <v>0</v>
      </c>
      <c r="CZ4">
        <v>8.3257470597472173E-3</v>
      </c>
      <c r="DA4">
        <v>9.175799790094992E-2</v>
      </c>
      <c r="DB4"/>
      <c r="DC4">
        <v>0.15325971731058105</v>
      </c>
      <c r="DD4">
        <v>3.7712785009058822E-3</v>
      </c>
      <c r="DE4">
        <v>1.8513045542594028E-2</v>
      </c>
      <c r="DF4">
        <v>0</v>
      </c>
      <c r="DG4">
        <v>3.0179467556287629E-2</v>
      </c>
      <c r="DH4">
        <v>0.10079592571079352</v>
      </c>
      <c r="DI4">
        <v>0</v>
      </c>
      <c r="DJ4"/>
      <c r="DK4"/>
      <c r="DL4"/>
      <c r="DM4"/>
      <c r="DN4"/>
      <c r="DO4"/>
      <c r="DP4"/>
      <c r="DQ4"/>
      <c r="DR4"/>
      <c r="DS4"/>
      <c r="DT4"/>
      <c r="DU4"/>
      <c r="DV4"/>
      <c r="DW4"/>
    </row>
    <row r="5" spans="1:127" ht="15.55">
      <c r="A5">
        <v>1916</v>
      </c>
      <c r="B5">
        <v>8.1141274196480456E-2</v>
      </c>
      <c r="C5">
        <v>2.1434330533036068E-2</v>
      </c>
      <c r="D5">
        <v>2.1946493882768047E-2</v>
      </c>
      <c r="E5">
        <v>0</v>
      </c>
      <c r="F5">
        <v>7.4410859087496815E-3</v>
      </c>
      <c r="G5">
        <v>3.0319363871926665E-2</v>
      </c>
      <c r="H5">
        <v>0</v>
      </c>
      <c r="I5">
        <v>6.6963807862646954E-2</v>
      </c>
      <c r="J5">
        <v>2.9204490264596348E-2</v>
      </c>
      <c r="K5">
        <v>2.0793801144300701E-2</v>
      </c>
      <c r="L5">
        <v>0</v>
      </c>
      <c r="M5">
        <v>1.2308794528676065E-3</v>
      </c>
      <c r="N5">
        <v>1.5734637000882293E-2</v>
      </c>
      <c r="O5">
        <v>0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>
        <v>9.8192315494996074E-2</v>
      </c>
      <c r="AE5">
        <v>1.1438062202269984E-2</v>
      </c>
      <c r="AF5">
        <v>2.4465823266314083E-2</v>
      </c>
      <c r="AG5">
        <v>0</v>
      </c>
      <c r="AH5">
        <v>1.6928382712251999E-2</v>
      </c>
      <c r="AI5">
        <v>4.5360047314160004E-2</v>
      </c>
      <c r="AJ5">
        <v>0</v>
      </c>
      <c r="AK5">
        <v>0.11553708164897103</v>
      </c>
      <c r="AL5">
        <v>9.7112231144924951E-3</v>
      </c>
      <c r="AM5">
        <v>2.4095480291419905E-2</v>
      </c>
      <c r="AN5">
        <v>0</v>
      </c>
      <c r="AO5">
        <v>2.2037111617513559E-2</v>
      </c>
      <c r="AP5">
        <v>5.9693266625545069E-2</v>
      </c>
      <c r="AQ5">
        <v>0</v>
      </c>
      <c r="AR5">
        <v>0.13530040656896974</v>
      </c>
      <c r="AS5">
        <v>6.7012996194725548E-3</v>
      </c>
      <c r="AT5">
        <v>2.0272869354168395E-2</v>
      </c>
      <c r="AU5">
        <v>0</v>
      </c>
      <c r="AV5">
        <v>3.6288043597867609E-2</v>
      </c>
      <c r="AW5">
        <v>7.2038193997461183E-2</v>
      </c>
      <c r="AX5">
        <v>0</v>
      </c>
      <c r="AY5">
        <v>0.14290926182290542</v>
      </c>
      <c r="AZ5">
        <v>5.7297288635980506E-3</v>
      </c>
      <c r="BA5">
        <v>1.755024086662859E-2</v>
      </c>
      <c r="BB5">
        <v>0</v>
      </c>
      <c r="BC5">
        <v>4.2175240184393392E-2</v>
      </c>
      <c r="BD5">
        <v>7.7454051908285387E-2</v>
      </c>
      <c r="BE5">
        <v>0</v>
      </c>
      <c r="BF5">
        <v>0.16498818936800361</v>
      </c>
      <c r="BG5">
        <v>4.460374052756272E-3</v>
      </c>
      <c r="BH5">
        <v>1.2870468335025632E-2</v>
      </c>
      <c r="BI5">
        <v>0</v>
      </c>
      <c r="BJ5">
        <v>5.9211002188203375E-2</v>
      </c>
      <c r="BK5">
        <v>8.8446344792018322E-2</v>
      </c>
      <c r="BL5">
        <v>0</v>
      </c>
      <c r="BM5">
        <v>0.20766347495900594</v>
      </c>
      <c r="BN5">
        <v>3.9079780162090856E-3</v>
      </c>
      <c r="BO5">
        <v>9.5354924185174269E-3</v>
      </c>
      <c r="BP5">
        <v>0</v>
      </c>
      <c r="BQ5">
        <v>9.8495930343684104E-2</v>
      </c>
      <c r="BR5">
        <v>9.5724074180595337E-2</v>
      </c>
      <c r="BS5">
        <v>0</v>
      </c>
      <c r="BT5"/>
      <c r="BU5"/>
      <c r="BV5"/>
      <c r="BW5"/>
      <c r="BX5"/>
      <c r="BY5"/>
      <c r="BZ5"/>
      <c r="CA5">
        <v>5.1685677663575499E-2</v>
      </c>
      <c r="CB5">
        <v>1.7160023647812994E-2</v>
      </c>
      <c r="CC5">
        <v>2.4865054083843749E-2</v>
      </c>
      <c r="CD5">
        <v>0</v>
      </c>
      <c r="CE5">
        <v>-9.5336937168608526E-4</v>
      </c>
      <c r="CF5">
        <v>1.0613969303604849E-2</v>
      </c>
      <c r="CG5">
        <v>0</v>
      </c>
      <c r="CH5">
        <v>7.8576574141875383E-2</v>
      </c>
      <c r="CI5">
        <v>1.4362595002986332E-2</v>
      </c>
      <c r="CJ5">
        <v>2.9201910970509431E-2</v>
      </c>
      <c r="CK5">
        <v>0</v>
      </c>
      <c r="CL5">
        <v>-1.4513724246626772E-3</v>
      </c>
      <c r="CM5">
        <v>3.6463440593042303E-2</v>
      </c>
      <c r="CN5">
        <v>0</v>
      </c>
      <c r="CO5">
        <v>8.6478222874437266E-2</v>
      </c>
      <c r="CP5">
        <v>1.2051972530349449E-2</v>
      </c>
      <c r="CQ5">
        <v>3.4829012017314857E-2</v>
      </c>
      <c r="CR5">
        <v>0</v>
      </c>
      <c r="CS5">
        <v>2.0772832417836635E-3</v>
      </c>
      <c r="CT5">
        <v>3.7519955084989301E-2</v>
      </c>
      <c r="CU5">
        <v>0</v>
      </c>
      <c r="CV5"/>
      <c r="CW5">
        <v>8.0179212257490539E-3</v>
      </c>
      <c r="CX5">
        <v>2.5708083007887683E-2</v>
      </c>
      <c r="CY5">
        <v>0</v>
      </c>
      <c r="CZ5">
        <v>9.4084726189827272E-3</v>
      </c>
      <c r="DA5">
        <v>5.5135644521498758E-2</v>
      </c>
      <c r="DB5"/>
      <c r="DC5">
        <v>0.12959511253164011</v>
      </c>
      <c r="DD5">
        <v>4.9114582765674691E-3</v>
      </c>
      <c r="DE5">
        <v>1.553185238963738E-2</v>
      </c>
      <c r="DF5">
        <v>0</v>
      </c>
      <c r="DG5">
        <v>2.5907249297369279E-2</v>
      </c>
      <c r="DH5">
        <v>8.3244552568065983E-2</v>
      </c>
      <c r="DI5">
        <v>0</v>
      </c>
      <c r="DJ5"/>
      <c r="DK5"/>
      <c r="DL5"/>
      <c r="DM5"/>
      <c r="DN5"/>
      <c r="DO5"/>
      <c r="DP5"/>
      <c r="DQ5"/>
      <c r="DR5"/>
      <c r="DS5"/>
      <c r="DT5"/>
      <c r="DU5"/>
      <c r="DV5"/>
      <c r="DW5"/>
    </row>
    <row r="6" spans="1:127" ht="15.55">
      <c r="A6">
        <v>1917</v>
      </c>
      <c r="B6">
        <v>8.8456510254672785E-2</v>
      </c>
      <c r="C6">
        <v>2.6156785725278277E-2</v>
      </c>
      <c r="D6">
        <v>1.9895476136897017E-2</v>
      </c>
      <c r="E6">
        <v>0</v>
      </c>
      <c r="F6">
        <v>9.2487995028036653E-3</v>
      </c>
      <c r="G6">
        <v>3.196092394964789E-2</v>
      </c>
      <c r="H6">
        <v>1.1945249400459308E-3</v>
      </c>
      <c r="I6">
        <v>7.1143858495590268E-2</v>
      </c>
      <c r="J6">
        <v>3.5996716754439016E-2</v>
      </c>
      <c r="K6">
        <v>1.9030520433360648E-2</v>
      </c>
      <c r="L6">
        <v>0</v>
      </c>
      <c r="M6">
        <v>1.5452664569065302E-3</v>
      </c>
      <c r="N6">
        <v>1.4571354850884082E-2</v>
      </c>
      <c r="O6"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>
        <v>0.10991592499472157</v>
      </c>
      <c r="AE6">
        <v>1.3783431077262735E-2</v>
      </c>
      <c r="AF6">
        <v>2.1916324799478453E-2</v>
      </c>
      <c r="AG6">
        <v>0</v>
      </c>
      <c r="AH6">
        <v>2.0777579321080163E-2</v>
      </c>
      <c r="AI6">
        <v>5.0755069986000538E-2</v>
      </c>
      <c r="AJ6">
        <v>2.6835198108996925E-3</v>
      </c>
      <c r="AK6">
        <v>0.12895118975008202</v>
      </c>
      <c r="AL6">
        <v>1.1604373689551467E-2</v>
      </c>
      <c r="AM6">
        <v>2.2272105474033122E-2</v>
      </c>
      <c r="AN6">
        <v>0</v>
      </c>
      <c r="AO6">
        <v>2.682112808229822E-2</v>
      </c>
      <c r="AP6">
        <v>6.4789510609813403E-2</v>
      </c>
      <c r="AQ6">
        <v>3.4640718943857985E-3</v>
      </c>
      <c r="AR6">
        <v>0.16109803139537052</v>
      </c>
      <c r="AS6">
        <v>8.3791179838985548E-3</v>
      </c>
      <c r="AT6">
        <v>1.6652202661260312E-2</v>
      </c>
      <c r="AU6">
        <v>0</v>
      </c>
      <c r="AV6">
        <v>4.6214410693234877E-2</v>
      </c>
      <c r="AW6">
        <v>8.3881943882058496E-2</v>
      </c>
      <c r="AX6">
        <v>5.9703561749182895E-3</v>
      </c>
      <c r="AY6">
        <v>0.17601954774084436</v>
      </c>
      <c r="AZ6">
        <v>7.4056130932066448E-3</v>
      </c>
      <c r="BA6">
        <v>1.3873404478326117E-2</v>
      </c>
      <c r="BB6">
        <v>0</v>
      </c>
      <c r="BC6">
        <v>5.5521233610545326E-2</v>
      </c>
      <c r="BD6">
        <v>9.2024616520586605E-2</v>
      </c>
      <c r="BE6">
        <v>7.1946800381796671E-3</v>
      </c>
      <c r="BF6">
        <v>0.21145034468107871</v>
      </c>
      <c r="BG6">
        <v>6.0818943929662446E-3</v>
      </c>
      <c r="BH6">
        <v>8.9914433460048983E-3</v>
      </c>
      <c r="BI6">
        <v>0</v>
      </c>
      <c r="BJ6">
        <v>8.2232709661617512E-2</v>
      </c>
      <c r="BK6">
        <v>0.10394394096758701</v>
      </c>
      <c r="BL6">
        <v>1.0200356312903065E-2</v>
      </c>
      <c r="BM6">
        <v>0.28749945154426704</v>
      </c>
      <c r="BN6">
        <v>5.8411218367628538E-3</v>
      </c>
      <c r="BO6">
        <v>5.4142112934589563E-3</v>
      </c>
      <c r="BP6">
        <v>0</v>
      </c>
      <c r="BQ6">
        <v>0.14994674231079047</v>
      </c>
      <c r="BR6">
        <v>0.11184107897230083</v>
      </c>
      <c r="BS6">
        <v>1.445629713095394E-2</v>
      </c>
      <c r="BT6"/>
      <c r="BU6"/>
      <c r="BV6"/>
      <c r="BW6"/>
      <c r="BX6"/>
      <c r="BY6"/>
      <c r="BZ6"/>
      <c r="CA6">
        <v>5.0767297001259717E-2</v>
      </c>
      <c r="CB6">
        <v>2.1274823347059744E-2</v>
      </c>
      <c r="CC6">
        <v>2.0077998759646675E-2</v>
      </c>
      <c r="CD6">
        <v>0</v>
      </c>
      <c r="CE6">
        <v>-1.2038818619556919E-3</v>
      </c>
      <c r="CF6">
        <v>1.0618356756508993E-2</v>
      </c>
      <c r="CG6">
        <v>0</v>
      </c>
      <c r="CH6">
        <v>7.908193766687982E-2</v>
      </c>
      <c r="CI6">
        <v>1.6062196594523282E-2</v>
      </c>
      <c r="CJ6">
        <v>2.9326791763305743E-2</v>
      </c>
      <c r="CK6">
        <v>0</v>
      </c>
      <c r="CL6">
        <v>-1.6532003378916375E-3</v>
      </c>
      <c r="CM6">
        <v>3.5346149646942437E-2</v>
      </c>
      <c r="CN6">
        <v>0</v>
      </c>
      <c r="CO6">
        <v>8.8437860480332961E-2</v>
      </c>
      <c r="CP6">
        <v>1.2776450408995846E-2</v>
      </c>
      <c r="CQ6">
        <v>2.888886852469839E-2</v>
      </c>
      <c r="CR6">
        <v>0</v>
      </c>
      <c r="CS6">
        <v>2.2429644647710468E-3</v>
      </c>
      <c r="CT6">
        <v>4.4089955366826063E-2</v>
      </c>
      <c r="CU6">
        <v>4.3962171504161388E-4</v>
      </c>
      <c r="CV6"/>
      <c r="CW6">
        <v>9.4731869889033583E-3</v>
      </c>
      <c r="CX6">
        <v>2.1334996258854794E-2</v>
      </c>
      <c r="CY6">
        <v>0</v>
      </c>
      <c r="CZ6">
        <v>1.1322127603796686E-2</v>
      </c>
      <c r="DA6">
        <v>7.2564173773364535E-2</v>
      </c>
      <c r="DB6"/>
      <c r="DC6">
        <v>0.15867925828609153</v>
      </c>
      <c r="DD6">
        <v>6.2492096405788915E-3</v>
      </c>
      <c r="DE6">
        <v>1.1449808387742212E-2</v>
      </c>
      <c r="DF6">
        <v>0</v>
      </c>
      <c r="DG6">
        <v>3.357457581140609E-2</v>
      </c>
      <c r="DH6">
        <v>0.10016423670955529</v>
      </c>
      <c r="DI6">
        <v>7.2414277368090122E-3</v>
      </c>
      <c r="DJ6"/>
      <c r="DK6"/>
      <c r="DL6"/>
      <c r="DM6"/>
      <c r="DN6"/>
      <c r="DO6"/>
      <c r="DP6"/>
      <c r="DQ6"/>
      <c r="DR6"/>
      <c r="DS6"/>
      <c r="DT6"/>
      <c r="DU6"/>
      <c r="DV6"/>
      <c r="DW6"/>
    </row>
    <row r="7" spans="1:127" ht="15.55">
      <c r="A7">
        <v>1918</v>
      </c>
      <c r="B7">
        <v>0.10573415513669401</v>
      </c>
      <c r="C7">
        <v>3.2003625358932399E-2</v>
      </c>
      <c r="D7">
        <v>1.7356294152735964E-2</v>
      </c>
      <c r="E7">
        <v>0</v>
      </c>
      <c r="F7">
        <v>1.8529842887811006E-2</v>
      </c>
      <c r="G7">
        <v>3.5455314402357697E-2</v>
      </c>
      <c r="H7">
        <v>2.3890783348569354E-3</v>
      </c>
      <c r="I7">
        <v>7.4894237544413392E-2</v>
      </c>
      <c r="J7">
        <v>4.3183060306474862E-2</v>
      </c>
      <c r="K7">
        <v>1.6274220772557399E-2</v>
      </c>
      <c r="L7">
        <v>0</v>
      </c>
      <c r="M7">
        <v>3.0354666973850765E-3</v>
      </c>
      <c r="N7">
        <v>1.2401489767996057E-2</v>
      </c>
      <c r="O7">
        <v>0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>
        <v>0.14805435438522185</v>
      </c>
      <c r="AE7">
        <v>1.7293760861495519E-2</v>
      </c>
      <c r="AF7">
        <v>1.9611411963991732E-2</v>
      </c>
      <c r="AG7">
        <v>0</v>
      </c>
      <c r="AH7">
        <v>4.2687294303438504E-2</v>
      </c>
      <c r="AI7">
        <v>6.2958155216501416E-2</v>
      </c>
      <c r="AJ7">
        <v>5.5037320397946692E-3</v>
      </c>
      <c r="AK7">
        <v>0.17125993894562744</v>
      </c>
      <c r="AL7">
        <v>1.4530395607829797E-2</v>
      </c>
      <c r="AM7">
        <v>1.9395298965214806E-2</v>
      </c>
      <c r="AN7">
        <v>0</v>
      </c>
      <c r="AO7">
        <v>5.4992611251704508E-2</v>
      </c>
      <c r="AP7">
        <v>7.5251359505818155E-2</v>
      </c>
      <c r="AQ7">
        <v>7.0902736150601853E-3</v>
      </c>
      <c r="AR7">
        <v>0.22992369321784792</v>
      </c>
      <c r="AS7">
        <v>1.0806876461472381E-2</v>
      </c>
      <c r="AT7">
        <v>1.5136871219499474E-2</v>
      </c>
      <c r="AU7">
        <v>0</v>
      </c>
      <c r="AV7">
        <v>9.3119384708406347E-2</v>
      </c>
      <c r="AW7">
        <v>9.8273553440819145E-2</v>
      </c>
      <c r="AX7">
        <v>1.2587007387650591E-2</v>
      </c>
      <c r="AY7">
        <v>0.25661509788513437</v>
      </c>
      <c r="AZ7">
        <v>9.884098118810275E-3</v>
      </c>
      <c r="BA7">
        <v>1.2459073799619547E-2</v>
      </c>
      <c r="BB7">
        <v>0</v>
      </c>
      <c r="BC7">
        <v>0.11209656295733283</v>
      </c>
      <c r="BD7">
        <v>0.10647868030992098</v>
      </c>
      <c r="BE7">
        <v>1.5696682699450754E-2</v>
      </c>
      <c r="BF7">
        <v>0.32197620729147136</v>
      </c>
      <c r="BG7">
        <v>8.7049091484291546E-3</v>
      </c>
      <c r="BH7">
        <v>7.8957587541297353E-3</v>
      </c>
      <c r="BI7">
        <v>0</v>
      </c>
      <c r="BJ7">
        <v>0.16177846479079352</v>
      </c>
      <c r="BK7">
        <v>0.11973209453919942</v>
      </c>
      <c r="BL7">
        <v>2.386498005891953E-2</v>
      </c>
      <c r="BM7">
        <v>0.4481503434403179</v>
      </c>
      <c r="BN7">
        <v>9.1208068471106008E-3</v>
      </c>
      <c r="BO7">
        <v>4.7039527086605243E-3</v>
      </c>
      <c r="BP7">
        <v>0</v>
      </c>
      <c r="BQ7">
        <v>0.26974315710975827</v>
      </c>
      <c r="BR7">
        <v>0.12768344136098275</v>
      </c>
      <c r="BS7">
        <v>3.6898985413805784E-2</v>
      </c>
      <c r="BT7"/>
      <c r="BU7"/>
      <c r="BV7"/>
      <c r="BW7"/>
      <c r="BX7"/>
      <c r="BY7"/>
      <c r="BZ7"/>
      <c r="CA7">
        <v>6.7395681038441138E-2</v>
      </c>
      <c r="CB7">
        <v>2.6879711375659622E-2</v>
      </c>
      <c r="CC7">
        <v>1.9719774141977113E-2</v>
      </c>
      <c r="CD7">
        <v>0</v>
      </c>
      <c r="CE7">
        <v>-2.49065789377226E-3</v>
      </c>
      <c r="CF7">
        <v>2.3286853414576654E-2</v>
      </c>
      <c r="CG7">
        <v>0</v>
      </c>
      <c r="CH7">
        <v>9.0817208395553392E-2</v>
      </c>
      <c r="CI7">
        <v>1.9333413682466334E-2</v>
      </c>
      <c r="CJ7">
        <v>2.4315005500290279E-2</v>
      </c>
      <c r="CK7">
        <v>0</v>
      </c>
      <c r="CL7">
        <v>2.3868888231182881E-3</v>
      </c>
      <c r="CM7">
        <v>4.4781900389678504E-2</v>
      </c>
      <c r="CN7">
        <v>0</v>
      </c>
      <c r="CO7">
        <v>0.12402620529739986</v>
      </c>
      <c r="CP7">
        <v>1.430287492798751E-2</v>
      </c>
      <c r="CQ7">
        <v>2.5002985078042675E-2</v>
      </c>
      <c r="CR7">
        <v>0</v>
      </c>
      <c r="CS7">
        <v>1.7471182324957289E-2</v>
      </c>
      <c r="CT7">
        <v>6.6444687825179163E-2</v>
      </c>
      <c r="CU7">
        <v>8.0447514123322458E-4</v>
      </c>
      <c r="CV7"/>
      <c r="CW7">
        <v>1.1437692257881394E-2</v>
      </c>
      <c r="CX7">
        <v>1.8349166193571062E-2</v>
      </c>
      <c r="CY7">
        <v>0</v>
      </c>
      <c r="CZ7">
        <v>4.2132984449716283E-2</v>
      </c>
      <c r="DA7">
        <v>8.9530887941533299E-2</v>
      </c>
      <c r="DB7"/>
      <c r="DC7">
        <v>0.24508497546314453</v>
      </c>
      <c r="DD7">
        <v>8.4542808643794012E-3</v>
      </c>
      <c r="DE7">
        <v>9.7984676133673829E-3</v>
      </c>
      <c r="DF7">
        <v>0</v>
      </c>
      <c r="DG7">
        <v>9.4118495886188799E-2</v>
      </c>
      <c r="DH7">
        <v>0.11669986680323835</v>
      </c>
      <c r="DI7">
        <v>1.6013864295970587E-2</v>
      </c>
      <c r="DJ7"/>
      <c r="DK7"/>
      <c r="DL7"/>
      <c r="DM7"/>
      <c r="DN7"/>
      <c r="DO7"/>
      <c r="DP7"/>
      <c r="DQ7"/>
      <c r="DR7"/>
      <c r="DS7"/>
      <c r="DT7"/>
      <c r="DU7"/>
      <c r="DV7"/>
      <c r="DW7"/>
    </row>
    <row r="8" spans="1:127" ht="15.55">
      <c r="A8">
        <v>1919</v>
      </c>
      <c r="B8">
        <v>0.10819837367428055</v>
      </c>
      <c r="C8">
        <v>3.3178641440820063E-2</v>
      </c>
      <c r="D8">
        <v>1.6845841441819748E-2</v>
      </c>
      <c r="E8">
        <v>0</v>
      </c>
      <c r="F8">
        <v>2.2150810057761872E-2</v>
      </c>
      <c r="G8">
        <v>3.3634131789691532E-2</v>
      </c>
      <c r="H8">
        <v>2.3889489441873534E-3</v>
      </c>
      <c r="I8">
        <v>7.8277261042686425E-2</v>
      </c>
      <c r="J8">
        <v>4.6245709554647706E-2</v>
      </c>
      <c r="K8">
        <v>1.6313903947551556E-2</v>
      </c>
      <c r="L8">
        <v>0</v>
      </c>
      <c r="M8">
        <v>3.8566439863324349E-3</v>
      </c>
      <c r="N8">
        <v>1.1861003554154719E-2</v>
      </c>
      <c r="O8">
        <v>0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>
        <v>0.1483115029765957</v>
      </c>
      <c r="AE8">
        <v>1.721194953886003E-2</v>
      </c>
      <c r="AF8">
        <v>1.8278064231810786E-2</v>
      </c>
      <c r="AG8">
        <v>0</v>
      </c>
      <c r="AH8">
        <v>4.8823322278882635E-2</v>
      </c>
      <c r="AI8">
        <v>5.8714749148887899E-2</v>
      </c>
      <c r="AJ8">
        <v>5.2834177781543633E-3</v>
      </c>
      <c r="AK8">
        <v>0.16556615961213783</v>
      </c>
      <c r="AL8">
        <v>1.4020801065836018E-2</v>
      </c>
      <c r="AM8">
        <v>1.7780585006502637E-2</v>
      </c>
      <c r="AN8">
        <v>0</v>
      </c>
      <c r="AO8">
        <v>5.8357788627537689E-2</v>
      </c>
      <c r="AP8">
        <v>6.8808025749488425E-2</v>
      </c>
      <c r="AQ8">
        <v>6.5989591627730743E-3</v>
      </c>
      <c r="AR8">
        <v>0.21155964546432873</v>
      </c>
      <c r="AS8">
        <v>1.0137878944713456E-2</v>
      </c>
      <c r="AT8">
        <v>1.3576558119447373E-2</v>
      </c>
      <c r="AU8">
        <v>0</v>
      </c>
      <c r="AV8">
        <v>9.004640716348726E-2</v>
      </c>
      <c r="AW8">
        <v>8.6409778542884147E-2</v>
      </c>
      <c r="AX8">
        <v>1.1389022693796491E-2</v>
      </c>
      <c r="AY8">
        <v>0.23516845949129922</v>
      </c>
      <c r="AZ8">
        <v>9.3176631832039558E-3</v>
      </c>
      <c r="BA8">
        <v>1.1673419680313104E-2</v>
      </c>
      <c r="BB8">
        <v>0</v>
      </c>
      <c r="BC8">
        <v>0.10767825917760079</v>
      </c>
      <c r="BD8">
        <v>9.2183593186332902E-2</v>
      </c>
      <c r="BE8">
        <v>1.4315524263848472E-2</v>
      </c>
      <c r="BF8">
        <v>0.29826319391252881</v>
      </c>
      <c r="BG8">
        <v>8.4325908759901001E-3</v>
      </c>
      <c r="BH8">
        <v>8.0433031826785528E-3</v>
      </c>
      <c r="BI8">
        <v>0</v>
      </c>
      <c r="BJ8">
        <v>0.15736139230780916</v>
      </c>
      <c r="BK8">
        <v>0.10135755680795087</v>
      </c>
      <c r="BL8">
        <v>2.3068350738100162E-2</v>
      </c>
      <c r="BM8">
        <v>0.43231885497421541</v>
      </c>
      <c r="BN8">
        <v>9.3515505670179622E-3</v>
      </c>
      <c r="BO8">
        <v>5.0424796191338829E-3</v>
      </c>
      <c r="BP8">
        <v>0</v>
      </c>
      <c r="BQ8">
        <v>0.27128887601301011</v>
      </c>
      <c r="BR8">
        <v>0.10806489815634245</v>
      </c>
      <c r="BS8">
        <v>3.8571050618711071E-2</v>
      </c>
      <c r="BT8"/>
      <c r="BU8"/>
      <c r="BV8"/>
      <c r="BW8"/>
      <c r="BX8"/>
      <c r="BY8"/>
      <c r="BZ8"/>
      <c r="CA8">
        <v>7.5750642277458272E-2</v>
      </c>
      <c r="CB8">
        <v>3.0027875342200878E-2</v>
      </c>
      <c r="CC8">
        <v>1.9655829653691261E-2</v>
      </c>
      <c r="CD8">
        <v>0</v>
      </c>
      <c r="CE8">
        <v>6.5312828393740757E-3</v>
      </c>
      <c r="CF8">
        <v>1.9535654442192046E-2</v>
      </c>
      <c r="CG8">
        <v>0</v>
      </c>
      <c r="CH8">
        <v>9.5623628541658151E-2</v>
      </c>
      <c r="CI8">
        <v>1.9370076375452471E-2</v>
      </c>
      <c r="CJ8">
        <v>2.3011353701737427E-2</v>
      </c>
      <c r="CK8">
        <v>0</v>
      </c>
      <c r="CL8">
        <v>1.0847584033374637E-2</v>
      </c>
      <c r="CM8">
        <v>4.2394614431093616E-2</v>
      </c>
      <c r="CN8">
        <v>0</v>
      </c>
      <c r="CO8">
        <v>0.11953302187761099</v>
      </c>
      <c r="CP8">
        <v>1.3174038267269034E-2</v>
      </c>
      <c r="CQ8">
        <v>2.0393664289282132E-2</v>
      </c>
      <c r="CR8">
        <v>0</v>
      </c>
      <c r="CS8">
        <v>2.1233329336716095E-2</v>
      </c>
      <c r="CT8">
        <v>6.4177195343240762E-2</v>
      </c>
      <c r="CU8">
        <v>5.5479464110295485E-4</v>
      </c>
      <c r="CV8"/>
      <c r="CW8">
        <v>1.0413575944672541E-2</v>
      </c>
      <c r="CX8">
        <v>1.6048650698034194E-2</v>
      </c>
      <c r="CY8">
        <v>0</v>
      </c>
      <c r="CZ8">
        <v>4.2060154537039408E-2</v>
      </c>
      <c r="DA8">
        <v>8.1337893263414479E-2</v>
      </c>
      <c r="DB8"/>
      <c r="DC8">
        <v>0.22313348703391411</v>
      </c>
      <c r="DD8">
        <v>7.9263202452051172E-3</v>
      </c>
      <c r="DE8">
        <v>9.6746081073266089E-3</v>
      </c>
      <c r="DF8">
        <v>0</v>
      </c>
      <c r="DG8">
        <v>9.2193847081131167E-2</v>
      </c>
      <c r="DH8">
        <v>9.88093291549616E-2</v>
      </c>
      <c r="DI8">
        <v>1.4529382445289641E-2</v>
      </c>
      <c r="DJ8"/>
      <c r="DK8"/>
      <c r="DL8"/>
      <c r="DM8"/>
      <c r="DN8"/>
      <c r="DO8"/>
      <c r="DP8"/>
      <c r="DQ8"/>
      <c r="DR8"/>
      <c r="DS8"/>
      <c r="DT8"/>
      <c r="DU8"/>
      <c r="DV8"/>
      <c r="DW8"/>
    </row>
    <row r="9" spans="1:127" ht="15.55">
      <c r="A9">
        <v>1920</v>
      </c>
      <c r="B9">
        <v>0.1072899103519105</v>
      </c>
      <c r="C9">
        <v>3.6117463792638783E-2</v>
      </c>
      <c r="D9">
        <v>1.5569606978495661E-2</v>
      </c>
      <c r="E9">
        <v>0</v>
      </c>
      <c r="F9">
        <v>2.175191844856721E-2</v>
      </c>
      <c r="G9">
        <v>3.146184233458154E-2</v>
      </c>
      <c r="H9">
        <v>2.3890787976273095E-3</v>
      </c>
      <c r="I9">
        <v>7.8143054861906522E-2</v>
      </c>
      <c r="J9">
        <v>4.8524364966331765E-2</v>
      </c>
      <c r="K9">
        <v>1.4531362463265399E-2</v>
      </c>
      <c r="L9">
        <v>0</v>
      </c>
      <c r="M9">
        <v>3.8971602419001217E-3</v>
      </c>
      <c r="N9">
        <v>1.1190167190409227E-2</v>
      </c>
      <c r="O9">
        <v>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>
        <v>0.14800495112802853</v>
      </c>
      <c r="AE9">
        <v>1.9627262888991231E-2</v>
      </c>
      <c r="AF9">
        <v>1.7700130476938154E-2</v>
      </c>
      <c r="AG9">
        <v>0</v>
      </c>
      <c r="AH9">
        <v>4.9813427486947857E-2</v>
      </c>
      <c r="AI9">
        <v>5.5329232715272014E-2</v>
      </c>
      <c r="AJ9">
        <v>5.5348975598792762E-3</v>
      </c>
      <c r="AK9">
        <v>0.16827506376088847</v>
      </c>
      <c r="AL9">
        <v>1.6490785989129238E-2</v>
      </c>
      <c r="AM9">
        <v>1.7324388525147519E-2</v>
      </c>
      <c r="AN9">
        <v>0</v>
      </c>
      <c r="AO9">
        <v>6.215901029806585E-2</v>
      </c>
      <c r="AP9">
        <v>6.5170560476215597E-2</v>
      </c>
      <c r="AQ9">
        <v>7.1303184723302488E-3</v>
      </c>
      <c r="AR9">
        <v>0.22590292860564193</v>
      </c>
      <c r="AS9">
        <v>1.2588682082006879E-2</v>
      </c>
      <c r="AT9">
        <v>1.4249541713182498E-2</v>
      </c>
      <c r="AU9">
        <v>0</v>
      </c>
      <c r="AV9">
        <v>0.10225600673247258</v>
      </c>
      <c r="AW9">
        <v>8.3827375655401382E-2</v>
      </c>
      <c r="AX9">
        <v>1.2981322422578597E-2</v>
      </c>
      <c r="AY9">
        <v>0.25605867396872212</v>
      </c>
      <c r="AZ9">
        <v>1.1898009820157318E-2</v>
      </c>
      <c r="BA9">
        <v>1.259279799028264E-2</v>
      </c>
      <c r="BB9">
        <v>0</v>
      </c>
      <c r="BC9">
        <v>0.12571677775907139</v>
      </c>
      <c r="BD9">
        <v>8.9141582890410159E-2</v>
      </c>
      <c r="BE9">
        <v>1.6709505508800623E-2</v>
      </c>
      <c r="BF9">
        <v>0.34924947730273392</v>
      </c>
      <c r="BG9">
        <v>1.1780349947034799E-2</v>
      </c>
      <c r="BH9">
        <v>9.7608154188059196E-3</v>
      </c>
      <c r="BI9">
        <v>0</v>
      </c>
      <c r="BJ9">
        <v>0.20021619770757301</v>
      </c>
      <c r="BK9">
        <v>9.8913460009722426E-2</v>
      </c>
      <c r="BL9">
        <v>2.8578654219597776E-2</v>
      </c>
      <c r="BM9">
        <v>0.55117686364153584</v>
      </c>
      <c r="BN9">
        <v>1.4704575592900426E-2</v>
      </c>
      <c r="BO9">
        <v>6.9752381806077752E-3</v>
      </c>
      <c r="BP9">
        <v>0</v>
      </c>
      <c r="BQ9">
        <v>0.3682627380603064</v>
      </c>
      <c r="BR9">
        <v>0.10723661011582708</v>
      </c>
      <c r="BS9">
        <v>5.3997701691894155E-2</v>
      </c>
      <c r="BT9"/>
      <c r="BU9"/>
      <c r="BV9"/>
      <c r="BW9"/>
      <c r="BX9"/>
      <c r="BY9"/>
      <c r="BZ9"/>
      <c r="CA9">
        <v>7.7643033126674074E-2</v>
      </c>
      <c r="CB9">
        <v>3.0508229240363137E-2</v>
      </c>
      <c r="CC9">
        <v>1.8392135539553871E-2</v>
      </c>
      <c r="CD9">
        <v>0</v>
      </c>
      <c r="CE9">
        <v>3.5940792390788774E-3</v>
      </c>
      <c r="CF9">
        <v>2.5148589107678195E-2</v>
      </c>
      <c r="CG9">
        <v>0</v>
      </c>
      <c r="CH9">
        <v>9.4239419569220093E-2</v>
      </c>
      <c r="CI9">
        <v>2.1237238524673806E-2</v>
      </c>
      <c r="CJ9">
        <v>2.0574564107070682E-2</v>
      </c>
      <c r="CK9">
        <v>0</v>
      </c>
      <c r="CL9">
        <v>9.577346912255192E-3</v>
      </c>
      <c r="CM9">
        <v>4.2836970227857339E-2</v>
      </c>
      <c r="CN9">
        <v>1.32997973630794E-5</v>
      </c>
      <c r="CO9">
        <v>0.12408215763219954</v>
      </c>
      <c r="CP9">
        <v>1.4844601098166144E-2</v>
      </c>
      <c r="CQ9">
        <v>1.9445534495963698E-2</v>
      </c>
      <c r="CR9">
        <v>0</v>
      </c>
      <c r="CS9">
        <v>2.1942869695885724E-2</v>
      </c>
      <c r="CT9">
        <v>6.7047309703609559E-2</v>
      </c>
      <c r="CU9">
        <v>8.0184263857440699E-4</v>
      </c>
      <c r="CV9"/>
      <c r="CW9">
        <v>1.2018111903553747E-2</v>
      </c>
      <c r="CX9">
        <v>1.5372886355790531E-2</v>
      </c>
      <c r="CY9">
        <v>0</v>
      </c>
      <c r="CZ9">
        <v>4.5170183324492172E-2</v>
      </c>
      <c r="DA9">
        <v>8.0078161771482914E-2</v>
      </c>
      <c r="DB9"/>
      <c r="DC9">
        <v>0.25380938984236134</v>
      </c>
      <c r="DD9">
        <v>1.0432063213084332E-2</v>
      </c>
      <c r="DE9">
        <v>1.1019785459102156E-2</v>
      </c>
      <c r="DF9">
        <v>0</v>
      </c>
      <c r="DG9">
        <v>0.11992814369290289</v>
      </c>
      <c r="DH9">
        <v>9.5569648991273376E-2</v>
      </c>
      <c r="DI9">
        <v>1.6859748485998569E-2</v>
      </c>
      <c r="DJ9"/>
      <c r="DK9"/>
      <c r="DL9"/>
      <c r="DM9"/>
      <c r="DN9"/>
      <c r="DO9"/>
      <c r="DP9"/>
      <c r="DQ9"/>
      <c r="DR9"/>
      <c r="DS9"/>
      <c r="DT9"/>
      <c r="DU9"/>
      <c r="DV9"/>
      <c r="DW9"/>
    </row>
    <row r="10" spans="1:127" ht="15.55">
      <c r="A10">
        <v>1921</v>
      </c>
      <c r="B10">
        <v>0.10527372386505798</v>
      </c>
      <c r="C10">
        <v>2.4360693479412516E-2</v>
      </c>
      <c r="D10">
        <v>2.0675568197210652E-2</v>
      </c>
      <c r="E10">
        <v>0</v>
      </c>
      <c r="F10">
        <v>2.2673706921593255E-2</v>
      </c>
      <c r="G10">
        <v>3.5174758058441793E-2</v>
      </c>
      <c r="H10">
        <v>2.3889972083997618E-3</v>
      </c>
      <c r="I10">
        <v>7.5418407710840019E-2</v>
      </c>
      <c r="J10">
        <v>3.4534455499167803E-2</v>
      </c>
      <c r="K10">
        <v>2.0478501610217435E-2</v>
      </c>
      <c r="L10">
        <v>0</v>
      </c>
      <c r="M10">
        <v>5.3589991746805727E-3</v>
      </c>
      <c r="N10">
        <v>1.5046451426774202E-2</v>
      </c>
      <c r="O10">
        <v>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>
        <v>0.14265850821560505</v>
      </c>
      <c r="AE10">
        <v>1.2385658785501925E-2</v>
      </c>
      <c r="AF10">
        <v>2.1818539036009787E-2</v>
      </c>
      <c r="AG10">
        <v>0</v>
      </c>
      <c r="AH10">
        <v>4.6999555020123852E-2</v>
      </c>
      <c r="AI10">
        <v>5.6276520726184442E-2</v>
      </c>
      <c r="AJ10">
        <v>5.1782346477850473E-3</v>
      </c>
      <c r="AK10">
        <v>0.16931053418098241</v>
      </c>
      <c r="AL10">
        <v>1.0781498954880673E-2</v>
      </c>
      <c r="AM10">
        <v>2.1622836489856013E-2</v>
      </c>
      <c r="AN10">
        <v>0</v>
      </c>
      <c r="AO10">
        <v>6.0161841568565855E-2</v>
      </c>
      <c r="AP10">
        <v>6.9833061313245501E-2</v>
      </c>
      <c r="AQ10">
        <v>6.9112958544343649E-3</v>
      </c>
      <c r="AR10">
        <v>0.23490602496720553</v>
      </c>
      <c r="AS10">
        <v>8.6492688295959873E-3</v>
      </c>
      <c r="AT10">
        <v>1.8496268568953166E-2</v>
      </c>
      <c r="AU10">
        <v>0</v>
      </c>
      <c r="AV10">
        <v>0.10054093069792487</v>
      </c>
      <c r="AW10">
        <v>9.4007668964196517E-2</v>
      </c>
      <c r="AX10">
        <v>1.3211887906535E-2</v>
      </c>
      <c r="AY10">
        <v>0.26628561558673941</v>
      </c>
      <c r="AZ10">
        <v>8.2320986564713636E-3</v>
      </c>
      <c r="BA10">
        <v>1.6503504884731519E-2</v>
      </c>
      <c r="BB10">
        <v>0</v>
      </c>
      <c r="BC10">
        <v>0.12168235469004585</v>
      </c>
      <c r="BD10">
        <v>0.10276170274522947</v>
      </c>
      <c r="BE10">
        <v>1.7105954610261216E-2</v>
      </c>
      <c r="BF10">
        <v>0.35371784419727381</v>
      </c>
      <c r="BG10">
        <v>8.2760259668914638E-3</v>
      </c>
      <c r="BH10">
        <v>1.2454072213995032E-2</v>
      </c>
      <c r="BI10">
        <v>0</v>
      </c>
      <c r="BJ10">
        <v>0.1841112579225343</v>
      </c>
      <c r="BK10">
        <v>0.11915147121792555</v>
      </c>
      <c r="BL10">
        <v>2.9725016875927487E-2</v>
      </c>
      <c r="BM10">
        <v>0.5516426335218767</v>
      </c>
      <c r="BN10">
        <v>1.0783053490842348E-2</v>
      </c>
      <c r="BO10">
        <v>8.4182325868322853E-3</v>
      </c>
      <c r="BP10">
        <v>0</v>
      </c>
      <c r="BQ10">
        <v>0.33822733011616019</v>
      </c>
      <c r="BR10">
        <v>0.13411174258651071</v>
      </c>
      <c r="BS10">
        <v>6.010227474153116E-2</v>
      </c>
      <c r="BT10"/>
      <c r="BU10"/>
      <c r="BV10"/>
      <c r="BW10"/>
      <c r="BX10"/>
      <c r="BY10"/>
      <c r="BZ10"/>
      <c r="CA10">
        <v>6.3002195135718794E-2</v>
      </c>
      <c r="CB10">
        <v>1.7178621420182096E-2</v>
      </c>
      <c r="CC10">
        <v>2.1678598472954461E-2</v>
      </c>
      <c r="CD10">
        <v>0</v>
      </c>
      <c r="CE10">
        <v>4.8320741544198601E-3</v>
      </c>
      <c r="CF10">
        <v>1.9312901088162374E-2</v>
      </c>
      <c r="CG10">
        <v>0</v>
      </c>
      <c r="CH10">
        <v>9.2665151982565849E-2</v>
      </c>
      <c r="CI10">
        <v>1.3112179607630572E-2</v>
      </c>
      <c r="CJ10">
        <v>2.4497612561764463E-2</v>
      </c>
      <c r="CK10">
        <v>0</v>
      </c>
      <c r="CL10">
        <v>1.2552589175526084E-2</v>
      </c>
      <c r="CM10">
        <v>4.247842256261454E-2</v>
      </c>
      <c r="CN10">
        <v>2.4348075030191049E-5</v>
      </c>
      <c r="CO10">
        <v>0.13072457859689804</v>
      </c>
      <c r="CP10">
        <v>9.9722072068169753E-3</v>
      </c>
      <c r="CQ10">
        <v>2.456389281128318E-2</v>
      </c>
      <c r="CR10">
        <v>0</v>
      </c>
      <c r="CS10">
        <v>2.9796113944418064E-2</v>
      </c>
      <c r="CT10">
        <v>6.553202534582378E-2</v>
      </c>
      <c r="CU10">
        <v>8.6033928855603779E-4</v>
      </c>
      <c r="CV10"/>
      <c r="CW10">
        <v>8.1883205698142034E-3</v>
      </c>
      <c r="CX10">
        <v>2.0377674161419605E-2</v>
      </c>
      <c r="CY10">
        <v>0</v>
      </c>
      <c r="CZ10">
        <v>5.5674756457364735E-2</v>
      </c>
      <c r="DA10">
        <v>8.7045523466075608E-2</v>
      </c>
      <c r="DB10"/>
      <c r="DC10">
        <v>0.26659579777654524</v>
      </c>
      <c r="DD10">
        <v>7.1896667315691351E-3</v>
      </c>
      <c r="DE10">
        <v>1.4174769421190541E-2</v>
      </c>
      <c r="DF10">
        <v>0</v>
      </c>
      <c r="DG10">
        <v>0.11489365331374686</v>
      </c>
      <c r="DH10">
        <v>0.11377480521593475</v>
      </c>
      <c r="DI10">
        <v>1.6562903094103958E-2</v>
      </c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</row>
    <row r="11" spans="1:127" ht="15.55">
      <c r="A11">
        <v>1922</v>
      </c>
      <c r="B11">
        <v>9.8935951139362807E-2</v>
      </c>
      <c r="C11">
        <v>2.2670512978035164E-2</v>
      </c>
      <c r="D11">
        <v>2.1409515816814096E-2</v>
      </c>
      <c r="E11">
        <v>0</v>
      </c>
      <c r="F11">
        <v>1.685100318518265E-2</v>
      </c>
      <c r="G11">
        <v>3.5615857244370386E-2</v>
      </c>
      <c r="H11">
        <v>2.3890619149605058E-3</v>
      </c>
      <c r="I11">
        <v>7.0682912900243519E-2</v>
      </c>
      <c r="J11">
        <v>3.1558873496090024E-2</v>
      </c>
      <c r="K11">
        <v>2.0698608711630921E-2</v>
      </c>
      <c r="L11">
        <v>0</v>
      </c>
      <c r="M11">
        <v>3.6995888750923382E-3</v>
      </c>
      <c r="N11">
        <v>1.4725841817430245E-2</v>
      </c>
      <c r="O11">
        <v>0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>
        <v>0.13622129223864263</v>
      </c>
      <c r="AE11">
        <v>1.1778864209579153E-2</v>
      </c>
      <c r="AF11">
        <v>2.3278642078343119E-2</v>
      </c>
      <c r="AG11">
        <v>0</v>
      </c>
      <c r="AH11">
        <v>3.6019330471919672E-2</v>
      </c>
      <c r="AI11">
        <v>5.9852622934674561E-2</v>
      </c>
      <c r="AJ11">
        <v>5.2918325441261372E-3</v>
      </c>
      <c r="AK11">
        <v>0.16133516992415636</v>
      </c>
      <c r="AL11">
        <v>1.0257708459064664E-2</v>
      </c>
      <c r="AM11">
        <v>2.3992316247369385E-2</v>
      </c>
      <c r="AN11">
        <v>0</v>
      </c>
      <c r="AO11">
        <v>4.6411598687085311E-2</v>
      </c>
      <c r="AP11">
        <v>7.3607593380152686E-2</v>
      </c>
      <c r="AQ11">
        <v>7.0659531504843054E-3</v>
      </c>
      <c r="AR11">
        <v>0.22894062743025717</v>
      </c>
      <c r="AS11">
        <v>8.2793966978202491E-3</v>
      </c>
      <c r="AT11">
        <v>2.3709669859435189E-2</v>
      </c>
      <c r="AU11">
        <v>0</v>
      </c>
      <c r="AV11">
        <v>8.1469985564554287E-2</v>
      </c>
      <c r="AW11">
        <v>0.10190288206205075</v>
      </c>
      <c r="AX11">
        <v>1.3578693246396671E-2</v>
      </c>
      <c r="AY11">
        <v>0.26039652569524119</v>
      </c>
      <c r="AZ11">
        <v>7.8810060817697068E-3</v>
      </c>
      <c r="BA11">
        <v>2.2464847378342846E-2</v>
      </c>
      <c r="BB11">
        <v>0</v>
      </c>
      <c r="BC11">
        <v>9.970525317275783E-2</v>
      </c>
      <c r="BD11">
        <v>0.11278271215316321</v>
      </c>
      <c r="BE11">
        <v>1.7562706909207554E-2</v>
      </c>
      <c r="BF11">
        <v>0.34241704230070091</v>
      </c>
      <c r="BG11">
        <v>7.855492283101501E-3</v>
      </c>
      <c r="BH11">
        <v>1.9450829972072863E-2</v>
      </c>
      <c r="BI11">
        <v>0</v>
      </c>
      <c r="BJ11">
        <v>0.15052770474954988</v>
      </c>
      <c r="BK11">
        <v>0.13430573710218929</v>
      </c>
      <c r="BL11">
        <v>3.027727819378738E-2</v>
      </c>
      <c r="BM11">
        <v>0.50029563957779455</v>
      </c>
      <c r="BN11">
        <v>9.5340283561385145E-3</v>
      </c>
      <c r="BO11">
        <v>1.715547308475408E-2</v>
      </c>
      <c r="BP11">
        <v>0</v>
      </c>
      <c r="BQ11">
        <v>0.25894493343729041</v>
      </c>
      <c r="BR11">
        <v>0.15623003742339284</v>
      </c>
      <c r="BS11">
        <v>5.8431167276218762E-2</v>
      </c>
      <c r="BT11"/>
      <c r="BU11"/>
      <c r="BV11"/>
      <c r="BW11"/>
      <c r="BX11"/>
      <c r="BY11"/>
      <c r="BZ11"/>
      <c r="CA11">
        <v>5.9842496106546815E-2</v>
      </c>
      <c r="CB11">
        <v>1.6316035538406964E-2</v>
      </c>
      <c r="CC11">
        <v>2.048849953034397E-2</v>
      </c>
      <c r="CD11">
        <v>0</v>
      </c>
      <c r="CE11">
        <v>2.881709833860757E-3</v>
      </c>
      <c r="CF11">
        <v>2.0156251203935126E-2</v>
      </c>
      <c r="CG11">
        <v>0</v>
      </c>
      <c r="CH11">
        <v>8.2574858093688308E-2</v>
      </c>
      <c r="CI11">
        <v>1.2392813589857955E-2</v>
      </c>
      <c r="CJ11">
        <v>2.3619844908632514E-2</v>
      </c>
      <c r="CK11">
        <v>0</v>
      </c>
      <c r="CL11">
        <v>5.9735025867938829E-3</v>
      </c>
      <c r="CM11">
        <v>4.0551604091982343E-2</v>
      </c>
      <c r="CN11">
        <v>3.7092916421627694E-5</v>
      </c>
      <c r="CO11">
        <v>0.12403602480673886</v>
      </c>
      <c r="CP11">
        <v>9.5421519263028214E-3</v>
      </c>
      <c r="CQ11">
        <v>2.7294397377534182E-2</v>
      </c>
      <c r="CR11">
        <v>0</v>
      </c>
      <c r="CS11">
        <v>2.0707105628590253E-2</v>
      </c>
      <c r="CT11">
        <v>6.5544241730577477E-2</v>
      </c>
      <c r="CU11">
        <v>9.4812814373413181E-4</v>
      </c>
      <c r="CV11"/>
      <c r="CW11">
        <v>7.9065760518408981E-3</v>
      </c>
      <c r="CX11">
        <v>2.5252375252602294E-2</v>
      </c>
      <c r="CY11">
        <v>0</v>
      </c>
      <c r="CZ11">
        <v>4.5002359856973685E-2</v>
      </c>
      <c r="DA11">
        <v>9.1074709265074175E-2</v>
      </c>
      <c r="DB11"/>
      <c r="DC11">
        <v>0.26574276348090303</v>
      </c>
      <c r="DD11">
        <v>7.0489319348122029E-3</v>
      </c>
      <c r="DE11">
        <v>2.0484873230694436E-2</v>
      </c>
      <c r="DF11">
        <v>0</v>
      </c>
      <c r="DG11">
        <v>9.6355145799046873E-2</v>
      </c>
      <c r="DH11">
        <v>0.12510334295358325</v>
      </c>
      <c r="DI11">
        <v>1.6750469562766251E-2</v>
      </c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</row>
    <row r="12" spans="1:127" ht="15.55">
      <c r="A12">
        <v>1923</v>
      </c>
      <c r="B12">
        <v>0.1036467836670041</v>
      </c>
      <c r="C12">
        <v>2.6049994149590871E-2</v>
      </c>
      <c r="D12">
        <v>1.9941810648825147E-2</v>
      </c>
      <c r="E12">
        <v>0</v>
      </c>
      <c r="F12">
        <v>1.7012619780090422E-2</v>
      </c>
      <c r="G12">
        <v>3.8253379964057602E-2</v>
      </c>
      <c r="H12">
        <v>2.3889791244400562E-3</v>
      </c>
      <c r="I12">
        <v>6.9817509599845257E-2</v>
      </c>
      <c r="J12">
        <v>3.4799952802087787E-2</v>
      </c>
      <c r="K12">
        <v>1.8650903742269485E-2</v>
      </c>
      <c r="L12">
        <v>0</v>
      </c>
      <c r="M12">
        <v>3.4152178967796626E-3</v>
      </c>
      <c r="N12">
        <v>1.2951435158708322E-2</v>
      </c>
      <c r="O12">
        <v>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>
        <v>0.15265913129924094</v>
      </c>
      <c r="AE12">
        <v>1.4263504793465463E-2</v>
      </c>
      <c r="AF12">
        <v>2.2599287417804301E-2</v>
      </c>
      <c r="AG12">
        <v>0</v>
      </c>
      <c r="AH12">
        <v>3.8607651255694701E-2</v>
      </c>
      <c r="AI12">
        <v>7.1612112196553529E-2</v>
      </c>
      <c r="AJ12">
        <v>5.5765756357229477E-3</v>
      </c>
      <c r="AK12">
        <v>0.17488947377015648</v>
      </c>
      <c r="AL12">
        <v>1.2363200093133192E-2</v>
      </c>
      <c r="AM12">
        <v>2.1965118855962466E-2</v>
      </c>
      <c r="AN12">
        <v>0</v>
      </c>
      <c r="AO12">
        <v>4.97977386631695E-2</v>
      </c>
      <c r="AP12">
        <v>8.3352191691668492E-2</v>
      </c>
      <c r="AQ12">
        <v>7.4112244662228235E-3</v>
      </c>
      <c r="AR12">
        <v>0.23910830993173596</v>
      </c>
      <c r="AS12">
        <v>9.832505854478436E-3</v>
      </c>
      <c r="AT12">
        <v>1.8578167662421912E-2</v>
      </c>
      <c r="AU12">
        <v>0</v>
      </c>
      <c r="AV12">
        <v>8.6403438474927582E-2</v>
      </c>
      <c r="AW12">
        <v>0.11027266182162065</v>
      </c>
      <c r="AX12">
        <v>1.402153611828739E-2</v>
      </c>
      <c r="AY12">
        <v>0.26881411719404763</v>
      </c>
      <c r="AZ12">
        <v>9.2313348257450547E-3</v>
      </c>
      <c r="BA12">
        <v>1.6656105221055015E-2</v>
      </c>
      <c r="BB12">
        <v>0</v>
      </c>
      <c r="BC12">
        <v>0.10475677934772379</v>
      </c>
      <c r="BD12">
        <v>0.12030320350690052</v>
      </c>
      <c r="BE12">
        <v>1.7866694292623268E-2</v>
      </c>
      <c r="BF12">
        <v>0.35290986570453486</v>
      </c>
      <c r="BG12">
        <v>9.0070834305826936E-3</v>
      </c>
      <c r="BH12">
        <v>1.2967702039160043E-2</v>
      </c>
      <c r="BI12">
        <v>0</v>
      </c>
      <c r="BJ12">
        <v>0.16100305178465454</v>
      </c>
      <c r="BK12">
        <v>0.13976249788295733</v>
      </c>
      <c r="BL12">
        <v>3.016953056718024E-2</v>
      </c>
      <c r="BM12">
        <v>0.504556560752767</v>
      </c>
      <c r="BN12">
        <v>1.0586997344224207E-2</v>
      </c>
      <c r="BO12">
        <v>9.5591903686284199E-3</v>
      </c>
      <c r="BP12">
        <v>0</v>
      </c>
      <c r="BQ12">
        <v>0.26876113593092732</v>
      </c>
      <c r="BR12">
        <v>0.1579015816464891</v>
      </c>
      <c r="BS12">
        <v>5.7747655462497924E-2</v>
      </c>
      <c r="BT12"/>
      <c r="BU12"/>
      <c r="BV12"/>
      <c r="BW12"/>
      <c r="BX12"/>
      <c r="BY12"/>
      <c r="BZ12"/>
      <c r="CA12">
        <v>7.8154125368168556E-2</v>
      </c>
      <c r="CB12">
        <v>2.0039500177415855E-2</v>
      </c>
      <c r="CC12">
        <v>2.3724084584870485E-2</v>
      </c>
      <c r="CD12">
        <v>0</v>
      </c>
      <c r="CE12">
        <v>2.3070506658256417E-3</v>
      </c>
      <c r="CF12">
        <v>3.2083489940056581E-2</v>
      </c>
      <c r="CG12">
        <v>0</v>
      </c>
      <c r="CH12">
        <v>9.9008632009948361E-2</v>
      </c>
      <c r="CI12">
        <v>1.5180352824281559E-2</v>
      </c>
      <c r="CJ12">
        <v>2.5199568017342841E-2</v>
      </c>
      <c r="CK12">
        <v>0</v>
      </c>
      <c r="CL12">
        <v>6.1942864593963337E-3</v>
      </c>
      <c r="CM12">
        <v>5.2381704110303004E-2</v>
      </c>
      <c r="CN12">
        <v>5.2720598624628861E-5</v>
      </c>
      <c r="CO12">
        <v>0.13542094978947627</v>
      </c>
      <c r="CP12">
        <v>1.1853393761340907E-2</v>
      </c>
      <c r="CQ12">
        <v>2.480113717521816E-2</v>
      </c>
      <c r="CR12">
        <v>0</v>
      </c>
      <c r="CS12">
        <v>2.1449372090467465E-2</v>
      </c>
      <c r="CT12">
        <v>7.6223462203996603E-2</v>
      </c>
      <c r="CU12">
        <v>1.0935845584531553E-3</v>
      </c>
      <c r="CV12"/>
      <c r="CW12">
        <v>9.4675110582662213E-3</v>
      </c>
      <c r="CX12">
        <v>2.039356836728352E-2</v>
      </c>
      <c r="CY12">
        <v>0</v>
      </c>
      <c r="CZ12">
        <v>4.1806808534443851E-2</v>
      </c>
      <c r="DA12">
        <v>0.1004486780467342</v>
      </c>
      <c r="DB12"/>
      <c r="DC12">
        <v>0.27549820940774589</v>
      </c>
      <c r="DD12">
        <v>8.2107221490805744E-3</v>
      </c>
      <c r="DE12">
        <v>1.4649654885875546E-2</v>
      </c>
      <c r="DF12">
        <v>0</v>
      </c>
      <c r="DG12">
        <v>0.10441703972826287</v>
      </c>
      <c r="DH12">
        <v>0.13195025579831107</v>
      </c>
      <c r="DI12">
        <v>1.6270536846215815E-2</v>
      </c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</row>
    <row r="13" spans="1:127" ht="15.55">
      <c r="A13">
        <v>1924</v>
      </c>
      <c r="B13">
        <v>9.9665669239499627E-2</v>
      </c>
      <c r="C13">
        <v>2.2368310044259238E-2</v>
      </c>
      <c r="D13">
        <v>2.1540760998126095E-2</v>
      </c>
      <c r="E13">
        <v>0</v>
      </c>
      <c r="F13">
        <v>1.4350609855109128E-2</v>
      </c>
      <c r="G13">
        <v>3.9016941238421803E-2</v>
      </c>
      <c r="H13">
        <v>2.3890471035833633E-3</v>
      </c>
      <c r="I13">
        <v>6.8627230714351881E-2</v>
      </c>
      <c r="J13">
        <v>3.1041515176120839E-2</v>
      </c>
      <c r="K13">
        <v>2.0820096552589255E-2</v>
      </c>
      <c r="L13">
        <v>0</v>
      </c>
      <c r="M13">
        <v>3.1113700227933571E-3</v>
      </c>
      <c r="N13">
        <v>1.3654248962848423E-2</v>
      </c>
      <c r="O13">
        <v>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>
        <v>0.14312036786252602</v>
      </c>
      <c r="AE13">
        <v>1.1665994004535296E-2</v>
      </c>
      <c r="AF13">
        <v>2.3418951130473303E-2</v>
      </c>
      <c r="AG13">
        <v>0</v>
      </c>
      <c r="AH13">
        <v>3.0836734920878461E-2</v>
      </c>
      <c r="AI13">
        <v>7.1886787598738622E-2</v>
      </c>
      <c r="AJ13">
        <v>5.3119002079003433E-3</v>
      </c>
      <c r="AK13">
        <v>0.16326083396690774</v>
      </c>
      <c r="AL13">
        <v>1.0183756536949218E-2</v>
      </c>
      <c r="AM13">
        <v>2.3043252818993901E-2</v>
      </c>
      <c r="AN13">
        <v>0</v>
      </c>
      <c r="AO13">
        <v>4.0065506022449703E-2</v>
      </c>
      <c r="AP13">
        <v>8.2858575772038603E-2</v>
      </c>
      <c r="AQ13">
        <v>7.1097428164763428E-3</v>
      </c>
      <c r="AR13">
        <v>0.22049052354770193</v>
      </c>
      <c r="AS13">
        <v>8.1177307506422967E-3</v>
      </c>
      <c r="AT13">
        <v>1.8692978306563628E-2</v>
      </c>
      <c r="AU13">
        <v>0</v>
      </c>
      <c r="AV13">
        <v>6.8682746810151463E-2</v>
      </c>
      <c r="AW13">
        <v>0.11152649817060194</v>
      </c>
      <c r="AX13">
        <v>1.347056950974263E-2</v>
      </c>
      <c r="AY13">
        <v>0.24735937227818638</v>
      </c>
      <c r="AZ13">
        <v>7.6358614554511636E-3</v>
      </c>
      <c r="BA13">
        <v>1.6764622969271937E-2</v>
      </c>
      <c r="BB13">
        <v>0</v>
      </c>
      <c r="BC13">
        <v>8.2713715046008607E-2</v>
      </c>
      <c r="BD13">
        <v>0.12306790601522077</v>
      </c>
      <c r="BE13">
        <v>1.7177266792233924E-2</v>
      </c>
      <c r="BF13">
        <v>0.3180359612687641</v>
      </c>
      <c r="BG13">
        <v>7.4708876851881335E-3</v>
      </c>
      <c r="BH13">
        <v>1.2951056301548948E-2</v>
      </c>
      <c r="BI13">
        <v>0</v>
      </c>
      <c r="BJ13">
        <v>0.12365727848798033</v>
      </c>
      <c r="BK13">
        <v>0.14485326428150658</v>
      </c>
      <c r="BL13">
        <v>2.9103474512540126E-2</v>
      </c>
      <c r="BM13">
        <v>0.4358754590845122</v>
      </c>
      <c r="BN13">
        <v>8.8041332006066463E-3</v>
      </c>
      <c r="BO13">
        <v>9.7188294310476368E-3</v>
      </c>
      <c r="BP13">
        <v>0</v>
      </c>
      <c r="BQ13">
        <v>0.19803305979714186</v>
      </c>
      <c r="BR13">
        <v>0.16214848320667163</v>
      </c>
      <c r="BS13">
        <v>5.7170953449044416E-2</v>
      </c>
      <c r="BT13"/>
      <c r="BU13"/>
      <c r="BV13"/>
      <c r="BW13"/>
      <c r="BX13"/>
      <c r="BY13"/>
      <c r="BZ13"/>
      <c r="CA13">
        <v>7.244533255666287E-2</v>
      </c>
      <c r="CB13">
        <v>1.6045290529122749E-2</v>
      </c>
      <c r="CC13">
        <v>2.3709589538890855E-2</v>
      </c>
      <c r="CD13">
        <v>0</v>
      </c>
      <c r="CE13">
        <v>1.8007211948195484E-3</v>
      </c>
      <c r="CF13">
        <v>3.0889731293829721E-2</v>
      </c>
      <c r="CG13">
        <v>0</v>
      </c>
      <c r="CH13">
        <v>9.4130385000267838E-2</v>
      </c>
      <c r="CI13">
        <v>1.2472568357897836E-2</v>
      </c>
      <c r="CJ13">
        <v>2.7293907345400652E-2</v>
      </c>
      <c r="CK13">
        <v>0</v>
      </c>
      <c r="CL13">
        <v>6.0548062513808747E-3</v>
      </c>
      <c r="CM13">
        <v>4.8246043449130457E-2</v>
      </c>
      <c r="CN13">
        <v>6.3059596458006257E-5</v>
      </c>
      <c r="CO13">
        <v>0.12645666093454017</v>
      </c>
      <c r="CP13">
        <v>9.7242725541677628E-3</v>
      </c>
      <c r="CQ13">
        <v>2.4898973291259362E-2</v>
      </c>
      <c r="CR13">
        <v>0</v>
      </c>
      <c r="CS13">
        <v>1.9277347745004093E-2</v>
      </c>
      <c r="CT13">
        <v>7.144564098998539E-2</v>
      </c>
      <c r="CU13">
        <v>1.1104263541235509E-3</v>
      </c>
      <c r="CV13"/>
      <c r="CW13">
        <v>7.8086099072236514E-3</v>
      </c>
      <c r="CX13">
        <v>2.0617375111972737E-2</v>
      </c>
      <c r="CY13">
        <v>0</v>
      </c>
      <c r="CZ13">
        <v>3.6925113433250521E-2</v>
      </c>
      <c r="DA13">
        <v>0.10050080564343156</v>
      </c>
      <c r="DB13"/>
      <c r="DC13">
        <v>0.25872684525408302</v>
      </c>
      <c r="DD13">
        <v>6.8014749835046589E-3</v>
      </c>
      <c r="DE13">
        <v>1.4538733005384817E-2</v>
      </c>
      <c r="DF13">
        <v>0</v>
      </c>
      <c r="DG13">
        <v>8.4621404808637862E-2</v>
      </c>
      <c r="DH13">
        <v>0.13775237391907638</v>
      </c>
      <c r="DI13">
        <v>1.5012858537479315E-2</v>
      </c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</row>
    <row r="14" spans="1:127" ht="15.55">
      <c r="A14">
        <v>1925</v>
      </c>
      <c r="B14">
        <v>0.10222245281774467</v>
      </c>
      <c r="C14">
        <v>2.1025907177167659E-2</v>
      </c>
      <c r="D14">
        <v>2.2123737332474542E-2</v>
      </c>
      <c r="E14">
        <v>0</v>
      </c>
      <c r="F14">
        <v>1.4424513480454568E-2</v>
      </c>
      <c r="G14">
        <v>4.2259228304336191E-2</v>
      </c>
      <c r="H14">
        <v>2.389066523311713E-3</v>
      </c>
      <c r="I14">
        <v>6.9819187491927628E-2</v>
      </c>
      <c r="J14">
        <v>3.0155015656262118E-2</v>
      </c>
      <c r="K14">
        <v>2.2133614186860068E-2</v>
      </c>
      <c r="L14">
        <v>0</v>
      </c>
      <c r="M14">
        <v>2.8807265205395031E-3</v>
      </c>
      <c r="N14">
        <v>1.4649831128265943E-2</v>
      </c>
      <c r="O14">
        <v>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>
        <v>0.1457131679861996</v>
      </c>
      <c r="AE14">
        <v>1.0548020330898536E-2</v>
      </c>
      <c r="AF14">
        <v>2.308674860031569E-2</v>
      </c>
      <c r="AG14">
        <v>0</v>
      </c>
      <c r="AH14">
        <v>3.0319368551165932E-2</v>
      </c>
      <c r="AI14">
        <v>7.6649499036999413E-2</v>
      </c>
      <c r="AJ14">
        <v>5.1095314668200189E-3</v>
      </c>
      <c r="AK14">
        <v>0.16342305706802579</v>
      </c>
      <c r="AL14">
        <v>8.8958207114122282E-3</v>
      </c>
      <c r="AM14">
        <v>2.2609067786407502E-2</v>
      </c>
      <c r="AN14">
        <v>0</v>
      </c>
      <c r="AO14">
        <v>3.8448720439421331E-2</v>
      </c>
      <c r="AP14">
        <v>8.6862302708396275E-2</v>
      </c>
      <c r="AQ14">
        <v>6.607145422388455E-3</v>
      </c>
      <c r="AR14">
        <v>0.21728859332945802</v>
      </c>
      <c r="AS14">
        <v>6.7301077392920294E-3</v>
      </c>
      <c r="AT14">
        <v>1.8687208523659182E-2</v>
      </c>
      <c r="AU14">
        <v>0</v>
      </c>
      <c r="AV14">
        <v>6.574961716862085E-2</v>
      </c>
      <c r="AW14">
        <v>0.11423055601030357</v>
      </c>
      <c r="AX14">
        <v>1.1891103887582384E-2</v>
      </c>
      <c r="AY14">
        <v>0.24503673661235886</v>
      </c>
      <c r="AZ14">
        <v>6.2988654331801201E-3</v>
      </c>
      <c r="BA14">
        <v>1.6829210803694455E-2</v>
      </c>
      <c r="BB14">
        <v>0</v>
      </c>
      <c r="BC14">
        <v>8.1931139858430188E-2</v>
      </c>
      <c r="BD14">
        <v>0.12484309442480016</v>
      </c>
      <c r="BE14">
        <v>1.5134426092253954E-2</v>
      </c>
      <c r="BF14">
        <v>0.31550585706012707</v>
      </c>
      <c r="BG14">
        <v>5.9718682472027426E-3</v>
      </c>
      <c r="BH14">
        <v>1.2661155232584587E-2</v>
      </c>
      <c r="BI14">
        <v>0</v>
      </c>
      <c r="BJ14">
        <v>0.12712982194619607</v>
      </c>
      <c r="BK14">
        <v>0.14465314245935951</v>
      </c>
      <c r="BL14">
        <v>2.5089869174784184E-2</v>
      </c>
      <c r="BM14">
        <v>0.40421778449115592</v>
      </c>
      <c r="BN14">
        <v>6.3721893442385859E-3</v>
      </c>
      <c r="BO14">
        <v>7.6551117292718608E-3</v>
      </c>
      <c r="BP14">
        <v>0</v>
      </c>
      <c r="BQ14">
        <v>0.18505963979554002</v>
      </c>
      <c r="BR14">
        <v>0.16148655208772322</v>
      </c>
      <c r="BS14">
        <v>4.3644291534382249E-2</v>
      </c>
      <c r="BT14"/>
      <c r="BU14"/>
      <c r="BV14"/>
      <c r="BW14"/>
      <c r="BX14"/>
      <c r="BY14"/>
      <c r="BZ14"/>
      <c r="CA14">
        <v>7.126252678601977E-2</v>
      </c>
      <c r="CB14">
        <v>1.6184845559382301E-2</v>
      </c>
      <c r="CC14">
        <v>2.3936385272280532E-2</v>
      </c>
      <c r="CD14">
        <v>0</v>
      </c>
      <c r="CE14">
        <v>6.9207741719423091E-4</v>
      </c>
      <c r="CF14">
        <v>3.0449218537162717E-2</v>
      </c>
      <c r="CG14">
        <v>0</v>
      </c>
      <c r="CH14">
        <v>8.8761098378331113E-2</v>
      </c>
      <c r="CI14">
        <v>1.1583449052319492E-2</v>
      </c>
      <c r="CJ14">
        <v>2.6837784580516395E-2</v>
      </c>
      <c r="CK14">
        <v>0</v>
      </c>
      <c r="CL14">
        <v>2.265385070961331E-3</v>
      </c>
      <c r="CM14">
        <v>4.8024636564215337E-2</v>
      </c>
      <c r="CN14">
        <v>4.9843110318573243E-5</v>
      </c>
      <c r="CO14">
        <v>0.11776576695781903</v>
      </c>
      <c r="CP14">
        <v>8.1998220015060529E-3</v>
      </c>
      <c r="CQ14">
        <v>2.4750567085332242E-2</v>
      </c>
      <c r="CR14">
        <v>0</v>
      </c>
      <c r="CS14">
        <v>8.301529531374037E-3</v>
      </c>
      <c r="CT14">
        <v>7.5678017879058063E-2</v>
      </c>
      <c r="CU14">
        <v>8.3583046054861636E-4</v>
      </c>
      <c r="CV14"/>
      <c r="CW14">
        <v>6.6646999713629099E-3</v>
      </c>
      <c r="CX14">
        <v>2.1323492498568589E-2</v>
      </c>
      <c r="CY14">
        <v>0</v>
      </c>
      <c r="CZ14">
        <v>2.835413541444648E-2</v>
      </c>
      <c r="DA14">
        <v>0.10263970692080483</v>
      </c>
      <c r="DB14"/>
      <c r="DC14">
        <v>0.26326370163453039</v>
      </c>
      <c r="DD14">
        <v>5.7375561041792793E-3</v>
      </c>
      <c r="DE14">
        <v>1.5553785324815017E-2</v>
      </c>
      <c r="DF14">
        <v>0</v>
      </c>
      <c r="DG14">
        <v>9.1358860349022492E-2</v>
      </c>
      <c r="DH14">
        <v>0.13638027936652869</v>
      </c>
      <c r="DI14">
        <v>1.4233220489984958E-2</v>
      </c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</row>
    <row r="15" spans="1:127" ht="15.55">
      <c r="A15">
        <v>1926</v>
      </c>
      <c r="B15">
        <v>0.10584672761041984</v>
      </c>
      <c r="C15">
        <v>2.6181570286420892E-2</v>
      </c>
      <c r="D15">
        <v>1.9884773220159399E-2</v>
      </c>
      <c r="E15">
        <v>0</v>
      </c>
      <c r="F15">
        <v>1.4209868825399225E-2</v>
      </c>
      <c r="G15">
        <v>4.3181458947043325E-2</v>
      </c>
      <c r="H15">
        <v>2.3890563313970106E-3</v>
      </c>
      <c r="I15">
        <v>7.3540497872653141E-2</v>
      </c>
      <c r="J15">
        <v>3.783980997317201E-2</v>
      </c>
      <c r="K15">
        <v>2.0061682721929118E-2</v>
      </c>
      <c r="L15">
        <v>0</v>
      </c>
      <c r="M15">
        <v>2.4933475626051443E-3</v>
      </c>
      <c r="N15">
        <v>1.3145657614946862E-2</v>
      </c>
      <c r="O15"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>
        <v>0.14862448611955464</v>
      </c>
      <c r="AE15">
        <v>1.3020571705414596E-2</v>
      </c>
      <c r="AF15">
        <v>2.0550571099040984E-2</v>
      </c>
      <c r="AG15">
        <v>0</v>
      </c>
      <c r="AH15">
        <v>3.0127358249633765E-2</v>
      </c>
      <c r="AI15">
        <v>7.9860776029481717E-2</v>
      </c>
      <c r="AJ15">
        <v>5.0652090359835783E-3</v>
      </c>
      <c r="AK15">
        <v>0.16467037178954883</v>
      </c>
      <c r="AL15">
        <v>1.0773794308537334E-2</v>
      </c>
      <c r="AM15">
        <v>1.9749208950900564E-2</v>
      </c>
      <c r="AN15">
        <v>0</v>
      </c>
      <c r="AO15">
        <v>3.7942373902111907E-2</v>
      </c>
      <c r="AP15">
        <v>8.9778802237463054E-2</v>
      </c>
      <c r="AQ15">
        <v>6.4261923905359697E-3</v>
      </c>
      <c r="AR15">
        <v>0.21539156138796808</v>
      </c>
      <c r="AS15">
        <v>7.8462710840563922E-3</v>
      </c>
      <c r="AT15">
        <v>1.5840702182006443E-2</v>
      </c>
      <c r="AU15">
        <v>0</v>
      </c>
      <c r="AV15">
        <v>6.4143724772298821E-2</v>
      </c>
      <c r="AW15">
        <v>0.11641824550501306</v>
      </c>
      <c r="AX15">
        <v>1.1142617844593396E-2</v>
      </c>
      <c r="AY15">
        <v>0.24167745718895317</v>
      </c>
      <c r="AZ15">
        <v>7.2725740772669042E-3</v>
      </c>
      <c r="BA15">
        <v>1.4212402862443411E-2</v>
      </c>
      <c r="BB15">
        <v>0</v>
      </c>
      <c r="BC15">
        <v>7.959427711813373E-2</v>
      </c>
      <c r="BD15">
        <v>0.12650960457987645</v>
      </c>
      <c r="BE15">
        <v>1.4088598551232678E-2</v>
      </c>
      <c r="BF15">
        <v>0.3025580770789375</v>
      </c>
      <c r="BG15">
        <v>6.624851589486609E-3</v>
      </c>
      <c r="BH15">
        <v>1.0333073611993997E-2</v>
      </c>
      <c r="BI15">
        <v>0</v>
      </c>
      <c r="BJ15">
        <v>0.11634667666916745</v>
      </c>
      <c r="BK15">
        <v>0.14659789751464952</v>
      </c>
      <c r="BL15">
        <v>2.2655577693639913E-2</v>
      </c>
      <c r="BM15">
        <v>0.360384082418375</v>
      </c>
      <c r="BN15">
        <v>6.7256440197814458E-3</v>
      </c>
      <c r="BO15">
        <v>5.7997120367014451E-3</v>
      </c>
      <c r="BP15">
        <v>0</v>
      </c>
      <c r="BQ15">
        <v>0.14797554558815135</v>
      </c>
      <c r="BR15">
        <v>0.16320857211421197</v>
      </c>
      <c r="BS15">
        <v>3.6674608659528748E-2</v>
      </c>
      <c r="BT15"/>
      <c r="BU15"/>
      <c r="BV15"/>
      <c r="BW15"/>
      <c r="BX15"/>
      <c r="BY15"/>
      <c r="BZ15"/>
      <c r="CA15">
        <v>7.3481367482804275E-2</v>
      </c>
      <c r="CB15">
        <v>2.1382307832385421E-2</v>
      </c>
      <c r="CC15">
        <v>2.2793736745292413E-2</v>
      </c>
      <c r="CD15">
        <v>0</v>
      </c>
      <c r="CE15">
        <v>-8.9663618943126671E-4</v>
      </c>
      <c r="CF15">
        <v>3.0201959094557709E-2</v>
      </c>
      <c r="CG15">
        <v>0</v>
      </c>
      <c r="CH15">
        <v>8.7668055506433806E-2</v>
      </c>
      <c r="CI15">
        <v>1.4738892985669888E-2</v>
      </c>
      <c r="CJ15">
        <v>2.4456825376568E-2</v>
      </c>
      <c r="CK15">
        <v>0</v>
      </c>
      <c r="CL15">
        <v>7.4645725987380158E-5</v>
      </c>
      <c r="CM15">
        <v>4.8359492543347891E-2</v>
      </c>
      <c r="CN15">
        <v>3.8198874860649585E-5</v>
      </c>
      <c r="CO15">
        <v>0.11695662103772851</v>
      </c>
      <c r="CP15">
        <v>9.8884931542154494E-3</v>
      </c>
      <c r="CQ15">
        <v>2.1402900159238802E-2</v>
      </c>
      <c r="CR15">
        <v>0</v>
      </c>
      <c r="CS15">
        <v>6.8188110610475474E-3</v>
      </c>
      <c r="CT15">
        <v>7.8192196847090667E-2</v>
      </c>
      <c r="CU15">
        <v>6.5421981613604096E-4</v>
      </c>
      <c r="CV15"/>
      <c r="CW15">
        <v>8.0629992321440552E-3</v>
      </c>
      <c r="CX15">
        <v>1.8794194681167768E-2</v>
      </c>
      <c r="CY15">
        <v>0</v>
      </c>
      <c r="CZ15">
        <v>3.1656242241569703E-2</v>
      </c>
      <c r="DA15">
        <v>0.10186351726648962</v>
      </c>
      <c r="DB15"/>
      <c r="DC15">
        <v>0.2661747160907163</v>
      </c>
      <c r="DD15">
        <v>6.5608716616082918E-3</v>
      </c>
      <c r="DE15">
        <v>1.317617658213905E-2</v>
      </c>
      <c r="DF15">
        <v>0</v>
      </c>
      <c r="DG15">
        <v>9.4597240967716226E-2</v>
      </c>
      <c r="DH15">
        <v>0.13807186051010678</v>
      </c>
      <c r="DI15">
        <v>1.3768566369145989E-2</v>
      </c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</row>
    <row r="16" spans="1:127" ht="15.55">
      <c r="A16">
        <v>1927</v>
      </c>
      <c r="B16">
        <v>0.10274814433051861</v>
      </c>
      <c r="C16">
        <v>2.4894453796949566E-2</v>
      </c>
      <c r="D16">
        <v>2.0443676760723128E-2</v>
      </c>
      <c r="E16">
        <v>0</v>
      </c>
      <c r="F16">
        <v>1.432893211503875E-2</v>
      </c>
      <c r="G16">
        <v>4.0692056514593233E-2</v>
      </c>
      <c r="H16">
        <v>2.3890251432139393E-3</v>
      </c>
      <c r="I16">
        <v>7.1445520389722808E-2</v>
      </c>
      <c r="J16">
        <v>3.5545132557068815E-2</v>
      </c>
      <c r="K16">
        <v>2.0368321054721781E-2</v>
      </c>
      <c r="L16">
        <v>0</v>
      </c>
      <c r="M16">
        <v>2.4838814146382199E-3</v>
      </c>
      <c r="N16">
        <v>1.3048185363293992E-2</v>
      </c>
      <c r="O16"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>
        <v>0.14598998573969718</v>
      </c>
      <c r="AE16">
        <v>1.2552312306372874E-2</v>
      </c>
      <c r="AF16">
        <v>2.1433335170517889E-2</v>
      </c>
      <c r="AG16">
        <v>0</v>
      </c>
      <c r="AH16">
        <v>3.0801479609990565E-2</v>
      </c>
      <c r="AI16">
        <v>7.6067409015279489E-2</v>
      </c>
      <c r="AJ16">
        <v>5.1354496375363651E-3</v>
      </c>
      <c r="AK16">
        <v>0.1634359799628971</v>
      </c>
      <c r="AL16">
        <v>1.0469860945469893E-2</v>
      </c>
      <c r="AM16">
        <v>2.0976761361722326E-2</v>
      </c>
      <c r="AN16">
        <v>0</v>
      </c>
      <c r="AO16">
        <v>3.9098183474635152E-2</v>
      </c>
      <c r="AP16">
        <v>8.6323473128394793E-2</v>
      </c>
      <c r="AQ16">
        <v>6.5677010526749673E-3</v>
      </c>
      <c r="AR16">
        <v>0.21949662880759419</v>
      </c>
      <c r="AS16">
        <v>7.7898425960974656E-3</v>
      </c>
      <c r="AT16">
        <v>1.8080484003334982E-2</v>
      </c>
      <c r="AU16">
        <v>0</v>
      </c>
      <c r="AV16">
        <v>6.7455166711246156E-2</v>
      </c>
      <c r="AW16">
        <v>0.11452702573966719</v>
      </c>
      <c r="AX16">
        <v>1.1644109757248401E-2</v>
      </c>
      <c r="AY16">
        <v>0.24897888429634937</v>
      </c>
      <c r="AZ16">
        <v>7.2792955573358154E-3</v>
      </c>
      <c r="BA16">
        <v>1.6476767028513858E-2</v>
      </c>
      <c r="BB16">
        <v>0</v>
      </c>
      <c r="BC16">
        <v>8.4451950695842617E-2</v>
      </c>
      <c r="BD16">
        <v>0.12588177084499569</v>
      </c>
      <c r="BE16">
        <v>1.4889100169661411E-2</v>
      </c>
      <c r="BF16">
        <v>0.31985988605849164</v>
      </c>
      <c r="BG16">
        <v>6.7348582602756446E-3</v>
      </c>
      <c r="BH16">
        <v>1.2316530148389187E-2</v>
      </c>
      <c r="BI16">
        <v>0</v>
      </c>
      <c r="BJ16">
        <v>0.12747825377389621</v>
      </c>
      <c r="BK16">
        <v>0.14878368458288993</v>
      </c>
      <c r="BL16">
        <v>2.4546559293040667E-2</v>
      </c>
      <c r="BM16">
        <v>0.38997074725254954</v>
      </c>
      <c r="BN16">
        <v>6.9008167235263713E-3</v>
      </c>
      <c r="BO16">
        <v>6.8225136801081804E-3</v>
      </c>
      <c r="BP16">
        <v>0</v>
      </c>
      <c r="BQ16">
        <v>0.17100249460480482</v>
      </c>
      <c r="BR16">
        <v>0.16601456657897012</v>
      </c>
      <c r="BS16">
        <v>3.9230355665140021E-2</v>
      </c>
      <c r="BT16"/>
      <c r="BU16"/>
      <c r="BV16"/>
      <c r="BW16"/>
      <c r="BX16"/>
      <c r="BY16"/>
      <c r="BZ16"/>
      <c r="CA16">
        <v>6.8130304900172092E-2</v>
      </c>
      <c r="CB16">
        <v>2.0018957918016257E-2</v>
      </c>
      <c r="CC16">
        <v>2.2358231922429063E-2</v>
      </c>
      <c r="CD16">
        <v>0</v>
      </c>
      <c r="CE16">
        <v>-8.7330386665058189E-4</v>
      </c>
      <c r="CF16">
        <v>2.6626418926377359E-2</v>
      </c>
      <c r="CG16">
        <v>0</v>
      </c>
      <c r="CH16">
        <v>8.2059939141066324E-2</v>
      </c>
      <c r="CI16">
        <v>1.3923847255664189E-2</v>
      </c>
      <c r="CJ16">
        <v>2.4083750348675829E-2</v>
      </c>
      <c r="CK16">
        <v>0</v>
      </c>
      <c r="CL16">
        <v>1.657755050869459E-4</v>
      </c>
      <c r="CM16">
        <v>4.3861264831858447E-2</v>
      </c>
      <c r="CN16">
        <v>2.5301199780912639E-5</v>
      </c>
      <c r="CO16">
        <v>0.11258668046713444</v>
      </c>
      <c r="CP16">
        <v>9.5419198210119471E-3</v>
      </c>
      <c r="CQ16">
        <v>2.3303064716972084E-2</v>
      </c>
      <c r="CR16">
        <v>0</v>
      </c>
      <c r="CS16">
        <v>6.7568741265983641E-3</v>
      </c>
      <c r="CT16">
        <v>7.2478453342267074E-2</v>
      </c>
      <c r="CU16">
        <v>5.0636846028496432E-4</v>
      </c>
      <c r="CV16"/>
      <c r="CW16">
        <v>7.9213121475667173E-3</v>
      </c>
      <c r="CX16">
        <v>2.1197473203624827E-2</v>
      </c>
      <c r="CY16">
        <v>0</v>
      </c>
      <c r="CZ16">
        <v>3.0498423967798508E-2</v>
      </c>
      <c r="DA16">
        <v>9.8320645985703767E-2</v>
      </c>
      <c r="DB16"/>
      <c r="DC16">
        <v>0.27608967222989156</v>
      </c>
      <c r="DD16">
        <v>6.6311394621073336E-3</v>
      </c>
      <c r="DE16">
        <v>1.5709442942699544E-2</v>
      </c>
      <c r="DF16">
        <v>0</v>
      </c>
      <c r="DG16">
        <v>9.8404949215733867E-2</v>
      </c>
      <c r="DH16">
        <v>0.1399668794710181</v>
      </c>
      <c r="DI16">
        <v>1.5377261138332687E-2</v>
      </c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</row>
    <row r="17" spans="1:127" ht="15.55">
      <c r="A17">
        <v>1928</v>
      </c>
      <c r="B17">
        <v>0.10221454518187176</v>
      </c>
      <c r="C17">
        <v>2.0869080632258483E-2</v>
      </c>
      <c r="D17">
        <v>2.21918942674596E-2</v>
      </c>
      <c r="E17">
        <v>0</v>
      </c>
      <c r="F17">
        <v>1.5273879203076351E-2</v>
      </c>
      <c r="G17">
        <v>4.1490710791453909E-2</v>
      </c>
      <c r="H17">
        <v>2.3889802876234109E-3</v>
      </c>
      <c r="I17">
        <v>7.0546013969247395E-2</v>
      </c>
      <c r="J17">
        <v>3.0451537080618912E-2</v>
      </c>
      <c r="K17">
        <v>2.2532508179859124E-2</v>
      </c>
      <c r="L17">
        <v>0</v>
      </c>
      <c r="M17">
        <v>2.7057941293965001E-3</v>
      </c>
      <c r="N17">
        <v>1.4856174579372855E-2</v>
      </c>
      <c r="O17"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>
        <v>0.14410695591056943</v>
      </c>
      <c r="AE17">
        <v>1.0269108180337187E-2</v>
      </c>
      <c r="AF17">
        <v>2.2792552988962669E-2</v>
      </c>
      <c r="AG17">
        <v>0</v>
      </c>
      <c r="AH17">
        <v>3.2041687713681301E-2</v>
      </c>
      <c r="AI17">
        <v>7.3991981669522547E-2</v>
      </c>
      <c r="AJ17">
        <v>5.0116253580657069E-3</v>
      </c>
      <c r="AK17">
        <v>0.16314088375918379</v>
      </c>
      <c r="AL17">
        <v>8.5470179866320092E-3</v>
      </c>
      <c r="AM17">
        <v>2.2545850608619411E-2</v>
      </c>
      <c r="AN17">
        <v>0</v>
      </c>
      <c r="AO17">
        <v>4.0672360470895473E-2</v>
      </c>
      <c r="AP17">
        <v>8.498010008735335E-2</v>
      </c>
      <c r="AQ17">
        <v>6.395554605683528E-3</v>
      </c>
      <c r="AR17">
        <v>0.21881436179979727</v>
      </c>
      <c r="AS17">
        <v>6.2220191050265574E-3</v>
      </c>
      <c r="AT17">
        <v>1.9768247911796519E-2</v>
      </c>
      <c r="AU17">
        <v>0</v>
      </c>
      <c r="AV17">
        <v>6.8904854310843408E-2</v>
      </c>
      <c r="AW17">
        <v>0.11281558360605841</v>
      </c>
      <c r="AX17">
        <v>1.1103656866072368E-2</v>
      </c>
      <c r="AY17">
        <v>0.24724123911912504</v>
      </c>
      <c r="AZ17">
        <v>5.7507841919664012E-3</v>
      </c>
      <c r="BA17">
        <v>1.7913771973896788E-2</v>
      </c>
      <c r="BB17">
        <v>0</v>
      </c>
      <c r="BC17">
        <v>8.5532196689129911E-2</v>
      </c>
      <c r="BD17">
        <v>0.12395800195636313</v>
      </c>
      <c r="BE17">
        <v>1.4086484307768809E-2</v>
      </c>
      <c r="BF17">
        <v>0.30900675445519743</v>
      </c>
      <c r="BG17">
        <v>5.0961306441755939E-3</v>
      </c>
      <c r="BH17">
        <v>1.2594700093441121E-2</v>
      </c>
      <c r="BI17">
        <v>0</v>
      </c>
      <c r="BJ17">
        <v>0.12494552349335043</v>
      </c>
      <c r="BK17">
        <v>0.14392156551307175</v>
      </c>
      <c r="BL17">
        <v>2.2448834711158518E-2</v>
      </c>
      <c r="BM17">
        <v>0.35008116571588588</v>
      </c>
      <c r="BN17">
        <v>4.869408495557186E-3</v>
      </c>
      <c r="BO17">
        <v>5.9533076263300335E-3</v>
      </c>
      <c r="BP17">
        <v>0</v>
      </c>
      <c r="BQ17">
        <v>0.15460947429617558</v>
      </c>
      <c r="BR17">
        <v>0.1519180472858721</v>
      </c>
      <c r="BS17">
        <v>3.2730928011951009E-2</v>
      </c>
      <c r="BT17"/>
      <c r="BU17"/>
      <c r="BV17"/>
      <c r="BW17"/>
      <c r="BX17"/>
      <c r="BY17"/>
      <c r="BZ17"/>
      <c r="CA17">
        <v>6.2073182827493238E-2</v>
      </c>
      <c r="CB17">
        <v>1.6505195268169078E-2</v>
      </c>
      <c r="CC17">
        <v>2.2961141380636658E-2</v>
      </c>
      <c r="CD17">
        <v>0</v>
      </c>
      <c r="CE17">
        <v>-1.2073294021563979E-3</v>
      </c>
      <c r="CF17">
        <v>2.3814175580843904E-2</v>
      </c>
      <c r="CG17">
        <v>0</v>
      </c>
      <c r="CH17">
        <v>7.7325579905389991E-2</v>
      </c>
      <c r="CI17">
        <v>1.1699084531868685E-2</v>
      </c>
      <c r="CJ17">
        <v>2.5591443983991852E-2</v>
      </c>
      <c r="CK17">
        <v>0</v>
      </c>
      <c r="CL17">
        <v>-1.5373870334998481E-4</v>
      </c>
      <c r="CM17">
        <v>4.0176110804505401E-2</v>
      </c>
      <c r="CN17">
        <v>1.267928837404137E-5</v>
      </c>
      <c r="CO17">
        <v>0.10928894555929884</v>
      </c>
      <c r="CP17">
        <v>7.9214110416873425E-3</v>
      </c>
      <c r="CQ17">
        <v>2.6114982301049569E-2</v>
      </c>
      <c r="CR17">
        <v>0</v>
      </c>
      <c r="CS17">
        <v>6.4461300627389109E-3</v>
      </c>
      <c r="CT17">
        <v>6.8460997331733803E-2</v>
      </c>
      <c r="CU17">
        <v>3.4542482208921852E-4</v>
      </c>
      <c r="CV17"/>
      <c r="CW17">
        <v>6.601061743277189E-3</v>
      </c>
      <c r="CX17">
        <v>2.4598821396386431E-2</v>
      </c>
      <c r="CY17">
        <v>0</v>
      </c>
      <c r="CZ17">
        <v>3.0910727796559553E-2</v>
      </c>
      <c r="DA17">
        <v>9.6832764913017177E-2</v>
      </c>
      <c r="DB17"/>
      <c r="DC17">
        <v>0.28013064353515177</v>
      </c>
      <c r="DD17">
        <v>5.2550657119539131E-3</v>
      </c>
      <c r="DE17">
        <v>1.7212640410584089E-2</v>
      </c>
      <c r="DF17">
        <v>0</v>
      </c>
      <c r="DG17">
        <v>0.10220498838985806</v>
      </c>
      <c r="DH17">
        <v>0.14022008209434411</v>
      </c>
      <c r="DI17">
        <v>1.5237866928411623E-2</v>
      </c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</row>
    <row r="18" spans="1:127" ht="15.55">
      <c r="A18">
        <v>1929</v>
      </c>
      <c r="B18">
        <v>0.10799418141663393</v>
      </c>
      <c r="C18">
        <v>2.4219322368630617E-2</v>
      </c>
      <c r="D18">
        <v>2.0949023688429727E-2</v>
      </c>
      <c r="E18">
        <v>7.8572111147683717E-4</v>
      </c>
      <c r="F18">
        <v>1.8358267591127721E-2</v>
      </c>
      <c r="G18">
        <v>4.129282976396513E-2</v>
      </c>
      <c r="H18">
        <v>2.3890168930038968E-3</v>
      </c>
      <c r="I18">
        <v>7.3297563305187066E-2</v>
      </c>
      <c r="J18">
        <v>3.4477280900685664E-2</v>
      </c>
      <c r="K18">
        <v>2.0719644004112532E-2</v>
      </c>
      <c r="L18">
        <v>1.226533861679621E-3</v>
      </c>
      <c r="M18">
        <v>3.1727964565164551E-3</v>
      </c>
      <c r="N18">
        <v>1.37013080821928E-2</v>
      </c>
      <c r="O18"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>
        <v>0.15555019373025583</v>
      </c>
      <c r="AE18">
        <v>1.2254341162947831E-2</v>
      </c>
      <c r="AF18">
        <v>2.216993491955125E-2</v>
      </c>
      <c r="AG18">
        <v>2.3214566715624077E-4</v>
      </c>
      <c r="AH18">
        <v>3.9600101116213933E-2</v>
      </c>
      <c r="AI18">
        <v>7.6140389920981058E-2</v>
      </c>
      <c r="AJ18">
        <v>5.1532809434055148E-3</v>
      </c>
      <c r="AK18">
        <v>0.17543330702536195</v>
      </c>
      <c r="AL18">
        <v>1.0108632058197526E-2</v>
      </c>
      <c r="AM18">
        <v>2.1631739545595143E-2</v>
      </c>
      <c r="AN18">
        <v>1.2728695463953905E-4</v>
      </c>
      <c r="AO18">
        <v>4.9859018013562809E-2</v>
      </c>
      <c r="AP18">
        <v>8.7188786387437975E-2</v>
      </c>
      <c r="AQ18">
        <v>6.5178440659289542E-3</v>
      </c>
      <c r="AR18">
        <v>0.23712855998343674</v>
      </c>
      <c r="AS18">
        <v>7.3065983549656134E-3</v>
      </c>
      <c r="AT18">
        <v>1.8745786973711327E-2</v>
      </c>
      <c r="AU18">
        <v>3.7389866862750836E-5</v>
      </c>
      <c r="AV18">
        <v>8.4141818098412355E-2</v>
      </c>
      <c r="AW18">
        <v>0.11565186063509232</v>
      </c>
      <c r="AX18">
        <v>1.1245106054392395E-2</v>
      </c>
      <c r="AY18">
        <v>0.26920685472154354</v>
      </c>
      <c r="AZ18">
        <v>6.7186019229484497E-3</v>
      </c>
      <c r="BA18">
        <v>1.7150268532217069E-2</v>
      </c>
      <c r="BB18">
        <v>2.4110463879993877E-5</v>
      </c>
      <c r="BC18">
        <v>0.10425325735058295</v>
      </c>
      <c r="BD18">
        <v>0.12682418683251462</v>
      </c>
      <c r="BE18">
        <v>1.4236429619400482E-2</v>
      </c>
      <c r="BF18">
        <v>0.33925647535500292</v>
      </c>
      <c r="BG18">
        <v>5.8107284180159363E-3</v>
      </c>
      <c r="BH18">
        <v>1.217337504885172E-2</v>
      </c>
      <c r="BI18">
        <v>9.0619507457800083E-6</v>
      </c>
      <c r="BJ18">
        <v>0.15008841725779193</v>
      </c>
      <c r="BK18">
        <v>0.14883104703993694</v>
      </c>
      <c r="BL18">
        <v>2.2343845639660603E-2</v>
      </c>
      <c r="BM18">
        <v>0.38135029097808754</v>
      </c>
      <c r="BN18">
        <v>5.2828185312079924E-3</v>
      </c>
      <c r="BO18">
        <v>5.8397046328230451E-3</v>
      </c>
      <c r="BP18">
        <v>2.5004129309854317E-6</v>
      </c>
      <c r="BQ18">
        <v>0.17945095684051501</v>
      </c>
      <c r="BR18">
        <v>0.16044720785545655</v>
      </c>
      <c r="BS18">
        <v>3.032710270515393E-2</v>
      </c>
      <c r="BT18"/>
      <c r="BU18"/>
      <c r="BV18"/>
      <c r="BW18"/>
      <c r="BX18"/>
      <c r="BY18"/>
      <c r="BZ18"/>
      <c r="CA18">
        <v>6.7049268056399269E-2</v>
      </c>
      <c r="CB18">
        <v>2.035747532084891E-2</v>
      </c>
      <c r="CC18">
        <v>2.3446663227121908E-2</v>
      </c>
      <c r="CD18">
        <v>6.2811735814534918E-4</v>
      </c>
      <c r="CE18">
        <v>-1.6792410315574009E-3</v>
      </c>
      <c r="CF18">
        <v>2.4296253181840505E-2</v>
      </c>
      <c r="CG18">
        <v>0</v>
      </c>
      <c r="CH18">
        <v>7.9671542540500129E-2</v>
      </c>
      <c r="CI18">
        <v>1.3972032713698226E-2</v>
      </c>
      <c r="CJ18">
        <v>2.4917238742319402E-2</v>
      </c>
      <c r="CK18">
        <v>2.5123938544022672E-4</v>
      </c>
      <c r="CL18">
        <v>-5.5959128427919048E-4</v>
      </c>
      <c r="CM18">
        <v>4.1090622983321466E-2</v>
      </c>
      <c r="CN18">
        <v>0</v>
      </c>
      <c r="CO18">
        <v>0.11122959256930895</v>
      </c>
      <c r="CP18">
        <v>9.4783667961560788E-3</v>
      </c>
      <c r="CQ18">
        <v>2.4327265249067583E-2</v>
      </c>
      <c r="CR18">
        <v>8.6436903867585403E-5</v>
      </c>
      <c r="CS18">
        <v>6.7892968769486068E-3</v>
      </c>
      <c r="CT18">
        <v>7.035294293523256E-2</v>
      </c>
      <c r="CU18">
        <v>1.9528380803651976E-4</v>
      </c>
      <c r="CV18"/>
      <c r="CW18">
        <v>7.9667491109916225E-3</v>
      </c>
      <c r="CX18">
        <v>2.3769069015730428E-2</v>
      </c>
      <c r="CY18">
        <v>4.4797862995327752E-5</v>
      </c>
      <c r="CZ18">
        <v>3.6919954436442172E-2</v>
      </c>
      <c r="DA18">
        <v>9.5069127041252421E-2</v>
      </c>
      <c r="DB18"/>
      <c r="DC18">
        <v>0.30676621213810662</v>
      </c>
      <c r="DD18">
        <v>6.2141897564723077E-3</v>
      </c>
      <c r="DE18">
        <v>1.6972891404062034E-2</v>
      </c>
      <c r="DF18">
        <v>1.4076550735965749E-5</v>
      </c>
      <c r="DG18">
        <v>0.12520854600585152</v>
      </c>
      <c r="DH18">
        <v>0.14211517988199937</v>
      </c>
      <c r="DI18">
        <v>1.6241328538985449E-2</v>
      </c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</row>
    <row r="19" spans="1:127" ht="15.55">
      <c r="A19">
        <v>1930</v>
      </c>
      <c r="B19">
        <v>0.11583634175691937</v>
      </c>
      <c r="C19">
        <v>2.7003610108303249E-2</v>
      </c>
      <c r="D19">
        <v>2.4753309265944646E-2</v>
      </c>
      <c r="E19">
        <v>8.784596871239471E-4</v>
      </c>
      <c r="F19">
        <v>1.8904933814681106E-2</v>
      </c>
      <c r="G19">
        <v>4.1383874849578818E-2</v>
      </c>
      <c r="H19">
        <v>2.9121540312876055E-3</v>
      </c>
      <c r="I19">
        <v>7.9889218568450729E-2</v>
      </c>
      <c r="J19">
        <v>3.7638959871670756E-2</v>
      </c>
      <c r="K19">
        <v>2.4009062045617122E-2</v>
      </c>
      <c r="L19">
        <v>1.3426960826173067E-3</v>
      </c>
      <c r="M19">
        <v>3.1991193487467804E-3</v>
      </c>
      <c r="N19">
        <v>1.3699381219798761E-2</v>
      </c>
      <c r="O19"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>
        <v>0.1695553565044681</v>
      </c>
      <c r="AE19">
        <v>1.4008436918965144E-2</v>
      </c>
      <c r="AF19">
        <v>2.6800766592413046E-2</v>
      </c>
      <c r="AG19">
        <v>2.6610550998232887E-4</v>
      </c>
      <c r="AH19">
        <v>4.1809948358512032E-2</v>
      </c>
      <c r="AI19">
        <v>8.0229610580509009E-2</v>
      </c>
      <c r="AJ19">
        <v>6.4404885440865131E-3</v>
      </c>
      <c r="AK19">
        <v>0.19516046772411669</v>
      </c>
      <c r="AL19">
        <v>1.2112107086179947E-2</v>
      </c>
      <c r="AM19">
        <v>2.7094118207611925E-2</v>
      </c>
      <c r="AN19">
        <v>1.5293425857264219E-4</v>
      </c>
      <c r="AO19">
        <v>5.5334212330530597E-2</v>
      </c>
      <c r="AP19">
        <v>9.1928891202510687E-2</v>
      </c>
      <c r="AQ19">
        <v>8.5382046387108817E-3</v>
      </c>
      <c r="AR19">
        <v>0.27214816671876529</v>
      </c>
      <c r="AS19">
        <v>9.485251570676206E-3</v>
      </c>
      <c r="AT19">
        <v>2.4181594883109159E-2</v>
      </c>
      <c r="AU19">
        <v>4.8672215014821605E-5</v>
      </c>
      <c r="AV19">
        <v>0.10248928231964134</v>
      </c>
      <c r="AW19">
        <v>0.11998338159317343</v>
      </c>
      <c r="AX19">
        <v>1.5959984137150343E-2</v>
      </c>
      <c r="AY19">
        <v>0.31690006355779293</v>
      </c>
      <c r="AZ19">
        <v>9.0275566582509476E-3</v>
      </c>
      <c r="BA19">
        <v>2.2700022963367265E-2</v>
      </c>
      <c r="BB19">
        <v>3.248556706422673E-5</v>
      </c>
      <c r="BC19">
        <v>0.13282099055906244</v>
      </c>
      <c r="BD19">
        <v>0.13144007819515235</v>
      </c>
      <c r="BE19">
        <v>2.087892961489566E-2</v>
      </c>
      <c r="BF19">
        <v>0.43535034009309698</v>
      </c>
      <c r="BG19">
        <v>8.588965629530966E-3</v>
      </c>
      <c r="BH19">
        <v>1.8046767637620101E-2</v>
      </c>
      <c r="BI19">
        <v>1.3431532194775507E-5</v>
      </c>
      <c r="BJ19">
        <v>0.21757678154669435</v>
      </c>
      <c r="BK19">
        <v>0.15583879427091085</v>
      </c>
      <c r="BL19">
        <v>3.5285599476145894E-2</v>
      </c>
      <c r="BM19">
        <v>0.57135790093775696</v>
      </c>
      <c r="BN19">
        <v>9.0141509214062519E-3</v>
      </c>
      <c r="BO19">
        <v>9.3044061098222757E-3</v>
      </c>
      <c r="BP19">
        <v>4.2782330831852535E-6</v>
      </c>
      <c r="BQ19">
        <v>0.31634279238321039</v>
      </c>
      <c r="BR19">
        <v>0.18123415948746913</v>
      </c>
      <c r="BS19">
        <v>5.5458113802765628E-2</v>
      </c>
      <c r="BT19"/>
      <c r="BU19"/>
      <c r="BV19"/>
      <c r="BW19"/>
      <c r="BX19"/>
      <c r="BY19"/>
      <c r="BZ19"/>
      <c r="CA19">
        <v>7.1957052522581166E-2</v>
      </c>
      <c r="CB19">
        <v>1.9830476146062051E-2</v>
      </c>
      <c r="CC19">
        <v>2.5080816831887537E-2</v>
      </c>
      <c r="CD19">
        <v>6.135410052837011E-4</v>
      </c>
      <c r="CE19">
        <v>-1.9569984236321837E-3</v>
      </c>
      <c r="CF19">
        <v>2.8389216962980073E-2</v>
      </c>
      <c r="CG19">
        <v>0</v>
      </c>
      <c r="CH19">
        <v>9.6444393162634645E-2</v>
      </c>
      <c r="CI19">
        <v>1.5134128980931799E-2</v>
      </c>
      <c r="CJ19">
        <v>2.9688442832068118E-2</v>
      </c>
      <c r="CK19">
        <v>2.7288466614182674E-4</v>
      </c>
      <c r="CL19">
        <v>-2.0452265735854173E-3</v>
      </c>
      <c r="CM19">
        <v>5.3394163257078325E-2</v>
      </c>
      <c r="CN19">
        <v>0</v>
      </c>
      <c r="CO19">
        <v>0.12346564160527566</v>
      </c>
      <c r="CP19">
        <v>1.093683963042804E-2</v>
      </c>
      <c r="CQ19">
        <v>2.8548479986774289E-2</v>
      </c>
      <c r="CR19">
        <v>1.0001176879121162E-4</v>
      </c>
      <c r="CS19">
        <v>3.0731616923901678E-3</v>
      </c>
      <c r="CT19">
        <v>8.0450984263524594E-2</v>
      </c>
      <c r="CU19">
        <v>3.5616426336737881E-4</v>
      </c>
      <c r="CV19"/>
      <c r="CW19">
        <v>9.5145985742732097E-3</v>
      </c>
      <c r="CX19">
        <v>2.7620695522064278E-2</v>
      </c>
      <c r="CY19">
        <v>5.3648823149286348E-5</v>
      </c>
      <c r="CZ19">
        <v>3.3772943747785916E-2</v>
      </c>
      <c r="DA19">
        <v>0.10338413825760043</v>
      </c>
      <c r="DB19"/>
      <c r="DC19">
        <v>0.35157171015959837</v>
      </c>
      <c r="DD19">
        <v>8.3334188317968662E-3</v>
      </c>
      <c r="DE19">
        <v>2.324592421171855E-2</v>
      </c>
      <c r="DF19">
        <v>1.8929037083304127E-5</v>
      </c>
      <c r="DG19">
        <v>0.15493879250117804</v>
      </c>
      <c r="DH19">
        <v>0.14186809367056624</v>
      </c>
      <c r="DI19">
        <v>2.3166551907255379E-2</v>
      </c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</row>
    <row r="20" spans="1:127" ht="15.55">
      <c r="A20">
        <v>1931</v>
      </c>
      <c r="B20">
        <v>0.12294731222246802</v>
      </c>
      <c r="C20">
        <v>3.1483264413802628E-2</v>
      </c>
      <c r="D20">
        <v>3.0300790776734907E-2</v>
      </c>
      <c r="E20">
        <v>1.03466127181511E-3</v>
      </c>
      <c r="F20">
        <v>1.4825217937579361E-2</v>
      </c>
      <c r="G20">
        <v>4.2007242628039315E-2</v>
      </c>
      <c r="H20">
        <v>3.2961351944967073E-3</v>
      </c>
      <c r="I20">
        <v>9.1555058417719479E-2</v>
      </c>
      <c r="J20">
        <v>4.3607414272850947E-2</v>
      </c>
      <c r="K20">
        <v>2.9353978014730144E-2</v>
      </c>
      <c r="L20">
        <v>1.5715162390497056E-3</v>
      </c>
      <c r="M20">
        <v>2.4929935900058317E-3</v>
      </c>
      <c r="N20">
        <v>1.4529156301082849E-2</v>
      </c>
      <c r="O20"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>
        <v>0.17282881258708968</v>
      </c>
      <c r="AE20">
        <v>1.645829774404739E-2</v>
      </c>
      <c r="AF20">
        <v>3.2829873788179802E-2</v>
      </c>
      <c r="AG20">
        <v>3.1584029177046978E-4</v>
      </c>
      <c r="AH20">
        <v>3.3040214965745614E-2</v>
      </c>
      <c r="AI20">
        <v>8.2838655650425919E-2</v>
      </c>
      <c r="AJ20">
        <v>7.3459301469205136E-3</v>
      </c>
      <c r="AK20">
        <v>0.20327570413693105</v>
      </c>
      <c r="AL20">
        <v>1.5072954793056346E-2</v>
      </c>
      <c r="AM20">
        <v>3.4501834576802601E-2</v>
      </c>
      <c r="AN20">
        <v>1.922657408465701E-4</v>
      </c>
      <c r="AO20">
        <v>4.6181371153624119E-2</v>
      </c>
      <c r="AP20">
        <v>9.7012069616860777E-2</v>
      </c>
      <c r="AQ20">
        <v>1.031520825574064E-2</v>
      </c>
      <c r="AR20">
        <v>0.2760809871878554</v>
      </c>
      <c r="AS20">
        <v>1.2667382917733764E-2</v>
      </c>
      <c r="AT20">
        <v>3.0931182461013496E-2</v>
      </c>
      <c r="AU20">
        <v>6.5665549819137636E-5</v>
      </c>
      <c r="AV20">
        <v>8.9711042656625953E-2</v>
      </c>
      <c r="AW20">
        <v>0.12201367658943099</v>
      </c>
      <c r="AX20">
        <v>2.0692037013232099E-2</v>
      </c>
      <c r="AY20">
        <v>0.32807271518224318</v>
      </c>
      <c r="AZ20">
        <v>1.2619712512763706E-2</v>
      </c>
      <c r="BA20">
        <v>3.0273000632114751E-2</v>
      </c>
      <c r="BB20">
        <v>4.5876272088444541E-5</v>
      </c>
      <c r="BC20">
        <v>0.12020215485419386</v>
      </c>
      <c r="BD20">
        <v>0.13664414486841936</v>
      </c>
      <c r="BE20">
        <v>2.8287826042663066E-2</v>
      </c>
      <c r="BF20">
        <v>0.49311923221445958</v>
      </c>
      <c r="BG20">
        <v>1.3604195932719311E-2</v>
      </c>
      <c r="BH20">
        <v>2.767596980394308E-2</v>
      </c>
      <c r="BI20">
        <v>2.1491958821505999E-5</v>
      </c>
      <c r="BJ20">
        <v>0.22357865190148185</v>
      </c>
      <c r="BK20">
        <v>0.17524570520980745</v>
      </c>
      <c r="BL20">
        <v>5.2993217407686442E-2</v>
      </c>
      <c r="BM20">
        <v>0.64105500187879749</v>
      </c>
      <c r="BN20">
        <v>1.7685454712535104E-2</v>
      </c>
      <c r="BO20">
        <v>3.5978760745126008E-2</v>
      </c>
      <c r="BP20">
        <v>2.79395464679578E-5</v>
      </c>
      <c r="BQ20">
        <v>0.29065224747192642</v>
      </c>
      <c r="BR20">
        <v>0.22781941677274969</v>
      </c>
      <c r="BS20">
        <v>6.8891182629992373E-2</v>
      </c>
      <c r="BT20"/>
      <c r="BU20"/>
      <c r="BV20"/>
      <c r="BW20"/>
      <c r="BX20"/>
      <c r="BY20"/>
      <c r="BZ20"/>
      <c r="CA20">
        <v>7.6806828063397892E-2</v>
      </c>
      <c r="CB20">
        <v>1.9885460511972444E-2</v>
      </c>
      <c r="CC20">
        <v>2.7783032000419292E-2</v>
      </c>
      <c r="CD20">
        <v>6.2153348831317826E-4</v>
      </c>
      <c r="CE20">
        <v>-1.0106314010015416E-3</v>
      </c>
      <c r="CF20">
        <v>2.9527433463694519E-2</v>
      </c>
      <c r="CG20">
        <v>0</v>
      </c>
      <c r="CH20">
        <v>0.12192871147359841</v>
      </c>
      <c r="CI20">
        <v>1.7464265064830602E-2</v>
      </c>
      <c r="CJ20">
        <v>3.7215393013753581E-2</v>
      </c>
      <c r="CK20">
        <v>3.1811961266168544E-4</v>
      </c>
      <c r="CL20">
        <v>4.4340756415019216E-4</v>
      </c>
      <c r="CM20">
        <v>6.6487526218202336E-2</v>
      </c>
      <c r="CN20">
        <v>0</v>
      </c>
      <c r="CO20">
        <v>0.13307787855668174</v>
      </c>
      <c r="CP20">
        <v>1.2793564793863316E-2</v>
      </c>
      <c r="CQ20">
        <v>3.2360950998851938E-2</v>
      </c>
      <c r="CR20">
        <v>1.1818687954175065E-4</v>
      </c>
      <c r="CS20">
        <v>6.2233595285810335E-3</v>
      </c>
      <c r="CT20">
        <v>8.105264719130012E-2</v>
      </c>
      <c r="CU20">
        <v>5.2916916454358645E-4</v>
      </c>
      <c r="CV20"/>
      <c r="CW20">
        <v>1.1765548311276111E-2</v>
      </c>
      <c r="CX20">
        <v>3.225762759358719E-2</v>
      </c>
      <c r="CY20">
        <v>6.701936833370165E-5</v>
      </c>
      <c r="CZ20">
        <v>2.6650564881074847E-2</v>
      </c>
      <c r="DA20">
        <v>0.10243114646180368</v>
      </c>
      <c r="DB20"/>
      <c r="DC20">
        <v>0.36064114496320693</v>
      </c>
      <c r="DD20">
        <v>1.194032576517506E-2</v>
      </c>
      <c r="DE20">
        <v>3.240483773356595E-2</v>
      </c>
      <c r="DF20">
        <v>2.7399328359882104E-5</v>
      </c>
      <c r="DG20">
        <v>0.1369174416022394</v>
      </c>
      <c r="DH20">
        <v>0.14802436125603347</v>
      </c>
      <c r="DI20">
        <v>3.1326779277833193E-2</v>
      </c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</row>
    <row r="21" spans="1:127" ht="15.55">
      <c r="A21">
        <v>1932</v>
      </c>
      <c r="B21">
        <v>0.15215992198927353</v>
      </c>
      <c r="C21">
        <v>4.1852754753778643E-2</v>
      </c>
      <c r="D21">
        <v>3.8049731838127744E-2</v>
      </c>
      <c r="E21">
        <v>1.3846903949293029E-3</v>
      </c>
      <c r="F21">
        <v>1.4197952218430034E-2</v>
      </c>
      <c r="G21">
        <v>5.3417844953681133E-2</v>
      </c>
      <c r="H21">
        <v>3.2569478303266699E-3</v>
      </c>
      <c r="I21">
        <v>0.1216931601181465</v>
      </c>
      <c r="J21">
        <v>5.9866478299885374E-2</v>
      </c>
      <c r="K21">
        <v>3.8328304507146138E-2</v>
      </c>
      <c r="L21">
        <v>2.1719631020199782E-3</v>
      </c>
      <c r="M21">
        <v>2.4656127625560381E-3</v>
      </c>
      <c r="N21">
        <v>1.886080144653899E-2</v>
      </c>
      <c r="O21"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>
        <v>0.20241834556415889</v>
      </c>
      <c r="AE21">
        <v>2.1059486956572605E-2</v>
      </c>
      <c r="AF21">
        <v>3.9303533779078498E-2</v>
      </c>
      <c r="AG21">
        <v>4.0685588171333024E-4</v>
      </c>
      <c r="AH21">
        <v>3.0456926020685966E-2</v>
      </c>
      <c r="AI21">
        <v>0.10420485797356101</v>
      </c>
      <c r="AJ21">
        <v>6.9866849525474671E-3</v>
      </c>
      <c r="AK21">
        <v>0.23880735867031888</v>
      </c>
      <c r="AL21">
        <v>1.939405051306322E-2</v>
      </c>
      <c r="AM21">
        <v>4.2841479189363506E-2</v>
      </c>
      <c r="AN21">
        <v>2.4904752266506267E-4</v>
      </c>
      <c r="AO21">
        <v>4.2916829088937361E-2</v>
      </c>
      <c r="AP21">
        <v>0.12354066771987585</v>
      </c>
      <c r="AQ21">
        <v>9.865284636413901E-3</v>
      </c>
      <c r="AR21">
        <v>0.31777739557347384</v>
      </c>
      <c r="AS21">
        <v>1.6983265039578133E-2</v>
      </c>
      <c r="AT21">
        <v>3.9974792109112985E-2</v>
      </c>
      <c r="AU21">
        <v>8.8630269083153258E-5</v>
      </c>
      <c r="AV21">
        <v>8.6570339824568673E-2</v>
      </c>
      <c r="AW21">
        <v>0.15353987606472821</v>
      </c>
      <c r="AX21">
        <v>2.062049226640272E-2</v>
      </c>
      <c r="AY21">
        <v>0.36955044710671975</v>
      </c>
      <c r="AZ21">
        <v>1.6586245459953634E-2</v>
      </c>
      <c r="BA21">
        <v>4.0062999584064778E-2</v>
      </c>
      <c r="BB21">
        <v>6.0701153095923316E-5</v>
      </c>
      <c r="BC21">
        <v>0.11347461469498736</v>
      </c>
      <c r="BD21">
        <v>0.171776765903217</v>
      </c>
      <c r="BE21">
        <v>2.7589120311401039E-2</v>
      </c>
      <c r="BF21">
        <v>0.54266978620839701</v>
      </c>
      <c r="BG21">
        <v>1.77085784035769E-2</v>
      </c>
      <c r="BH21">
        <v>3.9102481728348799E-2</v>
      </c>
      <c r="BI21">
        <v>2.8164173739736211E-5</v>
      </c>
      <c r="BJ21">
        <v>0.21350772860913522</v>
      </c>
      <c r="BK21">
        <v>0.22227292937752643</v>
      </c>
      <c r="BL21">
        <v>5.0049903916069997E-2</v>
      </c>
      <c r="BM21">
        <v>0.7054707220709161</v>
      </c>
      <c r="BN21">
        <v>2.3021151924649971E-2</v>
      </c>
      <c r="BO21">
        <v>5.0833226246853443E-2</v>
      </c>
      <c r="BP21">
        <v>3.6613425861657072E-5</v>
      </c>
      <c r="BQ21">
        <v>0.27756004719187582</v>
      </c>
      <c r="BR21">
        <v>0.2889548081907844</v>
      </c>
      <c r="BS21">
        <v>6.5064875090890997E-2</v>
      </c>
      <c r="BT21"/>
      <c r="BU21"/>
      <c r="BV21"/>
      <c r="BW21"/>
      <c r="BX21"/>
      <c r="BY21"/>
      <c r="BZ21"/>
      <c r="CA21">
        <v>8.587950831368904E-2</v>
      </c>
      <c r="CB21">
        <v>2.5101504231927165E-2</v>
      </c>
      <c r="CC21">
        <v>2.9845145581734185E-2</v>
      </c>
      <c r="CD21">
        <v>7.8983945224200304E-4</v>
      </c>
      <c r="CE21">
        <v>-1.1642391853678726E-3</v>
      </c>
      <c r="CF21">
        <v>3.1307258233153556E-2</v>
      </c>
      <c r="CG21">
        <v>0</v>
      </c>
      <c r="CH21">
        <v>0.15413183992380802</v>
      </c>
      <c r="CI21">
        <v>2.1605388167514675E-2</v>
      </c>
      <c r="CJ21">
        <v>4.4431477213435072E-2</v>
      </c>
      <c r="CK21">
        <v>3.9619810918269956E-4</v>
      </c>
      <c r="CL21">
        <v>6.6129536805890486E-4</v>
      </c>
      <c r="CM21">
        <v>8.7037481065616665E-2</v>
      </c>
      <c r="CN21">
        <v>0</v>
      </c>
      <c r="CO21">
        <v>0.16354454438811258</v>
      </c>
      <c r="CP21">
        <v>1.8118342569758847E-2</v>
      </c>
      <c r="CQ21">
        <v>3.9347880355220001E-2</v>
      </c>
      <c r="CR21">
        <v>1.6850250225784958E-4</v>
      </c>
      <c r="CS21">
        <v>6.9976416542394324E-3</v>
      </c>
      <c r="CT21">
        <v>9.822387241805472E-2</v>
      </c>
      <c r="CU21">
        <v>6.8830488858170706E-4</v>
      </c>
      <c r="CV21"/>
      <c r="CW21">
        <v>1.5594666043882925E-2</v>
      </c>
      <c r="CX21">
        <v>4.0525850721219482E-2</v>
      </c>
      <c r="CY21">
        <v>8.9428188211852257E-5</v>
      </c>
      <c r="CZ21">
        <v>2.1434545718747665E-2</v>
      </c>
      <c r="DA21">
        <v>0.12591180144978825</v>
      </c>
      <c r="DB21"/>
      <c r="DC21">
        <v>0.37733191842962033</v>
      </c>
      <c r="DD21">
        <v>1.4287012881053359E-2</v>
      </c>
      <c r="DE21">
        <v>4.2620793357278988E-2</v>
      </c>
      <c r="DF21">
        <v>3.3004668282010619E-5</v>
      </c>
      <c r="DG21">
        <v>0.10606109756067679</v>
      </c>
      <c r="DH21">
        <v>0.18726711245996974</v>
      </c>
      <c r="DI21">
        <v>2.7062897502359483E-2</v>
      </c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</row>
    <row r="22" spans="1:127" ht="15.55">
      <c r="A22">
        <v>1933</v>
      </c>
      <c r="B22">
        <v>0.16907511497189576</v>
      </c>
      <c r="C22">
        <v>5.9315278487480839E-2</v>
      </c>
      <c r="D22">
        <v>3.5278487480838019E-2</v>
      </c>
      <c r="E22">
        <v>1.2876852324987225E-3</v>
      </c>
      <c r="F22">
        <v>1.6596831885539089E-2</v>
      </c>
      <c r="G22">
        <v>5.2958610117526825E-2</v>
      </c>
      <c r="H22">
        <v>3.6382217680122637E-3</v>
      </c>
      <c r="I22">
        <v>0.14343464849457344</v>
      </c>
      <c r="J22">
        <v>8.508669559656705E-2</v>
      </c>
      <c r="K22">
        <v>3.5476847725601474E-2</v>
      </c>
      <c r="L22">
        <v>2.0255590107195178E-3</v>
      </c>
      <c r="M22">
        <v>2.8904121593978254E-3</v>
      </c>
      <c r="N22">
        <v>1.7955134002287574E-2</v>
      </c>
      <c r="O22"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>
        <v>0.21203368474980128</v>
      </c>
      <c r="AE22">
        <v>2.9749512665951449E-2</v>
      </c>
      <c r="AF22">
        <v>3.6553973388120269E-2</v>
      </c>
      <c r="AG22">
        <v>3.7712661065762379E-4</v>
      </c>
      <c r="AH22">
        <v>3.5487474776770556E-2</v>
      </c>
      <c r="AI22">
        <v>0.10208632328088123</v>
      </c>
      <c r="AJ22">
        <v>7.779274027420147E-3</v>
      </c>
      <c r="AK22">
        <v>0.24545881431379613</v>
      </c>
      <c r="AL22">
        <v>2.651506303336458E-2</v>
      </c>
      <c r="AM22">
        <v>4.0112154894277358E-2</v>
      </c>
      <c r="AN22">
        <v>2.234193982620477E-4</v>
      </c>
      <c r="AO22">
        <v>4.7432182931026586E-2</v>
      </c>
      <c r="AP22">
        <v>0.12054510459806381</v>
      </c>
      <c r="AQ22">
        <v>1.0630889458801737E-2</v>
      </c>
      <c r="AR22">
        <v>0.31680337797121322</v>
      </c>
      <c r="AS22">
        <v>2.199319148496396E-2</v>
      </c>
      <c r="AT22">
        <v>3.5755036154065174E-2</v>
      </c>
      <c r="AU22">
        <v>7.5311907286846277E-5</v>
      </c>
      <c r="AV22">
        <v>8.535417997096427E-2</v>
      </c>
      <c r="AW22">
        <v>0.15257808965630101</v>
      </c>
      <c r="AX22">
        <v>2.1047568797631915E-2</v>
      </c>
      <c r="AY22">
        <v>0.36231332816609146</v>
      </c>
      <c r="AZ22">
        <v>2.1223625228721101E-2</v>
      </c>
      <c r="BA22">
        <v>3.4655523352110112E-2</v>
      </c>
      <c r="BB22">
        <v>5.0966279473703585E-5</v>
      </c>
      <c r="BC22">
        <v>0.10717438602567826</v>
      </c>
      <c r="BD22">
        <v>0.17142947394738733</v>
      </c>
      <c r="BE22">
        <v>2.7779353332720989E-2</v>
      </c>
      <c r="BF22">
        <v>0.49725579441988316</v>
      </c>
      <c r="BG22">
        <v>2.155052098625003E-2</v>
      </c>
      <c r="BH22">
        <v>3.149958561046147E-2</v>
      </c>
      <c r="BI22">
        <v>2.2489800353425486E-5</v>
      </c>
      <c r="BJ22">
        <v>0.17531245125798614</v>
      </c>
      <c r="BK22">
        <v>0.22203643090492353</v>
      </c>
      <c r="BL22">
        <v>4.6834315859908562E-2</v>
      </c>
      <c r="BM22">
        <v>0.64643253274584811</v>
      </c>
      <c r="BN22">
        <v>2.8015677282125038E-2</v>
      </c>
      <c r="BO22">
        <v>4.0949461293599915E-2</v>
      </c>
      <c r="BP22">
        <v>2.9236740459453134E-5</v>
      </c>
      <c r="BQ22">
        <v>0.22790618663538198</v>
      </c>
      <c r="BR22">
        <v>0.28864736017640058</v>
      </c>
      <c r="BS22">
        <v>6.0884610617881134E-2</v>
      </c>
      <c r="BT22"/>
      <c r="BU22"/>
      <c r="BV22"/>
      <c r="BW22"/>
      <c r="BX22"/>
      <c r="BY22"/>
      <c r="BZ22"/>
      <c r="CA22">
        <v>9.4956340205734902E-2</v>
      </c>
      <c r="CB22">
        <v>3.8572884430861092E-2</v>
      </c>
      <c r="CC22">
        <v>2.6148253370490159E-2</v>
      </c>
      <c r="CD22">
        <v>7.9640816038491549E-4</v>
      </c>
      <c r="CE22">
        <v>9.4805024774418333E-4</v>
      </c>
      <c r="CF22">
        <v>2.8490743996254571E-2</v>
      </c>
      <c r="CG22">
        <v>0</v>
      </c>
      <c r="CH22">
        <v>0.15970584635488372</v>
      </c>
      <c r="CI22">
        <v>3.1129964637011766E-2</v>
      </c>
      <c r="CJ22">
        <v>4.3445630785600396E-2</v>
      </c>
      <c r="CK22">
        <v>3.7457903184697253E-4</v>
      </c>
      <c r="CL22">
        <v>6.0589522040634444E-3</v>
      </c>
      <c r="CM22">
        <v>7.8696719696361134E-2</v>
      </c>
      <c r="CN22">
        <v>0</v>
      </c>
      <c r="CO22">
        <v>0.17330886763717693</v>
      </c>
      <c r="CP22">
        <v>2.4299591380306539E-2</v>
      </c>
      <c r="CQ22">
        <v>3.8623149424575051E-2</v>
      </c>
      <c r="CR22">
        <v>1.4828641599199231E-4</v>
      </c>
      <c r="CS22">
        <v>1.7038707367694781E-2</v>
      </c>
      <c r="CT22">
        <v>9.2332760596781457E-2</v>
      </c>
      <c r="CU22">
        <v>8.6637245182710136E-4</v>
      </c>
      <c r="CV22"/>
      <c r="CW22">
        <v>2.0905115691525873E-2</v>
      </c>
      <c r="CX22">
        <v>3.7366983928117582E-2</v>
      </c>
      <c r="CY22">
        <v>7.866208234521947E-5</v>
      </c>
      <c r="CZ22">
        <v>3.7273148846803411E-2</v>
      </c>
      <c r="DA22">
        <v>0.1206825492898756</v>
      </c>
      <c r="DB22"/>
      <c r="DC22">
        <v>0.35110821771857231</v>
      </c>
      <c r="DD22">
        <v>1.8318500972907357E-2</v>
      </c>
      <c r="DE22">
        <v>3.6242747261028919E-2</v>
      </c>
      <c r="DF22">
        <v>2.7767602139891645E-5</v>
      </c>
      <c r="DG22">
        <v>8.5659739677204375E-2</v>
      </c>
      <c r="DH22">
        <v>0.18431632831294212</v>
      </c>
      <c r="DI22">
        <v>2.654313389234967E-2</v>
      </c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</row>
    <row r="23" spans="1:127" ht="15.55">
      <c r="A23">
        <v>1934</v>
      </c>
      <c r="B23">
        <v>0.15606498986844292</v>
      </c>
      <c r="C23">
        <v>6.3798746620105942E-2</v>
      </c>
      <c r="D23">
        <v>2.9874564579508212E-2</v>
      </c>
      <c r="E23">
        <v>1.1840004079578565E-3</v>
      </c>
      <c r="F23">
        <v>1.5443483582058997E-2</v>
      </c>
      <c r="G23">
        <v>4.1920483209499461E-2</v>
      </c>
      <c r="H23">
        <v>3.8437114693124614E-3</v>
      </c>
      <c r="I23">
        <v>0.14239840675900484</v>
      </c>
      <c r="J23">
        <v>9.3422692960751216E-2</v>
      </c>
      <c r="K23">
        <v>3.0500520680477813E-2</v>
      </c>
      <c r="L23">
        <v>1.9012191849159612E-3</v>
      </c>
      <c r="M23">
        <v>2.7455224703715679E-3</v>
      </c>
      <c r="N23">
        <v>1.382845146248826E-2</v>
      </c>
      <c r="O23"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>
        <v>0.17891255647426221</v>
      </c>
      <c r="AE23">
        <v>3.1272539935776597E-2</v>
      </c>
      <c r="AF23">
        <v>3.0482324280215994E-2</v>
      </c>
      <c r="AG23">
        <v>3.3889646744721249E-4</v>
      </c>
      <c r="AH23">
        <v>3.2272521564879031E-2</v>
      </c>
      <c r="AI23">
        <v>7.6514002192017913E-2</v>
      </c>
      <c r="AJ23">
        <v>8.0322720339254458E-3</v>
      </c>
      <c r="AK23">
        <v>0.20543044622998025</v>
      </c>
      <c r="AL23">
        <v>2.6724040235978009E-2</v>
      </c>
      <c r="AM23">
        <v>3.2693341857275036E-2</v>
      </c>
      <c r="AN23">
        <v>1.9249829836370463E-4</v>
      </c>
      <c r="AO23">
        <v>4.1849117062384263E-2</v>
      </c>
      <c r="AP23">
        <v>9.3447103345158156E-2</v>
      </c>
      <c r="AQ23">
        <v>1.0524345430821059E-2</v>
      </c>
      <c r="AR23">
        <v>0.2900261718684784</v>
      </c>
      <c r="AS23">
        <v>2.3538305655411786E-2</v>
      </c>
      <c r="AT23">
        <v>3.0998684993573423E-2</v>
      </c>
      <c r="AU23">
        <v>6.8904431338177703E-5</v>
      </c>
      <c r="AV23">
        <v>8.2155954114964652E-2</v>
      </c>
      <c r="AW23">
        <v>0.13113822021842081</v>
      </c>
      <c r="AX23">
        <v>2.2126102454769588E-2</v>
      </c>
      <c r="AY23">
        <v>0.33147748543397243</v>
      </c>
      <c r="AZ23">
        <v>2.2420497195166533E-2</v>
      </c>
      <c r="BA23">
        <v>2.9562688906516251E-2</v>
      </c>
      <c r="BB23">
        <v>4.6026204882825565E-5</v>
      </c>
      <c r="BC23">
        <v>0.10299683458115125</v>
      </c>
      <c r="BD23">
        <v>0.14767483101792134</v>
      </c>
      <c r="BE23">
        <v>2.8776607528334244E-2</v>
      </c>
      <c r="BF23">
        <v>0.46870636735748783</v>
      </c>
      <c r="BG23">
        <v>2.3284410590754045E-2</v>
      </c>
      <c r="BH23">
        <v>2.6317980000961246E-2</v>
      </c>
      <c r="BI23">
        <v>2.077254168935294E-5</v>
      </c>
      <c r="BJ23">
        <v>0.1776302551852805</v>
      </c>
      <c r="BK23">
        <v>0.19299490251517493</v>
      </c>
      <c r="BL23">
        <v>4.8458046523627736E-2</v>
      </c>
      <c r="BM23">
        <v>0.60931827756473422</v>
      </c>
      <c r="BN23">
        <v>3.0269733767980259E-2</v>
      </c>
      <c r="BO23">
        <v>3.4213374001249623E-2</v>
      </c>
      <c r="BP23">
        <v>2.7004304196158823E-5</v>
      </c>
      <c r="BQ23">
        <v>0.23091933174086465</v>
      </c>
      <c r="BR23">
        <v>0.25089337326972744</v>
      </c>
      <c r="BS23">
        <v>6.2995460480716053E-2</v>
      </c>
      <c r="BT23"/>
      <c r="BU23"/>
      <c r="BV23"/>
      <c r="BW23"/>
      <c r="BX23"/>
      <c r="BY23"/>
      <c r="BZ23"/>
      <c r="CA23">
        <v>7.9741176706040265E-2</v>
      </c>
      <c r="CB23">
        <v>4.5932600603493183E-2</v>
      </c>
      <c r="CC23">
        <v>2.2763073409332417E-2</v>
      </c>
      <c r="CD23">
        <v>8.1072055484919189E-4</v>
      </c>
      <c r="CE23">
        <v>-4.8330049656026143E-4</v>
      </c>
      <c r="CF23">
        <v>1.0718082634925725E-2</v>
      </c>
      <c r="CG23">
        <v>0</v>
      </c>
      <c r="CH23">
        <v>0.11985437057080908</v>
      </c>
      <c r="CI23">
        <v>2.9613967212285354E-2</v>
      </c>
      <c r="CJ23">
        <v>3.3336834536320858E-2</v>
      </c>
      <c r="CK23">
        <v>3.0461970320421817E-4</v>
      </c>
      <c r="CL23">
        <v>3.0909066510218745E-3</v>
      </c>
      <c r="CM23">
        <v>5.3508042467976788E-2</v>
      </c>
      <c r="CN23">
        <v>0</v>
      </c>
      <c r="CO23">
        <v>0.15308728737356669</v>
      </c>
      <c r="CP23">
        <v>2.7071603654294805E-2</v>
      </c>
      <c r="CQ23">
        <v>3.5127070466872017E-2</v>
      </c>
      <c r="CR23">
        <v>1.4122544277596312E-4</v>
      </c>
      <c r="CS23">
        <v>1.3430563175033659E-2</v>
      </c>
      <c r="CT23">
        <v>7.6216916376505919E-2</v>
      </c>
      <c r="CU23">
        <v>1.0999082580843138E-3</v>
      </c>
      <c r="CV23"/>
      <c r="CW23">
        <v>2.1615675369636923E-2</v>
      </c>
      <c r="CX23">
        <v>3.2279118726705996E-2</v>
      </c>
      <c r="CY23">
        <v>6.9530961797166046E-5</v>
      </c>
      <c r="CZ23">
        <v>3.0091841465436121E-2</v>
      </c>
      <c r="DA23">
        <v>0.10509315143576395</v>
      </c>
      <c r="DB23"/>
      <c r="DC23">
        <v>0.33449539046347615</v>
      </c>
      <c r="DD23">
        <v>2.0208793855237002E-2</v>
      </c>
      <c r="DE23">
        <v>3.0775276556303362E-2</v>
      </c>
      <c r="DF23">
        <v>2.6186979238013437E-5</v>
      </c>
      <c r="DG23">
        <v>8.8942396527442361E-2</v>
      </c>
      <c r="DH23">
        <v>0.16665516563556498</v>
      </c>
      <c r="DI23">
        <v>2.7887570909690462E-2</v>
      </c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</row>
    <row r="24" spans="1:127" ht="15.55">
      <c r="A24">
        <v>1935</v>
      </c>
      <c r="B24">
        <v>0.14828439743838268</v>
      </c>
      <c r="C24">
        <v>5.9805229344860822E-2</v>
      </c>
      <c r="D24">
        <v>2.7015618404390037E-2</v>
      </c>
      <c r="E24">
        <v>1.085449083143428E-3</v>
      </c>
      <c r="F24">
        <v>1.608575238491719E-2</v>
      </c>
      <c r="G24">
        <v>3.8955556895615993E-2</v>
      </c>
      <c r="H24">
        <v>5.3367913254551884E-3</v>
      </c>
      <c r="I24">
        <v>0.13073207232199632</v>
      </c>
      <c r="J24">
        <v>8.6416847524432544E-2</v>
      </c>
      <c r="K24">
        <v>2.7195230094311559E-2</v>
      </c>
      <c r="L24">
        <v>1.7199222547867113E-3</v>
      </c>
      <c r="M24">
        <v>2.8218903524986111E-3</v>
      </c>
      <c r="N24">
        <v>1.2578182095966898E-2</v>
      </c>
      <c r="O24"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>
        <v>0.17342567310092355</v>
      </c>
      <c r="AE24">
        <v>2.9749446855369437E-2</v>
      </c>
      <c r="AF24">
        <v>2.8004402203913994E-2</v>
      </c>
      <c r="AG24">
        <v>3.1529230526034142E-4</v>
      </c>
      <c r="AH24">
        <v>3.4112828740724029E-2</v>
      </c>
      <c r="AI24">
        <v>6.9926044725537373E-2</v>
      </c>
      <c r="AJ24">
        <v>1.1317658270118377E-2</v>
      </c>
      <c r="AK24">
        <v>0.20203345293885261</v>
      </c>
      <c r="AL24">
        <v>2.5826026139092847E-2</v>
      </c>
      <c r="AM24">
        <v>3.0162851638148788E-2</v>
      </c>
      <c r="AN24">
        <v>1.8193361741742175E-4</v>
      </c>
      <c r="AO24">
        <v>4.4873923113814218E-2</v>
      </c>
      <c r="AP24">
        <v>8.5924278429334158E-2</v>
      </c>
      <c r="AQ24">
        <v>1.5064440001045171E-2</v>
      </c>
      <c r="AR24">
        <v>0.28362993220285404</v>
      </c>
      <c r="AS24">
        <v>2.1433131707891399E-2</v>
      </c>
      <c r="AT24">
        <v>2.7627638767989588E-2</v>
      </c>
      <c r="AU24">
        <v>6.1360399456716601E-5</v>
      </c>
      <c r="AV24">
        <v>8.4376536209076369E-2</v>
      </c>
      <c r="AW24">
        <v>0.12031242516481322</v>
      </c>
      <c r="AX24">
        <v>2.9818839953626743E-2</v>
      </c>
      <c r="AY24">
        <v>0.32596647325381839</v>
      </c>
      <c r="AZ24">
        <v>2.0243351223365989E-2</v>
      </c>
      <c r="BA24">
        <v>2.6270529714913154E-2</v>
      </c>
      <c r="BB24">
        <v>4.0641799406280226E-5</v>
      </c>
      <c r="BC24">
        <v>0.10554395653275994</v>
      </c>
      <c r="BD24">
        <v>0.13544873666159024</v>
      </c>
      <c r="BE24">
        <v>3.8419257321782828E-2</v>
      </c>
      <c r="BF24">
        <v>0.45171953424361405</v>
      </c>
      <c r="BG24">
        <v>2.0270793941050282E-2</v>
      </c>
      <c r="BH24">
        <v>2.2596150731026492E-2</v>
      </c>
      <c r="BI24">
        <v>1.7685841962679909E-5</v>
      </c>
      <c r="BJ24">
        <v>0.17499419492479362</v>
      </c>
      <c r="BK24">
        <v>0.17129690721100294</v>
      </c>
      <c r="BL24">
        <v>6.2543801593778023E-2</v>
      </c>
      <c r="BM24">
        <v>0.58723539451669826</v>
      </c>
      <c r="BN24">
        <v>2.6352032123365367E-2</v>
      </c>
      <c r="BO24">
        <v>2.9374995950334441E-2</v>
      </c>
      <c r="BP24">
        <v>2.2991594551483882E-5</v>
      </c>
      <c r="BQ24">
        <v>0.2274924534022317</v>
      </c>
      <c r="BR24">
        <v>0.22268597937430379</v>
      </c>
      <c r="BS24">
        <v>8.1306942071911428E-2</v>
      </c>
      <c r="BT24"/>
      <c r="BU24"/>
      <c r="BV24"/>
      <c r="BW24"/>
      <c r="BX24"/>
      <c r="BY24"/>
      <c r="BZ24"/>
      <c r="CA24">
        <v>7.8564381365131414E-2</v>
      </c>
      <c r="CB24">
        <v>4.1600361758080656E-2</v>
      </c>
      <c r="CC24">
        <v>2.0908666316391118E-2</v>
      </c>
      <c r="CD24">
        <v>7.1808829418139634E-4</v>
      </c>
      <c r="CE24">
        <v>-3.0876217003913828E-4</v>
      </c>
      <c r="CF24">
        <v>1.5646027166517383E-2</v>
      </c>
      <c r="CG24">
        <v>0</v>
      </c>
      <c r="CH24">
        <v>0.1118396295215697</v>
      </c>
      <c r="CI24">
        <v>3.0304452540383834E-2</v>
      </c>
      <c r="CJ24">
        <v>3.1883195332098241E-2</v>
      </c>
      <c r="CK24">
        <v>3.0485858732918596E-4</v>
      </c>
      <c r="CL24">
        <v>2.1455712483562598E-3</v>
      </c>
      <c r="CM24">
        <v>4.7178651606628937E-2</v>
      </c>
      <c r="CN24">
        <v>2.2900206773256643E-5</v>
      </c>
      <c r="CO24">
        <v>0.13958346750200007</v>
      </c>
      <c r="CP24">
        <v>2.5330659239634335E-2</v>
      </c>
      <c r="CQ24">
        <v>3.1695225953072531E-2</v>
      </c>
      <c r="CR24">
        <v>1.2923377937840424E-4</v>
      </c>
      <c r="CS24">
        <v>1.2080249315199625E-2</v>
      </c>
      <c r="CT24">
        <v>6.8707956329261632E-2</v>
      </c>
      <c r="CU24">
        <v>1.6401428854535569E-3</v>
      </c>
      <c r="CV24"/>
      <c r="CW24">
        <v>2.0215433780688175E-2</v>
      </c>
      <c r="CX24">
        <v>2.9660451356108931E-2</v>
      </c>
      <c r="CY24">
        <v>6.3595016299927828E-5</v>
      </c>
      <c r="CZ24">
        <v>3.2439245144492965E-2</v>
      </c>
      <c r="DA24">
        <v>9.9617385752601664E-2</v>
      </c>
      <c r="DB24"/>
      <c r="DC24">
        <v>0.32960325960924042</v>
      </c>
      <c r="DD24">
        <v>1.8073890574438516E-2</v>
      </c>
      <c r="DE24">
        <v>2.6763029612270599E-2</v>
      </c>
      <c r="DF24">
        <v>2.2904839311530276E-5</v>
      </c>
      <c r="DG24">
        <v>9.5020054750567323E-2</v>
      </c>
      <c r="DH24">
        <v>0.15214302439737976</v>
      </c>
      <c r="DI24">
        <v>3.7580355435272661E-2</v>
      </c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</row>
    <row r="25" spans="1:127" ht="15.55">
      <c r="A25">
        <v>1936</v>
      </c>
      <c r="B25">
        <v>0.15557390443019406</v>
      </c>
      <c r="C25">
        <v>5.8621473624189728E-2</v>
      </c>
      <c r="D25">
        <v>2.3525809157357972E-2</v>
      </c>
      <c r="E25">
        <v>4.1539631548369741E-3</v>
      </c>
      <c r="F25">
        <v>1.7241609889467567E-2</v>
      </c>
      <c r="G25">
        <v>4.5413998322438059E-2</v>
      </c>
      <c r="H25">
        <v>6.6170502819037696E-3</v>
      </c>
      <c r="I25">
        <v>0.13312865552493441</v>
      </c>
      <c r="J25">
        <v>8.5537194863044397E-2</v>
      </c>
      <c r="K25">
        <v>2.383483956162254E-2</v>
      </c>
      <c r="L25">
        <v>6.6466224962011371E-3</v>
      </c>
      <c r="M25">
        <v>3.0543273654826024E-3</v>
      </c>
      <c r="N25">
        <v>1.4055671238583726E-2</v>
      </c>
      <c r="O25"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>
        <v>0.1853986152411278</v>
      </c>
      <c r="AE25">
        <v>2.8846588901680372E-2</v>
      </c>
      <c r="AF25">
        <v>2.4234476149907435E-2</v>
      </c>
      <c r="AG25">
        <v>1.1936157883902514E-3</v>
      </c>
      <c r="AH25">
        <v>3.6170304775867801E-2</v>
      </c>
      <c r="AI25">
        <v>8.1072053197786723E-2</v>
      </c>
      <c r="AJ25">
        <v>1.3881576427495216E-2</v>
      </c>
      <c r="AK25">
        <v>0.21615058844861124</v>
      </c>
      <c r="AL25">
        <v>2.4786864065795163E-2</v>
      </c>
      <c r="AM25">
        <v>2.5680876581432234E-2</v>
      </c>
      <c r="AN25">
        <v>6.8173025164861738E-4</v>
      </c>
      <c r="AO25">
        <v>4.6920378782328222E-2</v>
      </c>
      <c r="AP25">
        <v>9.9792005222727409E-2</v>
      </c>
      <c r="AQ25">
        <v>1.8288733544679608E-2</v>
      </c>
      <c r="AR25">
        <v>0.29272750691917765</v>
      </c>
      <c r="AS25">
        <v>1.89994490318579E-2</v>
      </c>
      <c r="AT25">
        <v>2.1877611397871869E-2</v>
      </c>
      <c r="AU25">
        <v>2.1236315312630994E-4</v>
      </c>
      <c r="AV25">
        <v>8.178604749985445E-2</v>
      </c>
      <c r="AW25">
        <v>0.1364413435019628</v>
      </c>
      <c r="AX25">
        <v>3.3410692334504263E-2</v>
      </c>
      <c r="AY25">
        <v>0.33305178698631227</v>
      </c>
      <c r="AZ25">
        <v>1.7737112019777266E-2</v>
      </c>
      <c r="BA25">
        <v>2.0344421088401156E-2</v>
      </c>
      <c r="BB25">
        <v>1.390301653348493E-4</v>
      </c>
      <c r="BC25">
        <v>0.10112981430589231</v>
      </c>
      <c r="BD25">
        <v>0.15119204144869303</v>
      </c>
      <c r="BE25">
        <v>4.2509367958213709E-2</v>
      </c>
      <c r="BF25">
        <v>0.45481106440603641</v>
      </c>
      <c r="BG25">
        <v>1.7677247735558402E-2</v>
      </c>
      <c r="BH25">
        <v>1.7046723071756351E-2</v>
      </c>
      <c r="BI25">
        <v>6.0215076429228308E-5</v>
      </c>
      <c r="BJ25">
        <v>0.16708754032697831</v>
      </c>
      <c r="BK25">
        <v>0.18388279208500996</v>
      </c>
      <c r="BL25">
        <v>6.9056546110304151E-2</v>
      </c>
      <c r="BM25">
        <v>0.59125438372784733</v>
      </c>
      <c r="BN25">
        <v>2.2980422056225924E-2</v>
      </c>
      <c r="BO25">
        <v>2.2160739993283256E-2</v>
      </c>
      <c r="BP25">
        <v>7.82795993579968E-5</v>
      </c>
      <c r="BQ25">
        <v>0.21721380242507182</v>
      </c>
      <c r="BR25">
        <v>0.23904762971051297</v>
      </c>
      <c r="BS25">
        <v>8.9773509943395405E-2</v>
      </c>
      <c r="BT25"/>
      <c r="BU25"/>
      <c r="BV25"/>
      <c r="BW25"/>
      <c r="BX25"/>
      <c r="BY25"/>
      <c r="BZ25"/>
      <c r="CA25">
        <v>7.9427096467440061E-2</v>
      </c>
      <c r="CB25">
        <v>4.1633524563754964E-2</v>
      </c>
      <c r="CC25">
        <v>1.9124086949717806E-2</v>
      </c>
      <c r="CD25">
        <v>2.805818219445698E-3</v>
      </c>
      <c r="CE25">
        <v>1.6980946481686267E-4</v>
      </c>
      <c r="CF25">
        <v>1.5693857269704736E-2</v>
      </c>
      <c r="CG25">
        <v>0</v>
      </c>
      <c r="CH25">
        <v>0.11533685242173881</v>
      </c>
      <c r="CI25">
        <v>3.1763057234617427E-2</v>
      </c>
      <c r="CJ25">
        <v>2.9462314524676528E-2</v>
      </c>
      <c r="CK25">
        <v>1.2475268451786279E-3</v>
      </c>
      <c r="CL25">
        <v>2.1027396037276232E-3</v>
      </c>
      <c r="CM25">
        <v>5.0700491398667322E-2</v>
      </c>
      <c r="CN25">
        <v>6.0722814871286081E-5</v>
      </c>
      <c r="CO25">
        <v>0.14817450641522159</v>
      </c>
      <c r="CP25">
        <v>2.3350086979052012E-2</v>
      </c>
      <c r="CQ25">
        <v>2.6835715274614615E-2</v>
      </c>
      <c r="CR25">
        <v>4.6510784825658686E-4</v>
      </c>
      <c r="CS25">
        <v>1.2142900488117146E-2</v>
      </c>
      <c r="CT25">
        <v>8.3333254539530971E-2</v>
      </c>
      <c r="CU25">
        <v>2.0474412856502297E-3</v>
      </c>
      <c r="CV25"/>
      <c r="CW25">
        <v>1.7797142441382596E-2</v>
      </c>
      <c r="CX25">
        <v>2.3453852059296752E-2</v>
      </c>
      <c r="CY25">
        <v>2.1858779398158779E-4</v>
      </c>
      <c r="CZ25">
        <v>3.1024897135711181E-2</v>
      </c>
      <c r="DA25">
        <v>0.11904099417647995</v>
      </c>
      <c r="DB25"/>
      <c r="DC25">
        <v>0.34283938475133879</v>
      </c>
      <c r="DD25">
        <v>1.5708889031737745E-2</v>
      </c>
      <c r="DE25">
        <v>2.0084627185679108E-2</v>
      </c>
      <c r="DF25">
        <v>7.772427598224078E-5</v>
      </c>
      <c r="DG25">
        <v>9.3779960690325972E-2</v>
      </c>
      <c r="DH25">
        <v>0.1711704459765358</v>
      </c>
      <c r="DI25">
        <v>4.2017737591077901E-2</v>
      </c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</row>
    <row r="26" spans="1:127" ht="15.55">
      <c r="A26">
        <v>1937</v>
      </c>
      <c r="B26">
        <v>0.16756522890197731</v>
      </c>
      <c r="C26">
        <v>5.7130212792421767E-2</v>
      </c>
      <c r="D26">
        <v>2.1517973485074896E-2</v>
      </c>
      <c r="E26">
        <v>1.7608872869478397E-2</v>
      </c>
      <c r="F26">
        <v>2.2976411171172766E-2</v>
      </c>
      <c r="G26">
        <v>4.2043729303893558E-2</v>
      </c>
      <c r="H26">
        <v>6.2880292799359378E-3</v>
      </c>
      <c r="I26">
        <v>0.14705063338276828</v>
      </c>
      <c r="J26">
        <v>8.14059616022271E-2</v>
      </c>
      <c r="K26">
        <v>2.1468972590822897E-2</v>
      </c>
      <c r="L26">
        <v>2.7514525517708666E-2</v>
      </c>
      <c r="M26">
        <v>3.9749156410050172E-3</v>
      </c>
      <c r="N26">
        <v>1.268625803100459E-2</v>
      </c>
      <c r="O26"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>
        <v>0.19581946118570817</v>
      </c>
      <c r="AE26">
        <v>2.8874135909429843E-2</v>
      </c>
      <c r="AF26">
        <v>2.2505018097891457E-2</v>
      </c>
      <c r="AG26">
        <v>5.1968345851505244E-3</v>
      </c>
      <c r="AH26">
        <v>4.9506259474868461E-2</v>
      </c>
      <c r="AI26">
        <v>7.618861596599677E-2</v>
      </c>
      <c r="AJ26">
        <v>1.354859715237109E-2</v>
      </c>
      <c r="AK26">
        <v>0.2257555505919723</v>
      </c>
      <c r="AL26">
        <v>2.4850680834480596E-2</v>
      </c>
      <c r="AM26">
        <v>2.1805135835427505E-2</v>
      </c>
      <c r="AN26">
        <v>2.9729600991862631E-3</v>
      </c>
      <c r="AO26">
        <v>6.4275499583955162E-2</v>
      </c>
      <c r="AP26">
        <v>9.3972351424837369E-2</v>
      </c>
      <c r="AQ26">
        <v>1.7878922814085412E-2</v>
      </c>
      <c r="AR26">
        <v>0.31758793808770236</v>
      </c>
      <c r="AS26">
        <v>1.8797977084354048E-2</v>
      </c>
      <c r="AT26">
        <v>2.021763811643677E-2</v>
      </c>
      <c r="AU26">
        <v>9.1392189448152741E-4</v>
      </c>
      <c r="AV26">
        <v>0.1103487567601983</v>
      </c>
      <c r="AW26">
        <v>0.13510125078676788</v>
      </c>
      <c r="AX26">
        <v>3.2208393445463807E-2</v>
      </c>
      <c r="AY26">
        <v>0.36575399689106902</v>
      </c>
      <c r="AZ26">
        <v>1.772206588919966E-2</v>
      </c>
      <c r="BA26">
        <v>1.896650093518245E-2</v>
      </c>
      <c r="BB26">
        <v>6.042272186206571E-4</v>
      </c>
      <c r="BC26">
        <v>0.13691389004595608</v>
      </c>
      <c r="BD26">
        <v>0.15020217875617747</v>
      </c>
      <c r="BE26">
        <v>4.1345134045932729E-2</v>
      </c>
      <c r="BF26">
        <v>0.50519127690370813</v>
      </c>
      <c r="BG26">
        <v>1.7601020137255625E-2</v>
      </c>
      <c r="BH26">
        <v>1.5966809818979067E-2</v>
      </c>
      <c r="BI26">
        <v>2.6078838277794185E-4</v>
      </c>
      <c r="BJ26">
        <v>0.21969060020336911</v>
      </c>
      <c r="BK26">
        <v>0.18456337552793867</v>
      </c>
      <c r="BL26">
        <v>6.7108682833387681E-2</v>
      </c>
      <c r="BM26">
        <v>0.65674865997482057</v>
      </c>
      <c r="BN26">
        <v>2.2881326178432315E-2</v>
      </c>
      <c r="BO26">
        <v>2.075685276467279E-2</v>
      </c>
      <c r="BP26">
        <v>3.3902489761132441E-4</v>
      </c>
      <c r="BQ26">
        <v>0.28559778026437987</v>
      </c>
      <c r="BR26">
        <v>0.23993238818632029</v>
      </c>
      <c r="BS26">
        <v>8.7241287683403987E-2</v>
      </c>
      <c r="BT26"/>
      <c r="BU26"/>
      <c r="BV26"/>
      <c r="BW26"/>
      <c r="BX26"/>
      <c r="BY26"/>
      <c r="BZ26"/>
      <c r="CA26">
        <v>9.3628896031957135E-2</v>
      </c>
      <c r="CB26">
        <v>4.1462301110307402E-2</v>
      </c>
      <c r="CC26">
        <v>2.389176138492349E-2</v>
      </c>
      <c r="CD26">
        <v>1.2154289081952419E-2</v>
      </c>
      <c r="CE26">
        <v>3.7055050293340291E-4</v>
      </c>
      <c r="CF26">
        <v>1.574999395184043E-2</v>
      </c>
      <c r="CG26">
        <v>0</v>
      </c>
      <c r="CH26">
        <v>0.10300023232135702</v>
      </c>
      <c r="CI26">
        <v>3.2364475256020118E-2</v>
      </c>
      <c r="CJ26">
        <v>2.3183105260741719E-2</v>
      </c>
      <c r="CK26">
        <v>5.5291195511883266E-3</v>
      </c>
      <c r="CL26">
        <v>3.1912234868589841E-3</v>
      </c>
      <c r="CM26">
        <v>3.8641812546859847E-2</v>
      </c>
      <c r="CN26">
        <v>9.0496219688011986E-5</v>
      </c>
      <c r="CO26">
        <v>0.15208875809353214</v>
      </c>
      <c r="CP26">
        <v>2.2350239588835138E-2</v>
      </c>
      <c r="CQ26">
        <v>2.4058207619688122E-2</v>
      </c>
      <c r="CR26">
        <v>1.9364538712710183E-3</v>
      </c>
      <c r="CS26">
        <v>1.8668098070302647E-2</v>
      </c>
      <c r="CT26">
        <v>8.3038832673775459E-2</v>
      </c>
      <c r="CU26">
        <v>2.0369262696597504E-3</v>
      </c>
      <c r="CV26"/>
      <c r="CW26">
        <v>1.7844727313795609E-2</v>
      </c>
      <c r="CX26">
        <v>2.1811262890257518E-2</v>
      </c>
      <c r="CY26">
        <v>9.5333459767924227E-4</v>
      </c>
      <c r="CZ26">
        <v>4.7980148511035194E-2</v>
      </c>
      <c r="DA26">
        <v>0.1163143526443452</v>
      </c>
      <c r="DB26"/>
      <c r="DC26">
        <v>0.37936089131218598</v>
      </c>
      <c r="DD26">
        <v>1.5801721906761153E-2</v>
      </c>
      <c r="DE26">
        <v>1.876094355918928E-2</v>
      </c>
      <c r="DF26">
        <v>3.4007557068962258E-4</v>
      </c>
      <c r="DG26">
        <v>0.13352267834497128</v>
      </c>
      <c r="DH26">
        <v>0.16903461710348044</v>
      </c>
      <c r="DI26">
        <v>4.1900854827094235E-2</v>
      </c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</row>
    <row r="27" spans="1:127" ht="15.55">
      <c r="A27">
        <v>1938</v>
      </c>
      <c r="B27">
        <v>0.17503376272595056</v>
      </c>
      <c r="C27">
        <v>6.0448265115312698E-2</v>
      </c>
      <c r="D27">
        <v>2.4166320382297941E-2</v>
      </c>
      <c r="E27">
        <v>2.0997818408477042E-2</v>
      </c>
      <c r="F27">
        <v>2.4127363390816538E-2</v>
      </c>
      <c r="G27">
        <v>3.8515478911281945E-2</v>
      </c>
      <c r="H27">
        <v>6.7785165177643878E-3</v>
      </c>
      <c r="I27">
        <v>0.15945811927145342</v>
      </c>
      <c r="J27">
        <v>8.5799305934915374E-2</v>
      </c>
      <c r="K27">
        <v>2.4007392707068025E-2</v>
      </c>
      <c r="L27">
        <v>3.2682420249452428E-2</v>
      </c>
      <c r="M27">
        <v>4.2546072185280998E-3</v>
      </c>
      <c r="N27">
        <v>1.2714393161489496E-2</v>
      </c>
      <c r="O27"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>
        <v>0.19871144017586861</v>
      </c>
      <c r="AE27">
        <v>3.0689316432736275E-2</v>
      </c>
      <c r="AF27">
        <v>2.5404193040785086E-2</v>
      </c>
      <c r="AG27">
        <v>6.2250340393504829E-3</v>
      </c>
      <c r="AH27">
        <v>5.2079090062268664E-2</v>
      </c>
      <c r="AI27">
        <v>6.9642302048377763E-2</v>
      </c>
      <c r="AJ27">
        <v>1.4671504552350325E-2</v>
      </c>
      <c r="AK27">
        <v>0.23085590090822611</v>
      </c>
      <c r="AL27">
        <v>2.7389307916845927E-2</v>
      </c>
      <c r="AM27">
        <v>2.5208988480240495E-2</v>
      </c>
      <c r="AN27">
        <v>3.6928057690684504E-3</v>
      </c>
      <c r="AO27">
        <v>6.9550154856596616E-2</v>
      </c>
      <c r="AP27">
        <v>8.4938226297439162E-2</v>
      </c>
      <c r="AQ27">
        <v>2.0076417588035453E-2</v>
      </c>
      <c r="AR27">
        <v>0.33476037091936728</v>
      </c>
      <c r="AS27">
        <v>2.2155546966312577E-2</v>
      </c>
      <c r="AT27">
        <v>2.3663768481756869E-2</v>
      </c>
      <c r="AU27">
        <v>1.2139619100260644E-3</v>
      </c>
      <c r="AV27">
        <v>0.12676436251600376</v>
      </c>
      <c r="AW27">
        <v>0.12231582349171352</v>
      </c>
      <c r="AX27">
        <v>3.8646907553554495E-2</v>
      </c>
      <c r="AY27">
        <v>0.3921294621312017</v>
      </c>
      <c r="AZ27">
        <v>2.1383628323643995E-2</v>
      </c>
      <c r="BA27">
        <v>2.2124460924739263E-2</v>
      </c>
      <c r="BB27">
        <v>8.2165963751994512E-4</v>
      </c>
      <c r="BC27">
        <v>0.16040871490812453</v>
      </c>
      <c r="BD27">
        <v>0.13664992747312144</v>
      </c>
      <c r="BE27">
        <v>5.0741070864052537E-2</v>
      </c>
      <c r="BF27">
        <v>0.55968485846318239</v>
      </c>
      <c r="BG27">
        <v>2.1726384088054194E-2</v>
      </c>
      <c r="BH27">
        <v>1.7872493822787959E-2</v>
      </c>
      <c r="BI27">
        <v>3.6279598531842842E-4</v>
      </c>
      <c r="BJ27">
        <v>0.26208563167161131</v>
      </c>
      <c r="BK27">
        <v>0.17316031495233836</v>
      </c>
      <c r="BL27">
        <v>8.4477237943072173E-2</v>
      </c>
      <c r="BM27">
        <v>0.72759031600213708</v>
      </c>
      <c r="BN27">
        <v>2.8244299314470454E-2</v>
      </c>
      <c r="BO27">
        <v>2.3234241969624349E-2</v>
      </c>
      <c r="BP27">
        <v>4.7163478091395694E-4</v>
      </c>
      <c r="BQ27">
        <v>0.34071132117309472</v>
      </c>
      <c r="BR27">
        <v>0.22510840943803989</v>
      </c>
      <c r="BS27">
        <v>0.10982040932599382</v>
      </c>
      <c r="BT27"/>
      <c r="BU27"/>
      <c r="BV27"/>
      <c r="BW27"/>
      <c r="BX27"/>
      <c r="BY27"/>
      <c r="BZ27"/>
      <c r="CA27">
        <v>0.10164551240536282</v>
      </c>
      <c r="CB27">
        <v>3.964681817267926E-2</v>
      </c>
      <c r="CC27">
        <v>2.507364986263166E-2</v>
      </c>
      <c r="CD27">
        <v>1.309812460374536E-2</v>
      </c>
      <c r="CE27">
        <v>1.7778715181702193E-3</v>
      </c>
      <c r="CF27">
        <v>2.2049048248136319E-2</v>
      </c>
      <c r="CG27">
        <v>0</v>
      </c>
      <c r="CH27">
        <v>0.11164523163297585</v>
      </c>
      <c r="CI27">
        <v>3.30121917320845E-2</v>
      </c>
      <c r="CJ27">
        <v>2.6260486254914707E-2</v>
      </c>
      <c r="CK27">
        <v>6.3560365732523109E-3</v>
      </c>
      <c r="CL27">
        <v>4.1913226546460899E-3</v>
      </c>
      <c r="CM27">
        <v>4.1699800328315578E-2</v>
      </c>
      <c r="CN27">
        <v>1.2539408976267348E-4</v>
      </c>
      <c r="CO27">
        <v>0.15658550444763711</v>
      </c>
      <c r="CP27">
        <v>2.4467554912197913E-2</v>
      </c>
      <c r="CQ27">
        <v>2.7966042599621897E-2</v>
      </c>
      <c r="CR27">
        <v>2.3891320972005315E-3</v>
      </c>
      <c r="CS27">
        <v>2.1715925631134017E-2</v>
      </c>
      <c r="CT27">
        <v>7.7634444040821343E-2</v>
      </c>
      <c r="CU27">
        <v>2.4124051666614137E-3</v>
      </c>
      <c r="CV27"/>
      <c r="CW27">
        <v>2.1050091248090468E-2</v>
      </c>
      <c r="CX27">
        <v>2.6042917552405731E-2</v>
      </c>
      <c r="CY27">
        <v>1.2674009827576822E-3</v>
      </c>
      <c r="CZ27">
        <v>5.616861654235232E-2</v>
      </c>
      <c r="DA27">
        <v>0.1012727874773769</v>
      </c>
      <c r="DB27"/>
      <c r="DC27">
        <v>0.40689758711229307</v>
      </c>
      <c r="DD27">
        <v>2.0201771586181246E-2</v>
      </c>
      <c r="DE27">
        <v>2.1949552463196402E-2</v>
      </c>
      <c r="DF27">
        <v>4.8998760699630434E-4</v>
      </c>
      <c r="DG27">
        <v>0.16243366627513886</v>
      </c>
      <c r="DH27">
        <v>0.14634941318954156</v>
      </c>
      <c r="DI27">
        <v>5.547319599123874E-2</v>
      </c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</row>
    <row r="28" spans="1:127" ht="15.55">
      <c r="A28">
        <v>1939</v>
      </c>
      <c r="B28">
        <v>0.16402353940423464</v>
      </c>
      <c r="C28">
        <v>5.8981981435418308E-2</v>
      </c>
      <c r="D28">
        <v>2.2241096887702483E-2</v>
      </c>
      <c r="E28">
        <v>2.1258266092337559E-2</v>
      </c>
      <c r="F28">
        <v>1.8042832008736274E-2</v>
      </c>
      <c r="G28">
        <v>3.7578110780804461E-2</v>
      </c>
      <c r="H28">
        <v>5.9212521992355761E-3</v>
      </c>
      <c r="I28">
        <v>0.15681499634559448</v>
      </c>
      <c r="J28">
        <v>8.6066252528946494E-2</v>
      </c>
      <c r="K28">
        <v>2.285848969474687E-2</v>
      </c>
      <c r="L28">
        <v>3.4015861538128717E-2</v>
      </c>
      <c r="M28">
        <v>3.2413636937133157E-3</v>
      </c>
      <c r="N28">
        <v>1.0633028890059102E-2</v>
      </c>
      <c r="O28"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>
        <v>0.17570791883481907</v>
      </c>
      <c r="AE28">
        <v>2.9022864997292234E-2</v>
      </c>
      <c r="AF28">
        <v>2.2461338337886182E-2</v>
      </c>
      <c r="AG28">
        <v>6.1081957043488408E-3</v>
      </c>
      <c r="AH28">
        <v>3.778735066404016E-2</v>
      </c>
      <c r="AI28">
        <v>6.7906753254440066E-2</v>
      </c>
      <c r="AJ28">
        <v>1.2421415876811618E-2</v>
      </c>
      <c r="AK28">
        <v>0.20109189588046628</v>
      </c>
      <c r="AL28">
        <v>2.5522834663799152E-2</v>
      </c>
      <c r="AM28">
        <v>2.2269820224051464E-2</v>
      </c>
      <c r="AN28">
        <v>3.5704459286399906E-3</v>
      </c>
      <c r="AO28">
        <v>4.9350473618363838E-2</v>
      </c>
      <c r="AP28">
        <v>8.3629762259627052E-2</v>
      </c>
      <c r="AQ28">
        <v>1.6748559185984776E-2</v>
      </c>
      <c r="AR28">
        <v>0.28008428699092136</v>
      </c>
      <c r="AS28">
        <v>2.0104596847642275E-2</v>
      </c>
      <c r="AT28">
        <v>2.0761531667891183E-2</v>
      </c>
      <c r="AU28">
        <v>1.1429733359654254E-3</v>
      </c>
      <c r="AV28">
        <v>8.7072696365966193E-2</v>
      </c>
      <c r="AW28">
        <v>0.11963043161000436</v>
      </c>
      <c r="AX28">
        <v>3.1372057163451914E-2</v>
      </c>
      <c r="AY28">
        <v>0.32249867882058836</v>
      </c>
      <c r="AZ28">
        <v>1.9274261080038733E-2</v>
      </c>
      <c r="BA28">
        <v>1.9437591541961178E-2</v>
      </c>
      <c r="BB28">
        <v>7.6843376587640874E-4</v>
      </c>
      <c r="BC28">
        <v>0.10904607279369165</v>
      </c>
      <c r="BD28">
        <v>0.13309671597353739</v>
      </c>
      <c r="BE28">
        <v>4.0875603665483012E-2</v>
      </c>
      <c r="BF28">
        <v>0.44931914260773687</v>
      </c>
      <c r="BG28">
        <v>1.9573512639226149E-2</v>
      </c>
      <c r="BH28">
        <v>1.6198872862260634E-2</v>
      </c>
      <c r="BI28">
        <v>3.3912666296989543E-4</v>
      </c>
      <c r="BJ28">
        <v>0.1782235978021349</v>
      </c>
      <c r="BK28">
        <v>0.16678577249501864</v>
      </c>
      <c r="BL28">
        <v>6.8198260146126677E-2</v>
      </c>
      <c r="BM28">
        <v>0.58411488539005796</v>
      </c>
      <c r="BN28">
        <v>2.5445566430993993E-2</v>
      </c>
      <c r="BO28">
        <v>2.1058534720938826E-2</v>
      </c>
      <c r="BP28">
        <v>4.4086466186086409E-4</v>
      </c>
      <c r="BQ28">
        <v>0.23169067714277539</v>
      </c>
      <c r="BR28">
        <v>0.21682150424352425</v>
      </c>
      <c r="BS28">
        <v>8.8657738189964683E-2</v>
      </c>
      <c r="BT28"/>
      <c r="BU28"/>
      <c r="BV28"/>
      <c r="BW28"/>
      <c r="BX28"/>
      <c r="BY28"/>
      <c r="BZ28"/>
      <c r="CA28">
        <v>9.4116436299119616E-2</v>
      </c>
      <c r="CB28">
        <v>3.9069699363430799E-2</v>
      </c>
      <c r="CC28">
        <v>2.228923408067204E-2</v>
      </c>
      <c r="CD28">
        <v>1.3392417943878366E-2</v>
      </c>
      <c r="CE28">
        <v>2.331822683176046E-3</v>
      </c>
      <c r="CF28">
        <v>1.7033262227962361E-2</v>
      </c>
      <c r="CG28">
        <v>0</v>
      </c>
      <c r="CH28">
        <v>0.10502593126842415</v>
      </c>
      <c r="CI28">
        <v>3.1678591951084897E-2</v>
      </c>
      <c r="CJ28">
        <v>2.3420459370921506E-2</v>
      </c>
      <c r="CK28">
        <v>6.3284309338367626E-3</v>
      </c>
      <c r="CL28">
        <v>3.6486487544413072E-3</v>
      </c>
      <c r="CM28">
        <v>3.9815145416172322E-2</v>
      </c>
      <c r="CN28">
        <v>1.3465484196734752E-4</v>
      </c>
      <c r="CO28">
        <v>0.1451375516540116</v>
      </c>
      <c r="CP28">
        <v>2.2660039541359034E-2</v>
      </c>
      <c r="CQ28">
        <v>2.4555537915192577E-2</v>
      </c>
      <c r="CR28">
        <v>2.2957701287555743E-3</v>
      </c>
      <c r="CS28">
        <v>1.6428309109775798E-2</v>
      </c>
      <c r="CT28">
        <v>7.7081230242348558E-2</v>
      </c>
      <c r="CU28">
        <v>2.1166647165800686E-3</v>
      </c>
      <c r="CV28"/>
      <c r="CW28">
        <v>1.8982760001962726E-2</v>
      </c>
      <c r="CX28">
        <v>2.2393467338012431E-2</v>
      </c>
      <c r="CY28">
        <v>1.1858713038339719E-3</v>
      </c>
      <c r="CZ28">
        <v>3.8070794868572538E-2</v>
      </c>
      <c r="DA28">
        <v>0.10112683200707162</v>
      </c>
      <c r="DB28"/>
      <c r="DC28">
        <v>0.32900415051410697</v>
      </c>
      <c r="DD28">
        <v>1.754931104794482E-2</v>
      </c>
      <c r="DE28">
        <v>1.9140167673374626E-2</v>
      </c>
      <c r="DF28">
        <v>4.4164554823485335E-4</v>
      </c>
      <c r="DG28">
        <v>0.10016240758723727</v>
      </c>
      <c r="DH28">
        <v>0.14787198689971046</v>
      </c>
      <c r="DI28">
        <v>4.3838631757605009E-2</v>
      </c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</row>
    <row r="29" spans="1:127" ht="15.55">
      <c r="A29">
        <v>1940</v>
      </c>
      <c r="B29">
        <v>0.17356915782688967</v>
      </c>
      <c r="C29">
        <v>5.8861444006248841E-2</v>
      </c>
      <c r="D29">
        <v>2.0844030282836448E-2</v>
      </c>
      <c r="E29">
        <v>2.0428897604247463E-2</v>
      </c>
      <c r="F29">
        <v>1.8418781476342901E-2</v>
      </c>
      <c r="G29">
        <v>5.0089035035013163E-2</v>
      </c>
      <c r="H29">
        <v>4.9269694222008583E-3</v>
      </c>
      <c r="I29">
        <v>0.1561441377154851</v>
      </c>
      <c r="J29">
        <v>8.6132403568535493E-2</v>
      </c>
      <c r="K29">
        <v>2.2135170854593069E-2</v>
      </c>
      <c r="L29">
        <v>3.2780885957087252E-2</v>
      </c>
      <c r="M29">
        <v>3.5821525054531649E-3</v>
      </c>
      <c r="N29">
        <v>1.1513524829816147E-2</v>
      </c>
      <c r="O29"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>
        <v>0.19389963761075324</v>
      </c>
      <c r="AE29">
        <v>2.8874480545168342E-2</v>
      </c>
      <c r="AF29">
        <v>2.0088802935892911E-2</v>
      </c>
      <c r="AG29">
        <v>5.8518391518431554E-3</v>
      </c>
      <c r="AH29">
        <v>3.8092551975396002E-2</v>
      </c>
      <c r="AI29">
        <v>9.0688107618600203E-2</v>
      </c>
      <c r="AJ29">
        <v>1.0303855383852607E-2</v>
      </c>
      <c r="AK29">
        <v>0.2225823613928149</v>
      </c>
      <c r="AL29">
        <v>2.4945403112389734E-2</v>
      </c>
      <c r="AM29">
        <v>1.9298263153252893E-2</v>
      </c>
      <c r="AN29">
        <v>3.3603894956998294E-3</v>
      </c>
      <c r="AO29">
        <v>4.8697993059358985E-2</v>
      </c>
      <c r="AP29">
        <v>0.11263153282603591</v>
      </c>
      <c r="AQ29">
        <v>1.3648779746077522E-2</v>
      </c>
      <c r="AR29">
        <v>0.29884718384828168</v>
      </c>
      <c r="AS29">
        <v>1.8734670595209415E-2</v>
      </c>
      <c r="AT29">
        <v>1.6273434872088034E-2</v>
      </c>
      <c r="AU29">
        <v>1.0256338136398798E-3</v>
      </c>
      <c r="AV29">
        <v>8.0705882765950879E-2</v>
      </c>
      <c r="AW29">
        <v>0.15773619000906741</v>
      </c>
      <c r="AX29">
        <v>2.4371371792326055E-2</v>
      </c>
      <c r="AY29">
        <v>0.33670233178688846</v>
      </c>
      <c r="AZ29">
        <v>1.7636626538061726E-2</v>
      </c>
      <c r="BA29">
        <v>1.4767047053414232E-2</v>
      </c>
      <c r="BB29">
        <v>6.7709523885623368E-4</v>
      </c>
      <c r="BC29">
        <v>9.9006280597170745E-2</v>
      </c>
      <c r="BD29">
        <v>0.17357722028140823</v>
      </c>
      <c r="BE29">
        <v>3.1038062077977352E-2</v>
      </c>
      <c r="BF29">
        <v>0.44225599887647693</v>
      </c>
      <c r="BG29">
        <v>1.7116400994731464E-2</v>
      </c>
      <c r="BH29">
        <v>1.1457719770661706E-2</v>
      </c>
      <c r="BI29">
        <v>2.8556906322766063E-4</v>
      </c>
      <c r="BJ29">
        <v>0.1525589412916119</v>
      </c>
      <c r="BK29">
        <v>0.21236833978880854</v>
      </c>
      <c r="BL29">
        <v>4.8469027967435671E-2</v>
      </c>
      <c r="BM29">
        <v>0.57493279853942003</v>
      </c>
      <c r="BN29">
        <v>2.2251321293150904E-2</v>
      </c>
      <c r="BO29">
        <v>1.4895035701860218E-2</v>
      </c>
      <c r="BP29">
        <v>3.7123978219595882E-4</v>
      </c>
      <c r="BQ29">
        <v>0.19832662367909548</v>
      </c>
      <c r="BR29">
        <v>0.27607884172545111</v>
      </c>
      <c r="BS29">
        <v>6.3009736357666379E-2</v>
      </c>
      <c r="BT29"/>
      <c r="BU29"/>
      <c r="BV29"/>
      <c r="BW29"/>
      <c r="BX29"/>
      <c r="BY29"/>
      <c r="BZ29"/>
      <c r="CA29">
        <v>9.8947724773622431E-2</v>
      </c>
      <c r="CB29">
        <v>4.0977486693166809E-2</v>
      </c>
      <c r="CC29">
        <v>2.1928720045142049E-2</v>
      </c>
      <c r="CD29">
        <v>1.3526012404376873E-2</v>
      </c>
      <c r="CE29">
        <v>3.0121401545748928E-3</v>
      </c>
      <c r="CF29">
        <v>1.9503365476361827E-2</v>
      </c>
      <c r="CG29">
        <v>0</v>
      </c>
      <c r="CH29">
        <v>0.12115820963711856</v>
      </c>
      <c r="CI29">
        <v>3.2780982016713645E-2</v>
      </c>
      <c r="CJ29">
        <v>2.2669781643041523E-2</v>
      </c>
      <c r="CK29">
        <v>6.3060538227021441E-3</v>
      </c>
      <c r="CL29">
        <v>5.3334419474942623E-3</v>
      </c>
      <c r="CM29">
        <v>5.3946921944678754E-2</v>
      </c>
      <c r="CN29">
        <v>1.2102826248821978E-4</v>
      </c>
      <c r="CO29">
        <v>0.17011907467606632</v>
      </c>
      <c r="CP29">
        <v>2.238291159129226E-2</v>
      </c>
      <c r="CQ29">
        <v>2.1081578975268397E-2</v>
      </c>
      <c r="CR29">
        <v>2.1836843191601692E-3</v>
      </c>
      <c r="CS29">
        <v>1.6951218535120847E-2</v>
      </c>
      <c r="CT29">
        <v>0.10530213026835705</v>
      </c>
      <c r="CU29">
        <v>2.217550986867605E-3</v>
      </c>
      <c r="CV29"/>
      <c r="CW29">
        <v>1.8190678881986128E-2</v>
      </c>
      <c r="CX29">
        <v>1.8159324225740132E-2</v>
      </c>
      <c r="CY29">
        <v>1.0942905506864055E-3</v>
      </c>
      <c r="CZ29">
        <v>3.8433117995738002E-2</v>
      </c>
      <c r="DA29">
        <v>0.13413570553055001</v>
      </c>
      <c r="DB29"/>
      <c r="DC29">
        <v>0.34688267319218902</v>
      </c>
      <c r="DD29">
        <v>1.6028639422629928E-2</v>
      </c>
      <c r="DE29">
        <v>1.4280991555003742E-2</v>
      </c>
      <c r="DF29">
        <v>3.8843287875472624E-4</v>
      </c>
      <c r="DG29">
        <v>9.4025550277047967E-2</v>
      </c>
      <c r="DH29">
        <v>0.18936604585688865</v>
      </c>
      <c r="DI29">
        <v>3.2793013201864007E-2</v>
      </c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</row>
    <row r="30" spans="1:127" ht="15.55">
      <c r="A30">
        <v>1941</v>
      </c>
      <c r="B30">
        <v>0.19910689937278428</v>
      </c>
      <c r="C30">
        <v>5.6287496591218983E-2</v>
      </c>
      <c r="D30">
        <v>1.6421802563403327E-2</v>
      </c>
      <c r="E30">
        <v>1.9890237251158984E-2</v>
      </c>
      <c r="F30">
        <v>1.9685710389964549E-2</v>
      </c>
      <c r="G30">
        <v>8.2458412871557127E-2</v>
      </c>
      <c r="H30">
        <v>4.3632397054813197E-3</v>
      </c>
      <c r="I30">
        <v>0.14815162337775306</v>
      </c>
      <c r="J30">
        <v>8.0092655468782345E-2</v>
      </c>
      <c r="K30">
        <v>1.7320275887994358E-2</v>
      </c>
      <c r="L30">
        <v>3.103564842628817E-2</v>
      </c>
      <c r="M30">
        <v>5.0588793875046322E-3</v>
      </c>
      <c r="N30">
        <v>1.4644164207183542E-2</v>
      </c>
      <c r="O30"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0.25618913928218889</v>
      </c>
      <c r="AE30">
        <v>2.8494442314767204E-2</v>
      </c>
      <c r="AF30">
        <v>1.5803530950308026E-2</v>
      </c>
      <c r="AG30">
        <v>5.8796621524522946E-3</v>
      </c>
      <c r="AH30">
        <v>4.0061225451722041E-2</v>
      </c>
      <c r="AI30">
        <v>0.15653368280083604</v>
      </c>
      <c r="AJ30">
        <v>9.4165956121032828E-3</v>
      </c>
      <c r="AK30">
        <v>0.29711193832097671</v>
      </c>
      <c r="AL30">
        <v>2.3955641658711346E-2</v>
      </c>
      <c r="AM30">
        <v>1.4541656385874091E-2</v>
      </c>
      <c r="AN30">
        <v>3.2856470608305403E-3</v>
      </c>
      <c r="AO30">
        <v>5.0573231756129447E-2</v>
      </c>
      <c r="AP30">
        <v>0.19261742164906132</v>
      </c>
      <c r="AQ30">
        <v>1.2138339810370005E-2</v>
      </c>
      <c r="AR30">
        <v>0.38029065020928138</v>
      </c>
      <c r="AS30">
        <v>1.696078709549308E-2</v>
      </c>
      <c r="AT30">
        <v>1.0586772284946276E-2</v>
      </c>
      <c r="AU30">
        <v>9.4537972035011895E-4</v>
      </c>
      <c r="AV30">
        <v>7.8513235409880561E-2</v>
      </c>
      <c r="AW30">
        <v>0.25285488713843784</v>
      </c>
      <c r="AX30">
        <v>2.0429588560173493E-2</v>
      </c>
      <c r="AY30">
        <v>0.4189929636874416</v>
      </c>
      <c r="AZ30">
        <v>1.5819032100201268E-2</v>
      </c>
      <c r="BA30">
        <v>9.2807458097390171E-3</v>
      </c>
      <c r="BB30">
        <v>6.1834116363252464E-4</v>
      </c>
      <c r="BC30">
        <v>9.5495795287193083E-2</v>
      </c>
      <c r="BD30">
        <v>0.27212031589186592</v>
      </c>
      <c r="BE30">
        <v>2.5658733434809792E-2</v>
      </c>
      <c r="BF30">
        <v>0.52456980844133894</v>
      </c>
      <c r="BG30">
        <v>1.4900053345426885E-2</v>
      </c>
      <c r="BH30">
        <v>6.7137502638399812E-3</v>
      </c>
      <c r="BI30">
        <v>2.5310489131064777E-4</v>
      </c>
      <c r="BJ30">
        <v>0.14116484021594136</v>
      </c>
      <c r="BK30">
        <v>0.3234762976117217</v>
      </c>
      <c r="BL30">
        <v>3.8061762113098349E-2</v>
      </c>
      <c r="BM30">
        <v>0.66476145235844186</v>
      </c>
      <c r="BN30">
        <v>1.5881174615187656E-2</v>
      </c>
      <c r="BO30">
        <v>3.4032357680169232E-3</v>
      </c>
      <c r="BP30">
        <v>8.1874801446685366E-5</v>
      </c>
      <c r="BQ30">
        <v>0.19689884901104263</v>
      </c>
      <c r="BR30">
        <v>0.39096740243382266</v>
      </c>
      <c r="BS30">
        <v>5.752891572892533E-2</v>
      </c>
      <c r="BT30"/>
      <c r="BU30"/>
      <c r="BV30"/>
      <c r="BW30"/>
      <c r="BX30"/>
      <c r="BY30"/>
      <c r="BZ30"/>
      <c r="CA30">
        <v>0.10829768690235329</v>
      </c>
      <c r="CB30">
        <v>4.4197302222884691E-2</v>
      </c>
      <c r="CC30">
        <v>1.9702627920183659E-2</v>
      </c>
      <c r="CD30">
        <v>1.4853685859741497E-2</v>
      </c>
      <c r="CE30">
        <v>1.3321052075197643E-3</v>
      </c>
      <c r="CF30">
        <v>2.8211965692023687E-2</v>
      </c>
      <c r="CG30">
        <v>0</v>
      </c>
      <c r="CH30">
        <v>0.17294906534140075</v>
      </c>
      <c r="CI30">
        <v>3.4093830361699003E-2</v>
      </c>
      <c r="CJ30">
        <v>1.9967657721233465E-2</v>
      </c>
      <c r="CK30">
        <v>6.677678714035299E-3</v>
      </c>
      <c r="CL30">
        <v>6.7789686137221441E-3</v>
      </c>
      <c r="CM30">
        <v>0.10530969006937949</v>
      </c>
      <c r="CN30">
        <v>1.2123986133134107E-4</v>
      </c>
      <c r="CO30">
        <v>0.24675865899055693</v>
      </c>
      <c r="CP30">
        <v>2.0912348835805755E-2</v>
      </c>
      <c r="CQ30">
        <v>1.5005613320691174E-2</v>
      </c>
      <c r="CR30">
        <v>2.0772563781514155E-3</v>
      </c>
      <c r="CS30">
        <v>1.683209805186428E-2</v>
      </c>
      <c r="CT30">
        <v>0.18960226668475272</v>
      </c>
      <c r="CU30">
        <v>2.3290757192915941E-3</v>
      </c>
      <c r="CV30"/>
      <c r="CW30">
        <v>1.6861607792973E-2</v>
      </c>
      <c r="CX30">
        <v>1.2125712770409379E-2</v>
      </c>
      <c r="CY30">
        <v>1.0327536420168927E-3</v>
      </c>
      <c r="CZ30">
        <v>4.0203196118730258E-2</v>
      </c>
      <c r="DA30">
        <v>0.21723386005126211</v>
      </c>
      <c r="DB30"/>
      <c r="DC30">
        <v>0.4449827730604492</v>
      </c>
      <c r="DD30">
        <v>1.4324774708261299E-2</v>
      </c>
      <c r="DE30">
        <v>8.6405565606421722E-3</v>
      </c>
      <c r="DF30">
        <v>3.5344442430135204E-4</v>
      </c>
      <c r="DG30">
        <v>0.1064804386692105</v>
      </c>
      <c r="DH30">
        <v>0.28853263901462356</v>
      </c>
      <c r="DI30">
        <v>2.665091968341032E-2</v>
      </c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</row>
    <row r="31" spans="1:127" ht="15.55">
      <c r="A31">
        <v>1942</v>
      </c>
      <c r="B31">
        <v>0.20190862491057421</v>
      </c>
      <c r="C31">
        <v>4.669830205892584E-2</v>
      </c>
      <c r="D31">
        <v>1.3047958467061782E-2</v>
      </c>
      <c r="E31">
        <v>1.8981235355504361E-2</v>
      </c>
      <c r="F31">
        <v>3.2081700697685102E-2</v>
      </c>
      <c r="G31">
        <v>8.7318933322831957E-2</v>
      </c>
      <c r="H31">
        <v>3.7804950085651842E-3</v>
      </c>
      <c r="I31">
        <v>0.12473844900384642</v>
      </c>
      <c r="J31">
        <v>6.128763678072198E-2</v>
      </c>
      <c r="K31">
        <v>1.2717218369008019E-2</v>
      </c>
      <c r="L31">
        <v>2.731721121061137E-2</v>
      </c>
      <c r="M31">
        <v>1.1599805936739434E-2</v>
      </c>
      <c r="N31">
        <v>1.181657670676562E-2</v>
      </c>
      <c r="O31"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>
        <v>0.3064006004921494</v>
      </c>
      <c r="AE31">
        <v>2.6194491298252982E-2</v>
      </c>
      <c r="AF31">
        <v>1.387120859053916E-2</v>
      </c>
      <c r="AG31">
        <v>6.2172385874280913E-3</v>
      </c>
      <c r="AH31">
        <v>6.5325483989273139E-2</v>
      </c>
      <c r="AI31">
        <v>0.18575164228164465</v>
      </c>
      <c r="AJ31">
        <v>9.0405357450113397E-3</v>
      </c>
      <c r="AK31">
        <v>0.34699795615616585</v>
      </c>
      <c r="AL31">
        <v>2.1557278419981622E-2</v>
      </c>
      <c r="AM31">
        <v>1.2113882262675782E-2</v>
      </c>
      <c r="AN31">
        <v>3.4009667622249594E-3</v>
      </c>
      <c r="AO31">
        <v>7.4396241695495136E-2</v>
      </c>
      <c r="AP31">
        <v>0.22412194578862166</v>
      </c>
      <c r="AQ31">
        <v>1.1407641227166697E-2</v>
      </c>
      <c r="AR31">
        <v>0.43134785724531288</v>
      </c>
      <c r="AS31">
        <v>1.4628059100284111E-2</v>
      </c>
      <c r="AT31">
        <v>8.2744961131766166E-3</v>
      </c>
      <c r="AU31">
        <v>9.3786934325829736E-4</v>
      </c>
      <c r="AV31">
        <v>9.9254546043436268E-2</v>
      </c>
      <c r="AW31">
        <v>0.28985439274658725</v>
      </c>
      <c r="AX31">
        <v>1.8398493898570338E-2</v>
      </c>
      <c r="AY31">
        <v>0.46290768851864206</v>
      </c>
      <c r="AZ31">
        <v>1.3459698273712364E-2</v>
      </c>
      <c r="BA31">
        <v>7.0155623718182415E-3</v>
      </c>
      <c r="BB31">
        <v>6.0517214559595626E-4</v>
      </c>
      <c r="BC31">
        <v>0.11282690339004632</v>
      </c>
      <c r="BD31">
        <v>0.30630906243962297</v>
      </c>
      <c r="BE31">
        <v>2.2691289897846204E-2</v>
      </c>
      <c r="BF31">
        <v>0.53670980303040605</v>
      </c>
      <c r="BG31">
        <v>1.2594621421173164E-2</v>
      </c>
      <c r="BH31">
        <v>4.6704576736697244E-3</v>
      </c>
      <c r="BI31">
        <v>2.4608955838272586E-4</v>
      </c>
      <c r="BJ31">
        <v>0.14166176472333122</v>
      </c>
      <c r="BK31">
        <v>0.34483064790302148</v>
      </c>
      <c r="BL31">
        <v>3.2706221750827706E-2</v>
      </c>
      <c r="BM31">
        <v>0.6161082666449692</v>
      </c>
      <c r="BN31">
        <v>1.3938801609160219E-2</v>
      </c>
      <c r="BO31">
        <v>2.027267597782165E-3</v>
      </c>
      <c r="BP31">
        <v>8.2658673253047042E-5</v>
      </c>
      <c r="BQ31">
        <v>0.16391384465525841</v>
      </c>
      <c r="BR31">
        <v>0.38515795866464614</v>
      </c>
      <c r="BS31">
        <v>5.0987735444869071E-2</v>
      </c>
      <c r="BT31"/>
      <c r="BU31"/>
      <c r="BV31"/>
      <c r="BW31"/>
      <c r="BX31"/>
      <c r="BY31"/>
      <c r="BZ31"/>
      <c r="CA31">
        <v>0.14413334583995702</v>
      </c>
      <c r="CB31">
        <v>4.3904782062724225E-2</v>
      </c>
      <c r="CC31">
        <v>2.0074818707716147E-2</v>
      </c>
      <c r="CD31">
        <v>1.6972493611342534E-2</v>
      </c>
      <c r="CE31">
        <v>2.5500632626693449E-2</v>
      </c>
      <c r="CF31">
        <v>3.7680618831480675E-2</v>
      </c>
      <c r="CG31">
        <v>0</v>
      </c>
      <c r="CH31">
        <v>0.20645141120271013</v>
      </c>
      <c r="CI31">
        <v>3.2739233532366352E-2</v>
      </c>
      <c r="CJ31">
        <v>1.8069656004232628E-2</v>
      </c>
      <c r="CK31">
        <v>7.375875646753482E-3</v>
      </c>
      <c r="CL31">
        <v>2.9386821972737145E-2</v>
      </c>
      <c r="CM31">
        <v>0.11875355394017216</v>
      </c>
      <c r="CN31">
        <v>1.26270106448369E-4</v>
      </c>
      <c r="CO31">
        <v>0.31708056257966555</v>
      </c>
      <c r="CP31">
        <v>1.8930149045288822E-2</v>
      </c>
      <c r="CQ31">
        <v>1.283481461136087E-2</v>
      </c>
      <c r="CR31">
        <v>2.1629011634188159E-3</v>
      </c>
      <c r="CS31">
        <v>4.5277895353556384E-2</v>
      </c>
      <c r="CT31">
        <v>0.23528501214231146</v>
      </c>
      <c r="CU31">
        <v>2.5897902637291815E-3</v>
      </c>
      <c r="CV31"/>
      <c r="CW31">
        <v>1.4455099834296379E-2</v>
      </c>
      <c r="CX31">
        <v>9.6709445226415246E-3</v>
      </c>
      <c r="CY31">
        <v>1.0183901775838852E-3</v>
      </c>
      <c r="CZ31">
        <v>7.5793592008666491E-2</v>
      </c>
      <c r="DA31">
        <v>0.26840863388048181</v>
      </c>
      <c r="DB31"/>
      <c r="DC31">
        <v>0.49576536000690302</v>
      </c>
      <c r="DD31">
        <v>1.1851748639757249E-2</v>
      </c>
      <c r="DE31">
        <v>6.1245956259846149E-3</v>
      </c>
      <c r="DF31">
        <v>3.3636524902214653E-4</v>
      </c>
      <c r="DG31">
        <v>0.12771144916424776</v>
      </c>
      <c r="DH31">
        <v>0.32713632495122896</v>
      </c>
      <c r="DI31">
        <v>2.2604876376662236E-2</v>
      </c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</row>
    <row r="32" spans="1:127" ht="15.55">
      <c r="A32">
        <v>1943</v>
      </c>
      <c r="B32">
        <v>0.25107098979755355</v>
      </c>
      <c r="C32">
        <v>4.2396239517119814E-2</v>
      </c>
      <c r="D32">
        <v>1.1025052080551252E-2</v>
      </c>
      <c r="E32">
        <v>2.0180545911009026E-2</v>
      </c>
      <c r="F32">
        <v>8.9402275519470109E-2</v>
      </c>
      <c r="G32">
        <v>8.5043533999252172E-2</v>
      </c>
      <c r="H32">
        <v>3.0233427701511673E-3</v>
      </c>
      <c r="I32">
        <v>0.16525170524524913</v>
      </c>
      <c r="J32">
        <v>5.2810913777091205E-2</v>
      </c>
      <c r="K32">
        <v>1.0107670286647158E-2</v>
      </c>
      <c r="L32">
        <v>2.7565720996953997E-2</v>
      </c>
      <c r="M32">
        <v>6.3562834722394115E-2</v>
      </c>
      <c r="N32">
        <v>1.120456546216266E-2</v>
      </c>
      <c r="O32"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>
        <v>0.37987336849877401</v>
      </c>
      <c r="AE32">
        <v>2.5697770325393308E-2</v>
      </c>
      <c r="AF32">
        <v>1.284737103154936E-2</v>
      </c>
      <c r="AG32">
        <v>7.1427458473905412E-3</v>
      </c>
      <c r="AH32">
        <v>0.13097209784703112</v>
      </c>
      <c r="AI32">
        <v>0.19540084596406224</v>
      </c>
      <c r="AJ32">
        <v>7.8125374833474381E-3</v>
      </c>
      <c r="AK32">
        <v>0.41920322337237348</v>
      </c>
      <c r="AL32">
        <v>2.0994881861124068E-2</v>
      </c>
      <c r="AM32">
        <v>1.1118033949436331E-2</v>
      </c>
      <c r="AN32">
        <v>3.8788597870800562E-3</v>
      </c>
      <c r="AO32">
        <v>0.14046819191511137</v>
      </c>
      <c r="AP32">
        <v>0.23295674617281895</v>
      </c>
      <c r="AQ32">
        <v>9.7865096868027194E-3</v>
      </c>
      <c r="AR32">
        <v>0.49685655473229945</v>
      </c>
      <c r="AS32">
        <v>1.438341690456166E-2</v>
      </c>
      <c r="AT32">
        <v>7.4787465622074591E-3</v>
      </c>
      <c r="AU32">
        <v>1.0799406568525976E-3</v>
      </c>
      <c r="AV32">
        <v>0.16481282244189782</v>
      </c>
      <c r="AW32">
        <v>0.29316847959959352</v>
      </c>
      <c r="AX32">
        <v>1.5933148567186358E-2</v>
      </c>
      <c r="AY32">
        <v>0.52463402297859496</v>
      </c>
      <c r="AZ32">
        <v>1.3437678731159001E-2</v>
      </c>
      <c r="BA32">
        <v>6.2963184421062027E-3</v>
      </c>
      <c r="BB32">
        <v>7.0753845487518381E-4</v>
      </c>
      <c r="BC32">
        <v>0.1784327229912836</v>
      </c>
      <c r="BD32">
        <v>0.30590024791764286</v>
      </c>
      <c r="BE32">
        <v>1.9859516441528075E-2</v>
      </c>
      <c r="BF32">
        <v>0.58908780818441764</v>
      </c>
      <c r="BG32">
        <v>1.2940676730464161E-2</v>
      </c>
      <c r="BH32">
        <v>4.3022290366979774E-3</v>
      </c>
      <c r="BI32">
        <v>2.9610602659516886E-4</v>
      </c>
      <c r="BJ32">
        <v>0.19787977456153882</v>
      </c>
      <c r="BK32">
        <v>0.3448762038110248</v>
      </c>
      <c r="BL32">
        <v>2.8792818018096581E-2</v>
      </c>
      <c r="BM32">
        <v>0.67736527079693776</v>
      </c>
      <c r="BN32">
        <v>1.5665722388328959E-2</v>
      </c>
      <c r="BO32">
        <v>1.8632642961838588E-3</v>
      </c>
      <c r="BP32">
        <v>1.0879166127592289E-4</v>
      </c>
      <c r="BQ32">
        <v>0.21693066790843823</v>
      </c>
      <c r="BR32">
        <v>0.39404615915694297</v>
      </c>
      <c r="BS32">
        <v>4.8750665385767798E-2</v>
      </c>
      <c r="BT32"/>
      <c r="BU32"/>
      <c r="BV32"/>
      <c r="BW32"/>
      <c r="BX32"/>
      <c r="BY32"/>
      <c r="BZ32"/>
      <c r="CA32">
        <v>0.21919810911201679</v>
      </c>
      <c r="CB32">
        <v>4.4310418806134039E-2</v>
      </c>
      <c r="CC32">
        <v>1.9169686580704899E-2</v>
      </c>
      <c r="CD32">
        <v>2.0059581681090941E-2</v>
      </c>
      <c r="CE32">
        <v>8.9591800275196989E-2</v>
      </c>
      <c r="CF32">
        <v>4.6066621768889933E-2</v>
      </c>
      <c r="CG32">
        <v>0</v>
      </c>
      <c r="CH32">
        <v>0.29317623818314142</v>
      </c>
      <c r="CI32">
        <v>3.1402506951952784E-2</v>
      </c>
      <c r="CJ32">
        <v>1.6622050241083621E-2</v>
      </c>
      <c r="CK32">
        <v>8.2849823555452753E-3</v>
      </c>
      <c r="CL32">
        <v>9.6762079411999394E-2</v>
      </c>
      <c r="CM32">
        <v>0.13999397643580644</v>
      </c>
      <c r="CN32">
        <v>1.1064278675387517E-4</v>
      </c>
      <c r="CO32">
        <v>0.40454741490391938</v>
      </c>
      <c r="CP32">
        <v>1.7632234419308595E-2</v>
      </c>
      <c r="CQ32">
        <v>1.1471773391058924E-2</v>
      </c>
      <c r="CR32">
        <v>2.3592403160360149E-3</v>
      </c>
      <c r="CS32">
        <v>0.11336298984859171</v>
      </c>
      <c r="CT32">
        <v>0.25727801077009677</v>
      </c>
      <c r="CU32">
        <v>2.4431661588273741E-3</v>
      </c>
      <c r="CV32"/>
      <c r="CW32">
        <v>1.3975657710311677E-2</v>
      </c>
      <c r="CX32">
        <v>8.4211265369325619E-3</v>
      </c>
      <c r="CY32">
        <v>1.1530484356363974E-3</v>
      </c>
      <c r="CZ32">
        <v>0.15301086941199926</v>
      </c>
      <c r="DA32">
        <v>0.26906554008102013</v>
      </c>
      <c r="DB32"/>
      <c r="DC32">
        <v>0.54712283293701192</v>
      </c>
      <c r="DD32">
        <v>1.1626286600703854E-2</v>
      </c>
      <c r="DE32">
        <v>5.4737627921855742E-3</v>
      </c>
      <c r="DF32">
        <v>3.8641315464692423E-4</v>
      </c>
      <c r="DG32">
        <v>0.18713616582508877</v>
      </c>
      <c r="DH32">
        <v>0.32333268862654962</v>
      </c>
      <c r="DI32">
        <v>1.9167515937837137E-2</v>
      </c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</row>
    <row r="33" spans="1:127" ht="15.55">
      <c r="A33">
        <v>1944</v>
      </c>
      <c r="B33">
        <v>0.24047766952897415</v>
      </c>
      <c r="C33">
        <v>4.5526046039463773E-2</v>
      </c>
      <c r="D33">
        <v>1.0632366995858554E-2</v>
      </c>
      <c r="E33">
        <v>2.1638062774278266E-2</v>
      </c>
      <c r="F33">
        <v>8.7921118652421665E-2</v>
      </c>
      <c r="G33">
        <v>7.136528352978655E-2</v>
      </c>
      <c r="H33">
        <v>3.3947915371653498E-3</v>
      </c>
      <c r="I33">
        <v>0.17115420736833342</v>
      </c>
      <c r="J33">
        <v>5.4510479335827686E-2</v>
      </c>
      <c r="K33">
        <v>9.5285256805868086E-3</v>
      </c>
      <c r="L33">
        <v>2.8410478280164922E-2</v>
      </c>
      <c r="M33">
        <v>6.5901766447957588E-2</v>
      </c>
      <c r="N33">
        <v>1.2802957623796414E-2</v>
      </c>
      <c r="O33"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>
        <v>0.35325769546727054</v>
      </c>
      <c r="AE33">
        <v>2.947869704480548E-2</v>
      </c>
      <c r="AF33">
        <v>1.2883167016977356E-2</v>
      </c>
      <c r="AG33">
        <v>8.1814618156851402E-3</v>
      </c>
      <c r="AH33">
        <v>0.12467249006438809</v>
      </c>
      <c r="AI33">
        <v>0.16867061749615372</v>
      </c>
      <c r="AJ33">
        <v>9.3712620292607501E-3</v>
      </c>
      <c r="AK33">
        <v>0.39768603687379145</v>
      </c>
      <c r="AL33">
        <v>2.5145353031722498E-2</v>
      </c>
      <c r="AM33">
        <v>1.1755350288903484E-2</v>
      </c>
      <c r="AN33">
        <v>4.6387530513188934E-3</v>
      </c>
      <c r="AO33">
        <v>0.13534194654477899</v>
      </c>
      <c r="AP33">
        <v>0.20854816811565804</v>
      </c>
      <c r="AQ33">
        <v>1.2256465841409488E-2</v>
      </c>
      <c r="AR33">
        <v>0.48160438020307694</v>
      </c>
      <c r="AS33">
        <v>1.8372285434348282E-2</v>
      </c>
      <c r="AT33">
        <v>8.3386994052230372E-3</v>
      </c>
      <c r="AU33">
        <v>1.3773803302268158E-3</v>
      </c>
      <c r="AV33">
        <v>0.16369702530702554</v>
      </c>
      <c r="AW33">
        <v>0.26854115969948805</v>
      </c>
      <c r="AX33">
        <v>2.1277830026765178E-2</v>
      </c>
      <c r="AY33">
        <v>0.50822917908049869</v>
      </c>
      <c r="AZ33">
        <v>1.7444482980808421E-2</v>
      </c>
      <c r="BA33">
        <v>7.1892953809356754E-3</v>
      </c>
      <c r="BB33">
        <v>9.1714239102345615E-4</v>
      </c>
      <c r="BC33">
        <v>0.17517563457900062</v>
      </c>
      <c r="BD33">
        <v>0.28067429595146143</v>
      </c>
      <c r="BE33">
        <v>2.6828327797269111E-2</v>
      </c>
      <c r="BF33">
        <v>0.57087433178348068</v>
      </c>
      <c r="BG33">
        <v>1.7052799448138714E-2</v>
      </c>
      <c r="BH33">
        <v>4.9280558479781892E-3</v>
      </c>
      <c r="BI33">
        <v>3.8961782058110397E-4</v>
      </c>
      <c r="BJ33">
        <v>0.19199222396785309</v>
      </c>
      <c r="BK33">
        <v>0.31795113371901862</v>
      </c>
      <c r="BL33">
        <v>3.8560500979910949E-2</v>
      </c>
      <c r="BM33">
        <v>0.63249974316882274</v>
      </c>
      <c r="BN33">
        <v>1.861336177165001E-2</v>
      </c>
      <c r="BO33">
        <v>2.1763968305084916E-3</v>
      </c>
      <c r="BP33">
        <v>1.2906927504740664E-4</v>
      </c>
      <c r="BQ33">
        <v>0.18288998801633718</v>
      </c>
      <c r="BR33">
        <v>0.3702684747329355</v>
      </c>
      <c r="BS33">
        <v>5.84224525423441E-2</v>
      </c>
      <c r="BT33"/>
      <c r="BU33"/>
      <c r="BV33"/>
      <c r="BW33"/>
      <c r="BX33"/>
      <c r="BY33"/>
      <c r="BZ33"/>
      <c r="CA33">
        <v>0.21062143307018558</v>
      </c>
      <c r="CB33">
        <v>4.3553259188351935E-2</v>
      </c>
      <c r="CC33">
        <v>1.6172036501339252E-2</v>
      </c>
      <c r="CD33">
        <v>1.9687453568998294E-2</v>
      </c>
      <c r="CE33">
        <v>8.8177033424235066E-2</v>
      </c>
      <c r="CF33">
        <v>4.3031650387260985E-2</v>
      </c>
      <c r="CG33">
        <v>0</v>
      </c>
      <c r="CH33">
        <v>0.28307654138421517</v>
      </c>
      <c r="CI33">
        <v>3.4249195107980253E-2</v>
      </c>
      <c r="CJ33">
        <v>1.6145549059751609E-2</v>
      </c>
      <c r="CK33">
        <v>9.0225751255156167E-3</v>
      </c>
      <c r="CL33">
        <v>9.3849441561563857E-2</v>
      </c>
      <c r="CM33">
        <v>0.12967908495702518</v>
      </c>
      <c r="CN33">
        <v>1.306955723786369E-4</v>
      </c>
      <c r="CO33">
        <v>0.39927756996409436</v>
      </c>
      <c r="CP33">
        <v>2.1344127971414172E-2</v>
      </c>
      <c r="CQ33">
        <v>1.1958285816328783E-2</v>
      </c>
      <c r="CR33">
        <v>2.8516493107500259E-3</v>
      </c>
      <c r="CS33">
        <v>0.12312241258781272</v>
      </c>
      <c r="CT33">
        <v>0.23650563024495258</v>
      </c>
      <c r="CU33">
        <v>3.4954640328361164E-3</v>
      </c>
      <c r="CV33"/>
      <c r="CW33">
        <v>1.7855371397295421E-2</v>
      </c>
      <c r="CX33">
        <v>9.5267737614586553E-3</v>
      </c>
      <c r="CY33">
        <v>1.4709470967812846E-3</v>
      </c>
      <c r="CZ33">
        <v>0.15396445864848993</v>
      </c>
      <c r="DA33">
        <v>0.24431999836643625</v>
      </c>
      <c r="DB33"/>
      <c r="DC33">
        <v>0.53307983245209689</v>
      </c>
      <c r="DD33">
        <v>1.6171506605995135E-2</v>
      </c>
      <c r="DE33">
        <v>6.4757525224107227E-3</v>
      </c>
      <c r="DF33">
        <v>5.3667854100336891E-4</v>
      </c>
      <c r="DG33">
        <v>0.1957998555115387</v>
      </c>
      <c r="DH33">
        <v>0.28674946350475544</v>
      </c>
      <c r="DI33">
        <v>2.7346575766393585E-2</v>
      </c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</row>
    <row r="34" spans="1:127" ht="15.55">
      <c r="A34">
        <v>1945</v>
      </c>
      <c r="B34">
        <v>0.24942259838178543</v>
      </c>
      <c r="C34">
        <v>5.1918960130728692E-2</v>
      </c>
      <c r="D34">
        <v>1.0927170409222533E-2</v>
      </c>
      <c r="E34">
        <v>2.6523222720567417E-2</v>
      </c>
      <c r="F34">
        <v>9.6566385043683853E-2</v>
      </c>
      <c r="G34">
        <v>5.9538178043341133E-2</v>
      </c>
      <c r="H34">
        <v>3.9486820342417789E-3</v>
      </c>
      <c r="I34">
        <v>0.18623407122242586</v>
      </c>
      <c r="J34">
        <v>6.1586643938599202E-2</v>
      </c>
      <c r="K34">
        <v>9.6446211472896604E-3</v>
      </c>
      <c r="L34">
        <v>3.4500623680639123E-2</v>
      </c>
      <c r="M34">
        <v>6.8541079344115477E-2</v>
      </c>
      <c r="N34">
        <v>1.1961103111782372E-2</v>
      </c>
      <c r="O34">
        <v>0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>
        <v>0.35627495697868761</v>
      </c>
      <c r="AE34">
        <v>3.4183339648883586E-2</v>
      </c>
      <c r="AF34">
        <v>1.3592732217527119E-2</v>
      </c>
      <c r="AG34">
        <v>1.0197153987994997E-2</v>
      </c>
      <c r="AH34">
        <v>0.14645666804690846</v>
      </c>
      <c r="AI34">
        <v>0.14076155381988803</v>
      </c>
      <c r="AJ34">
        <v>1.1083509257485408E-2</v>
      </c>
      <c r="AK34">
        <v>0.39805756613365134</v>
      </c>
      <c r="AL34">
        <v>2.9241163247162843E-2</v>
      </c>
      <c r="AM34">
        <v>1.2551132559917898E-2</v>
      </c>
      <c r="AN34">
        <v>5.7980242113072405E-3</v>
      </c>
      <c r="AO34">
        <v>0.16229426460707383</v>
      </c>
      <c r="AP34">
        <v>0.17363596887490557</v>
      </c>
      <c r="AQ34">
        <v>1.4537012633283943E-2</v>
      </c>
      <c r="AR34">
        <v>0.48698247074455175</v>
      </c>
      <c r="AS34">
        <v>2.2377579278362515E-2</v>
      </c>
      <c r="AT34">
        <v>9.3900797417463804E-3</v>
      </c>
      <c r="AU34">
        <v>1.8032073152661474E-3</v>
      </c>
      <c r="AV34">
        <v>0.20298399686988183</v>
      </c>
      <c r="AW34">
        <v>0.2239985465587814</v>
      </c>
      <c r="AX34">
        <v>2.6429060980513445E-2</v>
      </c>
      <c r="AY34">
        <v>0.52018840159723601</v>
      </c>
      <c r="AZ34">
        <v>2.1833459320972009E-2</v>
      </c>
      <c r="BA34">
        <v>8.3552471480942015E-3</v>
      </c>
      <c r="BB34">
        <v>1.2337952098498434E-3</v>
      </c>
      <c r="BC34">
        <v>0.21841710249827423</v>
      </c>
      <c r="BD34">
        <v>0.2362672904912316</v>
      </c>
      <c r="BE34">
        <v>3.4081506928814079E-2</v>
      </c>
      <c r="BF34">
        <v>0.59786339490925189</v>
      </c>
      <c r="BG34">
        <v>2.2524673962578033E-2</v>
      </c>
      <c r="BH34">
        <v>6.052799449250747E-3</v>
      </c>
      <c r="BI34">
        <v>5.5315074938891808E-4</v>
      </c>
      <c r="BJ34">
        <v>0.23936745504607429</v>
      </c>
      <c r="BK34">
        <v>0.27891750992826525</v>
      </c>
      <c r="BL34">
        <v>5.0447805773694648E-2</v>
      </c>
      <c r="BM34">
        <v>0.69624035738723433</v>
      </c>
      <c r="BN34">
        <v>2.7067147751480745E-2</v>
      </c>
      <c r="BO34">
        <v>2.8721802936350423E-3</v>
      </c>
      <c r="BP34">
        <v>2.0173553733770914E-4</v>
      </c>
      <c r="BQ34">
        <v>0.23918833951832727</v>
      </c>
      <c r="BR34">
        <v>0.34344378608270776</v>
      </c>
      <c r="BS34">
        <v>8.346716820374564E-2</v>
      </c>
      <c r="BT34"/>
      <c r="BU34"/>
      <c r="BV34"/>
      <c r="BW34"/>
      <c r="BX34"/>
      <c r="BY34"/>
      <c r="BZ34"/>
      <c r="CA34">
        <v>0.22397860285392632</v>
      </c>
      <c r="CB34">
        <v>5.0044158085532281E-2</v>
      </c>
      <c r="CC34">
        <v>1.654171793955047E-2</v>
      </c>
      <c r="CD34">
        <v>2.4314432519104336E-2</v>
      </c>
      <c r="CE34">
        <v>9.2771778426563298E-2</v>
      </c>
      <c r="CF34">
        <v>4.0306515883175936E-2</v>
      </c>
      <c r="CG34">
        <v>0</v>
      </c>
      <c r="CH34">
        <v>0.2871843473030925</v>
      </c>
      <c r="CI34">
        <v>3.7544109232615828E-2</v>
      </c>
      <c r="CJ34">
        <v>1.615637516917439E-2</v>
      </c>
      <c r="CK34">
        <v>1.0630747562635675E-2</v>
      </c>
      <c r="CL34">
        <v>0.10824392703606489</v>
      </c>
      <c r="CM34">
        <v>0.11445801818459896</v>
      </c>
      <c r="CN34">
        <v>1.5117011800276598E-4</v>
      </c>
      <c r="CO34">
        <v>0.39173049906638807</v>
      </c>
      <c r="CP34">
        <v>2.3939034858449237E-2</v>
      </c>
      <c r="CQ34">
        <v>1.2290189063368959E-2</v>
      </c>
      <c r="CR34">
        <v>3.4376859600309924E-3</v>
      </c>
      <c r="CS34">
        <v>0.15346662360647406</v>
      </c>
      <c r="CT34">
        <v>0.19413747955736849</v>
      </c>
      <c r="CU34">
        <v>4.459486020696281E-3</v>
      </c>
      <c r="CV34"/>
      <c r="CW34">
        <v>2.1181101770768141E-2</v>
      </c>
      <c r="CX34">
        <v>1.0482360800446643E-2</v>
      </c>
      <c r="CY34">
        <v>1.8755065091299941E-3</v>
      </c>
      <c r="CZ34">
        <v>0.19429016144353706</v>
      </c>
      <c r="DA34">
        <v>0.19684944262082685</v>
      </c>
      <c r="DB34"/>
      <c r="DC34">
        <v>0.54502174820997873</v>
      </c>
      <c r="DD34">
        <v>2.0309485941553872E-2</v>
      </c>
      <c r="DE34">
        <v>7.5964235936022929E-3</v>
      </c>
      <c r="DF34">
        <v>7.2444353724353196E-4</v>
      </c>
      <c r="DG34">
        <v>0.23795640782687932</v>
      </c>
      <c r="DH34">
        <v>0.24408752695521868</v>
      </c>
      <c r="DI34">
        <v>3.4347460355480974E-2</v>
      </c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</row>
    <row r="35" spans="1:127" ht="15.55">
      <c r="A35">
        <v>1946</v>
      </c>
      <c r="B35">
        <v>0.24486743779314732</v>
      </c>
      <c r="C35">
        <v>5.9603307099133473E-2</v>
      </c>
      <c r="D35">
        <v>1.0483742745846252E-2</v>
      </c>
      <c r="E35">
        <v>3.2882184593369904E-2</v>
      </c>
      <c r="F35">
        <v>8.5509579457826543E-2</v>
      </c>
      <c r="G35">
        <v>5.2026194451069242E-2</v>
      </c>
      <c r="H35">
        <v>4.3624294459018997E-3</v>
      </c>
      <c r="I35">
        <v>0.19379451765245226</v>
      </c>
      <c r="J35">
        <v>7.238788645970981E-2</v>
      </c>
      <c r="K35">
        <v>9.3578363286031096E-3</v>
      </c>
      <c r="L35">
        <v>4.3792153575086035E-2</v>
      </c>
      <c r="M35">
        <v>5.8062252108049099E-2</v>
      </c>
      <c r="N35">
        <v>1.019438918100417E-2</v>
      </c>
      <c r="O35">
        <v>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>
        <v>0.32583686204251289</v>
      </c>
      <c r="AE35">
        <v>3.7657868862770699E-2</v>
      </c>
      <c r="AF35">
        <v>1.276216539087965E-2</v>
      </c>
      <c r="AG35">
        <v>1.2131380520455471E-2</v>
      </c>
      <c r="AH35">
        <v>0.13316699946291441</v>
      </c>
      <c r="AI35">
        <v>0.1183681082331049</v>
      </c>
      <c r="AJ35">
        <v>1.1750339572387738E-2</v>
      </c>
      <c r="AK35">
        <v>0.35970195745995043</v>
      </c>
      <c r="AL35">
        <v>3.2055837593004337E-2</v>
      </c>
      <c r="AM35">
        <v>1.1845060834334901E-2</v>
      </c>
      <c r="AN35">
        <v>6.8640827010109364E-3</v>
      </c>
      <c r="AO35">
        <v>0.14968412720262902</v>
      </c>
      <c r="AP35">
        <v>0.14391658667359869</v>
      </c>
      <c r="AQ35">
        <v>1.5336262455372517E-2</v>
      </c>
      <c r="AR35">
        <v>0.45563729751103321</v>
      </c>
      <c r="AS35">
        <v>2.5946616718833762E-2</v>
      </c>
      <c r="AT35">
        <v>9.507597731958306E-3</v>
      </c>
      <c r="AU35">
        <v>2.2578926600405314E-3</v>
      </c>
      <c r="AV35">
        <v>0.19805395714924023</v>
      </c>
      <c r="AW35">
        <v>0.19046436282329121</v>
      </c>
      <c r="AX35">
        <v>2.9406870427669145E-2</v>
      </c>
      <c r="AY35">
        <v>0.49765917950583533</v>
      </c>
      <c r="AZ35">
        <v>2.5889912435219542E-2</v>
      </c>
      <c r="BA35">
        <v>8.7040659831610218E-3</v>
      </c>
      <c r="BB35">
        <v>1.5799418723814857E-3</v>
      </c>
      <c r="BC35">
        <v>0.21934792380642507</v>
      </c>
      <c r="BD35">
        <v>0.20354508482489209</v>
      </c>
      <c r="BE35">
        <v>3.8592250583756094E-2</v>
      </c>
      <c r="BF35">
        <v>0.59309248583311913</v>
      </c>
      <c r="BG35">
        <v>2.7565632328917171E-2</v>
      </c>
      <c r="BH35">
        <v>6.7768316687023961E-3</v>
      </c>
      <c r="BI35">
        <v>7.3104304554722085E-4</v>
      </c>
      <c r="BJ35">
        <v>0.24445375988634332</v>
      </c>
      <c r="BK35">
        <v>0.25484605184330189</v>
      </c>
      <c r="BL35">
        <v>5.8719167060307144E-2</v>
      </c>
      <c r="BM35">
        <v>0.70058627444015886</v>
      </c>
      <c r="BN35">
        <v>3.1409003115008029E-2</v>
      </c>
      <c r="BO35">
        <v>3.5039324497160417E-3</v>
      </c>
      <c r="BP35">
        <v>2.5280407346348603E-4</v>
      </c>
      <c r="BQ35">
        <v>0.2405643140361938</v>
      </c>
      <c r="BR35">
        <v>0.33461673027919653</v>
      </c>
      <c r="BS35">
        <v>9.0239490486580989E-2</v>
      </c>
      <c r="BT35"/>
      <c r="BU35"/>
      <c r="BV35"/>
      <c r="BW35"/>
      <c r="BX35"/>
      <c r="BY35"/>
      <c r="BZ35"/>
      <c r="CA35">
        <v>0.21647082437020168</v>
      </c>
      <c r="CB35">
        <v>5.6014174424502086E-2</v>
      </c>
      <c r="CC35">
        <v>1.537119745137073E-2</v>
      </c>
      <c r="CD35">
        <v>2.9389939300200771E-2</v>
      </c>
      <c r="CE35">
        <v>7.5465496942312887E-2</v>
      </c>
      <c r="CF35">
        <v>4.0230016251815187E-2</v>
      </c>
      <c r="CG35">
        <v>0</v>
      </c>
      <c r="CH35">
        <v>0.25373295457456974</v>
      </c>
      <c r="CI35">
        <v>3.8610746208942899E-2</v>
      </c>
      <c r="CJ35">
        <v>1.4138259196296101E-2</v>
      </c>
      <c r="CK35">
        <v>1.180647345337494E-2</v>
      </c>
      <c r="CL35">
        <v>9.2659616381802784E-2</v>
      </c>
      <c r="CM35">
        <v>9.627858303654685E-2</v>
      </c>
      <c r="CN35">
        <v>2.3927629760616895E-4</v>
      </c>
      <c r="CO35">
        <v>0.34399473176081125</v>
      </c>
      <c r="CP35">
        <v>2.6095540177532753E-2</v>
      </c>
      <c r="CQ35">
        <v>1.1551486659854835E-2</v>
      </c>
      <c r="CR35">
        <v>4.0468383186837509E-3</v>
      </c>
      <c r="CS35">
        <v>0.13660147841862721</v>
      </c>
      <c r="CT35">
        <v>0.16053461243949835</v>
      </c>
      <c r="CU35">
        <v>5.1647757466143631E-3</v>
      </c>
      <c r="CV35"/>
      <c r="CW35">
        <v>2.4401671579689924E-2</v>
      </c>
      <c r="CX35">
        <v>1.0364240339427082E-2</v>
      </c>
      <c r="CY35">
        <v>2.3333484861675679E-3</v>
      </c>
      <c r="CZ35">
        <v>0.19240956192532421</v>
      </c>
      <c r="DA35">
        <v>0.15751248466417675</v>
      </c>
      <c r="DB35"/>
      <c r="DC35">
        <v>0.53077919855432398</v>
      </c>
      <c r="DD35">
        <v>2.553481109592335E-2</v>
      </c>
      <c r="DE35">
        <v>8.4947715829141422E-3</v>
      </c>
      <c r="DF35">
        <v>9.8362205916977907E-4</v>
      </c>
      <c r="DG35">
        <v>0.24478282649106009</v>
      </c>
      <c r="DH35">
        <v>0.20891649230446396</v>
      </c>
      <c r="DI35">
        <v>4.2066675020792657E-2</v>
      </c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</row>
    <row r="36" spans="1:127" ht="15.55">
      <c r="A36">
        <v>1947</v>
      </c>
      <c r="B36">
        <v>0.25258408269064608</v>
      </c>
      <c r="C36">
        <v>5.8333295236876151E-2</v>
      </c>
      <c r="D36">
        <v>1.0240327690486096E-2</v>
      </c>
      <c r="E36">
        <v>2.5436242531189569E-2</v>
      </c>
      <c r="F36">
        <v>9.0471466515499921E-2</v>
      </c>
      <c r="G36">
        <v>6.3549462154217501E-2</v>
      </c>
      <c r="H36">
        <v>4.5532885623768534E-3</v>
      </c>
      <c r="I36">
        <v>0.19584571643403906</v>
      </c>
      <c r="J36">
        <v>7.0873773664701711E-2</v>
      </c>
      <c r="K36">
        <v>9.2542071799310063E-3</v>
      </c>
      <c r="L36">
        <v>3.3889261508780952E-2</v>
      </c>
      <c r="M36">
        <v>6.8319684447286491E-2</v>
      </c>
      <c r="N36">
        <v>1.3508789633338901E-2</v>
      </c>
      <c r="O36">
        <v>0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>
        <v>0.33805459757252782</v>
      </c>
      <c r="AE36">
        <v>3.6830550393377376E-2</v>
      </c>
      <c r="AF36">
        <v>1.2222932691162992E-2</v>
      </c>
      <c r="AG36">
        <v>9.3779699484941841E-3</v>
      </c>
      <c r="AH36">
        <v>0.12614408706165756</v>
      </c>
      <c r="AI36">
        <v>0.14122292369516379</v>
      </c>
      <c r="AJ36">
        <v>1.2256133782671853E-2</v>
      </c>
      <c r="AK36">
        <v>0.37294813812814842</v>
      </c>
      <c r="AL36">
        <v>3.0898742823068061E-2</v>
      </c>
      <c r="AM36">
        <v>1.1171610442512431E-2</v>
      </c>
      <c r="AN36">
        <v>5.2295260310425366E-3</v>
      </c>
      <c r="AO36">
        <v>0.13813964240170476</v>
      </c>
      <c r="AP36">
        <v>0.17174325912831884</v>
      </c>
      <c r="AQ36">
        <v>1.5765357301501821E-2</v>
      </c>
      <c r="AR36">
        <v>0.46294458557528001</v>
      </c>
      <c r="AS36">
        <v>2.4063530568395629E-2</v>
      </c>
      <c r="AT36">
        <v>8.6928986197750795E-3</v>
      </c>
      <c r="AU36">
        <v>1.6551144992324963E-3</v>
      </c>
      <c r="AV36">
        <v>0.17369047662599627</v>
      </c>
      <c r="AW36">
        <v>0.22583962163926022</v>
      </c>
      <c r="AX36">
        <v>2.9002943622620365E-2</v>
      </c>
      <c r="AY36">
        <v>0.50039347034663306</v>
      </c>
      <c r="AZ36">
        <v>2.3504314866832073E-2</v>
      </c>
      <c r="BA36">
        <v>7.8774828059871953E-3</v>
      </c>
      <c r="BB36">
        <v>1.1337159720165035E-3</v>
      </c>
      <c r="BC36">
        <v>0.18811534896829979</v>
      </c>
      <c r="BD36">
        <v>0.24268745436879835</v>
      </c>
      <c r="BE36">
        <v>3.7075153364699243E-2</v>
      </c>
      <c r="BF36">
        <v>0.57744284452322026</v>
      </c>
      <c r="BG36">
        <v>2.339866277466986E-2</v>
      </c>
      <c r="BH36">
        <v>5.9706204076837958E-3</v>
      </c>
      <c r="BI36">
        <v>4.9046968577685988E-4</v>
      </c>
      <c r="BJ36">
        <v>0.19917273843124403</v>
      </c>
      <c r="BK36">
        <v>0.29588255974869576</v>
      </c>
      <c r="BL36">
        <v>5.2527793475149978E-2</v>
      </c>
      <c r="BM36">
        <v>0.6488118342325957</v>
      </c>
      <c r="BN36">
        <v>2.4493373419894958E-2</v>
      </c>
      <c r="BO36">
        <v>3.111760418601825E-3</v>
      </c>
      <c r="BP36">
        <v>1.5582052374934523E-4</v>
      </c>
      <c r="BQ36">
        <v>0.18737177024699181</v>
      </c>
      <c r="BR36">
        <v>0.36110052844999108</v>
      </c>
      <c r="BS36">
        <v>7.2578581173366741E-2</v>
      </c>
      <c r="BT36"/>
      <c r="BU36"/>
      <c r="BV36"/>
      <c r="BW36"/>
      <c r="BX36"/>
      <c r="BY36"/>
      <c r="BZ36"/>
      <c r="CA36">
        <v>0.22448519861767413</v>
      </c>
      <c r="CB36">
        <v>5.7547254604643196E-2</v>
      </c>
      <c r="CC36">
        <v>1.5533513822824401E-2</v>
      </c>
      <c r="CD36">
        <v>2.3865552916856599E-2</v>
      </c>
      <c r="CE36">
        <v>8.3000735382536633E-2</v>
      </c>
      <c r="CF36">
        <v>4.4538141890813281E-2</v>
      </c>
      <c r="CG36">
        <v>0</v>
      </c>
      <c r="CH36">
        <v>0.26721345702793164</v>
      </c>
      <c r="CI36">
        <v>3.8856924575688158E-2</v>
      </c>
      <c r="CJ36">
        <v>1.3858674062516039E-2</v>
      </c>
      <c r="CK36">
        <v>9.3913184097610299E-3</v>
      </c>
      <c r="CL36">
        <v>9.3053188160425335E-2</v>
      </c>
      <c r="CM36">
        <v>0.11170030743213188</v>
      </c>
      <c r="CN36">
        <v>3.5304438740917641E-4</v>
      </c>
      <c r="CO36">
        <v>0.35658636712928693</v>
      </c>
      <c r="CP36">
        <v>2.5661450462451399E-2</v>
      </c>
      <c r="CQ36">
        <v>1.0956537801406886E-2</v>
      </c>
      <c r="CR36">
        <v>3.1454073984279632E-3</v>
      </c>
      <c r="CS36">
        <v>0.12841568794738265</v>
      </c>
      <c r="CT36">
        <v>0.18248048919307652</v>
      </c>
      <c r="CU36">
        <v>5.9267943265415186E-3</v>
      </c>
      <c r="CV36"/>
      <c r="CW36">
        <v>2.3610683137873626E-2</v>
      </c>
      <c r="CX36">
        <v>9.7579336252980424E-3</v>
      </c>
      <c r="CY36">
        <v>1.7844924794964893E-3</v>
      </c>
      <c r="CZ36">
        <v>0.17319451798921051</v>
      </c>
      <c r="DA36">
        <v>0.18901887402548978</v>
      </c>
      <c r="DB36"/>
      <c r="DC36">
        <v>0.53193707265445889</v>
      </c>
      <c r="DD36">
        <v>2.2737959849335278E-2</v>
      </c>
      <c r="DE36">
        <v>7.6835701145056791E-3</v>
      </c>
      <c r="DF36">
        <v>6.9229827105006894E-4</v>
      </c>
      <c r="DG36">
        <v>0.2049236459531231</v>
      </c>
      <c r="DH36">
        <v>0.25546787810199884</v>
      </c>
      <c r="DI36">
        <v>4.0431720364445999E-2</v>
      </c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</row>
    <row r="37" spans="1:127" ht="15.55">
      <c r="A37">
        <v>1948</v>
      </c>
      <c r="B37">
        <v>0.23005608479237813</v>
      </c>
      <c r="C37">
        <v>5.6312261115335951E-2</v>
      </c>
      <c r="D37">
        <v>9.8632218224293348E-3</v>
      </c>
      <c r="E37">
        <v>1.8852436706439709E-2</v>
      </c>
      <c r="F37">
        <v>7.8436102024951174E-2</v>
      </c>
      <c r="G37">
        <v>6.2230190852321225E-2</v>
      </c>
      <c r="H37">
        <v>4.3618722709006953E-3</v>
      </c>
      <c r="I37">
        <v>0.17540516392536087</v>
      </c>
      <c r="J37">
        <v>7.0544056778947664E-2</v>
      </c>
      <c r="K37">
        <v>9.3864796833435116E-3</v>
      </c>
      <c r="L37">
        <v>2.5897930274713016E-2</v>
      </c>
      <c r="M37">
        <v>5.6371185716182139E-2</v>
      </c>
      <c r="N37">
        <v>1.3205511472174546E-2</v>
      </c>
      <c r="O37"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>
        <v>0.30790142193198372</v>
      </c>
      <c r="AE37">
        <v>3.3829911977355007E-2</v>
      </c>
      <c r="AF37">
        <v>1.0815934531359596E-2</v>
      </c>
      <c r="AG37">
        <v>6.6134728350410723E-3</v>
      </c>
      <c r="AH37">
        <v>0.11331980249200806</v>
      </c>
      <c r="AI37">
        <v>0.13215090361241441</v>
      </c>
      <c r="AJ37">
        <v>1.1171396483805583E-2</v>
      </c>
      <c r="AK37">
        <v>0.33914470898877308</v>
      </c>
      <c r="AL37">
        <v>2.8347690453605513E-2</v>
      </c>
      <c r="AM37">
        <v>9.7493511879780184E-3</v>
      </c>
      <c r="AN37">
        <v>3.6835560258419394E-3</v>
      </c>
      <c r="AO37">
        <v>0.12197991904667664</v>
      </c>
      <c r="AP37">
        <v>0.16103121477716134</v>
      </c>
      <c r="AQ37">
        <v>1.4352977497509642E-2</v>
      </c>
      <c r="AR37">
        <v>0.41834105103798608</v>
      </c>
      <c r="AS37">
        <v>2.1463718755153759E-2</v>
      </c>
      <c r="AT37">
        <v>7.4276266532615478E-3</v>
      </c>
      <c r="AU37">
        <v>1.1334483744421993E-3</v>
      </c>
      <c r="AV37">
        <v>0.15123027863754954</v>
      </c>
      <c r="AW37">
        <v>0.21148777188578755</v>
      </c>
      <c r="AX37">
        <v>2.5598206731791525E-2</v>
      </c>
      <c r="AY37">
        <v>0.45115544619658843</v>
      </c>
      <c r="AZ37">
        <v>2.0556260416525661E-2</v>
      </c>
      <c r="BA37">
        <v>6.6427367870110568E-3</v>
      </c>
      <c r="BB37">
        <v>7.6125272127741781E-4</v>
      </c>
      <c r="BC37">
        <v>0.1636926938440654</v>
      </c>
      <c r="BD37">
        <v>0.22757761110641245</v>
      </c>
      <c r="BE37">
        <v>3.1924891321296445E-2</v>
      </c>
      <c r="BF37">
        <v>0.52515720089195861</v>
      </c>
      <c r="BG37">
        <v>2.0060222784773325E-2</v>
      </c>
      <c r="BH37">
        <v>4.9379822033686497E-3</v>
      </c>
      <c r="BI37">
        <v>3.228382335510311E-4</v>
      </c>
      <c r="BJ37">
        <v>0.18463801911194383</v>
      </c>
      <c r="BK37">
        <v>0.27104428428110122</v>
      </c>
      <c r="BL37">
        <v>4.4153854277220531E-2</v>
      </c>
      <c r="BM37">
        <v>0.59248730553703222</v>
      </c>
      <c r="BN37">
        <v>2.1385764248566894E-2</v>
      </c>
      <c r="BO37">
        <v>2.5708595167427926E-3</v>
      </c>
      <c r="BP37">
        <v>1.0445492210057171E-4</v>
      </c>
      <c r="BQ37">
        <v>0.18794470566928254</v>
      </c>
      <c r="BR37">
        <v>0.31973666408890483</v>
      </c>
      <c r="BS37">
        <v>6.0744857091434595E-2</v>
      </c>
      <c r="BT37"/>
      <c r="BU37"/>
      <c r="BV37"/>
      <c r="BW37"/>
      <c r="BX37"/>
      <c r="BY37"/>
      <c r="BZ37"/>
      <c r="CA37">
        <v>0.20256536832330119</v>
      </c>
      <c r="CB37">
        <v>5.307909378270894E-2</v>
      </c>
      <c r="CC37">
        <v>1.4283592390927314E-2</v>
      </c>
      <c r="CD37">
        <v>1.6900457799066741E-2</v>
      </c>
      <c r="CE37">
        <v>7.9298202368037321E-2</v>
      </c>
      <c r="CF37">
        <v>3.9004021982560866E-2</v>
      </c>
      <c r="CG37">
        <v>0</v>
      </c>
      <c r="CH37">
        <v>0.23957759507621848</v>
      </c>
      <c r="CI37">
        <v>3.6875167402349862E-2</v>
      </c>
      <c r="CJ37">
        <v>1.2475009240956641E-2</v>
      </c>
      <c r="CK37">
        <v>6.8425853008503412E-3</v>
      </c>
      <c r="CL37">
        <v>8.173596984397094E-2</v>
      </c>
      <c r="CM37">
        <v>0.1012257627268124</v>
      </c>
      <c r="CN37">
        <v>4.2310056127830642E-4</v>
      </c>
      <c r="CO37">
        <v>0.3168068758572215</v>
      </c>
      <c r="CP37">
        <v>2.4268197709733447E-2</v>
      </c>
      <c r="CQ37">
        <v>9.8044784475931727E-3</v>
      </c>
      <c r="CR37">
        <v>2.283817026973888E-3</v>
      </c>
      <c r="CS37">
        <v>0.10876898797072475</v>
      </c>
      <c r="CT37">
        <v>0.16564039780754597</v>
      </c>
      <c r="CU37">
        <v>6.0409968946503294E-3</v>
      </c>
      <c r="CV37"/>
      <c r="CW37">
        <v>2.1078494337901686E-2</v>
      </c>
      <c r="CX37">
        <v>8.399970457436165E-3</v>
      </c>
      <c r="CY37">
        <v>1.2231334211439829E-3</v>
      </c>
      <c r="CZ37">
        <v>0.13798000705488198</v>
      </c>
      <c r="DA37">
        <v>0.18314467016671149</v>
      </c>
      <c r="DB37"/>
      <c r="DC37">
        <v>0.48466050232671309</v>
      </c>
      <c r="DD37">
        <v>1.9283262239310626E-2</v>
      </c>
      <c r="DE37">
        <v>6.3160152875321365E-3</v>
      </c>
      <c r="DF37">
        <v>4.5076515575330375E-4</v>
      </c>
      <c r="DG37">
        <v>0.18118444697576805</v>
      </c>
      <c r="DH37">
        <v>0.2429937739375958</v>
      </c>
      <c r="DI37">
        <v>3.4432238730753142E-2</v>
      </c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</row>
    <row r="38" spans="1:127" ht="15.55">
      <c r="A38">
        <v>1949</v>
      </c>
      <c r="B38">
        <v>0.22089294152703309</v>
      </c>
      <c r="C38">
        <v>5.9492676461481167E-2</v>
      </c>
      <c r="D38">
        <v>1.115435474518932E-2</v>
      </c>
      <c r="E38">
        <v>2.0398204171690006E-2</v>
      </c>
      <c r="F38">
        <v>6.9800235256623502E-2</v>
      </c>
      <c r="G38">
        <v>5.623062900716231E-2</v>
      </c>
      <c r="H38">
        <v>3.8168418848867802E-3</v>
      </c>
      <c r="I38">
        <v>0.17571341297316229</v>
      </c>
      <c r="J38">
        <v>7.3827970299051401E-2</v>
      </c>
      <c r="K38">
        <v>1.0659115281375364E-2</v>
      </c>
      <c r="L38">
        <v>2.7758082146941133E-2</v>
      </c>
      <c r="M38">
        <v>5.028862442141728E-2</v>
      </c>
      <c r="N38">
        <v>1.3179620824377127E-2</v>
      </c>
      <c r="O38"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>
        <v>0.28466656027762283</v>
      </c>
      <c r="AE38">
        <v>3.6277769781592806E-2</v>
      </c>
      <c r="AF38">
        <v>1.2126047881579553E-2</v>
      </c>
      <c r="AG38">
        <v>7.2632867181490956E-3</v>
      </c>
      <c r="AH38">
        <v>0.101157071766854</v>
      </c>
      <c r="AI38">
        <v>0.11791995827591101</v>
      </c>
      <c r="AJ38">
        <v>9.9224258535363877E-3</v>
      </c>
      <c r="AK38">
        <v>0.3137390775193758</v>
      </c>
      <c r="AL38">
        <v>3.0909700488276459E-2</v>
      </c>
      <c r="AM38">
        <v>1.0983136383407336E-2</v>
      </c>
      <c r="AN38">
        <v>4.1134696408292601E-3</v>
      </c>
      <c r="AO38">
        <v>0.1088946506603766</v>
      </c>
      <c r="AP38">
        <v>0.14587558949609949</v>
      </c>
      <c r="AQ38">
        <v>1.2962530850386693E-2</v>
      </c>
      <c r="AR38">
        <v>0.38459105620134798</v>
      </c>
      <c r="AS38">
        <v>2.3558274825638593E-2</v>
      </c>
      <c r="AT38">
        <v>8.2521770963193113E-3</v>
      </c>
      <c r="AU38">
        <v>1.2741018913135615E-3</v>
      </c>
      <c r="AV38">
        <v>0.13311892309403953</v>
      </c>
      <c r="AW38">
        <v>0.19518289196304603</v>
      </c>
      <c r="AX38">
        <v>2.3204687330990962E-2</v>
      </c>
      <c r="AY38">
        <v>0.41261678440996308</v>
      </c>
      <c r="AZ38">
        <v>2.2506899512560699E-2</v>
      </c>
      <c r="BA38">
        <v>7.2840153753842372E-3</v>
      </c>
      <c r="BB38">
        <v>8.5361948673890083E-4</v>
      </c>
      <c r="BC38">
        <v>0.14332133708172046</v>
      </c>
      <c r="BD38">
        <v>0.20992768088603578</v>
      </c>
      <c r="BE38">
        <v>2.8723232067523002E-2</v>
      </c>
      <c r="BF38">
        <v>0.47703290568361767</v>
      </c>
      <c r="BG38">
        <v>2.1798646343432478E-2</v>
      </c>
      <c r="BH38">
        <v>5.2659833197869991E-3</v>
      </c>
      <c r="BI38">
        <v>3.5928793821211999E-4</v>
      </c>
      <c r="BJ38">
        <v>0.16208773767625778</v>
      </c>
      <c r="BK38">
        <v>0.24826192384382359</v>
      </c>
      <c r="BL38">
        <v>3.9259326562104714E-2</v>
      </c>
      <c r="BM38">
        <v>0.53599471771564611</v>
      </c>
      <c r="BN38">
        <v>2.2859113533263541E-2</v>
      </c>
      <c r="BO38">
        <v>2.6167901272187025E-3</v>
      </c>
      <c r="BP38">
        <v>1.1434769663040086E-4</v>
      </c>
      <c r="BQ38">
        <v>0.16860572512910729</v>
      </c>
      <c r="BR38">
        <v>0.28991407434894123</v>
      </c>
      <c r="BS38">
        <v>5.1884666880484945E-2</v>
      </c>
      <c r="BT38"/>
      <c r="BU38"/>
      <c r="BV38"/>
      <c r="BW38"/>
      <c r="BX38"/>
      <c r="BY38"/>
      <c r="BZ38"/>
      <c r="CA38">
        <v>0.19618283248217655</v>
      </c>
      <c r="CB38">
        <v>5.3797911276948017E-2</v>
      </c>
      <c r="CC38">
        <v>1.5589072773977928E-2</v>
      </c>
      <c r="CD38">
        <v>1.7543017044144914E-2</v>
      </c>
      <c r="CE38">
        <v>7.2608577715184613E-2</v>
      </c>
      <c r="CF38">
        <v>3.664425367192109E-2</v>
      </c>
      <c r="CG38">
        <v>0</v>
      </c>
      <c r="CH38">
        <v>0.22658832841690998</v>
      </c>
      <c r="CI38">
        <v>3.9883433423576489E-2</v>
      </c>
      <c r="CJ38">
        <v>1.4175861175234642E-2</v>
      </c>
      <c r="CK38">
        <v>7.5795366847101328E-3</v>
      </c>
      <c r="CL38">
        <v>7.5942202406923925E-2</v>
      </c>
      <c r="CM38">
        <v>8.8547077703320903E-2</v>
      </c>
      <c r="CN38">
        <v>4.6021702314390917E-4</v>
      </c>
      <c r="CO38">
        <v>0.29744957494261737</v>
      </c>
      <c r="CP38">
        <v>2.6840518900593753E-2</v>
      </c>
      <c r="CQ38">
        <v>1.1231521223495019E-2</v>
      </c>
      <c r="CR38">
        <v>2.5868937488497503E-3</v>
      </c>
      <c r="CS38">
        <v>9.7989794904994612E-2</v>
      </c>
      <c r="CT38">
        <v>0.15282821500342567</v>
      </c>
      <c r="CU38">
        <v>5.9726311612585932E-3</v>
      </c>
      <c r="CV38"/>
      <c r="CW38">
        <v>2.3264421692237913E-2</v>
      </c>
      <c r="CX38">
        <v>9.4079540717041873E-3</v>
      </c>
      <c r="CY38">
        <v>1.382580446624457E-3</v>
      </c>
      <c r="CZ38">
        <v>0.12017867733341039</v>
      </c>
      <c r="DA38">
        <v>0.17048129436547804</v>
      </c>
      <c r="DB38"/>
      <c r="DC38">
        <v>0.44116438076770131</v>
      </c>
      <c r="DD38">
        <v>2.116044237868182E-2</v>
      </c>
      <c r="DE38">
        <v>6.8514907163086626E-3</v>
      </c>
      <c r="DF38">
        <v>5.0659217191337377E-4</v>
      </c>
      <c r="DG38">
        <v>0.15682631539448336</v>
      </c>
      <c r="DH38">
        <v>0.22415505171626285</v>
      </c>
      <c r="DI38">
        <v>3.1664488390051267E-2</v>
      </c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</row>
    <row r="39" spans="1:127" ht="15.55">
      <c r="A39">
        <v>1950</v>
      </c>
      <c r="B39">
        <v>0.24400343571720598</v>
      </c>
      <c r="C39">
        <v>5.9288626500782038E-2</v>
      </c>
      <c r="D39">
        <v>1.065222365168729E-2</v>
      </c>
      <c r="E39">
        <v>2.0561792274137226E-2</v>
      </c>
      <c r="F39">
        <v>7.0934807641095082E-2</v>
      </c>
      <c r="G39">
        <v>7.9471589694348699E-2</v>
      </c>
      <c r="H39">
        <v>3.0943959551556388E-3</v>
      </c>
      <c r="I39">
        <v>0.18136136791460147</v>
      </c>
      <c r="J39">
        <v>7.4551437216599695E-2</v>
      </c>
      <c r="K39">
        <v>1.04062070409379E-2</v>
      </c>
      <c r="L39">
        <v>2.8352130488871616E-2</v>
      </c>
      <c r="M39">
        <v>5.1377199126855101E-2</v>
      </c>
      <c r="N39">
        <v>1.6674394041337151E-2</v>
      </c>
      <c r="O39"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>
        <v>0.33297615899444616</v>
      </c>
      <c r="AE39">
        <v>3.5411237649601773E-2</v>
      </c>
      <c r="AF39">
        <v>1.1163586549202268E-2</v>
      </c>
      <c r="AG39">
        <v>7.171250029322878E-3</v>
      </c>
      <c r="AH39">
        <v>0.1014859876285905</v>
      </c>
      <c r="AI39">
        <v>0.1698648953845032</v>
      </c>
      <c r="AJ39">
        <v>7.8792017532255988E-3</v>
      </c>
      <c r="AK39">
        <v>0.36898452046823255</v>
      </c>
      <c r="AL39">
        <v>2.9756836794875494E-2</v>
      </c>
      <c r="AM39">
        <v>9.9743305166858556E-3</v>
      </c>
      <c r="AN39">
        <v>4.0055431401909885E-3</v>
      </c>
      <c r="AO39">
        <v>0.11031403390226568</v>
      </c>
      <c r="AP39">
        <v>0.20478191652142677</v>
      </c>
      <c r="AQ39">
        <v>1.0151859592787724E-2</v>
      </c>
      <c r="AR39">
        <v>0.45473732907561326</v>
      </c>
      <c r="AS39">
        <v>2.1981581693937078E-2</v>
      </c>
      <c r="AT39">
        <v>7.404409376827484E-3</v>
      </c>
      <c r="AU39">
        <v>1.2024880425702345E-3</v>
      </c>
      <c r="AV39">
        <v>0.13414242535198925</v>
      </c>
      <c r="AW39">
        <v>0.27244303151954274</v>
      </c>
      <c r="AX39">
        <v>1.7563393090746521E-2</v>
      </c>
      <c r="AY39">
        <v>0.48704899519986761</v>
      </c>
      <c r="AZ39">
        <v>2.1030914390477298E-2</v>
      </c>
      <c r="BA39">
        <v>6.5874982443790212E-3</v>
      </c>
      <c r="BB39">
        <v>8.0680383754602378E-4</v>
      </c>
      <c r="BC39">
        <v>0.14701410546866156</v>
      </c>
      <c r="BD39">
        <v>0.28994890683741475</v>
      </c>
      <c r="BE39">
        <v>2.1660766421388956E-2</v>
      </c>
      <c r="BF39">
        <v>0.5644185427523738</v>
      </c>
      <c r="BG39">
        <v>2.0132039694440232E-2</v>
      </c>
      <c r="BH39">
        <v>4.8467255456776936E-3</v>
      </c>
      <c r="BI39">
        <v>3.3563097996695438E-4</v>
      </c>
      <c r="BJ39">
        <v>0.16404118519231622</v>
      </c>
      <c r="BK39">
        <v>0.345928334329628</v>
      </c>
      <c r="BL39">
        <v>2.9134627010344631E-2</v>
      </c>
      <c r="BM39">
        <v>0.68450112691033849</v>
      </c>
      <c r="BN39">
        <v>2.5050632554525585E-2</v>
      </c>
      <c r="BO39">
        <v>2.5006041692429968E-3</v>
      </c>
      <c r="BP39">
        <v>1.2674997542231914E-4</v>
      </c>
      <c r="BQ39">
        <v>0.20249689018052255</v>
      </c>
      <c r="BR39">
        <v>0.40975991326385885</v>
      </c>
      <c r="BS39">
        <v>4.4566336766766156E-2</v>
      </c>
      <c r="BT39"/>
      <c r="BU39"/>
      <c r="BV39"/>
      <c r="BW39"/>
      <c r="BX39"/>
      <c r="BY39"/>
      <c r="BZ39"/>
      <c r="CA39">
        <v>0.21228909600087922</v>
      </c>
      <c r="CB39">
        <v>5.5014385613209656E-2</v>
      </c>
      <c r="CC39">
        <v>1.5061148372410498E-2</v>
      </c>
      <c r="CD39">
        <v>1.8145807071637023E-2</v>
      </c>
      <c r="CE39">
        <v>6.7958496796932305E-2</v>
      </c>
      <c r="CF39">
        <v>5.6109258146689725E-2</v>
      </c>
      <c r="CG39">
        <v>0</v>
      </c>
      <c r="CH39">
        <v>0.25356649716088692</v>
      </c>
      <c r="CI39">
        <v>3.9944195509810883E-2</v>
      </c>
      <c r="CJ39">
        <v>1.3218072267586959E-2</v>
      </c>
      <c r="CK39">
        <v>7.6782977774123296E-3</v>
      </c>
      <c r="CL39">
        <v>7.5345415659044387E-2</v>
      </c>
      <c r="CM39">
        <v>0.11693940584388565</v>
      </c>
      <c r="CN39">
        <v>4.4111010314667104E-4</v>
      </c>
      <c r="CO39">
        <v>0.35706981876666483</v>
      </c>
      <c r="CP39">
        <v>2.4931834073965282E-2</v>
      </c>
      <c r="CQ39">
        <v>9.9022400850056255E-3</v>
      </c>
      <c r="CR39">
        <v>2.4305416215416541E-3</v>
      </c>
      <c r="CS39">
        <v>9.0832415669203165E-2</v>
      </c>
      <c r="CT39">
        <v>0.22412798245474783</v>
      </c>
      <c r="CU39">
        <v>4.8448048622012308E-3</v>
      </c>
      <c r="CV39"/>
      <c r="CW39">
        <v>2.2016248010698548E-2</v>
      </c>
      <c r="CX39">
        <v>8.4624528144914644E-3</v>
      </c>
      <c r="CY39">
        <v>1.3234349787263969E-3</v>
      </c>
      <c r="CZ39">
        <v>0.1249397343857996</v>
      </c>
      <c r="DA39">
        <v>0.22967385933585432</v>
      </c>
      <c r="DB39"/>
      <c r="DC39">
        <v>0.50952964569225789</v>
      </c>
      <c r="DD39">
        <v>1.7853764398095859E-2</v>
      </c>
      <c r="DE39">
        <v>5.9267198407108338E-3</v>
      </c>
      <c r="DF39">
        <v>4.3233926723761605E-4</v>
      </c>
      <c r="DG39">
        <v>0.14493191834701818</v>
      </c>
      <c r="DH39">
        <v>0.31839746509320249</v>
      </c>
      <c r="DI39">
        <v>2.1987438745992873E-2</v>
      </c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</row>
    <row r="40" spans="1:127" ht="15.55">
      <c r="A40">
        <v>1951</v>
      </c>
      <c r="B40">
        <v>0.26209871406467383</v>
      </c>
      <c r="C40">
        <v>5.5419391748690011E-2</v>
      </c>
      <c r="D40">
        <v>1.0398652953490489E-2</v>
      </c>
      <c r="E40">
        <v>2.1567696888530601E-2</v>
      </c>
      <c r="F40">
        <v>8.794484390643488E-2</v>
      </c>
      <c r="G40">
        <v>8.3712569400200235E-2</v>
      </c>
      <c r="H40">
        <v>3.0555591673276212E-3</v>
      </c>
      <c r="I40">
        <v>0.1926773906384128</v>
      </c>
      <c r="J40">
        <v>6.842724599487611E-2</v>
      </c>
      <c r="K40">
        <v>1.0056050683697016E-2</v>
      </c>
      <c r="L40">
        <v>2.9201904643794591E-2</v>
      </c>
      <c r="M40">
        <v>6.8991754760174301E-2</v>
      </c>
      <c r="N40">
        <v>1.600043455587077E-2</v>
      </c>
      <c r="O40"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>
        <v>0.36428621079576262</v>
      </c>
      <c r="AE40">
        <v>3.4069463100004471E-2</v>
      </c>
      <c r="AF40">
        <v>1.1051342572031777E-2</v>
      </c>
      <c r="AG40">
        <v>7.7423265877304545E-3</v>
      </c>
      <c r="AH40">
        <v>0.11632157845055353</v>
      </c>
      <c r="AI40">
        <v>0.18709337492311442</v>
      </c>
      <c r="AJ40">
        <v>8.0081251623278955E-3</v>
      </c>
      <c r="AK40">
        <v>0.40314275348733608</v>
      </c>
      <c r="AL40">
        <v>2.8699512512109074E-2</v>
      </c>
      <c r="AM40">
        <v>9.829630949624496E-3</v>
      </c>
      <c r="AN40">
        <v>4.3351248437138203E-3</v>
      </c>
      <c r="AO40">
        <v>0.1219983378388048</v>
      </c>
      <c r="AP40">
        <v>0.22793687864475132</v>
      </c>
      <c r="AQ40">
        <v>1.0343268698332547E-2</v>
      </c>
      <c r="AR40">
        <v>0.49143806074864888</v>
      </c>
      <c r="AS40">
        <v>2.1401610912179674E-2</v>
      </c>
      <c r="AT40">
        <v>7.2026023687947879E-3</v>
      </c>
      <c r="AU40">
        <v>1.3137742037376472E-3</v>
      </c>
      <c r="AV40">
        <v>0.14209139837469018</v>
      </c>
      <c r="AW40">
        <v>0.30141633150104796</v>
      </c>
      <c r="AX40">
        <v>1.8012343388198619E-2</v>
      </c>
      <c r="AY40">
        <v>0.5252327032796158</v>
      </c>
      <c r="AZ40">
        <v>2.0590535727162358E-2</v>
      </c>
      <c r="BA40">
        <v>6.3396799599094401E-3</v>
      </c>
      <c r="BB40">
        <v>8.8640027996062789E-4</v>
      </c>
      <c r="BC40">
        <v>0.15377383064475283</v>
      </c>
      <c r="BD40">
        <v>0.32141867405562757</v>
      </c>
      <c r="BE40">
        <v>2.2223582612203006E-2</v>
      </c>
      <c r="BF40">
        <v>0.60356368479476119</v>
      </c>
      <c r="BG40">
        <v>2.0137544286775846E-2</v>
      </c>
      <c r="BH40">
        <v>4.5807412496214582E-3</v>
      </c>
      <c r="BI40">
        <v>3.7673260620013773E-4</v>
      </c>
      <c r="BJ40">
        <v>0.16728761251807431</v>
      </c>
      <c r="BK40">
        <v>0.38077708340757199</v>
      </c>
      <c r="BL40">
        <v>3.0403970726517456E-2</v>
      </c>
      <c r="BM40">
        <v>0.67260801939697501</v>
      </c>
      <c r="BN40">
        <v>2.1086948433007121E-2</v>
      </c>
      <c r="BO40">
        <v>2.3503157443610007E-3</v>
      </c>
      <c r="BP40">
        <v>1.1972789901802832E-4</v>
      </c>
      <c r="BQ40">
        <v>0.16196801774080238</v>
      </c>
      <c r="BR40">
        <v>0.44895475435479909</v>
      </c>
      <c r="BS40">
        <v>3.8128255224987383E-2</v>
      </c>
      <c r="BT40"/>
      <c r="BU40"/>
      <c r="BV40"/>
      <c r="BW40"/>
      <c r="BX40"/>
      <c r="BY40"/>
      <c r="BZ40"/>
      <c r="CA40">
        <v>0.23232972372266136</v>
      </c>
      <c r="CB40">
        <v>5.2484749632997527E-2</v>
      </c>
      <c r="CC40">
        <v>1.5037609511201182E-2</v>
      </c>
      <c r="CD40">
        <v>1.9426098666912348E-2</v>
      </c>
      <c r="CE40">
        <v>9.4770317645660032E-2</v>
      </c>
      <c r="CF40">
        <v>5.0610948265890271E-2</v>
      </c>
      <c r="CG40">
        <v>0</v>
      </c>
      <c r="CH40">
        <v>0.28866089162538344</v>
      </c>
      <c r="CI40">
        <v>3.8056403774161723E-2</v>
      </c>
      <c r="CJ40">
        <v>1.3094349468401972E-2</v>
      </c>
      <c r="CK40">
        <v>8.2090227042063459E-3</v>
      </c>
      <c r="CL40">
        <v>9.345987754474544E-2</v>
      </c>
      <c r="CM40">
        <v>0.13533070103736436</v>
      </c>
      <c r="CN40">
        <v>5.1053709650363867E-4</v>
      </c>
      <c r="CO40">
        <v>0.39321915989855499</v>
      </c>
      <c r="CP40">
        <v>2.3862100380154266E-2</v>
      </c>
      <c r="CQ40">
        <v>9.7907063637732387E-3</v>
      </c>
      <c r="CR40">
        <v>2.6104173146238646E-3</v>
      </c>
      <c r="CS40">
        <v>0.10405881716473432</v>
      </c>
      <c r="CT40">
        <v>0.2476635211440342</v>
      </c>
      <c r="CU40">
        <v>5.2335975312350841E-3</v>
      </c>
      <c r="CV40"/>
      <c r="CW40">
        <v>2.106527677326182E-2</v>
      </c>
      <c r="CX40">
        <v>8.159004619959203E-3</v>
      </c>
      <c r="CY40">
        <v>1.4209503661181749E-3</v>
      </c>
      <c r="CZ40">
        <v>0.13683048034726736</v>
      </c>
      <c r="DA40">
        <v>0.26133675627558994</v>
      </c>
      <c r="DB40"/>
      <c r="DC40">
        <v>0.56083740563810858</v>
      </c>
      <c r="DD40">
        <v>1.956485814889071E-2</v>
      </c>
      <c r="DE40">
        <v>5.9191480374172541E-3</v>
      </c>
      <c r="DF40">
        <v>5.3164780445940697E-4</v>
      </c>
      <c r="DG40">
        <v>0.16937448206493536</v>
      </c>
      <c r="DH40">
        <v>0.33970056762495304</v>
      </c>
      <c r="DI40">
        <v>2.5746701957452819E-2</v>
      </c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</row>
    <row r="41" spans="1:127" ht="15.55">
      <c r="A41">
        <v>1952</v>
      </c>
      <c r="B41">
        <v>0.26198346600596106</v>
      </c>
      <c r="C41">
        <v>5.7451949613021136E-2</v>
      </c>
      <c r="D41">
        <v>1.0989954494719669E-2</v>
      </c>
      <c r="E41">
        <v>2.1228642568901862E-2</v>
      </c>
      <c r="F41">
        <v>9.8139925670620271E-2</v>
      </c>
      <c r="G41">
        <v>7.093794846005716E-2</v>
      </c>
      <c r="H41">
        <v>3.2350451986409745E-3</v>
      </c>
      <c r="I41">
        <v>0.20229474360769439</v>
      </c>
      <c r="J41">
        <v>6.9498174330822379E-2</v>
      </c>
      <c r="K41">
        <v>1.0531113669524136E-2</v>
      </c>
      <c r="L41">
        <v>2.8159889794788357E-2</v>
      </c>
      <c r="M41">
        <v>7.9951347437776765E-2</v>
      </c>
      <c r="N41">
        <v>1.4154218374782753E-2</v>
      </c>
      <c r="O41"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>
        <v>0.35165637550035772</v>
      </c>
      <c r="AE41">
        <v>3.6545212245476973E-2</v>
      </c>
      <c r="AF41">
        <v>1.1828998742204937E-2</v>
      </c>
      <c r="AG41">
        <v>7.8851892869810421E-3</v>
      </c>
      <c r="AH41">
        <v>0.1245405312056902</v>
      </c>
      <c r="AI41">
        <v>0.16208355389181872</v>
      </c>
      <c r="AJ41">
        <v>8.7728901281858597E-3</v>
      </c>
      <c r="AK41">
        <v>0.38570763213608628</v>
      </c>
      <c r="AL41">
        <v>3.1157958269234506E-2</v>
      </c>
      <c r="AM41">
        <v>1.0529498430454823E-2</v>
      </c>
      <c r="AN41">
        <v>4.4686003761963905E-3</v>
      </c>
      <c r="AO41">
        <v>0.12961874205170459</v>
      </c>
      <c r="AP41">
        <v>0.19846453638077988</v>
      </c>
      <c r="AQ41">
        <v>1.1468296627716116E-2</v>
      </c>
      <c r="AR41">
        <v>0.46583419905994378</v>
      </c>
      <c r="AS41">
        <v>2.3688876073916214E-2</v>
      </c>
      <c r="AT41">
        <v>7.8456465207182909E-3</v>
      </c>
      <c r="AU41">
        <v>1.3806835781298189E-3</v>
      </c>
      <c r="AV41">
        <v>0.14517565151584261</v>
      </c>
      <c r="AW41">
        <v>0.26751130425532038</v>
      </c>
      <c r="AX41">
        <v>2.0232037116016479E-2</v>
      </c>
      <c r="AY41">
        <v>0.49504297645030354</v>
      </c>
      <c r="AZ41">
        <v>2.2858220662066792E-2</v>
      </c>
      <c r="BA41">
        <v>6.8573730476610495E-3</v>
      </c>
      <c r="BB41">
        <v>9.3428654954138169E-4</v>
      </c>
      <c r="BC41">
        <v>0.1515767561504327</v>
      </c>
      <c r="BD41">
        <v>0.28790596300346982</v>
      </c>
      <c r="BE41">
        <v>2.4910377037131767E-2</v>
      </c>
      <c r="BF41">
        <v>0.55227983268418512</v>
      </c>
      <c r="BG41">
        <v>2.2394621068536329E-2</v>
      </c>
      <c r="BH41">
        <v>4.9915280255298042E-3</v>
      </c>
      <c r="BI41">
        <v>3.9778266882071491E-4</v>
      </c>
      <c r="BJ41">
        <v>0.14173070650282737</v>
      </c>
      <c r="BK41">
        <v>0.34882601023333348</v>
      </c>
      <c r="BL41">
        <v>3.3939184185137444E-2</v>
      </c>
      <c r="BM41">
        <v>0.62777788448864036</v>
      </c>
      <c r="BN41">
        <v>2.3847998187368283E-2</v>
      </c>
      <c r="BO41">
        <v>2.5646345880248746E-3</v>
      </c>
      <c r="BP41">
        <v>1.285609263384057E-4</v>
      </c>
      <c r="BQ41">
        <v>0.15047160466162574</v>
      </c>
      <c r="BR41">
        <v>0.40736202365385554</v>
      </c>
      <c r="BS41">
        <v>4.3403062471427521E-2</v>
      </c>
      <c r="BT41"/>
      <c r="BU41"/>
      <c r="BV41"/>
      <c r="BW41"/>
      <c r="BX41"/>
      <c r="BY41"/>
      <c r="BZ41"/>
      <c r="CA41">
        <v>0.24489907639504799</v>
      </c>
      <c r="CB41">
        <v>5.4079012020632242E-2</v>
      </c>
      <c r="CC41">
        <v>1.5874744935538684E-2</v>
      </c>
      <c r="CD41">
        <v>1.9004508692552192E-2</v>
      </c>
      <c r="CE41">
        <v>0.10720227035913327</v>
      </c>
      <c r="CF41">
        <v>4.8738540387191623E-2</v>
      </c>
      <c r="CG41">
        <v>0</v>
      </c>
      <c r="CH41">
        <v>0.28658517684063722</v>
      </c>
      <c r="CI41">
        <v>4.0325558405051219E-2</v>
      </c>
      <c r="CJ41">
        <v>1.3740080177619848E-2</v>
      </c>
      <c r="CK41">
        <v>8.2588492316735262E-3</v>
      </c>
      <c r="CL41">
        <v>0.10857859787132487</v>
      </c>
      <c r="CM41">
        <v>0.11497040341544988</v>
      </c>
      <c r="CN41">
        <v>7.1168773951786461E-4</v>
      </c>
      <c r="CO41">
        <v>0.38141281065983917</v>
      </c>
      <c r="CP41">
        <v>2.617912699323327E-2</v>
      </c>
      <c r="CQ41">
        <v>1.0782995410256927E-2</v>
      </c>
      <c r="CR41">
        <v>2.7191418894556914E-3</v>
      </c>
      <c r="CS41">
        <v>0.12390477575777779</v>
      </c>
      <c r="CT41">
        <v>0.21162422114245211</v>
      </c>
      <c r="CU41">
        <v>6.2025494666633719E-3</v>
      </c>
      <c r="CV41"/>
      <c r="CW41">
        <v>2.3342292823069728E-2</v>
      </c>
      <c r="CX41">
        <v>8.784753052322956E-3</v>
      </c>
      <c r="CY41">
        <v>1.4949638428430254E-3</v>
      </c>
      <c r="CZ41">
        <v>0.15988347840146994</v>
      </c>
      <c r="DA41">
        <v>0.2255238560609947</v>
      </c>
      <c r="DB41"/>
      <c r="DC41">
        <v>0.50850424333895272</v>
      </c>
      <c r="DD41">
        <v>2.1541227934318969E-2</v>
      </c>
      <c r="DE41">
        <v>6.4099343445873924E-3</v>
      </c>
      <c r="DF41">
        <v>5.5576758725978234E-4</v>
      </c>
      <c r="DG41">
        <v>0.13600069205273405</v>
      </c>
      <c r="DH41">
        <v>0.31561261224264203</v>
      </c>
      <c r="DI41">
        <v>2.8384009177410449E-2</v>
      </c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</row>
    <row r="42" spans="1:127" ht="15.55">
      <c r="A42">
        <v>1953</v>
      </c>
      <c r="B42">
        <v>0.26182831349829572</v>
      </c>
      <c r="C42">
        <v>5.8181807605951673E-2</v>
      </c>
      <c r="D42">
        <v>1.1319349922637537E-2</v>
      </c>
      <c r="E42">
        <v>2.0663921171721403E-2</v>
      </c>
      <c r="F42">
        <v>9.6679812468735096E-2</v>
      </c>
      <c r="G42">
        <v>7.1644621272932446E-2</v>
      </c>
      <c r="H42">
        <v>3.3388010563175467E-3</v>
      </c>
      <c r="I42">
        <v>0.20284078395034275</v>
      </c>
      <c r="J42">
        <v>6.9339313123525634E-2</v>
      </c>
      <c r="K42">
        <v>1.0796165884828665E-2</v>
      </c>
      <c r="L42">
        <v>2.7005060998502257E-2</v>
      </c>
      <c r="M42">
        <v>8.1044683234133844E-2</v>
      </c>
      <c r="N42">
        <v>1.4655560709352315E-2</v>
      </c>
      <c r="O42"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>
        <v>0.35236252456442452</v>
      </c>
      <c r="AE42">
        <v>3.7986428350696343E-2</v>
      </c>
      <c r="AF42">
        <v>1.2258029470035759E-2</v>
      </c>
      <c r="AG42">
        <v>7.8780397643345972E-3</v>
      </c>
      <c r="AH42">
        <v>0.11816375618084629</v>
      </c>
      <c r="AI42">
        <v>0.16678300382800113</v>
      </c>
      <c r="AJ42">
        <v>9.2932669705103749E-3</v>
      </c>
      <c r="AK42">
        <v>0.38824304610371047</v>
      </c>
      <c r="AL42">
        <v>3.2811121629765835E-2</v>
      </c>
      <c r="AM42">
        <v>1.0982269806606498E-2</v>
      </c>
      <c r="AN42">
        <v>4.5230529908165907E-3</v>
      </c>
      <c r="AO42">
        <v>0.12090582883720165</v>
      </c>
      <c r="AP42">
        <v>0.20671302036714573</v>
      </c>
      <c r="AQ42">
        <v>1.2307752472174149E-2</v>
      </c>
      <c r="AR42">
        <v>0.46824446621486521</v>
      </c>
      <c r="AS42">
        <v>2.5385226185192903E-2</v>
      </c>
      <c r="AT42">
        <v>8.0535608638238679E-3</v>
      </c>
      <c r="AU42">
        <v>1.4221284132220047E-3</v>
      </c>
      <c r="AV42">
        <v>0.13195305946180846</v>
      </c>
      <c r="AW42">
        <v>0.27947663278393059</v>
      </c>
      <c r="AX42">
        <v>2.1953858506887355E-2</v>
      </c>
      <c r="AY42">
        <v>0.4963065459700815</v>
      </c>
      <c r="AZ42">
        <v>2.4516850053651968E-2</v>
      </c>
      <c r="BA42">
        <v>6.9948832444417935E-3</v>
      </c>
      <c r="BB42">
        <v>9.6318657179353178E-4</v>
      </c>
      <c r="BC42">
        <v>0.13579929075314495</v>
      </c>
      <c r="BD42">
        <v>0.30111587629869874</v>
      </c>
      <c r="BE42">
        <v>2.6916459048350466E-2</v>
      </c>
      <c r="BF42">
        <v>0.57150622024555575</v>
      </c>
      <c r="BG42">
        <v>2.4095606143668721E-2</v>
      </c>
      <c r="BH42">
        <v>5.0017401164220874E-3</v>
      </c>
      <c r="BI42">
        <v>4.1138463536497015E-4</v>
      </c>
      <c r="BJ42">
        <v>0.14614320917793963</v>
      </c>
      <c r="BK42">
        <v>0.35928821084458423</v>
      </c>
      <c r="BL42">
        <v>3.6566069327576153E-2</v>
      </c>
      <c r="BM42">
        <v>0.62797397745559913</v>
      </c>
      <c r="BN42">
        <v>2.4950891403082199E-2</v>
      </c>
      <c r="BO42">
        <v>2.590308562362816E-3</v>
      </c>
      <c r="BP42">
        <v>1.2928591150119869E-4</v>
      </c>
      <c r="BQ42">
        <v>0.13433018096517907</v>
      </c>
      <c r="BR42">
        <v>0.4203719506905203</v>
      </c>
      <c r="BS42">
        <v>4.5601359922953624E-2</v>
      </c>
      <c r="BT42"/>
      <c r="BU42"/>
      <c r="BV42"/>
      <c r="BW42"/>
      <c r="BX42"/>
      <c r="BY42"/>
      <c r="BZ42"/>
      <c r="CA42">
        <v>0.24711896524937735</v>
      </c>
      <c r="CB42">
        <v>5.3940830553631067E-2</v>
      </c>
      <c r="CC42">
        <v>1.6039520657492926E-2</v>
      </c>
      <c r="CD42">
        <v>1.8220219293536129E-2</v>
      </c>
      <c r="CE42">
        <v>0.1097200078286666</v>
      </c>
      <c r="CF42">
        <v>4.9198386916050635E-2</v>
      </c>
      <c r="CG42">
        <v>0</v>
      </c>
      <c r="CH42">
        <v>0.29486465553752883</v>
      </c>
      <c r="CI42">
        <v>4.158155894228973E-2</v>
      </c>
      <c r="CJ42">
        <v>1.4379030415566027E-2</v>
      </c>
      <c r="CK42">
        <v>8.1855523097010101E-3</v>
      </c>
      <c r="CL42">
        <v>0.10708870818664656</v>
      </c>
      <c r="CM42">
        <v>0.12271462297961205</v>
      </c>
      <c r="CN42">
        <v>9.151827037133974E-4</v>
      </c>
      <c r="CO42">
        <v>0.38867795596568377</v>
      </c>
      <c r="CP42">
        <v>2.7979325496506342E-2</v>
      </c>
      <c r="CQ42">
        <v>1.1205574302133621E-2</v>
      </c>
      <c r="CR42">
        <v>2.7933285735097274E-3</v>
      </c>
      <c r="CS42">
        <v>0.11941416117480759</v>
      </c>
      <c r="CT42">
        <v>0.22016095790561382</v>
      </c>
      <c r="CU42">
        <v>7.1246085131126619E-3</v>
      </c>
      <c r="CV42"/>
      <c r="CW42">
        <v>2.4953777760125268E-2</v>
      </c>
      <c r="CX42">
        <v>9.0497652458844963E-3</v>
      </c>
      <c r="CY42">
        <v>1.5361426656815007E-3</v>
      </c>
      <c r="CZ42">
        <v>0.12396688559970867</v>
      </c>
      <c r="DA42">
        <v>0.24248862653857134</v>
      </c>
      <c r="DB42"/>
      <c r="DC42">
        <v>0.53649103600925763</v>
      </c>
      <c r="DD42">
        <v>2.3570252133327387E-2</v>
      </c>
      <c r="DE42">
        <v>6.4771427233651698E-3</v>
      </c>
      <c r="DF42">
        <v>5.8451419104854879E-4</v>
      </c>
      <c r="DG42">
        <v>0.15287967602473312</v>
      </c>
      <c r="DH42">
        <v>0.32196002647426075</v>
      </c>
      <c r="DI42">
        <v>3.1019424462522593E-2</v>
      </c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</row>
    <row r="43" spans="1:127" ht="15.55">
      <c r="A43">
        <v>1954</v>
      </c>
      <c r="B43">
        <v>0.24816293046771817</v>
      </c>
      <c r="C43">
        <v>5.5900440431238617E-2</v>
      </c>
      <c r="D43">
        <v>1.2212221530513099E-2</v>
      </c>
      <c r="E43">
        <v>2.3487726688271263E-2</v>
      </c>
      <c r="F43">
        <v>8.7737160876673437E-2</v>
      </c>
      <c r="G43">
        <v>6.5442147582282673E-2</v>
      </c>
      <c r="H43">
        <v>3.3832333587390981E-3</v>
      </c>
      <c r="I43">
        <v>0.19533806416630337</v>
      </c>
      <c r="J43">
        <v>6.6965439910492114E-2</v>
      </c>
      <c r="K43">
        <v>1.1565522443468987E-2</v>
      </c>
      <c r="L43">
        <v>3.0854362810637536E-2</v>
      </c>
      <c r="M43">
        <v>7.0638751617768836E-2</v>
      </c>
      <c r="N43">
        <v>1.5313987383935884E-2</v>
      </c>
      <c r="O43"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>
        <v>0.32881753506166034</v>
      </c>
      <c r="AE43">
        <v>3.6164670272260342E-2</v>
      </c>
      <c r="AF43">
        <v>1.3420394887306118E-2</v>
      </c>
      <c r="AG43">
        <v>8.8730809907024456E-3</v>
      </c>
      <c r="AH43">
        <v>0.11355861625639195</v>
      </c>
      <c r="AI43">
        <v>0.1474695649975637</v>
      </c>
      <c r="AJ43">
        <v>9.3312076574357371E-3</v>
      </c>
      <c r="AK43">
        <v>0.3628119725573456</v>
      </c>
      <c r="AL43">
        <v>3.1382418033858099E-2</v>
      </c>
      <c r="AM43">
        <v>1.2271763140938016E-2</v>
      </c>
      <c r="AN43">
        <v>5.1179640475453357E-3</v>
      </c>
      <c r="AO43">
        <v>0.1182114885031397</v>
      </c>
      <c r="AP43">
        <v>0.18341303157364866</v>
      </c>
      <c r="AQ43">
        <v>1.2415307258215748E-2</v>
      </c>
      <c r="AR43">
        <v>0.43726927885210609</v>
      </c>
      <c r="AS43">
        <v>2.4470181103532506E-2</v>
      </c>
      <c r="AT43">
        <v>9.4485217285341615E-3</v>
      </c>
      <c r="AU43">
        <v>1.6217921281356104E-3</v>
      </c>
      <c r="AV43">
        <v>0.1336374067259988</v>
      </c>
      <c r="AW43">
        <v>0.24591609085772292</v>
      </c>
      <c r="AX43">
        <v>2.2175286308182048E-2</v>
      </c>
      <c r="AY43">
        <v>0.4655520750552008</v>
      </c>
      <c r="AZ43">
        <v>2.387738266836557E-2</v>
      </c>
      <c r="BA43">
        <v>8.4301841263741545E-3</v>
      </c>
      <c r="BB43">
        <v>1.1097692742182777E-3</v>
      </c>
      <c r="BC43">
        <v>0.14052640193612734</v>
      </c>
      <c r="BD43">
        <v>0.26428193420625945</v>
      </c>
      <c r="BE43">
        <v>2.7326402843856033E-2</v>
      </c>
      <c r="BF43">
        <v>0.54343496971291971</v>
      </c>
      <c r="BG43">
        <v>2.3526959051877658E-2</v>
      </c>
      <c r="BH43">
        <v>6.2442916338042468E-3</v>
      </c>
      <c r="BI43">
        <v>4.7519978628940353E-4</v>
      </c>
      <c r="BJ43">
        <v>0.15282299077206038</v>
      </c>
      <c r="BK43">
        <v>0.3233795075656225</v>
      </c>
      <c r="BL43">
        <v>3.6986020903265478E-2</v>
      </c>
      <c r="BM43">
        <v>0.59579284802929056</v>
      </c>
      <c r="BN43">
        <v>2.505928756949662E-2</v>
      </c>
      <c r="BO43">
        <v>3.7782344509707708E-3</v>
      </c>
      <c r="BP43">
        <v>1.5361516231896172E-4</v>
      </c>
      <c r="BQ43">
        <v>0.14882464115136074</v>
      </c>
      <c r="BR43">
        <v>0.37039169276676298</v>
      </c>
      <c r="BS43">
        <v>4.7585376928380461E-2</v>
      </c>
      <c r="BT43"/>
      <c r="BU43"/>
      <c r="BV43"/>
      <c r="BW43"/>
      <c r="BX43"/>
      <c r="BY43"/>
      <c r="BZ43"/>
      <c r="CA43">
        <v>0.2304108951006448</v>
      </c>
      <c r="CB43">
        <v>5.0633412817442339E-2</v>
      </c>
      <c r="CC43">
        <v>1.6706813059915795E-2</v>
      </c>
      <c r="CD43">
        <v>2.0233611169065021E-2</v>
      </c>
      <c r="CE43">
        <v>9.8223599910973916E-2</v>
      </c>
      <c r="CF43">
        <v>4.46134581432477E-2</v>
      </c>
      <c r="CG43">
        <v>0</v>
      </c>
      <c r="CH43">
        <v>0.27692874808407136</v>
      </c>
      <c r="CI43">
        <v>3.9408976528915805E-2</v>
      </c>
      <c r="CJ43">
        <v>1.5443835243921455E-2</v>
      </c>
      <c r="CK43">
        <v>9.1778848665263427E-3</v>
      </c>
      <c r="CL43">
        <v>9.8688909037783351E-2</v>
      </c>
      <c r="CM43">
        <v>0.11312714580130029</v>
      </c>
      <c r="CN43">
        <v>1.0819966056241144E-3</v>
      </c>
      <c r="CO43">
        <v>0.35915066276553564</v>
      </c>
      <c r="CP43">
        <v>2.6170718376181779E-2</v>
      </c>
      <c r="CQ43">
        <v>1.2337296996266522E-2</v>
      </c>
      <c r="CR43">
        <v>3.0910117481454473E-3</v>
      </c>
      <c r="CS43">
        <v>0.11218117025345316</v>
      </c>
      <c r="CT43">
        <v>0.19797834999331698</v>
      </c>
      <c r="CU43">
        <v>7.3921153981717789E-3</v>
      </c>
      <c r="CV43"/>
      <c r="CW43">
        <v>2.4238890327163146E-2</v>
      </c>
      <c r="CX43">
        <v>1.0656329835789518E-2</v>
      </c>
      <c r="CY43">
        <v>1.7652580914972926E-3</v>
      </c>
      <c r="CZ43">
        <v>0.12617060085445539</v>
      </c>
      <c r="DA43">
        <v>0.20307181431917459</v>
      </c>
      <c r="DB43"/>
      <c r="DC43">
        <v>0.51225544463893413</v>
      </c>
      <c r="DD43">
        <v>2.2627519590942859E-2</v>
      </c>
      <c r="DE43">
        <v>7.6812762563778607E-3</v>
      </c>
      <c r="DF43">
        <v>6.638470189877741E-4</v>
      </c>
      <c r="DG43">
        <v>0.15444023621947101</v>
      </c>
      <c r="DH43">
        <v>0.29607607773804873</v>
      </c>
      <c r="DI43">
        <v>3.0766487815105856E-2</v>
      </c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</row>
    <row r="44" spans="1:127" ht="15.55">
      <c r="A44">
        <v>1955</v>
      </c>
      <c r="B44">
        <v>0.25538993807474542</v>
      </c>
      <c r="C44">
        <v>5.5767220474070456E-2</v>
      </c>
      <c r="D44">
        <v>1.2302802290226211E-2</v>
      </c>
      <c r="E44">
        <v>2.4120072378789405E-2</v>
      </c>
      <c r="F44">
        <v>8.7180888603524492E-2</v>
      </c>
      <c r="G44">
        <v>7.2694517996529637E-2</v>
      </c>
      <c r="H44">
        <v>3.3244363316052277E-3</v>
      </c>
      <c r="I44">
        <v>0.19951998983403113</v>
      </c>
      <c r="J44">
        <v>6.7664227609278205E-2</v>
      </c>
      <c r="K44">
        <v>1.2028916904108877E-2</v>
      </c>
      <c r="L44">
        <v>3.2092151747742596E-2</v>
      </c>
      <c r="M44">
        <v>7.1854319948361459E-2</v>
      </c>
      <c r="N44">
        <v>1.5880373624539982E-2</v>
      </c>
      <c r="O44"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>
        <v>0.33826441517415284</v>
      </c>
      <c r="AE44">
        <v>3.5291392703727574E-2</v>
      </c>
      <c r="AF44">
        <v>1.273733979782584E-2</v>
      </c>
      <c r="AG44">
        <v>8.913178122823948E-3</v>
      </c>
      <c r="AH44">
        <v>0.10874493457597502</v>
      </c>
      <c r="AI44">
        <v>0.16360856142554731</v>
      </c>
      <c r="AJ44">
        <v>8.9690085482531396E-3</v>
      </c>
      <c r="AK44">
        <v>0.36848841016387968</v>
      </c>
      <c r="AL44">
        <v>3.0354865784133378E-2</v>
      </c>
      <c r="AM44">
        <v>1.1205392174704711E-2</v>
      </c>
      <c r="AN44">
        <v>5.0958073053922748E-3</v>
      </c>
      <c r="AO44">
        <v>0.11259224416888769</v>
      </c>
      <c r="AP44">
        <v>0.19741181840582497</v>
      </c>
      <c r="AQ44">
        <v>1.1828282324936669E-2</v>
      </c>
      <c r="AR44">
        <v>0.44177118025336443</v>
      </c>
      <c r="AS44">
        <v>2.3090370134213844E-2</v>
      </c>
      <c r="AT44">
        <v>7.5497626626396122E-3</v>
      </c>
      <c r="AU44">
        <v>1.5752981091778804E-3</v>
      </c>
      <c r="AV44">
        <v>0.12410835674027079</v>
      </c>
      <c r="AW44">
        <v>0.26497089078959102</v>
      </c>
      <c r="AX44">
        <v>2.04765018174713E-2</v>
      </c>
      <c r="AY44">
        <v>0.4696777561428595</v>
      </c>
      <c r="AZ44">
        <v>2.2363391009338728E-2</v>
      </c>
      <c r="BA44">
        <v>6.0373498045158533E-3</v>
      </c>
      <c r="BB44">
        <v>1.0699352269211366E-3</v>
      </c>
      <c r="BC44">
        <v>0.13043098136749148</v>
      </c>
      <c r="BD44">
        <v>0.2848631640138185</v>
      </c>
      <c r="BE44">
        <v>2.4912934720773827E-2</v>
      </c>
      <c r="BF44">
        <v>0.54331652713213019</v>
      </c>
      <c r="BG44">
        <v>2.1196211843386614E-2</v>
      </c>
      <c r="BH44">
        <v>4.8407100940128893E-3</v>
      </c>
      <c r="BI44">
        <v>4.4069948601065394E-4</v>
      </c>
      <c r="BJ44">
        <v>0.13997309267554994</v>
      </c>
      <c r="BK44">
        <v>0.34463818300370175</v>
      </c>
      <c r="BL44">
        <v>3.2227630029468338E-2</v>
      </c>
      <c r="BM44">
        <v>0.5752991882781836</v>
      </c>
      <c r="BN44">
        <v>2.141453057013849E-2</v>
      </c>
      <c r="BO44">
        <v>2.2771166255351914E-3</v>
      </c>
      <c r="BP44">
        <v>1.3512875497446701E-4</v>
      </c>
      <c r="BQ44">
        <v>0.12923682316939442</v>
      </c>
      <c r="BR44">
        <v>0.38278653931579693</v>
      </c>
      <c r="BS44">
        <v>3.9449049842344132E-2</v>
      </c>
      <c r="BT44"/>
      <c r="BU44"/>
      <c r="BV44"/>
      <c r="BW44"/>
      <c r="BX44"/>
      <c r="BY44"/>
      <c r="BZ44"/>
      <c r="CA44">
        <v>0.24747800802325692</v>
      </c>
      <c r="CB44">
        <v>5.0775984429054753E-2</v>
      </c>
      <c r="CC44">
        <v>1.7389626154723746E-2</v>
      </c>
      <c r="CD44">
        <v>2.0886631454173413E-2</v>
      </c>
      <c r="CE44">
        <v>9.5881959356953317E-2</v>
      </c>
      <c r="CF44">
        <v>6.2543806628351684E-2</v>
      </c>
      <c r="CG44">
        <v>0</v>
      </c>
      <c r="CH44">
        <v>0.27796583482629195</v>
      </c>
      <c r="CI44">
        <v>3.9260978517253083E-2</v>
      </c>
      <c r="CJ44">
        <v>1.5650345987182589E-2</v>
      </c>
      <c r="CK44">
        <v>9.4120108945640445E-3</v>
      </c>
      <c r="CL44">
        <v>9.7024552836532246E-2</v>
      </c>
      <c r="CM44">
        <v>0.11539212965794622</v>
      </c>
      <c r="CN44">
        <v>1.2258169328136926E-3</v>
      </c>
      <c r="CO44">
        <v>0.36246536410056157</v>
      </c>
      <c r="CP44">
        <v>2.5237860474309055E-2</v>
      </c>
      <c r="CQ44">
        <v>1.2011433862051843E-2</v>
      </c>
      <c r="CR44">
        <v>3.0683959391292976E-3</v>
      </c>
      <c r="CS44">
        <v>0.10398965524271614</v>
      </c>
      <c r="CT44">
        <v>0.21079101573449668</v>
      </c>
      <c r="CU44">
        <v>7.3670028478585517E-3</v>
      </c>
      <c r="CV44"/>
      <c r="CW44">
        <v>2.3670010281546298E-2</v>
      </c>
      <c r="CX44">
        <v>7.3846651109028515E-3</v>
      </c>
      <c r="CY44">
        <v>1.7744663839453848E-3</v>
      </c>
      <c r="CZ44">
        <v>0.11817455063862303</v>
      </c>
      <c r="DA44">
        <v>0.21712963814579334</v>
      </c>
      <c r="DB44"/>
      <c r="DC44">
        <v>0.52345423019021575</v>
      </c>
      <c r="DD44">
        <v>2.1056437674110109E-2</v>
      </c>
      <c r="DE44">
        <v>6.4749839253799429E-3</v>
      </c>
      <c r="DF44">
        <v>6.3590144453542152E-4</v>
      </c>
      <c r="DG44">
        <v>0.14611885938279656</v>
      </c>
      <c r="DH44">
        <v>0.32155475151840002</v>
      </c>
      <c r="DI44">
        <v>2.7613296244993753E-2</v>
      </c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</row>
    <row r="45" spans="1:127" ht="15.55">
      <c r="A45">
        <v>1956</v>
      </c>
      <c r="B45">
        <v>0.2581332371632229</v>
      </c>
      <c r="C45">
        <v>5.6951891145673686E-2</v>
      </c>
      <c r="D45">
        <v>1.2825672341691309E-2</v>
      </c>
      <c r="E45">
        <v>2.4963945614108283E-2</v>
      </c>
      <c r="F45">
        <v>9.146447721696567E-2</v>
      </c>
      <c r="G45">
        <v>6.7917821710406265E-2</v>
      </c>
      <c r="H45">
        <v>4.0094291343776593E-3</v>
      </c>
      <c r="I45">
        <v>0.20471158078552065</v>
      </c>
      <c r="J45">
        <v>6.8130253261961704E-2</v>
      </c>
      <c r="K45">
        <v>1.2380750587268261E-2</v>
      </c>
      <c r="L45">
        <v>3.2748030191367593E-2</v>
      </c>
      <c r="M45">
        <v>7.565905509108628E-2</v>
      </c>
      <c r="N45">
        <v>1.5793491653836794E-2</v>
      </c>
      <c r="O45"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>
        <v>0.34009042074643892</v>
      </c>
      <c r="AE45">
        <v>3.6935234495289813E-2</v>
      </c>
      <c r="AF45">
        <v>1.3570559440724512E-2</v>
      </c>
      <c r="AG45">
        <v>9.4538807388231602E-3</v>
      </c>
      <c r="AH45">
        <v>0.11394726665379126</v>
      </c>
      <c r="AI45">
        <v>0.15509806655586528</v>
      </c>
      <c r="AJ45">
        <v>1.1085412861944885E-2</v>
      </c>
      <c r="AK45">
        <v>0.37093063124656683</v>
      </c>
      <c r="AL45">
        <v>3.1965816482971927E-2</v>
      </c>
      <c r="AM45">
        <v>1.2053423812254176E-2</v>
      </c>
      <c r="AN45">
        <v>5.4384601710201885E-3</v>
      </c>
      <c r="AO45">
        <v>0.11760590814401188</v>
      </c>
      <c r="AP45">
        <v>0.18915695945576597</v>
      </c>
      <c r="AQ45">
        <v>1.4710063180542727E-2</v>
      </c>
      <c r="AR45">
        <v>0.4515863701506751</v>
      </c>
      <c r="AS45">
        <v>2.4940214795869255E-2</v>
      </c>
      <c r="AT45">
        <v>8.9315797173896757E-3</v>
      </c>
      <c r="AU45">
        <v>1.724398025615763E-3</v>
      </c>
      <c r="AV45">
        <v>0.13085690506502587</v>
      </c>
      <c r="AW45">
        <v>0.2591847642700193</v>
      </c>
      <c r="AX45">
        <v>2.5948508276755204E-2</v>
      </c>
      <c r="AY45">
        <v>0.49587873559371204</v>
      </c>
      <c r="AZ45">
        <v>2.3909345722751871E-2</v>
      </c>
      <c r="BA45">
        <v>7.5669856347569458E-3</v>
      </c>
      <c r="BB45">
        <v>1.1592924075495786E-3</v>
      </c>
      <c r="BC45">
        <v>0.14367144792357639</v>
      </c>
      <c r="BD45">
        <v>0.28849043768172616</v>
      </c>
      <c r="BE45">
        <v>3.1081226223351091E-2</v>
      </c>
      <c r="BF45">
        <v>0.55441871852007596</v>
      </c>
      <c r="BG45">
        <v>2.3140450132424481E-2</v>
      </c>
      <c r="BH45">
        <v>5.0384687513851329E-3</v>
      </c>
      <c r="BI45">
        <v>4.8759760709572909E-4</v>
      </c>
      <c r="BJ45">
        <v>0.14021826828789424</v>
      </c>
      <c r="BK45">
        <v>0.34474841130095257</v>
      </c>
      <c r="BL45">
        <v>4.0785522440323706E-2</v>
      </c>
      <c r="BM45">
        <v>0.59132901035335705</v>
      </c>
      <c r="BN45">
        <v>2.3984295652615308E-2</v>
      </c>
      <c r="BO45">
        <v>2.4455923158970168E-3</v>
      </c>
      <c r="BP45">
        <v>1.5338103221183312E-4</v>
      </c>
      <c r="BQ45">
        <v>0.13153963483671427</v>
      </c>
      <c r="BR45">
        <v>0.38182666191615022</v>
      </c>
      <c r="BS45">
        <v>5.1379444599768398E-2</v>
      </c>
      <c r="BT45"/>
      <c r="BU45"/>
      <c r="BV45"/>
      <c r="BW45"/>
      <c r="BX45"/>
      <c r="BY45"/>
      <c r="BZ45"/>
      <c r="CA45">
        <v>0.24990293476895689</v>
      </c>
      <c r="CB45">
        <v>5.2133021659118484E-2</v>
      </c>
      <c r="CC45">
        <v>1.8063334708569113E-2</v>
      </c>
      <c r="CD45">
        <v>2.1733437346072065E-2</v>
      </c>
      <c r="CE45">
        <v>0.10230681697416046</v>
      </c>
      <c r="CF45">
        <v>5.5666324081036785E-2</v>
      </c>
      <c r="CG45">
        <v>0</v>
      </c>
      <c r="CH45">
        <v>0.27615054488904917</v>
      </c>
      <c r="CI45">
        <v>4.011332424577832E-2</v>
      </c>
      <c r="CJ45">
        <v>1.5629813505782308E-2</v>
      </c>
      <c r="CK45">
        <v>9.7457535798397086E-3</v>
      </c>
      <c r="CL45">
        <v>0.10113336203916114</v>
      </c>
      <c r="CM45">
        <v>0.1078512353210738</v>
      </c>
      <c r="CN45">
        <v>1.6770561974138998E-3</v>
      </c>
      <c r="CO45">
        <v>0.31542152344149371</v>
      </c>
      <c r="CP45">
        <v>2.8113262736638198E-2</v>
      </c>
      <c r="CQ45">
        <v>1.312213167898447E-2</v>
      </c>
      <c r="CR45">
        <v>3.4639816758528612E-3</v>
      </c>
      <c r="CS45">
        <v>9.0959741123307916E-2</v>
      </c>
      <c r="CT45">
        <v>0.16961648740191934</v>
      </c>
      <c r="CU45">
        <v>1.0145918824790883E-2</v>
      </c>
      <c r="CV45"/>
      <c r="CW45">
        <v>2.473295758564454E-2</v>
      </c>
      <c r="CX45">
        <v>1.0267027270545927E-2</v>
      </c>
      <c r="CY45">
        <v>1.8791041549981969E-3</v>
      </c>
      <c r="CZ45">
        <v>0.14563944699175246</v>
      </c>
      <c r="DA45">
        <v>0.22949646280316854</v>
      </c>
      <c r="DB45"/>
      <c r="DC45">
        <v>0.53271175473477494</v>
      </c>
      <c r="DD45">
        <v>2.2622913705173352E-2</v>
      </c>
      <c r="DE45">
        <v>6.6252286002400421E-3</v>
      </c>
      <c r="DF45">
        <v>6.9240296926989151E-4</v>
      </c>
      <c r="DG45">
        <v>0.14498434924209985</v>
      </c>
      <c r="DH45">
        <v>0.32349498094997975</v>
      </c>
      <c r="DI45">
        <v>3.4291879268012061E-2</v>
      </c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</row>
    <row r="46" spans="1:127" ht="15.55">
      <c r="A46">
        <v>1957</v>
      </c>
      <c r="B46">
        <v>0.25911997171064582</v>
      </c>
      <c r="C46">
        <v>5.7360010704079978E-2</v>
      </c>
      <c r="D46">
        <v>1.3494786539619432E-2</v>
      </c>
      <c r="E46">
        <v>2.726912159643707E-2</v>
      </c>
      <c r="F46">
        <v>9.2910458459568204E-2</v>
      </c>
      <c r="G46">
        <v>6.3815908938862492E-2</v>
      </c>
      <c r="H46">
        <v>4.2696854720785989E-3</v>
      </c>
      <c r="I46">
        <v>0.20930264638726528</v>
      </c>
      <c r="J46">
        <v>6.853706658431323E-2</v>
      </c>
      <c r="K46">
        <v>1.3223808850975767E-2</v>
      </c>
      <c r="L46">
        <v>3.5729549314756387E-2</v>
      </c>
      <c r="M46">
        <v>7.8084011360773989E-2</v>
      </c>
      <c r="N46">
        <v>1.3728210276445916E-2</v>
      </c>
      <c r="O46"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>
        <v>0.33501761017829418</v>
      </c>
      <c r="AE46">
        <v>3.7278048908844653E-2</v>
      </c>
      <c r="AF46">
        <v>1.3834115100900549E-2</v>
      </c>
      <c r="AG46">
        <v>1.0348544687689453E-2</v>
      </c>
      <c r="AH46">
        <v>0.11304184181579448</v>
      </c>
      <c r="AI46">
        <v>0.14868528550415161</v>
      </c>
      <c r="AJ46">
        <v>1.1829774160913398E-2</v>
      </c>
      <c r="AK46">
        <v>0.36461479969254046</v>
      </c>
      <c r="AL46">
        <v>3.2277317379455245E-2</v>
      </c>
      <c r="AM46">
        <v>1.2396278316720081E-2</v>
      </c>
      <c r="AN46">
        <v>5.9558593062406656E-3</v>
      </c>
      <c r="AO46">
        <v>0.1150423575138234</v>
      </c>
      <c r="AP46">
        <v>0.18323796923392788</v>
      </c>
      <c r="AQ46">
        <v>1.5705017942373164E-2</v>
      </c>
      <c r="AR46">
        <v>0.43892226481976054</v>
      </c>
      <c r="AS46">
        <v>2.5654777854311233E-2</v>
      </c>
      <c r="AT46">
        <v>9.2224446210852143E-3</v>
      </c>
      <c r="AU46">
        <v>1.923811129043944E-3</v>
      </c>
      <c r="AV46">
        <v>0.12770062819690944</v>
      </c>
      <c r="AW46">
        <v>0.24638396729784776</v>
      </c>
      <c r="AX46">
        <v>2.8036635720562902E-2</v>
      </c>
      <c r="AY46">
        <v>0.48035400336819256</v>
      </c>
      <c r="AZ46">
        <v>2.4745603932809248E-2</v>
      </c>
      <c r="BA46">
        <v>7.718266417658032E-3</v>
      </c>
      <c r="BB46">
        <v>1.3013083129783504E-3</v>
      </c>
      <c r="BC46">
        <v>0.13902524618326301</v>
      </c>
      <c r="BD46">
        <v>0.27395997897371427</v>
      </c>
      <c r="BE46">
        <v>3.360359954776964E-2</v>
      </c>
      <c r="BF46">
        <v>0.54004009229467331</v>
      </c>
      <c r="BG46">
        <v>2.4317348365511783E-2</v>
      </c>
      <c r="BH46">
        <v>5.2760489248590576E-3</v>
      </c>
      <c r="BI46">
        <v>5.5572870033000321E-4</v>
      </c>
      <c r="BJ46">
        <v>0.13657448093318869</v>
      </c>
      <c r="BK46">
        <v>0.32884940638524857</v>
      </c>
      <c r="BL46">
        <v>4.4467078985535195E-2</v>
      </c>
      <c r="BM46">
        <v>0.58200635723595917</v>
      </c>
      <c r="BN46">
        <v>2.5914596391026858E-2</v>
      </c>
      <c r="BO46">
        <v>3.0661130839933922E-3</v>
      </c>
      <c r="BP46">
        <v>1.7974051562533118E-4</v>
      </c>
      <c r="BQ46">
        <v>0.12803273014102279</v>
      </c>
      <c r="BR46">
        <v>0.3670284301278266</v>
      </c>
      <c r="BS46">
        <v>5.7784746976464227E-2</v>
      </c>
      <c r="BT46"/>
      <c r="BU46"/>
      <c r="BV46"/>
      <c r="BW46"/>
      <c r="BX46"/>
      <c r="BY46"/>
      <c r="BZ46"/>
      <c r="CA46">
        <v>0.24533661664184431</v>
      </c>
      <c r="CB46">
        <v>5.2543161041825631E-2</v>
      </c>
      <c r="CC46">
        <v>1.8173251823989316E-2</v>
      </c>
      <c r="CD46">
        <v>2.3756834133472654E-2</v>
      </c>
      <c r="CE46">
        <v>0.10672743553845175</v>
      </c>
      <c r="CF46">
        <v>4.4135934104104921E-2</v>
      </c>
      <c r="CG46">
        <v>0</v>
      </c>
      <c r="CH46">
        <v>0.28194439426216372</v>
      </c>
      <c r="CI46">
        <v>3.9658911170658818E-2</v>
      </c>
      <c r="CJ46">
        <v>1.5913684699598245E-2</v>
      </c>
      <c r="CK46">
        <v>1.0450195265837276E-2</v>
      </c>
      <c r="CL46">
        <v>0.10028383925020169</v>
      </c>
      <c r="CM46">
        <v>0.11367767549165124</v>
      </c>
      <c r="CN46">
        <v>1.9600883842164529E-3</v>
      </c>
      <c r="CO46">
        <v>0.31544947078781044</v>
      </c>
      <c r="CP46">
        <v>2.8384657070128969E-2</v>
      </c>
      <c r="CQ46">
        <v>1.3737156425498855E-2</v>
      </c>
      <c r="CR46">
        <v>3.7931920627459798E-3</v>
      </c>
      <c r="CS46">
        <v>9.3543124546223683E-2</v>
      </c>
      <c r="CT46">
        <v>0.16467489817978667</v>
      </c>
      <c r="CU46">
        <v>1.1316442503426293E-2</v>
      </c>
      <c r="CV46"/>
      <c r="CW46">
        <v>2.5189923436590402E-2</v>
      </c>
      <c r="CX46">
        <v>1.0253554308695581E-2</v>
      </c>
      <c r="CY46">
        <v>2.0756708891843684E-3</v>
      </c>
      <c r="CZ46">
        <v>0.14024977684248796</v>
      </c>
      <c r="DA46">
        <v>0.21826620217068954</v>
      </c>
      <c r="DB46"/>
      <c r="DC46">
        <v>0.51607573868113998</v>
      </c>
      <c r="DD46">
        <v>2.3380576518529341E-2</v>
      </c>
      <c r="DE46">
        <v>6.5689814880706202E-3</v>
      </c>
      <c r="DF46">
        <v>7.7610850983547805E-4</v>
      </c>
      <c r="DG46">
        <v>0.14118543981632692</v>
      </c>
      <c r="DH46">
        <v>0.30750571910067326</v>
      </c>
      <c r="DI46">
        <v>3.66589132477044E-2</v>
      </c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</row>
    <row r="47" spans="1:127" ht="15.55">
      <c r="A47">
        <v>1958</v>
      </c>
      <c r="B47">
        <v>0.25292330947152269</v>
      </c>
      <c r="C47">
        <v>5.6935611138046752E-2</v>
      </c>
      <c r="D47">
        <v>1.4742511099069294E-2</v>
      </c>
      <c r="E47">
        <v>2.7056060994970956E-2</v>
      </c>
      <c r="F47">
        <v>9.1616043502647612E-2</v>
      </c>
      <c r="G47">
        <v>5.8544619684567777E-2</v>
      </c>
      <c r="H47">
        <v>4.0284630522202892E-3</v>
      </c>
      <c r="I47">
        <v>0.20772537404457489</v>
      </c>
      <c r="J47">
        <v>6.7847266852049601E-2</v>
      </c>
      <c r="K47">
        <v>1.4492732924692466E-2</v>
      </c>
      <c r="L47">
        <v>3.535517903423064E-2</v>
      </c>
      <c r="M47">
        <v>7.610669815706704E-2</v>
      </c>
      <c r="N47">
        <v>1.3923497076535164E-2</v>
      </c>
      <c r="O47"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>
        <v>0.32165462526688637</v>
      </c>
      <c r="AE47">
        <v>3.7179508004332014E-2</v>
      </c>
      <c r="AF47">
        <v>1.499441672037252E-2</v>
      </c>
      <c r="AG47">
        <v>1.0316880542348833E-2</v>
      </c>
      <c r="AH47">
        <v>0.11353804865084709</v>
      </c>
      <c r="AI47">
        <v>0.13441086486716325</v>
      </c>
      <c r="AJ47">
        <v>1.1214906481822641E-2</v>
      </c>
      <c r="AK47">
        <v>0.35136337665865131</v>
      </c>
      <c r="AL47">
        <v>3.2752141282148137E-2</v>
      </c>
      <c r="AM47">
        <v>1.363902187759514E-2</v>
      </c>
      <c r="AN47">
        <v>6.0409515687790995E-3</v>
      </c>
      <c r="AO47">
        <v>0.1154143569999878</v>
      </c>
      <c r="AP47">
        <v>0.16836910916112632</v>
      </c>
      <c r="AQ47">
        <v>1.5147795769014882E-2</v>
      </c>
      <c r="AR47">
        <v>0.42942136151408039</v>
      </c>
      <c r="AS47">
        <v>2.713147772473623E-2</v>
      </c>
      <c r="AT47">
        <v>1.0589922122903269E-2</v>
      </c>
      <c r="AU47">
        <v>2.0336971526416833E-3</v>
      </c>
      <c r="AV47">
        <v>0.13140853171003486</v>
      </c>
      <c r="AW47">
        <v>0.23042259855800087</v>
      </c>
      <c r="AX47">
        <v>2.7835134245763421E-2</v>
      </c>
      <c r="AY47">
        <v>0.47476725090935612</v>
      </c>
      <c r="AZ47">
        <v>2.6556598068654892E-2</v>
      </c>
      <c r="BA47">
        <v>9.0149168852080488E-3</v>
      </c>
      <c r="BB47">
        <v>1.3959608709901918E-3</v>
      </c>
      <c r="BC47">
        <v>0.14509788877239044</v>
      </c>
      <c r="BD47">
        <v>0.2589418643515059</v>
      </c>
      <c r="BE47">
        <v>3.3760021960606623E-2</v>
      </c>
      <c r="BF47">
        <v>0.53838114381416458</v>
      </c>
      <c r="BG47">
        <v>2.6750112867822216E-2</v>
      </c>
      <c r="BH47">
        <v>6.3702666186981867E-3</v>
      </c>
      <c r="BI47">
        <v>6.1106989250453946E-4</v>
      </c>
      <c r="BJ47">
        <v>0.14529420866712592</v>
      </c>
      <c r="BK47">
        <v>0.31411798276232084</v>
      </c>
      <c r="BL47">
        <v>4.523750300569284E-2</v>
      </c>
      <c r="BM47">
        <v>0.58076931573367441</v>
      </c>
      <c r="BN47">
        <v>2.8799775020152074E-2</v>
      </c>
      <c r="BO47">
        <v>3.7289690548256271E-3</v>
      </c>
      <c r="BP47">
        <v>1.9966837660705648E-4</v>
      </c>
      <c r="BQ47">
        <v>0.13617311075783831</v>
      </c>
      <c r="BR47">
        <v>0.35405309576664834</v>
      </c>
      <c r="BS47">
        <v>5.7814696757603007E-2</v>
      </c>
      <c r="BT47"/>
      <c r="BU47"/>
      <c r="BV47"/>
      <c r="BW47"/>
      <c r="BX47"/>
      <c r="BY47"/>
      <c r="BZ47"/>
      <c r="CA47">
        <v>0.23779728197825861</v>
      </c>
      <c r="CB47">
        <v>4.9804085806305388E-2</v>
      </c>
      <c r="CC47">
        <v>1.8836657617619042E-2</v>
      </c>
      <c r="CD47">
        <v>2.2508989537512267E-2</v>
      </c>
      <c r="CE47">
        <v>0.10718648986804138</v>
      </c>
      <c r="CF47">
        <v>3.946105914878055E-2</v>
      </c>
      <c r="CG47">
        <v>0</v>
      </c>
      <c r="CH47">
        <v>0.27202831825569085</v>
      </c>
      <c r="CI47">
        <v>3.8503464469859777E-2</v>
      </c>
      <c r="CJ47">
        <v>1.6752159718332667E-2</v>
      </c>
      <c r="CK47">
        <v>1.014149743320202E-2</v>
      </c>
      <c r="CL47">
        <v>9.8430442274281535E-2</v>
      </c>
      <c r="CM47">
        <v>0.1060351145245045</v>
      </c>
      <c r="CN47">
        <v>2.165639835510364E-3</v>
      </c>
      <c r="CO47">
        <v>0.30167646835714407</v>
      </c>
      <c r="CP47">
        <v>2.8760884152784605E-2</v>
      </c>
      <c r="CQ47">
        <v>1.5059487475240217E-2</v>
      </c>
      <c r="CR47">
        <v>3.841864752991522E-3</v>
      </c>
      <c r="CS47">
        <v>9.2604333316819595E-2</v>
      </c>
      <c r="CT47">
        <v>0.15037623185520602</v>
      </c>
      <c r="CU47">
        <v>1.103366680410214E-2</v>
      </c>
      <c r="CV47"/>
      <c r="CW47">
        <v>2.6364706046121105E-2</v>
      </c>
      <c r="CX47">
        <v>1.1628713083179263E-2</v>
      </c>
      <c r="CY47">
        <v>2.1715670253007451E-3</v>
      </c>
      <c r="CZ47">
        <v>0.14365669143301923</v>
      </c>
      <c r="DA47">
        <v>0.2053860849303879</v>
      </c>
      <c r="DB47"/>
      <c r="DC47">
        <v>0.51356751091440445</v>
      </c>
      <c r="DD47">
        <v>2.5567315930504278E-2</v>
      </c>
      <c r="DE47">
        <v>7.8908459775102625E-3</v>
      </c>
      <c r="DF47">
        <v>8.4834211075571512E-4</v>
      </c>
      <c r="DG47">
        <v>0.15018412963127623</v>
      </c>
      <c r="DH47">
        <v>0.2910952505067893</v>
      </c>
      <c r="DI47">
        <v>3.7981626757568693E-2</v>
      </c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</row>
    <row r="48" spans="1:127" ht="15.55">
      <c r="A48">
        <v>1959</v>
      </c>
      <c r="B48">
        <v>0.26436110154455134</v>
      </c>
      <c r="C48">
        <v>5.8383866566108805E-2</v>
      </c>
      <c r="D48">
        <v>1.434911307092381E-2</v>
      </c>
      <c r="E48">
        <v>3.0152101034496288E-2</v>
      </c>
      <c r="F48">
        <v>9.2178283860898824E-2</v>
      </c>
      <c r="G48">
        <v>6.5363337939813498E-2</v>
      </c>
      <c r="H48">
        <v>3.9343990723101135E-3</v>
      </c>
      <c r="I48">
        <v>0.21722379674779235</v>
      </c>
      <c r="J48">
        <v>7.0216656931180343E-2</v>
      </c>
      <c r="K48">
        <v>1.4337104524280617E-2</v>
      </c>
      <c r="L48">
        <v>3.9765365225633668E-2</v>
      </c>
      <c r="M48">
        <v>7.7670841385638623E-2</v>
      </c>
      <c r="N48">
        <v>1.5233828681059098E-2</v>
      </c>
      <c r="O48"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>
        <v>0.33432153237024542</v>
      </c>
      <c r="AE48">
        <v>3.7511888338523841E-2</v>
      </c>
      <c r="AF48">
        <v>1.4138989441113119E-2</v>
      </c>
      <c r="AG48">
        <v>1.1312480250367117E-2</v>
      </c>
      <c r="AH48">
        <v>0.11154376016107538</v>
      </c>
      <c r="AI48">
        <v>0.14903758243516893</v>
      </c>
      <c r="AJ48">
        <v>1.077683174399701E-2</v>
      </c>
      <c r="AK48">
        <v>0.36288980707081597</v>
      </c>
      <c r="AL48">
        <v>3.272149120014238E-2</v>
      </c>
      <c r="AM48">
        <v>1.2663294403509617E-2</v>
      </c>
      <c r="AN48">
        <v>6.5590793681068885E-3</v>
      </c>
      <c r="AO48">
        <v>0.11071008584708146</v>
      </c>
      <c r="AP48">
        <v>0.18582223894201402</v>
      </c>
      <c r="AQ48">
        <v>1.4413617309961588E-2</v>
      </c>
      <c r="AR48">
        <v>0.4331579368760769</v>
      </c>
      <c r="AS48">
        <v>2.6360750202669543E-2</v>
      </c>
      <c r="AT48">
        <v>9.418339080468182E-3</v>
      </c>
      <c r="AU48">
        <v>2.1474088641212207E-3</v>
      </c>
      <c r="AV48">
        <v>0.12548091966853961</v>
      </c>
      <c r="AW48">
        <v>0.24431543755980009</v>
      </c>
      <c r="AX48">
        <v>2.5435081500478317E-2</v>
      </c>
      <c r="AY48">
        <v>0.46714472549373731</v>
      </c>
      <c r="AZ48">
        <v>2.5432758982195623E-2</v>
      </c>
      <c r="BA48">
        <v>7.9552345283624721E-3</v>
      </c>
      <c r="BB48">
        <v>1.4529090323638387E-3</v>
      </c>
      <c r="BC48">
        <v>0.13179761384787755</v>
      </c>
      <c r="BD48">
        <v>0.27018649900226077</v>
      </c>
      <c r="BE48">
        <v>3.031971010067715E-2</v>
      </c>
      <c r="BF48">
        <v>0.52274245141275744</v>
      </c>
      <c r="BG48">
        <v>2.5357510565825865E-2</v>
      </c>
      <c r="BH48">
        <v>5.2184586410759064E-3</v>
      </c>
      <c r="BI48">
        <v>6.2952941339618977E-4</v>
      </c>
      <c r="BJ48">
        <v>0.12741430727170214</v>
      </c>
      <c r="BK48">
        <v>0.3244167177970918</v>
      </c>
      <c r="BL48">
        <v>3.9705927723665504E-2</v>
      </c>
      <c r="BM48">
        <v>0.55852735208855875</v>
      </c>
      <c r="BN48">
        <v>2.6931866853366775E-2</v>
      </c>
      <c r="BO48">
        <v>2.8389030648333837E-3</v>
      </c>
      <c r="BP48">
        <v>2.0292277564268785E-4</v>
      </c>
      <c r="BQ48">
        <v>0.12159757592777516</v>
      </c>
      <c r="BR48">
        <v>0.3583375014659253</v>
      </c>
      <c r="BS48">
        <v>4.8618582001015452E-2</v>
      </c>
      <c r="BT48"/>
      <c r="BU48"/>
      <c r="BV48"/>
      <c r="BW48"/>
      <c r="BX48"/>
      <c r="BY48"/>
      <c r="BZ48"/>
      <c r="CA48">
        <v>0.24894685739913941</v>
      </c>
      <c r="CB48">
        <v>5.1706820504845506E-2</v>
      </c>
      <c r="CC48">
        <v>1.8519066615597411E-2</v>
      </c>
      <c r="CD48">
        <v>2.539703419157005E-2</v>
      </c>
      <c r="CE48">
        <v>0.11282271793527072</v>
      </c>
      <c r="CF48">
        <v>4.0501218151855686E-2</v>
      </c>
      <c r="CG48">
        <v>0</v>
      </c>
      <c r="CH48">
        <v>0.28777342761730801</v>
      </c>
      <c r="CI48">
        <v>3.9613511749995077E-2</v>
      </c>
      <c r="CJ48">
        <v>1.6193891747149278E-2</v>
      </c>
      <c r="CK48">
        <v>1.1339391890532459E-2</v>
      </c>
      <c r="CL48">
        <v>9.4421737221277072E-2</v>
      </c>
      <c r="CM48">
        <v>0.12373321558121574</v>
      </c>
      <c r="CN48">
        <v>2.4716794271383937E-3</v>
      </c>
      <c r="CO48">
        <v>0.33158925171957593</v>
      </c>
      <c r="CP48">
        <v>2.9144406415929563E-2</v>
      </c>
      <c r="CQ48">
        <v>1.3828291593403942E-2</v>
      </c>
      <c r="CR48">
        <v>4.2309627072917967E-3</v>
      </c>
      <c r="CS48">
        <v>0.10608096913283661</v>
      </c>
      <c r="CT48">
        <v>0.16752605092574102</v>
      </c>
      <c r="CU48">
        <v>1.0778570944372972E-2</v>
      </c>
      <c r="CV48"/>
      <c r="CW48">
        <v>2.5508079471425391E-2</v>
      </c>
      <c r="CX48">
        <v>1.0721202863175188E-2</v>
      </c>
      <c r="CY48">
        <v>2.2833485437159717E-3</v>
      </c>
      <c r="CZ48">
        <v>0.1352191478782524</v>
      </c>
      <c r="DA48">
        <v>0.2162270957944632</v>
      </c>
      <c r="DB48"/>
      <c r="DC48">
        <v>0.50117138159065877</v>
      </c>
      <c r="DD48">
        <v>2.4429177628275619E-2</v>
      </c>
      <c r="DE48">
        <v>6.6211153972130813E-3</v>
      </c>
      <c r="DF48">
        <v>8.8092488489814136E-4</v>
      </c>
      <c r="DG48">
        <v>0.13057563172891754</v>
      </c>
      <c r="DH48">
        <v>0.30421223469726522</v>
      </c>
      <c r="DI48">
        <v>3.445229725408918E-2</v>
      </c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</row>
    <row r="49" spans="1:127" ht="15.55">
      <c r="A49">
        <v>1960</v>
      </c>
      <c r="B49">
        <v>0.27251523288884055</v>
      </c>
      <c r="C49">
        <v>6.0087951922956455E-2</v>
      </c>
      <c r="D49">
        <v>1.5228712585978642E-2</v>
      </c>
      <c r="E49">
        <v>3.4337165743018344E-2</v>
      </c>
      <c r="F49">
        <v>9.6195849638127537E-2</v>
      </c>
      <c r="G49">
        <v>6.1983971534648297E-2</v>
      </c>
      <c r="H49">
        <v>4.6815814641113559E-3</v>
      </c>
      <c r="I49">
        <v>0.22753077143904785</v>
      </c>
      <c r="J49">
        <v>7.1523959002478127E-2</v>
      </c>
      <c r="K49">
        <v>1.4998379570997844E-2</v>
      </c>
      <c r="L49">
        <v>4.4819673625653179E-2</v>
      </c>
      <c r="M49">
        <v>8.2008119724607156E-2</v>
      </c>
      <c r="N49">
        <v>1.4180639515311535E-2</v>
      </c>
      <c r="O49"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>
        <v>0.33972459738950211</v>
      </c>
      <c r="AE49">
        <v>3.9316261607596201E-2</v>
      </c>
      <c r="AF49">
        <v>1.5419765030033825E-2</v>
      </c>
      <c r="AG49">
        <v>1.3119383890427454E-2</v>
      </c>
      <c r="AH49">
        <v>0.11451437902098187</v>
      </c>
      <c r="AI49">
        <v>0.14429568462678091</v>
      </c>
      <c r="AJ49">
        <v>1.3059123213681868E-2</v>
      </c>
      <c r="AK49">
        <v>0.36791138954814273</v>
      </c>
      <c r="AL49">
        <v>3.4788303783108043E-2</v>
      </c>
      <c r="AM49">
        <v>1.4279938521002943E-2</v>
      </c>
      <c r="AN49">
        <v>7.7160559778273428E-3</v>
      </c>
      <c r="AO49">
        <v>0.11241680548370571</v>
      </c>
      <c r="AP49">
        <v>0.18099317986500979</v>
      </c>
      <c r="AQ49">
        <v>1.7717105917488905E-2</v>
      </c>
      <c r="AR49">
        <v>0.43933619770444254</v>
      </c>
      <c r="AS49">
        <v>2.8473239030712902E-2</v>
      </c>
      <c r="AT49">
        <v>1.13296342817639E-2</v>
      </c>
      <c r="AU49">
        <v>2.5665289466166715E-3</v>
      </c>
      <c r="AV49">
        <v>0.12496254653576658</v>
      </c>
      <c r="AW49">
        <v>0.24064343586384951</v>
      </c>
      <c r="AX49">
        <v>3.1360813045733016E-2</v>
      </c>
      <c r="AY49">
        <v>0.47849023040172634</v>
      </c>
      <c r="AZ49">
        <v>2.7689144675809907E-2</v>
      </c>
      <c r="BA49">
        <v>9.7600584262864231E-3</v>
      </c>
      <c r="BB49">
        <v>1.7502770796174077E-3</v>
      </c>
      <c r="BC49">
        <v>0.13215041995697574</v>
      </c>
      <c r="BD49">
        <v>0.26957164730187849</v>
      </c>
      <c r="BE49">
        <v>3.7568682961158312E-2</v>
      </c>
      <c r="BF49">
        <v>0.53268767261847605</v>
      </c>
      <c r="BG49">
        <v>2.6817802368702869E-2</v>
      </c>
      <c r="BH49">
        <v>6.8350447137637072E-3</v>
      </c>
      <c r="BI49">
        <v>7.3669023682685156E-4</v>
      </c>
      <c r="BJ49">
        <v>0.12897577538487714</v>
      </c>
      <c r="BK49">
        <v>0.32216154850326983</v>
      </c>
      <c r="BL49">
        <v>4.7160811411035661E-2</v>
      </c>
      <c r="BM49">
        <v>0.56254300133836743</v>
      </c>
      <c r="BN49">
        <v>2.6610735787734888E-2</v>
      </c>
      <c r="BO49">
        <v>3.1739735233651213E-3</v>
      </c>
      <c r="BP49">
        <v>2.2185720401068012E-4</v>
      </c>
      <c r="BQ49">
        <v>0.11894374963188484</v>
      </c>
      <c r="BR49">
        <v>0.36133520397017693</v>
      </c>
      <c r="BS49">
        <v>5.2257481221195036E-2</v>
      </c>
      <c r="BT49"/>
      <c r="BU49"/>
      <c r="BV49"/>
      <c r="BW49"/>
      <c r="BX49"/>
      <c r="BY49"/>
      <c r="BZ49"/>
      <c r="CA49">
        <v>0.25963881673086875</v>
      </c>
      <c r="CB49">
        <v>5.201046543284682E-2</v>
      </c>
      <c r="CC49">
        <v>1.8636675333676245E-2</v>
      </c>
      <c r="CD49">
        <v>2.8266902927025356E-2</v>
      </c>
      <c r="CE49">
        <v>0.11942931627185077</v>
      </c>
      <c r="CF49">
        <v>4.1295456765469529E-2</v>
      </c>
      <c r="CG49">
        <v>0</v>
      </c>
      <c r="CH49">
        <v>0.29459182497876779</v>
      </c>
      <c r="CI49">
        <v>4.1410553183747235E-2</v>
      </c>
      <c r="CJ49">
        <v>1.7356363710197227E-2</v>
      </c>
      <c r="CK49">
        <v>1.3116252525896661E-2</v>
      </c>
      <c r="CL49">
        <v>9.9596008875431866E-2</v>
      </c>
      <c r="CM49">
        <v>0.11970280116615437</v>
      </c>
      <c r="CN49">
        <v>3.4098455173404985E-3</v>
      </c>
      <c r="CO49">
        <v>0.32619949696224837</v>
      </c>
      <c r="CP49">
        <v>3.0752604381089399E-2</v>
      </c>
      <c r="CQ49">
        <v>1.5887690178437809E-2</v>
      </c>
      <c r="CR49">
        <v>4.9399004980485786E-3</v>
      </c>
      <c r="CS49">
        <v>0.10438578240892131</v>
      </c>
      <c r="CT49">
        <v>0.15692582636363744</v>
      </c>
      <c r="CU49">
        <v>1.3307693132113817E-2</v>
      </c>
      <c r="CV49"/>
      <c r="CW49">
        <v>2.8621102081189963E-2</v>
      </c>
      <c r="CX49">
        <v>1.2878844433850813E-2</v>
      </c>
      <c r="CY49">
        <v>2.8348698048687904E-3</v>
      </c>
      <c r="CZ49">
        <v>0.13499053762219343</v>
      </c>
      <c r="DA49">
        <v>0.21347834558693293</v>
      </c>
      <c r="DB49"/>
      <c r="DC49">
        <v>0.51294247629259804</v>
      </c>
      <c r="DD49">
        <v>2.6953748495333742E-2</v>
      </c>
      <c r="DE49">
        <v>9.2401498710339702E-3</v>
      </c>
      <c r="DF49">
        <v>1.0754779724585083E-3</v>
      </c>
      <c r="DG49">
        <v>0.13536293431040614</v>
      </c>
      <c r="DH49">
        <v>0.29650409417953405</v>
      </c>
      <c r="DI49">
        <v>4.3806071463831628E-2</v>
      </c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</row>
    <row r="50" spans="1:127" ht="15.55">
      <c r="A50">
        <v>1961</v>
      </c>
      <c r="B50">
        <v>0.27066420180671275</v>
      </c>
      <c r="C50">
        <v>5.9926739631359631E-2</v>
      </c>
      <c r="D50">
        <v>1.6252754319720827E-2</v>
      </c>
      <c r="E50">
        <v>3.4283594636712031E-2</v>
      </c>
      <c r="F50">
        <v>9.5254606996627286E-2</v>
      </c>
      <c r="G50">
        <v>5.9888436191509131E-2</v>
      </c>
      <c r="H50">
        <v>5.0580700307838698E-3</v>
      </c>
      <c r="I50">
        <v>0.22723522764974952</v>
      </c>
      <c r="J50">
        <v>7.1527522986823619E-2</v>
      </c>
      <c r="K50">
        <v>1.604680409091706E-2</v>
      </c>
      <c r="L50">
        <v>4.4872367899862708E-2</v>
      </c>
      <c r="M50">
        <v>8.0323967392616921E-2</v>
      </c>
      <c r="N50">
        <v>1.4464565279529204E-2</v>
      </c>
      <c r="O50"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>
        <v>0.33543597653944734</v>
      </c>
      <c r="AE50">
        <v>3.9019972461096855E-2</v>
      </c>
      <c r="AF50">
        <v>1.6385501727223393E-2</v>
      </c>
      <c r="AG50">
        <v>1.3035174237756944E-2</v>
      </c>
      <c r="AH50">
        <v>0.11531715412688238</v>
      </c>
      <c r="AI50">
        <v>0.13763750611690384</v>
      </c>
      <c r="AJ50">
        <v>1.4040667869583925E-2</v>
      </c>
      <c r="AK50">
        <v>0.3648946778939518</v>
      </c>
      <c r="AL50">
        <v>3.4549329712102443E-2</v>
      </c>
      <c r="AM50">
        <v>1.4994809788656626E-2</v>
      </c>
      <c r="AN50">
        <v>7.6716785975810423E-3</v>
      </c>
      <c r="AO50">
        <v>0.11855559829312222</v>
      </c>
      <c r="AP50">
        <v>0.17006171389194108</v>
      </c>
      <c r="AQ50">
        <v>1.9061547610548426E-2</v>
      </c>
      <c r="AR50">
        <v>0.44412699126830846</v>
      </c>
      <c r="AS50">
        <v>2.8733474474231809E-2</v>
      </c>
      <c r="AT50">
        <v>1.1832726907085816E-2</v>
      </c>
      <c r="AU50">
        <v>2.5929019551728023E-3</v>
      </c>
      <c r="AV50">
        <v>0.13118298925033084</v>
      </c>
      <c r="AW50">
        <v>0.23594092650969586</v>
      </c>
      <c r="AX50">
        <v>3.384397217179131E-2</v>
      </c>
      <c r="AY50">
        <v>0.48484262252873683</v>
      </c>
      <c r="AZ50">
        <v>2.8101842325414378E-2</v>
      </c>
      <c r="BA50">
        <v>9.9690593955886614E-3</v>
      </c>
      <c r="BB50">
        <v>1.7783642358228818E-3</v>
      </c>
      <c r="BC50">
        <v>0.13691693830952856</v>
      </c>
      <c r="BD50">
        <v>0.26742589177355447</v>
      </c>
      <c r="BE50">
        <v>4.0650526488827866E-2</v>
      </c>
      <c r="BF50">
        <v>0.53814988412869225</v>
      </c>
      <c r="BG50">
        <v>2.6922013528928208E-2</v>
      </c>
      <c r="BH50">
        <v>6.4865717658253537E-3</v>
      </c>
      <c r="BI50">
        <v>7.4038553360406196E-4</v>
      </c>
      <c r="BJ50">
        <v>0.13474884768826276</v>
      </c>
      <c r="BK50">
        <v>0.31947409184132358</v>
      </c>
      <c r="BL50">
        <v>4.9777973770748329E-2</v>
      </c>
      <c r="BM50">
        <v>0.56404483105940639</v>
      </c>
      <c r="BN50">
        <v>2.6340508619305356E-2</v>
      </c>
      <c r="BO50">
        <v>3.126736737398331E-3</v>
      </c>
      <c r="BP50">
        <v>2.1985151723336521E-4</v>
      </c>
      <c r="BQ50">
        <v>0.12496796788101851</v>
      </c>
      <c r="BR50">
        <v>0.35687359478377989</v>
      </c>
      <c r="BS50">
        <v>5.2516171520670986E-2</v>
      </c>
      <c r="BT50"/>
      <c r="BU50"/>
      <c r="BV50"/>
      <c r="BW50"/>
      <c r="BX50"/>
      <c r="BY50"/>
      <c r="BZ50"/>
      <c r="CA50">
        <v>0.25367700201837501</v>
      </c>
      <c r="CB50">
        <v>5.1521548978373882E-2</v>
      </c>
      <c r="CC50">
        <v>2.0268873422582451E-2</v>
      </c>
      <c r="CD50">
        <v>2.8032708222438571E-2</v>
      </c>
      <c r="CE50">
        <v>0.10591096165580181</v>
      </c>
      <c r="CF50">
        <v>4.7942909739178294E-2</v>
      </c>
      <c r="CG50">
        <v>0</v>
      </c>
      <c r="CH50">
        <v>0.28398500272300781</v>
      </c>
      <c r="CI50">
        <v>4.0453127297391193E-2</v>
      </c>
      <c r="CJ50">
        <v>1.820151989305523E-2</v>
      </c>
      <c r="CK50">
        <v>1.2827425367817903E-2</v>
      </c>
      <c r="CL50">
        <v>0.10517527924479336</v>
      </c>
      <c r="CM50">
        <v>0.10327191745615044</v>
      </c>
      <c r="CN50">
        <v>4.0557334637996833E-3</v>
      </c>
      <c r="CO50">
        <v>0.32786074138252425</v>
      </c>
      <c r="CP50">
        <v>3.0529356027993143E-2</v>
      </c>
      <c r="CQ50">
        <v>1.7130029894929719E-2</v>
      </c>
      <c r="CR50">
        <v>4.9095603347784423E-3</v>
      </c>
      <c r="CS50">
        <v>0.11457587231649817</v>
      </c>
      <c r="CT50">
        <v>0.14623382794456877</v>
      </c>
      <c r="CU50">
        <v>1.4482094863756016E-2</v>
      </c>
      <c r="CV50"/>
      <c r="CW50">
        <v>2.939300140311496E-2</v>
      </c>
      <c r="CX50">
        <v>1.3782682762775243E-2</v>
      </c>
      <c r="CY50">
        <v>2.9146026730434626E-3</v>
      </c>
      <c r="CZ50">
        <v>0.13856436340655451</v>
      </c>
      <c r="DA50">
        <v>0.2103676090480131</v>
      </c>
      <c r="DB50"/>
      <c r="DC50">
        <v>0.52070428927959722</v>
      </c>
      <c r="DD50">
        <v>2.7313506430189167E-2</v>
      </c>
      <c r="DE50">
        <v>8.7491467167754283E-3</v>
      </c>
      <c r="DF50">
        <v>1.0910595707829002E-3</v>
      </c>
      <c r="DG50">
        <v>0.14101946796001899</v>
      </c>
      <c r="DH50">
        <v>0.29459826998287142</v>
      </c>
      <c r="DI50">
        <v>4.7932838618959271E-2</v>
      </c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</row>
    <row r="51" spans="1:127" ht="15.55">
      <c r="A51">
        <v>1962</v>
      </c>
      <c r="B51">
        <v>0.27184215188026428</v>
      </c>
      <c r="C51">
        <v>5.9612583369016647E-2</v>
      </c>
      <c r="D51">
        <v>1.6383999958634377E-2</v>
      </c>
      <c r="E51">
        <v>3.58121357858181E-2</v>
      </c>
      <c r="F51">
        <v>9.6578679978847504E-2</v>
      </c>
      <c r="G51">
        <v>5.8512946590781212E-2</v>
      </c>
      <c r="H51">
        <v>4.9418010748922825E-3</v>
      </c>
      <c r="I51">
        <v>0.23735123872756958</v>
      </c>
      <c r="J51">
        <v>7.1636594831943512E-2</v>
      </c>
      <c r="K51">
        <v>1.6293300315737724E-2</v>
      </c>
      <c r="L51">
        <v>4.8124846071004868E-2</v>
      </c>
      <c r="M51">
        <v>8.6420692503452301E-2</v>
      </c>
      <c r="N51">
        <v>1.4722799882292747E-2</v>
      </c>
      <c r="O51">
        <v>1.5301263192668557E-4</v>
      </c>
      <c r="P51">
        <v>0.21131066977977753</v>
      </c>
      <c r="Q51">
        <v>8.8616609573364258E-2</v>
      </c>
      <c r="R51">
        <v>1.5206547453999519E-2</v>
      </c>
      <c r="S51">
        <v>4.9341104924678802E-2</v>
      </c>
      <c r="T51">
        <v>4.9870233982801437E-2</v>
      </c>
      <c r="U51">
        <v>8.269450394436717E-3</v>
      </c>
      <c r="V51">
        <v>6.7239438976685051E-6</v>
      </c>
      <c r="W51">
        <v>0.24920579791069031</v>
      </c>
      <c r="X51">
        <v>6.3906706869602203E-2</v>
      </c>
      <c r="Y51">
        <v>1.6788026317954063E-2</v>
      </c>
      <c r="Z51">
        <v>4.757116362452507E-2</v>
      </c>
      <c r="AA51">
        <v>0.10305970907211304</v>
      </c>
      <c r="AB51">
        <v>1.766058336943388E-2</v>
      </c>
      <c r="AC51">
        <v>2.1960822050459683E-4</v>
      </c>
      <c r="AD51">
        <v>0.33256566524505615</v>
      </c>
      <c r="AE51">
        <v>3.8443516939878464E-2</v>
      </c>
      <c r="AF51">
        <v>1.6543682664632797E-2</v>
      </c>
      <c r="AG51">
        <v>1.4134788885712624E-2</v>
      </c>
      <c r="AH51">
        <v>0.1144624799489975</v>
      </c>
      <c r="AI51">
        <v>0.13560841232538223</v>
      </c>
      <c r="AJ51">
        <v>1.3372780755162239E-2</v>
      </c>
      <c r="AK51">
        <v>0.3579210638999939</v>
      </c>
      <c r="AL51">
        <v>3.4070774912834167E-2</v>
      </c>
      <c r="AM51">
        <v>1.523718424141407E-2</v>
      </c>
      <c r="AN51">
        <v>8.3316890522837639E-3</v>
      </c>
      <c r="AO51">
        <v>0.11516543477773666</v>
      </c>
      <c r="AP51">
        <v>0.16732596233487129</v>
      </c>
      <c r="AQ51">
        <v>1.7790026962757111E-2</v>
      </c>
      <c r="AR51">
        <v>0.42873850464820862</v>
      </c>
      <c r="AS51">
        <v>2.8436902910470963E-2</v>
      </c>
      <c r="AT51">
        <v>1.230926625430584E-2</v>
      </c>
      <c r="AU51">
        <v>2.8051999397575855E-3</v>
      </c>
      <c r="AV51">
        <v>0.12268508225679398</v>
      </c>
      <c r="AW51">
        <v>0.23196399584412575</v>
      </c>
      <c r="AX51">
        <v>3.053806908428669E-2</v>
      </c>
      <c r="AY51">
        <v>0.45951631665229797</v>
      </c>
      <c r="AZ51">
        <v>2.7657551690936089E-2</v>
      </c>
      <c r="BA51">
        <v>1.0628091171383858E-2</v>
      </c>
      <c r="BB51">
        <v>1.9125388935208321E-3</v>
      </c>
      <c r="BC51">
        <v>0.12224793434143066</v>
      </c>
      <c r="BD51">
        <v>0.26088394224643707</v>
      </c>
      <c r="BE51">
        <v>3.6186236888170242E-2</v>
      </c>
      <c r="BF51">
        <v>0.5084080696105957</v>
      </c>
      <c r="BG51">
        <v>2.67451461404562E-2</v>
      </c>
      <c r="BH51">
        <v>7.179546169936657E-3</v>
      </c>
      <c r="BI51">
        <v>7.997564971446991E-4</v>
      </c>
      <c r="BJ51">
        <v>0.11535422503948212</v>
      </c>
      <c r="BK51">
        <v>0.31301141902804375</v>
      </c>
      <c r="BL51">
        <v>4.5317959040403366E-2</v>
      </c>
      <c r="BM51">
        <v>0.53290355205535889</v>
      </c>
      <c r="BN51">
        <v>2.6441674679517746E-2</v>
      </c>
      <c r="BO51">
        <v>3.935797605663538E-3</v>
      </c>
      <c r="BP51">
        <v>2.3830043210182339E-4</v>
      </c>
      <c r="BQ51">
        <v>0.10760412365198135</v>
      </c>
      <c r="BR51">
        <v>0.34622038528323174</v>
      </c>
      <c r="BS51">
        <v>4.8463296145200729E-2</v>
      </c>
      <c r="BT51">
        <v>0.54245710372924805</v>
      </c>
      <c r="BU51">
        <v>2.6350464671850204E-2</v>
      </c>
      <c r="BV51">
        <v>1.7240796005353332E-3</v>
      </c>
      <c r="BW51">
        <v>7.8192722867242992E-5</v>
      </c>
      <c r="BX51">
        <v>0.10717537999153137</v>
      </c>
      <c r="BY51">
        <v>0.31914857029914856</v>
      </c>
      <c r="BZ51">
        <v>4.720146581530571E-2</v>
      </c>
      <c r="CA51">
        <v>0.26217493414878845</v>
      </c>
      <c r="CB51">
        <v>5.0582941621541977E-2</v>
      </c>
      <c r="CC51">
        <v>2.0170735195279121E-2</v>
      </c>
      <c r="CD51">
        <v>3.0245125293731689E-2</v>
      </c>
      <c r="CE51">
        <v>0.11251097172498703</v>
      </c>
      <c r="CF51">
        <v>4.7555381432175636E-2</v>
      </c>
      <c r="CG51">
        <v>1.109794364310801E-3</v>
      </c>
      <c r="CH51">
        <v>0.28648421168327332</v>
      </c>
      <c r="CI51">
        <v>3.9753928780555725E-2</v>
      </c>
      <c r="CJ51">
        <v>1.8190711736679077E-2</v>
      </c>
      <c r="CK51">
        <v>1.3906517997384071E-2</v>
      </c>
      <c r="CL51">
        <v>0.10758000612258911</v>
      </c>
      <c r="CM51">
        <v>0.10212256200611591</v>
      </c>
      <c r="CN51">
        <v>4.9304808489978313E-3</v>
      </c>
      <c r="CO51">
        <v>0.3401050865650177</v>
      </c>
      <c r="CP51">
        <v>3.0681265518069267E-2</v>
      </c>
      <c r="CQ51">
        <v>1.7150687053799629E-2</v>
      </c>
      <c r="CR51">
        <v>5.3758714348077774E-3</v>
      </c>
      <c r="CS51">
        <v>0.12394396215677261</v>
      </c>
      <c r="CT51">
        <v>0.14868074283003807</v>
      </c>
      <c r="CU51">
        <v>1.4272567816078663E-2</v>
      </c>
      <c r="CV51">
        <v>0.40759772062301636</v>
      </c>
      <c r="CW51">
        <v>2.8626441955566406E-2</v>
      </c>
      <c r="CX51">
        <v>1.4290130697190762E-2</v>
      </c>
      <c r="CY51">
        <v>3.0942121520638466E-3</v>
      </c>
      <c r="CZ51">
        <v>0.1295684278011322</v>
      </c>
      <c r="DA51">
        <v>0.2055293396115303</v>
      </c>
      <c r="DB51">
        <v>2.6489181444048882E-2</v>
      </c>
      <c r="DC51">
        <v>0.49238964915275574</v>
      </c>
      <c r="DD51">
        <v>2.6943594217300415E-2</v>
      </c>
      <c r="DE51">
        <v>9.3007376417517662E-3</v>
      </c>
      <c r="DF51">
        <v>1.1669107479974627E-3</v>
      </c>
      <c r="DG51">
        <v>0.12042226642370224</v>
      </c>
      <c r="DH51">
        <v>0.29129501804709435</v>
      </c>
      <c r="DI51">
        <v>4.3261118233203888E-2</v>
      </c>
      <c r="DJ51">
        <v>0.52725595235824585</v>
      </c>
      <c r="DK51">
        <v>2.6495594531297684E-2</v>
      </c>
      <c r="DL51">
        <v>5.243261344730854E-3</v>
      </c>
      <c r="DM51">
        <v>3.3294857712462544E-4</v>
      </c>
      <c r="DN51">
        <v>0.10785757750272751</v>
      </c>
      <c r="DO51">
        <v>0.29694303870201111</v>
      </c>
      <c r="DP51">
        <v>4.9209233373403549E-2</v>
      </c>
      <c r="DQ51">
        <v>0.54383683204650879</v>
      </c>
      <c r="DR51">
        <v>2.6322267949581146E-2</v>
      </c>
      <c r="DS51">
        <v>1.3714681845158339E-3</v>
      </c>
      <c r="DT51">
        <v>4.5626577048096806E-5</v>
      </c>
      <c r="DU51">
        <v>0.10589147359132767</v>
      </c>
      <c r="DV51">
        <v>0.32251140475273132</v>
      </c>
      <c r="DW51">
        <v>4.695596918463707E-2</v>
      </c>
    </row>
    <row r="52" spans="1:127" ht="15.55">
      <c r="A52">
        <v>1963</v>
      </c>
      <c r="B52">
        <v>0.27691445106334811</v>
      </c>
      <c r="C52">
        <v>6.0056527952683486E-2</v>
      </c>
      <c r="D52">
        <v>1.702736547196242E-2</v>
      </c>
      <c r="E52">
        <v>3.8326164164532425E-2</v>
      </c>
      <c r="F52">
        <v>9.6486635631712253E-2</v>
      </c>
      <c r="G52">
        <v>5.9915031200033962E-2</v>
      </c>
      <c r="H52">
        <v>5.1027266424235563E-3</v>
      </c>
      <c r="I52">
        <v>0.23404514789581299</v>
      </c>
      <c r="J52">
        <v>7.2191245853900909E-2</v>
      </c>
      <c r="K52">
        <v>1.6957409679889679E-2</v>
      </c>
      <c r="L52">
        <v>4.9513507634401321E-2</v>
      </c>
      <c r="M52">
        <v>8.1035420298576355E-2</v>
      </c>
      <c r="N52">
        <v>1.4194641960784793E-2</v>
      </c>
      <c r="O52">
        <v>1.5292475291062146E-4</v>
      </c>
      <c r="P52">
        <v>0.21407978236675262</v>
      </c>
      <c r="Q52">
        <v>8.9716669172048569E-2</v>
      </c>
      <c r="R52">
        <v>1.5639667399227619E-2</v>
      </c>
      <c r="S52">
        <v>5.3262503817677498E-2</v>
      </c>
      <c r="T52">
        <v>4.772992804646492E-2</v>
      </c>
      <c r="U52">
        <v>7.7267062151804566E-3</v>
      </c>
      <c r="V52">
        <v>4.3081495277874637E-6</v>
      </c>
      <c r="W52">
        <v>0.2429945096373558</v>
      </c>
      <c r="X52">
        <v>6.4394623041152954E-2</v>
      </c>
      <c r="Y52">
        <v>1.7541731707751751E-2</v>
      </c>
      <c r="Z52">
        <v>4.786994680762291E-2</v>
      </c>
      <c r="AA52">
        <v>9.5895204693078995E-2</v>
      </c>
      <c r="AB52">
        <v>1.7073937691748142E-2</v>
      </c>
      <c r="AC52">
        <v>2.1906358597334474E-4</v>
      </c>
      <c r="AD52">
        <v>0.32529722154140472</v>
      </c>
      <c r="AE52">
        <v>3.8533437997102737E-2</v>
      </c>
      <c r="AF52">
        <v>1.6653758473694324E-2</v>
      </c>
      <c r="AG52">
        <v>1.3674111571162939E-2</v>
      </c>
      <c r="AH52">
        <v>0.10869438946247101</v>
      </c>
      <c r="AI52">
        <v>0.13386290613561869</v>
      </c>
      <c r="AJ52">
        <v>1.3878621626645327E-2</v>
      </c>
      <c r="AK52">
        <v>0.35067668557167053</v>
      </c>
      <c r="AL52">
        <v>3.4181239083409309E-2</v>
      </c>
      <c r="AM52">
        <v>1.5186252072453499E-2</v>
      </c>
      <c r="AN52">
        <v>8.0579600762575865E-3</v>
      </c>
      <c r="AO52">
        <v>0.11014232039451599</v>
      </c>
      <c r="AP52">
        <v>0.1647183196619153</v>
      </c>
      <c r="AQ52">
        <v>1.839059591293335E-2</v>
      </c>
      <c r="AR52">
        <v>0.42066358029842377</v>
      </c>
      <c r="AS52">
        <v>2.8526472859084606E-2</v>
      </c>
      <c r="AT52">
        <v>1.1642667930573225E-2</v>
      </c>
      <c r="AU52">
        <v>2.7548510115593672E-3</v>
      </c>
      <c r="AV52">
        <v>0.1187252514064312</v>
      </c>
      <c r="AW52">
        <v>0.22779077477753162</v>
      </c>
      <c r="AX52">
        <v>3.1223571859300137E-2</v>
      </c>
      <c r="AY52">
        <v>0.45099899172782898</v>
      </c>
      <c r="AZ52">
        <v>2.7797386050224304E-2</v>
      </c>
      <c r="BA52">
        <v>9.6698612906038761E-3</v>
      </c>
      <c r="BB52">
        <v>1.8837084644474089E-3</v>
      </c>
      <c r="BC52">
        <v>0.11843470484018326</v>
      </c>
      <c r="BD52">
        <v>0.25647635385394096</v>
      </c>
      <c r="BE52">
        <v>3.6736961454153061E-2</v>
      </c>
      <c r="BF52">
        <v>0.49819870293140411</v>
      </c>
      <c r="BG52">
        <v>2.6954860426485538E-2</v>
      </c>
      <c r="BH52">
        <v>6.2108677811920643E-3</v>
      </c>
      <c r="BI52">
        <v>7.9829461174085736E-4</v>
      </c>
      <c r="BJ52">
        <v>0.11278869584202766</v>
      </c>
      <c r="BK52">
        <v>0.30599098280072212</v>
      </c>
      <c r="BL52">
        <v>4.5455001294612885E-2</v>
      </c>
      <c r="BM52">
        <v>0.52028965950012207</v>
      </c>
      <c r="BN52">
        <v>2.6696166954934597E-2</v>
      </c>
      <c r="BO52">
        <v>3.3097208943217993E-3</v>
      </c>
      <c r="BP52">
        <v>2.4180382752092555E-4</v>
      </c>
      <c r="BQ52">
        <v>0.10488434880971909</v>
      </c>
      <c r="BR52">
        <v>0.33821690268814564</v>
      </c>
      <c r="BS52">
        <v>4.694073460996151E-2</v>
      </c>
      <c r="BT52">
        <v>0.52867686748504639</v>
      </c>
      <c r="BU52">
        <v>2.6613643392920494E-2</v>
      </c>
      <c r="BV52">
        <v>1.5268970746546984E-3</v>
      </c>
      <c r="BW52">
        <v>7.1898000896908343E-5</v>
      </c>
      <c r="BX52">
        <v>0.10379228368401527</v>
      </c>
      <c r="BY52">
        <v>0.31208917498588562</v>
      </c>
      <c r="BZ52">
        <v>4.5908883213996887E-2</v>
      </c>
      <c r="CA52">
        <v>0.25455748289823532</v>
      </c>
      <c r="CB52">
        <v>5.0663966685533524E-2</v>
      </c>
      <c r="CC52">
        <v>2.0745889283716679E-2</v>
      </c>
      <c r="CD52">
        <v>2.9325774870812893E-2</v>
      </c>
      <c r="CE52">
        <v>0.1046503409743309</v>
      </c>
      <c r="CF52">
        <v>4.7870049253106117E-2</v>
      </c>
      <c r="CG52">
        <v>1.3014684082008898E-3</v>
      </c>
      <c r="CH52">
        <v>0.28018751740455627</v>
      </c>
      <c r="CI52">
        <v>3.987644799053669E-2</v>
      </c>
      <c r="CJ52">
        <v>1.8754220567643642E-2</v>
      </c>
      <c r="CK52">
        <v>1.3399382121860981E-2</v>
      </c>
      <c r="CL52">
        <v>0.10149963572621346</v>
      </c>
      <c r="CM52">
        <v>0.10119193140417337</v>
      </c>
      <c r="CN52">
        <v>5.4659019224345684E-3</v>
      </c>
      <c r="CO52">
        <v>0.3323550671339035</v>
      </c>
      <c r="CP52">
        <v>3.0647639185190201E-2</v>
      </c>
      <c r="CQ52">
        <v>1.7395821399986744E-2</v>
      </c>
      <c r="CR52">
        <v>5.290529690682888E-3</v>
      </c>
      <c r="CS52">
        <v>0.11956652998924255</v>
      </c>
      <c r="CT52">
        <v>0.14427913073450327</v>
      </c>
      <c r="CU52">
        <v>1.5175428707152605E-2</v>
      </c>
      <c r="CV52">
        <v>0.40008457005023956</v>
      </c>
      <c r="CW52">
        <v>2.8705528005957603E-2</v>
      </c>
      <c r="CX52">
        <v>1.3403425924479961E-2</v>
      </c>
      <c r="CY52">
        <v>3.0547473579645157E-3</v>
      </c>
      <c r="CZ52">
        <v>0.1245068646967411</v>
      </c>
      <c r="DA52">
        <v>0.20307944528758526</v>
      </c>
      <c r="DB52">
        <v>2.7334559708833694E-2</v>
      </c>
      <c r="DC52">
        <v>0.48347143828868866</v>
      </c>
      <c r="DD52">
        <v>2.7127084322273731E-2</v>
      </c>
      <c r="DE52">
        <v>8.1445737741887569E-3</v>
      </c>
      <c r="DF52">
        <v>1.1700813192874193E-3</v>
      </c>
      <c r="DG52">
        <v>0.11807272955775261</v>
      </c>
      <c r="DH52">
        <v>0.2844710573554039</v>
      </c>
      <c r="DI52">
        <v>4.4485913589596748E-2</v>
      </c>
      <c r="DJ52">
        <v>0.51523524522781372</v>
      </c>
      <c r="DK52">
        <v>2.6745935901999474E-2</v>
      </c>
      <c r="DL52">
        <v>4.3817006517201662E-3</v>
      </c>
      <c r="DM52">
        <v>3.4464096825104207E-4</v>
      </c>
      <c r="DN52">
        <v>0.10555334016680717</v>
      </c>
      <c r="DO52">
        <v>0.29169677197933197</v>
      </c>
      <c r="DP52">
        <v>4.7561410814523697E-2</v>
      </c>
      <c r="DQ52">
        <v>0.53032746911048889</v>
      </c>
      <c r="DR52">
        <v>2.6592816226184368E-2</v>
      </c>
      <c r="DS52">
        <v>1.2228154228068888E-3</v>
      </c>
      <c r="DT52">
        <v>4.3397831177571788E-5</v>
      </c>
      <c r="DU52">
        <v>0.10340751335024834</v>
      </c>
      <c r="DV52">
        <v>0.31467230618000031</v>
      </c>
      <c r="DW52">
        <v>4.5728608965873718E-2</v>
      </c>
    </row>
    <row r="53" spans="1:127" ht="15.55">
      <c r="A53">
        <v>1964</v>
      </c>
      <c r="B53">
        <v>0.26320260763168335</v>
      </c>
      <c r="C53">
        <v>6.0055520385503769E-2</v>
      </c>
      <c r="D53">
        <v>1.7302541062235832E-2</v>
      </c>
      <c r="E53">
        <v>3.688550740480423E-2</v>
      </c>
      <c r="F53">
        <v>8.5794307291507721E-2</v>
      </c>
      <c r="G53">
        <v>5.7719077914953232E-2</v>
      </c>
      <c r="H53">
        <v>5.4456624202430248E-3</v>
      </c>
      <c r="I53">
        <v>0.2307390570640564</v>
      </c>
      <c r="J53">
        <v>7.2745896875858307E-2</v>
      </c>
      <c r="K53">
        <v>1.7621519044041634E-2</v>
      </c>
      <c r="L53">
        <v>5.0902169197797775E-2</v>
      </c>
      <c r="M53">
        <v>7.5650148093700409E-2</v>
      </c>
      <c r="N53">
        <v>1.3666484039276838E-2</v>
      </c>
      <c r="O53">
        <v>1.5283687389455736E-4</v>
      </c>
      <c r="P53">
        <v>0.21684889495372772</v>
      </c>
      <c r="Q53">
        <v>9.081672877073288E-2</v>
      </c>
      <c r="R53">
        <v>1.6072787344455719E-2</v>
      </c>
      <c r="S53">
        <v>5.7183902710676193E-2</v>
      </c>
      <c r="T53">
        <v>4.5589622110128403E-2</v>
      </c>
      <c r="U53">
        <v>7.1839620359241962E-3</v>
      </c>
      <c r="V53">
        <v>1.8923551579064224E-6</v>
      </c>
      <c r="W53">
        <v>0.2367832213640213</v>
      </c>
      <c r="X53">
        <v>6.4882539212703705E-2</v>
      </c>
      <c r="Y53">
        <v>1.8295437097549438E-2</v>
      </c>
      <c r="Z53">
        <v>4.8168729990720749E-2</v>
      </c>
      <c r="AA53">
        <v>8.8730700314044952E-2</v>
      </c>
      <c r="AB53">
        <v>1.6487292014062405E-2</v>
      </c>
      <c r="AC53">
        <v>2.1851895144209266E-4</v>
      </c>
      <c r="AD53">
        <v>0.3180287778377533</v>
      </c>
      <c r="AE53">
        <v>3.8623359054327011E-2</v>
      </c>
      <c r="AF53">
        <v>1.6763834282755852E-2</v>
      </c>
      <c r="AG53">
        <v>1.3213434256613255E-2</v>
      </c>
      <c r="AH53">
        <v>0.10292629897594452</v>
      </c>
      <c r="AI53">
        <v>0.13211739994585514</v>
      </c>
      <c r="AJ53">
        <v>1.4384462498128414E-2</v>
      </c>
      <c r="AK53">
        <v>0.34343230724334717</v>
      </c>
      <c r="AL53">
        <v>3.4291703253984451E-2</v>
      </c>
      <c r="AM53">
        <v>1.5135319903492928E-2</v>
      </c>
      <c r="AN53">
        <v>7.7842311002314091E-3</v>
      </c>
      <c r="AO53">
        <v>0.10511920601129532</v>
      </c>
      <c r="AP53">
        <v>0.16211067698895931</v>
      </c>
      <c r="AQ53">
        <v>1.8991164863109589E-2</v>
      </c>
      <c r="AR53">
        <v>0.41258865594863892</v>
      </c>
      <c r="AS53">
        <v>2.861604280769825E-2</v>
      </c>
      <c r="AT53">
        <v>1.0976069606840611E-2</v>
      </c>
      <c r="AU53">
        <v>2.7045020833611488E-3</v>
      </c>
      <c r="AV53">
        <v>0.11476542055606842</v>
      </c>
      <c r="AW53">
        <v>0.2236175537109375</v>
      </c>
      <c r="AX53">
        <v>3.1909074634313583E-2</v>
      </c>
      <c r="AY53">
        <v>0.44248166680335999</v>
      </c>
      <c r="AZ53">
        <v>2.793722040951252E-2</v>
      </c>
      <c r="BA53">
        <v>8.7116314098238945E-3</v>
      </c>
      <c r="BB53">
        <v>1.8548780353739858E-3</v>
      </c>
      <c r="BC53">
        <v>0.11462147533893585</v>
      </c>
      <c r="BD53">
        <v>0.25206876546144485</v>
      </c>
      <c r="BE53">
        <v>3.728768602013588E-2</v>
      </c>
      <c r="BF53">
        <v>0.48798933625221252</v>
      </c>
      <c r="BG53">
        <v>2.7164574712514877E-2</v>
      </c>
      <c r="BH53">
        <v>5.2421893924474716E-3</v>
      </c>
      <c r="BI53">
        <v>7.9683272633701563E-4</v>
      </c>
      <c r="BJ53">
        <v>0.11022316664457321</v>
      </c>
      <c r="BK53">
        <v>0.2989705465734005</v>
      </c>
      <c r="BL53">
        <v>4.5592043548822403E-2</v>
      </c>
      <c r="BM53">
        <v>0.50767576694488525</v>
      </c>
      <c r="BN53">
        <v>2.6950659230351448E-2</v>
      </c>
      <c r="BO53">
        <v>2.6836441829800606E-3</v>
      </c>
      <c r="BP53">
        <v>2.4530722294002771E-4</v>
      </c>
      <c r="BQ53">
        <v>0.10216457396745682</v>
      </c>
      <c r="BR53">
        <v>0.33021342009305954</v>
      </c>
      <c r="BS53">
        <v>4.541817307472229E-2</v>
      </c>
      <c r="BT53">
        <v>0.51489663124084473</v>
      </c>
      <c r="BU53">
        <v>2.6876822113990784E-2</v>
      </c>
      <c r="BV53">
        <v>1.3297145487740636E-3</v>
      </c>
      <c r="BW53">
        <v>6.5603278926573694E-5</v>
      </c>
      <c r="BX53">
        <v>0.10040918737649918</v>
      </c>
      <c r="BY53">
        <v>0.30502977967262268</v>
      </c>
      <c r="BZ53">
        <v>4.4616300612688065E-2</v>
      </c>
      <c r="CA53">
        <v>0.24694003164768219</v>
      </c>
      <c r="CB53">
        <v>5.074499174952507E-2</v>
      </c>
      <c r="CC53">
        <v>2.1321043372154236E-2</v>
      </c>
      <c r="CD53">
        <v>2.8406424447894096E-2</v>
      </c>
      <c r="CE53">
        <v>9.6789710223674774E-2</v>
      </c>
      <c r="CF53">
        <v>4.8184717074036598E-2</v>
      </c>
      <c r="CG53">
        <v>1.4931424520909786E-3</v>
      </c>
      <c r="CH53">
        <v>0.27389082312583923</v>
      </c>
      <c r="CI53">
        <v>3.9998967200517654E-2</v>
      </c>
      <c r="CJ53">
        <v>1.9317729398608208E-2</v>
      </c>
      <c r="CK53">
        <v>1.2892246246337891E-2</v>
      </c>
      <c r="CL53">
        <v>9.5419265329837799E-2</v>
      </c>
      <c r="CM53">
        <v>0.10026130080223083</v>
      </c>
      <c r="CN53">
        <v>6.0013229958713055E-3</v>
      </c>
      <c r="CO53">
        <v>0.32460504770278931</v>
      </c>
      <c r="CP53">
        <v>3.0614012852311134E-2</v>
      </c>
      <c r="CQ53">
        <v>1.7640955746173859E-2</v>
      </c>
      <c r="CR53">
        <v>5.2051879465579987E-3</v>
      </c>
      <c r="CS53">
        <v>0.11518909782171249</v>
      </c>
      <c r="CT53">
        <v>0.13987751863896847</v>
      </c>
      <c r="CU53">
        <v>1.6078289598226547E-2</v>
      </c>
      <c r="CV53">
        <v>0.39257141947746277</v>
      </c>
      <c r="CW53">
        <v>2.8784614056348801E-2</v>
      </c>
      <c r="CX53">
        <v>1.2516721151769161E-2</v>
      </c>
      <c r="CY53">
        <v>3.0152825638651848E-3</v>
      </c>
      <c r="CZ53">
        <v>0.11944530159235001</v>
      </c>
      <c r="DA53">
        <v>0.20062955096364021</v>
      </c>
      <c r="DB53">
        <v>2.8179937973618507E-2</v>
      </c>
      <c r="DC53">
        <v>0.47455322742462158</v>
      </c>
      <c r="DD53">
        <v>2.7310574427247047E-2</v>
      </c>
      <c r="DE53">
        <v>6.9884099066257477E-3</v>
      </c>
      <c r="DF53">
        <v>1.1732518905773759E-3</v>
      </c>
      <c r="DG53">
        <v>0.11572319269180298</v>
      </c>
      <c r="DH53">
        <v>0.27764709666371346</v>
      </c>
      <c r="DI53">
        <v>4.5710708945989609E-2</v>
      </c>
      <c r="DJ53">
        <v>0.50321453809738159</v>
      </c>
      <c r="DK53">
        <v>2.6996277272701263E-2</v>
      </c>
      <c r="DL53">
        <v>3.5201399587094784E-3</v>
      </c>
      <c r="DM53">
        <v>3.5633335937745869E-4</v>
      </c>
      <c r="DN53">
        <v>0.10324910283088684</v>
      </c>
      <c r="DO53">
        <v>0.28645050525665283</v>
      </c>
      <c r="DP53">
        <v>4.5913588255643845E-2</v>
      </c>
      <c r="DQ53">
        <v>0.51681810617446899</v>
      </c>
      <c r="DR53">
        <v>2.686336450278759E-2</v>
      </c>
      <c r="DS53">
        <v>1.0741626610979438E-3</v>
      </c>
      <c r="DT53">
        <v>4.1169085307046771E-5</v>
      </c>
      <c r="DU53">
        <v>0.10092355310916901</v>
      </c>
      <c r="DV53">
        <v>0.30683320760726929</v>
      </c>
      <c r="DW53">
        <v>4.4501248747110367E-2</v>
      </c>
    </row>
    <row r="54" spans="1:127" ht="15.55">
      <c r="A54">
        <v>1965</v>
      </c>
      <c r="B54">
        <v>0.26251151692513652</v>
      </c>
      <c r="C54">
        <v>5.8150036505047714E-2</v>
      </c>
      <c r="D54">
        <v>1.7347866541795622E-2</v>
      </c>
      <c r="E54">
        <v>3.5542710905826086E-2</v>
      </c>
      <c r="F54">
        <v>8.7527113156540631E-2</v>
      </c>
      <c r="G54">
        <v>5.8467273718035312E-2</v>
      </c>
      <c r="H54">
        <v>5.4765160978912071E-3</v>
      </c>
      <c r="I54">
        <v>0.23466906696557999</v>
      </c>
      <c r="J54">
        <v>6.9190014153718948E-2</v>
      </c>
      <c r="K54">
        <v>1.7576121725142002E-2</v>
      </c>
      <c r="L54">
        <v>5.5178366601467133E-2</v>
      </c>
      <c r="M54">
        <v>7.819531112909317E-2</v>
      </c>
      <c r="N54">
        <v>1.4346906449645758E-2</v>
      </c>
      <c r="O54">
        <v>1.8234265735372901E-4</v>
      </c>
      <c r="P54">
        <v>0.22069226950407028</v>
      </c>
      <c r="Q54">
        <v>8.6081746965646744E-2</v>
      </c>
      <c r="R54">
        <v>1.6333567909896374E-2</v>
      </c>
      <c r="S54">
        <v>6.1245163902640343E-2</v>
      </c>
      <c r="T54">
        <v>4.9708018079400063E-2</v>
      </c>
      <c r="U54">
        <v>7.3175984434783459E-3</v>
      </c>
      <c r="V54">
        <v>6.17274622527475E-6</v>
      </c>
      <c r="W54">
        <v>0.2408992201089859</v>
      </c>
      <c r="X54">
        <v>6.1674056574702263E-2</v>
      </c>
      <c r="Y54">
        <v>1.8126682378351688E-2</v>
      </c>
      <c r="Z54">
        <v>5.2476754412055016E-2</v>
      </c>
      <c r="AA54">
        <v>9.0875070542097092E-2</v>
      </c>
      <c r="AB54">
        <v>1.7485526157543063E-2</v>
      </c>
      <c r="AC54">
        <v>2.6112486375495791E-4</v>
      </c>
      <c r="AD54">
        <v>0.32056666910648346</v>
      </c>
      <c r="AE54">
        <v>3.6777861416339874E-2</v>
      </c>
      <c r="AF54">
        <v>1.6628733836114407E-2</v>
      </c>
      <c r="AG54">
        <v>1.4712944161146879E-2</v>
      </c>
      <c r="AH54">
        <v>0.10785528644919395</v>
      </c>
      <c r="AI54">
        <v>0.13018056657165289</v>
      </c>
      <c r="AJ54">
        <v>1.4411280862987041E-2</v>
      </c>
      <c r="AK54">
        <v>0.34619754552841187</v>
      </c>
      <c r="AL54">
        <v>3.2642658799886703E-2</v>
      </c>
      <c r="AM54">
        <v>1.5001864638179541E-2</v>
      </c>
      <c r="AN54">
        <v>8.6831029038876295E-3</v>
      </c>
      <c r="AO54">
        <v>0.11097434163093567</v>
      </c>
      <c r="AP54">
        <v>0.1598861962556839</v>
      </c>
      <c r="AQ54">
        <v>1.9009377807378769E-2</v>
      </c>
      <c r="AR54">
        <v>0.41546766459941864</v>
      </c>
      <c r="AS54">
        <v>2.7274118736386299E-2</v>
      </c>
      <c r="AT54">
        <v>1.0798103176057339E-2</v>
      </c>
      <c r="AU54">
        <v>3.0669636325910687E-3</v>
      </c>
      <c r="AV54">
        <v>0.1225503534078598</v>
      </c>
      <c r="AW54">
        <v>0.2201243806630373</v>
      </c>
      <c r="AX54">
        <v>3.1653750687837601E-2</v>
      </c>
      <c r="AY54">
        <v>0.4449581503868103</v>
      </c>
      <c r="AZ54">
        <v>2.6618349365890026E-2</v>
      </c>
      <c r="BA54">
        <v>9.0997260995209217E-3</v>
      </c>
      <c r="BB54">
        <v>2.0834891474805772E-3</v>
      </c>
      <c r="BC54">
        <v>0.12319888174533844</v>
      </c>
      <c r="BD54">
        <v>0.24692120216786861</v>
      </c>
      <c r="BE54">
        <v>3.703649528324604E-2</v>
      </c>
      <c r="BF54">
        <v>0.48933599889278412</v>
      </c>
      <c r="BG54">
        <v>2.5854342617094517E-2</v>
      </c>
      <c r="BH54">
        <v>6.0161943547427654E-3</v>
      </c>
      <c r="BI54">
        <v>8.7121682008728385E-4</v>
      </c>
      <c r="BJ54">
        <v>0.11712139472365379</v>
      </c>
      <c r="BK54">
        <v>0.29463479667901993</v>
      </c>
      <c r="BL54">
        <v>4.4838059693574905E-2</v>
      </c>
      <c r="BM54">
        <v>0.50868889689445496</v>
      </c>
      <c r="BN54">
        <v>2.5638303719460964E-2</v>
      </c>
      <c r="BO54">
        <v>3.082536393776536E-3</v>
      </c>
      <c r="BP54">
        <v>2.6123410498257726E-4</v>
      </c>
      <c r="BQ54">
        <v>0.10869685560464859</v>
      </c>
      <c r="BR54">
        <v>0.32597804814577103</v>
      </c>
      <c r="BS54">
        <v>4.5031910762190819E-2</v>
      </c>
      <c r="BT54">
        <v>0.51620787382125854</v>
      </c>
      <c r="BU54">
        <v>2.5562472641468048E-2</v>
      </c>
      <c r="BV54">
        <v>1.6180660459212959E-3</v>
      </c>
      <c r="BW54">
        <v>7.5641008152160794E-5</v>
      </c>
      <c r="BX54">
        <v>0.10722096264362335</v>
      </c>
      <c r="BY54">
        <v>0.30418704450130463</v>
      </c>
      <c r="BZ54">
        <v>4.4230479747056961E-2</v>
      </c>
      <c r="CA54">
        <v>0.24912036210298538</v>
      </c>
      <c r="CB54">
        <v>4.830729216337204E-2</v>
      </c>
      <c r="CC54">
        <v>2.1163821220397949E-2</v>
      </c>
      <c r="CD54">
        <v>3.1515291891992092E-2</v>
      </c>
      <c r="CE54">
        <v>9.9170565605163574E-2</v>
      </c>
      <c r="CF54">
        <v>4.736988665536046E-2</v>
      </c>
      <c r="CG54">
        <v>1.593506895005703E-3</v>
      </c>
      <c r="CH54">
        <v>0.27682167291641235</v>
      </c>
      <c r="CI54">
        <v>3.8020668551325798E-2</v>
      </c>
      <c r="CJ54">
        <v>1.9211890175938606E-2</v>
      </c>
      <c r="CK54">
        <v>1.4305686578154564E-2</v>
      </c>
      <c r="CL54">
        <v>9.9388368427753448E-2</v>
      </c>
      <c r="CM54">
        <v>9.9550548009574413E-2</v>
      </c>
      <c r="CN54">
        <v>6.3445160631090403E-3</v>
      </c>
      <c r="CO54">
        <v>0.32865624129772186</v>
      </c>
      <c r="CP54">
        <v>2.9204508289694786E-2</v>
      </c>
      <c r="CQ54">
        <v>1.5797400381416082E-2</v>
      </c>
      <c r="CR54">
        <v>5.9620914980769157E-3</v>
      </c>
      <c r="CS54">
        <v>0.12064093723893166</v>
      </c>
      <c r="CT54">
        <v>0.14124283101409674</v>
      </c>
      <c r="CU54">
        <v>1.580847566947341E-2</v>
      </c>
      <c r="CV54">
        <v>0.3961637020111084</v>
      </c>
      <c r="CW54">
        <v>2.7458422817289829E-2</v>
      </c>
      <c r="CX54">
        <v>1.2489262036979198E-2</v>
      </c>
      <c r="CY54">
        <v>3.4169374266639352E-3</v>
      </c>
      <c r="CZ54">
        <v>0.1298864521086216</v>
      </c>
      <c r="DA54">
        <v>0.19445326179265976</v>
      </c>
      <c r="DB54">
        <v>2.8459370136260986E-2</v>
      </c>
      <c r="DC54">
        <v>0.47622078657150269</v>
      </c>
      <c r="DD54">
        <v>2.600072231143713E-2</v>
      </c>
      <c r="DE54">
        <v>8.0022122710943222E-3</v>
      </c>
      <c r="DF54">
        <v>1.2842566939070821E-3</v>
      </c>
      <c r="DG54">
        <v>0.12282808870077133</v>
      </c>
      <c r="DH54">
        <v>0.2733969921246171</v>
      </c>
      <c r="DI54">
        <v>4.4708507135510445E-2</v>
      </c>
      <c r="DJ54">
        <v>0.50412014126777649</v>
      </c>
      <c r="DK54">
        <v>2.5684391148388386E-2</v>
      </c>
      <c r="DL54">
        <v>3.9718758780509233E-3</v>
      </c>
      <c r="DM54">
        <v>3.7402020825538784E-4</v>
      </c>
      <c r="DN54">
        <v>0.10959697142243385</v>
      </c>
      <c r="DO54">
        <v>0.28553345799446106</v>
      </c>
      <c r="DP54">
        <v>4.5519197359681129E-2</v>
      </c>
      <c r="DQ54">
        <v>0.51910257339477539</v>
      </c>
      <c r="DR54">
        <v>2.5542864575982094E-2</v>
      </c>
      <c r="DS54">
        <v>1.2230471475049853E-3</v>
      </c>
      <c r="DT54">
        <v>4.7563695261487737E-5</v>
      </c>
      <c r="DU54">
        <v>0.10798090696334839</v>
      </c>
      <c r="DV54">
        <v>0.30714415013790131</v>
      </c>
      <c r="DW54">
        <v>4.3925890699028969E-2</v>
      </c>
    </row>
    <row r="55" spans="1:127" ht="15.55">
      <c r="A55">
        <v>1966</v>
      </c>
      <c r="B55">
        <v>0.26949194073677063</v>
      </c>
      <c r="C55">
        <v>5.4410412907600403E-2</v>
      </c>
      <c r="D55">
        <v>1.7151592299342155E-2</v>
      </c>
      <c r="E55">
        <v>4.3646443635225296E-2</v>
      </c>
      <c r="F55">
        <v>9.2454798519611359E-2</v>
      </c>
      <c r="G55">
        <v>5.6416122242808342E-2</v>
      </c>
      <c r="H55">
        <v>5.4125729948282242E-3</v>
      </c>
      <c r="I55">
        <v>0.23859907686710358</v>
      </c>
      <c r="J55">
        <v>6.563413143157959E-2</v>
      </c>
      <c r="K55">
        <v>1.7530724406242371E-2</v>
      </c>
      <c r="L55">
        <v>5.945456400513649E-2</v>
      </c>
      <c r="M55">
        <v>8.0740474164485931E-2</v>
      </c>
      <c r="N55">
        <v>1.5027328860014677E-2</v>
      </c>
      <c r="O55">
        <v>2.1184844081290066E-4</v>
      </c>
      <c r="P55">
        <v>0.22453564405441284</v>
      </c>
      <c r="Q55">
        <v>8.1346765160560608E-2</v>
      </c>
      <c r="R55">
        <v>1.6594348475337029E-2</v>
      </c>
      <c r="S55">
        <v>6.5306425094604492E-2</v>
      </c>
      <c r="T55">
        <v>5.3826414048671722E-2</v>
      </c>
      <c r="U55">
        <v>7.4512348510324955E-3</v>
      </c>
      <c r="V55">
        <v>1.0453137292643078E-5</v>
      </c>
      <c r="W55">
        <v>0.2450152188539505</v>
      </c>
      <c r="X55">
        <v>5.8465573936700821E-2</v>
      </c>
      <c r="Y55">
        <v>1.7957927659153938E-2</v>
      </c>
      <c r="Z55">
        <v>5.6784778833389282E-2</v>
      </c>
      <c r="AA55">
        <v>9.3019440770149231E-2</v>
      </c>
      <c r="AB55">
        <v>1.8483760301023722E-2</v>
      </c>
      <c r="AC55">
        <v>3.0373077606782317E-4</v>
      </c>
      <c r="AD55">
        <v>0.32310456037521362</v>
      </c>
      <c r="AE55">
        <v>3.4932363778352737E-2</v>
      </c>
      <c r="AF55">
        <v>1.6493633389472961E-2</v>
      </c>
      <c r="AG55">
        <v>1.6212454065680504E-2</v>
      </c>
      <c r="AH55">
        <v>0.11278427392244339</v>
      </c>
      <c r="AI55">
        <v>0.12824373319745064</v>
      </c>
      <c r="AJ55">
        <v>1.4438099227845669E-2</v>
      </c>
      <c r="AK55">
        <v>0.34896278381347656</v>
      </c>
      <c r="AL55">
        <v>3.0993614345788956E-2</v>
      </c>
      <c r="AM55">
        <v>1.4868409372866154E-2</v>
      </c>
      <c r="AN55">
        <v>9.5819747075438499E-3</v>
      </c>
      <c r="AO55">
        <v>0.11682947725057602</v>
      </c>
      <c r="AP55">
        <v>0.15766171552240849</v>
      </c>
      <c r="AQ55">
        <v>1.9027590751647949E-2</v>
      </c>
      <c r="AR55">
        <v>0.41834667325019836</v>
      </c>
      <c r="AS55">
        <v>2.5932194665074348E-2</v>
      </c>
      <c r="AT55">
        <v>1.0620136745274067E-2</v>
      </c>
      <c r="AU55">
        <v>3.4294251818209887E-3</v>
      </c>
      <c r="AV55">
        <v>0.13033528625965118</v>
      </c>
      <c r="AW55">
        <v>0.2166312076151371</v>
      </c>
      <c r="AX55">
        <v>3.1398426741361618E-2</v>
      </c>
      <c r="AY55">
        <v>0.44743463397026062</v>
      </c>
      <c r="AZ55">
        <v>2.5299478322267532E-2</v>
      </c>
      <c r="BA55">
        <v>9.4878207892179489E-3</v>
      </c>
      <c r="BB55">
        <v>2.3121002595871687E-3</v>
      </c>
      <c r="BC55">
        <v>0.13177628815174103</v>
      </c>
      <c r="BD55">
        <v>0.24177363887429237</v>
      </c>
      <c r="BE55">
        <v>3.6785304546356201E-2</v>
      </c>
      <c r="BF55">
        <v>0.49068266153335571</v>
      </c>
      <c r="BG55">
        <v>2.4544110521674156E-2</v>
      </c>
      <c r="BH55">
        <v>6.7901993170380592E-3</v>
      </c>
      <c r="BI55">
        <v>9.4560091383755207E-4</v>
      </c>
      <c r="BJ55">
        <v>0.12401962280273438</v>
      </c>
      <c r="BK55">
        <v>0.29029904678463936</v>
      </c>
      <c r="BL55">
        <v>4.4084075838327408E-2</v>
      </c>
      <c r="BM55">
        <v>0.50970202684402466</v>
      </c>
      <c r="BN55">
        <v>2.432594820857048E-2</v>
      </c>
      <c r="BO55">
        <v>3.4814286045730114E-3</v>
      </c>
      <c r="BP55">
        <v>2.7716098702512681E-4</v>
      </c>
      <c r="BQ55">
        <v>0.11522913724184036</v>
      </c>
      <c r="BR55">
        <v>0.32174267619848251</v>
      </c>
      <c r="BS55">
        <v>4.4645648449659348E-2</v>
      </c>
      <c r="BT55">
        <v>0.51751911640167236</v>
      </c>
      <c r="BU55">
        <v>2.4248123168945313E-2</v>
      </c>
      <c r="BV55">
        <v>1.9064175430685282E-3</v>
      </c>
      <c r="BW55">
        <v>8.5678737377747893E-5</v>
      </c>
      <c r="BX55">
        <v>0.11403273791074753</v>
      </c>
      <c r="BY55">
        <v>0.30334430932998657</v>
      </c>
      <c r="BZ55">
        <v>4.3844658881425858E-2</v>
      </c>
      <c r="CA55">
        <v>0.25130069255828857</v>
      </c>
      <c r="CB55">
        <v>4.5869592577219009E-2</v>
      </c>
      <c r="CC55">
        <v>2.1006599068641663E-2</v>
      </c>
      <c r="CD55">
        <v>3.4624159336090088E-2</v>
      </c>
      <c r="CE55">
        <v>0.10155142098665237</v>
      </c>
      <c r="CF55">
        <v>4.6555056236684322E-2</v>
      </c>
      <c r="CG55">
        <v>1.6938713379204273E-3</v>
      </c>
      <c r="CH55">
        <v>0.27975252270698547</v>
      </c>
      <c r="CI55">
        <v>3.6042369902133942E-2</v>
      </c>
      <c r="CJ55">
        <v>1.9106050953269005E-2</v>
      </c>
      <c r="CK55">
        <v>1.5719126909971237E-2</v>
      </c>
      <c r="CL55">
        <v>0.1033574715256691</v>
      </c>
      <c r="CM55">
        <v>9.8839795216917992E-2</v>
      </c>
      <c r="CN55">
        <v>6.6877091303467751E-3</v>
      </c>
      <c r="CO55">
        <v>0.33270743489265442</v>
      </c>
      <c r="CP55">
        <v>2.7795003727078438E-2</v>
      </c>
      <c r="CQ55">
        <v>1.3953845016658306E-2</v>
      </c>
      <c r="CR55">
        <v>6.7189950495958328E-3</v>
      </c>
      <c r="CS55">
        <v>0.12609277665615082</v>
      </c>
      <c r="CT55">
        <v>0.14260814338922501</v>
      </c>
      <c r="CU55">
        <v>1.5538661740720272E-2</v>
      </c>
      <c r="CV55">
        <v>0.39975598454475403</v>
      </c>
      <c r="CW55">
        <v>2.6132231578230858E-2</v>
      </c>
      <c r="CX55">
        <v>1.2461802922189236E-2</v>
      </c>
      <c r="CY55">
        <v>3.8185922894626856E-3</v>
      </c>
      <c r="CZ55">
        <v>0.14032760262489319</v>
      </c>
      <c r="DA55">
        <v>0.18827697262167931</v>
      </c>
      <c r="DB55">
        <v>2.8738802298903465E-2</v>
      </c>
      <c r="DC55">
        <v>0.47788834571838379</v>
      </c>
      <c r="DD55">
        <v>2.4690870195627213E-2</v>
      </c>
      <c r="DE55">
        <v>9.0160146355628967E-3</v>
      </c>
      <c r="DF55">
        <v>1.3952614972367883E-3</v>
      </c>
      <c r="DG55">
        <v>0.12993298470973969</v>
      </c>
      <c r="DH55">
        <v>0.26914688758552074</v>
      </c>
      <c r="DI55">
        <v>4.3706305325031281E-2</v>
      </c>
      <c r="DJ55">
        <v>0.50502574443817139</v>
      </c>
      <c r="DK55">
        <v>2.4372505024075508E-2</v>
      </c>
      <c r="DL55">
        <v>4.4236117973923683E-3</v>
      </c>
      <c r="DM55">
        <v>3.9170705713331699E-4</v>
      </c>
      <c r="DN55">
        <v>0.11594484001398087</v>
      </c>
      <c r="DO55">
        <v>0.28461641073226929</v>
      </c>
      <c r="DP55">
        <v>4.5124806463718414E-2</v>
      </c>
      <c r="DQ55">
        <v>0.52138704061508179</v>
      </c>
      <c r="DR55">
        <v>2.4222364649176598E-2</v>
      </c>
      <c r="DS55">
        <v>1.3719316339120269E-3</v>
      </c>
      <c r="DT55">
        <v>5.3958305215928704E-5</v>
      </c>
      <c r="DU55">
        <v>0.11503826081752777</v>
      </c>
      <c r="DV55">
        <v>0.30745509266853333</v>
      </c>
      <c r="DW55">
        <v>4.3350532650947571E-2</v>
      </c>
    </row>
    <row r="56" spans="1:127" ht="15.55">
      <c r="A56">
        <v>1967</v>
      </c>
      <c r="B56">
        <v>0.27328106760978699</v>
      </c>
      <c r="C56">
        <v>5.440666526556015E-2</v>
      </c>
      <c r="D56">
        <v>1.8168088048696518E-2</v>
      </c>
      <c r="E56">
        <v>4.5985378324985504E-2</v>
      </c>
      <c r="F56">
        <v>9.6229538321495056E-2</v>
      </c>
      <c r="G56">
        <v>5.3244697861373425E-2</v>
      </c>
      <c r="H56">
        <v>5.2467063069343567E-3</v>
      </c>
      <c r="I56">
        <v>0.24070712924003601</v>
      </c>
      <c r="J56">
        <v>6.5174810588359833E-2</v>
      </c>
      <c r="K56">
        <v>1.8336554989218712E-2</v>
      </c>
      <c r="L56">
        <v>6.1273474246263504E-2</v>
      </c>
      <c r="M56">
        <v>8.0528378486633301E-2</v>
      </c>
      <c r="N56">
        <v>1.5169709920883179E-2</v>
      </c>
      <c r="O56">
        <v>2.2420284221880138E-4</v>
      </c>
      <c r="P56">
        <v>0.22208631038665771</v>
      </c>
      <c r="Q56">
        <v>8.0289930105209351E-2</v>
      </c>
      <c r="R56">
        <v>1.5699397772550583E-2</v>
      </c>
      <c r="S56">
        <v>6.5679460763931274E-2</v>
      </c>
      <c r="T56">
        <v>5.2471894770860672E-2</v>
      </c>
      <c r="U56">
        <v>7.9342415556311607E-3</v>
      </c>
      <c r="V56">
        <v>1.1387954145902768E-5</v>
      </c>
      <c r="W56">
        <v>0.2498004287481308</v>
      </c>
      <c r="X56">
        <v>5.7793479412794113E-2</v>
      </c>
      <c r="Y56">
        <v>1.9624385982751846E-2</v>
      </c>
      <c r="Z56">
        <v>5.9121847152709961E-2</v>
      </c>
      <c r="AA56">
        <v>9.4229504466056824E-2</v>
      </c>
      <c r="AB56">
        <v>1.870308443903923E-2</v>
      </c>
      <c r="AC56">
        <v>3.281290119048208E-4</v>
      </c>
      <c r="AD56">
        <v>0.33255082368850708</v>
      </c>
      <c r="AE56">
        <v>3.4813541918992996E-2</v>
      </c>
      <c r="AF56">
        <v>1.7861554399132729E-2</v>
      </c>
      <c r="AG56">
        <v>1.8167998641729355E-2</v>
      </c>
      <c r="AH56">
        <v>0.12479850649833679</v>
      </c>
      <c r="AI56">
        <v>0.12252385541796684</v>
      </c>
      <c r="AJ56">
        <v>1.4385377056896687E-2</v>
      </c>
      <c r="AK56">
        <v>0.35964220762252808</v>
      </c>
      <c r="AL56">
        <v>3.0979445204138756E-2</v>
      </c>
      <c r="AM56">
        <v>1.6496753320097923E-2</v>
      </c>
      <c r="AN56">
        <v>1.1486029252409935E-2</v>
      </c>
      <c r="AO56">
        <v>0.13205975294113159</v>
      </c>
      <c r="AP56">
        <v>0.14964257180690765</v>
      </c>
      <c r="AQ56">
        <v>1.8977656960487366E-2</v>
      </c>
      <c r="AR56">
        <v>0.43028634786605835</v>
      </c>
      <c r="AS56">
        <v>2.5870800018310547E-2</v>
      </c>
      <c r="AT56">
        <v>1.2404808774590492E-2</v>
      </c>
      <c r="AU56">
        <v>4.2796595953404903E-3</v>
      </c>
      <c r="AV56">
        <v>0.14977292716503143</v>
      </c>
      <c r="AW56">
        <v>0.20619315654039383</v>
      </c>
      <c r="AX56">
        <v>3.1764980405569077E-2</v>
      </c>
      <c r="AY56">
        <v>0.45959046483039856</v>
      </c>
      <c r="AZ56">
        <v>2.5267349556088448E-2</v>
      </c>
      <c r="BA56">
        <v>1.0533400811254978E-2</v>
      </c>
      <c r="BB56">
        <v>2.9659185092896223E-3</v>
      </c>
      <c r="BC56">
        <v>0.15305958688259125</v>
      </c>
      <c r="BD56">
        <v>0.23085890337824821</v>
      </c>
      <c r="BE56">
        <v>3.6905322223901749E-2</v>
      </c>
      <c r="BF56">
        <v>0.50873303413391113</v>
      </c>
      <c r="BG56">
        <v>2.4512672796845436E-2</v>
      </c>
      <c r="BH56">
        <v>7.0683788508176804E-3</v>
      </c>
      <c r="BI56">
        <v>1.230622292496264E-3</v>
      </c>
      <c r="BJ56">
        <v>0.15226508677005768</v>
      </c>
      <c r="BK56">
        <v>0.27774841710925102</v>
      </c>
      <c r="BL56">
        <v>4.5907832682132721E-2</v>
      </c>
      <c r="BM56">
        <v>0.52830922603607178</v>
      </c>
      <c r="BN56">
        <v>2.4251913651823997E-2</v>
      </c>
      <c r="BO56">
        <v>3.8884875830262899E-3</v>
      </c>
      <c r="BP56">
        <v>3.7852773675695062E-4</v>
      </c>
      <c r="BQ56">
        <v>0.14100407063961029</v>
      </c>
      <c r="BR56">
        <v>0.31120160594582558</v>
      </c>
      <c r="BS56">
        <v>4.7584641724824905E-2</v>
      </c>
      <c r="BT56">
        <v>0.52166283130645752</v>
      </c>
      <c r="BU56">
        <v>2.4144953116774559E-2</v>
      </c>
      <c r="BV56">
        <v>2.7298820205032825E-3</v>
      </c>
      <c r="BW56">
        <v>1.3533385936170816E-4</v>
      </c>
      <c r="BX56">
        <v>0.12332527339458466</v>
      </c>
      <c r="BY56">
        <v>0.28968638181686401</v>
      </c>
      <c r="BZ56">
        <v>4.7208104282617569E-2</v>
      </c>
      <c r="CA56">
        <v>0.25893300771713257</v>
      </c>
      <c r="CB56">
        <v>4.5232281088829041E-2</v>
      </c>
      <c r="CC56">
        <v>2.1570252254605293E-2</v>
      </c>
      <c r="CD56">
        <v>3.6325518041849136E-2</v>
      </c>
      <c r="CE56">
        <v>0.10506687313318253</v>
      </c>
      <c r="CF56">
        <v>4.8831705935299397E-2</v>
      </c>
      <c r="CG56">
        <v>1.9063613144680858E-3</v>
      </c>
      <c r="CH56">
        <v>0.29077276587486267</v>
      </c>
      <c r="CI56">
        <v>3.5959754139184952E-2</v>
      </c>
      <c r="CJ56">
        <v>2.0485902205109596E-2</v>
      </c>
      <c r="CK56">
        <v>1.8511364236474037E-2</v>
      </c>
      <c r="CL56">
        <v>0.11479154229164124</v>
      </c>
      <c r="CM56">
        <v>9.4512617215514183E-2</v>
      </c>
      <c r="CN56">
        <v>6.5115676261484623E-3</v>
      </c>
      <c r="CO56">
        <v>0.34737148880958557</v>
      </c>
      <c r="CP56">
        <v>2.7578243985772133E-2</v>
      </c>
      <c r="CQ56">
        <v>1.769988052546978E-2</v>
      </c>
      <c r="CR56">
        <v>7.9968348145484924E-3</v>
      </c>
      <c r="CS56">
        <v>0.14047347009181976</v>
      </c>
      <c r="CT56">
        <v>0.13640247471630573</v>
      </c>
      <c r="CU56">
        <v>1.7220601439476013E-2</v>
      </c>
      <c r="CV56">
        <v>0.40963667631149292</v>
      </c>
      <c r="CW56">
        <v>2.6034481823444366E-2</v>
      </c>
      <c r="CX56">
        <v>1.4055625535547733E-2</v>
      </c>
      <c r="CY56">
        <v>4.7298618592321873E-3</v>
      </c>
      <c r="CZ56">
        <v>0.1538672149181366</v>
      </c>
      <c r="DA56">
        <v>0.18319530598819256</v>
      </c>
      <c r="DB56">
        <v>2.7754191309213638E-2</v>
      </c>
      <c r="DC56">
        <v>0.49612385034561157</v>
      </c>
      <c r="DD56">
        <v>2.468063123524189E-2</v>
      </c>
      <c r="DE56">
        <v>9.1165648773312569E-3</v>
      </c>
      <c r="DF56">
        <v>1.7794612795114517E-3</v>
      </c>
      <c r="DG56">
        <v>0.15951837599277496</v>
      </c>
      <c r="DH56">
        <v>0.25620102137327194</v>
      </c>
      <c r="DI56">
        <v>4.4827789068222046E-2</v>
      </c>
      <c r="DJ56">
        <v>0.5318947434425354</v>
      </c>
      <c r="DK56">
        <v>2.4309614673256874E-2</v>
      </c>
      <c r="DL56">
        <v>4.5135212130844593E-3</v>
      </c>
      <c r="DM56">
        <v>5.097236717119813E-4</v>
      </c>
      <c r="DN56">
        <v>0.15054126083850861</v>
      </c>
      <c r="DO56">
        <v>0.26985868811607361</v>
      </c>
      <c r="DP56">
        <v>4.7787774354219437E-2</v>
      </c>
      <c r="DQ56">
        <v>0.51725178956985474</v>
      </c>
      <c r="DR56">
        <v>2.4141235277056694E-2</v>
      </c>
      <c r="DS56">
        <v>2.2678221575915813E-3</v>
      </c>
      <c r="DT56">
        <v>9.9500146461650729E-5</v>
      </c>
      <c r="DU56">
        <v>0.11862015724182129</v>
      </c>
      <c r="DV56">
        <v>0.29103031754493713</v>
      </c>
      <c r="DW56">
        <v>4.6803195029497147E-2</v>
      </c>
    </row>
    <row r="57" spans="1:127" ht="15.55">
      <c r="A57">
        <v>1968</v>
      </c>
      <c r="B57">
        <v>0.28870350122451782</v>
      </c>
      <c r="C57">
        <v>5.658404529094696E-2</v>
      </c>
      <c r="D57">
        <v>1.8688254058361053E-2</v>
      </c>
      <c r="E57">
        <v>4.6621233224868774E-2</v>
      </c>
      <c r="F57">
        <v>0.10480530560016632</v>
      </c>
      <c r="G57">
        <v>5.7079234160482883E-2</v>
      </c>
      <c r="H57">
        <v>4.9254298210144043E-3</v>
      </c>
      <c r="I57">
        <v>0.25304961204528809</v>
      </c>
      <c r="J57">
        <v>6.7892350256443024E-2</v>
      </c>
      <c r="K57">
        <v>1.8856663256883621E-2</v>
      </c>
      <c r="L57">
        <v>6.2129229307174683E-2</v>
      </c>
      <c r="M57">
        <v>8.8275045156478882E-2</v>
      </c>
      <c r="N57">
        <v>1.5683716628700495E-2</v>
      </c>
      <c r="O57">
        <v>2.126004546880722E-4</v>
      </c>
      <c r="P57">
        <v>0.23103243112564087</v>
      </c>
      <c r="Q57">
        <v>8.3785861730575562E-2</v>
      </c>
      <c r="R57">
        <v>1.63678377866745E-2</v>
      </c>
      <c r="S57">
        <v>6.5110169351100922E-2</v>
      </c>
      <c r="T57">
        <v>5.7420514523983002E-2</v>
      </c>
      <c r="U57">
        <v>8.3343421574681997E-3</v>
      </c>
      <c r="V57">
        <v>1.3707031939702574E-5</v>
      </c>
      <c r="W57">
        <v>0.26369890570640564</v>
      </c>
      <c r="X57">
        <v>6.0204949229955673E-2</v>
      </c>
      <c r="Y57">
        <v>2.00604647397995E-2</v>
      </c>
      <c r="Z57">
        <v>6.068740040063858E-2</v>
      </c>
      <c r="AA57">
        <v>0.1031988188624382</v>
      </c>
      <c r="AB57">
        <v>1.9238474778831005E-2</v>
      </c>
      <c r="AC57">
        <v>3.0880156555213034E-4</v>
      </c>
      <c r="AD57">
        <v>0.35312512516975403</v>
      </c>
      <c r="AE57">
        <v>3.6151524633169174E-2</v>
      </c>
      <c r="AF57">
        <v>1.838395930826664E-2</v>
      </c>
      <c r="AG57">
        <v>1.8600462004542351E-2</v>
      </c>
      <c r="AH57">
        <v>0.13467317819595337</v>
      </c>
      <c r="AI57">
        <v>0.13187514059245586</v>
      </c>
      <c r="AJ57">
        <v>1.3440852984786034E-2</v>
      </c>
      <c r="AK57">
        <v>0.38129270076751709</v>
      </c>
      <c r="AL57">
        <v>3.2098811119794846E-2</v>
      </c>
      <c r="AM57">
        <v>1.6691507771611214E-2</v>
      </c>
      <c r="AN57">
        <v>1.1664223857223988E-2</v>
      </c>
      <c r="AO57">
        <v>0.14196550846099854</v>
      </c>
      <c r="AP57">
        <v>0.16125769540667534</v>
      </c>
      <c r="AQ57">
        <v>1.761496439576149E-2</v>
      </c>
      <c r="AR57">
        <v>0.45397007465362549</v>
      </c>
      <c r="AS57">
        <v>2.6772007346153259E-2</v>
      </c>
      <c r="AT57">
        <v>1.2989955954253674E-2</v>
      </c>
      <c r="AU57">
        <v>4.1246148757636547E-3</v>
      </c>
      <c r="AV57">
        <v>0.15903787314891815</v>
      </c>
      <c r="AW57">
        <v>0.22215659916400909</v>
      </c>
      <c r="AX57">
        <v>2.8889026492834091E-2</v>
      </c>
      <c r="AY57">
        <v>0.48458337783813477</v>
      </c>
      <c r="AZ57">
        <v>2.6158537715673447E-2</v>
      </c>
      <c r="BA57">
        <v>1.1435305699706078E-2</v>
      </c>
      <c r="BB57">
        <v>2.78083560988307E-3</v>
      </c>
      <c r="BC57">
        <v>0.16218692064285278</v>
      </c>
      <c r="BD57">
        <v>0.2487625740468502</v>
      </c>
      <c r="BE57">
        <v>3.325919434428215E-2</v>
      </c>
      <c r="BF57">
        <v>0.52999353408813477</v>
      </c>
      <c r="BG57">
        <v>2.5357674807310104E-2</v>
      </c>
      <c r="BH57">
        <v>7.8918198123574257E-3</v>
      </c>
      <c r="BI57">
        <v>1.1887657456099987E-3</v>
      </c>
      <c r="BJ57">
        <v>0.15424080193042755</v>
      </c>
      <c r="BK57">
        <v>0.30079024285078049</v>
      </c>
      <c r="BL57">
        <v>4.0524251759052277E-2</v>
      </c>
      <c r="BM57">
        <v>0.54776322841644287</v>
      </c>
      <c r="BN57">
        <v>2.5028940290212631E-2</v>
      </c>
      <c r="BO57">
        <v>4.4757770374417305E-3</v>
      </c>
      <c r="BP57">
        <v>3.7497331504710019E-4</v>
      </c>
      <c r="BQ57">
        <v>0.14323295652866364</v>
      </c>
      <c r="BR57">
        <v>0.33329392969608307</v>
      </c>
      <c r="BS57">
        <v>4.135667160153389E-2</v>
      </c>
      <c r="BT57">
        <v>0.54229098558425903</v>
      </c>
      <c r="BU57">
        <v>2.5065004825592041E-2</v>
      </c>
      <c r="BV57">
        <v>2.2378496360033751E-3</v>
      </c>
      <c r="BW57">
        <v>1.3363144535105675E-4</v>
      </c>
      <c r="BX57">
        <v>0.12619487941265106</v>
      </c>
      <c r="BY57">
        <v>0.3112303614616394</v>
      </c>
      <c r="BZ57">
        <v>4.0693763643503189E-2</v>
      </c>
      <c r="CA57">
        <v>0.27600494027137756</v>
      </c>
      <c r="CB57">
        <v>4.7247465699911118E-2</v>
      </c>
      <c r="CC57">
        <v>2.3017732426524162E-2</v>
      </c>
      <c r="CD57">
        <v>3.7591222673654556E-2</v>
      </c>
      <c r="CE57">
        <v>0.11470747739076614</v>
      </c>
      <c r="CF57">
        <v>5.1428508013486862E-2</v>
      </c>
      <c r="CG57">
        <v>2.0125333685427904E-3</v>
      </c>
      <c r="CH57">
        <v>0.3082813024520874</v>
      </c>
      <c r="CI57">
        <v>3.7450101226568222E-2</v>
      </c>
      <c r="CJ57">
        <v>2.0410070195794106E-2</v>
      </c>
      <c r="CK57">
        <v>1.9238483160734177E-2</v>
      </c>
      <c r="CL57">
        <v>0.12481466680765152</v>
      </c>
      <c r="CM57">
        <v>0.1000788975507021</v>
      </c>
      <c r="CN57">
        <v>6.2890886329114437E-3</v>
      </c>
      <c r="CO57">
        <v>0.36574473977088928</v>
      </c>
      <c r="CP57">
        <v>2.8539981693029404E-2</v>
      </c>
      <c r="CQ57">
        <v>1.7470352351665497E-2</v>
      </c>
      <c r="CR57">
        <v>7.9972939565777779E-3</v>
      </c>
      <c r="CS57">
        <v>0.14996255934238434</v>
      </c>
      <c r="CT57">
        <v>0.14548004791140556</v>
      </c>
      <c r="CU57">
        <v>1.6294501721858978E-2</v>
      </c>
      <c r="CV57">
        <v>0.43673026561737061</v>
      </c>
      <c r="CW57">
        <v>2.7002483606338501E-2</v>
      </c>
      <c r="CX57">
        <v>1.5169419348239899E-2</v>
      </c>
      <c r="CY57">
        <v>4.4585536234080791E-3</v>
      </c>
      <c r="CZ57">
        <v>0.17056052386760712</v>
      </c>
      <c r="DA57">
        <v>0.19393597543239594</v>
      </c>
      <c r="DB57">
        <v>2.5603305548429489E-2</v>
      </c>
      <c r="DC57">
        <v>0.51825988292694092</v>
      </c>
      <c r="DD57">
        <v>2.5574745610356331E-2</v>
      </c>
      <c r="DE57">
        <v>1.0147504508495331E-2</v>
      </c>
      <c r="DF57">
        <v>1.7261299071833491E-3</v>
      </c>
      <c r="DG57">
        <v>0.16150949895381927</v>
      </c>
      <c r="DH57">
        <v>0.2793273851275444</v>
      </c>
      <c r="DI57">
        <v>3.9974585175514221E-2</v>
      </c>
      <c r="DJ57">
        <v>0.55083370208740234</v>
      </c>
      <c r="DK57">
        <v>2.5008702650666237E-2</v>
      </c>
      <c r="DL57">
        <v>5.7314736768603325E-3</v>
      </c>
      <c r="DM57">
        <v>5.103897419758141E-4</v>
      </c>
      <c r="DN57">
        <v>0.15279297530651093</v>
      </c>
      <c r="DO57">
        <v>0.28848156332969666</v>
      </c>
      <c r="DP57">
        <v>4.1728630661964417E-2</v>
      </c>
      <c r="DQ57">
        <v>0.53450965881347656</v>
      </c>
      <c r="DR57">
        <v>2.5068007409572601E-2</v>
      </c>
      <c r="DS57">
        <v>1.7936341464519501E-3</v>
      </c>
      <c r="DT57">
        <v>7.9751320299692452E-5</v>
      </c>
      <c r="DU57">
        <v>0.11803726106882095</v>
      </c>
      <c r="DV57">
        <v>0.31241065263748169</v>
      </c>
      <c r="DW57">
        <v>4.0458403527736664E-2</v>
      </c>
    </row>
    <row r="58" spans="1:127" ht="15.55">
      <c r="A58">
        <v>1969</v>
      </c>
      <c r="B58">
        <v>0.30067718029022217</v>
      </c>
      <c r="C58">
        <v>5.7143379002809525E-2</v>
      </c>
      <c r="D58">
        <v>1.9204616546630859E-2</v>
      </c>
      <c r="E58">
        <v>4.9193296581506729E-2</v>
      </c>
      <c r="F58">
        <v>0.11650979518890381</v>
      </c>
      <c r="G58">
        <v>5.3469907492399216E-2</v>
      </c>
      <c r="H58">
        <v>5.1561864092946053E-3</v>
      </c>
      <c r="I58">
        <v>0.26887762546539307</v>
      </c>
      <c r="J58">
        <v>6.7796282470226288E-2</v>
      </c>
      <c r="K58">
        <v>1.9349848851561546E-2</v>
      </c>
      <c r="L58">
        <v>6.4285583794116974E-2</v>
      </c>
      <c r="M58">
        <v>0.10035247355699539</v>
      </c>
      <c r="N58">
        <v>1.6819668933749199E-2</v>
      </c>
      <c r="O58">
        <v>2.7377731748856604E-4</v>
      </c>
      <c r="P58">
        <v>0.24653291702270508</v>
      </c>
      <c r="Q58">
        <v>8.3605945110321045E-2</v>
      </c>
      <c r="R58">
        <v>1.766548678278923E-2</v>
      </c>
      <c r="S58">
        <v>6.9250874221324921E-2</v>
      </c>
      <c r="T58">
        <v>6.7472241818904877E-2</v>
      </c>
      <c r="U58">
        <v>8.5184555500745773E-3</v>
      </c>
      <c r="V58">
        <v>1.9917099052690901E-5</v>
      </c>
      <c r="W58">
        <v>0.27982199192047119</v>
      </c>
      <c r="X58">
        <v>6.005275622010231E-2</v>
      </c>
      <c r="Y58">
        <v>2.0174844190478325E-2</v>
      </c>
      <c r="Z58">
        <v>6.1853595077991486E-2</v>
      </c>
      <c r="AA58">
        <v>0.11645711213350296</v>
      </c>
      <c r="AB58">
        <v>2.0885577891021967E-2</v>
      </c>
      <c r="AC58">
        <v>3.9811729220673442E-4</v>
      </c>
      <c r="AD58">
        <v>0.36188745498657227</v>
      </c>
      <c r="AE58">
        <v>3.6637850105762482E-2</v>
      </c>
      <c r="AF58">
        <v>1.892506517469883E-2</v>
      </c>
      <c r="AG58">
        <v>2.0142495632171631E-2</v>
      </c>
      <c r="AH58">
        <v>0.14761066436767578</v>
      </c>
      <c r="AI58">
        <v>0.12401714734733105</v>
      </c>
      <c r="AJ58">
        <v>1.4554227702319622E-2</v>
      </c>
      <c r="AK58">
        <v>0.39045125246047974</v>
      </c>
      <c r="AL58">
        <v>3.2658547163009644E-2</v>
      </c>
      <c r="AM58">
        <v>1.7358684912323952E-2</v>
      </c>
      <c r="AN58">
        <v>1.2611181475222111E-2</v>
      </c>
      <c r="AO58">
        <v>0.154088094830513</v>
      </c>
      <c r="AP58">
        <v>0.15436652302742004</v>
      </c>
      <c r="AQ58">
        <v>1.9368229433894157E-2</v>
      </c>
      <c r="AR58">
        <v>0.46574392914772034</v>
      </c>
      <c r="AS58">
        <v>2.6963481679558754E-2</v>
      </c>
      <c r="AT58">
        <v>1.3486707583069801E-2</v>
      </c>
      <c r="AU58">
        <v>4.7200764529407024E-3</v>
      </c>
      <c r="AV58">
        <v>0.17046426236629486</v>
      </c>
      <c r="AW58">
        <v>0.21824866905808449</v>
      </c>
      <c r="AX58">
        <v>3.1860742717981339E-2</v>
      </c>
      <c r="AY58">
        <v>0.49619197845458984</v>
      </c>
      <c r="AZ58">
        <v>2.6299051940441132E-2</v>
      </c>
      <c r="BA58">
        <v>1.14201745018363E-2</v>
      </c>
      <c r="BB58">
        <v>3.1897523440420628E-3</v>
      </c>
      <c r="BC58">
        <v>0.17124943435192108</v>
      </c>
      <c r="BD58">
        <v>0.24748503789305687</v>
      </c>
      <c r="BE58">
        <v>3.6548521369695663E-2</v>
      </c>
      <c r="BF58">
        <v>0.54518955945968628</v>
      </c>
      <c r="BG58">
        <v>2.5375284254550934E-2</v>
      </c>
      <c r="BH58">
        <v>7.9409647732973099E-3</v>
      </c>
      <c r="BI58">
        <v>1.3008004752919078E-3</v>
      </c>
      <c r="BJ58">
        <v>0.16154889762401581</v>
      </c>
      <c r="BK58">
        <v>0.30565202608704567</v>
      </c>
      <c r="BL58">
        <v>4.3371584266424179E-2</v>
      </c>
      <c r="BM58">
        <v>0.56198054552078247</v>
      </c>
      <c r="BN58">
        <v>2.5086347013711929E-2</v>
      </c>
      <c r="BO58">
        <v>4.0029375813901424E-3</v>
      </c>
      <c r="BP58">
        <v>4.0613271994516253E-4</v>
      </c>
      <c r="BQ58">
        <v>0.14620344340801239</v>
      </c>
      <c r="BR58">
        <v>0.34437590092420578</v>
      </c>
      <c r="BS58">
        <v>4.1905805468559265E-2</v>
      </c>
      <c r="BT58">
        <v>0.5543975830078125</v>
      </c>
      <c r="BU58">
        <v>2.501213364303112E-2</v>
      </c>
      <c r="BV58">
        <v>2.6908302679657936E-3</v>
      </c>
      <c r="BW58">
        <v>1.8770837050396949E-4</v>
      </c>
      <c r="BX58">
        <v>0.13135707378387451</v>
      </c>
      <c r="BY58">
        <v>0.3155348002910614</v>
      </c>
      <c r="BZ58">
        <v>4.1225410997867584E-2</v>
      </c>
      <c r="CA58">
        <v>0.28797745704650879</v>
      </c>
      <c r="CB58">
        <v>4.6934455633163452E-2</v>
      </c>
      <c r="CC58">
        <v>2.2978132590651512E-2</v>
      </c>
      <c r="CD58">
        <v>3.9630066603422165E-2</v>
      </c>
      <c r="CE58">
        <v>0.13085006177425385</v>
      </c>
      <c r="CF58">
        <v>4.5486927032470703E-2</v>
      </c>
      <c r="CG58">
        <v>2.0978078246116638E-3</v>
      </c>
      <c r="CH58">
        <v>0.31761479377746582</v>
      </c>
      <c r="CI58">
        <v>3.816782683134079E-2</v>
      </c>
      <c r="CJ58">
        <v>2.1104352548718452E-2</v>
      </c>
      <c r="CK58">
        <v>2.0244861021637917E-2</v>
      </c>
      <c r="CL58">
        <v>0.13824614882469177</v>
      </c>
      <c r="CM58">
        <v>9.2568354681134224E-2</v>
      </c>
      <c r="CN58">
        <v>7.2832508012652397E-3</v>
      </c>
      <c r="CO58">
        <v>0.37757933139801025</v>
      </c>
      <c r="CP58">
        <v>2.8887385502457619E-2</v>
      </c>
      <c r="CQ58">
        <v>1.9470511004328728E-2</v>
      </c>
      <c r="CR58">
        <v>9.1512463986873627E-3</v>
      </c>
      <c r="CS58">
        <v>0.16819076240062714</v>
      </c>
      <c r="CT58">
        <v>0.13359251618385315</v>
      </c>
      <c r="CU58">
        <v>1.8286913633346558E-2</v>
      </c>
      <c r="CV58">
        <v>0.44134944677352905</v>
      </c>
      <c r="CW58">
        <v>2.7333015576004982E-2</v>
      </c>
      <c r="CX58">
        <v>1.5314418822526932E-2</v>
      </c>
      <c r="CY58">
        <v>5.3040375933051109E-3</v>
      </c>
      <c r="CZ58">
        <v>0.18210713565349579</v>
      </c>
      <c r="DA58">
        <v>0.18237931281328201</v>
      </c>
      <c r="DB58">
        <v>2.8911534696817398E-2</v>
      </c>
      <c r="DC58">
        <v>0.53283506631851196</v>
      </c>
      <c r="DD58">
        <v>2.5587880983948708E-2</v>
      </c>
      <c r="DE58">
        <v>1.0838491842150688E-2</v>
      </c>
      <c r="DF58">
        <v>1.9590805750340223E-3</v>
      </c>
      <c r="DG58">
        <v>0.17283980548381805</v>
      </c>
      <c r="DH58">
        <v>0.27715972438454628</v>
      </c>
      <c r="DI58">
        <v>4.4450081884860992E-2</v>
      </c>
      <c r="DJ58">
        <v>0.56658273935317993</v>
      </c>
      <c r="DK58">
        <v>2.5131387636065483E-2</v>
      </c>
      <c r="DL58">
        <v>4.799265880137682E-3</v>
      </c>
      <c r="DM58">
        <v>5.386961274780333E-4</v>
      </c>
      <c r="DN58">
        <v>0.15521381795406342</v>
      </c>
      <c r="DO58">
        <v>0.29997473955154419</v>
      </c>
      <c r="DP58">
        <v>4.2318738996982574E-2</v>
      </c>
      <c r="DQ58">
        <v>0.54499983787536621</v>
      </c>
      <c r="DR58">
        <v>2.5027783587574959E-2</v>
      </c>
      <c r="DS58">
        <v>2.4454204831272364E-3</v>
      </c>
      <c r="DT58">
        <v>1.8440770509187132E-4</v>
      </c>
      <c r="DU58">
        <v>0.12430478632450104</v>
      </c>
      <c r="DV58">
        <v>0.3144250214099884</v>
      </c>
      <c r="DW58">
        <v>4.0671098977327347E-2</v>
      </c>
    </row>
    <row r="59" spans="1:127" ht="15.55">
      <c r="A59">
        <v>1970</v>
      </c>
      <c r="B59">
        <v>0.28921055793762207</v>
      </c>
      <c r="C59">
        <v>5.7301808148622513E-2</v>
      </c>
      <c r="D59">
        <v>2.0765436813235283E-2</v>
      </c>
      <c r="E59">
        <v>4.9462754279375076E-2</v>
      </c>
      <c r="F59">
        <v>0.10997294634580612</v>
      </c>
      <c r="G59">
        <v>4.6624603681266308E-2</v>
      </c>
      <c r="H59">
        <v>5.0830105319619179E-3</v>
      </c>
      <c r="I59">
        <v>0.26319283246994019</v>
      </c>
      <c r="J59">
        <v>6.7766234278678894E-2</v>
      </c>
      <c r="K59">
        <v>1.9962003454566002E-2</v>
      </c>
      <c r="L59">
        <v>6.4420454204082489E-2</v>
      </c>
      <c r="M59">
        <v>9.5920443534851074E-2</v>
      </c>
      <c r="N59">
        <v>1.487703574821353E-2</v>
      </c>
      <c r="O59">
        <v>2.4665315868332982E-4</v>
      </c>
      <c r="P59">
        <v>0.24134410917758942</v>
      </c>
      <c r="Q59">
        <v>8.4794245660305023E-2</v>
      </c>
      <c r="R59">
        <v>1.6798239201307297E-2</v>
      </c>
      <c r="S59">
        <v>7.0132829248905182E-2</v>
      </c>
      <c r="T59">
        <v>6.2437929213047028E-2</v>
      </c>
      <c r="U59">
        <v>7.1718778926879168E-3</v>
      </c>
      <c r="V59">
        <v>8.9909071903093718E-6</v>
      </c>
      <c r="W59">
        <v>0.27367064356803894</v>
      </c>
      <c r="X59">
        <v>5.9600234031677246E-2</v>
      </c>
      <c r="Y59">
        <v>2.1479226648807526E-2</v>
      </c>
      <c r="Z59">
        <v>6.1681013554334641E-2</v>
      </c>
      <c r="AA59">
        <v>0.11197739839553833</v>
      </c>
      <c r="AB59">
        <v>1.8572140485048294E-2</v>
      </c>
      <c r="AC59">
        <v>3.6062707658857107E-4</v>
      </c>
      <c r="AD59">
        <v>0.34015640616416931</v>
      </c>
      <c r="AE59">
        <v>3.6811213940382004E-2</v>
      </c>
      <c r="AF59">
        <v>2.2338654845952988E-2</v>
      </c>
      <c r="AG59">
        <v>2.0173791795969009E-2</v>
      </c>
      <c r="AH59">
        <v>0.1374894380569458</v>
      </c>
      <c r="AI59">
        <v>0.10879012756049633</v>
      </c>
      <c r="AJ59">
        <v>1.4553174376487732E-2</v>
      </c>
      <c r="AK59">
        <v>0.36317130923271179</v>
      </c>
      <c r="AL59">
        <v>3.284241259098053E-2</v>
      </c>
      <c r="AM59">
        <v>2.0890912041068077E-2</v>
      </c>
      <c r="AN59">
        <v>1.2884881347417831E-2</v>
      </c>
      <c r="AO59">
        <v>0.14204996824264526</v>
      </c>
      <c r="AP59">
        <v>0.13502135500311852</v>
      </c>
      <c r="AQ59">
        <v>1.9481789320707321E-2</v>
      </c>
      <c r="AR59">
        <v>0.43010395765304565</v>
      </c>
      <c r="AS59">
        <v>2.7309566736221313E-2</v>
      </c>
      <c r="AT59">
        <v>1.7022164538502693E-2</v>
      </c>
      <c r="AU59">
        <v>4.9838167615234852E-3</v>
      </c>
      <c r="AV59">
        <v>0.15704476833343506</v>
      </c>
      <c r="AW59">
        <v>0.19073379039764404</v>
      </c>
      <c r="AX59">
        <v>3.3009827136993408E-2</v>
      </c>
      <c r="AY59">
        <v>0.45845669507980347</v>
      </c>
      <c r="AZ59">
        <v>2.6724956929683685E-2</v>
      </c>
      <c r="BA59">
        <v>1.5391645953059196E-2</v>
      </c>
      <c r="BB59">
        <v>3.4011940006166697E-3</v>
      </c>
      <c r="BC59">
        <v>0.15689109265804291</v>
      </c>
      <c r="BD59">
        <v>0.21712665632367134</v>
      </c>
      <c r="BE59">
        <v>3.8921158760786057E-2</v>
      </c>
      <c r="BF59">
        <v>0.51038902997970581</v>
      </c>
      <c r="BG59">
        <v>2.5805624201893806E-2</v>
      </c>
      <c r="BH59">
        <v>1.0849537327885628E-2</v>
      </c>
      <c r="BI59">
        <v>1.4779693447053432E-3</v>
      </c>
      <c r="BJ59">
        <v>0.14864072203636169</v>
      </c>
      <c r="BK59">
        <v>0.27489484846591949</v>
      </c>
      <c r="BL59">
        <v>4.8720359802246094E-2</v>
      </c>
      <c r="BM59">
        <v>0.53573274612426758</v>
      </c>
      <c r="BN59">
        <v>2.5455044582486153E-2</v>
      </c>
      <c r="BO59">
        <v>6.2712356448173523E-3</v>
      </c>
      <c r="BP59">
        <v>4.486018733587116E-4</v>
      </c>
      <c r="BQ59">
        <v>0.13450050354003906</v>
      </c>
      <c r="BR59">
        <v>0.31668904423713684</v>
      </c>
      <c r="BS59">
        <v>5.2368283271789551E-2</v>
      </c>
      <c r="BT59">
        <v>0.53348308801651001</v>
      </c>
      <c r="BU59">
        <v>2.5379756465554237E-2</v>
      </c>
      <c r="BV59">
        <v>4.1866865940392017E-3</v>
      </c>
      <c r="BW59">
        <v>1.6546763072255999E-4</v>
      </c>
      <c r="BX59">
        <v>0.1228516474366188</v>
      </c>
      <c r="BY59">
        <v>0.28569084405899048</v>
      </c>
      <c r="BZ59">
        <v>5.1591116935014725E-2</v>
      </c>
      <c r="CA59">
        <v>0.28364655375480652</v>
      </c>
      <c r="CB59">
        <v>4.6556044369935989E-2</v>
      </c>
      <c r="CC59">
        <v>2.5893382728099823E-2</v>
      </c>
      <c r="CD59">
        <v>3.8070674985647202E-2</v>
      </c>
      <c r="CE59">
        <v>0.12629170715808868</v>
      </c>
      <c r="CF59">
        <v>4.4383088126778603E-2</v>
      </c>
      <c r="CG59">
        <v>2.4516640696674585E-3</v>
      </c>
      <c r="CH59">
        <v>0.30434346199035645</v>
      </c>
      <c r="CI59">
        <v>3.7705294787883759E-2</v>
      </c>
      <c r="CJ59">
        <v>2.4291196838021278E-2</v>
      </c>
      <c r="CK59">
        <v>1.9829215481877327E-2</v>
      </c>
      <c r="CL59">
        <v>0.12887085974216461</v>
      </c>
      <c r="CM59">
        <v>8.6055053398013115E-2</v>
      </c>
      <c r="CN59">
        <v>7.5918408110737801E-3</v>
      </c>
      <c r="CO59">
        <v>0.3558078408241272</v>
      </c>
      <c r="CP59">
        <v>2.8841489925980568E-2</v>
      </c>
      <c r="CQ59">
        <v>2.1294808015227318E-2</v>
      </c>
      <c r="CR59">
        <v>9.1309519484639168E-3</v>
      </c>
      <c r="CS59">
        <v>0.15744747221469879</v>
      </c>
      <c r="CT59">
        <v>0.12157346308231354</v>
      </c>
      <c r="CU59">
        <v>1.7519662156701088E-2</v>
      </c>
      <c r="CV59">
        <v>0.40814307332038879</v>
      </c>
      <c r="CW59">
        <v>2.7615632861852646E-2</v>
      </c>
      <c r="CX59">
        <v>1.9792178645730019E-2</v>
      </c>
      <c r="CY59">
        <v>5.2644722163677216E-3</v>
      </c>
      <c r="CZ59">
        <v>0.1648842990398407</v>
      </c>
      <c r="DA59">
        <v>0.16115908324718475</v>
      </c>
      <c r="DB59">
        <v>2.9427401721477509E-2</v>
      </c>
      <c r="DC59">
        <v>0.49459218978881836</v>
      </c>
      <c r="DD59">
        <v>2.6024144142866135E-2</v>
      </c>
      <c r="DE59">
        <v>1.3703222386538982E-2</v>
      </c>
      <c r="DF59">
        <v>2.1195807494223118E-3</v>
      </c>
      <c r="DG59">
        <v>0.15745440125465393</v>
      </c>
      <c r="DH59">
        <v>0.24884425103664398</v>
      </c>
      <c r="DI59">
        <v>4.6446584165096283E-2</v>
      </c>
      <c r="DJ59">
        <v>0.53702819347381592</v>
      </c>
      <c r="DK59">
        <v>2.5498401373624802E-2</v>
      </c>
      <c r="DL59">
        <v>7.4716457165777683E-3</v>
      </c>
      <c r="DM59">
        <v>6.1164778890088201E-4</v>
      </c>
      <c r="DN59">
        <v>0.14120861887931824</v>
      </c>
      <c r="DO59">
        <v>0.26560971140861511</v>
      </c>
      <c r="DP59">
        <v>5.2815821021795273E-2</v>
      </c>
      <c r="DQ59">
        <v>0.52697378396987915</v>
      </c>
      <c r="DR59">
        <v>2.5366030633449554E-2</v>
      </c>
      <c r="DS59">
        <v>3.0648475512862206E-3</v>
      </c>
      <c r="DT59">
        <v>1.115370323532261E-4</v>
      </c>
      <c r="DU59">
        <v>0.11470213532447815</v>
      </c>
      <c r="DV59">
        <v>0.28919461369514465</v>
      </c>
      <c r="DW59">
        <v>5.1015995442867279E-2</v>
      </c>
    </row>
    <row r="60" spans="1:127" ht="15.55">
      <c r="A60">
        <v>1971</v>
      </c>
      <c r="B60">
        <v>0.28391468524932861</v>
      </c>
      <c r="C60">
        <v>5.7744819670915604E-2</v>
      </c>
      <c r="D60">
        <v>2.0847445353865623E-2</v>
      </c>
      <c r="E60">
        <v>5.0487872213125229E-2</v>
      </c>
      <c r="F60">
        <v>0.10033548623323441</v>
      </c>
      <c r="G60">
        <v>4.8780180513858795E-2</v>
      </c>
      <c r="H60">
        <v>5.7188826613128185E-3</v>
      </c>
      <c r="I60">
        <v>0.2584834098815918</v>
      </c>
      <c r="J60">
        <v>6.8579629063606262E-2</v>
      </c>
      <c r="K60">
        <v>2.0581254735589027E-2</v>
      </c>
      <c r="L60">
        <v>6.6312320530414581E-2</v>
      </c>
      <c r="M60">
        <v>8.5899822413921356E-2</v>
      </c>
      <c r="N60">
        <v>1.6778718214482069E-2</v>
      </c>
      <c r="O60">
        <v>3.3167243236675858E-4</v>
      </c>
      <c r="P60">
        <v>0.23473928868770599</v>
      </c>
      <c r="Q60">
        <v>8.6029417812824249E-2</v>
      </c>
      <c r="R60">
        <v>1.7405174672603607E-2</v>
      </c>
      <c r="S60">
        <v>7.266978919506073E-2</v>
      </c>
      <c r="T60">
        <v>5.0712618976831436E-2</v>
      </c>
      <c r="U60">
        <v>7.8997551463544369E-3</v>
      </c>
      <c r="V60">
        <v>2.2537326003657654E-5</v>
      </c>
      <c r="W60">
        <v>0.26950228214263916</v>
      </c>
      <c r="X60">
        <v>6.0481768101453781E-2</v>
      </c>
      <c r="Y60">
        <v>2.2055167704820633E-2</v>
      </c>
      <c r="Z60">
        <v>6.3362032175064087E-2</v>
      </c>
      <c r="AA60">
        <v>0.10222902894020081</v>
      </c>
      <c r="AB60">
        <v>2.0899149589240551E-2</v>
      </c>
      <c r="AC60">
        <v>4.7513173194602132E-4</v>
      </c>
      <c r="AD60">
        <v>0.33247402310371399</v>
      </c>
      <c r="AE60">
        <v>3.7056449800729752E-2</v>
      </c>
      <c r="AF60">
        <v>2.1355718374252319E-2</v>
      </c>
      <c r="AG60">
        <v>2.0272115245461464E-2</v>
      </c>
      <c r="AH60">
        <v>0.12789943814277649</v>
      </c>
      <c r="AI60">
        <v>0.10988488420844078</v>
      </c>
      <c r="AJ60">
        <v>1.6005409881472588E-2</v>
      </c>
      <c r="AK60">
        <v>0.35572779178619385</v>
      </c>
      <c r="AL60">
        <v>3.3132050186395645E-2</v>
      </c>
      <c r="AM60">
        <v>1.9812004640698433E-2</v>
      </c>
      <c r="AN60">
        <v>1.2828185223042965E-2</v>
      </c>
      <c r="AO60">
        <v>0.13246248662471771</v>
      </c>
      <c r="AP60">
        <v>0.13616596534848213</v>
      </c>
      <c r="AQ60">
        <v>2.1327106282114983E-2</v>
      </c>
      <c r="AR60">
        <v>0.42032250761985779</v>
      </c>
      <c r="AS60">
        <v>2.781280130147934E-2</v>
      </c>
      <c r="AT60">
        <v>1.6157837584614754E-2</v>
      </c>
      <c r="AU60">
        <v>4.8590134829282761E-3</v>
      </c>
      <c r="AV60">
        <v>0.14631126821041107</v>
      </c>
      <c r="AW60">
        <v>0.18956631422042847</v>
      </c>
      <c r="AX60">
        <v>3.5615265369415283E-2</v>
      </c>
      <c r="AY60">
        <v>0.44820117950439453</v>
      </c>
      <c r="AZ60">
        <v>2.7151081711053848E-2</v>
      </c>
      <c r="BA60">
        <v>1.4352845028042793E-2</v>
      </c>
      <c r="BB60">
        <v>3.3353916369378567E-3</v>
      </c>
      <c r="BC60">
        <v>0.14767478406429291</v>
      </c>
      <c r="BD60">
        <v>0.21404809504747391</v>
      </c>
      <c r="BE60">
        <v>4.1638992726802826E-2</v>
      </c>
      <c r="BF60">
        <v>0.49913701415061951</v>
      </c>
      <c r="BG60">
        <v>2.6294499635696411E-2</v>
      </c>
      <c r="BH60">
        <v>9.8654907196760178E-3</v>
      </c>
      <c r="BI60">
        <v>1.4644081238657236E-3</v>
      </c>
      <c r="BJ60">
        <v>0.14447033405303955</v>
      </c>
      <c r="BK60">
        <v>0.26546620577573776</v>
      </c>
      <c r="BL60">
        <v>5.1576077938079834E-2</v>
      </c>
      <c r="BM60">
        <v>0.53036129474639893</v>
      </c>
      <c r="BN60">
        <v>2.5964027270674706E-2</v>
      </c>
      <c r="BO60">
        <v>5.7339482009410858E-3</v>
      </c>
      <c r="BP60">
        <v>4.4562577386386693E-4</v>
      </c>
      <c r="BQ60">
        <v>0.13645730912685394</v>
      </c>
      <c r="BR60">
        <v>0.30640856921672821</v>
      </c>
      <c r="BS60">
        <v>5.5351823568344116E-2</v>
      </c>
      <c r="BT60">
        <v>0.52868688106536865</v>
      </c>
      <c r="BU60">
        <v>2.5892531499266624E-2</v>
      </c>
      <c r="BV60">
        <v>3.3169996459037066E-3</v>
      </c>
      <c r="BW60">
        <v>1.5330738096963614E-4</v>
      </c>
      <c r="BX60">
        <v>0.12575744092464447</v>
      </c>
      <c r="BY60">
        <v>0.27439439296722412</v>
      </c>
      <c r="BZ60">
        <v>5.442168191075325E-2</v>
      </c>
      <c r="CA60">
        <v>0.27436971664428711</v>
      </c>
      <c r="CB60">
        <v>4.6862367540597916E-2</v>
      </c>
      <c r="CC60">
        <v>2.5213001295924187E-2</v>
      </c>
      <c r="CD60">
        <v>3.8872282952070236E-2</v>
      </c>
      <c r="CE60">
        <v>0.11649772524833679</v>
      </c>
      <c r="CF60">
        <v>4.4216254726052284E-2</v>
      </c>
      <c r="CG60">
        <v>2.7080699801445007E-3</v>
      </c>
      <c r="CH60">
        <v>0.29845845699310303</v>
      </c>
      <c r="CI60">
        <v>3.7848066538572311E-2</v>
      </c>
      <c r="CJ60">
        <v>2.305176854133606E-2</v>
      </c>
      <c r="CK60">
        <v>1.989361084997654E-2</v>
      </c>
      <c r="CL60">
        <v>0.12018422782421112</v>
      </c>
      <c r="CM60">
        <v>8.8821494951844215E-2</v>
      </c>
      <c r="CN60">
        <v>8.6592985317111015E-3</v>
      </c>
      <c r="CO60">
        <v>0.34698072075843811</v>
      </c>
      <c r="CP60">
        <v>2.9553616419434547E-2</v>
      </c>
      <c r="CQ60">
        <v>2.0906319841742516E-2</v>
      </c>
      <c r="CR60">
        <v>8.8672786951065063E-3</v>
      </c>
      <c r="CS60">
        <v>0.14272418618202209</v>
      </c>
      <c r="CT60">
        <v>0.12516095116734505</v>
      </c>
      <c r="CU60">
        <v>1.9768353551626205E-2</v>
      </c>
      <c r="CV60">
        <v>0.39832106232643127</v>
      </c>
      <c r="CW60">
        <v>2.7989909052848816E-2</v>
      </c>
      <c r="CX60">
        <v>1.8747193738818169E-2</v>
      </c>
      <c r="CY60">
        <v>5.1675969734787941E-3</v>
      </c>
      <c r="CZ60">
        <v>0.15081281960010529</v>
      </c>
      <c r="DA60">
        <v>0.16369567811489105</v>
      </c>
      <c r="DB60">
        <v>3.1907867640256882E-2</v>
      </c>
      <c r="DC60">
        <v>0.47951173782348633</v>
      </c>
      <c r="DD60">
        <v>2.6502210646867752E-2</v>
      </c>
      <c r="DE60">
        <v>1.2462276965379715E-2</v>
      </c>
      <c r="DF60">
        <v>2.1047403570264578E-3</v>
      </c>
      <c r="DG60">
        <v>0.14950674772262573</v>
      </c>
      <c r="DH60">
        <v>0.23973282799124718</v>
      </c>
      <c r="DI60">
        <v>4.9202919006347656E-2</v>
      </c>
      <c r="DJ60">
        <v>0.5312609076499939</v>
      </c>
      <c r="DK60">
        <v>2.6002438738942146E-2</v>
      </c>
      <c r="DL60">
        <v>7.0325112901628017E-3</v>
      </c>
      <c r="DM60">
        <v>6.0268078232184052E-4</v>
      </c>
      <c r="DN60">
        <v>0.14220605790615082</v>
      </c>
      <c r="DO60">
        <v>0.25473231077194214</v>
      </c>
      <c r="DP60">
        <v>5.5851563811302185E-2</v>
      </c>
      <c r="DQ60">
        <v>0.51834487915039063</v>
      </c>
      <c r="DR60">
        <v>2.5934638455510139E-2</v>
      </c>
      <c r="DS60">
        <v>2.9234811663627625E-3</v>
      </c>
      <c r="DT60">
        <v>9.8556156444828957E-5</v>
      </c>
      <c r="DU60">
        <v>0.11952728033065796</v>
      </c>
      <c r="DV60">
        <v>0.27160981297492981</v>
      </c>
      <c r="DW60">
        <v>5.3841404616832733E-2</v>
      </c>
    </row>
    <row r="61" spans="1:127" ht="15.55">
      <c r="A61">
        <v>1972</v>
      </c>
      <c r="B61">
        <v>0.29408523440361023</v>
      </c>
      <c r="C61">
        <v>5.6978426873683929E-2</v>
      </c>
      <c r="D61">
        <v>1.9981095567345619E-2</v>
      </c>
      <c r="E61">
        <v>5.2901964634656906E-2</v>
      </c>
      <c r="F61">
        <v>0.11048086732625961</v>
      </c>
      <c r="G61">
        <v>4.7662971541285515E-2</v>
      </c>
      <c r="H61">
        <v>6.0799042694270611E-3</v>
      </c>
      <c r="I61">
        <v>0.26885852217674255</v>
      </c>
      <c r="J61">
        <v>6.779392808675766E-2</v>
      </c>
      <c r="K61">
        <v>1.9477209076285362E-2</v>
      </c>
      <c r="L61">
        <v>6.9766715168952942E-2</v>
      </c>
      <c r="M61">
        <v>9.5244742929935455E-2</v>
      </c>
      <c r="N61">
        <v>1.6190770547837019E-2</v>
      </c>
      <c r="O61">
        <v>3.8514696643687785E-4</v>
      </c>
      <c r="P61">
        <v>0.24018223583698273</v>
      </c>
      <c r="Q61">
        <v>8.5650078952312469E-2</v>
      </c>
      <c r="R61">
        <v>1.6745097935199738E-2</v>
      </c>
      <c r="S61">
        <v>7.4943430721759796E-2</v>
      </c>
      <c r="T61">
        <v>5.4975762963294983E-2</v>
      </c>
      <c r="U61">
        <v>7.8434452880173922E-3</v>
      </c>
      <c r="V61">
        <v>2.4415156076429412E-5</v>
      </c>
      <c r="W61">
        <v>0.28207030892372131</v>
      </c>
      <c r="X61">
        <v>5.9567205607891083E-2</v>
      </c>
      <c r="Y61">
        <v>2.0735951140522957E-2</v>
      </c>
      <c r="Z61">
        <v>6.7381687462329865E-2</v>
      </c>
      <c r="AA61">
        <v>0.11379753798246384</v>
      </c>
      <c r="AB61">
        <v>2.0036564208567142E-2</v>
      </c>
      <c r="AC61">
        <v>5.513438954949379E-4</v>
      </c>
      <c r="AD61">
        <v>0.34168636798858643</v>
      </c>
      <c r="AE61">
        <v>3.6570310592651367E-2</v>
      </c>
      <c r="AF61">
        <v>2.0931897684931755E-2</v>
      </c>
      <c r="AG61">
        <v>2.1079316735267639E-2</v>
      </c>
      <c r="AH61">
        <v>0.13923041522502899</v>
      </c>
      <c r="AI61">
        <v>0.10704889707267284</v>
      </c>
      <c r="AJ61">
        <v>1.682552881538868E-2</v>
      </c>
      <c r="AK61">
        <v>0.36319243907928467</v>
      </c>
      <c r="AL61">
        <v>3.2775569707155228E-2</v>
      </c>
      <c r="AM61">
        <v>1.9718833267688751E-2</v>
      </c>
      <c r="AN61">
        <v>1.3032246381044388E-2</v>
      </c>
      <c r="AO61">
        <v>0.14325885474681854</v>
      </c>
      <c r="AP61">
        <v>0.13197358138859272</v>
      </c>
      <c r="AQ61">
        <v>2.2433359175920486E-2</v>
      </c>
      <c r="AR61">
        <v>0.42554402351379395</v>
      </c>
      <c r="AS61">
        <v>2.7494018897414207E-2</v>
      </c>
      <c r="AT61">
        <v>1.5983317047357559E-2</v>
      </c>
      <c r="AU61">
        <v>5.325930193066597E-3</v>
      </c>
      <c r="AV61">
        <v>0.15926726162433624</v>
      </c>
      <c r="AW61">
        <v>0.18055463209748268</v>
      </c>
      <c r="AX61">
        <v>3.6918867379426956E-2</v>
      </c>
      <c r="AY61">
        <v>0.45213824510574341</v>
      </c>
      <c r="AZ61">
        <v>2.6847518980503082E-2</v>
      </c>
      <c r="BA61">
        <v>1.4398899860680103E-2</v>
      </c>
      <c r="BB61">
        <v>3.765560919418931E-3</v>
      </c>
      <c r="BC61">
        <v>0.16033634543418884</v>
      </c>
      <c r="BD61">
        <v>0.2039390541613102</v>
      </c>
      <c r="BE61">
        <v>4.2850878089666367E-2</v>
      </c>
      <c r="BF61">
        <v>0.49695786833763123</v>
      </c>
      <c r="BG61">
        <v>2.6016650721430779E-2</v>
      </c>
      <c r="BH61">
        <v>1.0656222701072693E-2</v>
      </c>
      <c r="BI61">
        <v>1.5515204286202788E-3</v>
      </c>
      <c r="BJ61">
        <v>0.15296551585197449</v>
      </c>
      <c r="BK61">
        <v>0.25233487039804459</v>
      </c>
      <c r="BL61">
        <v>5.343310534954071E-2</v>
      </c>
      <c r="BM61">
        <v>0.52486652135848999</v>
      </c>
      <c r="BN61">
        <v>2.5699855759739876E-2</v>
      </c>
      <c r="BO61">
        <v>5.6369551457464695E-3</v>
      </c>
      <c r="BP61">
        <v>4.95624088216573E-4</v>
      </c>
      <c r="BQ61">
        <v>0.14471143484115601</v>
      </c>
      <c r="BR61">
        <v>0.29161090403795242</v>
      </c>
      <c r="BS61">
        <v>5.6711755692958832E-2</v>
      </c>
      <c r="BT61">
        <v>0.52226698398590088</v>
      </c>
      <c r="BU61">
        <v>2.5611726567149162E-2</v>
      </c>
      <c r="BV61">
        <v>3.6202934570610523E-3</v>
      </c>
      <c r="BW61">
        <v>1.727180351736024E-4</v>
      </c>
      <c r="BX61">
        <v>0.13161161541938782</v>
      </c>
      <c r="BY61">
        <v>0.26579806208610535</v>
      </c>
      <c r="BZ61">
        <v>5.613211914896965E-2</v>
      </c>
      <c r="CA61">
        <v>0.28815156221389771</v>
      </c>
      <c r="CB61">
        <v>4.6016514301300049E-2</v>
      </c>
      <c r="CC61">
        <v>2.3951567709445953E-2</v>
      </c>
      <c r="CD61">
        <v>4.1110791265964508E-2</v>
      </c>
      <c r="CE61">
        <v>0.12920248508453369</v>
      </c>
      <c r="CF61">
        <v>4.5004180632531643E-2</v>
      </c>
      <c r="CG61">
        <v>2.8660278767347336E-3</v>
      </c>
      <c r="CH61">
        <v>0.30850565433502197</v>
      </c>
      <c r="CI61">
        <v>3.7407863885164261E-2</v>
      </c>
      <c r="CJ61">
        <v>2.2995145991444588E-2</v>
      </c>
      <c r="CK61">
        <v>1.9791236147284508E-2</v>
      </c>
      <c r="CL61">
        <v>0.12921832501888275</v>
      </c>
      <c r="CM61">
        <v>8.9364537969231606E-2</v>
      </c>
      <c r="CN61">
        <v>9.7285350784659386E-3</v>
      </c>
      <c r="CO61">
        <v>0.35535594820976257</v>
      </c>
      <c r="CP61">
        <v>2.9200280085206032E-2</v>
      </c>
      <c r="CQ61">
        <v>2.0164944231510162E-2</v>
      </c>
      <c r="CR61">
        <v>9.4440924003720284E-3</v>
      </c>
      <c r="CS61">
        <v>0.15644571185112</v>
      </c>
      <c r="CT61">
        <v>0.11883795075118542</v>
      </c>
      <c r="CU61">
        <v>2.1262960508465767E-2</v>
      </c>
      <c r="CV61">
        <v>0.40825727581977844</v>
      </c>
      <c r="CW61">
        <v>2.7660984545946121E-2</v>
      </c>
      <c r="CX61">
        <v>1.8063195049762726E-2</v>
      </c>
      <c r="CY61">
        <v>5.9332330711185932E-3</v>
      </c>
      <c r="CZ61">
        <v>0.16755279898643494</v>
      </c>
      <c r="DA61">
        <v>0.15655678510665894</v>
      </c>
      <c r="DB61">
        <v>3.249027207493782E-2</v>
      </c>
      <c r="DC61">
        <v>0.47915688157081604</v>
      </c>
      <c r="DD61">
        <v>2.6218712329864502E-2</v>
      </c>
      <c r="DE61">
        <v>1.3857663609087467E-2</v>
      </c>
      <c r="DF61">
        <v>2.2250032052397728E-3</v>
      </c>
      <c r="DG61">
        <v>0.15823021531105042</v>
      </c>
      <c r="DH61">
        <v>0.22728341072797775</v>
      </c>
      <c r="DI61">
        <v>5.1341883838176727E-2</v>
      </c>
      <c r="DJ61">
        <v>0.5263824462890625</v>
      </c>
      <c r="DK61">
        <v>2.5751246139407158E-2</v>
      </c>
      <c r="DL61">
        <v>6.8129380233585835E-3</v>
      </c>
      <c r="DM61">
        <v>6.8392150569707155E-4</v>
      </c>
      <c r="DN61">
        <v>0.15235038101673126</v>
      </c>
      <c r="DO61">
        <v>0.24463154375553131</v>
      </c>
      <c r="DP61">
        <v>5.7049762457609177E-2</v>
      </c>
      <c r="DQ61">
        <v>0.51448565721511841</v>
      </c>
      <c r="DR61">
        <v>2.5612315163016319E-2</v>
      </c>
      <c r="DS61">
        <v>3.3702836371958256E-3</v>
      </c>
      <c r="DT61">
        <v>8.9196408225689083E-5</v>
      </c>
      <c r="DU61">
        <v>0.1232622042298317</v>
      </c>
      <c r="DV61">
        <v>0.26709586381912231</v>
      </c>
      <c r="DW61">
        <v>5.5857468396425247E-2</v>
      </c>
    </row>
    <row r="62" spans="1:127" ht="15.55">
      <c r="A62">
        <v>1973</v>
      </c>
      <c r="B62">
        <v>0.29549148678779602</v>
      </c>
      <c r="C62">
        <v>5.5005934089422226E-2</v>
      </c>
      <c r="D62">
        <v>1.9317174330353737E-2</v>
      </c>
      <c r="E62">
        <v>6.0265690088272095E-2</v>
      </c>
      <c r="F62">
        <v>0.10569565743207932</v>
      </c>
      <c r="G62">
        <v>4.9937759526073933E-2</v>
      </c>
      <c r="H62">
        <v>5.2692838944494724E-3</v>
      </c>
      <c r="I62">
        <v>0.27591246366500854</v>
      </c>
      <c r="J62">
        <v>6.5633244812488556E-2</v>
      </c>
      <c r="K62">
        <v>1.886708103120327E-2</v>
      </c>
      <c r="L62">
        <v>8.0057226121425629E-2</v>
      </c>
      <c r="M62">
        <v>9.3247294425964355E-2</v>
      </c>
      <c r="N62">
        <v>1.7784501891583204E-2</v>
      </c>
      <c r="O62">
        <v>3.2310711685568094E-4</v>
      </c>
      <c r="P62">
        <v>0.24777327477931976</v>
      </c>
      <c r="Q62">
        <v>8.2868531346321106E-2</v>
      </c>
      <c r="R62">
        <v>1.6105690971016884E-2</v>
      </c>
      <c r="S62">
        <v>8.4617637097835541E-2</v>
      </c>
      <c r="T62">
        <v>5.6469283998012543E-2</v>
      </c>
      <c r="U62">
        <v>7.6830608304589987E-3</v>
      </c>
      <c r="V62">
        <v>2.90725874947384E-5</v>
      </c>
      <c r="W62">
        <v>0.28908360004425049</v>
      </c>
      <c r="X62">
        <v>5.7565905153751373E-2</v>
      </c>
      <c r="Y62">
        <v>2.0159605890512466E-2</v>
      </c>
      <c r="Z62">
        <v>7.7922634780406952E-2</v>
      </c>
      <c r="AA62">
        <v>0.1104620099067688</v>
      </c>
      <c r="AB62">
        <v>2.2512692026793957E-2</v>
      </c>
      <c r="AC62">
        <v>4.6073613339103758E-4</v>
      </c>
      <c r="AD62">
        <v>0.33189022541046143</v>
      </c>
      <c r="AE62">
        <v>3.5249073058366776E-2</v>
      </c>
      <c r="AF62">
        <v>2.015393041074276E-2</v>
      </c>
      <c r="AG62">
        <v>2.3471932858228683E-2</v>
      </c>
      <c r="AH62">
        <v>0.12883797287940979</v>
      </c>
      <c r="AI62">
        <v>0.10971276089549065</v>
      </c>
      <c r="AJ62">
        <v>1.4464548788964748E-2</v>
      </c>
      <c r="AK62">
        <v>0.34936991333961487</v>
      </c>
      <c r="AL62">
        <v>3.163398802280426E-2</v>
      </c>
      <c r="AM62">
        <v>1.9217561930418015E-2</v>
      </c>
      <c r="AN62">
        <v>1.4561147429049015E-2</v>
      </c>
      <c r="AO62">
        <v>0.13235391676425934</v>
      </c>
      <c r="AP62">
        <v>0.13248735480010509</v>
      </c>
      <c r="AQ62">
        <v>1.9115952774882317E-2</v>
      </c>
      <c r="AR62">
        <v>0.4024834930896759</v>
      </c>
      <c r="AS62">
        <v>2.6693269610404968E-2</v>
      </c>
      <c r="AT62">
        <v>1.4850049279630184E-2</v>
      </c>
      <c r="AU62">
        <v>5.9031699784100056E-3</v>
      </c>
      <c r="AV62">
        <v>0.14209191501140594</v>
      </c>
      <c r="AW62">
        <v>0.18181319162249565</v>
      </c>
      <c r="AX62">
        <v>3.1131898984313011E-2</v>
      </c>
      <c r="AY62">
        <v>0.42568641901016235</v>
      </c>
      <c r="AZ62">
        <v>2.5986282154917717E-2</v>
      </c>
      <c r="BA62">
        <v>1.3111141510307789E-2</v>
      </c>
      <c r="BB62">
        <v>4.2169890366494656E-3</v>
      </c>
      <c r="BC62">
        <v>0.14334195852279663</v>
      </c>
      <c r="BD62">
        <v>0.20248586684465408</v>
      </c>
      <c r="BE62">
        <v>3.6544162780046463E-2</v>
      </c>
      <c r="BF62">
        <v>0.46843376755714417</v>
      </c>
      <c r="BG62">
        <v>2.5172539055347443E-2</v>
      </c>
      <c r="BH62">
        <v>9.4883674755692482E-3</v>
      </c>
      <c r="BI62">
        <v>1.8815690418705344E-3</v>
      </c>
      <c r="BJ62">
        <v>0.13435491919517517</v>
      </c>
      <c r="BK62">
        <v>0.25101934000849724</v>
      </c>
      <c r="BL62">
        <v>4.6517040580511093E-2</v>
      </c>
      <c r="BM62">
        <v>0.50064277648925781</v>
      </c>
      <c r="BN62">
        <v>2.4809978902339935E-2</v>
      </c>
      <c r="BO62">
        <v>5.9399916790425777E-3</v>
      </c>
      <c r="BP62">
        <v>5.9892819263041019E-4</v>
      </c>
      <c r="BQ62">
        <v>0.1245872750878334</v>
      </c>
      <c r="BR62">
        <v>0.29123063758015633</v>
      </c>
      <c r="BS62">
        <v>5.3475949913263321E-2</v>
      </c>
      <c r="BT62">
        <v>0.50719565153121948</v>
      </c>
      <c r="BU62">
        <v>2.4697409942746162E-2</v>
      </c>
      <c r="BV62">
        <v>3.8669377099722624E-3</v>
      </c>
      <c r="BW62">
        <v>1.9562712986953557E-4</v>
      </c>
      <c r="BX62">
        <v>0.11731730401515961</v>
      </c>
      <c r="BY62">
        <v>0.26897189021110535</v>
      </c>
      <c r="BZ62">
        <v>5.3117386996746063E-2</v>
      </c>
      <c r="CA62">
        <v>0.2881723940372467</v>
      </c>
      <c r="CB62">
        <v>4.4290624558925629E-2</v>
      </c>
      <c r="CC62">
        <v>2.2495850920677185E-2</v>
      </c>
      <c r="CD62">
        <v>4.5758366584777832E-2</v>
      </c>
      <c r="CE62">
        <v>0.12004438042640686</v>
      </c>
      <c r="CF62">
        <v>5.2752085030078888E-2</v>
      </c>
      <c r="CG62">
        <v>2.8310944326221943E-3</v>
      </c>
      <c r="CH62">
        <v>0.30448892712593079</v>
      </c>
      <c r="CI62">
        <v>3.5808894783258438E-2</v>
      </c>
      <c r="CJ62">
        <v>2.2908108308911324E-2</v>
      </c>
      <c r="CK62">
        <v>2.1877137944102287E-2</v>
      </c>
      <c r="CL62">
        <v>0.12412529438734055</v>
      </c>
      <c r="CM62">
        <v>9.0807016938924789E-2</v>
      </c>
      <c r="CN62">
        <v>8.9624794200062752E-3</v>
      </c>
      <c r="CO62">
        <v>0.34376344084739685</v>
      </c>
      <c r="CP62">
        <v>2.8482453897595406E-2</v>
      </c>
      <c r="CQ62">
        <v>1.9250733777880669E-2</v>
      </c>
      <c r="CR62">
        <v>1.017041876912117E-2</v>
      </c>
      <c r="CS62">
        <v>0.13892841339111328</v>
      </c>
      <c r="CT62">
        <v>0.12949644215404987</v>
      </c>
      <c r="CU62">
        <v>1.743498258292675E-2</v>
      </c>
      <c r="CV62">
        <v>0.38659211993217468</v>
      </c>
      <c r="CW62">
        <v>2.6730483397841454E-2</v>
      </c>
      <c r="CX62">
        <v>1.6424324363470078E-2</v>
      </c>
      <c r="CY62">
        <v>6.3528311438858509E-3</v>
      </c>
      <c r="CZ62">
        <v>0.15156100690364838</v>
      </c>
      <c r="DA62">
        <v>0.1580999419093132</v>
      </c>
      <c r="DB62">
        <v>2.7423538267612457E-2</v>
      </c>
      <c r="DC62">
        <v>0.44998550415039063</v>
      </c>
      <c r="DD62">
        <v>2.5380201637744904E-2</v>
      </c>
      <c r="DE62">
        <v>1.1520762927830219E-2</v>
      </c>
      <c r="DF62">
        <v>2.6162248104810715E-3</v>
      </c>
      <c r="DG62">
        <v>0.13994951546192169</v>
      </c>
      <c r="DH62">
        <v>0.22798759490251541</v>
      </c>
      <c r="DI62">
        <v>4.2531199753284454E-2</v>
      </c>
      <c r="DJ62">
        <v>0.4973008930683136</v>
      </c>
      <c r="DK62">
        <v>2.4867389351129532E-2</v>
      </c>
      <c r="DL62">
        <v>6.997221615165472E-3</v>
      </c>
      <c r="DM62">
        <v>8.0460641765967011E-4</v>
      </c>
      <c r="DN62">
        <v>0.12829485535621643</v>
      </c>
      <c r="DO62">
        <v>0.24390298128128052</v>
      </c>
      <c r="DP62">
        <v>5.3658813238143921E-2</v>
      </c>
      <c r="DQ62">
        <v>0.5052562952041626</v>
      </c>
      <c r="DR62">
        <v>2.4685373529791832E-2</v>
      </c>
      <c r="DS62">
        <v>3.3053695224225521E-3</v>
      </c>
      <c r="DT62">
        <v>1.1618596909102052E-4</v>
      </c>
      <c r="DU62">
        <v>0.11364459991455078</v>
      </c>
      <c r="DV62">
        <v>0.27211976051330566</v>
      </c>
      <c r="DW62">
        <v>5.2558910101652145E-2</v>
      </c>
    </row>
    <row r="63" spans="1:127" ht="15.55">
      <c r="A63">
        <v>1974</v>
      </c>
      <c r="B63">
        <v>0.30381450057029724</v>
      </c>
      <c r="C63">
        <v>5.4591398686170578E-2</v>
      </c>
      <c r="D63">
        <v>1.8939374014735222E-2</v>
      </c>
      <c r="E63">
        <v>6.3288755714893341E-2</v>
      </c>
      <c r="F63">
        <v>0.11222605407238007</v>
      </c>
      <c r="G63">
        <v>5.0089667551219463E-2</v>
      </c>
      <c r="H63">
        <v>4.6792584471404552E-3</v>
      </c>
      <c r="I63">
        <v>0.2833121120929718</v>
      </c>
      <c r="J63">
        <v>6.4727172255516052E-2</v>
      </c>
      <c r="K63">
        <v>1.8205661326646805E-2</v>
      </c>
      <c r="L63">
        <v>8.1943124532699585E-2</v>
      </c>
      <c r="M63">
        <v>9.7446590662002563E-2</v>
      </c>
      <c r="N63">
        <v>2.0569895394146442E-2</v>
      </c>
      <c r="O63">
        <v>4.1968218283727765E-4</v>
      </c>
      <c r="P63">
        <v>0.2511993944644928</v>
      </c>
      <c r="Q63">
        <v>8.2207091152667999E-2</v>
      </c>
      <c r="R63">
        <v>1.5256313607096672E-2</v>
      </c>
      <c r="S63">
        <v>8.4694288671016693E-2</v>
      </c>
      <c r="T63">
        <v>6.0280375182628632E-2</v>
      </c>
      <c r="U63">
        <v>8.7080388329923153E-3</v>
      </c>
      <c r="V63">
        <v>5.3284788009477779E-5</v>
      </c>
      <c r="W63">
        <v>0.29851758480072021</v>
      </c>
      <c r="X63">
        <v>5.6450389325618744E-2</v>
      </c>
      <c r="Y63">
        <v>1.9602183252573013E-2</v>
      </c>
      <c r="Z63">
        <v>8.0640442669391632E-2</v>
      </c>
      <c r="AA63">
        <v>0.11504488438367844</v>
      </c>
      <c r="AB63">
        <v>2.6186512783169746E-2</v>
      </c>
      <c r="AC63">
        <v>5.9317226987332106E-4</v>
      </c>
      <c r="AD63">
        <v>0.34359163045883179</v>
      </c>
      <c r="AE63">
        <v>3.4926779568195343E-2</v>
      </c>
      <c r="AF63">
        <v>2.0362863317131996E-2</v>
      </c>
      <c r="AG63">
        <v>2.7097038924694061E-2</v>
      </c>
      <c r="AH63">
        <v>0.14090000092983246</v>
      </c>
      <c r="AI63">
        <v>0.1073615774512291</v>
      </c>
      <c r="AJ63">
        <v>1.2943348847329617E-2</v>
      </c>
      <c r="AK63">
        <v>0.36124950647354126</v>
      </c>
      <c r="AL63">
        <v>3.1313896179199219E-2</v>
      </c>
      <c r="AM63">
        <v>1.8991876393556595E-2</v>
      </c>
      <c r="AN63">
        <v>1.7397938296198845E-2</v>
      </c>
      <c r="AO63">
        <v>0.14712569117546082</v>
      </c>
      <c r="AP63">
        <v>0.12934600189328194</v>
      </c>
      <c r="AQ63">
        <v>1.7074102535843849E-2</v>
      </c>
      <c r="AR63">
        <v>0.41620144248008728</v>
      </c>
      <c r="AS63">
        <v>2.6372209191322327E-2</v>
      </c>
      <c r="AT63">
        <v>1.5643253922462463E-2</v>
      </c>
      <c r="AU63">
        <v>7.2490344755351543E-3</v>
      </c>
      <c r="AV63">
        <v>0.16432061791419983</v>
      </c>
      <c r="AW63">
        <v>0.17501407861709595</v>
      </c>
      <c r="AX63">
        <v>2.7602240443229675E-2</v>
      </c>
      <c r="AY63">
        <v>0.43997940421104431</v>
      </c>
      <c r="AZ63">
        <v>2.5805843994021416E-2</v>
      </c>
      <c r="BA63">
        <v>1.3865516521036625E-2</v>
      </c>
      <c r="BB63">
        <v>5.1888949237763882E-3</v>
      </c>
      <c r="BC63">
        <v>0.1657816469669342</v>
      </c>
      <c r="BD63">
        <v>0.19708199054002762</v>
      </c>
      <c r="BE63">
        <v>3.2255515456199646E-2</v>
      </c>
      <c r="BF63">
        <v>0.48949974775314331</v>
      </c>
      <c r="BG63">
        <v>2.495628222823143E-2</v>
      </c>
      <c r="BH63">
        <v>1.0134286247193813E-2</v>
      </c>
      <c r="BI63">
        <v>2.3694208357483149E-3</v>
      </c>
      <c r="BJ63">
        <v>0.16098402440547943</v>
      </c>
      <c r="BK63">
        <v>0.24977397173643112</v>
      </c>
      <c r="BL63">
        <v>4.1281763464212418E-2</v>
      </c>
      <c r="BM63">
        <v>0.52315235137939453</v>
      </c>
      <c r="BN63">
        <v>2.4518629536032677E-2</v>
      </c>
      <c r="BO63">
        <v>6.0998662374913692E-3</v>
      </c>
      <c r="BP63">
        <v>7.3802052065730095E-4</v>
      </c>
      <c r="BQ63">
        <v>0.14470720291137695</v>
      </c>
      <c r="BR63">
        <v>0.29819144681096077</v>
      </c>
      <c r="BS63">
        <v>4.8897169530391693E-2</v>
      </c>
      <c r="BT63">
        <v>0.52858060598373413</v>
      </c>
      <c r="BU63">
        <v>2.4337779730558395E-2</v>
      </c>
      <c r="BV63">
        <v>4.0387446060776711E-3</v>
      </c>
      <c r="BW63">
        <v>2.7647946262732148E-4</v>
      </c>
      <c r="BX63">
        <v>0.1292588859796524</v>
      </c>
      <c r="BY63">
        <v>0.28370863199234009</v>
      </c>
      <c r="BZ63">
        <v>4.8290658742189407E-2</v>
      </c>
      <c r="CA63">
        <v>0.30095076560974121</v>
      </c>
      <c r="CB63">
        <v>4.3651282787322998E-2</v>
      </c>
      <c r="CC63">
        <v>2.3673564195632935E-2</v>
      </c>
      <c r="CD63">
        <v>5.0518739968538284E-2</v>
      </c>
      <c r="CE63">
        <v>0.12586602568626404</v>
      </c>
      <c r="CF63">
        <v>5.4272890090942383E-2</v>
      </c>
      <c r="CG63">
        <v>2.9682738240808249E-3</v>
      </c>
      <c r="CH63">
        <v>0.31555682420730591</v>
      </c>
      <c r="CI63">
        <v>3.5422924906015396E-2</v>
      </c>
      <c r="CJ63">
        <v>2.1776266396045685E-2</v>
      </c>
      <c r="CK63">
        <v>2.5836778804659843E-2</v>
      </c>
      <c r="CL63">
        <v>0.13282805681228638</v>
      </c>
      <c r="CM63">
        <v>9.137287549674511E-2</v>
      </c>
      <c r="CN63">
        <v>8.3199264481663704E-3</v>
      </c>
      <c r="CO63">
        <v>0.35626840591430664</v>
      </c>
      <c r="CP63">
        <v>2.7799753472208977E-2</v>
      </c>
      <c r="CQ63">
        <v>2.0124094560742378E-2</v>
      </c>
      <c r="CR63">
        <v>1.2441674247384071E-2</v>
      </c>
      <c r="CS63">
        <v>0.16063807904720306</v>
      </c>
      <c r="CT63">
        <v>0.11939126625657082</v>
      </c>
      <c r="CU63">
        <v>1.5873532742261887E-2</v>
      </c>
      <c r="CV63">
        <v>0.39569622278213501</v>
      </c>
      <c r="CW63">
        <v>2.6565555483102798E-2</v>
      </c>
      <c r="CX63">
        <v>1.7202138900756836E-2</v>
      </c>
      <c r="CY63">
        <v>7.7101872302591801E-3</v>
      </c>
      <c r="CZ63">
        <v>0.17007187008857727</v>
      </c>
      <c r="DA63">
        <v>0.14996260032057762</v>
      </c>
      <c r="DB63">
        <v>2.4183865636587143E-2</v>
      </c>
      <c r="DC63">
        <v>0.47141885757446289</v>
      </c>
      <c r="DD63">
        <v>2.5191426277160645E-2</v>
      </c>
      <c r="DE63">
        <v>1.230190321803093E-2</v>
      </c>
      <c r="DF63">
        <v>3.2459413632750511E-3</v>
      </c>
      <c r="DG63">
        <v>0.16972924768924713</v>
      </c>
      <c r="DH63">
        <v>0.22376018390059471</v>
      </c>
      <c r="DI63">
        <v>3.719015046954155E-2</v>
      </c>
      <c r="DJ63">
        <v>0.52035081386566162</v>
      </c>
      <c r="DK63">
        <v>2.461196668446064E-2</v>
      </c>
      <c r="DL63">
        <v>7.1636219508945942E-3</v>
      </c>
      <c r="DM63">
        <v>9.7622431349009275E-4</v>
      </c>
      <c r="DN63">
        <v>0.1526801586151123</v>
      </c>
      <c r="DO63">
        <v>0.24610918760299683</v>
      </c>
      <c r="DP63">
        <v>4.9210190773010254E-2</v>
      </c>
      <c r="DQ63">
        <v>0.53455173969268799</v>
      </c>
      <c r="DR63">
        <v>2.4247689172625542E-2</v>
      </c>
      <c r="DS63">
        <v>4.0153609588742256E-3</v>
      </c>
      <c r="DT63">
        <v>1.5668755804654211E-4</v>
      </c>
      <c r="DU63">
        <v>0.1244354248046875</v>
      </c>
      <c r="DV63">
        <v>0.29578390717506409</v>
      </c>
      <c r="DW63">
        <v>4.7739643603563309E-2</v>
      </c>
    </row>
    <row r="64" spans="1:127" ht="15.55">
      <c r="A64">
        <v>1975</v>
      </c>
      <c r="B64">
        <v>0.28802913427352905</v>
      </c>
      <c r="C64">
        <v>5.3848221898078918E-2</v>
      </c>
      <c r="D64">
        <v>1.93899255245924E-2</v>
      </c>
      <c r="E64">
        <v>6.1782944947481155E-2</v>
      </c>
      <c r="F64">
        <v>0.10211169719696045</v>
      </c>
      <c r="G64">
        <v>4.643579013645649E-2</v>
      </c>
      <c r="H64">
        <v>4.460558295249939E-3</v>
      </c>
      <c r="I64">
        <v>0.26998090744018555</v>
      </c>
      <c r="J64">
        <v>6.3957862555980682E-2</v>
      </c>
      <c r="K64">
        <v>1.8284520134329796E-2</v>
      </c>
      <c r="L64">
        <v>8.0249935388565063E-2</v>
      </c>
      <c r="M64">
        <v>8.7691612541675568E-2</v>
      </c>
      <c r="N64">
        <v>1.9388575106859207E-2</v>
      </c>
      <c r="O64">
        <v>4.0840613655745983E-4</v>
      </c>
      <c r="P64">
        <v>0.23385760188102722</v>
      </c>
      <c r="Q64">
        <v>8.1927336752414703E-2</v>
      </c>
      <c r="R64">
        <v>1.6409408301115036E-2</v>
      </c>
      <c r="S64">
        <v>8.1354677677154541E-2</v>
      </c>
      <c r="T64">
        <v>4.551326110959053E-2</v>
      </c>
      <c r="U64">
        <v>8.5429856553673744E-3</v>
      </c>
      <c r="V64">
        <v>1.0992687748512253E-4</v>
      </c>
      <c r="W64">
        <v>0.28654509782791138</v>
      </c>
      <c r="X64">
        <v>5.5718030780553818E-2</v>
      </c>
      <c r="Y64">
        <v>1.9144345074892044E-2</v>
      </c>
      <c r="Z64">
        <v>7.9743355512619019E-2</v>
      </c>
      <c r="AA64">
        <v>0.10703232139348984</v>
      </c>
      <c r="AB64">
        <v>2.4361774325370789E-2</v>
      </c>
      <c r="AC64">
        <v>5.4527254542335868E-4</v>
      </c>
      <c r="AD64">
        <v>0.32260742783546448</v>
      </c>
      <c r="AE64">
        <v>3.4479323774576187E-2</v>
      </c>
      <c r="AF64">
        <v>2.1507751196622849E-2</v>
      </c>
      <c r="AG64">
        <v>2.6402343064546585E-2</v>
      </c>
      <c r="AH64">
        <v>0.12973889708518982</v>
      </c>
      <c r="AI64">
        <v>9.8255114629864693E-2</v>
      </c>
      <c r="AJ64">
        <v>1.2224012054502964E-2</v>
      </c>
      <c r="AK64">
        <v>0.33562669157981873</v>
      </c>
      <c r="AL64">
        <v>3.1172294169664383E-2</v>
      </c>
      <c r="AM64">
        <v>2.0397691056132317E-2</v>
      </c>
      <c r="AN64">
        <v>1.7104538157582283E-2</v>
      </c>
      <c r="AO64">
        <v>0.1340506374835968</v>
      </c>
      <c r="AP64">
        <v>0.11680321767926216</v>
      </c>
      <c r="AQ64">
        <v>1.6098301857709885E-2</v>
      </c>
      <c r="AR64">
        <v>0.37987473607063293</v>
      </c>
      <c r="AS64">
        <v>2.6381293311715126E-2</v>
      </c>
      <c r="AT64">
        <v>1.7199903726577759E-2</v>
      </c>
      <c r="AU64">
        <v>7.3144012130796909E-3</v>
      </c>
      <c r="AV64">
        <v>0.14980792999267578</v>
      </c>
      <c r="AW64">
        <v>0.15333210676908493</v>
      </c>
      <c r="AX64">
        <v>2.5839110836386681E-2</v>
      </c>
      <c r="AY64">
        <v>0.39748743176460266</v>
      </c>
      <c r="AZ64">
        <v>2.5847684592008591E-2</v>
      </c>
      <c r="BA64">
        <v>1.5233263373374939E-2</v>
      </c>
      <c r="BB64">
        <v>5.3286580368876457E-3</v>
      </c>
      <c r="BC64">
        <v>0.15137231349945068</v>
      </c>
      <c r="BD64">
        <v>0.16993144899606705</v>
      </c>
      <c r="BE64">
        <v>2.9774053022265434E-2</v>
      </c>
      <c r="BF64">
        <v>0.42982625961303711</v>
      </c>
      <c r="BG64">
        <v>2.5128291919827461E-2</v>
      </c>
      <c r="BH64">
        <v>1.094470452517271E-2</v>
      </c>
      <c r="BI64">
        <v>2.4259244091808796E-3</v>
      </c>
      <c r="BJ64">
        <v>0.1438446044921875</v>
      </c>
      <c r="BK64">
        <v>0.21015208214521408</v>
      </c>
      <c r="BL64">
        <v>3.7330631166696548E-2</v>
      </c>
      <c r="BM64">
        <v>0.45812609791755676</v>
      </c>
      <c r="BN64">
        <v>2.4965863674879074E-2</v>
      </c>
      <c r="BO64">
        <v>6.6825719550251961E-3</v>
      </c>
      <c r="BP64">
        <v>7.991445017978549E-4</v>
      </c>
      <c r="BQ64">
        <v>0.12809763848781586</v>
      </c>
      <c r="BR64">
        <v>0.25352991744875908</v>
      </c>
      <c r="BS64">
        <v>4.4050969183444977E-2</v>
      </c>
      <c r="BT64">
        <v>0.46480131149291992</v>
      </c>
      <c r="BU64">
        <v>2.480546198785305E-2</v>
      </c>
      <c r="BV64">
        <v>3.8509049918502569E-3</v>
      </c>
      <c r="BW64">
        <v>2.9500218806788325E-4</v>
      </c>
      <c r="BX64">
        <v>0.11434357613325119</v>
      </c>
      <c r="BY64">
        <v>0.24610812962055206</v>
      </c>
      <c r="BZ64">
        <v>4.2910031974315643E-2</v>
      </c>
      <c r="CA64">
        <v>0.2916853129863739</v>
      </c>
      <c r="CB64">
        <v>4.2333889752626419E-2</v>
      </c>
      <c r="CC64">
        <v>2.4144269526004791E-2</v>
      </c>
      <c r="CD64">
        <v>4.8485655337572098E-2</v>
      </c>
      <c r="CE64">
        <v>0.11949804425239563</v>
      </c>
      <c r="CF64">
        <v>5.4201314225792885E-2</v>
      </c>
      <c r="CG64">
        <v>3.0221464112401009E-3</v>
      </c>
      <c r="CH64">
        <v>0.29950737953186035</v>
      </c>
      <c r="CI64">
        <v>3.5083144903182983E-2</v>
      </c>
      <c r="CJ64">
        <v>2.3008016869425774E-2</v>
      </c>
      <c r="CK64">
        <v>2.5096140801906586E-2</v>
      </c>
      <c r="CL64">
        <v>0.12118808925151825</v>
      </c>
      <c r="CM64">
        <v>8.6985014379024506E-2</v>
      </c>
      <c r="CN64">
        <v>8.1469658762216568E-3</v>
      </c>
      <c r="CO64">
        <v>0.33677700161933899</v>
      </c>
      <c r="CP64">
        <v>2.7687018737196922E-2</v>
      </c>
      <c r="CQ64">
        <v>2.2012216970324516E-2</v>
      </c>
      <c r="CR64">
        <v>1.217346079647541E-2</v>
      </c>
      <c r="CS64">
        <v>0.14597991108894348</v>
      </c>
      <c r="CT64">
        <v>0.11271397769451141</v>
      </c>
      <c r="CU64">
        <v>1.6210412606596947E-2</v>
      </c>
      <c r="CV64">
        <v>0.36874896287918091</v>
      </c>
      <c r="CW64">
        <v>2.6486985385417938E-2</v>
      </c>
      <c r="CX64">
        <v>1.9044367596507072E-2</v>
      </c>
      <c r="CY64">
        <v>7.9082241281867027E-3</v>
      </c>
      <c r="CZ64">
        <v>0.15806195139884949</v>
      </c>
      <c r="DA64">
        <v>0.13418866321444511</v>
      </c>
      <c r="DB64">
        <v>2.305876649916172E-2</v>
      </c>
      <c r="DC64">
        <v>0.41406190395355225</v>
      </c>
      <c r="DD64">
        <v>2.5218773633241653E-2</v>
      </c>
      <c r="DE64">
        <v>1.3318912126123905E-2</v>
      </c>
      <c r="DF64">
        <v>3.3321171067655087E-3</v>
      </c>
      <c r="DG64">
        <v>0.15261641144752502</v>
      </c>
      <c r="DH64">
        <v>0.18598859384655952</v>
      </c>
      <c r="DI64">
        <v>3.3587086945772171E-2</v>
      </c>
      <c r="DJ64">
        <v>0.45445623993873596</v>
      </c>
      <c r="DK64">
        <v>2.5054048746824265E-2</v>
      </c>
      <c r="DL64">
        <v>8.239351212978363E-3</v>
      </c>
      <c r="DM64">
        <v>1.0763092432171106E-3</v>
      </c>
      <c r="DN64">
        <v>0.13565926253795624</v>
      </c>
      <c r="DO64">
        <v>0.20612448453903198</v>
      </c>
      <c r="DP64">
        <v>4.4678226113319397E-2</v>
      </c>
      <c r="DQ64">
        <v>0.46855568885803223</v>
      </c>
      <c r="DR64">
        <v>2.4722263216972351E-2</v>
      </c>
      <c r="DS64">
        <v>2.9488725122064352E-3</v>
      </c>
      <c r="DT64">
        <v>1.4255696441978216E-4</v>
      </c>
      <c r="DU64">
        <v>0.10705603659152985</v>
      </c>
      <c r="DV64">
        <v>0.25951391458511353</v>
      </c>
      <c r="DW64">
        <v>4.1989780962467194E-2</v>
      </c>
    </row>
    <row r="65" spans="1:127" ht="15.55">
      <c r="A65">
        <v>1976</v>
      </c>
      <c r="B65">
        <v>0.29806950688362122</v>
      </c>
      <c r="C65">
        <v>5.3304024040699005E-2</v>
      </c>
      <c r="D65">
        <v>1.9099220633506775E-2</v>
      </c>
      <c r="E65">
        <v>6.2986962497234344E-2</v>
      </c>
      <c r="F65">
        <v>0.10732845962047577</v>
      </c>
      <c r="G65">
        <v>5.0853142514824867E-2</v>
      </c>
      <c r="H65">
        <v>4.4976919889450073E-3</v>
      </c>
      <c r="I65">
        <v>0.27761495113372803</v>
      </c>
      <c r="J65">
        <v>6.3329249620437622E-2</v>
      </c>
      <c r="K65">
        <v>1.8402393907308578E-2</v>
      </c>
      <c r="L65">
        <v>8.1910967826843262E-2</v>
      </c>
      <c r="M65">
        <v>9.1842606663703918E-2</v>
      </c>
      <c r="N65">
        <v>2.1668564528226852E-2</v>
      </c>
      <c r="O65">
        <v>4.6118092723190784E-4</v>
      </c>
      <c r="P65">
        <v>0.23981583118438721</v>
      </c>
      <c r="Q65">
        <v>8.1353701651096344E-2</v>
      </c>
      <c r="R65">
        <v>1.5702882781624794E-2</v>
      </c>
      <c r="S65">
        <v>8.4307760000228882E-2</v>
      </c>
      <c r="T65">
        <v>4.9274660646915436E-2</v>
      </c>
      <c r="U65">
        <v>9.1014010831713676E-3</v>
      </c>
      <c r="V65">
        <v>7.5427313277032226E-5</v>
      </c>
      <c r="W65">
        <v>0.29503864049911499</v>
      </c>
      <c r="X65">
        <v>5.5020790547132492E-2</v>
      </c>
      <c r="Y65">
        <v>1.9646745175123215E-2</v>
      </c>
      <c r="Z65">
        <v>8.0806151032447815E-2</v>
      </c>
      <c r="AA65">
        <v>0.11146450787782669</v>
      </c>
      <c r="AB65">
        <v>2.74614617228508E-2</v>
      </c>
      <c r="AC65">
        <v>6.3899595988914371E-4</v>
      </c>
      <c r="AD65">
        <v>0.33731693029403687</v>
      </c>
      <c r="AE65">
        <v>3.4067995846271515E-2</v>
      </c>
      <c r="AF65">
        <v>2.043626643717289E-2</v>
      </c>
      <c r="AG65">
        <v>2.6676289737224579E-2</v>
      </c>
      <c r="AH65">
        <v>0.13704213500022888</v>
      </c>
      <c r="AI65">
        <v>0.10685142129659653</v>
      </c>
      <c r="AJ65">
        <v>1.2242798693478107E-2</v>
      </c>
      <c r="AK65">
        <v>0.35235482454299927</v>
      </c>
      <c r="AL65">
        <v>3.0728684738278389E-2</v>
      </c>
      <c r="AM65">
        <v>1.9154028967022896E-2</v>
      </c>
      <c r="AN65">
        <v>1.7370278015732765E-2</v>
      </c>
      <c r="AO65">
        <v>0.14215530455112457</v>
      </c>
      <c r="AP65">
        <v>0.1268920935690403</v>
      </c>
      <c r="AQ65">
        <v>1.6054440289735794E-2</v>
      </c>
      <c r="AR65">
        <v>0.40063798427581787</v>
      </c>
      <c r="AS65">
        <v>2.6098376139998436E-2</v>
      </c>
      <c r="AT65">
        <v>1.6141688451170921E-2</v>
      </c>
      <c r="AU65">
        <v>7.2994381189346313E-3</v>
      </c>
      <c r="AV65">
        <v>0.15803390741348267</v>
      </c>
      <c r="AW65">
        <v>0.16720717027783394</v>
      </c>
      <c r="AX65">
        <v>2.5857394561171532E-2</v>
      </c>
      <c r="AY65">
        <v>0.42097818851470947</v>
      </c>
      <c r="AZ65">
        <v>2.5523366406559944E-2</v>
      </c>
      <c r="BA65">
        <v>1.4250220730900764E-2</v>
      </c>
      <c r="BB65">
        <v>5.1905079744756222E-3</v>
      </c>
      <c r="BC65">
        <v>0.1597202867269516</v>
      </c>
      <c r="BD65">
        <v>0.18630987405776978</v>
      </c>
      <c r="BE65">
        <v>2.9983939602971077E-2</v>
      </c>
      <c r="BF65">
        <v>0.45889073610305786</v>
      </c>
      <c r="BG65">
        <v>2.4851178750395775E-2</v>
      </c>
      <c r="BH65">
        <v>1.0459253564476967E-2</v>
      </c>
      <c r="BI65">
        <v>2.3265497293323278E-3</v>
      </c>
      <c r="BJ65">
        <v>0.15522332489490509</v>
      </c>
      <c r="BK65">
        <v>0.22843135148286819</v>
      </c>
      <c r="BL65">
        <v>3.7599056959152222E-2</v>
      </c>
      <c r="BM65">
        <v>0.48242756724357605</v>
      </c>
      <c r="BN65">
        <v>2.4544298648834229E-2</v>
      </c>
      <c r="BO65">
        <v>6.6353441216051579E-3</v>
      </c>
      <c r="BP65">
        <v>5.9913605218753219E-4</v>
      </c>
      <c r="BQ65">
        <v>0.13814662396907806</v>
      </c>
      <c r="BR65">
        <v>0.26862644031643867</v>
      </c>
      <c r="BS65">
        <v>4.3875735253095627E-2</v>
      </c>
      <c r="BT65">
        <v>0.48276343941688538</v>
      </c>
      <c r="BU65">
        <v>2.4461032822728157E-2</v>
      </c>
      <c r="BV65">
        <v>4.4758087024092674E-3</v>
      </c>
      <c r="BW65">
        <v>1.5256539336405694E-4</v>
      </c>
      <c r="BX65">
        <v>0.12586015462875366</v>
      </c>
      <c r="BY65">
        <v>0.25226208567619324</v>
      </c>
      <c r="BZ65">
        <v>4.3548256158828735E-2</v>
      </c>
      <c r="CA65">
        <v>0.30191078782081604</v>
      </c>
      <c r="CB65">
        <v>4.1930269449949265E-2</v>
      </c>
      <c r="CC65">
        <v>2.3455243557691574E-2</v>
      </c>
      <c r="CD65">
        <v>4.8586905002593994E-2</v>
      </c>
      <c r="CE65">
        <v>0.1250033974647522</v>
      </c>
      <c r="CF65">
        <v>5.966651439666748E-2</v>
      </c>
      <c r="CG65">
        <v>3.2684458419680595E-3</v>
      </c>
      <c r="CH65">
        <v>0.31330794095993042</v>
      </c>
      <c r="CI65">
        <v>3.4473244100809097E-2</v>
      </c>
      <c r="CJ65">
        <v>2.1590124815702438E-2</v>
      </c>
      <c r="CK65">
        <v>2.5514626875519753E-2</v>
      </c>
      <c r="CL65">
        <v>0.12931418418884277</v>
      </c>
      <c r="CM65">
        <v>9.4289036467671394E-2</v>
      </c>
      <c r="CN65">
        <v>8.1267328932881355E-3</v>
      </c>
      <c r="CO65">
        <v>0.35065537691116333</v>
      </c>
      <c r="CP65">
        <v>2.7511360123753548E-2</v>
      </c>
      <c r="CQ65">
        <v>2.0789645612239838E-2</v>
      </c>
      <c r="CR65">
        <v>1.2481770478188992E-2</v>
      </c>
      <c r="CS65">
        <v>0.15388992428779602</v>
      </c>
      <c r="CT65">
        <v>0.12026557512581348</v>
      </c>
      <c r="CU65">
        <v>1.5717120841145515E-2</v>
      </c>
      <c r="CV65">
        <v>0.38751086592674255</v>
      </c>
      <c r="CW65">
        <v>2.6116741821169853E-2</v>
      </c>
      <c r="CX65">
        <v>1.759670302271843E-2</v>
      </c>
      <c r="CY65">
        <v>7.7186715789139271E-3</v>
      </c>
      <c r="CZ65">
        <v>0.163689985871315</v>
      </c>
      <c r="DA65">
        <v>0.14912707172334194</v>
      </c>
      <c r="DB65">
        <v>2.326168492436409E-2</v>
      </c>
      <c r="DC65">
        <v>0.44543352723121643</v>
      </c>
      <c r="DD65">
        <v>2.5026638060808182E-2</v>
      </c>
      <c r="DE65">
        <v>1.2645572423934937E-2</v>
      </c>
      <c r="DF65">
        <v>3.3141982275992632E-3</v>
      </c>
      <c r="DG65">
        <v>0.16498693823814392</v>
      </c>
      <c r="DH65">
        <v>0.20544982701539993</v>
      </c>
      <c r="DI65">
        <v>3.4010365605354309E-2</v>
      </c>
      <c r="DJ65">
        <v>0.48224431276321411</v>
      </c>
      <c r="DK65">
        <v>2.4589734151959419E-2</v>
      </c>
      <c r="DL65">
        <v>7.8137628734111786E-3</v>
      </c>
      <c r="DM65">
        <v>8.4282143507152796E-4</v>
      </c>
      <c r="DN65">
        <v>0.14485113322734833</v>
      </c>
      <c r="DO65">
        <v>0.22789281606674194</v>
      </c>
      <c r="DP65">
        <v>4.4054433703422546E-2</v>
      </c>
      <c r="DQ65">
        <v>0.48130115866661072</v>
      </c>
      <c r="DR65">
        <v>2.4483272805809975E-2</v>
      </c>
      <c r="DS65">
        <v>3.9680399931967258E-3</v>
      </c>
      <c r="DT65">
        <v>1.3165506243240088E-4</v>
      </c>
      <c r="DU65">
        <v>0.12425695359706879</v>
      </c>
      <c r="DV65">
        <v>0.25312069058418274</v>
      </c>
      <c r="DW65">
        <v>4.3300163000822067E-2</v>
      </c>
    </row>
    <row r="66" spans="1:127" ht="15.55">
      <c r="A66">
        <v>1977</v>
      </c>
      <c r="B66">
        <v>0.30003583431243896</v>
      </c>
      <c r="C66">
        <v>5.2112344652414322E-2</v>
      </c>
      <c r="D66">
        <v>1.8667284399271011E-2</v>
      </c>
      <c r="E66">
        <v>6.302904337644577E-2</v>
      </c>
      <c r="F66">
        <v>0.11028104275465012</v>
      </c>
      <c r="G66">
        <v>5.0776461139321327E-2</v>
      </c>
      <c r="H66">
        <v>5.1696589216589928E-3</v>
      </c>
      <c r="I66">
        <v>0.27854794263839722</v>
      </c>
      <c r="J66">
        <v>6.214398518204689E-2</v>
      </c>
      <c r="K66">
        <v>1.7391188070178032E-2</v>
      </c>
      <c r="L66">
        <v>8.2711085677146912E-2</v>
      </c>
      <c r="M66">
        <v>9.4773188233375549E-2</v>
      </c>
      <c r="N66">
        <v>2.0989201962947845E-2</v>
      </c>
      <c r="O66">
        <v>5.3930439753457904E-4</v>
      </c>
      <c r="P66">
        <v>0.23426704108715057</v>
      </c>
      <c r="Q66">
        <v>7.9730913043022156E-2</v>
      </c>
      <c r="R66">
        <v>1.4389240182936192E-2</v>
      </c>
      <c r="S66">
        <v>8.5455179214477539E-2</v>
      </c>
      <c r="T66">
        <v>4.6310022473335266E-2</v>
      </c>
      <c r="U66">
        <v>8.2986203487962484E-3</v>
      </c>
      <c r="V66">
        <v>8.3069855463691056E-5</v>
      </c>
      <c r="W66">
        <v>0.29887515306472778</v>
      </c>
      <c r="X66">
        <v>5.4070685058832169E-2</v>
      </c>
      <c r="Y66">
        <v>1.8769234418869019E-2</v>
      </c>
      <c r="Z66">
        <v>8.1451408565044403E-2</v>
      </c>
      <c r="AA66">
        <v>0.11702026426792145</v>
      </c>
      <c r="AB66">
        <v>2.6814828626811504E-2</v>
      </c>
      <c r="AC66">
        <v>7.4873940320685506E-4</v>
      </c>
      <c r="AD66">
        <v>0.34043291211128235</v>
      </c>
      <c r="AE66">
        <v>3.3252924680709839E-2</v>
      </c>
      <c r="AF66">
        <v>2.1066335961222649E-2</v>
      </c>
      <c r="AG66">
        <v>2.602691762149334E-2</v>
      </c>
      <c r="AH66">
        <v>0.13943569362163544</v>
      </c>
      <c r="AI66">
        <v>0.10677632875740528</v>
      </c>
      <c r="AJ66">
        <v>1.3874697498977184E-2</v>
      </c>
      <c r="AK66">
        <v>0.35474610328674316</v>
      </c>
      <c r="AL66">
        <v>3.0071230605244637E-2</v>
      </c>
      <c r="AM66">
        <v>2.0084962248802185E-2</v>
      </c>
      <c r="AN66">
        <v>1.6671972349286079E-2</v>
      </c>
      <c r="AO66">
        <v>0.14286702871322632</v>
      </c>
      <c r="AP66">
        <v>0.12694184295833111</v>
      </c>
      <c r="AQ66">
        <v>1.8109073862433434E-2</v>
      </c>
      <c r="AR66">
        <v>0.4013538658618927</v>
      </c>
      <c r="AS66">
        <v>2.5535708293318748E-2</v>
      </c>
      <c r="AT66">
        <v>1.6480319201946259E-2</v>
      </c>
      <c r="AU66">
        <v>7.2711147367954254E-3</v>
      </c>
      <c r="AV66">
        <v>0.15693163871765137</v>
      </c>
      <c r="AW66">
        <v>0.16724571399390697</v>
      </c>
      <c r="AX66">
        <v>2.7889365330338478E-2</v>
      </c>
      <c r="AY66">
        <v>0.4208977222442627</v>
      </c>
      <c r="AZ66">
        <v>2.499699592590332E-2</v>
      </c>
      <c r="BA66">
        <v>1.4549927785992622E-2</v>
      </c>
      <c r="BB66">
        <v>5.3100036457180977E-3</v>
      </c>
      <c r="BC66">
        <v>0.15941797196865082</v>
      </c>
      <c r="BD66">
        <v>0.18472491018474102</v>
      </c>
      <c r="BE66">
        <v>3.1897921115159988E-2</v>
      </c>
      <c r="BF66">
        <v>0.45772790908813477</v>
      </c>
      <c r="BG66">
        <v>2.4341389536857605E-2</v>
      </c>
      <c r="BH66">
        <v>1.1026578024029732E-2</v>
      </c>
      <c r="BI66">
        <v>2.3717957083135843E-3</v>
      </c>
      <c r="BJ66">
        <v>0.15374995768070221</v>
      </c>
      <c r="BK66">
        <v>0.22714877314865589</v>
      </c>
      <c r="BL66">
        <v>3.9089411497116089E-2</v>
      </c>
      <c r="BM66">
        <v>0.48985224962234497</v>
      </c>
      <c r="BN66">
        <v>2.4047993123531342E-2</v>
      </c>
      <c r="BO66">
        <v>6.6361506469547749E-3</v>
      </c>
      <c r="BP66">
        <v>7.4405549094080925E-4</v>
      </c>
      <c r="BQ66">
        <v>0.14466002583503723</v>
      </c>
      <c r="BR66">
        <v>0.26920260488986969</v>
      </c>
      <c r="BS66">
        <v>4.4561430811882019E-2</v>
      </c>
      <c r="BT66">
        <v>0.51348423957824707</v>
      </c>
      <c r="BU66">
        <v>2.3911256343126297E-2</v>
      </c>
      <c r="BV66">
        <v>4.4305021874606609E-3</v>
      </c>
      <c r="BW66">
        <v>2.6759333559311926E-4</v>
      </c>
      <c r="BX66">
        <v>0.14949025213718414</v>
      </c>
      <c r="BY66">
        <v>0.26480299234390259</v>
      </c>
      <c r="BZ66">
        <v>4.3910142034292221E-2</v>
      </c>
      <c r="CA66">
        <v>0.30575501918792725</v>
      </c>
      <c r="CB66">
        <v>4.0961500257253647E-2</v>
      </c>
      <c r="CC66">
        <v>2.3444000631570816E-2</v>
      </c>
      <c r="CD66">
        <v>4.8691991716623306E-2</v>
      </c>
      <c r="CE66">
        <v>0.13112230598926544</v>
      </c>
      <c r="CF66">
        <v>5.7919509708881378E-2</v>
      </c>
      <c r="CG66">
        <v>3.6156931892037392E-3</v>
      </c>
      <c r="CH66">
        <v>0.31612187623977661</v>
      </c>
      <c r="CI66">
        <v>3.3829856663942337E-2</v>
      </c>
      <c r="CJ66">
        <v>2.307216078042984E-2</v>
      </c>
      <c r="CK66">
        <v>2.4462541565299034E-2</v>
      </c>
      <c r="CL66">
        <v>0.13121156394481659</v>
      </c>
      <c r="CM66">
        <v>9.3541692942380905E-2</v>
      </c>
      <c r="CN66">
        <v>1.0004063136875629E-2</v>
      </c>
      <c r="CO66">
        <v>0.3522413969039917</v>
      </c>
      <c r="CP66">
        <v>2.6889454573392868E-2</v>
      </c>
      <c r="CQ66">
        <v>2.1331265568733215E-2</v>
      </c>
      <c r="CR66">
        <v>1.2199255637824535E-2</v>
      </c>
      <c r="CS66">
        <v>0.15068365633487701</v>
      </c>
      <c r="CT66">
        <v>0.12332165241241455</v>
      </c>
      <c r="CU66">
        <v>1.7816130071878433E-2</v>
      </c>
      <c r="CV66">
        <v>0.38741543889045715</v>
      </c>
      <c r="CW66">
        <v>2.5593006983399391E-2</v>
      </c>
      <c r="CX66">
        <v>1.7753003165125847E-2</v>
      </c>
      <c r="CY66">
        <v>7.9811271280050278E-3</v>
      </c>
      <c r="CZ66">
        <v>0.16457076370716095</v>
      </c>
      <c r="DA66">
        <v>0.14615740068256855</v>
      </c>
      <c r="DB66">
        <v>2.5360139086842537E-2</v>
      </c>
      <c r="DC66">
        <v>0.43874090909957886</v>
      </c>
      <c r="DD66">
        <v>2.4514799937605858E-2</v>
      </c>
      <c r="DE66">
        <v>1.3621524907648563E-2</v>
      </c>
      <c r="DF66">
        <v>3.3338658977299929E-3</v>
      </c>
      <c r="DG66">
        <v>0.1591225266456604</v>
      </c>
      <c r="DH66">
        <v>0.20229300484061241</v>
      </c>
      <c r="DI66">
        <v>3.5855196416378021E-2</v>
      </c>
      <c r="DJ66">
        <v>0.47700253129005432</v>
      </c>
      <c r="DK66">
        <v>2.4122344329953194E-2</v>
      </c>
      <c r="DL66">
        <v>7.8354552388191223E-3</v>
      </c>
      <c r="DM66">
        <v>1.0031282436102629E-3</v>
      </c>
      <c r="DN66">
        <v>0.14203363656997681</v>
      </c>
      <c r="DO66">
        <v>0.22983847558498383</v>
      </c>
      <c r="DP66">
        <v>4.4915560632944107E-2</v>
      </c>
      <c r="DQ66">
        <v>0.52893328666687012</v>
      </c>
      <c r="DR66">
        <v>2.3874014616012573E-2</v>
      </c>
      <c r="DS66">
        <v>3.7803668528795242E-3</v>
      </c>
      <c r="DT66">
        <v>1.5769165474921465E-4</v>
      </c>
      <c r="DU66">
        <v>0.15989649295806885</v>
      </c>
      <c r="DV66">
        <v>0.27074593305587769</v>
      </c>
      <c r="DW66">
        <v>4.3675508350133896E-2</v>
      </c>
    </row>
    <row r="67" spans="1:127" ht="15.55">
      <c r="A67">
        <v>1978</v>
      </c>
      <c r="B67">
        <v>0.29947748780250549</v>
      </c>
      <c r="C67">
        <v>5.1817167550325394E-2</v>
      </c>
      <c r="D67">
        <v>1.6607526689767838E-2</v>
      </c>
      <c r="E67">
        <v>6.4917229115962982E-2</v>
      </c>
      <c r="F67">
        <v>0.11357659101486206</v>
      </c>
      <c r="G67">
        <v>4.9003579653799534E-2</v>
      </c>
      <c r="H67">
        <v>3.5553995985537767E-3</v>
      </c>
      <c r="I67">
        <v>0.28343507647514343</v>
      </c>
      <c r="J67">
        <v>6.1669174581766129E-2</v>
      </c>
      <c r="K67">
        <v>1.607833057641983E-2</v>
      </c>
      <c r="L67">
        <v>8.5164248943328857E-2</v>
      </c>
      <c r="M67">
        <v>9.9092394113540649E-2</v>
      </c>
      <c r="N67">
        <v>2.1214011590927839E-2</v>
      </c>
      <c r="O67">
        <v>2.1690555149689317E-4</v>
      </c>
      <c r="P67">
        <v>0.24261151254177094</v>
      </c>
      <c r="Q67">
        <v>7.9676337540149689E-2</v>
      </c>
      <c r="R67">
        <v>1.3450520113110542E-2</v>
      </c>
      <c r="S67">
        <v>8.9543901383876801E-2</v>
      </c>
      <c r="T67">
        <v>5.1595456898212433E-2</v>
      </c>
      <c r="U67">
        <v>8.3103496581315994E-3</v>
      </c>
      <c r="V67">
        <v>3.4939388569910079E-5</v>
      </c>
      <c r="W67">
        <v>0.3018399178981781</v>
      </c>
      <c r="X67">
        <v>5.3550846874713898E-2</v>
      </c>
      <c r="Y67">
        <v>1.7263051122426987E-2</v>
      </c>
      <c r="Z67">
        <v>8.3189725875854492E-2</v>
      </c>
      <c r="AA67">
        <v>0.12050586193799973</v>
      </c>
      <c r="AB67">
        <v>2.703148266300559E-2</v>
      </c>
      <c r="AC67">
        <v>2.9894296312704682E-4</v>
      </c>
      <c r="AD67">
        <v>0.32977762818336487</v>
      </c>
      <c r="AE67">
        <v>3.3209193497896194E-2</v>
      </c>
      <c r="AF67">
        <v>1.7607046291232109E-2</v>
      </c>
      <c r="AG67">
        <v>2.667570486664772E-2</v>
      </c>
      <c r="AH67">
        <v>0.14093360304832458</v>
      </c>
      <c r="AI67">
        <v>0.10149109363555908</v>
      </c>
      <c r="AJ67">
        <v>9.8609765991568565E-3</v>
      </c>
      <c r="AK67">
        <v>0.34099322557449341</v>
      </c>
      <c r="AL67">
        <v>3.0089786276221275E-2</v>
      </c>
      <c r="AM67">
        <v>1.6439855098724365E-2</v>
      </c>
      <c r="AN67">
        <v>1.7348248511552811E-2</v>
      </c>
      <c r="AO67">
        <v>0.14434114098548889</v>
      </c>
      <c r="AP67">
        <v>0.1195587795227766</v>
      </c>
      <c r="AQ67">
        <v>1.3215427286922932E-2</v>
      </c>
      <c r="AR67">
        <v>0.38165408372879028</v>
      </c>
      <c r="AS67">
        <v>2.5503624230623245E-2</v>
      </c>
      <c r="AT67">
        <v>1.3520182110369205E-2</v>
      </c>
      <c r="AU67">
        <v>7.7823870815336704E-3</v>
      </c>
      <c r="AV67">
        <v>0.15824304521083832</v>
      </c>
      <c r="AW67">
        <v>0.15439381636679173</v>
      </c>
      <c r="AX67">
        <v>2.221103198826313E-2</v>
      </c>
      <c r="AY67">
        <v>0.39886447787284851</v>
      </c>
      <c r="AZ67">
        <v>2.4962889030575752E-2</v>
      </c>
      <c r="BA67">
        <v>1.2356293387711048E-2</v>
      </c>
      <c r="BB67">
        <v>5.5993371643126011E-3</v>
      </c>
      <c r="BC67">
        <v>0.15891164541244507</v>
      </c>
      <c r="BD67">
        <v>0.17137757875025272</v>
      </c>
      <c r="BE67">
        <v>2.5656735524535179E-2</v>
      </c>
      <c r="BF67">
        <v>0.43039867281913757</v>
      </c>
      <c r="BG67">
        <v>2.436932735145092E-2</v>
      </c>
      <c r="BH67">
        <v>9.2047648504376411E-3</v>
      </c>
      <c r="BI67">
        <v>2.541431225836277E-3</v>
      </c>
      <c r="BJ67">
        <v>0.15262112021446228</v>
      </c>
      <c r="BK67">
        <v>0.21036082319915295</v>
      </c>
      <c r="BL67">
        <v>3.1301204115152359E-2</v>
      </c>
      <c r="BM67">
        <v>0.44479861855506897</v>
      </c>
      <c r="BN67">
        <v>2.412731945514679E-2</v>
      </c>
      <c r="BO67">
        <v>5.7753007858991623E-3</v>
      </c>
      <c r="BP67">
        <v>8.3121773786842823E-4</v>
      </c>
      <c r="BQ67">
        <v>0.13385686278343201</v>
      </c>
      <c r="BR67">
        <v>0.24775541387498379</v>
      </c>
      <c r="BS67">
        <v>3.2452497631311417E-2</v>
      </c>
      <c r="BT67">
        <v>0.44725459814071655</v>
      </c>
      <c r="BU67">
        <v>2.4025008082389832E-2</v>
      </c>
      <c r="BV67">
        <v>4.4778166338801384E-3</v>
      </c>
      <c r="BW67">
        <v>3.2377699972130358E-4</v>
      </c>
      <c r="BX67">
        <v>0.1213168129324913</v>
      </c>
      <c r="BY67">
        <v>0.24454404413700104</v>
      </c>
      <c r="BZ67">
        <v>3.1490713357925415E-2</v>
      </c>
      <c r="CA67">
        <v>0.30313414335250854</v>
      </c>
      <c r="CB67">
        <v>4.0619563311338425E-2</v>
      </c>
      <c r="CC67">
        <v>2.0379791036248207E-2</v>
      </c>
      <c r="CD67">
        <v>4.8833731561899185E-2</v>
      </c>
      <c r="CE67">
        <v>0.13283875584602356</v>
      </c>
      <c r="CF67">
        <v>5.8570052497088909E-2</v>
      </c>
      <c r="CG67">
        <v>1.8922446761280298E-3</v>
      </c>
      <c r="CH67">
        <v>0.30782127380371094</v>
      </c>
      <c r="CI67">
        <v>3.3831272274255753E-2</v>
      </c>
      <c r="CJ67">
        <v>1.8821783363819122E-2</v>
      </c>
      <c r="CK67">
        <v>2.5152275338768959E-2</v>
      </c>
      <c r="CL67">
        <v>0.13299968838691711</v>
      </c>
      <c r="CM67">
        <v>9.1139638796448708E-2</v>
      </c>
      <c r="CN67">
        <v>5.8766263537108898E-3</v>
      </c>
      <c r="CO67">
        <v>0.33841302990913391</v>
      </c>
      <c r="CP67">
        <v>2.6862218976020813E-2</v>
      </c>
      <c r="CQ67">
        <v>1.644444651901722E-2</v>
      </c>
      <c r="CR67">
        <v>1.3267288915812969E-2</v>
      </c>
      <c r="CS67">
        <v>0.1565631628036499</v>
      </c>
      <c r="CT67">
        <v>0.11172218807041645</v>
      </c>
      <c r="CU67">
        <v>1.3553719967603683E-2</v>
      </c>
      <c r="CV67">
        <v>0.37044090032577515</v>
      </c>
      <c r="CW67">
        <v>2.5497900322079659E-2</v>
      </c>
      <c r="CX67">
        <v>1.5196949243545532E-2</v>
      </c>
      <c r="CY67">
        <v>8.3556054159998894E-3</v>
      </c>
      <c r="CZ67">
        <v>0.16458167135715485</v>
      </c>
      <c r="DA67">
        <v>0.13623972982168198</v>
      </c>
      <c r="DB67">
        <v>2.0569048821926117E-2</v>
      </c>
      <c r="DC67">
        <v>0.42237222194671631</v>
      </c>
      <c r="DD67">
        <v>2.4504220113158226E-2</v>
      </c>
      <c r="DE67">
        <v>1.1116324923932552E-2</v>
      </c>
      <c r="DF67">
        <v>3.4946927335113287E-3</v>
      </c>
      <c r="DG67">
        <v>0.16308018565177917</v>
      </c>
      <c r="DH67">
        <v>0.18951732106506824</v>
      </c>
      <c r="DI67">
        <v>3.0659481883049011E-2</v>
      </c>
      <c r="DJ67">
        <v>0.44355371594429016</v>
      </c>
      <c r="DK67">
        <v>2.4179179221391678E-2</v>
      </c>
      <c r="DL67">
        <v>6.4329728484153748E-3</v>
      </c>
      <c r="DM67">
        <v>1.0884305229410529E-3</v>
      </c>
      <c r="DN67">
        <v>0.14021319150924683</v>
      </c>
      <c r="DO67">
        <v>0.21692879498004913</v>
      </c>
      <c r="DP67">
        <v>3.2940007746219635E-2</v>
      </c>
      <c r="DQ67">
        <v>0.44376605749130249</v>
      </c>
      <c r="DR67">
        <v>2.4018598720431328E-2</v>
      </c>
      <c r="DS67">
        <v>4.0232054889202118E-3</v>
      </c>
      <c r="DT67">
        <v>1.638229878153652E-4</v>
      </c>
      <c r="DU67">
        <v>0.11533625423908234</v>
      </c>
      <c r="DV67">
        <v>0.24759867787361145</v>
      </c>
      <c r="DW67">
        <v>3.1405840069055557E-2</v>
      </c>
    </row>
    <row r="68" spans="1:127" ht="15.55">
      <c r="A68">
        <v>1979</v>
      </c>
      <c r="B68">
        <v>0.30309540033340454</v>
      </c>
      <c r="C68">
        <v>5.0455104559659958E-2</v>
      </c>
      <c r="D68">
        <v>1.4928145334124565E-2</v>
      </c>
      <c r="E68">
        <v>6.8203851580619812E-2</v>
      </c>
      <c r="F68">
        <v>0.12007215619087219</v>
      </c>
      <c r="G68">
        <v>4.6069042757153511E-2</v>
      </c>
      <c r="H68">
        <v>3.3670929260551929E-3</v>
      </c>
      <c r="I68">
        <v>0.28679254651069641</v>
      </c>
      <c r="J68">
        <v>6.0168575495481491E-2</v>
      </c>
      <c r="K68">
        <v>1.4274477958679199E-2</v>
      </c>
      <c r="L68">
        <v>8.856414258480072E-2</v>
      </c>
      <c r="M68">
        <v>0.10399538278579712</v>
      </c>
      <c r="N68">
        <v>1.9581916742026806E-2</v>
      </c>
      <c r="O68">
        <v>2.0804323139600456E-4</v>
      </c>
      <c r="P68">
        <v>0.2438909113407135</v>
      </c>
      <c r="Q68">
        <v>7.7282115817070007E-2</v>
      </c>
      <c r="R68">
        <v>1.2050950899720192E-2</v>
      </c>
      <c r="S68">
        <v>9.013829380273819E-2</v>
      </c>
      <c r="T68">
        <v>5.6596789509057999E-2</v>
      </c>
      <c r="U68">
        <v>7.7840590383857489E-3</v>
      </c>
      <c r="V68">
        <v>3.8692829548381269E-5</v>
      </c>
      <c r="W68">
        <v>0.30650356411933899</v>
      </c>
      <c r="X68">
        <v>5.2305810153484344E-2</v>
      </c>
      <c r="Y68">
        <v>1.5296070836484432E-2</v>
      </c>
      <c r="Z68">
        <v>8.784089982509613E-2</v>
      </c>
      <c r="AA68">
        <v>0.12577252089977264</v>
      </c>
      <c r="AB68">
        <v>2.5002406444400549E-2</v>
      </c>
      <c r="AC68">
        <v>2.8585075051523745E-4</v>
      </c>
      <c r="AD68">
        <v>0.3336920440196991</v>
      </c>
      <c r="AE68">
        <v>3.2225187867879868E-2</v>
      </c>
      <c r="AF68">
        <v>1.6154926270246506E-2</v>
      </c>
      <c r="AG68">
        <v>2.999233640730381E-2</v>
      </c>
      <c r="AH68">
        <v>0.15024451911449432</v>
      </c>
      <c r="AI68">
        <v>9.5779199153184891E-2</v>
      </c>
      <c r="AJ68">
        <v>9.2958919703960419E-3</v>
      </c>
      <c r="AK68">
        <v>0.34412425756454468</v>
      </c>
      <c r="AL68">
        <v>2.9189903289079666E-2</v>
      </c>
      <c r="AM68">
        <v>1.5407288447022438E-2</v>
      </c>
      <c r="AN68">
        <v>1.9461004063487053E-2</v>
      </c>
      <c r="AO68">
        <v>0.15433742105960846</v>
      </c>
      <c r="AP68">
        <v>0.11328009143471718</v>
      </c>
      <c r="AQ68">
        <v>1.2448559515178204E-2</v>
      </c>
      <c r="AR68">
        <v>0.38483452796936035</v>
      </c>
      <c r="AS68">
        <v>2.4823162704706192E-2</v>
      </c>
      <c r="AT68">
        <v>1.2209799140691757E-2</v>
      </c>
      <c r="AU68">
        <v>8.5417311638593674E-3</v>
      </c>
      <c r="AV68">
        <v>0.16905666887760162</v>
      </c>
      <c r="AW68">
        <v>0.14995293691754341</v>
      </c>
      <c r="AX68">
        <v>2.0250240340828896E-2</v>
      </c>
      <c r="AY68">
        <v>0.40214243531227112</v>
      </c>
      <c r="AZ68">
        <v>2.4297727271914482E-2</v>
      </c>
      <c r="BA68">
        <v>1.0712822899222374E-2</v>
      </c>
      <c r="BB68">
        <v>5.9853061102330685E-3</v>
      </c>
      <c r="BC68">
        <v>0.17048539221286774</v>
      </c>
      <c r="BD68">
        <v>0.16792864538729191</v>
      </c>
      <c r="BE68">
        <v>2.2732546553015709E-2</v>
      </c>
      <c r="BF68">
        <v>0.43184810876846313</v>
      </c>
      <c r="BG68">
        <v>2.3772668093442917E-2</v>
      </c>
      <c r="BH68">
        <v>7.5534866191446781E-3</v>
      </c>
      <c r="BI68">
        <v>2.616608515381813E-3</v>
      </c>
      <c r="BJ68">
        <v>0.16367428004741669</v>
      </c>
      <c r="BK68">
        <v>0.20799247547984123</v>
      </c>
      <c r="BL68">
        <v>2.6238586753606796E-2</v>
      </c>
      <c r="BM68">
        <v>0.4575992226600647</v>
      </c>
      <c r="BN68">
        <v>2.3532232269644737E-2</v>
      </c>
      <c r="BO68">
        <v>4.1385907679796219E-3</v>
      </c>
      <c r="BP68">
        <v>7.7764928573742509E-4</v>
      </c>
      <c r="BQ68">
        <v>0.15363916754722595</v>
      </c>
      <c r="BR68">
        <v>0.25042973272502422</v>
      </c>
      <c r="BS68">
        <v>2.5081852450966835E-2</v>
      </c>
      <c r="BT68">
        <v>0.46813389658927917</v>
      </c>
      <c r="BU68">
        <v>2.3406818509101868E-2</v>
      </c>
      <c r="BV68">
        <v>2.5815574917942286E-3</v>
      </c>
      <c r="BW68">
        <v>2.5677672238089144E-4</v>
      </c>
      <c r="BX68">
        <v>0.14488650858402252</v>
      </c>
      <c r="BY68">
        <v>0.25268226861953735</v>
      </c>
      <c r="BZ68">
        <v>2.3753423243761063E-2</v>
      </c>
      <c r="CA68">
        <v>0.3080899715423584</v>
      </c>
      <c r="CB68">
        <v>3.9674203842878342E-2</v>
      </c>
      <c r="CC68">
        <v>1.7989736050367355E-2</v>
      </c>
      <c r="CD68">
        <v>5.5837690830230713E-2</v>
      </c>
      <c r="CE68">
        <v>0.1401999443769455</v>
      </c>
      <c r="CF68">
        <v>5.2829585038125515E-2</v>
      </c>
      <c r="CG68">
        <v>1.5588068636134267E-3</v>
      </c>
      <c r="CH68">
        <v>0.30886414647102356</v>
      </c>
      <c r="CI68">
        <v>3.2972041517496109E-2</v>
      </c>
      <c r="CJ68">
        <v>1.8176710233092308E-2</v>
      </c>
      <c r="CK68">
        <v>2.8918446972966194E-2</v>
      </c>
      <c r="CL68">
        <v>0.1415887326002121</v>
      </c>
      <c r="CM68">
        <v>8.1516867503523827E-2</v>
      </c>
      <c r="CN68">
        <v>5.6913378648459911E-3</v>
      </c>
      <c r="CO68">
        <v>0.33784615993499756</v>
      </c>
      <c r="CP68">
        <v>2.6249637827277184E-2</v>
      </c>
      <c r="CQ68">
        <v>1.627386175096035E-2</v>
      </c>
      <c r="CR68">
        <v>1.5482034534215927E-2</v>
      </c>
      <c r="CS68">
        <v>0.16517788171768188</v>
      </c>
      <c r="CT68">
        <v>0.10115158744156361</v>
      </c>
      <c r="CU68">
        <v>1.3511158525943756E-2</v>
      </c>
      <c r="CV68">
        <v>0.37207198143005371</v>
      </c>
      <c r="CW68">
        <v>2.4829234927892685E-2</v>
      </c>
      <c r="CX68">
        <v>1.3910957612097263E-2</v>
      </c>
      <c r="CY68">
        <v>9.3953730538487434E-3</v>
      </c>
      <c r="CZ68">
        <v>0.17738014459609985</v>
      </c>
      <c r="DA68">
        <v>0.12737283483147621</v>
      </c>
      <c r="DB68">
        <v>1.9183449447154999E-2</v>
      </c>
      <c r="DC68">
        <v>0.41470322012901306</v>
      </c>
      <c r="DD68">
        <v>2.3932747542858124E-2</v>
      </c>
      <c r="DE68">
        <v>9.8270950838923454E-3</v>
      </c>
      <c r="DF68">
        <v>3.8409712724387646E-3</v>
      </c>
      <c r="DG68">
        <v>0.17035557329654694</v>
      </c>
      <c r="DH68">
        <v>0.17973810806870461</v>
      </c>
      <c r="DI68">
        <v>2.7008729055523872E-2</v>
      </c>
      <c r="DJ68">
        <v>0.45082539319992065</v>
      </c>
      <c r="DK68">
        <v>2.3612873628735542E-2</v>
      </c>
      <c r="DL68">
        <v>5.1397671923041344E-3</v>
      </c>
      <c r="DM68">
        <v>1.112571801058948E-3</v>
      </c>
      <c r="DN68">
        <v>0.15926715731620789</v>
      </c>
      <c r="DO68">
        <v>0.21454378962516785</v>
      </c>
      <c r="DP68">
        <v>2.5936035439372063E-2</v>
      </c>
      <c r="DQ68">
        <v>0.47129347920417786</v>
      </c>
      <c r="DR68">
        <v>2.334759384393692E-2</v>
      </c>
      <c r="DS68">
        <v>1.9801377784460783E-3</v>
      </c>
      <c r="DT68">
        <v>1.3520484208129346E-4</v>
      </c>
      <c r="DU68">
        <v>0.14002901315689087</v>
      </c>
      <c r="DV68">
        <v>0.26224535703659058</v>
      </c>
      <c r="DW68">
        <v>2.3197157308459282E-2</v>
      </c>
    </row>
    <row r="69" spans="1:127" ht="15.55">
      <c r="A69">
        <v>1980</v>
      </c>
      <c r="B69">
        <v>0.30441337823867798</v>
      </c>
      <c r="C69">
        <v>5.2536584436893463E-2</v>
      </c>
      <c r="D69">
        <v>1.4703857712447643E-2</v>
      </c>
      <c r="E69">
        <v>6.8735189735889435E-2</v>
      </c>
      <c r="F69">
        <v>0.12387786060571671</v>
      </c>
      <c r="G69">
        <v>4.0929342620074749E-2</v>
      </c>
      <c r="H69">
        <v>3.630535677075386E-3</v>
      </c>
      <c r="I69">
        <v>0.2874254584312439</v>
      </c>
      <c r="J69">
        <v>6.2265738844871521E-2</v>
      </c>
      <c r="K69">
        <v>1.3930453918874264E-2</v>
      </c>
      <c r="L69">
        <v>8.756757527589798E-2</v>
      </c>
      <c r="M69">
        <v>0.10590320080518723</v>
      </c>
      <c r="N69">
        <v>1.7542924731969833E-2</v>
      </c>
      <c r="O69">
        <v>2.1556041610892862E-4</v>
      </c>
      <c r="P69">
        <v>0.2447638064622879</v>
      </c>
      <c r="Q69">
        <v>8.0404430627822876E-2</v>
      </c>
      <c r="R69">
        <v>1.1820272542536259E-2</v>
      </c>
      <c r="S69">
        <v>8.7857626378536224E-2</v>
      </c>
      <c r="T69">
        <v>5.7247236371040344E-2</v>
      </c>
      <c r="U69">
        <v>7.40227778442204E-3</v>
      </c>
      <c r="V69">
        <v>3.1964413210516796E-5</v>
      </c>
      <c r="W69">
        <v>0.30655092000961304</v>
      </c>
      <c r="X69">
        <v>5.4134059697389603E-2</v>
      </c>
      <c r="Y69">
        <v>1.487645972520113E-2</v>
      </c>
      <c r="Z69">
        <v>8.7437540292739868E-2</v>
      </c>
      <c r="AA69">
        <v>0.12771594524383545</v>
      </c>
      <c r="AB69">
        <v>2.208903431892395E-2</v>
      </c>
      <c r="AC69">
        <v>2.9786754748784006E-4</v>
      </c>
      <c r="AD69">
        <v>0.33722957968711853</v>
      </c>
      <c r="AE69">
        <v>3.3742409199476242E-2</v>
      </c>
      <c r="AF69">
        <v>1.6197871416807175E-2</v>
      </c>
      <c r="AG69">
        <v>3.2355956733226776E-2</v>
      </c>
      <c r="AH69">
        <v>0.15860019624233246</v>
      </c>
      <c r="AI69">
        <v>8.6105776950716972E-2</v>
      </c>
      <c r="AJ69">
        <v>1.022737380117178E-2</v>
      </c>
      <c r="AK69">
        <v>0.3487604558467865</v>
      </c>
      <c r="AL69">
        <v>3.0591575428843498E-2</v>
      </c>
      <c r="AM69">
        <v>1.5515877865254879E-2</v>
      </c>
      <c r="AN69">
        <v>2.1781930699944496E-2</v>
      </c>
      <c r="AO69">
        <v>0.16392043232917786</v>
      </c>
      <c r="AP69">
        <v>0.10317831300199032</v>
      </c>
      <c r="AQ69">
        <v>1.3772312551736832E-2</v>
      </c>
      <c r="AR69">
        <v>0.3901195228099823</v>
      </c>
      <c r="AS69">
        <v>2.5877740234136581E-2</v>
      </c>
      <c r="AT69">
        <v>1.2788436375558376E-2</v>
      </c>
      <c r="AU69">
        <v>9.6689946949481964E-3</v>
      </c>
      <c r="AV69">
        <v>0.17947845160961151</v>
      </c>
      <c r="AW69">
        <v>0.13906800746917725</v>
      </c>
      <c r="AX69">
        <v>2.3237911984324455E-2</v>
      </c>
      <c r="AY69">
        <v>0.40719872713088989</v>
      </c>
      <c r="AZ69">
        <v>2.530994638800621E-2</v>
      </c>
      <c r="BA69">
        <v>1.1449660174548626E-2</v>
      </c>
      <c r="BB69">
        <v>6.8934704177081585E-3</v>
      </c>
      <c r="BC69">
        <v>0.1807100921869278</v>
      </c>
      <c r="BD69">
        <v>0.15647628158330917</v>
      </c>
      <c r="BE69">
        <v>2.6359274983406067E-2</v>
      </c>
      <c r="BF69">
        <v>0.43916934728622437</v>
      </c>
      <c r="BG69">
        <v>2.476934902369976E-2</v>
      </c>
      <c r="BH69">
        <v>8.276522159576416E-3</v>
      </c>
      <c r="BI69">
        <v>3.0798139050602913E-3</v>
      </c>
      <c r="BJ69">
        <v>0.17446780204772949</v>
      </c>
      <c r="BK69">
        <v>0.19713062793016434</v>
      </c>
      <c r="BL69">
        <v>3.1445223838090897E-2</v>
      </c>
      <c r="BM69">
        <v>0.46313568949699402</v>
      </c>
      <c r="BN69">
        <v>2.4539042264223099E-2</v>
      </c>
      <c r="BO69">
        <v>4.9964585341513157E-3</v>
      </c>
      <c r="BP69">
        <v>1.001809723675251E-3</v>
      </c>
      <c r="BQ69">
        <v>0.16195912659168243</v>
      </c>
      <c r="BR69">
        <v>0.23882195726037025</v>
      </c>
      <c r="BS69">
        <v>3.1817305833101273E-2</v>
      </c>
      <c r="BT69">
        <v>0.47060459852218628</v>
      </c>
      <c r="BU69">
        <v>2.4439465254545212E-2</v>
      </c>
      <c r="BV69">
        <v>3.1872249674052E-3</v>
      </c>
      <c r="BW69">
        <v>3.7534727016463876E-4</v>
      </c>
      <c r="BX69">
        <v>0.14788010716438293</v>
      </c>
      <c r="BY69">
        <v>0.23881803452968597</v>
      </c>
      <c r="BZ69">
        <v>3.1285963952541351E-2</v>
      </c>
      <c r="CA69">
        <v>0.30999630689620972</v>
      </c>
      <c r="CB69">
        <v>4.1183963418006897E-2</v>
      </c>
      <c r="CC69">
        <v>1.7808588221669197E-2</v>
      </c>
      <c r="CD69">
        <v>5.7329412549734116E-2</v>
      </c>
      <c r="CE69">
        <v>0.14603500068187714</v>
      </c>
      <c r="CF69">
        <v>4.5784318819642067E-2</v>
      </c>
      <c r="CG69">
        <v>1.8550324020907283E-3</v>
      </c>
      <c r="CH69">
        <v>0.31400007009506226</v>
      </c>
      <c r="CI69">
        <v>3.455333411693573E-2</v>
      </c>
      <c r="CJ69">
        <v>1.7808165401220322E-2</v>
      </c>
      <c r="CK69">
        <v>3.1962290406227112E-2</v>
      </c>
      <c r="CL69">
        <v>0.15084464848041534</v>
      </c>
      <c r="CM69">
        <v>7.3014700785279274E-2</v>
      </c>
      <c r="CN69">
        <v>5.8169150725007057E-3</v>
      </c>
      <c r="CO69">
        <v>0.34539788961410522</v>
      </c>
      <c r="CP69">
        <v>2.7364498004317284E-2</v>
      </c>
      <c r="CQ69">
        <v>1.6294006258249283E-2</v>
      </c>
      <c r="CR69">
        <v>1.6936670988798141E-2</v>
      </c>
      <c r="CS69">
        <v>0.17625340819358826</v>
      </c>
      <c r="CT69">
        <v>9.3484621495008469E-2</v>
      </c>
      <c r="CU69">
        <v>1.5064663253724575E-2</v>
      </c>
      <c r="CV69">
        <v>0.37667644023895264</v>
      </c>
      <c r="CW69">
        <v>2.5826053693890572E-2</v>
      </c>
      <c r="CX69">
        <v>1.4479047618806362E-2</v>
      </c>
      <c r="CY69">
        <v>1.0534361004829407E-2</v>
      </c>
      <c r="CZ69">
        <v>0.18666958808898926</v>
      </c>
      <c r="DA69">
        <v>0.11766367219388485</v>
      </c>
      <c r="DB69">
        <v>2.1503729745745659E-2</v>
      </c>
      <c r="DC69">
        <v>0.4250580370426178</v>
      </c>
      <c r="DD69">
        <v>2.4904953315854073E-2</v>
      </c>
      <c r="DE69">
        <v>1.0207811370491982E-2</v>
      </c>
      <c r="DF69">
        <v>4.3033347465097904E-3</v>
      </c>
      <c r="DG69">
        <v>0.18183286488056183</v>
      </c>
      <c r="DH69">
        <v>0.17258291877806187</v>
      </c>
      <c r="DI69">
        <v>3.122614324092865E-2</v>
      </c>
      <c r="DJ69">
        <v>0.45938035845756531</v>
      </c>
      <c r="DK69">
        <v>2.4589108303189278E-2</v>
      </c>
      <c r="DL69">
        <v>5.9061348438262939E-3</v>
      </c>
      <c r="DM69">
        <v>1.3167929137125611E-3</v>
      </c>
      <c r="DN69">
        <v>0.16903801262378693</v>
      </c>
      <c r="DO69">
        <v>0.20245426893234253</v>
      </c>
      <c r="DP69">
        <v>3.2084465026855469E-2</v>
      </c>
      <c r="DQ69">
        <v>0.47143793106079102</v>
      </c>
      <c r="DR69">
        <v>2.434791624546051E-2</v>
      </c>
      <c r="DS69">
        <v>2.9434750322252512E-3</v>
      </c>
      <c r="DT69">
        <v>2.2002567129675299E-4</v>
      </c>
      <c r="DU69">
        <v>0.1357189267873764</v>
      </c>
      <c r="DV69">
        <v>0.25277259945869446</v>
      </c>
      <c r="DW69">
        <v>3.097265399992466E-2</v>
      </c>
    </row>
    <row r="70" spans="1:127" ht="15.55">
      <c r="A70">
        <v>1981</v>
      </c>
      <c r="B70">
        <v>0.30973801016807556</v>
      </c>
      <c r="C70">
        <v>5.6694336235523224E-2</v>
      </c>
      <c r="D70">
        <v>1.4310762286186218E-2</v>
      </c>
      <c r="E70">
        <v>7.2118006646633148E-2</v>
      </c>
      <c r="F70">
        <v>0.12742379307746887</v>
      </c>
      <c r="G70">
        <v>3.5778011195361614E-2</v>
      </c>
      <c r="H70">
        <v>3.4131163265556097E-3</v>
      </c>
      <c r="I70">
        <v>0.30056294798851013</v>
      </c>
      <c r="J70">
        <v>6.7280858755111694E-2</v>
      </c>
      <c r="K70">
        <v>1.3474231585860252E-2</v>
      </c>
      <c r="L70">
        <v>9.2161267995834351E-2</v>
      </c>
      <c r="M70">
        <v>0.111756332218647</v>
      </c>
      <c r="N70">
        <v>1.5719938091933727E-2</v>
      </c>
      <c r="O70">
        <v>1.7032668984029442E-4</v>
      </c>
      <c r="P70">
        <v>0.25953912734985352</v>
      </c>
      <c r="Q70">
        <v>8.7043382227420807E-2</v>
      </c>
      <c r="R70">
        <v>1.1748292483389378E-2</v>
      </c>
      <c r="S70">
        <v>9.237217903137207E-2</v>
      </c>
      <c r="T70">
        <v>6.1389945447444916E-2</v>
      </c>
      <c r="U70">
        <v>6.9676858838647604E-3</v>
      </c>
      <c r="V70">
        <v>1.7639897123444825E-5</v>
      </c>
      <c r="W70">
        <v>0.31865257024765015</v>
      </c>
      <c r="X70">
        <v>5.856650322675705E-2</v>
      </c>
      <c r="Y70">
        <v>1.4235290698707104E-2</v>
      </c>
      <c r="Z70">
        <v>9.206826239824295E-2</v>
      </c>
      <c r="AA70">
        <v>0.13396558165550232</v>
      </c>
      <c r="AB70">
        <v>1.9579276442527771E-2</v>
      </c>
      <c r="AC70">
        <v>2.3765450168866664E-4</v>
      </c>
      <c r="AD70">
        <v>0.32717949151992798</v>
      </c>
      <c r="AE70">
        <v>3.6569736897945404E-2</v>
      </c>
      <c r="AF70">
        <v>1.5900978818535805E-2</v>
      </c>
      <c r="AG70">
        <v>3.4016486257314682E-2</v>
      </c>
      <c r="AH70">
        <v>0.15720707178115845</v>
      </c>
      <c r="AI70">
        <v>7.390768826007843E-2</v>
      </c>
      <c r="AJ70">
        <v>9.5775425434112549E-3</v>
      </c>
      <c r="AK70">
        <v>0.33125215768814087</v>
      </c>
      <c r="AL70">
        <v>3.3065963536500931E-2</v>
      </c>
      <c r="AM70">
        <v>1.5457706525921822E-2</v>
      </c>
      <c r="AN70">
        <v>2.2651683539152145E-2</v>
      </c>
      <c r="AO70">
        <v>0.15879617631435394</v>
      </c>
      <c r="AP70">
        <v>8.8402286171913147E-2</v>
      </c>
      <c r="AQ70">
        <v>1.287833321839571E-2</v>
      </c>
      <c r="AR70">
        <v>0.35883420705795288</v>
      </c>
      <c r="AS70">
        <v>2.8147881850600243E-2</v>
      </c>
      <c r="AT70">
        <v>1.3674749992787838E-2</v>
      </c>
      <c r="AU70">
        <v>1.016914751380682E-2</v>
      </c>
      <c r="AV70">
        <v>0.165727898478508</v>
      </c>
      <c r="AW70">
        <v>0.11960495635867119</v>
      </c>
      <c r="AX70">
        <v>2.1509554237127304E-2</v>
      </c>
      <c r="AY70">
        <v>0.37054196000099182</v>
      </c>
      <c r="AZ70">
        <v>2.7547692880034447E-2</v>
      </c>
      <c r="BA70">
        <v>1.2636363506317139E-2</v>
      </c>
      <c r="BB70">
        <v>7.0750289596617222E-3</v>
      </c>
      <c r="BC70">
        <v>0.16411624848842621</v>
      </c>
      <c r="BD70">
        <v>0.13494091853499413</v>
      </c>
      <c r="BE70">
        <v>2.4225711822509766E-2</v>
      </c>
      <c r="BF70">
        <v>0.39162150025367737</v>
      </c>
      <c r="BG70">
        <v>2.7097739279270172E-2</v>
      </c>
      <c r="BH70">
        <v>9.5321284607052803E-3</v>
      </c>
      <c r="BI70">
        <v>3.0164120253175497E-3</v>
      </c>
      <c r="BJ70">
        <v>0.1548084169626236</v>
      </c>
      <c r="BK70">
        <v>0.16894477978348732</v>
      </c>
      <c r="BL70">
        <v>2.8222022578120232E-2</v>
      </c>
      <c r="BM70">
        <v>0.40482324361801147</v>
      </c>
      <c r="BN70">
        <v>2.695782482624054E-2</v>
      </c>
      <c r="BO70">
        <v>6.7086620256304741E-3</v>
      </c>
      <c r="BP70">
        <v>9.4629841623827815E-4</v>
      </c>
      <c r="BQ70">
        <v>0.13941082358360291</v>
      </c>
      <c r="BR70">
        <v>0.20287021063268185</v>
      </c>
      <c r="BS70">
        <v>2.7929438278079033E-2</v>
      </c>
      <c r="BT70">
        <v>0.40420657396316528</v>
      </c>
      <c r="BU70">
        <v>2.6883084326982498E-2</v>
      </c>
      <c r="BV70">
        <v>4.9556409940123558E-3</v>
      </c>
      <c r="BW70">
        <v>3.7087901728227735E-4</v>
      </c>
      <c r="BX70">
        <v>0.12391232699155807</v>
      </c>
      <c r="BY70">
        <v>0.1949070543050766</v>
      </c>
      <c r="BZ70">
        <v>2.735033817589283E-2</v>
      </c>
      <c r="CA70">
        <v>0.31745660305023193</v>
      </c>
      <c r="CB70">
        <v>4.4934496283531189E-2</v>
      </c>
      <c r="CC70">
        <v>1.6959227621555328E-2</v>
      </c>
      <c r="CD70">
        <v>6.1148334294557571E-2</v>
      </c>
      <c r="CE70">
        <v>0.15341328084468842</v>
      </c>
      <c r="CF70">
        <v>3.9303900673985481E-2</v>
      </c>
      <c r="CG70">
        <v>1.6973752062767744E-3</v>
      </c>
      <c r="CH70">
        <v>0.30756756663322449</v>
      </c>
      <c r="CI70">
        <v>3.7289105355739594E-2</v>
      </c>
      <c r="CJ70">
        <v>1.698872447013855E-2</v>
      </c>
      <c r="CK70">
        <v>3.337039053440094E-2</v>
      </c>
      <c r="CL70">
        <v>0.15284393727779388</v>
      </c>
      <c r="CM70">
        <v>6.1608672142028809E-2</v>
      </c>
      <c r="CN70">
        <v>5.4667363874614239E-3</v>
      </c>
      <c r="CO70">
        <v>0.32703059911727905</v>
      </c>
      <c r="CP70">
        <v>2.9778266325592995E-2</v>
      </c>
      <c r="CQ70">
        <v>1.64954774081707E-2</v>
      </c>
      <c r="CR70">
        <v>1.8574174493551254E-2</v>
      </c>
      <c r="CS70">
        <v>0.17010587453842163</v>
      </c>
      <c r="CT70">
        <v>7.794555276632309E-2</v>
      </c>
      <c r="CU70">
        <v>1.4131238684058189E-2</v>
      </c>
      <c r="CV70">
        <v>0.34959948062896729</v>
      </c>
      <c r="CW70">
        <v>2.7994722127914429E-2</v>
      </c>
      <c r="CX70">
        <v>1.5720415860414505E-2</v>
      </c>
      <c r="CY70">
        <v>1.1107258498668671E-2</v>
      </c>
      <c r="CZ70">
        <v>0.17336356639862061</v>
      </c>
      <c r="DA70">
        <v>0.10115813836455345</v>
      </c>
      <c r="DB70">
        <v>2.0255384966731071E-2</v>
      </c>
      <c r="DC70">
        <v>0.38365501165390015</v>
      </c>
      <c r="DD70">
        <v>2.7182169258594513E-2</v>
      </c>
      <c r="DE70">
        <v>1.1235927231609821E-2</v>
      </c>
      <c r="DF70">
        <v>4.2656064033508301E-3</v>
      </c>
      <c r="DG70">
        <v>0.16409999132156372</v>
      </c>
      <c r="DH70">
        <v>0.14847273752093315</v>
      </c>
      <c r="DI70">
        <v>2.8398578986525536E-2</v>
      </c>
      <c r="DJ70">
        <v>0.40515318512916565</v>
      </c>
      <c r="DK70">
        <v>2.699781209230423E-2</v>
      </c>
      <c r="DL70">
        <v>7.6465285383164883E-3</v>
      </c>
      <c r="DM70">
        <v>1.2541479663923383E-3</v>
      </c>
      <c r="DN70">
        <v>0.14770251512527466</v>
      </c>
      <c r="DO70">
        <v>0.16817501187324524</v>
      </c>
      <c r="DP70">
        <v>2.8239255771040916E-2</v>
      </c>
      <c r="DQ70">
        <v>0.40163406729698181</v>
      </c>
      <c r="DR70">
        <v>2.6865359395742416E-2</v>
      </c>
      <c r="DS70">
        <v>3.3664843067526817E-3</v>
      </c>
      <c r="DT70">
        <v>2.0760392362717539E-4</v>
      </c>
      <c r="DU70">
        <v>0.11856474727392197</v>
      </c>
      <c r="DV70">
        <v>0.19953742623329163</v>
      </c>
      <c r="DW70">
        <v>2.6888385415077209E-2</v>
      </c>
    </row>
    <row r="71" spans="1:127" ht="15.55">
      <c r="A71">
        <v>1982</v>
      </c>
      <c r="B71">
        <v>0.29911842942237854</v>
      </c>
      <c r="C71">
        <v>5.3721409291028976E-2</v>
      </c>
      <c r="D71">
        <v>1.4592546969652176E-2</v>
      </c>
      <c r="E71">
        <v>7.3724359273910522E-2</v>
      </c>
      <c r="F71">
        <v>0.12519901990890503</v>
      </c>
      <c r="G71">
        <v>2.8315478004515171E-2</v>
      </c>
      <c r="H71">
        <v>3.5656041000038385E-3</v>
      </c>
      <c r="I71">
        <v>0.29229173064231873</v>
      </c>
      <c r="J71">
        <v>6.3669145107269287E-2</v>
      </c>
      <c r="K71">
        <v>1.3785714283585548E-2</v>
      </c>
      <c r="L71">
        <v>9.3296624720096588E-2</v>
      </c>
      <c r="M71">
        <v>0.10798823833465576</v>
      </c>
      <c r="N71">
        <v>1.3386934064328671E-2</v>
      </c>
      <c r="O71">
        <v>1.6505624807905406E-4</v>
      </c>
      <c r="P71">
        <v>0.25326323509216309</v>
      </c>
      <c r="Q71">
        <v>8.2858122885227203E-2</v>
      </c>
      <c r="R71">
        <v>1.2506779283285141E-2</v>
      </c>
      <c r="S71">
        <v>9.3354083597660065E-2</v>
      </c>
      <c r="T71">
        <v>5.7978671044111252E-2</v>
      </c>
      <c r="U71">
        <v>6.5481471829116344E-3</v>
      </c>
      <c r="V71">
        <v>1.7419259165762924E-5</v>
      </c>
      <c r="W71">
        <v>0.30887520313262939</v>
      </c>
      <c r="X71">
        <v>5.5515602231025696E-2</v>
      </c>
      <c r="Y71">
        <v>1.4329143799841404E-2</v>
      </c>
      <c r="Z71">
        <v>9.3272209167480469E-2</v>
      </c>
      <c r="AA71">
        <v>0.12923768162727356</v>
      </c>
      <c r="AB71">
        <v>1.6292786691337824E-2</v>
      </c>
      <c r="AC71">
        <v>2.2778831771574914E-4</v>
      </c>
      <c r="AD71">
        <v>0.31202191114425659</v>
      </c>
      <c r="AE71">
        <v>3.491872176527977E-2</v>
      </c>
      <c r="AF71">
        <v>1.6117580235004425E-2</v>
      </c>
      <c r="AG71">
        <v>3.6729879677295685E-2</v>
      </c>
      <c r="AH71">
        <v>0.15772993862628937</v>
      </c>
      <c r="AI71">
        <v>5.6532634422183037E-2</v>
      </c>
      <c r="AJ71">
        <v>9.9931415170431137E-3</v>
      </c>
      <c r="AK71">
        <v>0.31545591354370117</v>
      </c>
      <c r="AL71">
        <v>3.1561773270368576E-2</v>
      </c>
      <c r="AM71">
        <v>1.5697106719017029E-2</v>
      </c>
      <c r="AN71">
        <v>2.4891180917620659E-2</v>
      </c>
      <c r="AO71">
        <v>0.16239838302135468</v>
      </c>
      <c r="AP71">
        <v>6.7483818158507347E-2</v>
      </c>
      <c r="AQ71">
        <v>1.3423641212284565E-2</v>
      </c>
      <c r="AR71">
        <v>0.34131669998168945</v>
      </c>
      <c r="AS71">
        <v>2.6961253955960274E-2</v>
      </c>
      <c r="AT71">
        <v>1.3546109199523926E-2</v>
      </c>
      <c r="AU71">
        <v>1.1072867549955845E-2</v>
      </c>
      <c r="AV71">
        <v>0.17593896389007568</v>
      </c>
      <c r="AW71">
        <v>9.1620037332177162E-2</v>
      </c>
      <c r="AX71">
        <v>2.2177457809448242E-2</v>
      </c>
      <c r="AY71">
        <v>0.35192826390266418</v>
      </c>
      <c r="AZ71">
        <v>2.6334041729569435E-2</v>
      </c>
      <c r="BA71">
        <v>1.2351671233773232E-2</v>
      </c>
      <c r="BB71">
        <v>7.8691020607948303E-3</v>
      </c>
      <c r="BC71">
        <v>0.17826426029205322</v>
      </c>
      <c r="BD71">
        <v>0.10225758701562881</v>
      </c>
      <c r="BE71">
        <v>2.4851612746715546E-2</v>
      </c>
      <c r="BF71">
        <v>0.36992806196212769</v>
      </c>
      <c r="BG71">
        <v>2.6016367599368095E-2</v>
      </c>
      <c r="BH71">
        <v>9.0991221368312836E-3</v>
      </c>
      <c r="BI71">
        <v>3.5140551626682281E-3</v>
      </c>
      <c r="BJ71">
        <v>0.17339983582496643</v>
      </c>
      <c r="BK71">
        <v>0.12932683154940605</v>
      </c>
      <c r="BL71">
        <v>2.8571845963597298E-2</v>
      </c>
      <c r="BM71">
        <v>0.38444578647613525</v>
      </c>
      <c r="BN71">
        <v>2.6185335591435432E-2</v>
      </c>
      <c r="BO71">
        <v>5.7602697052061558E-3</v>
      </c>
      <c r="BP71">
        <v>1.0867601959034801E-3</v>
      </c>
      <c r="BQ71">
        <v>0.163031205534935</v>
      </c>
      <c r="BR71">
        <v>0.16017524898052216</v>
      </c>
      <c r="BS71">
        <v>2.820698544383049E-2</v>
      </c>
      <c r="BT71">
        <v>0.36578026413917542</v>
      </c>
      <c r="BU71">
        <v>2.6179200038313866E-2</v>
      </c>
      <c r="BV71">
        <v>4.2485655285418034E-3</v>
      </c>
      <c r="BW71">
        <v>4.3731540790759027E-4</v>
      </c>
      <c r="BX71">
        <v>0.13271751999855042</v>
      </c>
      <c r="BY71">
        <v>0.14559783041477203</v>
      </c>
      <c r="BZ71">
        <v>2.7995292097330093E-2</v>
      </c>
      <c r="CA71">
        <v>0.30383521318435669</v>
      </c>
      <c r="CB71">
        <v>4.2921692132949829E-2</v>
      </c>
      <c r="CC71">
        <v>1.7119988799095154E-2</v>
      </c>
      <c r="CD71">
        <v>6.4953342080116272E-2</v>
      </c>
      <c r="CE71">
        <v>0.14660036563873291</v>
      </c>
      <c r="CF71">
        <v>3.0424997210502625E-2</v>
      </c>
      <c r="CG71">
        <v>1.8148298840969801E-3</v>
      </c>
      <c r="CH71">
        <v>0.29293516278266907</v>
      </c>
      <c r="CI71">
        <v>3.5568114370107651E-2</v>
      </c>
      <c r="CJ71">
        <v>1.7570292577147484E-2</v>
      </c>
      <c r="CK71">
        <v>3.6924794316291809E-2</v>
      </c>
      <c r="CL71">
        <v>0.15060664713382721</v>
      </c>
      <c r="CM71">
        <v>4.646490141749382E-2</v>
      </c>
      <c r="CN71">
        <v>5.8004199527204037E-3</v>
      </c>
      <c r="CO71">
        <v>0.3116668164730072</v>
      </c>
      <c r="CP71">
        <v>2.8713753446936607E-2</v>
      </c>
      <c r="CQ71">
        <v>1.6883498057723045E-2</v>
      </c>
      <c r="CR71">
        <v>2.0024526864290237E-2</v>
      </c>
      <c r="CS71">
        <v>0.1694418340921402</v>
      </c>
      <c r="CT71">
        <v>6.1897605657577515E-2</v>
      </c>
      <c r="CU71">
        <v>1.4705582521855831E-2</v>
      </c>
      <c r="CV71">
        <v>0.333253413438797</v>
      </c>
      <c r="CW71">
        <v>2.6663631200790405E-2</v>
      </c>
      <c r="CX71">
        <v>1.5726204961538315E-2</v>
      </c>
      <c r="CY71">
        <v>1.2387482449412346E-2</v>
      </c>
      <c r="CZ71">
        <v>0.1833111047744751</v>
      </c>
      <c r="DA71">
        <v>7.4173124507069588E-2</v>
      </c>
      <c r="DB71">
        <v>2.099185436964035E-2</v>
      </c>
      <c r="DC71">
        <v>0.36110210418701172</v>
      </c>
      <c r="DD71">
        <v>2.5913644582033157E-2</v>
      </c>
      <c r="DE71">
        <v>1.1128951795399189E-2</v>
      </c>
      <c r="DF71">
        <v>4.9897106364369392E-3</v>
      </c>
      <c r="DG71">
        <v>0.17970336973667145</v>
      </c>
      <c r="DH71">
        <v>0.11057277023792267</v>
      </c>
      <c r="DI71">
        <v>2.8793660923838615E-2</v>
      </c>
      <c r="DJ71">
        <v>0.39391219615936279</v>
      </c>
      <c r="DK71">
        <v>2.6188446208834648E-2</v>
      </c>
      <c r="DL71">
        <v>6.5269442275166512E-3</v>
      </c>
      <c r="DM71">
        <v>1.4161319704726338E-3</v>
      </c>
      <c r="DN71">
        <v>0.17840506136417389</v>
      </c>
      <c r="DO71">
        <v>0.12559887766838074</v>
      </c>
      <c r="DP71">
        <v>2.8314348310232162E-2</v>
      </c>
      <c r="DQ71">
        <v>0.34790849685668945</v>
      </c>
      <c r="DR71">
        <v>2.6178352534770966E-2</v>
      </c>
      <c r="DS71">
        <v>3.7858015857636929E-3</v>
      </c>
      <c r="DT71">
        <v>2.5540939532220364E-4</v>
      </c>
      <c r="DU71">
        <v>0.11165669560432434</v>
      </c>
      <c r="DV71">
        <v>0.14916740357875824</v>
      </c>
      <c r="DW71">
        <v>2.8009889647364616E-2</v>
      </c>
    </row>
    <row r="72" spans="1:127" ht="15.55">
      <c r="A72">
        <v>1983</v>
      </c>
      <c r="B72">
        <v>0.29296243190765381</v>
      </c>
      <c r="C72">
        <v>5.5574141442775726E-2</v>
      </c>
      <c r="D72">
        <v>1.4449210837483406E-2</v>
      </c>
      <c r="E72">
        <v>7.4075028300285339E-2</v>
      </c>
      <c r="F72">
        <v>0.11568515002727509</v>
      </c>
      <c r="G72">
        <v>3.0461199581623077E-2</v>
      </c>
      <c r="H72">
        <v>2.7177028823643923E-3</v>
      </c>
      <c r="I72">
        <v>0.28790962696075439</v>
      </c>
      <c r="J72">
        <v>6.604669988155365E-2</v>
      </c>
      <c r="K72">
        <v>1.3862709514796734E-2</v>
      </c>
      <c r="L72">
        <v>9.3920528888702393E-2</v>
      </c>
      <c r="M72">
        <v>9.8942115902900696E-2</v>
      </c>
      <c r="N72">
        <v>1.5000599902123213E-2</v>
      </c>
      <c r="O72">
        <v>1.3699221017304808E-4</v>
      </c>
      <c r="P72">
        <v>0.25586524605751038</v>
      </c>
      <c r="Q72">
        <v>8.6804792284965515E-2</v>
      </c>
      <c r="R72">
        <v>1.2733306735754013E-2</v>
      </c>
      <c r="S72">
        <v>9.49883833527565E-2</v>
      </c>
      <c r="T72">
        <v>5.4228443652391434E-2</v>
      </c>
      <c r="U72">
        <v>7.0872099604457617E-3</v>
      </c>
      <c r="V72">
        <v>2.3120946934795938E-5</v>
      </c>
      <c r="W72">
        <v>0.30100959539413452</v>
      </c>
      <c r="X72">
        <v>5.7560652494430542E-2</v>
      </c>
      <c r="Y72">
        <v>1.4324416406452656E-2</v>
      </c>
      <c r="Z72">
        <v>9.3483977019786835E-2</v>
      </c>
      <c r="AA72">
        <v>0.11722135543823242</v>
      </c>
      <c r="AB72">
        <v>1.823564525693655E-2</v>
      </c>
      <c r="AC72">
        <v>1.8354353960603476E-4</v>
      </c>
      <c r="AD72">
        <v>0.30229386687278748</v>
      </c>
      <c r="AE72">
        <v>3.6233548074960709E-2</v>
      </c>
      <c r="AF72">
        <v>1.5532353892922401E-2</v>
      </c>
      <c r="AG72">
        <v>3.7424616515636444E-2</v>
      </c>
      <c r="AH72">
        <v>0.14660598337650299</v>
      </c>
      <c r="AI72">
        <v>5.9013635851442814E-2</v>
      </c>
      <c r="AJ72">
        <v>7.4837272986769676E-3</v>
      </c>
      <c r="AK72">
        <v>0.30534261465072632</v>
      </c>
      <c r="AL72">
        <v>3.2824542373418808E-2</v>
      </c>
      <c r="AM72">
        <v>1.5000103041529655E-2</v>
      </c>
      <c r="AN72">
        <v>2.5479953736066818E-2</v>
      </c>
      <c r="AO72">
        <v>0.1517617404460907</v>
      </c>
      <c r="AP72">
        <v>7.0228295400738716E-2</v>
      </c>
      <c r="AQ72">
        <v>1.0047992691397667E-2</v>
      </c>
      <c r="AR72">
        <v>0.33129516243934631</v>
      </c>
      <c r="AS72">
        <v>2.7886888012290001E-2</v>
      </c>
      <c r="AT72">
        <v>1.2632470577955246E-2</v>
      </c>
      <c r="AU72">
        <v>1.1434400454163551E-2</v>
      </c>
      <c r="AV72">
        <v>0.16929386556148529</v>
      </c>
      <c r="AW72">
        <v>9.3506433069705963E-2</v>
      </c>
      <c r="AX72">
        <v>1.6541106626391411E-2</v>
      </c>
      <c r="AY72">
        <v>0.34371703863143921</v>
      </c>
      <c r="AZ72">
        <v>2.7226906269788742E-2</v>
      </c>
      <c r="BA72">
        <v>1.1396379210054874E-2</v>
      </c>
      <c r="BB72">
        <v>8.0675259232521057E-3</v>
      </c>
      <c r="BC72">
        <v>0.17416031658649445</v>
      </c>
      <c r="BD72">
        <v>0.10439392551779747</v>
      </c>
      <c r="BE72">
        <v>1.8471984192728996E-2</v>
      </c>
      <c r="BF72">
        <v>0.37161475419998169</v>
      </c>
      <c r="BG72">
        <v>2.7077166363596916E-2</v>
      </c>
      <c r="BH72">
        <v>8.9545315131545067E-3</v>
      </c>
      <c r="BI72">
        <v>3.6494673695415258E-3</v>
      </c>
      <c r="BJ72">
        <v>0.18114456534385681</v>
      </c>
      <c r="BK72">
        <v>0.12913970462977886</v>
      </c>
      <c r="BL72">
        <v>2.1649321541190147E-2</v>
      </c>
      <c r="BM72">
        <v>0.38730531930923462</v>
      </c>
      <c r="BN72">
        <v>2.7317671105265617E-2</v>
      </c>
      <c r="BO72">
        <v>5.9059467166662216E-3</v>
      </c>
      <c r="BP72">
        <v>1.2423284351825714E-3</v>
      </c>
      <c r="BQ72">
        <v>0.17624086141586304</v>
      </c>
      <c r="BR72">
        <v>0.15522539988160133</v>
      </c>
      <c r="BS72">
        <v>2.137310616672039E-2</v>
      </c>
      <c r="BT72">
        <v>0.36553314328193665</v>
      </c>
      <c r="BU72">
        <v>2.7397593483328819E-2</v>
      </c>
      <c r="BV72">
        <v>4.6228989958763123E-3</v>
      </c>
      <c r="BW72">
        <v>5.647498182952404E-4</v>
      </c>
      <c r="BX72">
        <v>0.14365096390247345</v>
      </c>
      <c r="BY72">
        <v>0.14594767987728119</v>
      </c>
      <c r="BZ72">
        <v>2.128869853913784E-2</v>
      </c>
      <c r="CA72">
        <v>0.29506167769432068</v>
      </c>
      <c r="CB72">
        <v>4.4320296496152878E-2</v>
      </c>
      <c r="CC72">
        <v>1.6794942319393158E-2</v>
      </c>
      <c r="CD72">
        <v>6.5759412944316864E-2</v>
      </c>
      <c r="CE72">
        <v>0.13437563180923462</v>
      </c>
      <c r="CF72">
        <v>3.2410542480647564E-2</v>
      </c>
      <c r="CG72">
        <v>1.4008490834385157E-3</v>
      </c>
      <c r="CH72">
        <v>0.28234940767288208</v>
      </c>
      <c r="CI72">
        <v>3.7199165672063828E-2</v>
      </c>
      <c r="CJ72">
        <v>1.7097758129239082E-2</v>
      </c>
      <c r="CK72">
        <v>3.7923913449048996E-2</v>
      </c>
      <c r="CL72">
        <v>0.1362287700176239</v>
      </c>
      <c r="CM72">
        <v>4.9604527652263641E-2</v>
      </c>
      <c r="CN72">
        <v>4.2952783405780792E-3</v>
      </c>
      <c r="CO72">
        <v>0.29657790064811707</v>
      </c>
      <c r="CP72">
        <v>2.9731431975960732E-2</v>
      </c>
      <c r="CQ72">
        <v>1.6087157651782036E-2</v>
      </c>
      <c r="CR72">
        <v>2.0844301208853722E-2</v>
      </c>
      <c r="CS72">
        <v>0.15569286048412323</v>
      </c>
      <c r="CT72">
        <v>6.3077559694647789E-2</v>
      </c>
      <c r="CU72">
        <v>1.1144598014652729E-2</v>
      </c>
      <c r="CV72">
        <v>0.31534305214881897</v>
      </c>
      <c r="CW72">
        <v>2.7379203587770462E-2</v>
      </c>
      <c r="CX72">
        <v>1.3879913836717606E-2</v>
      </c>
      <c r="CY72">
        <v>1.2561008334159851E-2</v>
      </c>
      <c r="CZ72">
        <v>0.1670568436384201</v>
      </c>
      <c r="DA72">
        <v>7.92256910353899E-2</v>
      </c>
      <c r="DB72">
        <v>1.524040475487709E-2</v>
      </c>
      <c r="DC72">
        <v>0.36234092712402344</v>
      </c>
      <c r="DD72">
        <v>2.6935016736388206E-2</v>
      </c>
      <c r="DE72">
        <v>1.0756379924714565E-2</v>
      </c>
      <c r="DF72">
        <v>5.0721932202577591E-3</v>
      </c>
      <c r="DG72">
        <v>0.18404287099838257</v>
      </c>
      <c r="DH72">
        <v>0.11372189782559872</v>
      </c>
      <c r="DI72">
        <v>2.1812576800584793E-2</v>
      </c>
      <c r="DJ72">
        <v>0.39780732989311218</v>
      </c>
      <c r="DK72">
        <v>2.7279119938611984E-2</v>
      </c>
      <c r="DL72">
        <v>6.5248375758528709E-3</v>
      </c>
      <c r="DM72">
        <v>1.5691652661189437E-3</v>
      </c>
      <c r="DN72">
        <v>0.19196091592311859</v>
      </c>
      <c r="DO72">
        <v>0.12788979709148407</v>
      </c>
      <c r="DP72">
        <v>2.141382172703743E-2</v>
      </c>
      <c r="DQ72">
        <v>0.34188580513000488</v>
      </c>
      <c r="DR72">
        <v>2.7391595765948296E-2</v>
      </c>
      <c r="DS72">
        <v>4.3198470957577229E-3</v>
      </c>
      <c r="DT72">
        <v>4.3606662075035274E-4</v>
      </c>
      <c r="DU72">
        <v>0.11610570549964905</v>
      </c>
      <c r="DV72">
        <v>0.15073490142822266</v>
      </c>
      <c r="DW72">
        <v>2.1020194515585899E-2</v>
      </c>
    </row>
    <row r="73" spans="1:127" ht="15.55">
      <c r="A73">
        <v>1984</v>
      </c>
      <c r="B73">
        <v>0.28930115699768066</v>
      </c>
      <c r="C73">
        <v>5.5119827389717102E-2</v>
      </c>
      <c r="D73">
        <v>1.385351549834013E-2</v>
      </c>
      <c r="E73">
        <v>7.5006619095802307E-2</v>
      </c>
      <c r="F73">
        <v>0.11009515821933746</v>
      </c>
      <c r="G73">
        <v>3.2790596596896648E-2</v>
      </c>
      <c r="H73">
        <v>2.4354499764740467E-3</v>
      </c>
      <c r="I73">
        <v>0.29001587629318237</v>
      </c>
      <c r="J73">
        <v>6.6300287842750549E-2</v>
      </c>
      <c r="K73">
        <v>1.3668805360794067E-2</v>
      </c>
      <c r="L73">
        <v>9.7591958940029144E-2</v>
      </c>
      <c r="M73">
        <v>9.5663838088512421E-2</v>
      </c>
      <c r="N73">
        <v>1.6691489610821009E-2</v>
      </c>
      <c r="O73">
        <v>9.9507007689680904E-5</v>
      </c>
      <c r="P73">
        <v>0.26616173982620239</v>
      </c>
      <c r="Q73">
        <v>8.7383076548576355E-2</v>
      </c>
      <c r="R73">
        <v>1.2770152650773525E-2</v>
      </c>
      <c r="S73">
        <v>0.10164632648229599</v>
      </c>
      <c r="T73">
        <v>5.6868411600589752E-2</v>
      </c>
      <c r="U73">
        <v>7.4811209924519062E-3</v>
      </c>
      <c r="V73">
        <v>1.2663002053159289E-5</v>
      </c>
      <c r="W73">
        <v>0.29972684383392334</v>
      </c>
      <c r="X73">
        <v>5.771753191947937E-2</v>
      </c>
      <c r="Y73">
        <v>1.403464563190937E-2</v>
      </c>
      <c r="Z73">
        <v>9.5941431820392609E-2</v>
      </c>
      <c r="AA73">
        <v>0.11145737022161484</v>
      </c>
      <c r="AB73">
        <v>2.0441011991351843E-2</v>
      </c>
      <c r="AC73">
        <v>1.3486102398019284E-4</v>
      </c>
      <c r="AD73">
        <v>0.28804978728294373</v>
      </c>
      <c r="AE73">
        <v>3.5544194281101227E-2</v>
      </c>
      <c r="AF73">
        <v>1.4176920987665653E-2</v>
      </c>
      <c r="AG73">
        <v>3.5462424159049988E-2</v>
      </c>
      <c r="AH73">
        <v>0.1353626549243927</v>
      </c>
      <c r="AI73">
        <v>6.0978180728852749E-2</v>
      </c>
      <c r="AJ73">
        <v>6.5254028886556625E-3</v>
      </c>
      <c r="AK73">
        <v>0.28885135054588318</v>
      </c>
      <c r="AL73">
        <v>3.222869336605072E-2</v>
      </c>
      <c r="AM73">
        <v>1.3388598337769508E-2</v>
      </c>
      <c r="AN73">
        <v>2.3571494966745377E-2</v>
      </c>
      <c r="AO73">
        <v>0.13956165313720703</v>
      </c>
      <c r="AP73">
        <v>7.136053591966629E-2</v>
      </c>
      <c r="AQ73">
        <v>8.740386925637722E-3</v>
      </c>
      <c r="AR73">
        <v>0.30890953540802002</v>
      </c>
      <c r="AS73">
        <v>2.7481837198138237E-2</v>
      </c>
      <c r="AT73">
        <v>1.0671823285520077E-2</v>
      </c>
      <c r="AU73">
        <v>1.0353562422096729E-2</v>
      </c>
      <c r="AV73">
        <v>0.15340378880500793</v>
      </c>
      <c r="AW73">
        <v>9.2838652431964874E-2</v>
      </c>
      <c r="AX73">
        <v>1.4159874990582466E-2</v>
      </c>
      <c r="AY73">
        <v>0.31890279054641724</v>
      </c>
      <c r="AZ73">
        <v>2.6834404096007347E-2</v>
      </c>
      <c r="BA73">
        <v>9.3947537243366241E-3</v>
      </c>
      <c r="BB73">
        <v>7.4371593073010445E-3</v>
      </c>
      <c r="BC73">
        <v>0.15761935710906982</v>
      </c>
      <c r="BD73">
        <v>0.1019442118704319</v>
      </c>
      <c r="BE73">
        <v>1.567290723323822E-2</v>
      </c>
      <c r="BF73">
        <v>0.34365668892860413</v>
      </c>
      <c r="BG73">
        <v>2.6693562045693398E-2</v>
      </c>
      <c r="BH73">
        <v>7.1061886847019196E-3</v>
      </c>
      <c r="BI73">
        <v>3.3325469121336937E-3</v>
      </c>
      <c r="BJ73">
        <v>0.16313181817531586</v>
      </c>
      <c r="BK73">
        <v>0.12536073662340641</v>
      </c>
      <c r="BL73">
        <v>1.8031831830739975E-2</v>
      </c>
      <c r="BM73">
        <v>0.37036329507827759</v>
      </c>
      <c r="BN73">
        <v>2.7035694569349289E-2</v>
      </c>
      <c r="BO73">
        <v>4.5479694381356239E-3</v>
      </c>
      <c r="BP73">
        <v>1.1586289620026946E-3</v>
      </c>
      <c r="BQ73">
        <v>0.16367724537849426</v>
      </c>
      <c r="BR73">
        <v>0.15589800477027893</v>
      </c>
      <c r="BS73">
        <v>1.804577000439167E-2</v>
      </c>
      <c r="BT73">
        <v>0.35147827863693237</v>
      </c>
      <c r="BU73">
        <v>2.7042821049690247E-2</v>
      </c>
      <c r="BV73">
        <v>3.6849586758762598E-3</v>
      </c>
      <c r="BW73">
        <v>5.0570105668157339E-4</v>
      </c>
      <c r="BX73">
        <v>0.13028830289840698</v>
      </c>
      <c r="BY73">
        <v>0.1510842889547348</v>
      </c>
      <c r="BZ73">
        <v>1.7973875626921654E-2</v>
      </c>
      <c r="CA73">
        <v>0.28604334592819214</v>
      </c>
      <c r="CB73">
        <v>4.3843213468790054E-2</v>
      </c>
      <c r="CC73">
        <v>1.6150167211890221E-2</v>
      </c>
      <c r="CD73">
        <v>6.5226554870605469E-2</v>
      </c>
      <c r="CE73">
        <v>0.12485218793153763</v>
      </c>
      <c r="CF73">
        <v>3.4990144893527031E-2</v>
      </c>
      <c r="CG73">
        <v>9.8108465317636728E-4</v>
      </c>
      <c r="CH73">
        <v>0.26994216442108154</v>
      </c>
      <c r="CI73">
        <v>3.6703638732433319E-2</v>
      </c>
      <c r="CJ73">
        <v>1.5949750319123268E-2</v>
      </c>
      <c r="CK73">
        <v>3.603227436542511E-2</v>
      </c>
      <c r="CL73">
        <v>0.12651242315769196</v>
      </c>
      <c r="CM73">
        <v>5.1112735643982887E-2</v>
      </c>
      <c r="CN73">
        <v>3.6313396412879229E-3</v>
      </c>
      <c r="CO73">
        <v>0.27948164939880371</v>
      </c>
      <c r="CP73">
        <v>2.9388384893536568E-2</v>
      </c>
      <c r="CQ73">
        <v>1.4432505704462528E-2</v>
      </c>
      <c r="CR73">
        <v>1.8941717222332954E-2</v>
      </c>
      <c r="CS73">
        <v>0.14098986983299255</v>
      </c>
      <c r="CT73">
        <v>6.6024819388985634E-2</v>
      </c>
      <c r="CU73">
        <v>9.7043365240097046E-3</v>
      </c>
      <c r="CV73">
        <v>0.29169589281082153</v>
      </c>
      <c r="CW73">
        <v>2.6989202946424484E-2</v>
      </c>
      <c r="CX73">
        <v>1.1910104192793369E-2</v>
      </c>
      <c r="CY73">
        <v>1.1948518455028534E-2</v>
      </c>
      <c r="CZ73">
        <v>0.15156061947345734</v>
      </c>
      <c r="DA73">
        <v>7.6207222416996956E-2</v>
      </c>
      <c r="DB73">
        <v>1.3080225326120853E-2</v>
      </c>
      <c r="DC73">
        <v>0.32723566889762878</v>
      </c>
      <c r="DD73">
        <v>2.6483194902539253E-2</v>
      </c>
      <c r="DE73">
        <v>8.6791543290019035E-3</v>
      </c>
      <c r="DF73">
        <v>4.6692183241248131E-3</v>
      </c>
      <c r="DG73">
        <v>0.16279646754264832</v>
      </c>
      <c r="DH73">
        <v>0.10658437013626099</v>
      </c>
      <c r="DI73">
        <v>1.8023261800408363E-2</v>
      </c>
      <c r="DJ73">
        <v>0.38013893365859985</v>
      </c>
      <c r="DK73">
        <v>2.7032006531953812E-2</v>
      </c>
      <c r="DL73">
        <v>4.9946978688240051E-3</v>
      </c>
      <c r="DM73">
        <v>1.4966103481128812E-3</v>
      </c>
      <c r="DN73">
        <v>0.18096068501472473</v>
      </c>
      <c r="DO73">
        <v>0.12718254327774048</v>
      </c>
      <c r="DP73">
        <v>1.8082983791828156E-2</v>
      </c>
      <c r="DQ73">
        <v>0.3355596661567688</v>
      </c>
      <c r="DR73">
        <v>2.6879720389842987E-2</v>
      </c>
      <c r="DS73">
        <v>4.2025265283882618E-3</v>
      </c>
      <c r="DT73">
        <v>4.0281109977513552E-4</v>
      </c>
      <c r="DU73">
        <v>0.1106814444065094</v>
      </c>
      <c r="DV73">
        <v>0.15479958057403564</v>
      </c>
      <c r="DW73">
        <v>1.7972808331251144E-2</v>
      </c>
    </row>
    <row r="74" spans="1:127" ht="15.55">
      <c r="A74">
        <v>1985</v>
      </c>
      <c r="B74">
        <v>0.29395070672035217</v>
      </c>
      <c r="C74">
        <v>5.5202558636665344E-2</v>
      </c>
      <c r="D74">
        <v>1.3656917959451675E-2</v>
      </c>
      <c r="E74">
        <v>7.669801265001297E-2</v>
      </c>
      <c r="F74">
        <v>0.11389070004224777</v>
      </c>
      <c r="G74">
        <v>3.2067221589386463E-2</v>
      </c>
      <c r="H74">
        <v>2.4352988693863153E-3</v>
      </c>
      <c r="I74">
        <v>0.29251185059547424</v>
      </c>
      <c r="J74">
        <v>6.6309936344623566E-2</v>
      </c>
      <c r="K74">
        <v>1.3381279073655605E-2</v>
      </c>
      <c r="L74">
        <v>9.8964273929595947E-2</v>
      </c>
      <c r="M74">
        <v>9.659789502620697E-2</v>
      </c>
      <c r="N74">
        <v>1.7172743566334248E-2</v>
      </c>
      <c r="O74">
        <v>8.5722975200042129E-5</v>
      </c>
      <c r="P74">
        <v>0.26957440376281738</v>
      </c>
      <c r="Q74">
        <v>8.7642237544059753E-2</v>
      </c>
      <c r="R74">
        <v>1.2602386064827442E-2</v>
      </c>
      <c r="S74">
        <v>0.10396628081798553</v>
      </c>
      <c r="T74">
        <v>5.7815961539745331E-2</v>
      </c>
      <c r="U74">
        <v>7.5410229619592428E-3</v>
      </c>
      <c r="V74">
        <v>6.5023109527828638E-6</v>
      </c>
      <c r="W74">
        <v>0.30183064937591553</v>
      </c>
      <c r="X74">
        <v>5.7643268257379532E-2</v>
      </c>
      <c r="Y74">
        <v>1.3697720132768154E-2</v>
      </c>
      <c r="Z74">
        <v>9.6932113170623779E-2</v>
      </c>
      <c r="AA74">
        <v>0.11235381662845612</v>
      </c>
      <c r="AB74">
        <v>2.108581829816103E-2</v>
      </c>
      <c r="AC74">
        <v>1.1790791904786602E-4</v>
      </c>
      <c r="AD74">
        <v>0.29648098349571228</v>
      </c>
      <c r="AE74">
        <v>3.5669911652803421E-2</v>
      </c>
      <c r="AF74">
        <v>1.4141637831926346E-2</v>
      </c>
      <c r="AG74">
        <v>3.7542127072811127E-2</v>
      </c>
      <c r="AH74">
        <v>0.14430060982704163</v>
      </c>
      <c r="AI74">
        <v>5.8259602636098862E-2</v>
      </c>
      <c r="AJ74">
        <v>6.5670977346599102E-3</v>
      </c>
      <c r="AK74">
        <v>0.29817217588424683</v>
      </c>
      <c r="AL74">
        <v>3.2357286661863327E-2</v>
      </c>
      <c r="AM74">
        <v>1.3473929837346077E-2</v>
      </c>
      <c r="AN74">
        <v>2.5903204455971718E-2</v>
      </c>
      <c r="AO74">
        <v>0.1504039466381073</v>
      </c>
      <c r="AP74">
        <v>6.7213194444775581E-2</v>
      </c>
      <c r="AQ74">
        <v>8.8206259533762932E-3</v>
      </c>
      <c r="AR74">
        <v>0.32027760148048401</v>
      </c>
      <c r="AS74">
        <v>2.7647208422422409E-2</v>
      </c>
      <c r="AT74">
        <v>1.1169548146426678E-2</v>
      </c>
      <c r="AU74">
        <v>1.1636720970273018E-2</v>
      </c>
      <c r="AV74">
        <v>0.16833013296127319</v>
      </c>
      <c r="AW74">
        <v>8.6762016639113426E-2</v>
      </c>
      <c r="AX74">
        <v>1.4731983654201031E-2</v>
      </c>
      <c r="AY74">
        <v>0.3315836489200592</v>
      </c>
      <c r="AZ74">
        <v>2.6998721063137054E-2</v>
      </c>
      <c r="BA74">
        <v>1.0178404860198498E-2</v>
      </c>
      <c r="BB74">
        <v>8.1542320549488068E-3</v>
      </c>
      <c r="BC74">
        <v>0.17415805160999298</v>
      </c>
      <c r="BD74">
        <v>9.5448708161711693E-2</v>
      </c>
      <c r="BE74">
        <v>1.6645520925521851E-2</v>
      </c>
      <c r="BF74">
        <v>0.3555389940738678</v>
      </c>
      <c r="BG74">
        <v>2.6958249509334564E-2</v>
      </c>
      <c r="BH74">
        <v>8.2953814417123795E-3</v>
      </c>
      <c r="BI74">
        <v>3.7459880113601685E-3</v>
      </c>
      <c r="BJ74">
        <v>0.1806521862745285</v>
      </c>
      <c r="BK74">
        <v>0.11623084358870983</v>
      </c>
      <c r="BL74">
        <v>1.965632475912571E-2</v>
      </c>
      <c r="BM74">
        <v>0.36980006098747253</v>
      </c>
      <c r="BN74">
        <v>2.7014806866645813E-2</v>
      </c>
      <c r="BO74">
        <v>6.5986192785203457E-3</v>
      </c>
      <c r="BP74">
        <v>1.0769942309707403E-3</v>
      </c>
      <c r="BQ74">
        <v>0.16969083249568939</v>
      </c>
      <c r="BR74">
        <v>0.14413963630795479</v>
      </c>
      <c r="BS74">
        <v>2.1279174834489822E-2</v>
      </c>
      <c r="BT74">
        <v>0.34902891516685486</v>
      </c>
      <c r="BU74">
        <v>2.6941932737827301E-2</v>
      </c>
      <c r="BV74">
        <v>3.3832706976681948E-3</v>
      </c>
      <c r="BW74">
        <v>5.5195047752931714E-4</v>
      </c>
      <c r="BX74">
        <v>0.14044858515262604</v>
      </c>
      <c r="BY74">
        <v>0.13439904153347015</v>
      </c>
      <c r="BZ74">
        <v>1.9650897011160851E-2</v>
      </c>
      <c r="CA74">
        <v>0.29228124022483826</v>
      </c>
      <c r="CB74">
        <v>4.3896105140447617E-2</v>
      </c>
      <c r="CC74">
        <v>1.5799745917320251E-2</v>
      </c>
      <c r="CD74">
        <v>6.6444896161556244E-2</v>
      </c>
      <c r="CE74">
        <v>0.12914428114891052</v>
      </c>
      <c r="CF74">
        <v>3.6025279201567173E-2</v>
      </c>
      <c r="CG74">
        <v>9.7094499506056309E-4</v>
      </c>
      <c r="CH74">
        <v>0.27732127904891968</v>
      </c>
      <c r="CI74">
        <v>3.680005669593811E-2</v>
      </c>
      <c r="CJ74">
        <v>1.5647534281015396E-2</v>
      </c>
      <c r="CK74">
        <v>3.936004638671875E-2</v>
      </c>
      <c r="CL74">
        <v>0.13349509239196777</v>
      </c>
      <c r="CM74">
        <v>4.8773800954222679E-2</v>
      </c>
      <c r="CN74">
        <v>3.2447464764118195E-3</v>
      </c>
      <c r="CO74">
        <v>0.28687626123428345</v>
      </c>
      <c r="CP74">
        <v>2.9563033953309059E-2</v>
      </c>
      <c r="CQ74">
        <v>1.4097678475081921E-2</v>
      </c>
      <c r="CR74">
        <v>2.1925024688243866E-2</v>
      </c>
      <c r="CS74">
        <v>0.15111276507377625</v>
      </c>
      <c r="CT74">
        <v>6.1098938807845116E-2</v>
      </c>
      <c r="CU74">
        <v>9.0788276866078377E-3</v>
      </c>
      <c r="CV74">
        <v>0.30620706081390381</v>
      </c>
      <c r="CW74">
        <v>2.7041591703891754E-2</v>
      </c>
      <c r="CX74">
        <v>1.217314600944519E-2</v>
      </c>
      <c r="CY74">
        <v>1.2824010103940964E-2</v>
      </c>
      <c r="CZ74">
        <v>0.16727861762046814</v>
      </c>
      <c r="DA74">
        <v>7.3433602228760719E-2</v>
      </c>
      <c r="DB74">
        <v>1.3456089422106743E-2</v>
      </c>
      <c r="DC74">
        <v>0.3469717800617218</v>
      </c>
      <c r="DD74">
        <v>2.6924274861812592E-2</v>
      </c>
      <c r="DE74">
        <v>9.3146953731775284E-3</v>
      </c>
      <c r="DF74">
        <v>5.3493608720600605E-3</v>
      </c>
      <c r="DG74">
        <v>0.18723712861537933</v>
      </c>
      <c r="DH74">
        <v>9.9464906379580498E-2</v>
      </c>
      <c r="DI74">
        <v>1.8681414425373077E-2</v>
      </c>
      <c r="DJ74">
        <v>0.37964686751365662</v>
      </c>
      <c r="DK74">
        <v>2.70493533462286E-2</v>
      </c>
      <c r="DL74">
        <v>8.1228930503129959E-3</v>
      </c>
      <c r="DM74">
        <v>1.3258972903713584E-3</v>
      </c>
      <c r="DN74">
        <v>0.18355345726013184</v>
      </c>
      <c r="DO74">
        <v>0.11331696063280106</v>
      </c>
      <c r="DP74">
        <v>2.2051079198718071E-2</v>
      </c>
      <c r="DQ74">
        <v>0.33234903216362</v>
      </c>
      <c r="DR74">
        <v>2.7238192036747932E-2</v>
      </c>
      <c r="DS74">
        <v>3.1202931422740221E-3</v>
      </c>
      <c r="DT74">
        <v>4.2225955985486507E-4</v>
      </c>
      <c r="DU74">
        <v>0.11435941606760025</v>
      </c>
      <c r="DV74">
        <v>0.14383077621459961</v>
      </c>
      <c r="DW74">
        <v>1.9618736580014229E-2</v>
      </c>
    </row>
    <row r="75" spans="1:127" ht="15.55">
      <c r="A75">
        <v>1986</v>
      </c>
      <c r="B75">
        <v>0.2940661609172821</v>
      </c>
      <c r="C75">
        <v>5.3910747170448303E-2</v>
      </c>
      <c r="D75">
        <v>1.3892253860831261E-2</v>
      </c>
      <c r="E75">
        <v>7.7988564968109131E-2</v>
      </c>
      <c r="F75">
        <v>0.11252335458993912</v>
      </c>
      <c r="G75">
        <v>3.3176199533045292E-2</v>
      </c>
      <c r="H75">
        <v>2.5750480126589537E-3</v>
      </c>
      <c r="I75">
        <v>0.28986629843711853</v>
      </c>
      <c r="J75">
        <v>6.548115611076355E-2</v>
      </c>
      <c r="K75">
        <v>1.3611474074423313E-2</v>
      </c>
      <c r="L75">
        <v>0.10039426386356354</v>
      </c>
      <c r="M75">
        <v>9.2319108545780182E-2</v>
      </c>
      <c r="N75">
        <v>1.7994790803641081E-2</v>
      </c>
      <c r="O75">
        <v>6.5498075855430216E-5</v>
      </c>
      <c r="P75">
        <v>0.26582163572311401</v>
      </c>
      <c r="Q75">
        <v>8.6661092936992645E-2</v>
      </c>
      <c r="R75">
        <v>1.3062997721135616E-2</v>
      </c>
      <c r="S75">
        <v>0.10381632298231125</v>
      </c>
      <c r="T75">
        <v>5.3806211799383163E-2</v>
      </c>
      <c r="U75">
        <v>8.4719837177544832E-3</v>
      </c>
      <c r="V75">
        <v>3.0089552183198975E-6</v>
      </c>
      <c r="W75">
        <v>0.2994251549243927</v>
      </c>
      <c r="X75">
        <v>5.7061165571212769E-2</v>
      </c>
      <c r="Y75">
        <v>1.3829518109560013E-2</v>
      </c>
      <c r="Z75">
        <v>9.9033840000629425E-2</v>
      </c>
      <c r="AA75">
        <v>0.10762973874807358</v>
      </c>
      <c r="AB75">
        <v>2.1780539769679308E-2</v>
      </c>
      <c r="AC75">
        <v>9.0340341557748616E-5</v>
      </c>
      <c r="AD75">
        <v>0.30125576257705688</v>
      </c>
      <c r="AE75">
        <v>3.4103844314813614E-2</v>
      </c>
      <c r="AF75">
        <v>1.4372911304235458E-2</v>
      </c>
      <c r="AG75">
        <v>3.9633177220821381E-2</v>
      </c>
      <c r="AH75">
        <v>0.14711014926433563</v>
      </c>
      <c r="AI75">
        <v>5.9164623729884624E-2</v>
      </c>
      <c r="AJ75">
        <v>6.8710423074662685E-3</v>
      </c>
      <c r="AK75">
        <v>0.30400359630584717</v>
      </c>
      <c r="AL75">
        <v>3.0452130362391472E-2</v>
      </c>
      <c r="AM75">
        <v>1.3651865534484386E-2</v>
      </c>
      <c r="AN75">
        <v>2.6950482279062271E-2</v>
      </c>
      <c r="AO75">
        <v>0.15465696156024933</v>
      </c>
      <c r="AP75">
        <v>6.9045262411236763E-2</v>
      </c>
      <c r="AQ75">
        <v>9.2468932271003723E-3</v>
      </c>
      <c r="AR75">
        <v>0.32884255051612854</v>
      </c>
      <c r="AS75">
        <v>2.4862039834260941E-2</v>
      </c>
      <c r="AT75">
        <v>1.0361915454268456E-2</v>
      </c>
      <c r="AU75">
        <v>1.1683205142617226E-2</v>
      </c>
      <c r="AV75">
        <v>0.17712697386741638</v>
      </c>
      <c r="AW75">
        <v>8.9525412768125534E-2</v>
      </c>
      <c r="AX75">
        <v>1.5282997861504555E-2</v>
      </c>
      <c r="AY75">
        <v>0.34332427382469177</v>
      </c>
      <c r="AZ75">
        <v>2.4014849215745926E-2</v>
      </c>
      <c r="BA75">
        <v>9.5440717414021492E-3</v>
      </c>
      <c r="BB75">
        <v>8.2289185374975204E-3</v>
      </c>
      <c r="BC75">
        <v>0.18544019758701324</v>
      </c>
      <c r="BD75">
        <v>9.8433565348386765E-2</v>
      </c>
      <c r="BE75">
        <v>1.7662661150097847E-2</v>
      </c>
      <c r="BF75">
        <v>0.37609466910362244</v>
      </c>
      <c r="BG75">
        <v>2.3010812699794769E-2</v>
      </c>
      <c r="BH75">
        <v>6.9708381779491901E-3</v>
      </c>
      <c r="BI75">
        <v>3.6440505646169186E-3</v>
      </c>
      <c r="BJ75">
        <v>0.20171132683753967</v>
      </c>
      <c r="BK75">
        <v>0.12015139125287533</v>
      </c>
      <c r="BL75">
        <v>2.0606229081749916E-2</v>
      </c>
      <c r="BM75">
        <v>0.40593799948692322</v>
      </c>
      <c r="BN75">
        <v>2.2521238774061203E-2</v>
      </c>
      <c r="BO75">
        <v>4.0983892977237701E-3</v>
      </c>
      <c r="BP75">
        <v>1.2704981490969658E-3</v>
      </c>
      <c r="BQ75">
        <v>0.20509077608585358</v>
      </c>
      <c r="BR75">
        <v>0.15105985291302204</v>
      </c>
      <c r="BS75">
        <v>2.1897260099649429E-2</v>
      </c>
      <c r="BT75">
        <v>0.38290730118751526</v>
      </c>
      <c r="BU75">
        <v>2.3353172466158867E-2</v>
      </c>
      <c r="BV75">
        <v>3.2143094576895237E-3</v>
      </c>
      <c r="BW75">
        <v>5.7336245663464069E-4</v>
      </c>
      <c r="BX75">
        <v>0.1567058265209198</v>
      </c>
      <c r="BY75">
        <v>0.15263733267784119</v>
      </c>
      <c r="BZ75">
        <v>2.3255156353116035E-2</v>
      </c>
      <c r="CA75">
        <v>0.29427754878997803</v>
      </c>
      <c r="CB75">
        <v>4.3377429246902466E-2</v>
      </c>
      <c r="CC75">
        <v>1.6204014420509338E-2</v>
      </c>
      <c r="CD75">
        <v>7.1841061115264893E-2</v>
      </c>
      <c r="CE75">
        <v>0.12794491648674011</v>
      </c>
      <c r="CF75">
        <v>3.4072591923177242E-2</v>
      </c>
      <c r="CG75">
        <v>8.3753210492432117E-4</v>
      </c>
      <c r="CH75">
        <v>0.27999663352966309</v>
      </c>
      <c r="CI75">
        <v>3.5854984074831009E-2</v>
      </c>
      <c r="CJ75">
        <v>1.6831621527671814E-2</v>
      </c>
      <c r="CK75">
        <v>4.1706390678882599E-2</v>
      </c>
      <c r="CL75">
        <v>0.13293957710266113</v>
      </c>
      <c r="CM75">
        <v>4.9251087941229343E-2</v>
      </c>
      <c r="CN75">
        <v>3.412965452298522E-3</v>
      </c>
      <c r="CO75">
        <v>0.28632521629333496</v>
      </c>
      <c r="CP75">
        <v>2.7349332347512245E-2</v>
      </c>
      <c r="CQ75">
        <v>1.2763049453496933E-2</v>
      </c>
      <c r="CR75">
        <v>2.1824754774570465E-2</v>
      </c>
      <c r="CS75">
        <v>0.15271992981433868</v>
      </c>
      <c r="CT75">
        <v>6.3371686264872551E-2</v>
      </c>
      <c r="CU75">
        <v>8.2964692264795303E-3</v>
      </c>
      <c r="CV75">
        <v>0.30874043703079224</v>
      </c>
      <c r="CW75">
        <v>2.5074446573853493E-2</v>
      </c>
      <c r="CX75">
        <v>1.2259702198207378E-2</v>
      </c>
      <c r="CY75">
        <v>1.3067501597106457E-2</v>
      </c>
      <c r="CZ75">
        <v>0.16826866567134857</v>
      </c>
      <c r="DA75">
        <v>7.5513916090130806E-2</v>
      </c>
      <c r="DB75">
        <v>1.4556203037500381E-2</v>
      </c>
      <c r="DC75">
        <v>0.35751476883888245</v>
      </c>
      <c r="DD75">
        <v>2.3315612226724625E-2</v>
      </c>
      <c r="DE75">
        <v>8.7591689079999924E-3</v>
      </c>
      <c r="DF75">
        <v>5.1217772997915745E-3</v>
      </c>
      <c r="DG75">
        <v>0.19960735738277435</v>
      </c>
      <c r="DH75">
        <v>0.10090840049088001</v>
      </c>
      <c r="DI75">
        <v>1.9802458584308624E-2</v>
      </c>
      <c r="DJ75">
        <v>0.41691130399703979</v>
      </c>
      <c r="DK75">
        <v>2.2124851122498512E-2</v>
      </c>
      <c r="DL75">
        <v>4.5196209102869034E-3</v>
      </c>
      <c r="DM75">
        <v>1.602657837793231E-3</v>
      </c>
      <c r="DN75">
        <v>0.22814442217350006</v>
      </c>
      <c r="DO75">
        <v>0.11862841993570328</v>
      </c>
      <c r="DP75">
        <v>2.1250272169709206E-2</v>
      </c>
      <c r="DQ75">
        <v>0.33953449130058289</v>
      </c>
      <c r="DR75">
        <v>2.4573035538196564E-2</v>
      </c>
      <c r="DS75">
        <v>3.7298218812793493E-3</v>
      </c>
      <c r="DT75">
        <v>4.5885541476309299E-4</v>
      </c>
      <c r="DU75">
        <v>0.10606565326452255</v>
      </c>
      <c r="DV75">
        <v>0.1557847261428833</v>
      </c>
      <c r="DW75">
        <v>2.4606537073850632E-2</v>
      </c>
    </row>
    <row r="76" spans="1:127" ht="15.55">
      <c r="A76">
        <v>1987</v>
      </c>
      <c r="B76">
        <v>0.3056679368019104</v>
      </c>
      <c r="C76">
        <v>5.4483063519001007E-2</v>
      </c>
      <c r="D76">
        <v>1.4554386958479881E-2</v>
      </c>
      <c r="E76">
        <v>7.8635647892951965E-2</v>
      </c>
      <c r="F76">
        <v>0.11914986371994019</v>
      </c>
      <c r="G76">
        <v>3.6271097138524055E-2</v>
      </c>
      <c r="H76">
        <v>2.5738868862390518E-3</v>
      </c>
      <c r="I76">
        <v>0.29523977637290955</v>
      </c>
      <c r="J76">
        <v>6.6029079258441925E-2</v>
      </c>
      <c r="K76">
        <v>1.4248779974877834E-2</v>
      </c>
      <c r="L76">
        <v>0.10100984573364258</v>
      </c>
      <c r="M76">
        <v>9.3398064374923706E-2</v>
      </c>
      <c r="N76">
        <v>2.0496592856943607E-2</v>
      </c>
      <c r="O76">
        <v>5.739577318308875E-5</v>
      </c>
      <c r="P76">
        <v>0.26765012741088867</v>
      </c>
      <c r="Q76">
        <v>8.7234899401664734E-2</v>
      </c>
      <c r="R76">
        <v>1.3885796070098877E-2</v>
      </c>
      <c r="S76">
        <v>0.10298248380422592</v>
      </c>
      <c r="T76">
        <v>5.3160861134529114E-2</v>
      </c>
      <c r="U76">
        <v>1.0383259272202849E-2</v>
      </c>
      <c r="V76">
        <v>2.8401118470355868E-6</v>
      </c>
      <c r="W76">
        <v>0.30614450573921204</v>
      </c>
      <c r="X76">
        <v>5.7647529989480972E-2</v>
      </c>
      <c r="Y76">
        <v>1.4392249286174774E-2</v>
      </c>
      <c r="Z76">
        <v>0.10023017227649689</v>
      </c>
      <c r="AA76">
        <v>0.10930172353982925</v>
      </c>
      <c r="AB76">
        <v>2.4493862874805927E-2</v>
      </c>
      <c r="AC76">
        <v>7.895876478869468E-5</v>
      </c>
      <c r="AD76">
        <v>0.32321888208389282</v>
      </c>
      <c r="AE76">
        <v>3.5050764679908752E-2</v>
      </c>
      <c r="AF76">
        <v>1.5068731270730495E-2</v>
      </c>
      <c r="AG76">
        <v>4.0979169309139252E-2</v>
      </c>
      <c r="AH76">
        <v>0.16249093413352966</v>
      </c>
      <c r="AI76">
        <v>6.2820073217153549E-2</v>
      </c>
      <c r="AJ76">
        <v>6.8092187866568565E-3</v>
      </c>
      <c r="AK76">
        <v>0.32558703422546387</v>
      </c>
      <c r="AL76">
        <v>3.1668316572904587E-2</v>
      </c>
      <c r="AM76">
        <v>1.4358626678586006E-2</v>
      </c>
      <c r="AN76">
        <v>2.8228119015693665E-2</v>
      </c>
      <c r="AO76">
        <v>0.17046239972114563</v>
      </c>
      <c r="AP76">
        <v>7.166159525513649E-2</v>
      </c>
      <c r="AQ76">
        <v>9.2079844325780869E-3</v>
      </c>
      <c r="AR76">
        <v>0.3407452404499054</v>
      </c>
      <c r="AS76">
        <v>2.6449287310242653E-2</v>
      </c>
      <c r="AT76">
        <v>1.1364353820681572E-2</v>
      </c>
      <c r="AU76">
        <v>1.1910396628081799E-2</v>
      </c>
      <c r="AV76">
        <v>0.18674527108669281</v>
      </c>
      <c r="AW76">
        <v>8.871869184076786E-2</v>
      </c>
      <c r="AX76">
        <v>1.5557230450212955E-2</v>
      </c>
      <c r="AY76">
        <v>0.34923332929611206</v>
      </c>
      <c r="AZ76">
        <v>2.5751426815986633E-2</v>
      </c>
      <c r="BA76">
        <v>9.9552692845463753E-3</v>
      </c>
      <c r="BB76">
        <v>8.5920412093400955E-3</v>
      </c>
      <c r="BC76">
        <v>0.19159071147441864</v>
      </c>
      <c r="BD76">
        <v>9.565630741417408E-2</v>
      </c>
      <c r="BE76">
        <v>1.768757589161396E-2</v>
      </c>
      <c r="BF76">
        <v>0.37089377641677856</v>
      </c>
      <c r="BG76">
        <v>2.5499189272522926E-2</v>
      </c>
      <c r="BH76">
        <v>7.4672633782029152E-3</v>
      </c>
      <c r="BI76">
        <v>4.042415414005518E-3</v>
      </c>
      <c r="BJ76">
        <v>0.19949260354042053</v>
      </c>
      <c r="BK76">
        <v>0.11292922496795654</v>
      </c>
      <c r="BL76">
        <v>2.1463092416524887E-2</v>
      </c>
      <c r="BM76">
        <v>0.39933422207832336</v>
      </c>
      <c r="BN76">
        <v>2.6064950972795486E-2</v>
      </c>
      <c r="BO76">
        <v>5.3953872993588448E-3</v>
      </c>
      <c r="BP76">
        <v>1.6460411716252565E-3</v>
      </c>
      <c r="BQ76">
        <v>0.20406465232372284</v>
      </c>
      <c r="BR76">
        <v>0.1379755437374115</v>
      </c>
      <c r="BS76">
        <v>2.4187646806240082E-2</v>
      </c>
      <c r="BT76">
        <v>0.38141101598739624</v>
      </c>
      <c r="BU76">
        <v>2.6348205283284187E-2</v>
      </c>
      <c r="BV76">
        <v>4.3319971300661564E-3</v>
      </c>
      <c r="BW76">
        <v>8.1114179920405149E-4</v>
      </c>
      <c r="BX76">
        <v>0.17022491991519928</v>
      </c>
      <c r="BY76">
        <v>0.12996925413608551</v>
      </c>
      <c r="BZ76">
        <v>2.5701312348246574E-2</v>
      </c>
      <c r="CA76">
        <v>0.3170141875743866</v>
      </c>
      <c r="CB76">
        <v>4.3913006782531738E-2</v>
      </c>
      <c r="CC76">
        <v>1.6929253935813904E-2</v>
      </c>
      <c r="CD76">
        <v>7.4387788772583008E-2</v>
      </c>
      <c r="CE76">
        <v>0.14160516858100891</v>
      </c>
      <c r="CF76">
        <v>3.9654681459069252E-2</v>
      </c>
      <c r="CG76">
        <v>5.2429060451686382E-4</v>
      </c>
      <c r="CH76">
        <v>0.310686856508255</v>
      </c>
      <c r="CI76">
        <v>3.679850697517395E-2</v>
      </c>
      <c r="CJ76">
        <v>1.7301931977272034E-2</v>
      </c>
      <c r="CK76">
        <v>4.4268082827329636E-2</v>
      </c>
      <c r="CL76">
        <v>0.15445667505264282</v>
      </c>
      <c r="CM76">
        <v>5.4894841276109219E-2</v>
      </c>
      <c r="CN76">
        <v>2.9668142087757587E-3</v>
      </c>
      <c r="CO76">
        <v>0.31615370512008667</v>
      </c>
      <c r="CP76">
        <v>2.8471112251281738E-2</v>
      </c>
      <c r="CQ76">
        <v>1.5446721576154232E-2</v>
      </c>
      <c r="CR76">
        <v>2.1524263545870781E-2</v>
      </c>
      <c r="CS76">
        <v>0.17270717024803162</v>
      </c>
      <c r="CT76">
        <v>6.8619199097156525E-2</v>
      </c>
      <c r="CU76">
        <v>9.3852365389466286E-3</v>
      </c>
      <c r="CV76">
        <v>0.32733181118965149</v>
      </c>
      <c r="CW76">
        <v>2.6006471365690231E-2</v>
      </c>
      <c r="CX76">
        <v>1.2470964342355728E-2</v>
      </c>
      <c r="CY76">
        <v>1.3192299753427505E-2</v>
      </c>
      <c r="CZ76">
        <v>0.18360088765621185</v>
      </c>
      <c r="DA76">
        <v>7.8191153705120087E-2</v>
      </c>
      <c r="DB76">
        <v>1.3870042748749256E-2</v>
      </c>
      <c r="DC76">
        <v>0.35486578941345215</v>
      </c>
      <c r="DD76">
        <v>2.518034540116787E-2</v>
      </c>
      <c r="DE76">
        <v>8.634897880256176E-3</v>
      </c>
      <c r="DF76">
        <v>5.3929253481328487E-3</v>
      </c>
      <c r="DG76">
        <v>0.19691595435142517</v>
      </c>
      <c r="DH76">
        <v>9.8814023658633232E-2</v>
      </c>
      <c r="DI76">
        <v>1.9927632063627243E-2</v>
      </c>
      <c r="DJ76">
        <v>0.4086424708366394</v>
      </c>
      <c r="DK76">
        <v>2.5917844846844673E-2</v>
      </c>
      <c r="DL76">
        <v>5.9476494789123535E-3</v>
      </c>
      <c r="DM76">
        <v>2.0796391181647778E-3</v>
      </c>
      <c r="DN76">
        <v>0.22163902223110199</v>
      </c>
      <c r="DO76">
        <v>0.10829576104879379</v>
      </c>
      <c r="DP76">
        <v>2.3401537910103798E-2</v>
      </c>
      <c r="DQ76">
        <v>0.35645341873168945</v>
      </c>
      <c r="DR76">
        <v>2.6491550728678703E-2</v>
      </c>
      <c r="DS76">
        <v>4.8665977083146572E-3</v>
      </c>
      <c r="DT76">
        <v>6.7038263659924269E-4</v>
      </c>
      <c r="DU76">
        <v>0.14236900210380554</v>
      </c>
      <c r="DV76">
        <v>0.1311047375202179</v>
      </c>
      <c r="DW76">
        <v>2.6448797434568405E-2</v>
      </c>
    </row>
    <row r="77" spans="1:127" ht="15.55">
      <c r="A77">
        <v>1988</v>
      </c>
      <c r="B77">
        <v>0.30179452896118164</v>
      </c>
      <c r="C77">
        <v>5.4306827485561371E-2</v>
      </c>
      <c r="D77">
        <v>1.4183442108333111E-2</v>
      </c>
      <c r="E77">
        <v>8.0611377954483032E-2</v>
      </c>
      <c r="F77">
        <v>0.11282595992088318</v>
      </c>
      <c r="G77">
        <v>3.7388475611805916E-2</v>
      </c>
      <c r="H77">
        <v>2.4784563574939966E-3</v>
      </c>
      <c r="I77">
        <v>0.29470145702362061</v>
      </c>
      <c r="J77">
        <v>6.6634133458137512E-2</v>
      </c>
      <c r="K77">
        <v>1.3932539150118828E-2</v>
      </c>
      <c r="L77">
        <v>0.10555782914161682</v>
      </c>
      <c r="M77">
        <v>8.779577910900116E-2</v>
      </c>
      <c r="N77">
        <v>2.0740231964737177E-2</v>
      </c>
      <c r="O77">
        <v>4.0939801692729816E-5</v>
      </c>
      <c r="P77">
        <v>0.269184410572052</v>
      </c>
      <c r="Q77">
        <v>8.8131874799728394E-2</v>
      </c>
      <c r="R77">
        <v>1.3527265749871731E-2</v>
      </c>
      <c r="S77">
        <v>0.10767301172018051</v>
      </c>
      <c r="T77">
        <v>4.9396757036447525E-2</v>
      </c>
      <c r="U77">
        <v>1.0454348521307111E-2</v>
      </c>
      <c r="V77">
        <v>1.1547455187610467E-6</v>
      </c>
      <c r="W77">
        <v>0.30483421683311462</v>
      </c>
      <c r="X77">
        <v>5.8097410947084427E-2</v>
      </c>
      <c r="Y77">
        <v>1.4093473553657532E-2</v>
      </c>
      <c r="Z77">
        <v>0.10471788793802261</v>
      </c>
      <c r="AA77">
        <v>0.10304397344589233</v>
      </c>
      <c r="AB77">
        <v>2.4824740830808878E-2</v>
      </c>
      <c r="AC77">
        <v>5.673838677466847E-5</v>
      </c>
      <c r="AD77">
        <v>0.31303137540817261</v>
      </c>
      <c r="AE77">
        <v>3.4778006374835968E-2</v>
      </c>
      <c r="AF77">
        <v>1.4580921269953251E-2</v>
      </c>
      <c r="AG77">
        <v>4.1091412305831909E-2</v>
      </c>
      <c r="AH77">
        <v>0.15247857570648193</v>
      </c>
      <c r="AI77">
        <v>6.3762492500245571E-2</v>
      </c>
      <c r="AJ77">
        <v>6.3399514183402061E-3</v>
      </c>
      <c r="AK77">
        <v>0.3142661452293396</v>
      </c>
      <c r="AL77">
        <v>3.1441707164049149E-2</v>
      </c>
      <c r="AM77">
        <v>1.3565365225076675E-2</v>
      </c>
      <c r="AN77">
        <v>2.7631008997559547E-2</v>
      </c>
      <c r="AO77">
        <v>0.1601828932762146</v>
      </c>
      <c r="AP77">
        <v>7.3001429438591003E-2</v>
      </c>
      <c r="AQ77">
        <v>8.4437429904937744E-3</v>
      </c>
      <c r="AR77">
        <v>0.32861232757568359</v>
      </c>
      <c r="AS77">
        <v>2.6659280061721802E-2</v>
      </c>
      <c r="AT77">
        <v>1.0111153125762939E-2</v>
      </c>
      <c r="AU77">
        <v>1.1550421826541424E-2</v>
      </c>
      <c r="AV77">
        <v>0.17585510015487671</v>
      </c>
      <c r="AW77">
        <v>9.0833127498626709E-2</v>
      </c>
      <c r="AX77">
        <v>1.3603247702121735E-2</v>
      </c>
      <c r="AY77">
        <v>0.33650806546211243</v>
      </c>
      <c r="AZ77">
        <v>2.6071434840559959E-2</v>
      </c>
      <c r="BA77">
        <v>8.7255677208304405E-3</v>
      </c>
      <c r="BB77">
        <v>8.352215401828289E-3</v>
      </c>
      <c r="BC77">
        <v>0.17999941110610962</v>
      </c>
      <c r="BD77">
        <v>9.8190657794475555E-2</v>
      </c>
      <c r="BE77">
        <v>1.5168768353760242E-2</v>
      </c>
      <c r="BF77">
        <v>0.35588496923446655</v>
      </c>
      <c r="BG77">
        <v>2.5780776515603065E-2</v>
      </c>
      <c r="BH77">
        <v>6.1806170269846916E-3</v>
      </c>
      <c r="BI77">
        <v>3.935196902602911E-3</v>
      </c>
      <c r="BJ77">
        <v>0.18426157534122467</v>
      </c>
      <c r="BK77">
        <v>0.11810018680989742</v>
      </c>
      <c r="BL77">
        <v>1.7626624554395676E-2</v>
      </c>
      <c r="BM77">
        <v>0.37460115551948547</v>
      </c>
      <c r="BN77">
        <v>2.5876063853502274E-2</v>
      </c>
      <c r="BO77">
        <v>3.8311220705509186E-3</v>
      </c>
      <c r="BP77">
        <v>1.7560835694894195E-3</v>
      </c>
      <c r="BQ77">
        <v>0.18137006461620331</v>
      </c>
      <c r="BR77">
        <v>0.14315672963857651</v>
      </c>
      <c r="BS77">
        <v>1.8611088395118713E-2</v>
      </c>
      <c r="BT77">
        <v>0.36196708679199219</v>
      </c>
      <c r="BU77">
        <v>2.6154354214668274E-2</v>
      </c>
      <c r="BV77">
        <v>2.5682314299046993E-3</v>
      </c>
      <c r="BW77">
        <v>1.0799573501572013E-3</v>
      </c>
      <c r="BX77">
        <v>0.1505974680185318</v>
      </c>
      <c r="BY77">
        <v>0.13890233635902405</v>
      </c>
      <c r="BZ77">
        <v>1.8979398533701897E-2</v>
      </c>
      <c r="CA77">
        <v>0.30954009294509888</v>
      </c>
      <c r="CB77">
        <v>4.4211138039827347E-2</v>
      </c>
      <c r="CC77">
        <v>1.745232380926609E-2</v>
      </c>
      <c r="CD77">
        <v>7.9149648547172546E-2</v>
      </c>
      <c r="CE77">
        <v>0.13069522380828857</v>
      </c>
      <c r="CF77">
        <v>3.7640124559402466E-2</v>
      </c>
      <c r="CG77">
        <v>3.9164544432424009E-4</v>
      </c>
      <c r="CH77">
        <v>0.29824432730674744</v>
      </c>
      <c r="CI77">
        <v>3.6782722920179367E-2</v>
      </c>
      <c r="CJ77">
        <v>1.7423033714294434E-2</v>
      </c>
      <c r="CK77">
        <v>4.558982327580452E-2</v>
      </c>
      <c r="CL77">
        <v>0.14268016815185547</v>
      </c>
      <c r="CM77">
        <v>5.3086972795426846E-2</v>
      </c>
      <c r="CN77">
        <v>2.6816024910658598E-3</v>
      </c>
      <c r="CO77">
        <v>0.30225607752799988</v>
      </c>
      <c r="CP77">
        <v>2.8621528297662735E-2</v>
      </c>
      <c r="CQ77">
        <v>1.4736282639205456E-2</v>
      </c>
      <c r="CR77">
        <v>2.2226143628358841E-2</v>
      </c>
      <c r="CS77">
        <v>0.162021204829216</v>
      </c>
      <c r="CT77">
        <v>6.627342477440834E-2</v>
      </c>
      <c r="CU77">
        <v>8.3774877712130547E-3</v>
      </c>
      <c r="CV77">
        <v>0.31389829516410828</v>
      </c>
      <c r="CW77">
        <v>2.6410587131977081E-2</v>
      </c>
      <c r="CX77">
        <v>1.1695118620991707E-2</v>
      </c>
      <c r="CY77">
        <v>1.3506169430911541E-2</v>
      </c>
      <c r="CZ77">
        <v>0.17502616345882416</v>
      </c>
      <c r="DA77">
        <v>7.4959427118301392E-2</v>
      </c>
      <c r="DB77">
        <v>1.2300844304263592E-2</v>
      </c>
      <c r="DC77">
        <v>0.34375861287117004</v>
      </c>
      <c r="DD77">
        <v>2.5719041004776955E-2</v>
      </c>
      <c r="DE77">
        <v>7.7028735540807247E-3</v>
      </c>
      <c r="DF77">
        <v>5.3470619022846222E-3</v>
      </c>
      <c r="DG77">
        <v>0.18613500893115997</v>
      </c>
      <c r="DH77">
        <v>0.1018658559769392</v>
      </c>
      <c r="DI77">
        <v>1.6988782212138176E-2</v>
      </c>
      <c r="DJ77">
        <v>0.38183519244194031</v>
      </c>
      <c r="DK77">
        <v>2.5716718286275864E-2</v>
      </c>
      <c r="DL77">
        <v>4.5542321167886257E-3</v>
      </c>
      <c r="DM77">
        <v>2.1432221401482821E-3</v>
      </c>
      <c r="DN77">
        <v>0.19898994266986847</v>
      </c>
      <c r="DO77">
        <v>0.10993865132331848</v>
      </c>
      <c r="DP77">
        <v>1.8400199711322784E-2</v>
      </c>
      <c r="DQ77">
        <v>0.33464223146438599</v>
      </c>
      <c r="DR77">
        <v>2.6365227997303009E-2</v>
      </c>
      <c r="DS77">
        <v>2.342235529795289E-3</v>
      </c>
      <c r="DT77">
        <v>1.0177349904552102E-3</v>
      </c>
      <c r="DU77">
        <v>0.11888296902179718</v>
      </c>
      <c r="DV77">
        <v>0.14214684069156647</v>
      </c>
      <c r="DW77">
        <v>1.9465824589133263E-2</v>
      </c>
    </row>
    <row r="78" spans="1:127" ht="15.55">
      <c r="A78">
        <v>1989</v>
      </c>
      <c r="B78">
        <v>0.30861416459083557</v>
      </c>
      <c r="C78">
        <v>5.3854275494813919E-2</v>
      </c>
      <c r="D78">
        <v>1.4451603405177593E-2</v>
      </c>
      <c r="E78">
        <v>8.0957517027854919E-2</v>
      </c>
      <c r="F78">
        <v>0.11931131780147552</v>
      </c>
      <c r="G78">
        <v>3.7426179274916649E-2</v>
      </c>
      <c r="H78">
        <v>2.6132808998227119E-3</v>
      </c>
      <c r="I78">
        <v>0.29986259341239929</v>
      </c>
      <c r="J78">
        <v>6.5735906362533569E-2</v>
      </c>
      <c r="K78">
        <v>1.4067932963371277E-2</v>
      </c>
      <c r="L78">
        <v>0.1047389805316925</v>
      </c>
      <c r="M78">
        <v>9.4250939786434174E-2</v>
      </c>
      <c r="N78">
        <v>2.1025913767516613E-2</v>
      </c>
      <c r="O78">
        <v>4.2931624193442985E-5</v>
      </c>
      <c r="P78">
        <v>0.27164939045906067</v>
      </c>
      <c r="Q78">
        <v>8.7020166218280792E-2</v>
      </c>
      <c r="R78">
        <v>1.4030409045517445E-2</v>
      </c>
      <c r="S78">
        <v>0.10648933053016663</v>
      </c>
      <c r="T78">
        <v>5.3038649260997772E-2</v>
      </c>
      <c r="U78">
        <v>1.1068291962146759E-2</v>
      </c>
      <c r="V78">
        <v>2.555054607000784E-6</v>
      </c>
      <c r="W78">
        <v>0.31101107597351074</v>
      </c>
      <c r="X78">
        <v>5.7325415313243866E-2</v>
      </c>
      <c r="Y78">
        <v>1.4082761481404305E-2</v>
      </c>
      <c r="Z78">
        <v>0.10404732823371887</v>
      </c>
      <c r="AA78">
        <v>0.11053600907325745</v>
      </c>
      <c r="AB78">
        <v>2.496067713946104E-2</v>
      </c>
      <c r="AC78">
        <v>5.8886464103125036E-5</v>
      </c>
      <c r="AD78">
        <v>0.32277479767799377</v>
      </c>
      <c r="AE78">
        <v>3.4628983587026596E-2</v>
      </c>
      <c r="AF78">
        <v>1.5072409063577652E-2</v>
      </c>
      <c r="AG78">
        <v>4.2477503418922424E-2</v>
      </c>
      <c r="AH78">
        <v>0.15986071527004242</v>
      </c>
      <c r="AI78">
        <v>6.3962925225496292E-2</v>
      </c>
      <c r="AJ78">
        <v>6.7722802050411701E-3</v>
      </c>
      <c r="AK78">
        <v>0.32311359047889709</v>
      </c>
      <c r="AL78">
        <v>3.1367585062980652E-2</v>
      </c>
      <c r="AM78">
        <v>1.3995162211358547E-2</v>
      </c>
      <c r="AN78">
        <v>2.9000356793403625E-2</v>
      </c>
      <c r="AO78">
        <v>0.16646306216716766</v>
      </c>
      <c r="AP78">
        <v>7.3231369256973267E-2</v>
      </c>
      <c r="AQ78">
        <v>9.0560456737875938E-3</v>
      </c>
      <c r="AR78">
        <v>0.3351321816444397</v>
      </c>
      <c r="AS78">
        <v>2.6403961703181267E-2</v>
      </c>
      <c r="AT78">
        <v>1.0541549883782864E-2</v>
      </c>
      <c r="AU78">
        <v>1.2102218344807625E-2</v>
      </c>
      <c r="AV78">
        <v>0.17797419428825378</v>
      </c>
      <c r="AW78">
        <v>9.3041906133294106E-2</v>
      </c>
      <c r="AX78">
        <v>1.5068353153765202E-2</v>
      </c>
      <c r="AY78">
        <v>0.3421567976474762</v>
      </c>
      <c r="AZ78">
        <v>2.5804523378610611E-2</v>
      </c>
      <c r="BA78">
        <v>9.3522127717733383E-3</v>
      </c>
      <c r="BB78">
        <v>8.6624883115291595E-3</v>
      </c>
      <c r="BC78">
        <v>0.18029721081256866</v>
      </c>
      <c r="BD78">
        <v>0.10087720304727554</v>
      </c>
      <c r="BE78">
        <v>1.7163150012493134E-2</v>
      </c>
      <c r="BF78">
        <v>0.36117163300514221</v>
      </c>
      <c r="BG78">
        <v>2.5507310405373573E-2</v>
      </c>
      <c r="BH78">
        <v>6.5434854477643967E-3</v>
      </c>
      <c r="BI78">
        <v>4.2033195495605469E-3</v>
      </c>
      <c r="BJ78">
        <v>0.18315130472183228</v>
      </c>
      <c r="BK78">
        <v>0.12145153246819973</v>
      </c>
      <c r="BL78">
        <v>2.0314684137701988E-2</v>
      </c>
      <c r="BM78">
        <v>0.39658421277999878</v>
      </c>
      <c r="BN78">
        <v>2.6189548894762993E-2</v>
      </c>
      <c r="BO78">
        <v>4.446293693035841E-3</v>
      </c>
      <c r="BP78">
        <v>1.7767611425369978E-3</v>
      </c>
      <c r="BQ78">
        <v>0.1888250857591629</v>
      </c>
      <c r="BR78">
        <v>0.15298105217516422</v>
      </c>
      <c r="BS78">
        <v>2.2365452721714973E-2</v>
      </c>
      <c r="BT78">
        <v>0.38665413856506348</v>
      </c>
      <c r="BU78">
        <v>2.628447487950325E-2</v>
      </c>
      <c r="BV78">
        <v>3.2886636909097433E-3</v>
      </c>
      <c r="BW78">
        <v>9.2632346786558628E-4</v>
      </c>
      <c r="BX78">
        <v>0.15503831207752228</v>
      </c>
      <c r="BY78">
        <v>0.14534816145896912</v>
      </c>
      <c r="BZ78">
        <v>2.3571332916617393E-2</v>
      </c>
      <c r="CA78">
        <v>0.32184600830078125</v>
      </c>
      <c r="CB78">
        <v>4.3570715934038162E-2</v>
      </c>
      <c r="CC78">
        <v>1.8025878816843033E-2</v>
      </c>
      <c r="CD78">
        <v>7.9427585005760193E-2</v>
      </c>
      <c r="CE78">
        <v>0.14175914227962494</v>
      </c>
      <c r="CF78">
        <v>3.8551775738596916E-2</v>
      </c>
      <c r="CG78">
        <v>5.1091850036755204E-4</v>
      </c>
      <c r="CH78">
        <v>0.3102918267250061</v>
      </c>
      <c r="CI78">
        <v>3.6662906408309937E-2</v>
      </c>
      <c r="CJ78">
        <v>1.7679564654827118E-2</v>
      </c>
      <c r="CK78">
        <v>4.7027729451656342E-2</v>
      </c>
      <c r="CL78">
        <v>0.15418268740177155</v>
      </c>
      <c r="CM78">
        <v>5.2096974104642868E-2</v>
      </c>
      <c r="CN78">
        <v>2.6419591158628464E-3</v>
      </c>
      <c r="CO78">
        <v>0.31330394744873047</v>
      </c>
      <c r="CP78">
        <v>2.8266653418540955E-2</v>
      </c>
      <c r="CQ78">
        <v>1.4237290248274803E-2</v>
      </c>
      <c r="CR78">
        <v>2.2790821269154549E-2</v>
      </c>
      <c r="CS78">
        <v>0.17075566947460175</v>
      </c>
      <c r="CT78">
        <v>6.8694531917572021E-2</v>
      </c>
      <c r="CU78">
        <v>8.5589876398444176E-3</v>
      </c>
      <c r="CV78">
        <v>0.32181072235107422</v>
      </c>
      <c r="CW78">
        <v>2.6122542098164558E-2</v>
      </c>
      <c r="CX78">
        <v>1.2357574887573719E-2</v>
      </c>
      <c r="CY78">
        <v>1.3433836400508881E-2</v>
      </c>
      <c r="CZ78">
        <v>0.17724329233169556</v>
      </c>
      <c r="DA78">
        <v>7.8862497583031654E-2</v>
      </c>
      <c r="DB78">
        <v>1.3790983706712723E-2</v>
      </c>
      <c r="DC78">
        <v>0.33971625566482544</v>
      </c>
      <c r="DD78">
        <v>2.5093963369727135E-2</v>
      </c>
      <c r="DE78">
        <v>7.8141102567315102E-3</v>
      </c>
      <c r="DF78">
        <v>5.6734979152679443E-3</v>
      </c>
      <c r="DG78">
        <v>0.17971374094486237</v>
      </c>
      <c r="DH78">
        <v>0.10234875045716763</v>
      </c>
      <c r="DI78">
        <v>1.9072186201810837E-2</v>
      </c>
      <c r="DJ78">
        <v>0.40195026993751526</v>
      </c>
      <c r="DK78">
        <v>2.6138251647353172E-2</v>
      </c>
      <c r="DL78">
        <v>5.0718607380986214E-3</v>
      </c>
      <c r="DM78">
        <v>2.2363255266100168E-3</v>
      </c>
      <c r="DN78">
        <v>0.20708298683166504</v>
      </c>
      <c r="DO78">
        <v>0.11104562133550644</v>
      </c>
      <c r="DP78">
        <v>2.1713811904191971E-2</v>
      </c>
      <c r="DQ78">
        <v>0.36651331186294556</v>
      </c>
      <c r="DR78">
        <v>2.6336502283811569E-2</v>
      </c>
      <c r="DS78">
        <v>2.9432219453155994E-3</v>
      </c>
      <c r="DT78">
        <v>6.7355093779042363E-4</v>
      </c>
      <c r="DU78">
        <v>0.12467149645090103</v>
      </c>
      <c r="DV78">
        <v>0.15436020493507385</v>
      </c>
      <c r="DW78">
        <v>2.4216474965214729E-2</v>
      </c>
    </row>
    <row r="79" spans="1:127" ht="15.55">
      <c r="A79">
        <v>1990</v>
      </c>
      <c r="B79">
        <v>0.30807164311408997</v>
      </c>
      <c r="C79">
        <v>5.3308509290218353E-2</v>
      </c>
      <c r="D79">
        <v>1.4590432867407799E-2</v>
      </c>
      <c r="E79">
        <v>8.1824377179145813E-2</v>
      </c>
      <c r="F79">
        <v>0.11864762008190155</v>
      </c>
      <c r="G79">
        <v>3.655728604644537E-2</v>
      </c>
      <c r="H79">
        <v>3.1434234697371721E-3</v>
      </c>
      <c r="I79">
        <v>0.30046248435974121</v>
      </c>
      <c r="J79">
        <v>6.5128102898597717E-2</v>
      </c>
      <c r="K79">
        <v>1.4120990410447121E-2</v>
      </c>
      <c r="L79">
        <v>0.10532907396554947</v>
      </c>
      <c r="M79">
        <v>9.4969213008880615E-2</v>
      </c>
      <c r="N79">
        <v>2.0849167369306087E-2</v>
      </c>
      <c r="O79">
        <v>6.5948981500696391E-5</v>
      </c>
      <c r="P79">
        <v>0.27287203073501587</v>
      </c>
      <c r="Q79">
        <v>8.642374724149704E-2</v>
      </c>
      <c r="R79">
        <v>1.4648742042481899E-2</v>
      </c>
      <c r="S79">
        <v>0.10755132138729095</v>
      </c>
      <c r="T79">
        <v>5.3376495838165283E-2</v>
      </c>
      <c r="U79">
        <v>1.0839371010661125E-2</v>
      </c>
      <c r="V79">
        <v>3.2341245969291776E-5</v>
      </c>
      <c r="W79">
        <v>0.31124991178512573</v>
      </c>
      <c r="X79">
        <v>5.6801863014698029E-2</v>
      </c>
      <c r="Y79">
        <v>1.3914648443460464E-2</v>
      </c>
      <c r="Z79">
        <v>0.1044602170586586</v>
      </c>
      <c r="AA79">
        <v>0.11123126745223999</v>
      </c>
      <c r="AB79">
        <v>2.4762832559645176E-2</v>
      </c>
      <c r="AC79">
        <v>7.9089048085734248E-5</v>
      </c>
      <c r="AD79">
        <v>0.32036867737770081</v>
      </c>
      <c r="AE79">
        <v>3.4207060933113098E-2</v>
      </c>
      <c r="AF79">
        <v>1.5349091030657291E-2</v>
      </c>
      <c r="AG79">
        <v>4.3838832527399063E-2</v>
      </c>
      <c r="AH79">
        <v>0.15691390633583069</v>
      </c>
      <c r="AI79">
        <v>6.1942912638187408E-2</v>
      </c>
      <c r="AJ79">
        <v>8.1168785691261292E-3</v>
      </c>
      <c r="AK79">
        <v>0.32069805264472961</v>
      </c>
      <c r="AL79">
        <v>3.1033553183078766E-2</v>
      </c>
      <c r="AM79">
        <v>1.4602049253880978E-2</v>
      </c>
      <c r="AN79">
        <v>3.0294710770249367E-2</v>
      </c>
      <c r="AO79">
        <v>0.16306594014167786</v>
      </c>
      <c r="AP79">
        <v>7.080158032476902E-2</v>
      </c>
      <c r="AQ79">
        <v>1.0900221765041351E-2</v>
      </c>
      <c r="AR79">
        <v>0.33188092708587646</v>
      </c>
      <c r="AS79">
        <v>2.6118680834770203E-2</v>
      </c>
      <c r="AT79">
        <v>1.1504620313644409E-2</v>
      </c>
      <c r="AU79">
        <v>1.2861414812505245E-2</v>
      </c>
      <c r="AV79">
        <v>0.17478720843791962</v>
      </c>
      <c r="AW79">
        <v>8.8694415986537933E-2</v>
      </c>
      <c r="AX79">
        <v>1.7914583906531334E-2</v>
      </c>
      <c r="AY79">
        <v>0.33814656734466553</v>
      </c>
      <c r="AZ79">
        <v>2.5474583730101585E-2</v>
      </c>
      <c r="BA79">
        <v>1.022758986800909E-2</v>
      </c>
      <c r="BB79">
        <v>9.0666282922029495E-3</v>
      </c>
      <c r="BC79">
        <v>0.17591696977615356</v>
      </c>
      <c r="BD79">
        <v>9.7149673849344254E-2</v>
      </c>
      <c r="BE79">
        <v>2.0311120897531509E-2</v>
      </c>
      <c r="BF79">
        <v>0.35586985945701599</v>
      </c>
      <c r="BG79">
        <v>2.5094255805015564E-2</v>
      </c>
      <c r="BH79">
        <v>7.422933354973793E-3</v>
      </c>
      <c r="BI79">
        <v>4.3194685131311417E-3</v>
      </c>
      <c r="BJ79">
        <v>0.17643408477306366</v>
      </c>
      <c r="BK79">
        <v>0.11838642694056034</v>
      </c>
      <c r="BL79">
        <v>2.4212675169110298E-2</v>
      </c>
      <c r="BM79">
        <v>0.38629001379013062</v>
      </c>
      <c r="BN79">
        <v>2.5783814489841461E-2</v>
      </c>
      <c r="BO79">
        <v>4.9241194501519203E-3</v>
      </c>
      <c r="BP79">
        <v>1.881052739918232E-3</v>
      </c>
      <c r="BQ79">
        <v>0.17786403000354767</v>
      </c>
      <c r="BR79">
        <v>0.14960804209113121</v>
      </c>
      <c r="BS79">
        <v>2.6228949427604675E-2</v>
      </c>
      <c r="BT79">
        <v>0.37712576985359192</v>
      </c>
      <c r="BU79">
        <v>2.5967851281166077E-2</v>
      </c>
      <c r="BV79">
        <v>3.1956026796251535E-3</v>
      </c>
      <c r="BW79">
        <v>1.0369268711656332E-3</v>
      </c>
      <c r="BX79">
        <v>0.14707143604755402</v>
      </c>
      <c r="BY79">
        <v>0.1386072039604187</v>
      </c>
      <c r="BZ79">
        <v>2.6933403685688972E-2</v>
      </c>
      <c r="CA79">
        <v>0.31946688890457153</v>
      </c>
      <c r="CB79">
        <v>4.2896196246147156E-2</v>
      </c>
      <c r="CC79">
        <v>1.7394505441188812E-2</v>
      </c>
      <c r="CD79">
        <v>8.0922916531562805E-2</v>
      </c>
      <c r="CE79">
        <v>0.14006954431533813</v>
      </c>
      <c r="CF79">
        <v>3.7687693722546101E-2</v>
      </c>
      <c r="CG79">
        <v>4.9602513900026679E-4</v>
      </c>
      <c r="CH79">
        <v>0.3087107241153717</v>
      </c>
      <c r="CI79">
        <v>3.6301985383033752E-2</v>
      </c>
      <c r="CJ79">
        <v>1.7922297120094299E-2</v>
      </c>
      <c r="CK79">
        <v>4.8982098698616028E-2</v>
      </c>
      <c r="CL79">
        <v>0.15050147473812103</v>
      </c>
      <c r="CM79">
        <v>5.1621595397591591E-2</v>
      </c>
      <c r="CN79">
        <v>3.3812702167779207E-3</v>
      </c>
      <c r="CO79">
        <v>0.31230109930038452</v>
      </c>
      <c r="CP79">
        <v>2.8131445869803429E-2</v>
      </c>
      <c r="CQ79">
        <v>1.549526397138834E-2</v>
      </c>
      <c r="CR79">
        <v>2.4719893932342529E-2</v>
      </c>
      <c r="CS79">
        <v>0.17125672101974487</v>
      </c>
      <c r="CT79">
        <v>6.2272222712635994E-2</v>
      </c>
      <c r="CU79">
        <v>1.0425549931824207E-2</v>
      </c>
      <c r="CV79">
        <v>0.31933996081352234</v>
      </c>
      <c r="CW79">
        <v>2.5878161191940308E-2</v>
      </c>
      <c r="CX79">
        <v>1.3203684240579605E-2</v>
      </c>
      <c r="CY79">
        <v>1.4103963039815426E-2</v>
      </c>
      <c r="CZ79">
        <v>0.17536824941635132</v>
      </c>
      <c r="DA79">
        <v>7.4614807963371277E-2</v>
      </c>
      <c r="DB79">
        <v>1.6171079128980637E-2</v>
      </c>
      <c r="DC79">
        <v>0.33744722604751587</v>
      </c>
      <c r="DD79">
        <v>2.4676654487848282E-2</v>
      </c>
      <c r="DE79">
        <v>8.9362291619181633E-3</v>
      </c>
      <c r="DF79">
        <v>5.796186625957489E-3</v>
      </c>
      <c r="DG79">
        <v>0.1755681186914444</v>
      </c>
      <c r="DH79">
        <v>9.9478449672460556E-2</v>
      </c>
      <c r="DI79">
        <v>2.2991608828306198E-2</v>
      </c>
      <c r="DJ79">
        <v>0.39153185486793518</v>
      </c>
      <c r="DK79">
        <v>2.5678547099232674E-2</v>
      </c>
      <c r="DL79">
        <v>5.9128184802830219E-3</v>
      </c>
      <c r="DM79">
        <v>2.3638864513486624E-3</v>
      </c>
      <c r="DN79">
        <v>0.19547715783119202</v>
      </c>
      <c r="DO79">
        <v>0.10475405305624008</v>
      </c>
      <c r="DP79">
        <v>2.5826005265116692E-2</v>
      </c>
      <c r="DQ79">
        <v>0.36067906022071838</v>
      </c>
      <c r="DR79">
        <v>2.5850482285022736E-2</v>
      </c>
      <c r="DS79">
        <v>3.0147612560540438E-3</v>
      </c>
      <c r="DT79">
        <v>7.5241527520120144E-4</v>
      </c>
      <c r="DU79">
        <v>0.11728676408529282</v>
      </c>
      <c r="DV79">
        <v>0.15151378512382507</v>
      </c>
      <c r="DW79">
        <v>2.7336100116372108E-2</v>
      </c>
    </row>
    <row r="80" spans="1:127" ht="15.55">
      <c r="A80">
        <v>1991</v>
      </c>
      <c r="B80">
        <v>0.30804884433746338</v>
      </c>
      <c r="C80">
        <v>5.6026309728622437E-2</v>
      </c>
      <c r="D80">
        <v>1.5153396874666214E-2</v>
      </c>
      <c r="E80">
        <v>8.3327606320381165E-2</v>
      </c>
      <c r="F80">
        <v>0.11407197266817093</v>
      </c>
      <c r="G80">
        <v>3.6448345519602299E-2</v>
      </c>
      <c r="H80">
        <v>3.0212181154638529E-3</v>
      </c>
      <c r="I80">
        <v>0.3010769784450531</v>
      </c>
      <c r="J80">
        <v>6.8301387131214142E-2</v>
      </c>
      <c r="K80">
        <v>1.4626606367528439E-2</v>
      </c>
      <c r="L80">
        <v>0.10638459771871567</v>
      </c>
      <c r="M80">
        <v>9.0555176138877869E-2</v>
      </c>
      <c r="N80">
        <v>2.1153909154236317E-2</v>
      </c>
      <c r="O80">
        <v>5.5297059589065611E-5</v>
      </c>
      <c r="P80">
        <v>0.27662685513496399</v>
      </c>
      <c r="Q80">
        <v>9.1356903314590454E-2</v>
      </c>
      <c r="R80">
        <v>1.5425554476678371E-2</v>
      </c>
      <c r="S80">
        <v>0.10948909819126129</v>
      </c>
      <c r="T80">
        <v>4.9757186323404312E-2</v>
      </c>
      <c r="U80">
        <v>1.0581362526863813E-2</v>
      </c>
      <c r="V80">
        <v>1.673901715548709E-5</v>
      </c>
      <c r="W80">
        <v>0.31045734882354736</v>
      </c>
      <c r="X80">
        <v>5.945606529712677E-2</v>
      </c>
      <c r="Y80">
        <v>1.4320086687803268E-2</v>
      </c>
      <c r="Z80">
        <v>0.10519354790449142</v>
      </c>
      <c r="AA80">
        <v>0.10620745271444321</v>
      </c>
      <c r="AB80">
        <v>2.5210100226104259E-2</v>
      </c>
      <c r="AC80">
        <v>7.0089983637444675E-5</v>
      </c>
      <c r="AD80">
        <v>0.31938740611076355</v>
      </c>
      <c r="AE80">
        <v>3.606303408741951E-2</v>
      </c>
      <c r="AF80">
        <v>1.6010129824280739E-2</v>
      </c>
      <c r="AG80">
        <v>4.5829422771930695E-2</v>
      </c>
      <c r="AH80">
        <v>0.15231795608997345</v>
      </c>
      <c r="AI80">
        <v>6.1322083696722984E-2</v>
      </c>
      <c r="AJ80">
        <v>7.8447721898555756E-3</v>
      </c>
      <c r="AK80">
        <v>0.31929153203964233</v>
      </c>
      <c r="AL80">
        <v>3.2696954905986786E-2</v>
      </c>
      <c r="AM80">
        <v>1.5254277735948563E-2</v>
      </c>
      <c r="AN80">
        <v>3.2199092209339142E-2</v>
      </c>
      <c r="AO80">
        <v>0.15843600034713745</v>
      </c>
      <c r="AP80">
        <v>7.0089621469378471E-2</v>
      </c>
      <c r="AQ80">
        <v>1.0615596547722816E-2</v>
      </c>
      <c r="AR80">
        <v>0.33147251605987549</v>
      </c>
      <c r="AS80">
        <v>2.7529766783118248E-2</v>
      </c>
      <c r="AT80">
        <v>1.2271848507225513E-2</v>
      </c>
      <c r="AU80">
        <v>1.4101332053542137E-2</v>
      </c>
      <c r="AV80">
        <v>0.17170409858226776</v>
      </c>
      <c r="AW80">
        <v>8.7855279445648193E-2</v>
      </c>
      <c r="AX80">
        <v>1.8010204657912254E-2</v>
      </c>
      <c r="AY80">
        <v>0.34100353717803955</v>
      </c>
      <c r="AZ80">
        <v>2.693866565823555E-2</v>
      </c>
      <c r="BA80">
        <v>1.1113366112112999E-2</v>
      </c>
      <c r="BB80">
        <v>1.0176199488341808E-2</v>
      </c>
      <c r="BC80">
        <v>0.17619907855987549</v>
      </c>
      <c r="BD80">
        <v>9.5905410125851631E-2</v>
      </c>
      <c r="BE80">
        <v>2.067081443965435E-2</v>
      </c>
      <c r="BF80">
        <v>0.36080795526504517</v>
      </c>
      <c r="BG80">
        <v>2.6742421090602875E-2</v>
      </c>
      <c r="BH80">
        <v>8.4791248664259911E-3</v>
      </c>
      <c r="BI80">
        <v>4.6942695043981075E-3</v>
      </c>
      <c r="BJ80">
        <v>0.17949630320072174</v>
      </c>
      <c r="BK80">
        <v>0.11624912917613983</v>
      </c>
      <c r="BL80">
        <v>2.5146719068288803E-2</v>
      </c>
      <c r="BM80">
        <v>0.38218045234680176</v>
      </c>
      <c r="BN80">
        <v>2.7356654405593872E-2</v>
      </c>
      <c r="BO80">
        <v>5.4045254364609718E-3</v>
      </c>
      <c r="BP80">
        <v>1.9357235869392753E-3</v>
      </c>
      <c r="BQ80">
        <v>0.17762927711009979</v>
      </c>
      <c r="BR80">
        <v>0.14299599081277847</v>
      </c>
      <c r="BS80">
        <v>2.6858272030949593E-2</v>
      </c>
      <c r="BT80">
        <v>0.37561461329460144</v>
      </c>
      <c r="BU80">
        <v>2.7554675936698914E-2</v>
      </c>
      <c r="BV80">
        <v>3.3537535928189754E-3</v>
      </c>
      <c r="BW80">
        <v>9.2738762032240629E-4</v>
      </c>
      <c r="BX80">
        <v>0.15354977548122406</v>
      </c>
      <c r="BY80">
        <v>0.12262506037950516</v>
      </c>
      <c r="BZ80">
        <v>2.7846353128552437E-2</v>
      </c>
      <c r="CA80">
        <v>0.31964284181594849</v>
      </c>
      <c r="CB80">
        <v>4.5033298432826996E-2</v>
      </c>
      <c r="CC80">
        <v>1.8024401739239693E-2</v>
      </c>
      <c r="CD80">
        <v>8.2152873277664185E-2</v>
      </c>
      <c r="CE80">
        <v>0.13601398468017578</v>
      </c>
      <c r="CF80">
        <v>3.7957481108605862E-2</v>
      </c>
      <c r="CG80">
        <v>4.6080441097728908E-4</v>
      </c>
      <c r="CH80">
        <v>0.30715179443359375</v>
      </c>
      <c r="CI80">
        <v>3.7846647202968597E-2</v>
      </c>
      <c r="CJ80">
        <v>1.8226610496640205E-2</v>
      </c>
      <c r="CK80">
        <v>5.0235580652952194E-2</v>
      </c>
      <c r="CL80">
        <v>0.14521282911300659</v>
      </c>
      <c r="CM80">
        <v>5.2384108304977417E-2</v>
      </c>
      <c r="CN80">
        <v>3.2460244838148355E-3</v>
      </c>
      <c r="CO80">
        <v>0.303794264793396</v>
      </c>
      <c r="CP80">
        <v>2.9246333986520767E-2</v>
      </c>
      <c r="CQ80">
        <v>1.5636108815670013E-2</v>
      </c>
      <c r="CR80">
        <v>2.5500005111098289E-2</v>
      </c>
      <c r="CS80">
        <v>0.15865056216716766</v>
      </c>
      <c r="CT80">
        <v>6.4477516338229179E-2</v>
      </c>
      <c r="CU80">
        <v>1.0283732786774635E-2</v>
      </c>
      <c r="CV80">
        <v>0.32073622941970825</v>
      </c>
      <c r="CW80">
        <v>2.7139497920870781E-2</v>
      </c>
      <c r="CX80">
        <v>1.3809174299240112E-2</v>
      </c>
      <c r="CY80">
        <v>1.5786252915859222E-2</v>
      </c>
      <c r="CZ80">
        <v>0.17282478511333466</v>
      </c>
      <c r="DA80">
        <v>7.5086221098899841E-2</v>
      </c>
      <c r="DB80">
        <v>1.609029620885849E-2</v>
      </c>
      <c r="DC80">
        <v>0.34774509072303772</v>
      </c>
      <c r="DD80">
        <v>2.6367001235485077E-2</v>
      </c>
      <c r="DE80">
        <v>1.0358318686485291E-2</v>
      </c>
      <c r="DF80">
        <v>6.3802916556596756E-3</v>
      </c>
      <c r="DG80">
        <v>0.1806374192237854</v>
      </c>
      <c r="DH80">
        <v>9.9901456385850906E-2</v>
      </c>
      <c r="DI80">
        <v>2.4100618436932564E-2</v>
      </c>
      <c r="DJ80">
        <v>0.3858807384967804</v>
      </c>
      <c r="DK80">
        <v>2.7245057746767998E-2</v>
      </c>
      <c r="DL80">
        <v>6.5602683462202549E-3</v>
      </c>
      <c r="DM80">
        <v>2.5039862375706434E-3</v>
      </c>
      <c r="DN80">
        <v>0.1911996454000473</v>
      </c>
      <c r="DO80">
        <v>9.632563591003418E-2</v>
      </c>
      <c r="DP80">
        <v>2.6301423087716103E-2</v>
      </c>
      <c r="DQ80">
        <v>0.37191832065582275</v>
      </c>
      <c r="DR80">
        <v>2.7452921494841576E-2</v>
      </c>
      <c r="DS80">
        <v>2.8662756085395813E-3</v>
      </c>
      <c r="DT80">
        <v>4.9154181033372879E-4</v>
      </c>
      <c r="DU80">
        <v>0.13519388437271118</v>
      </c>
      <c r="DV80">
        <v>0.13453327119350433</v>
      </c>
      <c r="DW80">
        <v>2.9275689274072647E-2</v>
      </c>
    </row>
    <row r="81" spans="1:127" ht="15.55">
      <c r="A81">
        <v>1992</v>
      </c>
      <c r="B81">
        <v>0.30679839849472046</v>
      </c>
      <c r="C81">
        <v>5.6481871753931046E-2</v>
      </c>
      <c r="D81">
        <v>1.4652279205620289E-2</v>
      </c>
      <c r="E81">
        <v>8.3122208714485168E-2</v>
      </c>
      <c r="F81">
        <v>0.11196251213550568</v>
      </c>
      <c r="G81">
        <v>3.7693679332733154E-2</v>
      </c>
      <c r="H81">
        <v>2.885838970541954E-3</v>
      </c>
      <c r="I81">
        <v>0.29869246482849121</v>
      </c>
      <c r="J81">
        <v>6.9539189338684082E-2</v>
      </c>
      <c r="K81">
        <v>1.4271926134824753E-2</v>
      </c>
      <c r="L81">
        <v>0.10743347555398941</v>
      </c>
      <c r="M81">
        <v>8.6030431091785431E-2</v>
      </c>
      <c r="N81">
        <v>2.1367465145885944E-2</v>
      </c>
      <c r="O81">
        <v>4.9982900236500427E-5</v>
      </c>
      <c r="P81">
        <v>0.27267953753471375</v>
      </c>
      <c r="Q81">
        <v>9.4028271734714508E-2</v>
      </c>
      <c r="R81">
        <v>1.5107630752027035E-2</v>
      </c>
      <c r="S81">
        <v>0.10948987305164337</v>
      </c>
      <c r="T81">
        <v>4.3876446783542633E-2</v>
      </c>
      <c r="U81">
        <v>1.0170373367145658E-2</v>
      </c>
      <c r="V81">
        <v>6.9502857513725758E-6</v>
      </c>
      <c r="W81">
        <v>0.30832362174987793</v>
      </c>
      <c r="X81">
        <v>6.0472246259450912E-2</v>
      </c>
      <c r="Y81">
        <v>1.3962510973215103E-2</v>
      </c>
      <c r="Z81">
        <v>0.10667210817337036</v>
      </c>
      <c r="AA81">
        <v>0.10163771361112595</v>
      </c>
      <c r="AB81">
        <v>2.5513126514852047E-2</v>
      </c>
      <c r="AC81">
        <v>6.5915490267798305E-5</v>
      </c>
      <c r="AD81">
        <v>0.31931287050247192</v>
      </c>
      <c r="AE81">
        <v>3.6323081701993942E-2</v>
      </c>
      <c r="AF81">
        <v>1.5239492990076542E-2</v>
      </c>
      <c r="AG81">
        <v>4.5588813722133636E-2</v>
      </c>
      <c r="AH81">
        <v>0.15199823677539825</v>
      </c>
      <c r="AI81">
        <v>6.2899211421608925E-2</v>
      </c>
      <c r="AJ81">
        <v>7.2640278376638889E-3</v>
      </c>
      <c r="AK81">
        <v>0.31924495100975037</v>
      </c>
      <c r="AL81">
        <v>3.2908830791711807E-2</v>
      </c>
      <c r="AM81">
        <v>1.4367768540978432E-2</v>
      </c>
      <c r="AN81">
        <v>3.1562644988298416E-2</v>
      </c>
      <c r="AO81">
        <v>0.15900304913520813</v>
      </c>
      <c r="AP81">
        <v>7.170536182820797E-2</v>
      </c>
      <c r="AQ81">
        <v>9.6972882747650146E-3</v>
      </c>
      <c r="AR81">
        <v>0.33170953392982483</v>
      </c>
      <c r="AS81">
        <v>2.7794918045401573E-2</v>
      </c>
      <c r="AT81">
        <v>1.1209884658455849E-2</v>
      </c>
      <c r="AU81">
        <v>1.3764986768364906E-2</v>
      </c>
      <c r="AV81">
        <v>0.17432211339473724</v>
      </c>
      <c r="AW81">
        <v>8.8870346546173096E-2</v>
      </c>
      <c r="AX81">
        <v>1.5747299417853355E-2</v>
      </c>
      <c r="AY81">
        <v>0.3398614227771759</v>
      </c>
      <c r="AZ81">
        <v>2.7182336896657944E-2</v>
      </c>
      <c r="BA81">
        <v>9.9655017256736755E-3</v>
      </c>
      <c r="BB81">
        <v>9.8212426528334618E-3</v>
      </c>
      <c r="BC81">
        <v>0.17842815816402435</v>
      </c>
      <c r="BD81">
        <v>9.6566271036863327E-2</v>
      </c>
      <c r="BE81">
        <v>1.7897909507155418E-2</v>
      </c>
      <c r="BF81">
        <v>0.36566612124443054</v>
      </c>
      <c r="BG81">
        <v>2.7345869690179825E-2</v>
      </c>
      <c r="BH81">
        <v>7.6909689232707024E-3</v>
      </c>
      <c r="BI81">
        <v>4.906835500150919E-3</v>
      </c>
      <c r="BJ81">
        <v>0.18783621490001678</v>
      </c>
      <c r="BK81">
        <v>0.11680812016129494</v>
      </c>
      <c r="BL81">
        <v>2.1078120917081833E-2</v>
      </c>
      <c r="BM81">
        <v>0.38236236572265625</v>
      </c>
      <c r="BN81">
        <v>2.7881542220711708E-2</v>
      </c>
      <c r="BO81">
        <v>4.725797101855278E-3</v>
      </c>
      <c r="BP81">
        <v>2.3720120079815388E-3</v>
      </c>
      <c r="BQ81">
        <v>0.18450543284416199</v>
      </c>
      <c r="BR81">
        <v>0.14187571778893471</v>
      </c>
      <c r="BS81">
        <v>2.1001871675252914E-2</v>
      </c>
      <c r="BT81">
        <v>0.36199069023132324</v>
      </c>
      <c r="BU81">
        <v>2.7964187785983086E-2</v>
      </c>
      <c r="BV81">
        <v>3.0378468800336123E-3</v>
      </c>
      <c r="BW81">
        <v>1.5306479763239622E-3</v>
      </c>
      <c r="BX81">
        <v>0.15074415504932404</v>
      </c>
      <c r="BY81">
        <v>0.12025413662195206</v>
      </c>
      <c r="BZ81">
        <v>2.1257204934954643E-2</v>
      </c>
      <c r="CA81">
        <v>0.31950327754020691</v>
      </c>
      <c r="CB81">
        <v>4.5894268900156021E-2</v>
      </c>
      <c r="CC81">
        <v>1.7683202400803566E-2</v>
      </c>
      <c r="CD81">
        <v>8.4908433258533478E-2</v>
      </c>
      <c r="CE81">
        <v>0.13236162066459656</v>
      </c>
      <c r="CF81">
        <v>3.8212894462049007E-2</v>
      </c>
      <c r="CG81">
        <v>4.428593092598021E-4</v>
      </c>
      <c r="CH81">
        <v>0.30596652626991272</v>
      </c>
      <c r="CI81">
        <v>3.8356631994247437E-2</v>
      </c>
      <c r="CJ81">
        <v>1.7731832340359688E-2</v>
      </c>
      <c r="CK81">
        <v>5.0522323697805405E-2</v>
      </c>
      <c r="CL81">
        <v>0.14268380403518677</v>
      </c>
      <c r="CM81">
        <v>5.3419657051563263E-2</v>
      </c>
      <c r="CN81">
        <v>3.2522687688469887E-3</v>
      </c>
      <c r="CO81">
        <v>0.30666807293891907</v>
      </c>
      <c r="CP81">
        <v>2.9676690697669983E-2</v>
      </c>
      <c r="CQ81">
        <v>1.503246184438467E-2</v>
      </c>
      <c r="CR81">
        <v>2.5879638269543648E-2</v>
      </c>
      <c r="CS81">
        <v>0.16170887649059296</v>
      </c>
      <c r="CT81">
        <v>6.5229505300521851E-2</v>
      </c>
      <c r="CU81">
        <v>9.1409105807542801E-3</v>
      </c>
      <c r="CV81">
        <v>0.31198790669441223</v>
      </c>
      <c r="CW81">
        <v>2.7005692943930626E-2</v>
      </c>
      <c r="CX81">
        <v>1.2422387488186359E-2</v>
      </c>
      <c r="CY81">
        <v>1.5129644423723221E-2</v>
      </c>
      <c r="CZ81">
        <v>0.16826583445072174</v>
      </c>
      <c r="DA81">
        <v>7.4701601639389992E-2</v>
      </c>
      <c r="DB81">
        <v>1.4462736435234547E-2</v>
      </c>
      <c r="DC81">
        <v>0.3545011579990387</v>
      </c>
      <c r="DD81">
        <v>2.6987658813595772E-2</v>
      </c>
      <c r="DE81">
        <v>9.6738124266266823E-3</v>
      </c>
      <c r="DF81">
        <v>6.6019007936120033E-3</v>
      </c>
      <c r="DG81">
        <v>0.19006355106830597</v>
      </c>
      <c r="DH81">
        <v>0.10004512965679169</v>
      </c>
      <c r="DI81">
        <v>2.112911082804203E-2</v>
      </c>
      <c r="DJ81">
        <v>0.39411053061485291</v>
      </c>
      <c r="DK81">
        <v>2.7833880856633186E-2</v>
      </c>
      <c r="DL81">
        <v>5.6992229074239731E-3</v>
      </c>
      <c r="DM81">
        <v>2.8572189621627331E-3</v>
      </c>
      <c r="DN81">
        <v>0.20397524535655975</v>
      </c>
      <c r="DO81">
        <v>9.8327696323394775E-2</v>
      </c>
      <c r="DP81">
        <v>2.0854625850915909E-2</v>
      </c>
      <c r="DQ81">
        <v>0.34663277864456177</v>
      </c>
      <c r="DR81">
        <v>2.7992751449346542E-2</v>
      </c>
      <c r="DS81">
        <v>2.4711806327104568E-3</v>
      </c>
      <c r="DT81">
        <v>1.2725918786600232E-3</v>
      </c>
      <c r="DU81">
        <v>0.12717767059803009</v>
      </c>
      <c r="DV81">
        <v>0.12802450358867645</v>
      </c>
      <c r="DW81">
        <v>2.1593313664197922E-2</v>
      </c>
    </row>
    <row r="82" spans="1:127" ht="15.55">
      <c r="A82">
        <v>1993</v>
      </c>
      <c r="B82">
        <v>0.31017902493476868</v>
      </c>
      <c r="C82">
        <v>5.7139109820127487E-2</v>
      </c>
      <c r="D82">
        <v>1.3612521812319756E-2</v>
      </c>
      <c r="E82">
        <v>8.3347760140895844E-2</v>
      </c>
      <c r="F82">
        <v>0.1132579892873764</v>
      </c>
      <c r="G82">
        <v>3.9742616005241871E-2</v>
      </c>
      <c r="H82">
        <v>3.0790269374847412E-3</v>
      </c>
      <c r="I82">
        <v>0.29886376857757568</v>
      </c>
      <c r="J82">
        <v>7.0234060287475586E-2</v>
      </c>
      <c r="K82">
        <v>1.3172340579330921E-2</v>
      </c>
      <c r="L82">
        <v>0.10744153708219528</v>
      </c>
      <c r="M82">
        <v>8.5333816707134247E-2</v>
      </c>
      <c r="N82">
        <v>2.262788312509656E-2</v>
      </c>
      <c r="O82">
        <v>5.4122814617585391E-5</v>
      </c>
      <c r="P82">
        <v>0.27101254463195801</v>
      </c>
      <c r="Q82">
        <v>9.5137946307659149E-2</v>
      </c>
      <c r="R82">
        <v>1.3487252406775951E-2</v>
      </c>
      <c r="S82">
        <v>0.10926616936922073</v>
      </c>
      <c r="T82">
        <v>4.2598936706781387E-2</v>
      </c>
      <c r="U82">
        <v>1.0518444469198585E-2</v>
      </c>
      <c r="V82">
        <v>3.7816912481503095E-6</v>
      </c>
      <c r="W82">
        <v>0.30919027328491211</v>
      </c>
      <c r="X82">
        <v>6.1000354588031769E-2</v>
      </c>
      <c r="Y82">
        <v>1.3055578805506229E-2</v>
      </c>
      <c r="Z82">
        <v>0.106765016913414</v>
      </c>
      <c r="AA82">
        <v>0.10117878764867783</v>
      </c>
      <c r="AB82">
        <v>2.7117744088172913E-2</v>
      </c>
      <c r="AC82">
        <v>7.2787981480360031E-5</v>
      </c>
      <c r="AD82">
        <v>0.32781603932380676</v>
      </c>
      <c r="AE82">
        <v>3.672809898853302E-2</v>
      </c>
      <c r="AF82">
        <v>1.4298630878329277E-2</v>
      </c>
      <c r="AG82">
        <v>4.5792959630489349E-2</v>
      </c>
      <c r="AH82">
        <v>0.15678319334983826</v>
      </c>
      <c r="AI82">
        <v>6.6419225186109543E-2</v>
      </c>
      <c r="AJ82">
        <v>7.7939238399267197E-3</v>
      </c>
      <c r="AK82">
        <v>0.33172962069511414</v>
      </c>
      <c r="AL82">
        <v>3.3391784876585007E-2</v>
      </c>
      <c r="AM82">
        <v>1.3542286120355129E-2</v>
      </c>
      <c r="AN82">
        <v>3.2524488866329193E-2</v>
      </c>
      <c r="AO82">
        <v>0.16634470224380493</v>
      </c>
      <c r="AP82">
        <v>7.5488923117518425E-2</v>
      </c>
      <c r="AQ82">
        <v>1.0437428951263428E-2</v>
      </c>
      <c r="AR82">
        <v>0.35240131616592407</v>
      </c>
      <c r="AS82">
        <v>2.8051368892192841E-2</v>
      </c>
      <c r="AT82">
        <v>1.0701569728553295E-2</v>
      </c>
      <c r="AU82">
        <v>1.4004995115101337E-2</v>
      </c>
      <c r="AV82">
        <v>0.1871580183506012</v>
      </c>
      <c r="AW82">
        <v>9.5365710556507111E-2</v>
      </c>
      <c r="AX82">
        <v>1.7119646072387695E-2</v>
      </c>
      <c r="AY82">
        <v>0.36525422334671021</v>
      </c>
      <c r="AZ82">
        <v>2.7420109137892723E-2</v>
      </c>
      <c r="BA82">
        <v>9.6065569669008255E-3</v>
      </c>
      <c r="BB82">
        <v>9.8576005548238754E-3</v>
      </c>
      <c r="BC82">
        <v>0.19383364915847778</v>
      </c>
      <c r="BD82">
        <v>0.10502305999398232</v>
      </c>
      <c r="BE82">
        <v>1.951325498521328E-2</v>
      </c>
      <c r="BF82">
        <v>0.39580968022346497</v>
      </c>
      <c r="BG82">
        <v>2.7430830523371696E-2</v>
      </c>
      <c r="BH82">
        <v>7.3576048016548157E-3</v>
      </c>
      <c r="BI82">
        <v>4.7660036943852901E-3</v>
      </c>
      <c r="BJ82">
        <v>0.2048710435628891</v>
      </c>
      <c r="BK82">
        <v>0.12834906205534935</v>
      </c>
      <c r="BL82">
        <v>2.3035129532217979E-2</v>
      </c>
      <c r="BM82">
        <v>0.40723752975463867</v>
      </c>
      <c r="BN82">
        <v>2.770700491964817E-2</v>
      </c>
      <c r="BO82">
        <v>4.6004131436347961E-3</v>
      </c>
      <c r="BP82">
        <v>2.0133438520133495E-3</v>
      </c>
      <c r="BQ82">
        <v>0.19291792809963226</v>
      </c>
      <c r="BR82">
        <v>0.15758619457483292</v>
      </c>
      <c r="BS82">
        <v>2.2412640973925591E-2</v>
      </c>
      <c r="BT82">
        <v>0.37280598282814026</v>
      </c>
      <c r="BU82">
        <v>2.6980757713317871E-2</v>
      </c>
      <c r="BV82">
        <v>2.957603195682168E-3</v>
      </c>
      <c r="BW82">
        <v>1.0047371033579111E-3</v>
      </c>
      <c r="BX82">
        <v>0.14288975298404694</v>
      </c>
      <c r="BY82">
        <v>0.13891348242759705</v>
      </c>
      <c r="BZ82">
        <v>2.2840194404125214E-2</v>
      </c>
      <c r="CA82">
        <v>0.31705942749977112</v>
      </c>
      <c r="CB82">
        <v>4.5898046344518661E-2</v>
      </c>
      <c r="CC82">
        <v>1.6377465799450874E-2</v>
      </c>
      <c r="CD82">
        <v>8.2261733710765839E-2</v>
      </c>
      <c r="CE82">
        <v>0.13050311803817749</v>
      </c>
      <c r="CF82">
        <v>4.1490901261568069E-2</v>
      </c>
      <c r="CG82">
        <v>5.2817451069131494E-4</v>
      </c>
      <c r="CH82">
        <v>0.31031793355941772</v>
      </c>
      <c r="CI82">
        <v>3.8923367857933044E-2</v>
      </c>
      <c r="CJ82">
        <v>1.6484688967466354E-2</v>
      </c>
      <c r="CK82">
        <v>5.1706910133361816E-2</v>
      </c>
      <c r="CL82">
        <v>0.14478632807731628</v>
      </c>
      <c r="CM82">
        <v>5.4900627583265305E-2</v>
      </c>
      <c r="CN82">
        <v>3.5160146653652191E-3</v>
      </c>
      <c r="CO82">
        <v>0.31330335140228271</v>
      </c>
      <c r="CP82">
        <v>2.997162751853466E-2</v>
      </c>
      <c r="CQ82">
        <v>1.4032545499503613E-2</v>
      </c>
      <c r="CR82">
        <v>2.6621174067258835E-2</v>
      </c>
      <c r="CS82">
        <v>0.16685108840465546</v>
      </c>
      <c r="CT82">
        <v>6.5988512709736824E-2</v>
      </c>
      <c r="CU82">
        <v>9.8384050652384758E-3</v>
      </c>
      <c r="CV82">
        <v>0.33221721649169922</v>
      </c>
      <c r="CW82">
        <v>2.7408517897129059E-2</v>
      </c>
      <c r="CX82">
        <v>1.2038160115480423E-2</v>
      </c>
      <c r="CY82">
        <v>1.5362716279923916E-2</v>
      </c>
      <c r="CZ82">
        <v>0.18189984560012817</v>
      </c>
      <c r="DA82">
        <v>7.9802621155977249E-2</v>
      </c>
      <c r="DB82">
        <v>1.5705345198512077E-2</v>
      </c>
      <c r="DC82">
        <v>0.38791936635971069</v>
      </c>
      <c r="DD82">
        <v>2.7240149676799774E-2</v>
      </c>
      <c r="DE82">
        <v>9.2612924054265022E-3</v>
      </c>
      <c r="DF82">
        <v>6.6665620543062687E-3</v>
      </c>
      <c r="DG82">
        <v>0.21312399208545685</v>
      </c>
      <c r="DH82">
        <v>0.10816245153546333</v>
      </c>
      <c r="DI82">
        <v>2.3464923724532127E-2</v>
      </c>
      <c r="DJ82">
        <v>0.42686405777931213</v>
      </c>
      <c r="DK82">
        <v>2.8120977804064751E-2</v>
      </c>
      <c r="DL82">
        <v>5.5368402972817421E-3</v>
      </c>
      <c r="DM82">
        <v>2.5882651098072529E-3</v>
      </c>
      <c r="DN82">
        <v>0.22143477201461792</v>
      </c>
      <c r="DO82">
        <v>0.11309489607810974</v>
      </c>
      <c r="DP82">
        <v>2.2168928757309914E-2</v>
      </c>
      <c r="DQ82">
        <v>0.38631358742713928</v>
      </c>
      <c r="DR82">
        <v>2.8095072135329247E-2</v>
      </c>
      <c r="DS82">
        <v>2.7850731275975704E-3</v>
      </c>
      <c r="DT82">
        <v>1.0035146260634065E-3</v>
      </c>
      <c r="DU82">
        <v>0.13830174505710602</v>
      </c>
      <c r="DV82">
        <v>0.15383921563625336</v>
      </c>
      <c r="DW82">
        <v>2.3659937083721161E-2</v>
      </c>
    </row>
    <row r="83" spans="1:127" ht="15.55">
      <c r="A83">
        <v>1994</v>
      </c>
      <c r="B83">
        <v>0.3140474259853363</v>
      </c>
      <c r="C83">
        <v>5.8658532798290253E-2</v>
      </c>
      <c r="D83">
        <v>1.334748137742281E-2</v>
      </c>
      <c r="E83">
        <v>8.3141379058361053E-2</v>
      </c>
      <c r="F83">
        <v>0.11339101195335388</v>
      </c>
      <c r="G83">
        <v>4.2199590243399143E-2</v>
      </c>
      <c r="H83">
        <v>3.3094254322350025E-3</v>
      </c>
      <c r="I83">
        <v>0.30059814453125</v>
      </c>
      <c r="J83">
        <v>7.2308197617530823E-2</v>
      </c>
      <c r="K83">
        <v>1.281189639121294E-2</v>
      </c>
      <c r="L83">
        <v>0.10540345311164856</v>
      </c>
      <c r="M83">
        <v>8.5810631513595581E-2</v>
      </c>
      <c r="N83">
        <v>2.4188119918107986E-2</v>
      </c>
      <c r="O83">
        <v>7.5848307460546494E-5</v>
      </c>
      <c r="P83">
        <v>0.27316954731941223</v>
      </c>
      <c r="Q83">
        <v>9.820634126663208E-2</v>
      </c>
      <c r="R83">
        <v>1.289727259427309E-2</v>
      </c>
      <c r="S83">
        <v>0.10816744714975357</v>
      </c>
      <c r="T83">
        <v>4.3271388858556747E-2</v>
      </c>
      <c r="U83">
        <v>1.0624394286423922E-2</v>
      </c>
      <c r="V83">
        <v>2.6912562134384643E-6</v>
      </c>
      <c r="W83">
        <v>0.31076124310493469</v>
      </c>
      <c r="X83">
        <v>6.2712162733078003E-2</v>
      </c>
      <c r="Y83">
        <v>1.2780262157320976E-2</v>
      </c>
      <c r="Z83">
        <v>0.10437930375337601</v>
      </c>
      <c r="AA83">
        <v>0.10157268494367599</v>
      </c>
      <c r="AB83">
        <v>2.921388391405344E-2</v>
      </c>
      <c r="AC83">
        <v>1.029551713145338E-4</v>
      </c>
      <c r="AD83">
        <v>0.33478733897209167</v>
      </c>
      <c r="AE83">
        <v>3.7609592080116272E-2</v>
      </c>
      <c r="AF83">
        <v>1.4173398725688457E-2</v>
      </c>
      <c r="AG83">
        <v>4.881136491894722E-2</v>
      </c>
      <c r="AH83">
        <v>0.1559222936630249</v>
      </c>
      <c r="AI83">
        <v>6.9974808022379875E-2</v>
      </c>
      <c r="AJ83">
        <v>8.2958759739995003E-3</v>
      </c>
      <c r="AK83">
        <v>0.33998614549636841</v>
      </c>
      <c r="AL83">
        <v>3.4164242446422577E-2</v>
      </c>
      <c r="AM83">
        <v>1.3428898528218269E-2</v>
      </c>
      <c r="AN83">
        <v>3.6432694643735886E-2</v>
      </c>
      <c r="AO83">
        <v>0.16492880880832672</v>
      </c>
      <c r="AP83">
        <v>7.9974556341767311E-2</v>
      </c>
      <c r="AQ83">
        <v>1.1056931689381599E-2</v>
      </c>
      <c r="AR83">
        <v>0.36470407247543335</v>
      </c>
      <c r="AS83">
        <v>2.886461466550827E-2</v>
      </c>
      <c r="AT83">
        <v>1.0725859552621841E-2</v>
      </c>
      <c r="AU83">
        <v>1.9739707931876183E-2</v>
      </c>
      <c r="AV83">
        <v>0.18606580793857574</v>
      </c>
      <c r="AW83">
        <v>0.10124019160866737</v>
      </c>
      <c r="AX83">
        <v>1.8067903816699982E-2</v>
      </c>
      <c r="AY83">
        <v>0.37721699476242065</v>
      </c>
      <c r="AZ83">
        <v>2.8199963271617889E-2</v>
      </c>
      <c r="BA83">
        <v>9.4864601269364357E-3</v>
      </c>
      <c r="BB83">
        <v>1.5428026206791401E-2</v>
      </c>
      <c r="BC83">
        <v>0.19156955182552338</v>
      </c>
      <c r="BD83">
        <v>0.11189847066998482</v>
      </c>
      <c r="BE83">
        <v>2.0634518936276436E-2</v>
      </c>
      <c r="BF83">
        <v>0.40947279334068298</v>
      </c>
      <c r="BG83">
        <v>2.8334669768810272E-2</v>
      </c>
      <c r="BH83">
        <v>7.4374568648636341E-3</v>
      </c>
      <c r="BI83">
        <v>9.6554569900035858E-3</v>
      </c>
      <c r="BJ83">
        <v>0.20174969732761383</v>
      </c>
      <c r="BK83">
        <v>0.13789055868983269</v>
      </c>
      <c r="BL83">
        <v>2.4404965341091156E-2</v>
      </c>
      <c r="BM83">
        <v>0.43035924434661865</v>
      </c>
      <c r="BN83">
        <v>2.8841977939009666E-2</v>
      </c>
      <c r="BO83">
        <v>4.8607047647237778E-3</v>
      </c>
      <c r="BP83">
        <v>5.4658739827573299E-3</v>
      </c>
      <c r="BQ83">
        <v>0.19307513535022736</v>
      </c>
      <c r="BR83">
        <v>0.17367358505725861</v>
      </c>
      <c r="BS83">
        <v>2.4441977962851524E-2</v>
      </c>
      <c r="BT83">
        <v>0.41284531354904175</v>
      </c>
      <c r="BU83">
        <v>2.8704613447189331E-2</v>
      </c>
      <c r="BV83">
        <v>3.5354460123926401E-3</v>
      </c>
      <c r="BW83">
        <v>3.0019788537174463E-3</v>
      </c>
      <c r="BX83">
        <v>0.15192206203937531</v>
      </c>
      <c r="BY83">
        <v>0.15693536400794983</v>
      </c>
      <c r="BZ83">
        <v>2.5493694469332695E-2</v>
      </c>
      <c r="CA83">
        <v>0.32052665948867798</v>
      </c>
      <c r="CB83">
        <v>4.7060441225767136E-2</v>
      </c>
      <c r="CC83">
        <v>1.6215614974498749E-2</v>
      </c>
      <c r="CD83">
        <v>8.2766957581043243E-2</v>
      </c>
      <c r="CE83">
        <v>0.13121677935123444</v>
      </c>
      <c r="CF83">
        <v>4.25447728484869E-2</v>
      </c>
      <c r="CG83">
        <v>7.220989209599793E-4</v>
      </c>
      <c r="CH83">
        <v>0.31459638476371765</v>
      </c>
      <c r="CI83">
        <v>3.9607904851436615E-2</v>
      </c>
      <c r="CJ83">
        <v>1.6205400228500366E-2</v>
      </c>
      <c r="CK83">
        <v>5.3579363971948624E-2</v>
      </c>
      <c r="CL83">
        <v>0.14321735501289368</v>
      </c>
      <c r="CM83">
        <v>5.8130960911512375E-2</v>
      </c>
      <c r="CN83">
        <v>3.8554144557565451E-3</v>
      </c>
      <c r="CO83">
        <v>0.32697272300720215</v>
      </c>
      <c r="CP83">
        <v>3.086879663169384E-2</v>
      </c>
      <c r="CQ83">
        <v>1.4463138766586781E-2</v>
      </c>
      <c r="CR83">
        <v>3.2741129398345947E-2</v>
      </c>
      <c r="CS83">
        <v>0.16946981847286224</v>
      </c>
      <c r="CT83">
        <v>6.9101277738809586E-2</v>
      </c>
      <c r="CU83">
        <v>1.0328550823032856E-2</v>
      </c>
      <c r="CV83">
        <v>0.3424028754234314</v>
      </c>
      <c r="CW83">
        <v>2.8054574504494667E-2</v>
      </c>
      <c r="CX83">
        <v>1.1697975918650627E-2</v>
      </c>
      <c r="CY83">
        <v>2.1658437326550484E-2</v>
      </c>
      <c r="CZ83">
        <v>0.18058198690414429</v>
      </c>
      <c r="DA83">
        <v>8.3844861015677452E-2</v>
      </c>
      <c r="DB83">
        <v>1.6565024852752686E-2</v>
      </c>
      <c r="DC83">
        <v>0.39534765481948853</v>
      </c>
      <c r="DD83">
        <v>2.7991585433483124E-2</v>
      </c>
      <c r="DE83">
        <v>9.1800689697265625E-3</v>
      </c>
      <c r="DF83">
        <v>1.248879823833704E-2</v>
      </c>
      <c r="DG83">
        <v>0.20761615037918091</v>
      </c>
      <c r="DH83">
        <v>0.11369112133979797</v>
      </c>
      <c r="DI83">
        <v>2.4379933252930641E-2</v>
      </c>
      <c r="DJ83">
        <v>0.44084542989730835</v>
      </c>
      <c r="DK83">
        <v>2.8924223035573959E-2</v>
      </c>
      <c r="DL83">
        <v>5.6541799567639828E-3</v>
      </c>
      <c r="DM83">
        <v>6.9410870783030987E-3</v>
      </c>
      <c r="DN83">
        <v>0.2177148163318634</v>
      </c>
      <c r="DO83">
        <v>0.11954280734062195</v>
      </c>
      <c r="DP83">
        <v>2.3812280967831612E-2</v>
      </c>
      <c r="DQ83">
        <v>0.40211001038551331</v>
      </c>
      <c r="DR83">
        <v>2.8497211635112762E-2</v>
      </c>
      <c r="DS83">
        <v>3.2109396997839212E-3</v>
      </c>
      <c r="DT83">
        <v>2.1967024076730013E-3</v>
      </c>
      <c r="DU83">
        <v>0.12832042574882507</v>
      </c>
      <c r="DV83">
        <v>0.16918618977069855</v>
      </c>
      <c r="DW83">
        <v>2.6125874370336533E-2</v>
      </c>
    </row>
    <row r="84" spans="1:127" ht="15.55">
      <c r="A84">
        <v>1995</v>
      </c>
      <c r="B84">
        <v>0.31555464863777161</v>
      </c>
      <c r="C84">
        <v>5.764935165643692E-2</v>
      </c>
      <c r="D84">
        <v>1.2331682257354259E-2</v>
      </c>
      <c r="E84">
        <v>8.2606054842472076E-2</v>
      </c>
      <c r="F84">
        <v>0.11603390425443649</v>
      </c>
      <c r="G84">
        <v>4.3826790526509285E-2</v>
      </c>
      <c r="H84">
        <v>3.1068744137883186E-3</v>
      </c>
      <c r="I84">
        <v>0.30114677548408508</v>
      </c>
      <c r="J84">
        <v>7.1580991148948669E-2</v>
      </c>
      <c r="K84">
        <v>1.2028385885059834E-2</v>
      </c>
      <c r="L84">
        <v>0.10589807480573654</v>
      </c>
      <c r="M84">
        <v>8.6395755410194397E-2</v>
      </c>
      <c r="N84">
        <v>2.5157997384667397E-2</v>
      </c>
      <c r="O84">
        <v>8.5571795352734625E-5</v>
      </c>
      <c r="P84">
        <v>0.27609026432037354</v>
      </c>
      <c r="Q84">
        <v>9.816616028547287E-2</v>
      </c>
      <c r="R84">
        <v>1.2101531028747559E-2</v>
      </c>
      <c r="S84">
        <v>0.11077360063791275</v>
      </c>
      <c r="T84">
        <v>4.4374227523803711E-2</v>
      </c>
      <c r="U84">
        <v>1.0672069853171706E-2</v>
      </c>
      <c r="V84">
        <v>2.6748689379019197E-6</v>
      </c>
      <c r="W84">
        <v>0.31029462814331055</v>
      </c>
      <c r="X84">
        <v>6.1875037848949432E-2</v>
      </c>
      <c r="Y84">
        <v>1.2001682072877884E-2</v>
      </c>
      <c r="Z84">
        <v>0.10411807149648666</v>
      </c>
      <c r="AA84">
        <v>0.10173735022544861</v>
      </c>
      <c r="AB84">
        <v>3.044664952903986E-2</v>
      </c>
      <c r="AC84">
        <v>1.1583654122659937E-4</v>
      </c>
      <c r="AD84">
        <v>0.33708542585372925</v>
      </c>
      <c r="AE84">
        <v>3.6830268800258636E-2</v>
      </c>
      <c r="AF84">
        <v>1.2784919701516628E-2</v>
      </c>
      <c r="AG84">
        <v>4.7799058258533478E-2</v>
      </c>
      <c r="AH84">
        <v>0.16032439470291138</v>
      </c>
      <c r="AI84">
        <v>7.172495499253273E-2</v>
      </c>
      <c r="AJ84">
        <v>7.6218312606215477E-3</v>
      </c>
      <c r="AK84">
        <v>0.34259992837905884</v>
      </c>
      <c r="AL84">
        <v>3.3533636480569839E-2</v>
      </c>
      <c r="AM84">
        <v>1.1953115463256836E-2</v>
      </c>
      <c r="AN84">
        <v>3.5743478685617447E-2</v>
      </c>
      <c r="AO84">
        <v>0.17027765512466431</v>
      </c>
      <c r="AP84">
        <v>8.1054788082838058E-2</v>
      </c>
      <c r="AQ84">
        <v>1.0037258267402649E-2</v>
      </c>
      <c r="AR84">
        <v>0.36775246262550354</v>
      </c>
      <c r="AS84">
        <v>2.8426488861441612E-2</v>
      </c>
      <c r="AT84">
        <v>9.2892209067940712E-3</v>
      </c>
      <c r="AU84">
        <v>1.9498486071825027E-2</v>
      </c>
      <c r="AV84">
        <v>0.1923552006483078</v>
      </c>
      <c r="AW84">
        <v>0.10201923921704292</v>
      </c>
      <c r="AX84">
        <v>1.6163814812898636E-2</v>
      </c>
      <c r="AY84">
        <v>0.38295423984527588</v>
      </c>
      <c r="AZ84">
        <v>2.7934541925787926E-2</v>
      </c>
      <c r="BA84">
        <v>8.3849020302295685E-3</v>
      </c>
      <c r="BB84">
        <v>1.5705294907093048E-2</v>
      </c>
      <c r="BC84">
        <v>0.20031419396400452</v>
      </c>
      <c r="BD84">
        <v>0.11229456402361393</v>
      </c>
      <c r="BE84">
        <v>1.8320728093385696E-2</v>
      </c>
      <c r="BF84">
        <v>0.41725650429725647</v>
      </c>
      <c r="BG84">
        <v>2.8130345046520233E-2</v>
      </c>
      <c r="BH84">
        <v>6.5717096440494061E-3</v>
      </c>
      <c r="BI84">
        <v>1.0271316394209862E-2</v>
      </c>
      <c r="BJ84">
        <v>0.21367375552654266</v>
      </c>
      <c r="BK84">
        <v>0.13712774962186813</v>
      </c>
      <c r="BL84">
        <v>2.1481633186340332E-2</v>
      </c>
      <c r="BM84">
        <v>0.4347347617149353</v>
      </c>
      <c r="BN84">
        <v>2.8519388288259506E-2</v>
      </c>
      <c r="BO84">
        <v>4.2928946204483509E-3</v>
      </c>
      <c r="BP84">
        <v>6.210284773260355E-3</v>
      </c>
      <c r="BQ84">
        <v>0.20442347228527069</v>
      </c>
      <c r="BR84">
        <v>0.16937017813324928</v>
      </c>
      <c r="BS84">
        <v>2.1918546408414841E-2</v>
      </c>
      <c r="BT84">
        <v>0.41757732629776001</v>
      </c>
      <c r="BU84">
        <v>2.8502192348241806E-2</v>
      </c>
      <c r="BV84">
        <v>2.7601388283073902E-3</v>
      </c>
      <c r="BW84">
        <v>4.079451784491539E-3</v>
      </c>
      <c r="BX84">
        <v>0.16954092681407928</v>
      </c>
      <c r="BY84">
        <v>0.14871533215045929</v>
      </c>
      <c r="BZ84">
        <v>2.2902974858880043E-2</v>
      </c>
      <c r="CA84">
        <v>0.32158049941062927</v>
      </c>
      <c r="CB84">
        <v>4.6099297702312469E-2</v>
      </c>
      <c r="CC84">
        <v>1.5123677439987659E-2</v>
      </c>
      <c r="CD84">
        <v>8.1695355474948883E-2</v>
      </c>
      <c r="CE84">
        <v>0.13233916461467743</v>
      </c>
      <c r="CF84">
        <v>4.5492557808756828E-2</v>
      </c>
      <c r="CG84">
        <v>8.3045306382700801E-4</v>
      </c>
      <c r="CH84">
        <v>0.31614178419113159</v>
      </c>
      <c r="CI84">
        <v>3.8905885070562363E-2</v>
      </c>
      <c r="CJ84">
        <v>1.4755287207663059E-2</v>
      </c>
      <c r="CK84">
        <v>5.2831709384918213E-2</v>
      </c>
      <c r="CL84">
        <v>0.14705409109592438</v>
      </c>
      <c r="CM84">
        <v>5.9002118185162544E-2</v>
      </c>
      <c r="CN84">
        <v>3.5926869604736567E-3</v>
      </c>
      <c r="CO84">
        <v>0.3213428258895874</v>
      </c>
      <c r="CP84">
        <v>2.9928358271718025E-2</v>
      </c>
      <c r="CQ84">
        <v>1.2050021439790726E-2</v>
      </c>
      <c r="CR84">
        <v>3.1078753992915154E-2</v>
      </c>
      <c r="CS84">
        <v>0.16805712878704071</v>
      </c>
      <c r="CT84">
        <v>7.0649608969688416E-2</v>
      </c>
      <c r="CU84">
        <v>9.5789534971117973E-3</v>
      </c>
      <c r="CV84">
        <v>0.34536755084991455</v>
      </c>
      <c r="CW84">
        <v>2.7719991281628609E-2</v>
      </c>
      <c r="CX84">
        <v>1.0371705517172813E-2</v>
      </c>
      <c r="CY84">
        <v>2.1659566089510918E-2</v>
      </c>
      <c r="CZ84">
        <v>0.1856754869222641</v>
      </c>
      <c r="DA84">
        <v>8.5083641111850739E-2</v>
      </c>
      <c r="DB84">
        <v>1.4857171103358269E-2</v>
      </c>
      <c r="DC84">
        <v>0.40562763810157776</v>
      </c>
      <c r="DD84">
        <v>2.7871500700712204E-2</v>
      </c>
      <c r="DE84">
        <v>8.0878818407654762E-3</v>
      </c>
      <c r="DF84">
        <v>1.2973258271813393E-2</v>
      </c>
      <c r="DG84">
        <v>0.2198282778263092</v>
      </c>
      <c r="DH84">
        <v>0.11567578092217445</v>
      </c>
      <c r="DI84">
        <v>2.1190937608480453E-2</v>
      </c>
      <c r="DJ84">
        <v>0.44448250532150269</v>
      </c>
      <c r="DK84">
        <v>2.8529159724712372E-2</v>
      </c>
      <c r="DL84">
        <v>5.1637063734233379E-3</v>
      </c>
      <c r="DM84">
        <v>7.4208858422935009E-3</v>
      </c>
      <c r="DN84">
        <v>0.2242414653301239</v>
      </c>
      <c r="DO84">
        <v>0.12152265012264252</v>
      </c>
      <c r="DP84">
        <v>2.1359259262681007E-2</v>
      </c>
      <c r="DQ84">
        <v>0.40615853667259216</v>
      </c>
      <c r="DR84">
        <v>2.8418855741620064E-2</v>
      </c>
      <c r="DS84">
        <v>2.10532546043396E-3</v>
      </c>
      <c r="DT84">
        <v>3.3315925393253565E-3</v>
      </c>
      <c r="DU84">
        <v>0.14844842255115509</v>
      </c>
      <c r="DV84">
        <v>0.15687467157840729</v>
      </c>
      <c r="DW84">
        <v>2.3842908442020416E-2</v>
      </c>
    </row>
    <row r="85" spans="1:127" ht="15.55">
      <c r="A85">
        <v>1996</v>
      </c>
      <c r="B85">
        <v>0.31739038228988647</v>
      </c>
      <c r="C85">
        <v>5.596635490655899E-2</v>
      </c>
      <c r="D85">
        <v>1.1928305961191654E-2</v>
      </c>
      <c r="E85">
        <v>8.0448344349861145E-2</v>
      </c>
      <c r="F85">
        <v>0.12131992727518082</v>
      </c>
      <c r="G85">
        <v>4.437805712223053E-2</v>
      </c>
      <c r="H85">
        <v>3.3494029194116592E-3</v>
      </c>
      <c r="I85">
        <v>0.30149105191230774</v>
      </c>
      <c r="J85">
        <v>7.032572478055954E-2</v>
      </c>
      <c r="K85">
        <v>1.1952970176935196E-2</v>
      </c>
      <c r="L85">
        <v>0.10527513921260834</v>
      </c>
      <c r="M85">
        <v>8.8743403553962708E-2</v>
      </c>
      <c r="N85">
        <v>2.5092490017414093E-2</v>
      </c>
      <c r="O85">
        <v>1.0131936141988263E-4</v>
      </c>
      <c r="P85">
        <v>0.27542820572853088</v>
      </c>
      <c r="Q85">
        <v>9.6756033599376678E-2</v>
      </c>
      <c r="R85">
        <v>1.2053319253027439E-2</v>
      </c>
      <c r="S85">
        <v>0.1106061264872551</v>
      </c>
      <c r="T85">
        <v>4.5488402247428894E-2</v>
      </c>
      <c r="U85">
        <v>1.0522457771003246E-2</v>
      </c>
      <c r="V85">
        <v>1.8599261011331691E-6</v>
      </c>
      <c r="W85">
        <v>0.31094223260879517</v>
      </c>
      <c r="X85">
        <v>6.0741294175386429E-2</v>
      </c>
      <c r="Y85">
        <v>1.191658154129982E-2</v>
      </c>
      <c r="Z85">
        <v>0.1033419594168663</v>
      </c>
      <c r="AA85">
        <v>0.1044289842247963</v>
      </c>
      <c r="AB85">
        <v>3.0376027338206768E-2</v>
      </c>
      <c r="AC85">
        <v>1.3738637790083885E-4</v>
      </c>
      <c r="AD85">
        <v>0.34003564715385437</v>
      </c>
      <c r="AE85">
        <v>3.5514466464519501E-2</v>
      </c>
      <c r="AF85">
        <v>1.1893176473677158E-2</v>
      </c>
      <c r="AG85">
        <v>4.5087836682796478E-2</v>
      </c>
      <c r="AH85">
        <v>0.16771829128265381</v>
      </c>
      <c r="AI85">
        <v>7.1846265345811844E-2</v>
      </c>
      <c r="AJ85">
        <v>7.9756099730730057E-3</v>
      </c>
      <c r="AK85">
        <v>0.34676355123519897</v>
      </c>
      <c r="AL85">
        <v>3.2277382910251617E-2</v>
      </c>
      <c r="AM85">
        <v>1.0860406793653965E-2</v>
      </c>
      <c r="AN85">
        <v>3.3533193171024323E-2</v>
      </c>
      <c r="AO85">
        <v>0.17910382151603699</v>
      </c>
      <c r="AP85">
        <v>8.0674739554524422E-2</v>
      </c>
      <c r="AQ85">
        <v>1.0314018465578556E-2</v>
      </c>
      <c r="AR85">
        <v>0.37357288599014282</v>
      </c>
      <c r="AS85">
        <v>2.7354303747415543E-2</v>
      </c>
      <c r="AT85">
        <v>8.3309980109333992E-3</v>
      </c>
      <c r="AU85">
        <v>1.8315114080905914E-2</v>
      </c>
      <c r="AV85">
        <v>0.202548548579216</v>
      </c>
      <c r="AW85">
        <v>0.10093686170876026</v>
      </c>
      <c r="AX85">
        <v>1.6087058931589127E-2</v>
      </c>
      <c r="AY85">
        <v>0.38869649171829224</v>
      </c>
      <c r="AZ85">
        <v>2.6805682107806206E-2</v>
      </c>
      <c r="BA85">
        <v>7.3338891379535198E-3</v>
      </c>
      <c r="BB85">
        <v>1.4826828613877296E-2</v>
      </c>
      <c r="BC85">
        <v>0.21142661571502686</v>
      </c>
      <c r="BD85">
        <v>0.11036266013979912</v>
      </c>
      <c r="BE85">
        <v>1.7940806224942207E-2</v>
      </c>
      <c r="BF85">
        <v>0.41894358396530151</v>
      </c>
      <c r="BG85">
        <v>2.6771519333124161E-2</v>
      </c>
      <c r="BH85">
        <v>5.472981370985508E-3</v>
      </c>
      <c r="BI85">
        <v>9.6778338775038719E-3</v>
      </c>
      <c r="BJ85">
        <v>0.22268961369991302</v>
      </c>
      <c r="BK85">
        <v>0.13389870524406433</v>
      </c>
      <c r="BL85">
        <v>2.0432917401194572E-2</v>
      </c>
      <c r="BM85">
        <v>0.43497690558433533</v>
      </c>
      <c r="BN85">
        <v>2.684875950217247E-2</v>
      </c>
      <c r="BO85">
        <v>3.4512162674218416E-3</v>
      </c>
      <c r="BP85">
        <v>5.9781894087791443E-3</v>
      </c>
      <c r="BQ85">
        <v>0.21314774453639984</v>
      </c>
      <c r="BR85">
        <v>0.16515566781163216</v>
      </c>
      <c r="BS85">
        <v>2.0395323634147644E-2</v>
      </c>
      <c r="BT85">
        <v>0.41330406069755554</v>
      </c>
      <c r="BU85">
        <v>2.6833171024918556E-2</v>
      </c>
      <c r="BV85">
        <v>2.3885455448180437E-3</v>
      </c>
      <c r="BW85">
        <v>3.8854195736348629E-3</v>
      </c>
      <c r="BX85">
        <v>0.17097781598567963</v>
      </c>
      <c r="BY85">
        <v>0.14845031499862671</v>
      </c>
      <c r="BZ85">
        <v>2.1399317309260368E-2</v>
      </c>
      <c r="CA85">
        <v>0.32028067111968994</v>
      </c>
      <c r="CB85">
        <v>4.5019418001174927E-2</v>
      </c>
      <c r="CC85">
        <v>1.4925665222108364E-2</v>
      </c>
      <c r="CD85">
        <v>7.9015389084815979E-2</v>
      </c>
      <c r="CE85">
        <v>0.13428729772567749</v>
      </c>
      <c r="CF85">
        <v>4.5923491939902306E-2</v>
      </c>
      <c r="CG85">
        <v>1.109412289224565E-3</v>
      </c>
      <c r="CH85">
        <v>0.31726014614105225</v>
      </c>
      <c r="CI85">
        <v>3.7695188075304031E-2</v>
      </c>
      <c r="CJ85">
        <v>1.3643998652696609E-2</v>
      </c>
      <c r="CK85">
        <v>5.0280552357435226E-2</v>
      </c>
      <c r="CL85">
        <v>0.15330310165882111</v>
      </c>
      <c r="CM85">
        <v>5.8376453816890717E-2</v>
      </c>
      <c r="CN85">
        <v>3.9608394727110863E-3</v>
      </c>
      <c r="CO85">
        <v>0.32533106207847595</v>
      </c>
      <c r="CP85">
        <v>2.9104312881827354E-2</v>
      </c>
      <c r="CQ85">
        <v>1.1511615477502346E-2</v>
      </c>
      <c r="CR85">
        <v>2.9442179948091507E-2</v>
      </c>
      <c r="CS85">
        <v>0.1742289662361145</v>
      </c>
      <c r="CT85">
        <v>7.0870086550712585E-2</v>
      </c>
      <c r="CU85">
        <v>1.017390564084053E-2</v>
      </c>
      <c r="CV85">
        <v>0.35298880934715271</v>
      </c>
      <c r="CW85">
        <v>2.6846013963222504E-2</v>
      </c>
      <c r="CX85">
        <v>9.5307519659399986E-3</v>
      </c>
      <c r="CY85">
        <v>2.0905386656522751E-2</v>
      </c>
      <c r="CZ85">
        <v>0.1981302797794342</v>
      </c>
      <c r="DA85">
        <v>8.257758617401123E-2</v>
      </c>
      <c r="DB85">
        <v>1.4998788945376873E-2</v>
      </c>
      <c r="DC85">
        <v>0.407481849193573</v>
      </c>
      <c r="DD85">
        <v>2.6716303080320358E-2</v>
      </c>
      <c r="DE85">
        <v>6.9182766601443291E-3</v>
      </c>
      <c r="DF85">
        <v>1.2322591617703438E-2</v>
      </c>
      <c r="DG85">
        <v>0.22951079905033112</v>
      </c>
      <c r="DH85">
        <v>0.1115541011095047</v>
      </c>
      <c r="DI85">
        <v>2.0459791645407677E-2</v>
      </c>
      <c r="DJ85">
        <v>0.447755366563797</v>
      </c>
      <c r="DK85">
        <v>2.6857951655983925E-2</v>
      </c>
      <c r="DL85">
        <v>4.0777749381959438E-3</v>
      </c>
      <c r="DM85">
        <v>7.2121019475162029E-3</v>
      </c>
      <c r="DN85">
        <v>0.238011434674263</v>
      </c>
      <c r="DO85">
        <v>0.11694224178791046</v>
      </c>
      <c r="DP85">
        <v>1.9803361967206001E-2</v>
      </c>
      <c r="DQ85">
        <v>0.40031465888023376</v>
      </c>
      <c r="DR85">
        <v>2.6757489889860153E-2</v>
      </c>
      <c r="DS85">
        <v>1.7435201443731785E-3</v>
      </c>
      <c r="DT85">
        <v>2.7106089983135462E-3</v>
      </c>
      <c r="DU85">
        <v>0.13967280089855194</v>
      </c>
      <c r="DV85">
        <v>0.16588282585144043</v>
      </c>
      <c r="DW85">
        <v>2.2300539538264275E-2</v>
      </c>
    </row>
    <row r="86" spans="1:127" ht="15.55">
      <c r="A86">
        <v>1997</v>
      </c>
      <c r="B86">
        <v>0.31678256392478943</v>
      </c>
      <c r="C86">
        <v>5.4365675896406174E-2</v>
      </c>
      <c r="D86">
        <v>1.1768035590648651E-2</v>
      </c>
      <c r="E86">
        <v>7.8602723777294159E-2</v>
      </c>
      <c r="F86">
        <v>0.12472505867481232</v>
      </c>
      <c r="G86">
        <v>4.3710610829293728E-2</v>
      </c>
      <c r="H86">
        <v>3.6104575265198946E-3</v>
      </c>
      <c r="I86">
        <v>0.30205279588699341</v>
      </c>
      <c r="J86">
        <v>6.9415457546710968E-2</v>
      </c>
      <c r="K86">
        <v>1.2062735855579376E-2</v>
      </c>
      <c r="L86">
        <v>0.1048813983798027</v>
      </c>
      <c r="M86">
        <v>9.0756267309188843E-2</v>
      </c>
      <c r="N86">
        <v>2.4814157746732235E-2</v>
      </c>
      <c r="O86">
        <v>1.2277609494049102E-4</v>
      </c>
      <c r="P86">
        <v>0.27663195133209229</v>
      </c>
      <c r="Q86">
        <v>9.5577448606491089E-2</v>
      </c>
      <c r="R86">
        <v>1.1674791574478149E-2</v>
      </c>
      <c r="S86">
        <v>0.1113288402557373</v>
      </c>
      <c r="T86">
        <v>4.7635346651077271E-2</v>
      </c>
      <c r="U86">
        <v>1.0411298368126154E-2</v>
      </c>
      <c r="V86">
        <v>4.2305928218411282E-6</v>
      </c>
      <c r="W86">
        <v>0.31122985482215881</v>
      </c>
      <c r="X86">
        <v>5.9970848262310028E-2</v>
      </c>
      <c r="Y86">
        <v>1.2202785350382328E-2</v>
      </c>
      <c r="Z86">
        <v>0.1025538444519043</v>
      </c>
      <c r="AA86">
        <v>0.10632313042879105</v>
      </c>
      <c r="AB86">
        <v>3.0013661831617355E-2</v>
      </c>
      <c r="AC86">
        <v>1.6557160415686667E-4</v>
      </c>
      <c r="AD86">
        <v>0.33671846985816956</v>
      </c>
      <c r="AE86">
        <v>3.3996682614088058E-2</v>
      </c>
      <c r="AF86">
        <v>1.1369176208972931E-2</v>
      </c>
      <c r="AG86">
        <v>4.3036077171564102E-2</v>
      </c>
      <c r="AH86">
        <v>0.1706998348236084</v>
      </c>
      <c r="AI86">
        <v>6.9285854697227478E-2</v>
      </c>
      <c r="AJ86">
        <v>8.3308303728699684E-3</v>
      </c>
      <c r="AK86">
        <v>0.34186813235282898</v>
      </c>
      <c r="AL86">
        <v>3.0756521970033646E-2</v>
      </c>
      <c r="AM86">
        <v>1.0296598076820374E-2</v>
      </c>
      <c r="AN86">
        <v>3.185722604393959E-2</v>
      </c>
      <c r="AO86">
        <v>0.18120592832565308</v>
      </c>
      <c r="AP86">
        <v>7.7151564881205559E-2</v>
      </c>
      <c r="AQ86">
        <v>1.0600288398563862E-2</v>
      </c>
      <c r="AR86">
        <v>0.36357855796813965</v>
      </c>
      <c r="AS86">
        <v>2.5791645050048828E-2</v>
      </c>
      <c r="AT86">
        <v>7.7585033141076565E-3</v>
      </c>
      <c r="AU86">
        <v>1.7456494271755219E-2</v>
      </c>
      <c r="AV86">
        <v>0.20256473124027252</v>
      </c>
      <c r="AW86">
        <v>9.4090579077601433E-2</v>
      </c>
      <c r="AX86">
        <v>1.59166119992733E-2</v>
      </c>
      <c r="AY86">
        <v>0.37288534641265869</v>
      </c>
      <c r="AZ86">
        <v>2.5026567280292511E-2</v>
      </c>
      <c r="BA86">
        <v>6.7018158733844757E-3</v>
      </c>
      <c r="BB86">
        <v>1.3952175155282021E-2</v>
      </c>
      <c r="BC86">
        <v>0.20741134881973267</v>
      </c>
      <c r="BD86">
        <v>0.10226686485111713</v>
      </c>
      <c r="BE86">
        <v>1.7526561394333839E-2</v>
      </c>
      <c r="BF86">
        <v>0.38998186588287354</v>
      </c>
      <c r="BG86">
        <v>2.442120760679245E-2</v>
      </c>
      <c r="BH86">
        <v>4.7583822160959244E-3</v>
      </c>
      <c r="BI86">
        <v>9.1680176556110382E-3</v>
      </c>
      <c r="BJ86">
        <v>0.21164290606975555</v>
      </c>
      <c r="BK86">
        <v>0.12075839191675186</v>
      </c>
      <c r="BL86">
        <v>1.9232967868447304E-2</v>
      </c>
      <c r="BM86">
        <v>0.39666980504989624</v>
      </c>
      <c r="BN86">
        <v>2.4258004501461983E-2</v>
      </c>
      <c r="BO86">
        <v>3.0152273830026388E-3</v>
      </c>
      <c r="BP86">
        <v>5.894860252737999E-3</v>
      </c>
      <c r="BQ86">
        <v>0.19893553853034973</v>
      </c>
      <c r="BR86">
        <v>0.14515865594148636</v>
      </c>
      <c r="BS86">
        <v>1.9407523795962334E-2</v>
      </c>
      <c r="BT86">
        <v>0.37830674648284912</v>
      </c>
      <c r="BU86">
        <v>2.4434307590126991E-2</v>
      </c>
      <c r="BV86">
        <v>2.2661632392555475E-3</v>
      </c>
      <c r="BW86">
        <v>4.030437208712101E-3</v>
      </c>
      <c r="BX86">
        <v>0.15839174389839172</v>
      </c>
      <c r="BY86">
        <v>0.13098537921905518</v>
      </c>
      <c r="BZ86">
        <v>2.0932698622345924E-2</v>
      </c>
      <c r="CA86">
        <v>0.32088583707809448</v>
      </c>
      <c r="CB86">
        <v>4.3958522379398346E-2</v>
      </c>
      <c r="CC86">
        <v>1.4666806906461716E-2</v>
      </c>
      <c r="CD86">
        <v>7.7405348420143127E-2</v>
      </c>
      <c r="CE86">
        <v>0.13839896023273468</v>
      </c>
      <c r="CF86">
        <v>4.5102800242602825E-2</v>
      </c>
      <c r="CG86">
        <v>1.3534007593989372E-3</v>
      </c>
      <c r="CH86">
        <v>0.31645321846008301</v>
      </c>
      <c r="CI86">
        <v>3.656855970621109E-2</v>
      </c>
      <c r="CJ86">
        <v>1.3267770409584045E-2</v>
      </c>
      <c r="CK86">
        <v>4.8715163022279739E-2</v>
      </c>
      <c r="CL86">
        <v>0.15620265901088715</v>
      </c>
      <c r="CM86">
        <v>5.732223205268383E-2</v>
      </c>
      <c r="CN86">
        <v>4.3768375180661678E-3</v>
      </c>
      <c r="CO86">
        <v>0.33155584335327148</v>
      </c>
      <c r="CP86">
        <v>2.8424125164747238E-2</v>
      </c>
      <c r="CQ86">
        <v>1.1394347064197063E-2</v>
      </c>
      <c r="CR86">
        <v>2.9514139518141747E-2</v>
      </c>
      <c r="CS86">
        <v>0.18588848412036896</v>
      </c>
      <c r="CT86">
        <v>6.5957663580775261E-2</v>
      </c>
      <c r="CU86">
        <v>1.0377104394137859E-2</v>
      </c>
      <c r="CV86">
        <v>0.35133332014083862</v>
      </c>
      <c r="CW86">
        <v>2.5789685547351837E-2</v>
      </c>
      <c r="CX86">
        <v>9.1517213732004166E-3</v>
      </c>
      <c r="CY86">
        <v>1.9983116537332535E-2</v>
      </c>
      <c r="CZ86">
        <v>0.20207703113555908</v>
      </c>
      <c r="DA86">
        <v>7.895631343126297E-2</v>
      </c>
      <c r="DB86">
        <v>1.5375453047454357E-2</v>
      </c>
      <c r="DC86">
        <v>0.38519290089607239</v>
      </c>
      <c r="DD86">
        <v>2.45380699634552E-2</v>
      </c>
      <c r="DE86">
        <v>6.0065863654017448E-3</v>
      </c>
      <c r="DF86">
        <v>1.1511795222759247E-2</v>
      </c>
      <c r="DG86">
        <v>0.22074213624000549</v>
      </c>
      <c r="DH86">
        <v>0.10328633524477482</v>
      </c>
      <c r="DI86">
        <v>1.910797506570816E-2</v>
      </c>
      <c r="DJ86">
        <v>0.40701106190681458</v>
      </c>
      <c r="DK86">
        <v>2.4158719927072525E-2</v>
      </c>
      <c r="DL86">
        <v>3.4370659850537777E-3</v>
      </c>
      <c r="DM86">
        <v>6.9448179565370083E-3</v>
      </c>
      <c r="DN86">
        <v>0.22176796197891235</v>
      </c>
      <c r="DO86">
        <v>0.10032044351100922</v>
      </c>
      <c r="DP86">
        <v>1.8548617139458656E-2</v>
      </c>
      <c r="DQ86">
        <v>0.35926336050033569</v>
      </c>
      <c r="DR86">
        <v>2.4862861260771751E-2</v>
      </c>
      <c r="DS86">
        <v>2.2861289326101542E-3</v>
      </c>
      <c r="DT86">
        <v>3.3269119448959827E-3</v>
      </c>
      <c r="DU86">
        <v>0.12550632655620575</v>
      </c>
      <c r="DV86">
        <v>0.14180764555931091</v>
      </c>
      <c r="DW86">
        <v>2.2127665579319E-2</v>
      </c>
    </row>
    <row r="87" spans="1:127" ht="15.55">
      <c r="A87">
        <v>1998</v>
      </c>
      <c r="B87">
        <v>0.31568276882171631</v>
      </c>
      <c r="C87">
        <v>5.3045958280563354E-2</v>
      </c>
      <c r="D87">
        <v>1.1463235132396221E-2</v>
      </c>
      <c r="E87">
        <v>7.7902883291244507E-2</v>
      </c>
      <c r="F87">
        <v>0.12875761091709137</v>
      </c>
      <c r="G87">
        <v>4.0473265573382378E-2</v>
      </c>
      <c r="H87">
        <v>4.0398281998932362E-3</v>
      </c>
      <c r="I87">
        <v>0.29848024249076843</v>
      </c>
      <c r="J87">
        <v>6.8343125283718109E-2</v>
      </c>
      <c r="K87">
        <v>1.1909653432667255E-2</v>
      </c>
      <c r="L87">
        <v>0.10459903627634048</v>
      </c>
      <c r="M87">
        <v>9.0925879776477814E-2</v>
      </c>
      <c r="N87">
        <v>2.2544361185282469E-2</v>
      </c>
      <c r="O87">
        <v>1.5818593965377659E-4</v>
      </c>
      <c r="P87">
        <v>0.26941344141960144</v>
      </c>
      <c r="Q87">
        <v>9.3284204602241516E-2</v>
      </c>
      <c r="R87">
        <v>1.1330206878483295E-2</v>
      </c>
      <c r="S87">
        <v>0.11001620441675186</v>
      </c>
      <c r="T87">
        <v>4.4812027364969254E-2</v>
      </c>
      <c r="U87">
        <v>9.9663443397730589E-3</v>
      </c>
      <c r="V87">
        <v>4.4596590669243596E-6</v>
      </c>
      <c r="W87">
        <v>0.30907979607582092</v>
      </c>
      <c r="X87">
        <v>5.9248045086860657E-2</v>
      </c>
      <c r="Y87">
        <v>1.2120956555008888E-2</v>
      </c>
      <c r="Z87">
        <v>0.1026235967874527</v>
      </c>
      <c r="AA87">
        <v>0.10774186998605728</v>
      </c>
      <c r="AB87">
        <v>2.7131092734634876E-2</v>
      </c>
      <c r="AC87">
        <v>2.1424413716886193E-4</v>
      </c>
      <c r="AD87">
        <v>0.33834797143936157</v>
      </c>
      <c r="AE87">
        <v>3.2891202718019485E-2</v>
      </c>
      <c r="AF87">
        <v>1.0875057429075241E-2</v>
      </c>
      <c r="AG87">
        <v>4.2729400098323822E-2</v>
      </c>
      <c r="AH87">
        <v>0.17860275506973267</v>
      </c>
      <c r="AI87">
        <v>6.4095469191670418E-2</v>
      </c>
      <c r="AJ87">
        <v>9.1540813446044922E-3</v>
      </c>
      <c r="AK87">
        <v>0.34281376004219055</v>
      </c>
      <c r="AL87">
        <v>2.955915778875351E-2</v>
      </c>
      <c r="AM87">
        <v>9.6847433596849442E-3</v>
      </c>
      <c r="AN87">
        <v>3.1318288296461105E-2</v>
      </c>
      <c r="AO87">
        <v>0.18912775814533234</v>
      </c>
      <c r="AP87">
        <v>7.1614749729633331E-2</v>
      </c>
      <c r="AQ87">
        <v>1.1509080417454243E-2</v>
      </c>
      <c r="AR87">
        <v>0.36277151107788086</v>
      </c>
      <c r="AS87">
        <v>2.4432824924588203E-2</v>
      </c>
      <c r="AT87">
        <v>7.0341164246201515E-3</v>
      </c>
      <c r="AU87">
        <v>1.7030254006385803E-2</v>
      </c>
      <c r="AV87">
        <v>0.20926313102245331</v>
      </c>
      <c r="AW87">
        <v>8.808441087603569E-2</v>
      </c>
      <c r="AX87">
        <v>1.6926780343055725E-2</v>
      </c>
      <c r="AY87">
        <v>0.37293189764022827</v>
      </c>
      <c r="AZ87">
        <v>2.3653352633118629E-2</v>
      </c>
      <c r="BA87">
        <v>6.1289961449801922E-3</v>
      </c>
      <c r="BB87">
        <v>1.3819808140397072E-2</v>
      </c>
      <c r="BC87">
        <v>0.21490539610385895</v>
      </c>
      <c r="BD87">
        <v>9.5866797491908073E-2</v>
      </c>
      <c r="BE87">
        <v>1.8557548522949219E-2</v>
      </c>
      <c r="BF87">
        <v>0.39386796951293945</v>
      </c>
      <c r="BG87">
        <v>2.3022694513201714E-2</v>
      </c>
      <c r="BH87">
        <v>4.4407220557332039E-3</v>
      </c>
      <c r="BI87">
        <v>9.7397761419415474E-3</v>
      </c>
      <c r="BJ87">
        <v>0.22372151911258698</v>
      </c>
      <c r="BK87">
        <v>0.11293482407927513</v>
      </c>
      <c r="BL87">
        <v>2.0008448511362076E-2</v>
      </c>
      <c r="BM87">
        <v>0.3923809826374054</v>
      </c>
      <c r="BN87">
        <v>2.2372014820575714E-2</v>
      </c>
      <c r="BO87">
        <v>2.8710109181702137E-3</v>
      </c>
      <c r="BP87">
        <v>6.6610146313905716E-3</v>
      </c>
      <c r="BQ87">
        <v>0.20451878011226654</v>
      </c>
      <c r="BR87">
        <v>0.1356307677924633</v>
      </c>
      <c r="BS87">
        <v>2.032739482820034E-2</v>
      </c>
      <c r="BT87">
        <v>0.37281531095504761</v>
      </c>
      <c r="BU87">
        <v>2.2328784689307213E-2</v>
      </c>
      <c r="BV87">
        <v>2.251399913802743E-3</v>
      </c>
      <c r="BW87">
        <v>4.7240774147212505E-3</v>
      </c>
      <c r="BX87">
        <v>0.15781965851783752</v>
      </c>
      <c r="BY87">
        <v>0.12616841495037079</v>
      </c>
      <c r="BZ87">
        <v>2.2718323394656181E-2</v>
      </c>
      <c r="CA87">
        <v>0.32416874170303345</v>
      </c>
      <c r="CB87">
        <v>4.3470695614814758E-2</v>
      </c>
      <c r="CC87">
        <v>1.4654392376542091E-2</v>
      </c>
      <c r="CD87">
        <v>7.8960515558719635E-2</v>
      </c>
      <c r="CE87">
        <v>0.14518514275550842</v>
      </c>
      <c r="CF87">
        <v>4.0221206843852997E-2</v>
      </c>
      <c r="CG87">
        <v>1.6767840133979917E-3</v>
      </c>
      <c r="CH87">
        <v>0.31877699494361877</v>
      </c>
      <c r="CI87">
        <v>3.573322668671608E-2</v>
      </c>
      <c r="CJ87">
        <v>1.2877112254500389E-2</v>
      </c>
      <c r="CK87">
        <v>4.8526547849178314E-2</v>
      </c>
      <c r="CL87">
        <v>0.16487705707550049</v>
      </c>
      <c r="CM87">
        <v>5.1778972148895264E-2</v>
      </c>
      <c r="CN87">
        <v>4.9840956926345825E-3</v>
      </c>
      <c r="CO87">
        <v>0.32766789197921753</v>
      </c>
      <c r="CP87">
        <v>2.712586335837841E-2</v>
      </c>
      <c r="CQ87">
        <v>1.0161261074244976E-2</v>
      </c>
      <c r="CR87">
        <v>2.8122181072831154E-2</v>
      </c>
      <c r="CS87">
        <v>0.18976937234401703</v>
      </c>
      <c r="CT87">
        <v>6.1196664348244667E-2</v>
      </c>
      <c r="CU87">
        <v>1.1292555369436741E-2</v>
      </c>
      <c r="CV87">
        <v>0.34615185856819153</v>
      </c>
      <c r="CW87">
        <v>2.4460045620799065E-2</v>
      </c>
      <c r="CX87">
        <v>8.2885241135954857E-3</v>
      </c>
      <c r="CY87">
        <v>1.9038712605834007E-2</v>
      </c>
      <c r="CZ87">
        <v>0.20362840592861176</v>
      </c>
      <c r="DA87">
        <v>7.4034510180354118E-2</v>
      </c>
      <c r="DB87">
        <v>1.6701655462384224E-2</v>
      </c>
      <c r="DC87">
        <v>0.39495426416397095</v>
      </c>
      <c r="DD87">
        <v>2.349802665412426E-2</v>
      </c>
      <c r="DE87">
        <v>5.5874218232929707E-3</v>
      </c>
      <c r="DF87">
        <v>1.1988862417638302E-2</v>
      </c>
      <c r="DG87">
        <v>0.23774942755699158</v>
      </c>
      <c r="DH87">
        <v>9.6355056390166283E-2</v>
      </c>
      <c r="DI87">
        <v>1.9775453954935074E-2</v>
      </c>
      <c r="DJ87">
        <v>0.40288501977920532</v>
      </c>
      <c r="DK87">
        <v>2.2395225241780281E-2</v>
      </c>
      <c r="DL87">
        <v>3.2036558259278536E-3</v>
      </c>
      <c r="DM87">
        <v>7.7008805237710476E-3</v>
      </c>
      <c r="DN87">
        <v>0.22958971560001373</v>
      </c>
      <c r="DO87">
        <v>9.1030307114124298E-2</v>
      </c>
      <c r="DP87">
        <v>1.9043799489736557E-2</v>
      </c>
      <c r="DQ87">
        <v>0.35365140438079834</v>
      </c>
      <c r="DR87">
        <v>2.3350732401013374E-2</v>
      </c>
      <c r="DS87">
        <v>2.4288345593959093E-3</v>
      </c>
      <c r="DT87">
        <v>4.325314424932003E-3</v>
      </c>
      <c r="DU87">
        <v>0.1218014732003212</v>
      </c>
      <c r="DV87">
        <v>0.13765309751033783</v>
      </c>
      <c r="DW87">
        <v>2.4476673454046249E-2</v>
      </c>
    </row>
    <row r="88" spans="1:127" ht="15.55">
      <c r="A88">
        <v>1999</v>
      </c>
      <c r="B88">
        <v>0.3137335479259491</v>
      </c>
      <c r="C88">
        <v>5.2351471036672592E-2</v>
      </c>
      <c r="D88">
        <v>1.1261321604251862E-2</v>
      </c>
      <c r="E88">
        <v>7.7341906726360321E-2</v>
      </c>
      <c r="F88">
        <v>0.13004577159881592</v>
      </c>
      <c r="G88">
        <v>3.8440139032900333E-2</v>
      </c>
      <c r="H88">
        <v>4.2929495684802532E-3</v>
      </c>
      <c r="I88">
        <v>0.29656094312667847</v>
      </c>
      <c r="J88">
        <v>6.8188145756721497E-2</v>
      </c>
      <c r="K88">
        <v>1.2090261094272137E-2</v>
      </c>
      <c r="L88">
        <v>0.10499713569879532</v>
      </c>
      <c r="M88">
        <v>8.9960537850856781E-2</v>
      </c>
      <c r="N88">
        <v>2.1159430034458637E-2</v>
      </c>
      <c r="O88">
        <v>1.654366496950388E-4</v>
      </c>
      <c r="P88">
        <v>0.26507759094238281</v>
      </c>
      <c r="Q88">
        <v>9.2370107769966125E-2</v>
      </c>
      <c r="R88">
        <v>1.1963848024606705E-2</v>
      </c>
      <c r="S88">
        <v>0.10846170037984848</v>
      </c>
      <c r="T88">
        <v>4.2666148394346237E-2</v>
      </c>
      <c r="U88">
        <v>9.608682943508029E-3</v>
      </c>
      <c r="V88">
        <v>7.1072659011406358E-6</v>
      </c>
      <c r="W88">
        <v>0.3080776035785675</v>
      </c>
      <c r="X88">
        <v>5.9342335909605026E-2</v>
      </c>
      <c r="Y88">
        <v>1.2136503122746944E-2</v>
      </c>
      <c r="Z88">
        <v>0.10372978448867798</v>
      </c>
      <c r="AA88">
        <v>0.10726092010736465</v>
      </c>
      <c r="AB88">
        <v>2.5384716689586639E-2</v>
      </c>
      <c r="AC88">
        <v>2.2335383982863277E-4</v>
      </c>
      <c r="AD88">
        <v>0.33551603555679321</v>
      </c>
      <c r="AE88">
        <v>3.2263558357954025E-2</v>
      </c>
      <c r="AF88">
        <v>1.0209858417510986E-2</v>
      </c>
      <c r="AG88">
        <v>4.2262837290763855E-2</v>
      </c>
      <c r="AH88">
        <v>0.18089158833026886</v>
      </c>
      <c r="AI88">
        <v>6.0359727591276169E-2</v>
      </c>
      <c r="AJ88">
        <v>9.5284627750515938E-3</v>
      </c>
      <c r="AK88">
        <v>0.33928391337394714</v>
      </c>
      <c r="AL88">
        <v>2.8839120641350746E-2</v>
      </c>
      <c r="AM88">
        <v>9.0809660032391548E-3</v>
      </c>
      <c r="AN88">
        <v>3.0715260654687881E-2</v>
      </c>
      <c r="AO88">
        <v>0.19137845933437347</v>
      </c>
      <c r="AP88">
        <v>6.7335529252886772E-2</v>
      </c>
      <c r="AQ88">
        <v>1.1934575624763966E-2</v>
      </c>
      <c r="AR88">
        <v>0.35606911778450012</v>
      </c>
      <c r="AS88">
        <v>2.3747114464640617E-2</v>
      </c>
      <c r="AT88">
        <v>6.4315837807953358E-3</v>
      </c>
      <c r="AU88">
        <v>1.6787998378276825E-2</v>
      </c>
      <c r="AV88">
        <v>0.21055698394775391</v>
      </c>
      <c r="AW88">
        <v>8.1255471333861351E-2</v>
      </c>
      <c r="AX88">
        <v>1.7289949581027031E-2</v>
      </c>
      <c r="AY88">
        <v>0.36452043056488037</v>
      </c>
      <c r="AZ88">
        <v>2.2934995591640472E-2</v>
      </c>
      <c r="BA88">
        <v>5.4624057374894619E-3</v>
      </c>
      <c r="BB88">
        <v>1.3730661943554878E-2</v>
      </c>
      <c r="BC88">
        <v>0.21604466438293457</v>
      </c>
      <c r="BD88">
        <v>8.7588855996727943E-2</v>
      </c>
      <c r="BE88">
        <v>1.8758831545710564E-2</v>
      </c>
      <c r="BF88">
        <v>0.38032776117324829</v>
      </c>
      <c r="BG88">
        <v>2.2252295166254044E-2</v>
      </c>
      <c r="BH88">
        <v>3.7668757140636444E-3</v>
      </c>
      <c r="BI88">
        <v>1.0070108808577061E-2</v>
      </c>
      <c r="BJ88">
        <v>0.22309064865112305</v>
      </c>
      <c r="BK88">
        <v>0.1013677641749382</v>
      </c>
      <c r="BL88">
        <v>1.9780084490776062E-2</v>
      </c>
      <c r="BM88">
        <v>0.37332364916801453</v>
      </c>
      <c r="BN88">
        <v>2.1528085693717003E-2</v>
      </c>
      <c r="BO88">
        <v>2.2098110057413578E-3</v>
      </c>
      <c r="BP88">
        <v>7.5213504023849964E-3</v>
      </c>
      <c r="BQ88">
        <v>0.20329248905181885</v>
      </c>
      <c r="BR88">
        <v>0.11872396618127823</v>
      </c>
      <c r="BS88">
        <v>2.0047940313816071E-2</v>
      </c>
      <c r="BT88">
        <v>0.34362465143203735</v>
      </c>
      <c r="BU88">
        <v>2.130642905831337E-2</v>
      </c>
      <c r="BV88">
        <v>1.443871995434165E-3</v>
      </c>
      <c r="BW88">
        <v>5.935578141361475E-3</v>
      </c>
      <c r="BX88">
        <v>0.15428082644939423</v>
      </c>
      <c r="BY88">
        <v>0.10695155709981918</v>
      </c>
      <c r="BZ88">
        <v>2.1885603666305542E-2</v>
      </c>
      <c r="CA88">
        <v>0.32312682271003723</v>
      </c>
      <c r="CB88">
        <v>4.3523486703634262E-2</v>
      </c>
      <c r="CC88">
        <v>1.3921783305704594E-2</v>
      </c>
      <c r="CD88">
        <v>8.0232538282871246E-2</v>
      </c>
      <c r="CE88">
        <v>0.14640958607196808</v>
      </c>
      <c r="CF88">
        <v>3.7422524765133858E-2</v>
      </c>
      <c r="CG88">
        <v>1.6169011360034347E-3</v>
      </c>
      <c r="CH88">
        <v>0.31802526116371155</v>
      </c>
      <c r="CI88">
        <v>3.5288203507661819E-2</v>
      </c>
      <c r="CJ88">
        <v>1.2436439283192158E-2</v>
      </c>
      <c r="CK88">
        <v>4.8354301601648331E-2</v>
      </c>
      <c r="CL88">
        <v>0.16708864271640778</v>
      </c>
      <c r="CM88">
        <v>4.9705756828188896E-2</v>
      </c>
      <c r="CN88">
        <v>5.1519311964511871E-3</v>
      </c>
      <c r="CO88">
        <v>0.32550641894340515</v>
      </c>
      <c r="CP88">
        <v>2.6683999225497246E-2</v>
      </c>
      <c r="CQ88">
        <v>9.9364491179585457E-3</v>
      </c>
      <c r="CR88">
        <v>2.7844330295920372E-2</v>
      </c>
      <c r="CS88">
        <v>0.19071176648139954</v>
      </c>
      <c r="CT88">
        <v>5.8351876214146614E-2</v>
      </c>
      <c r="CU88">
        <v>1.1977990157902241E-2</v>
      </c>
      <c r="CV88">
        <v>0.3434755802154541</v>
      </c>
      <c r="CW88">
        <v>2.3843897506594658E-2</v>
      </c>
      <c r="CX88">
        <v>7.7197188511490822E-3</v>
      </c>
      <c r="CY88">
        <v>1.860407367348671E-2</v>
      </c>
      <c r="CZ88">
        <v>0.20666411519050598</v>
      </c>
      <c r="DA88">
        <v>6.9244556128978729E-2</v>
      </c>
      <c r="DB88">
        <v>1.7399204894900322E-2</v>
      </c>
      <c r="DC88">
        <v>0.38566437363624573</v>
      </c>
      <c r="DD88">
        <v>2.2804087027907372E-2</v>
      </c>
      <c r="DE88">
        <v>4.9532358534634113E-3</v>
      </c>
      <c r="DF88">
        <v>1.2012060731649399E-2</v>
      </c>
      <c r="DG88">
        <v>0.23817527294158936</v>
      </c>
      <c r="DH88">
        <v>8.8143715634942055E-2</v>
      </c>
      <c r="DI88">
        <v>1.9576000049710274E-2</v>
      </c>
      <c r="DJ88">
        <v>0.39023354649543762</v>
      </c>
      <c r="DK88">
        <v>2.1654291078448296E-2</v>
      </c>
      <c r="DL88">
        <v>2.6459190994501114E-3</v>
      </c>
      <c r="DM88">
        <v>8.4242532029747963E-3</v>
      </c>
      <c r="DN88">
        <v>0.23119859397411346</v>
      </c>
      <c r="DO88">
        <v>8.0650515854358673E-2</v>
      </c>
      <c r="DP88">
        <v>1.9001618027687073E-2</v>
      </c>
      <c r="DQ88">
        <v>0.31491115689277649</v>
      </c>
      <c r="DR88">
        <v>2.1583443507552147E-2</v>
      </c>
      <c r="DS88">
        <v>1.1668443912640214E-3</v>
      </c>
      <c r="DT88">
        <v>4.6848608180880547E-3</v>
      </c>
      <c r="DU88">
        <v>0.11172741651535034</v>
      </c>
      <c r="DV88">
        <v>0.11757811158895493</v>
      </c>
      <c r="DW88">
        <v>2.3686198517680168E-2</v>
      </c>
    </row>
    <row r="89" spans="1:127" ht="15.55">
      <c r="A89">
        <v>2000</v>
      </c>
      <c r="B89">
        <v>0.31387609243392944</v>
      </c>
      <c r="C89">
        <v>5.0620503723621368E-2</v>
      </c>
      <c r="D89">
        <v>1.1070804670453072E-2</v>
      </c>
      <c r="E89">
        <v>7.6782353222370148E-2</v>
      </c>
      <c r="F89">
        <v>0.13448910415172577</v>
      </c>
      <c r="G89">
        <v>3.7036302499473095E-2</v>
      </c>
      <c r="H89">
        <v>3.8770122919231653E-3</v>
      </c>
      <c r="I89">
        <v>0.2954985499382019</v>
      </c>
      <c r="J89">
        <v>6.6419243812561035E-2</v>
      </c>
      <c r="K89">
        <v>1.2219516560435295E-2</v>
      </c>
      <c r="L89">
        <v>0.10484413802623749</v>
      </c>
      <c r="M89">
        <v>9.150320291519165E-2</v>
      </c>
      <c r="N89">
        <v>2.0368642173707485E-2</v>
      </c>
      <c r="O89">
        <v>1.4381641813088208E-4</v>
      </c>
      <c r="P89">
        <v>0.26328900456428528</v>
      </c>
      <c r="Q89">
        <v>8.9568890631198883E-2</v>
      </c>
      <c r="R89">
        <v>1.2499747797846794E-2</v>
      </c>
      <c r="S89">
        <v>0.10805991291999817</v>
      </c>
      <c r="T89">
        <v>4.3748307973146439E-2</v>
      </c>
      <c r="U89">
        <v>9.3992468900978565E-3</v>
      </c>
      <c r="V89">
        <v>1.289802366954973E-5</v>
      </c>
      <c r="W89">
        <v>0.30725312232971191</v>
      </c>
      <c r="X89">
        <v>5.7971000671386719E-2</v>
      </c>
      <c r="Y89">
        <v>1.2117248028516769E-2</v>
      </c>
      <c r="Z89">
        <v>0.10367056727409363</v>
      </c>
      <c r="AA89">
        <v>0.10893090069293976</v>
      </c>
      <c r="AB89">
        <v>2.437182143330574E-2</v>
      </c>
      <c r="AC89">
        <v>1.915938628371805E-4</v>
      </c>
      <c r="AD89">
        <v>0.33651268482208252</v>
      </c>
      <c r="AE89">
        <v>3.1160334125161171E-2</v>
      </c>
      <c r="AF89">
        <v>9.6558742225170135E-3</v>
      </c>
      <c r="AG89">
        <v>4.2217127978801727E-2</v>
      </c>
      <c r="AH89">
        <v>0.18743717670440674</v>
      </c>
      <c r="AI89">
        <v>5.7566767558455467E-2</v>
      </c>
      <c r="AJ89">
        <v>8.4753930568695068E-3</v>
      </c>
      <c r="AK89">
        <v>0.34013444185256958</v>
      </c>
      <c r="AL89">
        <v>2.7832692489027977E-2</v>
      </c>
      <c r="AM89">
        <v>8.5156811401247978E-3</v>
      </c>
      <c r="AN89">
        <v>3.0823400244116783E-2</v>
      </c>
      <c r="AO89">
        <v>0.1984696239233017</v>
      </c>
      <c r="AP89">
        <v>6.3934257254004478E-2</v>
      </c>
      <c r="AQ89">
        <v>1.0558788664638996E-2</v>
      </c>
      <c r="AR89">
        <v>0.35568904876708984</v>
      </c>
      <c r="AS89">
        <v>2.276243269443512E-2</v>
      </c>
      <c r="AT89">
        <v>5.8980351313948631E-3</v>
      </c>
      <c r="AU89">
        <v>1.684277132153511E-2</v>
      </c>
      <c r="AV89">
        <v>0.2179008275270462</v>
      </c>
      <c r="AW89">
        <v>7.7189058065414429E-2</v>
      </c>
      <c r="AX89">
        <v>1.5095926821231842E-2</v>
      </c>
      <c r="AY89">
        <v>0.36432239413261414</v>
      </c>
      <c r="AZ89">
        <v>2.2037247195839882E-2</v>
      </c>
      <c r="BA89">
        <v>4.9450029619038105E-3</v>
      </c>
      <c r="BB89">
        <v>1.4131422154605389E-2</v>
      </c>
      <c r="BC89">
        <v>0.22464355826377869</v>
      </c>
      <c r="BD89">
        <v>8.2484345883131027E-2</v>
      </c>
      <c r="BE89">
        <v>1.6080800443887711E-2</v>
      </c>
      <c r="BF89">
        <v>0.37947678565979004</v>
      </c>
      <c r="BG89">
        <v>2.124052494764328E-2</v>
      </c>
      <c r="BH89">
        <v>3.3473200164735317E-3</v>
      </c>
      <c r="BI89">
        <v>1.0852155275642872E-2</v>
      </c>
      <c r="BJ89">
        <v>0.23260733485221863</v>
      </c>
      <c r="BK89">
        <v>9.4864886254072189E-2</v>
      </c>
      <c r="BL89">
        <v>1.6564583405852318E-2</v>
      </c>
      <c r="BM89">
        <v>0.37597346305847168</v>
      </c>
      <c r="BN89">
        <v>2.0332438871264458E-2</v>
      </c>
      <c r="BO89">
        <v>1.9466234371066093E-3</v>
      </c>
      <c r="BP89">
        <v>8.4264278411865234E-3</v>
      </c>
      <c r="BQ89">
        <v>0.21632179617881775</v>
      </c>
      <c r="BR89">
        <v>0.1120679322630167</v>
      </c>
      <c r="BS89">
        <v>1.6878247261047363E-2</v>
      </c>
      <c r="BT89">
        <v>0.35098621249198914</v>
      </c>
      <c r="BU89">
        <v>2.0456653088331223E-2</v>
      </c>
      <c r="BV89">
        <v>1.4264570781961083E-3</v>
      </c>
      <c r="BW89">
        <v>6.7998236045241356E-3</v>
      </c>
      <c r="BX89">
        <v>0.17122370004653931</v>
      </c>
      <c r="BY89">
        <v>0.10104186087846756</v>
      </c>
      <c r="BZ89">
        <v>1.8746599555015564E-2</v>
      </c>
      <c r="CA89">
        <v>0.3242647647857666</v>
      </c>
      <c r="CB89">
        <v>4.2413610965013504E-2</v>
      </c>
      <c r="CC89">
        <v>1.3511734083294868E-2</v>
      </c>
      <c r="CD89">
        <v>8.0747969448566437E-2</v>
      </c>
      <c r="CE89">
        <v>0.15012812614440918</v>
      </c>
      <c r="CF89">
        <v>3.603346087038517E-2</v>
      </c>
      <c r="CG89">
        <v>1.4298530295491219E-3</v>
      </c>
      <c r="CH89">
        <v>0.31948673725128174</v>
      </c>
      <c r="CI89">
        <v>3.4563124179840088E-2</v>
      </c>
      <c r="CJ89">
        <v>1.1990430764853954E-2</v>
      </c>
      <c r="CK89">
        <v>4.938175156712532E-2</v>
      </c>
      <c r="CL89">
        <v>0.17267599701881409</v>
      </c>
      <c r="CM89">
        <v>4.633939266204834E-2</v>
      </c>
      <c r="CN89">
        <v>4.5360405929386616E-3</v>
      </c>
      <c r="CO89">
        <v>0.32291132211685181</v>
      </c>
      <c r="CP89">
        <v>2.5515714660286903E-2</v>
      </c>
      <c r="CQ89">
        <v>9.5163667574524879E-3</v>
      </c>
      <c r="CR89">
        <v>2.7136817574501038E-2</v>
      </c>
      <c r="CS89">
        <v>0.19230103492736816</v>
      </c>
      <c r="CT89">
        <v>5.708467960357666E-2</v>
      </c>
      <c r="CU89">
        <v>1.1356706731021404E-2</v>
      </c>
      <c r="CV89">
        <v>0.34294754266738892</v>
      </c>
      <c r="CW89">
        <v>2.3160997778177261E-2</v>
      </c>
      <c r="CX89">
        <v>7.1984855458140373E-3</v>
      </c>
      <c r="CY89">
        <v>1.8756728619337082E-2</v>
      </c>
      <c r="CZ89">
        <v>0.21341091394424438</v>
      </c>
      <c r="DA89">
        <v>6.5021978691220284E-2</v>
      </c>
      <c r="DB89">
        <v>1.5398439951241016E-2</v>
      </c>
      <c r="DC89">
        <v>0.38224941492080688</v>
      </c>
      <c r="DD89">
        <v>2.1959207952022552E-2</v>
      </c>
      <c r="DE89">
        <v>4.4558667577803135E-3</v>
      </c>
      <c r="DF89">
        <v>1.2771937996149063E-2</v>
      </c>
      <c r="DG89">
        <v>0.24549612402915955</v>
      </c>
      <c r="DH89">
        <v>8.124995231628418E-2</v>
      </c>
      <c r="DI89">
        <v>1.6316341236233711E-2</v>
      </c>
      <c r="DJ89">
        <v>0.3898683488368988</v>
      </c>
      <c r="DK89">
        <v>2.0263366401195526E-2</v>
      </c>
      <c r="DL89">
        <v>2.2358768619596958E-3</v>
      </c>
      <c r="DM89">
        <v>9.3309478834271431E-3</v>
      </c>
      <c r="DN89">
        <v>0.24139988422393799</v>
      </c>
      <c r="DO89">
        <v>7.5303986668586731E-2</v>
      </c>
      <c r="DP89">
        <v>1.5839295461773872E-2</v>
      </c>
      <c r="DQ89">
        <v>0.331462562084198</v>
      </c>
      <c r="DR89">
        <v>2.1920090541243553E-2</v>
      </c>
      <c r="DS89">
        <v>1.0679714614525437E-3</v>
      </c>
      <c r="DT89">
        <v>7.1511566638946533E-3</v>
      </c>
      <c r="DU89">
        <v>0.14524203538894653</v>
      </c>
      <c r="DV89">
        <v>0.10356279462575912</v>
      </c>
      <c r="DW89">
        <v>1.9582690671086311E-2</v>
      </c>
    </row>
    <row r="90" spans="1:127" ht="15.55">
      <c r="A90">
        <v>2001</v>
      </c>
      <c r="B90">
        <v>0.31093642115592957</v>
      </c>
      <c r="C90">
        <v>5.0720237195491791E-2</v>
      </c>
      <c r="D90">
        <v>1.1721363291144371E-2</v>
      </c>
      <c r="E90">
        <v>7.9917319118976593E-2</v>
      </c>
      <c r="F90">
        <v>0.13505265116691589</v>
      </c>
      <c r="G90">
        <v>2.9633946716785431E-2</v>
      </c>
      <c r="H90">
        <v>3.8909167051315308E-3</v>
      </c>
      <c r="I90">
        <v>0.29134246706962585</v>
      </c>
      <c r="J90">
        <v>6.4050473272800446E-2</v>
      </c>
      <c r="K90">
        <v>1.2517021037638187E-2</v>
      </c>
      <c r="L90">
        <v>0.10410308837890625</v>
      </c>
      <c r="M90">
        <v>9.4072803854942322E-2</v>
      </c>
      <c r="N90">
        <v>1.6425506677478552E-2</v>
      </c>
      <c r="O90">
        <v>1.7358998593408614E-4</v>
      </c>
      <c r="P90">
        <v>0.25568732619285583</v>
      </c>
      <c r="Q90">
        <v>8.5755899548530579E-2</v>
      </c>
      <c r="R90">
        <v>1.3125163502991199E-2</v>
      </c>
      <c r="S90">
        <v>0.10714001953601837</v>
      </c>
      <c r="T90">
        <v>4.2540624737739563E-2</v>
      </c>
      <c r="U90">
        <v>7.1099021006375551E-3</v>
      </c>
      <c r="V90">
        <v>1.5719706425443292E-5</v>
      </c>
      <c r="W90">
        <v>0.3044230043888092</v>
      </c>
      <c r="X90">
        <v>5.6087560951709747E-2</v>
      </c>
      <c r="Y90">
        <v>1.2293916195631027E-2</v>
      </c>
      <c r="Z90">
        <v>0.10298895835876465</v>
      </c>
      <c r="AA90">
        <v>0.1129780188202858</v>
      </c>
      <c r="AB90">
        <v>1.9843051675707102E-2</v>
      </c>
      <c r="AC90">
        <v>2.315066521987319E-4</v>
      </c>
      <c r="AD90">
        <v>0.33758163452148438</v>
      </c>
      <c r="AE90">
        <v>3.2592866569757462E-2</v>
      </c>
      <c r="AF90">
        <v>1.0639374144375324E-2</v>
      </c>
      <c r="AG90">
        <v>4.7027833759784698E-2</v>
      </c>
      <c r="AH90">
        <v>0.19077986478805542</v>
      </c>
      <c r="AI90">
        <v>4.7595696523785591E-2</v>
      </c>
      <c r="AJ90">
        <v>8.9459950104355812E-3</v>
      </c>
      <c r="AK90">
        <v>0.34162041544914246</v>
      </c>
      <c r="AL90">
        <v>2.9591724276542664E-2</v>
      </c>
      <c r="AM90">
        <v>9.6484553068876266E-3</v>
      </c>
      <c r="AN90">
        <v>3.4709751605987549E-2</v>
      </c>
      <c r="AO90">
        <v>0.20227093994617462</v>
      </c>
      <c r="AP90">
        <v>5.3967030718922615E-2</v>
      </c>
      <c r="AQ90">
        <v>1.1432514525949955E-2</v>
      </c>
      <c r="AR90">
        <v>0.35861104726791382</v>
      </c>
      <c r="AS90">
        <v>2.5064123794436455E-2</v>
      </c>
      <c r="AT90">
        <v>7.1386182680726051E-3</v>
      </c>
      <c r="AU90">
        <v>1.8969520926475525E-2</v>
      </c>
      <c r="AV90">
        <v>0.22270888090133667</v>
      </c>
      <c r="AW90">
        <v>6.7847032099962234E-2</v>
      </c>
      <c r="AX90">
        <v>1.6882877796888351E-2</v>
      </c>
      <c r="AY90">
        <v>0.3704998791217804</v>
      </c>
      <c r="AZ90">
        <v>2.466721273958683E-2</v>
      </c>
      <c r="BA90">
        <v>6.3075949437916279E-3</v>
      </c>
      <c r="BB90">
        <v>1.5604635700583458E-2</v>
      </c>
      <c r="BC90">
        <v>0.23047254979610443</v>
      </c>
      <c r="BD90">
        <v>7.4914103373885155E-2</v>
      </c>
      <c r="BE90">
        <v>1.8533796072006226E-2</v>
      </c>
      <c r="BF90">
        <v>0.39044544100761414</v>
      </c>
      <c r="BG90">
        <v>2.4708867073059082E-2</v>
      </c>
      <c r="BH90">
        <v>4.9108732491731644E-3</v>
      </c>
      <c r="BI90">
        <v>1.1399061419069767E-2</v>
      </c>
      <c r="BJ90">
        <v>0.23814825713634491</v>
      </c>
      <c r="BK90">
        <v>9.1015897691249847E-2</v>
      </c>
      <c r="BL90">
        <v>2.0262477919459343E-2</v>
      </c>
      <c r="BM90">
        <v>0.39829215407371521</v>
      </c>
      <c r="BN90">
        <v>2.4827761575579643E-2</v>
      </c>
      <c r="BO90">
        <v>3.6221018526703119E-3</v>
      </c>
      <c r="BP90">
        <v>8.5698673501610756E-3</v>
      </c>
      <c r="BQ90">
        <v>0.22465457022190094</v>
      </c>
      <c r="BR90">
        <v>0.11451833322644234</v>
      </c>
      <c r="BS90">
        <v>2.2099511697888374E-2</v>
      </c>
      <c r="BT90">
        <v>0.36782822012901306</v>
      </c>
      <c r="BU90">
        <v>2.4753587320446968E-2</v>
      </c>
      <c r="BV90">
        <v>2.9313510749489069E-3</v>
      </c>
      <c r="BW90">
        <v>6.1702835373580456E-3</v>
      </c>
      <c r="BX90">
        <v>0.17276234924793243</v>
      </c>
      <c r="BY90">
        <v>9.8001658916473389E-2</v>
      </c>
      <c r="BZ90">
        <v>2.4611486122012138E-2</v>
      </c>
      <c r="CA90">
        <v>0.32524797320365906</v>
      </c>
      <c r="CB90">
        <v>4.1757781058549881E-2</v>
      </c>
      <c r="CC90">
        <v>1.3665451668202877E-2</v>
      </c>
      <c r="CD90">
        <v>8.4644898772239685E-2</v>
      </c>
      <c r="CE90">
        <v>0.1556883305311203</v>
      </c>
      <c r="CF90">
        <v>2.8138862922787666E-2</v>
      </c>
      <c r="CG90">
        <v>1.3526376569643617E-3</v>
      </c>
      <c r="CH90">
        <v>0.32162934541702271</v>
      </c>
      <c r="CI90">
        <v>3.4918870776891708E-2</v>
      </c>
      <c r="CJ90">
        <v>1.2601512484252453E-2</v>
      </c>
      <c r="CK90">
        <v>5.3229611366987228E-2</v>
      </c>
      <c r="CL90">
        <v>0.17822380363941193</v>
      </c>
      <c r="CM90">
        <v>3.7635905668139458E-2</v>
      </c>
      <c r="CN90">
        <v>5.019651260226965E-3</v>
      </c>
      <c r="CO90">
        <v>0.31829264760017395</v>
      </c>
      <c r="CP90">
        <v>2.6410156860947609E-2</v>
      </c>
      <c r="CQ90">
        <v>9.956851601600647E-3</v>
      </c>
      <c r="CR90">
        <v>3.0380792915821075E-2</v>
      </c>
      <c r="CS90">
        <v>0.19638007879257202</v>
      </c>
      <c r="CT90">
        <v>4.3880604207515717E-2</v>
      </c>
      <c r="CU90">
        <v>1.1284150183200836E-2</v>
      </c>
      <c r="CV90">
        <v>0.34556147456169128</v>
      </c>
      <c r="CW90">
        <v>2.4615133181214333E-2</v>
      </c>
      <c r="CX90">
        <v>8.0539500340819359E-3</v>
      </c>
      <c r="CY90">
        <v>2.0862968638539314E-2</v>
      </c>
      <c r="CZ90">
        <v>0.22087541222572327</v>
      </c>
      <c r="DA90">
        <v>5.4781636223196983E-2</v>
      </c>
      <c r="DB90">
        <v>1.6372382640838623E-2</v>
      </c>
      <c r="DC90">
        <v>0.38469299674034119</v>
      </c>
      <c r="DD90">
        <v>2.462170273065567E-2</v>
      </c>
      <c r="DE90">
        <v>5.8556725271046162E-3</v>
      </c>
      <c r="DF90">
        <v>1.3473144732415676E-2</v>
      </c>
      <c r="DG90">
        <v>0.24804048240184784</v>
      </c>
      <c r="DH90">
        <v>7.3786245658993721E-2</v>
      </c>
      <c r="DI90">
        <v>1.8915748223662376E-2</v>
      </c>
      <c r="DJ90">
        <v>0.4175727367401123</v>
      </c>
      <c r="DK90">
        <v>2.487470768392086E-2</v>
      </c>
      <c r="DL90">
        <v>4.0592765435576439E-3</v>
      </c>
      <c r="DM90">
        <v>1.0088560171425343E-2</v>
      </c>
      <c r="DN90">
        <v>0.25749707221984863</v>
      </c>
      <c r="DO90">
        <v>6.9577053189277649E-2</v>
      </c>
      <c r="DP90">
        <v>2.0509686321020126E-2</v>
      </c>
      <c r="DQ90">
        <v>0.34703540802001953</v>
      </c>
      <c r="DR90">
        <v>2.4763938039541245E-2</v>
      </c>
      <c r="DS90">
        <v>2.8788493946194649E-3</v>
      </c>
      <c r="DT90">
        <v>4.6957489103078842E-3</v>
      </c>
      <c r="DU90">
        <v>0.13516221940517426</v>
      </c>
      <c r="DV90">
        <v>0.11154975742101669</v>
      </c>
      <c r="DW90">
        <v>2.6482230052351952E-2</v>
      </c>
    </row>
    <row r="91" spans="1:127" ht="15.55">
      <c r="A91">
        <v>2002</v>
      </c>
      <c r="B91">
        <v>0.28990456461906433</v>
      </c>
      <c r="C91">
        <v>5.0929058343172073E-2</v>
      </c>
      <c r="D91">
        <v>1.2140297330915928E-2</v>
      </c>
      <c r="E91">
        <v>8.0003730952739716E-2</v>
      </c>
      <c r="F91">
        <v>0.11201188713312149</v>
      </c>
      <c r="G91">
        <v>3.1343318521976471E-2</v>
      </c>
      <c r="H91">
        <v>3.4762867726385593E-3</v>
      </c>
      <c r="I91">
        <v>0.27443405985832214</v>
      </c>
      <c r="J91">
        <v>6.4093343913555145E-2</v>
      </c>
      <c r="K91">
        <v>1.2800110504031181E-2</v>
      </c>
      <c r="L91">
        <v>0.10358752310276031</v>
      </c>
      <c r="M91">
        <v>7.6664172112941742E-2</v>
      </c>
      <c r="N91">
        <v>1.7140586860477924E-2</v>
      </c>
      <c r="O91">
        <v>1.4834184548817575E-4</v>
      </c>
      <c r="P91">
        <v>0.24110788106918335</v>
      </c>
      <c r="Q91">
        <v>8.6497955024242401E-2</v>
      </c>
      <c r="R91">
        <v>1.3208344578742981E-2</v>
      </c>
      <c r="S91">
        <v>0.10522953420877457</v>
      </c>
      <c r="T91">
        <v>2.9664445668458939E-2</v>
      </c>
      <c r="U91">
        <v>6.4976650755852461E-3</v>
      </c>
      <c r="V91">
        <v>9.9444414445315488E-6</v>
      </c>
      <c r="W91">
        <v>0.2865602970123291</v>
      </c>
      <c r="X91">
        <v>5.5941101163625717E-2</v>
      </c>
      <c r="Y91">
        <v>1.2651568278670311E-2</v>
      </c>
      <c r="Z91">
        <v>0.1029900461435318</v>
      </c>
      <c r="AA91">
        <v>9.3765698373317719E-2</v>
      </c>
      <c r="AB91">
        <v>2.1013169549405575E-2</v>
      </c>
      <c r="AC91">
        <v>1.9869975221809E-4</v>
      </c>
      <c r="AD91">
        <v>0.31115856766700745</v>
      </c>
      <c r="AE91">
        <v>3.2843440771102905E-2</v>
      </c>
      <c r="AF91">
        <v>1.1233820579946041E-2</v>
      </c>
      <c r="AG91">
        <v>4.760337620973587E-2</v>
      </c>
      <c r="AH91">
        <v>0.16057398915290833</v>
      </c>
      <c r="AI91">
        <v>5.0855593755841255E-2</v>
      </c>
      <c r="AJ91">
        <v>8.048349991440773E-3</v>
      </c>
      <c r="AK91">
        <v>0.31178945302963257</v>
      </c>
      <c r="AL91">
        <v>2.9903575778007507E-2</v>
      </c>
      <c r="AM91">
        <v>1.0169441811740398E-2</v>
      </c>
      <c r="AN91">
        <v>3.4924078732728958E-2</v>
      </c>
      <c r="AO91">
        <v>0.16869257390499115</v>
      </c>
      <c r="AP91">
        <v>5.7748369872570038E-2</v>
      </c>
      <c r="AQ91">
        <v>1.0351409204304218E-2</v>
      </c>
      <c r="AR91">
        <v>0.32365769147872925</v>
      </c>
      <c r="AS91">
        <v>2.5501808151602745E-2</v>
      </c>
      <c r="AT91">
        <v>7.5432956218719482E-3</v>
      </c>
      <c r="AU91">
        <v>1.8411703407764435E-2</v>
      </c>
      <c r="AV91">
        <v>0.18409369885921478</v>
      </c>
      <c r="AW91">
        <v>7.2456071153283119E-2</v>
      </c>
      <c r="AX91">
        <v>1.5651114284992218E-2</v>
      </c>
      <c r="AY91">
        <v>0.33090603351593018</v>
      </c>
      <c r="AZ91">
        <v>2.5091895833611488E-2</v>
      </c>
      <c r="BA91">
        <v>6.629659328609705E-3</v>
      </c>
      <c r="BB91">
        <v>1.4822517521679401E-2</v>
      </c>
      <c r="BC91">
        <v>0.18782173097133636</v>
      </c>
      <c r="BD91">
        <v>7.9321637749671936E-2</v>
      </c>
      <c r="BE91">
        <v>1.7218587920069695E-2</v>
      </c>
      <c r="BF91">
        <v>0.34794768691062927</v>
      </c>
      <c r="BG91">
        <v>2.534753642976284E-2</v>
      </c>
      <c r="BH91">
        <v>5.1238252781331539E-3</v>
      </c>
      <c r="BI91">
        <v>1.0186143219470978E-2</v>
      </c>
      <c r="BJ91">
        <v>0.19325971603393555</v>
      </c>
      <c r="BK91">
        <v>9.4961840659379959E-2</v>
      </c>
      <c r="BL91">
        <v>1.9068615511059761E-2</v>
      </c>
      <c r="BM91">
        <v>0.35692563652992249</v>
      </c>
      <c r="BN91">
        <v>2.5715997442603111E-2</v>
      </c>
      <c r="BO91">
        <v>3.5456214100122452E-3</v>
      </c>
      <c r="BP91">
        <v>6.7718867212533951E-3</v>
      </c>
      <c r="BQ91">
        <v>0.18025752902030945</v>
      </c>
      <c r="BR91">
        <v>0.11906731128692627</v>
      </c>
      <c r="BS91">
        <v>2.1567285060882568E-2</v>
      </c>
      <c r="BT91">
        <v>0.33832293748855591</v>
      </c>
      <c r="BU91">
        <v>2.5660570710897446E-2</v>
      </c>
      <c r="BV91">
        <v>2.7191913686692715E-3</v>
      </c>
      <c r="BW91">
        <v>3.9705256931483746E-3</v>
      </c>
      <c r="BX91">
        <v>0.13977576792240143</v>
      </c>
      <c r="BY91">
        <v>9.2972859740257263E-2</v>
      </c>
      <c r="BZ91">
        <v>2.3991381749510765E-2</v>
      </c>
      <c r="CA91">
        <v>0.30925971269607544</v>
      </c>
      <c r="CB91">
        <v>4.1692052036523819E-2</v>
      </c>
      <c r="CC91">
        <v>1.443746592849493E-2</v>
      </c>
      <c r="CD91">
        <v>8.5766434669494629E-2</v>
      </c>
      <c r="CE91">
        <v>0.13613808155059814</v>
      </c>
      <c r="CF91">
        <v>3.0109226703643799E-2</v>
      </c>
      <c r="CG91">
        <v>1.1164386523887515E-3</v>
      </c>
      <c r="CH91">
        <v>0.2982199490070343</v>
      </c>
      <c r="CI91">
        <v>3.4936308860778809E-2</v>
      </c>
      <c r="CJ91">
        <v>1.3172028586268425E-2</v>
      </c>
      <c r="CK91">
        <v>5.3803399205207825E-2</v>
      </c>
      <c r="CL91">
        <v>0.15108378231525421</v>
      </c>
      <c r="CM91">
        <v>4.0932413190603256E-2</v>
      </c>
      <c r="CN91">
        <v>4.29202476516366E-3</v>
      </c>
      <c r="CO91">
        <v>0.2999948263168335</v>
      </c>
      <c r="CP91">
        <v>2.6840005069971085E-2</v>
      </c>
      <c r="CQ91">
        <v>1.0525948368012905E-2</v>
      </c>
      <c r="CR91">
        <v>3.0128942802548409E-2</v>
      </c>
      <c r="CS91">
        <v>0.17192322015762329</v>
      </c>
      <c r="CT91">
        <v>5.0042759627103806E-2</v>
      </c>
      <c r="CU91">
        <v>1.0533947497606277E-2</v>
      </c>
      <c r="CV91">
        <v>0.31024813652038574</v>
      </c>
      <c r="CW91">
        <v>2.4782009422779083E-2</v>
      </c>
      <c r="CX91">
        <v>8.455030620098114E-3</v>
      </c>
      <c r="CY91">
        <v>2.0442727953195572E-2</v>
      </c>
      <c r="CZ91">
        <v>0.18122979998588562</v>
      </c>
      <c r="DA91">
        <v>6.0362584888935089E-2</v>
      </c>
      <c r="DB91">
        <v>1.4975982718169689E-2</v>
      </c>
      <c r="DC91">
        <v>0.34140712022781372</v>
      </c>
      <c r="DD91">
        <v>2.5079106912016869E-2</v>
      </c>
      <c r="DE91">
        <v>6.2735704705119133E-3</v>
      </c>
      <c r="DF91">
        <v>1.2673480436205864E-2</v>
      </c>
      <c r="DG91">
        <v>0.20273201167583466</v>
      </c>
      <c r="DH91">
        <v>7.7400647103786469E-2</v>
      </c>
      <c r="DI91">
        <v>1.7248298972845078E-2</v>
      </c>
      <c r="DJ91">
        <v>0.36926078796386719</v>
      </c>
      <c r="DK91">
        <v>2.5752749294042587E-2</v>
      </c>
      <c r="DL91">
        <v>4.0936144068837166E-3</v>
      </c>
      <c r="DM91">
        <v>8.6294263601303101E-3</v>
      </c>
      <c r="DN91">
        <v>0.20710037648677826</v>
      </c>
      <c r="DO91">
        <v>6.389831006526947E-2</v>
      </c>
      <c r="DP91">
        <v>1.9959902390837669E-2</v>
      </c>
      <c r="DQ91">
        <v>0.32699444890022278</v>
      </c>
      <c r="DR91">
        <v>2.5562960654497147E-2</v>
      </c>
      <c r="DS91">
        <v>2.2917692549526691E-3</v>
      </c>
      <c r="DT91">
        <v>2.6147130411118269E-3</v>
      </c>
      <c r="DU91">
        <v>0.11489570140838623</v>
      </c>
      <c r="DV91">
        <v>0.10372558981180191</v>
      </c>
      <c r="DW91">
        <v>2.5429362431168556E-2</v>
      </c>
    </row>
    <row r="92" spans="1:127" ht="15.55">
      <c r="A92">
        <v>2003</v>
      </c>
      <c r="B92">
        <v>0.28411442041397095</v>
      </c>
      <c r="C92">
        <v>5.1368188112974167E-2</v>
      </c>
      <c r="D92">
        <v>1.2253616936504841E-2</v>
      </c>
      <c r="E92">
        <v>7.9454787075519562E-2</v>
      </c>
      <c r="F92">
        <v>0.102316714823246</v>
      </c>
      <c r="G92">
        <v>3.583108726888895E-2</v>
      </c>
      <c r="H92">
        <v>2.8900231700390577E-3</v>
      </c>
      <c r="I92">
        <v>0.26967182755470276</v>
      </c>
      <c r="J92">
        <v>6.4669497311115265E-2</v>
      </c>
      <c r="K92">
        <v>1.2744074687361717E-2</v>
      </c>
      <c r="L92">
        <v>0.10273443162441254</v>
      </c>
      <c r="M92">
        <v>6.9504633545875549E-2</v>
      </c>
      <c r="N92">
        <v>1.9895162433385849E-2</v>
      </c>
      <c r="O92">
        <v>1.2401255662553012E-4</v>
      </c>
      <c r="P92">
        <v>0.23933506011962891</v>
      </c>
      <c r="Q92">
        <v>8.8167332112789154E-2</v>
      </c>
      <c r="R92">
        <v>1.3044067658483982E-2</v>
      </c>
      <c r="S92">
        <v>0.10496844351291656</v>
      </c>
      <c r="T92">
        <v>2.5794005021452904E-2</v>
      </c>
      <c r="U92">
        <v>7.3504173196852207E-3</v>
      </c>
      <c r="V92">
        <v>1.0796748938446399E-5</v>
      </c>
      <c r="W92">
        <v>0.28044760227203369</v>
      </c>
      <c r="X92">
        <v>5.6322935968637466E-2</v>
      </c>
      <c r="Y92">
        <v>1.2637516483664513E-2</v>
      </c>
      <c r="Z92">
        <v>0.10194090008735657</v>
      </c>
      <c r="AA92">
        <v>8.5030891001224518E-2</v>
      </c>
      <c r="AB92">
        <v>2.4351125583052635E-2</v>
      </c>
      <c r="AC92">
        <v>1.6422744374722242E-4</v>
      </c>
      <c r="AD92">
        <v>0.30383720993995667</v>
      </c>
      <c r="AE92">
        <v>3.3203944563865662E-2</v>
      </c>
      <c r="AF92">
        <v>1.1583847925066948E-2</v>
      </c>
      <c r="AG92">
        <v>4.766414687037468E-2</v>
      </c>
      <c r="AH92">
        <v>0.14712482690811157</v>
      </c>
      <c r="AI92">
        <v>5.7593155652284622E-2</v>
      </c>
      <c r="AJ92">
        <v>6.6672819666564465E-3</v>
      </c>
      <c r="AK92">
        <v>0.30526593327522278</v>
      </c>
      <c r="AL92">
        <v>3.0258761718869209E-2</v>
      </c>
      <c r="AM92">
        <v>1.0502740740776062E-2</v>
      </c>
      <c r="AN92">
        <v>3.4965302795171738E-2</v>
      </c>
      <c r="AO92">
        <v>0.15543060004711151</v>
      </c>
      <c r="AP92">
        <v>6.5521340817213058E-2</v>
      </c>
      <c r="AQ92">
        <v>8.5871908813714981E-3</v>
      </c>
      <c r="AR92">
        <v>0.31614688038825989</v>
      </c>
      <c r="AS92">
        <v>2.5872539728879929E-2</v>
      </c>
      <c r="AT92">
        <v>7.6930345967411995E-3</v>
      </c>
      <c r="AU92">
        <v>1.847219280898571E-2</v>
      </c>
      <c r="AV92">
        <v>0.16930009424686432</v>
      </c>
      <c r="AW92">
        <v>8.1840360537171364E-2</v>
      </c>
      <c r="AX92">
        <v>1.2968640774488449E-2</v>
      </c>
      <c r="AY92">
        <v>0.32404327392578125</v>
      </c>
      <c r="AZ92">
        <v>2.5498624891042709E-2</v>
      </c>
      <c r="BA92">
        <v>6.7080971784889698E-3</v>
      </c>
      <c r="BB92">
        <v>1.4817832037806511E-2</v>
      </c>
      <c r="BC92">
        <v>0.17348445951938629</v>
      </c>
      <c r="BD92">
        <v>8.9324694126844406E-2</v>
      </c>
      <c r="BE92">
        <v>1.420957688242197E-2</v>
      </c>
      <c r="BF92">
        <v>0.33984225988388062</v>
      </c>
      <c r="BG92">
        <v>2.5715276598930359E-2</v>
      </c>
      <c r="BH92">
        <v>5.0027347169816494E-3</v>
      </c>
      <c r="BI92">
        <v>9.8768789321184158E-3</v>
      </c>
      <c r="BJ92">
        <v>0.17640705406665802</v>
      </c>
      <c r="BK92">
        <v>0.10726087912917137</v>
      </c>
      <c r="BL92">
        <v>1.557942945510149E-2</v>
      </c>
      <c r="BM92">
        <v>0.34978482127189636</v>
      </c>
      <c r="BN92">
        <v>2.6012951508164406E-2</v>
      </c>
      <c r="BO92">
        <v>3.3166590146720409E-3</v>
      </c>
      <c r="BP92">
        <v>6.5619358792901039E-3</v>
      </c>
      <c r="BQ92">
        <v>0.16330572962760925</v>
      </c>
      <c r="BR92">
        <v>0.1329677626490593</v>
      </c>
      <c r="BS92">
        <v>1.7619781196117401E-2</v>
      </c>
      <c r="BT92">
        <v>0.33505535125732422</v>
      </c>
      <c r="BU92">
        <v>2.5930263102054596E-2</v>
      </c>
      <c r="BV92">
        <v>2.1880993153899908E-3</v>
      </c>
      <c r="BW92">
        <v>3.992004320025444E-3</v>
      </c>
      <c r="BX92">
        <v>0.1273050457239151</v>
      </c>
      <c r="BY92">
        <v>0.10947462916374207</v>
      </c>
      <c r="BZ92">
        <v>1.9318573176860809E-2</v>
      </c>
      <c r="CA92">
        <v>0.29954522848129272</v>
      </c>
      <c r="CB92">
        <v>4.2051427066326141E-2</v>
      </c>
      <c r="CC92">
        <v>1.4831549488008022E-2</v>
      </c>
      <c r="CD92">
        <v>8.5812114179134369E-2</v>
      </c>
      <c r="CE92">
        <v>0.12217386066913605</v>
      </c>
      <c r="CF92">
        <v>3.3776489086449146E-2</v>
      </c>
      <c r="CG92">
        <v>8.9977897005155683E-4</v>
      </c>
      <c r="CH92">
        <v>0.29265174269676208</v>
      </c>
      <c r="CI92">
        <v>3.5343680530786514E-2</v>
      </c>
      <c r="CJ92">
        <v>1.3760016299784184E-2</v>
      </c>
      <c r="CK92">
        <v>5.4085668176412582E-2</v>
      </c>
      <c r="CL92">
        <v>0.13935175538063049</v>
      </c>
      <c r="CM92">
        <v>4.6602800488471985E-2</v>
      </c>
      <c r="CN92">
        <v>3.5078024957329035E-3</v>
      </c>
      <c r="CO92">
        <v>0.28971126675605774</v>
      </c>
      <c r="CP92">
        <v>2.7124328538775444E-2</v>
      </c>
      <c r="CQ92">
        <v>1.0990405455231667E-2</v>
      </c>
      <c r="CR92">
        <v>3.0706249177455902E-2</v>
      </c>
      <c r="CS92">
        <v>0.15529170632362366</v>
      </c>
      <c r="CT92">
        <v>5.6784333661198616E-2</v>
      </c>
      <c r="CU92">
        <v>8.814237080514431E-3</v>
      </c>
      <c r="CV92">
        <v>0.30442756414413452</v>
      </c>
      <c r="CW92">
        <v>2.5229634717106819E-2</v>
      </c>
      <c r="CX92">
        <v>8.8254455476999283E-3</v>
      </c>
      <c r="CY92">
        <v>2.0952435210347176E-2</v>
      </c>
      <c r="CZ92">
        <v>0.16985581815242767</v>
      </c>
      <c r="DA92">
        <v>6.7055439576506615E-2</v>
      </c>
      <c r="DB92">
        <v>1.250879094004631E-2</v>
      </c>
      <c r="DC92">
        <v>0.33225703239440918</v>
      </c>
      <c r="DD92">
        <v>2.5488179177045822E-2</v>
      </c>
      <c r="DE92">
        <v>6.2890495173633099E-3</v>
      </c>
      <c r="DF92">
        <v>1.2405863963067532E-2</v>
      </c>
      <c r="DG92">
        <v>0.18640211224555969</v>
      </c>
      <c r="DH92">
        <v>8.7648980319499969E-2</v>
      </c>
      <c r="DI92">
        <v>1.4022836461663246E-2</v>
      </c>
      <c r="DJ92">
        <v>0.35992372035980225</v>
      </c>
      <c r="DK92">
        <v>2.6069870218634605E-2</v>
      </c>
      <c r="DL92">
        <v>4.0934928692877293E-3</v>
      </c>
      <c r="DM92">
        <v>8.3309253677725792E-3</v>
      </c>
      <c r="DN92">
        <v>0.18808646500110626</v>
      </c>
      <c r="DO92">
        <v>7.8577108681201935E-2</v>
      </c>
      <c r="DP92">
        <v>1.6450433060526848E-2</v>
      </c>
      <c r="DQ92">
        <v>0.32453307509422302</v>
      </c>
      <c r="DR92">
        <v>2.5811733677983284E-2</v>
      </c>
      <c r="DS92">
        <v>1.6324339667335153E-3</v>
      </c>
      <c r="DT92">
        <v>2.9662640299648046E-3</v>
      </c>
      <c r="DU92">
        <v>0.10293401777744293</v>
      </c>
      <c r="DV92">
        <v>0.1215907484292984</v>
      </c>
      <c r="DW92">
        <v>2.022743783891201E-2</v>
      </c>
    </row>
    <row r="93" spans="1:127" ht="15.55">
      <c r="A93">
        <v>2004</v>
      </c>
      <c r="B93">
        <v>0.28307062387466431</v>
      </c>
      <c r="C93">
        <v>5.0999436527490616E-2</v>
      </c>
      <c r="D93">
        <v>1.1953747831285E-2</v>
      </c>
      <c r="E93">
        <v>7.8020058572292328E-2</v>
      </c>
      <c r="F93">
        <v>9.8668873310089111E-2</v>
      </c>
      <c r="G93">
        <v>4.0572517551481724E-2</v>
      </c>
      <c r="H93">
        <v>2.8559870552271605E-3</v>
      </c>
      <c r="I93">
        <v>0.27018603682518005</v>
      </c>
      <c r="J93">
        <v>6.5644770860671997E-2</v>
      </c>
      <c r="K93">
        <v>1.277767401188612E-2</v>
      </c>
      <c r="L93">
        <v>0.10415582358837128</v>
      </c>
      <c r="M93">
        <v>6.4876623451709747E-2</v>
      </c>
      <c r="N93">
        <v>2.2623143158853054E-2</v>
      </c>
      <c r="O93">
        <v>1.0799682786455378E-4</v>
      </c>
      <c r="P93">
        <v>0.2416987419128418</v>
      </c>
      <c r="Q93">
        <v>8.9776575565338135E-2</v>
      </c>
      <c r="R93">
        <v>1.297450065612793E-2</v>
      </c>
      <c r="S93">
        <v>0.10609105974435806</v>
      </c>
      <c r="T93">
        <v>2.3737400770187378E-2</v>
      </c>
      <c r="U93">
        <v>9.1108689084649086E-3</v>
      </c>
      <c r="V93">
        <v>8.3431796156219207E-6</v>
      </c>
      <c r="W93">
        <v>0.28023281693458557</v>
      </c>
      <c r="X93">
        <v>5.7134062051773071E-2</v>
      </c>
      <c r="Y93">
        <v>1.2708257883787155E-2</v>
      </c>
      <c r="Z93">
        <v>0.10347331315279007</v>
      </c>
      <c r="AA93">
        <v>7.9385437071323395E-2</v>
      </c>
      <c r="AB93">
        <v>2.7388597838580608E-2</v>
      </c>
      <c r="AC93">
        <v>1.4314227155409753E-4</v>
      </c>
      <c r="AD93">
        <v>0.29951855540275574</v>
      </c>
      <c r="AE93">
        <v>3.2303795218467712E-2</v>
      </c>
      <c r="AF93">
        <v>1.0901957750320435E-2</v>
      </c>
      <c r="AG93">
        <v>4.4656198471784592E-2</v>
      </c>
      <c r="AH93">
        <v>0.14180669188499451</v>
      </c>
      <c r="AI93">
        <v>6.3485957682132721E-2</v>
      </c>
      <c r="AJ93">
        <v>6.3639599829912186E-3</v>
      </c>
      <c r="AK93">
        <v>0.30044299364089966</v>
      </c>
      <c r="AL93">
        <v>2.9188334941864014E-2</v>
      </c>
      <c r="AM93">
        <v>9.6003944054245949E-3</v>
      </c>
      <c r="AN93">
        <v>3.2353632152080536E-2</v>
      </c>
      <c r="AO93">
        <v>0.15004861354827881</v>
      </c>
      <c r="AP93">
        <v>7.117852196097374E-2</v>
      </c>
      <c r="AQ93">
        <v>8.0734919756650925E-3</v>
      </c>
      <c r="AR93">
        <v>0.30863457918167114</v>
      </c>
      <c r="AS93">
        <v>2.4645492434501648E-2</v>
      </c>
      <c r="AT93">
        <v>6.8622548133134842E-3</v>
      </c>
      <c r="AU93">
        <v>1.6879742965102196E-2</v>
      </c>
      <c r="AV93">
        <v>0.16203385591506958</v>
      </c>
      <c r="AW93">
        <v>8.6203157901763916E-2</v>
      </c>
      <c r="AX93">
        <v>1.2010084465146065E-2</v>
      </c>
      <c r="AY93">
        <v>0.31426823139190674</v>
      </c>
      <c r="AZ93">
        <v>2.4177873507142067E-2</v>
      </c>
      <c r="BA93">
        <v>5.9784278273582458E-3</v>
      </c>
      <c r="BB93">
        <v>1.3569202274084091E-2</v>
      </c>
      <c r="BC93">
        <v>0.16479979455471039</v>
      </c>
      <c r="BD93">
        <v>9.258919395506382E-2</v>
      </c>
      <c r="BE93">
        <v>1.3153730891644955E-2</v>
      </c>
      <c r="BF93">
        <v>0.32540473341941833</v>
      </c>
      <c r="BG93">
        <v>2.4009294807910919E-2</v>
      </c>
      <c r="BH93">
        <v>4.2573851533234119E-3</v>
      </c>
      <c r="BI93">
        <v>9.3219457194209099E-3</v>
      </c>
      <c r="BJ93">
        <v>0.16605205833911896</v>
      </c>
      <c r="BK93">
        <v>0.10766099020838737</v>
      </c>
      <c r="BL93">
        <v>1.4103039167821407E-2</v>
      </c>
      <c r="BM93">
        <v>0.32658475637435913</v>
      </c>
      <c r="BN93">
        <v>2.3767685517668724E-2</v>
      </c>
      <c r="BO93">
        <v>2.7134951669722795E-3</v>
      </c>
      <c r="BP93">
        <v>6.304517388343811E-3</v>
      </c>
      <c r="BQ93">
        <v>0.15154694020748138</v>
      </c>
      <c r="BR93">
        <v>0.1270076148211956</v>
      </c>
      <c r="BS93">
        <v>1.5244503505527973E-2</v>
      </c>
      <c r="BT93">
        <v>0.30903565883636475</v>
      </c>
      <c r="BU93">
        <v>2.3814253509044647E-2</v>
      </c>
      <c r="BV93">
        <v>2.0520847756415606E-3</v>
      </c>
      <c r="BW93">
        <v>4.2228293605148792E-3</v>
      </c>
      <c r="BX93">
        <v>0.11780624091625214</v>
      </c>
      <c r="BY93">
        <v>0.10331853479146957</v>
      </c>
      <c r="BZ93">
        <v>1.6553448513150215E-2</v>
      </c>
      <c r="CA93">
        <v>0.29652783274650574</v>
      </c>
      <c r="CB93">
        <v>4.2382951825857162E-2</v>
      </c>
      <c r="CC93">
        <v>1.5112782828509808E-2</v>
      </c>
      <c r="CD93">
        <v>8.4457539021968842E-2</v>
      </c>
      <c r="CE93">
        <v>0.11514236032962799</v>
      </c>
      <c r="CF93">
        <v>3.8598923943936825E-2</v>
      </c>
      <c r="CG93">
        <v>8.3327054744586349E-4</v>
      </c>
      <c r="CH93">
        <v>0.2899983823299408</v>
      </c>
      <c r="CI93">
        <v>3.4980654716491699E-2</v>
      </c>
      <c r="CJ93">
        <v>1.3091638684272766E-2</v>
      </c>
      <c r="CK93">
        <v>5.2083496004343033E-2</v>
      </c>
      <c r="CL93">
        <v>0.13476692140102386</v>
      </c>
      <c r="CM93">
        <v>5.2021481096744537E-2</v>
      </c>
      <c r="CN93">
        <v>3.0541701707988977E-3</v>
      </c>
      <c r="CO93">
        <v>0.2881121039390564</v>
      </c>
      <c r="CP93">
        <v>2.6348952203989029E-2</v>
      </c>
      <c r="CQ93">
        <v>1.0081896558403969E-2</v>
      </c>
      <c r="CR93">
        <v>2.8939520940184593E-2</v>
      </c>
      <c r="CS93">
        <v>0.1519579291343689</v>
      </c>
      <c r="CT93">
        <v>6.2939835712313652E-2</v>
      </c>
      <c r="CU93">
        <v>7.8439619392156601E-3</v>
      </c>
      <c r="CV93">
        <v>0.29912528395652771</v>
      </c>
      <c r="CW93">
        <v>2.4407099932432175E-2</v>
      </c>
      <c r="CX93">
        <v>8.3186319097876549E-3</v>
      </c>
      <c r="CY93">
        <v>1.9344449043273926E-2</v>
      </c>
      <c r="CZ93">
        <v>0.16309702396392822</v>
      </c>
      <c r="DA93">
        <v>7.2095176205039024E-2</v>
      </c>
      <c r="DB93">
        <v>1.1862899176776409E-2</v>
      </c>
      <c r="DC93">
        <v>0.32444790005683899</v>
      </c>
      <c r="DD93">
        <v>2.4205204099416733E-2</v>
      </c>
      <c r="DE93">
        <v>5.5092545226216316E-3</v>
      </c>
      <c r="DF93">
        <v>1.1768639087677002E-2</v>
      </c>
      <c r="DG93">
        <v>0.17781360447406769</v>
      </c>
      <c r="DH93">
        <v>9.197370707988739E-2</v>
      </c>
      <c r="DI93">
        <v>1.3177478685975075E-2</v>
      </c>
      <c r="DJ93">
        <v>0.3380894660949707</v>
      </c>
      <c r="DK93">
        <v>2.3737154901027679E-2</v>
      </c>
      <c r="DL93">
        <v>3.1470984686166048E-3</v>
      </c>
      <c r="DM93">
        <v>7.6692178845405579E-3</v>
      </c>
      <c r="DN93">
        <v>0.17366646230220795</v>
      </c>
      <c r="DO93">
        <v>8.0658413469791412E-2</v>
      </c>
      <c r="DP93">
        <v>1.4386394061148167E-2</v>
      </c>
      <c r="DQ93">
        <v>0.2966817319393158</v>
      </c>
      <c r="DR93">
        <v>2.4080991744995117E-2</v>
      </c>
      <c r="DS93">
        <v>1.9133758032694459E-3</v>
      </c>
      <c r="DT93">
        <v>2.6145973242819309E-3</v>
      </c>
      <c r="DU93">
        <v>9.1626204550266266E-2</v>
      </c>
      <c r="DV93">
        <v>0.11360616981983185</v>
      </c>
      <c r="DW93">
        <v>1.7932165414094925E-2</v>
      </c>
    </row>
    <row r="94" spans="1:127" ht="15.55">
      <c r="A94">
        <v>2005</v>
      </c>
      <c r="B94">
        <v>0.29336860775947571</v>
      </c>
      <c r="C94">
        <v>5.1025059074163437E-2</v>
      </c>
      <c r="D94">
        <v>1.1804946698248386E-2</v>
      </c>
      <c r="E94">
        <v>7.5959943234920502E-2</v>
      </c>
      <c r="F94">
        <v>0.10545069724321365</v>
      </c>
      <c r="G94">
        <v>4.6481713652610779E-2</v>
      </c>
      <c r="H94">
        <v>2.646234817802906E-3</v>
      </c>
      <c r="I94">
        <v>0.27848300337791443</v>
      </c>
      <c r="J94">
        <v>6.7159160971641541E-2</v>
      </c>
      <c r="K94">
        <v>1.3098692521452904E-2</v>
      </c>
      <c r="L94">
        <v>0.10474485903978348</v>
      </c>
      <c r="M94">
        <v>6.7362070083618164E-2</v>
      </c>
      <c r="N94">
        <v>2.6034233625978231E-2</v>
      </c>
      <c r="O94">
        <v>8.4000348579138517E-5</v>
      </c>
      <c r="P94">
        <v>0.25096744298934937</v>
      </c>
      <c r="Q94">
        <v>9.2717096209526062E-2</v>
      </c>
      <c r="R94">
        <v>1.3527430593967438E-2</v>
      </c>
      <c r="S94">
        <v>0.10934603214263916</v>
      </c>
      <c r="T94">
        <v>2.5087106972932816E-2</v>
      </c>
      <c r="U94">
        <v>1.0279109701514244E-2</v>
      </c>
      <c r="V94">
        <v>1.0675028534024023E-5</v>
      </c>
      <c r="W94">
        <v>0.28812184929847717</v>
      </c>
      <c r="X94">
        <v>5.8206081390380859E-2</v>
      </c>
      <c r="Y94">
        <v>1.2948502786457539E-2</v>
      </c>
      <c r="Z94">
        <v>0.10313303768634796</v>
      </c>
      <c r="AA94">
        <v>8.2171216607093811E-2</v>
      </c>
      <c r="AB94">
        <v>3.1553336419165134E-2</v>
      </c>
      <c r="AC94">
        <v>1.0968658898491412E-4</v>
      </c>
      <c r="AD94">
        <v>0.31113752722740173</v>
      </c>
      <c r="AE94">
        <v>3.1765777617692947E-2</v>
      </c>
      <c r="AF94">
        <v>1.0260602459311485E-2</v>
      </c>
      <c r="AG94">
        <v>4.1599370539188385E-2</v>
      </c>
      <c r="AH94">
        <v>0.15091711282730103</v>
      </c>
      <c r="AI94">
        <v>7.0889882743358612E-2</v>
      </c>
      <c r="AJ94">
        <v>5.7047759182751179E-3</v>
      </c>
      <c r="AK94">
        <v>0.31300529837608337</v>
      </c>
      <c r="AL94">
        <v>2.8608512133359909E-2</v>
      </c>
      <c r="AM94">
        <v>8.9570581912994385E-3</v>
      </c>
      <c r="AN94">
        <v>2.9997032135725021E-2</v>
      </c>
      <c r="AO94">
        <v>0.15995971858501434</v>
      </c>
      <c r="AP94">
        <v>7.8324034810066223E-2</v>
      </c>
      <c r="AQ94">
        <v>7.1589276194572449E-3</v>
      </c>
      <c r="AR94">
        <v>0.32144728302955627</v>
      </c>
      <c r="AS94">
        <v>2.4019317701458931E-2</v>
      </c>
      <c r="AT94">
        <v>6.2862341292202473E-3</v>
      </c>
      <c r="AU94">
        <v>1.5622508712112904E-2</v>
      </c>
      <c r="AV94">
        <v>0.17255784571170807</v>
      </c>
      <c r="AW94">
        <v>9.2414418235421181E-2</v>
      </c>
      <c r="AX94">
        <v>1.0546976700425148E-2</v>
      </c>
      <c r="AY94">
        <v>0.32595294713973999</v>
      </c>
      <c r="AZ94">
        <v>2.341889962553978E-2</v>
      </c>
      <c r="BA94">
        <v>5.3004776127636433E-3</v>
      </c>
      <c r="BB94">
        <v>1.2523150071501732E-2</v>
      </c>
      <c r="BC94">
        <v>0.17489065229892731</v>
      </c>
      <c r="BD94">
        <v>9.8327944055199623E-2</v>
      </c>
      <c r="BE94">
        <v>1.1491816490888596E-2</v>
      </c>
      <c r="BF94">
        <v>0.33269035816192627</v>
      </c>
      <c r="BG94">
        <v>2.2928712889552116E-2</v>
      </c>
      <c r="BH94">
        <v>3.767423564568162E-3</v>
      </c>
      <c r="BI94">
        <v>8.5097607225179672E-3</v>
      </c>
      <c r="BJ94">
        <v>0.17355610430240631</v>
      </c>
      <c r="BK94">
        <v>0.11171230301260948</v>
      </c>
      <c r="BL94">
        <v>1.2216048315167427E-2</v>
      </c>
      <c r="BM94">
        <v>0.32612007856369019</v>
      </c>
      <c r="BN94">
        <v>2.2377362474799156E-2</v>
      </c>
      <c r="BO94">
        <v>2.4296040646731853E-3</v>
      </c>
      <c r="BP94">
        <v>5.5138580501079559E-3</v>
      </c>
      <c r="BQ94">
        <v>0.15408308804035187</v>
      </c>
      <c r="BR94">
        <v>0.12884454429149628</v>
      </c>
      <c r="BS94">
        <v>1.2871637940406799E-2</v>
      </c>
      <c r="BT94">
        <v>0.30988782644271851</v>
      </c>
      <c r="BU94">
        <v>2.2854592651128769E-2</v>
      </c>
      <c r="BV94">
        <v>2.0367130637168884E-3</v>
      </c>
      <c r="BW94">
        <v>3.7345995660871267E-3</v>
      </c>
      <c r="BX94">
        <v>0.12229880690574646</v>
      </c>
      <c r="BY94">
        <v>0.10906247049570084</v>
      </c>
      <c r="BZ94">
        <v>1.4107033610343933E-2</v>
      </c>
      <c r="CA94">
        <v>0.30471068620681763</v>
      </c>
      <c r="CB94">
        <v>4.262968897819519E-2</v>
      </c>
      <c r="CC94">
        <v>1.4746000990271568E-2</v>
      </c>
      <c r="CD94">
        <v>8.1522144377231598E-2</v>
      </c>
      <c r="CE94">
        <v>0.11980217695236206</v>
      </c>
      <c r="CF94">
        <v>4.5309513807296753E-2</v>
      </c>
      <c r="CG94">
        <v>7.0114905247464776E-4</v>
      </c>
      <c r="CH94">
        <v>0.30143705010414124</v>
      </c>
      <c r="CI94">
        <v>3.4897163510322571E-2</v>
      </c>
      <c r="CJ94">
        <v>1.2616935186088085E-2</v>
      </c>
      <c r="CK94">
        <v>4.9694694578647614E-2</v>
      </c>
      <c r="CL94">
        <v>0.14269629120826721</v>
      </c>
      <c r="CM94">
        <v>5.9015741571784019E-2</v>
      </c>
      <c r="CN94">
        <v>2.5162240490317345E-3</v>
      </c>
      <c r="CO94">
        <v>0.30367165803909302</v>
      </c>
      <c r="CP94">
        <v>2.6388093829154968E-2</v>
      </c>
      <c r="CQ94">
        <v>1.0175241157412529E-2</v>
      </c>
      <c r="CR94">
        <v>2.785009890794754E-2</v>
      </c>
      <c r="CS94">
        <v>0.16335444152355194</v>
      </c>
      <c r="CT94">
        <v>6.9084372371435165E-2</v>
      </c>
      <c r="CU94">
        <v>6.8193972110748291E-3</v>
      </c>
      <c r="CV94">
        <v>0.31598985195159912</v>
      </c>
      <c r="CW94">
        <v>2.4143770337104797E-2</v>
      </c>
      <c r="CX94">
        <v>7.5675128027796745E-3</v>
      </c>
      <c r="CY94">
        <v>1.8458032980561256E-2</v>
      </c>
      <c r="CZ94">
        <v>0.1768641471862793</v>
      </c>
      <c r="DA94">
        <v>7.8535538166761398E-2</v>
      </c>
      <c r="DB94">
        <v>1.0420842096209526E-2</v>
      </c>
      <c r="DC94">
        <v>0.33812582492828369</v>
      </c>
      <c r="DD94">
        <v>2.3384835571050644E-2</v>
      </c>
      <c r="DE94">
        <v>4.8741777427494526E-3</v>
      </c>
      <c r="DF94">
        <v>1.098821684718132E-2</v>
      </c>
      <c r="DG94">
        <v>0.1896657794713974</v>
      </c>
      <c r="DH94">
        <v>9.7539113834500313E-2</v>
      </c>
      <c r="DI94">
        <v>1.1673691682517529E-2</v>
      </c>
      <c r="DJ94">
        <v>0.33632060885429382</v>
      </c>
      <c r="DK94">
        <v>2.2077465429902077E-2</v>
      </c>
      <c r="DL94">
        <v>2.6765011716634035E-3</v>
      </c>
      <c r="DM94">
        <v>6.6319629549980164E-3</v>
      </c>
      <c r="DN94">
        <v>0.17405664920806885</v>
      </c>
      <c r="DO94">
        <v>8.9094430208206177E-2</v>
      </c>
      <c r="DP94">
        <v>1.2095301412045956E-2</v>
      </c>
      <c r="DQ94">
        <v>0.29532545804977417</v>
      </c>
      <c r="DR94">
        <v>2.3740177974104881E-2</v>
      </c>
      <c r="DS94">
        <v>2.2669660393148661E-3</v>
      </c>
      <c r="DT94">
        <v>2.6895774062722921E-3</v>
      </c>
      <c r="DU94">
        <v>9.7216472029685974E-2</v>
      </c>
      <c r="DV94">
        <v>0.11427637934684753</v>
      </c>
      <c r="DW94">
        <v>1.5519166365265846E-2</v>
      </c>
    </row>
    <row r="95" spans="1:127" ht="15.55">
      <c r="A95">
        <v>2006</v>
      </c>
      <c r="B95">
        <v>0.29872432351112366</v>
      </c>
      <c r="C95">
        <v>4.9893513321876526E-2</v>
      </c>
      <c r="D95">
        <v>1.197486836463213E-2</v>
      </c>
      <c r="E95">
        <v>7.4858605861663818E-2</v>
      </c>
      <c r="F95">
        <v>0.11009510606527328</v>
      </c>
      <c r="G95">
        <v>4.9218149855732918E-2</v>
      </c>
      <c r="H95">
        <v>2.6840907521545887E-3</v>
      </c>
      <c r="I95">
        <v>0.28369471430778503</v>
      </c>
      <c r="J95">
        <v>6.6509328782558441E-2</v>
      </c>
      <c r="K95">
        <v>1.3677517883479595E-2</v>
      </c>
      <c r="L95">
        <v>0.10499221086502075</v>
      </c>
      <c r="M95">
        <v>7.1211807429790497E-2</v>
      </c>
      <c r="N95">
        <v>2.723364345729351E-2</v>
      </c>
      <c r="O95">
        <v>7.0214860897976905E-5</v>
      </c>
      <c r="P95">
        <v>0.25516369938850403</v>
      </c>
      <c r="Q95">
        <v>9.1983631253242493E-2</v>
      </c>
      <c r="R95">
        <v>1.481284573674202E-2</v>
      </c>
      <c r="S95">
        <v>0.11014822870492935</v>
      </c>
      <c r="T95">
        <v>2.7289947494864464E-2</v>
      </c>
      <c r="U95">
        <v>1.091716974042356E-2</v>
      </c>
      <c r="V95">
        <v>1.1857589925057255E-5</v>
      </c>
      <c r="W95">
        <v>0.29365667700767517</v>
      </c>
      <c r="X95">
        <v>5.7614661753177643E-2</v>
      </c>
      <c r="Y95">
        <v>1.3281104154884815E-2</v>
      </c>
      <c r="Z95">
        <v>0.10319192707538605</v>
      </c>
      <c r="AA95">
        <v>8.654765784740448E-2</v>
      </c>
      <c r="AB95">
        <v>3.2930741086602211E-2</v>
      </c>
      <c r="AC95">
        <v>9.0591020125430077E-5</v>
      </c>
      <c r="AD95">
        <v>0.31588214635848999</v>
      </c>
      <c r="AE95">
        <v>3.0924899503588676E-2</v>
      </c>
      <c r="AF95">
        <v>1.0031123645603657E-2</v>
      </c>
      <c r="AG95">
        <v>4.0458090603351593E-2</v>
      </c>
      <c r="AH95">
        <v>0.15448428690433502</v>
      </c>
      <c r="AI95">
        <v>7.4315654113888741E-2</v>
      </c>
      <c r="AJ95">
        <v>5.6680906563997269E-3</v>
      </c>
      <c r="AK95">
        <v>0.31681913137435913</v>
      </c>
      <c r="AL95">
        <v>2.777627669274807E-2</v>
      </c>
      <c r="AM95">
        <v>8.6431736126542091E-3</v>
      </c>
      <c r="AN95">
        <v>2.9016295447945595E-2</v>
      </c>
      <c r="AO95">
        <v>0.16241335868835449</v>
      </c>
      <c r="AP95">
        <v>8.1884285435080528E-2</v>
      </c>
      <c r="AQ95">
        <v>7.0857522077858448E-3</v>
      </c>
      <c r="AR95">
        <v>0.32446512579917908</v>
      </c>
      <c r="AS95">
        <v>2.3276215419173241E-2</v>
      </c>
      <c r="AT95">
        <v>6.0046184808015823E-3</v>
      </c>
      <c r="AU95">
        <v>1.492608804255724E-2</v>
      </c>
      <c r="AV95">
        <v>0.17332389950752258</v>
      </c>
      <c r="AW95">
        <v>9.6386032178997993E-2</v>
      </c>
      <c r="AX95">
        <v>1.0548270307481289E-2</v>
      </c>
      <c r="AY95">
        <v>0.32912102341651917</v>
      </c>
      <c r="AZ95">
        <v>2.2707844153046608E-2</v>
      </c>
      <c r="BA95">
        <v>5.1612048409879208E-3</v>
      </c>
      <c r="BB95">
        <v>1.2012663297355175E-2</v>
      </c>
      <c r="BC95">
        <v>0.17558778822422028</v>
      </c>
      <c r="BD95">
        <v>0.10204662755131721</v>
      </c>
      <c r="BE95">
        <v>1.1604901403188705E-2</v>
      </c>
      <c r="BF95">
        <v>0.33651700615882874</v>
      </c>
      <c r="BG95">
        <v>2.219993993639946E-2</v>
      </c>
      <c r="BH95">
        <v>3.6752617452293634E-3</v>
      </c>
      <c r="BI95">
        <v>8.1669623032212257E-3</v>
      </c>
      <c r="BJ95">
        <v>0.17462159693241119</v>
      </c>
      <c r="BK95">
        <v>0.11536652967333794</v>
      </c>
      <c r="BL95">
        <v>1.2486726976931095E-2</v>
      </c>
      <c r="BM95">
        <v>0.33328619599342346</v>
      </c>
      <c r="BN95">
        <v>2.1642252802848816E-2</v>
      </c>
      <c r="BO95">
        <v>2.3794684093445539E-3</v>
      </c>
      <c r="BP95">
        <v>5.1877293735742569E-3</v>
      </c>
      <c r="BQ95">
        <v>0.15681712329387665</v>
      </c>
      <c r="BR95">
        <v>0.13425068184733391</v>
      </c>
      <c r="BS95">
        <v>1.3008947484195232E-2</v>
      </c>
      <c r="BT95">
        <v>0.31261840462684631</v>
      </c>
      <c r="BU95">
        <v>2.1960137411952019E-2</v>
      </c>
      <c r="BV95">
        <v>1.736248261295259E-3</v>
      </c>
      <c r="BW95">
        <v>3.3202690538018942E-3</v>
      </c>
      <c r="BX95">
        <v>0.12080983817577362</v>
      </c>
      <c r="BY95">
        <v>0.11415017396211624</v>
      </c>
      <c r="BZ95">
        <v>1.4079179614782333E-2</v>
      </c>
      <c r="CA95">
        <v>0.31254467368125916</v>
      </c>
      <c r="CB95">
        <v>4.2139850556850433E-2</v>
      </c>
      <c r="CC95">
        <v>1.4974807389080524E-2</v>
      </c>
      <c r="CD95">
        <v>8.1212155520915985E-2</v>
      </c>
      <c r="CE95">
        <v>0.1262420266866684</v>
      </c>
      <c r="CF95">
        <v>4.735725000500679E-2</v>
      </c>
      <c r="CG95">
        <v>6.1858125263825059E-4</v>
      </c>
      <c r="CH95">
        <v>0.30599990487098694</v>
      </c>
      <c r="CI95">
        <v>3.4143973141908646E-2</v>
      </c>
      <c r="CJ95">
        <v>1.2376791797578335E-2</v>
      </c>
      <c r="CK95">
        <v>4.8954274505376816E-2</v>
      </c>
      <c r="CL95">
        <v>0.14697468280792236</v>
      </c>
      <c r="CM95">
        <v>6.1363965272903442E-2</v>
      </c>
      <c r="CN95">
        <v>2.1862064022570848E-3</v>
      </c>
      <c r="CO95">
        <v>0.30584278702735901</v>
      </c>
      <c r="CP95">
        <v>2.554953470826149E-2</v>
      </c>
      <c r="CQ95">
        <v>9.3780355527997017E-3</v>
      </c>
      <c r="CR95">
        <v>2.6578973978757858E-2</v>
      </c>
      <c r="CS95">
        <v>0.16426895558834076</v>
      </c>
      <c r="CT95">
        <v>7.3745245113968849E-2</v>
      </c>
      <c r="CU95">
        <v>6.322039756923914E-3</v>
      </c>
      <c r="CV95">
        <v>0.31809639930725098</v>
      </c>
      <c r="CW95">
        <v>2.3464938625693321E-2</v>
      </c>
      <c r="CX95">
        <v>7.376187015324831E-3</v>
      </c>
      <c r="CY95">
        <v>1.7745155841112137E-2</v>
      </c>
      <c r="CZ95">
        <v>0.17702801525592804</v>
      </c>
      <c r="DA95">
        <v>8.2191675901412964E-2</v>
      </c>
      <c r="DB95">
        <v>1.0290431790053844E-2</v>
      </c>
      <c r="DC95">
        <v>0.33919808268547058</v>
      </c>
      <c r="DD95">
        <v>2.2662732750177383E-2</v>
      </c>
      <c r="DE95">
        <v>4.7505646944046021E-3</v>
      </c>
      <c r="DF95">
        <v>1.0639254003763199E-2</v>
      </c>
      <c r="DG95">
        <v>0.18939650058746338</v>
      </c>
      <c r="DH95">
        <v>9.9695669487118721E-2</v>
      </c>
      <c r="DI95">
        <v>1.205336581915617E-2</v>
      </c>
      <c r="DJ95">
        <v>0.34666416049003601</v>
      </c>
      <c r="DK95">
        <v>2.143649198114872E-2</v>
      </c>
      <c r="DL95">
        <v>2.7958147693425417E-3</v>
      </c>
      <c r="DM95">
        <v>6.3965078443288803E-3</v>
      </c>
      <c r="DN95">
        <v>0.18012407422065735</v>
      </c>
      <c r="DO95">
        <v>9.2989951372146606E-2</v>
      </c>
      <c r="DP95">
        <v>1.2316202744841576E-2</v>
      </c>
      <c r="DQ95">
        <v>0.29592272639274597</v>
      </c>
      <c r="DR95">
        <v>2.279941737651825E-2</v>
      </c>
      <c r="DS95">
        <v>1.5066234627738595E-3</v>
      </c>
      <c r="DT95">
        <v>2.7158996090292931E-3</v>
      </c>
      <c r="DU95">
        <v>8.8705256581306458E-2</v>
      </c>
      <c r="DV95">
        <v>0.12496548146009445</v>
      </c>
      <c r="DW95">
        <v>1.5175102278590202E-2</v>
      </c>
    </row>
    <row r="96" spans="1:127" ht="15.55">
      <c r="A96">
        <v>2007</v>
      </c>
      <c r="B96">
        <v>0.30131304264068604</v>
      </c>
      <c r="C96">
        <v>4.8497520387172699E-2</v>
      </c>
      <c r="D96">
        <v>1.2074862606823444E-2</v>
      </c>
      <c r="E96">
        <v>7.5326584279537201E-2</v>
      </c>
      <c r="F96">
        <v>0.11691510677337646</v>
      </c>
      <c r="G96">
        <v>4.5997443608939648E-2</v>
      </c>
      <c r="H96">
        <v>2.5015119463205338E-3</v>
      </c>
      <c r="I96">
        <v>0.2852817177772522</v>
      </c>
      <c r="J96">
        <v>6.4919121563434601E-2</v>
      </c>
      <c r="K96">
        <v>1.4082192443311214E-2</v>
      </c>
      <c r="L96">
        <v>0.10563497990369797</v>
      </c>
      <c r="M96">
        <v>7.5113438069820404E-2</v>
      </c>
      <c r="N96">
        <v>2.5486567988991737E-2</v>
      </c>
      <c r="O96">
        <v>4.5424210838973522E-5</v>
      </c>
      <c r="P96">
        <v>0.25494185090065002</v>
      </c>
      <c r="Q96">
        <v>8.943832665681839E-2</v>
      </c>
      <c r="R96">
        <v>1.6213700175285339E-2</v>
      </c>
      <c r="S96">
        <v>0.10887790471315384</v>
      </c>
      <c r="T96">
        <v>2.9282879084348679E-2</v>
      </c>
      <c r="U96">
        <v>1.1123623698949814E-2</v>
      </c>
      <c r="V96">
        <v>5.4039601309341379E-6</v>
      </c>
      <c r="W96">
        <v>0.29601332545280457</v>
      </c>
      <c r="X96">
        <v>5.6246370077133179E-2</v>
      </c>
      <c r="Y96">
        <v>1.3328251428902149E-2</v>
      </c>
      <c r="Z96">
        <v>0.10448791831731796</v>
      </c>
      <c r="AA96">
        <v>9.1324277222156525E-2</v>
      </c>
      <c r="AB96">
        <v>3.0566921457648277E-2</v>
      </c>
      <c r="AC96">
        <v>5.9579873777693138E-5</v>
      </c>
      <c r="AD96">
        <v>0.31955128908157349</v>
      </c>
      <c r="AE96">
        <v>2.981526218354702E-2</v>
      </c>
      <c r="AF96">
        <v>9.7911963239312172E-3</v>
      </c>
      <c r="AG96">
        <v>4.0845826268196106E-2</v>
      </c>
      <c r="AH96">
        <v>0.16447135806083679</v>
      </c>
      <c r="AI96">
        <v>6.9331919774413109E-2</v>
      </c>
      <c r="AJ96">
        <v>5.2957134321331978E-3</v>
      </c>
      <c r="AK96">
        <v>0.32104304432868958</v>
      </c>
      <c r="AL96">
        <v>2.6734020560979843E-2</v>
      </c>
      <c r="AM96">
        <v>8.5112443193793297E-3</v>
      </c>
      <c r="AN96">
        <v>2.9494820162653923E-2</v>
      </c>
      <c r="AO96">
        <v>0.17344500124454498</v>
      </c>
      <c r="AP96">
        <v>7.6198713853955269E-2</v>
      </c>
      <c r="AQ96">
        <v>6.6592306829988956E-3</v>
      </c>
      <c r="AR96">
        <v>0.32880592346191406</v>
      </c>
      <c r="AS96">
        <v>2.2210584953427315E-2</v>
      </c>
      <c r="AT96">
        <v>5.7554440572857857E-3</v>
      </c>
      <c r="AU96">
        <v>1.5534345991909504E-2</v>
      </c>
      <c r="AV96">
        <v>0.18566316366195679</v>
      </c>
      <c r="AW96">
        <v>8.9587407186627388E-2</v>
      </c>
      <c r="AX96">
        <v>1.0054985992610455E-2</v>
      </c>
      <c r="AY96">
        <v>0.33372509479522705</v>
      </c>
      <c r="AZ96">
        <v>2.1595727652311325E-2</v>
      </c>
      <c r="BA96">
        <v>4.9694501794874668E-3</v>
      </c>
      <c r="BB96">
        <v>1.2583413161337376E-2</v>
      </c>
      <c r="BC96">
        <v>0.18855506181716919</v>
      </c>
      <c r="BD96">
        <v>9.4900297001004219E-2</v>
      </c>
      <c r="BE96">
        <v>1.1121149174869061E-2</v>
      </c>
      <c r="BF96">
        <v>0.33917471766471863</v>
      </c>
      <c r="BG96">
        <v>2.091028168797493E-2</v>
      </c>
      <c r="BH96">
        <v>3.3940898720175028E-3</v>
      </c>
      <c r="BI96">
        <v>8.6360732093453407E-3</v>
      </c>
      <c r="BJ96">
        <v>0.18669793009757996</v>
      </c>
      <c r="BK96">
        <v>0.10753627493977547</v>
      </c>
      <c r="BL96">
        <v>1.2000075541436672E-2</v>
      </c>
      <c r="BM96">
        <v>0.33002692461013794</v>
      </c>
      <c r="BN96">
        <v>2.0324887707829475E-2</v>
      </c>
      <c r="BO96">
        <v>2.1284769754856825E-3</v>
      </c>
      <c r="BP96">
        <v>5.5124042555689812E-3</v>
      </c>
      <c r="BQ96">
        <v>0.16609819233417511</v>
      </c>
      <c r="BR96">
        <v>0.12399528548121452</v>
      </c>
      <c r="BS96">
        <v>1.1967687867581844E-2</v>
      </c>
      <c r="BT96">
        <v>0.30644294619560242</v>
      </c>
      <c r="BU96">
        <v>2.0808810368180275E-2</v>
      </c>
      <c r="BV96">
        <v>1.5850230120122433E-3</v>
      </c>
      <c r="BW96">
        <v>3.505270928144455E-3</v>
      </c>
      <c r="BX96">
        <v>0.12578000128269196</v>
      </c>
      <c r="BY96">
        <v>0.10266479849815369</v>
      </c>
      <c r="BZ96">
        <v>1.3098018243908882E-2</v>
      </c>
      <c r="CA96">
        <v>0.31421786546707153</v>
      </c>
      <c r="CB96">
        <v>4.0831442922353745E-2</v>
      </c>
      <c r="CC96">
        <v>1.436733640730381E-2</v>
      </c>
      <c r="CD96">
        <v>8.1428416073322296E-2</v>
      </c>
      <c r="CE96">
        <v>0.13238838315010071</v>
      </c>
      <c r="CF96">
        <v>4.4781486503779888E-2</v>
      </c>
      <c r="CG96">
        <v>4.2081123683601618E-4</v>
      </c>
      <c r="CH96">
        <v>0.30994006991386414</v>
      </c>
      <c r="CI96">
        <v>3.320370614528656E-2</v>
      </c>
      <c r="CJ96">
        <v>1.2452752329409122E-2</v>
      </c>
      <c r="CK96">
        <v>4.9461916089057922E-2</v>
      </c>
      <c r="CL96">
        <v>0.15596987307071686</v>
      </c>
      <c r="CM96">
        <v>5.7049408555030823E-2</v>
      </c>
      <c r="CN96">
        <v>1.8024200107902288E-3</v>
      </c>
      <c r="CO96">
        <v>0.30878224968910217</v>
      </c>
      <c r="CP96">
        <v>2.4713387712836266E-2</v>
      </c>
      <c r="CQ96">
        <v>8.9548621326684952E-3</v>
      </c>
      <c r="CR96">
        <v>2.75462307035923E-2</v>
      </c>
      <c r="CS96">
        <v>0.1738915741443634</v>
      </c>
      <c r="CT96">
        <v>6.7961085587739944E-2</v>
      </c>
      <c r="CU96">
        <v>5.7151289656758308E-3</v>
      </c>
      <c r="CV96">
        <v>0.32529512047767639</v>
      </c>
      <c r="CW96">
        <v>2.2656040266156197E-2</v>
      </c>
      <c r="CX96">
        <v>7.4063669890165329E-3</v>
      </c>
      <c r="CY96">
        <v>1.8689533695578575E-2</v>
      </c>
      <c r="CZ96">
        <v>0.19142787158489227</v>
      </c>
      <c r="DA96">
        <v>7.5353763997554779E-2</v>
      </c>
      <c r="DB96">
        <v>9.7615420818328857E-3</v>
      </c>
      <c r="DC96">
        <v>0.34733811020851135</v>
      </c>
      <c r="DD96">
        <v>2.1432684734463692E-2</v>
      </c>
      <c r="DE96">
        <v>4.5235119760036469E-3</v>
      </c>
      <c r="DF96">
        <v>1.1423608288168907E-2</v>
      </c>
      <c r="DG96">
        <v>0.20508094131946564</v>
      </c>
      <c r="DH96">
        <v>9.2848394066095352E-2</v>
      </c>
      <c r="DI96">
        <v>1.2028977274894714E-2</v>
      </c>
      <c r="DJ96">
        <v>0.34639289975166321</v>
      </c>
      <c r="DK96">
        <v>1.9989071413874626E-2</v>
      </c>
      <c r="DL96">
        <v>2.5056034792214632E-3</v>
      </c>
      <c r="DM96">
        <v>6.9052418693900108E-3</v>
      </c>
      <c r="DN96">
        <v>0.19407676160335541</v>
      </c>
      <c r="DO96">
        <v>7.9953633248806E-2</v>
      </c>
      <c r="DP96">
        <v>1.1183301918208599E-2</v>
      </c>
      <c r="DQ96">
        <v>0.29035165905952454</v>
      </c>
      <c r="DR96">
        <v>2.1977338939905167E-2</v>
      </c>
      <c r="DS96">
        <v>1.6323619056493044E-3</v>
      </c>
      <c r="DT96">
        <v>2.0895316265523434E-3</v>
      </c>
      <c r="DU96">
        <v>9.2930406332015991E-2</v>
      </c>
      <c r="DV96">
        <v>0.11384625732898712</v>
      </c>
      <c r="DW96">
        <v>1.4434810727834702E-2</v>
      </c>
    </row>
    <row r="97" spans="1:127" ht="15.55">
      <c r="A97">
        <v>2008</v>
      </c>
      <c r="B97">
        <v>0.3038063645362854</v>
      </c>
      <c r="C97">
        <v>4.9703147262334824E-2</v>
      </c>
      <c r="D97">
        <v>1.3092157430946827E-2</v>
      </c>
      <c r="E97">
        <v>7.9766526818275452E-2</v>
      </c>
      <c r="F97">
        <v>0.12163955718278885</v>
      </c>
      <c r="G97">
        <v>3.6885552108287811E-2</v>
      </c>
      <c r="H97">
        <v>2.7194221038371325E-3</v>
      </c>
      <c r="I97">
        <v>0.28290364146232605</v>
      </c>
      <c r="J97">
        <v>6.4487196505069733E-2</v>
      </c>
      <c r="K97">
        <v>1.4507431536912918E-2</v>
      </c>
      <c r="L97">
        <v>0.10651881247758865</v>
      </c>
      <c r="M97">
        <v>7.7648676931858063E-2</v>
      </c>
      <c r="N97">
        <v>1.9700488075613976E-2</v>
      </c>
      <c r="O97">
        <v>4.1033792513189837E-5</v>
      </c>
      <c r="P97">
        <v>0.25127038359642029</v>
      </c>
      <c r="Q97">
        <v>9.0900927782058716E-2</v>
      </c>
      <c r="R97">
        <v>1.5648584812879562E-2</v>
      </c>
      <c r="S97">
        <v>0.1106816902756691</v>
      </c>
      <c r="T97">
        <v>2.6699338108301163E-2</v>
      </c>
      <c r="U97">
        <v>7.3392924387007952E-3</v>
      </c>
      <c r="V97">
        <v>5.4260681281448342E-7</v>
      </c>
      <c r="W97">
        <v>0.29395264387130737</v>
      </c>
      <c r="X97">
        <v>5.5261299014091492E-2</v>
      </c>
      <c r="Y97">
        <v>1.410884503275156E-2</v>
      </c>
      <c r="Z97">
        <v>0.10506477952003479</v>
      </c>
      <c r="AA97">
        <v>9.5444470643997192E-2</v>
      </c>
      <c r="AB97">
        <v>2.4018056690692902E-2</v>
      </c>
      <c r="AC97">
        <v>5.5176722526084632E-5</v>
      </c>
      <c r="AD97">
        <v>0.32954099774360657</v>
      </c>
      <c r="AE97">
        <v>3.1501598656177521E-2</v>
      </c>
      <c r="AF97">
        <v>1.1349727399647236E-2</v>
      </c>
      <c r="AG97">
        <v>4.6830147504806519E-2</v>
      </c>
      <c r="AH97">
        <v>0.17579942941665649</v>
      </c>
      <c r="AI97">
        <v>5.8043140918016434E-2</v>
      </c>
      <c r="AJ97">
        <v>6.0169505886733532E-3</v>
      </c>
      <c r="AK97">
        <v>0.33216485381126404</v>
      </c>
      <c r="AL97">
        <v>2.8649147599935532E-2</v>
      </c>
      <c r="AM97">
        <v>9.9716400727629662E-3</v>
      </c>
      <c r="AN97">
        <v>3.4355524927377701E-2</v>
      </c>
      <c r="AO97">
        <v>0.18605154752731323</v>
      </c>
      <c r="AP97">
        <v>6.5398434177041054E-2</v>
      </c>
      <c r="AQ97">
        <v>7.7385404147207737E-3</v>
      </c>
      <c r="AR97">
        <v>0.34144794940948486</v>
      </c>
      <c r="AS97">
        <v>2.4518514052033424E-2</v>
      </c>
      <c r="AT97">
        <v>6.8530887365341187E-3</v>
      </c>
      <c r="AU97">
        <v>1.8200084567070007E-2</v>
      </c>
      <c r="AV97">
        <v>0.19882917404174805</v>
      </c>
      <c r="AW97">
        <v>8.0808769911527634E-2</v>
      </c>
      <c r="AX97">
        <v>1.2238312512636185E-2</v>
      </c>
      <c r="AY97">
        <v>0.34723895788192749</v>
      </c>
      <c r="AZ97">
        <v>2.4156847968697548E-2</v>
      </c>
      <c r="BA97">
        <v>5.881571676582098E-3</v>
      </c>
      <c r="BB97">
        <v>1.4643371105194092E-2</v>
      </c>
      <c r="BC97">
        <v>0.20141756534576416</v>
      </c>
      <c r="BD97">
        <v>8.7317332625389099E-2</v>
      </c>
      <c r="BE97">
        <v>1.3822277076542377E-2</v>
      </c>
      <c r="BF97">
        <v>0.35880577564239502</v>
      </c>
      <c r="BG97">
        <v>2.4243269115686417E-2</v>
      </c>
      <c r="BH97">
        <v>4.0925578214228153E-3</v>
      </c>
      <c r="BI97">
        <v>1.0152135044336319E-2</v>
      </c>
      <c r="BJ97">
        <v>0.20280574262142181</v>
      </c>
      <c r="BK97">
        <v>0.10196010023355484</v>
      </c>
      <c r="BL97">
        <v>1.5551982447504997E-2</v>
      </c>
      <c r="BM97">
        <v>0.35573604702949524</v>
      </c>
      <c r="BN97">
        <v>2.4359732866287231E-2</v>
      </c>
      <c r="BO97">
        <v>2.483919495716691E-3</v>
      </c>
      <c r="BP97">
        <v>6.7298249341547489E-3</v>
      </c>
      <c r="BQ97">
        <v>0.18651570379734039</v>
      </c>
      <c r="BR97">
        <v>0.120147705078125</v>
      </c>
      <c r="BS97">
        <v>1.5499153174459934E-2</v>
      </c>
      <c r="BT97">
        <v>0.32984751462936401</v>
      </c>
      <c r="BU97">
        <v>2.44926568120718E-2</v>
      </c>
      <c r="BV97">
        <v>1.7833753954619169E-3</v>
      </c>
      <c r="BW97">
        <v>4.3669329024851322E-3</v>
      </c>
      <c r="BX97">
        <v>0.14864076673984528</v>
      </c>
      <c r="BY97">
        <v>8.6252398788928986E-2</v>
      </c>
      <c r="BZ97">
        <v>1.6409052535891533E-2</v>
      </c>
      <c r="CA97">
        <v>0.32090085744857788</v>
      </c>
      <c r="CB97">
        <v>4.0894567966461182E-2</v>
      </c>
      <c r="CC97">
        <v>1.5887690708041191E-2</v>
      </c>
      <c r="CD97">
        <v>8.7908372282981873E-2</v>
      </c>
      <c r="CE97">
        <v>0.14203980565071106</v>
      </c>
      <c r="CF97">
        <v>3.3822581171989441E-2</v>
      </c>
      <c r="CG97">
        <v>3.4785250318236649E-4</v>
      </c>
      <c r="CH97">
        <v>0.3199290931224823</v>
      </c>
      <c r="CI97">
        <v>3.4093599766492844E-2</v>
      </c>
      <c r="CJ97">
        <v>1.4082100242376328E-2</v>
      </c>
      <c r="CK97">
        <v>5.5649485439062119E-2</v>
      </c>
      <c r="CL97">
        <v>0.1692097932100296</v>
      </c>
      <c r="CM97">
        <v>4.50865738093853E-2</v>
      </c>
      <c r="CN97">
        <v>1.8075378611683846E-3</v>
      </c>
      <c r="CO97">
        <v>0.31934460997581482</v>
      </c>
      <c r="CP97">
        <v>2.5898927822709084E-2</v>
      </c>
      <c r="CQ97">
        <v>1.0561197064816952E-2</v>
      </c>
      <c r="CR97">
        <v>3.1775429844856262E-2</v>
      </c>
      <c r="CS97">
        <v>0.18894973397254944</v>
      </c>
      <c r="CT97">
        <v>5.5966733023524284E-2</v>
      </c>
      <c r="CU97">
        <v>6.1925998888909817E-3</v>
      </c>
      <c r="CV97">
        <v>0.33040499687194824</v>
      </c>
      <c r="CW97">
        <v>2.4031074717640877E-2</v>
      </c>
      <c r="CX97">
        <v>8.4852445870637894E-3</v>
      </c>
      <c r="CY97">
        <v>2.1179771050810814E-2</v>
      </c>
      <c r="CZ97">
        <v>0.19939726591110229</v>
      </c>
      <c r="DA97">
        <v>6.6006716340780258E-2</v>
      </c>
      <c r="DB97">
        <v>1.1304920539259911E-2</v>
      </c>
      <c r="DC97">
        <v>0.36154037714004517</v>
      </c>
      <c r="DD97">
        <v>2.4139521643519402E-2</v>
      </c>
      <c r="DE97">
        <v>5.5255601182579994E-3</v>
      </c>
      <c r="DF97">
        <v>1.3200785964727402E-2</v>
      </c>
      <c r="DG97">
        <v>0.21731716394424438</v>
      </c>
      <c r="DH97">
        <v>8.5758287459611893E-2</v>
      </c>
      <c r="DI97">
        <v>1.5599044039845467E-2</v>
      </c>
      <c r="DJ97">
        <v>0.37601867318153381</v>
      </c>
      <c r="DK97">
        <v>2.4255592375993729E-2</v>
      </c>
      <c r="DL97">
        <v>3.0327679123729467E-3</v>
      </c>
      <c r="DM97">
        <v>8.581056259572506E-3</v>
      </c>
      <c r="DN97">
        <v>0.21618922054767609</v>
      </c>
      <c r="DO97">
        <v>6.819576770067215E-2</v>
      </c>
      <c r="DP97">
        <v>1.4786283485591412E-2</v>
      </c>
      <c r="DQ97">
        <v>0.30733481049537659</v>
      </c>
      <c r="DR97">
        <v>2.4567976593971252E-2</v>
      </c>
      <c r="DS97">
        <v>1.6872358974069357E-3</v>
      </c>
      <c r="DT97">
        <v>3.0059169512242079E-3</v>
      </c>
      <c r="DU97">
        <v>0.11478640139102936</v>
      </c>
      <c r="DV97">
        <v>9.4954967498779297E-2</v>
      </c>
      <c r="DW97">
        <v>1.7299145460128784E-2</v>
      </c>
    </row>
    <row r="98" spans="1:127" ht="15.55">
      <c r="A98">
        <v>2009</v>
      </c>
      <c r="B98">
        <v>0.27430763840675354</v>
      </c>
      <c r="C98">
        <v>4.7503132373094559E-2</v>
      </c>
      <c r="D98">
        <v>1.4191156253218651E-2</v>
      </c>
      <c r="E98">
        <v>8.0200053751468658E-2</v>
      </c>
      <c r="F98">
        <v>9.5817685127258301E-2</v>
      </c>
      <c r="G98">
        <v>3.4499168395996094E-2</v>
      </c>
      <c r="H98">
        <v>2.0964446011930704E-3</v>
      </c>
      <c r="I98">
        <v>0.25855201482772827</v>
      </c>
      <c r="J98">
        <v>6.0606718063354492E-2</v>
      </c>
      <c r="K98">
        <v>1.5015853568911552E-2</v>
      </c>
      <c r="L98">
        <v>0.10449453443288803</v>
      </c>
      <c r="M98">
        <v>5.9872418642044067E-2</v>
      </c>
      <c r="N98">
        <v>1.8533874303102493E-2</v>
      </c>
      <c r="O98">
        <v>2.8604772523976862E-5</v>
      </c>
      <c r="P98">
        <v>0.23027168214321136</v>
      </c>
      <c r="Q98">
        <v>8.5118286311626434E-2</v>
      </c>
      <c r="R98">
        <v>1.5029869042336941E-2</v>
      </c>
      <c r="S98">
        <v>0.10805705934762955</v>
      </c>
      <c r="T98">
        <v>1.6314953565597534E-2</v>
      </c>
      <c r="U98">
        <v>5.7513883803039789E-3</v>
      </c>
      <c r="V98">
        <v>1.2766403756359068E-7</v>
      </c>
      <c r="W98">
        <v>0.26809066534042358</v>
      </c>
      <c r="X98">
        <v>5.2339222282171249E-2</v>
      </c>
      <c r="Y98">
        <v>1.5011126175522804E-2</v>
      </c>
      <c r="Z98">
        <v>0.10329293459653854</v>
      </c>
      <c r="AA98">
        <v>7.4563898146152496E-2</v>
      </c>
      <c r="AB98">
        <v>2.2845274768769741E-2</v>
      </c>
      <c r="AC98">
        <v>3.8209804188227281E-5</v>
      </c>
      <c r="AD98">
        <v>0.29455369710922241</v>
      </c>
      <c r="AE98">
        <v>3.0664967373013496E-2</v>
      </c>
      <c r="AF98">
        <v>1.3131415471434593E-2</v>
      </c>
      <c r="AG98">
        <v>4.8981539905071259E-2</v>
      </c>
      <c r="AH98">
        <v>0.14200751483440399</v>
      </c>
      <c r="AI98">
        <v>5.5014640092849731E-2</v>
      </c>
      <c r="AJ98">
        <v>4.7536278143525124E-3</v>
      </c>
      <c r="AK98">
        <v>0.29384252429008484</v>
      </c>
      <c r="AL98">
        <v>2.8035303577780724E-2</v>
      </c>
      <c r="AM98">
        <v>1.16556566208601E-2</v>
      </c>
      <c r="AN98">
        <v>3.633606806397438E-2</v>
      </c>
      <c r="AO98">
        <v>0.14944188296794891</v>
      </c>
      <c r="AP98">
        <v>6.2162017449736595E-2</v>
      </c>
      <c r="AQ98">
        <v>6.2115881592035294E-3</v>
      </c>
      <c r="AR98">
        <v>0.29567626118659973</v>
      </c>
      <c r="AS98">
        <v>2.4106239899992943E-2</v>
      </c>
      <c r="AT98">
        <v>8.0791721120476723E-3</v>
      </c>
      <c r="AU98">
        <v>1.8609557300806046E-2</v>
      </c>
      <c r="AV98">
        <v>0.15739437937736511</v>
      </c>
      <c r="AW98">
        <v>7.7313639223575592E-2</v>
      </c>
      <c r="AX98">
        <v>1.0173274204134941E-2</v>
      </c>
      <c r="AY98">
        <v>0.29884207248687744</v>
      </c>
      <c r="AZ98">
        <v>2.3805193603038788E-2</v>
      </c>
      <c r="BA98">
        <v>6.9647710770368576E-3</v>
      </c>
      <c r="BB98">
        <v>1.4614706858992577E-2</v>
      </c>
      <c r="BC98">
        <v>0.15830042958259583</v>
      </c>
      <c r="BD98">
        <v>8.3476416766643524E-2</v>
      </c>
      <c r="BE98">
        <v>1.1680564843118191E-2</v>
      </c>
      <c r="BF98">
        <v>0.30541735887527466</v>
      </c>
      <c r="BG98">
        <v>2.4032332003116608E-2</v>
      </c>
      <c r="BH98">
        <v>4.8114163801074028E-3</v>
      </c>
      <c r="BI98">
        <v>9.3536870554089546E-3</v>
      </c>
      <c r="BJ98">
        <v>0.15657839179039001</v>
      </c>
      <c r="BK98">
        <v>9.7106337547302246E-2</v>
      </c>
      <c r="BL98">
        <v>1.3535203412175179E-2</v>
      </c>
      <c r="BM98">
        <v>0.29957354068756104</v>
      </c>
      <c r="BN98">
        <v>2.4134328588843346E-2</v>
      </c>
      <c r="BO98">
        <v>2.8136258479207754E-3</v>
      </c>
      <c r="BP98">
        <v>5.2878726273775101E-3</v>
      </c>
      <c r="BQ98">
        <v>0.13891921937465668</v>
      </c>
      <c r="BR98">
        <v>0.11534041538834572</v>
      </c>
      <c r="BS98">
        <v>1.3078092597424984E-2</v>
      </c>
      <c r="BT98">
        <v>0.28433465957641602</v>
      </c>
      <c r="BU98">
        <v>2.3830389603972435E-2</v>
      </c>
      <c r="BV98">
        <v>1.8456076504662633E-3</v>
      </c>
      <c r="BW98">
        <v>2.7090527582913637E-3</v>
      </c>
      <c r="BX98">
        <v>0.11412502825260162</v>
      </c>
      <c r="BY98">
        <v>7.678975909948349E-2</v>
      </c>
      <c r="BZ98">
        <v>1.3500920496881008E-2</v>
      </c>
      <c r="CA98">
        <v>0.29676690697669983</v>
      </c>
      <c r="CB98">
        <v>3.8848385214805603E-2</v>
      </c>
      <c r="CC98">
        <v>1.7723923549056053E-2</v>
      </c>
      <c r="CD98">
        <v>8.8333785533905029E-2</v>
      </c>
      <c r="CE98">
        <v>0.11887205392122269</v>
      </c>
      <c r="CF98">
        <v>3.2772262580692768E-2</v>
      </c>
      <c r="CG98">
        <v>2.1650831331498921E-4</v>
      </c>
      <c r="CH98">
        <v>0.29155385494232178</v>
      </c>
      <c r="CI98">
        <v>3.293907642364502E-2</v>
      </c>
      <c r="CJ98">
        <v>1.6119381412863731E-2</v>
      </c>
      <c r="CK98">
        <v>5.8460094034671783E-2</v>
      </c>
      <c r="CL98">
        <v>0.13951654732227325</v>
      </c>
      <c r="CM98">
        <v>4.3251644819974899E-2</v>
      </c>
      <c r="CN98">
        <v>1.2671040603891015E-3</v>
      </c>
      <c r="CO98">
        <v>0.2838684618473053</v>
      </c>
      <c r="CP98">
        <v>2.5229068472981453E-2</v>
      </c>
      <c r="CQ98">
        <v>1.2235639616847038E-2</v>
      </c>
      <c r="CR98">
        <v>3.3509455621242523E-2</v>
      </c>
      <c r="CS98">
        <v>0.15401503443717957</v>
      </c>
      <c r="CT98">
        <v>5.4327860474586487E-2</v>
      </c>
      <c r="CU98">
        <v>4.5514162629842758E-3</v>
      </c>
      <c r="CV98">
        <v>0.28924503922462463</v>
      </c>
      <c r="CW98">
        <v>2.3473672568798065E-2</v>
      </c>
      <c r="CX98">
        <v>1.0107730515301228E-2</v>
      </c>
      <c r="CY98">
        <v>2.229350246489048E-2</v>
      </c>
      <c r="CZ98">
        <v>0.16081385314464569</v>
      </c>
      <c r="DA98">
        <v>6.3582669943571091E-2</v>
      </c>
      <c r="DB98">
        <v>8.973599411547184E-3</v>
      </c>
      <c r="DC98">
        <v>0.31113195419311523</v>
      </c>
      <c r="DD98">
        <v>2.3932591080665588E-2</v>
      </c>
      <c r="DE98">
        <v>6.7650331184267998E-3</v>
      </c>
      <c r="DF98">
        <v>1.3329601846635342E-2</v>
      </c>
      <c r="DG98">
        <v>0.17384709417819977</v>
      </c>
      <c r="DH98">
        <v>7.927544042468071E-2</v>
      </c>
      <c r="DI98">
        <v>1.3982207514345646E-2</v>
      </c>
      <c r="DJ98">
        <v>0.31350865960121155</v>
      </c>
      <c r="DK98">
        <v>2.4412261322140694E-2</v>
      </c>
      <c r="DL98">
        <v>3.6988239735364914E-3</v>
      </c>
      <c r="DM98">
        <v>7.6460586860775948E-3</v>
      </c>
      <c r="DN98">
        <v>0.16159211099147797</v>
      </c>
      <c r="DO98">
        <v>5.7653632014989853E-2</v>
      </c>
      <c r="DP98">
        <v>1.2691440060734749E-2</v>
      </c>
      <c r="DQ98">
        <v>0.27393856644630432</v>
      </c>
      <c r="DR98">
        <v>2.3492172360420227E-2</v>
      </c>
      <c r="DS98">
        <v>1.6408090014010668E-3</v>
      </c>
      <c r="DT98">
        <v>1.5442986041307449E-3</v>
      </c>
      <c r="DU98">
        <v>9.860113263130188E-2</v>
      </c>
      <c r="DV98">
        <v>8.2625433802604675E-2</v>
      </c>
      <c r="DW98">
        <v>1.3675776310265064E-2</v>
      </c>
    </row>
    <row r="99" spans="1:127" ht="15.55">
      <c r="A99">
        <v>2010</v>
      </c>
      <c r="B99">
        <v>0.27494338154792786</v>
      </c>
      <c r="C99">
        <v>4.7473080456256866E-2</v>
      </c>
      <c r="D99">
        <v>1.3452908955514431E-2</v>
      </c>
      <c r="E99">
        <v>7.7269062399864197E-2</v>
      </c>
      <c r="F99">
        <v>9.7182117402553558E-2</v>
      </c>
      <c r="G99">
        <v>3.8018930703401566E-2</v>
      </c>
      <c r="H99">
        <v>1.5472711529582739E-3</v>
      </c>
      <c r="I99">
        <v>0.26144096255302429</v>
      </c>
      <c r="J99">
        <v>6.1627134680747986E-2</v>
      </c>
      <c r="K99">
        <v>1.461729034781456E-2</v>
      </c>
      <c r="L99">
        <v>0.10362806916236877</v>
      </c>
      <c r="M99">
        <v>6.1297856271266937E-2</v>
      </c>
      <c r="N99">
        <v>2.0254478789865971E-2</v>
      </c>
      <c r="O99">
        <v>1.6138357750605792E-5</v>
      </c>
      <c r="P99">
        <v>0.23339150846004486</v>
      </c>
      <c r="Q99">
        <v>8.8724002242088318E-2</v>
      </c>
      <c r="R99">
        <v>1.4003891497850418E-2</v>
      </c>
      <c r="S99">
        <v>0.10794510692358017</v>
      </c>
      <c r="T99">
        <v>1.6928303986787796E-2</v>
      </c>
      <c r="U99">
        <v>5.7899800594896078E-3</v>
      </c>
      <c r="V99">
        <v>2.2188338277828734E-7</v>
      </c>
      <c r="W99">
        <v>0.27077138423919678</v>
      </c>
      <c r="X99">
        <v>5.2613586187362671E-2</v>
      </c>
      <c r="Y99">
        <v>1.4821332879364491E-2</v>
      </c>
      <c r="Z99">
        <v>0.10219203680753708</v>
      </c>
      <c r="AA99">
        <v>7.6057016849517822E-2</v>
      </c>
      <c r="AB99">
        <v>2.5065973401069641E-2</v>
      </c>
      <c r="AC99">
        <v>2.1432841094792821E-5</v>
      </c>
      <c r="AD99">
        <v>0.29126504063606262</v>
      </c>
      <c r="AE99">
        <v>3.0363716185092926E-2</v>
      </c>
      <c r="AF99">
        <v>1.204540953040123E-2</v>
      </c>
      <c r="AG99">
        <v>4.5406408607959747E-2</v>
      </c>
      <c r="AH99">
        <v>0.1405588686466217</v>
      </c>
      <c r="AI99">
        <v>5.9492532163858414E-2</v>
      </c>
      <c r="AJ99">
        <v>3.3980985172092915E-3</v>
      </c>
      <c r="AK99">
        <v>0.29020330309867859</v>
      </c>
      <c r="AL99">
        <v>2.7798380702733994E-2</v>
      </c>
      <c r="AM99">
        <v>1.0557905770838261E-2</v>
      </c>
      <c r="AN99">
        <v>3.3505037426948547E-2</v>
      </c>
      <c r="AO99">
        <v>0.14732280373573303</v>
      </c>
      <c r="AP99">
        <v>6.6622449085116386E-2</v>
      </c>
      <c r="AQ99">
        <v>4.3967105448246002E-3</v>
      </c>
      <c r="AR99">
        <v>0.29163110256195068</v>
      </c>
      <c r="AS99">
        <v>2.4129997938871384E-2</v>
      </c>
      <c r="AT99">
        <v>7.0139314047992229E-3</v>
      </c>
      <c r="AU99">
        <v>1.7278591170907021E-2</v>
      </c>
      <c r="AV99">
        <v>0.15376754105091095</v>
      </c>
      <c r="AW99">
        <v>8.2343675196170807E-2</v>
      </c>
      <c r="AX99">
        <v>7.097350899130106E-3</v>
      </c>
      <c r="AY99">
        <v>0.2954278290271759</v>
      </c>
      <c r="AZ99">
        <v>2.3908952251076698E-2</v>
      </c>
      <c r="BA99">
        <v>5.9568337164819241E-3</v>
      </c>
      <c r="BB99">
        <v>1.3595102354884148E-2</v>
      </c>
      <c r="BC99">
        <v>0.15446335077285767</v>
      </c>
      <c r="BD99">
        <v>8.9311957359313965E-2</v>
      </c>
      <c r="BE99">
        <v>8.1916330382227898E-3</v>
      </c>
      <c r="BF99">
        <v>0.30328360199928284</v>
      </c>
      <c r="BG99">
        <v>2.4204116314649582E-2</v>
      </c>
      <c r="BH99">
        <v>3.9774063043296337E-3</v>
      </c>
      <c r="BI99">
        <v>8.6122266948223114E-3</v>
      </c>
      <c r="BJ99">
        <v>0.1515948623418808</v>
      </c>
      <c r="BK99">
        <v>0.10531562194228172</v>
      </c>
      <c r="BL99">
        <v>9.5793614163994789E-3</v>
      </c>
      <c r="BM99">
        <v>0.30080169439315796</v>
      </c>
      <c r="BN99">
        <v>2.4404287338256836E-2</v>
      </c>
      <c r="BO99">
        <v>2.1216885652393103E-3</v>
      </c>
      <c r="BP99">
        <v>4.6183881349861622E-3</v>
      </c>
      <c r="BQ99">
        <v>0.13357211649417877</v>
      </c>
      <c r="BR99">
        <v>0.12693839892745018</v>
      </c>
      <c r="BS99">
        <v>9.1468235477805138E-3</v>
      </c>
      <c r="BT99">
        <v>0.28733676671981812</v>
      </c>
      <c r="BU99">
        <v>2.4351030588150024E-2</v>
      </c>
      <c r="BV99">
        <v>1.2105918722227216E-3</v>
      </c>
      <c r="BW99">
        <v>2.1102719474583864E-3</v>
      </c>
      <c r="BX99">
        <v>0.10939908772706985</v>
      </c>
      <c r="BY99">
        <v>9.2241324484348297E-2</v>
      </c>
      <c r="BZ99">
        <v>9.5086889341473579E-3</v>
      </c>
      <c r="CA99">
        <v>0.29473626613616943</v>
      </c>
      <c r="CB99">
        <v>3.8750730454921722E-2</v>
      </c>
      <c r="CC99">
        <v>1.6908600926399231E-2</v>
      </c>
      <c r="CD99">
        <v>8.4316328167915344E-2</v>
      </c>
      <c r="CE99">
        <v>0.11844510585069656</v>
      </c>
      <c r="CF99">
        <v>3.6182230338454247E-2</v>
      </c>
      <c r="CG99">
        <v>1.3327099441085011E-4</v>
      </c>
      <c r="CH99">
        <v>0.28831082582473755</v>
      </c>
      <c r="CI99">
        <v>3.2660651952028275E-2</v>
      </c>
      <c r="CJ99">
        <v>1.5255279839038849E-2</v>
      </c>
      <c r="CK99">
        <v>5.501243844628334E-2</v>
      </c>
      <c r="CL99">
        <v>0.13878060877323151</v>
      </c>
      <c r="CM99">
        <v>4.5784687623381615E-2</v>
      </c>
      <c r="CN99">
        <v>8.1713678082451224E-4</v>
      </c>
      <c r="CO99">
        <v>0.27674823999404907</v>
      </c>
      <c r="CP99">
        <v>2.4996472522616386E-2</v>
      </c>
      <c r="CQ99">
        <v>1.1157657951116562E-2</v>
      </c>
      <c r="CR99">
        <v>3.171752393245697E-2</v>
      </c>
      <c r="CS99">
        <v>0.15104003250598907</v>
      </c>
      <c r="CT99">
        <v>5.502866767346859E-2</v>
      </c>
      <c r="CU99">
        <v>2.8078672476112843E-3</v>
      </c>
      <c r="CV99">
        <v>0.28322094678878784</v>
      </c>
      <c r="CW99">
        <v>2.3450307548046112E-2</v>
      </c>
      <c r="CX99">
        <v>9.0326163917779922E-3</v>
      </c>
      <c r="CY99">
        <v>2.1337868645787239E-2</v>
      </c>
      <c r="CZ99">
        <v>0.15892061591148376</v>
      </c>
      <c r="DA99">
        <v>6.4444262534379959E-2</v>
      </c>
      <c r="DB99">
        <v>6.035276222974062E-3</v>
      </c>
      <c r="DC99">
        <v>0.30577170848846436</v>
      </c>
      <c r="DD99">
        <v>2.4003440514206886E-2</v>
      </c>
      <c r="DE99">
        <v>5.8377925306558609E-3</v>
      </c>
      <c r="DF99">
        <v>1.26161128282547E-2</v>
      </c>
      <c r="DG99">
        <v>0.16966293752193451</v>
      </c>
      <c r="DH99">
        <v>8.3638444542884827E-2</v>
      </c>
      <c r="DI99">
        <v>1.0012987069785595E-2</v>
      </c>
      <c r="DJ99">
        <v>0.31254428625106812</v>
      </c>
      <c r="DK99">
        <v>2.445073239505291E-2</v>
      </c>
      <c r="DL99">
        <v>2.9162426944822073E-3</v>
      </c>
      <c r="DM99">
        <v>6.8056788295507431E-3</v>
      </c>
      <c r="DN99">
        <v>0.15465307235717773</v>
      </c>
      <c r="DO99">
        <v>7.2093136608600616E-2</v>
      </c>
      <c r="DP99">
        <v>8.8312458246946335E-3</v>
      </c>
      <c r="DQ99">
        <v>0.27685004472732544</v>
      </c>
      <c r="DR99">
        <v>2.4346990510821342E-2</v>
      </c>
      <c r="DS99">
        <v>1.063244417309761E-3</v>
      </c>
      <c r="DT99">
        <v>1.1290344409644604E-3</v>
      </c>
      <c r="DU99">
        <v>9.2568725347518921E-2</v>
      </c>
      <c r="DV99">
        <v>9.7592860460281372E-2</v>
      </c>
      <c r="DW99">
        <v>9.8313409835100174E-3</v>
      </c>
    </row>
    <row r="100" spans="1:127" ht="15.55">
      <c r="A100">
        <v>2011</v>
      </c>
      <c r="B100">
        <v>0.27633523941040039</v>
      </c>
      <c r="C100">
        <v>4.830937460064888E-2</v>
      </c>
      <c r="D100">
        <v>1.290353387594223E-2</v>
      </c>
      <c r="E100">
        <v>6.8646728992462158E-2</v>
      </c>
      <c r="F100">
        <v>0.10882686823606491</v>
      </c>
      <c r="G100">
        <v>3.6546318791806698E-2</v>
      </c>
      <c r="H100">
        <v>1.1024243431165814E-3</v>
      </c>
      <c r="I100">
        <v>0.26103994250297546</v>
      </c>
      <c r="J100">
        <v>6.2648802995681763E-2</v>
      </c>
      <c r="K100">
        <v>1.3798922300338745E-2</v>
      </c>
      <c r="L100">
        <v>9.1778971254825592E-2</v>
      </c>
      <c r="M100">
        <v>7.2568520903587341E-2</v>
      </c>
      <c r="N100">
        <v>2.0236216485500336E-2</v>
      </c>
      <c r="O100">
        <v>8.5164210759103298E-6</v>
      </c>
      <c r="P100">
        <v>0.23036207258701324</v>
      </c>
      <c r="Q100">
        <v>9.083191305398941E-2</v>
      </c>
      <c r="R100">
        <v>1.2930929660797119E-2</v>
      </c>
      <c r="S100">
        <v>9.6370398998260498E-2</v>
      </c>
      <c r="T100">
        <v>2.4137262254953384E-2</v>
      </c>
      <c r="U100">
        <v>6.0914718778803945E-3</v>
      </c>
      <c r="V100">
        <v>1.0550152040877947E-7</v>
      </c>
      <c r="W100">
        <v>0.27097365260124207</v>
      </c>
      <c r="X100">
        <v>5.3522925823926926E-2</v>
      </c>
      <c r="Y100">
        <v>1.4079983346164227E-2</v>
      </c>
      <c r="Z100">
        <v>9.029223769903183E-2</v>
      </c>
      <c r="AA100">
        <v>8.8250882923603058E-2</v>
      </c>
      <c r="AB100">
        <v>2.4816379882395267E-2</v>
      </c>
      <c r="AC100">
        <v>1.123993206419982E-5</v>
      </c>
      <c r="AD100">
        <v>0.29471886157989502</v>
      </c>
      <c r="AE100">
        <v>3.1074631959199905E-2</v>
      </c>
      <c r="AF100">
        <v>1.1827355250716209E-2</v>
      </c>
      <c r="AG100">
        <v>4.084378108382225E-2</v>
      </c>
      <c r="AH100">
        <v>0.152406245470047</v>
      </c>
      <c r="AI100">
        <v>5.6149641051888466E-2</v>
      </c>
      <c r="AJ100">
        <v>2.4172062985599041E-3</v>
      </c>
      <c r="AK100">
        <v>0.29482132196426392</v>
      </c>
      <c r="AL100">
        <v>2.8503416106104851E-2</v>
      </c>
      <c r="AM100">
        <v>1.0413839481770992E-2</v>
      </c>
      <c r="AN100">
        <v>3.0610000714659691E-2</v>
      </c>
      <c r="AO100">
        <v>0.15943616628646851</v>
      </c>
      <c r="AP100">
        <v>6.2716178596019745E-2</v>
      </c>
      <c r="AQ100">
        <v>3.141728462651372E-3</v>
      </c>
      <c r="AR100">
        <v>0.29748442769050598</v>
      </c>
      <c r="AS100">
        <v>2.4745523929595947E-2</v>
      </c>
      <c r="AT100">
        <v>7.2031598538160324E-3</v>
      </c>
      <c r="AU100">
        <v>1.6394482925534248E-2</v>
      </c>
      <c r="AV100">
        <v>0.16645367443561554</v>
      </c>
      <c r="AW100">
        <v>7.7462457120418549E-2</v>
      </c>
      <c r="AX100">
        <v>5.2251354791224003E-3</v>
      </c>
      <c r="AY100">
        <v>0.30135330557823181</v>
      </c>
      <c r="AZ100">
        <v>2.4496398866176605E-2</v>
      </c>
      <c r="BA100">
        <v>6.1576967127621174E-3</v>
      </c>
      <c r="BB100">
        <v>1.3074947521090508E-2</v>
      </c>
      <c r="BC100">
        <v>0.16741824150085449</v>
      </c>
      <c r="BD100">
        <v>8.4067888557910919E-2</v>
      </c>
      <c r="BE100">
        <v>6.1381454579532146E-3</v>
      </c>
      <c r="BF100">
        <v>0.31046995520591736</v>
      </c>
      <c r="BG100">
        <v>2.4836594238877296E-2</v>
      </c>
      <c r="BH100">
        <v>4.288265947252512E-3</v>
      </c>
      <c r="BI100">
        <v>8.5413549095392227E-3</v>
      </c>
      <c r="BJ100">
        <v>0.16556461155414581</v>
      </c>
      <c r="BK100">
        <v>9.9686484783887863E-2</v>
      </c>
      <c r="BL100">
        <v>7.5526353903114796E-3</v>
      </c>
      <c r="BM100">
        <v>0.30890226364135742</v>
      </c>
      <c r="BN100">
        <v>2.5111712515354156E-2</v>
      </c>
      <c r="BO100">
        <v>2.4907996412366629E-3</v>
      </c>
      <c r="BP100">
        <v>4.7182440757751465E-3</v>
      </c>
      <c r="BQ100">
        <v>0.14820186793804169</v>
      </c>
      <c r="BR100">
        <v>0.12071466818451881</v>
      </c>
      <c r="BS100">
        <v>7.6649915426969528E-3</v>
      </c>
      <c r="BT100">
        <v>0.29837369918823242</v>
      </c>
      <c r="BU100">
        <v>2.5122895836830139E-2</v>
      </c>
      <c r="BV100">
        <v>1.4596694381907582E-3</v>
      </c>
      <c r="BW100">
        <v>2.279406413435936E-3</v>
      </c>
      <c r="BX100">
        <v>0.12623190879821777</v>
      </c>
      <c r="BY100">
        <v>8.8334657251834869E-2</v>
      </c>
      <c r="BZ100">
        <v>8.1036966294050217E-3</v>
      </c>
      <c r="CA100">
        <v>0.29438722133636475</v>
      </c>
      <c r="CB100">
        <v>3.9396408945322037E-2</v>
      </c>
      <c r="CC100">
        <v>1.6402222216129303E-2</v>
      </c>
      <c r="CD100">
        <v>7.3965586721897125E-2</v>
      </c>
      <c r="CE100">
        <v>0.12965378165245056</v>
      </c>
      <c r="CF100">
        <v>3.4896932542324066E-2</v>
      </c>
      <c r="CG100">
        <v>7.227814057841897E-5</v>
      </c>
      <c r="CH100">
        <v>0.29139932990074158</v>
      </c>
      <c r="CI100">
        <v>3.3332169055938721E-2</v>
      </c>
      <c r="CJ100">
        <v>1.4539444819092751E-2</v>
      </c>
      <c r="CK100">
        <v>4.887641966342926E-2</v>
      </c>
      <c r="CL100">
        <v>0.15041892230510712</v>
      </c>
      <c r="CM100">
        <v>4.3767755851149559E-2</v>
      </c>
      <c r="CN100">
        <v>4.646271700039506E-4</v>
      </c>
      <c r="CO100">
        <v>0.28289464116096497</v>
      </c>
      <c r="CP100">
        <v>2.5684993714094162E-2</v>
      </c>
      <c r="CQ100">
        <v>1.1145665310323238E-2</v>
      </c>
      <c r="CR100">
        <v>2.8912650421261787E-2</v>
      </c>
      <c r="CS100">
        <v>0.16281625628471375</v>
      </c>
      <c r="CT100">
        <v>5.2552973851561546E-2</v>
      </c>
      <c r="CU100">
        <v>1.7821191577240825E-3</v>
      </c>
      <c r="CV100">
        <v>0.28813907504081726</v>
      </c>
      <c r="CW100">
        <v>2.4003297090530396E-2</v>
      </c>
      <c r="CX100">
        <v>8.8673727586865425E-3</v>
      </c>
      <c r="CY100">
        <v>1.9646234810352325E-2</v>
      </c>
      <c r="CZ100">
        <v>0.17010501027107239</v>
      </c>
      <c r="DA100">
        <v>6.1429264023900032E-2</v>
      </c>
      <c r="DB100">
        <v>4.0878904983401299E-3</v>
      </c>
      <c r="DC100">
        <v>0.31185537576675415</v>
      </c>
      <c r="DD100">
        <v>2.4593453854322433E-2</v>
      </c>
      <c r="DE100">
        <v>5.8767925947904587E-3</v>
      </c>
      <c r="DF100">
        <v>1.1920062825083733E-2</v>
      </c>
      <c r="DG100">
        <v>0.18090909719467163</v>
      </c>
      <c r="DH100">
        <v>8.1102646887302399E-2</v>
      </c>
      <c r="DI100">
        <v>7.4533391743898392E-3</v>
      </c>
      <c r="DJ100">
        <v>0.31684151291847229</v>
      </c>
      <c r="DK100">
        <v>2.5103280320763588E-2</v>
      </c>
      <c r="DL100">
        <v>3.2683410681784153E-3</v>
      </c>
      <c r="DM100">
        <v>6.5572909079492092E-3</v>
      </c>
      <c r="DN100">
        <v>0.16476868093013763</v>
      </c>
      <c r="DO100">
        <v>6.929604709148407E-2</v>
      </c>
      <c r="DP100">
        <v>7.3341787792742252E-3</v>
      </c>
      <c r="DQ100">
        <v>0.29301503300666809</v>
      </c>
      <c r="DR100">
        <v>2.5060147047042847E-2</v>
      </c>
      <c r="DS100">
        <v>8.9745252626016736E-4</v>
      </c>
      <c r="DT100">
        <v>1.1591060319915414E-3</v>
      </c>
      <c r="DU100">
        <v>0.11110635846853256</v>
      </c>
      <c r="DV100">
        <v>9.7444310784339905E-2</v>
      </c>
      <c r="DW100">
        <v>8.4050633013248444E-3</v>
      </c>
    </row>
    <row r="101" spans="1:127" ht="15.55">
      <c r="A101">
        <v>2012</v>
      </c>
      <c r="B101">
        <v>0.27188393473625183</v>
      </c>
      <c r="C101">
        <v>4.7443579882383347E-2</v>
      </c>
      <c r="D101">
        <v>1.2250863015651703E-2</v>
      </c>
      <c r="E101">
        <v>6.6671036183834076E-2</v>
      </c>
      <c r="F101">
        <v>0.10583914816379547</v>
      </c>
      <c r="G101">
        <v>3.8329923525452614E-2</v>
      </c>
      <c r="H101">
        <v>1.3493765145540237E-3</v>
      </c>
      <c r="I101">
        <v>0.25788953900337219</v>
      </c>
      <c r="J101">
        <v>6.2786556780338287E-2</v>
      </c>
      <c r="K101">
        <v>1.3379408977925777E-2</v>
      </c>
      <c r="L101">
        <v>9.1689355671405792E-2</v>
      </c>
      <c r="M101">
        <v>6.8989679217338562E-2</v>
      </c>
      <c r="N101">
        <v>2.1038317121565342E-2</v>
      </c>
      <c r="O101">
        <v>6.2228705246525351E-6</v>
      </c>
      <c r="P101">
        <v>0.22722946107387543</v>
      </c>
      <c r="Q101">
        <v>9.0303651988506317E-2</v>
      </c>
      <c r="R101">
        <v>1.2132038362324238E-2</v>
      </c>
      <c r="S101">
        <v>9.5947161316871643E-2</v>
      </c>
      <c r="T101">
        <v>2.2093253210186958E-2</v>
      </c>
      <c r="U101">
        <v>6.7532921675592661E-3</v>
      </c>
      <c r="V101">
        <v>7.4275398276313354E-8</v>
      </c>
      <c r="W101">
        <v>0.2677386999130249</v>
      </c>
      <c r="X101">
        <v>5.3947035223245621E-2</v>
      </c>
      <c r="Y101">
        <v>1.3780110515654087E-2</v>
      </c>
      <c r="Z101">
        <v>9.032159298658371E-2</v>
      </c>
      <c r="AA101">
        <v>8.4054566919803619E-2</v>
      </c>
      <c r="AB101">
        <v>2.5627202354371548E-2</v>
      </c>
      <c r="AC101">
        <v>8.198029718187172E-6</v>
      </c>
      <c r="AD101">
        <v>0.28752633929252625</v>
      </c>
      <c r="AE101">
        <v>3.029378317296505E-2</v>
      </c>
      <c r="AF101">
        <v>1.0989416390657425E-2</v>
      </c>
      <c r="AG101">
        <v>3.8706503808498383E-2</v>
      </c>
      <c r="AH101">
        <v>0.14702810347080231</v>
      </c>
      <c r="AI101">
        <v>5.7657834142446518E-2</v>
      </c>
      <c r="AJ101">
        <v>2.8507031966000795E-3</v>
      </c>
      <c r="AK101">
        <v>0.28730770945549011</v>
      </c>
      <c r="AL101">
        <v>2.7593320235610008E-2</v>
      </c>
      <c r="AM101">
        <v>9.5161022618412971E-3</v>
      </c>
      <c r="AN101">
        <v>2.8740469366312027E-2</v>
      </c>
      <c r="AO101">
        <v>0.15390567481517792</v>
      </c>
      <c r="AP101">
        <v>6.3898470252752304E-2</v>
      </c>
      <c r="AQ101">
        <v>3.6536722909659147E-3</v>
      </c>
      <c r="AR101">
        <v>0.28907349705696106</v>
      </c>
      <c r="AS101">
        <v>2.3613234981894493E-2</v>
      </c>
      <c r="AT101">
        <v>6.362606305629015E-3</v>
      </c>
      <c r="AU101">
        <v>1.5069896355271339E-2</v>
      </c>
      <c r="AV101">
        <v>0.16029885411262512</v>
      </c>
      <c r="AW101">
        <v>7.7783988788723946E-2</v>
      </c>
      <c r="AX101">
        <v>5.9449039399623871E-3</v>
      </c>
      <c r="AY101">
        <v>0.29281282424926758</v>
      </c>
      <c r="AZ101">
        <v>2.3267947137355804E-2</v>
      </c>
      <c r="BA101">
        <v>5.3782272152602673E-3</v>
      </c>
      <c r="BB101">
        <v>1.2066353112459183E-2</v>
      </c>
      <c r="BC101">
        <v>0.16142228245735168</v>
      </c>
      <c r="BD101">
        <v>8.369416743516922E-2</v>
      </c>
      <c r="BE101">
        <v>6.9838506169617176E-3</v>
      </c>
      <c r="BF101">
        <v>0.29922273755073547</v>
      </c>
      <c r="BG101">
        <v>2.3172598332166672E-2</v>
      </c>
      <c r="BH101">
        <v>3.6880553234368563E-3</v>
      </c>
      <c r="BI101">
        <v>8.0440854653716087E-3</v>
      </c>
      <c r="BJ101">
        <v>0.15881997346878052</v>
      </c>
      <c r="BK101">
        <v>9.7003959119319916E-2</v>
      </c>
      <c r="BL101">
        <v>8.4940865635871887E-3</v>
      </c>
      <c r="BM101">
        <v>0.29088878631591797</v>
      </c>
      <c r="BN101">
        <v>2.2997032850980759E-2</v>
      </c>
      <c r="BO101">
        <v>2.1640246268361807E-3</v>
      </c>
      <c r="BP101">
        <v>4.861652385443449E-3</v>
      </c>
      <c r="BQ101">
        <v>0.13853508234024048</v>
      </c>
      <c r="BR101">
        <v>0.11398616433143616</v>
      </c>
      <c r="BS101">
        <v>8.3448244258761406E-3</v>
      </c>
      <c r="BT101">
        <v>0.26817589998245239</v>
      </c>
      <c r="BU101">
        <v>2.3121580481529236E-2</v>
      </c>
      <c r="BV101">
        <v>1.3350663939490914E-3</v>
      </c>
      <c r="BW101">
        <v>2.9484096448868513E-3</v>
      </c>
      <c r="BX101">
        <v>0.10525558888912201</v>
      </c>
      <c r="BY101">
        <v>8.6003027856349945E-2</v>
      </c>
      <c r="BZ101">
        <v>8.7977899238467216E-3</v>
      </c>
      <c r="CA101">
        <v>0.28828626871109009</v>
      </c>
      <c r="CB101">
        <v>3.9679866284132004E-2</v>
      </c>
      <c r="CC101">
        <v>1.6110261902213097E-2</v>
      </c>
      <c r="CD101">
        <v>7.3345772922039032E-2</v>
      </c>
      <c r="CE101">
        <v>0.12312352657318115</v>
      </c>
      <c r="CF101">
        <v>3.596704825758934E-2</v>
      </c>
      <c r="CG101">
        <v>5.9797992435051128E-5</v>
      </c>
      <c r="CH101">
        <v>0.28483235836029053</v>
      </c>
      <c r="CI101">
        <v>3.3172745257616043E-2</v>
      </c>
      <c r="CJ101">
        <v>1.39367850497365E-2</v>
      </c>
      <c r="CK101">
        <v>4.7904361039400101E-2</v>
      </c>
      <c r="CL101">
        <v>0.1449434757232666</v>
      </c>
      <c r="CM101">
        <v>4.443325474858284E-2</v>
      </c>
      <c r="CN101">
        <v>4.4174242066219449E-4</v>
      </c>
      <c r="CO101">
        <v>0.27387470006942749</v>
      </c>
      <c r="CP101">
        <v>2.5016680359840393E-2</v>
      </c>
      <c r="CQ101">
        <v>1.0363676585257053E-2</v>
      </c>
      <c r="CR101">
        <v>2.7277983725070953E-2</v>
      </c>
      <c r="CS101">
        <v>0.15573260188102722</v>
      </c>
      <c r="CT101">
        <v>5.3761715069413185E-2</v>
      </c>
      <c r="CU101">
        <v>1.7220401205122471E-3</v>
      </c>
      <c r="CV101">
        <v>0.28273129463195801</v>
      </c>
      <c r="CW101">
        <v>2.3417908698320389E-2</v>
      </c>
      <c r="CX101">
        <v>8.0365370959043503E-3</v>
      </c>
      <c r="CY101">
        <v>1.8392594531178474E-2</v>
      </c>
      <c r="CZ101">
        <v>0.1655152291059494</v>
      </c>
      <c r="DA101">
        <v>6.2760472297668457E-2</v>
      </c>
      <c r="DB101">
        <v>4.6085459180176258E-3</v>
      </c>
      <c r="DC101">
        <v>0.30710455775260925</v>
      </c>
      <c r="DD101">
        <v>2.3338640108704567E-2</v>
      </c>
      <c r="DE101">
        <v>5.1294039003551006E-3</v>
      </c>
      <c r="DF101">
        <v>1.1053862050175667E-2</v>
      </c>
      <c r="DG101">
        <v>0.17800433933734894</v>
      </c>
      <c r="DH101">
        <v>8.0943072214722633E-2</v>
      </c>
      <c r="DI101">
        <v>8.6352499201893806E-3</v>
      </c>
      <c r="DJ101">
        <v>0.30831879377365112</v>
      </c>
      <c r="DK101">
        <v>2.2901454940438271E-2</v>
      </c>
      <c r="DL101">
        <v>2.8001719620078802E-3</v>
      </c>
      <c r="DM101">
        <v>6.329887080937624E-3</v>
      </c>
      <c r="DN101">
        <v>0.16407397389411926</v>
      </c>
      <c r="DO101">
        <v>6.91089928150177E-2</v>
      </c>
      <c r="DP101">
        <v>7.9972166568040848E-3</v>
      </c>
      <c r="DQ101">
        <v>0.25238269567489624</v>
      </c>
      <c r="DR101">
        <v>2.3487148806452751E-2</v>
      </c>
      <c r="DS101">
        <v>7.9046509927138686E-4</v>
      </c>
      <c r="DT101">
        <v>2.6666459161788225E-3</v>
      </c>
      <c r="DU101">
        <v>8.3775997161865234E-2</v>
      </c>
      <c r="DV101">
        <v>8.9914664626121521E-2</v>
      </c>
      <c r="DW101">
        <v>9.1345552355051041E-3</v>
      </c>
    </row>
    <row r="102" spans="1:127" ht="15.55">
      <c r="A102">
        <v>2013</v>
      </c>
      <c r="B102">
        <v>0.29487648606300354</v>
      </c>
      <c r="C102">
        <v>4.9302000552415848E-2</v>
      </c>
      <c r="D102">
        <v>1.2393966317176819E-2</v>
      </c>
      <c r="E102">
        <v>7.6043978333473206E-2</v>
      </c>
      <c r="F102">
        <v>0.11540228128433228</v>
      </c>
      <c r="G102">
        <v>3.9931583218276501E-2</v>
      </c>
      <c r="H102">
        <v>1.8026861362159252E-3</v>
      </c>
      <c r="I102">
        <v>0.27541959285736084</v>
      </c>
      <c r="J102">
        <v>6.3958823680877686E-2</v>
      </c>
      <c r="K102">
        <v>1.3034929521381855E-2</v>
      </c>
      <c r="L102">
        <v>0.10231953859329224</v>
      </c>
      <c r="M102">
        <v>7.3590531945228577E-2</v>
      </c>
      <c r="N102">
        <v>2.2511991672217846E-2</v>
      </c>
      <c r="O102">
        <v>3.7842353322048439E-6</v>
      </c>
      <c r="P102">
        <v>0.23824112117290497</v>
      </c>
      <c r="Q102">
        <v>9.046519547700882E-2</v>
      </c>
      <c r="R102">
        <v>1.1192170903086662E-2</v>
      </c>
      <c r="S102">
        <v>0.10620218515396118</v>
      </c>
      <c r="T102">
        <v>2.3224564269185066E-2</v>
      </c>
      <c r="U102">
        <v>7.1569310966879129E-3</v>
      </c>
      <c r="V102">
        <v>7.7126514952396974E-8</v>
      </c>
      <c r="W102">
        <v>0.28764858841896057</v>
      </c>
      <c r="X102">
        <v>5.5240176618099213E-2</v>
      </c>
      <c r="Y102">
        <v>1.3641062192618847E-2</v>
      </c>
      <c r="Z102">
        <v>0.10104243457317352</v>
      </c>
      <c r="AA102">
        <v>9.015723317861557E-2</v>
      </c>
      <c r="AB102">
        <v>2.756267786026001E-2</v>
      </c>
      <c r="AC102">
        <v>5.0036014727083966E-6</v>
      </c>
      <c r="AD102">
        <v>0.31796863675117493</v>
      </c>
      <c r="AE102">
        <v>3.1906746327877045E-2</v>
      </c>
      <c r="AF102">
        <v>1.1633248068392277E-2</v>
      </c>
      <c r="AG102">
        <v>4.4859185814857483E-2</v>
      </c>
      <c r="AH102">
        <v>0.1650259792804718</v>
      </c>
      <c r="AI102">
        <v>6.0605788603425026E-2</v>
      </c>
      <c r="AJ102">
        <v>3.9376881904900074E-3</v>
      </c>
      <c r="AK102">
        <v>0.31964677572250366</v>
      </c>
      <c r="AL102">
        <v>2.9140351340174675E-2</v>
      </c>
      <c r="AM102">
        <v>1.0231702588498592E-2</v>
      </c>
      <c r="AN102">
        <v>3.3156003803014755E-2</v>
      </c>
      <c r="AO102">
        <v>0.17470034956932068</v>
      </c>
      <c r="AP102">
        <v>6.7278617992997169E-2</v>
      </c>
      <c r="AQ102">
        <v>5.1397574134171009E-3</v>
      </c>
      <c r="AR102">
        <v>0.33048555254936218</v>
      </c>
      <c r="AS102">
        <v>2.5127770379185677E-2</v>
      </c>
      <c r="AT102">
        <v>7.1454825811088085E-3</v>
      </c>
      <c r="AU102">
        <v>1.7559695988893509E-2</v>
      </c>
      <c r="AV102">
        <v>0.19025027751922607</v>
      </c>
      <c r="AW102">
        <v>8.151218481361866E-2</v>
      </c>
      <c r="AX102">
        <v>8.8901519775390625E-3</v>
      </c>
      <c r="AY102">
        <v>0.33872151374816895</v>
      </c>
      <c r="AZ102">
        <v>2.4835832417011261E-2</v>
      </c>
      <c r="BA102">
        <v>6.194049958139658E-3</v>
      </c>
      <c r="BB102">
        <v>1.3885061256587505E-2</v>
      </c>
      <c r="BC102">
        <v>0.19500936567783356</v>
      </c>
      <c r="BD102">
        <v>8.8030185550451279E-2</v>
      </c>
      <c r="BE102">
        <v>1.0767036117613316E-2</v>
      </c>
      <c r="BF102">
        <v>0.35517203807830811</v>
      </c>
      <c r="BG102">
        <v>2.5129279121756554E-2</v>
      </c>
      <c r="BH102">
        <v>4.4949832372367382E-3</v>
      </c>
      <c r="BI102">
        <v>9.1365044936537743E-3</v>
      </c>
      <c r="BJ102">
        <v>0.19885925948619843</v>
      </c>
      <c r="BK102">
        <v>0.10362247377634048</v>
      </c>
      <c r="BL102">
        <v>1.3929550535976887E-2</v>
      </c>
      <c r="BM102">
        <v>0.34925651550292969</v>
      </c>
      <c r="BN102">
        <v>2.5249127298593521E-2</v>
      </c>
      <c r="BO102">
        <v>2.8131473809480667E-3</v>
      </c>
      <c r="BP102">
        <v>5.325748585164547E-3</v>
      </c>
      <c r="BQ102">
        <v>0.17639875411987305</v>
      </c>
      <c r="BR102">
        <v>0.12513693049550056</v>
      </c>
      <c r="BS102">
        <v>1.4332813210785389E-2</v>
      </c>
      <c r="BT102">
        <v>0.31508022546768188</v>
      </c>
      <c r="BU102">
        <v>2.5225205346941948E-2</v>
      </c>
      <c r="BV102">
        <v>1.8667568219825625E-3</v>
      </c>
      <c r="BW102">
        <v>2.961150836199522E-3</v>
      </c>
      <c r="BX102">
        <v>0.12914600968360901</v>
      </c>
      <c r="BY102">
        <v>9.1773137450218201E-2</v>
      </c>
      <c r="BZ102">
        <v>1.5493301674723625E-2</v>
      </c>
      <c r="CA102">
        <v>0.31252360343933105</v>
      </c>
      <c r="CB102">
        <v>4.0882818400859833E-2</v>
      </c>
      <c r="CC102">
        <v>1.6180818900465965E-2</v>
      </c>
      <c r="CD102">
        <v>8.2832299172878265E-2</v>
      </c>
      <c r="CE102">
        <v>0.13363572955131531</v>
      </c>
      <c r="CF102">
        <v>3.8954571820795536E-2</v>
      </c>
      <c r="CG102">
        <v>3.7353434890974313E-5</v>
      </c>
      <c r="CH102">
        <v>0.30611997842788696</v>
      </c>
      <c r="CI102">
        <v>3.4148052334785461E-2</v>
      </c>
      <c r="CJ102">
        <v>1.4083303511142731E-2</v>
      </c>
      <c r="CK102">
        <v>5.2620194852352142E-2</v>
      </c>
      <c r="CL102">
        <v>0.1552940309047699</v>
      </c>
      <c r="CM102">
        <v>4.9515128135681152E-2</v>
      </c>
      <c r="CN102">
        <v>4.5926612801849842E-4</v>
      </c>
      <c r="CO102">
        <v>0.30050888657569885</v>
      </c>
      <c r="CP102">
        <v>2.6190344244241714E-2</v>
      </c>
      <c r="CQ102">
        <v>1.0608440265059471E-2</v>
      </c>
      <c r="CR102">
        <v>3.0934371054172516E-2</v>
      </c>
      <c r="CS102">
        <v>0.17292851209640503</v>
      </c>
      <c r="CT102">
        <v>5.7788433507084846E-2</v>
      </c>
      <c r="CU102">
        <v>2.0588042680174112E-3</v>
      </c>
      <c r="CV102">
        <v>0.31563466787338257</v>
      </c>
      <c r="CW102">
        <v>2.4424007162451744E-2</v>
      </c>
      <c r="CX102">
        <v>8.5785416886210442E-3</v>
      </c>
      <c r="CY102">
        <v>2.0549245178699493E-2</v>
      </c>
      <c r="CZ102">
        <v>0.18960636854171753</v>
      </c>
      <c r="DA102">
        <v>6.6147768869996071E-2</v>
      </c>
      <c r="DB102">
        <v>6.3287224620580673E-3</v>
      </c>
      <c r="DC102">
        <v>0.36041980981826782</v>
      </c>
      <c r="DD102">
        <v>2.5022959336638451E-2</v>
      </c>
      <c r="DE102">
        <v>5.9869713149964809E-3</v>
      </c>
      <c r="DF102">
        <v>1.2517096474766731E-2</v>
      </c>
      <c r="DG102">
        <v>0.21878437697887421</v>
      </c>
      <c r="DH102">
        <v>8.4536604583263397E-2</v>
      </c>
      <c r="DI102">
        <v>1.357180904597044E-2</v>
      </c>
      <c r="DJ102">
        <v>0.37599664926528931</v>
      </c>
      <c r="DK102">
        <v>2.5267845019698143E-2</v>
      </c>
      <c r="DL102">
        <v>3.5536196082830429E-3</v>
      </c>
      <c r="DM102">
        <v>7.1758502162992954E-3</v>
      </c>
      <c r="DN102">
        <v>0.21337012946605682</v>
      </c>
      <c r="DO102">
        <v>7.3372922837734222E-2</v>
      </c>
      <c r="DP102">
        <v>1.342482678592205E-2</v>
      </c>
      <c r="DQ102">
        <v>0.33011463284492493</v>
      </c>
      <c r="DR102">
        <v>2.5185268372297287E-2</v>
      </c>
      <c r="DS102">
        <v>8.7026093387976289E-4</v>
      </c>
      <c r="DT102">
        <v>2.3175021633505821E-3</v>
      </c>
      <c r="DU102">
        <v>0.13407699763774872</v>
      </c>
      <c r="DV102">
        <v>9.9053122103214264E-2</v>
      </c>
      <c r="DW102">
        <v>1.648220606148243E-2</v>
      </c>
    </row>
    <row r="103" spans="1:127" ht="15.55">
      <c r="A103">
        <v>2014</v>
      </c>
      <c r="B103">
        <v>0.29416143894195557</v>
      </c>
      <c r="C103">
        <v>4.8898622393608093E-2</v>
      </c>
      <c r="D103">
        <v>1.219926867634058E-2</v>
      </c>
      <c r="E103">
        <v>7.4723035097122192E-2</v>
      </c>
      <c r="F103">
        <v>0.1156294122338295</v>
      </c>
      <c r="G103">
        <v>4.1171577759087086E-2</v>
      </c>
      <c r="H103">
        <v>1.5395287191495299E-3</v>
      </c>
      <c r="I103">
        <v>0.27801790833473206</v>
      </c>
      <c r="J103">
        <v>6.4555808901786804E-2</v>
      </c>
      <c r="K103">
        <v>1.2950464151799679E-2</v>
      </c>
      <c r="L103">
        <v>0.10289125889539719</v>
      </c>
      <c r="M103">
        <v>7.4475415050983429E-2</v>
      </c>
      <c r="N103">
        <v>2.3144922219216824E-2</v>
      </c>
      <c r="O103">
        <v>4.3452654807651925E-8</v>
      </c>
      <c r="P103">
        <v>0.24254210293292999</v>
      </c>
      <c r="Q103">
        <v>9.2172451317310333E-2</v>
      </c>
      <c r="R103">
        <v>1.1163177900016308E-2</v>
      </c>
      <c r="S103">
        <v>0.10806967318058014</v>
      </c>
      <c r="T103">
        <v>2.3664634674787521E-2</v>
      </c>
      <c r="U103">
        <v>7.4719921685755253E-3</v>
      </c>
      <c r="V103">
        <v>1.724603038155692E-7</v>
      </c>
      <c r="W103">
        <v>0.28960129618644714</v>
      </c>
      <c r="X103">
        <v>5.5538568645715714E-2</v>
      </c>
      <c r="Y103">
        <v>1.3534039258956909E-2</v>
      </c>
      <c r="Z103">
        <v>0.10120042413473129</v>
      </c>
      <c r="AA103">
        <v>9.1065891087055206E-2</v>
      </c>
      <c r="AB103">
        <v>2.826236654073E-2</v>
      </c>
      <c r="AC103">
        <v>1.3297390966116041E-9</v>
      </c>
      <c r="AD103">
        <v>0.31240537762641907</v>
      </c>
      <c r="AE103">
        <v>3.1204290688037872E-2</v>
      </c>
      <c r="AF103">
        <v>1.1350336484611034E-2</v>
      </c>
      <c r="AG103">
        <v>4.2889863252639771E-2</v>
      </c>
      <c r="AH103">
        <v>0.16213791072368622</v>
      </c>
      <c r="AI103">
        <v>6.1543665826320648E-2</v>
      </c>
      <c r="AJ103">
        <v>3.2793150749057531E-3</v>
      </c>
      <c r="AK103">
        <v>0.31266778707504272</v>
      </c>
      <c r="AL103">
        <v>2.8367461636662483E-2</v>
      </c>
      <c r="AM103">
        <v>9.9384365603327751E-3</v>
      </c>
      <c r="AN103">
        <v>3.1545776873826981E-2</v>
      </c>
      <c r="AO103">
        <v>0.17068289220333099</v>
      </c>
      <c r="AP103">
        <v>6.7885052412748337E-2</v>
      </c>
      <c r="AQ103">
        <v>4.2481888085603714E-3</v>
      </c>
      <c r="AR103">
        <v>0.31786888837814331</v>
      </c>
      <c r="AS103">
        <v>2.4249592795968056E-2</v>
      </c>
      <c r="AT103">
        <v>6.8652667105197906E-3</v>
      </c>
      <c r="AU103">
        <v>1.6530480235815048E-2</v>
      </c>
      <c r="AV103">
        <v>0.18169911205768585</v>
      </c>
      <c r="AW103">
        <v>8.1207688897848129E-2</v>
      </c>
      <c r="AX103">
        <v>7.3167551308870316E-3</v>
      </c>
      <c r="AY103">
        <v>0.32313567399978638</v>
      </c>
      <c r="AZ103">
        <v>2.3871291428804398E-2</v>
      </c>
      <c r="BA103">
        <v>5.8248261921107769E-3</v>
      </c>
      <c r="BB103">
        <v>1.3131770305335522E-2</v>
      </c>
      <c r="BC103">
        <v>0.18439999222755432</v>
      </c>
      <c r="BD103">
        <v>8.7047256529331207E-2</v>
      </c>
      <c r="BE103">
        <v>8.8605312630534172E-3</v>
      </c>
      <c r="BF103">
        <v>0.33039629459381104</v>
      </c>
      <c r="BG103">
        <v>2.3817922919988632E-2</v>
      </c>
      <c r="BH103">
        <v>4.0946868248283863E-3</v>
      </c>
      <c r="BI103">
        <v>8.6210565641522408E-3</v>
      </c>
      <c r="BJ103">
        <v>0.18134619295597076</v>
      </c>
      <c r="BK103">
        <v>0.10100219026207924</v>
      </c>
      <c r="BL103">
        <v>1.151424553245306E-2</v>
      </c>
      <c r="BM103">
        <v>0.30738371610641479</v>
      </c>
      <c r="BN103">
        <v>2.3585198447108269E-2</v>
      </c>
      <c r="BO103">
        <v>2.3830712307244539E-3</v>
      </c>
      <c r="BP103">
        <v>4.9533983692526817E-3</v>
      </c>
      <c r="BQ103">
        <v>0.14473575353622437</v>
      </c>
      <c r="BR103">
        <v>0.12011447548866272</v>
      </c>
      <c r="BS103">
        <v>1.1611809022724628E-2</v>
      </c>
      <c r="BT103">
        <v>0.23536862432956696</v>
      </c>
      <c r="BU103">
        <v>2.3551361635327339E-2</v>
      </c>
      <c r="BV103">
        <v>1.4432016760110855E-3</v>
      </c>
      <c r="BW103">
        <v>2.3476637434214354E-3</v>
      </c>
      <c r="BX103">
        <v>5.957481637597084E-2</v>
      </c>
      <c r="BY103">
        <v>9.1545663774013519E-2</v>
      </c>
      <c r="BZ103">
        <v>1.2600121088325977E-2</v>
      </c>
      <c r="CA103">
        <v>0.31151720881462097</v>
      </c>
      <c r="CB103">
        <v>4.080599918961525E-2</v>
      </c>
      <c r="CC103">
        <v>1.6129141673445702E-2</v>
      </c>
      <c r="CD103">
        <v>8.1285759806632996E-2</v>
      </c>
      <c r="CE103">
        <v>0.13321608304977417</v>
      </c>
      <c r="CF103">
        <v>4.0080222301185131E-2</v>
      </c>
      <c r="CG103">
        <v>5.4746740474342914E-9</v>
      </c>
      <c r="CH103">
        <v>0.30582678318023682</v>
      </c>
      <c r="CI103">
        <v>3.3783704042434692E-2</v>
      </c>
      <c r="CJ103">
        <v>1.3980583287775517E-2</v>
      </c>
      <c r="CK103">
        <v>5.1295429468154907E-2</v>
      </c>
      <c r="CL103">
        <v>0.15619321167469025</v>
      </c>
      <c r="CM103">
        <v>5.0361759960651398E-2</v>
      </c>
      <c r="CN103">
        <v>2.1209639089647681E-4</v>
      </c>
      <c r="CO103">
        <v>0.29772108793258667</v>
      </c>
      <c r="CP103">
        <v>2.5696767494082451E-2</v>
      </c>
      <c r="CQ103">
        <v>1.0845430195331573E-2</v>
      </c>
      <c r="CR103">
        <v>2.9532104730606079E-2</v>
      </c>
      <c r="CS103">
        <v>0.17136703431606293</v>
      </c>
      <c r="CT103">
        <v>5.8868646621704102E-2</v>
      </c>
      <c r="CU103">
        <v>1.4111041091382504E-3</v>
      </c>
      <c r="CV103">
        <v>0.31237062811851501</v>
      </c>
      <c r="CW103">
        <v>2.3950420320034027E-2</v>
      </c>
      <c r="CX103">
        <v>8.3900336176156998E-3</v>
      </c>
      <c r="CY103">
        <v>1.9819622859358788E-2</v>
      </c>
      <c r="CZ103">
        <v>0.18892773985862732</v>
      </c>
      <c r="DA103">
        <v>6.6356847062706947E-2</v>
      </c>
      <c r="DB103">
        <v>4.9259774386882782E-3</v>
      </c>
      <c r="DC103">
        <v>0.35124507546424866</v>
      </c>
      <c r="DD103">
        <v>2.402876503765583E-2</v>
      </c>
      <c r="DE103">
        <v>5.64536452293396E-3</v>
      </c>
      <c r="DF103">
        <v>1.1943857185542583E-2</v>
      </c>
      <c r="DG103">
        <v>0.21451427042484283</v>
      </c>
      <c r="DH103">
        <v>8.3686964586377144E-2</v>
      </c>
      <c r="DI103">
        <v>1.142585463821888E-2</v>
      </c>
      <c r="DJ103">
        <v>0.36224761605262756</v>
      </c>
      <c r="DK103">
        <v>2.3610975593328476E-2</v>
      </c>
      <c r="DL103">
        <v>3.0991006642580032E-3</v>
      </c>
      <c r="DM103">
        <v>6.9385492242872715E-3</v>
      </c>
      <c r="DN103">
        <v>0.20961470901966095</v>
      </c>
      <c r="DO103">
        <v>7.2118572890758514E-2</v>
      </c>
      <c r="DP103">
        <v>1.0858873836696148E-2</v>
      </c>
      <c r="DQ103">
        <v>0.12520651519298553</v>
      </c>
      <c r="DR103">
        <v>2.3662203922867775E-2</v>
      </c>
      <c r="DS103">
        <v>9.5552467973902822E-4</v>
      </c>
      <c r="DT103">
        <v>1.5018970007076859E-3</v>
      </c>
      <c r="DU103">
        <v>-6.1344701796770096E-2</v>
      </c>
      <c r="DV103">
        <v>9.9766582250595093E-2</v>
      </c>
      <c r="DW103">
        <v>1.3325240463018417E-2</v>
      </c>
    </row>
    <row r="104" spans="1:127" ht="15.55">
      <c r="A104">
        <v>2015</v>
      </c>
      <c r="B104">
        <v>0.29865327477455139</v>
      </c>
      <c r="C104">
        <v>4.8606958240270615E-2</v>
      </c>
      <c r="D104">
        <v>1.2112465687096119E-2</v>
      </c>
      <c r="E104">
        <v>7.5465850532054901E-2</v>
      </c>
      <c r="F104">
        <v>0.1211664229631424</v>
      </c>
      <c r="G104">
        <v>3.9711617864668369E-2</v>
      </c>
      <c r="H104">
        <v>1.5899674035608768E-3</v>
      </c>
      <c r="I104">
        <v>0.27895727753639221</v>
      </c>
      <c r="J104">
        <v>6.4081728458404541E-2</v>
      </c>
      <c r="K104">
        <v>1.2676221318542957E-2</v>
      </c>
      <c r="L104">
        <v>0.10337084531784058</v>
      </c>
      <c r="M104">
        <v>7.6783999800682068E-2</v>
      </c>
      <c r="N104">
        <v>2.2044455166906118E-2</v>
      </c>
      <c r="O104">
        <v>1.7500063620445871E-8</v>
      </c>
      <c r="P104">
        <v>0.24308709800243378</v>
      </c>
      <c r="Q104">
        <v>9.1435827314853668E-2</v>
      </c>
      <c r="R104">
        <v>1.0978938080370426E-2</v>
      </c>
      <c r="S104">
        <v>0.10888738185167313</v>
      </c>
      <c r="T104">
        <v>2.4526361376047134E-2</v>
      </c>
      <c r="U104">
        <v>7.2585247689858079E-3</v>
      </c>
      <c r="V104">
        <v>6.2104007270136208E-8</v>
      </c>
      <c r="W104">
        <v>0.29068967700004578</v>
      </c>
      <c r="X104">
        <v>5.5134762078523636E-2</v>
      </c>
      <c r="Y104">
        <v>1.323136780411005E-2</v>
      </c>
      <c r="Z104">
        <v>0.10156650096178055</v>
      </c>
      <c r="AA104">
        <v>9.387640655040741E-2</v>
      </c>
      <c r="AB104">
        <v>2.6880629360675812E-2</v>
      </c>
      <c r="AC104">
        <v>2.9110249766262086E-9</v>
      </c>
      <c r="AD104">
        <v>0.32104989886283875</v>
      </c>
      <c r="AE104">
        <v>3.101036511361599E-2</v>
      </c>
      <c r="AF104">
        <v>1.147141121327877E-2</v>
      </c>
      <c r="AG104">
        <v>4.3734658509492874E-2</v>
      </c>
      <c r="AH104">
        <v>0.17163433134555817</v>
      </c>
      <c r="AI104">
        <v>5.9801209717988968E-2</v>
      </c>
      <c r="AJ104">
        <v>3.3979229629039764E-3</v>
      </c>
      <c r="AK104">
        <v>0.32265031337738037</v>
      </c>
      <c r="AL104">
        <v>2.8187140822410583E-2</v>
      </c>
      <c r="AM104">
        <v>1.0148083791136742E-2</v>
      </c>
      <c r="AN104">
        <v>3.2169632613658905E-2</v>
      </c>
      <c r="AO104">
        <v>0.18142023682594299</v>
      </c>
      <c r="AP104">
        <v>6.6316589713096619E-2</v>
      </c>
      <c r="AQ104">
        <v>4.4086184352636337E-3</v>
      </c>
      <c r="AR104">
        <v>0.33215087652206421</v>
      </c>
      <c r="AS104">
        <v>2.4017367511987686E-2</v>
      </c>
      <c r="AT104">
        <v>7.0807966403663158E-3</v>
      </c>
      <c r="AU104">
        <v>1.6957437619566917E-2</v>
      </c>
      <c r="AV104">
        <v>0.19606518745422363</v>
      </c>
      <c r="AW104">
        <v>8.0406714230775833E-2</v>
      </c>
      <c r="AX104">
        <v>7.6233670115470886E-3</v>
      </c>
      <c r="AY104">
        <v>0.33916756510734558</v>
      </c>
      <c r="AZ104">
        <v>2.3649347946047783E-2</v>
      </c>
      <c r="BA104">
        <v>6.1339032836258411E-3</v>
      </c>
      <c r="BB104">
        <v>1.3514818623661995E-2</v>
      </c>
      <c r="BC104">
        <v>0.20013760030269623</v>
      </c>
      <c r="BD104">
        <v>8.6483269929885864E-2</v>
      </c>
      <c r="BE104">
        <v>9.2486217617988586E-3</v>
      </c>
      <c r="BF104">
        <v>0.35313001275062561</v>
      </c>
      <c r="BG104">
        <v>2.363228052854538E-2</v>
      </c>
      <c r="BH104">
        <v>4.3872264213860035E-3</v>
      </c>
      <c r="BI104">
        <v>9.0235266834497452E-3</v>
      </c>
      <c r="BJ104">
        <v>0.20355570316314697</v>
      </c>
      <c r="BK104">
        <v>0.10054350271821022</v>
      </c>
      <c r="BL104">
        <v>1.1987783014774323E-2</v>
      </c>
      <c r="BM104">
        <v>0.34568861126899719</v>
      </c>
      <c r="BN104">
        <v>2.3461537435650826E-2</v>
      </c>
      <c r="BO104">
        <v>2.6097460649907589E-3</v>
      </c>
      <c r="BP104">
        <v>5.4062479175627232E-3</v>
      </c>
      <c r="BQ104">
        <v>0.1825154721736908</v>
      </c>
      <c r="BR104">
        <v>0.11954245343804359</v>
      </c>
      <c r="BS104">
        <v>1.2153132818639278E-2</v>
      </c>
      <c r="BT104">
        <v>0.31324219703674316</v>
      </c>
      <c r="BU104">
        <v>2.3417597636580467E-2</v>
      </c>
      <c r="BV104">
        <v>1.4985708985477686E-3</v>
      </c>
      <c r="BW104">
        <v>3.2049114815890789E-3</v>
      </c>
      <c r="BX104">
        <v>0.13750122487545013</v>
      </c>
      <c r="BY104">
        <v>8.9192681014537811E-2</v>
      </c>
      <c r="BZ104">
        <v>1.3146321289241314E-2</v>
      </c>
      <c r="CA104">
        <v>0.31566941738128662</v>
      </c>
      <c r="CB104">
        <v>4.0501911193132401E-2</v>
      </c>
      <c r="CC104">
        <v>1.5920376405119896E-2</v>
      </c>
      <c r="CD104">
        <v>8.2615718245506287E-2</v>
      </c>
      <c r="CE104">
        <v>0.1387345939874649</v>
      </c>
      <c r="CF104">
        <v>3.7896821275353432E-2</v>
      </c>
      <c r="CG104">
        <v>1.3986166891299945E-8</v>
      </c>
      <c r="CH104">
        <v>0.31022948026657104</v>
      </c>
      <c r="CI104">
        <v>3.3638596534729004E-2</v>
      </c>
      <c r="CJ104">
        <v>1.4158179052174091E-2</v>
      </c>
      <c r="CK104">
        <v>5.2057679742574692E-2</v>
      </c>
      <c r="CL104">
        <v>0.16227377951145172</v>
      </c>
      <c r="CM104">
        <v>4.7895504161715508E-2</v>
      </c>
      <c r="CN104">
        <v>2.0573486108332872E-4</v>
      </c>
      <c r="CO104">
        <v>0.30529624223709106</v>
      </c>
      <c r="CP104">
        <v>2.5425875559449196E-2</v>
      </c>
      <c r="CQ104">
        <v>1.0704796761274338E-2</v>
      </c>
      <c r="CR104">
        <v>3.0133211985230446E-2</v>
      </c>
      <c r="CS104">
        <v>0.18047903478145599</v>
      </c>
      <c r="CT104">
        <v>5.7150201871991158E-2</v>
      </c>
      <c r="CU104">
        <v>1.4031080063432455E-3</v>
      </c>
      <c r="CV104">
        <v>0.3184683620929718</v>
      </c>
      <c r="CW104">
        <v>2.3674648255109787E-2</v>
      </c>
      <c r="CX104">
        <v>8.7233362719416618E-3</v>
      </c>
      <c r="CY104">
        <v>2.0173119381070137E-2</v>
      </c>
      <c r="CZ104">
        <v>0.19507031142711639</v>
      </c>
      <c r="DA104">
        <v>6.5639110282063484E-2</v>
      </c>
      <c r="DB104">
        <v>5.1878388039767742E-3</v>
      </c>
      <c r="DC104">
        <v>0.35981529951095581</v>
      </c>
      <c r="DD104">
        <v>2.3785673081874847E-2</v>
      </c>
      <c r="DE104">
        <v>5.9841000474989414E-3</v>
      </c>
      <c r="DF104">
        <v>1.2273258529603481E-2</v>
      </c>
      <c r="DG104">
        <v>0.22245804965496063</v>
      </c>
      <c r="DH104">
        <v>8.3475001156330109E-2</v>
      </c>
      <c r="DI104">
        <v>1.1839235201478004E-2</v>
      </c>
      <c r="DJ104">
        <v>0.37036320567131042</v>
      </c>
      <c r="DK104">
        <v>2.3494953289628029E-2</v>
      </c>
      <c r="DL104">
        <v>3.4547643736004829E-3</v>
      </c>
      <c r="DM104">
        <v>7.0803044363856316E-3</v>
      </c>
      <c r="DN104">
        <v>0.21674758195877075</v>
      </c>
      <c r="DO104">
        <v>7.1053318679332733E-2</v>
      </c>
      <c r="DP104">
        <v>1.1397840455174446E-2</v>
      </c>
      <c r="DQ104">
        <v>0.27149716019630432</v>
      </c>
      <c r="DR104">
        <v>2.3631835356354713E-2</v>
      </c>
      <c r="DS104">
        <v>1.0367712238803506E-3</v>
      </c>
      <c r="DT104">
        <v>1.9765703473240137E-3</v>
      </c>
      <c r="DU104">
        <v>8.6790800094604492E-2</v>
      </c>
      <c r="DV104">
        <v>9.3981504440307617E-2</v>
      </c>
      <c r="DW104">
        <v>1.4309869147837162E-2</v>
      </c>
    </row>
    <row r="105" spans="1:127" ht="15.55">
      <c r="A105">
        <v>2016</v>
      </c>
      <c r="B105">
        <v>0.30028781294822693</v>
      </c>
      <c r="C105">
        <v>4.9078598618507385E-2</v>
      </c>
      <c r="D105">
        <v>1.2380187399685383E-2</v>
      </c>
      <c r="E105">
        <v>7.6736912131309509E-2</v>
      </c>
      <c r="F105">
        <v>0.12095288932323456</v>
      </c>
      <c r="G105">
        <v>3.9573510177433491E-2</v>
      </c>
      <c r="H105">
        <v>1.5657271724194288E-3</v>
      </c>
      <c r="I105">
        <v>0.27918460965156555</v>
      </c>
      <c r="J105">
        <v>6.3988350331783295E-2</v>
      </c>
      <c r="K105">
        <v>1.2705984525382519E-2</v>
      </c>
      <c r="L105">
        <v>0.10337487608194351</v>
      </c>
      <c r="M105">
        <v>7.715202122926712E-2</v>
      </c>
      <c r="N105">
        <v>2.1963338367640972E-2</v>
      </c>
      <c r="O105">
        <v>4.5964743122794971E-8</v>
      </c>
      <c r="P105">
        <v>0.24549373984336853</v>
      </c>
      <c r="Q105">
        <v>9.1608546674251556E-2</v>
      </c>
      <c r="R105">
        <v>1.1065303348004818E-2</v>
      </c>
      <c r="S105">
        <v>0.11055703461170197</v>
      </c>
      <c r="T105">
        <v>2.5224892422556877E-2</v>
      </c>
      <c r="U105">
        <v>7.0377839729189873E-3</v>
      </c>
      <c r="V105">
        <v>1.8226067766136111E-7</v>
      </c>
      <c r="W105">
        <v>0.29002663493156433</v>
      </c>
      <c r="X105">
        <v>5.5099930614233017E-2</v>
      </c>
      <c r="Y105">
        <v>1.3233968988060951E-2</v>
      </c>
      <c r="Z105">
        <v>0.10106359422206879</v>
      </c>
      <c r="AA105">
        <v>9.3862615525722504E-2</v>
      </c>
      <c r="AB105">
        <v>2.6766509748995304E-2</v>
      </c>
      <c r="AC105">
        <v>2.1035373443112348E-9</v>
      </c>
      <c r="AD105">
        <v>0.32500952482223511</v>
      </c>
      <c r="AE105">
        <v>3.1612321734428406E-2</v>
      </c>
      <c r="AF105">
        <v>1.1998527683317661E-2</v>
      </c>
      <c r="AG105">
        <v>4.5531425625085831E-2</v>
      </c>
      <c r="AH105">
        <v>0.17226414382457733</v>
      </c>
      <c r="AI105">
        <v>6.0203239321708679E-2</v>
      </c>
      <c r="AJ105">
        <v>3.3998703584074974E-3</v>
      </c>
      <c r="AK105">
        <v>0.32770258188247681</v>
      </c>
      <c r="AL105">
        <v>2.8845574706792831E-2</v>
      </c>
      <c r="AM105">
        <v>1.0731834918260574E-2</v>
      </c>
      <c r="AN105">
        <v>3.3916335552930832E-2</v>
      </c>
      <c r="AO105">
        <v>0.18263103067874908</v>
      </c>
      <c r="AP105">
        <v>6.7130737006664276E-2</v>
      </c>
      <c r="AQ105">
        <v>4.4470704160630703E-3</v>
      </c>
      <c r="AR105">
        <v>0.33724752068519592</v>
      </c>
      <c r="AS105">
        <v>2.4701539427042007E-2</v>
      </c>
      <c r="AT105">
        <v>7.7049010433256626E-3</v>
      </c>
      <c r="AU105">
        <v>1.7951030284166336E-2</v>
      </c>
      <c r="AV105">
        <v>0.19652040302753448</v>
      </c>
      <c r="AW105">
        <v>8.255140483379364E-2</v>
      </c>
      <c r="AX105">
        <v>7.8182397410273552E-3</v>
      </c>
      <c r="AY105">
        <v>0.34568765759468079</v>
      </c>
      <c r="AZ105">
        <v>2.4375049397349358E-2</v>
      </c>
      <c r="BA105">
        <v>6.7778448574244976E-3</v>
      </c>
      <c r="BB105">
        <v>1.4362826943397522E-2</v>
      </c>
      <c r="BC105">
        <v>0.20151901245117188</v>
      </c>
      <c r="BD105">
        <v>8.9128486812114716E-2</v>
      </c>
      <c r="BE105">
        <v>9.5244301483035088E-3</v>
      </c>
      <c r="BF105">
        <v>0.3600253164768219</v>
      </c>
      <c r="BG105">
        <v>2.4480387568473816E-2</v>
      </c>
      <c r="BH105">
        <v>4.9232561141252518E-3</v>
      </c>
      <c r="BI105">
        <v>9.3079451471567154E-3</v>
      </c>
      <c r="BJ105">
        <v>0.20385520160198212</v>
      </c>
      <c r="BK105">
        <v>0.10496729984879494</v>
      </c>
      <c r="BL105">
        <v>1.2491234578192234E-2</v>
      </c>
      <c r="BM105">
        <v>0.35797488689422607</v>
      </c>
      <c r="BN105">
        <v>2.4486588314175606E-2</v>
      </c>
      <c r="BO105">
        <v>3.031561616808176E-3</v>
      </c>
      <c r="BP105">
        <v>5.5136936716735363E-3</v>
      </c>
      <c r="BQ105">
        <v>0.18618409335613251</v>
      </c>
      <c r="BR105">
        <v>0.12607958912849426</v>
      </c>
      <c r="BS105">
        <v>1.2679361738264561E-2</v>
      </c>
      <c r="BT105">
        <v>0.33740997314453125</v>
      </c>
      <c r="BU105">
        <v>2.4418994784355164E-2</v>
      </c>
      <c r="BV105">
        <v>1.7770379781723022E-3</v>
      </c>
      <c r="BW105">
        <v>3.1136162579059601E-3</v>
      </c>
      <c r="BX105">
        <v>0.15247930586338043</v>
      </c>
      <c r="BY105">
        <v>9.2589378356933594E-2</v>
      </c>
      <c r="BZ105">
        <v>1.3653140515089035E-2</v>
      </c>
      <c r="CA105">
        <v>0.31626617908477783</v>
      </c>
      <c r="CB105">
        <v>4.0594920516014099E-2</v>
      </c>
      <c r="CC105">
        <v>1.6111008822917938E-2</v>
      </c>
      <c r="CD105">
        <v>8.3241306245326996E-2</v>
      </c>
      <c r="CE105">
        <v>0.1386067122220993</v>
      </c>
      <c r="CF105">
        <v>3.7712234072387218E-2</v>
      </c>
      <c r="CG105">
        <v>0</v>
      </c>
      <c r="CH105">
        <v>0.31570041179656982</v>
      </c>
      <c r="CI105">
        <v>3.405645489692688E-2</v>
      </c>
      <c r="CJ105">
        <v>1.4538022689521313E-2</v>
      </c>
      <c r="CK105">
        <v>5.3991753607988358E-2</v>
      </c>
      <c r="CL105">
        <v>0.16516599059104919</v>
      </c>
      <c r="CM105">
        <v>4.7740167006850243E-2</v>
      </c>
      <c r="CN105">
        <v>2.0802720973733813E-4</v>
      </c>
      <c r="CO105">
        <v>0.30589747428894043</v>
      </c>
      <c r="CP105">
        <v>2.5914251804351807E-2</v>
      </c>
      <c r="CQ105">
        <v>1.1148360557854176E-2</v>
      </c>
      <c r="CR105">
        <v>3.12790647149086E-2</v>
      </c>
      <c r="CS105">
        <v>0.17795355618000031</v>
      </c>
      <c r="CT105">
        <v>5.8121476322412491E-2</v>
      </c>
      <c r="CU105">
        <v>1.4807586558163166E-3</v>
      </c>
      <c r="CV105">
        <v>0.32496297359466553</v>
      </c>
      <c r="CW105">
        <v>2.4222787469625473E-2</v>
      </c>
      <c r="CX105">
        <v>9.4585930928587914E-3</v>
      </c>
      <c r="CY105">
        <v>2.1669495850801468E-2</v>
      </c>
      <c r="CZ105">
        <v>0.19814211130142212</v>
      </c>
      <c r="DA105">
        <v>6.6233988851308823E-2</v>
      </c>
      <c r="DB105">
        <v>5.2360109984874725E-3</v>
      </c>
      <c r="DC105">
        <v>0.36187058687210083</v>
      </c>
      <c r="DD105">
        <v>2.447480708360672E-2</v>
      </c>
      <c r="DE105">
        <v>6.6256383433938026E-3</v>
      </c>
      <c r="DF105">
        <v>1.2722484767436981E-2</v>
      </c>
      <c r="DG105">
        <v>0.21975786983966827</v>
      </c>
      <c r="DH105">
        <v>8.5967838764190674E-2</v>
      </c>
      <c r="DI105">
        <v>1.2321934103965759E-2</v>
      </c>
      <c r="DJ105">
        <v>0.37448611855506897</v>
      </c>
      <c r="DK105">
        <v>2.4540858343243599E-2</v>
      </c>
      <c r="DL105">
        <v>4.0388000197708607E-3</v>
      </c>
      <c r="DM105">
        <v>7.440679706633091E-3</v>
      </c>
      <c r="DN105">
        <v>0.21324515342712402</v>
      </c>
      <c r="DO105">
        <v>7.2701923549175262E-2</v>
      </c>
      <c r="DP105">
        <v>1.1897529475390911E-2</v>
      </c>
      <c r="DQ105">
        <v>0.31860214471817017</v>
      </c>
      <c r="DR105">
        <v>2.4414146319031715E-2</v>
      </c>
      <c r="DS105">
        <v>1.2515280395746231E-3</v>
      </c>
      <c r="DT105">
        <v>1.9392576068639755E-3</v>
      </c>
      <c r="DU105">
        <v>0.12207964062690735</v>
      </c>
      <c r="DV105">
        <v>0.1013663187623024</v>
      </c>
      <c r="DW105">
        <v>1.449599489569664E-2</v>
      </c>
    </row>
    <row r="106" spans="1:127" ht="15.55">
      <c r="A106">
        <v>2017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</row>
    <row r="107" spans="1:127" ht="15.55">
      <c r="A107">
        <v>2018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</row>
    <row r="108" spans="1:127" ht="15.55">
      <c r="A108">
        <v>2019</v>
      </c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118"/>
  <sheetViews>
    <sheetView workbookViewId="0">
      <pane xSplit="1" ySplit="8" topLeftCell="B60" activePane="bottomRight" state="frozen"/>
      <selection activeCell="D32" sqref="D32"/>
      <selection pane="topRight" activeCell="D32" sqref="D32"/>
      <selection pane="bottomLeft" activeCell="D32" sqref="D32"/>
      <selection pane="bottomRight" activeCell="H56" sqref="H56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5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5">
      <c r="H2" s="109"/>
      <c r="I2" s="109"/>
    </row>
    <row r="3" spans="1:15" ht="15.55" thickBot="1"/>
    <row r="4" spans="1:15" ht="25" customHeight="1" thickTop="1">
      <c r="A4" s="1428" t="s">
        <v>138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5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5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5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5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O8" s="1235"/>
    </row>
    <row r="9" spans="1:15" s="98" customFormat="1" ht="15.05" customHeight="1">
      <c r="A9" s="104">
        <v>1913</v>
      </c>
      <c r="B9" s="454">
        <f>avgprinc!Y2</f>
        <v>231740.09001668217</v>
      </c>
      <c r="C9" s="343">
        <f>avgprinc!Z2</f>
        <v>251910.96973539566</v>
      </c>
      <c r="D9" s="343"/>
      <c r="E9" s="96"/>
      <c r="F9" s="96"/>
      <c r="G9" s="95">
        <f>avgprinc!AD2</f>
        <v>365703.13396179333</v>
      </c>
      <c r="H9" s="566">
        <f>B9*0.01/'TA5'!B9</f>
        <v>0.18608220328233149</v>
      </c>
      <c r="I9" s="577">
        <f>C9*0.01/'TA5'!B9</f>
        <v>0.20227897674492445</v>
      </c>
      <c r="J9" s="611"/>
      <c r="K9" s="577"/>
      <c r="L9" s="611"/>
      <c r="M9" s="597">
        <f>G9*0.01/'TA5'!F9</f>
        <v>0.19529837790622892</v>
      </c>
    </row>
    <row r="10" spans="1:15" s="98" customFormat="1" ht="15.05" customHeight="1">
      <c r="A10" s="103">
        <v>1914</v>
      </c>
      <c r="B10" s="454">
        <f>avgprinc!Y3</f>
        <v>214740.0794730171</v>
      </c>
      <c r="C10" s="343">
        <f>avgprinc!Z3</f>
        <v>232746.89101593915</v>
      </c>
      <c r="D10" s="343"/>
      <c r="E10" s="96"/>
      <c r="F10" s="96"/>
      <c r="G10" s="95">
        <f>avgprinc!AD3</f>
        <v>339077.49519754504</v>
      </c>
      <c r="H10" s="566">
        <f>B10*0.01/'TA5'!B10</f>
        <v>0.19085227767283819</v>
      </c>
      <c r="I10" s="577">
        <f>C10*0.01/'TA5'!B10</f>
        <v>0.20685600182636332</v>
      </c>
      <c r="J10" s="611"/>
      <c r="K10" s="577"/>
      <c r="L10" s="611"/>
      <c r="M10" s="597">
        <f>G10*0.01/'TA5'!F10</f>
        <v>0.20015700110719431</v>
      </c>
    </row>
    <row r="11" spans="1:15" s="98" customFormat="1" ht="15.05" customHeight="1">
      <c r="A11" s="103">
        <v>1915</v>
      </c>
      <c r="B11" s="454">
        <f>avgprinc!Y4</f>
        <v>212786.41821497024</v>
      </c>
      <c r="C11" s="343">
        <f>avgprinc!Z4</f>
        <v>230882.69174905066</v>
      </c>
      <c r="D11" s="343"/>
      <c r="E11" s="96"/>
      <c r="F11" s="96"/>
      <c r="G11" s="95">
        <f>avgprinc!AD4</f>
        <v>336655.30022046785</v>
      </c>
      <c r="H11" s="566">
        <f>B11*0.01/'TA5'!B11</f>
        <v>0.18543440346928219</v>
      </c>
      <c r="I11" s="577">
        <f>C11*0.01/'TA5'!B11</f>
        <v>0.20120454385680939</v>
      </c>
      <c r="J11" s="611"/>
      <c r="K11" s="577"/>
      <c r="L11" s="611"/>
      <c r="M11" s="597">
        <f>G11*0.01/'TA5'!F11</f>
        <v>0.19460342791495835</v>
      </c>
    </row>
    <row r="12" spans="1:15" s="98" customFormat="1" ht="15.05" customHeight="1">
      <c r="A12" s="103">
        <v>1916</v>
      </c>
      <c r="B12" s="454">
        <f>avgprinc!Y5</f>
        <v>267669.10299570073</v>
      </c>
      <c r="C12" s="343">
        <f>avgprinc!Z5</f>
        <v>285770.95183401101</v>
      </c>
      <c r="D12" s="343"/>
      <c r="E12" s="96"/>
      <c r="F12" s="96"/>
      <c r="G12" s="95">
        <f>avgprinc!AD5</f>
        <v>420342.52925981581</v>
      </c>
      <c r="H12" s="566">
        <f>B12*0.01/'TA5'!B12</f>
        <v>0.20455779181248085</v>
      </c>
      <c r="I12" s="577">
        <f>C12*0.01/'TA5'!B12</f>
        <v>0.21839156711432267</v>
      </c>
      <c r="J12" s="611"/>
      <c r="K12" s="577"/>
      <c r="L12" s="611"/>
      <c r="M12" s="597">
        <f>G12*0.01/'TA5'!F12</f>
        <v>0.21280852302643491</v>
      </c>
    </row>
    <row r="13" spans="1:15" s="98" customFormat="1" ht="15.05" customHeight="1">
      <c r="A13" s="103">
        <v>1917</v>
      </c>
      <c r="B13" s="454">
        <f>avgprinc!Y6</f>
        <v>256159.93931388546</v>
      </c>
      <c r="C13" s="343">
        <f>avgprinc!Z6</f>
        <v>277248.13376224024</v>
      </c>
      <c r="D13" s="343"/>
      <c r="E13" s="96"/>
      <c r="F13" s="96"/>
      <c r="G13" s="95">
        <f>avgprinc!AD6</f>
        <v>405229.61171339644</v>
      </c>
      <c r="H13" s="566">
        <f>B13*0.01/'TA5'!B13</f>
        <v>0.19887544423550474</v>
      </c>
      <c r="I13" s="577">
        <f>C13*0.01/'TA5'!B13</f>
        <v>0.2152477312147823</v>
      </c>
      <c r="J13" s="611"/>
      <c r="K13" s="577"/>
      <c r="L13" s="611"/>
      <c r="M13" s="597">
        <f>G13*0.01/'TA5'!F13</f>
        <v>0.20859096458134571</v>
      </c>
    </row>
    <row r="14" spans="1:15" s="98" customFormat="1" ht="15.05" customHeight="1">
      <c r="A14" s="103">
        <v>1918</v>
      </c>
      <c r="B14" s="454">
        <f>avgprinc!Y7</f>
        <v>257392.46257219434</v>
      </c>
      <c r="C14" s="343">
        <f>avgprinc!Z7</f>
        <v>277279.32756964117</v>
      </c>
      <c r="D14" s="380"/>
      <c r="E14" s="340"/>
      <c r="F14" s="340"/>
      <c r="G14" s="95">
        <f>avgprinc!AD7</f>
        <v>402759.48652107909</v>
      </c>
      <c r="H14" s="566">
        <f>B14*0.01/'TA5'!B14</f>
        <v>0.18886798792955048</v>
      </c>
      <c r="I14" s="577">
        <f>C14*0.01/'TA5'!B14</f>
        <v>0.20346045944468233</v>
      </c>
      <c r="J14" s="611"/>
      <c r="K14" s="577"/>
      <c r="L14" s="611"/>
      <c r="M14" s="597">
        <f>G14*0.01/'TA5'!F14</f>
        <v>0.1976733314202696</v>
      </c>
    </row>
    <row r="15" spans="1:15" s="98" customFormat="1" ht="15.05" customHeight="1">
      <c r="A15" s="102">
        <v>1919</v>
      </c>
      <c r="B15" s="455">
        <f>avgprinc!Y8</f>
        <v>269196.78234059981</v>
      </c>
      <c r="C15" s="342">
        <f>avgprinc!Z8</f>
        <v>287289.76078776969</v>
      </c>
      <c r="D15" s="381"/>
      <c r="E15" s="341"/>
      <c r="F15" s="341"/>
      <c r="G15" s="99">
        <f>avgprinc!AD8</f>
        <v>421473.6888388407</v>
      </c>
      <c r="H15" s="567">
        <f>B15*0.01/'TA5'!B15</f>
        <v>0.20846295728112824</v>
      </c>
      <c r="I15" s="578">
        <f>C15*0.01/'TA5'!B15</f>
        <v>0.22247395607660644</v>
      </c>
      <c r="J15" s="612"/>
      <c r="K15" s="578"/>
      <c r="L15" s="612"/>
      <c r="M15" s="598">
        <f>G15*0.01/'TA5'!F15</f>
        <v>0.21695736805337165</v>
      </c>
    </row>
    <row r="16" spans="1:15" s="98" customFormat="1" ht="15.05" customHeight="1">
      <c r="A16" s="103">
        <v>1920</v>
      </c>
      <c r="B16" s="454">
        <f>avgprinc!Y9</f>
        <v>231692.74842937139</v>
      </c>
      <c r="C16" s="343">
        <f>avgprinc!Z9</f>
        <v>250041.56230392642</v>
      </c>
      <c r="D16" s="380"/>
      <c r="E16" s="340"/>
      <c r="F16" s="340"/>
      <c r="G16" s="95">
        <f>avgprinc!AD9</f>
        <v>365727.67012322106</v>
      </c>
      <c r="H16" s="566">
        <f>B16*0.01/'TA5'!B16</f>
        <v>0.18339956693503284</v>
      </c>
      <c r="I16" s="577">
        <f>C16*0.01/'TA5'!B16</f>
        <v>0.19792382175602799</v>
      </c>
      <c r="J16" s="611"/>
      <c r="K16" s="577"/>
      <c r="L16" s="611"/>
      <c r="M16" s="597">
        <f>G16*0.01/'TA5'!F16</f>
        <v>0.19222268249722441</v>
      </c>
    </row>
    <row r="17" spans="1:13" s="98" customFormat="1" ht="15.05" customHeight="1">
      <c r="A17" s="103">
        <v>1921</v>
      </c>
      <c r="B17" s="454">
        <f>avgprinc!Y10</f>
        <v>205469.8872123519</v>
      </c>
      <c r="C17" s="343">
        <f>avgprinc!Z10</f>
        <v>221899.92211765272</v>
      </c>
      <c r="D17" s="380"/>
      <c r="E17" s="340"/>
      <c r="F17" s="340"/>
      <c r="G17" s="95">
        <f>avgprinc!AD10</f>
        <v>323641.55662999814</v>
      </c>
      <c r="H17" s="566">
        <f>B17*0.01/'TA5'!B17</f>
        <v>0.18039562600932466</v>
      </c>
      <c r="I17" s="577">
        <f>C17*0.01/'TA5'!B17</f>
        <v>0.19482064211415959</v>
      </c>
      <c r="J17" s="611"/>
      <c r="K17" s="577"/>
      <c r="L17" s="611"/>
      <c r="M17" s="597">
        <f>G17*0.01/'TA5'!F17</f>
        <v>0.18911534272941938</v>
      </c>
    </row>
    <row r="18" spans="1:13" s="98" customFormat="1" ht="15.05" customHeight="1">
      <c r="A18" s="103">
        <v>1922</v>
      </c>
      <c r="B18" s="454">
        <f>avgprinc!Y11</f>
        <v>216283.3025683499</v>
      </c>
      <c r="C18" s="343">
        <f>avgprinc!Z11</f>
        <v>234978.07859486138</v>
      </c>
      <c r="D18" s="380"/>
      <c r="E18" s="340"/>
      <c r="F18" s="340"/>
      <c r="G18" s="95">
        <f>avgprinc!AD11</f>
        <v>340537.15937238059</v>
      </c>
      <c r="H18" s="566">
        <f>B18*0.01/'TA5'!B18</f>
        <v>0.17495028951611388</v>
      </c>
      <c r="I18" s="577">
        <f>C18*0.01/'TA5'!B18</f>
        <v>0.19007238372975988</v>
      </c>
      <c r="J18" s="611"/>
      <c r="K18" s="577"/>
      <c r="L18" s="611"/>
      <c r="M18" s="597">
        <f>G18*0.01/'TA5'!F18</f>
        <v>0.18385678034643815</v>
      </c>
    </row>
    <row r="19" spans="1:13" s="98" customFormat="1" ht="15.05" customHeight="1">
      <c r="A19" s="103">
        <v>1923</v>
      </c>
      <c r="B19" s="454">
        <f>avgprinc!Y12</f>
        <v>236509.85639130502</v>
      </c>
      <c r="C19" s="343">
        <f>avgprinc!Z12</f>
        <v>255534.48633467086</v>
      </c>
      <c r="D19" s="380"/>
      <c r="E19" s="340"/>
      <c r="F19" s="340"/>
      <c r="G19" s="95">
        <f>avgprinc!AD12</f>
        <v>371732.43691512221</v>
      </c>
      <c r="H19" s="566">
        <f>B19*0.01/'TA5'!B19</f>
        <v>0.17000278460671192</v>
      </c>
      <c r="I19" s="577">
        <f>C19*0.01/'TA5'!B19</f>
        <v>0.18367764837701239</v>
      </c>
      <c r="J19" s="611"/>
      <c r="K19" s="577"/>
      <c r="L19" s="611"/>
      <c r="M19" s="597">
        <f>G19*0.01/'TA5'!F19</f>
        <v>0.17844125084816376</v>
      </c>
    </row>
    <row r="20" spans="1:13" s="98" customFormat="1" ht="15.05" customHeight="1">
      <c r="A20" s="103">
        <v>1924</v>
      </c>
      <c r="B20" s="454">
        <f>avgprinc!Y13</f>
        <v>242493.81452459158</v>
      </c>
      <c r="C20" s="343">
        <f>avgprinc!Z13</f>
        <v>261488.02613038206</v>
      </c>
      <c r="D20" s="380"/>
      <c r="E20" s="340"/>
      <c r="F20" s="340"/>
      <c r="G20" s="95">
        <f>avgprinc!AD13</f>
        <v>380546.74692969711</v>
      </c>
      <c r="H20" s="566">
        <f>B20*0.01/'TA5'!B20</f>
        <v>0.17656450182517847</v>
      </c>
      <c r="I20" s="577">
        <f>C20*0.01/'TA5'!B20</f>
        <v>0.19039455978485609</v>
      </c>
      <c r="J20" s="611"/>
      <c r="K20" s="577"/>
      <c r="L20" s="611"/>
      <c r="M20" s="597">
        <f>G20*0.01/'TA5'!F20</f>
        <v>0.18508047388315474</v>
      </c>
    </row>
    <row r="21" spans="1:13" s="98" customFormat="1" ht="15.05" customHeight="1">
      <c r="A21" s="103">
        <v>1925</v>
      </c>
      <c r="B21" s="454">
        <f>avgprinc!Y14</f>
        <v>279046.13052076445</v>
      </c>
      <c r="C21" s="343">
        <f>avgprinc!Z14</f>
        <v>296970.9222373119</v>
      </c>
      <c r="D21" s="380"/>
      <c r="E21" s="340"/>
      <c r="F21" s="340"/>
      <c r="G21" s="95">
        <f>avgprinc!AD14</f>
        <v>434391.59658542834</v>
      </c>
      <c r="H21" s="566">
        <f>B21*0.01/'TA5'!B21</f>
        <v>0.19958026222265232</v>
      </c>
      <c r="I21" s="577">
        <f>C21*0.01/'TA5'!B21</f>
        <v>0.21240048884395915</v>
      </c>
      <c r="J21" s="611"/>
      <c r="K21" s="577"/>
      <c r="L21" s="611"/>
      <c r="M21" s="597">
        <f>G21*0.01/'TA5'!F21</f>
        <v>0.20756837395915562</v>
      </c>
    </row>
    <row r="22" spans="1:13" s="98" customFormat="1" ht="15.05" customHeight="1">
      <c r="A22" s="103">
        <v>1926</v>
      </c>
      <c r="B22" s="454">
        <f>avgprinc!Y15</f>
        <v>311723.48097076878</v>
      </c>
      <c r="C22" s="343">
        <f>avgprinc!Z15</f>
        <v>329240.82768022531</v>
      </c>
      <c r="D22" s="380"/>
      <c r="E22" s="340"/>
      <c r="F22" s="340"/>
      <c r="G22" s="95">
        <f>avgprinc!AD15</f>
        <v>483654.02450848598</v>
      </c>
      <c r="H22" s="566">
        <f>B22*0.01/'TA5'!B22</f>
        <v>0.21299530637580577</v>
      </c>
      <c r="I22" s="577">
        <f>C22*0.01/'TA5'!B22</f>
        <v>0.22496460884109482</v>
      </c>
      <c r="J22" s="611"/>
      <c r="K22" s="577"/>
      <c r="L22" s="611"/>
      <c r="M22" s="597">
        <f>G22*0.01/'TA5'!F22</f>
        <v>0.22050926278856814</v>
      </c>
    </row>
    <row r="23" spans="1:13" s="98" customFormat="1" ht="15.05" customHeight="1">
      <c r="A23" s="103">
        <v>1927</v>
      </c>
      <c r="B23" s="454">
        <f>avgprinc!Y16</f>
        <v>292757.61398651067</v>
      </c>
      <c r="C23" s="343">
        <f>avgprinc!Z16</f>
        <v>311095.40646173252</v>
      </c>
      <c r="D23" s="380"/>
      <c r="E23" s="340"/>
      <c r="F23" s="340"/>
      <c r="G23" s="95">
        <f>avgprinc!AD16</f>
        <v>455975.73098488001</v>
      </c>
      <c r="H23" s="566">
        <f>B23*0.01/'TA5'!B23</f>
        <v>0.20378340754168933</v>
      </c>
      <c r="I23" s="577">
        <f>C23*0.01/'TA5'!B23</f>
        <v>0.21654802119769914</v>
      </c>
      <c r="J23" s="611"/>
      <c r="K23" s="577"/>
      <c r="L23" s="611"/>
      <c r="M23" s="597">
        <f>G23*0.01/'TA5'!F23</f>
        <v>0.21150716728599023</v>
      </c>
    </row>
    <row r="24" spans="1:13" s="98" customFormat="1" ht="15.05" customHeight="1">
      <c r="A24" s="103">
        <v>1928</v>
      </c>
      <c r="B24" s="454">
        <f>avgprinc!Y17</f>
        <v>310290.13190845161</v>
      </c>
      <c r="C24" s="343">
        <f>avgprinc!Z17</f>
        <v>328305.49660368229</v>
      </c>
      <c r="D24" s="380"/>
      <c r="E24" s="340"/>
      <c r="F24" s="340"/>
      <c r="G24" s="95">
        <f>avgprinc!AD17</f>
        <v>483211.72862055717</v>
      </c>
      <c r="H24" s="566">
        <f>B24*0.01/'TA5'!B24</f>
        <v>0.21367691002439598</v>
      </c>
      <c r="I24" s="577">
        <f>C24*0.01/'TA5'!B24</f>
        <v>0.22608293607931171</v>
      </c>
      <c r="J24" s="611"/>
      <c r="K24" s="577"/>
      <c r="L24" s="611"/>
      <c r="M24" s="597">
        <f>G24*0.01/'TA5'!F24</f>
        <v>0.22118482510368764</v>
      </c>
    </row>
    <row r="25" spans="1:13" s="98" customFormat="1" ht="15.05" customHeight="1">
      <c r="A25" s="102">
        <v>1929</v>
      </c>
      <c r="B25" s="455">
        <f>avgprinc!Y18</f>
        <v>321533.75234938273</v>
      </c>
      <c r="C25" s="342">
        <f>avgprinc!Z18</f>
        <v>340559.87793364451</v>
      </c>
      <c r="D25" s="381"/>
      <c r="E25" s="341"/>
      <c r="F25" s="341"/>
      <c r="G25" s="99">
        <f>avgprinc!AD18</f>
        <v>502964.6121140449</v>
      </c>
      <c r="H25" s="567">
        <f>B25*0.01/'TA5'!B25</f>
        <v>0.21090564115886079</v>
      </c>
      <c r="I25" s="578">
        <f>C25*0.01/'TA5'!B25</f>
        <v>0.22338556647244798</v>
      </c>
      <c r="J25" s="612"/>
      <c r="K25" s="578"/>
      <c r="L25" s="612"/>
      <c r="M25" s="598">
        <f>G25*0.01/'TA5'!F25</f>
        <v>0.21850302860107815</v>
      </c>
    </row>
    <row r="26" spans="1:13" s="98" customFormat="1" ht="15.05" customHeight="1">
      <c r="A26" s="103">
        <v>1930</v>
      </c>
      <c r="B26" s="454">
        <f>avgprinc!Y19</f>
        <v>249384.70805384938</v>
      </c>
      <c r="C26" s="343">
        <f>avgprinc!Z19</f>
        <v>266274.12691767263</v>
      </c>
      <c r="D26" s="380"/>
      <c r="E26" s="340"/>
      <c r="F26" s="340"/>
      <c r="G26" s="95">
        <f>avgprinc!AD19</f>
        <v>394179.99863913551</v>
      </c>
      <c r="H26" s="566">
        <f>B26*0.01/'TA5'!B26</f>
        <v>0.18164949052999399</v>
      </c>
      <c r="I26" s="577">
        <f>C26*0.01/'TA5'!B26</f>
        <v>0.19395158537736013</v>
      </c>
      <c r="J26" s="611"/>
      <c r="K26" s="577"/>
      <c r="L26" s="611"/>
      <c r="M26" s="597">
        <f>G26*0.01/'TA5'!F26</f>
        <v>0.18918047928095916</v>
      </c>
    </row>
    <row r="27" spans="1:13" s="98" customFormat="1" ht="15.05" customHeight="1">
      <c r="A27" s="103">
        <v>1931</v>
      </c>
      <c r="B27" s="454">
        <f>avgprinc!Y20</f>
        <v>195387.84669556635</v>
      </c>
      <c r="C27" s="343">
        <f>avgprinc!Z20</f>
        <v>212621.3635831025</v>
      </c>
      <c r="D27" s="380"/>
      <c r="E27" s="340"/>
      <c r="F27" s="340"/>
      <c r="G27" s="95">
        <f>avgprinc!AD20</f>
        <v>311154.01966510667</v>
      </c>
      <c r="H27" s="566">
        <f>B27*0.01/'TA5'!B27</f>
        <v>0.15919320158339628</v>
      </c>
      <c r="I27" s="577">
        <f>C27*0.01/'TA5'!B27</f>
        <v>0.17323429356668113</v>
      </c>
      <c r="J27" s="611"/>
      <c r="K27" s="577"/>
      <c r="L27" s="611"/>
      <c r="M27" s="597">
        <f>G27*0.01/'TA5'!F27</f>
        <v>0.16696362208133605</v>
      </c>
    </row>
    <row r="28" spans="1:13" s="98" customFormat="1" ht="15.05" customHeight="1">
      <c r="A28" s="103">
        <v>1932</v>
      </c>
      <c r="B28" s="454">
        <f>avgprinc!Y21</f>
        <v>163229.74744297256</v>
      </c>
      <c r="C28" s="343">
        <f>avgprinc!Z21</f>
        <v>176334.47346788817</v>
      </c>
      <c r="D28" s="380"/>
      <c r="E28" s="340"/>
      <c r="F28" s="340"/>
      <c r="G28" s="95">
        <f>avgprinc!AD21</f>
        <v>259516.02368960367</v>
      </c>
      <c r="H28" s="566">
        <f>B28*0.01/'TA5'!B28</f>
        <v>0.15737391406641923</v>
      </c>
      <c r="I28" s="577">
        <f>C28*0.01/'TA5'!B28</f>
        <v>0.17000851075982865</v>
      </c>
      <c r="J28" s="611"/>
      <c r="K28" s="577"/>
      <c r="L28" s="611"/>
      <c r="M28" s="597">
        <f>G28*0.01/'TA5'!F28</f>
        <v>0.16464174416650751</v>
      </c>
    </row>
    <row r="29" spans="1:13" s="98" customFormat="1" ht="15.05" customHeight="1">
      <c r="A29" s="103">
        <v>1933</v>
      </c>
      <c r="B29" s="454">
        <f>avgprinc!Y22</f>
        <v>172457.40588206385</v>
      </c>
      <c r="C29" s="343">
        <f>avgprinc!Z22</f>
        <v>185557.88247520739</v>
      </c>
      <c r="D29" s="380"/>
      <c r="E29" s="340"/>
      <c r="F29" s="340"/>
      <c r="G29" s="95">
        <f>avgprinc!AD22</f>
        <v>273551.98237010703</v>
      </c>
      <c r="H29" s="566">
        <f>B29*0.01/'TA5'!B29</f>
        <v>0.17161370879747073</v>
      </c>
      <c r="I29" s="577">
        <f>C29*0.01/'TA5'!B29</f>
        <v>0.18465009516583161</v>
      </c>
      <c r="J29" s="611"/>
      <c r="K29" s="577"/>
      <c r="L29" s="611"/>
      <c r="M29" s="597">
        <f>G29*0.01/'TA5'!F29</f>
        <v>0.17887582992745027</v>
      </c>
    </row>
    <row r="30" spans="1:13" s="98" customFormat="1" ht="15.05" customHeight="1">
      <c r="A30" s="103">
        <v>1934</v>
      </c>
      <c r="B30" s="454">
        <f>avgprinc!Y23</f>
        <v>194083.84753822288</v>
      </c>
      <c r="C30" s="343">
        <f>avgprinc!Z23</f>
        <v>208906.1774118593</v>
      </c>
      <c r="D30" s="380"/>
      <c r="E30" s="340"/>
      <c r="F30" s="340"/>
      <c r="G30" s="95">
        <f>avgprinc!AD23</f>
        <v>308524.65118299599</v>
      </c>
      <c r="H30" s="566">
        <f>B30*0.01/'TA5'!B30</f>
        <v>0.17203858342333925</v>
      </c>
      <c r="I30" s="577">
        <f>C30*0.01/'TA5'!B30</f>
        <v>0.18517729984327033</v>
      </c>
      <c r="J30" s="611"/>
      <c r="K30" s="577"/>
      <c r="L30" s="611"/>
      <c r="M30" s="597">
        <f>G30*0.01/'TA5'!F30</f>
        <v>0.17942270161587653</v>
      </c>
    </row>
    <row r="31" spans="1:13" s="98" customFormat="1" ht="15.05" customHeight="1">
      <c r="A31" s="103">
        <v>1935</v>
      </c>
      <c r="B31" s="454">
        <f>avgprinc!Y24</f>
        <v>219471.42398027136</v>
      </c>
      <c r="C31" s="343">
        <f>avgprinc!Z24</f>
        <v>237335.92098776207</v>
      </c>
      <c r="D31" s="380"/>
      <c r="E31" s="340"/>
      <c r="F31" s="340"/>
      <c r="G31" s="95">
        <f>avgprinc!AD24</f>
        <v>350410.27183759143</v>
      </c>
      <c r="H31" s="566">
        <f>B31*0.01/'TA5'!B31</f>
        <v>0.17730229060870531</v>
      </c>
      <c r="I31" s="577">
        <f>C31*0.01/'TA5'!B31</f>
        <v>0.19173431179195141</v>
      </c>
      <c r="J31" s="611"/>
      <c r="K31" s="577"/>
      <c r="L31" s="611"/>
      <c r="M31" s="597">
        <f>G31*0.01/'TA5'!F31</f>
        <v>0.18559434350106777</v>
      </c>
    </row>
    <row r="32" spans="1:13" s="98" customFormat="1" ht="15.05" customHeight="1">
      <c r="A32" s="103">
        <v>1936</v>
      </c>
      <c r="B32" s="454">
        <f>avgprinc!Y25</f>
        <v>268833.31882325659</v>
      </c>
      <c r="C32" s="343">
        <f>avgprinc!Z25</f>
        <v>286541.41334697348</v>
      </c>
      <c r="D32" s="380"/>
      <c r="E32" s="340"/>
      <c r="F32" s="340"/>
      <c r="G32" s="95">
        <f>avgprinc!AD25</f>
        <v>425557.96318736899</v>
      </c>
      <c r="H32" s="566">
        <f>B32*0.01/'TA5'!B32</f>
        <v>0.19659019341275127</v>
      </c>
      <c r="I32" s="577">
        <f>C32*0.01/'TA5'!B32</f>
        <v>0.20953962149193034</v>
      </c>
      <c r="J32" s="611"/>
      <c r="K32" s="577"/>
      <c r="L32" s="611"/>
      <c r="M32" s="597">
        <f>G32*0.01/'TA5'!F32</f>
        <v>0.20395671465617962</v>
      </c>
    </row>
    <row r="33" spans="1:13" s="98" customFormat="1" ht="15.05" customHeight="1">
      <c r="A33" s="103">
        <v>1937</v>
      </c>
      <c r="B33" s="454">
        <f>avgprinc!Y26</f>
        <v>280031.10079451406</v>
      </c>
      <c r="C33" s="343">
        <f>avgprinc!Z26</f>
        <v>300892.69423676428</v>
      </c>
      <c r="D33" s="380"/>
      <c r="E33" s="340"/>
      <c r="F33" s="340"/>
      <c r="G33" s="95">
        <f>avgprinc!AD26</f>
        <v>445032.70378852444</v>
      </c>
      <c r="H33" s="566">
        <f>B33*0.01/'TA5'!B33</f>
        <v>0.19215617805092519</v>
      </c>
      <c r="I33" s="577">
        <f>C33*0.01/'TA5'!B33</f>
        <v>0.20647131680709002</v>
      </c>
      <c r="J33" s="611"/>
      <c r="K33" s="577"/>
      <c r="L33" s="611"/>
      <c r="M33" s="597">
        <f>G33*0.01/'TA5'!F33</f>
        <v>0.20014333946785348</v>
      </c>
    </row>
    <row r="34" spans="1:13" s="98" customFormat="1" ht="15.05" customHeight="1">
      <c r="A34" s="103">
        <v>1938</v>
      </c>
      <c r="B34" s="454">
        <f>avgprinc!Y27</f>
        <v>233137.1534150923</v>
      </c>
      <c r="C34" s="343">
        <f>avgprinc!Z27</f>
        <v>251860.16899858115</v>
      </c>
      <c r="D34" s="380"/>
      <c r="E34" s="340"/>
      <c r="F34" s="340"/>
      <c r="G34" s="95">
        <f>avgprinc!AD27</f>
        <v>371323.32512361737</v>
      </c>
      <c r="H34" s="566">
        <f>B34*0.01/'TA5'!B34</f>
        <v>0.17225694777546408</v>
      </c>
      <c r="I34" s="577">
        <f>C34*0.01/'TA5'!B34</f>
        <v>0.18609073389801292</v>
      </c>
      <c r="J34" s="611"/>
      <c r="K34" s="577"/>
      <c r="L34" s="611"/>
      <c r="M34" s="597">
        <f>G34*0.01/'TA5'!F34</f>
        <v>0.18001960046698862</v>
      </c>
    </row>
    <row r="35" spans="1:13" s="98" customFormat="1" ht="15.05" customHeight="1">
      <c r="A35" s="102">
        <v>1939</v>
      </c>
      <c r="B35" s="455">
        <f>avgprinc!Y28</f>
        <v>267986.43402571639</v>
      </c>
      <c r="C35" s="342">
        <f>avgprinc!Z28</f>
        <v>287160.94724650035</v>
      </c>
      <c r="D35" s="381"/>
      <c r="E35" s="341"/>
      <c r="F35" s="341"/>
      <c r="G35" s="99">
        <f>avgprinc!AD28</f>
        <v>423956.93861276546</v>
      </c>
      <c r="H35" s="567">
        <f>B35*0.01/'TA5'!B35</f>
        <v>0.18500837616016458</v>
      </c>
      <c r="I35" s="578">
        <f>C35*0.01/'TA5'!B35</f>
        <v>0.19824578337271934</v>
      </c>
      <c r="J35" s="612"/>
      <c r="K35" s="578"/>
      <c r="L35" s="612"/>
      <c r="M35" s="598">
        <f>G35*0.01/'TA5'!F35</f>
        <v>0.19235238729251999</v>
      </c>
    </row>
    <row r="36" spans="1:13" s="98" customFormat="1" ht="15.05" customHeight="1">
      <c r="A36" s="103">
        <v>1940</v>
      </c>
      <c r="B36" s="454">
        <f>avgprinc!Y29</f>
        <v>314126.29096948216</v>
      </c>
      <c r="C36" s="343">
        <f>avgprinc!Z29</f>
        <v>333430.22417760757</v>
      </c>
      <c r="D36" s="380"/>
      <c r="E36" s="340"/>
      <c r="F36" s="340"/>
      <c r="G36" s="95">
        <f>avgprinc!AD29</f>
        <v>494314.71122647816</v>
      </c>
      <c r="H36" s="566">
        <f>B36*0.01/'TA5'!B36</f>
        <v>0.19983287858118995</v>
      </c>
      <c r="I36" s="577">
        <f>C36*0.01/'TA5'!B36</f>
        <v>0.21211316409633485</v>
      </c>
      <c r="J36" s="611"/>
      <c r="K36" s="577"/>
      <c r="L36" s="611"/>
      <c r="M36" s="597">
        <f>G36*0.01/'TA5'!F36</f>
        <v>0.20684097225295228</v>
      </c>
    </row>
    <row r="37" spans="1:13" s="98" customFormat="1" ht="15.05" customHeight="1">
      <c r="A37" s="103">
        <v>1941</v>
      </c>
      <c r="B37" s="454">
        <f>avgprinc!Y30</f>
        <v>395016.20075955725</v>
      </c>
      <c r="C37" s="343">
        <f>avgprinc!Z30</f>
        <v>416021.37643808092</v>
      </c>
      <c r="D37" s="380"/>
      <c r="E37" s="340"/>
      <c r="F37" s="340"/>
      <c r="G37" s="95">
        <f>avgprinc!AD30</f>
        <v>626016.87396704708</v>
      </c>
      <c r="H37" s="566">
        <f>B37*0.01/'TA5'!B37</f>
        <v>0.21187458929627023</v>
      </c>
      <c r="I37" s="577">
        <f>C37*0.01/'TA5'!B37</f>
        <v>0.22314112206486461</v>
      </c>
      <c r="J37" s="611"/>
      <c r="K37" s="577"/>
      <c r="L37" s="611"/>
      <c r="M37" s="597">
        <f>G37*0.01/'TA5'!F37</f>
        <v>0.21855934459013432</v>
      </c>
    </row>
    <row r="38" spans="1:13" s="98" customFormat="1" ht="15.05" customHeight="1">
      <c r="A38" s="103">
        <v>1942</v>
      </c>
      <c r="B38" s="454">
        <f>avgprinc!Y31</f>
        <v>448929.9285892648</v>
      </c>
      <c r="C38" s="343">
        <f>avgprinc!Z31</f>
        <v>475348.92414121213</v>
      </c>
      <c r="D38" s="380"/>
      <c r="E38" s="340"/>
      <c r="F38" s="340"/>
      <c r="G38" s="95">
        <f>avgprinc!AD31</f>
        <v>719847.38762927253</v>
      </c>
      <c r="H38" s="566">
        <f>B38*0.01/'TA5'!B38</f>
        <v>0.20360670568161454</v>
      </c>
      <c r="I38" s="577">
        <f>C38*0.01/'TA5'!B38</f>
        <v>0.21558871959780113</v>
      </c>
      <c r="J38" s="611"/>
      <c r="K38" s="577"/>
      <c r="L38" s="611"/>
      <c r="M38" s="597">
        <f>G38*0.01/'TA5'!F38</f>
        <v>0.21046903656157001</v>
      </c>
    </row>
    <row r="39" spans="1:13" s="98" customFormat="1" ht="15.05" customHeight="1">
      <c r="A39" s="103">
        <v>1943</v>
      </c>
      <c r="B39" s="454">
        <f>avgprinc!Y32</f>
        <v>477762.17266872886</v>
      </c>
      <c r="C39" s="343">
        <f>avgprinc!Z32</f>
        <v>507108.69344923121</v>
      </c>
      <c r="D39" s="380"/>
      <c r="E39" s="340"/>
      <c r="F39" s="340"/>
      <c r="G39" s="95">
        <f>avgprinc!AD32</f>
        <v>772212.69940158387</v>
      </c>
      <c r="H39" s="566">
        <f>B39*0.01/'TA5'!B39</f>
        <v>0.18786959890941834</v>
      </c>
      <c r="I39" s="577">
        <f>C39*0.01/'TA5'!B39</f>
        <v>0.19940948089216942</v>
      </c>
      <c r="J39" s="611"/>
      <c r="K39" s="577"/>
      <c r="L39" s="611"/>
      <c r="M39" s="597">
        <f>G39*0.01/'TA5'!F39</f>
        <v>0.19437366241501458</v>
      </c>
    </row>
    <row r="40" spans="1:13" s="98" customFormat="1" ht="15.05" customHeight="1">
      <c r="A40" s="103">
        <v>1944</v>
      </c>
      <c r="B40" s="454">
        <f>avgprinc!Y33</f>
        <v>414119.55554203445</v>
      </c>
      <c r="C40" s="343">
        <f>avgprinc!Z33</f>
        <v>445830.15327754733</v>
      </c>
      <c r="D40" s="380"/>
      <c r="E40" s="340"/>
      <c r="F40" s="340"/>
      <c r="G40" s="95">
        <f>avgprinc!AD33</f>
        <v>680695.88791754725</v>
      </c>
      <c r="H40" s="566">
        <f>B40*0.01/'TA5'!B40</f>
        <v>0.15778026174444962</v>
      </c>
      <c r="I40" s="577">
        <f>C40*0.01/'TA5'!B40</f>
        <v>0.16986205393181311</v>
      </c>
      <c r="J40" s="611"/>
      <c r="K40" s="577"/>
      <c r="L40" s="611"/>
      <c r="M40" s="597">
        <f>G40*0.01/'TA5'!F40</f>
        <v>0.16467771462514463</v>
      </c>
    </row>
    <row r="41" spans="1:13" s="98" customFormat="1" ht="15.05" customHeight="1">
      <c r="A41" s="103">
        <v>1945</v>
      </c>
      <c r="B41" s="454">
        <f>avgprinc!Y34</f>
        <v>371961.14912400674</v>
      </c>
      <c r="C41" s="343">
        <f>avgprinc!Z34</f>
        <v>403900.44915671012</v>
      </c>
      <c r="D41" s="380"/>
      <c r="E41" s="340"/>
      <c r="F41" s="340"/>
      <c r="G41" s="95">
        <f>avgprinc!AD34</f>
        <v>619129.86291661323</v>
      </c>
      <c r="H41" s="566">
        <f>B41*0.01/'TA5'!B41</f>
        <v>0.14753096035441099</v>
      </c>
      <c r="I41" s="577">
        <f>C41*0.01/'TA5'!B41</f>
        <v>0.16019904576593733</v>
      </c>
      <c r="J41" s="611"/>
      <c r="K41" s="577"/>
      <c r="L41" s="611"/>
      <c r="M41" s="597">
        <f>G41*0.01/'TA5'!F41</f>
        <v>0.15462304920622538</v>
      </c>
    </row>
    <row r="42" spans="1:13" s="98" customFormat="1" ht="15.05" customHeight="1">
      <c r="A42" s="103">
        <v>1946</v>
      </c>
      <c r="B42" s="454">
        <f>avgprinc!Y35</f>
        <v>321709.28603183891</v>
      </c>
      <c r="C42" s="343">
        <f>avgprinc!Z35</f>
        <v>352726.03861438477</v>
      </c>
      <c r="D42" s="380"/>
      <c r="E42" s="340"/>
      <c r="F42" s="340"/>
      <c r="G42" s="95">
        <f>avgprinc!AD35</f>
        <v>543243.68231137202</v>
      </c>
      <c r="H42" s="566">
        <f>B42*0.01/'TA5'!B42</f>
        <v>0.14607064849027177</v>
      </c>
      <c r="I42" s="577">
        <f>C42*0.01/'TA5'!B42</f>
        <v>0.16015366492936328</v>
      </c>
      <c r="J42" s="611"/>
      <c r="K42" s="577"/>
      <c r="L42" s="611"/>
      <c r="M42" s="597">
        <f>G42*0.01/'TA5'!F42</f>
        <v>0.1540678604234022</v>
      </c>
    </row>
    <row r="43" spans="1:13" s="98" customFormat="1" ht="15.05" customHeight="1">
      <c r="A43" s="103">
        <v>1947</v>
      </c>
      <c r="B43" s="454">
        <f>avgprinc!Y36</f>
        <v>329275.8910415289</v>
      </c>
      <c r="C43" s="343">
        <f>avgprinc!Z36</f>
        <v>356775.75775666867</v>
      </c>
      <c r="D43" s="380"/>
      <c r="E43" s="340"/>
      <c r="F43" s="340"/>
      <c r="G43" s="95">
        <f>avgprinc!AD36</f>
        <v>552595.96654492395</v>
      </c>
      <c r="H43" s="566">
        <f>B43*0.01/'TA5'!B43</f>
        <v>0.15436526304229237</v>
      </c>
      <c r="I43" s="577">
        <f>C43*0.01/'TA5'!B43</f>
        <v>0.16725726113447928</v>
      </c>
      <c r="J43" s="611"/>
      <c r="K43" s="577"/>
      <c r="L43" s="611"/>
      <c r="M43" s="597">
        <f>G43*0.01/'TA5'!F43</f>
        <v>0.16192238146979604</v>
      </c>
    </row>
    <row r="44" spans="1:13" s="98" customFormat="1" ht="15.05" customHeight="1">
      <c r="A44" s="103">
        <v>1948</v>
      </c>
      <c r="B44" s="454">
        <f>avgprinc!Y37</f>
        <v>373301.22291142517</v>
      </c>
      <c r="C44" s="343">
        <f>avgprinc!Z37</f>
        <v>401881.48334147705</v>
      </c>
      <c r="D44" s="380"/>
      <c r="E44" s="340"/>
      <c r="F44" s="340"/>
      <c r="G44" s="95">
        <f>avgprinc!AD37</f>
        <v>626132.46135678899</v>
      </c>
      <c r="H44" s="566">
        <f>B44*0.01/'TA5'!B44</f>
        <v>0.16715908569563664</v>
      </c>
      <c r="I44" s="577">
        <f>C44*0.01/'TA5'!B44</f>
        <v>0.1799569280524623</v>
      </c>
      <c r="J44" s="611"/>
      <c r="K44" s="577"/>
      <c r="L44" s="611"/>
      <c r="M44" s="597">
        <f>G44*0.01/'TA5'!F44</f>
        <v>0.17481797695984189</v>
      </c>
    </row>
    <row r="45" spans="1:13" s="98" customFormat="1" ht="15.05" customHeight="1">
      <c r="A45" s="102">
        <v>1949</v>
      </c>
      <c r="B45" s="455">
        <f>avgprinc!Y38</f>
        <v>348041.22354349599</v>
      </c>
      <c r="C45" s="342">
        <f>avgprinc!Z38</f>
        <v>374956.60636566341</v>
      </c>
      <c r="D45" s="381"/>
      <c r="E45" s="341"/>
      <c r="F45" s="341"/>
      <c r="G45" s="99">
        <f>avgprinc!AD38</f>
        <v>585195.8040359125</v>
      </c>
      <c r="H45" s="567">
        <f>B45*0.01/'TA5'!B45</f>
        <v>0.16091209761933373</v>
      </c>
      <c r="I45" s="578">
        <f>C45*0.01/'TA5'!B45</f>
        <v>0.1733560565965124</v>
      </c>
      <c r="J45" s="612"/>
      <c r="K45" s="578"/>
      <c r="L45" s="612"/>
      <c r="M45" s="598">
        <f>G45*0.01/'TA5'!F45</f>
        <v>0.16827393013249511</v>
      </c>
    </row>
    <row r="46" spans="1:13" s="98" customFormat="1" ht="15.05" customHeight="1">
      <c r="A46" s="103">
        <v>1950</v>
      </c>
      <c r="B46" s="454">
        <f>avgprinc!Y39</f>
        <v>403992.44568802713</v>
      </c>
      <c r="C46" s="343">
        <f>avgprinc!Z39</f>
        <v>431251.72427600197</v>
      </c>
      <c r="D46" s="380"/>
      <c r="E46" s="340"/>
      <c r="F46" s="340"/>
      <c r="G46" s="95">
        <f>avgprinc!AD39</f>
        <v>674740.04103823588</v>
      </c>
      <c r="H46" s="566">
        <f>B46*0.01/'TA5'!B46</f>
        <v>0.1715787516439318</v>
      </c>
      <c r="I46" s="577">
        <f>C46*0.01/'TA5'!B46</f>
        <v>0.18315598047768744</v>
      </c>
      <c r="J46" s="611"/>
      <c r="K46" s="577"/>
      <c r="L46" s="611"/>
      <c r="M46" s="597">
        <f>G46*0.01/'TA5'!F46</f>
        <v>0.17854991002681553</v>
      </c>
    </row>
    <row r="47" spans="1:13" s="98" customFormat="1" ht="15.05" customHeight="1">
      <c r="A47" s="103">
        <v>1951</v>
      </c>
      <c r="B47" s="454">
        <f>avgprinc!Y40</f>
        <v>415628.16068979946</v>
      </c>
      <c r="C47" s="343">
        <f>avgprinc!Z40</f>
        <v>444974.1539865965</v>
      </c>
      <c r="D47" s="380"/>
      <c r="E47" s="340"/>
      <c r="F47" s="340"/>
      <c r="G47" s="95">
        <f>avgprinc!AD40</f>
        <v>696690.67629567289</v>
      </c>
      <c r="H47" s="566">
        <f>B47*0.01/'TA5'!B47</f>
        <v>0.16492507500768486</v>
      </c>
      <c r="I47" s="577">
        <f>C47*0.01/'TA5'!B47</f>
        <v>0.17656983492389633</v>
      </c>
      <c r="J47" s="611"/>
      <c r="K47" s="577"/>
      <c r="L47" s="611"/>
      <c r="M47" s="597">
        <f>G47*0.01/'TA5'!F47</f>
        <v>0.17183606513939384</v>
      </c>
    </row>
    <row r="48" spans="1:13" s="98" customFormat="1" ht="15.05" customHeight="1">
      <c r="A48" s="103">
        <v>1952</v>
      </c>
      <c r="B48" s="454">
        <f>avgprinc!Y41</f>
        <v>398954.36848627211</v>
      </c>
      <c r="C48" s="343">
        <f>avgprinc!Z41</f>
        <v>429328.1583300106</v>
      </c>
      <c r="D48" s="380"/>
      <c r="E48" s="340"/>
      <c r="F48" s="340"/>
      <c r="G48" s="95">
        <f>avgprinc!AD41</f>
        <v>671265.3908036059</v>
      </c>
      <c r="H48" s="566">
        <f>B48*0.01/'TA5'!B48</f>
        <v>0.15433353902769256</v>
      </c>
      <c r="I48" s="577">
        <f>C48*0.01/'TA5'!B48</f>
        <v>0.16608349052729332</v>
      </c>
      <c r="J48" s="611"/>
      <c r="K48" s="577"/>
      <c r="L48" s="611"/>
      <c r="M48" s="597">
        <f>G48*0.01/'TA5'!F48</f>
        <v>0.1611406699184301</v>
      </c>
    </row>
    <row r="49" spans="1:13" s="98" customFormat="1" ht="15.05" customHeight="1">
      <c r="A49" s="103">
        <v>1953</v>
      </c>
      <c r="B49" s="454">
        <f>avgprinc!Y42</f>
        <v>388676.5640684418</v>
      </c>
      <c r="C49" s="343">
        <f>avgprinc!Z42</f>
        <v>419086.58145100786</v>
      </c>
      <c r="D49" s="380"/>
      <c r="E49" s="340"/>
      <c r="F49" s="340"/>
      <c r="G49" s="95">
        <f>avgprinc!AD42</f>
        <v>654912.27716089156</v>
      </c>
      <c r="H49" s="566">
        <f>B49*0.01/'TA5'!B49</f>
        <v>0.14586150963091996</v>
      </c>
      <c r="I49" s="577">
        <f>C49*0.01/'TA5'!B49</f>
        <v>0.15727370026287824</v>
      </c>
      <c r="J49" s="611"/>
      <c r="K49" s="577"/>
      <c r="L49" s="611"/>
      <c r="M49" s="597">
        <f>G49*0.01/'TA5'!F49</f>
        <v>0.15246115335034041</v>
      </c>
    </row>
    <row r="50" spans="1:13" s="98" customFormat="1" ht="15.05" customHeight="1">
      <c r="A50" s="103">
        <v>1954</v>
      </c>
      <c r="B50" s="454">
        <f>avgprinc!Y43</f>
        <v>378814.81736022834</v>
      </c>
      <c r="C50" s="343">
        <f>avgprinc!Z43</f>
        <v>408055.18807001744</v>
      </c>
      <c r="D50" s="380"/>
      <c r="E50" s="340"/>
      <c r="F50" s="340"/>
      <c r="G50" s="95">
        <f>avgprinc!AD43</f>
        <v>638102.53897635941</v>
      </c>
      <c r="H50" s="566">
        <f>B50*0.01/'TA5'!B50</f>
        <v>0.14515664756221897</v>
      </c>
      <c r="I50" s="577">
        <f>C50*0.01/'TA5'!B50</f>
        <v>0.15636115697208533</v>
      </c>
      <c r="J50" s="611"/>
      <c r="K50" s="577"/>
      <c r="L50" s="611"/>
      <c r="M50" s="597">
        <f>G50*0.01/'TA5'!F50</f>
        <v>0.15174236160575147</v>
      </c>
    </row>
    <row r="51" spans="1:13" s="98" customFormat="1" ht="15.05" customHeight="1">
      <c r="A51" s="103">
        <v>1955</v>
      </c>
      <c r="B51" s="454">
        <f>avgprinc!Y44</f>
        <v>429007.71400673792</v>
      </c>
      <c r="C51" s="343">
        <f>avgprinc!Z44</f>
        <v>457944.03830352169</v>
      </c>
      <c r="D51" s="380"/>
      <c r="E51" s="340"/>
      <c r="F51" s="340"/>
      <c r="G51" s="95">
        <f>avgprinc!AD44</f>
        <v>719008.38264760748</v>
      </c>
      <c r="H51" s="566">
        <f>B51*0.01/'TA5'!B51</f>
        <v>0.15345296936719161</v>
      </c>
      <c r="I51" s="577">
        <f>C51*0.01/'TA5'!B51</f>
        <v>0.16380328415394096</v>
      </c>
      <c r="J51" s="611"/>
      <c r="K51" s="577"/>
      <c r="L51" s="611"/>
      <c r="M51" s="597">
        <f>G51*0.01/'TA5'!F51</f>
        <v>0.15973566060496622</v>
      </c>
    </row>
    <row r="52" spans="1:13" s="98" customFormat="1" ht="15.05" customHeight="1">
      <c r="A52" s="103">
        <v>1956</v>
      </c>
      <c r="B52" s="454">
        <f>avgprinc!Y45</f>
        <v>413367.73337689595</v>
      </c>
      <c r="C52" s="343">
        <f>avgprinc!Z45</f>
        <v>443711.06268555886</v>
      </c>
      <c r="D52" s="380"/>
      <c r="E52" s="340"/>
      <c r="F52" s="340"/>
      <c r="G52" s="95">
        <f>avgprinc!AD45</f>
        <v>694591.93422738451</v>
      </c>
      <c r="H52" s="566">
        <f>B52*0.01/'TA5'!B52</f>
        <v>0.14508549502644294</v>
      </c>
      <c r="I52" s="577">
        <f>C52*0.01/'TA5'!B52</f>
        <v>0.15573552065261775</v>
      </c>
      <c r="J52" s="611"/>
      <c r="K52" s="577"/>
      <c r="L52" s="611"/>
      <c r="M52" s="597">
        <f>G52*0.01/'TA5'!F52</f>
        <v>0.1514045056488221</v>
      </c>
    </row>
    <row r="53" spans="1:13" s="98" customFormat="1" ht="15.05" customHeight="1">
      <c r="A53" s="103">
        <v>1957</v>
      </c>
      <c r="B53" s="454">
        <f>avgprinc!Y46</f>
        <v>405684.05815898365</v>
      </c>
      <c r="C53" s="343">
        <f>avgprinc!Z46</f>
        <v>436140.72754127259</v>
      </c>
      <c r="D53" s="380"/>
      <c r="E53" s="340"/>
      <c r="F53" s="340"/>
      <c r="G53" s="95">
        <f>avgprinc!AD46</f>
        <v>681766.932199548</v>
      </c>
      <c r="H53" s="566">
        <f>B53*0.01/'TA5'!B53</f>
        <v>0.1421192413798037</v>
      </c>
      <c r="I53" s="577">
        <f>C53*0.01/'TA5'!B53</f>
        <v>0.15278882195738236</v>
      </c>
      <c r="J53" s="611"/>
      <c r="K53" s="577"/>
      <c r="L53" s="611"/>
      <c r="M53" s="597">
        <f>G53*0.01/'TA5'!F53</f>
        <v>0.14839719548718308</v>
      </c>
    </row>
    <row r="54" spans="1:13" s="98" customFormat="1" ht="15.05" customHeight="1">
      <c r="A54" s="103">
        <v>1958</v>
      </c>
      <c r="B54" s="454">
        <f>avgprinc!Y47</f>
        <v>369597.40457776794</v>
      </c>
      <c r="C54" s="343">
        <f>avgprinc!Z47</f>
        <v>400402.91810701817</v>
      </c>
      <c r="D54" s="380"/>
      <c r="E54" s="340"/>
      <c r="F54" s="340"/>
      <c r="G54" s="95">
        <f>avgprinc!AD47</f>
        <v>623953.85163175093</v>
      </c>
      <c r="H54" s="566">
        <f>B54*0.01/'TA5'!B54</f>
        <v>0.13318756644309895</v>
      </c>
      <c r="I54" s="577">
        <f>C54*0.01/'TA5'!B54</f>
        <v>0.14428859510069469</v>
      </c>
      <c r="J54" s="611"/>
      <c r="K54" s="577"/>
      <c r="L54" s="611"/>
      <c r="M54" s="597">
        <f>G54*0.01/'TA5'!F54</f>
        <v>0.13970676778689498</v>
      </c>
    </row>
    <row r="55" spans="1:13" s="98" customFormat="1" ht="15.05" customHeight="1">
      <c r="A55" s="102">
        <v>1959</v>
      </c>
      <c r="B55" s="455">
        <f>avgprinc!Y48</f>
        <v>414557.23032044305</v>
      </c>
      <c r="C55" s="342">
        <f>avgprinc!Z48</f>
        <v>443357.36352516367</v>
      </c>
      <c r="D55" s="381"/>
      <c r="E55" s="341"/>
      <c r="F55" s="341"/>
      <c r="G55" s="99">
        <f>avgprinc!AD48</f>
        <v>698955.31301564747</v>
      </c>
      <c r="H55" s="567">
        <f>B55*0.01/'TA5'!B55</f>
        <v>0.14073454351594844</v>
      </c>
      <c r="I55" s="578">
        <f>C55*0.01/'TA5'!B55</f>
        <v>0.15051165823815907</v>
      </c>
      <c r="J55" s="612"/>
      <c r="K55" s="578"/>
      <c r="L55" s="612"/>
      <c r="M55" s="598">
        <f>G55*0.01/'TA5'!F55</f>
        <v>0.14669660551749425</v>
      </c>
    </row>
    <row r="56" spans="1:13">
      <c r="A56" s="78">
        <v>1960</v>
      </c>
      <c r="B56" s="454">
        <f>avgprinc!Y49</f>
        <v>402982.16457838262</v>
      </c>
      <c r="C56" s="343">
        <f>avgprinc!Z49</f>
        <v>432479.29572456592</v>
      </c>
      <c r="D56" s="380"/>
      <c r="E56" s="340"/>
      <c r="F56" s="340"/>
      <c r="G56" s="95">
        <f>avgprinc!AD49</f>
        <v>681837.81865435629</v>
      </c>
      <c r="H56" s="566">
        <f>B56*0.01/'TA5'!B56</f>
        <v>0.13431727735383048</v>
      </c>
      <c r="I56" s="577">
        <f>C56*0.01/'TA5'!B56</f>
        <v>0.14414891431833338</v>
      </c>
      <c r="J56" s="611"/>
      <c r="K56" s="577"/>
      <c r="L56" s="611"/>
      <c r="M56" s="597">
        <f>G56*0.01/'TA5'!F56</f>
        <v>0.1402212910493735</v>
      </c>
    </row>
    <row r="57" spans="1:13">
      <c r="A57" s="78">
        <v>1961</v>
      </c>
      <c r="B57" s="454">
        <f>avgprinc!Y50</f>
        <v>403278.10117902979</v>
      </c>
      <c r="C57" s="343">
        <f>avgprinc!Z50</f>
        <v>433266.88956024451</v>
      </c>
      <c r="D57" s="380"/>
      <c r="E57" s="340"/>
      <c r="F57" s="340"/>
      <c r="G57" s="95">
        <f>avgprinc!AD50</f>
        <v>676819.52173203847</v>
      </c>
      <c r="H57" s="566">
        <f>B57*0.01/'TA5'!B57</f>
        <v>0.13268992700724469</v>
      </c>
      <c r="I57" s="577">
        <f>C57*0.01/'TA5'!B57</f>
        <v>0.14255708847647749</v>
      </c>
      <c r="J57" s="611"/>
      <c r="K57" s="577"/>
      <c r="L57" s="611"/>
      <c r="M57" s="597">
        <f>G57*0.01/'TA5'!F57</f>
        <v>0.13862063909890973</v>
      </c>
    </row>
    <row r="58" spans="1:13">
      <c r="A58" s="78">
        <v>1962</v>
      </c>
      <c r="B58" s="456">
        <f>avgprinc!Y51</f>
        <v>426178.18188953301</v>
      </c>
      <c r="C58" s="344">
        <f>avgprinc!Z51</f>
        <v>455839.60893753089</v>
      </c>
      <c r="D58" s="559">
        <f>avgprinc!AA51</f>
        <v>380171.05295563943</v>
      </c>
      <c r="E58" s="559">
        <f>avgprinc!AB51</f>
        <v>512945.40820508095</v>
      </c>
      <c r="F58" s="559">
        <f>avgprinc!AC51</f>
        <v>374659.21889488882</v>
      </c>
      <c r="G58" s="92">
        <f>avgprinc!AD51</f>
        <v>706000.46933388291</v>
      </c>
      <c r="H58" s="568">
        <f>B58*0.01/'TA5'!B58</f>
        <v>0.1335446089506149</v>
      </c>
      <c r="I58" s="579">
        <f>C58*0.01/'TA5'!B58</f>
        <v>0.14283913373947146</v>
      </c>
      <c r="J58" s="579">
        <f>D58*0.01/'TA5'!C58</f>
        <v>0.11364887654781339</v>
      </c>
      <c r="K58" s="579">
        <f>E58*0.01/'TA5'!D58</f>
        <v>0.11180538684129714</v>
      </c>
      <c r="L58" s="579">
        <f>F58*0.01/'TA5'!E58</f>
        <v>0.20000648498535156</v>
      </c>
      <c r="M58" s="586">
        <f>G58*0.01/'TA5'!F58</f>
        <v>0.13881245255470273</v>
      </c>
    </row>
    <row r="59" spans="1:13">
      <c r="A59" s="78">
        <v>1963</v>
      </c>
      <c r="B59" s="457">
        <f>avgprinc!Y52</f>
        <v>443631.08995448606</v>
      </c>
      <c r="C59" s="345">
        <f>avgprinc!Z52</f>
        <v>475014.8719273968</v>
      </c>
      <c r="D59" s="560">
        <f>avgprinc!AA52</f>
        <v>397249.899349863</v>
      </c>
      <c r="E59" s="560">
        <f>avgprinc!AB52</f>
        <v>537758.02588087472</v>
      </c>
      <c r="F59" s="560">
        <f>avgprinc!AC52</f>
        <v>390779.00984837825</v>
      </c>
      <c r="G59" s="73">
        <f>avgprinc!AD52</f>
        <v>736532.7942587838</v>
      </c>
      <c r="H59" s="569">
        <f>B59*0.01/'TA5'!B59</f>
        <v>0.1344481557607651</v>
      </c>
      <c r="I59" s="580">
        <f>C59*0.01/'TA5'!B59</f>
        <v>0.1439594179391861</v>
      </c>
      <c r="J59" s="587">
        <f>D59*0.01/'TA5'!C59</f>
        <v>0.11448974918916331</v>
      </c>
      <c r="K59" s="580">
        <f>E59*0.01/'TA5'!D59</f>
        <v>0.11311427885120615</v>
      </c>
      <c r="L59" s="587">
        <f>F59*0.01/'TA5'!E59</f>
        <v>0.20061713487918831</v>
      </c>
      <c r="M59" s="588">
        <f>G59*0.01/'TA5'!F59</f>
        <v>0.14053673297166824</v>
      </c>
    </row>
    <row r="60" spans="1:13">
      <c r="A60" s="78">
        <v>1964</v>
      </c>
      <c r="B60" s="457">
        <f>avgprinc!Y53</f>
        <v>464842.84271316195</v>
      </c>
      <c r="C60" s="345">
        <f>avgprinc!Z53</f>
        <v>498252.03437608603</v>
      </c>
      <c r="D60" s="560">
        <f>avgprinc!AA53</f>
        <v>414328.74574408657</v>
      </c>
      <c r="E60" s="560">
        <f>avgprinc!AB53</f>
        <v>562570.64355666842</v>
      </c>
      <c r="F60" s="560">
        <f>avgprinc!AC53</f>
        <v>406898.80080186762</v>
      </c>
      <c r="G60" s="73">
        <f>avgprinc!AD53</f>
        <v>774132.75926298462</v>
      </c>
      <c r="H60" s="569">
        <f>B60*0.01/'TA5'!B60</f>
        <v>0.13535170257091528</v>
      </c>
      <c r="I60" s="580">
        <f>C60*0.01/'TA5'!B60</f>
        <v>0.14507970213890078</v>
      </c>
      <c r="J60" s="587">
        <f>D60*0.01/'TA5'!C60</f>
        <v>0.11527232080698015</v>
      </c>
      <c r="K60" s="580">
        <f>E60*0.01/'TA5'!D60</f>
        <v>0.11433470994234085</v>
      </c>
      <c r="L60" s="587">
        <f>F60*0.01/'TA5'!E60</f>
        <v>0.2011827081441879</v>
      </c>
      <c r="M60" s="588">
        <f>G60*0.01/'TA5'!F60</f>
        <v>0.14226101338863373</v>
      </c>
    </row>
    <row r="61" spans="1:13">
      <c r="A61" s="78">
        <v>1965</v>
      </c>
      <c r="B61" s="457">
        <f>avgprinc!Y54</f>
        <v>482759.63593212888</v>
      </c>
      <c r="C61" s="345">
        <f>avgprinc!Z54</f>
        <v>516904.38017616578</v>
      </c>
      <c r="D61" s="560">
        <f>avgprinc!AA54</f>
        <v>430689.41625899152</v>
      </c>
      <c r="E61" s="560">
        <f>avgprinc!AB54</f>
        <v>581557.7753304739</v>
      </c>
      <c r="F61" s="560">
        <f>avgprinc!AC54</f>
        <v>423315.17202515074</v>
      </c>
      <c r="G61" s="73">
        <f>avgprinc!AD54</f>
        <v>801662.9569690919</v>
      </c>
      <c r="H61" s="569">
        <f>B61*0.01/'TA5'!B61</f>
        <v>0.13363931328058243</v>
      </c>
      <c r="I61" s="580">
        <f>C61*0.01/'TA5'!B61</f>
        <v>0.14309138804674149</v>
      </c>
      <c r="J61" s="587">
        <f>D61*0.01/'TA5'!C61</f>
        <v>0.11391891789055812</v>
      </c>
      <c r="K61" s="580">
        <f>E61*0.01/'TA5'!D61</f>
        <v>0.11230753375373859</v>
      </c>
      <c r="L61" s="587">
        <f>F61*0.01/'TA5'!E61</f>
        <v>0.20019857441915356</v>
      </c>
      <c r="M61" s="588">
        <f>G61*0.01/'TA5'!F61</f>
        <v>0.14029514789581299</v>
      </c>
    </row>
    <row r="62" spans="1:13">
      <c r="A62" s="78">
        <v>1966</v>
      </c>
      <c r="B62" s="457">
        <f>avgprinc!Y55</f>
        <v>498659.66844164097</v>
      </c>
      <c r="C62" s="345">
        <f>avgprinc!Z55</f>
        <v>533343.8387412763</v>
      </c>
      <c r="D62" s="560">
        <f>avgprinc!AA55</f>
        <v>447050.08677389647</v>
      </c>
      <c r="E62" s="560">
        <f>avgprinc!AB55</f>
        <v>600544.9071042795</v>
      </c>
      <c r="F62" s="560">
        <f>avgprinc!AC55</f>
        <v>439731.54324843379</v>
      </c>
      <c r="G62" s="73">
        <f>avgprinc!AD55</f>
        <v>824609.32450032386</v>
      </c>
      <c r="H62" s="569">
        <f>B62*0.01/'TA5'!B62</f>
        <v>0.13192692399024961</v>
      </c>
      <c r="I62" s="580">
        <f>C62*0.01/'TA5'!B62</f>
        <v>0.14110307395458221</v>
      </c>
      <c r="J62" s="587">
        <f>D62*0.01/'TA5'!C62</f>
        <v>0.11269264668226245</v>
      </c>
      <c r="K62" s="580">
        <f>E62*0.01/'TA5'!D62</f>
        <v>0.11047268658876419</v>
      </c>
      <c r="L62" s="587">
        <f>F62*0.01/'TA5'!E62</f>
        <v>0.19929645955562592</v>
      </c>
      <c r="M62" s="588">
        <f>G62*0.01/'TA5'!F62</f>
        <v>0.13832928240299222</v>
      </c>
    </row>
    <row r="63" spans="1:13">
      <c r="A63" s="78">
        <v>1967</v>
      </c>
      <c r="B63" s="457">
        <f>avgprinc!Y56</f>
        <v>493202.31035480148</v>
      </c>
      <c r="C63" s="345">
        <f>avgprinc!Z56</f>
        <v>530098.25961961399</v>
      </c>
      <c r="D63" s="560">
        <f>avgprinc!AA56</f>
        <v>453151.92194966838</v>
      </c>
      <c r="E63" s="560">
        <f>avgprinc!AB56</f>
        <v>600634.42620837409</v>
      </c>
      <c r="F63" s="560">
        <f>avgprinc!AC56</f>
        <v>432297.48672211723</v>
      </c>
      <c r="G63" s="73">
        <f>avgprinc!AD56</f>
        <v>817327.22239512473</v>
      </c>
      <c r="H63" s="570">
        <f>B63*0.01/'TA5'!B63</f>
        <v>0.12870308384299278</v>
      </c>
      <c r="I63" s="581">
        <f>C63*0.01/'TA5'!B63</f>
        <v>0.13833122700452802</v>
      </c>
      <c r="J63" s="587">
        <f>D63*0.01/'TA5'!C63</f>
        <v>0.11162275075912476</v>
      </c>
      <c r="K63" s="580">
        <f>E63*0.01/'TA5'!D63</f>
        <v>0.11084896512329577</v>
      </c>
      <c r="L63" s="587">
        <f>F63*0.01/'TA5'!E63</f>
        <v>0.18643034994602206</v>
      </c>
      <c r="M63" s="588">
        <f>G63*0.01/'TA5'!F63</f>
        <v>0.13533794879913327</v>
      </c>
    </row>
    <row r="64" spans="1:13">
      <c r="A64" s="78">
        <v>1968</v>
      </c>
      <c r="B64" s="457">
        <f>avgprinc!Y57</f>
        <v>499898.7286851661</v>
      </c>
      <c r="C64" s="345">
        <f>avgprinc!Z57</f>
        <v>538597.35201420868</v>
      </c>
      <c r="D64" s="560">
        <f>avgprinc!AA57</f>
        <v>462631.20558319555</v>
      </c>
      <c r="E64" s="560">
        <f>avgprinc!AB57</f>
        <v>614818.69976412901</v>
      </c>
      <c r="F64" s="560">
        <f>avgprinc!AC57</f>
        <v>428575.35181627434</v>
      </c>
      <c r="G64" s="73">
        <f>avgprinc!AD57</f>
        <v>832667.39695433353</v>
      </c>
      <c r="H64" s="570">
        <f>B64*0.01/'TA5'!B64</f>
        <v>0.12674274947494268</v>
      </c>
      <c r="I64" s="581">
        <f>C64*0.01/'TA5'!B64</f>
        <v>0.13655427657067773</v>
      </c>
      <c r="J64" s="587">
        <f>D64*0.01/'TA5'!C64</f>
        <v>0.11077556014060974</v>
      </c>
      <c r="K64" s="580">
        <f>E64*0.01/'TA5'!D64</f>
        <v>0.11050491826608777</v>
      </c>
      <c r="L64" s="587">
        <f>F64*0.01/'TA5'!E64</f>
        <v>0.18018538504838949</v>
      </c>
      <c r="M64" s="588">
        <f>G64*0.01/'TA5'!F64</f>
        <v>0.13317134603857994</v>
      </c>
    </row>
    <row r="65" spans="1:13">
      <c r="A65" s="83">
        <v>1969</v>
      </c>
      <c r="B65" s="458">
        <f>avgprinc!Y58</f>
        <v>478018.20850592968</v>
      </c>
      <c r="C65" s="346">
        <f>avgprinc!Z58</f>
        <v>518681.15497462265</v>
      </c>
      <c r="D65" s="562">
        <f>avgprinc!AA58</f>
        <v>442168.4597835532</v>
      </c>
      <c r="E65" s="562">
        <f>avgprinc!AB58</f>
        <v>594566.2550194558</v>
      </c>
      <c r="F65" s="562">
        <f>avgprinc!AC58</f>
        <v>408163.55315614067</v>
      </c>
      <c r="G65" s="79">
        <f>avgprinc!AD58</f>
        <v>800006.60435032484</v>
      </c>
      <c r="H65" s="571">
        <f>B65*0.01/'TA5'!B65</f>
        <v>0.11961010633967818</v>
      </c>
      <c r="I65" s="582">
        <f>C65*0.01/'TA5'!B65</f>
        <v>0.129784821998328</v>
      </c>
      <c r="J65" s="589">
        <f>D65*0.01/'TA5'!C65</f>
        <v>0.10437327250838281</v>
      </c>
      <c r="K65" s="583">
        <f>E65*0.01/'TA5'!D65</f>
        <v>0.10504863981623204</v>
      </c>
      <c r="L65" s="589">
        <f>F65*0.01/'TA5'!E65</f>
        <v>0.16981060244143006</v>
      </c>
      <c r="M65" s="590">
        <f>G65*0.01/'TA5'!F65</f>
        <v>0.12581605557352307</v>
      </c>
    </row>
    <row r="66" spans="1:13">
      <c r="A66" s="78">
        <v>1970</v>
      </c>
      <c r="B66" s="457">
        <f>avgprinc!Y59</f>
        <v>446558.93520001287</v>
      </c>
      <c r="C66" s="345">
        <f>avgprinc!Z59</f>
        <v>487842.98003956111</v>
      </c>
      <c r="D66" s="560">
        <f>avgprinc!AA59</f>
        <v>410611.17167250632</v>
      </c>
      <c r="E66" s="560">
        <f>avgprinc!AB59</f>
        <v>561460.23348279065</v>
      </c>
      <c r="F66" s="560">
        <f>avgprinc!AC59</f>
        <v>376401.53263023985</v>
      </c>
      <c r="G66" s="73">
        <f>avgprinc!AD59</f>
        <v>750926.65961252223</v>
      </c>
      <c r="H66" s="570">
        <f>B66*0.01/'TA5'!B66</f>
        <v>0.11453153140610083</v>
      </c>
      <c r="I66" s="581">
        <f>C66*0.01/'TA5'!B66</f>
        <v>0.12511988717596978</v>
      </c>
      <c r="J66" s="587">
        <f>D66*0.01/'TA5'!C66</f>
        <v>9.9527989514172077E-2</v>
      </c>
      <c r="K66" s="580">
        <f>E66*0.01/'TA5'!D66</f>
        <v>0.10171881088172084</v>
      </c>
      <c r="L66" s="587">
        <f>F66*0.01/'TA5'!E66</f>
        <v>0.16182595724239945</v>
      </c>
      <c r="M66" s="588">
        <f>G66*0.01/'TA5'!F66</f>
        <v>0.12074681953527035</v>
      </c>
    </row>
    <row r="67" spans="1:13">
      <c r="A67" s="78">
        <v>1971</v>
      </c>
      <c r="B67" s="457">
        <f>avgprinc!Y60</f>
        <v>450515.50328521477</v>
      </c>
      <c r="C67" s="345">
        <f>avgprinc!Z60</f>
        <v>492171.05056594097</v>
      </c>
      <c r="D67" s="560">
        <f>avgprinc!AA60</f>
        <v>415745.48697273375</v>
      </c>
      <c r="E67" s="560">
        <f>avgprinc!AB60</f>
        <v>567476.53913627763</v>
      </c>
      <c r="F67" s="560">
        <f>avgprinc!AC60</f>
        <v>379886.59281957359</v>
      </c>
      <c r="G67" s="73">
        <f>avgprinc!AD60</f>
        <v>757656.41183246032</v>
      </c>
      <c r="H67" s="570">
        <f>B67*0.01/'TA5'!B67</f>
        <v>0.11496513323800173</v>
      </c>
      <c r="I67" s="581">
        <f>C67*0.01/'TA5'!B67</f>
        <v>0.12559503500233404</v>
      </c>
      <c r="J67" s="587">
        <f>D67*0.01/'TA5'!C67</f>
        <v>9.9976123543456197E-2</v>
      </c>
      <c r="K67" s="580">
        <f>E67*0.01/'TA5'!D67</f>
        <v>0.10261094140150817</v>
      </c>
      <c r="L67" s="587">
        <f>F67*0.01/'TA5'!E67</f>
        <v>0.16133407561574131</v>
      </c>
      <c r="M67" s="588">
        <f>G67*0.01/'TA5'!F67</f>
        <v>0.12119964469457044</v>
      </c>
    </row>
    <row r="68" spans="1:13">
      <c r="A68" s="78">
        <v>1972</v>
      </c>
      <c r="B68" s="457">
        <f>avgprinc!Y61</f>
        <v>465930.19894753356</v>
      </c>
      <c r="C68" s="345">
        <f>avgprinc!Z61</f>
        <v>509521.38150797656</v>
      </c>
      <c r="D68" s="560">
        <f>avgprinc!AA61</f>
        <v>430960.85458454344</v>
      </c>
      <c r="E68" s="560">
        <f>avgprinc!AB61</f>
        <v>590096.96515381453</v>
      </c>
      <c r="F68" s="560">
        <f>avgprinc!AC61</f>
        <v>392019.00783596863</v>
      </c>
      <c r="G68" s="73">
        <f>avgprinc!AD61</f>
        <v>782932.98449780431</v>
      </c>
      <c r="H68" s="570">
        <f>B68*0.01/'TA5'!B68</f>
        <v>0.114712802660506</v>
      </c>
      <c r="I68" s="581">
        <f>C68*0.01/'TA5'!B68</f>
        <v>0.12544502550008474</v>
      </c>
      <c r="J68" s="587">
        <f>D68*0.01/'TA5'!C68</f>
        <v>0.10021544463234024</v>
      </c>
      <c r="K68" s="580">
        <f>E68*0.01/'TA5'!D68</f>
        <v>0.10313505944395729</v>
      </c>
      <c r="L68" s="587">
        <f>F68*0.01/'TA5'!E68</f>
        <v>0.15870275176712315</v>
      </c>
      <c r="M68" s="588">
        <f>G68*0.01/'TA5'!F68</f>
        <v>0.12110220258182379</v>
      </c>
    </row>
    <row r="69" spans="1:13">
      <c r="A69" s="78">
        <v>1973</v>
      </c>
      <c r="B69" s="457">
        <f>avgprinc!Y62</f>
        <v>476804.05836090591</v>
      </c>
      <c r="C69" s="345">
        <f>avgprinc!Z62</f>
        <v>523667.06740807253</v>
      </c>
      <c r="D69" s="560">
        <f>avgprinc!AA62</f>
        <v>443070.34369370074</v>
      </c>
      <c r="E69" s="560">
        <f>avgprinc!AB62</f>
        <v>613414.38075157406</v>
      </c>
      <c r="F69" s="560">
        <f>avgprinc!AC62</f>
        <v>393049.77875222522</v>
      </c>
      <c r="G69" s="73">
        <f>avgprinc!AD62</f>
        <v>801119.28857499768</v>
      </c>
      <c r="H69" s="570">
        <f>B69*0.01/'TA5'!B69</f>
        <v>0.11267458972633904</v>
      </c>
      <c r="I69" s="581">
        <f>C69*0.01/'TA5'!B69</f>
        <v>0.12374888791055129</v>
      </c>
      <c r="J69" s="587">
        <f>D69*0.01/'TA5'!C69</f>
        <v>9.8630231412244029E-2</v>
      </c>
      <c r="K69" s="580">
        <f>E69*0.01/'TA5'!D69</f>
        <v>0.10235899753070044</v>
      </c>
      <c r="L69" s="587">
        <f>F69*0.01/'TA5'!E69</f>
        <v>0.15362037489103386</v>
      </c>
      <c r="M69" s="588">
        <f>G69*0.01/'TA5'!F69</f>
        <v>0.11924775594161476</v>
      </c>
    </row>
    <row r="70" spans="1:13">
      <c r="A70" s="78">
        <v>1974</v>
      </c>
      <c r="B70" s="457">
        <f>avgprinc!Y63</f>
        <v>450560.33833157568</v>
      </c>
      <c r="C70" s="345">
        <f>avgprinc!Z63</f>
        <v>497466.20173737768</v>
      </c>
      <c r="D70" s="560">
        <f>avgprinc!AA63</f>
        <v>422968.96990326891</v>
      </c>
      <c r="E70" s="560">
        <f>avgprinc!AB63</f>
        <v>593663.56861347589</v>
      </c>
      <c r="F70" s="560">
        <f>avgprinc!AC63</f>
        <v>357399.80557989725</v>
      </c>
      <c r="G70" s="73">
        <f>avgprinc!AD63</f>
        <v>758041.65813825559</v>
      </c>
      <c r="H70" s="570">
        <f>B70*0.01/'TA5'!B70</f>
        <v>0.10959568701014177</v>
      </c>
      <c r="I70" s="581">
        <f>C70*0.01/'TA5'!B70</f>
        <v>0.12100521396450856</v>
      </c>
      <c r="J70" s="587">
        <f>D70*0.01/'TA5'!C70</f>
        <v>9.6419409983354867E-2</v>
      </c>
      <c r="K70" s="580">
        <f>E70*0.01/'TA5'!D70</f>
        <v>0.10195828059488578</v>
      </c>
      <c r="L70" s="587">
        <f>F70*0.01/'TA5'!E70</f>
        <v>0.14372002648633497</v>
      </c>
      <c r="M70" s="588">
        <f>G70*0.01/'TA5'!F70</f>
        <v>0.11656561469953888</v>
      </c>
    </row>
    <row r="71" spans="1:13">
      <c r="A71" s="78">
        <v>1975</v>
      </c>
      <c r="B71" s="457">
        <f>avgprinc!Y64</f>
        <v>432865.698888616</v>
      </c>
      <c r="C71" s="345">
        <f>avgprinc!Z64</f>
        <v>478052.40645413473</v>
      </c>
      <c r="D71" s="560">
        <f>avgprinc!AA64</f>
        <v>404247.00018898014</v>
      </c>
      <c r="E71" s="560">
        <f>avgprinc!AB64</f>
        <v>566997.59525950777</v>
      </c>
      <c r="F71" s="560">
        <f>avgprinc!AC64</f>
        <v>346942.87948960479</v>
      </c>
      <c r="G71" s="73">
        <f>avgprinc!AD64</f>
        <v>728837.38242443989</v>
      </c>
      <c r="H71" s="570">
        <f>B71*0.01/'TA5'!B71</f>
        <v>0.10878570398148214</v>
      </c>
      <c r="I71" s="581">
        <f>C71*0.01/'TA5'!B71</f>
        <v>0.12014180774701799</v>
      </c>
      <c r="J71" s="587">
        <f>D71*0.01/'TA5'!C71</f>
        <v>9.612499762897643E-2</v>
      </c>
      <c r="K71" s="580">
        <f>E71*0.01/'TA5'!D71</f>
        <v>0.10257325279010845</v>
      </c>
      <c r="L71" s="587">
        <f>F71*0.01/'TA5'!E71</f>
        <v>0.13932056990097408</v>
      </c>
      <c r="M71" s="588">
        <f>G71*0.01/'TA5'!F71</f>
        <v>0.11602297605554669</v>
      </c>
    </row>
    <row r="72" spans="1:13">
      <c r="A72" s="78">
        <v>1976</v>
      </c>
      <c r="B72" s="457">
        <f>avgprinc!Y65</f>
        <v>449358.91251283913</v>
      </c>
      <c r="C72" s="345">
        <f>avgprinc!Z65</f>
        <v>495404.03201377922</v>
      </c>
      <c r="D72" s="560">
        <f>avgprinc!AA65</f>
        <v>420329.93613563204</v>
      </c>
      <c r="E72" s="560">
        <f>avgprinc!AB65</f>
        <v>586631.76217878051</v>
      </c>
      <c r="F72" s="560">
        <f>avgprinc!AC65</f>
        <v>362738.57813440019</v>
      </c>
      <c r="G72" s="73">
        <f>avgprinc!AD65</f>
        <v>753449.54677463975</v>
      </c>
      <c r="H72" s="570">
        <f>B72*0.01/'TA5'!B72</f>
        <v>0.10894787316634337</v>
      </c>
      <c r="I72" s="581">
        <f>C72*0.01/'TA5'!B72</f>
        <v>0.12011159485879831</v>
      </c>
      <c r="J72" s="587">
        <f>D72*0.01/'TA5'!C72</f>
        <v>9.6251461255860704E-2</v>
      </c>
      <c r="K72" s="580">
        <f>E72*0.01/'TA5'!D72</f>
        <v>0.10281332944158095</v>
      </c>
      <c r="L72" s="587">
        <f>F72*0.01/'TA5'!E72</f>
        <v>0.13856722480761618</v>
      </c>
      <c r="M72" s="588">
        <f>G72*0.01/'TA5'!F72</f>
        <v>0.11614415467153096</v>
      </c>
    </row>
    <row r="73" spans="1:13">
      <c r="A73" s="78">
        <v>1977</v>
      </c>
      <c r="B73" s="457">
        <f>avgprinc!Y66</f>
        <v>468570.5251483199</v>
      </c>
      <c r="C73" s="345">
        <f>avgprinc!Z66</f>
        <v>515410.58792338858</v>
      </c>
      <c r="D73" s="560">
        <f>avgprinc!AA66</f>
        <v>437657.30619163072</v>
      </c>
      <c r="E73" s="560">
        <f>avgprinc!AB66</f>
        <v>610066.63926604425</v>
      </c>
      <c r="F73" s="560">
        <f>avgprinc!AC66</f>
        <v>379329.26574252342</v>
      </c>
      <c r="G73" s="73">
        <f>avgprinc!AD66</f>
        <v>783165.73214795499</v>
      </c>
      <c r="H73" s="570">
        <f>B73*0.01/'TA5'!B73</f>
        <v>0.11018261687237541</v>
      </c>
      <c r="I73" s="581">
        <f>C73*0.01/'TA5'!B73</f>
        <v>0.1211968834854744</v>
      </c>
      <c r="J73" s="587">
        <f>D73*0.01/'TA5'!C73</f>
        <v>9.7514727053123793E-2</v>
      </c>
      <c r="K73" s="580">
        <f>E73*0.01/'TA5'!D73</f>
        <v>0.10428250671506767</v>
      </c>
      <c r="L73" s="587">
        <f>F73*0.01/'TA5'!E73</f>
        <v>0.13884123058792852</v>
      </c>
      <c r="M73" s="588">
        <f>G73*0.01/'TA5'!F73</f>
        <v>0.11757497221323376</v>
      </c>
    </row>
    <row r="74" spans="1:13">
      <c r="A74" s="78">
        <v>1978</v>
      </c>
      <c r="B74" s="457">
        <f>avgprinc!Y67</f>
        <v>486447.56724650436</v>
      </c>
      <c r="C74" s="345">
        <f>avgprinc!Z67</f>
        <v>535440.29647184745</v>
      </c>
      <c r="D74" s="560">
        <f>avgprinc!AA67</f>
        <v>456539.9210434219</v>
      </c>
      <c r="E74" s="560">
        <f>avgprinc!AB67</f>
        <v>638901.28394192643</v>
      </c>
      <c r="F74" s="560">
        <f>avgprinc!AC67</f>
        <v>388174.1718219521</v>
      </c>
      <c r="G74" s="73">
        <f>avgprinc!AD67</f>
        <v>810361.79258571519</v>
      </c>
      <c r="H74" s="570">
        <f>B74*0.01/'TA5'!B74</f>
        <v>0.11046158057023713</v>
      </c>
      <c r="I74" s="581">
        <f>C74*0.01/'TA5'!B74</f>
        <v>0.1215867555553114</v>
      </c>
      <c r="J74" s="587">
        <f>D74*0.01/'TA5'!C74</f>
        <v>9.7655274181832383E-2</v>
      </c>
      <c r="K74" s="580">
        <f>E74*0.01/'TA5'!D74</f>
        <v>0.1058574488785884</v>
      </c>
      <c r="L74" s="587">
        <f>F74*0.01/'TA5'!E74</f>
        <v>0.13628460564135736</v>
      </c>
      <c r="M74" s="588">
        <f>G74*0.01/'TA5'!F74</f>
        <v>0.11794869162165254</v>
      </c>
    </row>
    <row r="75" spans="1:13">
      <c r="A75" s="83">
        <v>1979</v>
      </c>
      <c r="B75" s="458">
        <f>avgprinc!Y68</f>
        <v>503274.33748370042</v>
      </c>
      <c r="C75" s="346">
        <f>avgprinc!Z68</f>
        <v>553305.2819733246</v>
      </c>
      <c r="D75" s="562">
        <f>avgprinc!AA68</f>
        <v>469434.09293525195</v>
      </c>
      <c r="E75" s="562">
        <f>avgprinc!AB68</f>
        <v>663817.54680370167</v>
      </c>
      <c r="F75" s="562">
        <f>avgprinc!AC68</f>
        <v>393158.62573425088</v>
      </c>
      <c r="G75" s="79">
        <f>avgprinc!AD68</f>
        <v>834167.50910643651</v>
      </c>
      <c r="H75" s="572">
        <f>B75*0.01/'TA5'!B75</f>
        <v>0.1138516739010811</v>
      </c>
      <c r="I75" s="583">
        <f>C75*0.01/'TA5'!B75</f>
        <v>0.12516976892948153</v>
      </c>
      <c r="J75" s="589">
        <f>D75*0.01/'TA5'!C75</f>
        <v>0.10020454972982405</v>
      </c>
      <c r="K75" s="583">
        <f>E75*0.01/'TA5'!D75</f>
        <v>0.11087585985660554</v>
      </c>
      <c r="L75" s="589">
        <f>F75*0.01/'TA5'!E75</f>
        <v>0.13639895617961884</v>
      </c>
      <c r="M75" s="590">
        <f>G75*0.01/'TA5'!F75</f>
        <v>0.1214236915111542</v>
      </c>
    </row>
    <row r="76" spans="1:13">
      <c r="A76" s="78">
        <v>1980</v>
      </c>
      <c r="B76" s="457">
        <f>avgprinc!Y69</f>
        <v>467665.25682042568</v>
      </c>
      <c r="C76" s="345">
        <f>avgprinc!Z69</f>
        <v>516434.43138141162</v>
      </c>
      <c r="D76" s="560">
        <f>avgprinc!AA69</f>
        <v>441026.26897779829</v>
      </c>
      <c r="E76" s="560">
        <f>avgprinc!AB69</f>
        <v>631752.9688953514</v>
      </c>
      <c r="F76" s="560">
        <f>avgprinc!AC69</f>
        <v>352252.26638272736</v>
      </c>
      <c r="G76" s="73">
        <f>avgprinc!AD69</f>
        <v>774927.20436283248</v>
      </c>
      <c r="H76" s="569">
        <f>B76*0.01/'TA5'!B76</f>
        <v>0.10897348821163177</v>
      </c>
      <c r="I76" s="580">
        <f>C76*0.01/'TA5'!B76</f>
        <v>0.12033748626708986</v>
      </c>
      <c r="J76" s="587">
        <f>D76*0.01/'TA5'!C76</f>
        <v>9.6904128789901733E-2</v>
      </c>
      <c r="K76" s="580">
        <f>E76*0.01/'TA5'!D76</f>
        <v>0.10850942134857179</v>
      </c>
      <c r="L76" s="587">
        <f>F76*0.01/'TA5'!E76</f>
        <v>0.12510536611080172</v>
      </c>
      <c r="M76" s="588">
        <f>G76*0.01/'TA5'!F76</f>
        <v>0.11637816578149798</v>
      </c>
    </row>
    <row r="77" spans="1:13">
      <c r="A77" s="78">
        <v>1981</v>
      </c>
      <c r="B77" s="457">
        <f>avgprinc!Y70</f>
        <v>482816.53706221539</v>
      </c>
      <c r="C77" s="345">
        <f>avgprinc!Z70</f>
        <v>530039.74228334404</v>
      </c>
      <c r="D77" s="560">
        <f>avgprinc!AA70</f>
        <v>455445.06941396301</v>
      </c>
      <c r="E77" s="560">
        <f>avgprinc!AB70</f>
        <v>645203.85971130454</v>
      </c>
      <c r="F77" s="560">
        <f>avgprinc!AC70</f>
        <v>370690.80733990629</v>
      </c>
      <c r="G77" s="73">
        <f>avgprinc!AD70</f>
        <v>796327.9017049371</v>
      </c>
      <c r="H77" s="569">
        <f>B77*0.01/'TA5'!B77</f>
        <v>0.1116497442126274</v>
      </c>
      <c r="I77" s="580">
        <f>C77*0.01/'TA5'!B77</f>
        <v>0.12256995588541029</v>
      </c>
      <c r="J77" s="587">
        <f>D77*0.01/'TA5'!C77</f>
        <v>9.9783994257450132E-2</v>
      </c>
      <c r="K77" s="580">
        <f>E77*0.01/'TA5'!D77</f>
        <v>0.11085168272256851</v>
      </c>
      <c r="L77" s="587">
        <f>F77*0.01/'TA5'!E77</f>
        <v>0.12857499718666077</v>
      </c>
      <c r="M77" s="588">
        <f>G77*0.01/'TA5'!F77</f>
        <v>0.11878850311040877</v>
      </c>
    </row>
    <row r="78" spans="1:13">
      <c r="A78" s="78">
        <v>1982</v>
      </c>
      <c r="B78" s="457">
        <f>avgprinc!Y71</f>
        <v>471121.03689613886</v>
      </c>
      <c r="C78" s="345">
        <f>avgprinc!Z71</f>
        <v>518191.94896093541</v>
      </c>
      <c r="D78" s="560">
        <f>avgprinc!AA71</f>
        <v>445499.83038764069</v>
      </c>
      <c r="E78" s="560">
        <f>avgprinc!AB71</f>
        <v>642669.85036333161</v>
      </c>
      <c r="F78" s="560">
        <f>avgprinc!AC71</f>
        <v>354254.34583181329</v>
      </c>
      <c r="G78" s="73">
        <f>avgprinc!AD71</f>
        <v>773224.47557584487</v>
      </c>
      <c r="H78" s="569">
        <f>B78*0.01/'TA5'!B78</f>
        <v>0.11264509707689285</v>
      </c>
      <c r="I78" s="580">
        <f>C78*0.01/'TA5'!B78</f>
        <v>0.12389975786209106</v>
      </c>
      <c r="J78" s="587">
        <f>D78*0.01/'TA5'!C78</f>
        <v>0.10121967643499373</v>
      </c>
      <c r="K78" s="580">
        <f>E78*0.01/'TA5'!D78</f>
        <v>0.11467967927455901</v>
      </c>
      <c r="L78" s="587">
        <f>F78*0.01/'TA5'!E78</f>
        <v>0.12467709928750992</v>
      </c>
      <c r="M78" s="588">
        <f>G78*0.01/'TA5'!F78</f>
        <v>0.1193748712539673</v>
      </c>
    </row>
    <row r="79" spans="1:13">
      <c r="A79" s="78">
        <v>1983</v>
      </c>
      <c r="B79" s="457">
        <f>avgprinc!Y72</f>
        <v>487222.27689791599</v>
      </c>
      <c r="C79" s="345">
        <f>avgprinc!Z72</f>
        <v>533791.28171379899</v>
      </c>
      <c r="D79" s="560">
        <f>avgprinc!AA72</f>
        <v>462110.87024259462</v>
      </c>
      <c r="E79" s="560">
        <f>avgprinc!AB72</f>
        <v>661085.47417798021</v>
      </c>
      <c r="F79" s="560">
        <f>avgprinc!AC72</f>
        <v>366898.84645242529</v>
      </c>
      <c r="G79" s="73">
        <f>avgprinc!AD72</f>
        <v>801011.19196752913</v>
      </c>
      <c r="H79" s="569">
        <f>B79*0.01/'TA5'!B79</f>
        <v>0.11470180004835127</v>
      </c>
      <c r="I79" s="580">
        <f>C79*0.01/'TA5'!B79</f>
        <v>0.12566506862640378</v>
      </c>
      <c r="J79" s="587">
        <f>D79*0.01/'TA5'!C79</f>
        <v>0.10367960482835768</v>
      </c>
      <c r="K79" s="580">
        <f>E79*0.01/'TA5'!D79</f>
        <v>0.11784417182207108</v>
      </c>
      <c r="L79" s="587">
        <f>F79*0.01/'TA5'!E79</f>
        <v>0.12399403750896451</v>
      </c>
      <c r="M79" s="588">
        <f>G79*0.01/'TA5'!F79</f>
        <v>0.12200792133808136</v>
      </c>
    </row>
    <row r="80" spans="1:13">
      <c r="A80" s="78">
        <v>1984</v>
      </c>
      <c r="B80" s="457">
        <f>avgprinc!Y73</f>
        <v>555727.02319881343</v>
      </c>
      <c r="C80" s="345">
        <f>avgprinc!Z73</f>
        <v>605715.8452865982</v>
      </c>
      <c r="D80" s="560">
        <f>avgprinc!AA73</f>
        <v>530696.92975411029</v>
      </c>
      <c r="E80" s="560">
        <f>avgprinc!AB73</f>
        <v>742693.78888676304</v>
      </c>
      <c r="F80" s="560">
        <f>avgprinc!AC73</f>
        <v>426288.45945844008</v>
      </c>
      <c r="G80" s="73">
        <f>avgprinc!AD73</f>
        <v>910497.80366656114</v>
      </c>
      <c r="H80" s="569">
        <f>B80*0.01/'TA5'!B80</f>
        <v>0.12265089899301529</v>
      </c>
      <c r="I80" s="580">
        <f>C80*0.01/'TA5'!B80</f>
        <v>0.13368360698223117</v>
      </c>
      <c r="J80" s="587">
        <f>D80*0.01/'TA5'!C80</f>
        <v>0.11177186667919158</v>
      </c>
      <c r="K80" s="580">
        <f>E80*0.01/'TA5'!D80</f>
        <v>0.12494196742773055</v>
      </c>
      <c r="L80" s="587">
        <f>F80*0.01/'TA5'!E80</f>
        <v>0.13391546905040738</v>
      </c>
      <c r="M80" s="588">
        <f>G80*0.01/'TA5'!F80</f>
        <v>0.1302207410335541</v>
      </c>
    </row>
    <row r="81" spans="1:13">
      <c r="A81" s="78">
        <v>1985</v>
      </c>
      <c r="B81" s="457">
        <f>avgprinc!Y74</f>
        <v>563238.4354780498</v>
      </c>
      <c r="C81" s="345">
        <f>avgprinc!Z74</f>
        <v>612973.03224667103</v>
      </c>
      <c r="D81" s="560">
        <f>avgprinc!AA74</f>
        <v>526235.26835348585</v>
      </c>
      <c r="E81" s="560">
        <f>avgprinc!AB74</f>
        <v>772045.53994495282</v>
      </c>
      <c r="F81" s="560">
        <f>avgprinc!AC74</f>
        <v>409217.4136888074</v>
      </c>
      <c r="G81" s="73">
        <f>avgprinc!AD74</f>
        <v>919395.1299328584</v>
      </c>
      <c r="H81" s="569">
        <f>B81*0.01/'TA5'!B81</f>
        <v>0.12220456451177598</v>
      </c>
      <c r="I81" s="580">
        <f>C81*0.01/'TA5'!B81</f>
        <v>0.13299536705017093</v>
      </c>
      <c r="J81" s="587">
        <f>D81*0.01/'TA5'!C81</f>
        <v>0.10912762582302095</v>
      </c>
      <c r="K81" s="580">
        <f>E81*0.01/'TA5'!D81</f>
        <v>0.12706781923770902</v>
      </c>
      <c r="L81" s="587">
        <f>F81*0.01/'TA5'!E81</f>
        <v>0.12745647132396695</v>
      </c>
      <c r="M81" s="588">
        <f>G81*0.01/'TA5'!F81</f>
        <v>0.1295814514160156</v>
      </c>
    </row>
    <row r="82" spans="1:13">
      <c r="A82" s="78">
        <v>1986</v>
      </c>
      <c r="B82" s="457">
        <f>avgprinc!Y75</f>
        <v>547173.46904957655</v>
      </c>
      <c r="C82" s="345">
        <f>avgprinc!Z75</f>
        <v>597654.82866815978</v>
      </c>
      <c r="D82" s="560">
        <f>avgprinc!AA75</f>
        <v>529143.39151637501</v>
      </c>
      <c r="E82" s="560">
        <f>avgprinc!AB75</f>
        <v>751531.34071494022</v>
      </c>
      <c r="F82" s="560">
        <f>avgprinc!AC75</f>
        <v>395053.46373502706</v>
      </c>
      <c r="G82" s="73">
        <f>avgprinc!AD75</f>
        <v>895268.05453500187</v>
      </c>
      <c r="H82" s="569">
        <f>B82*0.01/'TA5'!B82</f>
        <v>0.11767531931400299</v>
      </c>
      <c r="I82" s="580">
        <f>C82*0.01/'TA5'!B82</f>
        <v>0.12853185832500458</v>
      </c>
      <c r="J82" s="587">
        <f>D82*0.01/'TA5'!C82</f>
        <v>0.10754025727510452</v>
      </c>
      <c r="K82" s="580">
        <f>E82*0.01/'TA5'!D82</f>
        <v>0.122837096452713</v>
      </c>
      <c r="L82" s="587">
        <f>F82*0.01/'TA5'!E82</f>
        <v>0.12098588049411772</v>
      </c>
      <c r="M82" s="588">
        <f>G82*0.01/'TA5'!F82</f>
        <v>0.12559647858142853</v>
      </c>
    </row>
    <row r="83" spans="1:13">
      <c r="A83" s="78">
        <v>1987</v>
      </c>
      <c r="B83" s="457">
        <f>avgprinc!Y76</f>
        <v>606356.43862774409</v>
      </c>
      <c r="C83" s="345">
        <f>avgprinc!Z76</f>
        <v>660158.13222513557</v>
      </c>
      <c r="D83" s="560">
        <f>avgprinc!AA76</f>
        <v>590261.53970555973</v>
      </c>
      <c r="E83" s="560">
        <f>avgprinc!AB76</f>
        <v>838579.86861921789</v>
      </c>
      <c r="F83" s="560">
        <f>avgprinc!AC76</f>
        <v>436164.86316405656</v>
      </c>
      <c r="G83" s="73">
        <f>avgprinc!AD76</f>
        <v>988216.73809331795</v>
      </c>
      <c r="H83" s="569">
        <f>B83*0.01/'TA5'!B83</f>
        <v>0.12657143175601956</v>
      </c>
      <c r="I83" s="580">
        <f>C83*0.01/'TA5'!B83</f>
        <v>0.13780204951763153</v>
      </c>
      <c r="J83" s="587">
        <f>D83*0.01/'TA5'!C83</f>
        <v>0.11588942259550092</v>
      </c>
      <c r="K83" s="580">
        <f>E83*0.01/'TA5'!D83</f>
        <v>0.13335414230823514</v>
      </c>
      <c r="L83" s="587">
        <f>F83*0.01/'TA5'!E83</f>
        <v>0.12907668948173523</v>
      </c>
      <c r="M83" s="588">
        <f>G83*0.01/'TA5'!F83</f>
        <v>0.13529098033905032</v>
      </c>
    </row>
    <row r="84" spans="1:13">
      <c r="A84" s="78">
        <v>1988</v>
      </c>
      <c r="B84" s="457">
        <f>avgprinc!Y77</f>
        <v>718471.36582725716</v>
      </c>
      <c r="C84" s="345">
        <f>avgprinc!Z77</f>
        <v>774489.3720341291</v>
      </c>
      <c r="D84" s="560">
        <f>avgprinc!AA77</f>
        <v>704320.89341871941</v>
      </c>
      <c r="E84" s="560">
        <f>avgprinc!AB77</f>
        <v>1002302.5965373716</v>
      </c>
      <c r="F84" s="560">
        <f>avgprinc!AC77</f>
        <v>497669.62381501024</v>
      </c>
      <c r="G84" s="73">
        <f>avgprinc!AD77</f>
        <v>1158165.2432586539</v>
      </c>
      <c r="H84" s="569">
        <f>B84*0.01/'TA5'!B84</f>
        <v>0.14392572641372683</v>
      </c>
      <c r="I84" s="580">
        <f>C84*0.01/'TA5'!B84</f>
        <v>0.15514737367630008</v>
      </c>
      <c r="J84" s="587">
        <f>D84*0.01/'TA5'!C84</f>
        <v>0.13241423666477206</v>
      </c>
      <c r="K84" s="580">
        <f>E84*0.01/'TA5'!D84</f>
        <v>0.15333254635334015</v>
      </c>
      <c r="L84" s="587">
        <f>F84*0.01/'TA5'!E84</f>
        <v>0.14093585312366486</v>
      </c>
      <c r="M84" s="588">
        <f>G84*0.01/'TA5'!F84</f>
        <v>0.15316966176033023</v>
      </c>
    </row>
    <row r="85" spans="1:13">
      <c r="A85" s="83">
        <v>1989</v>
      </c>
      <c r="B85" s="458">
        <f>avgprinc!Y78</f>
        <v>697879.71581925848</v>
      </c>
      <c r="C85" s="346">
        <f>avgprinc!Z78</f>
        <v>754078.17472689028</v>
      </c>
      <c r="D85" s="562">
        <f>avgprinc!AA78</f>
        <v>678578.13663806964</v>
      </c>
      <c r="E85" s="562">
        <f>avgprinc!AB78</f>
        <v>960980.63209929003</v>
      </c>
      <c r="F85" s="562">
        <f>avgprinc!AC78</f>
        <v>498536.04718795931</v>
      </c>
      <c r="G85" s="79">
        <f>avgprinc!AD78</f>
        <v>1119277.9146837278</v>
      </c>
      <c r="H85" s="572">
        <f>B85*0.01/'TA5'!B85</f>
        <v>0.13813427090644836</v>
      </c>
      <c r="I85" s="583">
        <f>C85*0.01/'TA5'!B85</f>
        <v>0.14925786852836609</v>
      </c>
      <c r="J85" s="589">
        <f>D85*0.01/'TA5'!C85</f>
        <v>0.12607543170452118</v>
      </c>
      <c r="K85" s="583">
        <f>E85*0.01/'TA5'!D85</f>
        <v>0.14676336944103244</v>
      </c>
      <c r="L85" s="589">
        <f>F85*0.01/'TA5'!E85</f>
        <v>0.13730864226818085</v>
      </c>
      <c r="M85" s="590">
        <f>G85*0.01/'TA5'!F85</f>
        <v>0.147428423166275</v>
      </c>
    </row>
    <row r="86" spans="1:13">
      <c r="A86" s="78">
        <v>1990</v>
      </c>
      <c r="B86" s="457">
        <f>avgprinc!Y79</f>
        <v>699687.1607884164</v>
      </c>
      <c r="C86" s="345">
        <f>avgprinc!Z79</f>
        <v>756060.78544150735</v>
      </c>
      <c r="D86" s="560">
        <f>avgprinc!AA79</f>
        <v>686675.07210094726</v>
      </c>
      <c r="E86" s="560">
        <f>avgprinc!AB79</f>
        <v>969421.96305036382</v>
      </c>
      <c r="F86" s="560">
        <f>avgprinc!AC79</f>
        <v>492656.65523933439</v>
      </c>
      <c r="G86" s="73">
        <f>avgprinc!AD79</f>
        <v>1116833.2003024437</v>
      </c>
      <c r="H86" s="569">
        <f>B86*0.01/'TA5'!B86</f>
        <v>0.13861265778541565</v>
      </c>
      <c r="I86" s="580">
        <f>C86*0.01/'TA5'!B86</f>
        <v>0.14978064596652979</v>
      </c>
      <c r="J86" s="587">
        <f>D86*0.01/'TA5'!C86</f>
        <v>0.1274336576461792</v>
      </c>
      <c r="K86" s="580">
        <f>E86*0.01/'TA5'!D86</f>
        <v>0.14931270480155942</v>
      </c>
      <c r="L86" s="587">
        <f>F86*0.01/'TA5'!E86</f>
        <v>0.13408221304416656</v>
      </c>
      <c r="M86" s="588">
        <f>G86*0.01/'TA5'!F86</f>
        <v>0.14814689755439756</v>
      </c>
    </row>
    <row r="87" spans="1:13">
      <c r="A87" s="78">
        <v>1991</v>
      </c>
      <c r="B87" s="457">
        <f>avgprinc!Y80</f>
        <v>656035.93328770506</v>
      </c>
      <c r="C87" s="345">
        <f>avgprinc!Z80</f>
        <v>712065.37187516468</v>
      </c>
      <c r="D87" s="560">
        <f>avgprinc!AA80</f>
        <v>638713.99388361815</v>
      </c>
      <c r="E87" s="560">
        <f>avgprinc!AB80</f>
        <v>902005.38387436804</v>
      </c>
      <c r="F87" s="560">
        <f>avgprinc!AC80</f>
        <v>473040.49717562273</v>
      </c>
      <c r="G87" s="73">
        <f>avgprinc!AD80</f>
        <v>1051936.4696839303</v>
      </c>
      <c r="H87" s="569">
        <f>B87*0.01/'TA5'!B87</f>
        <v>0.13268247246742251</v>
      </c>
      <c r="I87" s="580">
        <f>C87*0.01/'TA5'!B87</f>
        <v>0.14401435852050781</v>
      </c>
      <c r="J87" s="587">
        <f>D87*0.01/'TA5'!C87</f>
        <v>0.12104706466197968</v>
      </c>
      <c r="K87" s="580">
        <f>E87*0.01/'TA5'!D87</f>
        <v>0.14297953248023987</v>
      </c>
      <c r="L87" s="587">
        <f>F87*0.01/'TA5'!E87</f>
        <v>0.12969373166561127</v>
      </c>
      <c r="M87" s="588">
        <f>G87*0.01/'TA5'!F87</f>
        <v>0.14212518930435178</v>
      </c>
    </row>
    <row r="88" spans="1:13">
      <c r="A88" s="78">
        <v>1992</v>
      </c>
      <c r="B88" s="457">
        <f>avgprinc!Y81</f>
        <v>722736.42397973174</v>
      </c>
      <c r="C88" s="345">
        <f>avgprinc!Z81</f>
        <v>780049.40167300485</v>
      </c>
      <c r="D88" s="560">
        <f>avgprinc!AA81</f>
        <v>709778.68651119922</v>
      </c>
      <c r="E88" s="560">
        <f>avgprinc!AB81</f>
        <v>1003687.8699737698</v>
      </c>
      <c r="F88" s="560">
        <f>avgprinc!AC81</f>
        <v>511704.70536711544</v>
      </c>
      <c r="G88" s="73">
        <f>avgprinc!AD81</f>
        <v>1157067.0377853967</v>
      </c>
      <c r="H88" s="569">
        <f>B88*0.01/'TA5'!B88</f>
        <v>0.14339864253997803</v>
      </c>
      <c r="I88" s="580">
        <f>C88*0.01/'TA5'!B88</f>
        <v>0.15477015078067782</v>
      </c>
      <c r="J88" s="587">
        <f>D88*0.01/'TA5'!C88</f>
        <v>0.13163499534130096</v>
      </c>
      <c r="K88" s="580">
        <f>E88*0.01/'TA5'!D88</f>
        <v>0.15616513788700101</v>
      </c>
      <c r="L88" s="587">
        <f>F88*0.01/'TA5'!E88</f>
        <v>0.13701346516609192</v>
      </c>
      <c r="M88" s="588">
        <f>G88*0.01/'TA5'!F88</f>
        <v>0.15328121185302734</v>
      </c>
    </row>
    <row r="89" spans="1:13">
      <c r="A89" s="78">
        <v>1993</v>
      </c>
      <c r="B89" s="457">
        <f>avgprinc!Y82</f>
        <v>710376.24728560145</v>
      </c>
      <c r="C89" s="345">
        <f>avgprinc!Z82</f>
        <v>770753.87172594515</v>
      </c>
      <c r="D89" s="560">
        <f>avgprinc!AA82</f>
        <v>697245.35840558831</v>
      </c>
      <c r="E89" s="560">
        <f>avgprinc!AB82</f>
        <v>984339.608267028</v>
      </c>
      <c r="F89" s="560">
        <f>avgprinc!AC82</f>
        <v>513052.83835284319</v>
      </c>
      <c r="G89" s="73">
        <f>avgprinc!AD82</f>
        <v>1142265.2966126665</v>
      </c>
      <c r="H89" s="569">
        <f>B89*0.01/'TA5'!B89</f>
        <v>0.13975965976715091</v>
      </c>
      <c r="I89" s="580">
        <f>C89*0.01/'TA5'!B89</f>
        <v>0.15163837373256683</v>
      </c>
      <c r="J89" s="587">
        <f>D89*0.01/'TA5'!C89</f>
        <v>0.12762211263179782</v>
      </c>
      <c r="K89" s="580">
        <f>E89*0.01/'TA5'!D89</f>
        <v>0.15059952437877655</v>
      </c>
      <c r="L89" s="587">
        <f>F89*0.01/'TA5'!E89</f>
        <v>0.13752391934394836</v>
      </c>
      <c r="M89" s="588">
        <f>G89*0.01/'TA5'!F89</f>
        <v>0.15006548166275024</v>
      </c>
    </row>
    <row r="90" spans="1:13">
      <c r="A90" s="78">
        <v>1994</v>
      </c>
      <c r="B90" s="457">
        <f>avgprinc!Y83</f>
        <v>737727.34385527752</v>
      </c>
      <c r="C90" s="345">
        <f>avgprinc!Z83</f>
        <v>798538.41470576497</v>
      </c>
      <c r="D90" s="560">
        <f>avgprinc!AA83</f>
        <v>720145.08435478201</v>
      </c>
      <c r="E90" s="560">
        <f>avgprinc!AB83</f>
        <v>1006692.2085367425</v>
      </c>
      <c r="F90" s="560">
        <f>avgprinc!AC83</f>
        <v>541573.73533875018</v>
      </c>
      <c r="G90" s="73">
        <f>avgprinc!AD83</f>
        <v>1186368.1326019946</v>
      </c>
      <c r="H90" s="569">
        <f>B90*0.01/'TA5'!B90</f>
        <v>0.14055147767066956</v>
      </c>
      <c r="I90" s="580">
        <f>C90*0.01/'TA5'!B90</f>
        <v>0.15213717520236969</v>
      </c>
      <c r="J90" s="587">
        <f>D90*0.01/'TA5'!C90</f>
        <v>0.12770035862922668</v>
      </c>
      <c r="K90" s="580">
        <f>E90*0.01/'TA5'!D90</f>
        <v>0.14940786361694336</v>
      </c>
      <c r="L90" s="587">
        <f>F90*0.01/'TA5'!E90</f>
        <v>0.14042855799198151</v>
      </c>
      <c r="M90" s="588">
        <f>G90*0.01/'TA5'!F90</f>
        <v>0.15095020830631256</v>
      </c>
    </row>
    <row r="91" spans="1:13">
      <c r="A91" s="78">
        <v>1995</v>
      </c>
      <c r="B91" s="457">
        <f>avgprinc!Y84</f>
        <v>781536.44185624796</v>
      </c>
      <c r="C91" s="345">
        <f>avgprinc!Z84</f>
        <v>844546.27381484269</v>
      </c>
      <c r="D91" s="560">
        <f>avgprinc!AA84</f>
        <v>762428.42031764542</v>
      </c>
      <c r="E91" s="560">
        <f>avgprinc!AB84</f>
        <v>1070764.15122346</v>
      </c>
      <c r="F91" s="560">
        <f>avgprinc!AC84</f>
        <v>573361.20786074689</v>
      </c>
      <c r="G91" s="73">
        <f>avgprinc!AD84</f>
        <v>1255380.1123069162</v>
      </c>
      <c r="H91" s="569">
        <f>B91*0.01/'TA5'!B91</f>
        <v>0.1456935852766037</v>
      </c>
      <c r="I91" s="580">
        <f>C91*0.01/'TA5'!B91</f>
        <v>0.15743984282016754</v>
      </c>
      <c r="J91" s="587">
        <f>D91*0.01/'TA5'!C91</f>
        <v>0.13286513090133664</v>
      </c>
      <c r="K91" s="580">
        <f>E91*0.01/'TA5'!D91</f>
        <v>0.15669146180152896</v>
      </c>
      <c r="L91" s="587">
        <f>F91*0.01/'TA5'!E91</f>
        <v>0.14334157109260556</v>
      </c>
      <c r="M91" s="588">
        <f>G91*0.01/'TA5'!F91</f>
        <v>0.15613390505313876</v>
      </c>
    </row>
    <row r="92" spans="1:13">
      <c r="A92" s="78">
        <v>1996</v>
      </c>
      <c r="B92" s="457">
        <f>avgprinc!Y85</f>
        <v>847025.68235566514</v>
      </c>
      <c r="C92" s="345">
        <f>avgprinc!Z85</f>
        <v>913258.63693157688</v>
      </c>
      <c r="D92" s="560">
        <f>avgprinc!AA85</f>
        <v>831148.65193123242</v>
      </c>
      <c r="E92" s="560">
        <f>avgprinc!AB85</f>
        <v>1167306.4842771841</v>
      </c>
      <c r="F92" s="560">
        <f>avgprinc!AC85</f>
        <v>614819.34628354223</v>
      </c>
      <c r="G92" s="73">
        <f>avgprinc!AD85</f>
        <v>1358998.0392872815</v>
      </c>
      <c r="H92" s="569">
        <f>B92*0.01/'TA5'!B92</f>
        <v>0.15307189524173739</v>
      </c>
      <c r="I92" s="580">
        <f>C92*0.01/'TA5'!B92</f>
        <v>0.16504131257534027</v>
      </c>
      <c r="J92" s="587">
        <f>D92*0.01/'TA5'!C92</f>
        <v>0.14040793478488922</v>
      </c>
      <c r="K92" s="580">
        <f>E92*0.01/'TA5'!D92</f>
        <v>0.16539204120635981</v>
      </c>
      <c r="L92" s="587">
        <f>F92*0.01/'TA5'!E92</f>
        <v>0.14921009540557861</v>
      </c>
      <c r="M92" s="588">
        <f>G92*0.01/'TA5'!F92</f>
        <v>0.16417308151721954</v>
      </c>
    </row>
    <row r="93" spans="1:13">
      <c r="A93" s="78">
        <v>1997</v>
      </c>
      <c r="B93" s="457">
        <f>avgprinc!Y86</f>
        <v>910626.33773022669</v>
      </c>
      <c r="C93" s="345">
        <f>avgprinc!Z86</f>
        <v>979984.96303784405</v>
      </c>
      <c r="D93" s="560">
        <f>avgprinc!AA86</f>
        <v>899416.37350348709</v>
      </c>
      <c r="E93" s="560">
        <f>avgprinc!AB86</f>
        <v>1257709.0100770395</v>
      </c>
      <c r="F93" s="560">
        <f>avgprinc!AC86</f>
        <v>654910.62492215226</v>
      </c>
      <c r="G93" s="73">
        <f>avgprinc!AD86</f>
        <v>1455461.0164774989</v>
      </c>
      <c r="H93" s="569">
        <f>B93*0.01/'TA5'!B93</f>
        <v>0.15879631042480469</v>
      </c>
      <c r="I93" s="580">
        <f>C93*0.01/'TA5'!B93</f>
        <v>0.1708911657333374</v>
      </c>
      <c r="J93" s="587">
        <f>D93*0.01/'TA5'!C93</f>
        <v>0.14630335569381717</v>
      </c>
      <c r="K93" s="580">
        <f>E93*0.01/'TA5'!D93</f>
        <v>0.17210637032985684</v>
      </c>
      <c r="L93" s="587">
        <f>F93*0.01/'TA5'!E93</f>
        <v>0.15297834575176233</v>
      </c>
      <c r="M93" s="588">
        <f>G93*0.01/'TA5'!F93</f>
        <v>0.16980610787868497</v>
      </c>
    </row>
    <row r="94" spans="1:13">
      <c r="A94" s="78">
        <v>1998</v>
      </c>
      <c r="B94" s="457">
        <f>avgprinc!Y87</f>
        <v>951541.09638555406</v>
      </c>
      <c r="C94" s="345">
        <f>avgprinc!Z87</f>
        <v>1027002.3689544515</v>
      </c>
      <c r="D94" s="560">
        <f>avgprinc!AA87</f>
        <v>946187.3018276433</v>
      </c>
      <c r="E94" s="560">
        <f>avgprinc!AB87</f>
        <v>1336027.3088265753</v>
      </c>
      <c r="F94" s="560">
        <f>avgprinc!AC87</f>
        <v>669181.47497046553</v>
      </c>
      <c r="G94" s="73">
        <f>avgprinc!AD87</f>
        <v>1521628.0498546052</v>
      </c>
      <c r="H94" s="569">
        <f>B94*0.01/'TA5'!B94</f>
        <v>0.15981113910675046</v>
      </c>
      <c r="I94" s="580">
        <f>C94*0.01/'TA5'!B94</f>
        <v>0.17248484492301938</v>
      </c>
      <c r="J94" s="587">
        <f>D94*0.01/'TA5'!C94</f>
        <v>0.14774253964424133</v>
      </c>
      <c r="K94" s="580">
        <f>E94*0.01/'TA5'!D94</f>
        <v>0.17563807964324951</v>
      </c>
      <c r="L94" s="587">
        <f>F94*0.01/'TA5'!E94</f>
        <v>0.15120002627372742</v>
      </c>
      <c r="M94" s="588">
        <f>G94*0.01/'TA5'!F94</f>
        <v>0.17114685475826266</v>
      </c>
    </row>
    <row r="95" spans="1:13">
      <c r="A95" s="83">
        <v>1999</v>
      </c>
      <c r="B95" s="458">
        <f>avgprinc!Y88</f>
        <v>1013157.6849947443</v>
      </c>
      <c r="C95" s="346">
        <f>avgprinc!Z88</f>
        <v>1093278.1906923472</v>
      </c>
      <c r="D95" s="562">
        <f>avgprinc!AA88</f>
        <v>1018061.4725550207</v>
      </c>
      <c r="E95" s="562">
        <f>avgprinc!AB88</f>
        <v>1445383.8060903836</v>
      </c>
      <c r="F95" s="562">
        <f>avgprinc!AC88</f>
        <v>692064.98010445398</v>
      </c>
      <c r="G95" s="79">
        <f>avgprinc!AD88</f>
        <v>1619263.7675680835</v>
      </c>
      <c r="H95" s="572">
        <f>B95*0.01/'TA5'!B95</f>
        <v>0.16520975530147552</v>
      </c>
      <c r="I95" s="583">
        <f>C95*0.01/'TA5'!B95</f>
        <v>0.17827454209327695</v>
      </c>
      <c r="J95" s="589">
        <f>D95*0.01/'TA5'!C95</f>
        <v>0.15362814068794253</v>
      </c>
      <c r="K95" s="583">
        <f>E95*0.01/'TA5'!D95</f>
        <v>0.18258944153785706</v>
      </c>
      <c r="L95" s="589">
        <f>F95*0.01/'TA5'!E95</f>
        <v>0.15404421091079712</v>
      </c>
      <c r="M95" s="590">
        <f>G95*0.01/'TA5'!F95</f>
        <v>0.17656418681144714</v>
      </c>
    </row>
    <row r="96" spans="1:13">
      <c r="A96" s="88">
        <v>2000</v>
      </c>
      <c r="B96" s="459">
        <f>avgprinc!Y89</f>
        <v>1083897.1280572251</v>
      </c>
      <c r="C96" s="347">
        <f>avgprinc!Z89</f>
        <v>1168313.5344544735</v>
      </c>
      <c r="D96" s="564">
        <f>avgprinc!AA89</f>
        <v>1098223.7558520995</v>
      </c>
      <c r="E96" s="564">
        <f>avgprinc!AB89</f>
        <v>1569940.5895230451</v>
      </c>
      <c r="F96" s="564">
        <f>avgprinc!AC89</f>
        <v>717378.06217623292</v>
      </c>
      <c r="G96" s="85">
        <f>avgprinc!AD89</f>
        <v>1725625.175464876</v>
      </c>
      <c r="H96" s="573">
        <f>B96*0.01/'TA5'!B96</f>
        <v>0.17103646695613861</v>
      </c>
      <c r="I96" s="584">
        <f>C96*0.01/'TA5'!B96</f>
        <v>0.18435718119144437</v>
      </c>
      <c r="J96" s="591">
        <f>D96*0.01/'TA5'!C96</f>
        <v>0.16013951599597928</v>
      </c>
      <c r="K96" s="584">
        <f>E96*0.01/'TA5'!D96</f>
        <v>0.19207471609115603</v>
      </c>
      <c r="L96" s="591">
        <f>F96*0.01/'TA5'!E96</f>
        <v>0.15443608164787295</v>
      </c>
      <c r="M96" s="592">
        <f>G96*0.01/'TA5'!F96</f>
        <v>0.18280257284641271</v>
      </c>
    </row>
    <row r="97" spans="1:13">
      <c r="A97" s="78">
        <v>2001</v>
      </c>
      <c r="B97" s="457">
        <f>avgprinc!Y90</f>
        <v>1030955.4132523288</v>
      </c>
      <c r="C97" s="345">
        <f>avgprinc!Z90</f>
        <v>1114576.843540651</v>
      </c>
      <c r="D97" s="560">
        <f>avgprinc!AA90</f>
        <v>1025256.7324897123</v>
      </c>
      <c r="E97" s="560">
        <f>avgprinc!AB90</f>
        <v>1470524.2687066842</v>
      </c>
      <c r="F97" s="560">
        <f>avgprinc!AC90</f>
        <v>711233.5350660244</v>
      </c>
      <c r="G97" s="73">
        <f>avgprinc!AD90</f>
        <v>1633440.3846274544</v>
      </c>
      <c r="H97" s="569">
        <f>B97*0.01/'TA5'!B97</f>
        <v>0.16348512470722198</v>
      </c>
      <c r="I97" s="580">
        <f>C97*0.01/'TA5'!B97</f>
        <v>0.17674550414085385</v>
      </c>
      <c r="J97" s="587">
        <f>D97*0.01/'TA5'!C97</f>
        <v>0.15072110295295715</v>
      </c>
      <c r="K97" s="580">
        <f>E97*0.01/'TA5'!D97</f>
        <v>0.1826508492231369</v>
      </c>
      <c r="L97" s="587">
        <f>F97*0.01/'TA5'!E97</f>
        <v>0.15145701169967654</v>
      </c>
      <c r="M97" s="588">
        <f>G97*0.01/'TA5'!F97</f>
        <v>0.17517085373401642</v>
      </c>
    </row>
    <row r="98" spans="1:13">
      <c r="A98" s="78">
        <v>2002</v>
      </c>
      <c r="B98" s="457">
        <f>avgprinc!Y91</f>
        <v>1018296.6346869507</v>
      </c>
      <c r="C98" s="345">
        <f>avgprinc!Z91</f>
        <v>1097946.7664598562</v>
      </c>
      <c r="D98" s="560">
        <f>avgprinc!AA91</f>
        <v>1000215.125748902</v>
      </c>
      <c r="E98" s="560">
        <f>avgprinc!AB91</f>
        <v>1426071.7445054154</v>
      </c>
      <c r="F98" s="560">
        <f>avgprinc!AC91</f>
        <v>730148.41310892464</v>
      </c>
      <c r="G98" s="73">
        <f>avgprinc!AD91</f>
        <v>1604371.8752800853</v>
      </c>
      <c r="H98" s="569">
        <f>B98*0.01/'TA5'!B98</f>
        <v>0.16184371709823606</v>
      </c>
      <c r="I98" s="580">
        <f>C98*0.01/'TA5'!B98</f>
        <v>0.17450296878814692</v>
      </c>
      <c r="J98" s="587">
        <f>D98*0.01/'TA5'!C98</f>
        <v>0.14770816266536713</v>
      </c>
      <c r="K98" s="580">
        <f>E98*0.01/'TA5'!D98</f>
        <v>0.17942047119140622</v>
      </c>
      <c r="L98" s="587">
        <f>F98*0.01/'TA5'!E98</f>
        <v>0.15301549434661865</v>
      </c>
      <c r="M98" s="588">
        <f>G98*0.01/'TA5'!F98</f>
        <v>0.17355628311634064</v>
      </c>
    </row>
    <row r="99" spans="1:13">
      <c r="A99" s="78">
        <v>2003</v>
      </c>
      <c r="B99" s="457">
        <f>avgprinc!Y92</f>
        <v>1044112.9323119198</v>
      </c>
      <c r="C99" s="345">
        <f>avgprinc!Z92</f>
        <v>1122858.7725416473</v>
      </c>
      <c r="D99" s="560">
        <f>avgprinc!AA92</f>
        <v>1025756.1673321698</v>
      </c>
      <c r="E99" s="560">
        <f>avgprinc!AB92</f>
        <v>1451414.6491105168</v>
      </c>
      <c r="F99" s="560">
        <f>avgprinc!AC92</f>
        <v>753407.50374345121</v>
      </c>
      <c r="G99" s="73">
        <f>avgprinc!AD92</f>
        <v>1642661.9571775324</v>
      </c>
      <c r="H99" s="569">
        <f>B99*0.01/'TA5'!B99</f>
        <v>0.16422103345394135</v>
      </c>
      <c r="I99" s="580">
        <f>C99*0.01/'TA5'!B99</f>
        <v>0.17660640180110934</v>
      </c>
      <c r="J99" s="587">
        <f>D99*0.01/'TA5'!C99</f>
        <v>0.15003272891044617</v>
      </c>
      <c r="K99" s="580">
        <f>E99*0.01/'TA5'!D99</f>
        <v>0.1820971667766571</v>
      </c>
      <c r="L99" s="587">
        <f>F99*0.01/'TA5'!E99</f>
        <v>0.15469750761985779</v>
      </c>
      <c r="M99" s="588">
        <f>G99*0.01/'TA5'!F99</f>
        <v>0.17634101212024689</v>
      </c>
    </row>
    <row r="100" spans="1:13">
      <c r="A100" s="78">
        <v>2004</v>
      </c>
      <c r="B100" s="457">
        <f>avgprinc!Y93</f>
        <v>1137636.2979820166</v>
      </c>
      <c r="C100" s="345">
        <f>avgprinc!Z93</f>
        <v>1217539.8214043255</v>
      </c>
      <c r="D100" s="560">
        <f>avgprinc!AA93</f>
        <v>1121919.1653926629</v>
      </c>
      <c r="E100" s="560">
        <f>avgprinc!AB93</f>
        <v>1591960.8703783371</v>
      </c>
      <c r="F100" s="560">
        <f>avgprinc!AC93</f>
        <v>804631.64630575234</v>
      </c>
      <c r="G100" s="73">
        <f>avgprinc!AD93</f>
        <v>1780585.3704163129</v>
      </c>
      <c r="H100" s="569">
        <f>B100*0.01/'TA5'!B100</f>
        <v>0.17383900284767148</v>
      </c>
      <c r="I100" s="580">
        <f>C100*0.01/'TA5'!B100</f>
        <v>0.18604883551597595</v>
      </c>
      <c r="J100" s="587">
        <f>D100*0.01/'TA5'!C100</f>
        <v>0.15960928797721866</v>
      </c>
      <c r="K100" s="580">
        <f>E100*0.01/'TA5'!D100</f>
        <v>0.19374664127826693</v>
      </c>
      <c r="L100" s="587">
        <f>F100*0.01/'TA5'!E100</f>
        <v>0.16079084575176236</v>
      </c>
      <c r="M100" s="588">
        <f>G100*0.01/'TA5'!F100</f>
        <v>0.18631170690059665</v>
      </c>
    </row>
    <row r="101" spans="1:13">
      <c r="A101" s="78">
        <v>2005</v>
      </c>
      <c r="B101" s="457">
        <f>avgprinc!Y94</f>
        <v>1229597.6540482747</v>
      </c>
      <c r="C101" s="345">
        <f>avgprinc!Z94</f>
        <v>1309975.9762714198</v>
      </c>
      <c r="D101" s="560">
        <f>avgprinc!AA94</f>
        <v>1208876.9342707517</v>
      </c>
      <c r="E101" s="560">
        <f>avgprinc!AB94</f>
        <v>1715676.9243080141</v>
      </c>
      <c r="F101" s="560">
        <f>avgprinc!AC94</f>
        <v>868277.9637357333</v>
      </c>
      <c r="G101" s="73">
        <f>avgprinc!AD94</f>
        <v>1915972.3833182212</v>
      </c>
      <c r="H101" s="569">
        <f>B101*0.01/'TA5'!B101</f>
        <v>0.18327625095844272</v>
      </c>
      <c r="I101" s="580">
        <f>C101*0.01/'TA5'!B101</f>
        <v>0.19525694847106934</v>
      </c>
      <c r="J101" s="587">
        <f>D101*0.01/'TA5'!C101</f>
        <v>0.16853980720043182</v>
      </c>
      <c r="K101" s="580">
        <f>E101*0.01/'TA5'!D101</f>
        <v>0.20384490489959717</v>
      </c>
      <c r="L101" s="587">
        <f>F101*0.01/'TA5'!E101</f>
        <v>0.16902649402618411</v>
      </c>
      <c r="M101" s="588">
        <f>G101*0.01/'TA5'!F101</f>
        <v>0.19589421153068545</v>
      </c>
    </row>
    <row r="102" spans="1:13">
      <c r="A102" s="78">
        <v>2006</v>
      </c>
      <c r="B102" s="457">
        <f>avgprinc!Y95</f>
        <v>1301781.7038864642</v>
      </c>
      <c r="C102" s="345">
        <f>avgprinc!Z95</f>
        <v>1382683.3165189042</v>
      </c>
      <c r="D102" s="560">
        <f>avgprinc!AA95</f>
        <v>1278318.6074307756</v>
      </c>
      <c r="E102" s="560">
        <f>avgprinc!AB95</f>
        <v>1813669.9791650523</v>
      </c>
      <c r="F102" s="560">
        <f>avgprinc!AC95</f>
        <v>916271.96403725375</v>
      </c>
      <c r="G102" s="73">
        <f>avgprinc!AD95</f>
        <v>2022021.9004006241</v>
      </c>
      <c r="H102" s="569">
        <f>B102*0.01/'TA5'!B102</f>
        <v>0.18950806558132169</v>
      </c>
      <c r="I102" s="580">
        <f>C102*0.01/'TA5'!B102</f>
        <v>0.20128539204597468</v>
      </c>
      <c r="J102" s="587">
        <f>D102*0.01/'TA5'!C102</f>
        <v>0.1746048778295517</v>
      </c>
      <c r="K102" s="580">
        <f>E102*0.01/'TA5'!D102</f>
        <v>0.21043349802494049</v>
      </c>
      <c r="L102" s="587">
        <f>F102*0.01/'TA5'!E102</f>
        <v>0.17423231899738309</v>
      </c>
      <c r="M102" s="588">
        <f>G102*0.01/'TA5'!F102</f>
        <v>0.20284223556518555</v>
      </c>
    </row>
    <row r="103" spans="1:13">
      <c r="A103" s="78">
        <v>2007</v>
      </c>
      <c r="B103" s="457">
        <f>avgprinc!Y96</f>
        <v>1277356.6676011516</v>
      </c>
      <c r="C103" s="345">
        <f>avgprinc!Z96</f>
        <v>1360979.6471603403</v>
      </c>
      <c r="D103" s="560">
        <f>avgprinc!AA96</f>
        <v>1251613.8448712472</v>
      </c>
      <c r="E103" s="560">
        <f>avgprinc!AB96</f>
        <v>1791811.8864623285</v>
      </c>
      <c r="F103" s="560">
        <f>avgprinc!AC96</f>
        <v>892608.05665345723</v>
      </c>
      <c r="G103" s="73">
        <f>avgprinc!AD96</f>
        <v>1986477.8575478513</v>
      </c>
      <c r="H103" s="569">
        <f>B103*0.01/'TA5'!B103</f>
        <v>0.18806324899196625</v>
      </c>
      <c r="I103" s="580">
        <f>C103*0.01/'TA5'!B103</f>
        <v>0.20037493109703067</v>
      </c>
      <c r="J103" s="587">
        <f>D103*0.01/'TA5'!C103</f>
        <v>0.17346587777137754</v>
      </c>
      <c r="K103" s="580">
        <f>E103*0.01/'TA5'!D103</f>
        <v>0.21075306832790372</v>
      </c>
      <c r="L103" s="587">
        <f>F103*0.01/'TA5'!E103</f>
        <v>0.17134405672550199</v>
      </c>
      <c r="M103" s="588">
        <f>G103*0.01/'TA5'!F103</f>
        <v>0.2011426240205765</v>
      </c>
    </row>
    <row r="104" spans="1:13">
      <c r="A104" s="78">
        <v>2008</v>
      </c>
      <c r="B104" s="457">
        <f>avgprinc!Y97</f>
        <v>1218988.5587208804</v>
      </c>
      <c r="C104" s="345">
        <f>avgprinc!Z97</f>
        <v>1302021.2721848944</v>
      </c>
      <c r="D104" s="560">
        <f>avgprinc!AA97</f>
        <v>1187466.3066181929</v>
      </c>
      <c r="E104" s="560">
        <f>avgprinc!AB97</f>
        <v>1698907.0307947344</v>
      </c>
      <c r="F104" s="560">
        <f>avgprinc!AC97</f>
        <v>864613.40285723261</v>
      </c>
      <c r="G104" s="73">
        <f>avgprinc!AD97</f>
        <v>1884816.3008282352</v>
      </c>
      <c r="H104" s="569">
        <f>B104*0.01/'TA5'!B104</f>
        <v>0.1845649778842926</v>
      </c>
      <c r="I104" s="580">
        <f>C104*0.01/'TA5'!B104</f>
        <v>0.19713681936264038</v>
      </c>
      <c r="J104" s="587">
        <f>D104*0.01/'TA5'!C104</f>
        <v>0.16875627636909482</v>
      </c>
      <c r="K104" s="580">
        <f>E104*0.01/'TA5'!D104</f>
        <v>0.20620264112949369</v>
      </c>
      <c r="L104" s="587">
        <f>F104*0.01/'TA5'!E104</f>
        <v>0.16992245614528656</v>
      </c>
      <c r="M104" s="588">
        <f>G104*0.01/'TA5'!F104</f>
        <v>0.19749969244003301</v>
      </c>
    </row>
    <row r="105" spans="1:13">
      <c r="A105" s="83">
        <v>2009</v>
      </c>
      <c r="B105" s="460">
        <f>avgprinc!Y98</f>
        <v>1126950.9918234909</v>
      </c>
      <c r="C105" s="348">
        <f>avgprinc!Z98</f>
        <v>1201369.519515567</v>
      </c>
      <c r="D105" s="562">
        <f>avgprinc!AA98</f>
        <v>1079636.2311503072</v>
      </c>
      <c r="E105" s="562">
        <f>avgprinc!AB98</f>
        <v>1530738.8518488442</v>
      </c>
      <c r="F105" s="562">
        <f>avgprinc!AC98</f>
        <v>838540.81189592031</v>
      </c>
      <c r="G105" s="79">
        <f>avgprinc!AD98</f>
        <v>1747862.7081417327</v>
      </c>
      <c r="H105" s="572">
        <f>B105*0.01/'TA5'!B105</f>
        <v>0.17881384491920471</v>
      </c>
      <c r="I105" s="583">
        <f>C105*0.01/'TA5'!B105</f>
        <v>0.19062186777591705</v>
      </c>
      <c r="J105" s="593">
        <f>D105*0.01/'TA5'!C105</f>
        <v>0.16158884763717654</v>
      </c>
      <c r="K105" s="594">
        <f>E105*0.01/'TA5'!D105</f>
        <v>0.19873811304569242</v>
      </c>
      <c r="L105" s="589">
        <f>F105*0.01/'TA5'!E105</f>
        <v>0.16762392222881317</v>
      </c>
      <c r="M105" s="590">
        <f>G105*0.01/'TA5'!F105</f>
        <v>0.19124841690063477</v>
      </c>
    </row>
    <row r="106" spans="1:13">
      <c r="A106" s="78">
        <v>2010</v>
      </c>
      <c r="B106" s="461">
        <f>avgprinc!Y99</f>
        <v>1251711.7038031504</v>
      </c>
      <c r="C106" s="349">
        <f>avgprinc!Z99</f>
        <v>1327969.9242909933</v>
      </c>
      <c r="D106" s="560">
        <f>avgprinc!AA99</f>
        <v>1212407.853164776</v>
      </c>
      <c r="E106" s="560">
        <f>avgprinc!AB99</f>
        <v>1701936.3953620584</v>
      </c>
      <c r="F106" s="560">
        <f>avgprinc!AC99</f>
        <v>919153.38251054892</v>
      </c>
      <c r="G106" s="73">
        <f>avgprinc!AD99</f>
        <v>1929735.2792731898</v>
      </c>
      <c r="H106" s="569">
        <f>B106*0.01/'TA5'!B106</f>
        <v>0.19235861301422119</v>
      </c>
      <c r="I106" s="580">
        <f>C106*0.01/'TA5'!B106</f>
        <v>0.20407770574092865</v>
      </c>
      <c r="J106" s="595">
        <f>D106*0.01/'TA5'!C106</f>
        <v>0.17590340971946719</v>
      </c>
      <c r="K106" s="596">
        <f>E106*0.01/'TA5'!D106</f>
        <v>0.21433600783348083</v>
      </c>
      <c r="L106" s="587">
        <f>F106*0.01/'TA5'!E106</f>
        <v>0.17791612446308133</v>
      </c>
      <c r="M106" s="588">
        <f>G106*0.01/'TA5'!F106</f>
        <v>0.20569384098052981</v>
      </c>
    </row>
    <row r="107" spans="1:13">
      <c r="A107" s="78">
        <v>2011</v>
      </c>
      <c r="B107" s="461">
        <f>avgprinc!Y100</f>
        <v>1262213.8055441608</v>
      </c>
      <c r="C107" s="349">
        <f>avgprinc!Z100</f>
        <v>1341204.4670536048</v>
      </c>
      <c r="D107" s="560">
        <f>avgprinc!AA100</f>
        <v>1213602.6428515257</v>
      </c>
      <c r="E107" s="560">
        <f>avgprinc!AB100</f>
        <v>1717520.2049910151</v>
      </c>
      <c r="F107" s="560">
        <f>avgprinc!AC100</f>
        <v>929188.90783812932</v>
      </c>
      <c r="G107" s="73">
        <f>avgprinc!AD100</f>
        <v>1943299.4839131513</v>
      </c>
      <c r="H107" s="569">
        <f>B107*0.01/'TA5'!B107</f>
        <v>0.19078738987445826</v>
      </c>
      <c r="I107" s="580">
        <f>C107*0.01/'TA5'!B107</f>
        <v>0.20272706449031827</v>
      </c>
      <c r="J107" s="595">
        <f>D107*0.01/'TA5'!C107</f>
        <v>0.17376813292503357</v>
      </c>
      <c r="K107" s="596">
        <f>E107*0.01/'TA5'!D107</f>
        <v>0.21119159460067749</v>
      </c>
      <c r="L107" s="587">
        <f>F107*0.01/'TA5'!E107</f>
        <v>0.17842085659503937</v>
      </c>
      <c r="M107" s="588">
        <f>G107*0.01/'TA5'!F107</f>
        <v>0.20459830760955808</v>
      </c>
    </row>
    <row r="108" spans="1:13">
      <c r="A108" s="78">
        <v>2012</v>
      </c>
      <c r="B108" s="461">
        <f>avgprinc!Y101</f>
        <v>1369148.4198155571</v>
      </c>
      <c r="C108" s="349">
        <f>avgprinc!Z101</f>
        <v>1451402.836119548</v>
      </c>
      <c r="D108" s="560">
        <f>avgprinc!AA101</f>
        <v>1311697.1587253681</v>
      </c>
      <c r="E108" s="560">
        <f>avgprinc!AB101</f>
        <v>1881356.0626575237</v>
      </c>
      <c r="F108" s="560">
        <f>avgprinc!AC101</f>
        <v>987945.11871495226</v>
      </c>
      <c r="G108" s="73">
        <f>avgprinc!AD101</f>
        <v>2098445.3953744168</v>
      </c>
      <c r="H108" s="569">
        <f>B108*0.01/'TA5'!B108</f>
        <v>0.20192854106426242</v>
      </c>
      <c r="I108" s="580">
        <f>C108*0.01/'TA5'!B108</f>
        <v>0.21405981481075287</v>
      </c>
      <c r="J108" s="595">
        <f>D108*0.01/'TA5'!C108</f>
        <v>0.18307411670684814</v>
      </c>
      <c r="K108" s="596">
        <f>E108*0.01/'TA5'!D108</f>
        <v>0.22418306767940524</v>
      </c>
      <c r="L108" s="587">
        <f>F108*0.01/'TA5'!E108</f>
        <v>0.18678265810012817</v>
      </c>
      <c r="M108" s="588">
        <f>G108*0.01/'TA5'!F108</f>
        <v>0.21655337512493134</v>
      </c>
    </row>
    <row r="109" spans="1:13">
      <c r="A109" s="78">
        <v>2013</v>
      </c>
      <c r="B109" s="461">
        <f>avgprinc!Y102</f>
        <v>1270070.0731537079</v>
      </c>
      <c r="C109" s="349">
        <f>avgprinc!Z102</f>
        <v>1353672.7601983894</v>
      </c>
      <c r="D109" s="560">
        <f>avgprinc!AA102</f>
        <v>1223259.6920598957</v>
      </c>
      <c r="E109" s="560">
        <f>avgprinc!AB102</f>
        <v>1740754.327903345</v>
      </c>
      <c r="F109" s="560">
        <f>avgprinc!AC102</f>
        <v>931474.12939935585</v>
      </c>
      <c r="G109" s="73">
        <f>avgprinc!AD102</f>
        <v>1949823.88641373</v>
      </c>
      <c r="H109" s="569">
        <f>B109*0.01/'TA5'!B109</f>
        <v>0.18725791573524475</v>
      </c>
      <c r="I109" s="580">
        <f>C109*0.01/'TA5'!B109</f>
        <v>0.19958421587944031</v>
      </c>
      <c r="J109" s="595">
        <f>D109*0.01/'TA5'!C109</f>
        <v>0.1700814813375473</v>
      </c>
      <c r="K109" s="596">
        <f>E109*0.01/'TA5'!D109</f>
        <v>0.20774991810321811</v>
      </c>
      <c r="L109" s="587">
        <f>F109*0.01/'TA5'!E109</f>
        <v>0.1755601763725281</v>
      </c>
      <c r="M109" s="588">
        <f>G109*0.01/'TA5'!F109</f>
        <v>0.20220199227333066</v>
      </c>
    </row>
    <row r="110" spans="1:13">
      <c r="A110" s="78">
        <v>2014</v>
      </c>
      <c r="B110" s="461">
        <f>avgprinc!Y103</f>
        <v>1339075.289496664</v>
      </c>
      <c r="C110" s="349">
        <f>avgprinc!Z103</f>
        <v>1423556.8253782387</v>
      </c>
      <c r="D110" s="560">
        <f>avgprinc!AA103</f>
        <v>1291983.8699735876</v>
      </c>
      <c r="E110" s="560">
        <f>avgprinc!AB103</f>
        <v>1839128.0445847074</v>
      </c>
      <c r="F110" s="560">
        <f>avgprinc!AC103</f>
        <v>975203.75970048609</v>
      </c>
      <c r="G110" s="73">
        <f>avgprinc!AD103</f>
        <v>2050077.3363945587</v>
      </c>
      <c r="H110" s="569">
        <f>B110*0.01/'TA5'!B110</f>
        <v>0.1929132342338562</v>
      </c>
      <c r="I110" s="580">
        <f>C110*0.01/'TA5'!B110</f>
        <v>0.20508402585983276</v>
      </c>
      <c r="J110" s="595">
        <f>D110*0.01/'TA5'!C110</f>
        <v>0.1750490069389343</v>
      </c>
      <c r="K110" s="596">
        <f>E110*0.01/'TA5'!D110</f>
        <v>0.21414822340011594</v>
      </c>
      <c r="L110" s="587">
        <f>F110*0.01/'TA5'!E110</f>
        <v>0.17983992397785187</v>
      </c>
      <c r="M110" s="588">
        <f>G110*0.01/'TA5'!F110</f>
        <v>0.20834472775459292</v>
      </c>
    </row>
    <row r="111" spans="1:13">
      <c r="A111" s="78">
        <v>2015</v>
      </c>
      <c r="B111" s="461">
        <f>avgprinc!Y104</f>
        <v>1347091.4567543895</v>
      </c>
      <c r="C111" s="349">
        <f>avgprinc!Z104</f>
        <v>1433121.4904650622</v>
      </c>
      <c r="D111" s="560">
        <f>avgprinc!AA104</f>
        <v>1291315.4592487547</v>
      </c>
      <c r="E111" s="560">
        <f>avgprinc!AB104</f>
        <v>1846409.8310567101</v>
      </c>
      <c r="F111" s="560">
        <f>avgprinc!AC104</f>
        <v>988160.84909243975</v>
      </c>
      <c r="G111" s="73">
        <f>avgprinc!AD104</f>
        <v>2058271.6310704804</v>
      </c>
      <c r="H111" s="569">
        <f>B111*0.01/'TA5'!B111</f>
        <v>0.19121660292148593</v>
      </c>
      <c r="I111" s="580">
        <f>C111*0.01/'TA5'!B111</f>
        <v>0.20342837274074557</v>
      </c>
      <c r="J111" s="595">
        <f>D111*0.01/'TA5'!C111</f>
        <v>0.17325186729431152</v>
      </c>
      <c r="K111" s="596">
        <f>E111*0.01/'TA5'!D111</f>
        <v>0.21231177449226377</v>
      </c>
      <c r="L111" s="587">
        <f>F111*0.01/'TA5'!E111</f>
        <v>0.17891217768192291</v>
      </c>
      <c r="M111" s="588">
        <f>G111*0.01/'TA5'!F111</f>
        <v>0.20692995190620417</v>
      </c>
    </row>
    <row r="112" spans="1:13">
      <c r="A112" s="78">
        <v>2016</v>
      </c>
      <c r="B112" s="461">
        <f>avgprinc!Y105</f>
        <v>1312538.3733647584</v>
      </c>
      <c r="C112" s="349">
        <f>avgprinc!Z105</f>
        <v>1395253.8955711715</v>
      </c>
      <c r="D112" s="560">
        <f>avgprinc!AA105</f>
        <v>1251582.4003355268</v>
      </c>
      <c r="E112" s="560">
        <f>avgprinc!AB105</f>
        <v>1779511.3820463431</v>
      </c>
      <c r="F112" s="560">
        <f>avgprinc!AC105</f>
        <v>987726.18183388526</v>
      </c>
      <c r="G112" s="73">
        <f>avgprinc!AD105</f>
        <v>2000608.2641659335</v>
      </c>
      <c r="H112" s="569">
        <f>B112*0.01/'TA5'!B112</f>
        <v>0.18722620606422427</v>
      </c>
      <c r="I112" s="580">
        <f>C112*0.01/'TA5'!B112</f>
        <v>0.19902510941028595</v>
      </c>
      <c r="J112" s="595">
        <f>D112*0.01/'TA5'!C112</f>
        <v>0.16935393214225769</v>
      </c>
      <c r="K112" s="596">
        <f>E112*0.01/'TA5'!D112</f>
        <v>0.20707426965236661</v>
      </c>
      <c r="L112" s="587">
        <f>F112*0.01/'TA5'!E112</f>
        <v>0.17756938934326175</v>
      </c>
      <c r="M112" s="588">
        <f>G112*0.01/'TA5'!F112</f>
        <v>0.20298747718334198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118"/>
  <sheetViews>
    <sheetView workbookViewId="0">
      <pane xSplit="1" ySplit="8" topLeftCell="B86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139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>
        <f>avgprinc!AK2</f>
        <v>1066680.3562669032</v>
      </c>
      <c r="C9" s="343">
        <f>avgprinc!AL2</f>
        <v>1102626.5165012705</v>
      </c>
      <c r="D9" s="343"/>
      <c r="E9" s="96"/>
      <c r="F9" s="96"/>
      <c r="G9" s="95">
        <f>avgprinc!AP2</f>
        <v>1636776.4686507112</v>
      </c>
      <c r="H9" s="566">
        <f>B9*0.001/'TA5'!B9</f>
        <v>8.5652090183377008E-2</v>
      </c>
      <c r="I9" s="577">
        <f>C9*0.001/'TA5'!B9</f>
        <v>8.8538487912604297E-2</v>
      </c>
      <c r="J9" s="611"/>
      <c r="K9" s="577"/>
      <c r="L9" s="611"/>
      <c r="M9" s="597">
        <f>G9*0.001/'TA5'!F9</f>
        <v>8.7409639031413314E-2</v>
      </c>
    </row>
    <row r="10" spans="1:13" s="98" customFormat="1" ht="15.05" customHeight="1">
      <c r="A10" s="103">
        <v>1914</v>
      </c>
      <c r="B10" s="454">
        <f>avgprinc!AK3</f>
        <v>979002.9875042577</v>
      </c>
      <c r="C10" s="343">
        <f>avgprinc!AL3</f>
        <v>1011612.1609054097</v>
      </c>
      <c r="D10" s="343"/>
      <c r="E10" s="96"/>
      <c r="F10" s="96"/>
      <c r="G10" s="95">
        <f>avgprinc!AP3</f>
        <v>1504168.2044472995</v>
      </c>
      <c r="H10" s="566">
        <f>B10*0.001/'TA5'!B10</f>
        <v>8.7009816924827246E-2</v>
      </c>
      <c r="I10" s="577">
        <f>C10*0.001/'TA5'!B10</f>
        <v>8.9907988068244557E-2</v>
      </c>
      <c r="J10" s="611"/>
      <c r="K10" s="577"/>
      <c r="L10" s="611"/>
      <c r="M10" s="597">
        <f>G10*0.001/'TA5'!F10</f>
        <v>8.8790852010854529E-2</v>
      </c>
    </row>
    <row r="11" spans="1:13" s="98" customFormat="1" ht="15.05" customHeight="1">
      <c r="A11" s="103">
        <v>1915</v>
      </c>
      <c r="B11" s="454">
        <f>avgprinc!AK4</f>
        <v>1045507.180038253</v>
      </c>
      <c r="C11" s="343">
        <f>avgprinc!AL4</f>
        <v>1077361.1679965092</v>
      </c>
      <c r="D11" s="343"/>
      <c r="E11" s="96"/>
      <c r="F11" s="96"/>
      <c r="G11" s="95">
        <f>avgprinc!AP4</f>
        <v>1606138.3671758038</v>
      </c>
      <c r="H11" s="566">
        <f>B11*0.001/'TA5'!B11</f>
        <v>9.111154832136989E-2</v>
      </c>
      <c r="I11" s="577">
        <f>C11*0.001/'TA5'!B11</f>
        <v>9.3887489241240768E-2</v>
      </c>
      <c r="J11" s="611"/>
      <c r="K11" s="577"/>
      <c r="L11" s="611"/>
      <c r="M11" s="597">
        <f>G11*0.001/'TA5'!F11</f>
        <v>9.2842747983904308E-2</v>
      </c>
    </row>
    <row r="12" spans="1:13" s="98" customFormat="1" ht="15.05" customHeight="1">
      <c r="A12" s="103">
        <v>1916</v>
      </c>
      <c r="B12" s="454">
        <f>avgprinc!AK5</f>
        <v>1451033.5243194348</v>
      </c>
      <c r="C12" s="343">
        <f>avgprinc!AL5</f>
        <v>1482471.7691268604</v>
      </c>
      <c r="D12" s="343"/>
      <c r="E12" s="96"/>
      <c r="F12" s="96"/>
      <c r="G12" s="95">
        <f>avgprinc!AP5</f>
        <v>2223116.5047504446</v>
      </c>
      <c r="H12" s="566">
        <f>B12*0.001/'TA5'!B12</f>
        <v>0.11089072674384566</v>
      </c>
      <c r="I12" s="577">
        <f>C12*0.001/'TA5'!B12</f>
        <v>0.11329329688148702</v>
      </c>
      <c r="J12" s="611"/>
      <c r="K12" s="577"/>
      <c r="L12" s="611"/>
      <c r="M12" s="597">
        <f>G12*0.001/'TA5'!F12</f>
        <v>0.11255062406478697</v>
      </c>
    </row>
    <row r="13" spans="1:13" s="98" customFormat="1" ht="15.05" customHeight="1">
      <c r="A13" s="103">
        <v>1917</v>
      </c>
      <c r="B13" s="454">
        <f>avgprinc!AK6</f>
        <v>1273938.7205747718</v>
      </c>
      <c r="C13" s="343">
        <f>avgprinc!AL6</f>
        <v>1307779.3842919699</v>
      </c>
      <c r="D13" s="343"/>
      <c r="E13" s="96"/>
      <c r="F13" s="96"/>
      <c r="G13" s="95">
        <f>avgprinc!AP6</f>
        <v>1956851.8204333622</v>
      </c>
      <c r="H13" s="566">
        <f>B13*0.001/'TA5'!B13</f>
        <v>9.8905055045578269E-2</v>
      </c>
      <c r="I13" s="577">
        <f>C13*0.001/'TA5'!B13</f>
        <v>0.10153234994891419</v>
      </c>
      <c r="J13" s="611"/>
      <c r="K13" s="577"/>
      <c r="L13" s="611"/>
      <c r="M13" s="597">
        <f>G13*0.001/'TA5'!F13</f>
        <v>0.10072847515784428</v>
      </c>
    </row>
    <row r="14" spans="1:13" s="98" customFormat="1" ht="15.05" customHeight="1">
      <c r="A14" s="103">
        <v>1918</v>
      </c>
      <c r="B14" s="454">
        <f>avgprinc!AK7</f>
        <v>1154198.8796856692</v>
      </c>
      <c r="C14" s="343">
        <f>avgprinc!AL7</f>
        <v>1184097.2841621758</v>
      </c>
      <c r="D14" s="380"/>
      <c r="E14" s="340"/>
      <c r="F14" s="340"/>
      <c r="G14" s="95">
        <f>avgprinc!AP7</f>
        <v>1761846.3648837027</v>
      </c>
      <c r="H14" s="566">
        <f>B14*0.001/'TA5'!B14</f>
        <v>8.4692153724443553E-2</v>
      </c>
      <c r="I14" s="577">
        <f>C14*0.001/'TA5'!B14</f>
        <v>8.688602196726275E-2</v>
      </c>
      <c r="J14" s="611"/>
      <c r="K14" s="577"/>
      <c r="L14" s="611"/>
      <c r="M14" s="597">
        <f>G14*0.001/'TA5'!F14</f>
        <v>8.6470971399211519E-2</v>
      </c>
    </row>
    <row r="15" spans="1:13" s="98" customFormat="1" ht="15.05" customHeight="1">
      <c r="A15" s="102">
        <v>1919</v>
      </c>
      <c r="B15" s="455">
        <f>avgprinc!AK8</f>
        <v>1169818.4537323541</v>
      </c>
      <c r="C15" s="342">
        <f>avgprinc!AL8</f>
        <v>1196633.8155647409</v>
      </c>
      <c r="D15" s="381"/>
      <c r="E15" s="341"/>
      <c r="F15" s="341"/>
      <c r="G15" s="99">
        <f>avgprinc!AP8</f>
        <v>1794556.5924846495</v>
      </c>
      <c r="H15" s="567">
        <f>B15*0.001/'TA5'!B15</f>
        <v>9.0589423925036314E-2</v>
      </c>
      <c r="I15" s="578">
        <f>C15*0.001/'TA5'!B15</f>
        <v>9.2665975353154836E-2</v>
      </c>
      <c r="J15" s="612"/>
      <c r="K15" s="578"/>
      <c r="L15" s="612"/>
      <c r="M15" s="598">
        <f>G15*0.001/'TA5'!F15</f>
        <v>9.2376412914631487E-2</v>
      </c>
    </row>
    <row r="16" spans="1:13" s="98" customFormat="1" ht="15.05" customHeight="1">
      <c r="A16" s="103">
        <v>1920</v>
      </c>
      <c r="B16" s="454">
        <f>avgprinc!AK9</f>
        <v>895274.24003020884</v>
      </c>
      <c r="C16" s="343">
        <f>avgprinc!AL9</f>
        <v>922200.26711053029</v>
      </c>
      <c r="D16" s="380"/>
      <c r="E16" s="340"/>
      <c r="F16" s="340"/>
      <c r="G16" s="95">
        <f>avgprinc!AP9</f>
        <v>1383004.1385789462</v>
      </c>
      <c r="H16" s="566">
        <f>B16*0.001/'TA5'!B16</f>
        <v>7.0866658116269479E-2</v>
      </c>
      <c r="I16" s="577">
        <f>C16*0.001/'TA5'!B16</f>
        <v>7.2998024652031937E-2</v>
      </c>
      <c r="J16" s="611"/>
      <c r="K16" s="577"/>
      <c r="L16" s="611"/>
      <c r="M16" s="597">
        <f>G16*0.001/'TA5'!F16</f>
        <v>7.2689267763863655E-2</v>
      </c>
    </row>
    <row r="17" spans="1:13" s="98" customFormat="1" ht="15.05" customHeight="1">
      <c r="A17" s="103">
        <v>1921</v>
      </c>
      <c r="B17" s="454">
        <f>avgprinc!AK10</f>
        <v>776275.6535960756</v>
      </c>
      <c r="C17" s="343">
        <f>avgprinc!AL10</f>
        <v>802826.25186419091</v>
      </c>
      <c r="D17" s="380"/>
      <c r="E17" s="340"/>
      <c r="F17" s="340"/>
      <c r="G17" s="95">
        <f>avgprinc!AP10</f>
        <v>1195811.1220213245</v>
      </c>
      <c r="H17" s="566">
        <f>B17*0.001/'TA5'!B17</f>
        <v>6.815438232150027E-2</v>
      </c>
      <c r="I17" s="577">
        <f>C17*0.001/'TA5'!B17</f>
        <v>7.0485435236591773E-2</v>
      </c>
      <c r="J17" s="611"/>
      <c r="K17" s="577"/>
      <c r="L17" s="611"/>
      <c r="M17" s="597">
        <f>G17*0.001/'TA5'!F17</f>
        <v>6.9875522950612626E-2</v>
      </c>
    </row>
    <row r="18" spans="1:13" s="98" customFormat="1" ht="15.05" customHeight="1">
      <c r="A18" s="103">
        <v>1922</v>
      </c>
      <c r="B18" s="454">
        <f>avgprinc!AK11</f>
        <v>824115.11839789455</v>
      </c>
      <c r="C18" s="343">
        <f>avgprinc!AL11</f>
        <v>855543.84907740366</v>
      </c>
      <c r="D18" s="380"/>
      <c r="E18" s="340"/>
      <c r="F18" s="340"/>
      <c r="G18" s="95">
        <f>avgprinc!AP11</f>
        <v>1266261.3834105912</v>
      </c>
      <c r="H18" s="566">
        <f>B18*0.001/'TA5'!B18</f>
        <v>6.6662186514723942E-2</v>
      </c>
      <c r="I18" s="577">
        <f>C18*0.001/'TA5'!B18</f>
        <v>6.9204438027536161E-2</v>
      </c>
      <c r="J18" s="611"/>
      <c r="K18" s="577"/>
      <c r="L18" s="611"/>
      <c r="M18" s="597">
        <f>G18*0.001/'TA5'!F18</f>
        <v>6.8365737665743914E-2</v>
      </c>
    </row>
    <row r="19" spans="1:13" s="98" customFormat="1" ht="15.05" customHeight="1">
      <c r="A19" s="103">
        <v>1923</v>
      </c>
      <c r="B19" s="454">
        <f>avgprinc!AK12</f>
        <v>933324.5586196417</v>
      </c>
      <c r="C19" s="343">
        <f>avgprinc!AL12</f>
        <v>961178.66292488365</v>
      </c>
      <c r="D19" s="380"/>
      <c r="E19" s="340"/>
      <c r="F19" s="340"/>
      <c r="G19" s="95">
        <f>avgprinc!AP12</f>
        <v>1432960.6431445968</v>
      </c>
      <c r="H19" s="566">
        <f>B19*0.001/'TA5'!B19</f>
        <v>6.7087171895556838E-2</v>
      </c>
      <c r="I19" s="577">
        <f>C19*0.001/'TA5'!B19</f>
        <v>6.908931902247506E-2</v>
      </c>
      <c r="J19" s="611"/>
      <c r="K19" s="577"/>
      <c r="L19" s="611"/>
      <c r="M19" s="597">
        <f>G19*0.001/'TA5'!F19</f>
        <v>6.8785842769296723E-2</v>
      </c>
    </row>
    <row r="20" spans="1:13" s="98" customFormat="1" ht="15.05" customHeight="1">
      <c r="A20" s="103">
        <v>1924</v>
      </c>
      <c r="B20" s="454">
        <f>avgprinc!AK13</f>
        <v>951988.26209170918</v>
      </c>
      <c r="C20" s="343">
        <f>avgprinc!AL13</f>
        <v>981663.49167299166</v>
      </c>
      <c r="D20" s="380"/>
      <c r="E20" s="340"/>
      <c r="F20" s="340"/>
      <c r="G20" s="95">
        <f>avgprinc!AP13</f>
        <v>1460384.7798812145</v>
      </c>
      <c r="H20" s="566">
        <f>B20*0.001/'TA5'!B20</f>
        <v>6.9316132277095308E-2</v>
      </c>
      <c r="I20" s="577">
        <f>C20*0.001/'TA5'!B20</f>
        <v>7.1476843938066595E-2</v>
      </c>
      <c r="J20" s="611"/>
      <c r="K20" s="577"/>
      <c r="L20" s="611"/>
      <c r="M20" s="597">
        <f>G20*0.001/'TA5'!F20</f>
        <v>7.1026413783033981E-2</v>
      </c>
    </row>
    <row r="21" spans="1:13" s="98" customFormat="1" ht="15.05" customHeight="1">
      <c r="A21" s="103">
        <v>1925</v>
      </c>
      <c r="B21" s="454">
        <f>avgprinc!AK14</f>
        <v>1137721.4652987758</v>
      </c>
      <c r="C21" s="343">
        <f>avgprinc!AL14</f>
        <v>1164894.685408928</v>
      </c>
      <c r="D21" s="380"/>
      <c r="E21" s="340"/>
      <c r="F21" s="340"/>
      <c r="G21" s="95">
        <f>avgprinc!AP14</f>
        <v>1738462.380233505</v>
      </c>
      <c r="H21" s="566">
        <f>B21*0.001/'TA5'!B21</f>
        <v>8.1372477001172158E-2</v>
      </c>
      <c r="I21" s="577">
        <f>C21*0.001/'TA5'!B21</f>
        <v>8.3315968704460425E-2</v>
      </c>
      <c r="J21" s="611"/>
      <c r="K21" s="577"/>
      <c r="L21" s="611"/>
      <c r="M21" s="597">
        <f>G21*0.001/'TA5'!F21</f>
        <v>8.3070163486292606E-2</v>
      </c>
    </row>
    <row r="22" spans="1:13" s="98" customFormat="1" ht="15.05" customHeight="1">
      <c r="A22" s="103">
        <v>1926</v>
      </c>
      <c r="B22" s="454">
        <f>avgprinc!AK15</f>
        <v>1336091.1334583091</v>
      </c>
      <c r="C22" s="343">
        <f>avgprinc!AL15</f>
        <v>1360432.8948450398</v>
      </c>
      <c r="D22" s="380"/>
      <c r="E22" s="340"/>
      <c r="F22" s="340"/>
      <c r="G22" s="95">
        <f>avgprinc!AP15</f>
        <v>2039067.6424359204</v>
      </c>
      <c r="H22" s="566">
        <f>B22*0.001/'TA5'!B22</f>
        <v>9.1292814846898274E-2</v>
      </c>
      <c r="I22" s="577">
        <f>C22*0.001/'TA5'!B22</f>
        <v>9.2956045639826457E-2</v>
      </c>
      <c r="J22" s="611"/>
      <c r="K22" s="577"/>
      <c r="L22" s="611"/>
      <c r="M22" s="597">
        <f>G22*0.001/'TA5'!F22</f>
        <v>9.2965897072087619E-2</v>
      </c>
    </row>
    <row r="23" spans="1:13" s="98" customFormat="1" ht="15.05" customHeight="1">
      <c r="A23" s="103">
        <v>1927</v>
      </c>
      <c r="B23" s="454">
        <f>avgprinc!AK16</f>
        <v>1225316.7199647094</v>
      </c>
      <c r="C23" s="343">
        <f>avgprinc!AL16</f>
        <v>1252881.9173236534</v>
      </c>
      <c r="D23" s="380"/>
      <c r="E23" s="340"/>
      <c r="F23" s="340"/>
      <c r="G23" s="95">
        <f>avgprinc!AP16</f>
        <v>1874327.5395319539</v>
      </c>
      <c r="H23" s="566">
        <f>B23*0.001/'TA5'!B23</f>
        <v>8.5292134032667624E-2</v>
      </c>
      <c r="I23" s="577">
        <f>C23*0.001/'TA5'!B23</f>
        <v>8.7210898764649492E-2</v>
      </c>
      <c r="J23" s="611"/>
      <c r="K23" s="577"/>
      <c r="L23" s="611"/>
      <c r="M23" s="597">
        <f>G23*0.001/'TA5'!F23</f>
        <v>8.6941843943371858E-2</v>
      </c>
    </row>
    <row r="24" spans="1:13" s="98" customFormat="1" ht="15.05" customHeight="1">
      <c r="A24" s="103">
        <v>1928</v>
      </c>
      <c r="B24" s="454">
        <f>avgprinc!AK17</f>
        <v>1370146.2898014733</v>
      </c>
      <c r="C24" s="343">
        <f>avgprinc!AL17</f>
        <v>1397045.1702389964</v>
      </c>
      <c r="D24" s="380"/>
      <c r="E24" s="340"/>
      <c r="F24" s="340"/>
      <c r="G24" s="95">
        <f>avgprinc!AP17</f>
        <v>2096563.4694770479</v>
      </c>
      <c r="H24" s="566">
        <f>B24*0.001/'TA5'!B24</f>
        <v>9.4353186060247715E-2</v>
      </c>
      <c r="I24" s="577">
        <f>C24*0.001/'TA5'!B24</f>
        <v>9.6205539410853594E-2</v>
      </c>
      <c r="J24" s="611"/>
      <c r="K24" s="577"/>
      <c r="L24" s="611"/>
      <c r="M24" s="597">
        <f>G24*0.001/'TA5'!F24</f>
        <v>9.5967874297853528E-2</v>
      </c>
    </row>
    <row r="25" spans="1:13" s="98" customFormat="1" ht="15.05" customHeight="1">
      <c r="A25" s="102">
        <v>1929</v>
      </c>
      <c r="B25" s="455">
        <f>avgprinc!AK18</f>
        <v>1461518.3977229465</v>
      </c>
      <c r="C25" s="342">
        <f>avgprinc!AL18</f>
        <v>1489293.5772407481</v>
      </c>
      <c r="D25" s="381"/>
      <c r="E25" s="341"/>
      <c r="F25" s="341"/>
      <c r="G25" s="99">
        <f>avgprinc!AP18</f>
        <v>2244316.3342462289</v>
      </c>
      <c r="H25" s="567">
        <f>B25*0.001/'TA5'!B25</f>
        <v>9.5866288526465074E-2</v>
      </c>
      <c r="I25" s="578">
        <f>C25*0.001/'TA5'!B25</f>
        <v>9.7688163213555182E-2</v>
      </c>
      <c r="J25" s="612"/>
      <c r="K25" s="578"/>
      <c r="L25" s="612"/>
      <c r="M25" s="598">
        <f>G25*0.001/'TA5'!F25</f>
        <v>9.7499884556585259E-2</v>
      </c>
    </row>
    <row r="26" spans="1:13" s="98" customFormat="1" ht="15.05" customHeight="1">
      <c r="A26" s="103">
        <v>1930</v>
      </c>
      <c r="B26" s="454">
        <f>avgprinc!AK19</f>
        <v>994738.93407342478</v>
      </c>
      <c r="C26" s="343">
        <f>avgprinc!AL19</f>
        <v>1019169.9378073805</v>
      </c>
      <c r="D26" s="380"/>
      <c r="E26" s="340"/>
      <c r="F26" s="340"/>
      <c r="G26" s="95">
        <f>avgprinc!AP19</f>
        <v>1543080.9098210195</v>
      </c>
      <c r="H26" s="566">
        <f>B26*0.001/'TA5'!B26</f>
        <v>7.2455854248196283E-2</v>
      </c>
      <c r="I26" s="577">
        <f>C26*0.001/'TA5'!B26</f>
        <v>7.4235385726305669E-2</v>
      </c>
      <c r="J26" s="611"/>
      <c r="K26" s="577"/>
      <c r="L26" s="611"/>
      <c r="M26" s="597">
        <f>G26*0.001/'TA5'!F26</f>
        <v>7.4057736845366179E-2</v>
      </c>
    </row>
    <row r="27" spans="1:13" s="98" customFormat="1" ht="15.05" customHeight="1">
      <c r="A27" s="103">
        <v>1931</v>
      </c>
      <c r="B27" s="454">
        <f>avgprinc!AK20</f>
        <v>655359.91921228427</v>
      </c>
      <c r="C27" s="343">
        <f>avgprinc!AL20</f>
        <v>687122.34105384478</v>
      </c>
      <c r="D27" s="380"/>
      <c r="E27" s="340"/>
      <c r="F27" s="340"/>
      <c r="G27" s="95">
        <f>avgprinc!AP20</f>
        <v>1020996.7054391592</v>
      </c>
      <c r="H27" s="566">
        <f>B27*0.001/'TA5'!B27</f>
        <v>5.3395769231949289E-2</v>
      </c>
      <c r="I27" s="577">
        <f>C27*0.001/'TA5'!B27</f>
        <v>5.5983628051479009E-2</v>
      </c>
      <c r="J27" s="611"/>
      <c r="K27" s="577"/>
      <c r="L27" s="611"/>
      <c r="M27" s="597">
        <f>G27*0.001/'TA5'!F27</f>
        <v>5.4786150041290844E-2</v>
      </c>
    </row>
    <row r="28" spans="1:13" s="98" customFormat="1" ht="15.05" customHeight="1">
      <c r="A28" s="103">
        <v>1932</v>
      </c>
      <c r="B28" s="454">
        <f>avgprinc!AK21</f>
        <v>558881.72306563775</v>
      </c>
      <c r="C28" s="343">
        <f>avgprinc!AL21</f>
        <v>583616.61447978846</v>
      </c>
      <c r="D28" s="380"/>
      <c r="E28" s="340"/>
      <c r="F28" s="340"/>
      <c r="G28" s="95">
        <f>avgprinc!AP21</f>
        <v>870398.0770110921</v>
      </c>
      <c r="H28" s="566">
        <f>B28*0.001/'TA5'!B28</f>
        <v>5.3883195702273685E-2</v>
      </c>
      <c r="I28" s="577">
        <f>C28*0.001/'TA5'!B28</f>
        <v>5.6267948933122577E-2</v>
      </c>
      <c r="J28" s="611"/>
      <c r="K28" s="577"/>
      <c r="L28" s="611"/>
      <c r="M28" s="597">
        <f>G28*0.001/'TA5'!F28</f>
        <v>5.5219656759877035E-2</v>
      </c>
    </row>
    <row r="29" spans="1:13" s="98" customFormat="1" ht="15.05" customHeight="1">
      <c r="A29" s="103">
        <v>1933</v>
      </c>
      <c r="B29" s="454">
        <f>avgprinc!AK22</f>
        <v>630531.2387660878</v>
      </c>
      <c r="C29" s="343">
        <f>avgprinc!AL22</f>
        <v>655104.52081322705</v>
      </c>
      <c r="D29" s="380"/>
      <c r="E29" s="340"/>
      <c r="F29" s="340"/>
      <c r="G29" s="95">
        <f>avgprinc!AP22</f>
        <v>980132.04961220815</v>
      </c>
      <c r="H29" s="566">
        <f>B29*0.001/'TA5'!B29</f>
        <v>6.2744655031695476E-2</v>
      </c>
      <c r="I29" s="577">
        <f>C29*0.001/'TA5'!B29</f>
        <v>6.5189961481636971E-2</v>
      </c>
      <c r="J29" s="611"/>
      <c r="K29" s="577"/>
      <c r="L29" s="611"/>
      <c r="M29" s="597">
        <f>G29*0.001/'TA5'!F29</f>
        <v>6.4090902319132767E-2</v>
      </c>
    </row>
    <row r="30" spans="1:13" s="98" customFormat="1" ht="15.05" customHeight="1">
      <c r="A30" s="103">
        <v>1934</v>
      </c>
      <c r="B30" s="454">
        <f>avgprinc!AK23</f>
        <v>703737.80410502222</v>
      </c>
      <c r="C30" s="343">
        <f>avgprinc!AL23</f>
        <v>728606.66831952217</v>
      </c>
      <c r="D30" s="380"/>
      <c r="E30" s="340"/>
      <c r="F30" s="340"/>
      <c r="G30" s="95">
        <f>avgprinc!AP23</f>
        <v>1098218.3005067597</v>
      </c>
      <c r="H30" s="566">
        <f>B30*0.001/'TA5'!B30</f>
        <v>6.238028380792271E-2</v>
      </c>
      <c r="I30" s="577">
        <f>C30*0.001/'TA5'!B30</f>
        <v>6.458469402808148E-2</v>
      </c>
      <c r="J30" s="611"/>
      <c r="K30" s="577"/>
      <c r="L30" s="611"/>
      <c r="M30" s="597">
        <f>G30*0.001/'TA5'!F30</f>
        <v>6.3866953154432193E-2</v>
      </c>
    </row>
    <row r="31" spans="1:13" s="98" customFormat="1" ht="15.05" customHeight="1">
      <c r="A31" s="103">
        <v>1935</v>
      </c>
      <c r="B31" s="454">
        <f>avgprinc!AK24</f>
        <v>834170.80159553466</v>
      </c>
      <c r="C31" s="343">
        <f>avgprinc!AL24</f>
        <v>863454.79411537433</v>
      </c>
      <c r="D31" s="380"/>
      <c r="E31" s="340"/>
      <c r="F31" s="340"/>
      <c r="G31" s="95">
        <f>avgprinc!AP24</f>
        <v>1303364.9385217861</v>
      </c>
      <c r="H31" s="566">
        <f>B31*0.001/'TA5'!B31</f>
        <v>6.7389362678524911E-2</v>
      </c>
      <c r="I31" s="577">
        <f>C31*0.001/'TA5'!B31</f>
        <v>6.9755100713013843E-2</v>
      </c>
      <c r="J31" s="611"/>
      <c r="K31" s="577"/>
      <c r="L31" s="611"/>
      <c r="M31" s="597">
        <f>G31*0.001/'TA5'!F31</f>
        <v>6.9032553994129262E-2</v>
      </c>
    </row>
    <row r="32" spans="1:13" s="98" customFormat="1" ht="15.05" customHeight="1">
      <c r="A32" s="103">
        <v>1936</v>
      </c>
      <c r="B32" s="454">
        <f>avgprinc!AK25</f>
        <v>1041454.1581750985</v>
      </c>
      <c r="C32" s="343">
        <f>avgprinc!AL25</f>
        <v>1068212.0008206738</v>
      </c>
      <c r="D32" s="380"/>
      <c r="E32" s="340"/>
      <c r="F32" s="340"/>
      <c r="G32" s="95">
        <f>avgprinc!AP25</f>
        <v>1622327.8603328604</v>
      </c>
      <c r="H32" s="566">
        <f>B32*0.001/'TA5'!B32</f>
        <v>7.6158593466891633E-2</v>
      </c>
      <c r="I32" s="577">
        <f>C32*0.001/'TA5'!B32</f>
        <v>7.8115318728487648E-2</v>
      </c>
      <c r="J32" s="611"/>
      <c r="K32" s="577"/>
      <c r="L32" s="611"/>
      <c r="M32" s="597">
        <f>G32*0.001/'TA5'!F32</f>
        <v>7.7753135674022006E-2</v>
      </c>
    </row>
    <row r="33" spans="1:13" s="98" customFormat="1" ht="15.05" customHeight="1">
      <c r="A33" s="103">
        <v>1937</v>
      </c>
      <c r="B33" s="454">
        <f>avgprinc!AK26</f>
        <v>1084337.2934972867</v>
      </c>
      <c r="C33" s="343">
        <f>avgprinc!AL26</f>
        <v>1115880.9274251293</v>
      </c>
      <c r="D33" s="380"/>
      <c r="E33" s="340"/>
      <c r="F33" s="340"/>
      <c r="G33" s="95">
        <f>avgprinc!AP26</f>
        <v>1691204.2360295104</v>
      </c>
      <c r="H33" s="566">
        <f>B33*0.001/'TA5'!B33</f>
        <v>7.4406774620872709E-2</v>
      </c>
      <c r="I33" s="577">
        <f>C33*0.001/'TA5'!B33</f>
        <v>7.6571285677042675E-2</v>
      </c>
      <c r="J33" s="611"/>
      <c r="K33" s="577"/>
      <c r="L33" s="611"/>
      <c r="M33" s="597">
        <f>G33*0.001/'TA5'!F33</f>
        <v>7.6058065090418681E-2</v>
      </c>
    </row>
    <row r="34" spans="1:13" s="98" customFormat="1" ht="15.05" customHeight="1">
      <c r="A34" s="103">
        <v>1938</v>
      </c>
      <c r="B34" s="454">
        <f>avgprinc!AK27</f>
        <v>862454.472120177</v>
      </c>
      <c r="C34" s="343">
        <f>avgprinc!AL27</f>
        <v>892063.95928317937</v>
      </c>
      <c r="D34" s="380"/>
      <c r="E34" s="340"/>
      <c r="F34" s="340"/>
      <c r="G34" s="95">
        <f>avgprinc!AP27</f>
        <v>1347208.724829518</v>
      </c>
      <c r="H34" s="566">
        <f>B34*0.001/'TA5'!B34</f>
        <v>6.3723766369493381E-2</v>
      </c>
      <c r="I34" s="577">
        <f>C34*0.001/'TA5'!B34</f>
        <v>6.5911508567243579E-2</v>
      </c>
      <c r="J34" s="611"/>
      <c r="K34" s="577"/>
      <c r="L34" s="611"/>
      <c r="M34" s="597">
        <f>G34*0.001/'TA5'!F34</f>
        <v>6.5313423633894349E-2</v>
      </c>
    </row>
    <row r="35" spans="1:13" s="98" customFormat="1" ht="15.05" customHeight="1">
      <c r="A35" s="102">
        <v>1939</v>
      </c>
      <c r="B35" s="455">
        <f>avgprinc!AK28</f>
        <v>998613.40649702819</v>
      </c>
      <c r="C35" s="342">
        <f>avgprinc!AL28</f>
        <v>1027831.6605390429</v>
      </c>
      <c r="D35" s="381"/>
      <c r="E35" s="341"/>
      <c r="F35" s="341"/>
      <c r="G35" s="99">
        <f>avgprinc!AP28</f>
        <v>1554396.8369579117</v>
      </c>
      <c r="H35" s="567">
        <f>B35*0.001/'TA5'!B35</f>
        <v>6.8940745235654896E-2</v>
      </c>
      <c r="I35" s="578">
        <f>C35*0.001/'TA5'!B35</f>
        <v>7.0957870376410936E-2</v>
      </c>
      <c r="J35" s="612"/>
      <c r="K35" s="578"/>
      <c r="L35" s="612"/>
      <c r="M35" s="598">
        <f>G35*0.001/'TA5'!F35</f>
        <v>7.0524129966390306E-2</v>
      </c>
    </row>
    <row r="36" spans="1:13" s="98" customFormat="1" ht="15.05" customHeight="1">
      <c r="A36" s="103">
        <v>1940</v>
      </c>
      <c r="B36" s="454">
        <f>avgprinc!AK29</f>
        <v>1246585.1995702835</v>
      </c>
      <c r="C36" s="343">
        <f>avgprinc!AL29</f>
        <v>1274090.4163796448</v>
      </c>
      <c r="D36" s="380"/>
      <c r="E36" s="340"/>
      <c r="F36" s="340"/>
      <c r="G36" s="95">
        <f>avgprinc!AP29</f>
        <v>1933535.1908995709</v>
      </c>
      <c r="H36" s="566">
        <f>B36*0.001/'TA5'!B36</f>
        <v>7.9302088360072409E-2</v>
      </c>
      <c r="I36" s="577">
        <f>C36*0.001/'TA5'!B36</f>
        <v>8.1051845323760738E-2</v>
      </c>
      <c r="J36" s="611"/>
      <c r="K36" s="577"/>
      <c r="L36" s="611"/>
      <c r="M36" s="597">
        <f>G36*0.001/'TA5'!F36</f>
        <v>8.0906816990872168E-2</v>
      </c>
    </row>
    <row r="37" spans="1:13" s="98" customFormat="1" ht="15.05" customHeight="1">
      <c r="A37" s="103">
        <v>1941</v>
      </c>
      <c r="B37" s="454">
        <f>avgprinc!AK30</f>
        <v>1631114.8469137757</v>
      </c>
      <c r="C37" s="343">
        <f>avgprinc!AL30</f>
        <v>1659417.1799778889</v>
      </c>
      <c r="D37" s="380"/>
      <c r="E37" s="340"/>
      <c r="F37" s="340"/>
      <c r="G37" s="95">
        <f>avgprinc!AP30</f>
        <v>2553512.7546482943</v>
      </c>
      <c r="H37" s="566">
        <f>B37*0.001/'TA5'!B37</f>
        <v>8.7488003687034466E-2</v>
      </c>
      <c r="I37" s="577">
        <f>C37*0.001/'TA5'!B37</f>
        <v>8.9006054132194645E-2</v>
      </c>
      <c r="J37" s="611"/>
      <c r="K37" s="577"/>
      <c r="L37" s="611"/>
      <c r="M37" s="597">
        <f>G37*0.001/'TA5'!F37</f>
        <v>8.9150004938661959E-2</v>
      </c>
    </row>
    <row r="38" spans="1:13" s="98" customFormat="1" ht="15.05" customHeight="1">
      <c r="A38" s="103">
        <v>1942</v>
      </c>
      <c r="B38" s="454">
        <f>avgprinc!AK31</f>
        <v>1892171.3195577003</v>
      </c>
      <c r="C38" s="343">
        <f>avgprinc!AL31</f>
        <v>1925632.5066627136</v>
      </c>
      <c r="D38" s="380"/>
      <c r="E38" s="340"/>
      <c r="F38" s="340"/>
      <c r="G38" s="95">
        <f>avgprinc!AP31</f>
        <v>2992910.9769391371</v>
      </c>
      <c r="H38" s="566">
        <f>B38*0.001/'TA5'!B38</f>
        <v>8.5817127445931118E-2</v>
      </c>
      <c r="I38" s="577">
        <f>C38*0.001/'TA5'!B38</f>
        <v>8.7334718865165972E-2</v>
      </c>
      <c r="J38" s="611"/>
      <c r="K38" s="577"/>
      <c r="L38" s="611"/>
      <c r="M38" s="597">
        <f>G38*0.001/'TA5'!F38</f>
        <v>8.750675499503778E-2</v>
      </c>
    </row>
    <row r="39" spans="1:13" s="98" customFormat="1" ht="15.05" customHeight="1">
      <c r="A39" s="103">
        <v>1943</v>
      </c>
      <c r="B39" s="454">
        <f>avgprinc!AK32</f>
        <v>1926438.3026340154</v>
      </c>
      <c r="C39" s="343">
        <f>avgprinc!AL32</f>
        <v>1962024.6934529021</v>
      </c>
      <c r="D39" s="380"/>
      <c r="E39" s="340"/>
      <c r="F39" s="340"/>
      <c r="G39" s="95">
        <f>avgprinc!AP32</f>
        <v>3076159.7483129539</v>
      </c>
      <c r="H39" s="566">
        <f>B39*0.001/'TA5'!B39</f>
        <v>7.5753002632659439E-2</v>
      </c>
      <c r="I39" s="577">
        <f>C39*0.001/'TA5'!B39</f>
        <v>7.7152360169157774E-2</v>
      </c>
      <c r="J39" s="611"/>
      <c r="K39" s="577"/>
      <c r="L39" s="611"/>
      <c r="M39" s="597">
        <f>G39*0.001/'TA5'!F39</f>
        <v>7.7430018557917007E-2</v>
      </c>
    </row>
    <row r="40" spans="1:13" s="98" customFormat="1" ht="15.05" customHeight="1">
      <c r="A40" s="103">
        <v>1944</v>
      </c>
      <c r="B40" s="454">
        <f>avgprinc!AK33</f>
        <v>1618772.9026035042</v>
      </c>
      <c r="C40" s="343">
        <f>avgprinc!AL33</f>
        <v>1656023.066428028</v>
      </c>
      <c r="D40" s="380"/>
      <c r="E40" s="340"/>
      <c r="F40" s="340"/>
      <c r="G40" s="95">
        <f>avgprinc!AP33</f>
        <v>2618893.0167617598</v>
      </c>
      <c r="H40" s="566">
        <f>B40*0.001/'TA5'!B40</f>
        <v>6.1675525548002867E-2</v>
      </c>
      <c r="I40" s="577">
        <f>C40*0.001/'TA5'!B40</f>
        <v>6.3094763185927077E-2</v>
      </c>
      <c r="J40" s="611"/>
      <c r="K40" s="577"/>
      <c r="L40" s="611"/>
      <c r="M40" s="597">
        <f>G40*0.001/'TA5'!F40</f>
        <v>6.3357708560201773E-2</v>
      </c>
    </row>
    <row r="41" spans="1:13" s="98" customFormat="1" ht="15.05" customHeight="1">
      <c r="A41" s="103">
        <v>1945</v>
      </c>
      <c r="B41" s="454">
        <f>avgprinc!AK34</f>
        <v>1339521.8189853197</v>
      </c>
      <c r="C41" s="343">
        <f>avgprinc!AL34</f>
        <v>1382079.5732850495</v>
      </c>
      <c r="D41" s="380"/>
      <c r="E41" s="340"/>
      <c r="F41" s="340"/>
      <c r="G41" s="95">
        <f>avgprinc!AP34</f>
        <v>2194927.7557337848</v>
      </c>
      <c r="H41" s="566">
        <f>B41*0.001/'TA5'!B41</f>
        <v>5.3129457427476545E-2</v>
      </c>
      <c r="I41" s="577">
        <f>C41*0.001/'TA5'!B41</f>
        <v>5.481742574813387E-2</v>
      </c>
      <c r="J41" s="611"/>
      <c r="K41" s="577"/>
      <c r="L41" s="611"/>
      <c r="M41" s="597">
        <f>G41*0.001/'TA5'!F41</f>
        <v>5.4816677842051478E-2</v>
      </c>
    </row>
    <row r="42" spans="1:13" s="98" customFormat="1" ht="15.05" customHeight="1">
      <c r="A42" s="103">
        <v>1946</v>
      </c>
      <c r="B42" s="454">
        <f>avgprinc!AK35</f>
        <v>1095479.2728421856</v>
      </c>
      <c r="C42" s="343">
        <f>avgprinc!AL35</f>
        <v>1141585.509631888</v>
      </c>
      <c r="D42" s="380"/>
      <c r="E42" s="340"/>
      <c r="F42" s="340"/>
      <c r="G42" s="95">
        <f>avgprinc!AP35</f>
        <v>1817122.0776005629</v>
      </c>
      <c r="H42" s="566">
        <f>B42*0.001/'TA5'!B42</f>
        <v>4.9739741667224613E-2</v>
      </c>
      <c r="I42" s="577">
        <f>C42*0.001/'TA5'!B42</f>
        <v>5.1833174527179844E-2</v>
      </c>
      <c r="J42" s="611"/>
      <c r="K42" s="577"/>
      <c r="L42" s="611"/>
      <c r="M42" s="597">
        <f>G42*0.001/'TA5'!F42</f>
        <v>5.1534904084458523E-2</v>
      </c>
    </row>
    <row r="43" spans="1:13" s="98" customFormat="1" ht="15.05" customHeight="1">
      <c r="A43" s="103">
        <v>1947</v>
      </c>
      <c r="B43" s="454">
        <f>avgprinc!AK36</f>
        <v>1226538.6961509502</v>
      </c>
      <c r="C43" s="343">
        <f>avgprinc!AL36</f>
        <v>1263539.2995933664</v>
      </c>
      <c r="D43" s="380"/>
      <c r="E43" s="340"/>
      <c r="F43" s="340"/>
      <c r="G43" s="95">
        <f>avgprinc!AP36</f>
        <v>2022109.424241981</v>
      </c>
      <c r="H43" s="566">
        <f>B43*0.001/'TA5'!B43</f>
        <v>5.7500404254926904E-2</v>
      </c>
      <c r="I43" s="577">
        <f>C43*0.001/'TA5'!B43</f>
        <v>5.9235000694722664E-2</v>
      </c>
      <c r="J43" s="611"/>
      <c r="K43" s="577"/>
      <c r="L43" s="611"/>
      <c r="M43" s="597">
        <f>G43*0.001/'TA5'!F43</f>
        <v>5.9252110653826365E-2</v>
      </c>
    </row>
    <row r="44" spans="1:13" s="98" customFormat="1" ht="15.05" customHeight="1">
      <c r="A44" s="103">
        <v>1948</v>
      </c>
      <c r="B44" s="454">
        <f>avgprinc!AK37</f>
        <v>1447671.4734044676</v>
      </c>
      <c r="C44" s="343">
        <f>avgprinc!AL37</f>
        <v>1484535.8392938722</v>
      </c>
      <c r="D44" s="380"/>
      <c r="E44" s="340"/>
      <c r="F44" s="340"/>
      <c r="G44" s="95">
        <f>avgprinc!AP37</f>
        <v>2385970.1033521825</v>
      </c>
      <c r="H44" s="566">
        <f>B44*0.001/'TA5'!B44</f>
        <v>6.4824711259883636E-2</v>
      </c>
      <c r="I44" s="577">
        <f>C44*0.001/'TA5'!B44</f>
        <v>6.6475446194198179E-2</v>
      </c>
      <c r="J44" s="611"/>
      <c r="K44" s="577"/>
      <c r="L44" s="611"/>
      <c r="M44" s="597">
        <f>G44*0.001/'TA5'!F44</f>
        <v>6.6616968820118624E-2</v>
      </c>
    </row>
    <row r="45" spans="1:13" s="98" customFormat="1" ht="15.05" customHeight="1">
      <c r="A45" s="102">
        <v>1949</v>
      </c>
      <c r="B45" s="455">
        <f>avgprinc!AK38</f>
        <v>1362997.6720688001</v>
      </c>
      <c r="C45" s="342">
        <f>avgprinc!AL38</f>
        <v>1396584.4391239129</v>
      </c>
      <c r="D45" s="381"/>
      <c r="E45" s="341"/>
      <c r="F45" s="341"/>
      <c r="G45" s="99">
        <f>avgprinc!AP38</f>
        <v>2251024.8162095323</v>
      </c>
      <c r="H45" s="567">
        <f>B45*0.001/'TA5'!B45</f>
        <v>6.3016332441852188E-2</v>
      </c>
      <c r="I45" s="578">
        <f>C45*0.001/'TA5'!B45</f>
        <v>6.4569170661435887E-2</v>
      </c>
      <c r="J45" s="612"/>
      <c r="K45" s="578"/>
      <c r="L45" s="612"/>
      <c r="M45" s="598">
        <f>G45*0.001/'TA5'!F45</f>
        <v>6.472855581618453E-2</v>
      </c>
    </row>
    <row r="46" spans="1:13" s="98" customFormat="1" ht="15.05" customHeight="1">
      <c r="A46" s="103">
        <v>1950</v>
      </c>
      <c r="B46" s="454">
        <f>avgprinc!AK39</f>
        <v>1599187.8712978009</v>
      </c>
      <c r="C46" s="343">
        <f>avgprinc!AL39</f>
        <v>1631756.1041514587</v>
      </c>
      <c r="D46" s="380"/>
      <c r="E46" s="340"/>
      <c r="F46" s="340"/>
      <c r="G46" s="95">
        <f>avgprinc!AP39</f>
        <v>2631046.9737946321</v>
      </c>
      <c r="H46" s="566">
        <f>B46*0.001/'TA5'!B46</f>
        <v>6.7918759751582444E-2</v>
      </c>
      <c r="I46" s="577">
        <f>C46*0.001/'TA5'!B46</f>
        <v>6.9301958075195333E-2</v>
      </c>
      <c r="J46" s="611"/>
      <c r="K46" s="577"/>
      <c r="L46" s="611"/>
      <c r="M46" s="597">
        <f>G46*0.001/'TA5'!F46</f>
        <v>6.9622843150749958E-2</v>
      </c>
    </row>
    <row r="47" spans="1:13" s="98" customFormat="1" ht="15.05" customHeight="1">
      <c r="A47" s="103">
        <v>1951</v>
      </c>
      <c r="B47" s="454">
        <f>avgprinc!AK40</f>
        <v>1603017.4909084958</v>
      </c>
      <c r="C47" s="343">
        <f>avgprinc!AL40</f>
        <v>1637386.0524465491</v>
      </c>
      <c r="D47" s="380"/>
      <c r="E47" s="340"/>
      <c r="F47" s="340"/>
      <c r="G47" s="95">
        <f>avgprinc!AP40</f>
        <v>2647614.7429081537</v>
      </c>
      <c r="H47" s="566">
        <f>B47*0.001/'TA5'!B47</f>
        <v>6.3609207684084373E-2</v>
      </c>
      <c r="I47" s="577">
        <f>C47*0.001/'TA5'!B47</f>
        <v>6.4972983800736892E-2</v>
      </c>
      <c r="J47" s="611"/>
      <c r="K47" s="577"/>
      <c r="L47" s="611"/>
      <c r="M47" s="597">
        <f>G47*0.001/'TA5'!F47</f>
        <v>6.5302395296202229E-2</v>
      </c>
    </row>
    <row r="48" spans="1:13" s="98" customFormat="1" ht="15.05" customHeight="1">
      <c r="A48" s="103">
        <v>1952</v>
      </c>
      <c r="B48" s="454">
        <f>avgprinc!AK41</f>
        <v>1532195.5143835193</v>
      </c>
      <c r="C48" s="343">
        <f>avgprinc!AL41</f>
        <v>1569252.1562631547</v>
      </c>
      <c r="D48" s="380"/>
      <c r="E48" s="340"/>
      <c r="F48" s="340"/>
      <c r="G48" s="95">
        <f>avgprinc!AP41</f>
        <v>2537598.0907272575</v>
      </c>
      <c r="H48" s="566">
        <f>B48*0.001/'TA5'!B48</f>
        <v>5.9272231336727724E-2</v>
      </c>
      <c r="I48" s="577">
        <f>C48*0.001/'TA5'!B48</f>
        <v>6.070574933716108E-2</v>
      </c>
      <c r="J48" s="611"/>
      <c r="K48" s="577"/>
      <c r="L48" s="611"/>
      <c r="M48" s="597">
        <f>G48*0.001/'TA5'!F48</f>
        <v>6.0916332336751665E-2</v>
      </c>
    </row>
    <row r="49" spans="1:13" s="98" customFormat="1" ht="15.05" customHeight="1">
      <c r="A49" s="103">
        <v>1953</v>
      </c>
      <c r="B49" s="454">
        <f>avgprinc!AK42</f>
        <v>1486008.151870307</v>
      </c>
      <c r="C49" s="343">
        <f>avgprinc!AL42</f>
        <v>1521770.8469029211</v>
      </c>
      <c r="D49" s="380"/>
      <c r="E49" s="340"/>
      <c r="F49" s="340"/>
      <c r="G49" s="95">
        <f>avgprinc!AP42</f>
        <v>2463921.9305461105</v>
      </c>
      <c r="H49" s="566">
        <f>B49*0.001/'TA5'!B49</f>
        <v>5.5766519618993218E-2</v>
      </c>
      <c r="I49" s="577">
        <f>C49*0.001/'TA5'!B49</f>
        <v>5.710861254873538E-2</v>
      </c>
      <c r="J49" s="611"/>
      <c r="K49" s="577"/>
      <c r="L49" s="611"/>
      <c r="M49" s="597">
        <f>G49*0.001/'TA5'!F49</f>
        <v>5.7359190291064163E-2</v>
      </c>
    </row>
    <row r="50" spans="1:13" s="98" customFormat="1" ht="15.05" customHeight="1">
      <c r="A50" s="103">
        <v>1954</v>
      </c>
      <c r="B50" s="454">
        <f>avgprinc!AK43</f>
        <v>1431054.7979928122</v>
      </c>
      <c r="C50" s="343">
        <f>avgprinc!AL43</f>
        <v>1466187.4757280475</v>
      </c>
      <c r="D50" s="380"/>
      <c r="E50" s="340"/>
      <c r="F50" s="340"/>
      <c r="G50" s="95">
        <f>avgprinc!AP43</f>
        <v>2372892.3986395593</v>
      </c>
      <c r="H50" s="566">
        <f>B50*0.001/'TA5'!B50</f>
        <v>5.483605905439809E-2</v>
      </c>
      <c r="I50" s="577">
        <f>C50*0.001/'TA5'!B50</f>
        <v>5.6182295127070257E-2</v>
      </c>
      <c r="J50" s="611"/>
      <c r="K50" s="577"/>
      <c r="L50" s="611"/>
      <c r="M50" s="597">
        <f>G50*0.001/'TA5'!F50</f>
        <v>5.6427967985133332E-2</v>
      </c>
    </row>
    <row r="51" spans="1:13" s="98" customFormat="1" ht="15.05" customHeight="1">
      <c r="A51" s="103">
        <v>1955</v>
      </c>
      <c r="B51" s="454">
        <f>avgprinc!AK44</f>
        <v>1699895.7107807999</v>
      </c>
      <c r="C51" s="343">
        <f>avgprinc!AL44</f>
        <v>1731474.2477366501</v>
      </c>
      <c r="D51" s="380"/>
      <c r="E51" s="340"/>
      <c r="F51" s="340"/>
      <c r="G51" s="95">
        <f>avgprinc!AP44</f>
        <v>2808617.9175423249</v>
      </c>
      <c r="H51" s="566">
        <f>B51*0.001/'TA5'!B51</f>
        <v>6.0804045222778803E-2</v>
      </c>
      <c r="I51" s="577">
        <f>C51*0.001/'TA5'!B51</f>
        <v>6.1933586745211829E-2</v>
      </c>
      <c r="J51" s="611"/>
      <c r="K51" s="577"/>
      <c r="L51" s="611"/>
      <c r="M51" s="597">
        <f>G51*0.001/'TA5'!F51</f>
        <v>6.2396551872392923E-2</v>
      </c>
    </row>
    <row r="52" spans="1:13" s="98" customFormat="1" ht="15.05" customHeight="1">
      <c r="A52" s="103">
        <v>1956</v>
      </c>
      <c r="B52" s="454">
        <f>avgprinc!AK45</f>
        <v>1620724.0590146706</v>
      </c>
      <c r="C52" s="343">
        <f>avgprinc!AL45</f>
        <v>1654808.7069412428</v>
      </c>
      <c r="D52" s="380"/>
      <c r="E52" s="340"/>
      <c r="F52" s="340"/>
      <c r="G52" s="95">
        <f>avgprinc!AP45</f>
        <v>2681510.0902797226</v>
      </c>
      <c r="H52" s="566">
        <f>B52*0.001/'TA5'!B52</f>
        <v>5.6884834837607604E-2</v>
      </c>
      <c r="I52" s="577">
        <f>C52*0.001/'TA5'!B52</f>
        <v>5.808115172882463E-2</v>
      </c>
      <c r="J52" s="611"/>
      <c r="K52" s="577"/>
      <c r="L52" s="611"/>
      <c r="M52" s="597">
        <f>G52*0.001/'TA5'!F52</f>
        <v>5.8450536150081792E-2</v>
      </c>
    </row>
    <row r="53" spans="1:13" s="98" customFormat="1" ht="15.05" customHeight="1">
      <c r="A53" s="103">
        <v>1957</v>
      </c>
      <c r="B53" s="454">
        <f>avgprinc!AK46</f>
        <v>1555328.0186649393</v>
      </c>
      <c r="C53" s="343">
        <f>avgprinc!AL46</f>
        <v>1590330.6616904512</v>
      </c>
      <c r="D53" s="380"/>
      <c r="E53" s="340"/>
      <c r="F53" s="340"/>
      <c r="G53" s="95">
        <f>avgprinc!AP46</f>
        <v>2574362.1416186569</v>
      </c>
      <c r="H53" s="566">
        <f>B53*0.001/'TA5'!B53</f>
        <v>5.4486251964771588E-2</v>
      </c>
      <c r="I53" s="577">
        <f>C53*0.001/'TA5'!B53</f>
        <v>5.5712464573580665E-2</v>
      </c>
      <c r="J53" s="611"/>
      <c r="K53" s="577"/>
      <c r="L53" s="611"/>
      <c r="M53" s="597">
        <f>G53*0.001/'TA5'!F53</f>
        <v>5.6035003157467657E-2</v>
      </c>
    </row>
    <row r="54" spans="1:13" s="98" customFormat="1" ht="15.05" customHeight="1">
      <c r="A54" s="103">
        <v>1958</v>
      </c>
      <c r="B54" s="454">
        <f>avgprinc!AK47</f>
        <v>1361822.0873528344</v>
      </c>
      <c r="C54" s="343">
        <f>avgprinc!AL47</f>
        <v>1399573.5579995292</v>
      </c>
      <c r="D54" s="380"/>
      <c r="E54" s="340"/>
      <c r="F54" s="340"/>
      <c r="G54" s="95">
        <f>avgprinc!AP47</f>
        <v>2261150.5566994692</v>
      </c>
      <c r="H54" s="566">
        <f>B54*0.001/'TA5'!B54</f>
        <v>4.9074416512798105E-2</v>
      </c>
      <c r="I54" s="577">
        <f>C54*0.001/'TA5'!B54</f>
        <v>5.0434822847584306E-2</v>
      </c>
      <c r="J54" s="611"/>
      <c r="K54" s="577"/>
      <c r="L54" s="611"/>
      <c r="M54" s="597">
        <f>G54*0.001/'TA5'!F54</f>
        <v>5.0628429479182016E-2</v>
      </c>
    </row>
    <row r="55" spans="1:13" s="98" customFormat="1" ht="15.05" customHeight="1">
      <c r="A55" s="102">
        <v>1959</v>
      </c>
      <c r="B55" s="455">
        <f>avgprinc!AK48</f>
        <v>1566579.8054518057</v>
      </c>
      <c r="C55" s="342">
        <f>avgprinc!AL48</f>
        <v>1597630.0131275901</v>
      </c>
      <c r="D55" s="381"/>
      <c r="E55" s="341"/>
      <c r="F55" s="341"/>
      <c r="G55" s="99">
        <f>avgprinc!AP48</f>
        <v>2606667.7201941982</v>
      </c>
      <c r="H55" s="567">
        <f>B55*0.001/'TA5'!B55</f>
        <v>5.3182498742367509E-2</v>
      </c>
      <c r="I55" s="578">
        <f>C55*0.001/'TA5'!B55</f>
        <v>5.4236596098225738E-2</v>
      </c>
      <c r="J55" s="612"/>
      <c r="K55" s="578"/>
      <c r="L55" s="612"/>
      <c r="M55" s="598">
        <f>G55*0.001/'TA5'!F55</f>
        <v>5.4708691549205504E-2</v>
      </c>
    </row>
    <row r="56" spans="1:13">
      <c r="A56" s="78">
        <v>1960</v>
      </c>
      <c r="B56" s="454">
        <f>avgprinc!AK49</f>
        <v>1554969.9968346464</v>
      </c>
      <c r="C56" s="343">
        <f>avgprinc!AL49</f>
        <v>1587314.1374890893</v>
      </c>
      <c r="D56" s="380"/>
      <c r="E56" s="340"/>
      <c r="F56" s="340"/>
      <c r="G56" s="95">
        <f>avgprinc!AP49</f>
        <v>2592206.2158339238</v>
      </c>
      <c r="H56" s="566">
        <f>B56*0.001/'TA5'!B56</f>
        <v>5.1828431801750278E-2</v>
      </c>
      <c r="I56" s="577">
        <f>C56*0.001/'TA5'!B56</f>
        <v>5.2906488671984067E-2</v>
      </c>
      <c r="J56" s="611"/>
      <c r="K56" s="577"/>
      <c r="L56" s="611"/>
      <c r="M56" s="597">
        <f>G56*0.001/'TA5'!F56</f>
        <v>5.3309231653913845E-2</v>
      </c>
    </row>
    <row r="57" spans="1:13">
      <c r="A57" s="78">
        <v>1961</v>
      </c>
      <c r="B57" s="454">
        <f>avgprinc!AK50</f>
        <v>1564950.788755513</v>
      </c>
      <c r="C57" s="343">
        <f>avgprinc!AL50</f>
        <v>1598442.2042980222</v>
      </c>
      <c r="D57" s="380"/>
      <c r="E57" s="340"/>
      <c r="F57" s="340"/>
      <c r="G57" s="95">
        <f>avgprinc!AP50</f>
        <v>2586283.6698307586</v>
      </c>
      <c r="H57" s="566">
        <f>B57*0.001/'TA5'!B57</f>
        <v>5.1491317114120763E-2</v>
      </c>
      <c r="I57" s="577">
        <f>C57*0.001/'TA5'!B57</f>
        <v>5.2593279623543515E-2</v>
      </c>
      <c r="J57" s="611"/>
      <c r="K57" s="577"/>
      <c r="L57" s="611"/>
      <c r="M57" s="597">
        <f>G57*0.001/'TA5'!F57</f>
        <v>5.2970146943390473E-2</v>
      </c>
    </row>
    <row r="58" spans="1:13">
      <c r="A58" s="78">
        <v>1962</v>
      </c>
      <c r="B58" s="456">
        <f>avgprinc!AK51</f>
        <v>1630837.4446074897</v>
      </c>
      <c r="C58" s="344">
        <f>avgprinc!AL51</f>
        <v>1662803.4462946646</v>
      </c>
      <c r="D58" s="559">
        <f>avgprinc!AM51</f>
        <v>1398093.7597903956</v>
      </c>
      <c r="E58" s="559">
        <f>avgprinc!AN51</f>
        <v>1737336.8836390027</v>
      </c>
      <c r="F58" s="559">
        <f>avgprinc!AO51</f>
        <v>1574354.5201399543</v>
      </c>
      <c r="G58" s="92">
        <f>avgprinc!AP51</f>
        <v>2664534.396680499</v>
      </c>
      <c r="H58" s="568">
        <f>B58*0.001/'TA5'!B58</f>
        <v>5.1102932542562492E-2</v>
      </c>
      <c r="I58" s="579">
        <f>C58*0.001/'TA5'!B58</f>
        <v>5.2104599773883827E-2</v>
      </c>
      <c r="J58" s="579">
        <f>D58*0.001/'TA5'!C58</f>
        <v>4.1794814169406884E-2</v>
      </c>
      <c r="K58" s="579">
        <f>E58*0.001/'TA5'!D58</f>
        <v>3.7868283689022064E-2</v>
      </c>
      <c r="L58" s="579">
        <f>F58*0.001/'TA5'!E58</f>
        <v>8.4044672548770918E-2</v>
      </c>
      <c r="M58" s="586">
        <f>G58*0.001/'TA5'!F58</f>
        <v>5.2389562129974365E-2</v>
      </c>
    </row>
    <row r="59" spans="1:13">
      <c r="A59" s="78">
        <v>1963</v>
      </c>
      <c r="B59" s="457">
        <f>avgprinc!AK52</f>
        <v>1722597.1909787997</v>
      </c>
      <c r="C59" s="345">
        <f>avgprinc!AL52</f>
        <v>1755152.7819787506</v>
      </c>
      <c r="D59" s="560">
        <f>avgprinc!AM52</f>
        <v>1493680.4684209558</v>
      </c>
      <c r="E59" s="560">
        <f>avgprinc!AN52</f>
        <v>1843890.6478464839</v>
      </c>
      <c r="F59" s="560">
        <f>avgprinc!AO52</f>
        <v>1670847.0784280458</v>
      </c>
      <c r="G59" s="73">
        <f>avgprinc!AP52</f>
        <v>2821192.3552693059</v>
      </c>
      <c r="H59" s="569">
        <f>B59*0.001/'TA5'!B59</f>
        <v>5.2205542102456093E-2</v>
      </c>
      <c r="I59" s="580">
        <f>C59*0.001/'TA5'!B59</f>
        <v>5.3192181512713432E-2</v>
      </c>
      <c r="J59" s="587">
        <f>D59*0.001/'TA5'!C59</f>
        <v>4.3048746514006177E-2</v>
      </c>
      <c r="K59" s="580">
        <f>E59*0.001/'TA5'!D59</f>
        <v>3.8785169327782615E-2</v>
      </c>
      <c r="L59" s="587">
        <f>F59*0.001/'TA5'!E59</f>
        <v>8.5777522652906668E-2</v>
      </c>
      <c r="M59" s="588">
        <f>G59*0.001/'TA5'!F59</f>
        <v>5.3830754011869431E-2</v>
      </c>
    </row>
    <row r="60" spans="1:13">
      <c r="A60" s="78">
        <v>1964</v>
      </c>
      <c r="B60" s="457">
        <f>avgprinc!AK53</f>
        <v>1830779.5386266375</v>
      </c>
      <c r="C60" s="345">
        <f>avgprinc!AL53</f>
        <v>1864147.9177866303</v>
      </c>
      <c r="D60" s="560">
        <f>avgprinc!AM53</f>
        <v>1589267.177051516</v>
      </c>
      <c r="E60" s="560">
        <f>avgprinc!AN53</f>
        <v>1950444.412053965</v>
      </c>
      <c r="F60" s="560">
        <f>avgprinc!AO53</f>
        <v>1767339.6367161372</v>
      </c>
      <c r="G60" s="73">
        <f>avgprinc!AP53</f>
        <v>3007698.522973754</v>
      </c>
      <c r="H60" s="569">
        <f>B60*0.001/'TA5'!B60</f>
        <v>5.3308151662349715E-2</v>
      </c>
      <c r="I60" s="580">
        <f>C60*0.001/'TA5'!B60</f>
        <v>5.4279763251543059E-2</v>
      </c>
      <c r="J60" s="587">
        <f>D60*0.001/'TA5'!C60</f>
        <v>4.4215738773345947E-2</v>
      </c>
      <c r="K60" s="580">
        <f>E60*0.001/'TA5'!D60</f>
        <v>3.9640087634325027E-2</v>
      </c>
      <c r="L60" s="587">
        <f>F60*0.001/'TA5'!E60</f>
        <v>8.7382458150386796E-2</v>
      </c>
      <c r="M60" s="588">
        <f>G60*0.001/'TA5'!F60</f>
        <v>5.5271945893764503E-2</v>
      </c>
    </row>
    <row r="61" spans="1:13">
      <c r="A61" s="78">
        <v>1965</v>
      </c>
      <c r="B61" s="457">
        <f>avgprinc!AK54</f>
        <v>1902440.3058714129</v>
      </c>
      <c r="C61" s="345">
        <f>avgprinc!AL54</f>
        <v>1938508.8739497247</v>
      </c>
      <c r="D61" s="560">
        <f>avgprinc!AM54</f>
        <v>1659774.1748218639</v>
      </c>
      <c r="E61" s="560">
        <f>avgprinc!AN54</f>
        <v>2020612.5770632019</v>
      </c>
      <c r="F61" s="560">
        <f>avgprinc!AO54</f>
        <v>1834823.7404823825</v>
      </c>
      <c r="G61" s="73">
        <f>avgprinc!AP54</f>
        <v>3118234.8148138728</v>
      </c>
      <c r="H61" s="569">
        <f>B61*0.001/'TA5'!B61</f>
        <v>5.2664058282971375E-2</v>
      </c>
      <c r="I61" s="580">
        <f>C61*0.001/'TA5'!B61</f>
        <v>5.3662521764636026E-2</v>
      </c>
      <c r="J61" s="587">
        <f>D61*0.001/'TA5'!C61</f>
        <v>4.3901630920203362E-2</v>
      </c>
      <c r="K61" s="580">
        <f>E61*0.001/'TA5'!D61</f>
        <v>3.9021061161601672E-2</v>
      </c>
      <c r="L61" s="587">
        <f>F61*0.001/'TA5'!E61</f>
        <v>8.6774375555140157E-2</v>
      </c>
      <c r="M61" s="588">
        <f>G61*0.001/'TA5'!F61</f>
        <v>5.4570715874433511E-2</v>
      </c>
    </row>
    <row r="62" spans="1:13">
      <c r="A62" s="78">
        <v>1966</v>
      </c>
      <c r="B62" s="457">
        <f>avgprinc!AK55</f>
        <v>1966259.6281778459</v>
      </c>
      <c r="C62" s="345">
        <f>avgprinc!AL55</f>
        <v>2005014.6759763188</v>
      </c>
      <c r="D62" s="560">
        <f>avgprinc!AM55</f>
        <v>1730281.172592212</v>
      </c>
      <c r="E62" s="560">
        <f>avgprinc!AN55</f>
        <v>2090780.7420724386</v>
      </c>
      <c r="F62" s="560">
        <f>avgprinc!AO55</f>
        <v>1902307.8442486278</v>
      </c>
      <c r="G62" s="73">
        <f>avgprinc!AP55</f>
        <v>3211270.9305282254</v>
      </c>
      <c r="H62" s="569">
        <f>B62*0.001/'TA5'!B62</f>
        <v>5.2019964903593056E-2</v>
      </c>
      <c r="I62" s="580">
        <f>C62*0.001/'TA5'!B62</f>
        <v>5.3045280277729034E-2</v>
      </c>
      <c r="J62" s="587">
        <f>D62*0.001/'TA5'!C62</f>
        <v>4.3617028743028641E-2</v>
      </c>
      <c r="K62" s="580">
        <f>E62*0.001/'TA5'!D62</f>
        <v>3.8460765033960335E-2</v>
      </c>
      <c r="L62" s="587">
        <f>F62*0.001/'TA5'!E62</f>
        <v>8.6216971278190627E-2</v>
      </c>
      <c r="M62" s="588">
        <f>G62*0.001/'TA5'!F62</f>
        <v>5.3869485855102539E-2</v>
      </c>
    </row>
    <row r="63" spans="1:13">
      <c r="A63" s="78">
        <v>1967</v>
      </c>
      <c r="B63" s="457">
        <f>avgprinc!AK56</f>
        <v>1878317.1469563653</v>
      </c>
      <c r="C63" s="345">
        <f>avgprinc!AL56</f>
        <v>1923766.6448947296</v>
      </c>
      <c r="D63" s="560">
        <f>avgprinc!AM56</f>
        <v>1695135.4990075205</v>
      </c>
      <c r="E63" s="560">
        <f>avgprinc!AN56</f>
        <v>2027856.7693979596</v>
      </c>
      <c r="F63" s="560">
        <f>avgprinc!AO56</f>
        <v>1809025.0468022202</v>
      </c>
      <c r="G63" s="73">
        <f>avgprinc!AP56</f>
        <v>3091212.6223771228</v>
      </c>
      <c r="H63" s="570">
        <f>B63*0.001/'TA5'!B63</f>
        <v>4.9015425145626068E-2</v>
      </c>
      <c r="I63" s="581">
        <f>C63*0.001/'TA5'!B63</f>
        <v>5.0201447680592537E-2</v>
      </c>
      <c r="J63" s="587">
        <f>D63*0.001/'TA5'!C63</f>
        <v>4.1755463927984231E-2</v>
      </c>
      <c r="K63" s="580">
        <f>E63*0.001/'TA5'!D63</f>
        <v>3.7424731999635696E-2</v>
      </c>
      <c r="L63" s="587">
        <f>F63*0.001/'TA5'!E63</f>
        <v>7.8015066683292389E-2</v>
      </c>
      <c r="M63" s="588">
        <f>G63*0.001/'TA5'!F63</f>
        <v>5.1186154596507542E-2</v>
      </c>
    </row>
    <row r="64" spans="1:13">
      <c r="A64" s="78">
        <v>1968</v>
      </c>
      <c r="B64" s="457">
        <f>avgprinc!AK57</f>
        <v>1923486.0124212608</v>
      </c>
      <c r="C64" s="345">
        <f>avgprinc!AL57</f>
        <v>1972342.2094935363</v>
      </c>
      <c r="D64" s="560">
        <f>avgprinc!AM57</f>
        <v>1764704.1639047309</v>
      </c>
      <c r="E64" s="560">
        <f>avgprinc!AN57</f>
        <v>2091975.9507233519</v>
      </c>
      <c r="F64" s="560">
        <f>avgprinc!AO57</f>
        <v>1824013.4244022742</v>
      </c>
      <c r="G64" s="73">
        <f>avgprinc!AP57</f>
        <v>3157833.4978071689</v>
      </c>
      <c r="H64" s="570">
        <f>B64*0.001/'TA5'!B64</f>
        <v>4.8767458647489548E-2</v>
      </c>
      <c r="I64" s="581">
        <f>C64*0.001/'TA5'!B64</f>
        <v>5.0006143283098936E-2</v>
      </c>
      <c r="J64" s="587">
        <f>D64*0.001/'TA5'!C64</f>
        <v>4.2255275882780552E-2</v>
      </c>
      <c r="K64" s="580">
        <f>E64*0.001/'TA5'!D64</f>
        <v>3.7600292824208736E-2</v>
      </c>
      <c r="L64" s="587">
        <f>F64*0.001/'TA5'!E64</f>
        <v>7.6686762273311629E-2</v>
      </c>
      <c r="M64" s="588">
        <f>G64*0.001/'TA5'!F64</f>
        <v>5.0504311686381698E-2</v>
      </c>
    </row>
    <row r="65" spans="1:13">
      <c r="A65" s="83">
        <v>1969</v>
      </c>
      <c r="B65" s="458">
        <f>avgprinc!AK58</f>
        <v>1828659.0854862684</v>
      </c>
      <c r="C65" s="346">
        <f>avgprinc!AL58</f>
        <v>1880466.6052896238</v>
      </c>
      <c r="D65" s="562">
        <f>avgprinc!AM58</f>
        <v>1660571.3948276469</v>
      </c>
      <c r="E65" s="562">
        <f>avgprinc!AN58</f>
        <v>1999833.8917702257</v>
      </c>
      <c r="F65" s="562">
        <f>avgprinc!AO58</f>
        <v>1738628.9062337021</v>
      </c>
      <c r="G65" s="79">
        <f>avgprinc!AP58</f>
        <v>3008748.3407818</v>
      </c>
      <c r="H65" s="571">
        <f>B65*0.001/'TA5'!B65</f>
        <v>4.5756856910884387E-2</v>
      </c>
      <c r="I65" s="582">
        <f>C65*0.001/'TA5'!B65</f>
        <v>4.7053188900463283E-2</v>
      </c>
      <c r="J65" s="589">
        <f>D65*0.001/'TA5'!C65</f>
        <v>3.9197565289214253E-2</v>
      </c>
      <c r="K65" s="583">
        <f>E65*0.001/'TA5'!D65</f>
        <v>3.5333291860297322E-2</v>
      </c>
      <c r="L65" s="589">
        <f>F65*0.001/'TA5'!E65</f>
        <v>7.2333166375756264E-2</v>
      </c>
      <c r="M65" s="590">
        <f>G65*0.001/'TA5'!F65</f>
        <v>4.7318215423729271E-2</v>
      </c>
    </row>
    <row r="66" spans="1:13">
      <c r="A66" s="78">
        <v>1970</v>
      </c>
      <c r="B66" s="457">
        <f>avgprinc!AK59</f>
        <v>1627956.4779899067</v>
      </c>
      <c r="C66" s="345">
        <f>avgprinc!AL59</f>
        <v>1683491.9932251128</v>
      </c>
      <c r="D66" s="560">
        <f>avgprinc!AM59</f>
        <v>1455771.8082085375</v>
      </c>
      <c r="E66" s="560">
        <f>avgprinc!AN59</f>
        <v>1796179.0918850212</v>
      </c>
      <c r="F66" s="560">
        <f>avgprinc!AO59</f>
        <v>1536368.8722191912</v>
      </c>
      <c r="G66" s="73">
        <f>avgprinc!AP59</f>
        <v>2690061.957473299</v>
      </c>
      <c r="H66" s="570">
        <f>B66*0.001/'TA5'!B66</f>
        <v>4.1753133526071899E-2</v>
      </c>
      <c r="I66" s="581">
        <f>C66*0.001/'TA5'!B66</f>
        <v>4.317748473840765E-2</v>
      </c>
      <c r="J66" s="587">
        <f>D66*0.001/'TA5'!C66</f>
        <v>3.5286434285808355E-2</v>
      </c>
      <c r="K66" s="580">
        <f>E66*0.001/'TA5'!D66</f>
        <v>3.2541076012421399E-2</v>
      </c>
      <c r="L66" s="587">
        <f>F66*0.001/'TA5'!E66</f>
        <v>6.6052962560206638E-2</v>
      </c>
      <c r="M66" s="588">
        <f>G66*0.001/'TA5'!F66</f>
        <v>4.3255412703729242E-2</v>
      </c>
    </row>
    <row r="67" spans="1:13">
      <c r="A67" s="78">
        <v>1971</v>
      </c>
      <c r="B67" s="457">
        <f>avgprinc!AK60</f>
        <v>1625511.8428576803</v>
      </c>
      <c r="C67" s="345">
        <f>avgprinc!AL60</f>
        <v>1683584.778398447</v>
      </c>
      <c r="D67" s="560">
        <f>avgprinc!AM60</f>
        <v>1463023.4729766063</v>
      </c>
      <c r="E67" s="560">
        <f>avgprinc!AN60</f>
        <v>1800433.051908918</v>
      </c>
      <c r="F67" s="560">
        <f>avgprinc!AO60</f>
        <v>1530966.5616807262</v>
      </c>
      <c r="G67" s="73">
        <f>avgprinc!AP60</f>
        <v>2685057.439880928</v>
      </c>
      <c r="H67" s="570">
        <f>B67*0.001/'TA5'!B67</f>
        <v>4.1480744665022926E-2</v>
      </c>
      <c r="I67" s="581">
        <f>C67*0.001/'TA5'!B67</f>
        <v>4.2962683182850007E-2</v>
      </c>
      <c r="J67" s="587">
        <f>D67*0.001/'TA5'!C67</f>
        <v>3.5181961095076986E-2</v>
      </c>
      <c r="K67" s="580">
        <f>E67*0.001/'TA5'!D67</f>
        <v>3.2555377649259754E-2</v>
      </c>
      <c r="L67" s="587">
        <f>F67*0.001/'TA5'!E67</f>
        <v>6.5018634428270161E-2</v>
      </c>
      <c r="M67" s="588">
        <f>G67*0.001/'TA5'!F67</f>
        <v>4.295192419886007E-2</v>
      </c>
    </row>
    <row r="68" spans="1:13">
      <c r="A68" s="78">
        <v>1972</v>
      </c>
      <c r="B68" s="457">
        <f>avgprinc!AK61</f>
        <v>1657942.0609495263</v>
      </c>
      <c r="C68" s="345">
        <f>avgprinc!AL61</f>
        <v>1720447.631635366</v>
      </c>
      <c r="D68" s="560">
        <f>avgprinc!AM61</f>
        <v>1499714.0082917344</v>
      </c>
      <c r="E68" s="560">
        <f>avgprinc!AN61</f>
        <v>1856893.2109541232</v>
      </c>
      <c r="F68" s="560">
        <f>avgprinc!AO61</f>
        <v>1551711.2175623784</v>
      </c>
      <c r="G68" s="73">
        <f>avgprinc!AP61</f>
        <v>2738644.7217294089</v>
      </c>
      <c r="H68" s="570">
        <f>B68*0.001/'TA5'!B68</f>
        <v>4.0818813824444071E-2</v>
      </c>
      <c r="I68" s="581">
        <f>C68*0.001/'TA5'!B68</f>
        <v>4.2357711541626479E-2</v>
      </c>
      <c r="J68" s="587">
        <f>D68*0.001/'TA5'!C68</f>
        <v>3.4874282562668675E-2</v>
      </c>
      <c r="K68" s="580">
        <f>E68*0.001/'TA5'!D68</f>
        <v>3.2454122458148049E-2</v>
      </c>
      <c r="L68" s="587">
        <f>F68*0.001/'TA5'!E68</f>
        <v>6.2818596867145984E-2</v>
      </c>
      <c r="M68" s="588">
        <f>G68*0.001/'TA5'!F68</f>
        <v>4.236070193201158E-2</v>
      </c>
    </row>
    <row r="69" spans="1:13">
      <c r="A69" s="78">
        <v>1973</v>
      </c>
      <c r="B69" s="457">
        <f>avgprinc!AK62</f>
        <v>1647273.3070931251</v>
      </c>
      <c r="C69" s="345">
        <f>avgprinc!AL62</f>
        <v>1718129.1527295122</v>
      </c>
      <c r="D69" s="560">
        <f>avgprinc!AM62</f>
        <v>1496927.4521822447</v>
      </c>
      <c r="E69" s="560">
        <f>avgprinc!AN62</f>
        <v>1885035.0641619221</v>
      </c>
      <c r="F69" s="560">
        <f>avgprinc!AO62</f>
        <v>1509949.0192785764</v>
      </c>
      <c r="G69" s="73">
        <f>avgprinc!AP62</f>
        <v>2723377.7042744812</v>
      </c>
      <c r="H69" s="570">
        <f>B69*0.001/'TA5'!B69</f>
        <v>3.8927068842895096E-2</v>
      </c>
      <c r="I69" s="581">
        <f>C69*0.001/'TA5'!B69</f>
        <v>4.0601478528969892E-2</v>
      </c>
      <c r="J69" s="587">
        <f>D69*0.001/'TA5'!C69</f>
        <v>3.3322541920824733E-2</v>
      </c>
      <c r="K69" s="580">
        <f>E69*0.001/'TA5'!D69</f>
        <v>3.1455131397706275E-2</v>
      </c>
      <c r="L69" s="587">
        <f>F69*0.001/'TA5'!E69</f>
        <v>5.9015154554799658E-2</v>
      </c>
      <c r="M69" s="588">
        <f>G69*0.001/'TA5'!F69</f>
        <v>4.0537868011369937E-2</v>
      </c>
    </row>
    <row r="70" spans="1:13">
      <c r="A70" s="78">
        <v>1974</v>
      </c>
      <c r="B70" s="457">
        <f>avgprinc!AK63</f>
        <v>1529917.8907131401</v>
      </c>
      <c r="C70" s="345">
        <f>avgprinc!AL63</f>
        <v>1607604.8803223057</v>
      </c>
      <c r="D70" s="560">
        <f>avgprinc!AM63</f>
        <v>1392617.6062231478</v>
      </c>
      <c r="E70" s="560">
        <f>avgprinc!AN63</f>
        <v>1793970.1733887868</v>
      </c>
      <c r="F70" s="560">
        <f>avgprinc!AO63</f>
        <v>1361268.5394469567</v>
      </c>
      <c r="G70" s="73">
        <f>avgprinc!AP63</f>
        <v>2533983.1327033765</v>
      </c>
      <c r="H70" s="570">
        <f>B70*0.001/'TA5'!B70</f>
        <v>3.7214194867374317E-2</v>
      </c>
      <c r="I70" s="581">
        <f>C70*0.001/'TA5'!B70</f>
        <v>3.9103877174852635E-2</v>
      </c>
      <c r="J70" s="587">
        <f>D70*0.001/'TA5'!C70</f>
        <v>3.1745914589237152E-2</v>
      </c>
      <c r="K70" s="580">
        <f>E70*0.001/'TA5'!D70</f>
        <v>3.0810399018491811E-2</v>
      </c>
      <c r="L70" s="587">
        <f>F70*0.001/'TA5'!E70</f>
        <v>5.4740250971008202E-2</v>
      </c>
      <c r="M70" s="588">
        <f>G70*0.001/'TA5'!F70</f>
        <v>3.8965576407406388E-2</v>
      </c>
    </row>
    <row r="71" spans="1:13">
      <c r="A71" s="78">
        <v>1975</v>
      </c>
      <c r="B71" s="457">
        <f>avgprinc!AK64</f>
        <v>1451663.1846421456</v>
      </c>
      <c r="C71" s="345">
        <f>avgprinc!AL64</f>
        <v>1531477.7507774525</v>
      </c>
      <c r="D71" s="560">
        <f>avgprinc!AM64</f>
        <v>1311049.713470109</v>
      </c>
      <c r="E71" s="560">
        <f>avgprinc!AN64</f>
        <v>1708555.9948582298</v>
      </c>
      <c r="F71" s="560">
        <f>avgprinc!AO64</f>
        <v>1295672.988551901</v>
      </c>
      <c r="G71" s="73">
        <f>avgprinc!AP64</f>
        <v>2403019.420348593</v>
      </c>
      <c r="H71" s="570">
        <f>B71*0.001/'TA5'!B71</f>
        <v>3.6482493736684773E-2</v>
      </c>
      <c r="I71" s="581">
        <f>C71*0.001/'TA5'!B71</f>
        <v>3.8488354627787651E-2</v>
      </c>
      <c r="J71" s="587">
        <f>D71*0.001/'TA5'!C71</f>
        <v>3.1175160369741668E-2</v>
      </c>
      <c r="K71" s="580">
        <f>E71*0.001/'TA5'!D71</f>
        <v>3.0908798808297888E-2</v>
      </c>
      <c r="L71" s="587">
        <f>F71*0.001/'TA5'!E71</f>
        <v>5.2029861352366424E-2</v>
      </c>
      <c r="M71" s="588">
        <f>G71*0.001/'TA5'!F71</f>
        <v>3.8253452881448879E-2</v>
      </c>
    </row>
    <row r="72" spans="1:13">
      <c r="A72" s="78">
        <v>1976</v>
      </c>
      <c r="B72" s="457">
        <f>avgprinc!AK65</f>
        <v>1511704.100659814</v>
      </c>
      <c r="C72" s="345">
        <f>avgprinc!AL65</f>
        <v>1591378.2133843163</v>
      </c>
      <c r="D72" s="560">
        <f>avgprinc!AM65</f>
        <v>1368445.0709760867</v>
      </c>
      <c r="E72" s="560">
        <f>avgprinc!AN65</f>
        <v>1775232.6827015809</v>
      </c>
      <c r="F72" s="560">
        <f>avgprinc!AO65</f>
        <v>1352030.7288021289</v>
      </c>
      <c r="G72" s="73">
        <f>avgprinc!AP65</f>
        <v>2494400.8616102189</v>
      </c>
      <c r="H72" s="570">
        <f>B72*0.001/'TA5'!B72</f>
        <v>3.6651536675378807E-2</v>
      </c>
      <c r="I72" s="581">
        <f>C72*0.001/'TA5'!B72</f>
        <v>3.858324980847528E-2</v>
      </c>
      <c r="J72" s="587">
        <f>D72*0.001/'TA5'!C72</f>
        <v>3.1336059225466784E-2</v>
      </c>
      <c r="K72" s="580">
        <f>E72*0.001/'TA5'!D72</f>
        <v>3.1112802682926592E-2</v>
      </c>
      <c r="L72" s="587">
        <f>F72*0.001/'TA5'!E72</f>
        <v>5.1647979354243041E-2</v>
      </c>
      <c r="M72" s="588">
        <f>G72*0.001/'TA5'!F72</f>
        <v>3.8451158504752669E-2</v>
      </c>
    </row>
    <row r="73" spans="1:13">
      <c r="A73" s="78">
        <v>1977</v>
      </c>
      <c r="B73" s="457">
        <f>avgprinc!AK66</f>
        <v>1592564.4038517762</v>
      </c>
      <c r="C73" s="345">
        <f>avgprinc!AL66</f>
        <v>1673086.9711423551</v>
      </c>
      <c r="D73" s="560">
        <f>avgprinc!AM66</f>
        <v>1440687.2791199137</v>
      </c>
      <c r="E73" s="560">
        <f>avgprinc!AN66</f>
        <v>1866444.7465374093</v>
      </c>
      <c r="F73" s="560">
        <f>avgprinc!AO66</f>
        <v>1423805.5912258914</v>
      </c>
      <c r="G73" s="73">
        <f>avgprinc!AP66</f>
        <v>2618674.1373591842</v>
      </c>
      <c r="H73" s="570">
        <f>B73*0.001/'TA5'!B73</f>
        <v>3.7448559850972167E-2</v>
      </c>
      <c r="I73" s="581">
        <f>C73*0.001/'TA5'!B73</f>
        <v>3.9342018083017294E-2</v>
      </c>
      <c r="J73" s="587">
        <f>D73*0.001/'TA5'!C73</f>
        <v>3.2100052896357319E-2</v>
      </c>
      <c r="K73" s="580">
        <f>E73*0.001/'TA5'!D73</f>
        <v>3.1904307543886297E-2</v>
      </c>
      <c r="L73" s="587">
        <f>F73*0.001/'TA5'!E73</f>
        <v>5.2113806725884608E-2</v>
      </c>
      <c r="M73" s="588">
        <f>G73*0.001/'TA5'!F73</f>
        <v>3.9313586677379497E-2</v>
      </c>
    </row>
    <row r="74" spans="1:13">
      <c r="A74" s="78">
        <v>1978</v>
      </c>
      <c r="B74" s="457">
        <f>avgprinc!AK67</f>
        <v>1688794.8112862047</v>
      </c>
      <c r="C74" s="345">
        <f>avgprinc!AL67</f>
        <v>1775207.3032223035</v>
      </c>
      <c r="D74" s="560">
        <f>avgprinc!AM67</f>
        <v>1529876.1031116219</v>
      </c>
      <c r="E74" s="560">
        <f>avgprinc!AN67</f>
        <v>2007142.095482667</v>
      </c>
      <c r="F74" s="560">
        <f>avgprinc!AO67</f>
        <v>1480158.8583767202</v>
      </c>
      <c r="G74" s="73">
        <f>avgprinc!AP67</f>
        <v>2771586.6720637134</v>
      </c>
      <c r="H74" s="570">
        <f>B74*0.001/'TA5'!B74</f>
        <v>3.8348828666041612E-2</v>
      </c>
      <c r="I74" s="581">
        <f>C74*0.001/'TA5'!B74</f>
        <v>4.0311066959123128E-2</v>
      </c>
      <c r="J74" s="587">
        <f>D74*0.001/'TA5'!C74</f>
        <v>3.2724513986015502E-2</v>
      </c>
      <c r="K74" s="580">
        <f>E74*0.001/'TA5'!D74</f>
        <v>3.3255676127883937E-2</v>
      </c>
      <c r="L74" s="587">
        <f>F74*0.001/'TA5'!E74</f>
        <v>5.1967101611531064E-2</v>
      </c>
      <c r="M74" s="588">
        <f>G74*0.001/'TA5'!F74</f>
        <v>4.0340626208798851E-2</v>
      </c>
    </row>
    <row r="75" spans="1:13">
      <c r="A75" s="83">
        <v>1979</v>
      </c>
      <c r="B75" s="458">
        <f>avgprinc!AK68</f>
        <v>1853169.0222271716</v>
      </c>
      <c r="C75" s="346">
        <f>avgprinc!AL68</f>
        <v>1946720.4190332692</v>
      </c>
      <c r="D75" s="562">
        <f>avgprinc!AM68</f>
        <v>1656973.3314323013</v>
      </c>
      <c r="E75" s="562">
        <f>avgprinc!AN68</f>
        <v>2224081.8445308586</v>
      </c>
      <c r="F75" s="562">
        <f>avgprinc!AO68</f>
        <v>1582084.7246013372</v>
      </c>
      <c r="G75" s="79">
        <f>avgprinc!AP68</f>
        <v>3033462.101660755</v>
      </c>
      <c r="H75" s="572">
        <f>B75*0.001/'TA5'!B75</f>
        <v>4.1922740638256066E-2</v>
      </c>
      <c r="I75" s="583">
        <f>C75*0.001/'TA5'!B75</f>
        <v>4.4039078056812293E-2</v>
      </c>
      <c r="J75" s="589">
        <f>D75*0.001/'TA5'!C75</f>
        <v>3.5369452089071281E-2</v>
      </c>
      <c r="K75" s="583">
        <f>E75*0.001/'TA5'!D75</f>
        <v>3.7148308008909225E-2</v>
      </c>
      <c r="L75" s="589">
        <f>F75*0.001/'TA5'!E75</f>
        <v>5.4887440055608749E-2</v>
      </c>
      <c r="M75" s="590">
        <f>G75*0.001/'TA5'!F75</f>
        <v>4.4155899435281767E-2</v>
      </c>
    </row>
    <row r="76" spans="1:13">
      <c r="A76" s="78">
        <v>1980</v>
      </c>
      <c r="B76" s="457">
        <f>avgprinc!AK69</f>
        <v>1656521.7129033918</v>
      </c>
      <c r="C76" s="345">
        <f>avgprinc!AL69</f>
        <v>1755994.0423717473</v>
      </c>
      <c r="D76" s="560">
        <f>avgprinc!AM69</f>
        <v>1521729.8593674025</v>
      </c>
      <c r="E76" s="560">
        <f>avgprinc!AN69</f>
        <v>2069531.5416362202</v>
      </c>
      <c r="F76" s="560">
        <f>avgprinc!AO69</f>
        <v>1352754.4388515311</v>
      </c>
      <c r="G76" s="73">
        <f>avgprinc!AP69</f>
        <v>2716513.2398821684</v>
      </c>
      <c r="H76" s="569">
        <f>B76*0.001/'TA5'!B76</f>
        <v>3.8599606603384018E-2</v>
      </c>
      <c r="I76" s="580">
        <f>C76*0.001/'TA5'!B76</f>
        <v>4.0917471051216132E-2</v>
      </c>
      <c r="J76" s="587">
        <f>D76*0.001/'TA5'!C76</f>
        <v>3.343608230352401E-2</v>
      </c>
      <c r="K76" s="580">
        <f>E76*0.001/'TA5'!D76</f>
        <v>3.5546120256185525E-2</v>
      </c>
      <c r="L76" s="587">
        <f>F76*0.001/'TA5'!E76</f>
        <v>4.8044215887784965E-2</v>
      </c>
      <c r="M76" s="588">
        <f>G76*0.001/'TA5'!F76</f>
        <v>4.0796454995870604E-2</v>
      </c>
    </row>
    <row r="77" spans="1:13">
      <c r="A77" s="78">
        <v>1981</v>
      </c>
      <c r="B77" s="457">
        <f>avgprinc!AK70</f>
        <v>1764900.6255955892</v>
      </c>
      <c r="C77" s="345">
        <f>avgprinc!AL70</f>
        <v>1860862.8841521379</v>
      </c>
      <c r="D77" s="560">
        <f>avgprinc!AM70</f>
        <v>1619081.4971841204</v>
      </c>
      <c r="E77" s="560">
        <f>avgprinc!AN70</f>
        <v>2170566.3919539647</v>
      </c>
      <c r="F77" s="560">
        <f>avgprinc!AO70</f>
        <v>1467966.7601896585</v>
      </c>
      <c r="G77" s="73">
        <f>avgprinc!AP70</f>
        <v>2875099.1950084176</v>
      </c>
      <c r="H77" s="569">
        <f>B77*0.001/'TA5'!B77</f>
        <v>4.081274941563607E-2</v>
      </c>
      <c r="I77" s="580">
        <f>C77*0.001/'TA5'!B77</f>
        <v>4.3031845241785049E-2</v>
      </c>
      <c r="J77" s="587">
        <f>D77*0.001/'TA5'!C77</f>
        <v>3.5472646355628974E-2</v>
      </c>
      <c r="K77" s="580">
        <f>E77*0.001/'TA5'!D77</f>
        <v>3.7292234599590302E-2</v>
      </c>
      <c r="L77" s="587">
        <f>F77*0.001/'TA5'!E77</f>
        <v>5.0916779786348336E-2</v>
      </c>
      <c r="M77" s="588">
        <f>G77*0.001/'TA5'!F77</f>
        <v>4.2887952178716653E-2</v>
      </c>
    </row>
    <row r="78" spans="1:13">
      <c r="A78" s="78">
        <v>1982</v>
      </c>
      <c r="B78" s="457">
        <f>avgprinc!AK71</f>
        <v>1768095.7299612449</v>
      </c>
      <c r="C78" s="345">
        <f>avgprinc!AL71</f>
        <v>1869189.7119355106</v>
      </c>
      <c r="D78" s="560">
        <f>avgprinc!AM71</f>
        <v>1638339.9134732885</v>
      </c>
      <c r="E78" s="560">
        <f>avgprinc!AN71</f>
        <v>2237050.9886669382</v>
      </c>
      <c r="F78" s="560">
        <f>avgprinc!AO71</f>
        <v>1404709.2512573255</v>
      </c>
      <c r="G78" s="73">
        <f>avgprinc!AP71</f>
        <v>2879950.6506107124</v>
      </c>
      <c r="H78" s="569">
        <f>B78*0.001/'TA5'!B78</f>
        <v>4.2275190353393548E-2</v>
      </c>
      <c r="I78" s="580">
        <f>C78*0.001/'TA5'!B78</f>
        <v>4.4692348688840859E-2</v>
      </c>
      <c r="J78" s="587">
        <f>D78*0.001/'TA5'!C78</f>
        <v>3.7223860621452332E-2</v>
      </c>
      <c r="K78" s="580">
        <f>E78*0.001/'TA5'!D78</f>
        <v>3.9918519556522376E-2</v>
      </c>
      <c r="L78" s="587">
        <f>F78*0.001/'TA5'!E78</f>
        <v>4.9437664449214935E-2</v>
      </c>
      <c r="M78" s="588">
        <f>G78*0.001/'TA5'!F78</f>
        <v>4.4462345540523529E-2</v>
      </c>
    </row>
    <row r="79" spans="1:13">
      <c r="A79" s="78">
        <v>1983</v>
      </c>
      <c r="B79" s="457">
        <f>avgprinc!AK72</f>
        <v>1815148.0679363762</v>
      </c>
      <c r="C79" s="345">
        <f>avgprinc!AL72</f>
        <v>1912414.7245446292</v>
      </c>
      <c r="D79" s="560">
        <f>avgprinc!AM72</f>
        <v>1689362.4918061667</v>
      </c>
      <c r="E79" s="560">
        <f>avgprinc!AN72</f>
        <v>2305954.1917427429</v>
      </c>
      <c r="F79" s="560">
        <f>avgprinc!AO72</f>
        <v>1425764.6970355068</v>
      </c>
      <c r="G79" s="73">
        <f>avgprinc!AP72</f>
        <v>2957251.5746480636</v>
      </c>
      <c r="H79" s="569">
        <f>B79*0.001/'TA5'!B79</f>
        <v>4.273219034075737E-2</v>
      </c>
      <c r="I79" s="580">
        <f>C79*0.001/'TA5'!B79</f>
        <v>4.5022040605545044E-2</v>
      </c>
      <c r="J79" s="587">
        <f>D79*0.001/'TA5'!C79</f>
        <v>3.790268674492836E-2</v>
      </c>
      <c r="K79" s="580">
        <f>E79*0.001/'TA5'!D79</f>
        <v>4.1105616837739944E-2</v>
      </c>
      <c r="L79" s="587">
        <f>F79*0.001/'TA5'!E79</f>
        <v>4.8183940351009376E-2</v>
      </c>
      <c r="M79" s="588">
        <f>G79*0.001/'TA5'!F79</f>
        <v>4.5044079422950731E-2</v>
      </c>
    </row>
    <row r="80" spans="1:13">
      <c r="A80" s="78">
        <v>1984</v>
      </c>
      <c r="B80" s="457">
        <f>avgprinc!AK73</f>
        <v>2185489.1832230515</v>
      </c>
      <c r="C80" s="345">
        <f>avgprinc!AL73</f>
        <v>2294729.6055524764</v>
      </c>
      <c r="D80" s="560">
        <f>avgprinc!AM73</f>
        <v>2056875.5260259474</v>
      </c>
      <c r="E80" s="560">
        <f>avgprinc!AN73</f>
        <v>2721695.2704289565</v>
      </c>
      <c r="F80" s="560">
        <f>avgprinc!AO73</f>
        <v>1788826.1314902948</v>
      </c>
      <c r="G80" s="73">
        <f>avgprinc!AP73</f>
        <v>3511975.0294043748</v>
      </c>
      <c r="H80" s="569">
        <f>B80*0.001/'TA5'!B80</f>
        <v>4.8234511166810989E-2</v>
      </c>
      <c r="I80" s="580">
        <f>C80*0.001/'TA5'!B80</f>
        <v>5.0645485520362847E-2</v>
      </c>
      <c r="J80" s="587">
        <f>D80*0.001/'TA5'!C80</f>
        <v>4.3320547789335244E-2</v>
      </c>
      <c r="K80" s="580">
        <f>E80*0.001/'TA5'!D80</f>
        <v>4.5786563307046897E-2</v>
      </c>
      <c r="L80" s="587">
        <f>F80*0.001/'TA5'!E80</f>
        <v>5.6194692850112922E-2</v>
      </c>
      <c r="M80" s="588">
        <f>G80*0.001/'TA5'!F80</f>
        <v>5.0228785723447814E-2</v>
      </c>
    </row>
    <row r="81" spans="1:13">
      <c r="A81" s="78">
        <v>1985</v>
      </c>
      <c r="B81" s="457">
        <f>avgprinc!AK74</f>
        <v>2170431.7489726548</v>
      </c>
      <c r="C81" s="345">
        <f>avgprinc!AL74</f>
        <v>2278773.2940059477</v>
      </c>
      <c r="D81" s="560">
        <f>avgprinc!AM74</f>
        <v>1945034.2841901002</v>
      </c>
      <c r="E81" s="560">
        <f>avgprinc!AN74</f>
        <v>2842380.8620048603</v>
      </c>
      <c r="F81" s="560">
        <f>avgprinc!AO74</f>
        <v>1614161.364275171</v>
      </c>
      <c r="G81" s="73">
        <f>avgprinc!AP74</f>
        <v>3529698.2864647978</v>
      </c>
      <c r="H81" s="569">
        <f>B81*0.001/'TA5'!B81</f>
        <v>4.7091364860534668E-2</v>
      </c>
      <c r="I81" s="580">
        <f>C81*0.001/'TA5'!B81</f>
        <v>4.9442026764154434E-2</v>
      </c>
      <c r="J81" s="587">
        <f>D81*0.001/'TA5'!C81</f>
        <v>4.0334995836019516E-2</v>
      </c>
      <c r="K81" s="580">
        <f>E81*0.001/'TA5'!D81</f>
        <v>4.6781584620475769E-2</v>
      </c>
      <c r="L81" s="587">
        <f>F81*0.001/'TA5'!E81</f>
        <v>5.0275307148694992E-2</v>
      </c>
      <c r="M81" s="588">
        <f>G81*0.001/'TA5'!F81</f>
        <v>4.9748297780752175E-2</v>
      </c>
    </row>
    <row r="82" spans="1:13">
      <c r="A82" s="78">
        <v>1986</v>
      </c>
      <c r="B82" s="457">
        <f>avgprinc!AK75</f>
        <v>2003540.3232924079</v>
      </c>
      <c r="C82" s="345">
        <f>avgprinc!AL75</f>
        <v>2122865.9947915613</v>
      </c>
      <c r="D82" s="560">
        <f>avgprinc!AM75</f>
        <v>1920977.4159658432</v>
      </c>
      <c r="E82" s="560">
        <f>avgprinc!AN75</f>
        <v>2622652.8445201688</v>
      </c>
      <c r="F82" s="560">
        <f>avgprinc!AO75</f>
        <v>1523327.1730841249</v>
      </c>
      <c r="G82" s="73">
        <f>avgprinc!AP75</f>
        <v>3278512.9136763755</v>
      </c>
      <c r="H82" s="569">
        <f>B82*0.001/'TA5'!B82</f>
        <v>4.3088208884000771E-2</v>
      </c>
      <c r="I82" s="580">
        <f>C82*0.001/'TA5'!B82</f>
        <v>4.5654430985450731E-2</v>
      </c>
      <c r="J82" s="587">
        <f>D82*0.001/'TA5'!C82</f>
        <v>3.9040911942720406E-2</v>
      </c>
      <c r="K82" s="580">
        <f>E82*0.001/'TA5'!D82</f>
        <v>4.2867016047239297E-2</v>
      </c>
      <c r="L82" s="587">
        <f>F82*0.001/'TA5'!E82</f>
        <v>4.6652186661958694E-2</v>
      </c>
      <c r="M82" s="588">
        <f>G82*0.001/'TA5'!F82</f>
        <v>4.5994009822607047E-2</v>
      </c>
    </row>
    <row r="83" spans="1:13">
      <c r="A83" s="78">
        <v>1987</v>
      </c>
      <c r="B83" s="457">
        <f>avgprinc!AK76</f>
        <v>2243674.4084824519</v>
      </c>
      <c r="C83" s="345">
        <f>avgprinc!AL76</f>
        <v>2396368.4825733085</v>
      </c>
      <c r="D83" s="560">
        <f>avgprinc!AM76</f>
        <v>2146037.7259475188</v>
      </c>
      <c r="E83" s="560">
        <f>avgprinc!AN76</f>
        <v>2986457.7979301577</v>
      </c>
      <c r="F83" s="560">
        <f>avgprinc!AO76</f>
        <v>1675742.8121180686</v>
      </c>
      <c r="G83" s="73">
        <f>avgprinc!AP76</f>
        <v>3644411.5625448362</v>
      </c>
      <c r="H83" s="569">
        <f>B83*0.001/'TA5'!B83</f>
        <v>4.6834677457809441E-2</v>
      </c>
      <c r="I83" s="580">
        <f>C83*0.001/'TA5'!B83</f>
        <v>5.0022028386592858E-2</v>
      </c>
      <c r="J83" s="587">
        <f>D83*0.001/'TA5'!C83</f>
        <v>4.2134385555982597E-2</v>
      </c>
      <c r="K83" s="580">
        <f>E83*0.001/'TA5'!D83</f>
        <v>4.7491781413555138E-2</v>
      </c>
      <c r="L83" s="587">
        <f>F83*0.001/'TA5'!E83</f>
        <v>4.9591187387704849E-2</v>
      </c>
      <c r="M83" s="588">
        <f>G83*0.001/'TA5'!F83</f>
        <v>4.9893509596586234E-2</v>
      </c>
    </row>
    <row r="84" spans="1:13">
      <c r="A84" s="78">
        <v>1988</v>
      </c>
      <c r="B84" s="457">
        <f>avgprinc!AK77</f>
        <v>2945824.6748700864</v>
      </c>
      <c r="C84" s="345">
        <f>avgprinc!AL77</f>
        <v>3120240.1089633335</v>
      </c>
      <c r="D84" s="560">
        <f>avgprinc!AM77</f>
        <v>2853528.8576251399</v>
      </c>
      <c r="E84" s="560">
        <f>avgprinc!AN77</f>
        <v>3930896.9377861843</v>
      </c>
      <c r="F84" s="560">
        <f>avgprinc!AO77</f>
        <v>2125041.2877614624</v>
      </c>
      <c r="G84" s="73">
        <f>avgprinc!AP77</f>
        <v>4736983.5289120246</v>
      </c>
      <c r="H84" s="569">
        <f>B84*0.001/'TA5'!B84</f>
        <v>5.9011392295360565E-2</v>
      </c>
      <c r="I84" s="580">
        <f>C84*0.001/'TA5'!B84</f>
        <v>6.2505319714546204E-2</v>
      </c>
      <c r="J84" s="587">
        <f>D84*0.001/'TA5'!C84</f>
        <v>5.3647115826606757E-2</v>
      </c>
      <c r="K84" s="580">
        <f>E84*0.001/'TA5'!D84</f>
        <v>6.013497710227967E-2</v>
      </c>
      <c r="L84" s="587">
        <f>F84*0.001/'TA5'!E84</f>
        <v>6.0179382562637336E-2</v>
      </c>
      <c r="M84" s="588">
        <f>G84*0.001/'TA5'!F84</f>
        <v>6.2647551298141479E-2</v>
      </c>
    </row>
    <row r="85" spans="1:13">
      <c r="A85" s="83">
        <v>1989</v>
      </c>
      <c r="B85" s="458">
        <f>avgprinc!AK78</f>
        <v>2711525.4659043904</v>
      </c>
      <c r="C85" s="346">
        <f>avgprinc!AL78</f>
        <v>2877789.0521098045</v>
      </c>
      <c r="D85" s="562">
        <f>avgprinc!AM78</f>
        <v>2585291.2301036287</v>
      </c>
      <c r="E85" s="562">
        <f>avgprinc!AN78</f>
        <v>3582215.2253706446</v>
      </c>
      <c r="F85" s="562">
        <f>avgprinc!AO78</f>
        <v>2006669.7444467878</v>
      </c>
      <c r="G85" s="79">
        <f>avgprinc!AP78</f>
        <v>4351372.6367077315</v>
      </c>
      <c r="H85" s="572">
        <f>B85*0.001/'TA5'!B85</f>
        <v>5.3670365363359451E-2</v>
      </c>
      <c r="I85" s="583">
        <f>C85*0.001/'TA5'!B85</f>
        <v>5.6961290538311012E-2</v>
      </c>
      <c r="J85" s="589">
        <f>D85*0.001/'TA5'!C85</f>
        <v>4.8033040016889565E-2</v>
      </c>
      <c r="K85" s="583">
        <f>E85*0.001/'TA5'!D85</f>
        <v>5.4708488285541541E-2</v>
      </c>
      <c r="L85" s="589">
        <f>F85*0.001/'TA5'!E85</f>
        <v>5.5268440395593636E-2</v>
      </c>
      <c r="M85" s="590">
        <f>G85*0.001/'TA5'!F85</f>
        <v>5.7315167039632797E-2</v>
      </c>
    </row>
    <row r="86" spans="1:13">
      <c r="A86" s="78">
        <v>1990</v>
      </c>
      <c r="B86" s="457">
        <f>avgprinc!AK79</f>
        <v>2708604.3687567916</v>
      </c>
      <c r="C86" s="345">
        <f>avgprinc!AL79</f>
        <v>2883833.4616294098</v>
      </c>
      <c r="D86" s="560">
        <f>avgprinc!AM79</f>
        <v>2609367.570413956</v>
      </c>
      <c r="E86" s="560">
        <f>avgprinc!AN79</f>
        <v>3599772.8663472394</v>
      </c>
      <c r="F86" s="560">
        <f>avgprinc!AO79</f>
        <v>1991499.9518690621</v>
      </c>
      <c r="G86" s="73">
        <f>avgprinc!AP79</f>
        <v>4303050.9945907351</v>
      </c>
      <c r="H86" s="569">
        <f>B86*0.001/'TA5'!B86</f>
        <v>5.3659245371818542E-2</v>
      </c>
      <c r="I86" s="580">
        <f>C86*0.001/'TA5'!B86</f>
        <v>5.7130649685859687E-2</v>
      </c>
      <c r="J86" s="587">
        <f>D86*0.001/'TA5'!C86</f>
        <v>4.8424832522869117E-2</v>
      </c>
      <c r="K86" s="580">
        <f>E86*0.001/'TA5'!D86</f>
        <v>5.5444568395614617E-2</v>
      </c>
      <c r="L86" s="587">
        <f>F86*0.001/'TA5'!E86</f>
        <v>5.4200977087020867E-2</v>
      </c>
      <c r="M86" s="588">
        <f>G86*0.001/'TA5'!F86</f>
        <v>5.7079575955867767E-2</v>
      </c>
    </row>
    <row r="87" spans="1:13">
      <c r="A87" s="78">
        <v>1991</v>
      </c>
      <c r="B87" s="457">
        <f>avgprinc!AK80</f>
        <v>2473515.2991495361</v>
      </c>
      <c r="C87" s="345">
        <f>avgprinc!AL80</f>
        <v>2630672.6543448553</v>
      </c>
      <c r="D87" s="560">
        <f>avgprinc!AM80</f>
        <v>2352746.2619386655</v>
      </c>
      <c r="E87" s="560">
        <f>avgprinc!AN80</f>
        <v>3265033.1909677298</v>
      </c>
      <c r="F87" s="560">
        <f>avgprinc!AO80</f>
        <v>1850166.7859825403</v>
      </c>
      <c r="G87" s="73">
        <f>avgprinc!AP80</f>
        <v>3945749.6895216107</v>
      </c>
      <c r="H87" s="569">
        <f>B87*0.001/'TA5'!B87</f>
        <v>5.0026547163724906E-2</v>
      </c>
      <c r="I87" s="580">
        <f>C87*0.001/'TA5'!B87</f>
        <v>5.3205035626888282E-2</v>
      </c>
      <c r="J87" s="587">
        <f>D87*0.001/'TA5'!C87</f>
        <v>4.4588506221771233E-2</v>
      </c>
      <c r="K87" s="580">
        <f>E87*0.001/'TA5'!D87</f>
        <v>5.1755003631114967E-2</v>
      </c>
      <c r="L87" s="587">
        <f>F87*0.001/'TA5'!E87</f>
        <v>5.072610825300216E-2</v>
      </c>
      <c r="M87" s="588">
        <f>G87*0.001/'TA5'!F87</f>
        <v>5.3310293704271317E-2</v>
      </c>
    </row>
    <row r="88" spans="1:13">
      <c r="A88" s="78">
        <v>1992</v>
      </c>
      <c r="B88" s="457">
        <f>avgprinc!AK81</f>
        <v>2859324.3063367982</v>
      </c>
      <c r="C88" s="345">
        <f>avgprinc!AL81</f>
        <v>3045504.796655328</v>
      </c>
      <c r="D88" s="560">
        <f>avgprinc!AM81</f>
        <v>2744915.6819173307</v>
      </c>
      <c r="E88" s="560">
        <f>avgprinc!AN81</f>
        <v>3872766.2019020575</v>
      </c>
      <c r="F88" s="560">
        <f>avgprinc!AO81</f>
        <v>2059589.4595731497</v>
      </c>
      <c r="G88" s="73">
        <f>avgprinc!AP81</f>
        <v>4546065.9411561321</v>
      </c>
      <c r="H88" s="569">
        <f>B88*0.001/'TA5'!B88</f>
        <v>5.6732054799795144E-2</v>
      </c>
      <c r="I88" s="580">
        <f>C88*0.001/'TA5'!B88</f>
        <v>6.0426075011491769E-2</v>
      </c>
      <c r="J88" s="587">
        <f>D88*0.001/'TA5'!C88</f>
        <v>5.0906989723443971E-2</v>
      </c>
      <c r="K88" s="580">
        <f>E88*0.001/'TA5'!D88</f>
        <v>6.0256887227296829E-2</v>
      </c>
      <c r="L88" s="587">
        <f>F88*0.001/'TA5'!E88</f>
        <v>5.5147331207990646E-2</v>
      </c>
      <c r="M88" s="588">
        <f>G88*0.001/'TA5'!F88</f>
        <v>6.0223519802093506E-2</v>
      </c>
    </row>
    <row r="89" spans="1:13">
      <c r="A89" s="78">
        <v>1993</v>
      </c>
      <c r="B89" s="457">
        <f>avgprinc!AK82</f>
        <v>2793181.9171160981</v>
      </c>
      <c r="C89" s="345">
        <f>avgprinc!AL82</f>
        <v>2967443.559607388</v>
      </c>
      <c r="D89" s="560">
        <f>avgprinc!AM82</f>
        <v>2677877.8302090308</v>
      </c>
      <c r="E89" s="560">
        <f>avgprinc!AN82</f>
        <v>3743009.2324550394</v>
      </c>
      <c r="F89" s="560">
        <f>avgprinc!AO82</f>
        <v>2052394.0530140898</v>
      </c>
      <c r="G89" s="73">
        <f>avgprinc!AP82</f>
        <v>4447358.166169852</v>
      </c>
      <c r="H89" s="569">
        <f>B89*0.001/'TA5'!B89</f>
        <v>5.4953154176473631E-2</v>
      </c>
      <c r="I89" s="580">
        <f>C89*0.001/'TA5'!B89</f>
        <v>5.8381583541631712E-2</v>
      </c>
      <c r="J89" s="587">
        <f>D89*0.001/'TA5'!C89</f>
        <v>4.9015231430530548E-2</v>
      </c>
      <c r="K89" s="580">
        <f>E89*0.001/'TA5'!D89</f>
        <v>5.7266354560852051E-2</v>
      </c>
      <c r="L89" s="587">
        <f>F89*0.001/'TA5'!E89</f>
        <v>5.5014465004205704E-2</v>
      </c>
      <c r="M89" s="588">
        <f>G89*0.001/'TA5'!F89</f>
        <v>5.8427315205335617E-2</v>
      </c>
    </row>
    <row r="90" spans="1:13">
      <c r="A90" s="78">
        <v>1994</v>
      </c>
      <c r="B90" s="457">
        <f>avgprinc!AK83</f>
        <v>2904320.649087606</v>
      </c>
      <c r="C90" s="345">
        <f>avgprinc!AL83</f>
        <v>3066161.9437655094</v>
      </c>
      <c r="D90" s="560">
        <f>avgprinc!AM83</f>
        <v>2761413.5276914691</v>
      </c>
      <c r="E90" s="560">
        <f>avgprinc!AN83</f>
        <v>3776790.8226816999</v>
      </c>
      <c r="F90" s="560">
        <f>avgprinc!AO83</f>
        <v>2216471.593194284</v>
      </c>
      <c r="G90" s="73">
        <f>avgprinc!AP83</f>
        <v>4603444.3101218212</v>
      </c>
      <c r="H90" s="569">
        <f>B90*0.001/'TA5'!B90</f>
        <v>5.5332984775304787E-2</v>
      </c>
      <c r="I90" s="580">
        <f>C90*0.001/'TA5'!B90</f>
        <v>5.8416377753019326E-2</v>
      </c>
      <c r="J90" s="587">
        <f>D90*0.001/'TA5'!C90</f>
        <v>4.8967007547616952E-2</v>
      </c>
      <c r="K90" s="580">
        <f>E90*0.001/'TA5'!D90</f>
        <v>5.6053105741739273E-2</v>
      </c>
      <c r="L90" s="587">
        <f>F90*0.001/'TA5'!E90</f>
        <v>5.7472489774227149E-2</v>
      </c>
      <c r="M90" s="588">
        <f>G90*0.001/'TA5'!F90</f>
        <v>5.8572955429553993E-2</v>
      </c>
    </row>
    <row r="91" spans="1:13">
      <c r="A91" s="78">
        <v>1995</v>
      </c>
      <c r="B91" s="457">
        <f>avgprinc!AK84</f>
        <v>3119639.2591733374</v>
      </c>
      <c r="C91" s="345">
        <f>avgprinc!AL84</f>
        <v>3296918.0086603845</v>
      </c>
      <c r="D91" s="560">
        <f>avgprinc!AM84</f>
        <v>2975141.5256622024</v>
      </c>
      <c r="E91" s="560">
        <f>avgprinc!AN84</f>
        <v>4102433.3678974612</v>
      </c>
      <c r="F91" s="560">
        <f>avgprinc!AO84</f>
        <v>2341115.1611824948</v>
      </c>
      <c r="G91" s="73">
        <f>avgprinc!AP84</f>
        <v>4961268.0760331629</v>
      </c>
      <c r="H91" s="569">
        <f>B91*0.001/'TA5'!B91</f>
        <v>5.8156140148639679E-2</v>
      </c>
      <c r="I91" s="580">
        <f>C91*0.001/'TA5'!B91</f>
        <v>6.1460960656404495E-2</v>
      </c>
      <c r="J91" s="587">
        <f>D91*0.001/'TA5'!C91</f>
        <v>5.1846515387296677E-2</v>
      </c>
      <c r="K91" s="580">
        <f>E91*0.001/'TA5'!D91</f>
        <v>6.0033414512872689E-2</v>
      </c>
      <c r="L91" s="587">
        <f>F91*0.001/'TA5'!E91</f>
        <v>5.8528397232294076E-2</v>
      </c>
      <c r="M91" s="588">
        <f>G91*0.001/'TA5'!F91</f>
        <v>6.1704192310571677E-2</v>
      </c>
    </row>
    <row r="92" spans="1:13">
      <c r="A92" s="78">
        <v>1996</v>
      </c>
      <c r="B92" s="457">
        <f>avgprinc!AK85</f>
        <v>3493032.7701172316</v>
      </c>
      <c r="C92" s="345">
        <f>avgprinc!AL85</f>
        <v>3686702.0771539737</v>
      </c>
      <c r="D92" s="560">
        <f>avgprinc!AM85</f>
        <v>3352536.3802462532</v>
      </c>
      <c r="E92" s="560">
        <f>avgprinc!AN85</f>
        <v>4639292.2375404751</v>
      </c>
      <c r="F92" s="560">
        <f>avgprinc!AO85</f>
        <v>2577309.3487720736</v>
      </c>
      <c r="G92" s="73">
        <f>avgprinc!AP85</f>
        <v>5548124.026873148</v>
      </c>
      <c r="H92" s="569">
        <f>B92*0.001/'TA5'!B92</f>
        <v>6.3125021755695357E-2</v>
      </c>
      <c r="I92" s="580">
        <f>C92*0.001/'TA5'!B92</f>
        <v>6.6624954342842102E-2</v>
      </c>
      <c r="J92" s="587">
        <f>D92*0.001/'TA5'!C92</f>
        <v>5.6635200977325433E-2</v>
      </c>
      <c r="K92" s="580">
        <f>E92*0.001/'TA5'!D92</f>
        <v>6.5732695162296295E-2</v>
      </c>
      <c r="L92" s="587">
        <f>F92*0.001/'TA5'!E92</f>
        <v>6.2548547983169556E-2</v>
      </c>
      <c r="M92" s="588">
        <f>G92*0.001/'TA5'!F92</f>
        <v>6.7023836076259613E-2</v>
      </c>
    </row>
    <row r="93" spans="1:13">
      <c r="A93" s="78">
        <v>1997</v>
      </c>
      <c r="B93" s="457">
        <f>avgprinc!AK86</f>
        <v>3821102.9223919674</v>
      </c>
      <c r="C93" s="345">
        <f>avgprinc!AL86</f>
        <v>4039174.8344351491</v>
      </c>
      <c r="D93" s="560">
        <f>avgprinc!AM86</f>
        <v>3698557.0293781534</v>
      </c>
      <c r="E93" s="560">
        <f>avgprinc!AN86</f>
        <v>5138737.1017347891</v>
      </c>
      <c r="F93" s="560">
        <f>avgprinc!AO86</f>
        <v>2772057.9085801323</v>
      </c>
      <c r="G93" s="73">
        <f>avgprinc!AP86</f>
        <v>6073698.7702279584</v>
      </c>
      <c r="H93" s="569">
        <f>B93*0.001/'TA5'!B93</f>
        <v>6.6632933914661394E-2</v>
      </c>
      <c r="I93" s="580">
        <f>C93*0.001/'TA5'!B93</f>
        <v>7.0435702800750719E-2</v>
      </c>
      <c r="J93" s="587">
        <f>D93*0.001/'TA5'!C93</f>
        <v>6.0162492096424103E-2</v>
      </c>
      <c r="K93" s="580">
        <f>E93*0.001/'TA5'!D93</f>
        <v>7.0319078862667084E-2</v>
      </c>
      <c r="L93" s="587">
        <f>F93*0.001/'TA5'!E93</f>
        <v>6.475155800580977E-2</v>
      </c>
      <c r="M93" s="588">
        <f>G93*0.001/'TA5'!F93</f>
        <v>7.0860788226127625E-2</v>
      </c>
    </row>
    <row r="94" spans="1:13">
      <c r="A94" s="78">
        <v>1998</v>
      </c>
      <c r="B94" s="457">
        <f>avgprinc!AK87</f>
        <v>4013061.7734563504</v>
      </c>
      <c r="C94" s="345">
        <f>avgprinc!AL87</f>
        <v>4262852.8187471731</v>
      </c>
      <c r="D94" s="560">
        <f>avgprinc!AM87</f>
        <v>3910497.2670042552</v>
      </c>
      <c r="E94" s="560">
        <f>avgprinc!AN87</f>
        <v>5526602.0968168443</v>
      </c>
      <c r="F94" s="560">
        <f>avgprinc!AO87</f>
        <v>2809662.6159725282</v>
      </c>
      <c r="G94" s="73">
        <f>avgprinc!AP87</f>
        <v>6374432.6952688154</v>
      </c>
      <c r="H94" s="569">
        <f>B94*0.001/'TA5'!B94</f>
        <v>6.7399293184280396E-2</v>
      </c>
      <c r="I94" s="580">
        <f>C94*0.001/'TA5'!B94</f>
        <v>7.1594528853893266E-2</v>
      </c>
      <c r="J94" s="587">
        <f>D94*0.001/'TA5'!C94</f>
        <v>6.1060510575771332E-2</v>
      </c>
      <c r="K94" s="580">
        <f>E94*0.001/'TA5'!D94</f>
        <v>7.2654336690902724E-2</v>
      </c>
      <c r="L94" s="587">
        <f>F94*0.001/'TA5'!E94</f>
        <v>6.3483685255050659E-2</v>
      </c>
      <c r="M94" s="588">
        <f>G94*0.001/'TA5'!F94</f>
        <v>7.169716060161592E-2</v>
      </c>
    </row>
    <row r="95" spans="1:13">
      <c r="A95" s="83">
        <v>1999</v>
      </c>
      <c r="B95" s="458">
        <f>avgprinc!AK88</f>
        <v>4364679.2850452838</v>
      </c>
      <c r="C95" s="346">
        <f>avgprinc!AL88</f>
        <v>4654115.8603867749</v>
      </c>
      <c r="D95" s="562">
        <f>avgprinc!AM88</f>
        <v>4317957.7279899986</v>
      </c>
      <c r="E95" s="562">
        <f>avgprinc!AN88</f>
        <v>6200997.049888107</v>
      </c>
      <c r="F95" s="562">
        <f>avgprinc!AO88</f>
        <v>2902894.2159884525</v>
      </c>
      <c r="G95" s="79">
        <f>avgprinc!AP88</f>
        <v>6937250.5091443555</v>
      </c>
      <c r="H95" s="572">
        <f>B95*0.001/'TA5'!B95</f>
        <v>7.1172297000885024E-2</v>
      </c>
      <c r="I95" s="583">
        <f>C95*0.001/'TA5'!B95</f>
        <v>7.589197158813478E-2</v>
      </c>
      <c r="J95" s="589">
        <f>D95*0.001/'TA5'!C95</f>
        <v>6.5159112215042128E-2</v>
      </c>
      <c r="K95" s="583">
        <f>E95*0.001/'TA5'!D95</f>
        <v>7.833466678857802E-2</v>
      </c>
      <c r="L95" s="589">
        <f>F95*0.001/'TA5'!E95</f>
        <v>6.4614459872245789E-2</v>
      </c>
      <c r="M95" s="590">
        <f>G95*0.001/'TA5'!F95</f>
        <v>7.5643636286258711E-2</v>
      </c>
    </row>
    <row r="96" spans="1:13">
      <c r="A96" s="88">
        <v>2000</v>
      </c>
      <c r="B96" s="459">
        <f>avgprinc!AK89</f>
        <v>4807965.8145565139</v>
      </c>
      <c r="C96" s="347">
        <f>avgprinc!AL89</f>
        <v>5142209.9777660305</v>
      </c>
      <c r="D96" s="564">
        <f>avgprinc!AM89</f>
        <v>4816487.8528187918</v>
      </c>
      <c r="E96" s="564">
        <f>avgprinc!AN89</f>
        <v>6991207.1911469316</v>
      </c>
      <c r="F96" s="564">
        <f>avgprinc!AO89</f>
        <v>3052008.0895274505</v>
      </c>
      <c r="G96" s="85">
        <f>avgprinc!AP89</f>
        <v>7614007.1079161735</v>
      </c>
      <c r="H96" s="573">
        <f>B96*0.001/'TA5'!B96</f>
        <v>7.5868591666221591E-2</v>
      </c>
      <c r="I96" s="584">
        <f>C96*0.001/'TA5'!B96</f>
        <v>8.114288747310637E-2</v>
      </c>
      <c r="J96" s="591">
        <f>D96*0.001/'TA5'!C96</f>
        <v>7.0232503116130829E-2</v>
      </c>
      <c r="K96" s="584">
        <f>E96*0.001/'TA5'!D96</f>
        <v>8.5534073412418379E-2</v>
      </c>
      <c r="L96" s="591">
        <f>F96*0.001/'TA5'!E96</f>
        <v>6.5703175961971283E-2</v>
      </c>
      <c r="M96" s="592">
        <f>G96*0.001/'TA5'!F96</f>
        <v>8.0658309161663055E-2</v>
      </c>
    </row>
    <row r="97" spans="1:13">
      <c r="A97" s="78">
        <v>2001</v>
      </c>
      <c r="B97" s="457">
        <f>avgprinc!AK90</f>
        <v>4451571.7204765081</v>
      </c>
      <c r="C97" s="345">
        <f>avgprinc!AL90</f>
        <v>4768208.9930138532</v>
      </c>
      <c r="D97" s="560">
        <f>avgprinc!AM90</f>
        <v>4327204.578677753</v>
      </c>
      <c r="E97" s="560">
        <f>avgprinc!AN90</f>
        <v>6270485.0436853394</v>
      </c>
      <c r="F97" s="560">
        <f>avgprinc!AO90</f>
        <v>3026437.9741596626</v>
      </c>
      <c r="G97" s="73">
        <f>avgprinc!AP90</f>
        <v>7011539.8326510983</v>
      </c>
      <c r="H97" s="569">
        <f>B97*0.001/'TA5'!B97</f>
        <v>7.0591390132904053E-2</v>
      </c>
      <c r="I97" s="580">
        <f>C97*0.001/'TA5'!B97</f>
        <v>7.561250776052475E-2</v>
      </c>
      <c r="J97" s="587">
        <f>D97*0.001/'TA5'!C97</f>
        <v>6.3613437116146088E-2</v>
      </c>
      <c r="K97" s="580">
        <f>E97*0.001/'TA5'!D97</f>
        <v>7.7884428203105927E-2</v>
      </c>
      <c r="L97" s="587">
        <f>F97*0.001/'TA5'!E97</f>
        <v>6.4447924494743347E-2</v>
      </c>
      <c r="M97" s="588">
        <f>G97*0.001/'TA5'!F97</f>
        <v>7.5192056596279158E-2</v>
      </c>
    </row>
    <row r="98" spans="1:13">
      <c r="A98" s="78">
        <v>2002</v>
      </c>
      <c r="B98" s="457">
        <f>avgprinc!AK91</f>
        <v>4335479.2451041164</v>
      </c>
      <c r="C98" s="345">
        <f>avgprinc!AL91</f>
        <v>4612282.738602248</v>
      </c>
      <c r="D98" s="560">
        <f>avgprinc!AM91</f>
        <v>4145511.8511278848</v>
      </c>
      <c r="E98" s="560">
        <f>avgprinc!AN91</f>
        <v>5964029.3373562554</v>
      </c>
      <c r="F98" s="560">
        <f>avgprinc!AO91</f>
        <v>3070021.1818909622</v>
      </c>
      <c r="G98" s="73">
        <f>avgprinc!AP91</f>
        <v>6793485.3954133531</v>
      </c>
      <c r="H98" s="569">
        <f>B98*0.001/'TA5'!B98</f>
        <v>6.8906255066394792E-2</v>
      </c>
      <c r="I98" s="580">
        <f>C98*0.001/'TA5'!B98</f>
        <v>7.3305651545524597E-2</v>
      </c>
      <c r="J98" s="587">
        <f>D98*0.001/'TA5'!C98</f>
        <v>6.1219424009323134E-2</v>
      </c>
      <c r="K98" s="580">
        <f>E98*0.001/'TA5'!D98</f>
        <v>7.5036123394966112E-2</v>
      </c>
      <c r="L98" s="587">
        <f>F98*0.001/'TA5'!E98</f>
        <v>6.4337715506553664E-2</v>
      </c>
      <c r="M98" s="588">
        <f>G98*0.001/'TA5'!F98</f>
        <v>7.3489949107170091E-2</v>
      </c>
    </row>
    <row r="99" spans="1:13">
      <c r="A99" s="78">
        <v>2003</v>
      </c>
      <c r="B99" s="457">
        <f>avgprinc!AK92</f>
        <v>4515969.7408209592</v>
      </c>
      <c r="C99" s="345">
        <f>avgprinc!AL92</f>
        <v>4781334.5857888274</v>
      </c>
      <c r="D99" s="560">
        <f>avgprinc!AM92</f>
        <v>4332108.5351043278</v>
      </c>
      <c r="E99" s="560">
        <f>avgprinc!AN92</f>
        <v>6165798.4131713789</v>
      </c>
      <c r="F99" s="560">
        <f>avgprinc!AO92</f>
        <v>3222353.1400133255</v>
      </c>
      <c r="G99" s="73">
        <f>avgprinc!AP92</f>
        <v>7058629.9810838085</v>
      </c>
      <c r="H99" s="569">
        <f>B99*0.001/'TA5'!B99</f>
        <v>7.1028448641300215E-2</v>
      </c>
      <c r="I99" s="580">
        <f>C99*0.001/'TA5'!B99</f>
        <v>7.520218193531035E-2</v>
      </c>
      <c r="J99" s="587">
        <f>D99*0.001/'TA5'!C99</f>
        <v>6.3363797962665544E-2</v>
      </c>
      <c r="K99" s="580">
        <f>E99*0.001/'TA5'!D99</f>
        <v>7.7357247471809387E-2</v>
      </c>
      <c r="L99" s="587">
        <f>F99*0.001/'TA5'!E99</f>
        <v>6.616472452878952E-2</v>
      </c>
      <c r="M99" s="588">
        <f>G99*0.001/'TA5'!F99</f>
        <v>7.5774930417537689E-2</v>
      </c>
    </row>
    <row r="100" spans="1:13">
      <c r="A100" s="78">
        <v>2004</v>
      </c>
      <c r="B100" s="457">
        <f>avgprinc!AK93</f>
        <v>5102166.7664739639</v>
      </c>
      <c r="C100" s="345">
        <f>avgprinc!AL93</f>
        <v>5393157.7390020853</v>
      </c>
      <c r="D100" s="560">
        <f>avgprinc!AM93</f>
        <v>4929753.7658510292</v>
      </c>
      <c r="E100" s="560">
        <f>avgprinc!AN93</f>
        <v>7051561.014408797</v>
      </c>
      <c r="F100" s="560">
        <f>avgprinc!AO93</f>
        <v>3539866.5548953777</v>
      </c>
      <c r="G100" s="73">
        <f>avgprinc!AP93</f>
        <v>7939399.9379226333</v>
      </c>
      <c r="H100" s="569">
        <f>B100*0.001/'TA5'!B100</f>
        <v>7.7964775264263153E-2</v>
      </c>
      <c r="I100" s="580">
        <f>C100*0.001/'TA5'!B100</f>
        <v>8.2411326467990875E-2</v>
      </c>
      <c r="J100" s="587">
        <f>D100*0.001/'TA5'!C100</f>
        <v>7.0132903754711165E-2</v>
      </c>
      <c r="K100" s="580">
        <f>E100*0.001/'TA5'!D100</f>
        <v>8.5819713771343217E-2</v>
      </c>
      <c r="L100" s="587">
        <f>F100*0.001/'TA5'!E100</f>
        <v>7.0737726986408234E-2</v>
      </c>
      <c r="M100" s="588">
        <f>G100*0.001/'TA5'!F100</f>
        <v>8.3073981106281294E-2</v>
      </c>
    </row>
    <row r="101" spans="1:13">
      <c r="A101" s="78">
        <v>2005</v>
      </c>
      <c r="B101" s="457">
        <f>avgprinc!AK94</f>
        <v>5687925.1438911501</v>
      </c>
      <c r="C101" s="345">
        <f>avgprinc!AL94</f>
        <v>5984474.6070848042</v>
      </c>
      <c r="D101" s="560">
        <f>avgprinc!AM94</f>
        <v>5480330.8487214725</v>
      </c>
      <c r="E101" s="560">
        <f>avgprinc!AN94</f>
        <v>7878524.9400821328</v>
      </c>
      <c r="F101" s="560">
        <f>avgprinc!AO94</f>
        <v>3917478.0326313358</v>
      </c>
      <c r="G101" s="73">
        <f>avgprinc!AP94</f>
        <v>8815249.5997850131</v>
      </c>
      <c r="H101" s="569">
        <f>B101*0.001/'TA5'!B101</f>
        <v>8.4780707955360426E-2</v>
      </c>
      <c r="I101" s="580">
        <f>C101*0.001/'TA5'!B101</f>
        <v>8.9200891554355621E-2</v>
      </c>
      <c r="J101" s="587">
        <f>D101*0.001/'TA5'!C101</f>
        <v>7.6405949890613556E-2</v>
      </c>
      <c r="K101" s="580">
        <f>E101*0.001/'TA5'!D101</f>
        <v>9.3607202172279358E-2</v>
      </c>
      <c r="L101" s="587">
        <f>F101*0.001/'TA5'!E101</f>
        <v>7.6261013746261611E-2</v>
      </c>
      <c r="M101" s="588">
        <f>G101*0.001/'TA5'!F101</f>
        <v>9.0129502117633833E-2</v>
      </c>
    </row>
    <row r="102" spans="1:13">
      <c r="A102" s="78">
        <v>2006</v>
      </c>
      <c r="B102" s="457">
        <f>avgprinc!AK95</f>
        <v>6057324.0361115541</v>
      </c>
      <c r="C102" s="345">
        <f>avgprinc!AL95</f>
        <v>6364256.3381892908</v>
      </c>
      <c r="D102" s="560">
        <f>avgprinc!AM95</f>
        <v>5820355.1501525734</v>
      </c>
      <c r="E102" s="560">
        <f>avgprinc!AN95</f>
        <v>8357172.3663202226</v>
      </c>
      <c r="F102" s="560">
        <f>avgprinc!AO95</f>
        <v>4177107.3344331463</v>
      </c>
      <c r="G102" s="73">
        <f>avgprinc!AP95</f>
        <v>9350121.0788600799</v>
      </c>
      <c r="H102" s="569">
        <f>B102*0.001/'TA5'!B102</f>
        <v>8.8180050253868103E-2</v>
      </c>
      <c r="I102" s="580">
        <f>C102*0.001/'TA5'!B102</f>
        <v>9.2648245394229875E-2</v>
      </c>
      <c r="J102" s="587">
        <f>D102*0.001/'TA5'!C102</f>
        <v>7.9499930143356337E-2</v>
      </c>
      <c r="K102" s="580">
        <f>E102*0.001/'TA5'!D102</f>
        <v>9.6965216100215912E-2</v>
      </c>
      <c r="L102" s="587">
        <f>F102*0.001/'TA5'!E102</f>
        <v>7.9429157078266144E-2</v>
      </c>
      <c r="M102" s="588">
        <f>G102*0.001/'TA5'!F102</f>
        <v>9.3797177076339722E-2</v>
      </c>
    </row>
    <row r="103" spans="1:13">
      <c r="A103" s="78">
        <v>2007</v>
      </c>
      <c r="B103" s="457">
        <f>avgprinc!AK96</f>
        <v>5990590.7751878062</v>
      </c>
      <c r="C103" s="345">
        <f>avgprinc!AL96</f>
        <v>6311625.4565670192</v>
      </c>
      <c r="D103" s="560">
        <f>avgprinc!AM96</f>
        <v>5728458.5689334758</v>
      </c>
      <c r="E103" s="560">
        <f>avgprinc!AN96</f>
        <v>8357988.9383769762</v>
      </c>
      <c r="F103" s="560">
        <f>avgprinc!AO96</f>
        <v>4068097.4670182951</v>
      </c>
      <c r="G103" s="73">
        <f>avgprinc!AP96</f>
        <v>9255247.2008982208</v>
      </c>
      <c r="H103" s="569">
        <f>B103*0.001/'TA5'!B103</f>
        <v>8.8198542594909668E-2</v>
      </c>
      <c r="I103" s="580">
        <f>C103*0.001/'TA5'!B103</f>
        <v>9.2925086617469801E-2</v>
      </c>
      <c r="J103" s="587">
        <f>D103*0.001/'TA5'!C103</f>
        <v>7.9392865300178528E-2</v>
      </c>
      <c r="K103" s="580">
        <f>E103*0.001/'TA5'!D103</f>
        <v>9.8306737840175629E-2</v>
      </c>
      <c r="L103" s="587">
        <f>F103*0.001/'TA5'!E103</f>
        <v>7.8090749680995941E-2</v>
      </c>
      <c r="M103" s="588">
        <f>G103*0.001/'TA5'!F103</f>
        <v>9.3714848160743713E-2</v>
      </c>
    </row>
    <row r="104" spans="1:13">
      <c r="A104" s="78">
        <v>2008</v>
      </c>
      <c r="B104" s="457">
        <f>avgprinc!AK97</f>
        <v>5764915.4078617655</v>
      </c>
      <c r="C104" s="345">
        <f>avgprinc!AL97</f>
        <v>6060683.810294549</v>
      </c>
      <c r="D104" s="560">
        <f>avgprinc!AM97</f>
        <v>5487231.5696267486</v>
      </c>
      <c r="E104" s="560">
        <f>avgprinc!AN97</f>
        <v>7940176.5791206686</v>
      </c>
      <c r="F104" s="560">
        <f>avgprinc!AO97</f>
        <v>3995065.9109720341</v>
      </c>
      <c r="G104" s="73">
        <f>avgprinc!AP97</f>
        <v>8818154.9535090625</v>
      </c>
      <c r="H104" s="569">
        <f>B104*0.001/'TA5'!B104</f>
        <v>8.7285600602626787E-2</v>
      </c>
      <c r="I104" s="580">
        <f>C104*0.001/'TA5'!B104</f>
        <v>9.1763779520988464E-2</v>
      </c>
      <c r="J104" s="587">
        <f>D104*0.001/'TA5'!C104</f>
        <v>7.7981561422348022E-2</v>
      </c>
      <c r="K104" s="580">
        <f>E104*0.001/'TA5'!D104</f>
        <v>9.637286514043808E-2</v>
      </c>
      <c r="L104" s="587">
        <f>F104*0.001/'TA5'!E104</f>
        <v>7.8515022993087782E-2</v>
      </c>
      <c r="M104" s="588">
        <f>G104*0.001/'TA5'!F104</f>
        <v>9.2400670051574707E-2</v>
      </c>
    </row>
    <row r="105" spans="1:13">
      <c r="A105" s="83">
        <v>2009</v>
      </c>
      <c r="B105" s="460">
        <f>avgprinc!AK98</f>
        <v>5336790.3765857732</v>
      </c>
      <c r="C105" s="348">
        <f>avgprinc!AL98</f>
        <v>5577346.1686379183</v>
      </c>
      <c r="D105" s="562">
        <f>avgprinc!AM98</f>
        <v>4965759.9262621095</v>
      </c>
      <c r="E105" s="562">
        <f>avgprinc!AN98</f>
        <v>7090029.2912901081</v>
      </c>
      <c r="F105" s="562">
        <f>avgprinc!AO98</f>
        <v>3926955.8852358195</v>
      </c>
      <c r="G105" s="79">
        <f>avgprinc!AP98</f>
        <v>8170037.3701276956</v>
      </c>
      <c r="H105" s="572">
        <f>B105*0.001/'TA5'!B105</f>
        <v>8.4679104387760176E-2</v>
      </c>
      <c r="I105" s="583">
        <f>C105*0.001/'TA5'!B105</f>
        <v>8.8496014475822463E-2</v>
      </c>
      <c r="J105" s="593">
        <f>D105*0.001/'TA5'!C105</f>
        <v>7.432238757610321E-2</v>
      </c>
      <c r="K105" s="594">
        <f>E105*0.001/'TA5'!D105</f>
        <v>9.2050909996032715E-2</v>
      </c>
      <c r="L105" s="589">
        <f>F105*0.001/'TA5'!E105</f>
        <v>7.8499667346477509E-2</v>
      </c>
      <c r="M105" s="590">
        <f>G105*0.001/'TA5'!F105</f>
        <v>8.939527720212935E-2</v>
      </c>
    </row>
    <row r="106" spans="1:13">
      <c r="A106" s="78">
        <v>2010</v>
      </c>
      <c r="B106" s="461">
        <f>avgprinc!AK99</f>
        <v>6164578.0957845077</v>
      </c>
      <c r="C106" s="349">
        <f>avgprinc!AL99</f>
        <v>6424379.4598460235</v>
      </c>
      <c r="D106" s="560">
        <f>avgprinc!AM99</f>
        <v>5852961.2488980852</v>
      </c>
      <c r="E106" s="560">
        <f>avgprinc!AN99</f>
        <v>8185138.6126040323</v>
      </c>
      <c r="F106" s="560">
        <f>avgprinc!AO99</f>
        <v>4492950.4400612842</v>
      </c>
      <c r="G106" s="73">
        <f>avgprinc!AP99</f>
        <v>9391649.8906958234</v>
      </c>
      <c r="H106" s="569">
        <f>B106*0.001/'TA5'!B106</f>
        <v>9.473504871129991E-2</v>
      </c>
      <c r="I106" s="580">
        <f>C106*0.001/'TA5'!B106</f>
        <v>9.8727583885192885E-2</v>
      </c>
      <c r="J106" s="595">
        <f>D106*0.001/'TA5'!C106</f>
        <v>8.4918275475502E-2</v>
      </c>
      <c r="K106" s="596">
        <f>E106*0.001/'TA5'!D106</f>
        <v>0.10308081656694411</v>
      </c>
      <c r="L106" s="587">
        <f>F106*0.001/'TA5'!E106</f>
        <v>8.6967892944812747E-2</v>
      </c>
      <c r="M106" s="588">
        <f>G106*0.001/'TA5'!F106</f>
        <v>0.10010723024606706</v>
      </c>
    </row>
    <row r="107" spans="1:13">
      <c r="A107" s="78">
        <v>2011</v>
      </c>
      <c r="B107" s="461">
        <f>avgprinc!AK100</f>
        <v>6007834.1763952198</v>
      </c>
      <c r="C107" s="349">
        <f>avgprinc!AL100</f>
        <v>6277904.6182067767</v>
      </c>
      <c r="D107" s="560">
        <f>avgprinc!AM100</f>
        <v>5638028.349048961</v>
      </c>
      <c r="E107" s="560">
        <f>avgprinc!AN100</f>
        <v>7978610.7515002294</v>
      </c>
      <c r="F107" s="560">
        <f>avgprinc!AO100</f>
        <v>4410966.1479894388</v>
      </c>
      <c r="G107" s="73">
        <f>avgprinc!AP100</f>
        <v>9151711.2699265219</v>
      </c>
      <c r="H107" s="569">
        <f>B107*0.001/'TA5'!B107</f>
        <v>9.0810209512710585E-2</v>
      </c>
      <c r="I107" s="580">
        <f>C107*0.001/'TA5'!B107</f>
        <v>9.4892404973506941E-2</v>
      </c>
      <c r="J107" s="595">
        <f>D107*0.001/'TA5'!C107</f>
        <v>8.072738349437715E-2</v>
      </c>
      <c r="K107" s="596">
        <f>E107*0.001/'TA5'!D107</f>
        <v>9.8107464611530318E-2</v>
      </c>
      <c r="L107" s="587">
        <f>F107*0.001/'TA5'!E107</f>
        <v>8.4698423743248E-2</v>
      </c>
      <c r="M107" s="588">
        <f>G107*0.001/'TA5'!F107</f>
        <v>9.6352860331535353E-2</v>
      </c>
    </row>
    <row r="108" spans="1:13">
      <c r="A108" s="78">
        <v>2012</v>
      </c>
      <c r="B108" s="461">
        <f>avgprinc!AK101</f>
        <v>6676307.4947639676</v>
      </c>
      <c r="C108" s="349">
        <f>avgprinc!AL101</f>
        <v>6969621.9283679668</v>
      </c>
      <c r="D108" s="560">
        <f>avgprinc!AM101</f>
        <v>6213423.0308458125</v>
      </c>
      <c r="E108" s="560">
        <f>avgprinc!AN101</f>
        <v>9026691.8089790121</v>
      </c>
      <c r="F108" s="560">
        <f>avgprinc!AO101</f>
        <v>4742015.9335091719</v>
      </c>
      <c r="G108" s="73">
        <f>avgprinc!AP101</f>
        <v>10132594.78821129</v>
      </c>
      <c r="H108" s="569">
        <f>B108*0.001/'TA5'!B108</f>
        <v>9.8465368151664762E-2</v>
      </c>
      <c r="I108" s="580">
        <f>C108*0.001/'TA5'!B108</f>
        <v>0.10279130935668947</v>
      </c>
      <c r="J108" s="595">
        <f>D108*0.001/'TA5'!C108</f>
        <v>8.6721003055572524E-2</v>
      </c>
      <c r="K108" s="596">
        <f>E108*0.001/'TA5'!D108</f>
        <v>0.10756238549947739</v>
      </c>
      <c r="L108" s="587">
        <f>F108*0.001/'TA5'!E108</f>
        <v>8.9653395116329193E-2</v>
      </c>
      <c r="M108" s="588">
        <f>G108*0.001/'TA5'!F108</f>
        <v>0.10456538945436476</v>
      </c>
    </row>
    <row r="109" spans="1:13">
      <c r="A109" s="78">
        <v>2013</v>
      </c>
      <c r="B109" s="461">
        <f>avgprinc!AK102</f>
        <v>5911311.0372796552</v>
      </c>
      <c r="C109" s="349">
        <f>avgprinc!AL102</f>
        <v>6201812.2939470746</v>
      </c>
      <c r="D109" s="560">
        <f>avgprinc!AM102</f>
        <v>5533309.0188574903</v>
      </c>
      <c r="E109" s="560">
        <f>avgprinc!AN102</f>
        <v>7976708.5424073143</v>
      </c>
      <c r="F109" s="560">
        <f>avgprinc!AO102</f>
        <v>4252554.558466211</v>
      </c>
      <c r="G109" s="73">
        <f>avgprinc!AP102</f>
        <v>8962729.2927753143</v>
      </c>
      <c r="H109" s="569">
        <f>B109*0.001/'TA5'!B109</f>
        <v>8.7155804038047791E-2</v>
      </c>
      <c r="I109" s="580">
        <f>C109*0.001/'TA5'!B109</f>
        <v>9.1438926756382002E-2</v>
      </c>
      <c r="J109" s="595">
        <f>D109*0.001/'TA5'!C109</f>
        <v>7.6934881508350372E-2</v>
      </c>
      <c r="K109" s="596">
        <f>E109*0.001/'TA5'!D109</f>
        <v>9.519784152507782E-2</v>
      </c>
      <c r="L109" s="587">
        <f>F109*0.001/'TA5'!E109</f>
        <v>8.0150291323661832E-2</v>
      </c>
      <c r="M109" s="588">
        <f>G109*0.001/'TA5'!F109</f>
        <v>9.2945918440818787E-2</v>
      </c>
    </row>
    <row r="110" spans="1:13">
      <c r="A110" s="78">
        <v>2014</v>
      </c>
      <c r="B110" s="461">
        <f>avgprinc!AK103</f>
        <v>6322832.2039811006</v>
      </c>
      <c r="C110" s="349">
        <f>avgprinc!AL103</f>
        <v>6623374.527292761</v>
      </c>
      <c r="D110" s="560">
        <f>avgprinc!AM103</f>
        <v>5942253.2128477646</v>
      </c>
      <c r="E110" s="560">
        <f>avgprinc!AN103</f>
        <v>8592739.3415408321</v>
      </c>
      <c r="F110" s="560">
        <f>avgprinc!AO103</f>
        <v>4485438.0268798554</v>
      </c>
      <c r="G110" s="73">
        <f>avgprinc!AP103</f>
        <v>9569615.1578771845</v>
      </c>
      <c r="H110" s="569">
        <f>B110*0.001/'TA5'!B110</f>
        <v>9.1089576482772827E-2</v>
      </c>
      <c r="I110" s="580">
        <f>C110*0.001/'TA5'!B110</f>
        <v>9.5419324934482574E-2</v>
      </c>
      <c r="J110" s="595">
        <f>D110*0.001/'TA5'!C110</f>
        <v>8.0510720610618605E-2</v>
      </c>
      <c r="K110" s="596">
        <f>E110*0.001/'TA5'!D110</f>
        <v>0.10005392879247663</v>
      </c>
      <c r="L110" s="587">
        <f>F110*0.001/'TA5'!E110</f>
        <v>8.2717157900333418E-2</v>
      </c>
      <c r="M110" s="588">
        <f>G110*0.001/'TA5'!F110</f>
        <v>9.7253836691379547E-2</v>
      </c>
    </row>
    <row r="111" spans="1:13">
      <c r="A111" s="78">
        <v>2015</v>
      </c>
      <c r="B111" s="461">
        <f>avgprinc!AK104</f>
        <v>6368445.1595022762</v>
      </c>
      <c r="C111" s="349">
        <f>avgprinc!AL104</f>
        <v>6669317.9647587314</v>
      </c>
      <c r="D111" s="560">
        <f>avgprinc!AM104</f>
        <v>5921909.800837962</v>
      </c>
      <c r="E111" s="560">
        <f>avgprinc!AN104</f>
        <v>8610508.4014629405</v>
      </c>
      <c r="F111" s="560">
        <f>avgprinc!AO104</f>
        <v>4561174.9065665621</v>
      </c>
      <c r="G111" s="73">
        <f>avgprinc!AP104</f>
        <v>9619213.3455621991</v>
      </c>
      <c r="H111" s="569">
        <f>B111*0.001/'TA5'!B111</f>
        <v>9.0398646891117096E-2</v>
      </c>
      <c r="I111" s="580">
        <f>C111*0.001/'TA5'!B111</f>
        <v>9.4669468700885773E-2</v>
      </c>
      <c r="J111" s="595">
        <f>D111*0.001/'TA5'!C111</f>
        <v>7.9452462494373322E-2</v>
      </c>
      <c r="K111" s="596">
        <f>E111*0.001/'TA5'!D111</f>
        <v>9.9009022116661072E-2</v>
      </c>
      <c r="L111" s="587">
        <f>F111*0.001/'TA5'!E111</f>
        <v>8.2582682371139526E-2</v>
      </c>
      <c r="M111" s="588">
        <f>G111*0.001/'TA5'!F111</f>
        <v>9.6707515418529497E-2</v>
      </c>
    </row>
    <row r="112" spans="1:13">
      <c r="A112" s="78">
        <v>2016</v>
      </c>
      <c r="B112" s="461">
        <f>avgprinc!AK105</f>
        <v>6147820.4726256328</v>
      </c>
      <c r="C112" s="349">
        <f>avgprinc!AL105</f>
        <v>6425442.7312683566</v>
      </c>
      <c r="D112" s="560">
        <f>avgprinc!AM105</f>
        <v>5698442.7807789575</v>
      </c>
      <c r="E112" s="560">
        <f>avgprinc!AN105</f>
        <v>8231821.5666543264</v>
      </c>
      <c r="F112" s="560">
        <f>avgprinc!AO105</f>
        <v>4482528.0074523352</v>
      </c>
      <c r="G112" s="73">
        <f>avgprinc!AP105</f>
        <v>9254341.6452309228</v>
      </c>
      <c r="H112" s="569">
        <f>B112*0.001/'TA5'!B112</f>
        <v>8.7695196270942674E-2</v>
      </c>
      <c r="I112" s="580">
        <f>C112*0.001/'TA5'!B112</f>
        <v>9.1655321419239044E-2</v>
      </c>
      <c r="J112" s="595">
        <f>D112*0.001/'TA5'!C112</f>
        <v>7.7106684446334839E-2</v>
      </c>
      <c r="K112" s="596">
        <f>E112*0.001/'TA5'!D112</f>
        <v>9.5790252089500427E-2</v>
      </c>
      <c r="L112" s="587">
        <f>F112*0.001/'TA5'!E112</f>
        <v>8.0585062503814711E-2</v>
      </c>
      <c r="M112" s="588">
        <f>G112*0.001/'TA5'!F112</f>
        <v>9.3897216022014618E-2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118"/>
  <sheetViews>
    <sheetView workbookViewId="0">
      <pane xSplit="1" ySplit="8" topLeftCell="B88" activePane="bottomRight" state="frozen"/>
      <selection activeCell="D32" sqref="D32"/>
      <selection pane="topRight" activeCell="D32" sqref="D32"/>
      <selection pane="bottomLeft" activeCell="D32" sqref="D32"/>
      <selection pane="bottomRight" activeCell="P109" sqref="P109:P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140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avgprinc!AQ2</f>
        <v>3743860.1524060802</v>
      </c>
      <c r="C9" s="343">
        <f>avgprinc!AR2</f>
        <v>3769612.5072140093</v>
      </c>
      <c r="D9" s="343"/>
      <c r="E9" s="96"/>
      <c r="F9" s="96"/>
      <c r="G9" s="95">
        <f>avgprinc!AV2</f>
        <v>5695900.2901849225</v>
      </c>
      <c r="H9" s="566">
        <f>B9*0.0001/'TA5'!B9</f>
        <v>3.0062374873958936E-2</v>
      </c>
      <c r="I9" s="577">
        <f>C9*0.0001/'TA5'!B9</f>
        <v>3.0269160627862064E-2</v>
      </c>
      <c r="J9" s="611"/>
      <c r="K9" s="577"/>
      <c r="L9" s="611"/>
      <c r="M9" s="597">
        <f>G9*0.0001/'TA5'!F9</f>
        <v>3.0418117431417781E-2</v>
      </c>
      <c r="P9" s="576">
        <f>H9-'TA1'!J10</f>
        <v>0</v>
      </c>
    </row>
    <row r="10" spans="1:16" s="98" customFormat="1" ht="15.05" customHeight="1">
      <c r="A10" s="103">
        <v>1914</v>
      </c>
      <c r="B10" s="454">
        <f>avgprinc!AQ3</f>
        <v>3636383.8339548465</v>
      </c>
      <c r="C10" s="343">
        <f>avgprinc!AR3</f>
        <v>3659924.9039856722</v>
      </c>
      <c r="D10" s="343"/>
      <c r="E10" s="96"/>
      <c r="F10" s="96"/>
      <c r="G10" s="95">
        <f>avgprinc!AV3</f>
        <v>5534250.164882673</v>
      </c>
      <c r="H10" s="566">
        <f>B10*0.0001/'TA5'!B10</f>
        <v>3.2318705427794886E-2</v>
      </c>
      <c r="I10" s="577">
        <f>C10*0.0001/'TA5'!B10</f>
        <v>3.2527928915336873E-2</v>
      </c>
      <c r="J10" s="611"/>
      <c r="K10" s="577"/>
      <c r="L10" s="611"/>
      <c r="M10" s="597">
        <f>G10*0.0001/'TA5'!F10</f>
        <v>3.26686062056274E-2</v>
      </c>
      <c r="P10" s="576">
        <f>H10-'TA1'!J11</f>
        <v>0</v>
      </c>
    </row>
    <row r="11" spans="1:16" s="98" customFormat="1" ht="15.05" customHeight="1">
      <c r="A11" s="103">
        <v>1915</v>
      </c>
      <c r="B11" s="454">
        <f>avgprinc!AQ4</f>
        <v>4740662.9452316891</v>
      </c>
      <c r="C11" s="343">
        <f>avgprinc!AR4</f>
        <v>4763396.899031668</v>
      </c>
      <c r="D11" s="343"/>
      <c r="E11" s="96"/>
      <c r="F11" s="96"/>
      <c r="G11" s="95">
        <f>avgprinc!AV4</f>
        <v>7207824.4158345768</v>
      </c>
      <c r="H11" s="566">
        <f>B11*0.0001/'TA5'!B11</f>
        <v>4.1312881370551786E-2</v>
      </c>
      <c r="I11" s="577">
        <f>C11*0.0001/'TA5'!B11</f>
        <v>4.1510998205111144E-2</v>
      </c>
      <c r="J11" s="611"/>
      <c r="K11" s="577"/>
      <c r="L11" s="611"/>
      <c r="M11" s="597">
        <f>G11*0.0001/'TA5'!F11</f>
        <v>4.1664792985940398E-2</v>
      </c>
      <c r="P11" s="576">
        <f>H11-'TA1'!J12</f>
        <v>0</v>
      </c>
    </row>
    <row r="12" spans="1:16" s="98" customFormat="1" ht="15.05" customHeight="1">
      <c r="A12" s="103">
        <v>1916</v>
      </c>
      <c r="B12" s="454">
        <f>avgprinc!AQ5</f>
        <v>6514934.8809804888</v>
      </c>
      <c r="C12" s="343">
        <f>avgprinc!AR5</f>
        <v>6537121.0225203466</v>
      </c>
      <c r="D12" s="343"/>
      <c r="E12" s="96"/>
      <c r="F12" s="96"/>
      <c r="G12" s="95">
        <f>avgprinc!AV5</f>
        <v>9921188.6088350639</v>
      </c>
      <c r="H12" s="566">
        <f>B12*0.0001/'TA5'!B12</f>
        <v>4.9788364743647014E-2</v>
      </c>
      <c r="I12" s="577">
        <f>C12*0.0001/'TA5'!B12</f>
        <v>4.9957915434086814E-2</v>
      </c>
      <c r="J12" s="611"/>
      <c r="K12" s="577"/>
      <c r="L12" s="611"/>
      <c r="M12" s="597">
        <f>G12*0.0001/'TA5'!F12</f>
        <v>5.0228405349102015E-2</v>
      </c>
      <c r="P12" s="576">
        <f>H12-'TA1'!J13</f>
        <v>0</v>
      </c>
    </row>
    <row r="13" spans="1:16" s="98" customFormat="1" ht="15.05" customHeight="1">
      <c r="A13" s="103">
        <v>1917</v>
      </c>
      <c r="B13" s="454">
        <f>avgprinc!AQ6</f>
        <v>5211343.3102341117</v>
      </c>
      <c r="C13" s="343">
        <f>avgprinc!AR6</f>
        <v>5233653.9549032524</v>
      </c>
      <c r="D13" s="343"/>
      <c r="E13" s="96"/>
      <c r="F13" s="96"/>
      <c r="G13" s="95">
        <f>avgprinc!AV6</f>
        <v>7957460.6638909411</v>
      </c>
      <c r="H13" s="566">
        <f>B13*0.0001/'TA5'!B13</f>
        <v>4.0459418387688344E-2</v>
      </c>
      <c r="I13" s="577">
        <f>C13*0.0001/'TA5'!B13</f>
        <v>4.0632632020610036E-2</v>
      </c>
      <c r="J13" s="611"/>
      <c r="K13" s="577"/>
      <c r="L13" s="611"/>
      <c r="M13" s="597">
        <f>G13*0.0001/'TA5'!F13</f>
        <v>4.0960836708870116E-2</v>
      </c>
      <c r="P13" s="576">
        <f>H13-'TA1'!J14</f>
        <v>0</v>
      </c>
    </row>
    <row r="14" spans="1:16" s="98" customFormat="1" ht="15.05" customHeight="1">
      <c r="A14" s="103">
        <v>1918</v>
      </c>
      <c r="B14" s="454">
        <f>avgprinc!AQ7</f>
        <v>4326809.9832620481</v>
      </c>
      <c r="C14" s="343">
        <f>avgprinc!AR7</f>
        <v>4347410.8154106829</v>
      </c>
      <c r="D14" s="380"/>
      <c r="E14" s="340"/>
      <c r="F14" s="340"/>
      <c r="G14" s="95">
        <f>avgprinc!AV7</f>
        <v>6580807.8069939222</v>
      </c>
      <c r="H14" s="566">
        <f>B14*0.0001/'TA5'!B14</f>
        <v>3.1749022000323146E-2</v>
      </c>
      <c r="I14" s="577">
        <f>C14*0.0001/'TA5'!B14</f>
        <v>3.190018562332534E-2</v>
      </c>
      <c r="J14" s="611"/>
      <c r="K14" s="577"/>
      <c r="L14" s="611"/>
      <c r="M14" s="597">
        <f>G14*0.0001/'TA5'!F14</f>
        <v>3.2298437310102318E-2</v>
      </c>
      <c r="P14" s="576">
        <f>H14-'TA1'!J15</f>
        <v>5.6771675416289469E-9</v>
      </c>
    </row>
    <row r="15" spans="1:16" s="98" customFormat="1" ht="15.05" customHeight="1">
      <c r="A15" s="102">
        <v>1919</v>
      </c>
      <c r="B15" s="455">
        <f>avgprinc!AQ8</f>
        <v>4146984.8353068489</v>
      </c>
      <c r="C15" s="342">
        <f>avgprinc!AR8</f>
        <v>4166172.845887579</v>
      </c>
      <c r="D15" s="381"/>
      <c r="E15" s="341"/>
      <c r="F15" s="341"/>
      <c r="G15" s="99">
        <f>avgprinc!AV8</f>
        <v>6351627.5979789123</v>
      </c>
      <c r="H15" s="567">
        <f>B15*0.0001/'TA5'!B15</f>
        <v>3.2113783643753342E-2</v>
      </c>
      <c r="I15" s="578">
        <f>C15*0.0001/'TA5'!B15</f>
        <v>3.2262373437257623E-2</v>
      </c>
      <c r="J15" s="612"/>
      <c r="K15" s="578"/>
      <c r="L15" s="612"/>
      <c r="M15" s="598">
        <f>G15*0.0001/'TA5'!F15</f>
        <v>3.2695573721556397E-2</v>
      </c>
      <c r="P15" s="576">
        <f>H15-'TA1'!J16</f>
        <v>5.7423919924692868E-9</v>
      </c>
    </row>
    <row r="16" spans="1:16" s="98" customFormat="1" ht="15.05" customHeight="1">
      <c r="A16" s="103">
        <v>1920</v>
      </c>
      <c r="B16" s="454">
        <f>avgprinc!AQ9</f>
        <v>2823853.1978673567</v>
      </c>
      <c r="C16" s="343">
        <f>avgprinc!AR9</f>
        <v>2843294.7886281568</v>
      </c>
      <c r="D16" s="380"/>
      <c r="E16" s="340"/>
      <c r="F16" s="340"/>
      <c r="G16" s="95">
        <f>avgprinc!AV9</f>
        <v>4361012.1843139408</v>
      </c>
      <c r="H16" s="566">
        <f>B16*0.0001/'TA5'!B16</f>
        <v>2.2352596578345402E-2</v>
      </c>
      <c r="I16" s="577">
        <f>C16*0.0001/'TA5'!B16</f>
        <v>2.2506489151601562E-2</v>
      </c>
      <c r="J16" s="611"/>
      <c r="K16" s="577"/>
      <c r="L16" s="611"/>
      <c r="M16" s="597">
        <f>G16*0.0001/'TA5'!F16</f>
        <v>2.2921029196108417E-2</v>
      </c>
      <c r="P16" s="576">
        <f>H16-'TA1'!J17</f>
        <v>0</v>
      </c>
    </row>
    <row r="17" spans="1:16" s="98" customFormat="1" ht="15.05" customHeight="1">
      <c r="A17" s="103">
        <v>1921</v>
      </c>
      <c r="B17" s="454">
        <f>avgprinc!AQ10</f>
        <v>2348809.3522986434</v>
      </c>
      <c r="C17" s="343">
        <f>avgprinc!AR10</f>
        <v>2367758.6477010692</v>
      </c>
      <c r="D17" s="380"/>
      <c r="E17" s="340"/>
      <c r="F17" s="340"/>
      <c r="G17" s="95">
        <f>avgprinc!AV10</f>
        <v>3606605.9604716096</v>
      </c>
      <c r="H17" s="566">
        <f>B17*0.0001/'TA5'!B17</f>
        <v>2.0621753349509719E-2</v>
      </c>
      <c r="I17" s="577">
        <f>C17*0.0001/'TA5'!B17</f>
        <v>2.0788121767428953E-2</v>
      </c>
      <c r="J17" s="611"/>
      <c r="K17" s="577"/>
      <c r="L17" s="611"/>
      <c r="M17" s="597">
        <f>G17*0.0001/'TA5'!F17</f>
        <v>2.1074689215029412E-2</v>
      </c>
      <c r="P17" s="576">
        <f>H17-'TA1'!J18</f>
        <v>3.6874568502820448E-9</v>
      </c>
    </row>
    <row r="18" spans="1:16" s="98" customFormat="1" ht="15.05" customHeight="1">
      <c r="A18" s="103">
        <v>1922</v>
      </c>
      <c r="B18" s="454">
        <f>avgprinc!AQ11</f>
        <v>2675006.9097561315</v>
      </c>
      <c r="C18" s="343">
        <f>avgprinc!AR11</f>
        <v>2697328.6757375803</v>
      </c>
      <c r="D18" s="380"/>
      <c r="E18" s="340"/>
      <c r="F18" s="340"/>
      <c r="G18" s="95">
        <f>avgprinc!AV11</f>
        <v>4079082.2726840018</v>
      </c>
      <c r="H18" s="566">
        <f>B18*0.0001/'TA5'!B18</f>
        <v>2.1637973332293881E-2</v>
      </c>
      <c r="I18" s="577">
        <f>C18*0.0001/'TA5'!B18</f>
        <v>2.18185327825423E-2</v>
      </c>
      <c r="J18" s="611"/>
      <c r="K18" s="577"/>
      <c r="L18" s="611"/>
      <c r="M18" s="597">
        <f>G18*0.0001/'TA5'!F18</f>
        <v>2.2023057184306177E-2</v>
      </c>
      <c r="P18" s="576">
        <f>H18-'TA1'!J19</f>
        <v>0</v>
      </c>
    </row>
    <row r="19" spans="1:16" s="98" customFormat="1" ht="15.05" customHeight="1">
      <c r="A19" s="103">
        <v>1923</v>
      </c>
      <c r="B19" s="454">
        <f>avgprinc!AQ12</f>
        <v>3127914.7489135005</v>
      </c>
      <c r="C19" s="343">
        <f>avgprinc!AR12</f>
        <v>3147627.4180424707</v>
      </c>
      <c r="D19" s="380"/>
      <c r="E19" s="340"/>
      <c r="F19" s="340"/>
      <c r="G19" s="95">
        <f>avgprinc!AV12</f>
        <v>4793521.551015907</v>
      </c>
      <c r="H19" s="566">
        <f>B19*0.0001/'TA5'!B19</f>
        <v>2.2483385066536639E-2</v>
      </c>
      <c r="I19" s="577">
        <f>C19*0.0001/'TA5'!B19</f>
        <v>2.262507931535522E-2</v>
      </c>
      <c r="J19" s="611"/>
      <c r="K19" s="577"/>
      <c r="L19" s="611"/>
      <c r="M19" s="597">
        <f>G19*0.0001/'TA5'!F19</f>
        <v>2.3010151834724438E-2</v>
      </c>
      <c r="P19" s="576">
        <f>H19-'TA1'!J20</f>
        <v>1.3401141793489835E-9</v>
      </c>
    </row>
    <row r="20" spans="1:16" s="98" customFormat="1" ht="15.05" customHeight="1">
      <c r="A20" s="103">
        <v>1924</v>
      </c>
      <c r="B20" s="454">
        <f>avgprinc!AQ13</f>
        <v>3182348.0550957634</v>
      </c>
      <c r="C20" s="343">
        <f>avgprinc!AR13</f>
        <v>3203223.5796111068</v>
      </c>
      <c r="D20" s="380"/>
      <c r="E20" s="340"/>
      <c r="F20" s="340"/>
      <c r="G20" s="95">
        <f>avgprinc!AV13</f>
        <v>4866296.5643656515</v>
      </c>
      <c r="H20" s="566">
        <f>B20*0.0001/'TA5'!B20</f>
        <v>2.3171300269406548E-2</v>
      </c>
      <c r="I20" s="577">
        <f>C20*0.0001/'TA5'!B20</f>
        <v>2.3323299057236131E-2</v>
      </c>
      <c r="J20" s="611"/>
      <c r="K20" s="577"/>
      <c r="L20" s="611"/>
      <c r="M20" s="597">
        <f>G20*0.0001/'TA5'!F20</f>
        <v>2.3667433277393159E-2</v>
      </c>
      <c r="P20" s="576">
        <f>H20-'TA1'!J21</f>
        <v>0</v>
      </c>
    </row>
    <row r="21" spans="1:16" s="98" customFormat="1" ht="15.05" customHeight="1">
      <c r="A21" s="103">
        <v>1925</v>
      </c>
      <c r="B21" s="454">
        <f>avgprinc!AQ14</f>
        <v>4201560.3922471935</v>
      </c>
      <c r="C21" s="343">
        <f>avgprinc!AR14</f>
        <v>4221040.2005511783</v>
      </c>
      <c r="D21" s="380"/>
      <c r="E21" s="340"/>
      <c r="F21" s="340"/>
      <c r="G21" s="95">
        <f>avgprinc!AV14</f>
        <v>6403516.4250565106</v>
      </c>
      <c r="H21" s="566">
        <f>B21*0.0001/'TA5'!B21</f>
        <v>3.0050534055572811E-2</v>
      </c>
      <c r="I21" s="577">
        <f>C21*0.0001/'TA5'!B21</f>
        <v>3.018985816094925E-2</v>
      </c>
      <c r="J21" s="611"/>
      <c r="K21" s="577"/>
      <c r="L21" s="611"/>
      <c r="M21" s="597">
        <f>G21*0.0001/'TA5'!F21</f>
        <v>3.0598370281970416E-2</v>
      </c>
      <c r="P21" s="576">
        <f>H21-'TA1'!J22</f>
        <v>5.3734542232453109E-9</v>
      </c>
    </row>
    <row r="22" spans="1:16" s="98" customFormat="1" ht="15.05" customHeight="1">
      <c r="A22" s="103">
        <v>1926</v>
      </c>
      <c r="B22" s="454">
        <f>avgprinc!AQ15</f>
        <v>5191818.0956164617</v>
      </c>
      <c r="C22" s="343">
        <f>avgprinc!AR15</f>
        <v>5209102.7840847382</v>
      </c>
      <c r="D22" s="380"/>
      <c r="E22" s="340"/>
      <c r="F22" s="340"/>
      <c r="G22" s="95">
        <f>avgprinc!AV15</f>
        <v>7917360.2717323098</v>
      </c>
      <c r="H22" s="566">
        <f>B22*0.0001/'TA5'!B22</f>
        <v>3.5474802298482544E-2</v>
      </c>
      <c r="I22" s="577">
        <f>C22*0.0001/'TA5'!B22</f>
        <v>3.5592905609290112E-2</v>
      </c>
      <c r="J22" s="611"/>
      <c r="K22" s="577"/>
      <c r="L22" s="611"/>
      <c r="M22" s="597">
        <f>G22*0.0001/'TA5'!F22</f>
        <v>3.609711050219034E-2</v>
      </c>
      <c r="P22" s="576">
        <f>H22-'TA1'!J23</f>
        <v>4.2289259732930518E-9</v>
      </c>
    </row>
    <row r="23" spans="1:16" s="98" customFormat="1" ht="15.05" customHeight="1">
      <c r="A23" s="103">
        <v>1927</v>
      </c>
      <c r="B23" s="454">
        <f>avgprinc!AQ16</f>
        <v>4714624.790134469</v>
      </c>
      <c r="C23" s="343">
        <f>avgprinc!AR16</f>
        <v>4734198.3708025822</v>
      </c>
      <c r="D23" s="380"/>
      <c r="E23" s="340"/>
      <c r="F23" s="340"/>
      <c r="G23" s="95">
        <f>avgprinc!AV16</f>
        <v>7191056.5563571928</v>
      </c>
      <c r="H23" s="566">
        <f>B23*0.0001/'TA5'!B23</f>
        <v>3.2817670971262695E-2</v>
      </c>
      <c r="I23" s="577">
        <f>C23*0.0001/'TA5'!B23</f>
        <v>3.2953919211300746E-2</v>
      </c>
      <c r="J23" s="611"/>
      <c r="K23" s="577"/>
      <c r="L23" s="611"/>
      <c r="M23" s="597">
        <f>G23*0.0001/'TA5'!F23</f>
        <v>3.3356161275146734E-2</v>
      </c>
      <c r="P23" s="576">
        <f>H23-'TA1'!J24</f>
        <v>0</v>
      </c>
    </row>
    <row r="24" spans="1:16" s="98" customFormat="1" ht="15.05" customHeight="1">
      <c r="A24" s="103">
        <v>1928</v>
      </c>
      <c r="B24" s="454">
        <f>avgprinc!AQ17</f>
        <v>5646232.7124570059</v>
      </c>
      <c r="C24" s="343">
        <f>avgprinc!AR17</f>
        <v>5665397.3155739233</v>
      </c>
      <c r="D24" s="380"/>
      <c r="E24" s="340"/>
      <c r="F24" s="340"/>
      <c r="G24" s="95">
        <f>avgprinc!AV17</f>
        <v>8612513.2502565533</v>
      </c>
      <c r="H24" s="566">
        <f>B24*0.0001/'TA5'!B24</f>
        <v>3.8881982867326095E-2</v>
      </c>
      <c r="I24" s="577">
        <f>C24*0.0001/'TA5'!B24</f>
        <v>3.9013957195696773E-2</v>
      </c>
      <c r="J24" s="611"/>
      <c r="K24" s="577"/>
      <c r="L24" s="611"/>
      <c r="M24" s="597">
        <f>G24*0.0001/'TA5'!F24</f>
        <v>3.9422826974819955E-2</v>
      </c>
      <c r="P24" s="576">
        <f>H24-'TA1'!J25</f>
        <v>4.6350935450911734E-9</v>
      </c>
    </row>
    <row r="25" spans="1:16" s="98" customFormat="1" ht="15.05" customHeight="1">
      <c r="A25" s="102">
        <v>1929</v>
      </c>
      <c r="B25" s="455">
        <f>avgprinc!AQ18</f>
        <v>6330054.4105135314</v>
      </c>
      <c r="C25" s="342">
        <f>avgprinc!AR18</f>
        <v>6349638.3200691221</v>
      </c>
      <c r="D25" s="381"/>
      <c r="E25" s="341"/>
      <c r="F25" s="341"/>
      <c r="G25" s="99">
        <f>avgprinc!AV18</f>
        <v>9687576.8295028564</v>
      </c>
      <c r="H25" s="567">
        <f>B25*0.0001/'TA5'!B25</f>
        <v>4.1521121010311683E-2</v>
      </c>
      <c r="I25" s="578">
        <f>C25*0.0001/'TA5'!B25</f>
        <v>4.1649578970666998E-2</v>
      </c>
      <c r="J25" s="612"/>
      <c r="K25" s="578"/>
      <c r="L25" s="612"/>
      <c r="M25" s="598">
        <f>G25*0.0001/'TA5'!F25</f>
        <v>4.2085761623564047E-2</v>
      </c>
      <c r="P25" s="576">
        <f>H25-'TA1'!J26</f>
        <v>0</v>
      </c>
    </row>
    <row r="26" spans="1:16" s="98" customFormat="1" ht="15.05" customHeight="1">
      <c r="A26" s="103">
        <v>1930</v>
      </c>
      <c r="B26" s="454">
        <f>avgprinc!AQ19</f>
        <v>3741088.4104194883</v>
      </c>
      <c r="C26" s="343">
        <f>avgprinc!AR19</f>
        <v>3758690.3640214163</v>
      </c>
      <c r="D26" s="380"/>
      <c r="E26" s="340"/>
      <c r="F26" s="340"/>
      <c r="G26" s="95">
        <f>avgprinc!AV19</f>
        <v>5786805.1351732835</v>
      </c>
      <c r="H26" s="566">
        <f>B26*0.0001/'TA5'!B26</f>
        <v>2.7249738329329601E-2</v>
      </c>
      <c r="I26" s="577">
        <f>C26*0.0001/'TA5'!B26</f>
        <v>2.7377949314240209E-2</v>
      </c>
      <c r="J26" s="611"/>
      <c r="K26" s="577"/>
      <c r="L26" s="611"/>
      <c r="M26" s="597">
        <f>G26*0.0001/'TA5'!F26</f>
        <v>2.7772859423540189E-2</v>
      </c>
      <c r="P26" s="576">
        <f>H26-'TA1'!J27</f>
        <v>0</v>
      </c>
    </row>
    <row r="27" spans="1:16" s="98" customFormat="1" ht="15.05" customHeight="1">
      <c r="A27" s="103">
        <v>1931</v>
      </c>
      <c r="B27" s="454">
        <f>avgprinc!AQ20</f>
        <v>2031223.8493356039</v>
      </c>
      <c r="C27" s="343">
        <f>avgprinc!AR20</f>
        <v>2061485.2130753279</v>
      </c>
      <c r="D27" s="380"/>
      <c r="E27" s="340"/>
      <c r="F27" s="340"/>
      <c r="G27" s="95">
        <f>avgprinc!AV20</f>
        <v>3118173.329009735</v>
      </c>
      <c r="H27" s="566">
        <f>B27*0.0001/'TA5'!B27</f>
        <v>1.6549495435717008E-2</v>
      </c>
      <c r="I27" s="577">
        <f>C27*0.0001/'TA5'!B27</f>
        <v>1.6796051373533977E-2</v>
      </c>
      <c r="J27" s="611"/>
      <c r="K27" s="577"/>
      <c r="L27" s="611"/>
      <c r="M27" s="597">
        <f>G27*0.0001/'TA5'!F27</f>
        <v>1.6731955249982788E-2</v>
      </c>
      <c r="P27" s="576">
        <f>H27-'TA1'!J28</f>
        <v>0</v>
      </c>
    </row>
    <row r="28" spans="1:16" s="98" customFormat="1" ht="15.05" customHeight="1">
      <c r="A28" s="103">
        <v>1932</v>
      </c>
      <c r="B28" s="454">
        <f>avgprinc!AQ21</f>
        <v>1399771.8051907364</v>
      </c>
      <c r="C28" s="343">
        <f>avgprinc!AR21</f>
        <v>1423722.4627491273</v>
      </c>
      <c r="D28" s="380"/>
      <c r="E28" s="340"/>
      <c r="F28" s="340"/>
      <c r="G28" s="95">
        <f>avgprinc!AV21</f>
        <v>2155848.9410266392</v>
      </c>
      <c r="H28" s="566">
        <f>B28*0.0001/'TA5'!B28</f>
        <v>1.3495552816415719E-2</v>
      </c>
      <c r="I28" s="577">
        <f>C28*0.0001/'TA5'!B28</f>
        <v>1.3726467143214226E-2</v>
      </c>
      <c r="J28" s="611"/>
      <c r="K28" s="577"/>
      <c r="L28" s="611"/>
      <c r="M28" s="597">
        <f>G28*0.0001/'TA5'!F28</f>
        <v>1.3677102660708007E-2</v>
      </c>
      <c r="P28" s="576">
        <f>H28-'TA1'!J29</f>
        <v>0</v>
      </c>
    </row>
    <row r="29" spans="1:16" s="98" customFormat="1" ht="15.05" customHeight="1">
      <c r="A29" s="103">
        <v>1933</v>
      </c>
      <c r="B29" s="454">
        <f>avgprinc!AQ22</f>
        <v>1814528.5739582626</v>
      </c>
      <c r="C29" s="343">
        <f>avgprinc!AR22</f>
        <v>1839267.6081558173</v>
      </c>
      <c r="D29" s="380"/>
      <c r="E29" s="340"/>
      <c r="F29" s="340"/>
      <c r="G29" s="95">
        <f>avgprinc!AV22</f>
        <v>2789831.8302850728</v>
      </c>
      <c r="H29" s="566">
        <f>B29*0.0001/'TA5'!B29</f>
        <v>1.8056515271307902E-2</v>
      </c>
      <c r="I29" s="577">
        <f>C29*0.0001/'TA5'!B29</f>
        <v>1.8302695328870241E-2</v>
      </c>
      <c r="J29" s="611"/>
      <c r="K29" s="577"/>
      <c r="L29" s="611"/>
      <c r="M29" s="597">
        <f>G29*0.0001/'TA5'!F29</f>
        <v>1.8242729578361594E-2</v>
      </c>
      <c r="P29" s="576">
        <f>H29-'TA1'!J30</f>
        <v>0</v>
      </c>
    </row>
    <row r="30" spans="1:16" s="98" customFormat="1" ht="15.05" customHeight="1">
      <c r="A30" s="103">
        <v>1934</v>
      </c>
      <c r="B30" s="454">
        <f>avgprinc!AQ23</f>
        <v>2139430.8355665626</v>
      </c>
      <c r="C30" s="343">
        <f>avgprinc!AR23</f>
        <v>2163700.1844937028</v>
      </c>
      <c r="D30" s="380"/>
      <c r="E30" s="340"/>
      <c r="F30" s="340"/>
      <c r="G30" s="95">
        <f>avgprinc!AV23</f>
        <v>3323256.0963701881</v>
      </c>
      <c r="H30" s="566">
        <f>B30*0.0001/'TA5'!B30</f>
        <v>1.8964208250797161E-2</v>
      </c>
      <c r="I30" s="577">
        <f>C30*0.0001/'TA5'!B30</f>
        <v>1.9179335087109992E-2</v>
      </c>
      <c r="J30" s="611"/>
      <c r="K30" s="577"/>
      <c r="L30" s="611"/>
      <c r="M30" s="597">
        <f>G30*0.0001/'TA5'!F30</f>
        <v>1.9326416371783051E-2</v>
      </c>
      <c r="P30" s="576">
        <f>H30-'TA1'!J31</f>
        <v>1.1303548964891608E-9</v>
      </c>
    </row>
    <row r="31" spans="1:16" s="98" customFormat="1" ht="15.05" customHeight="1">
      <c r="A31" s="103">
        <v>1935</v>
      </c>
      <c r="B31" s="454">
        <f>avgprinc!AQ24</f>
        <v>2691666.1973073734</v>
      </c>
      <c r="C31" s="343">
        <f>avgprinc!AR24</f>
        <v>2719320.6853250861</v>
      </c>
      <c r="D31" s="380"/>
      <c r="E31" s="340"/>
      <c r="F31" s="340"/>
      <c r="G31" s="95">
        <f>avgprinc!AV24</f>
        <v>4186903.150050763</v>
      </c>
      <c r="H31" s="566">
        <f>B31*0.0001/'TA5'!B31</f>
        <v>2.1744907545663911E-2</v>
      </c>
      <c r="I31" s="577">
        <f>C31*0.0001/'TA5'!B31</f>
        <v>2.1968317226169393E-2</v>
      </c>
      <c r="J31" s="611"/>
      <c r="K31" s="577"/>
      <c r="L31" s="611"/>
      <c r="M31" s="597">
        <f>G31*0.0001/'TA5'!F31</f>
        <v>2.2175877931922591E-2</v>
      </c>
      <c r="P31" s="576">
        <f>H31-'TA1'!J32</f>
        <v>0</v>
      </c>
    </row>
    <row r="32" spans="1:16" s="98" customFormat="1" ht="15.05" customHeight="1">
      <c r="A32" s="103">
        <v>1936</v>
      </c>
      <c r="B32" s="454">
        <f>avgprinc!AQ25</f>
        <v>3329587.3456215472</v>
      </c>
      <c r="C32" s="343">
        <f>avgprinc!AR25</f>
        <v>3354208.3997588954</v>
      </c>
      <c r="D32" s="380"/>
      <c r="E32" s="340"/>
      <c r="F32" s="340"/>
      <c r="G32" s="95">
        <f>avgprinc!AV25</f>
        <v>5187913.3166336417</v>
      </c>
      <c r="H32" s="566">
        <f>B32*0.0001/'TA5'!B32</f>
        <v>2.4348329408183579E-2</v>
      </c>
      <c r="I32" s="577">
        <f>C32*0.0001/'TA5'!B32</f>
        <v>2.452837620506404E-2</v>
      </c>
      <c r="J32" s="611"/>
      <c r="K32" s="577"/>
      <c r="L32" s="611"/>
      <c r="M32" s="597">
        <f>G32*0.0001/'TA5'!F32</f>
        <v>2.4864057249840879E-2</v>
      </c>
      <c r="P32" s="576">
        <f>H32-'TA1'!J33</f>
        <v>1.4512735249661013E-9</v>
      </c>
    </row>
    <row r="33" spans="1:16" s="98" customFormat="1" ht="15.05" customHeight="1">
      <c r="A33" s="103">
        <v>1937</v>
      </c>
      <c r="B33" s="454">
        <f>avgprinc!AQ26</f>
        <v>3547437.8767195437</v>
      </c>
      <c r="C33" s="343">
        <f>avgprinc!AR26</f>
        <v>3575895.6511672391</v>
      </c>
      <c r="D33" s="380"/>
      <c r="E33" s="340"/>
      <c r="F33" s="340"/>
      <c r="G33" s="95">
        <f>avgprinc!AV26</f>
        <v>5525218.4396136114</v>
      </c>
      <c r="H33" s="566">
        <f>B33*0.0001/'TA5'!B33</f>
        <v>2.4342371341236065E-2</v>
      </c>
      <c r="I33" s="577">
        <f>C33*0.0001/'TA5'!B33</f>
        <v>2.4537647407294066E-2</v>
      </c>
      <c r="J33" s="611"/>
      <c r="K33" s="577"/>
      <c r="L33" s="611"/>
      <c r="M33" s="597">
        <f>G33*0.0001/'TA5'!F33</f>
        <v>2.4848413619487926E-2</v>
      </c>
      <c r="P33" s="576">
        <f>H33-'TA1'!J34</f>
        <v>1.4509183993149932E-9</v>
      </c>
    </row>
    <row r="34" spans="1:16" s="98" customFormat="1" ht="15.05" customHeight="1">
      <c r="A34" s="103">
        <v>1938</v>
      </c>
      <c r="B34" s="454">
        <f>avgprinc!AQ27</f>
        <v>3030697.2274424345</v>
      </c>
      <c r="C34" s="343">
        <f>avgprinc!AR27</f>
        <v>3059041.000884146</v>
      </c>
      <c r="D34" s="380"/>
      <c r="E34" s="340"/>
      <c r="F34" s="340"/>
      <c r="G34" s="95">
        <f>avgprinc!AV27</f>
        <v>4707886.1865840396</v>
      </c>
      <c r="H34" s="566">
        <f>B34*0.0001/'TA5'!B34</f>
        <v>2.2392769508568576E-2</v>
      </c>
      <c r="I34" s="577">
        <f>C34*0.0001/'TA5'!B34</f>
        <v>2.260219180913238E-2</v>
      </c>
      <c r="J34" s="611"/>
      <c r="K34" s="577"/>
      <c r="L34" s="611"/>
      <c r="M34" s="597">
        <f>G34*0.0001/'TA5'!F34</f>
        <v>2.2824092455564653E-2</v>
      </c>
      <c r="P34" s="576">
        <f>H34-'TA1'!J35</f>
        <v>0</v>
      </c>
    </row>
    <row r="35" spans="1:16" s="98" customFormat="1" ht="15.05" customHeight="1">
      <c r="A35" s="102">
        <v>1939</v>
      </c>
      <c r="B35" s="455">
        <f>avgprinc!AQ28</f>
        <v>3264685.1053182585</v>
      </c>
      <c r="C35" s="342">
        <f>avgprinc!AR28</f>
        <v>3291289.3468596842</v>
      </c>
      <c r="D35" s="381"/>
      <c r="E35" s="341"/>
      <c r="F35" s="341"/>
      <c r="G35" s="99">
        <f>avgprinc!AV28</f>
        <v>5073664.9838975593</v>
      </c>
      <c r="H35" s="567">
        <f>B35*0.0001/'TA5'!B35</f>
        <v>2.2538233780566918E-2</v>
      </c>
      <c r="I35" s="578">
        <f>C35*0.0001/'TA5'!B35</f>
        <v>2.2721900074886864E-2</v>
      </c>
      <c r="J35" s="612"/>
      <c r="K35" s="578"/>
      <c r="L35" s="612"/>
      <c r="M35" s="598">
        <f>G35*0.0001/'TA5'!F35</f>
        <v>2.3019591922908911E-2</v>
      </c>
      <c r="P35" s="576">
        <f>H35-'TA1'!J36</f>
        <v>0</v>
      </c>
    </row>
    <row r="36" spans="1:16" s="98" customFormat="1" ht="15.05" customHeight="1">
      <c r="A36" s="103">
        <v>1940</v>
      </c>
      <c r="B36" s="454">
        <f>avgprinc!AQ29</f>
        <v>4419062.1149585275</v>
      </c>
      <c r="C36" s="343">
        <f>avgprinc!AR29</f>
        <v>4446111.6502354145</v>
      </c>
      <c r="D36" s="380"/>
      <c r="E36" s="340"/>
      <c r="F36" s="340"/>
      <c r="G36" s="95">
        <f>avgprinc!AV29</f>
        <v>6855837.947195448</v>
      </c>
      <c r="H36" s="566">
        <f>B36*0.0001/'TA5'!B36</f>
        <v>2.8112066020829687E-2</v>
      </c>
      <c r="I36" s="577">
        <f>C36*0.0001/'TA5'!B36</f>
        <v>2.8284142878261174E-2</v>
      </c>
      <c r="J36" s="611"/>
      <c r="K36" s="577"/>
      <c r="L36" s="611"/>
      <c r="M36" s="597">
        <f>G36*0.0001/'TA5'!F36</f>
        <v>2.868755783310848E-2</v>
      </c>
      <c r="P36" s="576">
        <f>H36-'TA1'!J37</f>
        <v>0</v>
      </c>
    </row>
    <row r="37" spans="1:16" s="98" customFormat="1" ht="15.05" customHeight="1">
      <c r="A37" s="103">
        <v>1941</v>
      </c>
      <c r="B37" s="454">
        <f>avgprinc!AQ30</f>
        <v>6043393.1753291907</v>
      </c>
      <c r="C37" s="343">
        <f>avgprinc!AR30</f>
        <v>6064273.2764352793</v>
      </c>
      <c r="D37" s="380"/>
      <c r="E37" s="340"/>
      <c r="F37" s="340"/>
      <c r="G37" s="95">
        <f>avgprinc!AV30</f>
        <v>9472137.1005265824</v>
      </c>
      <c r="H37" s="566">
        <f>B37*0.0001/'TA5'!B37</f>
        <v>3.2414909680075321E-2</v>
      </c>
      <c r="I37" s="577">
        <f>C37*0.0001/'TA5'!B37</f>
        <v>3.2526904146069638E-2</v>
      </c>
      <c r="J37" s="611"/>
      <c r="K37" s="577"/>
      <c r="L37" s="611"/>
      <c r="M37" s="597">
        <f>G37*0.0001/'TA5'!F37</f>
        <v>3.3069780746324731E-2</v>
      </c>
      <c r="P37" s="576">
        <f>H37-'TA1'!J38</f>
        <v>1.9320791772026169E-9</v>
      </c>
    </row>
    <row r="38" spans="1:16" s="98" customFormat="1" ht="15.05" customHeight="1">
      <c r="A38" s="103">
        <v>1942</v>
      </c>
      <c r="B38" s="454">
        <f>avgprinc!AQ31</f>
        <v>6755750.1796918195</v>
      </c>
      <c r="C38" s="343">
        <f>avgprinc!AR31</f>
        <v>6780371.7066365667</v>
      </c>
      <c r="D38" s="380"/>
      <c r="E38" s="340"/>
      <c r="F38" s="340"/>
      <c r="G38" s="95">
        <f>avgprinc!AV31</f>
        <v>10712851.56559447</v>
      </c>
      <c r="H38" s="566">
        <f>B38*0.0001/'TA5'!B38</f>
        <v>3.063988277229596E-2</v>
      </c>
      <c r="I38" s="577">
        <f>C38*0.0001/'TA5'!B38</f>
        <v>3.075155071133991E-2</v>
      </c>
      <c r="J38" s="611"/>
      <c r="K38" s="577"/>
      <c r="L38" s="611"/>
      <c r="M38" s="597">
        <f>G38*0.0001/'TA5'!F38</f>
        <v>3.1322243944837055E-2</v>
      </c>
      <c r="P38" s="576">
        <f>H38-'TA1'!J39</f>
        <v>0</v>
      </c>
    </row>
    <row r="39" spans="1:16" s="98" customFormat="1" ht="15.05" customHeight="1">
      <c r="A39" s="103">
        <v>1943</v>
      </c>
      <c r="B39" s="454">
        <f>avgprinc!AQ32</f>
        <v>6289121.416897729</v>
      </c>
      <c r="C39" s="343">
        <f>avgprinc!AR32</f>
        <v>6316039.1871774942</v>
      </c>
      <c r="D39" s="380"/>
      <c r="E39" s="340"/>
      <c r="F39" s="340"/>
      <c r="G39" s="95">
        <f>avgprinc!AV32</f>
        <v>10099713.958146254</v>
      </c>
      <c r="H39" s="566">
        <f>B39*0.0001/'TA5'!B39</f>
        <v>2.4730604172475218E-2</v>
      </c>
      <c r="I39" s="577">
        <f>C39*0.0001/'TA5'!B39</f>
        <v>2.4836452458406839E-2</v>
      </c>
      <c r="J39" s="611"/>
      <c r="K39" s="577"/>
      <c r="L39" s="611"/>
      <c r="M39" s="597">
        <f>G39*0.0001/'TA5'!F39</f>
        <v>2.5421990507411021E-2</v>
      </c>
      <c r="P39" s="576">
        <f>H39-'TA1'!J40</f>
        <v>0</v>
      </c>
    </row>
    <row r="40" spans="1:16" s="98" customFormat="1" ht="15.05" customHeight="1">
      <c r="A40" s="103">
        <v>1944</v>
      </c>
      <c r="B40" s="454">
        <f>avgprinc!AQ33</f>
        <v>5860874.4584998079</v>
      </c>
      <c r="C40" s="343">
        <f>avgprinc!AR33</f>
        <v>5889092.9328667819</v>
      </c>
      <c r="D40" s="380"/>
      <c r="E40" s="340"/>
      <c r="F40" s="340"/>
      <c r="G40" s="95">
        <f>avgprinc!AV33</f>
        <v>9503596.5397102535</v>
      </c>
      <c r="H40" s="566">
        <f>B40*0.0001/'TA5'!B40</f>
        <v>2.2330032323711314E-2</v>
      </c>
      <c r="I40" s="577">
        <f>C40*0.0001/'TA5'!B40</f>
        <v>2.2437545195587716E-2</v>
      </c>
      <c r="J40" s="611"/>
      <c r="K40" s="577"/>
      <c r="L40" s="611"/>
      <c r="M40" s="597">
        <f>G40*0.0001/'TA5'!F40</f>
        <v>2.299162646136757E-2</v>
      </c>
      <c r="P40" s="576">
        <f>H40-'TA1'!J41</f>
        <v>0</v>
      </c>
    </row>
    <row r="41" spans="1:16" s="98" customFormat="1" ht="15.05" customHeight="1">
      <c r="A41" s="103">
        <v>1945</v>
      </c>
      <c r="B41" s="454">
        <f>avgprinc!AQ34</f>
        <v>4404928.0945757292</v>
      </c>
      <c r="C41" s="343">
        <f>avgprinc!AR34</f>
        <v>4436804.2146279952</v>
      </c>
      <c r="D41" s="380"/>
      <c r="E41" s="340"/>
      <c r="F41" s="340"/>
      <c r="G41" s="95">
        <f>avgprinc!AV34</f>
        <v>7231444.0122816321</v>
      </c>
      <c r="H41" s="566">
        <f>B41*0.0001/'TA5'!B41</f>
        <v>1.747126745939339E-2</v>
      </c>
      <c r="I41" s="577">
        <f>C41*0.0001/'TA5'!B41</f>
        <v>1.7597697722735638E-2</v>
      </c>
      <c r="J41" s="611"/>
      <c r="K41" s="577"/>
      <c r="L41" s="611"/>
      <c r="M41" s="597">
        <f>G41*0.0001/'TA5'!F41</f>
        <v>1.805999016225265E-2</v>
      </c>
      <c r="P41" s="576">
        <f>H41-'TA1'!J42</f>
        <v>1.0413686926669108E-9</v>
      </c>
    </row>
    <row r="42" spans="1:16" s="98" customFormat="1" ht="15.05" customHeight="1">
      <c r="A42" s="103">
        <v>1946</v>
      </c>
      <c r="B42" s="454">
        <f>avgprinc!AQ35</f>
        <v>3790730.0689436914</v>
      </c>
      <c r="C42" s="343">
        <f>avgprinc!AR35</f>
        <v>3824485.5587868667</v>
      </c>
      <c r="D42" s="380"/>
      <c r="E42" s="340"/>
      <c r="F42" s="340"/>
      <c r="G42" s="95">
        <f>avgprinc!AV35</f>
        <v>6261386.382107296</v>
      </c>
      <c r="H42" s="566">
        <f>B42*0.0001/'TA5'!B42</f>
        <v>1.7211638689452614E-2</v>
      </c>
      <c r="I42" s="577">
        <f>C42*0.0001/'TA5'!B42</f>
        <v>1.7364903966694611E-2</v>
      </c>
      <c r="J42" s="611"/>
      <c r="K42" s="577"/>
      <c r="L42" s="611"/>
      <c r="M42" s="597">
        <f>G42*0.0001/'TA5'!F42</f>
        <v>1.7757747298063772E-2</v>
      </c>
      <c r="P42" s="576">
        <f>H42-'TA1'!J43</f>
        <v>0</v>
      </c>
    </row>
    <row r="43" spans="1:16" s="98" customFormat="1" ht="15.05" customHeight="1">
      <c r="A43" s="103">
        <v>1947</v>
      </c>
      <c r="B43" s="454">
        <f>avgprinc!AQ36</f>
        <v>4624498.4871311421</v>
      </c>
      <c r="C43" s="343">
        <f>avgprinc!AR36</f>
        <v>4651520.1012525344</v>
      </c>
      <c r="D43" s="380"/>
      <c r="E43" s="340"/>
      <c r="F43" s="340"/>
      <c r="G43" s="95">
        <f>avgprinc!AV36</f>
        <v>7608695.755182704</v>
      </c>
      <c r="H43" s="566">
        <f>B43*0.0001/'TA5'!B43</f>
        <v>2.1679750775153116E-2</v>
      </c>
      <c r="I43" s="577">
        <f>C43*0.0001/'TA5'!B43</f>
        <v>2.1806428697380649E-2</v>
      </c>
      <c r="J43" s="611"/>
      <c r="K43" s="577"/>
      <c r="L43" s="611"/>
      <c r="M43" s="597">
        <f>G43*0.0001/'TA5'!F43</f>
        <v>2.2295098248028077E-2</v>
      </c>
      <c r="P43" s="576">
        <f>H43-'TA1'!J44</f>
        <v>0</v>
      </c>
    </row>
    <row r="44" spans="1:16" s="98" customFormat="1" ht="15.05" customHeight="1">
      <c r="A44" s="103">
        <v>1948</v>
      </c>
      <c r="B44" s="454">
        <f>avgprinc!AQ37</f>
        <v>5361364.9483052045</v>
      </c>
      <c r="C44" s="343">
        <f>avgprinc!AR37</f>
        <v>5388055.3166570999</v>
      </c>
      <c r="D44" s="380"/>
      <c r="E44" s="340"/>
      <c r="F44" s="340"/>
      <c r="G44" s="95">
        <f>avgprinc!AV37</f>
        <v>8840258.4459712002</v>
      </c>
      <c r="H44" s="566">
        <f>B44*0.0001/'TA5'!B44</f>
        <v>2.4007445136389971E-2</v>
      </c>
      <c r="I44" s="577">
        <f>C44*0.0001/'TA5'!B44</f>
        <v>2.4126960886587261E-2</v>
      </c>
      <c r="J44" s="611"/>
      <c r="K44" s="577"/>
      <c r="L44" s="611"/>
      <c r="M44" s="597">
        <f>G44*0.0001/'TA5'!F44</f>
        <v>2.4682254837546356E-2</v>
      </c>
      <c r="P44" s="576">
        <f>H44-'TA1'!J45</f>
        <v>0</v>
      </c>
    </row>
    <row r="45" spans="1:16" s="98" customFormat="1" ht="15.05" customHeight="1">
      <c r="A45" s="102">
        <v>1949</v>
      </c>
      <c r="B45" s="455">
        <f>avgprinc!AQ38</f>
        <v>5134785.554799214</v>
      </c>
      <c r="C45" s="342">
        <f>avgprinc!AR38</f>
        <v>5158873.335692293</v>
      </c>
      <c r="D45" s="381"/>
      <c r="E45" s="341"/>
      <c r="F45" s="341"/>
      <c r="G45" s="99">
        <f>avgprinc!AV38</f>
        <v>8481246.9124954473</v>
      </c>
      <c r="H45" s="567">
        <f>B45*0.0001/'TA5'!B45</f>
        <v>2.3739978443816048E-2</v>
      </c>
      <c r="I45" s="578">
        <f>C45*0.0001/'TA5'!B45</f>
        <v>2.3851345002956305E-2</v>
      </c>
      <c r="J45" s="612"/>
      <c r="K45" s="578"/>
      <c r="L45" s="612"/>
      <c r="M45" s="598">
        <f>G45*0.0001/'TA5'!F45</f>
        <v>2.4387952554460138E-2</v>
      </c>
      <c r="P45" s="576">
        <f>H45-'TA1'!J46</f>
        <v>0</v>
      </c>
    </row>
    <row r="46" spans="1:16" s="98" customFormat="1" ht="15.05" customHeight="1">
      <c r="A46" s="103">
        <v>1950</v>
      </c>
      <c r="B46" s="454">
        <f>avgprinc!AQ39</f>
        <v>5086217.0686344793</v>
      </c>
      <c r="C46" s="343">
        <f>avgprinc!AR39</f>
        <v>5109763.6796570262</v>
      </c>
      <c r="D46" s="380"/>
      <c r="E46" s="340"/>
      <c r="F46" s="340"/>
      <c r="G46" s="95">
        <f>avgprinc!AV39</f>
        <v>8429589.4733398929</v>
      </c>
      <c r="H46" s="566">
        <f>B46*0.0001/'TA5'!B46</f>
        <v>2.1601561725742572E-2</v>
      </c>
      <c r="I46" s="577">
        <f>C46*0.0001/'TA5'!B46</f>
        <v>2.1701566024531209E-2</v>
      </c>
      <c r="J46" s="611"/>
      <c r="K46" s="577"/>
      <c r="L46" s="611"/>
      <c r="M46" s="597">
        <f>G46*0.0001/'TA5'!F46</f>
        <v>2.2306404696420541E-2</v>
      </c>
      <c r="P46" s="576">
        <f>H46-'TA1'!J47</f>
        <v>0</v>
      </c>
    </row>
    <row r="47" spans="1:16" s="98" customFormat="1" ht="15.05" customHeight="1">
      <c r="A47" s="103">
        <v>1951</v>
      </c>
      <c r="B47" s="454">
        <f>avgprinc!AQ40</f>
        <v>6053013.3480255306</v>
      </c>
      <c r="C47" s="343">
        <f>avgprinc!AR40</f>
        <v>6078521.5586680854</v>
      </c>
      <c r="D47" s="380"/>
      <c r="E47" s="340"/>
      <c r="F47" s="340"/>
      <c r="G47" s="95">
        <f>avgprinc!AV40</f>
        <v>10015117.119483732</v>
      </c>
      <c r="H47" s="566">
        <f>B47*0.0001/'TA5'!B47</f>
        <v>2.4018913415029555E-2</v>
      </c>
      <c r="I47" s="577">
        <f>C47*0.0001/'TA5'!B47</f>
        <v>2.4120132339814464E-2</v>
      </c>
      <c r="J47" s="611"/>
      <c r="K47" s="577"/>
      <c r="L47" s="611"/>
      <c r="M47" s="597">
        <f>G47*0.0001/'TA5'!F47</f>
        <v>2.4701899656138025E-2</v>
      </c>
      <c r="P47" s="576">
        <f>H47-'TA1'!J48</f>
        <v>0</v>
      </c>
    </row>
    <row r="48" spans="1:16" s="98" customFormat="1" ht="15.05" customHeight="1">
      <c r="A48" s="103">
        <v>1952</v>
      </c>
      <c r="B48" s="454">
        <f>avgprinc!AQ41</f>
        <v>5688662.5048338445</v>
      </c>
      <c r="C48" s="343">
        <f>avgprinc!AR41</f>
        <v>5715451.1318271374</v>
      </c>
      <c r="D48" s="380"/>
      <c r="E48" s="340"/>
      <c r="F48" s="340"/>
      <c r="G48" s="95">
        <f>avgprinc!AV41</f>
        <v>9432526.1220807154</v>
      </c>
      <c r="H48" s="566">
        <f>B48*0.0001/'TA5'!B48</f>
        <v>2.2006311650034117E-2</v>
      </c>
      <c r="I48" s="577">
        <f>C48*0.0001/'TA5'!B48</f>
        <v>2.2109942138534708E-2</v>
      </c>
      <c r="J48" s="611"/>
      <c r="K48" s="577"/>
      <c r="L48" s="611"/>
      <c r="M48" s="597">
        <f>G48*0.0001/'TA5'!F48</f>
        <v>2.2643258525745721E-2</v>
      </c>
      <c r="P48" s="576">
        <f>H48-'TA1'!J49</f>
        <v>0</v>
      </c>
    </row>
    <row r="49" spans="1:16" s="98" customFormat="1" ht="15.05" customHeight="1">
      <c r="A49" s="103">
        <v>1953</v>
      </c>
      <c r="B49" s="454">
        <f>avgprinc!AQ42</f>
        <v>5674717.31688309</v>
      </c>
      <c r="C49" s="343">
        <f>avgprinc!AR42</f>
        <v>5700893.0243285615</v>
      </c>
      <c r="D49" s="380"/>
      <c r="E49" s="340"/>
      <c r="F49" s="340"/>
      <c r="G49" s="95">
        <f>avgprinc!AV42</f>
        <v>9413588.9122122116</v>
      </c>
      <c r="H49" s="566">
        <f>B49*0.0001/'TA5'!B49</f>
        <v>2.1295928571179245E-2</v>
      </c>
      <c r="I49" s="577">
        <f>C49*0.0001/'TA5'!B49</f>
        <v>2.1394160071522072E-2</v>
      </c>
      <c r="J49" s="611"/>
      <c r="K49" s="577"/>
      <c r="L49" s="611"/>
      <c r="M49" s="597">
        <f>G49*0.0001/'TA5'!F49</f>
        <v>2.1914486455248794E-2</v>
      </c>
      <c r="P49" s="576">
        <f>H49-'TA1'!J50</f>
        <v>0</v>
      </c>
    </row>
    <row r="50" spans="1:16" s="98" customFormat="1" ht="15.05" customHeight="1">
      <c r="A50" s="103">
        <v>1954</v>
      </c>
      <c r="B50" s="454">
        <f>avgprinc!AQ43</f>
        <v>5314842.6054734662</v>
      </c>
      <c r="C50" s="343">
        <f>avgprinc!AR43</f>
        <v>5340384.4696345497</v>
      </c>
      <c r="D50" s="380"/>
      <c r="E50" s="340"/>
      <c r="F50" s="340"/>
      <c r="G50" s="95">
        <f>avgprinc!AV43</f>
        <v>8823744.3121162932</v>
      </c>
      <c r="H50" s="566">
        <f>B50*0.0001/'TA5'!B50</f>
        <v>2.0365748634318743E-2</v>
      </c>
      <c r="I50" s="577">
        <f>C50*0.0001/'TA5'!B50</f>
        <v>2.0463621558085263E-2</v>
      </c>
      <c r="J50" s="611"/>
      <c r="K50" s="577"/>
      <c r="L50" s="611"/>
      <c r="M50" s="597">
        <f>G50*0.0001/'TA5'!F50</f>
        <v>2.0983082159079902E-2</v>
      </c>
      <c r="P50" s="576">
        <f>H50-'TA1'!J51</f>
        <v>0</v>
      </c>
    </row>
    <row r="51" spans="1:16" s="98" customFormat="1" ht="15.05" customHeight="1">
      <c r="A51" s="103">
        <v>1955</v>
      </c>
      <c r="B51" s="454">
        <f>avgprinc!AQ44</f>
        <v>6653358.2768389462</v>
      </c>
      <c r="C51" s="343">
        <f>avgprinc!AR44</f>
        <v>6676421.8696975363</v>
      </c>
      <c r="D51" s="380"/>
      <c r="E51" s="340"/>
      <c r="F51" s="340"/>
      <c r="G51" s="95">
        <f>avgprinc!AV44</f>
        <v>11018633.545707377</v>
      </c>
      <c r="H51" s="566">
        <f>B51*0.0001/'TA5'!B51</f>
        <v>2.3798583347354036E-2</v>
      </c>
      <c r="I51" s="577">
        <f>C51*0.0001/'TA5'!B51</f>
        <v>2.3881080157851273E-2</v>
      </c>
      <c r="J51" s="611"/>
      <c r="K51" s="577"/>
      <c r="L51" s="611"/>
      <c r="M51" s="597">
        <f>G51*0.0001/'TA5'!F51</f>
        <v>2.4479112495274409E-2</v>
      </c>
      <c r="P51" s="576">
        <f>H51-'TA1'!J52</f>
        <v>-2.837012215428647E-9</v>
      </c>
    </row>
    <row r="52" spans="1:16" s="98" customFormat="1" ht="15.05" customHeight="1">
      <c r="A52" s="103">
        <v>1956</v>
      </c>
      <c r="B52" s="454">
        <f>avgprinc!AQ45</f>
        <v>6183839.8464513449</v>
      </c>
      <c r="C52" s="343">
        <f>avgprinc!AR45</f>
        <v>6208363.0901393611</v>
      </c>
      <c r="D52" s="380"/>
      <c r="E52" s="340"/>
      <c r="F52" s="340"/>
      <c r="G52" s="95">
        <f>avgprinc!AV45</f>
        <v>10255003.569010064</v>
      </c>
      <c r="H52" s="566">
        <f>B52*0.0001/'TA5'!B52</f>
        <v>2.1704293606985777E-2</v>
      </c>
      <c r="I52" s="577">
        <f>C52*0.0001/'TA5'!B52</f>
        <v>2.1790366289075984E-2</v>
      </c>
      <c r="J52" s="611"/>
      <c r="K52" s="577"/>
      <c r="L52" s="611"/>
      <c r="M52" s="597">
        <f>G52*0.0001/'TA5'!F52</f>
        <v>2.2353466392032589E-2</v>
      </c>
      <c r="P52" s="576">
        <f>H52-'TA1'!J53</f>
        <v>1.2936767039561925E-9</v>
      </c>
    </row>
    <row r="53" spans="1:16" s="98" customFormat="1" ht="15.05" customHeight="1">
      <c r="A53" s="103">
        <v>1957</v>
      </c>
      <c r="B53" s="454">
        <f>avgprinc!AQ46</f>
        <v>5772994.4360175729</v>
      </c>
      <c r="C53" s="343">
        <f>avgprinc!AR46</f>
        <v>5798350.1963877166</v>
      </c>
      <c r="D53" s="380"/>
      <c r="E53" s="340"/>
      <c r="F53" s="340"/>
      <c r="G53" s="95">
        <f>avgprinc!AV46</f>
        <v>9579512.8798760958</v>
      </c>
      <c r="H53" s="566">
        <f>B53*0.0001/'TA5'!B53</f>
        <v>2.0223954410728096E-2</v>
      </c>
      <c r="I53" s="577">
        <f>C53*0.0001/'TA5'!B53</f>
        <v>2.0312780711785276E-2</v>
      </c>
      <c r="J53" s="611"/>
      <c r="K53" s="577"/>
      <c r="L53" s="611"/>
      <c r="M53" s="597">
        <f>G53*0.0001/'TA5'!F53</f>
        <v>2.0851302378667984E-2</v>
      </c>
      <c r="P53" s="576">
        <f>H53-'TA1'!J54</f>
        <v>0</v>
      </c>
    </row>
    <row r="54" spans="1:16" s="98" customFormat="1" ht="15.05" customHeight="1">
      <c r="A54" s="103">
        <v>1958</v>
      </c>
      <c r="B54" s="454">
        <f>avgprinc!AQ47</f>
        <v>5003426.2857398838</v>
      </c>
      <c r="C54" s="343">
        <f>avgprinc!AR47</f>
        <v>5030762.6766843339</v>
      </c>
      <c r="D54" s="380"/>
      <c r="E54" s="340"/>
      <c r="F54" s="340"/>
      <c r="G54" s="95">
        <f>avgprinc!AV47</f>
        <v>8314799.3483542334</v>
      </c>
      <c r="H54" s="566">
        <f>B54*0.0001/'TA5'!B54</f>
        <v>1.8030271928895836E-2</v>
      </c>
      <c r="I54" s="577">
        <f>C54*0.0001/'TA5'!B54</f>
        <v>1.8128780937350264E-2</v>
      </c>
      <c r="J54" s="611"/>
      <c r="K54" s="577"/>
      <c r="L54" s="611"/>
      <c r="M54" s="597">
        <f>G54*0.0001/'TA5'!F54</f>
        <v>1.8617302204598472E-2</v>
      </c>
      <c r="P54" s="576">
        <f>H54-'TA1'!J55</f>
        <v>0</v>
      </c>
    </row>
    <row r="55" spans="1:16" s="98" customFormat="1" ht="15.05" customHeight="1">
      <c r="A55" s="102">
        <v>1959</v>
      </c>
      <c r="B55" s="455">
        <f>avgprinc!AQ48</f>
        <v>5836716.6827266458</v>
      </c>
      <c r="C55" s="342">
        <f>avgprinc!AR48</f>
        <v>5859984.2148310095</v>
      </c>
      <c r="D55" s="381"/>
      <c r="E55" s="341"/>
      <c r="F55" s="341"/>
      <c r="G55" s="99">
        <f>avgprinc!AV48</f>
        <v>9749090.0429861918</v>
      </c>
      <c r="H55" s="567">
        <f>B55*0.0001/'TA5'!B55</f>
        <v>1.9814578009904955E-2</v>
      </c>
      <c r="I55" s="578">
        <f>C55*0.0001/'TA5'!B55</f>
        <v>1.9893566995500964E-2</v>
      </c>
      <c r="J55" s="612"/>
      <c r="K55" s="578"/>
      <c r="L55" s="612"/>
      <c r="M55" s="598">
        <f>G55*0.0001/'TA5'!F55</f>
        <v>2.0461371271648945E-2</v>
      </c>
      <c r="P55" s="576">
        <f>H55-'TA1'!J56</f>
        <v>1.1810408831469665E-9</v>
      </c>
    </row>
    <row r="56" spans="1:16">
      <c r="A56" s="78">
        <v>1960</v>
      </c>
      <c r="B56" s="454">
        <f>avgprinc!AQ49</f>
        <v>6197548.9877234381</v>
      </c>
      <c r="C56" s="343">
        <f>avgprinc!AR49</f>
        <v>6221671.3575445702</v>
      </c>
      <c r="D56" s="380"/>
      <c r="E56" s="340"/>
      <c r="F56" s="340"/>
      <c r="G56" s="95">
        <f>avgprinc!AV49</f>
        <v>10340515.138808843</v>
      </c>
      <c r="H56" s="566">
        <f>B56*0.0001/'TA5'!B56</f>
        <v>2.0656941658173208E-2</v>
      </c>
      <c r="I56" s="577">
        <f>C56*0.0001/'TA5'!B56</f>
        <v>2.0737343505264544E-2</v>
      </c>
      <c r="J56" s="611"/>
      <c r="K56" s="577"/>
      <c r="L56" s="611"/>
      <c r="M56" s="597">
        <f>G56*0.0001/'TA5'!F56</f>
        <v>2.1265473155199031E-2</v>
      </c>
      <c r="P56" s="576">
        <f>H56-'TA1'!J57</f>
        <v>0</v>
      </c>
    </row>
    <row r="57" spans="1:16">
      <c r="A57" s="78">
        <v>1961</v>
      </c>
      <c r="B57" s="454">
        <f>avgprinc!AQ50</f>
        <v>6323191.4852551697</v>
      </c>
      <c r="C57" s="343">
        <f>avgprinc!AR50</f>
        <v>6348168.917446767</v>
      </c>
      <c r="D57" s="380"/>
      <c r="E57" s="340"/>
      <c r="F57" s="340"/>
      <c r="G57" s="95">
        <f>avgprinc!AV50</f>
        <v>10452230.813907851</v>
      </c>
      <c r="H57" s="566">
        <f>B57*0.0001/'TA5'!B57</f>
        <v>2.0805092420797391E-2</v>
      </c>
      <c r="I57" s="577">
        <f>C57*0.0001/'TA5'!B57</f>
        <v>2.0887275253057357E-2</v>
      </c>
      <c r="J57" s="611"/>
      <c r="K57" s="577"/>
      <c r="L57" s="611"/>
      <c r="M57" s="597">
        <f>G57*0.0001/'TA5'!F57</f>
        <v>2.1407404321396921E-2</v>
      </c>
      <c r="P57" s="576">
        <f>H57-'TA1'!J58</f>
        <v>0</v>
      </c>
    </row>
    <row r="58" spans="1:16">
      <c r="A58" s="78">
        <v>1962</v>
      </c>
      <c r="B58" s="456">
        <f>avgprinc!AQ51</f>
        <v>6466641.7873305427</v>
      </c>
      <c r="C58" s="344">
        <f>avgprinc!AR51</f>
        <v>6490424.6171766808</v>
      </c>
      <c r="D58" s="559">
        <f>avgprinc!AS51</f>
        <v>5529751.7299350444</v>
      </c>
      <c r="E58" s="559">
        <f>avgprinc!AT51</f>
        <v>6586733.7346623018</v>
      </c>
      <c r="F58" s="559">
        <f>avgprinc!AU51</f>
        <v>6395651.5522520579</v>
      </c>
      <c r="G58" s="92">
        <f>avgprinc!AV51</f>
        <v>10581519.615593111</v>
      </c>
      <c r="H58" s="568">
        <f>B58*0.0001/'TA5'!B58</f>
        <v>2.0263476297259334E-2</v>
      </c>
      <c r="I58" s="579">
        <f>C58*0.0001/'TA5'!B58</f>
        <v>2.0338000729680061E-2</v>
      </c>
      <c r="J58" s="579">
        <f>D58*0.0001/'TA5'!C58</f>
        <v>1.6530718654394146E-2</v>
      </c>
      <c r="K58" s="579">
        <f>E58*0.0001/'TA5'!D58</f>
        <v>1.4356933534145355E-2</v>
      </c>
      <c r="L58" s="579">
        <f>F58*0.0001/'TA5'!E58</f>
        <v>3.4142274409532554E-2</v>
      </c>
      <c r="M58" s="586">
        <f>G58*0.0001/'TA5'!F58</f>
        <v>2.080518007278442E-2</v>
      </c>
      <c r="P58" s="576">
        <f>H58-'TA1'!J59</f>
        <v>0</v>
      </c>
    </row>
    <row r="59" spans="1:16">
      <c r="A59" s="78">
        <v>1963</v>
      </c>
      <c r="B59" s="457">
        <f>avgprinc!AQ52</f>
        <v>6925723.5446976805</v>
      </c>
      <c r="C59" s="345">
        <f>avgprinc!AR52</f>
        <v>6950840.3671059106</v>
      </c>
      <c r="D59" s="560">
        <f>avgprinc!AS52</f>
        <v>5992760.4884126969</v>
      </c>
      <c r="E59" s="560">
        <f>avgprinc!AT52</f>
        <v>7067943.7257026117</v>
      </c>
      <c r="F59" s="560">
        <f>avgprinc!AU52</f>
        <v>6906323.1520337518</v>
      </c>
      <c r="G59" s="73">
        <f>avgprinc!AV52</f>
        <v>11365137.408216128</v>
      </c>
      <c r="H59" s="569">
        <f>B59*0.0001/'TA5'!B59</f>
        <v>2.0989303477108482E-2</v>
      </c>
      <c r="I59" s="580">
        <f>C59*0.0001/'TA5'!B59</f>
        <v>2.1065423265099525E-2</v>
      </c>
      <c r="J59" s="587">
        <f>D59*0.0001/'TA5'!C59</f>
        <v>1.7271486950455637E-2</v>
      </c>
      <c r="K59" s="580">
        <f>E59*0.0001/'TA5'!D59</f>
        <v>1.4867009305610286E-2</v>
      </c>
      <c r="L59" s="587">
        <f>F59*0.0001/'TA5'!E59</f>
        <v>3.5455506268066928E-2</v>
      </c>
      <c r="M59" s="588">
        <f>G59*0.0001/'TA5'!F59</f>
        <v>2.1685650572180745E-2</v>
      </c>
      <c r="P59" s="576">
        <f>H59-'TA1'!J60</f>
        <v>0</v>
      </c>
    </row>
    <row r="60" spans="1:16">
      <c r="A60" s="78">
        <v>1964</v>
      </c>
      <c r="B60" s="457">
        <f>avgprinc!AQ53</f>
        <v>7457699.3659752961</v>
      </c>
      <c r="C60" s="345">
        <f>avgprinc!AR53</f>
        <v>7484389.3355647065</v>
      </c>
      <c r="D60" s="560">
        <f>avgprinc!AS53</f>
        <v>6455769.2468903493</v>
      </c>
      <c r="E60" s="560">
        <f>avgprinc!AT53</f>
        <v>7549153.7167429226</v>
      </c>
      <c r="F60" s="560">
        <f>avgprinc!AU53</f>
        <v>7416994.7518154448</v>
      </c>
      <c r="G60" s="73">
        <f>avgprinc!AV53</f>
        <v>12279663.384148423</v>
      </c>
      <c r="H60" s="569">
        <f>B60*0.0001/'TA5'!B60</f>
        <v>2.171513065695763E-2</v>
      </c>
      <c r="I60" s="580">
        <f>C60*0.0001/'TA5'!B60</f>
        <v>2.1792845800518993E-2</v>
      </c>
      <c r="J60" s="587">
        <f>D60*0.0001/'TA5'!C60</f>
        <v>1.7960894852876667E-2</v>
      </c>
      <c r="K60" s="580">
        <f>E60*0.0001/'TA5'!D60</f>
        <v>1.5342611819505692E-2</v>
      </c>
      <c r="L60" s="587">
        <f>F60*0.0001/'TA5'!E60</f>
        <v>3.6671798676252358E-2</v>
      </c>
      <c r="M60" s="588">
        <f>G60*0.0001/'TA5'!F60</f>
        <v>2.2566121071577076E-2</v>
      </c>
      <c r="P60" s="576">
        <f>H60-'TA1'!J61</f>
        <v>0</v>
      </c>
    </row>
    <row r="61" spans="1:16">
      <c r="A61" s="78">
        <v>1965</v>
      </c>
      <c r="B61" s="457">
        <f>avgprinc!AQ54</f>
        <v>7708661.0937019279</v>
      </c>
      <c r="C61" s="345">
        <f>avgprinc!AR54</f>
        <v>7737769.8329451242</v>
      </c>
      <c r="D61" s="560">
        <f>avgprinc!AS54</f>
        <v>6710999.7157253306</v>
      </c>
      <c r="E61" s="560">
        <f>avgprinc!AT54</f>
        <v>7704678.2700208928</v>
      </c>
      <c r="F61" s="560">
        <f>avgprinc!AU54</f>
        <v>7727799.6304334579</v>
      </c>
      <c r="G61" s="73">
        <f>avgprinc!AV54</f>
        <v>12671635.071961086</v>
      </c>
      <c r="H61" s="569">
        <f>B61*0.0001/'TA5'!B61</f>
        <v>2.1339401602745056E-2</v>
      </c>
      <c r="I61" s="580">
        <f>C61*0.0001/'TA5'!B61</f>
        <v>2.1419981494545933E-2</v>
      </c>
      <c r="J61" s="587">
        <f>D61*0.0001/'TA5'!C61</f>
        <v>1.7750838463129109E-2</v>
      </c>
      <c r="K61" s="580">
        <f>E61*0.0001/'TA5'!D61</f>
        <v>1.4878889967215366E-2</v>
      </c>
      <c r="L61" s="587">
        <f>F61*0.0001/'TA5'!E61</f>
        <v>3.6547106544948527E-2</v>
      </c>
      <c r="M61" s="588">
        <f>G61*0.0001/'TA5'!F61</f>
        <v>2.2176014259457585E-2</v>
      </c>
      <c r="P61" s="576">
        <f>H61-'TA1'!J62</f>
        <v>0</v>
      </c>
    </row>
    <row r="62" spans="1:16">
      <c r="A62" s="78">
        <v>1966</v>
      </c>
      <c r="B62" s="457">
        <f>avgprinc!AQ55</f>
        <v>7923885.198098721</v>
      </c>
      <c r="C62" s="345">
        <f>avgprinc!AR55</f>
        <v>7955425.7474249918</v>
      </c>
      <c r="D62" s="560">
        <f>avgprinc!AS55</f>
        <v>6966230.184560312</v>
      </c>
      <c r="E62" s="560">
        <f>avgprinc!AT55</f>
        <v>7860202.8232988631</v>
      </c>
      <c r="F62" s="560">
        <f>avgprinc!AU55</f>
        <v>8038604.509051471</v>
      </c>
      <c r="G62" s="73">
        <f>avgprinc!AV55</f>
        <v>12987027.845224651</v>
      </c>
      <c r="H62" s="569">
        <f>B62*0.0001/'TA5'!B62</f>
        <v>2.0963672548532486E-2</v>
      </c>
      <c r="I62" s="580">
        <f>C62*0.0001/'TA5'!B62</f>
        <v>2.1047117188572884E-2</v>
      </c>
      <c r="J62" s="587">
        <f>D62*0.0001/'TA5'!C62</f>
        <v>1.7560513690114025E-2</v>
      </c>
      <c r="K62" s="580">
        <f>E62*0.0001/'TA5'!D62</f>
        <v>1.445916388183832E-2</v>
      </c>
      <c r="L62" s="587">
        <f>F62*0.0001/'TA5'!E62</f>
        <v>3.6432806402444833E-2</v>
      </c>
      <c r="M62" s="588">
        <f>G62*0.0001/'TA5'!F62</f>
        <v>2.1785907447338101E-2</v>
      </c>
      <c r="P62" s="576">
        <f>H62-'TA1'!J63</f>
        <v>0</v>
      </c>
    </row>
    <row r="63" spans="1:16">
      <c r="A63" s="78">
        <v>1967</v>
      </c>
      <c r="B63" s="457">
        <f>avgprinc!AQ56</f>
        <v>7445461.5823345874</v>
      </c>
      <c r="C63" s="345">
        <f>avgprinc!AR56</f>
        <v>7486735.1991805797</v>
      </c>
      <c r="D63" s="560">
        <f>avgprinc!AS56</f>
        <v>6783465.8527976461</v>
      </c>
      <c r="E63" s="560">
        <f>avgprinc!AT56</f>
        <v>7572619.9400665732</v>
      </c>
      <c r="F63" s="560">
        <f>avgprinc!AU56</f>
        <v>7445800.8330932101</v>
      </c>
      <c r="G63" s="73">
        <f>avgprinc!AV56</f>
        <v>12224834.327952906</v>
      </c>
      <c r="H63" s="570">
        <f>B63*0.0001/'TA5'!B63</f>
        <v>1.9429225008934736E-2</v>
      </c>
      <c r="I63" s="581">
        <f>C63*0.0001/'TA5'!B63</f>
        <v>1.9536930136382576E-2</v>
      </c>
      <c r="J63" s="587">
        <f>D63*0.0001/'TA5'!C63</f>
        <v>1.6709387768059965E-2</v>
      </c>
      <c r="K63" s="580">
        <f>E63*0.0001/'TA5'!D63</f>
        <v>1.3975507346913217E-2</v>
      </c>
      <c r="L63" s="587">
        <f>F63*0.0001/'TA5'!E63</f>
        <v>3.2110370695590966E-2</v>
      </c>
      <c r="M63" s="588">
        <f>G63*0.0001/'TA5'!F63</f>
        <v>2.0242614671587944E-2</v>
      </c>
      <c r="P63" s="576">
        <f>H63-'TA1'!J64</f>
        <v>0</v>
      </c>
    </row>
    <row r="64" spans="1:16">
      <c r="A64" s="78">
        <v>1968</v>
      </c>
      <c r="B64" s="457">
        <f>avgprinc!AQ57</f>
        <v>7763294.1252514394</v>
      </c>
      <c r="C64" s="345">
        <f>avgprinc!AR57</f>
        <v>7806728.3608239656</v>
      </c>
      <c r="D64" s="560">
        <f>avgprinc!AS57</f>
        <v>7176671.0172085306</v>
      </c>
      <c r="E64" s="560">
        <f>avgprinc!AT57</f>
        <v>7970872.0591216311</v>
      </c>
      <c r="F64" s="560">
        <f>avgprinc!AU57</f>
        <v>7636673.2707578754</v>
      </c>
      <c r="G64" s="73">
        <f>avgprinc!AV57</f>
        <v>12821027.756850934</v>
      </c>
      <c r="H64" s="570">
        <f>B64*0.0001/'TA5'!B64</f>
        <v>1.9682811456732452E-2</v>
      </c>
      <c r="I64" s="581">
        <f>C64*0.0001/'TA5'!B64</f>
        <v>1.9792933249846101E-2</v>
      </c>
      <c r="J64" s="587">
        <f>D64*0.0001/'TA5'!C64</f>
        <v>1.7184308846481144E-2</v>
      </c>
      <c r="K64" s="580">
        <f>E64*0.0001/'TA5'!D64</f>
        <v>1.4326509030070156E-2</v>
      </c>
      <c r="L64" s="587">
        <f>F64*0.0001/'TA5'!E64</f>
        <v>3.2106767408549793E-2</v>
      </c>
      <c r="M64" s="588">
        <f>G64*0.0001/'TA5'!F64</f>
        <v>2.05051084049046E-2</v>
      </c>
      <c r="P64" s="576">
        <f>H64-'TA1'!J65</f>
        <v>0</v>
      </c>
    </row>
    <row r="65" spans="1:16">
      <c r="A65" s="83">
        <v>1969</v>
      </c>
      <c r="B65" s="458">
        <f>avgprinc!AQ58</f>
        <v>7503926.9144140938</v>
      </c>
      <c r="C65" s="346">
        <f>avgprinc!AR58</f>
        <v>7544448.3005551938</v>
      </c>
      <c r="D65" s="562">
        <f>avgprinc!AS58</f>
        <v>6886261.7893322241</v>
      </c>
      <c r="E65" s="562">
        <f>avgprinc!AT58</f>
        <v>7714333.834608593</v>
      </c>
      <c r="F65" s="562">
        <f>avgprinc!AU58</f>
        <v>7384886.7174383178</v>
      </c>
      <c r="G65" s="79">
        <f>avgprinc!AV58</f>
        <v>12406848.643259406</v>
      </c>
      <c r="H65" s="571">
        <f>B65*0.0001/'TA5'!B65</f>
        <v>1.8776387179968882E-2</v>
      </c>
      <c r="I65" s="582">
        <f>C65*0.0001/'TA5'!B65</f>
        <v>1.8877780123148117E-2</v>
      </c>
      <c r="J65" s="589">
        <f>D65*0.0001/'TA5'!C65</f>
        <v>1.6254928690614179E-2</v>
      </c>
      <c r="K65" s="583">
        <f>E65*0.0001/'TA5'!D65</f>
        <v>1.3629772452986797E-2</v>
      </c>
      <c r="L65" s="589">
        <f>F65*0.0001/'TA5'!E65</f>
        <v>3.0723763862624764E-2</v>
      </c>
      <c r="M65" s="590">
        <f>G65*0.0001/'TA5'!F65</f>
        <v>1.9512098398990933E-2</v>
      </c>
      <c r="P65" s="576">
        <f>H65-'TA1'!J66</f>
        <v>0</v>
      </c>
    </row>
    <row r="66" spans="1:16">
      <c r="A66" s="78">
        <v>1970</v>
      </c>
      <c r="B66" s="457">
        <f>avgprinc!AQ59</f>
        <v>6386224.6382190399</v>
      </c>
      <c r="C66" s="345">
        <f>avgprinc!AR59</f>
        <v>6429736.7541536167</v>
      </c>
      <c r="D66" s="560">
        <f>avgprinc!AS59</f>
        <v>5787375.559932691</v>
      </c>
      <c r="E66" s="560">
        <f>avgprinc!AT59</f>
        <v>6586817.7433382114</v>
      </c>
      <c r="F66" s="560">
        <f>avgprinc!AU59</f>
        <v>6250654.0308563411</v>
      </c>
      <c r="G66" s="73">
        <f>avgprinc!AV59</f>
        <v>10548297.292669589</v>
      </c>
      <c r="H66" s="570">
        <f>B66*0.0001/'TA5'!B66</f>
        <v>1.637911661964608E-2</v>
      </c>
      <c r="I66" s="581">
        <f>C66*0.0001/'TA5'!B66</f>
        <v>1.6490714639076032E-2</v>
      </c>
      <c r="J66" s="587">
        <f>D66*0.0001/'TA5'!C66</f>
        <v>1.402801223593997E-2</v>
      </c>
      <c r="K66" s="580">
        <f>E66*0.0001/'TA5'!D66</f>
        <v>1.1933227473491568E-2</v>
      </c>
      <c r="L66" s="587">
        <f>F66*0.0001/'TA5'!E66</f>
        <v>2.687337814131752E-2</v>
      </c>
      <c r="M66" s="588">
        <f>G66*0.0001/'TA5'!F66</f>
        <v>1.6961354791419588E-2</v>
      </c>
      <c r="P66" s="576">
        <f>H66-'TA1'!J67</f>
        <v>0</v>
      </c>
    </row>
    <row r="67" spans="1:16">
      <c r="A67" s="78">
        <v>1971</v>
      </c>
      <c r="B67" s="457">
        <f>avgprinc!AQ60</f>
        <v>6323936.1977044344</v>
      </c>
      <c r="C67" s="345">
        <f>avgprinc!AR60</f>
        <v>6375666.6723475158</v>
      </c>
      <c r="D67" s="560">
        <f>avgprinc!AS60</f>
        <v>5778993.876934086</v>
      </c>
      <c r="E67" s="560">
        <f>avgprinc!AT60</f>
        <v>6546597.1304355497</v>
      </c>
      <c r="F67" s="560">
        <f>avgprinc!AU60</f>
        <v>6185026.7870416632</v>
      </c>
      <c r="G67" s="73">
        <f>avgprinc!AV60</f>
        <v>10455810.67241526</v>
      </c>
      <c r="H67" s="570">
        <f>B67*0.0001/'TA5'!B67</f>
        <v>1.6137783544763806E-2</v>
      </c>
      <c r="I67" s="581">
        <f>C67*0.0001/'TA5'!B67</f>
        <v>1.626979234060855E-2</v>
      </c>
      <c r="J67" s="587">
        <f>D67*0.0001/'TA5'!C67</f>
        <v>1.3896997656047459E-2</v>
      </c>
      <c r="K67" s="580">
        <f>E67*0.0001/'TA5'!D67</f>
        <v>1.1837537734209038E-2</v>
      </c>
      <c r="L67" s="587">
        <f>F67*0.0001/'TA5'!E67</f>
        <v>2.6267196531989608E-2</v>
      </c>
      <c r="M67" s="588">
        <f>G67*0.0001/'TA5'!F67</f>
        <v>1.6725794419471644E-2</v>
      </c>
      <c r="P67" s="576">
        <f>H67-'TA1'!J68</f>
        <v>0</v>
      </c>
    </row>
    <row r="68" spans="1:16">
      <c r="A68" s="78">
        <v>1972</v>
      </c>
      <c r="B68" s="457">
        <f>avgprinc!AQ61</f>
        <v>6362469.7692820625</v>
      </c>
      <c r="C68" s="345">
        <f>avgprinc!AR61</f>
        <v>6428228.594252035</v>
      </c>
      <c r="D68" s="560">
        <f>avgprinc!AS61</f>
        <v>5803024.9385625273</v>
      </c>
      <c r="E68" s="560">
        <f>avgprinc!AT61</f>
        <v>6658780.3501902837</v>
      </c>
      <c r="F68" s="560">
        <f>avgprinc!AU61</f>
        <v>6196010.7588125011</v>
      </c>
      <c r="G68" s="73">
        <f>avgprinc!AV61</f>
        <v>10515734.996590218</v>
      </c>
      <c r="H68" s="570">
        <f>B68*0.0001/'TA5'!B68</f>
        <v>1.5664508132886112E-2</v>
      </c>
      <c r="I68" s="581">
        <f>C68*0.0001/'TA5'!B68</f>
        <v>1.5826407471649869E-2</v>
      </c>
      <c r="J68" s="587">
        <f>D68*0.0001/'TA5'!C68</f>
        <v>1.3494328272372517E-2</v>
      </c>
      <c r="K68" s="580">
        <f>E68*0.0001/'TA5'!D68</f>
        <v>1.1637980667501326E-2</v>
      </c>
      <c r="L68" s="587">
        <f>F68*0.0001/'TA5'!E68</f>
        <v>2.5083578544581545E-2</v>
      </c>
      <c r="M68" s="588">
        <f>G68*0.0001/'TA5'!F68</f>
        <v>1.6265487533019041E-2</v>
      </c>
      <c r="P68" s="576">
        <f>H68-'TA1'!J69</f>
        <v>0</v>
      </c>
    </row>
    <row r="69" spans="1:16">
      <c r="A69" s="78">
        <v>1973</v>
      </c>
      <c r="B69" s="457">
        <f>avgprinc!AQ62</f>
        <v>6034742.9407149581</v>
      </c>
      <c r="C69" s="345">
        <f>avgprinc!AR62</f>
        <v>6120578.6540909633</v>
      </c>
      <c r="D69" s="560">
        <f>avgprinc!AS62</f>
        <v>5474788.2327208994</v>
      </c>
      <c r="E69" s="560">
        <f>avgprinc!AT62</f>
        <v>6419395.7492720932</v>
      </c>
      <c r="F69" s="560">
        <f>avgprinc!AU62</f>
        <v>5800692.5617647134</v>
      </c>
      <c r="G69" s="73">
        <f>avgprinc!AV62</f>
        <v>9943684.4022196531</v>
      </c>
      <c r="H69" s="570">
        <f>B69*0.0001/'TA5'!B69</f>
        <v>1.4260830482157868E-2</v>
      </c>
      <c r="I69" s="581">
        <f>C69*0.0001/'TA5'!B69</f>
        <v>1.446367069752341E-2</v>
      </c>
      <c r="J69" s="587">
        <f>D69*0.0001/'TA5'!C69</f>
        <v>1.2187221239514654E-2</v>
      </c>
      <c r="K69" s="580">
        <f>E69*0.0001/'TA5'!D69</f>
        <v>1.0711892878077833E-2</v>
      </c>
      <c r="L69" s="587">
        <f>F69*0.0001/'TA5'!E69</f>
        <v>2.2671544779768741E-2</v>
      </c>
      <c r="M69" s="588">
        <f>G69*0.0001/'TA5'!F69</f>
        <v>1.4801316953253261E-2</v>
      </c>
      <c r="P69" s="576">
        <f>H69-'TA1'!J70</f>
        <v>0</v>
      </c>
    </row>
    <row r="70" spans="1:16">
      <c r="A70" s="78">
        <v>1974</v>
      </c>
      <c r="B70" s="457">
        <f>avgprinc!AQ63</f>
        <v>5462074.6368638212</v>
      </c>
      <c r="C70" s="345">
        <f>avgprinc!AR63</f>
        <v>5569623.2471776679</v>
      </c>
      <c r="D70" s="560">
        <f>avgprinc!AS63</f>
        <v>4934683.6064830339</v>
      </c>
      <c r="E70" s="560">
        <f>avgprinc!AT63</f>
        <v>5942282.6908248672</v>
      </c>
      <c r="F70" s="560">
        <f>avgprinc!AU63</f>
        <v>5149593.2751983823</v>
      </c>
      <c r="G70" s="73">
        <f>avgprinc!AV63</f>
        <v>8956706.8733190652</v>
      </c>
      <c r="H70" s="570">
        <f>B70*0.0001/'TA5'!B70</f>
        <v>1.3286118892409606E-2</v>
      </c>
      <c r="I70" s="581">
        <f>C70*0.0001/'TA5'!B70</f>
        <v>1.354772345081301E-2</v>
      </c>
      <c r="J70" s="587">
        <f>D70*0.0001/'TA5'!C70</f>
        <v>1.1249035169186074E-2</v>
      </c>
      <c r="K70" s="580">
        <f>E70*0.0001/'TA5'!D70</f>
        <v>1.0205526463082039E-2</v>
      </c>
      <c r="L70" s="587">
        <f>F70*0.0001/'TA5'!E70</f>
        <v>2.0707892683503811E-2</v>
      </c>
      <c r="M70" s="588">
        <f>G70*0.0001/'TA5'!F70</f>
        <v>1.3772911173987271E-2</v>
      </c>
      <c r="P70" s="576">
        <f>H70-'TA1'!J71</f>
        <v>0</v>
      </c>
    </row>
    <row r="71" spans="1:16">
      <c r="A71" s="78">
        <v>1975</v>
      </c>
      <c r="B71" s="457">
        <f>avgprinc!AQ64</f>
        <v>5237688.1665844647</v>
      </c>
      <c r="C71" s="345">
        <f>avgprinc!AR64</f>
        <v>5354880.8765887106</v>
      </c>
      <c r="D71" s="560">
        <f>avgprinc!AS64</f>
        <v>4684014.0910785301</v>
      </c>
      <c r="E71" s="560">
        <f>avgprinc!AT64</f>
        <v>5724444.680747251</v>
      </c>
      <c r="F71" s="560">
        <f>avgprinc!AU64</f>
        <v>4940484.1238202443</v>
      </c>
      <c r="G71" s="73">
        <f>avgprinc!AV64</f>
        <v>8588913.9018080086</v>
      </c>
      <c r="H71" s="570">
        <f>B71*0.0001/'TA5'!B71</f>
        <v>1.3163103380570366E-2</v>
      </c>
      <c r="I71" s="581">
        <f>C71*0.0001/'TA5'!B71</f>
        <v>1.3457626404502323E-2</v>
      </c>
      <c r="J71" s="587">
        <f>D71*0.0001/'TA5'!C71</f>
        <v>1.113801322430419E-2</v>
      </c>
      <c r="K71" s="580">
        <f>E71*0.0001/'TA5'!D71</f>
        <v>1.0355862462741783E-2</v>
      </c>
      <c r="L71" s="587">
        <f>F71*0.0001/'TA5'!E71</f>
        <v>1.9839319507866552E-2</v>
      </c>
      <c r="M71" s="588">
        <f>G71*0.0001/'TA5'!F71</f>
        <v>1.3672615812566846E-2</v>
      </c>
      <c r="P71" s="576">
        <f>H71-'TA1'!J72</f>
        <v>0</v>
      </c>
    </row>
    <row r="72" spans="1:16">
      <c r="A72" s="78">
        <v>1976</v>
      </c>
      <c r="B72" s="457">
        <f>avgprinc!AQ65</f>
        <v>5529418.8774130186</v>
      </c>
      <c r="C72" s="345">
        <f>avgprinc!AR65</f>
        <v>5640944.1420576023</v>
      </c>
      <c r="D72" s="560">
        <f>avgprinc!AS65</f>
        <v>4953226.9907687046</v>
      </c>
      <c r="E72" s="560">
        <f>avgprinc!AT65</f>
        <v>6008083.9752909709</v>
      </c>
      <c r="F72" s="560">
        <f>avgprinc!AU65</f>
        <v>5236623.1736338967</v>
      </c>
      <c r="G72" s="73">
        <f>avgprinc!AV65</f>
        <v>9047541.1938805077</v>
      </c>
      <c r="H72" s="570">
        <f>B72*0.0001/'TA5'!B72</f>
        <v>1.3406175103353847E-2</v>
      </c>
      <c r="I72" s="581">
        <f>C72*0.0001/'TA5'!B72</f>
        <v>1.3676570104966146E-2</v>
      </c>
      <c r="J72" s="587">
        <f>D72*0.0001/'TA5'!C72</f>
        <v>1.1342407352104898E-2</v>
      </c>
      <c r="K72" s="580">
        <f>E72*0.0001/'TA5'!D72</f>
        <v>1.0529793251733643E-2</v>
      </c>
      <c r="L72" s="587">
        <f>F72*0.0001/'TA5'!E72</f>
        <v>2.0004057585097712E-2</v>
      </c>
      <c r="M72" s="588">
        <f>G72*0.0001/'TA5'!F72</f>
        <v>1.3946773587129258E-2</v>
      </c>
      <c r="P72" s="576">
        <f>H72-'TA1'!J73</f>
        <v>0</v>
      </c>
    </row>
    <row r="73" spans="1:16">
      <c r="A73" s="78">
        <v>1977</v>
      </c>
      <c r="B73" s="457">
        <f>avgprinc!AQ66</f>
        <v>5852430.2122324128</v>
      </c>
      <c r="C73" s="345">
        <f>avgprinc!AR66</f>
        <v>5969144.0661732377</v>
      </c>
      <c r="D73" s="560">
        <f>avgprinc!AS66</f>
        <v>5248623.5547392564</v>
      </c>
      <c r="E73" s="560">
        <f>avgprinc!AT66</f>
        <v>6367796.418285639</v>
      </c>
      <c r="F73" s="560">
        <f>avgprinc!AU66</f>
        <v>5535127.4326065714</v>
      </c>
      <c r="G73" s="73">
        <f>avgprinc!AV66</f>
        <v>9544852.3846002109</v>
      </c>
      <c r="H73" s="570">
        <f>B73*0.0001/'TA5'!B73</f>
        <v>1.376177205432638E-2</v>
      </c>
      <c r="I73" s="581">
        <f>C73*0.0001/'TA5'!B73</f>
        <v>1.4036220342519279E-2</v>
      </c>
      <c r="J73" s="587">
        <f>D73*0.0001/'TA5'!C73</f>
        <v>1.1694494439009606E-2</v>
      </c>
      <c r="K73" s="580">
        <f>E73*0.0001/'TA5'!D73</f>
        <v>1.0884872733722295E-2</v>
      </c>
      <c r="L73" s="587">
        <f>F73*0.0001/'TA5'!E73</f>
        <v>2.0259546879405125E-2</v>
      </c>
      <c r="M73" s="588">
        <f>G73*0.0001/'TA5'!F73</f>
        <v>1.43294798001552E-2</v>
      </c>
      <c r="P73" s="576">
        <f>H73-'TA1'!J74</f>
        <v>0</v>
      </c>
    </row>
    <row r="74" spans="1:16">
      <c r="A74" s="78">
        <v>1978</v>
      </c>
      <c r="B74" s="457">
        <f>avgprinc!AQ67</f>
        <v>6286242.6222223127</v>
      </c>
      <c r="C74" s="345">
        <f>avgprinc!AR67</f>
        <v>6420385.5609663157</v>
      </c>
      <c r="D74" s="560">
        <f>avgprinc!AS67</f>
        <v>5578251.1437994801</v>
      </c>
      <c r="E74" s="560">
        <f>avgprinc!AT67</f>
        <v>6959271.2377106491</v>
      </c>
      <c r="F74" s="560">
        <f>avgprinc!AU67</f>
        <v>5831690.4892095858</v>
      </c>
      <c r="G74" s="73">
        <f>avgprinc!AV67</f>
        <v>10225381.675656747</v>
      </c>
      <c r="H74" s="570">
        <f>B74*0.0001/'TA5'!B74</f>
        <v>1.4274679177227578E-2</v>
      </c>
      <c r="I74" s="581">
        <f>C74*0.0001/'TA5'!B74</f>
        <v>1.4579288389683365E-2</v>
      </c>
      <c r="J74" s="587">
        <f>D74*0.0001/'TA5'!C74</f>
        <v>1.1932048431993468E-2</v>
      </c>
      <c r="K74" s="580">
        <f>E74*0.0001/'TA5'!D74</f>
        <v>1.1530587240847491E-2</v>
      </c>
      <c r="L74" s="587">
        <f>F74*0.0001/'TA5'!E74</f>
        <v>2.0474562612293745E-2</v>
      </c>
      <c r="M74" s="588">
        <f>G74*0.0001/'TA5'!F74</f>
        <v>1.4883110247922549E-2</v>
      </c>
      <c r="P74" s="576">
        <f>H74-'TA1'!J75</f>
        <v>0</v>
      </c>
    </row>
    <row r="75" spans="1:16">
      <c r="A75" s="83">
        <v>1979</v>
      </c>
      <c r="B75" s="458">
        <f>avgprinc!AQ68</f>
        <v>7421503.4478697693</v>
      </c>
      <c r="C75" s="346">
        <f>avgprinc!AR68</f>
        <v>7577127.12686578</v>
      </c>
      <c r="D75" s="562">
        <f>avgprinc!AS68</f>
        <v>6313199.9552962966</v>
      </c>
      <c r="E75" s="562">
        <f>avgprinc!AT68</f>
        <v>8214527.5045427643</v>
      </c>
      <c r="F75" s="562">
        <f>avgprinc!AU68</f>
        <v>6815575.3169635525</v>
      </c>
      <c r="G75" s="79">
        <f>avgprinc!AV68</f>
        <v>12003630.497189088</v>
      </c>
      <c r="H75" s="572">
        <f>B75*0.0001/'TA5'!B75</f>
        <v>1.6789065673947334E-2</v>
      </c>
      <c r="I75" s="583">
        <f>C75*0.0001/'TA5'!B75</f>
        <v>1.7141120508313176E-2</v>
      </c>
      <c r="J75" s="589">
        <f>D75*0.0001/'TA5'!C75</f>
        <v>1.3476042076945305E-2</v>
      </c>
      <c r="K75" s="583">
        <f>E75*0.0001/'TA5'!D75</f>
        <v>1.3720529153943064E-2</v>
      </c>
      <c r="L75" s="589">
        <f>F75*0.0001/'TA5'!E75</f>
        <v>2.364535070955753E-2</v>
      </c>
      <c r="M75" s="590">
        <f>G75*0.0001/'TA5'!F75</f>
        <v>1.7472811043262482E-2</v>
      </c>
      <c r="P75" s="576">
        <f>H75-'TA1'!J76</f>
        <v>0</v>
      </c>
    </row>
    <row r="76" spans="1:16">
      <c r="A76" s="78">
        <v>1980</v>
      </c>
      <c r="B76" s="457">
        <f>avgprinc!AQ69</f>
        <v>6154952.004954895</v>
      </c>
      <c r="C76" s="345">
        <f>avgprinc!AR69</f>
        <v>6347253.3127042344</v>
      </c>
      <c r="D76" s="560">
        <f>avgprinc!AS69</f>
        <v>5586902.9619025961</v>
      </c>
      <c r="E76" s="560">
        <f>avgprinc!AT69</f>
        <v>7272637.5387051115</v>
      </c>
      <c r="F76" s="560">
        <f>avgprinc!AU69</f>
        <v>5282384.8554863585</v>
      </c>
      <c r="G76" s="73">
        <f>avgprinc!AV69</f>
        <v>10010583.277023258</v>
      </c>
      <c r="H76" s="569">
        <f>B76*0.0001/'TA5'!B76</f>
        <v>1.4342023059725763E-2</v>
      </c>
      <c r="I76" s="580">
        <f>C76*0.0001/'TA5'!B76</f>
        <v>1.4790115877985954E-2</v>
      </c>
      <c r="J76" s="587">
        <f>D76*0.0001/'TA5'!C76</f>
        <v>1.2275775894522669E-2</v>
      </c>
      <c r="K76" s="580">
        <f>E76*0.0001/'TA5'!D76</f>
        <v>1.2491428293287754E-2</v>
      </c>
      <c r="L76" s="587">
        <f>F76*0.0001/'TA5'!E76</f>
        <v>1.8760835751891136E-2</v>
      </c>
      <c r="M76" s="588">
        <f>G76*0.0001/'TA5'!F76</f>
        <v>1.5033842064440254E-2</v>
      </c>
      <c r="P76" s="576">
        <f>H76-'TA1'!J77</f>
        <v>0</v>
      </c>
    </row>
    <row r="77" spans="1:16">
      <c r="A77" s="78">
        <v>1981</v>
      </c>
      <c r="B77" s="457">
        <f>avgprinc!AQ70</f>
        <v>6655184.7418306256</v>
      </c>
      <c r="C77" s="345">
        <f>avgprinc!AR70</f>
        <v>6844759.9972268892</v>
      </c>
      <c r="D77" s="560">
        <f>avgprinc!AS70</f>
        <v>6093478.0713220872</v>
      </c>
      <c r="E77" s="560">
        <f>avgprinc!AT70</f>
        <v>7748838.6360105379</v>
      </c>
      <c r="F77" s="560">
        <f>avgprinc!AU70</f>
        <v>5820537.0095740659</v>
      </c>
      <c r="G77" s="73">
        <f>avgprinc!AV70</f>
        <v>10814792.585461736</v>
      </c>
      <c r="H77" s="569">
        <f>B77*0.0001/'TA5'!B77</f>
        <v>1.538989692926407E-2</v>
      </c>
      <c r="I77" s="580">
        <f>C77*0.0001/'TA5'!B77</f>
        <v>1.5828283503651619E-2</v>
      </c>
      <c r="J77" s="587">
        <f>D77*0.0001/'TA5'!C77</f>
        <v>1.3350272551178936E-2</v>
      </c>
      <c r="K77" s="580">
        <f>E77*0.0001/'TA5'!D77</f>
        <v>1.3313184492290023E-2</v>
      </c>
      <c r="L77" s="587">
        <f>F77*0.0001/'TA5'!E77</f>
        <v>2.0188672468066216E-2</v>
      </c>
      <c r="M77" s="588">
        <f>G77*0.0001/'TA5'!F77</f>
        <v>1.6132462769746784E-2</v>
      </c>
      <c r="P77" s="576">
        <f>H77-'TA1'!J78</f>
        <v>0</v>
      </c>
    </row>
    <row r="78" spans="1:16">
      <c r="A78" s="78">
        <v>1982</v>
      </c>
      <c r="B78" s="457">
        <f>avgprinc!AQ71</f>
        <v>6759825.6134235598</v>
      </c>
      <c r="C78" s="345">
        <f>avgprinc!AR71</f>
        <v>6968910.7361867288</v>
      </c>
      <c r="D78" s="560">
        <f>avgprinc!AS71</f>
        <v>6225788.7857821006</v>
      </c>
      <c r="E78" s="560">
        <f>avgprinc!AT71</f>
        <v>8147698.0423751855</v>
      </c>
      <c r="F78" s="560">
        <f>avgprinc!AU71</f>
        <v>5651172.1076697102</v>
      </c>
      <c r="G78" s="73">
        <f>avgprinc!AV71</f>
        <v>10966210.67019912</v>
      </c>
      <c r="H78" s="569">
        <f>B78*0.0001/'TA5'!B78</f>
        <v>1.6162751242518425E-2</v>
      </c>
      <c r="I78" s="580">
        <f>C78*0.0001/'TA5'!B78</f>
        <v>1.6662674024701115E-2</v>
      </c>
      <c r="J78" s="587">
        <f>D78*0.0001/'TA5'!C78</f>
        <v>1.4145287685096262E-2</v>
      </c>
      <c r="K78" s="580">
        <f>E78*0.0001/'TA5'!D78</f>
        <v>1.4538964256644247E-2</v>
      </c>
      <c r="L78" s="587">
        <f>F78*0.0001/'TA5'!E78</f>
        <v>1.9888866692781448E-2</v>
      </c>
      <c r="M78" s="588">
        <f>G78*0.0001/'TA5'!F78</f>
        <v>1.6930270940065384E-2</v>
      </c>
      <c r="P78" s="576">
        <f>H78-'TA1'!J79</f>
        <v>0</v>
      </c>
    </row>
    <row r="79" spans="1:16">
      <c r="A79" s="78">
        <v>1983</v>
      </c>
      <c r="B79" s="457">
        <f>avgprinc!AQ72</f>
        <v>6804467.0569197675</v>
      </c>
      <c r="C79" s="345">
        <f>avgprinc!AR72</f>
        <v>7020276.7243530722</v>
      </c>
      <c r="D79" s="560">
        <f>avgprinc!AS72</f>
        <v>6367798.6954922304</v>
      </c>
      <c r="E79" s="560">
        <f>avgprinc!AT72</f>
        <v>8358748.9202230023</v>
      </c>
      <c r="F79" s="560">
        <f>avgprinc!AU72</f>
        <v>5533419.4742536349</v>
      </c>
      <c r="G79" s="73">
        <f>avgprinc!AV72</f>
        <v>11057593.038524173</v>
      </c>
      <c r="H79" s="569">
        <f>B79*0.0001/'TA5'!B79</f>
        <v>1.6019066795706749E-2</v>
      </c>
      <c r="I79" s="580">
        <f>C79*0.0001/'TA5'!B79</f>
        <v>1.6527125611901283E-2</v>
      </c>
      <c r="J79" s="587">
        <f>D79*0.0001/'TA5'!C79</f>
        <v>1.4286849647760391E-2</v>
      </c>
      <c r="K79" s="580">
        <f>E79*0.0001/'TA5'!D79</f>
        <v>1.4900188893079756E-2</v>
      </c>
      <c r="L79" s="587">
        <f>F79*0.0001/'TA5'!E79</f>
        <v>1.8700277432799343E-2</v>
      </c>
      <c r="M79" s="588">
        <f>G79*0.0001/'TA5'!F79</f>
        <v>1.6842635348439213E-2</v>
      </c>
      <c r="P79" s="576">
        <f>H79-'TA1'!J80</f>
        <v>0</v>
      </c>
    </row>
    <row r="80" spans="1:16">
      <c r="A80" s="78">
        <v>1984</v>
      </c>
      <c r="B80" s="457">
        <f>avgprinc!AQ73</f>
        <v>8401509.5899243448</v>
      </c>
      <c r="C80" s="345">
        <f>avgprinc!AR73</f>
        <v>8662476.6376108862</v>
      </c>
      <c r="D80" s="560">
        <f>avgprinc!AS73</f>
        <v>7900875.5476951636</v>
      </c>
      <c r="E80" s="560">
        <f>avgprinc!AT73</f>
        <v>10285952.942555051</v>
      </c>
      <c r="F80" s="560">
        <f>avgprinc!AU73</f>
        <v>6818990.606307677</v>
      </c>
      <c r="G80" s="73">
        <f>avgprinc!AV73</f>
        <v>13637858.560939215</v>
      </c>
      <c r="H80" s="569">
        <f>B80*0.0001/'TA5'!B80</f>
        <v>1.8542425706982613E-2</v>
      </c>
      <c r="I80" s="580">
        <f>C80*0.0001/'TA5'!B80</f>
        <v>1.9118389114737511E-2</v>
      </c>
      <c r="J80" s="587">
        <f>D80*0.0001/'TA5'!C80</f>
        <v>1.6640299931168556E-2</v>
      </c>
      <c r="K80" s="580">
        <f>E80*0.0001/'TA5'!D80</f>
        <v>1.7303863540291786E-2</v>
      </c>
      <c r="L80" s="587">
        <f>F80*0.0001/'TA5'!E80</f>
        <v>2.1421371027827263E-2</v>
      </c>
      <c r="M80" s="588">
        <f>G80*0.0001/'TA5'!F80</f>
        <v>1.950506679713726E-2</v>
      </c>
      <c r="P80" s="576">
        <f>H80-'TA1'!J81</f>
        <v>0</v>
      </c>
    </row>
    <row r="81" spans="1:16">
      <c r="A81" s="78">
        <v>1985</v>
      </c>
      <c r="B81" s="457">
        <f>avgprinc!AQ74</f>
        <v>8116493.5682017002</v>
      </c>
      <c r="C81" s="345">
        <f>avgprinc!AR74</f>
        <v>8592849.6396139357</v>
      </c>
      <c r="D81" s="560">
        <f>avgprinc!AS74</f>
        <v>7372879.4949760512</v>
      </c>
      <c r="E81" s="560">
        <f>avgprinc!AT74</f>
        <v>9660733.1909821425</v>
      </c>
      <c r="F81" s="560">
        <f>avgprinc!AU74</f>
        <v>6346742.6531580612</v>
      </c>
      <c r="G81" s="73">
        <f>avgprinc!AV74</f>
        <v>12733001.528950447</v>
      </c>
      <c r="H81" s="569">
        <f>B81*0.0001/'TA5'!B81</f>
        <v>1.7610171809792519E-2</v>
      </c>
      <c r="I81" s="580">
        <f>C81*0.0001/'TA5'!B81</f>
        <v>1.8643710762262344E-2</v>
      </c>
      <c r="J81" s="587">
        <f>D81*0.0001/'TA5'!C81</f>
        <v>1.5289450995624067E-2</v>
      </c>
      <c r="K81" s="580">
        <f>E81*0.0001/'TA5'!D81</f>
        <v>1.5900205820798874E-2</v>
      </c>
      <c r="L81" s="587">
        <f>F81*0.0001/'TA5'!E81</f>
        <v>1.9767815247178074E-2</v>
      </c>
      <c r="M81" s="588">
        <f>G81*0.0001/'TA5'!F81</f>
        <v>1.7946155741810795E-2</v>
      </c>
      <c r="P81" s="576">
        <f>H81-'TA1'!J82</f>
        <v>0</v>
      </c>
    </row>
    <row r="82" spans="1:16">
      <c r="A82" s="78">
        <v>1986</v>
      </c>
      <c r="B82" s="457">
        <f>avgprinc!AQ75</f>
        <v>7555784.3534609769</v>
      </c>
      <c r="C82" s="345">
        <f>avgprinc!AR75</f>
        <v>7861996.9626795361</v>
      </c>
      <c r="D82" s="560">
        <f>avgprinc!AS75</f>
        <v>7235349.8577171154</v>
      </c>
      <c r="E82" s="560">
        <f>avgprinc!AT75</f>
        <v>9580050.6462177522</v>
      </c>
      <c r="F82" s="560">
        <f>avgprinc!AU75</f>
        <v>5863721.6741990959</v>
      </c>
      <c r="G82" s="73">
        <f>avgprinc!AV75</f>
        <v>12263876.292823872</v>
      </c>
      <c r="H82" s="569">
        <f>B82*0.0001/'TA5'!B82</f>
        <v>1.6249496489763263E-2</v>
      </c>
      <c r="I82" s="580">
        <f>C82*0.0001/'TA5'!B82</f>
        <v>1.690803840756416E-2</v>
      </c>
      <c r="J82" s="587">
        <f>D82*0.0001/'TA5'!C82</f>
        <v>1.4704735949635507E-2</v>
      </c>
      <c r="K82" s="580">
        <f>E82*0.0001/'TA5'!D82</f>
        <v>1.5658503398299214E-2</v>
      </c>
      <c r="L82" s="587">
        <f>F82*0.0001/'TA5'!E82</f>
        <v>1.7957760021090504E-2</v>
      </c>
      <c r="M82" s="588">
        <f>G82*0.0001/'TA5'!F82</f>
        <v>1.7204899340867996E-2</v>
      </c>
      <c r="P82" s="576">
        <f>H82-'TA1'!J83</f>
        <v>0</v>
      </c>
    </row>
    <row r="83" spans="1:16">
      <c r="A83" s="78">
        <v>1987</v>
      </c>
      <c r="B83" s="457">
        <f>avgprinc!AQ76</f>
        <v>8280031.3098459812</v>
      </c>
      <c r="C83" s="345">
        <f>avgprinc!AR76</f>
        <v>8683727.4735785071</v>
      </c>
      <c r="D83" s="560">
        <f>avgprinc!AS76</f>
        <v>7876905.3160216091</v>
      </c>
      <c r="E83" s="560">
        <f>avgprinc!AT76</f>
        <v>10553565.285118761</v>
      </c>
      <c r="F83" s="560">
        <f>avgprinc!AU76</f>
        <v>6480557.9790904811</v>
      </c>
      <c r="G83" s="73">
        <f>avgprinc!AV76</f>
        <v>13318926.031229131</v>
      </c>
      <c r="H83" s="569">
        <f>B83*0.0001/'TA5'!B83</f>
        <v>1.7283817753195763E-2</v>
      </c>
      <c r="I83" s="580">
        <f>C83*0.0001/'TA5'!B83</f>
        <v>1.8126497045159336E-2</v>
      </c>
      <c r="J83" s="587">
        <f>D83*0.0001/'TA5'!C83</f>
        <v>1.5465178526937962E-2</v>
      </c>
      <c r="K83" s="580">
        <f>E83*0.0001/'TA5'!D83</f>
        <v>1.6782678663730621E-2</v>
      </c>
      <c r="L83" s="587">
        <f>F83*0.0001/'TA5'!E83</f>
        <v>1.9178275018930432E-2</v>
      </c>
      <c r="M83" s="588">
        <f>G83*0.0001/'TA5'!F83</f>
        <v>1.823416352272034E-2</v>
      </c>
      <c r="P83" s="576">
        <f>H83-'TA1'!J84</f>
        <v>0</v>
      </c>
    </row>
    <row r="84" spans="1:16">
      <c r="A84" s="78">
        <v>1988</v>
      </c>
      <c r="B84" s="457">
        <f>avgprinc!AQ77</f>
        <v>11673642.592428353</v>
      </c>
      <c r="C84" s="345">
        <f>avgprinc!AR77</f>
        <v>12249007.066621022</v>
      </c>
      <c r="D84" s="560">
        <f>avgprinc!AS77</f>
        <v>11260036.870621067</v>
      </c>
      <c r="E84" s="560">
        <f>avgprinc!AT77</f>
        <v>15073101.156212106</v>
      </c>
      <c r="F84" s="560">
        <f>avgprinc!AU77</f>
        <v>8884825.948753627</v>
      </c>
      <c r="G84" s="73">
        <f>avgprinc!AV77</f>
        <v>18697313.600611348</v>
      </c>
      <c r="H84" s="569">
        <f>B84*0.0001/'TA5'!B84</f>
        <v>2.3384891450405124E-2</v>
      </c>
      <c r="I84" s="580">
        <f>C84*0.0001/'TA5'!B84</f>
        <v>2.453747391700745E-2</v>
      </c>
      <c r="J84" s="587">
        <f>D84*0.0001/'TA5'!C84</f>
        <v>2.1169174462556842E-2</v>
      </c>
      <c r="K84" s="580">
        <f>E84*0.0001/'TA5'!D84</f>
        <v>2.3058874532580376E-2</v>
      </c>
      <c r="L84" s="587">
        <f>F84*0.0001/'TA5'!E84</f>
        <v>2.5161080062389374E-2</v>
      </c>
      <c r="M84" s="588">
        <f>G84*0.0001/'TA5'!F84</f>
        <v>2.4727569893002514E-2</v>
      </c>
      <c r="P84" s="576">
        <f>H84-'TA1'!J85</f>
        <v>0</v>
      </c>
    </row>
    <row r="85" spans="1:16">
      <c r="A85" s="83">
        <v>1989</v>
      </c>
      <c r="B85" s="458">
        <f>avgprinc!AQ78</f>
        <v>10511922.408694828</v>
      </c>
      <c r="C85" s="346">
        <f>avgprinc!AR78</f>
        <v>10964376.608492823</v>
      </c>
      <c r="D85" s="562">
        <f>avgprinc!AS78</f>
        <v>9891081.0622740779</v>
      </c>
      <c r="E85" s="562">
        <f>avgprinc!AT78</f>
        <v>13353961.201255759</v>
      </c>
      <c r="F85" s="562">
        <f>avgprinc!AU78</f>
        <v>8149504.1069418294</v>
      </c>
      <c r="G85" s="79">
        <f>avgprinc!AV78</f>
        <v>16688873.823387846</v>
      </c>
      <c r="H85" s="572">
        <f>B85*0.0001/'TA5'!B85</f>
        <v>2.080669067800045E-2</v>
      </c>
      <c r="I85" s="583">
        <f>C85*0.0001/'TA5'!B85</f>
        <v>2.1702252328395844E-2</v>
      </c>
      <c r="J85" s="589">
        <f>D85*0.0001/'TA5'!C85</f>
        <v>1.8376989290118217E-2</v>
      </c>
      <c r="K85" s="583">
        <f>E85*0.0001/'TA5'!D85</f>
        <v>2.0394504070281986E-2</v>
      </c>
      <c r="L85" s="589">
        <f>F85*0.0001/'TA5'!E85</f>
        <v>2.2445665672421459E-2</v>
      </c>
      <c r="M85" s="590">
        <f>G85*0.0001/'TA5'!F85</f>
        <v>2.1982157602906224E-2</v>
      </c>
      <c r="P85" s="576">
        <f>H85-'TA1'!J86</f>
        <v>0</v>
      </c>
    </row>
    <row r="86" spans="1:16">
      <c r="A86" s="78">
        <v>1990</v>
      </c>
      <c r="B86" s="457">
        <f>avgprinc!AQ79</f>
        <v>10505023.118187638</v>
      </c>
      <c r="C86" s="345">
        <f>avgprinc!AR79</f>
        <v>10979855.771751432</v>
      </c>
      <c r="D86" s="560">
        <f>avgprinc!AS79</f>
        <v>9970972.1344083808</v>
      </c>
      <c r="E86" s="560">
        <f>avgprinc!AT79</f>
        <v>13477110.557620116</v>
      </c>
      <c r="F86" s="560">
        <f>avgprinc!AU79</f>
        <v>8024311.7054606378</v>
      </c>
      <c r="G86" s="73">
        <f>avgprinc!AV79</f>
        <v>16540973.629051769</v>
      </c>
      <c r="H86" s="569">
        <f>B86*0.0001/'TA5'!B86</f>
        <v>2.0811146125197414E-2</v>
      </c>
      <c r="I86" s="580">
        <f>C86*0.0001/'TA5'!B86</f>
        <v>2.1751821041107181E-2</v>
      </c>
      <c r="J86" s="587">
        <f>D86*0.0001/'TA5'!C86</f>
        <v>1.8504202365875244E-2</v>
      </c>
      <c r="K86" s="580">
        <f>E86*0.0001/'TA5'!D86</f>
        <v>2.0757770165801048E-2</v>
      </c>
      <c r="L86" s="587">
        <f>F86*0.0001/'TA5'!E86</f>
        <v>2.1839093416929245E-2</v>
      </c>
      <c r="M86" s="588">
        <f>G86*0.0001/'TA5'!F86</f>
        <v>2.1941449493169785E-2</v>
      </c>
      <c r="P86" s="576">
        <f>H86-'TA1'!J87</f>
        <v>0</v>
      </c>
    </row>
    <row r="87" spans="1:16">
      <c r="A87" s="78">
        <v>1991</v>
      </c>
      <c r="B87" s="457">
        <f>avgprinc!AQ80</f>
        <v>9592498.5674608313</v>
      </c>
      <c r="C87" s="345">
        <f>avgprinc!AR80</f>
        <v>9985911.8414749186</v>
      </c>
      <c r="D87" s="560">
        <f>avgprinc!AS80</f>
        <v>9058634.5846157428</v>
      </c>
      <c r="E87" s="560">
        <f>avgprinc!AT80</f>
        <v>12314806.072604973</v>
      </c>
      <c r="F87" s="560">
        <f>avgprinc!AU80</f>
        <v>7311678.6864613788</v>
      </c>
      <c r="G87" s="73">
        <f>avgprinc!AV80</f>
        <v>15108151.975853913</v>
      </c>
      <c r="H87" s="569">
        <f>B87*0.0001/'TA5'!B87</f>
        <v>1.9400712102651596E-2</v>
      </c>
      <c r="I87" s="580">
        <f>C87*0.0001/'TA5'!B87</f>
        <v>2.0196385681629181E-2</v>
      </c>
      <c r="J87" s="587">
        <f>D87*0.0001/'TA5'!C87</f>
        <v>1.716763898730278E-2</v>
      </c>
      <c r="K87" s="580">
        <f>E87*0.0001/'TA5'!D87</f>
        <v>1.9520562142133716E-2</v>
      </c>
      <c r="L87" s="587">
        <f>F87*0.0001/'TA5'!E87</f>
        <v>2.0046463236212727E-2</v>
      </c>
      <c r="M87" s="588">
        <f>G87*0.0001/'TA5'!F87</f>
        <v>2.041234448552132E-2</v>
      </c>
      <c r="P87" s="576">
        <f>H87-'TA1'!J88</f>
        <v>0</v>
      </c>
    </row>
    <row r="88" spans="1:16">
      <c r="A88" s="78">
        <v>1992</v>
      </c>
      <c r="B88" s="457">
        <f>avgprinc!AQ81</f>
        <v>11685133.952248359</v>
      </c>
      <c r="C88" s="345">
        <f>avgprinc!AR81</f>
        <v>12241307.250235666</v>
      </c>
      <c r="D88" s="560">
        <f>avgprinc!AS81</f>
        <v>11129464.587220807</v>
      </c>
      <c r="E88" s="560">
        <f>avgprinc!AT81</f>
        <v>15500953.178775277</v>
      </c>
      <c r="F88" s="560">
        <f>avgprinc!AU81</f>
        <v>8519416.167362323</v>
      </c>
      <c r="G88" s="73">
        <f>avgprinc!AV81</f>
        <v>18400478.02188975</v>
      </c>
      <c r="H88" s="569">
        <f>B88*0.0001/'TA5'!B88</f>
        <v>2.3184556514024734E-2</v>
      </c>
      <c r="I88" s="580">
        <f>C88*0.0001/'TA5'!B88</f>
        <v>2.4288063868880275E-2</v>
      </c>
      <c r="J88" s="587">
        <f>D88*0.0001/'TA5'!C88</f>
        <v>2.0640617236495015E-2</v>
      </c>
      <c r="K88" s="580">
        <f>E88*0.0001/'TA5'!D88</f>
        <v>2.4118140339851379E-2</v>
      </c>
      <c r="L88" s="587">
        <f>F88*0.0001/'TA5'!E88</f>
        <v>2.2811491042375565E-2</v>
      </c>
      <c r="M88" s="588">
        <f>G88*0.0001/'TA5'!F88</f>
        <v>2.4375835433602333E-2</v>
      </c>
      <c r="P88" s="576">
        <f>H88-'TA1'!J89</f>
        <v>0</v>
      </c>
    </row>
    <row r="89" spans="1:16">
      <c r="A89" s="78">
        <v>1993</v>
      </c>
      <c r="B89" s="457">
        <f>avgprinc!AQ82</f>
        <v>11544821.507258024</v>
      </c>
      <c r="C89" s="345">
        <f>avgprinc!AR82</f>
        <v>12011638.937577661</v>
      </c>
      <c r="D89" s="560">
        <f>avgprinc!AS82</f>
        <v>10952462.862033835</v>
      </c>
      <c r="E89" s="560">
        <f>avgprinc!AT82</f>
        <v>14990239.039532427</v>
      </c>
      <c r="F89" s="560">
        <f>avgprinc!AU82</f>
        <v>8637293.9656840302</v>
      </c>
      <c r="G89" s="73">
        <f>avgprinc!AV82</f>
        <v>18173467.088279646</v>
      </c>
      <c r="H89" s="569">
        <f>B89*0.0001/'TA5'!B89</f>
        <v>2.271332032978535E-2</v>
      </c>
      <c r="I89" s="580">
        <f>C89*0.0001/'TA5'!B89</f>
        <v>2.3631738498806953E-2</v>
      </c>
      <c r="J89" s="587">
        <f>D89*0.0001/'TA5'!C89</f>
        <v>2.0047124475240707E-2</v>
      </c>
      <c r="K89" s="580">
        <f>E89*0.0001/'TA5'!D89</f>
        <v>2.2934390231966965E-2</v>
      </c>
      <c r="L89" s="587">
        <f>F89*0.0001/'TA5'!E89</f>
        <v>2.3152284324169159E-2</v>
      </c>
      <c r="M89" s="588">
        <f>G89*0.0001/'TA5'!F89</f>
        <v>2.387545257806778E-2</v>
      </c>
      <c r="P89" s="576">
        <f>H89-'TA1'!J90</f>
        <v>0</v>
      </c>
    </row>
    <row r="90" spans="1:16">
      <c r="A90" s="78">
        <v>1994</v>
      </c>
      <c r="B90" s="457">
        <f>avgprinc!AQ83</f>
        <v>11938667.86572347</v>
      </c>
      <c r="C90" s="345">
        <f>avgprinc!AR83</f>
        <v>12327796.602168368</v>
      </c>
      <c r="D90" s="560">
        <f>avgprinc!AS83</f>
        <v>11264145.481601933</v>
      </c>
      <c r="E90" s="560">
        <f>avgprinc!AT83</f>
        <v>14935347.713466529</v>
      </c>
      <c r="F90" s="560">
        <f>avgprinc!AU83</f>
        <v>9444700.9991139341</v>
      </c>
      <c r="G90" s="73">
        <f>avgprinc!AV83</f>
        <v>18759152.281694941</v>
      </c>
      <c r="H90" s="569">
        <f>B90*0.0001/'TA5'!B90</f>
        <v>2.2745495662093163E-2</v>
      </c>
      <c r="I90" s="580">
        <f>C90*0.0001/'TA5'!B90</f>
        <v>2.348686195909977E-2</v>
      </c>
      <c r="J90" s="587">
        <f>D90*0.0001/'TA5'!C90</f>
        <v>1.9974244758486748E-2</v>
      </c>
      <c r="K90" s="580">
        <f>E90*0.0001/'TA5'!D90</f>
        <v>2.2166242823004719E-2</v>
      </c>
      <c r="L90" s="587">
        <f>F90*0.0001/'TA5'!E90</f>
        <v>2.4489846080541611E-2</v>
      </c>
      <c r="M90" s="588">
        <f>G90*0.0001/'TA5'!F90</f>
        <v>2.3868627846241001E-2</v>
      </c>
      <c r="P90" s="576">
        <f>H90-'TA1'!J91</f>
        <v>0</v>
      </c>
    </row>
    <row r="91" spans="1:16">
      <c r="A91" s="78">
        <v>1995</v>
      </c>
      <c r="B91" s="457">
        <f>avgprinc!AQ84</f>
        <v>12665681.397153836</v>
      </c>
      <c r="C91" s="345">
        <f>avgprinc!AR84</f>
        <v>13148269.00786747</v>
      </c>
      <c r="D91" s="560">
        <f>avgprinc!AS84</f>
        <v>11970731.63181139</v>
      </c>
      <c r="E91" s="560">
        <f>avgprinc!AT84</f>
        <v>16089208.95969981</v>
      </c>
      <c r="F91" s="560">
        <f>avgprinc!AU84</f>
        <v>9844098.997858569</v>
      </c>
      <c r="G91" s="73">
        <f>avgprinc!AV84</f>
        <v>19964853.150055967</v>
      </c>
      <c r="H91" s="569">
        <f>B91*0.0001/'TA5'!B91</f>
        <v>2.3611292243003849E-2</v>
      </c>
      <c r="I91" s="580">
        <f>C91*0.0001/'TA5'!B91</f>
        <v>2.4510929360985759E-2</v>
      </c>
      <c r="J91" s="587">
        <f>D91*0.0001/'TA5'!C91</f>
        <v>2.0860880613327026E-2</v>
      </c>
      <c r="K91" s="580">
        <f>E91*0.0001/'TA5'!D91</f>
        <v>2.3544322699308399E-2</v>
      </c>
      <c r="L91" s="587">
        <f>F91*0.0001/'TA5'!E91</f>
        <v>2.4610465392470353E-2</v>
      </c>
      <c r="M91" s="588">
        <f>G91*0.0001/'TA5'!F91</f>
        <v>2.4830650538206104E-2</v>
      </c>
      <c r="P91" s="576">
        <f>H91-'TA1'!J92</f>
        <v>0</v>
      </c>
    </row>
    <row r="92" spans="1:16">
      <c r="A92" s="78">
        <v>1996</v>
      </c>
      <c r="B92" s="457">
        <f>avgprinc!AQ85</f>
        <v>14650193.812094834</v>
      </c>
      <c r="C92" s="345">
        <f>avgprinc!AR85</f>
        <v>15221847.534493489</v>
      </c>
      <c r="D92" s="560">
        <f>avgprinc!AS85</f>
        <v>13848414.091223942</v>
      </c>
      <c r="E92" s="560">
        <f>avgprinc!AT85</f>
        <v>18802050.155906778</v>
      </c>
      <c r="F92" s="560">
        <f>avgprinc!AU85</f>
        <v>11184316.625611965</v>
      </c>
      <c r="G92" s="73">
        <f>avgprinc!AV85</f>
        <v>23119389.34349573</v>
      </c>
      <c r="H92" s="569">
        <f>B92*0.0001/'TA5'!B92</f>
        <v>2.6475382968783379E-2</v>
      </c>
      <c r="I92" s="580">
        <f>C92*0.0001/'TA5'!B92</f>
        <v>2.7508458122611046E-2</v>
      </c>
      <c r="J92" s="587">
        <f>D92*0.0001/'TA5'!C92</f>
        <v>2.3394457995891575E-2</v>
      </c>
      <c r="K92" s="580">
        <f>E92*0.0001/'TA5'!D92</f>
        <v>2.6640042662620544E-2</v>
      </c>
      <c r="L92" s="587">
        <f>F92*0.0001/'TA5'!E92</f>
        <v>2.7143143117427829E-2</v>
      </c>
      <c r="M92" s="588">
        <f>G92*0.0001/'TA5'!F92</f>
        <v>2.7929263189435005E-2</v>
      </c>
      <c r="P92" s="576">
        <f>H92-'TA1'!J93</f>
        <v>0</v>
      </c>
    </row>
    <row r="93" spans="1:16">
      <c r="A93" s="78">
        <v>1997</v>
      </c>
      <c r="B93" s="457">
        <f>avgprinc!AQ86</f>
        <v>15904395.110068247</v>
      </c>
      <c r="C93" s="345">
        <f>avgprinc!AR86</f>
        <v>16648114.074751418</v>
      </c>
      <c r="D93" s="560">
        <f>avgprinc!AS86</f>
        <v>15206086.897771455</v>
      </c>
      <c r="E93" s="560">
        <f>avgprinc!AT86</f>
        <v>20937567.082422365</v>
      </c>
      <c r="F93" s="560">
        <f>avgprinc!AU86</f>
        <v>11788032.955905242</v>
      </c>
      <c r="G93" s="73">
        <f>avgprinc!AV86</f>
        <v>25149858.208025385</v>
      </c>
      <c r="H93" s="569">
        <f>B93*0.0001/'TA5'!B93</f>
        <v>2.7734309434890744E-2</v>
      </c>
      <c r="I93" s="580">
        <f>C93*0.0001/'TA5'!B93</f>
        <v>2.9031217098236084E-2</v>
      </c>
      <c r="J93" s="587">
        <f>D93*0.0001/'TA5'!C93</f>
        <v>2.4734945967793465E-2</v>
      </c>
      <c r="K93" s="580">
        <f>E93*0.0001/'TA5'!D93</f>
        <v>2.8651211410760876E-2</v>
      </c>
      <c r="L93" s="587">
        <f>F93*0.0001/'TA5'!E93</f>
        <v>2.7535265311598771E-2</v>
      </c>
      <c r="M93" s="588">
        <f>G93*0.0001/'TA5'!F93</f>
        <v>2.9341902583837506E-2</v>
      </c>
      <c r="P93" s="576">
        <f>H93-'TA1'!J94</f>
        <v>0</v>
      </c>
    </row>
    <row r="94" spans="1:16">
      <c r="A94" s="78">
        <v>1998</v>
      </c>
      <c r="B94" s="457">
        <f>avgprinc!AQ87</f>
        <v>16630269.982930023</v>
      </c>
      <c r="C94" s="345">
        <f>avgprinc!AR87</f>
        <v>17606309.38903955</v>
      </c>
      <c r="D94" s="560">
        <f>avgprinc!AS87</f>
        <v>15934107.458606839</v>
      </c>
      <c r="E94" s="560">
        <f>avgprinc!AT87</f>
        <v>22479838.70615197</v>
      </c>
      <c r="F94" s="560">
        <f>avgprinc!AU87</f>
        <v>11927467.145797826</v>
      </c>
      <c r="G94" s="73">
        <f>avgprinc!AV87</f>
        <v>26350835.943517607</v>
      </c>
      <c r="H94" s="569">
        <f>B94*0.0001/'TA5'!B94</f>
        <v>2.7930505573749546E-2</v>
      </c>
      <c r="I94" s="580">
        <f>C94*0.0001/'TA5'!B94</f>
        <v>2.9569761827588078E-2</v>
      </c>
      <c r="J94" s="587">
        <f>D94*0.0001/'TA5'!C94</f>
        <v>2.4880332872271538E-2</v>
      </c>
      <c r="K94" s="580">
        <f>E94*0.0001/'TA5'!D94</f>
        <v>2.9552657157182704E-2</v>
      </c>
      <c r="L94" s="587">
        <f>F94*0.0001/'TA5'!E94</f>
        <v>2.694983966648579E-2</v>
      </c>
      <c r="M94" s="588">
        <f>G94*0.0001/'TA5'!F94</f>
        <v>2.9638404026627544E-2</v>
      </c>
      <c r="P94" s="576">
        <f>H94-'TA1'!J95</f>
        <v>0</v>
      </c>
    </row>
    <row r="95" spans="1:16">
      <c r="A95" s="83">
        <v>1999</v>
      </c>
      <c r="B95" s="458">
        <f>avgprinc!AQ88</f>
        <v>18480324.797381707</v>
      </c>
      <c r="C95" s="346">
        <f>avgprinc!AR88</f>
        <v>19713500.911957439</v>
      </c>
      <c r="D95" s="562">
        <f>avgprinc!AS88</f>
        <v>18024846.403243043</v>
      </c>
      <c r="E95" s="562">
        <f>avgprinc!AT88</f>
        <v>26023197.443823919</v>
      </c>
      <c r="F95" s="562">
        <f>avgprinc!AU88</f>
        <v>12395849.977044215</v>
      </c>
      <c r="G95" s="79">
        <f>avgprinc!AV88</f>
        <v>29320748.174154717</v>
      </c>
      <c r="H95" s="572">
        <f>B95*0.0001/'TA5'!B95</f>
        <v>3.0134795233607292E-2</v>
      </c>
      <c r="I95" s="583">
        <f>C95*0.0001/'TA5'!B95</f>
        <v>3.2145664095878601E-2</v>
      </c>
      <c r="J95" s="589">
        <f>D95*0.0001/'TA5'!C95</f>
        <v>2.7199964970350266E-2</v>
      </c>
      <c r="K95" s="583">
        <f>E95*0.0001/'TA5'!D95</f>
        <v>3.2874044030904763E-2</v>
      </c>
      <c r="L95" s="589">
        <f>F95*0.0001/'TA5'!E95</f>
        <v>2.7591468766331666E-2</v>
      </c>
      <c r="M95" s="590">
        <f>G95*0.0001/'TA5'!F95</f>
        <v>3.1971283257007599E-2</v>
      </c>
      <c r="P95" s="576">
        <f>H95-'TA1'!J96</f>
        <v>0</v>
      </c>
    </row>
    <row r="96" spans="1:16">
      <c r="A96" s="88">
        <v>2000</v>
      </c>
      <c r="B96" s="459">
        <f>avgprinc!AQ89</f>
        <v>20602107.853462499</v>
      </c>
      <c r="C96" s="347">
        <f>avgprinc!AR89</f>
        <v>22192818.256389558</v>
      </c>
      <c r="D96" s="564">
        <f>avgprinc!AS89</f>
        <v>20422392.482508216</v>
      </c>
      <c r="E96" s="564">
        <f>avgprinc!AT89</f>
        <v>29778194.430775177</v>
      </c>
      <c r="F96" s="564">
        <f>avgprinc!AU89</f>
        <v>13204452.651054777</v>
      </c>
      <c r="G96" s="85">
        <f>avgprinc!AV89</f>
        <v>32768657.086139277</v>
      </c>
      <c r="H96" s="573">
        <f>B96*0.0001/'TA5'!B96</f>
        <v>3.2509651035070419E-2</v>
      </c>
      <c r="I96" s="584">
        <f>C96*0.0001/'TA5'!B96</f>
        <v>3.5019755363464355E-2</v>
      </c>
      <c r="J96" s="591">
        <f>D96*0.0001/'TA5'!C96</f>
        <v>2.977928705513477E-2</v>
      </c>
      <c r="K96" s="584">
        <f>E96*0.0001/'TA5'!D96</f>
        <v>3.6432195454835892E-2</v>
      </c>
      <c r="L96" s="591">
        <f>F96*0.0001/'TA5'!E96</f>
        <v>2.8426349163055423E-2</v>
      </c>
      <c r="M96" s="592">
        <f>G96*0.0001/'TA5'!F96</f>
        <v>3.4713186323642738E-2</v>
      </c>
      <c r="P96" s="576">
        <f>H96-'TA1'!J97</f>
        <v>0</v>
      </c>
    </row>
    <row r="97" spans="1:16">
      <c r="A97" s="78">
        <v>2001</v>
      </c>
      <c r="B97" s="457">
        <f>avgprinc!AQ90</f>
        <v>19025063.150953166</v>
      </c>
      <c r="C97" s="345">
        <f>avgprinc!AR90</f>
        <v>20228080.452346466</v>
      </c>
      <c r="D97" s="560">
        <f>avgprinc!AS90</f>
        <v>18135797.514334518</v>
      </c>
      <c r="E97" s="560">
        <f>avgprinc!AT90</f>
        <v>26127936.282169431</v>
      </c>
      <c r="F97" s="560">
        <f>avgprinc!AU90</f>
        <v>13402569.498869732</v>
      </c>
      <c r="G97" s="73">
        <f>avgprinc!AV90</f>
        <v>29784075.970178239</v>
      </c>
      <c r="H97" s="569">
        <f>B97*0.0001/'TA5'!B97</f>
        <v>3.0169246718287468E-2</v>
      </c>
      <c r="I97" s="580">
        <f>C97*0.0001/'TA5'!B97</f>
        <v>3.2076947391033173E-2</v>
      </c>
      <c r="J97" s="587">
        <f>D97*0.0001/'TA5'!C97</f>
        <v>2.6661101728677753E-2</v>
      </c>
      <c r="K97" s="580">
        <f>E97*0.0001/'TA5'!D97</f>
        <v>3.2452981919050224E-2</v>
      </c>
      <c r="L97" s="587">
        <f>F97*0.0001/'TA5'!E97</f>
        <v>2.8540739789605144E-2</v>
      </c>
      <c r="M97" s="588">
        <f>G97*0.0001/'TA5'!F97</f>
        <v>3.1940571963787079E-2</v>
      </c>
      <c r="P97" s="576">
        <f>H97-'TA1'!J98</f>
        <v>0</v>
      </c>
    </row>
    <row r="98" spans="1:16">
      <c r="A98" s="78">
        <v>2002</v>
      </c>
      <c r="B98" s="457">
        <f>avgprinc!AQ91</f>
        <v>18598157.353394106</v>
      </c>
      <c r="C98" s="345">
        <f>avgprinc!AR91</f>
        <v>19573918.29868098</v>
      </c>
      <c r="D98" s="560">
        <f>avgprinc!AS91</f>
        <v>17424762.04748138</v>
      </c>
      <c r="E98" s="560">
        <f>avgprinc!AT91</f>
        <v>24898029.24979715</v>
      </c>
      <c r="F98" s="560">
        <f>avgprinc!AU91</f>
        <v>13590079.014844049</v>
      </c>
      <c r="G98" s="73">
        <f>avgprinc!AV91</f>
        <v>28934740.598081362</v>
      </c>
      <c r="H98" s="569">
        <f>B98*0.0001/'TA5'!B98</f>
        <v>2.955911681056022E-2</v>
      </c>
      <c r="I98" s="580">
        <f>C98*0.0001/'TA5'!B98</f>
        <v>3.1109949573874467E-2</v>
      </c>
      <c r="J98" s="587">
        <f>D98*0.0001/'TA5'!C98</f>
        <v>2.5732260197401047E-2</v>
      </c>
      <c r="K98" s="580">
        <f>E98*0.0001/'TA5'!D98</f>
        <v>3.1325325369834886E-2</v>
      </c>
      <c r="L98" s="587">
        <f>F98*0.0001/'TA5'!E98</f>
        <v>2.8480410575866703E-2</v>
      </c>
      <c r="M98" s="588">
        <f>G98*0.0001/'TA5'!F98</f>
        <v>3.1300760805606842E-2</v>
      </c>
      <c r="P98" s="576">
        <f>H98-'TA1'!J99</f>
        <v>0</v>
      </c>
    </row>
    <row r="99" spans="1:16">
      <c r="A99" s="78">
        <v>2003</v>
      </c>
      <c r="B99" s="457">
        <f>avgprinc!AQ92</f>
        <v>19819483.785030305</v>
      </c>
      <c r="C99" s="345">
        <f>avgprinc!AR92</f>
        <v>20759775.822745919</v>
      </c>
      <c r="D99" s="560">
        <f>avgprinc!AS92</f>
        <v>18702454.588579923</v>
      </c>
      <c r="E99" s="560">
        <f>avgprinc!AT92</f>
        <v>26334801.127042331</v>
      </c>
      <c r="F99" s="560">
        <f>avgprinc!AU92</f>
        <v>14476517.853881935</v>
      </c>
      <c r="G99" s="73">
        <f>avgprinc!AV92</f>
        <v>30796036.346890617</v>
      </c>
      <c r="H99" s="569">
        <f>B99*0.0001/'TA5'!B99</f>
        <v>3.1172644346952438E-2</v>
      </c>
      <c r="I99" s="580">
        <f>C99*0.0001/'TA5'!B99</f>
        <v>3.2651562243700027E-2</v>
      </c>
      <c r="J99" s="587">
        <f>D99*0.0001/'TA5'!C99</f>
        <v>2.7355236932635307E-2</v>
      </c>
      <c r="K99" s="580">
        <f>E99*0.0001/'TA5'!D99</f>
        <v>3.3040128648281104E-2</v>
      </c>
      <c r="L99" s="587">
        <f>F99*0.0001/'TA5'!E99</f>
        <v>2.9724700376391411E-2</v>
      </c>
      <c r="M99" s="588">
        <f>G99*0.0001/'TA5'!F99</f>
        <v>3.3059779554605491E-2</v>
      </c>
      <c r="P99" s="576">
        <f>H99-'TA1'!J100</f>
        <v>0</v>
      </c>
    </row>
    <row r="100" spans="1:16">
      <c r="A100" s="78">
        <v>2004</v>
      </c>
      <c r="B100" s="457">
        <f>avgprinc!AQ93</f>
        <v>22704491.082746852</v>
      </c>
      <c r="C100" s="345">
        <f>avgprinc!AR93</f>
        <v>23804594.603432927</v>
      </c>
      <c r="D100" s="560">
        <f>avgprinc!AS93</f>
        <v>21730577.318338316</v>
      </c>
      <c r="E100" s="560">
        <f>avgprinc!AT93</f>
        <v>30809130.531793255</v>
      </c>
      <c r="F100" s="560">
        <f>avgprinc!AU93</f>
        <v>15986434.584286185</v>
      </c>
      <c r="G100" s="73">
        <f>avgprinc!AV93</f>
        <v>35249259.236563623</v>
      </c>
      <c r="H100" s="569">
        <f>B100*0.0001/'TA5'!B100</f>
        <v>3.4694094210863113E-2</v>
      </c>
      <c r="I100" s="580">
        <f>C100*0.0001/'TA5'!B100</f>
        <v>3.6375131458044045E-2</v>
      </c>
      <c r="J100" s="587">
        <f>D100*0.0001/'TA5'!C100</f>
        <v>3.0914900824427605E-2</v>
      </c>
      <c r="K100" s="580">
        <f>E100*0.0001/'TA5'!D100</f>
        <v>3.7495680153369904E-2</v>
      </c>
      <c r="L100" s="587">
        <f>F100*0.0001/'TA5'!E100</f>
        <v>3.1945951282978051E-2</v>
      </c>
      <c r="M100" s="588">
        <f>G100*0.0001/'TA5'!F100</f>
        <v>3.6883093416690819E-2</v>
      </c>
      <c r="P100" s="576">
        <f>H100-'TA1'!J101</f>
        <v>0</v>
      </c>
    </row>
    <row r="101" spans="1:16">
      <c r="A101" s="78">
        <v>2005</v>
      </c>
      <c r="B101" s="457">
        <f>avgprinc!AQ94</f>
        <v>25384773.909742903</v>
      </c>
      <c r="C101" s="345">
        <f>avgprinc!AR94</f>
        <v>26580430.082199126</v>
      </c>
      <c r="D101" s="560">
        <f>avgprinc!AS94</f>
        <v>24042427.989347257</v>
      </c>
      <c r="E101" s="560">
        <f>avgprinc!AT94</f>
        <v>35062834.967134558</v>
      </c>
      <c r="F101" s="560">
        <f>avgprinc!AU94</f>
        <v>17296754.117035445</v>
      </c>
      <c r="G101" s="73">
        <f>avgprinc!AV94</f>
        <v>39334334.992315143</v>
      </c>
      <c r="H101" s="569">
        <f>B101*0.0001/'TA5'!B101</f>
        <v>3.7836980074644089E-2</v>
      </c>
      <c r="I101" s="580">
        <f>C101*0.0001/'TA5'!B101</f>
        <v>3.9619151502847665E-2</v>
      </c>
      <c r="J101" s="587">
        <f>D101*0.0001/'TA5'!C101</f>
        <v>3.3519592136144631E-2</v>
      </c>
      <c r="K101" s="580">
        <f>E101*0.0001/'TA5'!D101</f>
        <v>4.1659243404865258E-2</v>
      </c>
      <c r="L101" s="587">
        <f>F101*0.0001/'TA5'!E101</f>
        <v>3.3671356737613678E-2</v>
      </c>
      <c r="M101" s="588">
        <f>G101*0.0001/'TA5'!F101</f>
        <v>4.0216490626335151E-2</v>
      </c>
      <c r="P101" s="576">
        <f>H101-'TA1'!J102</f>
        <v>0</v>
      </c>
    </row>
    <row r="102" spans="1:16">
      <c r="A102" s="78">
        <v>2006</v>
      </c>
      <c r="B102" s="457">
        <f>avgprinc!AQ95</f>
        <v>27067145.17193364</v>
      </c>
      <c r="C102" s="345">
        <f>avgprinc!AR95</f>
        <v>28249160.884428632</v>
      </c>
      <c r="D102" s="560">
        <f>avgprinc!AS95</f>
        <v>25550897.093967583</v>
      </c>
      <c r="E102" s="560">
        <f>avgprinc!AT95</f>
        <v>36622166.835409857</v>
      </c>
      <c r="F102" s="560">
        <f>avgprinc!AU95</f>
        <v>18880509.275120735</v>
      </c>
      <c r="G102" s="73">
        <f>avgprinc!AV95</f>
        <v>41727706.890507199</v>
      </c>
      <c r="H102" s="569">
        <f>B102*0.0001/'TA5'!B102</f>
        <v>3.9403244853019707E-2</v>
      </c>
      <c r="I102" s="580">
        <f>C102*0.0001/'TA5'!B102</f>
        <v>4.1123975068330758E-2</v>
      </c>
      <c r="J102" s="587">
        <f>D102*0.0001/'TA5'!C102</f>
        <v>3.4899838268756866E-2</v>
      </c>
      <c r="K102" s="580">
        <f>E102*0.0001/'TA5'!D102</f>
        <v>4.2491361498832703E-2</v>
      </c>
      <c r="L102" s="587">
        <f>F102*0.0001/'TA5'!E102</f>
        <v>3.5901948809623711E-2</v>
      </c>
      <c r="M102" s="588">
        <f>G102*0.0001/'TA5'!F102</f>
        <v>4.1859790682792664E-2</v>
      </c>
      <c r="P102" s="576">
        <f>H102-'TA1'!J103</f>
        <v>0</v>
      </c>
    </row>
    <row r="103" spans="1:16">
      <c r="A103" s="78">
        <v>2007</v>
      </c>
      <c r="B103" s="457">
        <f>avgprinc!AQ96</f>
        <v>27685297.829545345</v>
      </c>
      <c r="C103" s="345">
        <f>avgprinc!AR96</f>
        <v>28984436.553471304</v>
      </c>
      <c r="D103" s="560">
        <f>avgprinc!AS96</f>
        <v>26053438.328957882</v>
      </c>
      <c r="E103" s="560">
        <f>avgprinc!AT96</f>
        <v>38302746.766697384</v>
      </c>
      <c r="F103" s="560">
        <f>avgprinc!AU96</f>
        <v>18742998.909788299</v>
      </c>
      <c r="G103" s="73">
        <f>avgprinc!AV96</f>
        <v>42761963.648682468</v>
      </c>
      <c r="H103" s="569">
        <f>B103*0.0001/'TA5'!B103</f>
        <v>4.0760636329650886E-2</v>
      </c>
      <c r="I103" s="580">
        <f>C103*0.0001/'TA5'!B103</f>
        <v>4.2673338204622276E-2</v>
      </c>
      <c r="J103" s="587">
        <f>D103*0.0001/'TA5'!C103</f>
        <v>3.6108441650867455E-2</v>
      </c>
      <c r="K103" s="580">
        <f>E103*0.0001/'TA5'!D103</f>
        <v>4.5051723718643188E-2</v>
      </c>
      <c r="L103" s="587">
        <f>F103*0.0001/'TA5'!E103</f>
        <v>3.5978853702545166E-2</v>
      </c>
      <c r="M103" s="588">
        <f>G103*0.0001/'TA5'!F103</f>
        <v>4.3299015611410134E-2</v>
      </c>
      <c r="P103" s="576">
        <f>H103-'TA1'!J104</f>
        <v>0</v>
      </c>
    </row>
    <row r="104" spans="1:16">
      <c r="A104" s="78">
        <v>2008</v>
      </c>
      <c r="B104" s="457">
        <f>avgprinc!AQ97</f>
        <v>27248161.879980389</v>
      </c>
      <c r="C104" s="345">
        <f>avgprinc!AR97</f>
        <v>28411082.62555651</v>
      </c>
      <c r="D104" s="560">
        <f>avgprinc!AS97</f>
        <v>25730089.653274748</v>
      </c>
      <c r="E104" s="560">
        <f>avgprinc!AT97</f>
        <v>37147677.50206469</v>
      </c>
      <c r="F104" s="560">
        <f>avgprinc!AU97</f>
        <v>18937271.335543543</v>
      </c>
      <c r="G104" s="73">
        <f>avgprinc!AV97</f>
        <v>41591626.026567869</v>
      </c>
      <c r="H104" s="569">
        <f>B104*0.0001/'TA5'!B104</f>
        <v>4.1255977004766457E-2</v>
      </c>
      <c r="I104" s="580">
        <f>C104*0.0001/'TA5'!B104</f>
        <v>4.3016735464334474E-2</v>
      </c>
      <c r="J104" s="587">
        <f>D104*0.0001/'TA5'!C104</f>
        <v>3.6566209048032761E-2</v>
      </c>
      <c r="K104" s="580">
        <f>E104*0.0001/'TA5'!D104</f>
        <v>4.5087512582540512E-2</v>
      </c>
      <c r="L104" s="587">
        <f>F104*0.0001/'TA5'!E104</f>
        <v>3.7217415869235992E-2</v>
      </c>
      <c r="M104" s="588">
        <f>G104*0.0001/'TA5'!F104</f>
        <v>4.3581612408161177E-2</v>
      </c>
      <c r="P104" s="576">
        <f>H104-'TA1'!J105</f>
        <v>0</v>
      </c>
    </row>
    <row r="105" spans="1:16">
      <c r="A105" s="83">
        <v>2009</v>
      </c>
      <c r="B105" s="460">
        <f>avgprinc!AQ98</f>
        <v>26456896.970509201</v>
      </c>
      <c r="C105" s="348">
        <f>avgprinc!AR98</f>
        <v>27285434.101780962</v>
      </c>
      <c r="D105" s="562">
        <f>avgprinc!AS98</f>
        <v>24132895.56290317</v>
      </c>
      <c r="E105" s="562">
        <f>avgprinc!AT98</f>
        <v>34164033.695850186</v>
      </c>
      <c r="F105" s="562">
        <f>avgprinc!AU98</f>
        <v>19943312.071014371</v>
      </c>
      <c r="G105" s="79">
        <f>avgprinc!AV98</f>
        <v>40206681.631793424</v>
      </c>
      <c r="H105" s="572">
        <f>B105*0.0001/'TA5'!B105</f>
        <v>4.1979283094406128E-2</v>
      </c>
      <c r="I105" s="583">
        <f>C105*0.0001/'TA5'!B105</f>
        <v>4.3293926864862442E-2</v>
      </c>
      <c r="J105" s="593">
        <f>D105*0.0001/'TA5'!C105</f>
        <v>3.6119636148214347E-2</v>
      </c>
      <c r="K105" s="594">
        <f>E105*0.0001/'TA5'!D105</f>
        <v>4.4355675578117371E-2</v>
      </c>
      <c r="L105" s="589">
        <f>F105*0.0001/'TA5'!E105</f>
        <v>3.9866589009761803E-2</v>
      </c>
      <c r="M105" s="590">
        <f>G105*0.0001/'TA5'!F105</f>
        <v>4.3993525207042694E-2</v>
      </c>
      <c r="P105" s="576">
        <f>H105-'TA1'!J106</f>
        <v>0</v>
      </c>
    </row>
    <row r="106" spans="1:16">
      <c r="A106" s="78">
        <v>2010</v>
      </c>
      <c r="B106" s="461">
        <f>avgprinc!AQ99</f>
        <v>31144150.855758857</v>
      </c>
      <c r="C106" s="349">
        <f>avgprinc!AR99</f>
        <v>32021863.866718039</v>
      </c>
      <c r="D106" s="560">
        <f>avgprinc!AS99</f>
        <v>29354594.145137351</v>
      </c>
      <c r="E106" s="560">
        <f>avgprinc!AT99</f>
        <v>40188657.616789706</v>
      </c>
      <c r="F106" s="560">
        <f>avgprinc!AU99</f>
        <v>23259503.640351593</v>
      </c>
      <c r="G106" s="73">
        <f>avgprinc!AV99</f>
        <v>47389050.103730373</v>
      </c>
      <c r="H106" s="569">
        <f>B106*0.0001/'TA5'!B106</f>
        <v>4.7861225903034217E-2</v>
      </c>
      <c r="I106" s="580">
        <f>C106*0.0001/'TA5'!B106</f>
        <v>4.9210064113140113E-2</v>
      </c>
      <c r="J106" s="595">
        <f>D106*0.0001/'TA5'!C106</f>
        <v>4.2589407414197915E-2</v>
      </c>
      <c r="K106" s="596">
        <f>E106*0.0001/'TA5'!D106</f>
        <v>5.0612211227416992E-2</v>
      </c>
      <c r="L106" s="587">
        <f>F106*0.0001/'TA5'!E106</f>
        <v>4.502230882644654E-2</v>
      </c>
      <c r="M106" s="588">
        <f>G106*0.0001/'TA5'!F106</f>
        <v>5.0512813031673445E-2</v>
      </c>
      <c r="P106" s="576">
        <f>H106-'TA1'!J107</f>
        <v>0</v>
      </c>
    </row>
    <row r="107" spans="1:16">
      <c r="A107" s="78">
        <v>2011</v>
      </c>
      <c r="B107" s="461">
        <f>avgprinc!AQ100</f>
        <v>28508633.037862081</v>
      </c>
      <c r="C107" s="349">
        <f>avgprinc!AR100</f>
        <v>29402889.588001709</v>
      </c>
      <c r="D107" s="560">
        <f>avgprinc!AS100</f>
        <v>26507305.400852878</v>
      </c>
      <c r="E107" s="560">
        <f>avgprinc!AT100</f>
        <v>36726397.283675663</v>
      </c>
      <c r="F107" s="560">
        <f>avgprinc!AU100</f>
        <v>21530859.165577359</v>
      </c>
      <c r="G107" s="73">
        <f>avgprinc!AV100</f>
        <v>43427344.54641287</v>
      </c>
      <c r="H107" s="569">
        <f>B107*0.0001/'TA5'!B107</f>
        <v>4.3091651052236557E-2</v>
      </c>
      <c r="I107" s="580">
        <f>C107*0.0001/'TA5'!B107</f>
        <v>4.4443346560001373E-2</v>
      </c>
      <c r="J107" s="595">
        <f>D107*0.0001/'TA5'!C107</f>
        <v>3.7954144179821007E-2</v>
      </c>
      <c r="K107" s="596">
        <f>E107*0.0001/'TA5'!D107</f>
        <v>4.5159913599491126E-2</v>
      </c>
      <c r="L107" s="587">
        <f>F107*0.0001/'TA5'!E107</f>
        <v>4.1343092918395996E-2</v>
      </c>
      <c r="M107" s="588">
        <f>G107*0.0001/'TA5'!F107</f>
        <v>4.5722037553787231E-2</v>
      </c>
      <c r="P107" s="576">
        <f>H107-'TA1'!J108</f>
        <v>0</v>
      </c>
    </row>
    <row r="108" spans="1:16">
      <c r="A108" s="78">
        <v>2012</v>
      </c>
      <c r="B108" s="461">
        <f>avgprinc!AQ101</f>
        <v>32276946.833804093</v>
      </c>
      <c r="C108" s="349">
        <f>avgprinc!AR101</f>
        <v>33325664.978725635</v>
      </c>
      <c r="D108" s="560">
        <f>avgprinc!AS101</f>
        <v>29449339.851404112</v>
      </c>
      <c r="E108" s="560">
        <f>avgprinc!AT101</f>
        <v>42913260.281941697</v>
      </c>
      <c r="F108" s="560">
        <f>avgprinc!AU101</f>
        <v>23046642.946336798</v>
      </c>
      <c r="G108" s="73">
        <f>avgprinc!AV101</f>
        <v>48967936.456799388</v>
      </c>
      <c r="H108" s="569">
        <f>B108*0.0001/'TA5'!B108</f>
        <v>4.7603581100702286E-2</v>
      </c>
      <c r="I108" s="580">
        <f>C108*0.0001/'TA5'!B108</f>
        <v>4.9150280654430389E-2</v>
      </c>
      <c r="J108" s="595">
        <f>D108*0.0001/'TA5'!C108</f>
        <v>4.1102565824985511E-2</v>
      </c>
      <c r="K108" s="596">
        <f>E108*0.0001/'TA5'!D108</f>
        <v>5.1135595887899413E-2</v>
      </c>
      <c r="L108" s="587">
        <f>F108*0.0001/'TA5'!E108</f>
        <v>4.357239231467247E-2</v>
      </c>
      <c r="M108" s="588">
        <f>G108*0.0001/'TA5'!F108</f>
        <v>5.0533466041088097E-2</v>
      </c>
      <c r="P108" s="576">
        <f>H108-'TA1'!J109</f>
        <v>0</v>
      </c>
    </row>
    <row r="109" spans="1:16">
      <c r="A109" s="78">
        <v>2013</v>
      </c>
      <c r="B109" s="461">
        <f>avgprinc!AQ102</f>
        <v>27959685.386716209</v>
      </c>
      <c r="C109" s="349">
        <f>avgprinc!AR102</f>
        <v>28963056.799946036</v>
      </c>
      <c r="D109" s="560">
        <f>avgprinc!AS102</f>
        <v>25746945.387185469</v>
      </c>
      <c r="E109" s="560">
        <f>avgprinc!AT102</f>
        <v>36681931.214396656</v>
      </c>
      <c r="F109" s="560">
        <f>avgprinc!AU102</f>
        <v>20533454.422036529</v>
      </c>
      <c r="G109" s="73">
        <f>avgprinc!AV102</f>
        <v>42288866.948026165</v>
      </c>
      <c r="H109" s="569">
        <f>B109*0.0001/'TA5'!B109</f>
        <v>4.1223492473363869E-2</v>
      </c>
      <c r="I109" s="580">
        <f>C109*0.0001/'TA5'!B109</f>
        <v>4.2702853679656982E-2</v>
      </c>
      <c r="J109" s="595">
        <f>D109*0.0001/'TA5'!C109</f>
        <v>3.5798437893390649E-2</v>
      </c>
      <c r="K109" s="596">
        <f>E109*0.0001/'TA5'!D109</f>
        <v>4.3777965009212501E-2</v>
      </c>
      <c r="L109" s="587">
        <f>F109*0.0001/'TA5'!E109</f>
        <v>3.8700558245182037E-2</v>
      </c>
      <c r="M109" s="588">
        <f>G109*0.0001/'TA5'!F109</f>
        <v>4.3854694813489921E-2</v>
      </c>
      <c r="P109" s="576">
        <f>H109-'TA1'!J110</f>
        <v>0</v>
      </c>
    </row>
    <row r="110" spans="1:16">
      <c r="A110" s="78">
        <v>2014</v>
      </c>
      <c r="B110" s="461">
        <f>avgprinc!AQ103</f>
        <v>29832291.530865937</v>
      </c>
      <c r="C110" s="349">
        <f>avgprinc!AR103</f>
        <v>30942005.875760749</v>
      </c>
      <c r="D110" s="560">
        <f>avgprinc!AS103</f>
        <v>27609865.133952316</v>
      </c>
      <c r="E110" s="560">
        <f>avgprinc!AT103</f>
        <v>39797886.883854315</v>
      </c>
      <c r="F110" s="560">
        <f>avgprinc!AU103</f>
        <v>21409970.894906387</v>
      </c>
      <c r="G110" s="73">
        <f>avgprinc!AV103</f>
        <v>45106563.337008946</v>
      </c>
      <c r="H110" s="569">
        <f>B110*0.0001/'TA5'!B110</f>
        <v>4.2977746576070786E-2</v>
      </c>
      <c r="I110" s="580">
        <f>C110*0.0001/'TA5'!B110</f>
        <v>4.4576451182365424E-2</v>
      </c>
      <c r="J110" s="595">
        <f>D110*0.0001/'TA5'!C110</f>
        <v>3.7408202886581421E-2</v>
      </c>
      <c r="K110" s="596">
        <f>E110*0.0001/'TA5'!D110</f>
        <v>4.6340692788362503E-2</v>
      </c>
      <c r="L110" s="587">
        <f>F110*0.0001/'TA5'!E110</f>
        <v>3.948269784450531E-2</v>
      </c>
      <c r="M110" s="588">
        <f>G110*0.0001/'TA5'!F110</f>
        <v>4.5840781182050705E-2</v>
      </c>
      <c r="P110" s="576">
        <f>H110-'TA1'!J111</f>
        <v>0</v>
      </c>
    </row>
    <row r="111" spans="1:16">
      <c r="A111" s="78">
        <v>2015</v>
      </c>
      <c r="B111" s="461">
        <f>avgprinc!AQ104</f>
        <v>30017439.739442222</v>
      </c>
      <c r="C111" s="349">
        <f>avgprinc!AR104</f>
        <v>31138645.224310797</v>
      </c>
      <c r="D111" s="560">
        <f>avgprinc!AS104</f>
        <v>27194008.4598713</v>
      </c>
      <c r="E111" s="560">
        <f>avgprinc!AT104</f>
        <v>39734162.491370164</v>
      </c>
      <c r="F111" s="560">
        <f>avgprinc!AU104</f>
        <v>21816659.648178883</v>
      </c>
      <c r="G111" s="73">
        <f>avgprinc!AV104</f>
        <v>45253914.904351912</v>
      </c>
      <c r="H111" s="569">
        <f>B111*0.0001/'TA5'!B111</f>
        <v>4.2609080672264106E-2</v>
      </c>
      <c r="I111" s="580">
        <f>C111*0.0001/'TA5'!B111</f>
        <v>4.4200606644153602E-2</v>
      </c>
      <c r="J111" s="595">
        <f>D111*0.0001/'TA5'!C111</f>
        <v>3.6485373973846442E-2</v>
      </c>
      <c r="K111" s="596">
        <f>E111*0.0001/'TA5'!D111</f>
        <v>4.5688830316066735E-2</v>
      </c>
      <c r="L111" s="587">
        <f>F111*0.0001/'TA5'!E111</f>
        <v>3.9500311017036438E-2</v>
      </c>
      <c r="M111" s="588">
        <f>G111*0.0001/'TA5'!F111</f>
        <v>4.5496378093957894E-2</v>
      </c>
      <c r="P111" s="576">
        <f>H111-'TA1'!J112</f>
        <v>0</v>
      </c>
    </row>
    <row r="112" spans="1:16">
      <c r="A112" s="78">
        <v>2016</v>
      </c>
      <c r="B112" s="461">
        <f>avgprinc!AQ105</f>
        <v>29180420.097110834</v>
      </c>
      <c r="C112" s="349">
        <f>avgprinc!AR105</f>
        <v>30150762.694865767</v>
      </c>
      <c r="D112" s="560">
        <f>avgprinc!AS105</f>
        <v>26704991.039851177</v>
      </c>
      <c r="E112" s="560">
        <f>avgprinc!AT105</f>
        <v>38235188.887036473</v>
      </c>
      <c r="F112" s="560">
        <f>avgprinc!AU105</f>
        <v>21555149.043057259</v>
      </c>
      <c r="G112" s="73">
        <f>avgprinc!AV105</f>
        <v>43780137.675804555</v>
      </c>
      <c r="H112" s="569">
        <f>B112*0.0001/'TA5'!B112</f>
        <v>4.1624225676059723E-2</v>
      </c>
      <c r="I112" s="580">
        <f>C112*0.0001/'TA5'!B112</f>
        <v>4.3008364737033844E-2</v>
      </c>
      <c r="J112" s="595">
        <f>D112*0.0001/'TA5'!C112</f>
        <v>3.6135017871856696E-2</v>
      </c>
      <c r="K112" s="596">
        <f>E112*0.0001/'TA5'!D112</f>
        <v>4.449268430471421E-2</v>
      </c>
      <c r="L112" s="587">
        <f>F112*0.0001/'TA5'!E112</f>
        <v>3.8750968873500824E-2</v>
      </c>
      <c r="M112" s="588">
        <f>G112*0.0001/'TA5'!F112</f>
        <v>4.4420588761568069E-2</v>
      </c>
      <c r="P112" s="576">
        <f>H112-'TA1'!J113</f>
        <v>0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74"/>
  <sheetViews>
    <sheetView workbookViewId="0">
      <pane xSplit="1" ySplit="8" topLeftCell="B41" activePane="bottomRight" state="frozen"/>
      <selection activeCell="D32" sqref="D32"/>
      <selection pane="topRight" activeCell="D32" sqref="D32"/>
      <selection pane="bottomLeft" activeCell="D32" sqref="D32"/>
      <selection pane="bottomRight" activeCell="A4" sqref="A4:G4"/>
    </sheetView>
  </sheetViews>
  <sheetFormatPr baseColWidth="10" defaultColWidth="10.83203125" defaultRowHeight="15.05"/>
  <cols>
    <col min="1" max="1" width="10.83203125" style="59"/>
    <col min="2" max="7" width="12" style="59" customWidth="1"/>
    <col min="8" max="16384" width="10.83203125" style="59"/>
  </cols>
  <sheetData>
    <row r="1" spans="1:7">
      <c r="A1" s="55" t="s">
        <v>37</v>
      </c>
      <c r="D1" s="111"/>
      <c r="E1" s="110"/>
      <c r="F1" s="111"/>
      <c r="G1" s="111"/>
    </row>
    <row r="2" spans="1:7">
      <c r="F2" s="109"/>
    </row>
    <row r="3" spans="1:7" ht="15.55" thickBot="1"/>
    <row r="4" spans="1:7" ht="25" customHeight="1" thickTop="1">
      <c r="A4" s="1428" t="s">
        <v>141</v>
      </c>
      <c r="B4" s="1429"/>
      <c r="C4" s="1429"/>
      <c r="D4" s="1429"/>
      <c r="E4" s="1429"/>
      <c r="F4" s="1429"/>
      <c r="G4" s="1430"/>
    </row>
    <row r="5" spans="1:7">
      <c r="A5" s="107"/>
      <c r="B5" s="108"/>
      <c r="C5" s="62"/>
      <c r="D5" s="62"/>
      <c r="E5" s="62"/>
      <c r="F5" s="62"/>
      <c r="G5" s="220"/>
    </row>
    <row r="6" spans="1:7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243" t="s">
        <v>31</v>
      </c>
    </row>
    <row r="7" spans="1:7" ht="19.95" customHeight="1">
      <c r="A7" s="107"/>
      <c r="B7" s="1437" t="s">
        <v>1218</v>
      </c>
      <c r="C7" s="1424"/>
      <c r="D7" s="1424"/>
      <c r="E7" s="1424"/>
      <c r="F7" s="1424"/>
      <c r="G7" s="1427"/>
    </row>
    <row r="8" spans="1:7" s="98" customFormat="1" ht="44.05" customHeight="1">
      <c r="A8" s="106"/>
      <c r="B8" s="37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86" t="s">
        <v>57</v>
      </c>
    </row>
    <row r="9" spans="1:7">
      <c r="A9" s="78">
        <v>1960</v>
      </c>
      <c r="B9" s="76"/>
      <c r="C9" s="340"/>
      <c r="D9" s="95"/>
      <c r="E9" s="76"/>
      <c r="F9" s="96"/>
      <c r="G9" s="222"/>
    </row>
    <row r="10" spans="1:7">
      <c r="A10" s="78">
        <v>1961</v>
      </c>
      <c r="B10" s="76"/>
      <c r="C10" s="340"/>
      <c r="D10" s="95"/>
      <c r="E10" s="76"/>
      <c r="F10" s="96"/>
      <c r="G10" s="222"/>
    </row>
    <row r="11" spans="1:7">
      <c r="A11" s="78">
        <v>1962</v>
      </c>
      <c r="B11" s="558">
        <f>medprinc!B51</f>
        <v>24821.889152399999</v>
      </c>
      <c r="C11" s="558">
        <f>medprinc!C51</f>
        <v>18361.396484375</v>
      </c>
      <c r="D11" s="559">
        <f>medprinc!D51</f>
        <v>27202.070304000001</v>
      </c>
      <c r="E11" s="558">
        <f>medprinc!E51</f>
        <v>38082.898425599997</v>
      </c>
      <c r="F11" s="559">
        <f>medprinc!F51</f>
        <v>7140.54345703125</v>
      </c>
      <c r="G11" s="614">
        <f>medprinc!G51</f>
        <v>36722.7949104</v>
      </c>
    </row>
    <row r="12" spans="1:7">
      <c r="A12" s="78">
        <v>1963</v>
      </c>
      <c r="B12" s="560">
        <f>medprinc!B52</f>
        <v>25794.597120524999</v>
      </c>
      <c r="C12" s="560">
        <f>medprinc!C52</f>
        <v>19259.74609375</v>
      </c>
      <c r="D12" s="561">
        <f>medprinc!D52</f>
        <v>27976.069366274998</v>
      </c>
      <c r="E12" s="560">
        <f>medprinc!E52</f>
        <v>39199.543168449993</v>
      </c>
      <c r="F12" s="561">
        <f>medprinc!F52</f>
        <v>7535.79833984375</v>
      </c>
      <c r="G12" s="615">
        <f>medprinc!G52</f>
        <v>38023.800575875001</v>
      </c>
    </row>
    <row r="13" spans="1:7">
      <c r="A13" s="78">
        <v>1964</v>
      </c>
      <c r="B13" s="560">
        <f>medprinc!B53</f>
        <v>26767.305088649999</v>
      </c>
      <c r="C13" s="560">
        <f>medprinc!C53</f>
        <v>20158.09375</v>
      </c>
      <c r="D13" s="561">
        <f>medprinc!D53</f>
        <v>28750.068428549999</v>
      </c>
      <c r="E13" s="560">
        <f>medprinc!E53</f>
        <v>40316.187911299996</v>
      </c>
      <c r="F13" s="561">
        <f>medprinc!F53</f>
        <v>7931.05322265625</v>
      </c>
      <c r="G13" s="615">
        <f>medprinc!G53</f>
        <v>39324.806241350001</v>
      </c>
    </row>
    <row r="14" spans="1:7">
      <c r="A14" s="78">
        <v>1965</v>
      </c>
      <c r="B14" s="560">
        <f>medprinc!B54</f>
        <v>28196.044415274999</v>
      </c>
      <c r="C14" s="560">
        <f>medprinc!C54</f>
        <v>21424.708984375</v>
      </c>
      <c r="D14" s="561">
        <f>medprinc!D54</f>
        <v>30448.055180625001</v>
      </c>
      <c r="E14" s="560">
        <f>medprinc!E54</f>
        <v>42849.417672850002</v>
      </c>
      <c r="F14" s="561">
        <f>medprinc!F54</f>
        <v>8535.306640625</v>
      </c>
      <c r="G14" s="615">
        <f>medprinc!G54</f>
        <v>41408.255016324998</v>
      </c>
    </row>
    <row r="15" spans="1:7">
      <c r="A15" s="78">
        <v>1966</v>
      </c>
      <c r="B15" s="560">
        <f>medprinc!B55</f>
        <v>29624.783741900002</v>
      </c>
      <c r="C15" s="560">
        <f>medprinc!C55</f>
        <v>22691.32421875</v>
      </c>
      <c r="D15" s="561">
        <f>medprinc!D55</f>
        <v>32146.041932700002</v>
      </c>
      <c r="E15" s="560">
        <f>medprinc!E55</f>
        <v>45382.647434400002</v>
      </c>
      <c r="F15" s="561">
        <f>medprinc!F55</f>
        <v>9139.560546875</v>
      </c>
      <c r="G15" s="615">
        <f>medprinc!G55</f>
        <v>43491.703791300002</v>
      </c>
    </row>
    <row r="16" spans="1:7">
      <c r="A16" s="78">
        <v>1967</v>
      </c>
      <c r="B16" s="560">
        <f>medprinc!B56</f>
        <v>30001.898291400001</v>
      </c>
      <c r="C16" s="560">
        <f>medprinc!C56</f>
        <v>24185.203125</v>
      </c>
      <c r="D16" s="561">
        <f>medprinc!D56</f>
        <v>32451.0328458</v>
      </c>
      <c r="E16" s="560">
        <f>medprinc!E56</f>
        <v>44696.705617800006</v>
      </c>
      <c r="F16" s="616">
        <f>medprinc!F56</f>
        <v>11327.2470703125</v>
      </c>
      <c r="G16" s="615">
        <f>medprinc!G56</f>
        <v>44084.4219792</v>
      </c>
    </row>
    <row r="17" spans="1:7">
      <c r="A17" s="78">
        <v>1968</v>
      </c>
      <c r="B17" s="560">
        <f>medprinc!B57</f>
        <v>30813.334865249999</v>
      </c>
      <c r="C17" s="560">
        <f>medprinc!C57</f>
        <v>24650.66796875</v>
      </c>
      <c r="D17" s="561">
        <f>medprinc!D57</f>
        <v>33454.477853700002</v>
      </c>
      <c r="E17" s="560">
        <f>medprinc!E57</f>
        <v>45486.351467749999</v>
      </c>
      <c r="F17" s="616">
        <f>medprinc!F57</f>
        <v>11738.4130859375</v>
      </c>
      <c r="G17" s="615">
        <f>medprinc!G57</f>
        <v>45192.891135699996</v>
      </c>
    </row>
    <row r="18" spans="1:7">
      <c r="A18" s="83">
        <v>1969</v>
      </c>
      <c r="B18" s="562">
        <f>medprinc!B58</f>
        <v>31883.471943299999</v>
      </c>
      <c r="C18" s="562">
        <f>medprinc!C58</f>
        <v>25730.521484375</v>
      </c>
      <c r="D18" s="563">
        <f>medprinc!D58</f>
        <v>34400.588149349998</v>
      </c>
      <c r="E18" s="562">
        <f>medprinc!E58</f>
        <v>46986.169179600001</v>
      </c>
      <c r="F18" s="617">
        <f>medprinc!F58</f>
        <v>12305.9013671875</v>
      </c>
      <c r="G18" s="618">
        <f>medprinc!G58</f>
        <v>46986.169179600001</v>
      </c>
    </row>
    <row r="19" spans="1:7">
      <c r="A19" s="78">
        <v>1970</v>
      </c>
      <c r="B19" s="560">
        <f>medprinc!B59</f>
        <v>31337.349036899999</v>
      </c>
      <c r="C19" s="560">
        <f>medprinc!C59</f>
        <v>25494.79296875</v>
      </c>
      <c r="D19" s="561">
        <f>medprinc!D59</f>
        <v>33993.0565824</v>
      </c>
      <c r="E19" s="560">
        <f>medprinc!E59</f>
        <v>45412.599028049997</v>
      </c>
      <c r="F19" s="616">
        <f>medprinc!F59</f>
        <v>11950.68359375</v>
      </c>
      <c r="G19" s="615">
        <f>medprinc!G59</f>
        <v>46474.882046250001</v>
      </c>
    </row>
    <row r="20" spans="1:7">
      <c r="A20" s="78">
        <v>1971</v>
      </c>
      <c r="B20" s="560">
        <f>medprinc!B60</f>
        <v>31092.234800249997</v>
      </c>
      <c r="C20" s="560">
        <f>medprinc!C60</f>
        <v>24772.67578125</v>
      </c>
      <c r="D20" s="561">
        <f>medprinc!D60</f>
        <v>33872.841164499994</v>
      </c>
      <c r="E20" s="560">
        <f>medprinc!E60</f>
        <v>44995.266621499999</v>
      </c>
      <c r="F20" s="616">
        <f>medprinc!F60</f>
        <v>11627.990234375</v>
      </c>
      <c r="G20" s="615">
        <f>medprinc!G60</f>
        <v>45500.831414999993</v>
      </c>
    </row>
    <row r="21" spans="1:7">
      <c r="A21" s="78">
        <v>1972</v>
      </c>
      <c r="B21" s="560">
        <f>medprinc!B61</f>
        <v>32221.553825999999</v>
      </c>
      <c r="C21" s="560">
        <f>medprinc!C61</f>
        <v>25922.603515625</v>
      </c>
      <c r="D21" s="561">
        <f>medprinc!D61</f>
        <v>34886.494368</v>
      </c>
      <c r="E21" s="560">
        <f>medprinc!E61</f>
        <v>46515.325824</v>
      </c>
      <c r="F21" s="616">
        <f>medprinc!F61</f>
        <v>12355.6337890625</v>
      </c>
      <c r="G21" s="615">
        <f>medprinc!G61</f>
        <v>46757.593145999999</v>
      </c>
    </row>
    <row r="22" spans="1:7">
      <c r="A22" s="78">
        <v>1973</v>
      </c>
      <c r="B22" s="560">
        <f>medprinc!B62</f>
        <v>33308.588369750003</v>
      </c>
      <c r="C22" s="560">
        <f>medprinc!C62</f>
        <v>26876.5859375</v>
      </c>
      <c r="D22" s="561">
        <f>medprinc!D62</f>
        <v>36524.590005450002</v>
      </c>
      <c r="E22" s="560">
        <f>medprinc!E62</f>
        <v>48010.310132950006</v>
      </c>
      <c r="F22" s="616">
        <f>medprinc!F62</f>
        <v>13323.435546875</v>
      </c>
      <c r="G22" s="615">
        <f>medprinc!G62</f>
        <v>48010.310132950006</v>
      </c>
    </row>
    <row r="23" spans="1:7">
      <c r="A23" s="78">
        <v>1974</v>
      </c>
      <c r="B23" s="560">
        <f>medprinc!B63</f>
        <v>32772.839748999999</v>
      </c>
      <c r="C23" s="560">
        <f>medprinc!C63</f>
        <v>26641.146484375</v>
      </c>
      <c r="D23" s="561">
        <f>medprinc!D63</f>
        <v>35732.967210200004</v>
      </c>
      <c r="E23" s="560">
        <f>medprinc!E63</f>
        <v>46304.851000200004</v>
      </c>
      <c r="F23" s="616">
        <f>medprinc!F63</f>
        <v>13954.88671875</v>
      </c>
      <c r="G23" s="615">
        <f>medprinc!G63</f>
        <v>46727.726351800004</v>
      </c>
    </row>
    <row r="24" spans="1:7">
      <c r="A24" s="78">
        <v>1975</v>
      </c>
      <c r="B24" s="560">
        <f>medprinc!B64</f>
        <v>31061.900911999997</v>
      </c>
      <c r="C24" s="560">
        <f>medprinc!C64</f>
        <v>25237.794921875</v>
      </c>
      <c r="D24" s="561">
        <f>medprinc!D64</f>
        <v>33973.954122499999</v>
      </c>
      <c r="E24" s="560">
        <f>medprinc!E64</f>
        <v>42904.250634700002</v>
      </c>
      <c r="F24" s="616">
        <f>medprinc!F64</f>
        <v>13977.85546875</v>
      </c>
      <c r="G24" s="615">
        <f>medprinc!G64</f>
        <v>43680.798157500001</v>
      </c>
    </row>
    <row r="25" spans="1:7">
      <c r="A25" s="78">
        <v>1976</v>
      </c>
      <c r="B25" s="560">
        <f>medprinc!B65</f>
        <v>32215.121522499998</v>
      </c>
      <c r="C25" s="560">
        <f>medprinc!C65</f>
        <v>26508.443359375</v>
      </c>
      <c r="D25" s="561">
        <f>medprinc!D65</f>
        <v>35344.590470399999</v>
      </c>
      <c r="E25" s="560">
        <f>medprinc!E65</f>
        <v>43812.565270599996</v>
      </c>
      <c r="F25" s="616">
        <f>medprinc!F65</f>
        <v>15279.171875</v>
      </c>
      <c r="G25" s="615">
        <f>medprinc!G65</f>
        <v>44732.997314100001</v>
      </c>
    </row>
    <row r="26" spans="1:7">
      <c r="A26" s="78">
        <v>1977</v>
      </c>
      <c r="B26" s="560">
        <f>medprinc!B66</f>
        <v>32980.430090000002</v>
      </c>
      <c r="C26" s="560">
        <f>medprinc!C66</f>
        <v>27252.25</v>
      </c>
      <c r="D26" s="561">
        <f>medprinc!D66</f>
        <v>36104.891887999998</v>
      </c>
      <c r="E26" s="560">
        <f>medprinc!E66</f>
        <v>44610.371226999996</v>
      </c>
      <c r="F26" s="616">
        <f>medprinc!F66</f>
        <v>15969.4716796875</v>
      </c>
      <c r="G26" s="615">
        <f>medprinc!G66</f>
        <v>45651.858493</v>
      </c>
    </row>
    <row r="27" spans="1:7">
      <c r="A27" s="78">
        <v>1978</v>
      </c>
      <c r="B27" s="560">
        <f>medprinc!B67</f>
        <v>34106.590864500002</v>
      </c>
      <c r="C27" s="560">
        <f>medprinc!C67</f>
        <v>28422.158203125</v>
      </c>
      <c r="D27" s="561">
        <f>medprinc!D67</f>
        <v>37517.249950950005</v>
      </c>
      <c r="E27" s="560">
        <f>medprinc!E67</f>
        <v>46287.516173250006</v>
      </c>
      <c r="F27" s="616">
        <f>medprinc!F67</f>
        <v>17702.9453125</v>
      </c>
      <c r="G27" s="615">
        <f>medprinc!G67</f>
        <v>47099.577860500001</v>
      </c>
    </row>
    <row r="28" spans="1:7">
      <c r="A28" s="83">
        <v>1979</v>
      </c>
      <c r="B28" s="562">
        <f>medprinc!B68</f>
        <v>34225.059035400001</v>
      </c>
      <c r="C28" s="562">
        <f>medprinc!C68</f>
        <v>28821.1015625</v>
      </c>
      <c r="D28" s="563">
        <f>medprinc!D68</f>
        <v>37527.4770125</v>
      </c>
      <c r="E28" s="562">
        <f>medprinc!E68</f>
        <v>45333.192231100002</v>
      </c>
      <c r="F28" s="563">
        <f>medprinc!F68</f>
        <v>18163.298828125</v>
      </c>
      <c r="G28" s="618">
        <f>medprinc!G68</f>
        <v>46684.181403549999</v>
      </c>
    </row>
    <row r="29" spans="1:7">
      <c r="A29" s="78">
        <v>1980</v>
      </c>
      <c r="B29" s="560">
        <f>medprinc!B69</f>
        <v>33347.3317914</v>
      </c>
      <c r="C29" s="560">
        <f>medprinc!C69</f>
        <v>27835.376953125</v>
      </c>
      <c r="D29" s="561">
        <f>medprinc!D69</f>
        <v>36792.304083899995</v>
      </c>
      <c r="E29" s="560">
        <f>medprinc!E69</f>
        <v>43406.650885499999</v>
      </c>
      <c r="F29" s="561">
        <f>medprinc!F69</f>
        <v>18051.654296875</v>
      </c>
      <c r="G29" s="615">
        <f>medprinc!G69</f>
        <v>45198.036477599999</v>
      </c>
    </row>
    <row r="30" spans="1:7">
      <c r="A30" s="78">
        <v>1981</v>
      </c>
      <c r="B30" s="560">
        <f>medprinc!B70</f>
        <v>33116.818150949999</v>
      </c>
      <c r="C30" s="560">
        <f>medprinc!C70</f>
        <v>27576.361328125</v>
      </c>
      <c r="D30" s="561">
        <f>medprinc!D70</f>
        <v>36516.643588499996</v>
      </c>
      <c r="E30" s="560">
        <f>medprinc!E70</f>
        <v>42938.536081649996</v>
      </c>
      <c r="F30" s="561">
        <f>medprinc!F70</f>
        <v>18384.2421875</v>
      </c>
      <c r="G30" s="615">
        <f>medprinc!G70</f>
        <v>45079.166912699999</v>
      </c>
    </row>
    <row r="31" spans="1:7">
      <c r="A31" s="78">
        <v>1982</v>
      </c>
      <c r="B31" s="560">
        <f>medprinc!B71</f>
        <v>31422.789724999999</v>
      </c>
      <c r="C31" s="560">
        <f>medprinc!C71</f>
        <v>26205.419921875</v>
      </c>
      <c r="D31" s="561">
        <f>medprinc!D71</f>
        <v>34624.356979999997</v>
      </c>
      <c r="E31" s="560">
        <f>medprinc!E71</f>
        <v>39723.149275000003</v>
      </c>
      <c r="F31" s="561">
        <f>medprinc!F71</f>
        <v>18023.638671875</v>
      </c>
      <c r="G31" s="615">
        <f>medprinc!G71</f>
        <v>42806.139965000002</v>
      </c>
    </row>
    <row r="32" spans="1:7">
      <c r="A32" s="78">
        <v>1983</v>
      </c>
      <c r="B32" s="560">
        <f>medprinc!B72</f>
        <v>31463.398507399997</v>
      </c>
      <c r="C32" s="560">
        <f>medprinc!C72</f>
        <v>26352.015625</v>
      </c>
      <c r="D32" s="561">
        <f>medprinc!D72</f>
        <v>34757.400517199996</v>
      </c>
      <c r="E32" s="560">
        <f>medprinc!E72</f>
        <v>38619.333908000001</v>
      </c>
      <c r="F32" s="561">
        <f>medprinc!F72</f>
        <v>18628.1484375</v>
      </c>
      <c r="G32" s="615">
        <f>medprinc!G72</f>
        <v>42708.439851199997</v>
      </c>
    </row>
    <row r="33" spans="1:7">
      <c r="A33" s="78">
        <v>1984</v>
      </c>
      <c r="B33" s="560">
        <f>medprinc!B73</f>
        <v>33344.559975749995</v>
      </c>
      <c r="C33" s="560">
        <f>medprinc!C73</f>
        <v>28096.890625</v>
      </c>
      <c r="D33" s="561">
        <f>medprinc!D73</f>
        <v>36515.026334099995</v>
      </c>
      <c r="E33" s="560">
        <f>medprinc!E73</f>
        <v>40341.451249349993</v>
      </c>
      <c r="F33" s="561">
        <f>medprinc!F73</f>
        <v>19897.41015625</v>
      </c>
      <c r="G33" s="615">
        <f>medprinc!G73</f>
        <v>44823.834721499996</v>
      </c>
    </row>
    <row r="34" spans="1:7">
      <c r="A34" s="78">
        <v>1985</v>
      </c>
      <c r="B34" s="560">
        <f>medprinc!B74</f>
        <v>33706.276267950001</v>
      </c>
      <c r="C34" s="560">
        <f>medprinc!C74</f>
        <v>28528.822265625</v>
      </c>
      <c r="D34" s="561">
        <f>medprinc!D74</f>
        <v>37087.470125550004</v>
      </c>
      <c r="E34" s="560">
        <f>medprinc!E74</f>
        <v>41102.637831450003</v>
      </c>
      <c r="F34" s="561">
        <f>medprinc!F74</f>
        <v>20392.826171875</v>
      </c>
      <c r="G34" s="615">
        <f>medprinc!G74</f>
        <v>45329.130153450002</v>
      </c>
    </row>
    <row r="35" spans="1:7">
      <c r="A35" s="78">
        <v>1986</v>
      </c>
      <c r="B35" s="560">
        <f>medprinc!B75</f>
        <v>33857.155194299994</v>
      </c>
      <c r="C35" s="560">
        <f>medprinc!C75</f>
        <v>28576.681640625</v>
      </c>
      <c r="D35" s="561">
        <f>medprinc!D75</f>
        <v>37688.087127599996</v>
      </c>
      <c r="E35" s="560">
        <f>medprinc!E75</f>
        <v>40794.248154599998</v>
      </c>
      <c r="F35" s="561">
        <f>medprinc!F75</f>
        <v>20811.279296875</v>
      </c>
      <c r="G35" s="615">
        <f>medprinc!G75</f>
        <v>45246.412293299996</v>
      </c>
    </row>
    <row r="36" spans="1:7">
      <c r="A36" s="78">
        <v>1987</v>
      </c>
      <c r="B36" s="560">
        <f>medprinc!B76</f>
        <v>34199.169889949997</v>
      </c>
      <c r="C36" s="560">
        <f>medprinc!C76</f>
        <v>28953.279296875</v>
      </c>
      <c r="D36" s="561">
        <f>medprinc!D76</f>
        <v>38537.117693099994</v>
      </c>
      <c r="E36" s="560">
        <f>medprinc!E76</f>
        <v>41260.945383449995</v>
      </c>
      <c r="F36" s="561">
        <f>medprinc!F76</f>
        <v>21387.091796875</v>
      </c>
      <c r="G36" s="615">
        <f>medprinc!G76</f>
        <v>45094.480651349993</v>
      </c>
    </row>
    <row r="37" spans="1:7">
      <c r="A37" s="78">
        <v>1988</v>
      </c>
      <c r="B37" s="560">
        <f>medprinc!B77</f>
        <v>34949.352419399998</v>
      </c>
      <c r="C37" s="560">
        <f>medprinc!C77</f>
        <v>30081.75390625</v>
      </c>
      <c r="D37" s="561">
        <f>medprinc!D77</f>
        <v>39427.542422999999</v>
      </c>
      <c r="E37" s="560">
        <f>medprinc!E77</f>
        <v>42250.749164399997</v>
      </c>
      <c r="F37" s="561">
        <f>medprinc!F77</f>
        <v>22196.24609375</v>
      </c>
      <c r="G37" s="615">
        <f>medprinc!G77</f>
        <v>45852.771558599998</v>
      </c>
    </row>
    <row r="38" spans="1:7">
      <c r="A38" s="83">
        <v>1989</v>
      </c>
      <c r="B38" s="562">
        <f>medprinc!B78</f>
        <v>35422.979099199998</v>
      </c>
      <c r="C38" s="562">
        <f>medprinc!C78</f>
        <v>30562.833984375</v>
      </c>
      <c r="D38" s="563">
        <f>medprinc!D78</f>
        <v>40002.7310144</v>
      </c>
      <c r="E38" s="562">
        <f>medprinc!E78</f>
        <v>42245.874809599998</v>
      </c>
      <c r="F38" s="563">
        <f>medprinc!F78</f>
        <v>23085.6875</v>
      </c>
      <c r="G38" s="618">
        <f>medprinc!G78</f>
        <v>45704.054827200001</v>
      </c>
    </row>
    <row r="39" spans="1:7">
      <c r="A39" s="78">
        <v>1990</v>
      </c>
      <c r="B39" s="560">
        <f>medprinc!B79</f>
        <v>35298.617425349999</v>
      </c>
      <c r="C39" s="560">
        <f>medprinc!C79</f>
        <v>30358.607421875</v>
      </c>
      <c r="D39" s="561">
        <f>medprinc!D79</f>
        <v>39969.172402749995</v>
      </c>
      <c r="E39" s="560">
        <f>medprinc!E79</f>
        <v>41406.266241949997</v>
      </c>
      <c r="F39" s="561">
        <f>medprinc!F79</f>
        <v>23352.775390625</v>
      </c>
      <c r="G39" s="615">
        <f>medprinc!G79</f>
        <v>45178.637569849998</v>
      </c>
    </row>
    <row r="40" spans="1:7">
      <c r="A40" s="78">
        <v>1991</v>
      </c>
      <c r="B40" s="560">
        <f>medprinc!B80</f>
        <v>34146.2208885</v>
      </c>
      <c r="C40" s="560">
        <f>medprinc!C80</f>
        <v>29466.28125</v>
      </c>
      <c r="D40" s="561">
        <f>medprinc!D80</f>
        <v>38652.828721500002</v>
      </c>
      <c r="E40" s="560">
        <f>medprinc!E80</f>
        <v>39086.156397750005</v>
      </c>
      <c r="F40" s="561">
        <f>medprinc!F80</f>
        <v>23053.033203125</v>
      </c>
      <c r="G40" s="615">
        <f>medprinc!G80</f>
        <v>44372.754048000003</v>
      </c>
    </row>
    <row r="41" spans="1:7">
      <c r="A41" s="78">
        <v>1992</v>
      </c>
      <c r="B41" s="560">
        <f>medprinc!B81</f>
        <v>34037.967009799999</v>
      </c>
      <c r="C41" s="560">
        <f>medprinc!C81</f>
        <v>29223.6640625</v>
      </c>
      <c r="D41" s="561">
        <f>medprinc!D81</f>
        <v>39021.192949199998</v>
      </c>
      <c r="E41" s="560">
        <f>medprinc!E81</f>
        <v>38767.8085794</v>
      </c>
      <c r="F41" s="561">
        <f>medprinc!F81</f>
        <v>22551.208984375</v>
      </c>
      <c r="G41" s="615">
        <f>medprinc!G81</f>
        <v>44004.418888599997</v>
      </c>
    </row>
    <row r="42" spans="1:7">
      <c r="A42" s="78">
        <v>1993</v>
      </c>
      <c r="B42" s="560">
        <f>medprinc!B82</f>
        <v>34354.076208599996</v>
      </c>
      <c r="C42" s="560">
        <f>medprinc!C82</f>
        <v>29575.810546875</v>
      </c>
      <c r="D42" s="561">
        <f>medprinc!D82</f>
        <v>39544.260384000001</v>
      </c>
      <c r="E42" s="560">
        <f>medprinc!E82</f>
        <v>39791.412011399996</v>
      </c>
      <c r="F42" s="561">
        <f>medprinc!F82</f>
        <v>22737.94921875</v>
      </c>
      <c r="G42" s="615">
        <f>medprinc!G82</f>
        <v>44487.292931999997</v>
      </c>
    </row>
    <row r="43" spans="1:7">
      <c r="A43" s="78">
        <v>1994</v>
      </c>
      <c r="B43" s="560">
        <f>medprinc!B83</f>
        <v>35229.598147800003</v>
      </c>
      <c r="C43" s="560">
        <f>medprinc!C83</f>
        <v>30473.19921875</v>
      </c>
      <c r="D43" s="561">
        <f>medprinc!D83</f>
        <v>40711.549347</v>
      </c>
      <c r="E43" s="560">
        <f>medprinc!E83</f>
        <v>40953.400135200005</v>
      </c>
      <c r="F43" s="561">
        <f>medprinc!F83</f>
        <v>23540.142578125</v>
      </c>
      <c r="G43" s="615">
        <f>medprinc!G83</f>
        <v>45790.415899200001</v>
      </c>
    </row>
    <row r="44" spans="1:7">
      <c r="A44" s="78">
        <v>1995</v>
      </c>
      <c r="B44" s="560">
        <f>medprinc!B84</f>
        <v>35537.681384999996</v>
      </c>
      <c r="C44" s="560">
        <f>medprinc!C84</f>
        <v>31115.21484375</v>
      </c>
      <c r="D44" s="561">
        <f>medprinc!D84</f>
        <v>40591.929404199996</v>
      </c>
      <c r="E44" s="560">
        <f>medprinc!E84</f>
        <v>41697.5461584</v>
      </c>
      <c r="F44" s="561">
        <f>medprinc!F84</f>
        <v>24165.623046875</v>
      </c>
      <c r="G44" s="615">
        <f>medprinc!G84</f>
        <v>46120.013175200002</v>
      </c>
    </row>
    <row r="45" spans="1:7">
      <c r="A45" s="78">
        <v>1996</v>
      </c>
      <c r="B45" s="560">
        <f>medprinc!B85</f>
        <v>36051.510296</v>
      </c>
      <c r="C45" s="560">
        <f>medprinc!C85</f>
        <v>31564.412109375</v>
      </c>
      <c r="D45" s="561">
        <f>medprinc!D85</f>
        <v>41080.154435999997</v>
      </c>
      <c r="E45" s="560">
        <f>medprinc!E85</f>
        <v>42240.610775999994</v>
      </c>
      <c r="F45" s="561">
        <f>medprinc!F85</f>
        <v>24446.947265625</v>
      </c>
      <c r="G45" s="615">
        <f>medprinc!G85</f>
        <v>46495.617355999995</v>
      </c>
    </row>
    <row r="46" spans="1:7">
      <c r="A46" s="78">
        <v>1997</v>
      </c>
      <c r="B46" s="560">
        <f>medprinc!B86</f>
        <v>37103.010624150003</v>
      </c>
      <c r="C46" s="560">
        <f>medprinc!C86</f>
        <v>32853.99609375</v>
      </c>
      <c r="D46" s="561">
        <f>medprinc!D86</f>
        <v>42186.654206600004</v>
      </c>
      <c r="E46" s="560">
        <f>medprinc!E86</f>
        <v>43324.783366850002</v>
      </c>
      <c r="F46" s="561">
        <f>medprinc!F86</f>
        <v>25797.59375</v>
      </c>
      <c r="G46" s="615">
        <f>medprinc!G86</f>
        <v>47877.300007850004</v>
      </c>
    </row>
    <row r="47" spans="1:7">
      <c r="A47" s="78">
        <v>1998</v>
      </c>
      <c r="B47" s="560">
        <f>medprinc!B87</f>
        <v>38269.500979850003</v>
      </c>
      <c r="C47" s="560">
        <f>medprinc!C87</f>
        <v>33701.125</v>
      </c>
      <c r="D47" s="561">
        <f>medprinc!D87</f>
        <v>43661.681157049999</v>
      </c>
      <c r="E47" s="560">
        <f>medprinc!E87</f>
        <v>44560.37785325</v>
      </c>
      <c r="F47" s="561">
        <f>medprinc!F87</f>
        <v>26736.2265625</v>
      </c>
      <c r="G47" s="615">
        <f>medprinc!G87</f>
        <v>49053.861334250003</v>
      </c>
    </row>
    <row r="48" spans="1:7">
      <c r="A48" s="83">
        <v>1999</v>
      </c>
      <c r="B48" s="562">
        <f>medprinc!B88</f>
        <v>38703.473287500005</v>
      </c>
      <c r="C48" s="562">
        <f>medprinc!C88</f>
        <v>34132.77734375</v>
      </c>
      <c r="D48" s="563">
        <f>medprinc!D88</f>
        <v>44601.1454075</v>
      </c>
      <c r="E48" s="562">
        <f>medprinc!E88</f>
        <v>46001.842536000004</v>
      </c>
      <c r="F48" s="563">
        <f>medprinc!F88</f>
        <v>26760.6875</v>
      </c>
      <c r="G48" s="618">
        <f>medprinc!G88</f>
        <v>49909.050315500004</v>
      </c>
    </row>
    <row r="49" spans="1:7">
      <c r="A49" s="88">
        <v>2000</v>
      </c>
      <c r="B49" s="564">
        <f>medprinc!B89</f>
        <v>39835.620108200004</v>
      </c>
      <c r="C49" s="564">
        <f>medprinc!C89</f>
        <v>35585.52734375</v>
      </c>
      <c r="D49" s="565">
        <f>medprinc!D89</f>
        <v>45886.600377800001</v>
      </c>
      <c r="E49" s="564">
        <f>medprinc!E89</f>
        <v>46967.1325688</v>
      </c>
      <c r="F49" s="565">
        <f>medprinc!F89</f>
        <v>27733.66015625</v>
      </c>
      <c r="G49" s="619">
        <f>medprinc!G89</f>
        <v>50785.012976999999</v>
      </c>
    </row>
    <row r="50" spans="1:7">
      <c r="A50" s="78">
        <v>2001</v>
      </c>
      <c r="B50" s="560">
        <f>medprinc!B90</f>
        <v>39782.794561399998</v>
      </c>
      <c r="C50" s="560">
        <f>medprinc!C90</f>
        <v>35495.25</v>
      </c>
      <c r="D50" s="561">
        <f>medprinc!D90</f>
        <v>45827.530130799998</v>
      </c>
      <c r="E50" s="560">
        <f>medprinc!E90</f>
        <v>46670.981605599998</v>
      </c>
      <c r="F50" s="561">
        <f>medprinc!F90</f>
        <v>28185.3359375</v>
      </c>
      <c r="G50" s="615">
        <f>medprinc!G90</f>
        <v>50888.238979599999</v>
      </c>
    </row>
    <row r="51" spans="1:7">
      <c r="A51" s="78">
        <v>2002</v>
      </c>
      <c r="B51" s="560">
        <f>medprinc!B91</f>
        <v>39363.8586555</v>
      </c>
      <c r="C51" s="560">
        <f>medprinc!C91</f>
        <v>35082.17578125</v>
      </c>
      <c r="D51" s="561">
        <f>medprinc!D91</f>
        <v>45579.204759</v>
      </c>
      <c r="E51" s="560">
        <f>medprinc!E91</f>
        <v>45786.382962449999</v>
      </c>
      <c r="F51" s="561">
        <f>medprinc!F91</f>
        <v>27899.998046875</v>
      </c>
      <c r="G51" s="615">
        <f>medprinc!G91</f>
        <v>49584.650025700001</v>
      </c>
    </row>
    <row r="52" spans="1:7">
      <c r="A52" s="78">
        <v>2003</v>
      </c>
      <c r="B52" s="560">
        <f>medprinc!B92</f>
        <v>39081.227384500002</v>
      </c>
      <c r="C52" s="560">
        <f>medprinc!C92</f>
        <v>34889.125</v>
      </c>
      <c r="D52" s="561">
        <f>medprinc!D92</f>
        <v>45234.154187250002</v>
      </c>
      <c r="E52" s="560">
        <f>medprinc!E92</f>
        <v>45234.154187250002</v>
      </c>
      <c r="F52" s="561">
        <f>medprinc!F92</f>
        <v>27992.435546875</v>
      </c>
      <c r="G52" s="615">
        <f>medprinc!G92</f>
        <v>49561.487323250003</v>
      </c>
    </row>
    <row r="53" spans="1:7">
      <c r="A53" s="78">
        <v>2004</v>
      </c>
      <c r="B53" s="560">
        <f>medprinc!B93</f>
        <v>39748.703708399997</v>
      </c>
      <c r="C53" s="560">
        <f>medprinc!C93</f>
        <v>35668.5390625</v>
      </c>
      <c r="D53" s="561">
        <f>medprinc!D93</f>
        <v>45934.760245799996</v>
      </c>
      <c r="E53" s="560">
        <f>medprinc!E93</f>
        <v>45934.760245799996</v>
      </c>
      <c r="F53" s="561">
        <f>medprinc!F93</f>
        <v>28495.345703125</v>
      </c>
      <c r="G53" s="615">
        <f>medprinc!G93</f>
        <v>49883.306971799997</v>
      </c>
    </row>
    <row r="54" spans="1:7">
      <c r="A54" s="78">
        <v>2005</v>
      </c>
      <c r="B54" s="560">
        <f>medprinc!B94</f>
        <v>39827.579913100002</v>
      </c>
      <c r="C54" s="560">
        <f>medprinc!C94</f>
        <v>35800.0703125</v>
      </c>
      <c r="D54" s="561">
        <f>medprinc!D94</f>
        <v>45645.091585800001</v>
      </c>
      <c r="E54" s="560">
        <f>medprinc!E94</f>
        <v>45645.091585800001</v>
      </c>
      <c r="F54" s="561">
        <f>medprinc!F94</f>
        <v>29023.62890625</v>
      </c>
      <c r="G54" s="615">
        <f>medprinc!G94</f>
        <v>49608.6709672</v>
      </c>
    </row>
    <row r="55" spans="1:7">
      <c r="A55" s="78">
        <v>2006</v>
      </c>
      <c r="B55" s="560">
        <f>medprinc!B95</f>
        <v>40041.303429000007</v>
      </c>
      <c r="C55" s="560">
        <f>medprinc!C95</f>
        <v>36316.53125</v>
      </c>
      <c r="D55" s="561">
        <f>medprinc!D95</f>
        <v>45876.780207800002</v>
      </c>
      <c r="E55" s="560">
        <f>medprinc!E95</f>
        <v>46187.177908800004</v>
      </c>
      <c r="F55" s="561">
        <f>medprinc!F95</f>
        <v>29611.94140625</v>
      </c>
      <c r="G55" s="615">
        <f>medprinc!G95</f>
        <v>49663.632160000001</v>
      </c>
    </row>
    <row r="56" spans="1:7">
      <c r="A56" s="78">
        <v>2007</v>
      </c>
      <c r="B56" s="560">
        <f>medprinc!B96</f>
        <v>39973.158961699999</v>
      </c>
      <c r="C56" s="560">
        <f>medprinc!C96</f>
        <v>35987.91796875</v>
      </c>
      <c r="D56" s="561">
        <f>medprinc!D96</f>
        <v>45528.3411739</v>
      </c>
      <c r="E56" s="560">
        <f>medprinc!E96</f>
        <v>45347.193927849999</v>
      </c>
      <c r="F56" s="561">
        <f>medprinc!F96</f>
        <v>29164.70703125</v>
      </c>
      <c r="G56" s="615">
        <f>medprinc!G96</f>
        <v>49453.198171649994</v>
      </c>
    </row>
    <row r="57" spans="1:7">
      <c r="A57" s="78">
        <v>2008</v>
      </c>
      <c r="B57" s="560">
        <f>medprinc!B97</f>
        <v>38419.635531749998</v>
      </c>
      <c r="C57" s="560">
        <f>medprinc!C97</f>
        <v>34216.5625</v>
      </c>
      <c r="D57" s="561">
        <f>medprinc!D97</f>
        <v>43865.870460749997</v>
      </c>
      <c r="E57" s="560">
        <f>medprinc!E97</f>
        <v>42741.104551500001</v>
      </c>
      <c r="F57" s="561">
        <f>medprinc!F97</f>
        <v>28237.544921875</v>
      </c>
      <c r="G57" s="615">
        <f>medprinc!G97</f>
        <v>47062.573571250003</v>
      </c>
    </row>
    <row r="58" spans="1:7">
      <c r="A58" s="83">
        <v>2009</v>
      </c>
      <c r="B58" s="562">
        <f>medprinc!B98</f>
        <v>35927.929217800003</v>
      </c>
      <c r="C58" s="562">
        <f>medprinc!C98</f>
        <v>32007.455078125</v>
      </c>
      <c r="D58" s="563">
        <f>medprinc!D98</f>
        <v>41369.781688900002</v>
      </c>
      <c r="E58" s="562">
        <f>medprinc!E98</f>
        <v>38970.685438200002</v>
      </c>
      <c r="F58" s="563">
        <f>medprinc!F98</f>
        <v>26975.205078125</v>
      </c>
      <c r="G58" s="620">
        <f>medprinc!G98</f>
        <v>44471.052452000004</v>
      </c>
    </row>
    <row r="59" spans="1:7">
      <c r="A59" s="78">
        <v>2010</v>
      </c>
      <c r="B59" s="560">
        <f>medprinc!B99</f>
        <v>36105.829199699998</v>
      </c>
      <c r="C59" s="560">
        <f>medprinc!C99</f>
        <v>32068.435546875</v>
      </c>
      <c r="D59" s="561">
        <f>medprinc!D99</f>
        <v>41412.1171971</v>
      </c>
      <c r="E59" s="560">
        <f>medprinc!E99</f>
        <v>38816.650241850002</v>
      </c>
      <c r="F59" s="561">
        <f>medprinc!F99</f>
        <v>27281.2421875</v>
      </c>
      <c r="G59" s="621">
        <f>medprinc!G99</f>
        <v>44122.938239249997</v>
      </c>
    </row>
    <row r="60" spans="1:7">
      <c r="A60" s="78">
        <v>2011</v>
      </c>
      <c r="B60" s="560">
        <f>medprinc!B100</f>
        <v>36515.770156250001</v>
      </c>
      <c r="C60" s="560">
        <f>medprinc!C100</f>
        <v>32565.068359375</v>
      </c>
      <c r="D60" s="561">
        <f>medprinc!D100</f>
        <v>41764.559374999997</v>
      </c>
      <c r="E60" s="560">
        <f>medprinc!E100</f>
        <v>40014.962968749998</v>
      </c>
      <c r="F60" s="561">
        <f>medprinc!F100</f>
        <v>27146.962890625</v>
      </c>
      <c r="G60" s="621">
        <f>medprinc!G100</f>
        <v>44360.7346875</v>
      </c>
    </row>
    <row r="61" spans="1:7">
      <c r="A61" s="78">
        <v>2012</v>
      </c>
      <c r="B61" s="560">
        <f>medprinc!B101</f>
        <v>36129.844182999994</v>
      </c>
      <c r="C61" s="560">
        <f>medprinc!C101</f>
        <v>32146.15625</v>
      </c>
      <c r="D61" s="561">
        <f>medprinc!D101</f>
        <v>41718.074293999998</v>
      </c>
      <c r="E61" s="560">
        <f>medprinc!E101</f>
        <v>39836.887919999994</v>
      </c>
      <c r="F61" s="561">
        <f>medprinc!F101</f>
        <v>26834.5703125</v>
      </c>
      <c r="G61" s="621">
        <f>medprinc!G101</f>
        <v>43543.931656999994</v>
      </c>
    </row>
    <row r="62" spans="1:7">
      <c r="A62" s="78">
        <v>2013</v>
      </c>
      <c r="B62" s="560">
        <f>medprinc!B102</f>
        <v>37038.0697764</v>
      </c>
      <c r="C62" s="560">
        <f>medprinc!C102</f>
        <v>33236.5078125</v>
      </c>
      <c r="D62" s="561">
        <f>medprinc!D102</f>
        <v>42849.027937799998</v>
      </c>
      <c r="E62" s="560">
        <f>medprinc!E102</f>
        <v>41328.403372199995</v>
      </c>
      <c r="F62" s="561">
        <f>medprinc!F102</f>
        <v>27425.55078125</v>
      </c>
      <c r="G62" s="621">
        <f>medprinc!G102</f>
        <v>44315.344483199995</v>
      </c>
    </row>
    <row r="63" spans="1:7">
      <c r="A63" s="78">
        <v>2014</v>
      </c>
      <c r="B63" s="560">
        <f>medprinc!B103</f>
        <v>37446.820608599999</v>
      </c>
      <c r="C63" s="560">
        <f>medprinc!C103</f>
        <v>33659.46484375</v>
      </c>
      <c r="D63" s="561">
        <f>medprinc!D103</f>
        <v>43527.928228800003</v>
      </c>
      <c r="E63" s="560">
        <f>medprinc!E103</f>
        <v>42141.008947000002</v>
      </c>
      <c r="F63" s="561">
        <f>medprinc!F103</f>
        <v>27898.4140625</v>
      </c>
      <c r="G63" s="621">
        <f>medprinc!G103</f>
        <v>44701.475313399998</v>
      </c>
    </row>
    <row r="64" spans="1:7">
      <c r="A64" s="78">
        <v>2015</v>
      </c>
      <c r="B64" s="560">
        <f>medprinc!B104</f>
        <v>37849.21801905</v>
      </c>
      <c r="C64" s="560">
        <f>medprinc!C104</f>
        <v>34048.4609375</v>
      </c>
      <c r="D64" s="561">
        <f>medprinc!D104</f>
        <v>43867.085319149999</v>
      </c>
      <c r="E64" s="560">
        <f>medprinc!E104</f>
        <v>42916.895745449998</v>
      </c>
      <c r="F64" s="561">
        <f>medprinc!F104</f>
        <v>28136.169921875</v>
      </c>
      <c r="G64" s="621">
        <f>medprinc!G104</f>
        <v>45134.004750749998</v>
      </c>
    </row>
    <row r="65" spans="1:7">
      <c r="A65" s="78">
        <v>2016</v>
      </c>
      <c r="B65" s="560">
        <f>medprinc!B105</f>
        <v>37830.911662500002</v>
      </c>
      <c r="C65" s="560">
        <f>medprinc!C105</f>
        <v>34026.9765625</v>
      </c>
      <c r="D65" s="561">
        <f>medprinc!D105</f>
        <v>43614.976668750001</v>
      </c>
      <c r="E65" s="560">
        <f>medprinc!E105</f>
        <v>42468.58540625</v>
      </c>
      <c r="F65" s="561">
        <f>medprinc!F105</f>
        <v>28503.455078125</v>
      </c>
      <c r="G65" s="621">
        <f>medprinc!G105</f>
        <v>44813.476625000003</v>
      </c>
    </row>
    <row r="66" spans="1:7">
      <c r="A66" s="78">
        <v>2017</v>
      </c>
      <c r="B66" s="560"/>
      <c r="C66" s="560"/>
      <c r="D66" s="561"/>
      <c r="E66" s="560"/>
      <c r="F66" s="561"/>
      <c r="G66" s="621"/>
    </row>
    <row r="67" spans="1:7">
      <c r="A67" s="78">
        <v>2018</v>
      </c>
      <c r="B67" s="76"/>
      <c r="C67" s="76"/>
      <c r="D67" s="73"/>
      <c r="E67" s="76"/>
      <c r="F67" s="74"/>
      <c r="G67" s="450"/>
    </row>
    <row r="68" spans="1:7">
      <c r="A68" s="78">
        <v>2019</v>
      </c>
      <c r="B68" s="76"/>
      <c r="C68" s="76"/>
      <c r="D68" s="73"/>
      <c r="E68" s="76"/>
      <c r="F68" s="74"/>
      <c r="G68" s="450"/>
    </row>
    <row r="69" spans="1:7" ht="15.55" thickBot="1">
      <c r="A69" s="71">
        <v>2020</v>
      </c>
      <c r="B69" s="69"/>
      <c r="C69" s="69"/>
      <c r="D69" s="66"/>
      <c r="E69" s="69"/>
      <c r="F69" s="67"/>
      <c r="G69" s="451"/>
    </row>
    <row r="70" spans="1:7" ht="16.100000000000001" thickTop="1">
      <c r="A70" s="64"/>
      <c r="B70" s="63"/>
      <c r="C70" s="63"/>
      <c r="D70" s="62"/>
      <c r="E70" s="61"/>
      <c r="F70" s="63"/>
      <c r="G70" s="63"/>
    </row>
    <row r="71" spans="1:7" ht="15.55">
      <c r="B71" s="60"/>
      <c r="C71" s="60"/>
      <c r="F71" s="60"/>
      <c r="G71" s="60"/>
    </row>
    <row r="73" spans="1:7">
      <c r="A73" s="223"/>
      <c r="B73" s="224"/>
      <c r="C73" s="224"/>
      <c r="D73" s="224"/>
      <c r="E73" s="224"/>
      <c r="F73" s="224"/>
      <c r="G73" s="224"/>
    </row>
    <row r="74" spans="1:7">
      <c r="A74" s="223"/>
      <c r="B74" s="224"/>
      <c r="C74" s="224"/>
      <c r="D74" s="224"/>
      <c r="E74" s="224"/>
      <c r="F74" s="224"/>
      <c r="G74" s="224"/>
    </row>
  </sheetData>
  <mergeCells count="2">
    <mergeCell ref="B7:G7"/>
    <mergeCell ref="A4:G4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4659260841701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119"/>
  <sheetViews>
    <sheetView tabSelected="1" workbookViewId="0">
      <pane xSplit="1" ySplit="9" topLeftCell="B69" activePane="bottomRight" state="frozen"/>
      <selection activeCell="D32" sqref="D32"/>
      <selection pane="topRight" activeCell="D32" sqref="D32"/>
      <selection pane="bottomLeft" activeCell="D32" sqref="D32"/>
      <selection pane="bottomRight" activeCell="A4" sqref="A4:S4"/>
    </sheetView>
  </sheetViews>
  <sheetFormatPr baseColWidth="10" defaultColWidth="10.83203125" defaultRowHeight="15.05"/>
  <cols>
    <col min="1" max="6" width="10.83203125" style="4"/>
    <col min="7" max="7" width="11.33203125" style="4" bestFit="1" customWidth="1"/>
    <col min="8" max="10" width="10.83203125" style="4"/>
    <col min="11" max="11" width="10.83203125" style="4" customWidth="1"/>
    <col min="12" max="20" width="10.83203125" style="4"/>
    <col min="21" max="23" width="11" style="4" customWidth="1"/>
    <col min="24" max="16384" width="10.83203125" style="4"/>
  </cols>
  <sheetData>
    <row r="1" spans="1:26">
      <c r="A1" s="55" t="s">
        <v>37</v>
      </c>
      <c r="D1" s="209"/>
    </row>
    <row r="2" spans="1:26">
      <c r="B2" s="54"/>
      <c r="C2" s="54"/>
      <c r="D2" s="210"/>
    </row>
    <row r="3" spans="1:26" ht="15.55" thickBot="1">
      <c r="D3" s="209"/>
    </row>
    <row r="4" spans="1:26" ht="25" customHeight="1" thickTop="1">
      <c r="A4" s="1407" t="s">
        <v>236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6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6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  <c r="V6" s="516"/>
    </row>
    <row r="7" spans="1:26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362"/>
      <c r="T7" s="53"/>
      <c r="V7" s="632"/>
      <c r="W7" s="632"/>
      <c r="X7" s="632"/>
      <c r="Y7" s="632"/>
      <c r="Z7" s="632"/>
    </row>
    <row r="8" spans="1:26" ht="21" customHeight="1">
      <c r="A8" s="432"/>
      <c r="B8" s="1413" t="s">
        <v>46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530"/>
      <c r="T8" s="533"/>
      <c r="V8" s="632"/>
      <c r="W8" s="632"/>
      <c r="X8" s="632"/>
      <c r="Y8" s="632"/>
      <c r="Z8" s="632"/>
    </row>
    <row r="9" spans="1:26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  <c r="V9" s="632"/>
      <c r="W9" s="632"/>
      <c r="X9" s="632"/>
      <c r="Y9" s="632"/>
      <c r="Z9" s="632"/>
    </row>
    <row r="10" spans="1:26" s="30" customFormat="1" ht="15.05" customHeight="1">
      <c r="A10" s="41">
        <v>1913</v>
      </c>
      <c r="B10" s="327">
        <f>'TB2'!B10</f>
        <v>0.58057082661455506</v>
      </c>
      <c r="C10" s="442"/>
      <c r="D10" s="442"/>
      <c r="E10" s="328">
        <f>TB2b!B10</f>
        <v>0.41942917338544489</v>
      </c>
      <c r="F10" s="40">
        <f>TB2b!J10</f>
        <v>0.31340777632148387</v>
      </c>
      <c r="G10" s="40">
        <f>TB2b!R10</f>
        <v>0.18638449894494385</v>
      </c>
      <c r="H10" s="40">
        <f>TB2c!B10</f>
        <v>0.15692668416040631</v>
      </c>
      <c r="I10" s="40">
        <f>TB2c!J10</f>
        <v>8.6219234631938771E-2</v>
      </c>
      <c r="J10" s="40">
        <f>TB2c!R10</f>
        <v>3.0239757405320502E-2</v>
      </c>
      <c r="K10" s="40"/>
      <c r="L10" s="332">
        <f>E10-G10</f>
        <v>0.23304467444050103</v>
      </c>
      <c r="M10" s="333">
        <f>E10-F10</f>
        <v>0.10602139706396102</v>
      </c>
      <c r="N10" s="39"/>
      <c r="O10" s="38">
        <f t="shared" ref="O10:O73" si="0">G10-I10</f>
        <v>0.10016526431300508</v>
      </c>
      <c r="P10" s="38">
        <f t="shared" ref="P10:R41" si="1">G10-H10</f>
        <v>2.9457814784537545E-2</v>
      </c>
      <c r="Q10" s="38">
        <f t="shared" si="1"/>
        <v>7.0707449528467539E-2</v>
      </c>
      <c r="R10" s="38">
        <f t="shared" si="1"/>
        <v>5.5979477226618266E-2</v>
      </c>
      <c r="S10" s="37"/>
      <c r="T10" s="15"/>
      <c r="V10" s="2"/>
      <c r="W10" s="2"/>
      <c r="X10" s="2"/>
      <c r="Y10" s="2"/>
      <c r="Z10" s="2"/>
    </row>
    <row r="11" spans="1:26" s="30" customFormat="1" ht="15.05" customHeight="1">
      <c r="A11" s="33">
        <v>1914</v>
      </c>
      <c r="B11" s="329">
        <f>'TB2'!B11</f>
        <v>0.57466639614767812</v>
      </c>
      <c r="C11" s="442"/>
      <c r="D11" s="442"/>
      <c r="E11" s="330">
        <f>TB2b!B11</f>
        <v>0.42533360385232188</v>
      </c>
      <c r="F11" s="36">
        <f>TB2b!J11</f>
        <v>0.32001333146247335</v>
      </c>
      <c r="G11" s="36">
        <f>TB2b!R11</f>
        <v>0.19139974745016453</v>
      </c>
      <c r="H11" s="36">
        <f>TB2c!B11</f>
        <v>0.16246457526962121</v>
      </c>
      <c r="I11" s="36">
        <f>TB2c!J11</f>
        <v>8.7656429671663982E-2</v>
      </c>
      <c r="J11" s="36">
        <f>TB2c!R11</f>
        <v>3.2516136088284929E-2</v>
      </c>
      <c r="K11" s="36"/>
      <c r="L11" s="334">
        <f t="shared" ref="L11:L74" si="2">E11-G11</f>
        <v>0.23393385640215736</v>
      </c>
      <c r="M11" s="335">
        <f t="shared" ref="M11:N74" si="3">E11-F11</f>
        <v>0.10532027238984853</v>
      </c>
      <c r="N11" s="35"/>
      <c r="O11" s="15">
        <f t="shared" si="0"/>
        <v>0.10374331777850054</v>
      </c>
      <c r="P11" s="15">
        <f t="shared" si="1"/>
        <v>2.8935172180543312E-2</v>
      </c>
      <c r="Q11" s="15">
        <f t="shared" si="1"/>
        <v>7.4808145597957232E-2</v>
      </c>
      <c r="R11" s="15">
        <f t="shared" si="1"/>
        <v>5.5140293583379053E-2</v>
      </c>
      <c r="S11" s="14"/>
      <c r="T11" s="15"/>
      <c r="V11" s="2"/>
      <c r="W11" s="2"/>
      <c r="X11" s="2"/>
      <c r="Y11" s="2"/>
      <c r="Z11" s="2"/>
    </row>
    <row r="12" spans="1:26" s="30" customFormat="1" ht="15.05" customHeight="1">
      <c r="A12" s="33">
        <v>1915</v>
      </c>
      <c r="B12" s="329">
        <f>'TB2'!B12</f>
        <v>0.58210472392184887</v>
      </c>
      <c r="C12" s="442"/>
      <c r="D12" s="442"/>
      <c r="E12" s="330">
        <f>TB2b!B12</f>
        <v>0.41789527607815113</v>
      </c>
      <c r="F12" s="36">
        <f>TB2b!J12</f>
        <v>0.31240400985250982</v>
      </c>
      <c r="G12" s="36">
        <f>TB2b!R12</f>
        <v>0.18561572181849847</v>
      </c>
      <c r="H12" s="36">
        <f>TB2c!B12</f>
        <v>0.15811954618988278</v>
      </c>
      <c r="I12" s="36">
        <f>TB2c!J12</f>
        <v>9.1744501212515095E-2</v>
      </c>
      <c r="J12" s="36">
        <f>TB2c!R12</f>
        <v>4.1709062739202538E-2</v>
      </c>
      <c r="K12" s="36"/>
      <c r="L12" s="334">
        <f t="shared" si="2"/>
        <v>0.23227955425965266</v>
      </c>
      <c r="M12" s="335">
        <f t="shared" si="3"/>
        <v>0.10549126622564131</v>
      </c>
      <c r="N12" s="35"/>
      <c r="O12" s="15">
        <f t="shared" si="0"/>
        <v>9.387122060598338E-2</v>
      </c>
      <c r="P12" s="15">
        <f t="shared" si="1"/>
        <v>2.7496175628615699E-2</v>
      </c>
      <c r="Q12" s="15">
        <f t="shared" si="1"/>
        <v>6.6375044977367681E-2</v>
      </c>
      <c r="R12" s="15">
        <f t="shared" si="1"/>
        <v>5.0035438473312557E-2</v>
      </c>
      <c r="S12" s="14"/>
      <c r="T12" s="15"/>
      <c r="V12" s="2"/>
      <c r="W12" s="2"/>
      <c r="X12" s="2"/>
      <c r="Y12" s="2"/>
      <c r="Z12" s="2"/>
    </row>
    <row r="13" spans="1:26" s="30" customFormat="1" ht="15.05" customHeight="1">
      <c r="A13" s="33">
        <v>1916</v>
      </c>
      <c r="B13" s="329">
        <f>'TB2'!B13</f>
        <v>0.56043728244847901</v>
      </c>
      <c r="C13" s="442"/>
      <c r="D13" s="442"/>
      <c r="E13" s="330">
        <f>TB2b!B13</f>
        <v>0.43956271755152099</v>
      </c>
      <c r="F13" s="36">
        <f>TB2b!J13</f>
        <v>0.33766157915341416</v>
      </c>
      <c r="G13" s="36">
        <f>TB2b!R13</f>
        <v>0.20500280314511432</v>
      </c>
      <c r="H13" s="36">
        <f>TB2c!B13</f>
        <v>0.1735006802349143</v>
      </c>
      <c r="I13" s="36">
        <f>TB2c!J13</f>
        <v>0.111597812773372</v>
      </c>
      <c r="J13" s="36">
        <f>TB2c!R13</f>
        <v>5.0169324122222025E-2</v>
      </c>
      <c r="K13" s="36"/>
      <c r="L13" s="334">
        <f t="shared" si="2"/>
        <v>0.23455991440640667</v>
      </c>
      <c r="M13" s="335">
        <f t="shared" si="3"/>
        <v>0.10190113839810683</v>
      </c>
      <c r="N13" s="35"/>
      <c r="O13" s="15">
        <f t="shared" si="0"/>
        <v>9.3404990371742325E-2</v>
      </c>
      <c r="P13" s="15">
        <f t="shared" si="1"/>
        <v>3.150212291020002E-2</v>
      </c>
      <c r="Q13" s="15">
        <f t="shared" si="1"/>
        <v>6.1902867461542305E-2</v>
      </c>
      <c r="R13" s="15">
        <f t="shared" si="1"/>
        <v>6.1428488651149971E-2</v>
      </c>
      <c r="S13" s="14"/>
      <c r="T13" s="15"/>
      <c r="V13" s="2"/>
      <c r="W13" s="2"/>
      <c r="X13" s="2"/>
      <c r="Y13" s="2"/>
      <c r="Z13" s="2"/>
    </row>
    <row r="14" spans="1:26" s="30" customFormat="1" ht="15.05" customHeight="1">
      <c r="A14" s="33">
        <v>1917</v>
      </c>
      <c r="B14" s="324">
        <f>'TB2'!B14</f>
        <v>0.55486636051870719</v>
      </c>
      <c r="C14" s="442"/>
      <c r="D14" s="442"/>
      <c r="E14" s="321">
        <f>TB2b!B14</f>
        <v>0.44513363948129281</v>
      </c>
      <c r="F14" s="28">
        <f>TB2b!J14</f>
        <v>0.34483260638495711</v>
      </c>
      <c r="G14" s="28">
        <f>TB2b!R14</f>
        <v>0.20007599296406786</v>
      </c>
      <c r="H14" s="28">
        <f>TB2c!B14</f>
        <v>0.16381312135975151</v>
      </c>
      <c r="I14" s="28">
        <f>TB2c!J14</f>
        <v>9.9876321808681376E-2</v>
      </c>
      <c r="J14" s="28">
        <f>TB2c!R14</f>
        <v>4.0960811142985006E-2</v>
      </c>
      <c r="K14" s="28"/>
      <c r="L14" s="56">
        <f t="shared" si="2"/>
        <v>0.24505764651722495</v>
      </c>
      <c r="M14" s="15">
        <f t="shared" si="3"/>
        <v>0.1003010330963357</v>
      </c>
      <c r="N14" s="15">
        <f t="shared" si="3"/>
        <v>0.14475661342088925</v>
      </c>
      <c r="O14" s="15">
        <f t="shared" si="0"/>
        <v>0.10019967115538649</v>
      </c>
      <c r="P14" s="15">
        <f t="shared" si="1"/>
        <v>3.6262871604316349E-2</v>
      </c>
      <c r="Q14" s="15">
        <f t="shared" si="1"/>
        <v>6.3936799551070136E-2</v>
      </c>
      <c r="R14" s="15">
        <f t="shared" si="1"/>
        <v>5.891551066569637E-2</v>
      </c>
      <c r="S14" s="14"/>
      <c r="T14" s="15"/>
      <c r="U14" s="13"/>
      <c r="V14" s="2"/>
      <c r="W14" s="2"/>
      <c r="X14" s="2"/>
      <c r="Y14" s="2"/>
      <c r="Z14" s="2"/>
    </row>
    <row r="15" spans="1:26" s="30" customFormat="1" ht="15.05" customHeight="1">
      <c r="A15" s="33">
        <v>1918</v>
      </c>
      <c r="B15" s="324">
        <f>'TB2'!B15</f>
        <v>0.56591666934677542</v>
      </c>
      <c r="C15" s="442"/>
      <c r="D15" s="442"/>
      <c r="E15" s="321">
        <f>TB2b!B15</f>
        <v>0.43408333065322452</v>
      </c>
      <c r="F15" s="28">
        <f>TB2b!J15</f>
        <v>0.3369515006843154</v>
      </c>
      <c r="G15" s="28">
        <f>TB2b!R15</f>
        <v>0.18980511103861877</v>
      </c>
      <c r="H15" s="28">
        <f>TB2c!B15</f>
        <v>0.15017147945358283</v>
      </c>
      <c r="I15" s="28">
        <f>TB2c!J15</f>
        <v>8.53791791368156E-2</v>
      </c>
      <c r="J15" s="28">
        <f>TB2c!R15</f>
        <v>3.2095663480556119E-2</v>
      </c>
      <c r="K15" s="28"/>
      <c r="L15" s="56">
        <f t="shared" si="2"/>
        <v>0.24427821961460575</v>
      </c>
      <c r="M15" s="15">
        <f t="shared" si="3"/>
        <v>9.7131829968909122E-2</v>
      </c>
      <c r="N15" s="15">
        <f t="shared" si="3"/>
        <v>0.14714638964569662</v>
      </c>
      <c r="O15" s="15">
        <f t="shared" si="0"/>
        <v>0.10442593190180317</v>
      </c>
      <c r="P15" s="15">
        <f t="shared" si="1"/>
        <v>3.9633631585035939E-2</v>
      </c>
      <c r="Q15" s="15">
        <f t="shared" si="1"/>
        <v>6.4792300316767235E-2</v>
      </c>
      <c r="R15" s="15">
        <f t="shared" si="1"/>
        <v>5.3283515656259481E-2</v>
      </c>
      <c r="S15" s="14"/>
      <c r="T15" s="15"/>
      <c r="U15" s="13"/>
      <c r="V15" s="2"/>
      <c r="W15" s="2"/>
      <c r="X15" s="2"/>
      <c r="Y15" s="2"/>
      <c r="Z15" s="2"/>
    </row>
    <row r="16" spans="1:26" s="30" customFormat="1" ht="15.05" customHeight="1">
      <c r="A16" s="32">
        <v>1919</v>
      </c>
      <c r="B16" s="325">
        <f>'TB2'!B16</f>
        <v>0.54784023439049778</v>
      </c>
      <c r="C16" s="440"/>
      <c r="D16" s="441"/>
      <c r="E16" s="322">
        <f>TB2b!B16</f>
        <v>0.45215976560950216</v>
      </c>
      <c r="F16" s="31">
        <f>TB2b!J16</f>
        <v>0.36201905259002204</v>
      </c>
      <c r="G16" s="31">
        <f>TB2b!R16</f>
        <v>0.2097589063097218</v>
      </c>
      <c r="H16" s="31">
        <f>TB2c!B16</f>
        <v>0.16514936993505744</v>
      </c>
      <c r="I16" s="31">
        <f>TB2c!J16</f>
        <v>9.1372310929761197E-2</v>
      </c>
      <c r="J16" s="31">
        <f>TB2c!R16</f>
        <v>3.2453041953744738E-2</v>
      </c>
      <c r="K16" s="31"/>
      <c r="L16" s="57">
        <f t="shared" si="2"/>
        <v>0.24240085929978036</v>
      </c>
      <c r="M16" s="21">
        <f t="shared" si="3"/>
        <v>9.0140713019480123E-2</v>
      </c>
      <c r="N16" s="21">
        <f t="shared" si="3"/>
        <v>0.15226014628030024</v>
      </c>
      <c r="O16" s="21">
        <f t="shared" si="0"/>
        <v>0.1183865953799606</v>
      </c>
      <c r="P16" s="21">
        <f t="shared" si="1"/>
        <v>4.460953637466436E-2</v>
      </c>
      <c r="Q16" s="21">
        <f t="shared" si="1"/>
        <v>7.3777059005296242E-2</v>
      </c>
      <c r="R16" s="21">
        <f t="shared" si="1"/>
        <v>5.8919268976016459E-2</v>
      </c>
      <c r="S16" s="20"/>
      <c r="T16" s="15"/>
      <c r="U16" s="13"/>
      <c r="V16" s="2"/>
      <c r="W16" s="2"/>
      <c r="X16" s="2"/>
      <c r="Y16" s="2"/>
      <c r="Z16" s="2"/>
    </row>
    <row r="17" spans="1:26" s="30" customFormat="1" ht="15.05" customHeight="1">
      <c r="A17" s="34">
        <v>1920</v>
      </c>
      <c r="B17" s="326">
        <f>'TB2'!B17</f>
        <v>0.56836079226741487</v>
      </c>
      <c r="C17" s="442"/>
      <c r="D17" s="442"/>
      <c r="E17" s="323">
        <f>TB2b!B17</f>
        <v>0.43163920773258513</v>
      </c>
      <c r="F17" s="29">
        <f>TB2b!J17</f>
        <v>0.33505919923469257</v>
      </c>
      <c r="G17" s="29">
        <f>TB2b!R17</f>
        <v>0.18388482555051233</v>
      </c>
      <c r="H17" s="29">
        <f>TB2c!B17</f>
        <v>0.14078884708887177</v>
      </c>
      <c r="I17" s="29">
        <f>TB2c!J17</f>
        <v>7.1199360734375938E-2</v>
      </c>
      <c r="J17" s="29">
        <f>TB2c!R17</f>
        <v>2.2467005440844273E-2</v>
      </c>
      <c r="K17" s="29"/>
      <c r="L17" s="58">
        <f t="shared" si="2"/>
        <v>0.2477543821820728</v>
      </c>
      <c r="M17" s="25">
        <f t="shared" si="3"/>
        <v>9.6580008497892555E-2</v>
      </c>
      <c r="N17" s="25">
        <f t="shared" si="3"/>
        <v>0.15117437368418024</v>
      </c>
      <c r="O17" s="25">
        <f t="shared" si="0"/>
        <v>0.11268546481613639</v>
      </c>
      <c r="P17" s="25">
        <f t="shared" si="1"/>
        <v>4.3095978461640566E-2</v>
      </c>
      <c r="Q17" s="25">
        <f t="shared" si="1"/>
        <v>6.9589486354495828E-2</v>
      </c>
      <c r="R17" s="25">
        <f t="shared" si="1"/>
        <v>4.8732355293531662E-2</v>
      </c>
      <c r="S17" s="24"/>
      <c r="T17" s="15"/>
      <c r="U17" s="13"/>
      <c r="V17" s="2"/>
      <c r="W17" s="2"/>
      <c r="X17" s="2"/>
      <c r="Y17" s="2"/>
      <c r="Z17" s="2"/>
    </row>
    <row r="18" spans="1:26" s="30" customFormat="1" ht="15.05" customHeight="1">
      <c r="A18" s="33">
        <v>1921</v>
      </c>
      <c r="B18" s="324">
        <f>'TB2'!B18</f>
        <v>0.53864639768272415</v>
      </c>
      <c r="C18" s="442"/>
      <c r="D18" s="442"/>
      <c r="E18" s="321">
        <f>TB2b!B18</f>
        <v>0.46135360231727585</v>
      </c>
      <c r="F18" s="28">
        <f>TB2b!J18</f>
        <v>0.34566559712053918</v>
      </c>
      <c r="G18" s="28">
        <f>TB2b!R18</f>
        <v>0.18051743895541059</v>
      </c>
      <c r="H18" s="28">
        <f>TB2c!B18</f>
        <v>0.13724748983018342</v>
      </c>
      <c r="I18" s="28">
        <f>TB2c!J18</f>
        <v>6.8357290899668438E-2</v>
      </c>
      <c r="J18" s="28">
        <f>TB2c!R18</f>
        <v>2.0664662961249046E-2</v>
      </c>
      <c r="K18" s="28"/>
      <c r="L18" s="56">
        <f t="shared" si="2"/>
        <v>0.28083616336186523</v>
      </c>
      <c r="M18" s="15">
        <f t="shared" si="3"/>
        <v>0.11568800519673667</v>
      </c>
      <c r="N18" s="15">
        <f t="shared" si="3"/>
        <v>0.16514815816512859</v>
      </c>
      <c r="O18" s="15">
        <f t="shared" si="0"/>
        <v>0.11216014805574215</v>
      </c>
      <c r="P18" s="15">
        <f t="shared" si="1"/>
        <v>4.3269949125227164E-2</v>
      </c>
      <c r="Q18" s="15">
        <f t="shared" si="1"/>
        <v>6.8890198930514984E-2</v>
      </c>
      <c r="R18" s="15">
        <f t="shared" si="1"/>
        <v>4.7692627938419392E-2</v>
      </c>
      <c r="S18" s="14"/>
      <c r="T18" s="15"/>
      <c r="U18" s="13"/>
      <c r="V18" s="2"/>
      <c r="W18" s="2"/>
      <c r="X18" s="2"/>
      <c r="Y18" s="2"/>
      <c r="Z18" s="2"/>
    </row>
    <row r="19" spans="1:26" s="30" customFormat="1" ht="15.05" customHeight="1">
      <c r="A19" s="33">
        <v>1922</v>
      </c>
      <c r="B19" s="324">
        <f>'TB2'!B19</f>
        <v>0.54853788455337038</v>
      </c>
      <c r="C19" s="442"/>
      <c r="D19" s="442"/>
      <c r="E19" s="321">
        <f>TB2b!B19</f>
        <v>0.45146211544662962</v>
      </c>
      <c r="F19" s="28">
        <f>TB2b!J19</f>
        <v>0.3381089378998724</v>
      </c>
      <c r="G19" s="28">
        <f>TB2b!R19</f>
        <v>0.17549775583946514</v>
      </c>
      <c r="H19" s="28">
        <f>TB2c!B19</f>
        <v>0.13341510860978953</v>
      </c>
      <c r="I19" s="28">
        <f>TB2c!J19</f>
        <v>6.702008602811943E-2</v>
      </c>
      <c r="J19" s="28">
        <f>TB2c!R19</f>
        <v>2.175030476623591E-2</v>
      </c>
      <c r="K19" s="28"/>
      <c r="L19" s="56">
        <f t="shared" si="2"/>
        <v>0.27596435960716448</v>
      </c>
      <c r="M19" s="15">
        <f t="shared" si="3"/>
        <v>0.11335317754675722</v>
      </c>
      <c r="N19" s="15">
        <f t="shared" si="3"/>
        <v>0.16261118206040726</v>
      </c>
      <c r="O19" s="15">
        <f t="shared" si="0"/>
        <v>0.10847766981134571</v>
      </c>
      <c r="P19" s="15">
        <f t="shared" si="1"/>
        <v>4.2082647229675613E-2</v>
      </c>
      <c r="Q19" s="15">
        <f t="shared" si="1"/>
        <v>6.6395022581670099E-2</v>
      </c>
      <c r="R19" s="15">
        <f t="shared" si="1"/>
        <v>4.5269781261883524E-2</v>
      </c>
      <c r="S19" s="14"/>
      <c r="T19" s="15"/>
      <c r="U19" s="13"/>
      <c r="V19" s="2"/>
      <c r="W19" s="2"/>
      <c r="X19" s="2"/>
      <c r="Y19" s="2"/>
      <c r="Z19" s="2"/>
    </row>
    <row r="20" spans="1:26" s="30" customFormat="1" ht="15.05" customHeight="1">
      <c r="A20" s="33">
        <v>1923</v>
      </c>
      <c r="B20" s="324">
        <f>'TB2'!B20</f>
        <v>0.57160464046492776</v>
      </c>
      <c r="C20" s="442"/>
      <c r="D20" s="442"/>
      <c r="E20" s="321">
        <f>TB2b!B20</f>
        <v>0.42839535953507224</v>
      </c>
      <c r="F20" s="28">
        <f>TB2b!J20</f>
        <v>0.32234607591876302</v>
      </c>
      <c r="G20" s="28">
        <f>TB2b!R20</f>
        <v>0.16980572497463867</v>
      </c>
      <c r="H20" s="28">
        <f>TB2c!B20</f>
        <v>0.13087854439910618</v>
      </c>
      <c r="I20" s="28">
        <f>TB2c!J20</f>
        <v>6.7164608035453544E-2</v>
      </c>
      <c r="J20" s="28">
        <f>TB2c!R20</f>
        <v>2.250687840667279E-2</v>
      </c>
      <c r="K20" s="28"/>
      <c r="L20" s="56">
        <f t="shared" si="2"/>
        <v>0.2585896345604336</v>
      </c>
      <c r="M20" s="15">
        <f t="shared" si="3"/>
        <v>0.10604928361630922</v>
      </c>
      <c r="N20" s="15">
        <f t="shared" si="3"/>
        <v>0.15254035094412435</v>
      </c>
      <c r="O20" s="15">
        <f t="shared" si="0"/>
        <v>0.10264111693918512</v>
      </c>
      <c r="P20" s="15">
        <f t="shared" si="1"/>
        <v>3.8927180575532488E-2</v>
      </c>
      <c r="Q20" s="15">
        <f t="shared" si="1"/>
        <v>6.3713936363652635E-2</v>
      </c>
      <c r="R20" s="15">
        <f t="shared" si="1"/>
        <v>4.4657729628780757E-2</v>
      </c>
      <c r="S20" s="14"/>
      <c r="T20" s="15"/>
      <c r="U20" s="13"/>
      <c r="V20" s="2"/>
      <c r="W20" s="2"/>
      <c r="X20" s="2"/>
      <c r="Y20" s="2"/>
      <c r="Z20" s="2"/>
    </row>
    <row r="21" spans="1:26" s="30" customFormat="1" ht="15.05" customHeight="1">
      <c r="A21" s="33">
        <v>1924</v>
      </c>
      <c r="B21" s="324">
        <f>'TB2'!B21</f>
        <v>0.55024623767777969</v>
      </c>
      <c r="C21" s="442"/>
      <c r="D21" s="442"/>
      <c r="E21" s="321">
        <f>TB2b!B21</f>
        <v>0.44975376232222025</v>
      </c>
      <c r="F21" s="28">
        <f>TB2b!J21</f>
        <v>0.33602440555893387</v>
      </c>
      <c r="G21" s="28">
        <f>TB2b!R21</f>
        <v>0.17660680883201291</v>
      </c>
      <c r="H21" s="28">
        <f>TB2c!B21</f>
        <v>0.13586276952392895</v>
      </c>
      <c r="I21" s="28">
        <f>TB2c!J21</f>
        <v>6.9530924902594896E-2</v>
      </c>
      <c r="J21" s="28">
        <f>TB2c!R21</f>
        <v>2.3239512203965591E-2</v>
      </c>
      <c r="K21" s="28"/>
      <c r="L21" s="56">
        <f t="shared" si="2"/>
        <v>0.27314695349020734</v>
      </c>
      <c r="M21" s="15">
        <f t="shared" si="3"/>
        <v>0.11372935676328638</v>
      </c>
      <c r="N21" s="15">
        <f t="shared" si="3"/>
        <v>0.15941759672692096</v>
      </c>
      <c r="O21" s="15">
        <f t="shared" si="0"/>
        <v>0.10707588392941801</v>
      </c>
      <c r="P21" s="15">
        <f t="shared" si="1"/>
        <v>4.0744039308083957E-2</v>
      </c>
      <c r="Q21" s="15">
        <f t="shared" si="1"/>
        <v>6.6331844621334055E-2</v>
      </c>
      <c r="R21" s="15">
        <f t="shared" si="1"/>
        <v>4.6291412698629304E-2</v>
      </c>
      <c r="S21" s="14"/>
      <c r="T21" s="15"/>
      <c r="U21" s="13"/>
      <c r="V21" s="2"/>
      <c r="W21" s="2"/>
      <c r="X21" s="2"/>
      <c r="Y21" s="2"/>
      <c r="Z21" s="2"/>
    </row>
    <row r="22" spans="1:26" s="30" customFormat="1" ht="15.05" customHeight="1">
      <c r="A22" s="33">
        <v>1925</v>
      </c>
      <c r="B22" s="324">
        <f>'TB2'!B22</f>
        <v>0.53242943333930015</v>
      </c>
      <c r="C22" s="442"/>
      <c r="D22" s="442"/>
      <c r="E22" s="321">
        <f>TB2b!B22</f>
        <v>0.46757056666069985</v>
      </c>
      <c r="F22" s="28">
        <f>TB2b!J22</f>
        <v>0.36158830638361755</v>
      </c>
      <c r="G22" s="28">
        <f>TB2b!R22</f>
        <v>0.2002357588492035</v>
      </c>
      <c r="H22" s="28">
        <f>TB2c!B22</f>
        <v>0.15481667717345793</v>
      </c>
      <c r="I22" s="28">
        <f>TB2c!J22</f>
        <v>8.1763893748902111E-2</v>
      </c>
      <c r="J22" s="28">
        <f>TB2c!R22</f>
        <v>3.0181895388749616E-2</v>
      </c>
      <c r="K22" s="28"/>
      <c r="L22" s="56">
        <f t="shared" si="2"/>
        <v>0.26733480781149632</v>
      </c>
      <c r="M22" s="15">
        <f t="shared" si="3"/>
        <v>0.1059822602770823</v>
      </c>
      <c r="N22" s="15">
        <f t="shared" si="3"/>
        <v>0.16135254753441405</v>
      </c>
      <c r="O22" s="15">
        <f t="shared" si="0"/>
        <v>0.11847186510030139</v>
      </c>
      <c r="P22" s="15">
        <f t="shared" si="1"/>
        <v>4.5419081675745571E-2</v>
      </c>
      <c r="Q22" s="15">
        <f t="shared" si="1"/>
        <v>7.3052783424555817E-2</v>
      </c>
      <c r="R22" s="15">
        <f t="shared" si="1"/>
        <v>5.1581998360152495E-2</v>
      </c>
      <c r="S22" s="14"/>
      <c r="T22" s="15"/>
      <c r="U22" s="13"/>
      <c r="V22" s="2"/>
      <c r="W22" s="2"/>
      <c r="X22" s="2"/>
      <c r="Y22" s="2"/>
      <c r="Z22" s="2"/>
    </row>
    <row r="23" spans="1:26" s="30" customFormat="1" ht="15.05" customHeight="1">
      <c r="A23" s="33">
        <v>1926</v>
      </c>
      <c r="B23" s="324">
        <f>'TB2'!B23</f>
        <v>0.52834003208456015</v>
      </c>
      <c r="C23" s="442"/>
      <c r="D23" s="442"/>
      <c r="E23" s="321">
        <f>TB2b!B23</f>
        <v>0.47165996791543985</v>
      </c>
      <c r="F23" s="28">
        <f>TB2b!J23</f>
        <v>0.37176856623767435</v>
      </c>
      <c r="G23" s="28">
        <f>TB2b!R23</f>
        <v>0.21386577694261216</v>
      </c>
      <c r="H23" s="28">
        <f>TB2c!B23</f>
        <v>0.16696785444788628</v>
      </c>
      <c r="I23" s="28">
        <f>TB2c!J23</f>
        <v>9.1777574719922692E-2</v>
      </c>
      <c r="J23" s="28">
        <f>TB2c!R23</f>
        <v>3.5607563084478662E-2</v>
      </c>
      <c r="K23" s="28"/>
      <c r="L23" s="56">
        <f t="shared" si="2"/>
        <v>0.25779419097282769</v>
      </c>
      <c r="M23" s="15">
        <f t="shared" si="3"/>
        <v>9.9891401677765501E-2</v>
      </c>
      <c r="N23" s="15">
        <f t="shared" si="3"/>
        <v>0.15790278929506218</v>
      </c>
      <c r="O23" s="15">
        <f t="shared" si="0"/>
        <v>0.12208820222268947</v>
      </c>
      <c r="P23" s="15">
        <f t="shared" si="1"/>
        <v>4.689792249472588E-2</v>
      </c>
      <c r="Q23" s="15">
        <f t="shared" si="1"/>
        <v>7.5190279727963591E-2</v>
      </c>
      <c r="R23" s="15">
        <f t="shared" si="1"/>
        <v>5.617001163544403E-2</v>
      </c>
      <c r="S23" s="14"/>
      <c r="T23" s="15"/>
      <c r="U23" s="13"/>
      <c r="V23" s="2"/>
      <c r="W23" s="2"/>
      <c r="X23" s="2"/>
      <c r="Y23" s="2"/>
      <c r="Z23" s="2"/>
    </row>
    <row r="24" spans="1:26" s="30" customFormat="1" ht="15.05" customHeight="1">
      <c r="A24" s="33">
        <v>1927</v>
      </c>
      <c r="B24" s="324">
        <f>'TB2'!B24</f>
        <v>0.53479727933618126</v>
      </c>
      <c r="C24" s="442"/>
      <c r="D24" s="443"/>
      <c r="E24" s="321">
        <f>TB2b!B24</f>
        <v>0.46520272066381879</v>
      </c>
      <c r="F24" s="28">
        <f>TB2b!J24</f>
        <v>0.36375363678298211</v>
      </c>
      <c r="G24" s="28">
        <f>TB2b!R24</f>
        <v>0.20482493777291233</v>
      </c>
      <c r="H24" s="28">
        <f>TB2c!B24</f>
        <v>0.15861292654121512</v>
      </c>
      <c r="I24" s="28">
        <f>TB2c!J24</f>
        <v>8.5840291128576121E-2</v>
      </c>
      <c r="J24" s="28">
        <f>TB2c!R24</f>
        <v>3.2997614718722167E-2</v>
      </c>
      <c r="K24" s="28"/>
      <c r="L24" s="56">
        <f t="shared" si="2"/>
        <v>0.26037778289090646</v>
      </c>
      <c r="M24" s="15">
        <f t="shared" si="3"/>
        <v>0.10144908388083668</v>
      </c>
      <c r="N24" s="15">
        <f t="shared" si="3"/>
        <v>0.15892869901006978</v>
      </c>
      <c r="O24" s="15">
        <f t="shared" si="0"/>
        <v>0.11898464664433621</v>
      </c>
      <c r="P24" s="15">
        <f t="shared" si="1"/>
        <v>4.6212011231697214E-2</v>
      </c>
      <c r="Q24" s="15">
        <f t="shared" si="1"/>
        <v>7.2772635412638995E-2</v>
      </c>
      <c r="R24" s="15">
        <f t="shared" si="1"/>
        <v>5.2842676409853954E-2</v>
      </c>
      <c r="S24" s="14"/>
      <c r="T24" s="15"/>
      <c r="U24" s="13"/>
      <c r="V24" s="2"/>
      <c r="W24" s="2"/>
      <c r="X24" s="2"/>
      <c r="Y24" s="2"/>
      <c r="Z24" s="2"/>
    </row>
    <row r="25" spans="1:26" s="30" customFormat="1" ht="15.05" customHeight="1">
      <c r="A25" s="33">
        <v>1928</v>
      </c>
      <c r="B25" s="324">
        <f>'TB2'!B25</f>
        <v>0.523312275571719</v>
      </c>
      <c r="C25" s="442"/>
      <c r="D25" s="443"/>
      <c r="E25" s="321">
        <f>TB2b!B25</f>
        <v>0.47668772442828106</v>
      </c>
      <c r="F25" s="28">
        <f>TB2b!J25</f>
        <v>0.37353762651020123</v>
      </c>
      <c r="G25" s="28">
        <f>TB2b!R25</f>
        <v>0.21497150090110695</v>
      </c>
      <c r="H25" s="28">
        <f>TB2c!B25</f>
        <v>0.16830676644313078</v>
      </c>
      <c r="I25" s="28">
        <f>TB2c!J25</f>
        <v>9.5099843898266853E-2</v>
      </c>
      <c r="J25" s="28">
        <f>TB2c!R25</f>
        <v>3.9201938827044348E-2</v>
      </c>
      <c r="K25" s="28"/>
      <c r="L25" s="56">
        <f t="shared" si="2"/>
        <v>0.26171622352717411</v>
      </c>
      <c r="M25" s="15">
        <f t="shared" si="3"/>
        <v>0.10315009791807983</v>
      </c>
      <c r="N25" s="15">
        <f t="shared" si="3"/>
        <v>0.15856612560909428</v>
      </c>
      <c r="O25" s="15">
        <f t="shared" si="0"/>
        <v>0.1198716570028401</v>
      </c>
      <c r="P25" s="15">
        <f t="shared" si="1"/>
        <v>4.666473445797617E-2</v>
      </c>
      <c r="Q25" s="15">
        <f t="shared" si="1"/>
        <v>7.3206922544863925E-2</v>
      </c>
      <c r="R25" s="15">
        <f t="shared" si="1"/>
        <v>5.5897905071222505E-2</v>
      </c>
      <c r="S25" s="14"/>
      <c r="T25" s="15"/>
      <c r="U25" s="13"/>
      <c r="V25" s="2"/>
      <c r="W25" s="2"/>
      <c r="X25" s="2"/>
      <c r="Y25" s="2"/>
      <c r="Z25" s="2"/>
    </row>
    <row r="26" spans="1:26" s="30" customFormat="1" ht="15.05" customHeight="1">
      <c r="A26" s="32">
        <v>1929</v>
      </c>
      <c r="B26" s="325">
        <f>'TB2'!B26</f>
        <v>0.53640856781521995</v>
      </c>
      <c r="C26" s="440"/>
      <c r="D26" s="441"/>
      <c r="E26" s="322">
        <f>TB2b!B26</f>
        <v>0.46359143218477999</v>
      </c>
      <c r="F26" s="31">
        <f>TB2b!J26</f>
        <v>0.36653483404000442</v>
      </c>
      <c r="G26" s="31">
        <f>TB2b!R26</f>
        <v>0.21244947637205563</v>
      </c>
      <c r="H26" s="31">
        <f>TB2c!B26</f>
        <v>0.1671892722845072</v>
      </c>
      <c r="I26" s="31">
        <f>TB2c!J26</f>
        <v>9.6794002823267292E-2</v>
      </c>
      <c r="J26" s="31">
        <f>TB2c!R26</f>
        <v>4.1935008364006925E-2</v>
      </c>
      <c r="K26" s="31"/>
      <c r="L26" s="57">
        <f t="shared" si="2"/>
        <v>0.25114195581272436</v>
      </c>
      <c r="M26" s="21">
        <f t="shared" si="3"/>
        <v>9.7056598144775574E-2</v>
      </c>
      <c r="N26" s="21">
        <f t="shared" si="3"/>
        <v>0.15408535766794879</v>
      </c>
      <c r="O26" s="21">
        <f t="shared" si="0"/>
        <v>0.11565547354878834</v>
      </c>
      <c r="P26" s="21">
        <f t="shared" si="1"/>
        <v>4.5260204087548439E-2</v>
      </c>
      <c r="Q26" s="21">
        <f t="shared" si="1"/>
        <v>7.0395269461239904E-2</v>
      </c>
      <c r="R26" s="21">
        <f t="shared" si="1"/>
        <v>5.4858994459260367E-2</v>
      </c>
      <c r="S26" s="20"/>
      <c r="T26" s="15"/>
      <c r="U26" s="13"/>
      <c r="V26" s="2"/>
      <c r="W26" s="2"/>
      <c r="X26" s="2"/>
      <c r="Y26" s="2"/>
      <c r="Z26" s="2"/>
    </row>
    <row r="27" spans="1:26" s="30" customFormat="1" ht="15.05" customHeight="1">
      <c r="A27" s="34">
        <v>1930</v>
      </c>
      <c r="B27" s="326">
        <f>'TB2'!B27</f>
        <v>0.5478364705793215</v>
      </c>
      <c r="C27" s="442"/>
      <c r="D27" s="442"/>
      <c r="E27" s="323">
        <f>TB2b!B27</f>
        <v>0.45216352942067856</v>
      </c>
      <c r="F27" s="29">
        <f>TB2b!J27</f>
        <v>0.34107334674134598</v>
      </c>
      <c r="G27" s="29">
        <f>TB2b!R27</f>
        <v>0.18246597278934207</v>
      </c>
      <c r="H27" s="29">
        <f>TB2c!B27</f>
        <v>0.13873209208073198</v>
      </c>
      <c r="I27" s="29">
        <f>TB2c!J27</f>
        <v>7.3012631932207472E-2</v>
      </c>
      <c r="J27" s="29">
        <f>TB2c!R27</f>
        <v>2.7401695909894774E-2</v>
      </c>
      <c r="K27" s="29"/>
      <c r="L27" s="58">
        <f t="shared" si="2"/>
        <v>0.26969755663133649</v>
      </c>
      <c r="M27" s="25">
        <f t="shared" si="3"/>
        <v>0.11109018267933257</v>
      </c>
      <c r="N27" s="25">
        <f t="shared" si="3"/>
        <v>0.15860737395200392</v>
      </c>
      <c r="O27" s="25">
        <f t="shared" si="0"/>
        <v>0.1094533408571346</v>
      </c>
      <c r="P27" s="25">
        <f t="shared" si="1"/>
        <v>4.373388070861009E-2</v>
      </c>
      <c r="Q27" s="25">
        <f t="shared" si="1"/>
        <v>6.5719460148524506E-2</v>
      </c>
      <c r="R27" s="25">
        <f t="shared" si="1"/>
        <v>4.5610936022312698E-2</v>
      </c>
      <c r="S27" s="24"/>
      <c r="T27" s="15"/>
      <c r="U27" s="13"/>
      <c r="V27" s="2"/>
      <c r="W27" s="2"/>
      <c r="X27" s="2"/>
      <c r="Y27" s="2"/>
      <c r="Z27" s="2"/>
    </row>
    <row r="28" spans="1:26" s="30" customFormat="1" ht="15.05" customHeight="1">
      <c r="A28" s="33">
        <v>1931</v>
      </c>
      <c r="B28" s="324">
        <f>'TB2'!B28</f>
        <v>0.55129777596939444</v>
      </c>
      <c r="C28" s="442"/>
      <c r="D28" s="442"/>
      <c r="E28" s="321">
        <f>TB2b!B28</f>
        <v>0.44870222403060556</v>
      </c>
      <c r="F28" s="28">
        <f>TB2b!J28</f>
        <v>0.31954131344486775</v>
      </c>
      <c r="G28" s="28">
        <f>TB2b!R28</f>
        <v>0.15929486267538095</v>
      </c>
      <c r="H28" s="28">
        <f>TB2c!B28</f>
        <v>0.11570593199811469</v>
      </c>
      <c r="I28" s="28">
        <f>TB2c!J28</f>
        <v>5.3743249113459644E-2</v>
      </c>
      <c r="J28" s="28">
        <f>TB2c!R28</f>
        <v>1.6629575263668993E-2</v>
      </c>
      <c r="K28" s="28"/>
      <c r="L28" s="56">
        <f t="shared" si="2"/>
        <v>0.2894073613552246</v>
      </c>
      <c r="M28" s="15">
        <f t="shared" si="3"/>
        <v>0.12916091058573781</v>
      </c>
      <c r="N28" s="15">
        <f t="shared" si="3"/>
        <v>0.16024645076948679</v>
      </c>
      <c r="O28" s="15">
        <f t="shared" si="0"/>
        <v>0.1055516135619213</v>
      </c>
      <c r="P28" s="15">
        <f t="shared" si="1"/>
        <v>4.3588930677266269E-2</v>
      </c>
      <c r="Q28" s="15">
        <f t="shared" si="1"/>
        <v>6.1962682884655042E-2</v>
      </c>
      <c r="R28" s="15">
        <f t="shared" si="1"/>
        <v>3.7113673849790654E-2</v>
      </c>
      <c r="S28" s="14"/>
      <c r="T28" s="15"/>
      <c r="U28" s="13"/>
      <c r="V28" s="2"/>
      <c r="W28" s="2"/>
      <c r="X28" s="2"/>
      <c r="Y28" s="2"/>
      <c r="Z28" s="2"/>
    </row>
    <row r="29" spans="1:26" s="30" customFormat="1" ht="15.05" customHeight="1">
      <c r="A29" s="33">
        <v>1932</v>
      </c>
      <c r="B29" s="324">
        <f>'TB2'!B29</f>
        <v>0.53383502298337793</v>
      </c>
      <c r="C29" s="442"/>
      <c r="D29" s="442"/>
      <c r="E29" s="321">
        <f>TB2b!B29</f>
        <v>0.46616497701662213</v>
      </c>
      <c r="F29" s="28">
        <f>TB2b!J29</f>
        <v>0.33014230712663878</v>
      </c>
      <c r="G29" s="28">
        <f>TB2b!R29</f>
        <v>0.15794714249539346</v>
      </c>
      <c r="H29" s="28">
        <f>TB2c!B29</f>
        <v>0.11703110075016564</v>
      </c>
      <c r="I29" s="28">
        <f>TB2c!J29</f>
        <v>5.4885470311996455E-2</v>
      </c>
      <c r="J29" s="28">
        <f>TB2c!R29</f>
        <v>1.3651706581803784E-2</v>
      </c>
      <c r="K29" s="28"/>
      <c r="L29" s="56">
        <f t="shared" si="2"/>
        <v>0.30821783452122864</v>
      </c>
      <c r="M29" s="15">
        <f t="shared" si="3"/>
        <v>0.13602266988998335</v>
      </c>
      <c r="N29" s="15">
        <f t="shared" si="3"/>
        <v>0.17219516463124532</v>
      </c>
      <c r="O29" s="15">
        <f t="shared" si="0"/>
        <v>0.10306167218339701</v>
      </c>
      <c r="P29" s="15">
        <f t="shared" si="1"/>
        <v>4.0916041745227824E-2</v>
      </c>
      <c r="Q29" s="15">
        <f t="shared" si="1"/>
        <v>6.2145630438169182E-2</v>
      </c>
      <c r="R29" s="15">
        <f t="shared" si="1"/>
        <v>4.123376373019267E-2</v>
      </c>
      <c r="S29" s="14"/>
      <c r="T29" s="15"/>
      <c r="U29" s="13"/>
      <c r="V29" s="2"/>
      <c r="W29" s="2"/>
      <c r="X29" s="2"/>
      <c r="Y29" s="2"/>
      <c r="Z29" s="2"/>
    </row>
    <row r="30" spans="1:26" s="30" customFormat="1" ht="15.05" customHeight="1">
      <c r="A30" s="33">
        <v>1933</v>
      </c>
      <c r="B30" s="324">
        <f>'TB2'!B30</f>
        <v>0.53231860001481235</v>
      </c>
      <c r="C30" s="442"/>
      <c r="D30" s="442"/>
      <c r="E30" s="321">
        <f>TB2b!B30</f>
        <v>0.46768139998518765</v>
      </c>
      <c r="F30" s="28">
        <f>TB2b!J30</f>
        <v>0.34223117285826299</v>
      </c>
      <c r="G30" s="28">
        <f>TB2b!R30</f>
        <v>0.17285710302187507</v>
      </c>
      <c r="H30" s="28">
        <f>TB2c!B30</f>
        <v>0.12962009490104484</v>
      </c>
      <c r="I30" s="28">
        <f>TB2c!J30</f>
        <v>6.3918391882937506E-2</v>
      </c>
      <c r="J30" s="28">
        <f>TB2c!R30</f>
        <v>1.8341258361444041E-2</v>
      </c>
      <c r="K30" s="28"/>
      <c r="L30" s="56">
        <f t="shared" si="2"/>
        <v>0.29482429696331258</v>
      </c>
      <c r="M30" s="15">
        <f t="shared" si="3"/>
        <v>0.12545022712692466</v>
      </c>
      <c r="N30" s="15">
        <f t="shared" si="3"/>
        <v>0.16937406983638792</v>
      </c>
      <c r="O30" s="15">
        <f t="shared" si="0"/>
        <v>0.10893871113893756</v>
      </c>
      <c r="P30" s="15">
        <f t="shared" si="1"/>
        <v>4.3237008120830228E-2</v>
      </c>
      <c r="Q30" s="15">
        <f t="shared" si="1"/>
        <v>6.5701703018107335E-2</v>
      </c>
      <c r="R30" s="15">
        <f t="shared" si="1"/>
        <v>4.5577133521493465E-2</v>
      </c>
      <c r="S30" s="14"/>
      <c r="T30" s="15"/>
      <c r="U30" s="13"/>
      <c r="V30" s="2"/>
      <c r="W30" s="2"/>
      <c r="X30" s="2"/>
      <c r="Y30" s="2"/>
      <c r="Z30" s="2"/>
    </row>
    <row r="31" spans="1:26" s="30" customFormat="1" ht="15.05" customHeight="1">
      <c r="A31" s="33">
        <v>1934</v>
      </c>
      <c r="B31" s="324">
        <f>'TB2'!B31</f>
        <v>0.52146647261472245</v>
      </c>
      <c r="C31" s="442"/>
      <c r="D31" s="442"/>
      <c r="E31" s="321">
        <f>TB2b!B31</f>
        <v>0.47853352738527749</v>
      </c>
      <c r="F31" s="28">
        <f>TB2b!J31</f>
        <v>0.36522095312987013</v>
      </c>
      <c r="G31" s="28">
        <f>TB2b!R31</f>
        <v>0.1737184159374574</v>
      </c>
      <c r="H31" s="28">
        <f>TB2c!B31</f>
        <v>0.13197517208881179</v>
      </c>
      <c r="I31" s="28">
        <f>TB2c!J31</f>
        <v>6.3630295169589166E-2</v>
      </c>
      <c r="J31" s="28">
        <f>TB2c!R31</f>
        <v>1.9193562505345194E-2</v>
      </c>
      <c r="K31" s="28"/>
      <c r="L31" s="56">
        <f t="shared" si="2"/>
        <v>0.30481511144782009</v>
      </c>
      <c r="M31" s="15">
        <f t="shared" si="3"/>
        <v>0.11331257425540736</v>
      </c>
      <c r="N31" s="15">
        <f t="shared" si="3"/>
        <v>0.19150253719241273</v>
      </c>
      <c r="O31" s="15">
        <f t="shared" si="0"/>
        <v>0.11008812076786824</v>
      </c>
      <c r="P31" s="15">
        <f t="shared" si="1"/>
        <v>4.1743243848645611E-2</v>
      </c>
      <c r="Q31" s="15">
        <f t="shared" si="1"/>
        <v>6.8344876919222627E-2</v>
      </c>
      <c r="R31" s="15">
        <f t="shared" si="1"/>
        <v>4.4436732664243972E-2</v>
      </c>
      <c r="S31" s="14"/>
      <c r="T31" s="15"/>
      <c r="U31" s="13"/>
      <c r="V31" s="2"/>
      <c r="W31" s="2"/>
      <c r="X31" s="2"/>
      <c r="Y31" s="2"/>
      <c r="Z31" s="2"/>
    </row>
    <row r="32" spans="1:26" s="30" customFormat="1" ht="15.05" customHeight="1">
      <c r="A32" s="33">
        <v>1935</v>
      </c>
      <c r="B32" s="324">
        <f>'TB2'!B32</f>
        <v>0.52845445602950081</v>
      </c>
      <c r="C32" s="442"/>
      <c r="D32" s="442"/>
      <c r="E32" s="321">
        <f>TB2b!B32</f>
        <v>0.47154554397049914</v>
      </c>
      <c r="F32" s="28">
        <f>TB2b!J32</f>
        <v>0.35426416946696471</v>
      </c>
      <c r="G32" s="28">
        <f>TB2b!R32</f>
        <v>0.17883908505637108</v>
      </c>
      <c r="H32" s="28">
        <f>TB2c!B32</f>
        <v>0.13701940568680263</v>
      </c>
      <c r="I32" s="28">
        <f>TB2c!J32</f>
        <v>6.8514965170560993E-2</v>
      </c>
      <c r="J32" s="28">
        <f>TB2c!R32</f>
        <v>2.1939427471650962E-2</v>
      </c>
      <c r="K32" s="28"/>
      <c r="L32" s="56">
        <f t="shared" si="2"/>
        <v>0.29270645891412805</v>
      </c>
      <c r="M32" s="15">
        <f t="shared" si="3"/>
        <v>0.11728137450353443</v>
      </c>
      <c r="N32" s="15">
        <f t="shared" si="3"/>
        <v>0.17542508441059362</v>
      </c>
      <c r="O32" s="15">
        <f t="shared" si="0"/>
        <v>0.11032411988581009</v>
      </c>
      <c r="P32" s="15">
        <f t="shared" si="1"/>
        <v>4.1819679369568458E-2</v>
      </c>
      <c r="Q32" s="15">
        <f t="shared" si="1"/>
        <v>6.8504440516241633E-2</v>
      </c>
      <c r="R32" s="15">
        <f t="shared" si="1"/>
        <v>4.6575537698910027E-2</v>
      </c>
      <c r="S32" s="14"/>
      <c r="T32" s="15"/>
      <c r="U32" s="13"/>
      <c r="V32" s="2"/>
      <c r="W32" s="2"/>
      <c r="X32" s="2"/>
      <c r="Y32" s="2"/>
      <c r="Z32" s="2"/>
    </row>
    <row r="33" spans="1:26" s="30" customFormat="1" ht="15.05" customHeight="1">
      <c r="A33" s="33">
        <v>1936</v>
      </c>
      <c r="B33" s="324">
        <f>'TB2'!B33</f>
        <v>0.52332140975016439</v>
      </c>
      <c r="C33" s="442"/>
      <c r="D33" s="442"/>
      <c r="E33" s="321">
        <f>TB2b!B33</f>
        <v>0.47667859024983567</v>
      </c>
      <c r="F33" s="28">
        <f>TB2b!J33</f>
        <v>0.36181019673878628</v>
      </c>
      <c r="G33" s="28">
        <f>TB2b!R33</f>
        <v>0.19775370842321649</v>
      </c>
      <c r="H33" s="28">
        <f>TB2c!B33</f>
        <v>0.15328482139049551</v>
      </c>
      <c r="I33" s="28">
        <f>TB2c!J33</f>
        <v>7.7012127864733868E-2</v>
      </c>
      <c r="J33" s="28">
        <f>TB2c!R33</f>
        <v>2.4485245422934638E-2</v>
      </c>
      <c r="K33" s="28"/>
      <c r="L33" s="56">
        <f t="shared" si="2"/>
        <v>0.27892488182661918</v>
      </c>
      <c r="M33" s="15">
        <f t="shared" si="3"/>
        <v>0.11486839351104938</v>
      </c>
      <c r="N33" s="15">
        <f t="shared" si="3"/>
        <v>0.16405648831556979</v>
      </c>
      <c r="O33" s="15">
        <f t="shared" si="0"/>
        <v>0.12074158055848262</v>
      </c>
      <c r="P33" s="15">
        <f t="shared" si="1"/>
        <v>4.4468887032720977E-2</v>
      </c>
      <c r="Q33" s="15">
        <f t="shared" si="1"/>
        <v>7.6272693525761645E-2</v>
      </c>
      <c r="R33" s="15">
        <f t="shared" si="1"/>
        <v>5.2526882441799233E-2</v>
      </c>
      <c r="S33" s="14"/>
      <c r="T33" s="15"/>
      <c r="U33" s="13"/>
      <c r="V33" s="2"/>
      <c r="W33" s="2"/>
      <c r="X33" s="2"/>
      <c r="Y33" s="2"/>
      <c r="Z33" s="2"/>
    </row>
    <row r="34" spans="1:26" s="30" customFormat="1" ht="15.05" customHeight="1">
      <c r="A34" s="33">
        <v>1937</v>
      </c>
      <c r="B34" s="324">
        <f>'TB2'!B34</f>
        <v>0.53589074874548959</v>
      </c>
      <c r="C34" s="442"/>
      <c r="D34" s="443"/>
      <c r="E34" s="321">
        <f>TB2b!B34</f>
        <v>0.46410925125451036</v>
      </c>
      <c r="F34" s="28">
        <f>TB2b!J34</f>
        <v>0.35170067824120188</v>
      </c>
      <c r="G34" s="28">
        <f>TB2b!R34</f>
        <v>0.19478864553662517</v>
      </c>
      <c r="H34" s="28">
        <f>TB2c!B34</f>
        <v>0.14951226620347466</v>
      </c>
      <c r="I34" s="28">
        <f>TB2c!J34</f>
        <v>7.5378074935742098E-2</v>
      </c>
      <c r="J34" s="28">
        <f>TB2c!R34</f>
        <v>2.4488152018858105E-2</v>
      </c>
      <c r="K34" s="28"/>
      <c r="L34" s="56">
        <f t="shared" si="2"/>
        <v>0.26932060571788519</v>
      </c>
      <c r="M34" s="15">
        <f t="shared" si="3"/>
        <v>0.11240857301330848</v>
      </c>
      <c r="N34" s="15">
        <f t="shared" si="3"/>
        <v>0.15691203270457671</v>
      </c>
      <c r="O34" s="15">
        <f t="shared" si="0"/>
        <v>0.11941057060088307</v>
      </c>
      <c r="P34" s="15">
        <f t="shared" si="1"/>
        <v>4.5276379333150513E-2</v>
      </c>
      <c r="Q34" s="15">
        <f t="shared" si="1"/>
        <v>7.413419126773256E-2</v>
      </c>
      <c r="R34" s="15">
        <f t="shared" si="1"/>
        <v>5.088992291688399E-2</v>
      </c>
      <c r="S34" s="14"/>
      <c r="T34" s="15"/>
      <c r="U34" s="13"/>
      <c r="V34" s="2"/>
      <c r="W34" s="2"/>
      <c r="X34" s="2"/>
      <c r="Y34" s="2"/>
      <c r="Z34" s="2"/>
    </row>
    <row r="35" spans="1:26" s="30" customFormat="1" ht="15.05" customHeight="1">
      <c r="A35" s="33">
        <v>1938</v>
      </c>
      <c r="B35" s="324">
        <f>'TB2'!B35</f>
        <v>0.53798081896934746</v>
      </c>
      <c r="C35" s="442"/>
      <c r="D35" s="443"/>
      <c r="E35" s="321">
        <f>TB2b!B35</f>
        <v>0.46201918103065254</v>
      </c>
      <c r="F35" s="28">
        <f>TB2b!J35</f>
        <v>0.33763576036613457</v>
      </c>
      <c r="G35" s="28">
        <f>TB2b!R35</f>
        <v>0.17486797332751736</v>
      </c>
      <c r="H35" s="28">
        <f>TB2c!B35</f>
        <v>0.13110757157256109</v>
      </c>
      <c r="I35" s="28">
        <f>TB2c!J35</f>
        <v>6.4612036258413774E-2</v>
      </c>
      <c r="J35" s="28">
        <f>TB2c!R35</f>
        <v>2.2494326216907581E-2</v>
      </c>
      <c r="K35" s="28"/>
      <c r="L35" s="56">
        <f t="shared" si="2"/>
        <v>0.28715120770313518</v>
      </c>
      <c r="M35" s="15">
        <f t="shared" si="3"/>
        <v>0.12438342066451796</v>
      </c>
      <c r="N35" s="15">
        <f t="shared" si="3"/>
        <v>0.16276778703861722</v>
      </c>
      <c r="O35" s="15">
        <f t="shared" si="0"/>
        <v>0.11025593706910358</v>
      </c>
      <c r="P35" s="15">
        <f t="shared" si="1"/>
        <v>4.3760401754956268E-2</v>
      </c>
      <c r="Q35" s="15">
        <f t="shared" si="1"/>
        <v>6.6495535314147314E-2</v>
      </c>
      <c r="R35" s="15">
        <f t="shared" si="1"/>
        <v>4.211771004150619E-2</v>
      </c>
      <c r="S35" s="14"/>
      <c r="T35" s="15"/>
      <c r="U35" s="13"/>
      <c r="V35" s="2"/>
      <c r="W35" s="2"/>
      <c r="X35" s="2"/>
      <c r="Y35" s="2"/>
      <c r="Z35" s="2"/>
    </row>
    <row r="36" spans="1:26" s="30" customFormat="1" ht="15.05" customHeight="1">
      <c r="A36" s="32">
        <v>1939</v>
      </c>
      <c r="B36" s="325">
        <f>'TB2'!B36</f>
        <v>0.52330295853877584</v>
      </c>
      <c r="C36" s="440"/>
      <c r="D36" s="441"/>
      <c r="E36" s="322">
        <f>TB2b!B36</f>
        <v>0.47669704146122416</v>
      </c>
      <c r="F36" s="31">
        <f>TB2b!J36</f>
        <v>0.35353800488047299</v>
      </c>
      <c r="G36" s="31">
        <f>TB2b!R36</f>
        <v>0.18803249177410469</v>
      </c>
      <c r="H36" s="31">
        <f>TB2c!B36</f>
        <v>0.14192762982667612</v>
      </c>
      <c r="I36" s="31">
        <f>TB2c!J36</f>
        <v>6.9978983146145687E-2</v>
      </c>
      <c r="J36" s="31">
        <f>TB2c!R36</f>
        <v>2.2671520805188607E-2</v>
      </c>
      <c r="K36" s="31"/>
      <c r="L36" s="57">
        <f t="shared" si="2"/>
        <v>0.28866454968711946</v>
      </c>
      <c r="M36" s="21">
        <f t="shared" si="3"/>
        <v>0.12315903658075117</v>
      </c>
      <c r="N36" s="21">
        <f t="shared" si="3"/>
        <v>0.1655055131063683</v>
      </c>
      <c r="O36" s="21">
        <f t="shared" si="0"/>
        <v>0.11805350862795901</v>
      </c>
      <c r="P36" s="21">
        <f t="shared" si="1"/>
        <v>4.6104861947428577E-2</v>
      </c>
      <c r="Q36" s="21">
        <f t="shared" si="1"/>
        <v>7.1948646680530429E-2</v>
      </c>
      <c r="R36" s="21">
        <f t="shared" si="1"/>
        <v>4.7307462340957077E-2</v>
      </c>
      <c r="S36" s="20"/>
      <c r="T36" s="15"/>
      <c r="U36" s="13"/>
      <c r="V36" s="2"/>
      <c r="W36" s="2"/>
      <c r="X36" s="2"/>
      <c r="Y36" s="2"/>
      <c r="Z36" s="2"/>
    </row>
    <row r="37" spans="1:26" s="30" customFormat="1" ht="15.05" customHeight="1">
      <c r="A37" s="34">
        <v>1940</v>
      </c>
      <c r="B37" s="326">
        <f>'TB2'!B37</f>
        <v>0.52183243663124212</v>
      </c>
      <c r="C37" s="442"/>
      <c r="D37" s="442"/>
      <c r="E37" s="323">
        <f>TB2b!B37</f>
        <v>0.47816756336875788</v>
      </c>
      <c r="F37" s="29">
        <f>TB2b!J37</f>
        <v>0.36098241116513025</v>
      </c>
      <c r="G37" s="29">
        <f>TB2b!R37</f>
        <v>0.20136953285549564</v>
      </c>
      <c r="H37" s="29">
        <f>TB2c!B37</f>
        <v>0.15478922398207032</v>
      </c>
      <c r="I37" s="29">
        <f>TB2c!J37</f>
        <v>7.9861138977664045E-2</v>
      </c>
      <c r="J37" s="29">
        <f>TB2c!R37</f>
        <v>2.8171366717411377E-2</v>
      </c>
      <c r="K37" s="29"/>
      <c r="L37" s="58">
        <f t="shared" si="2"/>
        <v>0.27679803051326224</v>
      </c>
      <c r="M37" s="25">
        <f t="shared" si="3"/>
        <v>0.11718515220362763</v>
      </c>
      <c r="N37" s="25">
        <f t="shared" si="3"/>
        <v>0.15961287830963461</v>
      </c>
      <c r="O37" s="25">
        <f t="shared" si="0"/>
        <v>0.12150839387783159</v>
      </c>
      <c r="P37" s="25">
        <f t="shared" si="1"/>
        <v>4.6580308873425319E-2</v>
      </c>
      <c r="Q37" s="25">
        <f t="shared" si="1"/>
        <v>7.4928085004406272E-2</v>
      </c>
      <c r="R37" s="25">
        <f t="shared" si="1"/>
        <v>5.1689772260252669E-2</v>
      </c>
      <c r="S37" s="24"/>
      <c r="T37" s="15"/>
      <c r="U37" s="13"/>
      <c r="V37" s="2"/>
      <c r="W37" s="2"/>
      <c r="X37" s="2"/>
      <c r="Y37" s="2"/>
      <c r="Z37" s="2"/>
    </row>
    <row r="38" spans="1:26" s="30" customFormat="1" ht="15.05" customHeight="1">
      <c r="A38" s="33">
        <v>1941</v>
      </c>
      <c r="B38" s="324">
        <f>'TB2'!B38</f>
        <v>0.53664361461235677</v>
      </c>
      <c r="C38" s="442"/>
      <c r="D38" s="442"/>
      <c r="E38" s="321">
        <f>TB2b!B38</f>
        <v>0.46335638538764329</v>
      </c>
      <c r="F38" s="28">
        <f>TB2b!J38</f>
        <v>0.35945934729506618</v>
      </c>
      <c r="G38" s="28">
        <f>TB2b!R38</f>
        <v>0.2127036012685409</v>
      </c>
      <c r="H38" s="28">
        <f>TB2c!B38</f>
        <v>0.16502789337976922</v>
      </c>
      <c r="I38" s="28">
        <f>TB2c!J38</f>
        <v>8.7728590226057182E-2</v>
      </c>
      <c r="J38" s="28">
        <f>TB2c!R38</f>
        <v>3.2419756715190401E-2</v>
      </c>
      <c r="K38" s="28"/>
      <c r="L38" s="56">
        <f t="shared" si="2"/>
        <v>0.25065278411910241</v>
      </c>
      <c r="M38" s="15">
        <f t="shared" si="3"/>
        <v>0.10389703809257711</v>
      </c>
      <c r="N38" s="15">
        <f t="shared" si="3"/>
        <v>0.14675574602652527</v>
      </c>
      <c r="O38" s="15">
        <f t="shared" si="0"/>
        <v>0.12497501104248372</v>
      </c>
      <c r="P38" s="15">
        <f t="shared" si="1"/>
        <v>4.7675707888771679E-2</v>
      </c>
      <c r="Q38" s="15">
        <f t="shared" si="1"/>
        <v>7.7299303153712043E-2</v>
      </c>
      <c r="R38" s="15">
        <f t="shared" si="1"/>
        <v>5.5308833510866781E-2</v>
      </c>
      <c r="S38" s="14"/>
      <c r="T38" s="15"/>
      <c r="U38" s="13"/>
      <c r="V38" s="2"/>
      <c r="W38" s="2"/>
      <c r="X38" s="2"/>
      <c r="Y38" s="2"/>
      <c r="Z38" s="2"/>
    </row>
    <row r="39" spans="1:26" s="30" customFormat="1" ht="15.05" customHeight="1">
      <c r="A39" s="33">
        <v>1942</v>
      </c>
      <c r="B39" s="324">
        <f>'TB2'!B39</f>
        <v>0.58182843194317324</v>
      </c>
      <c r="C39" s="442"/>
      <c r="D39" s="442"/>
      <c r="E39" s="321">
        <f>TB2b!B39</f>
        <v>0.41817156805682676</v>
      </c>
      <c r="F39" s="28">
        <f>TB2b!J39</f>
        <v>0.33140023719909201</v>
      </c>
      <c r="G39" s="28">
        <f>TB2b!R39</f>
        <v>0.20460832287687669</v>
      </c>
      <c r="H39" s="28">
        <f>TB2c!B39</f>
        <v>0.16091298641682242</v>
      </c>
      <c r="I39" s="28">
        <f>TB2c!J39</f>
        <v>8.6105920204357936E-2</v>
      </c>
      <c r="J39" s="28">
        <f>TB2c!R39</f>
        <v>3.064475064525286E-2</v>
      </c>
      <c r="K39" s="28"/>
      <c r="L39" s="56">
        <f t="shared" si="2"/>
        <v>0.21356324517995007</v>
      </c>
      <c r="M39" s="15">
        <f t="shared" si="3"/>
        <v>8.6771330857734752E-2</v>
      </c>
      <c r="N39" s="15">
        <f t="shared" si="3"/>
        <v>0.12679191432221532</v>
      </c>
      <c r="O39" s="15">
        <f t="shared" si="0"/>
        <v>0.11850240267251876</v>
      </c>
      <c r="P39" s="15">
        <f t="shared" si="1"/>
        <v>4.3695336460054274E-2</v>
      </c>
      <c r="Q39" s="15">
        <f t="shared" si="1"/>
        <v>7.4807066212464482E-2</v>
      </c>
      <c r="R39" s="15">
        <f t="shared" si="1"/>
        <v>5.5461169559105072E-2</v>
      </c>
      <c r="S39" s="14"/>
      <c r="T39" s="15"/>
      <c r="U39" s="13"/>
      <c r="V39" s="2"/>
      <c r="W39" s="2"/>
      <c r="X39" s="2"/>
      <c r="Y39" s="2"/>
      <c r="Z39" s="2"/>
    </row>
    <row r="40" spans="1:26" s="30" customFormat="1" ht="15.05" customHeight="1">
      <c r="A40" s="33">
        <v>1943</v>
      </c>
      <c r="B40" s="324">
        <f>'TB2'!B40</f>
        <v>0.61301398212866487</v>
      </c>
      <c r="C40" s="442"/>
      <c r="D40" s="442"/>
      <c r="E40" s="321">
        <f>TB2b!B40</f>
        <v>0.38698601787133513</v>
      </c>
      <c r="F40" s="28">
        <f>TB2b!J40</f>
        <v>0.30892962526039269</v>
      </c>
      <c r="G40" s="28">
        <f>TB2b!R40</f>
        <v>0.18891836583799451</v>
      </c>
      <c r="H40" s="28">
        <f>TB2c!B40</f>
        <v>0.14632832886358807</v>
      </c>
      <c r="I40" s="28">
        <f>TB2c!J40</f>
        <v>7.6082957958244185E-2</v>
      </c>
      <c r="J40" s="28">
        <f>TB2c!R40</f>
        <v>2.4754681877152383E-2</v>
      </c>
      <c r="K40" s="28"/>
      <c r="L40" s="56">
        <f t="shared" si="2"/>
        <v>0.19806765203334062</v>
      </c>
      <c r="M40" s="15">
        <f t="shared" si="3"/>
        <v>7.8056392610942438E-2</v>
      </c>
      <c r="N40" s="15">
        <f t="shared" si="3"/>
        <v>0.12001125942239818</v>
      </c>
      <c r="O40" s="15">
        <f t="shared" si="0"/>
        <v>0.11283540787975033</v>
      </c>
      <c r="P40" s="15">
        <f t="shared" si="1"/>
        <v>4.2590036974406442E-2</v>
      </c>
      <c r="Q40" s="15">
        <f t="shared" si="1"/>
        <v>7.0245370905343885E-2</v>
      </c>
      <c r="R40" s="15">
        <f t="shared" si="1"/>
        <v>5.1328276081091806E-2</v>
      </c>
      <c r="S40" s="14"/>
      <c r="T40" s="15"/>
      <c r="U40" s="13"/>
      <c r="V40" s="2"/>
      <c r="W40" s="2"/>
      <c r="X40" s="2"/>
      <c r="Y40" s="2"/>
      <c r="Z40" s="2"/>
    </row>
    <row r="41" spans="1:26" s="30" customFormat="1" ht="15.05" customHeight="1">
      <c r="A41" s="33">
        <v>1944</v>
      </c>
      <c r="B41" s="324">
        <f>'TB2'!B41</f>
        <v>0.63774446530622231</v>
      </c>
      <c r="C41" s="442"/>
      <c r="D41" s="442"/>
      <c r="E41" s="321">
        <f>TB2b!B41</f>
        <v>0.36225553469377775</v>
      </c>
      <c r="F41" s="28">
        <f>TB2b!J41</f>
        <v>0.27697964332391517</v>
      </c>
      <c r="G41" s="28">
        <f>TB2b!R41</f>
        <v>0.15882017165910767</v>
      </c>
      <c r="H41" s="28">
        <f>TB2c!B41</f>
        <v>0.12103951097361244</v>
      </c>
      <c r="I41" s="28">
        <f>TB2c!J41</f>
        <v>6.1998515208041949E-2</v>
      </c>
      <c r="J41" s="28">
        <f>TB2c!R41</f>
        <v>2.2372553408698981E-2</v>
      </c>
      <c r="K41" s="28"/>
      <c r="L41" s="56">
        <f t="shared" si="2"/>
        <v>0.20343536303467008</v>
      </c>
      <c r="M41" s="15">
        <f t="shared" si="3"/>
        <v>8.5275891369862578E-2</v>
      </c>
      <c r="N41" s="15">
        <f t="shared" si="3"/>
        <v>0.1181594716648075</v>
      </c>
      <c r="O41" s="15">
        <f t="shared" si="0"/>
        <v>9.6821656451065718E-2</v>
      </c>
      <c r="P41" s="15">
        <f t="shared" si="1"/>
        <v>3.7780660685495224E-2</v>
      </c>
      <c r="Q41" s="15">
        <f t="shared" si="1"/>
        <v>5.9040995765570495E-2</v>
      </c>
      <c r="R41" s="15">
        <f t="shared" si="1"/>
        <v>3.9625961799342968E-2</v>
      </c>
      <c r="S41" s="14"/>
      <c r="T41" s="15"/>
      <c r="U41" s="13"/>
      <c r="V41" s="2"/>
      <c r="W41" s="2"/>
      <c r="X41" s="2"/>
      <c r="Y41" s="2"/>
      <c r="Z41" s="2"/>
    </row>
    <row r="42" spans="1:26" s="30" customFormat="1" ht="15.05" customHeight="1">
      <c r="A42" s="33">
        <v>1945</v>
      </c>
      <c r="B42" s="324">
        <f>'TB2'!B42</f>
        <v>0.64373359172547451</v>
      </c>
      <c r="C42" s="442"/>
      <c r="D42" s="442"/>
      <c r="E42" s="321">
        <f>TB2b!B42</f>
        <v>0.35626640827452544</v>
      </c>
      <c r="F42" s="28">
        <f>TB2b!J42</f>
        <v>0.27162953860278533</v>
      </c>
      <c r="G42" s="28">
        <f>TB2b!R42</f>
        <v>0.14870370629375584</v>
      </c>
      <c r="H42" s="28">
        <f>TB2c!B42</f>
        <v>0.11028812761819394</v>
      </c>
      <c r="I42" s="28">
        <f>TB2c!J42</f>
        <v>5.3528430803207627E-2</v>
      </c>
      <c r="J42" s="28">
        <f>TB2c!R42</f>
        <v>1.7545426538139276E-2</v>
      </c>
      <c r="K42" s="28"/>
      <c r="L42" s="56">
        <f t="shared" si="2"/>
        <v>0.20756270198076959</v>
      </c>
      <c r="M42" s="15">
        <f t="shared" si="3"/>
        <v>8.4636869671740111E-2</v>
      </c>
      <c r="N42" s="15">
        <f t="shared" si="3"/>
        <v>0.12292583230902948</v>
      </c>
      <c r="O42" s="15">
        <f t="shared" si="0"/>
        <v>9.5175275490548217E-2</v>
      </c>
      <c r="P42" s="15">
        <f t="shared" ref="P42:S73" si="4">G42-H42</f>
        <v>3.8415578675561904E-2</v>
      </c>
      <c r="Q42" s="15">
        <f t="shared" si="4"/>
        <v>5.6759696814986313E-2</v>
      </c>
      <c r="R42" s="15">
        <f t="shared" si="4"/>
        <v>3.5983004265068355E-2</v>
      </c>
      <c r="S42" s="14"/>
      <c r="T42" s="15"/>
      <c r="U42" s="13"/>
      <c r="V42" s="2"/>
      <c r="W42" s="2"/>
      <c r="X42" s="2"/>
      <c r="Y42" s="2"/>
      <c r="Z42" s="2"/>
    </row>
    <row r="43" spans="1:26" s="30" customFormat="1" ht="15.05" customHeight="1">
      <c r="A43" s="33">
        <v>1946</v>
      </c>
      <c r="B43" s="324">
        <f>'TB2'!B43</f>
        <v>0.62874013818688068</v>
      </c>
      <c r="C43" s="442"/>
      <c r="D43" s="443"/>
      <c r="E43" s="321">
        <f>TB2b!B43</f>
        <v>0.37125986181311937</v>
      </c>
      <c r="F43" s="28">
        <f>TB2b!J43</f>
        <v>0.28445192944475706</v>
      </c>
      <c r="G43" s="28">
        <f>TB2b!R43</f>
        <v>0.14723075280834466</v>
      </c>
      <c r="H43" s="28">
        <f>TB2c!B43</f>
        <v>0.10677389982138573</v>
      </c>
      <c r="I43" s="28">
        <f>TB2c!J43</f>
        <v>5.0213377943441571E-2</v>
      </c>
      <c r="J43" s="28">
        <f>TB2c!R43</f>
        <v>1.735787847139918E-2</v>
      </c>
      <c r="K43" s="28"/>
      <c r="L43" s="56">
        <f t="shared" si="2"/>
        <v>0.22402910900477471</v>
      </c>
      <c r="M43" s="15">
        <f t="shared" si="3"/>
        <v>8.6807932368362317E-2</v>
      </c>
      <c r="N43" s="15">
        <f t="shared" si="3"/>
        <v>0.1372211766364124</v>
      </c>
      <c r="O43" s="15">
        <f t="shared" si="0"/>
        <v>9.7017374864903083E-2</v>
      </c>
      <c r="P43" s="15">
        <f t="shared" si="4"/>
        <v>4.0456852986958933E-2</v>
      </c>
      <c r="Q43" s="15">
        <f t="shared" si="4"/>
        <v>5.6560521877944157E-2</v>
      </c>
      <c r="R43" s="15">
        <f t="shared" si="4"/>
        <v>3.2855499472042388E-2</v>
      </c>
      <c r="S43" s="14"/>
      <c r="T43" s="15"/>
      <c r="U43" s="13"/>
      <c r="V43" s="2"/>
      <c r="W43" s="2"/>
      <c r="X43" s="2"/>
      <c r="Y43" s="2"/>
      <c r="Z43" s="2"/>
    </row>
    <row r="44" spans="1:26" s="30" customFormat="1" ht="15.05" customHeight="1">
      <c r="A44" s="33">
        <v>1947</v>
      </c>
      <c r="B44" s="324">
        <f>'TB2'!B44</f>
        <v>0.62848899635752586</v>
      </c>
      <c r="C44" s="442"/>
      <c r="D44" s="443"/>
      <c r="E44" s="321">
        <f>TB2b!B44</f>
        <v>0.37151100364247414</v>
      </c>
      <c r="F44" s="28">
        <f>TB2b!J44</f>
        <v>0.28881607154841354</v>
      </c>
      <c r="G44" s="28">
        <f>TB2b!R44</f>
        <v>0.15536960995145038</v>
      </c>
      <c r="H44" s="28">
        <f>TB2c!B44</f>
        <v>0.11510501439003773</v>
      </c>
      <c r="I44" s="28">
        <f>TB2c!J44</f>
        <v>5.7895193798968618E-2</v>
      </c>
      <c r="J44" s="28">
        <f>TB2c!R44</f>
        <v>2.1784537566926783E-2</v>
      </c>
      <c r="K44" s="28"/>
      <c r="L44" s="56">
        <f t="shared" si="2"/>
        <v>0.21614139369102375</v>
      </c>
      <c r="M44" s="15">
        <f t="shared" si="3"/>
        <v>8.2694932094060591E-2</v>
      </c>
      <c r="N44" s="15">
        <f t="shared" si="3"/>
        <v>0.13344646159696316</v>
      </c>
      <c r="O44" s="15">
        <f t="shared" si="0"/>
        <v>9.7474416152481758E-2</v>
      </c>
      <c r="P44" s="15">
        <f t="shared" si="4"/>
        <v>4.0264595561412653E-2</v>
      </c>
      <c r="Q44" s="15">
        <f t="shared" si="4"/>
        <v>5.7209820591069112E-2</v>
      </c>
      <c r="R44" s="15">
        <f t="shared" si="4"/>
        <v>3.6110656232041835E-2</v>
      </c>
      <c r="S44" s="14"/>
      <c r="T44" s="15"/>
      <c r="U44" s="13"/>
      <c r="V44" s="2"/>
      <c r="W44" s="2"/>
      <c r="X44" s="2"/>
      <c r="Y44" s="2"/>
      <c r="Z44" s="2"/>
    </row>
    <row r="45" spans="1:26" s="30" customFormat="1" ht="15.05" customHeight="1">
      <c r="A45" s="33">
        <v>1948</v>
      </c>
      <c r="B45" s="324">
        <f>'TB2'!B45</f>
        <v>0.60954995400764744</v>
      </c>
      <c r="C45" s="442"/>
      <c r="D45" s="443"/>
      <c r="E45" s="321">
        <f>TB2b!B45</f>
        <v>0.39045004599235256</v>
      </c>
      <c r="F45" s="28">
        <f>TB2b!J45</f>
        <v>0.30390016786813157</v>
      </c>
      <c r="G45" s="28">
        <f>TB2b!R45</f>
        <v>0.16815388624900554</v>
      </c>
      <c r="H45" s="28">
        <f>TB2c!B45</f>
        <v>0.12705278363819589</v>
      </c>
      <c r="I45" s="28">
        <f>TB2c!J45</f>
        <v>6.5190491310281137E-2</v>
      </c>
      <c r="J45" s="28">
        <f>TB2c!R45</f>
        <v>2.4085664342355588E-2</v>
      </c>
      <c r="K45" s="28"/>
      <c r="L45" s="56">
        <f t="shared" si="2"/>
        <v>0.22229615974334702</v>
      </c>
      <c r="M45" s="15">
        <f t="shared" si="3"/>
        <v>8.6549878124220991E-2</v>
      </c>
      <c r="N45" s="15">
        <f t="shared" si="3"/>
        <v>0.13574628161912602</v>
      </c>
      <c r="O45" s="15">
        <f t="shared" si="0"/>
        <v>0.1029633949387244</v>
      </c>
      <c r="P45" s="15">
        <f t="shared" si="4"/>
        <v>4.1101102610809653E-2</v>
      </c>
      <c r="Q45" s="15">
        <f t="shared" si="4"/>
        <v>6.186229232791475E-2</v>
      </c>
      <c r="R45" s="15">
        <f t="shared" si="4"/>
        <v>4.1104826967925549E-2</v>
      </c>
      <c r="S45" s="14"/>
      <c r="T45" s="15"/>
      <c r="U45" s="13"/>
      <c r="V45" s="2"/>
      <c r="W45" s="2"/>
      <c r="X45" s="2"/>
      <c r="Y45" s="2"/>
      <c r="Z45" s="2"/>
    </row>
    <row r="46" spans="1:26" s="30" customFormat="1" ht="15.05" customHeight="1">
      <c r="A46" s="32">
        <v>1949</v>
      </c>
      <c r="B46" s="325">
        <f>'TB2'!B46</f>
        <v>0.61533178063241023</v>
      </c>
      <c r="C46" s="440"/>
      <c r="D46" s="441"/>
      <c r="E46" s="322">
        <f>TB2b!B46</f>
        <v>0.38466821936758977</v>
      </c>
      <c r="F46" s="31">
        <f>TB2b!J46</f>
        <v>0.29445190363986035</v>
      </c>
      <c r="G46" s="31">
        <f>TB2b!R46</f>
        <v>0.16185604925099062</v>
      </c>
      <c r="H46" s="31">
        <f>TB2c!B46</f>
        <v>0.12259511489808837</v>
      </c>
      <c r="I46" s="31">
        <f>TB2c!J46</f>
        <v>6.337982299000483E-2</v>
      </c>
      <c r="J46" s="31">
        <f>TB2c!R46</f>
        <v>2.380589761906475E-2</v>
      </c>
      <c r="K46" s="31"/>
      <c r="L46" s="57">
        <f t="shared" si="2"/>
        <v>0.22281217011659915</v>
      </c>
      <c r="M46" s="21">
        <f t="shared" si="3"/>
        <v>9.0216315727729424E-2</v>
      </c>
      <c r="N46" s="21">
        <f t="shared" si="3"/>
        <v>0.13259585438886973</v>
      </c>
      <c r="O46" s="21">
        <f t="shared" si="0"/>
        <v>9.8476226260985789E-2</v>
      </c>
      <c r="P46" s="21">
        <f t="shared" si="4"/>
        <v>3.9260934352902246E-2</v>
      </c>
      <c r="Q46" s="21">
        <f t="shared" si="4"/>
        <v>5.9215291908083542E-2</v>
      </c>
      <c r="R46" s="21">
        <f t="shared" si="4"/>
        <v>3.957392537094008E-2</v>
      </c>
      <c r="S46" s="20"/>
      <c r="T46" s="15"/>
      <c r="U46" s="13"/>
      <c r="V46" s="2"/>
      <c r="W46" s="2"/>
      <c r="X46" s="2"/>
      <c r="Y46" s="2"/>
      <c r="Z46" s="2"/>
    </row>
    <row r="47" spans="1:26" s="30" customFormat="1" ht="15.05" customHeight="1">
      <c r="A47" s="34">
        <v>1950</v>
      </c>
      <c r="B47" s="326">
        <f>'TB2'!B47</f>
        <v>0.60727037432581921</v>
      </c>
      <c r="C47" s="442"/>
      <c r="D47" s="442"/>
      <c r="E47" s="323">
        <f>TB2b!B47</f>
        <v>0.39272962567418079</v>
      </c>
      <c r="F47" s="29">
        <f>TB2b!J47</f>
        <v>0.30481075185023415</v>
      </c>
      <c r="G47" s="29">
        <f>TB2b!R47</f>
        <v>0.17287068874579342</v>
      </c>
      <c r="H47" s="29">
        <f>TB2c!B47</f>
        <v>0.13074905643688739</v>
      </c>
      <c r="I47" s="29">
        <f>TB2c!J47</f>
        <v>6.8391267319077576E-2</v>
      </c>
      <c r="J47" s="29">
        <f>TB2c!R47</f>
        <v>2.1648765263802477E-2</v>
      </c>
      <c r="K47" s="29"/>
      <c r="L47" s="58">
        <f t="shared" si="2"/>
        <v>0.21985893692838737</v>
      </c>
      <c r="M47" s="25">
        <f t="shared" si="3"/>
        <v>8.7918873823946642E-2</v>
      </c>
      <c r="N47" s="25">
        <f t="shared" si="3"/>
        <v>0.13194006310444073</v>
      </c>
      <c r="O47" s="25">
        <f t="shared" si="0"/>
        <v>0.10447942142671585</v>
      </c>
      <c r="P47" s="25">
        <f t="shared" si="4"/>
        <v>4.2121632308906032E-2</v>
      </c>
      <c r="Q47" s="25">
        <f t="shared" si="4"/>
        <v>6.2357789117809814E-2</v>
      </c>
      <c r="R47" s="25">
        <f t="shared" si="4"/>
        <v>4.6742502055275095E-2</v>
      </c>
      <c r="S47" s="24"/>
      <c r="T47" s="15"/>
      <c r="U47" s="13"/>
      <c r="V47" s="2"/>
      <c r="W47" s="2"/>
      <c r="X47" s="2"/>
      <c r="Y47" s="2"/>
      <c r="Z47" s="2"/>
    </row>
    <row r="48" spans="1:26" s="30" customFormat="1" ht="15.05" customHeight="1">
      <c r="A48" s="33">
        <v>1951</v>
      </c>
      <c r="B48" s="324">
        <f>'TB2'!B48</f>
        <v>0.61844263102908403</v>
      </c>
      <c r="C48" s="442"/>
      <c r="D48" s="442"/>
      <c r="E48" s="321">
        <f>TB2b!B48</f>
        <v>0.38155736897091591</v>
      </c>
      <c r="F48" s="28">
        <f>TB2b!J48</f>
        <v>0.29541523636722417</v>
      </c>
      <c r="G48" s="28">
        <f>TB2b!R48</f>
        <v>0.16596793964449996</v>
      </c>
      <c r="H48" s="28">
        <f>TB2c!B48</f>
        <v>0.12483013440057135</v>
      </c>
      <c r="I48" s="28">
        <f>TB2c!J48</f>
        <v>6.3910510473286233E-2</v>
      </c>
      <c r="J48" s="28">
        <f>TB2c!R48</f>
        <v>2.4039667561151026E-2</v>
      </c>
      <c r="K48" s="28"/>
      <c r="L48" s="56">
        <f t="shared" si="2"/>
        <v>0.21558942932641595</v>
      </c>
      <c r="M48" s="15">
        <f t="shared" si="3"/>
        <v>8.6142132603691746E-2</v>
      </c>
      <c r="N48" s="15">
        <f t="shared" si="3"/>
        <v>0.1294472967227242</v>
      </c>
      <c r="O48" s="15">
        <f t="shared" si="0"/>
        <v>0.10205742917121373</v>
      </c>
      <c r="P48" s="15">
        <f t="shared" si="4"/>
        <v>4.1137805243928613E-2</v>
      </c>
      <c r="Q48" s="15">
        <f t="shared" si="4"/>
        <v>6.0919623927285116E-2</v>
      </c>
      <c r="R48" s="15">
        <f t="shared" si="4"/>
        <v>3.9870842912135204E-2</v>
      </c>
      <c r="S48" s="14"/>
      <c r="T48" s="15"/>
      <c r="U48" s="13"/>
      <c r="V48" s="2"/>
      <c r="W48" s="2"/>
      <c r="X48" s="2"/>
      <c r="Y48" s="2"/>
      <c r="Z48" s="2"/>
    </row>
    <row r="49" spans="1:26" s="30" customFormat="1" ht="15.05" customHeight="1">
      <c r="A49" s="33">
        <v>1952</v>
      </c>
      <c r="B49" s="324">
        <f>'TB2'!B49</f>
        <v>0.63124521664219824</v>
      </c>
      <c r="C49" s="442"/>
      <c r="D49" s="442"/>
      <c r="E49" s="321">
        <f>TB2b!B49</f>
        <v>0.36875478335780171</v>
      </c>
      <c r="F49" s="28">
        <f>TB2b!J49</f>
        <v>0.28208593687947059</v>
      </c>
      <c r="G49" s="28">
        <f>TB2b!R49</f>
        <v>0.15544230471236103</v>
      </c>
      <c r="H49" s="28">
        <f>TB2c!B49</f>
        <v>0.11657023702696286</v>
      </c>
      <c r="I49" s="28">
        <f>TB2c!J49</f>
        <v>5.9576926213441815E-2</v>
      </c>
      <c r="J49" s="28">
        <f>TB2c!R49</f>
        <v>2.2036026176826137E-2</v>
      </c>
      <c r="K49" s="28"/>
      <c r="L49" s="56">
        <f t="shared" si="2"/>
        <v>0.21331247864544067</v>
      </c>
      <c r="M49" s="15">
        <f t="shared" si="3"/>
        <v>8.6668846478331119E-2</v>
      </c>
      <c r="N49" s="15">
        <f t="shared" si="3"/>
        <v>0.12664363216710955</v>
      </c>
      <c r="O49" s="15">
        <f t="shared" si="0"/>
        <v>9.5865378498919213E-2</v>
      </c>
      <c r="P49" s="15">
        <f t="shared" si="4"/>
        <v>3.8872067685398179E-2</v>
      </c>
      <c r="Q49" s="15">
        <f t="shared" si="4"/>
        <v>5.6993310813521041E-2</v>
      </c>
      <c r="R49" s="15">
        <f t="shared" si="4"/>
        <v>3.7540900036615678E-2</v>
      </c>
      <c r="S49" s="14"/>
      <c r="T49" s="15"/>
      <c r="U49" s="13"/>
      <c r="V49" s="2"/>
      <c r="W49" s="2"/>
      <c r="X49" s="2"/>
      <c r="Y49" s="2"/>
      <c r="Z49" s="2"/>
    </row>
    <row r="50" spans="1:26" s="30" customFormat="1" ht="15.05" customHeight="1">
      <c r="A50" s="33">
        <v>1953</v>
      </c>
      <c r="B50" s="324">
        <f>'TB2'!B50</f>
        <v>0.64072902813269939</v>
      </c>
      <c r="C50" s="442"/>
      <c r="D50" s="442"/>
      <c r="E50" s="321">
        <f>TB2b!B50</f>
        <v>0.35927097186730056</v>
      </c>
      <c r="F50" s="28">
        <f>TB2b!J50</f>
        <v>0.27127625972865793</v>
      </c>
      <c r="G50" s="28">
        <f>TB2b!R50</f>
        <v>0.14689772989512812</v>
      </c>
      <c r="H50" s="28">
        <f>TB2c!B50</f>
        <v>0.11006465293654114</v>
      </c>
      <c r="I50" s="28">
        <f>TB2c!J50</f>
        <v>5.6074627093961979E-2</v>
      </c>
      <c r="J50" s="28">
        <f>TB2c!R50</f>
        <v>2.1329544577570352E-2</v>
      </c>
      <c r="K50" s="28"/>
      <c r="L50" s="56">
        <f t="shared" si="2"/>
        <v>0.21237324197217244</v>
      </c>
      <c r="M50" s="15">
        <f t="shared" si="3"/>
        <v>8.7994712138642628E-2</v>
      </c>
      <c r="N50" s="15">
        <f t="shared" si="3"/>
        <v>0.12437852983352982</v>
      </c>
      <c r="O50" s="15">
        <f t="shared" si="0"/>
        <v>9.0823102801166136E-2</v>
      </c>
      <c r="P50" s="15">
        <f t="shared" si="4"/>
        <v>3.683307695858698E-2</v>
      </c>
      <c r="Q50" s="15">
        <f t="shared" si="4"/>
        <v>5.3990025842579156E-2</v>
      </c>
      <c r="R50" s="15">
        <f t="shared" si="4"/>
        <v>3.4745082516391627E-2</v>
      </c>
      <c r="S50" s="14"/>
      <c r="T50" s="15"/>
      <c r="U50" s="13"/>
      <c r="V50" s="2"/>
      <c r="W50" s="2"/>
      <c r="X50" s="2"/>
      <c r="Y50" s="2"/>
      <c r="Z50" s="2"/>
    </row>
    <row r="51" spans="1:26" s="30" customFormat="1" ht="15.05" customHeight="1">
      <c r="A51" s="33">
        <v>1954</v>
      </c>
      <c r="B51" s="324">
        <f>'TB2'!B51</f>
        <v>0.63742813546292609</v>
      </c>
      <c r="C51" s="442"/>
      <c r="D51" s="442"/>
      <c r="E51" s="321">
        <f>TB2b!B51</f>
        <v>0.36257186453707396</v>
      </c>
      <c r="F51" s="28">
        <f>TB2b!J51</f>
        <v>0.27250500437677572</v>
      </c>
      <c r="G51" s="28">
        <f>TB2b!R51</f>
        <v>0.14641546731391647</v>
      </c>
      <c r="H51" s="28">
        <f>TB2c!B51</f>
        <v>0.10858100060352334</v>
      </c>
      <c r="I51" s="28">
        <f>TB2c!J51</f>
        <v>5.5178065841745456E-2</v>
      </c>
      <c r="J51" s="28">
        <f>TB2c!R51</f>
        <v>2.0404546574513273E-2</v>
      </c>
      <c r="K51" s="28"/>
      <c r="L51" s="56">
        <f t="shared" si="2"/>
        <v>0.21615639722315749</v>
      </c>
      <c r="M51" s="15">
        <f t="shared" si="3"/>
        <v>9.0066860160298245E-2</v>
      </c>
      <c r="N51" s="15">
        <f t="shared" si="3"/>
        <v>0.12608953706285925</v>
      </c>
      <c r="O51" s="15">
        <f t="shared" si="0"/>
        <v>9.123740147217102E-2</v>
      </c>
      <c r="P51" s="15">
        <f t="shared" si="4"/>
        <v>3.783446671039313E-2</v>
      </c>
      <c r="Q51" s="15">
        <f t="shared" si="4"/>
        <v>5.3402934761777883E-2</v>
      </c>
      <c r="R51" s="15">
        <f t="shared" si="4"/>
        <v>3.4773519267232184E-2</v>
      </c>
      <c r="S51" s="14"/>
      <c r="T51" s="15"/>
      <c r="U51" s="13"/>
      <c r="V51" s="2"/>
      <c r="W51" s="2"/>
      <c r="X51" s="2"/>
      <c r="Y51" s="2"/>
      <c r="Z51" s="2"/>
    </row>
    <row r="52" spans="1:26" s="30" customFormat="1" ht="15.05" customHeight="1">
      <c r="A52" s="33">
        <v>1955</v>
      </c>
      <c r="B52" s="324">
        <f>'TB2'!B52</f>
        <v>0.62934182594209753</v>
      </c>
      <c r="C52" s="442"/>
      <c r="D52" s="442"/>
      <c r="E52" s="321">
        <f>TB2b!B52</f>
        <v>0.37065817405790241</v>
      </c>
      <c r="F52" s="28">
        <f>TB2b!J52</f>
        <v>0.28105825007208113</v>
      </c>
      <c r="G52" s="28">
        <f>TB2b!R52</f>
        <v>0.15479503131521369</v>
      </c>
      <c r="H52" s="28">
        <f>TB2c!B52</f>
        <v>0.11565560143661946</v>
      </c>
      <c r="I52" s="28">
        <f>TB2c!J52</f>
        <v>6.1099518501596096E-2</v>
      </c>
      <c r="J52" s="28">
        <f>TB2c!R52</f>
        <v>2.382050032709028E-2</v>
      </c>
      <c r="K52" s="28"/>
      <c r="L52" s="56">
        <f t="shared" si="2"/>
        <v>0.21586314274268872</v>
      </c>
      <c r="M52" s="15">
        <f t="shared" si="3"/>
        <v>8.9599923985821284E-2</v>
      </c>
      <c r="N52" s="15">
        <f t="shared" si="3"/>
        <v>0.12626321875686744</v>
      </c>
      <c r="O52" s="15">
        <f t="shared" si="0"/>
        <v>9.3695512813617599E-2</v>
      </c>
      <c r="P52" s="15">
        <f t="shared" si="4"/>
        <v>3.9139429878594229E-2</v>
      </c>
      <c r="Q52" s="15">
        <f t="shared" si="4"/>
        <v>5.4556082935023363E-2</v>
      </c>
      <c r="R52" s="15">
        <f t="shared" si="4"/>
        <v>3.7279018174505817E-2</v>
      </c>
      <c r="S52" s="14"/>
      <c r="T52" s="15"/>
      <c r="U52" s="13"/>
      <c r="V52" s="2"/>
      <c r="W52" s="2"/>
      <c r="X52" s="2"/>
      <c r="Y52" s="2"/>
      <c r="Z52" s="2"/>
    </row>
    <row r="53" spans="1:26" s="30" customFormat="1" ht="15.05" customHeight="1">
      <c r="A53" s="33">
        <v>1956</v>
      </c>
      <c r="B53" s="324">
        <f>'TB2'!B53</f>
        <v>0.63831485716317982</v>
      </c>
      <c r="C53" s="442"/>
      <c r="D53" s="443"/>
      <c r="E53" s="321">
        <f>TB2b!B53</f>
        <v>0.36168514283682013</v>
      </c>
      <c r="F53" s="28">
        <f>TB2b!J53</f>
        <v>0.27256369229474181</v>
      </c>
      <c r="G53" s="28">
        <f>TB2b!R53</f>
        <v>0.14635813685198981</v>
      </c>
      <c r="H53" s="28">
        <f>TB2c!B53</f>
        <v>0.11047545209608274</v>
      </c>
      <c r="I53" s="28">
        <f>TB2c!J53</f>
        <v>5.7154889205097169E-2</v>
      </c>
      <c r="J53" s="28">
        <f>TB2c!R53</f>
        <v>2.1720089951091971E-2</v>
      </c>
      <c r="K53" s="28"/>
      <c r="L53" s="56">
        <f t="shared" si="2"/>
        <v>0.21532700598483032</v>
      </c>
      <c r="M53" s="15">
        <f t="shared" si="3"/>
        <v>8.9121450542078318E-2</v>
      </c>
      <c r="N53" s="15">
        <f t="shared" si="3"/>
        <v>0.126205555442752</v>
      </c>
      <c r="O53" s="15">
        <f t="shared" si="0"/>
        <v>8.9203247646892636E-2</v>
      </c>
      <c r="P53" s="15">
        <f t="shared" si="4"/>
        <v>3.5882684755907071E-2</v>
      </c>
      <c r="Q53" s="15">
        <f t="shared" si="4"/>
        <v>5.3320562890985572E-2</v>
      </c>
      <c r="R53" s="15">
        <f t="shared" si="4"/>
        <v>3.5434799254005195E-2</v>
      </c>
      <c r="S53" s="14"/>
      <c r="T53" s="15"/>
      <c r="U53" s="13"/>
      <c r="V53" s="2"/>
      <c r="W53" s="2"/>
      <c r="X53" s="2"/>
      <c r="Y53" s="2"/>
      <c r="Z53" s="2"/>
    </row>
    <row r="54" spans="1:26" s="30" customFormat="1" ht="15.05" customHeight="1">
      <c r="A54" s="33">
        <v>1957</v>
      </c>
      <c r="B54" s="324">
        <f>'TB2'!B54</f>
        <v>0.63907295152040944</v>
      </c>
      <c r="C54" s="442"/>
      <c r="D54" s="443"/>
      <c r="E54" s="321">
        <f>TB2b!B54</f>
        <v>0.36092704847959062</v>
      </c>
      <c r="F54" s="28">
        <f>TB2b!J54</f>
        <v>0.27186759593306214</v>
      </c>
      <c r="G54" s="28">
        <f>TB2b!R54</f>
        <v>0.14330121649336838</v>
      </c>
      <c r="H54" s="28">
        <f>TB2c!B54</f>
        <v>0.10750693878329233</v>
      </c>
      <c r="I54" s="28">
        <f>TB2c!J54</f>
        <v>5.4778488837555532E-2</v>
      </c>
      <c r="J54" s="28">
        <f>TB2c!R54</f>
        <v>2.0246278807414274E-2</v>
      </c>
      <c r="K54" s="28"/>
      <c r="L54" s="56">
        <f t="shared" si="2"/>
        <v>0.21762583198622223</v>
      </c>
      <c r="M54" s="15">
        <f t="shared" si="3"/>
        <v>8.9059452546528473E-2</v>
      </c>
      <c r="N54" s="15">
        <f t="shared" si="3"/>
        <v>0.12856637943969376</v>
      </c>
      <c r="O54" s="15">
        <f t="shared" si="0"/>
        <v>8.8522727655812844E-2</v>
      </c>
      <c r="P54" s="15">
        <f t="shared" si="4"/>
        <v>3.5794277710076053E-2</v>
      </c>
      <c r="Q54" s="15">
        <f t="shared" si="4"/>
        <v>5.2728449945736798E-2</v>
      </c>
      <c r="R54" s="15">
        <f t="shared" si="4"/>
        <v>3.4532210030141258E-2</v>
      </c>
      <c r="S54" s="14"/>
      <c r="T54" s="15"/>
      <c r="U54" s="13"/>
      <c r="V54" s="2"/>
      <c r="W54" s="2"/>
      <c r="X54" s="2"/>
      <c r="Y54" s="2"/>
      <c r="Z54" s="2"/>
    </row>
    <row r="55" spans="1:26" s="30" customFormat="1" ht="15.05" customHeight="1">
      <c r="A55" s="33">
        <v>1958</v>
      </c>
      <c r="B55" s="324">
        <f>'TB2'!B55</f>
        <v>0.64079387922229158</v>
      </c>
      <c r="C55" s="442"/>
      <c r="D55" s="443"/>
      <c r="E55" s="321">
        <f>TB2b!B55</f>
        <v>0.35920612077770847</v>
      </c>
      <c r="F55" s="28">
        <f>TB2b!J55</f>
        <v>0.26594384514086139</v>
      </c>
      <c r="G55" s="28">
        <f>TB2b!R55</f>
        <v>0.13449912226535374</v>
      </c>
      <c r="H55" s="28">
        <f>TB2c!B55</f>
        <v>9.9434449919990411E-2</v>
      </c>
      <c r="I55" s="28">
        <f>TB2c!J55</f>
        <v>4.9428269723838091E-2</v>
      </c>
      <c r="J55" s="28">
        <f>TB2c!R55</f>
        <v>1.8083201858030556E-2</v>
      </c>
      <c r="K55" s="28"/>
      <c r="L55" s="56">
        <f t="shared" si="2"/>
        <v>0.22470699851235473</v>
      </c>
      <c r="M55" s="15">
        <f t="shared" si="3"/>
        <v>9.3262275636847081E-2</v>
      </c>
      <c r="N55" s="15">
        <f t="shared" si="3"/>
        <v>0.13144472287550765</v>
      </c>
      <c r="O55" s="15">
        <f t="shared" si="0"/>
        <v>8.507085254151564E-2</v>
      </c>
      <c r="P55" s="15">
        <f t="shared" si="4"/>
        <v>3.5064672345363326E-2</v>
      </c>
      <c r="Q55" s="15">
        <f t="shared" si="4"/>
        <v>5.0006180196152321E-2</v>
      </c>
      <c r="R55" s="15">
        <f t="shared" si="4"/>
        <v>3.1345067865807534E-2</v>
      </c>
      <c r="S55" s="14"/>
      <c r="T55" s="15"/>
      <c r="U55" s="13"/>
      <c r="V55" s="2"/>
      <c r="W55" s="2"/>
      <c r="X55" s="2"/>
      <c r="Y55" s="2"/>
      <c r="Z55" s="2"/>
    </row>
    <row r="56" spans="1:26" s="30" customFormat="1" ht="15.05" customHeight="1">
      <c r="A56" s="32">
        <v>1959</v>
      </c>
      <c r="B56" s="325">
        <f>'TB2'!B56</f>
        <v>0.63492061806553846</v>
      </c>
      <c r="C56" s="440"/>
      <c r="D56" s="441"/>
      <c r="E56" s="322">
        <f>TB2b!B56</f>
        <v>0.36507938193446149</v>
      </c>
      <c r="F56" s="31">
        <f>TB2b!J56</f>
        <v>0.27296403031256827</v>
      </c>
      <c r="G56" s="31">
        <f>TB2b!R56</f>
        <v>0.14195281186241263</v>
      </c>
      <c r="H56" s="31">
        <f>TB2c!B56</f>
        <v>0.10646937565352142</v>
      </c>
      <c r="I56" s="31">
        <f>TB2c!J56</f>
        <v>5.3469149779833046E-2</v>
      </c>
      <c r="J56" s="31">
        <f>TB2c!R56</f>
        <v>1.9829274893448708E-2</v>
      </c>
      <c r="K56" s="31"/>
      <c r="L56" s="57">
        <f t="shared" si="2"/>
        <v>0.22312657007204886</v>
      </c>
      <c r="M56" s="21">
        <f t="shared" si="3"/>
        <v>9.2115351621893216E-2</v>
      </c>
      <c r="N56" s="21">
        <f t="shared" si="3"/>
        <v>0.13101121845015565</v>
      </c>
      <c r="O56" s="21">
        <f t="shared" si="0"/>
        <v>8.8483662082579573E-2</v>
      </c>
      <c r="P56" s="21">
        <f t="shared" si="4"/>
        <v>3.5483436208891203E-2</v>
      </c>
      <c r="Q56" s="21">
        <f t="shared" si="4"/>
        <v>5.3000225873688377E-2</v>
      </c>
      <c r="R56" s="21">
        <f t="shared" si="4"/>
        <v>3.3639874886384341E-2</v>
      </c>
      <c r="S56" s="20"/>
      <c r="T56" s="15"/>
      <c r="U56" s="13"/>
      <c r="V56" s="2"/>
      <c r="W56" s="2"/>
      <c r="X56" s="2"/>
      <c r="Y56" s="2"/>
      <c r="Z56" s="2"/>
    </row>
    <row r="57" spans="1:26" ht="15.55">
      <c r="A57" s="27">
        <v>1960</v>
      </c>
      <c r="B57" s="326">
        <f>'TB2'!B57</f>
        <v>0.64150874545646941</v>
      </c>
      <c r="C57" s="442"/>
      <c r="D57" s="442"/>
      <c r="E57" s="323">
        <f>TB2b!B57</f>
        <v>0.35849125454353059</v>
      </c>
      <c r="F57" s="29">
        <f>TB2b!J57</f>
        <v>0.26424075613218945</v>
      </c>
      <c r="G57" s="29">
        <f>TB2b!R57</f>
        <v>0.13525690309199714</v>
      </c>
      <c r="H57" s="29">
        <f>TB2c!B57</f>
        <v>0.10064754603463619</v>
      </c>
      <c r="I57" s="29">
        <f>TB2c!J57</f>
        <v>5.2033286274304424E-2</v>
      </c>
      <c r="J57" s="29">
        <f>TB2c!R57</f>
        <v>2.0654322658610485E-2</v>
      </c>
      <c r="K57" s="29"/>
      <c r="L57" s="58">
        <f t="shared" si="2"/>
        <v>0.22323435145153345</v>
      </c>
      <c r="M57" s="25">
        <f t="shared" si="3"/>
        <v>9.4250498411341144E-2</v>
      </c>
      <c r="N57" s="25">
        <f t="shared" si="3"/>
        <v>0.1289838530401923</v>
      </c>
      <c r="O57" s="25">
        <f t="shared" si="0"/>
        <v>8.3223616817692719E-2</v>
      </c>
      <c r="P57" s="25">
        <f t="shared" si="4"/>
        <v>3.4609357057360957E-2</v>
      </c>
      <c r="Q57" s="25">
        <f t="shared" si="4"/>
        <v>4.8614259760331763E-2</v>
      </c>
      <c r="R57" s="25">
        <f t="shared" si="4"/>
        <v>3.1378963615693936E-2</v>
      </c>
      <c r="S57" s="24"/>
      <c r="T57" s="15"/>
      <c r="U57" s="1012">
        <v>5.9637321869406117E-3</v>
      </c>
      <c r="V57" s="2"/>
      <c r="W57" s="2"/>
      <c r="X57" s="2"/>
      <c r="Y57" s="2"/>
      <c r="Z57" s="2"/>
    </row>
    <row r="58" spans="1:26" ht="15.55">
      <c r="A58" s="19">
        <v>1961</v>
      </c>
      <c r="B58" s="324">
        <f>'TB2'!B58</f>
        <v>0.63975573827644716</v>
      </c>
      <c r="C58" s="442"/>
      <c r="D58" s="442"/>
      <c r="E58" s="321">
        <f>TB2b!B58</f>
        <v>0.36024426172355278</v>
      </c>
      <c r="F58" s="28">
        <f>TB2b!J58</f>
        <v>0.26535463615686672</v>
      </c>
      <c r="G58" s="28">
        <f>TB2b!R58</f>
        <v>0.13367229906344938</v>
      </c>
      <c r="H58" s="28">
        <f>TB2c!B58</f>
        <v>9.8903392111196198E-2</v>
      </c>
      <c r="I58" s="28">
        <f>TB2c!J58</f>
        <v>5.1692811327353316E-2</v>
      </c>
      <c r="J58" s="28">
        <f>TB2c!R58</f>
        <v>2.08102324924462E-2</v>
      </c>
      <c r="K58" s="28"/>
      <c r="L58" s="56">
        <f t="shared" si="2"/>
        <v>0.2265719626601034</v>
      </c>
      <c r="M58" s="15">
        <f t="shared" si="3"/>
        <v>9.4889625566686064E-2</v>
      </c>
      <c r="N58" s="15">
        <f t="shared" si="3"/>
        <v>0.13168233709341734</v>
      </c>
      <c r="O58" s="15">
        <f t="shared" si="0"/>
        <v>8.1979487736096063E-2</v>
      </c>
      <c r="P58" s="15">
        <f t="shared" si="4"/>
        <v>3.4768906952253181E-2</v>
      </c>
      <c r="Q58" s="15">
        <f t="shared" si="4"/>
        <v>4.7210580783842881E-2</v>
      </c>
      <c r="R58" s="15">
        <f t="shared" si="4"/>
        <v>3.0882578834907116E-2</v>
      </c>
      <c r="S58" s="14"/>
      <c r="T58" s="15"/>
      <c r="U58" s="1012">
        <v>5.870375663371551E-3</v>
      </c>
      <c r="V58" s="2"/>
      <c r="W58" s="2"/>
      <c r="X58" s="2"/>
      <c r="Y58" s="2"/>
      <c r="Z58" s="2"/>
    </row>
    <row r="59" spans="1:26" ht="15.55">
      <c r="A59" s="19">
        <v>1962</v>
      </c>
      <c r="B59" s="324">
        <f>'TB2'!B59</f>
        <v>0.63775551319122314</v>
      </c>
      <c r="C59" s="519">
        <f>'TB2'!J59</f>
        <v>0.19950604438781738</v>
      </c>
      <c r="D59" s="520">
        <f>'TB2'!R59</f>
        <v>0.43824946880340576</v>
      </c>
      <c r="E59" s="318">
        <f>TB2b!B59</f>
        <v>0.36224448680877686</v>
      </c>
      <c r="F59" s="16">
        <f>TB2b!J59</f>
        <v>0.26631519198417664</v>
      </c>
      <c r="G59" s="16">
        <f>TB2b!R59</f>
        <v>0.13373741507530212</v>
      </c>
      <c r="H59" s="16">
        <f>TB2c!B59</f>
        <v>9.9267095327377319E-2</v>
      </c>
      <c r="I59" s="16">
        <f>TB2c!J59</f>
        <v>5.1123790442943573E-2</v>
      </c>
      <c r="J59" s="16">
        <f>TB2c!R59</f>
        <v>2.0213339477777481E-2</v>
      </c>
      <c r="K59" s="16">
        <f t="array" ref="K59:K111">TRANSPOSE('TB4'!B135:BB135)*0.00001/'TB3'!B58:B110</f>
        <v>7.5199378675545239E-3</v>
      </c>
      <c r="L59" s="56">
        <f t="shared" si="2"/>
        <v>0.22850707173347473</v>
      </c>
      <c r="M59" s="15">
        <f t="shared" si="3"/>
        <v>9.592929482460022E-2</v>
      </c>
      <c r="N59" s="15">
        <f t="shared" si="3"/>
        <v>0.13257777690887451</v>
      </c>
      <c r="O59" s="15">
        <f t="shared" si="0"/>
        <v>8.2613624632358551E-2</v>
      </c>
      <c r="P59" s="15">
        <f t="shared" si="4"/>
        <v>3.4470319747924805E-2</v>
      </c>
      <c r="Q59" s="15">
        <f t="shared" si="4"/>
        <v>4.8143304884433746E-2</v>
      </c>
      <c r="R59" s="15">
        <f t="shared" si="4"/>
        <v>3.0910450965166092E-2</v>
      </c>
      <c r="S59" s="14">
        <f>J59-K59</f>
        <v>1.2693401610222957E-2</v>
      </c>
      <c r="T59" s="15"/>
      <c r="U59" s="1012">
        <v>5.6162058072998459E-3</v>
      </c>
      <c r="V59" s="2"/>
      <c r="W59" s="2"/>
      <c r="X59" s="2"/>
      <c r="Y59" s="2"/>
      <c r="Z59" s="2"/>
    </row>
    <row r="60" spans="1:26" ht="15.55">
      <c r="A60" s="19">
        <v>1963</v>
      </c>
      <c r="B60" s="317">
        <f>'TB2'!B60</f>
        <v>0.63292481005191803</v>
      </c>
      <c r="C60" s="521">
        <f>'TB2'!J60</f>
        <v>0.19497337937355042</v>
      </c>
      <c r="D60" s="522">
        <f>'TB2'!R60</f>
        <v>0.43795143067836761</v>
      </c>
      <c r="E60" s="317">
        <f>TB2b!B60</f>
        <v>0.36707518994808197</v>
      </c>
      <c r="F60" s="28">
        <f>TB2b!J60</f>
        <v>0.27015472948551178</v>
      </c>
      <c r="G60" s="28">
        <f>TB2b!R60</f>
        <v>0.13555745780467987</v>
      </c>
      <c r="H60" s="28">
        <f>TB2c!B60</f>
        <v>0.10090312734246254</v>
      </c>
      <c r="I60" s="28">
        <f>TB2c!J60</f>
        <v>5.237947404384613E-2</v>
      </c>
      <c r="J60" s="28">
        <f>TB2c!R60</f>
        <v>2.0985173992812634E-2</v>
      </c>
      <c r="K60" s="28">
        <v>7.9714126458596303E-3</v>
      </c>
      <c r="L60" s="56">
        <f t="shared" si="2"/>
        <v>0.2315177321434021</v>
      </c>
      <c r="M60" s="15">
        <f t="shared" si="3"/>
        <v>9.692046046257019E-2</v>
      </c>
      <c r="N60" s="15">
        <f t="shared" si="3"/>
        <v>0.13459727168083191</v>
      </c>
      <c r="O60" s="15">
        <f t="shared" si="0"/>
        <v>8.317798376083374E-2</v>
      </c>
      <c r="P60" s="15">
        <f t="shared" si="4"/>
        <v>3.4654330462217331E-2</v>
      </c>
      <c r="Q60" s="15">
        <f t="shared" si="4"/>
        <v>4.8523653298616409E-2</v>
      </c>
      <c r="R60" s="15">
        <f t="shared" si="4"/>
        <v>3.1394300051033497E-2</v>
      </c>
      <c r="S60" s="14">
        <f t="shared" si="4"/>
        <v>1.3013761346953003E-2</v>
      </c>
      <c r="T60" s="15"/>
      <c r="U60" s="1012">
        <v>5.6800334450204052E-3</v>
      </c>
      <c r="V60" s="2"/>
      <c r="W60" s="2"/>
      <c r="X60" s="2"/>
      <c r="Y60" s="2"/>
      <c r="Z60" s="2"/>
    </row>
    <row r="61" spans="1:26" ht="15.55">
      <c r="A61" s="19">
        <v>1964</v>
      </c>
      <c r="B61" s="324">
        <f>'TB2'!B61</f>
        <v>0.62809410691261292</v>
      </c>
      <c r="C61" s="519">
        <f>'TB2'!J61</f>
        <v>0.19044071435928345</v>
      </c>
      <c r="D61" s="520">
        <f>'TB2'!R61</f>
        <v>0.43765339255332947</v>
      </c>
      <c r="E61" s="318">
        <f>TB2b!B61</f>
        <v>0.37190589308738708</v>
      </c>
      <c r="F61" s="16">
        <f>TB2b!J61</f>
        <v>0.27399426698684692</v>
      </c>
      <c r="G61" s="16">
        <f>TB2b!R61</f>
        <v>0.13737750053405762</v>
      </c>
      <c r="H61" s="16">
        <f>TB2c!B61</f>
        <v>0.10253915935754776</v>
      </c>
      <c r="I61" s="16">
        <f>TB2c!J61</f>
        <v>5.3635157644748688E-2</v>
      </c>
      <c r="J61" s="16">
        <f>TB2c!R61</f>
        <v>2.1757008507847786E-2</v>
      </c>
      <c r="K61" s="16">
        <v>8.3298349225021662E-3</v>
      </c>
      <c r="L61" s="56">
        <f t="shared" si="2"/>
        <v>0.23452839255332947</v>
      </c>
      <c r="M61" s="15">
        <f t="shared" si="3"/>
        <v>9.7911626100540161E-2</v>
      </c>
      <c r="N61" s="15">
        <f t="shared" si="3"/>
        <v>0.13661676645278931</v>
      </c>
      <c r="O61" s="15">
        <f t="shared" si="0"/>
        <v>8.3742342889308929E-2</v>
      </c>
      <c r="P61" s="15">
        <f t="shared" si="4"/>
        <v>3.4838341176509857E-2</v>
      </c>
      <c r="Q61" s="15">
        <f t="shared" si="4"/>
        <v>4.8904001712799072E-2</v>
      </c>
      <c r="R61" s="15">
        <f t="shared" si="4"/>
        <v>3.1878149136900902E-2</v>
      </c>
      <c r="S61" s="14">
        <f t="shared" si="4"/>
        <v>1.342717358534562E-2</v>
      </c>
      <c r="T61" s="15"/>
      <c r="U61" s="1012">
        <v>5.3128911555610373E-3</v>
      </c>
      <c r="V61" s="2"/>
      <c r="W61" s="2"/>
      <c r="X61" s="2"/>
      <c r="Y61" s="2"/>
      <c r="Z61" s="2"/>
    </row>
    <row r="62" spans="1:26" ht="15.55">
      <c r="A62" s="19">
        <v>1965</v>
      </c>
      <c r="B62" s="317">
        <f>'TB2'!B62</f>
        <v>0.63126085698604584</v>
      </c>
      <c r="C62" s="521">
        <f>'TB2'!J62</f>
        <v>0.19460174441337585</v>
      </c>
      <c r="D62" s="522">
        <f>'TB2'!R62</f>
        <v>0.43665911257266998</v>
      </c>
      <c r="E62" s="317">
        <f>TB2b!B62</f>
        <v>0.36873914301395416</v>
      </c>
      <c r="F62" s="28">
        <f>TB2b!J62</f>
        <v>0.27138657867908478</v>
      </c>
      <c r="G62" s="28">
        <f>TB2b!R62</f>
        <v>0.13579929620027542</v>
      </c>
      <c r="H62" s="28">
        <f>TB2c!B62</f>
        <v>0.10136490687727928</v>
      </c>
      <c r="I62" s="28">
        <f>TB2c!J62</f>
        <v>5.3085744380950928E-2</v>
      </c>
      <c r="J62" s="28">
        <f>TB2c!R62</f>
        <v>2.1442634053528309E-2</v>
      </c>
      <c r="K62" s="28">
        <v>8.0853586318512249E-3</v>
      </c>
      <c r="L62" s="56">
        <f t="shared" si="2"/>
        <v>0.23293984681367874</v>
      </c>
      <c r="M62" s="15">
        <f t="shared" si="3"/>
        <v>9.7352564334869385E-2</v>
      </c>
      <c r="N62" s="15">
        <f t="shared" si="3"/>
        <v>0.13558728247880936</v>
      </c>
      <c r="O62" s="15">
        <f t="shared" si="0"/>
        <v>8.2713551819324493E-2</v>
      </c>
      <c r="P62" s="15">
        <f t="shared" si="4"/>
        <v>3.443438932299614E-2</v>
      </c>
      <c r="Q62" s="15">
        <f t="shared" si="4"/>
        <v>4.8279162496328354E-2</v>
      </c>
      <c r="R62" s="15">
        <f t="shared" si="4"/>
        <v>3.1643110327422619E-2</v>
      </c>
      <c r="S62" s="14">
        <f t="shared" si="4"/>
        <v>1.3357275421677084E-2</v>
      </c>
      <c r="T62" s="15"/>
      <c r="U62" s="1012">
        <v>5.378665172725592E-3</v>
      </c>
      <c r="V62" s="2"/>
      <c r="W62" s="2"/>
      <c r="X62" s="2"/>
      <c r="Y62" s="2"/>
      <c r="Z62" s="2"/>
    </row>
    <row r="63" spans="1:26" ht="15.55">
      <c r="A63" s="19">
        <v>1966</v>
      </c>
      <c r="B63" s="324">
        <f>'TB2'!B63</f>
        <v>0.63442760705947876</v>
      </c>
      <c r="C63" s="519">
        <f>'TB2'!J63</f>
        <v>0.19876277446746826</v>
      </c>
      <c r="D63" s="520">
        <f>'TB2'!R63</f>
        <v>0.4356648325920105</v>
      </c>
      <c r="E63" s="318">
        <f>TB2b!B63</f>
        <v>0.36557239294052124</v>
      </c>
      <c r="F63" s="16">
        <f>TB2b!J63</f>
        <v>0.26877889037132263</v>
      </c>
      <c r="G63" s="16">
        <f>TB2b!R63</f>
        <v>0.13422109186649323</v>
      </c>
      <c r="H63" s="16">
        <f>TB2c!B63</f>
        <v>0.1001906543970108</v>
      </c>
      <c r="I63" s="16">
        <f>TB2c!J63</f>
        <v>5.2536331117153168E-2</v>
      </c>
      <c r="J63" s="16">
        <f>TB2c!R63</f>
        <v>2.1128259599208832E-2</v>
      </c>
      <c r="K63" s="16">
        <v>7.8860397142794074E-3</v>
      </c>
      <c r="L63" s="56">
        <f t="shared" si="2"/>
        <v>0.23135130107402802</v>
      </c>
      <c r="M63" s="15">
        <f t="shared" si="3"/>
        <v>9.6793502569198608E-2</v>
      </c>
      <c r="N63" s="15">
        <f t="shared" si="3"/>
        <v>0.13455779850482941</v>
      </c>
      <c r="O63" s="15">
        <f t="shared" si="0"/>
        <v>8.1684760749340057E-2</v>
      </c>
      <c r="P63" s="15">
        <f t="shared" si="4"/>
        <v>3.4030437469482422E-2</v>
      </c>
      <c r="Q63" s="15">
        <f t="shared" si="4"/>
        <v>4.7654323279857635E-2</v>
      </c>
      <c r="R63" s="15">
        <f t="shared" si="4"/>
        <v>3.1408071517944336E-2</v>
      </c>
      <c r="S63" s="14">
        <f t="shared" si="4"/>
        <v>1.3242219884929424E-2</v>
      </c>
      <c r="T63" s="15"/>
      <c r="U63" s="1012">
        <v>6.0294666862191091E-3</v>
      </c>
      <c r="V63" s="2"/>
      <c r="W63" s="2"/>
      <c r="X63" s="2"/>
      <c r="Y63" s="2"/>
      <c r="Z63" s="2"/>
    </row>
    <row r="64" spans="1:26" ht="15.55">
      <c r="A64" s="19">
        <v>1967</v>
      </c>
      <c r="B64" s="324">
        <f>'TB2'!B64</f>
        <v>0.64220582693815231</v>
      </c>
      <c r="C64" s="519">
        <f>'TB2'!J64</f>
        <v>0.20802518725395203</v>
      </c>
      <c r="D64" s="520">
        <f>'TB2'!R64</f>
        <v>0.43418063968420029</v>
      </c>
      <c r="E64" s="318">
        <f>TB2b!B64</f>
        <v>0.35779417306184769</v>
      </c>
      <c r="F64" s="16">
        <f>TB2b!J64</f>
        <v>0.26206382364034653</v>
      </c>
      <c r="G64" s="16">
        <f>TB2b!R64</f>
        <v>0.13024013489484787</v>
      </c>
      <c r="H64" s="16">
        <f>TB2c!B64</f>
        <v>9.6600273624062538E-2</v>
      </c>
      <c r="I64" s="16">
        <f>TB2c!J64</f>
        <v>4.9421812407672405E-2</v>
      </c>
      <c r="J64" s="16">
        <f>TB2c!R64</f>
        <v>1.9572364166378975E-2</v>
      </c>
      <c r="K64" s="16">
        <v>6.5264042575563022E-3</v>
      </c>
      <c r="L64" s="56">
        <f t="shared" si="2"/>
        <v>0.22755403816699982</v>
      </c>
      <c r="M64" s="15">
        <f t="shared" si="3"/>
        <v>9.573034942150116E-2</v>
      </c>
      <c r="N64" s="15">
        <f t="shared" si="3"/>
        <v>0.13182368874549866</v>
      </c>
      <c r="O64" s="15">
        <f t="shared" si="0"/>
        <v>8.0818322487175465E-2</v>
      </c>
      <c r="P64" s="15">
        <f t="shared" si="4"/>
        <v>3.3639861270785332E-2</v>
      </c>
      <c r="Q64" s="15">
        <f t="shared" si="4"/>
        <v>4.7178461216390133E-2</v>
      </c>
      <c r="R64" s="15">
        <f t="shared" si="4"/>
        <v>2.984944824129343E-2</v>
      </c>
      <c r="S64" s="14">
        <f t="shared" si="4"/>
        <v>1.3045959908822673E-2</v>
      </c>
      <c r="T64" s="15"/>
      <c r="U64" s="1012">
        <v>5.9647168321796239E-3</v>
      </c>
      <c r="V64" s="2"/>
      <c r="W64" s="2"/>
      <c r="X64" s="2"/>
      <c r="Y64" s="2"/>
      <c r="Z64" s="2"/>
    </row>
    <row r="65" spans="1:26" ht="15.55">
      <c r="A65" s="19">
        <v>1968</v>
      </c>
      <c r="B65" s="324">
        <f>'TB2'!B65</f>
        <v>0.64694280736148357</v>
      </c>
      <c r="C65" s="519">
        <f>'TB2'!J65</f>
        <v>0.21102554351091385</v>
      </c>
      <c r="D65" s="520">
        <f>'TB2'!R65</f>
        <v>0.43591726385056973</v>
      </c>
      <c r="E65" s="318">
        <f>TB2b!B65</f>
        <v>0.35305719263851643</v>
      </c>
      <c r="F65" s="16">
        <f>TB2b!J65</f>
        <v>0.2576430831104517</v>
      </c>
      <c r="G65" s="16">
        <f>TB2b!R65</f>
        <v>0.12826205417513847</v>
      </c>
      <c r="H65" s="16">
        <f>TB2c!B65</f>
        <v>9.522624546661973E-2</v>
      </c>
      <c r="I65" s="16">
        <f>TB2c!J65</f>
        <v>4.9163451185449958E-2</v>
      </c>
      <c r="J65" s="16">
        <f>TB2c!R65</f>
        <v>1.984346890822053E-2</v>
      </c>
      <c r="K65" s="16">
        <v>7.0793346510609634E-3</v>
      </c>
      <c r="L65" s="56">
        <f t="shared" si="2"/>
        <v>0.22479513846337795</v>
      </c>
      <c r="M65" s="15">
        <f t="shared" si="3"/>
        <v>9.5414109528064728E-2</v>
      </c>
      <c r="N65" s="15">
        <f t="shared" si="3"/>
        <v>0.12938102893531322</v>
      </c>
      <c r="O65" s="15">
        <f t="shared" si="0"/>
        <v>7.9098602989688516E-2</v>
      </c>
      <c r="P65" s="15">
        <f t="shared" si="4"/>
        <v>3.3035808708518744E-2</v>
      </c>
      <c r="Q65" s="15">
        <f t="shared" si="4"/>
        <v>4.6062794281169772E-2</v>
      </c>
      <c r="R65" s="15">
        <f t="shared" si="4"/>
        <v>2.9319982277229428E-2</v>
      </c>
      <c r="S65" s="14">
        <f t="shared" si="4"/>
        <v>1.2764134257159566E-2</v>
      </c>
      <c r="T65" s="15"/>
      <c r="U65" s="1012">
        <v>5.8157218198253745E-3</v>
      </c>
      <c r="V65" s="2"/>
      <c r="W65" s="2"/>
      <c r="X65" s="2"/>
      <c r="Y65" s="2"/>
      <c r="Z65" s="2"/>
    </row>
    <row r="66" spans="1:26" ht="15.55">
      <c r="A66" s="23">
        <v>1969</v>
      </c>
      <c r="B66" s="325">
        <f>'TB2'!B66</f>
        <v>0.6562752309255302</v>
      </c>
      <c r="C66" s="523">
        <f>'TB2'!J66</f>
        <v>0.21457660384476185</v>
      </c>
      <c r="D66" s="524">
        <f>'TB2'!R66</f>
        <v>0.44169862708076835</v>
      </c>
      <c r="E66" s="319">
        <f>TB2b!B66</f>
        <v>0.3437247690744698</v>
      </c>
      <c r="F66" s="22">
        <f>TB2b!J66</f>
        <v>0.24776235828176141</v>
      </c>
      <c r="G66" s="22">
        <f>TB2b!R66</f>
        <v>0.12078393716365099</v>
      </c>
      <c r="H66" s="22">
        <f>TB2c!B66</f>
        <v>8.9202771545387805E-2</v>
      </c>
      <c r="I66" s="22">
        <f>TB2c!J66</f>
        <v>4.6096275036688894E-2</v>
      </c>
      <c r="J66" s="22">
        <f>TB2c!R66</f>
        <v>1.8891275045461953E-2</v>
      </c>
      <c r="K66" s="22">
        <v>7.5689411567852506E-3</v>
      </c>
      <c r="L66" s="57">
        <f t="shared" si="2"/>
        <v>0.22294083191081882</v>
      </c>
      <c r="M66" s="21">
        <f t="shared" si="3"/>
        <v>9.5962410792708397E-2</v>
      </c>
      <c r="N66" s="21">
        <f t="shared" si="3"/>
        <v>0.12697842111811042</v>
      </c>
      <c r="O66" s="21">
        <f t="shared" si="0"/>
        <v>7.4687662126962095E-2</v>
      </c>
      <c r="P66" s="21">
        <f t="shared" si="4"/>
        <v>3.1581165618263185E-2</v>
      </c>
      <c r="Q66" s="21">
        <f t="shared" si="4"/>
        <v>4.310649650869891E-2</v>
      </c>
      <c r="R66" s="21">
        <f t="shared" si="4"/>
        <v>2.7204999991226941E-2</v>
      </c>
      <c r="S66" s="20">
        <f t="shared" si="4"/>
        <v>1.1322333888676702E-2</v>
      </c>
      <c r="T66" s="15"/>
      <c r="U66" s="1012">
        <v>5.4712956747793176E-3</v>
      </c>
      <c r="V66" s="2"/>
      <c r="W66" s="2"/>
      <c r="X66" s="2"/>
      <c r="Y66" s="2"/>
      <c r="Z66" s="2"/>
    </row>
    <row r="67" spans="1:26" ht="15.55">
      <c r="A67" s="27">
        <v>1970</v>
      </c>
      <c r="B67" s="326">
        <f>'TB2'!B67</f>
        <v>0.6591151476604864</v>
      </c>
      <c r="C67" s="525">
        <f>'TB2'!J67</f>
        <v>0.21292713331058621</v>
      </c>
      <c r="D67" s="526">
        <f>'TB2'!R67</f>
        <v>0.44618801434990019</v>
      </c>
      <c r="E67" s="320">
        <f>TB2b!B67</f>
        <v>0.3408848523395136</v>
      </c>
      <c r="F67" s="26">
        <f>TB2b!J67</f>
        <v>0.24341731297317892</v>
      </c>
      <c r="G67" s="26">
        <f>TB2b!R67</f>
        <v>0.11521962587721646</v>
      </c>
      <c r="H67" s="26">
        <f>TB2c!B67</f>
        <v>8.3862519502872601E-2</v>
      </c>
      <c r="I67" s="26">
        <f>TB2c!J67</f>
        <v>4.1873670750646852E-2</v>
      </c>
      <c r="J67" s="26">
        <f>TB2c!R67</f>
        <v>1.6396674822317436E-2</v>
      </c>
      <c r="K67" s="26">
        <v>5.5793018034189044E-3</v>
      </c>
      <c r="L67" s="58">
        <f t="shared" si="2"/>
        <v>0.22566522646229714</v>
      </c>
      <c r="M67" s="25">
        <f t="shared" si="3"/>
        <v>9.7467539366334677E-2</v>
      </c>
      <c r="N67" s="25">
        <f t="shared" si="3"/>
        <v>0.12819768709596246</v>
      </c>
      <c r="O67" s="25">
        <f t="shared" si="0"/>
        <v>7.3345955126569606E-2</v>
      </c>
      <c r="P67" s="25">
        <f t="shared" si="4"/>
        <v>3.1357106374343857E-2</v>
      </c>
      <c r="Q67" s="25">
        <f t="shared" si="4"/>
        <v>4.1988848752225749E-2</v>
      </c>
      <c r="R67" s="25">
        <f t="shared" si="4"/>
        <v>2.5476995928329416E-2</v>
      </c>
      <c r="S67" s="24">
        <f t="shared" si="4"/>
        <v>1.0817373018898532E-2</v>
      </c>
      <c r="T67" s="15"/>
      <c r="U67" s="1012">
        <v>5.2533930875849231E-3</v>
      </c>
      <c r="V67" s="2"/>
      <c r="W67" s="2"/>
      <c r="X67" s="2"/>
      <c r="Y67" s="2"/>
      <c r="Z67" s="2"/>
    </row>
    <row r="68" spans="1:26" ht="15.55">
      <c r="A68" s="19">
        <v>1971</v>
      </c>
      <c r="B68" s="324">
        <f>'TB2'!B68</f>
        <v>0.65632699729758315</v>
      </c>
      <c r="C68" s="519">
        <f>'TB2'!J68</f>
        <v>0.20878274005372077</v>
      </c>
      <c r="D68" s="520">
        <f>'TB2'!R68</f>
        <v>0.44754425724386238</v>
      </c>
      <c r="E68" s="318">
        <f>TB2b!B68</f>
        <v>0.34367300270241685</v>
      </c>
      <c r="F68" s="16">
        <f>TB2b!J68</f>
        <v>0.24536858630017377</v>
      </c>
      <c r="G68" s="16">
        <f>TB2b!R68</f>
        <v>0.11535022297175601</v>
      </c>
      <c r="H68" s="16">
        <f>TB2c!B68</f>
        <v>8.3692686319409404E-2</v>
      </c>
      <c r="I68" s="16">
        <f>TB2c!J68</f>
        <v>4.1502360163576668E-2</v>
      </c>
      <c r="J68" s="16">
        <f>TB2c!R68</f>
        <v>1.6112785211589653E-2</v>
      </c>
      <c r="K68" s="16">
        <v>5.5855892319961152E-3</v>
      </c>
      <c r="L68" s="56">
        <f t="shared" si="2"/>
        <v>0.22832277973066084</v>
      </c>
      <c r="M68" s="15">
        <f t="shared" si="3"/>
        <v>9.8304416402243078E-2</v>
      </c>
      <c r="N68" s="15">
        <f t="shared" si="3"/>
        <v>0.13001836332841776</v>
      </c>
      <c r="O68" s="15">
        <f t="shared" si="0"/>
        <v>7.3847862808179343E-2</v>
      </c>
      <c r="P68" s="15">
        <f t="shared" si="4"/>
        <v>3.1657536652346607E-2</v>
      </c>
      <c r="Q68" s="15">
        <f t="shared" si="4"/>
        <v>4.2190326155832736E-2</v>
      </c>
      <c r="R68" s="15">
        <f t="shared" si="4"/>
        <v>2.5389574951987015E-2</v>
      </c>
      <c r="S68" s="14">
        <f t="shared" si="4"/>
        <v>1.0527195979593538E-2</v>
      </c>
      <c r="T68" s="15"/>
      <c r="U68" s="1012">
        <v>5.1804645938540372E-3</v>
      </c>
      <c r="V68" s="2"/>
      <c r="W68" s="2"/>
      <c r="X68" s="2"/>
      <c r="Y68" s="2"/>
      <c r="Z68" s="2"/>
    </row>
    <row r="69" spans="1:26" ht="15.55">
      <c r="A69" s="19">
        <v>1972</v>
      </c>
      <c r="B69" s="324">
        <f>'TB2'!B69</f>
        <v>0.65344638079841388</v>
      </c>
      <c r="C69" s="519">
        <f>'TB2'!J69</f>
        <v>0.20710177908767946</v>
      </c>
      <c r="D69" s="520">
        <f>'TB2'!R69</f>
        <v>0.44634460171073442</v>
      </c>
      <c r="E69" s="318">
        <f>TB2b!B69</f>
        <v>0.34655361920158612</v>
      </c>
      <c r="F69" s="16">
        <f>TB2b!J69</f>
        <v>0.24736592206318164</v>
      </c>
      <c r="G69" s="16">
        <f>TB2b!R69</f>
        <v>0.11517966324754525</v>
      </c>
      <c r="H69" s="16">
        <f>TB2c!B69</f>
        <v>8.3298266321435221E-2</v>
      </c>
      <c r="I69" s="16">
        <f>TB2c!J69</f>
        <v>4.0883950866373198E-2</v>
      </c>
      <c r="J69" s="16">
        <f>TB2c!R69</f>
        <v>1.5661845305658062E-2</v>
      </c>
      <c r="K69" s="16">
        <v>5.9380099268106987E-3</v>
      </c>
      <c r="L69" s="56">
        <f t="shared" si="2"/>
        <v>0.23137395595404087</v>
      </c>
      <c r="M69" s="15">
        <f t="shared" si="3"/>
        <v>9.9187697138404474E-2</v>
      </c>
      <c r="N69" s="15">
        <f t="shared" si="3"/>
        <v>0.13218625881563639</v>
      </c>
      <c r="O69" s="15">
        <f t="shared" si="0"/>
        <v>7.4295712381172052E-2</v>
      </c>
      <c r="P69" s="15">
        <f t="shared" si="4"/>
        <v>3.1881396926110028E-2</v>
      </c>
      <c r="Q69" s="15">
        <f t="shared" si="4"/>
        <v>4.2414315455062024E-2</v>
      </c>
      <c r="R69" s="15">
        <f t="shared" si="4"/>
        <v>2.5222105560715136E-2</v>
      </c>
      <c r="S69" s="14">
        <f t="shared" si="4"/>
        <v>9.7238353788473633E-3</v>
      </c>
      <c r="T69" s="15"/>
      <c r="U69" s="1012">
        <v>5.2045600169461845E-3</v>
      </c>
      <c r="V69" s="2"/>
      <c r="W69" s="2"/>
      <c r="X69" s="2"/>
      <c r="Y69" s="2"/>
      <c r="Z69" s="2"/>
    </row>
    <row r="70" spans="1:26" ht="15.55">
      <c r="A70" s="19">
        <v>1973</v>
      </c>
      <c r="B70" s="324">
        <f>'TB2'!B70</f>
        <v>0.65344872437526647</v>
      </c>
      <c r="C70" s="519">
        <f>'TB2'!J70</f>
        <v>0.20844608965126099</v>
      </c>
      <c r="D70" s="520">
        <f>'TB2'!R70</f>
        <v>0.44500263472400547</v>
      </c>
      <c r="E70" s="318">
        <f>TB2b!B70</f>
        <v>0.34655127562473353</v>
      </c>
      <c r="F70" s="16">
        <f>TB2b!J70</f>
        <v>0.2469027751012618</v>
      </c>
      <c r="G70" s="16">
        <f>TB2b!R70</f>
        <v>0.11331180988418055</v>
      </c>
      <c r="H70" s="16">
        <f>TB2c!B70</f>
        <v>8.1381488688293757E-2</v>
      </c>
      <c r="I70" s="16">
        <f>TB2c!J70</f>
        <v>3.9038539858438526E-2</v>
      </c>
      <c r="J70" s="16">
        <f>TB2c!R70</f>
        <v>1.4274762325385382E-2</v>
      </c>
      <c r="K70" s="16">
        <v>4.8103253570626354E-3</v>
      </c>
      <c r="L70" s="56">
        <f t="shared" si="2"/>
        <v>0.23323946574055299</v>
      </c>
      <c r="M70" s="15">
        <f t="shared" si="3"/>
        <v>9.9648500523471739E-2</v>
      </c>
      <c r="N70" s="15">
        <f t="shared" si="3"/>
        <v>0.13359096521708125</v>
      </c>
      <c r="O70" s="15">
        <f t="shared" si="0"/>
        <v>7.4273270025742022E-2</v>
      </c>
      <c r="P70" s="15">
        <f t="shared" si="4"/>
        <v>3.1930321195886791E-2</v>
      </c>
      <c r="Q70" s="15">
        <f t="shared" si="4"/>
        <v>4.2342948829855231E-2</v>
      </c>
      <c r="R70" s="15">
        <f t="shared" si="4"/>
        <v>2.4763777533053144E-2</v>
      </c>
      <c r="S70" s="14">
        <f t="shared" si="4"/>
        <v>9.4644369683227463E-3</v>
      </c>
      <c r="T70" s="15"/>
      <c r="U70" s="1012">
        <v>4.9521971124209694E-3</v>
      </c>
      <c r="V70" s="2"/>
      <c r="W70" s="2"/>
      <c r="X70" s="2"/>
      <c r="Y70" s="2"/>
      <c r="Z70" s="2"/>
    </row>
    <row r="71" spans="1:26" ht="15.55">
      <c r="A71" s="19">
        <v>1974</v>
      </c>
      <c r="B71" s="324">
        <f>'TB2'!B71</f>
        <v>0.65756382634890542</v>
      </c>
      <c r="C71" s="519">
        <f>'TB2'!J71</f>
        <v>0.20977752015642182</v>
      </c>
      <c r="D71" s="520">
        <f>'TB2'!R71</f>
        <v>0.44778630619248361</v>
      </c>
      <c r="E71" s="318">
        <f>TB2b!B71</f>
        <v>0.34243617365109458</v>
      </c>
      <c r="F71" s="16">
        <f>TB2b!J71</f>
        <v>0.24232052175511853</v>
      </c>
      <c r="G71" s="16">
        <f>TB2b!R71</f>
        <v>0.11004216164019454</v>
      </c>
      <c r="H71" s="16">
        <f>TB2c!B71</f>
        <v>7.8684442700819091E-2</v>
      </c>
      <c r="I71" s="16">
        <f>TB2c!J71</f>
        <v>3.7270604864204415E-2</v>
      </c>
      <c r="J71" s="16">
        <f>TB2c!R71</f>
        <v>1.3258590208465648E-2</v>
      </c>
      <c r="K71" s="16">
        <v>4.399498705106821E-3</v>
      </c>
      <c r="L71" s="56">
        <f t="shared" si="2"/>
        <v>0.23239401201090004</v>
      </c>
      <c r="M71" s="15">
        <f t="shared" si="3"/>
        <v>0.10011565189597604</v>
      </c>
      <c r="N71" s="15">
        <f t="shared" si="3"/>
        <v>0.132278360114924</v>
      </c>
      <c r="O71" s="15">
        <f t="shared" si="0"/>
        <v>7.2771556775990121E-2</v>
      </c>
      <c r="P71" s="15">
        <f t="shared" si="4"/>
        <v>3.1357718939375445E-2</v>
      </c>
      <c r="Q71" s="15">
        <f t="shared" si="4"/>
        <v>4.1413837836614675E-2</v>
      </c>
      <c r="R71" s="15">
        <f t="shared" si="4"/>
        <v>2.4012014655738767E-2</v>
      </c>
      <c r="S71" s="14">
        <f t="shared" si="4"/>
        <v>8.8590915033588263E-3</v>
      </c>
      <c r="T71" s="15"/>
      <c r="U71" s="1012">
        <v>5.6296418427947892E-3</v>
      </c>
      <c r="V71" s="2"/>
      <c r="W71" s="2"/>
      <c r="X71" s="2"/>
      <c r="Y71" s="2"/>
      <c r="Z71" s="2"/>
    </row>
    <row r="72" spans="1:26" ht="15.55">
      <c r="A72" s="19">
        <v>1975</v>
      </c>
      <c r="B72" s="324">
        <f>'TB2'!B72</f>
        <v>0.65726364923182246</v>
      </c>
      <c r="C72" s="519">
        <f>'TB2'!J72</f>
        <v>0.20758224677456383</v>
      </c>
      <c r="D72" s="520">
        <f>'TB2'!R72</f>
        <v>0.44968140245725863</v>
      </c>
      <c r="E72" s="318">
        <f>TB2b!B72</f>
        <v>0.34273635076817754</v>
      </c>
      <c r="F72" s="16">
        <f>TB2b!J72</f>
        <v>0.24136781669733409</v>
      </c>
      <c r="G72" s="16">
        <f>TB2b!R72</f>
        <v>0.10862269051290241</v>
      </c>
      <c r="H72" s="16">
        <f>TB2c!B72</f>
        <v>7.7275200054515381E-2</v>
      </c>
      <c r="I72" s="16">
        <f>TB2c!J72</f>
        <v>3.6390100430807593E-2</v>
      </c>
      <c r="J72" s="16">
        <f>TB2c!R72</f>
        <v>1.3053865599005121E-2</v>
      </c>
      <c r="K72" s="16">
        <v>4.5758099520304225E-3</v>
      </c>
      <c r="L72" s="56">
        <f t="shared" si="2"/>
        <v>0.23411366025527514</v>
      </c>
      <c r="M72" s="15">
        <f t="shared" si="3"/>
        <v>0.10136853407084345</v>
      </c>
      <c r="N72" s="15">
        <f t="shared" si="3"/>
        <v>0.13274512618443168</v>
      </c>
      <c r="O72" s="15">
        <f t="shared" si="0"/>
        <v>7.2232590082094816E-2</v>
      </c>
      <c r="P72" s="15">
        <f t="shared" si="4"/>
        <v>3.1347490458387028E-2</v>
      </c>
      <c r="Q72" s="15">
        <f t="shared" si="4"/>
        <v>4.0885099623707788E-2</v>
      </c>
      <c r="R72" s="15">
        <f t="shared" si="4"/>
        <v>2.3336234831802471E-2</v>
      </c>
      <c r="S72" s="14">
        <f t="shared" si="4"/>
        <v>8.4780556469746977E-3</v>
      </c>
      <c r="T72" s="15"/>
      <c r="U72" s="1012">
        <v>5.5970851689307582E-3</v>
      </c>
      <c r="V72" s="2"/>
      <c r="W72" s="2"/>
      <c r="X72" s="2"/>
      <c r="Y72" s="2"/>
      <c r="Z72" s="2"/>
    </row>
    <row r="73" spans="1:26" ht="15.55">
      <c r="A73" s="19">
        <v>1976</v>
      </c>
      <c r="B73" s="324">
        <f>'TB2'!B73</f>
        <v>0.65610316711828887</v>
      </c>
      <c r="C73" s="519">
        <f>'TB2'!J73</f>
        <v>0.20672899770590902</v>
      </c>
      <c r="D73" s="520">
        <f>'TB2'!R73</f>
        <v>0.44937416941237984</v>
      </c>
      <c r="E73" s="318">
        <f>TB2b!B73</f>
        <v>0.34389683288171113</v>
      </c>
      <c r="F73" s="16">
        <f>TB2b!J73</f>
        <v>0.2420954927232799</v>
      </c>
      <c r="G73" s="16">
        <f>TB2b!R73</f>
        <v>0.10879344256574086</v>
      </c>
      <c r="H73" s="16">
        <f>TB2c!B73</f>
        <v>7.7471235361066704E-2</v>
      </c>
      <c r="I73" s="16">
        <f>TB2c!J73</f>
        <v>3.6509202051004053E-2</v>
      </c>
      <c r="J73" s="16">
        <f>TB2c!R73</f>
        <v>1.3308190381742691E-2</v>
      </c>
      <c r="K73" s="16">
        <v>4.5817195106501001E-3</v>
      </c>
      <c r="L73" s="56">
        <f t="shared" si="2"/>
        <v>0.23510339031597027</v>
      </c>
      <c r="M73" s="15">
        <f t="shared" si="3"/>
        <v>0.10180134015843123</v>
      </c>
      <c r="N73" s="15">
        <f t="shared" si="3"/>
        <v>0.13330205015753904</v>
      </c>
      <c r="O73" s="15">
        <f t="shared" si="0"/>
        <v>7.2284240514736808E-2</v>
      </c>
      <c r="P73" s="15">
        <f t="shared" si="4"/>
        <v>3.1322207204674157E-2</v>
      </c>
      <c r="Q73" s="15">
        <f t="shared" si="4"/>
        <v>4.0962033310062651E-2</v>
      </c>
      <c r="R73" s="15">
        <f t="shared" si="4"/>
        <v>2.3201011669261362E-2</v>
      </c>
      <c r="S73" s="14">
        <f t="shared" si="4"/>
        <v>8.7264708710925905E-3</v>
      </c>
      <c r="T73" s="15"/>
      <c r="U73" s="1012">
        <v>5.6193360343470243E-3</v>
      </c>
      <c r="V73" s="2"/>
      <c r="W73" s="2"/>
      <c r="X73" s="2"/>
      <c r="Y73" s="2"/>
      <c r="Z73" s="2"/>
    </row>
    <row r="74" spans="1:26" ht="15.55">
      <c r="A74" s="19">
        <v>1977</v>
      </c>
      <c r="B74" s="324">
        <f>'TB2'!B74</f>
        <v>0.65366856832843467</v>
      </c>
      <c r="C74" s="519">
        <f>'TB2'!J74</f>
        <v>0.20472554933988363</v>
      </c>
      <c r="D74" s="520">
        <f>'TB2'!R74</f>
        <v>0.44894301898855105</v>
      </c>
      <c r="E74" s="318">
        <f>TB2b!B74</f>
        <v>0.34633143167156533</v>
      </c>
      <c r="F74" s="16">
        <f>TB2b!J74</f>
        <v>0.24446074476905011</v>
      </c>
      <c r="G74" s="16">
        <f>TB2b!R74</f>
        <v>0.1103166615263973</v>
      </c>
      <c r="H74" s="16">
        <f>TB2c!B74</f>
        <v>7.8824485085002394E-2</v>
      </c>
      <c r="I74" s="16">
        <f>TB2c!J74</f>
        <v>3.7398399133940607E-2</v>
      </c>
      <c r="J74" s="16">
        <f>TB2c!R74</f>
        <v>1.3703256057256752E-2</v>
      </c>
      <c r="K74" s="16">
        <v>4.9478771449393459E-3</v>
      </c>
      <c r="L74" s="56">
        <f t="shared" si="2"/>
        <v>0.23601477014516803</v>
      </c>
      <c r="M74" s="15">
        <f t="shared" si="3"/>
        <v>0.10187068690251522</v>
      </c>
      <c r="N74" s="15">
        <f t="shared" si="3"/>
        <v>0.13414408324265281</v>
      </c>
      <c r="O74" s="15">
        <f t="shared" ref="O74:O110" si="5">G74-I74</f>
        <v>7.291826239245669E-2</v>
      </c>
      <c r="P74" s="15">
        <f t="shared" ref="P74:S109" si="6">G74-H74</f>
        <v>3.1492176441394903E-2</v>
      </c>
      <c r="Q74" s="15">
        <f t="shared" si="6"/>
        <v>4.1426085951061786E-2</v>
      </c>
      <c r="R74" s="15">
        <f t="shared" si="6"/>
        <v>2.3695143076683856E-2</v>
      </c>
      <c r="S74" s="14">
        <f t="shared" si="6"/>
        <v>8.7553789123174068E-3</v>
      </c>
      <c r="T74" s="15"/>
      <c r="U74" s="1012">
        <v>5.6620582508149454E-3</v>
      </c>
      <c r="V74" s="2"/>
      <c r="W74" s="2"/>
      <c r="X74" s="2"/>
      <c r="Y74" s="2"/>
      <c r="Z74" s="2"/>
    </row>
    <row r="75" spans="1:26" ht="15.55">
      <c r="A75" s="19">
        <v>1978</v>
      </c>
      <c r="B75" s="324">
        <f>'TB2'!B75</f>
        <v>0.65342870001877706</v>
      </c>
      <c r="C75" s="519">
        <f>'TB2'!J75</f>
        <v>0.20411237719645925</v>
      </c>
      <c r="D75" s="520">
        <f>'TB2'!R75</f>
        <v>0.44931632282231782</v>
      </c>
      <c r="E75" s="318">
        <f>TB2b!B75</f>
        <v>0.34657129998122294</v>
      </c>
      <c r="F75" s="16">
        <f>TB2b!J75</f>
        <v>0.24466862110065257</v>
      </c>
      <c r="G75" s="16">
        <f>TB2b!R75</f>
        <v>0.11096352836232271</v>
      </c>
      <c r="H75" s="16">
        <f>TB2c!B75</f>
        <v>7.979554366111552E-2</v>
      </c>
      <c r="I75" s="16">
        <f>TB2c!J75</f>
        <v>3.8442759146158911E-2</v>
      </c>
      <c r="J75" s="16">
        <f>TB2c!R75</f>
        <v>1.4278501075147165E-2</v>
      </c>
      <c r="K75" s="16">
        <v>4.4440326852064763E-3</v>
      </c>
      <c r="L75" s="56">
        <f t="shared" ref="L75:L110" si="7">E75-G75</f>
        <v>0.23560777161890023</v>
      </c>
      <c r="M75" s="15">
        <f t="shared" ref="M75:N110" si="8">E75-F75</f>
        <v>0.10190267888057036</v>
      </c>
      <c r="N75" s="15">
        <f t="shared" si="8"/>
        <v>0.13370509273832987</v>
      </c>
      <c r="O75" s="15">
        <f t="shared" si="5"/>
        <v>7.2520769216163794E-2</v>
      </c>
      <c r="P75" s="15">
        <f t="shared" si="6"/>
        <v>3.1167984701207185E-2</v>
      </c>
      <c r="Q75" s="15">
        <f t="shared" si="6"/>
        <v>4.1352784514956609E-2</v>
      </c>
      <c r="R75" s="15">
        <f t="shared" si="6"/>
        <v>2.4164258071011746E-2</v>
      </c>
      <c r="S75" s="14">
        <f t="shared" si="6"/>
        <v>9.8344683899406898E-3</v>
      </c>
      <c r="T75" s="15"/>
      <c r="U75" s="1012">
        <v>5.8055664529142693E-3</v>
      </c>
      <c r="V75" s="2"/>
      <c r="W75" s="2"/>
      <c r="X75" s="2"/>
      <c r="Y75" s="2"/>
      <c r="Z75" s="2"/>
    </row>
    <row r="76" spans="1:26" ht="15.55">
      <c r="A76" s="23">
        <v>1979</v>
      </c>
      <c r="B76" s="325">
        <f>'TB2'!B76</f>
        <v>0.65238749980926514</v>
      </c>
      <c r="C76" s="523">
        <f>'TB2'!J76</f>
        <v>0.20537739992141724</v>
      </c>
      <c r="D76" s="524">
        <f>'TB2'!R76</f>
        <v>0.4470100998878479</v>
      </c>
      <c r="E76" s="319">
        <f>TB2b!B76</f>
        <v>0.34761250019073486</v>
      </c>
      <c r="F76" s="22">
        <f>TB2b!J76</f>
        <v>0.24697598814964294</v>
      </c>
      <c r="G76" s="22">
        <f>TB2b!R76</f>
        <v>0.11462893337011337</v>
      </c>
      <c r="H76" s="22">
        <f>TB2c!B76</f>
        <v>8.3771966397762299E-2</v>
      </c>
      <c r="I76" s="22">
        <f>TB2c!J76</f>
        <v>4.214160144329071E-2</v>
      </c>
      <c r="J76" s="22">
        <f>TB2c!R76</f>
        <v>1.6843352466821671E-2</v>
      </c>
      <c r="K76" s="22">
        <v>6.5792505348484295E-3</v>
      </c>
      <c r="L76" s="57">
        <f t="shared" si="7"/>
        <v>0.23298356682062149</v>
      </c>
      <c r="M76" s="21">
        <f t="shared" si="8"/>
        <v>0.10063651204109192</v>
      </c>
      <c r="N76" s="21">
        <f t="shared" si="8"/>
        <v>0.13234705477952957</v>
      </c>
      <c r="O76" s="21">
        <f t="shared" si="5"/>
        <v>7.2487331926822662E-2</v>
      </c>
      <c r="P76" s="21">
        <f t="shared" si="6"/>
        <v>3.0856966972351074E-2</v>
      </c>
      <c r="Q76" s="21">
        <f t="shared" si="6"/>
        <v>4.1630364954471588E-2</v>
      </c>
      <c r="R76" s="21">
        <f t="shared" si="6"/>
        <v>2.529824897646904E-2</v>
      </c>
      <c r="S76" s="20">
        <f t="shared" si="6"/>
        <v>1.0264101931973241E-2</v>
      </c>
      <c r="T76" s="15"/>
      <c r="U76" s="1012">
        <v>6.1532472366205059E-3</v>
      </c>
      <c r="V76" s="2"/>
      <c r="W76" s="2"/>
      <c r="X76" s="2"/>
      <c r="Y76" s="2"/>
      <c r="Z76" s="2"/>
    </row>
    <row r="77" spans="1:26" ht="15.55">
      <c r="A77" s="27">
        <v>1980</v>
      </c>
      <c r="B77" s="326">
        <f>'TB2'!B77</f>
        <v>0.65890541672706604</v>
      </c>
      <c r="C77" s="525">
        <f>'TB2'!J77</f>
        <v>0.20395630598068237</v>
      </c>
      <c r="D77" s="526">
        <f>'TB2'!R77</f>
        <v>0.45494911074638367</v>
      </c>
      <c r="E77" s="320">
        <f>TB2b!B77</f>
        <v>0.34109458327293396</v>
      </c>
      <c r="F77" s="26">
        <f>TB2b!J77</f>
        <v>0.23963189125061035</v>
      </c>
      <c r="G77" s="26">
        <f>TB2b!R77</f>
        <v>0.1094292551279068</v>
      </c>
      <c r="H77" s="26">
        <f>TB2c!B77</f>
        <v>7.9187549650669098E-2</v>
      </c>
      <c r="I77" s="26">
        <f>TB2c!J77</f>
        <v>3.8676150143146515E-2</v>
      </c>
      <c r="J77" s="26">
        <f>TB2c!R77</f>
        <v>1.4333096332848072E-2</v>
      </c>
      <c r="K77" s="26">
        <v>4.7847659598547225E-3</v>
      </c>
      <c r="L77" s="58">
        <f t="shared" si="7"/>
        <v>0.23166532814502716</v>
      </c>
      <c r="M77" s="25">
        <f t="shared" si="8"/>
        <v>0.10146269202232361</v>
      </c>
      <c r="N77" s="25">
        <f t="shared" si="8"/>
        <v>0.13020263612270355</v>
      </c>
      <c r="O77" s="25">
        <f t="shared" si="5"/>
        <v>7.0753104984760284E-2</v>
      </c>
      <c r="P77" s="25">
        <f t="shared" si="6"/>
        <v>3.0241705477237701E-2</v>
      </c>
      <c r="Q77" s="25">
        <f t="shared" si="6"/>
        <v>4.0511399507522583E-2</v>
      </c>
      <c r="R77" s="25">
        <f t="shared" si="6"/>
        <v>2.4343053810298443E-2</v>
      </c>
      <c r="S77" s="24">
        <f t="shared" si="6"/>
        <v>9.5483303729933487E-3</v>
      </c>
      <c r="T77" s="15"/>
      <c r="U77" s="1012">
        <v>6.548142457805153E-3</v>
      </c>
      <c r="V77" s="2"/>
      <c r="W77" s="2"/>
      <c r="X77" s="2"/>
      <c r="Y77" s="2"/>
      <c r="Z77" s="2"/>
    </row>
    <row r="78" spans="1:26" ht="15.55">
      <c r="A78" s="19">
        <v>1981</v>
      </c>
      <c r="B78" s="324">
        <f>'TB2'!B78</f>
        <v>0.65528696775436401</v>
      </c>
      <c r="C78" s="519">
        <f>'TB2'!J78</f>
        <v>0.20052778720855713</v>
      </c>
      <c r="D78" s="520">
        <f>'TB2'!R78</f>
        <v>0.45475918054580688</v>
      </c>
      <c r="E78" s="318">
        <f>TB2b!B78</f>
        <v>0.34471303224563599</v>
      </c>
      <c r="F78" s="16">
        <f>TB2b!J78</f>
        <v>0.24294842779636383</v>
      </c>
      <c r="G78" s="16">
        <f>TB2b!R78</f>
        <v>0.11223937571048737</v>
      </c>
      <c r="H78" s="16">
        <f>TB2c!B78</f>
        <v>8.2038693130016327E-2</v>
      </c>
      <c r="I78" s="16">
        <f>TB2c!J78</f>
        <v>4.0885563939809799E-2</v>
      </c>
      <c r="J78" s="16">
        <f>TB2c!R78</f>
        <v>1.5386946499347687E-2</v>
      </c>
      <c r="K78" s="16">
        <v>5.3379850278530904E-3</v>
      </c>
      <c r="L78" s="56">
        <f t="shared" si="7"/>
        <v>0.23247365653514862</v>
      </c>
      <c r="M78" s="15">
        <f t="shared" si="8"/>
        <v>0.10176460444927216</v>
      </c>
      <c r="N78" s="15">
        <f t="shared" si="8"/>
        <v>0.13070905208587646</v>
      </c>
      <c r="O78" s="15">
        <f t="shared" si="5"/>
        <v>7.1353811770677567E-2</v>
      </c>
      <c r="P78" s="15">
        <f t="shared" si="6"/>
        <v>3.0200682580471039E-2</v>
      </c>
      <c r="Q78" s="15">
        <f t="shared" si="6"/>
        <v>4.1153129190206528E-2</v>
      </c>
      <c r="R78" s="15">
        <f t="shared" si="6"/>
        <v>2.5498617440462112E-2</v>
      </c>
      <c r="S78" s="14">
        <f t="shared" si="6"/>
        <v>1.0048961471494595E-2</v>
      </c>
      <c r="T78" s="15"/>
      <c r="U78" s="1012">
        <v>6.5596229076334764E-3</v>
      </c>
      <c r="V78" s="2"/>
      <c r="W78" s="2"/>
      <c r="X78" s="2"/>
      <c r="Y78" s="2"/>
      <c r="Z78" s="2"/>
    </row>
    <row r="79" spans="1:26" ht="15.55">
      <c r="A79" s="19">
        <v>1982</v>
      </c>
      <c r="B79" s="324">
        <f>'TB2'!B79</f>
        <v>0.65399694442749023</v>
      </c>
      <c r="C79" s="519">
        <f>'TB2'!J79</f>
        <v>0.19502192735671997</v>
      </c>
      <c r="D79" s="520">
        <f>'TB2'!R79</f>
        <v>0.45897501707077026</v>
      </c>
      <c r="E79" s="318">
        <f>TB2b!B79</f>
        <v>0.34600305557250977</v>
      </c>
      <c r="F79" s="16">
        <f>TB2b!J79</f>
        <v>0.24375632405281067</v>
      </c>
      <c r="G79" s="16">
        <f>TB2b!R79</f>
        <v>0.11346425116062164</v>
      </c>
      <c r="H79" s="16">
        <f>TB2c!B79</f>
        <v>8.3558857440948486E-2</v>
      </c>
      <c r="I79" s="16">
        <f>TB2c!J79</f>
        <v>4.2548462748527527E-2</v>
      </c>
      <c r="J79" s="16">
        <f>TB2c!R79</f>
        <v>1.608702726662159E-2</v>
      </c>
      <c r="K79" s="16">
        <v>5.4052859375350844E-3</v>
      </c>
      <c r="L79" s="56">
        <f t="shared" si="7"/>
        <v>0.23253880441188812</v>
      </c>
      <c r="M79" s="15">
        <f t="shared" si="8"/>
        <v>0.1022467315196991</v>
      </c>
      <c r="N79" s="15">
        <f t="shared" si="8"/>
        <v>0.13029207289218903</v>
      </c>
      <c r="O79" s="15">
        <f t="shared" si="5"/>
        <v>7.0915788412094116E-2</v>
      </c>
      <c r="P79" s="15">
        <f t="shared" si="6"/>
        <v>2.9905393719673157E-2</v>
      </c>
      <c r="Q79" s="15">
        <f t="shared" si="6"/>
        <v>4.1010394692420959E-2</v>
      </c>
      <c r="R79" s="15">
        <f t="shared" si="6"/>
        <v>2.6461435481905937E-2</v>
      </c>
      <c r="S79" s="14">
        <f t="shared" si="6"/>
        <v>1.0681741329086506E-2</v>
      </c>
      <c r="T79" s="15"/>
      <c r="U79" s="1012">
        <v>7.7472867772956115E-3</v>
      </c>
      <c r="V79" s="2"/>
      <c r="W79" s="2"/>
      <c r="X79" s="2"/>
      <c r="Y79" s="2"/>
      <c r="Z79" s="2"/>
    </row>
    <row r="80" spans="1:26" ht="15.55">
      <c r="A80" s="19">
        <v>1983</v>
      </c>
      <c r="B80" s="324">
        <f>'TB2'!B80</f>
        <v>0.64872685074806213</v>
      </c>
      <c r="C80" s="519">
        <f>'TB2'!J80</f>
        <v>0.18824714422225952</v>
      </c>
      <c r="D80" s="520">
        <f>'TB2'!R80</f>
        <v>0.46047970652580261</v>
      </c>
      <c r="E80" s="318">
        <f>TB2b!B80</f>
        <v>0.35127314925193787</v>
      </c>
      <c r="F80" s="16">
        <f>TB2b!J80</f>
        <v>0.24710492789745331</v>
      </c>
      <c r="G80" s="16">
        <f>TB2b!R80</f>
        <v>0.11608231067657471</v>
      </c>
      <c r="H80" s="16">
        <f>TB2c!B80</f>
        <v>8.5492856800556183E-2</v>
      </c>
      <c r="I80" s="16">
        <f>TB2c!J80</f>
        <v>4.3108221143484116E-2</v>
      </c>
      <c r="J80" s="16">
        <f>TB2c!R80</f>
        <v>1.6013927757740021E-2</v>
      </c>
      <c r="K80" s="16">
        <v>5.19672810229587E-3</v>
      </c>
      <c r="L80" s="56">
        <f t="shared" si="7"/>
        <v>0.23519083857536316</v>
      </c>
      <c r="M80" s="15">
        <f t="shared" si="8"/>
        <v>0.10416822135448456</v>
      </c>
      <c r="N80" s="15">
        <f t="shared" si="8"/>
        <v>0.1310226172208786</v>
      </c>
      <c r="O80" s="15">
        <f t="shared" si="5"/>
        <v>7.2974089533090591E-2</v>
      </c>
      <c r="P80" s="15">
        <f t="shared" si="6"/>
        <v>3.0589453876018524E-2</v>
      </c>
      <c r="Q80" s="15">
        <f t="shared" si="6"/>
        <v>4.2384635657072067E-2</v>
      </c>
      <c r="R80" s="15">
        <f t="shared" si="6"/>
        <v>2.7094293385744095E-2</v>
      </c>
      <c r="S80" s="14">
        <f t="shared" si="6"/>
        <v>1.081719965544415E-2</v>
      </c>
      <c r="T80" s="15"/>
      <c r="U80" s="1012">
        <v>8.7149098939761933E-3</v>
      </c>
      <c r="V80" s="2"/>
      <c r="W80" s="2"/>
      <c r="X80" s="2"/>
      <c r="Y80" s="2"/>
      <c r="Z80" s="2"/>
    </row>
    <row r="81" spans="1:26" ht="15.55">
      <c r="A81" s="19">
        <v>1984</v>
      </c>
      <c r="B81" s="324">
        <f>'TB2'!B81</f>
        <v>0.63647979497909546</v>
      </c>
      <c r="C81" s="519">
        <f>'TB2'!J81</f>
        <v>0.18414467573165894</v>
      </c>
      <c r="D81" s="520">
        <f>'TB2'!R81</f>
        <v>0.45233511924743652</v>
      </c>
      <c r="E81" s="318">
        <f>TB2b!B81</f>
        <v>0.36352020502090454</v>
      </c>
      <c r="F81" s="16">
        <f>TB2b!J81</f>
        <v>0.25974908471107483</v>
      </c>
      <c r="G81" s="16">
        <f>TB2b!R81</f>
        <v>0.1260451078414917</v>
      </c>
      <c r="H81" s="16">
        <f>TB2c!B81</f>
        <v>9.4092696905136108E-2</v>
      </c>
      <c r="I81" s="16">
        <f>TB2c!J81</f>
        <v>4.926733672618866E-2</v>
      </c>
      <c r="J81" s="16">
        <f>TB2c!R81</f>
        <v>1.8758738413453102E-2</v>
      </c>
      <c r="K81" s="16">
        <v>6.3923675851328713E-3</v>
      </c>
      <c r="L81" s="56">
        <f t="shared" si="7"/>
        <v>0.23747509717941284</v>
      </c>
      <c r="M81" s="15">
        <f t="shared" si="8"/>
        <v>0.10377112030982971</v>
      </c>
      <c r="N81" s="15">
        <f t="shared" si="8"/>
        <v>0.13370397686958313</v>
      </c>
      <c r="O81" s="15">
        <f t="shared" si="5"/>
        <v>7.677777111530304E-2</v>
      </c>
      <c r="P81" s="15">
        <f t="shared" si="6"/>
        <v>3.1952410936355591E-2</v>
      </c>
      <c r="Q81" s="15">
        <f t="shared" si="6"/>
        <v>4.4825360178947449E-2</v>
      </c>
      <c r="R81" s="15">
        <f t="shared" si="6"/>
        <v>3.0508598312735558E-2</v>
      </c>
      <c r="S81" s="14">
        <f t="shared" si="6"/>
        <v>1.236637082832023E-2</v>
      </c>
      <c r="T81" s="15"/>
      <c r="U81" s="1012">
        <v>9.8088071430846874E-3</v>
      </c>
      <c r="V81" s="2"/>
      <c r="W81" s="2"/>
      <c r="X81" s="2"/>
      <c r="Y81" s="2"/>
      <c r="Z81" s="2"/>
    </row>
    <row r="82" spans="1:26" ht="15.55">
      <c r="A82" s="19">
        <v>1985</v>
      </c>
      <c r="B82" s="324">
        <f>'TB2'!B82</f>
        <v>0.63748803734779358</v>
      </c>
      <c r="C82" s="519">
        <f>'TB2'!J82</f>
        <v>0.18416953086853027</v>
      </c>
      <c r="D82" s="520">
        <f>'TB2'!R82</f>
        <v>0.45331850647926331</v>
      </c>
      <c r="E82" s="318">
        <f>TB2b!B82</f>
        <v>0.36251196265220642</v>
      </c>
      <c r="F82" s="16">
        <f>TB2b!J82</f>
        <v>0.25844010710716248</v>
      </c>
      <c r="G82" s="16">
        <f>TB2b!R82</f>
        <v>0.12544624507427216</v>
      </c>
      <c r="H82" s="16">
        <f>TB2c!B82</f>
        <v>9.3722209334373474E-2</v>
      </c>
      <c r="I82" s="16">
        <f>TB2c!J82</f>
        <v>4.8211157321929932E-2</v>
      </c>
      <c r="J82" s="16">
        <f>TB2c!R82</f>
        <v>1.8093124032020569E-2</v>
      </c>
      <c r="K82" s="16">
        <v>2.3557366487845181E-3</v>
      </c>
      <c r="L82" s="56">
        <f t="shared" si="7"/>
        <v>0.23706571757793427</v>
      </c>
      <c r="M82" s="15">
        <f t="shared" si="8"/>
        <v>0.10407185554504395</v>
      </c>
      <c r="N82" s="15">
        <f t="shared" si="8"/>
        <v>0.13299386203289032</v>
      </c>
      <c r="O82" s="15">
        <f t="shared" si="5"/>
        <v>7.7235087752342224E-2</v>
      </c>
      <c r="P82" s="15">
        <f t="shared" si="6"/>
        <v>3.1724035739898682E-2</v>
      </c>
      <c r="Q82" s="15">
        <f t="shared" si="6"/>
        <v>4.5511052012443542E-2</v>
      </c>
      <c r="R82" s="15">
        <f t="shared" si="6"/>
        <v>3.0118033289909363E-2</v>
      </c>
      <c r="S82" s="14">
        <f t="shared" si="6"/>
        <v>1.5737387383236053E-2</v>
      </c>
      <c r="T82" s="15"/>
      <c r="U82" s="1012">
        <v>9.7047439116255095E-3</v>
      </c>
      <c r="V82" s="2"/>
      <c r="W82" s="2"/>
      <c r="X82" s="2"/>
      <c r="Y82" s="2"/>
      <c r="Z82" s="2"/>
    </row>
    <row r="83" spans="1:26" ht="15.55">
      <c r="A83" s="19">
        <v>1986</v>
      </c>
      <c r="B83" s="324">
        <f>'TB2'!B83</f>
        <v>0.63920572400093079</v>
      </c>
      <c r="C83" s="519">
        <f>'TB2'!J83</f>
        <v>0.18205899000167847</v>
      </c>
      <c r="D83" s="520">
        <f>'TB2'!R83</f>
        <v>0.45714673399925232</v>
      </c>
      <c r="E83" s="318">
        <f>TB2b!B83</f>
        <v>0.36079427599906921</v>
      </c>
      <c r="F83" s="16">
        <f>TB2b!J83</f>
        <v>0.25591707229614258</v>
      </c>
      <c r="G83" s="16">
        <f>TB2b!R83</f>
        <v>0.12223199754953384</v>
      </c>
      <c r="H83" s="16">
        <f>TB2c!B83</f>
        <v>9.0030945837497711E-2</v>
      </c>
      <c r="I83" s="16">
        <f>TB2c!J83</f>
        <v>4.538445919752121E-2</v>
      </c>
      <c r="J83" s="16">
        <f>TB2c!R83</f>
        <v>1.6558306291699409E-2</v>
      </c>
      <c r="K83" s="16">
        <v>5.5162888321460329E-3</v>
      </c>
      <c r="L83" s="56">
        <f t="shared" si="7"/>
        <v>0.23856227844953537</v>
      </c>
      <c r="M83" s="15">
        <f t="shared" si="8"/>
        <v>0.10487720370292664</v>
      </c>
      <c r="N83" s="15">
        <f t="shared" si="8"/>
        <v>0.13368507474660873</v>
      </c>
      <c r="O83" s="15">
        <f t="shared" si="5"/>
        <v>7.6847538352012634E-2</v>
      </c>
      <c r="P83" s="15">
        <f t="shared" si="6"/>
        <v>3.2201051712036133E-2</v>
      </c>
      <c r="Q83" s="15">
        <f t="shared" si="6"/>
        <v>4.4646486639976501E-2</v>
      </c>
      <c r="R83" s="15">
        <f t="shared" si="6"/>
        <v>2.88261529058218E-2</v>
      </c>
      <c r="S83" s="14">
        <f t="shared" si="6"/>
        <v>1.1042017459553376E-2</v>
      </c>
      <c r="T83" s="15"/>
      <c r="U83" s="1012">
        <v>9.9694880598681767E-3</v>
      </c>
      <c r="V83" s="2"/>
      <c r="W83" s="2"/>
      <c r="X83" s="2"/>
      <c r="Y83" s="2"/>
      <c r="Z83" s="2"/>
    </row>
    <row r="84" spans="1:26" ht="15.55">
      <c r="A84" s="19">
        <v>1987</v>
      </c>
      <c r="B84" s="324">
        <f>'TB2'!B84</f>
        <v>0.62870326638221741</v>
      </c>
      <c r="C84" s="519">
        <f>'TB2'!J84</f>
        <v>0.17814916372299194</v>
      </c>
      <c r="D84" s="520">
        <f>'TB2'!R84</f>
        <v>0.45055410265922546</v>
      </c>
      <c r="E84" s="318">
        <f>TB2b!B84</f>
        <v>0.37129673361778259</v>
      </c>
      <c r="F84" s="16">
        <f>TB2b!J84</f>
        <v>0.26824808120727539</v>
      </c>
      <c r="G84" s="16">
        <f>TB2b!R84</f>
        <v>0.13244308531284332</v>
      </c>
      <c r="H84" s="16">
        <f>TB2c!B84</f>
        <v>9.8300427198410034E-2</v>
      </c>
      <c r="I84" s="16">
        <f>TB2c!J84</f>
        <v>4.9200229346752167E-2</v>
      </c>
      <c r="J84" s="16">
        <f>TB2c!R84</f>
        <v>1.7605263739824295E-2</v>
      </c>
      <c r="K84" s="16">
        <v>6.0117160962405844E-3</v>
      </c>
      <c r="L84" s="56">
        <f t="shared" si="7"/>
        <v>0.23885364830493927</v>
      </c>
      <c r="M84" s="15">
        <f t="shared" si="8"/>
        <v>0.1030486524105072</v>
      </c>
      <c r="N84" s="15">
        <f t="shared" si="8"/>
        <v>0.13580499589443207</v>
      </c>
      <c r="O84" s="15">
        <f t="shared" si="5"/>
        <v>8.3242855966091156E-2</v>
      </c>
      <c r="P84" s="15">
        <f t="shared" si="6"/>
        <v>3.4142658114433289E-2</v>
      </c>
      <c r="Q84" s="15">
        <f t="shared" si="6"/>
        <v>4.9100197851657867E-2</v>
      </c>
      <c r="R84" s="15">
        <f t="shared" si="6"/>
        <v>3.1594965606927872E-2</v>
      </c>
      <c r="S84" s="14">
        <f t="shared" si="6"/>
        <v>1.159354764358371E-2</v>
      </c>
      <c r="T84" s="15"/>
      <c r="U84" s="1012">
        <v>1.3010161292535967E-2</v>
      </c>
      <c r="V84" s="2"/>
      <c r="W84" s="2"/>
      <c r="X84" s="2"/>
      <c r="Y84" s="2"/>
      <c r="Z84" s="2"/>
    </row>
    <row r="85" spans="1:26" ht="15.55">
      <c r="A85" s="19">
        <v>1988</v>
      </c>
      <c r="B85" s="324">
        <f>'TB2'!B85</f>
        <v>0.61468598246574402</v>
      </c>
      <c r="C85" s="519">
        <f>'TB2'!J85</f>
        <v>0.17475432157516479</v>
      </c>
      <c r="D85" s="520">
        <f>'TB2'!R85</f>
        <v>0.43993166089057922</v>
      </c>
      <c r="E85" s="318">
        <f>TB2b!B85</f>
        <v>0.38531401753425598</v>
      </c>
      <c r="F85" s="16">
        <f>TB2b!J85</f>
        <v>0.28406608104705811</v>
      </c>
      <c r="G85" s="16">
        <f>TB2b!R85</f>
        <v>0.14916391670703888</v>
      </c>
      <c r="H85" s="16">
        <f>TB2c!B85</f>
        <v>0.11454666405916214</v>
      </c>
      <c r="I85" s="16">
        <f>TB2c!J85</f>
        <v>6.1419740319252014E-2</v>
      </c>
      <c r="J85" s="16">
        <f>TB2c!R85</f>
        <v>2.4021539837121964E-2</v>
      </c>
      <c r="K85" s="16">
        <v>8.7960683040069765E-3</v>
      </c>
      <c r="L85" s="56">
        <f t="shared" si="7"/>
        <v>0.2361501008272171</v>
      </c>
      <c r="M85" s="15">
        <f t="shared" si="8"/>
        <v>0.10124793648719788</v>
      </c>
      <c r="N85" s="15">
        <f t="shared" si="8"/>
        <v>0.13490216434001923</v>
      </c>
      <c r="O85" s="15">
        <f t="shared" si="5"/>
        <v>8.7744176387786865E-2</v>
      </c>
      <c r="P85" s="15">
        <f t="shared" si="6"/>
        <v>3.461725264787674E-2</v>
      </c>
      <c r="Q85" s="15">
        <f t="shared" si="6"/>
        <v>5.3126923739910126E-2</v>
      </c>
      <c r="R85" s="15">
        <f t="shared" si="6"/>
        <v>3.7398200482130051E-2</v>
      </c>
      <c r="S85" s="14">
        <f t="shared" si="6"/>
        <v>1.5225471533114987E-2</v>
      </c>
      <c r="T85" s="15"/>
      <c r="U85" s="1012">
        <v>1.9903132937624798E-2</v>
      </c>
      <c r="V85" s="2"/>
      <c r="W85" s="2"/>
      <c r="X85" s="2"/>
      <c r="Y85" s="2"/>
      <c r="Z85" s="2"/>
    </row>
    <row r="86" spans="1:26" ht="15.55">
      <c r="A86" s="23">
        <v>1989</v>
      </c>
      <c r="B86" s="325">
        <f>'TB2'!B86</f>
        <v>0.61803892254829407</v>
      </c>
      <c r="C86" s="523">
        <f>'TB2'!J86</f>
        <v>0.17504817247390747</v>
      </c>
      <c r="D86" s="524">
        <f>'TB2'!R86</f>
        <v>0.4429907500743866</v>
      </c>
      <c r="E86" s="319">
        <f>TB2b!B86</f>
        <v>0.38196107745170593</v>
      </c>
      <c r="F86" s="22">
        <f>TB2b!J86</f>
        <v>0.2798784077167511</v>
      </c>
      <c r="G86" s="22">
        <f>TB2b!R86</f>
        <v>0.14446380734443665</v>
      </c>
      <c r="H86" s="22">
        <f>TB2c!B86</f>
        <v>0.10929217934608459</v>
      </c>
      <c r="I86" s="22">
        <f>TB2c!J86</f>
        <v>5.6494235992431641E-2</v>
      </c>
      <c r="J86" s="22">
        <f>TB2c!R86</f>
        <v>2.131439745426178E-2</v>
      </c>
      <c r="K86" s="22">
        <v>7.4683448381438096E-3</v>
      </c>
      <c r="L86" s="57">
        <f t="shared" si="7"/>
        <v>0.23749727010726929</v>
      </c>
      <c r="M86" s="21">
        <f t="shared" si="8"/>
        <v>0.10208266973495483</v>
      </c>
      <c r="N86" s="21">
        <f t="shared" si="8"/>
        <v>0.13541460037231445</v>
      </c>
      <c r="O86" s="21">
        <f t="shared" si="5"/>
        <v>8.7969571352005005E-2</v>
      </c>
      <c r="P86" s="21">
        <f t="shared" si="6"/>
        <v>3.5171627998352051E-2</v>
      </c>
      <c r="Q86" s="21">
        <f t="shared" si="6"/>
        <v>5.2797943353652954E-2</v>
      </c>
      <c r="R86" s="21">
        <f t="shared" si="6"/>
        <v>3.5179838538169861E-2</v>
      </c>
      <c r="S86" s="20">
        <f t="shared" si="6"/>
        <v>1.384605261611797E-2</v>
      </c>
      <c r="T86" s="15"/>
      <c r="U86" s="1012">
        <v>1.7404590540249964E-2</v>
      </c>
      <c r="V86" s="2"/>
      <c r="W86" s="2"/>
      <c r="X86" s="2"/>
      <c r="Y86" s="2"/>
      <c r="Z86" s="2"/>
    </row>
    <row r="87" spans="1:26" ht="15.55">
      <c r="A87" s="27">
        <v>1990</v>
      </c>
      <c r="B87" s="326">
        <f>'TB2'!B87</f>
        <v>0.61774915456771851</v>
      </c>
      <c r="C87" s="525">
        <f>'TB2'!J87</f>
        <v>0.17363953590393066</v>
      </c>
      <c r="D87" s="526">
        <f>'TB2'!R87</f>
        <v>0.44410961866378784</v>
      </c>
      <c r="E87" s="320">
        <f>TB2b!B87</f>
        <v>0.38225084543228149</v>
      </c>
      <c r="F87" s="26">
        <f>TB2b!J87</f>
        <v>0.27999061346054077</v>
      </c>
      <c r="G87" s="26">
        <f>TB2b!R87</f>
        <v>0.14485588669776917</v>
      </c>
      <c r="H87" s="26">
        <f>TB2c!B87</f>
        <v>0.109738789498806</v>
      </c>
      <c r="I87" s="26">
        <f>TB2c!J87</f>
        <v>5.649663507938385E-2</v>
      </c>
      <c r="J87" s="26">
        <f>TB2c!R87</f>
        <v>2.1309517323970795E-2</v>
      </c>
      <c r="K87" s="26">
        <v>7.757469900429078E-3</v>
      </c>
      <c r="L87" s="58">
        <f t="shared" si="7"/>
        <v>0.23739495873451233</v>
      </c>
      <c r="M87" s="25">
        <f t="shared" si="8"/>
        <v>0.10226023197174072</v>
      </c>
      <c r="N87" s="25">
        <f t="shared" si="8"/>
        <v>0.13513472676277161</v>
      </c>
      <c r="O87" s="25">
        <f t="shared" si="5"/>
        <v>8.8359251618385315E-2</v>
      </c>
      <c r="P87" s="25">
        <f t="shared" si="6"/>
        <v>3.5117097198963165E-2</v>
      </c>
      <c r="Q87" s="25">
        <f t="shared" si="6"/>
        <v>5.324215441942215E-2</v>
      </c>
      <c r="R87" s="25">
        <f t="shared" si="6"/>
        <v>3.5187117755413055E-2</v>
      </c>
      <c r="S87" s="24">
        <f t="shared" si="6"/>
        <v>1.3552047423541717E-2</v>
      </c>
      <c r="T87" s="15"/>
      <c r="U87" s="1012">
        <v>1.825676890631479E-2</v>
      </c>
      <c r="V87" s="2"/>
      <c r="W87" s="2"/>
      <c r="X87" s="2"/>
      <c r="Y87" s="2"/>
      <c r="Z87" s="2"/>
    </row>
    <row r="88" spans="1:26" ht="15.55">
      <c r="A88" s="19">
        <v>1991</v>
      </c>
      <c r="B88" s="324">
        <f>'TB2'!B88</f>
        <v>0.6192399263381958</v>
      </c>
      <c r="C88" s="519">
        <f>'TB2'!J88</f>
        <v>0.171700119972229</v>
      </c>
      <c r="D88" s="520">
        <f>'TB2'!R88</f>
        <v>0.4475398063659668</v>
      </c>
      <c r="E88" s="318">
        <f>TB2b!B88</f>
        <v>0.3807600736618042</v>
      </c>
      <c r="F88" s="16">
        <f>TB2b!J88</f>
        <v>0.27686634659767151</v>
      </c>
      <c r="G88" s="16">
        <f>TB2b!R88</f>
        <v>0.13819843530654907</v>
      </c>
      <c r="H88" s="16">
        <f>TB2c!B88</f>
        <v>0.10279944539070129</v>
      </c>
      <c r="I88" s="16">
        <f>TB2c!J88</f>
        <v>5.1993444561958313E-2</v>
      </c>
      <c r="J88" s="16">
        <f>TB2c!R88</f>
        <v>1.9723424687981606E-2</v>
      </c>
      <c r="K88" s="16">
        <v>7.1316080094337977E-3</v>
      </c>
      <c r="L88" s="56">
        <f t="shared" si="7"/>
        <v>0.24256163835525513</v>
      </c>
      <c r="M88" s="15">
        <f t="shared" si="8"/>
        <v>0.10389372706413269</v>
      </c>
      <c r="N88" s="15">
        <f t="shared" si="8"/>
        <v>0.13866791129112244</v>
      </c>
      <c r="O88" s="15">
        <f t="shared" si="5"/>
        <v>8.6204990744590759E-2</v>
      </c>
      <c r="P88" s="15">
        <f t="shared" si="6"/>
        <v>3.5398989915847778E-2</v>
      </c>
      <c r="Q88" s="15">
        <f t="shared" si="6"/>
        <v>5.0806000828742981E-2</v>
      </c>
      <c r="R88" s="15">
        <f t="shared" si="6"/>
        <v>3.2270019873976707E-2</v>
      </c>
      <c r="S88" s="14">
        <f t="shared" si="6"/>
        <v>1.2591816678547807E-2</v>
      </c>
      <c r="T88" s="15"/>
      <c r="U88" s="1012">
        <v>1.6079501141719094E-2</v>
      </c>
      <c r="V88" s="2"/>
      <c r="W88" s="2"/>
      <c r="X88" s="2"/>
      <c r="Y88" s="2"/>
      <c r="Z88" s="2"/>
    </row>
    <row r="89" spans="1:26" ht="15.55">
      <c r="A89" s="19">
        <v>1992</v>
      </c>
      <c r="B89" s="324">
        <f>'TB2'!B89</f>
        <v>0.60689792037010193</v>
      </c>
      <c r="C89" s="519">
        <f>'TB2'!J89</f>
        <v>0.16398578882217407</v>
      </c>
      <c r="D89" s="520">
        <f>'TB2'!R89</f>
        <v>0.44291213154792786</v>
      </c>
      <c r="E89" s="318">
        <f>TB2b!B89</f>
        <v>0.39310207962989807</v>
      </c>
      <c r="F89" s="16">
        <f>TB2b!J89</f>
        <v>0.28974401950836182</v>
      </c>
      <c r="G89" s="16">
        <f>TB2b!R89</f>
        <v>0.14945189654827118</v>
      </c>
      <c r="H89" s="16">
        <f>TB2c!B89</f>
        <v>0.11274835467338562</v>
      </c>
      <c r="I89" s="16">
        <f>TB2c!J89</f>
        <v>5.8546878397464752E-2</v>
      </c>
      <c r="J89" s="16">
        <f>TB2c!R89</f>
        <v>2.3461794480681419E-2</v>
      </c>
      <c r="K89" s="16">
        <v>8.5882264965913974E-3</v>
      </c>
      <c r="L89" s="56">
        <f t="shared" si="7"/>
        <v>0.24365018308162689</v>
      </c>
      <c r="M89" s="15">
        <f t="shared" si="8"/>
        <v>0.10335806012153625</v>
      </c>
      <c r="N89" s="15">
        <f t="shared" si="8"/>
        <v>0.14029212296009064</v>
      </c>
      <c r="O89" s="15">
        <f t="shared" si="5"/>
        <v>9.0905018150806427E-2</v>
      </c>
      <c r="P89" s="15">
        <f t="shared" si="6"/>
        <v>3.6703541874885559E-2</v>
      </c>
      <c r="Q89" s="15">
        <f t="shared" si="6"/>
        <v>5.4201476275920868E-2</v>
      </c>
      <c r="R89" s="15">
        <f t="shared" si="6"/>
        <v>3.5085083916783333E-2</v>
      </c>
      <c r="S89" s="14">
        <f t="shared" si="6"/>
        <v>1.4873567984090022E-2</v>
      </c>
      <c r="T89" s="15"/>
      <c r="U89" s="1012">
        <v>2.01681694243592E-2</v>
      </c>
      <c r="V89" s="2"/>
      <c r="W89" s="2"/>
      <c r="X89" s="2"/>
      <c r="Y89" s="2"/>
      <c r="Z89" s="2"/>
    </row>
    <row r="90" spans="1:26" ht="15.55">
      <c r="A90" s="19">
        <v>1993</v>
      </c>
      <c r="B90" s="324">
        <f>'TB2'!B90</f>
        <v>0.60917544364929199</v>
      </c>
      <c r="C90" s="519">
        <f>'TB2'!J90</f>
        <v>0.16477280855178833</v>
      </c>
      <c r="D90" s="520">
        <f>'TB2'!R90</f>
        <v>0.44440263509750366</v>
      </c>
      <c r="E90" s="318">
        <f>TB2b!B90</f>
        <v>0.39082455635070801</v>
      </c>
      <c r="F90" s="16">
        <f>TB2b!J90</f>
        <v>0.28656375408172607</v>
      </c>
      <c r="G90" s="16">
        <f>TB2b!R90</f>
        <v>0.14580124616622925</v>
      </c>
      <c r="H90" s="16">
        <f>TB2c!B90</f>
        <v>0.10972926765680313</v>
      </c>
      <c r="I90" s="16">
        <f>TB2c!J90</f>
        <v>5.7005632668733597E-2</v>
      </c>
      <c r="J90" s="16">
        <f>TB2c!R90</f>
        <v>2.3283354938030243E-2</v>
      </c>
      <c r="K90" s="16">
        <v>8.4753398506192852E-3</v>
      </c>
      <c r="L90" s="56">
        <f t="shared" si="7"/>
        <v>0.24502331018447876</v>
      </c>
      <c r="M90" s="15">
        <f t="shared" si="8"/>
        <v>0.10426080226898193</v>
      </c>
      <c r="N90" s="15">
        <f t="shared" si="8"/>
        <v>0.14076250791549683</v>
      </c>
      <c r="O90" s="15">
        <f t="shared" si="5"/>
        <v>8.8795613497495651E-2</v>
      </c>
      <c r="P90" s="15">
        <f t="shared" si="6"/>
        <v>3.6071978509426117E-2</v>
      </c>
      <c r="Q90" s="15">
        <f t="shared" si="6"/>
        <v>5.2723634988069534E-2</v>
      </c>
      <c r="R90" s="15">
        <f t="shared" si="6"/>
        <v>3.3722277730703354E-2</v>
      </c>
      <c r="S90" s="14">
        <f t="shared" si="6"/>
        <v>1.4808015087410958E-2</v>
      </c>
      <c r="T90" s="15"/>
      <c r="U90" s="1012">
        <v>1.7375977884318456E-2</v>
      </c>
      <c r="V90" s="2"/>
      <c r="W90" s="2"/>
      <c r="X90" s="2"/>
      <c r="Y90" s="2"/>
      <c r="Z90" s="2"/>
    </row>
    <row r="91" spans="1:26" ht="15.55">
      <c r="A91" s="19">
        <v>1994</v>
      </c>
      <c r="B91" s="324">
        <f>'TB2'!B91</f>
        <v>0.6066221296787262</v>
      </c>
      <c r="C91" s="519">
        <f>'TB2'!J91</f>
        <v>0.16400337219238281</v>
      </c>
      <c r="D91" s="520">
        <f>'TB2'!R91</f>
        <v>0.44261875748634338</v>
      </c>
      <c r="E91" s="318">
        <f>TB2b!B91</f>
        <v>0.3933778703212738</v>
      </c>
      <c r="F91" s="16">
        <f>TB2b!J91</f>
        <v>0.28828296065330505</v>
      </c>
      <c r="G91" s="16">
        <f>TB2b!R91</f>
        <v>0.14607396721839905</v>
      </c>
      <c r="H91" s="16">
        <f>TB2c!B91</f>
        <v>0.10969548672437668</v>
      </c>
      <c r="I91" s="16">
        <f>TB2c!J91</f>
        <v>5.6939855217933655E-2</v>
      </c>
      <c r="J91" s="16">
        <f>TB2c!R91</f>
        <v>2.2971920669078827E-2</v>
      </c>
      <c r="K91" s="16">
        <v>8.5641767940030991E-3</v>
      </c>
      <c r="L91" s="56">
        <f t="shared" si="7"/>
        <v>0.24730390310287476</v>
      </c>
      <c r="M91" s="15">
        <f t="shared" si="8"/>
        <v>0.10509490966796875</v>
      </c>
      <c r="N91" s="15">
        <f t="shared" si="8"/>
        <v>0.14220899343490601</v>
      </c>
      <c r="O91" s="15">
        <f t="shared" si="5"/>
        <v>8.9134112000465393E-2</v>
      </c>
      <c r="P91" s="15">
        <f t="shared" si="6"/>
        <v>3.6378480494022369E-2</v>
      </c>
      <c r="Q91" s="15">
        <f t="shared" si="6"/>
        <v>5.2755631506443024E-2</v>
      </c>
      <c r="R91" s="15">
        <f t="shared" si="6"/>
        <v>3.3967934548854828E-2</v>
      </c>
      <c r="S91" s="14">
        <f t="shared" si="6"/>
        <v>1.4407743875075728E-2</v>
      </c>
      <c r="T91" s="15"/>
      <c r="U91" s="1012">
        <v>1.7322505727484127E-2</v>
      </c>
      <c r="V91" s="2"/>
      <c r="W91" s="2"/>
      <c r="X91" s="2"/>
      <c r="Y91" s="2"/>
      <c r="Z91" s="2"/>
    </row>
    <row r="92" spans="1:26" ht="15.55">
      <c r="A92" s="19">
        <v>1995</v>
      </c>
      <c r="B92" s="324">
        <f>'TB2'!B92</f>
        <v>0.5990978479385376</v>
      </c>
      <c r="C92" s="519">
        <f>'TB2'!J92</f>
        <v>0.16022694110870361</v>
      </c>
      <c r="D92" s="520">
        <f>'TB2'!R92</f>
        <v>0.43887090682983398</v>
      </c>
      <c r="E92" s="318">
        <f>TB2b!B92</f>
        <v>0.4009021520614624</v>
      </c>
      <c r="F92" s="16">
        <f>TB2b!J92</f>
        <v>0.2957245409488678</v>
      </c>
      <c r="G92" s="16">
        <f>TB2b!R92</f>
        <v>0.15160277485847473</v>
      </c>
      <c r="H92" s="16">
        <f>TB2c!B92</f>
        <v>0.11419686675071716</v>
      </c>
      <c r="I92" s="16">
        <f>TB2c!J92</f>
        <v>5.9707082808017731E-2</v>
      </c>
      <c r="J92" s="16">
        <f>TB2c!R92</f>
        <v>2.3854158818721771E-2</v>
      </c>
      <c r="K92" s="16">
        <v>8.6316313123700715E-3</v>
      </c>
      <c r="L92" s="56">
        <f t="shared" si="7"/>
        <v>0.24929937720298767</v>
      </c>
      <c r="M92" s="15">
        <f t="shared" si="8"/>
        <v>0.1051776111125946</v>
      </c>
      <c r="N92" s="15">
        <f t="shared" si="8"/>
        <v>0.14412176609039307</v>
      </c>
      <c r="O92" s="15">
        <f t="shared" si="5"/>
        <v>9.1895692050457001E-2</v>
      </c>
      <c r="P92" s="15">
        <f t="shared" si="6"/>
        <v>3.7405908107757568E-2</v>
      </c>
      <c r="Q92" s="15">
        <f t="shared" si="6"/>
        <v>5.4489783942699432E-2</v>
      </c>
      <c r="R92" s="15">
        <f t="shared" si="6"/>
        <v>3.5852923989295959E-2</v>
      </c>
      <c r="S92" s="14">
        <f t="shared" si="6"/>
        <v>1.52225275063517E-2</v>
      </c>
      <c r="T92" s="15"/>
      <c r="U92" s="1012">
        <v>1.8149999999999999E-2</v>
      </c>
      <c r="V92" s="2"/>
      <c r="W92" s="2"/>
      <c r="X92" s="2"/>
      <c r="Y92" s="2"/>
      <c r="Z92" s="2"/>
    </row>
    <row r="93" spans="1:26" ht="15.55">
      <c r="A93" s="19">
        <v>1996</v>
      </c>
      <c r="B93" s="324">
        <f>'TB2'!B93</f>
        <v>0.58971282839775085</v>
      </c>
      <c r="C93" s="519">
        <f>'TB2'!J93</f>
        <v>0.15700435638427734</v>
      </c>
      <c r="D93" s="520">
        <f>'TB2'!R93</f>
        <v>0.43270847201347351</v>
      </c>
      <c r="E93" s="318">
        <f>TB2b!B93</f>
        <v>0.41028717160224915</v>
      </c>
      <c r="F93" s="16">
        <f>TB2b!J93</f>
        <v>0.30526214838027954</v>
      </c>
      <c r="G93" s="16">
        <f>TB2b!R93</f>
        <v>0.15900936722755432</v>
      </c>
      <c r="H93" s="16">
        <f>TB2c!B93</f>
        <v>0.12058349698781967</v>
      </c>
      <c r="I93" s="16">
        <f>TB2c!J93</f>
        <v>6.4732402563095093E-2</v>
      </c>
      <c r="J93" s="16">
        <f>TB2c!R93</f>
        <v>2.6736006140708923E-2</v>
      </c>
      <c r="K93" s="16">
        <v>9.9588127331782916E-3</v>
      </c>
      <c r="L93" s="56">
        <f t="shared" si="7"/>
        <v>0.25127780437469482</v>
      </c>
      <c r="M93" s="15">
        <f t="shared" si="8"/>
        <v>0.1050250232219696</v>
      </c>
      <c r="N93" s="15">
        <f t="shared" si="8"/>
        <v>0.14625278115272522</v>
      </c>
      <c r="O93" s="15">
        <f t="shared" si="5"/>
        <v>9.4276964664459229E-2</v>
      </c>
      <c r="P93" s="15">
        <f t="shared" si="6"/>
        <v>3.842587023973465E-2</v>
      </c>
      <c r="Q93" s="15">
        <f t="shared" si="6"/>
        <v>5.5851094424724579E-2</v>
      </c>
      <c r="R93" s="15">
        <f t="shared" si="6"/>
        <v>3.7996396422386169E-2</v>
      </c>
      <c r="S93" s="14">
        <f t="shared" si="6"/>
        <v>1.677719340753063E-2</v>
      </c>
      <c r="T93" s="15"/>
      <c r="U93" s="1012">
        <v>1.9730000000000001E-2</v>
      </c>
      <c r="V93" s="2"/>
      <c r="W93" s="2"/>
      <c r="X93" s="2"/>
      <c r="Y93" s="2"/>
      <c r="Z93" s="2"/>
    </row>
    <row r="94" spans="1:26" ht="15.55">
      <c r="A94" s="19">
        <v>1997</v>
      </c>
      <c r="B94" s="324">
        <f>'TB2'!B94</f>
        <v>0.58258384466171265</v>
      </c>
      <c r="C94" s="519">
        <f>'TB2'!J94</f>
        <v>0.15476447343826294</v>
      </c>
      <c r="D94" s="520">
        <f>'TB2'!R94</f>
        <v>0.42781937122344971</v>
      </c>
      <c r="E94" s="318">
        <f>TB2b!B94</f>
        <v>0.41741615533828735</v>
      </c>
      <c r="F94" s="16">
        <f>TB2b!J94</f>
        <v>0.31253898143768311</v>
      </c>
      <c r="G94" s="16">
        <f>TB2b!R94</f>
        <v>0.16530399024486542</v>
      </c>
      <c r="H94" s="16">
        <f>TB2c!B94</f>
        <v>0.12687684595584869</v>
      </c>
      <c r="I94" s="16">
        <f>TB2c!J94</f>
        <v>6.9131277501583099E-2</v>
      </c>
      <c r="J94" s="16">
        <f>TB2c!R94</f>
        <v>2.8120176866650581E-2</v>
      </c>
      <c r="K94" s="16">
        <v>1.0181637944785903E-2</v>
      </c>
      <c r="L94" s="56">
        <f t="shared" si="7"/>
        <v>0.25211216509342194</v>
      </c>
      <c r="M94" s="15">
        <f t="shared" si="8"/>
        <v>0.10487717390060425</v>
      </c>
      <c r="N94" s="15">
        <f t="shared" si="8"/>
        <v>0.14723499119281769</v>
      </c>
      <c r="O94" s="15">
        <f t="shared" si="5"/>
        <v>9.6172712743282318E-2</v>
      </c>
      <c r="P94" s="15">
        <f t="shared" si="6"/>
        <v>3.8427144289016724E-2</v>
      </c>
      <c r="Q94" s="15">
        <f t="shared" si="6"/>
        <v>5.7745568454265594E-2</v>
      </c>
      <c r="R94" s="15">
        <f t="shared" si="6"/>
        <v>4.1011100634932518E-2</v>
      </c>
      <c r="S94" s="14">
        <f t="shared" si="6"/>
        <v>1.7938538921864679E-2</v>
      </c>
      <c r="T94" s="15"/>
      <c r="U94" s="1012">
        <v>2.1949999999999997E-2</v>
      </c>
      <c r="V94" s="2"/>
      <c r="W94" s="2"/>
      <c r="X94" s="2"/>
      <c r="Y94" s="2"/>
      <c r="Z94" s="2"/>
    </row>
    <row r="95" spans="1:26" ht="15.55">
      <c r="A95" s="19">
        <v>1998</v>
      </c>
      <c r="B95" s="324">
        <f>'TB2'!B95</f>
        <v>0.5794733464717865</v>
      </c>
      <c r="C95" s="519">
        <f>'TB2'!J95</f>
        <v>0.15516370534896851</v>
      </c>
      <c r="D95" s="520">
        <f>'TB2'!R95</f>
        <v>0.42430964112281799</v>
      </c>
      <c r="E95" s="318">
        <f>TB2b!B95</f>
        <v>0.4205266535282135</v>
      </c>
      <c r="F95" s="16">
        <f>TB2b!J95</f>
        <v>0.31622901558876038</v>
      </c>
      <c r="G95" s="16">
        <f>TB2b!R95</f>
        <v>0.16775745153427124</v>
      </c>
      <c r="H95" s="16">
        <f>TB2c!B95</f>
        <v>0.12818171083927155</v>
      </c>
      <c r="I95" s="16">
        <f>TB2c!J95</f>
        <v>6.9401226937770844E-2</v>
      </c>
      <c r="J95" s="16">
        <f>TB2c!R95</f>
        <v>2.8316924348473549E-2</v>
      </c>
      <c r="K95" s="16">
        <v>1.0005217949773207E-2</v>
      </c>
      <c r="L95" s="56">
        <f t="shared" si="7"/>
        <v>0.25276920199394226</v>
      </c>
      <c r="M95" s="15">
        <f t="shared" si="8"/>
        <v>0.10429763793945313</v>
      </c>
      <c r="N95" s="15">
        <f t="shared" si="8"/>
        <v>0.14847156405448914</v>
      </c>
      <c r="O95" s="15">
        <f t="shared" si="5"/>
        <v>9.8356224596500397E-2</v>
      </c>
      <c r="P95" s="15">
        <f t="shared" si="6"/>
        <v>3.9575740694999695E-2</v>
      </c>
      <c r="Q95" s="15">
        <f t="shared" si="6"/>
        <v>5.8780483901500702E-2</v>
      </c>
      <c r="R95" s="15">
        <f t="shared" si="6"/>
        <v>4.1084302589297295E-2</v>
      </c>
      <c r="S95" s="14">
        <f t="shared" si="6"/>
        <v>1.8311706398700341E-2</v>
      </c>
      <c r="T95" s="15"/>
      <c r="U95" s="1012">
        <v>2.4060000000000002E-2</v>
      </c>
      <c r="V95" s="2"/>
      <c r="W95" s="2"/>
      <c r="X95" s="2"/>
      <c r="Y95" s="2"/>
      <c r="Z95" s="2"/>
    </row>
    <row r="96" spans="1:26" ht="15.55">
      <c r="A96" s="23">
        <v>1999</v>
      </c>
      <c r="B96" s="325">
        <f>'TB2'!B96</f>
        <v>0.57302993535995483</v>
      </c>
      <c r="C96" s="523">
        <f>'TB2'!J96</f>
        <v>0.15392929315567017</v>
      </c>
      <c r="D96" s="524">
        <f>'TB2'!R96</f>
        <v>0.41910064220428467</v>
      </c>
      <c r="E96" s="319">
        <f>TB2b!B96</f>
        <v>0.42697006464004517</v>
      </c>
      <c r="F96" s="22">
        <f>TB2b!J96</f>
        <v>0.32297098636627197</v>
      </c>
      <c r="G96" s="22">
        <f>TB2b!R96</f>
        <v>0.17470051348209381</v>
      </c>
      <c r="H96" s="22">
        <f>TB2c!B96</f>
        <v>0.13468530774116516</v>
      </c>
      <c r="I96" s="22">
        <f>TB2c!J96</f>
        <v>7.3987998068332672E-2</v>
      </c>
      <c r="J96" s="22">
        <f>TB2c!R96</f>
        <v>3.1013777479529381E-2</v>
      </c>
      <c r="K96" s="22">
        <v>1.1475817493174615E-2</v>
      </c>
      <c r="L96" s="57">
        <f t="shared" si="7"/>
        <v>0.25226955115795135</v>
      </c>
      <c r="M96" s="21">
        <f t="shared" si="8"/>
        <v>0.10399907827377319</v>
      </c>
      <c r="N96" s="21">
        <f t="shared" si="8"/>
        <v>0.14827047288417816</v>
      </c>
      <c r="O96" s="21">
        <f t="shared" si="5"/>
        <v>0.10071251541376114</v>
      </c>
      <c r="P96" s="21">
        <f t="shared" si="6"/>
        <v>4.001520574092865E-2</v>
      </c>
      <c r="Q96" s="21">
        <f t="shared" si="6"/>
        <v>6.0697309672832489E-2</v>
      </c>
      <c r="R96" s="21">
        <f t="shared" si="6"/>
        <v>4.2974220588803291E-2</v>
      </c>
      <c r="S96" s="20">
        <f t="shared" si="6"/>
        <v>1.9537959986354766E-2</v>
      </c>
      <c r="T96" s="15"/>
      <c r="U96" s="1012">
        <v>2.6329999999999999E-2</v>
      </c>
      <c r="V96" s="2"/>
      <c r="W96" s="2"/>
      <c r="X96" s="2"/>
      <c r="Y96" s="2"/>
      <c r="Z96" s="2"/>
    </row>
    <row r="97" spans="1:26" ht="15.55">
      <c r="A97" s="27">
        <v>2000</v>
      </c>
      <c r="B97" s="326">
        <f>'TB2'!B97</f>
        <v>0.56777569651603699</v>
      </c>
      <c r="C97" s="525">
        <f>'TB2'!J97</f>
        <v>0.15223062038421631</v>
      </c>
      <c r="D97" s="526">
        <f>'TB2'!R97</f>
        <v>0.41554507613182068</v>
      </c>
      <c r="E97" s="320">
        <f>TB2b!B97</f>
        <v>0.43222430348396301</v>
      </c>
      <c r="F97" s="26">
        <f>TB2b!J97</f>
        <v>0.32837691903114319</v>
      </c>
      <c r="G97" s="26">
        <f>TB2b!R97</f>
        <v>0.18013389408588409</v>
      </c>
      <c r="H97" s="26">
        <f>TB2c!B97</f>
        <v>0.13987636566162109</v>
      </c>
      <c r="I97" s="26">
        <f>TB2c!J97</f>
        <v>7.8331664204597473E-2</v>
      </c>
      <c r="J97" s="26">
        <f>TB2c!R97</f>
        <v>3.3202629536390305E-2</v>
      </c>
      <c r="K97" s="26">
        <v>1.2093314043853774E-2</v>
      </c>
      <c r="L97" s="58">
        <f t="shared" si="7"/>
        <v>0.25209040939807892</v>
      </c>
      <c r="M97" s="25">
        <f t="shared" si="8"/>
        <v>0.10384738445281982</v>
      </c>
      <c r="N97" s="25">
        <f t="shared" si="8"/>
        <v>0.14824302494525909</v>
      </c>
      <c r="O97" s="25">
        <f t="shared" si="5"/>
        <v>0.10180222988128662</v>
      </c>
      <c r="P97" s="25">
        <f t="shared" si="6"/>
        <v>4.0257528424263E-2</v>
      </c>
      <c r="Q97" s="25">
        <f t="shared" si="6"/>
        <v>6.1544701457023621E-2</v>
      </c>
      <c r="R97" s="25">
        <f t="shared" si="6"/>
        <v>4.5129034668207169E-2</v>
      </c>
      <c r="S97" s="24">
        <f t="shared" si="6"/>
        <v>2.1109315492536529E-2</v>
      </c>
      <c r="T97" s="15"/>
      <c r="U97" s="1012">
        <v>2.8410000000000001E-2</v>
      </c>
      <c r="V97" s="2"/>
      <c r="W97" s="2"/>
      <c r="X97" s="2"/>
      <c r="Y97" s="2"/>
      <c r="Z97" s="2"/>
    </row>
    <row r="98" spans="1:26" ht="15.55">
      <c r="A98" s="19">
        <v>2001</v>
      </c>
      <c r="B98" s="324">
        <f>'TB2'!B98</f>
        <v>0.57801136374473572</v>
      </c>
      <c r="C98" s="519">
        <f>'TB2'!J98</f>
        <v>0.15518802404403687</v>
      </c>
      <c r="D98" s="520">
        <f>'TB2'!R98</f>
        <v>0.42282333970069885</v>
      </c>
      <c r="E98" s="318">
        <f>TB2b!B98</f>
        <v>0.42198863625526428</v>
      </c>
      <c r="F98" s="16">
        <f>TB2b!J98</f>
        <v>0.31723266839981079</v>
      </c>
      <c r="G98" s="16">
        <f>TB2b!R98</f>
        <v>0.170632004737854</v>
      </c>
      <c r="H98" s="16">
        <f>TB2c!B98</f>
        <v>0.1314430832862854</v>
      </c>
      <c r="I98" s="16">
        <f>TB2c!J98</f>
        <v>7.2596460580825806E-2</v>
      </c>
      <c r="J98" s="16">
        <f>TB2c!R98</f>
        <v>3.049263171851635E-2</v>
      </c>
      <c r="K98" s="16">
        <v>1.1806419595359219E-2</v>
      </c>
      <c r="L98" s="56">
        <f t="shared" si="7"/>
        <v>0.25135663151741028</v>
      </c>
      <c r="M98" s="15">
        <f t="shared" si="8"/>
        <v>0.10475596785545349</v>
      </c>
      <c r="N98" s="15">
        <f t="shared" si="8"/>
        <v>0.14660066366195679</v>
      </c>
      <c r="O98" s="15">
        <f t="shared" si="5"/>
        <v>9.8035544157028198E-2</v>
      </c>
      <c r="P98" s="15">
        <f t="shared" si="6"/>
        <v>3.9188921451568604E-2</v>
      </c>
      <c r="Q98" s="15">
        <f t="shared" si="6"/>
        <v>5.8846622705459595E-2</v>
      </c>
      <c r="R98" s="15">
        <f t="shared" si="6"/>
        <v>4.2103828862309456E-2</v>
      </c>
      <c r="S98" s="14">
        <f t="shared" si="6"/>
        <v>1.8686212123157131E-2</v>
      </c>
      <c r="T98" s="15"/>
      <c r="U98" s="1012">
        <v>2.4020000000000003E-2</v>
      </c>
      <c r="V98" s="2"/>
      <c r="W98" s="2"/>
      <c r="X98" s="2"/>
      <c r="Y98" s="2"/>
      <c r="Z98" s="2"/>
    </row>
    <row r="99" spans="1:26" ht="15.55">
      <c r="A99" s="19">
        <v>2002</v>
      </c>
      <c r="B99" s="324">
        <f>'TB2'!B99</f>
        <v>0.57874158024787903</v>
      </c>
      <c r="C99" s="519">
        <f>'TB2'!J99</f>
        <v>0.15440207719802856</v>
      </c>
      <c r="D99" s="520">
        <f>'TB2'!R99</f>
        <v>0.42433950304985046</v>
      </c>
      <c r="E99" s="318">
        <f>TB2b!B99</f>
        <v>0.42125841975212097</v>
      </c>
      <c r="F99" s="16">
        <f>TB2b!J99</f>
        <v>0.31620308756828308</v>
      </c>
      <c r="G99" s="16">
        <f>TB2b!R99</f>
        <v>0.16867513954639435</v>
      </c>
      <c r="H99" s="16">
        <f>TB2c!B99</f>
        <v>0.12912270426750183</v>
      </c>
      <c r="I99" s="16">
        <f>TB2c!J99</f>
        <v>7.0754237473011017E-2</v>
      </c>
      <c r="J99" s="16">
        <f>TB2c!R99</f>
        <v>2.9820697382092476E-2</v>
      </c>
      <c r="K99" s="16">
        <v>1.1881504763987362E-2</v>
      </c>
      <c r="L99" s="56">
        <f t="shared" si="7"/>
        <v>0.25258328020572662</v>
      </c>
      <c r="M99" s="15">
        <f t="shared" si="8"/>
        <v>0.10505533218383789</v>
      </c>
      <c r="N99" s="15">
        <f t="shared" si="8"/>
        <v>0.14752794802188873</v>
      </c>
      <c r="O99" s="15">
        <f t="shared" si="5"/>
        <v>9.7920902073383331E-2</v>
      </c>
      <c r="P99" s="15">
        <f t="shared" si="6"/>
        <v>3.9552435278892517E-2</v>
      </c>
      <c r="Q99" s="15">
        <f t="shared" si="6"/>
        <v>5.8368466794490814E-2</v>
      </c>
      <c r="R99" s="15">
        <f t="shared" si="6"/>
        <v>4.0933540090918541E-2</v>
      </c>
      <c r="S99" s="14">
        <f t="shared" si="6"/>
        <v>1.7939192618105115E-2</v>
      </c>
      <c r="T99" s="15"/>
      <c r="U99" s="1012">
        <v>2.3010000000000003E-2</v>
      </c>
      <c r="V99" s="2"/>
      <c r="W99" s="2"/>
      <c r="X99" s="2"/>
      <c r="Y99" s="2"/>
      <c r="Z99" s="2"/>
    </row>
    <row r="100" spans="1:26" ht="15.55">
      <c r="A100" s="19">
        <v>2003</v>
      </c>
      <c r="B100" s="324">
        <f>'TB2'!B100</f>
        <v>0.57727393507957458</v>
      </c>
      <c r="C100" s="519">
        <f>'TB2'!J100</f>
        <v>0.15130609273910522</v>
      </c>
      <c r="D100" s="520">
        <f>'TB2'!R100</f>
        <v>0.42596784234046936</v>
      </c>
      <c r="E100" s="318">
        <f>TB2b!B100</f>
        <v>0.42272606492042542</v>
      </c>
      <c r="F100" s="16">
        <f>TB2b!J100</f>
        <v>0.31715145707130432</v>
      </c>
      <c r="G100" s="16">
        <f>TB2b!R100</f>
        <v>0.17027407884597778</v>
      </c>
      <c r="H100" s="16">
        <f>TB2c!B100</f>
        <v>0.1311107873916626</v>
      </c>
      <c r="I100" s="16">
        <f>TB2c!J100</f>
        <v>7.2620518505573273E-2</v>
      </c>
      <c r="J100" s="16">
        <f>TB2c!R100</f>
        <v>3.1426843255758286E-2</v>
      </c>
      <c r="K100" s="16">
        <v>1.2776422376724298E-2</v>
      </c>
      <c r="L100" s="56">
        <f t="shared" si="7"/>
        <v>0.25245198607444763</v>
      </c>
      <c r="M100" s="15">
        <f t="shared" si="8"/>
        <v>0.10557460784912109</v>
      </c>
      <c r="N100" s="15">
        <f t="shared" si="8"/>
        <v>0.14687737822532654</v>
      </c>
      <c r="O100" s="15">
        <f t="shared" si="5"/>
        <v>9.765356034040451E-2</v>
      </c>
      <c r="P100" s="15">
        <f t="shared" si="6"/>
        <v>3.9163291454315186E-2</v>
      </c>
      <c r="Q100" s="15">
        <f t="shared" si="6"/>
        <v>5.8490268886089325E-2</v>
      </c>
      <c r="R100" s="15">
        <f t="shared" si="6"/>
        <v>4.1193675249814987E-2</v>
      </c>
      <c r="S100" s="14">
        <f t="shared" si="6"/>
        <v>1.8650420879033985E-2</v>
      </c>
      <c r="T100" s="15"/>
      <c r="U100" s="1012">
        <v>2.4380000000000002E-2</v>
      </c>
      <c r="V100" s="2"/>
      <c r="W100" s="2"/>
      <c r="X100" s="2"/>
      <c r="Y100" s="2"/>
      <c r="Z100" s="2"/>
    </row>
    <row r="101" spans="1:26" ht="15.55">
      <c r="A101" s="19">
        <v>2004</v>
      </c>
      <c r="B101" s="324">
        <f>'TB2'!B101</f>
        <v>0.56745317578315735</v>
      </c>
      <c r="C101" s="519">
        <f>'TB2'!J101</f>
        <v>0.14812785387039185</v>
      </c>
      <c r="D101" s="520">
        <f>'TB2'!R101</f>
        <v>0.4193253219127655</v>
      </c>
      <c r="E101" s="318">
        <f>TB2b!B101</f>
        <v>0.43254682421684265</v>
      </c>
      <c r="F101" s="16">
        <f>TB2b!J101</f>
        <v>0.32809978723526001</v>
      </c>
      <c r="G101" s="16">
        <f>TB2b!R101</f>
        <v>0.18083925545215607</v>
      </c>
      <c r="H101" s="16">
        <f>TB2c!B101</f>
        <v>0.14079411327838898</v>
      </c>
      <c r="I101" s="16">
        <f>TB2c!J101</f>
        <v>7.9549342393875122E-2</v>
      </c>
      <c r="J101" s="16">
        <f>TB2c!R101</f>
        <v>3.5071209073066711E-2</v>
      </c>
      <c r="K101" s="16">
        <v>1.3959504075014315E-2</v>
      </c>
      <c r="L101" s="56">
        <f t="shared" si="7"/>
        <v>0.25170756876468658</v>
      </c>
      <c r="M101" s="15">
        <f t="shared" si="8"/>
        <v>0.10444703698158264</v>
      </c>
      <c r="N101" s="15">
        <f t="shared" si="8"/>
        <v>0.14726053178310394</v>
      </c>
      <c r="O101" s="15">
        <f t="shared" si="5"/>
        <v>0.10128991305828094</v>
      </c>
      <c r="P101" s="15">
        <f t="shared" si="6"/>
        <v>4.004514217376709E-2</v>
      </c>
      <c r="Q101" s="15">
        <f t="shared" si="6"/>
        <v>6.1244770884513855E-2</v>
      </c>
      <c r="R101" s="15">
        <f t="shared" si="6"/>
        <v>4.4478133320808411E-2</v>
      </c>
      <c r="S101" s="14">
        <f t="shared" si="6"/>
        <v>2.1111704998052396E-2</v>
      </c>
      <c r="T101" s="15"/>
      <c r="U101" s="1012">
        <v>2.8700000000000003E-2</v>
      </c>
      <c r="V101" s="2"/>
      <c r="W101" s="2"/>
      <c r="X101" s="2"/>
      <c r="Y101" s="2"/>
      <c r="Z101" s="2"/>
    </row>
    <row r="102" spans="1:26" ht="15.55">
      <c r="A102" s="19">
        <v>2005</v>
      </c>
      <c r="B102" s="324">
        <f>'TB2'!B102</f>
        <v>0.55690285563468933</v>
      </c>
      <c r="C102" s="519">
        <f>'TB2'!J102</f>
        <v>0.14487969875335693</v>
      </c>
      <c r="D102" s="520">
        <f>'TB2'!R102</f>
        <v>0.4120231568813324</v>
      </c>
      <c r="E102" s="318">
        <f>TB2b!B102</f>
        <v>0.44309714436531067</v>
      </c>
      <c r="F102" s="16">
        <f>TB2b!J102</f>
        <v>0.33902618288993835</v>
      </c>
      <c r="G102" s="16">
        <f>TB2b!R102</f>
        <v>0.19046537578105927</v>
      </c>
      <c r="H102" s="16">
        <f>TB2c!B102</f>
        <v>0.14999222755432129</v>
      </c>
      <c r="I102" s="16">
        <f>TB2c!J102</f>
        <v>8.6997769773006439E-2</v>
      </c>
      <c r="J102" s="16">
        <f>TB2c!R102</f>
        <v>3.8542561233043671E-2</v>
      </c>
      <c r="K102" s="16">
        <v>1.5037383661450585E-2</v>
      </c>
      <c r="L102" s="56">
        <f t="shared" si="7"/>
        <v>0.2526317685842514</v>
      </c>
      <c r="M102" s="15">
        <f t="shared" si="8"/>
        <v>0.10407096147537231</v>
      </c>
      <c r="N102" s="15">
        <f t="shared" si="8"/>
        <v>0.14856080710887909</v>
      </c>
      <c r="O102" s="15">
        <f t="shared" si="5"/>
        <v>0.10346760600805283</v>
      </c>
      <c r="P102" s="15">
        <f t="shared" si="6"/>
        <v>4.0473148226737976E-2</v>
      </c>
      <c r="Q102" s="15">
        <f t="shared" si="6"/>
        <v>6.299445778131485E-2</v>
      </c>
      <c r="R102" s="15">
        <f t="shared" si="6"/>
        <v>4.8455208539962769E-2</v>
      </c>
      <c r="S102" s="14">
        <f t="shared" si="6"/>
        <v>2.3505177571593087E-2</v>
      </c>
      <c r="T102" s="15"/>
      <c r="U102" s="1012">
        <v>3.288E-2</v>
      </c>
      <c r="V102" s="2"/>
      <c r="W102" s="2"/>
      <c r="X102" s="2"/>
      <c r="Y102" s="2"/>
      <c r="Z102" s="2"/>
    </row>
    <row r="103" spans="1:26" ht="15.55">
      <c r="A103" s="19">
        <v>2006</v>
      </c>
      <c r="B103" s="324">
        <f>'TB2'!B103</f>
        <v>0.5475345253944397</v>
      </c>
      <c r="C103" s="519">
        <f>'TB2'!J103</f>
        <v>0.14211374521255493</v>
      </c>
      <c r="D103" s="520">
        <f>'TB2'!R103</f>
        <v>0.40542078018188477</v>
      </c>
      <c r="E103" s="318">
        <f>TB2b!B103</f>
        <v>0.4524654746055603</v>
      </c>
      <c r="F103" s="16">
        <f>TB2b!J103</f>
        <v>0.34844055771827698</v>
      </c>
      <c r="G103" s="16">
        <f>TB2b!R103</f>
        <v>0.19761909544467926</v>
      </c>
      <c r="H103" s="16">
        <f>TB2c!B103</f>
        <v>0.15582439303398132</v>
      </c>
      <c r="I103" s="16">
        <f>TB2c!J103</f>
        <v>9.0244241058826447E-2</v>
      </c>
      <c r="J103" s="16">
        <f>TB2c!R103</f>
        <v>3.9778485894203186E-2</v>
      </c>
      <c r="K103" s="16">
        <v>1.5880611171786602E-2</v>
      </c>
      <c r="L103" s="56">
        <f t="shared" si="7"/>
        <v>0.25484637916088104</v>
      </c>
      <c r="M103" s="15">
        <f t="shared" si="8"/>
        <v>0.10402491688728333</v>
      </c>
      <c r="N103" s="15">
        <f t="shared" si="8"/>
        <v>0.15082146227359772</v>
      </c>
      <c r="O103" s="15">
        <f t="shared" si="5"/>
        <v>0.10737485438585281</v>
      </c>
      <c r="P103" s="15">
        <f t="shared" si="6"/>
        <v>4.1794702410697937E-2</v>
      </c>
      <c r="Q103" s="15">
        <f t="shared" si="6"/>
        <v>6.5580151975154877E-2</v>
      </c>
      <c r="R103" s="15">
        <f t="shared" si="6"/>
        <v>5.046575516462326E-2</v>
      </c>
      <c r="S103" s="14">
        <f t="shared" si="6"/>
        <v>2.3897874722416584E-2</v>
      </c>
      <c r="T103" s="15"/>
      <c r="U103" s="1012">
        <v>3.3230000000000003E-2</v>
      </c>
      <c r="V103" s="2"/>
      <c r="W103" s="2"/>
      <c r="X103" s="2"/>
      <c r="Y103" s="2"/>
      <c r="Z103" s="2"/>
    </row>
    <row r="104" spans="1:26" ht="15.55">
      <c r="A104" s="19">
        <v>2007</v>
      </c>
      <c r="B104" s="324">
        <f>'TB2'!B104</f>
        <v>0.54954108595848083</v>
      </c>
      <c r="C104" s="519">
        <f>'TB2'!J104</f>
        <v>0.1440625786781311</v>
      </c>
      <c r="D104" s="520">
        <f>'TB2'!R104</f>
        <v>0.40547850728034973</v>
      </c>
      <c r="E104" s="318">
        <f>TB2b!B104</f>
        <v>0.45045891404151917</v>
      </c>
      <c r="F104" s="16">
        <f>TB2b!J104</f>
        <v>0.34618359804153442</v>
      </c>
      <c r="G104" s="16">
        <f>TB2b!R104</f>
        <v>0.19560445845127106</v>
      </c>
      <c r="H104" s="16">
        <f>TB2c!B104</f>
        <v>0.15409284830093384</v>
      </c>
      <c r="I104" s="16">
        <f>TB2c!J104</f>
        <v>8.9860402047634125E-2</v>
      </c>
      <c r="J104" s="16">
        <f>TB2c!R104</f>
        <v>4.1048552840948105E-2</v>
      </c>
      <c r="K104" s="16">
        <v>1.7409727101487436E-2</v>
      </c>
      <c r="L104" s="56">
        <f t="shared" si="7"/>
        <v>0.25485445559024811</v>
      </c>
      <c r="M104" s="15">
        <f t="shared" si="8"/>
        <v>0.10427531599998474</v>
      </c>
      <c r="N104" s="15">
        <f t="shared" si="8"/>
        <v>0.15057913959026337</v>
      </c>
      <c r="O104" s="15">
        <f t="shared" si="5"/>
        <v>0.10574405640363693</v>
      </c>
      <c r="P104" s="15">
        <f t="shared" si="6"/>
        <v>4.1511610150337219E-2</v>
      </c>
      <c r="Q104" s="15">
        <f t="shared" si="6"/>
        <v>6.4232446253299713E-2</v>
      </c>
      <c r="R104" s="15">
        <f t="shared" si="6"/>
        <v>4.881184920668602E-2</v>
      </c>
      <c r="S104" s="14">
        <f t="shared" si="6"/>
        <v>2.3638825739460669E-2</v>
      </c>
      <c r="T104" s="15"/>
      <c r="U104" s="1012">
        <v>3.5290000000000002E-2</v>
      </c>
      <c r="V104" s="2"/>
      <c r="W104" s="2"/>
      <c r="X104" s="2"/>
      <c r="Y104" s="2"/>
      <c r="Z104" s="2"/>
    </row>
    <row r="105" spans="1:26" ht="15.55">
      <c r="A105" s="19">
        <v>2008</v>
      </c>
      <c r="B105" s="324">
        <f>'TB2'!B105</f>
        <v>0.55465289950370789</v>
      </c>
      <c r="C105" s="519">
        <f>'TB2'!J105</f>
        <v>0.14364165067672729</v>
      </c>
      <c r="D105" s="520">
        <f>'TB2'!R105</f>
        <v>0.41101124882698059</v>
      </c>
      <c r="E105" s="318">
        <f>TB2b!B105</f>
        <v>0.44534710049629211</v>
      </c>
      <c r="F105" s="16">
        <f>TB2b!J105</f>
        <v>0.34054809808731079</v>
      </c>
      <c r="G105" s="16">
        <f>TB2b!R105</f>
        <v>0.1920759379863739</v>
      </c>
      <c r="H105" s="16">
        <f>TB2c!B105</f>
        <v>0.15162768959999084</v>
      </c>
      <c r="I105" s="16">
        <f>TB2c!J105</f>
        <v>8.9053787291049957E-2</v>
      </c>
      <c r="J105" s="16">
        <f>TB2c!R105</f>
        <v>4.1487764567136765E-2</v>
      </c>
      <c r="K105" s="16">
        <v>1.8346768731611358E-2</v>
      </c>
      <c r="L105" s="56">
        <f t="shared" si="7"/>
        <v>0.25327116250991821</v>
      </c>
      <c r="M105" s="15">
        <f t="shared" si="8"/>
        <v>0.10479900240898132</v>
      </c>
      <c r="N105" s="15">
        <f t="shared" si="8"/>
        <v>0.14847216010093689</v>
      </c>
      <c r="O105" s="15">
        <f t="shared" si="5"/>
        <v>0.10302215069532394</v>
      </c>
      <c r="P105" s="15">
        <f t="shared" si="6"/>
        <v>4.0448248386383057E-2</v>
      </c>
      <c r="Q105" s="15">
        <f t="shared" si="6"/>
        <v>6.2573902308940887E-2</v>
      </c>
      <c r="R105" s="15">
        <f t="shared" si="6"/>
        <v>4.7566022723913193E-2</v>
      </c>
      <c r="S105" s="14">
        <f t="shared" si="6"/>
        <v>2.3140995835525407E-2</v>
      </c>
      <c r="T105" s="15"/>
      <c r="U105" s="1012">
        <v>3.3730000000000003E-2</v>
      </c>
      <c r="V105" s="2"/>
      <c r="W105" s="2"/>
      <c r="X105" s="2"/>
      <c r="Y105" s="2"/>
      <c r="Z105" s="2"/>
    </row>
    <row r="106" spans="1:26" ht="15.55">
      <c r="A106" s="23">
        <v>2009</v>
      </c>
      <c r="B106" s="325">
        <f>'TB2'!B106</f>
        <v>0.56236407160758972</v>
      </c>
      <c r="C106" s="523">
        <f>'TB2'!J106</f>
        <v>0.14183878898620605</v>
      </c>
      <c r="D106" s="524">
        <f>'TB2'!R106</f>
        <v>0.42052528262138367</v>
      </c>
      <c r="E106" s="319">
        <f>TB2b!B106</f>
        <v>0.43763592839241028</v>
      </c>
      <c r="F106" s="22">
        <f>TB2b!J106</f>
        <v>0.33120599389076233</v>
      </c>
      <c r="G106" s="22">
        <f>TB2b!R106</f>
        <v>0.18387733399868011</v>
      </c>
      <c r="H106" s="22">
        <f>TB2c!B106</f>
        <v>0.14500080049037933</v>
      </c>
      <c r="I106" s="22">
        <f>TB2c!J106</f>
        <v>8.6046941578388214E-2</v>
      </c>
      <c r="J106" s="22">
        <f>TB2c!R106</f>
        <v>4.2542502284049988E-2</v>
      </c>
      <c r="K106" s="22">
        <v>2.035191124446465E-2</v>
      </c>
      <c r="L106" s="57">
        <f t="shared" si="7"/>
        <v>0.25375859439373016</v>
      </c>
      <c r="M106" s="21">
        <f t="shared" si="8"/>
        <v>0.10642993450164795</v>
      </c>
      <c r="N106" s="21">
        <f t="shared" si="8"/>
        <v>0.14732865989208221</v>
      </c>
      <c r="O106" s="21">
        <f t="shared" si="5"/>
        <v>9.7830392420291901E-2</v>
      </c>
      <c r="P106" s="21">
        <f t="shared" si="6"/>
        <v>3.8876533508300781E-2</v>
      </c>
      <c r="Q106" s="21">
        <f t="shared" si="6"/>
        <v>5.8953858911991119E-2</v>
      </c>
      <c r="R106" s="21">
        <f t="shared" si="6"/>
        <v>4.3504439294338226E-2</v>
      </c>
      <c r="S106" s="20">
        <f t="shared" si="6"/>
        <v>2.2190591039585338E-2</v>
      </c>
      <c r="T106" s="15"/>
      <c r="U106" s="1012">
        <v>3.065E-2</v>
      </c>
      <c r="V106" s="2"/>
      <c r="W106" s="2"/>
      <c r="X106" s="2"/>
      <c r="Y106" s="2"/>
      <c r="Z106" s="2"/>
    </row>
    <row r="107" spans="1:26" ht="15.55">
      <c r="A107" s="19">
        <v>2010</v>
      </c>
      <c r="B107" s="324">
        <f>'TB2'!B107</f>
        <v>0.5472646951675415</v>
      </c>
      <c r="C107" s="519">
        <f>'TB2'!J107</f>
        <v>0.13660311698913574</v>
      </c>
      <c r="D107" s="520">
        <f>'TB2'!R107</f>
        <v>0.41066157817840576</v>
      </c>
      <c r="E107" s="318">
        <f>TB2b!B107</f>
        <v>0.4527353048324585</v>
      </c>
      <c r="F107" s="16">
        <f>TB2b!J107</f>
        <v>0.3466925323009491</v>
      </c>
      <c r="G107" s="16">
        <f>TB2b!R107</f>
        <v>0.19760656356811523</v>
      </c>
      <c r="H107" s="16">
        <f>TB2c!B107</f>
        <v>0.1574418693780899</v>
      </c>
      <c r="I107" s="16">
        <f>TB2c!J107</f>
        <v>9.5793642103672028E-2</v>
      </c>
      <c r="J107" s="16">
        <f>TB2c!R107</f>
        <v>4.7956995666027069E-2</v>
      </c>
      <c r="K107" s="16">
        <v>2.2255665670158485E-2</v>
      </c>
      <c r="L107" s="56">
        <f t="shared" si="7"/>
        <v>0.25512874126434326</v>
      </c>
      <c r="M107" s="15">
        <f t="shared" si="8"/>
        <v>0.1060427725315094</v>
      </c>
      <c r="N107" s="15">
        <f t="shared" si="8"/>
        <v>0.14908596873283386</v>
      </c>
      <c r="O107" s="15">
        <f t="shared" si="5"/>
        <v>0.10181292146444321</v>
      </c>
      <c r="P107" s="15">
        <f t="shared" si="6"/>
        <v>4.016469419002533E-2</v>
      </c>
      <c r="Q107" s="15">
        <f t="shared" si="6"/>
        <v>6.1648227274417877E-2</v>
      </c>
      <c r="R107" s="15">
        <f t="shared" si="6"/>
        <v>4.7836646437644958E-2</v>
      </c>
      <c r="S107" s="14">
        <f t="shared" si="6"/>
        <v>2.5701329995868584E-2</v>
      </c>
      <c r="T107" s="15"/>
      <c r="U107" s="1012">
        <v>3.3100000000000004E-2</v>
      </c>
      <c r="V107" s="2"/>
      <c r="W107" s="2"/>
      <c r="X107" s="2"/>
      <c r="Y107" s="2"/>
      <c r="Z107" s="2"/>
    </row>
    <row r="108" spans="1:26" ht="15.55">
      <c r="A108" s="19">
        <v>2011</v>
      </c>
      <c r="B108" s="324">
        <f>'TB2'!B108</f>
        <v>0.54584941267967224</v>
      </c>
      <c r="C108" s="519">
        <f>'TB2'!J108</f>
        <v>0.13351625204086304</v>
      </c>
      <c r="D108" s="520">
        <f>'TB2'!R108</f>
        <v>0.4123331606388092</v>
      </c>
      <c r="E108" s="318">
        <f>TB2b!B108</f>
        <v>0.45415058732032776</v>
      </c>
      <c r="F108" s="16">
        <f>TB2b!J108</f>
        <v>0.34695154428482056</v>
      </c>
      <c r="G108" s="16">
        <f>TB2b!R108</f>
        <v>0.19511033594608307</v>
      </c>
      <c r="H108" s="16">
        <f>TB2c!B108</f>
        <v>0.15421579778194427</v>
      </c>
      <c r="I108" s="16">
        <f>TB2c!J108</f>
        <v>9.1256849467754364E-2</v>
      </c>
      <c r="J108" s="16">
        <f>TB2c!R108</f>
        <v>4.2812824249267578E-2</v>
      </c>
      <c r="K108" s="16">
        <v>1.8385677271874384E-2</v>
      </c>
      <c r="L108" s="56">
        <f t="shared" si="7"/>
        <v>0.25904025137424469</v>
      </c>
      <c r="M108" s="15">
        <f t="shared" si="8"/>
        <v>0.1071990430355072</v>
      </c>
      <c r="N108" s="15">
        <f t="shared" si="8"/>
        <v>0.15184120833873749</v>
      </c>
      <c r="O108" s="15">
        <f t="shared" si="5"/>
        <v>0.1038534864783287</v>
      </c>
      <c r="P108" s="15">
        <f t="shared" si="6"/>
        <v>4.0894538164138794E-2</v>
      </c>
      <c r="Q108" s="15">
        <f t="shared" si="6"/>
        <v>6.2958948314189911E-2</v>
      </c>
      <c r="R108" s="15">
        <f t="shared" si="6"/>
        <v>4.8444025218486786E-2</v>
      </c>
      <c r="S108" s="14">
        <f t="shared" si="6"/>
        <v>2.4427146977393194E-2</v>
      </c>
      <c r="T108" s="15"/>
      <c r="U108" s="1012">
        <v>3.1579999999999997E-2</v>
      </c>
      <c r="V108" s="2"/>
      <c r="W108" s="2"/>
      <c r="X108" s="2"/>
      <c r="Y108" s="2"/>
      <c r="Z108" s="2"/>
    </row>
    <row r="109" spans="1:26" ht="15.55">
      <c r="A109" s="19">
        <v>2012</v>
      </c>
      <c r="B109" s="324">
        <f>'TB2'!B109</f>
        <v>0.53364497423171997</v>
      </c>
      <c r="C109" s="519">
        <f>'TB2'!J109</f>
        <v>0.1298527717590332</v>
      </c>
      <c r="D109" s="520">
        <f>'TB2'!R109</f>
        <v>0.40379220247268677</v>
      </c>
      <c r="E109" s="318">
        <f>TB2b!B109</f>
        <v>0.46635502576828003</v>
      </c>
      <c r="F109" s="16">
        <f>TB2b!J109</f>
        <v>0.35993203520774841</v>
      </c>
      <c r="G109" s="16">
        <f>TB2b!R109</f>
        <v>0.20672592520713806</v>
      </c>
      <c r="H109" s="16">
        <f>TB2c!B109</f>
        <v>0.16462001204490662</v>
      </c>
      <c r="I109" s="16">
        <f>TB2c!J109</f>
        <v>9.8921023309230804E-2</v>
      </c>
      <c r="J109" s="16">
        <f>TB2c!R109</f>
        <v>4.7278080135583878E-2</v>
      </c>
      <c r="K109" s="16">
        <v>2.0509174328936272E-2</v>
      </c>
      <c r="L109" s="56">
        <f t="shared" si="7"/>
        <v>0.25962910056114197</v>
      </c>
      <c r="M109" s="15">
        <f t="shared" si="8"/>
        <v>0.10642299056053162</v>
      </c>
      <c r="N109" s="15">
        <f t="shared" si="8"/>
        <v>0.15320611000061035</v>
      </c>
      <c r="O109" s="15">
        <f t="shared" si="5"/>
        <v>0.10780490189790726</v>
      </c>
      <c r="P109" s="15">
        <f t="shared" si="6"/>
        <v>4.2105913162231445E-2</v>
      </c>
      <c r="Q109" s="15">
        <f t="shared" si="6"/>
        <v>6.5698988735675812E-2</v>
      </c>
      <c r="R109" s="15">
        <f t="shared" si="6"/>
        <v>5.1642943173646927E-2</v>
      </c>
      <c r="S109" s="14">
        <f t="shared" si="6"/>
        <v>2.6768905806647605E-2</v>
      </c>
      <c r="T109" s="15"/>
      <c r="U109" s="1012">
        <v>3.6450000000000003E-2</v>
      </c>
      <c r="V109" s="2"/>
      <c r="W109" s="2"/>
      <c r="X109" s="2"/>
      <c r="Y109" s="2"/>
      <c r="Z109" s="2"/>
    </row>
    <row r="110" spans="1:26" ht="15.55">
      <c r="A110" s="19">
        <v>2013</v>
      </c>
      <c r="B110" s="324">
        <f>'TB2'!B110</f>
        <v>0.54375562071800232</v>
      </c>
      <c r="C110" s="519">
        <f>'TB2'!J110</f>
        <v>0.13461869955062866</v>
      </c>
      <c r="D110" s="520">
        <f>'TB2'!R110</f>
        <v>0.40913692116737366</v>
      </c>
      <c r="E110" s="318">
        <f>TB2b!B110</f>
        <v>0.45624437928199768</v>
      </c>
      <c r="F110" s="16">
        <f>TB2b!J110</f>
        <v>0.34838783740997314</v>
      </c>
      <c r="G110" s="16">
        <f>TB2b!R110</f>
        <v>0.19289281964302063</v>
      </c>
      <c r="H110" s="16">
        <f>TB2c!B110</f>
        <v>0.15111151337623596</v>
      </c>
      <c r="I110" s="16">
        <f>TB2c!J110</f>
        <v>8.7947875261306763E-2</v>
      </c>
      <c r="J110" s="16">
        <f>TB2c!R110</f>
        <v>4.1188802570104599E-2</v>
      </c>
      <c r="K110" s="16">
        <v>1.7913004091193726E-2</v>
      </c>
      <c r="L110" s="56">
        <f t="shared" si="7"/>
        <v>0.26335155963897705</v>
      </c>
      <c r="M110" s="15">
        <f t="shared" si="8"/>
        <v>0.10785654187202454</v>
      </c>
      <c r="N110" s="15">
        <f t="shared" si="8"/>
        <v>0.15549501776695251</v>
      </c>
      <c r="O110" s="15">
        <f t="shared" si="5"/>
        <v>0.10494494438171387</v>
      </c>
      <c r="P110" s="15">
        <f t="shared" ref="P110:S111" si="9">G110-H110</f>
        <v>4.1781306266784668E-2</v>
      </c>
      <c r="Q110" s="15">
        <f t="shared" si="9"/>
        <v>6.3163638114929199E-2</v>
      </c>
      <c r="R110" s="15">
        <f t="shared" si="9"/>
        <v>4.6759072691202164E-2</v>
      </c>
      <c r="S110" s="14">
        <f t="shared" si="9"/>
        <v>2.3275798478910873E-2</v>
      </c>
      <c r="T110" s="15"/>
      <c r="U110" s="1012">
        <v>3.0910000000000003E-2</v>
      </c>
      <c r="V110" s="2"/>
      <c r="W110" s="2"/>
      <c r="X110" s="2"/>
      <c r="Y110" s="2"/>
      <c r="Z110" s="2"/>
    </row>
    <row r="111" spans="1:26" ht="15.55">
      <c r="A111" s="19">
        <v>2014</v>
      </c>
      <c r="B111" s="324">
        <f>'TB2'!B111</f>
        <v>0.53651729226112366</v>
      </c>
      <c r="C111" s="519">
        <f>'TB2'!J111</f>
        <v>0.13224852085113525</v>
      </c>
      <c r="D111" s="520">
        <f>'TB2'!R111</f>
        <v>0.4042687714099884</v>
      </c>
      <c r="E111" s="318">
        <f>TB2b!B111</f>
        <v>0.46348270773887634</v>
      </c>
      <c r="F111" s="16">
        <f>TB2b!J111</f>
        <v>0.35567378997802734</v>
      </c>
      <c r="G111" s="16">
        <f>TB2b!R111</f>
        <v>0.19902566075325012</v>
      </c>
      <c r="H111" s="16">
        <f>TB2c!B111</f>
        <v>0.15661387145519257</v>
      </c>
      <c r="I111" s="16">
        <f>TB2c!J111</f>
        <v>9.1898113489151001E-2</v>
      </c>
      <c r="J111" s="16">
        <f>TB2c!R111</f>
        <v>4.2885288596153259E-2</v>
      </c>
      <c r="K111" s="16">
        <v>1.8525668190899243E-2</v>
      </c>
      <c r="L111" s="56">
        <f>E111-G111</f>
        <v>0.26445704698562622</v>
      </c>
      <c r="M111" s="15">
        <f>E111-F111</f>
        <v>0.107808917760849</v>
      </c>
      <c r="N111" s="15">
        <f>F111-G111</f>
        <v>0.15664812922477722</v>
      </c>
      <c r="O111" s="15">
        <f>G111-I111</f>
        <v>0.10712754726409912</v>
      </c>
      <c r="P111" s="15">
        <f t="shared" si="9"/>
        <v>4.2411789298057556E-2</v>
      </c>
      <c r="Q111" s="15">
        <f t="shared" si="9"/>
        <v>6.4715757966041565E-2</v>
      </c>
      <c r="R111" s="15">
        <f t="shared" si="9"/>
        <v>4.9012824892997742E-2</v>
      </c>
      <c r="S111" s="14">
        <f t="shared" si="9"/>
        <v>2.4359620405254016E-2</v>
      </c>
      <c r="T111" s="15"/>
      <c r="U111" s="1012">
        <v>3.1609999999999999E-2</v>
      </c>
      <c r="V111" s="2"/>
      <c r="W111" s="2"/>
      <c r="X111" s="2"/>
      <c r="Y111" s="2"/>
      <c r="Z111" s="2"/>
    </row>
    <row r="112" spans="1:26" ht="15.55">
      <c r="A112" s="19">
        <v>2015</v>
      </c>
      <c r="B112" s="324">
        <f>'TB2'!B112</f>
        <v>0.53773641586303711</v>
      </c>
      <c r="C112" s="519">
        <f>'TB2'!J112</f>
        <v>0.13269346952438354</v>
      </c>
      <c r="D112" s="520">
        <f>'TB2'!R112</f>
        <v>0.40504294633865356</v>
      </c>
      <c r="E112" s="318">
        <f>TB2b!B112</f>
        <v>0.46226358413696289</v>
      </c>
      <c r="F112" s="16">
        <f>TB2b!J112</f>
        <v>0.35426923632621765</v>
      </c>
      <c r="G112" s="16">
        <f>TB2b!R112</f>
        <v>0.19774286448955536</v>
      </c>
      <c r="H112" s="16">
        <f>TB2c!B112</f>
        <v>0.1556454598903656</v>
      </c>
      <c r="I112" s="16">
        <f>TB2c!J112</f>
        <v>9.1347403824329376E-2</v>
      </c>
      <c r="J112" s="16">
        <f>TB2c!R112</f>
        <v>4.245414212346077E-2</v>
      </c>
      <c r="K112" s="16">
        <f t="array" ref="K112:K113">TRANSPOSE('TB4'!B188:BB188)*0.00001/'TB3'!B111:B163</f>
        <v>0</v>
      </c>
      <c r="L112" s="56">
        <f t="shared" ref="L112" si="10">E112-G112</f>
        <v>0.26452071964740753</v>
      </c>
      <c r="M112" s="15">
        <f t="shared" ref="M112" si="11">E112-F112</f>
        <v>0.10799434781074524</v>
      </c>
      <c r="N112" s="15">
        <f t="shared" ref="N112" si="12">F112-G112</f>
        <v>0.15652637183666229</v>
      </c>
      <c r="O112" s="15">
        <f t="shared" ref="O112" si="13">G112-I112</f>
        <v>0.10639546066522598</v>
      </c>
      <c r="P112" s="15">
        <f t="shared" ref="P112:P113" si="14">G112-H112</f>
        <v>4.2097404599189758E-2</v>
      </c>
      <c r="Q112" s="15">
        <f t="shared" ref="Q112:Q113" si="15">H112-I112</f>
        <v>6.4298056066036224E-2</v>
      </c>
      <c r="R112" s="15">
        <f t="shared" ref="R112:R113" si="16">I112-J112</f>
        <v>4.8893261700868607E-2</v>
      </c>
      <c r="S112" s="14">
        <f t="shared" ref="S112:S113" si="17">J112-K112</f>
        <v>4.245414212346077E-2</v>
      </c>
      <c r="T112" s="15"/>
      <c r="U112" s="1012">
        <v>3.2940000000000004E-2</v>
      </c>
      <c r="V112" s="2"/>
      <c r="W112" s="2"/>
      <c r="X112" s="2"/>
      <c r="Y112" s="2"/>
      <c r="Z112" s="2"/>
    </row>
    <row r="113" spans="1:26" ht="15.55">
      <c r="A113" s="19">
        <v>2016</v>
      </c>
      <c r="B113" s="324">
        <f>'TB2'!B113</f>
        <v>0.54255589842796326</v>
      </c>
      <c r="C113" s="519">
        <f>'TB2'!J113</f>
        <v>0.13217002153396606</v>
      </c>
      <c r="D113" s="520">
        <f>'TB2'!R113</f>
        <v>0.41038587689399719</v>
      </c>
      <c r="E113" s="318">
        <f>TB2b!B113</f>
        <v>0.45744410157203674</v>
      </c>
      <c r="F113" s="16">
        <f>TB2b!J113</f>
        <v>0.34861767292022705</v>
      </c>
      <c r="G113" s="16">
        <f>TB2b!R113</f>
        <v>0.19257490336894989</v>
      </c>
      <c r="H113" s="16">
        <f>TB2c!B113</f>
        <v>0.15112133324146271</v>
      </c>
      <c r="I113" s="16">
        <f>TB2c!J113</f>
        <v>8.8453590869903564E-2</v>
      </c>
      <c r="J113" s="16">
        <f>TB2c!R113</f>
        <v>4.1490662842988968E-2</v>
      </c>
      <c r="K113" s="16">
        <v>0</v>
      </c>
      <c r="L113" s="56">
        <f>E113-G113</f>
        <v>0.26486919820308685</v>
      </c>
      <c r="M113" s="15">
        <f>E113-F113</f>
        <v>0.10882642865180969</v>
      </c>
      <c r="N113" s="15">
        <f>F113-G113</f>
        <v>0.15604276955127716</v>
      </c>
      <c r="O113" s="15">
        <f>G113-I113</f>
        <v>0.10412131249904633</v>
      </c>
      <c r="P113" s="15">
        <f t="shared" si="14"/>
        <v>4.1453570127487183E-2</v>
      </c>
      <c r="Q113" s="15">
        <f t="shared" si="15"/>
        <v>6.2667742371559143E-2</v>
      </c>
      <c r="R113" s="15">
        <f t="shared" si="16"/>
        <v>4.6962928026914597E-2</v>
      </c>
      <c r="S113" s="14">
        <f t="shared" si="17"/>
        <v>4.1490662842988968E-2</v>
      </c>
      <c r="T113" s="15"/>
      <c r="U113" s="1012">
        <v>3.1300000000000001E-2</v>
      </c>
      <c r="V113" s="2"/>
      <c r="W113" s="2"/>
      <c r="X113" s="2"/>
      <c r="Y113" s="2"/>
      <c r="Z113" s="2"/>
    </row>
    <row r="114" spans="1:26" ht="15.55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  <c r="V114" s="2"/>
      <c r="W114" s="2"/>
      <c r="X114" s="2"/>
      <c r="Y114" s="2"/>
      <c r="Z114" s="2"/>
    </row>
    <row r="115" spans="1:26" ht="15.55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  <c r="V115" s="2"/>
      <c r="W115" s="2"/>
      <c r="X115" s="2"/>
      <c r="Y115" s="2"/>
      <c r="Z115" s="2"/>
    </row>
    <row r="116" spans="1:26" ht="15.55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  <c r="V116" s="2"/>
      <c r="W116" s="2"/>
      <c r="X116" s="2"/>
      <c r="Y116" s="2"/>
      <c r="Z116" s="2"/>
    </row>
    <row r="117" spans="1:26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6" ht="15.55" thickTop="1">
      <c r="B118" s="5"/>
      <c r="C118" s="5"/>
      <c r="D118" s="5"/>
      <c r="E118" s="5"/>
      <c r="F118" s="5"/>
      <c r="G118" s="5"/>
      <c r="H118" s="5"/>
    </row>
    <row r="119" spans="1:26">
      <c r="B119" s="5"/>
      <c r="C119" s="5"/>
      <c r="D119" s="5"/>
      <c r="E119" s="5"/>
      <c r="F119" s="5"/>
      <c r="G119" s="5"/>
      <c r="H119" s="5"/>
    </row>
  </sheetData>
  <mergeCells count="3">
    <mergeCell ref="B8:R8"/>
    <mergeCell ref="A4:S4"/>
    <mergeCell ref="B7:R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4659260841701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D119"/>
  <sheetViews>
    <sheetView workbookViewId="0">
      <pane xSplit="1" ySplit="9" topLeftCell="B89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:I113"/>
    </sheetView>
  </sheetViews>
  <sheetFormatPr baseColWidth="10" defaultColWidth="10.83203125" defaultRowHeight="15.55"/>
  <cols>
    <col min="1" max="1" width="10.83203125" style="142"/>
    <col min="2" max="2" width="10.83203125" style="113"/>
    <col min="3" max="7" width="10.83203125" style="142" customWidth="1"/>
    <col min="8" max="8" width="10.83203125" style="142"/>
    <col min="9" max="9" width="10.83203125" style="142" customWidth="1"/>
    <col min="10" max="17" width="10.83203125" style="113"/>
    <col min="18" max="25" width="11.5" style="1" customWidth="1"/>
    <col min="26" max="16384" width="10.83203125" style="113"/>
  </cols>
  <sheetData>
    <row r="1" spans="1:30">
      <c r="A1" s="180" t="s">
        <v>37</v>
      </c>
      <c r="C1" s="208"/>
    </row>
    <row r="2" spans="1:30">
      <c r="C2" s="208"/>
    </row>
    <row r="3" spans="1:30" ht="16.100000000000001" thickBot="1"/>
    <row r="4" spans="1:30" s="141" customFormat="1" ht="25" customHeight="1" thickTop="1">
      <c r="A4" s="1420" t="s">
        <v>237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30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12"/>
      <c r="S5" s="112"/>
      <c r="T5" s="112"/>
      <c r="U5" s="112"/>
      <c r="V5" s="112"/>
      <c r="W5" s="112"/>
      <c r="X5" s="112"/>
      <c r="Y5" s="502"/>
    </row>
    <row r="6" spans="1:30" ht="15.05">
      <c r="A6" s="140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6" t="s">
        <v>54</v>
      </c>
      <c r="S6" s="206" t="s">
        <v>53</v>
      </c>
      <c r="T6" s="206" t="s">
        <v>52</v>
      </c>
      <c r="U6" s="138" t="s">
        <v>51</v>
      </c>
      <c r="V6" s="138" t="s">
        <v>50</v>
      </c>
      <c r="W6" s="206" t="s">
        <v>49</v>
      </c>
      <c r="X6" s="206" t="s">
        <v>48</v>
      </c>
      <c r="Y6" s="205" t="s">
        <v>47</v>
      </c>
    </row>
    <row r="7" spans="1:30" ht="35" customHeight="1">
      <c r="A7" s="140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8"/>
      <c r="W7" s="1418"/>
      <c r="X7" s="1418"/>
      <c r="Y7" s="1419"/>
    </row>
    <row r="8" spans="1:30" s="136" customFormat="1" ht="21" customHeight="1">
      <c r="A8" s="176"/>
      <c r="B8" s="1415" t="s">
        <v>46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7"/>
    </row>
    <row r="9" spans="1:30" ht="60.6" thickBot="1">
      <c r="A9" s="140"/>
      <c r="B9" s="435" t="s">
        <v>16</v>
      </c>
      <c r="C9" s="436" t="s">
        <v>104</v>
      </c>
      <c r="D9" s="434" t="s">
        <v>43</v>
      </c>
      <c r="E9" s="436" t="s">
        <v>105</v>
      </c>
      <c r="F9" s="434" t="s">
        <v>42</v>
      </c>
      <c r="G9" s="624" t="s">
        <v>255</v>
      </c>
      <c r="H9" s="434" t="s">
        <v>41</v>
      </c>
      <c r="I9" s="434" t="s">
        <v>40</v>
      </c>
      <c r="J9" s="435" t="s">
        <v>15</v>
      </c>
      <c r="K9" s="436" t="s">
        <v>104</v>
      </c>
      <c r="L9" s="434" t="s">
        <v>43</v>
      </c>
      <c r="M9" s="436" t="s">
        <v>105</v>
      </c>
      <c r="N9" s="434" t="s">
        <v>42</v>
      </c>
      <c r="O9" s="624" t="s">
        <v>255</v>
      </c>
      <c r="P9" s="434" t="s">
        <v>41</v>
      </c>
      <c r="Q9" s="434" t="s">
        <v>40</v>
      </c>
      <c r="R9" s="500" t="s">
        <v>59</v>
      </c>
      <c r="S9" s="436" t="s">
        <v>104</v>
      </c>
      <c r="T9" s="434" t="s">
        <v>43</v>
      </c>
      <c r="U9" s="436" t="s">
        <v>105</v>
      </c>
      <c r="V9" s="434" t="s">
        <v>42</v>
      </c>
      <c r="W9" s="624" t="s">
        <v>255</v>
      </c>
      <c r="X9" s="434" t="s">
        <v>41</v>
      </c>
      <c r="Y9" s="553" t="s">
        <v>40</v>
      </c>
      <c r="AB9" s="633" t="s">
        <v>39</v>
      </c>
      <c r="AC9" s="633"/>
      <c r="AD9" s="633"/>
    </row>
    <row r="10" spans="1:30" ht="15.05">
      <c r="A10" s="166">
        <v>1913</v>
      </c>
      <c r="B10" s="437">
        <f>1-TB2b!B10</f>
        <v>0.58057082661455506</v>
      </c>
      <c r="C10" s="537">
        <f>compopeinc!BW2</f>
        <v>2.6747392876416828E-3</v>
      </c>
      <c r="D10" s="537">
        <f>compopeinc!BX2</f>
        <v>7.1625819302617794E-3</v>
      </c>
      <c r="E10" s="537">
        <f>compopeinc!BY2</f>
        <v>4.3258913962654404E-2</v>
      </c>
      <c r="F10" s="537">
        <f>compopeinc!BZ2</f>
        <v>3.0058077493708181E-2</v>
      </c>
      <c r="G10" s="537">
        <f>compopeinc!CA2</f>
        <v>4.0920696401495786E-3</v>
      </c>
      <c r="H10" s="537">
        <f>compopeinc!CB2</f>
        <v>0.4416133912647483</v>
      </c>
      <c r="I10" s="538">
        <f>compopeinc!CC2</f>
        <v>5.171129169015367E-2</v>
      </c>
      <c r="J10" s="185"/>
      <c r="K10" s="125"/>
      <c r="L10" s="125"/>
      <c r="M10" s="125"/>
      <c r="N10" s="125"/>
      <c r="O10" s="125"/>
      <c r="P10" s="125"/>
      <c r="Q10" s="125"/>
      <c r="R10" s="189"/>
      <c r="S10" s="132"/>
      <c r="T10" s="132"/>
      <c r="U10" s="132"/>
      <c r="V10" s="132"/>
      <c r="W10" s="132"/>
      <c r="X10" s="132"/>
      <c r="Y10" s="188"/>
      <c r="AB10" s="634">
        <f>B10-SUM(C10:I10)</f>
        <v>-2.3865476250772844E-7</v>
      </c>
      <c r="AC10" s="634">
        <f>J10-SUM(K10:Q10)</f>
        <v>0</v>
      </c>
      <c r="AD10" s="634">
        <f>R10-SUM(S10:Y10)</f>
        <v>0</v>
      </c>
    </row>
    <row r="11" spans="1:30" ht="15.05">
      <c r="A11" s="166">
        <v>1914</v>
      </c>
      <c r="B11" s="146">
        <f>1-TB2b!B11</f>
        <v>0.57466639614767812</v>
      </c>
      <c r="C11" s="539">
        <f>compopeinc!BW3</f>
        <v>2.6863972674107798E-3</v>
      </c>
      <c r="D11" s="539">
        <f>compopeinc!BX3</f>
        <v>5.0224989600200342E-3</v>
      </c>
      <c r="E11" s="539">
        <f>compopeinc!BY3</f>
        <v>4.5971644258195395E-2</v>
      </c>
      <c r="F11" s="539">
        <f>compopeinc!BZ3</f>
        <v>3.1229488693999493E-2</v>
      </c>
      <c r="G11" s="539">
        <f>compopeinc!CA3</f>
        <v>4.0649609176380969E-3</v>
      </c>
      <c r="H11" s="539">
        <f>compopeinc!CB3</f>
        <v>0.43380795776720971</v>
      </c>
      <c r="I11" s="540">
        <f>compopeinc!CC3</f>
        <v>5.1883514343128503E-2</v>
      </c>
      <c r="J11" s="185"/>
      <c r="K11" s="125"/>
      <c r="L11" s="125"/>
      <c r="M11" s="125"/>
      <c r="N11" s="125"/>
      <c r="O11" s="125"/>
      <c r="P11" s="125"/>
      <c r="Q11" s="125"/>
      <c r="R11" s="117"/>
      <c r="S11" s="125"/>
      <c r="T11" s="125"/>
      <c r="U11" s="125"/>
      <c r="V11" s="125"/>
      <c r="W11" s="125"/>
      <c r="X11" s="125"/>
      <c r="Y11" s="165"/>
      <c r="AB11" s="634">
        <f t="shared" ref="AB11:AB74" si="0">B11-SUM(C11:I11)</f>
        <v>-6.6059923975458901E-8</v>
      </c>
      <c r="AC11" s="634">
        <f t="shared" ref="AC11:AC74" si="1">J11-SUM(K11:Q11)</f>
        <v>0</v>
      </c>
      <c r="AD11" s="634">
        <f t="shared" ref="AD11:AD74" si="2">R11-SUM(S11:Y11)</f>
        <v>0</v>
      </c>
    </row>
    <row r="12" spans="1:30" ht="15.05">
      <c r="A12" s="166">
        <v>1915</v>
      </c>
      <c r="B12" s="146">
        <f>1-TB2b!B12</f>
        <v>0.58210472392184887</v>
      </c>
      <c r="C12" s="539">
        <f>compopeinc!BW4</f>
        <v>2.8056458502323041E-3</v>
      </c>
      <c r="D12" s="539">
        <f>compopeinc!BX4</f>
        <v>8.0153303112305268E-3</v>
      </c>
      <c r="E12" s="539">
        <f>compopeinc!BY4</f>
        <v>4.6481167488962215E-2</v>
      </c>
      <c r="F12" s="539">
        <f>compopeinc!BZ4</f>
        <v>3.0865116562230187E-2</v>
      </c>
      <c r="G12" s="539">
        <f>compopeinc!CA4</f>
        <v>4.1224805607276887E-3</v>
      </c>
      <c r="H12" s="539">
        <f>compopeinc!CB4</f>
        <v>0.43879577817125753</v>
      </c>
      <c r="I12" s="540">
        <f>compopeinc!CC4</f>
        <v>5.1019451613753992E-2</v>
      </c>
      <c r="J12" s="185"/>
      <c r="K12" s="125"/>
      <c r="L12" s="125"/>
      <c r="M12" s="125"/>
      <c r="N12" s="125"/>
      <c r="O12" s="125"/>
      <c r="P12" s="125"/>
      <c r="Q12" s="125"/>
      <c r="R12" s="117"/>
      <c r="S12" s="125"/>
      <c r="T12" s="125"/>
      <c r="U12" s="125"/>
      <c r="V12" s="125"/>
      <c r="W12" s="125"/>
      <c r="X12" s="125"/>
      <c r="Y12" s="165"/>
      <c r="AB12" s="634">
        <f t="shared" si="0"/>
        <v>-2.4663654552004033E-7</v>
      </c>
      <c r="AC12" s="634">
        <f t="shared" si="1"/>
        <v>0</v>
      </c>
      <c r="AD12" s="634">
        <f t="shared" si="2"/>
        <v>0</v>
      </c>
    </row>
    <row r="13" spans="1:30" ht="15.05">
      <c r="A13" s="166">
        <v>1916</v>
      </c>
      <c r="B13" s="160">
        <f>1-TB2b!B13</f>
        <v>0.56043728244847901</v>
      </c>
      <c r="C13" s="438">
        <f>compopeinc!BW5</f>
        <v>7.9691281866541147E-3</v>
      </c>
      <c r="D13" s="438">
        <f>compopeinc!BX5</f>
        <v>4.7186855372161086E-3</v>
      </c>
      <c r="E13" s="438">
        <f>compopeinc!BY5</f>
        <v>3.8285612356945289E-2</v>
      </c>
      <c r="F13" s="438">
        <f>compopeinc!BZ5</f>
        <v>2.6922036861817704E-2</v>
      </c>
      <c r="G13" s="438">
        <f>compopeinc!CA5</f>
        <v>4.1205478599285611E-3</v>
      </c>
      <c r="H13" s="438">
        <f>compopeinc!CB5</f>
        <v>0.43290318051378562</v>
      </c>
      <c r="I13" s="439">
        <f>compopeinc!CC5</f>
        <v>4.5518234027993619E-2</v>
      </c>
      <c r="J13" s="185"/>
      <c r="K13" s="125"/>
      <c r="L13" s="125"/>
      <c r="M13" s="125"/>
      <c r="N13" s="125"/>
      <c r="O13" s="125"/>
      <c r="P13" s="125"/>
      <c r="Q13" s="125"/>
      <c r="R13" s="117"/>
      <c r="S13" s="116"/>
      <c r="T13" s="116"/>
      <c r="U13" s="116"/>
      <c r="V13" s="116"/>
      <c r="W13" s="116"/>
      <c r="X13" s="116"/>
      <c r="Y13" s="145"/>
      <c r="AB13" s="634">
        <f t="shared" si="0"/>
        <v>-1.4289586203197757E-7</v>
      </c>
      <c r="AC13" s="634">
        <f t="shared" si="1"/>
        <v>0</v>
      </c>
      <c r="AD13" s="634">
        <f t="shared" si="2"/>
        <v>0</v>
      </c>
    </row>
    <row r="14" spans="1:30" ht="15.05">
      <c r="A14" s="166">
        <v>1917</v>
      </c>
      <c r="B14" s="197">
        <f>1-TB2b!B14</f>
        <v>0.55486636051870719</v>
      </c>
      <c r="C14" s="539">
        <f>compopeinc!BW6</f>
        <v>7.09223223541038E-3</v>
      </c>
      <c r="D14" s="539">
        <f>compopeinc!BX6</f>
        <v>1.7548106896922108E-3</v>
      </c>
      <c r="E14" s="539">
        <f>compopeinc!BY6</f>
        <v>3.1663031605644515E-2</v>
      </c>
      <c r="F14" s="539">
        <f>compopeinc!BZ6</f>
        <v>2.8693130249417026E-2</v>
      </c>
      <c r="G14" s="539">
        <f>compopeinc!CA6</f>
        <v>4.0398543864856879E-3</v>
      </c>
      <c r="H14" s="539">
        <f>compopeinc!CB6</f>
        <v>0.43238255733629583</v>
      </c>
      <c r="I14" s="540">
        <f>compopeinc!CC6</f>
        <v>4.9240604903196719E-2</v>
      </c>
      <c r="J14" s="185"/>
      <c r="K14" s="125"/>
      <c r="L14" s="125"/>
      <c r="M14" s="125"/>
      <c r="N14" s="125"/>
      <c r="O14" s="125"/>
      <c r="P14" s="125"/>
      <c r="Q14" s="125"/>
      <c r="R14" s="117"/>
      <c r="S14" s="125"/>
      <c r="T14" s="125"/>
      <c r="U14" s="125"/>
      <c r="V14" s="125"/>
      <c r="W14" s="125"/>
      <c r="X14" s="125"/>
      <c r="Y14" s="165"/>
      <c r="AB14" s="634">
        <f t="shared" si="0"/>
        <v>1.3911256480092504E-7</v>
      </c>
      <c r="AC14" s="634">
        <f t="shared" si="1"/>
        <v>0</v>
      </c>
      <c r="AD14" s="634">
        <f t="shared" si="2"/>
        <v>0</v>
      </c>
    </row>
    <row r="15" spans="1:30" ht="15.05">
      <c r="A15" s="166">
        <v>1918</v>
      </c>
      <c r="B15" s="146">
        <f>1-TB2b!B15</f>
        <v>0.56591666934677542</v>
      </c>
      <c r="C15" s="539">
        <f>compopeinc!BW7</f>
        <v>5.2033716973541927E-3</v>
      </c>
      <c r="D15" s="539">
        <f>compopeinc!BX7</f>
        <v>-1.8169922289380334E-3</v>
      </c>
      <c r="E15" s="539">
        <f>compopeinc!BY7</f>
        <v>2.8957632186880671E-2</v>
      </c>
      <c r="F15" s="539">
        <f>compopeinc!BZ7</f>
        <v>2.6556944769374272E-2</v>
      </c>
      <c r="G15" s="539">
        <f>compopeinc!CA7</f>
        <v>4.2104677153930511E-3</v>
      </c>
      <c r="H15" s="539">
        <f>compopeinc!CB7</f>
        <v>0.45730649499592807</v>
      </c>
      <c r="I15" s="540">
        <f>compopeinc!CC7</f>
        <v>4.5498839514885606E-2</v>
      </c>
      <c r="J15" s="185"/>
      <c r="K15" s="125"/>
      <c r="L15" s="125"/>
      <c r="M15" s="125"/>
      <c r="N15" s="125"/>
      <c r="O15" s="125"/>
      <c r="P15" s="125"/>
      <c r="Q15" s="125"/>
      <c r="R15" s="117"/>
      <c r="S15" s="125"/>
      <c r="T15" s="125"/>
      <c r="U15" s="125"/>
      <c r="V15" s="125"/>
      <c r="W15" s="125"/>
      <c r="X15" s="125"/>
      <c r="Y15" s="165"/>
      <c r="AB15" s="634">
        <f t="shared" si="0"/>
        <v>-8.930410244634146E-8</v>
      </c>
      <c r="AC15" s="634">
        <f t="shared" si="1"/>
        <v>0</v>
      </c>
      <c r="AD15" s="634">
        <f t="shared" si="2"/>
        <v>0</v>
      </c>
    </row>
    <row r="16" spans="1:30" ht="15.05">
      <c r="A16" s="171">
        <v>1919</v>
      </c>
      <c r="B16" s="150">
        <f>1-TB2b!B16</f>
        <v>0.54784023439049778</v>
      </c>
      <c r="C16" s="541">
        <f>compopeinc!BW8</f>
        <v>5.5162768040687695E-3</v>
      </c>
      <c r="D16" s="541">
        <f>compopeinc!BX8</f>
        <v>-3.0034251725688183E-3</v>
      </c>
      <c r="E16" s="541">
        <f>compopeinc!BY8</f>
        <v>2.7898301023164863E-2</v>
      </c>
      <c r="F16" s="541">
        <f>compopeinc!BZ8</f>
        <v>2.4075586140630784E-2</v>
      </c>
      <c r="G16" s="541">
        <f>compopeinc!CA8</f>
        <v>4.112692538546312E-3</v>
      </c>
      <c r="H16" s="541">
        <f>compopeinc!CB8</f>
        <v>0.44733735881604975</v>
      </c>
      <c r="I16" s="542">
        <f>compopeinc!CC8</f>
        <v>4.1903412780162137E-2</v>
      </c>
      <c r="J16" s="186"/>
      <c r="K16" s="127"/>
      <c r="L16" s="127"/>
      <c r="M16" s="127"/>
      <c r="N16" s="127"/>
      <c r="O16" s="127"/>
      <c r="P16" s="127"/>
      <c r="Q16" s="127"/>
      <c r="R16" s="120"/>
      <c r="S16" s="127"/>
      <c r="T16" s="127"/>
      <c r="U16" s="127"/>
      <c r="V16" s="127"/>
      <c r="W16" s="127"/>
      <c r="X16" s="127"/>
      <c r="Y16" s="167"/>
      <c r="AB16" s="634">
        <f t="shared" si="0"/>
        <v>3.146044391666436E-8</v>
      </c>
      <c r="AC16" s="634">
        <f t="shared" si="1"/>
        <v>0</v>
      </c>
      <c r="AD16" s="634">
        <f t="shared" si="2"/>
        <v>0</v>
      </c>
    </row>
    <row r="17" spans="1:30" ht="15.05">
      <c r="A17" s="166">
        <v>1920</v>
      </c>
      <c r="B17" s="146">
        <f>1-TB2b!B17</f>
        <v>0.56836079226741487</v>
      </c>
      <c r="C17" s="539">
        <f>compopeinc!BW9</f>
        <v>5.1164120986109543E-3</v>
      </c>
      <c r="D17" s="539">
        <f>compopeinc!BX9</f>
        <v>-2.7822340429234892E-3</v>
      </c>
      <c r="E17" s="539">
        <f>compopeinc!BY9</f>
        <v>2.7754971885194133E-2</v>
      </c>
      <c r="F17" s="539">
        <f>compopeinc!BZ9</f>
        <v>2.8812365544749821E-2</v>
      </c>
      <c r="G17" s="539">
        <f>compopeinc!CA9</f>
        <v>4.2108028766231261E-3</v>
      </c>
      <c r="H17" s="539">
        <f>compopeinc!CB9</f>
        <v>0.45451509661580686</v>
      </c>
      <c r="I17" s="540">
        <f>compopeinc!CC9</f>
        <v>5.0733321073637212E-2</v>
      </c>
      <c r="J17" s="185"/>
      <c r="K17" s="125"/>
      <c r="L17" s="125"/>
      <c r="M17" s="125"/>
      <c r="N17" s="125"/>
      <c r="O17" s="125"/>
      <c r="P17" s="125"/>
      <c r="Q17" s="125"/>
      <c r="R17" s="117"/>
      <c r="S17" s="125"/>
      <c r="T17" s="125"/>
      <c r="U17" s="125"/>
      <c r="V17" s="125"/>
      <c r="W17" s="125"/>
      <c r="X17" s="125"/>
      <c r="Y17" s="165"/>
      <c r="AB17" s="634">
        <f t="shared" si="0"/>
        <v>5.6215716193186438E-8</v>
      </c>
      <c r="AC17" s="634">
        <f t="shared" si="1"/>
        <v>0</v>
      </c>
      <c r="AD17" s="634">
        <f t="shared" si="2"/>
        <v>0</v>
      </c>
    </row>
    <row r="18" spans="1:30" ht="15.05">
      <c r="A18" s="166">
        <v>1921</v>
      </c>
      <c r="B18" s="146">
        <f>1-TB2b!B18</f>
        <v>0.53864639768272415</v>
      </c>
      <c r="C18" s="539">
        <f>compopeinc!BW10</f>
        <v>3.7535216225290055E-3</v>
      </c>
      <c r="D18" s="539">
        <f>compopeinc!BX10</f>
        <v>8.7390790428927296E-4</v>
      </c>
      <c r="E18" s="539">
        <f>compopeinc!BY10</f>
        <v>3.8128384633108421E-2</v>
      </c>
      <c r="F18" s="539">
        <f>compopeinc!BZ10</f>
        <v>2.9880637578516427E-2</v>
      </c>
      <c r="G18" s="539">
        <f>compopeinc!CA10</f>
        <v>4.2593491615947818E-3</v>
      </c>
      <c r="H18" s="539">
        <f>compopeinc!CB10</f>
        <v>0.41187713113531654</v>
      </c>
      <c r="I18" s="540">
        <f>compopeinc!CC10</f>
        <v>4.9873440373807837E-2</v>
      </c>
      <c r="J18" s="185"/>
      <c r="K18" s="125"/>
      <c r="L18" s="125"/>
      <c r="M18" s="125"/>
      <c r="N18" s="125"/>
      <c r="O18" s="125"/>
      <c r="P18" s="125"/>
      <c r="Q18" s="125"/>
      <c r="R18" s="117"/>
      <c r="S18" s="125"/>
      <c r="T18" s="125"/>
      <c r="U18" s="125"/>
      <c r="V18" s="125"/>
      <c r="W18" s="125"/>
      <c r="X18" s="125"/>
      <c r="Y18" s="165"/>
      <c r="AB18" s="634">
        <f t="shared" si="0"/>
        <v>2.5273561909955333E-8</v>
      </c>
      <c r="AC18" s="634">
        <f t="shared" si="1"/>
        <v>0</v>
      </c>
      <c r="AD18" s="634">
        <f t="shared" si="2"/>
        <v>0</v>
      </c>
    </row>
    <row r="19" spans="1:30" ht="15.05">
      <c r="A19" s="166">
        <v>1922</v>
      </c>
      <c r="B19" s="146">
        <f>1-TB2b!B19</f>
        <v>0.54853788455337038</v>
      </c>
      <c r="C19" s="539">
        <f>compopeinc!BW11</f>
        <v>2.9498368449194785E-3</v>
      </c>
      <c r="D19" s="539">
        <f>compopeinc!BX11</f>
        <v>-2.3464014676994635E-3</v>
      </c>
      <c r="E19" s="539">
        <f>compopeinc!BY11</f>
        <v>3.8103440579520288E-2</v>
      </c>
      <c r="F19" s="539">
        <f>compopeinc!BZ11</f>
        <v>2.8526222339588438E-2</v>
      </c>
      <c r="G19" s="539">
        <f>compopeinc!CA11</f>
        <v>4.347051476187639E-3</v>
      </c>
      <c r="H19" s="539">
        <f>compopeinc!CB11</f>
        <v>0.428600455086037</v>
      </c>
      <c r="I19" s="540">
        <f>compopeinc!CC11</f>
        <v>4.8357335002510736E-2</v>
      </c>
      <c r="J19" s="185"/>
      <c r="K19" s="125"/>
      <c r="L19" s="125"/>
      <c r="M19" s="125"/>
      <c r="N19" s="125"/>
      <c r="O19" s="125"/>
      <c r="P19" s="125"/>
      <c r="Q19" s="125"/>
      <c r="R19" s="117"/>
      <c r="S19" s="125"/>
      <c r="T19" s="125"/>
      <c r="U19" s="125"/>
      <c r="V19" s="125"/>
      <c r="W19" s="125"/>
      <c r="X19" s="125"/>
      <c r="Y19" s="165"/>
      <c r="AB19" s="634">
        <f t="shared" si="0"/>
        <v>-5.5307693647144163E-8</v>
      </c>
      <c r="AC19" s="634">
        <f t="shared" si="1"/>
        <v>0</v>
      </c>
      <c r="AD19" s="634">
        <f t="shared" si="2"/>
        <v>0</v>
      </c>
    </row>
    <row r="20" spans="1:30" ht="15.05">
      <c r="A20" s="166">
        <v>1923</v>
      </c>
      <c r="B20" s="146">
        <f>1-TB2b!B20</f>
        <v>0.57160464046492776</v>
      </c>
      <c r="C20" s="539">
        <f>compopeinc!BW12</f>
        <v>4.9269336280200514E-3</v>
      </c>
      <c r="D20" s="539">
        <f>compopeinc!BX12</f>
        <v>9.3232531030521242E-4</v>
      </c>
      <c r="E20" s="539">
        <f>compopeinc!BY12</f>
        <v>3.7044915364656969E-2</v>
      </c>
      <c r="F20" s="539">
        <f>compopeinc!BZ12</f>
        <v>2.3437665340870724E-2</v>
      </c>
      <c r="G20" s="539">
        <f>compopeinc!CA12</f>
        <v>4.3641569406962675E-3</v>
      </c>
      <c r="H20" s="539">
        <f>compopeinc!CB12</f>
        <v>0.46114078988866181</v>
      </c>
      <c r="I20" s="540">
        <f>compopeinc!CC12</f>
        <v>3.9757928174291572E-2</v>
      </c>
      <c r="J20" s="185"/>
      <c r="K20" s="125"/>
      <c r="L20" s="125"/>
      <c r="M20" s="125"/>
      <c r="N20" s="125"/>
      <c r="O20" s="125"/>
      <c r="P20" s="125"/>
      <c r="Q20" s="125"/>
      <c r="R20" s="117"/>
      <c r="S20" s="125"/>
      <c r="T20" s="125"/>
      <c r="U20" s="125"/>
      <c r="V20" s="125"/>
      <c r="W20" s="125"/>
      <c r="X20" s="125"/>
      <c r="Y20" s="165"/>
      <c r="AB20" s="634">
        <f t="shared" si="0"/>
        <v>-7.4182574860692796E-8</v>
      </c>
      <c r="AC20" s="634">
        <f t="shared" si="1"/>
        <v>0</v>
      </c>
      <c r="AD20" s="634">
        <f t="shared" si="2"/>
        <v>0</v>
      </c>
    </row>
    <row r="21" spans="1:30" ht="15.05">
      <c r="A21" s="166">
        <v>1924</v>
      </c>
      <c r="B21" s="146">
        <f>1-TB2b!B21</f>
        <v>0.55024623767777969</v>
      </c>
      <c r="C21" s="539">
        <f>compopeinc!BW13</f>
        <v>4.5131466122276644E-3</v>
      </c>
      <c r="D21" s="539">
        <f>compopeinc!BX13</f>
        <v>-1.9889162745824547E-3</v>
      </c>
      <c r="E21" s="539">
        <f>compopeinc!BY13</f>
        <v>3.7471073000945709E-2</v>
      </c>
      <c r="F21" s="539">
        <f>compopeinc!BZ13</f>
        <v>2.209333765600547E-2</v>
      </c>
      <c r="G21" s="539">
        <f>compopeinc!CA13</f>
        <v>4.3728120959654129E-3</v>
      </c>
      <c r="H21" s="539">
        <f>compopeinc!CB13</f>
        <v>0.44622617091114558</v>
      </c>
      <c r="I21" s="540">
        <f>compopeinc!CC13</f>
        <v>3.7558420417159191E-2</v>
      </c>
      <c r="J21" s="185"/>
      <c r="K21" s="125"/>
      <c r="L21" s="125"/>
      <c r="M21" s="125"/>
      <c r="N21" s="125"/>
      <c r="O21" s="125"/>
      <c r="P21" s="125"/>
      <c r="Q21" s="125"/>
      <c r="R21" s="117"/>
      <c r="S21" s="125"/>
      <c r="T21" s="125"/>
      <c r="U21" s="125"/>
      <c r="V21" s="125"/>
      <c r="W21" s="125"/>
      <c r="X21" s="125"/>
      <c r="Y21" s="165"/>
      <c r="AB21" s="634">
        <f t="shared" si="0"/>
        <v>1.9325891309485144E-7</v>
      </c>
      <c r="AC21" s="634">
        <f t="shared" si="1"/>
        <v>0</v>
      </c>
      <c r="AD21" s="634">
        <f t="shared" si="2"/>
        <v>0</v>
      </c>
    </row>
    <row r="22" spans="1:30" ht="15.05">
      <c r="A22" s="166">
        <v>1925</v>
      </c>
      <c r="B22" s="146">
        <f>1-TB2b!B22</f>
        <v>0.53242943333930015</v>
      </c>
      <c r="C22" s="539">
        <f>compopeinc!BW14</f>
        <v>7.4911192282114247E-3</v>
      </c>
      <c r="D22" s="539">
        <f>compopeinc!BX14</f>
        <v>-3.1370667689285064E-3</v>
      </c>
      <c r="E22" s="539">
        <f>compopeinc!BY14</f>
        <v>3.228359549189725E-2</v>
      </c>
      <c r="F22" s="539">
        <f>compopeinc!BZ14</f>
        <v>1.8108661932000121E-2</v>
      </c>
      <c r="G22" s="539">
        <f>compopeinc!CA14</f>
        <v>4.3641073438502112E-3</v>
      </c>
      <c r="H22" s="539">
        <f>compopeinc!CB14</f>
        <v>0.44226744340917212</v>
      </c>
      <c r="I22" s="540">
        <f>compopeinc!CC14</f>
        <v>3.1051255861472841E-2</v>
      </c>
      <c r="J22" s="185"/>
      <c r="K22" s="125"/>
      <c r="L22" s="125"/>
      <c r="M22" s="125"/>
      <c r="N22" s="125"/>
      <c r="O22" s="125"/>
      <c r="P22" s="125"/>
      <c r="Q22" s="125"/>
      <c r="R22" s="117"/>
      <c r="S22" s="125"/>
      <c r="T22" s="125"/>
      <c r="U22" s="125"/>
      <c r="V22" s="125"/>
      <c r="W22" s="125"/>
      <c r="X22" s="125"/>
      <c r="Y22" s="165"/>
      <c r="AB22" s="634">
        <f t="shared" si="0"/>
        <v>3.1684162471457E-7</v>
      </c>
      <c r="AC22" s="634">
        <f t="shared" si="1"/>
        <v>0</v>
      </c>
      <c r="AD22" s="634">
        <f t="shared" si="2"/>
        <v>0</v>
      </c>
    </row>
    <row r="23" spans="1:30" ht="15.05">
      <c r="A23" s="166">
        <v>1926</v>
      </c>
      <c r="B23" s="146">
        <f>1-TB2b!B23</f>
        <v>0.52834003208456015</v>
      </c>
      <c r="C23" s="539">
        <f>compopeinc!BW15</f>
        <v>8.0838510301521789E-3</v>
      </c>
      <c r="D23" s="539">
        <f>compopeinc!BX15</f>
        <v>-3.214979662033868E-3</v>
      </c>
      <c r="E23" s="539">
        <f>compopeinc!BY15</f>
        <v>2.7810694068756858E-2</v>
      </c>
      <c r="F23" s="539">
        <f>compopeinc!BZ15</f>
        <v>1.7430067103094148E-2</v>
      </c>
      <c r="G23" s="539">
        <f>compopeinc!CA15</f>
        <v>4.3822465913743612E-3</v>
      </c>
      <c r="H23" s="539">
        <f>compopeinc!CB15</f>
        <v>0.44337866204023191</v>
      </c>
      <c r="I23" s="540">
        <f>compopeinc!CC15</f>
        <v>3.0469228000962707E-2</v>
      </c>
      <c r="J23" s="185"/>
      <c r="K23" s="125"/>
      <c r="L23" s="125"/>
      <c r="M23" s="125"/>
      <c r="N23" s="125"/>
      <c r="O23" s="125"/>
      <c r="P23" s="125"/>
      <c r="Q23" s="125"/>
      <c r="R23" s="117"/>
      <c r="S23" s="125"/>
      <c r="T23" s="125"/>
      <c r="U23" s="125"/>
      <c r="V23" s="125"/>
      <c r="W23" s="125"/>
      <c r="X23" s="125"/>
      <c r="Y23" s="165"/>
      <c r="AB23" s="634">
        <f t="shared" si="0"/>
        <v>2.629120218200498E-7</v>
      </c>
      <c r="AC23" s="634">
        <f t="shared" si="1"/>
        <v>0</v>
      </c>
      <c r="AD23" s="634">
        <f t="shared" si="2"/>
        <v>0</v>
      </c>
    </row>
    <row r="24" spans="1:30" ht="15.05">
      <c r="A24" s="166">
        <v>1927</v>
      </c>
      <c r="B24" s="146">
        <f>1-TB2b!B24</f>
        <v>0.53479727933618126</v>
      </c>
      <c r="C24" s="539">
        <f>compopeinc!BW16</f>
        <v>6.9522375373827165E-3</v>
      </c>
      <c r="D24" s="539">
        <f>compopeinc!BX16</f>
        <v>-3.382966311982899E-3</v>
      </c>
      <c r="E24" s="539">
        <f>compopeinc!BY16</f>
        <v>2.7502791099070251E-2</v>
      </c>
      <c r="F24" s="539">
        <f>compopeinc!BZ16</f>
        <v>1.8160595720471427E-2</v>
      </c>
      <c r="G24" s="539">
        <f>compopeinc!CA16</f>
        <v>4.5343779028528151E-3</v>
      </c>
      <c r="H24" s="539">
        <f>compopeinc!CB16</f>
        <v>0.44876952720531182</v>
      </c>
      <c r="I24" s="540">
        <f>compopeinc!CC16</f>
        <v>3.2260588479456523E-2</v>
      </c>
      <c r="J24" s="185"/>
      <c r="K24" s="125"/>
      <c r="L24" s="125"/>
      <c r="M24" s="125"/>
      <c r="N24" s="125"/>
      <c r="O24" s="125"/>
      <c r="P24" s="125"/>
      <c r="Q24" s="125"/>
      <c r="R24" s="117"/>
      <c r="S24" s="125"/>
      <c r="T24" s="125"/>
      <c r="U24" s="125"/>
      <c r="V24" s="125"/>
      <c r="W24" s="125"/>
      <c r="X24" s="125"/>
      <c r="Y24" s="165"/>
      <c r="AB24" s="634">
        <f t="shared" si="0"/>
        <v>1.277036185687308E-7</v>
      </c>
      <c r="AC24" s="634">
        <f t="shared" si="1"/>
        <v>0</v>
      </c>
      <c r="AD24" s="634">
        <f t="shared" si="2"/>
        <v>0</v>
      </c>
    </row>
    <row r="25" spans="1:30" ht="15.05">
      <c r="A25" s="166">
        <v>1928</v>
      </c>
      <c r="B25" s="146">
        <f>1-TB2b!B25</f>
        <v>0.523312275571719</v>
      </c>
      <c r="C25" s="539">
        <f>compopeinc!BW17</f>
        <v>8.2152664156802373E-3</v>
      </c>
      <c r="D25" s="539">
        <f>compopeinc!BX17</f>
        <v>-3.2198736218923734E-3</v>
      </c>
      <c r="E25" s="539">
        <f>compopeinc!BY17</f>
        <v>2.6646293429870401E-2</v>
      </c>
      <c r="F25" s="539">
        <f>compopeinc!BZ17</f>
        <v>1.9261551493972764E-2</v>
      </c>
      <c r="G25" s="539">
        <f>compopeinc!CA17</f>
        <v>4.53839515120915E-3</v>
      </c>
      <c r="H25" s="539">
        <f>compopeinc!CB17</f>
        <v>0.43342016463604521</v>
      </c>
      <c r="I25" s="540">
        <f>compopeinc!CC17</f>
        <v>3.445040121134655E-2</v>
      </c>
      <c r="J25" s="185"/>
      <c r="K25" s="125"/>
      <c r="L25" s="125"/>
      <c r="M25" s="125"/>
      <c r="N25" s="125"/>
      <c r="O25" s="125"/>
      <c r="P25" s="125"/>
      <c r="Q25" s="125"/>
      <c r="R25" s="117"/>
      <c r="S25" s="125"/>
      <c r="T25" s="125"/>
      <c r="U25" s="125"/>
      <c r="V25" s="125"/>
      <c r="W25" s="125"/>
      <c r="X25" s="125"/>
      <c r="Y25" s="165"/>
      <c r="AB25" s="634">
        <f t="shared" si="0"/>
        <v>7.6855487085580876E-8</v>
      </c>
      <c r="AC25" s="634">
        <f t="shared" si="1"/>
        <v>0</v>
      </c>
      <c r="AD25" s="634">
        <f t="shared" si="2"/>
        <v>0</v>
      </c>
    </row>
    <row r="26" spans="1:30" ht="15.05">
      <c r="A26" s="166">
        <v>1929</v>
      </c>
      <c r="B26" s="146">
        <f>1-TB2b!B26</f>
        <v>0.53640856781521995</v>
      </c>
      <c r="C26" s="539">
        <f>compopeinc!BW18</f>
        <v>8.7031374897726856E-3</v>
      </c>
      <c r="D26" s="539">
        <f>compopeinc!BX18</f>
        <v>-3.1818595128729381E-3</v>
      </c>
      <c r="E26" s="539">
        <f>compopeinc!BY18</f>
        <v>2.5239027708049436E-2</v>
      </c>
      <c r="F26" s="539">
        <f>compopeinc!BZ18</f>
        <v>2.0663979998540284E-2</v>
      </c>
      <c r="G26" s="539">
        <f>compopeinc!CA18</f>
        <v>5.0177052213472885E-3</v>
      </c>
      <c r="H26" s="539">
        <f>compopeinc!CB18</f>
        <v>0.44232188800118494</v>
      </c>
      <c r="I26" s="540">
        <f>compopeinc!CC18</f>
        <v>3.7644701305171654E-2</v>
      </c>
      <c r="J26" s="185"/>
      <c r="K26" s="125"/>
      <c r="L26" s="125"/>
      <c r="M26" s="125"/>
      <c r="N26" s="125"/>
      <c r="O26" s="125"/>
      <c r="P26" s="125"/>
      <c r="Q26" s="125"/>
      <c r="R26" s="117"/>
      <c r="S26" s="125"/>
      <c r="T26" s="125"/>
      <c r="U26" s="125"/>
      <c r="V26" s="125"/>
      <c r="W26" s="125"/>
      <c r="X26" s="125"/>
      <c r="Y26" s="165"/>
      <c r="AB26" s="634">
        <f t="shared" si="0"/>
        <v>-1.2395973358891865E-8</v>
      </c>
      <c r="AC26" s="634">
        <f t="shared" si="1"/>
        <v>0</v>
      </c>
      <c r="AD26" s="634">
        <f t="shared" si="2"/>
        <v>0</v>
      </c>
    </row>
    <row r="27" spans="1:30" ht="15.05">
      <c r="A27" s="170">
        <v>1930</v>
      </c>
      <c r="B27" s="157">
        <f>1-TB2b!B27</f>
        <v>0.5478364705793215</v>
      </c>
      <c r="C27" s="543">
        <f>compopeinc!BW19</f>
        <v>5.1748655981043532E-3</v>
      </c>
      <c r="D27" s="543">
        <f>compopeinc!BX19</f>
        <v>-4.107910158673944E-3</v>
      </c>
      <c r="E27" s="543">
        <f>compopeinc!BY19</f>
        <v>2.5901600857640157E-2</v>
      </c>
      <c r="F27" s="543">
        <f>compopeinc!BZ19</f>
        <v>2.2114186318960206E-2</v>
      </c>
      <c r="G27" s="543">
        <f>compopeinc!CA19</f>
        <v>5.6219384261949864E-3</v>
      </c>
      <c r="H27" s="543">
        <f>compopeinc!CB19</f>
        <v>0.45469828777343618</v>
      </c>
      <c r="I27" s="544">
        <f>compopeinc!CC19</f>
        <v>3.8433603698221089E-2</v>
      </c>
      <c r="J27" s="187"/>
      <c r="K27" s="129"/>
      <c r="L27" s="129"/>
      <c r="M27" s="129"/>
      <c r="N27" s="129"/>
      <c r="O27" s="129"/>
      <c r="P27" s="129"/>
      <c r="Q27" s="129"/>
      <c r="R27" s="123"/>
      <c r="S27" s="129"/>
      <c r="T27" s="129"/>
      <c r="U27" s="129"/>
      <c r="V27" s="129"/>
      <c r="W27" s="129"/>
      <c r="X27" s="129"/>
      <c r="Y27" s="169"/>
      <c r="AB27" s="634">
        <f t="shared" si="0"/>
        <v>-1.0193456156937231E-7</v>
      </c>
      <c r="AC27" s="634">
        <f t="shared" si="1"/>
        <v>0</v>
      </c>
      <c r="AD27" s="634">
        <f t="shared" si="2"/>
        <v>0</v>
      </c>
    </row>
    <row r="28" spans="1:30" ht="15.05">
      <c r="A28" s="166">
        <v>1931</v>
      </c>
      <c r="B28" s="146">
        <f>1-TB2b!B28</f>
        <v>0.55129777596939444</v>
      </c>
      <c r="C28" s="539">
        <f>compopeinc!BW20</f>
        <v>2.8306531483510513E-3</v>
      </c>
      <c r="D28" s="539">
        <f>compopeinc!BX20</f>
        <v>-6.7046451068096188E-3</v>
      </c>
      <c r="E28" s="539">
        <f>compopeinc!BY20</f>
        <v>2.7587444831336374E-2</v>
      </c>
      <c r="F28" s="539">
        <f>compopeinc!BZ20</f>
        <v>2.188285514944719E-2</v>
      </c>
      <c r="G28" s="539">
        <f>compopeinc!CA20</f>
        <v>7.013642997466308E-3</v>
      </c>
      <c r="H28" s="539">
        <f>compopeinc!CB20</f>
        <v>0.46280689124386132</v>
      </c>
      <c r="I28" s="540">
        <f>compopeinc!CC20</f>
        <v>3.5880882093561113E-2</v>
      </c>
      <c r="J28" s="185"/>
      <c r="K28" s="125"/>
      <c r="L28" s="125"/>
      <c r="M28" s="125"/>
      <c r="N28" s="125"/>
      <c r="O28" s="125"/>
      <c r="P28" s="125"/>
      <c r="Q28" s="125"/>
      <c r="R28" s="117"/>
      <c r="S28" s="125"/>
      <c r="T28" s="125"/>
      <c r="U28" s="125"/>
      <c r="V28" s="125"/>
      <c r="W28" s="125"/>
      <c r="X28" s="125"/>
      <c r="Y28" s="165"/>
      <c r="AB28" s="634">
        <f t="shared" si="0"/>
        <v>5.1612180751448022E-8</v>
      </c>
      <c r="AC28" s="634">
        <f t="shared" si="1"/>
        <v>0</v>
      </c>
      <c r="AD28" s="634">
        <f t="shared" si="2"/>
        <v>0</v>
      </c>
    </row>
    <row r="29" spans="1:30" ht="15.05">
      <c r="A29" s="166">
        <v>1932</v>
      </c>
      <c r="B29" s="146">
        <f>1-TB2b!B29</f>
        <v>0.53383502298337793</v>
      </c>
      <c r="C29" s="539">
        <f>compopeinc!BW21</f>
        <v>-4.2102335781418114E-4</v>
      </c>
      <c r="D29" s="539">
        <f>compopeinc!BX21</f>
        <v>-1.0285387376843275E-2</v>
      </c>
      <c r="E29" s="539">
        <f>compopeinc!BY21</f>
        <v>3.0194523558716022E-2</v>
      </c>
      <c r="F29" s="539">
        <f>compopeinc!BZ21</f>
        <v>2.1384077035538299E-2</v>
      </c>
      <c r="G29" s="539">
        <f>compopeinc!CA21</f>
        <v>8.4824374121460541E-3</v>
      </c>
      <c r="H29" s="539">
        <f>compopeinc!CB21</f>
        <v>0.45428605507406444</v>
      </c>
      <c r="I29" s="540">
        <f>compopeinc!CC21</f>
        <v>3.0194248048561627E-2</v>
      </c>
      <c r="J29" s="185"/>
      <c r="K29" s="125"/>
      <c r="L29" s="125"/>
      <c r="M29" s="125"/>
      <c r="N29" s="125"/>
      <c r="O29" s="125"/>
      <c r="P29" s="125"/>
      <c r="Q29" s="125"/>
      <c r="R29" s="117"/>
      <c r="S29" s="125"/>
      <c r="T29" s="125"/>
      <c r="U29" s="125"/>
      <c r="V29" s="125"/>
      <c r="W29" s="125"/>
      <c r="X29" s="125"/>
      <c r="Y29" s="165"/>
      <c r="AB29" s="634">
        <f t="shared" si="0"/>
        <v>9.2589008904297998E-8</v>
      </c>
      <c r="AC29" s="634">
        <f t="shared" si="1"/>
        <v>0</v>
      </c>
      <c r="AD29" s="634">
        <f t="shared" si="2"/>
        <v>0</v>
      </c>
    </row>
    <row r="30" spans="1:30" ht="15.05">
      <c r="A30" s="166">
        <v>1933</v>
      </c>
      <c r="B30" s="146">
        <f>1-TB2b!B30</f>
        <v>0.53231860001481235</v>
      </c>
      <c r="C30" s="539">
        <f>compopeinc!BW22</f>
        <v>-8.675484435665794E-4</v>
      </c>
      <c r="D30" s="539">
        <f>compopeinc!BX22</f>
        <v>-1.1938337347007916E-2</v>
      </c>
      <c r="E30" s="539">
        <f>compopeinc!BY22</f>
        <v>2.4586783442661332E-2</v>
      </c>
      <c r="F30" s="539">
        <f>compopeinc!BZ22</f>
        <v>1.7424218702794567E-2</v>
      </c>
      <c r="G30" s="539">
        <f>compopeinc!CA22</f>
        <v>8.2555494726214308E-3</v>
      </c>
      <c r="H30" s="539">
        <f>compopeinc!CB22</f>
        <v>0.46893813407096913</v>
      </c>
      <c r="I30" s="540">
        <f>compopeinc!CC22</f>
        <v>2.5919795250556748E-2</v>
      </c>
      <c r="J30" s="185"/>
      <c r="K30" s="125"/>
      <c r="L30" s="125"/>
      <c r="M30" s="125"/>
      <c r="N30" s="125"/>
      <c r="O30" s="125"/>
      <c r="P30" s="125"/>
      <c r="Q30" s="125"/>
      <c r="R30" s="117"/>
      <c r="S30" s="125"/>
      <c r="T30" s="125"/>
      <c r="U30" s="125"/>
      <c r="V30" s="125"/>
      <c r="W30" s="125"/>
      <c r="X30" s="125"/>
      <c r="Y30" s="165"/>
      <c r="AB30" s="634">
        <f t="shared" si="0"/>
        <v>4.865783664875778E-9</v>
      </c>
      <c r="AC30" s="634">
        <f t="shared" si="1"/>
        <v>0</v>
      </c>
      <c r="AD30" s="634">
        <f t="shared" si="2"/>
        <v>0</v>
      </c>
    </row>
    <row r="31" spans="1:30" ht="15.05">
      <c r="A31" s="166">
        <v>1934</v>
      </c>
      <c r="B31" s="146">
        <f>1-TB2b!B31</f>
        <v>0.52146647261472245</v>
      </c>
      <c r="C31" s="539">
        <f>compopeinc!BW23</f>
        <v>2.6925068430275808E-3</v>
      </c>
      <c r="D31" s="539">
        <f>compopeinc!BX23</f>
        <v>-1.0701775648732191E-2</v>
      </c>
      <c r="E31" s="539">
        <f>compopeinc!BY23</f>
        <v>1.7959423335469682E-2</v>
      </c>
      <c r="F31" s="539">
        <f>compopeinc!BZ23</f>
        <v>1.9576500016741983E-2</v>
      </c>
      <c r="G31" s="539">
        <f>compopeinc!CA23</f>
        <v>7.9665419265099978E-3</v>
      </c>
      <c r="H31" s="539">
        <f>compopeinc!CB23</f>
        <v>0.45141671547699036</v>
      </c>
      <c r="I31" s="540">
        <f>compopeinc!CC23</f>
        <v>3.255679304991882E-2</v>
      </c>
      <c r="J31" s="185"/>
      <c r="K31" s="125"/>
      <c r="L31" s="125"/>
      <c r="M31" s="125"/>
      <c r="N31" s="125"/>
      <c r="O31" s="125"/>
      <c r="P31" s="125"/>
      <c r="Q31" s="125"/>
      <c r="R31" s="117"/>
      <c r="S31" s="125"/>
      <c r="T31" s="125"/>
      <c r="U31" s="125"/>
      <c r="V31" s="125"/>
      <c r="W31" s="125"/>
      <c r="X31" s="125"/>
      <c r="Y31" s="165"/>
      <c r="AB31" s="634">
        <f t="shared" si="0"/>
        <v>-2.3238520374668781E-7</v>
      </c>
      <c r="AC31" s="634">
        <f t="shared" si="1"/>
        <v>0</v>
      </c>
      <c r="AD31" s="634">
        <f t="shared" si="2"/>
        <v>0</v>
      </c>
    </row>
    <row r="32" spans="1:30" ht="15.05">
      <c r="A32" s="166">
        <v>1935</v>
      </c>
      <c r="B32" s="146">
        <f>1-TB2b!B32</f>
        <v>0.52845445602950081</v>
      </c>
      <c r="C32" s="539">
        <f>compopeinc!BW24</f>
        <v>3.5312125120655095E-3</v>
      </c>
      <c r="D32" s="539">
        <f>compopeinc!BX24</f>
        <v>-8.6985376927138421E-3</v>
      </c>
      <c r="E32" s="539">
        <f>compopeinc!BY24</f>
        <v>1.6872010539533931E-2</v>
      </c>
      <c r="F32" s="539">
        <f>compopeinc!BZ24</f>
        <v>2.5788651623817258E-2</v>
      </c>
      <c r="G32" s="539">
        <f>compopeinc!CA24</f>
        <v>7.3135301484119576E-3</v>
      </c>
      <c r="H32" s="539">
        <f>compopeinc!CB24</f>
        <v>0.43791164283837908</v>
      </c>
      <c r="I32" s="540">
        <f>compopeinc!CC24</f>
        <v>4.573585736004452E-2</v>
      </c>
      <c r="J32" s="185"/>
      <c r="K32" s="125"/>
      <c r="L32" s="125"/>
      <c r="M32" s="125"/>
      <c r="N32" s="125"/>
      <c r="O32" s="125"/>
      <c r="P32" s="125"/>
      <c r="Q32" s="125"/>
      <c r="R32" s="117"/>
      <c r="S32" s="125"/>
      <c r="T32" s="125"/>
      <c r="U32" s="125"/>
      <c r="V32" s="125"/>
      <c r="W32" s="125"/>
      <c r="X32" s="125"/>
      <c r="Y32" s="165"/>
      <c r="AB32" s="634">
        <f t="shared" si="0"/>
        <v>8.869996237503841E-8</v>
      </c>
      <c r="AC32" s="634">
        <f t="shared" si="1"/>
        <v>0</v>
      </c>
      <c r="AD32" s="634">
        <f t="shared" si="2"/>
        <v>0</v>
      </c>
    </row>
    <row r="33" spans="1:30" ht="15.05">
      <c r="A33" s="166">
        <v>1936</v>
      </c>
      <c r="B33" s="146">
        <f>1-TB2b!B33</f>
        <v>0.52332140975016439</v>
      </c>
      <c r="C33" s="539">
        <f>compopeinc!BW25</f>
        <v>4.8539586360929312E-3</v>
      </c>
      <c r="D33" s="539">
        <f>compopeinc!BX25</f>
        <v>-7.1342508972456319E-3</v>
      </c>
      <c r="E33" s="539">
        <f>compopeinc!BY25</f>
        <v>1.5543681578595692E-2</v>
      </c>
      <c r="F33" s="539">
        <f>compopeinc!BZ25</f>
        <v>2.0430038298046967E-2</v>
      </c>
      <c r="G33" s="539">
        <f>compopeinc!CA25</f>
        <v>9.1718434850242246E-3</v>
      </c>
      <c r="H33" s="539">
        <f>compopeinc!CB25</f>
        <v>0.44505494160988046</v>
      </c>
      <c r="I33" s="540">
        <f>compopeinc!CC25</f>
        <v>3.5401220349621607E-2</v>
      </c>
      <c r="J33" s="185"/>
      <c r="K33" s="125"/>
      <c r="L33" s="125"/>
      <c r="M33" s="125"/>
      <c r="N33" s="125"/>
      <c r="O33" s="125"/>
      <c r="P33" s="125"/>
      <c r="Q33" s="125"/>
      <c r="R33" s="117"/>
      <c r="S33" s="125"/>
      <c r="T33" s="125"/>
      <c r="U33" s="125"/>
      <c r="V33" s="125"/>
      <c r="W33" s="125"/>
      <c r="X33" s="125"/>
      <c r="Y33" s="165"/>
      <c r="AB33" s="634">
        <f t="shared" si="0"/>
        <v>-2.3309851826525119E-8</v>
      </c>
      <c r="AC33" s="634">
        <f t="shared" si="1"/>
        <v>0</v>
      </c>
      <c r="AD33" s="634">
        <f t="shared" si="2"/>
        <v>0</v>
      </c>
    </row>
    <row r="34" spans="1:30" ht="15.05">
      <c r="A34" s="166">
        <v>1937</v>
      </c>
      <c r="B34" s="146">
        <f>1-TB2b!B34</f>
        <v>0.53589074874548959</v>
      </c>
      <c r="C34" s="539">
        <f>compopeinc!BW26</f>
        <v>4.7372549504550833E-3</v>
      </c>
      <c r="D34" s="539">
        <f>compopeinc!BX26</f>
        <v>-8.0285193404083487E-3</v>
      </c>
      <c r="E34" s="539">
        <f>compopeinc!BY26</f>
        <v>1.9361918072124281E-2</v>
      </c>
      <c r="F34" s="539">
        <f>compopeinc!BZ26</f>
        <v>2.4772295398933986E-2</v>
      </c>
      <c r="G34" s="539">
        <f>compopeinc!CA26</f>
        <v>1.5668106925396445E-2</v>
      </c>
      <c r="H34" s="539">
        <f>compopeinc!CB26</f>
        <v>0.43615379205086985</v>
      </c>
      <c r="I34" s="540">
        <f>compopeinc!CC26</f>
        <v>4.3226091234534518E-2</v>
      </c>
      <c r="J34" s="185"/>
      <c r="K34" s="125"/>
      <c r="L34" s="125"/>
      <c r="M34" s="125"/>
      <c r="N34" s="125"/>
      <c r="O34" s="125"/>
      <c r="P34" s="125"/>
      <c r="Q34" s="125"/>
      <c r="R34" s="117"/>
      <c r="S34" s="125"/>
      <c r="T34" s="125"/>
      <c r="U34" s="125"/>
      <c r="V34" s="125"/>
      <c r="W34" s="125"/>
      <c r="X34" s="125"/>
      <c r="Y34" s="165"/>
      <c r="AB34" s="634">
        <f t="shared" si="0"/>
        <v>-1.9054641620108725E-7</v>
      </c>
      <c r="AC34" s="634">
        <f t="shared" si="1"/>
        <v>0</v>
      </c>
      <c r="AD34" s="634">
        <f t="shared" si="2"/>
        <v>0</v>
      </c>
    </row>
    <row r="35" spans="1:30" ht="15.05">
      <c r="A35" s="166">
        <v>1938</v>
      </c>
      <c r="B35" s="146">
        <f>1-TB2b!B35</f>
        <v>0.53798081896934746</v>
      </c>
      <c r="C35" s="539">
        <f>compopeinc!BW27</f>
        <v>3.6953135898452854E-3</v>
      </c>
      <c r="D35" s="539">
        <f>compopeinc!BX27</f>
        <v>-9.0313296386071041E-3</v>
      </c>
      <c r="E35" s="539">
        <f>compopeinc!BY27</f>
        <v>2.3943448733062003E-2</v>
      </c>
      <c r="F35" s="539">
        <f>compopeinc!BZ27</f>
        <v>2.2469373295097191E-2</v>
      </c>
      <c r="G35" s="539">
        <f>compopeinc!CA27</f>
        <v>1.9760976824989115E-2</v>
      </c>
      <c r="H35" s="539">
        <f>compopeinc!CB27</f>
        <v>0.43915104552173373</v>
      </c>
      <c r="I35" s="540">
        <f>compopeinc!CC27</f>
        <v>3.7992035687080497E-2</v>
      </c>
      <c r="J35" s="185"/>
      <c r="K35" s="125"/>
      <c r="L35" s="125"/>
      <c r="M35" s="125"/>
      <c r="N35" s="125"/>
      <c r="O35" s="125"/>
      <c r="P35" s="125"/>
      <c r="Q35" s="125"/>
      <c r="R35" s="117"/>
      <c r="S35" s="125"/>
      <c r="T35" s="125"/>
      <c r="U35" s="125"/>
      <c r="V35" s="125"/>
      <c r="W35" s="125"/>
      <c r="X35" s="125"/>
      <c r="Y35" s="165"/>
      <c r="AB35" s="634">
        <f t="shared" si="0"/>
        <v>-4.5043853313941895E-8</v>
      </c>
      <c r="AC35" s="634">
        <f t="shared" si="1"/>
        <v>0</v>
      </c>
      <c r="AD35" s="634">
        <f t="shared" si="2"/>
        <v>0</v>
      </c>
    </row>
    <row r="36" spans="1:30" ht="15.05">
      <c r="A36" s="168">
        <v>1939</v>
      </c>
      <c r="B36" s="150">
        <f>1-TB2b!B36</f>
        <v>0.52330295853877584</v>
      </c>
      <c r="C36" s="541">
        <f>compopeinc!BW28</f>
        <v>4.4077963549651392E-3</v>
      </c>
      <c r="D36" s="541">
        <f>compopeinc!BX28</f>
        <v>-8.6995741994393191E-3</v>
      </c>
      <c r="E36" s="541">
        <f>compopeinc!BY28</f>
        <v>2.4125160027404457E-2</v>
      </c>
      <c r="F36" s="541">
        <f>compopeinc!BZ28</f>
        <v>1.9773165610326996E-2</v>
      </c>
      <c r="G36" s="541">
        <f>compopeinc!CA28</f>
        <v>1.922755554851259E-2</v>
      </c>
      <c r="H36" s="541">
        <f>compopeinc!CB28</f>
        <v>0.42995172831325501</v>
      </c>
      <c r="I36" s="542">
        <f>compopeinc!CC28</f>
        <v>3.4517317700208446E-2</v>
      </c>
      <c r="J36" s="186"/>
      <c r="K36" s="127"/>
      <c r="L36" s="127"/>
      <c r="M36" s="127"/>
      <c r="N36" s="127"/>
      <c r="O36" s="127"/>
      <c r="P36" s="127"/>
      <c r="Q36" s="127"/>
      <c r="R36" s="120"/>
      <c r="S36" s="127"/>
      <c r="T36" s="127"/>
      <c r="U36" s="127"/>
      <c r="V36" s="127"/>
      <c r="W36" s="127"/>
      <c r="X36" s="127"/>
      <c r="Y36" s="167"/>
      <c r="AB36" s="634">
        <f t="shared" si="0"/>
        <v>-1.9081645752372367E-7</v>
      </c>
      <c r="AC36" s="634">
        <f t="shared" si="1"/>
        <v>0</v>
      </c>
      <c r="AD36" s="634">
        <f t="shared" si="2"/>
        <v>0</v>
      </c>
    </row>
    <row r="37" spans="1:30" ht="15.05">
      <c r="A37" s="166">
        <v>1940</v>
      </c>
      <c r="B37" s="146">
        <f>1-TB2b!B37</f>
        <v>0.52183243663124212</v>
      </c>
      <c r="C37" s="539">
        <f>compopeinc!BW29</f>
        <v>5.8582781008537504E-3</v>
      </c>
      <c r="D37" s="539">
        <f>compopeinc!BX29</f>
        <v>1.464680153285056E-3</v>
      </c>
      <c r="E37" s="539">
        <f>compopeinc!BY29</f>
        <v>2.7065361746326313E-2</v>
      </c>
      <c r="F37" s="539">
        <f>compopeinc!BZ29</f>
        <v>2.0059164133071558E-2</v>
      </c>
      <c r="G37" s="539">
        <f>compopeinc!CA29</f>
        <v>1.8310585937052787E-2</v>
      </c>
      <c r="H37" s="539">
        <f>compopeinc!CB29</f>
        <v>0.41421055541662266</v>
      </c>
      <c r="I37" s="540">
        <f>compopeinc!CC29</f>
        <v>3.4863815899814521E-2</v>
      </c>
      <c r="J37" s="185"/>
      <c r="K37" s="125"/>
      <c r="L37" s="125"/>
      <c r="M37" s="125"/>
      <c r="N37" s="125"/>
      <c r="O37" s="125"/>
      <c r="P37" s="125"/>
      <c r="Q37" s="125"/>
      <c r="R37" s="117"/>
      <c r="S37" s="125"/>
      <c r="T37" s="125"/>
      <c r="U37" s="125"/>
      <c r="V37" s="125"/>
      <c r="W37" s="125"/>
      <c r="X37" s="125"/>
      <c r="Y37" s="165"/>
      <c r="AB37" s="634">
        <f t="shared" si="0"/>
        <v>-4.7557844329304544E-9</v>
      </c>
      <c r="AC37" s="634">
        <f t="shared" si="1"/>
        <v>0</v>
      </c>
      <c r="AD37" s="634">
        <f t="shared" si="2"/>
        <v>0</v>
      </c>
    </row>
    <row r="38" spans="1:30" ht="15.05">
      <c r="A38" s="166">
        <v>1941</v>
      </c>
      <c r="B38" s="146">
        <f>1-TB2b!B38</f>
        <v>0.53664361461235677</v>
      </c>
      <c r="C38" s="539">
        <f>compopeinc!BW30</f>
        <v>8.556330225298555E-3</v>
      </c>
      <c r="D38" s="539">
        <f>compopeinc!BX30</f>
        <v>5.1799385150231719E-3</v>
      </c>
      <c r="E38" s="539">
        <f>compopeinc!BY30</f>
        <v>2.5675283919172686E-2</v>
      </c>
      <c r="F38" s="539">
        <f>compopeinc!BZ30</f>
        <v>1.7361358627572366E-2</v>
      </c>
      <c r="G38" s="539">
        <f>compopeinc!CA30</f>
        <v>1.7041690797056658E-2</v>
      </c>
      <c r="H38" s="539">
        <f>compopeinc!CB30</f>
        <v>0.43270995468569246</v>
      </c>
      <c r="I38" s="540">
        <f>compopeinc!CC30</f>
        <v>3.011896794022699E-2</v>
      </c>
      <c r="J38" s="185"/>
      <c r="K38" s="125"/>
      <c r="L38" s="125"/>
      <c r="M38" s="125"/>
      <c r="N38" s="125"/>
      <c r="O38" s="125"/>
      <c r="P38" s="125"/>
      <c r="Q38" s="125"/>
      <c r="R38" s="117"/>
      <c r="S38" s="125"/>
      <c r="T38" s="125"/>
      <c r="U38" s="125"/>
      <c r="V38" s="125"/>
      <c r="W38" s="125"/>
      <c r="X38" s="125"/>
      <c r="Y38" s="165"/>
      <c r="AB38" s="634">
        <f t="shared" si="0"/>
        <v>8.9902313926693012E-8</v>
      </c>
      <c r="AC38" s="634">
        <f t="shared" si="1"/>
        <v>0</v>
      </c>
      <c r="AD38" s="634">
        <f t="shared" si="2"/>
        <v>0</v>
      </c>
    </row>
    <row r="39" spans="1:30" ht="15.05">
      <c r="A39" s="166">
        <v>1942</v>
      </c>
      <c r="B39" s="146">
        <f>1-TB2b!B39</f>
        <v>0.58182843194317324</v>
      </c>
      <c r="C39" s="539">
        <f>compopeinc!BW31</f>
        <v>8.3759341289530807E-3</v>
      </c>
      <c r="D39" s="539">
        <f>compopeinc!BX31</f>
        <v>4.5314936386920152E-3</v>
      </c>
      <c r="E39" s="539">
        <f>compopeinc!BY31</f>
        <v>2.2707968443826446E-2</v>
      </c>
      <c r="F39" s="539">
        <f>compopeinc!BZ31</f>
        <v>1.8740628667411163E-2</v>
      </c>
      <c r="G39" s="539">
        <f>compopeinc!CA31</f>
        <v>1.4982407573617523E-2</v>
      </c>
      <c r="H39" s="539">
        <f>compopeinc!CB31</f>
        <v>0.47846241948612156</v>
      </c>
      <c r="I39" s="540">
        <f>compopeinc!CC31</f>
        <v>3.4027488994380253E-2</v>
      </c>
      <c r="J39" s="185"/>
      <c r="K39" s="125"/>
      <c r="L39" s="125"/>
      <c r="M39" s="125"/>
      <c r="N39" s="125"/>
      <c r="O39" s="125"/>
      <c r="P39" s="125"/>
      <c r="Q39" s="125"/>
      <c r="R39" s="117"/>
      <c r="S39" s="125"/>
      <c r="T39" s="125"/>
      <c r="U39" s="125"/>
      <c r="V39" s="125"/>
      <c r="W39" s="125"/>
      <c r="X39" s="125"/>
      <c r="Y39" s="165"/>
      <c r="AB39" s="634">
        <f t="shared" si="0"/>
        <v>9.1010171177074994E-8</v>
      </c>
      <c r="AC39" s="634">
        <f t="shared" si="1"/>
        <v>0</v>
      </c>
      <c r="AD39" s="634">
        <f t="shared" si="2"/>
        <v>0</v>
      </c>
    </row>
    <row r="40" spans="1:30" ht="15.05">
      <c r="A40" s="166">
        <v>1943</v>
      </c>
      <c r="B40" s="146">
        <f>1-TB2b!B40</f>
        <v>0.61301398212866487</v>
      </c>
      <c r="C40" s="539">
        <f>compopeinc!BW32</f>
        <v>9.5613368945958507E-3</v>
      </c>
      <c r="D40" s="539">
        <f>compopeinc!BX32</f>
        <v>7.8696620426054777E-5</v>
      </c>
      <c r="E40" s="539">
        <f>compopeinc!BY32</f>
        <v>1.9652687653530659E-2</v>
      </c>
      <c r="F40" s="539">
        <f>compopeinc!BZ32</f>
        <v>1.5779139867309142E-2</v>
      </c>
      <c r="G40" s="539">
        <f>compopeinc!CA32</f>
        <v>1.5222772732922853E-2</v>
      </c>
      <c r="H40" s="539">
        <f>compopeinc!CB32</f>
        <v>0.52349838955526395</v>
      </c>
      <c r="I40" s="540">
        <f>compopeinc!CC32</f>
        <v>2.9221110100407857E-2</v>
      </c>
      <c r="J40" s="185"/>
      <c r="K40" s="125"/>
      <c r="L40" s="125"/>
      <c r="M40" s="125"/>
      <c r="N40" s="125"/>
      <c r="O40" s="125"/>
      <c r="P40" s="125"/>
      <c r="Q40" s="125"/>
      <c r="R40" s="117"/>
      <c r="S40" s="125"/>
      <c r="T40" s="125"/>
      <c r="U40" s="125"/>
      <c r="V40" s="125"/>
      <c r="W40" s="125"/>
      <c r="X40" s="125"/>
      <c r="Y40" s="165"/>
      <c r="AB40" s="634">
        <f t="shared" si="0"/>
        <v>-1.5129579145067851E-7</v>
      </c>
      <c r="AC40" s="634">
        <f t="shared" si="1"/>
        <v>0</v>
      </c>
      <c r="AD40" s="634">
        <f t="shared" si="2"/>
        <v>0</v>
      </c>
    </row>
    <row r="41" spans="1:30" ht="15.05">
      <c r="A41" s="166">
        <v>1944</v>
      </c>
      <c r="B41" s="146">
        <f>1-TB2b!B41</f>
        <v>0.63774446530622231</v>
      </c>
      <c r="C41" s="539">
        <f>compopeinc!BW33</f>
        <v>1.3963559423136991E-2</v>
      </c>
      <c r="D41" s="539">
        <f>compopeinc!BX33</f>
        <v>-4.7165894172930354E-3</v>
      </c>
      <c r="E41" s="539">
        <f>compopeinc!BY33</f>
        <v>2.1250825382229565E-2</v>
      </c>
      <c r="F41" s="539">
        <f>compopeinc!BZ33</f>
        <v>2.2157210651150349E-2</v>
      </c>
      <c r="G41" s="539">
        <f>compopeinc!CA33</f>
        <v>1.675827390590379E-2</v>
      </c>
      <c r="H41" s="539">
        <f>compopeinc!CB33</f>
        <v>0.52627002682335389</v>
      </c>
      <c r="I41" s="540">
        <f>compopeinc!CC33</f>
        <v>4.2061173986981143E-2</v>
      </c>
      <c r="J41" s="185"/>
      <c r="K41" s="125"/>
      <c r="L41" s="125"/>
      <c r="M41" s="125"/>
      <c r="N41" s="125"/>
      <c r="O41" s="125"/>
      <c r="P41" s="125"/>
      <c r="Q41" s="125"/>
      <c r="R41" s="117"/>
      <c r="S41" s="125"/>
      <c r="T41" s="125"/>
      <c r="U41" s="125"/>
      <c r="V41" s="125"/>
      <c r="W41" s="125"/>
      <c r="X41" s="125"/>
      <c r="Y41" s="165"/>
      <c r="AB41" s="634">
        <f t="shared" si="0"/>
        <v>-1.5449240442499956E-8</v>
      </c>
      <c r="AC41" s="634">
        <f t="shared" si="1"/>
        <v>0</v>
      </c>
      <c r="AD41" s="634">
        <f t="shared" si="2"/>
        <v>0</v>
      </c>
    </row>
    <row r="42" spans="1:30" ht="15.05">
      <c r="A42" s="166">
        <v>1945</v>
      </c>
      <c r="B42" s="146">
        <f>1-TB2b!B42</f>
        <v>0.64373359172547451</v>
      </c>
      <c r="C42" s="539">
        <f>compopeinc!BW34</f>
        <v>1.3147196759879931E-2</v>
      </c>
      <c r="D42" s="539">
        <f>compopeinc!BX34</f>
        <v>-7.7451946321431195E-3</v>
      </c>
      <c r="E42" s="539">
        <f>compopeinc!BY34</f>
        <v>2.1755221042456141E-2</v>
      </c>
      <c r="F42" s="539">
        <f>compopeinc!BZ34</f>
        <v>2.0031999489008648E-2</v>
      </c>
      <c r="G42" s="539">
        <f>compopeinc!CA34</f>
        <v>1.746646613680726E-2</v>
      </c>
      <c r="H42" s="539">
        <f>compopeinc!CB34</f>
        <v>0.54067045122786339</v>
      </c>
      <c r="I42" s="540">
        <f>compopeinc!CC34</f>
        <v>3.840731188823699E-2</v>
      </c>
      <c r="J42" s="185"/>
      <c r="K42" s="125"/>
      <c r="L42" s="125"/>
      <c r="M42" s="125"/>
      <c r="N42" s="125"/>
      <c r="O42" s="125"/>
      <c r="P42" s="125"/>
      <c r="Q42" s="125"/>
      <c r="R42" s="117"/>
      <c r="S42" s="125"/>
      <c r="T42" s="125"/>
      <c r="U42" s="125"/>
      <c r="V42" s="125"/>
      <c r="W42" s="125"/>
      <c r="X42" s="125"/>
      <c r="Y42" s="165"/>
      <c r="AB42" s="634">
        <f t="shared" si="0"/>
        <v>1.3981336521862175E-7</v>
      </c>
      <c r="AC42" s="634">
        <f t="shared" si="1"/>
        <v>0</v>
      </c>
      <c r="AD42" s="634">
        <f t="shared" si="2"/>
        <v>0</v>
      </c>
    </row>
    <row r="43" spans="1:30" ht="15.05">
      <c r="A43" s="166">
        <v>1946</v>
      </c>
      <c r="B43" s="146">
        <f>1-TB2b!B43</f>
        <v>0.62874013818688068</v>
      </c>
      <c r="C43" s="539">
        <f>compopeinc!BW35</f>
        <v>1.0578848634067994E-2</v>
      </c>
      <c r="D43" s="539">
        <f>compopeinc!BX35</f>
        <v>-6.2270164533926135E-3</v>
      </c>
      <c r="E43" s="539">
        <f>compopeinc!BY35</f>
        <v>2.0666017044672923E-2</v>
      </c>
      <c r="F43" s="539">
        <f>compopeinc!BZ35</f>
        <v>2.0718157380591306E-2</v>
      </c>
      <c r="G43" s="539">
        <f>compopeinc!CA35</f>
        <v>1.8839468626393276E-2</v>
      </c>
      <c r="H43" s="539">
        <f>compopeinc!CB35</f>
        <v>0.524410089221927</v>
      </c>
      <c r="I43" s="540">
        <f>compopeinc!CC35</f>
        <v>3.9754647644686128E-2</v>
      </c>
      <c r="J43" s="185"/>
      <c r="K43" s="125"/>
      <c r="L43" s="125"/>
      <c r="M43" s="125"/>
      <c r="N43" s="125"/>
      <c r="O43" s="125"/>
      <c r="P43" s="125"/>
      <c r="Q43" s="125"/>
      <c r="R43" s="117"/>
      <c r="S43" s="125"/>
      <c r="T43" s="125"/>
      <c r="U43" s="125"/>
      <c r="V43" s="125"/>
      <c r="W43" s="125"/>
      <c r="X43" s="125"/>
      <c r="Y43" s="165"/>
      <c r="AB43" s="634">
        <f t="shared" si="0"/>
        <v>-7.3912065357006895E-8</v>
      </c>
      <c r="AC43" s="634">
        <f t="shared" si="1"/>
        <v>0</v>
      </c>
      <c r="AD43" s="634">
        <f t="shared" si="2"/>
        <v>0</v>
      </c>
    </row>
    <row r="44" spans="1:30" ht="15.05">
      <c r="A44" s="166">
        <v>1947</v>
      </c>
      <c r="B44" s="146">
        <f>1-TB2b!B44</f>
        <v>0.62848899635752586</v>
      </c>
      <c r="C44" s="539">
        <f>compopeinc!BW36</f>
        <v>1.2095766265040463E-2</v>
      </c>
      <c r="D44" s="539">
        <f>compopeinc!BX36</f>
        <v>-4.8608405907189425E-3</v>
      </c>
      <c r="E44" s="539">
        <f>compopeinc!BY36</f>
        <v>1.8828198761072727E-2</v>
      </c>
      <c r="F44" s="539">
        <f>compopeinc!BZ36</f>
        <v>2.0389186263662679E-2</v>
      </c>
      <c r="G44" s="539">
        <f>compopeinc!CA36</f>
        <v>2.0971654296272155E-2</v>
      </c>
      <c r="H44" s="539">
        <f>compopeinc!CB36</f>
        <v>0.52447812156991103</v>
      </c>
      <c r="I44" s="540">
        <f>compopeinc!CC36</f>
        <v>3.6587007575444634E-2</v>
      </c>
      <c r="J44" s="185"/>
      <c r="K44" s="125"/>
      <c r="L44" s="125"/>
      <c r="M44" s="125"/>
      <c r="N44" s="125"/>
      <c r="O44" s="125"/>
      <c r="P44" s="125"/>
      <c r="Q44" s="125"/>
      <c r="R44" s="117"/>
      <c r="S44" s="125"/>
      <c r="T44" s="125"/>
      <c r="U44" s="125"/>
      <c r="V44" s="125"/>
      <c r="W44" s="125"/>
      <c r="X44" s="125"/>
      <c r="Y44" s="165"/>
      <c r="AB44" s="634">
        <f t="shared" si="0"/>
        <v>-9.7783158903297362E-8</v>
      </c>
      <c r="AC44" s="634">
        <f t="shared" si="1"/>
        <v>0</v>
      </c>
      <c r="AD44" s="634">
        <f t="shared" si="2"/>
        <v>0</v>
      </c>
    </row>
    <row r="45" spans="1:30" ht="15.05">
      <c r="A45" s="166">
        <v>1948</v>
      </c>
      <c r="B45" s="146">
        <f>1-TB2b!B45</f>
        <v>0.60954995400764744</v>
      </c>
      <c r="C45" s="539">
        <f>compopeinc!BW37</f>
        <v>1.2885376595909355E-2</v>
      </c>
      <c r="D45" s="539">
        <f>compopeinc!BX37</f>
        <v>-3.8672240048949775E-3</v>
      </c>
      <c r="E45" s="539">
        <f>compopeinc!BY37</f>
        <v>1.8454635077463519E-2</v>
      </c>
      <c r="F45" s="539">
        <f>compopeinc!BZ37</f>
        <v>2.3776351848214323E-2</v>
      </c>
      <c r="G45" s="539">
        <f>compopeinc!CA37</f>
        <v>2.0798119782232463E-2</v>
      </c>
      <c r="H45" s="539">
        <f>compopeinc!CB37</f>
        <v>0.49484851690937309</v>
      </c>
      <c r="I45" s="540">
        <f>compopeinc!CC37</f>
        <v>4.265420825301601E-2</v>
      </c>
      <c r="J45" s="185"/>
      <c r="K45" s="125"/>
      <c r="L45" s="125"/>
      <c r="M45" s="125"/>
      <c r="N45" s="125"/>
      <c r="O45" s="125"/>
      <c r="P45" s="125"/>
      <c r="Q45" s="125"/>
      <c r="R45" s="117"/>
      <c r="S45" s="125"/>
      <c r="T45" s="125"/>
      <c r="U45" s="125"/>
      <c r="V45" s="125"/>
      <c r="W45" s="125"/>
      <c r="X45" s="125"/>
      <c r="Y45" s="165"/>
      <c r="AB45" s="634">
        <f t="shared" si="0"/>
        <v>-3.0453666366447862E-8</v>
      </c>
      <c r="AC45" s="634">
        <f t="shared" si="1"/>
        <v>0</v>
      </c>
      <c r="AD45" s="634">
        <f t="shared" si="2"/>
        <v>0</v>
      </c>
    </row>
    <row r="46" spans="1:30" ht="15.05">
      <c r="A46" s="166">
        <v>1949</v>
      </c>
      <c r="B46" s="146">
        <f>1-TB2b!B46</f>
        <v>0.61533178063241023</v>
      </c>
      <c r="C46" s="539">
        <f>compopeinc!BW38</f>
        <v>1.2122523567842679E-2</v>
      </c>
      <c r="D46" s="539">
        <f>compopeinc!BX38</f>
        <v>-4.2287645920978841E-3</v>
      </c>
      <c r="E46" s="539">
        <f>compopeinc!BY38</f>
        <v>2.1383908838973696E-2</v>
      </c>
      <c r="F46" s="539">
        <f>compopeinc!BZ38</f>
        <v>2.4376630035429538E-2</v>
      </c>
      <c r="G46" s="539">
        <f>compopeinc!CA38</f>
        <v>2.2329026531222183E-2</v>
      </c>
      <c r="H46" s="539">
        <f>compopeinc!CB38</f>
        <v>0.49708691166574548</v>
      </c>
      <c r="I46" s="540">
        <f>compopeinc!CC38</f>
        <v>4.2261544002387956E-2</v>
      </c>
      <c r="J46" s="185"/>
      <c r="K46" s="125"/>
      <c r="L46" s="125"/>
      <c r="M46" s="125"/>
      <c r="N46" s="125"/>
      <c r="O46" s="125"/>
      <c r="P46" s="125"/>
      <c r="Q46" s="125"/>
      <c r="R46" s="117"/>
      <c r="S46" s="125"/>
      <c r="T46" s="125"/>
      <c r="U46" s="125"/>
      <c r="V46" s="125"/>
      <c r="W46" s="125"/>
      <c r="X46" s="125"/>
      <c r="Y46" s="165"/>
      <c r="AB46" s="634">
        <f t="shared" si="0"/>
        <v>5.8290661186788384E-10</v>
      </c>
      <c r="AC46" s="634">
        <f t="shared" si="1"/>
        <v>0</v>
      </c>
      <c r="AD46" s="634">
        <f t="shared" si="2"/>
        <v>0</v>
      </c>
    </row>
    <row r="47" spans="1:30" ht="15.05">
      <c r="A47" s="170">
        <v>1950</v>
      </c>
      <c r="B47" s="157">
        <f>1-TB2b!B47</f>
        <v>0.60727037432581921</v>
      </c>
      <c r="C47" s="543">
        <f>compopeinc!BW39</f>
        <v>1.5024910045808247E-2</v>
      </c>
      <c r="D47" s="543">
        <f>compopeinc!BX39</f>
        <v>-3.8985330962554698E-3</v>
      </c>
      <c r="E47" s="543">
        <f>compopeinc!BY39</f>
        <v>2.1749444373583188E-2</v>
      </c>
      <c r="F47" s="543">
        <f>compopeinc!BZ39</f>
        <v>2.280158534724808E-2</v>
      </c>
      <c r="G47" s="543">
        <f>compopeinc!CA39</f>
        <v>2.5009820233749539E-2</v>
      </c>
      <c r="H47" s="543">
        <f>compopeinc!CB39</f>
        <v>0.48700049908843968</v>
      </c>
      <c r="I47" s="544">
        <f>compopeinc!CC39</f>
        <v>3.958254572498917E-2</v>
      </c>
      <c r="J47" s="187"/>
      <c r="K47" s="129"/>
      <c r="L47" s="129"/>
      <c r="M47" s="129"/>
      <c r="N47" s="129"/>
      <c r="O47" s="129"/>
      <c r="P47" s="129"/>
      <c r="Q47" s="129"/>
      <c r="R47" s="123"/>
      <c r="S47" s="129"/>
      <c r="T47" s="129"/>
      <c r="U47" s="129"/>
      <c r="V47" s="129"/>
      <c r="W47" s="129"/>
      <c r="X47" s="129"/>
      <c r="Y47" s="169"/>
      <c r="AB47" s="634">
        <f t="shared" si="0"/>
        <v>1.0260825678010121E-7</v>
      </c>
      <c r="AC47" s="634">
        <f t="shared" si="1"/>
        <v>0</v>
      </c>
      <c r="AD47" s="634">
        <f t="shared" si="2"/>
        <v>0</v>
      </c>
    </row>
    <row r="48" spans="1:30" ht="15.05">
      <c r="A48" s="166">
        <v>1951</v>
      </c>
      <c r="B48" s="146">
        <f>1-TB2b!B48</f>
        <v>0.61844263102908403</v>
      </c>
      <c r="C48" s="539">
        <f>compopeinc!BW40</f>
        <v>1.453892293368284E-2</v>
      </c>
      <c r="D48" s="539">
        <f>compopeinc!BX40</f>
        <v>-3.2377005713982165E-3</v>
      </c>
      <c r="E48" s="539">
        <f>compopeinc!BY40</f>
        <v>2.1039630132937692E-2</v>
      </c>
      <c r="F48" s="539">
        <f>compopeinc!BZ40</f>
        <v>2.1517513880686866E-2</v>
      </c>
      <c r="G48" s="539">
        <f>compopeinc!CA40</f>
        <v>2.6793302056892308E-2</v>
      </c>
      <c r="H48" s="539">
        <f>compopeinc!CB40</f>
        <v>0.49991159119654227</v>
      </c>
      <c r="I48" s="540">
        <f>compopeinc!CC40</f>
        <v>3.7879275851286823E-2</v>
      </c>
      <c r="J48" s="185"/>
      <c r="K48" s="125"/>
      <c r="L48" s="125"/>
      <c r="M48" s="125"/>
      <c r="N48" s="125"/>
      <c r="O48" s="125"/>
      <c r="P48" s="125"/>
      <c r="Q48" s="125"/>
      <c r="R48" s="117"/>
      <c r="S48" s="125"/>
      <c r="T48" s="125"/>
      <c r="U48" s="125"/>
      <c r="V48" s="125"/>
      <c r="W48" s="125"/>
      <c r="X48" s="125"/>
      <c r="Y48" s="165"/>
      <c r="AB48" s="634">
        <f t="shared" si="0"/>
        <v>9.5548453482585671E-8</v>
      </c>
      <c r="AC48" s="634">
        <f t="shared" si="1"/>
        <v>0</v>
      </c>
      <c r="AD48" s="634">
        <f t="shared" si="2"/>
        <v>0</v>
      </c>
    </row>
    <row r="49" spans="1:30" ht="15.05">
      <c r="A49" s="166">
        <v>1952</v>
      </c>
      <c r="B49" s="146">
        <f>1-TB2b!B49</f>
        <v>0.63124521664219824</v>
      </c>
      <c r="C49" s="539">
        <f>compopeinc!BW41</f>
        <v>1.3078762054326131E-2</v>
      </c>
      <c r="D49" s="539">
        <f>compopeinc!BX41</f>
        <v>-3.6499104816597669E-3</v>
      </c>
      <c r="E49" s="539">
        <f>compopeinc!BY41</f>
        <v>2.3176047536779126E-2</v>
      </c>
      <c r="F49" s="539">
        <f>compopeinc!BZ41</f>
        <v>2.0548698066608768E-2</v>
      </c>
      <c r="G49" s="539">
        <f>compopeinc!CA41</f>
        <v>2.7504898425155449E-2</v>
      </c>
      <c r="H49" s="539">
        <f>compopeinc!CB41</f>
        <v>0.51485153559108376</v>
      </c>
      <c r="I49" s="540">
        <f>compopeinc!CC41</f>
        <v>3.5735329176547877E-2</v>
      </c>
      <c r="J49" s="185"/>
      <c r="K49" s="125"/>
      <c r="L49" s="125"/>
      <c r="M49" s="125"/>
      <c r="N49" s="125"/>
      <c r="O49" s="125"/>
      <c r="P49" s="125"/>
      <c r="Q49" s="125"/>
      <c r="R49" s="117"/>
      <c r="S49" s="125"/>
      <c r="T49" s="125"/>
      <c r="U49" s="125"/>
      <c r="V49" s="125"/>
      <c r="W49" s="125"/>
      <c r="X49" s="125"/>
      <c r="Y49" s="165"/>
      <c r="AB49" s="634">
        <f t="shared" si="0"/>
        <v>-1.437266431425499E-7</v>
      </c>
      <c r="AC49" s="634">
        <f t="shared" si="1"/>
        <v>0</v>
      </c>
      <c r="AD49" s="634">
        <f t="shared" si="2"/>
        <v>0</v>
      </c>
    </row>
    <row r="50" spans="1:30" ht="15.05">
      <c r="A50" s="166">
        <v>1953</v>
      </c>
      <c r="B50" s="146">
        <f>1-TB2b!B50</f>
        <v>0.64072902813269939</v>
      </c>
      <c r="C50" s="539">
        <f>compopeinc!BW42</f>
        <v>1.2875765325185364E-2</v>
      </c>
      <c r="D50" s="539">
        <f>compopeinc!BX42</f>
        <v>-3.4489246274026029E-3</v>
      </c>
      <c r="E50" s="539">
        <f>compopeinc!BY42</f>
        <v>2.5515756097015993E-2</v>
      </c>
      <c r="F50" s="539">
        <f>compopeinc!BZ42</f>
        <v>2.034882243289814E-2</v>
      </c>
      <c r="G50" s="539">
        <f>compopeinc!CA42</f>
        <v>2.8069766256929161E-2</v>
      </c>
      <c r="H50" s="539">
        <f>compopeinc!CB42</f>
        <v>0.52284949044345153</v>
      </c>
      <c r="I50" s="540">
        <f>compopeinc!CC42</f>
        <v>3.4518286056769168E-2</v>
      </c>
      <c r="J50" s="185"/>
      <c r="K50" s="125"/>
      <c r="L50" s="125"/>
      <c r="M50" s="125"/>
      <c r="N50" s="125"/>
      <c r="O50" s="125"/>
      <c r="P50" s="125"/>
      <c r="Q50" s="125"/>
      <c r="R50" s="117"/>
      <c r="S50" s="125"/>
      <c r="T50" s="125"/>
      <c r="U50" s="125"/>
      <c r="V50" s="125"/>
      <c r="W50" s="125"/>
      <c r="X50" s="125"/>
      <c r="Y50" s="165"/>
      <c r="AB50" s="634">
        <f t="shared" si="0"/>
        <v>6.6147852528786188E-8</v>
      </c>
      <c r="AC50" s="634">
        <f t="shared" si="1"/>
        <v>0</v>
      </c>
      <c r="AD50" s="634">
        <f t="shared" si="2"/>
        <v>0</v>
      </c>
    </row>
    <row r="51" spans="1:30" ht="15.05">
      <c r="A51" s="166">
        <v>1954</v>
      </c>
      <c r="B51" s="146">
        <f>1-TB2b!B51</f>
        <v>0.63742813546292609</v>
      </c>
      <c r="C51" s="539">
        <f>compopeinc!BW43</f>
        <v>1.4084155218660631E-2</v>
      </c>
      <c r="D51" s="539">
        <f>compopeinc!BX43</f>
        <v>-1.4206275577305985E-3</v>
      </c>
      <c r="E51" s="539">
        <f>compopeinc!BY43</f>
        <v>2.5783300217227252E-2</v>
      </c>
      <c r="F51" s="539">
        <f>compopeinc!BZ43</f>
        <v>2.0032845059134819E-2</v>
      </c>
      <c r="G51" s="539">
        <f>compopeinc!CA43</f>
        <v>3.1027103797521913E-2</v>
      </c>
      <c r="H51" s="539">
        <f>compopeinc!CB43</f>
        <v>0.51418015293505326</v>
      </c>
      <c r="I51" s="540">
        <f>compopeinc!CC43</f>
        <v>3.374117713311748E-2</v>
      </c>
      <c r="J51" s="185"/>
      <c r="K51" s="125"/>
      <c r="L51" s="125"/>
      <c r="M51" s="125"/>
      <c r="N51" s="125"/>
      <c r="O51" s="125"/>
      <c r="P51" s="125"/>
      <c r="Q51" s="125"/>
      <c r="R51" s="117"/>
      <c r="S51" s="125"/>
      <c r="T51" s="125"/>
      <c r="U51" s="125"/>
      <c r="V51" s="125"/>
      <c r="W51" s="125"/>
      <c r="X51" s="125"/>
      <c r="Y51" s="165"/>
      <c r="AB51" s="634">
        <f t="shared" si="0"/>
        <v>2.8659941309072678E-8</v>
      </c>
      <c r="AC51" s="634">
        <f t="shared" si="1"/>
        <v>0</v>
      </c>
      <c r="AD51" s="634">
        <f t="shared" si="2"/>
        <v>0</v>
      </c>
    </row>
    <row r="52" spans="1:30" ht="15.05">
      <c r="A52" s="166">
        <v>1955</v>
      </c>
      <c r="B52" s="146">
        <f>1-TB2b!B52</f>
        <v>0.62934182594209753</v>
      </c>
      <c r="C52" s="539">
        <f>compopeinc!BW44</f>
        <v>1.5513100328048994E-2</v>
      </c>
      <c r="D52" s="539">
        <f>compopeinc!BX44</f>
        <v>-4.5770148248023591E-4</v>
      </c>
      <c r="E52" s="539">
        <f>compopeinc!BY44</f>
        <v>2.6112916004779545E-2</v>
      </c>
      <c r="F52" s="539">
        <f>compopeinc!BZ44</f>
        <v>1.9152490376402122E-2</v>
      </c>
      <c r="G52" s="539">
        <f>compopeinc!CA44</f>
        <v>3.2950637220280458E-2</v>
      </c>
      <c r="H52" s="539">
        <f>compopeinc!CB44</f>
        <v>0.50372854011194523</v>
      </c>
      <c r="I52" s="540">
        <f>compopeinc!CC44</f>
        <v>3.2341876638317724E-2</v>
      </c>
      <c r="J52" s="185"/>
      <c r="K52" s="125"/>
      <c r="L52" s="125"/>
      <c r="M52" s="125"/>
      <c r="N52" s="125"/>
      <c r="O52" s="125"/>
      <c r="P52" s="125"/>
      <c r="Q52" s="125"/>
      <c r="R52" s="117"/>
      <c r="S52" s="125"/>
      <c r="T52" s="125"/>
      <c r="U52" s="125"/>
      <c r="V52" s="125"/>
      <c r="W52" s="125"/>
      <c r="X52" s="125"/>
      <c r="Y52" s="165"/>
      <c r="AB52" s="634">
        <f t="shared" si="0"/>
        <v>-3.3255196374426532E-8</v>
      </c>
      <c r="AC52" s="634">
        <f t="shared" si="1"/>
        <v>0</v>
      </c>
      <c r="AD52" s="634">
        <f t="shared" si="2"/>
        <v>0</v>
      </c>
    </row>
    <row r="53" spans="1:30" ht="15.05">
      <c r="A53" s="166">
        <v>1956</v>
      </c>
      <c r="B53" s="146">
        <f>1-TB2b!B53</f>
        <v>0.63831485716317982</v>
      </c>
      <c r="C53" s="539">
        <f>compopeinc!BW45</f>
        <v>1.6366529356279295E-2</v>
      </c>
      <c r="D53" s="539">
        <f>compopeinc!BX45</f>
        <v>-1.2755413436332796E-3</v>
      </c>
      <c r="E53" s="539">
        <f>compopeinc!BY45</f>
        <v>2.4842328959337977E-2</v>
      </c>
      <c r="F53" s="539">
        <f>compopeinc!BZ45</f>
        <v>1.84877880908304E-2</v>
      </c>
      <c r="G53" s="539">
        <f>compopeinc!CA45</f>
        <v>3.5316629386691528E-2</v>
      </c>
      <c r="H53" s="539">
        <f>compopeinc!CB45</f>
        <v>0.5130484981479444</v>
      </c>
      <c r="I53" s="540">
        <f>compopeinc!CC45</f>
        <v>3.1528492173363669E-2</v>
      </c>
      <c r="J53" s="185"/>
      <c r="K53" s="125"/>
      <c r="L53" s="125"/>
      <c r="M53" s="125"/>
      <c r="N53" s="125"/>
      <c r="O53" s="125"/>
      <c r="P53" s="125"/>
      <c r="Q53" s="125"/>
      <c r="R53" s="117"/>
      <c r="S53" s="125"/>
      <c r="T53" s="125"/>
      <c r="U53" s="125"/>
      <c r="V53" s="125"/>
      <c r="W53" s="125"/>
      <c r="X53" s="125"/>
      <c r="Y53" s="165"/>
      <c r="AB53" s="634">
        <f t="shared" si="0"/>
        <v>1.3239236584805525E-7</v>
      </c>
      <c r="AC53" s="634">
        <f t="shared" si="1"/>
        <v>0</v>
      </c>
      <c r="AD53" s="634">
        <f t="shared" si="2"/>
        <v>0</v>
      </c>
    </row>
    <row r="54" spans="1:30" ht="15.05">
      <c r="A54" s="166">
        <v>1957</v>
      </c>
      <c r="B54" s="146">
        <f>1-TB2b!B54</f>
        <v>0.63907295152040944</v>
      </c>
      <c r="C54" s="539">
        <f>compopeinc!BW46</f>
        <v>1.4009573442887417E-2</v>
      </c>
      <c r="D54" s="539">
        <f>compopeinc!BX46</f>
        <v>-3.8881064789228932E-3</v>
      </c>
      <c r="E54" s="539">
        <f>compopeinc!BY46</f>
        <v>2.6405068542212064E-2</v>
      </c>
      <c r="F54" s="539">
        <f>compopeinc!BZ46</f>
        <v>1.8698875492967362E-2</v>
      </c>
      <c r="G54" s="539">
        <f>compopeinc!CA46</f>
        <v>3.8938208476746478E-2</v>
      </c>
      <c r="H54" s="539">
        <f>compopeinc!CB46</f>
        <v>0.51329693788292474</v>
      </c>
      <c r="I54" s="540">
        <f>compopeinc!CC46</f>
        <v>3.1612428912445451E-2</v>
      </c>
      <c r="J54" s="185"/>
      <c r="K54" s="125"/>
      <c r="L54" s="125"/>
      <c r="M54" s="125"/>
      <c r="N54" s="125"/>
      <c r="O54" s="125"/>
      <c r="P54" s="125"/>
      <c r="Q54" s="125"/>
      <c r="R54" s="117"/>
      <c r="S54" s="125"/>
      <c r="T54" s="125"/>
      <c r="U54" s="125"/>
      <c r="V54" s="125"/>
      <c r="W54" s="125"/>
      <c r="X54" s="125"/>
      <c r="Y54" s="165"/>
      <c r="AB54" s="634">
        <f t="shared" si="0"/>
        <v>-3.4750851196641008E-8</v>
      </c>
      <c r="AC54" s="634">
        <f t="shared" si="1"/>
        <v>0</v>
      </c>
      <c r="AD54" s="634">
        <f t="shared" si="2"/>
        <v>0</v>
      </c>
    </row>
    <row r="55" spans="1:30" ht="15.05">
      <c r="A55" s="166">
        <v>1958</v>
      </c>
      <c r="B55" s="146">
        <f>1-TB2b!B55</f>
        <v>0.64079387922229158</v>
      </c>
      <c r="C55" s="539">
        <f>compopeinc!BW47</f>
        <v>1.3759897568638576E-2</v>
      </c>
      <c r="D55" s="539">
        <f>compopeinc!BX47</f>
        <v>-3.0850871996795752E-3</v>
      </c>
      <c r="E55" s="539">
        <f>compopeinc!BY47</f>
        <v>2.8171363917971766E-2</v>
      </c>
      <c r="F55" s="539">
        <f>compopeinc!BZ47</f>
        <v>2.0200535402631135E-2</v>
      </c>
      <c r="G55" s="539">
        <f>compopeinc!CA47</f>
        <v>3.9534774466811515E-2</v>
      </c>
      <c r="H55" s="539">
        <f>compopeinc!CB47</f>
        <v>0.50802332332339484</v>
      </c>
      <c r="I55" s="540">
        <f>compopeinc!CC47</f>
        <v>3.4189209073679505E-2</v>
      </c>
      <c r="J55" s="185"/>
      <c r="K55" s="125"/>
      <c r="L55" s="125"/>
      <c r="M55" s="125"/>
      <c r="N55" s="125"/>
      <c r="O55" s="125"/>
      <c r="P55" s="125"/>
      <c r="Q55" s="125"/>
      <c r="R55" s="117"/>
      <c r="S55" s="125"/>
      <c r="T55" s="125"/>
      <c r="U55" s="125"/>
      <c r="V55" s="125"/>
      <c r="W55" s="125"/>
      <c r="X55" s="125"/>
      <c r="Y55" s="165"/>
      <c r="AB55" s="634">
        <f t="shared" si="0"/>
        <v>-1.3733115622471814E-7</v>
      </c>
      <c r="AC55" s="634">
        <f t="shared" si="1"/>
        <v>0</v>
      </c>
      <c r="AD55" s="634">
        <f t="shared" si="2"/>
        <v>0</v>
      </c>
    </row>
    <row r="56" spans="1:30" ht="15.05">
      <c r="A56" s="168">
        <v>1959</v>
      </c>
      <c r="B56" s="150">
        <f>1-TB2b!B56</f>
        <v>0.63492061806553846</v>
      </c>
      <c r="C56" s="541">
        <f>compopeinc!BW48</f>
        <v>1.5663231467451907E-2</v>
      </c>
      <c r="D56" s="541">
        <f>compopeinc!BX48</f>
        <v>-3.0645017106273442E-3</v>
      </c>
      <c r="E56" s="541">
        <f>compopeinc!BY48</f>
        <v>2.856062730736849E-2</v>
      </c>
      <c r="F56" s="541">
        <f>compopeinc!BZ48</f>
        <v>1.7669518223667517E-2</v>
      </c>
      <c r="G56" s="541">
        <f>compopeinc!CA48</f>
        <v>4.3541182874954294E-2</v>
      </c>
      <c r="H56" s="541">
        <f>compopeinc!CB48</f>
        <v>0.50324401558449017</v>
      </c>
      <c r="I56" s="542">
        <f>compopeinc!CC48</f>
        <v>2.9306618535910916E-2</v>
      </c>
      <c r="J56" s="186"/>
      <c r="K56" s="127"/>
      <c r="L56" s="127"/>
      <c r="M56" s="127"/>
      <c r="N56" s="127"/>
      <c r="O56" s="127"/>
      <c r="P56" s="127"/>
      <c r="Q56" s="127"/>
      <c r="R56" s="120"/>
      <c r="S56" s="127"/>
      <c r="T56" s="127"/>
      <c r="U56" s="127"/>
      <c r="V56" s="127"/>
      <c r="W56" s="127"/>
      <c r="X56" s="127"/>
      <c r="Y56" s="167"/>
      <c r="AB56" s="634">
        <f t="shared" si="0"/>
        <v>-7.4217677448196184E-8</v>
      </c>
      <c r="AC56" s="634">
        <f t="shared" si="1"/>
        <v>0</v>
      </c>
      <c r="AD56" s="634">
        <f t="shared" si="2"/>
        <v>0</v>
      </c>
    </row>
    <row r="57" spans="1:30" ht="15.05">
      <c r="A57" s="166">
        <v>1960</v>
      </c>
      <c r="B57" s="146">
        <f>1-TB2b!B57</f>
        <v>0.64150874545646941</v>
      </c>
      <c r="C57" s="539">
        <f>compopeinc!BW49</f>
        <v>1.4033758569197641E-2</v>
      </c>
      <c r="D57" s="539">
        <f>compopeinc!BX49</f>
        <v>-1.2107475182959078E-3</v>
      </c>
      <c r="E57" s="539">
        <f>compopeinc!BY49</f>
        <v>2.8686599354348044E-2</v>
      </c>
      <c r="F57" s="539">
        <f>compopeinc!BZ49</f>
        <v>1.7780502215602761E-2</v>
      </c>
      <c r="G57" s="539">
        <f>compopeinc!CA49</f>
        <v>4.7934764634845542E-2</v>
      </c>
      <c r="H57" s="539">
        <f>compopeinc!CB49</f>
        <v>0.50528006070149456</v>
      </c>
      <c r="I57" s="540">
        <f>compopeinc!CC49</f>
        <v>2.9003710620350127E-2</v>
      </c>
      <c r="J57" s="185"/>
      <c r="K57" s="125"/>
      <c r="L57" s="125"/>
      <c r="M57" s="125"/>
      <c r="N57" s="125"/>
      <c r="O57" s="125"/>
      <c r="P57" s="125"/>
      <c r="Q57" s="125"/>
      <c r="R57" s="117"/>
      <c r="S57" s="125"/>
      <c r="T57" s="125"/>
      <c r="U57" s="125"/>
      <c r="V57" s="125"/>
      <c r="W57" s="125"/>
      <c r="X57" s="125"/>
      <c r="Y57" s="165"/>
      <c r="AB57" s="634">
        <f t="shared" si="0"/>
        <v>9.6878926658661157E-8</v>
      </c>
      <c r="AC57" s="634">
        <f t="shared" si="1"/>
        <v>0</v>
      </c>
      <c r="AD57" s="634">
        <f t="shared" si="2"/>
        <v>0</v>
      </c>
    </row>
    <row r="58" spans="1:30" ht="15.05">
      <c r="A58" s="166">
        <v>1961</v>
      </c>
      <c r="B58" s="146">
        <f>1-TB2b!B58</f>
        <v>0.63975573827644716</v>
      </c>
      <c r="C58" s="539">
        <f>compopeinc!BW50</f>
        <v>1.533924114967276E-2</v>
      </c>
      <c r="D58" s="539">
        <f>compopeinc!BX50</f>
        <v>-3.6451334861702447E-4</v>
      </c>
      <c r="E58" s="539">
        <f>compopeinc!BY50</f>
        <v>2.9729230326569687E-2</v>
      </c>
      <c r="F58" s="539">
        <f>compopeinc!BZ50</f>
        <v>1.8046869988629952E-2</v>
      </c>
      <c r="G58" s="539">
        <f>compopeinc!CA50</f>
        <v>4.8553407125607455E-2</v>
      </c>
      <c r="H58" s="539">
        <f>compopeinc!CB50</f>
        <v>0.49841007802470311</v>
      </c>
      <c r="I58" s="540">
        <f>compopeinc!CC50</f>
        <v>3.0041433980507792E-2</v>
      </c>
      <c r="J58" s="185"/>
      <c r="K58" s="125"/>
      <c r="L58" s="125"/>
      <c r="M58" s="125"/>
      <c r="N58" s="125"/>
      <c r="O58" s="125"/>
      <c r="P58" s="125"/>
      <c r="Q58" s="125"/>
      <c r="R58" s="117"/>
      <c r="S58" s="125"/>
      <c r="T58" s="125"/>
      <c r="U58" s="125"/>
      <c r="V58" s="125"/>
      <c r="W58" s="125"/>
      <c r="X58" s="125"/>
      <c r="Y58" s="165"/>
      <c r="AB58" s="634">
        <f t="shared" si="0"/>
        <v>-8.9706264638778066E-9</v>
      </c>
      <c r="AC58" s="634">
        <f t="shared" si="1"/>
        <v>0</v>
      </c>
      <c r="AD58" s="634">
        <f t="shared" si="2"/>
        <v>0</v>
      </c>
    </row>
    <row r="59" spans="1:30" ht="15.05">
      <c r="A59" s="148">
        <v>1962</v>
      </c>
      <c r="B59" s="146">
        <f>1-TB2b!B59</f>
        <v>0.63775551319122314</v>
      </c>
      <c r="C59" s="438">
        <f>compopeinc!BW51</f>
        <v>1.1658377672099676E-2</v>
      </c>
      <c r="D59" s="438">
        <f>compopeinc!BX51</f>
        <v>5.995330308983686E-3</v>
      </c>
      <c r="E59" s="438">
        <f>compopeinc!BY51</f>
        <v>3.3753110050670748E-2</v>
      </c>
      <c r="F59" s="438">
        <f>compopeinc!BZ51</f>
        <v>1.4681703447904669E-2</v>
      </c>
      <c r="G59" s="438">
        <f>compopeinc!CA51</f>
        <v>5.1958006793101627E-2</v>
      </c>
      <c r="H59" s="438">
        <f>compopeinc!CB51</f>
        <v>0.48773875910547221</v>
      </c>
      <c r="I59" s="439">
        <f>compopeinc!CC51</f>
        <v>3.1970293076668897E-2</v>
      </c>
      <c r="J59" s="181">
        <f>compopeinc!BN51</f>
        <v>0.19950604438781738</v>
      </c>
      <c r="K59" s="147">
        <f>compopeinc!BO51</f>
        <v>1.7306970600201763E-3</v>
      </c>
      <c r="L59" s="147">
        <f>compopeinc!BP51</f>
        <v>-4.5467276798244645E-4</v>
      </c>
      <c r="M59" s="147">
        <f>compopeinc!BQ51</f>
        <v>1.0471808598847211E-2</v>
      </c>
      <c r="N59" s="147">
        <f>compopeinc!BR51</f>
        <v>4.6426661563908848E-3</v>
      </c>
      <c r="O59" s="147">
        <f>compopeinc!BS51</f>
        <v>3.2442785873720736E-2</v>
      </c>
      <c r="P59" s="147">
        <f>compopeinc!BT51</f>
        <v>0.13938462208128968</v>
      </c>
      <c r="Q59" s="147">
        <f>compopeinc!BU51</f>
        <v>1.128820174860677E-2</v>
      </c>
      <c r="R59" s="117">
        <f>compopeinc!CD51</f>
        <v>0.43824946880340576</v>
      </c>
      <c r="S59" s="116">
        <f>compopeinc!CE51</f>
        <v>9.9274561371804626E-3</v>
      </c>
      <c r="T59" s="116">
        <f>compopeinc!CF51</f>
        <v>6.4497919156921886E-3</v>
      </c>
      <c r="U59" s="116">
        <f>compopeinc!CG51</f>
        <v>2.3281278894755751E-2</v>
      </c>
      <c r="V59" s="116">
        <f>compopeinc!CH51</f>
        <v>1.0039037555159383E-2</v>
      </c>
      <c r="W59" s="116">
        <f>compopeinc!CI51</f>
        <v>1.9517239860658071E-2</v>
      </c>
      <c r="X59" s="116">
        <f>compopeinc!CJ51</f>
        <v>0.34834520862417451</v>
      </c>
      <c r="Y59" s="145">
        <f>compopeinc!CK51</f>
        <v>2.0689458717660345E-2</v>
      </c>
      <c r="AB59" s="634">
        <f t="shared" si="0"/>
        <v>-6.7263678293905116E-8</v>
      </c>
      <c r="AC59" s="634">
        <f t="shared" si="1"/>
        <v>-6.4363075619189303E-8</v>
      </c>
      <c r="AD59" s="634">
        <f t="shared" si="2"/>
        <v>-2.9018749625464579E-9</v>
      </c>
    </row>
    <row r="60" spans="1:30" ht="15.05">
      <c r="A60" s="148">
        <v>1963</v>
      </c>
      <c r="B60" s="146">
        <f>1-TB2b!B60</f>
        <v>0.63292481005191803</v>
      </c>
      <c r="C60" s="438">
        <f>compopeinc!BW52</f>
        <v>2.1247385740729419E-2</v>
      </c>
      <c r="D60" s="438">
        <f>compopeinc!BX52</f>
        <v>-2.7639481177862621E-4</v>
      </c>
      <c r="E60" s="438">
        <f>compopeinc!BY52</f>
        <v>2.8723442939996527E-2</v>
      </c>
      <c r="F60" s="438">
        <f>compopeinc!BZ52</f>
        <v>1.748766936213144E-2</v>
      </c>
      <c r="G60" s="438">
        <f>compopeinc!CA52</f>
        <v>5.1704147210129642E-2</v>
      </c>
      <c r="H60" s="438">
        <f>compopeinc!CB52</f>
        <v>0.48806168877280026</v>
      </c>
      <c r="I60" s="439">
        <f>compopeinc!CC52</f>
        <v>2.5350146579792215E-2</v>
      </c>
      <c r="J60" s="181">
        <f>compopeinc!BN52</f>
        <v>0.19497337937355042</v>
      </c>
      <c r="K60" s="147">
        <f>compopeinc!BO52</f>
        <v>1.414363442024158E-3</v>
      </c>
      <c r="L60" s="147">
        <f>compopeinc!BP52</f>
        <v>-7.3939816209100603E-6</v>
      </c>
      <c r="M60" s="147">
        <f>compopeinc!BQ52</f>
        <v>9.6872199075501569E-3</v>
      </c>
      <c r="N60" s="147">
        <f>compopeinc!BR52</f>
        <v>4.4363187052757994E-3</v>
      </c>
      <c r="O60" s="147">
        <f>compopeinc!BS52</f>
        <v>2.7588066609783055E-2</v>
      </c>
      <c r="P60" s="147">
        <f>compopeinc!BT52</f>
        <v>0.1414703069340667</v>
      </c>
      <c r="Q60" s="147">
        <f>compopeinc!BU52</f>
        <v>1.038452223796953E-2</v>
      </c>
      <c r="R60" s="117">
        <f>compopeinc!CD52</f>
        <v>0.43795143067836761</v>
      </c>
      <c r="S60" s="116">
        <f>compopeinc!CE52</f>
        <v>9.4452604053183887E-3</v>
      </c>
      <c r="T60" s="116">
        <f>compopeinc!CF52</f>
        <v>7.459630441279598E-3</v>
      </c>
      <c r="U60" s="116">
        <f>compopeinc!CG52</f>
        <v>2.2939323340397028E-2</v>
      </c>
      <c r="V60" s="116">
        <f>compopeinc!CH52</f>
        <v>9.6728721804319531E-3</v>
      </c>
      <c r="W60" s="116">
        <f>compopeinc!CI52</f>
        <v>2.259204753478606E-2</v>
      </c>
      <c r="X60" s="116">
        <f>compopeinc!CJ52</f>
        <v>0.34585010250223103</v>
      </c>
      <c r="Y60" s="145">
        <f>compopeinc!CK52</f>
        <v>1.9992205867432174E-2</v>
      </c>
      <c r="AB60" s="634">
        <f t="shared" si="0"/>
        <v>6.267242581171617E-4</v>
      </c>
      <c r="AC60" s="634">
        <f t="shared" si="1"/>
        <v>-2.448149807876554E-8</v>
      </c>
      <c r="AD60" s="634">
        <f t="shared" si="2"/>
        <v>-1.1593508597584901E-8</v>
      </c>
    </row>
    <row r="61" spans="1:30" ht="15.05">
      <c r="A61" s="148">
        <v>1964</v>
      </c>
      <c r="B61" s="146">
        <f>1-TB2b!B61</f>
        <v>0.62809410691261292</v>
      </c>
      <c r="C61" s="438">
        <f>compopeinc!BW53</f>
        <v>1.0065723988467093E-2</v>
      </c>
      <c r="D61" s="438">
        <f>compopeinc!BX53</f>
        <v>8.8997946466926776E-3</v>
      </c>
      <c r="E61" s="438">
        <f>compopeinc!BY53</f>
        <v>3.150494589515343E-2</v>
      </c>
      <c r="F61" s="438">
        <f>compopeinc!BZ53</f>
        <v>1.3539284357868067E-2</v>
      </c>
      <c r="G61" s="438">
        <f>compopeinc!CA53</f>
        <v>4.8418751501386928E-2</v>
      </c>
      <c r="H61" s="438">
        <f>compopeinc!CB53</f>
        <v>0.48687212540004549</v>
      </c>
      <c r="I61" s="439">
        <f>compopeinc!CC53</f>
        <v>2.8793486041112745E-2</v>
      </c>
      <c r="J61" s="181">
        <f>compopeinc!BN53</f>
        <v>0.19044071435928345</v>
      </c>
      <c r="K61" s="147">
        <f>compopeinc!BO53</f>
        <v>1.0997837243222615E-3</v>
      </c>
      <c r="L61" s="147">
        <f>compopeinc!BP53</f>
        <v>4.3653931853175534E-4</v>
      </c>
      <c r="M61" s="147">
        <f>compopeinc!BQ53</f>
        <v>8.9059559899544293E-3</v>
      </c>
      <c r="N61" s="147">
        <f>compopeinc!BR53</f>
        <v>4.2305322925209176E-3</v>
      </c>
      <c r="O61" s="147">
        <f>compopeinc!BS53</f>
        <v>2.2763681653442582E-2</v>
      </c>
      <c r="P61" s="147">
        <f>compopeinc!BT53</f>
        <v>0.14351153781855566</v>
      </c>
      <c r="Q61" s="147">
        <f>compopeinc!BU53</f>
        <v>9.4926681693342212E-3</v>
      </c>
      <c r="R61" s="117">
        <f>compopeinc!CD53</f>
        <v>0.43765339255332947</v>
      </c>
      <c r="S61" s="116">
        <f>compopeinc!CE53</f>
        <v>8.9658413400130459E-3</v>
      </c>
      <c r="T61" s="116">
        <f>compopeinc!CF53</f>
        <v>8.4631722035836583E-3</v>
      </c>
      <c r="U61" s="116">
        <f>compopeinc!CG53</f>
        <v>2.2598952690412358E-2</v>
      </c>
      <c r="V61" s="116">
        <f>compopeinc!CH53</f>
        <v>9.3087561744191558E-3</v>
      </c>
      <c r="W61" s="116">
        <f>compopeinc!CI53</f>
        <v>2.5655533473141708E-2</v>
      </c>
      <c r="X61" s="116">
        <f>compopeinc!CJ53</f>
        <v>0.34335966233106024</v>
      </c>
      <c r="Y61" s="145">
        <f>compopeinc!CK53</f>
        <v>1.9301494652013505E-2</v>
      </c>
      <c r="AB61" s="634">
        <f t="shared" si="0"/>
        <v>-4.9181134720299724E-9</v>
      </c>
      <c r="AC61" s="634">
        <f t="shared" si="1"/>
        <v>1.539262162175703E-8</v>
      </c>
      <c r="AD61" s="634">
        <f t="shared" si="2"/>
        <v>-2.0311314241627798E-8</v>
      </c>
    </row>
    <row r="62" spans="1:30" ht="15.05">
      <c r="A62" s="148">
        <v>1965</v>
      </c>
      <c r="B62" s="146">
        <f>1-TB2b!B62</f>
        <v>0.63126085698604584</v>
      </c>
      <c r="C62" s="438">
        <f>compopeinc!BW54</f>
        <v>2.5767115902768711E-2</v>
      </c>
      <c r="D62" s="438">
        <f>compopeinc!BX54</f>
        <v>2.7696263946105637E-3</v>
      </c>
      <c r="E62" s="438">
        <f>compopeinc!BY54</f>
        <v>2.6395630791178373E-2</v>
      </c>
      <c r="F62" s="438">
        <f>compopeinc!BZ54</f>
        <v>1.6075985058928797E-2</v>
      </c>
      <c r="G62" s="438">
        <f>compopeinc!CA54</f>
        <v>4.8150713645182225E-2</v>
      </c>
      <c r="H62" s="438">
        <f>compopeinc!CB54</f>
        <v>0.48698207727518023</v>
      </c>
      <c r="I62" s="439">
        <f>compopeinc!CC54</f>
        <v>2.436163861228088E-2</v>
      </c>
      <c r="J62" s="181">
        <f>compopeinc!BN54</f>
        <v>0.19460174441337585</v>
      </c>
      <c r="K62" s="147">
        <f>compopeinc!BO54</f>
        <v>1.3839351856580061E-3</v>
      </c>
      <c r="L62" s="147">
        <f>compopeinc!BP54</f>
        <v>-1.7697796711383003E-4</v>
      </c>
      <c r="M62" s="147">
        <f>compopeinc!BQ54</f>
        <v>9.7070271021155972E-3</v>
      </c>
      <c r="N62" s="147">
        <f>compopeinc!BR54</f>
        <v>3.941121402844615E-3</v>
      </c>
      <c r="O62" s="147">
        <f>compopeinc!BS54</f>
        <v>2.3206214846358642E-2</v>
      </c>
      <c r="P62" s="147">
        <f>compopeinc!BT54</f>
        <v>0.147562659076864</v>
      </c>
      <c r="Q62" s="147">
        <f>compopeinc!BU54</f>
        <v>8.9777336080608741E-3</v>
      </c>
      <c r="R62" s="117">
        <f>compopeinc!CD54</f>
        <v>0.43665911257266998</v>
      </c>
      <c r="S62" s="116">
        <f>compopeinc!CE54</f>
        <v>1.0015762119728483E-2</v>
      </c>
      <c r="T62" s="116">
        <f>compopeinc!CF54</f>
        <v>9.9170122484442159E-3</v>
      </c>
      <c r="U62" s="116">
        <f>compopeinc!CG54</f>
        <v>2.1000173116872807E-2</v>
      </c>
      <c r="V62" s="116">
        <f>compopeinc!CH54</f>
        <v>9.1589099573226203E-3</v>
      </c>
      <c r="W62" s="116">
        <f>compopeinc!CI54</f>
        <v>2.7731736174745718E-2</v>
      </c>
      <c r="X62" s="116">
        <f>compopeinc!CJ54</f>
        <v>0.33974795298923743</v>
      </c>
      <c r="Y62" s="145">
        <f>compopeinc!CK54</f>
        <v>1.9087580058755667E-2</v>
      </c>
      <c r="AB62" s="634">
        <f t="shared" si="0"/>
        <v>7.580693059160426E-4</v>
      </c>
      <c r="AC62" s="634">
        <f t="shared" si="1"/>
        <v>3.1158587959767559E-8</v>
      </c>
      <c r="AD62" s="634">
        <f t="shared" si="2"/>
        <v>-1.4092436995127855E-8</v>
      </c>
    </row>
    <row r="63" spans="1:30" ht="15.05">
      <c r="A63" s="148">
        <v>1966</v>
      </c>
      <c r="B63" s="146">
        <f>1-TB2b!B63</f>
        <v>0.63442760705947876</v>
      </c>
      <c r="C63" s="438">
        <f>compopeinc!BW55</f>
        <v>1.2724465807303142E-2</v>
      </c>
      <c r="D63" s="438">
        <f>compopeinc!BX55</f>
        <v>1.0576424482737941E-2</v>
      </c>
      <c r="E63" s="438">
        <f>compopeinc!BY55</f>
        <v>2.991557199546703E-2</v>
      </c>
      <c r="F63" s="438">
        <f>compopeinc!BZ55</f>
        <v>1.2664203664487091E-2</v>
      </c>
      <c r="G63" s="438">
        <f>compopeinc!CA55</f>
        <v>5.3454284508628588E-2</v>
      </c>
      <c r="H63" s="438">
        <f>compopeinc!CB55</f>
        <v>0.48774669771016993</v>
      </c>
      <c r="I63" s="439">
        <f>compopeinc!CC55</f>
        <v>2.7345920018365468E-2</v>
      </c>
      <c r="J63" s="181">
        <f>compopeinc!BN55</f>
        <v>0.19876277446746826</v>
      </c>
      <c r="K63" s="147">
        <f>compopeinc!BO55</f>
        <v>1.6662060582050635E-3</v>
      </c>
      <c r="L63" s="147">
        <f>compopeinc!BP55</f>
        <v>-7.8549918185292621E-4</v>
      </c>
      <c r="M63" s="147">
        <f>compopeinc!BQ55</f>
        <v>1.0503525954367458E-2</v>
      </c>
      <c r="N63" s="147">
        <f>compopeinc!BR55</f>
        <v>3.654298203783061E-3</v>
      </c>
      <c r="O63" s="147">
        <f>compopeinc!BS55</f>
        <v>2.3653515930060435E-2</v>
      </c>
      <c r="P63" s="147">
        <f>compopeinc!BT55</f>
        <v>0.15159933145509177</v>
      </c>
      <c r="Q63" s="147">
        <f>compopeinc!BU55</f>
        <v>8.4713493069643077E-3</v>
      </c>
      <c r="R63" s="117">
        <f>compopeinc!CD55</f>
        <v>0.4356648325920105</v>
      </c>
      <c r="S63" s="116">
        <f>compopeinc!CE55</f>
        <v>1.1057114808178737E-2</v>
      </c>
      <c r="T63" s="116">
        <f>compopeinc!CF55</f>
        <v>1.1360214959916348E-2</v>
      </c>
      <c r="U63" s="116">
        <f>compopeinc!CG55</f>
        <v>1.9412543557349886E-2</v>
      </c>
      <c r="V63" s="116">
        <f>compopeinc!CH55</f>
        <v>9.0097324735270851E-3</v>
      </c>
      <c r="W63" s="116">
        <f>compopeinc!CI55</f>
        <v>2.9804794415056624E-2</v>
      </c>
      <c r="X63" s="116">
        <f>compopeinc!CJ55</f>
        <v>0.33614605295948474</v>
      </c>
      <c r="Y63" s="145">
        <f>compopeinc!CK55</f>
        <v>1.8874387275037614E-2</v>
      </c>
      <c r="AB63" s="634">
        <f t="shared" si="0"/>
        <v>3.8872319585436799E-8</v>
      </c>
      <c r="AC63" s="634">
        <f t="shared" si="1"/>
        <v>4.6740849080073588E-8</v>
      </c>
      <c r="AD63" s="634">
        <f t="shared" si="2"/>
        <v>-7.8565405292607693E-9</v>
      </c>
    </row>
    <row r="64" spans="1:30" ht="15.05">
      <c r="A64" s="148">
        <v>1967</v>
      </c>
      <c r="B64" s="160">
        <f>1-TB2b!B64</f>
        <v>0.64220582693815231</v>
      </c>
      <c r="C64" s="438">
        <f>compopeinc!BW56</f>
        <v>1.0518792098570451E-2</v>
      </c>
      <c r="D64" s="438">
        <f>compopeinc!BX56</f>
        <v>-5.2508984657161986E-3</v>
      </c>
      <c r="E64" s="438">
        <f>compopeinc!BY56</f>
        <v>4.9340596771556403E-2</v>
      </c>
      <c r="F64" s="438">
        <f>compopeinc!BZ56</f>
        <v>1.1974194901979835E-2</v>
      </c>
      <c r="G64" s="438">
        <f>compopeinc!CA56</f>
        <v>5.8718332737770794E-2</v>
      </c>
      <c r="H64" s="438">
        <f>compopeinc!CB56</f>
        <v>0.49087335766580603</v>
      </c>
      <c r="I64" s="439">
        <f>compopeinc!CC56</f>
        <v>2.603143292641575E-2</v>
      </c>
      <c r="J64" s="181">
        <f>compopeinc!BN56</f>
        <v>0.20802518725395203</v>
      </c>
      <c r="K64" s="159">
        <f>compopeinc!BO56</f>
        <v>1.9306620905903597E-3</v>
      </c>
      <c r="L64" s="159">
        <f>compopeinc!BP56</f>
        <v>8.2612617325515496E-4</v>
      </c>
      <c r="M64" s="159">
        <f>compopeinc!BQ56</f>
        <v>9.1092846462511329E-3</v>
      </c>
      <c r="N64" s="159">
        <f>compopeinc!BR56</f>
        <v>3.5446230679485801E-3</v>
      </c>
      <c r="O64" s="159">
        <f>compopeinc!BS56</f>
        <v>2.9599528501403339E-2</v>
      </c>
      <c r="P64" s="159">
        <f>compopeinc!BT56</f>
        <v>0.1546719321023301</v>
      </c>
      <c r="Q64" s="147">
        <f>compopeinc!BU56</f>
        <v>8.3429936253339478E-3</v>
      </c>
      <c r="R64" s="117">
        <f>compopeinc!CD56</f>
        <v>0.43418063968420029</v>
      </c>
      <c r="S64" s="116">
        <f>compopeinc!CE56</f>
        <v>8.5875459572125144E-3</v>
      </c>
      <c r="T64" s="116">
        <f>compopeinc!CF56</f>
        <v>-6.0757909313168806E-3</v>
      </c>
      <c r="U64" s="116">
        <f>compopeinc!CG56</f>
        <v>4.0228592936136599E-2</v>
      </c>
      <c r="V64" s="116">
        <f>compopeinc!CH56</f>
        <v>8.4294248924726926E-3</v>
      </c>
      <c r="W64" s="116">
        <f>compopeinc!CI56</f>
        <v>2.9123518501299912E-2</v>
      </c>
      <c r="X64" s="116">
        <f>compopeinc!CJ56</f>
        <v>0.3361983376266755</v>
      </c>
      <c r="Y64" s="145">
        <f>compopeinc!CK56</f>
        <v>1.7689029434603185E-2</v>
      </c>
      <c r="AB64" s="634">
        <f t="shared" si="0"/>
        <v>1.8301769211248597E-8</v>
      </c>
      <c r="AC64" s="634">
        <f t="shared" si="1"/>
        <v>3.7046839401755349E-8</v>
      </c>
      <c r="AD64" s="634">
        <f t="shared" si="2"/>
        <v>-1.8732883244609866E-8</v>
      </c>
    </row>
    <row r="65" spans="1:30" ht="15.05">
      <c r="A65" s="148">
        <v>1968</v>
      </c>
      <c r="B65" s="160">
        <f>1-TB2b!B65</f>
        <v>0.64694280736148357</v>
      </c>
      <c r="C65" s="438">
        <f>compopeinc!BW57</f>
        <v>1.1660726997062451E-2</v>
      </c>
      <c r="D65" s="438">
        <f>compopeinc!BX57</f>
        <v>5.6679230989955254E-3</v>
      </c>
      <c r="E65" s="438">
        <f>compopeinc!BY57</f>
        <v>3.678028844055662E-2</v>
      </c>
      <c r="F65" s="438">
        <f>compopeinc!BZ57</f>
        <v>1.124681329871275E-2</v>
      </c>
      <c r="G65" s="438">
        <f>compopeinc!CA57</f>
        <v>6.0871342097795295E-2</v>
      </c>
      <c r="H65" s="438">
        <f>compopeinc!CB57</f>
        <v>0.49601567266149549</v>
      </c>
      <c r="I65" s="439">
        <f>compopeinc!CC57</f>
        <v>2.4700047550153731E-2</v>
      </c>
      <c r="J65" s="181">
        <f>compopeinc!BN57</f>
        <v>0.21102554351091385</v>
      </c>
      <c r="K65" s="159">
        <f>compopeinc!BO57</f>
        <v>2.0674649023809705E-3</v>
      </c>
      <c r="L65" s="159">
        <f>compopeinc!BP57</f>
        <v>9.7948268667830997E-4</v>
      </c>
      <c r="M65" s="159">
        <f>compopeinc!BQ57</f>
        <v>8.7892977593280845E-3</v>
      </c>
      <c r="N65" s="159">
        <f>compopeinc!BR57</f>
        <v>3.3574265860253486E-3</v>
      </c>
      <c r="O65" s="159">
        <f>compopeinc!BS57</f>
        <v>3.1326058320524472E-2</v>
      </c>
      <c r="P65" s="159">
        <f>compopeinc!BT57</f>
        <v>0.15651356869704133</v>
      </c>
      <c r="Q65" s="147">
        <f>compopeinc!BU57</f>
        <v>7.9921910332652717E-3</v>
      </c>
      <c r="R65" s="117">
        <f>compopeinc!CD57</f>
        <v>0.43591726385056973</v>
      </c>
      <c r="S65" s="116">
        <f>compopeinc!CE57</f>
        <v>9.591868244840809E-3</v>
      </c>
      <c r="T65" s="116">
        <f>compopeinc!CF57</f>
        <v>4.688300443316442E-3</v>
      </c>
      <c r="U65" s="116">
        <f>compopeinc!CG57</f>
        <v>2.7988365406413938E-2</v>
      </c>
      <c r="V65" s="116">
        <f>compopeinc!CH57</f>
        <v>7.889107010816257E-3</v>
      </c>
      <c r="W65" s="116">
        <f>compopeinc!CI57</f>
        <v>2.9555596961602509E-2</v>
      </c>
      <c r="X65" s="116">
        <f>compopeinc!CJ57</f>
        <v>0.33949523744128074</v>
      </c>
      <c r="Y65" s="145">
        <f>compopeinc!CK57</f>
        <v>1.670884862327817E-2</v>
      </c>
      <c r="AB65" s="634">
        <f t="shared" si="0"/>
        <v>-6.7832883754448403E-9</v>
      </c>
      <c r="AC65" s="634">
        <f t="shared" si="1"/>
        <v>5.3525670062892772E-8</v>
      </c>
      <c r="AD65" s="634">
        <f t="shared" si="2"/>
        <v>-6.028097909727137E-8</v>
      </c>
    </row>
    <row r="66" spans="1:30" ht="15.05">
      <c r="A66" s="148">
        <v>1969</v>
      </c>
      <c r="B66" s="160">
        <f>1-TB2b!B66</f>
        <v>0.6562752309255302</v>
      </c>
      <c r="C66" s="438">
        <f>compopeinc!BW58</f>
        <v>1.1157576257788935E-2</v>
      </c>
      <c r="D66" s="438">
        <f>compopeinc!BX58</f>
        <v>6.0877024827352792E-3</v>
      </c>
      <c r="E66" s="438">
        <f>compopeinc!BY58</f>
        <v>3.6269763271311525E-2</v>
      </c>
      <c r="F66" s="438">
        <f>compopeinc!BZ58</f>
        <v>1.1162673541651772E-2</v>
      </c>
      <c r="G66" s="438">
        <f>compopeinc!CA58</f>
        <v>6.4351925636074864E-2</v>
      </c>
      <c r="H66" s="438">
        <f>compopeinc!CB58</f>
        <v>0.5028614201872893</v>
      </c>
      <c r="I66" s="439">
        <f>compopeinc!CC58</f>
        <v>2.4384172995656383E-2</v>
      </c>
      <c r="J66" s="181">
        <f>compopeinc!BN58</f>
        <v>0.21457660384476185</v>
      </c>
      <c r="K66" s="159">
        <f>compopeinc!BO58</f>
        <v>2.0541055459288322E-3</v>
      </c>
      <c r="L66" s="159">
        <f>compopeinc!BP58</f>
        <v>4.5715050508947364E-4</v>
      </c>
      <c r="M66" s="159">
        <f>compopeinc!BQ58</f>
        <v>8.4483275724225419E-3</v>
      </c>
      <c r="N66" s="159">
        <f>compopeinc!BR58</f>
        <v>3.4773100554491951E-3</v>
      </c>
      <c r="O66" s="159">
        <f>compopeinc!BS58</f>
        <v>3.2785139930822861E-2</v>
      </c>
      <c r="P66" s="159">
        <f>compopeinc!BT58</f>
        <v>0.15932495984404629</v>
      </c>
      <c r="Q66" s="147">
        <f>compopeinc!BU58</f>
        <v>8.0295619937640755E-3</v>
      </c>
      <c r="R66" s="117">
        <f>compopeinc!CD58</f>
        <v>0.44169862708076835</v>
      </c>
      <c r="S66" s="116">
        <f>compopeinc!CE58</f>
        <v>9.101976254725877E-3</v>
      </c>
      <c r="T66" s="116">
        <f>compopeinc!CF58</f>
        <v>5.6299041960839666E-3</v>
      </c>
      <c r="U66" s="116">
        <f>compopeinc!CG58</f>
        <v>2.7818186114382804E-2</v>
      </c>
      <c r="V66" s="116">
        <f>compopeinc!CH58</f>
        <v>7.6851599934421519E-3</v>
      </c>
      <c r="W66" s="116">
        <f>compopeinc!CI58</f>
        <v>3.1579167225598143E-2</v>
      </c>
      <c r="X66" s="116">
        <f>compopeinc!CJ58</f>
        <v>0.34352836018610533</v>
      </c>
      <c r="Y66" s="145">
        <f>compopeinc!CK58</f>
        <v>1.635592492664379E-2</v>
      </c>
      <c r="AB66" s="634">
        <f t="shared" si="0"/>
        <v>-3.4469779253143429E-9</v>
      </c>
      <c r="AC66" s="634">
        <f t="shared" si="1"/>
        <v>4.8397238550101918E-8</v>
      </c>
      <c r="AD66" s="634">
        <f t="shared" si="2"/>
        <v>-5.1816213708644199E-8</v>
      </c>
    </row>
    <row r="67" spans="1:30" ht="15.05">
      <c r="A67" s="158">
        <v>1970</v>
      </c>
      <c r="B67" s="164">
        <f>1-TB2b!B67</f>
        <v>0.6591151476604864</v>
      </c>
      <c r="C67" s="545">
        <f>compopeinc!BW59</f>
        <v>1.5775355786318043E-2</v>
      </c>
      <c r="D67" s="545">
        <f>compopeinc!BX59</f>
        <v>8.2705551018649945E-3</v>
      </c>
      <c r="E67" s="545">
        <f>compopeinc!BY59</f>
        <v>2.6327783703239276E-2</v>
      </c>
      <c r="F67" s="545">
        <f>compopeinc!BZ59</f>
        <v>1.0919937173011226E-2</v>
      </c>
      <c r="G67" s="545">
        <f>compopeinc!CA59</f>
        <v>6.8101342152708813E-2</v>
      </c>
      <c r="H67" s="545">
        <f>compopeinc!CB59</f>
        <v>0.50603038515394883</v>
      </c>
      <c r="I67" s="546">
        <f>compopeinc!CC59</f>
        <v>2.3689770164695072E-2</v>
      </c>
      <c r="J67" s="184">
        <f>compopeinc!BN59</f>
        <v>0.21292713331058621</v>
      </c>
      <c r="K67" s="163">
        <f>compopeinc!BO59</f>
        <v>1.7697114210436535E-3</v>
      </c>
      <c r="L67" s="163">
        <f>compopeinc!BP59</f>
        <v>-8.171545442803782E-4</v>
      </c>
      <c r="M67" s="163">
        <f>compopeinc!BQ59</f>
        <v>7.9637339631590323E-3</v>
      </c>
      <c r="N67" s="163">
        <f>compopeinc!BR59</f>
        <v>3.2630331879021876E-3</v>
      </c>
      <c r="O67" s="163">
        <f>compopeinc!BS59</f>
        <v>3.4694356749859219E-2</v>
      </c>
      <c r="P67" s="163">
        <f>compopeinc!BT59</f>
        <v>0.15842356227632934</v>
      </c>
      <c r="Q67" s="156">
        <f>compopeinc!BU59</f>
        <v>7.6298492347156958E-3</v>
      </c>
      <c r="R67" s="123">
        <f>compopeinc!CD59</f>
        <v>0.44618801434990019</v>
      </c>
      <c r="S67" s="122">
        <f>compopeinc!CE59</f>
        <v>1.4003963937801411E-2</v>
      </c>
      <c r="T67" s="122">
        <f>compopeinc!CF59</f>
        <v>9.08648806608299E-3</v>
      </c>
      <c r="U67" s="122">
        <f>compopeinc!CG59</f>
        <v>1.8363711608648244E-2</v>
      </c>
      <c r="V67" s="122">
        <f>compopeinc!CH59</f>
        <v>7.6567440120750771E-3</v>
      </c>
      <c r="W67" s="122">
        <f>compopeinc!CI59</f>
        <v>3.3414323034768913E-2</v>
      </c>
      <c r="X67" s="122">
        <f>compopeinc!CJ59</f>
        <v>0.34760205301811808</v>
      </c>
      <c r="Y67" s="183">
        <f>compopeinc!CK59</f>
        <v>1.6060753258141092E-2</v>
      </c>
      <c r="AB67" s="634">
        <f t="shared" si="0"/>
        <v>1.842470009894015E-8</v>
      </c>
      <c r="AC67" s="634">
        <f t="shared" si="1"/>
        <v>4.1021857494216718E-8</v>
      </c>
      <c r="AD67" s="634">
        <f t="shared" si="2"/>
        <v>-2.2585735670599405E-8</v>
      </c>
    </row>
    <row r="68" spans="1:30" ht="15.05">
      <c r="A68" s="148">
        <v>1971</v>
      </c>
      <c r="B68" s="160">
        <f>1-TB2b!B68</f>
        <v>0.65632699729758315</v>
      </c>
      <c r="C68" s="438">
        <f>compopeinc!BW60</f>
        <v>2.119133907525601E-2</v>
      </c>
      <c r="D68" s="438">
        <f>compopeinc!BX60</f>
        <v>6.7306859766649296E-3</v>
      </c>
      <c r="E68" s="438">
        <f>compopeinc!BY60</f>
        <v>2.2834995735839997E-2</v>
      </c>
      <c r="F68" s="438">
        <f>compopeinc!BZ60</f>
        <v>1.0597887703318012E-2</v>
      </c>
      <c r="G68" s="438">
        <f>compopeinc!CA60</f>
        <v>7.2527924804035054E-2</v>
      </c>
      <c r="H68" s="438">
        <f>compopeinc!CB60</f>
        <v>0.49929086570234882</v>
      </c>
      <c r="I68" s="439">
        <f>compopeinc!CC60</f>
        <v>2.3153290156487347E-2</v>
      </c>
      <c r="J68" s="181">
        <f>compopeinc!BN60</f>
        <v>0.20878274005372077</v>
      </c>
      <c r="K68" s="159">
        <f>compopeinc!BO60</f>
        <v>1.8538450093743498E-3</v>
      </c>
      <c r="L68" s="159">
        <f>compopeinc!BP60</f>
        <v>-1.1049631443109872E-3</v>
      </c>
      <c r="M68" s="159">
        <f>compopeinc!BQ60</f>
        <v>7.6706029647919298E-3</v>
      </c>
      <c r="N68" s="159">
        <f>compopeinc!BR60</f>
        <v>2.9201042520219139E-3</v>
      </c>
      <c r="O68" s="159">
        <f>compopeinc!BS60</f>
        <v>3.69059283223638E-2</v>
      </c>
      <c r="P68" s="159">
        <f>compopeinc!BT60</f>
        <v>0.15338103183540908</v>
      </c>
      <c r="Q68" s="147">
        <f>compopeinc!BU60</f>
        <v>7.1561445261309068E-3</v>
      </c>
      <c r="R68" s="117">
        <f>compopeinc!CD60</f>
        <v>0.44754425724386238</v>
      </c>
      <c r="S68" s="116">
        <f>compopeinc!CE60</f>
        <v>1.9338842244989295E-2</v>
      </c>
      <c r="T68" s="116">
        <f>compopeinc!CF60</f>
        <v>7.8362182245677557E-3</v>
      </c>
      <c r="U68" s="116">
        <f>compopeinc!CG60</f>
        <v>1.5164321269296172E-2</v>
      </c>
      <c r="V68" s="116">
        <f>compopeinc!CH60</f>
        <v>7.6779221933993272E-3</v>
      </c>
      <c r="W68" s="116">
        <f>compopeinc!CI60</f>
        <v>3.5617628498057288E-2</v>
      </c>
      <c r="X68" s="116">
        <f>compopeinc!CJ60</f>
        <v>0.34591190631968938</v>
      </c>
      <c r="Y68" s="145">
        <f>compopeinc!CK60</f>
        <v>1.5997456646136356E-2</v>
      </c>
      <c r="AB68" s="634">
        <f t="shared" si="0"/>
        <v>8.1436329901762861E-9</v>
      </c>
      <c r="AC68" s="634">
        <f t="shared" si="1"/>
        <v>4.6287939786671117E-8</v>
      </c>
      <c r="AD68" s="634">
        <f t="shared" si="2"/>
        <v>-3.8152273174052453E-8</v>
      </c>
    </row>
    <row r="69" spans="1:30" ht="15.05">
      <c r="A69" s="148">
        <v>1972</v>
      </c>
      <c r="B69" s="160">
        <f>1-TB2b!B69</f>
        <v>0.65344638079841388</v>
      </c>
      <c r="C69" s="438">
        <f>compopeinc!BW61</f>
        <v>1.4296504418420709E-2</v>
      </c>
      <c r="D69" s="438">
        <f>compopeinc!BX61</f>
        <v>1.0269130323894662E-2</v>
      </c>
      <c r="E69" s="438">
        <f>compopeinc!BY61</f>
        <v>2.4096019505667688E-2</v>
      </c>
      <c r="F69" s="438">
        <f>compopeinc!BZ61</f>
        <v>1.0525380201739404E-2</v>
      </c>
      <c r="G69" s="438">
        <f>compopeinc!CA61</f>
        <v>7.6221593015270706E-2</v>
      </c>
      <c r="H69" s="438">
        <f>compopeinc!CB61</f>
        <v>0.49515876460897551</v>
      </c>
      <c r="I69" s="439">
        <f>compopeinc!CC61</f>
        <v>2.2878951338754935E-2</v>
      </c>
      <c r="J69" s="181">
        <f>compopeinc!BN61</f>
        <v>0.20710177908767946</v>
      </c>
      <c r="K69" s="159">
        <f>compopeinc!BO61</f>
        <v>1.8514693545246563E-3</v>
      </c>
      <c r="L69" s="159">
        <f>compopeinc!BP61</f>
        <v>-1.3226554342477305E-3</v>
      </c>
      <c r="M69" s="159">
        <f>compopeinc!BQ61</f>
        <v>6.9169834708260099E-3</v>
      </c>
      <c r="N69" s="159">
        <f>compopeinc!BR61</f>
        <v>2.7733566949766637E-3</v>
      </c>
      <c r="O69" s="159">
        <f>compopeinc!BS61</f>
        <v>3.8165577046795719E-2</v>
      </c>
      <c r="P69" s="159">
        <f>compopeinc!BT61</f>
        <v>0.15185492946933782</v>
      </c>
      <c r="Q69" s="147">
        <f>compopeinc!BU61</f>
        <v>6.8620652739288072E-3</v>
      </c>
      <c r="R69" s="117">
        <f>compopeinc!CD61</f>
        <v>0.44634460171073442</v>
      </c>
      <c r="S69" s="116">
        <f>compopeinc!CE61</f>
        <v>1.2446907029613872E-2</v>
      </c>
      <c r="T69" s="116">
        <f>compopeinc!CF61</f>
        <v>1.1594072838953036E-2</v>
      </c>
      <c r="U69" s="116">
        <f>compopeinc!CG61</f>
        <v>1.7179629023491461E-2</v>
      </c>
      <c r="V69" s="116">
        <f>compopeinc!CH61</f>
        <v>7.7524499329239558E-3</v>
      </c>
      <c r="W69" s="116">
        <f>compopeinc!CI61</f>
        <v>3.8044844089673804E-2</v>
      </c>
      <c r="X69" s="116">
        <f>compopeinc!CJ61</f>
        <v>0.34331045738438515</v>
      </c>
      <c r="Y69" s="145">
        <f>compopeinc!CK61</f>
        <v>1.6016257250203069E-2</v>
      </c>
      <c r="AB69" s="634">
        <f t="shared" si="0"/>
        <v>3.738569021027871E-8</v>
      </c>
      <c r="AC69" s="634">
        <f t="shared" si="1"/>
        <v>5.3211537509589846E-8</v>
      </c>
      <c r="AD69" s="634">
        <f t="shared" si="2"/>
        <v>-1.5838509948018498E-8</v>
      </c>
    </row>
    <row r="70" spans="1:30" ht="15.05">
      <c r="A70" s="148">
        <v>1973</v>
      </c>
      <c r="B70" s="160">
        <f>1-TB2b!B70</f>
        <v>0.65344872437526647</v>
      </c>
      <c r="C70" s="438">
        <f>compopeinc!BW62</f>
        <v>1.3314979547145684E-2</v>
      </c>
      <c r="D70" s="438">
        <f>compopeinc!BX62</f>
        <v>1.405898676875849E-2</v>
      </c>
      <c r="E70" s="438">
        <f>compopeinc!BY62</f>
        <v>2.0665943130424885E-2</v>
      </c>
      <c r="F70" s="438">
        <f>compopeinc!BZ62</f>
        <v>1.0450150367645314E-2</v>
      </c>
      <c r="G70" s="438">
        <f>compopeinc!CA62</f>
        <v>8.0954422534979614E-2</v>
      </c>
      <c r="H70" s="438">
        <f>compopeinc!CB62</f>
        <v>0.49170515333825199</v>
      </c>
      <c r="I70" s="439">
        <f>compopeinc!CC62</f>
        <v>2.2299056878889174E-2</v>
      </c>
      <c r="J70" s="181">
        <f>compopeinc!BN62</f>
        <v>0.20844608965126099</v>
      </c>
      <c r="K70" s="159">
        <f>compopeinc!BO62</f>
        <v>1.6824981191522746E-3</v>
      </c>
      <c r="L70" s="159">
        <f>compopeinc!BP62</f>
        <v>5.2396958323307034E-4</v>
      </c>
      <c r="M70" s="159">
        <f>compopeinc!BQ62</f>
        <v>4.3864722358123625E-3</v>
      </c>
      <c r="N70" s="159">
        <f>compopeinc!BR62</f>
        <v>2.6687487802118243E-3</v>
      </c>
      <c r="O70" s="159">
        <f>compopeinc!BS62</f>
        <v>4.0110341810470435E-2</v>
      </c>
      <c r="P70" s="159">
        <f>compopeinc!BT62</f>
        <v>0.15252229751722515</v>
      </c>
      <c r="Q70" s="147">
        <f>compopeinc!BU62</f>
        <v>6.5517316642869873E-3</v>
      </c>
      <c r="R70" s="117">
        <f>compopeinc!CD62</f>
        <v>0.44500263472400547</v>
      </c>
      <c r="S70" s="116">
        <f>compopeinc!CE62</f>
        <v>1.1633456616080333E-2</v>
      </c>
      <c r="T70" s="116">
        <f>compopeinc!CF62</f>
        <v>1.3536026558385109E-2</v>
      </c>
      <c r="U70" s="116">
        <f>compopeinc!CG62</f>
        <v>1.6280333881759191E-2</v>
      </c>
      <c r="V70" s="116">
        <f>compopeinc!CH62</f>
        <v>7.7816728113913533E-3</v>
      </c>
      <c r="W70" s="116">
        <f>compopeinc!CI62</f>
        <v>4.0837813334253903E-2</v>
      </c>
      <c r="X70" s="116">
        <f>compopeinc!CJ62</f>
        <v>0.33918894539689631</v>
      </c>
      <c r="Y70" s="145">
        <f>compopeinc!CK62</f>
        <v>1.5744384264268357E-2</v>
      </c>
      <c r="AB70" s="634">
        <f t="shared" si="0"/>
        <v>3.1809171296970362E-8</v>
      </c>
      <c r="AC70" s="634">
        <f t="shared" si="1"/>
        <v>2.994086886753955E-8</v>
      </c>
      <c r="AD70" s="634">
        <f t="shared" si="2"/>
        <v>1.8609709329098223E-9</v>
      </c>
    </row>
    <row r="71" spans="1:30" ht="15.05">
      <c r="A71" s="148">
        <v>1974</v>
      </c>
      <c r="B71" s="160">
        <f>1-TB2b!B71</f>
        <v>0.65756382634890542</v>
      </c>
      <c r="C71" s="438">
        <f>compopeinc!BW63</f>
        <v>1.2618694638197325E-2</v>
      </c>
      <c r="D71" s="438">
        <f>compopeinc!BX63</f>
        <v>1.782498961295239E-2</v>
      </c>
      <c r="E71" s="438">
        <f>compopeinc!BY63</f>
        <v>1.8817626709711731E-2</v>
      </c>
      <c r="F71" s="438">
        <f>compopeinc!BZ63</f>
        <v>1.0319339098297974E-2</v>
      </c>
      <c r="G71" s="438">
        <f>compopeinc!CA63</f>
        <v>8.7397451446375979E-2</v>
      </c>
      <c r="H71" s="438">
        <f>compopeinc!CB63</f>
        <v>0.48892003483103941</v>
      </c>
      <c r="I71" s="439">
        <f>compopeinc!CC63</f>
        <v>2.1665666189903468E-2</v>
      </c>
      <c r="J71" s="181">
        <f>compopeinc!BN63</f>
        <v>0.20977752015642182</v>
      </c>
      <c r="K71" s="159">
        <f>compopeinc!BO63</f>
        <v>1.7604494917829673E-3</v>
      </c>
      <c r="L71" s="159">
        <f>compopeinc!BP63</f>
        <v>1.1878763166100204E-3</v>
      </c>
      <c r="M71" s="159">
        <f>compopeinc!BQ63</f>
        <v>3.40992240523715E-3</v>
      </c>
      <c r="N71" s="159">
        <f>compopeinc!BR63</f>
        <v>2.6005836938358278E-3</v>
      </c>
      <c r="O71" s="159">
        <f>compopeinc!BS63</f>
        <v>4.2465878812831259E-2</v>
      </c>
      <c r="P71" s="159">
        <f>compopeinc!BT63</f>
        <v>0.15198008463559795</v>
      </c>
      <c r="Q71" s="147">
        <f>compopeinc!BU63</f>
        <v>6.3726969700680655E-3</v>
      </c>
      <c r="R71" s="117">
        <f>compopeinc!CD63</f>
        <v>0.44778630619248361</v>
      </c>
      <c r="S71" s="116">
        <f>compopeinc!CE63</f>
        <v>1.0858567103190969E-2</v>
      </c>
      <c r="T71" s="116">
        <f>compopeinc!CF63</f>
        <v>1.6637553663805899E-2</v>
      </c>
      <c r="U71" s="116">
        <f>compopeinc!CG63</f>
        <v>1.5408077719134735E-2</v>
      </c>
      <c r="V71" s="116">
        <f>compopeinc!CH63</f>
        <v>7.718860823601641E-3</v>
      </c>
      <c r="W71" s="116">
        <f>compopeinc!CI63</f>
        <v>4.4929151583620444E-2</v>
      </c>
      <c r="X71" s="116">
        <f>compopeinc!CJ63</f>
        <v>0.33694561225322989</v>
      </c>
      <c r="Y71" s="145">
        <f>compopeinc!CK63</f>
        <v>1.5288487057171105E-2</v>
      </c>
      <c r="AB71" s="634">
        <f t="shared" si="0"/>
        <v>2.3822427142050628E-8</v>
      </c>
      <c r="AC71" s="634">
        <f t="shared" si="1"/>
        <v>2.783045857657207E-8</v>
      </c>
      <c r="AD71" s="634">
        <f t="shared" si="2"/>
        <v>-4.0112710930628737E-9</v>
      </c>
    </row>
    <row r="72" spans="1:30" ht="15.05">
      <c r="A72" s="148">
        <v>1975</v>
      </c>
      <c r="B72" s="160">
        <f>1-TB2b!B72</f>
        <v>0.65726364923182246</v>
      </c>
      <c r="C72" s="438">
        <f>compopeinc!BW64</f>
        <v>1.2470839321377202E-2</v>
      </c>
      <c r="D72" s="438">
        <f>compopeinc!BX64</f>
        <v>1.5830158333146355E-2</v>
      </c>
      <c r="E72" s="438">
        <f>compopeinc!BY64</f>
        <v>2.0617568885045831E-2</v>
      </c>
      <c r="F72" s="438">
        <f>compopeinc!BZ64</f>
        <v>1.0094300060164671E-2</v>
      </c>
      <c r="G72" s="438">
        <f>compopeinc!CA64</f>
        <v>9.3738505266021024E-2</v>
      </c>
      <c r="H72" s="438">
        <f>compopeinc!CB64</f>
        <v>0.48356564470016561</v>
      </c>
      <c r="I72" s="439">
        <f>compopeinc!CC64</f>
        <v>2.0946592625095441E-2</v>
      </c>
      <c r="J72" s="181">
        <f>compopeinc!BN64</f>
        <v>0.20758224677456383</v>
      </c>
      <c r="K72" s="159">
        <f>compopeinc!BO64</f>
        <v>1.7192575813739241E-3</v>
      </c>
      <c r="L72" s="159">
        <f>compopeinc!BP64</f>
        <v>-2.5879569151597516E-3</v>
      </c>
      <c r="M72" s="159">
        <f>compopeinc!BQ64</f>
        <v>7.0021451836518381E-3</v>
      </c>
      <c r="N72" s="159">
        <f>compopeinc!BR64</f>
        <v>2.4690001752932906E-3</v>
      </c>
      <c r="O72" s="159">
        <f>compopeinc!BS64</f>
        <v>4.4358804836719591E-2</v>
      </c>
      <c r="P72" s="159">
        <f>compopeinc!BT64</f>
        <v>0.14857839336252623</v>
      </c>
      <c r="Q72" s="147">
        <f>compopeinc!BU64</f>
        <v>6.0425668772832062E-3</v>
      </c>
      <c r="R72" s="117">
        <f>compopeinc!CD64</f>
        <v>0.44968140245725863</v>
      </c>
      <c r="S72" s="116">
        <f>compopeinc!CE64</f>
        <v>1.0751761439846944E-2</v>
      </c>
      <c r="T72" s="116">
        <f>compopeinc!CF64</f>
        <v>1.8418592396884009E-2</v>
      </c>
      <c r="U72" s="116">
        <f>compopeinc!CG64</f>
        <v>1.3615400870116477E-2</v>
      </c>
      <c r="V72" s="116">
        <f>compopeinc!CH64</f>
        <v>7.6253624799108646E-3</v>
      </c>
      <c r="W72" s="116">
        <f>compopeinc!CI64</f>
        <v>4.9378276458769833E-2</v>
      </c>
      <c r="X72" s="116">
        <f>compopeinc!CJ64</f>
        <v>0.33499419169322547</v>
      </c>
      <c r="Y72" s="145">
        <f>compopeinc!CK64</f>
        <v>1.4897812752041873E-2</v>
      </c>
      <c r="AB72" s="634">
        <f t="shared" si="0"/>
        <v>4.0040806337238166E-8</v>
      </c>
      <c r="AC72" s="634">
        <f t="shared" si="1"/>
        <v>3.5672875486891797E-8</v>
      </c>
      <c r="AD72" s="634">
        <f t="shared" si="2"/>
        <v>4.3664631355078143E-9</v>
      </c>
    </row>
    <row r="73" spans="1:30" ht="15.05">
      <c r="A73" s="148">
        <v>1976</v>
      </c>
      <c r="B73" s="160">
        <f>1-TB2b!B73</f>
        <v>0.65610316711828887</v>
      </c>
      <c r="C73" s="438">
        <f>compopeinc!BW65</f>
        <v>1.2952882070763021E-2</v>
      </c>
      <c r="D73" s="438">
        <f>compopeinc!BX65</f>
        <v>2.1611322234516478E-2</v>
      </c>
      <c r="E73" s="438">
        <f>compopeinc!BY65</f>
        <v>1.3969935157618706E-2</v>
      </c>
      <c r="F73" s="438">
        <f>compopeinc!BZ65</f>
        <v>9.927345063029204E-3</v>
      </c>
      <c r="G73" s="438">
        <f>compopeinc!CA65</f>
        <v>9.8207588566391071E-2</v>
      </c>
      <c r="H73" s="438">
        <f>compopeinc!CB65</f>
        <v>0.4785812064049475</v>
      </c>
      <c r="I73" s="439">
        <f>compopeinc!CC65</f>
        <v>2.0852872881577486E-2</v>
      </c>
      <c r="J73" s="181">
        <f>compopeinc!BN65</f>
        <v>0.20672899770590902</v>
      </c>
      <c r="K73" s="159">
        <f>compopeinc!BO65</f>
        <v>1.5964860186450259E-3</v>
      </c>
      <c r="L73" s="159">
        <f>compopeinc!BP65</f>
        <v>-9.4445572150683027E-4</v>
      </c>
      <c r="M73" s="159">
        <f>compopeinc!BQ65</f>
        <v>4.9206074778541725E-3</v>
      </c>
      <c r="N73" s="159">
        <f>compopeinc!BR65</f>
        <v>2.3729196283960225E-3</v>
      </c>
      <c r="O73" s="159">
        <f>compopeinc!BS65</f>
        <v>4.5065359672544381E-2</v>
      </c>
      <c r="P73" s="159">
        <f>compopeinc!BT65</f>
        <v>0.14776230619715974</v>
      </c>
      <c r="Q73" s="147">
        <f>compopeinc!BU65</f>
        <v>5.955733901803319E-3</v>
      </c>
      <c r="R73" s="117">
        <f>compopeinc!CD65</f>
        <v>0.44937416941237984</v>
      </c>
      <c r="S73" s="116">
        <f>compopeinc!CE65</f>
        <v>1.1355027402022783E-2</v>
      </c>
      <c r="T73" s="116">
        <f>compopeinc!CF65</f>
        <v>2.2552450633087522E-2</v>
      </c>
      <c r="U73" s="116">
        <f>compopeinc!CG65</f>
        <v>9.0495248923038851E-3</v>
      </c>
      <c r="V73" s="116">
        <f>compopeinc!CH65</f>
        <v>7.5539777137604317E-3</v>
      </c>
      <c r="W73" s="116">
        <f>compopeinc!CI65</f>
        <v>5.3151736417594991E-2</v>
      </c>
      <c r="X73" s="116">
        <f>compopeinc!CJ65</f>
        <v>0.33082328050539733</v>
      </c>
      <c r="Y73" s="145">
        <f>compopeinc!CK65</f>
        <v>1.4888197631891293E-2</v>
      </c>
      <c r="AB73" s="634">
        <f t="shared" si="0"/>
        <v>1.4739445441946941E-8</v>
      </c>
      <c r="AC73" s="634">
        <f t="shared" si="1"/>
        <v>4.053101318457486E-8</v>
      </c>
      <c r="AD73" s="634">
        <f t="shared" si="2"/>
        <v>-2.5783678414548206E-8</v>
      </c>
    </row>
    <row r="74" spans="1:30" ht="15.05">
      <c r="A74" s="148">
        <v>1977</v>
      </c>
      <c r="B74" s="160">
        <f>1-TB2b!B74</f>
        <v>0.65366856832843467</v>
      </c>
      <c r="C74" s="438">
        <f>compopeinc!BW66</f>
        <v>1.2440661534056882E-2</v>
      </c>
      <c r="D74" s="438">
        <f>compopeinc!BX66</f>
        <v>2.6664057698080404E-2</v>
      </c>
      <c r="E74" s="438">
        <f>compopeinc!BY66</f>
        <v>7.3693939826326308E-3</v>
      </c>
      <c r="F74" s="438">
        <f>compopeinc!BZ66</f>
        <v>9.7947785248326969E-3</v>
      </c>
      <c r="G74" s="438">
        <f>compopeinc!CA66</f>
        <v>0.10106588126129681</v>
      </c>
      <c r="H74" s="438">
        <f>compopeinc!CB66</f>
        <v>0.47578721687055725</v>
      </c>
      <c r="I74" s="439">
        <f>compopeinc!CC66</f>
        <v>2.0546551466032955E-2</v>
      </c>
      <c r="J74" s="181">
        <f>compopeinc!BN66</f>
        <v>0.20472554933988363</v>
      </c>
      <c r="K74" s="159">
        <f>compopeinc!BO66</f>
        <v>1.3930647449516967E-3</v>
      </c>
      <c r="L74" s="159">
        <f>compopeinc!BP66</f>
        <v>-6.1590782909565732E-4</v>
      </c>
      <c r="M74" s="159">
        <f>compopeinc!BQ66</f>
        <v>3.9933015835460547E-3</v>
      </c>
      <c r="N74" s="159">
        <f>compopeinc!BR66</f>
        <v>2.3195001812627994E-3</v>
      </c>
      <c r="O74" s="159">
        <f>compopeinc!BS66</f>
        <v>4.4836932040858056E-2</v>
      </c>
      <c r="P74" s="159">
        <f>compopeinc!BT66</f>
        <v>0.14702697178540494</v>
      </c>
      <c r="Q74" s="147">
        <f>compopeinc!BU66</f>
        <v>5.7716406256151731E-3</v>
      </c>
      <c r="R74" s="117">
        <f>compopeinc!CD66</f>
        <v>0.44894301898855105</v>
      </c>
      <c r="S74" s="116">
        <f>compopeinc!CE66</f>
        <v>1.1046080462986153E-2</v>
      </c>
      <c r="T74" s="116">
        <f>compopeinc!CF66</f>
        <v>2.7275576432564674E-2</v>
      </c>
      <c r="U74" s="116">
        <f>compopeinc!CG66</f>
        <v>3.3770181124403859E-3</v>
      </c>
      <c r="V74" s="116">
        <f>compopeinc!CH66</f>
        <v>7.4747884466507932E-3</v>
      </c>
      <c r="W74" s="116">
        <f>compopeinc!CI66</f>
        <v>5.6238942639059097E-2</v>
      </c>
      <c r="X74" s="116">
        <f>compopeinc!CJ66</f>
        <v>0.3287669517592206</v>
      </c>
      <c r="Y74" s="145">
        <f>compopeinc!CK66</f>
        <v>1.4763680336626771E-2</v>
      </c>
      <c r="AB74" s="634">
        <f t="shared" si="0"/>
        <v>2.6990945145577427E-8</v>
      </c>
      <c r="AC74" s="634">
        <f t="shared" si="1"/>
        <v>4.6207340564929922E-8</v>
      </c>
      <c r="AD74" s="634">
        <f t="shared" si="2"/>
        <v>-1.9200997458668212E-8</v>
      </c>
    </row>
    <row r="75" spans="1:30" ht="15.05">
      <c r="A75" s="148">
        <v>1978</v>
      </c>
      <c r="B75" s="160">
        <f>1-TB2b!B75</f>
        <v>0.65342870001877706</v>
      </c>
      <c r="C75" s="438">
        <f>compopeinc!BW67</f>
        <v>1.232520606372949E-2</v>
      </c>
      <c r="D75" s="438">
        <f>compopeinc!BX67</f>
        <v>0.13068516750074427</v>
      </c>
      <c r="E75" s="438">
        <f>compopeinc!BY67</f>
        <v>-9.8317973779353363E-2</v>
      </c>
      <c r="F75" s="438">
        <f>compopeinc!BZ67</f>
        <v>9.7806337672123461E-3</v>
      </c>
      <c r="G75" s="438">
        <f>compopeinc!CA67</f>
        <v>0.10350916041771914</v>
      </c>
      <c r="H75" s="438">
        <f>compopeinc!CB67</f>
        <v>0.47510796427043411</v>
      </c>
      <c r="I75" s="439">
        <f>compopeinc!CC67</f>
        <v>2.0338523596907163E-2</v>
      </c>
      <c r="J75" s="181">
        <f>compopeinc!BN67</f>
        <v>0.20411237719645925</v>
      </c>
      <c r="K75" s="159">
        <f>compopeinc!BO67</f>
        <v>1.427992584746047E-3</v>
      </c>
      <c r="L75" s="159">
        <f>compopeinc!BP67</f>
        <v>-6.8756917718986073E-4</v>
      </c>
      <c r="M75" s="159">
        <f>compopeinc!BQ67</f>
        <v>3.6121945186971078E-3</v>
      </c>
      <c r="N75" s="159">
        <f>compopeinc!BR67</f>
        <v>2.3054945242910346E-3</v>
      </c>
      <c r="O75" s="159">
        <f>compopeinc!BS67</f>
        <v>4.456397956079123E-2</v>
      </c>
      <c r="P75" s="159">
        <f>compopeinc!BT67</f>
        <v>0.14729353190891575</v>
      </c>
      <c r="Q75" s="147">
        <f>compopeinc!BU67</f>
        <v>5.5967269615700196E-3</v>
      </c>
      <c r="R75" s="117">
        <f>compopeinc!CD67</f>
        <v>0.44931632282231782</v>
      </c>
      <c r="S75" s="116">
        <f>compopeinc!CE67</f>
        <v>1.0895884661646718E-2</v>
      </c>
      <c r="T75" s="116">
        <f>compopeinc!CF67</f>
        <v>0.13135126601738059</v>
      </c>
      <c r="U75" s="116">
        <f>compopeinc!CG67</f>
        <v>-0.10191176435228214</v>
      </c>
      <c r="V75" s="116">
        <f>compopeinc!CH67</f>
        <v>7.4746945463019538E-3</v>
      </c>
      <c r="W75" s="116">
        <f>compopeinc!CI67</f>
        <v>5.8953768274430995E-2</v>
      </c>
      <c r="X75" s="116">
        <f>compopeinc!CJ67</f>
        <v>0.32782492998340629</v>
      </c>
      <c r="Y75" s="145">
        <f>compopeinc!CK67</f>
        <v>1.4727551819326343E-2</v>
      </c>
      <c r="AB75" s="634">
        <f t="shared" ref="AB75:AB110" si="3">B75-SUM(C75:I75)</f>
        <v>1.8181383953930208E-8</v>
      </c>
      <c r="AC75" s="634">
        <f t="shared" ref="AC75:AC110" si="4">J75-SUM(K75:Q75)</f>
        <v>2.6314637940894059E-8</v>
      </c>
      <c r="AD75" s="634">
        <f t="shared" ref="AD75:AD110" si="5">R75-SUM(S75:Y75)</f>
        <v>-8.1278929697781166E-9</v>
      </c>
    </row>
    <row r="76" spans="1:30" ht="15.05">
      <c r="A76" s="152">
        <v>1979</v>
      </c>
      <c r="B76" s="162">
        <f>1-TB2b!B76</f>
        <v>0.65238749980926514</v>
      </c>
      <c r="C76" s="547">
        <f>compopeinc!BW68</f>
        <v>1.2363762423726695E-2</v>
      </c>
      <c r="D76" s="547">
        <f>compopeinc!BX68</f>
        <v>0.45569210798528603</v>
      </c>
      <c r="E76" s="547">
        <f>compopeinc!BY68</f>
        <v>-0.42584492585503286</v>
      </c>
      <c r="F76" s="547">
        <f>compopeinc!BZ68</f>
        <v>9.4180892060649717E-3</v>
      </c>
      <c r="G76" s="547">
        <f>compopeinc!CA68</f>
        <v>0.10644673596308692</v>
      </c>
      <c r="H76" s="547">
        <f>compopeinc!CB68</f>
        <v>0.47507488818196025</v>
      </c>
      <c r="I76" s="548">
        <f>compopeinc!CC68</f>
        <v>1.923678625758795E-2</v>
      </c>
      <c r="J76" s="182">
        <f>compopeinc!BN68</f>
        <v>0.20537739992141724</v>
      </c>
      <c r="K76" s="161">
        <f>compopeinc!BO68</f>
        <v>1.4386241845060284E-3</v>
      </c>
      <c r="L76" s="161">
        <f>compopeinc!BP68</f>
        <v>8.3240815417454095E-5</v>
      </c>
      <c r="M76" s="161">
        <f>compopeinc!BQ68</f>
        <v>2.6361543515735796E-3</v>
      </c>
      <c r="N76" s="161">
        <f>compopeinc!BR68</f>
        <v>2.1997145225338623E-3</v>
      </c>
      <c r="O76" s="161">
        <f>compopeinc!BS68</f>
        <v>4.5076449151746259E-2</v>
      </c>
      <c r="P76" s="161">
        <f>compopeinc!BT68</f>
        <v>0.14866012776916579</v>
      </c>
      <c r="Q76" s="151">
        <f>compopeinc!BU68</f>
        <v>5.2830856212738577E-3</v>
      </c>
      <c r="R76" s="120">
        <f>compopeinc!CD68</f>
        <v>0.4470100998878479</v>
      </c>
      <c r="S76" s="119">
        <f>compopeinc!CE68</f>
        <v>1.0922475470089106E-2</v>
      </c>
      <c r="T76" s="119">
        <f>compopeinc!CF68</f>
        <v>0.45545789407537668</v>
      </c>
      <c r="U76" s="119">
        <f>compopeinc!CG68</f>
        <v>-0.42833567758683105</v>
      </c>
      <c r="V76" s="119">
        <f>compopeinc!CH68</f>
        <v>7.2174819387157401E-3</v>
      </c>
      <c r="W76" s="119">
        <f>compopeinc!CI68</f>
        <v>6.138667044138342E-2</v>
      </c>
      <c r="X76" s="119">
        <f>compopeinc!CJ68</f>
        <v>0.32642523912172022</v>
      </c>
      <c r="Y76" s="149">
        <f>compopeinc!CK68</f>
        <v>1.3935964310233952E-2</v>
      </c>
      <c r="AB76" s="634">
        <f t="shared" si="3"/>
        <v>5.5646585117585801E-8</v>
      </c>
      <c r="AC76" s="634">
        <f t="shared" si="4"/>
        <v>3.505200407705189E-9</v>
      </c>
      <c r="AD76" s="634">
        <f t="shared" si="5"/>
        <v>5.2117159810016744E-8</v>
      </c>
    </row>
    <row r="77" spans="1:30" ht="15.05">
      <c r="A77" s="148">
        <v>1980</v>
      </c>
      <c r="B77" s="160">
        <f>1-TB2b!B77</f>
        <v>0.65890541672706604</v>
      </c>
      <c r="C77" s="438">
        <f>compopeinc!BW69</f>
        <v>1.0418571308028667E-2</v>
      </c>
      <c r="D77" s="438">
        <f>compopeinc!BX69</f>
        <v>3.03964155329665E-2</v>
      </c>
      <c r="E77" s="438">
        <f>compopeinc!BY69</f>
        <v>2.9654810640829497E-3</v>
      </c>
      <c r="F77" s="438">
        <f>compopeinc!BZ69</f>
        <v>9.4288329498557737E-3</v>
      </c>
      <c r="G77" s="438">
        <f>compopeinc!CA69</f>
        <v>0.11054897148809653</v>
      </c>
      <c r="H77" s="438">
        <f>compopeinc!CB69</f>
        <v>0.47568807479468272</v>
      </c>
      <c r="I77" s="439">
        <f>compopeinc!CC69</f>
        <v>1.9459117521142093E-2</v>
      </c>
      <c r="J77" s="181">
        <f>compopeinc!BN69</f>
        <v>0.20395630598068237</v>
      </c>
      <c r="K77" s="159">
        <f>compopeinc!BO69</f>
        <v>1.6192845555704615E-3</v>
      </c>
      <c r="L77" s="159">
        <f>compopeinc!BP69</f>
        <v>-1.1309050571541579E-3</v>
      </c>
      <c r="M77" s="159">
        <f>compopeinc!BQ69</f>
        <v>3.2658868002915574E-3</v>
      </c>
      <c r="N77" s="159">
        <f>compopeinc!BR69</f>
        <v>2.3382627312354487E-3</v>
      </c>
      <c r="O77" s="159">
        <f>compopeinc!BS69</f>
        <v>4.6436012164614786E-2</v>
      </c>
      <c r="P77" s="159">
        <f>compopeinc!BT69</f>
        <v>0.14578267990256241</v>
      </c>
      <c r="Q77" s="147">
        <f>compopeinc!BU69</f>
        <v>5.6451145312495328E-3</v>
      </c>
      <c r="R77" s="117">
        <f>compopeinc!CD69</f>
        <v>0.45494911074638367</v>
      </c>
      <c r="S77" s="116">
        <f>compopeinc!CE69</f>
        <v>8.7978406312538872E-3</v>
      </c>
      <c r="T77" s="116">
        <f>compopeinc!CF69</f>
        <v>3.1519684330366844E-2</v>
      </c>
      <c r="U77" s="116">
        <f>compopeinc!CG69</f>
        <v>-2.9846542991696578E-4</v>
      </c>
      <c r="V77" s="116">
        <f>compopeinc!CH69</f>
        <v>7.0899933057019231E-3</v>
      </c>
      <c r="W77" s="116">
        <f>compopeinc!CI69</f>
        <v>6.4126963792674602E-2</v>
      </c>
      <c r="X77" s="116">
        <f>compopeinc!CJ69</f>
        <v>0.32990780367508049</v>
      </c>
      <c r="Y77" s="145">
        <f>compopeinc!CK69</f>
        <v>1.3805308739961291E-2</v>
      </c>
      <c r="AB77" s="634">
        <f t="shared" si="3"/>
        <v>-4.7931789204369579E-8</v>
      </c>
      <c r="AC77" s="634">
        <f t="shared" si="4"/>
        <v>-2.9647687666001232E-8</v>
      </c>
      <c r="AD77" s="634">
        <f t="shared" si="5"/>
        <v>-1.8298738357902522E-8</v>
      </c>
    </row>
    <row r="78" spans="1:30" ht="15.05">
      <c r="A78" s="148">
        <v>1981</v>
      </c>
      <c r="B78" s="160">
        <f>1-TB2b!B78</f>
        <v>0.65528696775436401</v>
      </c>
      <c r="C78" s="438">
        <f>compopeinc!BW70</f>
        <v>1.0516605267371743E-2</v>
      </c>
      <c r="D78" s="438">
        <f>compopeinc!BX70</f>
        <v>2.5952751736180495E-2</v>
      </c>
      <c r="E78" s="438">
        <f>compopeinc!BY70</f>
        <v>1.0465291210809961E-2</v>
      </c>
      <c r="F78" s="438">
        <f>compopeinc!BZ70</f>
        <v>8.9354895190611478E-3</v>
      </c>
      <c r="G78" s="438">
        <f>compopeinc!CA70</f>
        <v>0.11188516771009567</v>
      </c>
      <c r="H78" s="438">
        <f>compopeinc!CB70</f>
        <v>0.46829325295102625</v>
      </c>
      <c r="I78" s="439">
        <f>compopeinc!CC70</f>
        <v>1.9238421825805624E-2</v>
      </c>
      <c r="J78" s="181">
        <f>compopeinc!BN70</f>
        <v>0.20052778720855713</v>
      </c>
      <c r="K78" s="159">
        <f>compopeinc!BO70</f>
        <v>1.8277970330013774E-3</v>
      </c>
      <c r="L78" s="159">
        <f>compopeinc!BP70</f>
        <v>-3.9390220726227831E-4</v>
      </c>
      <c r="M78" s="159">
        <f>compopeinc!BQ70</f>
        <v>3.1539099927687798E-3</v>
      </c>
      <c r="N78" s="159">
        <f>compopeinc!BR70</f>
        <v>2.0786417756804886E-3</v>
      </c>
      <c r="O78" s="159">
        <f>compopeinc!BS70</f>
        <v>4.5748408385203963E-2</v>
      </c>
      <c r="P78" s="159">
        <f>compopeinc!BT70</f>
        <v>0.14255776915334964</v>
      </c>
      <c r="Q78" s="147">
        <f>compopeinc!BU70</f>
        <v>5.5552000895503365E-3</v>
      </c>
      <c r="R78" s="117">
        <f>compopeinc!CD70</f>
        <v>0.45475918054580688</v>
      </c>
      <c r="S78" s="116">
        <f>compopeinc!CE70</f>
        <v>8.6876491397319296E-3</v>
      </c>
      <c r="T78" s="116">
        <f>compopeinc!CF70</f>
        <v>2.634147634387126E-2</v>
      </c>
      <c r="U78" s="116">
        <f>compopeinc!CG70</f>
        <v>7.3112462334103219E-3</v>
      </c>
      <c r="V78" s="116">
        <f>compopeinc!CH70</f>
        <v>6.856263910350509E-3</v>
      </c>
      <c r="W78" s="116">
        <f>compopeinc!CI70</f>
        <v>6.6149198249550178E-2</v>
      </c>
      <c r="X78" s="116">
        <f>compopeinc!CJ70</f>
        <v>0.3257389706875885</v>
      </c>
      <c r="Y78" s="145">
        <f>compopeinc!CK70</f>
        <v>1.3674351453934098E-2</v>
      </c>
      <c r="AB78" s="634">
        <f t="shared" si="3"/>
        <v>-1.2465986798382289E-8</v>
      </c>
      <c r="AC78" s="634">
        <f t="shared" si="4"/>
        <v>-3.7013735187940711E-8</v>
      </c>
      <c r="AD78" s="634">
        <f t="shared" si="5"/>
        <v>2.4527370079407973E-8</v>
      </c>
    </row>
    <row r="79" spans="1:30" ht="15.05">
      <c r="A79" s="148">
        <v>1982</v>
      </c>
      <c r="B79" s="146">
        <f>1-TB2b!B79</f>
        <v>0.65399694442749023</v>
      </c>
      <c r="C79" s="438">
        <f>compopeinc!BW71</f>
        <v>9.3563001805214586E-3</v>
      </c>
      <c r="D79" s="438">
        <f>compopeinc!BX71</f>
        <v>2.5015637805437273E-2</v>
      </c>
      <c r="E79" s="438">
        <f>compopeinc!BY71</f>
        <v>1.2854397543297416E-2</v>
      </c>
      <c r="F79" s="438">
        <f>compopeinc!BZ71</f>
        <v>8.7153640870838867E-3</v>
      </c>
      <c r="G79" s="438">
        <f>compopeinc!CA71</f>
        <v>0.12265834856931138</v>
      </c>
      <c r="H79" s="438">
        <f>compopeinc!CB71</f>
        <v>0.45663112992369814</v>
      </c>
      <c r="I79" s="439">
        <f>compopeinc!CC71</f>
        <v>1.8765672595248202E-2</v>
      </c>
      <c r="J79" s="181">
        <f>compopeinc!BN71</f>
        <v>0.19502192735671997</v>
      </c>
      <c r="K79" s="147">
        <f>compopeinc!BO71</f>
        <v>1.6678436493822296E-3</v>
      </c>
      <c r="L79" s="147">
        <f>compopeinc!BP71</f>
        <v>-1.8726798017573779E-3</v>
      </c>
      <c r="M79" s="147">
        <f>compopeinc!BQ71</f>
        <v>3.9065546229596357E-3</v>
      </c>
      <c r="N79" s="147">
        <f>compopeinc!BR71</f>
        <v>2.1748501856484171E-3</v>
      </c>
      <c r="O79" s="147">
        <f>compopeinc!BS71</f>
        <v>4.7504553565771178E-2</v>
      </c>
      <c r="P79" s="147">
        <f>compopeinc!BT71</f>
        <v>0.13581946278033483</v>
      </c>
      <c r="Q79" s="147">
        <f>compopeinc!BU71</f>
        <v>5.8213525650039136E-3</v>
      </c>
      <c r="R79" s="117">
        <f>compopeinc!CD71</f>
        <v>0.45897501707077026</v>
      </c>
      <c r="S79" s="116">
        <f>compopeinc!CE71</f>
        <v>7.6873509139619989E-3</v>
      </c>
      <c r="T79" s="116">
        <f>compopeinc!CF71</f>
        <v>2.6881473087899947E-2</v>
      </c>
      <c r="U79" s="116">
        <f>compopeinc!CG71</f>
        <v>8.9477548504987257E-3</v>
      </c>
      <c r="V79" s="116">
        <f>compopeinc!CH71</f>
        <v>6.5400344171533641E-3</v>
      </c>
      <c r="W79" s="116">
        <f>compopeinc!CI71</f>
        <v>7.5168082383788706E-2</v>
      </c>
      <c r="X79" s="116">
        <f>compopeinc!CJ71</f>
        <v>0.32079725213085586</v>
      </c>
      <c r="Y79" s="145">
        <f>compopeinc!CK71</f>
        <v>1.2952965349078024E-2</v>
      </c>
      <c r="AB79" s="634">
        <f t="shared" si="3"/>
        <v>9.3722892446912454E-8</v>
      </c>
      <c r="AC79" s="634">
        <f t="shared" si="4"/>
        <v>-1.0210622847228734E-8</v>
      </c>
      <c r="AD79" s="634">
        <f t="shared" si="5"/>
        <v>1.0393753363535652E-7</v>
      </c>
    </row>
    <row r="80" spans="1:30" ht="15.05">
      <c r="A80" s="148">
        <v>1983</v>
      </c>
      <c r="B80" s="146">
        <f>1-TB2b!B80</f>
        <v>0.64872685074806213</v>
      </c>
      <c r="C80" s="438">
        <f>compopeinc!BW72</f>
        <v>1.0032415405704521E-2</v>
      </c>
      <c r="D80" s="438">
        <f>compopeinc!BX72</f>
        <v>2.5378944188762E-2</v>
      </c>
      <c r="E80" s="438">
        <f>compopeinc!BY72</f>
        <v>1.0464730327557155E-2</v>
      </c>
      <c r="F80" s="438">
        <f>compopeinc!BZ72</f>
        <v>9.2459138616277931E-3</v>
      </c>
      <c r="G80" s="438">
        <f>compopeinc!CA72</f>
        <v>0.12803955722941077</v>
      </c>
      <c r="H80" s="438">
        <f>compopeinc!CB72</f>
        <v>0.44609613075090665</v>
      </c>
      <c r="I80" s="439">
        <f>compopeinc!CC72</f>
        <v>1.946915742520813E-2</v>
      </c>
      <c r="J80" s="181">
        <f>compopeinc!BN72</f>
        <v>0.18824714422225952</v>
      </c>
      <c r="K80" s="147">
        <f>compopeinc!BO72</f>
        <v>1.8593318950818089E-3</v>
      </c>
      <c r="L80" s="147">
        <f>compopeinc!BP72</f>
        <v>-1.847876835171073E-3</v>
      </c>
      <c r="M80" s="147">
        <f>compopeinc!BQ72</f>
        <v>3.0514886464794513E-3</v>
      </c>
      <c r="N80" s="147">
        <f>compopeinc!BR72</f>
        <v>2.3627030867744096E-3</v>
      </c>
      <c r="O80" s="147">
        <f>compopeinc!BS72</f>
        <v>4.5901268017887763E-2</v>
      </c>
      <c r="P80" s="147">
        <f>compopeinc!BT72</f>
        <v>0.13104684965549934</v>
      </c>
      <c r="Q80" s="147">
        <f>compopeinc!BU72</f>
        <v>5.8733517595101403E-3</v>
      </c>
      <c r="R80" s="117">
        <f>compopeinc!CD72</f>
        <v>0.46047970652580261</v>
      </c>
      <c r="S80" s="116">
        <f>compopeinc!CE72</f>
        <v>8.1712936166207575E-3</v>
      </c>
      <c r="T80" s="116">
        <f>compopeinc!CF72</f>
        <v>2.7215780897290549E-2</v>
      </c>
      <c r="U80" s="116">
        <f>compopeinc!CG72</f>
        <v>7.4130282238591442E-3</v>
      </c>
      <c r="V80" s="116">
        <f>compopeinc!CH72</f>
        <v>6.8825264488002139E-3</v>
      </c>
      <c r="W80" s="116">
        <f>compopeinc!CI72</f>
        <v>8.2159784804726688E-2</v>
      </c>
      <c r="X80" s="116">
        <f>compopeinc!CJ72</f>
        <v>0.31503605882241265</v>
      </c>
      <c r="Y80" s="145">
        <f>compopeinc!CK72</f>
        <v>1.3601260126855684E-2</v>
      </c>
      <c r="AB80" s="634">
        <f t="shared" si="3"/>
        <v>1.5588850210690453E-9</v>
      </c>
      <c r="AC80" s="634">
        <f t="shared" si="4"/>
        <v>2.7996197665691724E-8</v>
      </c>
      <c r="AD80" s="634">
        <f t="shared" si="5"/>
        <v>-2.6414763043547396E-8</v>
      </c>
    </row>
    <row r="81" spans="1:30" ht="15.05">
      <c r="A81" s="148">
        <v>1984</v>
      </c>
      <c r="B81" s="146">
        <f>1-TB2b!B81</f>
        <v>0.63647979497909546</v>
      </c>
      <c r="C81" s="438">
        <f>compopeinc!BW73</f>
        <v>9.4384355933544491E-3</v>
      </c>
      <c r="D81" s="438">
        <f>compopeinc!BX73</f>
        <v>2.7735155900687723E-2</v>
      </c>
      <c r="E81" s="438">
        <f>compopeinc!BY73</f>
        <v>8.1790267370945597E-3</v>
      </c>
      <c r="F81" s="438">
        <f>compopeinc!BZ73</f>
        <v>8.7677178280896311E-3</v>
      </c>
      <c r="G81" s="438">
        <f>compopeinc!CA73</f>
        <v>0.1272419249263767</v>
      </c>
      <c r="H81" s="438">
        <f>compopeinc!CB73</f>
        <v>0.43569713650912839</v>
      </c>
      <c r="I81" s="439">
        <f>compopeinc!CC73</f>
        <v>1.9420357489839831E-2</v>
      </c>
      <c r="J81" s="181">
        <f>compopeinc!BN73</f>
        <v>0.18414467573165894</v>
      </c>
      <c r="K81" s="147">
        <f>compopeinc!BO73</f>
        <v>1.7620542384393901E-3</v>
      </c>
      <c r="L81" s="147">
        <f>compopeinc!BP73</f>
        <v>-1.7074349299283746E-3</v>
      </c>
      <c r="M81" s="147">
        <f>compopeinc!BQ73</f>
        <v>3.1097886319542646E-3</v>
      </c>
      <c r="N81" s="147">
        <f>compopeinc!BR73</f>
        <v>1.4640164612408307E-3</v>
      </c>
      <c r="O81" s="147">
        <f>compopeinc!BS73</f>
        <v>4.3738981233577078E-2</v>
      </c>
      <c r="P81" s="147">
        <f>compopeinc!BT73</f>
        <v>0.13032697726073716</v>
      </c>
      <c r="Q81" s="147">
        <f>compopeinc!BU73</f>
        <v>5.4502753523393965E-3</v>
      </c>
      <c r="R81" s="117">
        <f>compopeinc!CD73</f>
        <v>0.45233511924743652</v>
      </c>
      <c r="S81" s="116">
        <f>compopeinc!CE73</f>
        <v>7.6741101302610117E-3</v>
      </c>
      <c r="T81" s="116">
        <f>compopeinc!CF73</f>
        <v>2.9426491103033053E-2</v>
      </c>
      <c r="U81" s="116">
        <f>compopeinc!CG73</f>
        <v>5.0705082027877541E-3</v>
      </c>
      <c r="V81" s="116">
        <f>compopeinc!CH73</f>
        <v>7.3012379746127103E-3</v>
      </c>
      <c r="W81" s="116">
        <f>compopeinc!CI73</f>
        <v>8.352807281944756E-2</v>
      </c>
      <c r="X81" s="116">
        <f>compopeinc!CJ73</f>
        <v>0.30537882141170941</v>
      </c>
      <c r="Y81" s="145">
        <f>compopeinc!CK73</f>
        <v>1.3955855123422581E-2</v>
      </c>
      <c r="AB81" s="634">
        <f t="shared" si="3"/>
        <v>3.999452413694371E-8</v>
      </c>
      <c r="AC81" s="634">
        <f t="shared" si="4"/>
        <v>1.748329919726288E-8</v>
      </c>
      <c r="AD81" s="634">
        <f t="shared" si="5"/>
        <v>2.2482162465031763E-8</v>
      </c>
    </row>
    <row r="82" spans="1:30" ht="15.05">
      <c r="A82" s="148">
        <v>1985</v>
      </c>
      <c r="B82" s="146">
        <f>1-TB2b!B82</f>
        <v>0.63748803734779358</v>
      </c>
      <c r="C82" s="438">
        <f>compopeinc!BW74</f>
        <v>9.4753364389438786E-3</v>
      </c>
      <c r="D82" s="438">
        <f>compopeinc!BX74</f>
        <v>2.4624648989023605E-2</v>
      </c>
      <c r="E82" s="438">
        <f>compopeinc!BY74</f>
        <v>6.6339201382146183E-3</v>
      </c>
      <c r="F82" s="438">
        <f>compopeinc!BZ74</f>
        <v>9.4681131653462178E-3</v>
      </c>
      <c r="G82" s="438">
        <f>compopeinc!CA74</f>
        <v>0.13247443543453641</v>
      </c>
      <c r="H82" s="438">
        <f>compopeinc!CB74</f>
        <v>0.43482286082008603</v>
      </c>
      <c r="I82" s="439">
        <f>compopeinc!CC74</f>
        <v>1.998872330931311E-2</v>
      </c>
      <c r="J82" s="181">
        <f>compopeinc!BN74</f>
        <v>0.18416953086853027</v>
      </c>
      <c r="K82" s="147">
        <f>compopeinc!BO74</f>
        <v>1.5304876087124137E-3</v>
      </c>
      <c r="L82" s="147">
        <f>compopeinc!BP74</f>
        <v>-3.1461144627203206E-3</v>
      </c>
      <c r="M82" s="147">
        <f>compopeinc!BQ74</f>
        <v>3.1559979870510978E-3</v>
      </c>
      <c r="N82" s="147">
        <f>compopeinc!BR74</f>
        <v>2.1907741240259826E-3</v>
      </c>
      <c r="O82" s="147">
        <f>compopeinc!BS74</f>
        <v>4.3926418438287547E-2</v>
      </c>
      <c r="P82" s="147">
        <f>compopeinc!BT74</f>
        <v>0.13066029161257237</v>
      </c>
      <c r="Q82" s="147">
        <f>compopeinc!BU74</f>
        <v>5.8516492507384669E-3</v>
      </c>
      <c r="R82" s="117">
        <f>compopeinc!CD74</f>
        <v>0.45331850647926331</v>
      </c>
      <c r="S82" s="116">
        <f>compopeinc!CE74</f>
        <v>7.9406771463508448E-3</v>
      </c>
      <c r="T82" s="116">
        <f>compopeinc!CF74</f>
        <v>2.7744861861893046E-2</v>
      </c>
      <c r="U82" s="116">
        <f>compopeinc!CG74</f>
        <v>3.4814019304751165E-3</v>
      </c>
      <c r="V82" s="116">
        <f>compopeinc!CH74</f>
        <v>7.2752015706751228E-3</v>
      </c>
      <c r="W82" s="116">
        <f>compopeinc!CI74</f>
        <v>8.8583390067880977E-2</v>
      </c>
      <c r="X82" s="116">
        <f>compopeinc!CJ74</f>
        <v>0.30416250263321215</v>
      </c>
      <c r="Y82" s="145">
        <f>compopeinc!CK74</f>
        <v>1.4130498505912194E-2</v>
      </c>
      <c r="AB82" s="634">
        <f t="shared" si="3"/>
        <v>-9.4767027558617656E-10</v>
      </c>
      <c r="AC82" s="634">
        <f t="shared" si="4"/>
        <v>2.6309862705131692E-8</v>
      </c>
      <c r="AD82" s="634">
        <f t="shared" si="5"/>
        <v>-2.7237136157598485E-8</v>
      </c>
    </row>
    <row r="83" spans="1:30" ht="15.05">
      <c r="A83" s="148">
        <v>1986</v>
      </c>
      <c r="B83" s="146">
        <f>1-TB2b!B83</f>
        <v>0.63920572400093079</v>
      </c>
      <c r="C83" s="438">
        <f>compopeinc!BW75</f>
        <v>-3.494822179393646E-2</v>
      </c>
      <c r="D83" s="438">
        <f>compopeinc!BX75</f>
        <v>6.0985308559428103E-2</v>
      </c>
      <c r="E83" s="438">
        <f>compopeinc!BY75</f>
        <v>9.931687322072863E-3</v>
      </c>
      <c r="F83" s="438">
        <f>compopeinc!BZ75</f>
        <v>1.0240420284504621E-2</v>
      </c>
      <c r="G83" s="438">
        <f>compopeinc!CA75</f>
        <v>0.1319715455626822</v>
      </c>
      <c r="H83" s="438">
        <f>compopeinc!CB75</f>
        <v>0.43984043845921506</v>
      </c>
      <c r="I83" s="439">
        <f>compopeinc!CC75</f>
        <v>2.1184590703943827E-2</v>
      </c>
      <c r="J83" s="181">
        <f>compopeinc!BN75</f>
        <v>0.18205899000167847</v>
      </c>
      <c r="K83" s="147">
        <f>compopeinc!BO75</f>
        <v>-4.1573772426513694E-2</v>
      </c>
      <c r="L83" s="147">
        <f>compopeinc!BP75</f>
        <v>3.9340258156404601E-2</v>
      </c>
      <c r="M83" s="147">
        <f>compopeinc!BQ75</f>
        <v>3.2452744501525435E-3</v>
      </c>
      <c r="N83" s="147">
        <f>compopeinc!BR75</f>
        <v>2.529702288463713E-3</v>
      </c>
      <c r="O83" s="147">
        <f>compopeinc!BS75</f>
        <v>4.4704674118863322E-2</v>
      </c>
      <c r="P83" s="147">
        <f>compopeinc!BT75</f>
        <v>0.1277195375856861</v>
      </c>
      <c r="Q83" s="147">
        <f>compopeinc!BU75</f>
        <v>6.0933091357283416E-3</v>
      </c>
      <c r="R83" s="117">
        <f>compopeinc!CD75</f>
        <v>0.45714673399925232</v>
      </c>
      <c r="S83" s="116">
        <f>compopeinc!CE75</f>
        <v>6.4752461878601246E-3</v>
      </c>
      <c r="T83" s="116">
        <f>compopeinc!CF75</f>
        <v>2.1757915457760867E-2</v>
      </c>
      <c r="U83" s="116">
        <f>compopeinc!CG75</f>
        <v>6.6876906872823582E-3</v>
      </c>
      <c r="V83" s="116">
        <f>compopeinc!CH75</f>
        <v>7.7080876306656523E-3</v>
      </c>
      <c r="W83" s="116">
        <f>compopeinc!CI75</f>
        <v>8.7327735311797106E-2</v>
      </c>
      <c r="X83" s="116">
        <f>compopeinc!CJ75</f>
        <v>0.31210233874637178</v>
      </c>
      <c r="Y83" s="145">
        <f>compopeinc!CK75</f>
        <v>1.5087771785443545E-2</v>
      </c>
      <c r="AB83" s="634">
        <f t="shared" si="3"/>
        <v>-4.5096979484071653E-8</v>
      </c>
      <c r="AC83" s="634">
        <f t="shared" si="4"/>
        <v>6.6928935449350746E-9</v>
      </c>
      <c r="AD83" s="634">
        <f t="shared" si="5"/>
        <v>-5.1807929113412143E-8</v>
      </c>
    </row>
    <row r="84" spans="1:30" ht="15.05">
      <c r="A84" s="148">
        <v>1987</v>
      </c>
      <c r="B84" s="146">
        <f>1-TB2b!B84</f>
        <v>0.62870326638221741</v>
      </c>
      <c r="C84" s="438">
        <f>compopeinc!BW76</f>
        <v>1.0210578648860845E-2</v>
      </c>
      <c r="D84" s="438">
        <f>compopeinc!BX76</f>
        <v>0.53061319754043423</v>
      </c>
      <c r="E84" s="438">
        <f>compopeinc!BY76</f>
        <v>-0.50678658459934789</v>
      </c>
      <c r="F84" s="438">
        <f>compopeinc!BZ76</f>
        <v>1.0075008885454392E-2</v>
      </c>
      <c r="G84" s="438">
        <f>compopeinc!CA76</f>
        <v>0.12379049511728778</v>
      </c>
      <c r="H84" s="438">
        <f>compopeinc!CB76</f>
        <v>0.43935277431840375</v>
      </c>
      <c r="I84" s="439">
        <f>compopeinc!CC76</f>
        <v>2.144778518315283E-2</v>
      </c>
      <c r="J84" s="181">
        <f>compopeinc!BN76</f>
        <v>0.17814916372299194</v>
      </c>
      <c r="K84" s="147">
        <f>compopeinc!BO76</f>
        <v>1.8416305038047929E-3</v>
      </c>
      <c r="L84" s="147">
        <f>compopeinc!BP76</f>
        <v>-2.8260503650983388E-3</v>
      </c>
      <c r="M84" s="147">
        <f>compopeinc!BQ76</f>
        <v>3.2555239627817087E-3</v>
      </c>
      <c r="N84" s="147">
        <f>compopeinc!BR76</f>
        <v>2.5940033107658632E-3</v>
      </c>
      <c r="O84" s="147">
        <f>compopeinc!BS76</f>
        <v>4.3434747873997384E-2</v>
      </c>
      <c r="P84" s="147">
        <f>compopeinc!BT76</f>
        <v>0.12331321545771372</v>
      </c>
      <c r="Q84" s="147">
        <f>compopeinc!BU76</f>
        <v>6.5360756332299812E-3</v>
      </c>
      <c r="R84" s="117">
        <f>compopeinc!CD76</f>
        <v>0.45055410265922546</v>
      </c>
      <c r="S84" s="116">
        <f>compopeinc!CE76</f>
        <v>8.3633972803401815E-3</v>
      </c>
      <c r="T84" s="116">
        <f>compopeinc!CF76</f>
        <v>0.53270634825741525</v>
      </c>
      <c r="U84" s="116">
        <f>compopeinc!CG76</f>
        <v>-0.50932908484036676</v>
      </c>
      <c r="V84" s="116">
        <f>compopeinc!CH76</f>
        <v>7.4791187880518537E-3</v>
      </c>
      <c r="W84" s="116">
        <f>compopeinc!CI76</f>
        <v>8.0417557592682293E-2</v>
      </c>
      <c r="X84" s="116">
        <f>compopeinc!CJ76</f>
        <v>0.31598647554904552</v>
      </c>
      <c r="Y84" s="145">
        <f>compopeinc!CK76</f>
        <v>1.4930295946770878E-2</v>
      </c>
      <c r="AB84" s="634">
        <f t="shared" si="3"/>
        <v>1.1287971446449774E-8</v>
      </c>
      <c r="AC84" s="634">
        <f t="shared" si="4"/>
        <v>1.7345796826662152E-8</v>
      </c>
      <c r="AD84" s="634">
        <f t="shared" si="5"/>
        <v>-5.9147137188020338E-9</v>
      </c>
    </row>
    <row r="85" spans="1:30" ht="15.05">
      <c r="A85" s="148">
        <v>1988</v>
      </c>
      <c r="B85" s="146">
        <f>1-TB2b!B85</f>
        <v>0.61468598246574402</v>
      </c>
      <c r="C85" s="438">
        <f>compopeinc!BW77</f>
        <v>8.5037247003912856E-3</v>
      </c>
      <c r="D85" s="438">
        <f>compopeinc!BX77</f>
        <v>1.6305347989469685E-2</v>
      </c>
      <c r="E85" s="438">
        <f>compopeinc!BY77</f>
        <v>8.1817201730727575E-3</v>
      </c>
      <c r="F85" s="438">
        <f>compopeinc!BZ77</f>
        <v>1.0133432477461525E-2</v>
      </c>
      <c r="G85" s="438">
        <f>compopeinc!CA77</f>
        <v>0.12112764987461118</v>
      </c>
      <c r="H85" s="438">
        <f>compopeinc!CB77</f>
        <v>0.42880655923661271</v>
      </c>
      <c r="I85" s="439">
        <f>compopeinc!CC77</f>
        <v>2.1627547019901799E-2</v>
      </c>
      <c r="J85" s="181">
        <f>compopeinc!BN77</f>
        <v>0.17475432157516479</v>
      </c>
      <c r="K85" s="147">
        <f>compopeinc!BO77</f>
        <v>1.5901529507473101E-3</v>
      </c>
      <c r="L85" s="147">
        <f>compopeinc!BP77</f>
        <v>-3.1981601537195894E-3</v>
      </c>
      <c r="M85" s="147">
        <f>compopeinc!BQ77</f>
        <v>4.148817852687588E-3</v>
      </c>
      <c r="N85" s="147">
        <f>compopeinc!BR77</f>
        <v>2.6650345880554318E-3</v>
      </c>
      <c r="O85" s="147">
        <f>compopeinc!BS77</f>
        <v>4.292715235936953E-2</v>
      </c>
      <c r="P85" s="147">
        <f>compopeinc!BT77</f>
        <v>0.11981672752810728</v>
      </c>
      <c r="Q85" s="147">
        <f>compopeinc!BU77</f>
        <v>6.8045765478466263E-3</v>
      </c>
      <c r="R85" s="117">
        <f>compopeinc!CD77</f>
        <v>0.43993166089057922</v>
      </c>
      <c r="S85" s="116">
        <f>compopeinc!CE77</f>
        <v>6.9071720535677792E-3</v>
      </c>
      <c r="T85" s="116">
        <f>compopeinc!CF77</f>
        <v>1.9465125220538837E-2</v>
      </c>
      <c r="U85" s="116">
        <f>compopeinc!CG77</f>
        <v>4.0443862823646599E-3</v>
      </c>
      <c r="V85" s="116">
        <f>compopeinc!CH77</f>
        <v>7.4659595072296267E-3</v>
      </c>
      <c r="W85" s="116">
        <f>compopeinc!CI77</f>
        <v>7.8289655812929806E-2</v>
      </c>
      <c r="X85" s="116">
        <f>compopeinc!CJ77</f>
        <v>0.30890943520189806</v>
      </c>
      <c r="Y85" s="145">
        <f>compopeinc!CK77</f>
        <v>1.484994578119514E-2</v>
      </c>
      <c r="AB85" s="634">
        <f t="shared" si="3"/>
        <v>9.94223037231734E-10</v>
      </c>
      <c r="AC85" s="634">
        <f t="shared" si="4"/>
        <v>1.9902070602650923E-8</v>
      </c>
      <c r="AD85" s="634">
        <f t="shared" si="5"/>
        <v>-1.8969144699454432E-8</v>
      </c>
    </row>
    <row r="86" spans="1:30" ht="15.05">
      <c r="A86" s="148">
        <v>1989</v>
      </c>
      <c r="B86" s="146">
        <f>1-TB2b!B86</f>
        <v>0.61803892254829407</v>
      </c>
      <c r="C86" s="438">
        <f>compopeinc!BW78</f>
        <v>9.5201645594762546E-3</v>
      </c>
      <c r="D86" s="438">
        <f>compopeinc!BX78</f>
        <v>1.6948909775952849E-2</v>
      </c>
      <c r="E86" s="438">
        <f>compopeinc!BY78</f>
        <v>6.7559905534634321E-3</v>
      </c>
      <c r="F86" s="438">
        <f>compopeinc!BZ78</f>
        <v>1.0232057882981434E-2</v>
      </c>
      <c r="G86" s="438">
        <f>compopeinc!CA78</f>
        <v>0.11986199553336187</v>
      </c>
      <c r="H86" s="438">
        <f>compopeinc!CB78</f>
        <v>0.43277704033984099</v>
      </c>
      <c r="I86" s="439">
        <f>compopeinc!CC78</f>
        <v>2.1942748935163698E-2</v>
      </c>
      <c r="J86" s="181">
        <f>compopeinc!BN78</f>
        <v>0.17504817247390747</v>
      </c>
      <c r="K86" s="147">
        <f>compopeinc!BO78</f>
        <v>1.846803607501881E-3</v>
      </c>
      <c r="L86" s="147">
        <f>compopeinc!BP78</f>
        <v>-2.9849281693375852E-3</v>
      </c>
      <c r="M86" s="147">
        <f>compopeinc!BQ78</f>
        <v>3.6129886281362268E-3</v>
      </c>
      <c r="N86" s="147">
        <f>compopeinc!BR78</f>
        <v>2.5896128391225889E-3</v>
      </c>
      <c r="O86" s="147">
        <f>compopeinc!BS78</f>
        <v>4.2416314552391754E-2</v>
      </c>
      <c r="P86" s="147">
        <f>compopeinc!BT78</f>
        <v>0.12059480705484764</v>
      </c>
      <c r="Q86" s="147">
        <f>compopeinc!BU78</f>
        <v>6.9725130922929325E-3</v>
      </c>
      <c r="R86" s="117">
        <f>compopeinc!CD78</f>
        <v>0.4429907500743866</v>
      </c>
      <c r="S86" s="116">
        <f>compopeinc!CE78</f>
        <v>7.667728524222899E-3</v>
      </c>
      <c r="T86" s="116">
        <f>compopeinc!CF78</f>
        <v>1.9902238503859429E-2</v>
      </c>
      <c r="U86" s="116">
        <f>compopeinc!CG78</f>
        <v>3.1521622675745511E-3</v>
      </c>
      <c r="V86" s="116">
        <f>compopeinc!CH78</f>
        <v>7.6398471356725591E-3</v>
      </c>
      <c r="W86" s="116">
        <f>compopeinc!CI78</f>
        <v>7.752046652848979E-2</v>
      </c>
      <c r="X86" s="116">
        <f>compopeinc!CJ78</f>
        <v>0.31210852236624637</v>
      </c>
      <c r="Y86" s="145">
        <f>compopeinc!CK78</f>
        <v>1.4999830398498396E-2</v>
      </c>
      <c r="AB86" s="634">
        <f t="shared" si="3"/>
        <v>1.4968053574371254E-8</v>
      </c>
      <c r="AC86" s="634">
        <f t="shared" si="4"/>
        <v>6.0868952017623101E-8</v>
      </c>
      <c r="AD86" s="634">
        <f t="shared" si="5"/>
        <v>-4.5650177415978987E-8</v>
      </c>
    </row>
    <row r="87" spans="1:30" ht="15.05">
      <c r="A87" s="158">
        <v>1990</v>
      </c>
      <c r="B87" s="157">
        <f>1-TB2b!B87</f>
        <v>0.61774915456771851</v>
      </c>
      <c r="C87" s="545">
        <f>compopeinc!BW79</f>
        <v>1.2202929480014803E-2</v>
      </c>
      <c r="D87" s="545">
        <f>compopeinc!BX79</f>
        <v>2.1548187982092112E-2</v>
      </c>
      <c r="E87" s="545">
        <f>compopeinc!BY79</f>
        <v>-2.2359012566212358E-3</v>
      </c>
      <c r="F87" s="545">
        <f>compopeinc!BZ79</f>
        <v>1.0463713011717252E-2</v>
      </c>
      <c r="G87" s="545">
        <f>compopeinc!CA79</f>
        <v>0.11987081051690458</v>
      </c>
      <c r="H87" s="545">
        <f>compopeinc!CB79</f>
        <v>0.43439199711882887</v>
      </c>
      <c r="I87" s="546">
        <f>compopeinc!CC79</f>
        <v>2.1507361663626896E-2</v>
      </c>
      <c r="J87" s="184">
        <f>compopeinc!BN79</f>
        <v>0.17363953590393066</v>
      </c>
      <c r="K87" s="156">
        <f>compopeinc!BO79</f>
        <v>4.0097338181605676E-3</v>
      </c>
      <c r="L87" s="156">
        <f>compopeinc!BP79</f>
        <v>-1.7165806255993472E-3</v>
      </c>
      <c r="M87" s="156">
        <f>compopeinc!BQ79</f>
        <v>-2.0914972708001751E-3</v>
      </c>
      <c r="N87" s="156">
        <f>compopeinc!BR79</f>
        <v>3.1927987066039973E-3</v>
      </c>
      <c r="O87" s="156">
        <f>compopeinc!BS79</f>
        <v>4.256120693751754E-2</v>
      </c>
      <c r="P87" s="156">
        <f>compopeinc!BT79</f>
        <v>0.12074118852645141</v>
      </c>
      <c r="Q87" s="156">
        <f>compopeinc!BU79</f>
        <v>6.9426137509905703E-3</v>
      </c>
      <c r="R87" s="123">
        <f>compopeinc!CD79</f>
        <v>0.44410961866378784</v>
      </c>
      <c r="S87" s="122">
        <f>compopeinc!CE79</f>
        <v>8.1955182484545891E-3</v>
      </c>
      <c r="T87" s="122">
        <f>compopeinc!CF79</f>
        <v>2.3233625270677308E-2</v>
      </c>
      <c r="U87" s="122">
        <f>compopeinc!CG79</f>
        <v>-1.5262795312482054E-4</v>
      </c>
      <c r="V87" s="122">
        <f>compopeinc!CH79</f>
        <v>7.2714951151064298E-3</v>
      </c>
      <c r="W87" s="122">
        <f>compopeinc!CI79</f>
        <v>7.738642848416416E-2</v>
      </c>
      <c r="X87" s="122">
        <f>compopeinc!CJ79</f>
        <v>0.31357683047261631</v>
      </c>
      <c r="Y87" s="183">
        <f>compopeinc!CK79</f>
        <v>1.4598364992073809E-2</v>
      </c>
      <c r="AB87" s="634">
        <f t="shared" si="3"/>
        <v>5.6051155272740516E-8</v>
      </c>
      <c r="AC87" s="634">
        <f t="shared" si="4"/>
        <v>7.2060606121082671E-8</v>
      </c>
      <c r="AD87" s="634">
        <f t="shared" si="5"/>
        <v>-1.5966179933712965E-8</v>
      </c>
    </row>
    <row r="88" spans="1:30" ht="15.05">
      <c r="A88" s="148">
        <v>1991</v>
      </c>
      <c r="B88" s="146">
        <f>1-TB2b!B88</f>
        <v>0.6192399263381958</v>
      </c>
      <c r="C88" s="438">
        <f>compopeinc!BW80</f>
        <v>1.0201808251194551E-2</v>
      </c>
      <c r="D88" s="438">
        <f>compopeinc!BX80</f>
        <v>1.2580782105386344E-2</v>
      </c>
      <c r="E88" s="438">
        <f>compopeinc!BY80</f>
        <v>7.1778938988007971E-3</v>
      </c>
      <c r="F88" s="438">
        <f>compopeinc!BZ80</f>
        <v>9.8139690795027504E-3</v>
      </c>
      <c r="G88" s="438">
        <f>compopeinc!CA80</f>
        <v>0.12274780500689456</v>
      </c>
      <c r="H88" s="438">
        <f>compopeinc!CB80</f>
        <v>0.43545799232785087</v>
      </c>
      <c r="I88" s="439">
        <f>compopeinc!CC80</f>
        <v>2.1259693280185597E-2</v>
      </c>
      <c r="J88" s="181">
        <f>compopeinc!BN80</f>
        <v>0.171700119972229</v>
      </c>
      <c r="K88" s="147">
        <f>compopeinc!BO80</f>
        <v>1.9402003139242527E-3</v>
      </c>
      <c r="L88" s="147">
        <f>compopeinc!BP80</f>
        <v>-6.3916916137437777E-3</v>
      </c>
      <c r="M88" s="147">
        <f>compopeinc!BQ80</f>
        <v>3.213963008469141E-3</v>
      </c>
      <c r="N88" s="147">
        <f>compopeinc!BR80</f>
        <v>2.7927797930609264E-3</v>
      </c>
      <c r="O88" s="147">
        <f>compopeinc!BS80</f>
        <v>4.2526689283123718E-2</v>
      </c>
      <c r="P88" s="147">
        <f>compopeinc!BT80</f>
        <v>0.12060904198806681</v>
      </c>
      <c r="Q88" s="147">
        <f>compopeinc!BU80</f>
        <v>7.0091897920516386E-3</v>
      </c>
      <c r="R88" s="117">
        <f>compopeinc!CD80</f>
        <v>0.4475398063659668</v>
      </c>
      <c r="S88" s="116">
        <f>compopeinc!CE80</f>
        <v>8.2555343916730136E-3</v>
      </c>
      <c r="T88" s="116">
        <f>compopeinc!CF80</f>
        <v>1.8932521390171798E-2</v>
      </c>
      <c r="U88" s="116">
        <f>compopeinc!CG80</f>
        <v>3.9703508117980941E-3</v>
      </c>
      <c r="V88" s="116">
        <f>compopeinc!CH80</f>
        <v>7.0207042951639063E-3</v>
      </c>
      <c r="W88" s="116">
        <f>compopeinc!CI80</f>
        <v>8.0297373303234887E-2</v>
      </c>
      <c r="X88" s="116">
        <f>compopeinc!CJ80</f>
        <v>0.31477189133590822</v>
      </c>
      <c r="Y88" s="145">
        <f>compopeinc!CK80</f>
        <v>1.4291395993219807E-2</v>
      </c>
      <c r="AB88" s="634">
        <f t="shared" si="3"/>
        <v>-1.7611619718138627E-8</v>
      </c>
      <c r="AC88" s="634">
        <f t="shared" si="4"/>
        <v>-5.2592723703837052E-8</v>
      </c>
      <c r="AD88" s="634">
        <f t="shared" si="5"/>
        <v>3.4844797047739462E-8</v>
      </c>
    </row>
    <row r="89" spans="1:30" ht="15.05">
      <c r="A89" s="148">
        <v>1992</v>
      </c>
      <c r="B89" s="146">
        <f>1-TB2b!B89</f>
        <v>0.60689792037010193</v>
      </c>
      <c r="C89" s="438">
        <f>compopeinc!BW81</f>
        <v>1.0584733481080142E-2</v>
      </c>
      <c r="D89" s="438">
        <f>compopeinc!BX81</f>
        <v>3.3785662910622641E-3</v>
      </c>
      <c r="E89" s="438">
        <f>compopeinc!BY81</f>
        <v>1.258993753284441E-2</v>
      </c>
      <c r="F89" s="438">
        <f>compopeinc!BZ81</f>
        <v>9.8503941865390795E-3</v>
      </c>
      <c r="G89" s="438">
        <f>compopeinc!CA81</f>
        <v>0.12065244000959208</v>
      </c>
      <c r="H89" s="438">
        <f>compopeinc!CB81</f>
        <v>0.42842305797104646</v>
      </c>
      <c r="I89" s="439">
        <f>compopeinc!CC81</f>
        <v>2.1418775716215206E-2</v>
      </c>
      <c r="J89" s="181">
        <f>compopeinc!BN81</f>
        <v>0.16398578882217407</v>
      </c>
      <c r="K89" s="147">
        <f>compopeinc!BO81</f>
        <v>1.8113763038677606E-3</v>
      </c>
      <c r="L89" s="147">
        <f>compopeinc!BP81</f>
        <v>-8.6631288890881182E-3</v>
      </c>
      <c r="M89" s="147">
        <f>compopeinc!BQ81</f>
        <v>4.2206179265517601E-3</v>
      </c>
      <c r="N89" s="147">
        <f>compopeinc!BR81</f>
        <v>2.8244850386332631E-3</v>
      </c>
      <c r="O89" s="147">
        <f>compopeinc!BS81</f>
        <v>4.2706788479313411E-2</v>
      </c>
      <c r="P89" s="147">
        <f>compopeinc!BT81</f>
        <v>0.11400471650931947</v>
      </c>
      <c r="Q89" s="147">
        <f>compopeinc!BU81</f>
        <v>7.0809082213964328E-3</v>
      </c>
      <c r="R89" s="117">
        <f>compopeinc!CD81</f>
        <v>0.44291213154792786</v>
      </c>
      <c r="S89" s="116">
        <f>compopeinc!CE81</f>
        <v>8.7665180828721406E-3</v>
      </c>
      <c r="T89" s="116">
        <f>compopeinc!CF81</f>
        <v>1.2007448628513592E-2</v>
      </c>
      <c r="U89" s="116">
        <f>compopeinc!CG81</f>
        <v>8.3727448822644816E-3</v>
      </c>
      <c r="V89" s="116">
        <f>compopeinc!CH81</f>
        <v>7.0259161099287893E-3</v>
      </c>
      <c r="W89" s="116">
        <f>compopeinc!CI81</f>
        <v>7.8027195073949937E-2</v>
      </c>
      <c r="X89" s="116">
        <f>compopeinc!CJ81</f>
        <v>0.31432200150533296</v>
      </c>
      <c r="Y89" s="145">
        <f>compopeinc!CK81</f>
        <v>1.4390317067221112E-2</v>
      </c>
      <c r="AB89" s="634">
        <f t="shared" si="3"/>
        <v>1.5181722323731606E-8</v>
      </c>
      <c r="AC89" s="634">
        <f t="shared" si="4"/>
        <v>2.5232180095313694E-8</v>
      </c>
      <c r="AD89" s="634">
        <f t="shared" si="5"/>
        <v>-9.8021551431237697E-9</v>
      </c>
    </row>
    <row r="90" spans="1:30" ht="15.05">
      <c r="A90" s="148">
        <v>1993</v>
      </c>
      <c r="B90" s="146">
        <f>1-TB2b!B90</f>
        <v>0.60917544364929199</v>
      </c>
      <c r="C90" s="438">
        <f>compopeinc!BW82</f>
        <v>1.1548240633724614E-2</v>
      </c>
      <c r="D90" s="438">
        <f>compopeinc!BX82</f>
        <v>2.9061945968168648E-2</v>
      </c>
      <c r="E90" s="438">
        <f>compopeinc!BY82</f>
        <v>-1.3168843670970296E-2</v>
      </c>
      <c r="F90" s="438">
        <f>compopeinc!BZ82</f>
        <v>9.859261486145918E-3</v>
      </c>
      <c r="G90" s="438">
        <f>compopeinc!CA82</f>
        <v>0.12279512443724094</v>
      </c>
      <c r="H90" s="438">
        <f>compopeinc!CB82</f>
        <v>0.42783486242773827</v>
      </c>
      <c r="I90" s="439">
        <f>compopeinc!CC82</f>
        <v>2.1244887357129229E-2</v>
      </c>
      <c r="J90" s="181">
        <f>compopeinc!BN82</f>
        <v>0.16477280855178833</v>
      </c>
      <c r="K90" s="147">
        <f>compopeinc!BO82</f>
        <v>1.9338973220688765E-3</v>
      </c>
      <c r="L90" s="147">
        <f>compopeinc!BP82</f>
        <v>-1.0277013892848973E-2</v>
      </c>
      <c r="M90" s="147">
        <f>compopeinc!BQ82</f>
        <v>5.8719735204569405E-3</v>
      </c>
      <c r="N90" s="147">
        <f>compopeinc!BR82</f>
        <v>3.1047051182915186E-3</v>
      </c>
      <c r="O90" s="147">
        <f>compopeinc!BS82</f>
        <v>4.2943562829122157E-2</v>
      </c>
      <c r="P90" s="147">
        <f>compopeinc!BT82</f>
        <v>0.113907325946736</v>
      </c>
      <c r="Q90" s="147">
        <f>compopeinc!BU82</f>
        <v>7.2883738281146662E-3</v>
      </c>
      <c r="R90" s="117">
        <f>compopeinc!CD82</f>
        <v>0.44440263509750366</v>
      </c>
      <c r="S90" s="116">
        <f>compopeinc!CE82</f>
        <v>9.6059646227004795E-3</v>
      </c>
      <c r="T90" s="116">
        <f>compopeinc!CF82</f>
        <v>3.924797496156552E-2</v>
      </c>
      <c r="U90" s="116">
        <f>compopeinc!CG82</f>
        <v>-1.8982411586689795E-2</v>
      </c>
      <c r="V90" s="116">
        <f>compopeinc!CH82</f>
        <v>6.7561947333300903E-3</v>
      </c>
      <c r="W90" s="116">
        <f>compopeinc!CI82</f>
        <v>7.9938549123518027E-2</v>
      </c>
      <c r="X90" s="116">
        <f>compopeinc!CJ82</f>
        <v>0.31381576732983979</v>
      </c>
      <c r="Y90" s="145">
        <f>compopeinc!CK82</f>
        <v>1.4020614912942589E-2</v>
      </c>
      <c r="AB90" s="634">
        <f t="shared" si="3"/>
        <v>-3.4989885322467273E-8</v>
      </c>
      <c r="AC90" s="634">
        <f t="shared" si="4"/>
        <v>-1.6120152851462066E-8</v>
      </c>
      <c r="AD90" s="634">
        <f t="shared" si="5"/>
        <v>-1.8999703033095727E-8</v>
      </c>
    </row>
    <row r="91" spans="1:30" ht="15.05">
      <c r="A91" s="148">
        <v>1994</v>
      </c>
      <c r="B91" s="146">
        <f>1-TB2b!B91</f>
        <v>0.6066221296787262</v>
      </c>
      <c r="C91" s="438">
        <f>compopeinc!BW83</f>
        <v>1.0880733320028951E-2</v>
      </c>
      <c r="D91" s="438">
        <f>compopeinc!BX83</f>
        <v>3.8554429225867715E-4</v>
      </c>
      <c r="E91" s="438">
        <f>compopeinc!BY83</f>
        <v>1.9518772767891251E-2</v>
      </c>
      <c r="F91" s="438">
        <f>compopeinc!BZ83</f>
        <v>9.0641292704021718E-3</v>
      </c>
      <c r="G91" s="438">
        <f>compopeinc!CA83</f>
        <v>0.12292598371288728</v>
      </c>
      <c r="H91" s="438">
        <f>compopeinc!CB83</f>
        <v>0.42270894289079602</v>
      </c>
      <c r="I91" s="439">
        <f>compopeinc!CC83</f>
        <v>2.1138049016812464E-2</v>
      </c>
      <c r="J91" s="181">
        <f>compopeinc!BN83</f>
        <v>0.16400337219238281</v>
      </c>
      <c r="K91" s="147">
        <f>compopeinc!BO83</f>
        <v>1.8212726481792736E-3</v>
      </c>
      <c r="L91" s="147">
        <f>compopeinc!BP83</f>
        <v>-9.9855975750487297E-3</v>
      </c>
      <c r="M91" s="147">
        <f>compopeinc!BQ83</f>
        <v>7.3603262790196654E-3</v>
      </c>
      <c r="N91" s="147">
        <f>compopeinc!BR83</f>
        <v>2.1864034268566511E-3</v>
      </c>
      <c r="O91" s="147">
        <f>compopeinc!BS83</f>
        <v>4.1995981568659566E-2</v>
      </c>
      <c r="P91" s="147">
        <f>compopeinc!BT83</f>
        <v>0.11340128436885304</v>
      </c>
      <c r="Q91" s="147">
        <f>compopeinc!BU83</f>
        <v>7.2236917116926267E-3</v>
      </c>
      <c r="R91" s="117">
        <f>compopeinc!CD83</f>
        <v>0.44261875748634338</v>
      </c>
      <c r="S91" s="116">
        <f>compopeinc!CE83</f>
        <v>9.0519169459352157E-3</v>
      </c>
      <c r="T91" s="116">
        <f>compopeinc!CF83</f>
        <v>1.0332480029065012E-2</v>
      </c>
      <c r="U91" s="116">
        <f>compopeinc!CG83</f>
        <v>1.2168557837328861E-2</v>
      </c>
      <c r="V91" s="116">
        <f>compopeinc!CH83</f>
        <v>6.8753071907035916E-3</v>
      </c>
      <c r="W91" s="116">
        <f>compopeinc!CI83</f>
        <v>8.100860762049264E-2</v>
      </c>
      <c r="X91" s="116">
        <f>compopeinc!CJ83</f>
        <v>0.30920529880278941</v>
      </c>
      <c r="Y91" s="145">
        <f>compopeinc!CK83</f>
        <v>1.3976624319118034E-2</v>
      </c>
      <c r="AB91" s="634">
        <f t="shared" si="3"/>
        <v>-2.5592350683112386E-8</v>
      </c>
      <c r="AC91" s="634">
        <f t="shared" si="4"/>
        <v>9.7641707219597862E-9</v>
      </c>
      <c r="AD91" s="634">
        <f t="shared" si="5"/>
        <v>-3.525908942592082E-8</v>
      </c>
    </row>
    <row r="92" spans="1:30" ht="15.05">
      <c r="A92" s="148">
        <v>1995</v>
      </c>
      <c r="B92" s="146">
        <f>1-TB2b!B92</f>
        <v>0.5990978479385376</v>
      </c>
      <c r="C92" s="438">
        <f>compopeinc!BW84</f>
        <v>1.1773972525901292E-2</v>
      </c>
      <c r="D92" s="438">
        <f>compopeinc!BX84</f>
        <v>-5.0973757933208165E-3</v>
      </c>
      <c r="E92" s="438">
        <f>compopeinc!BY84</f>
        <v>2.2938956362266019E-2</v>
      </c>
      <c r="F92" s="438">
        <f>compopeinc!BZ84</f>
        <v>8.8039587016420801E-3</v>
      </c>
      <c r="G92" s="438">
        <f>compopeinc!CA84</f>
        <v>0.12434334509060878</v>
      </c>
      <c r="H92" s="438">
        <f>compopeinc!CB84</f>
        <v>0.41529093593232957</v>
      </c>
      <c r="I92" s="439">
        <f>compopeinc!CC84</f>
        <v>2.1044082095075467E-2</v>
      </c>
      <c r="J92" s="181">
        <f>compopeinc!BN84</f>
        <v>0.16022694110870361</v>
      </c>
      <c r="K92" s="147">
        <f>compopeinc!BO84</f>
        <v>2.0016268101309149E-3</v>
      </c>
      <c r="L92" s="147">
        <f>compopeinc!BP84</f>
        <v>-1.0401898127776322E-2</v>
      </c>
      <c r="M92" s="147">
        <f>compopeinc!BQ84</f>
        <v>6.4163774521614862E-3</v>
      </c>
      <c r="N92" s="147">
        <f>compopeinc!BR84</f>
        <v>1.9555399551000716E-3</v>
      </c>
      <c r="O92" s="147">
        <f>compopeinc!BS84</f>
        <v>4.1109557058335064E-2</v>
      </c>
      <c r="P92" s="147">
        <f>compopeinc!BT84</f>
        <v>0.11210672938975264</v>
      </c>
      <c r="Q92" s="147">
        <f>compopeinc!BU84</f>
        <v>7.039026701289486E-3</v>
      </c>
      <c r="R92" s="117">
        <f>compopeinc!CD84</f>
        <v>0.43887090682983398</v>
      </c>
      <c r="S92" s="116">
        <f>compopeinc!CE84</f>
        <v>9.7635409732619513E-3</v>
      </c>
      <c r="T92" s="116">
        <f>compopeinc!CF84</f>
        <v>5.2698735720026549E-3</v>
      </c>
      <c r="U92" s="116">
        <f>compopeinc!CG84</f>
        <v>1.652165358122203E-2</v>
      </c>
      <c r="V92" s="116">
        <f>compopeinc!CH84</f>
        <v>6.8447937956837733E-3</v>
      </c>
      <c r="W92" s="116">
        <f>compopeinc!CI84</f>
        <v>8.3318118654223519E-2</v>
      </c>
      <c r="X92" s="116">
        <f>compopeinc!CJ84</f>
        <v>0.30309502496629243</v>
      </c>
      <c r="Y92" s="145">
        <f>compopeinc!CK84</f>
        <v>1.405791028624886E-2</v>
      </c>
      <c r="AB92" s="634">
        <f t="shared" si="3"/>
        <v>-2.6975964795283858E-8</v>
      </c>
      <c r="AC92" s="634">
        <f t="shared" si="4"/>
        <v>-1.8130289713980119E-8</v>
      </c>
      <c r="AD92" s="634">
        <f t="shared" si="5"/>
        <v>-8.9991012419687877E-9</v>
      </c>
    </row>
    <row r="93" spans="1:30" ht="15.05">
      <c r="A93" s="148">
        <v>1996</v>
      </c>
      <c r="B93" s="146">
        <f>1-TB2b!B93</f>
        <v>0.58971282839775085</v>
      </c>
      <c r="C93" s="438">
        <f>compopeinc!BW85</f>
        <v>1.1457808987802147E-2</v>
      </c>
      <c r="D93" s="438">
        <f>compopeinc!BX85</f>
        <v>-1.9110530072030465E-3</v>
      </c>
      <c r="E93" s="438">
        <f>compopeinc!BY85</f>
        <v>1.8865362966746489E-2</v>
      </c>
      <c r="F93" s="438">
        <f>compopeinc!BZ85</f>
        <v>9.7508350704871398E-3</v>
      </c>
      <c r="G93" s="438">
        <f>compopeinc!CA85</f>
        <v>0.12334037798113773</v>
      </c>
      <c r="H93" s="438">
        <f>compopeinc!CB85</f>
        <v>0.40711716342167376</v>
      </c>
      <c r="I93" s="439">
        <f>compopeinc!CC85</f>
        <v>2.1092349299870423E-2</v>
      </c>
      <c r="J93" s="181">
        <f>compopeinc!BN85</f>
        <v>0.15700435638427734</v>
      </c>
      <c r="K93" s="147">
        <f>compopeinc!BO85</f>
        <v>1.7674998724634505E-3</v>
      </c>
      <c r="L93" s="147">
        <f>compopeinc!BP85</f>
        <v>-1.0242548133367184E-2</v>
      </c>
      <c r="M93" s="147">
        <f>compopeinc!BQ85</f>
        <v>5.8267889943338638E-3</v>
      </c>
      <c r="N93" s="147">
        <f>compopeinc!BR85</f>
        <v>2.7765011156918604E-3</v>
      </c>
      <c r="O93" s="147">
        <f>compopeinc!BS85</f>
        <v>3.9900801146448291E-2</v>
      </c>
      <c r="P93" s="147">
        <f>compopeinc!BT85</f>
        <v>0.11016330954065982</v>
      </c>
      <c r="Q93" s="147">
        <f>compopeinc!BU85</f>
        <v>6.8120639216685272E-3</v>
      </c>
      <c r="R93" s="117">
        <f>compopeinc!CD85</f>
        <v>0.43270847201347351</v>
      </c>
      <c r="S93" s="116">
        <f>compopeinc!CE85</f>
        <v>9.6805345908483765E-3</v>
      </c>
      <c r="T93" s="116">
        <f>compopeinc!CF85</f>
        <v>8.2904787092659936E-3</v>
      </c>
      <c r="U93" s="116">
        <f>compopeinc!CG85</f>
        <v>1.3041518900438559E-2</v>
      </c>
      <c r="V93" s="116">
        <f>compopeinc!CH85</f>
        <v>6.9743210256370996E-3</v>
      </c>
      <c r="W93" s="116">
        <f>compopeinc!CI85</f>
        <v>8.3520349717629783E-2</v>
      </c>
      <c r="X93" s="116">
        <f>compopeinc!CJ85</f>
        <v>0.29687825344516316</v>
      </c>
      <c r="Y93" s="145">
        <f>compopeinc!CK85</f>
        <v>1.4322972215319965E-2</v>
      </c>
      <c r="AB93" s="634">
        <f t="shared" si="3"/>
        <v>-1.6322763807252727E-8</v>
      </c>
      <c r="AC93" s="634">
        <f t="shared" si="4"/>
        <v>-6.0073621271916622E-8</v>
      </c>
      <c r="AD93" s="634">
        <f t="shared" si="5"/>
        <v>4.3409170591424129E-8</v>
      </c>
    </row>
    <row r="94" spans="1:30" ht="15.05">
      <c r="A94" s="148">
        <v>1997</v>
      </c>
      <c r="B94" s="146">
        <f>1-TB2b!B94</f>
        <v>0.58258384466171265</v>
      </c>
      <c r="C94" s="438">
        <f>compopeinc!BW86</f>
        <v>1.2489414725367576E-2</v>
      </c>
      <c r="D94" s="438">
        <f>compopeinc!BX86</f>
        <v>-6.6813910893563991E-4</v>
      </c>
      <c r="E94" s="438">
        <f>compopeinc!BY86</f>
        <v>1.7289341729123168E-2</v>
      </c>
      <c r="F94" s="438">
        <f>compopeinc!BZ86</f>
        <v>9.8148946662626451E-3</v>
      </c>
      <c r="G94" s="438">
        <f>compopeinc!CA86</f>
        <v>0.12091947568378453</v>
      </c>
      <c r="H94" s="438">
        <f>compopeinc!CB86</f>
        <v>0.40159714147976278</v>
      </c>
      <c r="I94" s="439">
        <f>compopeinc!CC86</f>
        <v>2.1141718682688989E-2</v>
      </c>
      <c r="J94" s="181">
        <f>compopeinc!BN86</f>
        <v>0.15476447343826294</v>
      </c>
      <c r="K94" s="147">
        <f>compopeinc!BO86</f>
        <v>2.0882566328357176E-3</v>
      </c>
      <c r="L94" s="147">
        <f>compopeinc!BP86</f>
        <v>-1.1279736420096753E-2</v>
      </c>
      <c r="M94" s="147">
        <f>compopeinc!BQ86</f>
        <v>6.6501567014822299E-3</v>
      </c>
      <c r="N94" s="147">
        <f>compopeinc!BR86</f>
        <v>2.7964426267560721E-3</v>
      </c>
      <c r="O94" s="147">
        <f>compopeinc!BS86</f>
        <v>3.8606856015942395E-2</v>
      </c>
      <c r="P94" s="147">
        <f>compopeinc!BT86</f>
        <v>0.10917777161767107</v>
      </c>
      <c r="Q94" s="147">
        <f>compopeinc!BU86</f>
        <v>6.7247252909404974E-3</v>
      </c>
      <c r="R94" s="117">
        <f>compopeinc!CD86</f>
        <v>0.42781937122344971</v>
      </c>
      <c r="S94" s="116">
        <f>compopeinc!CE86</f>
        <v>1.0390437748479765E-2</v>
      </c>
      <c r="T94" s="116">
        <f>compopeinc!CF86</f>
        <v>1.0553575870059135E-2</v>
      </c>
      <c r="U94" s="116">
        <f>compopeinc!CG86</f>
        <v>1.0651951314881213E-2</v>
      </c>
      <c r="V94" s="116">
        <f>compopeinc!CH86</f>
        <v>7.0185118334295414E-3</v>
      </c>
      <c r="W94" s="116">
        <f>compopeinc!CI86</f>
        <v>8.2399325226753473E-2</v>
      </c>
      <c r="X94" s="116">
        <f>compopeinc!CJ86</f>
        <v>0.29235193554772865</v>
      </c>
      <c r="Y94" s="145">
        <f>compopeinc!CK86</f>
        <v>1.4453637831871455E-2</v>
      </c>
      <c r="AB94" s="634">
        <f t="shared" si="3"/>
        <v>-3.1963414137692325E-9</v>
      </c>
      <c r="AC94" s="634">
        <f t="shared" si="4"/>
        <v>9.7273170074352322E-10</v>
      </c>
      <c r="AD94" s="634">
        <f t="shared" si="5"/>
        <v>-4.1497535407941655E-9</v>
      </c>
    </row>
    <row r="95" spans="1:30" ht="15.05">
      <c r="A95" s="148">
        <v>1998</v>
      </c>
      <c r="B95" s="146">
        <f>1-TB2b!B95</f>
        <v>0.5794733464717865</v>
      </c>
      <c r="C95" s="438">
        <f>compopeinc!BW87</f>
        <v>1.1083744109765073E-2</v>
      </c>
      <c r="D95" s="438">
        <f>compopeinc!BX87</f>
        <v>2.1035747830541636E-3</v>
      </c>
      <c r="E95" s="438">
        <f>compopeinc!BY87</f>
        <v>1.6131223886701899E-2</v>
      </c>
      <c r="F95" s="438">
        <f>compopeinc!BZ87</f>
        <v>9.4900368564044268E-3</v>
      </c>
      <c r="G95" s="438">
        <f>compopeinc!CA87</f>
        <v>0.11600215858964001</v>
      </c>
      <c r="H95" s="438">
        <f>compopeinc!CB87</f>
        <v>0.40378115507723977</v>
      </c>
      <c r="I95" s="439">
        <f>compopeinc!CC87</f>
        <v>2.0881408715048393E-2</v>
      </c>
      <c r="J95" s="181">
        <f>compopeinc!BN87</f>
        <v>0.15516370534896851</v>
      </c>
      <c r="K95" s="147">
        <f>compopeinc!BO87</f>
        <v>2.1562420134948329E-3</v>
      </c>
      <c r="L95" s="147">
        <f>compopeinc!BP87</f>
        <v>-5.6600670042044592E-3</v>
      </c>
      <c r="M95" s="147">
        <f>compopeinc!BQ87</f>
        <v>2.3053594469193256E-3</v>
      </c>
      <c r="N95" s="147">
        <f>compopeinc!BR87</f>
        <v>2.6406309509084958E-3</v>
      </c>
      <c r="O95" s="147">
        <f>compopeinc!BS87</f>
        <v>3.7874667164200918E-2</v>
      </c>
      <c r="P95" s="147">
        <f>compopeinc!BT87</f>
        <v>0.10914792263103096</v>
      </c>
      <c r="Q95" s="147">
        <f>compopeinc!BU87</f>
        <v>6.6988836315381656E-3</v>
      </c>
      <c r="R95" s="117">
        <f>compopeinc!CD87</f>
        <v>0.42430964112281799</v>
      </c>
      <c r="S95" s="116">
        <f>compopeinc!CE87</f>
        <v>8.9212835021431468E-3</v>
      </c>
      <c r="T95" s="116">
        <f>compopeinc!CF87</f>
        <v>7.7419745537209567E-3</v>
      </c>
      <c r="U95" s="116">
        <f>compopeinc!CG87</f>
        <v>1.3811590032186998E-2</v>
      </c>
      <c r="V95" s="116">
        <f>compopeinc!CH87</f>
        <v>6.84906454177398E-3</v>
      </c>
      <c r="W95" s="116">
        <f>compopeinc!CI87</f>
        <v>7.8199800498749361E-2</v>
      </c>
      <c r="X95" s="116">
        <f>compopeinc!CJ87</f>
        <v>0.29456643606833116</v>
      </c>
      <c r="Y95" s="145">
        <f>compopeinc!CK87</f>
        <v>1.421951379146387E-2</v>
      </c>
      <c r="AB95" s="634">
        <f t="shared" si="3"/>
        <v>4.4453932757093639E-8</v>
      </c>
      <c r="AC95" s="634">
        <f t="shared" si="4"/>
        <v>6.651508024924091E-8</v>
      </c>
      <c r="AD95" s="634">
        <f t="shared" si="5"/>
        <v>-2.1865551480537704E-8</v>
      </c>
    </row>
    <row r="96" spans="1:30" ht="15.05">
      <c r="A96" s="152">
        <v>1999</v>
      </c>
      <c r="B96" s="150">
        <f>1-TB2b!B96</f>
        <v>0.57302993535995483</v>
      </c>
      <c r="C96" s="547">
        <f>compopeinc!BW88</f>
        <v>1.0566341493011215E-2</v>
      </c>
      <c r="D96" s="547">
        <f>compopeinc!BX88</f>
        <v>-2.5724513644615372E-3</v>
      </c>
      <c r="E96" s="547">
        <f>compopeinc!BY88</f>
        <v>2.2765809444364328E-2</v>
      </c>
      <c r="F96" s="547">
        <f>compopeinc!BZ88</f>
        <v>9.2406721716870015E-3</v>
      </c>
      <c r="G96" s="547">
        <f>compopeinc!CA88</f>
        <v>0.11153878078641485</v>
      </c>
      <c r="H96" s="547">
        <f>compopeinc!CB88</f>
        <v>0.40116830034185386</v>
      </c>
      <c r="I96" s="548">
        <f>compopeinc!CC88</f>
        <v>2.0322469430185956E-2</v>
      </c>
      <c r="J96" s="182">
        <f>compopeinc!BN88</f>
        <v>0.15392929315567017</v>
      </c>
      <c r="K96" s="151">
        <f>compopeinc!BO88</f>
        <v>1.8654630308038349E-3</v>
      </c>
      <c r="L96" s="151">
        <f>compopeinc!BP88</f>
        <v>-9.3472138265835881E-3</v>
      </c>
      <c r="M96" s="151">
        <f>compopeinc!BQ88</f>
        <v>7.5730129360923621E-3</v>
      </c>
      <c r="N96" s="151">
        <f>compopeinc!BR88</f>
        <v>2.6832130850293063E-3</v>
      </c>
      <c r="O96" s="151">
        <f>compopeinc!BS88</f>
        <v>3.769893033191813E-2</v>
      </c>
      <c r="P96" s="151">
        <f>compopeinc!BT88</f>
        <v>0.1066800526642154</v>
      </c>
      <c r="Q96" s="151">
        <f>compopeinc!BU88</f>
        <v>6.7758465382181839E-3</v>
      </c>
      <c r="R96" s="120">
        <f>compopeinc!CD88</f>
        <v>0.41910064220428467</v>
      </c>
      <c r="S96" s="119">
        <f>compopeinc!CE88</f>
        <v>8.6934002666806572E-3</v>
      </c>
      <c r="T96" s="119">
        <f>compopeinc!CF88</f>
        <v>6.7338568120020349E-3</v>
      </c>
      <c r="U96" s="119">
        <f>compopeinc!CG88</f>
        <v>1.520030545830074E-2</v>
      </c>
      <c r="V96" s="119">
        <f>compopeinc!CH88</f>
        <v>6.5579101862925171E-3</v>
      </c>
      <c r="W96" s="119">
        <f>compopeinc!CI88</f>
        <v>7.3919070087567221E-2</v>
      </c>
      <c r="X96" s="119">
        <f>compopeinc!CJ88</f>
        <v>0.29439812961046402</v>
      </c>
      <c r="Y96" s="149">
        <f>compopeinc!CK88</f>
        <v>1.3597945279212152E-2</v>
      </c>
      <c r="AB96" s="634">
        <f t="shared" si="3"/>
        <v>1.3056899117458443E-8</v>
      </c>
      <c r="AC96" s="634">
        <f t="shared" si="4"/>
        <v>-1.160402349209555E-8</v>
      </c>
      <c r="AD96" s="634">
        <f t="shared" si="5"/>
        <v>2.450376529461451E-8</v>
      </c>
    </row>
    <row r="97" spans="1:30" ht="15.05">
      <c r="A97" s="148">
        <v>2000</v>
      </c>
      <c r="B97" s="146">
        <f>1-TB2b!B97</f>
        <v>0.56777569651603699</v>
      </c>
      <c r="C97" s="438">
        <f>compopeinc!BW89</f>
        <v>1.5235962259664426E-2</v>
      </c>
      <c r="D97" s="438">
        <f>compopeinc!BX89</f>
        <v>-6.2196133411338006E-3</v>
      </c>
      <c r="E97" s="438">
        <f>compopeinc!BY89</f>
        <v>2.0097848090475389E-2</v>
      </c>
      <c r="F97" s="438">
        <f>compopeinc!BZ89</f>
        <v>9.3097572775127976E-3</v>
      </c>
      <c r="G97" s="438">
        <f>compopeinc!CA89</f>
        <v>0.10890910355010423</v>
      </c>
      <c r="H97" s="438">
        <f>compopeinc!CB89</f>
        <v>0.40013163519175615</v>
      </c>
      <c r="I97" s="439">
        <f>compopeinc!CC89</f>
        <v>2.031097137522607E-2</v>
      </c>
      <c r="J97" s="181">
        <f>compopeinc!BN89</f>
        <v>0.15223062038421631</v>
      </c>
      <c r="K97" s="147">
        <f>compopeinc!BO89</f>
        <v>7.6653222464545256E-3</v>
      </c>
      <c r="L97" s="147">
        <f>compopeinc!BP89</f>
        <v>-1.3857334750363229E-2</v>
      </c>
      <c r="M97" s="147">
        <f>compopeinc!BQ89</f>
        <v>6.1257492657709814E-3</v>
      </c>
      <c r="N97" s="147">
        <f>compopeinc!BR89</f>
        <v>2.7357894066184483E-3</v>
      </c>
      <c r="O97" s="147">
        <f>compopeinc!BS89</f>
        <v>3.705738110513216E-2</v>
      </c>
      <c r="P97" s="147">
        <f>compopeinc!BT89</f>
        <v>0.10584945145665321</v>
      </c>
      <c r="Q97" s="147">
        <f>compopeinc!BU89</f>
        <v>6.6542566160258561E-3</v>
      </c>
      <c r="R97" s="117">
        <f>compopeinc!CD89</f>
        <v>0.41554507613182068</v>
      </c>
      <c r="S97" s="116">
        <f>compopeinc!CE89</f>
        <v>7.5942232653580764E-3</v>
      </c>
      <c r="T97" s="116">
        <f>compopeinc!CF89</f>
        <v>7.5683070995190109E-3</v>
      </c>
      <c r="U97" s="116">
        <f>compopeinc!CG89</f>
        <v>1.3975400037160005E-2</v>
      </c>
      <c r="V97" s="116">
        <f>compopeinc!CH89</f>
        <v>6.5747868777488285E-3</v>
      </c>
      <c r="W97" s="116">
        <f>compopeinc!CI89</f>
        <v>7.1933531944709014E-2</v>
      </c>
      <c r="X97" s="116">
        <f>compopeinc!CJ89</f>
        <v>0.29419749663889733</v>
      </c>
      <c r="Y97" s="145">
        <f>compopeinc!CK89</f>
        <v>1.3701303291560114E-2</v>
      </c>
      <c r="AB97" s="634">
        <f t="shared" si="3"/>
        <v>3.211243171374889E-8</v>
      </c>
      <c r="AC97" s="634">
        <f t="shared" si="4"/>
        <v>5.037924355466572E-9</v>
      </c>
      <c r="AD97" s="634">
        <f t="shared" si="5"/>
        <v>2.6976868294781298E-8</v>
      </c>
    </row>
    <row r="98" spans="1:30" ht="15.05">
      <c r="A98" s="148">
        <v>2001</v>
      </c>
      <c r="B98" s="146">
        <f>1-TB2b!B98</f>
        <v>0.57801136374473572</v>
      </c>
      <c r="C98" s="438">
        <f>compopeinc!BW90</f>
        <v>8.2811528313236401E-3</v>
      </c>
      <c r="D98" s="438">
        <f>compopeinc!BX90</f>
        <v>-4.8024236796001193E-3</v>
      </c>
      <c r="E98" s="438">
        <f>compopeinc!BY90</f>
        <v>2.1650647209203549E-2</v>
      </c>
      <c r="F98" s="438">
        <f>compopeinc!BZ90</f>
        <v>1.2171739260042655E-2</v>
      </c>
      <c r="G98" s="438">
        <f>compopeinc!CA90</f>
        <v>0.11427845288259182</v>
      </c>
      <c r="H98" s="438">
        <f>compopeinc!CB90</f>
        <v>0.40553003390362929</v>
      </c>
      <c r="I98" s="439">
        <f>compopeinc!CC90</f>
        <v>2.0901731484325111E-2</v>
      </c>
      <c r="J98" s="181">
        <f>compopeinc!BN90</f>
        <v>0.15518802404403687</v>
      </c>
      <c r="K98" s="147">
        <f>compopeinc!BO90</f>
        <v>1.4063576495778702E-3</v>
      </c>
      <c r="L98" s="147">
        <f>compopeinc!BP90</f>
        <v>-1.0927743809806306E-2</v>
      </c>
      <c r="M98" s="147">
        <f>compopeinc!BQ90</f>
        <v>6.1259588098913128E-3</v>
      </c>
      <c r="N98" s="147">
        <f>compopeinc!BR90</f>
        <v>5.3394642632532867E-3</v>
      </c>
      <c r="O98" s="147">
        <f>compopeinc!BS90</f>
        <v>3.8213201757776795E-2</v>
      </c>
      <c r="P98" s="147">
        <f>compopeinc!BT90</f>
        <v>0.10827362137225864</v>
      </c>
      <c r="Q98" s="147">
        <f>compopeinc!BU90</f>
        <v>6.7571201429191055E-3</v>
      </c>
      <c r="R98" s="117">
        <f>compopeinc!CD90</f>
        <v>0.42282333970069885</v>
      </c>
      <c r="S98" s="116">
        <f>compopeinc!CE90</f>
        <v>6.8688907923241307E-3</v>
      </c>
      <c r="T98" s="116">
        <f>compopeinc!CF90</f>
        <v>6.0774526014026331E-3</v>
      </c>
      <c r="U98" s="116">
        <f>compopeinc!CG90</f>
        <v>1.5524853196207325E-2</v>
      </c>
      <c r="V98" s="116">
        <f>compopeinc!CH90</f>
        <v>6.84444265673184E-3</v>
      </c>
      <c r="W98" s="116">
        <f>compopeinc!CI90</f>
        <v>7.6139285838221715E-2</v>
      </c>
      <c r="X98" s="116">
        <f>compopeinc!CJ90</f>
        <v>0.29718195268843461</v>
      </c>
      <c r="Y98" s="145">
        <f>compopeinc!CK90</f>
        <v>1.4186475790907361E-2</v>
      </c>
      <c r="AB98" s="634">
        <f t="shared" si="3"/>
        <v>2.9853219785103136E-8</v>
      </c>
      <c r="AC98" s="634">
        <f t="shared" si="4"/>
        <v>4.3858166182131342E-8</v>
      </c>
      <c r="AD98" s="634">
        <f t="shared" si="5"/>
        <v>-1.386353076782143E-8</v>
      </c>
    </row>
    <row r="99" spans="1:30" ht="15.05">
      <c r="A99" s="148">
        <v>2002</v>
      </c>
      <c r="B99" s="146">
        <f>1-TB2b!B99</f>
        <v>0.57874158024787903</v>
      </c>
      <c r="C99" s="438">
        <f>compopeinc!BW91</f>
        <v>7.3878818189721095E-3</v>
      </c>
      <c r="D99" s="438">
        <f>compopeinc!BX91</f>
        <v>-2.8960139018094945E-3</v>
      </c>
      <c r="E99" s="438">
        <f>compopeinc!BY91</f>
        <v>2.2944366196597701E-2</v>
      </c>
      <c r="F99" s="438">
        <f>compopeinc!BZ91</f>
        <v>9.9351857392358644E-3</v>
      </c>
      <c r="G99" s="438">
        <f>compopeinc!CA91</f>
        <v>0.11857033366390826</v>
      </c>
      <c r="H99" s="438">
        <f>compopeinc!CB91</f>
        <v>0.40219612444772329</v>
      </c>
      <c r="I99" s="439">
        <f>compopeinc!CC91</f>
        <v>2.0603718260344784E-2</v>
      </c>
      <c r="J99" s="181">
        <f>compopeinc!BN91</f>
        <v>0.15440207719802856</v>
      </c>
      <c r="K99" s="147">
        <f>compopeinc!BO91</f>
        <v>8.3633217328340451E-4</v>
      </c>
      <c r="L99" s="147">
        <f>compopeinc!BP91</f>
        <v>-8.0531896699493916E-3</v>
      </c>
      <c r="M99" s="147">
        <f>compopeinc!BQ91</f>
        <v>6.325181797112567E-3</v>
      </c>
      <c r="N99" s="147">
        <f>compopeinc!BR91</f>
        <v>3.126632125791378E-3</v>
      </c>
      <c r="O99" s="147">
        <f>compopeinc!BS91</f>
        <v>4.0107865332772247E-2</v>
      </c>
      <c r="P99" s="147">
        <f>compopeinc!BT91</f>
        <v>0.10521930604618361</v>
      </c>
      <c r="Q99" s="147">
        <f>compopeinc!BU91</f>
        <v>6.8399949522943747E-3</v>
      </c>
      <c r="R99" s="117">
        <f>compopeinc!CD91</f>
        <v>0.42433950304985046</v>
      </c>
      <c r="S99" s="116">
        <f>compopeinc!CE91</f>
        <v>6.5439480383489004E-3</v>
      </c>
      <c r="T99" s="116">
        <f>compopeinc!CF91</f>
        <v>5.1258357197251844E-3</v>
      </c>
      <c r="U99" s="116">
        <f>compopeinc!CG91</f>
        <v>1.6618441728922455E-2</v>
      </c>
      <c r="V99" s="116">
        <f>compopeinc!CH91</f>
        <v>6.8106104088040886E-3</v>
      </c>
      <c r="W99" s="116">
        <f>compopeinc!CI91</f>
        <v>7.8541358192456362E-2</v>
      </c>
      <c r="X99" s="116">
        <f>compopeinc!CJ91</f>
        <v>0.29687803242503752</v>
      </c>
      <c r="Y99" s="145">
        <f>compopeinc!CK91</f>
        <v>1.3821247022929705E-2</v>
      </c>
      <c r="AB99" s="634">
        <f t="shared" si="3"/>
        <v>-1.5977093537067333E-8</v>
      </c>
      <c r="AC99" s="634">
        <f t="shared" si="4"/>
        <v>-4.5559459621591358E-8</v>
      </c>
      <c r="AD99" s="634">
        <f t="shared" si="5"/>
        <v>2.9513626265131876E-8</v>
      </c>
    </row>
    <row r="100" spans="1:30" ht="15.05">
      <c r="A100" s="148">
        <v>2003</v>
      </c>
      <c r="B100" s="146">
        <f>1-TB2b!B100</f>
        <v>0.57727393507957458</v>
      </c>
      <c r="C100" s="438">
        <f>compopeinc!BW92</f>
        <v>7.5572354707596377E-3</v>
      </c>
      <c r="D100" s="438">
        <f>compopeinc!BX92</f>
        <v>-1.9692291264074291E-4</v>
      </c>
      <c r="E100" s="438">
        <f>compopeinc!BY92</f>
        <v>1.9867449205637128E-2</v>
      </c>
      <c r="F100" s="438">
        <f>compopeinc!BZ92</f>
        <v>9.5388754609586519E-3</v>
      </c>
      <c r="G100" s="438">
        <f>compopeinc!CA92</f>
        <v>0.12431245426093411</v>
      </c>
      <c r="H100" s="438">
        <f>compopeinc!CB92</f>
        <v>0.39543192193354937</v>
      </c>
      <c r="I100" s="439">
        <f>compopeinc!CC92</f>
        <v>2.0762927113971409E-2</v>
      </c>
      <c r="J100" s="181">
        <f>compopeinc!BN92</f>
        <v>0.15130609273910522</v>
      </c>
      <c r="K100" s="147">
        <f>compopeinc!BO92</f>
        <v>9.3732343885246251E-4</v>
      </c>
      <c r="L100" s="147">
        <f>compopeinc!BP92</f>
        <v>-7.7885858877115594E-3</v>
      </c>
      <c r="M100" s="147">
        <f>compopeinc!BQ92</f>
        <v>6.0048889945347166E-3</v>
      </c>
      <c r="N100" s="147">
        <f>compopeinc!BR92</f>
        <v>2.7476279694197614E-3</v>
      </c>
      <c r="O100" s="147">
        <f>compopeinc!BS92</f>
        <v>4.0317036829357798E-2</v>
      </c>
      <c r="P100" s="147">
        <f>compopeinc!BT92</f>
        <v>0.10205129836865171</v>
      </c>
      <c r="Q100" s="147">
        <f>compopeinc!BU92</f>
        <v>7.036586649348771E-3</v>
      </c>
      <c r="R100" s="117">
        <f>compopeinc!CD92</f>
        <v>0.42596784234046936</v>
      </c>
      <c r="S100" s="116">
        <f>compopeinc!CE92</f>
        <v>6.6128209472046309E-3</v>
      </c>
      <c r="T100" s="116">
        <f>compopeinc!CF92</f>
        <v>7.558179058192907E-3</v>
      </c>
      <c r="U100" s="116">
        <f>compopeinc!CG92</f>
        <v>1.3865556431451967E-2</v>
      </c>
      <c r="V100" s="116">
        <f>compopeinc!CH92</f>
        <v>6.7918581406238498E-3</v>
      </c>
      <c r="W100" s="116">
        <f>compopeinc!CI92</f>
        <v>8.4071713270853693E-2</v>
      </c>
      <c r="X100" s="116">
        <f>compopeinc!CJ92</f>
        <v>0.29327086027427285</v>
      </c>
      <c r="Y100" s="145">
        <f>compopeinc!CK92</f>
        <v>1.3796776160497045E-2</v>
      </c>
      <c r="AB100" s="634">
        <f t="shared" si="3"/>
        <v>-5.4535950200218508E-9</v>
      </c>
      <c r="AC100" s="634">
        <f t="shared" si="4"/>
        <v>-8.3623348440253764E-8</v>
      </c>
      <c r="AD100" s="634">
        <f t="shared" si="5"/>
        <v>7.8057372399076286E-8</v>
      </c>
    </row>
    <row r="101" spans="1:30" ht="15.05">
      <c r="A101" s="148">
        <v>2004</v>
      </c>
      <c r="B101" s="146">
        <f>1-TB2b!B101</f>
        <v>0.56745317578315735</v>
      </c>
      <c r="C101" s="438">
        <f>compopeinc!BW93</f>
        <v>8.2178674237669922E-3</v>
      </c>
      <c r="D101" s="438">
        <f>compopeinc!BX93</f>
        <v>-1.9760318492965875E-3</v>
      </c>
      <c r="E101" s="438">
        <f>compopeinc!BY93</f>
        <v>2.0611840814205286E-2</v>
      </c>
      <c r="F101" s="438">
        <f>compopeinc!BZ93</f>
        <v>1.0010862712892683E-2</v>
      </c>
      <c r="G101" s="438">
        <f>compopeinc!CA93</f>
        <v>0.11983979015140975</v>
      </c>
      <c r="H101" s="438">
        <f>compopeinc!CB93</f>
        <v>0.39027141621369338</v>
      </c>
      <c r="I101" s="439">
        <f>compopeinc!CC93</f>
        <v>2.047743387484444E-2</v>
      </c>
      <c r="J101" s="181">
        <f>compopeinc!BN93</f>
        <v>0.14812785387039185</v>
      </c>
      <c r="K101" s="147">
        <f>compopeinc!BO93</f>
        <v>9.5900691430579014E-4</v>
      </c>
      <c r="L101" s="147">
        <f>compopeinc!BP93</f>
        <v>-9.0517201430297504E-3</v>
      </c>
      <c r="M101" s="147">
        <f>compopeinc!BQ93</f>
        <v>7.4846035932564494E-3</v>
      </c>
      <c r="N101" s="147">
        <f>compopeinc!BR93</f>
        <v>3.1349489773829504E-3</v>
      </c>
      <c r="O101" s="147">
        <f>compopeinc!BS93</f>
        <v>3.896789500089215E-2</v>
      </c>
      <c r="P101" s="147">
        <f>compopeinc!BT93</f>
        <v>9.9598871262729968E-2</v>
      </c>
      <c r="Q101" s="147">
        <f>compopeinc!BU93</f>
        <v>7.0342381687488855E-3</v>
      </c>
      <c r="R101" s="117">
        <f>compopeinc!CD93</f>
        <v>0.4193253219127655</v>
      </c>
      <c r="S101" s="116">
        <f>compopeinc!CE93</f>
        <v>7.250462545753498E-3</v>
      </c>
      <c r="T101" s="116">
        <f>compopeinc!CF93</f>
        <v>7.0350056993241927E-3</v>
      </c>
      <c r="U101" s="116">
        <f>compopeinc!CG93</f>
        <v>1.3138764898067227E-2</v>
      </c>
      <c r="V101" s="116">
        <f>compopeinc!CH93</f>
        <v>6.8783029282837261E-3</v>
      </c>
      <c r="W101" s="116">
        <f>compopeinc!CI93</f>
        <v>8.0950160173580352E-2</v>
      </c>
      <c r="X101" s="116">
        <f>compopeinc!CJ93</f>
        <v>0.290554443623459</v>
      </c>
      <c r="Y101" s="145">
        <f>compopeinc!CK93</f>
        <v>1.3518195473279105E-2</v>
      </c>
      <c r="AB101" s="634">
        <f t="shared" si="3"/>
        <v>-3.5583586077692075E-9</v>
      </c>
      <c r="AC101" s="634">
        <f t="shared" si="4"/>
        <v>1.0096105396151245E-8</v>
      </c>
      <c r="AD101" s="634">
        <f t="shared" si="5"/>
        <v>-1.3428981593399669E-8</v>
      </c>
    </row>
    <row r="102" spans="1:30" ht="15.05">
      <c r="A102" s="148">
        <v>2005</v>
      </c>
      <c r="B102" s="146">
        <f>1-TB2b!B102</f>
        <v>0.55690285563468933</v>
      </c>
      <c r="C102" s="438">
        <f>compopeinc!BW94</f>
        <v>9.1551032943311111E-3</v>
      </c>
      <c r="D102" s="438">
        <f>compopeinc!BX94</f>
        <v>-3.0145904774778638E-3</v>
      </c>
      <c r="E102" s="438">
        <f>compopeinc!BY94</f>
        <v>2.0617724365393001E-2</v>
      </c>
      <c r="F102" s="438">
        <f>compopeinc!BZ94</f>
        <v>9.6113292822737062E-3</v>
      </c>
      <c r="G102" s="438">
        <f>compopeinc!CA94</f>
        <v>0.11849264746038472</v>
      </c>
      <c r="H102" s="438">
        <f>compopeinc!CB94</f>
        <v>0.38215068334107205</v>
      </c>
      <c r="I102" s="439">
        <f>compopeinc!CC94</f>
        <v>1.9889945884119506E-2</v>
      </c>
      <c r="J102" s="181">
        <f>compopeinc!BN94</f>
        <v>0.14487969875335693</v>
      </c>
      <c r="K102" s="147">
        <f>compopeinc!BO94</f>
        <v>1.3484946578015947E-3</v>
      </c>
      <c r="L102" s="147">
        <f>compopeinc!BP94</f>
        <v>-8.7302954350516344E-3</v>
      </c>
      <c r="M102" s="147">
        <f>compopeinc!BQ94</f>
        <v>5.8018532591118345E-3</v>
      </c>
      <c r="N102" s="147">
        <f>compopeinc!BR94</f>
        <v>3.2180190725172261E-3</v>
      </c>
      <c r="O102" s="147">
        <f>compopeinc!BS94</f>
        <v>3.6801837648574406E-2</v>
      </c>
      <c r="P102" s="147">
        <f>compopeinc!BT94</f>
        <v>9.9357823330835926E-2</v>
      </c>
      <c r="Q102" s="147">
        <f>compopeinc!BU94</f>
        <v>7.0819063584518574E-3</v>
      </c>
      <c r="R102" s="117">
        <f>compopeinc!CD94</f>
        <v>0.4120231568813324</v>
      </c>
      <c r="S102" s="116">
        <f>compopeinc!CE94</f>
        <v>7.7992101603180644E-3</v>
      </c>
      <c r="T102" s="116">
        <f>compopeinc!CF94</f>
        <v>5.6797051841558505E-3</v>
      </c>
      <c r="U102" s="116">
        <f>compopeinc!CG94</f>
        <v>1.4816595254131258E-2</v>
      </c>
      <c r="V102" s="116">
        <f>compopeinc!CH94</f>
        <v>6.3968758513585564E-3</v>
      </c>
      <c r="W102" s="116">
        <f>compopeinc!CI94</f>
        <v>8.1757894928312091E-2</v>
      </c>
      <c r="X102" s="116">
        <f>compopeinc!CJ94</f>
        <v>0.28268571560545586</v>
      </c>
      <c r="Y102" s="145">
        <f>compopeinc!CK94</f>
        <v>1.2887207251255849E-2</v>
      </c>
      <c r="AB102" s="634">
        <f t="shared" si="3"/>
        <v>1.2484593137074285E-8</v>
      </c>
      <c r="AC102" s="634">
        <f t="shared" si="4"/>
        <v>5.9861115730974745E-8</v>
      </c>
      <c r="AD102" s="634">
        <f t="shared" si="5"/>
        <v>-4.7353655163728803E-8</v>
      </c>
    </row>
    <row r="103" spans="1:30" ht="15.05">
      <c r="A103" s="148">
        <v>2006</v>
      </c>
      <c r="B103" s="146">
        <f>1-TB2b!B103</f>
        <v>0.5475345253944397</v>
      </c>
      <c r="C103" s="438">
        <f>compopeinc!BW95</f>
        <v>9.4322985502245816E-3</v>
      </c>
      <c r="D103" s="438">
        <f>compopeinc!BX95</f>
        <v>-4.9489665918041655E-3</v>
      </c>
      <c r="E103" s="438">
        <f>compopeinc!BY95</f>
        <v>2.0769691338788723E-2</v>
      </c>
      <c r="F103" s="438">
        <f>compopeinc!BZ95</f>
        <v>9.5918332412211326E-3</v>
      </c>
      <c r="G103" s="438">
        <f>compopeinc!CA95</f>
        <v>0.11647017053779564</v>
      </c>
      <c r="H103" s="438">
        <f>compopeinc!CB95</f>
        <v>0.37645451988939099</v>
      </c>
      <c r="I103" s="439">
        <f>compopeinc!CC95</f>
        <v>1.9764958103495059E-2</v>
      </c>
      <c r="J103" s="181">
        <f>compopeinc!BN95</f>
        <v>0.14211374521255493</v>
      </c>
      <c r="K103" s="147">
        <f>compopeinc!BO95</f>
        <v>1.4279818924170197E-3</v>
      </c>
      <c r="L103" s="147">
        <f>compopeinc!BP95</f>
        <v>-7.9572003344580509E-3</v>
      </c>
      <c r="M103" s="147">
        <f>compopeinc!BQ95</f>
        <v>4.7870795713627484E-3</v>
      </c>
      <c r="N103" s="147">
        <f>compopeinc!BR95</f>
        <v>3.0560801901753816E-3</v>
      </c>
      <c r="O103" s="147">
        <f>compopeinc!BS95</f>
        <v>3.5469221701622616E-2</v>
      </c>
      <c r="P103" s="147">
        <f>compopeinc!BT95</f>
        <v>9.826536574888578E-2</v>
      </c>
      <c r="Q103" s="147">
        <f>compopeinc!BU95</f>
        <v>7.0652126011287609E-3</v>
      </c>
      <c r="R103" s="117">
        <f>compopeinc!CD95</f>
        <v>0.40542078018188477</v>
      </c>
      <c r="S103" s="116">
        <f>compopeinc!CE95</f>
        <v>7.9966251774581925E-3</v>
      </c>
      <c r="T103" s="116">
        <f>compopeinc!CF95</f>
        <v>2.9781458300058763E-3</v>
      </c>
      <c r="U103" s="116">
        <f>compopeinc!CG95</f>
        <v>1.5976503694327984E-2</v>
      </c>
      <c r="V103" s="116">
        <f>compopeinc!CH95</f>
        <v>6.5385044097580978E-3</v>
      </c>
      <c r="W103" s="116">
        <f>compopeinc!CI95</f>
        <v>8.1066267010691931E-2</v>
      </c>
      <c r="X103" s="116">
        <f>compopeinc!CJ95</f>
        <v>0.27808321624609522</v>
      </c>
      <c r="Y103" s="145">
        <f>compopeinc!CK95</f>
        <v>1.27815015309466E-2</v>
      </c>
      <c r="AB103" s="634">
        <f t="shared" si="3"/>
        <v>2.0325327643178071E-8</v>
      </c>
      <c r="AC103" s="634">
        <f t="shared" si="4"/>
        <v>3.8414206537940032E-9</v>
      </c>
      <c r="AD103" s="634">
        <f t="shared" si="5"/>
        <v>1.6282600878714248E-8</v>
      </c>
    </row>
    <row r="104" spans="1:30" ht="15.05">
      <c r="A104" s="148">
        <v>2007</v>
      </c>
      <c r="B104" s="146">
        <f>1-TB2b!B104</f>
        <v>0.54954108595848083</v>
      </c>
      <c r="C104" s="438">
        <f>compopeinc!BW96</f>
        <v>9.1181711373510728E-3</v>
      </c>
      <c r="D104" s="438">
        <f>compopeinc!BX96</f>
        <v>-3.0186008123509953E-3</v>
      </c>
      <c r="E104" s="438">
        <f>compopeinc!BY96</f>
        <v>1.6437668966319961E-2</v>
      </c>
      <c r="F104" s="438">
        <f>compopeinc!BZ96</f>
        <v>9.5507652137042376E-3</v>
      </c>
      <c r="G104" s="438">
        <f>compopeinc!CA96</f>
        <v>0.11715310584304281</v>
      </c>
      <c r="H104" s="438">
        <f>compopeinc!CB96</f>
        <v>0.3810610554235232</v>
      </c>
      <c r="I104" s="439">
        <f>compopeinc!CC96</f>
        <v>1.9238943211568806E-2</v>
      </c>
      <c r="J104" s="181">
        <f>compopeinc!BN96</f>
        <v>0.1440625786781311</v>
      </c>
      <c r="K104" s="147">
        <f>compopeinc!BO96</f>
        <v>1.4689868514345956E-3</v>
      </c>
      <c r="L104" s="147">
        <f>compopeinc!BP96</f>
        <v>-8.7752239237575639E-3</v>
      </c>
      <c r="M104" s="147">
        <f>compopeinc!BQ96</f>
        <v>5.485808136105926E-3</v>
      </c>
      <c r="N104" s="147">
        <f>compopeinc!BR96</f>
        <v>3.0833967654335477E-3</v>
      </c>
      <c r="O104" s="147">
        <f>compopeinc!BS96</f>
        <v>3.7409958683533959E-2</v>
      </c>
      <c r="P104" s="147">
        <f>compopeinc!BT96</f>
        <v>9.7811061270371785E-2</v>
      </c>
      <c r="Q104" s="147">
        <f>compopeinc!BU96</f>
        <v>7.5786281223346125E-3</v>
      </c>
      <c r="R104" s="117">
        <f>compopeinc!CD96</f>
        <v>0.40547850728034973</v>
      </c>
      <c r="S104" s="116">
        <f>compopeinc!CE96</f>
        <v>7.6420359105191906E-3</v>
      </c>
      <c r="T104" s="116">
        <f>compopeinc!CF96</f>
        <v>5.7169607371252429E-3</v>
      </c>
      <c r="U104" s="116">
        <f>compopeinc!CG96</f>
        <v>1.0958145255663874E-2</v>
      </c>
      <c r="V104" s="116">
        <f>compopeinc!CH96</f>
        <v>6.4703171321668605E-3</v>
      </c>
      <c r="W104" s="116">
        <f>compopeinc!CI96</f>
        <v>7.981823070544275E-2</v>
      </c>
      <c r="X104" s="116">
        <f>compopeinc!CJ96</f>
        <v>0.28309975163848633</v>
      </c>
      <c r="Y104" s="145">
        <f>compopeinc!CK96</f>
        <v>1.1773051702417303E-2</v>
      </c>
      <c r="AB104" s="634">
        <f t="shared" si="3"/>
        <v>-2.3024678275085364E-8</v>
      </c>
      <c r="AC104" s="634">
        <f t="shared" si="4"/>
        <v>-3.7227325777600129E-8</v>
      </c>
      <c r="AD104" s="634">
        <f t="shared" si="5"/>
        <v>1.4198528186515347E-8</v>
      </c>
    </row>
    <row r="105" spans="1:30" ht="15.05">
      <c r="A105" s="148">
        <v>2008</v>
      </c>
      <c r="B105" s="146">
        <f>1-TB2b!B105</f>
        <v>0.55465289950370789</v>
      </c>
      <c r="C105" s="438">
        <f>compopeinc!BW97</f>
        <v>7.1558511393204861E-3</v>
      </c>
      <c r="D105" s="438">
        <f>compopeinc!BX97</f>
        <v>-3.9929665142073786E-3</v>
      </c>
      <c r="E105" s="438">
        <f>compopeinc!BY97</f>
        <v>1.9226522759077821E-2</v>
      </c>
      <c r="F105" s="438">
        <f>compopeinc!BZ97</f>
        <v>9.6907163440315674E-3</v>
      </c>
      <c r="G105" s="438">
        <f>compopeinc!CA97</f>
        <v>0.12040353041552712</v>
      </c>
      <c r="H105" s="438">
        <f>compopeinc!CB97</f>
        <v>0.38421011872334065</v>
      </c>
      <c r="I105" s="439">
        <f>compopeinc!CC97</f>
        <v>1.795913632899044E-2</v>
      </c>
      <c r="J105" s="181">
        <f>compopeinc!BN97</f>
        <v>0.14364165067672729</v>
      </c>
      <c r="K105" s="147">
        <f>compopeinc!BO97</f>
        <v>1.1273955044442789E-3</v>
      </c>
      <c r="L105" s="147">
        <f>compopeinc!BP97</f>
        <v>-1.0805528867952521E-2</v>
      </c>
      <c r="M105" s="147">
        <f>compopeinc!BQ97</f>
        <v>5.8774525671896945E-3</v>
      </c>
      <c r="N105" s="147">
        <f>compopeinc!BR97</f>
        <v>4.1490638038234103E-3</v>
      </c>
      <c r="O105" s="147">
        <f>compopeinc!BS97</f>
        <v>3.6852676448053678E-2</v>
      </c>
      <c r="P105" s="147">
        <f>compopeinc!BT97</f>
        <v>9.9192916881370899E-2</v>
      </c>
      <c r="Q105" s="147">
        <f>compopeinc!BU97</f>
        <v>7.2476959930477328E-3</v>
      </c>
      <c r="R105" s="117">
        <f>compopeinc!CD97</f>
        <v>0.41101124882698059</v>
      </c>
      <c r="S105" s="116">
        <f>compopeinc!CE97</f>
        <v>6.024289749470722E-3</v>
      </c>
      <c r="T105" s="116">
        <f>compopeinc!CF97</f>
        <v>6.7762535895308194E-3</v>
      </c>
      <c r="U105" s="116">
        <f>compopeinc!CG97</f>
        <v>1.3352036624626314E-2</v>
      </c>
      <c r="V105" s="116">
        <f>compopeinc!CH97</f>
        <v>5.5490467405389645E-3</v>
      </c>
      <c r="W105" s="116">
        <f>compopeinc!CI97</f>
        <v>8.360094404025098E-2</v>
      </c>
      <c r="X105" s="116">
        <f>compopeinc!CJ97</f>
        <v>0.28487842115128093</v>
      </c>
      <c r="Y105" s="145">
        <f>compopeinc!CK97</f>
        <v>1.0830244956853339E-2</v>
      </c>
      <c r="AB105" s="634">
        <f t="shared" si="3"/>
        <v>-9.6923729042686091E-9</v>
      </c>
      <c r="AC105" s="634">
        <f t="shared" si="4"/>
        <v>-2.1653249887565451E-8</v>
      </c>
      <c r="AD105" s="634">
        <f t="shared" si="5"/>
        <v>1.1974428504313295E-8</v>
      </c>
    </row>
    <row r="106" spans="1:30" ht="15.05">
      <c r="A106" s="152">
        <v>2009</v>
      </c>
      <c r="B106" s="150">
        <f>1-TB2b!B106</f>
        <v>0.56236407160758972</v>
      </c>
      <c r="C106" s="549">
        <f>compopeinc!BW98</f>
        <v>7.9966107339081837E-3</v>
      </c>
      <c r="D106" s="549">
        <f>compopeinc!BX98</f>
        <v>-5.2459386535092314E-3</v>
      </c>
      <c r="E106" s="549">
        <f>compopeinc!BY98</f>
        <v>2.4853752917109766E-2</v>
      </c>
      <c r="F106" s="549">
        <f>compopeinc!BZ98</f>
        <v>9.1365917357703816E-3</v>
      </c>
      <c r="G106" s="549">
        <f>compopeinc!CA98</f>
        <v>0.12848922842875873</v>
      </c>
      <c r="H106" s="549">
        <f>compopeinc!CB98</f>
        <v>0.37871774299023442</v>
      </c>
      <c r="I106" s="550">
        <f>compopeinc!CC98</f>
        <v>1.8416000894082716E-2</v>
      </c>
      <c r="J106" s="182">
        <f>compopeinc!BN98</f>
        <v>0.14183878898620605</v>
      </c>
      <c r="K106" s="119">
        <f>compopeinc!BO98</f>
        <v>1.5259382494831647E-3</v>
      </c>
      <c r="L106" s="119">
        <f>compopeinc!BP98</f>
        <v>-1.1021809644799773E-2</v>
      </c>
      <c r="M106" s="119">
        <f>compopeinc!BQ98</f>
        <v>6.6790387456608759E-3</v>
      </c>
      <c r="N106" s="119">
        <f>compopeinc!BR98</f>
        <v>3.4661484941461524E-3</v>
      </c>
      <c r="O106" s="119">
        <f>compopeinc!BS98</f>
        <v>3.8603181708215126E-2</v>
      </c>
      <c r="P106" s="119">
        <f>compopeinc!BT98</f>
        <v>9.514465806131224E-2</v>
      </c>
      <c r="Q106" s="119">
        <f>compopeinc!BU98</f>
        <v>7.441580549331867E-3</v>
      </c>
      <c r="R106" s="120">
        <f>compopeinc!CD98</f>
        <v>0.42052528262138367</v>
      </c>
      <c r="S106" s="119">
        <f>compopeinc!CE98</f>
        <v>6.4679721909049427E-3</v>
      </c>
      <c r="T106" s="119">
        <f>compopeinc!CF98</f>
        <v>5.7453377091007778E-3</v>
      </c>
      <c r="U106" s="119">
        <f>compopeinc!CG98</f>
        <v>1.81745281229501E-2</v>
      </c>
      <c r="V106" s="119">
        <f>compopeinc!CH98</f>
        <v>5.6746589059006669E-3</v>
      </c>
      <c r="W106" s="119">
        <f>compopeinc!CI98</f>
        <v>8.9935756128077554E-2</v>
      </c>
      <c r="X106" s="119">
        <f>compopeinc!CJ98</f>
        <v>0.28341658981929857</v>
      </c>
      <c r="Y106" s="149">
        <f>compopeinc!CK98</f>
        <v>1.1110409742408718E-2</v>
      </c>
      <c r="AB106" s="634">
        <f t="shared" si="3"/>
        <v>8.2561234848732568E-8</v>
      </c>
      <c r="AC106" s="634">
        <f t="shared" si="4"/>
        <v>5.2822856422274356E-8</v>
      </c>
      <c r="AD106" s="634">
        <f t="shared" si="5"/>
        <v>3.00027422905913E-8</v>
      </c>
    </row>
    <row r="107" spans="1:30" ht="15.05">
      <c r="A107" s="148">
        <v>2010</v>
      </c>
      <c r="B107" s="146">
        <f>1-TB2b!B107</f>
        <v>0.5472646951675415</v>
      </c>
      <c r="C107" s="551">
        <f>compopeinc!BW99</f>
        <v>7.5451698478532659E-3</v>
      </c>
      <c r="D107" s="551">
        <f>compopeinc!BX99</f>
        <v>-3.9090795397468958E-3</v>
      </c>
      <c r="E107" s="551">
        <f>compopeinc!BY99</f>
        <v>2.4235369064222471E-2</v>
      </c>
      <c r="F107" s="551">
        <f>compopeinc!BZ99</f>
        <v>1.1717810457555036E-2</v>
      </c>
      <c r="G107" s="551">
        <f>compopeinc!CA99</f>
        <v>0.12770188013969913</v>
      </c>
      <c r="H107" s="551">
        <f>compopeinc!CB99</f>
        <v>0.36119616161932666</v>
      </c>
      <c r="I107" s="552">
        <f>compopeinc!CC99</f>
        <v>1.8777411374420662E-2</v>
      </c>
      <c r="J107" s="181">
        <f>compopeinc!BN99</f>
        <v>0.13660311698913574</v>
      </c>
      <c r="K107" s="116">
        <f>compopeinc!BO99</f>
        <v>7.4276301621432905E-4</v>
      </c>
      <c r="L107" s="116">
        <f>compopeinc!BP99</f>
        <v>-9.6007291575831866E-3</v>
      </c>
      <c r="M107" s="116">
        <f>compopeinc!BQ99</f>
        <v>4.7751990604356582E-3</v>
      </c>
      <c r="N107" s="116">
        <f>compopeinc!BR99</f>
        <v>5.7887095166785944E-3</v>
      </c>
      <c r="O107" s="116">
        <f>compopeinc!BS99</f>
        <v>3.7135472665214837E-2</v>
      </c>
      <c r="P107" s="116">
        <f>compopeinc!BT99</f>
        <v>9.0404175590090813E-2</v>
      </c>
      <c r="Q107" s="116">
        <f>compopeinc!BU99</f>
        <v>7.357559693659102E-3</v>
      </c>
      <c r="R107" s="117">
        <f>compopeinc!CD99</f>
        <v>0.41066157817840576</v>
      </c>
      <c r="S107" s="116">
        <f>compopeinc!CE99</f>
        <v>6.7967678220223664E-3</v>
      </c>
      <c r="T107" s="116">
        <f>compopeinc!CF99</f>
        <v>5.6648385369826651E-3</v>
      </c>
      <c r="U107" s="116">
        <f>compopeinc!CG99</f>
        <v>1.9452470907841933E-2</v>
      </c>
      <c r="V107" s="116">
        <f>compopeinc!CH99</f>
        <v>5.9405446084837719E-3</v>
      </c>
      <c r="W107" s="116">
        <f>compopeinc!CI99</f>
        <v>9.0616046153707663E-2</v>
      </c>
      <c r="X107" s="116">
        <f>compopeinc!CJ99</f>
        <v>0.27063972492455296</v>
      </c>
      <c r="Y107" s="145">
        <f>compopeinc!CK99</f>
        <v>1.1551179525172746E-2</v>
      </c>
      <c r="AB107" s="634">
        <f t="shared" si="3"/>
        <v>-2.7795788892781559E-8</v>
      </c>
      <c r="AC107" s="634">
        <f t="shared" si="4"/>
        <v>-3.3395574416950069E-8</v>
      </c>
      <c r="AD107" s="634">
        <f t="shared" si="5"/>
        <v>5.6996416475385558E-9</v>
      </c>
    </row>
    <row r="108" spans="1:30" ht="15.05">
      <c r="A108" s="148">
        <v>2011</v>
      </c>
      <c r="B108" s="146">
        <f>1-TB2b!B108</f>
        <v>0.54584941267967224</v>
      </c>
      <c r="C108" s="551">
        <f>compopeinc!BW100</f>
        <v>9.1681706490317396E-3</v>
      </c>
      <c r="D108" s="551">
        <f>compopeinc!BX100</f>
        <v>-4.0207363465345966E-3</v>
      </c>
      <c r="E108" s="551">
        <f>compopeinc!BY100</f>
        <v>2.8622456219695138E-2</v>
      </c>
      <c r="F108" s="551">
        <f>compopeinc!BZ100</f>
        <v>8.804465276159211E-3</v>
      </c>
      <c r="G108" s="551">
        <f>compopeinc!CA100</f>
        <v>0.1226833977463303</v>
      </c>
      <c r="H108" s="551">
        <f>compopeinc!CB100</f>
        <v>0.36094430256301863</v>
      </c>
      <c r="I108" s="552">
        <f>compopeinc!CC100</f>
        <v>1.9647359963864679E-2</v>
      </c>
      <c r="J108" s="181">
        <f>compopeinc!BN100</f>
        <v>0.13351625204086304</v>
      </c>
      <c r="K108" s="116">
        <f>compopeinc!BO100</f>
        <v>1.0121051649366775E-3</v>
      </c>
      <c r="L108" s="116">
        <f>compopeinc!BP100</f>
        <v>-8.4426030763536698E-3</v>
      </c>
      <c r="M108" s="116">
        <f>compopeinc!BQ100</f>
        <v>6.967331854714244E-3</v>
      </c>
      <c r="N108" s="116">
        <f>compopeinc!BR100</f>
        <v>2.6372455416484139E-3</v>
      </c>
      <c r="O108" s="116">
        <f>compopeinc!BS100</f>
        <v>3.4572024295992772E-2</v>
      </c>
      <c r="P108" s="116">
        <f>compopeinc!BT100</f>
        <v>8.928555687671616E-2</v>
      </c>
      <c r="Q108" s="116">
        <f>compopeinc!BU100</f>
        <v>7.4845978223355676E-3</v>
      </c>
      <c r="R108" s="117">
        <f>compopeinc!CD100</f>
        <v>0.4123331606388092</v>
      </c>
      <c r="S108" s="116">
        <f>compopeinc!CE100</f>
        <v>8.1489850627786617E-3</v>
      </c>
      <c r="T108" s="116">
        <f>compopeinc!CF100</f>
        <v>4.3981808074763755E-3</v>
      </c>
      <c r="U108" s="116">
        <f>compopeinc!CG100</f>
        <v>2.1651920588450651E-2</v>
      </c>
      <c r="V108" s="116">
        <f>compopeinc!CH100</f>
        <v>6.1686866648848196E-3</v>
      </c>
      <c r="W108" s="116">
        <f>compopeinc!CI100</f>
        <v>8.8165996627209864E-2</v>
      </c>
      <c r="X108" s="116">
        <f>compopeinc!CJ100</f>
        <v>0.2715058041901367</v>
      </c>
      <c r="Y108" s="145">
        <f>compopeinc!CK100</f>
        <v>1.2293583628716163E-2</v>
      </c>
      <c r="AB108" s="634">
        <f t="shared" si="3"/>
        <v>-3.3918928776799362E-9</v>
      </c>
      <c r="AC108" s="634">
        <f t="shared" si="4"/>
        <v>-6.4391271203945166E-9</v>
      </c>
      <c r="AD108" s="634">
        <f t="shared" si="5"/>
        <v>3.0691559294027115E-9</v>
      </c>
    </row>
    <row r="109" spans="1:30" ht="15.05">
      <c r="A109" s="148">
        <v>2012</v>
      </c>
      <c r="B109" s="146">
        <f>1-TB2b!B109</f>
        <v>0.53364497423171997</v>
      </c>
      <c r="C109" s="551">
        <f>compopeinc!BW101</f>
        <v>7.910839780934719E-3</v>
      </c>
      <c r="D109" s="551">
        <f>compopeinc!BX101</f>
        <v>-4.3522162370266682E-3</v>
      </c>
      <c r="E109" s="551">
        <f>compopeinc!BY101</f>
        <v>2.9679030751166721E-2</v>
      </c>
      <c r="F109" s="551">
        <f>compopeinc!BZ101</f>
        <v>9.4101191880009549E-3</v>
      </c>
      <c r="G109" s="551">
        <f>compopeinc!CA101</f>
        <v>0.11991633719903159</v>
      </c>
      <c r="H109" s="551">
        <f>compopeinc!CB101</f>
        <v>0.35178834808899984</v>
      </c>
      <c r="I109" s="552">
        <f>compopeinc!CC101</f>
        <v>1.9292583622134367E-2</v>
      </c>
      <c r="J109" s="181">
        <f>compopeinc!BN101</f>
        <v>0.1298527717590332</v>
      </c>
      <c r="K109" s="116">
        <f>compopeinc!BO101</f>
        <v>1.2035675914921864E-3</v>
      </c>
      <c r="L109" s="116">
        <f>compopeinc!BP101</f>
        <v>-8.5122421263385973E-3</v>
      </c>
      <c r="M109" s="116">
        <f>compopeinc!BQ101</f>
        <v>7.0122768924101948E-3</v>
      </c>
      <c r="N109" s="116">
        <f>compopeinc!BR101</f>
        <v>3.3674892960777821E-3</v>
      </c>
      <c r="O109" s="116">
        <f>compopeinc!BS101</f>
        <v>3.3498841474189342E-2</v>
      </c>
      <c r="P109" s="116">
        <f>compopeinc!BT101</f>
        <v>8.5841180924921601E-2</v>
      </c>
      <c r="Q109" s="116">
        <f>compopeinc!BU101</f>
        <v>7.4417276862818182E-3</v>
      </c>
      <c r="R109" s="117">
        <f>compopeinc!CD101</f>
        <v>0.40379220247268677</v>
      </c>
      <c r="S109" s="116">
        <f>compopeinc!CE101</f>
        <v>6.7030364373348774E-3</v>
      </c>
      <c r="T109" s="116">
        <f>compopeinc!CF101</f>
        <v>4.1361735405270605E-3</v>
      </c>
      <c r="U109" s="116">
        <f>compopeinc!CG101</f>
        <v>2.2662776019035474E-2</v>
      </c>
      <c r="V109" s="116">
        <f>compopeinc!CH101</f>
        <v>6.0468278335718975E-3</v>
      </c>
      <c r="W109" s="116">
        <f>compopeinc!CI101</f>
        <v>8.6468344213709802E-2</v>
      </c>
      <c r="X109" s="116">
        <f>compopeinc!CJ101</f>
        <v>0.26578291212916239</v>
      </c>
      <c r="Y109" s="145">
        <f>compopeinc!CK101</f>
        <v>1.199213065139358E-2</v>
      </c>
      <c r="AB109" s="634">
        <f t="shared" si="3"/>
        <v>-6.816152153810151E-8</v>
      </c>
      <c r="AC109" s="634">
        <f t="shared" si="4"/>
        <v>-6.9980001127234459E-8</v>
      </c>
      <c r="AD109" s="634">
        <f t="shared" si="5"/>
        <v>1.6479516640188763E-9</v>
      </c>
    </row>
    <row r="110" spans="1:30" ht="15.05">
      <c r="A110" s="148">
        <v>2013</v>
      </c>
      <c r="B110" s="146">
        <f>1-TB2b!B110</f>
        <v>0.54375562071800232</v>
      </c>
      <c r="C110" s="551">
        <f>compopeinc!BW102</f>
        <v>8.8263347118381994E-3</v>
      </c>
      <c r="D110" s="551">
        <f>compopeinc!BX102</f>
        <v>-4.4854664835857448E-4</v>
      </c>
      <c r="E110" s="551">
        <f>compopeinc!BY102</f>
        <v>3.0857893288935602E-2</v>
      </c>
      <c r="F110" s="551">
        <f>compopeinc!BZ102</f>
        <v>9.4866019361207858E-3</v>
      </c>
      <c r="G110" s="551">
        <f>compopeinc!CA102</f>
        <v>0.12302636015296473</v>
      </c>
      <c r="H110" s="551">
        <f>compopeinc!CB102</f>
        <v>0.35265524893188166</v>
      </c>
      <c r="I110" s="552">
        <f>compopeinc!CC102</f>
        <v>1.9351744801204385E-2</v>
      </c>
      <c r="J110" s="181">
        <f>compopeinc!BN102</f>
        <v>0.13461869955062866</v>
      </c>
      <c r="K110" s="116">
        <f>compopeinc!BO102</f>
        <v>4.0298311583210691E-4</v>
      </c>
      <c r="L110" s="116">
        <f>compopeinc!BP102</f>
        <v>-5.7268860486317484E-3</v>
      </c>
      <c r="M110" s="116">
        <f>compopeinc!BQ102</f>
        <v>7.179010700475174E-3</v>
      </c>
      <c r="N110" s="116">
        <f>compopeinc!BR102</f>
        <v>3.2817019384683275E-3</v>
      </c>
      <c r="O110" s="116">
        <f>compopeinc!BS102</f>
        <v>3.4803403059766196E-2</v>
      </c>
      <c r="P110" s="116">
        <f>compopeinc!BT102</f>
        <v>8.7357989586654472E-2</v>
      </c>
      <c r="Q110" s="116">
        <f>compopeinc!BU102</f>
        <v>7.3205451632892523E-3</v>
      </c>
      <c r="R110" s="117">
        <f>compopeinc!CD102</f>
        <v>0.40913692116737366</v>
      </c>
      <c r="S110" s="116">
        <f>compopeinc!CE102</f>
        <v>8.4150652788405767E-3</v>
      </c>
      <c r="T110" s="116">
        <f>compopeinc!CF102</f>
        <v>5.261386432045493E-3</v>
      </c>
      <c r="U110" s="116">
        <f>compopeinc!CG102</f>
        <v>2.3674616820565327E-2</v>
      </c>
      <c r="V110" s="116">
        <f>compopeinc!CH102</f>
        <v>6.2081896443738549E-3</v>
      </c>
      <c r="W110" s="116">
        <f>compopeinc!CI102</f>
        <v>8.8265782097077694E-2</v>
      </c>
      <c r="X110" s="116">
        <f>compopeinc!CJ102</f>
        <v>0.26516020124905404</v>
      </c>
      <c r="Y110" s="145">
        <f>compopeinc!CK102</f>
        <v>1.2151648242692078E-2</v>
      </c>
      <c r="AB110" s="634">
        <f t="shared" si="3"/>
        <v>-1.645658453952592E-8</v>
      </c>
      <c r="AC110" s="634">
        <f t="shared" si="4"/>
        <v>-4.79652251250684E-8</v>
      </c>
      <c r="AD110" s="634">
        <f t="shared" si="5"/>
        <v>3.1402724531837123E-8</v>
      </c>
    </row>
    <row r="111" spans="1:30" ht="15.05">
      <c r="A111" s="148">
        <v>2014</v>
      </c>
      <c r="B111" s="146">
        <f>1-TB2b!B111</f>
        <v>0.53651729226112366</v>
      </c>
      <c r="C111" s="551">
        <f>compopeinc!BW103</f>
        <v>1.0584310803920883E-2</v>
      </c>
      <c r="D111" s="551">
        <f>compopeinc!BX103</f>
        <v>-5.7073799708132183E-3</v>
      </c>
      <c r="E111" s="551">
        <f>compopeinc!BY103</f>
        <v>3.2029260331111135E-2</v>
      </c>
      <c r="F111" s="551">
        <f>compopeinc!BZ103</f>
        <v>9.78066257147207E-3</v>
      </c>
      <c r="G111" s="551">
        <f>compopeinc!CA103</f>
        <v>0.12161051212743386</v>
      </c>
      <c r="H111" s="551">
        <f>compopeinc!CB103</f>
        <v>0.34908327238187631</v>
      </c>
      <c r="I111" s="552">
        <f>compopeinc!CC103</f>
        <v>1.9136619465600802E-2</v>
      </c>
      <c r="J111" s="181">
        <f>compopeinc!BN103</f>
        <v>0.13224852085113525</v>
      </c>
      <c r="K111" s="116">
        <f>compopeinc!BO103</f>
        <v>1.7644756862909754E-3</v>
      </c>
      <c r="L111" s="116">
        <f>compopeinc!BP103</f>
        <v>-9.5224894938609507E-3</v>
      </c>
      <c r="M111" s="116">
        <f>compopeinc!BQ103</f>
        <v>8.2639633571570097E-3</v>
      </c>
      <c r="N111" s="116">
        <f>compopeinc!BR103</f>
        <v>3.606330541998277E-3</v>
      </c>
      <c r="O111" s="116">
        <f>compopeinc!BS103</f>
        <v>3.3966473833081295E-2</v>
      </c>
      <c r="P111" s="116">
        <f>compopeinc!BT103</f>
        <v>8.699413553446142E-2</v>
      </c>
      <c r="Q111" s="116">
        <f>compopeinc!BU103</f>
        <v>7.1756203595427824E-3</v>
      </c>
      <c r="R111" s="117">
        <f>compopeinc!CD103</f>
        <v>0.4042687714099884</v>
      </c>
      <c r="S111" s="116">
        <f>compopeinc!CE103</f>
        <v>8.8156492744407896E-3</v>
      </c>
      <c r="T111" s="116">
        <f>compopeinc!CF103</f>
        <v>3.7908873290822837E-3</v>
      </c>
      <c r="U111" s="116">
        <f>compopeinc!CG103</f>
        <v>2.3764436558692613E-2</v>
      </c>
      <c r="V111" s="116">
        <f>compopeinc!CH103</f>
        <v>6.1784406372370837E-3</v>
      </c>
      <c r="W111" s="116">
        <f>compopeinc!CI103</f>
        <v>8.7682463715931053E-2</v>
      </c>
      <c r="X111" s="116">
        <f>compopeinc!CJ103</f>
        <v>0.26196359225118276</v>
      </c>
      <c r="Y111" s="145">
        <f>compopeinc!CK103</f>
        <v>1.2073278097275639E-2</v>
      </c>
      <c r="AB111" s="634">
        <f t="shared" ref="AB111:AB113" si="6">B111-SUM(C111:I111)</f>
        <v>3.4550521776921528E-8</v>
      </c>
      <c r="AC111" s="634">
        <f t="shared" ref="AC111:AC113" si="7">J111-SUM(K111:Q111)</f>
        <v>1.1032464442006784E-8</v>
      </c>
      <c r="AD111" s="634">
        <f t="shared" ref="AD111:AD113" si="8">R111-SUM(S111:Y111)</f>
        <v>2.3546146143971214E-8</v>
      </c>
    </row>
    <row r="112" spans="1:30" ht="15.05">
      <c r="A112" s="148">
        <v>2015</v>
      </c>
      <c r="B112" s="146">
        <f>1-TB2b!B112</f>
        <v>0.53773641586303711</v>
      </c>
      <c r="C112" s="551">
        <f>compopeinc!BW104</f>
        <v>9.3748784915361483E-3</v>
      </c>
      <c r="D112" s="551">
        <f>compopeinc!BX104</f>
        <v>-7.8887599492183137E-3</v>
      </c>
      <c r="E112" s="551">
        <f>compopeinc!BY104</f>
        <v>3.6154821278092164E-2</v>
      </c>
      <c r="F112" s="551">
        <f>compopeinc!BZ104</f>
        <v>9.1889508791213291E-3</v>
      </c>
      <c r="G112" s="551">
        <f>compopeinc!CA104</f>
        <v>0.12132157642183899</v>
      </c>
      <c r="H112" s="551">
        <f>compopeinc!CB104</f>
        <v>0.35105301468501882</v>
      </c>
      <c r="I112" s="552">
        <f>compopeinc!CC104</f>
        <v>1.8531940967093048E-2</v>
      </c>
      <c r="J112" s="181">
        <f>compopeinc!BN104</f>
        <v>0.13269346952438354</v>
      </c>
      <c r="K112" s="116">
        <f>compopeinc!BO104</f>
        <v>1.1645104171502997E-3</v>
      </c>
      <c r="L112" s="116">
        <f>compopeinc!BP104</f>
        <v>-1.1914849070945175E-2</v>
      </c>
      <c r="M112" s="116">
        <f>compopeinc!BQ104</f>
        <v>1.1556439591927129E-2</v>
      </c>
      <c r="N112" s="116">
        <f>compopeinc!BR104</f>
        <v>3.3105717809417566E-3</v>
      </c>
      <c r="O112" s="116">
        <f>compopeinc!BS104</f>
        <v>3.3574555933676337E-2</v>
      </c>
      <c r="P112" s="116">
        <f>compopeinc!BT104</f>
        <v>8.7823865038088852E-2</v>
      </c>
      <c r="Q112" s="116">
        <f>compopeinc!BU104</f>
        <v>7.1783755489997743E-3</v>
      </c>
      <c r="R112" s="117">
        <f>compopeinc!CD104</f>
        <v>0.40504294633865356</v>
      </c>
      <c r="S112" s="116">
        <f>compopeinc!CE104</f>
        <v>8.2050518942898779E-3</v>
      </c>
      <c r="T112" s="116">
        <f>compopeinc!CF104</f>
        <v>3.9943828032435076E-3</v>
      </c>
      <c r="U112" s="116">
        <f>compopeinc!CG104</f>
        <v>2.4606458097852231E-2</v>
      </c>
      <c r="V112" s="116">
        <f>compopeinc!CH104</f>
        <v>5.8819422630577061E-3</v>
      </c>
      <c r="W112" s="116">
        <f>compopeinc!CI104</f>
        <v>8.7783405493173206E-2</v>
      </c>
      <c r="X112" s="116">
        <f>compopeinc!CJ104</f>
        <v>0.26309132024979903</v>
      </c>
      <c r="Y112" s="145">
        <f>compopeinc!CK104</f>
        <v>1.1480392799132738E-2</v>
      </c>
      <c r="AB112" s="634">
        <f t="shared" si="6"/>
        <v>-6.9104451050350235E-9</v>
      </c>
      <c r="AC112" s="634">
        <f t="shared" si="7"/>
        <v>2.8454458234072888E-10</v>
      </c>
      <c r="AD112" s="634">
        <f t="shared" si="8"/>
        <v>-7.2618947521974064E-9</v>
      </c>
    </row>
    <row r="113" spans="1:30" ht="15.05">
      <c r="A113" s="148">
        <v>2016</v>
      </c>
      <c r="B113" s="146">
        <f>1-TB2b!B113</f>
        <v>0.54255589842796326</v>
      </c>
      <c r="C113" s="551">
        <f>compopeinc!BW105</f>
        <v>9.1243859931558619E-3</v>
      </c>
      <c r="D113" s="551">
        <f>compopeinc!BX105</f>
        <v>-7.4326766419624875E-3</v>
      </c>
      <c r="E113" s="551">
        <f>compopeinc!BY105</f>
        <v>3.4018075081803531E-2</v>
      </c>
      <c r="F113" s="551">
        <f>compopeinc!BZ105</f>
        <v>9.1209714320321256E-3</v>
      </c>
      <c r="G113" s="551">
        <f>compopeinc!CA105</f>
        <v>0.12522918072187658</v>
      </c>
      <c r="H113" s="551">
        <f>compopeinc!CB105</f>
        <v>0.35416198945742466</v>
      </c>
      <c r="I113" s="552">
        <f>compopeinc!CC105</f>
        <v>1.8333946914248167E-2</v>
      </c>
      <c r="J113" s="181">
        <f>compopeinc!BN105</f>
        <v>0.13217002153396606</v>
      </c>
      <c r="K113" s="116">
        <f>compopeinc!BO105</f>
        <v>1.0827255575725028E-3</v>
      </c>
      <c r="L113" s="116">
        <f>compopeinc!BP105</f>
        <v>-9.9000799604118464E-3</v>
      </c>
      <c r="M113" s="116">
        <f>compopeinc!BQ105</f>
        <v>8.659048662598496E-3</v>
      </c>
      <c r="N113" s="116">
        <f>compopeinc!BR105</f>
        <v>3.331208600068275E-3</v>
      </c>
      <c r="O113" s="116">
        <f>compopeinc!BS105</f>
        <v>3.3248590757867194E-2</v>
      </c>
      <c r="P113" s="116">
        <f>compopeinc!BT105</f>
        <v>8.859637370610858E-2</v>
      </c>
      <c r="Q113" s="116">
        <f>compopeinc!BU105</f>
        <v>7.1521559610396987E-3</v>
      </c>
      <c r="R113" s="117">
        <f>compopeinc!CD105</f>
        <v>0.41038587689399719</v>
      </c>
      <c r="S113" s="116">
        <f>compopeinc!CE105</f>
        <v>8.0368209010688516E-3</v>
      </c>
      <c r="T113" s="116">
        <f>compopeinc!CF105</f>
        <v>2.4462674020609074E-3</v>
      </c>
      <c r="U113" s="116">
        <f>compopeinc!CG105</f>
        <v>2.535809306170075E-2</v>
      </c>
      <c r="V113" s="116">
        <f>compopeinc!CH105</f>
        <v>5.7932493627743074E-3</v>
      </c>
      <c r="W113" s="116">
        <f>compopeinc!CI105</f>
        <v>9.2010780910075432E-2</v>
      </c>
      <c r="X113" s="116">
        <f>compopeinc!CJ105</f>
        <v>0.26543111075676967</v>
      </c>
      <c r="Y113" s="145">
        <f>compopeinc!CK105</f>
        <v>1.1309527207383209E-2</v>
      </c>
      <c r="AB113" s="634">
        <f t="shared" si="6"/>
        <v>2.5469384823395558E-8</v>
      </c>
      <c r="AC113" s="634">
        <f t="shared" si="7"/>
        <v>-1.7508768324070445E-9</v>
      </c>
      <c r="AD113" s="634">
        <f t="shared" si="8"/>
        <v>2.7292164084258275E-8</v>
      </c>
    </row>
    <row r="114" spans="1:30" ht="15.05">
      <c r="A114" s="148">
        <v>2017</v>
      </c>
      <c r="B114" s="146"/>
      <c r="C114" s="116"/>
      <c r="D114" s="116"/>
      <c r="E114" s="116"/>
      <c r="F114" s="116"/>
      <c r="G114" s="116"/>
      <c r="H114" s="116"/>
      <c r="I114" s="145"/>
      <c r="J114" s="181"/>
      <c r="K114" s="116"/>
      <c r="L114" s="116"/>
      <c r="M114" s="116"/>
      <c r="N114" s="116"/>
      <c r="O114" s="116"/>
      <c r="P114" s="116"/>
      <c r="Q114" s="116"/>
      <c r="R114" s="117"/>
      <c r="S114" s="116"/>
      <c r="T114" s="116"/>
      <c r="U114" s="116"/>
      <c r="V114" s="116"/>
      <c r="W114" s="116"/>
      <c r="X114" s="116"/>
      <c r="Y114" s="145"/>
    </row>
    <row r="115" spans="1:30" ht="15.05">
      <c r="A115" s="148">
        <v>2018</v>
      </c>
      <c r="B115" s="146"/>
      <c r="C115" s="116"/>
      <c r="D115" s="116"/>
      <c r="E115" s="116"/>
      <c r="F115" s="116"/>
      <c r="G115" s="116"/>
      <c r="H115" s="116"/>
      <c r="I115" s="145"/>
      <c r="J115" s="181"/>
      <c r="K115" s="116"/>
      <c r="L115" s="116"/>
      <c r="M115" s="116"/>
      <c r="N115" s="116"/>
      <c r="O115" s="116"/>
      <c r="P115" s="116"/>
      <c r="Q115" s="116"/>
      <c r="R115" s="117"/>
      <c r="S115" s="116"/>
      <c r="T115" s="116"/>
      <c r="U115" s="116"/>
      <c r="V115" s="116"/>
      <c r="W115" s="116"/>
      <c r="X115" s="116"/>
      <c r="Y115" s="145"/>
    </row>
    <row r="116" spans="1:30" ht="15.05">
      <c r="A116" s="148">
        <v>2019</v>
      </c>
      <c r="B116" s="146"/>
      <c r="C116" s="116"/>
      <c r="D116" s="116"/>
      <c r="E116" s="116"/>
      <c r="F116" s="116"/>
      <c r="G116" s="116"/>
      <c r="H116" s="116"/>
      <c r="I116" s="145"/>
      <c r="J116" s="181"/>
      <c r="K116" s="116"/>
      <c r="L116" s="116"/>
      <c r="M116" s="116"/>
      <c r="N116" s="116"/>
      <c r="O116" s="116"/>
      <c r="P116" s="116"/>
      <c r="Q116" s="116"/>
      <c r="R116" s="117"/>
      <c r="S116" s="116"/>
      <c r="T116" s="116"/>
      <c r="U116" s="116"/>
      <c r="V116" s="116"/>
      <c r="W116" s="116"/>
      <c r="X116" s="116"/>
      <c r="Y116" s="145"/>
    </row>
    <row r="117" spans="1:30" ht="15.05">
      <c r="A117" s="148">
        <v>2020</v>
      </c>
      <c r="B117" s="146"/>
      <c r="C117" s="116"/>
      <c r="D117" s="116"/>
      <c r="E117" s="116"/>
      <c r="F117" s="116"/>
      <c r="G117" s="116"/>
      <c r="H117" s="116"/>
      <c r="I117" s="145"/>
      <c r="J117" s="181"/>
      <c r="K117" s="116"/>
      <c r="L117" s="116"/>
      <c r="M117" s="116"/>
      <c r="N117" s="116"/>
      <c r="O117" s="116"/>
      <c r="P117" s="116"/>
      <c r="Q117" s="116"/>
      <c r="R117" s="117"/>
      <c r="S117" s="116"/>
      <c r="T117" s="116"/>
      <c r="U117" s="116"/>
      <c r="V117" s="116"/>
      <c r="W117" s="116"/>
      <c r="X117" s="116"/>
      <c r="Y117" s="145"/>
    </row>
    <row r="118" spans="1:30" thickBot="1">
      <c r="A118" s="503"/>
      <c r="B118" s="501"/>
      <c r="C118" s="114"/>
      <c r="D118" s="114"/>
      <c r="E118" s="114"/>
      <c r="F118" s="114"/>
      <c r="G118" s="114"/>
      <c r="H118" s="114"/>
      <c r="I118" s="24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30" ht="16.100000000000001" thickTop="1"/>
  </sheetData>
  <mergeCells count="3">
    <mergeCell ref="A4:Y4"/>
    <mergeCell ref="B7:Y7"/>
    <mergeCell ref="B8:Y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G130"/>
  <sheetViews>
    <sheetView workbookViewId="0">
      <pane xSplit="1" ySplit="9" topLeftCell="B90" activePane="bottomRight" state="frozen"/>
      <selection activeCell="D32" sqref="D32"/>
      <selection pane="topRight" activeCell="D32" sqref="D32"/>
      <selection pane="bottomLeft" activeCell="D32" sqref="D32"/>
      <selection pane="bottomRight" activeCell="S111" sqref="S111:Y111"/>
    </sheetView>
  </sheetViews>
  <sheetFormatPr baseColWidth="10" defaultColWidth="10.83203125" defaultRowHeight="15.05"/>
  <cols>
    <col min="1" max="1" width="12.6640625" style="113" bestFit="1" customWidth="1"/>
    <col min="2" max="9" width="10.83203125" style="113" customWidth="1"/>
    <col min="10" max="17" width="10.83203125" style="113"/>
    <col min="18" max="25" width="10.83203125" style="113" customWidth="1"/>
    <col min="26" max="27" width="10.83203125" style="113"/>
    <col min="28" max="28" width="11.5" style="113" customWidth="1"/>
    <col min="29" max="16384" width="10.83203125" style="113"/>
  </cols>
  <sheetData>
    <row r="1" spans="1:33">
      <c r="A1" s="55" t="s">
        <v>37</v>
      </c>
      <c r="B1" s="55"/>
      <c r="C1" s="55"/>
      <c r="D1" s="55"/>
      <c r="E1" s="55"/>
      <c r="F1" s="55"/>
      <c r="G1" s="55"/>
      <c r="H1" s="55"/>
      <c r="I1" s="55"/>
      <c r="L1" s="378"/>
    </row>
    <row r="3" spans="1:33" ht="15.55" thickBot="1"/>
    <row r="4" spans="1:33" s="141" customFormat="1" ht="25" customHeight="1" thickTop="1">
      <c r="A4" s="1420" t="s">
        <v>238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33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93"/>
      <c r="Q5" s="193"/>
      <c r="R5" s="139"/>
      <c r="S5" s="139"/>
      <c r="T5" s="139"/>
      <c r="U5" s="139"/>
      <c r="V5" s="139"/>
      <c r="W5" s="139"/>
      <c r="X5" s="139"/>
      <c r="Y5" s="179"/>
    </row>
    <row r="6" spans="1:33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7" t="s">
        <v>54</v>
      </c>
      <c r="S6" s="207" t="s">
        <v>53</v>
      </c>
      <c r="T6" s="207" t="s">
        <v>52</v>
      </c>
      <c r="U6" s="138" t="s">
        <v>51</v>
      </c>
      <c r="V6" s="138" t="s">
        <v>50</v>
      </c>
      <c r="W6" s="207" t="s">
        <v>49</v>
      </c>
      <c r="X6" s="206" t="s">
        <v>48</v>
      </c>
      <c r="Y6" s="205" t="s">
        <v>47</v>
      </c>
    </row>
    <row r="7" spans="1:33" ht="35" customHeight="1">
      <c r="A7" s="140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5"/>
      <c r="W7" s="1425"/>
      <c r="X7" s="1425"/>
      <c r="Y7" s="1426"/>
      <c r="Z7" s="1"/>
      <c r="AA7" s="1"/>
      <c r="AB7" s="1"/>
      <c r="AC7" s="1"/>
      <c r="AD7" s="1"/>
      <c r="AE7" s="1"/>
      <c r="AF7" s="1"/>
      <c r="AG7" s="1"/>
    </row>
    <row r="8" spans="1:33" s="190" customFormat="1" ht="19.95" customHeight="1">
      <c r="A8" s="137"/>
      <c r="B8" s="1423" t="s">
        <v>44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  <c r="W8" s="1424"/>
      <c r="X8" s="1424"/>
      <c r="Y8" s="613"/>
    </row>
    <row r="9" spans="1:33" ht="60.6" thickBot="1">
      <c r="A9" s="135"/>
      <c r="B9" s="435" t="s">
        <v>14</v>
      </c>
      <c r="C9" s="436" t="s">
        <v>104</v>
      </c>
      <c r="D9" s="434" t="s">
        <v>43</v>
      </c>
      <c r="E9" s="436" t="s">
        <v>105</v>
      </c>
      <c r="F9" s="434" t="s">
        <v>42</v>
      </c>
      <c r="G9" s="624" t="s">
        <v>255</v>
      </c>
      <c r="H9" s="434" t="s">
        <v>41</v>
      </c>
      <c r="I9" s="434" t="s">
        <v>40</v>
      </c>
      <c r="J9" s="435" t="s">
        <v>13</v>
      </c>
      <c r="K9" s="436" t="s">
        <v>104</v>
      </c>
      <c r="L9" s="434" t="s">
        <v>43</v>
      </c>
      <c r="M9" s="436" t="s">
        <v>105</v>
      </c>
      <c r="N9" s="434" t="s">
        <v>42</v>
      </c>
      <c r="O9" s="624" t="s">
        <v>255</v>
      </c>
      <c r="P9" s="434" t="s">
        <v>41</v>
      </c>
      <c r="Q9" s="434" t="s">
        <v>40</v>
      </c>
      <c r="R9" s="500" t="s">
        <v>12</v>
      </c>
      <c r="S9" s="436" t="s">
        <v>104</v>
      </c>
      <c r="T9" s="434" t="s">
        <v>43</v>
      </c>
      <c r="U9" s="436" t="s">
        <v>105</v>
      </c>
      <c r="V9" s="434" t="s">
        <v>42</v>
      </c>
      <c r="W9" s="624" t="s">
        <v>255</v>
      </c>
      <c r="X9" s="434" t="s">
        <v>41</v>
      </c>
      <c r="Y9" s="173" t="s">
        <v>40</v>
      </c>
      <c r="AB9" s="1182" t="s">
        <v>1275</v>
      </c>
      <c r="AC9" s="1182" t="s">
        <v>1276</v>
      </c>
      <c r="AD9" s="1182" t="s">
        <v>1277</v>
      </c>
    </row>
    <row r="10" spans="1:33">
      <c r="A10" s="126">
        <v>1913</v>
      </c>
      <c r="B10" s="437">
        <f>compopeinc!R2</f>
        <v>0.41942917338544489</v>
      </c>
      <c r="C10" s="132">
        <f>compopeinc!S2</f>
        <v>5.0621905375154916E-2</v>
      </c>
      <c r="D10" s="132">
        <f>compopeinc!T2</f>
        <v>4.3921744565138629E-2</v>
      </c>
      <c r="E10" s="132">
        <f>compopeinc!U2</f>
        <v>4.3234278865772705E-2</v>
      </c>
      <c r="F10" s="132">
        <f>compopeinc!V2</f>
        <v>5.9479830789089597E-2</v>
      </c>
      <c r="G10" s="132">
        <f>compopeinc!W2</f>
        <v>7.5990574272883217E-4</v>
      </c>
      <c r="H10" s="132">
        <f>compopeinc!X2</f>
        <v>0.10346856273507099</v>
      </c>
      <c r="I10" s="188">
        <f>compopeinc!Y2</f>
        <v>0.11794294531248925</v>
      </c>
      <c r="J10" s="185">
        <f>compopeinc!Z2</f>
        <v>0.31340777632148387</v>
      </c>
      <c r="K10" s="125">
        <f>compopeinc!AA2</f>
        <v>5.0605415200820944E-2</v>
      </c>
      <c r="L10" s="125">
        <f>compopeinc!AB2</f>
        <v>3.2360312857370475E-2</v>
      </c>
      <c r="M10" s="125">
        <f>compopeinc!AC2</f>
        <v>3.023004765095107E-2</v>
      </c>
      <c r="N10" s="125">
        <f>compopeinc!AD2</f>
        <v>5.2559507047482121E-2</v>
      </c>
      <c r="O10" s="125">
        <f>compopeinc!AE2</f>
        <v>3.5534035213128403E-4</v>
      </c>
      <c r="P10" s="125">
        <f>compopeinc!AF2</f>
        <v>4.336764988517347E-2</v>
      </c>
      <c r="Q10" s="125">
        <f>compopeinc!AG2</f>
        <v>0.10392950332755456</v>
      </c>
      <c r="R10" s="189">
        <f>compopeinc!AH2</f>
        <v>0.18638449894494385</v>
      </c>
      <c r="S10" s="132">
        <f>compopeinc!AI2</f>
        <v>5.0637203573425077E-2</v>
      </c>
      <c r="T10" s="132">
        <f>compopeinc!AJ2</f>
        <v>2.0979805021734466E-2</v>
      </c>
      <c r="U10" s="132">
        <f>compopeinc!AK2</f>
        <v>1.4642043869860474E-2</v>
      </c>
      <c r="V10" s="132">
        <f>compopeinc!AL2</f>
        <v>2.7588935700561534E-2</v>
      </c>
      <c r="W10" s="132">
        <f>compopeinc!AM2</f>
        <v>4.2037756693189035E-5</v>
      </c>
      <c r="X10" s="132">
        <f>compopeinc!AN2</f>
        <v>1.7644261509281996E-2</v>
      </c>
      <c r="Y10" s="188">
        <f>compopeinc!AO2</f>
        <v>5.4850211513387134E-2</v>
      </c>
      <c r="Z10" s="1019"/>
      <c r="AB10" s="635"/>
      <c r="AC10" s="635"/>
      <c r="AD10" s="635"/>
    </row>
    <row r="11" spans="1:33">
      <c r="A11" s="126">
        <v>1914</v>
      </c>
      <c r="B11" s="146">
        <f>compopeinc!R3</f>
        <v>0.42533360385232188</v>
      </c>
      <c r="C11" s="125">
        <f>compopeinc!S3</f>
        <v>5.0845546879252704E-2</v>
      </c>
      <c r="D11" s="125">
        <f>compopeinc!T3</f>
        <v>4.6117412241279986E-2</v>
      </c>
      <c r="E11" s="125">
        <f>compopeinc!U3</f>
        <v>4.5716621925565533E-2</v>
      </c>
      <c r="F11" s="125">
        <f>compopeinc!V3</f>
        <v>6.2407236652791569E-2</v>
      </c>
      <c r="G11" s="125">
        <f>compopeinc!W3</f>
        <v>7.7890164860642251E-4</v>
      </c>
      <c r="H11" s="125">
        <f>compopeinc!X3</f>
        <v>0.10000996680916618</v>
      </c>
      <c r="I11" s="165">
        <f>compopeinc!Y3</f>
        <v>0.11945791769565954</v>
      </c>
      <c r="J11" s="185">
        <f>compopeinc!Z3</f>
        <v>0.32001333146247335</v>
      </c>
      <c r="K11" s="125">
        <f>compopeinc!AA3</f>
        <v>5.0830207877983764E-2</v>
      </c>
      <c r="L11" s="125">
        <f>compopeinc!AB3</f>
        <v>3.420012245006069E-2</v>
      </c>
      <c r="M11" s="125">
        <f>compopeinc!AC3</f>
        <v>3.198144064147504E-2</v>
      </c>
      <c r="N11" s="125">
        <f>compopeinc!AD3</f>
        <v>5.5242607401620181E-2</v>
      </c>
      <c r="O11" s="125">
        <f>compopeinc!AE3</f>
        <v>3.6948610062218249E-4</v>
      </c>
      <c r="P11" s="125">
        <f>compopeinc!AF3</f>
        <v>4.1945007268659545E-2</v>
      </c>
      <c r="Q11" s="125">
        <f>compopeinc!AG3</f>
        <v>0.10544445972205194</v>
      </c>
      <c r="R11" s="117">
        <f>compopeinc!AH3</f>
        <v>0.19139974745016453</v>
      </c>
      <c r="S11" s="125">
        <f>compopeinc!AI3</f>
        <v>5.0861370393838812E-2</v>
      </c>
      <c r="T11" s="125">
        <f>compopeinc!AJ3</f>
        <v>2.2516362331836379E-2</v>
      </c>
      <c r="U11" s="125">
        <f>compopeinc!AK3</f>
        <v>1.5559112095176948E-2</v>
      </c>
      <c r="V11" s="125">
        <f>compopeinc!AL3</f>
        <v>2.918895964348113E-2</v>
      </c>
      <c r="W11" s="125">
        <f>compopeinc!AM3</f>
        <v>4.7335046922707446E-5</v>
      </c>
      <c r="X11" s="125">
        <f>compopeinc!AN3</f>
        <v>1.7223278525104403E-2</v>
      </c>
      <c r="Y11" s="165">
        <f>compopeinc!AO3</f>
        <v>5.6003329413804141E-2</v>
      </c>
      <c r="Z11" s="1019"/>
      <c r="AB11" s="635"/>
      <c r="AC11" s="635"/>
      <c r="AD11" s="635"/>
    </row>
    <row r="12" spans="1:33">
      <c r="A12" s="126">
        <v>1915</v>
      </c>
      <c r="B12" s="146">
        <f>compopeinc!R4</f>
        <v>0.41789527607815113</v>
      </c>
      <c r="C12" s="125">
        <f>compopeinc!S4</f>
        <v>5.3098785302817191E-2</v>
      </c>
      <c r="D12" s="125">
        <f>compopeinc!T4</f>
        <v>4.4903751388992864E-2</v>
      </c>
      <c r="E12" s="125">
        <f>compopeinc!U4</f>
        <v>4.5679430955477704E-2</v>
      </c>
      <c r="F12" s="125">
        <f>compopeinc!V4</f>
        <v>5.9941528321522379E-2</v>
      </c>
      <c r="G12" s="125">
        <f>compopeinc!W4</f>
        <v>8.0929718945687667E-4</v>
      </c>
      <c r="H12" s="125">
        <f>compopeinc!X4</f>
        <v>9.9176526614586688E-2</v>
      </c>
      <c r="I12" s="165">
        <f>compopeinc!Y4</f>
        <v>0.11428595630529739</v>
      </c>
      <c r="J12" s="185">
        <f>compopeinc!Z4</f>
        <v>0.31240400985250982</v>
      </c>
      <c r="K12" s="125">
        <f>compopeinc!AA4</f>
        <v>5.3081661631511193E-2</v>
      </c>
      <c r="L12" s="125">
        <f>compopeinc!AB4</f>
        <v>3.2864134939997437E-2</v>
      </c>
      <c r="M12" s="125">
        <f>compopeinc!AC4</f>
        <v>3.1794119581204393E-2</v>
      </c>
      <c r="N12" s="125">
        <f>compopeinc!AD4</f>
        <v>5.2789771779187318E-2</v>
      </c>
      <c r="O12" s="125">
        <f>compopeinc!AE4</f>
        <v>3.8799217162630798E-4</v>
      </c>
      <c r="P12" s="125">
        <f>compopeinc!AF4</f>
        <v>4.1102636290633647E-2</v>
      </c>
      <c r="Q12" s="125">
        <f>compopeinc!AG4</f>
        <v>0.10038369345834955</v>
      </c>
      <c r="R12" s="117">
        <f>compopeinc!AH4</f>
        <v>0.18561572181849847</v>
      </c>
      <c r="S12" s="125">
        <f>compopeinc!AI4</f>
        <v>5.311511034540365E-2</v>
      </c>
      <c r="T12" s="125">
        <f>compopeinc!AJ4</f>
        <v>2.0972112593357958E-2</v>
      </c>
      <c r="U12" s="125">
        <f>compopeinc!AK4</f>
        <v>1.5225908527263141E-2</v>
      </c>
      <c r="V12" s="125">
        <f>compopeinc!AL4</f>
        <v>2.7350034642252778E-2</v>
      </c>
      <c r="W12" s="125">
        <f>compopeinc!AM4</f>
        <v>5.2313679440608219E-5</v>
      </c>
      <c r="X12" s="125">
        <f>compopeinc!AN4</f>
        <v>1.6580269509719327E-2</v>
      </c>
      <c r="Y12" s="165">
        <f>compopeinc!AO4</f>
        <v>5.2319972521060992E-2</v>
      </c>
      <c r="Z12" s="1019"/>
      <c r="AB12" s="635"/>
      <c r="AC12" s="635"/>
      <c r="AD12" s="635"/>
    </row>
    <row r="13" spans="1:33">
      <c r="A13" s="126">
        <v>1916</v>
      </c>
      <c r="B13" s="160">
        <f>compopeinc!R5</f>
        <v>0.43956271755152099</v>
      </c>
      <c r="C13" s="438">
        <f>compopeinc!S5</f>
        <v>7.9556201259566542E-2</v>
      </c>
      <c r="D13" s="438">
        <f>compopeinc!T5</f>
        <v>4.3152133722511012E-2</v>
      </c>
      <c r="E13" s="438">
        <f>compopeinc!U5</f>
        <v>4.5229511222946522E-2</v>
      </c>
      <c r="F13" s="438">
        <f>compopeinc!V5</f>
        <v>5.4923618066309368E-2</v>
      </c>
      <c r="G13" s="438">
        <f>compopeinc!W5</f>
        <v>8.2064415226145966E-4</v>
      </c>
      <c r="H13" s="438">
        <f>compopeinc!X5</f>
        <v>0.10896935716297597</v>
      </c>
      <c r="I13" s="439">
        <f>compopeinc!Y5</f>
        <v>0.10691125196495009</v>
      </c>
      <c r="J13" s="185">
        <f>compopeinc!Z5</f>
        <v>0.33766157915341416</v>
      </c>
      <c r="K13" s="125">
        <f>compopeinc!AA5</f>
        <v>8.2909770701706312E-2</v>
      </c>
      <c r="L13" s="125">
        <f>compopeinc!AB5</f>
        <v>3.2025702371016741E-2</v>
      </c>
      <c r="M13" s="125">
        <f>compopeinc!AC5</f>
        <v>3.2289722466414171E-2</v>
      </c>
      <c r="N13" s="125">
        <f>compopeinc!AD5</f>
        <v>4.879502779560959E-2</v>
      </c>
      <c r="O13" s="125">
        <f>compopeinc!AE5</f>
        <v>3.952661384573624E-4</v>
      </c>
      <c r="P13" s="125">
        <f>compopeinc!AF5</f>
        <v>4.6545935976473711E-2</v>
      </c>
      <c r="Q13" s="125">
        <f>compopeinc!AG5</f>
        <v>9.4700153703736328E-2</v>
      </c>
      <c r="R13" s="117">
        <f>compopeinc!AH5</f>
        <v>0.20500280314511432</v>
      </c>
      <c r="S13" s="116">
        <f>compopeinc!AI5</f>
        <v>7.1144207219963951E-2</v>
      </c>
      <c r="T13" s="116">
        <f>compopeinc!AJ5</f>
        <v>2.1348432569192586E-2</v>
      </c>
      <c r="U13" s="116">
        <f>compopeinc!AK5</f>
        <v>1.6224474532643578E-2</v>
      </c>
      <c r="V13" s="116">
        <f>compopeinc!AL5</f>
        <v>2.6131676531014374E-2</v>
      </c>
      <c r="W13" s="116">
        <f>compopeinc!AM5</f>
        <v>5.5165221636043494E-5</v>
      </c>
      <c r="X13" s="116">
        <f>compopeinc!AN5</f>
        <v>1.9140258190546707E-2</v>
      </c>
      <c r="Y13" s="145">
        <f>compopeinc!AO5</f>
        <v>5.0958588880117096E-2</v>
      </c>
      <c r="Z13" s="1019"/>
      <c r="AB13" s="635"/>
      <c r="AC13" s="635"/>
      <c r="AD13" s="635"/>
    </row>
    <row r="14" spans="1:33">
      <c r="A14" s="126">
        <v>1917</v>
      </c>
      <c r="B14" s="197">
        <f>compopeinc!R6</f>
        <v>0.44513363948129281</v>
      </c>
      <c r="C14" s="125">
        <f>compopeinc!S6</f>
        <v>9.1248209313806644E-2</v>
      </c>
      <c r="D14" s="125">
        <f>compopeinc!T6</f>
        <v>4.2031141298155238E-2</v>
      </c>
      <c r="E14" s="125">
        <f>compopeinc!U6</f>
        <v>4.4303881890314444E-2</v>
      </c>
      <c r="F14" s="125">
        <f>compopeinc!V6</f>
        <v>5.5795945291564099E-2</v>
      </c>
      <c r="G14" s="125">
        <f>compopeinc!W6</f>
        <v>8.088956773045497E-4</v>
      </c>
      <c r="H14" s="125">
        <f>compopeinc!X6</f>
        <v>0.10050717040522446</v>
      </c>
      <c r="I14" s="165">
        <f>compopeinc!Y6</f>
        <v>0.11043839560492333</v>
      </c>
      <c r="J14" s="185">
        <f>compopeinc!Z6</f>
        <v>0.34483260638495711</v>
      </c>
      <c r="K14" s="125">
        <f>compopeinc!AA6</f>
        <v>9.3379315758753509E-2</v>
      </c>
      <c r="L14" s="125">
        <f>compopeinc!AB6</f>
        <v>3.1135279361650416E-2</v>
      </c>
      <c r="M14" s="125">
        <f>compopeinc!AC6</f>
        <v>3.1893459914812482E-2</v>
      </c>
      <c r="N14" s="125">
        <f>compopeinc!AD6</f>
        <v>4.91539702842217E-2</v>
      </c>
      <c r="O14" s="125">
        <f>compopeinc!AE6</f>
        <v>3.9083598919028033E-4</v>
      </c>
      <c r="P14" s="125">
        <f>compopeinc!AF6</f>
        <v>4.1849148012249142E-2</v>
      </c>
      <c r="Q14" s="125">
        <f>compopeinc!AG6</f>
        <v>9.7030597064079627E-2</v>
      </c>
      <c r="R14" s="117">
        <f>compopeinc!AH6</f>
        <v>0.20007599296406786</v>
      </c>
      <c r="S14" s="125">
        <f>compopeinc!AI6</f>
        <v>8.7294647555003241E-2</v>
      </c>
      <c r="T14" s="125">
        <f>compopeinc!AJ6</f>
        <v>2.5474279669018034E-2</v>
      </c>
      <c r="U14" s="125">
        <f>compopeinc!AK6</f>
        <v>1.2297795430186524E-2</v>
      </c>
      <c r="V14" s="125">
        <f>compopeinc!AL6</f>
        <v>1.6798812469744757E-2</v>
      </c>
      <c r="W14" s="125">
        <f>compopeinc!AM6</f>
        <v>5.8306838447356514E-5</v>
      </c>
      <c r="X14" s="125">
        <f>compopeinc!AN6</f>
        <v>2.3708234615783197E-2</v>
      </c>
      <c r="Y14" s="165">
        <f>compopeinc!AO6</f>
        <v>3.4443916385884774E-2</v>
      </c>
      <c r="Z14" s="1019"/>
      <c r="AB14" s="635"/>
      <c r="AC14" s="635"/>
      <c r="AD14" s="635"/>
    </row>
    <row r="15" spans="1:33">
      <c r="A15" s="126">
        <v>1918</v>
      </c>
      <c r="B15" s="146">
        <f>compopeinc!R7</f>
        <v>0.43408333065322452</v>
      </c>
      <c r="C15" s="125">
        <f>compopeinc!S7</f>
        <v>9.8492090798547094E-2</v>
      </c>
      <c r="D15" s="125">
        <f>compopeinc!T7</f>
        <v>4.2682120091664659E-2</v>
      </c>
      <c r="E15" s="125">
        <f>compopeinc!U7</f>
        <v>4.0196936204575671E-2</v>
      </c>
      <c r="F15" s="125">
        <f>compopeinc!V7</f>
        <v>5.0681239567430432E-2</v>
      </c>
      <c r="G15" s="125">
        <f>compopeinc!W7</f>
        <v>8.4187580376586285E-4</v>
      </c>
      <c r="H15" s="125">
        <f>compopeinc!X7</f>
        <v>0.10099341497640747</v>
      </c>
      <c r="I15" s="165">
        <f>compopeinc!Y7</f>
        <v>0.10019565321083326</v>
      </c>
      <c r="J15" s="185">
        <f>compopeinc!Z7</f>
        <v>0.3369515006843154</v>
      </c>
      <c r="K15" s="125">
        <f>compopeinc!AA7</f>
        <v>9.5387158151946316E-2</v>
      </c>
      <c r="L15" s="125">
        <f>compopeinc!AB7</f>
        <v>3.6218866624790062E-2</v>
      </c>
      <c r="M15" s="125">
        <f>compopeinc!AC7</f>
        <v>2.7470493118818481E-2</v>
      </c>
      <c r="N15" s="125">
        <f>compopeinc!AD7</f>
        <v>4.0336525930163118E-2</v>
      </c>
      <c r="O15" s="125">
        <f>compopeinc!AE7</f>
        <v>4.1338435519671344E-4</v>
      </c>
      <c r="P15" s="125">
        <f>compopeinc!AF7</f>
        <v>5.677778028579987E-2</v>
      </c>
      <c r="Q15" s="125">
        <f>compopeinc!AG7</f>
        <v>8.0347292217600785E-2</v>
      </c>
      <c r="R15" s="117">
        <f>compopeinc!AH7</f>
        <v>0.18980511103861877</v>
      </c>
      <c r="S15" s="125">
        <f>compopeinc!AI7</f>
        <v>7.9884912621749002E-2</v>
      </c>
      <c r="T15" s="125">
        <f>compopeinc!AJ7</f>
        <v>2.2969563203095192E-2</v>
      </c>
      <c r="U15" s="125">
        <f>compopeinc!AK7</f>
        <v>1.0942254637827853E-2</v>
      </c>
      <c r="V15" s="125">
        <f>compopeinc!AL7</f>
        <v>1.6792510191457929E-2</v>
      </c>
      <c r="W15" s="125">
        <f>compopeinc!AM7</f>
        <v>6.1144980775772916E-5</v>
      </c>
      <c r="X15" s="125">
        <f>compopeinc!AN7</f>
        <v>2.5055299514713972E-2</v>
      </c>
      <c r="Y15" s="165">
        <f>compopeinc!AO7</f>
        <v>3.4099425888999037E-2</v>
      </c>
      <c r="Z15" s="1019"/>
      <c r="AB15" s="635"/>
      <c r="AC15" s="635"/>
      <c r="AD15" s="635"/>
    </row>
    <row r="16" spans="1:33">
      <c r="A16" s="128">
        <v>1919</v>
      </c>
      <c r="B16" s="150">
        <f>compopeinc!R8</f>
        <v>0.45215976560950216</v>
      </c>
      <c r="C16" s="127">
        <f>compopeinc!S8</f>
        <v>0.104430951788577</v>
      </c>
      <c r="D16" s="127">
        <f>compopeinc!T8</f>
        <v>4.8118693545942171E-2</v>
      </c>
      <c r="E16" s="127">
        <f>compopeinc!U8</f>
        <v>3.8765937456570893E-2</v>
      </c>
      <c r="F16" s="127">
        <f>compopeinc!V8</f>
        <v>5.4560507255003304E-2</v>
      </c>
      <c r="G16" s="127">
        <f>compopeinc!W8</f>
        <v>8.3756904288113693E-4</v>
      </c>
      <c r="H16" s="127">
        <f>compopeinc!X8</f>
        <v>9.6615235954340115E-2</v>
      </c>
      <c r="I16" s="167">
        <f>compopeinc!Y8</f>
        <v>0.10883087056618755</v>
      </c>
      <c r="J16" s="186">
        <f>compopeinc!Z8</f>
        <v>0.36201905259002204</v>
      </c>
      <c r="K16" s="127">
        <f>compopeinc!AA8</f>
        <v>0.10161294698281317</v>
      </c>
      <c r="L16" s="127">
        <f>compopeinc!AB8</f>
        <v>4.2712620363389256E-2</v>
      </c>
      <c r="M16" s="127">
        <f>compopeinc!AC8</f>
        <v>2.7289307513853226E-2</v>
      </c>
      <c r="N16" s="127">
        <f>compopeinc!AD8</f>
        <v>4.4830336845289101E-2</v>
      </c>
      <c r="O16" s="127">
        <f>compopeinc!AE8</f>
        <v>4.1632462196826165E-4</v>
      </c>
      <c r="P16" s="127">
        <f>compopeinc!AF8</f>
        <v>5.5221687806776922E-2</v>
      </c>
      <c r="Q16" s="127">
        <f>compopeinc!AG8</f>
        <v>8.9935828455932093E-2</v>
      </c>
      <c r="R16" s="120">
        <f>compopeinc!AH8</f>
        <v>0.2097589063097218</v>
      </c>
      <c r="S16" s="127">
        <f>compopeinc!AI8</f>
        <v>8.3604264880406884E-2</v>
      </c>
      <c r="T16" s="127">
        <f>compopeinc!AJ8</f>
        <v>2.8213145254998191E-2</v>
      </c>
      <c r="U16" s="127">
        <f>compopeinc!AK8</f>
        <v>1.0891529901966393E-2</v>
      </c>
      <c r="V16" s="127">
        <f>compopeinc!AL8</f>
        <v>2.0587777619838252E-2</v>
      </c>
      <c r="W16" s="127">
        <f>compopeinc!AM8</f>
        <v>6.4455756673725215E-5</v>
      </c>
      <c r="X16" s="127">
        <f>compopeinc!AN8</f>
        <v>2.4537208223441718E-2</v>
      </c>
      <c r="Y16" s="167">
        <f>compopeinc!AO8</f>
        <v>4.1860524672396641E-2</v>
      </c>
      <c r="Z16" s="1019"/>
      <c r="AB16" s="635"/>
      <c r="AC16" s="635"/>
      <c r="AD16" s="635"/>
    </row>
    <row r="17" spans="1:30">
      <c r="A17" s="126">
        <v>1920</v>
      </c>
      <c r="B17" s="146">
        <f>compopeinc!R9</f>
        <v>0.43163920773258513</v>
      </c>
      <c r="C17" s="125">
        <f>compopeinc!S9</f>
        <v>9.6844248390286283E-2</v>
      </c>
      <c r="D17" s="125">
        <f>compopeinc!T9</f>
        <v>4.6706647821742608E-2</v>
      </c>
      <c r="E17" s="125">
        <f>compopeinc!U9</f>
        <v>3.4585240438995725E-2</v>
      </c>
      <c r="F17" s="125">
        <f>compopeinc!V9</f>
        <v>4.8788038854264887E-2</v>
      </c>
      <c r="G17" s="125">
        <f>compopeinc!W9</f>
        <v>8.6329053121908343E-4</v>
      </c>
      <c r="H17" s="125">
        <f>compopeinc!X9</f>
        <v>0.10416166914020457</v>
      </c>
      <c r="I17" s="165">
        <f>compopeinc!Y9</f>
        <v>9.9690072555872034E-2</v>
      </c>
      <c r="J17" s="185">
        <f>compopeinc!Z9</f>
        <v>0.33505919923469257</v>
      </c>
      <c r="K17" s="125">
        <f>compopeinc!AA9</f>
        <v>9.2487505212269741E-2</v>
      </c>
      <c r="L17" s="125">
        <f>compopeinc!AB9</f>
        <v>3.8141544602326403E-2</v>
      </c>
      <c r="M17" s="125">
        <f>compopeinc!AC9</f>
        <v>2.4211927752408716E-2</v>
      </c>
      <c r="N17" s="125">
        <f>compopeinc!AD9</f>
        <v>3.9067310169390697E-2</v>
      </c>
      <c r="O17" s="125">
        <f>compopeinc!AE9</f>
        <v>4.304671601833988E-4</v>
      </c>
      <c r="P17" s="125">
        <f>compopeinc!AF9</f>
        <v>6.042694223330343E-2</v>
      </c>
      <c r="Q17" s="125">
        <f>compopeinc!AG9</f>
        <v>8.0293502104810288E-2</v>
      </c>
      <c r="R17" s="117">
        <f>compopeinc!AH9</f>
        <v>0.18388482555051233</v>
      </c>
      <c r="S17" s="125">
        <f>compopeinc!AI9</f>
        <v>7.3285471174208611E-2</v>
      </c>
      <c r="T17" s="125">
        <f>compopeinc!AJ9</f>
        <v>2.2202223193442009E-2</v>
      </c>
      <c r="U17" s="125">
        <f>compopeinc!AK9</f>
        <v>1.0095323738649711E-2</v>
      </c>
      <c r="V17" s="125">
        <f>compopeinc!AL9</f>
        <v>1.7257026247426817E-2</v>
      </c>
      <c r="W17" s="125">
        <f>compopeinc!AM9</f>
        <v>6.6652860988002463E-5</v>
      </c>
      <c r="X17" s="125">
        <f>compopeinc!AN9</f>
        <v>2.5033322745031623E-2</v>
      </c>
      <c r="Y17" s="165">
        <f>compopeinc!AO9</f>
        <v>3.5944805590765586E-2</v>
      </c>
      <c r="Z17" s="1019"/>
      <c r="AB17" s="635"/>
      <c r="AC17" s="635"/>
      <c r="AD17" s="635"/>
    </row>
    <row r="18" spans="1:30">
      <c r="A18" s="126">
        <v>1921</v>
      </c>
      <c r="B18" s="146">
        <f>compopeinc!R10</f>
        <v>0.46135360231727585</v>
      </c>
      <c r="C18" s="125">
        <f>compopeinc!S10</f>
        <v>7.106436841883744E-2</v>
      </c>
      <c r="D18" s="125">
        <f>compopeinc!T10</f>
        <v>5.6850695098767015E-2</v>
      </c>
      <c r="E18" s="125">
        <f>compopeinc!U10</f>
        <v>4.2598278900879444E-2</v>
      </c>
      <c r="F18" s="125">
        <f>compopeinc!V10</f>
        <v>4.875558232396271E-2</v>
      </c>
      <c r="G18" s="125">
        <f>compopeinc!W10</f>
        <v>9.4864705217839968E-4</v>
      </c>
      <c r="H18" s="125">
        <f>compopeinc!X10</f>
        <v>0.14638871181066992</v>
      </c>
      <c r="I18" s="165">
        <f>compopeinc!Y10</f>
        <v>9.474731871198086E-2</v>
      </c>
      <c r="J18" s="185">
        <f>compopeinc!Z10</f>
        <v>0.34566559712053918</v>
      </c>
      <c r="K18" s="125">
        <f>compopeinc!AA10</f>
        <v>7.0448954074746883E-2</v>
      </c>
      <c r="L18" s="125">
        <f>compopeinc!AB10</f>
        <v>4.7263684052948653E-2</v>
      </c>
      <c r="M18" s="125">
        <f>compopeinc!AC10</f>
        <v>2.9372459833706292E-2</v>
      </c>
      <c r="N18" s="125">
        <f>compopeinc!AD10</f>
        <v>3.9428629410695575E-2</v>
      </c>
      <c r="O18" s="125">
        <f>compopeinc!AE10</f>
        <v>4.8319465977341098E-4</v>
      </c>
      <c r="P18" s="125">
        <f>compopeinc!AF10</f>
        <v>8.1735191452241285E-2</v>
      </c>
      <c r="Q18" s="125">
        <f>compopeinc!AG10</f>
        <v>7.6933483636427047E-2</v>
      </c>
      <c r="R18" s="117">
        <f>compopeinc!AH10</f>
        <v>0.18051743895541059</v>
      </c>
      <c r="S18" s="125">
        <f>compopeinc!AI10</f>
        <v>5.7861820627641343E-2</v>
      </c>
      <c r="T18" s="125">
        <f>compopeinc!AJ10</f>
        <v>2.653854796686627E-2</v>
      </c>
      <c r="U18" s="125">
        <f>compopeinc!AK10</f>
        <v>1.2276960866026832E-2</v>
      </c>
      <c r="V18" s="125">
        <f>compopeinc!AL10</f>
        <v>1.7522177345698921E-2</v>
      </c>
      <c r="W18" s="125">
        <f>compopeinc!AM10</f>
        <v>8.4052926763212275E-5</v>
      </c>
      <c r="X18" s="125">
        <f>compopeinc!AN10</f>
        <v>3.1612352283649038E-2</v>
      </c>
      <c r="Y18" s="165">
        <f>compopeinc!AO10</f>
        <v>3.4621526938764982E-2</v>
      </c>
      <c r="Z18" s="1019"/>
      <c r="AB18" s="635"/>
      <c r="AC18" s="635"/>
      <c r="AD18" s="635"/>
    </row>
    <row r="19" spans="1:30">
      <c r="A19" s="126">
        <v>1922</v>
      </c>
      <c r="B19" s="146">
        <f>compopeinc!R11</f>
        <v>0.45146211544662962</v>
      </c>
      <c r="C19" s="125">
        <f>compopeinc!S11</f>
        <v>5.5844179007740274E-2</v>
      </c>
      <c r="D19" s="125">
        <f>compopeinc!T11</f>
        <v>5.9751030804712134E-2</v>
      </c>
      <c r="E19" s="125">
        <f>compopeinc!U11</f>
        <v>4.7533195609866248E-2</v>
      </c>
      <c r="F19" s="125">
        <f>compopeinc!V11</f>
        <v>5.0051246265566222E-2</v>
      </c>
      <c r="G19" s="125">
        <f>compopeinc!W11</f>
        <v>9.6251018559236903E-4</v>
      </c>
      <c r="H19" s="125">
        <f>compopeinc!X11</f>
        <v>0.13891500135251672</v>
      </c>
      <c r="I19" s="165">
        <f>compopeinc!Y11</f>
        <v>9.8404952220635653E-2</v>
      </c>
      <c r="J19" s="185">
        <f>compopeinc!Z11</f>
        <v>0.3381089378998724</v>
      </c>
      <c r="K19" s="125">
        <f>compopeinc!AA11</f>
        <v>5.4315513224695154E-2</v>
      </c>
      <c r="L19" s="125">
        <f>compopeinc!AB11</f>
        <v>5.0279300611948866E-2</v>
      </c>
      <c r="M19" s="125">
        <f>compopeinc!AC11</f>
        <v>3.429923542492793E-2</v>
      </c>
      <c r="N19" s="125">
        <f>compopeinc!AD11</f>
        <v>4.0249678503766893E-2</v>
      </c>
      <c r="O19" s="125">
        <f>compopeinc!AE11</f>
        <v>4.9176835153567596E-4</v>
      </c>
      <c r="P19" s="125">
        <f>compopeinc!AF11</f>
        <v>7.8907097134753412E-2</v>
      </c>
      <c r="Q19" s="125">
        <f>compopeinc!AG11</f>
        <v>7.9566344648244469E-2</v>
      </c>
      <c r="R19" s="117">
        <f>compopeinc!AH11</f>
        <v>0.17549775583946514</v>
      </c>
      <c r="S19" s="125">
        <f>compopeinc!AI11</f>
        <v>4.5470335974850784E-2</v>
      </c>
      <c r="T19" s="125">
        <f>compopeinc!AJ11</f>
        <v>2.9835436184233399E-2</v>
      </c>
      <c r="U19" s="125">
        <f>compopeinc!AK11</f>
        <v>1.7067017851027835E-2</v>
      </c>
      <c r="V19" s="125">
        <f>compopeinc!AL11</f>
        <v>1.7446993041659635E-2</v>
      </c>
      <c r="W19" s="125">
        <f>compopeinc!AM11</f>
        <v>8.5155024882063336E-5</v>
      </c>
      <c r="X19" s="125">
        <f>compopeinc!AN11</f>
        <v>3.0575453730785018E-2</v>
      </c>
      <c r="Y19" s="165">
        <f>compopeinc!AO11</f>
        <v>3.5017364032026412E-2</v>
      </c>
      <c r="Z19" s="1019"/>
      <c r="AB19" s="635"/>
      <c r="AC19" s="635"/>
      <c r="AD19" s="635"/>
    </row>
    <row r="20" spans="1:30">
      <c r="A20" s="126">
        <v>1923</v>
      </c>
      <c r="B20" s="146">
        <f>compopeinc!R12</f>
        <v>0.42839535953507224</v>
      </c>
      <c r="C20" s="125">
        <f>compopeinc!S12</f>
        <v>9.3255523365547377E-2</v>
      </c>
      <c r="D20" s="125">
        <f>compopeinc!T12</f>
        <v>5.1274940643100779E-2</v>
      </c>
      <c r="E20" s="125">
        <f>compopeinc!U12</f>
        <v>4.1029979644248947E-2</v>
      </c>
      <c r="F20" s="125">
        <f>compopeinc!V12</f>
        <v>4.6624620781801615E-2</v>
      </c>
      <c r="G20" s="125">
        <f>compopeinc!W12</f>
        <v>9.6107599262898425E-4</v>
      </c>
      <c r="H20" s="125">
        <f>compopeinc!X12</f>
        <v>0.1041500289562961</v>
      </c>
      <c r="I20" s="165">
        <f>compopeinc!Y12</f>
        <v>9.1099190151448434E-2</v>
      </c>
      <c r="J20" s="185">
        <f>compopeinc!Z12</f>
        <v>0.32234607591876302</v>
      </c>
      <c r="K20" s="125">
        <f>compopeinc!AA12</f>
        <v>8.8560608755725384E-2</v>
      </c>
      <c r="L20" s="125">
        <f>compopeinc!AB12</f>
        <v>4.0496128490442242E-2</v>
      </c>
      <c r="M20" s="125">
        <f>compopeinc!AC12</f>
        <v>2.7425890770630474E-2</v>
      </c>
      <c r="N20" s="125">
        <f>compopeinc!AD12</f>
        <v>3.5179591474833481E-2</v>
      </c>
      <c r="O20" s="125">
        <f>compopeinc!AE12</f>
        <v>4.9825201579880131E-4</v>
      </c>
      <c r="P20" s="125">
        <f>compopeinc!AF12</f>
        <v>6.0509977488161115E-2</v>
      </c>
      <c r="Q20" s="125">
        <f>compopeinc!AG12</f>
        <v>6.967562692317153E-2</v>
      </c>
      <c r="R20" s="117">
        <f>compopeinc!AH12</f>
        <v>0.16980572497463867</v>
      </c>
      <c r="S20" s="125">
        <f>compopeinc!AI12</f>
        <v>7.223661231465954E-2</v>
      </c>
      <c r="T20" s="125">
        <f>compopeinc!AJ12</f>
        <v>2.0855352221862331E-2</v>
      </c>
      <c r="U20" s="125">
        <f>compopeinc!AK12</f>
        <v>1.1545752678391061E-2</v>
      </c>
      <c r="V20" s="125">
        <f>compopeinc!AL12</f>
        <v>1.1713908384372954E-2</v>
      </c>
      <c r="W20" s="125">
        <f>compopeinc!AM12</f>
        <v>9.2253479663267438E-5</v>
      </c>
      <c r="X20" s="125">
        <f>compopeinc!AN12</f>
        <v>2.9203764038955315E-2</v>
      </c>
      <c r="Y20" s="165">
        <f>compopeinc!AO12</f>
        <v>2.4158081856734188E-2</v>
      </c>
      <c r="Z20" s="1019"/>
      <c r="AB20" s="635"/>
      <c r="AC20" s="635"/>
      <c r="AD20" s="635"/>
    </row>
    <row r="21" spans="1:30">
      <c r="A21" s="126">
        <v>1924</v>
      </c>
      <c r="B21" s="146">
        <f>compopeinc!R13</f>
        <v>0.44975376232222025</v>
      </c>
      <c r="C21" s="125">
        <f>compopeinc!S13</f>
        <v>8.5284914582461915E-2</v>
      </c>
      <c r="D21" s="125">
        <f>compopeinc!T13</f>
        <v>5.5921634954013526E-2</v>
      </c>
      <c r="E21" s="125">
        <f>compopeinc!U13</f>
        <v>4.6441377164149596E-2</v>
      </c>
      <c r="F21" s="125">
        <f>compopeinc!V13</f>
        <v>5.0747850155439138E-2</v>
      </c>
      <c r="G21" s="125">
        <f>compopeinc!W13</f>
        <v>1.0507540357983956E-3</v>
      </c>
      <c r="H21" s="125">
        <f>compopeinc!X13</f>
        <v>0.1114524485144766</v>
      </c>
      <c r="I21" s="165">
        <f>compopeinc!Y13</f>
        <v>9.8854782915881068E-2</v>
      </c>
      <c r="J21" s="185">
        <f>compopeinc!Z13</f>
        <v>0.33602440555893387</v>
      </c>
      <c r="K21" s="125">
        <f>compopeinc!AA13</f>
        <v>8.0417325871840806E-2</v>
      </c>
      <c r="L21" s="125">
        <f>compopeinc!AB13</f>
        <v>4.3701418585767447E-2</v>
      </c>
      <c r="M21" s="125">
        <f>compopeinc!AC13</f>
        <v>3.0674678548590836E-2</v>
      </c>
      <c r="N21" s="125">
        <f>compopeinc!AD13</f>
        <v>3.8005852053345862E-2</v>
      </c>
      <c r="O21" s="125">
        <f>compopeinc!AE13</f>
        <v>5.6836455667194131E-4</v>
      </c>
      <c r="P21" s="125">
        <f>compopeinc!AF13</f>
        <v>6.749495388383335E-2</v>
      </c>
      <c r="Q21" s="125">
        <f>compopeinc!AG13</f>
        <v>7.5161812058883573E-2</v>
      </c>
      <c r="R21" s="117">
        <f>compopeinc!AH13</f>
        <v>0.17660680883201291</v>
      </c>
      <c r="S21" s="125">
        <f>compopeinc!AI13</f>
        <v>6.7232350308390504E-2</v>
      </c>
      <c r="T21" s="125">
        <f>compopeinc!AJ13</f>
        <v>2.286643016799526E-2</v>
      </c>
      <c r="U21" s="125">
        <f>compopeinc!AK13</f>
        <v>1.1958571253109016E-2</v>
      </c>
      <c r="V21" s="125">
        <f>compopeinc!AL13</f>
        <v>1.3946769498502581E-2</v>
      </c>
      <c r="W21" s="125">
        <f>compopeinc!AM13</f>
        <v>1.204090205347878E-4</v>
      </c>
      <c r="X21" s="125">
        <f>compopeinc!AN13</f>
        <v>3.204354745523065E-2</v>
      </c>
      <c r="Y21" s="165">
        <f>compopeinc!AO13</f>
        <v>2.8438731128250062E-2</v>
      </c>
      <c r="Z21" s="1019"/>
      <c r="AB21" s="635"/>
      <c r="AC21" s="635"/>
      <c r="AD21" s="635"/>
    </row>
    <row r="22" spans="1:30">
      <c r="A22" s="126">
        <v>1925</v>
      </c>
      <c r="B22" s="146">
        <f>compopeinc!R14</f>
        <v>0.46757056666069985</v>
      </c>
      <c r="C22" s="125">
        <f>compopeinc!S14</f>
        <v>9.9292165063753296E-2</v>
      </c>
      <c r="D22" s="125">
        <f>compopeinc!T14</f>
        <v>5.6679247571864308E-2</v>
      </c>
      <c r="E22" s="125">
        <f>compopeinc!U14</f>
        <v>4.6873486327472284E-2</v>
      </c>
      <c r="F22" s="125">
        <f>compopeinc!V14</f>
        <v>5.3233049682208988E-2</v>
      </c>
      <c r="G22" s="125">
        <f>compopeinc!W14</f>
        <v>1.1051374407382588E-3</v>
      </c>
      <c r="H22" s="125">
        <f>compopeinc!X14</f>
        <v>0.1066318299491627</v>
      </c>
      <c r="I22" s="165">
        <f>compopeinc!Y14</f>
        <v>0.10375565062549993</v>
      </c>
      <c r="J22" s="185">
        <f>compopeinc!Z14</f>
        <v>0.36158830638361755</v>
      </c>
      <c r="K22" s="125">
        <f>compopeinc!AA14</f>
        <v>9.4061173431492423E-2</v>
      </c>
      <c r="L22" s="125">
        <f>compopeinc!AB14</f>
        <v>4.4917787119515329E-2</v>
      </c>
      <c r="M22" s="125">
        <f>compopeinc!AC14</f>
        <v>3.1299775107638081E-2</v>
      </c>
      <c r="N22" s="125">
        <f>compopeinc!AD14</f>
        <v>4.0520278728762245E-2</v>
      </c>
      <c r="O22" s="125">
        <f>compopeinc!AE14</f>
        <v>6.2213466754710949E-4</v>
      </c>
      <c r="P22" s="125">
        <f>compopeinc!AF14</f>
        <v>7.0012400084106599E-2</v>
      </c>
      <c r="Q22" s="125">
        <f>compopeinc!AG14</f>
        <v>8.0154757244555661E-2</v>
      </c>
      <c r="R22" s="117">
        <f>compopeinc!AH14</f>
        <v>0.2002357588492035</v>
      </c>
      <c r="S22" s="125">
        <f>compopeinc!AI14</f>
        <v>7.8702557666786202E-2</v>
      </c>
      <c r="T22" s="125">
        <f>compopeinc!AJ14</f>
        <v>2.5505868785772164E-2</v>
      </c>
      <c r="U22" s="125">
        <f>compopeinc!AK14</f>
        <v>1.343373103492862E-2</v>
      </c>
      <c r="V22" s="125">
        <f>compopeinc!AL14</f>
        <v>1.6747121329438973E-2</v>
      </c>
      <c r="W22" s="125">
        <f>compopeinc!AM14</f>
        <v>1.4032064612924674E-4</v>
      </c>
      <c r="X22" s="125">
        <f>compopeinc!AN14</f>
        <v>3.1865196894290834E-2</v>
      </c>
      <c r="Y22" s="165">
        <f>compopeinc!AO14</f>
        <v>3.3840962491857494E-2</v>
      </c>
      <c r="Z22" s="1019"/>
      <c r="AB22" s="635"/>
      <c r="AC22" s="635"/>
      <c r="AD22" s="635"/>
    </row>
    <row r="23" spans="1:30">
      <c r="A23" s="126">
        <v>1926</v>
      </c>
      <c r="B23" s="146">
        <f>compopeinc!R15</f>
        <v>0.47165996791543985</v>
      </c>
      <c r="C23" s="125">
        <f>compopeinc!S15</f>
        <v>0.12367393692497</v>
      </c>
      <c r="D23" s="125">
        <f>compopeinc!T15</f>
        <v>5.4814432601601792E-2</v>
      </c>
      <c r="E23" s="125">
        <f>compopeinc!U15</f>
        <v>4.2188678342508695E-2</v>
      </c>
      <c r="F23" s="125">
        <f>compopeinc!V15</f>
        <v>4.7987617681709338E-2</v>
      </c>
      <c r="G23" s="125">
        <f>compopeinc!W15</f>
        <v>1.1508784167881718E-3</v>
      </c>
      <c r="H23" s="125">
        <f>compopeinc!X15</f>
        <v>0.10632065170359091</v>
      </c>
      <c r="I23" s="165">
        <f>compopeinc!Y15</f>
        <v>9.5523772244271013E-2</v>
      </c>
      <c r="J23" s="185">
        <f>compopeinc!Z15</f>
        <v>0.37176856623767435</v>
      </c>
      <c r="K23" s="125">
        <f>compopeinc!AA15</f>
        <v>0.11690851743965001</v>
      </c>
      <c r="L23" s="125">
        <f>compopeinc!AB15</f>
        <v>4.365041423038208E-2</v>
      </c>
      <c r="M23" s="125">
        <f>compopeinc!AC15</f>
        <v>2.8259172850427096E-2</v>
      </c>
      <c r="N23" s="125">
        <f>compopeinc!AD15</f>
        <v>3.6998478508853794E-2</v>
      </c>
      <c r="O23" s="125">
        <f>compopeinc!AE15</f>
        <v>6.6024091378271235E-4</v>
      </c>
      <c r="P23" s="125">
        <f>compopeinc!AF15</f>
        <v>7.0656468803737452E-2</v>
      </c>
      <c r="Q23" s="125">
        <f>compopeinc!AG15</f>
        <v>7.4635273490841286E-2</v>
      </c>
      <c r="R23" s="117">
        <f>compopeinc!AH15</f>
        <v>0.21386577694261216</v>
      </c>
      <c r="S23" s="125">
        <f>compopeinc!AI15</f>
        <v>9.7879825376757115E-2</v>
      </c>
      <c r="T23" s="125">
        <f>compopeinc!AJ15</f>
        <v>2.5214312313287319E-2</v>
      </c>
      <c r="U23" s="125">
        <f>compopeinc!AK15</f>
        <v>1.2333534216985423E-2</v>
      </c>
      <c r="V23" s="125">
        <f>compopeinc!AL15</f>
        <v>1.4995112765108022E-2</v>
      </c>
      <c r="W23" s="125">
        <f>compopeinc!AM15</f>
        <v>1.5537759732934777E-4</v>
      </c>
      <c r="X23" s="125">
        <f>compopeinc!AN15</f>
        <v>3.233996376795923E-2</v>
      </c>
      <c r="Y23" s="165">
        <f>compopeinc!AO15</f>
        <v>3.0947650905185711E-2</v>
      </c>
      <c r="Z23" s="1019"/>
      <c r="AB23" s="635"/>
      <c r="AC23" s="635"/>
      <c r="AD23" s="635"/>
    </row>
    <row r="24" spans="1:30">
      <c r="A24" s="126">
        <v>1927</v>
      </c>
      <c r="B24" s="146">
        <f>compopeinc!R16</f>
        <v>0.46520272066381879</v>
      </c>
      <c r="C24" s="125">
        <f>compopeinc!S16</f>
        <v>0.10049836094494166</v>
      </c>
      <c r="D24" s="125">
        <f>compopeinc!T16</f>
        <v>5.8753232401450237E-2</v>
      </c>
      <c r="E24" s="125">
        <f>compopeinc!U16</f>
        <v>4.3067085756581303E-2</v>
      </c>
      <c r="F24" s="125">
        <f>compopeinc!V16</f>
        <v>4.843102196243932E-2</v>
      </c>
      <c r="G24" s="125">
        <f>compopeinc!W16</f>
        <v>1.2649132788235037E-3</v>
      </c>
      <c r="H24" s="125">
        <f>compopeinc!X16</f>
        <v>0.11510031274722532</v>
      </c>
      <c r="I24" s="165">
        <f>compopeinc!Y16</f>
        <v>9.8087793572357543E-2</v>
      </c>
      <c r="J24" s="185">
        <f>compopeinc!Z16</f>
        <v>0.36375363678298211</v>
      </c>
      <c r="K24" s="125">
        <f>compopeinc!AA16</f>
        <v>9.5147517340327142E-2</v>
      </c>
      <c r="L24" s="125">
        <f>compopeinc!AB16</f>
        <v>4.7727194076991331E-2</v>
      </c>
      <c r="M24" s="125">
        <f>compopeinc!AC16</f>
        <v>2.9520713678529254E-2</v>
      </c>
      <c r="N24" s="125">
        <f>compopeinc!AD16</f>
        <v>3.7375676553786999E-2</v>
      </c>
      <c r="O24" s="125">
        <f>compopeinc!AE16</f>
        <v>7.4101006930171146E-4</v>
      </c>
      <c r="P24" s="125">
        <f>compopeinc!AF16</f>
        <v>7.6554021067179928E-2</v>
      </c>
      <c r="Q24" s="125">
        <f>compopeinc!AG16</f>
        <v>7.6687503996865775E-2</v>
      </c>
      <c r="R24" s="117">
        <f>compopeinc!AH16</f>
        <v>0.20482493777291233</v>
      </c>
      <c r="S24" s="125">
        <f>compopeinc!AI16</f>
        <v>7.9757187445120045E-2</v>
      </c>
      <c r="T24" s="125">
        <f>compopeinc!AJ16</f>
        <v>2.7765855908752541E-2</v>
      </c>
      <c r="U24" s="125">
        <f>compopeinc!AK16</f>
        <v>1.3847012519575231E-2</v>
      </c>
      <c r="V24" s="125">
        <f>compopeinc!AL16</f>
        <v>1.5792501969890047E-2</v>
      </c>
      <c r="W24" s="125">
        <f>compopeinc!AM16</f>
        <v>1.8298367271925121E-4</v>
      </c>
      <c r="X24" s="125">
        <f>compopeinc!AN16</f>
        <v>3.4444094076043853E-2</v>
      </c>
      <c r="Y24" s="165">
        <f>compopeinc!AO16</f>
        <v>3.3035302180811375E-2</v>
      </c>
      <c r="Z24" s="1019"/>
      <c r="AB24" s="635"/>
      <c r="AC24" s="635"/>
      <c r="AD24" s="635"/>
    </row>
    <row r="25" spans="1:30">
      <c r="A25" s="126">
        <v>1928</v>
      </c>
      <c r="B25" s="146">
        <f>compopeinc!R17</f>
        <v>0.47668772442828106</v>
      </c>
      <c r="C25" s="125">
        <f>compopeinc!S17</f>
        <v>0.10102426193821562</v>
      </c>
      <c r="D25" s="125">
        <f>compopeinc!T17</f>
        <v>6.1386977668720616E-2</v>
      </c>
      <c r="E25" s="125">
        <f>compopeinc!U17</f>
        <v>4.2863290874643224E-2</v>
      </c>
      <c r="F25" s="125">
        <f>compopeinc!V17</f>
        <v>4.6819440212823873E-2</v>
      </c>
      <c r="G25" s="125">
        <f>compopeinc!W17</f>
        <v>1.3663639810358077E-3</v>
      </c>
      <c r="H25" s="125">
        <f>compopeinc!X17</f>
        <v>0.12741667432535994</v>
      </c>
      <c r="I25" s="165">
        <f>compopeinc!Y17</f>
        <v>9.5810715427481874E-2</v>
      </c>
      <c r="J25" s="185">
        <f>compopeinc!Z17</f>
        <v>0.37353762651020123</v>
      </c>
      <c r="K25" s="125">
        <f>compopeinc!AA17</f>
        <v>9.614349052012422E-2</v>
      </c>
      <c r="L25" s="125">
        <f>compopeinc!AB17</f>
        <v>5.006546802289339E-2</v>
      </c>
      <c r="M25" s="125">
        <f>compopeinc!AC17</f>
        <v>3.0163315301893773E-2</v>
      </c>
      <c r="N25" s="125">
        <f>compopeinc!AD17</f>
        <v>3.6533291318718887E-2</v>
      </c>
      <c r="O25" s="125">
        <f>compopeinc!AE17</f>
        <v>8.1438468929536279E-4</v>
      </c>
      <c r="P25" s="125">
        <f>compopeinc!AF17</f>
        <v>8.4207754907319035E-2</v>
      </c>
      <c r="Q25" s="125">
        <f>compopeinc!AG17</f>
        <v>7.5609921749956593E-2</v>
      </c>
      <c r="R25" s="117">
        <f>compopeinc!AH17</f>
        <v>0.21497150090110695</v>
      </c>
      <c r="S25" s="125">
        <f>compopeinc!AI17</f>
        <v>8.0798076384866885E-2</v>
      </c>
      <c r="T25" s="125">
        <f>compopeinc!AJ17</f>
        <v>3.0197249166494654E-2</v>
      </c>
      <c r="U25" s="125">
        <f>compopeinc!AK17</f>
        <v>1.4874768483850774E-2</v>
      </c>
      <c r="V25" s="125">
        <f>compopeinc!AL17</f>
        <v>1.7132039922795824E-2</v>
      </c>
      <c r="W25" s="125">
        <f>compopeinc!AM17</f>
        <v>2.0773308794210866E-4</v>
      </c>
      <c r="X25" s="125">
        <f>compopeinc!AN17</f>
        <v>3.5912042874392688E-2</v>
      </c>
      <c r="Y25" s="165">
        <f>compopeinc!AO17</f>
        <v>3.5849590980763971E-2</v>
      </c>
      <c r="Z25" s="1019"/>
      <c r="AB25" s="635"/>
      <c r="AC25" s="635"/>
      <c r="AD25" s="635"/>
    </row>
    <row r="26" spans="1:30">
      <c r="A26" s="126">
        <v>1929</v>
      </c>
      <c r="B26" s="146">
        <f>compopeinc!R18</f>
        <v>0.46359143218477999</v>
      </c>
      <c r="C26" s="125">
        <f>compopeinc!S18</f>
        <v>0.11040159350386797</v>
      </c>
      <c r="D26" s="125">
        <f>compopeinc!T18</f>
        <v>6.1398542937441986E-2</v>
      </c>
      <c r="E26" s="125">
        <f>compopeinc!U18</f>
        <v>4.0748090134177684E-2</v>
      </c>
      <c r="F26" s="125">
        <f>compopeinc!V18</f>
        <v>4.4001228421455277E-2</v>
      </c>
      <c r="G26" s="125">
        <f>compopeinc!W18</f>
        <v>1.4571950397709978E-3</v>
      </c>
      <c r="H26" s="125">
        <f>compopeinc!X18</f>
        <v>0.1134178391962231</v>
      </c>
      <c r="I26" s="165">
        <f>compopeinc!Y18</f>
        <v>9.2166942951843023E-2</v>
      </c>
      <c r="J26" s="185">
        <f>compopeinc!Z18</f>
        <v>0.36653483404000442</v>
      </c>
      <c r="K26" s="125">
        <f>compopeinc!AA18</f>
        <v>0.10495719552975241</v>
      </c>
      <c r="L26" s="125">
        <f>compopeinc!AB18</f>
        <v>5.0109020299033219E-2</v>
      </c>
      <c r="M26" s="125">
        <f>compopeinc!AC18</f>
        <v>2.8359900971484345E-2</v>
      </c>
      <c r="N26" s="125">
        <f>compopeinc!AD18</f>
        <v>3.4175467761174971E-2</v>
      </c>
      <c r="O26" s="125">
        <f>compopeinc!AE18</f>
        <v>8.6758279473884503E-4</v>
      </c>
      <c r="P26" s="125">
        <f>compopeinc!AF18</f>
        <v>7.5673978998615735E-2</v>
      </c>
      <c r="Q26" s="125">
        <f>compopeinc!AG18</f>
        <v>7.2391687685205014E-2</v>
      </c>
      <c r="R26" s="117">
        <f>compopeinc!AH18</f>
        <v>0.21244947637205563</v>
      </c>
      <c r="S26" s="125">
        <f>compopeinc!AI18</f>
        <v>8.7856467687716433E-2</v>
      </c>
      <c r="T26" s="125">
        <f>compopeinc!AJ18</f>
        <v>3.0219841282151605E-2</v>
      </c>
      <c r="U26" s="125">
        <f>compopeinc!AK18</f>
        <v>1.3934879546227073E-2</v>
      </c>
      <c r="V26" s="125">
        <f>compopeinc!AL18</f>
        <v>1.5334545314070656E-2</v>
      </c>
      <c r="W26" s="125">
        <f>compopeinc!AM18</f>
        <v>2.1402792173061397E-4</v>
      </c>
      <c r="X26" s="125">
        <f>compopeinc!AN18</f>
        <v>3.1968816169953646E-2</v>
      </c>
      <c r="Y26" s="165">
        <f>compopeinc!AO18</f>
        <v>3.2920898450205613E-2</v>
      </c>
      <c r="Z26" s="1019"/>
      <c r="AB26" s="635"/>
      <c r="AC26" s="635"/>
      <c r="AD26" s="635"/>
    </row>
    <row r="27" spans="1:30">
      <c r="A27" s="130">
        <v>1930</v>
      </c>
      <c r="B27" s="157">
        <f>compopeinc!R19</f>
        <v>0.45216352942067856</v>
      </c>
      <c r="C27" s="129">
        <f>compopeinc!S19</f>
        <v>9.7964467254298901E-2</v>
      </c>
      <c r="D27" s="129">
        <f>compopeinc!T19</f>
        <v>6.4882827974434482E-2</v>
      </c>
      <c r="E27" s="129">
        <f>compopeinc!U19</f>
        <v>4.4660256228560791E-2</v>
      </c>
      <c r="F27" s="129">
        <f>compopeinc!V19</f>
        <v>3.9258691940758421E-2</v>
      </c>
      <c r="G27" s="129">
        <f>compopeinc!W19</f>
        <v>1.7099502894829962E-3</v>
      </c>
      <c r="H27" s="129">
        <f>compopeinc!X19</f>
        <v>0.12458767880691707</v>
      </c>
      <c r="I27" s="169">
        <f>compopeinc!Y19</f>
        <v>7.909965692622585E-2</v>
      </c>
      <c r="J27" s="187">
        <f>compopeinc!Z19</f>
        <v>0.34107334674134598</v>
      </c>
      <c r="K27" s="129">
        <f>compopeinc!AA19</f>
        <v>9.3148417706853046E-2</v>
      </c>
      <c r="L27" s="129">
        <f>compopeinc!AB19</f>
        <v>4.9892595050092324E-2</v>
      </c>
      <c r="M27" s="129">
        <f>compopeinc!AC19</f>
        <v>3.0439662961123475E-2</v>
      </c>
      <c r="N27" s="129">
        <f>compopeinc!AD19</f>
        <v>2.8638961610860915E-2</v>
      </c>
      <c r="O27" s="129">
        <f>compopeinc!AE19</f>
        <v>1.0252474869843105E-3</v>
      </c>
      <c r="P27" s="129">
        <f>compopeinc!AF19</f>
        <v>7.923780764471193E-2</v>
      </c>
      <c r="Q27" s="129">
        <f>compopeinc!AG19</f>
        <v>5.8690654280719949E-2</v>
      </c>
      <c r="R27" s="123">
        <f>compopeinc!AH19</f>
        <v>0.18246597278934207</v>
      </c>
      <c r="S27" s="129">
        <f>compopeinc!AI19</f>
        <v>7.3625819572268575E-2</v>
      </c>
      <c r="T27" s="129">
        <f>compopeinc!AJ19</f>
        <v>2.6173582661503735E-2</v>
      </c>
      <c r="U27" s="129">
        <f>compopeinc!AK19</f>
        <v>1.4070978918862682E-2</v>
      </c>
      <c r="V27" s="129">
        <f>compopeinc!AL19</f>
        <v>1.1529769930655246E-2</v>
      </c>
      <c r="W27" s="129">
        <f>compopeinc!AM19</f>
        <v>2.5858219546621449E-4</v>
      </c>
      <c r="X27" s="129">
        <f>compopeinc!AN19</f>
        <v>3.269097674292868E-2</v>
      </c>
      <c r="Y27" s="169">
        <f>compopeinc!AO19</f>
        <v>2.4116262767656962E-2</v>
      </c>
      <c r="Z27" s="1019"/>
      <c r="AB27" s="635"/>
      <c r="AC27" s="635"/>
      <c r="AD27" s="635"/>
    </row>
    <row r="28" spans="1:30">
      <c r="A28" s="126">
        <v>1931</v>
      </c>
      <c r="B28" s="146">
        <f>compopeinc!R20</f>
        <v>0.44870222403060556</v>
      </c>
      <c r="C28" s="125">
        <f>compopeinc!S20</f>
        <v>5.3583713377582665E-2</v>
      </c>
      <c r="D28" s="125">
        <f>compopeinc!T20</f>
        <v>7.847037769899079E-2</v>
      </c>
      <c r="E28" s="125">
        <f>compopeinc!U20</f>
        <v>5.282407219043779E-2</v>
      </c>
      <c r="F28" s="125">
        <f>compopeinc!V20</f>
        <v>4.0676228329864283E-2</v>
      </c>
      <c r="G28" s="125">
        <f>compopeinc!W20</f>
        <v>2.3417928536263442E-3</v>
      </c>
      <c r="H28" s="125">
        <f>compopeinc!X20</f>
        <v>0.14352221676692684</v>
      </c>
      <c r="I28" s="165">
        <f>compopeinc!Y20</f>
        <v>7.7283822813176847E-2</v>
      </c>
      <c r="J28" s="185">
        <f>compopeinc!Z20</f>
        <v>0.31954131344486775</v>
      </c>
      <c r="K28" s="125">
        <f>compopeinc!AA20</f>
        <v>5.1020812660074279E-2</v>
      </c>
      <c r="L28" s="125">
        <f>compopeinc!AB20</f>
        <v>5.9516770944082475E-2</v>
      </c>
      <c r="M28" s="125">
        <f>compopeinc!AC20</f>
        <v>3.4773673504349782E-2</v>
      </c>
      <c r="N28" s="125">
        <f>compopeinc!AD20</f>
        <v>2.8866926344378378E-2</v>
      </c>
      <c r="O28" s="125">
        <f>compopeinc!AE20</f>
        <v>1.4235051610749934E-3</v>
      </c>
      <c r="P28" s="125">
        <f>compopeinc!AF20</f>
        <v>8.7955254935165067E-2</v>
      </c>
      <c r="Q28" s="125">
        <f>compopeinc!AG20</f>
        <v>5.5984369895742715E-2</v>
      </c>
      <c r="R28" s="117">
        <f>compopeinc!AH20</f>
        <v>0.15929486267538095</v>
      </c>
      <c r="S28" s="125">
        <f>compopeinc!AI20</f>
        <v>4.567603280631588E-2</v>
      </c>
      <c r="T28" s="125">
        <f>compopeinc!AJ20</f>
        <v>2.8606357305930349E-2</v>
      </c>
      <c r="U28" s="125">
        <f>compopeinc!AK20</f>
        <v>1.4809635266483538E-2</v>
      </c>
      <c r="V28" s="125">
        <f>compopeinc!AL20</f>
        <v>1.1248038859823622E-2</v>
      </c>
      <c r="W28" s="125">
        <f>compopeinc!AM20</f>
        <v>3.7969983157689062E-4</v>
      </c>
      <c r="X28" s="125">
        <f>compopeinc!AN20</f>
        <v>3.6234656266240416E-2</v>
      </c>
      <c r="Y28" s="165">
        <f>compopeinc!AO20</f>
        <v>2.2340442339010252E-2</v>
      </c>
      <c r="Z28" s="1019"/>
      <c r="AB28" s="635"/>
      <c r="AC28" s="635"/>
      <c r="AD28" s="635"/>
    </row>
    <row r="29" spans="1:30">
      <c r="A29" s="126">
        <v>1932</v>
      </c>
      <c r="B29" s="146">
        <f>compopeinc!R21</f>
        <v>0.46616497701662213</v>
      </c>
      <c r="C29" s="125">
        <f>compopeinc!S21</f>
        <v>1.144055223008841E-2</v>
      </c>
      <c r="D29" s="125">
        <f>compopeinc!T21</f>
        <v>9.6755836940734793E-2</v>
      </c>
      <c r="E29" s="125">
        <f>compopeinc!U21</f>
        <v>6.4839766622578537E-2</v>
      </c>
      <c r="F29" s="125">
        <f>compopeinc!V21</f>
        <v>4.2641333232306719E-2</v>
      </c>
      <c r="G29" s="125">
        <f>compopeinc!W21</f>
        <v>3.2515848851003585E-3</v>
      </c>
      <c r="H29" s="125">
        <f>compopeinc!X21</f>
        <v>0.17749407921746735</v>
      </c>
      <c r="I29" s="165">
        <f>compopeinc!Y21</f>
        <v>6.9741823888345988E-2</v>
      </c>
      <c r="J29" s="185">
        <f>compopeinc!Z21</f>
        <v>0.33014230712663878</v>
      </c>
      <c r="K29" s="125">
        <f>compopeinc!AA21</f>
        <v>1.0105299238379224E-2</v>
      </c>
      <c r="L29" s="125">
        <f>compopeinc!AB21</f>
        <v>7.9158562868599888E-2</v>
      </c>
      <c r="M29" s="125">
        <f>compopeinc!AC21</f>
        <v>4.6265231216659639E-2</v>
      </c>
      <c r="N29" s="125">
        <f>compopeinc!AD21</f>
        <v>3.0998541480477357E-2</v>
      </c>
      <c r="O29" s="125">
        <f>compopeinc!AE21</f>
        <v>2.0354396187604522E-3</v>
      </c>
      <c r="P29" s="125">
        <f>compopeinc!AF21</f>
        <v>0.10994472091610748</v>
      </c>
      <c r="Q29" s="125">
        <f>compopeinc!AG21</f>
        <v>5.1634511787654783E-2</v>
      </c>
      <c r="R29" s="117">
        <f>compopeinc!AH21</f>
        <v>0.15794714249539346</v>
      </c>
      <c r="S29" s="125">
        <f>compopeinc!AI21</f>
        <v>2.2993215888301863E-2</v>
      </c>
      <c r="T29" s="125">
        <f>compopeinc!AJ21</f>
        <v>3.6806441309081402E-2</v>
      </c>
      <c r="U29" s="125">
        <f>compopeinc!AK21</f>
        <v>1.9415080235325503E-2</v>
      </c>
      <c r="V29" s="125">
        <f>compopeinc!AL21</f>
        <v>1.2364623795729002E-2</v>
      </c>
      <c r="W29" s="125">
        <f>compopeinc!AM21</f>
        <v>5.887076907277473E-4</v>
      </c>
      <c r="X29" s="125">
        <f>compopeinc!AN21</f>
        <v>4.471446242531673E-2</v>
      </c>
      <c r="Y29" s="165">
        <f>compopeinc!AO21</f>
        <v>2.1064611150911232E-2</v>
      </c>
      <c r="Z29" s="1019"/>
      <c r="AB29" s="635"/>
      <c r="AC29" s="635"/>
      <c r="AD29" s="635"/>
    </row>
    <row r="30" spans="1:30">
      <c r="A30" s="126">
        <v>1933</v>
      </c>
      <c r="B30" s="146">
        <f>compopeinc!R22</f>
        <v>0.46768139998518765</v>
      </c>
      <c r="C30" s="125">
        <f>compopeinc!S22</f>
        <v>1.2823615988651759E-2</v>
      </c>
      <c r="D30" s="125">
        <f>compopeinc!T22</f>
        <v>9.3537829358069979E-2</v>
      </c>
      <c r="E30" s="125">
        <f>compopeinc!U22</f>
        <v>5.7422299383817592E-2</v>
      </c>
      <c r="F30" s="125">
        <f>compopeinc!V22</f>
        <v>4.72694243487011E-2</v>
      </c>
      <c r="G30" s="125">
        <f>compopeinc!W22</f>
        <v>3.2278347712492968E-3</v>
      </c>
      <c r="H30" s="125">
        <f>compopeinc!X22</f>
        <v>0.17291965923784886</v>
      </c>
      <c r="I30" s="165">
        <f>compopeinc!Y22</f>
        <v>8.048073689684912E-2</v>
      </c>
      <c r="J30" s="185">
        <f>compopeinc!Z22</f>
        <v>0.34223117285826299</v>
      </c>
      <c r="K30" s="125">
        <f>compopeinc!AA22</f>
        <v>1.097079560274093E-2</v>
      </c>
      <c r="L30" s="125">
        <f>compopeinc!AB22</f>
        <v>7.7602376910738208E-2</v>
      </c>
      <c r="M30" s="125">
        <f>compopeinc!AC22</f>
        <v>4.4707455987419556E-2</v>
      </c>
      <c r="N30" s="125">
        <f>compopeinc!AD22</f>
        <v>3.5372496311977517E-2</v>
      </c>
      <c r="O30" s="125">
        <f>compopeinc!AE22</f>
        <v>2.0920615297550806E-3</v>
      </c>
      <c r="P30" s="125">
        <f>compopeinc!AF22</f>
        <v>0.11024843621708236</v>
      </c>
      <c r="Q30" s="125">
        <f>compopeinc!AG22</f>
        <v>6.1237550298549409E-2</v>
      </c>
      <c r="R30" s="117">
        <f>compopeinc!AH22</f>
        <v>0.17285710302187507</v>
      </c>
      <c r="S30" s="125">
        <f>compopeinc!AI22</f>
        <v>2.7405796993464352E-2</v>
      </c>
      <c r="T30" s="125">
        <f>compopeinc!AJ22</f>
        <v>3.8069658870530959E-2</v>
      </c>
      <c r="U30" s="125">
        <f>compopeinc!AK22</f>
        <v>1.8615467597179625E-2</v>
      </c>
      <c r="V30" s="125">
        <f>compopeinc!AL22</f>
        <v>1.4917743404547755E-2</v>
      </c>
      <c r="W30" s="125">
        <f>compopeinc!AM22</f>
        <v>6.4078254688743671E-4</v>
      </c>
      <c r="X30" s="125">
        <f>compopeinc!AN22</f>
        <v>4.6867044728450449E-2</v>
      </c>
      <c r="Y30" s="165">
        <f>compopeinc!AO22</f>
        <v>2.6340608880814468E-2</v>
      </c>
      <c r="Z30" s="1019"/>
      <c r="AB30" s="635"/>
      <c r="AC30" s="635"/>
      <c r="AD30" s="635"/>
    </row>
    <row r="31" spans="1:30">
      <c r="A31" s="126">
        <v>1934</v>
      </c>
      <c r="B31" s="146">
        <f>compopeinc!R23</f>
        <v>0.47853352738527749</v>
      </c>
      <c r="C31" s="125">
        <f>compopeinc!S23</f>
        <v>5.0978422097827047E-2</v>
      </c>
      <c r="D31" s="125">
        <f>compopeinc!T23</f>
        <v>8.1230593700845871E-2</v>
      </c>
      <c r="E31" s="125">
        <f>compopeinc!U23</f>
        <v>4.2548141255416262E-2</v>
      </c>
      <c r="F31" s="125">
        <f>compopeinc!V23</f>
        <v>4.2591655607805839E-2</v>
      </c>
      <c r="G31" s="125">
        <f>compopeinc!W23</f>
        <v>3.1926978286753271E-3</v>
      </c>
      <c r="H31" s="125">
        <f>compopeinc!X23</f>
        <v>0.17627435293122268</v>
      </c>
      <c r="I31" s="165">
        <f>compopeinc!Y23</f>
        <v>8.1717663963484469E-2</v>
      </c>
      <c r="J31" s="185">
        <f>compopeinc!Z23</f>
        <v>0.36522095312987013</v>
      </c>
      <c r="K31" s="125">
        <f>compopeinc!AA23</f>
        <v>5.0887561244527556E-2</v>
      </c>
      <c r="L31" s="125">
        <f>compopeinc!AB23</f>
        <v>7.164361428585872E-2</v>
      </c>
      <c r="M31" s="125">
        <f>compopeinc!AC23</f>
        <v>3.4365948442438649E-2</v>
      </c>
      <c r="N31" s="125">
        <f>compopeinc!AD23</f>
        <v>3.3240435093312391E-2</v>
      </c>
      <c r="O31" s="125">
        <f>compopeinc!AE23</f>
        <v>2.0400262344240638E-3</v>
      </c>
      <c r="P31" s="125">
        <f>compopeinc!AF23</f>
        <v>0.1085600644211948</v>
      </c>
      <c r="Q31" s="125">
        <f>compopeinc!AG23</f>
        <v>6.4483303408113909E-2</v>
      </c>
      <c r="R31" s="117">
        <f>compopeinc!AH23</f>
        <v>0.1737184159374574</v>
      </c>
      <c r="S31" s="125">
        <f>compopeinc!AI23</f>
        <v>4.0819140421919579E-2</v>
      </c>
      <c r="T31" s="125">
        <f>compopeinc!AJ23</f>
        <v>3.3104358464066154E-2</v>
      </c>
      <c r="U31" s="125">
        <f>compopeinc!AK23</f>
        <v>1.4183510166919088E-2</v>
      </c>
      <c r="V31" s="125">
        <f>compopeinc!AL23</f>
        <v>1.3651450470640676E-2</v>
      </c>
      <c r="W31" s="125">
        <f>compopeinc!AM23</f>
        <v>6.1043372931675268E-4</v>
      </c>
      <c r="X31" s="125">
        <f>compopeinc!AN23</f>
        <v>4.4295310702753637E-2</v>
      </c>
      <c r="Y31" s="165">
        <f>compopeinc!AO23</f>
        <v>2.7054211981841554E-2</v>
      </c>
      <c r="Z31" s="1019"/>
      <c r="AB31" s="635"/>
      <c r="AC31" s="635"/>
      <c r="AD31" s="635"/>
    </row>
    <row r="32" spans="1:30">
      <c r="A32" s="126">
        <v>1935</v>
      </c>
      <c r="B32" s="146">
        <f>compopeinc!R24</f>
        <v>0.47154554397049914</v>
      </c>
      <c r="C32" s="125">
        <f>compopeinc!S24</f>
        <v>6.6855929512089379E-2</v>
      </c>
      <c r="D32" s="125">
        <f>compopeinc!T24</f>
        <v>7.0729680529822592E-2</v>
      </c>
      <c r="E32" s="125">
        <f>compopeinc!U24</f>
        <v>3.7638990587802276E-2</v>
      </c>
      <c r="F32" s="125">
        <f>compopeinc!V24</f>
        <v>4.3097845089954706E-2</v>
      </c>
      <c r="G32" s="125">
        <f>compopeinc!W24</f>
        <v>3.0104481705614658E-3</v>
      </c>
      <c r="H32" s="125">
        <f>compopeinc!X24</f>
        <v>0.16108293977224392</v>
      </c>
      <c r="I32" s="165">
        <f>compopeinc!Y24</f>
        <v>8.9129710308024884E-2</v>
      </c>
      <c r="J32" s="185">
        <f>compopeinc!Z24</f>
        <v>0.35426416946696471</v>
      </c>
      <c r="K32" s="125">
        <f>compopeinc!AA24</f>
        <v>6.5203308031404505E-2</v>
      </c>
      <c r="L32" s="125">
        <f>compopeinc!AB24</f>
        <v>5.9176872716726649E-2</v>
      </c>
      <c r="M32" s="125">
        <f>compopeinc!AC24</f>
        <v>2.9550938165979701E-2</v>
      </c>
      <c r="N32" s="125">
        <f>compopeinc!AD24</f>
        <v>3.3399218823099493E-2</v>
      </c>
      <c r="O32" s="125">
        <f>compopeinc!AE24</f>
        <v>1.9216156910363954E-3</v>
      </c>
      <c r="P32" s="125">
        <f>compopeinc!AF24</f>
        <v>9.5274093517705577E-2</v>
      </c>
      <c r="Q32" s="125">
        <f>compopeinc!AG24</f>
        <v>6.9738122521012455E-2</v>
      </c>
      <c r="R32" s="117">
        <f>compopeinc!AH24</f>
        <v>0.17883908505637108</v>
      </c>
      <c r="S32" s="125">
        <f>compopeinc!AI24</f>
        <v>5.3089435811506866E-2</v>
      </c>
      <c r="T32" s="125">
        <f>compopeinc!AJ24</f>
        <v>2.7607709391088465E-2</v>
      </c>
      <c r="U32" s="125">
        <f>compopeinc!AK24</f>
        <v>1.2727595149208008E-2</v>
      </c>
      <c r="V32" s="125">
        <f>compopeinc!AL24</f>
        <v>1.4029347913428815E-2</v>
      </c>
      <c r="W32" s="125">
        <f>compopeinc!AM24</f>
        <v>5.9271664689588058E-4</v>
      </c>
      <c r="X32" s="125">
        <f>compopeinc!AN24</f>
        <v>4.0985499065169136E-2</v>
      </c>
      <c r="Y32" s="165">
        <f>compopeinc!AO24</f>
        <v>2.9806781079073894E-2</v>
      </c>
      <c r="Z32" s="1019"/>
      <c r="AB32" s="635"/>
      <c r="AC32" s="635"/>
      <c r="AD32" s="635"/>
    </row>
    <row r="33" spans="1:30">
      <c r="A33" s="126">
        <v>1936</v>
      </c>
      <c r="B33" s="146">
        <f>compopeinc!R25</f>
        <v>0.47667859024983567</v>
      </c>
      <c r="C33" s="125">
        <f>compopeinc!S25</f>
        <v>9.1897210089585665E-2</v>
      </c>
      <c r="D33" s="125">
        <f>compopeinc!T25</f>
        <v>5.9513633389015913E-2</v>
      </c>
      <c r="E33" s="125">
        <f>compopeinc!U25</f>
        <v>3.407818663385645E-2</v>
      </c>
      <c r="F33" s="125">
        <f>compopeinc!V25</f>
        <v>4.2536102406620029E-2</v>
      </c>
      <c r="G33" s="125">
        <f>compopeinc!W25</f>
        <v>3.2156508106228601E-3</v>
      </c>
      <c r="H33" s="125">
        <f>compopeinc!X25</f>
        <v>0.16013533430671528</v>
      </c>
      <c r="I33" s="165">
        <f>compopeinc!Y25</f>
        <v>8.5302472613419472E-2</v>
      </c>
      <c r="J33" s="185">
        <f>compopeinc!Z25</f>
        <v>0.36181019673878628</v>
      </c>
      <c r="K33" s="125">
        <f>compopeinc!AA25</f>
        <v>8.985413033394847E-2</v>
      </c>
      <c r="L33" s="125">
        <f>compopeinc!AB25</f>
        <v>4.787932197249601E-2</v>
      </c>
      <c r="M33" s="125">
        <f>compopeinc!AC25</f>
        <v>2.6315442276044321E-2</v>
      </c>
      <c r="N33" s="125">
        <f>compopeinc!AD25</f>
        <v>3.3659725937099018E-2</v>
      </c>
      <c r="O33" s="125">
        <f>compopeinc!AE25</f>
        <v>1.9472543043574683E-3</v>
      </c>
      <c r="P33" s="125">
        <f>compopeinc!AF25</f>
        <v>9.399796820796201E-2</v>
      </c>
      <c r="Q33" s="125">
        <f>compopeinc!AG25</f>
        <v>6.8156353706878919E-2</v>
      </c>
      <c r="R33" s="117">
        <f>compopeinc!AH25</f>
        <v>0.19775370842321649</v>
      </c>
      <c r="S33" s="125">
        <f>compopeinc!AI25</f>
        <v>7.5443257904406397E-2</v>
      </c>
      <c r="T33" s="125">
        <f>compopeinc!AJ25</f>
        <v>2.2111903580167458E-2</v>
      </c>
      <c r="U33" s="125">
        <f>compopeinc!AK25</f>
        <v>1.1474731235344156E-2</v>
      </c>
      <c r="V33" s="125">
        <f>compopeinc!AL25</f>
        <v>1.5388097662264266E-2</v>
      </c>
      <c r="W33" s="125">
        <f>compopeinc!AM25</f>
        <v>5.540819589969772E-4</v>
      </c>
      <c r="X33" s="125">
        <f>compopeinc!AN25</f>
        <v>4.120337820459672E-2</v>
      </c>
      <c r="Y33" s="165">
        <f>compopeinc!AO25</f>
        <v>3.1578257877440487E-2</v>
      </c>
      <c r="Z33" s="1019"/>
      <c r="AB33" s="635"/>
      <c r="AC33" s="635"/>
      <c r="AD33" s="635"/>
    </row>
    <row r="34" spans="1:30">
      <c r="A34" s="126">
        <v>1937</v>
      </c>
      <c r="B34" s="146">
        <f>compopeinc!R26</f>
        <v>0.46410925125451036</v>
      </c>
      <c r="C34" s="125">
        <f>compopeinc!S26</f>
        <v>8.9649032731249703E-2</v>
      </c>
      <c r="D34" s="125">
        <f>compopeinc!T26</f>
        <v>5.3799212086245725E-2</v>
      </c>
      <c r="E34" s="125">
        <f>compopeinc!U26</f>
        <v>2.862677823702537E-2</v>
      </c>
      <c r="F34" s="125">
        <f>compopeinc!V26</f>
        <v>4.0888241871148027E-2</v>
      </c>
      <c r="G34" s="125">
        <f>compopeinc!W26</f>
        <v>4.5172220825979558E-3</v>
      </c>
      <c r="H34" s="125">
        <f>compopeinc!X26</f>
        <v>0.16246223905648413</v>
      </c>
      <c r="I34" s="165">
        <f>compopeinc!Y26</f>
        <v>8.416652518975945E-2</v>
      </c>
      <c r="J34" s="185">
        <f>compopeinc!Z26</f>
        <v>0.35170067824120188</v>
      </c>
      <c r="K34" s="125">
        <f>compopeinc!AA26</f>
        <v>8.8362608860901679E-2</v>
      </c>
      <c r="L34" s="125">
        <f>compopeinc!AB26</f>
        <v>4.1572067104555889E-2</v>
      </c>
      <c r="M34" s="125">
        <f>compopeinc!AC26</f>
        <v>1.9749378825423908E-2</v>
      </c>
      <c r="N34" s="125">
        <f>compopeinc!AD26</f>
        <v>3.1247768164755566E-2</v>
      </c>
      <c r="O34" s="125">
        <f>compopeinc!AE26</f>
        <v>2.5554696030076992E-3</v>
      </c>
      <c r="P34" s="125">
        <f>compopeinc!AF26</f>
        <v>0.10300920941282693</v>
      </c>
      <c r="Q34" s="125">
        <f>compopeinc!AG26</f>
        <v>6.5204176269730102E-2</v>
      </c>
      <c r="R34" s="117">
        <f>compopeinc!AH26</f>
        <v>0.19478864553662517</v>
      </c>
      <c r="S34" s="125">
        <f>compopeinc!AI26</f>
        <v>7.699942516453695E-2</v>
      </c>
      <c r="T34" s="125">
        <f>compopeinc!AJ26</f>
        <v>2.5128337833610848E-2</v>
      </c>
      <c r="U34" s="125">
        <f>compopeinc!AK26</f>
        <v>1.0846161413636155E-2</v>
      </c>
      <c r="V34" s="125">
        <f>compopeinc!AL26</f>
        <v>1.4091143367843043E-2</v>
      </c>
      <c r="W34" s="125">
        <f>compopeinc!AM26</f>
        <v>5.647566605551334E-4</v>
      </c>
      <c r="X34" s="125">
        <f>compopeinc!AN26</f>
        <v>3.7370917185278053E-2</v>
      </c>
      <c r="Y34" s="165">
        <f>compopeinc!AO26</f>
        <v>2.9787903911164985E-2</v>
      </c>
      <c r="Z34" s="1019"/>
      <c r="AB34" s="635"/>
      <c r="AC34" s="635"/>
      <c r="AD34" s="635"/>
    </row>
    <row r="35" spans="1:30">
      <c r="A35" s="126">
        <v>1938</v>
      </c>
      <c r="B35" s="146">
        <f>compopeinc!R27</f>
        <v>0.46201918103065254</v>
      </c>
      <c r="C35" s="125">
        <f>compopeinc!S27</f>
        <v>6.9935795298883385E-2</v>
      </c>
      <c r="D35" s="125">
        <f>compopeinc!T27</f>
        <v>5.7305956319115288E-2</v>
      </c>
      <c r="E35" s="125">
        <f>compopeinc!U27</f>
        <v>3.4717249800747377E-2</v>
      </c>
      <c r="F35" s="125">
        <f>compopeinc!V27</f>
        <v>4.1415694785386085E-2</v>
      </c>
      <c r="G35" s="125">
        <f>compopeinc!W27</f>
        <v>5.510035793982359E-3</v>
      </c>
      <c r="H35" s="125">
        <f>compopeinc!X27</f>
        <v>0.17052367381068689</v>
      </c>
      <c r="I35" s="165">
        <f>compopeinc!Y27</f>
        <v>8.2610775221851118E-2</v>
      </c>
      <c r="J35" s="185">
        <f>compopeinc!Z27</f>
        <v>0.33763576036613457</v>
      </c>
      <c r="K35" s="125">
        <f>compopeinc!AA27</f>
        <v>6.7402974779688263E-2</v>
      </c>
      <c r="L35" s="125">
        <f>compopeinc!AB27</f>
        <v>4.3411585581051189E-2</v>
      </c>
      <c r="M35" s="125">
        <f>compopeinc!AC27</f>
        <v>2.3183720858186221E-2</v>
      </c>
      <c r="N35" s="125">
        <f>compopeinc!AD27</f>
        <v>3.0836503145015095E-2</v>
      </c>
      <c r="O35" s="125">
        <f>compopeinc!AE27</f>
        <v>3.3180421356126828E-3</v>
      </c>
      <c r="P35" s="125">
        <f>compopeinc!AF27</f>
        <v>0.10684886861503845</v>
      </c>
      <c r="Q35" s="125">
        <f>compopeinc!AG27</f>
        <v>6.263406525154272E-2</v>
      </c>
      <c r="R35" s="117">
        <f>compopeinc!AH27</f>
        <v>0.17486797332751736</v>
      </c>
      <c r="S35" s="125">
        <f>compopeinc!AI27</f>
        <v>5.6486143811734411E-2</v>
      </c>
      <c r="T35" s="125">
        <f>compopeinc!AJ27</f>
        <v>2.4896711368689598E-2</v>
      </c>
      <c r="U35" s="125">
        <f>compopeinc!AK27</f>
        <v>1.1791418322358676E-2</v>
      </c>
      <c r="V35" s="125">
        <f>compopeinc!AL27</f>
        <v>1.369343538043916E-2</v>
      </c>
      <c r="W35" s="125">
        <f>compopeinc!AM27</f>
        <v>8.2742162616476517E-4</v>
      </c>
      <c r="X35" s="125">
        <f>compopeinc!AN27</f>
        <v>3.8918342666547395E-2</v>
      </c>
      <c r="Y35" s="165">
        <f>compopeinc!AO27</f>
        <v>2.8254500151583335E-2</v>
      </c>
      <c r="Z35" s="1019"/>
      <c r="AB35" s="635"/>
      <c r="AC35" s="635"/>
      <c r="AD35" s="635"/>
    </row>
    <row r="36" spans="1:30">
      <c r="A36" s="128">
        <v>1939</v>
      </c>
      <c r="B36" s="150">
        <f>compopeinc!R28</f>
        <v>0.47669704146122416</v>
      </c>
      <c r="C36" s="127">
        <f>compopeinc!S28</f>
        <v>8.3430832796342391E-2</v>
      </c>
      <c r="D36" s="127">
        <f>compopeinc!T28</f>
        <v>5.3732716174574265E-2</v>
      </c>
      <c r="E36" s="127">
        <f>compopeinc!U28</f>
        <v>3.2203939553237665E-2</v>
      </c>
      <c r="F36" s="127">
        <f>compopeinc!V28</f>
        <v>4.0499159699563046E-2</v>
      </c>
      <c r="G36" s="127">
        <f>compopeinc!W28</f>
        <v>5.52471447316117E-3</v>
      </c>
      <c r="H36" s="127">
        <f>compopeinc!X28</f>
        <v>0.17822104551543699</v>
      </c>
      <c r="I36" s="167">
        <f>compopeinc!Y28</f>
        <v>8.308463324890869E-2</v>
      </c>
      <c r="J36" s="186">
        <f>compopeinc!Z28</f>
        <v>0.35353800488047299</v>
      </c>
      <c r="K36" s="127">
        <f>compopeinc!AA28</f>
        <v>8.0765430533701596E-2</v>
      </c>
      <c r="L36" s="127">
        <f>compopeinc!AB28</f>
        <v>4.2224425919714911E-2</v>
      </c>
      <c r="M36" s="127">
        <f>compopeinc!AC28</f>
        <v>2.2454706195184203E-2</v>
      </c>
      <c r="N36" s="127">
        <f>compopeinc!AD28</f>
        <v>3.1309939740579953E-2</v>
      </c>
      <c r="O36" s="127">
        <f>compopeinc!AE28</f>
        <v>3.3346474217631826E-3</v>
      </c>
      <c r="P36" s="127">
        <f>compopeinc!AF28</f>
        <v>0.10828707373570469</v>
      </c>
      <c r="Q36" s="127">
        <f>compopeinc!AG28</f>
        <v>6.5161781333824456E-2</v>
      </c>
      <c r="R36" s="120">
        <f>compopeinc!AH28</f>
        <v>0.18803249177410469</v>
      </c>
      <c r="S36" s="127">
        <f>compopeinc!AI28</f>
        <v>6.7502155038745654E-2</v>
      </c>
      <c r="T36" s="127">
        <f>compopeinc!AJ28</f>
        <v>2.4890973518997089E-2</v>
      </c>
      <c r="U36" s="127">
        <f>compopeinc!AK28</f>
        <v>1.1720978023881085E-2</v>
      </c>
      <c r="V36" s="127">
        <f>compopeinc!AL28</f>
        <v>1.4482494911429491E-2</v>
      </c>
      <c r="W36" s="127">
        <f>compopeinc!AM28</f>
        <v>8.356765023953156E-4</v>
      </c>
      <c r="X36" s="127">
        <f>compopeinc!AN28</f>
        <v>3.803170782963456E-2</v>
      </c>
      <c r="Y36" s="167">
        <f>compopeinc!AO28</f>
        <v>3.0568505949021479E-2</v>
      </c>
      <c r="Z36" s="1019"/>
      <c r="AB36" s="635"/>
      <c r="AC36" s="635"/>
      <c r="AD36" s="635"/>
    </row>
    <row r="37" spans="1:30">
      <c r="A37" s="126">
        <v>1940</v>
      </c>
      <c r="B37" s="146">
        <f>compopeinc!R29</f>
        <v>0.47816756336875788</v>
      </c>
      <c r="C37" s="125">
        <f>compopeinc!S29</f>
        <v>0.11089600977656548</v>
      </c>
      <c r="D37" s="125">
        <f>compopeinc!T29</f>
        <v>3.6618443674519906E-2</v>
      </c>
      <c r="E37" s="125">
        <f>compopeinc!U29</f>
        <v>2.4767422083241532E-2</v>
      </c>
      <c r="F37" s="125">
        <f>compopeinc!V29</f>
        <v>3.9242317505942023E-2</v>
      </c>
      <c r="G37" s="125">
        <f>compopeinc!W29</f>
        <v>5.3848876121094019E-3</v>
      </c>
      <c r="H37" s="125">
        <f>compopeinc!X29</f>
        <v>0.1809448244087668</v>
      </c>
      <c r="I37" s="165">
        <f>compopeinc!Y29</f>
        <v>8.0313658307612626E-2</v>
      </c>
      <c r="J37" s="185">
        <f>compopeinc!Z29</f>
        <v>0.36098241116513025</v>
      </c>
      <c r="K37" s="125">
        <f>compopeinc!AA29</f>
        <v>0.10753236648825222</v>
      </c>
      <c r="L37" s="125">
        <f>compopeinc!AB29</f>
        <v>3.0134215896882609E-2</v>
      </c>
      <c r="M37" s="125">
        <f>compopeinc!AC29</f>
        <v>1.7524150777179757E-2</v>
      </c>
      <c r="N37" s="125">
        <f>compopeinc!AD29</f>
        <v>3.1860923099143297E-2</v>
      </c>
      <c r="O37" s="125">
        <f>compopeinc!AE29</f>
        <v>3.2647624363531954E-3</v>
      </c>
      <c r="P37" s="125">
        <f>compopeinc!AF29</f>
        <v>0.10489992166440104</v>
      </c>
      <c r="Q37" s="125">
        <f>compopeinc!AG29</f>
        <v>6.5766070802918103E-2</v>
      </c>
      <c r="R37" s="117">
        <f>compopeinc!AH29</f>
        <v>0.20136953285549564</v>
      </c>
      <c r="S37" s="125">
        <f>compopeinc!AI29</f>
        <v>8.9988724661704919E-2</v>
      </c>
      <c r="T37" s="125">
        <f>compopeinc!AJ29</f>
        <v>1.6079955101531734E-2</v>
      </c>
      <c r="U37" s="125">
        <f>compopeinc!AK29</f>
        <v>8.8854900680958825E-3</v>
      </c>
      <c r="V37" s="125">
        <f>compopeinc!AL29</f>
        <v>1.5126399551148114E-2</v>
      </c>
      <c r="W37" s="125">
        <f>compopeinc!AM29</f>
        <v>8.580644292489405E-4</v>
      </c>
      <c r="X37" s="125">
        <f>compopeinc!AN29</f>
        <v>3.8797574364979354E-2</v>
      </c>
      <c r="Y37" s="165">
        <f>compopeinc!AO29</f>
        <v>3.1633324678786691E-2</v>
      </c>
      <c r="Z37" s="1019"/>
      <c r="AB37" s="635"/>
      <c r="AC37" s="635"/>
      <c r="AD37" s="635"/>
    </row>
    <row r="38" spans="1:30">
      <c r="A38" s="126">
        <v>1941</v>
      </c>
      <c r="B38" s="146">
        <f>compopeinc!R30</f>
        <v>0.46335638538764329</v>
      </c>
      <c r="C38" s="125">
        <f>compopeinc!S30</f>
        <v>0.13310742711064688</v>
      </c>
      <c r="D38" s="125">
        <f>compopeinc!T30</f>
        <v>2.5310949127415709E-2</v>
      </c>
      <c r="E38" s="125">
        <f>compopeinc!U30</f>
        <v>1.7831869937423431E-2</v>
      </c>
      <c r="F38" s="125">
        <f>compopeinc!V30</f>
        <v>4.4208848863315157E-2</v>
      </c>
      <c r="G38" s="125">
        <f>compopeinc!W30</f>
        <v>4.7061023862759749E-3</v>
      </c>
      <c r="H38" s="125">
        <f>compopeinc!X30</f>
        <v>0.14914737064288808</v>
      </c>
      <c r="I38" s="165">
        <f>compopeinc!Y30</f>
        <v>8.9043817319678017E-2</v>
      </c>
      <c r="J38" s="185">
        <f>compopeinc!Z30</f>
        <v>0.35945934729506618</v>
      </c>
      <c r="K38" s="125">
        <f>compopeinc!AA30</f>
        <v>0.12850909097683932</v>
      </c>
      <c r="L38" s="125">
        <f>compopeinc!AB30</f>
        <v>2.0964388329591861E-2</v>
      </c>
      <c r="M38" s="125">
        <f>compopeinc!AC30</f>
        <v>1.2576537707985343E-2</v>
      </c>
      <c r="N38" s="125">
        <f>compopeinc!AD30</f>
        <v>3.6613595543171583E-2</v>
      </c>
      <c r="O38" s="125">
        <f>compopeinc!AE30</f>
        <v>2.7240204949707746E-3</v>
      </c>
      <c r="P38" s="125">
        <f>compopeinc!AF30</f>
        <v>8.3665317238066861E-2</v>
      </c>
      <c r="Q38" s="125">
        <f>compopeinc!AG30</f>
        <v>7.4406397004440489E-2</v>
      </c>
      <c r="R38" s="117">
        <f>compopeinc!AH30</f>
        <v>0.2127036012685409</v>
      </c>
      <c r="S38" s="125">
        <f>compopeinc!AI30</f>
        <v>0.10421881234454371</v>
      </c>
      <c r="T38" s="125">
        <f>compopeinc!AJ30</f>
        <v>9.6730904879432089E-3</v>
      </c>
      <c r="U38" s="125">
        <f>compopeinc!AK30</f>
        <v>5.714841765177967E-3</v>
      </c>
      <c r="V38" s="125">
        <f>compopeinc!AL30</f>
        <v>1.9125707676345884E-2</v>
      </c>
      <c r="W38" s="125">
        <f>compopeinc!AM30</f>
        <v>6.693652077153163E-4</v>
      </c>
      <c r="X38" s="125">
        <f>compopeinc!AN30</f>
        <v>3.4040911904625638E-2</v>
      </c>
      <c r="Y38" s="165">
        <f>compopeinc!AO30</f>
        <v>3.9260871882189165E-2</v>
      </c>
      <c r="Z38" s="1019"/>
      <c r="AB38" s="635"/>
      <c r="AC38" s="635"/>
      <c r="AD38" s="635"/>
    </row>
    <row r="39" spans="1:30">
      <c r="A39" s="126">
        <v>1942</v>
      </c>
      <c r="B39" s="146">
        <f>compopeinc!R31</f>
        <v>0.41817156805682676</v>
      </c>
      <c r="C39" s="125">
        <f>compopeinc!S31</f>
        <v>0.13576320293012664</v>
      </c>
      <c r="D39" s="125">
        <f>compopeinc!T31</f>
        <v>1.6003478747924745E-2</v>
      </c>
      <c r="E39" s="125">
        <f>compopeinc!U31</f>
        <v>1.5198061964380121E-2</v>
      </c>
      <c r="F39" s="125">
        <f>compopeinc!V31</f>
        <v>4.3050474017928192E-2</v>
      </c>
      <c r="G39" s="125">
        <f>compopeinc!W31</f>
        <v>3.7660352172511858E-3</v>
      </c>
      <c r="H39" s="125">
        <f>compopeinc!X31</f>
        <v>0.11398362273995644</v>
      </c>
      <c r="I39" s="165">
        <f>compopeinc!Y31</f>
        <v>9.0406692439259459E-2</v>
      </c>
      <c r="J39" s="185">
        <f>compopeinc!Z31</f>
        <v>0.33140023719909201</v>
      </c>
      <c r="K39" s="125">
        <f>compopeinc!AA31</f>
        <v>0.1302914524429728</v>
      </c>
      <c r="L39" s="125">
        <f>compopeinc!AB31</f>
        <v>1.3405914843557029E-2</v>
      </c>
      <c r="M39" s="125">
        <f>compopeinc!AC31</f>
        <v>9.7406267219790447E-3</v>
      </c>
      <c r="N39" s="125">
        <f>compopeinc!AD31</f>
        <v>3.549111850879693E-2</v>
      </c>
      <c r="O39" s="125">
        <f>compopeinc!AE31</f>
        <v>2.1585123321594029E-3</v>
      </c>
      <c r="P39" s="125">
        <f>compopeinc!AF31</f>
        <v>6.5112752387910103E-2</v>
      </c>
      <c r="Q39" s="125">
        <f>compopeinc!AG31</f>
        <v>7.5199859961716686E-2</v>
      </c>
      <c r="R39" s="117">
        <f>compopeinc!AH31</f>
        <v>0.20460832287687669</v>
      </c>
      <c r="S39" s="125">
        <f>compopeinc!AI31</f>
        <v>0.10698988441480481</v>
      </c>
      <c r="T39" s="125">
        <f>compopeinc!AJ31</f>
        <v>6.5148531284334715E-3</v>
      </c>
      <c r="U39" s="125">
        <f>compopeinc!AK31</f>
        <v>4.3750896476780947E-3</v>
      </c>
      <c r="V39" s="125">
        <f>compopeinc!AL31</f>
        <v>1.9726293762778346E-2</v>
      </c>
      <c r="W39" s="125">
        <f>compopeinc!AM31</f>
        <v>4.7420705376592371E-4</v>
      </c>
      <c r="X39" s="125">
        <f>compopeinc!AN31</f>
        <v>2.4518674008654911E-2</v>
      </c>
      <c r="Y39" s="165">
        <f>compopeinc!AO31</f>
        <v>4.2009320860761153E-2</v>
      </c>
      <c r="Z39" s="1019"/>
      <c r="AB39" s="635"/>
      <c r="AC39" s="635"/>
      <c r="AD39" s="635"/>
    </row>
    <row r="40" spans="1:30">
      <c r="A40" s="126">
        <v>1943</v>
      </c>
      <c r="B40" s="146">
        <f>compopeinc!R32</f>
        <v>0.38698601787133513</v>
      </c>
      <c r="C40" s="125">
        <f>compopeinc!S32</f>
        <v>0.13315877233255977</v>
      </c>
      <c r="D40" s="125">
        <f>compopeinc!T32</f>
        <v>1.2703679099622778E-2</v>
      </c>
      <c r="E40" s="125">
        <f>compopeinc!U32</f>
        <v>1.3599954253893008E-2</v>
      </c>
      <c r="F40" s="125">
        <f>compopeinc!V32</f>
        <v>4.2590659774224396E-2</v>
      </c>
      <c r="G40" s="125">
        <f>compopeinc!W32</f>
        <v>3.5091231317216144E-3</v>
      </c>
      <c r="H40" s="125">
        <f>compopeinc!X32</f>
        <v>9.1007914786543631E-2</v>
      </c>
      <c r="I40" s="165">
        <f>compopeinc!Y32</f>
        <v>9.0415914492769936E-2</v>
      </c>
      <c r="J40" s="185">
        <f>compopeinc!Z32</f>
        <v>0.30892962526039269</v>
      </c>
      <c r="K40" s="125">
        <f>compopeinc!AA32</f>
        <v>0.12703835200487054</v>
      </c>
      <c r="L40" s="125">
        <f>compopeinc!AB32</f>
        <v>1.0869555766386943E-2</v>
      </c>
      <c r="M40" s="125">
        <f>compopeinc!AC32</f>
        <v>8.5097051179533374E-3</v>
      </c>
      <c r="N40" s="125">
        <f>compopeinc!AD32</f>
        <v>3.5833561740785391E-2</v>
      </c>
      <c r="O40" s="125">
        <f>compopeinc!AE32</f>
        <v>1.855706081954516E-3</v>
      </c>
      <c r="P40" s="125">
        <f>compopeinc!AF32</f>
        <v>4.8062509262968865E-2</v>
      </c>
      <c r="Q40" s="125">
        <f>compopeinc!AG32</f>
        <v>7.6760235285473002E-2</v>
      </c>
      <c r="R40" s="117">
        <f>compopeinc!AH32</f>
        <v>0.18891836583799451</v>
      </c>
      <c r="S40" s="125">
        <f>compopeinc!AI32</f>
        <v>0.10040178734986113</v>
      </c>
      <c r="T40" s="125">
        <f>compopeinc!AJ32</f>
        <v>5.6221971531741546E-3</v>
      </c>
      <c r="U40" s="125">
        <f>compopeinc!AK32</f>
        <v>3.5453088206882743E-3</v>
      </c>
      <c r="V40" s="125">
        <f>compopeinc!AL32</f>
        <v>2.0152713155292885E-2</v>
      </c>
      <c r="W40" s="125">
        <f>compopeinc!AM32</f>
        <v>3.1191177336584278E-4</v>
      </c>
      <c r="X40" s="125">
        <f>compopeinc!AN32</f>
        <v>1.5384983826125154E-2</v>
      </c>
      <c r="Y40" s="165">
        <f>compopeinc!AO32</f>
        <v>4.3499463759487066E-2</v>
      </c>
      <c r="Z40" s="1019"/>
      <c r="AB40" s="635"/>
      <c r="AC40" s="635"/>
      <c r="AD40" s="635"/>
    </row>
    <row r="41" spans="1:30">
      <c r="A41" s="126">
        <v>1944</v>
      </c>
      <c r="B41" s="146">
        <f>compopeinc!R33</f>
        <v>0.36225553469377775</v>
      </c>
      <c r="C41" s="125">
        <f>compopeinc!S33</f>
        <v>0.12182279607538359</v>
      </c>
      <c r="D41" s="125">
        <f>compopeinc!T33</f>
        <v>1.3479917337079343E-2</v>
      </c>
      <c r="E41" s="125">
        <f>compopeinc!U33</f>
        <v>1.1598122590321587E-2</v>
      </c>
      <c r="F41" s="125">
        <f>compopeinc!V33</f>
        <v>3.2629844544365974E-2</v>
      </c>
      <c r="G41" s="125">
        <f>compopeinc!W33</f>
        <v>3.7778174274135084E-3</v>
      </c>
      <c r="H41" s="125">
        <f>compopeinc!X33</f>
        <v>0.10604185513143714</v>
      </c>
      <c r="I41" s="165">
        <f>compopeinc!Y33</f>
        <v>7.2905181587776521E-2</v>
      </c>
      <c r="J41" s="185">
        <f>compopeinc!Z33</f>
        <v>0.27697964332391517</v>
      </c>
      <c r="K41" s="125">
        <f>compopeinc!AA33</f>
        <v>0.11548096498133716</v>
      </c>
      <c r="L41" s="125">
        <f>compopeinc!AB33</f>
        <v>1.164802146834946E-2</v>
      </c>
      <c r="M41" s="125">
        <f>compopeinc!AC33</f>
        <v>7.6557552932506739E-3</v>
      </c>
      <c r="N41" s="125">
        <f>compopeinc!AD33</f>
        <v>2.7878864230063579E-2</v>
      </c>
      <c r="O41" s="125">
        <f>compopeinc!AE33</f>
        <v>1.9231295466685477E-3</v>
      </c>
      <c r="P41" s="125">
        <f>compopeinc!AF33</f>
        <v>5.0032389927068571E-2</v>
      </c>
      <c r="Q41" s="125">
        <f>compopeinc!AG33</f>
        <v>6.2360517877177127E-2</v>
      </c>
      <c r="R41" s="117">
        <f>compopeinc!AH33</f>
        <v>0.15882017165910767</v>
      </c>
      <c r="S41" s="125">
        <f>compopeinc!AI33</f>
        <v>8.7544155503530868E-2</v>
      </c>
      <c r="T41" s="125">
        <f>compopeinc!AJ33</f>
        <v>6.1418016336376221E-3</v>
      </c>
      <c r="U41" s="125">
        <f>compopeinc!AK33</f>
        <v>3.1381821947853404E-3</v>
      </c>
      <c r="V41" s="125">
        <f>compopeinc!AL33</f>
        <v>1.4280184283317494E-2</v>
      </c>
      <c r="W41" s="125">
        <f>compopeinc!AM33</f>
        <v>2.9831175653836201E-4</v>
      </c>
      <c r="X41" s="125">
        <f>compopeinc!AN33</f>
        <v>1.5220700820030018E-2</v>
      </c>
      <c r="Y41" s="165">
        <f>compopeinc!AO33</f>
        <v>3.2196835467268023E-2</v>
      </c>
      <c r="Z41" s="1019"/>
      <c r="AB41" s="635"/>
      <c r="AC41" s="635"/>
      <c r="AD41" s="635"/>
    </row>
    <row r="42" spans="1:30">
      <c r="A42" s="126">
        <v>1945</v>
      </c>
      <c r="B42" s="146">
        <f>compopeinc!R34</f>
        <v>0.35626640827452544</v>
      </c>
      <c r="C42" s="125">
        <f>compopeinc!S34</f>
        <v>0.10094168096298248</v>
      </c>
      <c r="D42" s="125">
        <f>compopeinc!T34</f>
        <v>1.5151547836329288E-2</v>
      </c>
      <c r="E42" s="125">
        <f>compopeinc!U34</f>
        <v>1.2071111931665351E-2</v>
      </c>
      <c r="F42" s="125">
        <f>compopeinc!V34</f>
        <v>3.715870377161358E-2</v>
      </c>
      <c r="G42" s="125">
        <f>compopeinc!W34</f>
        <v>3.8474764531585479E-3</v>
      </c>
      <c r="H42" s="125">
        <f>compopeinc!X34</f>
        <v>0.10417330506671096</v>
      </c>
      <c r="I42" s="165">
        <f>compopeinc!Y34</f>
        <v>8.292258225206528E-2</v>
      </c>
      <c r="J42" s="185">
        <f>compopeinc!Z34</f>
        <v>0.27162953860278533</v>
      </c>
      <c r="K42" s="125">
        <f>compopeinc!AA34</f>
        <v>9.5150009259134388E-2</v>
      </c>
      <c r="L42" s="125">
        <f>compopeinc!AB34</f>
        <v>1.3636099927394433E-2</v>
      </c>
      <c r="M42" s="125">
        <f>compopeinc!AC34</f>
        <v>8.0141641202291398E-3</v>
      </c>
      <c r="N42" s="125">
        <f>compopeinc!AD34</f>
        <v>3.202047859466399E-2</v>
      </c>
      <c r="O42" s="125">
        <f>compopeinc!AE34</f>
        <v>2.0840113313033439E-3</v>
      </c>
      <c r="P42" s="125">
        <f>compopeinc!AF34</f>
        <v>4.9031500457733398E-2</v>
      </c>
      <c r="Q42" s="125">
        <f>compopeinc!AG34</f>
        <v>7.1693274912326646E-2</v>
      </c>
      <c r="R42" s="117">
        <f>compopeinc!AH34</f>
        <v>0.14870370629375584</v>
      </c>
      <c r="S42" s="125">
        <f>compopeinc!AI34</f>
        <v>6.9276151972394867E-2</v>
      </c>
      <c r="T42" s="125">
        <f>compopeinc!AJ34</f>
        <v>7.5944238296644009E-3</v>
      </c>
      <c r="U42" s="125">
        <f>compopeinc!AK34</f>
        <v>3.2290720305160436E-3</v>
      </c>
      <c r="V42" s="125">
        <f>compopeinc!AL34</f>
        <v>1.5964767653021333E-2</v>
      </c>
      <c r="W42" s="125">
        <f>compopeinc!AM34</f>
        <v>3.8971539795252413E-4</v>
      </c>
      <c r="X42" s="125">
        <f>compopeinc!AN34</f>
        <v>1.6043326098214353E-2</v>
      </c>
      <c r="Y42" s="165">
        <f>compopeinc!AO34</f>
        <v>3.620624931199231E-2</v>
      </c>
      <c r="Z42" s="1019"/>
      <c r="AB42" s="635"/>
      <c r="AC42" s="635"/>
      <c r="AD42" s="635"/>
    </row>
    <row r="43" spans="1:30">
      <c r="A43" s="126">
        <v>1946</v>
      </c>
      <c r="B43" s="146">
        <f>compopeinc!R35</f>
        <v>0.37125986181311937</v>
      </c>
      <c r="C43" s="125">
        <f>compopeinc!S35</f>
        <v>9.1599758283893523E-2</v>
      </c>
      <c r="D43" s="125">
        <f>compopeinc!T35</f>
        <v>1.3664683438176162E-2</v>
      </c>
      <c r="E43" s="125">
        <f>compopeinc!U35</f>
        <v>1.2580962602148011E-2</v>
      </c>
      <c r="F43" s="125">
        <f>compopeinc!V35</f>
        <v>4.4937651094741064E-2</v>
      </c>
      <c r="G43" s="125">
        <f>compopeinc!W35</f>
        <v>3.8294310570417675E-3</v>
      </c>
      <c r="H43" s="125">
        <f>compopeinc!X35</f>
        <v>0.10464053030891377</v>
      </c>
      <c r="I43" s="165">
        <f>compopeinc!Y35</f>
        <v>0.10000684502820506</v>
      </c>
      <c r="J43" s="185">
        <f>compopeinc!Z35</f>
        <v>0.28445192944475706</v>
      </c>
      <c r="K43" s="125">
        <f>compopeinc!AA35</f>
        <v>8.5520913448282179E-2</v>
      </c>
      <c r="L43" s="125">
        <f>compopeinc!AB35</f>
        <v>1.2123812245796404E-2</v>
      </c>
      <c r="M43" s="125">
        <f>compopeinc!AC35</f>
        <v>8.4732967583463856E-3</v>
      </c>
      <c r="N43" s="125">
        <f>compopeinc!AD35</f>
        <v>3.7950236973776148E-2</v>
      </c>
      <c r="O43" s="125">
        <f>compopeinc!AE35</f>
        <v>2.5330493834264185E-3</v>
      </c>
      <c r="P43" s="125">
        <f>compopeinc!AF35</f>
        <v>5.2786335665547211E-2</v>
      </c>
      <c r="Q43" s="125">
        <f>compopeinc!AG35</f>
        <v>8.5064284969582307E-2</v>
      </c>
      <c r="R43" s="117">
        <f>compopeinc!AH35</f>
        <v>0.14723075280834466</v>
      </c>
      <c r="S43" s="125">
        <f>compopeinc!AI35</f>
        <v>6.0770943993990155E-2</v>
      </c>
      <c r="T43" s="125">
        <f>compopeinc!AJ35</f>
        <v>6.1740104082991763E-3</v>
      </c>
      <c r="U43" s="125">
        <f>compopeinc!AK35</f>
        <v>3.4662544250192925E-3</v>
      </c>
      <c r="V43" s="125">
        <f>compopeinc!AL35</f>
        <v>1.7094549265879833E-2</v>
      </c>
      <c r="W43" s="125">
        <f>compopeinc!AM35</f>
        <v>6.9957513898269322E-4</v>
      </c>
      <c r="X43" s="125">
        <f>compopeinc!AN35</f>
        <v>1.9922907016401255E-2</v>
      </c>
      <c r="Y43" s="165">
        <f>compopeinc!AO35</f>
        <v>3.9102512559772283E-2</v>
      </c>
      <c r="Z43" s="1019"/>
      <c r="AB43" s="635"/>
      <c r="AC43" s="635"/>
      <c r="AD43" s="635"/>
    </row>
    <row r="44" spans="1:30">
      <c r="A44" s="126">
        <v>1947</v>
      </c>
      <c r="B44" s="146">
        <f>compopeinc!R36</f>
        <v>0.37151100364247414</v>
      </c>
      <c r="C44" s="125">
        <f>compopeinc!S36</f>
        <v>0.11306234071822373</v>
      </c>
      <c r="D44" s="125">
        <f>compopeinc!T36</f>
        <v>1.3790416151131047E-2</v>
      </c>
      <c r="E44" s="125">
        <f>compopeinc!U36</f>
        <v>1.1651567082329726E-2</v>
      </c>
      <c r="F44" s="125">
        <f>compopeinc!V36</f>
        <v>4.2347069342455822E-2</v>
      </c>
      <c r="G44" s="125">
        <f>compopeinc!W36</f>
        <v>4.3947121562511234E-3</v>
      </c>
      <c r="H44" s="125">
        <f>compopeinc!X36</f>
        <v>9.79661363890484E-2</v>
      </c>
      <c r="I44" s="165">
        <f>compopeinc!Y36</f>
        <v>8.8298761803034281E-2</v>
      </c>
      <c r="J44" s="185">
        <f>compopeinc!Z36</f>
        <v>0.28881607154841354</v>
      </c>
      <c r="K44" s="125">
        <f>compopeinc!AA36</f>
        <v>0.1067793223411977</v>
      </c>
      <c r="L44" s="125">
        <f>compopeinc!AB36</f>
        <v>1.20025262851157E-2</v>
      </c>
      <c r="M44" s="125">
        <f>compopeinc!AC36</f>
        <v>7.9505828279857471E-3</v>
      </c>
      <c r="N44" s="125">
        <f>compopeinc!AD36</f>
        <v>3.542865769630487E-2</v>
      </c>
      <c r="O44" s="125">
        <f>compopeinc!AE36</f>
        <v>2.5770881193697176E-3</v>
      </c>
      <c r="P44" s="125">
        <f>compopeinc!AF36</f>
        <v>4.9543644474503122E-2</v>
      </c>
      <c r="Q44" s="125">
        <f>compopeinc!AG36</f>
        <v>7.4534249803936761E-2</v>
      </c>
      <c r="R44" s="117">
        <f>compopeinc!AH36</f>
        <v>0.15536960995145038</v>
      </c>
      <c r="S44" s="125">
        <f>compopeinc!AI36</f>
        <v>7.8989656050200904E-2</v>
      </c>
      <c r="T44" s="125">
        <f>compopeinc!AJ36</f>
        <v>5.7701475949208606E-3</v>
      </c>
      <c r="U44" s="125">
        <f>compopeinc!AK36</f>
        <v>3.3305353879233032E-3</v>
      </c>
      <c r="V44" s="125">
        <f>compopeinc!AL36</f>
        <v>1.4985169228819354E-2</v>
      </c>
      <c r="W44" s="125">
        <f>compopeinc!AM36</f>
        <v>5.852505830257099E-4</v>
      </c>
      <c r="X44" s="125">
        <f>compopeinc!AN36</f>
        <v>1.9352042188331441E-2</v>
      </c>
      <c r="Y44" s="165">
        <f>compopeinc!AO36</f>
        <v>3.2356808918228827E-2</v>
      </c>
      <c r="Z44" s="1019"/>
      <c r="AB44" s="635"/>
      <c r="AC44" s="635"/>
      <c r="AD44" s="635"/>
    </row>
    <row r="45" spans="1:30">
      <c r="A45" s="126">
        <v>1948</v>
      </c>
      <c r="B45" s="146">
        <f>compopeinc!R37</f>
        <v>0.39045004599235256</v>
      </c>
      <c r="C45" s="125">
        <f>compopeinc!S37</f>
        <v>0.12774344267396262</v>
      </c>
      <c r="D45" s="125">
        <f>compopeinc!T37</f>
        <v>1.2054849674879997E-2</v>
      </c>
      <c r="E45" s="125">
        <f>compopeinc!U37</f>
        <v>1.1227670978765106E-2</v>
      </c>
      <c r="F45" s="125">
        <f>compopeinc!V37</f>
        <v>4.0219105089332588E-2</v>
      </c>
      <c r="G45" s="125">
        <f>compopeinc!W37</f>
        <v>4.5364712870257229E-3</v>
      </c>
      <c r="H45" s="125">
        <f>compopeinc!X37</f>
        <v>0.10984985740853385</v>
      </c>
      <c r="I45" s="165">
        <f>compopeinc!Y37</f>
        <v>8.4818648879852646E-2</v>
      </c>
      <c r="J45" s="185">
        <f>compopeinc!Z37</f>
        <v>0.30390016786813157</v>
      </c>
      <c r="K45" s="125">
        <f>compopeinc!AA37</f>
        <v>0.12127671244955196</v>
      </c>
      <c r="L45" s="125">
        <f>compopeinc!AB37</f>
        <v>1.0292648597960285E-2</v>
      </c>
      <c r="M45" s="125">
        <f>compopeinc!AC37</f>
        <v>7.6374860043146673E-3</v>
      </c>
      <c r="N45" s="125">
        <f>compopeinc!AD37</f>
        <v>3.3706522159104788E-2</v>
      </c>
      <c r="O45" s="125">
        <f>compopeinc!AE37</f>
        <v>2.5857317460769788E-3</v>
      </c>
      <c r="P45" s="125">
        <f>compopeinc!AF37</f>
        <v>5.6874533111158976E-2</v>
      </c>
      <c r="Q45" s="125">
        <f>compopeinc!AG37</f>
        <v>7.1526533799963918E-2</v>
      </c>
      <c r="R45" s="117">
        <f>compopeinc!AH37</f>
        <v>0.16815388624900554</v>
      </c>
      <c r="S45" s="125">
        <f>compopeinc!AI37</f>
        <v>9.1920161583517887E-2</v>
      </c>
      <c r="T45" s="125">
        <f>compopeinc!AJ37</f>
        <v>4.9186310519823643E-3</v>
      </c>
      <c r="U45" s="125">
        <f>compopeinc!AK37</f>
        <v>3.3411028571901256E-3</v>
      </c>
      <c r="V45" s="125">
        <f>compopeinc!AL37</f>
        <v>1.4769152652469518E-2</v>
      </c>
      <c r="W45" s="125">
        <f>compopeinc!AM37</f>
        <v>5.561475786641434E-4</v>
      </c>
      <c r="X45" s="125">
        <f>compopeinc!AN37</f>
        <v>2.0632512978905539E-2</v>
      </c>
      <c r="Y45" s="165">
        <f>compopeinc!AO37</f>
        <v>3.2016177546275969E-2</v>
      </c>
      <c r="Z45" s="1019"/>
      <c r="AB45" s="635"/>
      <c r="AC45" s="635"/>
      <c r="AD45" s="635"/>
    </row>
    <row r="46" spans="1:30">
      <c r="A46" s="126">
        <v>1949</v>
      </c>
      <c r="B46" s="146">
        <f>compopeinc!R38</f>
        <v>0.38466821936758977</v>
      </c>
      <c r="C46" s="125">
        <f>compopeinc!S38</f>
        <v>0.12345866725890194</v>
      </c>
      <c r="D46" s="125">
        <f>compopeinc!T38</f>
        <v>1.3093513718495767E-2</v>
      </c>
      <c r="E46" s="125">
        <f>compopeinc!U38</f>
        <v>1.2626656420794169E-2</v>
      </c>
      <c r="F46" s="125">
        <f>compopeinc!V38</f>
        <v>3.5642723938634012E-2</v>
      </c>
      <c r="G46" s="125">
        <f>compopeinc!W38</f>
        <v>4.9652339308816221E-3</v>
      </c>
      <c r="H46" s="125">
        <f>compopeinc!X38</f>
        <v>0.12160228218622542</v>
      </c>
      <c r="I46" s="165">
        <f>compopeinc!Y38</f>
        <v>7.3279141913656823E-2</v>
      </c>
      <c r="J46" s="185">
        <f>compopeinc!Z38</f>
        <v>0.29445190363986035</v>
      </c>
      <c r="K46" s="125">
        <f>compopeinc!AA38</f>
        <v>0.11726625785080481</v>
      </c>
      <c r="L46" s="125">
        <f>compopeinc!AB38</f>
        <v>1.0630329817653906E-2</v>
      </c>
      <c r="M46" s="125">
        <f>compopeinc!AC38</f>
        <v>8.4804455593317576E-3</v>
      </c>
      <c r="N46" s="125">
        <f>compopeinc!AD38</f>
        <v>2.9399181787335887E-2</v>
      </c>
      <c r="O46" s="125">
        <f>compopeinc!AE38</f>
        <v>3.053767253433955E-3</v>
      </c>
      <c r="P46" s="125">
        <f>compopeinc!AF38</f>
        <v>6.4795387855214034E-2</v>
      </c>
      <c r="Q46" s="125">
        <f>compopeinc!AG38</f>
        <v>6.0826533516086141E-2</v>
      </c>
      <c r="R46" s="117">
        <f>compopeinc!AH38</f>
        <v>0.16185604925099062</v>
      </c>
      <c r="S46" s="125">
        <f>compopeinc!AI38</f>
        <v>9.0586140552651087E-2</v>
      </c>
      <c r="T46" s="125">
        <f>compopeinc!AJ38</f>
        <v>5.1364993767241329E-3</v>
      </c>
      <c r="U46" s="125">
        <f>compopeinc!AK38</f>
        <v>3.6595591578508584E-3</v>
      </c>
      <c r="V46" s="125">
        <f>compopeinc!AL38</f>
        <v>1.2681459557686835E-2</v>
      </c>
      <c r="W46" s="125">
        <f>compopeinc!AM38</f>
        <v>7.5284333590923489E-4</v>
      </c>
      <c r="X46" s="125">
        <f>compopeinc!AN38</f>
        <v>2.2236276427664025E-2</v>
      </c>
      <c r="Y46" s="165">
        <f>compopeinc!AO38</f>
        <v>2.6803270842504424E-2</v>
      </c>
      <c r="Z46" s="1019"/>
      <c r="AB46" s="635"/>
      <c r="AC46" s="635"/>
      <c r="AD46" s="635"/>
    </row>
    <row r="47" spans="1:30">
      <c r="A47" s="130">
        <v>1950</v>
      </c>
      <c r="B47" s="157">
        <f>compopeinc!R39</f>
        <v>0.39272962567418079</v>
      </c>
      <c r="C47" s="129">
        <f>compopeinc!S39</f>
        <v>0.13397997923485652</v>
      </c>
      <c r="D47" s="129">
        <f>compopeinc!T39</f>
        <v>1.323752109640813E-2</v>
      </c>
      <c r="E47" s="129">
        <f>compopeinc!U39</f>
        <v>1.2730339073442433E-2</v>
      </c>
      <c r="F47" s="129">
        <f>compopeinc!V39</f>
        <v>3.5114494453967249E-2</v>
      </c>
      <c r="G47" s="129">
        <f>compopeinc!W39</f>
        <v>5.6370023444182304E-3</v>
      </c>
      <c r="H47" s="129">
        <f>compopeinc!X39</f>
        <v>0.11973732023764372</v>
      </c>
      <c r="I47" s="169">
        <f>compopeinc!Y39</f>
        <v>7.2292969233444471E-2</v>
      </c>
      <c r="J47" s="187">
        <f>compopeinc!Z39</f>
        <v>0.30481075185023415</v>
      </c>
      <c r="K47" s="129">
        <f>compopeinc!AA39</f>
        <v>0.12612978745162809</v>
      </c>
      <c r="L47" s="129">
        <f>compopeinc!AB39</f>
        <v>1.1262718004840593E-2</v>
      </c>
      <c r="M47" s="129">
        <f>compopeinc!AC39</f>
        <v>8.6480863871759156E-3</v>
      </c>
      <c r="N47" s="129">
        <f>compopeinc!AD39</f>
        <v>2.9653570508180231E-2</v>
      </c>
      <c r="O47" s="129">
        <f>compopeinc!AE39</f>
        <v>3.2546674692923655E-3</v>
      </c>
      <c r="P47" s="129">
        <f>compopeinc!AF39</f>
        <v>6.4467252317181672E-2</v>
      </c>
      <c r="Q47" s="129">
        <f>compopeinc!AG39</f>
        <v>6.1394669711935086E-2</v>
      </c>
      <c r="R47" s="123">
        <f>compopeinc!AH39</f>
        <v>0.17287068874579342</v>
      </c>
      <c r="S47" s="129">
        <f>compopeinc!AI39</f>
        <v>9.866378453476693E-2</v>
      </c>
      <c r="T47" s="129">
        <f>compopeinc!AJ39</f>
        <v>5.4456226098265068E-3</v>
      </c>
      <c r="U47" s="129">
        <f>compopeinc!AK39</f>
        <v>3.8716331052865284E-3</v>
      </c>
      <c r="V47" s="129">
        <f>compopeinc!AL39</f>
        <v>1.3728642773024482E-2</v>
      </c>
      <c r="W47" s="129">
        <f>compopeinc!AM39</f>
        <v>7.0982397241590783E-4</v>
      </c>
      <c r="X47" s="129">
        <f>compopeinc!AN39</f>
        <v>2.151777225081454E-2</v>
      </c>
      <c r="Y47" s="169">
        <f>compopeinc!AO39</f>
        <v>2.8933409499658513E-2</v>
      </c>
      <c r="Z47" s="1019"/>
      <c r="AB47" s="635"/>
      <c r="AC47" s="635"/>
      <c r="AD47" s="635"/>
    </row>
    <row r="48" spans="1:30">
      <c r="A48" s="126">
        <v>1951</v>
      </c>
      <c r="B48" s="146">
        <f>compopeinc!R40</f>
        <v>0.38155736897091591</v>
      </c>
      <c r="C48" s="125">
        <f>compopeinc!S40</f>
        <v>0.13136570141329643</v>
      </c>
      <c r="D48" s="125">
        <f>compopeinc!T40</f>
        <v>1.2349229319678842E-2</v>
      </c>
      <c r="E48" s="125">
        <f>compopeinc!U40</f>
        <v>1.220809548234854E-2</v>
      </c>
      <c r="F48" s="125">
        <f>compopeinc!V40</f>
        <v>3.4598454051076338E-2</v>
      </c>
      <c r="G48" s="125">
        <f>compopeinc!W40</f>
        <v>5.9612390761070583E-3</v>
      </c>
      <c r="H48" s="125">
        <f>compopeinc!X40</f>
        <v>0.11303681149152857</v>
      </c>
      <c r="I48" s="165">
        <f>compopeinc!Y40</f>
        <v>7.2037838136880222E-2</v>
      </c>
      <c r="J48" s="185">
        <f>compopeinc!Z40</f>
        <v>0.29541523636722417</v>
      </c>
      <c r="K48" s="125">
        <f>compopeinc!AA40</f>
        <v>0.12478490392374932</v>
      </c>
      <c r="L48" s="125">
        <f>compopeinc!AB40</f>
        <v>1.0476277278967083E-2</v>
      </c>
      <c r="M48" s="125">
        <f>compopeinc!AC40</f>
        <v>8.1897969056226594E-3</v>
      </c>
      <c r="N48" s="125">
        <f>compopeinc!AD40</f>
        <v>2.9153459563817222E-2</v>
      </c>
      <c r="O48" s="125">
        <f>compopeinc!AE40</f>
        <v>3.3613674209924593E-3</v>
      </c>
      <c r="P48" s="125">
        <f>compopeinc!AF40</f>
        <v>5.8321082483089363E-2</v>
      </c>
      <c r="Q48" s="125">
        <f>compopeinc!AG40</f>
        <v>6.1128348790986033E-2</v>
      </c>
      <c r="R48" s="117">
        <f>compopeinc!AH40</f>
        <v>0.16596793964449996</v>
      </c>
      <c r="S48" s="125">
        <f>compopeinc!AI40</f>
        <v>9.5993820563320287E-2</v>
      </c>
      <c r="T48" s="125">
        <f>compopeinc!AJ40</f>
        <v>4.6279466608299237E-3</v>
      </c>
      <c r="U48" s="125">
        <f>compopeinc!AK40</f>
        <v>3.535213095628697E-3</v>
      </c>
      <c r="V48" s="125">
        <f>compopeinc!AL40</f>
        <v>1.328859311826136E-2</v>
      </c>
      <c r="W48" s="125">
        <f>compopeinc!AM40</f>
        <v>6.9539921507387448E-4</v>
      </c>
      <c r="X48" s="125">
        <f>compopeinc!AN40</f>
        <v>1.9383771868596078E-2</v>
      </c>
      <c r="Y48" s="165">
        <f>compopeinc!AO40</f>
        <v>2.8443195122789793E-2</v>
      </c>
      <c r="Z48" s="1019"/>
      <c r="AB48" s="635"/>
      <c r="AC48" s="635"/>
      <c r="AD48" s="635"/>
    </row>
    <row r="49" spans="1:30">
      <c r="A49" s="126">
        <v>1952</v>
      </c>
      <c r="B49" s="146">
        <f>compopeinc!R41</f>
        <v>0.36875478335780171</v>
      </c>
      <c r="C49" s="125">
        <f>compopeinc!S41</f>
        <v>0.12026042333666188</v>
      </c>
      <c r="D49" s="125">
        <f>compopeinc!T41</f>
        <v>1.2932019908537883E-2</v>
      </c>
      <c r="E49" s="125">
        <f>compopeinc!U41</f>
        <v>1.2900826330804241E-2</v>
      </c>
      <c r="F49" s="125">
        <f>compopeinc!V41</f>
        <v>3.3998527676001929E-2</v>
      </c>
      <c r="G49" s="125">
        <f>compopeinc!W41</f>
        <v>6.2702776147765997E-3</v>
      </c>
      <c r="H49" s="125">
        <f>compopeinc!X41</f>
        <v>0.11264357876714255</v>
      </c>
      <c r="I49" s="165">
        <f>compopeinc!Y41</f>
        <v>6.9749129723876716E-2</v>
      </c>
      <c r="J49" s="185">
        <f>compopeinc!Z41</f>
        <v>0.28208593687947059</v>
      </c>
      <c r="K49" s="125">
        <f>compopeinc!AA41</f>
        <v>0.11358932026353993</v>
      </c>
      <c r="L49" s="125">
        <f>compopeinc!AB41</f>
        <v>1.1124287187055E-2</v>
      </c>
      <c r="M49" s="125">
        <f>compopeinc!AC41</f>
        <v>8.5027817654919676E-3</v>
      </c>
      <c r="N49" s="125">
        <f>compopeinc!AD41</f>
        <v>2.832256725808667E-2</v>
      </c>
      <c r="O49" s="125">
        <f>compopeinc!AE41</f>
        <v>3.627763495116793E-3</v>
      </c>
      <c r="P49" s="125">
        <f>compopeinc!AF41</f>
        <v>5.83065731769934E-2</v>
      </c>
      <c r="Q49" s="125">
        <f>compopeinc!AG41</f>
        <v>5.8612643733186885E-2</v>
      </c>
      <c r="R49" s="117">
        <f>compopeinc!AH41</f>
        <v>0.15544230471236103</v>
      </c>
      <c r="S49" s="125">
        <f>compopeinc!AI41</f>
        <v>8.7860134173382232E-2</v>
      </c>
      <c r="T49" s="125">
        <f>compopeinc!AJ41</f>
        <v>5.3668759168207271E-3</v>
      </c>
      <c r="U49" s="125">
        <f>compopeinc!AK41</f>
        <v>3.6919703507914156E-3</v>
      </c>
      <c r="V49" s="125">
        <f>compopeinc!AL41</f>
        <v>1.2977071379263697E-2</v>
      </c>
      <c r="W49" s="125">
        <f>compopeinc!AM41</f>
        <v>7.7097529098879764E-4</v>
      </c>
      <c r="X49" s="125">
        <f>compopeinc!AN41</f>
        <v>1.7370218393680234E-2</v>
      </c>
      <c r="Y49" s="165">
        <f>compopeinc!AO41</f>
        <v>2.740505920743393E-2</v>
      </c>
      <c r="Z49" s="1019"/>
      <c r="AB49" s="635"/>
      <c r="AC49" s="635"/>
      <c r="AD49" s="635"/>
    </row>
    <row r="50" spans="1:30">
      <c r="A50" s="126">
        <v>1953</v>
      </c>
      <c r="B50" s="146">
        <f>compopeinc!R42</f>
        <v>0.35927097186730056</v>
      </c>
      <c r="C50" s="125">
        <f>compopeinc!S42</f>
        <v>0.11665968485398151</v>
      </c>
      <c r="D50" s="125">
        <f>compopeinc!T42</f>
        <v>1.3434397036811742E-2</v>
      </c>
      <c r="E50" s="125">
        <f>compopeinc!U42</f>
        <v>1.368938123553726E-2</v>
      </c>
      <c r="F50" s="125">
        <f>compopeinc!V42</f>
        <v>3.1315512587254436E-2</v>
      </c>
      <c r="G50" s="125">
        <f>compopeinc!W42</f>
        <v>6.6408142198825723E-3</v>
      </c>
      <c r="H50" s="125">
        <f>compopeinc!X42</f>
        <v>0.11469648008594002</v>
      </c>
      <c r="I50" s="165">
        <f>compopeinc!Y42</f>
        <v>6.2834701847892901E-2</v>
      </c>
      <c r="J50" s="185">
        <f>compopeinc!Z42</f>
        <v>0.27127625972865793</v>
      </c>
      <c r="K50" s="125">
        <f>compopeinc!AA42</f>
        <v>0.11028772896449734</v>
      </c>
      <c r="L50" s="125">
        <f>compopeinc!AB42</f>
        <v>1.1228286399153267E-2</v>
      </c>
      <c r="M50" s="125">
        <f>compopeinc!AC42</f>
        <v>8.9817789526088192E-3</v>
      </c>
      <c r="N50" s="125">
        <f>compopeinc!AD42</f>
        <v>2.6032411766960386E-2</v>
      </c>
      <c r="O50" s="125">
        <f>compopeinc!AE42</f>
        <v>3.962167450518906E-3</v>
      </c>
      <c r="P50" s="125">
        <f>compopeinc!AF42</f>
        <v>5.8135487567839546E-2</v>
      </c>
      <c r="Q50" s="125">
        <f>compopeinc!AG42</f>
        <v>5.2648398627079658E-2</v>
      </c>
      <c r="R50" s="117">
        <f>compopeinc!AH42</f>
        <v>0.14689772989512812</v>
      </c>
      <c r="S50" s="125">
        <f>compopeinc!AI42</f>
        <v>8.4475125359299783E-2</v>
      </c>
      <c r="T50" s="125">
        <f>compopeinc!AJ42</f>
        <v>5.3112103333999251E-3</v>
      </c>
      <c r="U50" s="125">
        <f>compopeinc!AK42</f>
        <v>3.7086531262209388E-3</v>
      </c>
      <c r="V50" s="125">
        <f>compopeinc!AL42</f>
        <v>1.1502225454637255E-2</v>
      </c>
      <c r="W50" s="125">
        <f>compopeinc!AM42</f>
        <v>8.9315240122225716E-4</v>
      </c>
      <c r="X50" s="125">
        <f>compopeinc!AN42</f>
        <v>1.7208369251220896E-2</v>
      </c>
      <c r="Y50" s="165">
        <f>compopeinc!AO42</f>
        <v>2.3798993969127106E-2</v>
      </c>
      <c r="Z50" s="1019"/>
      <c r="AB50" s="635"/>
      <c r="AC50" s="635"/>
      <c r="AD50" s="635"/>
    </row>
    <row r="51" spans="1:30">
      <c r="A51" s="126">
        <v>1954</v>
      </c>
      <c r="B51" s="146">
        <f>compopeinc!R43</f>
        <v>0.36257186453707396</v>
      </c>
      <c r="C51" s="125">
        <f>compopeinc!S43</f>
        <v>0.1139441106499304</v>
      </c>
      <c r="D51" s="125">
        <f>compopeinc!T43</f>
        <v>1.2900346930461342E-2</v>
      </c>
      <c r="E51" s="125">
        <f>compopeinc!U43</f>
        <v>1.7266849496409852E-2</v>
      </c>
      <c r="F51" s="125">
        <f>compopeinc!V43</f>
        <v>3.1816785127643701E-2</v>
      </c>
      <c r="G51" s="125">
        <f>compopeinc!W43</f>
        <v>7.4225173004135361E-3</v>
      </c>
      <c r="H51" s="125">
        <f>compopeinc!X43</f>
        <v>0.11576098316052287</v>
      </c>
      <c r="I51" s="165">
        <f>compopeinc!Y43</f>
        <v>6.34602718716923E-2</v>
      </c>
      <c r="J51" s="185">
        <f>compopeinc!Z43</f>
        <v>0.27250500437677572</v>
      </c>
      <c r="K51" s="125">
        <f>compopeinc!AA43</f>
        <v>0.10814695504334523</v>
      </c>
      <c r="L51" s="125">
        <f>compopeinc!AB43</f>
        <v>9.916397921333758E-3</v>
      </c>
      <c r="M51" s="125">
        <f>compopeinc!AC43</f>
        <v>1.1397308355539535E-2</v>
      </c>
      <c r="N51" s="125">
        <f>compopeinc!AD43</f>
        <v>2.5495216909708879E-2</v>
      </c>
      <c r="O51" s="125">
        <f>compopeinc!AE43</f>
        <v>4.6570536704901551E-3</v>
      </c>
      <c r="P51" s="125">
        <f>compopeinc!AF43</f>
        <v>6.1365278914975778E-2</v>
      </c>
      <c r="Q51" s="125">
        <f>compopeinc!AG43</f>
        <v>5.1526793561382407E-2</v>
      </c>
      <c r="R51" s="117">
        <f>compopeinc!AH43</f>
        <v>0.14641546731391647</v>
      </c>
      <c r="S51" s="125">
        <f>compopeinc!AI43</f>
        <v>8.1552142043491649E-2</v>
      </c>
      <c r="T51" s="125">
        <f>compopeinc!AJ43</f>
        <v>5.9865976466431173E-3</v>
      </c>
      <c r="U51" s="125">
        <f>compopeinc!AK43</f>
        <v>4.8027799692216084E-3</v>
      </c>
      <c r="V51" s="125">
        <f>compopeinc!AL43</f>
        <v>1.1578558640652534E-2</v>
      </c>
      <c r="W51" s="125">
        <f>compopeinc!AM43</f>
        <v>1.1319922906390491E-3</v>
      </c>
      <c r="X51" s="125">
        <f>compopeinc!AN43</f>
        <v>1.7475977591196418E-2</v>
      </c>
      <c r="Y51" s="165">
        <f>compopeinc!AO43</f>
        <v>2.3887419132072114E-2</v>
      </c>
      <c r="Z51" s="1019"/>
      <c r="AB51" s="635"/>
      <c r="AC51" s="635"/>
      <c r="AD51" s="635"/>
    </row>
    <row r="52" spans="1:30">
      <c r="A52" s="126">
        <v>1955</v>
      </c>
      <c r="B52" s="146">
        <f>compopeinc!R44</f>
        <v>0.37065817405790241</v>
      </c>
      <c r="C52" s="125">
        <f>compopeinc!S44</f>
        <v>0.13159083569389315</v>
      </c>
      <c r="D52" s="125">
        <f>compopeinc!T44</f>
        <v>1.2552113430638934E-2</v>
      </c>
      <c r="E52" s="125">
        <f>compopeinc!U44</f>
        <v>1.5338144309687874E-2</v>
      </c>
      <c r="F52" s="125">
        <f>compopeinc!V44</f>
        <v>3.0152331192609922E-2</v>
      </c>
      <c r="G52" s="125">
        <f>compopeinc!W44</f>
        <v>8.1018290769858826E-3</v>
      </c>
      <c r="H52" s="125">
        <f>compopeinc!X44</f>
        <v>0.11252564793795949</v>
      </c>
      <c r="I52" s="165">
        <f>compopeinc!Y44</f>
        <v>6.039727241612719E-2</v>
      </c>
      <c r="J52" s="185">
        <f>compopeinc!Z44</f>
        <v>0.28105825007208113</v>
      </c>
      <c r="K52" s="125">
        <f>compopeinc!AA44</f>
        <v>0.12260795166369402</v>
      </c>
      <c r="L52" s="125">
        <f>compopeinc!AB44</f>
        <v>9.3150424096364749E-3</v>
      </c>
      <c r="M52" s="125">
        <f>compopeinc!AC44</f>
        <v>9.7232718670230717E-3</v>
      </c>
      <c r="N52" s="125">
        <f>compopeinc!AD44</f>
        <v>2.3838920421507554E-2</v>
      </c>
      <c r="O52" s="125">
        <f>compopeinc!AE44</f>
        <v>5.0764926182495966E-3</v>
      </c>
      <c r="P52" s="125">
        <f>compopeinc!AF44</f>
        <v>6.1983840433879216E-2</v>
      </c>
      <c r="Q52" s="125">
        <f>compopeinc!AG44</f>
        <v>4.851273065809112E-2</v>
      </c>
      <c r="R52" s="117">
        <f>compopeinc!AH44</f>
        <v>0.15479503131521369</v>
      </c>
      <c r="S52" s="125">
        <f>compopeinc!AI44</f>
        <v>9.4376942701159316E-2</v>
      </c>
      <c r="T52" s="125">
        <f>compopeinc!AJ44</f>
        <v>5.629902953385198E-3</v>
      </c>
      <c r="U52" s="125">
        <f>compopeinc!AK44</f>
        <v>3.5894380972735142E-3</v>
      </c>
      <c r="V52" s="125">
        <f>compopeinc!AL44</f>
        <v>1.0984636387805126E-2</v>
      </c>
      <c r="W52" s="125">
        <f>compopeinc!AM44</f>
        <v>1.197045722451428E-3</v>
      </c>
      <c r="X52" s="125">
        <f>compopeinc!AN44</f>
        <v>1.6223902446834099E-2</v>
      </c>
      <c r="Y52" s="165">
        <f>compopeinc!AO44</f>
        <v>2.2793163006305024E-2</v>
      </c>
      <c r="Z52" s="1019"/>
      <c r="AB52" s="635"/>
      <c r="AC52" s="635"/>
      <c r="AD52" s="635"/>
    </row>
    <row r="53" spans="1:30">
      <c r="A53" s="126">
        <v>1956</v>
      </c>
      <c r="B53" s="146">
        <f>compopeinc!R45</f>
        <v>0.36168514283682013</v>
      </c>
      <c r="C53" s="125">
        <f>compopeinc!S45</f>
        <v>0.12189586108246048</v>
      </c>
      <c r="D53" s="125">
        <f>compopeinc!T45</f>
        <v>1.2980273695580387E-2</v>
      </c>
      <c r="E53" s="125">
        <f>compopeinc!U45</f>
        <v>1.5824336196003298E-2</v>
      </c>
      <c r="F53" s="125">
        <f>compopeinc!V45</f>
        <v>2.9286716165235819E-2</v>
      </c>
      <c r="G53" s="125">
        <f>compopeinc!W45</f>
        <v>8.7723140212639886E-3</v>
      </c>
      <c r="H53" s="125">
        <f>compopeinc!X45</f>
        <v>0.11366579483046037</v>
      </c>
      <c r="I53" s="165">
        <f>compopeinc!Y45</f>
        <v>5.9259846845815818E-2</v>
      </c>
      <c r="J53" s="185">
        <f>compopeinc!Z45</f>
        <v>0.27256369229474181</v>
      </c>
      <c r="K53" s="125">
        <f>compopeinc!AA45</f>
        <v>0.11396750017187116</v>
      </c>
      <c r="L53" s="125">
        <f>compopeinc!AB45</f>
        <v>1.0967502510454887E-2</v>
      </c>
      <c r="M53" s="125">
        <f>compopeinc!AC45</f>
        <v>1.011146657859534E-2</v>
      </c>
      <c r="N53" s="125">
        <f>compopeinc!AD45</f>
        <v>2.3352135667070076E-2</v>
      </c>
      <c r="O53" s="125">
        <f>compopeinc!AE45</f>
        <v>5.4710739537767606E-3</v>
      </c>
      <c r="P53" s="125">
        <f>compopeinc!AF45</f>
        <v>6.0715653934169785E-2</v>
      </c>
      <c r="Q53" s="125">
        <f>compopeinc!AG45</f>
        <v>4.7978359478803766E-2</v>
      </c>
      <c r="R53" s="117">
        <f>compopeinc!AH45</f>
        <v>0.14635813685198981</v>
      </c>
      <c r="S53" s="125">
        <f>compopeinc!AI45</f>
        <v>8.7760498615462743E-2</v>
      </c>
      <c r="T53" s="125">
        <f>compopeinc!AJ45</f>
        <v>5.7889376634879383E-3</v>
      </c>
      <c r="U53" s="125">
        <f>compopeinc!AK45</f>
        <v>4.1807165065337309E-3</v>
      </c>
      <c r="V53" s="125">
        <f>compopeinc!AL45</f>
        <v>9.9193970724968071E-3</v>
      </c>
      <c r="W53" s="125">
        <f>compopeinc!AM45</f>
        <v>1.2933850488314222E-3</v>
      </c>
      <c r="X53" s="125">
        <f>compopeinc!AN45</f>
        <v>1.6466344380516688E-2</v>
      </c>
      <c r="Y53" s="165">
        <f>compopeinc!AO45</f>
        <v>2.09488575646605E-2</v>
      </c>
      <c r="Z53" s="1019"/>
      <c r="AB53" s="635"/>
      <c r="AC53" s="635"/>
      <c r="AD53" s="635"/>
    </row>
    <row r="54" spans="1:30">
      <c r="A54" s="126">
        <v>1957</v>
      </c>
      <c r="B54" s="146">
        <f>compopeinc!R46</f>
        <v>0.36092704847959062</v>
      </c>
      <c r="C54" s="125">
        <f>compopeinc!S46</f>
        <v>0.11764933054374599</v>
      </c>
      <c r="D54" s="125">
        <f>compopeinc!T46</f>
        <v>1.6371173096804387E-2</v>
      </c>
      <c r="E54" s="125">
        <f>compopeinc!U46</f>
        <v>1.5229055268092014E-2</v>
      </c>
      <c r="F54" s="125">
        <f>compopeinc!V46</f>
        <v>2.8999909630420664E-2</v>
      </c>
      <c r="G54" s="125">
        <f>compopeinc!W46</f>
        <v>9.6603562749429366E-3</v>
      </c>
      <c r="H54" s="125">
        <f>compopeinc!X46</f>
        <v>0.11465232574784541</v>
      </c>
      <c r="I54" s="165">
        <f>compopeinc!Y46</f>
        <v>5.8364897917739092E-2</v>
      </c>
      <c r="J54" s="185">
        <f>compopeinc!Z46</f>
        <v>0.27186759593306214</v>
      </c>
      <c r="K54" s="125">
        <f>compopeinc!AA46</f>
        <v>0.11122817486803838</v>
      </c>
      <c r="L54" s="125">
        <f>compopeinc!AB46</f>
        <v>1.3779873927718447E-2</v>
      </c>
      <c r="M54" s="125">
        <f>compopeinc!AC46</f>
        <v>1.0335346281480111E-2</v>
      </c>
      <c r="N54" s="125">
        <f>compopeinc!AD46</f>
        <v>2.4093542491276876E-2</v>
      </c>
      <c r="O54" s="125">
        <f>compopeinc!AE46</f>
        <v>6.0604913537217441E-3</v>
      </c>
      <c r="P54" s="125">
        <f>compopeinc!AF46</f>
        <v>5.7344156081565754E-2</v>
      </c>
      <c r="Q54" s="125">
        <f>compopeinc!AG46</f>
        <v>4.902601092926083E-2</v>
      </c>
      <c r="R54" s="117">
        <f>compopeinc!AH46</f>
        <v>0.14330121649336838</v>
      </c>
      <c r="S54" s="125">
        <f>compopeinc!AI46</f>
        <v>8.3379125096732412E-2</v>
      </c>
      <c r="T54" s="125">
        <f>compopeinc!AJ46</f>
        <v>5.8224480537361302E-3</v>
      </c>
      <c r="U54" s="125">
        <f>compopeinc!AK46</f>
        <v>4.2644240277788696E-3</v>
      </c>
      <c r="V54" s="125">
        <f>compopeinc!AL46</f>
        <v>1.0240326918502733E-2</v>
      </c>
      <c r="W54" s="125">
        <f>compopeinc!AM46</f>
        <v>1.4849658424020251E-3</v>
      </c>
      <c r="X54" s="125">
        <f>compopeinc!AN46</f>
        <v>1.6632074648285759E-2</v>
      </c>
      <c r="Y54" s="165">
        <f>compopeinc!AO46</f>
        <v>2.1477851905930479E-2</v>
      </c>
      <c r="Z54" s="1019"/>
      <c r="AB54" s="635"/>
      <c r="AC54" s="635"/>
      <c r="AD54" s="635"/>
    </row>
    <row r="55" spans="1:30">
      <c r="A55" s="126">
        <v>1958</v>
      </c>
      <c r="B55" s="146">
        <f>compopeinc!R47</f>
        <v>0.35920612077770847</v>
      </c>
      <c r="C55" s="125">
        <f>compopeinc!S47</f>
        <v>0.10568054792864037</v>
      </c>
      <c r="D55" s="125">
        <f>compopeinc!T47</f>
        <v>1.7789014235970478E-2</v>
      </c>
      <c r="E55" s="125">
        <f>compopeinc!U47</f>
        <v>1.6476996211812762E-2</v>
      </c>
      <c r="F55" s="125">
        <f>compopeinc!V47</f>
        <v>2.9019151738499064E-2</v>
      </c>
      <c r="G55" s="125">
        <f>compopeinc!W47</f>
        <v>1.0139905880987107E-2</v>
      </c>
      <c r="H55" s="125">
        <f>compopeinc!X47</f>
        <v>0.12127155680865784</v>
      </c>
      <c r="I55" s="165">
        <f>compopeinc!Y47</f>
        <v>5.8828947973140873E-2</v>
      </c>
      <c r="J55" s="185">
        <f>compopeinc!Z47</f>
        <v>0.26594384514086139</v>
      </c>
      <c r="K55" s="125">
        <f>compopeinc!AA47</f>
        <v>0.10009525453820127</v>
      </c>
      <c r="L55" s="125">
        <f>compopeinc!AB47</f>
        <v>1.4798112007880242E-2</v>
      </c>
      <c r="M55" s="125">
        <f>compopeinc!AC47</f>
        <v>1.1276289776491012E-2</v>
      </c>
      <c r="N55" s="125">
        <f>compopeinc!AD47</f>
        <v>2.3883952408726539E-2</v>
      </c>
      <c r="O55" s="125">
        <f>compopeinc!AE47</f>
        <v>6.7405854553278166E-3</v>
      </c>
      <c r="P55" s="125">
        <f>compopeinc!AF47</f>
        <v>6.0229590663171316E-2</v>
      </c>
      <c r="Q55" s="125">
        <f>compopeinc!AG47</f>
        <v>4.892006029106314E-2</v>
      </c>
      <c r="R55" s="117">
        <f>compopeinc!AH47</f>
        <v>0.13449912226535374</v>
      </c>
      <c r="S55" s="125">
        <f>compopeinc!AI47</f>
        <v>7.3724071185345394E-2</v>
      </c>
      <c r="T55" s="125">
        <f>compopeinc!AJ47</f>
        <v>6.4087850233802588E-3</v>
      </c>
      <c r="U55" s="125">
        <f>compopeinc!AK47</f>
        <v>4.718355496167499E-3</v>
      </c>
      <c r="V55" s="125">
        <f>compopeinc!AL47</f>
        <v>9.9891429475629564E-3</v>
      </c>
      <c r="W55" s="125">
        <f>compopeinc!AM47</f>
        <v>1.8021054654172638E-3</v>
      </c>
      <c r="X55" s="125">
        <f>compopeinc!AN47</f>
        <v>1.677160509998742E-2</v>
      </c>
      <c r="Y55" s="165">
        <f>compopeinc!AO47</f>
        <v>2.1085057047492944E-2</v>
      </c>
      <c r="Z55" s="1019"/>
      <c r="AB55" s="635"/>
      <c r="AC55" s="635"/>
      <c r="AD55" s="635"/>
    </row>
    <row r="56" spans="1:30">
      <c r="A56" s="128">
        <v>1959</v>
      </c>
      <c r="B56" s="150">
        <f>compopeinc!R48</f>
        <v>0.36507938193446149</v>
      </c>
      <c r="C56" s="127">
        <f>compopeinc!S48</f>
        <v>0.12089914176835466</v>
      </c>
      <c r="D56" s="127">
        <f>compopeinc!T48</f>
        <v>1.6567376596166548E-2</v>
      </c>
      <c r="E56" s="127">
        <f>compopeinc!U48</f>
        <v>1.6706714642951166E-2</v>
      </c>
      <c r="F56" s="127">
        <f>compopeinc!V48</f>
        <v>2.7840400052539606E-2</v>
      </c>
      <c r="G56" s="127">
        <f>compopeinc!W48</f>
        <v>1.1362796973667481E-2</v>
      </c>
      <c r="H56" s="127">
        <f>compopeinc!X48</f>
        <v>0.1165748683713938</v>
      </c>
      <c r="I56" s="167">
        <f>compopeinc!Y48</f>
        <v>5.5128083529388285E-2</v>
      </c>
      <c r="J56" s="186">
        <f>compopeinc!Z48</f>
        <v>0.27296403031256827</v>
      </c>
      <c r="K56" s="127">
        <f>compopeinc!AA48</f>
        <v>0.11502429916613997</v>
      </c>
      <c r="L56" s="127">
        <f>compopeinc!AB48</f>
        <v>1.3559584448065305E-2</v>
      </c>
      <c r="M56" s="127">
        <f>compopeinc!AC48</f>
        <v>1.1461082253528489E-2</v>
      </c>
      <c r="N56" s="127">
        <f>compopeinc!AD48</f>
        <v>2.3271444825138654E-2</v>
      </c>
      <c r="O56" s="127">
        <f>compopeinc!AE48</f>
        <v>7.3029509070377252E-3</v>
      </c>
      <c r="P56" s="127">
        <f>compopeinc!AF48</f>
        <v>5.5763012719112298E-2</v>
      </c>
      <c r="Q56" s="127">
        <f>compopeinc!AG48</f>
        <v>4.6581655993545877E-2</v>
      </c>
      <c r="R56" s="120">
        <f>compopeinc!AH48</f>
        <v>0.14195281186241263</v>
      </c>
      <c r="S56" s="127">
        <f>compopeinc!AI48</f>
        <v>8.3601272986832287E-2</v>
      </c>
      <c r="T56" s="127">
        <f>compopeinc!AJ48</f>
        <v>5.4891200334000086E-3</v>
      </c>
      <c r="U56" s="127">
        <f>compopeinc!AK48</f>
        <v>4.7442571165409644E-3</v>
      </c>
      <c r="V56" s="127">
        <f>compopeinc!AL48</f>
        <v>9.8760443471338378E-3</v>
      </c>
      <c r="W56" s="127">
        <f>compopeinc!AM48</f>
        <v>1.8692631616373898E-3</v>
      </c>
      <c r="X56" s="127">
        <f>compopeinc!AN48</f>
        <v>1.594701281795205E-2</v>
      </c>
      <c r="Y56" s="167">
        <f>compopeinc!AO48</f>
        <v>2.0425841398916053E-2</v>
      </c>
      <c r="Z56" s="1019"/>
      <c r="AB56" s="635"/>
      <c r="AC56" s="635"/>
      <c r="AD56" s="635"/>
    </row>
    <row r="57" spans="1:30">
      <c r="A57" s="126">
        <v>1960</v>
      </c>
      <c r="B57" s="146">
        <f>compopeinc!R49</f>
        <v>0.35849125454353059</v>
      </c>
      <c r="C57" s="125">
        <f>compopeinc!S49</f>
        <v>0.11471704511024174</v>
      </c>
      <c r="D57" s="125">
        <f>compopeinc!T49</f>
        <v>1.8045622945242208E-2</v>
      </c>
      <c r="E57" s="125">
        <f>compopeinc!U49</f>
        <v>1.8706526401282533E-2</v>
      </c>
      <c r="F57" s="125">
        <f>compopeinc!V49</f>
        <v>2.5870014649175481E-2</v>
      </c>
      <c r="G57" s="125">
        <f>compopeinc!W49</f>
        <v>1.2603949800038041E-2</v>
      </c>
      <c r="H57" s="125">
        <f>compopeinc!X49</f>
        <v>0.11785974665677701</v>
      </c>
      <c r="I57" s="165">
        <f>compopeinc!Y49</f>
        <v>5.0688348980773665E-2</v>
      </c>
      <c r="J57" s="185">
        <f>compopeinc!Z49</f>
        <v>0.26424075613218945</v>
      </c>
      <c r="K57" s="125">
        <f>compopeinc!AA49</f>
        <v>0.10864177335041315</v>
      </c>
      <c r="L57" s="125">
        <f>compopeinc!AB49</f>
        <v>1.4670298076742427E-2</v>
      </c>
      <c r="M57" s="125">
        <f>compopeinc!AC49</f>
        <v>1.3313731598178754E-2</v>
      </c>
      <c r="N57" s="125">
        <f>compopeinc!AD49</f>
        <v>2.1486605893472906E-2</v>
      </c>
      <c r="O57" s="125">
        <f>compopeinc!AE49</f>
        <v>8.0062214545283499E-3</v>
      </c>
      <c r="P57" s="125">
        <f>compopeinc!AF49</f>
        <v>5.5551611384707371E-2</v>
      </c>
      <c r="Q57" s="125">
        <f>compopeinc!AG49</f>
        <v>4.2570514374146537E-2</v>
      </c>
      <c r="R57" s="117">
        <f>compopeinc!AH49</f>
        <v>0.13525690309199714</v>
      </c>
      <c r="S57" s="125">
        <f>compopeinc!AI49</f>
        <v>7.9061822093886597E-2</v>
      </c>
      <c r="T57" s="125">
        <f>compopeinc!AJ49</f>
        <v>5.780172476537406E-3</v>
      </c>
      <c r="U57" s="125">
        <f>compopeinc!AK49</f>
        <v>5.8054955082005189E-3</v>
      </c>
      <c r="V57" s="125">
        <f>compopeinc!AL49</f>
        <v>8.7496692412247466E-3</v>
      </c>
      <c r="W57" s="125">
        <f>compopeinc!AM49</f>
        <v>2.0162845086255897E-3</v>
      </c>
      <c r="X57" s="125">
        <f>compopeinc!AN49</f>
        <v>1.5843754304257822E-2</v>
      </c>
      <c r="Y57" s="165">
        <f>compopeinc!AO49</f>
        <v>1.7999704959264434E-2</v>
      </c>
      <c r="Z57" s="1019"/>
      <c r="AB57" s="635"/>
      <c r="AC57" s="635"/>
      <c r="AD57" s="635"/>
    </row>
    <row r="58" spans="1:30">
      <c r="A58" s="126">
        <v>1961</v>
      </c>
      <c r="B58" s="146">
        <f>compopeinc!R50</f>
        <v>0.36024426172355278</v>
      </c>
      <c r="C58" s="125">
        <f>compopeinc!S50</f>
        <v>0.11198434980952544</v>
      </c>
      <c r="D58" s="125">
        <f>compopeinc!T50</f>
        <v>1.8931346030312317E-2</v>
      </c>
      <c r="E58" s="125">
        <f>compopeinc!U50</f>
        <v>1.9162714101957797E-2</v>
      </c>
      <c r="F58" s="125">
        <f>compopeinc!V50</f>
        <v>2.5269170041666168E-2</v>
      </c>
      <c r="G58" s="125">
        <f>compopeinc!W50</f>
        <v>1.3248467527465956E-2</v>
      </c>
      <c r="H58" s="125">
        <f>compopeinc!X50</f>
        <v>0.12092045279850015</v>
      </c>
      <c r="I58" s="165">
        <f>compopeinc!Y50</f>
        <v>5.0727761414124752E-2</v>
      </c>
      <c r="J58" s="185">
        <f>compopeinc!Z50</f>
        <v>0.26535463615686672</v>
      </c>
      <c r="K58" s="125">
        <f>compopeinc!AA50</f>
        <v>0.10462229506751926</v>
      </c>
      <c r="L58" s="125">
        <f>compopeinc!AB50</f>
        <v>1.4756867829372437E-2</v>
      </c>
      <c r="M58" s="125">
        <f>compopeinc!AC50</f>
        <v>1.3168669740115557E-2</v>
      </c>
      <c r="N58" s="125">
        <f>compopeinc!AD50</f>
        <v>2.0681016220997408E-2</v>
      </c>
      <c r="O58" s="125">
        <f>compopeinc!AE50</f>
        <v>8.7391915579070993E-3</v>
      </c>
      <c r="P58" s="125">
        <f>compopeinc!AF50</f>
        <v>6.1314938479910798E-2</v>
      </c>
      <c r="Q58" s="125">
        <f>compopeinc!AG50</f>
        <v>4.2071657261044053E-2</v>
      </c>
      <c r="R58" s="117">
        <f>compopeinc!AH50</f>
        <v>0.13367229906344938</v>
      </c>
      <c r="S58" s="125">
        <f>compopeinc!AI50</f>
        <v>7.7857074548603467E-2</v>
      </c>
      <c r="T58" s="125">
        <f>compopeinc!AJ50</f>
        <v>5.5914917095514494E-3</v>
      </c>
      <c r="U58" s="125">
        <f>compopeinc!AK50</f>
        <v>5.6103876078029908E-3</v>
      </c>
      <c r="V58" s="125">
        <f>compopeinc!AL50</f>
        <v>8.669125735206654E-3</v>
      </c>
      <c r="W58" s="125">
        <f>compopeinc!AM50</f>
        <v>2.2486372240040861E-3</v>
      </c>
      <c r="X58" s="125">
        <f>compopeinc!AN50</f>
        <v>1.5477612004553491E-2</v>
      </c>
      <c r="Y58" s="165">
        <f>compopeinc!AO50</f>
        <v>1.8217970233727218E-2</v>
      </c>
      <c r="Z58" s="1019"/>
      <c r="AB58" s="635"/>
      <c r="AC58" s="635"/>
      <c r="AD58" s="635"/>
    </row>
    <row r="59" spans="1:30">
      <c r="A59" s="118">
        <v>1962</v>
      </c>
      <c r="B59" s="146">
        <f>compopeinc!R51</f>
        <v>0.36224448680877686</v>
      </c>
      <c r="C59" s="147">
        <f>compopeinc!S51</f>
        <v>0.11398879088220326</v>
      </c>
      <c r="D59" s="147">
        <f>compopeinc!T51</f>
        <v>2.0144691947573502E-2</v>
      </c>
      <c r="E59" s="147">
        <f>compopeinc!U51</f>
        <v>1.9870753450902393E-2</v>
      </c>
      <c r="F59" s="147">
        <f>compopeinc!V51</f>
        <v>2.3539613481566194E-2</v>
      </c>
      <c r="G59" s="147">
        <f>compopeinc!W51</f>
        <v>1.2405351248219461E-2</v>
      </c>
      <c r="H59" s="147">
        <f>compopeinc!X51</f>
        <v>0.12192371359475024</v>
      </c>
      <c r="I59" s="153">
        <f>compopeinc!Y51</f>
        <v>5.037158121308493E-2</v>
      </c>
      <c r="J59" s="181">
        <f>compopeinc!Z51</f>
        <v>0.26631519198417664</v>
      </c>
      <c r="K59" s="147">
        <f>compopeinc!AA51</f>
        <v>0.10642460525594871</v>
      </c>
      <c r="L59" s="147">
        <f>compopeinc!AB51</f>
        <v>1.5280457108573443E-2</v>
      </c>
      <c r="M59" s="147">
        <f>compopeinc!AC51</f>
        <v>1.3637790152289678E-2</v>
      </c>
      <c r="N59" s="147">
        <f>compopeinc!AD51</f>
        <v>1.9373907998775992E-2</v>
      </c>
      <c r="O59" s="147">
        <f>compopeinc!AE51</f>
        <v>7.9638632852376944E-3</v>
      </c>
      <c r="P59" s="147">
        <f>compopeinc!AF51</f>
        <v>6.1600628805200959E-2</v>
      </c>
      <c r="Q59" s="147">
        <f>compopeinc!AG51</f>
        <v>4.2033925234870234E-2</v>
      </c>
      <c r="R59" s="117">
        <f>compopeinc!AH51</f>
        <v>0.13373741507530212</v>
      </c>
      <c r="S59" s="116">
        <f>compopeinc!AI51</f>
        <v>7.9063773781776606E-2</v>
      </c>
      <c r="T59" s="116">
        <f>compopeinc!AJ51</f>
        <v>5.5408951808215128E-3</v>
      </c>
      <c r="U59" s="116">
        <f>compopeinc!AK51</f>
        <v>5.9193868393758679E-3</v>
      </c>
      <c r="V59" s="116">
        <f>compopeinc!AL51</f>
        <v>8.0429752990361699E-3</v>
      </c>
      <c r="W59" s="116">
        <f>compopeinc!AM51</f>
        <v>1.8457513882595984E-3</v>
      </c>
      <c r="X59" s="116">
        <f>compopeinc!AN51</f>
        <v>1.5290025912995137E-2</v>
      </c>
      <c r="Y59" s="145">
        <f>compopeinc!AO51</f>
        <v>1.8034600244093521E-2</v>
      </c>
      <c r="Z59" s="1019"/>
      <c r="AB59" s="635"/>
      <c r="AC59" s="635"/>
      <c r="AD59" s="635"/>
    </row>
    <row r="60" spans="1:30">
      <c r="A60" s="118">
        <v>1963</v>
      </c>
      <c r="B60" s="146">
        <f>compopeinc!R52</f>
        <v>0.36707518994808197</v>
      </c>
      <c r="C60" s="147">
        <f>compopeinc!S52</f>
        <v>0.11755492171349323</v>
      </c>
      <c r="D60" s="147">
        <f>compopeinc!T52</f>
        <v>2.0377598845950258E-2</v>
      </c>
      <c r="E60" s="147">
        <f>compopeinc!U52</f>
        <v>1.9694018430316002E-2</v>
      </c>
      <c r="F60" s="147">
        <f>compopeinc!V52</f>
        <v>2.3161794321415203E-2</v>
      </c>
      <c r="G60" s="147">
        <f>compopeinc!W52</f>
        <v>1.6810396168454748E-2</v>
      </c>
      <c r="H60" s="147">
        <f>compopeinc!X52</f>
        <v>0.11960329965328804</v>
      </c>
      <c r="I60" s="153">
        <f>compopeinc!Y52</f>
        <v>4.987316064268995E-2</v>
      </c>
      <c r="J60" s="181">
        <f>compopeinc!Z52</f>
        <v>0.27015472948551178</v>
      </c>
      <c r="K60" s="147">
        <f>compopeinc!AA52</f>
        <v>0.10972061039262196</v>
      </c>
      <c r="L60" s="147">
        <f>compopeinc!AB52</f>
        <v>1.5137484983939312E-2</v>
      </c>
      <c r="M60" s="147">
        <f>compopeinc!AC52</f>
        <v>1.3511721990513845E-2</v>
      </c>
      <c r="N60" s="147">
        <f>compopeinc!AD52</f>
        <v>1.8965007146316642E-2</v>
      </c>
      <c r="O60" s="147">
        <f>compopeinc!AE52</f>
        <v>1.0982380402681669E-2</v>
      </c>
      <c r="P60" s="147">
        <f>compopeinc!AF52</f>
        <v>6.0397045931785111E-2</v>
      </c>
      <c r="Q60" s="147">
        <f>compopeinc!AG52</f>
        <v>4.1440474585125467E-2</v>
      </c>
      <c r="R60" s="117">
        <f>compopeinc!AH52</f>
        <v>0.13555745780467987</v>
      </c>
      <c r="S60" s="116">
        <f>compopeinc!AI52</f>
        <v>8.1319564753412121E-2</v>
      </c>
      <c r="T60" s="116">
        <f>compopeinc!AJ52</f>
        <v>5.0482652686822064E-3</v>
      </c>
      <c r="U60" s="116">
        <f>compopeinc!AK52</f>
        <v>5.516158069200635E-3</v>
      </c>
      <c r="V60" s="116">
        <f>compopeinc!AL52</f>
        <v>7.9225830048506828E-3</v>
      </c>
      <c r="W60" s="116">
        <f>compopeinc!AM52</f>
        <v>2.8923124360812381E-3</v>
      </c>
      <c r="X60" s="116">
        <f>compopeinc!AN52</f>
        <v>1.4928004774983586E-2</v>
      </c>
      <c r="Y60" s="145">
        <f>compopeinc!AO52</f>
        <v>1.7930567293495406E-2</v>
      </c>
      <c r="Z60" s="1019"/>
      <c r="AB60" s="635"/>
      <c r="AC60" s="635"/>
      <c r="AD60" s="635"/>
    </row>
    <row r="61" spans="1:30">
      <c r="A61" s="118">
        <v>1964</v>
      </c>
      <c r="B61" s="146">
        <f>compopeinc!R53</f>
        <v>0.37190589308738708</v>
      </c>
      <c r="C61" s="147">
        <f>compopeinc!S53</f>
        <v>0.12110537443277193</v>
      </c>
      <c r="D61" s="147">
        <f>compopeinc!T53</f>
        <v>2.0610495302541693E-2</v>
      </c>
      <c r="E61" s="147">
        <f>compopeinc!U53</f>
        <v>1.9519722056681024E-2</v>
      </c>
      <c r="F61" s="147">
        <f>compopeinc!V53</f>
        <v>2.278795524577017E-2</v>
      </c>
      <c r="G61" s="147">
        <f>compopeinc!W53</f>
        <v>2.1195233049746756E-2</v>
      </c>
      <c r="H61" s="147">
        <f>compopeinc!X53</f>
        <v>0.11730633805871504</v>
      </c>
      <c r="I61" s="153">
        <f>compopeinc!Y53</f>
        <v>4.9380765587811688E-2</v>
      </c>
      <c r="J61" s="181">
        <f>compopeinc!Z53</f>
        <v>0.27399426698684692</v>
      </c>
      <c r="K61" s="147">
        <f>compopeinc!AA53</f>
        <v>0.11300288945270714</v>
      </c>
      <c r="L61" s="147">
        <f>compopeinc!AB53</f>
        <v>1.4996727210733144E-2</v>
      </c>
      <c r="M61" s="147">
        <f>compopeinc!AC53</f>
        <v>1.3387515434485454E-2</v>
      </c>
      <c r="N61" s="147">
        <f>compopeinc!AD53</f>
        <v>1.8560267993324463E-2</v>
      </c>
      <c r="O61" s="147">
        <f>compopeinc!AE53</f>
        <v>1.3986700476209065E-2</v>
      </c>
      <c r="P61" s="147">
        <f>compopeinc!AF53</f>
        <v>5.9206217305931078E-2</v>
      </c>
      <c r="Q61" s="147">
        <f>compopeinc!AG53</f>
        <v>4.085395510027974E-2</v>
      </c>
      <c r="R61" s="117">
        <f>compopeinc!AH53</f>
        <v>0.13737750053405762</v>
      </c>
      <c r="S61" s="116">
        <f>compopeinc!AI53</f>
        <v>8.3567291997772783E-2</v>
      </c>
      <c r="T61" s="116">
        <f>compopeinc!AJ53</f>
        <v>4.5589348830602124E-3</v>
      </c>
      <c r="U61" s="116">
        <f>compopeinc!AK53</f>
        <v>5.115702000781857E-3</v>
      </c>
      <c r="V61" s="116">
        <f>compopeinc!AL53</f>
        <v>7.8034352026949659E-3</v>
      </c>
      <c r="W61" s="116">
        <f>compopeinc!AM53</f>
        <v>3.934657544012855E-3</v>
      </c>
      <c r="X61" s="116">
        <f>compopeinc!AN53</f>
        <v>1.4569251057828232E-2</v>
      </c>
      <c r="Y61" s="145">
        <f>compopeinc!AO53</f>
        <v>1.7828229856354575E-2</v>
      </c>
      <c r="Z61" s="1019"/>
      <c r="AB61" s="635"/>
      <c r="AC61" s="635"/>
      <c r="AD61" s="635"/>
    </row>
    <row r="62" spans="1:30">
      <c r="A62" s="118">
        <v>1965</v>
      </c>
      <c r="B62" s="146">
        <f>compopeinc!R54</f>
        <v>0.36873914301395416</v>
      </c>
      <c r="C62" s="147">
        <f>compopeinc!S54</f>
        <v>0.12085560114931444</v>
      </c>
      <c r="D62" s="147">
        <f>compopeinc!T54</f>
        <v>2.0088591995861996E-2</v>
      </c>
      <c r="E62" s="147">
        <f>compopeinc!U54</f>
        <v>1.8530723182050783E-2</v>
      </c>
      <c r="F62" s="147">
        <f>compopeinc!V54</f>
        <v>2.2505734458404786E-2</v>
      </c>
      <c r="G62" s="147">
        <f>compopeinc!W54</f>
        <v>2.1908412339425365E-2</v>
      </c>
      <c r="H62" s="147">
        <f>compopeinc!X54</f>
        <v>0.11616156022806615</v>
      </c>
      <c r="I62" s="153">
        <f>compopeinc!Y54</f>
        <v>4.8688509857200753E-2</v>
      </c>
      <c r="J62" s="181">
        <f>compopeinc!Z54</f>
        <v>0.27138657867908478</v>
      </c>
      <c r="K62" s="147">
        <f>compopeinc!AA54</f>
        <v>0.11266196969470726</v>
      </c>
      <c r="L62" s="147">
        <f>compopeinc!AB54</f>
        <v>1.4247603798053923E-2</v>
      </c>
      <c r="M62" s="147">
        <f>compopeinc!AC54</f>
        <v>1.2617484764603334E-2</v>
      </c>
      <c r="N62" s="147">
        <f>compopeinc!AD54</f>
        <v>1.8294136968994328E-2</v>
      </c>
      <c r="O62" s="147">
        <f>compopeinc!AE54</f>
        <v>1.4310032496977671E-2</v>
      </c>
      <c r="P62" s="147">
        <f>compopeinc!AF54</f>
        <v>5.908503659979418E-2</v>
      </c>
      <c r="Q62" s="147">
        <f>compopeinc!AG54</f>
        <v>4.0170327988732192E-2</v>
      </c>
      <c r="R62" s="117">
        <f>compopeinc!AH54</f>
        <v>0.13579929620027542</v>
      </c>
      <c r="S62" s="116">
        <f>compopeinc!AI54</f>
        <v>8.2164275457806454E-2</v>
      </c>
      <c r="T62" s="116">
        <f>compopeinc!AJ54</f>
        <v>4.7002376973848924E-3</v>
      </c>
      <c r="U62" s="116">
        <f>compopeinc!AK54</f>
        <v>4.8141314859899446E-3</v>
      </c>
      <c r="V62" s="116">
        <f>compopeinc!AL54</f>
        <v>7.7808054895541203E-3</v>
      </c>
      <c r="W62" s="116">
        <f>compopeinc!AM54</f>
        <v>4.1008766322152071E-3</v>
      </c>
      <c r="X62" s="116">
        <f>compopeinc!AN54</f>
        <v>1.457477116133187E-2</v>
      </c>
      <c r="Y62" s="145">
        <f>compopeinc!AO54</f>
        <v>1.7664202019699368E-2</v>
      </c>
      <c r="Z62" s="1019"/>
      <c r="AB62" s="635"/>
      <c r="AC62" s="635"/>
      <c r="AD62" s="635"/>
    </row>
    <row r="63" spans="1:30">
      <c r="A63" s="118">
        <v>1966</v>
      </c>
      <c r="B63" s="146">
        <f>compopeinc!R55</f>
        <v>0.36557239294052124</v>
      </c>
      <c r="C63" s="147">
        <f>compopeinc!S55</f>
        <v>0.12059708521545046</v>
      </c>
      <c r="D63" s="147">
        <f>compopeinc!T55</f>
        <v>1.9570210726309673E-2</v>
      </c>
      <c r="E63" s="147">
        <f>compopeinc!U55</f>
        <v>1.7547679079510922E-2</v>
      </c>
      <c r="F63" s="147">
        <f>compopeinc!V55</f>
        <v>2.2223694337448318E-2</v>
      </c>
      <c r="G63" s="147">
        <f>compopeinc!W55</f>
        <v>2.2621119714096909E-2</v>
      </c>
      <c r="H63" s="147">
        <f>compopeinc!X55</f>
        <v>0.11501443320122889</v>
      </c>
      <c r="I63" s="153">
        <f>compopeinc!Y55</f>
        <v>4.7998160379668441E-2</v>
      </c>
      <c r="J63" s="181">
        <f>compopeinc!Z55</f>
        <v>0.26877889037132263</v>
      </c>
      <c r="K63" s="147">
        <f>compopeinc!AA55</f>
        <v>0.11231286808653314</v>
      </c>
      <c r="L63" s="147">
        <f>compopeinc!AB55</f>
        <v>1.3503970078111986E-2</v>
      </c>
      <c r="M63" s="147">
        <f>compopeinc!AC55</f>
        <v>1.1852259412565385E-2</v>
      </c>
      <c r="N63" s="147">
        <f>compopeinc!AD55</f>
        <v>1.802832519736065E-2</v>
      </c>
      <c r="O63" s="147">
        <f>compopeinc!AE55</f>
        <v>1.4634196508168364E-2</v>
      </c>
      <c r="P63" s="147">
        <f>compopeinc!AF55</f>
        <v>5.895730622357441E-2</v>
      </c>
      <c r="Q63" s="147">
        <f>compopeinc!AG55</f>
        <v>3.9489986195245075E-2</v>
      </c>
      <c r="R63" s="117">
        <f>compopeinc!AH55</f>
        <v>0.13422109186649323</v>
      </c>
      <c r="S63" s="116">
        <f>compopeinc!AI55</f>
        <v>8.0762864327476452E-2</v>
      </c>
      <c r="T63" s="116">
        <f>compopeinc!AJ55</f>
        <v>4.8405602838640042E-3</v>
      </c>
      <c r="U63" s="116">
        <f>compopeinc!AK55</f>
        <v>4.5142358498472031E-3</v>
      </c>
      <c r="V63" s="116">
        <f>compopeinc!AL55</f>
        <v>7.7575334306259789E-3</v>
      </c>
      <c r="W63" s="116">
        <f>compopeinc!AM55</f>
        <v>4.2676329242412533E-3</v>
      </c>
      <c r="X63" s="116">
        <f>compopeinc!AN55</f>
        <v>1.4578540814099802E-2</v>
      </c>
      <c r="Y63" s="145">
        <f>compopeinc!AO55</f>
        <v>1.7499729703266364E-2</v>
      </c>
      <c r="Z63" s="1019"/>
      <c r="AB63" s="635"/>
      <c r="AC63" s="635"/>
      <c r="AD63" s="635"/>
    </row>
    <row r="64" spans="1:30">
      <c r="A64" s="118">
        <v>1967</v>
      </c>
      <c r="B64" s="160">
        <f>compopeinc!R56</f>
        <v>0.35779417306184769</v>
      </c>
      <c r="C64" s="159">
        <f>compopeinc!S56</f>
        <v>0.11325652312130019</v>
      </c>
      <c r="D64" s="159">
        <f>compopeinc!T56</f>
        <v>1.9520019023390209E-2</v>
      </c>
      <c r="E64" s="159">
        <f>compopeinc!U56</f>
        <v>1.697127782064848E-2</v>
      </c>
      <c r="F64" s="159">
        <f>compopeinc!V56</f>
        <v>2.1921535994971649E-2</v>
      </c>
      <c r="G64" s="159">
        <f>compopeinc!W56</f>
        <v>1.9405371152577271E-2</v>
      </c>
      <c r="H64" s="159">
        <f>compopeinc!X56</f>
        <v>0.11980783209363575</v>
      </c>
      <c r="I64" s="153">
        <f>compopeinc!Y56</f>
        <v>4.6911593780126708E-2</v>
      </c>
      <c r="J64" s="181">
        <f>compopeinc!Z56</f>
        <v>0.26206382364034653</v>
      </c>
      <c r="K64" s="159">
        <f>compopeinc!AA56</f>
        <v>0.10492199828147325</v>
      </c>
      <c r="L64" s="159">
        <f>compopeinc!AB56</f>
        <v>1.3786977122999079E-2</v>
      </c>
      <c r="M64" s="159">
        <f>compopeinc!AC56</f>
        <v>1.1526446916417134E-2</v>
      </c>
      <c r="N64" s="159">
        <f>compopeinc!AD56</f>
        <v>1.7950145127106194E-2</v>
      </c>
      <c r="O64" s="159">
        <f>compopeinc!AE56</f>
        <v>1.2279215952145808E-2</v>
      </c>
      <c r="P64" s="159">
        <f>compopeinc!AF56</f>
        <v>6.2672368431857653E-2</v>
      </c>
      <c r="Q64" s="147">
        <f>compopeinc!AG56</f>
        <v>3.8926678526597945E-2</v>
      </c>
      <c r="R64" s="117">
        <f>compopeinc!AH56</f>
        <v>0.13024013489484787</v>
      </c>
      <c r="S64" s="116">
        <f>compopeinc!AI56</f>
        <v>7.5473157006715794E-2</v>
      </c>
      <c r="T64" s="116">
        <f>compopeinc!AJ56</f>
        <v>5.0299092724821817E-3</v>
      </c>
      <c r="U64" s="116">
        <f>compopeinc!AK56</f>
        <v>4.6229056369982962E-3</v>
      </c>
      <c r="V64" s="116">
        <f>compopeinc!AL56</f>
        <v>8.0340429669038937E-3</v>
      </c>
      <c r="W64" s="116">
        <f>compopeinc!AM56</f>
        <v>3.6341901026337212E-3</v>
      </c>
      <c r="X64" s="116">
        <f>compopeinc!AN56</f>
        <v>1.5562941640611368E-2</v>
      </c>
      <c r="Y64" s="145">
        <f>compopeinc!AO56</f>
        <v>1.7882986710159036E-2</v>
      </c>
      <c r="Z64" s="1019"/>
      <c r="AB64" s="635"/>
      <c r="AC64" s="635"/>
      <c r="AD64" s="635"/>
    </row>
    <row r="65" spans="1:31">
      <c r="A65" s="118">
        <v>1968</v>
      </c>
      <c r="B65" s="160">
        <f>compopeinc!R57</f>
        <v>0.35305719263851643</v>
      </c>
      <c r="C65" s="159">
        <f>compopeinc!S57</f>
        <v>0.10783876853500937</v>
      </c>
      <c r="D65" s="159">
        <f>compopeinc!T57</f>
        <v>1.9979094436631303E-2</v>
      </c>
      <c r="E65" s="159">
        <f>compopeinc!U57</f>
        <v>1.6308337981294323E-2</v>
      </c>
      <c r="F65" s="159">
        <f>compopeinc!V57</f>
        <v>2.1682230487544574E-2</v>
      </c>
      <c r="G65" s="159">
        <f>compopeinc!W57</f>
        <v>1.921557987796476E-2</v>
      </c>
      <c r="H65" s="159">
        <f>compopeinc!X57</f>
        <v>0.121708134089972</v>
      </c>
      <c r="I65" s="153">
        <f>compopeinc!Y57</f>
        <v>4.6325040202623478E-2</v>
      </c>
      <c r="J65" s="181">
        <f>compopeinc!Z57</f>
        <v>0.2576430831104517</v>
      </c>
      <c r="K65" s="159">
        <f>compopeinc!AA57</f>
        <v>9.9926234121693616E-2</v>
      </c>
      <c r="L65" s="159">
        <f>compopeinc!AB57</f>
        <v>1.4219514174327465E-2</v>
      </c>
      <c r="M65" s="159">
        <f>compopeinc!AC57</f>
        <v>1.1082796057690317E-2</v>
      </c>
      <c r="N65" s="159">
        <f>compopeinc!AD57</f>
        <v>1.7856991995710725E-2</v>
      </c>
      <c r="O65" s="159">
        <f>compopeinc!AE57</f>
        <v>1.2123713388698235E-2</v>
      </c>
      <c r="P65" s="159">
        <f>compopeinc!AF57</f>
        <v>6.3770520180933904E-2</v>
      </c>
      <c r="Q65" s="147">
        <f>compopeinc!AG57</f>
        <v>3.8663312318162328E-2</v>
      </c>
      <c r="R65" s="117">
        <f>compopeinc!AH57</f>
        <v>0.12826205417513847</v>
      </c>
      <c r="S65" s="116">
        <f>compopeinc!AI57</f>
        <v>7.2453574219055378E-2</v>
      </c>
      <c r="T65" s="116">
        <f>compopeinc!AJ57</f>
        <v>5.2571406884727463E-3</v>
      </c>
      <c r="U65" s="116">
        <f>compopeinc!AK57</f>
        <v>4.5930204960907845E-3</v>
      </c>
      <c r="V65" s="116">
        <f>compopeinc!AL57</f>
        <v>8.1298283495812203E-3</v>
      </c>
      <c r="W65" s="116">
        <f>compopeinc!AM57</f>
        <v>3.8547083561808332E-3</v>
      </c>
      <c r="X65" s="116">
        <f>compopeinc!AN57</f>
        <v>1.5904069894252588E-2</v>
      </c>
      <c r="Y65" s="145">
        <f>compopeinc!AO57</f>
        <v>1.806971452902181E-2</v>
      </c>
      <c r="Z65" s="1019"/>
      <c r="AB65" s="635"/>
      <c r="AC65" s="635"/>
      <c r="AD65" s="635"/>
    </row>
    <row r="66" spans="1:31">
      <c r="A66" s="118">
        <v>1969</v>
      </c>
      <c r="B66" s="160">
        <f>compopeinc!R58</f>
        <v>0.3437247690744698</v>
      </c>
      <c r="C66" s="159">
        <f>compopeinc!S58</f>
        <v>9.6075426354409063E-2</v>
      </c>
      <c r="D66" s="159">
        <f>compopeinc!T58</f>
        <v>2.1674085915475157E-2</v>
      </c>
      <c r="E66" s="159">
        <f>compopeinc!U58</f>
        <v>1.6131788698788729E-2</v>
      </c>
      <c r="F66" s="159">
        <f>compopeinc!V58</f>
        <v>2.111103440581287E-2</v>
      </c>
      <c r="G66" s="159">
        <f>compopeinc!W58</f>
        <v>1.9521971140339454E-2</v>
      </c>
      <c r="H66" s="159">
        <f>compopeinc!X58</f>
        <v>0.12435581926176106</v>
      </c>
      <c r="I66" s="153">
        <f>compopeinc!Y58</f>
        <v>4.4854648521842254E-2</v>
      </c>
      <c r="J66" s="181">
        <f>compopeinc!Z58</f>
        <v>0.24776235828176141</v>
      </c>
      <c r="K66" s="159">
        <f>compopeinc!AA58</f>
        <v>8.9590612045339926E-2</v>
      </c>
      <c r="L66" s="159">
        <f>compopeinc!AB58</f>
        <v>1.5319845402956101E-2</v>
      </c>
      <c r="M66" s="159">
        <f>compopeinc!AC58</f>
        <v>1.0860552568148021E-2</v>
      </c>
      <c r="N66" s="159">
        <f>compopeinc!AD58</f>
        <v>1.7517022870949282E-2</v>
      </c>
      <c r="O66" s="159">
        <f>compopeinc!AE58</f>
        <v>1.2076494502975654E-2</v>
      </c>
      <c r="P66" s="159">
        <f>compopeinc!AF58</f>
        <v>6.4697688086062397E-2</v>
      </c>
      <c r="Q66" s="147">
        <f>compopeinc!AG58</f>
        <v>3.7700145854040537E-2</v>
      </c>
      <c r="R66" s="117">
        <f>compopeinc!AH58</f>
        <v>0.12078393716365099</v>
      </c>
      <c r="S66" s="116">
        <f>compopeinc!AI58</f>
        <v>6.5092187112048047E-2</v>
      </c>
      <c r="T66" s="116">
        <f>compopeinc!AJ58</f>
        <v>5.7160128705356309E-3</v>
      </c>
      <c r="U66" s="116">
        <f>compopeinc!AK58</f>
        <v>4.4786982433826436E-3</v>
      </c>
      <c r="V66" s="116">
        <f>compopeinc!AL58</f>
        <v>8.1322870788838146E-3</v>
      </c>
      <c r="W66" s="116">
        <f>compopeinc!AM58</f>
        <v>3.2921812877375204E-3</v>
      </c>
      <c r="X66" s="116">
        <f>compopeinc!AN58</f>
        <v>1.6145070644475016E-2</v>
      </c>
      <c r="Y66" s="145">
        <f>compopeinc!AO58</f>
        <v>1.7927499173851152E-2</v>
      </c>
      <c r="Z66" s="1019"/>
      <c r="AB66" s="635"/>
      <c r="AC66" s="635"/>
      <c r="AD66" s="635"/>
    </row>
    <row r="67" spans="1:31">
      <c r="A67" s="124">
        <v>1970</v>
      </c>
      <c r="B67" s="164">
        <f>compopeinc!R59</f>
        <v>0.3408848523395136</v>
      </c>
      <c r="C67" s="163">
        <f>compopeinc!S59</f>
        <v>8.7180884779800655E-2</v>
      </c>
      <c r="D67" s="163">
        <f>compopeinc!T59</f>
        <v>2.4299433459614661E-2</v>
      </c>
      <c r="E67" s="163">
        <f>compopeinc!U59</f>
        <v>1.7117631339310106E-2</v>
      </c>
      <c r="F67" s="163">
        <f>compopeinc!V59</f>
        <v>2.1147097996702738E-2</v>
      </c>
      <c r="G67" s="163">
        <f>compopeinc!W59</f>
        <v>2.0383114865259563E-2</v>
      </c>
      <c r="H67" s="163">
        <f>compopeinc!X59</f>
        <v>0.1262602480603818</v>
      </c>
      <c r="I67" s="155">
        <f>compopeinc!Y59</f>
        <v>4.4496451207919077E-2</v>
      </c>
      <c r="J67" s="184">
        <f>compopeinc!Z59</f>
        <v>0.24341731297317892</v>
      </c>
      <c r="K67" s="163">
        <f>compopeinc!AA59</f>
        <v>8.1552017566452112E-2</v>
      </c>
      <c r="L67" s="163">
        <f>compopeinc!AB59</f>
        <v>1.7132408439934698E-2</v>
      </c>
      <c r="M67" s="163">
        <f>compopeinc!AC59</f>
        <v>1.1327478564760551E-2</v>
      </c>
      <c r="N67" s="163">
        <f>compopeinc!AD59</f>
        <v>1.7738688710959984E-2</v>
      </c>
      <c r="O67" s="163">
        <f>compopeinc!AE59</f>
        <v>1.2471614061145112E-2</v>
      </c>
      <c r="P67" s="163">
        <f>compopeinc!AF59</f>
        <v>6.5411251206764234E-2</v>
      </c>
      <c r="Q67" s="156">
        <f>compopeinc!AG59</f>
        <v>3.7783849093724925E-2</v>
      </c>
      <c r="R67" s="123">
        <f>compopeinc!AH59</f>
        <v>0.11521962587721646</v>
      </c>
      <c r="S67" s="122">
        <f>compopeinc!AI59</f>
        <v>5.8409572433310603E-2</v>
      </c>
      <c r="T67" s="122">
        <f>compopeinc!AJ59</f>
        <v>6.4890252280721313E-3</v>
      </c>
      <c r="U67" s="122">
        <f>compopeinc!AK59</f>
        <v>4.6348387311272781E-3</v>
      </c>
      <c r="V67" s="122">
        <f>compopeinc!AL59</f>
        <v>8.5164238562557143E-3</v>
      </c>
      <c r="W67" s="122">
        <f>compopeinc!AM59</f>
        <v>2.8646424136290903E-3</v>
      </c>
      <c r="X67" s="122">
        <f>compopeinc!AN59</f>
        <v>1.573495206152516E-2</v>
      </c>
      <c r="Y67" s="183">
        <f>compopeinc!AO59</f>
        <v>1.8570170299262452E-2</v>
      </c>
      <c r="Z67" s="1019"/>
      <c r="AB67" s="1184">
        <f>$S67*'TB2g(Details)'!U3</f>
        <v>1.0609789553988041E-3</v>
      </c>
      <c r="AC67" s="1184">
        <f>$S67*'TB2g(Details)'!V3</f>
        <v>2.8207398956750188E-2</v>
      </c>
      <c r="AD67" s="1184">
        <f>$S67*'TB2g(Details)'!W3</f>
        <v>2.9141194521161626E-2</v>
      </c>
      <c r="AE67" s="1180">
        <f>AC67+AD67</f>
        <v>5.7348593477911811E-2</v>
      </c>
    </row>
    <row r="68" spans="1:31">
      <c r="A68" s="118">
        <v>1971</v>
      </c>
      <c r="B68" s="160">
        <f>compopeinc!R60</f>
        <v>0.34367300270241685</v>
      </c>
      <c r="C68" s="159">
        <f>compopeinc!S60</f>
        <v>8.8742055383054519E-2</v>
      </c>
      <c r="D68" s="159">
        <f>compopeinc!T60</f>
        <v>2.3811399382586911E-2</v>
      </c>
      <c r="E68" s="159">
        <f>compopeinc!U60</f>
        <v>1.6425516355242423E-2</v>
      </c>
      <c r="F68" s="159">
        <f>compopeinc!V60</f>
        <v>2.1620866543180028E-2</v>
      </c>
      <c r="G68" s="159">
        <f>compopeinc!W60</f>
        <v>2.1612869641132619E-2</v>
      </c>
      <c r="H68" s="159">
        <f>compopeinc!X60</f>
        <v>0.12624878285418764</v>
      </c>
      <c r="I68" s="153">
        <f>compopeinc!Y60</f>
        <v>4.5211506670991053E-2</v>
      </c>
      <c r="J68" s="181">
        <f>compopeinc!Z60</f>
        <v>0.24536858630017377</v>
      </c>
      <c r="K68" s="159">
        <f>compopeinc!AA60</f>
        <v>8.2099997426097665E-2</v>
      </c>
      <c r="L68" s="159">
        <f>compopeinc!AB60</f>
        <v>1.7337717675962348E-2</v>
      </c>
      <c r="M68" s="159">
        <f>compopeinc!AC60</f>
        <v>1.1052841473512294E-2</v>
      </c>
      <c r="N68" s="159">
        <f>compopeinc!AD60</f>
        <v>1.8167537694204702E-2</v>
      </c>
      <c r="O68" s="159">
        <f>compopeinc!AE60</f>
        <v>1.2892953296906956E-2</v>
      </c>
      <c r="P68" s="159">
        <f>compopeinc!AF60</f>
        <v>6.5303319314998373E-2</v>
      </c>
      <c r="Q68" s="147">
        <f>compopeinc!AG60</f>
        <v>3.8514213388156117E-2</v>
      </c>
      <c r="R68" s="117">
        <f>compopeinc!AH60</f>
        <v>0.11535022297175601</v>
      </c>
      <c r="S68" s="116">
        <f>compopeinc!AI60</f>
        <v>5.8263992989914665E-2</v>
      </c>
      <c r="T68" s="116">
        <f>compopeinc!AJ60</f>
        <v>6.4529841230643124E-3</v>
      </c>
      <c r="U68" s="116">
        <f>compopeinc!AK60</f>
        <v>4.5268808400746752E-3</v>
      </c>
      <c r="V68" s="116">
        <f>compopeinc!AL60</f>
        <v>8.7218786702876524E-3</v>
      </c>
      <c r="W68" s="116">
        <f>compopeinc!AM60</f>
        <v>2.626404694813525E-3</v>
      </c>
      <c r="X68" s="116">
        <f>compopeinc!AN60</f>
        <v>1.5769277138778785E-2</v>
      </c>
      <c r="Y68" s="145">
        <f>compopeinc!AO60</f>
        <v>1.8988802100224078E-2</v>
      </c>
      <c r="Z68" s="1019"/>
      <c r="AB68" s="1184">
        <f>$S68*'TB2g(Details)'!U4</f>
        <v>9.7075329679598035E-4</v>
      </c>
      <c r="AC68" s="1184">
        <f>$S68*'TB2g(Details)'!V4</f>
        <v>2.3857924911732283E-2</v>
      </c>
      <c r="AD68" s="1184">
        <f>$S68*'TB2g(Details)'!W4</f>
        <v>3.3435314781386408E-2</v>
      </c>
      <c r="AE68" s="1180">
        <f t="shared" ref="AE68:AE111" si="0">AC68+AD68</f>
        <v>5.729323969311869E-2</v>
      </c>
    </row>
    <row r="69" spans="1:31">
      <c r="A69" s="118">
        <v>1972</v>
      </c>
      <c r="B69" s="160">
        <f>compopeinc!R61</f>
        <v>0.34655361920158612</v>
      </c>
      <c r="C69" s="159">
        <f>compopeinc!S61</f>
        <v>9.0221239896470198E-2</v>
      </c>
      <c r="D69" s="159">
        <f>compopeinc!T61</f>
        <v>2.3820929978565275E-2</v>
      </c>
      <c r="E69" s="159">
        <f>compopeinc!U61</f>
        <v>1.5873718905385723E-2</v>
      </c>
      <c r="F69" s="159">
        <f>compopeinc!V61</f>
        <v>2.2657426896078844E-2</v>
      </c>
      <c r="G69" s="159">
        <f>compopeinc!W61</f>
        <v>2.3439501245114881E-2</v>
      </c>
      <c r="H69" s="159">
        <f>compopeinc!X61</f>
        <v>0.12302965179576764</v>
      </c>
      <c r="I69" s="153">
        <f>compopeinc!Y61</f>
        <v>4.7511154647232504E-2</v>
      </c>
      <c r="J69" s="181">
        <f>compopeinc!Z61</f>
        <v>0.24736592206318164</v>
      </c>
      <c r="K69" s="159">
        <f>compopeinc!AA61</f>
        <v>8.2734490625602328E-2</v>
      </c>
      <c r="L69" s="159">
        <f>compopeinc!AB61</f>
        <v>1.6885785107251298E-2</v>
      </c>
      <c r="M69" s="159">
        <f>compopeinc!AC61</f>
        <v>1.0898854079920708E-2</v>
      </c>
      <c r="N69" s="159">
        <f>compopeinc!AD61</f>
        <v>1.8864525885822325E-2</v>
      </c>
      <c r="O69" s="159">
        <f>compopeinc!AE61</f>
        <v>1.4010366437698487E-2</v>
      </c>
      <c r="P69" s="159">
        <f>compopeinc!AF61</f>
        <v>6.379416962651932E-2</v>
      </c>
      <c r="Q69" s="147">
        <f>compopeinc!AG61</f>
        <v>4.0177726589116176E-2</v>
      </c>
      <c r="R69" s="117">
        <f>compopeinc!AH61</f>
        <v>0.11517966324754525</v>
      </c>
      <c r="S69" s="116">
        <f>compopeinc!AI61</f>
        <v>5.7839275193933531E-2</v>
      </c>
      <c r="T69" s="116">
        <f>compopeinc!AJ61</f>
        <v>6.1489831585096275E-3</v>
      </c>
      <c r="U69" s="116">
        <f>compopeinc!AK61</f>
        <v>4.4043918900685437E-3</v>
      </c>
      <c r="V69" s="116">
        <f>compopeinc!AL61</f>
        <v>8.7459168943212172E-3</v>
      </c>
      <c r="W69" s="116">
        <f>compopeinc!AM61</f>
        <v>2.7596321385019965E-3</v>
      </c>
      <c r="X69" s="116">
        <f>compopeinc!AN61</f>
        <v>1.6035895268514705E-2</v>
      </c>
      <c r="Y69" s="145">
        <f>compopeinc!AO61</f>
        <v>1.9245565967749192E-2</v>
      </c>
      <c r="Z69" s="1019"/>
      <c r="AB69" s="1184">
        <f>$S69*'TB2g(Details)'!U5</f>
        <v>9.4260675160768063E-4</v>
      </c>
      <c r="AC69" s="1184">
        <f>$S69*'TB2g(Details)'!V5</f>
        <v>2.1027943166854579E-2</v>
      </c>
      <c r="AD69" s="1184">
        <f>$S69*'TB2g(Details)'!W5</f>
        <v>3.5868725275471268E-2</v>
      </c>
      <c r="AE69" s="1180">
        <f t="shared" si="0"/>
        <v>5.6896668442325847E-2</v>
      </c>
    </row>
    <row r="70" spans="1:31">
      <c r="A70" s="118">
        <v>1973</v>
      </c>
      <c r="B70" s="160">
        <f>compopeinc!R62</f>
        <v>0.34655127562473353</v>
      </c>
      <c r="C70" s="159">
        <f>compopeinc!S62</f>
        <v>8.6078880851395242E-2</v>
      </c>
      <c r="D70" s="159">
        <f>compopeinc!T62</f>
        <v>2.5466003373695492E-2</v>
      </c>
      <c r="E70" s="159">
        <f>compopeinc!U62</f>
        <v>1.4682692878017423E-2</v>
      </c>
      <c r="F70" s="159">
        <f>compopeinc!V62</f>
        <v>2.4153142872676652E-2</v>
      </c>
      <c r="G70" s="159">
        <f>compopeinc!W62</f>
        <v>2.5095114220897934E-2</v>
      </c>
      <c r="H70" s="159">
        <f>compopeinc!X62</f>
        <v>0.12112796222179677</v>
      </c>
      <c r="I70" s="153">
        <f>compopeinc!Y62</f>
        <v>4.9947482857205204E-2</v>
      </c>
      <c r="J70" s="181">
        <f>compopeinc!Z62</f>
        <v>0.2469027751012618</v>
      </c>
      <c r="K70" s="159">
        <f>compopeinc!AA62</f>
        <v>7.8032879824083926E-2</v>
      </c>
      <c r="L70" s="159">
        <f>compopeinc!AB62</f>
        <v>1.8159519295069319E-2</v>
      </c>
      <c r="M70" s="159">
        <f>compopeinc!AC62</f>
        <v>1.0204152614418085E-2</v>
      </c>
      <c r="N70" s="159">
        <f>compopeinc!AD62</f>
        <v>2.0102494942535663E-2</v>
      </c>
      <c r="O70" s="159">
        <f>compopeinc!AE62</f>
        <v>1.4984224820075918E-2</v>
      </c>
      <c r="P70" s="159">
        <f>compopeinc!AF62</f>
        <v>6.309779224705224E-2</v>
      </c>
      <c r="Q70" s="147">
        <f>compopeinc!AG62</f>
        <v>4.2321708488394297E-2</v>
      </c>
      <c r="R70" s="117">
        <f>compopeinc!AH62</f>
        <v>0.11331180988418055</v>
      </c>
      <c r="S70" s="116">
        <f>compopeinc!AI62</f>
        <v>5.3989012579298161E-2</v>
      </c>
      <c r="T70" s="116">
        <f>compopeinc!AJ62</f>
        <v>6.7772136969873609E-3</v>
      </c>
      <c r="U70" s="116">
        <f>compopeinc!AK62</f>
        <v>4.0226685653989873E-3</v>
      </c>
      <c r="V70" s="116">
        <f>compopeinc!AL62</f>
        <v>9.2454479778972982E-3</v>
      </c>
      <c r="W70" s="116">
        <f>compopeinc!AM62</f>
        <v>3.0769464697718743E-3</v>
      </c>
      <c r="X70" s="116">
        <f>compopeinc!AN62</f>
        <v>1.589830325382733E-2</v>
      </c>
      <c r="Y70" s="145">
        <f>compopeinc!AO62</f>
        <v>2.0302216287853808E-2</v>
      </c>
      <c r="Z70" s="1019"/>
      <c r="AB70" s="1184">
        <f>$S70*'TB2g(Details)'!U6</f>
        <v>1.0467304780912637E-3</v>
      </c>
      <c r="AC70" s="1184">
        <f>$S70*'TB2g(Details)'!V6</f>
        <v>1.982509052168889E-2</v>
      </c>
      <c r="AD70" s="1184">
        <f>$S70*'TB2g(Details)'!W6</f>
        <v>3.3117191579518E-2</v>
      </c>
      <c r="AE70" s="1180">
        <f t="shared" si="0"/>
        <v>5.294228210120689E-2</v>
      </c>
    </row>
    <row r="71" spans="1:31">
      <c r="A71" s="118">
        <v>1974</v>
      </c>
      <c r="B71" s="160">
        <f>compopeinc!R63</f>
        <v>0.34243617365109458</v>
      </c>
      <c r="C71" s="159">
        <f>compopeinc!S63</f>
        <v>7.7238250442550449E-2</v>
      </c>
      <c r="D71" s="159">
        <f>compopeinc!T63</f>
        <v>2.8306575740692765E-2</v>
      </c>
      <c r="E71" s="159">
        <f>compopeinc!U63</f>
        <v>1.4094449498022981E-2</v>
      </c>
      <c r="F71" s="159">
        <f>compopeinc!V63</f>
        <v>2.4242748883434948E-2</v>
      </c>
      <c r="G71" s="159">
        <f>compopeinc!W63</f>
        <v>2.6822359642999467E-2</v>
      </c>
      <c r="H71" s="159">
        <f>compopeinc!X63</f>
        <v>0.12296271199521989</v>
      </c>
      <c r="I71" s="153">
        <f>compopeinc!Y63</f>
        <v>4.8769084413714948E-2</v>
      </c>
      <c r="J71" s="181">
        <f>compopeinc!Z63</f>
        <v>0.24232052175511853</v>
      </c>
      <c r="K71" s="159">
        <f>compopeinc!AA63</f>
        <v>6.9661936782467085E-2</v>
      </c>
      <c r="L71" s="159">
        <f>compopeinc!AB63</f>
        <v>2.0278013967752445E-2</v>
      </c>
      <c r="M71" s="159">
        <f>compopeinc!AC63</f>
        <v>9.5755391508019361E-3</v>
      </c>
      <c r="N71" s="159">
        <f>compopeinc!AD63</f>
        <v>2.0413241145408191E-2</v>
      </c>
      <c r="O71" s="159">
        <f>compopeinc!AE63</f>
        <v>1.5894822587616063E-2</v>
      </c>
      <c r="P71" s="159">
        <f>compopeinc!AF63</f>
        <v>6.4643616705823151E-2</v>
      </c>
      <c r="Q71" s="147">
        <f>compopeinc!AG63</f>
        <v>4.1853354775891694E-2</v>
      </c>
      <c r="R71" s="117">
        <f>compopeinc!AH63</f>
        <v>0.11004216164019454</v>
      </c>
      <c r="S71" s="116">
        <f>compopeinc!AI63</f>
        <v>4.7558633867974077E-2</v>
      </c>
      <c r="T71" s="116">
        <f>compopeinc!AJ63</f>
        <v>7.9121311959117167E-3</v>
      </c>
      <c r="U71" s="116">
        <f>compopeinc!AK63</f>
        <v>3.9095820653970203E-3</v>
      </c>
      <c r="V71" s="116">
        <f>compopeinc!AL63</f>
        <v>9.6752652597570672E-3</v>
      </c>
      <c r="W71" s="116">
        <f>compopeinc!AM63</f>
        <v>3.3182609399016777E-3</v>
      </c>
      <c r="X71" s="116">
        <f>compopeinc!AN63</f>
        <v>1.7056373268621406E-2</v>
      </c>
      <c r="Y71" s="145">
        <f>compopeinc!AO63</f>
        <v>2.0611914569353618E-2</v>
      </c>
      <c r="Z71" s="1019"/>
      <c r="AB71" s="1184">
        <f>$S71*'TB2g(Details)'!U7</f>
        <v>1.4094917514840201E-3</v>
      </c>
      <c r="AC71" s="1184">
        <f>$S71*'TB2g(Details)'!V7</f>
        <v>2.205917868103641E-2</v>
      </c>
      <c r="AD71" s="1184">
        <f>$S71*'TB2g(Details)'!W7</f>
        <v>2.4089963435453658E-2</v>
      </c>
      <c r="AE71" s="1180">
        <f t="shared" si="0"/>
        <v>4.6149142116490072E-2</v>
      </c>
    </row>
    <row r="72" spans="1:31">
      <c r="A72" s="118">
        <v>1975</v>
      </c>
      <c r="B72" s="160">
        <f>compopeinc!R64</f>
        <v>0.34273635076817754</v>
      </c>
      <c r="C72" s="159">
        <f>compopeinc!S64</f>
        <v>7.6789075162756806E-2</v>
      </c>
      <c r="D72" s="159">
        <f>compopeinc!T64</f>
        <v>2.9519642490718569E-2</v>
      </c>
      <c r="E72" s="159">
        <f>compopeinc!U64</f>
        <v>1.3717190382645071E-2</v>
      </c>
      <c r="F72" s="159">
        <f>compopeinc!V64</f>
        <v>2.4167160497571324E-2</v>
      </c>
      <c r="G72" s="159">
        <f>compopeinc!W64</f>
        <v>2.8293811480825402E-2</v>
      </c>
      <c r="H72" s="159">
        <f>compopeinc!X64</f>
        <v>0.12198101419422511</v>
      </c>
      <c r="I72" s="153">
        <f>compopeinc!Y64</f>
        <v>4.8268469149610443E-2</v>
      </c>
      <c r="J72" s="181">
        <f>compopeinc!Z64</f>
        <v>0.24136781669733409</v>
      </c>
      <c r="K72" s="159">
        <f>compopeinc!AA64</f>
        <v>6.9076631769875815E-2</v>
      </c>
      <c r="L72" s="159">
        <f>compopeinc!AB64</f>
        <v>2.0591986080575768E-2</v>
      </c>
      <c r="M72" s="159">
        <f>compopeinc!AC64</f>
        <v>9.2802501434399252E-3</v>
      </c>
      <c r="N72" s="159">
        <f>compopeinc!AD64</f>
        <v>2.037663757785399E-2</v>
      </c>
      <c r="O72" s="159">
        <f>compopeinc!AE64</f>
        <v>1.6238872827672005E-2</v>
      </c>
      <c r="P72" s="159">
        <f>compopeinc!AF64</f>
        <v>6.4241850146342303E-2</v>
      </c>
      <c r="Q72" s="147">
        <f>compopeinc!AG64</f>
        <v>4.1561590106844425E-2</v>
      </c>
      <c r="R72" s="117">
        <f>compopeinc!AH64</f>
        <v>0.10862269051290241</v>
      </c>
      <c r="S72" s="116">
        <f>compopeinc!AI64</f>
        <v>4.6300435031240067E-2</v>
      </c>
      <c r="T72" s="116">
        <f>compopeinc!AJ64</f>
        <v>7.7076587980119213E-3</v>
      </c>
      <c r="U72" s="116">
        <f>compopeinc!AK64</f>
        <v>3.8784509183777799E-3</v>
      </c>
      <c r="V72" s="116">
        <f>compopeinc!AL64</f>
        <v>9.7026051593298336E-3</v>
      </c>
      <c r="W72" s="116">
        <f>compopeinc!AM64</f>
        <v>2.965149044916533E-3</v>
      </c>
      <c r="X72" s="116">
        <f>compopeinc!AN64</f>
        <v>1.7359892724556455E-2</v>
      </c>
      <c r="Y72" s="145">
        <f>compopeinc!AO64</f>
        <v>2.0708498610389578E-2</v>
      </c>
      <c r="Z72" s="1019"/>
      <c r="AB72" s="1184">
        <f>$S72*'TB2g(Details)'!U8</f>
        <v>1.2127155241730522E-3</v>
      </c>
      <c r="AC72" s="1184">
        <f>$S72*'TB2g(Details)'!V8</f>
        <v>1.7992055990966909E-2</v>
      </c>
      <c r="AD72" s="1184">
        <f>$S72*'TB2g(Details)'!W8</f>
        <v>2.709566351610011E-2</v>
      </c>
      <c r="AE72" s="1180">
        <f t="shared" si="0"/>
        <v>4.5087719507067019E-2</v>
      </c>
    </row>
    <row r="73" spans="1:31">
      <c r="A73" s="118">
        <v>1976</v>
      </c>
      <c r="B73" s="160">
        <f>compopeinc!R65</f>
        <v>0.34389683288171113</v>
      </c>
      <c r="C73" s="159">
        <f>compopeinc!S65</f>
        <v>8.1270409657724405E-2</v>
      </c>
      <c r="D73" s="159">
        <f>compopeinc!T65</f>
        <v>2.817236477773491E-2</v>
      </c>
      <c r="E73" s="159">
        <f>compopeinc!U65</f>
        <v>1.3110798056581437E-2</v>
      </c>
      <c r="F73" s="159">
        <f>compopeinc!V65</f>
        <v>2.3741525525753038E-2</v>
      </c>
      <c r="G73" s="159">
        <f>compopeinc!W65</f>
        <v>2.972059696059072E-2</v>
      </c>
      <c r="H73" s="159">
        <f>compopeinc!X65</f>
        <v>0.12065499504737422</v>
      </c>
      <c r="I73" s="153">
        <f>compopeinc!Y65</f>
        <v>4.7226136768176344E-2</v>
      </c>
      <c r="J73" s="181">
        <f>compopeinc!Z65</f>
        <v>0.2420954927232799</v>
      </c>
      <c r="K73" s="159">
        <f>compopeinc!AA65</f>
        <v>7.2884893088094441E-2</v>
      </c>
      <c r="L73" s="159">
        <f>compopeinc!AB65</f>
        <v>1.925394219675531E-2</v>
      </c>
      <c r="M73" s="159">
        <f>compopeinc!AC65</f>
        <v>9.0425352308211061E-3</v>
      </c>
      <c r="N73" s="159">
        <f>compopeinc!AD65</f>
        <v>1.9895803785525655E-2</v>
      </c>
      <c r="O73" s="159">
        <f>compopeinc!AE65</f>
        <v>1.6911863217608545E-2</v>
      </c>
      <c r="P73" s="159">
        <f>compopeinc!AF65</f>
        <v>6.3735081326183191E-2</v>
      </c>
      <c r="Q73" s="147">
        <f>compopeinc!AG65</f>
        <v>4.0371379162020847E-2</v>
      </c>
      <c r="R73" s="117">
        <f>compopeinc!AH65</f>
        <v>0.10879344256574086</v>
      </c>
      <c r="S73" s="116">
        <f>compopeinc!AI65</f>
        <v>4.8556432380297533E-2</v>
      </c>
      <c r="T73" s="116">
        <f>compopeinc!AJ65</f>
        <v>6.8999971178475474E-3</v>
      </c>
      <c r="U73" s="116">
        <f>compopeinc!AK65</f>
        <v>3.7331124917879955E-3</v>
      </c>
      <c r="V73" s="116">
        <f>compopeinc!AL65</f>
        <v>9.4137778925312068E-3</v>
      </c>
      <c r="W73" s="116">
        <f>compopeinc!AM65</f>
        <v>2.9994953711507512E-3</v>
      </c>
      <c r="X73" s="116">
        <f>compopeinc!AN65</f>
        <v>1.7426842828580501E-2</v>
      </c>
      <c r="Y73" s="145">
        <f>compopeinc!AO65</f>
        <v>1.9763783960473361E-2</v>
      </c>
      <c r="Z73" s="1019"/>
      <c r="AB73" s="1184">
        <f>$S73*'TB2g(Details)'!U9</f>
        <v>1.1691561158945201E-3</v>
      </c>
      <c r="AC73" s="1184">
        <f>$S73*'TB2g(Details)'!V9</f>
        <v>1.7907696611502096E-2</v>
      </c>
      <c r="AD73" s="1184">
        <f>$S73*'TB2g(Details)'!W9</f>
        <v>2.9479579652900927E-2</v>
      </c>
      <c r="AE73" s="1180">
        <f t="shared" si="0"/>
        <v>4.7387276264403019E-2</v>
      </c>
    </row>
    <row r="74" spans="1:31">
      <c r="A74" s="118">
        <v>1977</v>
      </c>
      <c r="B74" s="160">
        <f>compopeinc!R66</f>
        <v>0.34633143167156533</v>
      </c>
      <c r="C74" s="159">
        <f>compopeinc!S66</f>
        <v>8.3952130306349668E-2</v>
      </c>
      <c r="D74" s="159">
        <f>compopeinc!T66</f>
        <v>2.8137060787517321E-2</v>
      </c>
      <c r="E74" s="159">
        <f>compopeinc!U66</f>
        <v>1.2593324500590882E-2</v>
      </c>
      <c r="F74" s="159">
        <f>compopeinc!V66</f>
        <v>2.3424291899786145E-2</v>
      </c>
      <c r="G74" s="159">
        <f>compopeinc!W66</f>
        <v>3.1731706336291278E-2</v>
      </c>
      <c r="H74" s="159">
        <f>compopeinc!X66</f>
        <v>0.1197176689035567</v>
      </c>
      <c r="I74" s="153">
        <f>compopeinc!Y66</f>
        <v>4.6775244923030548E-2</v>
      </c>
      <c r="J74" s="181">
        <f>compopeinc!Z66</f>
        <v>0.24446074476905011</v>
      </c>
      <c r="K74" s="159">
        <f>compopeinc!AA66</f>
        <v>7.5594493791128828E-2</v>
      </c>
      <c r="L74" s="159">
        <f>compopeinc!AB66</f>
        <v>1.9131094879804491E-2</v>
      </c>
      <c r="M74" s="159">
        <f>compopeinc!AC66</f>
        <v>8.7848155614653443E-3</v>
      </c>
      <c r="N74" s="159">
        <f>compopeinc!AD66</f>
        <v>1.9555651013582233E-2</v>
      </c>
      <c r="O74" s="159">
        <f>compopeinc!AE66</f>
        <v>1.8081045617726787E-2</v>
      </c>
      <c r="P74" s="159">
        <f>compopeinc!AF66</f>
        <v>6.349154081838089E-2</v>
      </c>
      <c r="Q74" s="147">
        <f>compopeinc!AG66</f>
        <v>3.9822112535647221E-2</v>
      </c>
      <c r="R74" s="117">
        <f>compopeinc!AH66</f>
        <v>0.1103166615263973</v>
      </c>
      <c r="S74" s="116">
        <f>compopeinc!AI66</f>
        <v>5.0189749946455989E-2</v>
      </c>
      <c r="T74" s="116">
        <f>compopeinc!AJ66</f>
        <v>6.5969521130519546E-3</v>
      </c>
      <c r="U74" s="116">
        <f>compopeinc!AK66</f>
        <v>3.6534524406721578E-3</v>
      </c>
      <c r="V74" s="116">
        <f>compopeinc!AL66</f>
        <v>9.2364156644986258E-3</v>
      </c>
      <c r="W74" s="116">
        <f>compopeinc!AM66</f>
        <v>3.4756246904792442E-3</v>
      </c>
      <c r="X74" s="116">
        <f>compopeinc!AN66</f>
        <v>1.7765503833822145E-2</v>
      </c>
      <c r="Y74" s="145">
        <f>compopeinc!AO66</f>
        <v>1.9398961699820461E-2</v>
      </c>
      <c r="Z74" s="1019"/>
      <c r="AB74" s="1184">
        <f>$S74*'TB2g(Details)'!U10</f>
        <v>9.9287663510464743E-4</v>
      </c>
      <c r="AC74" s="1184">
        <f>$S74*'TB2g(Details)'!V10</f>
        <v>1.7580985259018092E-2</v>
      </c>
      <c r="AD74" s="1184">
        <f>$S74*'TB2g(Details)'!W10</f>
        <v>3.1615888052333251E-2</v>
      </c>
      <c r="AE74" s="1180">
        <f t="shared" si="0"/>
        <v>4.9196873311351343E-2</v>
      </c>
    </row>
    <row r="75" spans="1:31">
      <c r="A75" s="118">
        <v>1978</v>
      </c>
      <c r="B75" s="160">
        <f>compopeinc!R67</f>
        <v>0.34657129998122294</v>
      </c>
      <c r="C75" s="159">
        <f>compopeinc!S67</f>
        <v>8.1937733878430244E-2</v>
      </c>
      <c r="D75" s="159">
        <f>compopeinc!T67</f>
        <v>2.8717518209453646E-2</v>
      </c>
      <c r="E75" s="159">
        <f>compopeinc!U67</f>
        <v>1.0838462806268774E-2</v>
      </c>
      <c r="F75" s="159">
        <f>compopeinc!V67</f>
        <v>2.341964075054399E-2</v>
      </c>
      <c r="G75" s="159">
        <f>compopeinc!W67</f>
        <v>3.405651907397661E-2</v>
      </c>
      <c r="H75" s="159">
        <f>compopeinc!X67</f>
        <v>0.12039003564957378</v>
      </c>
      <c r="I75" s="153">
        <f>compopeinc!Y67</f>
        <v>4.7211391013313071E-2</v>
      </c>
      <c r="J75" s="181">
        <f>compopeinc!Z67</f>
        <v>0.24466862110065257</v>
      </c>
      <c r="K75" s="159">
        <f>compopeinc!AA67</f>
        <v>7.3642994997470276E-2</v>
      </c>
      <c r="L75" s="159">
        <f>compopeinc!AB67</f>
        <v>1.9438201049979981E-2</v>
      </c>
      <c r="M75" s="159">
        <f>compopeinc!AC67</f>
        <v>7.6036346865387076E-3</v>
      </c>
      <c r="N75" s="159">
        <f>compopeinc!AD67</f>
        <v>1.9459105805265456E-2</v>
      </c>
      <c r="O75" s="159">
        <f>compopeinc!AE67</f>
        <v>1.9621505005466694E-2</v>
      </c>
      <c r="P75" s="159">
        <f>compopeinc!AF67</f>
        <v>6.4867037647299688E-2</v>
      </c>
      <c r="Q75" s="147">
        <f>compopeinc!AG67</f>
        <v>4.0036134026452452E-2</v>
      </c>
      <c r="R75" s="117">
        <f>compopeinc!AH67</f>
        <v>0.11096352836232271</v>
      </c>
      <c r="S75" s="116">
        <f>compopeinc!AI67</f>
        <v>4.8911932111664648E-2</v>
      </c>
      <c r="T75" s="116">
        <f>compopeinc!AJ67</f>
        <v>6.846474727428024E-3</v>
      </c>
      <c r="U75" s="116">
        <f>compopeinc!AK67</f>
        <v>3.2074451521728292E-3</v>
      </c>
      <c r="V75" s="116">
        <f>compopeinc!AL67</f>
        <v>9.2620105131319876E-3</v>
      </c>
      <c r="W75" s="116">
        <f>compopeinc!AM67</f>
        <v>4.1546846330551539E-3</v>
      </c>
      <c r="X75" s="116">
        <f>compopeinc!AN67</f>
        <v>1.8735055370367744E-2</v>
      </c>
      <c r="Y75" s="145">
        <f>compopeinc!AO67</f>
        <v>1.9845926574250487E-2</v>
      </c>
      <c r="Z75" s="1019"/>
      <c r="AB75" s="1184">
        <f>$S75*'TB2g(Details)'!U11</f>
        <v>9.6673427427473413E-4</v>
      </c>
      <c r="AC75" s="1184">
        <f>$S75*'TB2g(Details)'!V11</f>
        <v>1.6677856271989953E-2</v>
      </c>
      <c r="AD75" s="1184">
        <f>$S75*'TB2g(Details)'!W11</f>
        <v>3.126734156539996E-2</v>
      </c>
      <c r="AE75" s="1180">
        <f t="shared" si="0"/>
        <v>4.7945197837389916E-2</v>
      </c>
    </row>
    <row r="76" spans="1:31">
      <c r="A76" s="121">
        <v>1979</v>
      </c>
      <c r="B76" s="162">
        <f>compopeinc!R68</f>
        <v>0.34761250019073486</v>
      </c>
      <c r="C76" s="161">
        <f>compopeinc!S68</f>
        <v>7.6748015826882954E-2</v>
      </c>
      <c r="D76" s="161">
        <f>compopeinc!T68</f>
        <v>3.0546230397902739E-2</v>
      </c>
      <c r="E76" s="161">
        <f>compopeinc!U68</f>
        <v>9.1680033969750024E-3</v>
      </c>
      <c r="F76" s="161">
        <f>compopeinc!V68</f>
        <v>2.37451117000054E-2</v>
      </c>
      <c r="G76" s="161">
        <f>compopeinc!W68</f>
        <v>3.6631039208416316E-2</v>
      </c>
      <c r="H76" s="161">
        <f>compopeinc!X68</f>
        <v>0.12275893597661726</v>
      </c>
      <c r="I76" s="154">
        <f>compopeinc!Y68</f>
        <v>4.8015171580050996E-2</v>
      </c>
      <c r="J76" s="182">
        <f>compopeinc!Z68</f>
        <v>0.24697598814964294</v>
      </c>
      <c r="K76" s="161">
        <f>compopeinc!AA68</f>
        <v>6.9149174597991983E-2</v>
      </c>
      <c r="L76" s="161">
        <f>compopeinc!AB68</f>
        <v>2.1086184262375181E-2</v>
      </c>
      <c r="M76" s="161">
        <f>compopeinc!AC68</f>
        <v>6.992638976807972E-3</v>
      </c>
      <c r="N76" s="161">
        <f>compopeinc!AD68</f>
        <v>1.9904743463095381E-2</v>
      </c>
      <c r="O76" s="161">
        <f>compopeinc!AE68</f>
        <v>2.1213034793916542E-2</v>
      </c>
      <c r="P76" s="161">
        <f>compopeinc!AF68</f>
        <v>6.723545026825925E-2</v>
      </c>
      <c r="Q76" s="151">
        <f>compopeinc!AG68</f>
        <v>4.1394752867377184E-2</v>
      </c>
      <c r="R76" s="120">
        <f>compopeinc!AH68</f>
        <v>0.11462893337011337</v>
      </c>
      <c r="S76" s="119">
        <f>compopeinc!AI68</f>
        <v>4.8275356023233441E-2</v>
      </c>
      <c r="T76" s="119">
        <f>compopeinc!AJ68</f>
        <v>7.8888606141657783E-3</v>
      </c>
      <c r="U76" s="119">
        <f>compopeinc!AK68</f>
        <v>3.0218454958534828E-3</v>
      </c>
      <c r="V76" s="119">
        <f>compopeinc!AL68</f>
        <v>9.5980716358782959E-3</v>
      </c>
      <c r="W76" s="119">
        <f>compopeinc!AM68</f>
        <v>4.8031100418283986E-3</v>
      </c>
      <c r="X76" s="119">
        <f>compopeinc!AN68</f>
        <v>1.9624094238548846E-2</v>
      </c>
      <c r="Y76" s="149">
        <f>compopeinc!AO68</f>
        <v>2.1417598422427207E-2</v>
      </c>
      <c r="Z76" s="1019"/>
      <c r="AB76" s="1184">
        <f>$S76*'TB2g(Details)'!U12</f>
        <v>9.0977408521263634E-4</v>
      </c>
      <c r="AC76" s="1184">
        <f>$S76*'TB2g(Details)'!V12</f>
        <v>1.8255223718967085E-2</v>
      </c>
      <c r="AD76" s="1184">
        <f>$S76*'TB2g(Details)'!W12</f>
        <v>2.9110358219053719E-2</v>
      </c>
      <c r="AE76" s="1180">
        <f t="shared" si="0"/>
        <v>4.7365581938020804E-2</v>
      </c>
    </row>
    <row r="77" spans="1:31">
      <c r="A77" s="118">
        <v>1980</v>
      </c>
      <c r="B77" s="160">
        <f>compopeinc!R69</f>
        <v>0.34109458327293396</v>
      </c>
      <c r="C77" s="159">
        <f>compopeinc!S69</f>
        <v>6.3580827284918609E-2</v>
      </c>
      <c r="D77" s="159">
        <f>compopeinc!T69</f>
        <v>3.4943022429989999E-2</v>
      </c>
      <c r="E77" s="159">
        <f>compopeinc!U69</f>
        <v>1.0309579732755401E-2</v>
      </c>
      <c r="F77" s="159">
        <f>compopeinc!V69</f>
        <v>2.1417975450984828E-2</v>
      </c>
      <c r="G77" s="159">
        <f>compopeinc!W69</f>
        <v>3.7290791772239817E-2</v>
      </c>
      <c r="H77" s="159">
        <f>compopeinc!X69</f>
        <v>0.13033999640726768</v>
      </c>
      <c r="I77" s="153">
        <f>compopeinc!Y69</f>
        <v>4.321238094439428E-2</v>
      </c>
      <c r="J77" s="181">
        <f>compopeinc!Z69</f>
        <v>0.23963189125061035</v>
      </c>
      <c r="K77" s="159">
        <f>compopeinc!AA69</f>
        <v>5.7609230746596136E-2</v>
      </c>
      <c r="L77" s="159">
        <f>compopeinc!AB69</f>
        <v>2.4548482813179437E-2</v>
      </c>
      <c r="M77" s="159">
        <f>compopeinc!AC69</f>
        <v>7.332552068936217E-3</v>
      </c>
      <c r="N77" s="159">
        <f>compopeinc!AD69</f>
        <v>1.793316418176126E-2</v>
      </c>
      <c r="O77" s="159">
        <f>compopeinc!AE69</f>
        <v>2.195331938613071E-2</v>
      </c>
      <c r="P77" s="159">
        <f>compopeinc!AF69</f>
        <v>7.3086177993276852E-2</v>
      </c>
      <c r="Q77" s="147">
        <f>compopeinc!AG69</f>
        <v>3.7168961479241897E-2</v>
      </c>
      <c r="R77" s="117">
        <f>compopeinc!AH69</f>
        <v>0.1094292551279068</v>
      </c>
      <c r="S77" s="116">
        <f>compopeinc!AI69</f>
        <v>4.0048383761642471E-2</v>
      </c>
      <c r="T77" s="116">
        <f>compopeinc!AJ69</f>
        <v>9.3742040222668608E-3</v>
      </c>
      <c r="U77" s="116">
        <f>compopeinc!AK69</f>
        <v>3.2205139558858613E-3</v>
      </c>
      <c r="V77" s="116">
        <f>compopeinc!AL69</f>
        <v>9.1226989461962726E-3</v>
      </c>
      <c r="W77" s="116">
        <f>compopeinc!AM69</f>
        <v>5.1104238972211058E-3</v>
      </c>
      <c r="X77" s="116">
        <f>compopeinc!AN69</f>
        <v>2.2314419223507728E-2</v>
      </c>
      <c r="Y77" s="145">
        <f>compopeinc!AO69</f>
        <v>2.0238618648707213E-2</v>
      </c>
      <c r="Z77" s="1019"/>
      <c r="AB77" s="1184">
        <f>$S77*'TB2g(Details)'!U13</f>
        <v>6.5249781689345168E-4</v>
      </c>
      <c r="AC77" s="1184">
        <f>$S77*'TB2g(Details)'!V13</f>
        <v>1.9796449463868181E-2</v>
      </c>
      <c r="AD77" s="1184">
        <f>$S77*'TB2g(Details)'!W13</f>
        <v>1.959943648088084E-2</v>
      </c>
      <c r="AE77" s="1180">
        <f t="shared" si="0"/>
        <v>3.9395885944749021E-2</v>
      </c>
    </row>
    <row r="78" spans="1:31">
      <c r="A78" s="118">
        <v>1981</v>
      </c>
      <c r="B78" s="160">
        <f>compopeinc!R70</f>
        <v>0.34471303224563599</v>
      </c>
      <c r="C78" s="159">
        <f>compopeinc!S70</f>
        <v>6.1004544189651622E-2</v>
      </c>
      <c r="D78" s="159">
        <f>compopeinc!T70</f>
        <v>3.9517578580659012E-2</v>
      </c>
      <c r="E78" s="159">
        <f>compopeinc!U70</f>
        <v>1.1293116540802216E-2</v>
      </c>
      <c r="F78" s="159">
        <f>compopeinc!V70</f>
        <v>2.1145876490639242E-2</v>
      </c>
      <c r="G78" s="159">
        <f>compopeinc!W70</f>
        <v>4.0859696245966554E-2</v>
      </c>
      <c r="H78" s="159">
        <f>compopeinc!X70</f>
        <v>0.12824405460527458</v>
      </c>
      <c r="I78" s="153">
        <f>compopeinc!Y70</f>
        <v>4.2648161928781902E-2</v>
      </c>
      <c r="J78" s="181">
        <f>compopeinc!Z70</f>
        <v>0.24294842779636383</v>
      </c>
      <c r="K78" s="159">
        <f>compopeinc!AA70</f>
        <v>5.5328586024289909E-2</v>
      </c>
      <c r="L78" s="159">
        <f>compopeinc!AB70</f>
        <v>2.8803184025094644E-2</v>
      </c>
      <c r="M78" s="159">
        <f>compopeinc!AC70</f>
        <v>7.7094994699129175E-3</v>
      </c>
      <c r="N78" s="159">
        <f>compopeinc!AD70</f>
        <v>1.7798076118855782E-2</v>
      </c>
      <c r="O78" s="159">
        <f>compopeinc!AE70</f>
        <v>2.4420179629438352E-2</v>
      </c>
      <c r="P78" s="159">
        <f>compopeinc!AF70</f>
        <v>7.1998888453101095E-2</v>
      </c>
      <c r="Q78" s="147">
        <f>compopeinc!AG70</f>
        <v>3.6890012075456058E-2</v>
      </c>
      <c r="R78" s="117">
        <f>compopeinc!AH70</f>
        <v>0.11223937571048737</v>
      </c>
      <c r="S78" s="116">
        <f>compopeinc!AI70</f>
        <v>3.9559510723725648E-2</v>
      </c>
      <c r="T78" s="116">
        <f>compopeinc!AJ70</f>
        <v>1.1183589541885539E-2</v>
      </c>
      <c r="U78" s="116">
        <f>compopeinc!AK70</f>
        <v>3.8163149386992758E-3</v>
      </c>
      <c r="V78" s="116">
        <f>compopeinc!AL70</f>
        <v>9.2284107269807701E-3</v>
      </c>
      <c r="W78" s="116">
        <f>compopeinc!AM70</f>
        <v>5.578156348086249E-3</v>
      </c>
      <c r="X78" s="116">
        <f>compopeinc!AN70</f>
        <v>2.231145716278251E-2</v>
      </c>
      <c r="Y78" s="145">
        <f>compopeinc!AO70</f>
        <v>2.0561927101390057E-2</v>
      </c>
      <c r="Z78" s="1019"/>
      <c r="AB78" s="1184">
        <f>$S78*'TB2g(Details)'!U14</f>
        <v>5.3423483532864281E-4</v>
      </c>
      <c r="AC78" s="1184">
        <f>$S78*'TB2g(Details)'!V14</f>
        <v>1.9042154797424962E-2</v>
      </c>
      <c r="AD78" s="1184">
        <f>$S78*'TB2g(Details)'!W14</f>
        <v>1.9983121090972049E-2</v>
      </c>
      <c r="AE78" s="1180">
        <f t="shared" si="0"/>
        <v>3.9025275888397007E-2</v>
      </c>
    </row>
    <row r="79" spans="1:31">
      <c r="A79" s="118">
        <v>1982</v>
      </c>
      <c r="B79" s="146">
        <f>compopeinc!R71</f>
        <v>0.34600305557250977</v>
      </c>
      <c r="C79" s="147">
        <f>compopeinc!S71</f>
        <v>5.0597356640277306E-2</v>
      </c>
      <c r="D79" s="147">
        <f>compopeinc!T71</f>
        <v>4.4365921017291539E-2</v>
      </c>
      <c r="E79" s="147">
        <f>compopeinc!U71</f>
        <v>9.9142862820018555E-3</v>
      </c>
      <c r="F79" s="147">
        <f>compopeinc!V71</f>
        <v>2.0857607473562276E-2</v>
      </c>
      <c r="G79" s="147">
        <f>compopeinc!W71</f>
        <v>4.6906392146182883E-2</v>
      </c>
      <c r="H79" s="147">
        <f>compopeinc!X71</f>
        <v>0.13408504255455372</v>
      </c>
      <c r="I79" s="153">
        <f>compopeinc!Y71</f>
        <v>3.9276475337642315E-2</v>
      </c>
      <c r="J79" s="181">
        <f>compopeinc!Z71</f>
        <v>0.24375632405281067</v>
      </c>
      <c r="K79" s="147">
        <f>compopeinc!AA71</f>
        <v>4.6837201171014822E-2</v>
      </c>
      <c r="L79" s="147">
        <f>compopeinc!AB71</f>
        <v>3.2282088500830419E-2</v>
      </c>
      <c r="M79" s="147">
        <f>compopeinc!AC71</f>
        <v>8.0416424174105435E-3</v>
      </c>
      <c r="N79" s="147">
        <f>compopeinc!AD71</f>
        <v>1.6793465377666131E-2</v>
      </c>
      <c r="O79" s="147">
        <f>compopeinc!AE71</f>
        <v>2.8998084177422077E-2</v>
      </c>
      <c r="P79" s="147">
        <f>compopeinc!AF71</f>
        <v>7.6442220024838414E-2</v>
      </c>
      <c r="Q79" s="147">
        <f>compopeinc!AG71</f>
        <v>3.4361623220622146E-2</v>
      </c>
      <c r="R79" s="117">
        <f>compopeinc!AH71</f>
        <v>0.11346425116062164</v>
      </c>
      <c r="S79" s="116">
        <f>compopeinc!AI71</f>
        <v>3.4951455821354928E-2</v>
      </c>
      <c r="T79" s="116">
        <f>compopeinc!AJ71</f>
        <v>1.3046197893712766E-2</v>
      </c>
      <c r="U79" s="116">
        <f>compopeinc!AK71</f>
        <v>4.0593455225156208E-3</v>
      </c>
      <c r="V79" s="116">
        <f>compopeinc!AL71</f>
        <v>9.2519087953740597E-3</v>
      </c>
      <c r="W79" s="116">
        <f>compopeinc!AM71</f>
        <v>7.5442701262754697E-3</v>
      </c>
      <c r="X79" s="116">
        <f>compopeinc!AN71</f>
        <v>2.4122967555345841E-2</v>
      </c>
      <c r="Y79" s="145">
        <f>compopeinc!AO71</f>
        <v>2.0488101981473768E-2</v>
      </c>
      <c r="Z79" s="1019"/>
      <c r="AB79" s="1184">
        <f>$S79*'TB2g(Details)'!U15</f>
        <v>6.9897873949489734E-4</v>
      </c>
      <c r="AC79" s="1184">
        <f>$S79*'TB2g(Details)'!V15</f>
        <v>1.7502408148025315E-2</v>
      </c>
      <c r="AD79" s="1184">
        <f>$S79*'TB2g(Details)'!W15</f>
        <v>1.6750068933834721E-2</v>
      </c>
      <c r="AE79" s="1180">
        <f t="shared" si="0"/>
        <v>3.4252477081860036E-2</v>
      </c>
    </row>
    <row r="80" spans="1:31">
      <c r="A80" s="118">
        <v>1983</v>
      </c>
      <c r="B80" s="146">
        <f>compopeinc!R72</f>
        <v>0.35127314925193787</v>
      </c>
      <c r="C80" s="147">
        <f>compopeinc!S72</f>
        <v>5.5496888029746082E-2</v>
      </c>
      <c r="D80" s="147">
        <f>compopeinc!T72</f>
        <v>4.2163384881982277E-2</v>
      </c>
      <c r="E80" s="147">
        <f>compopeinc!U72</f>
        <v>1.0937013564492427E-2</v>
      </c>
      <c r="F80" s="147">
        <f>compopeinc!V72</f>
        <v>1.8913957412392133E-2</v>
      </c>
      <c r="G80" s="147">
        <f>compopeinc!W72</f>
        <v>5.0859349527354589E-2</v>
      </c>
      <c r="H80" s="147">
        <f>compopeinc!X72</f>
        <v>0.13470573120131646</v>
      </c>
      <c r="I80" s="153">
        <f>compopeinc!Y72</f>
        <v>3.8196812586050684E-2</v>
      </c>
      <c r="J80" s="181">
        <f>compopeinc!Z72</f>
        <v>0.24710492789745331</v>
      </c>
      <c r="K80" s="147">
        <f>compopeinc!AA72</f>
        <v>5.0534806098149858E-2</v>
      </c>
      <c r="L80" s="147">
        <f>compopeinc!AB72</f>
        <v>2.9865082032360074E-2</v>
      </c>
      <c r="M80" s="147">
        <f>compopeinc!AC72</f>
        <v>7.7737649557105999E-3</v>
      </c>
      <c r="N80" s="147">
        <f>compopeinc!AD72</f>
        <v>1.599727188963666E-2</v>
      </c>
      <c r="O80" s="147">
        <f>compopeinc!AE72</f>
        <v>3.1582134936441311E-2</v>
      </c>
      <c r="P80" s="147">
        <f>compopeinc!AF72</f>
        <v>7.8070935895040092E-2</v>
      </c>
      <c r="Q80" s="147">
        <f>compopeinc!AG72</f>
        <v>3.3280931798187655E-2</v>
      </c>
      <c r="R80" s="117">
        <f>compopeinc!AH72</f>
        <v>0.11608231067657471</v>
      </c>
      <c r="S80" s="116">
        <f>compopeinc!AI72</f>
        <v>3.7236320974488597E-2</v>
      </c>
      <c r="T80" s="116">
        <f>compopeinc!AJ72</f>
        <v>1.1936759692611824E-2</v>
      </c>
      <c r="U80" s="116">
        <f>compopeinc!AK72</f>
        <v>3.853894653411751E-3</v>
      </c>
      <c r="V80" s="116">
        <f>compopeinc!AL72</f>
        <v>8.6535177189623579E-3</v>
      </c>
      <c r="W80" s="116">
        <f>compopeinc!AM72</f>
        <v>9.2396785343621078E-3</v>
      </c>
      <c r="X80" s="116">
        <f>compopeinc!AN72</f>
        <v>2.5595865058133771E-2</v>
      </c>
      <c r="Y80" s="145">
        <f>compopeinc!AO72</f>
        <v>1.9566270983912025E-2</v>
      </c>
      <c r="Z80" s="1019"/>
      <c r="AB80" s="1184">
        <f>$S80*'TB2g(Details)'!U16</f>
        <v>1.3071956188301498E-3</v>
      </c>
      <c r="AC80" s="1184">
        <f>$S80*'TB2g(Details)'!V16</f>
        <v>1.5919413144025809E-2</v>
      </c>
      <c r="AD80" s="1184">
        <f>$S80*'TB2g(Details)'!W16</f>
        <v>2.0009712211632637E-2</v>
      </c>
      <c r="AE80" s="1180">
        <f t="shared" si="0"/>
        <v>3.5929125355658446E-2</v>
      </c>
    </row>
    <row r="81" spans="1:31">
      <c r="A81" s="118">
        <v>1984</v>
      </c>
      <c r="B81" s="146">
        <f>compopeinc!R73</f>
        <v>0.36352020502090454</v>
      </c>
      <c r="C81" s="147">
        <f>compopeinc!S73</f>
        <v>5.6096597299410668E-2</v>
      </c>
      <c r="D81" s="147">
        <f>compopeinc!T73</f>
        <v>4.3886190425142975E-2</v>
      </c>
      <c r="E81" s="147">
        <f>compopeinc!U73</f>
        <v>1.0369223407168575E-2</v>
      </c>
      <c r="F81" s="147">
        <f>compopeinc!V73</f>
        <v>2.1246561594247662E-2</v>
      </c>
      <c r="G81" s="147">
        <f>compopeinc!W73</f>
        <v>5.9264956601274975E-2</v>
      </c>
      <c r="H81" s="147">
        <f>compopeinc!X73</f>
        <v>0.12941101281853951</v>
      </c>
      <c r="I81" s="153">
        <f>compopeinc!Y73</f>
        <v>4.3245656071170265E-2</v>
      </c>
      <c r="J81" s="181">
        <f>compopeinc!Z73</f>
        <v>0.25974908471107483</v>
      </c>
      <c r="K81" s="147">
        <f>compopeinc!AA73</f>
        <v>5.1393370418007137E-2</v>
      </c>
      <c r="L81" s="147">
        <f>compopeinc!AB73</f>
        <v>3.2196930767843759E-2</v>
      </c>
      <c r="M81" s="147">
        <f>compopeinc!AC73</f>
        <v>6.9426761829628897E-3</v>
      </c>
      <c r="N81" s="147">
        <f>compopeinc!AD73</f>
        <v>1.8135192692591985E-2</v>
      </c>
      <c r="O81" s="147">
        <f>compopeinc!AE73</f>
        <v>3.7615378292110854E-2</v>
      </c>
      <c r="P81" s="147">
        <f>compopeinc!AF73</f>
        <v>7.5368732526023274E-2</v>
      </c>
      <c r="Q81" s="147">
        <f>compopeinc!AG73</f>
        <v>3.8096821274857882E-2</v>
      </c>
      <c r="R81" s="117">
        <f>compopeinc!AH73</f>
        <v>0.1260451078414917</v>
      </c>
      <c r="S81" s="116">
        <f>compopeinc!AI73</f>
        <v>3.8511446648812418E-2</v>
      </c>
      <c r="T81" s="116">
        <f>compopeinc!AJ73</f>
        <v>1.3577323907202656E-2</v>
      </c>
      <c r="U81" s="116">
        <f>compopeinc!AK73</f>
        <v>3.3853264361853449E-3</v>
      </c>
      <c r="V81" s="116">
        <f>compopeinc!AL73</f>
        <v>9.8295115832349959E-3</v>
      </c>
      <c r="W81" s="116">
        <f>compopeinc!AM73</f>
        <v>1.2526362455227924E-2</v>
      </c>
      <c r="X81" s="116">
        <f>compopeinc!AN73</f>
        <v>2.5647383155512286E-2</v>
      </c>
      <c r="Y81" s="145">
        <f>compopeinc!AO73</f>
        <v>2.2567753316838881E-2</v>
      </c>
      <c r="Z81" s="1019"/>
      <c r="AB81" s="1184">
        <f>$S81*'TB2g(Details)'!U17</f>
        <v>2.228615497389157E-3</v>
      </c>
      <c r="AC81" s="1184">
        <f>$S81*'TB2g(Details)'!V17</f>
        <v>1.4307138813327952E-2</v>
      </c>
      <c r="AD81" s="1184">
        <f>$S81*'TB2g(Details)'!W17</f>
        <v>2.197569233809531E-2</v>
      </c>
      <c r="AE81" s="1180">
        <f t="shared" si="0"/>
        <v>3.6282831151423264E-2</v>
      </c>
    </row>
    <row r="82" spans="1:31">
      <c r="A82" s="118">
        <v>1985</v>
      </c>
      <c r="B82" s="146">
        <f>compopeinc!R74</f>
        <v>0.36251196265220642</v>
      </c>
      <c r="C82" s="147">
        <f>compopeinc!S74</f>
        <v>4.9993280884983629E-2</v>
      </c>
      <c r="D82" s="147">
        <f>compopeinc!T74</f>
        <v>4.3725859182306773E-2</v>
      </c>
      <c r="E82" s="147">
        <f>compopeinc!U74</f>
        <v>1.045970590909576E-2</v>
      </c>
      <c r="F82" s="147">
        <f>compopeinc!V74</f>
        <v>2.0548009159386506E-2</v>
      </c>
      <c r="G82" s="147">
        <f>compopeinc!W74</f>
        <v>6.1616259766246018E-2</v>
      </c>
      <c r="H82" s="147">
        <f>compopeinc!X74</f>
        <v>0.13438887539818364</v>
      </c>
      <c r="I82" s="153">
        <f>compopeinc!Y74</f>
        <v>4.1779969856083579E-2</v>
      </c>
      <c r="J82" s="181">
        <f>compopeinc!Z74</f>
        <v>0.25844010710716248</v>
      </c>
      <c r="K82" s="147">
        <f>compopeinc!AA74</f>
        <v>4.5645813834578816E-2</v>
      </c>
      <c r="L82" s="147">
        <f>compopeinc!AB74</f>
        <v>3.2291110380876856E-2</v>
      </c>
      <c r="M82" s="147">
        <f>compopeinc!AC74</f>
        <v>7.9565492514063248E-3</v>
      </c>
      <c r="N82" s="147">
        <f>compopeinc!AD74</f>
        <v>1.7671669923910706E-2</v>
      </c>
      <c r="O82" s="147">
        <f>compopeinc!AE74</f>
        <v>3.9442059088903636E-2</v>
      </c>
      <c r="P82" s="147">
        <f>compopeinc!AF74</f>
        <v>7.8220032478200432E-2</v>
      </c>
      <c r="Q82" s="147">
        <f>compopeinc!AG74</f>
        <v>3.7212848529191773E-2</v>
      </c>
      <c r="R82" s="117">
        <f>compopeinc!AH74</f>
        <v>0.12544624507427216</v>
      </c>
      <c r="S82" s="116">
        <f>compopeinc!AI74</f>
        <v>3.4382518280444703E-2</v>
      </c>
      <c r="T82" s="116">
        <f>compopeinc!AJ74</f>
        <v>1.4657625529093565E-2</v>
      </c>
      <c r="U82" s="116">
        <f>compopeinc!AK74</f>
        <v>4.1031914045263906E-3</v>
      </c>
      <c r="V82" s="116">
        <f>compopeinc!AL74</f>
        <v>9.8522263854673355E-3</v>
      </c>
      <c r="W82" s="116">
        <f>compopeinc!AM74</f>
        <v>1.3185132250798723E-2</v>
      </c>
      <c r="X82" s="116">
        <f>compopeinc!AN74</f>
        <v>2.6416913768557131E-2</v>
      </c>
      <c r="Y82" s="145">
        <f>compopeinc!AO74</f>
        <v>2.2848637751902705E-2</v>
      </c>
      <c r="Z82" s="1019"/>
      <c r="AB82" s="1184">
        <f>$S82*'TB2g(Details)'!U18</f>
        <v>2.1177776461127401E-3</v>
      </c>
      <c r="AC82" s="1184">
        <f>$S82*'TB2g(Details)'!V18</f>
        <v>1.2887727502035724E-2</v>
      </c>
      <c r="AD82" s="1184">
        <f>$S82*'TB2g(Details)'!W18</f>
        <v>1.9377013132296249E-2</v>
      </c>
      <c r="AE82" s="1180">
        <f t="shared" si="0"/>
        <v>3.2264740634331976E-2</v>
      </c>
    </row>
    <row r="83" spans="1:31">
      <c r="A83" s="118">
        <v>1986</v>
      </c>
      <c r="B83" s="146">
        <f>compopeinc!R75</f>
        <v>0.36079427599906921</v>
      </c>
      <c r="C83" s="147">
        <f>compopeinc!S75</f>
        <v>4.2976532912244708E-2</v>
      </c>
      <c r="D83" s="147">
        <f>compopeinc!T75</f>
        <v>4.0502462594429134E-2</v>
      </c>
      <c r="E83" s="147">
        <f>compopeinc!U75</f>
        <v>1.0873467863149277E-2</v>
      </c>
      <c r="F83" s="147">
        <f>compopeinc!V75</f>
        <v>2.0196283191500384E-2</v>
      </c>
      <c r="G83" s="147">
        <f>compopeinc!W75</f>
        <v>6.2862624372188064E-2</v>
      </c>
      <c r="H83" s="147">
        <f>compopeinc!X75</f>
        <v>0.1421694448113672</v>
      </c>
      <c r="I83" s="153">
        <f>compopeinc!Y75</f>
        <v>4.1213435128929672E-2</v>
      </c>
      <c r="J83" s="181">
        <f>compopeinc!Z75</f>
        <v>0.25591707229614258</v>
      </c>
      <c r="K83" s="147">
        <f>compopeinc!AA75</f>
        <v>3.9281635341907248E-2</v>
      </c>
      <c r="L83" s="147">
        <f>compopeinc!AB75</f>
        <v>3.0286026948907349E-2</v>
      </c>
      <c r="M83" s="147">
        <f>compopeinc!AC75</f>
        <v>8.2878079025450711E-3</v>
      </c>
      <c r="N83" s="147">
        <f>compopeinc!AD75</f>
        <v>1.7369966529211751E-2</v>
      </c>
      <c r="O83" s="147">
        <f>compopeinc!AE75</f>
        <v>4.140725702866592E-2</v>
      </c>
      <c r="P83" s="147">
        <f>compopeinc!AF75</f>
        <v>8.2575622479808236E-2</v>
      </c>
      <c r="Q83" s="147">
        <f>compopeinc!AG75</f>
        <v>3.670874388837804E-2</v>
      </c>
      <c r="R83" s="117">
        <f>compopeinc!AH75</f>
        <v>0.12223199754953384</v>
      </c>
      <c r="S83" s="116">
        <f>compopeinc!AI75</f>
        <v>2.9269967691682271E-2</v>
      </c>
      <c r="T83" s="116">
        <f>compopeinc!AJ75</f>
        <v>1.3812734240044134E-2</v>
      </c>
      <c r="U83" s="116">
        <f>compopeinc!AK75</f>
        <v>4.2069306797693435E-3</v>
      </c>
      <c r="V83" s="116">
        <f>compopeinc!AL75</f>
        <v>9.4130547960157209E-3</v>
      </c>
      <c r="W83" s="116">
        <f>compopeinc!AM75</f>
        <v>1.5537496873276215E-2</v>
      </c>
      <c r="X83" s="116">
        <f>compopeinc!AN75</f>
        <v>2.8073068657448672E-2</v>
      </c>
      <c r="Y83" s="145">
        <f>compopeinc!AO75</f>
        <v>2.1918746027514199E-2</v>
      </c>
      <c r="Z83" s="1019"/>
      <c r="AB83" s="1184">
        <f>$S83*'TB2g(Details)'!U19</f>
        <v>2.4309592493265966E-3</v>
      </c>
      <c r="AC83" s="1184">
        <f>$S83*'TB2g(Details)'!V19</f>
        <v>1.3627810743215434E-2</v>
      </c>
      <c r="AD83" s="1184">
        <f>$S83*'TB2g(Details)'!W19</f>
        <v>1.3211197699140243E-2</v>
      </c>
      <c r="AE83" s="1180">
        <f t="shared" si="0"/>
        <v>2.6839008442355677E-2</v>
      </c>
    </row>
    <row r="84" spans="1:31">
      <c r="A84" s="118">
        <v>1987</v>
      </c>
      <c r="B84" s="146">
        <f>compopeinc!R76</f>
        <v>0.37129673361778259</v>
      </c>
      <c r="C84" s="147">
        <f>compopeinc!S76</f>
        <v>4.4783699405480507E-2</v>
      </c>
      <c r="D84" s="147">
        <f>compopeinc!T76</f>
        <v>3.9914921831508174E-2</v>
      </c>
      <c r="E84" s="147">
        <f>compopeinc!U76</f>
        <v>1.0756874797280982E-2</v>
      </c>
      <c r="F84" s="147">
        <f>compopeinc!V76</f>
        <v>2.0269838911389081E-2</v>
      </c>
      <c r="G84" s="147">
        <f>compopeinc!W76</f>
        <v>6.2093142907091801E-2</v>
      </c>
      <c r="H84" s="147">
        <f>compopeinc!X76</f>
        <v>0.15157423102747086</v>
      </c>
      <c r="I84" s="153">
        <f>compopeinc!Y76</f>
        <v>4.1904023242244022E-2</v>
      </c>
      <c r="J84" s="181">
        <f>compopeinc!Z76</f>
        <v>0.26824808120727539</v>
      </c>
      <c r="K84" s="147">
        <f>compopeinc!AA76</f>
        <v>4.0482330709985907E-2</v>
      </c>
      <c r="L84" s="147">
        <f>compopeinc!AB76</f>
        <v>3.2164018496590015E-2</v>
      </c>
      <c r="M84" s="147">
        <f>compopeinc!AC76</f>
        <v>8.7486382026333558E-3</v>
      </c>
      <c r="N84" s="147">
        <f>compopeinc!AD76</f>
        <v>1.7104776131612084E-2</v>
      </c>
      <c r="O84" s="147">
        <f>compopeinc!AE76</f>
        <v>4.2494678971684664E-2</v>
      </c>
      <c r="P84" s="147">
        <f>compopeinc!AF76</f>
        <v>9.06588880060816E-2</v>
      </c>
      <c r="Q84" s="147">
        <f>compopeinc!AG76</f>
        <v>3.6594758864946925E-2</v>
      </c>
      <c r="R84" s="117">
        <f>compopeinc!AH76</f>
        <v>0.13244308531284332</v>
      </c>
      <c r="S84" s="116">
        <f>compopeinc!AI76</f>
        <v>2.8677314780766072E-2</v>
      </c>
      <c r="T84" s="116">
        <f>compopeinc!AJ76</f>
        <v>1.7661191945728873E-2</v>
      </c>
      <c r="U84" s="116">
        <f>compopeinc!AK76</f>
        <v>4.3063362572491135E-3</v>
      </c>
      <c r="V84" s="116">
        <f>compopeinc!AL76</f>
        <v>9.2232223620576214E-3</v>
      </c>
      <c r="W84" s="116">
        <f>compopeinc!AM76</f>
        <v>1.8326516236420579E-2</v>
      </c>
      <c r="X84" s="116">
        <f>compopeinc!AN76</f>
        <v>3.2754399610717952E-2</v>
      </c>
      <c r="Y84" s="145">
        <f>compopeinc!AO76</f>
        <v>2.1494107358325031E-2</v>
      </c>
      <c r="Z84" s="1019"/>
      <c r="AB84" s="1184">
        <f>$S84*'TB2g(Details)'!U20</f>
        <v>4.2511143760652478E-3</v>
      </c>
      <c r="AC84" s="1184">
        <f>$S84*'TB2g(Details)'!V20</f>
        <v>1.1508008204317787E-2</v>
      </c>
      <c r="AD84" s="1184">
        <f>$S84*'TB2g(Details)'!W20</f>
        <v>1.2918192200383039E-2</v>
      </c>
      <c r="AE84" s="1180">
        <f t="shared" si="0"/>
        <v>2.4426200404700824E-2</v>
      </c>
    </row>
    <row r="85" spans="1:31">
      <c r="A85" s="118">
        <v>1988</v>
      </c>
      <c r="B85" s="146">
        <f>compopeinc!R77</f>
        <v>0.38531401753425598</v>
      </c>
      <c r="C85" s="147">
        <f>compopeinc!S77</f>
        <v>4.9406818150471737E-2</v>
      </c>
      <c r="D85" s="147">
        <f>compopeinc!T77</f>
        <v>3.8957088712483663E-2</v>
      </c>
      <c r="E85" s="147">
        <f>compopeinc!U77</f>
        <v>1.1549646133618294E-2</v>
      </c>
      <c r="F85" s="147">
        <f>compopeinc!V77</f>
        <v>2.1109945949009994E-2</v>
      </c>
      <c r="G85" s="147">
        <f>compopeinc!W77</f>
        <v>6.0298452929075361E-2</v>
      </c>
      <c r="H85" s="147">
        <f>compopeinc!X77</f>
        <v>0.16012693514741674</v>
      </c>
      <c r="I85" s="153">
        <f>compopeinc!Y77</f>
        <v>4.3865108151440353E-2</v>
      </c>
      <c r="J85" s="181">
        <f>compopeinc!Z77</f>
        <v>0.28406608104705811</v>
      </c>
      <c r="K85" s="147">
        <f>compopeinc!AA77</f>
        <v>4.5926411625908305E-2</v>
      </c>
      <c r="L85" s="147">
        <f>compopeinc!AB77</f>
        <v>3.2218902756129313E-2</v>
      </c>
      <c r="M85" s="147">
        <f>compopeinc!AC77</f>
        <v>8.5921933416116206E-3</v>
      </c>
      <c r="N85" s="147">
        <f>compopeinc!AD77</f>
        <v>1.8124460459041664E-2</v>
      </c>
      <c r="O85" s="147">
        <f>compopeinc!AE77</f>
        <v>4.129161942517949E-2</v>
      </c>
      <c r="P85" s="147">
        <f>compopeinc!AF77</f>
        <v>9.8960280212786744E-2</v>
      </c>
      <c r="Q85" s="147">
        <f>compopeinc!AG77</f>
        <v>3.8952226894256828E-2</v>
      </c>
      <c r="R85" s="117">
        <f>compopeinc!AH77</f>
        <v>0.14916391670703888</v>
      </c>
      <c r="S85" s="116">
        <f>compopeinc!AI77</f>
        <v>3.5603409373701468E-2</v>
      </c>
      <c r="T85" s="116">
        <f>compopeinc!AJ77</f>
        <v>1.76734722239929E-2</v>
      </c>
      <c r="U85" s="116">
        <f>compopeinc!AK77</f>
        <v>4.3789740718496147E-3</v>
      </c>
      <c r="V85" s="116">
        <f>compopeinc!AL77</f>
        <v>1.0204913159293172E-2</v>
      </c>
      <c r="W85" s="116">
        <f>compopeinc!AM77</f>
        <v>1.7216091195940624E-2</v>
      </c>
      <c r="X85" s="116">
        <f>compopeinc!AN77</f>
        <v>4.0291166034462783E-2</v>
      </c>
      <c r="Y85" s="145">
        <f>compopeinc!AO77</f>
        <v>2.3795892486297383E-2</v>
      </c>
      <c r="Z85" s="1019"/>
      <c r="AB85" s="1184">
        <f>$S85*'TB2g(Details)'!U21</f>
        <v>6.7518038390527403E-3</v>
      </c>
      <c r="AC85" s="1184">
        <f>$S85*'TB2g(Details)'!V21</f>
        <v>1.2868801326155499E-2</v>
      </c>
      <c r="AD85" s="1184">
        <f>$S85*'TB2g(Details)'!W21</f>
        <v>1.5982804208493229E-2</v>
      </c>
      <c r="AE85" s="1180">
        <f t="shared" si="0"/>
        <v>2.885160553464873E-2</v>
      </c>
    </row>
    <row r="86" spans="1:31">
      <c r="A86" s="118">
        <v>1989</v>
      </c>
      <c r="B86" s="146">
        <f>compopeinc!R78</f>
        <v>0.38196107745170593</v>
      </c>
      <c r="C86" s="147">
        <f>compopeinc!S78</f>
        <v>4.4907779214614883E-2</v>
      </c>
      <c r="D86" s="147">
        <f>compopeinc!T78</f>
        <v>4.5387844215214052E-2</v>
      </c>
      <c r="E86" s="147">
        <f>compopeinc!U78</f>
        <v>7.8415174390840635E-3</v>
      </c>
      <c r="F86" s="147">
        <f>compopeinc!V78</f>
        <v>2.1466541812314235E-2</v>
      </c>
      <c r="G86" s="147">
        <f>compopeinc!W78</f>
        <v>6.0805057344140337E-2</v>
      </c>
      <c r="H86" s="147">
        <f>compopeinc!X78</f>
        <v>0.15728244796180307</v>
      </c>
      <c r="I86" s="153">
        <f>compopeinc!Y78</f>
        <v>4.4269892678407134E-2</v>
      </c>
      <c r="J86" s="181">
        <f>compopeinc!Z78</f>
        <v>0.2798784077167511</v>
      </c>
      <c r="K86" s="147">
        <f>compopeinc!AA78</f>
        <v>4.1154057194644954E-2</v>
      </c>
      <c r="L86" s="147">
        <f>compopeinc!AB78</f>
        <v>3.5304523268564904E-2</v>
      </c>
      <c r="M86" s="147">
        <f>compopeinc!AC78</f>
        <v>7.9044021019827604E-3</v>
      </c>
      <c r="N86" s="147">
        <f>compopeinc!AD78</f>
        <v>1.8393667437934538E-2</v>
      </c>
      <c r="O86" s="147">
        <f>compopeinc!AE78</f>
        <v>4.2236640332098847E-2</v>
      </c>
      <c r="P86" s="147">
        <f>compopeinc!AF78</f>
        <v>9.5683616484580347E-2</v>
      </c>
      <c r="Q86" s="147">
        <f>compopeinc!AG78</f>
        <v>3.9201479546823993E-2</v>
      </c>
      <c r="R86" s="117">
        <f>compopeinc!AH78</f>
        <v>0.14446380734443665</v>
      </c>
      <c r="S86" s="116">
        <f>compopeinc!AI78</f>
        <v>3.1312791415139089E-2</v>
      </c>
      <c r="T86" s="116">
        <f>compopeinc!AJ78</f>
        <v>1.9974031871426674E-2</v>
      </c>
      <c r="U86" s="116">
        <f>compopeinc!AK78</f>
        <v>4.0829443948753631E-3</v>
      </c>
      <c r="V86" s="116">
        <f>compopeinc!AL78</f>
        <v>1.0344323069401223E-2</v>
      </c>
      <c r="W86" s="116">
        <f>compopeinc!AM78</f>
        <v>1.919387832665604E-2</v>
      </c>
      <c r="X86" s="116">
        <f>compopeinc!AN78</f>
        <v>3.5672769068405441E-2</v>
      </c>
      <c r="Y86" s="145">
        <f>compopeinc!AO78</f>
        <v>2.3883083125231273E-2</v>
      </c>
      <c r="Z86" s="1019"/>
      <c r="AB86" s="1184">
        <f>$S86*'TB2g(Details)'!U22</f>
        <v>6.3942986331351186E-3</v>
      </c>
      <c r="AC86" s="1184">
        <f>$S86*'TB2g(Details)'!V22</f>
        <v>1.4094318829915948E-2</v>
      </c>
      <c r="AD86" s="1184">
        <f>$S86*'TB2g(Details)'!W22</f>
        <v>1.0824173952088017E-2</v>
      </c>
      <c r="AE86" s="1180">
        <f t="shared" si="0"/>
        <v>2.4918492782003965E-2</v>
      </c>
    </row>
    <row r="87" spans="1:31">
      <c r="A87" s="124">
        <v>1990</v>
      </c>
      <c r="B87" s="157">
        <f>compopeinc!R79</f>
        <v>0.38225084543228149</v>
      </c>
      <c r="C87" s="156">
        <f>compopeinc!S79</f>
        <v>4.3653758571784523E-2</v>
      </c>
      <c r="D87" s="156">
        <f>compopeinc!T79</f>
        <v>4.0193872527188285E-2</v>
      </c>
      <c r="E87" s="156">
        <f>compopeinc!U79</f>
        <v>1.1782664029338911E-2</v>
      </c>
      <c r="F87" s="156">
        <f>compopeinc!V79</f>
        <v>2.0782856622231033E-2</v>
      </c>
      <c r="G87" s="156">
        <f>compopeinc!W79</f>
        <v>6.0818865182596757E-2</v>
      </c>
      <c r="H87" s="156">
        <f>compopeinc!X79</f>
        <v>0.1624893132759615</v>
      </c>
      <c r="I87" s="155">
        <f>compopeinc!Y79</f>
        <v>4.2529540242978336E-2</v>
      </c>
      <c r="J87" s="184">
        <f>compopeinc!Z79</f>
        <v>0.27999061346054077</v>
      </c>
      <c r="K87" s="156">
        <f>compopeinc!AA79</f>
        <v>4.0004869927742881E-2</v>
      </c>
      <c r="L87" s="156">
        <f>compopeinc!AB79</f>
        <v>3.3070642777506667E-2</v>
      </c>
      <c r="M87" s="156">
        <f>compopeinc!AC79</f>
        <v>8.9831782734717622E-3</v>
      </c>
      <c r="N87" s="156">
        <f>compopeinc!AD79</f>
        <v>1.7981489968483373E-2</v>
      </c>
      <c r="O87" s="156">
        <f>compopeinc!AE79</f>
        <v>4.2612902255165189E-2</v>
      </c>
      <c r="P87" s="156">
        <f>compopeinc!AF79</f>
        <v>9.9398094130438305E-2</v>
      </c>
      <c r="Q87" s="156">
        <f>compopeinc!AG79</f>
        <v>3.7939461444555345E-2</v>
      </c>
      <c r="R87" s="123">
        <f>compopeinc!AH79</f>
        <v>0.14485588669776917</v>
      </c>
      <c r="S87" s="122">
        <f>compopeinc!AI79</f>
        <v>3.0171141292998548E-2</v>
      </c>
      <c r="T87" s="122">
        <f>compopeinc!AJ79</f>
        <v>1.8920470876118766E-2</v>
      </c>
      <c r="U87" s="122">
        <f>compopeinc!AK79</f>
        <v>3.9755914977578017E-3</v>
      </c>
      <c r="V87" s="122">
        <f>compopeinc!AL79</f>
        <v>1.0420834376775351E-2</v>
      </c>
      <c r="W87" s="122">
        <f>compopeinc!AM79</f>
        <v>1.9252731888018369E-2</v>
      </c>
      <c r="X87" s="122">
        <f>compopeinc!AN79</f>
        <v>3.8574629309869705E-2</v>
      </c>
      <c r="Y87" s="183">
        <f>compopeinc!AO79</f>
        <v>2.3540485617051767E-2</v>
      </c>
      <c r="Z87" s="1019"/>
      <c r="AB87" s="1184">
        <f>$S87*'TB2g(Details)'!U23</f>
        <v>6.2919278336077775E-3</v>
      </c>
      <c r="AC87" s="1184">
        <f>$S87*'TB2g(Details)'!V23</f>
        <v>1.4326252347979346E-2</v>
      </c>
      <c r="AD87" s="1184">
        <f>$S87*'TB2g(Details)'!W23</f>
        <v>9.5529611114114274E-3</v>
      </c>
      <c r="AE87" s="1180">
        <f t="shared" si="0"/>
        <v>2.3879213459390772E-2</v>
      </c>
    </row>
    <row r="88" spans="1:31">
      <c r="A88" s="118">
        <v>1991</v>
      </c>
      <c r="B88" s="146">
        <f>compopeinc!R80</f>
        <v>0.3807600736618042</v>
      </c>
      <c r="C88" s="147">
        <f>compopeinc!S80</f>
        <v>4.6359387303672291E-2</v>
      </c>
      <c r="D88" s="147">
        <f>compopeinc!T80</f>
        <v>3.6977465672575822E-2</v>
      </c>
      <c r="E88" s="147">
        <f>compopeinc!U80</f>
        <v>1.2635682202307165E-2</v>
      </c>
      <c r="F88" s="147">
        <f>compopeinc!V80</f>
        <v>1.9800887428553876E-2</v>
      </c>
      <c r="G88" s="147">
        <f>compopeinc!W80</f>
        <v>6.1582746200085359E-2</v>
      </c>
      <c r="H88" s="147">
        <f>compopeinc!X80</f>
        <v>0.16304363661482543</v>
      </c>
      <c r="I88" s="153">
        <f>compopeinc!Y80</f>
        <v>4.0360300090177256E-2</v>
      </c>
      <c r="J88" s="181">
        <f>compopeinc!Z80</f>
        <v>0.27686634659767151</v>
      </c>
      <c r="K88" s="147">
        <f>compopeinc!AA80</f>
        <v>4.1872631367825847E-2</v>
      </c>
      <c r="L88" s="147">
        <f>compopeinc!AB80</f>
        <v>3.0796667877005676E-2</v>
      </c>
      <c r="M88" s="147">
        <f>compopeinc!AC80</f>
        <v>9.4274969082792023E-3</v>
      </c>
      <c r="N88" s="147">
        <f>compopeinc!AD80</f>
        <v>1.7172048159147791E-2</v>
      </c>
      <c r="O88" s="147">
        <f>compopeinc!AE80</f>
        <v>4.2824998616938212E-2</v>
      </c>
      <c r="P88" s="147">
        <f>compopeinc!AF80</f>
        <v>9.8876830493316373E-2</v>
      </c>
      <c r="Q88" s="147">
        <f>compopeinc!AG80</f>
        <v>3.5895658102908283E-2</v>
      </c>
      <c r="R88" s="117">
        <f>compopeinc!AH80</f>
        <v>0.13819843530654907</v>
      </c>
      <c r="S88" s="116">
        <f>compopeinc!AI80</f>
        <v>3.078172165163727E-2</v>
      </c>
      <c r="T88" s="116">
        <f>compopeinc!AJ80</f>
        <v>1.7575195929756579E-2</v>
      </c>
      <c r="U88" s="116">
        <f>compopeinc!AK80</f>
        <v>4.5566615088894402E-3</v>
      </c>
      <c r="V88" s="116">
        <f>compopeinc!AL80</f>
        <v>9.6496899459722948E-3</v>
      </c>
      <c r="W88" s="116">
        <f>compopeinc!AM80</f>
        <v>1.8180762458266112E-2</v>
      </c>
      <c r="X88" s="116">
        <f>compopeinc!AN80</f>
        <v>3.5822066055671682E-2</v>
      </c>
      <c r="Y88" s="145">
        <f>compopeinc!AO80</f>
        <v>2.1632327106809967E-2</v>
      </c>
      <c r="Z88" s="1019"/>
      <c r="AB88" s="1184">
        <f>$S88*'TB2g(Details)'!U24</f>
        <v>5.669649940040016E-3</v>
      </c>
      <c r="AC88" s="1184">
        <f>$S88*'TB2g(Details)'!V24</f>
        <v>1.3866823170314084E-2</v>
      </c>
      <c r="AD88" s="1184">
        <f>$S88*'TB2g(Details)'!W24</f>
        <v>1.1245248541283172E-2</v>
      </c>
      <c r="AE88" s="1180">
        <f t="shared" si="0"/>
        <v>2.5112071711597257E-2</v>
      </c>
    </row>
    <row r="89" spans="1:31">
      <c r="A89" s="118">
        <v>1992</v>
      </c>
      <c r="B89" s="146">
        <f>compopeinc!R81</f>
        <v>0.39310207962989807</v>
      </c>
      <c r="C89" s="147">
        <f>compopeinc!S81</f>
        <v>5.00212498356832E-2</v>
      </c>
      <c r="D89" s="147">
        <f>compopeinc!T81</f>
        <v>3.2233298235715371E-2</v>
      </c>
      <c r="E89" s="147">
        <f>compopeinc!U81</f>
        <v>1.4374594084595377E-2</v>
      </c>
      <c r="F89" s="147">
        <f>compopeinc!V81</f>
        <v>2.0006764060371975E-2</v>
      </c>
      <c r="G89" s="147">
        <f>compopeinc!W81</f>
        <v>6.3305384287792685E-2</v>
      </c>
      <c r="H89" s="147">
        <f>compopeinc!X81</f>
        <v>0.17209318960886985</v>
      </c>
      <c r="I89" s="153">
        <f>compopeinc!Y81</f>
        <v>4.1067592251946033E-2</v>
      </c>
      <c r="J89" s="181">
        <f>compopeinc!Z81</f>
        <v>0.28974401950836182</v>
      </c>
      <c r="K89" s="147">
        <f>compopeinc!AA81</f>
        <v>4.5447353795965012E-2</v>
      </c>
      <c r="L89" s="147">
        <f>compopeinc!AB81</f>
        <v>2.7159193161397061E-2</v>
      </c>
      <c r="M89" s="147">
        <f>compopeinc!AC81</f>
        <v>1.0932871689594897E-2</v>
      </c>
      <c r="N89" s="147">
        <f>compopeinc!AD81</f>
        <v>1.744628955281519E-2</v>
      </c>
      <c r="O89" s="147">
        <f>compopeinc!AE81</f>
        <v>4.5261761796830585E-2</v>
      </c>
      <c r="P89" s="147">
        <f>compopeinc!AF81</f>
        <v>0.10674630107871608</v>
      </c>
      <c r="Q89" s="147">
        <f>compopeinc!AG81</f>
        <v>3.6750247292489699E-2</v>
      </c>
      <c r="R89" s="117">
        <f>compopeinc!AH81</f>
        <v>0.14945189654827118</v>
      </c>
      <c r="S89" s="116">
        <f>compopeinc!AI81</f>
        <v>3.3705720557524708E-2</v>
      </c>
      <c r="T89" s="116">
        <f>compopeinc!AJ81</f>
        <v>1.5391811433426834E-2</v>
      </c>
      <c r="U89" s="116">
        <f>compopeinc!AK81</f>
        <v>5.2770093642135344E-3</v>
      </c>
      <c r="V89" s="116">
        <f>compopeinc!AL81</f>
        <v>1.0186951431345693E-2</v>
      </c>
      <c r="W89" s="116">
        <f>compopeinc!AM81</f>
        <v>2.0004369394336481E-2</v>
      </c>
      <c r="X89" s="116">
        <f>compopeinc!AN81</f>
        <v>4.1997788718325289E-2</v>
      </c>
      <c r="Y89" s="145">
        <f>compopeinc!AO81</f>
        <v>2.2888246251375772E-2</v>
      </c>
      <c r="Z89" s="1019"/>
      <c r="AB89" s="1184">
        <f>$S89*'TB2g(Details)'!U25</f>
        <v>6.7035874790720333E-3</v>
      </c>
      <c r="AC89" s="1184">
        <f>$S89*'TB2g(Details)'!V25</f>
        <v>1.4604167593694598E-2</v>
      </c>
      <c r="AD89" s="1184">
        <f>$S89*'TB2g(Details)'!W25</f>
        <v>1.2397965484758076E-2</v>
      </c>
      <c r="AE89" s="1180">
        <f t="shared" si="0"/>
        <v>2.7002133078452673E-2</v>
      </c>
    </row>
    <row r="90" spans="1:31">
      <c r="A90" s="118">
        <v>1993</v>
      </c>
      <c r="B90" s="146">
        <f>compopeinc!R82</f>
        <v>0.39082455635070801</v>
      </c>
      <c r="C90" s="147">
        <f>compopeinc!S82</f>
        <v>5.2114250537712979E-2</v>
      </c>
      <c r="D90" s="147">
        <f>compopeinc!T82</f>
        <v>3.0209287370502796E-2</v>
      </c>
      <c r="E90" s="147">
        <f>compopeinc!U82</f>
        <v>1.5668554295582227E-2</v>
      </c>
      <c r="F90" s="147">
        <f>compopeinc!V82</f>
        <v>2.0061462591719707E-2</v>
      </c>
      <c r="G90" s="147">
        <f>compopeinc!W82</f>
        <v>6.2717331803316984E-2</v>
      </c>
      <c r="H90" s="147">
        <f>compopeinc!X82</f>
        <v>0.16871337890133137</v>
      </c>
      <c r="I90" s="153">
        <f>compopeinc!Y82</f>
        <v>4.134028582640175E-2</v>
      </c>
      <c r="J90" s="181">
        <f>compopeinc!Z82</f>
        <v>0.28656375408172607</v>
      </c>
      <c r="K90" s="147">
        <f>compopeinc!AA82</f>
        <v>4.7166173475616198E-2</v>
      </c>
      <c r="L90" s="147">
        <f>compopeinc!AB82</f>
        <v>2.5616828337249542E-2</v>
      </c>
      <c r="M90" s="147">
        <f>compopeinc!AC82</f>
        <v>1.1725562687977833E-2</v>
      </c>
      <c r="N90" s="147">
        <f>compopeinc!AD82</f>
        <v>1.7436155808575483E-2</v>
      </c>
      <c r="O90" s="147">
        <f>compopeinc!AE82</f>
        <v>4.391178017285538E-2</v>
      </c>
      <c r="P90" s="147">
        <f>compopeinc!AF82</f>
        <v>0.10385529717475962</v>
      </c>
      <c r="Q90" s="147">
        <f>compopeinc!AG82</f>
        <v>3.6851954853048936E-2</v>
      </c>
      <c r="R90" s="117">
        <f>compopeinc!AH82</f>
        <v>0.14580124616622925</v>
      </c>
      <c r="S90" s="116">
        <f>compopeinc!AI82</f>
        <v>3.4753888729212409E-2</v>
      </c>
      <c r="T90" s="116">
        <f>compopeinc!AJ82</f>
        <v>1.4729388797851975E-2</v>
      </c>
      <c r="U90" s="116">
        <f>compopeinc!AK82</f>
        <v>5.6575469069870335E-3</v>
      </c>
      <c r="V90" s="116">
        <f>compopeinc!AL82</f>
        <v>9.9920725009414423E-3</v>
      </c>
      <c r="W90" s="116">
        <f>compopeinc!AM82</f>
        <v>1.9731486746318944E-2</v>
      </c>
      <c r="X90" s="116">
        <f>compopeinc!AN82</f>
        <v>3.836900851406206E-2</v>
      </c>
      <c r="Y90" s="145">
        <f>compopeinc!AO82</f>
        <v>2.2567857203875195E-2</v>
      </c>
      <c r="Z90" s="1019"/>
      <c r="AB90" s="1184">
        <f>$S90*'TB2g(Details)'!U26</f>
        <v>7.574079799925441E-3</v>
      </c>
      <c r="AC90" s="1184">
        <f>$S90*'TB2g(Details)'!V26</f>
        <v>1.4562673263730683E-2</v>
      </c>
      <c r="AD90" s="1184">
        <f>$S90*'TB2g(Details)'!W26</f>
        <v>1.261713566555629E-2</v>
      </c>
      <c r="AE90" s="1180">
        <f t="shared" si="0"/>
        <v>2.7179808929286974E-2</v>
      </c>
    </row>
    <row r="91" spans="1:31">
      <c r="A91" s="118">
        <v>1994</v>
      </c>
      <c r="B91" s="146">
        <f>compopeinc!R83</f>
        <v>0.3933778703212738</v>
      </c>
      <c r="C91" s="147">
        <f>compopeinc!S83</f>
        <v>5.6287836429867164E-2</v>
      </c>
      <c r="D91" s="147">
        <f>compopeinc!T83</f>
        <v>2.9147082907947881E-2</v>
      </c>
      <c r="E91" s="147">
        <f>compopeinc!U83</f>
        <v>1.6827386346704748E-2</v>
      </c>
      <c r="F91" s="147">
        <f>compopeinc!V83</f>
        <v>2.0218104921277982E-2</v>
      </c>
      <c r="G91" s="147">
        <f>compopeinc!W83</f>
        <v>6.4365724204559396E-2</v>
      </c>
      <c r="H91" s="147">
        <f>compopeinc!X83</f>
        <v>0.16510964348960813</v>
      </c>
      <c r="I91" s="153">
        <f>compopeinc!Y83</f>
        <v>4.1422070845259125E-2</v>
      </c>
      <c r="J91" s="181">
        <f>compopeinc!Z83</f>
        <v>0.28828296065330505</v>
      </c>
      <c r="K91" s="147">
        <f>compopeinc!AA83</f>
        <v>5.1521224170391053E-2</v>
      </c>
      <c r="L91" s="147">
        <f>compopeinc!AB83</f>
        <v>2.4655171803410023E-2</v>
      </c>
      <c r="M91" s="147">
        <f>compopeinc!AC83</f>
        <v>1.2316506987121036E-2</v>
      </c>
      <c r="N91" s="147">
        <f>compopeinc!AD83</f>
        <v>1.731060111426018E-2</v>
      </c>
      <c r="O91" s="147">
        <f>compopeinc!AE83</f>
        <v>4.5210286037676357E-2</v>
      </c>
      <c r="P91" s="147">
        <f>compopeinc!AF83</f>
        <v>0.10085170257040607</v>
      </c>
      <c r="Q91" s="147">
        <f>compopeinc!AG83</f>
        <v>3.6417491236460819E-2</v>
      </c>
      <c r="R91" s="117">
        <f>compopeinc!AH83</f>
        <v>0.14607396721839905</v>
      </c>
      <c r="S91" s="116">
        <f>compopeinc!AI83</f>
        <v>3.8866355173595164E-2</v>
      </c>
      <c r="T91" s="116">
        <f>compopeinc!AJ83</f>
        <v>1.4455529221563894E-2</v>
      </c>
      <c r="U91" s="116">
        <f>compopeinc!AK83</f>
        <v>5.3074822867294645E-3</v>
      </c>
      <c r="V91" s="116">
        <f>compopeinc!AL83</f>
        <v>9.9097847107566233E-3</v>
      </c>
      <c r="W91" s="116">
        <f>compopeinc!AM83</f>
        <v>1.9010553182388101E-2</v>
      </c>
      <c r="X91" s="116">
        <f>compopeinc!AN83</f>
        <v>3.6308086449747076E-2</v>
      </c>
      <c r="Y91" s="145">
        <f>compopeinc!AO83</f>
        <v>2.2216180783775314E-2</v>
      </c>
      <c r="Z91" s="1019"/>
      <c r="AB91" s="1184">
        <f>$S91*'TB2g(Details)'!U27</f>
        <v>9.5855245940297575E-3</v>
      </c>
      <c r="AC91" s="1184">
        <f>$S91*'TB2g(Details)'!V27</f>
        <v>1.4386892543024554E-2</v>
      </c>
      <c r="AD91" s="1184">
        <f>$S91*'TB2g(Details)'!W27</f>
        <v>1.4893938036540854E-2</v>
      </c>
      <c r="AE91" s="1180">
        <f t="shared" si="0"/>
        <v>2.928083057956541E-2</v>
      </c>
    </row>
    <row r="92" spans="1:31">
      <c r="A92" s="118">
        <v>1995</v>
      </c>
      <c r="B92" s="146">
        <f>compopeinc!R84</f>
        <v>0.4009021520614624</v>
      </c>
      <c r="C92" s="147">
        <f>compopeinc!S84</f>
        <v>5.9501558680997518E-2</v>
      </c>
      <c r="D92" s="147">
        <f>compopeinc!T84</f>
        <v>2.8958358350432326E-2</v>
      </c>
      <c r="E92" s="147">
        <f>compopeinc!U84</f>
        <v>1.708017636201151E-2</v>
      </c>
      <c r="F92" s="147">
        <f>compopeinc!V84</f>
        <v>1.9487739348357618E-2</v>
      </c>
      <c r="G92" s="147">
        <f>compopeinc!W84</f>
        <v>6.8251239826866678E-2</v>
      </c>
      <c r="H92" s="147">
        <f>compopeinc!X84</f>
        <v>0.16756251325860222</v>
      </c>
      <c r="I92" s="153">
        <f>compopeinc!Y84</f>
        <v>4.0060556267918858E-2</v>
      </c>
      <c r="J92" s="181">
        <f>compopeinc!Z84</f>
        <v>0.2957245409488678</v>
      </c>
      <c r="K92" s="147">
        <f>compopeinc!AA84</f>
        <v>5.4290192585975464E-2</v>
      </c>
      <c r="L92" s="147">
        <f>compopeinc!AB84</f>
        <v>2.4448820026979241E-2</v>
      </c>
      <c r="M92" s="147">
        <f>compopeinc!AC84</f>
        <v>1.2374077831488481E-2</v>
      </c>
      <c r="N92" s="147">
        <f>compopeinc!AD84</f>
        <v>1.6905839877120857E-2</v>
      </c>
      <c r="O92" s="147">
        <f>compopeinc!AE84</f>
        <v>4.7915656380719082E-2</v>
      </c>
      <c r="P92" s="147">
        <f>compopeinc!AF84</f>
        <v>0.104140902307422</v>
      </c>
      <c r="Q92" s="147">
        <f>compopeinc!AG84</f>
        <v>3.5649031499067063E-2</v>
      </c>
      <c r="R92" s="117">
        <f>compopeinc!AH84</f>
        <v>0.15160277485847473</v>
      </c>
      <c r="S92" s="116">
        <f>compopeinc!AI84</f>
        <v>4.0880964267876491E-2</v>
      </c>
      <c r="T92" s="116">
        <f>compopeinc!AJ84</f>
        <v>1.4390909916066542E-2</v>
      </c>
      <c r="U92" s="116">
        <f>compopeinc!AK84</f>
        <v>5.2572805455399817E-3</v>
      </c>
      <c r="V92" s="116">
        <f>compopeinc!AL84</f>
        <v>9.7002906765442584E-3</v>
      </c>
      <c r="W92" s="116">
        <f>compopeinc!AM84</f>
        <v>2.0358488660273334E-2</v>
      </c>
      <c r="X92" s="116">
        <f>compopeinc!AN84</f>
        <v>3.9279005585108967E-2</v>
      </c>
      <c r="Y92" s="145">
        <f>compopeinc!AO84</f>
        <v>2.1735838062648564E-2</v>
      </c>
      <c r="Z92" s="1019"/>
      <c r="AB92" s="1184">
        <f>$S92*'TB2g(Details)'!U28</f>
        <v>1.0433226397905287E-2</v>
      </c>
      <c r="AC92" s="1184">
        <f>$S92*'TB2g(Details)'!V28</f>
        <v>1.424091358337496E-2</v>
      </c>
      <c r="AD92" s="1184">
        <f>$S92*'TB2g(Details)'!W28</f>
        <v>1.6206824286596245E-2</v>
      </c>
      <c r="AE92" s="1180">
        <f t="shared" si="0"/>
        <v>3.0447737869971205E-2</v>
      </c>
    </row>
    <row r="93" spans="1:31">
      <c r="A93" s="118">
        <v>1996</v>
      </c>
      <c r="B93" s="146">
        <f>compopeinc!R85</f>
        <v>0.41028717160224915</v>
      </c>
      <c r="C93" s="147">
        <f>compopeinc!S85</f>
        <v>6.2264602624115352E-2</v>
      </c>
      <c r="D93" s="147">
        <f>compopeinc!T85</f>
        <v>2.683290907483675E-2</v>
      </c>
      <c r="E93" s="147">
        <f>compopeinc!U85</f>
        <v>1.7295922745213944E-2</v>
      </c>
      <c r="F93" s="147">
        <f>compopeinc!V85</f>
        <v>2.0917934190287334E-2</v>
      </c>
      <c r="G93" s="147">
        <f>compopeinc!W85</f>
        <v>7.0365360010161082E-2</v>
      </c>
      <c r="H93" s="147">
        <f>compopeinc!X85</f>
        <v>0.16940107246138947</v>
      </c>
      <c r="I93" s="153">
        <f>compopeinc!Y85</f>
        <v>4.3209376623061416E-2</v>
      </c>
      <c r="J93" s="181">
        <f>compopeinc!Z85</f>
        <v>0.30526214838027954</v>
      </c>
      <c r="K93" s="147">
        <f>compopeinc!AA85</f>
        <v>5.7239782039329175E-2</v>
      </c>
      <c r="L93" s="147">
        <f>compopeinc!AB85</f>
        <v>2.2546656596765337E-2</v>
      </c>
      <c r="M93" s="147">
        <f>compopeinc!AC85</f>
        <v>1.1981077994819763E-2</v>
      </c>
      <c r="N93" s="147">
        <f>compopeinc!AD85</f>
        <v>1.813753066521416E-2</v>
      </c>
      <c r="O93" s="147">
        <f>compopeinc!AE85</f>
        <v>4.9912334234456068E-2</v>
      </c>
      <c r="P93" s="147">
        <f>compopeinc!AF85</f>
        <v>0.10700231534241979</v>
      </c>
      <c r="Q93" s="147">
        <f>compopeinc!AG85</f>
        <v>3.8442441202944058E-2</v>
      </c>
      <c r="R93" s="117">
        <f>compopeinc!AH85</f>
        <v>0.15900936722755432</v>
      </c>
      <c r="S93" s="116">
        <f>compopeinc!AI85</f>
        <v>4.3837913555034566E-2</v>
      </c>
      <c r="T93" s="116">
        <f>compopeinc!AJ85</f>
        <v>1.3245475107063556E-2</v>
      </c>
      <c r="U93" s="116">
        <f>compopeinc!AK85</f>
        <v>5.0636417759915928E-3</v>
      </c>
      <c r="V93" s="116">
        <f>compopeinc!AL85</f>
        <v>1.0785155870112941E-2</v>
      </c>
      <c r="W93" s="116">
        <f>compopeinc!AM85</f>
        <v>2.078291606372127E-2</v>
      </c>
      <c r="X93" s="116">
        <f>compopeinc!AN85</f>
        <v>4.1043057267494396E-2</v>
      </c>
      <c r="Y93" s="145">
        <f>compopeinc!AO85</f>
        <v>2.4251203645770429E-2</v>
      </c>
      <c r="Z93" s="1019"/>
      <c r="AB93" s="1184">
        <f>$S93*'TB2g(Details)'!U29</f>
        <v>1.2244510702631235E-2</v>
      </c>
      <c r="AC93" s="1184">
        <f>$S93*'TB2g(Details)'!V29</f>
        <v>1.4685496550754185E-2</v>
      </c>
      <c r="AD93" s="1184">
        <f>$S93*'TB2g(Details)'!W29</f>
        <v>1.690790630164915E-2</v>
      </c>
      <c r="AE93" s="1180">
        <f t="shared" si="0"/>
        <v>3.1593402852403335E-2</v>
      </c>
    </row>
    <row r="94" spans="1:31">
      <c r="A94" s="118">
        <v>1997</v>
      </c>
      <c r="B94" s="146">
        <f>compopeinc!R86</f>
        <v>0.41741615533828735</v>
      </c>
      <c r="C94" s="147">
        <f>compopeinc!S86</f>
        <v>6.1970011301239525E-2</v>
      </c>
      <c r="D94" s="147">
        <f>compopeinc!T86</f>
        <v>2.6891050953221703E-2</v>
      </c>
      <c r="E94" s="147">
        <f>compopeinc!U86</f>
        <v>1.6434660201110653E-2</v>
      </c>
      <c r="F94" s="147">
        <f>compopeinc!V86</f>
        <v>2.1192338028658157E-2</v>
      </c>
      <c r="G94" s="147">
        <f>compopeinc!W86</f>
        <v>7.3538793823146514E-2</v>
      </c>
      <c r="H94" s="147">
        <f>compopeinc!X86</f>
        <v>0.17348563567710812</v>
      </c>
      <c r="I94" s="153">
        <f>compopeinc!Y86</f>
        <v>4.3903664187817569E-2</v>
      </c>
      <c r="J94" s="181">
        <f>compopeinc!Z86</f>
        <v>0.31253898143768311</v>
      </c>
      <c r="K94" s="147">
        <f>compopeinc!AA86</f>
        <v>5.6684498346452027E-2</v>
      </c>
      <c r="L94" s="147">
        <f>compopeinc!AB86</f>
        <v>2.2505401967235633E-2</v>
      </c>
      <c r="M94" s="147">
        <f>compopeinc!AC86</f>
        <v>1.1760296318502787E-2</v>
      </c>
      <c r="N94" s="147">
        <f>compopeinc!AD86</f>
        <v>1.8368419017830845E-2</v>
      </c>
      <c r="O94" s="147">
        <f>compopeinc!AE86</f>
        <v>5.2765837854093181E-2</v>
      </c>
      <c r="P94" s="147">
        <f>compopeinc!AF86</f>
        <v>0.11143831220817658</v>
      </c>
      <c r="Q94" s="147">
        <f>compopeinc!AG86</f>
        <v>3.9016257183987296E-2</v>
      </c>
      <c r="R94" s="117">
        <f>compopeinc!AH86</f>
        <v>0.16530399024486542</v>
      </c>
      <c r="S94" s="116">
        <f>compopeinc!AI86</f>
        <v>4.3376380333533894E-2</v>
      </c>
      <c r="T94" s="116">
        <f>compopeinc!AJ86</f>
        <v>1.3558496637519946E-2</v>
      </c>
      <c r="U94" s="116">
        <f>compopeinc!AK86</f>
        <v>4.8691284276576466E-3</v>
      </c>
      <c r="V94" s="116">
        <f>compopeinc!AL86</f>
        <v>1.1039333145475616E-2</v>
      </c>
      <c r="W94" s="116">
        <f>compopeinc!AM86</f>
        <v>2.2895479629025901E-2</v>
      </c>
      <c r="X94" s="116">
        <f>compopeinc!AN86</f>
        <v>4.4699896027593236E-2</v>
      </c>
      <c r="Y94" s="145">
        <f>compopeinc!AO86</f>
        <v>2.4865284916397355E-2</v>
      </c>
      <c r="Z94" s="1019"/>
      <c r="AB94" s="1184">
        <f>$S94*'TB2g(Details)'!U30</f>
        <v>1.2849280611815329E-2</v>
      </c>
      <c r="AC94" s="1184">
        <f>$S94*'TB2g(Details)'!V30</f>
        <v>1.4023265126393212E-2</v>
      </c>
      <c r="AD94" s="1184">
        <f>$S94*'TB2g(Details)'!W30</f>
        <v>1.6503834595325357E-2</v>
      </c>
      <c r="AE94" s="1180">
        <f t="shared" si="0"/>
        <v>3.0527099721718569E-2</v>
      </c>
    </row>
    <row r="95" spans="1:31">
      <c r="A95" s="118">
        <v>1998</v>
      </c>
      <c r="B95" s="146">
        <f>compopeinc!R87</f>
        <v>0.4205266535282135</v>
      </c>
      <c r="C95" s="147">
        <f>compopeinc!S87</f>
        <v>5.4831496120015512E-2</v>
      </c>
      <c r="D95" s="147">
        <f>compopeinc!T87</f>
        <v>2.7331571119259358E-2</v>
      </c>
      <c r="E95" s="147">
        <f>compopeinc!U87</f>
        <v>1.6328977254950215E-2</v>
      </c>
      <c r="F95" s="147">
        <f>compopeinc!V87</f>
        <v>2.2047171787423245E-2</v>
      </c>
      <c r="G95" s="147">
        <f>compopeinc!W87</f>
        <v>7.521829019877313E-2</v>
      </c>
      <c r="H95" s="147">
        <f>compopeinc!X87</f>
        <v>0.17882019778213962</v>
      </c>
      <c r="I95" s="153">
        <f>compopeinc!Y87</f>
        <v>4.594897547262982E-2</v>
      </c>
      <c r="J95" s="181">
        <f>compopeinc!Z87</f>
        <v>0.31622901558876038</v>
      </c>
      <c r="K95" s="147">
        <f>compopeinc!AA87</f>
        <v>5.0249643573432499E-2</v>
      </c>
      <c r="L95" s="147">
        <f>compopeinc!AB87</f>
        <v>2.2805923222391292E-2</v>
      </c>
      <c r="M95" s="147">
        <f>compopeinc!AC87</f>
        <v>1.1669765855666359E-2</v>
      </c>
      <c r="N95" s="147">
        <f>compopeinc!AD87</f>
        <v>1.9153353605848716E-2</v>
      </c>
      <c r="O95" s="147">
        <f>compopeinc!AE87</f>
        <v>5.5516890549744291E-2</v>
      </c>
      <c r="P95" s="147">
        <f>compopeinc!AF87</f>
        <v>0.11589735889467975</v>
      </c>
      <c r="Q95" s="147">
        <f>compopeinc!AG87</f>
        <v>4.0936078741776689E-2</v>
      </c>
      <c r="R95" s="117">
        <f>compopeinc!AH87</f>
        <v>0.16775745153427124</v>
      </c>
      <c r="S95" s="116">
        <f>compopeinc!AI87</f>
        <v>3.8901515470693489E-2</v>
      </c>
      <c r="T95" s="116">
        <f>compopeinc!AJ87</f>
        <v>1.4050007228050793E-2</v>
      </c>
      <c r="U95" s="116">
        <f>compopeinc!AK87</f>
        <v>4.6469511848851739E-3</v>
      </c>
      <c r="V95" s="116">
        <f>compopeinc!AL87</f>
        <v>1.145139523317454E-2</v>
      </c>
      <c r="W95" s="116">
        <f>compopeinc!AM87</f>
        <v>2.4937882474953672E-2</v>
      </c>
      <c r="X95" s="116">
        <f>compopeinc!AN87</f>
        <v>4.7818924793508515E-2</v>
      </c>
      <c r="Y95" s="145">
        <f>compopeinc!AO87</f>
        <v>2.5950770934432894E-2</v>
      </c>
      <c r="Z95" s="1019"/>
      <c r="AB95" s="1184">
        <f>$S95*'TB2g(Details)'!U31</f>
        <v>1.4505626184529039E-2</v>
      </c>
      <c r="AC95" s="1184">
        <f>$S95*'TB2g(Details)'!V31</f>
        <v>1.3054555767125086E-2</v>
      </c>
      <c r="AD95" s="1184">
        <f>$S95*'TB2g(Details)'!W31</f>
        <v>1.134133351903936E-2</v>
      </c>
      <c r="AE95" s="1180">
        <f t="shared" si="0"/>
        <v>2.4395889286164447E-2</v>
      </c>
    </row>
    <row r="96" spans="1:31">
      <c r="A96" s="121">
        <v>1999</v>
      </c>
      <c r="B96" s="150">
        <f>compopeinc!R88</f>
        <v>0.42697006464004517</v>
      </c>
      <c r="C96" s="151">
        <f>compopeinc!S88</f>
        <v>5.4017460425185501E-2</v>
      </c>
      <c r="D96" s="151">
        <f>compopeinc!T88</f>
        <v>2.5767143345587003E-2</v>
      </c>
      <c r="E96" s="151">
        <f>compopeinc!U88</f>
        <v>1.5893588767892448E-2</v>
      </c>
      <c r="F96" s="151">
        <f>compopeinc!V88</f>
        <v>2.2418820825851334E-2</v>
      </c>
      <c r="G96" s="151">
        <f>compopeinc!W88</f>
        <v>7.655352714774212E-2</v>
      </c>
      <c r="H96" s="151">
        <f>compopeinc!X88</f>
        <v>0.18521018530877975</v>
      </c>
      <c r="I96" s="154">
        <f>compopeinc!Y88</f>
        <v>4.7109328178901032E-2</v>
      </c>
      <c r="J96" s="182">
        <f>compopeinc!Z88</f>
        <v>0.32297098636627197</v>
      </c>
      <c r="K96" s="151">
        <f>compopeinc!AA88</f>
        <v>4.943410591463239E-2</v>
      </c>
      <c r="L96" s="151">
        <f>compopeinc!AB88</f>
        <v>2.193291393738047E-2</v>
      </c>
      <c r="M96" s="151">
        <f>compopeinc!AC88</f>
        <v>1.1055261152700136E-2</v>
      </c>
      <c r="N96" s="151">
        <f>compopeinc!AD88</f>
        <v>1.9455280065640707E-2</v>
      </c>
      <c r="O96" s="151">
        <f>compopeinc!AE88</f>
        <v>5.7361018340471526E-2</v>
      </c>
      <c r="P96" s="151">
        <f>compopeinc!AF88</f>
        <v>0.12175023203351026</v>
      </c>
      <c r="Q96" s="151">
        <f>compopeinc!AG88</f>
        <v>4.1982184498676661E-2</v>
      </c>
      <c r="R96" s="120">
        <f>compopeinc!AH88</f>
        <v>0.17470051348209381</v>
      </c>
      <c r="S96" s="119">
        <f>compopeinc!AI88</f>
        <v>3.7656499376056286E-2</v>
      </c>
      <c r="T96" s="119">
        <f>compopeinc!AJ88</f>
        <v>1.3771588036921183E-2</v>
      </c>
      <c r="U96" s="119">
        <f>compopeinc!AK88</f>
        <v>4.3519399739901134E-3</v>
      </c>
      <c r="V96" s="119">
        <f>compopeinc!AL88</f>
        <v>1.1793944528106823E-2</v>
      </c>
      <c r="W96" s="119">
        <f>compopeinc!AM88</f>
        <v>2.7715102891149729E-2</v>
      </c>
      <c r="X96" s="119">
        <f>compopeinc!AN88</f>
        <v>5.2420097357808081E-2</v>
      </c>
      <c r="Y96" s="149">
        <f>compopeinc!AO88</f>
        <v>2.6991335508324988E-2</v>
      </c>
      <c r="Z96" s="1019"/>
      <c r="AB96" s="1184">
        <f>$S96*'TB2g(Details)'!U32</f>
        <v>1.3585018453686298E-2</v>
      </c>
      <c r="AC96" s="1184">
        <f>$S96*'TB2g(Details)'!V32</f>
        <v>1.1557014037730877E-2</v>
      </c>
      <c r="AD96" s="1184">
        <f>$S96*'TB2g(Details)'!W32</f>
        <v>1.2514466884639114E-2</v>
      </c>
      <c r="AE96" s="1180">
        <f t="shared" si="0"/>
        <v>2.4071480922369992E-2</v>
      </c>
    </row>
    <row r="97" spans="1:31">
      <c r="A97" s="118">
        <v>2000</v>
      </c>
      <c r="B97" s="146">
        <f>compopeinc!R89</f>
        <v>0.43222430348396301</v>
      </c>
      <c r="C97" s="147">
        <f>compopeinc!S89</f>
        <v>4.8086164036637326E-2</v>
      </c>
      <c r="D97" s="147">
        <f>compopeinc!T89</f>
        <v>2.8207336305321913E-2</v>
      </c>
      <c r="E97" s="147">
        <f>compopeinc!U89</f>
        <v>1.5012782618360183E-2</v>
      </c>
      <c r="F97" s="147">
        <f>compopeinc!V89</f>
        <v>2.299528940946572E-2</v>
      </c>
      <c r="G97" s="147">
        <f>compopeinc!W89</f>
        <v>7.563585923414258E-2</v>
      </c>
      <c r="H97" s="147">
        <f>compopeinc!X89</f>
        <v>0.19389096447895818</v>
      </c>
      <c r="I97" s="153">
        <f>compopeinc!Y89</f>
        <v>4.8395911411737789E-2</v>
      </c>
      <c r="J97" s="181">
        <f>compopeinc!Z89</f>
        <v>0.32837691903114319</v>
      </c>
      <c r="K97" s="147">
        <f>compopeinc!AA89</f>
        <v>4.4261981398823612E-2</v>
      </c>
      <c r="L97" s="147">
        <f>compopeinc!AB89</f>
        <v>2.4140629028558194E-2</v>
      </c>
      <c r="M97" s="147">
        <f>compopeinc!AC89</f>
        <v>1.0370550013732755E-2</v>
      </c>
      <c r="N97" s="147">
        <f>compopeinc!AD89</f>
        <v>2.012414553582087E-2</v>
      </c>
      <c r="O97" s="147">
        <f>compopeinc!AE89</f>
        <v>5.6612659713564217E-2</v>
      </c>
      <c r="P97" s="147">
        <f>compopeinc!AF89</f>
        <v>0.1293675222959039</v>
      </c>
      <c r="Q97" s="147">
        <f>compopeinc!AG89</f>
        <v>4.3499427779580387E-2</v>
      </c>
      <c r="R97" s="117">
        <f>compopeinc!AH89</f>
        <v>0.18013389408588409</v>
      </c>
      <c r="S97" s="116">
        <f>compopeinc!AI89</f>
        <v>3.4606254907035998E-2</v>
      </c>
      <c r="T97" s="116">
        <f>compopeinc!AJ89</f>
        <v>1.5330563108073181E-2</v>
      </c>
      <c r="U97" s="116">
        <f>compopeinc!AK89</f>
        <v>4.0324740246531314E-3</v>
      </c>
      <c r="V97" s="116">
        <f>compopeinc!AL89</f>
        <v>1.2439238387973773E-2</v>
      </c>
      <c r="W97" s="116">
        <f>compopeinc!AM89</f>
        <v>2.6883614137470761E-2</v>
      </c>
      <c r="X97" s="116">
        <f>compopeinc!AN89</f>
        <v>5.8358465450765985E-2</v>
      </c>
      <c r="Y97" s="145">
        <f>compopeinc!AO89</f>
        <v>2.8483275902759102E-2</v>
      </c>
      <c r="Z97" s="1019"/>
      <c r="AA97" s="1184">
        <f>0.3*AB97</f>
        <v>4.3954581727166028E-3</v>
      </c>
      <c r="AB97" s="1184">
        <f>$S97*'TB2g(Details)'!U33</f>
        <v>1.4651527242388676E-2</v>
      </c>
      <c r="AC97" s="1184">
        <f>$S97*'TB2g(Details)'!V33</f>
        <v>1.2329437738753555E-2</v>
      </c>
      <c r="AD97" s="1184">
        <f>$S97*'TB2g(Details)'!W33</f>
        <v>7.6252899258937683E-3</v>
      </c>
      <c r="AE97" s="1180">
        <f t="shared" si="0"/>
        <v>1.9954727664647322E-2</v>
      </c>
    </row>
    <row r="98" spans="1:31">
      <c r="A98" s="118">
        <v>2001</v>
      </c>
      <c r="B98" s="146">
        <f>compopeinc!R90</f>
        <v>0.42198863625526428</v>
      </c>
      <c r="C98" s="147">
        <f>compopeinc!S90</f>
        <v>4.6205684211304526E-2</v>
      </c>
      <c r="D98" s="147">
        <f>compopeinc!T90</f>
        <v>2.704194067900554E-2</v>
      </c>
      <c r="E98" s="147">
        <f>compopeinc!U90</f>
        <v>1.5788863422026563E-2</v>
      </c>
      <c r="F98" s="147">
        <f>compopeinc!V90</f>
        <v>2.4633947680154505E-2</v>
      </c>
      <c r="G98" s="147">
        <f>compopeinc!W90</f>
        <v>6.8829511251198044E-2</v>
      </c>
      <c r="H98" s="147">
        <f>compopeinc!X90</f>
        <v>0.18789921076328095</v>
      </c>
      <c r="I98" s="153">
        <f>compopeinc!Y90</f>
        <v>5.1589457435569683E-2</v>
      </c>
      <c r="J98" s="181">
        <f>compopeinc!Z90</f>
        <v>0.31723266839981079</v>
      </c>
      <c r="K98" s="147">
        <f>compopeinc!AA90</f>
        <v>4.303828231709577E-2</v>
      </c>
      <c r="L98" s="147">
        <f>compopeinc!AB90</f>
        <v>2.3271640943675599E-2</v>
      </c>
      <c r="M98" s="147">
        <f>compopeinc!AC90</f>
        <v>1.1020846198474718E-2</v>
      </c>
      <c r="N98" s="147">
        <f>compopeinc!AD90</f>
        <v>2.1676924015706266E-2</v>
      </c>
      <c r="O98" s="147">
        <f>compopeinc!AE90</f>
        <v>5.0198510622348286E-2</v>
      </c>
      <c r="P98" s="147">
        <f>compopeinc!AF90</f>
        <v>0.12138473145203391</v>
      </c>
      <c r="Q98" s="147">
        <f>compopeinc!AG90</f>
        <v>4.6641722412224772E-2</v>
      </c>
      <c r="R98" s="117">
        <f>compopeinc!AH90</f>
        <v>0.170632004737854</v>
      </c>
      <c r="S98" s="116">
        <f>compopeinc!AI90</f>
        <v>3.3957314118391362E-2</v>
      </c>
      <c r="T98" s="116">
        <f>compopeinc!AJ90</f>
        <v>1.4940650521239312E-2</v>
      </c>
      <c r="U98" s="116">
        <f>compopeinc!AK90</f>
        <v>4.4727371499462239E-3</v>
      </c>
      <c r="V98" s="116">
        <f>compopeinc!AL90</f>
        <v>1.378864726944071E-2</v>
      </c>
      <c r="W98" s="116">
        <f>compopeinc!AM90</f>
        <v>2.2370022400574993E-2</v>
      </c>
      <c r="X98" s="116">
        <f>compopeinc!AN90</f>
        <v>4.9716280548586074E-2</v>
      </c>
      <c r="Y98" s="145">
        <f>compopeinc!AO90</f>
        <v>3.1386352352375746E-2</v>
      </c>
      <c r="Z98" s="1019"/>
      <c r="AB98" s="1184">
        <f>$S98*'TB2g(Details)'!U34</f>
        <v>1.364606291925703E-2</v>
      </c>
      <c r="AC98" s="1184">
        <f>$S98*'TB2g(Details)'!V34</f>
        <v>1.0823007504025222E-2</v>
      </c>
      <c r="AD98" s="1184">
        <f>$S98*'TB2g(Details)'!W34</f>
        <v>9.4882436951091078E-3</v>
      </c>
      <c r="AE98" s="1180">
        <f t="shared" si="0"/>
        <v>2.0311251199134329E-2</v>
      </c>
    </row>
    <row r="99" spans="1:31">
      <c r="A99" s="118">
        <v>2002</v>
      </c>
      <c r="B99" s="146">
        <f>compopeinc!R91</f>
        <v>0.42125841975212097</v>
      </c>
      <c r="C99" s="147">
        <f>compopeinc!S91</f>
        <v>5.5451853642458485E-2</v>
      </c>
      <c r="D99" s="147">
        <f>compopeinc!T91</f>
        <v>2.4868907055374853E-2</v>
      </c>
      <c r="E99" s="147">
        <f>compopeinc!U91</f>
        <v>1.6833847192194218E-2</v>
      </c>
      <c r="F99" s="147">
        <f>compopeinc!V91</f>
        <v>2.4451067513984542E-2</v>
      </c>
      <c r="G99" s="147">
        <f>compopeinc!W91</f>
        <v>7.0057692454761136E-2</v>
      </c>
      <c r="H99" s="147">
        <f>compopeinc!X91</f>
        <v>0.17952019778438338</v>
      </c>
      <c r="I99" s="153">
        <f>compopeinc!Y91</f>
        <v>5.0074855970866076E-2</v>
      </c>
      <c r="J99" s="181">
        <f>compopeinc!Z91</f>
        <v>0.31620308756828308</v>
      </c>
      <c r="K99" s="147">
        <f>compopeinc!AA91</f>
        <v>5.1855512247855118E-2</v>
      </c>
      <c r="L99" s="147">
        <f>compopeinc!AB91</f>
        <v>2.1392554369605077E-2</v>
      </c>
      <c r="M99" s="147">
        <f>compopeinc!AC91</f>
        <v>1.1881079347363753E-2</v>
      </c>
      <c r="N99" s="147">
        <f>compopeinc!AD91</f>
        <v>2.1663396963661641E-2</v>
      </c>
      <c r="O99" s="147">
        <f>compopeinc!AE91</f>
        <v>5.05650054494272E-2</v>
      </c>
      <c r="P99" s="147">
        <f>compopeinc!AF91</f>
        <v>0.11321521895825837</v>
      </c>
      <c r="Q99" s="147">
        <f>compopeinc!AG91</f>
        <v>4.5630308050379841E-2</v>
      </c>
      <c r="R99" s="117">
        <f>compopeinc!AH91</f>
        <v>0.16867513954639435</v>
      </c>
      <c r="S99" s="116">
        <f>compopeinc!AI91</f>
        <v>4.0745555559506555E-2</v>
      </c>
      <c r="T99" s="116">
        <f>compopeinc!AJ91</f>
        <v>1.3913686627051409E-2</v>
      </c>
      <c r="U99" s="116">
        <f>compopeinc!AK91</f>
        <v>4.8316180337845457E-3</v>
      </c>
      <c r="V99" s="116">
        <f>compopeinc!AL91</f>
        <v>1.3636906143387547E-2</v>
      </c>
      <c r="W99" s="116">
        <f>compopeinc!AM91</f>
        <v>2.1713931706748957E-2</v>
      </c>
      <c r="X99" s="116">
        <f>compopeinc!AN91</f>
        <v>4.3257391982074553E-2</v>
      </c>
      <c r="Y99" s="145">
        <f>compopeinc!AO91</f>
        <v>3.0576038921075993E-2</v>
      </c>
      <c r="Z99" s="1019"/>
      <c r="AB99" s="1184">
        <f>$S99*'TB2g(Details)'!U35</f>
        <v>1.3832892128130313E-2</v>
      </c>
      <c r="AC99" s="1184">
        <f>$S99*'TB2g(Details)'!V35</f>
        <v>1.157756162988762E-2</v>
      </c>
      <c r="AD99" s="1184">
        <f>$S99*'TB2g(Details)'!W35</f>
        <v>1.5335101801488615E-2</v>
      </c>
      <c r="AE99" s="1180">
        <f t="shared" si="0"/>
        <v>2.6912663431376237E-2</v>
      </c>
    </row>
    <row r="100" spans="1:31">
      <c r="A100" s="118">
        <v>2003</v>
      </c>
      <c r="B100" s="146">
        <f>compopeinc!R92</f>
        <v>0.42272606492042542</v>
      </c>
      <c r="C100" s="147">
        <f>compopeinc!S92</f>
        <v>5.9470669001820999E-2</v>
      </c>
      <c r="D100" s="147">
        <f>compopeinc!T92</f>
        <v>2.43087910351409E-2</v>
      </c>
      <c r="E100" s="147">
        <f>compopeinc!U92</f>
        <v>1.7244754368866595E-2</v>
      </c>
      <c r="F100" s="147">
        <f>compopeinc!V92</f>
        <v>2.4068675004715965E-2</v>
      </c>
      <c r="G100" s="147">
        <f>compopeinc!W92</f>
        <v>6.9951166155921729E-2</v>
      </c>
      <c r="H100" s="147">
        <f>compopeinc!X92</f>
        <v>0.17854115444536686</v>
      </c>
      <c r="I100" s="153">
        <f>compopeinc!Y92</f>
        <v>4.9140878429551865E-2</v>
      </c>
      <c r="J100" s="181">
        <f>compopeinc!Z92</f>
        <v>0.31715145707130432</v>
      </c>
      <c r="K100" s="147">
        <f>compopeinc!AA92</f>
        <v>5.5730193972848591E-2</v>
      </c>
      <c r="L100" s="147">
        <f>compopeinc!AB92</f>
        <v>2.0975872745587199E-2</v>
      </c>
      <c r="M100" s="147">
        <f>compopeinc!AC92</f>
        <v>1.2161476642631822E-2</v>
      </c>
      <c r="N100" s="147">
        <f>compopeinc!AD92</f>
        <v>2.1305331349046379E-2</v>
      </c>
      <c r="O100" s="147">
        <f>compopeinc!AE92</f>
        <v>4.9652447202624767E-2</v>
      </c>
      <c r="P100" s="147">
        <f>compopeinc!AF92</f>
        <v>0.11250252745897439</v>
      </c>
      <c r="Q100" s="147">
        <f>compopeinc!AG92</f>
        <v>4.482361438196885E-2</v>
      </c>
      <c r="R100" s="117">
        <f>compopeinc!AH92</f>
        <v>0.17027407884597778</v>
      </c>
      <c r="S100" s="116">
        <f>compopeinc!AI92</f>
        <v>4.3938995695774578E-2</v>
      </c>
      <c r="T100" s="116">
        <f>compopeinc!AJ92</f>
        <v>1.3922165211578338E-2</v>
      </c>
      <c r="U100" s="116">
        <f>compopeinc!AK92</f>
        <v>4.8662621680313012E-3</v>
      </c>
      <c r="V100" s="116">
        <f>compopeinc!AL92</f>
        <v>1.3476934950194738E-2</v>
      </c>
      <c r="W100" s="116">
        <f>compopeinc!AM92</f>
        <v>2.0968580566827592E-2</v>
      </c>
      <c r="X100" s="116">
        <f>compopeinc!AN92</f>
        <v>4.2750177489385553E-2</v>
      </c>
      <c r="Y100" s="145">
        <f>compopeinc!AO92</f>
        <v>3.035096676409867E-2</v>
      </c>
      <c r="Z100" s="1019"/>
      <c r="AB100" s="1184">
        <f>$S100*'TB2g(Details)'!U36</f>
        <v>1.4561892157952712E-2</v>
      </c>
      <c r="AC100" s="1184">
        <f>$S100*'TB2g(Details)'!V36</f>
        <v>1.1979324246619044E-2</v>
      </c>
      <c r="AD100" s="1184">
        <f>$S100*'TB2g(Details)'!W36</f>
        <v>1.7397779291202821E-2</v>
      </c>
      <c r="AE100" s="1180">
        <f t="shared" si="0"/>
        <v>2.9377103537821865E-2</v>
      </c>
    </row>
    <row r="101" spans="1:31">
      <c r="A101" s="118">
        <v>2004</v>
      </c>
      <c r="B101" s="146">
        <f>compopeinc!R93</f>
        <v>0.43254682421684265</v>
      </c>
      <c r="C101" s="147">
        <f>compopeinc!S93</f>
        <v>6.5645999872044461E-2</v>
      </c>
      <c r="D101" s="147">
        <f>compopeinc!T93</f>
        <v>2.4129057775515515E-2</v>
      </c>
      <c r="E101" s="147">
        <f>compopeinc!U93</f>
        <v>1.7106909425288207E-2</v>
      </c>
      <c r="F101" s="147">
        <f>compopeinc!V93</f>
        <v>2.415534338517009E-2</v>
      </c>
      <c r="G101" s="147">
        <f>compopeinc!W93</f>
        <v>7.220228728403863E-2</v>
      </c>
      <c r="H101" s="147">
        <f>compopeinc!X93</f>
        <v>0.17977054813857277</v>
      </c>
      <c r="I101" s="153">
        <f>compopeinc!Y93</f>
        <v>4.9536665009005422E-2</v>
      </c>
      <c r="J101" s="181">
        <f>compopeinc!Z93</f>
        <v>0.32809978723526001</v>
      </c>
      <c r="K101" s="147">
        <f>compopeinc!AA93</f>
        <v>6.1358506938340864E-2</v>
      </c>
      <c r="L101" s="147">
        <f>compopeinc!AB93</f>
        <v>2.0936863025814201E-2</v>
      </c>
      <c r="M101" s="147">
        <f>compopeinc!AC93</f>
        <v>1.1809457712693851E-2</v>
      </c>
      <c r="N101" s="147">
        <f>compopeinc!AD93</f>
        <v>2.1319371691913613E-2</v>
      </c>
      <c r="O101" s="147">
        <f>compopeinc!AE93</f>
        <v>5.214343367989184E-2</v>
      </c>
      <c r="P101" s="147">
        <f>compopeinc!AF93</f>
        <v>0.11543556718791396</v>
      </c>
      <c r="Q101" s="147">
        <f>compopeinc!AG93</f>
        <v>4.5096597851819117E-2</v>
      </c>
      <c r="R101" s="117">
        <f>compopeinc!AH93</f>
        <v>0.18083925545215607</v>
      </c>
      <c r="S101" s="116">
        <f>compopeinc!AI93</f>
        <v>4.85369676867759E-2</v>
      </c>
      <c r="T101" s="116">
        <f>compopeinc!AJ93</f>
        <v>1.3977185335844345E-2</v>
      </c>
      <c r="U101" s="116">
        <f>compopeinc!AK93</f>
        <v>4.8285902060116528E-3</v>
      </c>
      <c r="V101" s="116">
        <f>compopeinc!AL93</f>
        <v>1.3690694921911262E-2</v>
      </c>
      <c r="W101" s="116">
        <f>compopeinc!AM93</f>
        <v>2.2646272238635343E-2</v>
      </c>
      <c r="X101" s="116">
        <f>compopeinc!AN93</f>
        <v>4.610072663687894E-2</v>
      </c>
      <c r="Y101" s="145">
        <f>compopeinc!AO93</f>
        <v>3.1058823285496553E-2</v>
      </c>
      <c r="Z101" s="1019"/>
      <c r="AB101" s="1184">
        <f>$S101*'TB2g(Details)'!U37</f>
        <v>1.6268264310091599E-2</v>
      </c>
      <c r="AC101" s="1184">
        <f>$S101*'TB2g(Details)'!V37</f>
        <v>1.462639834179213E-2</v>
      </c>
      <c r="AD101" s="1184">
        <f>$S101*'TB2g(Details)'!W37</f>
        <v>1.764230503489217E-2</v>
      </c>
      <c r="AE101" s="1180">
        <f t="shared" si="0"/>
        <v>3.2268703376684298E-2</v>
      </c>
    </row>
    <row r="102" spans="1:31">
      <c r="A102" s="118">
        <v>2005</v>
      </c>
      <c r="B102" s="146">
        <f>compopeinc!R94</f>
        <v>0.44309714436531067</v>
      </c>
      <c r="C102" s="147">
        <f>compopeinc!S94</f>
        <v>6.7539073653082635E-2</v>
      </c>
      <c r="D102" s="147">
        <f>compopeinc!T94</f>
        <v>2.9818759555018427E-2</v>
      </c>
      <c r="E102" s="147">
        <f>compopeinc!U94</f>
        <v>1.5633027597345282E-2</v>
      </c>
      <c r="F102" s="147">
        <f>compopeinc!V94</f>
        <v>2.4339278035015927E-2</v>
      </c>
      <c r="G102" s="147">
        <f>compopeinc!W94</f>
        <v>7.6055797217964224E-2</v>
      </c>
      <c r="H102" s="147">
        <f>compopeinc!X94</f>
        <v>0.17971920952828171</v>
      </c>
      <c r="I102" s="153">
        <f>compopeinc!Y94</f>
        <v>4.9991991304697329E-2</v>
      </c>
      <c r="J102" s="181">
        <f>compopeinc!Z94</f>
        <v>0.33902618288993835</v>
      </c>
      <c r="K102" s="147">
        <f>compopeinc!AA94</f>
        <v>6.3080267480698601E-2</v>
      </c>
      <c r="L102" s="147">
        <f>compopeinc!AB94</f>
        <v>2.6085143581839533E-2</v>
      </c>
      <c r="M102" s="147">
        <f>compopeinc!AC94</f>
        <v>1.0846974589413024E-2</v>
      </c>
      <c r="N102" s="147">
        <f>compopeinc!AD94</f>
        <v>2.1642463366181582E-2</v>
      </c>
      <c r="O102" s="147">
        <f>compopeinc!AE94</f>
        <v>5.5044194281255072E-2</v>
      </c>
      <c r="P102" s="147">
        <f>compopeinc!AF94</f>
        <v>0.11645752154185929</v>
      </c>
      <c r="Q102" s="147">
        <f>compopeinc!AG94</f>
        <v>4.5869594637510551E-2</v>
      </c>
      <c r="R102" s="117">
        <f>compopeinc!AH94</f>
        <v>0.19046537578105927</v>
      </c>
      <c r="S102" s="116">
        <f>compopeinc!AI94</f>
        <v>4.9861860751963138E-2</v>
      </c>
      <c r="T102" s="116">
        <f>compopeinc!AJ94</f>
        <v>1.7797493318413817E-2</v>
      </c>
      <c r="U102" s="116">
        <f>compopeinc!AK94</f>
        <v>4.3777651126815633E-3</v>
      </c>
      <c r="V102" s="116">
        <f>compopeinc!AL94</f>
        <v>1.4240755421099722E-2</v>
      </c>
      <c r="W102" s="116">
        <f>compopeinc!AM94</f>
        <v>2.3796529943698484E-2</v>
      </c>
      <c r="X102" s="116">
        <f>compopeinc!AN94</f>
        <v>4.8080564754944009E-2</v>
      </c>
      <c r="Y102" s="145">
        <f>compopeinc!AO94</f>
        <v>3.2310408214270253E-2</v>
      </c>
      <c r="Z102" s="1019"/>
      <c r="AB102" s="1184">
        <f>$S102*'TB2g(Details)'!U38</f>
        <v>1.8285424557745629E-2</v>
      </c>
      <c r="AC102" s="1184">
        <f>$S102*'TB2g(Details)'!V38</f>
        <v>1.2542807908484001E-2</v>
      </c>
      <c r="AD102" s="1184">
        <f>$S102*'TB2g(Details)'!W38</f>
        <v>1.9033628285733507E-2</v>
      </c>
      <c r="AE102" s="1180">
        <f t="shared" si="0"/>
        <v>3.157643619421751E-2</v>
      </c>
    </row>
    <row r="103" spans="1:31">
      <c r="A103" s="118">
        <v>2006</v>
      </c>
      <c r="B103" s="146">
        <f>compopeinc!R95</f>
        <v>0.4524654746055603</v>
      </c>
      <c r="C103" s="147">
        <f>compopeinc!S95</f>
        <v>6.9899521565958772E-2</v>
      </c>
      <c r="D103" s="147">
        <f>compopeinc!T95</f>
        <v>3.2829192420777878E-2</v>
      </c>
      <c r="E103" s="147">
        <f>compopeinc!U95</f>
        <v>1.444698376170641E-2</v>
      </c>
      <c r="F103" s="147">
        <f>compopeinc!V95</f>
        <v>2.4851731191201275E-2</v>
      </c>
      <c r="G103" s="147">
        <f>compopeinc!W95</f>
        <v>7.9862686095218849E-2</v>
      </c>
      <c r="H103" s="147">
        <f>compopeinc!X95</f>
        <v>0.17966382912426951</v>
      </c>
      <c r="I103" s="153">
        <f>compopeinc!Y95</f>
        <v>5.091153991011494E-2</v>
      </c>
      <c r="J103" s="181">
        <f>compopeinc!Z95</f>
        <v>0.34844055771827698</v>
      </c>
      <c r="K103" s="147">
        <f>compopeinc!AA95</f>
        <v>6.5203830217847411E-2</v>
      </c>
      <c r="L103" s="147">
        <f>compopeinc!AB95</f>
        <v>2.8417722295541632E-2</v>
      </c>
      <c r="M103" s="147">
        <f>compopeinc!AC95</f>
        <v>9.9854099588014052E-3</v>
      </c>
      <c r="N103" s="147">
        <f>compopeinc!AD95</f>
        <v>2.2157710282706827E-2</v>
      </c>
      <c r="O103" s="147">
        <f>compopeinc!AE95</f>
        <v>5.8869594656435445E-2</v>
      </c>
      <c r="P103" s="147">
        <f>compopeinc!AF95</f>
        <v>0.11698081305273328</v>
      </c>
      <c r="Q103" s="147">
        <f>compopeinc!AG95</f>
        <v>4.6825492158687726E-2</v>
      </c>
      <c r="R103" s="117">
        <f>compopeinc!AH95</f>
        <v>0.19761909544467926</v>
      </c>
      <c r="S103" s="116">
        <f>compopeinc!AI95</f>
        <v>5.2227894227437885E-2</v>
      </c>
      <c r="T103" s="116">
        <f>compopeinc!AJ95</f>
        <v>1.9200882588173502E-2</v>
      </c>
      <c r="U103" s="116">
        <f>compopeinc!AK95</f>
        <v>4.0433615944333555E-3</v>
      </c>
      <c r="V103" s="116">
        <f>compopeinc!AL95</f>
        <v>1.47879757128498E-2</v>
      </c>
      <c r="W103" s="116">
        <f>compopeinc!AM95</f>
        <v>2.5664739494410449E-2</v>
      </c>
      <c r="X103" s="116">
        <f>compopeinc!AN95</f>
        <v>4.8237881807969812E-2</v>
      </c>
      <c r="Y103" s="145">
        <f>compopeinc!AO95</f>
        <v>3.3456360750206554E-2</v>
      </c>
      <c r="Z103" s="1019"/>
      <c r="AB103" s="1184">
        <f>$S103*'TB2g(Details)'!U39</f>
        <v>1.9730716757988612E-2</v>
      </c>
      <c r="AC103" s="1184">
        <f>$S103*'TB2g(Details)'!V39</f>
        <v>1.5862464961727926E-2</v>
      </c>
      <c r="AD103" s="1184">
        <f>$S103*'TB2g(Details)'!W39</f>
        <v>1.663471250772135E-2</v>
      </c>
      <c r="AE103" s="1180">
        <f t="shared" si="0"/>
        <v>3.2497177469449273E-2</v>
      </c>
    </row>
    <row r="104" spans="1:31">
      <c r="A104" s="118">
        <v>2007</v>
      </c>
      <c r="B104" s="146">
        <f>compopeinc!R96</f>
        <v>0.45045891404151917</v>
      </c>
      <c r="C104" s="147">
        <f>compopeinc!S96</f>
        <v>6.3721094154409519E-2</v>
      </c>
      <c r="D104" s="147">
        <f>compopeinc!T96</f>
        <v>3.4810916466699093E-2</v>
      </c>
      <c r="E104" s="147">
        <f>compopeinc!U96</f>
        <v>1.4058778700368623E-2</v>
      </c>
      <c r="F104" s="147">
        <f>compopeinc!V96</f>
        <v>2.3335155504037839E-2</v>
      </c>
      <c r="G104" s="147">
        <f>compopeinc!W96</f>
        <v>7.9983858684165188E-2</v>
      </c>
      <c r="H104" s="147">
        <f>compopeinc!X96</f>
        <v>0.1870440465145824</v>
      </c>
      <c r="I104" s="153">
        <f>compopeinc!Y96</f>
        <v>4.7505047078576293E-2</v>
      </c>
      <c r="J104" s="181">
        <f>compopeinc!Z96</f>
        <v>0.34618359804153442</v>
      </c>
      <c r="K104" s="147">
        <f>compopeinc!AA96</f>
        <v>5.9494328653531867E-2</v>
      </c>
      <c r="L104" s="147">
        <f>compopeinc!AB96</f>
        <v>3.0416352509141417E-2</v>
      </c>
      <c r="M104" s="147">
        <f>compopeinc!AC96</f>
        <v>9.7979143430518764E-3</v>
      </c>
      <c r="N104" s="147">
        <f>compopeinc!AD96</f>
        <v>2.0892993311278637E-2</v>
      </c>
      <c r="O104" s="147">
        <f>compopeinc!AE96</f>
        <v>5.8587291480668741E-2</v>
      </c>
      <c r="P104" s="147">
        <f>compopeinc!AF96</f>
        <v>0.12314273852633276</v>
      </c>
      <c r="Q104" s="147">
        <f>compopeinc!AG96</f>
        <v>4.3851967127306685E-2</v>
      </c>
      <c r="R104" s="117">
        <f>compopeinc!AH96</f>
        <v>0.19560445845127106</v>
      </c>
      <c r="S104" s="116">
        <f>compopeinc!AI96</f>
        <v>4.7855488482601891E-2</v>
      </c>
      <c r="T104" s="116">
        <f>compopeinc!AJ96</f>
        <v>2.0945422810241643E-2</v>
      </c>
      <c r="U104" s="116">
        <f>compopeinc!AK96</f>
        <v>3.863229799706173E-3</v>
      </c>
      <c r="V104" s="116">
        <f>compopeinc!AL96</f>
        <v>1.3842203318773817E-2</v>
      </c>
      <c r="W104" s="116">
        <f>compopeinc!AM96</f>
        <v>2.5209954209481231E-2</v>
      </c>
      <c r="X104" s="116">
        <f>compopeinc!AN96</f>
        <v>5.269493250130669E-2</v>
      </c>
      <c r="Y104" s="145">
        <f>compopeinc!AO96</f>
        <v>3.1193229924317948E-2</v>
      </c>
      <c r="Z104" s="1019"/>
      <c r="AB104" s="1184">
        <f>$S104*'TB2g(Details)'!U40</f>
        <v>2.0164188770147414E-2</v>
      </c>
      <c r="AC104" s="1184">
        <f>$S104*'TB2g(Details)'!V40</f>
        <v>1.7680436323946374E-2</v>
      </c>
      <c r="AD104" s="1184">
        <f>$S104*'TB2g(Details)'!W40</f>
        <v>1.0010863388508108E-2</v>
      </c>
      <c r="AE104" s="1180">
        <f t="shared" si="0"/>
        <v>2.769129971245448E-2</v>
      </c>
    </row>
    <row r="105" spans="1:31">
      <c r="A105" s="118">
        <v>2008</v>
      </c>
      <c r="B105" s="146">
        <f>compopeinc!R97</f>
        <v>0.44534710049629211</v>
      </c>
      <c r="C105" s="147">
        <f>compopeinc!S97</f>
        <v>6.0022143565725106E-2</v>
      </c>
      <c r="D105" s="147">
        <f>compopeinc!T97</f>
        <v>3.5466930396124884E-2</v>
      </c>
      <c r="E105" s="147">
        <f>compopeinc!U97</f>
        <v>1.6212463225531545E-2</v>
      </c>
      <c r="F105" s="147">
        <f>compopeinc!V97</f>
        <v>2.2313371579047486E-2</v>
      </c>
      <c r="G105" s="147">
        <f>compopeinc!W97</f>
        <v>7.6521074313945031E-2</v>
      </c>
      <c r="H105" s="147">
        <f>compopeinc!X97</f>
        <v>0.19022992332295888</v>
      </c>
      <c r="I105" s="153">
        <f>compopeinc!Y97</f>
        <v>4.4581205030369192E-2</v>
      </c>
      <c r="J105" s="181">
        <f>compopeinc!Z97</f>
        <v>0.34054809808731079</v>
      </c>
      <c r="K105" s="147">
        <f>compopeinc!AA97</f>
        <v>5.6618617087593942E-2</v>
      </c>
      <c r="L105" s="147">
        <f>compopeinc!AB97</f>
        <v>3.117380174879588E-2</v>
      </c>
      <c r="M105" s="147">
        <f>compopeinc!AC97</f>
        <v>1.1343050223952085E-2</v>
      </c>
      <c r="N105" s="147">
        <f>compopeinc!AD97</f>
        <v>2.0171284786311122E-2</v>
      </c>
      <c r="O105" s="147">
        <f>compopeinc!AE97</f>
        <v>5.5608394366757304E-2</v>
      </c>
      <c r="P105" s="147">
        <f>compopeinc!AF97</f>
        <v>0.12404309025015677</v>
      </c>
      <c r="Q105" s="147">
        <f>compopeinc!AG97</f>
        <v>4.1589856746808776E-2</v>
      </c>
      <c r="R105" s="117">
        <f>compopeinc!AH97</f>
        <v>0.1920759379863739</v>
      </c>
      <c r="S105" s="116">
        <f>compopeinc!AI97</f>
        <v>4.6816062110909926E-2</v>
      </c>
      <c r="T105" s="116">
        <f>compopeinc!AJ97</f>
        <v>2.1523626075879179E-2</v>
      </c>
      <c r="U105" s="116">
        <f>compopeinc!AK97</f>
        <v>4.5386509090187483E-3</v>
      </c>
      <c r="V105" s="116">
        <f>compopeinc!AL97</f>
        <v>1.374934247107404E-2</v>
      </c>
      <c r="W105" s="116">
        <f>compopeinc!AM97</f>
        <v>2.4335931140173177E-2</v>
      </c>
      <c r="X105" s="116">
        <f>compopeinc!AN97</f>
        <v>5.0631101561395386E-2</v>
      </c>
      <c r="Y105" s="145">
        <f>compopeinc!AO97</f>
        <v>3.048122158379046E-2</v>
      </c>
      <c r="Z105" s="1019"/>
      <c r="AB105" s="1184">
        <f>$S105*'TB2g(Details)'!U41</f>
        <v>2.0651734835088482E-2</v>
      </c>
      <c r="AC105" s="1184">
        <f>$S105*'TB2g(Details)'!V41</f>
        <v>1.9044174835631523E-2</v>
      </c>
      <c r="AD105" s="1184">
        <f>$S105*'TB2g(Details)'!W41</f>
        <v>7.1201524401899221E-3</v>
      </c>
      <c r="AE105" s="1180">
        <f t="shared" si="0"/>
        <v>2.6164327275821443E-2</v>
      </c>
    </row>
    <row r="106" spans="1:31">
      <c r="A106" s="121">
        <v>2009</v>
      </c>
      <c r="B106" s="150">
        <f>compopeinc!R98</f>
        <v>0.43763592839241028</v>
      </c>
      <c r="C106" s="119">
        <f>compopeinc!S98</f>
        <v>6.8215144555775473E-2</v>
      </c>
      <c r="D106" s="119">
        <f>compopeinc!T98</f>
        <v>3.287900990531771E-2</v>
      </c>
      <c r="E106" s="119">
        <f>compopeinc!U98</f>
        <v>2.0305173907968131E-2</v>
      </c>
      <c r="F106" s="119">
        <f>compopeinc!V98</f>
        <v>2.0772486307606197E-2</v>
      </c>
      <c r="G106" s="119">
        <f>compopeinc!W98</f>
        <v>7.1551860007146681E-2</v>
      </c>
      <c r="H106" s="119">
        <f>compopeinc!X98</f>
        <v>0.18304742190227669</v>
      </c>
      <c r="I106" s="149">
        <f>compopeinc!Y98</f>
        <v>4.0864848584984285E-2</v>
      </c>
      <c r="J106" s="182">
        <f>compopeinc!Z98</f>
        <v>0.33120599389076233</v>
      </c>
      <c r="K106" s="119">
        <f>compopeinc!AA98</f>
        <v>6.4206318310649546E-2</v>
      </c>
      <c r="L106" s="119">
        <f>compopeinc!AB98</f>
        <v>2.8742582124772292E-2</v>
      </c>
      <c r="M106" s="119">
        <f>compopeinc!AC98</f>
        <v>1.4282809917063308E-2</v>
      </c>
      <c r="N106" s="119">
        <f>compopeinc!AD98</f>
        <v>1.882831978423229E-2</v>
      </c>
      <c r="O106" s="119">
        <f>compopeinc!AE98</f>
        <v>5.0365408714267139E-2</v>
      </c>
      <c r="P106" s="119">
        <f>compopeinc!AF98</f>
        <v>0.11658205738355022</v>
      </c>
      <c r="Q106" s="119">
        <f>compopeinc!AG98</f>
        <v>3.8198506929124854E-2</v>
      </c>
      <c r="R106" s="120">
        <f>compopeinc!AH98</f>
        <v>0.18387733399868011</v>
      </c>
      <c r="S106" s="119">
        <f>compopeinc!AI98</f>
        <v>5.2551922360439235E-2</v>
      </c>
      <c r="T106" s="119">
        <f>compopeinc!AJ98</f>
        <v>1.9873844602233948E-2</v>
      </c>
      <c r="U106" s="119">
        <f>compopeinc!AK98</f>
        <v>5.8152709170199955E-3</v>
      </c>
      <c r="V106" s="119">
        <f>compopeinc!AL98</f>
        <v>1.2773551986518744E-2</v>
      </c>
      <c r="W106" s="119">
        <f>compopeinc!AM98</f>
        <v>2.1054907417882796E-2</v>
      </c>
      <c r="X106" s="119">
        <f>compopeinc!AN98</f>
        <v>4.3850055617735202E-2</v>
      </c>
      <c r="Y106" s="149">
        <f>compopeinc!AO98</f>
        <v>2.7957793160151512E-2</v>
      </c>
      <c r="Z106" s="1019"/>
      <c r="AB106" s="1184">
        <f>$S106*'TB2g(Details)'!U42</f>
        <v>1.7929990297476238E-2</v>
      </c>
      <c r="AC106" s="1184">
        <f>$S106*'TB2g(Details)'!V42</f>
        <v>1.3258130783476721E-2</v>
      </c>
      <c r="AD106" s="1184">
        <f>$S106*'TB2g(Details)'!W42</f>
        <v>2.1363801279486269E-2</v>
      </c>
      <c r="AE106" s="1180">
        <f t="shared" si="0"/>
        <v>3.462193206296299E-2</v>
      </c>
    </row>
    <row r="107" spans="1:31">
      <c r="A107" s="118">
        <v>2010</v>
      </c>
      <c r="B107" s="146">
        <f>compopeinc!R99</f>
        <v>0.4527353048324585</v>
      </c>
      <c r="C107" s="116">
        <f>compopeinc!S99</f>
        <v>7.6486877458649377E-2</v>
      </c>
      <c r="D107" s="116">
        <f>compopeinc!T99</f>
        <v>3.1121844484030742E-2</v>
      </c>
      <c r="E107" s="116">
        <f>compopeinc!U99</f>
        <v>2.1075699291908737E-2</v>
      </c>
      <c r="F107" s="116">
        <f>compopeinc!V99</f>
        <v>2.2222221067790066E-2</v>
      </c>
      <c r="G107" s="116">
        <f>compopeinc!W99</f>
        <v>7.7780380107446895E-2</v>
      </c>
      <c r="H107" s="116">
        <f>compopeinc!X99</f>
        <v>0.17958643102090283</v>
      </c>
      <c r="I107" s="145">
        <f>compopeinc!Y99</f>
        <v>4.4461853147985141E-2</v>
      </c>
      <c r="J107" s="181">
        <f>compopeinc!Z99</f>
        <v>0.3466925323009491</v>
      </c>
      <c r="K107" s="116">
        <f>compopeinc!AA99</f>
        <v>7.2417374514174668E-2</v>
      </c>
      <c r="L107" s="116">
        <f>compopeinc!AB99</f>
        <v>2.7530937260893174E-2</v>
      </c>
      <c r="M107" s="116">
        <f>compopeinc!AC99</f>
        <v>1.4567807508940493E-2</v>
      </c>
      <c r="N107" s="116">
        <f>compopeinc!AD99</f>
        <v>1.9999150405409383E-2</v>
      </c>
      <c r="O107" s="116">
        <f>compopeinc!AE99</f>
        <v>5.508971700911415E-2</v>
      </c>
      <c r="P107" s="116">
        <f>compopeinc!AF99</f>
        <v>0.11571185265790043</v>
      </c>
      <c r="Q107" s="116">
        <f>compopeinc!AG99</f>
        <v>4.1375695464448456E-2</v>
      </c>
      <c r="R107" s="117">
        <f>compopeinc!AH99</f>
        <v>0.19760656356811523</v>
      </c>
      <c r="S107" s="116">
        <f>compopeinc!AI99</f>
        <v>6.055120213003555E-2</v>
      </c>
      <c r="T107" s="116">
        <f>compopeinc!AJ99</f>
        <v>1.9040456923424313E-2</v>
      </c>
      <c r="U107" s="116">
        <f>compopeinc!AK99</f>
        <v>5.7514702639272939E-3</v>
      </c>
      <c r="V107" s="116">
        <f>compopeinc!AL99</f>
        <v>1.363992790328813E-2</v>
      </c>
      <c r="W107" s="116">
        <f>compopeinc!AM99</f>
        <v>2.2864619370001591E-2</v>
      </c>
      <c r="X107" s="116">
        <f>compopeinc!AN99</f>
        <v>4.5242201691067234E-2</v>
      </c>
      <c r="Y107" s="145">
        <f>compopeinc!AO99</f>
        <v>3.0516685575707254E-2</v>
      </c>
      <c r="Z107" s="1019"/>
      <c r="AB107" s="1184">
        <f>$S107*'TB2g(Details)'!U43</f>
        <v>1.7796579877507261E-2</v>
      </c>
      <c r="AC107" s="1184">
        <f>$S107*'TB2g(Details)'!V43</f>
        <v>1.2859613484783095E-2</v>
      </c>
      <c r="AD107" s="1184">
        <f>$S107*'TB2g(Details)'!W43</f>
        <v>2.9895008767745181E-2</v>
      </c>
      <c r="AE107" s="1180">
        <f t="shared" si="0"/>
        <v>4.2754622252528275E-2</v>
      </c>
    </row>
    <row r="108" spans="1:31">
      <c r="A108" s="118">
        <v>2011</v>
      </c>
      <c r="B108" s="146">
        <f>compopeinc!R100</f>
        <v>0.45415058732032776</v>
      </c>
      <c r="C108" s="116">
        <f>compopeinc!S100</f>
        <v>7.3751774001471787E-2</v>
      </c>
      <c r="D108" s="116">
        <f t="shared" ref="D108:D113" si="1">B108-C108-E108-F108-G108-H108-I108</f>
        <v>2.9429874177444325E-2</v>
      </c>
      <c r="E108" s="116">
        <f>compopeinc!U100</f>
        <v>2.3344230534717434E-2</v>
      </c>
      <c r="F108" s="116">
        <f>compopeinc!V100</f>
        <v>2.3276531630551885E-2</v>
      </c>
      <c r="G108" s="116">
        <f>compopeinc!W100</f>
        <v>7.5157749574954968E-2</v>
      </c>
      <c r="H108" s="116">
        <f>compopeinc!X100</f>
        <v>0.18205234304984286</v>
      </c>
      <c r="I108" s="145">
        <f>compopeinc!Y100</f>
        <v>4.7138084351344457E-2</v>
      </c>
      <c r="J108" s="181">
        <f>compopeinc!Z100</f>
        <v>0.34695154428482056</v>
      </c>
      <c r="K108" s="116">
        <f>compopeinc!AA100</f>
        <v>6.9493727593190016E-2</v>
      </c>
      <c r="L108" s="116">
        <f t="shared" ref="L108:L113" si="2">J108-K108-M108-N108-O108-P108-Q108</f>
        <v>2.6061996977090655E-2</v>
      </c>
      <c r="M108" s="116">
        <f>compopeinc!AC100</f>
        <v>1.6259893919935802E-2</v>
      </c>
      <c r="N108" s="116">
        <f>compopeinc!AD100</f>
        <v>2.0955200953290877E-2</v>
      </c>
      <c r="O108" s="116">
        <f>compopeinc!AE100</f>
        <v>5.311802136681508E-2</v>
      </c>
      <c r="P108" s="116">
        <f>compopeinc!AF100</f>
        <v>0.11730926980749933</v>
      </c>
      <c r="Q108" s="116">
        <f>compopeinc!AG100</f>
        <v>4.3753433666998819E-2</v>
      </c>
      <c r="R108" s="117">
        <f>compopeinc!AH100</f>
        <v>0.19511033594608307</v>
      </c>
      <c r="S108" s="116">
        <f>compopeinc!AI100</f>
        <v>5.7208785224936429E-2</v>
      </c>
      <c r="T108" s="116">
        <f t="shared" ref="T108:T113" si="3">R108-S108-U108-V108-W108-X108-Y108</f>
        <v>1.8428591569234952E-2</v>
      </c>
      <c r="U108" s="116">
        <f>compopeinc!AK100</f>
        <v>6.6950756498817205E-3</v>
      </c>
      <c r="V108" s="116">
        <f>compopeinc!AL100</f>
        <v>1.4135986358540929E-2</v>
      </c>
      <c r="W108" s="116">
        <f>compopeinc!AM100</f>
        <v>2.1543779362955019E-2</v>
      </c>
      <c r="X108" s="116">
        <f>compopeinc!AN100</f>
        <v>4.5401703488307688E-2</v>
      </c>
      <c r="Y108" s="145">
        <f>compopeinc!AO100</f>
        <v>3.1696414292226312E-2</v>
      </c>
      <c r="Z108" s="1019"/>
      <c r="AB108" s="1184">
        <f>$S108*'TB2g(Details)'!U44</f>
        <v>1.7177525849174181E-2</v>
      </c>
      <c r="AC108" s="1184">
        <f>$S108*'TB2g(Details)'!V44</f>
        <v>1.5096251648380675E-2</v>
      </c>
      <c r="AD108" s="1184">
        <f>$S108*'TB2g(Details)'!W44</f>
        <v>2.4935007727381567E-2</v>
      </c>
      <c r="AE108" s="1180">
        <f t="shared" si="0"/>
        <v>4.003125937576224E-2</v>
      </c>
    </row>
    <row r="109" spans="1:31">
      <c r="A109" s="118">
        <v>2012</v>
      </c>
      <c r="B109" s="146">
        <f>compopeinc!R101</f>
        <v>0.46635502576828003</v>
      </c>
      <c r="C109" s="116">
        <f>compopeinc!S101</f>
        <v>7.4794507273319627E-2</v>
      </c>
      <c r="D109" s="116">
        <f t="shared" si="1"/>
        <v>3.0441107426746175E-2</v>
      </c>
      <c r="E109" s="116">
        <f>compopeinc!U101</f>
        <v>2.4198526270189778E-2</v>
      </c>
      <c r="F109" s="116">
        <f>compopeinc!V101</f>
        <v>2.460867951720342E-2</v>
      </c>
      <c r="G109" s="116">
        <f>compopeinc!W101</f>
        <v>7.7510481093783112E-2</v>
      </c>
      <c r="H109" s="116">
        <f>compopeinc!X101</f>
        <v>0.18487035362190987</v>
      </c>
      <c r="I109" s="145">
        <f>compopeinc!Y101</f>
        <v>4.99313705651281E-2</v>
      </c>
      <c r="J109" s="181">
        <f>compopeinc!Z101</f>
        <v>0.35993203520774841</v>
      </c>
      <c r="K109" s="116">
        <f>compopeinc!AA101</f>
        <v>7.0817656960121808E-2</v>
      </c>
      <c r="L109" s="116">
        <f t="shared" si="2"/>
        <v>2.7088365115999991E-2</v>
      </c>
      <c r="M109" s="116">
        <f>compopeinc!AC101</f>
        <v>1.6785009391938777E-2</v>
      </c>
      <c r="N109" s="116">
        <f>compopeinc!AD101</f>
        <v>2.217316969573498E-2</v>
      </c>
      <c r="O109" s="116">
        <f>compopeinc!AE101</f>
        <v>5.5525222458795279E-2</v>
      </c>
      <c r="P109" s="116">
        <f>compopeinc!AF101</f>
        <v>0.12115364345505999</v>
      </c>
      <c r="Q109" s="116">
        <f>compopeinc!AG101</f>
        <v>4.6388968130097602E-2</v>
      </c>
      <c r="R109" s="117">
        <f>compopeinc!AH101</f>
        <v>0.20672592520713806</v>
      </c>
      <c r="S109" s="116">
        <f>compopeinc!AI101</f>
        <v>5.9465725467816991E-2</v>
      </c>
      <c r="T109" s="116">
        <f t="shared" si="3"/>
        <v>1.9417117195908065E-2</v>
      </c>
      <c r="U109" s="116">
        <f>compopeinc!AK101</f>
        <v>6.9040758446193779E-3</v>
      </c>
      <c r="V109" s="116">
        <f>compopeinc!AL101</f>
        <v>1.5264378410594592E-2</v>
      </c>
      <c r="W109" s="116">
        <f>compopeinc!AM101</f>
        <v>2.3037620462879414E-2</v>
      </c>
      <c r="X109" s="116">
        <f>compopeinc!AN101</f>
        <v>4.8331820593764917E-2</v>
      </c>
      <c r="Y109" s="145">
        <f>compopeinc!AO101</f>
        <v>3.4305187231554728E-2</v>
      </c>
      <c r="Z109" s="1019"/>
      <c r="AB109" s="1184">
        <f>$S109*'TB2g(Details)'!U45</f>
        <v>1.8099127339650141E-2</v>
      </c>
      <c r="AC109" s="1184">
        <f>$S109*'TB2g(Details)'!V45</f>
        <v>1.8383276646187739E-2</v>
      </c>
      <c r="AD109" s="1184">
        <f>$S109*'TB2g(Details)'!W45</f>
        <v>2.2983321481979117E-2</v>
      </c>
      <c r="AE109" s="1180">
        <f t="shared" si="0"/>
        <v>4.1366598128166857E-2</v>
      </c>
    </row>
    <row r="110" spans="1:31">
      <c r="A110" s="118">
        <v>2013</v>
      </c>
      <c r="B110" s="146">
        <f>compopeinc!R102</f>
        <v>0.45624437928199768</v>
      </c>
      <c r="C110" s="116">
        <f>compopeinc!S102</f>
        <v>6.8949778452227134E-2</v>
      </c>
      <c r="D110" s="116">
        <f t="shared" si="1"/>
        <v>3.0501185822916034E-2</v>
      </c>
      <c r="E110" s="116">
        <f>compopeinc!U102</f>
        <v>2.5042175983227565E-2</v>
      </c>
      <c r="F110" s="116">
        <f>compopeinc!V102</f>
        <v>2.485523536045119E-2</v>
      </c>
      <c r="G110" s="116">
        <f>compopeinc!W102</f>
        <v>7.7402451798551805E-2</v>
      </c>
      <c r="H110" s="116">
        <f>compopeinc!X102</f>
        <v>0.17932074500200648</v>
      </c>
      <c r="I110" s="145">
        <f>compopeinc!Y102</f>
        <v>5.0172806862617429E-2</v>
      </c>
      <c r="J110" s="181">
        <f>compopeinc!Z102</f>
        <v>0.34838783740997314</v>
      </c>
      <c r="K110" s="116">
        <f>compopeinc!AA102</f>
        <v>6.3772930373879072E-2</v>
      </c>
      <c r="L110" s="116">
        <f t="shared" si="2"/>
        <v>2.7003625923796015E-2</v>
      </c>
      <c r="M110" s="116">
        <f>compopeinc!AC102</f>
        <v>1.7268142745655895E-2</v>
      </c>
      <c r="N110" s="116">
        <f>compopeinc!AD102</f>
        <v>2.225618080720182E-2</v>
      </c>
      <c r="O110" s="116">
        <f>compopeinc!AE102</f>
        <v>5.5504446725927845E-2</v>
      </c>
      <c r="P110" s="116">
        <f>compopeinc!AF102</f>
        <v>0.11614769214440283</v>
      </c>
      <c r="Q110" s="116">
        <f>compopeinc!AG102</f>
        <v>4.6434818689109605E-2</v>
      </c>
      <c r="R110" s="117">
        <f>compopeinc!AH102</f>
        <v>0.19289281964302063</v>
      </c>
      <c r="S110" s="116">
        <f>compopeinc!AI102</f>
        <v>5.0182815423179254E-2</v>
      </c>
      <c r="T110" s="116">
        <f t="shared" si="3"/>
        <v>1.9094478621078437E-2</v>
      </c>
      <c r="U110" s="116">
        <f>compopeinc!AK102</f>
        <v>6.9385441817012145E-3</v>
      </c>
      <c r="V110" s="116">
        <f>compopeinc!AL102</f>
        <v>1.5163293442519994E-2</v>
      </c>
      <c r="W110" s="116">
        <f>compopeinc!AM102</f>
        <v>2.2701089295990233E-2</v>
      </c>
      <c r="X110" s="116">
        <f>compopeinc!AN102</f>
        <v>4.4741747113180748E-2</v>
      </c>
      <c r="Y110" s="145">
        <f>compopeinc!AO102</f>
        <v>3.4070851565370756E-2</v>
      </c>
      <c r="Z110" s="1019"/>
      <c r="AB110" s="1184">
        <f>$S110*'TB2g(Details)'!U46</f>
        <v>1.4528674485863403E-2</v>
      </c>
      <c r="AC110" s="1184">
        <f>$S110*'TB2g(Details)'!V46</f>
        <v>1.7849030033912288E-2</v>
      </c>
      <c r="AD110" s="1184">
        <f>$S110*'TB2g(Details)'!W46</f>
        <v>1.7805110903403563E-2</v>
      </c>
      <c r="AE110" s="1180">
        <f t="shared" si="0"/>
        <v>3.5654140937315851E-2</v>
      </c>
    </row>
    <row r="111" spans="1:31">
      <c r="A111" s="118">
        <v>2014</v>
      </c>
      <c r="B111" s="146">
        <f>compopeinc!R103</f>
        <v>0.46348270773887634</v>
      </c>
      <c r="C111" s="116">
        <f>compopeinc!S103</f>
        <v>7.2938230033902207E-2</v>
      </c>
      <c r="D111" s="116">
        <f t="shared" si="1"/>
        <v>2.9182490467090851E-2</v>
      </c>
      <c r="E111" s="116">
        <f>compopeinc!U103</f>
        <v>2.626395415402755E-2</v>
      </c>
      <c r="F111" s="116">
        <f>compopeinc!V103</f>
        <v>2.446276082195082E-2</v>
      </c>
      <c r="G111" s="116">
        <f>compopeinc!W103</f>
        <v>8.0297726449133133E-2</v>
      </c>
      <c r="H111" s="116">
        <f>compopeinc!X103</f>
        <v>0.18084360678792394</v>
      </c>
      <c r="I111" s="145">
        <f>compopeinc!Y103</f>
        <v>4.9493939024847854E-2</v>
      </c>
      <c r="J111" s="181">
        <f>compopeinc!Z103</f>
        <v>0.35567378997802734</v>
      </c>
      <c r="K111" s="116">
        <f>compopeinc!AA103</f>
        <v>6.7734641782602661E-2</v>
      </c>
      <c r="L111" s="116">
        <f t="shared" si="2"/>
        <v>2.6188337967906913E-2</v>
      </c>
      <c r="M111" s="116">
        <f>compopeinc!AC103</f>
        <v>1.8330521275272644E-2</v>
      </c>
      <c r="N111" s="116">
        <f>compopeinc!AD103</f>
        <v>2.1849873079241168E-2</v>
      </c>
      <c r="O111" s="116">
        <f>compopeinc!AE103</f>
        <v>5.795249924438188E-2</v>
      </c>
      <c r="P111" s="116">
        <f>compopeinc!AF103</f>
        <v>0.11792303413654111</v>
      </c>
      <c r="Q111" s="116">
        <f>compopeinc!AG103</f>
        <v>4.5694882492080979E-2</v>
      </c>
      <c r="R111" s="117">
        <f>compopeinc!AH103</f>
        <v>0.19902566075325012</v>
      </c>
      <c r="S111" s="116">
        <f>compopeinc!AI103</f>
        <v>5.3536982813371353E-2</v>
      </c>
      <c r="T111" s="116">
        <f t="shared" si="3"/>
        <v>1.8777759008247338E-2</v>
      </c>
      <c r="U111" s="116">
        <f>compopeinc!AK103</f>
        <v>7.495610498382951E-3</v>
      </c>
      <c r="V111" s="116">
        <f>compopeinc!AL103</f>
        <v>1.5077818528261009E-2</v>
      </c>
      <c r="W111" s="116">
        <f>compopeinc!AM103</f>
        <v>2.390464591498568E-2</v>
      </c>
      <c r="X111" s="116">
        <f>compopeinc!AN103</f>
        <v>4.6296821945374669E-2</v>
      </c>
      <c r="Y111" s="145">
        <f>compopeinc!AO103</f>
        <v>3.3936022044627118E-2</v>
      </c>
      <c r="Z111" s="1019"/>
      <c r="AA111" s="224">
        <f>0.3*AB111</f>
        <v>4.7541902470080626E-3</v>
      </c>
      <c r="AB111" s="1184">
        <f>$S111*'TB2g(Details)'!U47</f>
        <v>1.5847300823360208E-2</v>
      </c>
      <c r="AC111" s="1184">
        <f>$S111*'TB2g(Details)'!V47</f>
        <v>1.9882659230394829E-2</v>
      </c>
      <c r="AD111" s="1184">
        <f>$S111*'TB2g(Details)'!W47</f>
        <v>1.780702275961631E-2</v>
      </c>
      <c r="AE111" s="1180">
        <f t="shared" si="0"/>
        <v>3.7689681990011138E-2</v>
      </c>
    </row>
    <row r="112" spans="1:31">
      <c r="A112" s="118">
        <v>2015</v>
      </c>
      <c r="B112" s="146">
        <f>compopeinc!R104</f>
        <v>0.46226358413696289</v>
      </c>
      <c r="C112" s="116">
        <f>compopeinc!S104</f>
        <v>7.0715244059708735E-2</v>
      </c>
      <c r="D112" s="116">
        <f t="shared" si="1"/>
        <v>3.0497291082272435E-2</v>
      </c>
      <c r="E112" s="116">
        <f>compopeinc!U104</f>
        <v>2.8174929526429679E-2</v>
      </c>
      <c r="F112" s="116">
        <f>compopeinc!V104</f>
        <v>2.259903359922159E-2</v>
      </c>
      <c r="G112" s="116">
        <f>compopeinc!W104</f>
        <v>8.0862127353662633E-2</v>
      </c>
      <c r="H112" s="116">
        <f>compopeinc!X104</f>
        <v>0.18400840992115591</v>
      </c>
      <c r="I112" s="145">
        <f>compopeinc!Y104</f>
        <v>4.5406548594511889E-2</v>
      </c>
      <c r="J112" s="181">
        <f>compopeinc!Z104</f>
        <v>0.35426923632621765</v>
      </c>
      <c r="K112" s="116">
        <f>compopeinc!AA104</f>
        <v>6.5659798122866792E-2</v>
      </c>
      <c r="L112" s="116">
        <f t="shared" si="2"/>
        <v>2.7419592513088953E-2</v>
      </c>
      <c r="M112" s="116">
        <f>compopeinc!AC104</f>
        <v>1.9965861857066385E-2</v>
      </c>
      <c r="N112" s="116">
        <f>compopeinc!AD104</f>
        <v>2.0229064544311906E-2</v>
      </c>
      <c r="O112" s="116">
        <f>compopeinc!AE104</f>
        <v>5.8686516261030178E-2</v>
      </c>
      <c r="P112" s="116">
        <f>compopeinc!AF104</f>
        <v>0.12028095327198801</v>
      </c>
      <c r="Q112" s="116">
        <f>compopeinc!AG104</f>
        <v>4.202744975586542E-2</v>
      </c>
      <c r="R112" s="117">
        <f>compopeinc!AH104</f>
        <v>0.19774286448955536</v>
      </c>
      <c r="S112" s="116">
        <f>compopeinc!AI104</f>
        <v>5.2403179605064756E-2</v>
      </c>
      <c r="T112" s="116">
        <f t="shared" si="3"/>
        <v>1.9914497652748182E-2</v>
      </c>
      <c r="U112" s="116">
        <f>compopeinc!AK104</f>
        <v>8.4141765816881185E-3</v>
      </c>
      <c r="V112" s="116">
        <f>compopeinc!AL104</f>
        <v>1.3776984149723901E-2</v>
      </c>
      <c r="W112" s="116">
        <f>compopeinc!AM104</f>
        <v>2.4557093513313713E-2</v>
      </c>
      <c r="X112" s="116">
        <f>compopeinc!AN104</f>
        <v>4.7769799968502884E-2</v>
      </c>
      <c r="Y112" s="145">
        <f>compopeinc!AO104</f>
        <v>3.0907133018513822E-2</v>
      </c>
      <c r="AB112" s="1184">
        <f>$S112*'TB2g(Details)'!U48</f>
        <v>1.8004998965812966E-2</v>
      </c>
      <c r="AC112" s="1184">
        <f>$S112*'TB2g(Details)'!V48</f>
        <v>2.007307173122936E-2</v>
      </c>
      <c r="AD112" s="1184">
        <f>$S112*'TB2g(Details)'!W48</f>
        <v>1.4325108908022428E-2</v>
      </c>
      <c r="AE112" s="1180">
        <f t="shared" ref="AE112:AE113" si="4">AC112+AD112</f>
        <v>3.4398180639251791E-2</v>
      </c>
    </row>
    <row r="113" spans="1:31">
      <c r="A113" s="118">
        <v>2016</v>
      </c>
      <c r="B113" s="146">
        <f>compopeinc!R105</f>
        <v>0.45744410157203674</v>
      </c>
      <c r="C113" s="116">
        <f>compopeinc!S105</f>
        <v>7.0906430426643588E-2</v>
      </c>
      <c r="D113" s="116">
        <f t="shared" si="1"/>
        <v>2.9178183270705156E-2</v>
      </c>
      <c r="E113" s="116">
        <f>compopeinc!U105</f>
        <v>2.9776821291202609E-2</v>
      </c>
      <c r="F113" s="116">
        <f>compopeinc!V105</f>
        <v>2.1750036809891772E-2</v>
      </c>
      <c r="G113" s="116">
        <f>compopeinc!W105</f>
        <v>7.8108558942689088E-2</v>
      </c>
      <c r="H113" s="116">
        <f>compopeinc!X105</f>
        <v>0.18446343859226225</v>
      </c>
      <c r="I113" s="145">
        <f>compopeinc!Y105</f>
        <v>4.3260632238642259E-2</v>
      </c>
      <c r="J113" s="181">
        <f>compopeinc!Z105</f>
        <v>0.34861767292022705</v>
      </c>
      <c r="K113" s="116">
        <f>compopeinc!AA105</f>
        <v>6.5826321553227582E-2</v>
      </c>
      <c r="L113" s="116">
        <f t="shared" si="2"/>
        <v>2.6442956554511295E-2</v>
      </c>
      <c r="M113" s="116">
        <f>compopeinc!AC105</f>
        <v>2.1104177950136194E-2</v>
      </c>
      <c r="N113" s="116">
        <f>compopeinc!AD105</f>
        <v>1.9422144599031597E-2</v>
      </c>
      <c r="O113" s="116">
        <f>compopeinc!AE105</f>
        <v>5.555414659007539E-2</v>
      </c>
      <c r="P113" s="116">
        <f>compopeinc!AF105</f>
        <v>0.12035214944709877</v>
      </c>
      <c r="Q113" s="116">
        <f>compopeinc!AG105</f>
        <v>3.991577622614622E-2</v>
      </c>
      <c r="R113" s="117">
        <f>compopeinc!AH105</f>
        <v>0.19257490336894989</v>
      </c>
      <c r="S113" s="116">
        <f>compopeinc!AI105</f>
        <v>5.2237693367917067E-2</v>
      </c>
      <c r="T113" s="116">
        <f t="shared" si="3"/>
        <v>1.9664105121863843E-2</v>
      </c>
      <c r="U113" s="116">
        <f>compopeinc!AK105</f>
        <v>9.010305429846507E-3</v>
      </c>
      <c r="V113" s="116">
        <f>compopeinc!AL105</f>
        <v>1.3310564900547132E-2</v>
      </c>
      <c r="W113" s="116">
        <f>compopeinc!AM105</f>
        <v>2.2730123916444057E-2</v>
      </c>
      <c r="X113" s="116">
        <f>compopeinc!AN105</f>
        <v>4.6098026488012665E-2</v>
      </c>
      <c r="Y113" s="145">
        <f>compopeinc!AO105</f>
        <v>2.9524084144318622E-2</v>
      </c>
      <c r="AB113" s="1184">
        <f>$S113*'TB2g(Details)'!U49</f>
        <v>1.7761437185878741E-2</v>
      </c>
      <c r="AC113" s="1184">
        <f>$S113*'TB2g(Details)'!V49</f>
        <v>2.1175587401068306E-2</v>
      </c>
      <c r="AD113" s="1184">
        <f>$S113*'TB2g(Details)'!W49</f>
        <v>1.3300668780970014E-2</v>
      </c>
      <c r="AE113" s="1180">
        <f t="shared" si="4"/>
        <v>3.4476256182038319E-2</v>
      </c>
    </row>
    <row r="114" spans="1:31">
      <c r="A114" s="118">
        <v>2017</v>
      </c>
      <c r="B114" s="146"/>
      <c r="C114" s="116"/>
      <c r="D114" s="116"/>
      <c r="E114" s="116"/>
      <c r="F114" s="116"/>
      <c r="G114" s="116"/>
      <c r="H114" s="116"/>
      <c r="I114" s="145"/>
      <c r="J114" s="181"/>
      <c r="K114" s="116"/>
      <c r="L114" s="116"/>
      <c r="M114" s="116"/>
      <c r="N114" s="116"/>
      <c r="O114" s="116"/>
      <c r="P114" s="116"/>
      <c r="Q114" s="116"/>
      <c r="R114" s="117"/>
      <c r="T114" s="116"/>
      <c r="U114" s="116"/>
      <c r="V114" s="116"/>
      <c r="W114" s="116"/>
      <c r="X114" s="116"/>
      <c r="Y114" s="145"/>
    </row>
    <row r="115" spans="1:31">
      <c r="A115" s="118">
        <v>2018</v>
      </c>
      <c r="B115" s="146"/>
      <c r="C115" s="116"/>
      <c r="D115" s="116"/>
      <c r="E115" s="116"/>
      <c r="F115" s="116"/>
      <c r="G115" s="116"/>
      <c r="H115" s="116"/>
      <c r="I115" s="145"/>
      <c r="J115" s="181"/>
      <c r="K115" s="116"/>
      <c r="L115" s="116"/>
      <c r="M115" s="116"/>
      <c r="N115" s="116"/>
      <c r="O115" s="116"/>
      <c r="P115" s="116"/>
      <c r="Q115" s="116"/>
      <c r="R115" s="117"/>
      <c r="S115" s="116"/>
      <c r="T115" s="116"/>
      <c r="U115" s="116"/>
      <c r="V115" s="116"/>
      <c r="W115" s="116"/>
      <c r="X115" s="116"/>
      <c r="Y115" s="145"/>
    </row>
    <row r="116" spans="1:31">
      <c r="A116" s="118">
        <v>2019</v>
      </c>
      <c r="B116" s="146"/>
      <c r="C116" s="116"/>
      <c r="D116" s="116"/>
      <c r="E116" s="116"/>
      <c r="F116" s="116"/>
      <c r="G116" s="116"/>
      <c r="H116" s="116"/>
      <c r="I116" s="145"/>
      <c r="J116" s="181"/>
      <c r="K116" s="116"/>
      <c r="L116" s="116"/>
      <c r="M116" s="116"/>
      <c r="N116" s="116"/>
      <c r="O116" s="116"/>
      <c r="P116" s="116"/>
      <c r="Q116" s="116"/>
      <c r="R116" s="117"/>
      <c r="S116" s="116"/>
      <c r="T116" s="116"/>
      <c r="U116" s="116"/>
      <c r="V116" s="116"/>
      <c r="W116" s="116"/>
      <c r="X116" s="116"/>
      <c r="Y116" s="145"/>
    </row>
    <row r="117" spans="1:31">
      <c r="A117" s="118">
        <v>2020</v>
      </c>
      <c r="B117" s="146"/>
      <c r="C117" s="116"/>
      <c r="D117" s="116"/>
      <c r="E117" s="116"/>
      <c r="F117" s="116"/>
      <c r="G117" s="116"/>
      <c r="H117" s="116"/>
      <c r="I117" s="145"/>
      <c r="J117" s="181"/>
      <c r="K117" s="116"/>
      <c r="L117" s="116"/>
      <c r="M117" s="116"/>
      <c r="N117" s="116"/>
      <c r="O117" s="116"/>
      <c r="P117" s="116"/>
      <c r="Q117" s="116"/>
      <c r="R117" s="117"/>
      <c r="S117" s="116"/>
      <c r="T117" s="116"/>
      <c r="U117" s="116"/>
      <c r="V117" s="116"/>
      <c r="W117" s="116"/>
      <c r="X117" s="116"/>
      <c r="Y117" s="145"/>
      <c r="AB117" s="1180">
        <f>AVERAGE(AB107:AB111)</f>
        <v>1.668984167511104E-2</v>
      </c>
      <c r="AC117" s="1180">
        <f>AVERAGE(AC107:AC111)</f>
        <v>1.6814166208731725E-2</v>
      </c>
      <c r="AD117" s="1180">
        <f>AVERAGE(AD107:AD111)</f>
        <v>2.2685094328025145E-2</v>
      </c>
    </row>
    <row r="118" spans="1:31" ht="15.55" thickBot="1">
      <c r="A118" s="115"/>
      <c r="B118" s="501"/>
      <c r="C118" s="114"/>
      <c r="D118" s="114"/>
      <c r="E118" s="114"/>
      <c r="F118" s="114"/>
      <c r="G118" s="114"/>
      <c r="H118" s="114"/>
      <c r="I118" s="24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31" ht="15.55" thickTop="1"/>
    <row r="120" spans="1:31">
      <c r="W120" s="224">
        <f>W111/(G111+'TB2'!G111)</f>
        <v>0.11839361327457987</v>
      </c>
    </row>
    <row r="121" spans="1:31">
      <c r="S121" s="1249" t="s">
        <v>1315</v>
      </c>
      <c r="V121" s="1249" t="s">
        <v>1316</v>
      </c>
      <c r="W121" s="1249" t="s">
        <v>1317</v>
      </c>
    </row>
    <row r="122" spans="1:31">
      <c r="S122" s="1178" t="s">
        <v>1266</v>
      </c>
      <c r="V122" s="1186">
        <f>X111-X97</f>
        <v>-1.2061643505391316E-2</v>
      </c>
      <c r="W122" s="1180">
        <f>X113-X97</f>
        <v>-1.226043896275332E-2</v>
      </c>
    </row>
    <row r="123" spans="1:31">
      <c r="S123" s="1179" t="s">
        <v>1271</v>
      </c>
      <c r="V123" s="1186">
        <f>W111-W97</f>
        <v>-2.9789682224850809E-3</v>
      </c>
      <c r="W123" s="1180">
        <f>W113-W97</f>
        <v>-4.1534902210267031E-3</v>
      </c>
    </row>
    <row r="124" spans="1:31">
      <c r="S124" s="1179" t="s">
        <v>1268</v>
      </c>
      <c r="V124" s="1186">
        <f>Y111-Y97</f>
        <v>5.4527461418680152E-3</v>
      </c>
      <c r="W124" s="1180">
        <f>Y113-Y97</f>
        <v>1.0408082415595196E-3</v>
      </c>
    </row>
    <row r="125" spans="1:31">
      <c r="S125" s="1179" t="s">
        <v>1269</v>
      </c>
      <c r="V125" s="1186">
        <f>V111-V97</f>
        <v>2.6385801402872364E-3</v>
      </c>
      <c r="W125" s="1180">
        <f>V113-V97</f>
        <v>8.7132651257335915E-4</v>
      </c>
    </row>
    <row r="126" spans="1:31">
      <c r="S126" s="1179" t="s">
        <v>1270</v>
      </c>
      <c r="V126" s="1186">
        <f>T111+U111-T97-U97</f>
        <v>6.9103323739039789E-3</v>
      </c>
      <c r="W126" s="1180">
        <f>T113+U113-T97-U97</f>
        <v>9.3113734189840362E-3</v>
      </c>
    </row>
    <row r="127" spans="1:31">
      <c r="S127" s="1179" t="s">
        <v>1267</v>
      </c>
      <c r="V127" s="1186">
        <f>S111-S97</f>
        <v>1.8930727906335355E-2</v>
      </c>
      <c r="W127" s="1180">
        <f>S113-S97</f>
        <v>1.7631438460881069E-2</v>
      </c>
    </row>
    <row r="128" spans="1:31" ht="15.55">
      <c r="S128" s="1183" t="s">
        <v>1272</v>
      </c>
      <c r="V128" s="1186">
        <f>AB111-AB97</f>
        <v>1.195773580971532E-3</v>
      </c>
    </row>
    <row r="129" spans="19:22" ht="15.55">
      <c r="S129" s="1183" t="s">
        <v>1273</v>
      </c>
      <c r="V129" s="1186">
        <f>AC111-AC97</f>
        <v>7.5532214916412734E-3</v>
      </c>
    </row>
    <row r="130" spans="19:22" ht="15.55">
      <c r="S130" s="1183" t="s">
        <v>1274</v>
      </c>
      <c r="V130" s="1186">
        <f>AD111-AD97</f>
        <v>1.0181732833722541E-2</v>
      </c>
    </row>
  </sheetData>
  <mergeCells count="3">
    <mergeCell ref="A4:Y4"/>
    <mergeCell ref="B7:Y7"/>
    <mergeCell ref="B8:X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119"/>
  <sheetViews>
    <sheetView workbookViewId="0">
      <pane xSplit="1" ySplit="9" topLeftCell="B104" activePane="bottomRight" state="frozen"/>
      <selection activeCell="D32" sqref="D32"/>
      <selection pane="topRight" activeCell="D32" sqref="D32"/>
      <selection pane="bottomLeft" activeCell="D32" sqref="D32"/>
      <selection pane="bottomRight" activeCell="B111" sqref="B111:F113"/>
    </sheetView>
  </sheetViews>
  <sheetFormatPr baseColWidth="10" defaultColWidth="10.83203125" defaultRowHeight="15.05"/>
  <cols>
    <col min="1" max="1" width="12.6640625" style="113" bestFit="1" customWidth="1"/>
    <col min="2" max="24" width="10.83203125" style="113" customWidth="1"/>
    <col min="25" max="16384" width="10.83203125" style="113"/>
  </cols>
  <sheetData>
    <row r="1" spans="1:25">
      <c r="A1" s="55" t="s">
        <v>37</v>
      </c>
    </row>
    <row r="3" spans="1:25" ht="15.55" thickBot="1"/>
    <row r="4" spans="1:25" s="141" customFormat="1" ht="25" customHeight="1" thickTop="1">
      <c r="A4" s="1420" t="s">
        <v>239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25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79"/>
    </row>
    <row r="6" spans="1:25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7" t="s">
        <v>54</v>
      </c>
      <c r="S6" s="207" t="s">
        <v>53</v>
      </c>
      <c r="T6" s="207" t="s">
        <v>52</v>
      </c>
      <c r="U6" s="138" t="s">
        <v>51</v>
      </c>
      <c r="V6" s="138" t="s">
        <v>50</v>
      </c>
      <c r="W6" s="207" t="s">
        <v>49</v>
      </c>
      <c r="X6" s="206" t="s">
        <v>48</v>
      </c>
      <c r="Y6" s="205" t="s">
        <v>47</v>
      </c>
    </row>
    <row r="7" spans="1:25" s="142" customFormat="1" ht="30.95" customHeight="1">
      <c r="A7" s="135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5"/>
      <c r="W7" s="1425"/>
      <c r="X7" s="1425"/>
      <c r="Y7" s="1426"/>
    </row>
    <row r="8" spans="1:25" s="190" customFormat="1" ht="19.95" customHeight="1">
      <c r="A8" s="137"/>
      <c r="B8" s="1424" t="s">
        <v>46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  <c r="W8" s="1424"/>
      <c r="X8" s="1424"/>
      <c r="Y8" s="1427"/>
    </row>
    <row r="9" spans="1:25" ht="60.6" thickBot="1">
      <c r="A9" s="135"/>
      <c r="B9" s="134" t="s">
        <v>45</v>
      </c>
      <c r="C9" s="436" t="s">
        <v>104</v>
      </c>
      <c r="D9" s="434" t="s">
        <v>43</v>
      </c>
      <c r="E9" s="436" t="s">
        <v>105</v>
      </c>
      <c r="F9" s="434" t="s">
        <v>42</v>
      </c>
      <c r="G9" s="624" t="s">
        <v>255</v>
      </c>
      <c r="H9" s="434" t="s">
        <v>41</v>
      </c>
      <c r="I9" s="434" t="s">
        <v>40</v>
      </c>
      <c r="J9" s="134" t="s">
        <v>10</v>
      </c>
      <c r="K9" s="436" t="s">
        <v>104</v>
      </c>
      <c r="L9" s="434" t="s">
        <v>43</v>
      </c>
      <c r="M9" s="436" t="s">
        <v>105</v>
      </c>
      <c r="N9" s="434" t="s">
        <v>42</v>
      </c>
      <c r="O9" s="624" t="s">
        <v>255</v>
      </c>
      <c r="P9" s="434" t="s">
        <v>41</v>
      </c>
      <c r="Q9" s="434" t="s">
        <v>40</v>
      </c>
      <c r="R9" s="134" t="s">
        <v>9</v>
      </c>
      <c r="S9" s="436" t="s">
        <v>104</v>
      </c>
      <c r="T9" s="434" t="s">
        <v>43</v>
      </c>
      <c r="U9" s="436" t="s">
        <v>105</v>
      </c>
      <c r="V9" s="434" t="s">
        <v>42</v>
      </c>
      <c r="W9" s="624" t="s">
        <v>255</v>
      </c>
      <c r="X9" s="434" t="s">
        <v>41</v>
      </c>
      <c r="Y9" s="173" t="s">
        <v>40</v>
      </c>
    </row>
    <row r="10" spans="1:25">
      <c r="A10" s="126">
        <v>1913</v>
      </c>
      <c r="B10" s="189">
        <f>compopeinc!AP2</f>
        <v>0.15692668416040631</v>
      </c>
      <c r="C10" s="132">
        <f>compopeinc!AQ2</f>
        <v>5.0667273042734703E-2</v>
      </c>
      <c r="D10" s="132">
        <f>compopeinc!AR2</f>
        <v>1.7536824981927712E-2</v>
      </c>
      <c r="E10" s="132">
        <f>compopeinc!AS2</f>
        <v>1.044821409370386E-2</v>
      </c>
      <c r="F10" s="132">
        <f>compopeinc!AT2</f>
        <v>2.1752161426923315E-2</v>
      </c>
      <c r="G10" s="132">
        <f>compopeinc!AU2</f>
        <v>7.6281178048627137E-6</v>
      </c>
      <c r="H10" s="132">
        <f>compopeinc!AV2</f>
        <v>1.3356752178630202E-2</v>
      </c>
      <c r="I10" s="204">
        <f>compopeinc!AW2</f>
        <v>4.3157830318681693E-2</v>
      </c>
      <c r="J10" s="189">
        <f>compopeinc!AX2</f>
        <v>8.6219234631938771E-2</v>
      </c>
      <c r="K10" s="132">
        <f>compopeinc!AY2</f>
        <v>3.1963936394067999E-2</v>
      </c>
      <c r="L10" s="132">
        <f>compopeinc!AZ2</f>
        <v>1.0282272885658816E-2</v>
      </c>
      <c r="M10" s="132">
        <f>compopeinc!BA2</f>
        <v>4.636271484795485E-3</v>
      </c>
      <c r="N10" s="132">
        <f>compopeinc!BB2</f>
        <v>1.1367110040715622E-2</v>
      </c>
      <c r="O10" s="132">
        <f>compopeinc!BC2</f>
        <v>-1.6475300471308767E-5</v>
      </c>
      <c r="P10" s="132">
        <f>compopeinc!BD2</f>
        <v>5.3590223435841669E-3</v>
      </c>
      <c r="Q10" s="204">
        <f>compopeinc!BE2</f>
        <v>2.2627096783587992E-2</v>
      </c>
      <c r="R10" s="203">
        <f>compopeinc!BF2</f>
        <v>3.0239757405320502E-2</v>
      </c>
      <c r="S10" s="132">
        <f>compopeinc!BG2</f>
        <v>1.5180767774830807E-2</v>
      </c>
      <c r="T10" s="132">
        <f>compopeinc!BH2</f>
        <v>2.9150010762201968E-3</v>
      </c>
      <c r="U10" s="132">
        <f>compopeinc!BI2</f>
        <v>1.0942281810308937E-3</v>
      </c>
      <c r="V10" s="132">
        <f>compopeinc!BJ2</f>
        <v>3.3087058103255258E-3</v>
      </c>
      <c r="W10" s="132">
        <f>compopeinc!BK2</f>
        <v>-1.2190034124200742E-5</v>
      </c>
      <c r="X10" s="132">
        <f>compopeinc!BL2</f>
        <v>1.0206290330814843E-3</v>
      </c>
      <c r="Y10" s="188">
        <f>compopeinc!BM2</f>
        <v>6.7326155639557909E-3</v>
      </c>
    </row>
    <row r="11" spans="1:25">
      <c r="A11" s="126">
        <v>1914</v>
      </c>
      <c r="B11" s="117">
        <f>compopeinc!AP3</f>
        <v>0.16246457526962121</v>
      </c>
      <c r="C11" s="125">
        <f>compopeinc!AQ3</f>
        <v>5.0891141195915611E-2</v>
      </c>
      <c r="D11" s="125">
        <f>compopeinc!AR3</f>
        <v>1.9053682405161934E-2</v>
      </c>
      <c r="E11" s="125">
        <f>compopeinc!AS3</f>
        <v>1.1251861007630141E-2</v>
      </c>
      <c r="F11" s="125">
        <f>compopeinc!AT3</f>
        <v>2.3328151440380782E-2</v>
      </c>
      <c r="G11" s="125">
        <f>compopeinc!AU3</f>
        <v>1.1401294654269691E-5</v>
      </c>
      <c r="H11" s="125">
        <f>compopeinc!AV3</f>
        <v>1.3288754536094266E-2</v>
      </c>
      <c r="I11" s="198">
        <f>compopeinc!AW3</f>
        <v>4.4639583389784167E-2</v>
      </c>
      <c r="J11" s="117">
        <f>compopeinc!AX3</f>
        <v>8.7656429671663982E-2</v>
      </c>
      <c r="K11" s="125">
        <f>compopeinc!AY3</f>
        <v>3.2103578741028094E-2</v>
      </c>
      <c r="L11" s="125">
        <f>compopeinc!AZ3</f>
        <v>1.0873728618894732E-2</v>
      </c>
      <c r="M11" s="125">
        <f>compopeinc!BA3</f>
        <v>4.8618652111626828E-3</v>
      </c>
      <c r="N11" s="125">
        <f>compopeinc!BB3</f>
        <v>1.1867969086399305E-2</v>
      </c>
      <c r="O11" s="125">
        <f>compopeinc!BC3</f>
        <v>-1.4971196603170746E-5</v>
      </c>
      <c r="P11" s="125">
        <f>compopeinc!BD3</f>
        <v>5.1479152774847117E-3</v>
      </c>
      <c r="Q11" s="198">
        <f>compopeinc!BE3</f>
        <v>2.2816343933297629E-2</v>
      </c>
      <c r="R11" s="197">
        <f>compopeinc!BF3</f>
        <v>3.2516136088284929E-2</v>
      </c>
      <c r="S11" s="125">
        <f>compopeinc!BG3</f>
        <v>1.7240183211422094E-2</v>
      </c>
      <c r="T11" s="125">
        <f>compopeinc!BH3</f>
        <v>3.0119616928185261E-3</v>
      </c>
      <c r="U11" s="125">
        <f>compopeinc!BI3</f>
        <v>1.1332757518094038E-3</v>
      </c>
      <c r="V11" s="125">
        <f>compopeinc!BJ3</f>
        <v>3.428485294197735E-3</v>
      </c>
      <c r="W11" s="125">
        <f>compopeinc!BK3</f>
        <v>-1.1853746535378966E-5</v>
      </c>
      <c r="X11" s="125">
        <f>compopeinc!BL3</f>
        <v>9.7265060995585626E-4</v>
      </c>
      <c r="Y11" s="165">
        <f>compopeinc!BM3</f>
        <v>6.7414332746166851E-3</v>
      </c>
    </row>
    <row r="12" spans="1:25">
      <c r="A12" s="126">
        <v>1915</v>
      </c>
      <c r="B12" s="117">
        <f>compopeinc!AP4</f>
        <v>0.15811954618988278</v>
      </c>
      <c r="C12" s="125">
        <f>compopeinc!AQ4</f>
        <v>5.3147769821834834E-2</v>
      </c>
      <c r="D12" s="125">
        <f>compopeinc!AR4</f>
        <v>1.7699797640179191E-2</v>
      </c>
      <c r="E12" s="125">
        <f>compopeinc!AS4</f>
        <v>1.0980458125417536E-2</v>
      </c>
      <c r="F12" s="125">
        <f>compopeinc!AT4</f>
        <v>2.1823977115229033E-2</v>
      </c>
      <c r="G12" s="125">
        <f>compopeinc!AU4</f>
        <v>1.4481684140744252E-5</v>
      </c>
      <c r="H12" s="125">
        <f>compopeinc!AV4</f>
        <v>1.2823678142987365E-2</v>
      </c>
      <c r="I12" s="198">
        <f>compopeinc!AW4</f>
        <v>4.1629383660094076E-2</v>
      </c>
      <c r="J12" s="117">
        <f>compopeinc!AX4</f>
        <v>9.1744501212515095E-2</v>
      </c>
      <c r="K12" s="125">
        <f>compopeinc!AY4</f>
        <v>3.3529064368692109E-2</v>
      </c>
      <c r="L12" s="125">
        <f>compopeinc!AZ4</f>
        <v>1.124710117341143E-2</v>
      </c>
      <c r="M12" s="125">
        <f>compopeinc!BA4</f>
        <v>5.2997008817853948E-3</v>
      </c>
      <c r="N12" s="125">
        <f>compopeinc!BB4</f>
        <v>1.2376301924517429E-2</v>
      </c>
      <c r="O12" s="125">
        <f>compopeinc!BC4</f>
        <v>-1.3792757629274023E-5</v>
      </c>
      <c r="P12" s="125">
        <f>compopeinc!BD4</f>
        <v>5.7147998232652247E-3</v>
      </c>
      <c r="Q12" s="198">
        <f>compopeinc!BE4</f>
        <v>2.3591325798472763E-2</v>
      </c>
      <c r="R12" s="197">
        <f>compopeinc!BF4</f>
        <v>4.1709062739202538E-2</v>
      </c>
      <c r="S12" s="125">
        <f>compopeinc!BG4</f>
        <v>1.7742669464215557E-2</v>
      </c>
      <c r="T12" s="125">
        <f>compopeinc!BH4</f>
        <v>4.9163525023618246E-3</v>
      </c>
      <c r="U12" s="125">
        <f>compopeinc!BI4</f>
        <v>1.9995322426010968E-3</v>
      </c>
      <c r="V12" s="125">
        <f>compopeinc!BJ4</f>
        <v>5.2812612254807111E-3</v>
      </c>
      <c r="W12" s="125">
        <f>compopeinc!BK4</f>
        <v>-1.1498339404368418E-5</v>
      </c>
      <c r="X12" s="125">
        <f>compopeinc!BL4</f>
        <v>1.7053968072396021E-3</v>
      </c>
      <c r="Y12" s="165">
        <f>compopeinc!BM4</f>
        <v>1.007534883670811E-2</v>
      </c>
    </row>
    <row r="13" spans="1:25">
      <c r="A13" s="126">
        <v>1916</v>
      </c>
      <c r="B13" s="117">
        <f>compopeinc!AP5</f>
        <v>0.1735006802349143</v>
      </c>
      <c r="C13" s="116">
        <f>compopeinc!AQ5</f>
        <v>6.607906897479264E-2</v>
      </c>
      <c r="D13" s="116">
        <f>compopeinc!AR5</f>
        <v>1.8332043705593448E-2</v>
      </c>
      <c r="E13" s="116">
        <f>compopeinc!AS5</f>
        <v>1.1946106246999568E-2</v>
      </c>
      <c r="F13" s="116">
        <f>compopeinc!AT5</f>
        <v>2.1140630655684545E-2</v>
      </c>
      <c r="G13" s="116">
        <f>compopeinc!AU5</f>
        <v>1.6570586172044537E-5</v>
      </c>
      <c r="H13" s="116">
        <f>compopeinc!AV5</f>
        <v>1.4886342655286561E-2</v>
      </c>
      <c r="I13" s="194">
        <f>compopeinc!AW5</f>
        <v>4.1099917410385482E-2</v>
      </c>
      <c r="J13" s="117">
        <f>compopeinc!AX5</f>
        <v>0.111597812773372</v>
      </c>
      <c r="K13" s="116">
        <f>compopeinc!AY5</f>
        <v>5.2479794702852738E-2</v>
      </c>
      <c r="L13" s="116">
        <f>compopeinc!AZ5</f>
        <v>1.1532788671972794E-2</v>
      </c>
      <c r="M13" s="116">
        <f>compopeinc!BA5</f>
        <v>5.8168223940520906E-3</v>
      </c>
      <c r="N13" s="116">
        <f>compopeinc!BB5</f>
        <v>1.1976679881300243E-2</v>
      </c>
      <c r="O13" s="116">
        <f>compopeinc!BC5</f>
        <v>-1.2964644762248776E-5</v>
      </c>
      <c r="P13" s="116">
        <f>compopeinc!BD5</f>
        <v>6.523793895557896E-3</v>
      </c>
      <c r="Q13" s="194">
        <f>compopeinc!BE5</f>
        <v>2.3280897872398468E-2</v>
      </c>
      <c r="R13" s="197">
        <f>compopeinc!BF5</f>
        <v>5.0169324122222025E-2</v>
      </c>
      <c r="S13" s="125">
        <f>compopeinc!BG5</f>
        <v>2.7354973162717264E-2</v>
      </c>
      <c r="T13" s="125">
        <f>compopeinc!BH5</f>
        <v>4.7638875970046797E-3</v>
      </c>
      <c r="U13" s="125">
        <f>compopeinc!BI5</f>
        <v>2.0754466239360542E-3</v>
      </c>
      <c r="V13" s="125">
        <f>compopeinc!BJ5</f>
        <v>4.8085776529839981E-3</v>
      </c>
      <c r="W13" s="125">
        <f>compopeinc!BK5</f>
        <v>-1.1343946201377701E-5</v>
      </c>
      <c r="X13" s="125">
        <f>compopeinc!BL5</f>
        <v>1.796993201908231E-3</v>
      </c>
      <c r="Y13" s="165">
        <f>compopeinc!BM5</f>
        <v>9.3807898298731915E-3</v>
      </c>
    </row>
    <row r="14" spans="1:25">
      <c r="A14" s="126">
        <v>1917</v>
      </c>
      <c r="B14" s="117">
        <f>compopeinc!AP6</f>
        <v>0.16381312135975151</v>
      </c>
      <c r="C14" s="125">
        <f>compopeinc!AQ6</f>
        <v>8.0521025804678042E-2</v>
      </c>
      <c r="D14" s="125">
        <f>compopeinc!AR6</f>
        <v>2.1694991205145314E-2</v>
      </c>
      <c r="E14" s="125">
        <f>compopeinc!AS6</f>
        <v>8.2639458979317394E-3</v>
      </c>
      <c r="F14" s="125">
        <f>compopeinc!AT6</f>
        <v>1.1388484468076998E-2</v>
      </c>
      <c r="G14" s="125">
        <f>compopeinc!AU6</f>
        <v>1.9417533221145712E-5</v>
      </c>
      <c r="H14" s="125">
        <f>compopeinc!AV6</f>
        <v>1.8418982678913943E-2</v>
      </c>
      <c r="I14" s="198">
        <f>compopeinc!AW6</f>
        <v>2.3506273771784304E-2</v>
      </c>
      <c r="J14" s="117">
        <f>compopeinc!AX6</f>
        <v>9.9876321808681376E-2</v>
      </c>
      <c r="K14" s="125">
        <f>compopeinc!AY6</f>
        <v>5.7350102721074686E-2</v>
      </c>
      <c r="L14" s="125">
        <f>compopeinc!AZ6</f>
        <v>1.3497182202952575E-2</v>
      </c>
      <c r="M14" s="125">
        <f>compopeinc!BA6</f>
        <v>3.3015305150878057E-3</v>
      </c>
      <c r="N14" s="125">
        <f>compopeinc!BB6</f>
        <v>5.6164851004374622E-3</v>
      </c>
      <c r="O14" s="125">
        <f>compopeinc!BC6</f>
        <v>-1.1133103306686636E-5</v>
      </c>
      <c r="P14" s="125">
        <f>compopeinc!BD6</f>
        <v>8.4653444076347572E-3</v>
      </c>
      <c r="Q14" s="198">
        <f>compopeinc!BE6</f>
        <v>1.1656809964800795E-2</v>
      </c>
      <c r="R14" s="197">
        <f>compopeinc!BF6</f>
        <v>4.0960811142985006E-2</v>
      </c>
      <c r="S14" s="125">
        <f>compopeinc!BG6</f>
        <v>2.5716464909224256E-2</v>
      </c>
      <c r="T14" s="125">
        <f>compopeinc!BH6</f>
        <v>5.7109636665745181E-3</v>
      </c>
      <c r="U14" s="125">
        <f>compopeinc!BI6</f>
        <v>8.8051494797718947E-4</v>
      </c>
      <c r="V14" s="125">
        <f>compopeinc!BJ6</f>
        <v>2.1642368888262352E-3</v>
      </c>
      <c r="W14" s="125">
        <f>compopeinc!BK6</f>
        <v>-1.088312436949164E-5</v>
      </c>
      <c r="X14" s="125">
        <f>compopeinc!BL6</f>
        <v>1.9770293051368502E-3</v>
      </c>
      <c r="Y14" s="165">
        <f>compopeinc!BM6</f>
        <v>4.522484549615448E-3</v>
      </c>
    </row>
    <row r="15" spans="1:25">
      <c r="A15" s="126">
        <v>1918</v>
      </c>
      <c r="B15" s="117">
        <f>compopeinc!AP7</f>
        <v>0.15017147945358283</v>
      </c>
      <c r="C15" s="125">
        <f>compopeinc!AQ7</f>
        <v>6.97861867482472E-2</v>
      </c>
      <c r="D15" s="125">
        <f>compopeinc!AR7</f>
        <v>1.8501050095339675E-2</v>
      </c>
      <c r="E15" s="125">
        <f>compopeinc!AS7</f>
        <v>6.8668771756708784E-3</v>
      </c>
      <c r="F15" s="125">
        <f>compopeinc!AT7</f>
        <v>1.1617077329840375E-2</v>
      </c>
      <c r="G15" s="125">
        <f>compopeinc!AU7</f>
        <v>2.0629485716827173E-5</v>
      </c>
      <c r="H15" s="125">
        <f>compopeinc!AV7</f>
        <v>1.9672602243490437E-2</v>
      </c>
      <c r="I15" s="198">
        <f>compopeinc!AW7</f>
        <v>2.3707056375277463E-2</v>
      </c>
      <c r="J15" s="117">
        <f>compopeinc!AX7</f>
        <v>8.53791791368156E-2</v>
      </c>
      <c r="K15" s="125">
        <f>compopeinc!AY7</f>
        <v>4.5373701306983726E-2</v>
      </c>
      <c r="L15" s="125">
        <f>compopeinc!AZ7</f>
        <v>1.0836938740532962E-2</v>
      </c>
      <c r="M15" s="125">
        <f>compopeinc!BA7</f>
        <v>2.4316315213576039E-3</v>
      </c>
      <c r="N15" s="125">
        <f>compopeinc!BB7</f>
        <v>5.9073599864481949E-3</v>
      </c>
      <c r="O15" s="125">
        <f>compopeinc!BC7</f>
        <v>-1.1574995170663901E-5</v>
      </c>
      <c r="P15" s="125">
        <f>compopeinc!BD7</f>
        <v>8.7470157067259247E-3</v>
      </c>
      <c r="Q15" s="198">
        <f>compopeinc!BE7</f>
        <v>1.2094106869937862E-2</v>
      </c>
      <c r="R15" s="197">
        <f>compopeinc!BF7</f>
        <v>3.2095663480556119E-2</v>
      </c>
      <c r="S15" s="125">
        <f>compopeinc!BG7</f>
        <v>1.7994838987982022E-2</v>
      </c>
      <c r="T15" s="125">
        <f>compopeinc!BH7</f>
        <v>4.2238921445937674E-3</v>
      </c>
      <c r="U15" s="125">
        <f>compopeinc!BI7</f>
        <v>5.8768409609338368E-4</v>
      </c>
      <c r="V15" s="125">
        <f>compopeinc!BJ7</f>
        <v>2.4658525910582416E-3</v>
      </c>
      <c r="W15" s="125">
        <f>compopeinc!BK7</f>
        <v>-1.1470020163607568E-5</v>
      </c>
      <c r="X15" s="125">
        <f>compopeinc!BL7</f>
        <v>1.7858209087100669E-3</v>
      </c>
      <c r="Y15" s="165">
        <f>compopeinc!BM7</f>
        <v>5.0490447722822468E-3</v>
      </c>
    </row>
    <row r="16" spans="1:25">
      <c r="A16" s="131">
        <v>1919</v>
      </c>
      <c r="B16" s="120">
        <f>compopeinc!AP8</f>
        <v>0.16514936993505744</v>
      </c>
      <c r="C16" s="127">
        <f>compopeinc!AQ8</f>
        <v>7.1255037593912884E-2</v>
      </c>
      <c r="D16" s="127">
        <f>compopeinc!AR8</f>
        <v>2.2781332160009635E-2</v>
      </c>
      <c r="E16" s="127">
        <f>compopeinc!AS8</f>
        <v>7.231945249378844E-3</v>
      </c>
      <c r="F16" s="127">
        <f>compopeinc!AT8</f>
        <v>1.5008940068235062E-2</v>
      </c>
      <c r="G16" s="127">
        <f>compopeinc!AU8</f>
        <v>2.2883140352117086E-5</v>
      </c>
      <c r="H16" s="127">
        <f>compopeinc!AV8</f>
        <v>1.8283856309621149E-2</v>
      </c>
      <c r="I16" s="200">
        <f>compopeinc!AW8</f>
        <v>3.0565375413547743E-2</v>
      </c>
      <c r="J16" s="120">
        <f>compopeinc!AX8</f>
        <v>9.1372310929761197E-2</v>
      </c>
      <c r="K16" s="127">
        <f>compopeinc!AY8</f>
        <v>4.4072834997831843E-2</v>
      </c>
      <c r="L16" s="127">
        <f>compopeinc!AZ8</f>
        <v>1.2542485986606696E-2</v>
      </c>
      <c r="M16" s="127">
        <f>compopeinc!BA8</f>
        <v>2.7518453248591272E-3</v>
      </c>
      <c r="N16" s="127">
        <f>compopeinc!BB8</f>
        <v>8.0136862464233599E-3</v>
      </c>
      <c r="O16" s="127">
        <f>compopeinc!BC8</f>
        <v>-1.0491198026671384E-5</v>
      </c>
      <c r="P16" s="127">
        <f>compopeinc!BD8</f>
        <v>7.6668996452753076E-3</v>
      </c>
      <c r="Q16" s="200">
        <f>compopeinc!BE8</f>
        <v>1.6335049926791526E-2</v>
      </c>
      <c r="R16" s="199">
        <f>compopeinc!BF8</f>
        <v>3.2453041953744738E-2</v>
      </c>
      <c r="S16" s="127">
        <f>compopeinc!BG8</f>
        <v>1.6668851977090861E-2</v>
      </c>
      <c r="T16" s="127">
        <f>compopeinc!BH8</f>
        <v>4.3186891055161389E-3</v>
      </c>
      <c r="U16" s="127">
        <f>compopeinc!BI8</f>
        <v>6.5015883491489185E-4</v>
      </c>
      <c r="V16" s="127">
        <f>compopeinc!BJ8</f>
        <v>3.0646344879184575E-3</v>
      </c>
      <c r="W16" s="127">
        <f>compopeinc!BK8</f>
        <v>-1.1104320320664762E-5</v>
      </c>
      <c r="X16" s="127">
        <f>compopeinc!BL8</f>
        <v>1.4748377974671935E-3</v>
      </c>
      <c r="Y16" s="167">
        <f>compopeinc!BM8</f>
        <v>6.2869740711578538E-3</v>
      </c>
    </row>
    <row r="17" spans="1:25">
      <c r="A17" s="126">
        <v>1920</v>
      </c>
      <c r="B17" s="117">
        <f>compopeinc!AP9</f>
        <v>0.14078884708887177</v>
      </c>
      <c r="C17" s="125">
        <f>compopeinc!AQ9</f>
        <v>6.0107192737488206E-2</v>
      </c>
      <c r="D17" s="125">
        <f>compopeinc!AR9</f>
        <v>1.733888316132735E-2</v>
      </c>
      <c r="E17" s="125">
        <f>compopeinc!AS9</f>
        <v>6.6995575394816582E-3</v>
      </c>
      <c r="F17" s="125">
        <f>compopeinc!AT9</f>
        <v>1.2519309454139232E-2</v>
      </c>
      <c r="G17" s="125">
        <f>compopeinc!AU9</f>
        <v>2.3426759587041248E-5</v>
      </c>
      <c r="H17" s="125">
        <f>compopeinc!AV9</f>
        <v>1.7994010650535422E-2</v>
      </c>
      <c r="I17" s="198">
        <f>compopeinc!AW9</f>
        <v>2.6106466786312871E-2</v>
      </c>
      <c r="J17" s="117">
        <f>compopeinc!AX9</f>
        <v>7.1199360734375938E-2</v>
      </c>
      <c r="K17" s="125">
        <f>compopeinc!AY9</f>
        <v>3.4451672830159687E-2</v>
      </c>
      <c r="L17" s="125">
        <f>compopeinc!AZ9</f>
        <v>8.3879598210419137E-3</v>
      </c>
      <c r="M17" s="125">
        <f>compopeinc!BA9</f>
        <v>2.6484008200154969E-3</v>
      </c>
      <c r="N17" s="125">
        <f>compopeinc!BB9</f>
        <v>6.0512729855843744E-3</v>
      </c>
      <c r="O17" s="125">
        <f>compopeinc!BC9</f>
        <v>-1.1159522985696507E-5</v>
      </c>
      <c r="P17" s="125">
        <f>compopeinc!BD9</f>
        <v>6.9593380304533228E-3</v>
      </c>
      <c r="Q17" s="198">
        <f>compopeinc!BE9</f>
        <v>1.2711875770106847E-2</v>
      </c>
      <c r="R17" s="197">
        <f>compopeinc!BF9</f>
        <v>2.2467005440844273E-2</v>
      </c>
      <c r="S17" s="125">
        <f>compopeinc!BG9</f>
        <v>1.192920040862902E-2</v>
      </c>
      <c r="T17" s="125">
        <f>compopeinc!BH9</f>
        <v>2.1812266593372424E-3</v>
      </c>
      <c r="U17" s="125">
        <f>compopeinc!BI9</f>
        <v>6.3350413665933143E-4</v>
      </c>
      <c r="V17" s="125">
        <f>compopeinc!BJ9</f>
        <v>2.0649337519584275E-3</v>
      </c>
      <c r="W17" s="125">
        <f>compopeinc!BK9</f>
        <v>-1.151059497702789E-5</v>
      </c>
      <c r="X17" s="125">
        <f>compopeinc!BL9</f>
        <v>1.2584718172556084E-3</v>
      </c>
      <c r="Y17" s="165">
        <f>compopeinc!BM9</f>
        <v>4.4111792619816641E-3</v>
      </c>
    </row>
    <row r="18" spans="1:25">
      <c r="A18" s="126">
        <v>1921</v>
      </c>
      <c r="B18" s="117">
        <f>compopeinc!AP10</f>
        <v>0.13724748983018342</v>
      </c>
      <c r="C18" s="125">
        <f>compopeinc!AQ10</f>
        <v>4.9077598871976047E-2</v>
      </c>
      <c r="D18" s="125">
        <f>compopeinc!AR10</f>
        <v>2.0395805819717162E-2</v>
      </c>
      <c r="E18" s="125">
        <f>compopeinc!AS10</f>
        <v>8.1980159031974833E-3</v>
      </c>
      <c r="F18" s="125">
        <f>compopeinc!AT10</f>
        <v>1.2669574237810687E-2</v>
      </c>
      <c r="G18" s="125">
        <f>compopeinc!AU10</f>
        <v>3.4177820436642365E-5</v>
      </c>
      <c r="H18" s="125">
        <f>compopeinc!AV10</f>
        <v>2.1804160536737623E-2</v>
      </c>
      <c r="I18" s="198">
        <f>compopeinc!AW10</f>
        <v>2.506815664030777E-2</v>
      </c>
      <c r="J18" s="117">
        <f>compopeinc!AX10</f>
        <v>6.8357290899668438E-2</v>
      </c>
      <c r="K18" s="125">
        <f>compopeinc!AY10</f>
        <v>2.9736077422307324E-2</v>
      </c>
      <c r="L18" s="125">
        <f>compopeinc!AZ10</f>
        <v>9.3991961630247884E-3</v>
      </c>
      <c r="M18" s="125">
        <f>compopeinc!BA10</f>
        <v>3.0747949670307854E-3</v>
      </c>
      <c r="N18" s="125">
        <f>compopeinc!BB10</f>
        <v>6.0118003579163618E-3</v>
      </c>
      <c r="O18" s="125">
        <f>compopeinc!BC10</f>
        <v>-7.7363186266766603E-6</v>
      </c>
      <c r="P18" s="125">
        <f>compopeinc!BD10</f>
        <v>8.1430109824818329E-3</v>
      </c>
      <c r="Q18" s="198">
        <f>compopeinc!BE10</f>
        <v>1.2000147325534033E-2</v>
      </c>
      <c r="R18" s="197">
        <f>compopeinc!BF10</f>
        <v>2.0664662961249046E-2</v>
      </c>
      <c r="S18" s="125">
        <f>compopeinc!BG10</f>
        <v>1.0567399933326928E-2</v>
      </c>
      <c r="T18" s="125">
        <f>compopeinc!BH10</f>
        <v>1.9466179450559789E-3</v>
      </c>
      <c r="U18" s="125">
        <f>compopeinc!BI10</f>
        <v>6.565034834424611E-4</v>
      </c>
      <c r="V18" s="125">
        <f>compopeinc!BJ10</f>
        <v>1.9711728943573635E-3</v>
      </c>
      <c r="W18" s="125">
        <f>compopeinc!BK10</f>
        <v>-1.1034850129658674E-5</v>
      </c>
      <c r="X18" s="125">
        <f>compopeinc!BL10</f>
        <v>1.5169760814305235E-3</v>
      </c>
      <c r="Y18" s="165">
        <f>compopeinc!BM10</f>
        <v>4.0170274737654516E-3</v>
      </c>
    </row>
    <row r="19" spans="1:25">
      <c r="A19" s="126">
        <v>1922</v>
      </c>
      <c r="B19" s="117">
        <f>compopeinc!AP11</f>
        <v>0.13341510860978953</v>
      </c>
      <c r="C19" s="125">
        <f>compopeinc!AQ11</f>
        <v>3.925759358951373E-2</v>
      </c>
      <c r="D19" s="125">
        <f>compopeinc!AR11</f>
        <v>2.3081519952929511E-2</v>
      </c>
      <c r="E19" s="125">
        <f>compopeinc!AS11</f>
        <v>1.225007419923769E-2</v>
      </c>
      <c r="F19" s="125">
        <f>compopeinc!AT11</f>
        <v>1.2504684065891909E-2</v>
      </c>
      <c r="G19" s="125">
        <f>compopeinc!AU11</f>
        <v>3.4481242895825134E-5</v>
      </c>
      <c r="H19" s="125">
        <f>compopeinc!AV11</f>
        <v>2.11368634713907E-2</v>
      </c>
      <c r="I19" s="198">
        <f>compopeinc!AW11</f>
        <v>2.5149892087930201E-2</v>
      </c>
      <c r="J19" s="117">
        <f>compopeinc!AX11</f>
        <v>6.702008602811943E-2</v>
      </c>
      <c r="K19" s="125">
        <f>compopeinc!AY11</f>
        <v>2.4951877378108687E-2</v>
      </c>
      <c r="L19" s="125">
        <f>compopeinc!AZ11</f>
        <v>1.0948185498693041E-2</v>
      </c>
      <c r="M19" s="125">
        <f>compopeinc!BA11</f>
        <v>5.3962160908103424E-3</v>
      </c>
      <c r="N19" s="125">
        <f>compopeinc!BB11</f>
        <v>5.8518173762475726E-3</v>
      </c>
      <c r="O19" s="125">
        <f>compopeinc!BC11</f>
        <v>-7.9267304562999591E-6</v>
      </c>
      <c r="P19" s="125">
        <f>compopeinc!BD11</f>
        <v>7.9927203066426211E-3</v>
      </c>
      <c r="Q19" s="198">
        <f>compopeinc!BE11</f>
        <v>1.1887196108073468E-2</v>
      </c>
      <c r="R19" s="197">
        <f>compopeinc!BF11</f>
        <v>2.175030476623591E-2</v>
      </c>
      <c r="S19" s="125">
        <f>compopeinc!BG11</f>
        <v>1.0037987210952191E-2</v>
      </c>
      <c r="T19" s="125">
        <f>compopeinc!BH11</f>
        <v>2.6588436417061927E-3</v>
      </c>
      <c r="U19" s="125">
        <f>compopeinc!BI11</f>
        <v>1.6415923800891855E-3</v>
      </c>
      <c r="V19" s="125">
        <f>compopeinc!BJ11</f>
        <v>1.9136253512612071E-3</v>
      </c>
      <c r="W19" s="125">
        <f>compopeinc!BK11</f>
        <v>-1.1205660068399402E-5</v>
      </c>
      <c r="X19" s="125">
        <f>compopeinc!BL11</f>
        <v>1.5381176319198605E-3</v>
      </c>
      <c r="Y19" s="165">
        <f>compopeinc!BM11</f>
        <v>3.9713442103756743E-3</v>
      </c>
    </row>
    <row r="20" spans="1:25">
      <c r="A20" s="126">
        <v>1923</v>
      </c>
      <c r="B20" s="117">
        <f>compopeinc!AP12</f>
        <v>0.13087854439910618</v>
      </c>
      <c r="C20" s="125">
        <f>compopeinc!AQ12</f>
        <v>6.1676770226316124E-2</v>
      </c>
      <c r="D20" s="125">
        <f>compopeinc!AR12</f>
        <v>1.5786625818387426E-2</v>
      </c>
      <c r="E20" s="125">
        <f>compopeinc!AS12</f>
        <v>7.9375336978079556E-3</v>
      </c>
      <c r="F20" s="125">
        <f>compopeinc!AT12</f>
        <v>8.2899322955302876E-3</v>
      </c>
      <c r="G20" s="125">
        <f>compopeinc!AU12</f>
        <v>3.8922970496946767E-5</v>
      </c>
      <c r="H20" s="125">
        <f>compopeinc!AV12</f>
        <v>2.0016593832661123E-2</v>
      </c>
      <c r="I20" s="198">
        <f>compopeinc!AW12</f>
        <v>1.7132165557906271E-2</v>
      </c>
      <c r="J20" s="117">
        <f>compopeinc!AX12</f>
        <v>6.7164608035453544E-2</v>
      </c>
      <c r="K20" s="125">
        <f>compopeinc!AY12</f>
        <v>3.8562942208983382E-2</v>
      </c>
      <c r="L20" s="125">
        <f>compopeinc!AZ12</f>
        <v>7.0405296515408935E-3</v>
      </c>
      <c r="M20" s="125">
        <f>compopeinc!BA12</f>
        <v>3.2372350409903446E-3</v>
      </c>
      <c r="N20" s="125">
        <f>compopeinc!BB12</f>
        <v>3.51024518350028E-3</v>
      </c>
      <c r="O20" s="125">
        <f>compopeinc!BC12</f>
        <v>-6.4515154833931583E-6</v>
      </c>
      <c r="P20" s="125">
        <f>compopeinc!BD12</f>
        <v>7.4041534778271929E-3</v>
      </c>
      <c r="Q20" s="198">
        <f>compopeinc!BE12</f>
        <v>7.4159539880948632E-3</v>
      </c>
      <c r="R20" s="197">
        <f>compopeinc!BF12</f>
        <v>2.250687840667279E-2</v>
      </c>
      <c r="S20" s="125">
        <f>compopeinc!BG12</f>
        <v>1.5376937461616599E-2</v>
      </c>
      <c r="T20" s="125">
        <f>compopeinc!BH12</f>
        <v>1.5315882710619625E-3</v>
      </c>
      <c r="U20" s="125">
        <f>compopeinc!BI12</f>
        <v>8.670798676007022E-4</v>
      </c>
      <c r="V20" s="125">
        <f>compopeinc!BJ12</f>
        <v>9.9821245489710572E-4</v>
      </c>
      <c r="W20" s="125">
        <f>compopeinc!BK12</f>
        <v>-1.0791161394958832E-5</v>
      </c>
      <c r="X20" s="125">
        <f>compopeinc!BL12</f>
        <v>1.5283123064381969E-3</v>
      </c>
      <c r="Y20" s="165">
        <f>compopeinc!BM12</f>
        <v>2.2155392064531834E-3</v>
      </c>
    </row>
    <row r="21" spans="1:25">
      <c r="A21" s="126">
        <v>1924</v>
      </c>
      <c r="B21" s="117">
        <f>compopeinc!AP13</f>
        <v>0.13586276952392895</v>
      </c>
      <c r="C21" s="125">
        <f>compopeinc!AQ13</f>
        <v>5.8370373317277222E-2</v>
      </c>
      <c r="D21" s="125">
        <f>compopeinc!AR13</f>
        <v>1.7882147094385261E-2</v>
      </c>
      <c r="E21" s="125">
        <f>compopeinc!AS13</f>
        <v>8.2275563654529947E-3</v>
      </c>
      <c r="F21" s="125">
        <f>compopeinc!AT13</f>
        <v>9.5613550949820245E-3</v>
      </c>
      <c r="G21" s="125">
        <f>compopeinc!AU13</f>
        <v>5.7729157109476222E-5</v>
      </c>
      <c r="H21" s="125">
        <f>compopeinc!AV13</f>
        <v>2.2158776155698601E-2</v>
      </c>
      <c r="I21" s="198">
        <f>compopeinc!AW13</f>
        <v>1.9604832339023381E-2</v>
      </c>
      <c r="J21" s="117">
        <f>compopeinc!AX13</f>
        <v>6.9530924902594896E-2</v>
      </c>
      <c r="K21" s="125">
        <f>compopeinc!AY13</f>
        <v>3.7300322792767814E-2</v>
      </c>
      <c r="L21" s="125">
        <f>compopeinc!AZ13</f>
        <v>8.3401259141031251E-3</v>
      </c>
      <c r="M21" s="125">
        <f>compopeinc!BA13</f>
        <v>3.3242599576378731E-3</v>
      </c>
      <c r="N21" s="125">
        <f>compopeinc!BB13</f>
        <v>3.8982240758778045E-3</v>
      </c>
      <c r="O21" s="125">
        <f>compopeinc!BC13</f>
        <v>7.8162464294727558E-7</v>
      </c>
      <c r="P21" s="125">
        <f>compopeinc!BD13</f>
        <v>8.4734398697402548E-3</v>
      </c>
      <c r="Q21" s="198">
        <f>compopeinc!BE13</f>
        <v>8.1937706678250882E-3</v>
      </c>
      <c r="R21" s="197">
        <f>compopeinc!BF13</f>
        <v>2.3239512203965591E-2</v>
      </c>
      <c r="S21" s="125">
        <f>compopeinc!BG13</f>
        <v>1.4777865139308056E-2</v>
      </c>
      <c r="T21" s="125">
        <f>compopeinc!BH13</f>
        <v>2.0306440395414676E-3</v>
      </c>
      <c r="U21" s="125">
        <f>compopeinc!BI13</f>
        <v>9.125770720177787E-4</v>
      </c>
      <c r="V21" s="125">
        <f>compopeinc!BJ13</f>
        <v>1.1581180538283401E-3</v>
      </c>
      <c r="W21" s="125">
        <f>compopeinc!BK13</f>
        <v>-9.2416677251808251E-6</v>
      </c>
      <c r="X21" s="125">
        <f>compopeinc!BL13</f>
        <v>1.8347371792229437E-3</v>
      </c>
      <c r="Y21" s="165">
        <f>compopeinc!BM13</f>
        <v>2.5348123877721902E-3</v>
      </c>
    </row>
    <row r="22" spans="1:25">
      <c r="A22" s="126">
        <v>1925</v>
      </c>
      <c r="B22" s="117">
        <f>compopeinc!AP14</f>
        <v>0.15481667717345793</v>
      </c>
      <c r="C22" s="125">
        <f>compopeinc!AQ14</f>
        <v>6.8200068446276449E-2</v>
      </c>
      <c r="D22" s="125">
        <f>compopeinc!AR14</f>
        <v>1.9732518846264008E-2</v>
      </c>
      <c r="E22" s="125">
        <f>compopeinc!AS14</f>
        <v>9.3073378477582999E-3</v>
      </c>
      <c r="F22" s="125">
        <f>compopeinc!AT14</f>
        <v>1.1765187244077671E-2</v>
      </c>
      <c r="G22" s="125">
        <f>compopeinc!AU14</f>
        <v>7.0589767722543752E-5</v>
      </c>
      <c r="H22" s="125">
        <f>compopeinc!AV14</f>
        <v>2.1876214693111455E-2</v>
      </c>
      <c r="I22" s="198">
        <f>compopeinc!AW14</f>
        <v>2.3864760328247494E-2</v>
      </c>
      <c r="J22" s="117">
        <f>compopeinc!AX14</f>
        <v>8.1763893748902111E-2</v>
      </c>
      <c r="K22" s="125">
        <f>compopeinc!AY14</f>
        <v>4.4342527939575604E-2</v>
      </c>
      <c r="L22" s="125">
        <f>compopeinc!AZ14</f>
        <v>8.9314126115658445E-3</v>
      </c>
      <c r="M22" s="125">
        <f>compopeinc!BA14</f>
        <v>3.7351670797711282E-3</v>
      </c>
      <c r="N22" s="125">
        <f>compopeinc!BB14</f>
        <v>5.3517059265164573E-3</v>
      </c>
      <c r="O22" s="125">
        <f>compopeinc!BC14</f>
        <v>5.718456316796681E-6</v>
      </c>
      <c r="P22" s="125">
        <f>compopeinc!BD14</f>
        <v>8.4092855975071192E-3</v>
      </c>
      <c r="Q22" s="198">
        <f>compopeinc!BE14</f>
        <v>1.0988076137649173E-2</v>
      </c>
      <c r="R22" s="197">
        <f>compopeinc!BF14</f>
        <v>3.0181895388749616E-2</v>
      </c>
      <c r="S22" s="125">
        <f>compopeinc!BG14</f>
        <v>1.9307108796933981E-2</v>
      </c>
      <c r="T22" s="125">
        <f>compopeinc!BH14</f>
        <v>2.2264883409594278E-3</v>
      </c>
      <c r="U22" s="125">
        <f>compopeinc!BI14</f>
        <v>8.7702558980478859E-4</v>
      </c>
      <c r="V22" s="125">
        <f>compopeinc!BJ14</f>
        <v>1.9441211162589452E-3</v>
      </c>
      <c r="W22" s="125">
        <f>compopeinc!BK14</f>
        <v>-8.2496216359673942E-6</v>
      </c>
      <c r="X22" s="125">
        <f>compopeinc!BL14</f>
        <v>1.7972230676832034E-3</v>
      </c>
      <c r="Y22" s="165">
        <f>compopeinc!BM14</f>
        <v>4.0381780987452445E-3</v>
      </c>
    </row>
    <row r="23" spans="1:25">
      <c r="A23" s="126">
        <v>1926</v>
      </c>
      <c r="B23" s="117">
        <f>compopeinc!AP15</f>
        <v>0.16696785444788628</v>
      </c>
      <c r="C23" s="125">
        <f>compopeinc!AQ15</f>
        <v>8.5064330075895894E-2</v>
      </c>
      <c r="D23" s="125">
        <f>compopeinc!AR15</f>
        <v>1.9378225103945133E-2</v>
      </c>
      <c r="E23" s="125">
        <f>compopeinc!AS15</f>
        <v>8.6253960506737486E-3</v>
      </c>
      <c r="F23" s="125">
        <f>compopeinc!AT15</f>
        <v>1.0233024373086565E-2</v>
      </c>
      <c r="G23" s="125">
        <f>compopeinc!AU15</f>
        <v>8.0735240603895564E-5</v>
      </c>
      <c r="H23" s="125">
        <f>compopeinc!AV15</f>
        <v>2.2338223223031192E-2</v>
      </c>
      <c r="I23" s="198">
        <f>compopeinc!AW15</f>
        <v>2.1247920380649862E-2</v>
      </c>
      <c r="J23" s="117">
        <f>compopeinc!AX15</f>
        <v>9.1777574719922692E-2</v>
      </c>
      <c r="K23" s="125">
        <f>compopeinc!AY15</f>
        <v>5.7206061393670855E-2</v>
      </c>
      <c r="L23" s="125">
        <f>compopeinc!AZ15</f>
        <v>8.9034667806230094E-3</v>
      </c>
      <c r="M23" s="125">
        <f>compopeinc!BA15</f>
        <v>3.4873675667447903E-3</v>
      </c>
      <c r="N23" s="125">
        <f>compopeinc!BB15</f>
        <v>4.3627476348183656E-3</v>
      </c>
      <c r="O23" s="125">
        <f>compopeinc!BC15</f>
        <v>9.4337397892473745E-6</v>
      </c>
      <c r="P23" s="125">
        <f>compopeinc!BD15</f>
        <v>8.5843765614173149E-3</v>
      </c>
      <c r="Q23" s="198">
        <f>compopeinc!BE15</f>
        <v>9.2241210428590948E-3</v>
      </c>
      <c r="R23" s="197">
        <f>compopeinc!BF15</f>
        <v>3.5607563084478662E-2</v>
      </c>
      <c r="S23" s="125">
        <f>compopeinc!BG15</f>
        <v>2.6081497982068384E-2</v>
      </c>
      <c r="T23" s="125">
        <f>compopeinc!BH15</f>
        <v>2.1161890382659226E-3</v>
      </c>
      <c r="U23" s="125">
        <f>compopeinc!BI15</f>
        <v>7.9378906358826414E-4</v>
      </c>
      <c r="V23" s="125">
        <f>compopeinc!BJ15</f>
        <v>1.4293578107213135E-3</v>
      </c>
      <c r="W23" s="125">
        <f>compopeinc!BK15</f>
        <v>-6.8783755916369071E-6</v>
      </c>
      <c r="X23" s="125">
        <f>compopeinc!BL15</f>
        <v>2.1009616618865821E-3</v>
      </c>
      <c r="Y23" s="165">
        <f>compopeinc!BM15</f>
        <v>3.0926459035398399E-3</v>
      </c>
    </row>
    <row r="24" spans="1:25">
      <c r="A24" s="126">
        <v>1927</v>
      </c>
      <c r="B24" s="117">
        <f>compopeinc!AP16</f>
        <v>0.15861292654121512</v>
      </c>
      <c r="C24" s="125">
        <f>compopeinc!AQ16</f>
        <v>6.965754964113284E-2</v>
      </c>
      <c r="D24" s="125">
        <f>compopeinc!AR16</f>
        <v>2.1342211287600599E-2</v>
      </c>
      <c r="E24" s="125">
        <f>compopeinc!AS16</f>
        <v>9.7487743967225437E-3</v>
      </c>
      <c r="F24" s="125">
        <f>compopeinc!AT16</f>
        <v>1.1003662444849261E-2</v>
      </c>
      <c r="G24" s="125">
        <f>compopeinc!AU16</f>
        <v>9.7831708896739682E-5</v>
      </c>
      <c r="H24" s="125">
        <f>compopeinc!AV16</f>
        <v>2.3642030560639564E-2</v>
      </c>
      <c r="I24" s="198">
        <f>compopeinc!AW16</f>
        <v>2.3120866501373554E-2</v>
      </c>
      <c r="J24" s="117">
        <f>compopeinc!AX16</f>
        <v>8.5840291128576121E-2</v>
      </c>
      <c r="K24" s="125">
        <f>compopeinc!AY16</f>
        <v>4.7258519347885497E-2</v>
      </c>
      <c r="L24" s="125">
        <f>compopeinc!AZ16</f>
        <v>9.7133837316369757E-3</v>
      </c>
      <c r="M24" s="125">
        <f>compopeinc!BA16</f>
        <v>3.9763682529262104E-3</v>
      </c>
      <c r="N24" s="125">
        <f>compopeinc!BB16</f>
        <v>5.0659278417048096E-3</v>
      </c>
      <c r="O24" s="125">
        <f>compopeinc!BC16</f>
        <v>1.4955865980634242E-5</v>
      </c>
      <c r="P24" s="125">
        <f>compopeinc!BD16</f>
        <v>9.0472390299345326E-3</v>
      </c>
      <c r="Q24" s="198">
        <f>compopeinc!BE16</f>
        <v>1.0763897058507461E-2</v>
      </c>
      <c r="R24" s="197">
        <f>compopeinc!BF16</f>
        <v>3.2997614718722167E-2</v>
      </c>
      <c r="S24" s="125">
        <f>compopeinc!BG16</f>
        <v>2.1344779437100697E-2</v>
      </c>
      <c r="T24" s="125">
        <f>compopeinc!BH16</f>
        <v>2.4950211406400309E-3</v>
      </c>
      <c r="U24" s="125">
        <f>compopeinc!BI16</f>
        <v>8.7504897832729506E-4</v>
      </c>
      <c r="V24" s="125">
        <f>compopeinc!BJ16</f>
        <v>1.9749738746602601E-3</v>
      </c>
      <c r="W24" s="125">
        <f>compopeinc!BK16</f>
        <v>-6.2956676977537345E-6</v>
      </c>
      <c r="X24" s="125">
        <f>compopeinc!BL16</f>
        <v>2.0944010286528432E-3</v>
      </c>
      <c r="Y24" s="165">
        <f>compopeinc!BM16</f>
        <v>4.2196859270388024E-3</v>
      </c>
    </row>
    <row r="25" spans="1:25">
      <c r="A25" s="126">
        <v>1928</v>
      </c>
      <c r="B25" s="117">
        <f>compopeinc!AP17</f>
        <v>0.16830676644313078</v>
      </c>
      <c r="C25" s="125">
        <f>compopeinc!AQ17</f>
        <v>7.1180477451964028E-2</v>
      </c>
      <c r="D25" s="125">
        <f>compopeinc!AR17</f>
        <v>2.3626959763192609E-2</v>
      </c>
      <c r="E25" s="125">
        <f>compopeinc!AS17</f>
        <v>1.0512135207442409E-2</v>
      </c>
      <c r="F25" s="125">
        <f>compopeinc!AT17</f>
        <v>1.2377409378569022E-2</v>
      </c>
      <c r="G25" s="125">
        <f>compopeinc!AU17</f>
        <v>1.1375807954722469E-4</v>
      </c>
      <c r="H25" s="125">
        <f>compopeinc!AV17</f>
        <v>2.4540971517165826E-2</v>
      </c>
      <c r="I25" s="198">
        <f>compopeinc!AW17</f>
        <v>2.5955055045249673E-2</v>
      </c>
      <c r="J25" s="117">
        <f>compopeinc!AX17</f>
        <v>9.5099843898266853E-2</v>
      </c>
      <c r="K25" s="125">
        <f>compopeinc!AY17</f>
        <v>4.9163521102414669E-2</v>
      </c>
      <c r="L25" s="125">
        <f>compopeinc!AZ17</f>
        <v>1.1318574393648018E-2</v>
      </c>
      <c r="M25" s="125">
        <f>compopeinc!BA17</f>
        <v>4.1663810534338435E-3</v>
      </c>
      <c r="N25" s="125">
        <f>compopeinc!BB17</f>
        <v>6.7776419272547045E-3</v>
      </c>
      <c r="O25" s="125">
        <f>compopeinc!BC17</f>
        <v>2.0943370891087434E-5</v>
      </c>
      <c r="P25" s="125">
        <f>compopeinc!BD17</f>
        <v>9.4507748796914086E-3</v>
      </c>
      <c r="Q25" s="198">
        <f>compopeinc!BE17</f>
        <v>1.4202007170933104E-2</v>
      </c>
      <c r="R25" s="197">
        <f>compopeinc!BF17</f>
        <v>3.9201938827044348E-2</v>
      </c>
      <c r="S25" s="125">
        <f>compopeinc!BG17</f>
        <v>2.2131272412138019E-2</v>
      </c>
      <c r="T25" s="125">
        <f>compopeinc!BH17</f>
        <v>3.6020093934678683E-3</v>
      </c>
      <c r="U25" s="125">
        <f>compopeinc!BI17</f>
        <v>8.2270219912727839E-4</v>
      </c>
      <c r="V25" s="125">
        <f>compopeinc!BJ17</f>
        <v>3.3763043671880726E-3</v>
      </c>
      <c r="W25" s="125">
        <f>compopeinc!BK17</f>
        <v>-4.827453680008403E-6</v>
      </c>
      <c r="X25" s="125">
        <f>compopeinc!BL17</f>
        <v>2.2584900408601201E-3</v>
      </c>
      <c r="Y25" s="165">
        <f>compopeinc!BM17</f>
        <v>7.0159878679429966E-3</v>
      </c>
    </row>
    <row r="26" spans="1:25">
      <c r="A26" s="126">
        <v>1929</v>
      </c>
      <c r="B26" s="117">
        <f>compopeinc!AP18</f>
        <v>0.1671892722845072</v>
      </c>
      <c r="C26" s="125">
        <f>compopeinc!AQ18</f>
        <v>7.7425217221545536E-2</v>
      </c>
      <c r="D26" s="125">
        <f>compopeinc!AR18</f>
        <v>2.3812678388443774E-2</v>
      </c>
      <c r="E26" s="125">
        <f>compopeinc!AS18</f>
        <v>1.0054160676849916E-2</v>
      </c>
      <c r="F26" s="125">
        <f>compopeinc!AT18</f>
        <v>1.0805304095454603E-2</v>
      </c>
      <c r="G26" s="125">
        <f>compopeinc!AU18</f>
        <v>1.146530666352778E-4</v>
      </c>
      <c r="H26" s="125">
        <f>compopeinc!AV18</f>
        <v>2.169540184504597E-2</v>
      </c>
      <c r="I26" s="198">
        <f>compopeinc!AW18</f>
        <v>2.3281856990532108E-2</v>
      </c>
      <c r="J26" s="117">
        <f>compopeinc!AX18</f>
        <v>9.6794002823267292E-2</v>
      </c>
      <c r="K26" s="125">
        <f>compopeinc!AY18</f>
        <v>5.5109963592309845E-2</v>
      </c>
      <c r="L26" s="125">
        <f>compopeinc!AZ18</f>
        <v>1.1857581094072462E-2</v>
      </c>
      <c r="M26" s="125">
        <f>compopeinc!BA18</f>
        <v>4.1573912227948337E-3</v>
      </c>
      <c r="N26" s="125">
        <f>compopeinc!BB18</f>
        <v>5.5546126838255834E-3</v>
      </c>
      <c r="O26" s="125">
        <f>compopeinc!BC18</f>
        <v>1.8094647877294253E-5</v>
      </c>
      <c r="P26" s="125">
        <f>compopeinc!BD18</f>
        <v>8.0942021824456437E-3</v>
      </c>
      <c r="Q26" s="198">
        <f>compopeinc!BE18</f>
        <v>1.2002157399941628E-2</v>
      </c>
      <c r="R26" s="197">
        <f>compopeinc!BF18</f>
        <v>4.1935008364006925E-2</v>
      </c>
      <c r="S26" s="125">
        <f>compopeinc!BG18</f>
        <v>2.6620046182077663E-2</v>
      </c>
      <c r="T26" s="125">
        <f>compopeinc!BH18</f>
        <v>4.0020492575934263E-3</v>
      </c>
      <c r="U26" s="125">
        <f>compopeinc!BI18</f>
        <v>8.852413462537539E-4</v>
      </c>
      <c r="V26" s="125">
        <f>compopeinc!BJ18</f>
        <v>2.7120967825940323E-3</v>
      </c>
      <c r="W26" s="125">
        <f>compopeinc!BK18</f>
        <v>-6.5287187781299289E-6</v>
      </c>
      <c r="X26" s="125">
        <f>compopeinc!BL18</f>
        <v>1.9166711414679211E-3</v>
      </c>
      <c r="Y26" s="165">
        <f>compopeinc!BM18</f>
        <v>5.805432372798249E-3</v>
      </c>
    </row>
    <row r="27" spans="1:25">
      <c r="A27" s="130">
        <v>1930</v>
      </c>
      <c r="B27" s="123">
        <f>compopeinc!AP19</f>
        <v>0.13873209208073198</v>
      </c>
      <c r="C27" s="129">
        <f>compopeinc!AQ19</f>
        <v>6.296781567075288E-2</v>
      </c>
      <c r="D27" s="129">
        <f>compopeinc!AR19</f>
        <v>2.0056418059335075E-2</v>
      </c>
      <c r="E27" s="129">
        <f>compopeinc!AS19</f>
        <v>1.0101961784353498E-2</v>
      </c>
      <c r="F27" s="129">
        <f>compopeinc!AT19</f>
        <v>7.6112847989908408E-3</v>
      </c>
      <c r="G27" s="129">
        <f>compopeinc!AU19</f>
        <v>1.3933290959068116E-4</v>
      </c>
      <c r="H27" s="129">
        <f>compopeinc!AV19</f>
        <v>2.178673099466108E-2</v>
      </c>
      <c r="I27" s="202">
        <f>compopeinc!AW19</f>
        <v>1.6068547863047882E-2</v>
      </c>
      <c r="J27" s="123">
        <f>compopeinc!AX19</f>
        <v>7.3012631932207472E-2</v>
      </c>
      <c r="K27" s="129">
        <f>compopeinc!AY19</f>
        <v>4.2017090588381829E-2</v>
      </c>
      <c r="L27" s="129">
        <f>compopeinc!AZ19</f>
        <v>9.0383621973189627E-3</v>
      </c>
      <c r="M27" s="129">
        <f>compopeinc!BA19</f>
        <v>4.3201422542457476E-3</v>
      </c>
      <c r="N27" s="129">
        <f>compopeinc!BB19</f>
        <v>2.9666445278183099E-3</v>
      </c>
      <c r="O27" s="129">
        <f>compopeinc!BC19</f>
        <v>2.4864453162737967E-5</v>
      </c>
      <c r="P27" s="129">
        <f>compopeinc!BD19</f>
        <v>8.184361497656896E-3</v>
      </c>
      <c r="Q27" s="202">
        <f>compopeinc!BE19</f>
        <v>6.4611664136229926E-3</v>
      </c>
      <c r="R27" s="201">
        <f>compopeinc!BF19</f>
        <v>2.7401695909894774E-2</v>
      </c>
      <c r="S27" s="129">
        <f>compopeinc!BG19</f>
        <v>1.9756606799489717E-2</v>
      </c>
      <c r="T27" s="129">
        <f>compopeinc!BH19</f>
        <v>1.9639210989497368E-3</v>
      </c>
      <c r="U27" s="129">
        <f>compopeinc!BI19</f>
        <v>8.4516518716589318E-4</v>
      </c>
      <c r="V27" s="129">
        <f>compopeinc!BJ19</f>
        <v>8.1773316265371142E-4</v>
      </c>
      <c r="W27" s="129">
        <f>compopeinc!BK19</f>
        <v>-5.2337649198958382E-6</v>
      </c>
      <c r="X27" s="129">
        <f>compopeinc!BL19</f>
        <v>2.1400718612450422E-3</v>
      </c>
      <c r="Y27" s="169">
        <f>compopeinc!BM19</f>
        <v>1.8834315653105723E-3</v>
      </c>
    </row>
    <row r="28" spans="1:25">
      <c r="A28" s="126">
        <v>1931</v>
      </c>
      <c r="B28" s="117">
        <f>compopeinc!AP20</f>
        <v>0.11570593199811469</v>
      </c>
      <c r="C28" s="125">
        <f>compopeinc!AQ20</f>
        <v>3.7153345637495179E-2</v>
      </c>
      <c r="D28" s="125">
        <f>compopeinc!AR20</f>
        <v>2.1744519701795941E-2</v>
      </c>
      <c r="E28" s="125">
        <f>compopeinc!AS20</f>
        <v>1.0697786857873082E-2</v>
      </c>
      <c r="F28" s="125">
        <f>compopeinc!AT20</f>
        <v>7.4696327330953556E-3</v>
      </c>
      <c r="G28" s="125">
        <f>compopeinc!AU20</f>
        <v>2.0726995369795885E-4</v>
      </c>
      <c r="H28" s="125">
        <f>compopeinc!AV20</f>
        <v>2.3466270689243483E-2</v>
      </c>
      <c r="I28" s="198">
        <f>compopeinc!AW20</f>
        <v>1.4967106424913697E-2</v>
      </c>
      <c r="J28" s="117">
        <f>compopeinc!AX20</f>
        <v>5.3743249113459644E-2</v>
      </c>
      <c r="K28" s="125">
        <f>compopeinc!AY20</f>
        <v>2.2006533153339735E-2</v>
      </c>
      <c r="L28" s="125">
        <f>compopeinc!AZ20</f>
        <v>9.5702139491284244E-3</v>
      </c>
      <c r="M28" s="125">
        <f>compopeinc!BA20</f>
        <v>4.7451672370163612E-3</v>
      </c>
      <c r="N28" s="125">
        <f>compopeinc!BB20</f>
        <v>2.8767976483303941E-3</v>
      </c>
      <c r="O28" s="125">
        <f>compopeinc!BC20</f>
        <v>4.2013687690659991E-5</v>
      </c>
      <c r="P28" s="125">
        <f>compopeinc!BD20</f>
        <v>8.5414907231858746E-3</v>
      </c>
      <c r="Q28" s="198">
        <f>compopeinc!BE20</f>
        <v>5.9610327147681932E-3</v>
      </c>
      <c r="R28" s="197">
        <f>compopeinc!BF20</f>
        <v>1.6629575263668993E-2</v>
      </c>
      <c r="S28" s="125">
        <f>compopeinc!BG20</f>
        <v>9.0092970402036142E-3</v>
      </c>
      <c r="T28" s="125">
        <f>compopeinc!BH20</f>
        <v>2.205942402851168E-3</v>
      </c>
      <c r="U28" s="125">
        <f>compopeinc!BI20</f>
        <v>9.0380681604542942E-4</v>
      </c>
      <c r="V28" s="125">
        <f>compopeinc!BJ20</f>
        <v>7.8688079586630819E-4</v>
      </c>
      <c r="W28" s="125">
        <f>compopeinc!BK20</f>
        <v>-5.1304657625652398E-6</v>
      </c>
      <c r="X28" s="125">
        <f>compopeinc!BL20</f>
        <v>1.9984026845356198E-3</v>
      </c>
      <c r="Y28" s="165">
        <f>compopeinc!BM20</f>
        <v>1.7303759899294229E-3</v>
      </c>
    </row>
    <row r="29" spans="1:25">
      <c r="A29" s="126">
        <v>1932</v>
      </c>
      <c r="B29" s="117">
        <f>compopeinc!AP21</f>
        <v>0.11703110075016564</v>
      </c>
      <c r="C29" s="125">
        <f>compopeinc!AQ21</f>
        <v>1.9002233664114528E-2</v>
      </c>
      <c r="D29" s="125">
        <f>compopeinc!AR21</f>
        <v>2.9787674291981724E-2</v>
      </c>
      <c r="E29" s="125">
        <f>compopeinc!AS21</f>
        <v>1.4978363015058676E-2</v>
      </c>
      <c r="F29" s="125">
        <f>compopeinc!AT21</f>
        <v>8.9754181332185792E-3</v>
      </c>
      <c r="G29" s="125">
        <f>compopeinc!AU21</f>
        <v>3.3250629933553459E-4</v>
      </c>
      <c r="H29" s="125">
        <f>compopeinc!AV21</f>
        <v>2.8657409180760901E-2</v>
      </c>
      <c r="I29" s="198">
        <f>compopeinc!AW21</f>
        <v>1.5297496165695699E-2</v>
      </c>
      <c r="J29" s="117">
        <f>compopeinc!AX21</f>
        <v>5.4885470311996455E-2</v>
      </c>
      <c r="K29" s="125">
        <f>compopeinc!AY21</f>
        <v>1.1782707670905751E-2</v>
      </c>
      <c r="L29" s="125">
        <f>compopeinc!AZ21</f>
        <v>1.4380028055067639E-2</v>
      </c>
      <c r="M29" s="125">
        <f>compopeinc!BA21</f>
        <v>7.2630345865378823E-3</v>
      </c>
      <c r="N29" s="125">
        <f>compopeinc!BB21</f>
        <v>3.8850375305063134E-3</v>
      </c>
      <c r="O29" s="125">
        <f>compopeinc!BC21</f>
        <v>8.3818835554385626E-5</v>
      </c>
      <c r="P29" s="125">
        <f>compopeinc!BD21</f>
        <v>1.0749157836632776E-2</v>
      </c>
      <c r="Q29" s="198">
        <f>compopeinc!BE21</f>
        <v>6.7416857967917097E-3</v>
      </c>
      <c r="R29" s="197">
        <f>compopeinc!BF21</f>
        <v>1.3651706581803784E-2</v>
      </c>
      <c r="S29" s="125">
        <f>compopeinc!BG21</f>
        <v>4.4179254716165718E-3</v>
      </c>
      <c r="T29" s="125">
        <f>compopeinc!BH21</f>
        <v>2.9482869597698838E-3</v>
      </c>
      <c r="U29" s="125">
        <f>compopeinc!BI21</f>
        <v>1.2718561329372652E-3</v>
      </c>
      <c r="V29" s="125">
        <f>compopeinc!BJ21</f>
        <v>9.6364083492064031E-4</v>
      </c>
      <c r="W29" s="125">
        <f>compopeinc!BK21</f>
        <v>-1.5526770307186934E-7</v>
      </c>
      <c r="X29" s="125">
        <f>compopeinc!BL21</f>
        <v>2.2717656020559505E-3</v>
      </c>
      <c r="Y29" s="165">
        <f>compopeinc!BM21</f>
        <v>1.7783868482065402E-3</v>
      </c>
    </row>
    <row r="30" spans="1:25">
      <c r="A30" s="126">
        <v>1933</v>
      </c>
      <c r="B30" s="117">
        <f>compopeinc!AP22</f>
        <v>0.12962009490104484</v>
      </c>
      <c r="C30" s="125">
        <f>compopeinc!AQ22</f>
        <v>2.3288859425308388E-2</v>
      </c>
      <c r="D30" s="125">
        <f>compopeinc!AR22</f>
        <v>2.9930429444692097E-2</v>
      </c>
      <c r="E30" s="125">
        <f>compopeinc!AS22</f>
        <v>1.383871887261226E-2</v>
      </c>
      <c r="F30" s="125">
        <f>compopeinc!AT22</f>
        <v>1.1496797777630675E-2</v>
      </c>
      <c r="G30" s="125">
        <f>compopeinc!AU22</f>
        <v>3.7273632483283948E-4</v>
      </c>
      <c r="H30" s="125">
        <f>compopeinc!AV22</f>
        <v>3.0454148298117406E-2</v>
      </c>
      <c r="I30" s="198">
        <f>compopeinc!AW22</f>
        <v>2.023840475785119E-2</v>
      </c>
      <c r="J30" s="117">
        <f>compopeinc!AX22</f>
        <v>6.3918391882937506E-2</v>
      </c>
      <c r="K30" s="125">
        <f>compopeinc!AY22</f>
        <v>1.5313302733759374E-2</v>
      </c>
      <c r="L30" s="125">
        <f>compopeinc!AZ22</f>
        <v>1.4439412009252535E-2</v>
      </c>
      <c r="M30" s="125">
        <f>compopeinc!BA22</f>
        <v>6.5106996344636353E-3</v>
      </c>
      <c r="N30" s="125">
        <f>compopeinc!BB22</f>
        <v>5.7049914826832809E-3</v>
      </c>
      <c r="O30" s="125">
        <f>compopeinc!BC22</f>
        <v>1.0490209212740445E-4</v>
      </c>
      <c r="P30" s="125">
        <f>compopeinc!BD22</f>
        <v>1.1745176911381319E-2</v>
      </c>
      <c r="Q30" s="198">
        <f>compopeinc!BE22</f>
        <v>1.0099907019269954E-2</v>
      </c>
      <c r="R30" s="197">
        <f>compopeinc!BF22</f>
        <v>1.8341258361444041E-2</v>
      </c>
      <c r="S30" s="125">
        <f>compopeinc!BG22</f>
        <v>6.4244248338396108E-3</v>
      </c>
      <c r="T30" s="125">
        <f>compopeinc!BH22</f>
        <v>3.1950644962760034E-3</v>
      </c>
      <c r="U30" s="125">
        <f>compopeinc!BI22</f>
        <v>1.1314441607795014E-3</v>
      </c>
      <c r="V30" s="125">
        <f>compopeinc!BJ22</f>
        <v>1.8393599132236602E-3</v>
      </c>
      <c r="W30" s="125">
        <f>compopeinc!BK22</f>
        <v>5.6274769863592191E-6</v>
      </c>
      <c r="X30" s="125">
        <f>compopeinc!BL22</f>
        <v>2.4225884944409329E-3</v>
      </c>
      <c r="Y30" s="165">
        <f>compopeinc!BM22</f>
        <v>3.322748985897973E-3</v>
      </c>
    </row>
    <row r="31" spans="1:25">
      <c r="A31" s="126">
        <v>1934</v>
      </c>
      <c r="B31" s="117">
        <f>compopeinc!AP23</f>
        <v>0.13197517208881179</v>
      </c>
      <c r="C31" s="125">
        <f>compopeinc!AQ23</f>
        <v>3.5681083823520615E-2</v>
      </c>
      <c r="D31" s="125">
        <f>compopeinc!AR23</f>
        <v>2.7706019780337238E-2</v>
      </c>
      <c r="E31" s="125">
        <f>compopeinc!AS23</f>
        <v>1.0462414118859103E-2</v>
      </c>
      <c r="F31" s="125">
        <f>compopeinc!AT23</f>
        <v>9.8153476939194361E-3</v>
      </c>
      <c r="G31" s="125">
        <f>compopeinc!AU23</f>
        <v>3.5127472461939086E-4</v>
      </c>
      <c r="H31" s="125">
        <f>compopeinc!AV23</f>
        <v>2.8470834456828676E-2</v>
      </c>
      <c r="I31" s="198">
        <f>compopeinc!AW23</f>
        <v>1.9488197490727339E-2</v>
      </c>
      <c r="J31" s="117">
        <f>compopeinc!AX23</f>
        <v>6.3630295169589166E-2</v>
      </c>
      <c r="K31" s="125">
        <f>compopeinc!AY23</f>
        <v>2.450902112229815E-2</v>
      </c>
      <c r="L31" s="125">
        <f>compopeinc!AZ23</f>
        <v>1.2111639388574874E-2</v>
      </c>
      <c r="M31" s="125">
        <f>compopeinc!BA23</f>
        <v>4.6412540199749948E-3</v>
      </c>
      <c r="N31" s="125">
        <f>compopeinc!BB23</f>
        <v>3.8566735842242845E-3</v>
      </c>
      <c r="O31" s="125">
        <f>compopeinc!BC23</f>
        <v>9.4003269934695149E-5</v>
      </c>
      <c r="P31" s="125">
        <f>compopeinc!BD23</f>
        <v>1.0560386588547341E-2</v>
      </c>
      <c r="Q31" s="198">
        <f>compopeinc!BE23</f>
        <v>7.8573171960348298E-3</v>
      </c>
      <c r="R31" s="197">
        <f>compopeinc!BF23</f>
        <v>1.9193562505345194E-2</v>
      </c>
      <c r="S31" s="125">
        <f>compopeinc!BG23</f>
        <v>1.0930710138014433E-2</v>
      </c>
      <c r="T31" s="125">
        <f>compopeinc!BH23</f>
        <v>2.096524406894497E-3</v>
      </c>
      <c r="U31" s="125">
        <f>compopeinc!BI23</f>
        <v>8.3267951988405162E-4</v>
      </c>
      <c r="V31" s="125">
        <f>compopeinc!BJ23</f>
        <v>9.8324957333342311E-4</v>
      </c>
      <c r="W31" s="125">
        <f>compopeinc!BK23</f>
        <v>4.0268965379597688E-6</v>
      </c>
      <c r="X31" s="125">
        <f>compopeinc!BL23</f>
        <v>2.2265957342087546E-3</v>
      </c>
      <c r="Y31" s="165">
        <f>compopeinc!BM23</f>
        <v>2.1197762364720809E-3</v>
      </c>
    </row>
    <row r="32" spans="1:25">
      <c r="A32" s="126">
        <v>1935</v>
      </c>
      <c r="B32" s="117">
        <f>compopeinc!AP24</f>
        <v>0.13701940568680263</v>
      </c>
      <c r="C32" s="125">
        <f>compopeinc!AQ24</f>
        <v>4.6613033716907441E-2</v>
      </c>
      <c r="D32" s="125">
        <f>compopeinc!AR24</f>
        <v>2.3371624151302371E-2</v>
      </c>
      <c r="E32" s="125">
        <f>compopeinc!AS24</f>
        <v>9.4379883359846494E-3</v>
      </c>
      <c r="F32" s="125">
        <f>compopeinc!AT24</f>
        <v>9.7493500898204622E-3</v>
      </c>
      <c r="G32" s="125">
        <f>compopeinc!AU24</f>
        <v>3.4613706563667383E-4</v>
      </c>
      <c r="H32" s="125">
        <f>compopeinc!AV24</f>
        <v>2.6695326520177233E-2</v>
      </c>
      <c r="I32" s="198">
        <f>compopeinc!AW24</f>
        <v>2.0805945806973768E-2</v>
      </c>
      <c r="J32" s="117">
        <f>compopeinc!AX24</f>
        <v>6.8514965170560993E-2</v>
      </c>
      <c r="K32" s="125">
        <f>compopeinc!AY24</f>
        <v>3.1515139024663859E-2</v>
      </c>
      <c r="L32" s="125">
        <f>compopeinc!AZ24</f>
        <v>9.9367403232591411E-3</v>
      </c>
      <c r="M32" s="125">
        <f>compopeinc!BA24</f>
        <v>4.180709209360145E-3</v>
      </c>
      <c r="N32" s="125">
        <f>compopeinc!BB24</f>
        <v>4.0724670065028293E-3</v>
      </c>
      <c r="O32" s="125">
        <f>compopeinc!BC24</f>
        <v>9.4933559265129115E-5</v>
      </c>
      <c r="P32" s="125">
        <f>compopeinc!BD24</f>
        <v>9.836992939468131E-3</v>
      </c>
      <c r="Q32" s="198">
        <f>compopeinc!BE24</f>
        <v>8.8779831080417586E-3</v>
      </c>
      <c r="R32" s="197">
        <f>compopeinc!BF24</f>
        <v>2.1939427471650962E-2</v>
      </c>
      <c r="S32" s="125">
        <f>compopeinc!BG24</f>
        <v>1.3780586551642798E-2</v>
      </c>
      <c r="T32" s="125">
        <f>compopeinc!BH24</f>
        <v>1.4614573517230641E-3</v>
      </c>
      <c r="U32" s="125">
        <f>compopeinc!BI24</f>
        <v>8.0933206126217129E-4</v>
      </c>
      <c r="V32" s="125">
        <f>compopeinc!BJ24</f>
        <v>1.1989988589978062E-3</v>
      </c>
      <c r="W32" s="125">
        <f>compopeinc!BK24</f>
        <v>4.8511694313757201E-6</v>
      </c>
      <c r="X32" s="125">
        <f>compopeinc!BL24</f>
        <v>1.9673487737570236E-3</v>
      </c>
      <c r="Y32" s="165">
        <f>compopeinc!BM24</f>
        <v>2.7168527048367203E-3</v>
      </c>
    </row>
    <row r="33" spans="1:25">
      <c r="A33" s="126">
        <v>1936</v>
      </c>
      <c r="B33" s="117">
        <f>compopeinc!AP25</f>
        <v>0.15328482139049551</v>
      </c>
      <c r="C33" s="125">
        <f>compopeinc!AQ25</f>
        <v>6.5907276186883926E-2</v>
      </c>
      <c r="D33" s="125">
        <f>compopeinc!AR25</f>
        <v>1.9021961663653095E-2</v>
      </c>
      <c r="E33" s="125">
        <f>compopeinc!AS25</f>
        <v>8.3720538812569155E-3</v>
      </c>
      <c r="F33" s="125">
        <f>compopeinc!AT25</f>
        <v>1.0630181697896385E-2</v>
      </c>
      <c r="G33" s="125">
        <f>compopeinc!AU25</f>
        <v>3.1253094044053831E-4</v>
      </c>
      <c r="H33" s="125">
        <f>compopeinc!AV25</f>
        <v>2.710963330275069E-2</v>
      </c>
      <c r="I33" s="198">
        <f>compopeinc!AW25</f>
        <v>2.1931183717613947E-2</v>
      </c>
      <c r="J33" s="117">
        <f>compopeinc!AX25</f>
        <v>7.7012127864733868E-2</v>
      </c>
      <c r="K33" s="125">
        <f>compopeinc!AY25</f>
        <v>4.2775665258681365E-2</v>
      </c>
      <c r="L33" s="125">
        <f>compopeinc!AZ25</f>
        <v>7.4378237011902418E-3</v>
      </c>
      <c r="M33" s="125">
        <f>compopeinc!BA25</f>
        <v>3.6107111468053972E-3</v>
      </c>
      <c r="N33" s="125">
        <f>compopeinc!BB25</f>
        <v>4.3118652629220043E-3</v>
      </c>
      <c r="O33" s="125">
        <f>compopeinc!BC25</f>
        <v>6.9702952613269196E-5</v>
      </c>
      <c r="P33" s="125">
        <f>compopeinc!BD25</f>
        <v>9.7136951453849797E-3</v>
      </c>
      <c r="Q33" s="198">
        <f>compopeinc!BE25</f>
        <v>9.0926643971366086E-3</v>
      </c>
      <c r="R33" s="197">
        <f>compopeinc!BF25</f>
        <v>2.4485245422934638E-2</v>
      </c>
      <c r="S33" s="125">
        <f>compopeinc!BG25</f>
        <v>1.7108114271075957E-2</v>
      </c>
      <c r="T33" s="125">
        <f>compopeinc!BH25</f>
        <v>9.3543098420236989E-4</v>
      </c>
      <c r="U33" s="125">
        <f>compopeinc!BI25</f>
        <v>7.0727896186886894E-4</v>
      </c>
      <c r="V33" s="125">
        <f>compopeinc!BJ25</f>
        <v>1.2575146943927258E-3</v>
      </c>
      <c r="W33" s="125">
        <f>compopeinc!BK25</f>
        <v>-7.0756039219012191E-6</v>
      </c>
      <c r="X33" s="125">
        <f>compopeinc!BL25</f>
        <v>1.7360437980675036E-3</v>
      </c>
      <c r="Y33" s="165">
        <f>compopeinc!BM25</f>
        <v>2.7479383172491121E-3</v>
      </c>
    </row>
    <row r="34" spans="1:25">
      <c r="A34" s="126">
        <v>1937</v>
      </c>
      <c r="B34" s="117">
        <f>compopeinc!AP26</f>
        <v>0.14951226620347466</v>
      </c>
      <c r="C34" s="125">
        <f>compopeinc!AQ26</f>
        <v>6.7560221964283448E-2</v>
      </c>
      <c r="D34" s="125">
        <f>compopeinc!AR26</f>
        <v>1.8719298679084749E-2</v>
      </c>
      <c r="E34" s="125">
        <f>compopeinc!AS26</f>
        <v>7.9040770221976905E-3</v>
      </c>
      <c r="F34" s="125">
        <f>compopeinc!AT26</f>
        <v>9.4748063591776968E-3</v>
      </c>
      <c r="G34" s="125">
        <f>compopeinc!AU26</f>
        <v>2.8830335898152203E-4</v>
      </c>
      <c r="H34" s="125">
        <f>compopeinc!AV26</f>
        <v>2.5378603525548046E-2</v>
      </c>
      <c r="I34" s="198">
        <f>compopeinc!AW26</f>
        <v>2.0186955294201548E-2</v>
      </c>
      <c r="J34" s="117">
        <f>compopeinc!AX26</f>
        <v>7.5378074935742098E-2</v>
      </c>
      <c r="K34" s="125">
        <f>compopeinc!AY26</f>
        <v>4.4522179885818663E-2</v>
      </c>
      <c r="L34" s="125">
        <f>compopeinc!AZ26</f>
        <v>6.9921250761738624E-3</v>
      </c>
      <c r="M34" s="125">
        <f>compopeinc!BA26</f>
        <v>3.4502524023572157E-3</v>
      </c>
      <c r="N34" s="125">
        <f>compopeinc!BB26</f>
        <v>3.3995970288047211E-3</v>
      </c>
      <c r="O34" s="125">
        <f>compopeinc!BC26</f>
        <v>2.784031609531208E-5</v>
      </c>
      <c r="P34" s="125">
        <f>compopeinc!BD26</f>
        <v>9.464240512522001E-3</v>
      </c>
      <c r="Q34" s="198">
        <f>compopeinc!BE26</f>
        <v>7.5218397139703184E-3</v>
      </c>
      <c r="R34" s="197">
        <f>compopeinc!BF26</f>
        <v>2.4488152018858105E-2</v>
      </c>
      <c r="S34" s="125">
        <f>compopeinc!BG26</f>
        <v>1.8650745110295647E-2</v>
      </c>
      <c r="T34" s="125">
        <f>compopeinc!BH26</f>
        <v>7.6106413655546495E-4</v>
      </c>
      <c r="U34" s="125">
        <f>compopeinc!BI26</f>
        <v>7.1983859074607759E-4</v>
      </c>
      <c r="V34" s="125">
        <f>compopeinc!BJ26</f>
        <v>7.5565577186227694E-4</v>
      </c>
      <c r="W34" s="125">
        <f>compopeinc!BK26</f>
        <v>-3.1791769252849199E-5</v>
      </c>
      <c r="X34" s="125">
        <f>compopeinc!BL26</f>
        <v>1.8032991445247617E-3</v>
      </c>
      <c r="Y34" s="165">
        <f>compopeinc!BM26</f>
        <v>1.8293410341267277E-3</v>
      </c>
    </row>
    <row r="35" spans="1:25">
      <c r="A35" s="126">
        <v>1938</v>
      </c>
      <c r="B35" s="117">
        <f>compopeinc!AP27</f>
        <v>0.13110757157256109</v>
      </c>
      <c r="C35" s="125">
        <f>compopeinc!AQ27</f>
        <v>4.8924279183638106E-2</v>
      </c>
      <c r="D35" s="125">
        <f>compopeinc!AR27</f>
        <v>1.8292432825145286E-2</v>
      </c>
      <c r="E35" s="125">
        <f>compopeinc!AS27</f>
        <v>8.3067228528807269E-3</v>
      </c>
      <c r="F35" s="125">
        <f>compopeinc!AT27</f>
        <v>9.3336334212974666E-3</v>
      </c>
      <c r="G35" s="125">
        <f>compopeinc!AU27</f>
        <v>4.5600219091415282E-4</v>
      </c>
      <c r="H35" s="125">
        <f>compopeinc!AV27</f>
        <v>2.6403011481458391E-2</v>
      </c>
      <c r="I35" s="198">
        <f>compopeinc!AW27</f>
        <v>1.9391489617226962E-2</v>
      </c>
      <c r="J35" s="117">
        <f>compopeinc!AX27</f>
        <v>6.4612036258413774E-2</v>
      </c>
      <c r="K35" s="125">
        <f>compopeinc!AY27</f>
        <v>3.3011902113383854E-2</v>
      </c>
      <c r="L35" s="125">
        <f>compopeinc!AZ27</f>
        <v>6.5942519744363569E-3</v>
      </c>
      <c r="M35" s="125">
        <f>compopeinc!BA27</f>
        <v>3.3717847640217257E-3</v>
      </c>
      <c r="N35" s="125">
        <f>compopeinc!BB27</f>
        <v>3.5653131863668365E-3</v>
      </c>
      <c r="O35" s="125">
        <f>compopeinc!BC27</f>
        <v>9.1450953634431405E-5</v>
      </c>
      <c r="P35" s="125">
        <f>compopeinc!BD27</f>
        <v>1.0337658826415881E-2</v>
      </c>
      <c r="Q35" s="198">
        <f>compopeinc!BE27</f>
        <v>7.6396744401546705E-3</v>
      </c>
      <c r="R35" s="197">
        <f>compopeinc!BF27</f>
        <v>2.2494326216907581E-2</v>
      </c>
      <c r="S35" s="125">
        <f>compopeinc!BG27</f>
        <v>1.6316910357176709E-2</v>
      </c>
      <c r="T35" s="125">
        <f>compopeinc!BH27</f>
        <v>5.0332313886503207E-4</v>
      </c>
      <c r="U35" s="125">
        <f>compopeinc!BI27</f>
        <v>6.7837424228263951E-4</v>
      </c>
      <c r="V35" s="125">
        <f>compopeinc!BJ27</f>
        <v>8.1364893901075244E-4</v>
      </c>
      <c r="W35" s="125">
        <f>compopeinc!BK27</f>
        <v>-1.4932615397643731E-5</v>
      </c>
      <c r="X35" s="125">
        <f>compopeinc!BL27</f>
        <v>2.3078221776793822E-3</v>
      </c>
      <c r="Y35" s="165">
        <f>compopeinc!BM27</f>
        <v>1.8891799772907019E-3</v>
      </c>
    </row>
    <row r="36" spans="1:25">
      <c r="A36" s="128">
        <v>1939</v>
      </c>
      <c r="B36" s="120">
        <f>compopeinc!AP28</f>
        <v>0.14192762982667612</v>
      </c>
      <c r="C36" s="127">
        <f>compopeinc!AQ28</f>
        <v>5.8298180039982696E-2</v>
      </c>
      <c r="D36" s="127">
        <f>compopeinc!AR28</f>
        <v>1.846995124998076E-2</v>
      </c>
      <c r="E36" s="127">
        <f>compopeinc!AS28</f>
        <v>8.3368763713312297E-3</v>
      </c>
      <c r="F36" s="127">
        <f>compopeinc!AT28</f>
        <v>9.8271218565958371E-3</v>
      </c>
      <c r="G36" s="127">
        <f>compopeinc!AU28</f>
        <v>4.6288680661650918E-4</v>
      </c>
      <c r="H36" s="127">
        <f>compopeinc!AV28</f>
        <v>2.5640014162967264E-2</v>
      </c>
      <c r="I36" s="200">
        <f>compopeinc!AW28</f>
        <v>2.0892599339201869E-2</v>
      </c>
      <c r="J36" s="120">
        <f>compopeinc!AX28</f>
        <v>6.9978983146145687E-2</v>
      </c>
      <c r="K36" s="127">
        <f>compopeinc!AY28</f>
        <v>3.8355812701554366E-2</v>
      </c>
      <c r="L36" s="127">
        <f>compopeinc!AZ28</f>
        <v>6.8970757507790673E-3</v>
      </c>
      <c r="M36" s="127">
        <f>compopeinc!BA28</f>
        <v>3.5154778347131093E-3</v>
      </c>
      <c r="N36" s="127">
        <f>compopeinc!BB28</f>
        <v>3.5174624210065788E-3</v>
      </c>
      <c r="O36" s="127">
        <f>compopeinc!BC28</f>
        <v>9.5375195285746179E-5</v>
      </c>
      <c r="P36" s="127">
        <f>compopeinc!BD28</f>
        <v>9.852416416591691E-3</v>
      </c>
      <c r="Q36" s="200">
        <f>compopeinc!BE28</f>
        <v>7.7453628262151115E-3</v>
      </c>
      <c r="R36" s="199">
        <f>compopeinc!BF28</f>
        <v>2.2671520805188607E-2</v>
      </c>
      <c r="S36" s="127">
        <f>compopeinc!BG28</f>
        <v>1.6765183732478348E-2</v>
      </c>
      <c r="T36" s="127">
        <f>compopeinc!BH28</f>
        <v>7.5571301574439546E-4</v>
      </c>
      <c r="U36" s="127">
        <f>compopeinc!BI28</f>
        <v>7.1141840243047795E-4</v>
      </c>
      <c r="V36" s="127">
        <f>compopeinc!BJ28</f>
        <v>6.9478141779409674E-4</v>
      </c>
      <c r="W36" s="127">
        <f>compopeinc!BK28</f>
        <v>-1.3873261403179234E-5</v>
      </c>
      <c r="X36" s="127">
        <f>compopeinc!BL28</f>
        <v>2.062953912254497E-3</v>
      </c>
      <c r="Y36" s="167">
        <f>compopeinc!BM28</f>
        <v>1.6953435858899652E-3</v>
      </c>
    </row>
    <row r="37" spans="1:25">
      <c r="A37" s="126">
        <v>1940</v>
      </c>
      <c r="B37" s="117">
        <f>compopeinc!AP29</f>
        <v>0.15478922398207032</v>
      </c>
      <c r="C37" s="125">
        <f>compopeinc!AQ29</f>
        <v>7.7654386390489979E-2</v>
      </c>
      <c r="D37" s="125">
        <f>compopeinc!AR29</f>
        <v>1.1598974678574649E-2</v>
      </c>
      <c r="E37" s="125">
        <f>compopeinc!AS29</f>
        <v>6.2612193547974598E-3</v>
      </c>
      <c r="F37" s="125">
        <f>compopeinc!AT29</f>
        <v>1.0344574619722829E-2</v>
      </c>
      <c r="G37" s="125">
        <f>compopeinc!AU29</f>
        <v>4.8959943572824847E-4</v>
      </c>
      <c r="H37" s="125">
        <f>compopeinc!AV29</f>
        <v>2.6663537750065851E-2</v>
      </c>
      <c r="I37" s="198">
        <f>compopeinc!AW29</f>
        <v>2.177693175269128E-2</v>
      </c>
      <c r="J37" s="117">
        <f>compopeinc!AX29</f>
        <v>7.9861138977664045E-2</v>
      </c>
      <c r="K37" s="125">
        <f>compopeinc!AY29</f>
        <v>5.108656534231977E-2</v>
      </c>
      <c r="L37" s="125">
        <f>compopeinc!AZ29</f>
        <v>3.731185875378512E-3</v>
      </c>
      <c r="M37" s="125">
        <f>compopeinc!BA29</f>
        <v>2.5976719640995916E-3</v>
      </c>
      <c r="N37" s="125">
        <f>compopeinc!BB29</f>
        <v>3.7750890572247247E-3</v>
      </c>
      <c r="O37" s="125">
        <f>compopeinc!BC29</f>
        <v>1.132531689167731E-4</v>
      </c>
      <c r="P37" s="125">
        <f>compopeinc!BD29</f>
        <v>1.0355409972357968E-2</v>
      </c>
      <c r="Q37" s="198">
        <f>compopeinc!BE29</f>
        <v>8.2019635973667165E-3</v>
      </c>
      <c r="R37" s="197">
        <f>compopeinc!BF29</f>
        <v>2.8171366717411377E-2</v>
      </c>
      <c r="S37" s="125">
        <f>compopeinc!BG29</f>
        <v>2.3001029824673624E-2</v>
      </c>
      <c r="T37" s="125">
        <f>compopeinc!BH29</f>
        <v>-8.0401734662130736E-5</v>
      </c>
      <c r="U37" s="125">
        <f>compopeinc!BI29</f>
        <v>5.0453496410709619E-4</v>
      </c>
      <c r="V37" s="125">
        <f>compopeinc!BJ29</f>
        <v>7.9008584363759289E-4</v>
      </c>
      <c r="W37" s="125">
        <f>compopeinc!BK29</f>
        <v>-7.5174275081951306E-6</v>
      </c>
      <c r="X37" s="125">
        <f>compopeinc!BL29</f>
        <v>2.0932457334123791E-3</v>
      </c>
      <c r="Y37" s="165">
        <f>compopeinc!BM29</f>
        <v>1.8703895137510197E-3</v>
      </c>
    </row>
    <row r="38" spans="1:25">
      <c r="A38" s="126">
        <v>1941</v>
      </c>
      <c r="B38" s="117">
        <f>compopeinc!AP30</f>
        <v>0.16502789337976922</v>
      </c>
      <c r="C38" s="125">
        <f>compopeinc!AQ30</f>
        <v>8.8158835051150658E-2</v>
      </c>
      <c r="D38" s="125">
        <f>compopeinc!AR30</f>
        <v>6.5509709032701684E-3</v>
      </c>
      <c r="E38" s="125">
        <f>compopeinc!AS30</f>
        <v>3.9133570156666842E-3</v>
      </c>
      <c r="F38" s="125">
        <f>compopeinc!AT30</f>
        <v>1.3653036952422339E-2</v>
      </c>
      <c r="G38" s="125">
        <f>compopeinc!AU30</f>
        <v>3.6995355149063448E-4</v>
      </c>
      <c r="H38" s="125">
        <f>compopeinc!AV30</f>
        <v>2.4238176113420239E-2</v>
      </c>
      <c r="I38" s="198">
        <f>compopeinc!AW30</f>
        <v>2.8143563792348537E-2</v>
      </c>
      <c r="J38" s="117">
        <f>compopeinc!AX30</f>
        <v>8.7728590226057182E-2</v>
      </c>
      <c r="K38" s="125">
        <f>compopeinc!AY30</f>
        <v>5.7059730907925786E-2</v>
      </c>
      <c r="L38" s="125">
        <f>compopeinc!AZ30</f>
        <v>1.5601069212370002E-3</v>
      </c>
      <c r="M38" s="125">
        <f>compopeinc!BA30</f>
        <v>1.5748304792056354E-3</v>
      </c>
      <c r="N38" s="125">
        <f>compopeinc!BB30</f>
        <v>5.7207537384067102E-3</v>
      </c>
      <c r="O38" s="125">
        <f>compopeinc!BC30</f>
        <v>6.9098962276292227E-5</v>
      </c>
      <c r="P38" s="125">
        <f>compopeinc!BD30</f>
        <v>9.749762833382792E-3</v>
      </c>
      <c r="Q38" s="198">
        <f>compopeinc!BE30</f>
        <v>1.1994306383622972E-2</v>
      </c>
      <c r="R38" s="197">
        <f>compopeinc!BF30</f>
        <v>3.2419756715190401E-2</v>
      </c>
      <c r="S38" s="125">
        <f>compopeinc!BG30</f>
        <v>2.5979433523622815E-2</v>
      </c>
      <c r="T38" s="125">
        <f>compopeinc!BH30</f>
        <v>-4.6633900165670632E-4</v>
      </c>
      <c r="U38" s="125">
        <f>compopeinc!BI30</f>
        <v>3.0124687964151785E-4</v>
      </c>
      <c r="V38" s="125">
        <f>compopeinc!BJ30</f>
        <v>1.4858174981149201E-3</v>
      </c>
      <c r="W38" s="125">
        <f>compopeinc!BK30</f>
        <v>-1.9288981320331515E-5</v>
      </c>
      <c r="X38" s="125">
        <f>compopeinc!BL30</f>
        <v>1.8994430960408394E-3</v>
      </c>
      <c r="Y38" s="165">
        <f>compopeinc!BM30</f>
        <v>3.2394437007473493E-3</v>
      </c>
    </row>
    <row r="39" spans="1:25">
      <c r="A39" s="126">
        <v>1942</v>
      </c>
      <c r="B39" s="117">
        <f>compopeinc!AP31</f>
        <v>0.16091298641682242</v>
      </c>
      <c r="C39" s="125">
        <f>compopeinc!AQ31</f>
        <v>8.9794732916002887E-2</v>
      </c>
      <c r="D39" s="125">
        <f>compopeinc!AR31</f>
        <v>4.3257099718576261E-3</v>
      </c>
      <c r="E39" s="125">
        <f>compopeinc!AS31</f>
        <v>2.9004704619417787E-3</v>
      </c>
      <c r="F39" s="125">
        <f>compopeinc!AT31</f>
        <v>1.4639979218208482E-2</v>
      </c>
      <c r="G39" s="125">
        <f>compopeinc!AU31</f>
        <v>2.4691686684153851E-4</v>
      </c>
      <c r="H39" s="125">
        <f>compopeinc!AV31</f>
        <v>1.7762495942556859E-2</v>
      </c>
      <c r="I39" s="198">
        <f>compopeinc!AW31</f>
        <v>3.1242681039413252E-2</v>
      </c>
      <c r="J39" s="117">
        <f>compopeinc!AX31</f>
        <v>8.6105920204357936E-2</v>
      </c>
      <c r="K39" s="125">
        <f>compopeinc!AY31</f>
        <v>5.506968047992343E-2</v>
      </c>
      <c r="L39" s="125">
        <f>compopeinc!AZ31</f>
        <v>8.2783941074336415E-4</v>
      </c>
      <c r="M39" s="125">
        <f>compopeinc!BA31</f>
        <v>1.0396580414938387E-3</v>
      </c>
      <c r="N39" s="125">
        <f>compopeinc!BB31</f>
        <v>7.0454832677903732E-3</v>
      </c>
      <c r="O39" s="125">
        <f>compopeinc!BC31</f>
        <v>2.7856793250037948E-5</v>
      </c>
      <c r="P39" s="125">
        <f>compopeinc!BD31</f>
        <v>6.9347993987063849E-3</v>
      </c>
      <c r="Q39" s="198">
        <f>compopeinc!BE31</f>
        <v>1.5160602812450493E-2</v>
      </c>
      <c r="R39" s="197">
        <f>compopeinc!BF31</f>
        <v>3.064475064525286E-2</v>
      </c>
      <c r="S39" s="125">
        <f>compopeinc!BG31</f>
        <v>2.2227663896701284E-2</v>
      </c>
      <c r="T39" s="125">
        <f>compopeinc!BH31</f>
        <v>-4.134996047445562E-4</v>
      </c>
      <c r="U39" s="125">
        <f>compopeinc!BI31</f>
        <v>1.4430903161245966E-4</v>
      </c>
      <c r="V39" s="125">
        <f>compopeinc!BJ31</f>
        <v>2.3847815715182241E-3</v>
      </c>
      <c r="W39" s="125">
        <f>compopeinc!BK31</f>
        <v>-2.5311989342126535E-5</v>
      </c>
      <c r="X39" s="125">
        <f>compopeinc!BL31</f>
        <v>1.1232798644672662E-3</v>
      </c>
      <c r="Y39" s="165">
        <f>compopeinc!BM31</f>
        <v>5.2035278750403044E-3</v>
      </c>
    </row>
    <row r="40" spans="1:25">
      <c r="A40" s="126">
        <v>1943</v>
      </c>
      <c r="B40" s="117">
        <f>compopeinc!AP32</f>
        <v>0.14632832886358807</v>
      </c>
      <c r="C40" s="125">
        <f>compopeinc!AQ32</f>
        <v>8.1956183455286796E-2</v>
      </c>
      <c r="D40" s="125">
        <f>compopeinc!AR32</f>
        <v>3.8806406439203722E-3</v>
      </c>
      <c r="E40" s="125">
        <f>compopeinc!AS32</f>
        <v>2.2508493612871179E-3</v>
      </c>
      <c r="F40" s="125">
        <f>compopeinc!AT32</f>
        <v>1.4789146572934477E-2</v>
      </c>
      <c r="G40" s="125">
        <f>compopeinc!AU32</f>
        <v>1.2885144652878685E-4</v>
      </c>
      <c r="H40" s="125">
        <f>compopeinc!AV32</f>
        <v>1.1298711316837127E-2</v>
      </c>
      <c r="I40" s="198">
        <f>compopeinc!AW32</f>
        <v>3.2023946066793381E-2</v>
      </c>
      <c r="J40" s="117">
        <f>compopeinc!AX32</f>
        <v>7.6082957958244185E-2</v>
      </c>
      <c r="K40" s="125">
        <f>compopeinc!AY32</f>
        <v>4.8882289665892711E-2</v>
      </c>
      <c r="L40" s="125">
        <f>compopeinc!AZ32</f>
        <v>1.0815614161113454E-3</v>
      </c>
      <c r="M40" s="125">
        <f>compopeinc!BA32</f>
        <v>8.0704090451052949E-4</v>
      </c>
      <c r="N40" s="125">
        <f>compopeinc!BB32</f>
        <v>6.5531046369028253E-3</v>
      </c>
      <c r="O40" s="125">
        <f>compopeinc!BC32</f>
        <v>-2.4795932408846248E-5</v>
      </c>
      <c r="P40" s="125">
        <f>compopeinc!BD32</f>
        <v>4.4103999604881636E-3</v>
      </c>
      <c r="Q40" s="198">
        <f>compopeinc!BE32</f>
        <v>1.4373357306747481E-2</v>
      </c>
      <c r="R40" s="197">
        <f>compopeinc!BF32</f>
        <v>2.4754681877152383E-2</v>
      </c>
      <c r="S40" s="125">
        <f>compopeinc!BG32</f>
        <v>1.8499107839975926E-2</v>
      </c>
      <c r="T40" s="125">
        <f>compopeinc!BH32</f>
        <v>-8.175711872738503E-5</v>
      </c>
      <c r="U40" s="125">
        <f>compopeinc!BI32</f>
        <v>9.7249339663728774E-5</v>
      </c>
      <c r="V40" s="125">
        <f>compopeinc!BJ32</f>
        <v>1.7287287832528108E-3</v>
      </c>
      <c r="W40" s="125">
        <f>compopeinc!BK32</f>
        <v>-3.9990462866715119E-5</v>
      </c>
      <c r="X40" s="125">
        <f>compopeinc!BL32</f>
        <v>6.3517233639687925E-4</v>
      </c>
      <c r="Y40" s="165">
        <f>compopeinc!BM32</f>
        <v>3.9161711594571406E-3</v>
      </c>
    </row>
    <row r="41" spans="1:25">
      <c r="A41" s="126">
        <v>1944</v>
      </c>
      <c r="B41" s="117">
        <f>compopeinc!AP33</f>
        <v>0.12103951097361244</v>
      </c>
      <c r="C41" s="125">
        <f>compopeinc!AQ33</f>
        <v>7.0392729912328783E-2</v>
      </c>
      <c r="D41" s="125">
        <f>compopeinc!AR33</f>
        <v>4.3414240120071296E-3</v>
      </c>
      <c r="E41" s="125">
        <f>compopeinc!AS33</f>
        <v>2.020563529329185E-3</v>
      </c>
      <c r="F41" s="125">
        <f>compopeinc!AT33</f>
        <v>1.0179882358934366E-2</v>
      </c>
      <c r="G41" s="125">
        <f>compopeinc!AU33</f>
        <v>1.0993648185905541E-4</v>
      </c>
      <c r="H41" s="125">
        <f>compopeinc!AV33</f>
        <v>1.0946770877593276E-2</v>
      </c>
      <c r="I41" s="198">
        <f>compopeinc!AW33</f>
        <v>2.3048203801560654E-2</v>
      </c>
      <c r="J41" s="117">
        <f>compopeinc!AX33</f>
        <v>6.1998515208041949E-2</v>
      </c>
      <c r="K41" s="125">
        <f>compopeinc!AY33</f>
        <v>4.1469664321713784E-2</v>
      </c>
      <c r="L41" s="125">
        <f>compopeinc!AZ33</f>
        <v>1.4486372503714467E-3</v>
      </c>
      <c r="M41" s="125">
        <f>compopeinc!BA33</f>
        <v>7.1300380084491841E-4</v>
      </c>
      <c r="N41" s="125">
        <f>compopeinc!BB33</f>
        <v>4.2889403422760692E-3</v>
      </c>
      <c r="O41" s="125">
        <f>compopeinc!BC33</f>
        <v>-4.0615061447451433E-5</v>
      </c>
      <c r="P41" s="125">
        <f>compopeinc!BD33</f>
        <v>4.2249730491733554E-3</v>
      </c>
      <c r="Q41" s="198">
        <f>compopeinc!BE33</f>
        <v>9.8939115051098342E-3</v>
      </c>
      <c r="R41" s="197">
        <f>compopeinc!BF33</f>
        <v>2.2372553408698981E-2</v>
      </c>
      <c r="S41" s="125">
        <f>compopeinc!BG33</f>
        <v>1.7595752036767814E-2</v>
      </c>
      <c r="T41" s="125">
        <f>compopeinc!BH33</f>
        <v>9.531544166400301E-5</v>
      </c>
      <c r="U41" s="125">
        <f>compopeinc!BI33</f>
        <v>1.1179790522995138E-4</v>
      </c>
      <c r="V41" s="125">
        <f>compopeinc!BJ33</f>
        <v>1.1429648394283391E-3</v>
      </c>
      <c r="W41" s="125">
        <f>compopeinc!BK33</f>
        <v>-4.6446834484199151E-5</v>
      </c>
      <c r="X41" s="125">
        <f>compopeinc!BL33</f>
        <v>7.2263757442049407E-4</v>
      </c>
      <c r="Y41" s="165">
        <f>compopeinc!BM33</f>
        <v>2.7505324456725795E-3</v>
      </c>
    </row>
    <row r="42" spans="1:25">
      <c r="A42" s="126">
        <v>1945</v>
      </c>
      <c r="B42" s="117">
        <f>compopeinc!AP34</f>
        <v>0.11028812761819394</v>
      </c>
      <c r="C42" s="125">
        <f>compopeinc!AQ34</f>
        <v>5.4764741139975252E-2</v>
      </c>
      <c r="D42" s="125">
        <f>compopeinc!AR34</f>
        <v>5.5379878499908185E-3</v>
      </c>
      <c r="E42" s="125">
        <f>compopeinc!AS34</f>
        <v>2.0884537472295557E-3</v>
      </c>
      <c r="F42" s="125">
        <f>compopeinc!AT34</f>
        <v>1.1068017379525006E-2</v>
      </c>
      <c r="G42" s="125">
        <f>compopeinc!AU34</f>
        <v>1.7539335646148653E-4</v>
      </c>
      <c r="H42" s="125">
        <f>compopeinc!AV34</f>
        <v>1.1399359548869996E-2</v>
      </c>
      <c r="I42" s="198">
        <f>compopeinc!AW34</f>
        <v>2.5254174596141828E-2</v>
      </c>
      <c r="J42" s="117">
        <f>compopeinc!AX34</f>
        <v>5.3528430803207627E-2</v>
      </c>
      <c r="K42" s="125">
        <f>compopeinc!AY34</f>
        <v>3.1899106956319395E-2</v>
      </c>
      <c r="L42" s="125">
        <f>compopeinc!AZ34</f>
        <v>2.1930854013009638E-3</v>
      </c>
      <c r="M42" s="125">
        <f>compopeinc!BA34</f>
        <v>7.3701750599147731E-4</v>
      </c>
      <c r="N42" s="125">
        <f>compopeinc!BB34</f>
        <v>4.3357611956007774E-3</v>
      </c>
      <c r="O42" s="125">
        <f>compopeinc!BC34</f>
        <v>-1.060357414121468E-5</v>
      </c>
      <c r="P42" s="125">
        <f>compopeinc!BD34</f>
        <v>4.242021495001233E-3</v>
      </c>
      <c r="Q42" s="198">
        <f>compopeinc!BE34</f>
        <v>1.013204182313499E-2</v>
      </c>
      <c r="R42" s="197">
        <f>compopeinc!BF34</f>
        <v>1.7545426538139276E-2</v>
      </c>
      <c r="S42" s="125">
        <f>compopeinc!BG34</f>
        <v>1.3039447350535489E-2</v>
      </c>
      <c r="T42" s="125">
        <f>compopeinc!BH34</f>
        <v>3.814885662984589E-4</v>
      </c>
      <c r="U42" s="125">
        <f>compopeinc!BI34</f>
        <v>1.1603734549230832E-4</v>
      </c>
      <c r="V42" s="125">
        <f>compopeinc!BJ34</f>
        <v>9.4954945697549927E-4</v>
      </c>
      <c r="W42" s="125">
        <f>compopeinc!BK34</f>
        <v>-3.6022011159775044E-5</v>
      </c>
      <c r="X42" s="125">
        <f>compopeinc!BL34</f>
        <v>7.1983459657419101E-4</v>
      </c>
      <c r="Y42" s="165">
        <f>compopeinc!BM34</f>
        <v>2.3750912334231039E-3</v>
      </c>
    </row>
    <row r="43" spans="1:25">
      <c r="A43" s="126">
        <v>1946</v>
      </c>
      <c r="B43" s="117">
        <f>compopeinc!AP35</f>
        <v>0.10677389982138573</v>
      </c>
      <c r="C43" s="125">
        <f>compopeinc!AQ35</f>
        <v>4.7629093656174119E-2</v>
      </c>
      <c r="D43" s="125">
        <f>compopeinc!AR35</f>
        <v>4.5136619177119997E-3</v>
      </c>
      <c r="E43" s="125">
        <f>compopeinc!AS35</f>
        <v>2.260781397582492E-3</v>
      </c>
      <c r="F43" s="125">
        <f>compopeinc!AT35</f>
        <v>1.1531248845606894E-2</v>
      </c>
      <c r="G43" s="125">
        <f>compopeinc!AU35</f>
        <v>4.0695960254420261E-4</v>
      </c>
      <c r="H43" s="125">
        <f>compopeinc!AV35</f>
        <v>1.3848523216015391E-2</v>
      </c>
      <c r="I43" s="198">
        <f>compopeinc!AW35</f>
        <v>2.658363118575063E-2</v>
      </c>
      <c r="J43" s="117">
        <f>compopeinc!AX35</f>
        <v>5.0213377943441571E-2</v>
      </c>
      <c r="K43" s="125">
        <f>compopeinc!AY35</f>
        <v>2.8488416778780466E-2</v>
      </c>
      <c r="L43" s="125">
        <f>compopeinc!AZ35</f>
        <v>1.8528612021471687E-3</v>
      </c>
      <c r="M43" s="125">
        <f>compopeinc!BA35</f>
        <v>8.4556583469675307E-4</v>
      </c>
      <c r="N43" s="125">
        <f>compopeinc!BB35</f>
        <v>4.0792484016792096E-3</v>
      </c>
      <c r="O43" s="125">
        <f>compopeinc!BC35</f>
        <v>1.0493395186269829E-4</v>
      </c>
      <c r="P43" s="125">
        <f>compopeinc!BD35</f>
        <v>5.1071397884937947E-3</v>
      </c>
      <c r="Q43" s="198">
        <f>compopeinc!BE35</f>
        <v>9.7352119857814778E-3</v>
      </c>
      <c r="R43" s="197">
        <f>compopeinc!BF35</f>
        <v>1.735787847139918E-2</v>
      </c>
      <c r="S43" s="125">
        <f>compopeinc!BG35</f>
        <v>1.3018662589024907E-2</v>
      </c>
      <c r="T43" s="125">
        <f>compopeinc!BH35</f>
        <v>3.4752817131866124E-4</v>
      </c>
      <c r="U43" s="125">
        <f>compopeinc!BI35</f>
        <v>1.6034263897483247E-4</v>
      </c>
      <c r="V43" s="125">
        <f>compopeinc!BJ35</f>
        <v>7.9240882138885773E-4</v>
      </c>
      <c r="W43" s="125">
        <f>compopeinc!BK35</f>
        <v>6.5612428039631344E-6</v>
      </c>
      <c r="X43" s="125">
        <f>compopeinc!BL35</f>
        <v>9.4116985433086121E-4</v>
      </c>
      <c r="Y43" s="165">
        <f>compopeinc!BM35</f>
        <v>2.0912051535570972E-3</v>
      </c>
    </row>
    <row r="44" spans="1:25">
      <c r="A44" s="126">
        <v>1947</v>
      </c>
      <c r="B44" s="117">
        <f>compopeinc!AP36</f>
        <v>0.11510501439003773</v>
      </c>
      <c r="C44" s="125">
        <f>compopeinc!AQ36</f>
        <v>6.3652618658788893E-2</v>
      </c>
      <c r="D44" s="125">
        <f>compopeinc!AR36</f>
        <v>4.0618379009617952E-3</v>
      </c>
      <c r="E44" s="125">
        <f>compopeinc!AS36</f>
        <v>2.2230485859551703E-3</v>
      </c>
      <c r="F44" s="125">
        <f>compopeinc!AT36</f>
        <v>9.8772566047482854E-3</v>
      </c>
      <c r="G44" s="125">
        <f>compopeinc!AU36</f>
        <v>3.0275323979830145E-4</v>
      </c>
      <c r="H44" s="125">
        <f>compopeinc!AV36</f>
        <v>1.3447275917199535E-2</v>
      </c>
      <c r="I44" s="198">
        <f>compopeinc!AW36</f>
        <v>2.1540223482585771E-2</v>
      </c>
      <c r="J44" s="117">
        <f>compopeinc!AX36</f>
        <v>5.7895193798968618E-2</v>
      </c>
      <c r="K44" s="125">
        <f>compopeinc!AY36</f>
        <v>3.9795543129225369E-2</v>
      </c>
      <c r="L44" s="125">
        <f>compopeinc!AZ36</f>
        <v>1.458517484830986E-3</v>
      </c>
      <c r="M44" s="125">
        <f>compopeinc!BA36</f>
        <v>8.8116538932748491E-4</v>
      </c>
      <c r="N44" s="125">
        <f>compopeinc!BB36</f>
        <v>3.278560368290594E-3</v>
      </c>
      <c r="O44" s="125">
        <f>compopeinc!BC36</f>
        <v>3.7101182421827463E-5</v>
      </c>
      <c r="P44" s="125">
        <f>compopeinc!BD36</f>
        <v>4.9680101152288969E-3</v>
      </c>
      <c r="Q44" s="198">
        <f>compopeinc!BE36</f>
        <v>7.4762961296434552E-3</v>
      </c>
      <c r="R44" s="197">
        <f>compopeinc!BF36</f>
        <v>2.1784537566926783E-2</v>
      </c>
      <c r="S44" s="125">
        <f>compopeinc!BG36</f>
        <v>1.8488754647293781E-2</v>
      </c>
      <c r="T44" s="125">
        <f>compopeinc!BH36</f>
        <v>9.2491352339854225E-5</v>
      </c>
      <c r="U44" s="125">
        <f>compopeinc!BI36</f>
        <v>1.8553878840412409E-4</v>
      </c>
      <c r="V44" s="125">
        <f>compopeinc!BJ36</f>
        <v>6.0250849626330744E-4</v>
      </c>
      <c r="W44" s="125">
        <f>compopeinc!BK36</f>
        <v>-2.3551069966989629E-5</v>
      </c>
      <c r="X44" s="125">
        <f>compopeinc!BL36</f>
        <v>8.7765357698613264E-4</v>
      </c>
      <c r="Y44" s="165">
        <f>compopeinc!BM36</f>
        <v>1.561141775606574E-3</v>
      </c>
    </row>
    <row r="45" spans="1:25">
      <c r="A45" s="126">
        <v>1948</v>
      </c>
      <c r="B45" s="117">
        <f>compopeinc!AP37</f>
        <v>0.12705278363819589</v>
      </c>
      <c r="C45" s="125">
        <f>compopeinc!AQ37</f>
        <v>7.5591787963685944E-2</v>
      </c>
      <c r="D45" s="125">
        <f>compopeinc!AR37</f>
        <v>3.395365241350189E-3</v>
      </c>
      <c r="E45" s="125">
        <f>compopeinc!AS37</f>
        <v>2.27441609275974E-3</v>
      </c>
      <c r="F45" s="125">
        <f>compopeinc!AT37</f>
        <v>9.7656383485797346E-3</v>
      </c>
      <c r="G45" s="125">
        <f>compopeinc!AU37</f>
        <v>2.7844863201588596E-4</v>
      </c>
      <c r="H45" s="125">
        <f>compopeinc!AV37</f>
        <v>1.4370801420315408E-2</v>
      </c>
      <c r="I45" s="198">
        <f>compopeinc!AW37</f>
        <v>2.1376325939488988E-2</v>
      </c>
      <c r="J45" s="117">
        <f>compopeinc!AX37</f>
        <v>6.5190491310281137E-2</v>
      </c>
      <c r="K45" s="125">
        <f>compopeinc!AY37</f>
        <v>4.7133184671272872E-2</v>
      </c>
      <c r="L45" s="125">
        <f>compopeinc!AZ37</f>
        <v>8.897173255260466E-4</v>
      </c>
      <c r="M45" s="125">
        <f>compopeinc!BA37</f>
        <v>9.0449407276045688E-4</v>
      </c>
      <c r="N45" s="125">
        <f>compopeinc!BB37</f>
        <v>3.2949680387490193E-3</v>
      </c>
      <c r="O45" s="125">
        <f>compopeinc!BC37</f>
        <v>2.2643011957492098E-5</v>
      </c>
      <c r="P45" s="125">
        <f>compopeinc!BD37</f>
        <v>5.4103520208418892E-3</v>
      </c>
      <c r="Q45" s="198">
        <f>compopeinc!BE37</f>
        <v>7.5351321691733662E-3</v>
      </c>
      <c r="R45" s="197">
        <f>compopeinc!BF37</f>
        <v>2.4085664342355588E-2</v>
      </c>
      <c r="S45" s="125">
        <f>compopeinc!BG37</f>
        <v>2.0829049698970717E-2</v>
      </c>
      <c r="T45" s="125">
        <f>compopeinc!BH37</f>
        <v>-1.5088309063958773E-4</v>
      </c>
      <c r="U45" s="125">
        <f>compopeinc!BI37</f>
        <v>1.8232420262312291E-4</v>
      </c>
      <c r="V45" s="125">
        <f>compopeinc!BJ37</f>
        <v>6.3949183015329773E-4</v>
      </c>
      <c r="W45" s="125">
        <f>compopeinc!BK37</f>
        <v>-3.020247359509223E-5</v>
      </c>
      <c r="X45" s="125">
        <f>compopeinc!BL37</f>
        <v>9.7093812766773627E-4</v>
      </c>
      <c r="Y45" s="165">
        <f>compopeinc!BM37</f>
        <v>1.6449460471753947E-3</v>
      </c>
    </row>
    <row r="46" spans="1:25">
      <c r="A46" s="126">
        <v>1949</v>
      </c>
      <c r="B46" s="117">
        <f>compopeinc!AP38</f>
        <v>0.12259511489808837</v>
      </c>
      <c r="C46" s="125">
        <f>compopeinc!AQ38</f>
        <v>7.4784707114598781E-2</v>
      </c>
      <c r="D46" s="125">
        <f>compopeinc!AR38</f>
        <v>3.5294478613043748E-3</v>
      </c>
      <c r="E46" s="125">
        <f>compopeinc!AS38</f>
        <v>2.4679805269532938E-3</v>
      </c>
      <c r="F46" s="125">
        <f>compopeinc!AT38</f>
        <v>8.3448179363804307E-3</v>
      </c>
      <c r="G46" s="125">
        <f>compopeinc!AU38</f>
        <v>4.1330682129800682E-4</v>
      </c>
      <c r="H46" s="125">
        <f>compopeinc!AV38</f>
        <v>1.5231861039075603E-2</v>
      </c>
      <c r="I46" s="198">
        <f>compopeinc!AW38</f>
        <v>1.7822993598477846E-2</v>
      </c>
      <c r="J46" s="117">
        <f>compopeinc!AX38</f>
        <v>6.337982299000483E-2</v>
      </c>
      <c r="K46" s="125">
        <f>compopeinc!AY38</f>
        <v>4.6864165062595921E-2</v>
      </c>
      <c r="L46" s="125">
        <f>compopeinc!AZ38</f>
        <v>9.480997263499615E-4</v>
      </c>
      <c r="M46" s="125">
        <f>compopeinc!BA38</f>
        <v>9.607136988416449E-4</v>
      </c>
      <c r="N46" s="125">
        <f>compopeinc!BB38</f>
        <v>2.682756295444135E-3</v>
      </c>
      <c r="O46" s="125">
        <f>compopeinc!BC38</f>
        <v>8.1397294026165333E-5</v>
      </c>
      <c r="P46" s="125">
        <f>compopeinc!BD38</f>
        <v>5.7999252024646519E-3</v>
      </c>
      <c r="Q46" s="198">
        <f>compopeinc!BE38</f>
        <v>6.0427657102823428E-3</v>
      </c>
      <c r="R46" s="197">
        <f>compopeinc!BF38</f>
        <v>2.380589761906475E-2</v>
      </c>
      <c r="S46" s="125">
        <f>compopeinc!BG38</f>
        <v>2.092435047133406E-2</v>
      </c>
      <c r="T46" s="125">
        <f>compopeinc!BH38</f>
        <v>-2.2607262471343193E-4</v>
      </c>
      <c r="U46" s="125">
        <f>compopeinc!BI38</f>
        <v>1.8478882867794033E-4</v>
      </c>
      <c r="V46" s="125">
        <f>compopeinc!BJ38</f>
        <v>5.1415495073091214E-4</v>
      </c>
      <c r="W46" s="125">
        <f>compopeinc!BK38</f>
        <v>-1.1976066431018891E-5</v>
      </c>
      <c r="X46" s="125">
        <f>compopeinc!BL38</f>
        <v>1.0955444503917219E-3</v>
      </c>
      <c r="Y46" s="165">
        <f>compopeinc!BM38</f>
        <v>1.3251076090745673E-3</v>
      </c>
    </row>
    <row r="47" spans="1:25">
      <c r="A47" s="130">
        <v>1950</v>
      </c>
      <c r="B47" s="123">
        <f>compopeinc!AP39</f>
        <v>0.13074905643688739</v>
      </c>
      <c r="C47" s="129">
        <f>compopeinc!AQ39</f>
        <v>8.0311630353136737E-2</v>
      </c>
      <c r="D47" s="129">
        <f>compopeinc!AR39</f>
        <v>3.7899691135286967E-3</v>
      </c>
      <c r="E47" s="129">
        <f>compopeinc!AS39</f>
        <v>2.6420280712502993E-3</v>
      </c>
      <c r="F47" s="129">
        <f>compopeinc!AT39</f>
        <v>9.2411131256470158E-3</v>
      </c>
      <c r="G47" s="129">
        <f>compopeinc!AU39</f>
        <v>3.6046525401551221E-4</v>
      </c>
      <c r="H47" s="129">
        <f>compopeinc!AV39</f>
        <v>1.4760183338047305E-2</v>
      </c>
      <c r="I47" s="202">
        <f>compopeinc!AW39</f>
        <v>1.9643667181261839E-2</v>
      </c>
      <c r="J47" s="123">
        <f>compopeinc!AX39</f>
        <v>6.8391267319077576E-2</v>
      </c>
      <c r="K47" s="129">
        <f>compopeinc!AY39</f>
        <v>5.1022410362341682E-2</v>
      </c>
      <c r="L47" s="129">
        <f>compopeinc!AZ39</f>
        <v>9.264844374195641E-4</v>
      </c>
      <c r="M47" s="129">
        <f>compopeinc!BA39</f>
        <v>1.0679882972082679E-3</v>
      </c>
      <c r="N47" s="129">
        <f>compopeinc!BB39</f>
        <v>3.1157278326530338E-3</v>
      </c>
      <c r="O47" s="129">
        <f>compopeinc!BC39</f>
        <v>3.5312876567706905E-5</v>
      </c>
      <c r="P47" s="129">
        <f>compopeinc!BD39</f>
        <v>5.3107945046665063E-3</v>
      </c>
      <c r="Q47" s="202">
        <f>compopeinc!BE39</f>
        <v>6.9125490082208481E-3</v>
      </c>
      <c r="R47" s="201">
        <f>compopeinc!BF39</f>
        <v>2.1648765263802477E-2</v>
      </c>
      <c r="S47" s="129">
        <f>compopeinc!BG39</f>
        <v>1.9544681629243284E-2</v>
      </c>
      <c r="T47" s="129">
        <f>compopeinc!BH39</f>
        <v>-3.4740141133150966E-4</v>
      </c>
      <c r="U47" s="129">
        <f>compopeinc!BI39</f>
        <v>1.6806682612979475E-4</v>
      </c>
      <c r="V47" s="129">
        <f>compopeinc!BJ39</f>
        <v>4.9162909370427887E-4</v>
      </c>
      <c r="W47" s="129">
        <f>compopeinc!BK39</f>
        <v>-3.7417234412886648E-5</v>
      </c>
      <c r="X47" s="129">
        <f>compopeinc!BL39</f>
        <v>5.5110053227146324E-4</v>
      </c>
      <c r="Y47" s="169">
        <f>compopeinc!BM39</f>
        <v>1.2781058281980534E-3</v>
      </c>
    </row>
    <row r="48" spans="1:25">
      <c r="A48" s="126">
        <v>1951</v>
      </c>
      <c r="B48" s="117">
        <f>compopeinc!AP40</f>
        <v>0.12483013440057135</v>
      </c>
      <c r="C48" s="125">
        <f>compopeinc!AQ40</f>
        <v>7.7837080541717035E-2</v>
      </c>
      <c r="D48" s="125">
        <f>compopeinc!AR40</f>
        <v>3.1033124685366439E-3</v>
      </c>
      <c r="E48" s="125">
        <f>compopeinc!AS40</f>
        <v>2.3615400262656972E-3</v>
      </c>
      <c r="F48" s="125">
        <f>compopeinc!AT40</f>
        <v>8.8777905430601368E-3</v>
      </c>
      <c r="G48" s="125">
        <f>compopeinc!AU40</f>
        <v>3.3763715073732031E-4</v>
      </c>
      <c r="H48" s="125">
        <f>compopeinc!AV40</f>
        <v>1.3132041848840519E-2</v>
      </c>
      <c r="I48" s="198">
        <f>compopeinc!AW40</f>
        <v>1.918073182141402E-2</v>
      </c>
      <c r="J48" s="117">
        <f>compopeinc!AX40</f>
        <v>6.3910510473286233E-2</v>
      </c>
      <c r="K48" s="125">
        <f>compopeinc!AY40</f>
        <v>4.8018245178000636E-2</v>
      </c>
      <c r="L48" s="125">
        <f>compopeinc!AZ40</f>
        <v>6.1305782848945041E-4</v>
      </c>
      <c r="M48" s="125">
        <f>compopeinc!BA40</f>
        <v>9.0664563182618553E-4</v>
      </c>
      <c r="N48" s="125">
        <f>compopeinc!BB40</f>
        <v>2.8961637946357628E-3</v>
      </c>
      <c r="O48" s="125">
        <f>compopeinc!BC40</f>
        <v>1.7096154032704228E-5</v>
      </c>
      <c r="P48" s="125">
        <f>compopeinc!BD40</f>
        <v>4.9007818253649213E-3</v>
      </c>
      <c r="Q48" s="198">
        <f>compopeinc!BE40</f>
        <v>6.5585200609365778E-3</v>
      </c>
      <c r="R48" s="197">
        <f>compopeinc!BF40</f>
        <v>2.4039667561151026E-2</v>
      </c>
      <c r="S48" s="125">
        <f>compopeinc!BG40</f>
        <v>2.1509564401763683E-2</v>
      </c>
      <c r="T48" s="125">
        <f>compopeinc!BH40</f>
        <v>-3.5144784231741163E-4</v>
      </c>
      <c r="U48" s="125">
        <f>compopeinc!BI40</f>
        <v>1.8232764164428396E-4</v>
      </c>
      <c r="V48" s="125">
        <f>compopeinc!BJ40</f>
        <v>5.3775937166747497E-4</v>
      </c>
      <c r="W48" s="125">
        <f>compopeinc!BK40</f>
        <v>-4.4018296111395682E-5</v>
      </c>
      <c r="X48" s="125">
        <f>compopeinc!BL40</f>
        <v>8.2266327029129353E-4</v>
      </c>
      <c r="Y48" s="165">
        <f>compopeinc!BM40</f>
        <v>1.3828190142130966E-3</v>
      </c>
    </row>
    <row r="49" spans="1:25">
      <c r="A49" s="126">
        <v>1952</v>
      </c>
      <c r="B49" s="117">
        <f>compopeinc!AP41</f>
        <v>0.11657023702696286</v>
      </c>
      <c r="C49" s="125">
        <f>compopeinc!AQ41</f>
        <v>7.1840718668990888E-2</v>
      </c>
      <c r="D49" s="125">
        <f>compopeinc!AR41</f>
        <v>3.5895132581634471E-3</v>
      </c>
      <c r="E49" s="125">
        <f>compopeinc!AS41</f>
        <v>2.4381733481201374E-3</v>
      </c>
      <c r="F49" s="125">
        <f>compopeinc!AT41</f>
        <v>8.4246915750813174E-3</v>
      </c>
      <c r="G49" s="125">
        <f>compopeinc!AU41</f>
        <v>3.8712119873907428E-4</v>
      </c>
      <c r="H49" s="125">
        <f>compopeinc!AV41</f>
        <v>1.1888391152391931E-2</v>
      </c>
      <c r="I49" s="198">
        <f>compopeinc!AW41</f>
        <v>1.8001627825476076E-2</v>
      </c>
      <c r="J49" s="117">
        <f>compopeinc!AX41</f>
        <v>5.9576926213441815E-2</v>
      </c>
      <c r="K49" s="125">
        <f>compopeinc!AY41</f>
        <v>4.5419516793138409E-2</v>
      </c>
      <c r="L49" s="125">
        <f>compopeinc!AZ41</f>
        <v>1.0097319616358684E-3</v>
      </c>
      <c r="M49" s="125">
        <f>compopeinc!BA41</f>
        <v>9.4632234008063638E-4</v>
      </c>
      <c r="N49" s="125">
        <f>compopeinc!BB41</f>
        <v>2.4161974567967607E-3</v>
      </c>
      <c r="O49" s="125">
        <f>compopeinc!BC41</f>
        <v>3.4571471058014215E-5</v>
      </c>
      <c r="P49" s="125">
        <f>compopeinc!BD41</f>
        <v>4.2481542142846929E-3</v>
      </c>
      <c r="Q49" s="198">
        <f>compopeinc!BE41</f>
        <v>5.5024319764474363E-3</v>
      </c>
      <c r="R49" s="197">
        <f>compopeinc!BF41</f>
        <v>2.2036026176826137E-2</v>
      </c>
      <c r="S49" s="125">
        <f>compopeinc!BG41</f>
        <v>1.9876294861090538E-2</v>
      </c>
      <c r="T49" s="125">
        <f>compopeinc!BH41</f>
        <v>-1.4153807278772352E-4</v>
      </c>
      <c r="U49" s="125">
        <f>compopeinc!BI41</f>
        <v>1.8630091061214906E-4</v>
      </c>
      <c r="V49" s="125">
        <f>compopeinc!BJ41</f>
        <v>3.8196906030111275E-4</v>
      </c>
      <c r="W49" s="125">
        <f>compopeinc!BK41</f>
        <v>-3.9286891946935313E-5</v>
      </c>
      <c r="X49" s="125">
        <f>compopeinc!BL41</f>
        <v>7.2561171469018326E-4</v>
      </c>
      <c r="Y49" s="165">
        <f>compopeinc!BM41</f>
        <v>1.0466745948668106E-3</v>
      </c>
    </row>
    <row r="50" spans="1:25">
      <c r="A50" s="126">
        <v>1953</v>
      </c>
      <c r="B50" s="117">
        <f>compopeinc!AP42</f>
        <v>0.11006465293654114</v>
      </c>
      <c r="C50" s="125">
        <f>compopeinc!AQ42</f>
        <v>6.9128671581117379E-2</v>
      </c>
      <c r="D50" s="125">
        <f>compopeinc!AR42</f>
        <v>3.6592270296146893E-3</v>
      </c>
      <c r="E50" s="125">
        <f>compopeinc!AS42</f>
        <v>2.4393811759438615E-3</v>
      </c>
      <c r="F50" s="125">
        <f>compopeinc!AT42</f>
        <v>7.3225915919674575E-3</v>
      </c>
      <c r="G50" s="125">
        <f>compopeinc!AU42</f>
        <v>4.6806957892576068E-4</v>
      </c>
      <c r="H50" s="125">
        <f>compopeinc!AV42</f>
        <v>1.1685210767577097E-2</v>
      </c>
      <c r="I50" s="198">
        <f>compopeinc!AW42</f>
        <v>1.5361501211394868E-2</v>
      </c>
      <c r="J50" s="117">
        <f>compopeinc!AX42</f>
        <v>5.6074627093961979E-2</v>
      </c>
      <c r="K50" s="125">
        <f>compopeinc!AY42</f>
        <v>4.2948373699458996E-2</v>
      </c>
      <c r="L50" s="125">
        <f>compopeinc!AZ42</f>
        <v>9.9921957140300475E-4</v>
      </c>
      <c r="M50" s="125">
        <f>compopeinc!BA42</f>
        <v>9.2518753362593365E-4</v>
      </c>
      <c r="N50" s="125">
        <f>compopeinc!BB42</f>
        <v>2.1682888124485962E-3</v>
      </c>
      <c r="O50" s="125">
        <f>compopeinc!BC42</f>
        <v>6.7172193428143511E-5</v>
      </c>
      <c r="P50" s="125">
        <f>compopeinc!BD42</f>
        <v>4.1175181347739504E-3</v>
      </c>
      <c r="Q50" s="198">
        <f>compopeinc!BE42</f>
        <v>4.8488671488233579E-3</v>
      </c>
      <c r="R50" s="197">
        <f>compopeinc!BF42</f>
        <v>2.1329544577570352E-2</v>
      </c>
      <c r="S50" s="125">
        <f>compopeinc!BG42</f>
        <v>1.9358676484512154E-2</v>
      </c>
      <c r="T50" s="125">
        <f>compopeinc!BH42</f>
        <v>-1.3447512677554699E-4</v>
      </c>
      <c r="U50" s="125">
        <f>compopeinc!BI42</f>
        <v>1.9129929716010539E-4</v>
      </c>
      <c r="V50" s="125">
        <f>compopeinc!BJ42</f>
        <v>3.4222700460487314E-4</v>
      </c>
      <c r="W50" s="125">
        <f>compopeinc!BK42</f>
        <v>-3.0514711842316987E-5</v>
      </c>
      <c r="X50" s="125">
        <f>compopeinc!BL42</f>
        <v>6.737153118716835E-4</v>
      </c>
      <c r="Y50" s="165">
        <f>compopeinc!BM42</f>
        <v>9.2861631803939544E-4</v>
      </c>
    </row>
    <row r="51" spans="1:25">
      <c r="A51" s="126">
        <v>1954</v>
      </c>
      <c r="B51" s="117">
        <f>compopeinc!AP43</f>
        <v>0.10858100060352334</v>
      </c>
      <c r="C51" s="125">
        <f>compopeinc!AQ43</f>
        <v>6.6027690653544469E-2</v>
      </c>
      <c r="D51" s="125">
        <f>compopeinc!AR43</f>
        <v>4.1983254006245788E-3</v>
      </c>
      <c r="E51" s="125">
        <f>compopeinc!AS43</f>
        <v>3.2192371017474714E-3</v>
      </c>
      <c r="F51" s="125">
        <f>compopeinc!AT43</f>
        <v>7.3606482437787195E-3</v>
      </c>
      <c r="G51" s="125">
        <f>compopeinc!AU43</f>
        <v>6.2318286862612059E-4</v>
      </c>
      <c r="H51" s="125">
        <f>compopeinc!AV43</f>
        <v>1.1751542182658741E-2</v>
      </c>
      <c r="I51" s="198">
        <f>compopeinc!AW43</f>
        <v>1.5400374152543242E-2</v>
      </c>
      <c r="J51" s="117">
        <f>compopeinc!AX43</f>
        <v>5.5178065841745456E-2</v>
      </c>
      <c r="K51" s="125">
        <f>compopeinc!AY43</f>
        <v>4.2169245997972227E-2</v>
      </c>
      <c r="L51" s="125">
        <f>compopeinc!AZ43</f>
        <v>1.0428279142544665E-3</v>
      </c>
      <c r="M51" s="125">
        <f>compopeinc!BA43</f>
        <v>1.252687227088564E-3</v>
      </c>
      <c r="N51" s="125">
        <f>compopeinc!BB43</f>
        <v>1.9857057954887113E-3</v>
      </c>
      <c r="O51" s="125">
        <f>compopeinc!BC43</f>
        <v>1.2616491587728193E-4</v>
      </c>
      <c r="P51" s="125">
        <f>compopeinc!BD43</f>
        <v>4.1138153008098395E-3</v>
      </c>
      <c r="Q51" s="198">
        <f>compopeinc!BE43</f>
        <v>4.4876186902543646E-3</v>
      </c>
      <c r="R51" s="197">
        <f>compopeinc!BF43</f>
        <v>2.0404546574513273E-2</v>
      </c>
      <c r="S51" s="125">
        <f>compopeinc!BG43</f>
        <v>1.8156822319474488E-2</v>
      </c>
      <c r="T51" s="125">
        <f>compopeinc!BH43</f>
        <v>-1.1593707699098497E-4</v>
      </c>
      <c r="U51" s="125">
        <f>compopeinc!BI43</f>
        <v>2.9729464705764377E-4</v>
      </c>
      <c r="V51" s="125">
        <f>compopeinc!BJ43</f>
        <v>3.5249468295519605E-4</v>
      </c>
      <c r="W51" s="125">
        <f>compopeinc!BK43</f>
        <v>-1.3930073238127484E-5</v>
      </c>
      <c r="X51" s="125">
        <f>compopeinc!BL43</f>
        <v>7.8019237621568033E-4</v>
      </c>
      <c r="Y51" s="165">
        <f>compopeinc!BM43</f>
        <v>9.4760969903937508E-4</v>
      </c>
    </row>
    <row r="52" spans="1:25">
      <c r="A52" s="126">
        <v>1955</v>
      </c>
      <c r="B52" s="117">
        <f>compopeinc!AP44</f>
        <v>0.11565560143661946</v>
      </c>
      <c r="C52" s="125">
        <f>compopeinc!AQ44</f>
        <v>7.6985667112500614E-2</v>
      </c>
      <c r="D52" s="125">
        <f>compopeinc!AR44</f>
        <v>3.7885144114342085E-3</v>
      </c>
      <c r="E52" s="125">
        <f>compopeinc!AS44</f>
        <v>2.0823219924850263E-3</v>
      </c>
      <c r="F52" s="125">
        <f>compopeinc!AT44</f>
        <v>6.7469510519621179E-3</v>
      </c>
      <c r="G52" s="125">
        <f>compopeinc!AU44</f>
        <v>6.5586555139394227E-4</v>
      </c>
      <c r="H52" s="125">
        <f>compopeinc!AV44</f>
        <v>1.1151371586942554E-2</v>
      </c>
      <c r="I52" s="198">
        <f>compopeinc!AW44</f>
        <v>1.4244909729901001E-2</v>
      </c>
      <c r="J52" s="117">
        <f>compopeinc!AX44</f>
        <v>6.1099518501596096E-2</v>
      </c>
      <c r="K52" s="125">
        <f>compopeinc!AY44</f>
        <v>5.0401163023465458E-2</v>
      </c>
      <c r="L52" s="125">
        <f>compopeinc!AZ44</f>
        <v>5.9390014392886542E-4</v>
      </c>
      <c r="M52" s="125">
        <f>compopeinc!BA44</f>
        <v>1.0099383726319832E-3</v>
      </c>
      <c r="N52" s="125">
        <f>compopeinc!BB44</f>
        <v>1.5759587192316678E-3</v>
      </c>
      <c r="O52" s="125">
        <f>compopeinc!BC44</f>
        <v>1.2387437608544284E-4</v>
      </c>
      <c r="P52" s="125">
        <f>compopeinc!BD44</f>
        <v>3.7079641747943403E-3</v>
      </c>
      <c r="Q52" s="198">
        <f>compopeinc!BE44</f>
        <v>3.6867196914583326E-3</v>
      </c>
      <c r="R52" s="197">
        <f>compopeinc!BF44</f>
        <v>2.382050032709028E-2</v>
      </c>
      <c r="S52" s="125">
        <f>compopeinc!BG44</f>
        <v>2.211577230138128E-2</v>
      </c>
      <c r="T52" s="125">
        <f>compopeinc!BH44</f>
        <v>-2.7340131578990122E-4</v>
      </c>
      <c r="U52" s="125">
        <f>compopeinc!BI44</f>
        <v>1.8816728797693924E-4</v>
      </c>
      <c r="V52" s="125">
        <f>compopeinc!BJ44</f>
        <v>2.8395291471635016E-4</v>
      </c>
      <c r="W52" s="125">
        <f>compopeinc!BK44</f>
        <v>-1.9413385857247336E-5</v>
      </c>
      <c r="X52" s="125">
        <f>compopeinc!BL44</f>
        <v>7.1858668792525399E-4</v>
      </c>
      <c r="Y52" s="165">
        <f>compopeinc!BM44</f>
        <v>8.0683583673760444E-4</v>
      </c>
    </row>
    <row r="53" spans="1:25">
      <c r="A53" s="126">
        <v>1956</v>
      </c>
      <c r="B53" s="117">
        <f>compopeinc!AP45</f>
        <v>0.11047545209608274</v>
      </c>
      <c r="C53" s="125">
        <f>compopeinc!AQ45</f>
        <v>7.4831245107618877E-2</v>
      </c>
      <c r="D53" s="125">
        <f>compopeinc!AR45</f>
        <v>3.4780284388144936E-3</v>
      </c>
      <c r="E53" s="125">
        <f>compopeinc!AS45</f>
        <v>2.7067057489166334E-3</v>
      </c>
      <c r="F53" s="125">
        <f>compopeinc!AT45</f>
        <v>5.6752085040163228E-3</v>
      </c>
      <c r="G53" s="125">
        <f>compopeinc!AU45</f>
        <v>6.9995689653186758E-4</v>
      </c>
      <c r="H53" s="125">
        <f>compopeinc!AV45</f>
        <v>1.0797251108413571E-2</v>
      </c>
      <c r="I53" s="198">
        <f>compopeinc!AW45</f>
        <v>1.2287056291770987E-2</v>
      </c>
      <c r="J53" s="117">
        <f>compopeinc!AX45</f>
        <v>5.7154889205097169E-2</v>
      </c>
      <c r="K53" s="125">
        <f>compopeinc!AY45</f>
        <v>4.7378061132511896E-2</v>
      </c>
      <c r="L53" s="125">
        <f>compopeinc!AZ45</f>
        <v>6.8901092247570161E-4</v>
      </c>
      <c r="M53" s="125">
        <f>compopeinc!BA45</f>
        <v>9.5149837431146816E-4</v>
      </c>
      <c r="N53" s="125">
        <f>compopeinc!BB45</f>
        <v>1.2521472775000096E-3</v>
      </c>
      <c r="O53" s="125">
        <f>compopeinc!BC45</f>
        <v>1.3186307185482739E-4</v>
      </c>
      <c r="P53" s="125">
        <f>compopeinc!BD45</f>
        <v>3.6763035999820702E-3</v>
      </c>
      <c r="Q53" s="198">
        <f>compopeinc!BE45</f>
        <v>3.0760048264611762E-3</v>
      </c>
      <c r="R53" s="197">
        <f>compopeinc!BF45</f>
        <v>2.1720089951091971E-2</v>
      </c>
      <c r="S53" s="125">
        <f>compopeinc!BG45</f>
        <v>2.0225834910895538E-2</v>
      </c>
      <c r="T53" s="125">
        <f>compopeinc!BH45</f>
        <v>-2.0711199455023541E-4</v>
      </c>
      <c r="U53" s="125">
        <f>compopeinc!BI45</f>
        <v>1.7808771431349608E-4</v>
      </c>
      <c r="V53" s="125">
        <f>compopeinc!BJ45</f>
        <v>1.9487751194191644E-4</v>
      </c>
      <c r="W53" s="125">
        <f>compopeinc!BK45</f>
        <v>-2.1608766316453673E-5</v>
      </c>
      <c r="X53" s="125">
        <f>compopeinc!BL45</f>
        <v>7.1706249793343567E-4</v>
      </c>
      <c r="Y53" s="165">
        <f>compopeinc!BM45</f>
        <v>6.3294807687427554E-4</v>
      </c>
    </row>
    <row r="54" spans="1:25">
      <c r="A54" s="126">
        <v>1957</v>
      </c>
      <c r="B54" s="117">
        <f>compopeinc!AP46</f>
        <v>0.10750693878329233</v>
      </c>
      <c r="C54" s="125">
        <f>compopeinc!AQ46</f>
        <v>7.0636757837124808E-2</v>
      </c>
      <c r="D54" s="125">
        <f>compopeinc!AR46</f>
        <v>3.7197947009978364E-3</v>
      </c>
      <c r="E54" s="125">
        <f>compopeinc!AS46</f>
        <v>2.7025594644854208E-3</v>
      </c>
      <c r="F54" s="125">
        <f>compopeinc!AT46</f>
        <v>6.0497332246199787E-3</v>
      </c>
      <c r="G54" s="125">
        <f>compopeinc!AU46</f>
        <v>8.1165086359041936E-4</v>
      </c>
      <c r="H54" s="125">
        <f>compopeinc!AV46</f>
        <v>1.0623715501401813E-2</v>
      </c>
      <c r="I54" s="198">
        <f>compopeinc!AW46</f>
        <v>1.2962727191072051E-2</v>
      </c>
      <c r="J54" s="117">
        <f>compopeinc!AX46</f>
        <v>5.4778488837555532E-2</v>
      </c>
      <c r="K54" s="125">
        <f>compopeinc!AY46</f>
        <v>4.4323304726867338E-2</v>
      </c>
      <c r="L54" s="125">
        <f>compopeinc!AZ46</f>
        <v>9.1855736230678654E-4</v>
      </c>
      <c r="M54" s="125">
        <f>compopeinc!BA46</f>
        <v>9.7263317653570227E-4</v>
      </c>
      <c r="N54" s="125">
        <f>compopeinc!BB46</f>
        <v>1.4583201987307234E-3</v>
      </c>
      <c r="O54" s="125">
        <f>compopeinc!BC46</f>
        <v>1.6430547679067612E-4</v>
      </c>
      <c r="P54" s="125">
        <f>compopeinc!BD46</f>
        <v>3.4746692761057521E-3</v>
      </c>
      <c r="Q54" s="198">
        <f>compopeinc!BE46</f>
        <v>3.4666986202185482E-3</v>
      </c>
      <c r="R54" s="197">
        <f>compopeinc!BF46</f>
        <v>2.0246278807414274E-2</v>
      </c>
      <c r="S54" s="125">
        <f>compopeinc!BG46</f>
        <v>1.8585852607129822E-2</v>
      </c>
      <c r="T54" s="125">
        <f>compopeinc!BH46</f>
        <v>-1.0983460262212219E-4</v>
      </c>
      <c r="U54" s="125">
        <f>compopeinc!BI46</f>
        <v>2.2034544161597127E-4</v>
      </c>
      <c r="V54" s="125">
        <f>compopeinc!BJ46</f>
        <v>2.1398065449488497E-4</v>
      </c>
      <c r="W54" s="125">
        <f>compopeinc!BK46</f>
        <v>-1.5862741352691812E-5</v>
      </c>
      <c r="X54" s="125">
        <f>compopeinc!BL46</f>
        <v>6.8388994553753555E-4</v>
      </c>
      <c r="Y54" s="165">
        <f>compopeinc!BM46</f>
        <v>6.6790750261087601E-4</v>
      </c>
    </row>
    <row r="55" spans="1:25">
      <c r="A55" s="126">
        <v>1958</v>
      </c>
      <c r="B55" s="117">
        <f>compopeinc!AP47</f>
        <v>9.9434449919990411E-2</v>
      </c>
      <c r="C55" s="125">
        <f>compopeinc!AQ47</f>
        <v>6.2335566399156432E-2</v>
      </c>
      <c r="D55" s="125">
        <f>compopeinc!AR47</f>
        <v>4.0981418964099701E-3</v>
      </c>
      <c r="E55" s="125">
        <f>compopeinc!AS47</f>
        <v>3.0144743242777575E-3</v>
      </c>
      <c r="F55" s="125">
        <f>compopeinc!AT47</f>
        <v>5.8012810434804078E-3</v>
      </c>
      <c r="G55" s="125">
        <f>compopeinc!AU47</f>
        <v>1.0363067958306987E-3</v>
      </c>
      <c r="H55" s="125">
        <f>compopeinc!AV47</f>
        <v>1.0609607521569088E-2</v>
      </c>
      <c r="I55" s="198">
        <f>compopeinc!AW47</f>
        <v>1.2539071939266041E-2</v>
      </c>
      <c r="J55" s="117">
        <f>compopeinc!AX47</f>
        <v>4.9428269723838091E-2</v>
      </c>
      <c r="K55" s="125">
        <f>compopeinc!AY47</f>
        <v>3.8675068449461114E-2</v>
      </c>
      <c r="L55" s="125">
        <f>compopeinc!AZ47</f>
        <v>1.2243961634577538E-3</v>
      </c>
      <c r="M55" s="125">
        <f>compopeinc!BA47</f>
        <v>1.0986151942550268E-3</v>
      </c>
      <c r="N55" s="125">
        <f>compopeinc!BB47</f>
        <v>1.34407319107237E-3</v>
      </c>
      <c r="O55" s="125">
        <f>compopeinc!BC47</f>
        <v>2.7131368367375901E-4</v>
      </c>
      <c r="P55" s="125">
        <f>compopeinc!BD47</f>
        <v>3.5469389329396534E-3</v>
      </c>
      <c r="Q55" s="198">
        <f>compopeinc!BE47</f>
        <v>3.267864108978411E-3</v>
      </c>
      <c r="R55" s="197">
        <f>compopeinc!BF47</f>
        <v>1.8083201858030556E-2</v>
      </c>
      <c r="S55" s="125">
        <f>compopeinc!BG47</f>
        <v>1.6231936325168742E-2</v>
      </c>
      <c r="T55" s="125">
        <f>compopeinc!BH47</f>
        <v>1.4289681083752776E-5</v>
      </c>
      <c r="U55" s="125">
        <f>compopeinc!BI47</f>
        <v>2.4479508149812494E-4</v>
      </c>
      <c r="V55" s="125">
        <f>compopeinc!BJ47</f>
        <v>2.1264096545073032E-4</v>
      </c>
      <c r="W55" s="125">
        <f>compopeinc!BK47</f>
        <v>2.0290596415082086E-5</v>
      </c>
      <c r="X55" s="125">
        <f>compopeinc!BL47</f>
        <v>6.8510789279833115E-4</v>
      </c>
      <c r="Y55" s="165">
        <f>compopeinc!BM47</f>
        <v>6.7414131561579669E-4</v>
      </c>
    </row>
    <row r="56" spans="1:25">
      <c r="A56" s="128">
        <v>1959</v>
      </c>
      <c r="B56" s="120">
        <f>compopeinc!AP48</f>
        <v>0.10646937565352142</v>
      </c>
      <c r="C56" s="127">
        <f>compopeinc!AQ48</f>
        <v>7.0490700271564358E-2</v>
      </c>
      <c r="D56" s="127">
        <f>compopeinc!AR48</f>
        <v>3.5263199231852557E-3</v>
      </c>
      <c r="E56" s="127">
        <f>compopeinc!AS48</f>
        <v>3.0865863884790997E-3</v>
      </c>
      <c r="F56" s="127">
        <f>compopeinc!AT48</f>
        <v>5.89184377805263E-3</v>
      </c>
      <c r="G56" s="127">
        <f>compopeinc!AU48</f>
        <v>1.0457842443909711E-3</v>
      </c>
      <c r="H56" s="127">
        <f>compopeinc!AV48</f>
        <v>9.9885886449987971E-3</v>
      </c>
      <c r="I56" s="200">
        <f>compopeinc!AW48</f>
        <v>1.2439552402850341E-2</v>
      </c>
      <c r="J56" s="120">
        <f>compopeinc!AX48</f>
        <v>5.3469149779833046E-2</v>
      </c>
      <c r="K56" s="127">
        <f>compopeinc!AY48</f>
        <v>4.3741792856069245E-2</v>
      </c>
      <c r="L56" s="127">
        <f>compopeinc!AZ48</f>
        <v>8.5069215560095541E-4</v>
      </c>
      <c r="M56" s="127">
        <f>compopeinc!BA48</f>
        <v>1.02107304473437E-3</v>
      </c>
      <c r="N56" s="127">
        <f>compopeinc!BB48</f>
        <v>1.3512281225131627E-3</v>
      </c>
      <c r="O56" s="127">
        <f>compopeinc!BC48</f>
        <v>2.4055227201237153E-4</v>
      </c>
      <c r="P56" s="127">
        <f>compopeinc!BD48</f>
        <v>3.0754793953769147E-3</v>
      </c>
      <c r="Q56" s="200">
        <f>compopeinc!BE48</f>
        <v>3.1883319335260264E-3</v>
      </c>
      <c r="R56" s="199">
        <f>compopeinc!BF48</f>
        <v>1.9829274893448708E-2</v>
      </c>
      <c r="S56" s="127">
        <f>compopeinc!BG48</f>
        <v>1.8242317125095112E-2</v>
      </c>
      <c r="T56" s="127">
        <f>compopeinc!BH48</f>
        <v>-1.3636113325902457E-4</v>
      </c>
      <c r="U56" s="127">
        <f>compopeinc!BI48</f>
        <v>2.0666737841547097E-4</v>
      </c>
      <c r="V56" s="127">
        <f>compopeinc!BJ48</f>
        <v>2.2516341727794143E-4</v>
      </c>
      <c r="W56" s="127">
        <f>compopeinc!BK48</f>
        <v>1.2046668721355301E-6</v>
      </c>
      <c r="X56" s="127">
        <f>compopeinc!BL48</f>
        <v>6.1972373263877243E-4</v>
      </c>
      <c r="Y56" s="167">
        <f>compopeinc!BM48</f>
        <v>6.7055970640830104E-4</v>
      </c>
    </row>
    <row r="57" spans="1:25">
      <c r="A57" s="126">
        <v>1960</v>
      </c>
      <c r="B57" s="117">
        <f>compopeinc!AP49</f>
        <v>0.10064754603463619</v>
      </c>
      <c r="C57" s="125">
        <f>compopeinc!AQ49</f>
        <v>6.7120067397372737E-2</v>
      </c>
      <c r="D57" s="125">
        <f>compopeinc!AR49</f>
        <v>3.7147328232664963E-3</v>
      </c>
      <c r="E57" s="125">
        <f>compopeinc!AS49</f>
        <v>3.814749402682793E-3</v>
      </c>
      <c r="F57" s="125">
        <f>compopeinc!AT49</f>
        <v>4.9339514429316998E-3</v>
      </c>
      <c r="G57" s="125">
        <f>compopeinc!AU49</f>
        <v>1.1079809350212663E-3</v>
      </c>
      <c r="H57" s="125">
        <f>compopeinc!AV49</f>
        <v>9.5250222727989772E-3</v>
      </c>
      <c r="I57" s="198">
        <f>compopeinc!AW49</f>
        <v>1.0431041760562216E-2</v>
      </c>
      <c r="J57" s="117">
        <f>compopeinc!AX49</f>
        <v>5.2033286274304424E-2</v>
      </c>
      <c r="K57" s="125">
        <f>compopeinc!AY49</f>
        <v>4.2648235392199661E-2</v>
      </c>
      <c r="L57" s="125">
        <f>compopeinc!AZ49</f>
        <v>9.9908597816989776E-4</v>
      </c>
      <c r="M57" s="125">
        <f>compopeinc!BA49</f>
        <v>1.4317424082851318E-3</v>
      </c>
      <c r="N57" s="125">
        <f>compopeinc!BB49</f>
        <v>1.0566330389338958E-3</v>
      </c>
      <c r="O57" s="125">
        <f>compopeinc!BC49</f>
        <v>2.4754970299891257E-4</v>
      </c>
      <c r="P57" s="125">
        <f>compopeinc!BD49</f>
        <v>3.0836350719945539E-3</v>
      </c>
      <c r="Q57" s="198">
        <f>compopeinc!BE49</f>
        <v>2.5664046817223574E-3</v>
      </c>
      <c r="R57" s="197">
        <f>compopeinc!BF49</f>
        <v>2.0654322658610485E-2</v>
      </c>
      <c r="S57" s="125">
        <f>compopeinc!BG49</f>
        <v>1.9271249547773338E-2</v>
      </c>
      <c r="T57" s="125">
        <f>compopeinc!BH49</f>
        <v>-1.1750665910794994E-4</v>
      </c>
      <c r="U57" s="125">
        <f>compopeinc!BI49</f>
        <v>2.5185925223393903E-4</v>
      </c>
      <c r="V57" s="125">
        <f>compopeinc!BJ49</f>
        <v>1.4624658838668434E-4</v>
      </c>
      <c r="W57" s="125">
        <f>compopeinc!BK49</f>
        <v>-5.9927254782743105E-6</v>
      </c>
      <c r="X57" s="125">
        <f>compopeinc!BL49</f>
        <v>6.0637098765402829E-4</v>
      </c>
      <c r="Y57" s="165">
        <f>compopeinc!BM49</f>
        <v>5.0209566714872346E-4</v>
      </c>
    </row>
    <row r="58" spans="1:25">
      <c r="A58" s="126">
        <v>1961</v>
      </c>
      <c r="B58" s="117">
        <f>compopeinc!AP50</f>
        <v>9.8903392111196198E-2</v>
      </c>
      <c r="C58" s="125">
        <f>compopeinc!AQ50</f>
        <v>6.648366056567559E-2</v>
      </c>
      <c r="D58" s="125">
        <f>compopeinc!AR50</f>
        <v>3.3706621892389014E-3</v>
      </c>
      <c r="E58" s="125">
        <f>compopeinc!AS50</f>
        <v>3.5384175823032207E-3</v>
      </c>
      <c r="F58" s="125">
        <f>compopeinc!AT50</f>
        <v>4.8176522644480038E-3</v>
      </c>
      <c r="G58" s="125">
        <f>compopeinc!AU50</f>
        <v>1.2570870454483339E-3</v>
      </c>
      <c r="H58" s="125">
        <f>compopeinc!AV50</f>
        <v>9.0176858297971677E-3</v>
      </c>
      <c r="I58" s="198">
        <f>compopeinc!AW50</f>
        <v>1.0418226634284981E-2</v>
      </c>
      <c r="J58" s="117">
        <f>compopeinc!AX50</f>
        <v>5.1692811327353316E-2</v>
      </c>
      <c r="K58" s="125">
        <f>compopeinc!AY50</f>
        <v>4.2583903836394842E-2</v>
      </c>
      <c r="L58" s="125">
        <f>compopeinc!AZ50</f>
        <v>8.164943252099619E-4</v>
      </c>
      <c r="M58" s="125">
        <f>compopeinc!BA50</f>
        <v>1.2261957160432469E-3</v>
      </c>
      <c r="N58" s="125">
        <f>compopeinc!BB50</f>
        <v>1.1194287151512245E-3</v>
      </c>
      <c r="O58" s="125">
        <f>compopeinc!BC50</f>
        <v>3.1267139871318496E-4</v>
      </c>
      <c r="P58" s="125">
        <f>compopeinc!BD50</f>
        <v>2.8947969273670393E-3</v>
      </c>
      <c r="Q58" s="198">
        <f>compopeinc!BE50</f>
        <v>2.7393204084738085E-3</v>
      </c>
      <c r="R58" s="197">
        <f>compopeinc!BF50</f>
        <v>2.08102324924462E-2</v>
      </c>
      <c r="S58" s="125">
        <f>compopeinc!BG50</f>
        <v>1.940875245815038E-2</v>
      </c>
      <c r="T58" s="125">
        <f>compopeinc!BH50</f>
        <v>-1.7331831138427763E-4</v>
      </c>
      <c r="U58" s="125">
        <f>compopeinc!BI50</f>
        <v>2.3391045499311319E-4</v>
      </c>
      <c r="V58" s="125">
        <f>compopeinc!BJ50</f>
        <v>1.9017075567340856E-4</v>
      </c>
      <c r="W58" s="125">
        <f>compopeinc!BK50</f>
        <v>1.3999769604961583E-5</v>
      </c>
      <c r="X58" s="125">
        <f>compopeinc!BL50</f>
        <v>5.3927077386839428E-4</v>
      </c>
      <c r="Y58" s="165">
        <f>compopeinc!BM50</f>
        <v>5.974465915402203E-4</v>
      </c>
    </row>
    <row r="59" spans="1:25">
      <c r="A59" s="118">
        <v>1962</v>
      </c>
      <c r="B59" s="117">
        <f>compopeinc!AP51</f>
        <v>9.9267095327377319E-2</v>
      </c>
      <c r="C59" s="116">
        <f>compopeinc!AQ51</f>
        <v>6.7226754356107407E-2</v>
      </c>
      <c r="D59" s="116">
        <f>compopeinc!AR51</f>
        <v>3.4910365521093802E-3</v>
      </c>
      <c r="E59" s="116">
        <f>compopeinc!AS51</f>
        <v>3.8739154659843816E-3</v>
      </c>
      <c r="F59" s="116">
        <f>compopeinc!AT51</f>
        <v>4.467352950786577E-3</v>
      </c>
      <c r="G59" s="116">
        <f>compopeinc!AU51</f>
        <v>9.7088021388333111E-4</v>
      </c>
      <c r="H59" s="116">
        <f>compopeinc!AV51</f>
        <v>8.9483629076562224E-3</v>
      </c>
      <c r="I59" s="194">
        <f>compopeinc!AW51</f>
        <v>1.028878552093801E-2</v>
      </c>
      <c r="J59" s="117">
        <f>compopeinc!AX51</f>
        <v>5.1123790442943573E-2</v>
      </c>
      <c r="K59" s="116">
        <f>compopeinc!AY51</f>
        <v>4.2713397072866713E-2</v>
      </c>
      <c r="L59" s="116">
        <f>compopeinc!AZ51</f>
        <v>8.9029963290150572E-4</v>
      </c>
      <c r="M59" s="116">
        <f>compopeinc!BA51</f>
        <v>1.3779515990760443E-3</v>
      </c>
      <c r="N59" s="116">
        <f>compopeinc!BB51</f>
        <v>9.308174422904687E-4</v>
      </c>
      <c r="O59" s="116">
        <f>compopeinc!BC51</f>
        <v>1.9801134488475961E-4</v>
      </c>
      <c r="P59" s="116">
        <f>compopeinc!BD51</f>
        <v>2.562925153555233E-3</v>
      </c>
      <c r="Q59" s="194">
        <f>compopeinc!BE51</f>
        <v>2.4503847403564748E-3</v>
      </c>
      <c r="R59" s="117">
        <f>compopeinc!BF51</f>
        <v>2.0213339477777481E-2</v>
      </c>
      <c r="S59" s="116">
        <f>compopeinc!BG51</f>
        <v>1.8946358619805405E-2</v>
      </c>
      <c r="T59" s="116">
        <f>compopeinc!BH51</f>
        <v>-1.2075796776934696E-4</v>
      </c>
      <c r="U59" s="116">
        <f>compopeinc!BI51</f>
        <v>3.1057244619714033E-4</v>
      </c>
      <c r="V59" s="116">
        <f>compopeinc!BJ51</f>
        <v>1.2768959065558979E-4</v>
      </c>
      <c r="W59" s="116">
        <f>compopeinc!BK51</f>
        <v>-2.1856639559542637E-5</v>
      </c>
      <c r="X59" s="116">
        <f>compopeinc!BL51</f>
        <v>4.986331497925982E-4</v>
      </c>
      <c r="Y59" s="145">
        <f>compopeinc!BM51</f>
        <v>4.7269955517504687E-4</v>
      </c>
    </row>
    <row r="60" spans="1:25">
      <c r="A60" s="118">
        <v>1963</v>
      </c>
      <c r="B60" s="117">
        <f>compopeinc!AP52</f>
        <v>0.10090312734246254</v>
      </c>
      <c r="C60" s="116">
        <f>compopeinc!AQ52</f>
        <v>6.937352077235108E-2</v>
      </c>
      <c r="D60" s="116">
        <f>compopeinc!AR52</f>
        <v>3.0471823862995035E-3</v>
      </c>
      <c r="E60" s="116">
        <f>compopeinc!AS52</f>
        <v>3.4830280849638263E-3</v>
      </c>
      <c r="F60" s="116">
        <f>compopeinc!AT52</f>
        <v>4.3615304277373644E-3</v>
      </c>
      <c r="G60" s="116">
        <f>compopeinc!AU52</f>
        <v>1.6470714123989346E-3</v>
      </c>
      <c r="H60" s="116">
        <f>compopeinc!AV52</f>
        <v>8.7991632775271458E-3</v>
      </c>
      <c r="I60" s="194">
        <f>compopeinc!AW52</f>
        <v>1.0191631555938196E-2</v>
      </c>
      <c r="J60" s="117">
        <f>compopeinc!AX52</f>
        <v>5.237947404384613E-2</v>
      </c>
      <c r="K60" s="116">
        <f>compopeinc!AY52</f>
        <v>4.4062376134145244E-2</v>
      </c>
      <c r="L60" s="116">
        <f>compopeinc!AZ52</f>
        <v>6.4886714550702789E-4</v>
      </c>
      <c r="M60" s="116">
        <f>compopeinc!BA52</f>
        <v>1.1925526863983355E-3</v>
      </c>
      <c r="N60" s="116">
        <f>compopeinc!BB52</f>
        <v>9.420611590825914E-4</v>
      </c>
      <c r="O60" s="116">
        <f>compopeinc!BC52</f>
        <v>4.0285641728426622E-4</v>
      </c>
      <c r="P60" s="116">
        <f>compopeinc!BD52</f>
        <v>2.584118975560492E-3</v>
      </c>
      <c r="Q60" s="194">
        <f>compopeinc!BE52</f>
        <v>2.5466414094491409E-3</v>
      </c>
      <c r="R60" s="117">
        <f>compopeinc!BF52</f>
        <v>2.0985173992812634E-2</v>
      </c>
      <c r="S60" s="116">
        <f>compopeinc!BG52</f>
        <v>1.978847923110166E-2</v>
      </c>
      <c r="T60" s="116">
        <f>compopeinc!BH52</f>
        <v>-2.0092914009037016E-4</v>
      </c>
      <c r="U60" s="116">
        <f>compopeinc!BI52</f>
        <v>2.6286111157718686E-4</v>
      </c>
      <c r="V60" s="116">
        <f>compopeinc!BJ52</f>
        <v>1.1739804467422924E-4</v>
      </c>
      <c r="W60" s="116">
        <f>compopeinc!BK52</f>
        <v>2.7071161960010584E-5</v>
      </c>
      <c r="X60" s="116">
        <f>compopeinc!BL52</f>
        <v>5.0900503050687967E-4</v>
      </c>
      <c r="Y60" s="145">
        <f>compopeinc!BM52</f>
        <v>4.8128801341790667E-4</v>
      </c>
    </row>
    <row r="61" spans="1:25">
      <c r="A61" s="118">
        <v>1964</v>
      </c>
      <c r="B61" s="117">
        <f>compopeinc!AP53</f>
        <v>0.10253915935754776</v>
      </c>
      <c r="C61" s="116">
        <f>compopeinc!AQ53</f>
        <v>7.1512571725368693E-2</v>
      </c>
      <c r="D61" s="116">
        <f>compopeinc!AR53</f>
        <v>2.6065071982180991E-3</v>
      </c>
      <c r="E61" s="116">
        <f>compopeinc!AS53</f>
        <v>3.0949965808043356E-3</v>
      </c>
      <c r="F61" s="116">
        <f>compopeinc!AT53</f>
        <v>4.2567888820300584E-3</v>
      </c>
      <c r="G61" s="116">
        <f>compopeinc!AU53</f>
        <v>2.3205499839322676E-3</v>
      </c>
      <c r="H61" s="116">
        <f>compopeinc!AV53</f>
        <v>8.6517617618573003E-3</v>
      </c>
      <c r="I61" s="194">
        <f>compopeinc!AW53</f>
        <v>1.009599171563415E-2</v>
      </c>
      <c r="J61" s="117">
        <f>compopeinc!AX53</f>
        <v>5.3635157644748688E-2</v>
      </c>
      <c r="K61" s="116">
        <f>compopeinc!AY53</f>
        <v>4.5408235187435537E-2</v>
      </c>
      <c r="L61" s="116">
        <f>compopeinc!AZ53</f>
        <v>4.0951585507181202E-4</v>
      </c>
      <c r="M61" s="116">
        <f>compopeinc!BA53</f>
        <v>1.0088529953598568E-3</v>
      </c>
      <c r="N61" s="116">
        <f>compopeinc!BB53</f>
        <v>9.5337961653114295E-4</v>
      </c>
      <c r="O61" s="116">
        <f>compopeinc!BC53</f>
        <v>6.0701109517249398E-4</v>
      </c>
      <c r="P61" s="116">
        <f>compopeinc!BD53</f>
        <v>2.6055984647600874E-3</v>
      </c>
      <c r="Q61" s="194">
        <f>compopeinc!BE53</f>
        <v>2.642567637158917E-3</v>
      </c>
      <c r="R61" s="117">
        <f>compopeinc!BF53</f>
        <v>2.1757008507847786E-2</v>
      </c>
      <c r="S61" s="116">
        <f>compopeinc!BG53</f>
        <v>2.062959748256829E-2</v>
      </c>
      <c r="T61" s="116">
        <f>compopeinc!BH53</f>
        <v>-2.8060892025930236E-4</v>
      </c>
      <c r="U61" s="116">
        <f>compopeinc!BI53</f>
        <v>2.155156337216285E-4</v>
      </c>
      <c r="V61" s="116">
        <f>compopeinc!BJ53</f>
        <v>1.0719897027765026E-4</v>
      </c>
      <c r="W61" s="116">
        <f>compopeinc!BK53</f>
        <v>7.5952520799153349E-5</v>
      </c>
      <c r="X61" s="116">
        <f>compopeinc!BL53</f>
        <v>5.1942327653984926E-4</v>
      </c>
      <c r="Y61" s="145">
        <f>compopeinc!BM53</f>
        <v>4.8992918982954299E-4</v>
      </c>
    </row>
    <row r="62" spans="1:25">
      <c r="A62" s="118">
        <v>1965</v>
      </c>
      <c r="B62" s="117">
        <f>compopeinc!AP54</f>
        <v>0.10136490687727928</v>
      </c>
      <c r="C62" s="116">
        <f>compopeinc!AQ54</f>
        <v>6.9838115554655772E-2</v>
      </c>
      <c r="D62" s="116">
        <f>compopeinc!AR54</f>
        <v>2.7620801017918285E-3</v>
      </c>
      <c r="E62" s="116">
        <f>compopeinc!AS54</f>
        <v>3.0935302721917589E-3</v>
      </c>
      <c r="F62" s="116">
        <f>compopeinc!AT54</f>
        <v>4.3704547205410818E-3</v>
      </c>
      <c r="G62" s="116">
        <f>compopeinc!AU54</f>
        <v>2.4147447815971203E-3</v>
      </c>
      <c r="H62" s="116">
        <f>compopeinc!AV54</f>
        <v>8.6876210065683097E-3</v>
      </c>
      <c r="I62" s="194">
        <f>compopeinc!AW54</f>
        <v>1.0198361610157559E-2</v>
      </c>
      <c r="J62" s="117">
        <f>compopeinc!AX54</f>
        <v>5.3085744380950928E-2</v>
      </c>
      <c r="K62" s="116">
        <f>compopeinc!AY54</f>
        <v>4.4555954452930945E-2</v>
      </c>
      <c r="L62" s="116">
        <f>compopeinc!AZ54</f>
        <v>5.3485903616709357E-4</v>
      </c>
      <c r="M62" s="116">
        <f>compopeinc!BA54</f>
        <v>1.1031594273065585E-3</v>
      </c>
      <c r="N62" s="116">
        <f>compopeinc!BB54</f>
        <v>9.9416085720192295E-4</v>
      </c>
      <c r="O62" s="116">
        <f>compopeinc!BC54</f>
        <v>6.876315111042767E-4</v>
      </c>
      <c r="P62" s="116">
        <f>compopeinc!BD54</f>
        <v>2.5913632565830753E-3</v>
      </c>
      <c r="Q62" s="194">
        <f>compopeinc!BE54</f>
        <v>2.6186172120124542E-3</v>
      </c>
      <c r="R62" s="117">
        <f>compopeinc!BF54</f>
        <v>2.1442634053528309E-2</v>
      </c>
      <c r="S62" s="116">
        <f>compopeinc!BG54</f>
        <v>2.0155165024808786E-2</v>
      </c>
      <c r="T62" s="116">
        <f>compopeinc!BH54</f>
        <v>-1.979818436167708E-4</v>
      </c>
      <c r="U62" s="116">
        <f>compopeinc!BI54</f>
        <v>2.3443713013702544E-4</v>
      </c>
      <c r="V62" s="116">
        <f>compopeinc!BJ54</f>
        <v>1.2892217337876364E-4</v>
      </c>
      <c r="W62" s="116">
        <f>compopeinc!BK54</f>
        <v>1.2530484702389868E-4</v>
      </c>
      <c r="X62" s="116">
        <f>compopeinc!BL54</f>
        <v>5.0308794337096104E-4</v>
      </c>
      <c r="Y62" s="145">
        <f>compopeinc!BM54</f>
        <v>4.936989766056092E-4</v>
      </c>
    </row>
    <row r="63" spans="1:25">
      <c r="A63" s="118">
        <v>1966</v>
      </c>
      <c r="B63" s="117">
        <f>compopeinc!AP55</f>
        <v>0.1001906543970108</v>
      </c>
      <c r="C63" s="116">
        <f>compopeinc!AQ55</f>
        <v>6.816855678342694E-2</v>
      </c>
      <c r="D63" s="116">
        <f>compopeinc!AR55</f>
        <v>2.9166087766944616E-3</v>
      </c>
      <c r="E63" s="116">
        <f>compopeinc!AS55</f>
        <v>3.0917306500493433E-3</v>
      </c>
      <c r="F63" s="116">
        <f>compopeinc!AT55</f>
        <v>4.482773736161072E-3</v>
      </c>
      <c r="G63" s="116">
        <f>compopeinc!AU55</f>
        <v>2.5099153306757977E-3</v>
      </c>
      <c r="H63" s="116">
        <f>compopeinc!AV55</f>
        <v>8.7222821180102592E-3</v>
      </c>
      <c r="I63" s="194">
        <f>compopeinc!AW55</f>
        <v>1.0298780862471721E-2</v>
      </c>
      <c r="J63" s="117">
        <f>compopeinc!AX55</f>
        <v>5.2536331117153168E-2</v>
      </c>
      <c r="K63" s="116">
        <f>compopeinc!AY55</f>
        <v>4.3705616812376294E-2</v>
      </c>
      <c r="L63" s="116">
        <f>compopeinc!AZ55</f>
        <v>6.5945682191991721E-4</v>
      </c>
      <c r="M63" s="116">
        <f>compopeinc!BA55</f>
        <v>1.1966298114122762E-3</v>
      </c>
      <c r="N63" s="116">
        <f>compopeinc!BB55</f>
        <v>1.0345273336500097E-3</v>
      </c>
      <c r="O63" s="116">
        <f>compopeinc!BC55</f>
        <v>7.6854878885086286E-4</v>
      </c>
      <c r="P63" s="116">
        <f>compopeinc!BD55</f>
        <v>2.5769634660488018E-3</v>
      </c>
      <c r="Q63" s="194">
        <f>compopeinc!BE55</f>
        <v>2.5945876276952649E-3</v>
      </c>
      <c r="R63" s="117">
        <f>compopeinc!BF55</f>
        <v>2.1128259599208832E-2</v>
      </c>
      <c r="S63" s="116">
        <f>compopeinc!BG55</f>
        <v>1.9681485066615722E-2</v>
      </c>
      <c r="T63" s="116">
        <f>compopeinc!BH55</f>
        <v>-1.1577979356044326E-4</v>
      </c>
      <c r="U63" s="116">
        <f>compopeinc!BI55</f>
        <v>2.5320580553454651E-4</v>
      </c>
      <c r="V63" s="116">
        <f>compopeinc!BJ55</f>
        <v>1.5048651377539348E-4</v>
      </c>
      <c r="W63" s="116">
        <f>compopeinc!BK55</f>
        <v>1.7467621792319822E-4</v>
      </c>
      <c r="X63" s="116">
        <f>compopeinc!BL55</f>
        <v>4.8680798537383956E-4</v>
      </c>
      <c r="Y63" s="145">
        <f>compopeinc!BM55</f>
        <v>4.9737855737872903E-4</v>
      </c>
    </row>
    <row r="64" spans="1:25">
      <c r="A64" s="118">
        <v>1967</v>
      </c>
      <c r="B64" s="117">
        <f>compopeinc!AP56</f>
        <v>9.6600273624062538E-2</v>
      </c>
      <c r="C64" s="116">
        <f>compopeinc!AQ56</f>
        <v>6.3492373431663779E-2</v>
      </c>
      <c r="D64" s="116">
        <f>compopeinc!AR56</f>
        <v>3.0762501461304289E-3</v>
      </c>
      <c r="E64" s="116">
        <f>compopeinc!AS56</f>
        <v>3.0630231141334312E-3</v>
      </c>
      <c r="F64" s="116">
        <f>compopeinc!AT56</f>
        <v>4.7430558464374214E-3</v>
      </c>
      <c r="G64" s="116">
        <f>compopeinc!AU56</f>
        <v>2.1780295208380725E-3</v>
      </c>
      <c r="H64" s="116">
        <f>compopeinc!AV56</f>
        <v>9.3357076291220656E-3</v>
      </c>
      <c r="I64" s="194">
        <f>compopeinc!AW56</f>
        <v>1.0711829810393878E-2</v>
      </c>
      <c r="J64" s="117">
        <f>compopeinc!AX56</f>
        <v>4.9421812407672405E-2</v>
      </c>
      <c r="K64" s="116">
        <f>compopeinc!AY56</f>
        <v>3.995661968800962E-2</v>
      </c>
      <c r="L64" s="116">
        <f>compopeinc!AZ56</f>
        <v>8.4649825905546089E-4</v>
      </c>
      <c r="M64" s="116">
        <f>compopeinc!BA56</f>
        <v>1.1187307906644498E-3</v>
      </c>
      <c r="N64" s="116">
        <f>compopeinc!BB56</f>
        <v>1.1929137104945023E-3</v>
      </c>
      <c r="O64" s="116">
        <f>compopeinc!BC56</f>
        <v>7.0581898128022958E-4</v>
      </c>
      <c r="P64" s="116">
        <f>compopeinc!BD56</f>
        <v>2.7376970593306171E-3</v>
      </c>
      <c r="Q64" s="194">
        <f>compopeinc!BE56</f>
        <v>2.863535225195603E-3</v>
      </c>
      <c r="R64" s="117">
        <f>compopeinc!BF56</f>
        <v>1.9572364166378975E-2</v>
      </c>
      <c r="S64" s="116">
        <f>compopeinc!BG56</f>
        <v>1.7822919096156416E-2</v>
      </c>
      <c r="T64" s="116">
        <f>compopeinc!BH56</f>
        <v>-1.6309997444405875E-5</v>
      </c>
      <c r="U64" s="116">
        <f>compopeinc!BI56</f>
        <v>2.4817269013330826E-4</v>
      </c>
      <c r="V64" s="116">
        <f>compopeinc!BJ56</f>
        <v>2.0543466873983949E-4</v>
      </c>
      <c r="W64" s="116">
        <f>compopeinc!BK56</f>
        <v>1.9515602462287884E-4</v>
      </c>
      <c r="X64" s="116">
        <f>compopeinc!BL56</f>
        <v>5.3919949781269978E-4</v>
      </c>
      <c r="Y64" s="145">
        <f>compopeinc!BM56</f>
        <v>5.7779291907254912E-4</v>
      </c>
    </row>
    <row r="65" spans="1:25">
      <c r="A65" s="118">
        <v>1968</v>
      </c>
      <c r="B65" s="117">
        <f>compopeinc!AP57</f>
        <v>9.522624546661973E-2</v>
      </c>
      <c r="C65" s="116">
        <f>compopeinc!AQ57</f>
        <v>6.1464720019335409E-2</v>
      </c>
      <c r="D65" s="116">
        <f>compopeinc!AR57</f>
        <v>3.309833968784673E-3</v>
      </c>
      <c r="E65" s="116">
        <f>compopeinc!AS57</f>
        <v>3.0537896539319684E-3</v>
      </c>
      <c r="F65" s="116">
        <f>compopeinc!AT57</f>
        <v>4.852962002008584E-3</v>
      </c>
      <c r="G65" s="116">
        <f>compopeinc!AU57</f>
        <v>2.276862103405994E-3</v>
      </c>
      <c r="H65" s="116">
        <f>compopeinc!AV57</f>
        <v>9.3165510846408353E-3</v>
      </c>
      <c r="I65" s="194">
        <f>compopeinc!AW57</f>
        <v>1.0951522349702661E-2</v>
      </c>
      <c r="J65" s="117">
        <f>compopeinc!AX57</f>
        <v>4.9163451185449958E-2</v>
      </c>
      <c r="K65" s="116">
        <f>compopeinc!AY57</f>
        <v>3.9406816924808651E-2</v>
      </c>
      <c r="L65" s="116">
        <f>compopeinc!AZ57</f>
        <v>9.9285842708610921E-4</v>
      </c>
      <c r="M65" s="116">
        <f>compopeinc!BA57</f>
        <v>1.1370731849863649E-3</v>
      </c>
      <c r="N65" s="116">
        <f>compopeinc!BB57</f>
        <v>1.1978793582222826E-3</v>
      </c>
      <c r="O65" s="116">
        <f>compopeinc!BC57</f>
        <v>7.363589733673108E-4</v>
      </c>
      <c r="P65" s="116">
        <f>compopeinc!BD57</f>
        <v>2.8123094006063222E-3</v>
      </c>
      <c r="Q65" s="194">
        <f>compopeinc!BE57</f>
        <v>2.8801542080319504E-3</v>
      </c>
      <c r="R65" s="117">
        <f>compopeinc!BF57</f>
        <v>1.984346890822053E-2</v>
      </c>
      <c r="S65" s="116">
        <f>compopeinc!BG57</f>
        <v>1.7893755431361975E-2</v>
      </c>
      <c r="T65" s="116">
        <f>compopeinc!BH57</f>
        <v>5.6112505420390524E-5</v>
      </c>
      <c r="U65" s="116">
        <f>compopeinc!BI57</f>
        <v>2.5655900429952396E-4</v>
      </c>
      <c r="V65" s="116">
        <f>compopeinc!BJ57</f>
        <v>2.124102055734992E-4</v>
      </c>
      <c r="W65" s="116">
        <f>compopeinc!BK57</f>
        <v>2.4948447839089787E-4</v>
      </c>
      <c r="X65" s="116">
        <f>compopeinc!BL57</f>
        <v>5.781587696691387E-4</v>
      </c>
      <c r="Y65" s="145">
        <f>compopeinc!BM57</f>
        <v>5.9698882696621015E-4</v>
      </c>
    </row>
    <row r="66" spans="1:25">
      <c r="A66" s="118">
        <v>1969</v>
      </c>
      <c r="B66" s="117">
        <f>compopeinc!AP58</f>
        <v>8.9202771545387805E-2</v>
      </c>
      <c r="C66" s="116">
        <f>compopeinc!AQ58</f>
        <v>5.5507245092928433E-2</v>
      </c>
      <c r="D66" s="116">
        <f>compopeinc!AR58</f>
        <v>3.7990196256296608E-3</v>
      </c>
      <c r="E66" s="116">
        <f>compopeinc!AS58</f>
        <v>2.9712374030616286E-3</v>
      </c>
      <c r="F66" s="116">
        <f>compopeinc!AT58</f>
        <v>4.8502270705910759E-3</v>
      </c>
      <c r="G66" s="116">
        <f>compopeinc!AU58</f>
        <v>1.9761346139498762E-3</v>
      </c>
      <c r="H66" s="116">
        <f>compopeinc!AV58</f>
        <v>9.2481997376894082E-3</v>
      </c>
      <c r="I66" s="194">
        <f>compopeinc!AW58</f>
        <v>1.0850706184214791E-2</v>
      </c>
      <c r="J66" s="117">
        <f>compopeinc!AX58</f>
        <v>4.6096275036688894E-2</v>
      </c>
      <c r="K66" s="116">
        <f>compopeinc!AY58</f>
        <v>3.631480195951959E-2</v>
      </c>
      <c r="L66" s="116">
        <f>compopeinc!AZ58</f>
        <v>1.2921382659339983E-3</v>
      </c>
      <c r="M66" s="116">
        <f>compopeinc!BA58</f>
        <v>1.1162163116019378E-3</v>
      </c>
      <c r="N66" s="116">
        <f>compopeinc!BB58</f>
        <v>1.1567542740150061E-3</v>
      </c>
      <c r="O66" s="116">
        <f>compopeinc!BC58</f>
        <v>6.3397277352653233E-4</v>
      </c>
      <c r="P66" s="116">
        <f>compopeinc!BD58</f>
        <v>2.8063528357802248E-3</v>
      </c>
      <c r="Q66" s="194">
        <f>compopeinc!BE58</f>
        <v>2.7760379063710909E-3</v>
      </c>
      <c r="R66" s="117">
        <f>compopeinc!BF58</f>
        <v>1.8891275045461953E-2</v>
      </c>
      <c r="S66" s="116">
        <f>compopeinc!BG58</f>
        <v>1.6998930127418911E-2</v>
      </c>
      <c r="T66" s="116">
        <f>compopeinc!BH58</f>
        <v>1.2947604672921165E-4</v>
      </c>
      <c r="U66" s="116">
        <f>compopeinc!BI58</f>
        <v>2.5114957615315675E-4</v>
      </c>
      <c r="V66" s="116">
        <f>compopeinc!BJ58</f>
        <v>1.9868111102389405E-4</v>
      </c>
      <c r="W66" s="116">
        <f>compopeinc!BK58</f>
        <v>1.6398297945364345E-4</v>
      </c>
      <c r="X66" s="116">
        <f>compopeinc!BL58</f>
        <v>5.8418904279062406E-4</v>
      </c>
      <c r="Y66" s="145">
        <f>compopeinc!BM58</f>
        <v>5.6486587993239703E-4</v>
      </c>
    </row>
    <row r="67" spans="1:25">
      <c r="A67" s="124">
        <v>1970</v>
      </c>
      <c r="B67" s="123">
        <f>compopeinc!AP59</f>
        <v>8.3862519502872601E-2</v>
      </c>
      <c r="C67" s="122">
        <f>compopeinc!AQ59</f>
        <v>4.9300000512055527E-2</v>
      </c>
      <c r="D67" s="122">
        <f>compopeinc!AR59</f>
        <v>4.3338878139827309E-3</v>
      </c>
      <c r="E67" s="122">
        <f>compopeinc!AS59</f>
        <v>3.1094660406868024E-3</v>
      </c>
      <c r="F67" s="122">
        <f>compopeinc!AT59</f>
        <v>5.1766518192132962E-3</v>
      </c>
      <c r="G67" s="122">
        <f>compopeinc!AU59</f>
        <v>1.6183833516808018E-3</v>
      </c>
      <c r="H67" s="122">
        <f>compopeinc!AV59</f>
        <v>8.8905519455391036E-3</v>
      </c>
      <c r="I67" s="196">
        <f>compopeinc!AW59</f>
        <v>1.1433578814866436E-2</v>
      </c>
      <c r="J67" s="123">
        <f>compopeinc!AX59</f>
        <v>4.1873670750646852E-2</v>
      </c>
      <c r="K67" s="122">
        <f>compopeinc!AY59</f>
        <v>3.1765904638502096E-2</v>
      </c>
      <c r="L67" s="122">
        <f>compopeinc!AZ59</f>
        <v>1.6176468492384859E-3</v>
      </c>
      <c r="M67" s="122">
        <f>compopeinc!BA59</f>
        <v>1.1378691707887808E-3</v>
      </c>
      <c r="N67" s="122">
        <f>compopeinc!BB59</f>
        <v>1.2914196939060368E-3</v>
      </c>
      <c r="O67" s="122">
        <f>compopeinc!BC59</f>
        <v>3.996363372935146E-4</v>
      </c>
      <c r="P67" s="122">
        <f>compopeinc!BD59</f>
        <v>2.6229542433282276E-3</v>
      </c>
      <c r="Q67" s="196">
        <f>compopeinc!BE59</f>
        <v>3.0382402033354234E-3</v>
      </c>
      <c r="R67" s="123">
        <f>compopeinc!BF59</f>
        <v>1.6396674822317436E-2</v>
      </c>
      <c r="S67" s="122">
        <f>compopeinc!BG59</f>
        <v>1.4476620568736347E-2</v>
      </c>
      <c r="T67" s="122">
        <f>compopeinc!BH59</f>
        <v>2.3487021820162038E-4</v>
      </c>
      <c r="U67" s="122">
        <f>compopeinc!BI59</f>
        <v>2.6150971757506344E-4</v>
      </c>
      <c r="V67" s="122">
        <f>compopeinc!BJ59</f>
        <v>2.3681088784203194E-4</v>
      </c>
      <c r="W67" s="122">
        <f>compopeinc!BK59</f>
        <v>5.7826329390135947E-5</v>
      </c>
      <c r="X67" s="122">
        <f>compopeinc!BL59</f>
        <v>5.0866706656831062E-4</v>
      </c>
      <c r="Y67" s="183">
        <f>compopeinc!BM59</f>
        <v>6.2036963998821169E-4</v>
      </c>
    </row>
    <row r="68" spans="1:25">
      <c r="A68" s="118">
        <v>1971</v>
      </c>
      <c r="B68" s="117">
        <f>compopeinc!AP60</f>
        <v>8.3692686319409404E-2</v>
      </c>
      <c r="C68" s="116">
        <f>compopeinc!AQ60</f>
        <v>4.8889848273617732E-2</v>
      </c>
      <c r="D68" s="116">
        <f>compopeinc!AR60</f>
        <v>4.2585003759238209E-3</v>
      </c>
      <c r="E68" s="116">
        <f>compopeinc!AS60</f>
        <v>3.0393174902905735E-3</v>
      </c>
      <c r="F68" s="116">
        <f>compopeinc!AT60</f>
        <v>5.3742456535908383E-3</v>
      </c>
      <c r="G68" s="116">
        <f>compopeinc!AU60</f>
        <v>1.3595055993411982E-3</v>
      </c>
      <c r="H68" s="116">
        <f>compopeinc!AV60</f>
        <v>8.9111195052847848E-3</v>
      </c>
      <c r="I68" s="194">
        <f>compopeinc!AW60</f>
        <v>1.1860151458299462E-2</v>
      </c>
      <c r="J68" s="117">
        <f>compopeinc!AX60</f>
        <v>4.1502360163576668E-2</v>
      </c>
      <c r="K68" s="116">
        <f>compopeinc!AY60</f>
        <v>3.1048314844102986E-2</v>
      </c>
      <c r="L68" s="116">
        <f>compopeinc!AZ60</f>
        <v>1.5993964002913898E-3</v>
      </c>
      <c r="M68" s="116">
        <f>compopeinc!BA60</f>
        <v>1.1215283966628528E-3</v>
      </c>
      <c r="N68" s="116">
        <f>compopeinc!BB60</f>
        <v>1.4444316295134088E-3</v>
      </c>
      <c r="O68" s="116">
        <f>compopeinc!BC60</f>
        <v>3.0991773034562604E-4</v>
      </c>
      <c r="P68" s="116">
        <f>compopeinc!BD60</f>
        <v>2.5982850495269859E-3</v>
      </c>
      <c r="Q68" s="194">
        <f>compopeinc!BE60</f>
        <v>3.38048670018588E-3</v>
      </c>
      <c r="R68" s="117">
        <f>compopeinc!BF60</f>
        <v>1.6112785211589653E-2</v>
      </c>
      <c r="S68" s="116">
        <f>compopeinc!BG60</f>
        <v>1.4137241549406031E-2</v>
      </c>
      <c r="T68" s="116">
        <f>compopeinc!BH60</f>
        <v>2.0435145738184081E-4</v>
      </c>
      <c r="U68" s="116">
        <f>compopeinc!BI60</f>
        <v>2.5634407187976357E-4</v>
      </c>
      <c r="V68" s="116">
        <f>compopeinc!BJ60</f>
        <v>2.7937633250201829E-4</v>
      </c>
      <c r="W68" s="116">
        <f>compopeinc!BK60</f>
        <v>1.49060097752618E-5</v>
      </c>
      <c r="X68" s="116">
        <f>compopeinc!BL60</f>
        <v>5.1575260272935706E-4</v>
      </c>
      <c r="Y68" s="145">
        <f>compopeinc!BM60</f>
        <v>7.0481355800492546E-4</v>
      </c>
    </row>
    <row r="69" spans="1:25">
      <c r="A69" s="118">
        <v>1972</v>
      </c>
      <c r="B69" s="117">
        <f>compopeinc!AP61</f>
        <v>8.3298266321435221E-2</v>
      </c>
      <c r="C69" s="116">
        <f>compopeinc!AQ61</f>
        <v>4.8258809274579553E-2</v>
      </c>
      <c r="D69" s="116">
        <f>compopeinc!AR61</f>
        <v>3.9221243867649828E-3</v>
      </c>
      <c r="E69" s="116">
        <f>compopeinc!AS61</f>
        <v>2.9443568115244331E-3</v>
      </c>
      <c r="F69" s="116">
        <f>compopeinc!AT61</f>
        <v>5.4136539306653703E-3</v>
      </c>
      <c r="G69" s="116">
        <f>compopeinc!AU61</f>
        <v>1.4612096019128917E-3</v>
      </c>
      <c r="H69" s="116">
        <f>compopeinc!AV61</f>
        <v>9.2088904429525678E-3</v>
      </c>
      <c r="I69" s="194">
        <f>compopeinc!AW61</f>
        <v>1.2089224678206412E-2</v>
      </c>
      <c r="J69" s="117">
        <f>compopeinc!AX61</f>
        <v>4.0883950866373198E-2</v>
      </c>
      <c r="K69" s="116">
        <f>compopeinc!AY61</f>
        <v>3.0189975306878003E-2</v>
      </c>
      <c r="L69" s="116">
        <f>compopeinc!AZ61</f>
        <v>1.4548863715498333E-3</v>
      </c>
      <c r="M69" s="116">
        <f>compopeinc!BA61</f>
        <v>1.1151551242890593E-3</v>
      </c>
      <c r="N69" s="116">
        <f>compopeinc!BB61</f>
        <v>1.5037124134196017E-3</v>
      </c>
      <c r="O69" s="116">
        <f>compopeinc!BC61</f>
        <v>3.6174008090813175E-4</v>
      </c>
      <c r="P69" s="116">
        <f>compopeinc!BD61</f>
        <v>2.6891550233400564E-3</v>
      </c>
      <c r="Q69" s="194">
        <f>compopeinc!BE61</f>
        <v>3.5693257850312496E-3</v>
      </c>
      <c r="R69" s="117">
        <f>compopeinc!BF61</f>
        <v>1.5661845305658062E-2</v>
      </c>
      <c r="S69" s="116">
        <f>compopeinc!BG61</f>
        <v>1.3608653469335562E-2</v>
      </c>
      <c r="T69" s="116">
        <f>compopeinc!BH61</f>
        <v>1.9146875750028025E-4</v>
      </c>
      <c r="U69" s="116">
        <f>compopeinc!BI61</f>
        <v>2.492164603431627E-4</v>
      </c>
      <c r="V69" s="116">
        <f>compopeinc!BJ61</f>
        <v>2.8769812680520059E-4</v>
      </c>
      <c r="W69" s="116">
        <f>compopeinc!BK61</f>
        <v>3.8629618567732896E-5</v>
      </c>
      <c r="X69" s="116">
        <f>compopeinc!BL61</f>
        <v>5.2661313621987945E-4</v>
      </c>
      <c r="Y69" s="145">
        <f>compopeinc!BM61</f>
        <v>7.5956537900972857E-4</v>
      </c>
    </row>
    <row r="70" spans="1:25">
      <c r="A70" s="118">
        <v>1973</v>
      </c>
      <c r="B70" s="117">
        <f>compopeinc!AP62</f>
        <v>8.1381488688293757E-2</v>
      </c>
      <c r="C70" s="116">
        <f>compopeinc!AQ62</f>
        <v>4.455566303258978E-2</v>
      </c>
      <c r="D70" s="116">
        <f>compopeinc!AR62</f>
        <v>4.4604708437263035E-3</v>
      </c>
      <c r="E70" s="116">
        <f>compopeinc!AS62</f>
        <v>2.6320961512310763E-3</v>
      </c>
      <c r="F70" s="116">
        <f>compopeinc!AT62</f>
        <v>5.7976479839212461E-3</v>
      </c>
      <c r="G70" s="116">
        <f>compopeinc!AU62</f>
        <v>1.6573700093744856E-3</v>
      </c>
      <c r="H70" s="116">
        <f>compopeinc!AV62</f>
        <v>9.3322770816015779E-3</v>
      </c>
      <c r="I70" s="194">
        <f>compopeinc!AW62</f>
        <v>1.2945963450168451E-2</v>
      </c>
      <c r="J70" s="117">
        <f>compopeinc!AX62</f>
        <v>3.9038539858438526E-2</v>
      </c>
      <c r="K70" s="116">
        <f>compopeinc!AY62</f>
        <v>2.7513331153165621E-2</v>
      </c>
      <c r="L70" s="116">
        <f>compopeinc!AZ62</f>
        <v>1.7414228741922532E-3</v>
      </c>
      <c r="M70" s="116">
        <f>compopeinc!BA62</f>
        <v>9.8389377026224809E-4</v>
      </c>
      <c r="N70" s="116">
        <f>compopeinc!BB62</f>
        <v>1.6606582802744586E-3</v>
      </c>
      <c r="O70" s="116">
        <f>compopeinc!BC62</f>
        <v>4.2649446945060271E-4</v>
      </c>
      <c r="P70" s="116">
        <f>compopeinc!BD62</f>
        <v>2.7330939454119482E-3</v>
      </c>
      <c r="Q70" s="194">
        <f>compopeinc!BE62</f>
        <v>3.9796437539093253E-3</v>
      </c>
      <c r="R70" s="117">
        <f>compopeinc!BF62</f>
        <v>1.4274762325385382E-2</v>
      </c>
      <c r="S70" s="116">
        <f>compopeinc!BG62</f>
        <v>1.1968688231076217E-2</v>
      </c>
      <c r="T70" s="116">
        <f>compopeinc!BH62</f>
        <v>3.4243875065686981E-4</v>
      </c>
      <c r="U70" s="116">
        <f>compopeinc!BI62</f>
        <v>2.2715424089012837E-4</v>
      </c>
      <c r="V70" s="116">
        <f>compopeinc!BJ62</f>
        <v>3.2178462264042157E-4</v>
      </c>
      <c r="W70" s="116">
        <f>compopeinc!BK62</f>
        <v>5.764887789560534E-5</v>
      </c>
      <c r="X70" s="116">
        <f>compopeinc!BL62</f>
        <v>4.9548997390333894E-4</v>
      </c>
      <c r="Y70" s="145">
        <f>compopeinc!BM62</f>
        <v>8.6155706748744065E-4</v>
      </c>
    </row>
    <row r="71" spans="1:25">
      <c r="A71" s="118">
        <v>1974</v>
      </c>
      <c r="B71" s="117">
        <f>compopeinc!AP63</f>
        <v>7.8684442700819091E-2</v>
      </c>
      <c r="C71" s="116">
        <f>compopeinc!AQ63</f>
        <v>3.9362326372136804E-2</v>
      </c>
      <c r="D71" s="116">
        <f>compopeinc!AR63</f>
        <v>5.2132193817453244E-3</v>
      </c>
      <c r="E71" s="116">
        <f>compopeinc!AS63</f>
        <v>2.5485062982487125E-3</v>
      </c>
      <c r="F71" s="116">
        <f>compopeinc!AT63</f>
        <v>6.2548708158566505E-3</v>
      </c>
      <c r="G71" s="116">
        <f>compopeinc!AU63</f>
        <v>1.7223845907274116E-3</v>
      </c>
      <c r="H71" s="116">
        <f>compopeinc!AV63</f>
        <v>1.0069693530249583E-2</v>
      </c>
      <c r="I71" s="194">
        <f>compopeinc!AW63</f>
        <v>1.3513437839080213E-2</v>
      </c>
      <c r="J71" s="117">
        <f>compopeinc!AX63</f>
        <v>3.7270604864204415E-2</v>
      </c>
      <c r="K71" s="116">
        <f>compopeinc!AY63</f>
        <v>2.4376542465136732E-2</v>
      </c>
      <c r="L71" s="116">
        <f>compopeinc!AZ63</f>
        <v>2.1728737484371392E-3</v>
      </c>
      <c r="M71" s="116">
        <f>compopeinc!BA63</f>
        <v>9.3753270828768245E-4</v>
      </c>
      <c r="N71" s="116">
        <f>compopeinc!BB63</f>
        <v>1.9333297562939735E-3</v>
      </c>
      <c r="O71" s="116">
        <f>compopeinc!BC63</f>
        <v>4.6538795661325871E-4</v>
      </c>
      <c r="P71" s="116">
        <f>compopeinc!BD63</f>
        <v>2.9931057148717068E-3</v>
      </c>
      <c r="Q71" s="194">
        <f>compopeinc!BE63</f>
        <v>4.3918317400700605E-3</v>
      </c>
      <c r="R71" s="117">
        <f>compopeinc!BF63</f>
        <v>1.3258590208465648E-2</v>
      </c>
      <c r="S71" s="116">
        <f>compopeinc!BG63</f>
        <v>1.0572744637191068E-2</v>
      </c>
      <c r="T71" s="116">
        <f>compopeinc!BH63</f>
        <v>4.7394110261294122E-4</v>
      </c>
      <c r="U71" s="116">
        <f>compopeinc!BI63</f>
        <v>2.1178445919624981E-4</v>
      </c>
      <c r="V71" s="116">
        <f>compopeinc!BJ63</f>
        <v>4.2238044871302022E-4</v>
      </c>
      <c r="W71" s="116">
        <f>compopeinc!BK63</f>
        <v>2.0476360167251998E-5</v>
      </c>
      <c r="X71" s="116">
        <f>compopeinc!BL63</f>
        <v>5.2303610124474474E-4</v>
      </c>
      <c r="Y71" s="145">
        <f>compopeinc!BM63</f>
        <v>1.0342265786585194E-3</v>
      </c>
    </row>
    <row r="72" spans="1:25">
      <c r="A72" s="118">
        <v>1975</v>
      </c>
      <c r="B72" s="117">
        <f>compopeinc!AP64</f>
        <v>7.7275200054515381E-2</v>
      </c>
      <c r="C72" s="116">
        <f>compopeinc!AQ64</f>
        <v>3.7953843800882153E-2</v>
      </c>
      <c r="D72" s="116">
        <f>compopeinc!AR64</f>
        <v>5.0622983635710984E-3</v>
      </c>
      <c r="E72" s="116">
        <f>compopeinc!AS64</f>
        <v>2.5487215495791286E-3</v>
      </c>
      <c r="F72" s="116">
        <f>compopeinc!AT64</f>
        <v>6.3142001907673757E-3</v>
      </c>
      <c r="G72" s="116">
        <f>compopeinc!AU64</f>
        <v>1.4560572229391508E-3</v>
      </c>
      <c r="H72" s="116">
        <f>compopeinc!AV64</f>
        <v>1.0229878972950192E-2</v>
      </c>
      <c r="I72" s="194">
        <f>compopeinc!AW64</f>
        <v>1.3710195629449317E-2</v>
      </c>
      <c r="J72" s="117">
        <f>compopeinc!AX64</f>
        <v>3.6390100430807593E-2</v>
      </c>
      <c r="K72" s="116">
        <f>compopeinc!AY64</f>
        <v>2.3142461924193697E-2</v>
      </c>
      <c r="L72" s="116">
        <f>compopeinc!AZ64</f>
        <v>2.0377818641135895E-3</v>
      </c>
      <c r="M72" s="116">
        <f>compopeinc!BA64</f>
        <v>9.3381614472598767E-4</v>
      </c>
      <c r="N72" s="116">
        <f>compopeinc!BB64</f>
        <v>2.0469619109295769E-3</v>
      </c>
      <c r="O72" s="116">
        <f>compopeinc!BC64</f>
        <v>4.1284817620451279E-4</v>
      </c>
      <c r="P72" s="116">
        <f>compopeinc!BD64</f>
        <v>3.1024100898973009E-3</v>
      </c>
      <c r="Q72" s="194">
        <f>compopeinc!BE64</f>
        <v>4.7138190656627272E-3</v>
      </c>
      <c r="R72" s="117">
        <f>compopeinc!BF64</f>
        <v>1.3053865599005121E-2</v>
      </c>
      <c r="S72" s="116">
        <f>compopeinc!BG64</f>
        <v>1.0224122961405149E-2</v>
      </c>
      <c r="T72" s="116">
        <f>compopeinc!BH64</f>
        <v>4.4339748040393332E-4</v>
      </c>
      <c r="U72" s="116">
        <f>compopeinc!BI64</f>
        <v>2.1622000893547195E-4</v>
      </c>
      <c r="V72" s="116">
        <f>compopeinc!BJ64</f>
        <v>4.7481128626325144E-4</v>
      </c>
      <c r="W72" s="116">
        <f>compopeinc!BK64</f>
        <v>-5.8499338165285172E-5</v>
      </c>
      <c r="X72" s="116">
        <f>compopeinc!BL64</f>
        <v>5.7043381275678913E-4</v>
      </c>
      <c r="Y72" s="145">
        <f>compopeinc!BM64</f>
        <v>1.1833795462806856E-3</v>
      </c>
    </row>
    <row r="73" spans="1:25">
      <c r="A73" s="118">
        <v>1976</v>
      </c>
      <c r="B73" s="117">
        <f>compopeinc!AP65</f>
        <v>7.7471235361066704E-2</v>
      </c>
      <c r="C73" s="116">
        <f>compopeinc!AQ65</f>
        <v>3.9646968683891552E-2</v>
      </c>
      <c r="D73" s="116">
        <f>compopeinc!AR65</f>
        <v>4.455234208584658E-3</v>
      </c>
      <c r="E73" s="116">
        <f>compopeinc!AS65</f>
        <v>2.4465191795186802E-3</v>
      </c>
      <c r="F73" s="116">
        <f>compopeinc!AT65</f>
        <v>6.0720253247190858E-3</v>
      </c>
      <c r="G73" s="116">
        <f>compopeinc!AU65</f>
        <v>1.4689367091574547E-3</v>
      </c>
      <c r="H73" s="116">
        <f>compopeinc!AV65</f>
        <v>1.0478430362467209E-2</v>
      </c>
      <c r="I73" s="194">
        <f>compopeinc!AW65</f>
        <v>1.2903118908113347E-2</v>
      </c>
      <c r="J73" s="117">
        <f>compopeinc!AX65</f>
        <v>3.6509202051004053E-2</v>
      </c>
      <c r="K73" s="116">
        <f>compopeinc!AY65</f>
        <v>2.3952684054156959E-2</v>
      </c>
      <c r="L73" s="116">
        <f>compopeinc!AZ65</f>
        <v>1.6973701002941976E-3</v>
      </c>
      <c r="M73" s="116">
        <f>compopeinc!BA65</f>
        <v>9.2280923438249163E-4</v>
      </c>
      <c r="N73" s="116">
        <f>compopeinc!BB65</f>
        <v>2.0086143350586706E-3</v>
      </c>
      <c r="O73" s="116">
        <f>compopeinc!BC65</f>
        <v>2.8696253552458494E-4</v>
      </c>
      <c r="P73" s="116">
        <f>compopeinc!BD65</f>
        <v>3.2282114086018003E-3</v>
      </c>
      <c r="Q73" s="194">
        <f>compopeinc!BE65</f>
        <v>4.412548837522394E-3</v>
      </c>
      <c r="R73" s="117">
        <f>compopeinc!BF65</f>
        <v>1.3308190381742691E-2</v>
      </c>
      <c r="S73" s="116">
        <f>compopeinc!BG65</f>
        <v>1.0598348829533845E-2</v>
      </c>
      <c r="T73" s="116">
        <f>compopeinc!BH65</f>
        <v>3.5792990103772804E-4</v>
      </c>
      <c r="U73" s="116">
        <f>compopeinc!BI65</f>
        <v>2.2122564382525236E-4</v>
      </c>
      <c r="V73" s="116">
        <f>compopeinc!BJ65</f>
        <v>4.767232523747683E-4</v>
      </c>
      <c r="W73" s="116">
        <f>compopeinc!BK65</f>
        <v>-4.4432483351082599E-5</v>
      </c>
      <c r="X73" s="116">
        <f>compopeinc!BL65</f>
        <v>6.0337234665453062E-4</v>
      </c>
      <c r="Y73" s="145">
        <f>compopeinc!BM65</f>
        <v>1.095023347077922E-3</v>
      </c>
    </row>
    <row r="74" spans="1:25">
      <c r="A74" s="118">
        <v>1977</v>
      </c>
      <c r="B74" s="117">
        <f>compopeinc!AP66</f>
        <v>7.8824485085002394E-2</v>
      </c>
      <c r="C74" s="116">
        <f>compopeinc!AQ66</f>
        <v>4.0860094487706056E-2</v>
      </c>
      <c r="D74" s="116">
        <f>compopeinc!AR66</f>
        <v>4.2523974333489815E-3</v>
      </c>
      <c r="E74" s="116">
        <f>compopeinc!AS66</f>
        <v>2.4347774701816149E-3</v>
      </c>
      <c r="F74" s="116">
        <f>compopeinc!AT66</f>
        <v>5.9869435173693711E-3</v>
      </c>
      <c r="G74" s="116">
        <f>compopeinc!AU66</f>
        <v>1.7844987775139948E-3</v>
      </c>
      <c r="H74" s="116">
        <f>compopeinc!AV66</f>
        <v>1.0806268979143437E-2</v>
      </c>
      <c r="I74" s="194">
        <f>compopeinc!AW66</f>
        <v>1.2699503704031034E-2</v>
      </c>
      <c r="J74" s="117">
        <f>compopeinc!AX66</f>
        <v>3.7398399133940607E-2</v>
      </c>
      <c r="K74" s="116">
        <f>compopeinc!AY66</f>
        <v>2.4705190401876524E-2</v>
      </c>
      <c r="L74" s="116">
        <f>compopeinc!AZ66</f>
        <v>1.6414997884245763E-3</v>
      </c>
      <c r="M74" s="116">
        <f>compopeinc!BA66</f>
        <v>9.4548930612324902E-4</v>
      </c>
      <c r="N74" s="116">
        <f>compopeinc!BB66</f>
        <v>2.0173176817538875E-3</v>
      </c>
      <c r="O74" s="116">
        <f>compopeinc!BC66</f>
        <v>3.9289554666560334E-4</v>
      </c>
      <c r="P74" s="116">
        <f>compopeinc!BD66</f>
        <v>3.3093058322949008E-3</v>
      </c>
      <c r="Q74" s="194">
        <f>compopeinc!BE66</f>
        <v>4.3866983092604277E-3</v>
      </c>
      <c r="R74" s="117">
        <f>compopeinc!BF66</f>
        <v>1.3703256057256752E-2</v>
      </c>
      <c r="S74" s="116">
        <f>compopeinc!BG66</f>
        <v>1.0945431579821549E-2</v>
      </c>
      <c r="T74" s="116">
        <f>compopeinc!BH66</f>
        <v>3.4815728827899278E-4</v>
      </c>
      <c r="U74" s="116">
        <f>compopeinc!BI66</f>
        <v>2.2709762457040681E-4</v>
      </c>
      <c r="V74" s="116">
        <f>compopeinc!BJ66</f>
        <v>4.8395517152897667E-4</v>
      </c>
      <c r="W74" s="116">
        <f>compopeinc!BK66</f>
        <v>-9.1761231318918438E-7</v>
      </c>
      <c r="X74" s="116">
        <f>compopeinc!BL66</f>
        <v>6.0993667833271622E-4</v>
      </c>
      <c r="Y74" s="145">
        <f>compopeinc!BM66</f>
        <v>1.0895951592889484E-3</v>
      </c>
    </row>
    <row r="75" spans="1:25">
      <c r="A75" s="118">
        <v>1978</v>
      </c>
      <c r="B75" s="117">
        <f>compopeinc!AP67</f>
        <v>7.979554366111552E-2</v>
      </c>
      <c r="C75" s="116">
        <f>compopeinc!AQ67</f>
        <v>4.0201820946852575E-2</v>
      </c>
      <c r="D75" s="116">
        <f>compopeinc!AR67</f>
        <v>4.5804210958591777E-3</v>
      </c>
      <c r="E75" s="116">
        <f>compopeinc!AS67</f>
        <v>2.1921936695216324E-3</v>
      </c>
      <c r="F75" s="116">
        <f>compopeinc!AT67</f>
        <v>6.0508672470111612E-3</v>
      </c>
      <c r="G75" s="116">
        <f>compopeinc!AU67</f>
        <v>2.2116262324169381E-3</v>
      </c>
      <c r="H75" s="116">
        <f>compopeinc!AV67</f>
        <v>1.1364323216290389E-2</v>
      </c>
      <c r="I75" s="194">
        <f>compopeinc!AW67</f>
        <v>1.3194291592376261E-2</v>
      </c>
      <c r="J75" s="117">
        <f>compopeinc!AX67</f>
        <v>3.8442759146158911E-2</v>
      </c>
      <c r="K75" s="116">
        <f>compopeinc!AY67</f>
        <v>2.4691283245545693E-2</v>
      </c>
      <c r="L75" s="116">
        <f>compopeinc!AZ67</f>
        <v>1.8244423803143979E-3</v>
      </c>
      <c r="M75" s="116">
        <f>compopeinc!BA67</f>
        <v>8.6099809701234941E-4</v>
      </c>
      <c r="N75" s="116">
        <f>compopeinc!BB67</f>
        <v>2.1213743300060807E-3</v>
      </c>
      <c r="O75" s="116">
        <f>compopeinc!BC67</f>
        <v>5.719880046141507E-4</v>
      </c>
      <c r="P75" s="116">
        <f>compopeinc!BD67</f>
        <v>3.5428730519602943E-3</v>
      </c>
      <c r="Q75" s="194">
        <f>compopeinc!BE67</f>
        <v>4.829799257234672E-3</v>
      </c>
      <c r="R75" s="117">
        <f>compopeinc!BF67</f>
        <v>1.4278501075147165E-2</v>
      </c>
      <c r="S75" s="116">
        <f>compopeinc!BG67</f>
        <v>1.1080424432147106E-2</v>
      </c>
      <c r="T75" s="116">
        <f>compopeinc!BH67</f>
        <v>4.3528021110190497E-4</v>
      </c>
      <c r="U75" s="116">
        <f>compopeinc!BI67</f>
        <v>2.0733437003191374E-4</v>
      </c>
      <c r="V75" s="116">
        <f>compopeinc!BJ67</f>
        <v>5.3965368349884462E-4</v>
      </c>
      <c r="W75" s="116">
        <f>compopeinc!BK67</f>
        <v>7.0831887010448056E-5</v>
      </c>
      <c r="X75" s="116">
        <f>compopeinc!BL67</f>
        <v>6.5698344560112651E-4</v>
      </c>
      <c r="Y75" s="145">
        <f>compopeinc!BM67</f>
        <v>1.2879929592952536E-3</v>
      </c>
    </row>
    <row r="76" spans="1:25">
      <c r="A76" s="121">
        <v>1979</v>
      </c>
      <c r="B76" s="120">
        <f>compopeinc!AP68</f>
        <v>8.3771966397762299E-2</v>
      </c>
      <c r="C76" s="119">
        <f>compopeinc!AQ68</f>
        <v>4.0644480416333319E-2</v>
      </c>
      <c r="D76" s="119">
        <f>compopeinc!AR68</f>
        <v>5.2982698586227298E-3</v>
      </c>
      <c r="E76" s="119">
        <f>compopeinc!AS68</f>
        <v>2.0441159608568871E-3</v>
      </c>
      <c r="F76" s="119">
        <f>compopeinc!AT68</f>
        <v>6.338093320821336E-3</v>
      </c>
      <c r="G76" s="119">
        <f>compopeinc!AU68</f>
        <v>2.621234463562965E-3</v>
      </c>
      <c r="H76" s="119">
        <f>compopeinc!AV68</f>
        <v>1.214389619713281E-2</v>
      </c>
      <c r="I76" s="195">
        <f>compopeinc!AW68</f>
        <v>1.4681878329837581E-2</v>
      </c>
      <c r="J76" s="120">
        <f>compopeinc!AX68</f>
        <v>4.214160144329071E-2</v>
      </c>
      <c r="K76" s="119">
        <f>compopeinc!AY68</f>
        <v>2.6254775972933193E-2</v>
      </c>
      <c r="L76" s="119">
        <f>compopeinc!AZ68</f>
        <v>2.0926417311044544E-3</v>
      </c>
      <c r="M76" s="119">
        <f>compopeinc!BA68</f>
        <v>8.22062146954591E-4</v>
      </c>
      <c r="N76" s="119">
        <f>compopeinc!BB68</f>
        <v>2.359886248773931E-3</v>
      </c>
      <c r="O76" s="119">
        <f>compopeinc!BC68</f>
        <v>7.6703529254031099E-4</v>
      </c>
      <c r="P76" s="119">
        <f>compopeinc!BD68</f>
        <v>3.8698931939035617E-3</v>
      </c>
      <c r="Q76" s="195">
        <f>compopeinc!BE68</f>
        <v>5.9753060487119716E-3</v>
      </c>
      <c r="R76" s="120">
        <f>compopeinc!BF68</f>
        <v>1.6843352466821671E-2</v>
      </c>
      <c r="S76" s="119">
        <f>compopeinc!BG68</f>
        <v>1.284151034518473E-2</v>
      </c>
      <c r="T76" s="119">
        <f>compopeinc!BH68</f>
        <v>4.7522303197248747E-4</v>
      </c>
      <c r="U76" s="119">
        <f>compopeinc!BI68</f>
        <v>1.9612549061227971E-4</v>
      </c>
      <c r="V76" s="119">
        <f>compopeinc!BJ68</f>
        <v>6.6024231947025256E-4</v>
      </c>
      <c r="W76" s="119">
        <f>compopeinc!BK68</f>
        <v>1.3705351207192717E-4</v>
      </c>
      <c r="X76" s="119">
        <f>compopeinc!BL68</f>
        <v>7.3488597349595682E-4</v>
      </c>
      <c r="Y76" s="149">
        <f>compopeinc!BM68</f>
        <v>1.7983114635661008E-3</v>
      </c>
    </row>
    <row r="77" spans="1:25">
      <c r="A77" s="118">
        <v>1980</v>
      </c>
      <c r="B77" s="117">
        <f>compopeinc!AP69</f>
        <v>7.9187549650669098E-2</v>
      </c>
      <c r="C77" s="116">
        <f>compopeinc!AQ69</f>
        <v>3.363699928132563E-2</v>
      </c>
      <c r="D77" s="116">
        <f>compopeinc!AR69</f>
        <v>6.3241570642960324E-3</v>
      </c>
      <c r="E77" s="116">
        <f>compopeinc!AS69</f>
        <v>2.2304783428468179E-3</v>
      </c>
      <c r="F77" s="116">
        <f>compopeinc!AT69</f>
        <v>6.1921702682364993E-3</v>
      </c>
      <c r="G77" s="116">
        <f>compopeinc!AU69</f>
        <v>2.7297863007757035E-3</v>
      </c>
      <c r="H77" s="116">
        <f>compopeinc!AV69</f>
        <v>1.3834340738799692E-2</v>
      </c>
      <c r="I77" s="194">
        <f>compopeinc!AW69</f>
        <v>1.4239620569063534E-2</v>
      </c>
      <c r="J77" s="117">
        <f>compopeinc!AX69</f>
        <v>3.8676150143146515E-2</v>
      </c>
      <c r="K77" s="116">
        <f>compopeinc!AY69</f>
        <v>2.1593100330452634E-2</v>
      </c>
      <c r="L77" s="116">
        <f>compopeinc!AZ69</f>
        <v>2.6476676481113322E-3</v>
      </c>
      <c r="M77" s="116">
        <f>compopeinc!BA69</f>
        <v>8.8320171066586092E-4</v>
      </c>
      <c r="N77" s="116">
        <f>compopeinc!BB69</f>
        <v>2.3719693272361508E-3</v>
      </c>
      <c r="O77" s="116">
        <f>compopeinc!BC69</f>
        <v>7.1703240499699453E-4</v>
      </c>
      <c r="P77" s="116">
        <f>compopeinc!BD69</f>
        <v>4.5169720505605316E-3</v>
      </c>
      <c r="Q77" s="194">
        <f>compopeinc!BE69</f>
        <v>5.9462072072916251E-3</v>
      </c>
      <c r="R77" s="117">
        <f>compopeinc!BF69</f>
        <v>1.4333096332848072E-2</v>
      </c>
      <c r="S77" s="116">
        <f>compopeinc!BG69</f>
        <v>9.8978230019115872E-3</v>
      </c>
      <c r="T77" s="116">
        <f>compopeinc!BH69</f>
        <v>6.8936349254278121E-4</v>
      </c>
      <c r="U77" s="116">
        <f>compopeinc!BI69</f>
        <v>2.1410003299618201E-4</v>
      </c>
      <c r="V77" s="116">
        <f>compopeinc!BJ69</f>
        <v>6.9586209886237716E-4</v>
      </c>
      <c r="W77" s="116">
        <f>compopeinc!BK69</f>
        <v>9.3589424322033742E-5</v>
      </c>
      <c r="X77" s="116">
        <f>compopeinc!BL69</f>
        <v>8.8229228138911472E-4</v>
      </c>
      <c r="Y77" s="145">
        <f>compopeinc!BM69</f>
        <v>1.8600654946885138E-3</v>
      </c>
    </row>
    <row r="78" spans="1:25">
      <c r="A78" s="118">
        <v>1981</v>
      </c>
      <c r="B78" s="117">
        <f>compopeinc!AP70</f>
        <v>8.2038693130016327E-2</v>
      </c>
      <c r="C78" s="116">
        <f>compopeinc!AQ70</f>
        <v>3.3649243201761617E-2</v>
      </c>
      <c r="D78" s="116">
        <f>compopeinc!AR70</f>
        <v>7.6129127215789193E-3</v>
      </c>
      <c r="E78" s="116">
        <f>compopeinc!AS70</f>
        <v>2.7281513629298223E-3</v>
      </c>
      <c r="F78" s="116">
        <f>compopeinc!AT70</f>
        <v>6.4120140780776552E-3</v>
      </c>
      <c r="G78" s="116">
        <f>compopeinc!AU70</f>
        <v>3.1472898890926256E-3</v>
      </c>
      <c r="H78" s="116">
        <f>compopeinc!AV70</f>
        <v>1.3788447124175495E-2</v>
      </c>
      <c r="I78" s="194">
        <f>compopeinc!AW70</f>
        <v>1.4700638315803823E-2</v>
      </c>
      <c r="J78" s="117">
        <f>compopeinc!AX70</f>
        <v>4.0885563939809799E-2</v>
      </c>
      <c r="K78" s="116">
        <f>compopeinc!AY70</f>
        <v>2.2032453980008627E-2</v>
      </c>
      <c r="L78" s="116">
        <f>compopeinc!AZ70</f>
        <v>3.2775923772331806E-3</v>
      </c>
      <c r="M78" s="116">
        <f>compopeinc!BA70</f>
        <v>1.1557268650455453E-3</v>
      </c>
      <c r="N78" s="116">
        <f>compopeinc!BB70</f>
        <v>2.6840379999454999E-3</v>
      </c>
      <c r="O78" s="116">
        <f>compopeinc!BC70</f>
        <v>8.2085737362309734E-4</v>
      </c>
      <c r="P78" s="116">
        <f>compopeinc!BD70</f>
        <v>4.4401450940854802E-3</v>
      </c>
      <c r="Q78" s="194">
        <f>compopeinc!BE70</f>
        <v>6.4747513577462232E-3</v>
      </c>
      <c r="R78" s="117">
        <f>compopeinc!BF70</f>
        <v>1.5386946499347687E-2</v>
      </c>
      <c r="S78" s="116">
        <f>compopeinc!BG70</f>
        <v>1.0218091724590657E-2</v>
      </c>
      <c r="T78" s="116">
        <f>compopeinc!BH70</f>
        <v>9.6307339355181034E-4</v>
      </c>
      <c r="U78" s="116">
        <f>compopeinc!BI70</f>
        <v>3.2936435780804644E-4</v>
      </c>
      <c r="V78" s="116">
        <f>compopeinc!BJ70</f>
        <v>8.3667365487880322E-4</v>
      </c>
      <c r="W78" s="116">
        <f>compopeinc!BK70</f>
        <v>1.0153914032476826E-4</v>
      </c>
      <c r="X78" s="116">
        <f>compopeinc!BL70</f>
        <v>8.5866886053627401E-4</v>
      </c>
      <c r="Y78" s="145">
        <f>compopeinc!BM70</f>
        <v>2.079536621855854E-3</v>
      </c>
    </row>
    <row r="79" spans="1:25">
      <c r="A79" s="118">
        <v>1982</v>
      </c>
      <c r="B79" s="117">
        <f>compopeinc!AP71</f>
        <v>8.3558857440948486E-2</v>
      </c>
      <c r="C79" s="116">
        <f>compopeinc!AQ71</f>
        <v>3.0053068392240433E-2</v>
      </c>
      <c r="D79" s="116">
        <f>compopeinc!AR71</f>
        <v>8.7648348932858906E-3</v>
      </c>
      <c r="E79" s="116">
        <f>compopeinc!AS71</f>
        <v>2.8877319163151702E-3</v>
      </c>
      <c r="F79" s="116">
        <f>compopeinc!AT71</f>
        <v>6.7985656478218044E-3</v>
      </c>
      <c r="G79" s="116">
        <f>compopeinc!AU71</f>
        <v>4.240017693100227E-3</v>
      </c>
      <c r="H79" s="116">
        <f>compopeinc!AV71</f>
        <v>1.5298158927012724E-2</v>
      </c>
      <c r="I79" s="194">
        <f>compopeinc!AW71</f>
        <v>1.5516481101173167E-2</v>
      </c>
      <c r="J79" s="117">
        <f>compopeinc!AX71</f>
        <v>4.2548462748527527E-2</v>
      </c>
      <c r="K79" s="116">
        <f>compopeinc!AY71</f>
        <v>2.0618831873805515E-2</v>
      </c>
      <c r="L79" s="116">
        <f>compopeinc!AZ71</f>
        <v>3.8160398054315481E-3</v>
      </c>
      <c r="M79" s="116">
        <f>compopeinc!BA71</f>
        <v>1.2894632090562062E-3</v>
      </c>
      <c r="N79" s="116">
        <f>compopeinc!BB71</f>
        <v>3.0031237231547278E-3</v>
      </c>
      <c r="O79" s="116">
        <f>compopeinc!BC71</f>
        <v>1.5173119339473024E-3</v>
      </c>
      <c r="P79" s="116">
        <f>compopeinc!BD71</f>
        <v>4.9865414294954233E-3</v>
      </c>
      <c r="Q79" s="194">
        <f>compopeinc!BE71</f>
        <v>7.3171504557483155E-3</v>
      </c>
      <c r="R79" s="117">
        <f>compopeinc!BF71</f>
        <v>1.608702726662159E-2</v>
      </c>
      <c r="S79" s="116">
        <f>compopeinc!BG71</f>
        <v>1.0123091003548539E-2</v>
      </c>
      <c r="T79" s="116">
        <f>compopeinc!BH71</f>
        <v>1.0920261063294765E-3</v>
      </c>
      <c r="U79" s="116">
        <f>compopeinc!BI71</f>
        <v>3.2041175701096373E-4</v>
      </c>
      <c r="V79" s="116">
        <f>compopeinc!BJ71</f>
        <v>1.0139066059805001E-3</v>
      </c>
      <c r="W79" s="116">
        <f>compopeinc!BK71</f>
        <v>5.7873987995347101E-5</v>
      </c>
      <c r="X79" s="116">
        <f>compopeinc!BL71</f>
        <v>8.8146397777378758E-4</v>
      </c>
      <c r="Y79" s="145">
        <f>compopeinc!BM71</f>
        <v>2.5982538579541305E-3</v>
      </c>
    </row>
    <row r="80" spans="1:25">
      <c r="A80" s="118">
        <v>1983</v>
      </c>
      <c r="B80" s="117">
        <f>compopeinc!AP72</f>
        <v>8.5492856800556183E-2</v>
      </c>
      <c r="C80" s="116">
        <f>compopeinc!AQ72</f>
        <v>3.1879310776681692E-2</v>
      </c>
      <c r="D80" s="116">
        <f>compopeinc!AR72</f>
        <v>8.0809795231544922E-3</v>
      </c>
      <c r="E80" s="116">
        <f>compopeinc!AS72</f>
        <v>2.7416391220962243E-3</v>
      </c>
      <c r="F80" s="116">
        <f>compopeinc!AT72</f>
        <v>6.19076768548387E-3</v>
      </c>
      <c r="G80" s="116">
        <f>compopeinc!AU72</f>
        <v>5.7044821234225997E-3</v>
      </c>
      <c r="H80" s="116">
        <f>compopeinc!AV72</f>
        <v>1.642223926073454E-2</v>
      </c>
      <c r="I80" s="194">
        <f>compopeinc!AW72</f>
        <v>1.4473436946161612E-2</v>
      </c>
      <c r="J80" s="117">
        <f>compopeinc!AX72</f>
        <v>4.3108221143484116E-2</v>
      </c>
      <c r="K80" s="116">
        <f>compopeinc!AY72</f>
        <v>2.1310552339086165E-2</v>
      </c>
      <c r="L80" s="116">
        <f>compopeinc!AZ72</f>
        <v>3.519621869878007E-3</v>
      </c>
      <c r="M80" s="116">
        <f>compopeinc!BA72</f>
        <v>1.2861319360726506E-3</v>
      </c>
      <c r="N80" s="116">
        <f>compopeinc!BB72</f>
        <v>2.7061113140645228E-3</v>
      </c>
      <c r="O80" s="116">
        <f>compopeinc!BC72</f>
        <v>1.7742971433638275E-3</v>
      </c>
      <c r="P80" s="116">
        <f>compopeinc!BD72</f>
        <v>5.7720869107350126E-3</v>
      </c>
      <c r="Q80" s="194">
        <f>compopeinc!BE72</f>
        <v>6.7394198654708529E-3</v>
      </c>
      <c r="R80" s="117">
        <f>compopeinc!BF72</f>
        <v>1.6013927757740021E-2</v>
      </c>
      <c r="S80" s="116">
        <f>compopeinc!BG72</f>
        <v>9.9000790000570715E-3</v>
      </c>
      <c r="T80" s="116">
        <f>compopeinc!BH72</f>
        <v>1.0204898273376141E-3</v>
      </c>
      <c r="U80" s="116">
        <f>compopeinc!BI72</f>
        <v>3.4468854892616375E-4</v>
      </c>
      <c r="V80" s="116">
        <f>compopeinc!BJ72</f>
        <v>9.3412468243484219E-4</v>
      </c>
      <c r="W80" s="116">
        <f>compopeinc!BK72</f>
        <v>2.0928455974303584E-4</v>
      </c>
      <c r="X80" s="116">
        <f>compopeinc!BL72</f>
        <v>1.2383845735338365E-3</v>
      </c>
      <c r="Y80" s="145">
        <f>compopeinc!BM72</f>
        <v>2.3668776100304783E-3</v>
      </c>
    </row>
    <row r="81" spans="1:25">
      <c r="A81" s="118">
        <v>1984</v>
      </c>
      <c r="B81" s="117">
        <f>compopeinc!AP73</f>
        <v>9.4092696905136108E-2</v>
      </c>
      <c r="C81" s="116">
        <f>compopeinc!AQ73</f>
        <v>3.3175383563993445E-2</v>
      </c>
      <c r="D81" s="116">
        <f>compopeinc!AR73</f>
        <v>9.2991010588310153E-3</v>
      </c>
      <c r="E81" s="116">
        <f>compopeinc!AS73</f>
        <v>2.3943511099332741E-3</v>
      </c>
      <c r="F81" s="116">
        <f>compopeinc!AT73</f>
        <v>7.0443260617504711E-3</v>
      </c>
      <c r="G81" s="116">
        <f>compopeinc!AU73</f>
        <v>8.2531405134524914E-3</v>
      </c>
      <c r="H81" s="116">
        <f>compopeinc!AV73</f>
        <v>1.7223821627969781E-2</v>
      </c>
      <c r="I81" s="194">
        <f>compopeinc!AW73</f>
        <v>1.670257546384224E-2</v>
      </c>
      <c r="J81" s="117">
        <f>compopeinc!AX73</f>
        <v>4.926733672618866E-2</v>
      </c>
      <c r="K81" s="116">
        <f>compopeinc!AY73</f>
        <v>2.3242539166290547E-2</v>
      </c>
      <c r="L81" s="116">
        <f>compopeinc!AZ73</f>
        <v>4.5729628417028774E-3</v>
      </c>
      <c r="M81" s="116">
        <f>compopeinc!BA73</f>
        <v>1.1276031847074872E-3</v>
      </c>
      <c r="N81" s="116">
        <f>compopeinc!BB73</f>
        <v>2.9863037467556435E-3</v>
      </c>
      <c r="O81" s="116">
        <f>compopeinc!BC73</f>
        <v>3.0578996374438653E-3</v>
      </c>
      <c r="P81" s="116">
        <f>compopeinc!BD73</f>
        <v>6.6724580351730095E-3</v>
      </c>
      <c r="Q81" s="194">
        <f>compopeinc!BE73</f>
        <v>7.6075649668642066E-3</v>
      </c>
      <c r="R81" s="117">
        <f>compopeinc!BF73</f>
        <v>1.8758738413453102E-2</v>
      </c>
      <c r="S81" s="116">
        <f>compopeinc!BG73</f>
        <v>1.1658512502032372E-2</v>
      </c>
      <c r="T81" s="116">
        <f>compopeinc!BH73</f>
        <v>1.1884925187189165E-3</v>
      </c>
      <c r="U81" s="116">
        <f>compopeinc!BI73</f>
        <v>3.0309889266892995E-4</v>
      </c>
      <c r="V81" s="116">
        <f>compopeinc!BJ73</f>
        <v>1.0304234183466398E-3</v>
      </c>
      <c r="W81" s="116">
        <f>compopeinc!BK73</f>
        <v>4.9466815098471949E-4</v>
      </c>
      <c r="X81" s="116">
        <f>compopeinc!BL73</f>
        <v>1.3838344232802613E-3</v>
      </c>
      <c r="Y81" s="145">
        <f>compopeinc!BM73</f>
        <v>2.6997080558018088E-3</v>
      </c>
    </row>
    <row r="82" spans="1:25">
      <c r="A82" s="118">
        <v>1985</v>
      </c>
      <c r="B82" s="117">
        <f>compopeinc!AP74</f>
        <v>9.3722209334373474E-2</v>
      </c>
      <c r="C82" s="116">
        <f>compopeinc!AQ74</f>
        <v>2.9819685692474413E-2</v>
      </c>
      <c r="D82" s="116">
        <f>compopeinc!AR74</f>
        <v>1.0846410726022347E-2</v>
      </c>
      <c r="E82" s="116">
        <f>compopeinc!AS74</f>
        <v>3.139526409931594E-3</v>
      </c>
      <c r="F82" s="116">
        <f>compopeinc!AT74</f>
        <v>7.1702376290207672E-3</v>
      </c>
      <c r="G82" s="116">
        <f>compopeinc!AU74</f>
        <v>8.5439648989599302E-3</v>
      </c>
      <c r="H82" s="116">
        <f>compopeinc!AV74</f>
        <v>1.6910623540163466E-2</v>
      </c>
      <c r="I82" s="194">
        <f>compopeinc!AW74</f>
        <v>1.7291758287003994E-2</v>
      </c>
      <c r="J82" s="117">
        <f>compopeinc!AX74</f>
        <v>4.8211157321929932E-2</v>
      </c>
      <c r="K82" s="116">
        <f>compopeinc!AY74</f>
        <v>2.0382268380615229E-2</v>
      </c>
      <c r="L82" s="116">
        <f>compopeinc!AZ74</f>
        <v>5.7055139159690755E-3</v>
      </c>
      <c r="M82" s="116">
        <f>compopeinc!BA74</f>
        <v>1.5869347305396614E-3</v>
      </c>
      <c r="N82" s="116">
        <f>compopeinc!BB74</f>
        <v>3.0914406554242825E-3</v>
      </c>
      <c r="O82" s="116">
        <f>compopeinc!BC74</f>
        <v>3.0519646196725844E-3</v>
      </c>
      <c r="P82" s="116">
        <f>compopeinc!BD74</f>
        <v>6.3115734127221429E-3</v>
      </c>
      <c r="Q82" s="194">
        <f>compopeinc!BE74</f>
        <v>8.0814626302183699E-3</v>
      </c>
      <c r="R82" s="117">
        <f>compopeinc!BF74</f>
        <v>1.8093124032020569E-2</v>
      </c>
      <c r="S82" s="116">
        <f>compopeinc!BG74</f>
        <v>9.9753156930876691E-3</v>
      </c>
      <c r="T82" s="116">
        <f>compopeinc!BH74</f>
        <v>2.2937651483813256E-3</v>
      </c>
      <c r="U82" s="116">
        <f>compopeinc!BI74</f>
        <v>5.3222098265547373E-4</v>
      </c>
      <c r="V82" s="116">
        <f>compopeinc!BJ74</f>
        <v>9.1239821705677514E-4</v>
      </c>
      <c r="W82" s="116">
        <f>compopeinc!BK74</f>
        <v>6.9454957576754522E-4</v>
      </c>
      <c r="X82" s="116">
        <f>compopeinc!BL74</f>
        <v>1.1808360134055364E-3</v>
      </c>
      <c r="Y82" s="145">
        <f>compopeinc!BM74</f>
        <v>2.5040364448284296E-3</v>
      </c>
    </row>
    <row r="83" spans="1:25">
      <c r="A83" s="118">
        <v>1986</v>
      </c>
      <c r="B83" s="117">
        <f>compopeinc!AP75</f>
        <v>9.0030945837497711E-2</v>
      </c>
      <c r="C83" s="116">
        <f>compopeinc!AQ75</f>
        <v>2.5266471447986764E-2</v>
      </c>
      <c r="D83" s="116">
        <f>compopeinc!AR75</f>
        <v>1.015326696869962E-2</v>
      </c>
      <c r="E83" s="116">
        <f>compopeinc!AS75</f>
        <v>3.1798987318976094E-3</v>
      </c>
      <c r="F83" s="116">
        <f>compopeinc!AT75</f>
        <v>6.7696305297607392E-3</v>
      </c>
      <c r="G83" s="116">
        <f>compopeinc!AU75</f>
        <v>1.055151349944145E-2</v>
      </c>
      <c r="H83" s="116">
        <f>compopeinc!AV75</f>
        <v>1.7658620589305726E-2</v>
      </c>
      <c r="I83" s="194">
        <f>compopeinc!AW75</f>
        <v>1.6451541150733544E-2</v>
      </c>
      <c r="J83" s="117">
        <f>compopeinc!AX75</f>
        <v>4.538445919752121E-2</v>
      </c>
      <c r="K83" s="116">
        <f>compopeinc!AY75</f>
        <v>1.7620032131131266E-2</v>
      </c>
      <c r="L83" s="116">
        <f>compopeinc!AZ75</f>
        <v>5.1483087157159369E-3</v>
      </c>
      <c r="M83" s="116">
        <f>compopeinc!BA75</f>
        <v>1.6047431163535612E-3</v>
      </c>
      <c r="N83" s="116">
        <f>compopeinc!BB75</f>
        <v>2.8673914361672668E-3</v>
      </c>
      <c r="O83" s="116">
        <f>compopeinc!BC75</f>
        <v>3.9589378774332632E-3</v>
      </c>
      <c r="P83" s="116">
        <f>compopeinc!BD75</f>
        <v>6.4941483654412371E-3</v>
      </c>
      <c r="Q83" s="194">
        <f>compopeinc!BE75</f>
        <v>7.6908990486035242E-3</v>
      </c>
      <c r="R83" s="117">
        <f>compopeinc!BF75</f>
        <v>1.6558306291699409E-2</v>
      </c>
      <c r="S83" s="116">
        <f>compopeinc!BG75</f>
        <v>8.8953707682950592E-3</v>
      </c>
      <c r="T83" s="116">
        <f>compopeinc!BH75</f>
        <v>1.5351152535240482E-3</v>
      </c>
      <c r="U83" s="116">
        <f>compopeinc!BI75</f>
        <v>3.7327994624443124E-4</v>
      </c>
      <c r="V83" s="116">
        <f>compopeinc!BJ75</f>
        <v>8.5441978024691247E-4</v>
      </c>
      <c r="W83" s="116">
        <f>compopeinc!BK75</f>
        <v>7.1863863445338725E-4</v>
      </c>
      <c r="X83" s="116">
        <f>compopeinc!BL75</f>
        <v>1.6299289427497334E-3</v>
      </c>
      <c r="Y83" s="145">
        <f>compopeinc!BM75</f>
        <v>2.5515527886413284E-3</v>
      </c>
    </row>
    <row r="84" spans="1:25">
      <c r="A84" s="118">
        <v>1987</v>
      </c>
      <c r="B84" s="117">
        <f>compopeinc!AP76</f>
        <v>9.8300427198410034E-2</v>
      </c>
      <c r="C84" s="116">
        <f>compopeinc!AQ76</f>
        <v>2.4283512455377607E-2</v>
      </c>
      <c r="D84" s="116">
        <f>compopeinc!AR76</f>
        <v>1.3512099186840119E-2</v>
      </c>
      <c r="E84" s="116">
        <f>compopeinc!AS76</f>
        <v>3.1633028252998465E-3</v>
      </c>
      <c r="F84" s="116">
        <f>compopeinc!AT76</f>
        <v>6.4271312560856544E-3</v>
      </c>
      <c r="G84" s="116">
        <f>compopeinc!AU76</f>
        <v>1.2951805761658284E-2</v>
      </c>
      <c r="H84" s="116">
        <f>compopeinc!AV76</f>
        <v>2.2404841959195437E-2</v>
      </c>
      <c r="I84" s="194">
        <f>compopeinc!AW76</f>
        <v>1.5557731288306622E-2</v>
      </c>
      <c r="J84" s="117">
        <f>compopeinc!AX76</f>
        <v>4.9200229346752167E-2</v>
      </c>
      <c r="K84" s="116">
        <f>compopeinc!AY76</f>
        <v>1.5827960798700923E-2</v>
      </c>
      <c r="L84" s="116">
        <f>compopeinc!AZ76</f>
        <v>7.7759516341372684E-3</v>
      </c>
      <c r="M84" s="116">
        <f>compopeinc!BA76</f>
        <v>1.4512687827031286E-3</v>
      </c>
      <c r="N84" s="116">
        <f>compopeinc!BB76</f>
        <v>2.7053264302627587E-3</v>
      </c>
      <c r="O84" s="116">
        <f>compopeinc!BC76</f>
        <v>5.5124476684163858E-3</v>
      </c>
      <c r="P84" s="116">
        <f>compopeinc!BD76</f>
        <v>8.7594480884011002E-3</v>
      </c>
      <c r="Q84" s="194">
        <f>compopeinc!BE76</f>
        <v>7.1678260613711811E-3</v>
      </c>
      <c r="R84" s="117">
        <f>compopeinc!BF76</f>
        <v>1.7605263739824295E-2</v>
      </c>
      <c r="S84" s="116">
        <f>compopeinc!BG76</f>
        <v>7.5155038586528413E-3</v>
      </c>
      <c r="T84" s="116">
        <f>compopeinc!BH76</f>
        <v>3.0477887039147972E-3</v>
      </c>
      <c r="U84" s="116">
        <f>compopeinc!BI76</f>
        <v>4.4033777442778151E-4</v>
      </c>
      <c r="V84" s="116">
        <f>compopeinc!BJ76</f>
        <v>9.6094070906596065E-4</v>
      </c>
      <c r="W84" s="116">
        <f>compopeinc!BK76</f>
        <v>8.0817097965185235E-4</v>
      </c>
      <c r="X84" s="116">
        <f>compopeinc!BL76</f>
        <v>2.1680179299818619E-3</v>
      </c>
      <c r="Y84" s="145">
        <f>compopeinc!BM76</f>
        <v>2.6645037014897087E-3</v>
      </c>
    </row>
    <row r="85" spans="1:25">
      <c r="A85" s="118">
        <v>1988</v>
      </c>
      <c r="B85" s="117">
        <f>compopeinc!AP77</f>
        <v>0.11454666405916214</v>
      </c>
      <c r="C85" s="116">
        <f>compopeinc!AQ77</f>
        <v>3.1118532686937796E-2</v>
      </c>
      <c r="D85" s="116">
        <f>compopeinc!AR77</f>
        <v>1.3845961092519149E-2</v>
      </c>
      <c r="E85" s="116">
        <f>compopeinc!AS77</f>
        <v>3.165612812770321E-3</v>
      </c>
      <c r="F85" s="116">
        <f>compopeinc!AT77</f>
        <v>7.2862820651060601E-3</v>
      </c>
      <c r="G85" s="116">
        <f>compopeinc!AU77</f>
        <v>1.2639735970314054E-2</v>
      </c>
      <c r="H85" s="116">
        <f>compopeinc!AV77</f>
        <v>2.8827908643635752E-2</v>
      </c>
      <c r="I85" s="194">
        <f>compopeinc!AW77</f>
        <v>1.7662631200998442E-2</v>
      </c>
      <c r="J85" s="117">
        <f>compopeinc!AX77</f>
        <v>6.1419740319252014E-2</v>
      </c>
      <c r="K85" s="116">
        <f>compopeinc!AY77</f>
        <v>2.1672484609387869E-2</v>
      </c>
      <c r="L85" s="116">
        <f>compopeinc!AZ77</f>
        <v>8.0469203009592306E-3</v>
      </c>
      <c r="M85" s="116">
        <f>compopeinc!BA77</f>
        <v>1.4559261970822251E-3</v>
      </c>
      <c r="N85" s="116">
        <f>compopeinc!BB77</f>
        <v>3.4036442091115167E-3</v>
      </c>
      <c r="O85" s="116">
        <f>compopeinc!BC77</f>
        <v>5.7843264458477452E-3</v>
      </c>
      <c r="P85" s="116">
        <f>compopeinc!BD77</f>
        <v>1.2223353622146858E-2</v>
      </c>
      <c r="Q85" s="194">
        <f>compopeinc!BE77</f>
        <v>8.8330842385323204E-3</v>
      </c>
      <c r="R85" s="117">
        <f>compopeinc!BF77</f>
        <v>2.4021539837121964E-2</v>
      </c>
      <c r="S85" s="116">
        <f>compopeinc!BG77</f>
        <v>1.0588176969685854E-2</v>
      </c>
      <c r="T85" s="116">
        <f>compopeinc!BH77</f>
        <v>3.2192441703541566E-3</v>
      </c>
      <c r="U85" s="116">
        <f>compopeinc!BI77</f>
        <v>4.065759879531473E-4</v>
      </c>
      <c r="V85" s="116">
        <f>compopeinc!BJ77</f>
        <v>1.2798596415013203E-3</v>
      </c>
      <c r="W85" s="116">
        <f>compopeinc!BK77</f>
        <v>1.4161295116356235E-3</v>
      </c>
      <c r="X85" s="116">
        <f>compopeinc!BL77</f>
        <v>3.6566715972505361E-3</v>
      </c>
      <c r="Y85" s="145">
        <f>compopeinc!BM77</f>
        <v>3.4548824692039585E-3</v>
      </c>
    </row>
    <row r="86" spans="1:25">
      <c r="A86" s="118">
        <v>1989</v>
      </c>
      <c r="B86" s="117">
        <f>compopeinc!AP78</f>
        <v>0.10929217934608459</v>
      </c>
      <c r="C86" s="116">
        <f>compopeinc!AQ78</f>
        <v>2.7066491524819821E-2</v>
      </c>
      <c r="D86" s="116">
        <f>compopeinc!AR78</f>
        <v>1.5761430221826765E-2</v>
      </c>
      <c r="E86" s="116">
        <f>compopeinc!AS78</f>
        <v>3.1328694713383676E-3</v>
      </c>
      <c r="F86" s="116">
        <f>compopeinc!AT78</f>
        <v>7.4750694425984292E-3</v>
      </c>
      <c r="G86" s="116">
        <f>compopeinc!AU78</f>
        <v>1.3847878616206687E-2</v>
      </c>
      <c r="H86" s="116">
        <f>compopeinc!AV78</f>
        <v>2.4176584333315772E-2</v>
      </c>
      <c r="I86" s="194">
        <f>compopeinc!AW78</f>
        <v>1.7831860453408344E-2</v>
      </c>
      <c r="J86" s="117">
        <f>compopeinc!AX78</f>
        <v>5.6494235992431641E-2</v>
      </c>
      <c r="K86" s="116">
        <f>compopeinc!AY78</f>
        <v>1.8169835761192441E-2</v>
      </c>
      <c r="L86" s="116">
        <f>compopeinc!AZ78</f>
        <v>9.033519970608422E-3</v>
      </c>
      <c r="M86" s="116">
        <f>compopeinc!BA78</f>
        <v>1.3613529815486383E-3</v>
      </c>
      <c r="N86" s="116">
        <f>compopeinc!BB78</f>
        <v>3.1862638866594238E-3</v>
      </c>
      <c r="O86" s="116">
        <f>compopeinc!BC78</f>
        <v>6.5208794466070866E-3</v>
      </c>
      <c r="P86" s="116">
        <f>compopeinc!BD78</f>
        <v>9.9093068874082247E-3</v>
      </c>
      <c r="Q86" s="194">
        <f>compopeinc!BE78</f>
        <v>8.313074251191134E-3</v>
      </c>
      <c r="R86" s="117">
        <f>compopeinc!BF78</f>
        <v>2.131439745426178E-2</v>
      </c>
      <c r="S86" s="116">
        <f>compopeinc!BG78</f>
        <v>9.243765364309247E-3</v>
      </c>
      <c r="T86" s="116">
        <f>compopeinc!BH78</f>
        <v>3.7532605012680709E-3</v>
      </c>
      <c r="U86" s="116">
        <f>compopeinc!BI78</f>
        <v>3.9222725219969606E-4</v>
      </c>
      <c r="V86" s="116">
        <f>compopeinc!BJ78</f>
        <v>1.1001476386896208E-3</v>
      </c>
      <c r="W86" s="116">
        <f>compopeinc!BK78</f>
        <v>1.067410292999141E-3</v>
      </c>
      <c r="X86" s="116">
        <f>compopeinc!BL78</f>
        <v>2.6584716825683885E-3</v>
      </c>
      <c r="Y86" s="145">
        <f>compopeinc!BM78</f>
        <v>3.0991137382661827E-3</v>
      </c>
    </row>
    <row r="87" spans="1:25">
      <c r="A87" s="124">
        <v>1990</v>
      </c>
      <c r="B87" s="123">
        <f>compopeinc!AP79</f>
        <v>0.109738789498806</v>
      </c>
      <c r="C87" s="122">
        <f>compopeinc!AQ79</f>
        <v>2.6150033880521791E-2</v>
      </c>
      <c r="D87" s="122">
        <f>compopeinc!AR79</f>
        <v>1.501546915982797E-2</v>
      </c>
      <c r="E87" s="122">
        <f>compopeinc!AS79</f>
        <v>2.9262795427709163E-3</v>
      </c>
      <c r="F87" s="122">
        <f>compopeinc!AT79</f>
        <v>7.5035914054356638E-3</v>
      </c>
      <c r="G87" s="122">
        <f>compopeinc!AU79</f>
        <v>1.4149225542521978E-2</v>
      </c>
      <c r="H87" s="122">
        <f>compopeinc!AV79</f>
        <v>2.6502743938754621E-2</v>
      </c>
      <c r="I87" s="196">
        <f>compopeinc!AW79</f>
        <v>1.7491446418371116E-2</v>
      </c>
      <c r="J87" s="123">
        <f>compopeinc!AX79</f>
        <v>5.649663507938385E-2</v>
      </c>
      <c r="K87" s="122">
        <f>compopeinc!AY79</f>
        <v>1.7834191919827359E-2</v>
      </c>
      <c r="L87" s="122">
        <f>compopeinc!AZ79</f>
        <v>8.6692117086942019E-3</v>
      </c>
      <c r="M87" s="122">
        <f>compopeinc!BA79</f>
        <v>1.2393840528499994E-3</v>
      </c>
      <c r="N87" s="122">
        <f>compopeinc!BB79</f>
        <v>3.1430313254937484E-3</v>
      </c>
      <c r="O87" s="122">
        <f>compopeinc!BC79</f>
        <v>6.6907910246980602E-3</v>
      </c>
      <c r="P87" s="122">
        <f>compopeinc!BD79</f>
        <v>1.0973544908281221E-2</v>
      </c>
      <c r="Q87" s="196">
        <f>compopeinc!BE79</f>
        <v>7.9464815494247817E-3</v>
      </c>
      <c r="R87" s="123">
        <f>compopeinc!BF79</f>
        <v>2.1309517323970795E-2</v>
      </c>
      <c r="S87" s="122">
        <f>compopeinc!BG79</f>
        <v>9.1865954101021455E-3</v>
      </c>
      <c r="T87" s="122">
        <f>compopeinc!BH79</f>
        <v>3.5846666057598123E-3</v>
      </c>
      <c r="U87" s="122">
        <f>compopeinc!BI79</f>
        <v>3.5068758818211876E-4</v>
      </c>
      <c r="V87" s="122">
        <f>compopeinc!BJ79</f>
        <v>1.0553369379427029E-3</v>
      </c>
      <c r="W87" s="122">
        <f>compopeinc!BK79</f>
        <v>1.1346922242905476E-3</v>
      </c>
      <c r="X87" s="122">
        <f>compopeinc!BL79</f>
        <v>3.0781009403693126E-3</v>
      </c>
      <c r="Y87" s="183">
        <f>compopeinc!BM79</f>
        <v>2.9194375887879823E-3</v>
      </c>
    </row>
    <row r="88" spans="1:25">
      <c r="A88" s="118">
        <v>1991</v>
      </c>
      <c r="B88" s="117">
        <f>compopeinc!AP80</f>
        <v>0.10279944539070129</v>
      </c>
      <c r="C88" s="116">
        <f>compopeinc!AQ80</f>
        <v>2.6329468664982186E-2</v>
      </c>
      <c r="D88" s="116">
        <f>compopeinc!AR80</f>
        <v>1.3862868751324031E-2</v>
      </c>
      <c r="E88" s="116">
        <f>compopeinc!AS80</f>
        <v>3.2795556360120308E-3</v>
      </c>
      <c r="F88" s="116">
        <f>compopeinc!AT80</f>
        <v>6.9234786500075663E-3</v>
      </c>
      <c r="G88" s="116">
        <f>compopeinc!AU80</f>
        <v>1.2237573811386213E-2</v>
      </c>
      <c r="H88" s="116">
        <f>compopeinc!AV80</f>
        <v>2.4141526292461024E-2</v>
      </c>
      <c r="I88" s="194">
        <f>compopeinc!AW80</f>
        <v>1.6024972888276114E-2</v>
      </c>
      <c r="J88" s="117">
        <f>compopeinc!AX80</f>
        <v>5.1993444561958313E-2</v>
      </c>
      <c r="K88" s="116">
        <f>compopeinc!AY80</f>
        <v>1.77365774328095E-2</v>
      </c>
      <c r="L88" s="116">
        <f>compopeinc!AZ80</f>
        <v>8.1670118345247306E-3</v>
      </c>
      <c r="M88" s="116">
        <f>compopeinc!BA80</f>
        <v>1.4329838283487675E-3</v>
      </c>
      <c r="N88" s="116">
        <f>compopeinc!BB80</f>
        <v>2.8997180085493148E-3</v>
      </c>
      <c r="O88" s="116">
        <f>compopeinc!BC80</f>
        <v>4.9213982125486562E-3</v>
      </c>
      <c r="P88" s="116">
        <f>compopeinc!BD80</f>
        <v>9.529308262243583E-3</v>
      </c>
      <c r="Q88" s="194">
        <f>compopeinc!BE80</f>
        <v>7.30644722861103E-3</v>
      </c>
      <c r="R88" s="117">
        <f>compopeinc!BF80</f>
        <v>1.9723424687981606E-2</v>
      </c>
      <c r="S88" s="116">
        <f>compopeinc!BG80</f>
        <v>8.8691337481010251E-3</v>
      </c>
      <c r="T88" s="116">
        <f>compopeinc!BH80</f>
        <v>3.4474841429593299E-3</v>
      </c>
      <c r="U88" s="116">
        <f>compopeinc!BI80</f>
        <v>3.7202504148271977E-4</v>
      </c>
      <c r="V88" s="116">
        <f>compopeinc!BJ80</f>
        <v>9.8299900814755991E-4</v>
      </c>
      <c r="W88" s="116">
        <f>compopeinc!BK80</f>
        <v>8.1048061631773961E-4</v>
      </c>
      <c r="X88" s="116">
        <f>compopeinc!BL80</f>
        <v>2.5334954050662459E-3</v>
      </c>
      <c r="Y88" s="145">
        <f>compopeinc!BM80</f>
        <v>2.707807124572718E-3</v>
      </c>
    </row>
    <row r="89" spans="1:25">
      <c r="A89" s="118">
        <v>1992</v>
      </c>
      <c r="B89" s="117">
        <f>compopeinc!AP81</f>
        <v>0.11274835467338562</v>
      </c>
      <c r="C89" s="116">
        <f>compopeinc!AQ81</f>
        <v>2.8996876324105837E-2</v>
      </c>
      <c r="D89" s="116">
        <f>compopeinc!AR81</f>
        <v>1.2352846431094182E-2</v>
      </c>
      <c r="E89" s="116">
        <f>compopeinc!AS81</f>
        <v>3.7412787039764919E-3</v>
      </c>
      <c r="F89" s="116">
        <f>compopeinc!AT81</f>
        <v>7.3838867813659347E-3</v>
      </c>
      <c r="G89" s="116">
        <f>compopeinc!AU81</f>
        <v>1.4029778767283117E-2</v>
      </c>
      <c r="H89" s="116">
        <f>compopeinc!AV81</f>
        <v>2.9182411854981355E-2</v>
      </c>
      <c r="I89" s="194">
        <f>compopeinc!AW81</f>
        <v>1.7061277213011622E-2</v>
      </c>
      <c r="J89" s="117">
        <f>compopeinc!AX81</f>
        <v>5.8546878397464752E-2</v>
      </c>
      <c r="K89" s="116">
        <f>compopeinc!AY81</f>
        <v>2.0134461295324663E-2</v>
      </c>
      <c r="L89" s="116">
        <f>compopeinc!AZ81</f>
        <v>7.19247820926101E-3</v>
      </c>
      <c r="M89" s="116">
        <f>compopeinc!BA81</f>
        <v>1.6754077295921756E-3</v>
      </c>
      <c r="N89" s="116">
        <f>compopeinc!BB81</f>
        <v>3.1955769171431608E-3</v>
      </c>
      <c r="O89" s="116">
        <f>compopeinc!BC81</f>
        <v>5.0176830351690849E-3</v>
      </c>
      <c r="P89" s="116">
        <f>compopeinc!BD81</f>
        <v>1.3477750856036202E-2</v>
      </c>
      <c r="Q89" s="194">
        <f>compopeinc!BE81</f>
        <v>7.8535187223482024E-3</v>
      </c>
      <c r="R89" s="117">
        <f>compopeinc!BF81</f>
        <v>2.3461794480681419E-2</v>
      </c>
      <c r="S89" s="116">
        <f>compopeinc!BG81</f>
        <v>1.0380119176280364E-2</v>
      </c>
      <c r="T89" s="116">
        <f>compopeinc!BH81</f>
        <v>3.0131495427997666E-3</v>
      </c>
      <c r="U89" s="116">
        <f>compopeinc!BI81</f>
        <v>4.5334179257169101E-4</v>
      </c>
      <c r="V89" s="116">
        <f>compopeinc!BJ81</f>
        <v>1.1930155156942418E-3</v>
      </c>
      <c r="W89" s="116">
        <f>compopeinc!BK81</f>
        <v>9.2303003683535424E-4</v>
      </c>
      <c r="X89" s="116">
        <f>compopeinc!BL81</f>
        <v>4.4404499873430684E-3</v>
      </c>
      <c r="Y89" s="145">
        <f>compopeinc!BM81</f>
        <v>3.0586874569325695E-3</v>
      </c>
    </row>
    <row r="90" spans="1:25">
      <c r="A90" s="118">
        <v>1993</v>
      </c>
      <c r="B90" s="117">
        <f>compopeinc!AP82</f>
        <v>0.10972926765680313</v>
      </c>
      <c r="C90" s="116">
        <f>compopeinc!AQ82</f>
        <v>2.9968651867751987E-2</v>
      </c>
      <c r="D90" s="116">
        <f>compopeinc!AR82</f>
        <v>1.1798462850760569E-2</v>
      </c>
      <c r="E90" s="116">
        <f>compopeinc!AS82</f>
        <v>3.9986599862894641E-3</v>
      </c>
      <c r="F90" s="116">
        <f>compopeinc!AT82</f>
        <v>7.1747372671688656E-3</v>
      </c>
      <c r="G90" s="116">
        <f>compopeinc!AU82</f>
        <v>1.393932999056881E-2</v>
      </c>
      <c r="H90" s="116">
        <f>compopeinc!AV82</f>
        <v>2.6158362406361768E-2</v>
      </c>
      <c r="I90" s="194">
        <f>compopeinc!AW82</f>
        <v>1.669106355972216E-2</v>
      </c>
      <c r="J90" s="117">
        <f>compopeinc!AX82</f>
        <v>5.7005632668733597E-2</v>
      </c>
      <c r="K90" s="116">
        <f>compopeinc!AY82</f>
        <v>2.098604751638606E-2</v>
      </c>
      <c r="L90" s="116">
        <f>compopeinc!AZ82</f>
        <v>6.8891082077357051E-3</v>
      </c>
      <c r="M90" s="116">
        <f>compopeinc!BA82</f>
        <v>1.7752023643981814E-3</v>
      </c>
      <c r="N90" s="116">
        <f>compopeinc!BB82</f>
        <v>3.1040693701598603E-3</v>
      </c>
      <c r="O90" s="116">
        <f>compopeinc!BC82</f>
        <v>5.2361801981049881E-3</v>
      </c>
      <c r="P90" s="116">
        <f>compopeinc!BD82</f>
        <v>1.128707352208469E-2</v>
      </c>
      <c r="Q90" s="194">
        <f>compopeinc!BE82</f>
        <v>7.7279544076589695E-3</v>
      </c>
      <c r="R90" s="117">
        <f>compopeinc!BF82</f>
        <v>2.3283354938030243E-2</v>
      </c>
      <c r="S90" s="116">
        <f>compopeinc!BG82</f>
        <v>1.0966980546863826E-2</v>
      </c>
      <c r="T90" s="116">
        <f>compopeinc!BH82</f>
        <v>2.9904901160935559E-3</v>
      </c>
      <c r="U90" s="116">
        <f>compopeinc!BI82</f>
        <v>4.6626695796328038E-4</v>
      </c>
      <c r="V90" s="116">
        <f>compopeinc!BJ82</f>
        <v>1.1545317918117484E-3</v>
      </c>
      <c r="W90" s="116">
        <f>compopeinc!BK82</f>
        <v>1.4114557799498224E-3</v>
      </c>
      <c r="X90" s="116">
        <f>compopeinc!BL82</f>
        <v>3.2839118406249937E-3</v>
      </c>
      <c r="Y90" s="145">
        <f>compopeinc!BM82</f>
        <v>3.009718014459397E-3</v>
      </c>
    </row>
    <row r="91" spans="1:25">
      <c r="A91" s="118">
        <v>1994</v>
      </c>
      <c r="B91" s="117">
        <f>compopeinc!AP83</f>
        <v>0.10969548672437668</v>
      </c>
      <c r="C91" s="116">
        <f>compopeinc!AQ83</f>
        <v>3.3855661943831113E-2</v>
      </c>
      <c r="D91" s="116">
        <f>compopeinc!AR83</f>
        <v>1.1800325621508168E-2</v>
      </c>
      <c r="E91" s="116">
        <f>compopeinc!AS83</f>
        <v>3.5469489172395463E-3</v>
      </c>
      <c r="F91" s="116">
        <f>compopeinc!AT83</f>
        <v>6.9626534104758244E-3</v>
      </c>
      <c r="G91" s="116">
        <f>compopeinc!AU83</f>
        <v>1.3322993848897366E-2</v>
      </c>
      <c r="H91" s="116">
        <f>compopeinc!AV83</f>
        <v>2.4079224716826931E-2</v>
      </c>
      <c r="I91" s="194">
        <f>compopeinc!AW83</f>
        <v>1.6127676710085737E-2</v>
      </c>
      <c r="J91" s="117">
        <f>compopeinc!AX83</f>
        <v>5.6939855217933655E-2</v>
      </c>
      <c r="K91" s="116">
        <f>compopeinc!AY83</f>
        <v>2.3856697120423039E-2</v>
      </c>
      <c r="L91" s="116">
        <f>compopeinc!AZ83</f>
        <v>7.0504412936934994E-3</v>
      </c>
      <c r="M91" s="116">
        <f>compopeinc!BA83</f>
        <v>1.3504497143990957E-3</v>
      </c>
      <c r="N91" s="116">
        <f>compopeinc!BB83</f>
        <v>2.9826254141155049E-3</v>
      </c>
      <c r="O91" s="116">
        <f>compopeinc!BC83</f>
        <v>4.3846641418852517E-3</v>
      </c>
      <c r="P91" s="116">
        <f>compopeinc!BD83</f>
        <v>9.8572346182872542E-3</v>
      </c>
      <c r="Q91" s="194">
        <f>compopeinc!BE83</f>
        <v>7.4577434872915641E-3</v>
      </c>
      <c r="R91" s="117">
        <f>compopeinc!BF83</f>
        <v>2.2971920669078827E-2</v>
      </c>
      <c r="S91" s="116">
        <f>compopeinc!BG83</f>
        <v>1.2677001084742222E-2</v>
      </c>
      <c r="T91" s="116">
        <f>compopeinc!BH83</f>
        <v>3.1083745224084912E-3</v>
      </c>
      <c r="U91" s="116">
        <f>compopeinc!BI83</f>
        <v>2.3120262775830173E-4</v>
      </c>
      <c r="V91" s="116">
        <f>compopeinc!BJ83</f>
        <v>9.8348235342034089E-4</v>
      </c>
      <c r="W91" s="116">
        <f>compopeinc!BK83</f>
        <v>6.6715227839829222E-4</v>
      </c>
      <c r="X91" s="116">
        <f>compopeinc!BL83</f>
        <v>2.6503530027664969E-3</v>
      </c>
      <c r="Y91" s="145">
        <f>compopeinc!BM83</f>
        <v>2.6543541420181735E-3</v>
      </c>
    </row>
    <row r="92" spans="1:25">
      <c r="A92" s="118">
        <v>1995</v>
      </c>
      <c r="B92" s="117">
        <f>compopeinc!AP84</f>
        <v>0.11419686675071716</v>
      </c>
      <c r="C92" s="116">
        <f>compopeinc!AQ84</f>
        <v>3.573783658281604E-2</v>
      </c>
      <c r="D92" s="116">
        <f>compopeinc!AR84</f>
        <v>1.1685766281389277E-2</v>
      </c>
      <c r="E92" s="116">
        <f>compopeinc!AS84</f>
        <v>3.5999216130735492E-3</v>
      </c>
      <c r="F92" s="116">
        <f>compopeinc!AT84</f>
        <v>6.9192803370367664E-3</v>
      </c>
      <c r="G92" s="116">
        <f>compopeinc!AU84</f>
        <v>1.3538348100489836E-2</v>
      </c>
      <c r="H92" s="116">
        <f>compopeinc!AV84</f>
        <v>2.6732433777895224E-2</v>
      </c>
      <c r="I92" s="194">
        <f>compopeinc!AW84</f>
        <v>1.59832727239262E-2</v>
      </c>
      <c r="J92" s="117">
        <f>compopeinc!AX84</f>
        <v>5.9707082808017731E-2</v>
      </c>
      <c r="K92" s="116">
        <f>compopeinc!AY84</f>
        <v>2.5106574617886152E-2</v>
      </c>
      <c r="L92" s="116">
        <f>compopeinc!AZ84</f>
        <v>6.9726580272256849E-3</v>
      </c>
      <c r="M92" s="116">
        <f>compopeinc!BA84</f>
        <v>1.3541328799583066E-3</v>
      </c>
      <c r="N92" s="116">
        <f>compopeinc!BB84</f>
        <v>2.9652528408727384E-3</v>
      </c>
      <c r="O92" s="116">
        <f>compopeinc!BC84</f>
        <v>4.5838373881846939E-3</v>
      </c>
      <c r="P92" s="116">
        <f>compopeinc!BD84</f>
        <v>1.1370050214521357E-2</v>
      </c>
      <c r="Q92" s="194">
        <f>compopeinc!BE84</f>
        <v>7.3545768237058681E-3</v>
      </c>
      <c r="R92" s="117">
        <f>compopeinc!BF84</f>
        <v>2.3854158818721771E-2</v>
      </c>
      <c r="S92" s="116">
        <f>compopeinc!BG84</f>
        <v>1.2909654451835248E-2</v>
      </c>
      <c r="T92" s="116">
        <f>compopeinc!BH84</f>
        <v>3.1130440705980861E-3</v>
      </c>
      <c r="U92" s="116">
        <f>compopeinc!BI84</f>
        <v>2.4854898964555059E-4</v>
      </c>
      <c r="V92" s="116">
        <f>compopeinc!BJ84</f>
        <v>9.9724674104638791E-4</v>
      </c>
      <c r="W92" s="116">
        <f>compopeinc!BK84</f>
        <v>7.7566557629718427E-4</v>
      </c>
      <c r="X92" s="116">
        <f>compopeinc!BL84</f>
        <v>3.1772361148460601E-3</v>
      </c>
      <c r="Y92" s="145">
        <f>compopeinc!BM84</f>
        <v>2.632762583449748E-3</v>
      </c>
    </row>
    <row r="93" spans="1:25">
      <c r="A93" s="118">
        <v>1996</v>
      </c>
      <c r="B93" s="117">
        <f>compopeinc!AP85</f>
        <v>0.12058349698781967</v>
      </c>
      <c r="C93" s="116">
        <f>compopeinc!AQ85</f>
        <v>3.8522248875417157E-2</v>
      </c>
      <c r="D93" s="116">
        <f>compopeinc!AR85</f>
        <v>1.0660577672376756E-2</v>
      </c>
      <c r="E93" s="116">
        <f>compopeinc!AS85</f>
        <v>3.3758775404423079E-3</v>
      </c>
      <c r="F93" s="116">
        <f>compopeinc!AT85</f>
        <v>7.7501818236801537E-3</v>
      </c>
      <c r="G93" s="116">
        <f>compopeinc!AU85</f>
        <v>1.4062774264503109E-2</v>
      </c>
      <c r="H93" s="116">
        <f>compopeinc!AV85</f>
        <v>2.8320111906179272E-2</v>
      </c>
      <c r="I93" s="116">
        <f>compopeinc!AW85</f>
        <v>1.7891728085411007E-2</v>
      </c>
      <c r="J93" s="117">
        <f>compopeinc!AX85</f>
        <v>6.4732402563095093E-2</v>
      </c>
      <c r="K93" s="116">
        <f>compopeinc!AY85</f>
        <v>2.7452583706115665E-2</v>
      </c>
      <c r="L93" s="116">
        <f>compopeinc!AZ85</f>
        <v>6.3760752088161919E-3</v>
      </c>
      <c r="M93" s="116">
        <f>compopeinc!BA85</f>
        <v>1.2706407390795148E-3</v>
      </c>
      <c r="N93" s="116">
        <f>compopeinc!BB85</f>
        <v>3.5697614548710855E-3</v>
      </c>
      <c r="O93" s="116">
        <f>compopeinc!BC85</f>
        <v>4.910518216343876E-3</v>
      </c>
      <c r="P93" s="116">
        <f>compopeinc!BD85</f>
        <v>1.2420735776537442E-2</v>
      </c>
      <c r="Q93" s="194">
        <f>compopeinc!BE85</f>
        <v>8.7320894094573189E-3</v>
      </c>
      <c r="R93" s="117">
        <f>compopeinc!BF85</f>
        <v>2.6736006140708923E-2</v>
      </c>
      <c r="S93" s="116">
        <f>compopeinc!BG85</f>
        <v>1.470554593448942E-2</v>
      </c>
      <c r="T93" s="116">
        <f>compopeinc!BH85</f>
        <v>2.7548367292374388E-3</v>
      </c>
      <c r="U93" s="116">
        <f>compopeinc!BI85</f>
        <v>2.2997355074473965E-4</v>
      </c>
      <c r="V93" s="116">
        <f>compopeinc!BJ85</f>
        <v>1.2470223105490359E-3</v>
      </c>
      <c r="W93" s="116">
        <f>compopeinc!BK85</f>
        <v>8.7959457541943382E-4</v>
      </c>
      <c r="X93" s="116">
        <f>compopeinc!BL85</f>
        <v>3.7269047256598071E-3</v>
      </c>
      <c r="Y93" s="145">
        <f>compopeinc!BM85</f>
        <v>3.1921284061366558E-3</v>
      </c>
    </row>
    <row r="94" spans="1:25">
      <c r="A94" s="118">
        <v>1997</v>
      </c>
      <c r="B94" s="117">
        <f>compopeinc!AP86</f>
        <v>0.12687684595584869</v>
      </c>
      <c r="C94" s="116">
        <f>compopeinc!AQ86</f>
        <v>3.8095631423113535E-2</v>
      </c>
      <c r="D94" s="116">
        <f>compopeinc!AR86</f>
        <v>1.0858721802905001E-2</v>
      </c>
      <c r="E94" s="116">
        <f>compopeinc!AS86</f>
        <v>3.2746648130620756E-3</v>
      </c>
      <c r="F94" s="116">
        <f>compopeinc!AT86</f>
        <v>8.1762976558316901E-3</v>
      </c>
      <c r="G94" s="116">
        <f>compopeinc!AU86</f>
        <v>1.6281167940935291E-2</v>
      </c>
      <c r="H94" s="116">
        <f>compopeinc!AV86</f>
        <v>3.1366678429910845E-2</v>
      </c>
      <c r="I94" s="194">
        <f>compopeinc!AW86</f>
        <v>1.8823678931394562E-2</v>
      </c>
      <c r="J94" s="117">
        <f>compopeinc!AX86</f>
        <v>6.9131277501583099E-2</v>
      </c>
      <c r="K94" s="116">
        <f>compopeinc!AY86</f>
        <v>2.6893440451066911E-2</v>
      </c>
      <c r="L94" s="116">
        <f>compopeinc!AZ86</f>
        <v>6.6909903982187574E-3</v>
      </c>
      <c r="M94" s="116">
        <f>compopeinc!BA86</f>
        <v>1.1520835933487325E-3</v>
      </c>
      <c r="N94" s="116">
        <f>compopeinc!BB86</f>
        <v>3.7722176876178468E-3</v>
      </c>
      <c r="O94" s="116">
        <f>compopeinc!BC86</f>
        <v>6.8691784584174716E-3</v>
      </c>
      <c r="P94" s="116">
        <f>compopeinc!BD86</f>
        <v>1.4594726862014957E-2</v>
      </c>
      <c r="Q94" s="194">
        <f>compopeinc!BE86</f>
        <v>9.1586383603074473E-3</v>
      </c>
      <c r="R94" s="117">
        <f>compopeinc!BF86</f>
        <v>2.8120176866650581E-2</v>
      </c>
      <c r="S94" s="116">
        <f>compopeinc!BG86</f>
        <v>1.4184756550187191E-2</v>
      </c>
      <c r="T94" s="116">
        <f>compopeinc!BH86</f>
        <v>2.9864514376183662E-3</v>
      </c>
      <c r="U94" s="116">
        <f>compopeinc!BI86</f>
        <v>1.9101392109676789E-4</v>
      </c>
      <c r="V94" s="116">
        <f>compopeinc!BJ86</f>
        <v>1.3835011717498093E-3</v>
      </c>
      <c r="W94" s="116">
        <f>compopeinc!BK86</f>
        <v>1.2442204900571044E-3</v>
      </c>
      <c r="X94" s="116">
        <f>compopeinc!BL86</f>
        <v>4.6516497545006459E-3</v>
      </c>
      <c r="Y94" s="145">
        <f>compopeinc!BM86</f>
        <v>3.4785846102250665E-3</v>
      </c>
    </row>
    <row r="95" spans="1:25">
      <c r="A95" s="118">
        <v>1998</v>
      </c>
      <c r="B95" s="117">
        <f>compopeinc!AP87</f>
        <v>0.12818171083927155</v>
      </c>
      <c r="C95" s="116">
        <f>compopeinc!AQ87</f>
        <v>3.4425160133716E-2</v>
      </c>
      <c r="D95" s="116">
        <f>compopeinc!AR87</f>
        <v>1.1340049653271064E-2</v>
      </c>
      <c r="E95" s="116">
        <f>compopeinc!AS87</f>
        <v>3.1317132328815369E-3</v>
      </c>
      <c r="F95" s="116">
        <f>compopeinc!AT87</f>
        <v>8.4111345325826609E-3</v>
      </c>
      <c r="G95" s="116">
        <f>compopeinc!AU87</f>
        <v>1.6903377589005317E-2</v>
      </c>
      <c r="H95" s="116">
        <f>compopeinc!AV87</f>
        <v>3.4492852656329551E-2</v>
      </c>
      <c r="I95" s="194">
        <f>compopeinc!AW87</f>
        <v>1.9477425844776755E-2</v>
      </c>
      <c r="J95" s="117">
        <f>compopeinc!AX87</f>
        <v>6.9401226937770844E-2</v>
      </c>
      <c r="K95" s="116">
        <f>compopeinc!AY87</f>
        <v>2.4777554524350327E-2</v>
      </c>
      <c r="L95" s="116">
        <f>compopeinc!AZ87</f>
        <v>7.098673983780654E-3</v>
      </c>
      <c r="M95" s="116">
        <f>compopeinc!BA87</f>
        <v>1.1714686575763447E-3</v>
      </c>
      <c r="N95" s="116">
        <f>compopeinc!BB87</f>
        <v>3.8810509716679588E-3</v>
      </c>
      <c r="O95" s="116">
        <f>compopeinc!BC87</f>
        <v>5.9080002025940267E-3</v>
      </c>
      <c r="P95" s="116">
        <f>compopeinc!BD87</f>
        <v>1.7164153561617115E-2</v>
      </c>
      <c r="Q95" s="194">
        <f>compopeinc!BE87</f>
        <v>9.4003215628434399E-3</v>
      </c>
      <c r="R95" s="117">
        <f>compopeinc!BF87</f>
        <v>2.8316924348473549E-2</v>
      </c>
      <c r="S95" s="116">
        <f>compopeinc!BG87</f>
        <v>1.2832744978601712E-2</v>
      </c>
      <c r="T95" s="116">
        <f>compopeinc!BH87</f>
        <v>3.1675314075582843E-3</v>
      </c>
      <c r="U95" s="116">
        <f>compopeinc!BI87</f>
        <v>2.2191908431951098E-4</v>
      </c>
      <c r="V95" s="116">
        <f>compopeinc!BJ87</f>
        <v>1.3760867407611942E-3</v>
      </c>
      <c r="W95" s="116">
        <f>compopeinc!BK87</f>
        <v>1.2899810266857271E-3</v>
      </c>
      <c r="X95" s="116">
        <f>compopeinc!BL87</f>
        <v>5.9929276902030496E-3</v>
      </c>
      <c r="Y95" s="145">
        <f>compopeinc!BM87</f>
        <v>3.4357334597336854E-3</v>
      </c>
    </row>
    <row r="96" spans="1:25">
      <c r="A96" s="121">
        <v>1999</v>
      </c>
      <c r="B96" s="120">
        <f>compopeinc!AP88</f>
        <v>0.13468530774116516</v>
      </c>
      <c r="C96" s="119">
        <f>compopeinc!AQ88</f>
        <v>3.3164541063841528E-2</v>
      </c>
      <c r="D96" s="119">
        <f>compopeinc!AR88</f>
        <v>1.1319448390143882E-2</v>
      </c>
      <c r="E96" s="119">
        <f>compopeinc!AS88</f>
        <v>2.8524099255979101E-3</v>
      </c>
      <c r="F96" s="119">
        <f>compopeinc!AT88</f>
        <v>8.7337027561942646E-3</v>
      </c>
      <c r="G96" s="119">
        <f>compopeinc!AU88</f>
        <v>1.9708876621674809E-2</v>
      </c>
      <c r="H96" s="119">
        <f>compopeinc!AV88</f>
        <v>3.8426254873049889E-2</v>
      </c>
      <c r="I96" s="195">
        <f>compopeinc!AW88</f>
        <v>2.0480086243970897E-2</v>
      </c>
      <c r="J96" s="120">
        <f>compopeinc!AX88</f>
        <v>7.3987998068332672E-2</v>
      </c>
      <c r="K96" s="119">
        <f>compopeinc!AY88</f>
        <v>2.360310385107629E-2</v>
      </c>
      <c r="L96" s="119">
        <f>compopeinc!AZ88</f>
        <v>6.9489163927510689E-3</v>
      </c>
      <c r="M96" s="119">
        <f>compopeinc!BA88</f>
        <v>9.7247831878301142E-4</v>
      </c>
      <c r="N96" s="119">
        <f>compopeinc!BB88</f>
        <v>4.2290820029636878E-3</v>
      </c>
      <c r="O96" s="119">
        <f>compopeinc!BC88</f>
        <v>7.6159117884297359E-3</v>
      </c>
      <c r="P96" s="119">
        <f>compopeinc!BD88</f>
        <v>2.0243785605979305E-2</v>
      </c>
      <c r="Q96" s="195">
        <f>compopeinc!BE88</f>
        <v>1.037472734126523E-2</v>
      </c>
      <c r="R96" s="120">
        <f>compopeinc!BF88</f>
        <v>3.1013777479529381E-2</v>
      </c>
      <c r="S96" s="119">
        <f>compopeinc!BG88</f>
        <v>1.2158137509114146E-2</v>
      </c>
      <c r="T96" s="119">
        <f>compopeinc!BH88</f>
        <v>3.0757884421121684E-3</v>
      </c>
      <c r="U96" s="119">
        <f>compopeinc!BI88</f>
        <v>1.381777697430063E-4</v>
      </c>
      <c r="V96" s="119">
        <f>compopeinc!BJ88</f>
        <v>1.5777908100653929E-3</v>
      </c>
      <c r="W96" s="119">
        <f>compopeinc!BK88</f>
        <v>2.2573566527079019E-3</v>
      </c>
      <c r="X96" s="119">
        <f>compopeinc!BL88</f>
        <v>7.810566524238653E-3</v>
      </c>
      <c r="Y96" s="149">
        <f>compopeinc!BM88</f>
        <v>3.9959596181128303E-3</v>
      </c>
    </row>
    <row r="97" spans="1:25">
      <c r="A97" s="118">
        <v>2000</v>
      </c>
      <c r="B97" s="117">
        <f>compopeinc!AP89</f>
        <v>0.13987636566162109</v>
      </c>
      <c r="C97" s="116">
        <f>compopeinc!AQ89</f>
        <v>3.0492190168488871E-2</v>
      </c>
      <c r="D97" s="116">
        <f>compopeinc!AR89</f>
        <v>1.2668352480034759E-2</v>
      </c>
      <c r="E97" s="116">
        <f>compopeinc!AS89</f>
        <v>2.5194232776941418E-3</v>
      </c>
      <c r="F97" s="116">
        <f>compopeinc!AT89</f>
        <v>9.3992756813140402E-3</v>
      </c>
      <c r="G97" s="116">
        <f>compopeinc!AU89</f>
        <v>1.8933960265738261E-2</v>
      </c>
      <c r="H97" s="116">
        <f>compopeinc!AV89</f>
        <v>4.3836000205743839E-2</v>
      </c>
      <c r="I97" s="194">
        <f>compopeinc!AW89</f>
        <v>2.2027178472440994E-2</v>
      </c>
      <c r="J97" s="117">
        <f>compopeinc!AX89</f>
        <v>7.8331664204597473E-2</v>
      </c>
      <c r="K97" s="116">
        <f>compopeinc!AY89</f>
        <v>2.2097226452834743E-2</v>
      </c>
      <c r="L97" s="116">
        <f>compopeinc!AZ89</f>
        <v>7.8932113587557723E-3</v>
      </c>
      <c r="M97" s="116">
        <f>compopeinc!BA89</f>
        <v>8.1786686878008487E-4</v>
      </c>
      <c r="N97" s="116">
        <f>compopeinc!BB89</f>
        <v>4.5697832856194161E-3</v>
      </c>
      <c r="O97" s="116">
        <f>compopeinc!BC89</f>
        <v>7.1039000266058874E-3</v>
      </c>
      <c r="P97" s="116">
        <f>compopeinc!BD89</f>
        <v>2.4650987156161795E-2</v>
      </c>
      <c r="Q97" s="194">
        <f>compopeinc!BE89</f>
        <v>1.1198685377904902E-2</v>
      </c>
      <c r="R97" s="117">
        <f>compopeinc!BF89</f>
        <v>3.3202629536390305E-2</v>
      </c>
      <c r="S97" s="116">
        <f>compopeinc!BG89</f>
        <v>1.1692134954304226E-2</v>
      </c>
      <c r="T97" s="116">
        <f>compopeinc!BH89</f>
        <v>3.5761543159192975E-3</v>
      </c>
      <c r="U97" s="116">
        <f>compopeinc!BI89</f>
        <v>5.8474748079385543E-5</v>
      </c>
      <c r="V97" s="116">
        <f>compopeinc!BJ89</f>
        <v>1.6480491000112135E-3</v>
      </c>
      <c r="W97" s="116">
        <f>compopeinc!BK89</f>
        <v>2.1343527327822966E-3</v>
      </c>
      <c r="X97" s="116">
        <f>compopeinc!BL89</f>
        <v>9.9015205516433547E-3</v>
      </c>
      <c r="Y97" s="145">
        <f>compopeinc!BM89</f>
        <v>4.1919421499291539E-3</v>
      </c>
    </row>
    <row r="98" spans="1:25">
      <c r="A98" s="118">
        <v>2001</v>
      </c>
      <c r="B98" s="117">
        <f>compopeinc!AP90</f>
        <v>0.1314430832862854</v>
      </c>
      <c r="C98" s="116">
        <f>compopeinc!AQ90</f>
        <v>3.0515589396339939E-2</v>
      </c>
      <c r="D98" s="116">
        <f>compopeinc!AR90</f>
        <v>1.2317109634971537E-2</v>
      </c>
      <c r="E98" s="116">
        <f>compopeinc!AS90</f>
        <v>3.0184962469712406E-3</v>
      </c>
      <c r="F98" s="116">
        <f>compopeinc!AT90</f>
        <v>1.0499029910803506E-2</v>
      </c>
      <c r="G98" s="116">
        <f>compopeinc!AU90</f>
        <v>1.4943267458796386E-2</v>
      </c>
      <c r="H98" s="116">
        <f>compopeinc!AV90</f>
        <v>3.5778445540109498E-2</v>
      </c>
      <c r="I98" s="194">
        <f>compopeinc!AW90</f>
        <v>2.4371150944908389E-2</v>
      </c>
      <c r="J98" s="117">
        <f>compopeinc!AX90</f>
        <v>7.2596460580825806E-2</v>
      </c>
      <c r="K98" s="116">
        <f>compopeinc!AY90</f>
        <v>2.2364657581533644E-2</v>
      </c>
      <c r="L98" s="116">
        <f>compopeinc!AZ90</f>
        <v>7.9395574117013673E-3</v>
      </c>
      <c r="M98" s="116">
        <f>compopeinc!BA90</f>
        <v>1.1923377546252658E-3</v>
      </c>
      <c r="N98" s="116">
        <f>compopeinc!BB90</f>
        <v>5.1426431765505248E-3</v>
      </c>
      <c r="O98" s="116">
        <f>compopeinc!BC90</f>
        <v>5.6833461277643726E-3</v>
      </c>
      <c r="P98" s="116">
        <f>compopeinc!BD90</f>
        <v>1.7905798751988302E-2</v>
      </c>
      <c r="Q98" s="194">
        <f>compopeinc!BE90</f>
        <v>1.2368116456688982E-2</v>
      </c>
      <c r="R98" s="117">
        <f>compopeinc!BF90</f>
        <v>3.049263171851635E-2</v>
      </c>
      <c r="S98" s="116">
        <f>compopeinc!BG90</f>
        <v>1.2577047220540524E-2</v>
      </c>
      <c r="T98" s="116">
        <f>compopeinc!BH90</f>
        <v>3.7804782581111161E-3</v>
      </c>
      <c r="U98" s="116">
        <f>compopeinc!BI90</f>
        <v>2.6747773269912198E-4</v>
      </c>
      <c r="V98" s="116">
        <f>compopeinc!BJ90</f>
        <v>1.770791435467811E-3</v>
      </c>
      <c r="W98" s="116">
        <f>compopeinc!BK90</f>
        <v>1.1556909684194187E-3</v>
      </c>
      <c r="X98" s="116">
        <f>compopeinc!BL90</f>
        <v>6.5399698931030165E-3</v>
      </c>
      <c r="Y98" s="145">
        <f>compopeinc!BM90</f>
        <v>4.4011778695576811E-3</v>
      </c>
    </row>
    <row r="99" spans="1:25">
      <c r="A99" s="118">
        <v>2002</v>
      </c>
      <c r="B99" s="117">
        <f>compopeinc!AP91</f>
        <v>0.12912270426750183</v>
      </c>
      <c r="C99" s="116">
        <f>compopeinc!AQ91</f>
        <v>3.6287571495840144E-2</v>
      </c>
      <c r="D99" s="116">
        <f>compopeinc!AR91</f>
        <v>1.1327299765214856E-2</v>
      </c>
      <c r="E99" s="116">
        <f>compopeinc!AS91</f>
        <v>3.2558685217621156E-3</v>
      </c>
      <c r="F99" s="116">
        <f>compopeinc!AT91</f>
        <v>1.0316489412339884E-2</v>
      </c>
      <c r="G99" s="116">
        <f>compopeinc!AU91</f>
        <v>1.4363402952795951E-2</v>
      </c>
      <c r="H99" s="116">
        <f>compopeinc!AV91</f>
        <v>2.9869589596650814E-2</v>
      </c>
      <c r="I99" s="194">
        <f>compopeinc!AW91</f>
        <v>2.3702482721240991E-2</v>
      </c>
      <c r="J99" s="117">
        <f>compopeinc!AX91</f>
        <v>7.0754237473011017E-2</v>
      </c>
      <c r="K99" s="116">
        <f>compopeinc!AY91</f>
        <v>2.624915205741362E-2</v>
      </c>
      <c r="L99" s="116">
        <f>compopeinc!AZ91</f>
        <v>7.1629344031953462E-3</v>
      </c>
      <c r="M99" s="116">
        <f>compopeinc!BA91</f>
        <v>1.3295690548242327E-3</v>
      </c>
      <c r="N99" s="116">
        <f>compopeinc!BB91</f>
        <v>4.9786443747410697E-3</v>
      </c>
      <c r="O99" s="116">
        <f>compopeinc!BC91</f>
        <v>5.0553136482897479E-3</v>
      </c>
      <c r="P99" s="116">
        <f>compopeinc!BD91</f>
        <v>1.3993896409655803E-2</v>
      </c>
      <c r="Q99" s="194">
        <f>compopeinc!BE91</f>
        <v>1.1984728905614372E-2</v>
      </c>
      <c r="R99" s="117">
        <f>compopeinc!BF91</f>
        <v>2.9820697382092476E-2</v>
      </c>
      <c r="S99" s="116">
        <f>compopeinc!BG91</f>
        <v>1.4854711981762702E-2</v>
      </c>
      <c r="T99" s="116">
        <f>compopeinc!BH91</f>
        <v>3.4102940181218308E-3</v>
      </c>
      <c r="U99" s="116">
        <f>compopeinc!BI91</f>
        <v>3.3021033753938218E-4</v>
      </c>
      <c r="V99" s="116">
        <f>compopeinc!BJ91</f>
        <v>1.6193436739252408E-3</v>
      </c>
      <c r="W99" s="116">
        <f>compopeinc!BK91</f>
        <v>9.1779037482246943E-4</v>
      </c>
      <c r="X99" s="116">
        <f>compopeinc!BL91</f>
        <v>4.5739687103603368E-3</v>
      </c>
      <c r="Y99" s="145">
        <f>compopeinc!BM91</f>
        <v>4.1143786411914716E-3</v>
      </c>
    </row>
    <row r="100" spans="1:25">
      <c r="A100" s="118">
        <v>2003</v>
      </c>
      <c r="B100" s="117">
        <f>compopeinc!AP92</f>
        <v>0.1311107873916626</v>
      </c>
      <c r="C100" s="116">
        <f>compopeinc!AQ92</f>
        <v>3.9030220682604672E-2</v>
      </c>
      <c r="D100" s="116">
        <f>compopeinc!AR92</f>
        <v>1.1476523797054564E-2</v>
      </c>
      <c r="E100" s="116">
        <f>compopeinc!AS92</f>
        <v>3.2617858551872748E-3</v>
      </c>
      <c r="F100" s="116">
        <f>compopeinc!AT92</f>
        <v>1.0276614662661681E-2</v>
      </c>
      <c r="G100" s="116">
        <f>compopeinc!AU92</f>
        <v>1.3718921560491162E-2</v>
      </c>
      <c r="H100" s="116">
        <f>compopeinc!AV92</f>
        <v>2.9564703431319485E-2</v>
      </c>
      <c r="I100" s="194">
        <f>compopeinc!AW92</f>
        <v>2.3782006285208119E-2</v>
      </c>
      <c r="J100" s="117">
        <f>compopeinc!AX92</f>
        <v>7.2620518505573273E-2</v>
      </c>
      <c r="K100" s="116">
        <f>compopeinc!AY92</f>
        <v>2.8482747179049757E-2</v>
      </c>
      <c r="L100" s="116">
        <f>compopeinc!AZ92</f>
        <v>7.2493496430372836E-3</v>
      </c>
      <c r="M100" s="116">
        <f>compopeinc!BA92</f>
        <v>1.2502444902249032E-3</v>
      </c>
      <c r="N100" s="116">
        <f>compopeinc!BB92</f>
        <v>5.0438318994609687E-3</v>
      </c>
      <c r="O100" s="116">
        <f>compopeinc!BC92</f>
        <v>4.6308668255311868E-3</v>
      </c>
      <c r="P100" s="116">
        <f>compopeinc!BD92</f>
        <v>1.367251451812676E-2</v>
      </c>
      <c r="Q100" s="194">
        <f>compopeinc!BE92</f>
        <v>1.2290960133424669E-2</v>
      </c>
      <c r="R100" s="117">
        <f>compopeinc!BF92</f>
        <v>3.1426843255758286E-2</v>
      </c>
      <c r="S100" s="116">
        <f>compopeinc!BG92</f>
        <v>1.6170758231714523E-2</v>
      </c>
      <c r="T100" s="116">
        <f>compopeinc!BH92</f>
        <v>3.6075280758371435E-3</v>
      </c>
      <c r="U100" s="116">
        <f>compopeinc!BI92</f>
        <v>2.5917537154346131E-4</v>
      </c>
      <c r="V100" s="116">
        <f>compopeinc!BJ92</f>
        <v>1.63731329781958E-3</v>
      </c>
      <c r="W100" s="116">
        <f>compopeinc!BK92</f>
        <v>9.1840246021321467E-4</v>
      </c>
      <c r="X100" s="116">
        <f>compopeinc!BL92</f>
        <v>4.5559081569094446E-3</v>
      </c>
      <c r="Y100" s="145">
        <f>compopeinc!BM92</f>
        <v>4.2777559799949657E-3</v>
      </c>
    </row>
    <row r="101" spans="1:25">
      <c r="A101" s="118">
        <v>2004</v>
      </c>
      <c r="B101" s="117">
        <f>compopeinc!AP93</f>
        <v>0.14079411327838898</v>
      </c>
      <c r="C101" s="116">
        <f>compopeinc!AQ93</f>
        <v>4.3133332316677868E-2</v>
      </c>
      <c r="D101" s="116">
        <f>compopeinc!AR93</f>
        <v>1.1757367305606951E-2</v>
      </c>
      <c r="E101" s="116">
        <f>compopeinc!AS93</f>
        <v>3.2913450202973504E-3</v>
      </c>
      <c r="F101" s="116">
        <f>compopeinc!AT93</f>
        <v>1.0614859042998503E-2</v>
      </c>
      <c r="G101" s="116">
        <f>compopeinc!AU93</f>
        <v>1.4955259382787363E-2</v>
      </c>
      <c r="H101" s="116">
        <f>compopeinc!AV93</f>
        <v>3.2351823800096956E-2</v>
      </c>
      <c r="I101" s="194">
        <f>compopeinc!AW93</f>
        <v>2.469013230901811E-2</v>
      </c>
      <c r="J101" s="117">
        <f>compopeinc!AX93</f>
        <v>7.9549342393875122E-2</v>
      </c>
      <c r="K101" s="116">
        <f>compopeinc!AY93</f>
        <v>3.1557539561432847E-2</v>
      </c>
      <c r="L101" s="116">
        <f>compopeinc!AZ93</f>
        <v>7.6096606097169183E-3</v>
      </c>
      <c r="M101" s="116">
        <f>compopeinc!BA93</f>
        <v>1.2094080769345786E-3</v>
      </c>
      <c r="N101" s="116">
        <f>compopeinc!BB93</f>
        <v>5.3056552598469064E-3</v>
      </c>
      <c r="O101" s="116">
        <f>compopeinc!BC93</f>
        <v>4.9692827117007966E-3</v>
      </c>
      <c r="P101" s="116">
        <f>compopeinc!BD93</f>
        <v>1.5878183894598087E-2</v>
      </c>
      <c r="Q101" s="194">
        <f>compopeinc!BE93</f>
        <v>1.3019611501242695E-2</v>
      </c>
      <c r="R101" s="117">
        <f>compopeinc!BF93</f>
        <v>3.5071209073066711E-2</v>
      </c>
      <c r="S101" s="116">
        <f>compopeinc!BG93</f>
        <v>1.7477043181874135E-2</v>
      </c>
      <c r="T101" s="116">
        <f>compopeinc!BH93</f>
        <v>3.934404228106334E-3</v>
      </c>
      <c r="U101" s="116">
        <f>compopeinc!BI93</f>
        <v>2.466004284221596E-4</v>
      </c>
      <c r="V101" s="116">
        <f>compopeinc!BJ93</f>
        <v>1.8250420214170021E-3</v>
      </c>
      <c r="W101" s="116">
        <f>compopeinc!BK93</f>
        <v>1.1709257874468661E-3</v>
      </c>
      <c r="X101" s="116">
        <f>compopeinc!BL93</f>
        <v>5.6508037115937668E-3</v>
      </c>
      <c r="Y101" s="145">
        <f>compopeinc!BM93</f>
        <v>4.7663897941803979E-3</v>
      </c>
    </row>
    <row r="102" spans="1:25">
      <c r="A102" s="118">
        <v>2005</v>
      </c>
      <c r="B102" s="117">
        <f>compopeinc!AP94</f>
        <v>0.14999222755432129</v>
      </c>
      <c r="C102" s="116">
        <f>compopeinc!AQ94</f>
        <v>4.4480813227891616E-2</v>
      </c>
      <c r="D102" s="116">
        <f>compopeinc!AR94</f>
        <v>1.5005532305852731E-2</v>
      </c>
      <c r="E102" s="116">
        <f>compopeinc!AS94</f>
        <v>2.8461415297526093E-3</v>
      </c>
      <c r="F102" s="116">
        <f>compopeinc!AT94</f>
        <v>1.1177032390504457E-2</v>
      </c>
      <c r="G102" s="116">
        <f>compopeinc!AU94</f>
        <v>1.6303935175165041E-2</v>
      </c>
      <c r="H102" s="116">
        <f>compopeinc!AV94</f>
        <v>3.4183489736139265E-2</v>
      </c>
      <c r="I102" s="194">
        <f>compopeinc!AW94</f>
        <v>2.5995284577344895E-2</v>
      </c>
      <c r="J102" s="117">
        <f>compopeinc!AX94</f>
        <v>8.6997769773006439E-2</v>
      </c>
      <c r="K102" s="116">
        <f>compopeinc!AY94</f>
        <v>3.234819064931195E-2</v>
      </c>
      <c r="L102" s="116">
        <f>compopeinc!AZ94</f>
        <v>1.0126644420110872E-2</v>
      </c>
      <c r="M102" s="116">
        <f>compopeinc!BA94</f>
        <v>1.0206669921226418E-3</v>
      </c>
      <c r="N102" s="116">
        <f>compopeinc!BB94</f>
        <v>5.8521285174545096E-3</v>
      </c>
      <c r="O102" s="116">
        <f>compopeinc!BC94</f>
        <v>6.3372552957119835E-3</v>
      </c>
      <c r="P102" s="116">
        <f>compopeinc!BD94</f>
        <v>1.6987011410681603E-2</v>
      </c>
      <c r="Q102" s="194">
        <f>compopeinc!BE94</f>
        <v>1.4325871965946733E-2</v>
      </c>
      <c r="R102" s="117">
        <f>compopeinc!BF94</f>
        <v>3.8542561233043671E-2</v>
      </c>
      <c r="S102" s="116">
        <f>compopeinc!BG94</f>
        <v>1.7497412245953019E-2</v>
      </c>
      <c r="T102" s="116">
        <f>compopeinc!BH94</f>
        <v>5.4079494691652028E-3</v>
      </c>
      <c r="U102" s="116">
        <f>compopeinc!BI94</f>
        <v>1.5209508685466028E-4</v>
      </c>
      <c r="V102" s="116">
        <f>compopeinc!BJ94</f>
        <v>2.2144758254477653E-3</v>
      </c>
      <c r="W102" s="116">
        <f>compopeinc!BK94</f>
        <v>1.6069046410760641E-3</v>
      </c>
      <c r="X102" s="116">
        <f>compopeinc!BL94</f>
        <v>5.9707516696679962E-3</v>
      </c>
      <c r="Y102" s="145">
        <f>compopeinc!BM94</f>
        <v>5.6929741789363128E-3</v>
      </c>
    </row>
    <row r="103" spans="1:25">
      <c r="A103" s="118">
        <v>2006</v>
      </c>
      <c r="B103" s="117">
        <f>compopeinc!AP95</f>
        <v>0.15582439303398132</v>
      </c>
      <c r="C103" s="116">
        <f>compopeinc!AQ95</f>
        <v>4.6310824541366861E-2</v>
      </c>
      <c r="D103" s="116">
        <f>compopeinc!AR95</f>
        <v>1.6242450929574544E-2</v>
      </c>
      <c r="E103" s="116">
        <f>compopeinc!AS95</f>
        <v>2.6689916493581145E-3</v>
      </c>
      <c r="F103" s="116">
        <f>compopeinc!AT95</f>
        <v>1.173356450698235E-2</v>
      </c>
      <c r="G103" s="116">
        <f>compopeinc!AU95</f>
        <v>1.7195469210583562E-2</v>
      </c>
      <c r="H103" s="116">
        <f>compopeinc!AV95</f>
        <v>3.4432682218738291E-2</v>
      </c>
      <c r="I103" s="194">
        <f>compopeinc!AW95</f>
        <v>2.7240409477973987E-2</v>
      </c>
      <c r="J103" s="117">
        <f>compopeinc!AX95</f>
        <v>9.0244241058826447E-2</v>
      </c>
      <c r="K103" s="116">
        <f>compopeinc!AY95</f>
        <v>3.3778845378577713E-2</v>
      </c>
      <c r="L103" s="116">
        <f>compopeinc!AZ95</f>
        <v>1.090438498050899E-2</v>
      </c>
      <c r="M103" s="116">
        <f>compopeinc!BA95</f>
        <v>9.2089950490864623E-4</v>
      </c>
      <c r="N103" s="116">
        <f>compopeinc!BB95</f>
        <v>6.3176689760392393E-3</v>
      </c>
      <c r="O103" s="116">
        <f>compopeinc!BC95</f>
        <v>6.0874832590004507E-3</v>
      </c>
      <c r="P103" s="116">
        <f>compopeinc!BD95</f>
        <v>1.6808766871924202E-2</v>
      </c>
      <c r="Q103" s="194">
        <f>compopeinc!BE95</f>
        <v>1.5426188207989156E-2</v>
      </c>
      <c r="R103" s="117">
        <f>compopeinc!BF95</f>
        <v>3.9778485894203186E-2</v>
      </c>
      <c r="S103" s="116">
        <f>compopeinc!BG95</f>
        <v>1.8286827622942748E-2</v>
      </c>
      <c r="T103" s="116">
        <f>compopeinc!BH95</f>
        <v>5.7760206542689383E-3</v>
      </c>
      <c r="U103" s="116">
        <f>compopeinc!BI95</f>
        <v>9.1936027615653357E-5</v>
      </c>
      <c r="V103" s="116">
        <f>compopeinc!BJ95</f>
        <v>2.4137964653297215E-3</v>
      </c>
      <c r="W103" s="116">
        <f>compopeinc!BK95</f>
        <v>1.2665428343738294E-3</v>
      </c>
      <c r="X103" s="116">
        <f>compopeinc!BL95</f>
        <v>5.6748499634737305E-3</v>
      </c>
      <c r="Y103" s="145">
        <f>compopeinc!BM95</f>
        <v>6.2685158931929021E-3</v>
      </c>
    </row>
    <row r="104" spans="1:25">
      <c r="A104" s="118">
        <v>2007</v>
      </c>
      <c r="B104" s="117">
        <f>compopeinc!AP96</f>
        <v>0.15409284830093384</v>
      </c>
      <c r="C104" s="116">
        <f>compopeinc!AQ96</f>
        <v>4.2783654559125167E-2</v>
      </c>
      <c r="D104" s="116">
        <f>compopeinc!AR96</f>
        <v>1.7840736764158163E-2</v>
      </c>
      <c r="E104" s="116">
        <f>compopeinc!AS96</f>
        <v>2.5971829427648223E-3</v>
      </c>
      <c r="F104" s="116">
        <f>compopeinc!AT96</f>
        <v>1.0940047479894612E-2</v>
      </c>
      <c r="G104" s="116">
        <f>compopeinc!AU96</f>
        <v>1.641477112164931E-2</v>
      </c>
      <c r="H104" s="116">
        <f>compopeinc!AV96</f>
        <v>3.8177876326985355E-2</v>
      </c>
      <c r="I104" s="194">
        <f>compopeinc!AW96</f>
        <v>2.5338568352328946E-2</v>
      </c>
      <c r="J104" s="117">
        <f>compopeinc!AX96</f>
        <v>8.9860402047634125E-2</v>
      </c>
      <c r="K104" s="116">
        <f>compopeinc!AY96</f>
        <v>3.1588709282895595E-2</v>
      </c>
      <c r="L104" s="116">
        <f>compopeinc!AZ96</f>
        <v>1.2126738329771495E-2</v>
      </c>
      <c r="M104" s="116">
        <f>compopeinc!BA96</f>
        <v>8.2585330139411505E-4</v>
      </c>
      <c r="N104" s="116">
        <f>compopeinc!BB96</f>
        <v>5.9319845350760837E-3</v>
      </c>
      <c r="O104" s="116">
        <f>compopeinc!BC96</f>
        <v>5.5758715289468798E-3</v>
      </c>
      <c r="P104" s="116">
        <f>compopeinc!BD96</f>
        <v>1.9283844400595218E-2</v>
      </c>
      <c r="Q104" s="194">
        <f>compopeinc!BE96</f>
        <v>1.452740272423794E-2</v>
      </c>
      <c r="R104" s="117">
        <f>compopeinc!BF96</f>
        <v>4.1048552840948105E-2</v>
      </c>
      <c r="S104" s="116">
        <f>compopeinc!BG96</f>
        <v>1.7650196418570161E-2</v>
      </c>
      <c r="T104" s="116">
        <f>compopeinc!BH96</f>
        <v>6.6559143643674552E-3</v>
      </c>
      <c r="U104" s="116">
        <f>compopeinc!BI96</f>
        <v>4.1187004153074264E-5</v>
      </c>
      <c r="V104" s="116">
        <f>compopeinc!BJ96</f>
        <v>2.3865585434441616E-3</v>
      </c>
      <c r="W104" s="116">
        <f>compopeinc!BK96</f>
        <v>1.2519501734813256E-3</v>
      </c>
      <c r="X104" s="116">
        <f>compopeinc!BL96</f>
        <v>6.7927462589837465E-3</v>
      </c>
      <c r="Y104" s="145">
        <f>compopeinc!BM96</f>
        <v>6.269998300682895E-3</v>
      </c>
    </row>
    <row r="105" spans="1:25">
      <c r="A105" s="118">
        <v>2008</v>
      </c>
      <c r="B105" s="117">
        <f>compopeinc!AP97</f>
        <v>0.15162768959999084</v>
      </c>
      <c r="C105" s="116">
        <f>compopeinc!AQ97</f>
        <v>4.2199385057113743E-2</v>
      </c>
      <c r="D105" s="116">
        <f>compopeinc!AR97</f>
        <v>1.8226676490490652E-2</v>
      </c>
      <c r="E105" s="116">
        <f>compopeinc!AS97</f>
        <v>3.0263823138921208E-3</v>
      </c>
      <c r="F105" s="116">
        <f>compopeinc!AT97</f>
        <v>1.1011938072482928E-2</v>
      </c>
      <c r="G105" s="116">
        <f>compopeinc!AU97</f>
        <v>1.6216957289514496E-2</v>
      </c>
      <c r="H105" s="116">
        <f>compopeinc!AV97</f>
        <v>3.5885517546003998E-2</v>
      </c>
      <c r="I105" s="194">
        <f>compopeinc!AW97</f>
        <v>2.506083589992605E-2</v>
      </c>
      <c r="J105" s="117">
        <f>compopeinc!AX97</f>
        <v>8.9053787291049957E-2</v>
      </c>
      <c r="K105" s="116">
        <f>compopeinc!AY97</f>
        <v>3.2009196064583169E-2</v>
      </c>
      <c r="L105" s="116">
        <f>compopeinc!AZ97</f>
        <v>1.2025306076784915E-2</v>
      </c>
      <c r="M105" s="116">
        <f>compopeinc!BA97</f>
        <v>1.0729605148451654E-3</v>
      </c>
      <c r="N105" s="116">
        <f>compopeinc!BB97</f>
        <v>6.1810690038885657E-3</v>
      </c>
      <c r="O105" s="116">
        <f>compopeinc!BC97</f>
        <v>5.5094459415692271E-3</v>
      </c>
      <c r="P105" s="116">
        <f>compopeinc!BD97</f>
        <v>1.7463236325297438E-2</v>
      </c>
      <c r="Q105" s="194">
        <f>compopeinc!BE97</f>
        <v>1.4792570650026531E-2</v>
      </c>
      <c r="R105" s="117">
        <f>compopeinc!BF97</f>
        <v>4.1487764567136765E-2</v>
      </c>
      <c r="S105" s="116">
        <f>compopeinc!BG97</f>
        <v>1.8610464356117729E-2</v>
      </c>
      <c r="T105" s="116">
        <f>compopeinc!BH97</f>
        <v>6.400279571109435E-3</v>
      </c>
      <c r="U105" s="116">
        <f>compopeinc!BI97</f>
        <v>1.1628146339116414E-4</v>
      </c>
      <c r="V105" s="116">
        <f>compopeinc!BJ97</f>
        <v>2.6680225893555352E-3</v>
      </c>
      <c r="W105" s="116">
        <f>compopeinc!BK97</f>
        <v>1.0936105586489152E-3</v>
      </c>
      <c r="X105" s="116">
        <f>compopeinc!BL97</f>
        <v>5.9197796001137165E-3</v>
      </c>
      <c r="Y105" s="145">
        <f>compopeinc!BM97</f>
        <v>6.679327122950462E-3</v>
      </c>
    </row>
    <row r="106" spans="1:25">
      <c r="A106" s="121">
        <v>2009</v>
      </c>
      <c r="B106" s="120">
        <f>compopeinc!AP98</f>
        <v>0.14500080049037933</v>
      </c>
      <c r="C106" s="119">
        <f>compopeinc!AQ98</f>
        <v>4.7230343805684999E-2</v>
      </c>
      <c r="D106" s="119">
        <f>compopeinc!AR98</f>
        <v>1.6630466455105318E-2</v>
      </c>
      <c r="E106" s="119">
        <f>compopeinc!AS98</f>
        <v>3.9397326512977272E-3</v>
      </c>
      <c r="F106" s="119">
        <f>compopeinc!AT98</f>
        <v>1.0218893711891075E-2</v>
      </c>
      <c r="G106" s="119">
        <f>compopeinc!AU98</f>
        <v>1.4053131349587822E-2</v>
      </c>
      <c r="H106" s="119">
        <f>compopeinc!AV98</f>
        <v>2.9946933858926994E-2</v>
      </c>
      <c r="I106" s="195">
        <f>compopeinc!AW98</f>
        <v>2.2981303366380577E-2</v>
      </c>
      <c r="J106" s="120">
        <f>compopeinc!AX98</f>
        <v>8.6046941578388214E-2</v>
      </c>
      <c r="K106" s="119">
        <f>compopeinc!AY98</f>
        <v>3.5588126394592606E-2</v>
      </c>
      <c r="L106" s="119">
        <f>compopeinc!AZ98</f>
        <v>1.1091691468998851E-2</v>
      </c>
      <c r="M106" s="119">
        <f>compopeinc!BA98</f>
        <v>1.5451252738995203E-3</v>
      </c>
      <c r="N106" s="119">
        <f>compopeinc!BB98</f>
        <v>5.6333130823249004E-3</v>
      </c>
      <c r="O106" s="119">
        <f>compopeinc!BC98</f>
        <v>5.075571897209509E-3</v>
      </c>
      <c r="P106" s="119">
        <f>compopeinc!BD98</f>
        <v>1.3773243915958697E-2</v>
      </c>
      <c r="Q106" s="195">
        <f>compopeinc!BE98</f>
        <v>1.3339875452476528E-2</v>
      </c>
      <c r="R106" s="120">
        <f>compopeinc!BF98</f>
        <v>4.2542502284049988E-2</v>
      </c>
      <c r="S106" s="119">
        <f>compopeinc!BG98</f>
        <v>2.1950353791759025E-2</v>
      </c>
      <c r="T106" s="119">
        <f>compopeinc!BH98</f>
        <v>6.030557501176332E-3</v>
      </c>
      <c r="U106" s="119">
        <f>compopeinc!BI98</f>
        <v>3.5472679633113041E-4</v>
      </c>
      <c r="V106" s="119">
        <f>compopeinc!BJ98</f>
        <v>2.3353221627212951E-3</v>
      </c>
      <c r="W106" s="119">
        <f>compopeinc!BK98</f>
        <v>1.7651016749082953E-3</v>
      </c>
      <c r="X106" s="119">
        <f>compopeinc!BL98</f>
        <v>4.3272387380390081E-3</v>
      </c>
      <c r="Y106" s="149">
        <f>compopeinc!BM98</f>
        <v>5.7792036337678855E-3</v>
      </c>
    </row>
    <row r="107" spans="1:25">
      <c r="A107" s="118">
        <v>2010</v>
      </c>
      <c r="B107" s="117">
        <f>compopeinc!AP99</f>
        <v>0.1574418693780899</v>
      </c>
      <c r="C107" s="116">
        <f>compopeinc!AQ99</f>
        <v>5.5290605127728147E-2</v>
      </c>
      <c r="D107" s="116">
        <f>compopeinc!AR99</f>
        <v>1.6215245685870495E-2</v>
      </c>
      <c r="E107" s="116">
        <f>compopeinc!AS99</f>
        <v>3.897717885224665E-3</v>
      </c>
      <c r="F107" s="116">
        <f>compopeinc!AT99</f>
        <v>1.087229366841033E-2</v>
      </c>
      <c r="G107" s="116">
        <f>compopeinc!AU99</f>
        <v>1.48185482143138E-2</v>
      </c>
      <c r="H107" s="116">
        <f>compopeinc!AV99</f>
        <v>3.133297380346578E-2</v>
      </c>
      <c r="I107" s="194">
        <f>compopeinc!AW99</f>
        <v>2.5014479698503966E-2</v>
      </c>
      <c r="J107" s="117">
        <f>compopeinc!AX99</f>
        <v>9.5793642103672028E-2</v>
      </c>
      <c r="K107" s="116">
        <f>compopeinc!AY99</f>
        <v>4.3303851970838643E-2</v>
      </c>
      <c r="L107" s="116">
        <f>compopeinc!AZ99</f>
        <v>1.1105211367989407E-2</v>
      </c>
      <c r="M107" s="116">
        <f>compopeinc!BA99</f>
        <v>1.5003737548137692E-3</v>
      </c>
      <c r="N107" s="116">
        <f>compopeinc!BB99</f>
        <v>5.9324342688046395E-3</v>
      </c>
      <c r="O107" s="116">
        <f>compopeinc!BC99</f>
        <v>5.0324798418183003E-3</v>
      </c>
      <c r="P107" s="116">
        <f>compopeinc!BD99</f>
        <v>1.444601845192525E-2</v>
      </c>
      <c r="Q107" s="194">
        <f>compopeinc!BE99</f>
        <v>1.4473279836835454E-2</v>
      </c>
      <c r="R107" s="117">
        <f>compopeinc!BF99</f>
        <v>4.7956995666027069E-2</v>
      </c>
      <c r="S107" s="116">
        <f>compopeinc!BG99</f>
        <v>2.748141766271062E-2</v>
      </c>
      <c r="T107" s="116">
        <f>compopeinc!BH99</f>
        <v>6.1959105522731888E-3</v>
      </c>
      <c r="U107" s="116">
        <f>compopeinc!BI99</f>
        <v>3.0998481048724277E-4</v>
      </c>
      <c r="V107" s="116">
        <f>compopeinc!BJ99</f>
        <v>2.356137315556298E-3</v>
      </c>
      <c r="W107" s="116">
        <f>compopeinc!BK99</f>
        <v>1.140430207998145E-3</v>
      </c>
      <c r="X107" s="116">
        <f>compopeinc!BL99</f>
        <v>4.3188580587190436E-3</v>
      </c>
      <c r="Y107" s="145">
        <f>compopeinc!BM99</f>
        <v>6.1542550870526706E-3</v>
      </c>
    </row>
    <row r="108" spans="1:25">
      <c r="A108" s="118">
        <v>2011</v>
      </c>
      <c r="B108" s="117">
        <f>compopeinc!AP100</f>
        <v>0.15421579778194427</v>
      </c>
      <c r="C108" s="116">
        <f>compopeinc!AQ100</f>
        <v>5.2024083665350038E-2</v>
      </c>
      <c r="D108" s="116">
        <f t="shared" ref="D108:D113" si="0">B108-C108-E108-F108-G108-H108-I108</f>
        <v>1.5657600422707668E-2</v>
      </c>
      <c r="E108" s="116">
        <f>compopeinc!AS100</f>
        <v>4.5532382779757217E-3</v>
      </c>
      <c r="F108" s="116">
        <f>compopeinc!AT100</f>
        <v>1.1236140193275712E-2</v>
      </c>
      <c r="G108" s="116">
        <f>compopeinc!AU100</f>
        <v>1.3918948948507674E-2</v>
      </c>
      <c r="H108" s="116">
        <f>compopeinc!AV100</f>
        <v>3.0955532403382696E-2</v>
      </c>
      <c r="I108" s="194">
        <f>compopeinc!AW100</f>
        <v>2.5870253870744764E-2</v>
      </c>
      <c r="J108" s="117">
        <f>compopeinc!AX100</f>
        <v>9.1256849467754364E-2</v>
      </c>
      <c r="K108" s="116">
        <f>compopeinc!AY100</f>
        <v>3.9983401110667956E-2</v>
      </c>
      <c r="L108" s="116">
        <f t="shared" ref="L108:L113" si="1">J108-K108-M108-N108-O108-P108-Q108</f>
        <v>1.0743462420208199E-2</v>
      </c>
      <c r="M108" s="116">
        <f>compopeinc!BA100</f>
        <v>1.8204671805057574E-3</v>
      </c>
      <c r="N108" s="116">
        <f>compopeinc!BB100</f>
        <v>5.9859834123108272E-3</v>
      </c>
      <c r="O108" s="116">
        <f>compopeinc!BC100</f>
        <v>4.1739442421103315E-3</v>
      </c>
      <c r="P108" s="116">
        <f>compopeinc!BD100</f>
        <v>1.3938804523544667E-2</v>
      </c>
      <c r="Q108" s="194">
        <f>compopeinc!BE100</f>
        <v>1.4610786578406634E-2</v>
      </c>
      <c r="R108" s="117">
        <f>compopeinc!BF100</f>
        <v>4.2812824249267578E-2</v>
      </c>
      <c r="S108" s="116">
        <f>compopeinc!BG100</f>
        <v>2.3994148685525782E-2</v>
      </c>
      <c r="T108" s="116">
        <f t="shared" ref="T108:T113" si="2">R108-S108-U108-V108-W108-X108-Y108</f>
        <v>5.8190483385362054E-3</v>
      </c>
      <c r="U108" s="116">
        <f>compopeinc!BI100</f>
        <v>4.1804014245927094E-4</v>
      </c>
      <c r="V108" s="116">
        <f>compopeinc!BJ100</f>
        <v>2.2372156676264921E-3</v>
      </c>
      <c r="W108" s="116">
        <f>compopeinc!BK100</f>
        <v>5.3610704658856349E-4</v>
      </c>
      <c r="X108" s="116">
        <f>compopeinc!BL100</f>
        <v>3.9319443708271161E-3</v>
      </c>
      <c r="Y108" s="145">
        <f>compopeinc!BM100</f>
        <v>5.8763199977041472E-3</v>
      </c>
    </row>
    <row r="109" spans="1:25">
      <c r="A109" s="118">
        <v>2012</v>
      </c>
      <c r="B109" s="117">
        <f>compopeinc!AP101</f>
        <v>0.16462001204490662</v>
      </c>
      <c r="C109" s="116">
        <f>compopeinc!AQ101</f>
        <v>5.4170328459563565E-2</v>
      </c>
      <c r="D109" s="116">
        <f t="shared" si="0"/>
        <v>1.6617039468288734E-2</v>
      </c>
      <c r="E109" s="116">
        <f>compopeinc!AS101</f>
        <v>4.7083260375374433E-3</v>
      </c>
      <c r="F109" s="116">
        <f>compopeinc!AT101</f>
        <v>1.2263672380417503E-2</v>
      </c>
      <c r="G109" s="116">
        <f>compopeinc!AU101</f>
        <v>1.4708838666076094E-2</v>
      </c>
      <c r="H109" s="116">
        <f>compopeinc!AV101</f>
        <v>3.3901791613239252E-2</v>
      </c>
      <c r="I109" s="194">
        <f>compopeinc!AW101</f>
        <v>2.8250015419784009E-2</v>
      </c>
      <c r="J109" s="117">
        <f>compopeinc!AX101</f>
        <v>9.8921023309230804E-2</v>
      </c>
      <c r="K109" s="116">
        <f>compopeinc!AY101</f>
        <v>4.1546582005208076E-2</v>
      </c>
      <c r="L109" s="116">
        <f t="shared" si="1"/>
        <v>1.1588225092116936E-2</v>
      </c>
      <c r="M109" s="116">
        <f>compopeinc!BA101</f>
        <v>1.9022836016802877E-3</v>
      </c>
      <c r="N109" s="116">
        <f>compopeinc!BB101</f>
        <v>6.7673671373440015E-3</v>
      </c>
      <c r="O109" s="116">
        <f>compopeinc!BC101</f>
        <v>4.5735598504049006E-3</v>
      </c>
      <c r="P109" s="116">
        <f>compopeinc!BD101</f>
        <v>1.6126998519139395E-2</v>
      </c>
      <c r="Q109" s="194">
        <f>compopeinc!BE101</f>
        <v>1.6416007103337214E-2</v>
      </c>
      <c r="R109" s="117">
        <f>compopeinc!BF101</f>
        <v>4.7278080135583878E-2</v>
      </c>
      <c r="S109" s="116">
        <f>compopeinc!BG101</f>
        <v>2.4633790643034351E-2</v>
      </c>
      <c r="T109" s="116">
        <f t="shared" si="2"/>
        <v>6.6173650381615287E-3</v>
      </c>
      <c r="U109" s="116">
        <f>compopeinc!BI101</f>
        <v>4.685910527993379E-4</v>
      </c>
      <c r="V109" s="116">
        <f>compopeinc!BJ101</f>
        <v>2.6358570826109096E-3</v>
      </c>
      <c r="W109" s="116">
        <f>compopeinc!BK101</f>
        <v>6.9265806721198519E-4</v>
      </c>
      <c r="X109" s="116">
        <f>compopeinc!BL101</f>
        <v>5.3522232080980099E-3</v>
      </c>
      <c r="Y109" s="145">
        <f>compopeinc!BM101</f>
        <v>6.8775950436677545E-3</v>
      </c>
    </row>
    <row r="110" spans="1:25">
      <c r="A110" s="118">
        <v>2013</v>
      </c>
      <c r="B110" s="117">
        <f>compopeinc!AP102</f>
        <v>0.15111151337623596</v>
      </c>
      <c r="C110" s="116">
        <f>compopeinc!AQ102</f>
        <v>4.4774195105531614E-2</v>
      </c>
      <c r="D110" s="116">
        <f t="shared" si="0"/>
        <v>1.6541257758557703E-2</v>
      </c>
      <c r="E110" s="116">
        <f>compopeinc!AS102</f>
        <v>4.7542439352872634E-3</v>
      </c>
      <c r="F110" s="116">
        <f>compopeinc!AT102</f>
        <v>1.2097161803561057E-2</v>
      </c>
      <c r="G110" s="116">
        <f>compopeinc!AU102</f>
        <v>1.4407682744663921E-2</v>
      </c>
      <c r="H110" s="116">
        <f>compopeinc!AV102</f>
        <v>3.0599249485147074E-2</v>
      </c>
      <c r="I110" s="194">
        <f>compopeinc!AW102</f>
        <v>2.7937722543487326E-2</v>
      </c>
      <c r="J110" s="117">
        <f>compopeinc!AX102</f>
        <v>8.7947875261306763E-2</v>
      </c>
      <c r="K110" s="116">
        <f>compopeinc!AY102</f>
        <v>3.354876327722725E-2</v>
      </c>
      <c r="L110" s="116">
        <f t="shared" si="1"/>
        <v>1.1768459137833445E-2</v>
      </c>
      <c r="M110" s="116">
        <f>compopeinc!BA102</f>
        <v>1.9631708511255912E-3</v>
      </c>
      <c r="N110" s="116">
        <f>compopeinc!BB102</f>
        <v>6.5512267455908706E-3</v>
      </c>
      <c r="O110" s="116">
        <f>compopeinc!BC102</f>
        <v>4.1714061162895187E-3</v>
      </c>
      <c r="P110" s="116">
        <f>compopeinc!BD102</f>
        <v>1.3915727220099532E-2</v>
      </c>
      <c r="Q110" s="194">
        <f>compopeinc!BE102</f>
        <v>1.6029121913140553E-2</v>
      </c>
      <c r="R110" s="117">
        <f>compopeinc!BF102</f>
        <v>4.1188802570104599E-2</v>
      </c>
      <c r="S110" s="116">
        <f>compopeinc!BG102</f>
        <v>1.9699985442030877E-2</v>
      </c>
      <c r="T110" s="116">
        <f t="shared" si="2"/>
        <v>6.9545696514830531E-3</v>
      </c>
      <c r="U110" s="116">
        <f>compopeinc!BI102</f>
        <v>4.996599475133518E-4</v>
      </c>
      <c r="V110" s="116">
        <f>compopeinc!BJ102</f>
        <v>2.4709950305352659E-3</v>
      </c>
      <c r="W110" s="116">
        <f>compopeinc!BK102</f>
        <v>7.3179697803752472E-4</v>
      </c>
      <c r="X110" s="116">
        <f>compopeinc!BL102</f>
        <v>4.2911638357674663E-3</v>
      </c>
      <c r="Y110" s="145">
        <f>compopeinc!BM102</f>
        <v>6.5406316847370595E-3</v>
      </c>
    </row>
    <row r="111" spans="1:25">
      <c r="A111" s="118">
        <v>2014</v>
      </c>
      <c r="B111" s="117">
        <f>compopeinc!AP103</f>
        <v>0.15661387145519257</v>
      </c>
      <c r="C111" s="116">
        <f>compopeinc!AQ103</f>
        <v>4.7888694947946897E-2</v>
      </c>
      <c r="D111" s="116">
        <f t="shared" si="0"/>
        <v>1.6159367910226437E-2</v>
      </c>
      <c r="E111" s="116">
        <f>compopeinc!AS103</f>
        <v>5.1216077742956756E-3</v>
      </c>
      <c r="F111" s="116">
        <f>compopeinc!AT103</f>
        <v>1.2147286366896697E-2</v>
      </c>
      <c r="G111" s="116">
        <f>compopeinc!AU103</f>
        <v>1.5198404166674284E-2</v>
      </c>
      <c r="H111" s="116">
        <f>compopeinc!AV103</f>
        <v>3.2063007991292254E-2</v>
      </c>
      <c r="I111" s="194">
        <f>compopeinc!AW103</f>
        <v>2.8035502297860324E-2</v>
      </c>
      <c r="J111" s="117">
        <f>compopeinc!AX103</f>
        <v>9.1898113489151001E-2</v>
      </c>
      <c r="K111" s="116">
        <f>compopeinc!AY103</f>
        <v>3.5887734537071947E-2</v>
      </c>
      <c r="L111" s="116">
        <f t="shared" si="1"/>
        <v>1.1515686885597693E-2</v>
      </c>
      <c r="M111" s="116">
        <f>compopeinc!BA103</f>
        <v>2.055596226773212E-3</v>
      </c>
      <c r="N111" s="116">
        <f>compopeinc!BB103</f>
        <v>6.7188929357967775E-3</v>
      </c>
      <c r="O111" s="116">
        <f>compopeinc!BC103</f>
        <v>4.337817563446921E-3</v>
      </c>
      <c r="P111" s="116">
        <f>compopeinc!BD103</f>
        <v>1.4987376173385173E-2</v>
      </c>
      <c r="Q111" s="194">
        <f>compopeinc!BE103</f>
        <v>1.639500916707928E-2</v>
      </c>
      <c r="R111" s="117">
        <f>compopeinc!BF103</f>
        <v>4.2885288596153259E-2</v>
      </c>
      <c r="S111" s="116">
        <f>compopeinc!BG103</f>
        <v>2.0930106295973524E-2</v>
      </c>
      <c r="T111" s="116">
        <f t="shared" si="2"/>
        <v>6.7138506335807559E-3</v>
      </c>
      <c r="U111" s="116">
        <f>compopeinc!BI103</f>
        <v>4.8288310119095766E-4</v>
      </c>
      <c r="V111" s="116">
        <f>compopeinc!BJ103</f>
        <v>2.6227335988328409E-3</v>
      </c>
      <c r="W111" s="116">
        <f>compopeinc!BK103</f>
        <v>6.5963491447940678E-4</v>
      </c>
      <c r="X111" s="116">
        <f>compopeinc!BL103</f>
        <v>4.6125747487071747E-3</v>
      </c>
      <c r="Y111" s="145">
        <f>compopeinc!BM103</f>
        <v>6.8635053033885996E-3</v>
      </c>
    </row>
    <row r="112" spans="1:25">
      <c r="A112" s="118">
        <v>2015</v>
      </c>
      <c r="B112" s="117">
        <f>compopeinc!AP104</f>
        <v>0.1556454598903656</v>
      </c>
      <c r="C112" s="116">
        <f>compopeinc!AQ104</f>
        <v>4.7043304227833371E-2</v>
      </c>
      <c r="D112" s="116">
        <f t="shared" si="0"/>
        <v>1.7189036676290965E-2</v>
      </c>
      <c r="E112" s="116">
        <f>compopeinc!AS104</f>
        <v>5.8844619329037106E-3</v>
      </c>
      <c r="F112" s="116">
        <f>compopeinc!AT104</f>
        <v>1.1101538919100274E-2</v>
      </c>
      <c r="G112" s="116">
        <f>compopeinc!AU104</f>
        <v>1.5567112333676632E-2</v>
      </c>
      <c r="H112" s="116">
        <f>compopeinc!AV104</f>
        <v>3.3253925741756812E-2</v>
      </c>
      <c r="I112" s="194">
        <f>compopeinc!AW104</f>
        <v>2.5606080058803833E-2</v>
      </c>
      <c r="J112" s="117">
        <f>compopeinc!AX104</f>
        <v>9.1347403824329376E-2</v>
      </c>
      <c r="K112" s="116">
        <f>compopeinc!AY104</f>
        <v>3.5347587963901514E-2</v>
      </c>
      <c r="L112" s="116">
        <f t="shared" si="1"/>
        <v>1.2207704182788782E-2</v>
      </c>
      <c r="M112" s="116">
        <f>compopeinc!BA104</f>
        <v>2.4386043736250975E-3</v>
      </c>
      <c r="N112" s="116">
        <f>compopeinc!BB104</f>
        <v>6.1242522329401968E-3</v>
      </c>
      <c r="O112" s="116">
        <f>compopeinc!BC104</f>
        <v>4.5532745406938651E-3</v>
      </c>
      <c r="P112" s="116">
        <f>compopeinc!BD104</f>
        <v>1.5669834219100509E-2</v>
      </c>
      <c r="Q112" s="194">
        <f>compopeinc!BE104</f>
        <v>1.5006146311279405E-2</v>
      </c>
      <c r="R112" s="117">
        <f>compopeinc!BF104</f>
        <v>4.245414212346077E-2</v>
      </c>
      <c r="S112" s="116">
        <f>compopeinc!BG104</f>
        <v>2.0542819853019045E-2</v>
      </c>
      <c r="T112" s="116">
        <f t="shared" si="2"/>
        <v>7.1906509239664795E-3</v>
      </c>
      <c r="U112" s="116">
        <f>compopeinc!BI104</f>
        <v>6.3312607432737219E-4</v>
      </c>
      <c r="V112" s="116">
        <f>compopeinc!BJ104</f>
        <v>2.3115918536654343E-3</v>
      </c>
      <c r="W112" s="116">
        <f>compopeinc!BK104</f>
        <v>5.670665771393918E-4</v>
      </c>
      <c r="X112" s="116">
        <f>compopeinc!BL104</f>
        <v>5.0630423383535841E-3</v>
      </c>
      <c r="Y112" s="145">
        <f>compopeinc!BM104</f>
        <v>6.1458445029894601E-3</v>
      </c>
    </row>
    <row r="113" spans="1:25">
      <c r="A113" s="118">
        <v>2016</v>
      </c>
      <c r="B113" s="117">
        <f>compopeinc!AP105</f>
        <v>0.15112133324146271</v>
      </c>
      <c r="C113" s="116">
        <f>compopeinc!AQ105</f>
        <v>4.682234246677159E-2</v>
      </c>
      <c r="D113" s="116">
        <f t="shared" si="0"/>
        <v>1.6997113591243795E-2</v>
      </c>
      <c r="E113" s="116">
        <f>compopeinc!AS105</f>
        <v>6.2583424461361437E-3</v>
      </c>
      <c r="F113" s="116">
        <f>compopeinc!AT105</f>
        <v>1.0706601466099683E-2</v>
      </c>
      <c r="G113" s="116">
        <f>compopeinc!AU105</f>
        <v>1.4211774248729993E-2</v>
      </c>
      <c r="H113" s="116">
        <f>compopeinc!AV105</f>
        <v>3.1675096194730724E-2</v>
      </c>
      <c r="I113" s="194">
        <f>compopeinc!AW105</f>
        <v>2.445006282775079E-2</v>
      </c>
      <c r="J113" s="117">
        <f>compopeinc!AX105</f>
        <v>8.8453590869903564E-2</v>
      </c>
      <c r="K113" s="116">
        <f>compopeinc!AY105</f>
        <v>3.5140543686999134E-2</v>
      </c>
      <c r="L113" s="116">
        <f t="shared" si="1"/>
        <v>1.2213794917154703E-2</v>
      </c>
      <c r="M113" s="116">
        <f>compopeinc!BA105</f>
        <v>2.6476752477413244E-3</v>
      </c>
      <c r="N113" s="116">
        <f>compopeinc!BB105</f>
        <v>5.8357597233779724E-3</v>
      </c>
      <c r="O113" s="116">
        <f>compopeinc!BC105</f>
        <v>4.0196527918518092E-3</v>
      </c>
      <c r="P113" s="116">
        <f>compopeinc!BD105</f>
        <v>1.4414095908348454E-2</v>
      </c>
      <c r="Q113" s="194">
        <f>compopeinc!BE105</f>
        <v>1.4182068594430167E-2</v>
      </c>
      <c r="R113" s="117">
        <f>compopeinc!BF105</f>
        <v>4.1490662842988968E-2</v>
      </c>
      <c r="S113" s="116">
        <f>compopeinc!BG105</f>
        <v>2.059811042952606E-2</v>
      </c>
      <c r="T113" s="116">
        <f t="shared" si="2"/>
        <v>7.3480704412238812E-3</v>
      </c>
      <c r="U113" s="116">
        <f>compopeinc!BI105</f>
        <v>6.8950872062298319E-4</v>
      </c>
      <c r="V113" s="116">
        <f>compopeinc!BJ105</f>
        <v>2.0963715052392971E-3</v>
      </c>
      <c r="W113" s="116">
        <f>compopeinc!BK105</f>
        <v>5.2567988297454031E-4</v>
      </c>
      <c r="X113" s="116">
        <f>compopeinc!BL105</f>
        <v>4.6693378569300711E-3</v>
      </c>
      <c r="Y113" s="145">
        <f>compopeinc!BM105</f>
        <v>5.5635840064721326E-3</v>
      </c>
    </row>
    <row r="114" spans="1:25">
      <c r="A114" s="118">
        <v>2017</v>
      </c>
      <c r="B114" s="117"/>
      <c r="C114" s="116"/>
      <c r="D114" s="116"/>
      <c r="E114" s="116"/>
      <c r="F114" s="116"/>
      <c r="G114" s="116"/>
      <c r="H114" s="116"/>
      <c r="I114" s="194"/>
      <c r="J114" s="117"/>
      <c r="K114" s="116"/>
      <c r="L114" s="116"/>
      <c r="M114" s="116"/>
      <c r="N114" s="116"/>
      <c r="O114" s="116"/>
      <c r="P114" s="116"/>
      <c r="Q114" s="194"/>
      <c r="R114" s="117"/>
      <c r="S114" s="116"/>
      <c r="T114" s="116"/>
      <c r="U114" s="116"/>
      <c r="V114" s="116"/>
      <c r="W114" s="116"/>
      <c r="X114" s="116"/>
      <c r="Y114" s="145"/>
    </row>
    <row r="115" spans="1:25">
      <c r="A115" s="118">
        <v>2018</v>
      </c>
      <c r="B115" s="117"/>
      <c r="C115" s="116"/>
      <c r="D115" s="116"/>
      <c r="E115" s="116"/>
      <c r="F115" s="116"/>
      <c r="G115" s="116"/>
      <c r="H115" s="116"/>
      <c r="I115" s="194"/>
      <c r="J115" s="117"/>
      <c r="K115" s="116"/>
      <c r="L115" s="116"/>
      <c r="M115" s="116"/>
      <c r="N115" s="116"/>
      <c r="O115" s="116"/>
      <c r="P115" s="116"/>
      <c r="Q115" s="194"/>
      <c r="R115" s="117"/>
      <c r="S115" s="116"/>
      <c r="T115" s="116"/>
      <c r="U115" s="116"/>
      <c r="V115" s="116"/>
      <c r="W115" s="116"/>
      <c r="X115" s="116"/>
      <c r="Y115" s="145"/>
    </row>
    <row r="116" spans="1:25">
      <c r="A116" s="118">
        <v>2019</v>
      </c>
      <c r="B116" s="117"/>
      <c r="C116" s="116"/>
      <c r="D116" s="116"/>
      <c r="E116" s="116"/>
      <c r="F116" s="116"/>
      <c r="G116" s="116"/>
      <c r="H116" s="116"/>
      <c r="I116" s="194"/>
      <c r="J116" s="117"/>
      <c r="K116" s="116"/>
      <c r="L116" s="116"/>
      <c r="M116" s="116"/>
      <c r="N116" s="116"/>
      <c r="O116" s="116"/>
      <c r="P116" s="116"/>
      <c r="Q116" s="194"/>
      <c r="R116" s="117"/>
      <c r="S116" s="116"/>
      <c r="T116" s="116"/>
      <c r="U116" s="116"/>
      <c r="V116" s="116"/>
      <c r="W116" s="116"/>
      <c r="X116" s="116"/>
      <c r="Y116" s="145"/>
    </row>
    <row r="117" spans="1:25">
      <c r="A117" s="118">
        <v>2020</v>
      </c>
      <c r="B117" s="117"/>
      <c r="C117" s="116"/>
      <c r="D117" s="116"/>
      <c r="E117" s="116"/>
      <c r="F117" s="116"/>
      <c r="G117" s="116"/>
      <c r="H117" s="116"/>
      <c r="I117" s="194"/>
      <c r="J117" s="117"/>
      <c r="K117" s="116"/>
      <c r="L117" s="116"/>
      <c r="M117" s="116"/>
      <c r="N117" s="116"/>
      <c r="O117" s="116"/>
      <c r="P117" s="116"/>
      <c r="Q117" s="194"/>
      <c r="R117" s="117"/>
      <c r="S117" s="116"/>
      <c r="T117" s="116"/>
      <c r="U117" s="116"/>
      <c r="V117" s="116"/>
      <c r="W117" s="116"/>
      <c r="X117" s="116"/>
      <c r="Y117" s="145"/>
    </row>
    <row r="118" spans="1:25" ht="15.55" thickBot="1">
      <c r="A118" s="115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25" ht="15.55" thickTop="1"/>
  </sheetData>
  <mergeCells count="3">
    <mergeCell ref="A4:Y4"/>
    <mergeCell ref="B7:Y7"/>
    <mergeCell ref="B8:Y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D119"/>
  <sheetViews>
    <sheetView workbookViewId="0">
      <pane xSplit="1" ySplit="9" topLeftCell="B84" activePane="bottomRight" state="frozen"/>
      <selection activeCell="D32" sqref="D32"/>
      <selection pane="topRight" activeCell="D32" sqref="D32"/>
      <selection pane="bottomLeft" activeCell="D32" sqref="D32"/>
      <selection pane="bottomRight" activeCell="H112" sqref="H112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12" width="10.83203125" style="4"/>
    <col min="13" max="26" width="11" style="4" customWidth="1"/>
    <col min="27" max="16384" width="10.83203125" style="4"/>
  </cols>
  <sheetData>
    <row r="1" spans="1:29">
      <c r="A1" s="55" t="s">
        <v>37</v>
      </c>
      <c r="D1" s="209"/>
    </row>
    <row r="2" spans="1:29">
      <c r="B2" s="54"/>
      <c r="C2" s="48"/>
      <c r="D2" s="49"/>
      <c r="E2" s="48"/>
      <c r="F2" s="48"/>
      <c r="G2" s="48"/>
      <c r="H2" s="49"/>
      <c r="I2" s="49"/>
      <c r="J2" s="49"/>
    </row>
    <row r="3" spans="1:29" ht="15.55" thickBot="1">
      <c r="D3" s="209"/>
    </row>
    <row r="4" spans="1:29" ht="25" customHeight="1" thickTop="1">
      <c r="A4" s="1407" t="s">
        <v>825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9"/>
      <c r="L4" s="532"/>
      <c r="N4" s="952"/>
      <c r="O4" s="919"/>
      <c r="P4" s="919"/>
      <c r="Q4" s="919"/>
      <c r="R4" s="919"/>
      <c r="S4" s="919"/>
      <c r="T4" s="919"/>
      <c r="U4" s="919"/>
      <c r="V4" s="919"/>
      <c r="W4" s="919"/>
      <c r="X4" s="1113"/>
    </row>
    <row r="5" spans="1:29">
      <c r="A5" s="52"/>
      <c r="B5" s="53"/>
      <c r="C5" s="53"/>
      <c r="D5" s="53"/>
      <c r="E5" s="53"/>
      <c r="F5" s="53"/>
      <c r="G5" s="53"/>
      <c r="H5" s="53"/>
      <c r="I5" s="53"/>
      <c r="J5" s="53"/>
      <c r="K5" s="746"/>
      <c r="L5" s="531"/>
      <c r="N5" s="1114"/>
      <c r="O5" s="531"/>
      <c r="P5" s="531"/>
      <c r="Q5" s="531"/>
      <c r="R5" s="531"/>
      <c r="S5" s="531"/>
      <c r="T5" s="531"/>
      <c r="U5" s="531"/>
      <c r="V5" s="531"/>
      <c r="W5" s="531"/>
      <c r="X5" s="1115"/>
    </row>
    <row r="6" spans="1:29" ht="15.05" customHeight="1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747" t="s">
        <v>27</v>
      </c>
      <c r="L6" s="49"/>
      <c r="M6" s="516"/>
      <c r="N6" s="1441" t="s">
        <v>827</v>
      </c>
      <c r="O6" s="1116"/>
      <c r="P6" s="1116"/>
      <c r="Q6" s="1116"/>
      <c r="R6" s="1116"/>
      <c r="S6" s="1116"/>
      <c r="T6" s="1116"/>
      <c r="U6" s="1116"/>
      <c r="V6" s="1116"/>
      <c r="W6" s="1116"/>
      <c r="X6" s="1117"/>
      <c r="Y6" s="1111"/>
      <c r="Z6" s="1111"/>
    </row>
    <row r="7" spans="1:29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38"/>
      <c r="L7" s="53"/>
      <c r="M7" s="632"/>
      <c r="N7" s="1441"/>
      <c r="O7" s="1116"/>
      <c r="P7" s="1116"/>
      <c r="Q7" s="1116"/>
      <c r="R7" s="1116"/>
      <c r="S7" s="1116"/>
      <c r="T7" s="1116"/>
      <c r="U7" s="1116"/>
      <c r="V7" s="1116"/>
      <c r="W7" s="1116"/>
      <c r="X7" s="1117"/>
      <c r="Y7" s="1111"/>
      <c r="Z7" s="1111"/>
      <c r="AA7" s="632"/>
      <c r="AB7" s="632"/>
      <c r="AC7" s="632"/>
    </row>
    <row r="8" spans="1:29" ht="21" customHeight="1">
      <c r="A8" s="432"/>
      <c r="B8" s="1439" t="s">
        <v>826</v>
      </c>
      <c r="C8" s="1414"/>
      <c r="D8" s="1414"/>
      <c r="E8" s="1414"/>
      <c r="F8" s="1414"/>
      <c r="G8" s="1414"/>
      <c r="H8" s="1414"/>
      <c r="I8" s="1414"/>
      <c r="J8" s="1414"/>
      <c r="K8" s="1440"/>
      <c r="L8" s="533"/>
      <c r="M8" s="632"/>
      <c r="N8" s="1441"/>
      <c r="O8" s="1116"/>
      <c r="P8" s="1116"/>
      <c r="Q8" s="1116"/>
      <c r="R8" s="1116"/>
      <c r="S8" s="1116"/>
      <c r="T8" s="1116"/>
      <c r="U8" s="1116"/>
      <c r="V8" s="1116"/>
      <c r="W8" s="1116"/>
      <c r="X8" s="1117"/>
      <c r="Y8" s="1111"/>
      <c r="Z8" s="1111"/>
      <c r="AB8" s="632"/>
      <c r="AC8" s="632"/>
    </row>
    <row r="9" spans="1:29" s="30" customFormat="1" ht="30.95" customHeight="1">
      <c r="A9" s="45"/>
      <c r="B9" s="315" t="s">
        <v>16</v>
      </c>
      <c r="C9" s="517" t="s">
        <v>15</v>
      </c>
      <c r="D9" s="517" t="s">
        <v>59</v>
      </c>
      <c r="E9" s="668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748" t="s">
        <v>143</v>
      </c>
      <c r="L9" s="534"/>
      <c r="M9" s="632"/>
      <c r="N9" s="1441"/>
      <c r="O9" s="1118" t="s">
        <v>1251</v>
      </c>
      <c r="P9" s="1118" t="s">
        <v>14</v>
      </c>
      <c r="Q9" s="1118" t="s">
        <v>13</v>
      </c>
      <c r="R9" s="1118" t="s">
        <v>12</v>
      </c>
      <c r="S9" s="1118" t="s">
        <v>11</v>
      </c>
      <c r="T9" s="1118" t="s">
        <v>10</v>
      </c>
      <c r="U9" s="1118" t="s">
        <v>9</v>
      </c>
      <c r="V9" s="1118" t="s">
        <v>15</v>
      </c>
      <c r="W9" s="1118" t="s">
        <v>16</v>
      </c>
      <c r="X9" s="1119" t="s">
        <v>59</v>
      </c>
      <c r="Y9" s="1111"/>
      <c r="Z9" s="1111"/>
      <c r="AA9" s="632" t="s">
        <v>1249</v>
      </c>
      <c r="AB9" s="632" t="s">
        <v>1248</v>
      </c>
      <c r="AC9" s="632" t="s">
        <v>603</v>
      </c>
    </row>
    <row r="10" spans="1:29" s="30" customFormat="1" ht="15.05" customHeight="1">
      <c r="A10" s="41">
        <v>1913</v>
      </c>
      <c r="B10" s="327">
        <f>('TB2'!C10+'TB2'!D10+'TB2'!E10+'TB2'!F10+'TB2'!G10*W10)/'TB2'!B10</f>
        <v>0.14325351006984596</v>
      </c>
      <c r="C10" s="442"/>
      <c r="D10" s="442"/>
      <c r="E10" s="669">
        <f>(TB2b!C10+TB2b!D10+TB2b!E10+TB2b!F10+TB2b!G10*P10)/TB2b!B10</f>
        <v>0.47085408845230481</v>
      </c>
      <c r="F10" s="745">
        <f>(TB2b!K10+TB2b!L10+TB2b!M10+TB2b!N10+TB2b!O10*Q10)/TB2b!J10</f>
        <v>0.5293903454224258</v>
      </c>
      <c r="G10" s="745">
        <f>(TB2b!S10+TB2b!T10+TB2b!U10+TB2b!V10+TB2b!W10*R10)/TB2b!R10</f>
        <v>0.61095469794964352</v>
      </c>
      <c r="H10" s="40">
        <f>(TB2c!C10+TB2c!D10+TB2c!E10+TB2c!F10+TB2c!G10*S10)/TB2c!B10</f>
        <v>0.63984743923317122</v>
      </c>
      <c r="I10" s="40">
        <f>(TB2c!K10+TB2c!L10+TB2c!M10+TB2c!N10+TB2c!O10*T10)/TB2c!J10</f>
        <v>0.6754672794469867</v>
      </c>
      <c r="J10" s="40">
        <f>(TB2c!S10+TB2c!T10+TB2c!U10+TB2c!V10+TB2c!W10*U10)/TB2c!R10</f>
        <v>0.74372120841505762</v>
      </c>
      <c r="K10" s="676"/>
      <c r="L10" s="15"/>
      <c r="M10" s="1108"/>
      <c r="N10" s="1120">
        <v>5.6023215610012892E-3</v>
      </c>
      <c r="O10" s="1129">
        <f t="shared" ref="O10:O57" si="0">1-(1-O11)*(1-$N10)/(1-$N11)</f>
        <v>6.0298403256719757E-2</v>
      </c>
      <c r="P10" s="1129">
        <f t="shared" ref="P10:P57" si="1">1-(1-P11)*(1-$N10)/(1-$N11)</f>
        <v>0.30553988014056999</v>
      </c>
      <c r="Q10" s="1129">
        <f t="shared" ref="Q10:Q57" si="2">1-(1-Q11)*(1-$N10)/(1-$N11)</f>
        <v>0.44962022275780056</v>
      </c>
      <c r="R10" s="1129">
        <f t="shared" ref="R10:R57" si="3">1-(1-R11)*(1-$N10)/(1-$N11)</f>
        <v>0.58274017809893341</v>
      </c>
      <c r="S10" s="1129">
        <f t="shared" ref="S10:S57" si="4">1-(1-S11)*(1-$N10)/(1-$N11)</f>
        <v>0.61135160970744229</v>
      </c>
      <c r="T10" s="1129">
        <f t="shared" ref="T10:T57" si="5">1-(1-T11)*(1-$N10)/(1-$N11)</f>
        <v>0.6870255520093993</v>
      </c>
      <c r="U10" s="1129">
        <f t="shared" ref="U10:U57" si="6">1-(1-U11)*(1-$N10)/(1-$N11)</f>
        <v>0.71812126652655661</v>
      </c>
      <c r="V10" s="1129">
        <f t="shared" ref="V10:V57" si="7">V11*$N10/$N11</f>
        <v>1.3605741170539289E-3</v>
      </c>
      <c r="W10" s="1129">
        <f t="shared" ref="W10:W57" si="8">W11*$N10/$N11</f>
        <v>3.5424818479852602E-3</v>
      </c>
      <c r="X10" s="1130">
        <f t="shared" ref="X10:X57" si="9">X11*$N10/$N11</f>
        <v>4.3113213088296406E-3</v>
      </c>
      <c r="Y10" s="749"/>
      <c r="Z10" s="749"/>
      <c r="AA10" s="2">
        <f>B10*'TB1'!B10+'TB1'!E10*TB2d!E10</f>
        <v>0.28065874986139433</v>
      </c>
      <c r="AB10" s="2">
        <v>0.28074722273711727</v>
      </c>
      <c r="AC10" s="2">
        <f>AA10-AB10</f>
        <v>-8.847287572294471E-5</v>
      </c>
    </row>
    <row r="11" spans="1:29" s="30" customFormat="1" ht="15.05" customHeight="1">
      <c r="A11" s="33">
        <v>1914</v>
      </c>
      <c r="B11" s="329">
        <f>('TB2'!C11+'TB2'!D11+'TB2'!E11+'TB2'!F11+'TB2'!G11*W11)/'TB2'!B11</f>
        <v>0.14782414946478289</v>
      </c>
      <c r="C11" s="442"/>
      <c r="D11" s="442"/>
      <c r="E11" s="670">
        <f>(TB2b!C11+TB2b!D11+TB2b!E11+TB2b!F11+TB2b!G11*P11)/TB2b!B11</f>
        <v>0.48275076814305529</v>
      </c>
      <c r="F11" s="36">
        <f>(TB2b!K11+TB2b!L11+TB2b!M11+TB2b!N11+TB2b!O11*Q11)/TB2b!J11</f>
        <v>0.53879788804065731</v>
      </c>
      <c r="G11" s="36">
        <f>(TB2b!S11+TB2b!T11+TB2b!U11+TB2b!V11+TB2b!W11*R11)/TB2b!R11</f>
        <v>0.61731315926147245</v>
      </c>
      <c r="H11" s="36">
        <f>(TB2c!C11+TB2c!D11+TB2c!E11+TB2c!F11+TB2c!G11*S11)/TB2c!B11</f>
        <v>0.64341318507275769</v>
      </c>
      <c r="I11" s="36">
        <f>(TB2c!K11+TB2c!L11+TB2c!M11+TB2c!N11+TB2c!O11*T11)/TB2c!J11</f>
        <v>0.68103173031586151</v>
      </c>
      <c r="J11" s="36">
        <f>(TB2c!S11+TB2c!T11+TB2c!U11+TB2c!V11+TB2c!W11*U11)/TB2c!R11</f>
        <v>0.76286310858988482</v>
      </c>
      <c r="K11" s="677"/>
      <c r="L11" s="15"/>
      <c r="M11" s="1108"/>
      <c r="N11" s="1120">
        <v>1.5383787824742243E-2</v>
      </c>
      <c r="O11" s="1129">
        <f t="shared" si="0"/>
        <v>6.9541847470061979E-2</v>
      </c>
      <c r="P11" s="1129">
        <f t="shared" si="1"/>
        <v>0.31237098843979882</v>
      </c>
      <c r="Q11" s="1129">
        <f t="shared" si="2"/>
        <v>0.45503407411734009</v>
      </c>
      <c r="R11" s="1129">
        <f t="shared" si="3"/>
        <v>0.58684458517834948</v>
      </c>
      <c r="S11" s="1129">
        <f t="shared" si="4"/>
        <v>0.61517457832505973</v>
      </c>
      <c r="T11" s="1129">
        <f t="shared" si="5"/>
        <v>0.69010414830020994</v>
      </c>
      <c r="U11" s="1129">
        <f t="shared" si="6"/>
        <v>0.72089398752311484</v>
      </c>
      <c r="V11" s="1129">
        <f t="shared" si="7"/>
        <v>3.7360910666564364E-3</v>
      </c>
      <c r="W11" s="1129">
        <f t="shared" si="8"/>
        <v>9.7275367950614335E-3</v>
      </c>
      <c r="X11" s="1130">
        <f t="shared" si="9"/>
        <v>1.1838744266487839E-2</v>
      </c>
      <c r="Y11" s="749"/>
      <c r="Z11" s="749"/>
      <c r="AA11" s="2">
        <f>B11*'TB1'!B11+'TB1'!E11*TB2d!E11</f>
        <v>0.29027969521328489</v>
      </c>
      <c r="AB11" s="2">
        <v>0.29038202238513555</v>
      </c>
      <c r="AC11" s="2">
        <f t="shared" ref="AC11:AC74" si="10">AA11-AB11</f>
        <v>-1.0232717185065798E-4</v>
      </c>
    </row>
    <row r="12" spans="1:29" s="30" customFormat="1" ht="15.05" customHeight="1">
      <c r="A12" s="33">
        <v>1915</v>
      </c>
      <c r="B12" s="329">
        <f>('TB2'!C12+'TB2'!D12+'TB2'!E12+'TB2'!F12+'TB2'!G12*W12)/'TB2'!B12</f>
        <v>0.15156702406097602</v>
      </c>
      <c r="C12" s="442"/>
      <c r="D12" s="442"/>
      <c r="E12" s="670">
        <f>(TB2b!C12+TB2b!D12+TB2b!E12+TB2b!F12+TB2b!G12*P12)/TB2b!B12</f>
        <v>0.48787521057894878</v>
      </c>
      <c r="F12" s="36">
        <f>(TB2b!K12+TB2b!L12+TB2b!M12+TB2b!N12+TB2b!O12*Q12)/TB2b!J12</f>
        <v>0.54643321652305743</v>
      </c>
      <c r="G12" s="36">
        <f>(TB2b!S12+TB2b!T12+TB2b!U12+TB2b!V12+TB2b!W12*R12)/TB2b!R12</f>
        <v>0.62868617891923406</v>
      </c>
      <c r="H12" s="36">
        <f>(TB2c!C12+TB2c!D12+TB2c!E12+TB2c!F12+TB2c!G12*S12)/TB2c!B12</f>
        <v>0.6555859697103974</v>
      </c>
      <c r="I12" s="36">
        <f>(TB2c!K12+TB2c!L12+TB2c!M12+TB2c!N12+TB2c!O12*T12)/TB2c!J12</f>
        <v>0.68061425930757113</v>
      </c>
      <c r="J12" s="36">
        <f>(TB2c!S12+TB2c!T12+TB2c!U12+TB2c!V12+TB2c!W12*U12)/TB2c!R12</f>
        <v>0.71762582827183141</v>
      </c>
      <c r="K12" s="677"/>
      <c r="L12" s="15"/>
      <c r="M12" s="1108"/>
      <c r="N12" s="1120">
        <v>2.3255259087844034E-2</v>
      </c>
      <c r="O12" s="1129">
        <f t="shared" si="0"/>
        <v>7.6980354492993786E-2</v>
      </c>
      <c r="P12" s="1129">
        <f t="shared" si="1"/>
        <v>0.31786820851117392</v>
      </c>
      <c r="Q12" s="1129">
        <f t="shared" si="2"/>
        <v>0.45939078038716485</v>
      </c>
      <c r="R12" s="1129">
        <f t="shared" si="3"/>
        <v>0.59014753807994635</v>
      </c>
      <c r="S12" s="1129">
        <f t="shared" si="4"/>
        <v>0.61825104833496658</v>
      </c>
      <c r="T12" s="1129">
        <f t="shared" si="5"/>
        <v>0.69258159713869727</v>
      </c>
      <c r="U12" s="1129">
        <f t="shared" si="6"/>
        <v>0.72312528833799483</v>
      </c>
      <c r="V12" s="1129">
        <f t="shared" si="7"/>
        <v>5.6477485727628824E-3</v>
      </c>
      <c r="W12" s="1129">
        <f t="shared" si="8"/>
        <v>1.4704856244302752E-2</v>
      </c>
      <c r="X12" s="1130">
        <f t="shared" si="9"/>
        <v>1.7896311904998317E-2</v>
      </c>
      <c r="Y12" s="749"/>
      <c r="Z12" s="749"/>
      <c r="AA12" s="2">
        <f>B12*'TB1'!B12+'TB1'!E12*TB2d!E12</f>
        <v>0.29210862651324659</v>
      </c>
      <c r="AB12" s="2">
        <v>0.29222313840632536</v>
      </c>
      <c r="AC12" s="2">
        <f t="shared" si="10"/>
        <v>-1.1451189307876142E-4</v>
      </c>
    </row>
    <row r="13" spans="1:29" s="30" customFormat="1" ht="15.05" customHeight="1">
      <c r="A13" s="33">
        <v>1916</v>
      </c>
      <c r="B13" s="329">
        <f>('TB2'!C13+'TB2'!D13+'TB2'!E13+'TB2'!F13+'TB2'!G13*W13)/'TB2'!B13</f>
        <v>0.13911251551755618</v>
      </c>
      <c r="C13" s="442"/>
      <c r="D13" s="442"/>
      <c r="E13" s="670">
        <f>(TB2b!C13+TB2b!D13+TB2b!E13+TB2b!F13+TB2b!G13*P13)/TB2b!B13</f>
        <v>0.50760454534487442</v>
      </c>
      <c r="F13" s="36">
        <f>(TB2b!K13+TB2b!L13+TB2b!M13+TB2b!N13+TB2b!O13*Q13)/TB2b!J13</f>
        <v>0.58106243276129421</v>
      </c>
      <c r="G13" s="36">
        <f>(TB2b!S13+TB2b!T13+TB2b!U13+TB2b!V13+TB2b!W13*R13)/TB2b!R13</f>
        <v>0.65794912834282959</v>
      </c>
      <c r="H13" s="36">
        <f>(TB2c!C13+TB2c!D13+TB2c!E13+TB2c!F13+TB2c!G13*S13)/TB2c!B13</f>
        <v>0.67727753895483211</v>
      </c>
      <c r="I13" s="36">
        <f>(TB2c!K13+TB2c!L13+TB2c!M13+TB2c!N13+TB2c!O13*T13)/TB2c!J13</f>
        <v>0.73296323960871534</v>
      </c>
      <c r="J13" s="36">
        <f>(TB2c!S13+TB2c!T13+TB2c!U13+TB2c!V13+TB2c!W13*U13)/TB2c!R13</f>
        <v>0.77726126505420268</v>
      </c>
      <c r="K13" s="677"/>
      <c r="L13" s="15"/>
      <c r="M13" s="1108"/>
      <c r="N13" s="1120">
        <v>2.6243200818096429E-2</v>
      </c>
      <c r="O13" s="1129">
        <f t="shared" si="0"/>
        <v>7.9803946779835933E-2</v>
      </c>
      <c r="P13" s="1129">
        <f t="shared" si="1"/>
        <v>0.31995490522931336</v>
      </c>
      <c r="Q13" s="1129">
        <f t="shared" si="2"/>
        <v>0.4610445480291917</v>
      </c>
      <c r="R13" s="1129">
        <f t="shared" si="3"/>
        <v>0.59140131014845421</v>
      </c>
      <c r="S13" s="1129">
        <f t="shared" si="4"/>
        <v>0.61941884947622983</v>
      </c>
      <c r="T13" s="1129">
        <f t="shared" si="5"/>
        <v>0.69352201507603772</v>
      </c>
      <c r="U13" s="1129">
        <f t="shared" si="6"/>
        <v>0.72397227063579961</v>
      </c>
      <c r="V13" s="1129">
        <f t="shared" si="7"/>
        <v>6.373397062800672E-3</v>
      </c>
      <c r="W13" s="1129">
        <f t="shared" si="8"/>
        <v>1.6594203227870936E-2</v>
      </c>
      <c r="X13" s="1130">
        <f t="shared" si="9"/>
        <v>2.0195711664707235E-2</v>
      </c>
      <c r="Y13" s="749"/>
      <c r="Z13" s="749"/>
      <c r="AA13" s="2">
        <f>B13*'TB1'!B13+'TB1'!E13*TB2d!E13</f>
        <v>0.30108787354452832</v>
      </c>
      <c r="AB13" s="2">
        <v>0.30122014818643422</v>
      </c>
      <c r="AC13" s="2">
        <f t="shared" si="10"/>
        <v>-1.322746419059051E-4</v>
      </c>
    </row>
    <row r="14" spans="1:29" s="30" customFormat="1" ht="15.05" customHeight="1">
      <c r="A14" s="33">
        <v>1917</v>
      </c>
      <c r="B14" s="324">
        <f>('TB2'!C14+'TB2'!D14+'TB2'!E14+'TB2'!F14+'TB2'!G14*W14)/'TB2'!B14</f>
        <v>0.12485478920674302</v>
      </c>
      <c r="C14" s="442"/>
      <c r="D14" s="442"/>
      <c r="E14" s="317">
        <f>(TB2b!C14+TB2b!D14+TB2b!E14+TB2b!F14+TB2b!G14*P14)/TB2b!B14</f>
        <v>0.52487527623712926</v>
      </c>
      <c r="F14" s="28">
        <f>(TB2b!K14+TB2b!L14+TB2b!M14+TB2b!N14+TB2b!O14*Q14)/TB2b!J14</f>
        <v>0.59664558308764448</v>
      </c>
      <c r="G14" s="28">
        <f>(TB2b!S14+TB2b!T14+TB2b!U14+TB2b!V14+TB2b!W14*R14)/TB2b!R14</f>
        <v>0.70923096469018831</v>
      </c>
      <c r="H14" s="28">
        <f>(TB2c!C14+TB2c!D14+TB2c!E14+TB2c!F14+TB2c!G14*S14)/TB2c!B14</f>
        <v>0.74402157880308162</v>
      </c>
      <c r="I14" s="28">
        <f>(TB2c!K14+TB2c!L14+TB2c!M14+TB2c!N14+TB2c!O14*T14)/TB2c!J14</f>
        <v>0.79856334097285675</v>
      </c>
      <c r="J14" s="28">
        <f>(TB2c!S14+TB2c!T14+TB2c!U14+TB2c!V14+TB2c!W14*U14)/TB2c!R14</f>
        <v>0.84139672378989083</v>
      </c>
      <c r="K14" s="678"/>
      <c r="L14" s="15"/>
      <c r="M14" s="1108"/>
      <c r="N14" s="1120">
        <v>2.9171189016359005E-2</v>
      </c>
      <c r="O14" s="1129">
        <f t="shared" si="0"/>
        <v>8.2570883232736758E-2</v>
      </c>
      <c r="P14" s="1129">
        <f t="shared" si="1"/>
        <v>0.32199973204176568</v>
      </c>
      <c r="Q14" s="1129">
        <f t="shared" si="2"/>
        <v>0.46266513255716168</v>
      </c>
      <c r="R14" s="1129">
        <f t="shared" si="3"/>
        <v>0.59262992507850243</v>
      </c>
      <c r="S14" s="1129">
        <f t="shared" si="4"/>
        <v>0.62056321849953322</v>
      </c>
      <c r="T14" s="1129">
        <f t="shared" si="5"/>
        <v>0.69444356337602253</v>
      </c>
      <c r="U14" s="1129">
        <f t="shared" si="6"/>
        <v>0.72480225809740262</v>
      </c>
      <c r="V14" s="1129">
        <f t="shared" si="7"/>
        <v>7.084485299028837E-3</v>
      </c>
      <c r="W14" s="1129">
        <f t="shared" si="8"/>
        <v>1.8445640159957071E-2</v>
      </c>
      <c r="X14" s="1130">
        <f t="shared" si="9"/>
        <v>2.2448973597946745E-2</v>
      </c>
      <c r="Y14" s="749"/>
      <c r="Z14" s="749"/>
      <c r="AA14" s="2">
        <f>B14*'TB1'!B14+'TB1'!E14*TB2d!E14</f>
        <v>0.30291736446565815</v>
      </c>
      <c r="AB14" s="2">
        <v>0.30308353197677651</v>
      </c>
      <c r="AC14" s="2">
        <f t="shared" si="10"/>
        <v>-1.661675111183647E-4</v>
      </c>
    </row>
    <row r="15" spans="1:29" s="30" customFormat="1" ht="15.05" customHeight="1">
      <c r="A15" s="33">
        <v>1918</v>
      </c>
      <c r="B15" s="324">
        <f>('TB2'!C15+'TB2'!D15+'TB2'!E15+'TB2'!F15+'TB2'!G15*W15)/'TB2'!B15</f>
        <v>0.10421969829737782</v>
      </c>
      <c r="C15" s="442"/>
      <c r="D15" s="442"/>
      <c r="E15" s="317">
        <f>(TB2b!C15+TB2b!D15+TB2b!E15+TB2b!F15+TB2b!G15*P15)/TB2b!B15</f>
        <v>0.53520530378639419</v>
      </c>
      <c r="F15" s="28">
        <f>(TB2b!K15+TB2b!L15+TB2b!M15+TB2b!N15+TB2b!O15*Q15)/TB2b!J15</f>
        <v>0.59238315191046675</v>
      </c>
      <c r="G15" s="28">
        <f>(TB2b!S15+TB2b!T15+TB2b!U15+TB2b!V15+TB2b!W15*R15)/TB2b!R15</f>
        <v>0.68820848047409555</v>
      </c>
      <c r="H15" s="28">
        <f>(TB2c!C15+TB2c!D15+TB2c!E15+TB2c!F15+TB2c!G15*S15)/TB2c!B15</f>
        <v>0.71108040486365143</v>
      </c>
      <c r="I15" s="28">
        <f>(TB2c!K15+TB2c!L15+TB2c!M15+TB2c!N15+TB2c!O15*T15)/TB2c!J15</f>
        <v>0.75594064734843813</v>
      </c>
      <c r="J15" s="28">
        <f>(TB2c!S15+TB2c!T15+TB2c!U15+TB2c!V15+TB2c!W15*U15)/TB2c!R15</f>
        <v>0.7871453744633724</v>
      </c>
      <c r="K15" s="678"/>
      <c r="L15" s="15"/>
      <c r="M15" s="1108"/>
      <c r="N15" s="1120">
        <v>2.9563072955927201E-2</v>
      </c>
      <c r="O15" s="1129">
        <f t="shared" si="0"/>
        <v>8.2941211896746192E-2</v>
      </c>
      <c r="P15" s="1129">
        <f t="shared" si="1"/>
        <v>0.32227341305847002</v>
      </c>
      <c r="Q15" s="1129">
        <f t="shared" si="2"/>
        <v>0.46288203269685524</v>
      </c>
      <c r="R15" s="1129">
        <f t="shared" si="3"/>
        <v>0.59279436373958905</v>
      </c>
      <c r="S15" s="1129">
        <f t="shared" si="4"/>
        <v>0.62071638163094134</v>
      </c>
      <c r="T15" s="1129">
        <f t="shared" si="5"/>
        <v>0.69456690402968868</v>
      </c>
      <c r="U15" s="1129">
        <f t="shared" si="6"/>
        <v>0.72491334418594566</v>
      </c>
      <c r="V15" s="1129">
        <f t="shared" si="7"/>
        <v>7.1796578340681001E-3</v>
      </c>
      <c r="W15" s="1129">
        <f t="shared" si="8"/>
        <v>1.8693437743034249E-2</v>
      </c>
      <c r="X15" s="1130">
        <f t="shared" si="9"/>
        <v>2.2750551713528262E-2</v>
      </c>
      <c r="Y15" s="749"/>
      <c r="Z15" s="749"/>
      <c r="AA15" s="2">
        <f>B15*'TB1'!B15+'TB1'!E15*TB2d!E15</f>
        <v>0.2913033653916467</v>
      </c>
      <c r="AB15" s="2">
        <v>0.29149886438090167</v>
      </c>
      <c r="AC15" s="2">
        <f t="shared" si="10"/>
        <v>-1.9549898925497189E-4</v>
      </c>
    </row>
    <row r="16" spans="1:29" s="30" customFormat="1" ht="15.05" customHeight="1">
      <c r="A16" s="32">
        <v>1919</v>
      </c>
      <c r="B16" s="325">
        <f>('TB2'!C16+'TB2'!D16+'TB2'!E16+'TB2'!F16+'TB2'!G16*W16)/'TB2'!B16</f>
        <v>9.9628738695148336E-2</v>
      </c>
      <c r="C16" s="440"/>
      <c r="D16" s="440"/>
      <c r="E16" s="671">
        <f>(TB2b!C16+TB2b!D16+TB2b!E16+TB2b!F16+TB2b!G16*P16)/TB2b!B16</f>
        <v>0.54438687728065538</v>
      </c>
      <c r="F16" s="31">
        <f>(TB2b!K16+TB2b!L16+TB2b!M16+TB2b!N16+TB2b!O16*Q16)/TB2b!J16</f>
        <v>0.59841996370799044</v>
      </c>
      <c r="G16" s="31">
        <f>(TB2b!S16+TB2b!T16+TB2b!U16+TB2b!V16+TB2b!W16*R16)/TB2b!R16</f>
        <v>0.6833326227753781</v>
      </c>
      <c r="H16" s="31">
        <f>(TB2c!C16+TB2c!D16+TB2c!E16+TB2c!F16+TB2c!G16*S16)/TB2c!B16</f>
        <v>0.70415961965178375</v>
      </c>
      <c r="I16" s="31">
        <f>(TB2c!K16+TB2c!L16+TB2c!M16+TB2c!N16+TB2c!O16*T16)/TB2c!J16</f>
        <v>0.73735186765265548</v>
      </c>
      <c r="J16" s="31">
        <f>(TB2c!S16+TB2c!T16+TB2c!U16+TB2c!V16+TB2c!W16*U16)/TB2c!R16</f>
        <v>0.76092294148802941</v>
      </c>
      <c r="K16" s="679"/>
      <c r="L16" s="15"/>
      <c r="M16" s="1108"/>
      <c r="N16" s="1120">
        <v>3.6104910895222386E-2</v>
      </c>
      <c r="O16" s="1129">
        <f t="shared" si="0"/>
        <v>8.9123221057147317E-2</v>
      </c>
      <c r="P16" s="1129">
        <f t="shared" si="1"/>
        <v>0.32684205361136787</v>
      </c>
      <c r="Q16" s="1129">
        <f t="shared" si="2"/>
        <v>0.46650281277896077</v>
      </c>
      <c r="R16" s="1129">
        <f t="shared" si="3"/>
        <v>0.59553938838379472</v>
      </c>
      <c r="S16" s="1129">
        <f t="shared" si="4"/>
        <v>0.62327318042461211</v>
      </c>
      <c r="T16" s="1129">
        <f t="shared" si="5"/>
        <v>0.6966258671209028</v>
      </c>
      <c r="U16" s="1129">
        <f t="shared" si="6"/>
        <v>0.72676773808981288</v>
      </c>
      <c r="V16" s="1129">
        <f t="shared" si="7"/>
        <v>8.7684019433183456E-3</v>
      </c>
      <c r="W16" s="1129">
        <f t="shared" si="8"/>
        <v>2.2829998256399819E-2</v>
      </c>
      <c r="X16" s="1130">
        <f t="shared" si="9"/>
        <v>2.7784887033179689E-2</v>
      </c>
      <c r="Y16" s="749"/>
      <c r="Z16" s="749"/>
      <c r="AA16" s="2">
        <f>B16*'TB1'!B16+'TB1'!E16*TB2d!E16</f>
        <v>0.30073047439088968</v>
      </c>
      <c r="AB16" s="2">
        <v>0.30093820052799219</v>
      </c>
      <c r="AC16" s="2">
        <f t="shared" si="10"/>
        <v>-2.077261371025152E-4</v>
      </c>
    </row>
    <row r="17" spans="1:29" s="30" customFormat="1" ht="15.05" customHeight="1">
      <c r="A17" s="34">
        <v>1920</v>
      </c>
      <c r="B17" s="326">
        <f>('TB2'!C17+'TB2'!D17+'TB2'!E17+'TB2'!F17+'TB2'!G17*W17)/'TB2'!B17</f>
        <v>0.10380782726106647</v>
      </c>
      <c r="C17" s="442"/>
      <c r="D17" s="442"/>
      <c r="E17" s="672">
        <f>(TB2b!C17+TB2b!D17+TB2b!E17+TB2b!F17+TB2b!G17*P17)/TB2b!B17</f>
        <v>0.52638159676450813</v>
      </c>
      <c r="F17" s="29">
        <f>(TB2b!K17+TB2b!L17+TB2b!M17+TB2b!N17+TB2b!O17*Q17)/TB2b!J17</f>
        <v>0.57932848739641651</v>
      </c>
      <c r="G17" s="29">
        <f>(TB2b!S17+TB2b!T17+TB2b!U17+TB2b!V17+TB2b!W17*R17)/TB2b!R17</f>
        <v>0.66824310399025122</v>
      </c>
      <c r="H17" s="29">
        <f>(TB2c!C17+TB2c!D17+TB2c!E17+TB2c!F17+TB2c!G17*S17)/TB2c!B17</f>
        <v>0.68669894866041947</v>
      </c>
      <c r="I17" s="29">
        <f>(TB2c!K17+TB2c!L17+TB2c!M17+TB2c!N17+TB2c!O17*T17)/TB2c!J17</f>
        <v>0.72376392731749317</v>
      </c>
      <c r="J17" s="29">
        <f>(TB2c!S17+TB2c!T17+TB2c!U17+TB2c!V17+TB2c!W17*U17)/TB2c!R17</f>
        <v>0.74778529000120486</v>
      </c>
      <c r="K17" s="680"/>
      <c r="L17" s="15"/>
      <c r="M17" s="1108"/>
      <c r="N17" s="1120">
        <v>3.7100496540216708E-2</v>
      </c>
      <c r="O17" s="1129">
        <f t="shared" si="0"/>
        <v>9.0064045277256533E-2</v>
      </c>
      <c r="P17" s="1129">
        <f t="shared" si="1"/>
        <v>0.32753734337455243</v>
      </c>
      <c r="Q17" s="1129">
        <f t="shared" si="2"/>
        <v>0.46705385007258926</v>
      </c>
      <c r="R17" s="1129">
        <f t="shared" si="3"/>
        <v>0.59595714668907329</v>
      </c>
      <c r="S17" s="1129">
        <f t="shared" si="4"/>
        <v>0.62366229311736587</v>
      </c>
      <c r="T17" s="1129">
        <f t="shared" si="5"/>
        <v>0.6969392154667664</v>
      </c>
      <c r="U17" s="1129">
        <f t="shared" si="6"/>
        <v>0.72704995357237101</v>
      </c>
      <c r="V17" s="1129">
        <f t="shared" si="7"/>
        <v>9.0101888606061876E-3</v>
      </c>
      <c r="W17" s="1129">
        <f t="shared" si="8"/>
        <v>2.3459530859465311E-2</v>
      </c>
      <c r="X17" s="1130">
        <f t="shared" si="9"/>
        <v>2.8551049696156461E-2</v>
      </c>
      <c r="Y17" s="749"/>
      <c r="Z17" s="749"/>
      <c r="AA17" s="2">
        <f>B17*'TB1'!B17+'TB1'!E17*TB2d!E17</f>
        <v>0.28620723433810408</v>
      </c>
      <c r="AB17" s="2">
        <v>0.28640398778509496</v>
      </c>
      <c r="AC17" s="2">
        <f t="shared" si="10"/>
        <v>-1.9675344699088271E-4</v>
      </c>
    </row>
    <row r="18" spans="1:29" s="30" customFormat="1" ht="15.05" customHeight="1">
      <c r="A18" s="33">
        <v>1921</v>
      </c>
      <c r="B18" s="324">
        <f>('TB2'!C18+'TB2'!D18+'TB2'!E18+'TB2'!F18+'TB2'!G18*W18)/'TB2'!B18</f>
        <v>0.135103133698177</v>
      </c>
      <c r="C18" s="442"/>
      <c r="D18" s="442"/>
      <c r="E18" s="317">
        <f>(TB2b!C18+TB2b!D18+TB2b!E18+TB2b!F18+TB2b!G18*P18)/TB2b!B18</f>
        <v>0.4759659515396728</v>
      </c>
      <c r="F18" s="28">
        <f>(TB2b!K18+TB2b!L18+TB2b!M18+TB2b!N18+TB2b!O18*Q18)/TB2b!J18</f>
        <v>0.5402418565864644</v>
      </c>
      <c r="G18" s="28">
        <f>(TB2b!S18+TB2b!T18+TB2b!U18+TB2b!V18+TB2b!W18*R18)/TB2b!R18</f>
        <v>0.6329032620479994</v>
      </c>
      <c r="H18" s="28">
        <f>(TB2c!C18+TB2c!D18+TB2c!E18+TB2c!F18+TB2c!G18*S18)/TB2c!B18</f>
        <v>0.65839084639002499</v>
      </c>
      <c r="I18" s="28">
        <f>(TB2c!K18+TB2c!L18+TB2c!M18+TB2c!N18+TB2c!O18*T18)/TB2c!J18</f>
        <v>0.70535920288356568</v>
      </c>
      <c r="J18" s="28">
        <f>(TB2c!S18+TB2c!T18+TB2c!U18+TB2c!V18+TB2c!W18*U18)/TB2c!R18</f>
        <v>0.73234337636745683</v>
      </c>
      <c r="K18" s="678"/>
      <c r="L18" s="15"/>
      <c r="M18" s="1108"/>
      <c r="N18" s="1120">
        <v>5.0631246548460622E-2</v>
      </c>
      <c r="O18" s="1129">
        <f t="shared" si="0"/>
        <v>0.10285054675807326</v>
      </c>
      <c r="P18" s="1129">
        <f t="shared" si="1"/>
        <v>0.33698684881513596</v>
      </c>
      <c r="Q18" s="1129">
        <f t="shared" si="2"/>
        <v>0.4745428570734378</v>
      </c>
      <c r="R18" s="1129">
        <f t="shared" si="3"/>
        <v>0.60163479302820244</v>
      </c>
      <c r="S18" s="1129">
        <f t="shared" si="4"/>
        <v>0.62895062425909787</v>
      </c>
      <c r="T18" s="1129">
        <f t="shared" si="5"/>
        <v>0.70119785273689428</v>
      </c>
      <c r="U18" s="1129">
        <f t="shared" si="6"/>
        <v>0.73088547205553644</v>
      </c>
      <c r="V18" s="1129">
        <f t="shared" si="7"/>
        <v>1.2296253047584702E-2</v>
      </c>
      <c r="W18" s="1129">
        <f t="shared" si="8"/>
        <v>3.2015347545800543E-2</v>
      </c>
      <c r="X18" s="1130">
        <f t="shared" si="9"/>
        <v>3.8963770601195456E-2</v>
      </c>
      <c r="Y18" s="749"/>
      <c r="Z18" s="749"/>
      <c r="AA18" s="2">
        <f>B18*'TB1'!B18+'TB1'!E18*TB2d!E18</f>
        <v>0.29236142260536846</v>
      </c>
      <c r="AB18" s="2">
        <v>0.29246838507622108</v>
      </c>
      <c r="AC18" s="2">
        <f t="shared" si="10"/>
        <v>-1.0696247085262289E-4</v>
      </c>
    </row>
    <row r="19" spans="1:29" s="30" customFormat="1" ht="15.05" customHeight="1">
      <c r="A19" s="33">
        <v>1922</v>
      </c>
      <c r="B19" s="324">
        <f>('TB2'!C19+'TB2'!D19+'TB2'!E19+'TB2'!F19+'TB2'!G19*W19)/'TB2'!B19</f>
        <v>0.12282680192178314</v>
      </c>
      <c r="C19" s="442"/>
      <c r="D19" s="442"/>
      <c r="E19" s="317">
        <f>(TB2b!C19+TB2b!D19+TB2b!E19+TB2b!F19+TB2b!G19*P19)/TB2b!B19</f>
        <v>0.47291833087487278</v>
      </c>
      <c r="F19" s="28">
        <f>(TB2b!K19+TB2b!L19+TB2b!M19+TB2b!N19+TB2b!O19*Q19)/TB2b!J19</f>
        <v>0.53053131206548165</v>
      </c>
      <c r="G19" s="28">
        <f>(TB2b!S19+TB2b!T19+TB2b!U19+TB2b!V19+TB2b!W19*R19)/TB2b!R19</f>
        <v>0.62605389017541724</v>
      </c>
      <c r="H19" s="28">
        <f>(TB2c!C19+TB2c!D19+TB2c!E19+TB2c!F19+TB2c!G19*S19)/TB2c!B19</f>
        <v>0.65296632331605742</v>
      </c>
      <c r="I19" s="28">
        <f>(TB2c!K19+TB2c!L19+TB2c!M19+TB2c!N19+TB2c!O19*T19)/TB2c!J19</f>
        <v>0.70340905710889867</v>
      </c>
      <c r="J19" s="28">
        <f>(TB2c!S19+TB2c!T19+TB2c!U19+TB2c!V19+TB2c!W19*U19)/TB2c!R19</f>
        <v>0.74683345232931742</v>
      </c>
      <c r="K19" s="678"/>
      <c r="L19" s="15"/>
      <c r="M19" s="1108"/>
      <c r="N19" s="1120">
        <v>5.1680246345783692E-2</v>
      </c>
      <c r="O19" s="1129">
        <f t="shared" si="0"/>
        <v>0.10384184712602595</v>
      </c>
      <c r="P19" s="1129">
        <f t="shared" si="1"/>
        <v>0.3377194415602488</v>
      </c>
      <c r="Q19" s="1129">
        <f t="shared" si="2"/>
        <v>0.47512345806165013</v>
      </c>
      <c r="R19" s="1129">
        <f t="shared" si="3"/>
        <v>0.60207496447881614</v>
      </c>
      <c r="S19" s="1129">
        <f t="shared" si="4"/>
        <v>0.62936061323180637</v>
      </c>
      <c r="T19" s="1129">
        <f t="shared" si="5"/>
        <v>0.70152801253073538</v>
      </c>
      <c r="U19" s="1129">
        <f t="shared" si="6"/>
        <v>0.73118282867723283</v>
      </c>
      <c r="V19" s="1129">
        <f t="shared" si="7"/>
        <v>1.255101207158787E-2</v>
      </c>
      <c r="W19" s="1129">
        <f t="shared" si="8"/>
        <v>3.2678655194262808E-2</v>
      </c>
      <c r="X19" s="1130">
        <f t="shared" si="9"/>
        <v>3.9771038647114017E-2</v>
      </c>
      <c r="Y19" s="749"/>
      <c r="Z19" s="749"/>
      <c r="AA19" s="2">
        <f>B19*'TB1'!B19+'TB1'!E19*TB2d!E19</f>
        <v>0.28087986418288996</v>
      </c>
      <c r="AB19" s="2">
        <v>0.28100042968455319</v>
      </c>
      <c r="AC19" s="2">
        <f t="shared" si="10"/>
        <v>-1.2056550166322788E-4</v>
      </c>
    </row>
    <row r="20" spans="1:29" s="30" customFormat="1" ht="15.05" customHeight="1">
      <c r="A20" s="33">
        <v>1923</v>
      </c>
      <c r="B20" s="324">
        <f>('TB2'!C20+'TB2'!D20+'TB2'!E20+'TB2'!F20+'TB2'!G20*W20)/'TB2'!B20</f>
        <v>0.1163601543591079</v>
      </c>
      <c r="C20" s="442"/>
      <c r="D20" s="442"/>
      <c r="E20" s="317">
        <f>(TB2b!C20+TB2b!D20+TB2b!E20+TB2b!F20+TB2b!G20*P20)/TB2b!B20</f>
        <v>0.54276110618526741</v>
      </c>
      <c r="F20" s="28">
        <f>(TB2b!K20+TB2b!L20+TB2b!M20+TB2b!N20+TB2b!O20*Q20)/TB2b!J20</f>
        <v>0.59532818357726702</v>
      </c>
      <c r="G20" s="28">
        <f>(TB2b!S20+TB2b!T20+TB2b!U20+TB2b!V20+TB2b!W20*R20)/TB2b!R20</f>
        <v>0.68553375093567104</v>
      </c>
      <c r="H20" s="28">
        <f>(TB2c!C20+TB2c!D20+TB2c!E20+TB2c!F20+TB2c!G20*S20)/TB2c!B20</f>
        <v>0.71604945582163448</v>
      </c>
      <c r="I20" s="28">
        <f>(TB2c!K20+TB2c!L20+TB2c!M20+TB2c!N20+TB2c!O20*T20)/TB2c!J20</f>
        <v>0.77937484377072774</v>
      </c>
      <c r="J20" s="28">
        <f>(TB2c!S20+TB2c!T20+TB2c!U20+TB2c!V20+TB2c!W20*U20)/TB2c!R20</f>
        <v>0.83378498189005135</v>
      </c>
      <c r="K20" s="678"/>
      <c r="L20" s="15"/>
      <c r="M20" s="1108"/>
      <c r="N20" s="1120">
        <v>6.1663637017920825E-2</v>
      </c>
      <c r="O20" s="1129">
        <f t="shared" si="0"/>
        <v>0.11327610905053709</v>
      </c>
      <c r="P20" s="1129">
        <f t="shared" si="1"/>
        <v>0.34469156833920445</v>
      </c>
      <c r="Q20" s="1129">
        <f t="shared" si="2"/>
        <v>0.48064907065446927</v>
      </c>
      <c r="R20" s="1129">
        <f t="shared" si="3"/>
        <v>0.6062641011835237</v>
      </c>
      <c r="S20" s="1129">
        <f t="shared" si="4"/>
        <v>0.63326250157941266</v>
      </c>
      <c r="T20" s="1129">
        <f t="shared" si="5"/>
        <v>0.70467016204740718</v>
      </c>
      <c r="U20" s="1129">
        <f t="shared" si="6"/>
        <v>0.73401278854082608</v>
      </c>
      <c r="V20" s="1129">
        <f t="shared" si="7"/>
        <v>1.4975568177667528E-2</v>
      </c>
      <c r="W20" s="1129">
        <f t="shared" si="8"/>
        <v>3.8991391771823751E-2</v>
      </c>
      <c r="X20" s="1130">
        <f t="shared" si="9"/>
        <v>4.7453854506663347E-2</v>
      </c>
      <c r="Y20" s="749"/>
      <c r="Z20" s="749"/>
      <c r="AA20" s="2">
        <f>B20*'TB1'!B20+'TB1'!E20*TB2d!E20</f>
        <v>0.29902834342277251</v>
      </c>
      <c r="AB20" s="2">
        <v>0.29925224719795179</v>
      </c>
      <c r="AC20" s="2">
        <f t="shared" si="10"/>
        <v>-2.239037751792794E-4</v>
      </c>
    </row>
    <row r="21" spans="1:29" s="30" customFormat="1" ht="15.05" customHeight="1">
      <c r="A21" s="33">
        <v>1924</v>
      </c>
      <c r="B21" s="324">
        <f>('TB2'!C21+'TB2'!D21+'TB2'!E21+'TB2'!F21+'TB2'!G21*W21)/'TB2'!B21</f>
        <v>0.11327802771109134</v>
      </c>
      <c r="C21" s="442"/>
      <c r="D21" s="442"/>
      <c r="E21" s="317">
        <f>(TB2b!C21+TB2b!D21+TB2b!E21+TB2b!F21+TB2b!G21*P21)/TB2b!B21</f>
        <v>0.53090602542356724</v>
      </c>
      <c r="F21" s="28">
        <f>(TB2b!K21+TB2b!L21+TB2b!M21+TB2b!N21+TB2b!O21*Q21)/TB2b!J21</f>
        <v>0.57460294303456916</v>
      </c>
      <c r="G21" s="28">
        <f>(TB2b!S21+TB2b!T21+TB2b!U21+TB2b!V21+TB2b!W21*R21)/TB2b!R21</f>
        <v>0.65727041438664646</v>
      </c>
      <c r="H21" s="28">
        <f>(TB2c!C21+TB2c!D21+TB2c!E21+TB2c!F21+TB2c!G21*S21)/TB2c!B21</f>
        <v>0.69245294133831459</v>
      </c>
      <c r="I21" s="28">
        <f>(TB2c!K21+TB2c!L21+TB2c!M21+TB2c!N21+TB2c!O21*T21)/TB2c!J21</f>
        <v>0.76028745451226598</v>
      </c>
      <c r="J21" s="28">
        <f>(TB2c!S21+TB2c!T21+TB2c!U21+TB2c!V21+TB2c!W21*U21)/TB2c!R21</f>
        <v>0.81208042311300888</v>
      </c>
      <c r="K21" s="678"/>
      <c r="L21" s="15"/>
      <c r="M21" s="1108"/>
      <c r="N21" s="1120">
        <v>8.7582141174743625E-2</v>
      </c>
      <c r="O21" s="1129">
        <f t="shared" si="0"/>
        <v>0.13776898576319907</v>
      </c>
      <c r="P21" s="1129">
        <f t="shared" si="1"/>
        <v>0.36279234219818968</v>
      </c>
      <c r="Q21" s="1129">
        <f t="shared" si="2"/>
        <v>0.49499445867536274</v>
      </c>
      <c r="R21" s="1129">
        <f t="shared" si="3"/>
        <v>0.6171397806655945</v>
      </c>
      <c r="S21" s="1129">
        <f t="shared" si="4"/>
        <v>0.64339243765805765</v>
      </c>
      <c r="T21" s="1129">
        <f t="shared" si="5"/>
        <v>0.71282769268842561</v>
      </c>
      <c r="U21" s="1129">
        <f t="shared" si="6"/>
        <v>0.74135982412192281</v>
      </c>
      <c r="V21" s="1129">
        <f t="shared" si="7"/>
        <v>2.1270109739509813E-2</v>
      </c>
      <c r="W21" s="1129">
        <f t="shared" si="8"/>
        <v>5.5380281538812651E-2</v>
      </c>
      <c r="X21" s="1130">
        <f t="shared" si="9"/>
        <v>6.7399692682422796E-2</v>
      </c>
      <c r="Y21" s="749"/>
      <c r="Z21" s="749"/>
      <c r="AA21" s="2">
        <f>B21*'TB1'!B21+'TB1'!E21*TB2d!E21</f>
        <v>0.30110779093337298</v>
      </c>
      <c r="AB21" s="2">
        <v>0.30133404942712178</v>
      </c>
      <c r="AC21" s="2">
        <f t="shared" si="10"/>
        <v>-2.2625849374879881E-4</v>
      </c>
    </row>
    <row r="22" spans="1:29" s="30" customFormat="1" ht="15.05" customHeight="1">
      <c r="A22" s="33">
        <v>1925</v>
      </c>
      <c r="B22" s="324">
        <f>('TB2'!C22+'TB2'!D22+'TB2'!E22+'TB2'!F22+'TB2'!G22*W22)/'TB2'!B22</f>
        <v>0.10338424295238284</v>
      </c>
      <c r="C22" s="442"/>
      <c r="D22" s="442"/>
      <c r="E22" s="317">
        <f>(TB2b!C22+TB2b!D22+TB2b!E22+TB2b!F22+TB2b!G22*P22)/TB2b!B22</f>
        <v>0.54856912217222809</v>
      </c>
      <c r="F22" s="28">
        <f>(TB2b!K22+TB2b!L22+TB2b!M22+TB2b!N22+TB2b!O22*Q22)/TB2b!J22</f>
        <v>0.58385200460849707</v>
      </c>
      <c r="G22" s="28">
        <f>(TB2b!S22+TB2b!T22+TB2b!U22+TB2b!V22+TB2b!W22*R22)/TB2b!R22</f>
        <v>0.67159377215273697</v>
      </c>
      <c r="H22" s="28">
        <f>(TB2c!C22+TB2c!D22+TB2c!E22+TB2c!F22+TB2c!G22*S22)/TB2c!B22</f>
        <v>0.70438856689731144</v>
      </c>
      <c r="I22" s="28">
        <f>(TB2c!K22+TB2c!L22+TB2c!M22+TB2c!N22+TB2c!O22*T22)/TB2c!J22</f>
        <v>0.76274409192172354</v>
      </c>
      <c r="J22" s="28">
        <f>(TB2c!S22+TB2c!T22+TB2c!U22+TB2c!V22+TB2c!W22*U22)/TB2c!R22</f>
        <v>0.8067279885134202</v>
      </c>
      <c r="K22" s="678"/>
      <c r="L22" s="15"/>
      <c r="M22" s="1108"/>
      <c r="N22" s="1120">
        <v>0.10817207032327961</v>
      </c>
      <c r="O22" s="1129">
        <f t="shared" si="0"/>
        <v>0.15722638164940361</v>
      </c>
      <c r="P22" s="1129">
        <f t="shared" si="1"/>
        <v>0.37717178512572724</v>
      </c>
      <c r="Q22" s="1129">
        <f t="shared" si="2"/>
        <v>0.50639058405247872</v>
      </c>
      <c r="R22" s="1129">
        <f t="shared" si="3"/>
        <v>0.62577953350870286</v>
      </c>
      <c r="S22" s="1129">
        <f t="shared" si="4"/>
        <v>0.65143976418880556</v>
      </c>
      <c r="T22" s="1129">
        <f t="shared" si="5"/>
        <v>0.71930811983457965</v>
      </c>
      <c r="U22" s="1129">
        <f t="shared" si="6"/>
        <v>0.74719638556664392</v>
      </c>
      <c r="V22" s="1129">
        <f t="shared" si="7"/>
        <v>2.6270558993705319E-2</v>
      </c>
      <c r="W22" s="1129">
        <f t="shared" si="8"/>
        <v>6.8399785947080682E-2</v>
      </c>
      <c r="X22" s="1130">
        <f t="shared" si="9"/>
        <v>8.3244873884322626E-2</v>
      </c>
      <c r="Y22" s="749"/>
      <c r="Z22" s="749"/>
      <c r="AA22" s="2">
        <f>B22*'TB1'!B22+'TB1'!E22*TB2d!E22</f>
        <v>0.31153958919798114</v>
      </c>
      <c r="AB22" s="2">
        <v>0.31180320408555529</v>
      </c>
      <c r="AC22" s="2">
        <f t="shared" si="10"/>
        <v>-2.6361488757414842E-4</v>
      </c>
    </row>
    <row r="23" spans="1:29" s="30" customFormat="1" ht="15.05" customHeight="1">
      <c r="A23" s="33">
        <v>1926</v>
      </c>
      <c r="B23" s="324">
        <f>('TB2'!C23+'TB2'!D23+'TB2'!E23+'TB2'!F23+'TB2'!G23*W23)/'TB2'!B23</f>
        <v>9.5483120550035078E-2</v>
      </c>
      <c r="C23" s="442"/>
      <c r="D23" s="442"/>
      <c r="E23" s="317">
        <f>(TB2b!C23+TB2b!D23+TB2b!E23+TB2b!F23+TB2b!G23*P23)/TB2b!B23</f>
        <v>0.57055895423714353</v>
      </c>
      <c r="F23" s="28">
        <f>(TB2b!K23+TB2b!L23+TB2b!M23+TB2b!N23+TB2b!O23*Q23)/TB2b!J23</f>
        <v>0.60832458175131854</v>
      </c>
      <c r="G23" s="28">
        <f>(TB2b!S23+TB2b!T23+TB2b!U23+TB2b!V23+TB2b!W23*R23)/TB2b!R23</f>
        <v>0.70381019916888876</v>
      </c>
      <c r="H23" s="28">
        <f>(TB2c!C23+TB2c!D23+TB2c!E23+TB2c!F23+TB2c!G23*S23)/TB2c!B23</f>
        <v>0.73878894174770393</v>
      </c>
      <c r="I23" s="28">
        <f>(TB2c!K23+TB2c!L23+TB2c!M23+TB2c!N23+TB2c!O23*T23)/TB2c!J23</f>
        <v>0.80593184418969444</v>
      </c>
      <c r="J23" s="28">
        <f>(TB2c!S23+TB2c!T23+TB2c!U23+TB2c!V23+TB2c!W23*U23)/TB2c!R23</f>
        <v>0.85419121386288543</v>
      </c>
      <c r="K23" s="678"/>
      <c r="L23" s="15"/>
      <c r="M23" s="1108"/>
      <c r="N23" s="1120">
        <v>0.12194966544909702</v>
      </c>
      <c r="O23" s="1129">
        <f t="shared" si="0"/>
        <v>0.17024615072140803</v>
      </c>
      <c r="P23" s="1129">
        <f t="shared" si="1"/>
        <v>0.3867936804397526</v>
      </c>
      <c r="Q23" s="1129">
        <f t="shared" si="2"/>
        <v>0.51401621502557626</v>
      </c>
      <c r="R23" s="1129">
        <f t="shared" si="3"/>
        <v>0.63156075867955008</v>
      </c>
      <c r="S23" s="1129">
        <f t="shared" si="4"/>
        <v>0.65682457178022835</v>
      </c>
      <c r="T23" s="1129">
        <f t="shared" si="5"/>
        <v>0.72364444857169996</v>
      </c>
      <c r="U23" s="1129">
        <f t="shared" si="6"/>
        <v>0.75110187644678328</v>
      </c>
      <c r="V23" s="1129">
        <f t="shared" si="7"/>
        <v>2.9616571734909915E-2</v>
      </c>
      <c r="W23" s="1129">
        <f t="shared" si="8"/>
        <v>7.7111688702154818E-2</v>
      </c>
      <c r="X23" s="1130">
        <f t="shared" si="9"/>
        <v>9.384755686201085E-2</v>
      </c>
      <c r="Y23" s="749"/>
      <c r="Z23" s="749"/>
      <c r="AA23" s="2">
        <f>B23*'TB1'!B23+'TB1'!E23*TB2d!E23</f>
        <v>0.31955737302429749</v>
      </c>
      <c r="AB23" s="2">
        <v>0.31985895302511302</v>
      </c>
      <c r="AC23" s="2">
        <f t="shared" si="10"/>
        <v>-3.0158000081553782E-4</v>
      </c>
    </row>
    <row r="24" spans="1:29" s="30" customFormat="1" ht="15.05" customHeight="1">
      <c r="A24" s="33">
        <v>1927</v>
      </c>
      <c r="B24" s="324">
        <f>('TB2'!C24+'TB2'!D24+'TB2'!E24+'TB2'!F24+'TB2'!G24*W24)/'TB2'!B24</f>
        <v>9.2805993861895045E-2</v>
      </c>
      <c r="C24" s="442"/>
      <c r="D24" s="442"/>
      <c r="E24" s="317">
        <f>(TB2b!C24+TB2b!D24+TB2b!E24+TB2b!F24+TB2b!G24*P24)/TB2b!B24</f>
        <v>0.54009656526546868</v>
      </c>
      <c r="F24" s="28">
        <f>(TB2b!K24+TB2b!L24+TB2b!M24+TB2b!N24+TB2b!O24*Q24)/TB2b!J24</f>
        <v>0.57775135539838085</v>
      </c>
      <c r="G24" s="28">
        <f>(TB2b!S24+TB2b!T24+TB2b!U24+TB2b!V24+TB2b!W24*R24)/TB2b!R24</f>
        <v>0.67022827296383858</v>
      </c>
      <c r="H24" s="28">
        <f>(TB2c!C24+TB2c!D24+TB2c!E24+TB2c!F24+TB2c!G24*S24)/TB2c!B24</f>
        <v>0.70496854421051147</v>
      </c>
      <c r="I24" s="28">
        <f>(TB2c!K24+TB2c!L24+TB2c!M24+TB2c!N24+TB2c!O24*T24)/TB2c!J24</f>
        <v>0.76916216447936125</v>
      </c>
      <c r="J24" s="28">
        <f>(TB2c!S24+TB2c!T24+TB2c!U24+TB2c!V24+TB2c!W24*U24)/TB2c!R24</f>
        <v>0.80869674364218302</v>
      </c>
      <c r="K24" s="678"/>
      <c r="L24" s="15"/>
      <c r="M24" s="1108"/>
      <c r="N24" s="1120">
        <v>0.13941671310189688</v>
      </c>
      <c r="O24" s="1129">
        <f t="shared" si="0"/>
        <v>0.18675243681360132</v>
      </c>
      <c r="P24" s="1129">
        <f t="shared" si="1"/>
        <v>0.39899218841052309</v>
      </c>
      <c r="Q24" s="1129">
        <f t="shared" si="2"/>
        <v>0.52368388622460604</v>
      </c>
      <c r="R24" s="1129">
        <f t="shared" si="3"/>
        <v>0.63889011729610057</v>
      </c>
      <c r="S24" s="1129">
        <f t="shared" si="4"/>
        <v>0.66365135758294735</v>
      </c>
      <c r="T24" s="1129">
        <f t="shared" si="5"/>
        <v>0.72914198714775758</v>
      </c>
      <c r="U24" s="1129">
        <f t="shared" si="6"/>
        <v>0.75605320464942005</v>
      </c>
      <c r="V24" s="1129">
        <f t="shared" si="7"/>
        <v>3.3858601164848519E-2</v>
      </c>
      <c r="W24" s="1129">
        <f t="shared" si="8"/>
        <v>8.815652048736887E-2</v>
      </c>
      <c r="X24" s="1130">
        <f t="shared" si="9"/>
        <v>0.10728949408890567</v>
      </c>
      <c r="Y24" s="749"/>
      <c r="Z24" s="749"/>
      <c r="AA24" s="2">
        <f>B24*'TB1'!B24+'TB1'!E24*TB2d!E24</f>
        <v>0.30088678460611162</v>
      </c>
      <c r="AB24" s="2">
        <v>0.30118094791441269</v>
      </c>
      <c r="AC24" s="2">
        <f t="shared" si="10"/>
        <v>-2.941633083010653E-4</v>
      </c>
    </row>
    <row r="25" spans="1:29" s="30" customFormat="1" ht="15.05" customHeight="1">
      <c r="A25" s="33">
        <v>1928</v>
      </c>
      <c r="B25" s="324">
        <f>('TB2'!C25+'TB2'!D25+'TB2'!E25+'TB2'!F25+'TB2'!G25*W25)/'TB2'!B25</f>
        <v>9.8125286340802281E-2</v>
      </c>
      <c r="C25" s="442"/>
      <c r="D25" s="442"/>
      <c r="E25" s="317">
        <f>(TB2b!C25+TB2b!D25+TB2b!E25+TB2b!F25+TB2b!G25*P25)/TB2b!B25</f>
        <v>0.53002144031734644</v>
      </c>
      <c r="F25" s="28">
        <f>(TB2b!K25+TB2b!L25+TB2b!M25+TB2b!N25+TB2b!O25*Q25)/TB2b!J25</f>
        <v>0.57113229638311069</v>
      </c>
      <c r="G25" s="28">
        <f>(TB2b!S25+TB2b!T25+TB2b!U25+TB2b!V25+TB2b!W25*R25)/TB2b!R25</f>
        <v>0.66583837727993889</v>
      </c>
      <c r="H25" s="28">
        <f>(TB2c!C25+TB2c!D25+TB2c!E25+TB2c!F25+TB2c!G25*S25)/TB2c!B25</f>
        <v>0.69975322852125088</v>
      </c>
      <c r="I25" s="28">
        <f>(TB2c!K25+TB2c!L25+TB2c!M25+TB2c!N25+TB2c!O25*T25)/TB2c!J25</f>
        <v>0.75122622529177907</v>
      </c>
      <c r="J25" s="28">
        <f>(TB2c!S25+TB2c!T25+TB2c!U25+TB2c!V25+TB2c!W25*U25)/TB2c!R25</f>
        <v>0.76344734776096912</v>
      </c>
      <c r="K25" s="678"/>
      <c r="L25" s="15"/>
      <c r="M25" s="1108"/>
      <c r="N25" s="1120">
        <v>0.15573878855593437</v>
      </c>
      <c r="O25" s="1129">
        <f t="shared" si="0"/>
        <v>0.20217672902474237</v>
      </c>
      <c r="P25" s="1129">
        <f t="shared" si="1"/>
        <v>0.41039107913798256</v>
      </c>
      <c r="Q25" s="1129">
        <f t="shared" si="2"/>
        <v>0.5327178375775754</v>
      </c>
      <c r="R25" s="1129">
        <f t="shared" si="3"/>
        <v>0.64573903342359862</v>
      </c>
      <c r="S25" s="1129">
        <f t="shared" si="4"/>
        <v>0.67003064475244622</v>
      </c>
      <c r="T25" s="1129">
        <f t="shared" si="5"/>
        <v>0.73427915979613645</v>
      </c>
      <c r="U25" s="1129">
        <f t="shared" si="6"/>
        <v>0.76067997124029185</v>
      </c>
      <c r="V25" s="1129">
        <f t="shared" si="7"/>
        <v>3.7822563810969032E-2</v>
      </c>
      <c r="W25" s="1129">
        <f t="shared" si="8"/>
        <v>9.8477358980445212E-2</v>
      </c>
      <c r="X25" s="1130">
        <f t="shared" si="9"/>
        <v>0.11985030677041482</v>
      </c>
      <c r="Y25" s="749"/>
      <c r="Z25" s="749"/>
      <c r="AA25" s="2">
        <f>B25*'TB1'!B25+'TB1'!E25*TB2d!E25</f>
        <v>0.3040048811692076</v>
      </c>
      <c r="AB25" s="2">
        <v>0.30428774848713924</v>
      </c>
      <c r="AC25" s="2">
        <f t="shared" si="10"/>
        <v>-2.8286731793164543E-4</v>
      </c>
    </row>
    <row r="26" spans="1:29" s="30" customFormat="1" ht="15.05" customHeight="1">
      <c r="A26" s="32">
        <v>1929</v>
      </c>
      <c r="B26" s="325">
        <f>('TB2'!C26+'TB2'!D26+'TB2'!E26+'TB2'!F26+'TB2'!G26*W26)/'TB2'!B26</f>
        <v>9.6782256520598936E-2</v>
      </c>
      <c r="C26" s="440"/>
      <c r="D26" s="440"/>
      <c r="E26" s="671">
        <f>(TB2b!C26+TB2b!D26+TB2b!E26+TB2b!F26+TB2b!G26*P26)/TB2b!B26</f>
        <v>0.55468308363844054</v>
      </c>
      <c r="F26" s="31">
        <f>(TB2b!K26+TB2b!L26+TB2b!M26+TB2b!N26+TB2b!O26*Q26)/TB2b!J26</f>
        <v>0.59493177361028282</v>
      </c>
      <c r="G26" s="31">
        <f>(TB2b!S26+TB2b!T26+TB2b!U26+TB2b!V26+TB2b!W26*R26)/TB2b!R26</f>
        <v>0.69420664655226272</v>
      </c>
      <c r="H26" s="31">
        <f>(TB2c!C26+TB2c!D26+TB2c!E26+TB2c!F26+TB2c!G26*S26)/TB2c!B26</f>
        <v>0.73075340993391413</v>
      </c>
      <c r="I26" s="31">
        <f>(TB2c!K26+TB2c!L26+TB2c!M26+TB2c!N26+TB2c!O26*T26)/TB2c!J26</f>
        <v>0.79233037631443948</v>
      </c>
      <c r="J26" s="31">
        <f>(TB2c!S26+TB2c!T26+TB2c!U26+TB2c!V26+TB2c!W26*U26)/TB2c!R26</f>
        <v>0.81589275234389735</v>
      </c>
      <c r="K26" s="679"/>
      <c r="L26" s="15"/>
      <c r="M26" s="1108"/>
      <c r="N26" s="1120">
        <v>0.15460905620958831</v>
      </c>
      <c r="O26" s="1129">
        <f t="shared" si="0"/>
        <v>0.20110913673971176</v>
      </c>
      <c r="P26" s="1129">
        <f t="shared" si="1"/>
        <v>0.40960210499045224</v>
      </c>
      <c r="Q26" s="1129">
        <f t="shared" si="2"/>
        <v>0.53209255269346212</v>
      </c>
      <c r="R26" s="1129">
        <f t="shared" si="3"/>
        <v>0.64526498573839863</v>
      </c>
      <c r="S26" s="1129">
        <f t="shared" si="4"/>
        <v>0.66958910243251846</v>
      </c>
      <c r="T26" s="1129">
        <f t="shared" si="5"/>
        <v>0.73392359042470567</v>
      </c>
      <c r="U26" s="1129">
        <f t="shared" si="6"/>
        <v>0.76035972962081022</v>
      </c>
      <c r="V26" s="1129">
        <f t="shared" si="7"/>
        <v>3.7548198162210673E-2</v>
      </c>
      <c r="W26" s="1129">
        <f t="shared" si="8"/>
        <v>9.7763002211302991E-2</v>
      </c>
      <c r="X26" s="1130">
        <f t="shared" si="9"/>
        <v>0.11898091020239537</v>
      </c>
      <c r="Y26" s="749"/>
      <c r="Z26" s="749"/>
      <c r="AA26" s="2">
        <f>B26*'TB1'!B26+'TB1'!E26*TB2d!E26</f>
        <v>0.30906115676275447</v>
      </c>
      <c r="AB26" s="2">
        <v>0.30937761061153268</v>
      </c>
      <c r="AC26" s="2">
        <f t="shared" si="10"/>
        <v>-3.164538487782087E-4</v>
      </c>
    </row>
    <row r="27" spans="1:29" s="30" customFormat="1" ht="15.05" customHeight="1">
      <c r="A27" s="34">
        <v>1930</v>
      </c>
      <c r="B27" s="326">
        <f>('TB2'!C27+'TB2'!D27+'TB2'!E27+'TB2'!F27+'TB2'!G27*W27)/'TB2'!B27</f>
        <v>9.0676204412223363E-2</v>
      </c>
      <c r="C27" s="442"/>
      <c r="D27" s="442"/>
      <c r="E27" s="672">
        <f>(TB2b!C27+TB2b!D27+TB2b!E27+TB2b!F27+TB2b!G27*P27)/TB2b!B27</f>
        <v>0.5473267882672691</v>
      </c>
      <c r="F27" s="29">
        <f>(TB2b!K27+TB2b!L27+TB2b!M27+TB2b!N27+TB2b!O27*Q27)/TB2b!J27</f>
        <v>0.5942184843238304</v>
      </c>
      <c r="G27" s="29">
        <f>(TB2b!S27+TB2b!T27+TB2b!U27+TB2b!V27+TB2b!W27*R27)/TB2b!R27</f>
        <v>0.68817394831376455</v>
      </c>
      <c r="H27" s="29">
        <f>(TB2c!C27+TB2c!D27+TB2c!E27+TB2c!F27+TB2c!G27*S27)/TB2c!B27</f>
        <v>0.72680689089228034</v>
      </c>
      <c r="I27" s="29">
        <f>(TB2c!K27+TB2c!L27+TB2c!M27+TB2c!N27+TB2c!O27*T27)/TB2c!J27</f>
        <v>0.79932173530729167</v>
      </c>
      <c r="J27" s="29">
        <f>(TB2c!S27+TB2c!T27+TB2c!U27+TB2c!V27+TB2c!W27*U27)/TB2c!R27</f>
        <v>0.85321100855678456</v>
      </c>
      <c r="K27" s="680"/>
      <c r="L27" s="15"/>
      <c r="M27" s="1108"/>
      <c r="N27" s="1120">
        <v>0.16680961486523796</v>
      </c>
      <c r="O27" s="1129">
        <f t="shared" si="0"/>
        <v>0.21263861302315545</v>
      </c>
      <c r="P27" s="1129">
        <f t="shared" si="1"/>
        <v>0.41812264120052767</v>
      </c>
      <c r="Q27" s="1129">
        <f t="shared" si="2"/>
        <v>0.53884532464850921</v>
      </c>
      <c r="R27" s="1129">
        <f t="shared" si="3"/>
        <v>0.65038446966533359</v>
      </c>
      <c r="S27" s="1129">
        <f t="shared" si="4"/>
        <v>0.67435754425916439</v>
      </c>
      <c r="T27" s="1129">
        <f t="shared" si="5"/>
        <v>0.73776356631485762</v>
      </c>
      <c r="U27" s="1129">
        <f t="shared" si="6"/>
        <v>0.763818183010325</v>
      </c>
      <c r="V27" s="1129">
        <f t="shared" si="7"/>
        <v>4.05112134300291E-2</v>
      </c>
      <c r="W27" s="1129">
        <f t="shared" si="8"/>
        <v>0.10547770710682022</v>
      </c>
      <c r="X27" s="1130">
        <f t="shared" si="9"/>
        <v>0.12836996935206815</v>
      </c>
      <c r="Y27" s="749"/>
      <c r="Z27" s="749"/>
      <c r="AA27" s="2">
        <f>B27*'TB1'!B27+'TB1'!E27*TB2d!E27</f>
        <v>0.29715694412013438</v>
      </c>
      <c r="AB27" s="2">
        <v>0.2974824406507024</v>
      </c>
      <c r="AC27" s="2">
        <f t="shared" si="10"/>
        <v>-3.2549653056801464E-4</v>
      </c>
    </row>
    <row r="28" spans="1:29" s="30" customFormat="1" ht="15.05" customHeight="1">
      <c r="A28" s="33">
        <v>1931</v>
      </c>
      <c r="B28" s="324">
        <f>('TB2'!C28+'TB2'!D28+'TB2'!E28+'TB2'!F28+'TB2'!G28*W28)/'TB2'!B28</f>
        <v>8.4233286844383068E-2</v>
      </c>
      <c r="C28" s="442"/>
      <c r="D28" s="442"/>
      <c r="E28" s="317">
        <f>(TB2b!C28+TB2b!D28+TB2b!E28+TB2b!F28+TB2b!G28*P28)/TB2b!B28</f>
        <v>0.50494733035860018</v>
      </c>
      <c r="F28" s="28">
        <f>(TB2b!K28+TB2b!L28+TB2b!M28+TB2b!N28+TB2b!O28*Q28)/TB2b!J28</f>
        <v>0.54754506854940443</v>
      </c>
      <c r="G28" s="28">
        <f>(TB2b!S28+TB2b!T28+TB2b!U28+TB2b!V28+TB2b!W28*R28)/TB2b!R28</f>
        <v>0.63147461909462876</v>
      </c>
      <c r="H28" s="28">
        <f>(TB2c!C28+TB2c!D28+TB2c!E28+TB2c!F28+TB2c!G28*S28)/TB2c!B28</f>
        <v>0.66726841292884953</v>
      </c>
      <c r="I28" s="28">
        <f>(TB2c!K28+TB2c!L28+TB2c!M28+TB2c!N28+TB2c!O28*T28)/TB2c!J28</f>
        <v>0.72995234820632737</v>
      </c>
      <c r="J28" s="28">
        <f>(TB2c!S28+TB2c!T28+TB2c!U28+TB2c!V28+TB2c!W28*U28)/TB2c!R28</f>
        <v>0.77584513207106709</v>
      </c>
      <c r="K28" s="678"/>
      <c r="L28" s="15"/>
      <c r="M28" s="1108"/>
      <c r="N28" s="1120">
        <v>0.18970366661810287</v>
      </c>
      <c r="O28" s="1129">
        <f t="shared" si="0"/>
        <v>0.23427339501687694</v>
      </c>
      <c r="P28" s="1129">
        <f t="shared" si="1"/>
        <v>0.43411122028623195</v>
      </c>
      <c r="Q28" s="1129">
        <f t="shared" si="2"/>
        <v>0.55151673707949289</v>
      </c>
      <c r="R28" s="1129">
        <f t="shared" si="3"/>
        <v>0.65999105681263071</v>
      </c>
      <c r="S28" s="1129">
        <f t="shared" si="4"/>
        <v>0.68330540943820739</v>
      </c>
      <c r="T28" s="1129">
        <f t="shared" si="5"/>
        <v>0.74496918773270848</v>
      </c>
      <c r="U28" s="1129">
        <f t="shared" si="6"/>
        <v>0.77030788672956885</v>
      </c>
      <c r="V28" s="1129">
        <f t="shared" si="7"/>
        <v>4.6071239556746815E-2</v>
      </c>
      <c r="W28" s="1129">
        <f t="shared" si="8"/>
        <v>0.11995416331845973</v>
      </c>
      <c r="X28" s="1130">
        <f t="shared" si="9"/>
        <v>0.14598831062234932</v>
      </c>
      <c r="Y28" s="749"/>
      <c r="Z28" s="749"/>
      <c r="AA28" s="2">
        <f>B28*'TB1'!B28+'TB1'!E28*TB2d!E28</f>
        <v>0.27300861385012126</v>
      </c>
      <c r="AB28" s="2">
        <v>0.27330731637784128</v>
      </c>
      <c r="AC28" s="2">
        <f t="shared" si="10"/>
        <v>-2.9870252772001837E-4</v>
      </c>
    </row>
    <row r="29" spans="1:29" s="30" customFormat="1" ht="15.05" customHeight="1">
      <c r="A29" s="33">
        <v>1932</v>
      </c>
      <c r="B29" s="324">
        <f>('TB2'!C29+'TB2'!D29+'TB2'!E29+'TB2'!F29+'TB2'!G29*W29)/'TB2'!B29</f>
        <v>7.8714676669002448E-2</v>
      </c>
      <c r="C29" s="442"/>
      <c r="D29" s="442"/>
      <c r="E29" s="317">
        <f>(TB2b!C29+TB2b!D29+TB2b!E29+TB2b!F29+TB2b!G29*P29)/TB2b!B29</f>
        <v>0.4658103740518289</v>
      </c>
      <c r="F29" s="28">
        <f>(TB2b!K29+TB2b!L29+TB2b!M29+TB2b!N29+TB2b!O29*Q29)/TB2b!J29</f>
        <v>0.50789528166301856</v>
      </c>
      <c r="G29" s="28">
        <f>(TB2b!S29+TB2b!T29+TB2b!U29+TB2b!V29+TB2b!W29*R29)/TB2b!R29</f>
        <v>0.58230831510641057</v>
      </c>
      <c r="H29" s="28">
        <f>(TB2c!C29+TB2c!D29+TB2c!E29+TB2c!F29+TB2c!G29*S29)/TB2c!B29</f>
        <v>0.62354421149540429</v>
      </c>
      <c r="I29" s="28">
        <f>(TB2c!K29+TB2c!L29+TB2c!M29+TB2c!N29+TB2c!O29*T29)/TB2c!J29</f>
        <v>0.68094332055503359</v>
      </c>
      <c r="J29" s="28">
        <f>(TB2c!S29+TB2c!T29+TB2c!U29+TB2c!V29+TB2c!W29*U29)/TB2c!R29</f>
        <v>0.70332516034940962</v>
      </c>
      <c r="K29" s="678"/>
      <c r="L29" s="15"/>
      <c r="M29" s="1108"/>
      <c r="N29" s="1120">
        <v>0.21411945372055147</v>
      </c>
      <c r="O29" s="1129">
        <f t="shared" si="0"/>
        <v>0.25734621047430195</v>
      </c>
      <c r="P29" s="1129">
        <f t="shared" si="1"/>
        <v>0.45116253768697845</v>
      </c>
      <c r="Q29" s="1129">
        <f t="shared" si="2"/>
        <v>0.565030400433709</v>
      </c>
      <c r="R29" s="1129">
        <f t="shared" si="3"/>
        <v>0.67023618026659404</v>
      </c>
      <c r="S29" s="1129">
        <f t="shared" si="4"/>
        <v>0.69284802660319167</v>
      </c>
      <c r="T29" s="1129">
        <f t="shared" si="5"/>
        <v>0.75265375664948286</v>
      </c>
      <c r="U29" s="1129">
        <f t="shared" si="6"/>
        <v>0.77722895190743535</v>
      </c>
      <c r="V29" s="1129">
        <f t="shared" si="7"/>
        <v>5.2000832782943825E-2</v>
      </c>
      <c r="W29" s="1129">
        <f t="shared" si="8"/>
        <v>0.13539284916912309</v>
      </c>
      <c r="X29" s="1130">
        <f t="shared" si="9"/>
        <v>0.1647777182028419</v>
      </c>
      <c r="Y29" s="749"/>
      <c r="Z29" s="749"/>
      <c r="AA29" s="2">
        <f>B29*'TB1'!B29+'TB1'!E29*TB2d!E29</f>
        <v>0.2591651335427011</v>
      </c>
      <c r="AB29" s="2">
        <v>0.25940690596558513</v>
      </c>
      <c r="AC29" s="2">
        <f t="shared" si="10"/>
        <v>-2.4177242288403455E-4</v>
      </c>
    </row>
    <row r="30" spans="1:29" s="30" customFormat="1" ht="15.05" customHeight="1">
      <c r="A30" s="33">
        <v>1933</v>
      </c>
      <c r="B30" s="324">
        <f>('TB2'!C30+'TB2'!D30+'TB2'!E30+'TB2'!F30+'TB2'!G30*W30)/'TB2'!B30</f>
        <v>5.7120335417938296E-2</v>
      </c>
      <c r="C30" s="442"/>
      <c r="D30" s="442"/>
      <c r="E30" s="317">
        <f>(TB2b!C30+TB2b!D30+TB2b!E30+TB2b!F30+TB2b!G30*P30)/TB2b!B30</f>
        <v>0.45446631792546049</v>
      </c>
      <c r="F30" s="28">
        <f>(TB2b!K30+TB2b!L30+TB2b!M30+TB2b!N30+TB2b!O30*Q30)/TB2b!J30</f>
        <v>0.49631274639582668</v>
      </c>
      <c r="G30" s="28">
        <f>(TB2b!S30+TB2b!T30+TB2b!U30+TB2b!V30+TB2b!W30*R30)/TB2b!R30</f>
        <v>0.57528695298208221</v>
      </c>
      <c r="H30" s="28">
        <f>(TB2c!C30+TB2c!D30+TB2c!E30+TB2c!F30+TB2c!G30*S30)/TB2c!B30</f>
        <v>0.60804909520570638</v>
      </c>
      <c r="I30" s="28">
        <f>(TB2c!K30+TB2c!L30+TB2c!M30+TB2c!N30+TB2c!O30*T30)/TB2c!J30</f>
        <v>0.65783707631273913</v>
      </c>
      <c r="J30" s="28">
        <f>(TB2c!S30+TB2c!T30+TB2c!U30+TB2c!V30+TB2c!W30*U30)/TB2c!R30</f>
        <v>0.68668640214843413</v>
      </c>
      <c r="K30" s="678"/>
      <c r="L30" s="15"/>
      <c r="M30" s="1108"/>
      <c r="N30" s="1120">
        <v>0.23008791498737036</v>
      </c>
      <c r="O30" s="1129">
        <f t="shared" si="0"/>
        <v>0.27243633877540441</v>
      </c>
      <c r="P30" s="1129">
        <f t="shared" si="1"/>
        <v>0.46231447394525071</v>
      </c>
      <c r="Q30" s="1129">
        <f t="shared" si="2"/>
        <v>0.57386863321068904</v>
      </c>
      <c r="R30" s="1129">
        <f t="shared" si="3"/>
        <v>0.67693671612734385</v>
      </c>
      <c r="S30" s="1129">
        <f t="shared" si="4"/>
        <v>0.6990891079143835</v>
      </c>
      <c r="T30" s="1129">
        <f t="shared" si="5"/>
        <v>0.75767963357840662</v>
      </c>
      <c r="U30" s="1129">
        <f t="shared" si="6"/>
        <v>0.78175548061421651</v>
      </c>
      <c r="V30" s="1129">
        <f t="shared" si="7"/>
        <v>5.5878917047162469E-2</v>
      </c>
      <c r="W30" s="1129">
        <f t="shared" si="8"/>
        <v>0.14549008895838134</v>
      </c>
      <c r="X30" s="1130">
        <f t="shared" si="9"/>
        <v>0.17706640363070092</v>
      </c>
      <c r="Y30" s="749"/>
      <c r="Z30" s="749"/>
      <c r="AA30" s="2">
        <f>B30*'TB1'!B30+'TB1'!E30*TB2d!E30</f>
        <v>0.24295166079554617</v>
      </c>
      <c r="AB30" s="2">
        <v>0.24325306623109394</v>
      </c>
      <c r="AC30" s="2">
        <f t="shared" si="10"/>
        <v>-3.0140543554776911E-4</v>
      </c>
    </row>
    <row r="31" spans="1:29" s="30" customFormat="1" ht="15.05" customHeight="1">
      <c r="A31" s="33">
        <v>1934</v>
      </c>
      <c r="B31" s="324">
        <f>('TB2'!C31+'TB2'!D31+'TB2'!E31+'TB2'!F31+'TB2'!G31*W31)/'TB2'!B31</f>
        <v>5.885544068491215E-2</v>
      </c>
      <c r="C31" s="442"/>
      <c r="D31" s="442"/>
      <c r="E31" s="317">
        <f>(TB2b!C31+TB2b!D31+TB2b!E31+TB2b!F31+TB2b!G31*P31)/TB2b!B31</f>
        <v>0.45728717993538759</v>
      </c>
      <c r="F31" s="28">
        <f>(TB2b!K31+TB2b!L31+TB2b!M31+TB2b!N31+TB2b!O31*Q31)/TB2b!J31</f>
        <v>0.52381847744558419</v>
      </c>
      <c r="G31" s="28">
        <f>(TB2b!S31+TB2b!T31+TB2b!U31+TB2b!V31+TB2b!W31*R31)/TB2b!R31</f>
        <v>0.58814697430774021</v>
      </c>
      <c r="H31" s="28">
        <f>(TB2c!C31+TB2c!D31+TB2c!E31+TB2c!F31+TB2c!G31*S31)/TB2c!B31</f>
        <v>0.63580584481782221</v>
      </c>
      <c r="I31" s="28">
        <f>(TB2c!K31+TB2c!L31+TB2c!M31+TB2c!N31+TB2c!O31*T31)/TB2c!J31</f>
        <v>0.71019385120282885</v>
      </c>
      <c r="J31" s="28">
        <f>(TB2c!S31+TB2c!T31+TB2c!U31+TB2c!V31+TB2c!W31*U31)/TB2c!R31</f>
        <v>0.77350480991958148</v>
      </c>
      <c r="K31" s="678"/>
      <c r="L31" s="15"/>
      <c r="M31" s="1108"/>
      <c r="N31" s="1120">
        <v>0.23116616377186638</v>
      </c>
      <c r="O31" s="1129">
        <f t="shared" si="0"/>
        <v>0.27345527931242175</v>
      </c>
      <c r="P31" s="1129">
        <f t="shared" si="1"/>
        <v>0.46306749338239872</v>
      </c>
      <c r="Q31" s="1129">
        <f t="shared" si="2"/>
        <v>0.57446542294450476</v>
      </c>
      <c r="R31" s="1129">
        <f t="shared" si="3"/>
        <v>0.67738916076346789</v>
      </c>
      <c r="S31" s="1129">
        <f t="shared" si="4"/>
        <v>0.69951052850245965</v>
      </c>
      <c r="T31" s="1129">
        <f t="shared" si="5"/>
        <v>0.75801899913148585</v>
      </c>
      <c r="U31" s="1129">
        <f t="shared" si="6"/>
        <v>0.78206112835287589</v>
      </c>
      <c r="V31" s="1129">
        <f t="shared" si="7"/>
        <v>5.6140779450445856E-2</v>
      </c>
      <c r="W31" s="1129">
        <f t="shared" si="8"/>
        <v>0.14617189144063775</v>
      </c>
      <c r="X31" s="1130">
        <f t="shared" si="9"/>
        <v>0.17789618052054915</v>
      </c>
      <c r="Y31" s="749"/>
      <c r="Z31" s="749"/>
      <c r="AA31" s="2">
        <f>B31*'TB1'!B31+'TB1'!E31*TB2d!E31</f>
        <v>0.24951838629069328</v>
      </c>
      <c r="AB31" s="2">
        <v>0.24979866660488634</v>
      </c>
      <c r="AC31" s="2">
        <f t="shared" si="10"/>
        <v>-2.8028031419305433E-4</v>
      </c>
    </row>
    <row r="32" spans="1:29" s="30" customFormat="1" ht="15.05" customHeight="1">
      <c r="A32" s="33">
        <v>1935</v>
      </c>
      <c r="B32" s="324">
        <f>('TB2'!C32+'TB2'!D32+'TB2'!E32+'TB2'!F32+'TB2'!G32*W32)/'TB2'!B32</f>
        <v>7.31287357627326E-2</v>
      </c>
      <c r="C32" s="442"/>
      <c r="D32" s="442"/>
      <c r="E32" s="317">
        <f>(TB2b!C32+TB2b!D32+TB2b!E32+TB2b!F32+TB2b!G32*P32)/TB2b!B32</f>
        <v>0.46602952512341439</v>
      </c>
      <c r="F32" s="28">
        <f>(TB2b!K32+TB2b!L32+TB2b!M32+TB2b!N32+TB2b!O32*Q32)/TB2b!J32</f>
        <v>0.53195696060273734</v>
      </c>
      <c r="G32" s="28">
        <f>(TB2b!S32+TB2b!T32+TB2b!U32+TB2b!V32+TB2b!W32*R32)/TB2b!R32</f>
        <v>0.60311225080999875</v>
      </c>
      <c r="H32" s="28">
        <f>(TB2c!C32+TB2c!D32+TB2c!E32+TB2c!F32+TB2c!G32*S32)/TB2c!B32</f>
        <v>0.652583082190893</v>
      </c>
      <c r="I32" s="28">
        <f>(TB2c!K32+TB2c!L32+TB2c!M32+TB2c!N32+TB2c!O32*T32)/TB2c!J32</f>
        <v>0.72652087164314483</v>
      </c>
      <c r="J32" s="28">
        <f>(TB2c!S32+TB2c!T32+TB2c!U32+TB2c!V32+TB2c!W32*U32)/TB2c!R32</f>
        <v>0.78644683819884664</v>
      </c>
      <c r="K32" s="678"/>
      <c r="L32" s="15"/>
      <c r="M32" s="1108"/>
      <c r="N32" s="1120">
        <v>0.24907867382831836</v>
      </c>
      <c r="O32" s="1129">
        <f t="shared" si="0"/>
        <v>0.29038252549038079</v>
      </c>
      <c r="P32" s="1129">
        <f t="shared" si="1"/>
        <v>0.4755771001026341</v>
      </c>
      <c r="Q32" s="1129">
        <f t="shared" si="2"/>
        <v>0.58437964892117322</v>
      </c>
      <c r="R32" s="1129">
        <f t="shared" si="3"/>
        <v>0.68490544013339671</v>
      </c>
      <c r="S32" s="1129">
        <f t="shared" si="4"/>
        <v>0.70651141793581762</v>
      </c>
      <c r="T32" s="1129">
        <f t="shared" si="5"/>
        <v>0.76365674152429264</v>
      </c>
      <c r="U32" s="1129">
        <f t="shared" si="6"/>
        <v>0.78713873036012227</v>
      </c>
      <c r="V32" s="1129">
        <f t="shared" si="7"/>
        <v>6.0490993426724815E-2</v>
      </c>
      <c r="W32" s="1129">
        <f t="shared" si="8"/>
        <v>0.15749839975257646</v>
      </c>
      <c r="X32" s="1130">
        <f t="shared" si="9"/>
        <v>0.19168092769368431</v>
      </c>
      <c r="Y32" s="749"/>
      <c r="Z32" s="749"/>
      <c r="AA32" s="2">
        <f>B32*'TB1'!B32+'TB1'!E32*TB2d!E32</f>
        <v>0.25839935220825377</v>
      </c>
      <c r="AB32" s="2">
        <v>0.25873172572536957</v>
      </c>
      <c r="AC32" s="2">
        <f t="shared" si="10"/>
        <v>-3.3237351711579155E-4</v>
      </c>
    </row>
    <row r="33" spans="1:29" s="30" customFormat="1" ht="15.05" customHeight="1">
      <c r="A33" s="33">
        <v>1936</v>
      </c>
      <c r="B33" s="324">
        <f>('TB2'!C33+'TB2'!D33+'TB2'!E33+'TB2'!F33+'TB2'!G33*W33)/'TB2'!B33</f>
        <v>6.6516078821638083E-2</v>
      </c>
      <c r="C33" s="442"/>
      <c r="D33" s="442"/>
      <c r="E33" s="317">
        <f>(TB2b!C33+TB2b!D33+TB2b!E33+TB2b!F33+TB2b!G33*P33)/TB2b!B33</f>
        <v>0.48130365217232085</v>
      </c>
      <c r="F33" s="28">
        <f>(TB2b!K33+TB2b!L33+TB2b!M33+TB2b!N33+TB2b!O33*Q33)/TB2b!J33</f>
        <v>0.54941921422616802</v>
      </c>
      <c r="G33" s="28">
        <f>(TB2b!S33+TB2b!T33+TB2b!U33+TB2b!V33+TB2b!W33*R33)/TB2b!R33</f>
        <v>0.63100868396171395</v>
      </c>
      <c r="H33" s="28">
        <f>(TB2c!C33+TB2c!D33+TB2c!E33+TB2c!F33+TB2c!G33*S33)/TB2c!B33</f>
        <v>0.67942380979052963</v>
      </c>
      <c r="I33" s="28">
        <f>(TB2c!K33+TB2c!L33+TB2c!M33+TB2c!N33+TB2c!O33*T33)/TB2c!J33</f>
        <v>0.75556997022648431</v>
      </c>
      <c r="J33" s="28">
        <f>(TB2c!S33+TB2c!T33+TB2c!U33+TB2c!V33+TB2c!W33*U33)/TB2c!R33</f>
        <v>0.81693618980905447</v>
      </c>
      <c r="K33" s="678"/>
      <c r="L33" s="15"/>
      <c r="M33" s="1108"/>
      <c r="N33" s="1120">
        <v>0.19240381460536302</v>
      </c>
      <c r="O33" s="1129">
        <f t="shared" si="0"/>
        <v>0.2368250234348499</v>
      </c>
      <c r="P33" s="1129">
        <f t="shared" si="1"/>
        <v>0.4359969297317875</v>
      </c>
      <c r="Q33" s="1129">
        <f t="shared" si="2"/>
        <v>0.55301121648141804</v>
      </c>
      <c r="R33" s="1129">
        <f t="shared" si="3"/>
        <v>0.66112406757150466</v>
      </c>
      <c r="S33" s="1129">
        <f t="shared" si="4"/>
        <v>0.68436072985131191</v>
      </c>
      <c r="T33" s="1129">
        <f t="shared" si="5"/>
        <v>0.745819026126471</v>
      </c>
      <c r="U33" s="1129">
        <f t="shared" si="6"/>
        <v>0.77107328905435568</v>
      </c>
      <c r="V33" s="1129">
        <f t="shared" si="7"/>
        <v>4.67269947510318E-2</v>
      </c>
      <c r="W33" s="1129">
        <f t="shared" si="8"/>
        <v>0.12166153143854912</v>
      </c>
      <c r="X33" s="1130">
        <f t="shared" si="9"/>
        <v>0.14806623589452658</v>
      </c>
      <c r="Y33" s="749"/>
      <c r="Z33" s="749"/>
      <c r="AA33" s="2">
        <f>B33*'TB1'!B33+'TB1'!E33*TB2d!E33</f>
        <v>0.26423643453959184</v>
      </c>
      <c r="AB33" s="2">
        <v>0.2644626038606871</v>
      </c>
      <c r="AC33" s="2">
        <f t="shared" si="10"/>
        <v>-2.2616932109525978E-4</v>
      </c>
    </row>
    <row r="34" spans="1:29" s="30" customFormat="1" ht="15.05" customHeight="1">
      <c r="A34" s="33">
        <v>1937</v>
      </c>
      <c r="B34" s="324">
        <f>('TB2'!C34+'TB2'!D34+'TB2'!E34+'TB2'!F34+'TB2'!G34*W34)/'TB2'!B34</f>
        <v>7.8488867492816763E-2</v>
      </c>
      <c r="C34" s="442"/>
      <c r="D34" s="442"/>
      <c r="E34" s="317">
        <f>(TB2b!C34+TB2b!D34+TB2b!E34+TB2b!F34+TB2b!G34*P34)/TB2b!B34</f>
        <v>0.46263629032295212</v>
      </c>
      <c r="F34" s="28">
        <f>(TB2b!K34+TB2b!L34+TB2b!M34+TB2b!N34+TB2b!O34*Q34)/TB2b!J34</f>
        <v>0.51818736671890642</v>
      </c>
      <c r="G34" s="28">
        <f>(TB2b!S34+TB2b!T34+TB2b!U34+TB2b!V34+TB2b!W34*R34)/TB2b!R34</f>
        <v>0.65415513463804864</v>
      </c>
      <c r="H34" s="28">
        <f>(TB2c!C34+TB2c!D34+TB2c!E34+TB2c!F34+TB2c!G34*S34)/TB2c!B34</f>
        <v>0.6945777005813295</v>
      </c>
      <c r="I34" s="28">
        <f>(TB2c!K34+TB2c!L34+TB2c!M34+TB2c!N34+TB2c!O34*T34)/TB2c!J34</f>
        <v>0.77455294601007652</v>
      </c>
      <c r="J34" s="28">
        <f>(TB2c!S34+TB2c!T34+TB2c!U34+TB2c!V34+TB2c!W34*U34)/TB2c!R34</f>
        <v>0.85197998417248677</v>
      </c>
      <c r="K34" s="678"/>
      <c r="L34" s="15"/>
      <c r="M34" s="1108"/>
      <c r="N34" s="1120">
        <v>0.12299078509830272</v>
      </c>
      <c r="O34" s="1129">
        <f t="shared" si="0"/>
        <v>0.17123000438274705</v>
      </c>
      <c r="P34" s="1129">
        <f t="shared" si="1"/>
        <v>0.38752076990511675</v>
      </c>
      <c r="Q34" s="1129">
        <f t="shared" si="2"/>
        <v>0.51459245450504887</v>
      </c>
      <c r="R34" s="1129">
        <f t="shared" si="3"/>
        <v>0.6319976235363618</v>
      </c>
      <c r="S34" s="1129">
        <f t="shared" si="4"/>
        <v>0.65723148089168293</v>
      </c>
      <c r="T34" s="1129">
        <f t="shared" si="5"/>
        <v>0.72397212818576939</v>
      </c>
      <c r="U34" s="1129">
        <f t="shared" si="6"/>
        <v>0.75139699930806469</v>
      </c>
      <c r="V34" s="1129">
        <f t="shared" si="7"/>
        <v>2.9869416994154966E-2</v>
      </c>
      <c r="W34" s="1129">
        <f t="shared" si="8"/>
        <v>7.7770013544585473E-2</v>
      </c>
      <c r="X34" s="1130">
        <f t="shared" si="9"/>
        <v>9.4648760662932888E-2</v>
      </c>
      <c r="Y34" s="749"/>
      <c r="Z34" s="749"/>
      <c r="AA34" s="2">
        <f>B34*'TB1'!B34+'TB1'!E34*TB2d!E34</f>
        <v>0.25677524027386067</v>
      </c>
      <c r="AB34" s="2">
        <v>0.25662588946156428</v>
      </c>
      <c r="AC34" s="2">
        <f t="shared" si="10"/>
        <v>1.4935081229638936E-4</v>
      </c>
    </row>
    <row r="35" spans="1:29" s="30" customFormat="1" ht="15.05" customHeight="1">
      <c r="A35" s="33">
        <v>1938</v>
      </c>
      <c r="B35" s="324">
        <f>('TB2'!C35+'TB2'!D35+'TB2'!E35+'TB2'!F35+'TB2'!G35*W35)/'TB2'!B35</f>
        <v>7.9068049553165098E-2</v>
      </c>
      <c r="C35" s="442"/>
      <c r="D35" s="442"/>
      <c r="E35" s="317">
        <f>(TB2b!C35+TB2b!D35+TB2b!E35+TB2b!F35+TB2b!G35*P35)/TB2b!B35</f>
        <v>0.44475725653172543</v>
      </c>
      <c r="F35" s="28">
        <f>(TB2b!K35+TB2b!L35+TB2b!M35+TB2b!N35+TB2b!O35*Q35)/TB2b!J35</f>
        <v>0.49322671507254423</v>
      </c>
      <c r="G35" s="28">
        <f>(TB2b!S35+TB2b!T35+TB2b!U35+TB2b!V35+TB2b!W35*R35)/TB2b!R35</f>
        <v>0.6141119443799834</v>
      </c>
      <c r="H35" s="28">
        <f>(TB2c!C35+TB2c!D35+TB2c!E35+TB2c!F35+TB2c!G35*S35)/TB2c!B35</f>
        <v>0.64950997712791436</v>
      </c>
      <c r="I35" s="28">
        <f>(TB2c!K35+TB2c!L35+TB2c!M35+TB2c!N35+TB2c!O35*T35)/TB2c!J35</f>
        <v>0.72137153395751341</v>
      </c>
      <c r="J35" s="28">
        <f>(TB2c!S35+TB2c!T35+TB2c!U35+TB2c!V35+TB2c!W35*U35)/TB2c!R35</f>
        <v>0.81358570607506198</v>
      </c>
      <c r="K35" s="678"/>
      <c r="L35" s="15"/>
      <c r="M35" s="1108"/>
      <c r="N35" s="1120">
        <v>0.11686663210788183</v>
      </c>
      <c r="O35" s="1129">
        <f t="shared" si="0"/>
        <v>0.16544270573093134</v>
      </c>
      <c r="P35" s="1129">
        <f t="shared" si="1"/>
        <v>0.38324382908759447</v>
      </c>
      <c r="Q35" s="1129">
        <f t="shared" si="2"/>
        <v>0.51120285491954287</v>
      </c>
      <c r="R35" s="1129">
        <f t="shared" si="3"/>
        <v>0.6294278639306381</v>
      </c>
      <c r="S35" s="1129">
        <f t="shared" si="4"/>
        <v>0.6548379292440476</v>
      </c>
      <c r="T35" s="1129">
        <f t="shared" si="5"/>
        <v>0.72204462629880217</v>
      </c>
      <c r="U35" s="1129">
        <f t="shared" si="6"/>
        <v>0.74966100522243151</v>
      </c>
      <c r="V35" s="1129">
        <f t="shared" si="7"/>
        <v>2.8382111426825864E-2</v>
      </c>
      <c r="W35" s="1129">
        <f t="shared" si="8"/>
        <v>7.3897565209261218E-2</v>
      </c>
      <c r="X35" s="1130">
        <f t="shared" si="9"/>
        <v>8.9935858877728078E-2</v>
      </c>
      <c r="Y35" s="749"/>
      <c r="Z35" s="749"/>
      <c r="AA35" s="2">
        <f>B35*'TB1'!B35+'TB1'!E35*TB2d!E35</f>
        <v>0.24802347747314835</v>
      </c>
      <c r="AB35" s="2">
        <v>0.24772250205895668</v>
      </c>
      <c r="AC35" s="2">
        <f t="shared" si="10"/>
        <v>3.0097541419166207E-4</v>
      </c>
    </row>
    <row r="36" spans="1:29" s="30" customFormat="1" ht="15.05" customHeight="1">
      <c r="A36" s="32">
        <v>1939</v>
      </c>
      <c r="B36" s="325">
        <f>('TB2'!C36+'TB2'!D36+'TB2'!E36+'TB2'!F36+'TB2'!G36*W36)/'TB2'!B36</f>
        <v>7.8517471338687014E-2</v>
      </c>
      <c r="C36" s="440"/>
      <c r="D36" s="440"/>
      <c r="E36" s="671">
        <f>(TB2b!C36+TB2b!D36+TB2b!E36+TB2b!F36+TB2b!G36*P36)/TB2b!B36</f>
        <v>0.44473387305463508</v>
      </c>
      <c r="F36" s="31">
        <f>(TB2b!K36+TB2b!L36+TB2b!M36+TB2b!N36+TB2b!O36*Q36)/TB2b!J36</f>
        <v>0.50480695862384051</v>
      </c>
      <c r="G36" s="31">
        <f>(TB2b!S36+TB2b!T36+TB2b!U36+TB2b!V36+TB2b!W36*R36)/TB2b!R36</f>
        <v>0.63353071595062749</v>
      </c>
      <c r="H36" s="31">
        <f>(TB2c!C36+TB2c!D36+TB2c!E36+TB2c!F36+TB2c!G36*S36)/TB2c!B36</f>
        <v>0.671019119232106</v>
      </c>
      <c r="I36" s="31">
        <f>(TB2c!K36+TB2c!L36+TB2c!M36+TB2c!N36+TB2c!O36*T36)/TB2c!J36</f>
        <v>0.74815097518368423</v>
      </c>
      <c r="J36" s="31">
        <f>(TB2c!S36+TB2c!T36+TB2c!U36+TB2c!V36+TB2c!W36*U36)/TB2c!R36</f>
        <v>0.8343805761645815</v>
      </c>
      <c r="K36" s="679"/>
      <c r="L36" s="15"/>
      <c r="M36" s="1108"/>
      <c r="N36" s="1120">
        <v>0.12188452151941516</v>
      </c>
      <c r="O36" s="1129">
        <f t="shared" si="0"/>
        <v>0.17018458998361907</v>
      </c>
      <c r="P36" s="1129">
        <f t="shared" si="1"/>
        <v>0.38674818570238978</v>
      </c>
      <c r="Q36" s="1129">
        <f t="shared" si="2"/>
        <v>0.5139801591273333</v>
      </c>
      <c r="R36" s="1129">
        <f t="shared" si="3"/>
        <v>0.6315334235951201</v>
      </c>
      <c r="S36" s="1129">
        <f t="shared" si="4"/>
        <v>0.65679911105766564</v>
      </c>
      <c r="T36" s="1129">
        <f t="shared" si="5"/>
        <v>0.72362394532046148</v>
      </c>
      <c r="U36" s="1129">
        <f t="shared" si="6"/>
        <v>0.7510834103051276</v>
      </c>
      <c r="V36" s="1129">
        <f t="shared" si="7"/>
        <v>2.9600750946395145E-2</v>
      </c>
      <c r="W36" s="1129">
        <f t="shared" si="8"/>
        <v>7.7070496638134298E-2</v>
      </c>
      <c r="X36" s="1130">
        <f t="shared" si="9"/>
        <v>9.3797424714271688E-2</v>
      </c>
      <c r="Y36" s="749"/>
      <c r="Z36" s="749"/>
      <c r="AA36" s="2">
        <f>B36*'TB1'!B36+'TB1'!E36*TB2d!E36</f>
        <v>0.25309174657125466</v>
      </c>
      <c r="AB36" s="2">
        <v>0.25279955765434209</v>
      </c>
      <c r="AC36" s="2">
        <f t="shared" si="10"/>
        <v>2.9218891691257243E-4</v>
      </c>
    </row>
    <row r="37" spans="1:29" s="30" customFormat="1" ht="15.05" customHeight="1">
      <c r="A37" s="34">
        <v>1940</v>
      </c>
      <c r="B37" s="326">
        <f>('TB2'!C37+'TB2'!D37+'TB2'!E37+'TB2'!F37+'TB2'!G37*W37)/'TB2'!B37</f>
        <v>0.10713716601455454</v>
      </c>
      <c r="C37" s="442"/>
      <c r="D37" s="442"/>
      <c r="E37" s="672">
        <f>(TB2b!C37+TB2b!D37+TB2b!E37+TB2b!F37+TB2b!G37*P37)/TB2b!B37</f>
        <v>0.44675278458404832</v>
      </c>
      <c r="F37" s="29">
        <f>(TB2b!K37+TB2b!L37+TB2b!M37+TB2b!N37+TB2b!O37*Q37)/TB2b!J37</f>
        <v>0.52284353568198583</v>
      </c>
      <c r="G37" s="29">
        <f>(TB2b!S37+TB2b!T37+TB2b!U37+TB2b!V37+TB2b!W37*R37)/TB2b!R37</f>
        <v>0.64867801188464136</v>
      </c>
      <c r="H37" s="29">
        <f>(TB2c!C37+TB2c!D37+TB2c!E37+TB2c!F37+TB2c!G37*S37)/TB2c!B37</f>
        <v>0.68597496597955809</v>
      </c>
      <c r="I37" s="29">
        <f>(TB2c!K37+TB2c!L37+TB2c!M37+TB2c!N37+TB2c!O37*T37)/TB2c!J37</f>
        <v>0.76723944152016144</v>
      </c>
      <c r="J37" s="29">
        <f>(TB2c!S37+TB2c!T37+TB2c!U37+TB2c!V37+TB2c!W37*U37)/TB2c!R37</f>
        <v>0.85936880219076028</v>
      </c>
      <c r="K37" s="680"/>
      <c r="L37" s="15"/>
      <c r="M37" s="1108"/>
      <c r="N37" s="1120">
        <v>0.12611300436004733</v>
      </c>
      <c r="O37" s="1129">
        <f t="shared" si="0"/>
        <v>0.17418048836843958</v>
      </c>
      <c r="P37" s="1129">
        <f t="shared" si="1"/>
        <v>0.38970124237579096</v>
      </c>
      <c r="Q37" s="1129">
        <f t="shared" si="2"/>
        <v>0.51632054214949896</v>
      </c>
      <c r="R37" s="1129">
        <f t="shared" si="3"/>
        <v>0.63330773988250688</v>
      </c>
      <c r="S37" s="1129">
        <f t="shared" si="4"/>
        <v>0.65845176279350959</v>
      </c>
      <c r="T37" s="1129">
        <f t="shared" si="5"/>
        <v>0.7249548083258559</v>
      </c>
      <c r="U37" s="1129">
        <f t="shared" si="6"/>
        <v>0.7522820448287949</v>
      </c>
      <c r="V37" s="1129">
        <f t="shared" si="7"/>
        <v>3.062767598893814E-2</v>
      </c>
      <c r="W37" s="1129">
        <f t="shared" si="8"/>
        <v>7.9744267421255746E-2</v>
      </c>
      <c r="X37" s="1130">
        <f t="shared" si="9"/>
        <v>9.7051495009297675E-2</v>
      </c>
      <c r="Y37" s="749"/>
      <c r="Z37" s="749"/>
      <c r="AA37" s="2">
        <f>B37*'TB1'!B37+'TB1'!E37*TB2d!E37</f>
        <v>0.26953033882790289</v>
      </c>
      <c r="AB37" s="2">
        <v>0.26924230176051511</v>
      </c>
      <c r="AC37" s="2">
        <f t="shared" si="10"/>
        <v>2.8803706738778079E-4</v>
      </c>
    </row>
    <row r="38" spans="1:29" s="30" customFormat="1" ht="15.05" customHeight="1">
      <c r="A38" s="33">
        <v>1941</v>
      </c>
      <c r="B38" s="324">
        <f>('TB2'!C38+'TB2'!D38+'TB2'!E38+'TB2'!F38+'TB2'!G38*W38)/'TB2'!B38</f>
        <v>0.10820261460243256</v>
      </c>
      <c r="C38" s="442"/>
      <c r="D38" s="442"/>
      <c r="E38" s="317">
        <f>(TB2b!C38+TB2b!D38+TB2b!E38+TB2b!F38+TB2b!G38*P38)/TB2b!B38</f>
        <v>0.47970213438253573</v>
      </c>
      <c r="F38" s="28">
        <f>(TB2b!K38+TB2b!L38+TB2b!M38+TB2b!N38+TB2b!O38*Q38)/TB2b!J38</f>
        <v>0.55656055960473527</v>
      </c>
      <c r="G38" s="28">
        <f>(TB2b!S38+TB2b!T38+TB2b!U38+TB2b!V38+TB2b!W38*R38)/TB2b!R38</f>
        <v>0.65421861474715937</v>
      </c>
      <c r="H38" s="28">
        <f>(TB2c!C38+TB2c!D38+TB2c!E38+TB2c!F38+TB2c!G38*S38)/TB2c!B38</f>
        <v>0.68181756027601104</v>
      </c>
      <c r="I38" s="28">
        <f>(TB2c!K38+TB2c!L38+TB2c!M38+TB2c!N38+TB2c!O38*T38)/TB2c!J38</f>
        <v>0.75192571786886342</v>
      </c>
      <c r="J38" s="28">
        <f>(TB2c!S38+TB2c!T38+TB2c!U38+TB2c!V38+TB2c!W38*U38)/TB2c!R38</f>
        <v>0.84163745257821165</v>
      </c>
      <c r="K38" s="678"/>
      <c r="L38" s="15"/>
      <c r="M38" s="1108"/>
      <c r="N38" s="1120">
        <v>0.12002103834541179</v>
      </c>
      <c r="O38" s="1129">
        <f t="shared" si="0"/>
        <v>0.16842360627249042</v>
      </c>
      <c r="P38" s="1129">
        <f t="shared" si="1"/>
        <v>0.38544678006113176</v>
      </c>
      <c r="Q38" s="1129">
        <f t="shared" si="2"/>
        <v>0.51294875742915902</v>
      </c>
      <c r="R38" s="1129">
        <f t="shared" si="3"/>
        <v>0.63075148627350353</v>
      </c>
      <c r="S38" s="1129">
        <f t="shared" si="4"/>
        <v>0.65607079103880706</v>
      </c>
      <c r="T38" s="1129">
        <f t="shared" si="5"/>
        <v>0.7230374368939344</v>
      </c>
      <c r="U38" s="1129">
        <f t="shared" si="6"/>
        <v>0.75055517468237176</v>
      </c>
      <c r="V38" s="1129">
        <f t="shared" si="7"/>
        <v>2.9148187317815898E-2</v>
      </c>
      <c r="W38" s="1129">
        <f t="shared" si="8"/>
        <v>7.589217168015866E-2</v>
      </c>
      <c r="X38" s="1130">
        <f t="shared" si="9"/>
        <v>9.2363363025872211E-2</v>
      </c>
      <c r="Y38" s="749"/>
      <c r="Z38" s="749"/>
      <c r="AA38" s="2">
        <f>B38*'TB1'!B38+'TB1'!E38*TB2d!E38</f>
        <v>0.28033928926098645</v>
      </c>
      <c r="AB38" s="2">
        <v>0.28016373273393447</v>
      </c>
      <c r="AC38" s="2">
        <f t="shared" si="10"/>
        <v>1.7555652705197877E-4</v>
      </c>
    </row>
    <row r="39" spans="1:29" s="30" customFormat="1" ht="15.05" customHeight="1">
      <c r="A39" s="33">
        <v>1942</v>
      </c>
      <c r="B39" s="324">
        <f>('TB2'!C39+'TB2'!D39+'TB2'!E39+'TB2'!F39+'TB2'!G39*W39)/'TB2'!B39</f>
        <v>9.5232447921599434E-2</v>
      </c>
      <c r="C39" s="442"/>
      <c r="D39" s="442"/>
      <c r="E39" s="317">
        <f>(TB2b!C39+TB2b!D39+TB2b!E39+TB2b!F39+TB2b!G39*P39)/TB2b!B39</f>
        <v>0.50563807964506602</v>
      </c>
      <c r="F39" s="28">
        <f>(TB2b!K39+TB2b!L39+TB2b!M39+TB2b!N39+TB2b!O39*Q39)/TB2b!J39</f>
        <v>0.57340245586201966</v>
      </c>
      <c r="G39" s="28">
        <f>(TB2b!S39+TB2b!T39+TB2b!U39+TB2b!V39+TB2b!W39*R39)/TB2b!R39</f>
        <v>0.67398754293867513</v>
      </c>
      <c r="H39" s="28">
        <f>(TB2c!C39+TB2c!D39+TB2c!E39+TB2c!F39+TB2c!G39*S39)/TB2c!B39</f>
        <v>0.69492234930909591</v>
      </c>
      <c r="I39" s="28">
        <f>(TB2c!K39+TB2c!L39+TB2c!M39+TB2c!N39+TB2c!O39*T39)/TB2c!J39</f>
        <v>0.74330225722647159</v>
      </c>
      <c r="J39" s="28">
        <f>(TB2c!S39+TB2c!T39+TB2c!U39+TB2c!V39+TB2c!W39*U39)/TB2c!R39</f>
        <v>0.79375162313572833</v>
      </c>
      <c r="K39" s="678"/>
      <c r="L39" s="15"/>
      <c r="M39" s="1108"/>
      <c r="N39" s="1120">
        <v>0.11114106787556453</v>
      </c>
      <c r="O39" s="1129">
        <f t="shared" si="0"/>
        <v>0.16003207176825895</v>
      </c>
      <c r="P39" s="1129">
        <f t="shared" si="1"/>
        <v>0.37924525174851653</v>
      </c>
      <c r="Q39" s="1129">
        <f t="shared" si="2"/>
        <v>0.50803386646040294</v>
      </c>
      <c r="R39" s="1129">
        <f t="shared" si="3"/>
        <v>0.62702535639903345</v>
      </c>
      <c r="S39" s="1129">
        <f t="shared" si="4"/>
        <v>0.65260016122562281</v>
      </c>
      <c r="T39" s="1129">
        <f t="shared" si="5"/>
        <v>0.72024257532473202</v>
      </c>
      <c r="U39" s="1129">
        <f t="shared" si="6"/>
        <v>0.74803799781883418</v>
      </c>
      <c r="V39" s="1129">
        <f t="shared" si="7"/>
        <v>2.6991606719947103E-2</v>
      </c>
      <c r="W39" s="1129">
        <f t="shared" si="8"/>
        <v>7.0277154074054521E-2</v>
      </c>
      <c r="X39" s="1130">
        <f t="shared" si="9"/>
        <v>8.5529694966734959E-2</v>
      </c>
      <c r="Y39" s="749"/>
      <c r="Z39" s="749"/>
      <c r="AA39" s="2">
        <f>B39*'TB1'!B39+'TB1'!E39*TB2d!E39</f>
        <v>0.26685241447875402</v>
      </c>
      <c r="AB39" s="2">
        <v>0.2668439009603818</v>
      </c>
      <c r="AC39" s="2">
        <f t="shared" si="10"/>
        <v>8.5135183722218066E-6</v>
      </c>
    </row>
    <row r="40" spans="1:29" s="30" customFormat="1" ht="15.05" customHeight="1">
      <c r="A40" s="33">
        <v>1943</v>
      </c>
      <c r="B40" s="324">
        <f>('TB2'!C40+'TB2'!D40+'TB2'!E40+'TB2'!F40+'TB2'!G40*W40)/'TB2'!B40</f>
        <v>7.4940055544767625E-2</v>
      </c>
      <c r="C40" s="442"/>
      <c r="D40" s="442"/>
      <c r="E40" s="317">
        <f>(TB2b!C40+TB2b!D40+TB2b!E40+TB2b!F40+TB2b!G40*P40)/TB2b!B40</f>
        <v>0.52542559955946655</v>
      </c>
      <c r="F40" s="28">
        <f>(TB2b!K40+TB2b!L40+TB2b!M40+TB2b!N40+TB2b!O40*Q40)/TB2b!J40</f>
        <v>0.59292579078842678</v>
      </c>
      <c r="G40" s="28">
        <f>(TB2b!S40+TB2b!T40+TB2b!U40+TB2b!V40+TB2b!W40*R40)/TB2b!R40</f>
        <v>0.68767708648163628</v>
      </c>
      <c r="H40" s="28">
        <f>(TB2c!C40+TB2c!D40+TB2c!E40+TB2c!F40+TB2c!G40*S40)/TB2c!B40</f>
        <v>0.70362212520656253</v>
      </c>
      <c r="I40" s="28">
        <f>(TB2c!K40+TB2c!L40+TB2c!M40+TB2c!N40+TB2c!O40*T40)/TB2c!J40</f>
        <v>0.75320811850357239</v>
      </c>
      <c r="J40" s="28">
        <f>(TB2c!S40+TB2c!T40+TB2c!U40+TB2c!V40+TB2c!W40*U40)/TB2c!R40</f>
        <v>0.81655877815011091</v>
      </c>
      <c r="K40" s="678"/>
      <c r="L40" s="15"/>
      <c r="M40" s="1108"/>
      <c r="N40" s="1120">
        <v>9.0116952800520678E-2</v>
      </c>
      <c r="O40" s="1129">
        <f t="shared" si="0"/>
        <v>0.14016437201945553</v>
      </c>
      <c r="P40" s="1129">
        <f t="shared" si="1"/>
        <v>0.36456258525449059</v>
      </c>
      <c r="Q40" s="1129">
        <f t="shared" si="2"/>
        <v>0.49639742761645722</v>
      </c>
      <c r="R40" s="1129">
        <f t="shared" si="3"/>
        <v>0.61820341453206185</v>
      </c>
      <c r="S40" s="1129">
        <f t="shared" si="4"/>
        <v>0.64438313833990157</v>
      </c>
      <c r="T40" s="1129">
        <f t="shared" si="5"/>
        <v>0.71362549349442039</v>
      </c>
      <c r="U40" s="1129">
        <f t="shared" si="6"/>
        <v>0.74207835907645869</v>
      </c>
      <c r="V40" s="1129">
        <f t="shared" si="7"/>
        <v>2.1885711513182946E-2</v>
      </c>
      <c r="W40" s="1129">
        <f t="shared" si="8"/>
        <v>5.6983103525127275E-2</v>
      </c>
      <c r="X40" s="1130">
        <f t="shared" si="9"/>
        <v>6.9350381741786329E-2</v>
      </c>
      <c r="Y40" s="749"/>
      <c r="Z40" s="749"/>
      <c r="AA40" s="2">
        <f>B40*'TB1'!B40+'TB1'!E40*TB2d!E40</f>
        <v>0.24927166233161802</v>
      </c>
      <c r="AB40" s="2">
        <v>0.2492612635063487</v>
      </c>
      <c r="AC40" s="2">
        <f t="shared" si="10"/>
        <v>1.03988252693199E-5</v>
      </c>
    </row>
    <row r="41" spans="1:29" s="30" customFormat="1" ht="15.05" customHeight="1">
      <c r="A41" s="33">
        <v>1944</v>
      </c>
      <c r="B41" s="324">
        <f>('TB2'!C41+'TB2'!D41+'TB2'!E41+'TB2'!F41+'TB2'!G41*W41)/'TB2'!B41</f>
        <v>8.3792729325977158E-2</v>
      </c>
      <c r="C41" s="442"/>
      <c r="D41" s="442"/>
      <c r="E41" s="317">
        <f>(TB2b!C41+TB2b!D41+TB2b!E41+TB2b!F41+TB2b!G41*P41)/TB2b!B41</f>
        <v>0.49927521008072268</v>
      </c>
      <c r="F41" s="28">
        <f>(TB2b!K41+TB2b!L41+TB2b!M41+TB2b!N41+TB2b!O41*Q41)/TB2b!J41</f>
        <v>0.59066075814303753</v>
      </c>
      <c r="G41" s="28">
        <f>(TB2b!S41+TB2b!T41+TB2b!U41+TB2b!V41+TB2b!W41*R41)/TB2b!R41</f>
        <v>0.70070893894057185</v>
      </c>
      <c r="H41" s="28">
        <f>(TB2c!C41+TB2c!D41+TB2c!E41+TB2c!F41+TB2c!G41*S41)/TB2c!B41</f>
        <v>0.71881276240744363</v>
      </c>
      <c r="I41" s="28">
        <f>(TB2c!K41+TB2c!L41+TB2c!M41+TB2c!N41+TB2c!O41*T41)/TB2c!J41</f>
        <v>0.77246154382912335</v>
      </c>
      <c r="J41" s="28">
        <f>(TB2c!S41+TB2c!T41+TB2c!U41+TB2c!V41+TB2c!W41*U41)/TB2c!R41</f>
        <v>0.84530254059250121</v>
      </c>
      <c r="K41" s="678"/>
      <c r="L41" s="15"/>
      <c r="M41" s="1108"/>
      <c r="N41" s="1120">
        <v>7.3923625763791648E-2</v>
      </c>
      <c r="O41" s="1129">
        <f t="shared" si="0"/>
        <v>0.12486174651766657</v>
      </c>
      <c r="P41" s="1129">
        <f t="shared" si="1"/>
        <v>0.35325360889756352</v>
      </c>
      <c r="Q41" s="1129">
        <f t="shared" si="2"/>
        <v>0.48743473600873366</v>
      </c>
      <c r="R41" s="1129">
        <f t="shared" si="3"/>
        <v>0.61140852260719525</v>
      </c>
      <c r="S41" s="1129">
        <f t="shared" si="4"/>
        <v>0.6380541709430898</v>
      </c>
      <c r="T41" s="1129">
        <f t="shared" si="5"/>
        <v>0.70852884282805184</v>
      </c>
      <c r="U41" s="1129">
        <f t="shared" si="6"/>
        <v>0.73748808838817648</v>
      </c>
      <c r="V41" s="1129">
        <f t="shared" si="7"/>
        <v>1.7953016576759958E-2</v>
      </c>
      <c r="W41" s="1129">
        <f t="shared" si="8"/>
        <v>4.6743675734079712E-2</v>
      </c>
      <c r="X41" s="1130">
        <f t="shared" si="9"/>
        <v>5.6888648663076857E-2</v>
      </c>
      <c r="Y41" s="749"/>
      <c r="Z41" s="749"/>
      <c r="AA41" s="2">
        <f>B41*'TB1'!B41+'TB1'!E41*TB2d!E41</f>
        <v>0.23430355754768473</v>
      </c>
      <c r="AB41" s="2">
        <v>0.23412499074486887</v>
      </c>
      <c r="AC41" s="2">
        <f t="shared" si="10"/>
        <v>1.7856680281586046E-4</v>
      </c>
    </row>
    <row r="42" spans="1:29" s="30" customFormat="1" ht="15.05" customHeight="1">
      <c r="A42" s="33">
        <v>1945</v>
      </c>
      <c r="B42" s="324">
        <f>('TB2'!C42+'TB2'!D42+'TB2'!E42+'TB2'!F42+'TB2'!G42*W42)/'TB2'!B42</f>
        <v>7.4558260436204157E-2</v>
      </c>
      <c r="C42" s="442"/>
      <c r="D42" s="442"/>
      <c r="E42" s="317">
        <f>(TB2b!C42+TB2b!D42+TB2b!E42+TB2b!F42+TB2b!G42*P42)/TB2b!B42</f>
        <v>0.46785141572333333</v>
      </c>
      <c r="F42" s="28">
        <f>(TB2b!K42+TB2b!L42+TB2b!M42+TB2b!N42+TB2b!O42*Q42)/TB2b!J42</f>
        <v>0.55161720069243492</v>
      </c>
      <c r="G42" s="28">
        <f>(TB2b!S42+TB2b!T42+TB2b!U42+TB2b!V42+TB2b!W42*R42)/TB2b!R42</f>
        <v>0.64761359988546874</v>
      </c>
      <c r="H42" s="28">
        <f>(TB2c!C42+TB2c!D42+TB2c!E42+TB2c!F42+TB2c!G42*S42)/TB2c!B42</f>
        <v>0.66708040132442703</v>
      </c>
      <c r="I42" s="28">
        <f>(TB2c!K42+TB2c!L42+TB2c!M42+TB2c!N42+TB2c!O42*T42)/TB2c!J42</f>
        <v>0.73152641613257285</v>
      </c>
      <c r="J42" s="28">
        <f>(TB2c!S42+TB2c!T42+TB2c!U42+TB2c!V42+TB2c!W42*U42)/TB2c!R42</f>
        <v>0.82414446527485552</v>
      </c>
      <c r="K42" s="678"/>
      <c r="L42" s="15"/>
      <c r="M42" s="1108"/>
      <c r="N42" s="1120">
        <v>7.301704441694086E-2</v>
      </c>
      <c r="O42" s="1129">
        <f t="shared" si="0"/>
        <v>0.12400503098253923</v>
      </c>
      <c r="P42" s="1129">
        <f t="shared" si="1"/>
        <v>0.35262047729996704</v>
      </c>
      <c r="Q42" s="1129">
        <f t="shared" si="2"/>
        <v>0.48693296086328586</v>
      </c>
      <c r="R42" s="1129">
        <f t="shared" si="3"/>
        <v>0.61102811145024294</v>
      </c>
      <c r="S42" s="1129">
        <f t="shared" si="4"/>
        <v>0.63769984451135886</v>
      </c>
      <c r="T42" s="1129">
        <f t="shared" si="5"/>
        <v>0.70824350749115261</v>
      </c>
      <c r="U42" s="1129">
        <f t="shared" si="6"/>
        <v>0.73723110266970415</v>
      </c>
      <c r="V42" s="1129">
        <f t="shared" si="7"/>
        <v>1.7732845152806809E-2</v>
      </c>
      <c r="W42" s="1129">
        <f t="shared" si="8"/>
        <v>4.6170422676401431E-2</v>
      </c>
      <c r="X42" s="1130">
        <f t="shared" si="9"/>
        <v>5.6190980127576604E-2</v>
      </c>
      <c r="Y42" s="749"/>
      <c r="Z42" s="749"/>
      <c r="AA42" s="2">
        <f>B42*'TB1'!B42+'TB1'!E42*TB2d!E42</f>
        <v>0.21467540026930484</v>
      </c>
      <c r="AB42" s="2">
        <v>0.21447422067938365</v>
      </c>
      <c r="AC42" s="2">
        <f t="shared" si="10"/>
        <v>2.01179589921191E-4</v>
      </c>
    </row>
    <row r="43" spans="1:29" s="30" customFormat="1" ht="15.05" customHeight="1">
      <c r="A43" s="33">
        <v>1946</v>
      </c>
      <c r="B43" s="324">
        <f>('TB2'!C43+'TB2'!D43+'TB2'!E43+'TB2'!F43+'TB2'!G43*W43)/'TB2'!B43</f>
        <v>7.3920252507416337E-2</v>
      </c>
      <c r="C43" s="442"/>
      <c r="D43" s="442"/>
      <c r="E43" s="317">
        <f>(TB2b!C43+TB2b!D43+TB2b!E43+TB2b!F43+TB2b!G43*P43)/TB2b!B43</f>
        <v>0.44202027266559768</v>
      </c>
      <c r="F43" s="28">
        <f>(TB2b!K43+TB2b!L43+TB2b!M43+TB2b!N43+TB2b!O43*Q43)/TB2b!J43</f>
        <v>0.51075933673826657</v>
      </c>
      <c r="G43" s="28">
        <f>(TB2b!S43+TB2b!T43+TB2b!U43+TB2b!V43+TB2b!W43*R43)/TB2b!R43</f>
        <v>0.59722600540226356</v>
      </c>
      <c r="H43" s="28">
        <f>(TB2c!C43+TB2c!D43+TB2c!E43+TB2c!F43+TB2c!G43*S43)/TB2c!B43</f>
        <v>0.61993220168645957</v>
      </c>
      <c r="I43" s="28">
        <f>(TB2c!K43+TB2c!L43+TB2c!M43+TB2c!N43+TB2c!O43*T43)/TB2c!J43</f>
        <v>0.70379755857330484</v>
      </c>
      <c r="J43" s="28">
        <f>(TB2c!S43+TB2c!T43+TB2c!U43+TB2c!V43+TB2c!W43*U43)/TB2c!R43</f>
        <v>0.82520218265121137</v>
      </c>
      <c r="K43" s="678"/>
      <c r="L43" s="15"/>
      <c r="M43" s="1108"/>
      <c r="N43" s="1120">
        <v>6.2171170626112306E-2</v>
      </c>
      <c r="O43" s="1129">
        <f t="shared" si="0"/>
        <v>0.11375572616183927</v>
      </c>
      <c r="P43" s="1129">
        <f t="shared" si="1"/>
        <v>0.34504601591889994</v>
      </c>
      <c r="Q43" s="1129">
        <f t="shared" si="2"/>
        <v>0.4809299806367392</v>
      </c>
      <c r="R43" s="1129">
        <f t="shared" si="3"/>
        <v>0.60647706767324339</v>
      </c>
      <c r="S43" s="1129">
        <f t="shared" si="4"/>
        <v>0.6334608649948954</v>
      </c>
      <c r="T43" s="1129">
        <f t="shared" si="5"/>
        <v>0.70482990201292095</v>
      </c>
      <c r="U43" s="1129">
        <f t="shared" si="6"/>
        <v>0.7341566574715106</v>
      </c>
      <c r="V43" s="1129">
        <f t="shared" si="7"/>
        <v>1.5098827273619331E-2</v>
      </c>
      <c r="W43" s="1129">
        <f t="shared" si="8"/>
        <v>3.9312317405007062E-2</v>
      </c>
      <c r="X43" s="1130">
        <f t="shared" si="9"/>
        <v>4.7844431954979609E-2</v>
      </c>
      <c r="Y43" s="749"/>
      <c r="Z43" s="749"/>
      <c r="AA43" s="2">
        <f>B43*'TB1'!B43+'TB1'!E43*TB2d!E43</f>
        <v>0.21058101512474919</v>
      </c>
      <c r="AB43" s="2">
        <v>0.2103061156156778</v>
      </c>
      <c r="AC43" s="2">
        <f t="shared" si="10"/>
        <v>2.7489950907139127E-4</v>
      </c>
    </row>
    <row r="44" spans="1:29" s="30" customFormat="1" ht="15.05" customHeight="1">
      <c r="A44" s="33">
        <v>1947</v>
      </c>
      <c r="B44" s="324">
        <f>('TB2'!C44+'TB2'!D44+'TB2'!E44+'TB2'!F44+'TB2'!G44*W44)/'TB2'!B44</f>
        <v>7.5250716339509055E-2</v>
      </c>
      <c r="C44" s="442"/>
      <c r="D44" s="442"/>
      <c r="E44" s="317">
        <f>(TB2b!C44+TB2b!D44+TB2b!E44+TB2b!F44+TB2b!G44*P44)/TB2b!B44</f>
        <v>0.49089210784178677</v>
      </c>
      <c r="F44" s="28">
        <f>(TB2b!K44+TB2b!L44+TB2b!M44+TB2b!N44+TB2b!O44*Q44)/TB2b!J44</f>
        <v>0.56576619406075901</v>
      </c>
      <c r="G44" s="28">
        <f>(TB2b!S44+TB2b!T44+TB2b!U44+TB2b!V44+TB2b!W44*R44)/TB2b!R44</f>
        <v>0.66570787741430859</v>
      </c>
      <c r="H44" s="28">
        <f>(TB2c!C44+TB2c!D44+TB2c!E44+TB2c!F44+TB2c!G44*S44)/TB2c!B44</f>
        <v>0.69507571487629549</v>
      </c>
      <c r="I44" s="28">
        <f>(TB2c!K44+TB2c!L44+TB2c!M44+TB2c!N44+TB2c!O44*T44)/TB2c!J44</f>
        <v>0.78486569982493348</v>
      </c>
      <c r="J44" s="28">
        <f>(TB2c!S44+TB2c!T44+TB2c!U44+TB2c!V44+TB2c!W44*U44)/TB2c!R44</f>
        <v>0.88833624509741216</v>
      </c>
      <c r="K44" s="678"/>
      <c r="L44" s="15"/>
      <c r="M44" s="1108"/>
      <c r="N44" s="1120">
        <v>6.349025053081718E-2</v>
      </c>
      <c r="O44" s="1129">
        <f t="shared" si="0"/>
        <v>0.11500225108799256</v>
      </c>
      <c r="P44" s="1129">
        <f t="shared" si="1"/>
        <v>0.34596722521834589</v>
      </c>
      <c r="Q44" s="1129">
        <f t="shared" si="2"/>
        <v>0.48166006571221498</v>
      </c>
      <c r="R44" s="1129">
        <f t="shared" si="3"/>
        <v>0.60703056760394958</v>
      </c>
      <c r="S44" s="1129">
        <f t="shared" si="4"/>
        <v>0.63397641153401807</v>
      </c>
      <c r="T44" s="1129">
        <f t="shared" si="5"/>
        <v>0.70524506620123506</v>
      </c>
      <c r="U44" s="1129">
        <f t="shared" si="6"/>
        <v>0.73453057283852163</v>
      </c>
      <c r="V44" s="1129">
        <f t="shared" si="7"/>
        <v>1.5419177677844727E-2</v>
      </c>
      <c r="W44" s="1129">
        <f t="shared" si="8"/>
        <v>4.0146403161702537E-2</v>
      </c>
      <c r="X44" s="1130">
        <f t="shared" si="9"/>
        <v>4.8859542787030218E-2</v>
      </c>
      <c r="Y44" s="749"/>
      <c r="Z44" s="749"/>
      <c r="AA44" s="2">
        <f>B44*'TB1'!B44+'TB1'!E44*TB2d!E44</f>
        <v>0.22966606685187477</v>
      </c>
      <c r="AB44" s="2">
        <v>0.22933317327711114</v>
      </c>
      <c r="AC44" s="2">
        <f t="shared" si="10"/>
        <v>3.3289357476362635E-4</v>
      </c>
    </row>
    <row r="45" spans="1:29" s="30" customFormat="1" ht="15.05" customHeight="1">
      <c r="A45" s="33">
        <v>1948</v>
      </c>
      <c r="B45" s="324">
        <f>('TB2'!C45+'TB2'!D45+'TB2'!E45+'TB2'!F45+'TB2'!G45*W45)/'TB2'!B45</f>
        <v>8.5556056585312956E-2</v>
      </c>
      <c r="C45" s="442"/>
      <c r="D45" s="442"/>
      <c r="E45" s="317">
        <f>(TB2b!C45+TB2b!D45+TB2b!E45+TB2b!F45+TB2b!G45*P45)/TB2b!B45</f>
        <v>0.49386747512719731</v>
      </c>
      <c r="F45" s="28">
        <f>(TB2b!K45+TB2b!L45+TB2b!M45+TB2b!N45+TB2b!O45*Q45)/TB2b!J45</f>
        <v>0.57310287039017294</v>
      </c>
      <c r="G45" s="28">
        <f>(TB2b!S45+TB2b!T45+TB2b!U45+TB2b!V45+TB2b!W45*R45)/TB2b!R45</f>
        <v>0.68560906185945558</v>
      </c>
      <c r="H45" s="28">
        <f>(TB2c!C45+TB2c!D45+TB2c!E45+TB2c!F45+TB2c!G45*S45)/TB2c!B45</f>
        <v>0.71784565336602646</v>
      </c>
      <c r="I45" s="28">
        <f>(TB2c!K45+TB2c!L45+TB2c!M45+TB2c!N45+TB2c!O45*T45)/TB2c!J45</f>
        <v>0.80131884284277632</v>
      </c>
      <c r="J45" s="28">
        <f>(TB2c!S45+TB2c!T45+TB2c!U45+TB2c!V45+TB2c!W45*U45)/TB2c!R45</f>
        <v>0.89172357263072577</v>
      </c>
      <c r="K45" s="678"/>
      <c r="L45" s="15"/>
      <c r="M45" s="1108"/>
      <c r="N45" s="1120">
        <v>6.855301284965086E-2</v>
      </c>
      <c r="O45" s="1129">
        <f t="shared" si="0"/>
        <v>0.11978654004812783</v>
      </c>
      <c r="P45" s="1129">
        <f t="shared" si="1"/>
        <v>0.34950291984333359</v>
      </c>
      <c r="Q45" s="1129">
        <f t="shared" si="2"/>
        <v>0.48446220620156533</v>
      </c>
      <c r="R45" s="1129">
        <f t="shared" si="3"/>
        <v>0.60915495641668316</v>
      </c>
      <c r="S45" s="1129">
        <f t="shared" si="4"/>
        <v>0.6359551313845484</v>
      </c>
      <c r="T45" s="1129">
        <f t="shared" si="5"/>
        <v>0.70683850841897233</v>
      </c>
      <c r="U45" s="1129">
        <f t="shared" si="6"/>
        <v>0.73596569790091126</v>
      </c>
      <c r="V45" s="1129">
        <f t="shared" si="7"/>
        <v>1.6648714986047707E-2</v>
      </c>
      <c r="W45" s="1129">
        <f t="shared" si="8"/>
        <v>4.3347708802560225E-2</v>
      </c>
      <c r="X45" s="1130">
        <f t="shared" si="9"/>
        <v>5.2755641007930322E-2</v>
      </c>
      <c r="Y45" s="749"/>
      <c r="Z45" s="749"/>
      <c r="AA45" s="2">
        <f>B45*'TB1'!B45+'TB1'!E45*TB2d!E45</f>
        <v>0.2449812687341944</v>
      </c>
      <c r="AB45" s="2">
        <v>0.24462546592851375</v>
      </c>
      <c r="AC45" s="2">
        <f t="shared" si="10"/>
        <v>3.5580280568064948E-4</v>
      </c>
    </row>
    <row r="46" spans="1:29" s="30" customFormat="1" ht="15.05" customHeight="1">
      <c r="A46" s="32">
        <v>1949</v>
      </c>
      <c r="B46" s="325">
        <f>('TB2'!C46+'TB2'!D46+'TB2'!E46+'TB2'!F46+'TB2'!G46*W46)/'TB2'!B46</f>
        <v>8.8972092697604976E-2</v>
      </c>
      <c r="C46" s="440"/>
      <c r="D46" s="440"/>
      <c r="E46" s="671">
        <f>(TB2b!C46+TB2b!D46+TB2b!E46+TB2b!F46+TB2b!G46*P46)/TB2b!B46</f>
        <v>0.4850612835896142</v>
      </c>
      <c r="F46" s="31">
        <f>(TB2b!K46+TB2b!L46+TB2b!M46+TB2b!N46+TB2b!O46*Q46)/TB2b!J46</f>
        <v>0.56807454450690098</v>
      </c>
      <c r="G46" s="31">
        <f>(TB2b!S46+TB2b!T46+TB2b!U46+TB2b!V46+TB2b!W46*R46)/TB2b!R46</f>
        <v>0.69521687588721215</v>
      </c>
      <c r="H46" s="31">
        <f>(TB2c!C46+TB2c!D46+TB2c!E46+TB2c!F46+TB2c!G46*S46)/TB2c!B46</f>
        <v>0.72915817153223172</v>
      </c>
      <c r="I46" s="31">
        <f>(TB2c!K46+TB2c!L46+TB2c!M46+TB2c!N46+TB2c!O46*T46)/TB2c!J46</f>
        <v>0.81277438416194436</v>
      </c>
      <c r="J46" s="31">
        <f>(TB2c!S46+TB2c!T46+TB2c!U46+TB2c!V46+TB2c!W46*U46)/TB2c!R46</f>
        <v>0.8984486913289178</v>
      </c>
      <c r="K46" s="679"/>
      <c r="L46" s="15"/>
      <c r="M46" s="1108"/>
      <c r="N46" s="1120">
        <v>7.7416577196484107E-2</v>
      </c>
      <c r="O46" s="1129">
        <f t="shared" si="0"/>
        <v>0.12816257083555982</v>
      </c>
      <c r="P46" s="1129">
        <f t="shared" si="1"/>
        <v>0.35569299056870607</v>
      </c>
      <c r="Q46" s="1129">
        <f t="shared" si="2"/>
        <v>0.48936801670027841</v>
      </c>
      <c r="R46" s="1129">
        <f t="shared" si="3"/>
        <v>0.61287420210777732</v>
      </c>
      <c r="S46" s="1129">
        <f t="shared" si="4"/>
        <v>0.63941934906158371</v>
      </c>
      <c r="T46" s="1129">
        <f t="shared" si="5"/>
        <v>0.70962820636258983</v>
      </c>
      <c r="U46" s="1129">
        <f t="shared" si="6"/>
        <v>0.73847822417316467</v>
      </c>
      <c r="V46" s="1129">
        <f t="shared" si="7"/>
        <v>1.8801311209565436E-2</v>
      </c>
      <c r="W46" s="1129">
        <f t="shared" si="8"/>
        <v>4.8952352424889933E-2</v>
      </c>
      <c r="X46" s="1130">
        <f t="shared" si="9"/>
        <v>5.9576683574764887E-2</v>
      </c>
      <c r="Y46" s="749"/>
      <c r="Z46" s="749"/>
      <c r="AA46" s="2">
        <f>B46*'TB1'!B46+'TB1'!E46*TB2d!E46</f>
        <v>0.24133501646878353</v>
      </c>
      <c r="AB46" s="2">
        <v>0.24097842964999036</v>
      </c>
      <c r="AC46" s="2">
        <f t="shared" si="10"/>
        <v>3.5658681879316423E-4</v>
      </c>
    </row>
    <row r="47" spans="1:29" s="30" customFormat="1" ht="15.05" customHeight="1">
      <c r="A47" s="34">
        <v>1950</v>
      </c>
      <c r="B47" s="326">
        <f>('TB2'!C47+'TB2'!D47+'TB2'!E47+'TB2'!F47+'TB2'!G47*W47)/'TB2'!B47</f>
        <v>9.3669391000688024E-2</v>
      </c>
      <c r="C47" s="442"/>
      <c r="D47" s="442"/>
      <c r="E47" s="672">
        <f>(TB2b!C47+TB2b!D47+TB2b!E47+TB2b!F47+TB2b!G47*P47)/TB2b!B47</f>
        <v>0.50177684843867254</v>
      </c>
      <c r="F47" s="29">
        <f>(TB2b!K47+TB2b!L47+TB2b!M47+TB2b!N47+TB2b!O47*Q47)/TB2b!J47</f>
        <v>0.58162227369600739</v>
      </c>
      <c r="G47" s="29">
        <f>(TB2b!S47+TB2b!T47+TB2b!U47+TB2b!V47+TB2b!W47*R47)/TB2b!R47</f>
        <v>0.70656487758099396</v>
      </c>
      <c r="H47" s="29">
        <f>(TB2c!C47+TB2c!D47+TB2c!E47+TB2c!F47+TB2c!G47*S47)/TB2c!B47</f>
        <v>0.7358757457529409</v>
      </c>
      <c r="I47" s="29">
        <f>(TB2c!K47+TB2c!L47+TB2c!M47+TB2c!N47+TB2c!O47*T47)/TB2c!J47</f>
        <v>0.82112320411455408</v>
      </c>
      <c r="J47" s="29">
        <f>(TB2c!S47+TB2c!T47+TB2c!U47+TB2c!V47+TB2c!W47*U47)/TB2c!R47</f>
        <v>0.91595787843036003</v>
      </c>
      <c r="K47" s="680"/>
      <c r="L47" s="15"/>
      <c r="M47" s="1108"/>
      <c r="N47" s="1120">
        <v>7.6211967443473527E-2</v>
      </c>
      <c r="O47" s="1129">
        <f t="shared" si="0"/>
        <v>0.12702421971819444</v>
      </c>
      <c r="P47" s="1129">
        <f t="shared" si="1"/>
        <v>0.35485172408991383</v>
      </c>
      <c r="Q47" s="1129">
        <f t="shared" si="2"/>
        <v>0.48870128862769635</v>
      </c>
      <c r="R47" s="1129">
        <f t="shared" si="3"/>
        <v>0.61236873506787992</v>
      </c>
      <c r="S47" s="1129">
        <f t="shared" si="4"/>
        <v>0.63894854180650928</v>
      </c>
      <c r="T47" s="1129">
        <f t="shared" si="5"/>
        <v>0.70924907024766615</v>
      </c>
      <c r="U47" s="1129">
        <f t="shared" si="6"/>
        <v>0.73813675729439909</v>
      </c>
      <c r="V47" s="1129">
        <f t="shared" si="7"/>
        <v>1.8508760909970709E-2</v>
      </c>
      <c r="W47" s="1129">
        <f t="shared" si="8"/>
        <v>4.8190648881549718E-2</v>
      </c>
      <c r="X47" s="1130">
        <f t="shared" si="9"/>
        <v>5.8649664366668887E-2</v>
      </c>
      <c r="Y47" s="749"/>
      <c r="Z47" s="749"/>
      <c r="AA47" s="2">
        <f>B47*'TB1'!B47+'TB1'!E47*TB2d!E47</f>
        <v>0.25394527999514938</v>
      </c>
      <c r="AB47" s="2">
        <v>0.25346488556016644</v>
      </c>
      <c r="AC47" s="2">
        <f t="shared" si="10"/>
        <v>4.8039443498293366E-4</v>
      </c>
    </row>
    <row r="48" spans="1:29" s="30" customFormat="1" ht="15.05" customHeight="1">
      <c r="A48" s="33">
        <v>1951</v>
      </c>
      <c r="B48" s="324">
        <f>('TB2'!C48+'TB2'!D48+'TB2'!E48+'TB2'!F48+'TB2'!G48*W48)/'TB2'!B48</f>
        <v>8.9107501507109693E-2</v>
      </c>
      <c r="C48" s="442"/>
      <c r="D48" s="442"/>
      <c r="E48" s="317">
        <f>(TB2b!C48+TB2b!D48+TB2b!E48+TB2b!F48+TB2b!G48*P48)/TB2b!B48</f>
        <v>0.50484307479632762</v>
      </c>
      <c r="F48" s="28">
        <f>(TB2b!K48+TB2b!L48+TB2b!M48+TB2b!N48+TB2b!O48*Q48)/TB2b!J48</f>
        <v>0.58982254242266119</v>
      </c>
      <c r="G48" s="28">
        <f>(TB2b!S48+TB2b!T48+TB2b!U48+TB2b!V48+TB2b!W48*R48)/TB2b!R48</f>
        <v>0.71020160064879889</v>
      </c>
      <c r="H48" s="28">
        <f>(TB2c!C48+TB2c!D48+TB2c!E48+TB2c!F48+TB2c!G48*S48)/TB2c!B48</f>
        <v>0.74016688502170946</v>
      </c>
      <c r="I48" s="28">
        <f>(TB2c!K48+TB2c!L48+TB2c!M48+TB2c!N48+TB2c!O48*T48)/TB2c!J48</f>
        <v>0.82061971090218555</v>
      </c>
      <c r="J48" s="28">
        <f>(TB2c!S48+TB2c!T48+TB2c!U48+TB2c!V48+TB2c!W48*U48)/TB2c!R48</f>
        <v>0.90873730630751315</v>
      </c>
      <c r="K48" s="678"/>
      <c r="L48" s="15"/>
      <c r="M48" s="1108"/>
      <c r="N48" s="1120">
        <v>7.3752092601787195E-2</v>
      </c>
      <c r="O48" s="1129">
        <f t="shared" si="0"/>
        <v>0.12469964840568903</v>
      </c>
      <c r="P48" s="1129">
        <f t="shared" si="1"/>
        <v>0.3531338148324441</v>
      </c>
      <c r="Q48" s="1129">
        <f t="shared" si="2"/>
        <v>0.48733979573932162</v>
      </c>
      <c r="R48" s="1129">
        <f t="shared" si="3"/>
        <v>0.61133654547150806</v>
      </c>
      <c r="S48" s="1129">
        <f t="shared" si="4"/>
        <v>0.63798712926676626</v>
      </c>
      <c r="T48" s="1129">
        <f t="shared" si="5"/>
        <v>0.70847485487347972</v>
      </c>
      <c r="U48" s="1129">
        <f t="shared" si="6"/>
        <v>0.73743946443067654</v>
      </c>
      <c r="V48" s="1129">
        <f t="shared" si="7"/>
        <v>1.7911358207475282E-2</v>
      </c>
      <c r="W48" s="1129">
        <f t="shared" si="8"/>
        <v>4.6635211215199125E-2</v>
      </c>
      <c r="X48" s="1130">
        <f t="shared" si="9"/>
        <v>5.6756643641860519E-2</v>
      </c>
      <c r="Y48" s="749"/>
      <c r="Z48" s="749"/>
      <c r="AA48" s="2">
        <f>B48*'TB1'!B48+'TB1'!E48*TB2d!E48</f>
        <v>0.24773447303895907</v>
      </c>
      <c r="AB48" s="2">
        <v>0.24719573588051139</v>
      </c>
      <c r="AC48" s="2">
        <f t="shared" si="10"/>
        <v>5.38737158447683E-4</v>
      </c>
    </row>
    <row r="49" spans="1:30" s="30" customFormat="1" ht="15.05" customHeight="1">
      <c r="A49" s="33">
        <v>1952</v>
      </c>
      <c r="B49" s="324">
        <f>('TB2'!C49+'TB2'!D49+'TB2'!E49+'TB2'!F49+'TB2'!G49*W49)/'TB2'!B49</f>
        <v>8.6556902686239889E-2</v>
      </c>
      <c r="C49" s="442"/>
      <c r="D49" s="442"/>
      <c r="E49" s="317">
        <f>(TB2b!C49+TB2b!D49+TB2b!E49+TB2b!F49+TB2b!G49*P49)/TB2b!B49</f>
        <v>0.49452101308473229</v>
      </c>
      <c r="F49" s="28">
        <f>(TB2b!K49+TB2b!L49+TB2b!M49+TB2b!N49+TB2b!O49*Q49)/TB2b!J49</f>
        <v>0.57900890583781084</v>
      </c>
      <c r="G49" s="28">
        <f>(TB2b!S49+TB2b!T49+TB2b!U49+TB2b!V49+TB2b!W49*R49)/TB2b!R49</f>
        <v>0.7100457052029906</v>
      </c>
      <c r="H49" s="28">
        <f>(TB2c!C49+TB2c!D49+TB2c!E49+TB2c!F49+TB2c!G49*S49)/TB2c!B49</f>
        <v>0.74240078452691849</v>
      </c>
      <c r="I49" s="28">
        <f>(TB2c!K49+TB2c!L49+TB2c!M49+TB2c!N49+TB2c!O49*T49)/TB2c!J49</f>
        <v>0.83616915681357329</v>
      </c>
      <c r="J49" s="28">
        <f>(TB2c!S49+TB2c!T49+TB2c!U49+TB2c!V49+TB2c!W49*U49)/TB2c!R49</f>
        <v>0.92003546059923969</v>
      </c>
      <c r="K49" s="678"/>
      <c r="L49" s="15"/>
      <c r="M49" s="1108"/>
      <c r="N49" s="1120">
        <v>8.5385993752261247E-2</v>
      </c>
      <c r="O49" s="1129">
        <f t="shared" si="0"/>
        <v>0.13569363574545801</v>
      </c>
      <c r="P49" s="1129">
        <f t="shared" si="1"/>
        <v>0.36125861295151629</v>
      </c>
      <c r="Q49" s="1129">
        <f t="shared" si="2"/>
        <v>0.49377893378488424</v>
      </c>
      <c r="R49" s="1129">
        <f t="shared" si="3"/>
        <v>0.61621825389391893</v>
      </c>
      <c r="S49" s="1129">
        <f t="shared" si="4"/>
        <v>0.64253409981284826</v>
      </c>
      <c r="T49" s="1129">
        <f t="shared" si="5"/>
        <v>0.71213648227818427</v>
      </c>
      <c r="U49" s="1129">
        <f t="shared" si="6"/>
        <v>0.74073728922728987</v>
      </c>
      <c r="V49" s="1129">
        <f t="shared" si="7"/>
        <v>2.0736755609846072E-2</v>
      </c>
      <c r="W49" s="1129">
        <f t="shared" si="8"/>
        <v>5.3991605024097757E-2</v>
      </c>
      <c r="X49" s="1130">
        <f t="shared" si="9"/>
        <v>6.5709625970474292E-2</v>
      </c>
      <c r="Y49" s="749"/>
      <c r="Z49" s="749"/>
      <c r="AA49" s="2">
        <f>B49*'TB1'!B49+'TB1'!E49*TB2d!E49</f>
        <v>0.23699561983399425</v>
      </c>
      <c r="AB49" s="2">
        <v>0.23653525647161402</v>
      </c>
      <c r="AC49" s="2">
        <f t="shared" si="10"/>
        <v>4.6036336238022835E-4</v>
      </c>
    </row>
    <row r="50" spans="1:30" s="30" customFormat="1" ht="15.05" customHeight="1">
      <c r="A50" s="33">
        <v>1953</v>
      </c>
      <c r="B50" s="324">
        <f>('TB2'!C50+'TB2'!D50+'TB2'!E50+'TB2'!F50+'TB2'!G50*W50)/'TB2'!B50</f>
        <v>8.9094431000298221E-2</v>
      </c>
      <c r="C50" s="442"/>
      <c r="D50" s="442"/>
      <c r="E50" s="317">
        <f>(TB2b!C50+TB2b!D50+TB2b!E50+TB2b!F50+TB2b!G50*P50)/TB2b!B50</f>
        <v>0.49425307093263737</v>
      </c>
      <c r="F50" s="28">
        <f>(TB2b!K50+TB2b!L50+TB2b!M50+TB2b!N50+TB2b!O50*Q50)/TB2b!J50</f>
        <v>0.58435280364328757</v>
      </c>
      <c r="G50" s="28">
        <f>(TB2b!S50+TB2b!T50+TB2b!U50+TB2b!V50+TB2b!W50*R50)/TB2b!R50</f>
        <v>0.71855072504295647</v>
      </c>
      <c r="H50" s="28">
        <f>(TB2c!C50+TB2c!D50+TB2c!E50+TB2c!F50+TB2c!G50*S50)/TB2c!B50</f>
        <v>0.75277111827553045</v>
      </c>
      <c r="I50" s="28">
        <f>(TB2c!K50+TB2c!L50+TB2c!M50+TB2c!N50+TB2c!O50*T50)/TB2c!J50</f>
        <v>0.83976014611871042</v>
      </c>
      <c r="J50" s="28">
        <f>(TB2c!S50+TB2c!T50+TB2c!U50+TB2c!V50+TB2c!W50*U50)/TB2c!R50</f>
        <v>0.92524191076278617</v>
      </c>
      <c r="K50" s="678"/>
      <c r="L50" s="15"/>
      <c r="M50" s="1108"/>
      <c r="N50" s="1120">
        <v>0.10107331903188152</v>
      </c>
      <c r="O50" s="1129">
        <f t="shared" si="0"/>
        <v>0.15051809172873365</v>
      </c>
      <c r="P50" s="1129">
        <f t="shared" si="1"/>
        <v>0.37221421153161427</v>
      </c>
      <c r="Q50" s="1129">
        <f t="shared" si="2"/>
        <v>0.50246156326012292</v>
      </c>
      <c r="R50" s="1129">
        <f t="shared" si="3"/>
        <v>0.6228008221100414</v>
      </c>
      <c r="S50" s="1129">
        <f t="shared" si="4"/>
        <v>0.64866530249977628</v>
      </c>
      <c r="T50" s="1129">
        <f t="shared" si="5"/>
        <v>0.71707387511034115</v>
      </c>
      <c r="U50" s="1129">
        <f t="shared" si="6"/>
        <v>0.74518412521382071</v>
      </c>
      <c r="V50" s="1129">
        <f t="shared" si="7"/>
        <v>2.4546563474113398E-2</v>
      </c>
      <c r="W50" s="1129">
        <f t="shared" si="8"/>
        <v>6.3911075808020926E-2</v>
      </c>
      <c r="X50" s="1130">
        <f t="shared" si="9"/>
        <v>7.7781960451838994E-2</v>
      </c>
      <c r="Y50" s="749"/>
      <c r="Z50" s="749"/>
      <c r="AA50" s="2">
        <f>B50*'TB1'!B50+'TB1'!E50*TB2d!E50</f>
        <v>0.2346561693292234</v>
      </c>
      <c r="AB50" s="2">
        <v>0.23431338990755213</v>
      </c>
      <c r="AC50" s="2">
        <f t="shared" si="10"/>
        <v>3.4277942167126874E-4</v>
      </c>
    </row>
    <row r="51" spans="1:30" s="30" customFormat="1" ht="15.05" customHeight="1">
      <c r="A51" s="33">
        <v>1954</v>
      </c>
      <c r="B51" s="324">
        <f>('TB2'!C51+'TB2'!D51+'TB2'!E51+'TB2'!F51+'TB2'!G51*W51)/'TB2'!B51</f>
        <v>9.5070928485849707E-2</v>
      </c>
      <c r="C51" s="442"/>
      <c r="D51" s="442"/>
      <c r="E51" s="317">
        <f>(TB2b!C51+TB2b!D51+TB2b!E51+TB2b!F51+TB2b!G51*P51)/TB2b!B51</f>
        <v>0.4929433312055887</v>
      </c>
      <c r="F51" s="28">
        <f>(TB2b!K51+TB2b!L51+TB2b!M51+TB2b!N51+TB2b!O51*Q51)/TB2b!J51</f>
        <v>0.57728859207897265</v>
      </c>
      <c r="G51" s="28">
        <f>(TB2b!S51+TB2b!T51+TB2b!U51+TB2b!V51+TB2b!W51*R51)/TB2b!R51</f>
        <v>0.71459957582645794</v>
      </c>
      <c r="H51" s="28">
        <f>(TB2c!C51+TB2c!D51+TB2c!E51+TB2c!F51+TB2c!G51*S51)/TB2c!B51</f>
        <v>0.74793798356826691</v>
      </c>
      <c r="I51" s="28">
        <f>(TB2c!K51+TB2c!L51+TB2c!M51+TB2c!N51+TB2c!O51*T51)/TB2c!J51</f>
        <v>0.84347313696813375</v>
      </c>
      <c r="J51" s="28">
        <f>(TB2c!S51+TB2c!T51+TB2c!U51+TB2c!V51+TB2c!W51*U51)/TB2c!R51</f>
        <v>0.91549528985226225</v>
      </c>
      <c r="K51" s="678"/>
      <c r="L51" s="15"/>
      <c r="M51" s="1108"/>
      <c r="N51" s="1120">
        <v>0.10811928961758614</v>
      </c>
      <c r="O51" s="1129">
        <f t="shared" si="0"/>
        <v>0.15717650410594941</v>
      </c>
      <c r="P51" s="1129">
        <f t="shared" si="1"/>
        <v>0.37713492452559028</v>
      </c>
      <c r="Q51" s="1129">
        <f t="shared" si="2"/>
        <v>0.50636137095828926</v>
      </c>
      <c r="R51" s="1129">
        <f t="shared" si="3"/>
        <v>0.62575738616430021</v>
      </c>
      <c r="S51" s="1129">
        <f t="shared" si="4"/>
        <v>0.65141913548386121</v>
      </c>
      <c r="T51" s="1129">
        <f t="shared" si="5"/>
        <v>0.71929150775614592</v>
      </c>
      <c r="U51" s="1129">
        <f t="shared" si="6"/>
        <v>0.74718142398859999</v>
      </c>
      <c r="V51" s="1129">
        <f t="shared" si="7"/>
        <v>2.6257740725195652E-2</v>
      </c>
      <c r="W51" s="1129">
        <f t="shared" si="8"/>
        <v>6.8366411445134126E-2</v>
      </c>
      <c r="X51" s="1130">
        <f t="shared" si="9"/>
        <v>8.3204255976429678E-2</v>
      </c>
      <c r="Y51" s="749"/>
      <c r="Z51" s="749"/>
      <c r="AA51" s="2">
        <f>B51*'TB1'!B51+'TB1'!E51*TB2d!E51</f>
        <v>0.23932826738779106</v>
      </c>
      <c r="AB51" s="2">
        <v>0.23897202532024242</v>
      </c>
      <c r="AC51" s="2">
        <f t="shared" si="10"/>
        <v>3.5624206754863996E-4</v>
      </c>
    </row>
    <row r="52" spans="1:30" s="30" customFormat="1" ht="15.05" customHeight="1">
      <c r="A52" s="33">
        <v>1955</v>
      </c>
      <c r="B52" s="324">
        <f>('TB2'!C52+'TB2'!D52+'TB2'!E52+'TB2'!F52+'TB2'!G52*W52)/'TB2'!B52</f>
        <v>9.974585701315862E-2</v>
      </c>
      <c r="C52" s="442"/>
      <c r="D52" s="442"/>
      <c r="E52" s="317">
        <f>(TB2b!C52+TB2b!D52+TB2b!E52+TB2b!F52+TB2b!G52*P52)/TB2b!B52</f>
        <v>0.52000313997160141</v>
      </c>
      <c r="F52" s="28">
        <f>(TB2b!K52+TB2b!L52+TB2b!M52+TB2b!N52+TB2b!O52*Q52)/TB2b!J52</f>
        <v>0.5980354378488506</v>
      </c>
      <c r="G52" s="28">
        <f>(TB2b!S52+TB2b!T52+TB2b!U52+TB2b!V52+TB2b!W52*R52)/TB2b!R52</f>
        <v>0.74508088652991922</v>
      </c>
      <c r="H52" s="28">
        <f>(TB2c!C52+TB2c!D52+TB2c!E52+TB2c!F52+TB2c!G52*S52)/TB2c!B52</f>
        <v>0.77845920331221119</v>
      </c>
      <c r="I52" s="28">
        <f>(TB2c!K52+TB2c!L52+TB2c!M52+TB2c!N52+TB2c!O52*T52)/TB2c!J52</f>
        <v>0.87841015692069835</v>
      </c>
      <c r="J52" s="28">
        <f>(TB2c!S52+TB2c!T52+TB2c!U52+TB2c!V52+TB2c!W52*U52)/TB2c!R52</f>
        <v>0.93616559465017546</v>
      </c>
      <c r="K52" s="678"/>
      <c r="L52" s="15"/>
      <c r="M52" s="1108"/>
      <c r="N52" s="1120">
        <v>0.11775275027216942</v>
      </c>
      <c r="O52" s="1129">
        <f t="shared" si="0"/>
        <v>0.16628008364515967</v>
      </c>
      <c r="P52" s="1129">
        <f t="shared" si="1"/>
        <v>0.38386266975860917</v>
      </c>
      <c r="Q52" s="1129">
        <f t="shared" si="2"/>
        <v>0.51169330409138358</v>
      </c>
      <c r="R52" s="1129">
        <f t="shared" si="3"/>
        <v>0.62979968851896018</v>
      </c>
      <c r="S52" s="1129">
        <f t="shared" si="4"/>
        <v>0.65518425788662848</v>
      </c>
      <c r="T52" s="1129">
        <f t="shared" si="5"/>
        <v>0.72232352110048548</v>
      </c>
      <c r="U52" s="1129">
        <f t="shared" si="6"/>
        <v>0.7499121903079089</v>
      </c>
      <c r="V52" s="1129">
        <f t="shared" si="7"/>
        <v>2.8597313183071633E-2</v>
      </c>
      <c r="W52" s="1129">
        <f t="shared" si="8"/>
        <v>7.4457878907427055E-2</v>
      </c>
      <c r="X52" s="1130">
        <f t="shared" si="9"/>
        <v>9.0617779771099846E-2</v>
      </c>
      <c r="Y52" s="749"/>
      <c r="Z52" s="749"/>
      <c r="AA52" s="2">
        <f>B52*'TB1'!B52+'TB1'!E52*TB2d!E52</f>
        <v>0.25551765414907024</v>
      </c>
      <c r="AB52" s="2">
        <v>0.25520951820662685</v>
      </c>
      <c r="AC52" s="2">
        <f t="shared" si="10"/>
        <v>3.0813594244338827E-4</v>
      </c>
    </row>
    <row r="53" spans="1:30" s="30" customFormat="1" ht="15.05" customHeight="1">
      <c r="A53" s="33">
        <v>1956</v>
      </c>
      <c r="B53" s="324">
        <f>('TB2'!C53+'TB2'!D53+'TB2'!E53+'TB2'!F53+'TB2'!G53*W53)/'TB2'!B53</f>
        <v>9.5793712098688269E-2</v>
      </c>
      <c r="C53" s="442"/>
      <c r="D53" s="442"/>
      <c r="E53" s="317">
        <f>(TB2b!C53+TB2b!D53+TB2b!E53+TB2b!F53+TB2b!G53*P53)/TB2b!B53</f>
        <v>0.5070179074159965</v>
      </c>
      <c r="F53" s="28">
        <f>(TB2b!K53+TB2b!L53+TB2b!M53+TB2b!N53+TB2b!O53*Q53)/TB2b!J53</f>
        <v>0.59146217062252304</v>
      </c>
      <c r="G53" s="28">
        <f>(TB2b!S53+TB2b!T53+TB2b!U53+TB2b!V53+TB2b!W53*R53)/TB2b!R53</f>
        <v>0.7411029885135797</v>
      </c>
      <c r="H53" s="28">
        <f>(TB2c!C53+TB2c!D53+TB2c!E53+TB2c!F53+TB2c!G53*S53)/TB2c!B53</f>
        <v>0.78887174482014999</v>
      </c>
      <c r="I53" s="28">
        <f>(TB2c!K53+TB2c!L53+TB2c!M53+TB2c!N53+TB2c!O53*T53)/TB2c!J53</f>
        <v>0.88122196239917794</v>
      </c>
      <c r="J53" s="28">
        <f>(TB2c!S53+TB2c!T53+TB2c!U53+TB2c!V53+TB2c!W53*U53)/TB2c!R53</f>
        <v>0.93809267006474617</v>
      </c>
      <c r="K53" s="678"/>
      <c r="L53" s="15"/>
      <c r="M53" s="1108"/>
      <c r="N53" s="1120">
        <v>0.12204458324066071</v>
      </c>
      <c r="O53" s="1129">
        <f t="shared" si="0"/>
        <v>0.17033584763263987</v>
      </c>
      <c r="P53" s="1129">
        <f t="shared" si="1"/>
        <v>0.38685996842728065</v>
      </c>
      <c r="Q53" s="1129">
        <f t="shared" si="2"/>
        <v>0.51406875017736708</v>
      </c>
      <c r="R53" s="1129">
        <f t="shared" si="3"/>
        <v>0.6316005871924899</v>
      </c>
      <c r="S53" s="1129">
        <f t="shared" si="4"/>
        <v>0.65686166925913603</v>
      </c>
      <c r="T53" s="1129">
        <f t="shared" si="5"/>
        <v>0.72367432278004085</v>
      </c>
      <c r="U53" s="1129">
        <f t="shared" si="6"/>
        <v>0.75112878248995929</v>
      </c>
      <c r="V53" s="1129">
        <f t="shared" si="7"/>
        <v>2.9639623373242927E-2</v>
      </c>
      <c r="W53" s="1129">
        <f t="shared" si="8"/>
        <v>7.717170749079523E-2</v>
      </c>
      <c r="X53" s="1130">
        <f t="shared" si="9"/>
        <v>9.3920601776141449E-2</v>
      </c>
      <c r="Y53" s="749"/>
      <c r="Z53" s="749"/>
      <c r="AA53" s="2">
        <f>B53*'TB1'!B53+'TB1'!E53*TB2d!E53</f>
        <v>0.24452739391998532</v>
      </c>
      <c r="AB53" s="2">
        <v>0.24420944809039336</v>
      </c>
      <c r="AC53" s="2">
        <f t="shared" si="10"/>
        <v>3.179458295919646E-4</v>
      </c>
    </row>
    <row r="54" spans="1:30" s="30" customFormat="1" ht="15.05" customHeight="1">
      <c r="A54" s="33">
        <v>1957</v>
      </c>
      <c r="B54" s="324">
        <f>('TB2'!C54+'TB2'!D54+'TB2'!E54+'TB2'!F54+'TB2'!G54*W54)/'TB2'!B54</f>
        <v>9.1150768219038766E-2</v>
      </c>
      <c r="C54" s="442"/>
      <c r="D54" s="442"/>
      <c r="E54" s="317">
        <f>(TB2b!C54+TB2b!D54+TB2b!E54+TB2b!F54+TB2b!G54*P54)/TB2b!B54</f>
        <v>0.50423654065135226</v>
      </c>
      <c r="F54" s="28">
        <f>(TB2b!K54+TB2b!L54+TB2b!M54+TB2b!N54+TB2b!O54*Q54)/TB2b!J54</f>
        <v>0.59792119009717792</v>
      </c>
      <c r="G54" s="28">
        <f>(TB2b!S54+TB2b!T54+TB2b!U54+TB2b!V54+TB2b!W54*R54)/TB2b!R54</f>
        <v>0.73024346824850028</v>
      </c>
      <c r="H54" s="28">
        <f>(TB2c!C54+TB2c!D54+TB2c!E54+TB2c!F54+TB2c!G54*S54)/TB2c!B54</f>
        <v>0.77801737703646168</v>
      </c>
      <c r="I54" s="28">
        <f>(TB2c!K54+TB2c!L54+TB2c!M54+TB2c!N54+TB2c!O54*T54)/TB2c!J54</f>
        <v>0.87245496559338209</v>
      </c>
      <c r="J54" s="28">
        <f>(TB2c!S54+TB2c!T54+TB2c!U54+TB2c!V54+TB2c!W54*U54)/TB2c!R54</f>
        <v>0.93342709367220089</v>
      </c>
      <c r="K54" s="678"/>
      <c r="L54" s="15"/>
      <c r="M54" s="1108"/>
      <c r="N54" s="1120">
        <v>0.12292395258706558</v>
      </c>
      <c r="O54" s="1129">
        <f t="shared" si="0"/>
        <v>0.17116684794253689</v>
      </c>
      <c r="P54" s="1129">
        <f t="shared" si="1"/>
        <v>0.38747409590861559</v>
      </c>
      <c r="Q54" s="1129">
        <f t="shared" si="2"/>
        <v>0.51455546400975227</v>
      </c>
      <c r="R54" s="1129">
        <f t="shared" si="3"/>
        <v>0.63196957990518632</v>
      </c>
      <c r="S54" s="1129">
        <f t="shared" si="4"/>
        <v>0.65720536020729803</v>
      </c>
      <c r="T54" s="1129">
        <f t="shared" si="5"/>
        <v>0.72395109347423925</v>
      </c>
      <c r="U54" s="1129">
        <f t="shared" si="6"/>
        <v>0.75137805450958939</v>
      </c>
      <c r="V54" s="1129">
        <f t="shared" si="7"/>
        <v>2.9853186118440875E-2</v>
      </c>
      <c r="W54" s="1129">
        <f t="shared" si="8"/>
        <v>7.7727753750081563E-2</v>
      </c>
      <c r="X54" s="1130">
        <f t="shared" si="9"/>
        <v>9.4597329050755324E-2</v>
      </c>
      <c r="Y54" s="749"/>
      <c r="Z54" s="749"/>
      <c r="AA54" s="2">
        <f>B54*'TB1'!B54+'TB1'!E54*TB2d!E54</f>
        <v>0.24024459683194554</v>
      </c>
      <c r="AB54" s="2">
        <v>0.23987370484729489</v>
      </c>
      <c r="AC54" s="2">
        <f t="shared" si="10"/>
        <v>3.7089198465065087E-4</v>
      </c>
    </row>
    <row r="55" spans="1:30" s="30" customFormat="1" ht="15.05" customHeight="1">
      <c r="A55" s="33">
        <v>1958</v>
      </c>
      <c r="B55" s="324">
        <f>('TB2'!C55+'TB2'!D55+'TB2'!E55+'TB2'!F55+'TB2'!G55*W55)/'TB2'!B55</f>
        <v>9.747437501512464E-2</v>
      </c>
      <c r="C55" s="442"/>
      <c r="D55" s="442"/>
      <c r="E55" s="317">
        <f>(TB2b!C55+TB2b!D55+TB2b!E55+TB2b!F55+TB2b!G55*P55)/TB2b!B55</f>
        <v>0.48159354251788089</v>
      </c>
      <c r="F55" s="28">
        <f>(TB2b!K55+TB2b!L55+TB2b!M55+TB2b!N55+TB2b!O55*Q55)/TB2b!J55</f>
        <v>0.57746383427299397</v>
      </c>
      <c r="G55" s="28">
        <f>(TB2b!S55+TB2b!T55+TB2b!U55+TB2b!V55+TB2b!W55*R55)/TB2b!R55</f>
        <v>0.71368164715439131</v>
      </c>
      <c r="H55" s="28">
        <f>(TB2c!C55+TB2c!D55+TB2c!E55+TB2c!F55+TB2c!G55*S55)/TB2c!B55</f>
        <v>0.76367959199691948</v>
      </c>
      <c r="I55" s="28">
        <f>(TB2c!K55+TB2c!L55+TB2c!M55+TB2c!N55+TB2c!O55*T55)/TB2c!J55</f>
        <v>0.86063576558523736</v>
      </c>
      <c r="J55" s="28">
        <f>(TB2c!S55+TB2c!T55+TB2c!U55+TB2c!V55+TB2c!W55*U55)/TB2c!R55</f>
        <v>0.92455897053042357</v>
      </c>
      <c r="K55" s="678"/>
      <c r="L55" s="15"/>
      <c r="M55" s="1108"/>
      <c r="N55" s="1120">
        <v>0.13657757672702836</v>
      </c>
      <c r="O55" s="1129">
        <f t="shared" si="0"/>
        <v>0.18406946495768983</v>
      </c>
      <c r="P55" s="1129">
        <f t="shared" si="1"/>
        <v>0.39700941327946748</v>
      </c>
      <c r="Q55" s="1129">
        <f t="shared" si="2"/>
        <v>0.5221124794530082</v>
      </c>
      <c r="R55" s="1129">
        <f t="shared" si="3"/>
        <v>0.63769878553435499</v>
      </c>
      <c r="S55" s="1129">
        <f t="shared" si="4"/>
        <v>0.66254171522774241</v>
      </c>
      <c r="T55" s="1129">
        <f t="shared" si="5"/>
        <v>0.72824840386718392</v>
      </c>
      <c r="U55" s="1129">
        <f t="shared" si="6"/>
        <v>0.75524840373037272</v>
      </c>
      <c r="V55" s="1129">
        <f t="shared" si="7"/>
        <v>3.316909139209244E-2</v>
      </c>
      <c r="W55" s="1129">
        <f t="shared" si="8"/>
        <v>8.6361266687240937E-2</v>
      </c>
      <c r="X55" s="1130">
        <f t="shared" si="9"/>
        <v>0.10510460894470905</v>
      </c>
      <c r="Y55" s="749"/>
      <c r="Z55" s="749"/>
      <c r="AA55" s="2">
        <f>B55*'TB1'!B55+'TB1'!E55*TB2d!E55</f>
        <v>0.23545233109015254</v>
      </c>
      <c r="AB55" s="2">
        <v>0.23519197799272901</v>
      </c>
      <c r="AC55" s="2">
        <f t="shared" si="10"/>
        <v>2.6035309742353241E-4</v>
      </c>
    </row>
    <row r="56" spans="1:30" s="30" customFormat="1" ht="15.05" customHeight="1">
      <c r="A56" s="32">
        <v>1959</v>
      </c>
      <c r="B56" s="325">
        <f>('TB2'!C56+'TB2'!D56+'TB2'!E56+'TB2'!F56+'TB2'!G56*W56)/'TB2'!B56</f>
        <v>9.8840563013585389E-2</v>
      </c>
      <c r="C56" s="440"/>
      <c r="D56" s="440"/>
      <c r="E56" s="671">
        <f>(TB2b!C56+TB2b!D56+TB2b!E56+TB2b!F56+TB2b!G56*P56)/TB2b!B56</f>
        <v>0.51104731031108475</v>
      </c>
      <c r="F56" s="31">
        <f>(TB2b!K56+TB2b!L56+TB2b!M56+TB2b!N56+TB2b!O56*Q56)/TB2b!J56</f>
        <v>0.61236586843016205</v>
      </c>
      <c r="G56" s="31">
        <f>(TB2b!S56+TB2b!T56+TB2b!U56+TB2b!V56+TB2b!W56*R56)/TB2b!R56</f>
        <v>0.73903060393285602</v>
      </c>
      <c r="H56" s="31">
        <f>(TB2c!C56+TB2c!D56+TB2c!E56+TB2c!F56+TB2c!G56*S56)/TB2c!B56</f>
        <v>0.78605515679041771</v>
      </c>
      <c r="I56" s="31">
        <f>(TB2c!K56+TB2c!L56+TB2c!M56+TB2c!N56+TB2c!O56*T56)/TB2c!J56</f>
        <v>0.88163785599910094</v>
      </c>
      <c r="J56" s="31">
        <f>(TB2c!S56+TB2c!T56+TB2c!U56+TB2c!V56+TB2c!W56*U56)/TB2c!R56</f>
        <v>0.93491561230902376</v>
      </c>
      <c r="K56" s="679"/>
      <c r="L56" s="15"/>
      <c r="M56" s="1108"/>
      <c r="N56" s="1120">
        <v>0.14263465838806716</v>
      </c>
      <c r="O56" s="1129">
        <f t="shared" si="0"/>
        <v>0.18979338148715885</v>
      </c>
      <c r="P56" s="1129">
        <f t="shared" si="1"/>
        <v>0.40123951331643315</v>
      </c>
      <c r="Q56" s="1129">
        <f t="shared" si="2"/>
        <v>0.52546495636201862</v>
      </c>
      <c r="R56" s="1129">
        <f t="shared" si="3"/>
        <v>0.6402404012982742</v>
      </c>
      <c r="S56" s="1129">
        <f t="shared" si="4"/>
        <v>0.66490905285178914</v>
      </c>
      <c r="T56" s="1129">
        <f t="shared" si="5"/>
        <v>0.73015479587754495</v>
      </c>
      <c r="U56" s="1129">
        <f t="shared" si="6"/>
        <v>0.75696538532051383</v>
      </c>
      <c r="V56" s="1129">
        <f t="shared" si="7"/>
        <v>3.4640108084575634E-2</v>
      </c>
      <c r="W56" s="1129">
        <f t="shared" si="8"/>
        <v>9.0191304217639198E-2</v>
      </c>
      <c r="X56" s="1130">
        <f t="shared" si="9"/>
        <v>0.10976589533289889</v>
      </c>
      <c r="Y56" s="749"/>
      <c r="Z56" s="749"/>
      <c r="AA56" s="2">
        <f>B56*'TB1'!B56+'TB1'!E56*TB2d!E56</f>
        <v>0.24932874754617118</v>
      </c>
      <c r="AB56" s="2">
        <v>0.24909420431759763</v>
      </c>
      <c r="AC56" s="2">
        <f t="shared" si="10"/>
        <v>2.345432285735527E-4</v>
      </c>
    </row>
    <row r="57" spans="1:30" ht="15.55">
      <c r="A57" s="27">
        <v>1960</v>
      </c>
      <c r="B57" s="326">
        <f>('TB2'!C57+'TB2'!D57+'TB2'!E57+'TB2'!F57+'TB2'!G57*W57)/'TB2'!B57</f>
        <v>9.9241773265786704E-2</v>
      </c>
      <c r="C57" s="442"/>
      <c r="D57" s="442"/>
      <c r="E57" s="672">
        <f>(TB2b!C57+TB2b!D57+TB2b!E57+TB2b!F57+TB2b!G57*P57)/TB2b!B57</f>
        <v>0.5088303710968809</v>
      </c>
      <c r="F57" s="29">
        <f>(TB2b!K57+TB2b!L57+TB2b!M57+TB2b!N57+TB2b!O57*Q57)/TB2b!J57</f>
        <v>0.6143142490662642</v>
      </c>
      <c r="G57" s="29">
        <f>(TB2b!S57+TB2b!T57+TB2b!U57+TB2b!V57+TB2b!W57*R57)/TB2b!R57</f>
        <v>0.74443144042010601</v>
      </c>
      <c r="H57" s="29">
        <f>(TB2c!C57+TB2c!D57+TB2c!E57+TB2c!F57+TB2c!G57*S57)/TB2c!B57</f>
        <v>0.79804168296513323</v>
      </c>
      <c r="I57" s="29">
        <f>(TB2c!K57+TB2c!L57+TB2c!M57+TB2c!N57+TB2c!O57*T57)/TB2c!J57</f>
        <v>0.89013362353024905</v>
      </c>
      <c r="J57" s="29">
        <f>(TB2c!S57+TB2c!T57+TB2c!U57+TB2c!V57+TB2c!W57*U57)/TB2c!R57</f>
        <v>0.94640283805546932</v>
      </c>
      <c r="K57" s="680"/>
      <c r="L57" s="15"/>
      <c r="M57" s="1108"/>
      <c r="N57" s="1120">
        <v>0.14431903327269488</v>
      </c>
      <c r="O57" s="1129">
        <f t="shared" si="0"/>
        <v>0.19138510862301028</v>
      </c>
      <c r="P57" s="1129">
        <f t="shared" si="1"/>
        <v>0.40241583463096309</v>
      </c>
      <c r="Q57" s="1129">
        <f t="shared" si="2"/>
        <v>0.52639722510509246</v>
      </c>
      <c r="R57" s="1129">
        <f t="shared" si="3"/>
        <v>0.6409471828803448</v>
      </c>
      <c r="S57" s="1129">
        <f t="shared" si="4"/>
        <v>0.66556737054676551</v>
      </c>
      <c r="T57" s="1129">
        <f t="shared" si="5"/>
        <v>0.73068493217125918</v>
      </c>
      <c r="U57" s="1129">
        <f t="shared" si="6"/>
        <v>0.7574428496886112</v>
      </c>
      <c r="V57" s="1129">
        <f t="shared" si="7"/>
        <v>3.5049173656140319E-2</v>
      </c>
      <c r="W57" s="1129">
        <f t="shared" si="8"/>
        <v>9.1256374722612055E-2</v>
      </c>
      <c r="X57" s="1130">
        <f t="shared" si="9"/>
        <v>0.1110621224867817</v>
      </c>
      <c r="Y57" s="749"/>
      <c r="Z57" s="749"/>
      <c r="AA57" s="2">
        <f>B57*'TB1'!B57+'TB1'!E57*TB2d!E57</f>
        <v>0.24607570354898128</v>
      </c>
      <c r="AB57" s="2">
        <v>0.24578975237722703</v>
      </c>
      <c r="AC57" s="2">
        <f t="shared" si="10"/>
        <v>2.8595117175425622E-4</v>
      </c>
    </row>
    <row r="58" spans="1:30" ht="15.55">
      <c r="A58" s="19">
        <v>1961</v>
      </c>
      <c r="B58" s="324">
        <f>('TB2'!C58+'TB2'!D58+'TB2'!E58+'TB2'!F58+'TB2'!G58*W58)/'TB2'!B58</f>
        <v>0.10566607473117098</v>
      </c>
      <c r="C58" s="442"/>
      <c r="D58" s="442"/>
      <c r="E58" s="317">
        <f>(TB2b!C58+TB2b!D58+TB2b!E58+TB2b!F58+TB2b!G58*P58)/TB2b!B58</f>
        <v>0.50189612085140956</v>
      </c>
      <c r="F58" s="28">
        <f>(TB2b!K58+TB2b!L58+TB2b!M58+TB2b!N58+TB2b!O58*Q58)/TB2b!J58</f>
        <v>0.59503434801684107</v>
      </c>
      <c r="G58" s="28">
        <f>(TB2b!S58+TB2b!T58+TB2b!U58+TB2b!V58+TB2b!W58*R58)/TB2b!R58</f>
        <v>0.7419802778650989</v>
      </c>
      <c r="H58" s="28">
        <f>(TB2c!C58+TB2c!D58+TB2c!E58+TB2c!F58+TB2c!G58*S58)/TB2c!B58</f>
        <v>0.79930293367796279</v>
      </c>
      <c r="I58" s="28">
        <f>(TB2c!K58+TB2c!L58+TB2c!M58+TB2c!N58+TB2c!O58*T58)/TB2c!J58</f>
        <v>0.88940470120872261</v>
      </c>
      <c r="J58" s="28">
        <f>(TB2c!S58+TB2c!T58+TB2c!U58+TB2c!V58+TB2c!W58*U58)/TB2c!R58</f>
        <v>0.94521642318889953</v>
      </c>
      <c r="K58" s="678"/>
      <c r="L58" s="15"/>
      <c r="M58" s="1108"/>
      <c r="N58" s="1120">
        <v>0.15796142508389588</v>
      </c>
      <c r="O58" s="1129">
        <f t="shared" ref="O58:U58" si="11">1-(1-O59)*(1-$N58)/(1-$N59)</f>
        <v>0.20427711113503089</v>
      </c>
      <c r="P58" s="1129">
        <f t="shared" si="11"/>
        <v>0.41194330765086018</v>
      </c>
      <c r="Q58" s="1129">
        <f t="shared" si="11"/>
        <v>0.5339480236728108</v>
      </c>
      <c r="R58" s="1129">
        <f t="shared" si="11"/>
        <v>0.64667167530512826</v>
      </c>
      <c r="S58" s="1129">
        <f t="shared" si="11"/>
        <v>0.67089933554640913</v>
      </c>
      <c r="T58" s="1129">
        <f t="shared" si="11"/>
        <v>0.73497870732677306</v>
      </c>
      <c r="U58" s="1129">
        <f t="shared" si="11"/>
        <v>0.7613100149170402</v>
      </c>
      <c r="V58" s="1129">
        <f>V59*$N58/$N59</f>
        <v>3.8362351057851463E-2</v>
      </c>
      <c r="W58" s="1129">
        <f>W59*$N58/$N59</f>
        <v>9.9882785189783579E-2</v>
      </c>
      <c r="X58" s="1130">
        <f>X59*$N58/$N59</f>
        <v>0.12156075843236309</v>
      </c>
      <c r="Y58" s="749"/>
      <c r="Z58" s="749"/>
      <c r="AA58" s="2">
        <f>B58*'TB1'!B58+'TB1'!E58*TB2d!E58</f>
        <v>0.24840567516844558</v>
      </c>
      <c r="AB58" s="2">
        <v>0.24826908596406219</v>
      </c>
      <c r="AC58" s="2">
        <f t="shared" si="10"/>
        <v>1.3658920438339162E-4</v>
      </c>
    </row>
    <row r="59" spans="1:30" ht="15.55">
      <c r="A59" s="19">
        <v>1962</v>
      </c>
      <c r="B59" s="324">
        <f>('TB2'!C59+'TB2'!D59+'TB2'!E59+'TB2'!F59+'TB2'!G59*W59)/'TB2'!B59</f>
        <v>0.11217758869363159</v>
      </c>
      <c r="C59" s="742">
        <f>('TB2'!K59+'TB2'!L59+'TB2'!M59+'TB2'!N59+'TB2'!O59*V59)/'TB2'!J59</f>
        <v>8.8710629948282799E-2</v>
      </c>
      <c r="D59" s="742">
        <f>('TB2'!S59+'TB2'!T59+'TB2'!U59+'TB2'!V59+'TB2'!W59*X59)/'TB2'!R59</f>
        <v>0.11908884366702031</v>
      </c>
      <c r="E59" s="318">
        <f>(TB2b!C59+TB2b!D59+TB2b!E59+TB2b!F59+TB2b!G59*P59)/TB2b!B59</f>
        <v>0.50442085316465524</v>
      </c>
      <c r="F59" s="16">
        <f>(TB2b!K59+TB2b!L59+TB2b!M59+TB2b!N59+TB2b!O59*Q59)/TB2b!J59</f>
        <v>0.59705351292443909</v>
      </c>
      <c r="G59" s="16">
        <f>(TB2b!S59+TB2b!T59+TB2b!U59+TB2b!V59+TB2b!W59*R59)/TB2b!R59</f>
        <v>0.74599050118641408</v>
      </c>
      <c r="H59" s="16">
        <f>(TB2c!C59+TB2c!D59+TB2c!E59+TB2c!F59+TB2c!G59*S59)/TB2c!B59</f>
        <v>0.80302004361034518</v>
      </c>
      <c r="I59" s="16">
        <f>(TB2c!K59+TB2c!L59+TB2c!M59+TB2c!N59+TB2c!O59*T59)/TB2c!J59</f>
        <v>0.90092106979677011</v>
      </c>
      <c r="J59" s="16">
        <f>(TB2c!S59+TB2c!T59+TB2c!U59+TB2c!V59+TB2c!W59*U59)/TB2c!R59</f>
        <v>0.95220155550083896</v>
      </c>
      <c r="K59" s="681"/>
      <c r="L59" s="15"/>
      <c r="M59" s="1108"/>
      <c r="N59" s="1120">
        <v>0.16598606164377877</v>
      </c>
      <c r="O59" s="1121">
        <v>0.21186035871505737</v>
      </c>
      <c r="P59" s="1121">
        <v>0.41754749417304993</v>
      </c>
      <c r="Q59" s="1121">
        <v>0.53838950395584106</v>
      </c>
      <c r="R59" s="1121">
        <v>0.65003889799118042</v>
      </c>
      <c r="S59" s="1121">
        <v>0.67403566837310791</v>
      </c>
      <c r="T59" s="1121">
        <v>0.73750436305999756</v>
      </c>
      <c r="U59" s="1121">
        <v>0.76358473300933838</v>
      </c>
      <c r="V59" s="1121">
        <v>4.0311206132173538E-2</v>
      </c>
      <c r="W59" s="1121">
        <v>0.10495695471763611</v>
      </c>
      <c r="X59" s="1122">
        <v>0.12773619592189789</v>
      </c>
      <c r="Y59" s="749"/>
      <c r="Z59" s="749"/>
      <c r="AA59" s="2">
        <f>B59*'TB1'!B59+'TB1'!E59*TB2d!E59</f>
        <v>0.25426554873613688</v>
      </c>
      <c r="AB59" s="2">
        <v>0.25544935845115974</v>
      </c>
      <c r="AC59" s="2">
        <f t="shared" si="10"/>
        <v>-1.1838097150228544E-3</v>
      </c>
      <c r="AD59" s="1112"/>
    </row>
    <row r="60" spans="1:30" ht="15.55">
      <c r="A60" s="19">
        <v>1963</v>
      </c>
      <c r="B60" s="317">
        <f>('TB2'!C60+'TB2'!D60+'TB2'!E60+'TB2'!F60+'TB2'!G60*W60)/'TB2'!B60</f>
        <v>0.11515601881205552</v>
      </c>
      <c r="C60" s="521">
        <f>('TB2'!K60+'TB2'!L60+'TB2'!M60+'TB2'!N60+'TB2'!O60*V60)/'TB2'!J60</f>
        <v>8.588590638571561E-2</v>
      </c>
      <c r="D60" s="741">
        <f>('TB2'!S60+'TB2'!T60+'TB2'!U60+'TB2'!V60+'TB2'!W60*X60)/'TB2'!R60</f>
        <v>0.12000248662291295</v>
      </c>
      <c r="E60" s="317">
        <f>(TB2b!C60+TB2b!D60+TB2b!E60+TB2b!F60+TB2b!G60*P60)/TB2b!B60</f>
        <v>0.51270546921972604</v>
      </c>
      <c r="F60" s="28">
        <f>(TB2b!K60+TB2b!L60+TB2b!M60+TB2b!N60+TB2b!O60*Q60)/TB2b!J60</f>
        <v>0.60511440836414887</v>
      </c>
      <c r="G60" s="28">
        <f>(TB2b!S60+TB2b!T60+TB2b!U60+TB2b!V60+TB2b!W60*R60)/TB2b!R60</f>
        <v>0.75043541735624097</v>
      </c>
      <c r="H60" s="28">
        <f>(TB2c!C60+TB2c!D60+TB2c!E60+TB2c!F60+TB2c!G60*S60)/TB2c!B60</f>
        <v>0.80675446825518138</v>
      </c>
      <c r="I60" s="28">
        <f>(TB2c!K60+TB2c!L60+TB2c!M60+TB2c!N60+TB2c!O60*T60)/TB2c!J60</f>
        <v>0.90012203707865102</v>
      </c>
      <c r="J60" s="28">
        <f>(TB2c!S60+TB2c!T60+TB2c!U60+TB2c!V60+TB2c!W60*U60)/TB2c!R60</f>
        <v>0.9525069156286331</v>
      </c>
      <c r="K60" s="678"/>
      <c r="L60" s="15"/>
      <c r="M60" s="1108"/>
      <c r="N60" s="1120">
        <v>0.17009286854029479</v>
      </c>
      <c r="O60" s="1121">
        <f>(O59+O61)/2</f>
        <v>0.22412204742431641</v>
      </c>
      <c r="P60" s="1121">
        <f t="shared" ref="P60:X60" si="12">(P59+P61)/2</f>
        <v>0.44098450243473053</v>
      </c>
      <c r="Q60" s="1121">
        <f t="shared" si="12"/>
        <v>0.55904954671859741</v>
      </c>
      <c r="R60" s="1121">
        <f t="shared" si="12"/>
        <v>0.66401758790016174</v>
      </c>
      <c r="S60" s="1121">
        <f t="shared" si="12"/>
        <v>0.69140121340751648</v>
      </c>
      <c r="T60" s="1121">
        <f t="shared" si="12"/>
        <v>0.74980002641677856</v>
      </c>
      <c r="U60" s="1121">
        <f t="shared" si="12"/>
        <v>0.76517242193222046</v>
      </c>
      <c r="V60" s="1121">
        <f t="shared" si="12"/>
        <v>4.4039234519004822E-2</v>
      </c>
      <c r="W60" s="1121">
        <f t="shared" si="12"/>
        <v>0.11030059307813644</v>
      </c>
      <c r="X60" s="1122">
        <f t="shared" si="12"/>
        <v>0.13447981327772141</v>
      </c>
      <c r="Y60" s="749"/>
      <c r="Z60" s="749"/>
      <c r="AA60" s="2">
        <f>B60*'TB1'!B60+'TB1'!E60*TB2d!E60</f>
        <v>0.26108655883420673</v>
      </c>
      <c r="AB60" s="2">
        <v>0.26012829086905143</v>
      </c>
      <c r="AC60" s="2">
        <f t="shared" si="10"/>
        <v>9.5826796515530166E-4</v>
      </c>
      <c r="AD60" s="1112"/>
    </row>
    <row r="61" spans="1:30" ht="15.55">
      <c r="A61" s="19">
        <v>1964</v>
      </c>
      <c r="B61" s="324">
        <f>('TB2'!C61+'TB2'!D61+'TB2'!E61+'TB2'!F61+'TB2'!G61*W61)/'TB2'!B61</f>
        <v>0.11082590558752409</v>
      </c>
      <c r="C61" s="519">
        <f>('TB2'!K61+'TB2'!L61+'TB2'!M61+'TB2'!N61+'TB2'!O61*V61)/'TB2'!J61</f>
        <v>8.2756306310850847E-2</v>
      </c>
      <c r="D61" s="742">
        <f>('TB2'!S61+'TB2'!T61+'TB2'!U61+'TB2'!V61+'TB2'!W61*X61)/'TB2'!R61</f>
        <v>0.12100873833346487</v>
      </c>
      <c r="E61" s="318">
        <f>(TB2b!C61+TB2b!D61+TB2b!E61+TB2b!F61+TB2b!G61*P61)/TB2b!B61</f>
        <v>0.52127990654006007</v>
      </c>
      <c r="F61" s="16">
        <f>(TB2b!K61+TB2b!L61+TB2b!M61+TB2b!N61+TB2b!O61*Q61)/TB2b!J61</f>
        <v>0.61335452865727125</v>
      </c>
      <c r="G61" s="16">
        <f>(TB2b!S61+TB2b!T61+TB2b!U61+TB2b!V61+TB2b!W61*R61)/TB2b!R61</f>
        <v>0.75494929555726209</v>
      </c>
      <c r="H61" s="16">
        <f>(TB2c!C61+TB2c!D61+TB2c!E61+TB2c!F61+TB2c!G61*S61)/TB2c!B61</f>
        <v>0.81057416110187086</v>
      </c>
      <c r="I61" s="16">
        <f>(TB2c!K61+TB2c!L61+TB2c!M61+TB2c!N61+TB2c!O61*T61)/TB2c!J61</f>
        <v>0.89945823433964245</v>
      </c>
      <c r="J61" s="16">
        <f>(TB2c!S61+TB2c!T61+TB2c!U61+TB2c!V61+TB2c!W61*U61)/TB2c!R61</f>
        <v>0.95279369505686551</v>
      </c>
      <c r="K61" s="681"/>
      <c r="L61" s="15"/>
      <c r="M61" s="1108"/>
      <c r="N61" s="1120">
        <v>0.18611365215411357</v>
      </c>
      <c r="O61" s="1121">
        <v>0.23638373613357544</v>
      </c>
      <c r="P61" s="1121">
        <v>0.46442151069641113</v>
      </c>
      <c r="Q61" s="1121">
        <v>0.57970958948135376</v>
      </c>
      <c r="R61" s="1121">
        <v>0.67799627780914307</v>
      </c>
      <c r="S61" s="1121">
        <v>0.70876675844192505</v>
      </c>
      <c r="T61" s="1121">
        <v>0.76209568977355957</v>
      </c>
      <c r="U61" s="1121">
        <v>0.76676011085510254</v>
      </c>
      <c r="V61" s="1121">
        <v>4.7767262905836105E-2</v>
      </c>
      <c r="W61" s="1121">
        <v>0.11564423143863678</v>
      </c>
      <c r="X61" s="1122">
        <v>0.14122343063354492</v>
      </c>
      <c r="Y61" s="749"/>
      <c r="Z61" s="749"/>
      <c r="AA61" s="2">
        <f>B61*'TB1'!B61+'TB1'!E61*TB2d!E61</f>
        <v>0.26347616738306823</v>
      </c>
      <c r="AB61" s="2">
        <v>0.26213203097885163</v>
      </c>
      <c r="AC61" s="2">
        <f t="shared" si="10"/>
        <v>1.3441364042166004E-3</v>
      </c>
      <c r="AD61" s="1112"/>
    </row>
    <row r="62" spans="1:30" ht="15.55">
      <c r="A62" s="19">
        <v>1965</v>
      </c>
      <c r="B62" s="317">
        <f>('TB2'!C62+'TB2'!D62+'TB2'!E62+'TB2'!F62+'TB2'!G62*W62)/'TB2'!B62</f>
        <v>0.12202825914043293</v>
      </c>
      <c r="C62" s="521">
        <f>('TB2'!K62+'TB2'!L62+'TB2'!M62+'TB2'!N62+'TB2'!O62*V62)/'TB2'!J62</f>
        <v>8.2600244678638648E-2</v>
      </c>
      <c r="D62" s="741">
        <f>('TB2'!S62+'TB2'!T62+'TB2'!U62+'TB2'!V62+'TB2'!W62*X62)/'TB2'!R62</f>
        <v>0.12441650627470636</v>
      </c>
      <c r="E62" s="317">
        <f>(TB2b!C62+TB2b!D62+TB2b!E62+TB2b!F62+TB2b!G62*P62)/TB2b!B62</f>
        <v>0.52031900696878086</v>
      </c>
      <c r="F62" s="28">
        <f>(TB2b!K62+TB2b!L62+TB2b!M62+TB2b!N62+TB2b!O62*Q62)/TB2b!J62</f>
        <v>0.61113576656411317</v>
      </c>
      <c r="G62" s="28">
        <f>(TB2b!S62+TB2b!T62+TB2b!U62+TB2b!V62+TB2b!W62*R62)/TB2b!R62</f>
        <v>0.75212566188630237</v>
      </c>
      <c r="H62" s="28">
        <f>(TB2c!C62+TB2c!D62+TB2c!E62+TB2c!F62+TB2c!G62*S62)/TB2c!B62</f>
        <v>0.80639494115001842</v>
      </c>
      <c r="I62" s="28">
        <f>(TB2c!K62+TB2c!L62+TB2c!M62+TB2c!N62+TB2c!O62*T62)/TB2c!J62</f>
        <v>0.89846667832379556</v>
      </c>
      <c r="J62" s="28">
        <f>(TB2c!S62+TB2c!T62+TB2c!U62+TB2c!V62+TB2c!W62*U62)/TB2c!R62</f>
        <v>0.95197444350255844</v>
      </c>
      <c r="K62" s="678"/>
      <c r="L62" s="15"/>
      <c r="M62" s="1108"/>
      <c r="N62" s="1120">
        <v>0.20192345360788558</v>
      </c>
      <c r="O62" s="1121">
        <f t="shared" ref="O62:X62" si="13">(O61+O63)/2</f>
        <v>0.23919691890478134</v>
      </c>
      <c r="P62" s="1121">
        <f t="shared" si="13"/>
        <v>0.4510292112827301</v>
      </c>
      <c r="Q62" s="1121">
        <f t="shared" si="13"/>
        <v>0.56134390830993652</v>
      </c>
      <c r="R62" s="1121">
        <f t="shared" si="13"/>
        <v>0.6531982421875</v>
      </c>
      <c r="S62" s="1121">
        <f t="shared" si="13"/>
        <v>0.69405573606491089</v>
      </c>
      <c r="T62" s="1121">
        <f t="shared" si="13"/>
        <v>0.73824226856231689</v>
      </c>
      <c r="U62" s="1121">
        <f t="shared" si="13"/>
        <v>0.73658072948455811</v>
      </c>
      <c r="V62" s="1121">
        <f t="shared" si="13"/>
        <v>5.2531013265252113E-2</v>
      </c>
      <c r="W62" s="1121">
        <f t="shared" si="13"/>
        <v>0.1250927522778511</v>
      </c>
      <c r="X62" s="1122">
        <f t="shared" si="13"/>
        <v>0.15273994207382202</v>
      </c>
      <c r="Y62" s="749"/>
      <c r="Z62" s="749"/>
      <c r="AA62" s="2">
        <f>B62*'TB1'!B62+'TB1'!E62*TB2d!E62</f>
        <v>0.26889364816504491</v>
      </c>
      <c r="AB62" s="2">
        <v>0.26820803946559019</v>
      </c>
      <c r="AC62" s="2">
        <f t="shared" si="10"/>
        <v>6.8560869945472058E-4</v>
      </c>
      <c r="AD62" s="1112"/>
    </row>
    <row r="63" spans="1:30" ht="15.55">
      <c r="A63" s="19">
        <v>1966</v>
      </c>
      <c r="B63" s="324">
        <f>('TB2'!C63+'TB2'!D63+'TB2'!E63+'TB2'!F63+'TB2'!G63*W63)/'TB2'!B63</f>
        <v>0.11517858401533469</v>
      </c>
      <c r="C63" s="519">
        <f>('TB2'!K63+'TB2'!L63+'TB2'!M63+'TB2'!N63+'TB2'!O63*V63)/'TB2'!J63</f>
        <v>8.247899377803751E-2</v>
      </c>
      <c r="D63" s="742">
        <f>('TB2'!S63+'TB2'!T63+'TB2'!U63+'TB2'!V63+'TB2'!W63*X63)/'TB2'!R63</f>
        <v>0.12793145431479153</v>
      </c>
      <c r="E63" s="318">
        <f>(TB2b!C63+TB2b!D63+TB2b!E63+TB2b!F63+TB2b!G63*P63)/TB2b!B63</f>
        <v>0.5192911445156736</v>
      </c>
      <c r="F63" s="16">
        <f>(TB2b!K63+TB2b!L63+TB2b!M63+TB2b!N63+TB2b!O63*Q63)/TB2b!J63</f>
        <v>0.60884049571042154</v>
      </c>
      <c r="G63" s="16">
        <f>(TB2b!S63+TB2b!T63+TB2b!U63+TB2b!V63+TB2b!W63*R63)/TB2b!R63</f>
        <v>0.74918907233280374</v>
      </c>
      <c r="H63" s="16">
        <f>(TB2c!C63+TB2c!D63+TB2c!E63+TB2c!F63+TB2c!G63*S63)/TB2c!B63</f>
        <v>0.80211840257656131</v>
      </c>
      <c r="I63" s="16">
        <f>(TB2c!K63+TB2c!L63+TB2c!M63+TB2c!N63+TB2c!O63*T63)/TB2c!J63</f>
        <v>0.89738419985261875</v>
      </c>
      <c r="J63" s="16">
        <f>(TB2c!S63+TB2c!T63+TB2c!U63+TB2c!V63+TB2c!W63*U63)/TB2c!R63</f>
        <v>0.95099120747939014</v>
      </c>
      <c r="K63" s="681"/>
      <c r="L63" s="15"/>
      <c r="M63" s="1108"/>
      <c r="N63" s="1120">
        <v>0.19348308551062204</v>
      </c>
      <c r="O63" s="1121">
        <v>0.24201010167598724</v>
      </c>
      <c r="P63" s="1121">
        <v>0.43763691186904907</v>
      </c>
      <c r="Q63" s="1121">
        <v>0.54297822713851929</v>
      </c>
      <c r="R63" s="1121">
        <v>0.62840020656585693</v>
      </c>
      <c r="S63" s="1121">
        <v>0.67934471368789673</v>
      </c>
      <c r="T63" s="1121">
        <v>0.71438884735107422</v>
      </c>
      <c r="U63" s="1121">
        <v>0.70640134811401367</v>
      </c>
      <c r="V63" s="1121">
        <v>5.7294763624668121E-2</v>
      </c>
      <c r="W63" s="1121">
        <v>0.13454127311706543</v>
      </c>
      <c r="X63" s="1122">
        <v>0.16425645351409912</v>
      </c>
      <c r="Y63" s="749"/>
      <c r="Z63" s="749"/>
      <c r="AA63" s="2">
        <f>B63*'TB1'!B63+'TB1'!E63*TB2d!E63</f>
        <v>0.26291097977476474</v>
      </c>
      <c r="AB63" s="2">
        <v>0.26159206353485531</v>
      </c>
      <c r="AC63" s="2">
        <f t="shared" si="10"/>
        <v>1.318916239909429E-3</v>
      </c>
      <c r="AD63" s="1112"/>
    </row>
    <row r="64" spans="1:30" ht="15.55">
      <c r="A64" s="19">
        <v>1967</v>
      </c>
      <c r="B64" s="324">
        <f>('TB2'!C64+'TB2'!D64+'TB2'!E64+'TB2'!F64+'TB2'!G64*W64)/'TB2'!B64</f>
        <v>0.11627942200542807</v>
      </c>
      <c r="C64" s="519">
        <f>('TB2'!K64+'TB2'!L64+'TB2'!M64+'TB2'!N64+'TB2'!O64*V64)/'TB2'!J64</f>
        <v>8.1360173903445618E-2</v>
      </c>
      <c r="D64" s="742">
        <f>('TB2'!S64+'TB2'!T64+'TB2'!U64+'TB2'!V64+'TB2'!W64*X64)/'TB2'!R64</f>
        <v>0.129349235085679</v>
      </c>
      <c r="E64" s="318">
        <f>(TB2b!C64+TB2b!D64+TB2b!E64+TB2b!F64+TB2b!G64*P64)/TB2b!B64</f>
        <v>0.50331916965322332</v>
      </c>
      <c r="F64" s="16">
        <f>(TB2b!K64+TB2b!L64+TB2b!M64+TB2b!N64+TB2b!O64*Q64)/TB2b!J64</f>
        <v>0.58931690560324912</v>
      </c>
      <c r="G64" s="16">
        <f>(TB2b!S64+TB2b!T64+TB2b!U64+TB2b!V64+TB2b!W64*R64)/TB2b!R64</f>
        <v>0.73156055533427689</v>
      </c>
      <c r="H64" s="16">
        <f>(TB2c!C64+TB2c!D64+TB2c!E64+TB2c!F64+TB2c!G64*S64)/TB2c!B64</f>
        <v>0.78399618035264584</v>
      </c>
      <c r="I64" s="16">
        <f>(TB2c!K64+TB2c!L64+TB2c!M64+TB2c!N64+TB2c!O64*T64)/TB2c!J64</f>
        <v>0.88241284834891232</v>
      </c>
      <c r="J64" s="16">
        <f>(TB2c!S64+TB2c!T64+TB2c!U64+TB2c!V64+TB2c!W64*U64)/TB2c!R64</f>
        <v>0.93992726836379403</v>
      </c>
      <c r="K64" s="681"/>
      <c r="L64" s="15"/>
      <c r="M64" s="1108"/>
      <c r="N64" s="1120">
        <v>0.19647046025866866</v>
      </c>
      <c r="O64" s="1121">
        <v>0.24772262573242188</v>
      </c>
      <c r="P64" s="1121">
        <v>0.43365880846977234</v>
      </c>
      <c r="Q64" s="1121">
        <v>0.50924050807952881</v>
      </c>
      <c r="R64" s="1121">
        <v>0.58294433355331421</v>
      </c>
      <c r="S64" s="1121">
        <v>0.62420779466629028</v>
      </c>
      <c r="T64" s="1121">
        <v>0.70227611064910889</v>
      </c>
      <c r="U64" s="1121">
        <v>0.69883739948272705</v>
      </c>
      <c r="V64" s="1121">
        <v>5.1158566027879715E-2</v>
      </c>
      <c r="W64" s="1121">
        <v>0.13782130181789398</v>
      </c>
      <c r="X64" s="1122">
        <v>0.17137904465198517</v>
      </c>
      <c r="Y64" s="749"/>
      <c r="Z64" s="749"/>
      <c r="AA64" s="2">
        <f>B64*'TB1'!B64+'TB1'!E64*TB2d!E64</f>
        <v>0.25475998845713715</v>
      </c>
      <c r="AB64" s="2">
        <v>0.2538485893393711</v>
      </c>
      <c r="AC64" s="2">
        <f t="shared" si="10"/>
        <v>9.1139911776605409E-4</v>
      </c>
      <c r="AD64" s="1112"/>
    </row>
    <row r="65" spans="1:30" ht="15.55">
      <c r="A65" s="19">
        <v>1968</v>
      </c>
      <c r="B65" s="324">
        <f>('TB2'!C65+'TB2'!D65+'TB2'!E65+'TB2'!F65+'TB2'!G65*W65)/'TB2'!B65</f>
        <v>0.11443082918743067</v>
      </c>
      <c r="C65" s="519">
        <f>('TB2'!K65+'TB2'!L65+'TB2'!M65+'TB2'!N65+'TB2'!O65*V65)/'TB2'!J65</f>
        <v>8.1675702471521242E-2</v>
      </c>
      <c r="D65" s="742">
        <f>('TB2'!S65+'TB2'!T65+'TB2'!U65+'TB2'!V65+'TB2'!W65*X65)/'TB2'!R65</f>
        <v>0.12670002516241352</v>
      </c>
      <c r="E65" s="318">
        <f>(TB2b!C65+TB2b!D65+TB2b!E65+TB2b!F65+TB2b!G65*P65)/TB2b!B65</f>
        <v>0.49320608743165595</v>
      </c>
      <c r="F65" s="16">
        <f>(TB2b!K65+TB2b!L65+TB2b!M65+TB2b!N65+TB2b!O65*Q65)/TB2b!J65</f>
        <v>0.58037174280600223</v>
      </c>
      <c r="G65" s="16">
        <f>(TB2b!S65+TB2b!T65+TB2b!U65+TB2b!V65+TB2b!W65*R65)/TB2b!R65</f>
        <v>0.72673520364055522</v>
      </c>
      <c r="H65" s="16">
        <f>(TB2c!C65+TB2c!D65+TB2c!E65+TB2c!F65+TB2c!G65*S65)/TB2c!B65</f>
        <v>0.78127732262548599</v>
      </c>
      <c r="I65" s="16">
        <f>(TB2c!K65+TB2c!L65+TB2c!M65+TB2c!N65+TB2c!O65*T65)/TB2c!J65</f>
        <v>0.88107661836555273</v>
      </c>
      <c r="J65" s="16">
        <f>(TB2c!S65+TB2c!T65+TB2c!U65+TB2c!V65+TB2c!W65*U65)/TB2c!R65</f>
        <v>0.93986147744449489</v>
      </c>
      <c r="K65" s="681"/>
      <c r="L65" s="15"/>
      <c r="M65" s="1108"/>
      <c r="N65" s="1120">
        <v>0.20082003654535352</v>
      </c>
      <c r="O65" s="1121">
        <v>0.24777686595916748</v>
      </c>
      <c r="P65" s="1121">
        <v>0.43306136131286621</v>
      </c>
      <c r="Q65" s="1121">
        <v>0.53145670890808105</v>
      </c>
      <c r="R65" s="1121">
        <v>0.72093296051025391</v>
      </c>
      <c r="S65" s="1121">
        <v>0.75402039289474487</v>
      </c>
      <c r="T65" s="1121">
        <v>0.79056471586227417</v>
      </c>
      <c r="U65" s="1121">
        <v>0.92701101303100586</v>
      </c>
      <c r="V65" s="1121">
        <v>6.5184950828552246E-2</v>
      </c>
      <c r="W65" s="1121">
        <v>0.14250466227531433</v>
      </c>
      <c r="X65" s="1122">
        <v>0.17164556682109833</v>
      </c>
      <c r="Y65" s="749"/>
      <c r="Z65" s="749"/>
      <c r="AA65" s="2">
        <f>B65*'TB1'!B65+'TB1'!E65*TB2d!E65</f>
        <v>0.24816015850406592</v>
      </c>
      <c r="AB65" s="2">
        <v>0.24988445867580641</v>
      </c>
      <c r="AC65" s="2">
        <f t="shared" si="10"/>
        <v>-1.7243001717404949E-3</v>
      </c>
      <c r="AD65" s="1112"/>
    </row>
    <row r="66" spans="1:30" ht="15.55">
      <c r="A66" s="23">
        <v>1969</v>
      </c>
      <c r="B66" s="325">
        <f>('TB2'!C66+'TB2'!D66+'TB2'!E66+'TB2'!F66+'TB2'!G66*W66)/'TB2'!B66</f>
        <v>0.1130049151621056</v>
      </c>
      <c r="C66" s="523">
        <f>('TB2'!K66+'TB2'!L66+'TB2'!M66+'TB2'!N66+'TB2'!O66*V66)/'TB2'!J66</f>
        <v>7.716635406416085E-2</v>
      </c>
      <c r="D66" s="743">
        <f>('TB2'!S66+'TB2'!T66+'TB2'!U66+'TB2'!V66+'TB2'!W66*X66)/'TB2'!R66</f>
        <v>0.12660678447775831</v>
      </c>
      <c r="E66" s="319">
        <f>(TB2b!C66+TB2b!D66+TB2b!E66+TB2b!F66+TB2b!G66*P66)/TB2b!B66</f>
        <v>0.47484203834840788</v>
      </c>
      <c r="F66" s="22">
        <f>(TB2b!K66+TB2b!L66+TB2b!M66+TB2b!N66+TB2b!O66*Q66)/TB2b!J66</f>
        <v>0.56265213918403489</v>
      </c>
      <c r="G66" s="22">
        <f>(TB2b!S66+TB2b!T66+TB2b!U66+TB2b!V66+TB2b!W66*R66)/TB2b!R66</f>
        <v>0.70688508171599473</v>
      </c>
      <c r="H66" s="22">
        <f>(TB2c!C66+TB2c!D66+TB2c!E66+TB2c!F66+TB2c!G66*S66)/TB2c!B66</f>
        <v>0.76635494980733454</v>
      </c>
      <c r="I66" s="22">
        <f>(TB2c!K66+TB2c!L66+TB2c!M66+TB2c!N66+TB2c!O66*T66)/TB2c!J66</f>
        <v>0.87475179377228529</v>
      </c>
      <c r="J66" s="22">
        <f>(TB2c!S66+TB2c!T66+TB2c!U66+TB2c!V66+TB2c!W66*U66)/TB2c!R66</f>
        <v>0.9365787479240576</v>
      </c>
      <c r="K66" s="682"/>
      <c r="L66" s="15"/>
      <c r="M66" s="1108"/>
      <c r="N66" s="1120">
        <v>0.20078186820005298</v>
      </c>
      <c r="O66" s="1121">
        <v>0.2494293600320816</v>
      </c>
      <c r="P66" s="1121">
        <v>0.42119899392127991</v>
      </c>
      <c r="Q66" s="1121">
        <v>0.50643736124038696</v>
      </c>
      <c r="R66" s="1121">
        <v>0.59570777416229248</v>
      </c>
      <c r="S66" s="1121">
        <v>0.62407505512237549</v>
      </c>
      <c r="T66" s="1121">
        <v>0.69859224557876587</v>
      </c>
      <c r="U66" s="1121">
        <v>0.70086461305618286</v>
      </c>
      <c r="V66" s="1121">
        <v>6.4700059592723846E-2</v>
      </c>
      <c r="W66" s="1121">
        <v>0.14738659560680389</v>
      </c>
      <c r="X66" s="1122">
        <v>0.18008126318454742</v>
      </c>
      <c r="Y66" s="749"/>
      <c r="Z66" s="749"/>
      <c r="AA66" s="2">
        <f>B66*'TB1'!B66+'TB1'!E66*TB2d!E66</f>
        <v>0.23737729677188785</v>
      </c>
      <c r="AB66" s="2">
        <v>0.23868832884969282</v>
      </c>
      <c r="AC66" s="2">
        <f t="shared" si="10"/>
        <v>-1.3110320778049744E-3</v>
      </c>
      <c r="AD66" s="1112"/>
    </row>
    <row r="67" spans="1:30" ht="15.55">
      <c r="A67" s="27">
        <v>1970</v>
      </c>
      <c r="B67" s="326">
        <f>('TB2'!C67+'TB2'!D67+'TB2'!E67+'TB2'!F67+'TB2'!G67*W67)/'TB2'!B67</f>
        <v>0.10869358326811505</v>
      </c>
      <c r="C67" s="525">
        <f>('TB2'!K67+'TB2'!L67+'TB2'!M67+'TB2'!N67+'TB2'!O67*V67)/'TB2'!J67</f>
        <v>6.676755989550745E-2</v>
      </c>
      <c r="D67" s="744">
        <f>('TB2'!S67+'TB2'!T67+'TB2'!U67+'TB2'!V67+'TB2'!W67*X67)/'TB2'!R67</f>
        <v>0.12410522600600706</v>
      </c>
      <c r="E67" s="320">
        <f>(TB2b!C67+TB2b!D67+TB2b!E67+TB2b!F67+TB2b!G67*P67)/TB2b!B67</f>
        <v>0.46583716369520245</v>
      </c>
      <c r="F67" s="26">
        <f>(TB2b!K67+TB2b!L67+TB2b!M67+TB2b!N67+TB2b!O67*Q67)/TB2b!J67</f>
        <v>0.55294584130593583</v>
      </c>
      <c r="G67" s="26">
        <f>(TB2b!S67+TB2b!T67+TB2b!U67+TB2b!V67+TB2b!W67*R67)/TB2b!R67</f>
        <v>0.6927664613854031</v>
      </c>
      <c r="H67" s="26">
        <f>(TB2c!C67+TB2c!D67+TB2c!E67+TB2c!F67+TB2c!G67*S67)/TB2c!B67</f>
        <v>0.7513802996355855</v>
      </c>
      <c r="I67" s="26">
        <f>(TB2c!K67+TB2c!L67+TB2c!M67+TB2c!N67+TB2c!O67*T67)/TB2c!J67</f>
        <v>0.86171227855868493</v>
      </c>
      <c r="J67" s="26">
        <f>(TB2c!S67+TB2c!T67+TB2c!U67+TB2c!V67+TB2c!W67*U67)/TB2c!R67</f>
        <v>0.93021184230538745</v>
      </c>
      <c r="K67" s="683"/>
      <c r="L67" s="15"/>
      <c r="M67" s="1108"/>
      <c r="N67" s="1120">
        <v>0.21084292154624418</v>
      </c>
      <c r="O67" s="1121">
        <v>0.26234829425811768</v>
      </c>
      <c r="P67" s="1121">
        <v>0.44408252835273743</v>
      </c>
      <c r="Q67" s="1121">
        <v>0.54892635345458984</v>
      </c>
      <c r="R67" s="1121">
        <v>0.61802905797958374</v>
      </c>
      <c r="S67" s="1121">
        <v>0.67514216899871826</v>
      </c>
      <c r="T67" s="1121">
        <v>0.67615443468093872</v>
      </c>
      <c r="U67" s="1121">
        <v>0.73616468906402588</v>
      </c>
      <c r="V67" s="1121">
        <v>5.8721397072076797E-2</v>
      </c>
      <c r="W67" s="1121">
        <v>0.15194936096668243</v>
      </c>
      <c r="X67" s="1122">
        <v>0.187445268034935</v>
      </c>
      <c r="Y67" s="749"/>
      <c r="Z67" s="749"/>
      <c r="AA67" s="2">
        <f>B67*'TB1'!B67+'TB1'!E67*TB2d!E67</f>
        <v>0.23043841994600794</v>
      </c>
      <c r="AB67" s="2">
        <v>0.22573929146689378</v>
      </c>
      <c r="AC67" s="2">
        <f t="shared" si="10"/>
        <v>4.6991284791141619E-3</v>
      </c>
      <c r="AD67" s="1112"/>
    </row>
    <row r="68" spans="1:30" ht="15.55">
      <c r="A68" s="19">
        <v>1971</v>
      </c>
      <c r="B68" s="324">
        <f>('TB2'!C68+'TB2'!D68+'TB2'!E68+'TB2'!F68+'TB2'!G68*W68)/'TB2'!B68</f>
        <v>0.11069749927561601</v>
      </c>
      <c r="C68" s="519">
        <f>('TB2'!K68+'TB2'!L68+'TB2'!M68+'TB2'!N68+'TB2'!O68*V68)/'TB2'!J68</f>
        <v>6.4850995258558419E-2</v>
      </c>
      <c r="D68" s="742">
        <f>('TB2'!S68+'TB2'!T68+'TB2'!U68+'TB2'!V68+'TB2'!W68*X68)/'TB2'!R68</f>
        <v>0.12693211834921767</v>
      </c>
      <c r="E68" s="318">
        <f>(TB2b!C68+TB2b!D68+TB2b!E68+TB2b!F68+TB2b!G68*P68)/TB2b!B68</f>
        <v>0.4674507610348253</v>
      </c>
      <c r="F68" s="16">
        <f>(TB2b!K68+TB2b!L68+TB2b!M68+TB2b!N68+TB2b!O68*Q68)/TB2b!J68</f>
        <v>0.55308635817993879</v>
      </c>
      <c r="G68" s="16">
        <f>(TB2b!S68+TB2b!T68+TB2b!U68+TB2b!V68+TB2b!W68*R68)/TB2b!R68</f>
        <v>0.69002040449714719</v>
      </c>
      <c r="H68" s="16">
        <f>(TB2c!C68+TB2c!D68+TB2c!E68+TB2c!F68+TB2c!G68*S68)/TB2c!B68</f>
        <v>0.74589846671726645</v>
      </c>
      <c r="I68" s="16">
        <f>(TB2c!K68+TB2c!L68+TB2c!M68+TB2c!N68+TB2c!O68*T68)/TB2c!J68</f>
        <v>0.8536401008040625</v>
      </c>
      <c r="J68" s="16">
        <f>(TB2c!S68+TB2c!T68+TB2c!U68+TB2c!V68+TB2c!W68*U68)/TB2c!R68</f>
        <v>0.92399027166581871</v>
      </c>
      <c r="K68" s="681"/>
      <c r="L68" s="15"/>
      <c r="M68" s="1108"/>
      <c r="N68" s="1120">
        <v>0.22215523692748765</v>
      </c>
      <c r="O68" s="1121">
        <v>0.27342820167541504</v>
      </c>
      <c r="P68" s="1121">
        <v>0.46501779556274414</v>
      </c>
      <c r="Q68" s="1121">
        <v>0.5469595193862915</v>
      </c>
      <c r="R68" s="1121">
        <v>0.61996191740036011</v>
      </c>
      <c r="S68" s="1121">
        <v>0.63577127456665039</v>
      </c>
      <c r="T68" s="1121">
        <v>0.69182115793228149</v>
      </c>
      <c r="U68" s="1121">
        <v>0.72074109315872192</v>
      </c>
      <c r="V68" s="1121">
        <v>5.9615880250930786E-2</v>
      </c>
      <c r="W68" s="1121">
        <v>0.1557861864566803</v>
      </c>
      <c r="X68" s="1122">
        <v>0.19064819812774658</v>
      </c>
      <c r="Y68" s="749"/>
      <c r="Z68" s="749"/>
      <c r="AA68" s="2">
        <f>B68*'TB1'!B68+'TB1'!E68*TB2d!E68</f>
        <v>0.23330396396828479</v>
      </c>
      <c r="AB68" s="2">
        <v>0.23473274636657931</v>
      </c>
      <c r="AC68" s="2">
        <f t="shared" si="10"/>
        <v>-1.4287823982945258E-3</v>
      </c>
      <c r="AD68" s="1112"/>
    </row>
    <row r="69" spans="1:30" ht="15.55">
      <c r="A69" s="19">
        <v>1972</v>
      </c>
      <c r="B69" s="324">
        <f>('TB2'!C69+'TB2'!D69+'TB2'!E69+'TB2'!F69+'TB2'!G69*W69)/'TB2'!B69</f>
        <v>0.1090922354754086</v>
      </c>
      <c r="C69" s="519">
        <f>('TB2'!K69+'TB2'!L69+'TB2'!M69+'TB2'!N69+'TB2'!O69*V69)/'TB2'!J69</f>
        <v>6.1551183205651991E-2</v>
      </c>
      <c r="D69" s="742">
        <f>('TB2'!S69+'TB2'!T69+'TB2'!U69+'TB2'!V69+'TB2'!W69*X69)/'TB2'!R69</f>
        <v>0.12605983957272771</v>
      </c>
      <c r="E69" s="318">
        <f>(TB2b!C69+TB2b!D69+TB2b!E69+TB2b!F69+TB2b!G69*P69)/TB2b!B69</f>
        <v>0.47240827955390646</v>
      </c>
      <c r="F69" s="16">
        <f>(TB2b!K69+TB2b!L69+TB2b!M69+TB2b!N69+TB2b!O69*Q69)/TB2b!J69</f>
        <v>0.55588235059757718</v>
      </c>
      <c r="G69" s="16">
        <f>(TB2b!S69+TB2b!T69+TB2b!U69+TB2b!V69+TB2b!W69*R69)/TB2b!R69</f>
        <v>0.68384793971765689</v>
      </c>
      <c r="H69" s="16">
        <f>(TB2c!C69+TB2c!D69+TB2c!E69+TB2c!F69+TB2c!G69*S69)/TB2c!B69</f>
        <v>0.73731484685389992</v>
      </c>
      <c r="I69" s="16">
        <f>(TB2c!K69+TB2c!L69+TB2c!M69+TB2c!N69+TB2c!O69*T69)/TB2c!J69</f>
        <v>0.84396205733765872</v>
      </c>
      <c r="J69" s="16">
        <f>(TB2c!S69+TB2c!T69+TB2c!U69+TB2c!V69+TB2c!W69*U69)/TB2c!R69</f>
        <v>0.91720230892897558</v>
      </c>
      <c r="K69" s="681"/>
      <c r="L69" s="15"/>
      <c r="M69" s="1108"/>
      <c r="N69" s="1120">
        <v>0.22779738694968812</v>
      </c>
      <c r="O69" s="1121">
        <v>0.27653270959854126</v>
      </c>
      <c r="P69" s="1121">
        <v>0.47532936930656433</v>
      </c>
      <c r="Q69" s="1121">
        <v>0.57976317405700684</v>
      </c>
      <c r="R69" s="1121">
        <v>0.58950185775756836</v>
      </c>
      <c r="S69" s="1121">
        <v>0.60094326734542847</v>
      </c>
      <c r="T69" s="1121">
        <v>0.66559964418411255</v>
      </c>
      <c r="U69" s="1121">
        <v>0.7259678840637207</v>
      </c>
      <c r="V69" s="1121">
        <v>6.6243082284927368E-2</v>
      </c>
      <c r="W69" s="1121">
        <v>0.15873312950134277</v>
      </c>
      <c r="X69" s="1122">
        <v>0.19169667363166809</v>
      </c>
      <c r="Y69" s="749"/>
      <c r="Z69" s="749"/>
      <c r="AA69" s="2">
        <f>B69*'TB1'!B69+'TB1'!E69*TB2d!E69</f>
        <v>0.23500072546481504</v>
      </c>
      <c r="AB69" s="2">
        <v>0.23596041495113176</v>
      </c>
      <c r="AC69" s="2">
        <f t="shared" si="10"/>
        <v>-9.5968948631672268E-4</v>
      </c>
      <c r="AD69" s="1112"/>
    </row>
    <row r="70" spans="1:30" ht="15.55">
      <c r="A70" s="19">
        <v>1973</v>
      </c>
      <c r="B70" s="324">
        <f>('TB2'!C70+'TB2'!D70+'TB2'!E70+'TB2'!F70+'TB2'!G70*W70)/'TB2'!B70</f>
        <v>0.10981075608199373</v>
      </c>
      <c r="C70" s="519">
        <f>('TB2'!K70+'TB2'!L70+'TB2'!M70+'TB2'!N70+'TB2'!O70*V70)/'TB2'!J70</f>
        <v>5.6257468445601512E-2</v>
      </c>
      <c r="D70" s="742">
        <f>('TB2'!S70+'TB2'!T70+'TB2'!U70+'TB2'!V70+'TB2'!W70*X70)/'TB2'!R70</f>
        <v>0.12897630599097196</v>
      </c>
      <c r="E70" s="318">
        <f>(TB2b!C70+TB2b!D70+TB2b!E70+TB2b!F70+TB2b!G70*P70)/TB2b!B70</f>
        <v>0.46916543384819492</v>
      </c>
      <c r="F70" s="16">
        <f>(TB2b!K70+TB2b!L70+TB2b!M70+TB2b!N70+TB2b!O70*Q70)/TB2b!J70</f>
        <v>0.54777782241058215</v>
      </c>
      <c r="G70" s="16">
        <f>(TB2b!S70+TB2b!T70+TB2b!U70+TB2b!V70+TB2b!W70*R70)/TB2b!R70</f>
        <v>0.66974593509687252</v>
      </c>
      <c r="H70" s="16">
        <f>(TB2c!C70+TB2c!D70+TB2c!E70+TB2c!F70+TB2c!G70*S70)/TB2c!B70</f>
        <v>0.71819603251956743</v>
      </c>
      <c r="I70" s="16">
        <f>(TB2c!K70+TB2c!L70+TB2c!M70+TB2c!N70+TB2c!O70*T70)/TB2c!J70</f>
        <v>0.8245724550599105</v>
      </c>
      <c r="J70" s="16">
        <f>(TB2c!S70+TB2c!T70+TB2c!U70+TB2c!V70+TB2c!W70*U70)/TB2c!R70</f>
        <v>0.90383596422073731</v>
      </c>
      <c r="K70" s="681"/>
      <c r="L70" s="15"/>
      <c r="M70" s="1108"/>
      <c r="N70" s="1120">
        <v>0.23254534927712114</v>
      </c>
      <c r="O70" s="1121">
        <v>0.28377446532249451</v>
      </c>
      <c r="P70" s="1121">
        <v>0.48651540279388428</v>
      </c>
      <c r="Q70" s="1121">
        <v>0.58386856317520142</v>
      </c>
      <c r="R70" s="1121">
        <v>0.60312432050704956</v>
      </c>
      <c r="S70" s="1121">
        <v>0.60456281900405884</v>
      </c>
      <c r="T70" s="1121">
        <v>0.68183434009552002</v>
      </c>
      <c r="U70" s="1121">
        <v>0.72816205024719238</v>
      </c>
      <c r="V70" s="1121">
        <v>6.1454489827156067E-2</v>
      </c>
      <c r="W70" s="1121">
        <v>0.16386552155017853</v>
      </c>
      <c r="X70" s="1122">
        <v>0.19989576935768127</v>
      </c>
      <c r="Y70" s="749"/>
      <c r="Z70" s="749"/>
      <c r="AA70" s="2">
        <f>B70*'TB1'!B70+'TB1'!E70*TB2d!E70</f>
        <v>0.23434557806358583</v>
      </c>
      <c r="AB70" s="2">
        <v>0.23699368690567438</v>
      </c>
      <c r="AC70" s="2">
        <f t="shared" si="10"/>
        <v>-2.6481088420885479E-3</v>
      </c>
      <c r="AD70" s="1112"/>
    </row>
    <row r="71" spans="1:30" ht="15.55">
      <c r="A71" s="19">
        <v>1974</v>
      </c>
      <c r="B71" s="324">
        <f>('TB2'!C71+'TB2'!D71+'TB2'!E71+'TB2'!F71+'TB2'!G71*W71)/'TB2'!B71</f>
        <v>0.11352087609036197</v>
      </c>
      <c r="C71" s="519">
        <f>('TB2'!K71+'TB2'!L71+'TB2'!M71+'TB2'!N71+'TB2'!O71*V71)/'TB2'!J71</f>
        <v>5.6551638244566535E-2</v>
      </c>
      <c r="D71" s="742">
        <f>('TB2'!S71+'TB2'!T71+'TB2'!U71+'TB2'!V71+'TB2'!W71*X71)/'TB2'!R71</f>
        <v>0.13398759222513465</v>
      </c>
      <c r="E71" s="318">
        <f>(TB2b!C71+TB2b!D71+TB2b!E71+TB2b!F71+TB2b!G71*P71)/TB2b!B71</f>
        <v>0.45638217719833635</v>
      </c>
      <c r="F71" s="16">
        <f>(TB2b!K71+TB2b!L71+TB2b!M71+TB2b!N71+TB2b!O71*Q71)/TB2b!J71</f>
        <v>0.53080454020273837</v>
      </c>
      <c r="G71" s="16">
        <f>(TB2b!S71+TB2b!T71+TB2b!U71+TB2b!V71+TB2b!W71*R71)/TB2b!R71</f>
        <v>0.64553385777508177</v>
      </c>
      <c r="H71" s="16">
        <f>(TB2c!C71+TB2c!D71+TB2c!E71+TB2c!F71+TB2c!G71*S71)/TB2c!B71</f>
        <v>0.69223091457972497</v>
      </c>
      <c r="I71" s="16">
        <f>(TB2c!K71+TB2c!L71+TB2c!M71+TB2c!N71+TB2c!O71*T71)/TB2c!J71</f>
        <v>0.79759293532122544</v>
      </c>
      <c r="J71" s="16">
        <f>(TB2c!S71+TB2c!T71+TB2c!U71+TB2c!V71+TB2c!W71*U71)/TB2c!R71</f>
        <v>0.88215004826949917</v>
      </c>
      <c r="K71" s="681"/>
      <c r="L71" s="15"/>
      <c r="M71" s="1108"/>
      <c r="N71" s="1120">
        <v>0.23392349330664258</v>
      </c>
      <c r="O71" s="1121">
        <v>0.28384339809417725</v>
      </c>
      <c r="P71" s="1121">
        <v>0.46229124069213867</v>
      </c>
      <c r="Q71" s="1121">
        <v>0.54710280895233154</v>
      </c>
      <c r="R71" s="1121">
        <v>0.59679716825485229</v>
      </c>
      <c r="S71" s="1121">
        <v>0.63219380378723145</v>
      </c>
      <c r="T71" s="1121">
        <v>0.65857410430908203</v>
      </c>
      <c r="U71" s="1121">
        <v>0.74306881427764893</v>
      </c>
      <c r="V71" s="1121">
        <v>6.8394452333450317E-2</v>
      </c>
      <c r="W71" s="1121">
        <v>0.17239142954349518</v>
      </c>
      <c r="X71" s="1122">
        <v>0.20865628123283386</v>
      </c>
      <c r="Y71" s="749"/>
      <c r="Z71" s="749"/>
      <c r="AA71" s="2">
        <f>B71*'TB1'!B71+'TB1'!E71*TB2d!E71</f>
        <v>0.2309289881348125</v>
      </c>
      <c r="AB71" s="2">
        <v>0.2295107239619284</v>
      </c>
      <c r="AC71" s="2">
        <f t="shared" si="10"/>
        <v>1.4182641728840983E-3</v>
      </c>
      <c r="AD71" s="1112"/>
    </row>
    <row r="72" spans="1:30" ht="15.55">
      <c r="A72" s="19">
        <v>1975</v>
      </c>
      <c r="B72" s="324">
        <f>('TB2'!C72+'TB2'!D72+'TB2'!E72+'TB2'!F72+'TB2'!G72*W72)/'TB2'!B72</f>
        <v>0.11606786798543378</v>
      </c>
      <c r="C72" s="519">
        <f>('TB2'!K72+'TB2'!L72+'TB2'!M72+'TB2'!N72+'TB2'!O72*V72)/'TB2'!J72</f>
        <v>5.9201397240238429E-2</v>
      </c>
      <c r="D72" s="742">
        <f>('TB2'!S72+'TB2'!T72+'TB2'!U72+'TB2'!V72+'TB2'!W72*X72)/'TB2'!R72</f>
        <v>0.13591491597082914</v>
      </c>
      <c r="E72" s="318">
        <f>(TB2b!C72+TB2b!D72+TB2b!E72+TB2b!F72+TB2b!G72*P72)/TB2b!B72</f>
        <v>0.4620744564959387</v>
      </c>
      <c r="F72" s="16">
        <f>(TB2b!K72+TB2b!L72+TB2b!M72+TB2b!N72+TB2b!O72*Q72)/TB2b!J72</f>
        <v>0.53379624328099196</v>
      </c>
      <c r="G72" s="16">
        <f>(TB2b!S72+TB2b!T72+TB2b!U72+TB2b!V72+TB2b!W72*R72)/TB2b!R72</f>
        <v>0.63957736233134632</v>
      </c>
      <c r="H72" s="16">
        <f>(TB2c!C72+TB2c!D72+TB2c!E72+TB2c!F72+TB2c!G72*S72)/TB2c!B72</f>
        <v>0.68347894940795484</v>
      </c>
      <c r="I72" s="16">
        <f>(TB2c!K72+TB2c!L72+TB2c!M72+TB2c!N72+TB2c!O72*T72)/TB2c!J72</f>
        <v>0.78283896802291031</v>
      </c>
      <c r="J72" s="16">
        <f>(TB2c!S72+TB2c!T72+TB2c!U72+TB2c!V72+TB2c!W72*U72)/TB2c!R72</f>
        <v>0.86690556957128007</v>
      </c>
      <c r="K72" s="681"/>
      <c r="L72" s="15"/>
      <c r="M72" s="1108"/>
      <c r="N72" s="1120">
        <v>0.25688975693361221</v>
      </c>
      <c r="O72" s="1121">
        <v>0.30412295460700989</v>
      </c>
      <c r="P72" s="1121">
        <v>0.50105106830596924</v>
      </c>
      <c r="Q72" s="1121">
        <v>0.58598452806472778</v>
      </c>
      <c r="R72" s="1121">
        <v>0.63520044088363647</v>
      </c>
      <c r="S72" s="1121">
        <v>0.64345592260360718</v>
      </c>
      <c r="T72" s="1121">
        <v>0.79100948572158813</v>
      </c>
      <c r="U72" s="1121">
        <v>0.71937471628189087</v>
      </c>
      <c r="V72" s="1121">
        <v>8.3111189305782318E-2</v>
      </c>
      <c r="W72" s="1121">
        <v>0.18428204953670502</v>
      </c>
      <c r="X72" s="1122">
        <v>0.2168421745300293</v>
      </c>
      <c r="Y72" s="749"/>
      <c r="Z72" s="749"/>
      <c r="AA72" s="2">
        <f>B72*'TB1'!B72+'TB1'!E72*TB2d!E72</f>
        <v>0.23465690347327067</v>
      </c>
      <c r="AB72" s="2">
        <v>0.23535361999535939</v>
      </c>
      <c r="AC72" s="2">
        <f t="shared" si="10"/>
        <v>-6.9671652208871948E-4</v>
      </c>
      <c r="AD72" s="1112"/>
    </row>
    <row r="73" spans="1:30" ht="15.55">
      <c r="A73" s="19">
        <v>1976</v>
      </c>
      <c r="B73" s="324">
        <f>('TB2'!C73+'TB2'!D73+'TB2'!E73+'TB2'!F73+'TB2'!G73*W73)/'TB2'!B73</f>
        <v>0.11856457016353932</v>
      </c>
      <c r="C73" s="519">
        <f>('TB2'!K73+'TB2'!L73+'TB2'!M73+'TB2'!N73+'TB2'!O73*V73)/'TB2'!J73</f>
        <v>5.6736983417478695E-2</v>
      </c>
      <c r="D73" s="742">
        <f>('TB2'!S73+'TB2'!T73+'TB2'!U73+'TB2'!V73+'TB2'!W73*X73)/'TB2'!R73</f>
        <v>0.13999595052832783</v>
      </c>
      <c r="E73" s="318">
        <f>(TB2b!C73+TB2b!D73+TB2b!E73+TB2b!F73+TB2b!G73*P73)/TB2b!B73</f>
        <v>0.46857270508152093</v>
      </c>
      <c r="F73" s="16">
        <f>(TB2b!K73+TB2b!L73+TB2b!M73+TB2b!N73+TB2b!O73*Q73)/TB2b!J73</f>
        <v>0.54049065080278047</v>
      </c>
      <c r="G73" s="16">
        <f>(TB2b!S73+TB2b!T73+TB2b!U73+TB2b!V73+TB2b!W73*R73)/TB2b!R73</f>
        <v>0.64717220847414292</v>
      </c>
      <c r="H73" s="16">
        <f>(TB2c!C73+TB2c!D73+TB2c!E73+TB2c!F73+TB2c!G73*S73)/TB2c!B73</f>
        <v>0.69084749230349318</v>
      </c>
      <c r="I73" s="16">
        <f>(TB2c!K73+TB2c!L73+TB2c!M73+TB2c!N73+TB2c!O73*T73)/TB2c!J73</f>
        <v>0.78814959238940963</v>
      </c>
      <c r="J73" s="16">
        <f>(TB2c!S73+TB2c!T73+TB2c!U73+TB2c!V73+TB2c!W73*U73)/TB2c!R73</f>
        <v>0.87314491037174324</v>
      </c>
      <c r="K73" s="681"/>
      <c r="L73" s="15"/>
      <c r="M73" s="1108"/>
      <c r="N73" s="1120">
        <v>0.26451862950377275</v>
      </c>
      <c r="O73" s="1121">
        <v>0.31321835517883301</v>
      </c>
      <c r="P73" s="1121">
        <v>0.49950447678565979</v>
      </c>
      <c r="Q73" s="1121">
        <v>0.57788878679275513</v>
      </c>
      <c r="R73" s="1121">
        <v>0.6016920804977417</v>
      </c>
      <c r="S73" s="1121">
        <v>0.61272978782653809</v>
      </c>
      <c r="T73" s="1121">
        <v>0.67338055372238159</v>
      </c>
      <c r="U73" s="1121">
        <v>0.77080833911895752</v>
      </c>
      <c r="V73" s="1121">
        <v>8.3958551287651062E-2</v>
      </c>
      <c r="W73" s="1121">
        <v>0.19681885838508606</v>
      </c>
      <c r="X73" s="1122">
        <v>0.23328651487827301</v>
      </c>
      <c r="Y73" s="749"/>
      <c r="Z73" s="749"/>
      <c r="AA73" s="2">
        <f>B73*'TB1'!B73+'TB1'!E73*TB2d!E73</f>
        <v>0.23893125924466785</v>
      </c>
      <c r="AB73" s="2">
        <v>0.24036169824793496</v>
      </c>
      <c r="AC73" s="2">
        <f t="shared" si="10"/>
        <v>-1.4304390032671144E-3</v>
      </c>
      <c r="AD73" s="1112"/>
    </row>
    <row r="74" spans="1:30" ht="15.55">
      <c r="A74" s="19">
        <v>1977</v>
      </c>
      <c r="B74" s="324">
        <f>('TB2'!C74+'TB2'!D74+'TB2'!E74+'TB2'!F74+'TB2'!G74*W74)/'TB2'!B74</f>
        <v>0.11770766611716973</v>
      </c>
      <c r="C74" s="519">
        <f>('TB2'!K74+'TB2'!L74+'TB2'!M74+'TB2'!N74+'TB2'!O74*V74)/'TB2'!J74</f>
        <v>5.4764341612018957E-2</v>
      </c>
      <c r="D74" s="742">
        <f>('TB2'!S74+'TB2'!T74+'TB2'!U74+'TB2'!V74+'TB2'!W74*X74)/'TB2'!R74</f>
        <v>0.139661651630788</v>
      </c>
      <c r="E74" s="318">
        <f>(TB2b!C74+TB2b!D74+TB2b!E74+TB2b!F74+TB2b!G74*P74)/TB2b!B74</f>
        <v>0.47375434751555112</v>
      </c>
      <c r="F74" s="16">
        <f>(TB2b!K74+TB2b!L74+TB2b!M74+TB2b!N74+TB2b!O74*Q74)/TB2b!J74</f>
        <v>0.54616332567346493</v>
      </c>
      <c r="G74" s="16">
        <f>(TB2b!S74+TB2b!T74+TB2b!U74+TB2b!V74+TB2b!W74*R74)/TB2b!R74</f>
        <v>0.6506375245921987</v>
      </c>
      <c r="H74" s="16">
        <f>(TB2c!C74+TB2c!D74+TB2c!E74+TB2c!F74+TB2c!G74*S74)/TB2c!B74</f>
        <v>0.69305303823480524</v>
      </c>
      <c r="I74" s="16">
        <f>(TB2c!K74+TB2c!L74+TB2c!M74+TB2c!N74+TB2c!O74*T74)/TB2c!J74</f>
        <v>0.79089733101703452</v>
      </c>
      <c r="J74" s="16">
        <f>(TB2c!S74+TB2c!T74+TB2c!U74+TB2c!V74+TB2c!W74*U74)/TB2c!R74</f>
        <v>0.87599422692277784</v>
      </c>
      <c r="K74" s="681"/>
      <c r="L74" s="15"/>
      <c r="M74" s="1108"/>
      <c r="N74" s="1120">
        <v>0.27183224783992116</v>
      </c>
      <c r="O74" s="1121">
        <v>0.31926560401916504</v>
      </c>
      <c r="P74" s="1121">
        <v>0.50325733423233032</v>
      </c>
      <c r="Q74" s="1121">
        <v>0.57792222499847412</v>
      </c>
      <c r="R74" s="1121">
        <v>0.60408979654312134</v>
      </c>
      <c r="S74" s="1121">
        <v>0.61380594968795776</v>
      </c>
      <c r="T74" s="1121">
        <v>0.68414336442947388</v>
      </c>
      <c r="U74" s="1121">
        <v>0.72848629951477051</v>
      </c>
      <c r="V74" s="1121">
        <v>9.192647784948349E-2</v>
      </c>
      <c r="W74" s="1121">
        <v>0.20454885065555573</v>
      </c>
      <c r="X74" s="1122">
        <v>0.24052123725414276</v>
      </c>
      <c r="Y74" s="749"/>
      <c r="Z74" s="749"/>
      <c r="AA74" s="2">
        <f>B74*'TB1'!B74+'TB1'!E74*TB2d!E74</f>
        <v>0.24101782302778085</v>
      </c>
      <c r="AB74" s="2">
        <v>0.24374427218182465</v>
      </c>
      <c r="AC74" s="2">
        <f t="shared" si="10"/>
        <v>-2.7264491540437974E-3</v>
      </c>
      <c r="AD74" s="1112"/>
    </row>
    <row r="75" spans="1:30" ht="15.55">
      <c r="A75" s="19">
        <v>1978</v>
      </c>
      <c r="B75" s="324">
        <f>('TB2'!C75+'TB2'!D75+'TB2'!E75+'TB2'!F75+'TB2'!G75*W75)/'TB2'!B75</f>
        <v>0.11818662171399272</v>
      </c>
      <c r="C75" s="519">
        <f>('TB2'!K75+'TB2'!L75+'TB2'!M75+'TB2'!N75+'TB2'!O75*V75)/'TB2'!J75</f>
        <v>5.3490514238928137E-2</v>
      </c>
      <c r="D75" s="742">
        <f>('TB2'!S75+'TB2'!T75+'TB2'!U75+'TB2'!V75+'TB2'!W75*X75)/'TB2'!R75</f>
        <v>0.14041023101947248</v>
      </c>
      <c r="E75" s="318">
        <f>(TB2b!C75+TB2b!D75+TB2b!E75+TB2b!F75+TB2b!G75*P75)/TB2b!B75</f>
        <v>0.46968986303425714</v>
      </c>
      <c r="F75" s="16">
        <f>(TB2b!K75+TB2b!L75+TB2b!M75+TB2b!N75+TB2b!O75*Q75)/TB2b!J75</f>
        <v>0.53892522647068419</v>
      </c>
      <c r="G75" s="16">
        <f>(TB2b!S75+TB2b!T75+TB2b!U75+TB2b!V75+TB2b!W75*R75)/TB2b!R75</f>
        <v>0.63814689627835852</v>
      </c>
      <c r="H75" s="16">
        <f>(TB2c!C75+TB2c!D75+TB2c!E75+TB2c!F75+TB2c!G75*S75)/TB2c!B75</f>
        <v>0.68191797286394529</v>
      </c>
      <c r="I75" s="16">
        <f>(TB2c!K75+TB2c!L75+TB2c!M75+TB2c!N75+TB2c!O75*T75)/TB2c!J75</f>
        <v>0.77744236215421569</v>
      </c>
      <c r="J75" s="16">
        <f>(TB2c!S75+TB2c!T75+TB2c!U75+TB2c!V75+TB2c!W75*U75)/TB2c!R75</f>
        <v>0.86256277186485342</v>
      </c>
      <c r="K75" s="681"/>
      <c r="L75" s="15"/>
      <c r="M75" s="1108"/>
      <c r="N75" s="1120">
        <v>0.2905426353262433</v>
      </c>
      <c r="O75" s="1121">
        <v>0.33963152766227722</v>
      </c>
      <c r="P75" s="1121">
        <v>0.52464759349822998</v>
      </c>
      <c r="Q75" s="1121">
        <v>0.59700596332550049</v>
      </c>
      <c r="R75" s="1121">
        <v>0.62174844741821289</v>
      </c>
      <c r="S75" s="1121">
        <v>0.62791460752487183</v>
      </c>
      <c r="T75" s="1121">
        <v>0.67996430397033691</v>
      </c>
      <c r="U75" s="1121">
        <v>0.75404977798461914</v>
      </c>
      <c r="V75" s="1121">
        <v>9.5592081546783447E-2</v>
      </c>
      <c r="W75" s="1121">
        <v>0.21982109546661377</v>
      </c>
      <c r="X75" s="1122">
        <v>0.25916117429733276</v>
      </c>
      <c r="Y75" s="749"/>
      <c r="Z75" s="749"/>
      <c r="AA75" s="2">
        <f>B75*'TB1'!B75+'TB1'!E75*TB2d!E75</f>
        <v>0.24000755700597026</v>
      </c>
      <c r="AB75" s="2">
        <v>0.24208495017546744</v>
      </c>
      <c r="AC75" s="2">
        <f t="shared" ref="AC75:AC113" si="14">AA75-AB75</f>
        <v>-2.077393169497177E-3</v>
      </c>
      <c r="AD75" s="1112"/>
    </row>
    <row r="76" spans="1:30" ht="15.55">
      <c r="A76" s="23">
        <v>1979</v>
      </c>
      <c r="B76" s="325">
        <f>('TB2'!C76+'TB2'!D76+'TB2'!E76+'TB2'!F76+'TB2'!G76*W76)/'TB2'!B76</f>
        <v>0.11406141172808816</v>
      </c>
      <c r="C76" s="523">
        <f>('TB2'!K76+'TB2'!L76+'TB2'!M76+'TB2'!N76+'TB2'!O76*V76)/'TB2'!J76</f>
        <v>5.1248625930756506E-2</v>
      </c>
      <c r="D76" s="743">
        <f>('TB2'!S76+'TB2'!T76+'TB2'!U76+'TB2'!V76+'TB2'!W76*X76)/'TB2'!R76</f>
        <v>0.13590557524154748</v>
      </c>
      <c r="E76" s="319">
        <f>(TB2b!C76+TB2b!D76+TB2b!E76+TB2b!F76+TB2b!G76*P76)/TB2b!B76</f>
        <v>0.45783701390449461</v>
      </c>
      <c r="F76" s="22">
        <f>(TB2b!K76+TB2b!L76+TB2b!M76+TB2b!N76+TB2b!O76*Q76)/TB2b!J76</f>
        <v>0.5250652029057773</v>
      </c>
      <c r="G76" s="22">
        <f>(TB2b!S76+TB2b!T76+TB2b!U76+TB2b!V76+TB2b!W76*R76)/TB2b!R76</f>
        <v>0.62611809397006479</v>
      </c>
      <c r="H76" s="22">
        <f>(TB2c!C76+TB2c!D76+TB2c!E76+TB2c!F76+TB2c!G76*S76)/TB2c!B76</f>
        <v>0.66811093432638347</v>
      </c>
      <c r="I76" s="22">
        <f>(TB2c!K76+TB2c!L76+TB2c!M76+TB2c!N76+TB2c!O76*T76)/TB2c!J76</f>
        <v>0.76097746280438205</v>
      </c>
      <c r="J76" s="22">
        <f>(TB2c!S76+TB2c!T76+TB2c!U76+TB2c!V76+TB2c!W76*U76)/TB2c!R76</f>
        <v>0.84783887027073634</v>
      </c>
      <c r="K76" s="682"/>
      <c r="L76" s="15"/>
      <c r="M76" s="1108"/>
      <c r="N76" s="1120">
        <v>0.2869178863396401</v>
      </c>
      <c r="O76" s="1121">
        <v>0.33465996384620667</v>
      </c>
      <c r="P76" s="1121">
        <v>0.51711630821228027</v>
      </c>
      <c r="Q76" s="1121">
        <v>0.59141731262207031</v>
      </c>
      <c r="R76" s="1121">
        <v>0.62191277742385864</v>
      </c>
      <c r="S76" s="1121">
        <v>0.62718814611434937</v>
      </c>
      <c r="T76" s="1121">
        <v>0.70328295230865479</v>
      </c>
      <c r="U76" s="1121">
        <v>0.78325420618057251</v>
      </c>
      <c r="V76" s="1121">
        <v>9.2455722391605377E-2</v>
      </c>
      <c r="W76" s="1121">
        <v>0.21403385698795319</v>
      </c>
      <c r="X76" s="1122">
        <v>0.25231847167015076</v>
      </c>
      <c r="Y76" s="749"/>
      <c r="Z76" s="749"/>
      <c r="AA76" s="2">
        <f>B76*'TB1'!B76+'TB1'!E76*TB2d!E76</f>
        <v>0.23356210830520424</v>
      </c>
      <c r="AB76" s="2">
        <v>0.23432910536747353</v>
      </c>
      <c r="AC76" s="2">
        <f t="shared" si="14"/>
        <v>-7.6699706226929232E-4</v>
      </c>
      <c r="AD76" s="1112"/>
    </row>
    <row r="77" spans="1:30" ht="15.55">
      <c r="A77" s="27">
        <v>1980</v>
      </c>
      <c r="B77" s="326">
        <f>('TB2'!C77+'TB2'!D77+'TB2'!E77+'TB2'!F77+'TB2'!G77*W77)/'TB2'!B77</f>
        <v>0.11561910706341509</v>
      </c>
      <c r="C77" s="525">
        <f>('TB2'!K77+'TB2'!L77+'TB2'!M77+'TB2'!N77+'TB2'!O77*V77)/'TB2'!J77</f>
        <v>5.0943154234922614E-2</v>
      </c>
      <c r="D77" s="744">
        <f>('TB2'!S77+'TB2'!T77+'TB2'!U77+'TB2'!V77+'TB2'!W77*X77)/'TB2'!R77</f>
        <v>0.13776575706369984</v>
      </c>
      <c r="E77" s="320">
        <f>(TB2b!C77+TB2b!D77+TB2b!E77+TB2b!F77+TB2b!G77*P77)/TB2b!B77</f>
        <v>0.43561955106642791</v>
      </c>
      <c r="F77" s="26">
        <f>(TB2b!K77+TB2b!L77+TB2b!M77+TB2b!N77+TB2b!O77*Q77)/TB2b!J77</f>
        <v>0.49986228074678324</v>
      </c>
      <c r="G77" s="26">
        <f>(TB2b!S77+TB2b!T77+TB2b!U77+TB2b!V77+TB2b!W77*R77)/TB2b!R77</f>
        <v>0.59306348109495344</v>
      </c>
      <c r="H77" s="26">
        <f>(TB2c!C77+TB2c!D77+TB2c!E77+TB2c!F77+TB2c!G77*S77)/TB2c!B77</f>
        <v>0.63296601708647104</v>
      </c>
      <c r="I77" s="26">
        <f>(TB2c!K77+TB2c!L77+TB2c!M77+TB2c!N77+TB2c!O77*T77)/TB2c!J77</f>
        <v>0.72406161137761016</v>
      </c>
      <c r="J77" s="26">
        <f>(TB2c!S77+TB2c!T77+TB2c!U77+TB2c!V77+TB2c!W77*U77)/TB2c!R77</f>
        <v>0.80742255221077974</v>
      </c>
      <c r="K77" s="683"/>
      <c r="L77" s="15"/>
      <c r="M77" s="1108"/>
      <c r="N77" s="1120">
        <v>0.27795863720834918</v>
      </c>
      <c r="O77" s="1121">
        <v>0.32147976756095886</v>
      </c>
      <c r="P77" s="1121">
        <v>0.49170488119125366</v>
      </c>
      <c r="Q77" s="1121">
        <v>0.56299066543579102</v>
      </c>
      <c r="R77" s="1121">
        <v>0.61300086975097656</v>
      </c>
      <c r="S77" s="1121">
        <v>0.63712787628173828</v>
      </c>
      <c r="T77" s="1121">
        <v>0.70844298601150513</v>
      </c>
      <c r="U77" s="1121">
        <v>0.80902940034866333</v>
      </c>
      <c r="V77" s="1121">
        <v>9.2549905180931091E-2</v>
      </c>
      <c r="W77" s="1121">
        <v>0.20780614018440247</v>
      </c>
      <c r="X77" s="1122">
        <v>0.24275834858417511</v>
      </c>
      <c r="Y77" s="749"/>
      <c r="Z77" s="749"/>
      <c r="AA77" s="2">
        <f>B77*'TB1'!B77+'TB1'!E77*TB2d!E77</f>
        <v>0.2247695251577766</v>
      </c>
      <c r="AB77" s="2">
        <v>0.22593311496149357</v>
      </c>
      <c r="AC77" s="2">
        <f t="shared" si="14"/>
        <v>-1.1635898037169745E-3</v>
      </c>
      <c r="AD77" s="1112"/>
    </row>
    <row r="78" spans="1:30" ht="15.55">
      <c r="A78" s="19">
        <v>1981</v>
      </c>
      <c r="B78" s="324">
        <f>('TB2'!C78+'TB2'!D78+'TB2'!E78+'TB2'!F78+'TB2'!G78*W78)/'TB2'!B78</f>
        <v>0.12282094638081309</v>
      </c>
      <c r="C78" s="519">
        <f>('TB2'!K78+'TB2'!L78+'TB2'!M78+'TB2'!N78+'TB2'!O78*V78)/'TB2'!J78</f>
        <v>5.553214174547709E-2</v>
      </c>
      <c r="D78" s="742">
        <f>('TB2'!S78+'TB2'!T78+'TB2'!U78+'TB2'!V78+'TB2'!W78*X78)/'TB2'!R78</f>
        <v>0.14536643089671514</v>
      </c>
      <c r="E78" s="318">
        <f>(TB2b!C78+TB2b!D78+TB2b!E78+TB2b!F78+TB2b!G78*P78)/TB2b!B78</f>
        <v>0.44680391914101586</v>
      </c>
      <c r="F78" s="16">
        <f>(TB2b!K78+TB2b!L78+TB2b!M78+TB2b!N78+TB2b!O78*Q78)/TB2b!J78</f>
        <v>0.51097481866523431</v>
      </c>
      <c r="G78" s="16">
        <f>(TB2b!S78+TB2b!T78+TB2b!U78+TB2b!V78+TB2b!W78*R78)/TB2b!R78</f>
        <v>0.59969605103119239</v>
      </c>
      <c r="H78" s="16">
        <f>(TB2c!C78+TB2c!D78+TB2c!E78+TB2c!F78+TB2c!G78*S78)/TB2c!B78</f>
        <v>0.63991558943488336</v>
      </c>
      <c r="I78" s="16">
        <f>(TB2c!K78+TB2c!L78+TB2c!M78+TB2c!N78+TB2c!O78*T78)/TB2c!J78</f>
        <v>0.72801708628868567</v>
      </c>
      <c r="J78" s="16">
        <f>(TB2c!S78+TB2c!T78+TB2c!U78+TB2c!V78+TB2c!W78*U78)/TB2c!R78</f>
        <v>0.80792472647211577</v>
      </c>
      <c r="K78" s="681"/>
      <c r="L78" s="15"/>
      <c r="M78" s="1108"/>
      <c r="N78" s="1120">
        <v>0.29547362962306134</v>
      </c>
      <c r="O78" s="1121">
        <v>0.33944505453109741</v>
      </c>
      <c r="P78" s="1121">
        <v>0.5153738260269165</v>
      </c>
      <c r="Q78" s="1121">
        <v>0.59381967782974243</v>
      </c>
      <c r="R78" s="1121">
        <v>0.63133484125137329</v>
      </c>
      <c r="S78" s="1121">
        <v>0.66581642627716064</v>
      </c>
      <c r="T78" s="1121">
        <v>0.74992066621780396</v>
      </c>
      <c r="U78" s="1121">
        <v>0.83013713359832764</v>
      </c>
      <c r="V78" s="1121">
        <v>9.7692817449569702E-2</v>
      </c>
      <c r="W78" s="1121">
        <v>0.21998293697834015</v>
      </c>
      <c r="X78" s="1122">
        <v>0.25563549995422363</v>
      </c>
      <c r="Y78" s="749"/>
      <c r="Z78" s="749"/>
      <c r="AA78" s="2">
        <f>B78*'TB1'!B78+'TB1'!E78*TB2d!E78</f>
        <v>0.23450209931693788</v>
      </c>
      <c r="AB78" s="2">
        <v>0.23537868961650601</v>
      </c>
      <c r="AC78" s="2">
        <f t="shared" si="14"/>
        <v>-8.7659029956813073E-4</v>
      </c>
      <c r="AD78" s="1112"/>
    </row>
    <row r="79" spans="1:30" ht="15.55">
      <c r="A79" s="19">
        <v>1982</v>
      </c>
      <c r="B79" s="324">
        <f>('TB2'!C79+'TB2'!D79+'TB2'!E79+'TB2'!F79+'TB2'!G79*W79)/'TB2'!B79</f>
        <v>0.12634829942471268</v>
      </c>
      <c r="C79" s="519">
        <f>('TB2'!K79+'TB2'!L79+'TB2'!M79+'TB2'!N79+'TB2'!O79*V79)/'TB2'!J79</f>
        <v>5.4904342299079992E-2</v>
      </c>
      <c r="D79" s="742">
        <f>('TB2'!S79+'TB2'!T79+'TB2'!U79+'TB2'!V79+'TB2'!W79*X79)/'TB2'!R79</f>
        <v>0.14991049514190427</v>
      </c>
      <c r="E79" s="318">
        <f>(TB2b!C79+TB2b!D79+TB2b!E79+TB2b!F79+TB2b!G79*P79)/TB2b!B79</f>
        <v>0.43172927287951246</v>
      </c>
      <c r="F79" s="16">
        <f>(TB2b!K79+TB2b!L79+TB2b!M79+TB2b!N79+TB2b!O79*Q79)/TB2b!J79</f>
        <v>0.49598691803063727</v>
      </c>
      <c r="G79" s="16">
        <f>(TB2b!S79+TB2b!T79+TB2b!U79+TB2b!V79+TB2b!W79*R79)/TB2b!R79</f>
        <v>0.58458187232598358</v>
      </c>
      <c r="H79" s="16">
        <f>(TB2c!C79+TB2c!D79+TB2c!E79+TB2c!F79+TB2c!G79*S79)/TB2c!B79</f>
        <v>0.61597387988391794</v>
      </c>
      <c r="I79" s="16">
        <f>(TB2c!K79+TB2c!L79+TB2c!M79+TB2c!N79+TB2c!O79*T79)/TB2c!J79</f>
        <v>0.70369802699932049</v>
      </c>
      <c r="J79" s="16">
        <f>(TB2c!S79+TB2c!T79+TB2c!U79+TB2c!V79+TB2c!W79*U79)/TB2c!R79</f>
        <v>0.78300976692272706</v>
      </c>
      <c r="K79" s="681"/>
      <c r="L79" s="15"/>
      <c r="M79" s="1108"/>
      <c r="N79" s="1120">
        <v>0.29512390304835351</v>
      </c>
      <c r="O79" s="1121">
        <v>0.33488139510154724</v>
      </c>
      <c r="P79" s="1121">
        <v>0.50407791137695313</v>
      </c>
      <c r="Q79" s="1121">
        <v>0.58436793088912964</v>
      </c>
      <c r="R79" s="1121">
        <v>0.66543698310852051</v>
      </c>
      <c r="S79" s="1121">
        <v>0.69949537515640259</v>
      </c>
      <c r="T79" s="1121">
        <v>0.79997438192367554</v>
      </c>
      <c r="U79" s="1121">
        <v>0.80975925922393799</v>
      </c>
      <c r="V79" s="1121">
        <v>0.10169513523578644</v>
      </c>
      <c r="W79" s="1121">
        <v>0.21759384870529175</v>
      </c>
      <c r="X79" s="1122">
        <v>0.24942180514335632</v>
      </c>
      <c r="Y79" s="749"/>
      <c r="Z79" s="749"/>
      <c r="AA79" s="2">
        <f>B79*'TB1'!B79+'TB1'!E79*TB2d!E79</f>
        <v>0.23201104935378089</v>
      </c>
      <c r="AB79" s="2">
        <v>0.23311430152702417</v>
      </c>
      <c r="AC79" s="2">
        <f t="shared" si="14"/>
        <v>-1.1032521732432798E-3</v>
      </c>
      <c r="AD79" s="1112"/>
    </row>
    <row r="80" spans="1:30" ht="15.55">
      <c r="A80" s="19">
        <v>1983</v>
      </c>
      <c r="B80" s="324">
        <f>('TB2'!C80+'TB2'!D80+'TB2'!E80+'TB2'!F80+'TB2'!G80*W80)/'TB2'!B80</f>
        <v>0.13242455584456228</v>
      </c>
      <c r="C80" s="519">
        <f>('TB2'!K80+'TB2'!L80+'TB2'!M80+'TB2'!N80+'TB2'!O80*V80)/'TB2'!J80</f>
        <v>5.4984535491235879E-2</v>
      </c>
      <c r="D80" s="742">
        <f>('TB2'!S80+'TB2'!T80+'TB2'!U80+'TB2'!V80+'TB2'!W80*X80)/'TB2'!R80</f>
        <v>0.15705069124925197</v>
      </c>
      <c r="E80" s="318">
        <f>(TB2b!C80+TB2b!D80+TB2b!E80+TB2b!F80+TB2b!G80*P80)/TB2b!B80</f>
        <v>0.43819049621384665</v>
      </c>
      <c r="F80" s="16">
        <f>(TB2b!K80+TB2b!L80+TB2b!M80+TB2b!N80+TB2b!O80*Q80)/TB2b!J80</f>
        <v>0.49790054537403783</v>
      </c>
      <c r="G80" s="16">
        <f>(TB2b!S80+TB2b!T80+TB2b!U80+TB2b!V80+TB2b!W80*R80)/TB2b!R80</f>
        <v>0.58638971505269188</v>
      </c>
      <c r="H80" s="16">
        <f>(TB2c!C80+TB2c!D80+TB2c!E80+TB2c!F80+TB2c!G80*S80)/TB2c!B80</f>
        <v>0.62156283472994589</v>
      </c>
      <c r="I80" s="16">
        <f>(TB2c!K80+TB2c!L80+TB2c!M80+TB2c!N80+TB2c!O80*T80)/TB2c!J80</f>
        <v>0.7027454517360886</v>
      </c>
      <c r="J80" s="16">
        <f>(TB2c!S80+TB2c!T80+TB2c!U80+TB2c!V80+TB2c!W80*U80)/TB2c!R80</f>
        <v>0.77325364977350064</v>
      </c>
      <c r="K80" s="681"/>
      <c r="L80" s="15"/>
      <c r="M80" s="1108"/>
      <c r="N80" s="1120">
        <v>0.31868957436260048</v>
      </c>
      <c r="O80" s="1121">
        <v>0.35872507095336914</v>
      </c>
      <c r="P80" s="1121">
        <v>0.51934033632278442</v>
      </c>
      <c r="Q80" s="1121">
        <v>0.5972602367401123</v>
      </c>
      <c r="R80" s="1121">
        <v>0.69147211313247681</v>
      </c>
      <c r="S80" s="1121">
        <v>0.74441206455230713</v>
      </c>
      <c r="T80" s="1121">
        <v>0.82944893836975098</v>
      </c>
      <c r="U80" s="1121">
        <v>0.87653875350952148</v>
      </c>
      <c r="V80" s="1121">
        <v>0.10729627311229706</v>
      </c>
      <c r="W80" s="1121">
        <v>0.24043633043766022</v>
      </c>
      <c r="X80" s="1122">
        <v>0.27551224827766418</v>
      </c>
      <c r="Y80" s="749"/>
      <c r="Z80" s="749"/>
      <c r="AA80" s="2">
        <f>B80*'TB1'!B80+'TB1'!E80*TB2d!E80</f>
        <v>0.23983192065206105</v>
      </c>
      <c r="AB80" s="2">
        <v>0.24097854667411511</v>
      </c>
      <c r="AC80" s="2">
        <f t="shared" si="14"/>
        <v>-1.1466260220540647E-3</v>
      </c>
      <c r="AD80" s="1112"/>
    </row>
    <row r="81" spans="1:30" ht="15.55">
      <c r="A81" s="19">
        <v>1984</v>
      </c>
      <c r="B81" s="324">
        <f>('TB2'!C81+'TB2'!D81+'TB2'!E81+'TB2'!F81+'TB2'!G81*W81)/'TB2'!B81</f>
        <v>0.13572232860663111</v>
      </c>
      <c r="C81" s="519">
        <f>('TB2'!K81+'TB2'!L81+'TB2'!M81+'TB2'!N81+'TB2'!O81*V81)/'TB2'!J81</f>
        <v>5.3071539094300339E-2</v>
      </c>
      <c r="D81" s="742">
        <f>('TB2'!S81+'TB2'!T81+'TB2'!U81+'TB2'!V81+'TB2'!W81*X81)/'TB2'!R81</f>
        <v>0.16298455842477991</v>
      </c>
      <c r="E81" s="318">
        <f>(TB2b!C81+TB2b!D81+TB2b!E81+TB2b!F81+TB2b!G81*P81)/TB2b!B81</f>
        <v>0.45274973447912631</v>
      </c>
      <c r="F81" s="16">
        <f>(TB2b!K81+TB2b!L81+TB2b!M81+TB2b!N81+TB2b!O81*Q81)/TB2b!J81</f>
        <v>0.51055677138443545</v>
      </c>
      <c r="G81" s="16">
        <f>(TB2b!S81+TB2b!T81+TB2b!U81+TB2b!V81+TB2b!W81*R81)/TB2b!R81</f>
        <v>0.59197548275259659</v>
      </c>
      <c r="H81" s="16">
        <f>(TB2c!C81+TB2c!D81+TB2c!E81+TB2c!F81+TB2c!G81*S81)/TB2c!B81</f>
        <v>0.62111231623873409</v>
      </c>
      <c r="I81" s="16">
        <f>(TB2c!K81+TB2c!L81+TB2c!M81+TB2c!N81+TB2c!O81*T81)/TB2c!J81</f>
        <v>0.70242300377818878</v>
      </c>
      <c r="J81" s="16">
        <f>(TB2c!S81+TB2c!T81+TB2c!U81+TB2c!V81+TB2c!W81*U81)/TB2c!R81</f>
        <v>0.77966099368357622</v>
      </c>
      <c r="K81" s="681"/>
      <c r="L81" s="15"/>
      <c r="M81" s="1108"/>
      <c r="N81" s="1120">
        <v>0.33986287438413021</v>
      </c>
      <c r="O81" s="1121">
        <v>0.3823370635509491</v>
      </c>
      <c r="P81" s="1121">
        <v>0.55657011270523071</v>
      </c>
      <c r="Q81" s="1121">
        <v>0.63666737079620361</v>
      </c>
      <c r="R81" s="1121">
        <v>0.74339258670806885</v>
      </c>
      <c r="S81" s="1121">
        <v>0.79108929634094238</v>
      </c>
      <c r="T81" s="1121">
        <v>0.87547075748443604</v>
      </c>
      <c r="U81" s="1121">
        <v>0.89945006370544434</v>
      </c>
      <c r="V81" s="1121">
        <v>0.11761629581451416</v>
      </c>
      <c r="W81" s="1121">
        <v>0.25356566905975342</v>
      </c>
      <c r="X81" s="1122">
        <v>0.29033702611923218</v>
      </c>
      <c r="Y81" s="749"/>
      <c r="Z81" s="749"/>
      <c r="AA81" s="2">
        <f>B81*'TB1'!B81+'TB1'!E81*TB2d!E81</f>
        <v>0.25096819618664606</v>
      </c>
      <c r="AB81" s="2">
        <v>0.25041118202834589</v>
      </c>
      <c r="AC81" s="2">
        <f t="shared" si="14"/>
        <v>5.5701415830017309E-4</v>
      </c>
      <c r="AD81" s="1112"/>
    </row>
    <row r="82" spans="1:30" ht="15.55">
      <c r="A82" s="19">
        <v>1985</v>
      </c>
      <c r="B82" s="324">
        <f>('TB2'!C82+'TB2'!D82+'TB2'!E82+'TB2'!F82+'TB2'!G82*W82)/'TB2'!B82</f>
        <v>0.13582858841112744</v>
      </c>
      <c r="C82" s="519">
        <f>('TB2'!K82+'TB2'!L82+'TB2'!M82+'TB2'!N82+'TB2'!O82*V82)/'TB2'!J82</f>
        <v>5.0474973359461703E-2</v>
      </c>
      <c r="D82" s="742">
        <f>('TB2'!S82+'TB2'!T82+'TB2'!U82+'TB2'!V82+'TB2'!W82*X82)/'TB2'!R82</f>
        <v>0.1638508813355084</v>
      </c>
      <c r="E82" s="318">
        <f>(TB2b!C82+TB2b!D82+TB2b!E82+TB2b!F82+TB2b!G82*P82)/TB2b!B82</f>
        <v>0.4388156799035543</v>
      </c>
      <c r="F82" s="16">
        <f>(TB2b!K82+TB2b!L82+TB2b!M82+TB2b!N82+TB2b!O82*Q82)/TB2b!J82</f>
        <v>0.49698580248993701</v>
      </c>
      <c r="G82" s="16">
        <f>(TB2b!S82+TB2b!T82+TB2b!U82+TB2b!V82+TB2b!W82*R82)/TB2b!R82</f>
        <v>0.57949200218982411</v>
      </c>
      <c r="H82" s="16">
        <f>(TB2c!C82+TB2c!D82+TB2c!E82+TB2c!F82+TB2c!G82*S82)/TB2c!B82</f>
        <v>0.6152214948119602</v>
      </c>
      <c r="I82" s="16">
        <f>(TB2c!K82+TB2c!L82+TB2c!M82+TB2c!N82+TB2c!O82*T82)/TB2c!J82</f>
        <v>0.69217074017342195</v>
      </c>
      <c r="J82" s="16">
        <f>(TB2c!S82+TB2c!T82+TB2c!U82+TB2c!V82+TB2c!W82*U82)/TB2c!R82</f>
        <v>0.79400811983926023</v>
      </c>
      <c r="K82" s="681"/>
      <c r="L82" s="15"/>
      <c r="M82" s="1108"/>
      <c r="N82" s="1120">
        <v>0.35678788557050101</v>
      </c>
      <c r="O82" s="1121">
        <v>0.3997347354888916</v>
      </c>
      <c r="P82" s="1121">
        <v>0.5574677586555481</v>
      </c>
      <c r="Q82" s="1121">
        <v>0.63069528341293335</v>
      </c>
      <c r="R82" s="1121">
        <v>0.73564177751541138</v>
      </c>
      <c r="S82" s="1121">
        <v>0.78231328725814819</v>
      </c>
      <c r="T82" s="1121">
        <v>0.85328471660614014</v>
      </c>
      <c r="U82" s="1121">
        <v>0.93929558992385864</v>
      </c>
      <c r="V82" s="1121">
        <v>0.12668474018573761</v>
      </c>
      <c r="W82" s="1121">
        <v>0.27467247843742371</v>
      </c>
      <c r="X82" s="1122">
        <v>0.31421798467636108</v>
      </c>
      <c r="Y82" s="749"/>
      <c r="Z82" s="749"/>
      <c r="AA82" s="2">
        <f>B82*'TB1'!B82+'TB1'!E82*TB2d!E82</f>
        <v>0.24566503360633074</v>
      </c>
      <c r="AB82" s="2">
        <v>0.24556285342422127</v>
      </c>
      <c r="AC82" s="2">
        <f t="shared" si="14"/>
        <v>1.0218018210947366E-4</v>
      </c>
      <c r="AD82" s="1112"/>
    </row>
    <row r="83" spans="1:30" ht="15.55">
      <c r="A83" s="19">
        <v>1986</v>
      </c>
      <c r="B83" s="324">
        <f>('TB2'!C83+'TB2'!D83+'TB2'!E83+'TB2'!F83+'TB2'!G83*W83)/'TB2'!B83</f>
        <v>0.12974074270034841</v>
      </c>
      <c r="C83" s="519">
        <f>('TB2'!K83+'TB2'!L83+'TB2'!M83+'TB2'!N83+'TB2'!O83*V83)/'TB2'!J83</f>
        <v>5.5186862389380503E-2</v>
      </c>
      <c r="D83" s="742">
        <f>('TB2'!S83+'TB2'!T83+'TB2'!U83+'TB2'!V83+'TB2'!W83*X83)/'TB2'!R83</f>
        <v>0.15299130936228333</v>
      </c>
      <c r="E83" s="318">
        <f>(TB2b!C83+TB2b!D83+TB2b!E83+TB2b!F83+TB2b!G83*P83)/TB2b!B83</f>
        <v>0.41193405003482098</v>
      </c>
      <c r="F83" s="16">
        <f>(TB2b!K83+TB2b!L83+TB2b!M83+TB2b!N83+TB2b!O83*Q83)/TB2b!J83</f>
        <v>0.47311998807036942</v>
      </c>
      <c r="G83" s="16">
        <f>(TB2b!S83+TB2b!T83+TB2b!U83+TB2b!V83+TB2b!W83*R83)/TB2b!R83</f>
        <v>0.5605736391543652</v>
      </c>
      <c r="H83" s="16">
        <f>(TB2c!C83+TB2c!D83+TB2c!E83+TB2c!F83+TB2c!G83*S83)/TB2c!B83</f>
        <v>0.59919861701015087</v>
      </c>
      <c r="I83" s="16">
        <f>(TB2c!K83+TB2c!L83+TB2c!M83+TB2c!N83+TB2c!O83*T83)/TB2c!J83</f>
        <v>0.67798142077686363</v>
      </c>
      <c r="J83" s="16">
        <f>(TB2c!S83+TB2c!T83+TB2c!U83+TB2c!V83+TB2c!W83*U83)/TB2c!R83</f>
        <v>0.74451653763742531</v>
      </c>
      <c r="K83" s="681"/>
      <c r="L83" s="15"/>
      <c r="M83" s="1108"/>
      <c r="N83" s="1120">
        <v>0.35637124034604706</v>
      </c>
      <c r="O83" s="1121">
        <v>0.3946930468082428</v>
      </c>
      <c r="P83" s="1121">
        <v>0.54205024242401123</v>
      </c>
      <c r="Q83" s="1121">
        <v>0.62438440322875977</v>
      </c>
      <c r="R83" s="1121">
        <v>0.76056963205337524</v>
      </c>
      <c r="S83" s="1121">
        <v>0.81288343667984009</v>
      </c>
      <c r="T83" s="1121">
        <v>0.89148777723312378</v>
      </c>
      <c r="U83" s="1121">
        <v>0.93196648359298706</v>
      </c>
      <c r="V83" s="1121">
        <v>0.14552845060825348</v>
      </c>
      <c r="W83" s="1121">
        <v>0.27825567126274109</v>
      </c>
      <c r="X83" s="1122">
        <v>0.31273612380027771</v>
      </c>
      <c r="Y83" s="749"/>
      <c r="Z83" s="749"/>
      <c r="AA83" s="2">
        <f>B83*'TB1'!B83+'TB1'!E83*TB2d!E83</f>
        <v>0.23155447271187229</v>
      </c>
      <c r="AB83" s="2">
        <v>0.23142938863607976</v>
      </c>
      <c r="AC83" s="2">
        <f t="shared" si="14"/>
        <v>1.2508407579253644E-4</v>
      </c>
      <c r="AD83" s="1112"/>
    </row>
    <row r="84" spans="1:30" ht="15.55">
      <c r="A84" s="19">
        <v>1987</v>
      </c>
      <c r="B84" s="324">
        <f>('TB2'!C84+'TB2'!D84+'TB2'!E84+'TB2'!F84+'TB2'!G84*W84)/'TB2'!B84</f>
        <v>0.12770574349981345</v>
      </c>
      <c r="C84" s="519">
        <f>('TB2'!K84+'TB2'!L84+'TB2'!M84+'TB2'!N84+'TB2'!O84*V84)/'TB2'!J84</f>
        <v>6.7942067901289011E-2</v>
      </c>
      <c r="D84" s="742">
        <f>('TB2'!S84+'TB2'!T84+'TB2'!U84+'TB2'!V84+'TB2'!W84*X84)/'TB2'!R84</f>
        <v>0.1450076580315445</v>
      </c>
      <c r="E84" s="318">
        <f>(TB2b!C84+TB2b!D84+TB2b!E84+TB2b!F84+TB2b!G84*P84)/TB2b!B84</f>
        <v>0.40486317728341703</v>
      </c>
      <c r="F84" s="16">
        <f>(TB2b!K84+TB2b!L84+TB2b!M84+TB2b!N84+TB2b!O84*Q84)/TB2b!J84</f>
        <v>0.46780710148725335</v>
      </c>
      <c r="G84" s="16">
        <f>(TB2b!S84+TB2b!T84+TB2b!U84+TB2b!V84+TB2b!W84*R84)/TB2b!R84</f>
        <v>0.56147872746289096</v>
      </c>
      <c r="H84" s="16">
        <f>(TB2c!C84+TB2c!D84+TB2c!E84+TB2c!F84+TB2c!G84*S84)/TB2c!B84</f>
        <v>0.59300813621636239</v>
      </c>
      <c r="I84" s="16">
        <f>(TB2c!K84+TB2c!L84+TB2c!M84+TB2c!N84+TB2c!O84*T84)/TB2c!J84</f>
        <v>0.66699772455476769</v>
      </c>
      <c r="J84" s="16">
        <f>(TB2c!S84+TB2c!T84+TB2c!U84+TB2c!V84+TB2c!W84*U84)/TB2c!R84</f>
        <v>0.72290416579303141</v>
      </c>
      <c r="K84" s="681"/>
      <c r="L84" s="15"/>
      <c r="M84" s="1108"/>
      <c r="N84" s="1120">
        <v>0.37335108728754124</v>
      </c>
      <c r="O84" s="1121">
        <v>0.41019424796104431</v>
      </c>
      <c r="P84" s="1121">
        <v>0.55721193552017212</v>
      </c>
      <c r="Q84" s="1121">
        <v>0.63510525226593018</v>
      </c>
      <c r="R84" s="1121">
        <v>0.79098010063171387</v>
      </c>
      <c r="S84" s="1121">
        <v>0.84211480617523193</v>
      </c>
      <c r="T84" s="1121">
        <v>0.91718482971191406</v>
      </c>
      <c r="U84" s="1121">
        <v>0.94329971075057983</v>
      </c>
      <c r="V84" s="1121">
        <v>0.16665723919868469</v>
      </c>
      <c r="W84" s="1121">
        <v>0.29224228858947754</v>
      </c>
      <c r="X84" s="1122">
        <v>0.3247302770614624</v>
      </c>
      <c r="Y84" s="749"/>
      <c r="Z84" s="749"/>
      <c r="AA84" s="2">
        <f>B84*'TB1'!B84+'TB1'!E84*TB2d!E84</f>
        <v>0.23061339336155234</v>
      </c>
      <c r="AB84" s="2">
        <v>0.23044044644189862</v>
      </c>
      <c r="AC84" s="2">
        <f t="shared" si="14"/>
        <v>1.7294691965372144E-4</v>
      </c>
      <c r="AD84" s="1112"/>
    </row>
    <row r="85" spans="1:30" ht="15.55">
      <c r="A85" s="19">
        <v>1988</v>
      </c>
      <c r="B85" s="324">
        <f>('TB2'!C85+'TB2'!D85+'TB2'!E85+'TB2'!F85+'TB2'!G85*W85)/'TB2'!B85</f>
        <v>0.12866984205438003</v>
      </c>
      <c r="C85" s="519">
        <f>('TB2'!K85+'TB2'!L85+'TB2'!M85+'TB2'!N85+'TB2'!O85*V85)/'TB2'!J85</f>
        <v>7.1033745681545732E-2</v>
      </c>
      <c r="D85" s="742">
        <f>('TB2'!S85+'TB2'!T85+'TB2'!U85+'TB2'!V85+'TB2'!W85*X85)/'TB2'!R85</f>
        <v>0.14499398647456857</v>
      </c>
      <c r="E85" s="318">
        <f>(TB2b!C85+TB2b!D85+TB2b!E85+TB2b!F85+TB2b!G85*P85)/TB2b!B85</f>
        <v>0.40135807792509204</v>
      </c>
      <c r="F85" s="16">
        <f>(TB2b!K85+TB2b!L85+TB2b!M85+TB2b!N85+TB2b!O85*Q85)/TB2b!J85</f>
        <v>0.46128527222308824</v>
      </c>
      <c r="G85" s="16">
        <f>(TB2b!S85+TB2b!T85+TB2b!U85+TB2b!V85+TB2b!W85*R85)/TB2b!R85</f>
        <v>0.54514836613610707</v>
      </c>
      <c r="H85" s="16">
        <f>(TB2c!C85+TB2c!D85+TB2c!E85+TB2c!F85+TB2c!G85*S85)/TB2c!B85</f>
        <v>0.575271623904268</v>
      </c>
      <c r="I85" s="16">
        <f>(TB2c!K85+TB2c!L85+TB2c!M85+TB2c!N85+TB2c!O85*T85)/TB2c!J85</f>
        <v>0.64894241487880855</v>
      </c>
      <c r="J85" s="16">
        <f>(TB2c!S85+TB2c!T85+TB2c!U85+TB2c!V85+TB2c!W85*U85)/TB2c!R85</f>
        <v>0.70171825769500729</v>
      </c>
      <c r="K85" s="681"/>
      <c r="L85" s="15"/>
      <c r="M85" s="1108"/>
      <c r="N85" s="1120">
        <v>0.37647100272277856</v>
      </c>
      <c r="O85" s="1121">
        <v>0.4145624041557312</v>
      </c>
      <c r="P85" s="1121">
        <v>0.55764937400817871</v>
      </c>
      <c r="Q85" s="1121">
        <v>0.63387030363082886</v>
      </c>
      <c r="R85" s="1121">
        <v>0.78157675266265869</v>
      </c>
      <c r="S85" s="1121">
        <v>0.82905662059783936</v>
      </c>
      <c r="T85" s="1121">
        <v>0.91262125968933105</v>
      </c>
      <c r="U85" s="1121">
        <v>0.96212691068649292</v>
      </c>
      <c r="V85" s="1121">
        <v>0.16790325939655304</v>
      </c>
      <c r="W85" s="1121">
        <v>0.29693734645843506</v>
      </c>
      <c r="X85" s="1122">
        <v>0.33088409900665283</v>
      </c>
      <c r="Y85" s="749"/>
      <c r="Z85" s="749"/>
      <c r="AA85" s="2">
        <f>B85*'TB1'!B85+'TB1'!E85*TB2d!E85</f>
        <v>0.23374044175205289</v>
      </c>
      <c r="AB85" s="2">
        <v>0.23367118796720102</v>
      </c>
      <c r="AC85" s="2">
        <f t="shared" si="14"/>
        <v>6.9253784851869282E-5</v>
      </c>
      <c r="AD85" s="1112"/>
    </row>
    <row r="86" spans="1:30" ht="15.55">
      <c r="A86" s="23">
        <v>1989</v>
      </c>
      <c r="B86" s="325">
        <f>('TB2'!C86+'TB2'!D86+'TB2'!E86+'TB2'!F86+'TB2'!G86*W86)/'TB2'!B86</f>
        <v>0.12851509173572073</v>
      </c>
      <c r="C86" s="523">
        <f>('TB2'!K86+'TB2'!L86+'TB2'!M86+'TB2'!N86+'TB2'!O86*V86)/'TB2'!J86</f>
        <v>7.1245496697343688E-2</v>
      </c>
      <c r="D86" s="743">
        <f>('TB2'!S86+'TB2'!T86+'TB2'!U86+'TB2'!V86+'TB2'!W86*X86)/'TB2'!R86</f>
        <v>0.14491010058042147</v>
      </c>
      <c r="E86" s="319">
        <f>(TB2b!C86+TB2b!D86+TB2b!E86+TB2b!F86+TB2b!G86*P86)/TB2b!B86</f>
        <v>0.40240917519029262</v>
      </c>
      <c r="F86" s="22">
        <f>(TB2b!K86+TB2b!L86+TB2b!M86+TB2b!N86+TB2b!O86*Q86)/TB2b!J86</f>
        <v>0.46349749641715088</v>
      </c>
      <c r="G86" s="22">
        <f>(TB2b!S86+TB2b!T86+TB2b!U86+TB2b!V86+TB2b!W86*R86)/TB2b!R86</f>
        <v>0.56128054170008457</v>
      </c>
      <c r="H86" s="22">
        <f>(TB2c!C86+TB2c!D86+TB2c!E86+TB2c!F86+TB2c!G86*S86)/TB2c!B86</f>
        <v>0.59665550987659455</v>
      </c>
      <c r="I86" s="22">
        <f>(TB2c!K86+TB2c!L86+TB2c!M86+TB2c!N86+TB2c!O86*T86)/TB2c!J86</f>
        <v>0.66901616043867729</v>
      </c>
      <c r="J86" s="22">
        <f>(TB2c!S86+TB2c!T86+TB2c!U86+TB2c!V86+TB2c!W86*U86)/TB2c!R86</f>
        <v>0.72750856639284844</v>
      </c>
      <c r="K86" s="682"/>
      <c r="L86" s="15"/>
      <c r="M86" s="1108"/>
      <c r="N86" s="1120">
        <v>0.37941874027385819</v>
      </c>
      <c r="O86" s="1121">
        <v>0.41757357120513916</v>
      </c>
      <c r="P86" s="1121">
        <v>0.56082439422607422</v>
      </c>
      <c r="Q86" s="1121">
        <v>0.63845729827880859</v>
      </c>
      <c r="R86" s="1121">
        <v>0.80080914497375488</v>
      </c>
      <c r="S86" s="1121">
        <v>0.85023277997970581</v>
      </c>
      <c r="T86" s="1121">
        <v>0.92695844173431396</v>
      </c>
      <c r="U86" s="1121">
        <v>0.95277887582778931</v>
      </c>
      <c r="V86" s="1121">
        <v>0.1746242493391037</v>
      </c>
      <c r="W86" s="1121">
        <v>0.30009683966636658</v>
      </c>
      <c r="X86" s="1122">
        <v>0.33322629332542419</v>
      </c>
      <c r="Y86" s="749"/>
      <c r="Z86" s="749"/>
      <c r="AA86" s="2">
        <f>B86*'TB1'!B86+'TB1'!E86*TB2d!E86</f>
        <v>0.23313197095967647</v>
      </c>
      <c r="AB86" s="2">
        <v>0.23291982766871269</v>
      </c>
      <c r="AC86" s="2">
        <f t="shared" si="14"/>
        <v>2.1214329096377882E-4</v>
      </c>
      <c r="AD86" s="1112"/>
    </row>
    <row r="87" spans="1:30" ht="15.55">
      <c r="A87" s="27">
        <v>1990</v>
      </c>
      <c r="B87" s="326">
        <f>('TB2'!C87+'TB2'!D87+'TB2'!E87+'TB2'!F87+'TB2'!G87*W87)/'TB2'!B87</f>
        <v>0.12696430753295912</v>
      </c>
      <c r="C87" s="525">
        <f>('TB2'!K87+'TB2'!L87+'TB2'!M87+'TB2'!N87+'TB2'!O87*V87)/'TB2'!J87</f>
        <v>6.3369286926939675E-2</v>
      </c>
      <c r="D87" s="744">
        <f>('TB2'!S87+'TB2'!T87+'TB2'!U87+'TB2'!V87+'TB2'!W87*X87)/'TB2'!R87</f>
        <v>0.14551387312375644</v>
      </c>
      <c r="E87" s="320">
        <f>(TB2b!C87+TB2b!D87+TB2b!E87+TB2b!F87+TB2b!G87*P87)/TB2b!B87</f>
        <v>0.39332971671075867</v>
      </c>
      <c r="F87" s="26">
        <f>(TB2b!K87+TB2b!L87+TB2b!M87+TB2b!N87+TB2b!O87*Q87)/TB2b!J87</f>
        <v>0.45404830455340489</v>
      </c>
      <c r="G87" s="26">
        <f>(TB2b!S87+TB2b!T87+TB2b!U87+TB2b!V87+TB2b!W87*R87)/TB2b!R87</f>
        <v>0.54382304155992278</v>
      </c>
      <c r="H87" s="26">
        <f>(TB2c!C87+TB2c!D87+TB2c!E87+TB2c!F87+TB2c!G87*S87)/TB2c!B87</f>
        <v>0.57945236890083363</v>
      </c>
      <c r="I87" s="26">
        <f>(TB2c!K87+TB2c!L87+TB2c!M87+TB2c!N87+TB2c!O87*T87)/TB2c!J87</f>
        <v>0.65670518858799731</v>
      </c>
      <c r="J87" s="26">
        <f>(TB2c!S87+TB2c!T87+TB2c!U87+TB2c!V87+TB2c!W87*U87)/TB2c!R87</f>
        <v>0.71616250048928465</v>
      </c>
      <c r="K87" s="683"/>
      <c r="L87" s="15"/>
      <c r="M87" s="1108"/>
      <c r="N87" s="1120">
        <v>0.38174864615468168</v>
      </c>
      <c r="O87" s="1121">
        <v>0.41958051919937134</v>
      </c>
      <c r="P87" s="1121">
        <v>0.55800884962081909</v>
      </c>
      <c r="Q87" s="1121">
        <v>0.63570141792297363</v>
      </c>
      <c r="R87" s="1121">
        <v>0.79406553506851196</v>
      </c>
      <c r="S87" s="1121">
        <v>0.84761017560958862</v>
      </c>
      <c r="T87" s="1121">
        <v>0.92901039123535156</v>
      </c>
      <c r="U87" s="1121">
        <v>0.95514065027236938</v>
      </c>
      <c r="V87" s="1121">
        <v>0.17877686023712158</v>
      </c>
      <c r="W87" s="1121">
        <v>0.30410376191139221</v>
      </c>
      <c r="X87" s="1122">
        <v>0.3369596004486084</v>
      </c>
      <c r="Y87" s="749"/>
      <c r="Z87" s="749"/>
      <c r="AA87" s="2">
        <f>B87*'TB1'!B87+'TB1'!E87*TB2d!E87</f>
        <v>0.22878271038508857</v>
      </c>
      <c r="AB87" s="2">
        <v>0.22869505630366929</v>
      </c>
      <c r="AC87" s="2">
        <f t="shared" si="14"/>
        <v>8.765408141928055E-5</v>
      </c>
      <c r="AD87" s="1112"/>
    </row>
    <row r="88" spans="1:30" ht="15.55">
      <c r="A88" s="19">
        <v>1991</v>
      </c>
      <c r="B88" s="324">
        <f>('TB2'!C88+'TB2'!D88+'TB2'!E88+'TB2'!F88+'TB2'!G88*W88)/'TB2'!B88</f>
        <v>0.12539278522803654</v>
      </c>
      <c r="C88" s="519">
        <f>('TB2'!K88+'TB2'!L88+'TB2'!M88+'TB2'!N88+'TB2'!O88*V88)/'TB2'!J88</f>
        <v>5.3577988366302495E-2</v>
      </c>
      <c r="D88" s="742">
        <f>('TB2'!S88+'TB2'!T88+'TB2'!U88+'TB2'!V88+'TB2'!W88*X88)/'TB2'!R88</f>
        <v>0.14659999331619664</v>
      </c>
      <c r="E88" s="318">
        <f>(TB2b!C88+TB2b!D88+TB2b!E88+TB2b!F88+TB2b!G88*P88)/TB2b!B88</f>
        <v>0.39364161965105066</v>
      </c>
      <c r="F88" s="16">
        <f>(TB2b!K88+TB2b!L88+TB2b!M88+TB2b!N88+TB2b!O88*Q88)/TB2b!J88</f>
        <v>0.45566142265273707</v>
      </c>
      <c r="G88" s="16">
        <f>(TB2b!S88+TB2b!T88+TB2b!U88+TB2b!V88+TB2b!W88*R88)/TB2b!R88</f>
        <v>0.55607725357794136</v>
      </c>
      <c r="H88" s="16">
        <f>(TB2c!C88+TB2c!D88+TB2c!E88+TB2c!F88+TB2c!G88*S88)/TB2c!B88</f>
        <v>0.58907871918689803</v>
      </c>
      <c r="I88" s="16">
        <f>(TB2c!K88+TB2c!L88+TB2c!M88+TB2c!N88+TB2c!O88*T88)/TB2c!J88</f>
        <v>0.66780581201923273</v>
      </c>
      <c r="J88" s="16">
        <f>(TB2c!S88+TB2c!T88+TB2c!U88+TB2c!V88+TB2c!W88*U88)/TB2c!R88</f>
        <v>0.73190737120394755</v>
      </c>
      <c r="K88" s="681"/>
      <c r="L88" s="15"/>
      <c r="M88" s="1108"/>
      <c r="N88" s="1120">
        <v>0.38425773753876702</v>
      </c>
      <c r="O88" s="1121">
        <v>0.42158868908882141</v>
      </c>
      <c r="P88" s="1121">
        <v>0.55388224124908447</v>
      </c>
      <c r="Q88" s="1121">
        <v>0.62786853313446045</v>
      </c>
      <c r="R88" s="1121">
        <v>0.78576117753982544</v>
      </c>
      <c r="S88" s="1121">
        <v>0.83036017417907715</v>
      </c>
      <c r="T88" s="1121">
        <v>0.9113737940788269</v>
      </c>
      <c r="U88" s="1121">
        <v>0.94274675846099854</v>
      </c>
      <c r="V88" s="1121">
        <v>0.17974819242954254</v>
      </c>
      <c r="W88" s="1121">
        <v>0.3085494339466095</v>
      </c>
      <c r="X88" s="1122">
        <v>0.3416079580783844</v>
      </c>
      <c r="Y88" s="749"/>
      <c r="Z88" s="749"/>
      <c r="AA88" s="2">
        <f>B88*'TB1'!B88+'TB1'!E88*TB2d!E88</f>
        <v>0.22753123118263652</v>
      </c>
      <c r="AB88" s="2">
        <v>0.2277731437314818</v>
      </c>
      <c r="AC88" s="2">
        <f t="shared" si="14"/>
        <v>-2.4191254884528557E-4</v>
      </c>
      <c r="AD88" s="1112"/>
    </row>
    <row r="89" spans="1:30" ht="15.55">
      <c r="A89" s="19">
        <v>1992</v>
      </c>
      <c r="B89" s="324">
        <f>('TB2'!C89+'TB2'!D89+'TB2'!E89+'TB2'!F89+'TB2'!G89*W89)/'TB2'!B89</f>
        <v>0.12021238547680045</v>
      </c>
      <c r="C89" s="519">
        <f>('TB2'!K89+'TB2'!L89+'TB2'!M89+'TB2'!N89+'TB2'!O89*V89)/'TB2'!J89</f>
        <v>4.7854449382311301E-2</v>
      </c>
      <c r="D89" s="742">
        <f>('TB2'!S89+'TB2'!T89+'TB2'!U89+'TB2'!V89+'TB2'!W89*X89)/'TB2'!R89</f>
        <v>0.1403896932131275</v>
      </c>
      <c r="E89" s="318">
        <f>(TB2b!C89+TB2b!D89+TB2b!E89+TB2b!F89+TB2b!G89*P89)/TB2b!B89</f>
        <v>0.38567807281725175</v>
      </c>
      <c r="F89" s="16">
        <f>(TB2b!K89+TB2b!L89+TB2b!M89+TB2b!N89+TB2b!O89*Q89)/TB2b!J89</f>
        <v>0.44715185529106383</v>
      </c>
      <c r="G89" s="16">
        <f>(TB2b!S89+TB2b!T89+TB2b!U89+TB2b!V89+TB2b!W89*R89)/TB2b!R89</f>
        <v>0.5381753113890716</v>
      </c>
      <c r="H89" s="16">
        <f>(TB2c!C89+TB2c!D89+TB2c!E89+TB2c!F89+TB2c!G89*S89)/TB2c!B89</f>
        <v>0.57046371483331659</v>
      </c>
      <c r="I89" s="16">
        <f>(TB2c!K89+TB2c!L89+TB2c!M89+TB2c!N89+TB2c!O89*T89)/TB2c!J89</f>
        <v>0.6278120548537377</v>
      </c>
      <c r="J89" s="16">
        <f>(TB2c!S89+TB2c!T89+TB2c!U89+TB2c!V89+TB2c!W89*U89)/TB2c!R89</f>
        <v>0.6783986803666936</v>
      </c>
      <c r="K89" s="681"/>
      <c r="L89" s="15"/>
      <c r="M89" s="1108"/>
      <c r="N89" s="1120">
        <v>0.38245958343727693</v>
      </c>
      <c r="O89" s="1121">
        <v>0.41747868061065674</v>
      </c>
      <c r="P89" s="1121">
        <v>0.55247980356216431</v>
      </c>
      <c r="Q89" s="1121">
        <v>0.6313025951385498</v>
      </c>
      <c r="R89" s="1121">
        <v>0.79331809282302856</v>
      </c>
      <c r="S89" s="1121">
        <v>0.84420126676559448</v>
      </c>
      <c r="T89" s="1121">
        <v>0.9084894061088562</v>
      </c>
      <c r="U89" s="1121">
        <v>0.94994133710861206</v>
      </c>
      <c r="V89" s="1121">
        <v>0.1792244166135788</v>
      </c>
      <c r="W89" s="1121">
        <v>0.30296126008033752</v>
      </c>
      <c r="X89" s="1122">
        <v>0.33331546187400818</v>
      </c>
      <c r="Y89" s="749"/>
      <c r="Z89" s="749"/>
      <c r="AA89" s="2">
        <f>B89*'TB1'!B89+'TB1'!E89*TB2d!E89</f>
        <v>0.22456749924071218</v>
      </c>
      <c r="AB89" s="2">
        <v>0.22467701914185037</v>
      </c>
      <c r="AC89" s="2">
        <f t="shared" si="14"/>
        <v>-1.0951990113819421E-4</v>
      </c>
      <c r="AD89" s="1112"/>
    </row>
    <row r="90" spans="1:30" ht="15.55">
      <c r="A90" s="19">
        <v>1993</v>
      </c>
      <c r="B90" s="324">
        <f>('TB2'!C90+'TB2'!D90+'TB2'!E90+'TB2'!F90+'TB2'!G90*W90)/'TB2'!B90</f>
        <v>0.12307185636347871</v>
      </c>
      <c r="C90" s="519">
        <f>('TB2'!K90+'TB2'!L90+'TB2'!M90+'TB2'!N90+'TB2'!O90*V90)/'TB2'!J90</f>
        <v>5.0304039245829137E-2</v>
      </c>
      <c r="D90" s="742">
        <f>('TB2'!S90+'TB2'!T90+'TB2'!U90+'TB2'!V90+'TB2'!W90*X90)/'TB2'!R90</f>
        <v>0.1432164457577447</v>
      </c>
      <c r="E90" s="318">
        <f>(TB2b!C90+TB2b!D90+TB2b!E90+TB2b!F90+TB2b!G90*P90)/TB2b!B90</f>
        <v>0.39080177215236717</v>
      </c>
      <c r="F90" s="16">
        <f>(TB2b!K90+TB2b!L90+TB2b!M90+TB2b!N90+TB2b!O90*Q90)/TB2b!J90</f>
        <v>0.45116923483516186</v>
      </c>
      <c r="G90" s="16">
        <f>(TB2b!S90+TB2b!T90+TB2b!U90+TB2b!V90+TB2b!W90*R90)/TB2b!R90</f>
        <v>0.55406123678890973</v>
      </c>
      <c r="H90" s="16">
        <f>(TB2c!C90+TB2c!D90+TB2c!E90+TB2c!F90+TB2c!G90*S90)/TB2c!B90</f>
        <v>0.58969988023127062</v>
      </c>
      <c r="I90" s="16">
        <f>(TB2c!K90+TB2c!L90+TB2c!M90+TB2c!N90+TB2c!O90*T90)/TB2c!J90</f>
        <v>0.65845582664248159</v>
      </c>
      <c r="J90" s="16">
        <f>(TB2c!S90+TB2c!T90+TB2c!U90+TB2c!V90+TB2c!W90*U90)/TB2c!R90</f>
        <v>0.72740153334878854</v>
      </c>
      <c r="K90" s="681"/>
      <c r="L90" s="15"/>
      <c r="M90" s="1108"/>
      <c r="N90" s="1120">
        <v>0.3847513257714405</v>
      </c>
      <c r="O90" s="1121">
        <v>0.41968065500259399</v>
      </c>
      <c r="P90" s="1121">
        <v>0.55297911167144775</v>
      </c>
      <c r="Q90" s="1121">
        <v>0.62270373106002808</v>
      </c>
      <c r="R90" s="1121">
        <v>0.7931445837020874</v>
      </c>
      <c r="S90" s="1121">
        <v>0.84414559602737427</v>
      </c>
      <c r="T90" s="1121">
        <v>0.91312050819396973</v>
      </c>
      <c r="U90" s="1121">
        <v>0.96218293905258179</v>
      </c>
      <c r="V90" s="1121">
        <v>0.17826130986213684</v>
      </c>
      <c r="W90" s="1121">
        <v>0.30678537487983704</v>
      </c>
      <c r="X90" s="1122">
        <v>0.33798515796661377</v>
      </c>
      <c r="Y90" s="749"/>
      <c r="Z90" s="749"/>
      <c r="AA90" s="2">
        <f>B90*'TB1'!B90+'TB1'!E90*TB2d!E90</f>
        <v>0.22770728192348347</v>
      </c>
      <c r="AB90" s="2">
        <v>0.22799040088120748</v>
      </c>
      <c r="AC90" s="2">
        <f t="shared" si="14"/>
        <v>-2.8311895772401008E-4</v>
      </c>
      <c r="AD90" s="1112"/>
    </row>
    <row r="91" spans="1:30" ht="15.55">
      <c r="A91" s="19">
        <v>1994</v>
      </c>
      <c r="B91" s="324">
        <f>('TB2'!C91+'TB2'!D91+'TB2'!E91+'TB2'!F91+'TB2'!G91*W91)/'TB2'!B91</f>
        <v>0.1308929592956006</v>
      </c>
      <c r="C91" s="519">
        <f>('TB2'!K91+'TB2'!L91+'TB2'!M91+'TB2'!N91+'TB2'!O91*V91)/'TB2'!J91</f>
        <v>5.5884432945776823E-2</v>
      </c>
      <c r="D91" s="742">
        <f>('TB2'!S91+'TB2'!T91+'TB2'!U91+'TB2'!V91+'TB2'!W91*X91)/'TB2'!R91</f>
        <v>0.15173864917576929</v>
      </c>
      <c r="E91" s="318">
        <f>(TB2b!C91+TB2b!D91+TB2b!E91+TB2b!F91+TB2b!G91*P91)/TB2b!B91</f>
        <v>0.40387688489999818</v>
      </c>
      <c r="F91" s="16">
        <f>(TB2b!K91+TB2b!L91+TB2b!M91+TB2b!N91+TB2b!O91*Q91)/TB2b!J91</f>
        <v>0.46697454086836476</v>
      </c>
      <c r="G91" s="16">
        <f>(TB2b!S91+TB2b!T91+TB2b!U91+TB2b!V91+TB2b!W91*R91)/TB2b!R91</f>
        <v>0.57103577135040673</v>
      </c>
      <c r="H91" s="16">
        <f>(TB2c!C91+TB2c!D91+TB2c!E91+TB2c!F91+TB2c!G91*S91)/TB2c!B91</f>
        <v>0.61339417905525828</v>
      </c>
      <c r="I91" s="16">
        <f>(TB2c!K91+TB2c!L91+TB2c!M91+TB2c!N91+TB2c!O91*T91)/TB2c!J91</f>
        <v>0.68732888582908958</v>
      </c>
      <c r="J91" s="16">
        <f>(TB2c!S91+TB2c!T91+TB2c!U91+TB2c!V91+TB2c!W91*U91)/TB2c!R91</f>
        <v>0.76622144835536921</v>
      </c>
      <c r="K91" s="681"/>
      <c r="L91" s="15"/>
      <c r="M91" s="1108"/>
      <c r="N91" s="1120">
        <v>0.39962312162074326</v>
      </c>
      <c r="O91" s="1121">
        <v>0.43557280302047729</v>
      </c>
      <c r="P91" s="1121">
        <v>0.56545341014862061</v>
      </c>
      <c r="Q91" s="1121">
        <v>0.63740581274032593</v>
      </c>
      <c r="R91" s="1121">
        <v>0.78242379426956177</v>
      </c>
      <c r="S91" s="1121">
        <v>0.83472102880477905</v>
      </c>
      <c r="T91" s="1121">
        <v>0.88859570026397705</v>
      </c>
      <c r="U91" s="1121">
        <v>0.90161985158920288</v>
      </c>
      <c r="V91" s="1121">
        <v>0.18532322347164154</v>
      </c>
      <c r="W91" s="1121">
        <v>0.32176586985588074</v>
      </c>
      <c r="X91" s="1122">
        <v>0.35470440983772278</v>
      </c>
      <c r="Y91" s="749"/>
      <c r="Z91" s="749"/>
      <c r="AA91" s="2">
        <f>B91*'TB1'!B91+'TB1'!E91*TB2d!E91</f>
        <v>0.23827879458179957</v>
      </c>
      <c r="AB91" s="2">
        <v>0.2385070952355707</v>
      </c>
      <c r="AC91" s="2">
        <f t="shared" si="14"/>
        <v>-2.2830065377113518E-4</v>
      </c>
      <c r="AD91" s="1112"/>
    </row>
    <row r="92" spans="1:30" ht="15.55">
      <c r="A92" s="19">
        <v>1995</v>
      </c>
      <c r="B92" s="324">
        <f>('TB2'!C92+'TB2'!D92+'TB2'!E92+'TB2'!F92+'TB2'!G92*W92)/'TB2'!B92</f>
        <v>0.13389640492418378</v>
      </c>
      <c r="C92" s="519">
        <f>('TB2'!K92+'TB2'!L92+'TB2'!M92+'TB2'!N92+'TB2'!O92*V92)/'TB2'!J92</f>
        <v>4.6609674208051191E-2</v>
      </c>
      <c r="D92" s="742">
        <f>('TB2'!S92+'TB2'!T92+'TB2'!U92+'TB2'!V92+'TB2'!W92*X92)/'TB2'!R92</f>
        <v>0.15832699775653478</v>
      </c>
      <c r="E92" s="318">
        <f>(TB2b!C92+TB2b!D92+TB2b!E92+TB2b!F92+TB2b!G92*P92)/TB2b!B92</f>
        <v>0.41246858905091915</v>
      </c>
      <c r="F92" s="16">
        <f>(TB2b!K92+TB2b!L92+TB2b!M92+TB2b!N92+TB2b!O92*Q92)/TB2b!J92</f>
        <v>0.47201877564145789</v>
      </c>
      <c r="G92" s="16">
        <f>(TB2b!S92+TB2b!T92+TB2b!U92+TB2b!V92+TB2b!W92*R92)/TB2b!R92</f>
        <v>0.57122180929938615</v>
      </c>
      <c r="H92" s="16">
        <f>(TB2c!C92+TB2c!D92+TB2c!E92+TB2c!F92+TB2c!G92*S92)/TB2c!B92</f>
        <v>0.60708582110313891</v>
      </c>
      <c r="I92" s="16">
        <f>(TB2c!K92+TB2c!L92+TB2c!M92+TB2c!N92+TB2c!O92*T92)/TB2c!J92</f>
        <v>0.67802237094648454</v>
      </c>
      <c r="J92" s="16">
        <f>(TB2c!S92+TB2c!T92+TB2c!U92+TB2c!V92+TB2c!W92*U92)/TB2c!R92</f>
        <v>0.75363906270092784</v>
      </c>
      <c r="K92" s="681"/>
      <c r="L92" s="15"/>
      <c r="M92" s="1108"/>
      <c r="N92" s="1120">
        <v>0.42010120937448359</v>
      </c>
      <c r="O92" s="1121">
        <v>0.4584755003452301</v>
      </c>
      <c r="P92" s="1121">
        <v>0.59093010425567627</v>
      </c>
      <c r="Q92" s="1121">
        <v>0.6588369607925415</v>
      </c>
      <c r="R92" s="1121">
        <v>0.80405604839324951</v>
      </c>
      <c r="S92" s="1121">
        <v>0.84090715646743774</v>
      </c>
      <c r="T92" s="1121">
        <v>0.89098262786865234</v>
      </c>
      <c r="U92" s="1121">
        <v>0.91396558284759521</v>
      </c>
      <c r="V92" s="1121">
        <v>0.18235369026660919</v>
      </c>
      <c r="W92" s="1121">
        <v>0.33614614605903625</v>
      </c>
      <c r="X92" s="1122">
        <v>0.37309113144874573</v>
      </c>
      <c r="Y92" s="749"/>
      <c r="Z92" s="749"/>
      <c r="AA92" s="2">
        <f>B92*'TB1'!B92+'TB1'!E92*TB2d!E92</f>
        <v>0.24557659304505397</v>
      </c>
      <c r="AB92" s="2">
        <v>0.24570218943387323</v>
      </c>
      <c r="AC92" s="2">
        <f t="shared" si="14"/>
        <v>-1.2559638881926016E-4</v>
      </c>
      <c r="AD92" s="1112"/>
    </row>
    <row r="93" spans="1:30" ht="15.55">
      <c r="A93" s="19">
        <v>1996</v>
      </c>
      <c r="B93" s="324">
        <f>('TB2'!C93+'TB2'!D93+'TB2'!E93+'TB2'!F93+'TB2'!G93*W93)/'TB2'!B93</f>
        <v>0.13720582275927304</v>
      </c>
      <c r="C93" s="519">
        <f>('TB2'!K93+'TB2'!L93+'TB2'!M93+'TB2'!N93+'TB2'!O93*V93)/'TB2'!J93</f>
        <v>4.9376608326713395E-2</v>
      </c>
      <c r="D93" s="742">
        <f>('TB2'!S93+'TB2'!T93+'TB2'!U93+'TB2'!V93+'TB2'!W93*X93)/'TB2'!R93</f>
        <v>0.16180688644034943</v>
      </c>
      <c r="E93" s="318">
        <f>(TB2b!C93+TB2b!D93+TB2b!E93+TB2b!F93+TB2b!G93*P93)/TB2b!B93</f>
        <v>0.41500512116817839</v>
      </c>
      <c r="F93" s="16">
        <f>(TB2b!K93+TB2b!L93+TB2b!M93+TB2b!N93+TB2b!O93*Q93)/TB2b!J93</f>
        <v>0.47119053451334353</v>
      </c>
      <c r="G93" s="16">
        <f>(TB2b!S93+TB2b!T93+TB2b!U93+TB2b!V93+TB2b!W93*R93)/TB2b!R93</f>
        <v>0.56479974491178908</v>
      </c>
      <c r="H93" s="16">
        <f>(TB2c!C93+TB2c!D93+TB2c!E93+TB2c!F93+TB2c!G93*S93)/TB2c!B93</f>
        <v>0.599066845100519</v>
      </c>
      <c r="I93" s="16">
        <f>(TB2c!K93+TB2c!L93+TB2c!M93+TB2c!N93+TB2c!O93*T93)/TB2c!J93</f>
        <v>0.6654284015524784</v>
      </c>
      <c r="J93" s="16">
        <f>(TB2c!S93+TB2c!T93+TB2c!U93+TB2c!V93+TB2c!W93*U93)/TB2c!R93</f>
        <v>0.73864681163791979</v>
      </c>
      <c r="K93" s="681"/>
      <c r="L93" s="15"/>
      <c r="M93" s="1108"/>
      <c r="N93" s="1120">
        <v>0.43540104865487711</v>
      </c>
      <c r="O93" s="1121">
        <v>0.47367703914642334</v>
      </c>
      <c r="P93" s="1121">
        <v>0.61052638292312622</v>
      </c>
      <c r="Q93" s="1121">
        <v>0.67982369661331177</v>
      </c>
      <c r="R93" s="1121">
        <v>0.81202578544616699</v>
      </c>
      <c r="S93" s="1121">
        <v>0.84824579954147339</v>
      </c>
      <c r="T93" s="1121">
        <v>0.89720022678375244</v>
      </c>
      <c r="U93" s="1121">
        <v>0.9221147894859314</v>
      </c>
      <c r="V93" s="1121">
        <v>0.19107638299465179</v>
      </c>
      <c r="W93" s="1121">
        <v>0.34659436345100403</v>
      </c>
      <c r="X93" s="1122">
        <v>0.38347968459129333</v>
      </c>
      <c r="Y93" s="749"/>
      <c r="Z93" s="749"/>
      <c r="AA93" s="2">
        <f>B93*'TB1'!B93+'TB1'!E93*TB2d!E93</f>
        <v>0.25118331117655202</v>
      </c>
      <c r="AB93" s="2">
        <v>0.25113226292537166</v>
      </c>
      <c r="AC93" s="2">
        <f t="shared" si="14"/>
        <v>5.1048251180352278E-5</v>
      </c>
      <c r="AD93" s="1112"/>
    </row>
    <row r="94" spans="1:30" ht="15.55">
      <c r="A94" s="19">
        <v>1997</v>
      </c>
      <c r="B94" s="324">
        <f>('TB2'!C94+'TB2'!D94+'TB2'!E94+'TB2'!F94+'TB2'!G94*W94)/'TB2'!B94</f>
        <v>0.13976484476103182</v>
      </c>
      <c r="C94" s="519">
        <f>('TB2'!K94+'TB2'!L94+'TB2'!M94+'TB2'!N94+'TB2'!O94*V94)/'TB2'!J94</f>
        <v>4.8795173640935031E-2</v>
      </c>
      <c r="D94" s="742">
        <f>('TB2'!S94+'TB2'!T94+'TB2'!U94+'TB2'!V94+'TB2'!W94*X94)/'TB2'!R94</f>
        <v>0.16543762682660157</v>
      </c>
      <c r="E94" s="318">
        <f>(TB2b!C94+TB2b!D94+TB2b!E94+TB2b!F94+TB2b!G94*P94)/TB2b!B94</f>
        <v>0.41250371694346305</v>
      </c>
      <c r="F94" s="16">
        <f>(TB2b!K94+TB2b!L94+TB2b!M94+TB2b!N94+TB2b!O94*Q94)/TB2b!J94</f>
        <v>0.46636164122028456</v>
      </c>
      <c r="G94" s="16">
        <f>(TB2b!S94+TB2b!T94+TB2b!U94+TB2b!V94+TB2b!W94*R94)/TB2b!R94</f>
        <v>0.55415802127147384</v>
      </c>
      <c r="H94" s="16">
        <f>(TB2c!C94+TB2c!D94+TB2c!E94+TB2c!F94+TB2c!G94*S94)/TB2c!B94</f>
        <v>0.58690729558599508</v>
      </c>
      <c r="I94" s="16">
        <f>(TB2c!K94+TB2c!L94+TB2c!M94+TB2c!N94+TB2c!O94*T94)/TB2c!J94</f>
        <v>0.64879768653283265</v>
      </c>
      <c r="J94" s="16">
        <f>(TB2c!S94+TB2c!T94+TB2c!U94+TB2c!V94+TB2c!W94*U94)/TB2c!R94</f>
        <v>0.70848658309457735</v>
      </c>
      <c r="K94" s="681"/>
      <c r="L94" s="15"/>
      <c r="M94" s="1108"/>
      <c r="N94" s="1120">
        <v>0.44510621181445753</v>
      </c>
      <c r="O94" s="1121">
        <v>0.48456686735153198</v>
      </c>
      <c r="P94" s="1121">
        <v>0.62140882015228271</v>
      </c>
      <c r="Q94" s="1121">
        <v>0.69055241346359253</v>
      </c>
      <c r="R94" s="1121">
        <v>0.81942784786224365</v>
      </c>
      <c r="S94" s="1121">
        <v>0.86355173587799072</v>
      </c>
      <c r="T94" s="1121">
        <v>0.92347007989883423</v>
      </c>
      <c r="U94" s="1121">
        <v>0.94600993394851685</v>
      </c>
      <c r="V94" s="1121">
        <v>0.18899855017662048</v>
      </c>
      <c r="W94" s="1121">
        <v>0.35146719217300415</v>
      </c>
      <c r="X94" s="1122">
        <v>0.39033019542694092</v>
      </c>
      <c r="Y94" s="749"/>
      <c r="Z94" s="749"/>
      <c r="AA94" s="2">
        <f>B94*'TB1'!B94+'TB1'!E94*TB2d!E94</f>
        <v>0.25361045619872286</v>
      </c>
      <c r="AB94" s="2">
        <v>0.25320299662944046</v>
      </c>
      <c r="AC94" s="2">
        <f t="shared" si="14"/>
        <v>4.074595692823979E-4</v>
      </c>
      <c r="AD94" s="1112"/>
    </row>
    <row r="95" spans="1:30" ht="15.55">
      <c r="A95" s="19">
        <v>1998</v>
      </c>
      <c r="B95" s="324">
        <f>('TB2'!C95+'TB2'!D95+'TB2'!E95+'TB2'!F95+'TB2'!G95*W95)/'TB2'!B95</f>
        <v>0.13484218380530483</v>
      </c>
      <c r="C95" s="519">
        <f>('TB2'!K95+'TB2'!L95+'TB2'!M95+'TB2'!N95+'TB2'!O95*V95)/'TB2'!J95</f>
        <v>5.6215585676492465E-2</v>
      </c>
      <c r="D95" s="742">
        <f>('TB2'!S95+'TB2'!T95+'TB2'!U95+'TB2'!V95+'TB2'!W95*X95)/'TB2'!R95</f>
        <v>0.15715646548414172</v>
      </c>
      <c r="E95" s="318">
        <f>(TB2b!C95+TB2b!D95+TB2b!E95+TB2b!F95+TB2b!G95*P95)/TB2b!B95</f>
        <v>0.396719997602477</v>
      </c>
      <c r="F95" s="16">
        <f>(TB2b!K95+TB2b!L95+TB2b!M95+TB2b!N95+TB2b!O95*Q95)/TB2b!J95</f>
        <v>0.44931179526658704</v>
      </c>
      <c r="G95" s="16">
        <f>(TB2b!S95+TB2b!T95+TB2b!U95+TB2b!V95+TB2b!W95*R95)/TB2b!R95</f>
        <v>0.53495267306772321</v>
      </c>
      <c r="H95" s="16">
        <f>(TB2c!C95+TB2c!D95+TB2c!E95+TB2c!F95+TB2c!G95*S95)/TB2c!B95</f>
        <v>0.56134048897179956</v>
      </c>
      <c r="I95" s="16">
        <f>(TB2c!K95+TB2c!L95+TB2c!M95+TB2c!N95+TB2c!O95*T95)/TB2c!J95</f>
        <v>0.60982075410982228</v>
      </c>
      <c r="J95" s="16">
        <f>(TB2c!S95+TB2c!T95+TB2c!U95+TB2c!V95+TB2c!W95*U95)/TB2c!R95</f>
        <v>0.66459756797748082</v>
      </c>
      <c r="K95" s="681"/>
      <c r="L95" s="15"/>
      <c r="M95" s="1108"/>
      <c r="N95" s="1120">
        <v>0.43628031026767411</v>
      </c>
      <c r="O95" s="1121">
        <v>0.47479793429374695</v>
      </c>
      <c r="P95" s="1121">
        <v>0.61543697118759155</v>
      </c>
      <c r="Q95" s="1121">
        <v>0.68820029497146606</v>
      </c>
      <c r="R95" s="1121">
        <v>0.82975882291793823</v>
      </c>
      <c r="S95" s="1121">
        <v>0.86642605066299438</v>
      </c>
      <c r="T95" s="1121">
        <v>0.91292488574981689</v>
      </c>
      <c r="U95" s="1121">
        <v>0.94658511877059937</v>
      </c>
      <c r="V95" s="1121">
        <v>0.19222487509250641</v>
      </c>
      <c r="W95" s="1121">
        <v>0.33903568983078003</v>
      </c>
      <c r="X95" s="1122">
        <v>0.37543690204620361</v>
      </c>
      <c r="Y95" s="749"/>
      <c r="Z95" s="749"/>
      <c r="AA95" s="2">
        <f>B95*'TB1'!B95+'TB1'!E95*TB2d!E95</f>
        <v>0.24496878447471426</v>
      </c>
      <c r="AB95" s="2">
        <v>0.24390064032217726</v>
      </c>
      <c r="AC95" s="2">
        <f t="shared" si="14"/>
        <v>1.0681441525370039E-3</v>
      </c>
      <c r="AD95" s="1112"/>
    </row>
    <row r="96" spans="1:30" ht="15.55">
      <c r="A96" s="23">
        <v>1999</v>
      </c>
      <c r="B96" s="325">
        <f>('TB2'!C96+'TB2'!D96+'TB2'!E96+'TB2'!F96+'TB2'!G96*W96)/'TB2'!B96</f>
        <v>0.13361544551434004</v>
      </c>
      <c r="C96" s="523">
        <f>('TB2'!K96+'TB2'!L96+'TB2'!M96+'TB2'!N96+'TB2'!O96*V96)/'TB2'!J96</f>
        <v>6.624230743124189E-2</v>
      </c>
      <c r="D96" s="743">
        <f>('TB2'!S96+'TB2'!T96+'TB2'!U96+'TB2'!V96+'TB2'!W96*X96)/'TB2'!R96</f>
        <v>0.1522613098637948</v>
      </c>
      <c r="E96" s="319">
        <f>(TB2b!C96+TB2b!D96+TB2b!E96+TB2b!F96+TB2b!G96*P96)/TB2b!B96</f>
        <v>0.38544738469694995</v>
      </c>
      <c r="F96" s="22">
        <f>(TB2b!K96+TB2b!L96+TB2b!M96+TB2b!N96+TB2b!O96*Q96)/TB2b!J96</f>
        <v>0.43751100182125385</v>
      </c>
      <c r="G96" s="22">
        <f>(TB2b!S96+TB2b!T96+TB2b!U96+TB2b!V96+TB2b!W96*R96)/TB2b!R96</f>
        <v>0.5192237083716289</v>
      </c>
      <c r="H96" s="22">
        <f>(TB2c!C96+TB2c!D96+TB2c!E96+TB2c!F96+TB2c!G96*S96)/TB2c!B96</f>
        <v>0.54459794266368622</v>
      </c>
      <c r="I96" s="22">
        <f>(TB2c!K96+TB2c!L96+TB2c!M96+TB2c!N96+TB2c!O96*T96)/TB2c!J96</f>
        <v>0.57866788723046969</v>
      </c>
      <c r="J96" s="22">
        <f>(TB2c!S96+TB2c!T96+TB2c!U96+TB2c!V96+TB2c!W96*U96)/TB2c!R96</f>
        <v>0.61678328921089487</v>
      </c>
      <c r="K96" s="682"/>
      <c r="L96" s="15"/>
      <c r="M96" s="1108"/>
      <c r="N96" s="1120">
        <v>0.42790701073271697</v>
      </c>
      <c r="O96" s="1121">
        <v>0.46385163068771362</v>
      </c>
      <c r="P96" s="1121">
        <v>0.6071239709854126</v>
      </c>
      <c r="Q96" s="1121">
        <v>0.68732738494873047</v>
      </c>
      <c r="R96" s="1121">
        <v>0.83473175764083862</v>
      </c>
      <c r="S96" s="1121">
        <v>0.87672370672225952</v>
      </c>
      <c r="T96" s="1121">
        <v>0.92712444067001343</v>
      </c>
      <c r="U96" s="1121">
        <v>0.96523743867874146</v>
      </c>
      <c r="V96" s="1121">
        <v>0.19687975943088531</v>
      </c>
      <c r="W96" s="1121">
        <v>0.32782569527626038</v>
      </c>
      <c r="X96" s="1122">
        <v>0.36022287607192993</v>
      </c>
      <c r="Y96" s="749"/>
      <c r="Z96" s="749"/>
      <c r="AA96" s="2">
        <f>B96*'TB1'!B96+'TB1'!E96*TB2d!E96</f>
        <v>0.2411401448655669</v>
      </c>
      <c r="AB96" s="2">
        <v>0.23956143000006527</v>
      </c>
      <c r="AC96" s="2">
        <f t="shared" si="14"/>
        <v>1.5787148655016237E-3</v>
      </c>
      <c r="AD96" s="1112"/>
    </row>
    <row r="97" spans="1:30" ht="15.55">
      <c r="A97" s="27">
        <v>2000</v>
      </c>
      <c r="B97" s="326">
        <f>('TB2'!C97+'TB2'!D97+'TB2'!E97+'TB2'!F97+'TB2'!G97*W97)/'TB2'!B97</f>
        <v>0.12922261566174989</v>
      </c>
      <c r="C97" s="525">
        <f>('TB2'!K97+'TB2'!L97+'TB2'!M97+'TB2'!N97+'TB2'!O97*V97)/'TB2'!J97</f>
        <v>6.4608010086559073E-2</v>
      </c>
      <c r="D97" s="744">
        <f>('TB2'!S97+'TB2'!T97+'TB2'!U97+'TB2'!V97+'TB2'!W97*X97)/'TB2'!R97</f>
        <v>0.14708851477137802</v>
      </c>
      <c r="E97" s="320">
        <f>(TB2b!C97+TB2b!D97+TB2b!E97+TB2b!F97+TB2b!G97*P97)/TB2b!B97</f>
        <v>0.36920056474421165</v>
      </c>
      <c r="F97" s="26">
        <f>(TB2b!K97+TB2b!L97+TB2b!M97+TB2b!N97+TB2b!O97*Q97)/TB2b!J97</f>
        <v>0.4180028757412188</v>
      </c>
      <c r="G97" s="26">
        <f>(TB2b!S97+TB2b!T97+TB2b!U97+TB2b!V97+TB2b!W97*R97)/TB2b!R97</f>
        <v>0.49278077189216585</v>
      </c>
      <c r="H97" s="26">
        <f>(TB2c!C97+TB2c!D97+TB2c!E97+TB2c!F97+TB2c!G97*S97)/TB2c!B97</f>
        <v>0.51151963461150074</v>
      </c>
      <c r="I97" s="26">
        <f>(TB2c!K97+TB2c!L97+TB2c!M97+TB2c!N97+TB2c!O97*T97)/TB2c!J97</f>
        <v>0.53516778781434082</v>
      </c>
      <c r="J97" s="26">
        <f>(TB2c!S97+TB2c!T97+TB2c!U97+TB2c!V97+TB2c!W97*U97)/TB2c!R97</f>
        <v>0.57300676702603348</v>
      </c>
      <c r="K97" s="683"/>
      <c r="L97" s="15"/>
      <c r="M97" s="1108"/>
      <c r="N97" s="1120">
        <v>0.42078485228574702</v>
      </c>
      <c r="O97" s="1121">
        <v>0.45688614249229431</v>
      </c>
      <c r="P97" s="1121">
        <v>0.59860342741012573</v>
      </c>
      <c r="Q97" s="1121">
        <v>0.67767864465713501</v>
      </c>
      <c r="R97" s="1121">
        <v>0.83165860176086426</v>
      </c>
      <c r="S97" s="1121">
        <v>0.86987960338592529</v>
      </c>
      <c r="T97" s="1121">
        <v>0.92097234725952148</v>
      </c>
      <c r="U97" s="1121">
        <v>0.96072137355804443</v>
      </c>
      <c r="V97" s="1121">
        <v>0.19337014853954315</v>
      </c>
      <c r="W97" s="1121">
        <v>0.32086855173110962</v>
      </c>
      <c r="X97" s="1122">
        <v>0.3532315194606781</v>
      </c>
      <c r="Y97" s="749"/>
      <c r="Z97" s="749"/>
      <c r="AA97" s="2">
        <f>B97*'TB1'!B97+'TB1'!E97*TB2d!E97</f>
        <v>0.23294691755542687</v>
      </c>
      <c r="AB97" s="2">
        <v>0.23129962777123808</v>
      </c>
      <c r="AC97" s="2">
        <f t="shared" si="14"/>
        <v>1.6472897841887935E-3</v>
      </c>
      <c r="AD97" s="1112"/>
    </row>
    <row r="98" spans="1:30" ht="15.55">
      <c r="A98" s="19">
        <v>2001</v>
      </c>
      <c r="B98" s="324">
        <f>('TB2'!C98+'TB2'!D98+'TB2'!E98+'TB2'!F98+'TB2'!G98*W98)/'TB2'!B98</f>
        <v>0.12785383644367407</v>
      </c>
      <c r="C98" s="519">
        <f>('TB2'!K98+'TB2'!L98+'TB2'!M98+'TB2'!N98+'TB2'!O98*V98)/'TB2'!J98</f>
        <v>6.0048606245518492E-2</v>
      </c>
      <c r="D98" s="742">
        <f>('TB2'!S98+'TB2'!T98+'TB2'!U98+'TB2'!V98+'TB2'!W98*X98)/'TB2'!R98</f>
        <v>0.14696790985366359</v>
      </c>
      <c r="E98" s="318">
        <f>(TB2b!C98+TB2b!D98+TB2b!E98+TB2b!F98+TB2b!G98*P98)/TB2b!B98</f>
        <v>0.36254918044166745</v>
      </c>
      <c r="F98" s="16">
        <f>(TB2b!K98+TB2b!L98+TB2b!M98+TB2b!N98+TB2b!O98*Q98)/TB2b!J98</f>
        <v>0.41459988075494819</v>
      </c>
      <c r="G98" s="16">
        <f>(TB2b!S98+TB2b!T98+TB2b!U98+TB2b!V98+TB2b!W98*R98)/TB2b!R98</f>
        <v>0.4992506168896334</v>
      </c>
      <c r="H98" s="16">
        <f>(TB2c!C98+TB2c!D98+TB2c!E98+TB2c!F98+TB2c!G98*S98)/TB2c!B98</f>
        <v>0.5249862192764605</v>
      </c>
      <c r="I98" s="16">
        <f>(TB2c!K98+TB2c!L98+TB2c!M98+TB2c!N98+TB2c!O98*T98)/TB2c!J98</f>
        <v>0.57546389945340093</v>
      </c>
      <c r="J98" s="16">
        <f>(TB2c!S98+TB2c!T98+TB2c!U98+TB2c!V98+TB2c!W98*U98)/TB2c!R98</f>
        <v>0.63880435432892724</v>
      </c>
      <c r="K98" s="681"/>
      <c r="L98" s="15"/>
      <c r="M98" s="1108"/>
      <c r="N98" s="1120">
        <v>0.40675266727567139</v>
      </c>
      <c r="O98" s="1121">
        <v>0.44139152765274048</v>
      </c>
      <c r="P98" s="1121">
        <v>0.57128399610519409</v>
      </c>
      <c r="Q98" s="1121">
        <v>0.64776688814163208</v>
      </c>
      <c r="R98" s="1121">
        <v>0.80593502521514893</v>
      </c>
      <c r="S98" s="1121">
        <v>0.84690862894058228</v>
      </c>
      <c r="T98" s="1121">
        <v>0.90394747257232666</v>
      </c>
      <c r="U98" s="1121">
        <v>0.93712878227233887</v>
      </c>
      <c r="V98" s="1121">
        <v>0.19299057126045227</v>
      </c>
      <c r="W98" s="1121">
        <v>0.32026907801628113</v>
      </c>
      <c r="X98" s="1122">
        <v>0.35232564806938171</v>
      </c>
      <c r="Y98" s="749"/>
      <c r="Z98" s="749"/>
      <c r="AA98" s="2">
        <f>B98*'TB1'!B98+'TB1'!E98*TB2d!E98</f>
        <v>0.22689260459284741</v>
      </c>
      <c r="AB98" s="2">
        <v>0.22637637026754992</v>
      </c>
      <c r="AC98" s="2">
        <f t="shared" si="14"/>
        <v>5.162343252974877E-4</v>
      </c>
      <c r="AD98" s="1112"/>
    </row>
    <row r="99" spans="1:30" ht="15.55">
      <c r="A99" s="19">
        <v>2002</v>
      </c>
      <c r="B99" s="324">
        <f>('TB2'!C99+'TB2'!D99+'TB2'!E99+'TB2'!F99+'TB2'!G99*W99)/'TB2'!B99</f>
        <v>0.12965260908830539</v>
      </c>
      <c r="C99" s="519">
        <f>('TB2'!K99+'TB2'!L99+'TB2'!M99+'TB2'!N99+'TB2'!O99*V99)/'TB2'!J99</f>
        <v>6.5059278188175265E-2</v>
      </c>
      <c r="D99" s="742">
        <f>('TB2'!S99+'TB2'!T99+'TB2'!U99+'TB2'!V99+'TB2'!W99*X99)/'TB2'!R99</f>
        <v>0.14703232849370421</v>
      </c>
      <c r="E99" s="318">
        <f>(TB2b!C99+TB2b!D99+TB2b!E99+TB2b!F99+TB2b!G99*P99)/TB2b!B99</f>
        <v>0.38161145938257296</v>
      </c>
      <c r="F99" s="16">
        <f>(TB2b!K99+TB2b!L99+TB2b!M99+TB2b!N99+TB2b!O99*Q99)/TB2b!J99</f>
        <v>0.43933017195931928</v>
      </c>
      <c r="G99" s="16">
        <f>(TB2b!S99+TB2b!T99+TB2b!U99+TB2b!V99+TB2b!W99*R99)/TB2b!R99</f>
        <v>0.53580394895699823</v>
      </c>
      <c r="H99" s="16">
        <f>(TB2c!C99+TB2c!D99+TB2c!E99+TB2c!F99+TB2c!G99*S99)/TB2c!B99</f>
        <v>0.56718523566289647</v>
      </c>
      <c r="I99" s="16">
        <f>(TB2c!K99+TB2c!L99+TB2c!M99+TB2c!N99+TB2c!O99*T99)/TB2c!J99</f>
        <v>0.62531578499892038</v>
      </c>
      <c r="J99" s="16">
        <f>(TB2c!S99+TB2c!T99+TB2c!U99+TB2c!V99+TB2c!W99*U99)/TB2c!R99</f>
        <v>0.7063473327843881</v>
      </c>
      <c r="K99" s="681"/>
      <c r="L99" s="15"/>
      <c r="M99" s="1108"/>
      <c r="N99" s="1120">
        <v>0.39944531583466247</v>
      </c>
      <c r="O99" s="1121">
        <v>0.43283221125602722</v>
      </c>
      <c r="P99" s="1121">
        <v>0.55884462594985962</v>
      </c>
      <c r="Q99" s="1121">
        <v>0.63532108068466187</v>
      </c>
      <c r="R99" s="1121">
        <v>0.79437661170959473</v>
      </c>
      <c r="S99" s="1121">
        <v>0.8388863205909729</v>
      </c>
      <c r="T99" s="1121">
        <v>0.89478951692581177</v>
      </c>
      <c r="U99" s="1121">
        <v>0.92527669668197632</v>
      </c>
      <c r="V99" s="1121">
        <v>0.1947331577539444</v>
      </c>
      <c r="W99" s="1121">
        <v>0.31765058636665344</v>
      </c>
      <c r="X99" s="1122">
        <v>0.34749576449394226</v>
      </c>
      <c r="Y99" s="749"/>
      <c r="Z99" s="749"/>
      <c r="AA99" s="2">
        <f>B99*'TB1'!B99+'TB1'!E99*TB2d!E99</f>
        <v>0.23579239620582976</v>
      </c>
      <c r="AB99" s="2">
        <v>0.23546649069247488</v>
      </c>
      <c r="AC99" s="2">
        <f t="shared" si="14"/>
        <v>3.2590551335487383E-4</v>
      </c>
      <c r="AD99" s="1112"/>
    </row>
    <row r="100" spans="1:30" ht="15.55">
      <c r="A100" s="19">
        <v>2003</v>
      </c>
      <c r="B100" s="324">
        <f>('TB2'!C100+'TB2'!D100+'TB2'!E100+'TB2'!F100+'TB2'!G100*W100)/'TB2'!B100</f>
        <v>0.13408928015252025</v>
      </c>
      <c r="C100" s="519">
        <f>('TB2'!K100+'TB2'!L100+'TB2'!M100+'TB2'!N100+'TB2'!O100*V100)/'TB2'!J100</f>
        <v>6.4435029045817327E-2</v>
      </c>
      <c r="D100" s="742">
        <f>('TB2'!S100+'TB2'!T100+'TB2'!U100+'TB2'!V100+'TB2'!W100*X100)/'TB2'!R100</f>
        <v>0.15237320913556701</v>
      </c>
      <c r="E100" s="318">
        <f>(TB2b!C100+TB2b!D100+TB2b!E100+TB2b!F100+TB2b!G100*P100)/TB2b!B100</f>
        <v>0.38734634740610679</v>
      </c>
      <c r="F100" s="16">
        <f>(TB2b!K100+TB2b!L100+TB2b!M100+TB2b!N100+TB2b!O100*Q100)/TB2b!J100</f>
        <v>0.44576956993930816</v>
      </c>
      <c r="G100" s="16">
        <f>(TB2b!S100+TB2b!T100+TB2b!U100+TB2b!V100+TB2b!W100*R100)/TB2b!R100</f>
        <v>0.54381624363539449</v>
      </c>
      <c r="H100" s="16">
        <f>(TB2c!C100+TB2c!D100+TB2c!E100+TB2c!F100+TB2c!G100*S100)/TB2c!B100</f>
        <v>0.57499511940253489</v>
      </c>
      <c r="I100" s="16">
        <f>(TB2c!K100+TB2c!L100+TB2c!M100+TB2c!N100+TB2c!O100*T100)/TB2c!J100</f>
        <v>0.63537975815516157</v>
      </c>
      <c r="J100" s="16">
        <f>(TB2c!S100+TB2c!T100+TB2c!U100+TB2c!V100+TB2c!W100*U100)/TB2c!R100</f>
        <v>0.71666170077726488</v>
      </c>
      <c r="K100" s="681"/>
      <c r="L100" s="15"/>
      <c r="M100" s="1108"/>
      <c r="N100" s="1120">
        <v>0.40312939829211086</v>
      </c>
      <c r="O100" s="1121">
        <v>0.4358222484588623</v>
      </c>
      <c r="P100" s="1121">
        <v>0.55250698328018188</v>
      </c>
      <c r="Q100" s="1121">
        <v>0.62844020128250122</v>
      </c>
      <c r="R100" s="1121">
        <v>0.78181028366088867</v>
      </c>
      <c r="S100" s="1121">
        <v>0.82680827379226685</v>
      </c>
      <c r="T100" s="1121">
        <v>0.88869631290435791</v>
      </c>
      <c r="U100" s="1121">
        <v>0.92295044660568237</v>
      </c>
      <c r="V100" s="1121">
        <v>0.19466108083724976</v>
      </c>
      <c r="W100" s="1121">
        <v>0.32691502571105957</v>
      </c>
      <c r="X100" s="1122">
        <v>0.35776209831237793</v>
      </c>
      <c r="Y100" s="749"/>
      <c r="Z100" s="749"/>
      <c r="AA100" s="2">
        <f>B100*'TB1'!B100+'TB1'!E100*TB2d!E100</f>
        <v>0.2411476436059164</v>
      </c>
      <c r="AB100" s="2">
        <v>0.24132877130724115</v>
      </c>
      <c r="AC100" s="2">
        <f t="shared" si="14"/>
        <v>-1.8112770132475142E-4</v>
      </c>
      <c r="AD100" s="1112"/>
    </row>
    <row r="101" spans="1:30" ht="15.55">
      <c r="A101" s="19">
        <v>2004</v>
      </c>
      <c r="B101" s="324">
        <f>('TB2'!C101+'TB2'!D101+'TB2'!E101+'TB2'!F101+'TB2'!G101*W101)/'TB2'!B101</f>
        <v>0.13519898918914158</v>
      </c>
      <c r="C101" s="519">
        <f>('TB2'!K101+'TB2'!L101+'TB2'!M101+'TB2'!N101+'TB2'!O101*V101)/'TB2'!J101</f>
        <v>7.03375640052884E-2</v>
      </c>
      <c r="D101" s="742">
        <f>('TB2'!S101+'TB2'!T101+'TB2'!U101+'TB2'!V101+'TB2'!W101*X101)/'TB2'!R101</f>
        <v>0.15183122052245077</v>
      </c>
      <c r="E101" s="318">
        <f>(TB2b!C101+TB2b!D101+TB2b!E101+TB2b!F101+TB2b!G101*P101)/TB2b!B101</f>
        <v>0.39834513562211415</v>
      </c>
      <c r="F101" s="16">
        <f>(TB2b!K101+TB2b!L101+TB2b!M101+TB2b!N101+TB2b!O101*Q101)/TB2b!J101</f>
        <v>0.45493675714572124</v>
      </c>
      <c r="G101" s="16">
        <f>(TB2b!S101+TB2b!T101+TB2b!U101+TB2b!V101+TB2b!W101*R101)/TB2b!R101</f>
        <v>0.54874405586295838</v>
      </c>
      <c r="H101" s="16">
        <f>(TB2c!C101+TB2c!D101+TB2c!E101+TB2c!F101+TB2c!G101*S101)/TB2c!B101</f>
        <v>0.57814969985847053</v>
      </c>
      <c r="I101" s="16">
        <f>(TB2c!K101+TB2c!L101+TB2c!M101+TB2c!N101+TB2c!O101*T101)/TB2c!J101</f>
        <v>0.63022870689456179</v>
      </c>
      <c r="J101" s="16">
        <f>(TB2c!S101+TB2c!T101+TB2c!U101+TB2c!V101+TB2c!W101*U101)/TB2c!R101</f>
        <v>0.70085744584764098</v>
      </c>
      <c r="K101" s="681"/>
      <c r="L101" s="15"/>
      <c r="M101" s="1108"/>
      <c r="N101" s="1120">
        <v>0.41548762342232975</v>
      </c>
      <c r="O101" s="1121">
        <v>0.44778084754943848</v>
      </c>
      <c r="P101" s="1121">
        <v>0.57152777910232544</v>
      </c>
      <c r="Q101" s="1121">
        <v>0.64898782968521118</v>
      </c>
      <c r="R101" s="1121">
        <v>0.80370968580245972</v>
      </c>
      <c r="S101" s="1121">
        <v>0.84272497892379761</v>
      </c>
      <c r="T101" s="1121">
        <v>0.89590710401535034</v>
      </c>
      <c r="U101" s="1121">
        <v>0.93671876192092896</v>
      </c>
      <c r="V101" s="1121">
        <v>0.20252859592437744</v>
      </c>
      <c r="W101" s="1121">
        <v>0.3325653076171875</v>
      </c>
      <c r="X101" s="1122">
        <v>0.36274343729019165</v>
      </c>
      <c r="Y101" s="749"/>
      <c r="Z101" s="749"/>
      <c r="AA101" s="2">
        <f>B101*'TB1'!B101+'TB1'!E101*TB2d!E101</f>
        <v>0.2490220191336241</v>
      </c>
      <c r="AB101" s="2">
        <v>0.24874212608158372</v>
      </c>
      <c r="AC101" s="2">
        <f t="shared" si="14"/>
        <v>2.7989305204037529E-4</v>
      </c>
      <c r="AD101" s="1112"/>
    </row>
    <row r="102" spans="1:30" ht="15.55">
      <c r="A102" s="19">
        <v>2005</v>
      </c>
      <c r="B102" s="324">
        <f>('TB2'!C102+'TB2'!D102+'TB2'!E102+'TB2'!F102+'TB2'!G102*W102)/'TB2'!B102</f>
        <v>0.13773689135488815</v>
      </c>
      <c r="C102" s="519">
        <f>('TB2'!K102+'TB2'!L102+'TB2'!M102+'TB2'!N102+'TB2'!O102*V102)/'TB2'!J102</f>
        <v>6.2248839254164127E-2</v>
      </c>
      <c r="D102" s="742">
        <f>('TB2'!S102+'TB2'!T102+'TB2'!U102+'TB2'!V102+'TB2'!W102*X102)/'TB2'!R102</f>
        <v>0.15821523163221149</v>
      </c>
      <c r="E102" s="318">
        <f>(TB2b!C102+TB2b!D102+TB2b!E102+TB2b!F102+TB2b!G102*P102)/TB2b!B102</f>
        <v>0.41154073380489042</v>
      </c>
      <c r="F102" s="16">
        <f>(TB2b!K102+TB2b!L102+TB2b!M102+TB2b!N102+TB2b!O102*Q102)/TB2b!J102</f>
        <v>0.46673089258661343</v>
      </c>
      <c r="G102" s="16">
        <f>(TB2b!S102+TB2b!T102+TB2b!U102+TB2b!V102+TB2b!W102*R102)/TB2b!R102</f>
        <v>0.55392361842131221</v>
      </c>
      <c r="H102" s="16">
        <f>(TB2c!C102+TB2c!D102+TB2c!E102+TB2c!F102+TB2c!G102*S102)/TB2c!B102</f>
        <v>0.58250659225481816</v>
      </c>
      <c r="I102" s="16">
        <f>(TB2c!K102+TB2c!L102+TB2c!M102+TB2c!N102+TB2c!O102*T102)/TB2c!J102</f>
        <v>0.63339705904158139</v>
      </c>
      <c r="J102" s="16">
        <f>(TB2c!S102+TB2c!T102+TB2c!U102+TB2c!V102+TB2c!W102*U102)/TB2c!R102</f>
        <v>0.69549790553132618</v>
      </c>
      <c r="K102" s="681"/>
      <c r="L102" s="15"/>
      <c r="M102" s="1108"/>
      <c r="N102" s="1120">
        <v>0.43058597383278774</v>
      </c>
      <c r="O102" s="1121">
        <v>0.46421793103218079</v>
      </c>
      <c r="P102" s="1121">
        <v>0.5919651985168457</v>
      </c>
      <c r="Q102" s="1121">
        <v>0.66454136371612549</v>
      </c>
      <c r="R102" s="1121">
        <v>0.80790752172470093</v>
      </c>
      <c r="S102" s="1121">
        <v>0.85022062063217163</v>
      </c>
      <c r="T102" s="1121">
        <v>0.90835869312286377</v>
      </c>
      <c r="U102" s="1121">
        <v>0.95484071969985962</v>
      </c>
      <c r="V102" s="1121">
        <v>0.20054763555526733</v>
      </c>
      <c r="W102" s="1121">
        <v>0.34041354060173035</v>
      </c>
      <c r="X102" s="1122">
        <v>0.37300315499305725</v>
      </c>
      <c r="Y102" s="749"/>
      <c r="Z102" s="749"/>
      <c r="AA102" s="2">
        <f>B102*'TB1'!B102+'TB1'!E102*TB2d!E102</f>
        <v>0.25905859206073356</v>
      </c>
      <c r="AB102" s="2">
        <v>0.25847797612997442</v>
      </c>
      <c r="AC102" s="2">
        <f t="shared" si="14"/>
        <v>5.8061593075914297E-4</v>
      </c>
      <c r="AD102" s="1112"/>
    </row>
    <row r="103" spans="1:30" ht="15.55">
      <c r="A103" s="19">
        <v>2006</v>
      </c>
      <c r="B103" s="324">
        <f>('TB2'!C103+'TB2'!D103+'TB2'!E103+'TB2'!F103+'TB2'!G103*W103)/'TB2'!B103</f>
        <v>0.13579026302876424</v>
      </c>
      <c r="C103" s="519">
        <f>('TB2'!K103+'TB2'!L103+'TB2'!M103+'TB2'!N103+'TB2'!O103*V103)/'TB2'!J103</f>
        <v>5.871951145772733E-2</v>
      </c>
      <c r="D103" s="742">
        <f>('TB2'!S103+'TB2'!T103+'TB2'!U103+'TB2'!V103+'TB2'!W103*X103)/'TB2'!R103</f>
        <v>0.15702310378825379</v>
      </c>
      <c r="E103" s="318">
        <f>(TB2b!C103+TB2b!D103+TB2b!E103+TB2b!F103+TB2b!G103*P103)/TB2b!B103</f>
        <v>0.42003192156977137</v>
      </c>
      <c r="F103" s="16">
        <f>(TB2b!K103+TB2b!L103+TB2b!M103+TB2b!N103+TB2b!O103*Q103)/TB2b!J103</f>
        <v>0.47523752603410518</v>
      </c>
      <c r="G103" s="16">
        <f>(TB2b!S103+TB2b!T103+TB2b!U103+TB2b!V103+TB2b!W103*R103)/TB2b!R103</f>
        <v>0.56306847894303413</v>
      </c>
      <c r="H103" s="16">
        <f>(TB2c!C103+TB2c!D103+TB2c!E103+TB2c!F103+TB2c!G103*S103)/TB2c!B103</f>
        <v>0.5882625667165714</v>
      </c>
      <c r="I103" s="16">
        <f>(TB2c!K103+TB2c!L103+TB2c!M103+TB2c!N103+TB2c!O103*T103)/TB2c!J103</f>
        <v>0.63621461586001449</v>
      </c>
      <c r="J103" s="16">
        <f>(TB2c!S103+TB2c!T103+TB2c!U103+TB2c!V103+TB2c!W103*U103)/TB2c!R103</f>
        <v>0.69745552804287048</v>
      </c>
      <c r="K103" s="681"/>
      <c r="L103" s="15"/>
      <c r="M103" s="1108"/>
      <c r="N103" s="1120">
        <v>0.4347986196734413</v>
      </c>
      <c r="O103" s="1121">
        <v>0.46928632259368896</v>
      </c>
      <c r="P103" s="1121">
        <v>0.60131353139877319</v>
      </c>
      <c r="Q103" s="1121">
        <v>0.67653524875640869</v>
      </c>
      <c r="R103" s="1121">
        <v>0.8187485933303833</v>
      </c>
      <c r="S103" s="1121">
        <v>0.85544776916503906</v>
      </c>
      <c r="T103" s="1121">
        <v>0.90232795476913452</v>
      </c>
      <c r="U103" s="1121">
        <v>0.92783606052398682</v>
      </c>
      <c r="V103" s="1121">
        <v>0.19822561740875244</v>
      </c>
      <c r="W103" s="1121">
        <v>0.33918556571006775</v>
      </c>
      <c r="X103" s="1122">
        <v>0.37217268347740173</v>
      </c>
      <c r="Y103" s="749"/>
      <c r="Z103" s="749"/>
      <c r="AA103" s="2">
        <f>B103*'TB1'!B103+'TB1'!E103*TB2d!E103</f>
        <v>0.26439979996319263</v>
      </c>
      <c r="AB103" s="2">
        <v>0.26328371243914467</v>
      </c>
      <c r="AC103" s="2">
        <f t="shared" si="14"/>
        <v>1.1160875240479595E-3</v>
      </c>
      <c r="AD103" s="1112"/>
    </row>
    <row r="104" spans="1:30" ht="15.55">
      <c r="A104" s="19">
        <v>2007</v>
      </c>
      <c r="B104" s="324">
        <f>('TB2'!C104+'TB2'!D104+'TB2'!E104+'TB2'!F104+'TB2'!G104*W104)/'TB2'!B104</f>
        <v>0.12886356760202339</v>
      </c>
      <c r="C104" s="519">
        <f>('TB2'!K104+'TB2'!L104+'TB2'!M104+'TB2'!N104+'TB2'!O104*V104)/'TB2'!J104</f>
        <v>6.1896785240647054E-2</v>
      </c>
      <c r="D104" s="742">
        <f>('TB2'!S104+'TB2'!T104+'TB2'!U104+'TB2'!V104+'TB2'!W104*X104)/'TB2'!R104</f>
        <v>0.14691767788371712</v>
      </c>
      <c r="E104" s="318">
        <f>(TB2b!C104+TB2b!D104+TB2b!E104+TB2b!F104+TB2b!G104*P104)/TB2b!B104</f>
        <v>0.40659307811711992</v>
      </c>
      <c r="F104" s="16">
        <f>(TB2b!K104+TB2b!L104+TB2b!M104+TB2b!N104+TB2b!O104*Q104)/TB2b!J104</f>
        <v>0.46082615183844977</v>
      </c>
      <c r="G104" s="16">
        <f>(TB2b!S104+TB2b!T104+TB2b!U104+TB2b!V104+TB2b!W104*R104)/TB2b!R104</f>
        <v>0.5463183355356841</v>
      </c>
      <c r="H104" s="16">
        <f>(TB2c!C104+TB2c!D104+TB2c!E104+TB2c!F104+TB2c!G104*S104)/TB2c!B104</f>
        <v>0.57135391525381118</v>
      </c>
      <c r="I104" s="16">
        <f>(TB2c!K104+TB2c!L104+TB2c!M104+TB2c!N104+TB2c!O104*T104)/TB2c!J104</f>
        <v>0.61731258246159726</v>
      </c>
      <c r="J104" s="16">
        <f>(TB2c!S104+TB2c!T104+TB2c!U104+TB2c!V104+TB2c!W104*U104)/TB2c!R104</f>
        <v>0.6797414926209393</v>
      </c>
      <c r="K104" s="681"/>
      <c r="L104" s="15"/>
      <c r="M104" s="1108"/>
      <c r="N104" s="1120">
        <v>0.42473845236341401</v>
      </c>
      <c r="O104" s="1121">
        <v>0.45797848701477051</v>
      </c>
      <c r="P104" s="1121">
        <v>0.59046328067779541</v>
      </c>
      <c r="Q104" s="1121">
        <v>0.664459228515625</v>
      </c>
      <c r="R104" s="1121">
        <v>0.80745714902877808</v>
      </c>
      <c r="S104" s="1121">
        <v>0.84557563066482544</v>
      </c>
      <c r="T104" s="1121">
        <v>0.89648252725601196</v>
      </c>
      <c r="U104" s="1121">
        <v>0.93338239192962646</v>
      </c>
      <c r="V104" s="1121">
        <v>0.20459906756877899</v>
      </c>
      <c r="W104" s="1121">
        <v>0.33057442307472229</v>
      </c>
      <c r="X104" s="1122">
        <v>0.36062565445899963</v>
      </c>
      <c r="Y104" s="749"/>
      <c r="Z104" s="749"/>
      <c r="AA104" s="2">
        <f>B104*'TB1'!B104+'TB1'!E104*TB2d!E104</f>
        <v>0.25396930130593648</v>
      </c>
      <c r="AB104" s="2">
        <v>0.25281480450296934</v>
      </c>
      <c r="AC104" s="2">
        <f t="shared" si="14"/>
        <v>1.1544968029671421E-3</v>
      </c>
      <c r="AD104" s="1112"/>
    </row>
    <row r="105" spans="1:30" ht="15.55">
      <c r="A105" s="19">
        <v>2008</v>
      </c>
      <c r="B105" s="324">
        <f>('TB2'!C105+'TB2'!D105+'TB2'!E105+'TB2'!F105+'TB2'!G105*W105)/'TB2'!B105</f>
        <v>0.12427176361216291</v>
      </c>
      <c r="C105" s="519">
        <f>('TB2'!K105+'TB2'!L105+'TB2'!M105+'TB2'!N105+'TB2'!O105*V105)/'TB2'!J105</f>
        <v>4.7068203571020761E-2</v>
      </c>
      <c r="D105" s="742">
        <f>('TB2'!S105+'TB2'!T105+'TB2'!U105+'TB2'!V105+'TB2'!W105*X105)/'TB2'!R105</f>
        <v>0.14563090198114986</v>
      </c>
      <c r="E105" s="318">
        <f>(TB2b!C105+TB2b!D105+TB2b!E105+TB2b!F105+TB2b!G105*P105)/TB2b!B105</f>
        <v>0.3942229072315207</v>
      </c>
      <c r="F105" s="16">
        <f>(TB2b!K105+TB2b!L105+TB2b!M105+TB2b!N105+TB2b!O105*Q105)/TB2b!J105</f>
        <v>0.4512556441554485</v>
      </c>
      <c r="G105" s="16">
        <f>(TB2b!S105+TB2b!T105+TB2b!U105+TB2b!V105+TB2b!W105*R105)/TB2b!R105</f>
        <v>0.54949762381229028</v>
      </c>
      <c r="H105" s="16">
        <f>(TB2c!C105+TB2c!D105+TB2c!E105+TB2c!F105+TB2c!G105*S105)/TB2c!B105</f>
        <v>0.57916224705707497</v>
      </c>
      <c r="I105" s="16">
        <f>(TB2c!K105+TB2c!L105+TB2c!M105+TB2c!N105+TB2c!O105*T105)/TB2c!J105</f>
        <v>0.63052338236531447</v>
      </c>
      <c r="J105" s="16">
        <f>(TB2c!S105+TB2c!T105+TB2c!U105+TB2c!V105+TB2c!W105*U105)/TB2c!R105</f>
        <v>0.6939502364668455</v>
      </c>
      <c r="K105" s="681"/>
      <c r="L105" s="15"/>
      <c r="M105" s="1108"/>
      <c r="N105" s="1120">
        <v>0.38994026562744066</v>
      </c>
      <c r="O105" s="1121">
        <v>0.42274037003517151</v>
      </c>
      <c r="P105" s="1121">
        <v>0.54300230741500854</v>
      </c>
      <c r="Q105" s="1121">
        <v>0.61802715063095093</v>
      </c>
      <c r="R105" s="1121">
        <v>0.77735221385955811</v>
      </c>
      <c r="S105" s="1121">
        <v>0.8233758807182312</v>
      </c>
      <c r="T105" s="1121">
        <v>0.88247776031494141</v>
      </c>
      <c r="U105" s="1121">
        <v>0.91019243001937866</v>
      </c>
      <c r="V105" s="1121">
        <v>0.17400558292865753</v>
      </c>
      <c r="W105" s="1121">
        <v>0.30603396892547607</v>
      </c>
      <c r="X105" s="1122">
        <v>0.33677026629447937</v>
      </c>
      <c r="Y105" s="749"/>
      <c r="Z105" s="749"/>
      <c r="AA105" s="2">
        <f>B105*'TB1'!B105+'TB1'!E105*TB2d!E105</f>
        <v>0.24449372269870204</v>
      </c>
      <c r="AB105" s="2">
        <v>0.24399476295551883</v>
      </c>
      <c r="AC105" s="2">
        <f t="shared" si="14"/>
        <v>4.9895974318320269E-4</v>
      </c>
      <c r="AD105" s="1112"/>
    </row>
    <row r="106" spans="1:30" ht="15.55">
      <c r="A106" s="23">
        <v>2009</v>
      </c>
      <c r="B106" s="325">
        <f>('TB2'!C106+'TB2'!D106+'TB2'!E106+'TB2'!F106+'TB2'!G106*W106)/'TB2'!B106</f>
        <v>0.13696330546175989</v>
      </c>
      <c r="C106" s="523">
        <f>('TB2'!K106+'TB2'!L106+'TB2'!M106+'TB2'!N106+'TB2'!O106*V106)/'TB2'!J106</f>
        <v>5.0888116528847512E-2</v>
      </c>
      <c r="D106" s="743">
        <f>('TB2'!S106+'TB2'!T106+'TB2'!U106+'TB2'!V106+'TB2'!W106*X106)/'TB2'!R106</f>
        <v>0.15939594795354886</v>
      </c>
      <c r="E106" s="319">
        <f>(TB2b!C106+TB2b!D106+TB2b!E106+TB2b!F106+TB2b!G106*P106)/TB2b!B106</f>
        <v>0.41157576885942576</v>
      </c>
      <c r="F106" s="22">
        <f>(TB2b!K106+TB2b!L106+TB2b!M106+TB2b!N106+TB2b!O106*Q106)/TB2b!J106</f>
        <v>0.4718428804132101</v>
      </c>
      <c r="G106" s="22">
        <f>(TB2b!S106+TB2b!T106+TB2b!U106+TB2b!V106+TB2b!W106*R106)/TB2b!R106</f>
        <v>0.58215709638679825</v>
      </c>
      <c r="H106" s="22">
        <f>(TB2c!C106+TB2c!D106+TB2c!E106+TB2c!F106+TB2c!G106*S106)/TB2c!B106</f>
        <v>0.6166504729891652</v>
      </c>
      <c r="I106" s="22">
        <f>(TB2c!K106+TB2c!L106+TB2c!M106+TB2c!N106+TB2c!O106*T106)/TB2c!J106</f>
        <v>0.67805264814396593</v>
      </c>
      <c r="J106" s="22">
        <f>(TB2c!S106+TB2c!T106+TB2c!U106+TB2c!V106+TB2c!W106*U106)/TB2c!R106</f>
        <v>0.76013198774904944</v>
      </c>
      <c r="K106" s="682"/>
      <c r="L106" s="15"/>
      <c r="M106" s="1108"/>
      <c r="N106" s="1120">
        <v>0.38897262061664534</v>
      </c>
      <c r="O106" s="1121">
        <v>0.42064249515533447</v>
      </c>
      <c r="P106" s="1121">
        <v>0.53036397695541382</v>
      </c>
      <c r="Q106" s="1121">
        <v>0.59995859861373901</v>
      </c>
      <c r="R106" s="1121">
        <v>0.76138567924499512</v>
      </c>
      <c r="S106" s="1121">
        <v>0.81087803840637207</v>
      </c>
      <c r="T106" s="1121">
        <v>0.88386106491088867</v>
      </c>
      <c r="U106" s="1121">
        <v>0.94439691305160522</v>
      </c>
      <c r="V106" s="1121">
        <v>0.17015677690505981</v>
      </c>
      <c r="W106" s="1121">
        <v>0.31350663304328918</v>
      </c>
      <c r="X106" s="1122">
        <v>0.34432944655418396</v>
      </c>
      <c r="Y106" s="749"/>
      <c r="Z106" s="749"/>
      <c r="AA106" s="2">
        <f>B106*'TB1'!B106+'TB1'!E106*TB2d!E106</f>
        <v>0.25714358582892416</v>
      </c>
      <c r="AB106" s="2">
        <v>0.25797172516102745</v>
      </c>
      <c r="AC106" s="2">
        <f t="shared" si="14"/>
        <v>-8.2813933210329482E-4</v>
      </c>
      <c r="AD106" s="1112"/>
    </row>
    <row r="107" spans="1:30" ht="15.55">
      <c r="A107" s="19">
        <v>2010</v>
      </c>
      <c r="B107" s="324">
        <f>('TB2'!C107+'TB2'!D107+'TB2'!E107+'TB2'!F107+'TB2'!G107*W107)/'TB2'!B107</f>
        <v>0.14971148867939851</v>
      </c>
      <c r="C107" s="519">
        <f>('TB2'!K107+'TB2'!L107+'TB2'!M107+'TB2'!N107+'TB2'!O107*V107)/'TB2'!J107</f>
        <v>5.8846234182187061E-2</v>
      </c>
      <c r="D107" s="742">
        <f>('TB2'!S107+'TB2'!T107+'TB2'!U107+'TB2'!V107+'TB2'!W107*X107)/'TB2'!R107</f>
        <v>0.17272228435706813</v>
      </c>
      <c r="E107" s="318">
        <f>(TB2b!C107+TB2b!D107+TB2b!E107+TB2b!F107+TB2b!G107*P107)/TB2b!B107</f>
        <v>0.43032330401586483</v>
      </c>
      <c r="F107" s="16">
        <f>(TB2b!K107+TB2b!L107+TB2b!M107+TB2b!N107+TB2b!O107*Q107)/TB2b!J107</f>
        <v>0.48847227726390585</v>
      </c>
      <c r="G107" s="16">
        <f>(TB2b!S107+TB2b!T107+TB2b!U107+TB2b!V107+TB2b!W107*R107)/TB2b!R107</f>
        <v>0.5914781924319058</v>
      </c>
      <c r="H107" s="16">
        <f>(TB2c!C107+TB2c!D107+TB2c!E107+TB2c!F107+TB2c!G107*S107)/TB2c!B107</f>
        <v>0.62581919555615495</v>
      </c>
      <c r="I107" s="16">
        <f>(TB2c!K107+TB2c!L107+TB2c!M107+TB2c!N107+TB2c!O107*T107)/TB2c!J107</f>
        <v>0.69236865917714618</v>
      </c>
      <c r="J107" s="16">
        <f>(TB2c!S107+TB2c!T107+TB2c!U107+TB2c!V107+TB2c!W107*U107)/TB2c!R107</f>
        <v>0.78015067682214267</v>
      </c>
      <c r="K107" s="681"/>
      <c r="L107" s="15"/>
      <c r="M107" s="1108"/>
      <c r="N107" s="1120">
        <v>0.41621913621715317</v>
      </c>
      <c r="O107" s="1121">
        <v>0.44899630546569824</v>
      </c>
      <c r="P107" s="1121">
        <v>0.56461423635482788</v>
      </c>
      <c r="Q107" s="1121">
        <v>0.63232165575027466</v>
      </c>
      <c r="R107" s="1121">
        <v>0.78273403644561768</v>
      </c>
      <c r="S107" s="1121">
        <v>0.82695561647415161</v>
      </c>
      <c r="T107" s="1121">
        <v>0.89074259996414185</v>
      </c>
      <c r="U107" s="1121">
        <v>0.93844610452651978</v>
      </c>
      <c r="V107" s="1121">
        <v>0.17052796483039856</v>
      </c>
      <c r="W107" s="1121">
        <v>0.33157336711883545</v>
      </c>
      <c r="X107" s="1122">
        <v>0.36501023173332214</v>
      </c>
      <c r="Y107" s="1109"/>
      <c r="Z107" s="1109"/>
      <c r="AA107" s="2">
        <f>B107*'TB1'!B107+'TB1'!E107*TB2d!E107</f>
        <v>0.27675436443534318</v>
      </c>
      <c r="AB107" s="2">
        <v>0.27720782319356557</v>
      </c>
      <c r="AC107" s="2">
        <f t="shared" si="14"/>
        <v>-4.5345875822239146E-4</v>
      </c>
      <c r="AD107" s="1112"/>
    </row>
    <row r="108" spans="1:30" ht="15.55">
      <c r="A108" s="19">
        <v>2011</v>
      </c>
      <c r="B108" s="324">
        <f>('TB2'!C108+'TB2'!D108+'TB2'!E108+'TB2'!F108+'TB2'!G108*W108)/'TB2'!B108</f>
        <v>0.15773834239953385</v>
      </c>
      <c r="C108" s="519">
        <f>('TB2'!K108+'TB2'!L108+'TB2'!M108+'TB2'!N108+'TB2'!O108*V108)/'TB2'!J108</f>
        <v>6.5816326412344611E-2</v>
      </c>
      <c r="D108" s="742">
        <f>('TB2'!S108+'TB2'!T108+'TB2'!U108+'TB2'!V108+'TB2'!W108*X108)/'TB2'!R108</f>
        <v>0.18068138154903859</v>
      </c>
      <c r="E108" s="318">
        <f>(TB2b!C108+TB2b!D108+TB2b!E108+TB2b!F108+TB2b!G108*P108)/TB2b!B108</f>
        <v>0.42612890531163938</v>
      </c>
      <c r="F108" s="16">
        <f>(TB2b!K108+TB2b!L108+TB2b!M108+TB2b!N108+TB2b!O108*Q108)/TB2b!J108</f>
        <v>0.48157060622182279</v>
      </c>
      <c r="G108" s="16">
        <f>(TB2b!S108+TB2b!T108+TB2b!U108+TB2b!V108+TB2b!W108*R108)/TB2b!R108</f>
        <v>0.58174043482997695</v>
      </c>
      <c r="H108" s="16">
        <f>(TB2c!C108+TB2c!D108+TB2c!E108+TB2c!F108+TB2c!G108*S108)/TB2c!B108</f>
        <v>0.61662933257001296</v>
      </c>
      <c r="I108" s="16">
        <f>(TB2c!K108+TB2c!L108+TB2c!M108+TB2c!N108+TB2c!O108*T108)/TB2c!J108</f>
        <v>0.68220157993210873</v>
      </c>
      <c r="J108" s="16">
        <f>(TB2c!S108+TB2c!T108+TB2c!U108+TB2c!V108+TB2c!W108*U108)/TB2c!R108</f>
        <v>0.77001420001428689</v>
      </c>
      <c r="K108" s="681"/>
      <c r="L108" s="15"/>
      <c r="M108" s="1108"/>
      <c r="N108" s="1120">
        <v>0.43874876957966535</v>
      </c>
      <c r="O108" s="1121">
        <v>0.47002020478248596</v>
      </c>
      <c r="P108" s="1121">
        <v>0.58176678419113159</v>
      </c>
      <c r="Q108" s="1121">
        <v>0.64593607187271118</v>
      </c>
      <c r="R108" s="1121">
        <v>0.79072165489196777</v>
      </c>
      <c r="S108" s="1121">
        <v>0.83504307270050049</v>
      </c>
      <c r="T108" s="1121">
        <v>0.89178305864334106</v>
      </c>
      <c r="U108" s="1121">
        <v>0.92897450923919678</v>
      </c>
      <c r="V108" s="1121">
        <v>0.19129541516304016</v>
      </c>
      <c r="W108" s="1121">
        <v>0.35479149222373962</v>
      </c>
      <c r="X108" s="1122">
        <v>0.38714644312858582</v>
      </c>
      <c r="Y108" s="749"/>
      <c r="Z108" s="749"/>
      <c r="AA108" s="2">
        <f>B108*'TB1'!B108+'TB1'!E108*TB2d!E108</f>
        <v>0.27962807417729996</v>
      </c>
      <c r="AB108" s="2">
        <v>0.28031996426840983</v>
      </c>
      <c r="AC108" s="2">
        <f t="shared" si="14"/>
        <v>-6.9189009110987021E-4</v>
      </c>
      <c r="AD108" s="1112"/>
    </row>
    <row r="109" spans="1:30" ht="15.55">
      <c r="A109" s="19">
        <v>2012</v>
      </c>
      <c r="B109" s="324">
        <f>('TB2'!C109+'TB2'!D109+'TB2'!E109+'TB2'!F109+'TB2'!G109*W109)/'TB2'!B109</f>
        <v>0.16094165444069941</v>
      </c>
      <c r="C109" s="519">
        <f>('TB2'!K109+'TB2'!L109+'TB2'!M109+'TB2'!N109+'TB2'!O109*V109)/'TB2'!J109</f>
        <v>7.5030227261349863E-2</v>
      </c>
      <c r="D109" s="742">
        <f>('TB2'!S109+'TB2'!T109+'TB2'!U109+'TB2'!V109+'TB2'!W109*X109)/'TB2'!R109</f>
        <v>0.18179890050350225</v>
      </c>
      <c r="E109" s="318">
        <f>(TB2b!C109+TB2b!D109+TB2b!E109+TB2b!F109+TB2b!G109*P109)/TB2b!B109</f>
        <v>0.42843669762697317</v>
      </c>
      <c r="F109" s="16">
        <f>(TB2b!K109+TB2b!L109+TB2b!M109+TB2b!N109+TB2b!O109*Q109)/TB2b!J109</f>
        <v>0.48140223937549254</v>
      </c>
      <c r="G109" s="16">
        <f>(TB2b!S109+TB2b!T109+TB2b!U109+TB2b!V109+TB2b!W109*R109)/TB2b!R109</f>
        <v>0.5783453912953801</v>
      </c>
      <c r="H109" s="16">
        <f>(TB2c!C109+TB2c!D109+TB2c!E109+TB2c!F109+TB2c!G109*S109)/TB2c!B109</f>
        <v>0.60847285946132701</v>
      </c>
      <c r="I109" s="16">
        <f>(TB2c!K109+TB2c!L109+TB2c!M109+TB2c!N109+TB2c!O109*T109)/TB2c!J109</f>
        <v>0.66636913217252669</v>
      </c>
      <c r="J109" s="16">
        <f>(TB2c!S109+TB2c!T109+TB2c!U109+TB2c!V109+TB2c!W109*U109)/TB2c!R109</f>
        <v>0.7404303982239111</v>
      </c>
      <c r="K109" s="681"/>
      <c r="L109" s="15"/>
      <c r="M109" s="1108"/>
      <c r="N109" s="1120">
        <v>0.44756146921557804</v>
      </c>
      <c r="O109" s="1121">
        <v>0.47775724530220032</v>
      </c>
      <c r="P109" s="1121">
        <v>0.590381920337677</v>
      </c>
      <c r="Q109" s="1121">
        <v>0.6556999683380127</v>
      </c>
      <c r="R109" s="1121">
        <v>0.80336809158325195</v>
      </c>
      <c r="S109" s="1121">
        <v>0.84353655576705933</v>
      </c>
      <c r="T109" s="1121">
        <v>0.89939975738525391</v>
      </c>
      <c r="U109" s="1121">
        <v>0.93917030096054077</v>
      </c>
      <c r="V109" s="1121">
        <v>0.19916483759880066</v>
      </c>
      <c r="W109" s="1121">
        <v>0.36056748032569885</v>
      </c>
      <c r="X109" s="1122">
        <v>0.39159029722213745</v>
      </c>
      <c r="Y109" s="749"/>
      <c r="Z109" s="749"/>
      <c r="AA109" s="2">
        <f>B109*'TB1'!B109+'TB1'!E109*TB2d!E109</f>
        <v>0.28568931219872129</v>
      </c>
      <c r="AB109" s="2">
        <v>0.28616108415430686</v>
      </c>
      <c r="AC109" s="2">
        <f t="shared" si="14"/>
        <v>-4.7177195558556484E-4</v>
      </c>
      <c r="AD109" s="1112"/>
    </row>
    <row r="110" spans="1:30" ht="15.55">
      <c r="A110" s="19">
        <v>2013</v>
      </c>
      <c r="B110" s="324">
        <f>('TB2'!C110+'TB2'!D110+'TB2'!E110+'TB2'!F110+'TB2'!G110*W110)/'TB2'!B110</f>
        <v>0.16469766720964665</v>
      </c>
      <c r="C110" s="519">
        <f>('TB2'!K110+'TB2'!L110+'TB2'!M110+'TB2'!N110+'TB2'!O110*V110)/'TB2'!J110</f>
        <v>8.3473390748883602E-2</v>
      </c>
      <c r="D110" s="742">
        <f>('TB2'!S110+'TB2'!T110+'TB2'!U110+'TB2'!V110+'TB2'!W110*X110)/'TB2'!R110</f>
        <v>0.18513049163816367</v>
      </c>
      <c r="E110" s="318">
        <f>(TB2b!C110+TB2b!D110+TB2b!E110+TB2b!F110+TB2b!G110*P110)/TB2b!B110</f>
        <v>0.42167509650295226</v>
      </c>
      <c r="F110" s="16">
        <f>(TB2b!K110+TB2b!L110+TB2b!M110+TB2b!N110+TB2b!O110*Q110)/TB2b!J110</f>
        <v>0.47351494075158412</v>
      </c>
      <c r="G110" s="16">
        <f>(TB2b!S110+TB2b!T110+TB2b!U110+TB2b!V110+TB2b!W110*R110)/TB2b!R110</f>
        <v>0.56479084354798959</v>
      </c>
      <c r="H110" s="16">
        <f>(TB2c!C110+TB2c!D110+TB2c!E110+TB2c!F110+TB2c!G110*S110)/TB2c!B110</f>
        <v>0.59525890393972669</v>
      </c>
      <c r="I110" s="16">
        <f>(TB2c!K110+TB2c!L110+TB2c!M110+TB2c!N110+TB2c!O110*T110)/TB2c!J110</f>
        <v>0.65351412066186265</v>
      </c>
      <c r="J110" s="16">
        <f>(TB2c!S110+TB2c!T110+TB2c!U110+TB2c!V110+TB2c!W110*U110)/TB2c!R110</f>
        <v>0.73555372484728332</v>
      </c>
      <c r="K110" s="681"/>
      <c r="L110" s="15"/>
      <c r="M110" s="1108"/>
      <c r="N110" s="1120">
        <v>0.4136063226002557</v>
      </c>
      <c r="O110" s="1121">
        <v>0.44548186659812927</v>
      </c>
      <c r="P110" s="1121">
        <v>0.55603557825088501</v>
      </c>
      <c r="Q110" s="1121">
        <v>0.62456196546554565</v>
      </c>
      <c r="R110" s="1121">
        <v>0.7737499475479126</v>
      </c>
      <c r="S110" s="1121">
        <v>0.81787025928497314</v>
      </c>
      <c r="T110" s="1121">
        <v>0.87346047163009644</v>
      </c>
      <c r="U110" s="1121">
        <v>0.9174225926399231</v>
      </c>
      <c r="V110" s="1121">
        <v>0.1752779632806778</v>
      </c>
      <c r="W110" s="1121">
        <v>0.33190447092056274</v>
      </c>
      <c r="X110" s="1122">
        <v>0.36463123559951782</v>
      </c>
      <c r="Y110" s="749"/>
      <c r="Z110" s="749"/>
      <c r="AA110" s="2">
        <f>B110*'TB1'!B110+'TB1'!E110*TB2d!E110</f>
        <v>0.28194217492705431</v>
      </c>
      <c r="AB110" s="2">
        <v>0.28203978113473632</v>
      </c>
      <c r="AC110" s="2">
        <f t="shared" si="14"/>
        <v>-9.760620768201056E-5</v>
      </c>
      <c r="AD110" s="1112"/>
    </row>
    <row r="111" spans="1:30" ht="15.55">
      <c r="A111" s="19">
        <v>2014</v>
      </c>
      <c r="B111" s="324">
        <f>('TB2'!C111+'TB2'!D111+'TB2'!E111+'TB2'!F111+'TB2'!G111*W111)/'TB2'!B111</f>
        <v>0.16345194960932094</v>
      </c>
      <c r="C111" s="519">
        <f>('TB2'!K111+'TB2'!L111+'TB2'!M111+'TB2'!N111+'TB2'!O111*V111)/'TB2'!J111</f>
        <v>7.6829219899054182E-2</v>
      </c>
      <c r="D111" s="742">
        <f>('TB2'!S111+'TB2'!T111+'TB2'!U111+'TB2'!V111+'TB2'!W111*X111)/'TB2'!R111</f>
        <v>0.18563696482113828</v>
      </c>
      <c r="E111" s="318">
        <f>(TB2b!C111+TB2b!D111+TB2b!E111+TB2b!F111+TB2b!G111*P111)/TB2b!B111</f>
        <v>0.42899596774389553</v>
      </c>
      <c r="F111" s="16">
        <f>(TB2b!K111+TB2b!L111+TB2b!M111+TB2b!N111+TB2b!O111*Q111)/TB2b!J111</f>
        <v>0.48129909615213134</v>
      </c>
      <c r="G111" s="16">
        <f>(TB2b!S111+TB2b!T111+TB2b!U111+TB2b!V111+TB2b!W111*R111)/TB2b!R111</f>
        <v>0.57112408821086913</v>
      </c>
      <c r="H111" s="16">
        <f>(TB2c!C111+TB2c!D111+TB2c!E111+TB2c!F111+TB2c!G111*S111)/TB2c!B111</f>
        <v>0.59949217024437962</v>
      </c>
      <c r="I111" s="16">
        <f>(TB2c!K111+TB2c!L111+TB2c!M111+TB2c!N111+TB2c!O111*T111)/TB2c!J111</f>
        <v>0.65273845317004109</v>
      </c>
      <c r="J111" s="16">
        <f>(TB2c!S111+TB2c!T111+TB2c!U111+TB2c!V111+TB2c!W111*U111)/TB2c!R111</f>
        <v>0.73105556301734853</v>
      </c>
      <c r="K111" s="684"/>
      <c r="L111" s="15"/>
      <c r="M111" s="1108"/>
      <c r="N111" s="1120">
        <v>0.42429555936350377</v>
      </c>
      <c r="O111" s="1121">
        <v>0.45689654350280762</v>
      </c>
      <c r="P111" s="1121">
        <v>0.57267844676971436</v>
      </c>
      <c r="Q111" s="1121">
        <v>0.63987058401107788</v>
      </c>
      <c r="R111" s="1121">
        <v>0.7856287956237793</v>
      </c>
      <c r="S111" s="1121">
        <v>0.82718110084533691</v>
      </c>
      <c r="T111" s="1121">
        <v>0.87775057554244995</v>
      </c>
      <c r="U111" s="1121">
        <v>0.91255807876586914</v>
      </c>
      <c r="V111" s="1121">
        <v>0.17806589603424072</v>
      </c>
      <c r="W111" s="1121">
        <v>0.33720722794532776</v>
      </c>
      <c r="X111" s="1122">
        <v>0.37063071131706238</v>
      </c>
      <c r="Y111" s="749"/>
      <c r="Z111" s="749"/>
      <c r="AA111" s="2">
        <f>B111*'TB1'!B111+'TB1'!E111*TB2d!E111</f>
        <v>0.28652701015819487</v>
      </c>
      <c r="AB111" s="2">
        <v>0.28627923119278509</v>
      </c>
      <c r="AC111" s="2">
        <f t="shared" si="14"/>
        <v>2.4777896540978395E-4</v>
      </c>
      <c r="AD111" s="1112"/>
    </row>
    <row r="112" spans="1:30" ht="15.55">
      <c r="A112" s="19">
        <v>2015</v>
      </c>
      <c r="B112" s="324">
        <f>('TB2'!C112+'TB2'!D112+'TB2'!E112+'TB2'!F112+'TB2'!G112*W112)/'TB2'!B112</f>
        <v>0.16103616016391586</v>
      </c>
      <c r="C112" s="519">
        <f>('TB2'!K112+'TB2'!L112+'TB2'!M112+'TB2'!N112+'TB2'!O112*V112)/'TB2'!J112</f>
        <v>7.5198758087107659E-2</v>
      </c>
      <c r="D112" s="742">
        <f>('TB2'!S112+'TB2'!T112+'TB2'!U112+'TB2'!V112+'TB2'!W112*X112)/'TB2'!R112</f>
        <v>0.18342794674221316</v>
      </c>
      <c r="E112" s="318">
        <f>(TB2b!C112+TB2b!D112+TB2b!E112+TB2b!F112+TB2b!G112*P112)/TB2b!B112</f>
        <v>0.42699523350721008</v>
      </c>
      <c r="F112" s="16">
        <f>(TB2b!K112+TB2b!L112+TB2b!M112+TB2b!N112+TB2b!O112*Q112)/TB2b!J112</f>
        <v>0.48063666687913253</v>
      </c>
      <c r="G112" s="16">
        <f>(TB2b!S112+TB2b!T112+TB2b!U112+TB2b!V112+TB2b!W112*R112)/TB2b!R112</f>
        <v>0.57488590334512213</v>
      </c>
      <c r="H112" s="16">
        <f>(TB2c!C112+TB2c!D112+TB2c!E112+TB2c!F112+TB2c!G112*S112)/TB2c!B112</f>
        <v>0.60423390489220297</v>
      </c>
      <c r="I112" s="16">
        <f>(TB2c!K112+TB2c!L112+TB2c!M112+TB2c!N112+TB2c!O112*T112)/TB2c!J112</f>
        <v>0.65801603704940337</v>
      </c>
      <c r="J112" s="16">
        <f>(TB2c!S112+TB2c!T112+TB2c!U112+TB2c!V112+TB2c!W112*U112)/TB2c!R112</f>
        <v>0.73474083034119986</v>
      </c>
      <c r="K112" s="684"/>
      <c r="L112" s="15"/>
      <c r="M112" s="1108"/>
      <c r="N112" s="1120">
        <v>0.41395887267201342</v>
      </c>
      <c r="O112" s="1121">
        <v>0.44602850079536438</v>
      </c>
      <c r="P112" s="1121">
        <v>0.56142288446426392</v>
      </c>
      <c r="Q112" s="1121">
        <v>0.63047647476196289</v>
      </c>
      <c r="R112" s="1121">
        <v>0.78066027164459229</v>
      </c>
      <c r="S112" s="1121">
        <v>0.82403993606567383</v>
      </c>
      <c r="T112" s="1121">
        <v>0.87627220153808594</v>
      </c>
      <c r="U112" s="1121">
        <v>0.90748238563537598</v>
      </c>
      <c r="V112" s="1121">
        <v>0.1745879054069519</v>
      </c>
      <c r="W112" s="1121">
        <v>0.32776623964309692</v>
      </c>
      <c r="X112" s="1122">
        <v>0.36007216572761536</v>
      </c>
      <c r="Y112" s="749"/>
      <c r="Z112" s="749"/>
      <c r="AA112" s="2">
        <f>B112*'TB1'!B112+'TB1'!E112*TB2d!E112</f>
        <v>0.28397935464133245</v>
      </c>
      <c r="AB112" s="2">
        <v>0.28359404245005909</v>
      </c>
      <c r="AC112" s="2">
        <f t="shared" si="14"/>
        <v>3.8531219127335703E-4</v>
      </c>
    </row>
    <row r="113" spans="1:29" ht="15.55">
      <c r="A113" s="19">
        <v>2016</v>
      </c>
      <c r="B113" s="324">
        <f>('TB2'!C113+'TB2'!D113+'TB2'!E113+'TB2'!F113+'TB2'!G113*W113)/'TB2'!B113</f>
        <v>0.15832354771519158</v>
      </c>
      <c r="C113" s="519">
        <f>('TB2'!K113+'TB2'!L113+'TB2'!M113+'TB2'!N113+'TB2'!O113*V113)/'TB2'!J113</f>
        <v>6.6430009420874375E-2</v>
      </c>
      <c r="D113" s="742">
        <f>('TB2'!S113+'TB2'!T113+'TB2'!U113+'TB2'!V113+'TB2'!W113*X113)/'TB2'!R113</f>
        <v>0.1824075035275281</v>
      </c>
      <c r="E113" s="318">
        <f>(TB2b!C113+TB2b!D113+TB2b!E113+TB2b!F113+TB2b!G113*P113)/TB2b!B113</f>
        <v>0.42446230741727559</v>
      </c>
      <c r="F113" s="16">
        <f>(TB2b!K113+TB2b!L113+TB2b!M113+TB2b!N113+TB2b!O113*Q113)/TB2b!J113</f>
        <v>0.47813871949973341</v>
      </c>
      <c r="G113" s="16">
        <f>(TB2b!S113+TB2b!T113+TB2b!U113+TB2b!V113+TB2b!W113*R113)/TB2b!R113</f>
        <v>0.57877033020867763</v>
      </c>
      <c r="H113" s="16">
        <f>(TB2c!C113+TB2c!D113+TB2c!E113+TB2c!F113+TB2c!G113*S113)/TB2c!B113</f>
        <v>0.60950661627095259</v>
      </c>
      <c r="I113" s="16">
        <f>(TB2c!K113+TB2c!L113+TB2c!M113+TB2c!N113+TB2c!O113*T113)/TB2c!J113</f>
        <v>0.67022325574593278</v>
      </c>
      <c r="J113" s="16">
        <f>(TB2c!S113+TB2c!T113+TB2c!U113+TB2c!V113+TB2c!W113*U113)/TB2c!R113</f>
        <v>0.75201946424017063</v>
      </c>
      <c r="K113" s="684"/>
      <c r="L113" s="15"/>
      <c r="M113" s="2"/>
      <c r="N113" s="1120">
        <v>0.4065213507468467</v>
      </c>
      <c r="O113" s="1121">
        <v>0.43844649195671082</v>
      </c>
      <c r="P113" s="1121">
        <v>0.54483538866043091</v>
      </c>
      <c r="Q113" s="1121">
        <v>0.61007159948348999</v>
      </c>
      <c r="R113" s="1121">
        <v>0.75819963216781616</v>
      </c>
      <c r="S113" s="1121">
        <v>0.7968781590461731</v>
      </c>
      <c r="T113" s="1121">
        <v>0.857258141040802</v>
      </c>
      <c r="U113" s="1121">
        <v>0.89355701208114624</v>
      </c>
      <c r="V113" s="1121">
        <v>0.16864332556724548</v>
      </c>
      <c r="W113" s="1121">
        <v>0.32794767618179321</v>
      </c>
      <c r="X113" s="1122">
        <v>0.36107760667800903</v>
      </c>
      <c r="Y113" s="2"/>
      <c r="Z113" s="2"/>
      <c r="AA113" s="2">
        <f>B113*'TB1'!B113+'TB1'!E113*TB2d!E113</f>
        <v>0.28006715354060757</v>
      </c>
      <c r="AB113" s="2">
        <v>0.28021190046745759</v>
      </c>
      <c r="AC113" s="2">
        <f t="shared" si="14"/>
        <v>-1.4474692685001456E-4</v>
      </c>
    </row>
    <row r="114" spans="1:29" ht="15.55">
      <c r="A114" s="19">
        <v>2017</v>
      </c>
      <c r="B114" s="18"/>
      <c r="C114" s="16"/>
      <c r="D114" s="16"/>
      <c r="E114" s="16"/>
      <c r="F114" s="16"/>
      <c r="G114" s="16"/>
      <c r="H114" s="16"/>
      <c r="I114" s="16"/>
      <c r="J114" s="16"/>
      <c r="K114" s="681"/>
      <c r="L114" s="15"/>
      <c r="M114" s="2"/>
      <c r="N114" s="1120"/>
      <c r="O114" s="1131"/>
      <c r="P114" s="1131"/>
      <c r="Q114" s="1131"/>
      <c r="R114" s="1131"/>
      <c r="S114" s="1131"/>
      <c r="T114" s="1131"/>
      <c r="U114" s="1131"/>
      <c r="V114" s="1131"/>
      <c r="W114" s="1131"/>
      <c r="X114" s="1132"/>
      <c r="Y114" s="2"/>
      <c r="Z114" s="2"/>
      <c r="AA114" s="2"/>
      <c r="AB114" s="2"/>
      <c r="AC114" s="2"/>
    </row>
    <row r="115" spans="1:29" ht="15.55">
      <c r="A115" s="19">
        <v>2018</v>
      </c>
      <c r="B115" s="18"/>
      <c r="C115" s="16"/>
      <c r="D115" s="16"/>
      <c r="E115" s="16"/>
      <c r="F115" s="16"/>
      <c r="G115" s="16"/>
      <c r="H115" s="16"/>
      <c r="I115" s="16"/>
      <c r="J115" s="16"/>
      <c r="K115" s="681"/>
      <c r="L115" s="15"/>
      <c r="M115" s="2"/>
      <c r="N115" s="1123"/>
      <c r="O115" s="1124"/>
      <c r="P115" s="1124"/>
      <c r="Q115" s="1124"/>
      <c r="R115" s="1124"/>
      <c r="S115" s="1124"/>
      <c r="T115" s="1124"/>
      <c r="U115" s="1124"/>
      <c r="V115" s="1124"/>
      <c r="W115" s="1124"/>
      <c r="X115" s="1125"/>
      <c r="Y115" s="2"/>
      <c r="Z115" s="2"/>
      <c r="AA115" s="2"/>
      <c r="AB115" s="2"/>
      <c r="AC115" s="2"/>
    </row>
    <row r="116" spans="1:29" ht="15.55">
      <c r="A116" s="19">
        <v>2019</v>
      </c>
      <c r="B116" s="18"/>
      <c r="C116" s="16"/>
      <c r="D116" s="16"/>
      <c r="E116" s="16"/>
      <c r="F116" s="16"/>
      <c r="G116" s="16"/>
      <c r="H116" s="16"/>
      <c r="I116" s="16"/>
      <c r="J116" s="16"/>
      <c r="K116" s="681"/>
      <c r="L116" s="15"/>
      <c r="M116" s="2"/>
      <c r="N116" s="1126"/>
      <c r="O116" s="1127"/>
      <c r="P116" s="1127"/>
      <c r="Q116" s="1127"/>
      <c r="R116" s="1127"/>
      <c r="S116" s="1127"/>
      <c r="T116" s="1127"/>
      <c r="U116" s="1127"/>
      <c r="V116" s="1127"/>
      <c r="W116" s="1127"/>
      <c r="X116" s="1128"/>
      <c r="Y116" s="2"/>
      <c r="Z116" s="2"/>
      <c r="AA116" s="2"/>
      <c r="AB116" s="2"/>
      <c r="AC116" s="2"/>
    </row>
    <row r="117" spans="1:29" ht="15.55" thickBot="1">
      <c r="A117" s="12">
        <v>2020</v>
      </c>
      <c r="B117" s="11"/>
      <c r="C117" s="10"/>
      <c r="D117" s="8"/>
      <c r="E117" s="9"/>
      <c r="F117" s="9"/>
      <c r="G117" s="9"/>
      <c r="H117" s="9"/>
      <c r="I117" s="8"/>
      <c r="J117" s="8"/>
      <c r="K117" s="685"/>
      <c r="L117" s="15"/>
    </row>
    <row r="118" spans="1:29" ht="15.55" thickTop="1">
      <c r="B118" s="5"/>
      <c r="C118" s="5"/>
      <c r="D118" s="5"/>
      <c r="E118" s="5"/>
      <c r="F118" s="5"/>
      <c r="G118" s="5"/>
      <c r="H118" s="5"/>
    </row>
    <row r="119" spans="1:29">
      <c r="B119" s="5"/>
      <c r="C119" s="5"/>
      <c r="D119" s="5"/>
      <c r="E119" s="5"/>
      <c r="F119" s="5"/>
      <c r="G119" s="5"/>
      <c r="H119" s="5"/>
    </row>
  </sheetData>
  <mergeCells count="4">
    <mergeCell ref="A4:K4"/>
    <mergeCell ref="B7:K7"/>
    <mergeCell ref="B8:K8"/>
    <mergeCell ref="N6:N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E75"/>
  <sheetViews>
    <sheetView workbookViewId="0">
      <pane xSplit="1" ySplit="9" topLeftCell="B36" activePane="bottomRight" state="frozen"/>
      <selection activeCell="D32" sqref="D32"/>
      <selection pane="topRight" activeCell="D32" sqref="D32"/>
      <selection pane="bottomLeft" activeCell="D32" sqref="D32"/>
      <selection pane="bottomRight" activeCell="N75" sqref="N75:Q75"/>
    </sheetView>
  </sheetViews>
  <sheetFormatPr baseColWidth="10" defaultColWidth="10.83203125" defaultRowHeight="15.55"/>
  <cols>
    <col min="1" max="1" width="10.83203125" style="142"/>
    <col min="2" max="2" width="10.83203125" style="113"/>
    <col min="3" max="5" width="10.83203125" style="142" customWidth="1"/>
    <col min="6" max="9" width="10.83203125" style="113"/>
    <col min="10" max="13" width="11.5" style="1" customWidth="1"/>
    <col min="14" max="16384" width="10.83203125" style="113"/>
  </cols>
  <sheetData>
    <row r="1" spans="1:31">
      <c r="A1" s="180" t="s">
        <v>37</v>
      </c>
      <c r="C1" s="208"/>
      <c r="D1" s="1168"/>
    </row>
    <row r="2" spans="1:31">
      <c r="C2" s="208"/>
    </row>
    <row r="3" spans="1:31" ht="16.100000000000001" thickBot="1"/>
    <row r="4" spans="1:31" s="141" customFormat="1" ht="25" customHeight="1" thickTop="1">
      <c r="A4" s="1420" t="s">
        <v>1245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  <c r="Z4" s="1137"/>
      <c r="AA4" s="1137"/>
      <c r="AB4" s="1137"/>
    </row>
    <row r="5" spans="1:31">
      <c r="A5" s="140"/>
      <c r="B5" s="139"/>
      <c r="C5" s="139"/>
      <c r="D5" s="139"/>
      <c r="E5" s="139"/>
      <c r="F5" s="139"/>
      <c r="G5" s="139"/>
      <c r="H5" s="139"/>
      <c r="I5" s="139"/>
      <c r="J5" s="112"/>
      <c r="K5" s="112"/>
      <c r="L5" s="112"/>
      <c r="M5" s="112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095"/>
      <c r="Z5" s="193"/>
      <c r="AA5" s="193"/>
      <c r="AB5" s="193"/>
    </row>
    <row r="6" spans="1:31" ht="15.05">
      <c r="A6" s="140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50" t="s">
        <v>25</v>
      </c>
      <c r="N6" s="48" t="s">
        <v>24</v>
      </c>
      <c r="O6" s="48" t="s">
        <v>23</v>
      </c>
      <c r="P6" s="48" t="s">
        <v>22</v>
      </c>
      <c r="Q6" s="48" t="s">
        <v>21</v>
      </c>
      <c r="R6" s="1097" t="s">
        <v>54</v>
      </c>
      <c r="S6" s="1097" t="s">
        <v>53</v>
      </c>
      <c r="T6" s="1097" t="s">
        <v>52</v>
      </c>
      <c r="U6" s="48" t="s">
        <v>51</v>
      </c>
      <c r="V6" s="48" t="s">
        <v>50</v>
      </c>
      <c r="W6" s="1097" t="s">
        <v>49</v>
      </c>
      <c r="X6" s="1097" t="s">
        <v>48</v>
      </c>
      <c r="Y6" s="1098" t="s">
        <v>47</v>
      </c>
      <c r="Z6" s="1097"/>
      <c r="AA6" s="1097"/>
      <c r="AB6" s="1097"/>
      <c r="AC6" s="138"/>
    </row>
    <row r="7" spans="1:31" ht="35" customHeight="1">
      <c r="A7" s="140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5"/>
      <c r="W7" s="1425"/>
      <c r="X7" s="1425"/>
      <c r="Y7" s="1426"/>
      <c r="Z7" s="1138"/>
      <c r="AA7" s="1138"/>
      <c r="AB7" s="1138"/>
    </row>
    <row r="8" spans="1:31" s="136" customFormat="1" ht="21" customHeight="1">
      <c r="A8" s="176"/>
      <c r="B8" s="1442" t="s">
        <v>1246</v>
      </c>
      <c r="C8" s="1443"/>
      <c r="D8" s="1443"/>
      <c r="E8" s="1443"/>
      <c r="F8" s="1443"/>
      <c r="G8" s="1443"/>
      <c r="H8" s="1443"/>
      <c r="I8" s="1443"/>
      <c r="J8" s="1443"/>
      <c r="K8" s="1443"/>
      <c r="L8" s="1443"/>
      <c r="M8" s="1443"/>
      <c r="N8" s="1444" t="s">
        <v>1355</v>
      </c>
      <c r="O8" s="1437"/>
      <c r="P8" s="1437"/>
      <c r="Q8" s="1437"/>
      <c r="R8" s="1437"/>
      <c r="S8" s="1437"/>
      <c r="T8" s="1437"/>
      <c r="U8" s="1437"/>
      <c r="V8" s="1437"/>
      <c r="W8" s="1437"/>
      <c r="X8" s="1437"/>
      <c r="Y8" s="1445"/>
      <c r="Z8" s="1139"/>
      <c r="AA8" s="1139"/>
      <c r="AB8" s="1139"/>
    </row>
    <row r="9" spans="1:31" ht="45.6" thickBot="1">
      <c r="A9" s="140"/>
      <c r="B9" s="435" t="s">
        <v>16</v>
      </c>
      <c r="C9" s="1083" t="s">
        <v>1243</v>
      </c>
      <c r="D9" s="1083" t="s">
        <v>1244</v>
      </c>
      <c r="E9" s="1083" t="s">
        <v>1239</v>
      </c>
      <c r="F9" s="435" t="s">
        <v>15</v>
      </c>
      <c r="G9" s="1083" t="s">
        <v>1243</v>
      </c>
      <c r="H9" s="1083" t="s">
        <v>1244</v>
      </c>
      <c r="I9" s="1083" t="s">
        <v>1239</v>
      </c>
      <c r="J9" s="500" t="s">
        <v>59</v>
      </c>
      <c r="K9" s="1083" t="s">
        <v>1243</v>
      </c>
      <c r="L9" s="1083" t="s">
        <v>1244</v>
      </c>
      <c r="M9" s="1083" t="s">
        <v>1239</v>
      </c>
      <c r="N9" s="1099" t="s">
        <v>16</v>
      </c>
      <c r="O9" s="1083" t="s">
        <v>1243</v>
      </c>
      <c r="P9" s="1083" t="s">
        <v>1244</v>
      </c>
      <c r="Q9" s="1083" t="s">
        <v>1239</v>
      </c>
      <c r="R9" s="435" t="s">
        <v>15</v>
      </c>
      <c r="S9" s="1083" t="s">
        <v>1243</v>
      </c>
      <c r="T9" s="1083" t="s">
        <v>1244</v>
      </c>
      <c r="U9" s="1083" t="s">
        <v>1239</v>
      </c>
      <c r="V9" s="500" t="s">
        <v>59</v>
      </c>
      <c r="W9" s="1083" t="s">
        <v>1243</v>
      </c>
      <c r="X9" s="1083" t="s">
        <v>1244</v>
      </c>
      <c r="Y9" s="1084" t="s">
        <v>1239</v>
      </c>
      <c r="Z9" s="1140"/>
      <c r="AA9" s="1140"/>
      <c r="AB9" s="1140"/>
      <c r="AE9" s="1110" t="s">
        <v>39</v>
      </c>
    </row>
    <row r="10" spans="1:31" ht="15.05">
      <c r="A10" s="166">
        <v>1960</v>
      </c>
      <c r="B10" s="146"/>
      <c r="C10" s="539"/>
      <c r="D10" s="539"/>
      <c r="E10" s="539"/>
      <c r="F10" s="185"/>
      <c r="G10" s="125"/>
      <c r="H10" s="125"/>
      <c r="I10" s="125"/>
      <c r="J10" s="117"/>
      <c r="K10" s="125"/>
      <c r="L10" s="125"/>
      <c r="M10" s="125"/>
      <c r="N10" s="1100"/>
      <c r="O10" s="1085"/>
      <c r="P10" s="1085"/>
      <c r="Q10" s="1085"/>
      <c r="R10" s="1086"/>
      <c r="S10" s="265"/>
      <c r="T10" s="265"/>
      <c r="U10" s="265"/>
      <c r="V10" s="289"/>
      <c r="W10" s="265"/>
      <c r="X10" s="265"/>
      <c r="Y10" s="269"/>
      <c r="Z10" s="265"/>
      <c r="AA10" s="265"/>
      <c r="AB10" s="265"/>
    </row>
    <row r="11" spans="1:31" ht="15.05">
      <c r="A11" s="166">
        <v>1961</v>
      </c>
      <c r="B11" s="146"/>
      <c r="C11" s="539"/>
      <c r="D11" s="539"/>
      <c r="E11" s="539"/>
      <c r="F11" s="185"/>
      <c r="G11" s="125"/>
      <c r="H11" s="125"/>
      <c r="I11" s="125"/>
      <c r="J11" s="117"/>
      <c r="K11" s="125"/>
      <c r="L11" s="125"/>
      <c r="M11" s="125"/>
      <c r="N11" s="1100"/>
      <c r="O11" s="1085"/>
      <c r="P11" s="1085"/>
      <c r="Q11" s="1085"/>
      <c r="R11" s="1086"/>
      <c r="S11" s="265"/>
      <c r="T11" s="265"/>
      <c r="U11" s="265"/>
      <c r="V11" s="289"/>
      <c r="W11" s="265"/>
      <c r="X11" s="265"/>
      <c r="Y11" s="269"/>
      <c r="Z11" s="265"/>
      <c r="AA11" s="265"/>
      <c r="AB11" s="265"/>
    </row>
    <row r="12" spans="1:31" ht="15.05">
      <c r="A12" s="148">
        <v>1962</v>
      </c>
      <c r="B12" s="146">
        <f>'TB2'!B59</f>
        <v>0.63775551319122314</v>
      </c>
      <c r="C12" s="438">
        <f>B12-D12-E12</f>
        <v>0.49367379392649241</v>
      </c>
      <c r="D12" s="438">
        <v>7.2539843618869781E-2</v>
      </c>
      <c r="E12" s="438">
        <f>TB2d!B59*TB2e!B12</f>
        <v>7.1541875645860967E-2</v>
      </c>
      <c r="F12" s="181">
        <f>'TB1'!C59</f>
        <v>0.19950604438781738</v>
      </c>
      <c r="G12" s="147">
        <f>F12-H12-I12</f>
        <v>0.16211958573489341</v>
      </c>
      <c r="H12" s="147">
        <v>1.9688151776790619E-2</v>
      </c>
      <c r="I12" s="147">
        <f>TB2d!C59*TB2e!F12</f>
        <v>1.769830687613335E-2</v>
      </c>
      <c r="J12" s="117">
        <f>B12-F12</f>
        <v>0.43824946880340576</v>
      </c>
      <c r="K12" s="116">
        <f>C12-G12</f>
        <v>0.33155420819159898</v>
      </c>
      <c r="L12" s="116">
        <f>D12-H12</f>
        <v>5.2851691842079163E-2</v>
      </c>
      <c r="M12" s="116">
        <f>E12-I12</f>
        <v>5.3843568769727616E-2</v>
      </c>
      <c r="N12" s="1100">
        <v>22619.716731110555</v>
      </c>
      <c r="O12" s="1087">
        <v>17509.470549793095</v>
      </c>
      <c r="P12" s="1087">
        <v>2572.8209014884815</v>
      </c>
      <c r="Q12" s="1087">
        <v>2537.4252798289763</v>
      </c>
      <c r="R12" s="1088">
        <v>12736.834430028139</v>
      </c>
      <c r="S12" s="255">
        <v>10350.013843972434</v>
      </c>
      <c r="T12" s="255">
        <v>1256.9279802209296</v>
      </c>
      <c r="U12" s="255">
        <v>1129.8926058347736</v>
      </c>
      <c r="V12" s="289">
        <v>34973.319607463563</v>
      </c>
      <c r="W12" s="288">
        <v>26458.79143206892</v>
      </c>
      <c r="X12" s="288">
        <v>4217.6870530729211</v>
      </c>
      <c r="Y12" s="307">
        <v>4296.8411223217299</v>
      </c>
      <c r="Z12" s="288"/>
      <c r="AA12" s="288"/>
      <c r="AB12" s="288"/>
      <c r="AC12" s="1019">
        <f>Q12/N12</f>
        <v>0.11217758869363158</v>
      </c>
      <c r="AD12" s="1019">
        <f>P12/N12</f>
        <v>0.1137424014664999</v>
      </c>
      <c r="AE12" s="224">
        <f>(N12-'TB6'!B58)/N12</f>
        <v>2.5462914069390556E-4</v>
      </c>
    </row>
    <row r="13" spans="1:31" ht="15.05">
      <c r="A13" s="148">
        <v>1963</v>
      </c>
      <c r="B13" s="146">
        <f>'TB2'!B60</f>
        <v>0.63292481005191803</v>
      </c>
      <c r="C13" s="438">
        <f t="shared" ref="C13:C59" si="0">B13-D13-E13</f>
        <v>0.49008717886389019</v>
      </c>
      <c r="D13" s="438">
        <f t="shared" ref="D13:L13" si="1">(D12+D14)/2</f>
        <v>6.9952529855072498E-2</v>
      </c>
      <c r="E13" s="438">
        <f>TB2d!B60*TB2e!B13</f>
        <v>7.2885101332955338E-2</v>
      </c>
      <c r="F13" s="181">
        <f>'TB1'!C60</f>
        <v>0.19497337937355042</v>
      </c>
      <c r="G13" s="147">
        <f t="shared" ref="G13:G59" si="2">F13-H13-I13</f>
        <v>0.1588980196308892</v>
      </c>
      <c r="H13" s="147">
        <f t="shared" si="1"/>
        <v>1.9329894334077835E-2</v>
      </c>
      <c r="I13" s="147">
        <f>TB2d!C60*TB2e!F13</f>
        <v>1.6745465408583366E-2</v>
      </c>
      <c r="J13" s="117">
        <f t="shared" si="1"/>
        <v>0.43795143067836761</v>
      </c>
      <c r="K13" s="116">
        <f t="shared" si="1"/>
        <v>0.33348254672190747</v>
      </c>
      <c r="L13" s="116">
        <f t="shared" si="1"/>
        <v>5.0622635520994663E-2</v>
      </c>
      <c r="M13" s="116">
        <f>(M12+M14)/2</f>
        <v>5.3846248435465496E-2</v>
      </c>
      <c r="N13" s="1100">
        <v>23204.434792233908</v>
      </c>
      <c r="O13" s="1087">
        <v>17967.688742560382</v>
      </c>
      <c r="P13" s="1087">
        <v>2564.615720215922</v>
      </c>
      <c r="Q13" s="1087">
        <v>2672.1303294576037</v>
      </c>
      <c r="R13" s="1088">
        <v>12866.68588887051</v>
      </c>
      <c r="S13" s="255">
        <v>10486.000260769864</v>
      </c>
      <c r="T13" s="255">
        <v>1275.618648354704</v>
      </c>
      <c r="U13" s="255">
        <v>1105.0669797459407</v>
      </c>
      <c r="V13" s="289">
        <v>36126.620921438152</v>
      </c>
      <c r="W13" s="288">
        <v>27508.980917534474</v>
      </c>
      <c r="X13" s="288">
        <v>4175.8620600424438</v>
      </c>
      <c r="Y13" s="307">
        <v>4441.7779438612315</v>
      </c>
      <c r="Z13" s="288"/>
      <c r="AA13" s="288"/>
      <c r="AB13" s="288"/>
      <c r="AC13" s="1019">
        <f t="shared" ref="AC13:AC66" si="3">Q13/N13</f>
        <v>0.11515601881205553</v>
      </c>
      <c r="AD13" s="1019">
        <f t="shared" ref="AD13:AD64" si="4">P13/N13</f>
        <v>0.11052265410378585</v>
      </c>
      <c r="AE13" s="224">
        <f>(N13-'TB6'!B59)/N13</f>
        <v>-1.321899030178153E-5</v>
      </c>
    </row>
    <row r="14" spans="1:31" ht="15.05">
      <c r="A14" s="148">
        <v>1964</v>
      </c>
      <c r="B14" s="146">
        <f>'TB2'!B61</f>
        <v>0.62809410691261292</v>
      </c>
      <c r="C14" s="438">
        <f t="shared" si="0"/>
        <v>0.4911197926285602</v>
      </c>
      <c r="D14" s="438">
        <v>6.7365216091275215E-2</v>
      </c>
      <c r="E14" s="438">
        <f>TB2d!B61*TB2e!B14</f>
        <v>6.9609098192777497E-2</v>
      </c>
      <c r="F14" s="181">
        <f>'TB1'!C61</f>
        <v>0.19044071435928345</v>
      </c>
      <c r="G14" s="147">
        <f t="shared" si="2"/>
        <v>0.1557089073763443</v>
      </c>
      <c r="H14" s="147">
        <v>1.8971636891365051E-2</v>
      </c>
      <c r="I14" s="147">
        <f>TB2d!C61*TB2e!F14</f>
        <v>1.5760170091574113E-2</v>
      </c>
      <c r="J14" s="117">
        <f>B14-F14</f>
        <v>0.43765339255332947</v>
      </c>
      <c r="K14" s="116">
        <f>C14-G14</f>
        <v>0.33541088525221591</v>
      </c>
      <c r="L14" s="116">
        <f>D14-H14</f>
        <v>4.8393579199910164E-2</v>
      </c>
      <c r="M14" s="116">
        <f>E14-I14</f>
        <v>5.3848928101203383E-2</v>
      </c>
      <c r="N14" s="1100">
        <v>23972.953698637735</v>
      </c>
      <c r="O14" s="1087">
        <v>18744.949076249028</v>
      </c>
      <c r="P14" s="1087">
        <v>2571.1803191293984</v>
      </c>
      <c r="Q14" s="1087">
        <v>2656.8243032593123</v>
      </c>
      <c r="R14" s="1088">
        <v>13083.656540261756</v>
      </c>
      <c r="S14" s="255">
        <v>10697.512195465095</v>
      </c>
      <c r="T14" s="255">
        <v>1303.3892564847945</v>
      </c>
      <c r="U14" s="255">
        <v>1082.755088311869</v>
      </c>
      <c r="V14" s="289">
        <v>37584.575146607713</v>
      </c>
      <c r="W14" s="288">
        <v>28804.245177228942</v>
      </c>
      <c r="X14" s="288">
        <v>4155.9191474351537</v>
      </c>
      <c r="Y14" s="307">
        <v>4624.4108219436157</v>
      </c>
      <c r="Z14" s="288"/>
      <c r="AA14" s="288"/>
      <c r="AB14" s="288"/>
      <c r="AC14" s="1019">
        <f t="shared" si="3"/>
        <v>0.1108259055875241</v>
      </c>
      <c r="AD14" s="1019">
        <f t="shared" si="4"/>
        <v>0.10725338026559096</v>
      </c>
      <c r="AE14" s="224">
        <f>(N14-'TB6'!B60)/N14</f>
        <v>2.2312328712370397E-4</v>
      </c>
    </row>
    <row r="15" spans="1:31" ht="15.05">
      <c r="A15" s="148">
        <v>1965</v>
      </c>
      <c r="B15" s="146">
        <f>'TB2'!B62</f>
        <v>0.63126085698604584</v>
      </c>
      <c r="C15" s="438">
        <f t="shared" si="0"/>
        <v>0.48096826038375901</v>
      </c>
      <c r="D15" s="438">
        <f>(D14+D16)/2</f>
        <v>7.326093316078186E-2</v>
      </c>
      <c r="E15" s="438">
        <f>TB2d!B62*TB2e!B15</f>
        <v>7.7031663441504972E-2</v>
      </c>
      <c r="F15" s="181">
        <f>'TB1'!C62</f>
        <v>0.19460174441337585</v>
      </c>
      <c r="G15" s="147">
        <f t="shared" si="2"/>
        <v>0.1573000094207947</v>
      </c>
      <c r="H15" s="147">
        <f>(H14+H16)/2</f>
        <v>2.1227583289146423E-2</v>
      </c>
      <c r="I15" s="147">
        <f>TB2d!C62*TB2e!F15</f>
        <v>1.6074151703434746E-2</v>
      </c>
      <c r="J15" s="117">
        <f>(J14+J16)/2</f>
        <v>0.43665911257266998</v>
      </c>
      <c r="K15" s="116">
        <f>(K14+K16)/2</f>
        <v>0.32936193874906278</v>
      </c>
      <c r="L15" s="116">
        <f>(L14+L16)/2</f>
        <v>5.2033349871635437E-2</v>
      </c>
      <c r="M15" s="116">
        <f>(M14+M16)/2</f>
        <v>5.5263823951971755E-2</v>
      </c>
      <c r="N15" s="1100">
        <v>25337.625951684782</v>
      </c>
      <c r="O15" s="1087">
        <v>19305.163216393765</v>
      </c>
      <c r="P15" s="1087">
        <v>2940.5563496554701</v>
      </c>
      <c r="Q15" s="1087">
        <v>3091.9063856355488</v>
      </c>
      <c r="R15" s="1088">
        <v>14059.70777193438</v>
      </c>
      <c r="S15" s="255">
        <v>11364.708839819043</v>
      </c>
      <c r="T15" s="255">
        <v>1533.663630043402</v>
      </c>
      <c r="U15" s="255">
        <v>1161.3353020719371</v>
      </c>
      <c r="V15" s="289">
        <v>39435.023676372781</v>
      </c>
      <c r="W15" s="288">
        <v>29744.932554233066</v>
      </c>
      <c r="X15" s="288">
        <v>4699.172249170555</v>
      </c>
      <c r="Y15" s="307">
        <v>4990.9188729691596</v>
      </c>
      <c r="Z15" s="288"/>
      <c r="AA15" s="288"/>
      <c r="AB15" s="288"/>
      <c r="AC15" s="1019">
        <f t="shared" si="3"/>
        <v>0.12202825914043292</v>
      </c>
      <c r="AD15" s="1019">
        <f t="shared" si="4"/>
        <v>0.11605492776879291</v>
      </c>
      <c r="AE15" s="224">
        <f>(N15-'TB6'!B61)/N15</f>
        <v>6.5706938706879513E-6</v>
      </c>
    </row>
    <row r="16" spans="1:31" ht="15.05">
      <c r="A16" s="148">
        <v>1966</v>
      </c>
      <c r="B16" s="146">
        <f>'TB2'!B63</f>
        <v>0.63442760705947876</v>
      </c>
      <c r="C16" s="438">
        <f t="shared" si="0"/>
        <v>0.48219848338784232</v>
      </c>
      <c r="D16" s="438">
        <v>7.9156650230288506E-2</v>
      </c>
      <c r="E16" s="438">
        <f>TB2d!B63*TB2e!B16</f>
        <v>7.3072473441347915E-2</v>
      </c>
      <c r="F16" s="181">
        <f>'TB1'!C63</f>
        <v>0.19876277446746826</v>
      </c>
      <c r="G16" s="147">
        <f t="shared" si="2"/>
        <v>0.15888549114193268</v>
      </c>
      <c r="H16" s="147">
        <v>2.3483529686927795E-2</v>
      </c>
      <c r="I16" s="147">
        <f>TB2d!C63*TB2e!F16</f>
        <v>1.6393753638607789E-2</v>
      </c>
      <c r="J16" s="117">
        <f>B16-F16</f>
        <v>0.4356648325920105</v>
      </c>
      <c r="K16" s="116">
        <f>C16-G16</f>
        <v>0.32331299224590965</v>
      </c>
      <c r="L16" s="116">
        <f>D16-H16</f>
        <v>5.567312054336071E-2</v>
      </c>
      <c r="M16" s="116">
        <f>E16-I16</f>
        <v>5.6678719802740127E-2</v>
      </c>
      <c r="N16" s="1100">
        <v>26650.015024546043</v>
      </c>
      <c r="O16" s="1087">
        <v>20255.418717764824</v>
      </c>
      <c r="P16" s="1087">
        <v>3325.0853122666094</v>
      </c>
      <c r="Q16" s="1087">
        <v>3069.5109945146082</v>
      </c>
      <c r="R16" s="1088">
        <v>15028.752785165894</v>
      </c>
      <c r="S16" s="255">
        <v>12013.571323500488</v>
      </c>
      <c r="T16" s="255">
        <v>1775.6250542060441</v>
      </c>
      <c r="U16" s="255">
        <v>1239.5564074593617</v>
      </c>
      <c r="V16" s="289">
        <v>41176.592823771229</v>
      </c>
      <c r="W16" s="288">
        <v>30557.727960595246</v>
      </c>
      <c r="X16" s="288">
        <v>5261.9106348423156</v>
      </c>
      <c r="Y16" s="307">
        <v>5356.9542283336659</v>
      </c>
      <c r="Z16" s="288"/>
      <c r="AA16" s="288"/>
      <c r="AB16" s="288"/>
      <c r="AC16" s="1019">
        <f t="shared" si="3"/>
        <v>0.11517858401533469</v>
      </c>
      <c r="AD16" s="1019">
        <f t="shared" si="4"/>
        <v>0.12476860929361705</v>
      </c>
      <c r="AE16" s="224">
        <f>(N16-'TB6'!B62)/N16</f>
        <v>2.0050569589302383E-4</v>
      </c>
    </row>
    <row r="17" spans="1:31" ht="15.05">
      <c r="A17" s="148">
        <v>1967</v>
      </c>
      <c r="B17" s="160">
        <f>'TB2'!B64</f>
        <v>0.64220582693815231</v>
      </c>
      <c r="C17" s="438">
        <f t="shared" si="0"/>
        <v>0.49252355392662711</v>
      </c>
      <c r="D17" s="438">
        <v>7.500695064663887E-2</v>
      </c>
      <c r="E17" s="438">
        <f>TB2d!B64*TB2e!B17</f>
        <v>7.4675322364886318E-2</v>
      </c>
      <c r="F17" s="181">
        <f>'TB1'!C64</f>
        <v>0.20802518725395203</v>
      </c>
      <c r="G17" s="159">
        <f t="shared" si="2"/>
        <v>0.16854016926899276</v>
      </c>
      <c r="H17" s="159">
        <v>2.2560052573680878E-2</v>
      </c>
      <c r="I17" s="159">
        <f>TB2d!C64*TB2e!F17</f>
        <v>1.6924965411278376E-2</v>
      </c>
      <c r="J17" s="117">
        <f t="shared" ref="J17:J59" si="5">B17-F17</f>
        <v>0.43418063968420029</v>
      </c>
      <c r="K17" s="116">
        <f t="shared" ref="K17:K59" si="6">C17-G17</f>
        <v>0.32398338465763432</v>
      </c>
      <c r="L17" s="116">
        <f t="shared" ref="L17:M59" si="7">D17-H17</f>
        <v>5.2446898072957993E-2</v>
      </c>
      <c r="M17" s="116">
        <f t="shared" si="7"/>
        <v>5.7750356953607945E-2</v>
      </c>
      <c r="N17" s="1101">
        <v>27353.1286438754</v>
      </c>
      <c r="O17" s="1087">
        <v>20977.791800682564</v>
      </c>
      <c r="P17" s="1087">
        <v>3194.7308544428906</v>
      </c>
      <c r="Q17" s="1087">
        <v>3180.60598874995</v>
      </c>
      <c r="R17" s="1088">
        <v>15948.549584880824</v>
      </c>
      <c r="S17" s="292">
        <v>12921.374003376472</v>
      </c>
      <c r="T17" s="292">
        <v>1729.5988137707218</v>
      </c>
      <c r="U17" s="292">
        <v>1297.5767677336291</v>
      </c>
      <c r="V17" s="289">
        <v>41608.852467618621</v>
      </c>
      <c r="W17" s="288">
        <v>31048.314047315169</v>
      </c>
      <c r="X17" s="288">
        <v>5026.1459052831005</v>
      </c>
      <c r="Y17" s="307">
        <v>5534.3925150203513</v>
      </c>
      <c r="Z17" s="288"/>
      <c r="AA17" s="288"/>
      <c r="AB17" s="288"/>
      <c r="AC17" s="1019">
        <f t="shared" si="3"/>
        <v>0.11627942200542807</v>
      </c>
      <c r="AD17" s="1019">
        <f t="shared" si="4"/>
        <v>0.11679581140558919</v>
      </c>
      <c r="AE17" s="224">
        <f>(N17-'TB6'!B63)/N17</f>
        <v>3.1898076829107959E-4</v>
      </c>
    </row>
    <row r="18" spans="1:31" ht="15.05">
      <c r="A18" s="148">
        <v>1968</v>
      </c>
      <c r="B18" s="160">
        <f>'TB2'!B65</f>
        <v>0.64694280736148357</v>
      </c>
      <c r="C18" s="438">
        <f t="shared" si="0"/>
        <v>0.49571613035986611</v>
      </c>
      <c r="D18" s="438">
        <v>7.7196475118398666E-2</v>
      </c>
      <c r="E18" s="438">
        <f>TB2d!B65*TB2e!B18</f>
        <v>7.4030201883218794E-2</v>
      </c>
      <c r="F18" s="181">
        <f>'TB1'!C65</f>
        <v>0.21102554351091385</v>
      </c>
      <c r="G18" s="159">
        <f t="shared" si="2"/>
        <v>0.17091728702608416</v>
      </c>
      <c r="H18" s="159">
        <v>2.2872596979141235E-2</v>
      </c>
      <c r="I18" s="159">
        <f>TB2d!C65*TB2e!F18</f>
        <v>1.723565950568846E-2</v>
      </c>
      <c r="J18" s="117">
        <f t="shared" si="5"/>
        <v>0.43591726385056973</v>
      </c>
      <c r="K18" s="116">
        <f t="shared" si="6"/>
        <v>0.32479884333378195</v>
      </c>
      <c r="L18" s="116">
        <f t="shared" si="7"/>
        <v>5.4323878139257431E-2</v>
      </c>
      <c r="M18" s="116">
        <f t="shared" si="7"/>
        <v>5.679454237753033E-2</v>
      </c>
      <c r="N18" s="1101">
        <v>28360.802910442613</v>
      </c>
      <c r="O18" s="1087">
        <v>21731.298829956591</v>
      </c>
      <c r="P18" s="1087">
        <v>3384.153887022776</v>
      </c>
      <c r="Q18" s="1087">
        <v>3245.3501934632454</v>
      </c>
      <c r="R18" s="1088">
        <v>16651.760874170086</v>
      </c>
      <c r="S18" s="292">
        <v>13486.868676981056</v>
      </c>
      <c r="T18" s="292">
        <v>1804.8479304033974</v>
      </c>
      <c r="U18" s="292">
        <v>1360.0442667856346</v>
      </c>
      <c r="V18" s="289">
        <v>42997.105455783276</v>
      </c>
      <c r="W18" s="288">
        <v>32036.836521176014</v>
      </c>
      <c r="X18" s="288">
        <v>5358.286332796999</v>
      </c>
      <c r="Y18" s="307">
        <v>5601.9826018102576</v>
      </c>
      <c r="Z18" s="288"/>
      <c r="AA18" s="288"/>
      <c r="AB18" s="288"/>
      <c r="AC18" s="1019">
        <f t="shared" si="3"/>
        <v>0.11443082918743068</v>
      </c>
      <c r="AD18" s="1019">
        <f t="shared" si="4"/>
        <v>0.11932503807135554</v>
      </c>
      <c r="AE18" s="224">
        <f>(N18-'TB6'!B64)/N18</f>
        <v>3.1364203625835015E-4</v>
      </c>
    </row>
    <row r="19" spans="1:31" ht="15.05">
      <c r="A19" s="148">
        <v>1969</v>
      </c>
      <c r="B19" s="160">
        <f>'TB2'!B66</f>
        <v>0.6562752309255302</v>
      </c>
      <c r="C19" s="438">
        <f t="shared" si="0"/>
        <v>0.50272785262802189</v>
      </c>
      <c r="D19" s="438">
        <v>7.9385051503777504E-2</v>
      </c>
      <c r="E19" s="438">
        <f>TB2d!B66*TB2e!B19</f>
        <v>7.4162326793730804E-2</v>
      </c>
      <c r="F19" s="181">
        <f>'TB1'!C66</f>
        <v>0.21457660384476185</v>
      </c>
      <c r="G19" s="159">
        <f t="shared" si="2"/>
        <v>0.17387766739966157</v>
      </c>
      <c r="H19" s="159">
        <v>2.4140842258930206E-2</v>
      </c>
      <c r="I19" s="159">
        <f>TB2d!C66*TB2e!F19</f>
        <v>1.6558094186170071E-2</v>
      </c>
      <c r="J19" s="117">
        <f t="shared" si="5"/>
        <v>0.44169862708076835</v>
      </c>
      <c r="K19" s="116">
        <f t="shared" si="6"/>
        <v>0.32885018522836029</v>
      </c>
      <c r="L19" s="116">
        <f t="shared" si="7"/>
        <v>5.5244209244847298E-2</v>
      </c>
      <c r="M19" s="116">
        <f t="shared" si="7"/>
        <v>5.7604232607560729E-2</v>
      </c>
      <c r="N19" s="1101">
        <v>29151.178738162384</v>
      </c>
      <c r="O19" s="1087">
        <v>22330.736858595519</v>
      </c>
      <c r="P19" s="1087">
        <v>3526.2153993854463</v>
      </c>
      <c r="Q19" s="1087">
        <v>3294.2264801814163</v>
      </c>
      <c r="R19" s="1088">
        <v>17156.353228801585</v>
      </c>
      <c r="S19" s="292">
        <v>13902.292361131962</v>
      </c>
      <c r="T19" s="292">
        <v>1930.1676399661103</v>
      </c>
      <c r="U19" s="292">
        <v>1323.8932277035124</v>
      </c>
      <c r="V19" s="289">
        <v>44144.710624863379</v>
      </c>
      <c r="W19" s="288">
        <v>32866.292480424963</v>
      </c>
      <c r="X19" s="288">
        <v>5521.2750986596166</v>
      </c>
      <c r="Y19" s="307">
        <v>5757.1430457787965</v>
      </c>
      <c r="Z19" s="288"/>
      <c r="AA19" s="288"/>
      <c r="AB19" s="288"/>
      <c r="AC19" s="1019">
        <f t="shared" si="3"/>
        <v>0.11300491516210559</v>
      </c>
      <c r="AD19" s="1019">
        <f t="shared" si="4"/>
        <v>0.12096304684822944</v>
      </c>
      <c r="AE19" s="224">
        <f>(N19-'TB6'!B65)/N19</f>
        <v>3.1210966513696442E-4</v>
      </c>
    </row>
    <row r="20" spans="1:31" ht="15.05">
      <c r="A20" s="158">
        <v>1970</v>
      </c>
      <c r="B20" s="164">
        <f>'TB2'!B67</f>
        <v>0.6591151476604864</v>
      </c>
      <c r="C20" s="545">
        <f t="shared" si="0"/>
        <v>0.50953493116067194</v>
      </c>
      <c r="D20" s="545">
        <v>7.7938629314303398E-2</v>
      </c>
      <c r="E20" s="545">
        <f>TB2d!B67*TB2e!B20</f>
        <v>7.164158718551103E-2</v>
      </c>
      <c r="F20" s="184">
        <f>'TB1'!C67</f>
        <v>0.21292713331058621</v>
      </c>
      <c r="G20" s="163">
        <f t="shared" si="2"/>
        <v>0.17545286519950268</v>
      </c>
      <c r="H20" s="163">
        <v>2.3257642984390259E-2</v>
      </c>
      <c r="I20" s="163">
        <f>TB2d!C67*TB2e!F20</f>
        <v>1.4216625126693265E-2</v>
      </c>
      <c r="J20" s="123">
        <f t="shared" si="5"/>
        <v>0.44618801434990019</v>
      </c>
      <c r="K20" s="122">
        <f t="shared" si="6"/>
        <v>0.33408206596116929</v>
      </c>
      <c r="L20" s="122">
        <f t="shared" si="7"/>
        <v>5.4680986329913139E-2</v>
      </c>
      <c r="M20" s="122">
        <f t="shared" si="7"/>
        <v>5.7424962058817766E-2</v>
      </c>
      <c r="N20" s="1102">
        <v>28563.366326254309</v>
      </c>
      <c r="O20" s="1089">
        <v>22081.168891997459</v>
      </c>
      <c r="P20" s="1089">
        <v>3377.5427980564518</v>
      </c>
      <c r="Q20" s="1089">
        <v>3104.654636200396</v>
      </c>
      <c r="R20" s="1090">
        <v>16609.310703974468</v>
      </c>
      <c r="S20" s="297">
        <v>13686.142797735232</v>
      </c>
      <c r="T20" s="297">
        <v>1814.204758988526</v>
      </c>
      <c r="U20" s="297">
        <v>1108.9631472507083</v>
      </c>
      <c r="V20" s="295">
        <v>43505.935854104107</v>
      </c>
      <c r="W20" s="294">
        <v>32574.951509825245</v>
      </c>
      <c r="X20" s="294">
        <v>5331.7153468913584</v>
      </c>
      <c r="Y20" s="1096">
        <v>5599.2689973875058</v>
      </c>
      <c r="Z20" s="288"/>
      <c r="AA20" s="288"/>
      <c r="AB20" s="288"/>
      <c r="AC20" s="1019">
        <f t="shared" si="3"/>
        <v>0.10869358326811504</v>
      </c>
      <c r="AD20" s="1019">
        <f t="shared" si="4"/>
        <v>0.11824736480559538</v>
      </c>
      <c r="AE20" s="224">
        <f>(N20-'TB6'!B66)/N20</f>
        <v>3.1408618523951843E-4</v>
      </c>
    </row>
    <row r="21" spans="1:31" ht="15.05">
      <c r="A21" s="148">
        <v>1971</v>
      </c>
      <c r="B21" s="160">
        <f>'TB2'!B68</f>
        <v>0.65632699729758315</v>
      </c>
      <c r="C21" s="438">
        <f t="shared" si="0"/>
        <v>0.50584714610734438</v>
      </c>
      <c r="D21" s="438">
        <v>7.7826093882322311E-2</v>
      </c>
      <c r="E21" s="438">
        <f>TB2d!B68*TB2e!B21</f>
        <v>7.2653757307916442E-2</v>
      </c>
      <c r="F21" s="181">
        <f>'TB1'!C68</f>
        <v>0.20878274005372077</v>
      </c>
      <c r="G21" s="159">
        <f t="shared" si="2"/>
        <v>0.17285039314540487</v>
      </c>
      <c r="H21" s="159">
        <v>2.2392578423023224E-2</v>
      </c>
      <c r="I21" s="159">
        <f>TB2d!C68*TB2e!F21</f>
        <v>1.353976848529268E-2</v>
      </c>
      <c r="J21" s="117">
        <f t="shared" si="5"/>
        <v>0.44754425724386238</v>
      </c>
      <c r="K21" s="116">
        <f t="shared" si="6"/>
        <v>0.33299675296193953</v>
      </c>
      <c r="L21" s="116">
        <f t="shared" si="7"/>
        <v>5.5433515459299088E-2</v>
      </c>
      <c r="M21" s="116">
        <f t="shared" si="7"/>
        <v>5.911398882262376E-2</v>
      </c>
      <c r="N21" s="1101">
        <v>28587.160844485381</v>
      </c>
      <c r="O21" s="1087">
        <v>22032.818683425201</v>
      </c>
      <c r="P21" s="1087">
        <v>3389.8149441858413</v>
      </c>
      <c r="Q21" s="1087">
        <v>3164.527216874339</v>
      </c>
      <c r="R21" s="1088">
        <v>16368.838144519419</v>
      </c>
      <c r="S21" s="292">
        <v>13551.695450905921</v>
      </c>
      <c r="T21" s="292">
        <v>1755.6072487151596</v>
      </c>
      <c r="U21" s="292">
        <v>1061.5354448983389</v>
      </c>
      <c r="V21" s="289">
        <v>43860.064219442829</v>
      </c>
      <c r="W21" s="288">
        <v>32634.222724074301</v>
      </c>
      <c r="X21" s="288">
        <v>5432.5745635241929</v>
      </c>
      <c r="Y21" s="307">
        <v>5793.2669318443377</v>
      </c>
      <c r="Z21" s="288"/>
      <c r="AA21" s="288"/>
      <c r="AB21" s="288"/>
      <c r="AC21" s="1019">
        <f t="shared" si="3"/>
        <v>0.11069749927561602</v>
      </c>
      <c r="AD21" s="1019">
        <f t="shared" si="4"/>
        <v>0.11857823036804843</v>
      </c>
      <c r="AE21" s="224">
        <f>(N21-'TB6'!B67)/N21</f>
        <v>3.4555960832120109E-4</v>
      </c>
    </row>
    <row r="22" spans="1:31" ht="15.05">
      <c r="A22" s="148">
        <v>1972</v>
      </c>
      <c r="B22" s="160">
        <f>'TB2'!B69</f>
        <v>0.65344638079841388</v>
      </c>
      <c r="C22" s="438">
        <f t="shared" si="0"/>
        <v>0.50356826010953426</v>
      </c>
      <c r="D22" s="438">
        <v>7.8592194244265556E-2</v>
      </c>
      <c r="E22" s="438">
        <f>TB2d!B69*TB2e!B22</f>
        <v>7.1285926444614081E-2</v>
      </c>
      <c r="F22" s="181">
        <f>'TB1'!C69</f>
        <v>0.20710177908767946</v>
      </c>
      <c r="G22" s="159">
        <f t="shared" si="2"/>
        <v>0.17193185253091139</v>
      </c>
      <c r="H22" s="159">
        <v>2.2422567009925842E-2</v>
      </c>
      <c r="I22" s="159">
        <f>TB2d!C69*TB2e!F22</f>
        <v>1.2747359546842224E-2</v>
      </c>
      <c r="J22" s="117">
        <f t="shared" si="5"/>
        <v>0.44634460171073442</v>
      </c>
      <c r="K22" s="116">
        <f t="shared" si="6"/>
        <v>0.33163640757862289</v>
      </c>
      <c r="L22" s="116">
        <f t="shared" si="7"/>
        <v>5.6169627234339714E-2</v>
      </c>
      <c r="M22" s="116">
        <f t="shared" si="7"/>
        <v>5.8538566897771857E-2</v>
      </c>
      <c r="N22" s="1101">
        <v>29500.49188974093</v>
      </c>
      <c r="O22" s="1087">
        <v>22734.09389021491</v>
      </c>
      <c r="P22" s="1087">
        <v>3548.1233916500219</v>
      </c>
      <c r="Q22" s="1087">
        <v>3218.2746078759992</v>
      </c>
      <c r="R22" s="1088">
        <v>16829.671356281087</v>
      </c>
      <c r="S22" s="292">
        <v>13971.664495198738</v>
      </c>
      <c r="T22" s="292">
        <v>1822.1206761409794</v>
      </c>
      <c r="U22" s="292">
        <v>1035.8861849413709</v>
      </c>
      <c r="V22" s="289">
        <v>45339.017556565741</v>
      </c>
      <c r="W22" s="288">
        <v>33687.130633985129</v>
      </c>
      <c r="X22" s="288">
        <v>5705.626786036325</v>
      </c>
      <c r="Y22" s="307">
        <v>5946.2601365442843</v>
      </c>
      <c r="Z22" s="288"/>
      <c r="AA22" s="288"/>
      <c r="AB22" s="288"/>
      <c r="AC22" s="1019">
        <f t="shared" si="3"/>
        <v>0.1090922354754086</v>
      </c>
      <c r="AD22" s="1019">
        <f t="shared" si="4"/>
        <v>0.12027336374292508</v>
      </c>
      <c r="AE22" s="224">
        <f>(N22-'TB6'!B68)/N22</f>
        <v>3.5186675151023522E-4</v>
      </c>
    </row>
    <row r="23" spans="1:31" ht="15.05">
      <c r="A23" s="148">
        <v>1973</v>
      </c>
      <c r="B23" s="160">
        <f>'TB2'!B70</f>
        <v>0.65344872437526647</v>
      </c>
      <c r="C23" s="438">
        <f t="shared" si="0"/>
        <v>0.49968011363229831</v>
      </c>
      <c r="D23" s="438">
        <v>8.2012912258505821E-2</v>
      </c>
      <c r="E23" s="438">
        <f>TB2d!B70*TB2e!B23</f>
        <v>7.1755698484462338E-2</v>
      </c>
      <c r="F23" s="181">
        <f>'TB1'!C70</f>
        <v>0.20844608965126099</v>
      </c>
      <c r="G23" s="159">
        <f t="shared" si="2"/>
        <v>0.17309599620013871</v>
      </c>
      <c r="H23" s="159">
        <v>2.3623444139957428E-2</v>
      </c>
      <c r="I23" s="159">
        <f>TB2d!C70*TB2e!F23</f>
        <v>1.1726649311164839E-2</v>
      </c>
      <c r="J23" s="117">
        <f t="shared" si="5"/>
        <v>0.44500263472400547</v>
      </c>
      <c r="K23" s="116">
        <f t="shared" si="6"/>
        <v>0.32658411743215959</v>
      </c>
      <c r="L23" s="116">
        <f t="shared" si="7"/>
        <v>5.8389468118548393E-2</v>
      </c>
      <c r="M23" s="116">
        <f t="shared" si="7"/>
        <v>6.0029049173297502E-2</v>
      </c>
      <c r="N23" s="1101">
        <v>30735.209776902935</v>
      </c>
      <c r="O23" s="1087">
        <v>23502.644570189153</v>
      </c>
      <c r="P23" s="1087">
        <v>3857.5085827733856</v>
      </c>
      <c r="Q23" s="1087">
        <v>3375.056623940397</v>
      </c>
      <c r="R23" s="1088">
        <v>17647.814276043009</v>
      </c>
      <c r="S23" s="292">
        <v>14654.945065064283</v>
      </c>
      <c r="T23" s="292">
        <v>2000.0478562103995</v>
      </c>
      <c r="U23" s="292">
        <v>992.82135476832548</v>
      </c>
      <c r="V23" s="289">
        <v>47094.454152977836</v>
      </c>
      <c r="W23" s="288">
        <v>34562.268951595237</v>
      </c>
      <c r="X23" s="288">
        <v>6179.3344909771176</v>
      </c>
      <c r="Y23" s="307">
        <v>6352.850710405487</v>
      </c>
      <c r="Z23" s="288"/>
      <c r="AA23" s="288"/>
      <c r="AB23" s="288"/>
      <c r="AC23" s="1019">
        <f t="shared" si="3"/>
        <v>0.10981075608199373</v>
      </c>
      <c r="AD23" s="1019">
        <f t="shared" si="4"/>
        <v>0.12550780068767409</v>
      </c>
      <c r="AE23" s="224">
        <f>(N23-'TB6'!B69)/N23</f>
        <v>3.5273685862191703E-4</v>
      </c>
    </row>
    <row r="24" spans="1:31" ht="15.05">
      <c r="A24" s="148">
        <v>1974</v>
      </c>
      <c r="B24" s="160">
        <f>'TB2'!B71</f>
        <v>0.65756382634890542</v>
      </c>
      <c r="C24" s="438">
        <f t="shared" si="0"/>
        <v>0.50478702631467021</v>
      </c>
      <c r="D24" s="438">
        <v>7.812957838177681E-2</v>
      </c>
      <c r="E24" s="438">
        <f>TB2d!B71*TB2e!B24</f>
        <v>7.4647221652458393E-2</v>
      </c>
      <c r="F24" s="181">
        <f>'TB1'!C71</f>
        <v>0.20977752015642182</v>
      </c>
      <c r="G24" s="159">
        <f t="shared" si="2"/>
        <v>0.1754431427315982</v>
      </c>
      <c r="H24" s="159">
        <v>2.2471114993095398E-2</v>
      </c>
      <c r="I24" s="159">
        <f>TB2d!C71*TB2e!F24</f>
        <v>1.1863262431728231E-2</v>
      </c>
      <c r="J24" s="117">
        <f t="shared" si="5"/>
        <v>0.44778630619248361</v>
      </c>
      <c r="K24" s="116">
        <f t="shared" si="6"/>
        <v>0.32934388358307198</v>
      </c>
      <c r="L24" s="116">
        <f t="shared" si="7"/>
        <v>5.5658463388681412E-2</v>
      </c>
      <c r="M24" s="116">
        <f t="shared" si="7"/>
        <v>6.2783959220730157E-2</v>
      </c>
      <c r="N24" s="1101">
        <v>30047.704860579899</v>
      </c>
      <c r="O24" s="1087">
        <v>23066.493283809326</v>
      </c>
      <c r="P24" s="1087">
        <v>3570.1697964929135</v>
      </c>
      <c r="Q24" s="1087">
        <v>3411.0417802776578</v>
      </c>
      <c r="R24" s="1088">
        <v>17254.59790675879</v>
      </c>
      <c r="S24" s="292">
        <v>14430.530407045369</v>
      </c>
      <c r="T24" s="292">
        <v>1848.2917208349434</v>
      </c>
      <c r="U24" s="292">
        <v>975.77577887847804</v>
      </c>
      <c r="V24" s="289">
        <v>46039.088552856279</v>
      </c>
      <c r="W24" s="288">
        <v>33861.446879764269</v>
      </c>
      <c r="X24" s="288">
        <v>5722.5173910653757</v>
      </c>
      <c r="Y24" s="307">
        <v>6455.1242820266325</v>
      </c>
      <c r="Z24" s="288"/>
      <c r="AA24" s="288"/>
      <c r="AB24" s="288"/>
      <c r="AC24" s="1019">
        <f t="shared" si="3"/>
        <v>0.11352087609036197</v>
      </c>
      <c r="AD24" s="1019">
        <f t="shared" si="4"/>
        <v>0.11881672204444076</v>
      </c>
      <c r="AE24" s="224">
        <f>(N24-'TB6'!B70)/N24</f>
        <v>3.6006976625872186E-4</v>
      </c>
    </row>
    <row r="25" spans="1:31" ht="15.05">
      <c r="A25" s="148">
        <v>1975</v>
      </c>
      <c r="B25" s="160">
        <f>'TB2'!B72</f>
        <v>0.65726364923182246</v>
      </c>
      <c r="C25" s="438">
        <f t="shared" si="0"/>
        <v>0.50105649841136057</v>
      </c>
      <c r="D25" s="438">
        <v>7.9919960349798203E-2</v>
      </c>
      <c r="E25" s="438">
        <f>TB2d!B72*TB2e!B25</f>
        <v>7.6287190470663624E-2</v>
      </c>
      <c r="F25" s="181">
        <f>'TB1'!C72</f>
        <v>0.20758224677456383</v>
      </c>
      <c r="G25" s="159">
        <f t="shared" si="2"/>
        <v>0.17355225628851495</v>
      </c>
      <c r="H25" s="159">
        <v>2.1740831434726715E-2</v>
      </c>
      <c r="I25" s="159">
        <f>TB2d!C72*TB2e!F25</f>
        <v>1.2289159051322156E-2</v>
      </c>
      <c r="J25" s="117">
        <f t="shared" si="5"/>
        <v>0.44968140245725863</v>
      </c>
      <c r="K25" s="116">
        <f t="shared" si="6"/>
        <v>0.32750424212284562</v>
      </c>
      <c r="L25" s="116">
        <f t="shared" si="7"/>
        <v>5.8179128915071487E-2</v>
      </c>
      <c r="M25" s="116">
        <f t="shared" si="7"/>
        <v>6.3998031419341461E-2</v>
      </c>
      <c r="N25" s="1101">
        <v>29068.849278582107</v>
      </c>
      <c r="O25" s="1087">
        <v>22160.263768423789</v>
      </c>
      <c r="P25" s="1087">
        <v>3534.6261496033785</v>
      </c>
      <c r="Q25" s="1087">
        <v>3373.9593605549403</v>
      </c>
      <c r="R25" s="1088">
        <v>16525.360397784101</v>
      </c>
      <c r="S25" s="292">
        <v>13816.275850077825</v>
      </c>
      <c r="T25" s="292">
        <v>1730.7601222589544</v>
      </c>
      <c r="U25" s="292">
        <v>978.32442544732112</v>
      </c>
      <c r="V25" s="289">
        <v>44748.210379579614</v>
      </c>
      <c r="W25" s="288">
        <v>32590.248666356241</v>
      </c>
      <c r="X25" s="288">
        <v>5789.4586837839079</v>
      </c>
      <c r="Y25" s="307">
        <v>6368.5030294394628</v>
      </c>
      <c r="Z25" s="288"/>
      <c r="AA25" s="288"/>
      <c r="AB25" s="288"/>
      <c r="AC25" s="1019">
        <f t="shared" si="3"/>
        <v>0.1160678679854338</v>
      </c>
      <c r="AD25" s="1019">
        <f t="shared" si="4"/>
        <v>0.12159498010152354</v>
      </c>
      <c r="AE25" s="224">
        <f>(N25-'TB6'!B71)/N25</f>
        <v>3.4461432369691896E-4</v>
      </c>
    </row>
    <row r="26" spans="1:31" ht="15.05">
      <c r="A26" s="148">
        <v>1976</v>
      </c>
      <c r="B26" s="160">
        <f>'TB2'!B73</f>
        <v>0.65610316711828887</v>
      </c>
      <c r="C26" s="438">
        <f t="shared" si="0"/>
        <v>0.49843142405653562</v>
      </c>
      <c r="D26" s="438">
        <v>7.988115306943655E-2</v>
      </c>
      <c r="E26" s="438">
        <f>TB2d!B73*TB2e!B26</f>
        <v>7.7790589992316722E-2</v>
      </c>
      <c r="F26" s="181">
        <f>'TB1'!C73</f>
        <v>0.20672899770590902</v>
      </c>
      <c r="G26" s="159">
        <f t="shared" si="2"/>
        <v>0.17290192493190318</v>
      </c>
      <c r="H26" s="159">
        <v>2.2097893059253693E-2</v>
      </c>
      <c r="I26" s="159">
        <f>TB2d!C73*TB2e!F26</f>
        <v>1.1729179714752151E-2</v>
      </c>
      <c r="J26" s="117">
        <f t="shared" si="5"/>
        <v>0.44937416941237984</v>
      </c>
      <c r="K26" s="116">
        <f t="shared" si="6"/>
        <v>0.32552949912463247</v>
      </c>
      <c r="L26" s="116">
        <f t="shared" si="7"/>
        <v>5.7783260010182858E-2</v>
      </c>
      <c r="M26" s="116">
        <f t="shared" si="7"/>
        <v>6.606141027756457E-2</v>
      </c>
      <c r="N26" s="1101">
        <v>30078.547957133796</v>
      </c>
      <c r="O26" s="1087">
        <v>22850.207472210048</v>
      </c>
      <c r="P26" s="1087">
        <v>3662.0903752427835</v>
      </c>
      <c r="Q26" s="1087">
        <v>3566.2501096809729</v>
      </c>
      <c r="R26" s="1088">
        <v>17059.199055674402</v>
      </c>
      <c r="S26" s="292">
        <v>14267.801746509896</v>
      </c>
      <c r="T26" s="292">
        <v>1823.5098152272392</v>
      </c>
      <c r="U26" s="292">
        <v>967.88749393726675</v>
      </c>
      <c r="V26" s="289">
        <v>46352.734083958043</v>
      </c>
      <c r="W26" s="288">
        <v>33578.214629335234</v>
      </c>
      <c r="X26" s="288">
        <v>5960.3160752622134</v>
      </c>
      <c r="Y26" s="307">
        <v>6814.2033793606042</v>
      </c>
      <c r="Z26" s="288"/>
      <c r="AA26" s="288"/>
      <c r="AB26" s="288"/>
      <c r="AC26" s="1019">
        <f t="shared" si="3"/>
        <v>0.11856457016353934</v>
      </c>
      <c r="AD26" s="1019">
        <f t="shared" si="4"/>
        <v>0.12175090301771822</v>
      </c>
      <c r="AE26" s="224">
        <f>(N26-'TB6'!B72)/N26</f>
        <v>3.5140213013397603E-4</v>
      </c>
    </row>
    <row r="27" spans="1:31" ht="15.05">
      <c r="A27" s="148">
        <v>1977</v>
      </c>
      <c r="B27" s="160">
        <f>'TB2'!B74</f>
        <v>0.65366856832843467</v>
      </c>
      <c r="C27" s="438">
        <f t="shared" si="0"/>
        <v>0.49407917304439786</v>
      </c>
      <c r="D27" s="438">
        <v>8.2647593691945076E-2</v>
      </c>
      <c r="E27" s="438">
        <f>TB2d!B74*TB2e!B27</f>
        <v>7.6941801592091741E-2</v>
      </c>
      <c r="F27" s="181">
        <f>'TB1'!C74</f>
        <v>0.20472554933988363</v>
      </c>
      <c r="G27" s="159">
        <f t="shared" si="2"/>
        <v>0.17078572194485614</v>
      </c>
      <c r="H27" s="159">
        <v>2.2728167474269867E-2</v>
      </c>
      <c r="I27" s="159">
        <f>TB2d!C74*TB2e!F27</f>
        <v>1.1211659920757629E-2</v>
      </c>
      <c r="J27" s="117">
        <f t="shared" si="5"/>
        <v>0.44894301898855105</v>
      </c>
      <c r="K27" s="116">
        <f t="shared" si="6"/>
        <v>0.32329345109954172</v>
      </c>
      <c r="L27" s="116">
        <f t="shared" si="7"/>
        <v>5.9919426217675209E-2</v>
      </c>
      <c r="M27" s="116">
        <f t="shared" si="7"/>
        <v>6.5730141671334119E-2</v>
      </c>
      <c r="N27" s="1101">
        <v>30897.932265829364</v>
      </c>
      <c r="O27" s="1087">
        <v>23354.381046225251</v>
      </c>
      <c r="P27" s="1087">
        <v>3906.6277247469443</v>
      </c>
      <c r="Q27" s="1087">
        <v>3636.9234948571684</v>
      </c>
      <c r="R27" s="1088">
        <v>17418.725074965307</v>
      </c>
      <c r="S27" s="292">
        <v>14531.012601402597</v>
      </c>
      <c r="T27" s="292">
        <v>1933.7874631114689</v>
      </c>
      <c r="U27" s="292">
        <v>953.9250104512405</v>
      </c>
      <c r="V27" s="289">
        <v>47746.941254409438</v>
      </c>
      <c r="W27" s="288">
        <v>34383.591602253568</v>
      </c>
      <c r="X27" s="288">
        <v>6372.6780517912875</v>
      </c>
      <c r="Y27" s="307">
        <v>6990.6716003645788</v>
      </c>
      <c r="Z27" s="288"/>
      <c r="AA27" s="288"/>
      <c r="AB27" s="288"/>
      <c r="AC27" s="1019">
        <f t="shared" si="3"/>
        <v>0.11770766611716973</v>
      </c>
      <c r="AD27" s="1019">
        <f t="shared" si="4"/>
        <v>0.12643654245651129</v>
      </c>
      <c r="AE27" s="224">
        <f>(N27-'TB6'!B73)/N27</f>
        <v>3.5094505176437888E-4</v>
      </c>
    </row>
    <row r="28" spans="1:31" ht="15.05">
      <c r="A28" s="148">
        <v>1978</v>
      </c>
      <c r="B28" s="160">
        <f>'TB2'!B75</f>
        <v>0.65342870001877706</v>
      </c>
      <c r="C28" s="438">
        <f t="shared" si="0"/>
        <v>0.48910551927919332</v>
      </c>
      <c r="D28" s="438">
        <v>8.7096650153398514E-2</v>
      </c>
      <c r="E28" s="438">
        <f>TB2d!B75*TB2e!B28</f>
        <v>7.7226530586185227E-2</v>
      </c>
      <c r="F28" s="181">
        <f>'TB1'!C75</f>
        <v>0.20411237719645925</v>
      </c>
      <c r="G28" s="159">
        <f t="shared" si="2"/>
        <v>0.16901926075382048</v>
      </c>
      <c r="H28" s="159">
        <v>2.4175040423870087E-2</v>
      </c>
      <c r="I28" s="159">
        <f>TB2d!C75*TB2e!F28</f>
        <v>1.0918076018768675E-2</v>
      </c>
      <c r="J28" s="117">
        <f t="shared" si="5"/>
        <v>0.44931632282231782</v>
      </c>
      <c r="K28" s="116">
        <f t="shared" si="6"/>
        <v>0.32008625852537287</v>
      </c>
      <c r="L28" s="116">
        <f t="shared" si="7"/>
        <v>6.2921609729528427E-2</v>
      </c>
      <c r="M28" s="116">
        <f t="shared" si="7"/>
        <v>6.6308454567416547E-2</v>
      </c>
      <c r="N28" s="1101">
        <v>31983.544668236504</v>
      </c>
      <c r="O28" s="1087">
        <v>23940.375167019083</v>
      </c>
      <c r="P28" s="1087">
        <v>4263.142406439968</v>
      </c>
      <c r="Q28" s="1087">
        <v>3780.0270947774566</v>
      </c>
      <c r="R28" s="1088">
        <v>17983.334983277491</v>
      </c>
      <c r="S28" s="292">
        <v>14891.453553727006</v>
      </c>
      <c r="T28" s="292">
        <v>2129.9435935640654</v>
      </c>
      <c r="U28" s="292">
        <v>961.93783598641915</v>
      </c>
      <c r="V28" s="289">
        <v>49483.806774435267</v>
      </c>
      <c r="W28" s="288">
        <v>35251.527183634178</v>
      </c>
      <c r="X28" s="288">
        <v>6929.6409225348461</v>
      </c>
      <c r="Y28" s="307">
        <v>7302.6386682662514</v>
      </c>
      <c r="Z28" s="288"/>
      <c r="AA28" s="288"/>
      <c r="AB28" s="288"/>
      <c r="AC28" s="1019">
        <f t="shared" si="3"/>
        <v>0.11818662171399272</v>
      </c>
      <c r="AD28" s="1019">
        <f t="shared" si="4"/>
        <v>0.13329174269648042</v>
      </c>
      <c r="AE28" s="224">
        <f>(N28-'TB6'!B74)/N28</f>
        <v>3.3638581994648839E-4</v>
      </c>
    </row>
    <row r="29" spans="1:31" ht="15.05">
      <c r="A29" s="152">
        <v>1979</v>
      </c>
      <c r="B29" s="162">
        <f>'TB2'!B76</f>
        <v>0.65238749980926514</v>
      </c>
      <c r="C29" s="547">
        <f t="shared" si="0"/>
        <v>0.49217575651578843</v>
      </c>
      <c r="D29" s="547">
        <v>8.5799504071474075E-2</v>
      </c>
      <c r="E29" s="547">
        <f>TB2d!B76*TB2e!B29</f>
        <v>7.441223922200263E-2</v>
      </c>
      <c r="F29" s="182">
        <f>'TB1'!C76</f>
        <v>0.20537739992141724</v>
      </c>
      <c r="G29" s="161">
        <f t="shared" si="2"/>
        <v>0.17117030819218179</v>
      </c>
      <c r="H29" s="161">
        <v>2.3681782186031342E-2</v>
      </c>
      <c r="I29" s="161">
        <f>TB2d!C76*TB2e!F29</f>
        <v>1.0525309543204093E-2</v>
      </c>
      <c r="J29" s="120">
        <f t="shared" si="5"/>
        <v>0.4470100998878479</v>
      </c>
      <c r="K29" s="119">
        <f t="shared" si="6"/>
        <v>0.32100544832360667</v>
      </c>
      <c r="L29" s="119">
        <f t="shared" si="7"/>
        <v>6.2117721885442734E-2</v>
      </c>
      <c r="M29" s="119">
        <f t="shared" si="7"/>
        <v>6.388692967879854E-2</v>
      </c>
      <c r="N29" s="1103">
        <v>32052.950211970769</v>
      </c>
      <c r="O29" s="1091">
        <v>24181.464273536611</v>
      </c>
      <c r="P29" s="1091">
        <v>4215.4811872066548</v>
      </c>
      <c r="Q29" s="1091">
        <v>3656.0047512275087</v>
      </c>
      <c r="R29" s="1092">
        <v>18162.997968669955</v>
      </c>
      <c r="S29" s="302">
        <v>15137.819259474411</v>
      </c>
      <c r="T29" s="302">
        <v>2094.3500205180871</v>
      </c>
      <c r="U29" s="302">
        <v>930.82868867745685</v>
      </c>
      <c r="V29" s="300">
        <v>49415.390516096792</v>
      </c>
      <c r="W29" s="299">
        <v>35486.020541114354</v>
      </c>
      <c r="X29" s="299">
        <v>6866.8951455673623</v>
      </c>
      <c r="Y29" s="306">
        <v>7062.4748294150741</v>
      </c>
      <c r="Z29" s="288"/>
      <c r="AA29" s="288"/>
      <c r="AB29" s="288"/>
      <c r="AC29" s="1019">
        <f t="shared" si="3"/>
        <v>0.11406141172808816</v>
      </c>
      <c r="AD29" s="1019">
        <f t="shared" si="4"/>
        <v>0.13151616806968069</v>
      </c>
      <c r="AE29" s="224">
        <f>(N29-'TB6'!B75)/N29</f>
        <v>3.2120902720429549E-4</v>
      </c>
    </row>
    <row r="30" spans="1:31" ht="15.05">
      <c r="A30" s="148">
        <v>1980</v>
      </c>
      <c r="B30" s="160">
        <f>'TB2'!B77</f>
        <v>0.65890541672706604</v>
      </c>
      <c r="C30" s="438">
        <f t="shared" si="0"/>
        <v>0.49692245416256381</v>
      </c>
      <c r="D30" s="438">
        <v>8.5800906643271446E-2</v>
      </c>
      <c r="E30" s="438">
        <f>TB2d!B77*TB2e!B30</f>
        <v>7.6182055921230785E-2</v>
      </c>
      <c r="F30" s="181">
        <f>'TB1'!C77</f>
        <v>0.20395630598068237</v>
      </c>
      <c r="G30" s="159">
        <f t="shared" si="2"/>
        <v>0.17069292050117321</v>
      </c>
      <c r="H30" s="159">
        <v>2.2873207926750183E-2</v>
      </c>
      <c r="I30" s="159">
        <f>TB2d!C77*TB2e!F30</f>
        <v>1.0390177552758971E-2</v>
      </c>
      <c r="J30" s="117">
        <f t="shared" si="5"/>
        <v>0.45494911074638367</v>
      </c>
      <c r="K30" s="116">
        <f t="shared" si="6"/>
        <v>0.32622953366139062</v>
      </c>
      <c r="L30" s="116">
        <f t="shared" si="7"/>
        <v>6.2927698716521263E-2</v>
      </c>
      <c r="M30" s="116">
        <f t="shared" si="7"/>
        <v>6.5791878368471807E-2</v>
      </c>
      <c r="N30" s="1101">
        <v>31429.890458373389</v>
      </c>
      <c r="O30" s="1087">
        <v>23703.278048941709</v>
      </c>
      <c r="P30" s="1087">
        <v>4092.7165395336015</v>
      </c>
      <c r="Q30" s="1087">
        <v>3633.8958698980814</v>
      </c>
      <c r="R30" s="1088">
        <v>17511.74530753744</v>
      </c>
      <c r="S30" s="292">
        <v>14655.741754311804</v>
      </c>
      <c r="T30" s="292">
        <v>1963.9000111010716</v>
      </c>
      <c r="U30" s="292">
        <v>892.10354212456207</v>
      </c>
      <c r="V30" s="289">
        <v>48827.571896918329</v>
      </c>
      <c r="W30" s="288">
        <v>35012.69841722909</v>
      </c>
      <c r="X30" s="288">
        <v>6753.7372000742635</v>
      </c>
      <c r="Y30" s="307">
        <v>7061.1362796149806</v>
      </c>
      <c r="Z30" s="288"/>
      <c r="AA30" s="288"/>
      <c r="AB30" s="288"/>
      <c r="AC30" s="1019">
        <f t="shared" si="3"/>
        <v>0.11561910706341509</v>
      </c>
      <c r="AD30" s="1019">
        <f t="shared" si="4"/>
        <v>0.13021733387693818</v>
      </c>
      <c r="AE30" s="224">
        <f>(N30-'TB6'!B76)/N30</f>
        <v>3.4082746984555817E-4</v>
      </c>
    </row>
    <row r="31" spans="1:31" ht="15.05">
      <c r="A31" s="148">
        <v>1981</v>
      </c>
      <c r="B31" s="160">
        <f>'TB2'!B78</f>
        <v>0.65528696775436401</v>
      </c>
      <c r="C31" s="438">
        <f t="shared" si="0"/>
        <v>0.48897193166449643</v>
      </c>
      <c r="D31" s="438">
        <v>8.5832070559263229E-2</v>
      </c>
      <c r="E31" s="438">
        <f>TB2d!B78*TB2e!B31</f>
        <v>8.0482965530604342E-2</v>
      </c>
      <c r="F31" s="181">
        <f>'TB1'!C78</f>
        <v>0.20052778720855713</v>
      </c>
      <c r="G31" s="159">
        <f t="shared" si="2"/>
        <v>0.16696770945727676</v>
      </c>
      <c r="H31" s="159">
        <v>2.242434024810791E-2</v>
      </c>
      <c r="I31" s="159">
        <f>TB2d!C78*TB2e!F31</f>
        <v>1.1135737503172462E-2</v>
      </c>
      <c r="J31" s="117">
        <f t="shared" si="5"/>
        <v>0.45475918054580688</v>
      </c>
      <c r="K31" s="116">
        <f t="shared" si="6"/>
        <v>0.32200422220721969</v>
      </c>
      <c r="L31" s="116">
        <f t="shared" si="7"/>
        <v>6.3407730311155319E-2</v>
      </c>
      <c r="M31" s="116">
        <f t="shared" si="7"/>
        <v>6.9347228027431873E-2</v>
      </c>
      <c r="N31" s="1101">
        <v>31497.67528189029</v>
      </c>
      <c r="O31" s="1087">
        <v>23503.41130437412</v>
      </c>
      <c r="P31" s="1087">
        <v>4125.6896905988624</v>
      </c>
      <c r="Q31" s="1087">
        <v>3868.5742869173096</v>
      </c>
      <c r="R31" s="1088">
        <v>17349.78259470858</v>
      </c>
      <c r="S31" s="292">
        <v>14446.144844790877</v>
      </c>
      <c r="T31" s="292">
        <v>1940.1671636151352</v>
      </c>
      <c r="U31" s="292">
        <v>963.47058630256811</v>
      </c>
      <c r="V31" s="289">
        <v>49182.541140867434</v>
      </c>
      <c r="W31" s="288">
        <v>34824.994378853175</v>
      </c>
      <c r="X31" s="288">
        <v>6857.592849328521</v>
      </c>
      <c r="Y31" s="307">
        <v>7499.9539126857344</v>
      </c>
      <c r="Z31" s="288"/>
      <c r="AA31" s="288"/>
      <c r="AB31" s="288"/>
      <c r="AC31" s="1019">
        <f t="shared" si="3"/>
        <v>0.1228209463808131</v>
      </c>
      <c r="AD31" s="1019">
        <f t="shared" si="4"/>
        <v>0.13098394258229412</v>
      </c>
      <c r="AE31" s="224">
        <f>(N31-'TB6'!B77)/N31</f>
        <v>3.8002850059073334E-4</v>
      </c>
    </row>
    <row r="32" spans="1:31" ht="15.05">
      <c r="A32" s="148">
        <v>1982</v>
      </c>
      <c r="B32" s="146">
        <f>'TB2'!B79</f>
        <v>0.65399694442749023</v>
      </c>
      <c r="C32" s="438">
        <f t="shared" si="0"/>
        <v>0.48534442480407924</v>
      </c>
      <c r="D32" s="438">
        <v>8.6021117866039276E-2</v>
      </c>
      <c r="E32" s="438">
        <f>TB2d!B79*TB2e!B32</f>
        <v>8.2631401757371714E-2</v>
      </c>
      <c r="F32" s="181">
        <f>'TB1'!C79</f>
        <v>0.19502192735671997</v>
      </c>
      <c r="G32" s="147">
        <f t="shared" si="2"/>
        <v>0.16336885749239222</v>
      </c>
      <c r="H32" s="147">
        <v>2.0945519208908081E-2</v>
      </c>
      <c r="I32" s="147">
        <f>TB2d!C79*TB2e!F32</f>
        <v>1.0707550655419666E-2</v>
      </c>
      <c r="J32" s="117">
        <f t="shared" si="5"/>
        <v>0.45897501707077026</v>
      </c>
      <c r="K32" s="116">
        <f t="shared" si="6"/>
        <v>0.32197556731168703</v>
      </c>
      <c r="L32" s="116">
        <f t="shared" si="7"/>
        <v>6.5075598657131195E-2</v>
      </c>
      <c r="M32" s="116">
        <f t="shared" si="7"/>
        <v>7.1923851101952041E-2</v>
      </c>
      <c r="N32" s="1100">
        <v>30402.80969185182</v>
      </c>
      <c r="O32" s="1087">
        <v>22562.543002761249</v>
      </c>
      <c r="P32" s="1087">
        <v>3998.9233867919206</v>
      </c>
      <c r="Q32" s="1087">
        <v>3841.3433022986505</v>
      </c>
      <c r="R32" s="1088">
        <v>16319.015354175561</v>
      </c>
      <c r="S32" s="255">
        <v>13670.354559341315</v>
      </c>
      <c r="T32" s="255">
        <v>1752.6759898446476</v>
      </c>
      <c r="U32" s="255">
        <v>895.98480498959714</v>
      </c>
      <c r="V32" s="289">
        <v>48007.55261394714</v>
      </c>
      <c r="W32" s="288">
        <v>33677.778557036167</v>
      </c>
      <c r="X32" s="288">
        <v>6806.7326329760117</v>
      </c>
      <c r="Y32" s="307">
        <v>7523.0414239349666</v>
      </c>
      <c r="Z32" s="288"/>
      <c r="AA32" s="288"/>
      <c r="AB32" s="288"/>
      <c r="AC32" s="1019">
        <f t="shared" si="3"/>
        <v>0.12634829942471268</v>
      </c>
      <c r="AD32" s="1019">
        <f t="shared" si="4"/>
        <v>0.13153137579464116</v>
      </c>
      <c r="AE32" s="224">
        <f>(N32-'TB6'!B78)/N32</f>
        <v>3.683483863819669E-4</v>
      </c>
    </row>
    <row r="33" spans="1:31" ht="15.05">
      <c r="A33" s="148">
        <v>1983</v>
      </c>
      <c r="B33" s="146">
        <f>'TB2'!B80</f>
        <v>0.64872685074806213</v>
      </c>
      <c r="C33" s="438">
        <f t="shared" si="0"/>
        <v>0.47373177030086516</v>
      </c>
      <c r="D33" s="438">
        <v>8.9087715372443199E-2</v>
      </c>
      <c r="E33" s="438">
        <f>TB2d!B80*TB2e!B33</f>
        <v>8.5907365074753772E-2</v>
      </c>
      <c r="F33" s="181">
        <f>'TB1'!C80</f>
        <v>0.18824714422225952</v>
      </c>
      <c r="G33" s="147">
        <f t="shared" si="2"/>
        <v>0.15610706067000885</v>
      </c>
      <c r="H33" s="147">
        <v>2.1789401769638062E-2</v>
      </c>
      <c r="I33" s="147">
        <f>TB2d!C80*TB2e!F33</f>
        <v>1.0350681782612628E-2</v>
      </c>
      <c r="J33" s="117">
        <f t="shared" si="5"/>
        <v>0.46047970652580261</v>
      </c>
      <c r="K33" s="116">
        <f t="shared" si="6"/>
        <v>0.31762470963085632</v>
      </c>
      <c r="L33" s="116">
        <f t="shared" si="7"/>
        <v>6.7298313602805138E-2</v>
      </c>
      <c r="M33" s="116">
        <f t="shared" si="7"/>
        <v>7.5556683292141144E-2</v>
      </c>
      <c r="N33" s="1100">
        <v>30630.135510108576</v>
      </c>
      <c r="O33" s="1087">
        <v>22367.608652280647</v>
      </c>
      <c r="P33" s="1087">
        <v>4206.3447674430472</v>
      </c>
      <c r="Q33" s="1087">
        <v>4056.1820903848834</v>
      </c>
      <c r="R33" s="1088">
        <v>15998.819772120825</v>
      </c>
      <c r="S33" s="255">
        <v>13267.286147333114</v>
      </c>
      <c r="T33" s="255">
        <v>1851.8459512096476</v>
      </c>
      <c r="U33" s="255">
        <v>879.68767357806382</v>
      </c>
      <c r="V33" s="289">
        <v>48919.280182593262</v>
      </c>
      <c r="W33" s="288">
        <v>33743.011783465059</v>
      </c>
      <c r="X33" s="288">
        <v>7149.4682877347987</v>
      </c>
      <c r="Y33" s="307">
        <v>8026.800111393407</v>
      </c>
      <c r="Z33" s="288"/>
      <c r="AA33" s="288"/>
      <c r="AB33" s="288"/>
      <c r="AC33" s="1019">
        <f t="shared" si="3"/>
        <v>0.13242455584456228</v>
      </c>
      <c r="AD33" s="1019">
        <f t="shared" si="4"/>
        <v>0.13732700483988608</v>
      </c>
      <c r="AE33" s="224">
        <f>(N33-'TB6'!B79)/N33</f>
        <v>3.9746312143112175E-4</v>
      </c>
    </row>
    <row r="34" spans="1:31" ht="15.05">
      <c r="A34" s="148">
        <v>1984</v>
      </c>
      <c r="B34" s="146">
        <f>'TB2'!B81</f>
        <v>0.63647979497909546</v>
      </c>
      <c r="C34" s="438">
        <f t="shared" si="0"/>
        <v>0.4594713952882542</v>
      </c>
      <c r="D34" s="438">
        <v>9.0623879805207253E-2</v>
      </c>
      <c r="E34" s="438">
        <f>TB2d!B81*TB2e!B34</f>
        <v>8.638451988563399E-2</v>
      </c>
      <c r="F34" s="181">
        <f>'TB1'!C81</f>
        <v>0.18414467573165894</v>
      </c>
      <c r="G34" s="147">
        <f t="shared" si="2"/>
        <v>0.15174530027021171</v>
      </c>
      <c r="H34" s="147">
        <v>2.2626534104347229E-2</v>
      </c>
      <c r="I34" s="147">
        <f>TB2d!C81*TB2e!F34</f>
        <v>9.7728413570999963E-3</v>
      </c>
      <c r="J34" s="117">
        <f t="shared" si="5"/>
        <v>0.45233511924743652</v>
      </c>
      <c r="K34" s="116">
        <f t="shared" si="6"/>
        <v>0.30772609501804249</v>
      </c>
      <c r="L34" s="116">
        <f t="shared" si="7"/>
        <v>6.7997345700860023E-2</v>
      </c>
      <c r="M34" s="116">
        <f t="shared" si="7"/>
        <v>7.6611678528533997E-2</v>
      </c>
      <c r="N34" s="1100">
        <v>32054.839561480749</v>
      </c>
      <c r="O34" s="1087">
        <v>23140.219022252586</v>
      </c>
      <c r="P34" s="1087">
        <v>4564.0630708320341</v>
      </c>
      <c r="Q34" s="1087">
        <v>4350.5574683961295</v>
      </c>
      <c r="R34" s="1088">
        <v>16693.240775021884</v>
      </c>
      <c r="S34" s="255">
        <v>13756.144856340979</v>
      </c>
      <c r="T34" s="255">
        <v>2051.1599382787635</v>
      </c>
      <c r="U34" s="255">
        <v>885.93598040214249</v>
      </c>
      <c r="V34" s="289">
        <v>51256.83804455433</v>
      </c>
      <c r="W34" s="288">
        <v>34870.311729642097</v>
      </c>
      <c r="X34" s="288">
        <v>7705.1919865236232</v>
      </c>
      <c r="Y34" s="307">
        <v>8681.3343283886134</v>
      </c>
      <c r="Z34" s="288"/>
      <c r="AA34" s="288"/>
      <c r="AB34" s="288"/>
      <c r="AC34" s="1019">
        <f t="shared" si="3"/>
        <v>0.13572232860663111</v>
      </c>
      <c r="AD34" s="1019">
        <f t="shared" si="4"/>
        <v>0.14238296410993487</v>
      </c>
      <c r="AE34" s="224">
        <f>(N34-'TB6'!B80)/N34</f>
        <v>3.6999284587964555E-4</v>
      </c>
    </row>
    <row r="35" spans="1:31" ht="15.05">
      <c r="A35" s="148">
        <v>1985</v>
      </c>
      <c r="B35" s="146">
        <f>'TB2'!B82</f>
        <v>0.63748803734779358</v>
      </c>
      <c r="C35" s="438">
        <f t="shared" si="0"/>
        <v>0.45662278641733367</v>
      </c>
      <c r="D35" s="438">
        <v>9.4276150688529015E-2</v>
      </c>
      <c r="E35" s="438">
        <f>TB2d!B82*TB2e!B35</f>
        <v>8.6589100241930894E-2</v>
      </c>
      <c r="F35" s="181">
        <f>'TB1'!C82</f>
        <v>0.18416953086853027</v>
      </c>
      <c r="G35" s="147">
        <f t="shared" si="2"/>
        <v>0.15095485315414192</v>
      </c>
      <c r="H35" s="147">
        <v>2.3918725550174713E-2</v>
      </c>
      <c r="I35" s="147">
        <f>TB2d!C82*TB2e!F35</f>
        <v>9.295952164213625E-3</v>
      </c>
      <c r="J35" s="117">
        <f t="shared" si="5"/>
        <v>0.45331850647926331</v>
      </c>
      <c r="K35" s="116">
        <f t="shared" si="6"/>
        <v>0.30566793326319175</v>
      </c>
      <c r="L35" s="116">
        <f t="shared" si="7"/>
        <v>7.0357425138354301E-2</v>
      </c>
      <c r="M35" s="116">
        <f t="shared" si="7"/>
        <v>7.7293148077717269E-2</v>
      </c>
      <c r="N35" s="1100">
        <v>32658.72367404159</v>
      </c>
      <c r="O35" s="1087">
        <v>23392.936857164423</v>
      </c>
      <c r="P35" s="1087">
        <v>4829.7984809230265</v>
      </c>
      <c r="Q35" s="1087">
        <v>4435.9883359541391</v>
      </c>
      <c r="R35" s="1088">
        <v>16983.119114056637</v>
      </c>
      <c r="S35" s="255">
        <v>13920.24098596315</v>
      </c>
      <c r="T35" s="255">
        <v>2205.6556432509133</v>
      </c>
      <c r="U35" s="255">
        <v>857.22248484257364</v>
      </c>
      <c r="V35" s="289">
        <v>52253.229374022776</v>
      </c>
      <c r="W35" s="288">
        <v>35233.806696166015</v>
      </c>
      <c r="X35" s="288">
        <v>8109.9770280131679</v>
      </c>
      <c r="Y35" s="307">
        <v>8909.4456498435957</v>
      </c>
      <c r="Z35" s="288"/>
      <c r="AA35" s="288"/>
      <c r="AB35" s="288"/>
      <c r="AC35" s="1019">
        <f t="shared" si="3"/>
        <v>0.13582858841112744</v>
      </c>
      <c r="AD35" s="1019">
        <f t="shared" si="4"/>
        <v>0.1478869330329016</v>
      </c>
      <c r="AE35" s="224">
        <f>(N35-'TB6'!B81)/N35</f>
        <v>3.7944552088928939E-4</v>
      </c>
    </row>
    <row r="36" spans="1:31" ht="15.05">
      <c r="A36" s="148">
        <v>1986</v>
      </c>
      <c r="B36" s="146">
        <f>'TB2'!B83</f>
        <v>0.63920572400093079</v>
      </c>
      <c r="C36" s="438">
        <f t="shared" si="0"/>
        <v>0.45655630487279675</v>
      </c>
      <c r="D36" s="438">
        <v>9.9718393757939339E-2</v>
      </c>
      <c r="E36" s="438">
        <f>TB2d!B83*TB2e!B36</f>
        <v>8.2931025370194686E-2</v>
      </c>
      <c r="F36" s="181">
        <f>'TB1'!C83</f>
        <v>0.18205899000167847</v>
      </c>
      <c r="G36" s="147">
        <f t="shared" si="2"/>
        <v>0.14748717096345385</v>
      </c>
      <c r="H36" s="147">
        <v>2.452455461025238E-2</v>
      </c>
      <c r="I36" s="147">
        <f>TB2d!C83*TB2e!F36</f>
        <v>1.0047264427972231E-2</v>
      </c>
      <c r="J36" s="117">
        <f t="shared" si="5"/>
        <v>0.45714673399925232</v>
      </c>
      <c r="K36" s="116">
        <f t="shared" si="6"/>
        <v>0.30906913390934287</v>
      </c>
      <c r="L36" s="116">
        <f t="shared" si="7"/>
        <v>7.5193839147686958E-2</v>
      </c>
      <c r="M36" s="116">
        <f t="shared" si="7"/>
        <v>7.2883760942222459E-2</v>
      </c>
      <c r="N36" s="1100">
        <v>33037.236993526938</v>
      </c>
      <c r="O36" s="1087">
        <v>23597.033441067182</v>
      </c>
      <c r="P36" s="1087">
        <v>5153.9278881521432</v>
      </c>
      <c r="Q36" s="1087">
        <v>4286.2756643076109</v>
      </c>
      <c r="R36" s="1088">
        <v>16937.437185812683</v>
      </c>
      <c r="S36" s="255">
        <v>13721.127937069657</v>
      </c>
      <c r="T36" s="255">
        <v>2281.5852335408044</v>
      </c>
      <c r="U36" s="255">
        <v>934.72401520222081</v>
      </c>
      <c r="V36" s="289">
        <v>53161.986753169745</v>
      </c>
      <c r="W36" s="288">
        <v>35941.91532106408</v>
      </c>
      <c r="X36" s="288">
        <v>8744.3562064163179</v>
      </c>
      <c r="Y36" s="307">
        <v>8475.7152256893478</v>
      </c>
      <c r="Z36" s="288"/>
      <c r="AA36" s="288"/>
      <c r="AB36" s="288"/>
      <c r="AC36" s="1019">
        <f t="shared" si="3"/>
        <v>0.12974074270034841</v>
      </c>
      <c r="AD36" s="1019">
        <f t="shared" si="4"/>
        <v>0.15600359948872128</v>
      </c>
      <c r="AE36" s="224">
        <f>(N36-'TB6'!B82)/N36</f>
        <v>3.8198764850520106E-4</v>
      </c>
    </row>
    <row r="37" spans="1:31" ht="15.05">
      <c r="A37" s="148">
        <v>1987</v>
      </c>
      <c r="B37" s="146">
        <f>'TB2'!B84</f>
        <v>0.62870326638221741</v>
      </c>
      <c r="C37" s="438">
        <f t="shared" si="0"/>
        <v>0.447223737170868</v>
      </c>
      <c r="D37" s="438">
        <v>0.10119051113724709</v>
      </c>
      <c r="E37" s="438">
        <f>TB2d!B84*TB2e!B37</f>
        <v>8.0289018074102339E-2</v>
      </c>
      <c r="F37" s="181">
        <f>'TB1'!C84</f>
        <v>0.17814916372299194</v>
      </c>
      <c r="G37" s="147">
        <f t="shared" si="2"/>
        <v>0.14138602788325763</v>
      </c>
      <c r="H37" s="147">
        <v>2.4659313261508942E-2</v>
      </c>
      <c r="I37" s="147">
        <f>TB2d!C84*TB2e!F37</f>
        <v>1.2103822578225372E-2</v>
      </c>
      <c r="J37" s="117">
        <f t="shared" si="5"/>
        <v>0.45055410265922546</v>
      </c>
      <c r="K37" s="116">
        <f t="shared" si="6"/>
        <v>0.30583770928761034</v>
      </c>
      <c r="L37" s="116">
        <f t="shared" si="7"/>
        <v>7.6531197875738144E-2</v>
      </c>
      <c r="M37" s="116">
        <f t="shared" si="7"/>
        <v>6.8185195495876968E-2</v>
      </c>
      <c r="N37" s="1100">
        <v>33477.596949920044</v>
      </c>
      <c r="O37" s="1087">
        <v>23814.057950736253</v>
      </c>
      <c r="P37" s="1087">
        <v>5388.2575901071714</v>
      </c>
      <c r="Q37" s="1087">
        <v>4275.2814090766269</v>
      </c>
      <c r="R37" s="1088">
        <v>17075.16279011048</v>
      </c>
      <c r="S37" s="255">
        <v>13551.505894844391</v>
      </c>
      <c r="T37" s="255">
        <v>2363.5350255548415</v>
      </c>
      <c r="U37" s="255">
        <v>1160.1218697112499</v>
      </c>
      <c r="V37" s="289">
        <v>53980.639649682002</v>
      </c>
      <c r="W37" s="288">
        <v>36642.248020601073</v>
      </c>
      <c r="X37" s="288">
        <v>9169.160795797583</v>
      </c>
      <c r="Y37" s="307">
        <v>8169.2308332833472</v>
      </c>
      <c r="Z37" s="288"/>
      <c r="AA37" s="288"/>
      <c r="AB37" s="288"/>
      <c r="AC37" s="1019">
        <f t="shared" si="3"/>
        <v>0.12770574349981348</v>
      </c>
      <c r="AD37" s="1019">
        <f t="shared" si="4"/>
        <v>0.16095114587130008</v>
      </c>
      <c r="AE37" s="224">
        <f>(N37-'TB6'!B83)/N37</f>
        <v>3.6551103916260388E-4</v>
      </c>
    </row>
    <row r="38" spans="1:31" ht="15.05">
      <c r="A38" s="148">
        <v>1988</v>
      </c>
      <c r="B38" s="146">
        <f>'TB2'!B85</f>
        <v>0.61468598246574402</v>
      </c>
      <c r="C38" s="438">
        <f t="shared" si="0"/>
        <v>0.43346597318553182</v>
      </c>
      <c r="D38" s="438">
        <v>0.10212846100330353</v>
      </c>
      <c r="E38" s="438">
        <f>TB2d!B85*TB2e!B38</f>
        <v>7.9091548276908702E-2</v>
      </c>
      <c r="F38" s="181">
        <f>'TB1'!C85</f>
        <v>0.17475432157516479</v>
      </c>
      <c r="G38" s="147">
        <f t="shared" si="2"/>
        <v>0.1369911089742176</v>
      </c>
      <c r="H38" s="147">
        <v>2.5349758565425873E-2</v>
      </c>
      <c r="I38" s="147">
        <f>TB2d!C85*TB2e!F38</f>
        <v>1.2413454035521316E-2</v>
      </c>
      <c r="J38" s="117">
        <f t="shared" si="5"/>
        <v>0.43993166089057922</v>
      </c>
      <c r="K38" s="116">
        <f t="shared" si="6"/>
        <v>0.29647486421131419</v>
      </c>
      <c r="L38" s="116">
        <f t="shared" si="7"/>
        <v>7.6778702437877655E-2</v>
      </c>
      <c r="M38" s="116">
        <f t="shared" si="7"/>
        <v>6.6678094241387389E-2</v>
      </c>
      <c r="N38" s="1100">
        <v>34106.726352260783</v>
      </c>
      <c r="O38" s="1087">
        <v>24051.47628574603</v>
      </c>
      <c r="P38" s="1087">
        <v>5666.7429737773946</v>
      </c>
      <c r="Q38" s="1087">
        <v>4388.5070927373563</v>
      </c>
      <c r="R38" s="1088">
        <v>17453.68593191943</v>
      </c>
      <c r="S38" s="255">
        <v>13682.063882311109</v>
      </c>
      <c r="T38" s="255">
        <v>2531.8213619147828</v>
      </c>
      <c r="U38" s="255">
        <v>1239.8006876935374</v>
      </c>
      <c r="V38" s="289">
        <v>54923.026877687465</v>
      </c>
      <c r="W38" s="288">
        <v>37013.241790039683</v>
      </c>
      <c r="X38" s="288">
        <v>9585.3949886056598</v>
      </c>
      <c r="Y38" s="307">
        <v>8324.3900990421298</v>
      </c>
      <c r="Z38" s="288"/>
      <c r="AA38" s="288"/>
      <c r="AB38" s="288"/>
      <c r="AC38" s="1019">
        <f t="shared" si="3"/>
        <v>0.12866984205438003</v>
      </c>
      <c r="AD38" s="1019">
        <f t="shared" si="4"/>
        <v>0.16614737266925564</v>
      </c>
      <c r="AE38" s="224">
        <f>(N38-'TB6'!B84)/N38</f>
        <v>3.6420847280811144E-4</v>
      </c>
    </row>
    <row r="39" spans="1:31" ht="15.05">
      <c r="A39" s="148">
        <v>1989</v>
      </c>
      <c r="B39" s="146">
        <f>'TB2'!B86</f>
        <v>0.61803892254829407</v>
      </c>
      <c r="C39" s="438">
        <f t="shared" si="0"/>
        <v>0.42956792290254442</v>
      </c>
      <c r="D39" s="438">
        <v>0.10904367081820965</v>
      </c>
      <c r="E39" s="438">
        <f>TB2d!B86*TB2e!B39</f>
        <v>7.9427328827540014E-2</v>
      </c>
      <c r="F39" s="181">
        <f>'TB1'!C86</f>
        <v>0.17504817247390747</v>
      </c>
      <c r="G39" s="147">
        <f t="shared" si="2"/>
        <v>0.13516164446734252</v>
      </c>
      <c r="H39" s="147">
        <v>2.7415134012699127E-2</v>
      </c>
      <c r="I39" s="147">
        <f>TB2d!C86*TB2e!F39</f>
        <v>1.2471393993865824E-2</v>
      </c>
      <c r="J39" s="117">
        <f t="shared" si="5"/>
        <v>0.4429907500743866</v>
      </c>
      <c r="K39" s="116">
        <f t="shared" si="6"/>
        <v>0.2944062784352019</v>
      </c>
      <c r="L39" s="116">
        <f t="shared" si="7"/>
        <v>8.1628536805510521E-2</v>
      </c>
      <c r="M39" s="116">
        <f t="shared" si="7"/>
        <v>6.6955934833674194E-2</v>
      </c>
      <c r="N39" s="1100">
        <v>34706.135751165588</v>
      </c>
      <c r="O39" s="1087">
        <v>24122.497957136293</v>
      </c>
      <c r="P39" s="1087">
        <v>6123.3755741758723</v>
      </c>
      <c r="Q39" s="1087">
        <v>4460.2622198534227</v>
      </c>
      <c r="R39" s="1088">
        <v>17693.775824477591</v>
      </c>
      <c r="S39" s="255">
        <v>13662.06686693275</v>
      </c>
      <c r="T39" s="255">
        <v>2771.1071104784846</v>
      </c>
      <c r="U39" s="255">
        <v>1260.601847066358</v>
      </c>
      <c r="V39" s="289">
        <v>55971.585659525575</v>
      </c>
      <c r="W39" s="288">
        <v>37198.036819890724</v>
      </c>
      <c r="X39" s="288">
        <v>10313.711153797605</v>
      </c>
      <c r="Y39" s="307">
        <v>8459.8376858372521</v>
      </c>
      <c r="Z39" s="288"/>
      <c r="AA39" s="288"/>
      <c r="AB39" s="288"/>
      <c r="AC39" s="1019">
        <f t="shared" si="3"/>
        <v>0.12851509173572073</v>
      </c>
      <c r="AD39" s="1019">
        <f t="shared" si="4"/>
        <v>0.17643495715221541</v>
      </c>
      <c r="AE39" s="224">
        <f>(N39-'TB6'!B85)/N39</f>
        <v>3.5388342145680363E-4</v>
      </c>
    </row>
    <row r="40" spans="1:31" ht="15.05">
      <c r="A40" s="158">
        <v>1990</v>
      </c>
      <c r="B40" s="157">
        <f>'TB2'!B87</f>
        <v>0.61774915456771851</v>
      </c>
      <c r="C40" s="545">
        <f t="shared" si="0"/>
        <v>0.42878672919811461</v>
      </c>
      <c r="D40" s="545">
        <v>0.11053033173084259</v>
      </c>
      <c r="E40" s="545">
        <f>TB2d!B87*TB2e!B40</f>
        <v>7.8432093638761316E-2</v>
      </c>
      <c r="F40" s="184">
        <f>'TB1'!C87</f>
        <v>0.17363953590393066</v>
      </c>
      <c r="G40" s="156">
        <f t="shared" si="2"/>
        <v>0.13511288784479394</v>
      </c>
      <c r="H40" s="156">
        <v>2.7523234486579895E-2</v>
      </c>
      <c r="I40" s="156">
        <f>TB2d!C87*TB2e!F40</f>
        <v>1.1003413572556825E-2</v>
      </c>
      <c r="J40" s="123">
        <f t="shared" si="5"/>
        <v>0.44410961866378784</v>
      </c>
      <c r="K40" s="122">
        <f t="shared" si="6"/>
        <v>0.29367384135332064</v>
      </c>
      <c r="L40" s="122">
        <f t="shared" si="7"/>
        <v>8.3007097244262695E-2</v>
      </c>
      <c r="M40" s="122">
        <f t="shared" si="7"/>
        <v>6.7428680066204491E-2</v>
      </c>
      <c r="N40" s="1104">
        <v>34659.205839079259</v>
      </c>
      <c r="O40" s="1089">
        <v>24057.349813359986</v>
      </c>
      <c r="P40" s="1089">
        <v>6201.3739567182838</v>
      </c>
      <c r="Q40" s="1089">
        <v>4400.4820690009919</v>
      </c>
      <c r="R40" s="1090">
        <v>17535.880170704862</v>
      </c>
      <c r="S40" s="256">
        <v>13645.068782463602</v>
      </c>
      <c r="T40" s="256">
        <v>2779.5751661874319</v>
      </c>
      <c r="U40" s="256">
        <v>1111.2362220538282</v>
      </c>
      <c r="V40" s="295">
        <v>56063.362924547255</v>
      </c>
      <c r="W40" s="294">
        <v>37072.701101980456</v>
      </c>
      <c r="X40" s="294">
        <v>10478.622444881848</v>
      </c>
      <c r="Y40" s="1096">
        <v>8512.0393776849469</v>
      </c>
      <c r="Z40" s="288"/>
      <c r="AA40" s="288"/>
      <c r="AB40" s="288"/>
      <c r="AC40" s="1019">
        <f t="shared" si="3"/>
        <v>0.12696430753295912</v>
      </c>
      <c r="AD40" s="1019">
        <f t="shared" si="4"/>
        <v>0.17892429461629658</v>
      </c>
      <c r="AE40" s="224">
        <f>(N40-'TB6'!B86)/N40</f>
        <v>3.4059375520204005E-4</v>
      </c>
    </row>
    <row r="41" spans="1:31" ht="15.05">
      <c r="A41" s="148">
        <v>1991</v>
      </c>
      <c r="B41" s="146">
        <f>'TB2'!B88</f>
        <v>0.6192399263381958</v>
      </c>
      <c r="C41" s="438">
        <f t="shared" si="0"/>
        <v>0.43037658520615879</v>
      </c>
      <c r="D41" s="438">
        <v>0.11121512204408646</v>
      </c>
      <c r="E41" s="438">
        <f>TB2d!B88*TB2e!B41</f>
        <v>7.7648219087950554E-2</v>
      </c>
      <c r="F41" s="181">
        <f>'TB1'!C88</f>
        <v>0.171700119972229</v>
      </c>
      <c r="G41" s="147">
        <f t="shared" si="2"/>
        <v>0.13509563015774553</v>
      </c>
      <c r="H41" s="147">
        <v>2.7405142784118652E-2</v>
      </c>
      <c r="I41" s="147">
        <f>TB2d!C88*TB2e!F41</f>
        <v>9.1993470303648288E-3</v>
      </c>
      <c r="J41" s="117">
        <f t="shared" si="5"/>
        <v>0.4475398063659668</v>
      </c>
      <c r="K41" s="116">
        <f t="shared" si="6"/>
        <v>0.29528095504841323</v>
      </c>
      <c r="L41" s="116">
        <f t="shared" si="7"/>
        <v>8.3809979259967804E-2</v>
      </c>
      <c r="M41" s="116">
        <f t="shared" si="7"/>
        <v>6.8448872057585722E-2</v>
      </c>
      <c r="N41" s="1100">
        <v>34031.682123989907</v>
      </c>
      <c r="O41" s="1087">
        <v>23652.284871155334</v>
      </c>
      <c r="P41" s="1087">
        <v>6112.0698453122941</v>
      </c>
      <c r="Q41" s="1087">
        <v>4267.3274075222771</v>
      </c>
      <c r="R41" s="1088">
        <v>16985.078931487064</v>
      </c>
      <c r="S41" s="255">
        <v>13364.055551617699</v>
      </c>
      <c r="T41" s="255">
        <v>2710.997018477422</v>
      </c>
      <c r="U41" s="255">
        <v>910.02636139194362</v>
      </c>
      <c r="V41" s="289">
        <v>55339.936114618467</v>
      </c>
      <c r="W41" s="288">
        <v>36512.571520577381</v>
      </c>
      <c r="X41" s="288">
        <v>10363.410878855886</v>
      </c>
      <c r="Y41" s="307">
        <v>8463.9537151851928</v>
      </c>
      <c r="Z41" s="288"/>
      <c r="AA41" s="288"/>
      <c r="AB41" s="288"/>
      <c r="AC41" s="1019">
        <f t="shared" si="3"/>
        <v>0.12539278522803654</v>
      </c>
      <c r="AD41" s="1019">
        <f t="shared" si="4"/>
        <v>0.17959940455025938</v>
      </c>
      <c r="AE41" s="224">
        <f>(N41-'TB6'!B87)/N41</f>
        <v>3.5220411313931942E-4</v>
      </c>
    </row>
    <row r="42" spans="1:31" ht="15.05">
      <c r="A42" s="148">
        <v>1992</v>
      </c>
      <c r="B42" s="146">
        <f>'TB2'!B89</f>
        <v>0.60689792037010193</v>
      </c>
      <c r="C42" s="438">
        <f t="shared" si="0"/>
        <v>0.42052160300988273</v>
      </c>
      <c r="D42" s="438">
        <v>0.11341967061161995</v>
      </c>
      <c r="E42" s="438">
        <f>TB2d!B89*TB2e!B42</f>
        <v>7.2956646748599238E-2</v>
      </c>
      <c r="F42" s="181">
        <f>'TB1'!C89</f>
        <v>0.16398578882217407</v>
      </c>
      <c r="G42" s="147">
        <f t="shared" si="2"/>
        <v>0.12944580718863907</v>
      </c>
      <c r="H42" s="147">
        <v>2.6692532002925873E-2</v>
      </c>
      <c r="I42" s="147">
        <f>TB2d!C89*TB2e!F42</f>
        <v>7.8474496306091199E-3</v>
      </c>
      <c r="J42" s="117">
        <f t="shared" si="5"/>
        <v>0.44291213154792786</v>
      </c>
      <c r="K42" s="116">
        <f t="shared" si="6"/>
        <v>0.29107579582124365</v>
      </c>
      <c r="L42" s="116">
        <f t="shared" si="7"/>
        <v>8.6727138608694077E-2</v>
      </c>
      <c r="M42" s="116">
        <f t="shared" si="7"/>
        <v>6.5109197117990125E-2</v>
      </c>
      <c r="N42" s="1100">
        <v>33998.710844961483</v>
      </c>
      <c r="O42" s="1087">
        <v>23557.820689307839</v>
      </c>
      <c r="P42" s="1087">
        <v>6353.8240218448591</v>
      </c>
      <c r="Q42" s="1087">
        <v>4087.0661338087857</v>
      </c>
      <c r="R42" s="1088">
        <v>16535.811729601064</v>
      </c>
      <c r="S42" s="255">
        <v>13052.908500374511</v>
      </c>
      <c r="T42" s="255">
        <v>2691.5910638169266</v>
      </c>
      <c r="U42" s="255">
        <v>791.31216540962362</v>
      </c>
      <c r="V42" s="289">
        <v>55827.334739162005</v>
      </c>
      <c r="W42" s="288">
        <v>36688.960925474486</v>
      </c>
      <c r="X42" s="288">
        <v>10931.615219379775</v>
      </c>
      <c r="Y42" s="307">
        <v>8206.7585943077393</v>
      </c>
      <c r="Z42" s="288"/>
      <c r="AA42" s="288"/>
      <c r="AB42" s="288"/>
      <c r="AC42" s="1019">
        <f t="shared" si="3"/>
        <v>0.12021238547680045</v>
      </c>
      <c r="AD42" s="1019">
        <f t="shared" si="4"/>
        <v>0.18688426307747721</v>
      </c>
      <c r="AE42" s="224">
        <f>(N42-'TB6'!B88)/N42</f>
        <v>3.5529086593563198E-4</v>
      </c>
    </row>
    <row r="43" spans="1:31" ht="15.05">
      <c r="A43" s="148">
        <v>1993</v>
      </c>
      <c r="B43" s="146">
        <f>'TB2'!B90</f>
        <v>0.60917544364929199</v>
      </c>
      <c r="C43" s="438">
        <f t="shared" si="0"/>
        <v>0.41669216869519604</v>
      </c>
      <c r="D43" s="438">
        <v>0.11751092225313187</v>
      </c>
      <c r="E43" s="438">
        <f>TB2d!B90*TB2e!B43</f>
        <v>7.4972352700964084E-2</v>
      </c>
      <c r="F43" s="181">
        <f>'TB1'!C90</f>
        <v>0.16477280855178833</v>
      </c>
      <c r="G43" s="147">
        <f t="shared" si="2"/>
        <v>0.12844240993807862</v>
      </c>
      <c r="H43" s="147">
        <v>2.8041660785675049E-2</v>
      </c>
      <c r="I43" s="147">
        <f>TB2d!C90*TB2e!F43</f>
        <v>8.2887378280346504E-3</v>
      </c>
      <c r="J43" s="117">
        <f t="shared" si="5"/>
        <v>0.44440263509750366</v>
      </c>
      <c r="K43" s="116">
        <f t="shared" si="6"/>
        <v>0.28824975875711745</v>
      </c>
      <c r="L43" s="116">
        <f t="shared" si="7"/>
        <v>8.9469261467456818E-2</v>
      </c>
      <c r="M43" s="116">
        <f t="shared" si="7"/>
        <v>6.6683614872929439E-2</v>
      </c>
      <c r="N43" s="1100">
        <v>34416.783680708926</v>
      </c>
      <c r="O43" s="1087">
        <v>23541.993330388414</v>
      </c>
      <c r="P43" s="1087">
        <v>6639.0528926753868</v>
      </c>
      <c r="Q43" s="1087">
        <v>4235.7374576451275</v>
      </c>
      <c r="R43" s="1088">
        <v>16756.601569412986</v>
      </c>
      <c r="S43" s="255">
        <v>13061.974890542309</v>
      </c>
      <c r="T43" s="255">
        <v>2851.7019358962025</v>
      </c>
      <c r="U43" s="255">
        <v>842.92474297447291</v>
      </c>
      <c r="V43" s="289">
        <v>56492.01131982886</v>
      </c>
      <c r="W43" s="288">
        <v>36642.016380196052</v>
      </c>
      <c r="X43" s="288">
        <v>11373.241588649367</v>
      </c>
      <c r="Y43" s="307">
        <v>8476.7533509834466</v>
      </c>
      <c r="Z43" s="288"/>
      <c r="AA43" s="288"/>
      <c r="AB43" s="288"/>
      <c r="AC43" s="1019">
        <f t="shared" si="3"/>
        <v>0.12307185636347873</v>
      </c>
      <c r="AD43" s="1019">
        <f t="shared" si="4"/>
        <v>0.1929016073746794</v>
      </c>
      <c r="AE43" s="224">
        <f>(N43-'TB6'!B89)/N43</f>
        <v>3.7710725327182149E-4</v>
      </c>
    </row>
    <row r="44" spans="1:31" ht="15.05">
      <c r="A44" s="148">
        <v>1994</v>
      </c>
      <c r="B44" s="146">
        <f>'TB2'!B91</f>
        <v>0.6066221296787262</v>
      </c>
      <c r="C44" s="438">
        <f t="shared" si="0"/>
        <v>0.41153284185109712</v>
      </c>
      <c r="D44" s="438">
        <v>0.11568672209978104</v>
      </c>
      <c r="E44" s="438">
        <f>TB2d!B91*TB2e!B44</f>
        <v>7.9402565727848054E-2</v>
      </c>
      <c r="F44" s="181">
        <f>'TB1'!C91</f>
        <v>0.16400337219238281</v>
      </c>
      <c r="G44" s="147">
        <f t="shared" si="2"/>
        <v>0.12687175661689259</v>
      </c>
      <c r="H44" s="147">
        <v>2.796638011932373E-2</v>
      </c>
      <c r="I44" s="147">
        <f>TB2d!C91*TB2e!F44</f>
        <v>9.1652354561664959E-3</v>
      </c>
      <c r="J44" s="117">
        <f t="shared" si="5"/>
        <v>0.44261875748634338</v>
      </c>
      <c r="K44" s="116">
        <f t="shared" si="6"/>
        <v>0.28466108523420453</v>
      </c>
      <c r="L44" s="116">
        <f t="shared" si="7"/>
        <v>8.7720341980457306E-2</v>
      </c>
      <c r="M44" s="116">
        <f t="shared" si="7"/>
        <v>7.0237330271681553E-2</v>
      </c>
      <c r="N44" s="1100">
        <v>35392.156669850083</v>
      </c>
      <c r="O44" s="1087">
        <v>24010.061784749709</v>
      </c>
      <c r="P44" s="1087">
        <v>6749.5107627301686</v>
      </c>
      <c r="Q44" s="1087">
        <v>4632.5841223702064</v>
      </c>
      <c r="R44" s="1088">
        <v>17223.208594389969</v>
      </c>
      <c r="S44" s="255">
        <v>13323.742675157668</v>
      </c>
      <c r="T44" s="255">
        <v>2936.9566734279906</v>
      </c>
      <c r="U44" s="255">
        <v>962.50924580431331</v>
      </c>
      <c r="V44" s="289">
        <v>58103.341764175217</v>
      </c>
      <c r="W44" s="288">
        <v>37367.960671739762</v>
      </c>
      <c r="X44" s="288">
        <v>11515.20337435789</v>
      </c>
      <c r="Y44" s="307">
        <v>9220.1777180775698</v>
      </c>
      <c r="Z44" s="288"/>
      <c r="AA44" s="288"/>
      <c r="AB44" s="288"/>
      <c r="AC44" s="1019">
        <f t="shared" si="3"/>
        <v>0.1308929592956006</v>
      </c>
      <c r="AD44" s="1019">
        <f t="shared" si="4"/>
        <v>0.19070639932151834</v>
      </c>
      <c r="AE44" s="224">
        <f>(N44-'TB6'!B90)/N44</f>
        <v>3.932567060233744E-4</v>
      </c>
    </row>
    <row r="45" spans="1:31" ht="15.05">
      <c r="A45" s="148">
        <v>1995</v>
      </c>
      <c r="B45" s="146">
        <f>'TB2'!B92</f>
        <v>0.5990978479385376</v>
      </c>
      <c r="C45" s="438">
        <f t="shared" si="0"/>
        <v>0.40712586466696699</v>
      </c>
      <c r="D45" s="438">
        <v>0.11175493523478508</v>
      </c>
      <c r="E45" s="438">
        <f>TB2d!B92*TB2e!B45</f>
        <v>8.0217048036785518E-2</v>
      </c>
      <c r="F45" s="181">
        <f>'TB1'!C92</f>
        <v>0.16022694110870361</v>
      </c>
      <c r="G45" s="147">
        <f t="shared" si="2"/>
        <v>0.12520751476058584</v>
      </c>
      <c r="H45" s="147">
        <v>2.7551300823688507E-2</v>
      </c>
      <c r="I45" s="147">
        <f>TB2d!C92*TB2e!F45</f>
        <v>7.4681255244292803E-3</v>
      </c>
      <c r="J45" s="117">
        <f t="shared" si="5"/>
        <v>0.43887090682983398</v>
      </c>
      <c r="K45" s="116">
        <f t="shared" si="6"/>
        <v>0.28191834990638115</v>
      </c>
      <c r="L45" s="116">
        <f t="shared" si="7"/>
        <v>8.4203634411096573E-2</v>
      </c>
      <c r="M45" s="116">
        <f t="shared" si="7"/>
        <v>7.2748922512356234E-2</v>
      </c>
      <c r="N45" s="1100">
        <v>35721.272834479932</v>
      </c>
      <c r="O45" s="1087">
        <v>24274.922935851169</v>
      </c>
      <c r="P45" s="1087">
        <v>6663.3998867759929</v>
      </c>
      <c r="Q45" s="1087">
        <v>4782.9500118527712</v>
      </c>
      <c r="R45" s="1088">
        <v>17196.387096449063</v>
      </c>
      <c r="S45" s="255">
        <v>13437.920466487863</v>
      </c>
      <c r="T45" s="255">
        <v>2956.9486298401744</v>
      </c>
      <c r="U45" s="255">
        <v>801.51800012102626</v>
      </c>
      <c r="V45" s="289">
        <v>58877.380007018517</v>
      </c>
      <c r="W45" s="288">
        <v>37821.176022555293</v>
      </c>
      <c r="X45" s="288">
        <v>11296.463957945765</v>
      </c>
      <c r="Y45" s="307">
        <v>9759.7400265174529</v>
      </c>
      <c r="Z45" s="288"/>
      <c r="AA45" s="288"/>
      <c r="AB45" s="288"/>
      <c r="AC45" s="1019">
        <f t="shared" si="3"/>
        <v>0.13389640492418378</v>
      </c>
      <c r="AD45" s="1019">
        <f t="shared" si="4"/>
        <v>0.18653870251633786</v>
      </c>
      <c r="AE45" s="224">
        <f>(N45-'TB6'!B91)/N45</f>
        <v>3.749580028275617E-4</v>
      </c>
    </row>
    <row r="46" spans="1:31" ht="15.05">
      <c r="A46" s="148">
        <v>1996</v>
      </c>
      <c r="B46" s="146">
        <f>'TB2'!B93</f>
        <v>0.58971282839775085</v>
      </c>
      <c r="C46" s="438">
        <f t="shared" si="0"/>
        <v>0.39981269951084741</v>
      </c>
      <c r="D46" s="438">
        <v>0.10898809507489204</v>
      </c>
      <c r="E46" s="438">
        <f>TB2d!B93*TB2e!B46</f>
        <v>8.0912033812011397E-2</v>
      </c>
      <c r="F46" s="181">
        <f>'TB1'!C93</f>
        <v>0.15700435638427734</v>
      </c>
      <c r="G46" s="147">
        <f t="shared" si="2"/>
        <v>0.12270081183392033</v>
      </c>
      <c r="H46" s="147">
        <v>2.6551201939582825E-2</v>
      </c>
      <c r="I46" s="147">
        <f>TB2d!C93*TB2e!F46</f>
        <v>7.7523426107741862E-3</v>
      </c>
      <c r="J46" s="117">
        <f t="shared" si="5"/>
        <v>0.43270847201347351</v>
      </c>
      <c r="K46" s="116">
        <f t="shared" si="6"/>
        <v>0.27711188767692707</v>
      </c>
      <c r="L46" s="116">
        <f t="shared" si="7"/>
        <v>8.2436893135309219E-2</v>
      </c>
      <c r="M46" s="116">
        <f t="shared" si="7"/>
        <v>7.3159691201237206E-2</v>
      </c>
      <c r="N46" s="1100">
        <v>36271.188917128653</v>
      </c>
      <c r="O46" s="1087">
        <v>24591.091217781697</v>
      </c>
      <c r="P46" s="1087">
        <v>6703.4793815152916</v>
      </c>
      <c r="Q46" s="1087">
        <v>4976.6183178316624</v>
      </c>
      <c r="R46" s="1088">
        <v>17382.227271633263</v>
      </c>
      <c r="S46" s="255">
        <v>13584.421775475617</v>
      </c>
      <c r="T46" s="255">
        <v>2939.530068320294</v>
      </c>
      <c r="U46" s="255">
        <v>858.27542783735169</v>
      </c>
      <c r="V46" s="289">
        <v>59882.390973997884</v>
      </c>
      <c r="W46" s="288">
        <v>38349.428020664294</v>
      </c>
      <c r="X46" s="288">
        <v>11408.416023009037</v>
      </c>
      <c r="Y46" s="307">
        <v>10124.54693032455</v>
      </c>
      <c r="Z46" s="288"/>
      <c r="AA46" s="288"/>
      <c r="AB46" s="288"/>
      <c r="AC46" s="1019">
        <f t="shared" si="3"/>
        <v>0.13720582275927304</v>
      </c>
      <c r="AD46" s="1019">
        <f t="shared" si="4"/>
        <v>0.18481554042331516</v>
      </c>
      <c r="AE46" s="224">
        <f>(N46-'TB6'!B92)/N46</f>
        <v>3.7434457112852157E-4</v>
      </c>
    </row>
    <row r="47" spans="1:31" ht="15.05">
      <c r="A47" s="148">
        <v>1997</v>
      </c>
      <c r="B47" s="146">
        <f>'TB2'!B94</f>
        <v>0.58258384466171265</v>
      </c>
      <c r="C47" s="438">
        <f t="shared" si="0"/>
        <v>0.39403436565706923</v>
      </c>
      <c r="D47" s="438">
        <v>0.10712473839521408</v>
      </c>
      <c r="E47" s="438">
        <f>TB2d!B94*TB2e!B47</f>
        <v>8.142474060942935E-2</v>
      </c>
      <c r="F47" s="181">
        <f>'TB1'!C94</f>
        <v>0.15476447343826294</v>
      </c>
      <c r="G47" s="147">
        <f t="shared" si="2"/>
        <v>0.12069116545458795</v>
      </c>
      <c r="H47" s="147">
        <v>2.6521548628807068E-2</v>
      </c>
      <c r="I47" s="147">
        <f>TB2d!C94*TB2e!F47</f>
        <v>7.5517593548679179E-3</v>
      </c>
      <c r="J47" s="117">
        <f t="shared" si="5"/>
        <v>0.42781937122344971</v>
      </c>
      <c r="K47" s="116">
        <f t="shared" si="6"/>
        <v>0.27334320020248126</v>
      </c>
      <c r="L47" s="116">
        <f t="shared" si="7"/>
        <v>8.0603189766407013E-2</v>
      </c>
      <c r="M47" s="116">
        <f t="shared" si="7"/>
        <v>7.3872981254561432E-2</v>
      </c>
      <c r="N47" s="1100">
        <v>37134.351571713378</v>
      </c>
      <c r="O47" s="1087">
        <v>25116.059773581805</v>
      </c>
      <c r="P47" s="1087">
        <v>6828.2149154094741</v>
      </c>
      <c r="Q47" s="1087">
        <v>5190.0768827220982</v>
      </c>
      <c r="R47" s="1088">
        <v>17756.656241383498</v>
      </c>
      <c r="S47" s="255">
        <v>13847.309325831488</v>
      </c>
      <c r="T47" s="255">
        <v>3042.9077909713124</v>
      </c>
      <c r="U47" s="255">
        <v>866.43912458070065</v>
      </c>
      <c r="V47" s="289">
        <v>61356.470734625727</v>
      </c>
      <c r="W47" s="288">
        <v>39201.997833269706</v>
      </c>
      <c r="X47" s="288">
        <v>11559.848820957177</v>
      </c>
      <c r="Y47" s="307">
        <v>10594.624080398846</v>
      </c>
      <c r="Z47" s="288"/>
      <c r="AA47" s="288"/>
      <c r="AB47" s="288"/>
      <c r="AC47" s="1019">
        <f t="shared" si="3"/>
        <v>0.13976484476103182</v>
      </c>
      <c r="AD47" s="1019">
        <f t="shared" si="4"/>
        <v>0.18387866292004357</v>
      </c>
      <c r="AE47" s="224">
        <f>(N47-'TB6'!B93)/N47</f>
        <v>3.6861601983120118E-4</v>
      </c>
    </row>
    <row r="48" spans="1:31" ht="15.05">
      <c r="A48" s="148">
        <v>1998</v>
      </c>
      <c r="B48" s="146">
        <f>'TB2'!B95</f>
        <v>0.5794733464717865</v>
      </c>
      <c r="C48" s="438">
        <f t="shared" si="0"/>
        <v>0.39184605917782239</v>
      </c>
      <c r="D48" s="438">
        <v>0.10948983579874039</v>
      </c>
      <c r="E48" s="438">
        <f>TB2d!B95*TB2e!B48</f>
        <v>7.813745149522372E-2</v>
      </c>
      <c r="F48" s="181">
        <f>'TB1'!C95</f>
        <v>0.15516370534896851</v>
      </c>
      <c r="G48" s="147">
        <f t="shared" si="2"/>
        <v>0.11904443020422278</v>
      </c>
      <c r="H48" s="147">
        <v>2.7396656572818756E-2</v>
      </c>
      <c r="I48" s="147">
        <f>TB2d!C95*TB2e!F48</f>
        <v>8.7226185719269708E-3</v>
      </c>
      <c r="J48" s="117">
        <f t="shared" si="5"/>
        <v>0.42430964112281799</v>
      </c>
      <c r="K48" s="116">
        <f t="shared" si="6"/>
        <v>0.27280162897359961</v>
      </c>
      <c r="L48" s="116">
        <f t="shared" si="7"/>
        <v>8.2093179225921631E-2</v>
      </c>
      <c r="M48" s="116">
        <f t="shared" si="7"/>
        <v>6.9414832923296754E-2</v>
      </c>
      <c r="N48" s="1100">
        <v>38349.828668090915</v>
      </c>
      <c r="O48" s="1087">
        <v>25932.563292568539</v>
      </c>
      <c r="P48" s="1087">
        <v>7246.0907293577111</v>
      </c>
      <c r="Q48" s="1087">
        <v>5171.1746461646635</v>
      </c>
      <c r="R48" s="1088">
        <v>18483.85744290975</v>
      </c>
      <c r="S48" s="255">
        <v>14181.153204085309</v>
      </c>
      <c r="T48" s="255">
        <v>3263.6233671104756</v>
      </c>
      <c r="U48" s="255">
        <v>1039.080871713966</v>
      </c>
      <c r="V48" s="289">
        <v>63182.29269956737</v>
      </c>
      <c r="W48" s="288">
        <v>40621.825903172576</v>
      </c>
      <c r="X48" s="288">
        <v>12224.174932166754</v>
      </c>
      <c r="Y48" s="307">
        <v>10336.291864228035</v>
      </c>
      <c r="Z48" s="288"/>
      <c r="AA48" s="288"/>
      <c r="AB48" s="288"/>
      <c r="AC48" s="1019">
        <f t="shared" si="3"/>
        <v>0.13484218380530483</v>
      </c>
      <c r="AD48" s="1019">
        <f t="shared" si="4"/>
        <v>0.18894714738026566</v>
      </c>
      <c r="AE48" s="224">
        <f>(N48-'TB6'!B94)/N48</f>
        <v>3.4986211185546732E-4</v>
      </c>
    </row>
    <row r="49" spans="1:31" ht="15.05">
      <c r="A49" s="152">
        <v>1999</v>
      </c>
      <c r="B49" s="150">
        <f>'TB2'!B96</f>
        <v>0.57302993535995483</v>
      </c>
      <c r="C49" s="547">
        <f t="shared" si="0"/>
        <v>0.38731872588326327</v>
      </c>
      <c r="D49" s="547">
        <v>0.10914555937051773</v>
      </c>
      <c r="E49" s="547">
        <f>TB2d!B96*TB2e!B49</f>
        <v>7.6565650106173846E-2</v>
      </c>
      <c r="F49" s="182">
        <f>'TB1'!C96</f>
        <v>0.15392929315567017</v>
      </c>
      <c r="G49" s="151">
        <f t="shared" si="2"/>
        <v>0.11699700563235764</v>
      </c>
      <c r="H49" s="151">
        <v>2.6735655963420868E-2</v>
      </c>
      <c r="I49" s="151">
        <f>TB2d!C96*TB2e!F49</f>
        <v>1.0196631559891662E-2</v>
      </c>
      <c r="J49" s="120">
        <f t="shared" si="5"/>
        <v>0.41910064220428467</v>
      </c>
      <c r="K49" s="119">
        <f t="shared" si="6"/>
        <v>0.27032172025090562</v>
      </c>
      <c r="L49" s="119">
        <f t="shared" si="7"/>
        <v>8.2409903407096863E-2</v>
      </c>
      <c r="M49" s="119">
        <f t="shared" si="7"/>
        <v>6.6369018546282188E-2</v>
      </c>
      <c r="N49" s="1105">
        <v>39059.136138981798</v>
      </c>
      <c r="O49" s="1091">
        <v>26400.601277398066</v>
      </c>
      <c r="P49" s="1091">
        <v>7439.6309849684239</v>
      </c>
      <c r="Q49" s="1091">
        <v>5218.9038766153135</v>
      </c>
      <c r="R49" s="1092">
        <v>18885.961662826772</v>
      </c>
      <c r="S49" s="257">
        <v>14354.648928346884</v>
      </c>
      <c r="T49" s="257">
        <v>3280.2630558762676</v>
      </c>
      <c r="U49" s="257">
        <v>1251.0496786036194</v>
      </c>
      <c r="V49" s="300">
        <v>64275.604234175589</v>
      </c>
      <c r="W49" s="299">
        <v>41458.041713712046</v>
      </c>
      <c r="X49" s="299">
        <v>12638.840896333619</v>
      </c>
      <c r="Y49" s="306">
        <v>10178.72162412993</v>
      </c>
      <c r="Z49" s="288"/>
      <c r="AA49" s="288"/>
      <c r="AB49" s="288"/>
      <c r="AC49" s="1019">
        <f t="shared" si="3"/>
        <v>0.13361544551434007</v>
      </c>
      <c r="AD49" s="1019">
        <f t="shared" si="4"/>
        <v>0.19047095559145058</v>
      </c>
      <c r="AE49" s="224">
        <f>(N49-'TB6'!B95)/N49</f>
        <v>3.3722111752658603E-4</v>
      </c>
    </row>
    <row r="50" spans="1:31" ht="15.05">
      <c r="A50" s="148">
        <v>2000</v>
      </c>
      <c r="B50" s="146">
        <f>'TB2'!B97</f>
        <v>0.56777569651603699</v>
      </c>
      <c r="C50" s="438">
        <f t="shared" si="0"/>
        <v>0.38234107711867327</v>
      </c>
      <c r="D50" s="438">
        <v>0.1120651587843895</v>
      </c>
      <c r="E50" s="438">
        <f>TB2d!B97*TB2e!B50</f>
        <v>7.3369460612974197E-2</v>
      </c>
      <c r="F50" s="181">
        <f>'TB1'!C97</f>
        <v>0.15223062038421631</v>
      </c>
      <c r="G50" s="147">
        <f t="shared" si="2"/>
        <v>0.11403853473608896</v>
      </c>
      <c r="H50" s="147">
        <v>2.8356768190860748E-2</v>
      </c>
      <c r="I50" s="147">
        <f>TB2d!C97*TB2e!F50</f>
        <v>9.8353174572665923E-3</v>
      </c>
      <c r="J50" s="117">
        <f t="shared" si="5"/>
        <v>0.41554507613182068</v>
      </c>
      <c r="K50" s="116">
        <f t="shared" si="6"/>
        <v>0.26830254238258433</v>
      </c>
      <c r="L50" s="116">
        <f t="shared" si="7"/>
        <v>8.3708390593528748E-2</v>
      </c>
      <c r="M50" s="116">
        <f t="shared" si="7"/>
        <v>6.3534143155707601E-2</v>
      </c>
      <c r="N50" s="1100">
        <v>39991.955820077346</v>
      </c>
      <c r="O50" s="1087">
        <v>26930.648067812956</v>
      </c>
      <c r="P50" s="1087">
        <v>7893.4426157648513</v>
      </c>
      <c r="Q50" s="1087">
        <v>5167.8651364995358</v>
      </c>
      <c r="R50" s="1088">
        <v>19300.5803312926</v>
      </c>
      <c r="S50" s="255">
        <v>14458.391452269174</v>
      </c>
      <c r="T50" s="255">
        <v>3595.2167903028294</v>
      </c>
      <c r="U50" s="255">
        <v>1246.9720887205958</v>
      </c>
      <c r="V50" s="289">
        <v>65856.175181058279</v>
      </c>
      <c r="W50" s="288">
        <v>42520.96883724269</v>
      </c>
      <c r="X50" s="288">
        <v>13266.224897592378</v>
      </c>
      <c r="Y50" s="307">
        <v>10068.981446223212</v>
      </c>
      <c r="Z50" s="288"/>
      <c r="AA50" s="288"/>
      <c r="AB50" s="288"/>
      <c r="AC50" s="1019">
        <f t="shared" si="3"/>
        <v>0.12922261566174986</v>
      </c>
      <c r="AD50" s="1019">
        <f t="shared" si="4"/>
        <v>0.19737575854697434</v>
      </c>
      <c r="AE50" s="224">
        <f>(N50-'TB6'!B96)/N50</f>
        <v>3.2002191648297244E-4</v>
      </c>
    </row>
    <row r="51" spans="1:31" ht="15.05">
      <c r="A51" s="148">
        <v>2001</v>
      </c>
      <c r="B51" s="146">
        <f>'TB2'!B98</f>
        <v>0.57801136374473572</v>
      </c>
      <c r="C51" s="438">
        <f t="shared" si="0"/>
        <v>0.38876445711336327</v>
      </c>
      <c r="D51" s="438">
        <v>0.11534593626856804</v>
      </c>
      <c r="E51" s="438">
        <f>TB2d!B98*TB2e!B51</f>
        <v>7.3900970362804436E-2</v>
      </c>
      <c r="F51" s="181">
        <f>'TB1'!C98</f>
        <v>0.15518802404403687</v>
      </c>
      <c r="G51" s="147">
        <f t="shared" si="2"/>
        <v>0.11698592112429287</v>
      </c>
      <c r="H51" s="147">
        <v>2.8883278369903564E-2</v>
      </c>
      <c r="I51" s="147">
        <f>TB2d!C98*TB2e!F51</f>
        <v>9.3188245498404265E-3</v>
      </c>
      <c r="J51" s="117">
        <f t="shared" si="5"/>
        <v>0.42282333970069885</v>
      </c>
      <c r="K51" s="116">
        <f t="shared" si="6"/>
        <v>0.27177853598907042</v>
      </c>
      <c r="L51" s="116">
        <f t="shared" si="7"/>
        <v>8.6462657898664474E-2</v>
      </c>
      <c r="M51" s="116">
        <f t="shared" si="7"/>
        <v>6.4582145812964009E-2</v>
      </c>
      <c r="N51" s="1100">
        <v>40513.163555483945</v>
      </c>
      <c r="O51" s="1087">
        <v>27248.734235177148</v>
      </c>
      <c r="P51" s="1087">
        <v>8084.6659332681411</v>
      </c>
      <c r="Q51" s="1087">
        <v>5179.7633870386608</v>
      </c>
      <c r="R51" s="1088">
        <v>19578.999219996327</v>
      </c>
      <c r="S51" s="255">
        <v>14759.304221781498</v>
      </c>
      <c r="T51" s="255">
        <v>3644.0033833719554</v>
      </c>
      <c r="U51" s="255">
        <v>1175.6916148428732</v>
      </c>
      <c r="V51" s="289">
        <v>66680.86897484347</v>
      </c>
      <c r="W51" s="288">
        <v>42860.521751921711</v>
      </c>
      <c r="X51" s="288">
        <v>13635.494120638372</v>
      </c>
      <c r="Y51" s="307">
        <v>10184.853102283396</v>
      </c>
      <c r="Z51" s="288"/>
      <c r="AA51" s="288"/>
      <c r="AB51" s="288"/>
      <c r="AC51" s="1019">
        <f t="shared" si="3"/>
        <v>0.12785383644367407</v>
      </c>
      <c r="AD51" s="1019">
        <f t="shared" si="4"/>
        <v>0.19955651999864088</v>
      </c>
      <c r="AE51" s="224">
        <f>(N51-'TB6'!B97)/N51</f>
        <v>3.2380517178678589E-4</v>
      </c>
    </row>
    <row r="52" spans="1:31" ht="15.05">
      <c r="A52" s="148">
        <v>2002</v>
      </c>
      <c r="B52" s="146">
        <f>'TB2'!B99</f>
        <v>0.57874158024787903</v>
      </c>
      <c r="C52" s="438">
        <f t="shared" si="0"/>
        <v>0.38448731613052078</v>
      </c>
      <c r="D52" s="438">
        <v>0.11921890825033188</v>
      </c>
      <c r="E52" s="438">
        <f>TB2d!B99*TB2e!B52</f>
        <v>7.5035355867026379E-2</v>
      </c>
      <c r="F52" s="181">
        <f>'TB1'!C99</f>
        <v>0.15440207719802856</v>
      </c>
      <c r="G52" s="147">
        <f t="shared" si="2"/>
        <v>0.11550791791606294</v>
      </c>
      <c r="H52" s="147">
        <v>2.884887158870697E-2</v>
      </c>
      <c r="I52" s="147">
        <f>TB2d!C99*TB2e!F52</f>
        <v>1.0045287693258654E-2</v>
      </c>
      <c r="J52" s="117">
        <f t="shared" si="5"/>
        <v>0.42433950304985046</v>
      </c>
      <c r="K52" s="116">
        <f t="shared" si="6"/>
        <v>0.26897939821445782</v>
      </c>
      <c r="L52" s="116">
        <f t="shared" si="7"/>
        <v>9.0370036661624908E-2</v>
      </c>
      <c r="M52" s="116">
        <f t="shared" si="7"/>
        <v>6.499006817376772E-2</v>
      </c>
      <c r="N52" s="1100">
        <v>40472.876436844243</v>
      </c>
      <c r="O52" s="1087">
        <v>26888.1797478927</v>
      </c>
      <c r="P52" s="1087">
        <v>8337.282661606092</v>
      </c>
      <c r="Q52" s="1087">
        <v>5247.4140273454523</v>
      </c>
      <c r="R52" s="1088">
        <v>19435.916701945724</v>
      </c>
      <c r="S52" s="255">
        <v>14539.974537728875</v>
      </c>
      <c r="T52" s="255">
        <v>3631.4554526627603</v>
      </c>
      <c r="U52" s="255">
        <v>1264.4867115540887</v>
      </c>
      <c r="V52" s="289">
        <v>66769.076105467393</v>
      </c>
      <c r="W52" s="288">
        <v>42323.436260597482</v>
      </c>
      <c r="X52" s="288">
        <v>14219.566672785259</v>
      </c>
      <c r="Y52" s="307">
        <v>10226.073172084656</v>
      </c>
      <c r="Z52" s="288"/>
      <c r="AA52" s="288"/>
      <c r="AB52" s="288"/>
      <c r="AC52" s="1019">
        <f t="shared" si="3"/>
        <v>0.12965260908830537</v>
      </c>
      <c r="AD52" s="1019">
        <f t="shared" si="4"/>
        <v>0.20599679082893887</v>
      </c>
      <c r="AE52" s="224">
        <f>(N52-'TB6'!B98)/N52</f>
        <v>3.3020680905525632E-4</v>
      </c>
    </row>
    <row r="53" spans="1:31" ht="15.05">
      <c r="A53" s="148">
        <v>2003</v>
      </c>
      <c r="B53" s="146">
        <f>'TB2'!B100</f>
        <v>0.57727393507957458</v>
      </c>
      <c r="C53" s="438">
        <f t="shared" si="0"/>
        <v>0.37736860271116934</v>
      </c>
      <c r="D53" s="438">
        <v>0.12249908596277237</v>
      </c>
      <c r="E53" s="438">
        <f>TB2d!B100*TB2e!B53</f>
        <v>7.7406246405632859E-2</v>
      </c>
      <c r="F53" s="181">
        <f>'TB1'!C100</f>
        <v>0.15130609273910522</v>
      </c>
      <c r="G53" s="147">
        <f t="shared" si="2"/>
        <v>0.11251750594033826</v>
      </c>
      <c r="H53" s="147">
        <v>2.9039174318313599E-2</v>
      </c>
      <c r="I53" s="147">
        <f>TB2d!C100*TB2e!F53</f>
        <v>9.7494124804533757E-3</v>
      </c>
      <c r="J53" s="117">
        <f t="shared" si="5"/>
        <v>0.42596784234046936</v>
      </c>
      <c r="K53" s="116">
        <f t="shared" si="6"/>
        <v>0.26485109677083107</v>
      </c>
      <c r="L53" s="116">
        <f t="shared" si="7"/>
        <v>9.3459911644458771E-2</v>
      </c>
      <c r="M53" s="116">
        <f t="shared" si="7"/>
        <v>6.7656833925179488E-2</v>
      </c>
      <c r="N53" s="1100">
        <v>40794.835696665999</v>
      </c>
      <c r="O53" s="1087">
        <v>26667.911383458697</v>
      </c>
      <c r="P53" s="1087">
        <v>8656.7741607010284</v>
      </c>
      <c r="Q53" s="1087">
        <v>5470.1501525062804</v>
      </c>
      <c r="R53" s="1088">
        <v>19246.517593457287</v>
      </c>
      <c r="S53" s="255">
        <v>14312.51127069096</v>
      </c>
      <c r="T53" s="255">
        <v>3693.856402601074</v>
      </c>
      <c r="U53" s="255">
        <v>1240.1499201652546</v>
      </c>
      <c r="V53" s="289">
        <v>67730.233325676891</v>
      </c>
      <c r="W53" s="288">
        <v>42112.161524418356</v>
      </c>
      <c r="X53" s="288">
        <v>14860.42135832597</v>
      </c>
      <c r="Y53" s="307">
        <v>10757.650442932565</v>
      </c>
      <c r="Z53" s="288"/>
      <c r="AA53" s="288"/>
      <c r="AB53" s="288"/>
      <c r="AC53" s="1019">
        <f t="shared" si="3"/>
        <v>0.13408928015252025</v>
      </c>
      <c r="AD53" s="1019">
        <f t="shared" si="4"/>
        <v>0.21220269705384578</v>
      </c>
      <c r="AE53" s="224">
        <f>(N53-'TB6'!B99)/N53</f>
        <v>3.3854905855658184E-4</v>
      </c>
    </row>
    <row r="54" spans="1:31" ht="15.05">
      <c r="A54" s="148">
        <v>2004</v>
      </c>
      <c r="B54" s="146">
        <f>'TB2'!B101</f>
        <v>0.56745317578315735</v>
      </c>
      <c r="C54" s="438">
        <f t="shared" si="0"/>
        <v>0.36993860654872346</v>
      </c>
      <c r="D54" s="438">
        <v>0.12079547345638275</v>
      </c>
      <c r="E54" s="438">
        <f>TB2d!B101*TB2e!B54</f>
        <v>7.6719095778051152E-2</v>
      </c>
      <c r="F54" s="181">
        <f>'TB1'!C101</f>
        <v>0.14812785387039185</v>
      </c>
      <c r="G54" s="147">
        <f t="shared" si="2"/>
        <v>0.1092966935067347</v>
      </c>
      <c r="H54" s="147">
        <v>2.8412207961082458E-2</v>
      </c>
      <c r="I54" s="147">
        <f>TB2d!C101*TB2e!F54</f>
        <v>1.0418952402574693E-2</v>
      </c>
      <c r="J54" s="117">
        <f t="shared" si="5"/>
        <v>0.4193253219127655</v>
      </c>
      <c r="K54" s="116">
        <f t="shared" si="6"/>
        <v>0.26064191304198875</v>
      </c>
      <c r="L54" s="116">
        <f t="shared" si="7"/>
        <v>9.2383265495300293E-2</v>
      </c>
      <c r="M54" s="116">
        <f t="shared" si="7"/>
        <v>6.6300143375476461E-2</v>
      </c>
      <c r="N54" s="1100">
        <v>41275.003127235635</v>
      </c>
      <c r="O54" s="1087">
        <v>26908.329698058871</v>
      </c>
      <c r="P54" s="1087">
        <v>8786.3347275958495</v>
      </c>
      <c r="Q54" s="1087">
        <v>5580.3387015809158</v>
      </c>
      <c r="R54" s="1088">
        <v>19393.952147553871</v>
      </c>
      <c r="S54" s="255">
        <v>14309.900456737558</v>
      </c>
      <c r="T54" s="255">
        <v>3719.9283403222416</v>
      </c>
      <c r="U54" s="255">
        <v>1364.1233504940706</v>
      </c>
      <c r="V54" s="289">
        <v>68626.316851837837</v>
      </c>
      <c r="W54" s="288">
        <v>42656.366249710503</v>
      </c>
      <c r="X54" s="288">
        <v>15119.342711687856</v>
      </c>
      <c r="Y54" s="307">
        <v>10850.607890439473</v>
      </c>
      <c r="Z54" s="288"/>
      <c r="AA54" s="288"/>
      <c r="AB54" s="288"/>
      <c r="AC54" s="1019">
        <f t="shared" si="3"/>
        <v>0.13519898918914158</v>
      </c>
      <c r="AD54" s="1019">
        <f t="shared" si="4"/>
        <v>0.21287302391015731</v>
      </c>
      <c r="AE54" s="224">
        <f>(N54-'TB6'!B100)/N54</f>
        <v>3.3007894396700833E-4</v>
      </c>
    </row>
    <row r="55" spans="1:31" ht="15.05">
      <c r="A55" s="148">
        <v>2005</v>
      </c>
      <c r="B55" s="146">
        <f>'TB2'!B102</f>
        <v>0.55690285563468933</v>
      </c>
      <c r="C55" s="438">
        <f t="shared" si="0"/>
        <v>0.35992297763288894</v>
      </c>
      <c r="D55" s="438">
        <v>0.12027380988001823</v>
      </c>
      <c r="E55" s="438">
        <f>TB2d!B102*TB2e!B55</f>
        <v>7.6706068121782156E-2</v>
      </c>
      <c r="F55" s="181">
        <f>'TB1'!C102</f>
        <v>0.14487969875335693</v>
      </c>
      <c r="G55" s="147">
        <f t="shared" si="2"/>
        <v>0.10725245570536654</v>
      </c>
      <c r="H55" s="147">
        <v>2.8608649969100952E-2</v>
      </c>
      <c r="I55" s="147">
        <f>TB2d!C102*TB2e!F55</f>
        <v>9.0185930788894385E-3</v>
      </c>
      <c r="J55" s="117">
        <f t="shared" si="5"/>
        <v>0.4120231568813324</v>
      </c>
      <c r="K55" s="116">
        <f t="shared" si="6"/>
        <v>0.25267052192752237</v>
      </c>
      <c r="L55" s="116">
        <f t="shared" si="7"/>
        <v>9.1665159910917282E-2</v>
      </c>
      <c r="M55" s="116">
        <f t="shared" si="7"/>
        <v>6.7687475042892714E-2</v>
      </c>
      <c r="N55" s="1100">
        <v>41527.88270337307</v>
      </c>
      <c r="O55" s="1087">
        <v>26839.221681405845</v>
      </c>
      <c r="P55" s="1087">
        <v>8968.739553854195</v>
      </c>
      <c r="Q55" s="1087">
        <v>5719.9214681130352</v>
      </c>
      <c r="R55" s="1088">
        <v>19446.452348193696</v>
      </c>
      <c r="S55" s="255">
        <v>14395.942199271307</v>
      </c>
      <c r="T55" s="255">
        <v>3839.9910626359178</v>
      </c>
      <c r="U55" s="255">
        <v>1210.519086286472</v>
      </c>
      <c r="V55" s="289">
        <v>69129.670647347302</v>
      </c>
      <c r="W55" s="288">
        <v>42393.321034074012</v>
      </c>
      <c r="X55" s="288">
        <v>15379.675167877042</v>
      </c>
      <c r="Y55" s="307">
        <v>11356.674445396238</v>
      </c>
      <c r="Z55" s="288"/>
      <c r="AA55" s="288"/>
      <c r="AB55" s="288"/>
      <c r="AC55" s="1019">
        <f t="shared" si="3"/>
        <v>0.13773689135488815</v>
      </c>
      <c r="AD55" s="1019">
        <f t="shared" si="4"/>
        <v>0.21596910244416859</v>
      </c>
      <c r="AE55" s="224">
        <f>(N55-'TB6'!B101)/N55</f>
        <v>3.361678428136579E-4</v>
      </c>
    </row>
    <row r="56" spans="1:31" ht="15.05">
      <c r="A56" s="148">
        <v>2006</v>
      </c>
      <c r="B56" s="146">
        <f>'TB2'!B103</f>
        <v>0.5475345253944397</v>
      </c>
      <c r="C56" s="438">
        <f t="shared" si="0"/>
        <v>0.35400882800460776</v>
      </c>
      <c r="D56" s="438">
        <v>0.11917584016919136</v>
      </c>
      <c r="E56" s="438">
        <f>TB2d!B103*TB2e!B56</f>
        <v>7.4349857220640553E-2</v>
      </c>
      <c r="F56" s="181">
        <f>'TB1'!C103</f>
        <v>0.14211374521255493</v>
      </c>
      <c r="G56" s="147">
        <f t="shared" si="2"/>
        <v>0.1049914899026245</v>
      </c>
      <c r="H56" s="147">
        <v>2.8777405619621277E-2</v>
      </c>
      <c r="I56" s="147">
        <f>TB2d!C103*TB2e!F56</f>
        <v>8.3448496903091619E-3</v>
      </c>
      <c r="J56" s="117">
        <f t="shared" si="5"/>
        <v>0.40542078018188477</v>
      </c>
      <c r="K56" s="116">
        <f t="shared" si="6"/>
        <v>0.24901733810198326</v>
      </c>
      <c r="L56" s="116">
        <f t="shared" si="7"/>
        <v>9.0398434549570084E-2</v>
      </c>
      <c r="M56" s="116">
        <f t="shared" si="7"/>
        <v>6.6005007530331394E-2</v>
      </c>
      <c r="N56" s="1100">
        <v>41804.935667514103</v>
      </c>
      <c r="O56" s="1087">
        <v>27029.010215937305</v>
      </c>
      <c r="P56" s="1087">
        <v>9099.2222413844938</v>
      </c>
      <c r="Q56" s="1087">
        <v>5676.7032101923078</v>
      </c>
      <c r="R56" s="1088">
        <v>19531.007198570402</v>
      </c>
      <c r="S56" s="255">
        <v>14429.213317893988</v>
      </c>
      <c r="T56" s="255">
        <v>3954.9426796990037</v>
      </c>
      <c r="U56" s="255">
        <v>1146.8512009774097</v>
      </c>
      <c r="V56" s="289">
        <v>69647.34625369373</v>
      </c>
      <c r="W56" s="288">
        <v>42778.756338491447</v>
      </c>
      <c r="X56" s="288">
        <v>15529.571693491354</v>
      </c>
      <c r="Y56" s="307">
        <v>11339.01822171093</v>
      </c>
      <c r="Z56" s="288"/>
      <c r="AA56" s="288"/>
      <c r="AB56" s="288"/>
      <c r="AC56" s="1019">
        <f t="shared" si="3"/>
        <v>0.13579026302876424</v>
      </c>
      <c r="AD56" s="1019">
        <f t="shared" si="4"/>
        <v>0.21765904183546783</v>
      </c>
      <c r="AE56" s="224">
        <f>(N56-'TB6'!B102)/N56</f>
        <v>3.4085893783621654E-4</v>
      </c>
    </row>
    <row r="57" spans="1:31" ht="15.05">
      <c r="A57" s="148">
        <v>2007</v>
      </c>
      <c r="B57" s="146">
        <f>'TB2'!B104</f>
        <v>0.54954108595848083</v>
      </c>
      <c r="C57" s="438">
        <f t="shared" si="0"/>
        <v>0.35906263722548942</v>
      </c>
      <c r="D57" s="438">
        <v>0.11966262385249138</v>
      </c>
      <c r="E57" s="438">
        <f>TB2d!B104*TB2e!B57</f>
        <v>7.0815824880500047E-2</v>
      </c>
      <c r="F57" s="181">
        <f>'TB1'!C104</f>
        <v>0.1440625786781311</v>
      </c>
      <c r="G57" s="147">
        <f t="shared" si="2"/>
        <v>0.10667561822376839</v>
      </c>
      <c r="H57" s="147">
        <v>2.8469949960708618E-2</v>
      </c>
      <c r="I57" s="147">
        <f>TB2d!C104*TB2e!F57</f>
        <v>8.9170104936540998E-3</v>
      </c>
      <c r="J57" s="117">
        <f t="shared" si="5"/>
        <v>0.40547850728034973</v>
      </c>
      <c r="K57" s="116">
        <f t="shared" si="6"/>
        <v>0.252387019001721</v>
      </c>
      <c r="L57" s="116">
        <f t="shared" si="7"/>
        <v>9.1192673891782761E-2</v>
      </c>
      <c r="M57" s="116">
        <f t="shared" si="7"/>
        <v>6.1898814386845948E-2</v>
      </c>
      <c r="N57" s="1100">
        <v>41485.772897039424</v>
      </c>
      <c r="O57" s="1087">
        <v>27106.237193835834</v>
      </c>
      <c r="P57" s="1087">
        <v>9033.5310029637603</v>
      </c>
      <c r="Q57" s="1087">
        <v>5346.0047002398296</v>
      </c>
      <c r="R57" s="1088">
        <v>19575.94370008188</v>
      </c>
      <c r="S57" s="255">
        <v>14495.616527770246</v>
      </c>
      <c r="T57" s="255">
        <v>3868.6391892246693</v>
      </c>
      <c r="U57" s="255">
        <v>1211.6879830869657</v>
      </c>
      <c r="V57" s="289">
        <v>68873.059393236355</v>
      </c>
      <c r="W57" s="288">
        <v>42869.513026417808</v>
      </c>
      <c r="X57" s="288">
        <v>15489.645770137626</v>
      </c>
      <c r="Y57" s="307">
        <v>10513.900596680909</v>
      </c>
      <c r="Z57" s="288"/>
      <c r="AA57" s="288"/>
      <c r="AB57" s="288"/>
      <c r="AC57" s="1019">
        <f t="shared" si="3"/>
        <v>0.12886356760202339</v>
      </c>
      <c r="AD57" s="1019">
        <f t="shared" si="4"/>
        <v>0.21775009532505121</v>
      </c>
      <c r="AE57" s="224">
        <f>(N57-'TB6'!B103)/N57</f>
        <v>3.0676666404830895E-4</v>
      </c>
    </row>
    <row r="58" spans="1:31" ht="15.05">
      <c r="A58" s="148">
        <v>2008</v>
      </c>
      <c r="B58" s="146">
        <f>'TB2'!B105</f>
        <v>0.55465289950370789</v>
      </c>
      <c r="C58" s="438">
        <f t="shared" si="0"/>
        <v>0.36646072203793911</v>
      </c>
      <c r="D58" s="438">
        <v>0.11926448345184326</v>
      </c>
      <c r="E58" s="438">
        <f>TB2d!B105*TB2e!B58</f>
        <v>6.8927694013925539E-2</v>
      </c>
      <c r="F58" s="181">
        <f>'TB1'!C105</f>
        <v>0.14364165067672729</v>
      </c>
      <c r="G58" s="147">
        <f t="shared" si="2"/>
        <v>0.10922531823735071</v>
      </c>
      <c r="H58" s="147">
        <v>2.7655377984046936E-2</v>
      </c>
      <c r="I58" s="147">
        <f>TB2d!C105*TB2e!F58</f>
        <v>6.760954455329652E-3</v>
      </c>
      <c r="J58" s="117">
        <f t="shared" si="5"/>
        <v>0.41101124882698059</v>
      </c>
      <c r="K58" s="116">
        <f t="shared" si="6"/>
        <v>0.2572354038005884</v>
      </c>
      <c r="L58" s="116">
        <f t="shared" si="7"/>
        <v>9.1609105467796326E-2</v>
      </c>
      <c r="M58" s="116">
        <f t="shared" si="7"/>
        <v>6.216673955859589E-2</v>
      </c>
      <c r="N58" s="1100">
        <v>40716.191432890919</v>
      </c>
      <c r="O58" s="1087">
        <v>26901.301560819498</v>
      </c>
      <c r="P58" s="1087">
        <v>8755.0169551356303</v>
      </c>
      <c r="Q58" s="1087">
        <v>5059.872916935793</v>
      </c>
      <c r="R58" s="1088">
        <v>18980.111189289397</v>
      </c>
      <c r="S58" s="255">
        <v>14432.50390860566</v>
      </c>
      <c r="T58" s="255">
        <v>3654.2475434256557</v>
      </c>
      <c r="U58" s="255">
        <v>893.3597372580823</v>
      </c>
      <c r="V58" s="289">
        <v>67886.291737392821</v>
      </c>
      <c r="W58" s="288">
        <v>42487.298626086798</v>
      </c>
      <c r="X58" s="288">
        <v>15130.978719773098</v>
      </c>
      <c r="Y58" s="307">
        <v>10268.014391532934</v>
      </c>
      <c r="Z58" s="288"/>
      <c r="AA58" s="288"/>
      <c r="AB58" s="288"/>
      <c r="AC58" s="1019">
        <f t="shared" si="3"/>
        <v>0.12427176361216291</v>
      </c>
      <c r="AD58" s="1019">
        <f t="shared" si="4"/>
        <v>0.21502543943889718</v>
      </c>
      <c r="AE58" s="224">
        <f>(N58-'TB6'!B104)/N58</f>
        <v>3.1770562423251805E-4</v>
      </c>
    </row>
    <row r="59" spans="1:31" ht="15.05">
      <c r="A59" s="152">
        <v>2009</v>
      </c>
      <c r="B59" s="150">
        <f>'TB2'!B106</f>
        <v>0.56236407160758972</v>
      </c>
      <c r="C59" s="549">
        <f t="shared" si="0"/>
        <v>0.36643876835270361</v>
      </c>
      <c r="D59" s="549">
        <v>0.1189020611345768</v>
      </c>
      <c r="E59" s="549">
        <f>TB2d!B106*TB2e!B59</f>
        <v>7.7023242120309324E-2</v>
      </c>
      <c r="F59" s="182">
        <f>'TB1'!C106</f>
        <v>0.14183878898620605</v>
      </c>
      <c r="G59" s="119">
        <f t="shared" si="2"/>
        <v>0.10819763449555414</v>
      </c>
      <c r="H59" s="119">
        <v>2.6423245668411255E-2</v>
      </c>
      <c r="I59" s="119">
        <f>TB2d!C106*TB2e!F59</f>
        <v>7.2179088222406665E-3</v>
      </c>
      <c r="J59" s="120">
        <f t="shared" si="5"/>
        <v>0.42052528262138367</v>
      </c>
      <c r="K59" s="119">
        <f t="shared" si="6"/>
        <v>0.25824113385714947</v>
      </c>
      <c r="L59" s="119">
        <f t="shared" si="7"/>
        <v>9.2478815466165543E-2</v>
      </c>
      <c r="M59" s="119">
        <f t="shared" si="7"/>
        <v>6.980533329806865E-2</v>
      </c>
      <c r="N59" s="1105">
        <v>39393.092935088724</v>
      </c>
      <c r="O59" s="1093">
        <v>25668.703221869699</v>
      </c>
      <c r="P59" s="1093">
        <v>8328.9814924669699</v>
      </c>
      <c r="Q59" s="1093">
        <v>5395.4082207520523</v>
      </c>
      <c r="R59" s="1092">
        <v>17884.221238833423</v>
      </c>
      <c r="S59" s="299">
        <v>13642.463015001551</v>
      </c>
      <c r="T59" s="299">
        <v>3331.6638894024304</v>
      </c>
      <c r="U59" s="299">
        <v>910.09433442944487</v>
      </c>
      <c r="V59" s="300">
        <v>66279.182555407839</v>
      </c>
      <c r="W59" s="299">
        <v>40701.503480454885</v>
      </c>
      <c r="X59" s="299">
        <v>14575.628496297644</v>
      </c>
      <c r="Y59" s="306">
        <v>11002.050578655309</v>
      </c>
      <c r="Z59" s="288"/>
      <c r="AA59" s="288"/>
      <c r="AB59" s="288"/>
      <c r="AC59" s="1019">
        <f t="shared" si="3"/>
        <v>0.13696330546175989</v>
      </c>
      <c r="AD59" s="1019">
        <f t="shared" si="4"/>
        <v>0.2114325347895715</v>
      </c>
      <c r="AE59" s="224">
        <f>(N59-'TB6'!B105)/N59</f>
        <v>3.2492244789998674E-4</v>
      </c>
    </row>
    <row r="60" spans="1:31" ht="15.05">
      <c r="A60" s="148">
        <v>2010</v>
      </c>
      <c r="B60" s="146">
        <f>'TB2'!B107</f>
        <v>0.5472646951675415</v>
      </c>
      <c r="C60" s="551">
        <f t="shared" ref="C60:C66" si="8">B60-D60-E60</f>
        <v>0.3510011122640363</v>
      </c>
      <c r="D60" s="551">
        <v>0.11433177068829536</v>
      </c>
      <c r="E60" s="551">
        <f>TB2d!B107*TB2e!B60</f>
        <v>8.193181221520987E-2</v>
      </c>
      <c r="F60" s="181">
        <f>'TB1'!C107</f>
        <v>0.13660311698913574</v>
      </c>
      <c r="G60" s="116">
        <f t="shared" ref="G60:G66" si="9">F60-H60-I60</f>
        <v>0.10333928606370568</v>
      </c>
      <c r="H60" s="116">
        <v>2.5225251913070679E-2</v>
      </c>
      <c r="I60" s="116">
        <f>TB2d!C107*TB2e!F60</f>
        <v>8.038579012359378E-3</v>
      </c>
      <c r="J60" s="117">
        <f t="shared" ref="J60:J66" si="10">B60-F60</f>
        <v>0.41066157817840576</v>
      </c>
      <c r="K60" s="116">
        <f t="shared" ref="K60:K66" si="11">C60-G60</f>
        <v>0.24766182620033061</v>
      </c>
      <c r="L60" s="116">
        <f t="shared" ref="L60:L66" si="12">D60-H60</f>
        <v>8.9106518775224686E-2</v>
      </c>
      <c r="M60" s="116">
        <f t="shared" ref="M60:M66" si="13">E60-I60</f>
        <v>7.3893233202850489E-2</v>
      </c>
      <c r="N60" s="1100">
        <v>39581.862114656818</v>
      </c>
      <c r="O60" s="1094">
        <v>25386.760283290205</v>
      </c>
      <c r="P60" s="1094">
        <v>8269.2423294786604</v>
      </c>
      <c r="Q60" s="1094">
        <v>5925.8595018879569</v>
      </c>
      <c r="R60" s="1088">
        <v>17784.100490885448</v>
      </c>
      <c r="S60" s="288">
        <v>13453.545486516699</v>
      </c>
      <c r="T60" s="288">
        <v>3284.027662162554</v>
      </c>
      <c r="U60" s="288">
        <v>1046.527342206193</v>
      </c>
      <c r="V60" s="289">
        <v>66829.064144371034</v>
      </c>
      <c r="W60" s="288">
        <v>40303.278779257082</v>
      </c>
      <c r="X60" s="288">
        <v>14500.760663623791</v>
      </c>
      <c r="Y60" s="307">
        <v>12025.024701490162</v>
      </c>
      <c r="Z60" s="288"/>
      <c r="AA60" s="288"/>
      <c r="AB60" s="288"/>
      <c r="AC60" s="1019">
        <f t="shared" si="3"/>
        <v>0.14971148867939851</v>
      </c>
      <c r="AD60" s="1019">
        <f t="shared" si="4"/>
        <v>0.2089149395125762</v>
      </c>
      <c r="AE60" s="224">
        <f>(N60-'TB6'!B106)/N60</f>
        <v>3.4215831659930457E-4</v>
      </c>
    </row>
    <row r="61" spans="1:31" ht="15.05">
      <c r="A61" s="148">
        <v>2011</v>
      </c>
      <c r="B61" s="146">
        <f>'TB2'!B108</f>
        <v>0.54584941267967224</v>
      </c>
      <c r="C61" s="551">
        <f t="shared" si="8"/>
        <v>0.34643690429562801</v>
      </c>
      <c r="D61" s="1178">
        <v>0.11331112682819366</v>
      </c>
      <c r="E61" s="551">
        <f>TB2d!B108*TB2e!B61</f>
        <v>8.6101381555850592E-2</v>
      </c>
      <c r="F61" s="181">
        <f>'TB1'!C108</f>
        <v>0.13351625204086304</v>
      </c>
      <c r="G61" s="116">
        <f t="shared" si="9"/>
        <v>0.10006494155706341</v>
      </c>
      <c r="H61" s="1178">
        <v>2.4663761258125305E-2</v>
      </c>
      <c r="I61" s="116">
        <f>TB2d!C108*TB2e!F61</f>
        <v>8.7875492256743147E-3</v>
      </c>
      <c r="J61" s="117">
        <f t="shared" si="10"/>
        <v>0.4123331606388092</v>
      </c>
      <c r="K61" s="116">
        <f t="shared" si="11"/>
        <v>0.2463719627385646</v>
      </c>
      <c r="L61" s="116">
        <f t="shared" si="12"/>
        <v>8.8647365570068359E-2</v>
      </c>
      <c r="M61" s="116">
        <f t="shared" si="13"/>
        <v>7.7313832330176274E-2</v>
      </c>
      <c r="N61" s="1100">
        <v>40138.551509468314</v>
      </c>
      <c r="O61" s="1094">
        <v>25474.929907108166</v>
      </c>
      <c r="P61" s="1094">
        <v>8332.2330209383108</v>
      </c>
      <c r="Q61" s="1094">
        <v>6331.3885814218384</v>
      </c>
      <c r="R61" s="1088">
        <v>17672.398107844008</v>
      </c>
      <c r="S61" s="288">
        <v>13244.735804097831</v>
      </c>
      <c r="T61" s="288">
        <v>3264.5299813914144</v>
      </c>
      <c r="U61" s="288">
        <v>1163.1323223547627</v>
      </c>
      <c r="V61" s="289">
        <v>68221.24326149869</v>
      </c>
      <c r="W61" s="288">
        <v>40762.672535871083</v>
      </c>
      <c r="X61" s="288">
        <v>14666.861820371932</v>
      </c>
      <c r="Y61" s="307">
        <v>12791.708905255684</v>
      </c>
      <c r="Z61" s="288"/>
      <c r="AA61" s="288"/>
      <c r="AB61" s="288"/>
      <c r="AC61" s="1019">
        <f t="shared" si="3"/>
        <v>0.15773834239953383</v>
      </c>
      <c r="AD61" s="1019">
        <f t="shared" si="4"/>
        <v>0.20758678894959162</v>
      </c>
      <c r="AE61" s="224">
        <f>(N61-'TB6'!B107)/N61</f>
        <v>3.4095144741939996E-4</v>
      </c>
    </row>
    <row r="62" spans="1:31" ht="15.05">
      <c r="A62" s="148">
        <v>2012</v>
      </c>
      <c r="B62" s="146">
        <f>'TB2'!B109</f>
        <v>0.53364497423171997</v>
      </c>
      <c r="C62" s="551">
        <f t="shared" si="8"/>
        <v>0.33710257561713614</v>
      </c>
      <c r="D62" s="1178">
        <v>0.11065669357776642</v>
      </c>
      <c r="E62" s="551">
        <f>TB2d!B109*TB2e!B62</f>
        <v>8.5885705036817417E-2</v>
      </c>
      <c r="F62" s="181">
        <f>'TB1'!C109</f>
        <v>0.1298527717590332</v>
      </c>
      <c r="G62" s="116">
        <f t="shared" si="9"/>
        <v>9.680524753664109E-2</v>
      </c>
      <c r="H62" s="1178">
        <v>2.3304641246795654E-2</v>
      </c>
      <c r="I62" s="116">
        <f>TB2d!C109*TB2e!F62</f>
        <v>9.7428829755964539E-3</v>
      </c>
      <c r="J62" s="117">
        <f t="shared" si="10"/>
        <v>0.40379220247268677</v>
      </c>
      <c r="K62" s="116">
        <f t="shared" si="11"/>
        <v>0.24029732808049503</v>
      </c>
      <c r="L62" s="116">
        <f t="shared" si="12"/>
        <v>8.7352052330970764E-2</v>
      </c>
      <c r="M62" s="116">
        <f t="shared" si="13"/>
        <v>7.6142822061220958E-2</v>
      </c>
      <c r="N62" s="1100">
        <v>40217.227503423303</v>
      </c>
      <c r="O62" s="1094">
        <v>25405.150671759988</v>
      </c>
      <c r="P62" s="1094">
        <v>8339.4497002443732</v>
      </c>
      <c r="Q62" s="1094">
        <v>6472.6271314189471</v>
      </c>
      <c r="R62" s="1088">
        <v>17615.031882091513</v>
      </c>
      <c r="S62" s="288">
        <v>13132.007107834952</v>
      </c>
      <c r="T62" s="288">
        <v>3161.3649289273112</v>
      </c>
      <c r="U62" s="288">
        <v>1321.6598453292495</v>
      </c>
      <c r="V62" s="289">
        <v>68469.972030088058</v>
      </c>
      <c r="W62" s="288">
        <v>40746.580126666282</v>
      </c>
      <c r="X62" s="288">
        <v>14812.0556643907</v>
      </c>
      <c r="Y62" s="307">
        <v>12911.336239031065</v>
      </c>
      <c r="Z62" s="288"/>
      <c r="AA62" s="288"/>
      <c r="AB62" s="288"/>
      <c r="AC62" s="1019">
        <f t="shared" si="3"/>
        <v>0.16094165444069944</v>
      </c>
      <c r="AD62" s="1019">
        <f t="shared" si="4"/>
        <v>0.20736013439848675</v>
      </c>
      <c r="AE62" s="224">
        <f>(N62-'TB6'!B108)/N62</f>
        <v>3.4392779692304145E-4</v>
      </c>
    </row>
    <row r="63" spans="1:31" ht="15.05">
      <c r="A63" s="148">
        <v>2013</v>
      </c>
      <c r="B63" s="146">
        <f>'TB2'!B110</f>
        <v>0.54375562071800232</v>
      </c>
      <c r="C63" s="551">
        <f t="shared" si="8"/>
        <v>0.34092606592234298</v>
      </c>
      <c r="D63" s="1178">
        <v>0.11327427253127098</v>
      </c>
      <c r="E63" s="551">
        <f>TB2d!B110*TB2e!B63</f>
        <v>8.9555282264388386E-2</v>
      </c>
      <c r="F63" s="181">
        <f>'TB1'!C110</f>
        <v>0.13461869955062866</v>
      </c>
      <c r="G63" s="116">
        <f t="shared" si="9"/>
        <v>9.8190491986995712E-2</v>
      </c>
      <c r="H63" s="1178">
        <v>2.5191128253936768E-2</v>
      </c>
      <c r="I63" s="116">
        <f>TB2d!C110*TB2e!F63</f>
        <v>1.1237079309696188E-2</v>
      </c>
      <c r="J63" s="117">
        <f t="shared" si="10"/>
        <v>0.40913692116737366</v>
      </c>
      <c r="K63" s="116">
        <f t="shared" si="11"/>
        <v>0.24273557393534728</v>
      </c>
      <c r="L63" s="116">
        <f t="shared" si="12"/>
        <v>8.8083144277334213E-2</v>
      </c>
      <c r="M63" s="116">
        <f t="shared" si="13"/>
        <v>7.8318202954692204E-2</v>
      </c>
      <c r="N63" s="1100">
        <v>40991.662443254747</v>
      </c>
      <c r="O63" s="1094">
        <v>25701.115868819961</v>
      </c>
      <c r="P63" s="1094">
        <v>8539.3153949854441</v>
      </c>
      <c r="Q63" s="1094">
        <v>6751.2311794493417</v>
      </c>
      <c r="R63" s="1088">
        <v>18267.102618336005</v>
      </c>
      <c r="S63" s="288">
        <v>13323.972072667179</v>
      </c>
      <c r="T63" s="288">
        <v>3418.3135509585113</v>
      </c>
      <c r="U63" s="288">
        <v>1524.8169947103161</v>
      </c>
      <c r="V63" s="289">
        <v>69397.362224403172</v>
      </c>
      <c r="W63" s="288">
        <v>41172.545614010945</v>
      </c>
      <c r="X63" s="288">
        <v>14940.567700019112</v>
      </c>
      <c r="Y63" s="307">
        <v>13284.248910373122</v>
      </c>
      <c r="Z63" s="288"/>
      <c r="AA63" s="288"/>
      <c r="AB63" s="288"/>
      <c r="AC63" s="1019">
        <f t="shared" si="3"/>
        <v>0.16469766720964665</v>
      </c>
      <c r="AD63" s="1019">
        <f t="shared" si="4"/>
        <v>0.20831834783003791</v>
      </c>
      <c r="AE63" s="224">
        <f>(N63-'TB6'!B109)/N63</f>
        <v>3.3792638165842183E-4</v>
      </c>
    </row>
    <row r="64" spans="1:31" ht="15.05">
      <c r="A64" s="148">
        <v>2014</v>
      </c>
      <c r="B64" s="146">
        <f>'TB2'!B111</f>
        <v>0.53651729226112366</v>
      </c>
      <c r="C64" s="551">
        <f t="shared" si="8"/>
        <v>0.33688352654110976</v>
      </c>
      <c r="D64" s="1178">
        <v>0.1119389683008194</v>
      </c>
      <c r="E64" s="551">
        <f>TB2d!B111*TB2e!B64</f>
        <v>8.7694797419194503E-2</v>
      </c>
      <c r="F64" s="181">
        <f>'TB1'!C111</f>
        <v>0.13224852085113525</v>
      </c>
      <c r="G64" s="116">
        <f t="shared" si="9"/>
        <v>9.7147419834037713E-2</v>
      </c>
      <c r="H64" s="1178">
        <v>2.4940550327301025E-2</v>
      </c>
      <c r="I64" s="116">
        <f>TB2d!C111*TB2e!F64</f>
        <v>1.0160550689796523E-2</v>
      </c>
      <c r="J64" s="117">
        <f t="shared" si="10"/>
        <v>0.4042687714099884</v>
      </c>
      <c r="K64" s="116">
        <f t="shared" si="11"/>
        <v>0.23973610670707204</v>
      </c>
      <c r="L64" s="116">
        <f t="shared" si="12"/>
        <v>8.6998417973518372E-2</v>
      </c>
      <c r="M64" s="116">
        <f t="shared" si="13"/>
        <v>7.7534246729397988E-2</v>
      </c>
      <c r="N64" s="1100">
        <v>41393.427976630977</v>
      </c>
      <c r="O64" s="1094">
        <v>25991.266625579596</v>
      </c>
      <c r="P64" s="1094">
        <v>8636.3248472580381</v>
      </c>
      <c r="Q64" s="1094">
        <v>6765.8365037933427</v>
      </c>
      <c r="R64" s="1088">
        <v>18365.848525839585</v>
      </c>
      <c r="S64" s="288">
        <v>13491.226864884553</v>
      </c>
      <c r="T64" s="288">
        <v>3463.5878459305845</v>
      </c>
      <c r="U64" s="288">
        <v>1411.0338150244497</v>
      </c>
      <c r="V64" s="289">
        <v>70177.902290120212</v>
      </c>
      <c r="W64" s="288">
        <v>41616.316326448396</v>
      </c>
      <c r="X64" s="288">
        <v>15102.246098917358</v>
      </c>
      <c r="Y64" s="307">
        <v>13459.339864754458</v>
      </c>
      <c r="Z64" s="288"/>
      <c r="AA64" s="288"/>
      <c r="AB64" s="288"/>
      <c r="AC64" s="1019">
        <f t="shared" si="3"/>
        <v>0.16345194960932094</v>
      </c>
      <c r="AD64" s="1019">
        <f t="shared" si="4"/>
        <v>0.20864000082655032</v>
      </c>
      <c r="AE64" s="224">
        <f>(N64-'TB6'!B110)/N64</f>
        <v>3.3889543317610038E-4</v>
      </c>
    </row>
    <row r="65" spans="1:29" ht="15.05">
      <c r="A65" s="148">
        <v>2015</v>
      </c>
      <c r="B65" s="146">
        <f>'TB2'!B112</f>
        <v>0.53773641586303711</v>
      </c>
      <c r="C65" s="116">
        <f t="shared" si="8"/>
        <v>0.33814626056706887</v>
      </c>
      <c r="D65" s="116">
        <v>0.11299514770507813</v>
      </c>
      <c r="E65" s="116">
        <f>TB2d!B112*TB2e!B65</f>
        <v>8.6595007590890116E-2</v>
      </c>
      <c r="F65" s="181">
        <f>'TB1'!C112</f>
        <v>0.13269346952438354</v>
      </c>
      <c r="G65" s="116">
        <f t="shared" si="9"/>
        <v>9.7426697276831425E-2</v>
      </c>
      <c r="H65" s="116">
        <v>2.5288388133049011E-2</v>
      </c>
      <c r="I65" s="116">
        <f>TB2d!C112*TB2e!F65</f>
        <v>9.97838411450311E-3</v>
      </c>
      <c r="J65" s="117">
        <f t="shared" si="10"/>
        <v>0.40504294633865356</v>
      </c>
      <c r="K65" s="116">
        <f t="shared" si="11"/>
        <v>0.24071956329023744</v>
      </c>
      <c r="L65" s="116">
        <f t="shared" si="12"/>
        <v>8.7706759572029114E-2</v>
      </c>
      <c r="M65" s="116">
        <f t="shared" si="13"/>
        <v>7.6616623476387008E-2</v>
      </c>
      <c r="N65" s="1100">
        <v>42105.51067304481</v>
      </c>
      <c r="O65" s="288">
        <v>26477.32339366676</v>
      </c>
      <c r="P65" s="288">
        <v>8847.6775188501379</v>
      </c>
      <c r="Q65" s="288">
        <v>6780.5097605279143</v>
      </c>
      <c r="R65" s="1088">
        <v>18702.150418813373</v>
      </c>
      <c r="S65" s="288">
        <v>13731.56308151753</v>
      </c>
      <c r="T65" s="288">
        <v>3564.2088522427971</v>
      </c>
      <c r="U65" s="288">
        <v>1406.3784850530458</v>
      </c>
      <c r="V65" s="289">
        <v>71359.710990834108</v>
      </c>
      <c r="W65" s="288">
        <v>42409.523783853307</v>
      </c>
      <c r="X65" s="288">
        <v>15452.013352109316</v>
      </c>
      <c r="Y65" s="307">
        <v>13498.173854871498</v>
      </c>
      <c r="Z65" s="288"/>
      <c r="AA65" s="288"/>
      <c r="AB65" s="288"/>
      <c r="AC65" s="1019">
        <f t="shared" si="3"/>
        <v>0.16103616016391589</v>
      </c>
    </row>
    <row r="66" spans="1:29" ht="15.05">
      <c r="A66" s="148">
        <v>2016</v>
      </c>
      <c r="B66" s="146">
        <f>'TB2'!B113</f>
        <v>0.54255589842796326</v>
      </c>
      <c r="C66" s="116">
        <f t="shared" si="8"/>
        <v>0.34057595278903963</v>
      </c>
      <c r="D66" s="116">
        <v>0.11608057096600533</v>
      </c>
      <c r="E66" s="116">
        <f>TB2d!B113*TB2e!B66</f>
        <v>8.5899374672918277E-2</v>
      </c>
      <c r="F66" s="181">
        <f>'TB1'!C113</f>
        <v>0.13217002153396606</v>
      </c>
      <c r="G66" s="116">
        <f t="shared" si="9"/>
        <v>9.7881487474425391E-2</v>
      </c>
      <c r="H66" s="116">
        <v>2.5508478283882141E-2</v>
      </c>
      <c r="I66" s="116">
        <f>TB2d!C113*TB2e!F66</f>
        <v>8.7800557756585341E-3</v>
      </c>
      <c r="J66" s="117">
        <f t="shared" si="10"/>
        <v>0.41038587689399719</v>
      </c>
      <c r="K66" s="116">
        <f t="shared" si="11"/>
        <v>0.24269446531461425</v>
      </c>
      <c r="L66" s="116">
        <f t="shared" si="12"/>
        <v>9.0572092682123184E-2</v>
      </c>
      <c r="M66" s="116">
        <f t="shared" si="13"/>
        <v>7.7119318897259745E-2</v>
      </c>
      <c r="N66" s="1100">
        <v>42275.014988747789</v>
      </c>
      <c r="O66" s="288">
        <v>26537.087792577659</v>
      </c>
      <c r="P66" s="288">
        <v>9044.7968434386748</v>
      </c>
      <c r="Q66" s="288">
        <v>6693.1303527314494</v>
      </c>
      <c r="R66" s="1088">
        <v>18537.226088006712</v>
      </c>
      <c r="S66" s="288">
        <v>13728.160456397662</v>
      </c>
      <c r="T66" s="288">
        <v>3577.6375279458844</v>
      </c>
      <c r="U66" s="288">
        <v>1231.4281036631639</v>
      </c>
      <c r="V66" s="289">
        <v>71947.251114674116</v>
      </c>
      <c r="W66" s="288">
        <v>42548.246962802659</v>
      </c>
      <c r="X66" s="288">
        <v>15878.745987804661</v>
      </c>
      <c r="Y66" s="307">
        <v>13520.258164066805</v>
      </c>
      <c r="Z66" s="288"/>
      <c r="AA66" s="288"/>
      <c r="AB66" s="288"/>
      <c r="AC66" s="1019">
        <f t="shared" si="3"/>
        <v>0.15832354771519158</v>
      </c>
    </row>
    <row r="67" spans="1:29" ht="15.05">
      <c r="A67" s="148">
        <v>2017</v>
      </c>
      <c r="B67" s="146"/>
      <c r="C67" s="116"/>
      <c r="D67" s="116"/>
      <c r="E67" s="116"/>
      <c r="F67" s="181"/>
      <c r="G67" s="116"/>
      <c r="H67" s="116"/>
      <c r="I67" s="116"/>
      <c r="J67" s="117"/>
      <c r="K67" s="116"/>
      <c r="L67" s="116"/>
      <c r="M67" s="116"/>
      <c r="N67" s="1100"/>
      <c r="O67" s="288"/>
      <c r="P67" s="288"/>
      <c r="Q67" s="288"/>
      <c r="R67" s="1088"/>
      <c r="S67" s="288"/>
      <c r="T67" s="288"/>
      <c r="U67" s="288"/>
      <c r="V67" s="289"/>
      <c r="W67" s="288"/>
      <c r="X67" s="288"/>
      <c r="Y67" s="307"/>
      <c r="Z67" s="288"/>
      <c r="AA67" s="288"/>
      <c r="AB67" s="288"/>
    </row>
    <row r="68" spans="1:29" ht="15.05">
      <c r="A68" s="148">
        <v>2018</v>
      </c>
      <c r="B68" s="146"/>
      <c r="C68" s="116"/>
      <c r="D68" s="116"/>
      <c r="E68" s="116"/>
      <c r="F68" s="181"/>
      <c r="G68" s="116"/>
      <c r="H68" s="116"/>
      <c r="I68" s="116"/>
      <c r="J68" s="117"/>
      <c r="K68" s="116"/>
      <c r="L68" s="116"/>
      <c r="M68" s="116"/>
      <c r="N68" s="1100"/>
      <c r="O68" s="288"/>
      <c r="P68" s="288"/>
      <c r="Q68" s="288"/>
      <c r="R68" s="1088"/>
      <c r="S68" s="288"/>
      <c r="T68" s="288"/>
      <c r="U68" s="288"/>
      <c r="V68" s="289"/>
      <c r="W68" s="288"/>
      <c r="X68" s="288"/>
      <c r="Y68" s="307"/>
      <c r="Z68" s="288"/>
      <c r="AA68" s="288"/>
      <c r="AB68" s="288"/>
    </row>
    <row r="69" spans="1:29" ht="15.05">
      <c r="A69" s="148">
        <v>2019</v>
      </c>
      <c r="B69" s="146"/>
      <c r="C69" s="116"/>
      <c r="D69" s="116"/>
      <c r="E69" s="116"/>
      <c r="F69" s="181"/>
      <c r="G69" s="116"/>
      <c r="H69" s="116"/>
      <c r="I69" s="116"/>
      <c r="J69" s="117"/>
      <c r="K69" s="116"/>
      <c r="L69" s="116"/>
      <c r="M69" s="116"/>
      <c r="N69" s="1100"/>
      <c r="O69" s="288"/>
      <c r="P69" s="288"/>
      <c r="Q69" s="288"/>
      <c r="R69" s="1088"/>
      <c r="S69" s="288"/>
      <c r="T69" s="288"/>
      <c r="U69" s="288"/>
      <c r="V69" s="289"/>
      <c r="W69" s="288"/>
      <c r="X69" s="288"/>
      <c r="Y69" s="307"/>
      <c r="Z69" s="288"/>
      <c r="AA69" s="288"/>
      <c r="AB69" s="288"/>
    </row>
    <row r="70" spans="1:29" ht="15.05">
      <c r="A70" s="148">
        <v>2020</v>
      </c>
      <c r="B70" s="146"/>
      <c r="C70" s="116"/>
      <c r="D70" s="116"/>
      <c r="E70" s="116"/>
      <c r="F70" s="181"/>
      <c r="G70" s="116"/>
      <c r="H70" s="116"/>
      <c r="I70" s="116"/>
      <c r="J70" s="117"/>
      <c r="K70" s="116"/>
      <c r="L70" s="116"/>
      <c r="M70" s="116"/>
      <c r="N70" s="1100"/>
      <c r="O70" s="288"/>
      <c r="P70" s="288"/>
      <c r="Q70" s="288"/>
      <c r="R70" s="1088"/>
      <c r="S70" s="288"/>
      <c r="T70" s="288"/>
      <c r="U70" s="288"/>
      <c r="V70" s="289"/>
      <c r="W70" s="288"/>
      <c r="X70" s="288"/>
      <c r="Y70" s="307"/>
      <c r="Z70" s="288"/>
      <c r="AA70" s="288"/>
      <c r="AB70" s="288"/>
    </row>
    <row r="71" spans="1:29" thickBot="1">
      <c r="A71" s="503"/>
      <c r="B71" s="501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06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2"/>
      <c r="Z71" s="1141"/>
      <c r="AA71" s="1141"/>
      <c r="AB71" s="1141"/>
    </row>
    <row r="72" spans="1:29" ht="16.100000000000001" thickTop="1"/>
    <row r="75" spans="1:29">
      <c r="N75" s="224">
        <f>(N66/N30)^(1/36)-1</f>
        <v>8.268353454476518E-3</v>
      </c>
      <c r="O75" s="224">
        <f t="shared" ref="O75:Q75" si="14">(O66/O30)^(1/36)-1</f>
        <v>3.1418681598793796E-3</v>
      </c>
      <c r="P75" s="224">
        <f t="shared" si="14"/>
        <v>2.2271632978902778E-2</v>
      </c>
      <c r="Q75" s="224">
        <f t="shared" si="14"/>
        <v>1.711075027744946E-2</v>
      </c>
    </row>
  </sheetData>
  <mergeCells count="4">
    <mergeCell ref="B8:M8"/>
    <mergeCell ref="N8:Y8"/>
    <mergeCell ref="B7:Y7"/>
    <mergeCell ref="A4:Y4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8"/>
  <sheetViews>
    <sheetView workbookViewId="0">
      <pane xSplit="1" ySplit="9" topLeftCell="B86" activePane="bottomRight" state="frozen"/>
      <selection activeCell="D32" sqref="D32"/>
      <selection pane="topRight" activeCell="D32" sqref="D32"/>
      <selection pane="bottomLeft" activeCell="D32" sqref="D32"/>
      <selection pane="bottomRight" activeCell="I113" sqref="A1:Q128"/>
    </sheetView>
  </sheetViews>
  <sheetFormatPr baseColWidth="10" defaultColWidth="10.83203125" defaultRowHeight="15.05"/>
  <cols>
    <col min="1" max="1" width="12.6640625" style="113" bestFit="1" customWidth="1"/>
    <col min="2" max="13" width="10.83203125" style="113" customWidth="1"/>
    <col min="14" max="16" width="10.83203125" style="113"/>
    <col min="17" max="17" width="15.6640625" style="113" customWidth="1"/>
    <col min="18" max="16384" width="10.83203125" style="113"/>
  </cols>
  <sheetData>
    <row r="1" spans="1:17">
      <c r="A1" s="55" t="s">
        <v>37</v>
      </c>
    </row>
    <row r="3" spans="1:17" ht="15.55" thickBot="1"/>
    <row r="4" spans="1:17" s="141" customFormat="1" ht="25" customHeight="1" thickTop="1">
      <c r="A4" s="1420" t="s">
        <v>1296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2"/>
    </row>
    <row r="5" spans="1:17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79"/>
    </row>
    <row r="6" spans="1:17" s="142" customFormat="1">
      <c r="A6" s="135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1098" t="s">
        <v>25</v>
      </c>
    </row>
    <row r="7" spans="1:17" ht="35" customHeight="1">
      <c r="A7" s="140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6"/>
      <c r="N7" s="1"/>
      <c r="O7" s="1"/>
    </row>
    <row r="8" spans="1:17" s="190" customFormat="1" ht="19.95" customHeight="1">
      <c r="A8" s="137"/>
      <c r="B8" s="1447" t="s">
        <v>46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7"/>
    </row>
    <row r="9" spans="1:17" ht="60.6" thickBot="1">
      <c r="A9" s="135"/>
      <c r="B9" s="500" t="s">
        <v>12</v>
      </c>
      <c r="C9" s="1189" t="s">
        <v>1239</v>
      </c>
      <c r="D9" s="1193" t="s">
        <v>1302</v>
      </c>
      <c r="E9" s="1193" t="s">
        <v>1297</v>
      </c>
      <c r="F9" s="1193" t="s">
        <v>1298</v>
      </c>
      <c r="G9" s="1193" t="s">
        <v>1299</v>
      </c>
      <c r="H9" s="434" t="s">
        <v>42</v>
      </c>
      <c r="I9" s="1193" t="s">
        <v>1300</v>
      </c>
      <c r="J9" s="1189" t="s">
        <v>1238</v>
      </c>
      <c r="K9" s="434" t="s">
        <v>41</v>
      </c>
      <c r="L9" s="133" t="s">
        <v>40</v>
      </c>
      <c r="M9" s="1198" t="s">
        <v>1301</v>
      </c>
      <c r="P9" s="1231" t="s">
        <v>603</v>
      </c>
      <c r="Q9" s="1232" t="s">
        <v>1303</v>
      </c>
    </row>
    <row r="10" spans="1:17">
      <c r="A10" s="126">
        <v>1913</v>
      </c>
      <c r="B10" s="189">
        <f>compopeinc!AH2</f>
        <v>0.18638449894494385</v>
      </c>
      <c r="C10" s="1207">
        <f>D10+E10+F10+G10+H10+I10</f>
        <v>0.11384822367461225</v>
      </c>
      <c r="D10" s="1194">
        <f>TB2b!T10+TB2b!U10</f>
        <v>3.5621848891594941E-2</v>
      </c>
      <c r="E10" s="1449">
        <f>TB2b!S10</f>
        <v>5.0637203573425077E-2</v>
      </c>
      <c r="F10" s="1449"/>
      <c r="G10" s="1028">
        <v>0</v>
      </c>
      <c r="H10" s="132">
        <f>compopeinc!AL2</f>
        <v>2.7588935700561534E-2</v>
      </c>
      <c r="I10" s="1194">
        <v>2.3550903069837922E-7</v>
      </c>
      <c r="J10" s="1199">
        <f>K10+L10+M10</f>
        <v>7.2536275270331629E-2</v>
      </c>
      <c r="K10" s="132">
        <f>TB2b!X10</f>
        <v>1.7644261509281996E-2</v>
      </c>
      <c r="L10" s="132">
        <f>TB2b!Y10</f>
        <v>5.4850211513387134E-2</v>
      </c>
      <c r="M10" s="188">
        <v>4.1802247662490658E-5</v>
      </c>
      <c r="N10" s="1019"/>
      <c r="P10" s="635">
        <f>B10-C10-J10</f>
        <v>0</v>
      </c>
      <c r="Q10" s="1222"/>
    </row>
    <row r="11" spans="1:17">
      <c r="A11" s="126">
        <v>1914</v>
      </c>
      <c r="B11" s="117">
        <f>compopeinc!AH3</f>
        <v>0.19139974745016453</v>
      </c>
      <c r="C11" s="1208">
        <f t="shared" ref="C11:C74" si="0">D11+E11+F11+G11+H11+I11</f>
        <v>0.11812653265665179</v>
      </c>
      <c r="D11" s="1178">
        <f>TB2b!T11+TB2b!U11</f>
        <v>3.8075474427013326E-2</v>
      </c>
      <c r="E11" s="1446">
        <f>TB2b!S11</f>
        <v>5.0861370393838812E-2</v>
      </c>
      <c r="F11" s="1446"/>
      <c r="G11" s="125">
        <v>0</v>
      </c>
      <c r="H11" s="125">
        <f>compopeinc!AL3</f>
        <v>2.918895964348113E-2</v>
      </c>
      <c r="I11" s="1178">
        <v>7.2819231853314938E-7</v>
      </c>
      <c r="J11" s="1200">
        <f t="shared" ref="J11:J74" si="1">K11+L11+M11</f>
        <v>7.3273214793512717E-2</v>
      </c>
      <c r="K11" s="125">
        <f>TB2b!X11</f>
        <v>1.7223278525104403E-2</v>
      </c>
      <c r="L11" s="125">
        <f>TB2b!Y11</f>
        <v>5.6003329413804141E-2</v>
      </c>
      <c r="M11" s="165">
        <v>4.6606854604174293E-5</v>
      </c>
      <c r="N11" s="1019"/>
      <c r="P11" s="635">
        <f t="shared" ref="P11:P74" si="2">B11-C11-J11</f>
        <v>0</v>
      </c>
      <c r="Q11" s="1222"/>
    </row>
    <row r="12" spans="1:17">
      <c r="A12" s="126">
        <v>1915</v>
      </c>
      <c r="B12" s="117">
        <f>compopeinc!AH4</f>
        <v>0.18561572181849847</v>
      </c>
      <c r="C12" s="1208">
        <f t="shared" si="0"/>
        <v>0.11666438267644676</v>
      </c>
      <c r="D12" s="1178">
        <f>TB2b!T12+TB2b!U12</f>
        <v>3.61980211206211E-2</v>
      </c>
      <c r="E12" s="1446">
        <f>TB2b!S12</f>
        <v>5.311511034540365E-2</v>
      </c>
      <c r="F12" s="1446"/>
      <c r="G12" s="125">
        <v>0</v>
      </c>
      <c r="H12" s="125">
        <f>compopeinc!AL4</f>
        <v>2.7350034642252778E-2</v>
      </c>
      <c r="I12" s="1178">
        <v>1.216568169229764E-6</v>
      </c>
      <c r="J12" s="1200">
        <f t="shared" si="1"/>
        <v>6.8951339142051704E-2</v>
      </c>
      <c r="K12" s="125">
        <f>TB2b!X12</f>
        <v>1.6580269509719327E-2</v>
      </c>
      <c r="L12" s="125">
        <f>TB2b!Y12</f>
        <v>5.2319972521060992E-2</v>
      </c>
      <c r="M12" s="165">
        <v>5.1097111271378459E-5</v>
      </c>
      <c r="N12" s="1019"/>
      <c r="P12" s="635">
        <f t="shared" si="2"/>
        <v>0</v>
      </c>
      <c r="Q12" s="1222"/>
    </row>
    <row r="13" spans="1:17">
      <c r="A13" s="126">
        <v>1916</v>
      </c>
      <c r="B13" s="117">
        <f>compopeinc!AH5</f>
        <v>0.20500280314511432</v>
      </c>
      <c r="C13" s="1208">
        <f t="shared" si="0"/>
        <v>0.13485023856480405</v>
      </c>
      <c r="D13" s="1178">
        <f>TB2b!T13+TB2b!U13</f>
        <v>3.7572907101836167E-2</v>
      </c>
      <c r="E13" s="1446">
        <f>TB2b!S13</f>
        <v>7.1144207219963951E-2</v>
      </c>
      <c r="F13" s="1446"/>
      <c r="G13" s="116">
        <v>0</v>
      </c>
      <c r="H13" s="116">
        <f>compopeinc!AL5</f>
        <v>2.6131676531014374E-2</v>
      </c>
      <c r="I13" s="1178">
        <v>1.4477119895694879E-6</v>
      </c>
      <c r="J13" s="1190">
        <f t="shared" si="1"/>
        <v>7.0152564580310273E-2</v>
      </c>
      <c r="K13" s="116">
        <f>TB2b!X13</f>
        <v>1.9140258190546707E-2</v>
      </c>
      <c r="L13" s="116">
        <f>TB2b!Y13</f>
        <v>5.0958588880117096E-2</v>
      </c>
      <c r="M13" s="145">
        <v>5.3717509646474011E-5</v>
      </c>
      <c r="N13" s="1019"/>
      <c r="P13" s="635">
        <f t="shared" si="2"/>
        <v>0</v>
      </c>
      <c r="Q13" s="1222"/>
    </row>
    <row r="14" spans="1:17">
      <c r="A14" s="126">
        <v>1917</v>
      </c>
      <c r="B14" s="117">
        <f>compopeinc!AH6</f>
        <v>0.20007599296406786</v>
      </c>
      <c r="C14" s="1208">
        <f t="shared" si="0"/>
        <v>0.14186723600375786</v>
      </c>
      <c r="D14" s="1178">
        <f>TB2b!T14+TB2b!U14</f>
        <v>3.7772075099204556E-2</v>
      </c>
      <c r="E14" s="1446">
        <f>TB2b!S14</f>
        <v>8.7294647555003241E-2</v>
      </c>
      <c r="F14" s="1446"/>
      <c r="G14" s="125">
        <v>0</v>
      </c>
      <c r="H14" s="125">
        <f>compopeinc!AL6</f>
        <v>1.6798812469744757E-2</v>
      </c>
      <c r="I14" s="1178">
        <v>1.7008798052941455E-6</v>
      </c>
      <c r="J14" s="1200">
        <f t="shared" si="1"/>
        <v>5.8208756960310033E-2</v>
      </c>
      <c r="K14" s="125">
        <f>TB2b!X14</f>
        <v>2.3708234615783197E-2</v>
      </c>
      <c r="L14" s="125">
        <f>TB2b!Y14</f>
        <v>3.4443916385884774E-2</v>
      </c>
      <c r="M14" s="165">
        <v>5.6605958642062363E-5</v>
      </c>
      <c r="N14" s="1019"/>
      <c r="P14" s="635">
        <f t="shared" si="2"/>
        <v>0</v>
      </c>
      <c r="Q14" s="1222"/>
    </row>
    <row r="15" spans="1:17">
      <c r="A15" s="126">
        <v>1918</v>
      </c>
      <c r="B15" s="117">
        <f>compopeinc!AH7</f>
        <v>0.18980511103861877</v>
      </c>
      <c r="C15" s="1208">
        <f t="shared" si="0"/>
        <v>0.13059104828765752</v>
      </c>
      <c r="D15" s="1178">
        <f>TB2b!T15+TB2b!U15</f>
        <v>3.3911817840923043E-2</v>
      </c>
      <c r="E15" s="1446">
        <f>TB2b!S15</f>
        <v>7.9884912621749002E-2</v>
      </c>
      <c r="F15" s="1446"/>
      <c r="G15" s="125">
        <v>0</v>
      </c>
      <c r="H15" s="125">
        <f>compopeinc!AL7</f>
        <v>1.6792510191457929E-2</v>
      </c>
      <c r="I15" s="1178">
        <v>1.8076335275629402E-6</v>
      </c>
      <c r="J15" s="1200">
        <f t="shared" si="1"/>
        <v>5.9214062750961222E-2</v>
      </c>
      <c r="K15" s="125">
        <f>TB2b!X15</f>
        <v>2.5055299514713972E-2</v>
      </c>
      <c r="L15" s="125">
        <f>TB2b!Y15</f>
        <v>3.4099425888999037E-2</v>
      </c>
      <c r="M15" s="165">
        <v>5.9337347248209975E-5</v>
      </c>
      <c r="N15" s="1019"/>
      <c r="P15" s="635">
        <f t="shared" si="2"/>
        <v>0</v>
      </c>
      <c r="Q15" s="1222"/>
    </row>
    <row r="16" spans="1:17">
      <c r="A16" s="128">
        <v>1919</v>
      </c>
      <c r="B16" s="120">
        <f>compopeinc!AH8</f>
        <v>0.2097589063097218</v>
      </c>
      <c r="C16" s="1209">
        <f t="shared" si="0"/>
        <v>0.14329904482656111</v>
      </c>
      <c r="D16" s="1195">
        <f>TB2b!T16+TB2b!U16</f>
        <v>3.9104675156964586E-2</v>
      </c>
      <c r="E16" s="1448">
        <f>TB2b!S16</f>
        <v>8.3604264880406884E-2</v>
      </c>
      <c r="F16" s="1448"/>
      <c r="G16" s="127">
        <v>0</v>
      </c>
      <c r="H16" s="127">
        <f>compopeinc!AL8</f>
        <v>2.0587777619838252E-2</v>
      </c>
      <c r="I16" s="1195">
        <v>2.327169351388984E-6</v>
      </c>
      <c r="J16" s="1201">
        <f t="shared" si="1"/>
        <v>6.6459861483160701E-2</v>
      </c>
      <c r="K16" s="127">
        <f>TB2b!X16</f>
        <v>2.4537208223441718E-2</v>
      </c>
      <c r="L16" s="127">
        <f>TB2b!Y16</f>
        <v>4.1860524672396641E-2</v>
      </c>
      <c r="M16" s="167">
        <v>6.2128587322336231E-5</v>
      </c>
      <c r="N16" s="1019"/>
      <c r="P16" s="635">
        <f t="shared" si="2"/>
        <v>0</v>
      </c>
      <c r="Q16" s="1222"/>
    </row>
    <row r="17" spans="1:17">
      <c r="A17" s="126">
        <v>1920</v>
      </c>
      <c r="B17" s="117">
        <f>compopeinc!AH9</f>
        <v>0.18388482555051233</v>
      </c>
      <c r="C17" s="1208">
        <f t="shared" si="0"/>
        <v>0.12284251720796562</v>
      </c>
      <c r="D17" s="1178">
        <f>TB2b!T17+TB2b!U17</f>
        <v>3.229754693209172E-2</v>
      </c>
      <c r="E17" s="1446">
        <f>TB2b!S17</f>
        <v>7.3285471174208611E-2</v>
      </c>
      <c r="F17" s="1446"/>
      <c r="G17" s="125">
        <v>0</v>
      </c>
      <c r="H17" s="125">
        <f>compopeinc!AL9</f>
        <v>1.7257026247426817E-2</v>
      </c>
      <c r="I17" s="1178">
        <v>2.4728542384809304E-6</v>
      </c>
      <c r="J17" s="1200">
        <f t="shared" si="1"/>
        <v>6.1042308342546731E-2</v>
      </c>
      <c r="K17" s="125">
        <f>TB2b!X17</f>
        <v>2.5033322745031623E-2</v>
      </c>
      <c r="L17" s="125">
        <f>TB2b!Y17</f>
        <v>3.5944805590765586E-2</v>
      </c>
      <c r="M17" s="165">
        <v>6.4180006749521527E-5</v>
      </c>
      <c r="N17" s="1019"/>
      <c r="P17" s="635">
        <f t="shared" si="2"/>
        <v>0</v>
      </c>
      <c r="Q17" s="1222"/>
    </row>
    <row r="18" spans="1:17">
      <c r="A18" s="126">
        <v>1921</v>
      </c>
      <c r="B18" s="117">
        <f>compopeinc!AH10</f>
        <v>0.18051743895541059</v>
      </c>
      <c r="C18" s="1208">
        <f t="shared" si="0"/>
        <v>0.11420376251069143</v>
      </c>
      <c r="D18" s="1178">
        <f>TB2b!T18+TB2b!U18</f>
        <v>3.88155088328931E-2</v>
      </c>
      <c r="E18" s="1446">
        <f>TB2b!S18</f>
        <v>5.7861820627641343E-2</v>
      </c>
      <c r="F18" s="1446"/>
      <c r="G18" s="125">
        <v>0</v>
      </c>
      <c r="H18" s="125">
        <f>compopeinc!AL10</f>
        <v>1.7522177345698921E-2</v>
      </c>
      <c r="I18" s="1178">
        <v>4.2557044580679046E-6</v>
      </c>
      <c r="J18" s="1200">
        <f t="shared" si="1"/>
        <v>6.6313676444719166E-2</v>
      </c>
      <c r="K18" s="125">
        <f>TB2b!X18</f>
        <v>3.1612352283649038E-2</v>
      </c>
      <c r="L18" s="125">
        <f>TB2b!Y18</f>
        <v>3.4621526938764982E-2</v>
      </c>
      <c r="M18" s="165">
        <v>7.9797222305144367E-5</v>
      </c>
      <c r="N18" s="1019"/>
      <c r="P18" s="635">
        <f t="shared" si="2"/>
        <v>0</v>
      </c>
      <c r="Q18" s="1222"/>
    </row>
    <row r="19" spans="1:17">
      <c r="A19" s="126">
        <v>1922</v>
      </c>
      <c r="B19" s="117">
        <f>compopeinc!AH11</f>
        <v>0.17549775583946514</v>
      </c>
      <c r="C19" s="1208">
        <f t="shared" si="0"/>
        <v>0.10982418388443513</v>
      </c>
      <c r="D19" s="1178">
        <f>TB2b!T19+TB2b!U19</f>
        <v>4.6902454035261235E-2</v>
      </c>
      <c r="E19" s="1446">
        <f>TB2b!S19</f>
        <v>4.5470335974850784E-2</v>
      </c>
      <c r="F19" s="1446"/>
      <c r="G19" s="125">
        <v>0</v>
      </c>
      <c r="H19" s="125">
        <f>compopeinc!AL11</f>
        <v>1.7446993041659635E-2</v>
      </c>
      <c r="I19" s="1178">
        <v>4.4008326634863738E-6</v>
      </c>
      <c r="J19" s="1200">
        <f t="shared" si="1"/>
        <v>6.567357195503E-2</v>
      </c>
      <c r="K19" s="125">
        <f>TB2b!X19</f>
        <v>3.0575453730785018E-2</v>
      </c>
      <c r="L19" s="125">
        <f>TB2b!Y19</f>
        <v>3.5017364032026412E-2</v>
      </c>
      <c r="M19" s="165">
        <v>8.0754192218576959E-5</v>
      </c>
      <c r="N19" s="1019"/>
      <c r="P19" s="635">
        <f t="shared" si="2"/>
        <v>0</v>
      </c>
      <c r="Q19" s="1222"/>
    </row>
    <row r="20" spans="1:17">
      <c r="A20" s="126">
        <v>1923</v>
      </c>
      <c r="B20" s="117">
        <f>compopeinc!AH12</f>
        <v>0.16980572497463867</v>
      </c>
      <c r="C20" s="1208">
        <f t="shared" si="0"/>
        <v>0.11635731428436949</v>
      </c>
      <c r="D20" s="1178">
        <f>TB2b!T20+TB2b!U20</f>
        <v>3.2401104900253393E-2</v>
      </c>
      <c r="E20" s="1446">
        <f>TB2b!S20</f>
        <v>7.223661231465954E-2</v>
      </c>
      <c r="F20" s="1446"/>
      <c r="G20" s="125">
        <v>0</v>
      </c>
      <c r="H20" s="125">
        <f>compopeinc!AL12</f>
        <v>1.1713908384372954E-2</v>
      </c>
      <c r="I20" s="1178">
        <v>5.6886850835958644E-6</v>
      </c>
      <c r="J20" s="1200">
        <f t="shared" si="1"/>
        <v>5.344841069026917E-2</v>
      </c>
      <c r="K20" s="125">
        <f>TB2b!X20</f>
        <v>2.9203764038955315E-2</v>
      </c>
      <c r="L20" s="125">
        <f>TB2b!Y20</f>
        <v>2.4158081856734188E-2</v>
      </c>
      <c r="M20" s="165">
        <v>8.656479457967157E-5</v>
      </c>
      <c r="N20" s="1019"/>
      <c r="P20" s="635">
        <f t="shared" si="2"/>
        <v>0</v>
      </c>
      <c r="Q20" s="1222"/>
    </row>
    <row r="21" spans="1:17">
      <c r="A21" s="126">
        <v>1924</v>
      </c>
      <c r="B21" s="117">
        <f>compopeinc!AH13</f>
        <v>0.17660680883201291</v>
      </c>
      <c r="C21" s="1208">
        <f t="shared" si="0"/>
        <v>0.11601466690783256</v>
      </c>
      <c r="D21" s="1178">
        <f>TB2b!T21+TB2b!U21</f>
        <v>3.4825001421104278E-2</v>
      </c>
      <c r="E21" s="1446">
        <f>TB2b!S21</f>
        <v>6.7232350308390504E-2</v>
      </c>
      <c r="F21" s="1446"/>
      <c r="G21" s="125">
        <v>0</v>
      </c>
      <c r="H21" s="125">
        <f>compopeinc!AL13</f>
        <v>1.3946769498502581E-2</v>
      </c>
      <c r="I21" s="1178">
        <v>1.0545679835190389E-5</v>
      </c>
      <c r="J21" s="1200">
        <f t="shared" si="1"/>
        <v>6.0592141924180304E-2</v>
      </c>
      <c r="K21" s="125">
        <f>TB2b!X21</f>
        <v>3.204354745523065E-2</v>
      </c>
      <c r="L21" s="125">
        <f>TB2b!Y21</f>
        <v>2.8438731128250062E-2</v>
      </c>
      <c r="M21" s="165">
        <v>1.0986334069959742E-4</v>
      </c>
      <c r="N21" s="1019"/>
      <c r="P21" s="635">
        <f t="shared" si="2"/>
        <v>0</v>
      </c>
      <c r="Q21" s="1222"/>
    </row>
    <row r="22" spans="1:17">
      <c r="A22" s="126">
        <v>1925</v>
      </c>
      <c r="B22" s="117">
        <f>compopeinc!AH14</f>
        <v>0.2002357588492035</v>
      </c>
      <c r="C22" s="1208">
        <f t="shared" si="0"/>
        <v>0.13440445759172687</v>
      </c>
      <c r="D22" s="1178">
        <f>TB2b!T22+TB2b!U22</f>
        <v>3.8939599820700783E-2</v>
      </c>
      <c r="E22" s="1446">
        <f>TB2b!S22</f>
        <v>7.8702557666786202E-2</v>
      </c>
      <c r="F22" s="1446"/>
      <c r="G22" s="125">
        <v>0</v>
      </c>
      <c r="H22" s="125">
        <f>compopeinc!AL14</f>
        <v>1.6747121329438973E-2</v>
      </c>
      <c r="I22" s="1178">
        <v>1.5178774800900909E-5</v>
      </c>
      <c r="J22" s="1200">
        <f t="shared" si="1"/>
        <v>6.5831301257476674E-2</v>
      </c>
      <c r="K22" s="125">
        <f>TB2b!X22</f>
        <v>3.1865196894290834E-2</v>
      </c>
      <c r="L22" s="125">
        <f>TB2b!Y22</f>
        <v>3.3840962491857494E-2</v>
      </c>
      <c r="M22" s="165">
        <v>1.2514187132834585E-4</v>
      </c>
      <c r="N22" s="1019"/>
      <c r="P22" s="635">
        <f t="shared" si="2"/>
        <v>0</v>
      </c>
      <c r="Q22" s="1222"/>
    </row>
    <row r="23" spans="1:17">
      <c r="A23" s="126">
        <v>1926</v>
      </c>
      <c r="B23" s="117">
        <f>compopeinc!AH15</f>
        <v>0.21386577694261216</v>
      </c>
      <c r="C23" s="1208">
        <f t="shared" si="0"/>
        <v>0.15044173291815047</v>
      </c>
      <c r="D23" s="1178">
        <f>TB2b!T23+TB2b!U23</f>
        <v>3.7547846530272738E-2</v>
      </c>
      <c r="E23" s="1446">
        <f>TB2b!S23</f>
        <v>9.7879825376757115E-2</v>
      </c>
      <c r="F23" s="1446"/>
      <c r="G23" s="125">
        <v>0</v>
      </c>
      <c r="H23" s="125">
        <f>compopeinc!AL15</f>
        <v>1.4995112765108022E-2</v>
      </c>
      <c r="I23" s="1178">
        <v>1.8948246012598468E-5</v>
      </c>
      <c r="J23" s="1200">
        <f t="shared" si="1"/>
        <v>6.3424044024461695E-2</v>
      </c>
      <c r="K23" s="125">
        <f>TB2b!X23</f>
        <v>3.233996376795923E-2</v>
      </c>
      <c r="L23" s="125">
        <f>TB2b!Y23</f>
        <v>3.0947650905185711E-2</v>
      </c>
      <c r="M23" s="165">
        <v>1.364293513167493E-4</v>
      </c>
      <c r="N23" s="1019"/>
      <c r="P23" s="635">
        <f t="shared" si="2"/>
        <v>0</v>
      </c>
      <c r="Q23" s="1222"/>
    </row>
    <row r="24" spans="1:17">
      <c r="A24" s="126">
        <v>1927</v>
      </c>
      <c r="B24" s="117">
        <f>compopeinc!AH16</f>
        <v>0.20482493777291233</v>
      </c>
      <c r="C24" s="1208">
        <f t="shared" si="0"/>
        <v>0.13718806882553969</v>
      </c>
      <c r="D24" s="1178">
        <f>TB2b!T24+TB2b!U24</f>
        <v>4.1612868428327773E-2</v>
      </c>
      <c r="E24" s="1446">
        <f>TB2b!S24</f>
        <v>7.9757187445120045E-2</v>
      </c>
      <c r="F24" s="1446"/>
      <c r="G24" s="125">
        <v>0</v>
      </c>
      <c r="H24" s="125">
        <f>compopeinc!AL16</f>
        <v>1.5792501969890047E-2</v>
      </c>
      <c r="I24" s="1178">
        <v>2.5510982201831242E-5</v>
      </c>
      <c r="J24" s="1200">
        <f t="shared" si="1"/>
        <v>6.7636868947372655E-2</v>
      </c>
      <c r="K24" s="125">
        <f>TB2b!X24</f>
        <v>3.4444094076043853E-2</v>
      </c>
      <c r="L24" s="125">
        <f>TB2b!Y24</f>
        <v>3.3035302180811375E-2</v>
      </c>
      <c r="M24" s="165">
        <v>1.5747269051741999E-4</v>
      </c>
      <c r="N24" s="1019"/>
      <c r="P24" s="635">
        <f t="shared" si="2"/>
        <v>0</v>
      </c>
      <c r="Q24" s="1222"/>
    </row>
    <row r="25" spans="1:17">
      <c r="A25" s="126">
        <v>1928</v>
      </c>
      <c r="B25" s="117">
        <f>compopeinc!AH17</f>
        <v>0.21497150090110695</v>
      </c>
      <c r="C25" s="1208">
        <f t="shared" si="0"/>
        <v>0.14303448605746724</v>
      </c>
      <c r="D25" s="1178">
        <f>TB2b!T25+TB2b!U25</f>
        <v>4.5072017650345429E-2</v>
      </c>
      <c r="E25" s="1446">
        <f>TB2b!S25</f>
        <v>8.0798076384866885E-2</v>
      </c>
      <c r="F25" s="1446"/>
      <c r="G25" s="125">
        <v>0</v>
      </c>
      <c r="H25" s="125">
        <f>compopeinc!AL17</f>
        <v>1.7132039922795824E-2</v>
      </c>
      <c r="I25" s="1178">
        <v>3.2352099459087374E-5</v>
      </c>
      <c r="J25" s="1200">
        <f t="shared" si="1"/>
        <v>7.1937014843639679E-2</v>
      </c>
      <c r="K25" s="125">
        <f>TB2b!X25</f>
        <v>3.5912042874392688E-2</v>
      </c>
      <c r="L25" s="125">
        <f>TB2b!Y25</f>
        <v>3.5849590980763971E-2</v>
      </c>
      <c r="M25" s="165">
        <v>1.7538098848302128E-4</v>
      </c>
      <c r="N25" s="1019"/>
      <c r="P25" s="635">
        <f t="shared" si="2"/>
        <v>0</v>
      </c>
      <c r="Q25" s="1222"/>
    </row>
    <row r="26" spans="1:17">
      <c r="A26" s="126">
        <v>1929</v>
      </c>
      <c r="B26" s="117">
        <f>compopeinc!AH18</f>
        <v>0.21244947637205563</v>
      </c>
      <c r="C26" s="1208">
        <f t="shared" si="0"/>
        <v>0.14737882448514705</v>
      </c>
      <c r="D26" s="1178">
        <f>TB2b!T26+TB2b!U26</f>
        <v>4.415472082837868E-2</v>
      </c>
      <c r="E26" s="125">
        <f>(TB2b!S26-TB2f!G26)*(1-TB2f!Q26)</f>
        <v>5.386637039788697E-2</v>
      </c>
      <c r="F26" s="125">
        <f>(TB2b!S26-TB2f!G26)*TB2f!Q26</f>
        <v>3.3990097289829456E-2</v>
      </c>
      <c r="G26" s="125">
        <v>0</v>
      </c>
      <c r="H26" s="125">
        <f>compopeinc!AL18</f>
        <v>1.5334545314070656E-2</v>
      </c>
      <c r="I26" s="1178">
        <v>3.309065498126986E-5</v>
      </c>
      <c r="J26" s="1200">
        <f t="shared" si="1"/>
        <v>6.5070651886908609E-2</v>
      </c>
      <c r="K26" s="125">
        <f>TB2b!X26</f>
        <v>3.1968816169953646E-2</v>
      </c>
      <c r="L26" s="125">
        <f>TB2b!Y26</f>
        <v>3.2920898450205613E-2</v>
      </c>
      <c r="M26" s="165">
        <v>1.809372667493441E-4</v>
      </c>
      <c r="N26" s="1019"/>
      <c r="P26" s="635">
        <f t="shared" si="2"/>
        <v>0</v>
      </c>
      <c r="Q26" s="1233">
        <v>0.38688212927756654</v>
      </c>
    </row>
    <row r="27" spans="1:17">
      <c r="A27" s="130">
        <v>1930</v>
      </c>
      <c r="B27" s="123">
        <f>compopeinc!AH19</f>
        <v>0.18246597278934207</v>
      </c>
      <c r="C27" s="1210">
        <f t="shared" si="0"/>
        <v>0.12544328507972699</v>
      </c>
      <c r="D27" s="1196">
        <f>TB2b!T27+TB2b!U27</f>
        <v>4.024456158036642E-2</v>
      </c>
      <c r="E27" s="129">
        <f>(TB2b!S27-TB2f!G27)*(1-TB2f!Q27)</f>
        <v>6.0484672689477853E-2</v>
      </c>
      <c r="F27" s="129">
        <f>(TB2b!S27-TB2f!G27)*TB2f!Q27</f>
        <v>1.3141146882790725E-2</v>
      </c>
      <c r="G27" s="129">
        <v>0</v>
      </c>
      <c r="H27" s="129">
        <f>compopeinc!AL19</f>
        <v>1.1529769930655246E-2</v>
      </c>
      <c r="I27" s="1196">
        <v>4.3133996436726914E-5</v>
      </c>
      <c r="J27" s="1202">
        <f t="shared" si="1"/>
        <v>5.7022687709615126E-2</v>
      </c>
      <c r="K27" s="129">
        <f>TB2b!X27</f>
        <v>3.269097674292868E-2</v>
      </c>
      <c r="L27" s="129">
        <f>TB2b!Y27</f>
        <v>2.4116262767656962E-2</v>
      </c>
      <c r="M27" s="169">
        <v>2.1544819902948758E-4</v>
      </c>
      <c r="N27" s="1019"/>
      <c r="P27" s="635">
        <f t="shared" si="2"/>
        <v>0</v>
      </c>
      <c r="Q27" s="1233">
        <v>0.17848557692307693</v>
      </c>
    </row>
    <row r="28" spans="1:17">
      <c r="A28" s="126">
        <v>1931</v>
      </c>
      <c r="B28" s="117">
        <f>compopeinc!AH20</f>
        <v>0.15929486267538095</v>
      </c>
      <c r="C28" s="1208">
        <f t="shared" si="0"/>
        <v>0.1004120946888178</v>
      </c>
      <c r="D28" s="1178">
        <f>TB2b!T28+TB2b!U28</f>
        <v>4.3415992572413888E-2</v>
      </c>
      <c r="E28" s="125">
        <f>(TB2b!S28-TB2f!G28)*(1-TB2f!Q28)</f>
        <v>7.5710863999380498E-2</v>
      </c>
      <c r="F28" s="125">
        <f>(TB2b!S28-TB2f!G28)*TB2f!Q28</f>
        <v>-3.0034831193064618E-2</v>
      </c>
      <c r="G28" s="125">
        <v>0</v>
      </c>
      <c r="H28" s="125">
        <f>compopeinc!AL20</f>
        <v>1.1248038859823622E-2</v>
      </c>
      <c r="I28" s="1178">
        <v>7.2030450264412276E-5</v>
      </c>
      <c r="J28" s="1200">
        <f t="shared" si="1"/>
        <v>5.8882767986563146E-2</v>
      </c>
      <c r="K28" s="125">
        <f>TB2b!X28</f>
        <v>3.6234656266240416E-2</v>
      </c>
      <c r="L28" s="125">
        <f>TB2b!Y28</f>
        <v>2.2340442339010252E-2</v>
      </c>
      <c r="M28" s="165">
        <v>3.0766938131247834E-4</v>
      </c>
      <c r="N28" s="1019"/>
      <c r="P28" s="635">
        <f t="shared" si="2"/>
        <v>0</v>
      </c>
      <c r="Q28" s="1233">
        <v>-0.65756216877293105</v>
      </c>
    </row>
    <row r="29" spans="1:17">
      <c r="A29" s="126">
        <v>1932</v>
      </c>
      <c r="B29" s="117">
        <f>compopeinc!AH21</f>
        <v>0.15794714249539346</v>
      </c>
      <c r="C29" s="1208">
        <f t="shared" si="0"/>
        <v>9.1705414997577478E-2</v>
      </c>
      <c r="D29" s="1178">
        <f>TB2b!T29+TB2b!U29</f>
        <v>5.6221521544406905E-2</v>
      </c>
      <c r="E29" s="125">
        <f>(TB2b!S29-TB2f!G29)*(1-TB2f!Q29)</f>
        <v>-0.10216531876372859</v>
      </c>
      <c r="F29" s="125">
        <f>(TB2b!S29-TB2f!G29)*TB2f!Q29</f>
        <v>0.12515853465203045</v>
      </c>
      <c r="G29" s="125">
        <v>0</v>
      </c>
      <c r="H29" s="125">
        <f>compopeinc!AL21</f>
        <v>1.2364623795729002E-2</v>
      </c>
      <c r="I29" s="1178">
        <v>1.2605376913971261E-4</v>
      </c>
      <c r="J29" s="1200">
        <f t="shared" si="1"/>
        <v>6.6241727497815997E-2</v>
      </c>
      <c r="K29" s="125">
        <f>TB2b!X29</f>
        <v>4.471446242531673E-2</v>
      </c>
      <c r="L29" s="125">
        <f>TB2b!Y29</f>
        <v>2.1064611150911232E-2</v>
      </c>
      <c r="M29" s="165">
        <v>4.6265392158803466E-4</v>
      </c>
      <c r="N29" s="1019"/>
      <c r="P29" s="635">
        <f t="shared" si="2"/>
        <v>0</v>
      </c>
      <c r="Q29" s="1233">
        <v>5.4432809773123862</v>
      </c>
    </row>
    <row r="30" spans="1:17">
      <c r="A30" s="126">
        <v>1933</v>
      </c>
      <c r="B30" s="117">
        <f>compopeinc!AH22</f>
        <v>0.17285710302187507</v>
      </c>
      <c r="C30" s="1208">
        <f t="shared" si="0"/>
        <v>9.9156103185896308E-2</v>
      </c>
      <c r="D30" s="1178">
        <f>TB2b!T30+TB2b!U30</f>
        <v>5.6685126467710581E-2</v>
      </c>
      <c r="E30" s="125">
        <f>(TB2b!S30-TB2f!G30)*(1-TB2f!Q30)</f>
        <v>-8.0248583725115383E-2</v>
      </c>
      <c r="F30" s="125">
        <f>(TB2b!S30-TB2f!G30)*TB2f!Q30</f>
        <v>0.10765438071857973</v>
      </c>
      <c r="G30" s="125">
        <v>0</v>
      </c>
      <c r="H30" s="125">
        <f>compopeinc!AL22</f>
        <v>1.4917743404547755E-2</v>
      </c>
      <c r="I30" s="1178">
        <v>1.474363201736272E-4</v>
      </c>
      <c r="J30" s="1200">
        <f t="shared" si="1"/>
        <v>7.370099983597872E-2</v>
      </c>
      <c r="K30" s="125">
        <f>TB2b!X30</f>
        <v>4.6867044728450449E-2</v>
      </c>
      <c r="L30" s="125">
        <f>TB2b!Y30</f>
        <v>2.6340608880814468E-2</v>
      </c>
      <c r="M30" s="165">
        <v>4.9334622671380949E-4</v>
      </c>
      <c r="N30" s="1019"/>
      <c r="P30" s="635">
        <f t="shared" si="2"/>
        <v>0</v>
      </c>
      <c r="Q30" s="1233">
        <v>3.9281609195402276</v>
      </c>
    </row>
    <row r="31" spans="1:17">
      <c r="A31" s="126">
        <v>1934</v>
      </c>
      <c r="B31" s="117">
        <f>compopeinc!AH23</f>
        <v>0.1737184159374574</v>
      </c>
      <c r="C31" s="1208">
        <f t="shared" si="0"/>
        <v>0.10189957114698861</v>
      </c>
      <c r="D31" s="1178">
        <f>TB2b!T31+TB2b!U31</f>
        <v>4.728786863098524E-2</v>
      </c>
      <c r="E31" s="125">
        <f>(TB2b!S31-TB2f!G31)*(1-TB2f!Q31)</f>
        <v>5.9099116448430668E-2</v>
      </c>
      <c r="F31" s="125">
        <f>(TB2b!S31-TB2f!G31)*TB2f!Q31</f>
        <v>-1.8279976026511081E-2</v>
      </c>
      <c r="G31" s="125">
        <v>0</v>
      </c>
      <c r="H31" s="125">
        <f>compopeinc!AL23</f>
        <v>1.3651450470640676E-2</v>
      </c>
      <c r="I31" s="1178">
        <v>1.4111162344310758E-4</v>
      </c>
      <c r="J31" s="1200">
        <f t="shared" si="1"/>
        <v>7.1818844790468836E-2</v>
      </c>
      <c r="K31" s="125">
        <f>TB2b!X31</f>
        <v>4.4295310702753637E-2</v>
      </c>
      <c r="L31" s="125">
        <f>TB2b!Y31</f>
        <v>2.7054211981841554E-2</v>
      </c>
      <c r="M31" s="165">
        <v>4.6932210587364507E-4</v>
      </c>
      <c r="N31" s="1019"/>
      <c r="P31" s="635">
        <f t="shared" si="2"/>
        <v>0</v>
      </c>
      <c r="Q31" s="1233">
        <v>-0.4478285391990976</v>
      </c>
    </row>
    <row r="32" spans="1:17">
      <c r="A32" s="126">
        <v>1935</v>
      </c>
      <c r="B32" s="117">
        <f>compopeinc!AH24</f>
        <v>0.17883908505637108</v>
      </c>
      <c r="C32" s="1208">
        <f t="shared" si="0"/>
        <v>0.10760172134159696</v>
      </c>
      <c r="D32" s="1178">
        <f>TB2b!T32+TB2b!U32</f>
        <v>4.0335304540296477E-2</v>
      </c>
      <c r="E32" s="125">
        <f>(TB2b!S32-TB2f!G32)*(1-TB2f!Q32)</f>
        <v>4.922933011018113E-2</v>
      </c>
      <c r="F32" s="125">
        <f>(TB2b!S32-TB2f!G32)*TB2f!Q32</f>
        <v>3.8601057013257357E-3</v>
      </c>
      <c r="G32" s="125">
        <v>0</v>
      </c>
      <c r="H32" s="125">
        <f>compopeinc!AL24</f>
        <v>1.4029347913428815E-2</v>
      </c>
      <c r="I32" s="1178">
        <v>1.4763307636479354E-4</v>
      </c>
      <c r="J32" s="1200">
        <f t="shared" si="1"/>
        <v>7.1237363714774127E-2</v>
      </c>
      <c r="K32" s="125">
        <f>TB2b!X32</f>
        <v>4.0985499065169136E-2</v>
      </c>
      <c r="L32" s="125">
        <f>TB2b!Y32</f>
        <v>2.9806781079073894E-2</v>
      </c>
      <c r="M32" s="165">
        <v>4.4508357053108698E-4</v>
      </c>
      <c r="N32" s="1019"/>
      <c r="P32" s="635">
        <f t="shared" si="2"/>
        <v>0</v>
      </c>
      <c r="Q32" s="1233">
        <v>7.270948809911966E-2</v>
      </c>
    </row>
    <row r="33" spans="1:17">
      <c r="A33" s="126">
        <v>1936</v>
      </c>
      <c r="B33" s="117">
        <f>compopeinc!AH25</f>
        <v>0.19775370842321649</v>
      </c>
      <c r="C33" s="1208">
        <f t="shared" si="0"/>
        <v>0.12452459786469731</v>
      </c>
      <c r="D33" s="1178">
        <f>TB2b!T33+TB2b!U33</f>
        <v>3.3586634815511614E-2</v>
      </c>
      <c r="E33" s="125">
        <f>(TB2b!S33-TB2f!G33)*(1-TB2f!Q33)</f>
        <v>7.0779891205482295E-2</v>
      </c>
      <c r="F33" s="125">
        <f>(TB2b!S33-TB2f!G33)*TB2f!Q33</f>
        <v>4.6633666989241039E-3</v>
      </c>
      <c r="G33" s="125">
        <v>0</v>
      </c>
      <c r="H33" s="125">
        <f>compopeinc!AL25</f>
        <v>1.5388097662264266E-2</v>
      </c>
      <c r="I33" s="1178">
        <v>1.0660748251503078E-4</v>
      </c>
      <c r="J33" s="1200">
        <f t="shared" si="1"/>
        <v>7.3229110558519148E-2</v>
      </c>
      <c r="K33" s="125">
        <f>TB2b!X33</f>
        <v>4.120337820459672E-2</v>
      </c>
      <c r="L33" s="125">
        <f>TB2b!Y33</f>
        <v>3.1578257877440487E-2</v>
      </c>
      <c r="M33" s="165">
        <v>4.4747447648194646E-4</v>
      </c>
      <c r="N33" s="1019"/>
      <c r="P33" s="635">
        <f t="shared" si="2"/>
        <v>0</v>
      </c>
      <c r="Q33" s="1233">
        <v>6.181290188757519E-2</v>
      </c>
    </row>
    <row r="34" spans="1:17">
      <c r="A34" s="126">
        <v>1937</v>
      </c>
      <c r="B34" s="117">
        <f>compopeinc!AH26</f>
        <v>0.19478864553662517</v>
      </c>
      <c r="C34" s="1208">
        <f t="shared" si="0"/>
        <v>0.12713452764469815</v>
      </c>
      <c r="D34" s="1178">
        <f>TB2b!T34+TB2b!U34</f>
        <v>3.5974499247247001E-2</v>
      </c>
      <c r="E34" s="125">
        <f>(TB2b!S34-TB2f!G34)*(1-TB2f!Q34)</f>
        <v>6.4651769597611208E-2</v>
      </c>
      <c r="F34" s="125">
        <f>(TB2b!S34-TB2f!G34)*TB2f!Q34</f>
        <v>1.2347655566925743E-2</v>
      </c>
      <c r="G34" s="125">
        <v>0</v>
      </c>
      <c r="H34" s="125">
        <f>compopeinc!AL26</f>
        <v>1.4091143367843043E-2</v>
      </c>
      <c r="I34" s="1178">
        <v>6.9459865071171503E-5</v>
      </c>
      <c r="J34" s="1200">
        <f t="shared" si="1"/>
        <v>6.7654117891927004E-2</v>
      </c>
      <c r="K34" s="125">
        <f>TB2b!X34</f>
        <v>3.7370917185278053E-2</v>
      </c>
      <c r="L34" s="125">
        <f>TB2b!Y34</f>
        <v>2.9787903911164985E-2</v>
      </c>
      <c r="M34" s="165">
        <v>4.952967954839619E-4</v>
      </c>
      <c r="N34" s="1019"/>
      <c r="P34" s="635">
        <f t="shared" si="2"/>
        <v>0</v>
      </c>
      <c r="Q34" s="1233">
        <v>0.16036036036036033</v>
      </c>
    </row>
    <row r="35" spans="1:17">
      <c r="A35" s="126">
        <v>1938</v>
      </c>
      <c r="B35" s="117">
        <f>compopeinc!AH27</f>
        <v>0.17486797332751736</v>
      </c>
      <c r="C35" s="1208">
        <f t="shared" si="0"/>
        <v>0.10696440686200494</v>
      </c>
      <c r="D35" s="1178">
        <f>TB2b!T35+TB2b!U35</f>
        <v>3.6688129691048274E-2</v>
      </c>
      <c r="E35" s="125">
        <f>(TB2b!S35-TB2f!G35)*(1-TB2f!Q35)</f>
        <v>4.4930546661005127E-2</v>
      </c>
      <c r="F35" s="125">
        <f>(TB2b!S35-TB2f!G35)*TB2f!Q35</f>
        <v>1.1555597150729279E-2</v>
      </c>
      <c r="G35" s="125">
        <v>0</v>
      </c>
      <c r="H35" s="125">
        <f>compopeinc!AL27</f>
        <v>1.369343538043916E-2</v>
      </c>
      <c r="I35" s="1178">
        <v>9.6697978783102961E-5</v>
      </c>
      <c r="J35" s="1200">
        <f t="shared" si="1"/>
        <v>6.7903566465512391E-2</v>
      </c>
      <c r="K35" s="125">
        <f>TB2b!X35</f>
        <v>3.8918342666547395E-2</v>
      </c>
      <c r="L35" s="125">
        <f>TB2b!Y35</f>
        <v>2.8254500151583335E-2</v>
      </c>
      <c r="M35" s="165">
        <v>7.3072364738166224E-4</v>
      </c>
      <c r="N35" s="1019"/>
      <c r="P35" s="635">
        <f t="shared" si="2"/>
        <v>0</v>
      </c>
      <c r="Q35" s="1233">
        <v>0.20457401357124902</v>
      </c>
    </row>
    <row r="36" spans="1:17">
      <c r="A36" s="128">
        <v>1939</v>
      </c>
      <c r="B36" s="120">
        <f>compopeinc!AH28</f>
        <v>0.18803249177410469</v>
      </c>
      <c r="C36" s="1209">
        <f t="shared" si="0"/>
        <v>0.1186984575236928</v>
      </c>
      <c r="D36" s="1195">
        <f>TB2b!T36+TB2b!U36</f>
        <v>3.6611951542878177E-2</v>
      </c>
      <c r="E36" s="127">
        <f>(TB2b!S36-TB2f!G36)*(1-TB2f!Q36)</f>
        <v>4.9352187124037307E-2</v>
      </c>
      <c r="F36" s="127">
        <f>(TB2b!S36-TB2f!G36)*TB2f!Q36</f>
        <v>1.814996791470835E-2</v>
      </c>
      <c r="G36" s="127">
        <v>0</v>
      </c>
      <c r="H36" s="127">
        <f>compopeinc!AL28</f>
        <v>1.4482494911429491E-2</v>
      </c>
      <c r="I36" s="1195">
        <v>1.0185603063947144E-4</v>
      </c>
      <c r="J36" s="1201">
        <f t="shared" si="1"/>
        <v>6.9334034250411875E-2</v>
      </c>
      <c r="K36" s="127">
        <f>TB2b!X36</f>
        <v>3.803170782963456E-2</v>
      </c>
      <c r="L36" s="127">
        <f>TB2b!Y36</f>
        <v>3.0568505949021479E-2</v>
      </c>
      <c r="M36" s="167">
        <v>7.3382047175584418E-4</v>
      </c>
      <c r="N36" s="1019"/>
      <c r="P36" s="635">
        <f t="shared" si="2"/>
        <v>0</v>
      </c>
      <c r="Q36" s="1233">
        <v>0.26887982915938646</v>
      </c>
    </row>
    <row r="37" spans="1:17">
      <c r="A37" s="126">
        <v>1940</v>
      </c>
      <c r="B37" s="117">
        <f>compopeinc!AH29</f>
        <v>0.20136953285549564</v>
      </c>
      <c r="C37" s="1208">
        <f t="shared" si="0"/>
        <v>0.13018878246558774</v>
      </c>
      <c r="D37" s="1178">
        <f>TB2b!T37+TB2b!U37</f>
        <v>2.4965445169627617E-2</v>
      </c>
      <c r="E37" s="125">
        <f>(TB2b!S37-TB2f!G37)*(1-TB2f!Q37)</f>
        <v>5.134906482543436E-2</v>
      </c>
      <c r="F37" s="125">
        <f>(TB2b!S37-TB2f!G37)*TB2f!Q37</f>
        <v>3.863965983627056E-2</v>
      </c>
      <c r="G37" s="125">
        <v>0</v>
      </c>
      <c r="H37" s="125">
        <f>compopeinc!AL29</f>
        <v>1.5126399551148114E-2</v>
      </c>
      <c r="I37" s="1178">
        <v>1.0821308310707315E-4</v>
      </c>
      <c r="J37" s="1200">
        <f t="shared" si="1"/>
        <v>7.1180750389907899E-2</v>
      </c>
      <c r="K37" s="125">
        <f>TB2b!X37</f>
        <v>3.8797574364979354E-2</v>
      </c>
      <c r="L37" s="125">
        <f>TB2b!Y37</f>
        <v>3.1633324678786691E-2</v>
      </c>
      <c r="M37" s="165">
        <v>7.4985134614186729E-4</v>
      </c>
      <c r="N37" s="1019"/>
      <c r="P37" s="635">
        <f t="shared" si="2"/>
        <v>0</v>
      </c>
      <c r="Q37" s="1233">
        <v>0.42938334754191521</v>
      </c>
    </row>
    <row r="38" spans="1:17">
      <c r="A38" s="126">
        <v>1941</v>
      </c>
      <c r="B38" s="117">
        <f>compopeinc!AH30</f>
        <v>0.2127036012685409</v>
      </c>
      <c r="C38" s="1208">
        <f t="shared" si="0"/>
        <v>0.13881279018127304</v>
      </c>
      <c r="D38" s="1178">
        <f>TB2b!T38+TB2b!U38</f>
        <v>1.5387932253121177E-2</v>
      </c>
      <c r="E38" s="125">
        <f>(TB2b!S38-TB2f!G38)*(1-TB2f!Q38)</f>
        <v>5.7131455833066086E-2</v>
      </c>
      <c r="F38" s="125">
        <f>(TB2b!S38-TB2f!G38)*TB2f!Q38</f>
        <v>4.7087356511477621E-2</v>
      </c>
      <c r="G38" s="125">
        <v>0</v>
      </c>
      <c r="H38" s="125">
        <f>compopeinc!AL30</f>
        <v>1.9125707676345884E-2</v>
      </c>
      <c r="I38" s="1178">
        <v>8.0337907262284505E-5</v>
      </c>
      <c r="J38" s="1200">
        <f t="shared" si="1"/>
        <v>7.3890811087267833E-2</v>
      </c>
      <c r="K38" s="125">
        <f>TB2b!X38</f>
        <v>3.4040911904625638E-2</v>
      </c>
      <c r="L38" s="125">
        <f>TB2b!Y38</f>
        <v>3.9260871882189165E-2</v>
      </c>
      <c r="M38" s="165">
        <v>5.8902730045303181E-4</v>
      </c>
      <c r="N38" s="1019"/>
      <c r="P38" s="635">
        <f t="shared" si="2"/>
        <v>0</v>
      </c>
      <c r="Q38" s="1233">
        <v>0.45181244587405667</v>
      </c>
    </row>
    <row r="39" spans="1:17">
      <c r="A39" s="126">
        <v>1942</v>
      </c>
      <c r="B39" s="117">
        <f>compopeinc!AH31</f>
        <v>0.20460832287687669</v>
      </c>
      <c r="C39" s="1208">
        <f t="shared" si="0"/>
        <v>0.13765882483204439</v>
      </c>
      <c r="D39" s="1178">
        <f>TB2b!T39+TB2b!U39</f>
        <v>1.0889942776111567E-2</v>
      </c>
      <c r="E39" s="125">
        <f>(TB2b!S39-TB2f!G39)*(1-TB2f!Q39)</f>
        <v>4.855290892901426E-2</v>
      </c>
      <c r="F39" s="125">
        <f>(TB2b!S39-TB2f!G39)*TB2f!Q39</f>
        <v>5.8436975485790549E-2</v>
      </c>
      <c r="G39" s="125">
        <v>0</v>
      </c>
      <c r="H39" s="125">
        <f>compopeinc!AL31</f>
        <v>1.9726293762778346E-2</v>
      </c>
      <c r="I39" s="1178">
        <v>5.2703878349670009E-5</v>
      </c>
      <c r="J39" s="1200">
        <f t="shared" si="1"/>
        <v>6.6949498044832315E-2</v>
      </c>
      <c r="K39" s="125">
        <f>TB2b!X39</f>
        <v>2.4518674008654911E-2</v>
      </c>
      <c r="L39" s="125">
        <f>TB2b!Y39</f>
        <v>4.2009320860761153E-2</v>
      </c>
      <c r="M39" s="165">
        <v>4.2150317541625373E-4</v>
      </c>
      <c r="N39" s="1019"/>
      <c r="P39" s="635">
        <f t="shared" si="2"/>
        <v>0</v>
      </c>
      <c r="Q39" s="1233">
        <v>0.54619159377000215</v>
      </c>
    </row>
    <row r="40" spans="1:17">
      <c r="A40" s="126">
        <v>1943</v>
      </c>
      <c r="B40" s="117">
        <f>compopeinc!AH32</f>
        <v>0.18891836583799451</v>
      </c>
      <c r="C40" s="1208">
        <f t="shared" si="0"/>
        <v>0.12975011501757477</v>
      </c>
      <c r="D40" s="1178">
        <f>TB2b!T40+TB2b!U40</f>
        <v>9.1675059738624293E-3</v>
      </c>
      <c r="E40" s="125">
        <f>(TB2b!S40-TB2f!G40)*(1-TB2f!Q40)</f>
        <v>4.1232804965590487E-2</v>
      </c>
      <c r="F40" s="125">
        <f>(TB2b!S40-TB2f!G40)*TB2f!Q40</f>
        <v>5.9168982384270645E-2</v>
      </c>
      <c r="G40" s="125">
        <v>0</v>
      </c>
      <c r="H40" s="125">
        <f>compopeinc!AL32</f>
        <v>2.0152713155292885E-2</v>
      </c>
      <c r="I40" s="1178">
        <v>2.8108538558336357E-5</v>
      </c>
      <c r="J40" s="1200">
        <f t="shared" si="1"/>
        <v>5.9168250820419724E-2</v>
      </c>
      <c r="K40" s="125">
        <f>TB2b!X40</f>
        <v>1.5384983826125154E-2</v>
      </c>
      <c r="L40" s="125">
        <f>TB2b!Y40</f>
        <v>4.3499463759487066E-2</v>
      </c>
      <c r="M40" s="165">
        <v>2.838032348075064E-4</v>
      </c>
      <c r="N40" s="1019"/>
      <c r="P40" s="635">
        <f t="shared" si="2"/>
        <v>0</v>
      </c>
      <c r="Q40" s="1233">
        <v>0.58932200258636613</v>
      </c>
    </row>
    <row r="41" spans="1:17">
      <c r="A41" s="126">
        <v>1944</v>
      </c>
      <c r="B41" s="117">
        <f>compopeinc!AH33</f>
        <v>0.15882017165910767</v>
      </c>
      <c r="C41" s="1208">
        <f t="shared" si="0"/>
        <v>0.11112637590192261</v>
      </c>
      <c r="D41" s="1178">
        <f>TB2b!T41+TB2b!U41</f>
        <v>9.2799838284229625E-3</v>
      </c>
      <c r="E41" s="125">
        <f>(TB2b!S41-TB2f!G41)*(1-TB2f!Q41)</f>
        <v>3.3618178986925235E-2</v>
      </c>
      <c r="F41" s="125">
        <f>(TB2b!S41-TB2f!G41)*TB2f!Q41</f>
        <v>5.3925976516605634E-2</v>
      </c>
      <c r="G41" s="125">
        <v>0</v>
      </c>
      <c r="H41" s="125">
        <f>compopeinc!AL33</f>
        <v>1.4280184283317494E-2</v>
      </c>
      <c r="I41" s="1178">
        <v>2.2052286651281204E-5</v>
      </c>
      <c r="J41" s="1200">
        <f t="shared" si="1"/>
        <v>4.7693795757185124E-2</v>
      </c>
      <c r="K41" s="125">
        <f>TB2b!X41</f>
        <v>1.5220700820030018E-2</v>
      </c>
      <c r="L41" s="125">
        <f>TB2b!Y41</f>
        <v>3.2196835467268023E-2</v>
      </c>
      <c r="M41" s="165">
        <v>2.762594698870808E-4</v>
      </c>
      <c r="N41" s="1019"/>
      <c r="P41" s="635">
        <f t="shared" si="2"/>
        <v>-6.2450045135165055E-17</v>
      </c>
      <c r="Q41" s="1233">
        <v>0.61598602678200109</v>
      </c>
    </row>
    <row r="42" spans="1:17">
      <c r="A42" s="126">
        <v>1945</v>
      </c>
      <c r="B42" s="117">
        <f>compopeinc!AH34</f>
        <v>0.14870370629375584</v>
      </c>
      <c r="C42" s="1208">
        <f t="shared" si="0"/>
        <v>9.6092871352118914E-2</v>
      </c>
      <c r="D42" s="1178">
        <f>TB2b!T42+TB2b!U42</f>
        <v>1.0823495860180445E-2</v>
      </c>
      <c r="E42" s="125">
        <f>(TB2b!S42-TB2f!G42)*(1-TB2f!Q42)</f>
        <v>3.264061242169583E-2</v>
      </c>
      <c r="F42" s="125">
        <f>(TB2b!S42-TB2f!G42)*TB2f!Q42</f>
        <v>3.6635539550699037E-2</v>
      </c>
      <c r="G42" s="125">
        <v>0</v>
      </c>
      <c r="H42" s="125">
        <f>compopeinc!AL34</f>
        <v>1.5964767653021333E-2</v>
      </c>
      <c r="I42" s="1178">
        <v>2.8455866522265235E-5</v>
      </c>
      <c r="J42" s="1200">
        <f t="shared" si="1"/>
        <v>5.2610834941636923E-2</v>
      </c>
      <c r="K42" s="125">
        <f>TB2b!X42</f>
        <v>1.6043326098214353E-2</v>
      </c>
      <c r="L42" s="125">
        <f>TB2b!Y42</f>
        <v>3.620624931199231E-2</v>
      </c>
      <c r="M42" s="165">
        <v>3.6125953143025885E-4</v>
      </c>
      <c r="N42" s="1019"/>
      <c r="P42" s="635">
        <f t="shared" si="2"/>
        <v>0</v>
      </c>
      <c r="Q42" s="1233">
        <v>0.52883335040458879</v>
      </c>
    </row>
    <row r="43" spans="1:17">
      <c r="A43" s="126">
        <v>1946</v>
      </c>
      <c r="B43" s="117">
        <f>compopeinc!AH35</f>
        <v>0.14723075280834466</v>
      </c>
      <c r="C43" s="1208">
        <f t="shared" si="0"/>
        <v>8.7549251498519942E-2</v>
      </c>
      <c r="D43" s="1178">
        <f>TB2b!T43+TB2b!U43</f>
        <v>9.6402648333184689E-3</v>
      </c>
      <c r="E43" s="125">
        <f>(TB2b!S43-TB2f!G43)*(1-TB2f!Q43)</f>
        <v>3.7065022630758414E-2</v>
      </c>
      <c r="F43" s="125">
        <f>(TB2b!S43-TB2f!G43)*TB2f!Q43</f>
        <v>2.3705921363231741E-2</v>
      </c>
      <c r="G43" s="125">
        <v>0</v>
      </c>
      <c r="H43" s="125">
        <f>compopeinc!AL35</f>
        <v>1.7094549265879833E-2</v>
      </c>
      <c r="I43" s="1178">
        <v>4.3493405331479262E-5</v>
      </c>
      <c r="J43" s="1200">
        <f t="shared" si="1"/>
        <v>5.9681501309824747E-2</v>
      </c>
      <c r="K43" s="125">
        <f>TB2b!X43</f>
        <v>1.9922907016401255E-2</v>
      </c>
      <c r="L43" s="125">
        <f>TB2b!Y43</f>
        <v>3.9102512559772283E-2</v>
      </c>
      <c r="M43" s="165">
        <v>6.5608173365121398E-4</v>
      </c>
      <c r="N43" s="1019"/>
      <c r="P43" s="635">
        <f t="shared" si="2"/>
        <v>0</v>
      </c>
      <c r="Q43" s="1233">
        <v>0.39008644271802162</v>
      </c>
    </row>
    <row r="44" spans="1:17">
      <c r="A44" s="126">
        <v>1947</v>
      </c>
      <c r="B44" s="117">
        <f>compopeinc!AH36</f>
        <v>0.15536960995145038</v>
      </c>
      <c r="C44" s="1208">
        <f t="shared" si="0"/>
        <v>0.10311266596800404</v>
      </c>
      <c r="D44" s="1178">
        <f>TB2b!T44+TB2b!U44</f>
        <v>9.1006829828441643E-3</v>
      </c>
      <c r="E44" s="125">
        <f>(TB2b!S44-TB2f!G44)*(1-TB2f!Q44)</f>
        <v>3.8949798789382852E-2</v>
      </c>
      <c r="F44" s="125">
        <f>(TB2b!S44-TB2f!G44)*TB2f!Q44</f>
        <v>4.0039857260818053E-2</v>
      </c>
      <c r="G44" s="125">
        <v>0</v>
      </c>
      <c r="H44" s="125">
        <f>compopeinc!AL36</f>
        <v>1.4985169228819354E-2</v>
      </c>
      <c r="I44" s="1178">
        <v>3.7157706139609137E-5</v>
      </c>
      <c r="J44" s="1200">
        <f t="shared" si="1"/>
        <v>5.2256943983446366E-2</v>
      </c>
      <c r="K44" s="125">
        <f>TB2b!X44</f>
        <v>1.9352042188331441E-2</v>
      </c>
      <c r="L44" s="125">
        <f>TB2b!Y44</f>
        <v>3.2356808918228827E-2</v>
      </c>
      <c r="M44" s="165">
        <v>5.4809287688610076E-4</v>
      </c>
      <c r="N44" s="1019"/>
      <c r="P44" s="635">
        <f t="shared" si="2"/>
        <v>0</v>
      </c>
      <c r="Q44" s="1233">
        <v>0.50690000770950583</v>
      </c>
    </row>
    <row r="45" spans="1:17">
      <c r="A45" s="126">
        <v>1948</v>
      </c>
      <c r="B45" s="117">
        <f>compopeinc!AH37</f>
        <v>0.16815388624900554</v>
      </c>
      <c r="C45" s="1208">
        <f t="shared" si="0"/>
        <v>0.11498717373726636</v>
      </c>
      <c r="D45" s="1178">
        <f>TB2b!T45+TB2b!U45</f>
        <v>8.259733909172489E-3</v>
      </c>
      <c r="E45" s="125">
        <f>(TB2b!S45-TB2f!G45)*(1-TB2f!Q45)</f>
        <v>3.4594332195312161E-2</v>
      </c>
      <c r="F45" s="125">
        <f>(TB2b!S45-TB2f!G45)*TB2f!Q45</f>
        <v>5.7325829388205726E-2</v>
      </c>
      <c r="G45" s="125">
        <v>0</v>
      </c>
      <c r="H45" s="125">
        <f>compopeinc!AL37</f>
        <v>1.4769152652469518E-2</v>
      </c>
      <c r="I45" s="1178">
        <v>3.8125592106465236E-5</v>
      </c>
      <c r="J45" s="1200">
        <f t="shared" si="1"/>
        <v>5.3166712511739184E-2</v>
      </c>
      <c r="K45" s="125">
        <f>TB2b!X45</f>
        <v>2.0632512978905539E-2</v>
      </c>
      <c r="L45" s="125">
        <f>TB2b!Y45</f>
        <v>3.2016177546275969E-2</v>
      </c>
      <c r="M45" s="165">
        <v>5.1802198655767813E-4</v>
      </c>
      <c r="N45" s="1019"/>
      <c r="P45" s="635">
        <f t="shared" si="2"/>
        <v>0</v>
      </c>
      <c r="Q45" s="1233">
        <v>0.62364804848738176</v>
      </c>
    </row>
    <row r="46" spans="1:17">
      <c r="A46" s="126">
        <v>1949</v>
      </c>
      <c r="B46" s="117">
        <f>compopeinc!AH38</f>
        <v>0.16185604925099062</v>
      </c>
      <c r="C46" s="1208">
        <f t="shared" si="0"/>
        <v>0.11212194119914419</v>
      </c>
      <c r="D46" s="1178">
        <f>TB2b!T46+TB2b!U46</f>
        <v>8.7960585345749909E-3</v>
      </c>
      <c r="E46" s="125">
        <f>(TB2b!S46-TB2f!G46)*(1-TB2f!Q46)</f>
        <v>3.5339437759699194E-2</v>
      </c>
      <c r="F46" s="125">
        <f>(TB2b!S46-TB2f!G46)*TB2f!Q46</f>
        <v>5.5246702792951893E-2</v>
      </c>
      <c r="G46" s="125">
        <v>0</v>
      </c>
      <c r="H46" s="125">
        <f>compopeinc!AL38</f>
        <v>1.2681459557686835E-2</v>
      </c>
      <c r="I46" s="1178">
        <v>5.8282554231275886E-5</v>
      </c>
      <c r="J46" s="1200">
        <f t="shared" si="1"/>
        <v>4.9734108051846408E-2</v>
      </c>
      <c r="K46" s="125">
        <f>TB2b!X46</f>
        <v>2.2236276427664025E-2</v>
      </c>
      <c r="L46" s="125">
        <f>TB2b!Y46</f>
        <v>2.6803270842504424E-2</v>
      </c>
      <c r="M46" s="165">
        <v>6.9456078167795901E-4</v>
      </c>
      <c r="N46" s="1019"/>
      <c r="P46" s="635">
        <f t="shared" si="2"/>
        <v>0</v>
      </c>
      <c r="Q46" s="1233">
        <v>0.60988030239395208</v>
      </c>
    </row>
    <row r="47" spans="1:17">
      <c r="A47" s="130">
        <v>1950</v>
      </c>
      <c r="B47" s="123">
        <f>compopeinc!AH39</f>
        <v>0.17287068874579342</v>
      </c>
      <c r="C47" s="1210">
        <f t="shared" si="0"/>
        <v>0.1217637801043808</v>
      </c>
      <c r="D47" s="1196">
        <f>TB2b!T47+TB2b!U47</f>
        <v>9.3172557151130347E-3</v>
      </c>
      <c r="E47" s="129">
        <f>(TB2b!S47-TB2f!G47)*(1-TB2f!Q47)</f>
        <v>4.8629496114321054E-2</v>
      </c>
      <c r="F47" s="129">
        <f>(TB2b!S47-TB2f!G47)*TB2f!Q47</f>
        <v>5.0034288420445876E-2</v>
      </c>
      <c r="G47" s="129">
        <v>0</v>
      </c>
      <c r="H47" s="129">
        <f>compopeinc!AL39</f>
        <v>1.3728642773024482E-2</v>
      </c>
      <c r="I47" s="1196">
        <v>5.409708147635822E-5</v>
      </c>
      <c r="J47" s="1202">
        <f t="shared" si="1"/>
        <v>5.1106908641412603E-2</v>
      </c>
      <c r="K47" s="129">
        <f>TB2b!X47</f>
        <v>2.151777225081454E-2</v>
      </c>
      <c r="L47" s="129">
        <f>TB2b!Y47</f>
        <v>2.8933409499658513E-2</v>
      </c>
      <c r="M47" s="169">
        <v>6.557268909395496E-4</v>
      </c>
      <c r="N47" s="1019"/>
      <c r="P47" s="635">
        <f t="shared" si="2"/>
        <v>0</v>
      </c>
      <c r="Q47" s="1233">
        <v>0.50711908788391247</v>
      </c>
    </row>
    <row r="48" spans="1:17">
      <c r="A48" s="126">
        <v>1951</v>
      </c>
      <c r="B48" s="117">
        <f>compopeinc!AH40</f>
        <v>0.16596793964449996</v>
      </c>
      <c r="C48" s="1208">
        <f t="shared" si="0"/>
        <v>0.1174968605853456</v>
      </c>
      <c r="D48" s="1178">
        <f>TB2b!T48+TB2b!U48</f>
        <v>8.1631597564586211E-3</v>
      </c>
      <c r="E48" s="125">
        <f>(TB2b!S48-TB2f!G48)*(1-TB2f!Q48)</f>
        <v>4.4836745340917833E-2</v>
      </c>
      <c r="F48" s="125">
        <f>(TB2b!S48-TB2f!G48)*TB2f!Q48</f>
        <v>5.1157075222402454E-2</v>
      </c>
      <c r="G48" s="125">
        <v>0</v>
      </c>
      <c r="H48" s="125">
        <f>compopeinc!AL40</f>
        <v>1.328859311826136E-2</v>
      </c>
      <c r="I48" s="1178">
        <v>5.1287147305338533E-5</v>
      </c>
      <c r="J48" s="1200">
        <f t="shared" si="1"/>
        <v>4.8471079059154411E-2</v>
      </c>
      <c r="K48" s="125">
        <f>TB2b!X48</f>
        <v>1.9383771868596078E-2</v>
      </c>
      <c r="L48" s="125">
        <f>TB2b!Y48</f>
        <v>2.8443195122789793E-2</v>
      </c>
      <c r="M48" s="165">
        <v>6.4411206776853597E-4</v>
      </c>
      <c r="N48" s="1019"/>
      <c r="P48" s="635">
        <f t="shared" si="2"/>
        <v>0</v>
      </c>
      <c r="Q48" s="1233">
        <v>0.53292050386366041</v>
      </c>
    </row>
    <row r="49" spans="1:17">
      <c r="A49" s="126">
        <v>1952</v>
      </c>
      <c r="B49" s="117">
        <f>compopeinc!AH41</f>
        <v>0.15544230471236103</v>
      </c>
      <c r="C49" s="1208">
        <f t="shared" si="0"/>
        <v>0.10996188231163759</v>
      </c>
      <c r="D49" s="1178">
        <f>TB2b!T49+TB2b!U49</f>
        <v>9.0588462676121431E-3</v>
      </c>
      <c r="E49" s="125">
        <f>(TB2b!S49-TB2f!G49)*(1-TB2f!Q49)</f>
        <v>3.7831399343456536E-2</v>
      </c>
      <c r="F49" s="125">
        <f>(TB2b!S49-TB2f!G49)*TB2f!Q49</f>
        <v>5.0028734829925696E-2</v>
      </c>
      <c r="G49" s="125">
        <v>0</v>
      </c>
      <c r="H49" s="125">
        <f>compopeinc!AL41</f>
        <v>1.2977071379263697E-2</v>
      </c>
      <c r="I49" s="1178">
        <v>6.5830491379517288E-5</v>
      </c>
      <c r="J49" s="1200">
        <f t="shared" si="1"/>
        <v>4.548042240072344E-2</v>
      </c>
      <c r="K49" s="125">
        <f>TB2b!X49</f>
        <v>1.7370218393680234E-2</v>
      </c>
      <c r="L49" s="125">
        <f>TB2b!Y49</f>
        <v>2.740505920743393E-2</v>
      </c>
      <c r="M49" s="165">
        <v>7.0514479960928037E-4</v>
      </c>
      <c r="N49" s="1019"/>
      <c r="P49" s="635">
        <f t="shared" si="2"/>
        <v>0</v>
      </c>
      <c r="Q49" s="1233">
        <v>0.56941336705905243</v>
      </c>
    </row>
    <row r="50" spans="1:17">
      <c r="A50" s="126">
        <v>1953</v>
      </c>
      <c r="B50" s="117">
        <f>compopeinc!AH42</f>
        <v>0.14689772989512812</v>
      </c>
      <c r="C50" s="1208">
        <f t="shared" si="0"/>
        <v>0.10508748815115074</v>
      </c>
      <c r="D50" s="1178">
        <f>TB2b!T50+TB2b!U50</f>
        <v>9.0198634596208634E-3</v>
      </c>
      <c r="E50" s="125">
        <f>(TB2b!S50-TB2f!G50)*(1-TB2f!Q50)</f>
        <v>3.8310610906190541E-2</v>
      </c>
      <c r="F50" s="125">
        <f>(TB2b!S50-TB2f!G50)*TB2f!Q50</f>
        <v>4.6164514453109241E-2</v>
      </c>
      <c r="G50" s="125">
        <v>0</v>
      </c>
      <c r="H50" s="125">
        <f>compopeinc!AL42</f>
        <v>1.1502225454637255E-2</v>
      </c>
      <c r="I50" s="1178">
        <v>9.027387759282825E-5</v>
      </c>
      <c r="J50" s="1200">
        <f t="shared" si="1"/>
        <v>4.1810241743977433E-2</v>
      </c>
      <c r="K50" s="125">
        <f>TB2b!X50</f>
        <v>1.7208369251220896E-2</v>
      </c>
      <c r="L50" s="125">
        <f>TB2b!Y50</f>
        <v>2.3798993969127106E-2</v>
      </c>
      <c r="M50" s="165">
        <v>8.0287852362942891E-4</v>
      </c>
      <c r="N50" s="1019"/>
      <c r="P50" s="635">
        <f t="shared" si="2"/>
        <v>-5.5511151231257827E-17</v>
      </c>
      <c r="Q50" s="1233">
        <v>0.54648648648648657</v>
      </c>
    </row>
    <row r="51" spans="1:17">
      <c r="A51" s="126">
        <v>1954</v>
      </c>
      <c r="B51" s="117">
        <f>compopeinc!AH43</f>
        <v>0.14641546731391647</v>
      </c>
      <c r="C51" s="1208">
        <f t="shared" si="0"/>
        <v>0.1040424685023254</v>
      </c>
      <c r="D51" s="1178">
        <f>TB2b!T51+TB2b!U51</f>
        <v>1.0789377615864727E-2</v>
      </c>
      <c r="E51" s="125">
        <f>(TB2b!S51-TB2f!G51)*(1-TB2f!Q51)</f>
        <v>3.5251237954580926E-2</v>
      </c>
      <c r="F51" s="125">
        <f>(TB2b!S51-TB2f!G51)*TB2f!Q51</f>
        <v>4.6300904088910723E-2</v>
      </c>
      <c r="G51" s="125">
        <v>0</v>
      </c>
      <c r="H51" s="125">
        <f>compopeinc!AL43</f>
        <v>1.1578558640652534E-2</v>
      </c>
      <c r="I51" s="1178">
        <v>1.2239020231647808E-4</v>
      </c>
      <c r="J51" s="1200">
        <f t="shared" si="1"/>
        <v>4.2372998811591102E-2</v>
      </c>
      <c r="K51" s="125">
        <f>TB2b!X51</f>
        <v>1.7475977591196418E-2</v>
      </c>
      <c r="L51" s="125">
        <f>TB2b!Y51</f>
        <v>2.3887419132072114E-2</v>
      </c>
      <c r="M51" s="165">
        <v>1.0096020883225711E-3</v>
      </c>
      <c r="N51" s="1019"/>
      <c r="P51" s="635">
        <f t="shared" si="2"/>
        <v>0</v>
      </c>
      <c r="Q51" s="1233">
        <v>0.56774602026049192</v>
      </c>
    </row>
    <row r="52" spans="1:17">
      <c r="A52" s="126">
        <v>1955</v>
      </c>
      <c r="B52" s="117">
        <f>compopeinc!AH44</f>
        <v>0.15479503131521369</v>
      </c>
      <c r="C52" s="1208">
        <f t="shared" si="0"/>
        <v>0.11472187556564335</v>
      </c>
      <c r="D52" s="1178">
        <f>TB2b!T52+TB2b!U52</f>
        <v>9.2193410506587123E-3</v>
      </c>
      <c r="E52" s="125">
        <f>(TB2b!S52-TB2f!G52)*(1-TB2f!Q52)</f>
        <v>3.5683589808782529E-2</v>
      </c>
      <c r="F52" s="125">
        <f>(TB2b!S52-TB2f!G52)*TB2f!Q52</f>
        <v>5.8693352892376788E-2</v>
      </c>
      <c r="G52" s="125">
        <v>0</v>
      </c>
      <c r="H52" s="125">
        <f>compopeinc!AL44</f>
        <v>1.0984636387805126E-2</v>
      </c>
      <c r="I52" s="1178">
        <v>1.4095542602019163E-4</v>
      </c>
      <c r="J52" s="1200">
        <f t="shared" si="1"/>
        <v>4.0073155749570363E-2</v>
      </c>
      <c r="K52" s="125">
        <f>TB2b!X52</f>
        <v>1.6223902446834099E-2</v>
      </c>
      <c r="L52" s="125">
        <f>TB2b!Y52</f>
        <v>2.2793163006305024E-2</v>
      </c>
      <c r="M52" s="165">
        <v>1.0560902964312363E-3</v>
      </c>
      <c r="N52" s="1019"/>
      <c r="P52" s="635">
        <f t="shared" si="2"/>
        <v>0</v>
      </c>
      <c r="Q52" s="1233">
        <v>0.62190352020860495</v>
      </c>
    </row>
    <row r="53" spans="1:17">
      <c r="A53" s="126">
        <v>1956</v>
      </c>
      <c r="B53" s="117">
        <f>compopeinc!AH45</f>
        <v>0.14635813685198981</v>
      </c>
      <c r="C53" s="1208">
        <f t="shared" si="0"/>
        <v>0.10780740049723556</v>
      </c>
      <c r="D53" s="1178">
        <f>TB2b!T53+TB2b!U53</f>
        <v>9.9696541700216683E-3</v>
      </c>
      <c r="E53" s="125">
        <f>(TB2b!S53-TB2f!G53)*(1-TB2f!Q53)</f>
        <v>3.6543152551268429E-2</v>
      </c>
      <c r="F53" s="125">
        <f>(TB2b!S53-TB2f!G53)*TB2f!Q53</f>
        <v>5.1217346064194313E-2</v>
      </c>
      <c r="G53" s="125">
        <v>0</v>
      </c>
      <c r="H53" s="125">
        <f>compopeinc!AL45</f>
        <v>9.9193970724968071E-3</v>
      </c>
      <c r="I53" s="1178">
        <v>1.5785063925433253E-4</v>
      </c>
      <c r="J53" s="1200">
        <f t="shared" si="1"/>
        <v>3.8550736354754277E-2</v>
      </c>
      <c r="K53" s="125">
        <f>TB2b!X53</f>
        <v>1.6466344380516688E-2</v>
      </c>
      <c r="L53" s="125">
        <f>TB2b!Y53</f>
        <v>2.09488575646605E-2</v>
      </c>
      <c r="M53" s="165">
        <v>1.1355344095770896E-3</v>
      </c>
      <c r="N53" s="1019"/>
      <c r="P53" s="635">
        <f t="shared" si="2"/>
        <v>0</v>
      </c>
      <c r="Q53" s="1233">
        <v>0.58360363571555873</v>
      </c>
    </row>
    <row r="54" spans="1:17">
      <c r="A54" s="126">
        <v>1957</v>
      </c>
      <c r="B54" s="117">
        <f>compopeinc!AH46</f>
        <v>0.14330121649336838</v>
      </c>
      <c r="C54" s="1208">
        <f t="shared" si="0"/>
        <v>0.10388886196755499</v>
      </c>
      <c r="D54" s="1178">
        <f>TB2b!T54+TB2b!U54</f>
        <v>1.0086872081515E-2</v>
      </c>
      <c r="E54" s="125">
        <f>(TB2b!S54-TB2f!G54)*(1-TB2f!Q54)</f>
        <v>3.6246020941732411E-2</v>
      </c>
      <c r="F54" s="125">
        <f>(TB2b!S54-TB2f!G54)*TB2f!Q54</f>
        <v>4.7133104155000001E-2</v>
      </c>
      <c r="G54" s="125">
        <v>0</v>
      </c>
      <c r="H54" s="125">
        <f>compopeinc!AL46</f>
        <v>1.0240326918502733E-2</v>
      </c>
      <c r="I54" s="1178">
        <v>1.8253787080483843E-4</v>
      </c>
      <c r="J54" s="1200">
        <f t="shared" si="1"/>
        <v>3.9412354525813424E-2</v>
      </c>
      <c r="K54" s="125">
        <f>TB2b!X54</f>
        <v>1.6632074648285759E-2</v>
      </c>
      <c r="L54" s="125">
        <f>TB2b!Y54</f>
        <v>2.1477851905930479E-2</v>
      </c>
      <c r="M54" s="165">
        <v>1.3024279715971867E-3</v>
      </c>
      <c r="N54" s="1019"/>
      <c r="P54" s="635">
        <f t="shared" si="2"/>
        <v>0</v>
      </c>
      <c r="Q54" s="1233">
        <v>0.56528662420382159</v>
      </c>
    </row>
    <row r="55" spans="1:17">
      <c r="A55" s="126">
        <v>1958</v>
      </c>
      <c r="B55" s="117">
        <f>compopeinc!AH47</f>
        <v>0.13449912226535374</v>
      </c>
      <c r="C55" s="1208">
        <f t="shared" si="0"/>
        <v>9.5086481849929322E-2</v>
      </c>
      <c r="D55" s="1178">
        <f>TB2b!T55+TB2b!U55</f>
        <v>1.1127140519547758E-2</v>
      </c>
      <c r="E55" s="125">
        <f>(TB2b!S55-TB2f!G55)*(1-TB2f!Q55)</f>
        <v>3.5068026149066601E-2</v>
      </c>
      <c r="F55" s="125">
        <f>(TB2b!S55-TB2f!G55)*TB2f!Q55</f>
        <v>3.8656045036278792E-2</v>
      </c>
      <c r="G55" s="125">
        <v>0</v>
      </c>
      <c r="H55" s="125">
        <f>compopeinc!AL47</f>
        <v>9.9891429475629564E-3</v>
      </c>
      <c r="I55" s="1178">
        <v>2.4612719747322349E-4</v>
      </c>
      <c r="J55" s="1200">
        <f t="shared" si="1"/>
        <v>3.9412640415424402E-2</v>
      </c>
      <c r="K55" s="125">
        <f>TB2b!X55</f>
        <v>1.677160509998742E-2</v>
      </c>
      <c r="L55" s="125">
        <f>TB2b!Y55</f>
        <v>2.1085057047492944E-2</v>
      </c>
      <c r="M55" s="165">
        <v>1.5559782679440404E-3</v>
      </c>
      <c r="N55" s="1019"/>
      <c r="P55" s="635">
        <f t="shared" si="2"/>
        <v>0</v>
      </c>
      <c r="Q55" s="1233">
        <v>0.52433410709367745</v>
      </c>
    </row>
    <row r="56" spans="1:17">
      <c r="A56" s="128">
        <v>1959</v>
      </c>
      <c r="B56" s="120">
        <f>compopeinc!AH48</f>
        <v>0.14195281186241263</v>
      </c>
      <c r="C56" s="1209">
        <f t="shared" si="0"/>
        <v>0.10397731619640463</v>
      </c>
      <c r="D56" s="1195">
        <f>TB2b!T56+TB2b!U56</f>
        <v>1.0233377149940973E-2</v>
      </c>
      <c r="E56" s="127">
        <f>(TB2b!S56-TB2f!G56)*(1-TB2f!Q56)</f>
        <v>3.4467819473224241E-2</v>
      </c>
      <c r="F56" s="127">
        <f>(TB2b!S56-TB2f!G56)*TB2f!Q56</f>
        <v>4.9133453513608046E-2</v>
      </c>
      <c r="G56" s="127">
        <v>0</v>
      </c>
      <c r="H56" s="127">
        <f>compopeinc!AL48</f>
        <v>9.8760443471338378E-3</v>
      </c>
      <c r="I56" s="1195">
        <v>2.6662171249754749E-4</v>
      </c>
      <c r="J56" s="1201">
        <f t="shared" si="1"/>
        <v>3.7975495666007948E-2</v>
      </c>
      <c r="K56" s="127">
        <f>TB2b!X56</f>
        <v>1.594701281795205E-2</v>
      </c>
      <c r="L56" s="127">
        <f>TB2b!Y56</f>
        <v>2.0425841398916053E-2</v>
      </c>
      <c r="M56" s="167">
        <v>1.6026414491398424E-3</v>
      </c>
      <c r="N56" s="1019"/>
      <c r="P56" s="635">
        <f t="shared" si="2"/>
        <v>0</v>
      </c>
      <c r="Q56" s="1233">
        <v>0.5877117866536179</v>
      </c>
    </row>
    <row r="57" spans="1:17">
      <c r="A57" s="126">
        <v>1960</v>
      </c>
      <c r="B57" s="117">
        <f>compopeinc!AH49</f>
        <v>0.13525690309199714</v>
      </c>
      <c r="C57" s="1208">
        <f t="shared" si="0"/>
        <v>9.9688147550936829E-2</v>
      </c>
      <c r="D57" s="1178">
        <f>TB2b!T57+TB2b!U57</f>
        <v>1.1585667984737924E-2</v>
      </c>
      <c r="E57" s="125">
        <f>(TB2b!S57-TB2f!G57)*(1-TB2f!Q57)</f>
        <v>3.438508213218798E-2</v>
      </c>
      <c r="F57" s="125">
        <f>(TB2b!S57-TB2f!G57)*TB2f!Q57</f>
        <v>4.4676739961698617E-2</v>
      </c>
      <c r="G57" s="125">
        <v>0</v>
      </c>
      <c r="H57" s="125">
        <f>compopeinc!AL49</f>
        <v>8.7496692412247466E-3</v>
      </c>
      <c r="I57" s="1178">
        <v>2.9098823108755577E-4</v>
      </c>
      <c r="J57" s="1200">
        <f t="shared" si="1"/>
        <v>3.5568755541060287E-2</v>
      </c>
      <c r="K57" s="125">
        <f>TB2b!X57</f>
        <v>1.5843754304257822E-2</v>
      </c>
      <c r="L57" s="125">
        <f>TB2b!Y57</f>
        <v>1.7999704959264434E-2</v>
      </c>
      <c r="M57" s="165">
        <v>1.7252962775380339E-3</v>
      </c>
      <c r="N57" s="1019"/>
      <c r="P57" s="635">
        <f t="shared" si="2"/>
        <v>0</v>
      </c>
      <c r="Q57" s="1233">
        <v>0.56508614118005784</v>
      </c>
    </row>
    <row r="58" spans="1:17">
      <c r="A58" s="126">
        <v>1961</v>
      </c>
      <c r="B58" s="117">
        <f>compopeinc!AH50</f>
        <v>0.13367229906344938</v>
      </c>
      <c r="C58" s="1208">
        <f t="shared" si="0"/>
        <v>9.8083277541564956E-2</v>
      </c>
      <c r="D58" s="1178">
        <f>TB2b!T58+TB2b!U58</f>
        <v>1.1201879317354439E-2</v>
      </c>
      <c r="E58" s="125">
        <f>(TB2b!S58-TB2f!G58)*(1-TB2f!Q58)</f>
        <v>3.3660690045493075E-2</v>
      </c>
      <c r="F58" s="125">
        <f>(TB2b!S58-TB2f!G58)*TB2f!Q58</f>
        <v>4.4196384503110392E-2</v>
      </c>
      <c r="G58" s="125">
        <v>0</v>
      </c>
      <c r="H58" s="125">
        <f>compopeinc!AL50</f>
        <v>8.669125735206654E-3</v>
      </c>
      <c r="I58" s="1178">
        <v>3.5519794040038101E-4</v>
      </c>
      <c r="J58" s="1200">
        <f t="shared" si="1"/>
        <v>3.5589021521884416E-2</v>
      </c>
      <c r="K58" s="125">
        <f>TB2b!X58</f>
        <v>1.5477612004553491E-2</v>
      </c>
      <c r="L58" s="125">
        <f>TB2b!Y58</f>
        <v>1.8217970233727218E-2</v>
      </c>
      <c r="M58" s="165">
        <v>1.893439283603705E-3</v>
      </c>
      <c r="N58" s="1019"/>
      <c r="P58" s="635">
        <f t="shared" si="2"/>
        <v>0</v>
      </c>
      <c r="Q58" s="1233">
        <v>0.56766048248473711</v>
      </c>
    </row>
    <row r="59" spans="1:17">
      <c r="A59" s="118">
        <v>1962</v>
      </c>
      <c r="B59" s="117">
        <f>compopeinc!AH51</f>
        <v>0.13373741507530212</v>
      </c>
      <c r="C59" s="1208">
        <f t="shared" si="0"/>
        <v>9.8873400104720899E-2</v>
      </c>
      <c r="D59" s="1178">
        <f>TB2b!T59+TB2b!U59</f>
        <v>1.1460282020197381E-2</v>
      </c>
      <c r="E59" s="116">
        <f>(TB2b!S59-TB2f!G59)*(1-TB2f!Q59)</f>
        <v>3.0708108176562617E-2</v>
      </c>
      <c r="F59" s="116">
        <f>(TB2b!S59-TB2f!G59)*TB2f!Q59</f>
        <v>4.8355665605213989E-2</v>
      </c>
      <c r="G59" s="116">
        <v>0</v>
      </c>
      <c r="H59" s="116">
        <f>compopeinc!AL51</f>
        <v>8.0429752990361699E-3</v>
      </c>
      <c r="I59" s="1178">
        <v>3.0636900371074793E-4</v>
      </c>
      <c r="J59" s="1190">
        <f t="shared" si="1"/>
        <v>3.4864008541637508E-2</v>
      </c>
      <c r="K59" s="116">
        <f>TB2b!X59</f>
        <v>1.5290025912995137E-2</v>
      </c>
      <c r="L59" s="116">
        <f>TB2b!Y59</f>
        <v>1.8034600244093521E-2</v>
      </c>
      <c r="M59" s="145">
        <v>1.5393823845488506E-3</v>
      </c>
      <c r="N59" s="1019"/>
      <c r="P59" s="635">
        <f t="shared" si="2"/>
        <v>6.4289437176623387E-9</v>
      </c>
      <c r="Q59" s="1233">
        <v>0.61160330821900988</v>
      </c>
    </row>
    <row r="60" spans="1:17">
      <c r="A60" s="118">
        <v>1963</v>
      </c>
      <c r="B60" s="117">
        <f>compopeinc!AH52</f>
        <v>0.13555745780467987</v>
      </c>
      <c r="C60" s="1208">
        <f t="shared" si="0"/>
        <v>0.10029853281511347</v>
      </c>
      <c r="D60" s="1178">
        <f>TB2b!T60+TB2b!U60</f>
        <v>1.0564423337882841E-2</v>
      </c>
      <c r="E60" s="116">
        <f>(TB2b!S60-TB2f!G60)*(1-TB2f!Q60)</f>
        <v>3.0918667843690194E-2</v>
      </c>
      <c r="F60" s="116">
        <f>(TB2b!S60-TB2f!G60)*TB2f!Q60</f>
        <v>5.0400896909721923E-2</v>
      </c>
      <c r="G60" s="116">
        <v>0</v>
      </c>
      <c r="H60" s="116">
        <f>compopeinc!AL52</f>
        <v>7.9225830048506828E-3</v>
      </c>
      <c r="I60" s="1178">
        <v>4.9196171896782577E-4</v>
      </c>
      <c r="J60" s="1190">
        <f t="shared" si="1"/>
        <v>3.5258922785592402E-2</v>
      </c>
      <c r="K60" s="116">
        <f>TB2b!X60</f>
        <v>1.4928004774983586E-2</v>
      </c>
      <c r="L60" s="116">
        <f>TB2b!Y60</f>
        <v>1.7930567293495406E-2</v>
      </c>
      <c r="M60" s="145">
        <v>2.4003507171134124E-3</v>
      </c>
      <c r="N60" s="1019"/>
      <c r="P60" s="635">
        <f t="shared" si="2"/>
        <v>2.2039739963619631E-9</v>
      </c>
      <c r="Q60" s="1233">
        <v>0.61978808005864461</v>
      </c>
    </row>
    <row r="61" spans="1:17">
      <c r="A61" s="118">
        <v>1964</v>
      </c>
      <c r="B61" s="117">
        <f>compopeinc!AH53</f>
        <v>0.13737750053405762</v>
      </c>
      <c r="C61" s="1208">
        <f t="shared" si="0"/>
        <v>0.10177765756980178</v>
      </c>
      <c r="D61" s="1178">
        <f>TB2b!T61+TB2b!U61</f>
        <v>9.6746368838420693E-3</v>
      </c>
      <c r="E61" s="116">
        <f>(TB2b!S61-TB2f!G61)*(1-TB2f!Q61)</f>
        <v>3.2318896383063553E-2</v>
      </c>
      <c r="F61" s="116">
        <f>(TB2b!S61-TB2f!G61)*TB2f!Q61</f>
        <v>5.124839561470923E-2</v>
      </c>
      <c r="G61" s="116">
        <v>0</v>
      </c>
      <c r="H61" s="116">
        <f>compopeinc!AL53</f>
        <v>7.8034352026949659E-3</v>
      </c>
      <c r="I61" s="1178">
        <v>7.3229348549196734E-4</v>
      </c>
      <c r="J61" s="1190">
        <f t="shared" si="1"/>
        <v>3.5599844972703694E-2</v>
      </c>
      <c r="K61" s="116">
        <f>TB2b!X61</f>
        <v>1.4569251057828232E-2</v>
      </c>
      <c r="L61" s="116">
        <f>TB2b!Y61</f>
        <v>1.7828229856354575E-2</v>
      </c>
      <c r="M61" s="145">
        <v>3.2023640585208879E-3</v>
      </c>
      <c r="N61" s="1019"/>
      <c r="P61" s="635">
        <f t="shared" si="2"/>
        <v>-2.0084478594140087E-9</v>
      </c>
      <c r="Q61" s="1233">
        <v>0.61325902024053969</v>
      </c>
    </row>
    <row r="62" spans="1:17">
      <c r="A62" s="118">
        <v>1965</v>
      </c>
      <c r="B62" s="117">
        <f>compopeinc!AH54</f>
        <v>0.13579929620027542</v>
      </c>
      <c r="C62" s="1208">
        <f t="shared" si="0"/>
        <v>0.10028751330313218</v>
      </c>
      <c r="D62" s="1178">
        <f>TB2b!T62+TB2b!U62</f>
        <v>9.5143691833748378E-3</v>
      </c>
      <c r="E62" s="116">
        <f>(TB2b!S62-TB2f!G62)*(1-TB2f!Q62)</f>
        <v>2.9681898000600698E-2</v>
      </c>
      <c r="F62" s="116">
        <f>(TB2b!S62-TB2f!G62)*TB2f!Q62</f>
        <v>5.2482377457205756E-2</v>
      </c>
      <c r="G62" s="116">
        <v>0</v>
      </c>
      <c r="H62" s="116">
        <f>compopeinc!AL54</f>
        <v>7.7808054895541203E-3</v>
      </c>
      <c r="I62" s="1178">
        <v>8.2806317239676925E-4</v>
      </c>
      <c r="J62" s="1190">
        <f t="shared" si="1"/>
        <v>3.5511786640849675E-2</v>
      </c>
      <c r="K62" s="116">
        <f>TB2b!X62</f>
        <v>1.457477116133187E-2</v>
      </c>
      <c r="L62" s="116">
        <f>TB2b!Y62</f>
        <v>1.7664202019699368E-2</v>
      </c>
      <c r="M62" s="145">
        <v>3.272813459818438E-3</v>
      </c>
      <c r="N62" s="1019"/>
      <c r="P62" s="635">
        <f t="shared" si="2"/>
        <v>-3.7437064351331095E-9</v>
      </c>
      <c r="Q62" s="1233">
        <v>0.63874934896927138</v>
      </c>
    </row>
    <row r="63" spans="1:17">
      <c r="A63" s="118">
        <v>1966</v>
      </c>
      <c r="B63" s="117">
        <f>compopeinc!AH55</f>
        <v>0.13422109186649323</v>
      </c>
      <c r="C63" s="1208">
        <f t="shared" si="0"/>
        <v>9.8700908677822552E-2</v>
      </c>
      <c r="D63" s="1178">
        <f>TB2b!T63+TB2b!U63</f>
        <v>9.3547961337112073E-3</v>
      </c>
      <c r="E63" s="116">
        <f>(TB2b!S63-TB2f!G63)*(1-TB2f!Q63)</f>
        <v>2.722934228411825E-2</v>
      </c>
      <c r="F63" s="116">
        <f>(TB2b!S63-TB2f!G63)*TB2f!Q63</f>
        <v>5.3321326252278443E-2</v>
      </c>
      <c r="G63" s="1022">
        <f>G62+(G$67-G$62)/5</f>
        <v>2.1219579107976082E-4</v>
      </c>
      <c r="H63" s="116">
        <f>compopeinc!AL55</f>
        <v>7.7575334306259789E-3</v>
      </c>
      <c r="I63" s="1178">
        <v>8.2571478600891634E-4</v>
      </c>
      <c r="J63" s="1190">
        <f t="shared" si="1"/>
        <v>3.5520188655598507E-2</v>
      </c>
      <c r="K63" s="116">
        <f>TB2b!X63</f>
        <v>1.4578540814099802E-2</v>
      </c>
      <c r="L63" s="116">
        <f>TB2b!Y63</f>
        <v>1.7499729703266364E-2</v>
      </c>
      <c r="M63" s="145">
        <v>3.441918138232337E-3</v>
      </c>
      <c r="N63" s="1019"/>
      <c r="P63" s="635">
        <f t="shared" si="2"/>
        <v>-5.4669278340413463E-9</v>
      </c>
      <c r="Q63" s="1233">
        <v>0.66196007086130249</v>
      </c>
    </row>
    <row r="64" spans="1:17">
      <c r="A64" s="118">
        <v>1967</v>
      </c>
      <c r="B64" s="117">
        <f>compopeinc!AH56</f>
        <v>0.13024013489484787</v>
      </c>
      <c r="C64" s="1208">
        <f t="shared" si="0"/>
        <v>9.387402588523211E-2</v>
      </c>
      <c r="D64" s="1178">
        <f>TB2b!T64+TB2b!U64</f>
        <v>9.6528149094804779E-3</v>
      </c>
      <c r="E64" s="116">
        <f>(TB2b!S64-TB2f!G64)*(1-TB2f!Q64)</f>
        <v>2.7067976683782625E-2</v>
      </c>
      <c r="F64" s="116">
        <f>(TB2b!S64-TB2f!G64)*TB2f!Q64</f>
        <v>4.7980788740773647E-2</v>
      </c>
      <c r="G64" s="1022">
        <f>G63+(G$67-G$62)/5</f>
        <v>4.2439158215952164E-4</v>
      </c>
      <c r="H64" s="116">
        <f>compopeinc!AL56</f>
        <v>8.0340429669038937E-3</v>
      </c>
      <c r="I64" s="1178">
        <v>7.1401100213194552E-4</v>
      </c>
      <c r="J64" s="1190">
        <f t="shared" si="1"/>
        <v>3.6366107451272181E-2</v>
      </c>
      <c r="K64" s="116">
        <f>TB2b!X64</f>
        <v>1.5562941640611368E-2</v>
      </c>
      <c r="L64" s="116">
        <f>TB2b!Y64</f>
        <v>1.7882986710159036E-2</v>
      </c>
      <c r="M64" s="145">
        <v>2.9201791005017759E-3</v>
      </c>
      <c r="N64" s="1019"/>
      <c r="P64" s="635">
        <f t="shared" si="2"/>
        <v>1.5583435791777234E-9</v>
      </c>
      <c r="Q64" s="1233">
        <v>0.63932815509146446</v>
      </c>
    </row>
    <row r="65" spans="1:17">
      <c r="A65" s="118">
        <v>1968</v>
      </c>
      <c r="B65" s="117">
        <f>compopeinc!AH57</f>
        <v>0.12826205417513847</v>
      </c>
      <c r="C65" s="1208">
        <f t="shared" si="0"/>
        <v>9.1207666426160031E-2</v>
      </c>
      <c r="D65" s="1178">
        <f>TB2b!T65+TB2b!U65</f>
        <v>9.8501611845635308E-3</v>
      </c>
      <c r="E65" s="125">
        <f>(TB2b!S65-TB2f!G65)*(1-TB2f!Q65)</f>
        <v>2.8021847045498371E-2</v>
      </c>
      <c r="F65" s="125">
        <f>(TB2b!S65-TB2f!G65)*TB2f!Q65</f>
        <v>4.3795139800317726E-2</v>
      </c>
      <c r="G65" s="1203">
        <f>G64+(G$67-G$62)/5</f>
        <v>6.3658737323928245E-4</v>
      </c>
      <c r="H65" s="116">
        <f>compopeinc!AL57</f>
        <v>8.1298283495812203E-3</v>
      </c>
      <c r="I65" s="1178">
        <v>7.741026729599145E-4</v>
      </c>
      <c r="J65" s="1190">
        <f t="shared" si="1"/>
        <v>3.7054390106495312E-2</v>
      </c>
      <c r="K65" s="116">
        <f>TB2b!X65</f>
        <v>1.5904069894252588E-2</v>
      </c>
      <c r="L65" s="116">
        <f>TB2b!Y65</f>
        <v>1.806971452902181E-2</v>
      </c>
      <c r="M65" s="145">
        <v>3.0806056832209188E-3</v>
      </c>
      <c r="N65" s="1019"/>
      <c r="P65" s="635">
        <f t="shared" si="2"/>
        <v>-2.3575168692224757E-9</v>
      </c>
      <c r="Q65" s="1233">
        <v>0.60981589069368114</v>
      </c>
    </row>
    <row r="66" spans="1:17">
      <c r="A66" s="118">
        <v>1969</v>
      </c>
      <c r="B66" s="117">
        <f>compopeinc!AH58</f>
        <v>0.12078393716365099</v>
      </c>
      <c r="C66" s="1208">
        <f t="shared" si="0"/>
        <v>8.4080195614255337E-2</v>
      </c>
      <c r="D66" s="1178">
        <f>TB2b!T66+TB2b!U66</f>
        <v>1.0194711113918275E-2</v>
      </c>
      <c r="E66" s="127">
        <f>(TB2b!S66-TB2f!G66)*(1-TB2f!Q66)</f>
        <v>2.7620245344002207E-2</v>
      </c>
      <c r="F66" s="127">
        <f>(TB2b!S66-TB2f!G66)*TB2f!Q66</f>
        <v>3.6623158603726801E-2</v>
      </c>
      <c r="G66" s="1204">
        <f>G65+(G$67-G$62)/5</f>
        <v>8.4878316431904327E-4</v>
      </c>
      <c r="H66" s="116">
        <f>compopeinc!AL58</f>
        <v>8.1322870788838146E-3</v>
      </c>
      <c r="I66" s="1178">
        <v>6.6101030940519544E-4</v>
      </c>
      <c r="J66" s="1190">
        <f t="shared" si="1"/>
        <v>3.6703740796658495E-2</v>
      </c>
      <c r="K66" s="116">
        <f>TB2b!X66</f>
        <v>1.6145070644475016E-2</v>
      </c>
      <c r="L66" s="116">
        <f>TB2b!Y66</f>
        <v>1.7927499173851152E-2</v>
      </c>
      <c r="M66" s="145">
        <v>2.6311709783323248E-3</v>
      </c>
      <c r="N66" s="1019"/>
      <c r="P66" s="635">
        <f t="shared" si="2"/>
        <v>7.5273715732793178E-10</v>
      </c>
      <c r="Q66" s="1233">
        <v>0.5700687752088115</v>
      </c>
    </row>
    <row r="67" spans="1:17">
      <c r="A67" s="124">
        <v>1970</v>
      </c>
      <c r="B67" s="123">
        <f>compopeinc!AH59</f>
        <v>0.11521962587721646</v>
      </c>
      <c r="C67" s="1210">
        <f t="shared" si="0"/>
        <v>7.8653849824440583E-2</v>
      </c>
      <c r="D67" s="1196">
        <f>TB2b!T67+TB2b!U67</f>
        <v>1.1123863959199409E-2</v>
      </c>
      <c r="E67" s="125">
        <f>'TB2g(Details)'!V3*TB2b!$S67</f>
        <v>2.8207398956750188E-2</v>
      </c>
      <c r="F67" s="125">
        <f>'TB2g(Details)'!W3*TB2b!$S67</f>
        <v>2.9141194521161626E-2</v>
      </c>
      <c r="G67" s="125">
        <f>'TB2g(Details)'!U3*TB2b!$S67</f>
        <v>1.0609789553988041E-3</v>
      </c>
      <c r="H67" s="122">
        <f>compopeinc!AL59</f>
        <v>8.5164238562557143E-3</v>
      </c>
      <c r="I67" s="1196">
        <v>6.0398957567484187E-4</v>
      </c>
      <c r="J67" s="1192">
        <f t="shared" si="1"/>
        <v>3.6565775198741865E-2</v>
      </c>
      <c r="K67" s="122">
        <f>TB2b!X67</f>
        <v>1.573495206152516E-2</v>
      </c>
      <c r="L67" s="122">
        <f>TB2b!Y67</f>
        <v>1.8570170299262452E-2</v>
      </c>
      <c r="M67" s="183">
        <v>2.2606528379542487E-3</v>
      </c>
      <c r="N67" s="1019"/>
      <c r="P67" s="635">
        <f t="shared" si="2"/>
        <v>8.5403401017813962E-10</v>
      </c>
      <c r="Q67" s="1233">
        <v>0.50814139901069322</v>
      </c>
    </row>
    <row r="68" spans="1:17">
      <c r="A68" s="118">
        <v>1971</v>
      </c>
      <c r="B68" s="117">
        <f>compopeinc!AH60</f>
        <v>0.11535022297175601</v>
      </c>
      <c r="C68" s="1208">
        <f t="shared" si="0"/>
        <v>7.8549206180585071E-2</v>
      </c>
      <c r="D68" s="1178">
        <f>TB2b!T68+TB2b!U68</f>
        <v>1.0979864963138988E-2</v>
      </c>
      <c r="E68" s="125">
        <f>'TB2g(Details)'!V4*TB2b!$S68</f>
        <v>2.3857924911732283E-2</v>
      </c>
      <c r="F68" s="125">
        <f>'TB2g(Details)'!W4*TB2b!$S68</f>
        <v>3.3435314781386408E-2</v>
      </c>
      <c r="G68" s="125">
        <f>'TB2g(Details)'!U4*TB2b!$S68</f>
        <v>9.7075329679598035E-4</v>
      </c>
      <c r="H68" s="116">
        <f>compopeinc!AL60</f>
        <v>8.7218786702876524E-3</v>
      </c>
      <c r="I68" s="1178">
        <v>5.8346955724376446E-4</v>
      </c>
      <c r="J68" s="1190">
        <f t="shared" si="1"/>
        <v>3.6801014376572627E-2</v>
      </c>
      <c r="K68" s="116">
        <f>TB2b!X68</f>
        <v>1.5769277138778785E-2</v>
      </c>
      <c r="L68" s="116">
        <f>TB2b!Y68</f>
        <v>1.8988802100224078E-2</v>
      </c>
      <c r="M68" s="145">
        <v>2.0429351375697603E-3</v>
      </c>
      <c r="N68" s="1019"/>
      <c r="P68" s="635">
        <f t="shared" si="2"/>
        <v>2.4145983129608695E-9</v>
      </c>
      <c r="Q68" s="1233">
        <v>0.58358219853645699</v>
      </c>
    </row>
    <row r="69" spans="1:17">
      <c r="A69" s="118">
        <v>1972</v>
      </c>
      <c r="B69" s="117">
        <f>compopeinc!AH61</f>
        <v>0.11517966324754525</v>
      </c>
      <c r="C69" s="1208">
        <f t="shared" si="0"/>
        <v>7.7767204126926059E-2</v>
      </c>
      <c r="D69" s="1178">
        <f>TB2b!T69+TB2b!U69</f>
        <v>1.0553375048578171E-2</v>
      </c>
      <c r="E69" s="116">
        <f>'TB2g(Details)'!V5*TB2b!$S69</f>
        <v>2.1027943166854579E-2</v>
      </c>
      <c r="F69" s="116">
        <f>'TB2g(Details)'!W5*TB2b!$S69</f>
        <v>3.5868725275471268E-2</v>
      </c>
      <c r="G69" s="116">
        <f>'TB2g(Details)'!U5*TB2b!$S69</f>
        <v>9.4260675160768063E-4</v>
      </c>
      <c r="H69" s="116">
        <f>compopeinc!AL61</f>
        <v>8.7459168943212172E-3</v>
      </c>
      <c r="I69" s="1178">
        <v>6.2863699009313434E-4</v>
      </c>
      <c r="J69" s="1190">
        <f t="shared" si="1"/>
        <v>3.7412456384672763E-2</v>
      </c>
      <c r="K69" s="116">
        <f>TB2b!X69</f>
        <v>1.6035895268514705E-2</v>
      </c>
      <c r="L69" s="116">
        <f>TB2b!Y69</f>
        <v>1.9245565967749192E-2</v>
      </c>
      <c r="M69" s="145">
        <v>2.1309951484088621E-3</v>
      </c>
      <c r="N69" s="1019"/>
      <c r="P69" s="635">
        <f t="shared" si="2"/>
        <v>2.7359464277454393E-9</v>
      </c>
      <c r="Q69" s="1233">
        <v>0.63041872674548827</v>
      </c>
    </row>
    <row r="70" spans="1:17">
      <c r="A70" s="118">
        <v>1973</v>
      </c>
      <c r="B70" s="117">
        <f>compopeinc!AH62</f>
        <v>0.11331180988418055</v>
      </c>
      <c r="C70" s="1208">
        <f t="shared" si="0"/>
        <v>7.4749872411101911E-2</v>
      </c>
      <c r="D70" s="1178">
        <f>TB2b!T70+TB2b!U70</f>
        <v>1.0799882262386349E-2</v>
      </c>
      <c r="E70" s="116">
        <f>'TB2g(Details)'!V6*TB2b!$S70</f>
        <v>1.982509052168889E-2</v>
      </c>
      <c r="F70" s="116">
        <f>'TB2g(Details)'!W6*TB2b!$S70</f>
        <v>3.3117191579518E-2</v>
      </c>
      <c r="G70" s="116">
        <f>'TB2g(Details)'!U6*TB2b!$S70</f>
        <v>1.0467304780912637E-3</v>
      </c>
      <c r="H70" s="116">
        <f>compopeinc!AL62</f>
        <v>9.2454479778972982E-3</v>
      </c>
      <c r="I70" s="1178">
        <v>7.1552959152010537E-4</v>
      </c>
      <c r="J70" s="1190">
        <f t="shared" si="1"/>
        <v>3.8561936419932906E-2</v>
      </c>
      <c r="K70" s="116">
        <f>TB2b!X70</f>
        <v>1.589830325382733E-2</v>
      </c>
      <c r="L70" s="116">
        <f>TB2b!Y70</f>
        <v>2.0302216287853808E-2</v>
      </c>
      <c r="M70" s="145">
        <v>2.3614168782517689E-3</v>
      </c>
      <c r="N70" s="1019"/>
      <c r="P70" s="635">
        <f t="shared" si="2"/>
        <v>1.0531457303453173E-9</v>
      </c>
      <c r="Q70" s="1233">
        <v>0.62553388832407442</v>
      </c>
    </row>
    <row r="71" spans="1:17">
      <c r="A71" s="118">
        <v>1974</v>
      </c>
      <c r="B71" s="117">
        <f>compopeinc!AH63</f>
        <v>0.11004216164019454</v>
      </c>
      <c r="C71" s="1208">
        <f t="shared" si="0"/>
        <v>6.9831831579804673E-2</v>
      </c>
      <c r="D71" s="1178">
        <f>TB2b!T71+TB2b!U71</f>
        <v>1.1821713261308736E-2</v>
      </c>
      <c r="E71" s="116">
        <f>'TB2g(Details)'!V7*TB2b!$S71</f>
        <v>2.205917868103641E-2</v>
      </c>
      <c r="F71" s="116">
        <f>'TB2g(Details)'!W7*TB2b!$S71</f>
        <v>2.4089963435453658E-2</v>
      </c>
      <c r="G71" s="116">
        <f>'TB2g(Details)'!U7*TB2b!$S71</f>
        <v>1.4094917514840201E-3</v>
      </c>
      <c r="H71" s="116">
        <f>compopeinc!AL63</f>
        <v>9.6752652597570672E-3</v>
      </c>
      <c r="I71" s="1178">
        <v>7.7621919076478361E-4</v>
      </c>
      <c r="J71" s="1190">
        <f t="shared" si="1"/>
        <v>4.0210329587111918E-2</v>
      </c>
      <c r="K71" s="116">
        <f>TB2b!X71</f>
        <v>1.7056373268621406E-2</v>
      </c>
      <c r="L71" s="116">
        <f>TB2b!Y71</f>
        <v>2.0611914569353618E-2</v>
      </c>
      <c r="M71" s="145">
        <v>2.5420417491368941E-3</v>
      </c>
      <c r="N71" s="1019"/>
      <c r="P71" s="635">
        <f t="shared" si="2"/>
        <v>4.7327794461260453E-10</v>
      </c>
      <c r="Q71" s="1233">
        <v>0.522002410676358</v>
      </c>
    </row>
    <row r="72" spans="1:17">
      <c r="A72" s="118">
        <v>1975</v>
      </c>
      <c r="B72" s="117">
        <f>compopeinc!AH64</f>
        <v>0.10862269051290241</v>
      </c>
      <c r="C72" s="1208">
        <f t="shared" si="0"/>
        <v>6.8350866324380144E-2</v>
      </c>
      <c r="D72" s="1178">
        <f>TB2b!T72+TB2b!U72</f>
        <v>1.1586109716389702E-2</v>
      </c>
      <c r="E72" s="116">
        <f>'TB2g(Details)'!V8*TB2b!$S72</f>
        <v>1.7992055990966909E-2</v>
      </c>
      <c r="F72" s="116">
        <f>'TB2g(Details)'!W8*TB2b!$S72</f>
        <v>2.709566351610011E-2</v>
      </c>
      <c r="G72" s="116">
        <f>'TB2g(Details)'!U8*TB2b!$S72</f>
        <v>1.2127155241730522E-3</v>
      </c>
      <c r="H72" s="116">
        <f>compopeinc!AL64</f>
        <v>9.7026051593298336E-3</v>
      </c>
      <c r="I72" s="1178">
        <v>7.6171641742054047E-4</v>
      </c>
      <c r="J72" s="1190">
        <f t="shared" si="1"/>
        <v>4.0271823962442027E-2</v>
      </c>
      <c r="K72" s="116">
        <f>TB2b!X72</f>
        <v>1.7359892724556455E-2</v>
      </c>
      <c r="L72" s="116">
        <f>TB2b!Y72</f>
        <v>2.0708498610389578E-2</v>
      </c>
      <c r="M72" s="145">
        <v>2.2034326274959926E-3</v>
      </c>
      <c r="N72" s="1019"/>
      <c r="P72" s="635">
        <f t="shared" si="2"/>
        <v>2.2608023786396814E-10</v>
      </c>
      <c r="Q72" s="1233">
        <v>0.60095440204850348</v>
      </c>
    </row>
    <row r="73" spans="1:17">
      <c r="A73" s="118">
        <v>1976</v>
      </c>
      <c r="B73" s="117">
        <f>compopeinc!AH65</f>
        <v>0.10879344256574086</v>
      </c>
      <c r="C73" s="1208">
        <f t="shared" si="0"/>
        <v>6.9396742287244004E-2</v>
      </c>
      <c r="D73" s="1178">
        <f>TB2b!T73+TB2b!U73</f>
        <v>1.0633109609635543E-2</v>
      </c>
      <c r="E73" s="116">
        <f>'TB2g(Details)'!V9*TB2b!$S73</f>
        <v>1.7907696611502096E-2</v>
      </c>
      <c r="F73" s="116">
        <f>'TB2g(Details)'!W9*TB2b!$S73</f>
        <v>2.9479579652900927E-2</v>
      </c>
      <c r="G73" s="116">
        <f>'TB2g(Details)'!U9*TB2b!$S73</f>
        <v>1.1691561158945201E-3</v>
      </c>
      <c r="H73" s="116">
        <f>compopeinc!AL65</f>
        <v>9.4137778925312068E-3</v>
      </c>
      <c r="I73" s="1178">
        <v>7.9342240477970672E-4</v>
      </c>
      <c r="J73" s="1190">
        <f t="shared" si="1"/>
        <v>3.9396699755424903E-2</v>
      </c>
      <c r="K73" s="116">
        <f>TB2b!X73</f>
        <v>1.7426842828580501E-2</v>
      </c>
      <c r="L73" s="116">
        <f>TB2b!Y73</f>
        <v>1.9763783960473361E-2</v>
      </c>
      <c r="M73" s="145">
        <v>2.2060729663710443E-3</v>
      </c>
      <c r="N73" s="1019"/>
      <c r="P73" s="635">
        <f t="shared" si="2"/>
        <v>5.2307195380629778E-10</v>
      </c>
      <c r="Q73" s="1233">
        <v>0.62209905225225548</v>
      </c>
    </row>
    <row r="74" spans="1:17">
      <c r="A74" s="118">
        <v>1977</v>
      </c>
      <c r="B74" s="117">
        <f>compopeinc!AH66</f>
        <v>0.1103166615263973</v>
      </c>
      <c r="C74" s="1208">
        <f t="shared" si="0"/>
        <v>7.0621357036939628E-2</v>
      </c>
      <c r="D74" s="1178">
        <f>TB2b!T74+TB2b!U74</f>
        <v>1.0250404553724113E-2</v>
      </c>
      <c r="E74" s="116">
        <f>'TB2g(Details)'!V10*TB2b!$S74</f>
        <v>1.7580985259018092E-2</v>
      </c>
      <c r="F74" s="116">
        <f>'TB2g(Details)'!W10*TB2b!$S74</f>
        <v>3.1615888052333251E-2</v>
      </c>
      <c r="G74" s="116">
        <f>'TB2g(Details)'!U10*TB2b!$S74</f>
        <v>9.9287663510464743E-4</v>
      </c>
      <c r="H74" s="116">
        <f>compopeinc!AL66</f>
        <v>9.2364156644986258E-3</v>
      </c>
      <c r="I74" s="1178">
        <v>9.4478687226090346E-4</v>
      </c>
      <c r="J74" s="1190">
        <f t="shared" si="1"/>
        <v>3.9695303351860951E-2</v>
      </c>
      <c r="K74" s="116">
        <f>TB2b!X74</f>
        <v>1.7765503833822145E-2</v>
      </c>
      <c r="L74" s="116">
        <f>TB2b!Y74</f>
        <v>1.9398961699820461E-2</v>
      </c>
      <c r="M74" s="145">
        <v>2.5308378182183409E-3</v>
      </c>
      <c r="N74" s="1019"/>
      <c r="P74" s="635">
        <f t="shared" si="2"/>
        <v>1.1375967182147839E-9</v>
      </c>
      <c r="Q74" s="1233">
        <v>0.64264019081550905</v>
      </c>
    </row>
    <row r="75" spans="1:17">
      <c r="A75" s="118">
        <v>1978</v>
      </c>
      <c r="B75" s="117">
        <f>compopeinc!AH67</f>
        <v>0.11096352836232271</v>
      </c>
      <c r="C75" s="1208">
        <f t="shared" ref="C75:C111" si="3">D75+E75+F75+G75+H75+I75</f>
        <v>6.9434975526634773E-2</v>
      </c>
      <c r="D75" s="1178">
        <f>TB2b!T75+TB2b!U75</f>
        <v>1.0053919879600854E-2</v>
      </c>
      <c r="E75" s="116">
        <f>'TB2g(Details)'!V11*TB2b!$S75</f>
        <v>1.6677856271989953E-2</v>
      </c>
      <c r="F75" s="116">
        <f>'TB2g(Details)'!W11*TB2b!$S75</f>
        <v>3.126734156539996E-2</v>
      </c>
      <c r="G75" s="116">
        <f>'TB2g(Details)'!U11*TB2b!$S75</f>
        <v>9.6673427427473413E-4</v>
      </c>
      <c r="H75" s="116">
        <f>compopeinc!AL67</f>
        <v>9.2620105131319876E-3</v>
      </c>
      <c r="I75" s="1178">
        <v>1.2071130222372907E-3</v>
      </c>
      <c r="J75" s="1190">
        <f t="shared" ref="J75:J111" si="4">K75+L75+M75</f>
        <v>4.1528553555436096E-2</v>
      </c>
      <c r="K75" s="116">
        <f>TB2b!X75</f>
        <v>1.8735055370367744E-2</v>
      </c>
      <c r="L75" s="116">
        <f>TB2b!Y75</f>
        <v>1.9845926574250487E-2</v>
      </c>
      <c r="M75" s="145">
        <v>2.9475716108178637E-3</v>
      </c>
      <c r="N75" s="1019"/>
      <c r="P75" s="635">
        <f t="shared" ref="P75:P111" si="5">B75-C75-J75</f>
        <v>-7.1974816384656748E-10</v>
      </c>
      <c r="Q75" s="1233">
        <v>0.65214751373945157</v>
      </c>
    </row>
    <row r="76" spans="1:17">
      <c r="A76" s="121">
        <v>1979</v>
      </c>
      <c r="B76" s="120">
        <f>compopeinc!AH68</f>
        <v>0.11462893337011337</v>
      </c>
      <c r="C76" s="1209">
        <f t="shared" si="3"/>
        <v>7.0162231950189113E-2</v>
      </c>
      <c r="D76" s="1195">
        <f>TB2b!T76+TB2b!U76</f>
        <v>1.091070611001926E-2</v>
      </c>
      <c r="E76" s="119">
        <f>'TB2g(Details)'!V12*TB2b!$S76</f>
        <v>1.8255223718967085E-2</v>
      </c>
      <c r="F76" s="119">
        <f>'TB2g(Details)'!W12*TB2b!$S76</f>
        <v>2.9110358219053719E-2</v>
      </c>
      <c r="G76" s="119">
        <f>'TB2g(Details)'!U12*TB2b!$S76</f>
        <v>9.0977408521263634E-4</v>
      </c>
      <c r="H76" s="119">
        <f>compopeinc!AL68</f>
        <v>9.5980716358782959E-3</v>
      </c>
      <c r="I76" s="1195">
        <v>1.3780981810581044E-3</v>
      </c>
      <c r="J76" s="1191">
        <f t="shared" si="4"/>
        <v>4.446670452174635E-2</v>
      </c>
      <c r="K76" s="119">
        <f>TB2b!X76</f>
        <v>1.9624094238548846E-2</v>
      </c>
      <c r="L76" s="119">
        <f>TB2b!Y76</f>
        <v>2.1417598422427207E-2</v>
      </c>
      <c r="M76" s="149">
        <v>3.425011860770294E-3</v>
      </c>
      <c r="N76" s="1019"/>
      <c r="P76" s="635">
        <f t="shared" si="5"/>
        <v>-3.1018220908451966E-9</v>
      </c>
      <c r="Q76" s="1233">
        <v>0.61458884337461406</v>
      </c>
    </row>
    <row r="77" spans="1:17">
      <c r="A77" s="118">
        <v>1980</v>
      </c>
      <c r="B77" s="117">
        <f>compopeinc!AH69</f>
        <v>0.1094292551279068</v>
      </c>
      <c r="C77" s="1208">
        <f t="shared" si="3"/>
        <v>6.3186287148020021E-2</v>
      </c>
      <c r="D77" s="1178">
        <f>TB2b!T77+TB2b!U77</f>
        <v>1.2594717978152722E-2</v>
      </c>
      <c r="E77" s="116">
        <f>'TB2g(Details)'!V13*TB2b!$S77</f>
        <v>1.9796449463868181E-2</v>
      </c>
      <c r="F77" s="116">
        <f>'TB2g(Details)'!W13*TB2b!$S77</f>
        <v>1.959943648088084E-2</v>
      </c>
      <c r="G77" s="116">
        <f>'TB2g(Details)'!U13*TB2b!$S77</f>
        <v>6.5249781689345168E-4</v>
      </c>
      <c r="H77" s="116">
        <f>compopeinc!AL69</f>
        <v>9.1226989461962726E-3</v>
      </c>
      <c r="I77" s="1178">
        <v>1.4204864620285596E-3</v>
      </c>
      <c r="J77" s="1190">
        <f t="shared" si="4"/>
        <v>4.6242975307407487E-2</v>
      </c>
      <c r="K77" s="116">
        <f>TB2b!X77</f>
        <v>2.2314419223507728E-2</v>
      </c>
      <c r="L77" s="116">
        <f>TB2b!Y77</f>
        <v>2.0238618648707213E-2</v>
      </c>
      <c r="M77" s="145">
        <v>3.6899374351925464E-3</v>
      </c>
      <c r="N77" s="1019"/>
      <c r="P77" s="635">
        <f t="shared" si="5"/>
        <v>-7.3275207082557081E-9</v>
      </c>
      <c r="Q77" s="1233">
        <v>0.49749957415269652</v>
      </c>
    </row>
    <row r="78" spans="1:17">
      <c r="A78" s="118">
        <v>1981</v>
      </c>
      <c r="B78" s="117">
        <f>compopeinc!AH70</f>
        <v>0.11223937571048737</v>
      </c>
      <c r="C78" s="1208">
        <f t="shared" si="3"/>
        <v>6.5436024034065191E-2</v>
      </c>
      <c r="D78" s="1178">
        <f>TB2b!T78+TB2b!U78</f>
        <v>1.4999904480584815E-2</v>
      </c>
      <c r="E78" s="116">
        <f>'TB2g(Details)'!V14*TB2b!$S78</f>
        <v>1.9042154797424962E-2</v>
      </c>
      <c r="F78" s="116">
        <f>'TB2g(Details)'!W14*TB2b!$S78</f>
        <v>1.9983121090972049E-2</v>
      </c>
      <c r="G78" s="116">
        <f>'TB2g(Details)'!U14*TB2b!$S78</f>
        <v>5.3423483532864281E-4</v>
      </c>
      <c r="H78" s="116">
        <f>compopeinc!AL70</f>
        <v>9.2284107269807701E-3</v>
      </c>
      <c r="I78" s="1178">
        <v>1.6481981027739647E-3</v>
      </c>
      <c r="J78" s="1190">
        <f t="shared" si="4"/>
        <v>4.6803342509484848E-2</v>
      </c>
      <c r="K78" s="116">
        <f>TB2b!X78</f>
        <v>2.231145716278251E-2</v>
      </c>
      <c r="L78" s="116">
        <f>TB2b!Y78</f>
        <v>2.0561927101390057E-2</v>
      </c>
      <c r="M78" s="145">
        <v>3.9299582453122843E-3</v>
      </c>
      <c r="N78" s="1019"/>
      <c r="P78" s="635">
        <f t="shared" si="5"/>
        <v>9.1669373272762478E-9</v>
      </c>
      <c r="Q78" s="1233">
        <v>0.51205585703273482</v>
      </c>
    </row>
    <row r="79" spans="1:17">
      <c r="A79" s="118">
        <v>1982</v>
      </c>
      <c r="B79" s="117">
        <f>compopeinc!AH71</f>
        <v>0.11346425116062164</v>
      </c>
      <c r="C79" s="1208">
        <f t="shared" si="3"/>
        <v>6.3535402478274897E-2</v>
      </c>
      <c r="D79" s="1178">
        <f>TB2b!T79+TB2b!U79</f>
        <v>1.7105543416228386E-2</v>
      </c>
      <c r="E79" s="116">
        <f>'TB2g(Details)'!V15*TB2b!$S79</f>
        <v>1.7502408148025315E-2</v>
      </c>
      <c r="F79" s="116">
        <f>'TB2g(Details)'!W15*TB2b!$S79</f>
        <v>1.6750068933834721E-2</v>
      </c>
      <c r="G79" s="116">
        <f>'TB2g(Details)'!U15*TB2b!$S79</f>
        <v>6.9897873949489734E-4</v>
      </c>
      <c r="H79" s="116">
        <f>compopeinc!AL71</f>
        <v>9.2519087953740597E-3</v>
      </c>
      <c r="I79" s="1178">
        <v>2.226494445317511E-3</v>
      </c>
      <c r="J79" s="1190">
        <f t="shared" si="4"/>
        <v>4.9928845217777566E-2</v>
      </c>
      <c r="K79" s="116">
        <f>TB2b!X79</f>
        <v>2.4122967555345841E-2</v>
      </c>
      <c r="L79" s="116">
        <f>TB2b!Y79</f>
        <v>2.0488101981473768E-2</v>
      </c>
      <c r="M79" s="145">
        <v>5.3177756809579587E-3</v>
      </c>
      <c r="N79" s="1019"/>
      <c r="P79" s="635">
        <f t="shared" si="5"/>
        <v>3.4645691801560297E-9</v>
      </c>
      <c r="Q79" s="1233">
        <v>0.48901774005435311</v>
      </c>
    </row>
    <row r="80" spans="1:17">
      <c r="A80" s="118">
        <v>1983</v>
      </c>
      <c r="B80" s="117">
        <f>compopeinc!AH72</f>
        <v>0.11608231067657471</v>
      </c>
      <c r="C80" s="1208">
        <f t="shared" si="3"/>
        <v>6.462508225883766E-2</v>
      </c>
      <c r="D80" s="1178">
        <f>TB2b!T80+TB2b!U80</f>
        <v>1.5790654346023576E-2</v>
      </c>
      <c r="E80" s="116">
        <f>'TB2g(Details)'!V16*TB2b!$S80</f>
        <v>1.5919413144025809E-2</v>
      </c>
      <c r="F80" s="116">
        <f>'TB2g(Details)'!W16*TB2b!$S80</f>
        <v>2.0009712211632637E-2</v>
      </c>
      <c r="G80" s="116">
        <f>'TB2g(Details)'!U16*TB2b!$S80</f>
        <v>1.3071956188301498E-3</v>
      </c>
      <c r="H80" s="116">
        <f>compopeinc!AL72</f>
        <v>8.6535177189623579E-3</v>
      </c>
      <c r="I80" s="1178">
        <v>2.9445892193631163E-3</v>
      </c>
      <c r="J80" s="1190">
        <f t="shared" si="4"/>
        <v>5.1457225357044785E-2</v>
      </c>
      <c r="K80" s="116">
        <f>TB2b!X80</f>
        <v>2.5595865058133771E-2</v>
      </c>
      <c r="L80" s="116">
        <f>TB2b!Y80</f>
        <v>1.9566270983912025E-2</v>
      </c>
      <c r="M80" s="145">
        <v>6.2950893149989915E-3</v>
      </c>
      <c r="N80" s="1019"/>
      <c r="P80" s="635">
        <f t="shared" si="5"/>
        <v>3.060692262135678E-9</v>
      </c>
      <c r="Q80" s="1233">
        <v>0.55692177345144667</v>
      </c>
    </row>
    <row r="81" spans="1:17">
      <c r="A81" s="118">
        <v>1984</v>
      </c>
      <c r="B81" s="117">
        <f>compopeinc!AH73</f>
        <v>0.1260451078414917</v>
      </c>
      <c r="C81" s="1208">
        <f t="shared" si="3"/>
        <v>6.9560854125046617E-2</v>
      </c>
      <c r="D81" s="1178">
        <f>TB2b!T81+TB2b!U81</f>
        <v>1.6962650343388001E-2</v>
      </c>
      <c r="E81" s="116">
        <f>'TB2g(Details)'!V17*TB2b!$S81</f>
        <v>1.4307138813327952E-2</v>
      </c>
      <c r="F81" s="116">
        <f>'TB2g(Details)'!W17*TB2b!$S81</f>
        <v>2.197569233809531E-2</v>
      </c>
      <c r="G81" s="116">
        <f>'TB2g(Details)'!U17*TB2b!$S81</f>
        <v>2.228615497389157E-3</v>
      </c>
      <c r="H81" s="116">
        <f>compopeinc!AL73</f>
        <v>9.8295115832349959E-3</v>
      </c>
      <c r="I81" s="1178">
        <v>4.2572455496112131E-3</v>
      </c>
      <c r="J81" s="1190">
        <f t="shared" si="4"/>
        <v>5.6484253377967877E-2</v>
      </c>
      <c r="K81" s="116">
        <f>TB2b!X81</f>
        <v>2.5647383155512286E-2</v>
      </c>
      <c r="L81" s="116">
        <f>TB2b!Y81</f>
        <v>2.2567753316838881E-2</v>
      </c>
      <c r="M81" s="145">
        <v>8.2691169056167118E-3</v>
      </c>
      <c r="N81" s="1019"/>
      <c r="P81" s="635">
        <f t="shared" si="5"/>
        <v>3.3847720459778685E-10</v>
      </c>
      <c r="Q81" s="1233">
        <v>0.60567744138768154</v>
      </c>
    </row>
    <row r="82" spans="1:17">
      <c r="A82" s="118">
        <v>1985</v>
      </c>
      <c r="B82" s="117">
        <f>compopeinc!AH74</f>
        <v>0.12544624507427216</v>
      </c>
      <c r="C82" s="1208">
        <f t="shared" si="3"/>
        <v>6.76998570562619E-2</v>
      </c>
      <c r="D82" s="1178">
        <f>TB2b!T82+TB2b!U82</f>
        <v>1.8760816933619955E-2</v>
      </c>
      <c r="E82" s="116">
        <f>'TB2g(Details)'!V18*TB2b!$S82</f>
        <v>1.2887727502035724E-2</v>
      </c>
      <c r="F82" s="116">
        <f>'TB2g(Details)'!W18*TB2b!$S82</f>
        <v>1.9377013132296249E-2</v>
      </c>
      <c r="G82" s="116">
        <f>'TB2g(Details)'!U18*TB2b!$S82</f>
        <v>2.1177776461127401E-3</v>
      </c>
      <c r="H82" s="116">
        <f>compopeinc!AL74</f>
        <v>9.8522263854673355E-3</v>
      </c>
      <c r="I82" s="1178">
        <v>4.7042954567298968E-3</v>
      </c>
      <c r="J82" s="1190">
        <f t="shared" si="4"/>
        <v>5.7746388314528656E-2</v>
      </c>
      <c r="K82" s="116">
        <f>TB2b!X82</f>
        <v>2.6416913768557131E-2</v>
      </c>
      <c r="L82" s="116">
        <f>TB2b!Y82</f>
        <v>2.2848637751902705E-2</v>
      </c>
      <c r="M82" s="145">
        <v>8.4808367940688249E-3</v>
      </c>
      <c r="N82" s="1019"/>
      <c r="P82" s="635">
        <f t="shared" si="5"/>
        <v>-2.9651840011135633E-10</v>
      </c>
      <c r="Q82" s="1233">
        <v>0.60056311476056723</v>
      </c>
    </row>
    <row r="83" spans="1:17">
      <c r="A83" s="118">
        <v>1986</v>
      </c>
      <c r="B83" s="117">
        <f>compopeinc!AH75</f>
        <v>0.12223199754953384</v>
      </c>
      <c r="C83" s="1208">
        <f t="shared" si="3"/>
        <v>6.2239804440113747E-2</v>
      </c>
      <c r="D83" s="1178">
        <f>TB2b!T83+TB2b!U83</f>
        <v>1.8019664919813477E-2</v>
      </c>
      <c r="E83" s="116">
        <f>'TB2g(Details)'!V19*TB2b!$S83</f>
        <v>1.3627810743215434E-2</v>
      </c>
      <c r="F83" s="116">
        <f>'TB2g(Details)'!W19*TB2b!$S83</f>
        <v>1.3211197699140243E-2</v>
      </c>
      <c r="G83" s="116">
        <f>'TB2g(Details)'!U19*TB2b!$S83</f>
        <v>2.4309592493265966E-3</v>
      </c>
      <c r="H83" s="116">
        <f>compopeinc!AL75</f>
        <v>9.4130547960157209E-3</v>
      </c>
      <c r="I83" s="1178">
        <v>5.5371170326022727E-3</v>
      </c>
      <c r="J83" s="1190">
        <f t="shared" si="4"/>
        <v>5.9992194525636817E-2</v>
      </c>
      <c r="K83" s="116">
        <f>TB2b!X83</f>
        <v>2.8073068657448672E-2</v>
      </c>
      <c r="L83" s="116">
        <f>TB2b!Y83</f>
        <v>2.1918746027514199E-2</v>
      </c>
      <c r="M83" s="145">
        <v>1.0000379840673942E-2</v>
      </c>
      <c r="N83" s="1019"/>
      <c r="P83" s="635">
        <f t="shared" si="5"/>
        <v>-1.4162167202846909E-9</v>
      </c>
      <c r="Q83" s="1233">
        <v>0.49223866550491263</v>
      </c>
    </row>
    <row r="84" spans="1:17">
      <c r="A84" s="118">
        <v>1987</v>
      </c>
      <c r="B84" s="117">
        <f>compopeinc!AH76</f>
        <v>0.13244308531284332</v>
      </c>
      <c r="C84" s="1208">
        <f t="shared" si="3"/>
        <v>6.6710290108862091E-2</v>
      </c>
      <c r="D84" s="1178">
        <f>TB2b!T84+TB2b!U84</f>
        <v>2.1967528202977989E-2</v>
      </c>
      <c r="E84" s="116">
        <f>'TB2g(Details)'!V20*TB2b!$S84</f>
        <v>1.1508008204317787E-2</v>
      </c>
      <c r="F84" s="116">
        <f>'TB2g(Details)'!W20*TB2b!$S84</f>
        <v>1.2918192200383039E-2</v>
      </c>
      <c r="G84" s="116">
        <f>'TB2g(Details)'!U20*TB2b!$S84</f>
        <v>4.2511143760652478E-3</v>
      </c>
      <c r="H84" s="116">
        <f>compopeinc!AL76</f>
        <v>9.2232223620576214E-3</v>
      </c>
      <c r="I84" s="1178">
        <v>6.8422247630604022E-3</v>
      </c>
      <c r="J84" s="1190">
        <f t="shared" si="4"/>
        <v>6.5732798442403165E-2</v>
      </c>
      <c r="K84" s="116">
        <f>TB2b!X84</f>
        <v>3.2754399610717952E-2</v>
      </c>
      <c r="L84" s="116">
        <f>TB2b!Y84</f>
        <v>2.1494107358325031E-2</v>
      </c>
      <c r="M84" s="145">
        <v>1.1484291473360178E-2</v>
      </c>
      <c r="N84" s="1019"/>
      <c r="P84" s="635">
        <f t="shared" si="5"/>
        <v>-3.2384219333936315E-9</v>
      </c>
      <c r="Q84" s="1233">
        <v>0.52886621686346813</v>
      </c>
    </row>
    <row r="85" spans="1:17">
      <c r="A85" s="118">
        <v>1988</v>
      </c>
      <c r="B85" s="117">
        <f>compopeinc!AH77</f>
        <v>0.14916391670703888</v>
      </c>
      <c r="C85" s="1208">
        <f t="shared" si="3"/>
        <v>7.4342127944339725E-2</v>
      </c>
      <c r="D85" s="1178">
        <f>TB2b!T85+TB2b!U85</f>
        <v>2.2052446295842514E-2</v>
      </c>
      <c r="E85" s="116">
        <f>'TB2g(Details)'!V21*TB2b!$S85</f>
        <v>1.2868801326155499E-2</v>
      </c>
      <c r="F85" s="116">
        <f>'TB2g(Details)'!W21*TB2b!$S85</f>
        <v>1.5982804208493229E-2</v>
      </c>
      <c r="G85" s="116">
        <f>'TB2g(Details)'!U21*TB2b!$S85</f>
        <v>6.7518038390527403E-3</v>
      </c>
      <c r="H85" s="116">
        <f>compopeinc!AL77</f>
        <v>1.0204913159293172E-2</v>
      </c>
      <c r="I85" s="1178">
        <v>6.4813591155025658E-3</v>
      </c>
      <c r="J85" s="1190">
        <f t="shared" si="4"/>
        <v>7.4821790601198215E-2</v>
      </c>
      <c r="K85" s="116">
        <f>TB2b!X85</f>
        <v>4.0291166034462783E-2</v>
      </c>
      <c r="L85" s="116">
        <f>TB2b!Y85</f>
        <v>2.3795892486297383E-2</v>
      </c>
      <c r="M85" s="145">
        <v>1.0734732080438059E-2</v>
      </c>
      <c r="N85" s="1019"/>
      <c r="P85" s="635">
        <f t="shared" si="5"/>
        <v>-1.8384990613240504E-9</v>
      </c>
      <c r="Q85" s="1233">
        <v>0.5539658508535692</v>
      </c>
    </row>
    <row r="86" spans="1:17">
      <c r="A86" s="118">
        <v>1989</v>
      </c>
      <c r="B86" s="117">
        <f>compopeinc!AH78</f>
        <v>0.14446380734443665</v>
      </c>
      <c r="C86" s="1208">
        <f t="shared" si="3"/>
        <v>7.2996607886511897E-2</v>
      </c>
      <c r="D86" s="1178">
        <f>TB2b!T86+TB2b!U86</f>
        <v>2.4056976266302037E-2</v>
      </c>
      <c r="E86" s="116">
        <f>'TB2g(Details)'!V22*TB2b!$S86</f>
        <v>1.4094318829915948E-2</v>
      </c>
      <c r="F86" s="116">
        <f>'TB2g(Details)'!W22*TB2b!$S86</f>
        <v>1.0824173952088017E-2</v>
      </c>
      <c r="G86" s="116">
        <f>'TB2g(Details)'!U22*TB2b!$S86</f>
        <v>6.3942986331351186E-3</v>
      </c>
      <c r="H86" s="116">
        <f>compopeinc!AL78</f>
        <v>1.0344323069401223E-2</v>
      </c>
      <c r="I86" s="1178">
        <v>7.2825171356695447E-3</v>
      </c>
      <c r="J86" s="1190">
        <f t="shared" si="4"/>
        <v>7.146721338462321E-2</v>
      </c>
      <c r="K86" s="116">
        <f>TB2b!X86</f>
        <v>3.5672769068405441E-2</v>
      </c>
      <c r="L86" s="116">
        <f>TB2b!Y86</f>
        <v>2.3883083125231273E-2</v>
      </c>
      <c r="M86" s="145">
        <v>1.1911361190986494E-2</v>
      </c>
      <c r="N86" s="1019"/>
      <c r="P86" s="635">
        <f t="shared" si="5"/>
        <v>-1.3926698461119713E-8</v>
      </c>
      <c r="Q86" s="1233">
        <v>0.43438317264137233</v>
      </c>
    </row>
    <row r="87" spans="1:17">
      <c r="A87" s="124">
        <v>1990</v>
      </c>
      <c r="B87" s="123">
        <f>compopeinc!AH79</f>
        <v>0.14485588669776917</v>
      </c>
      <c r="C87" s="1210">
        <f t="shared" si="3"/>
        <v>7.0837742376680543E-2</v>
      </c>
      <c r="D87" s="1196">
        <f>TB2b!T87+TB2b!U87</f>
        <v>2.2896062373876567E-2</v>
      </c>
      <c r="E87" s="122">
        <f>'TB2g(Details)'!V23*TB2b!$S87</f>
        <v>1.4326252347979346E-2</v>
      </c>
      <c r="F87" s="122">
        <f>'TB2g(Details)'!W23*TB2b!$S87</f>
        <v>9.5529611114114274E-3</v>
      </c>
      <c r="G87" s="122">
        <f>'TB2g(Details)'!U23*TB2b!$S87</f>
        <v>6.2919278336077775E-3</v>
      </c>
      <c r="H87" s="122">
        <f>compopeinc!AL79</f>
        <v>1.0420834376775351E-2</v>
      </c>
      <c r="I87" s="1196">
        <v>7.3497043330300804E-3</v>
      </c>
      <c r="J87" s="1192">
        <f t="shared" si="4"/>
        <v>7.4018142481909757E-2</v>
      </c>
      <c r="K87" s="122">
        <f>TB2b!X87</f>
        <v>3.8574629309869705E-2</v>
      </c>
      <c r="L87" s="122">
        <f>TB2b!Y87</f>
        <v>2.3540485617051767E-2</v>
      </c>
      <c r="M87" s="183">
        <v>1.1903027554988288E-2</v>
      </c>
      <c r="N87" s="1019"/>
      <c r="P87" s="635">
        <f t="shared" si="5"/>
        <v>1.8391788647598162E-9</v>
      </c>
      <c r="Q87" s="1233">
        <v>0.40005342419076273</v>
      </c>
    </row>
    <row r="88" spans="1:17">
      <c r="A88" s="118">
        <v>1991</v>
      </c>
      <c r="B88" s="117">
        <f>compopeinc!AH80</f>
        <v>0.13819843530654907</v>
      </c>
      <c r="C88" s="1208">
        <f t="shared" si="3"/>
        <v>6.9549367685198676E-2</v>
      </c>
      <c r="D88" s="1178">
        <f>TB2b!T88+TB2b!U88</f>
        <v>2.213185743864602E-2</v>
      </c>
      <c r="E88" s="116">
        <f>'TB2g(Details)'!V24*TB2b!$S88</f>
        <v>1.3866823170314084E-2</v>
      </c>
      <c r="F88" s="116">
        <f>'TB2g(Details)'!W24*TB2b!$S88</f>
        <v>1.1245248541283172E-2</v>
      </c>
      <c r="G88" s="116">
        <f>'TB2g(Details)'!U24*TB2b!$S88</f>
        <v>5.669649940040016E-3</v>
      </c>
      <c r="H88" s="116">
        <f>compopeinc!AL80</f>
        <v>9.6496899459722948E-3</v>
      </c>
      <c r="I88" s="1178">
        <v>6.9860986489430872E-3</v>
      </c>
      <c r="J88" s="1190">
        <f t="shared" si="4"/>
        <v>6.8649056971804664E-2</v>
      </c>
      <c r="K88" s="116">
        <f>TB2b!X88</f>
        <v>3.5822066055671682E-2</v>
      </c>
      <c r="L88" s="116">
        <f>TB2b!Y88</f>
        <v>2.1632327106809967E-2</v>
      </c>
      <c r="M88" s="145">
        <v>1.1194663809323024E-2</v>
      </c>
      <c r="N88" s="1019"/>
      <c r="P88" s="635">
        <f t="shared" si="5"/>
        <v>1.0649545731378218E-8</v>
      </c>
      <c r="Q88" s="1233">
        <v>0.44780250193734084</v>
      </c>
    </row>
    <row r="89" spans="1:17">
      <c r="A89" s="118">
        <v>1992</v>
      </c>
      <c r="B89" s="117">
        <f>compopeinc!AH81</f>
        <v>0.14945189654827118</v>
      </c>
      <c r="C89" s="1208">
        <f t="shared" si="3"/>
        <v>7.2212355571994111E-2</v>
      </c>
      <c r="D89" s="1178">
        <f>TB2b!T89+TB2b!U89</f>
        <v>2.0668820797640368E-2</v>
      </c>
      <c r="E89" s="116">
        <f>'TB2g(Details)'!V25*TB2b!$S89</f>
        <v>1.4604167593694598E-2</v>
      </c>
      <c r="F89" s="116">
        <f>'TB2g(Details)'!W25*TB2b!$S89</f>
        <v>1.2397965484758076E-2</v>
      </c>
      <c r="G89" s="116">
        <f>'TB2g(Details)'!U25*TB2b!$S89</f>
        <v>6.7035874790720333E-3</v>
      </c>
      <c r="H89" s="116">
        <f>compopeinc!AL81</f>
        <v>1.0186951431345693E-2</v>
      </c>
      <c r="I89" s="1178">
        <v>7.6508627854833412E-3</v>
      </c>
      <c r="J89" s="1190">
        <f t="shared" si="4"/>
        <v>7.7239541578554199E-2</v>
      </c>
      <c r="K89" s="116">
        <f>TB2b!X89</f>
        <v>4.1997788718325289E-2</v>
      </c>
      <c r="L89" s="116">
        <f>TB2b!Y89</f>
        <v>2.2888246251375772E-2</v>
      </c>
      <c r="M89" s="145">
        <v>1.2353506608853138E-2</v>
      </c>
      <c r="N89" s="1019"/>
      <c r="P89" s="635">
        <f t="shared" si="5"/>
        <v>-6.022771309455166E-10</v>
      </c>
      <c r="Q89" s="1233">
        <v>0.45914763284577237</v>
      </c>
    </row>
    <row r="90" spans="1:17">
      <c r="A90" s="118">
        <v>1993</v>
      </c>
      <c r="B90" s="117">
        <f>compopeinc!AH82</f>
        <v>0.14580124616622925</v>
      </c>
      <c r="C90" s="1208">
        <f t="shared" si="3"/>
        <v>7.2724612620080689E-2</v>
      </c>
      <c r="D90" s="1178">
        <f>TB2b!T90+TB2b!U90</f>
        <v>2.0386935704839008E-2</v>
      </c>
      <c r="E90" s="116">
        <f>'TB2g(Details)'!V26*TB2b!$S90</f>
        <v>1.4562673263730683E-2</v>
      </c>
      <c r="F90" s="116">
        <f>'TB2g(Details)'!W26*TB2b!$S90</f>
        <v>1.261713566555629E-2</v>
      </c>
      <c r="G90" s="116">
        <f>'TB2g(Details)'!U26*TB2b!$S90</f>
        <v>7.574079799925441E-3</v>
      </c>
      <c r="H90" s="116">
        <f>compopeinc!AL82</f>
        <v>9.9920725009414423E-3</v>
      </c>
      <c r="I90" s="1178">
        <v>7.5917156850878222E-3</v>
      </c>
      <c r="J90" s="1190">
        <f t="shared" si="4"/>
        <v>7.3076636779168383E-2</v>
      </c>
      <c r="K90" s="116">
        <f>TB2b!X90</f>
        <v>3.836900851406206E-2</v>
      </c>
      <c r="L90" s="116">
        <f>TB2b!Y90</f>
        <v>2.2567857203875195E-2</v>
      </c>
      <c r="M90" s="145">
        <v>1.2139771061231121E-2</v>
      </c>
      <c r="N90" s="1019"/>
      <c r="P90" s="635">
        <f t="shared" si="5"/>
        <v>-3.2330198240781982E-9</v>
      </c>
      <c r="Q90" s="1233">
        <v>0.46420987352714566</v>
      </c>
    </row>
    <row r="91" spans="1:17">
      <c r="A91" s="118">
        <v>1994</v>
      </c>
      <c r="B91" s="117">
        <f>compopeinc!AH83</f>
        <v>0.14607396721839905</v>
      </c>
      <c r="C91" s="1208">
        <f t="shared" si="3"/>
        <v>7.613620799912825E-2</v>
      </c>
      <c r="D91" s="1178">
        <f>TB2b!T91+TB2b!U91</f>
        <v>1.9763011508293359E-2</v>
      </c>
      <c r="E91" s="116">
        <f>'TB2g(Details)'!V27*TB2b!$S91</f>
        <v>1.4386892543024554E-2</v>
      </c>
      <c r="F91" s="116">
        <f>'TB2g(Details)'!W27*TB2b!$S91</f>
        <v>1.4893938036540854E-2</v>
      </c>
      <c r="G91" s="116">
        <f>'TB2g(Details)'!U27*TB2b!$S91</f>
        <v>9.5855245940297575E-3</v>
      </c>
      <c r="H91" s="116">
        <f>compopeinc!AL83</f>
        <v>9.9097847107566233E-3</v>
      </c>
      <c r="I91" s="1178">
        <v>7.5970566064830873E-3</v>
      </c>
      <c r="J91" s="1190">
        <f t="shared" si="4"/>
        <v>6.99377638094274E-2</v>
      </c>
      <c r="K91" s="116">
        <f>TB2b!X91</f>
        <v>3.6308086449747076E-2</v>
      </c>
      <c r="L91" s="116">
        <f>TB2b!Y91</f>
        <v>2.2216180783775314E-2</v>
      </c>
      <c r="M91" s="145">
        <v>1.1413496575905012E-2</v>
      </c>
      <c r="N91" s="1019"/>
      <c r="P91" s="635">
        <f t="shared" si="5"/>
        <v>-4.5901566020356555E-9</v>
      </c>
      <c r="Q91" s="1233">
        <v>0.50865831814672213</v>
      </c>
    </row>
    <row r="92" spans="1:17">
      <c r="A92" s="118">
        <v>1995</v>
      </c>
      <c r="B92" s="117">
        <f>compopeinc!AH84</f>
        <v>0.15160277485847473</v>
      </c>
      <c r="C92" s="1208">
        <f t="shared" si="3"/>
        <v>7.8782071113244811E-2</v>
      </c>
      <c r="D92" s="1178">
        <f>TB2b!T92+TB2b!U92</f>
        <v>1.9648190461606523E-2</v>
      </c>
      <c r="E92" s="116">
        <f>'TB2g(Details)'!V28*TB2b!$S92</f>
        <v>1.424091358337496E-2</v>
      </c>
      <c r="F92" s="116">
        <f>'TB2g(Details)'!W28*TB2b!$S92</f>
        <v>1.6206824286596245E-2</v>
      </c>
      <c r="G92" s="116">
        <f>'TB2g(Details)'!U28*TB2b!$S92</f>
        <v>1.0433226397905287E-2</v>
      </c>
      <c r="H92" s="116">
        <f>compopeinc!AL84</f>
        <v>9.7002906765442584E-3</v>
      </c>
      <c r="I92" s="1178">
        <v>8.5526257072175375E-3</v>
      </c>
      <c r="J92" s="1190">
        <f t="shared" si="4"/>
        <v>7.2820706600813329E-2</v>
      </c>
      <c r="K92" s="116">
        <f>TB2b!X92</f>
        <v>3.9279005585108967E-2</v>
      </c>
      <c r="L92" s="116">
        <f>TB2b!Y92</f>
        <v>2.1735838062648564E-2</v>
      </c>
      <c r="M92" s="145">
        <v>1.1805862953055796E-2</v>
      </c>
      <c r="N92" s="1019"/>
      <c r="P92" s="635">
        <f t="shared" si="5"/>
        <v>-2.8555834086230192E-9</v>
      </c>
      <c r="Q92" s="1233">
        <v>0.53228336225858242</v>
      </c>
    </row>
    <row r="93" spans="1:17">
      <c r="A93" s="118">
        <v>1996</v>
      </c>
      <c r="B93" s="117">
        <f>compopeinc!AH85</f>
        <v>0.15900936722755432</v>
      </c>
      <c r="C93" s="1208">
        <f t="shared" si="3"/>
        <v>8.1981089756453199E-2</v>
      </c>
      <c r="D93" s="1178">
        <f>TB2b!T93+TB2b!U93</f>
        <v>1.830911688305515E-2</v>
      </c>
      <c r="E93" s="116">
        <f>'TB2g(Details)'!V29*TB2b!$S93</f>
        <v>1.4685496550754185E-2</v>
      </c>
      <c r="F93" s="116">
        <f>'TB2g(Details)'!W29*TB2b!$S93</f>
        <v>1.690790630164915E-2</v>
      </c>
      <c r="G93" s="116">
        <f>'TB2g(Details)'!U29*TB2b!$S93</f>
        <v>1.2244510702631235E-2</v>
      </c>
      <c r="H93" s="116">
        <f>compopeinc!AL85</f>
        <v>1.0785155870112941E-2</v>
      </c>
      <c r="I93" s="1178">
        <v>9.0489034482505327E-3</v>
      </c>
      <c r="J93" s="1190">
        <f t="shared" si="4"/>
        <v>7.702827352873555E-2</v>
      </c>
      <c r="K93" s="116">
        <f>TB2b!X93</f>
        <v>4.1043057267494396E-2</v>
      </c>
      <c r="L93" s="116">
        <f>TB2b!Y93</f>
        <v>2.4251203645770429E-2</v>
      </c>
      <c r="M93" s="145">
        <v>1.1734012615470737E-2</v>
      </c>
      <c r="N93" s="1019"/>
      <c r="P93" s="635">
        <f t="shared" si="5"/>
        <v>3.9423655728842988E-9</v>
      </c>
      <c r="Q93" s="1233">
        <v>0.53517205413543956</v>
      </c>
    </row>
    <row r="94" spans="1:17">
      <c r="A94" s="118">
        <v>1997</v>
      </c>
      <c r="B94" s="117">
        <f>compopeinc!AH86</f>
        <v>0.16530399024486542</v>
      </c>
      <c r="C94" s="1208">
        <f t="shared" si="3"/>
        <v>8.3034258749537904E-2</v>
      </c>
      <c r="D94" s="1178">
        <f>TB2b!T94+TB2b!U94</f>
        <v>1.8427625065177592E-2</v>
      </c>
      <c r="E94" s="116">
        <f>'TB2g(Details)'!V30*TB2b!$S94</f>
        <v>1.4023265126393212E-2</v>
      </c>
      <c r="F94" s="116">
        <f>'TB2g(Details)'!W30*TB2b!$S94</f>
        <v>1.6503834595325357E-2</v>
      </c>
      <c r="G94" s="116">
        <f>'TB2g(Details)'!U30*TB2b!$S94</f>
        <v>1.2849280611815329E-2</v>
      </c>
      <c r="H94" s="116">
        <f>compopeinc!AL86</f>
        <v>1.1039333145475616E-2</v>
      </c>
      <c r="I94" s="1178">
        <v>1.0190920205350801E-2</v>
      </c>
      <c r="J94" s="1190">
        <f t="shared" si="4"/>
        <v>8.2269740367665684E-2</v>
      </c>
      <c r="K94" s="116">
        <f>TB2b!X94</f>
        <v>4.4699896027593236E-2</v>
      </c>
      <c r="L94" s="116">
        <f>TB2b!Y94</f>
        <v>2.4865284916397355E-2</v>
      </c>
      <c r="M94" s="145">
        <v>1.2704559423675101E-2</v>
      </c>
      <c r="N94" s="1019"/>
      <c r="P94" s="635">
        <f t="shared" si="5"/>
        <v>-8.872338169707561E-9</v>
      </c>
      <c r="Q94" s="1233">
        <v>0.54062897378959551</v>
      </c>
    </row>
    <row r="95" spans="1:17">
      <c r="A95" s="118">
        <v>1998</v>
      </c>
      <c r="B95" s="117">
        <f>compopeinc!AH87</f>
        <v>0.16775745153427124</v>
      </c>
      <c r="C95" s="1208">
        <f t="shared" si="3"/>
        <v>7.9929776220395571E-2</v>
      </c>
      <c r="D95" s="1178">
        <f>TB2b!T95+TB2b!U95</f>
        <v>1.8696958412935966E-2</v>
      </c>
      <c r="E95" s="116">
        <f>'TB2g(Details)'!V31*TB2b!$S95</f>
        <v>1.3054555767125086E-2</v>
      </c>
      <c r="F95" s="116">
        <f>'TB2g(Details)'!W31*TB2b!$S95</f>
        <v>1.134133351903936E-2</v>
      </c>
      <c r="G95" s="116">
        <f>'TB2g(Details)'!U31*TB2b!$S95</f>
        <v>1.4505626184529039E-2</v>
      </c>
      <c r="H95" s="116">
        <f>compopeinc!AL87</f>
        <v>1.145139523317454E-2</v>
      </c>
      <c r="I95" s="1178">
        <v>1.0879907103591581E-2</v>
      </c>
      <c r="J95" s="1190">
        <f t="shared" si="4"/>
        <v>8.7827671099303506E-2</v>
      </c>
      <c r="K95" s="116">
        <f>TB2b!X95</f>
        <v>4.7818924793508515E-2</v>
      </c>
      <c r="L95" s="116">
        <f>TB2b!Y95</f>
        <v>2.5950770934432894E-2</v>
      </c>
      <c r="M95" s="145">
        <v>1.4057975371362089E-2</v>
      </c>
      <c r="N95" s="1019"/>
      <c r="P95" s="635">
        <f t="shared" si="5"/>
        <v>4.2145721634856415E-9</v>
      </c>
      <c r="Q95" s="1233">
        <v>0.46488707117847633</v>
      </c>
    </row>
    <row r="96" spans="1:17">
      <c r="A96" s="121">
        <v>1999</v>
      </c>
      <c r="B96" s="120">
        <f>compopeinc!AH88</f>
        <v>0.17470051348209381</v>
      </c>
      <c r="C96" s="1209">
        <f t="shared" si="3"/>
        <v>7.9433458745375968E-2</v>
      </c>
      <c r="D96" s="1195">
        <f>TB2b!T96+TB2b!U96</f>
        <v>1.8123528010911296E-2</v>
      </c>
      <c r="E96" s="119">
        <f>'TB2g(Details)'!V32*TB2b!$S96</f>
        <v>1.1557014037730877E-2</v>
      </c>
      <c r="F96" s="119">
        <f>'TB2g(Details)'!W32*TB2b!$S96</f>
        <v>1.2514466884639114E-2</v>
      </c>
      <c r="G96" s="119">
        <f>'TB2g(Details)'!U32*TB2b!$S96</f>
        <v>1.3585018453686298E-2</v>
      </c>
      <c r="H96" s="119">
        <f>compopeinc!AL88</f>
        <v>1.1793944528106823E-2</v>
      </c>
      <c r="I96" s="1195">
        <v>1.1859486830301563E-2</v>
      </c>
      <c r="J96" s="1191">
        <f t="shared" si="4"/>
        <v>9.5267048926981235E-2</v>
      </c>
      <c r="K96" s="119">
        <f>TB2b!X96</f>
        <v>5.2420097357808081E-2</v>
      </c>
      <c r="L96" s="119">
        <f>TB2b!Y96</f>
        <v>2.6991335508324988E-2</v>
      </c>
      <c r="M96" s="149">
        <v>1.5855616060848166E-2</v>
      </c>
      <c r="N96" s="1019"/>
      <c r="P96" s="635">
        <f t="shared" si="5"/>
        <v>5.8097366084641777E-9</v>
      </c>
      <c r="Q96" s="1233">
        <v>0.51988770134243101</v>
      </c>
    </row>
    <row r="97" spans="1:17">
      <c r="A97" s="118">
        <v>2000</v>
      </c>
      <c r="B97" s="117">
        <f>compopeinc!AH89</f>
        <v>0.18013389408588409</v>
      </c>
      <c r="C97" s="1208">
        <f t="shared" si="3"/>
        <v>7.7720748031478729E-2</v>
      </c>
      <c r="D97" s="1178">
        <f>TB2b!T97+TB2b!U97</f>
        <v>1.9363037132726312E-2</v>
      </c>
      <c r="E97" s="116">
        <f>'TB2g(Details)'!V33*TB2b!$S97</f>
        <v>1.2329437738753555E-2</v>
      </c>
      <c r="F97" s="116">
        <f>'TB2g(Details)'!W33*TB2b!$S97</f>
        <v>7.6252899258937683E-3</v>
      </c>
      <c r="G97" s="116">
        <f>'TB2g(Details)'!U33*TB2b!$S97</f>
        <v>1.4651527242388676E-2</v>
      </c>
      <c r="H97" s="116">
        <f>compopeinc!AL89</f>
        <v>1.2439238387973773E-2</v>
      </c>
      <c r="I97" s="1178">
        <v>1.1312217603742654E-2</v>
      </c>
      <c r="J97" s="1190">
        <f t="shared" si="4"/>
        <v>0.10241313788725319</v>
      </c>
      <c r="K97" s="116">
        <f>TB2b!X97</f>
        <v>5.8358465450765985E-2</v>
      </c>
      <c r="L97" s="116">
        <f>TB2b!Y97</f>
        <v>2.8483275902759102E-2</v>
      </c>
      <c r="M97" s="145">
        <v>1.5571396533728106E-2</v>
      </c>
      <c r="N97" s="1019"/>
      <c r="P97" s="635">
        <f t="shared" si="5"/>
        <v>8.1671521767745503E-9</v>
      </c>
      <c r="Q97" s="1233">
        <v>0.38212949101796406</v>
      </c>
    </row>
    <row r="98" spans="1:17">
      <c r="A98" s="118">
        <v>2001</v>
      </c>
      <c r="B98" s="117">
        <f>compopeinc!AH90</f>
        <v>0.170632004737854</v>
      </c>
      <c r="C98" s="1208">
        <f t="shared" si="3"/>
        <v>7.6258415337467994E-2</v>
      </c>
      <c r="D98" s="1178">
        <f>TB2b!T98+TB2b!U98</f>
        <v>1.9413387671185535E-2</v>
      </c>
      <c r="E98" s="116">
        <f>'TB2g(Details)'!V34*TB2b!$S98</f>
        <v>1.0823007504025222E-2</v>
      </c>
      <c r="F98" s="116">
        <f>'TB2g(Details)'!W34*TB2b!$S98</f>
        <v>9.4882436951091078E-3</v>
      </c>
      <c r="G98" s="116">
        <f>'TB2g(Details)'!U34*TB2b!$S98</f>
        <v>1.364606291925703E-2</v>
      </c>
      <c r="H98" s="116">
        <f>compopeinc!AL90</f>
        <v>1.378864726944071E-2</v>
      </c>
      <c r="I98" s="1178">
        <v>9.0990662784503941E-3</v>
      </c>
      <c r="J98" s="1190">
        <f t="shared" si="4"/>
        <v>9.4373589023086416E-2</v>
      </c>
      <c r="K98" s="116">
        <f>TB2b!X98</f>
        <v>4.9716280548586074E-2</v>
      </c>
      <c r="L98" s="116">
        <f>TB2b!Y98</f>
        <v>3.1386352352375746E-2</v>
      </c>
      <c r="M98" s="145">
        <v>1.3270956122124597E-2</v>
      </c>
      <c r="N98" s="1019"/>
      <c r="P98" s="635">
        <f t="shared" si="5"/>
        <v>3.7729959434518179E-10</v>
      </c>
      <c r="Q98" s="1233">
        <v>0.4671422553975158</v>
      </c>
    </row>
    <row r="99" spans="1:17">
      <c r="A99" s="118">
        <v>2002</v>
      </c>
      <c r="B99" s="117">
        <f>compopeinc!AH91</f>
        <v>0.16867513954639435</v>
      </c>
      <c r="C99" s="1208">
        <f t="shared" si="3"/>
        <v>8.1801294672344677E-2</v>
      </c>
      <c r="D99" s="1178">
        <f>TB2b!T99+TB2b!U99</f>
        <v>1.8745304660835953E-2</v>
      </c>
      <c r="E99" s="116">
        <f>'TB2g(Details)'!V35*TB2b!$S99</f>
        <v>1.157756162988762E-2</v>
      </c>
      <c r="F99" s="116">
        <f>'TB2g(Details)'!W35*TB2b!$S99</f>
        <v>1.5335101801488615E-2</v>
      </c>
      <c r="G99" s="116">
        <f>'TB2g(Details)'!U35*TB2b!$S99</f>
        <v>1.3832892128130313E-2</v>
      </c>
      <c r="H99" s="116">
        <f>compopeinc!AL91</f>
        <v>1.3636906143387547E-2</v>
      </c>
      <c r="I99" s="1178">
        <v>8.6735283086146284E-3</v>
      </c>
      <c r="J99" s="1190">
        <f t="shared" si="4"/>
        <v>8.6873834301284869E-2</v>
      </c>
      <c r="K99" s="116">
        <f>TB2b!X99</f>
        <v>4.3257391982074553E-2</v>
      </c>
      <c r="L99" s="116">
        <f>TB2b!Y99</f>
        <v>3.0576038921075993E-2</v>
      </c>
      <c r="M99" s="145">
        <v>1.3040403398134328E-2</v>
      </c>
      <c r="N99" s="1019"/>
      <c r="P99" s="635">
        <f t="shared" si="5"/>
        <v>1.0572764802541101E-8</v>
      </c>
      <c r="Q99" s="1233">
        <v>0.56980989044771124</v>
      </c>
    </row>
    <row r="100" spans="1:17">
      <c r="A100" s="118">
        <v>2003</v>
      </c>
      <c r="B100" s="117">
        <f>compopeinc!AH92</f>
        <v>0.17027407884597778</v>
      </c>
      <c r="C100" s="1208">
        <f t="shared" si="3"/>
        <v>8.4657409292523814E-2</v>
      </c>
      <c r="D100" s="1178">
        <f>TB2b!T100+TB2b!U100</f>
        <v>1.8788427379609639E-2</v>
      </c>
      <c r="E100" s="116">
        <f>'TB2g(Details)'!V36*TB2b!$S100</f>
        <v>1.1979324246619044E-2</v>
      </c>
      <c r="F100" s="116">
        <f>'TB2g(Details)'!W36*TB2b!$S100</f>
        <v>1.7397779291202821E-2</v>
      </c>
      <c r="G100" s="116">
        <f>'TB2g(Details)'!U36*TB2b!$S100</f>
        <v>1.4561892157952712E-2</v>
      </c>
      <c r="H100" s="116">
        <f>compopeinc!AL92</f>
        <v>1.3476934950194738E-2</v>
      </c>
      <c r="I100" s="1178">
        <v>8.4530512669448565E-3</v>
      </c>
      <c r="J100" s="1190">
        <f t="shared" si="4"/>
        <v>8.5616673553366968E-2</v>
      </c>
      <c r="K100" s="116">
        <f>TB2b!X100</f>
        <v>4.2750177489385553E-2</v>
      </c>
      <c r="L100" s="116">
        <f>TB2b!Y100</f>
        <v>3.035096676409867E-2</v>
      </c>
      <c r="M100" s="145">
        <v>1.2515529299882734E-2</v>
      </c>
      <c r="N100" s="1019"/>
      <c r="P100" s="635">
        <f t="shared" si="5"/>
        <v>-3.9999129980428094E-9</v>
      </c>
      <c r="Q100" s="1233">
        <v>0.59222241800672648</v>
      </c>
    </row>
    <row r="101" spans="1:17">
      <c r="A101" s="118">
        <v>2004</v>
      </c>
      <c r="B101" s="117">
        <f>compopeinc!AH93</f>
        <v>0.18083925545215607</v>
      </c>
      <c r="C101" s="1208">
        <f t="shared" si="3"/>
        <v>9.0442683982348837E-2</v>
      </c>
      <c r="D101" s="1178">
        <f>TB2b!T101+TB2b!U101</f>
        <v>1.8805775541855998E-2</v>
      </c>
      <c r="E101" s="116">
        <f>'TB2g(Details)'!V37*TB2b!$S101</f>
        <v>1.462639834179213E-2</v>
      </c>
      <c r="F101" s="116">
        <f>'TB2g(Details)'!W37*TB2b!$S101</f>
        <v>1.764230503489217E-2</v>
      </c>
      <c r="G101" s="116">
        <f>'TB2g(Details)'!U37*TB2b!$S101</f>
        <v>1.6268264310091599E-2</v>
      </c>
      <c r="H101" s="116">
        <f>compopeinc!AL93</f>
        <v>1.3690694921911262E-2</v>
      </c>
      <c r="I101" s="1178">
        <v>9.4092458318056835E-3</v>
      </c>
      <c r="J101" s="1190">
        <f t="shared" si="4"/>
        <v>9.0396576329205142E-2</v>
      </c>
      <c r="K101" s="116">
        <f>TB2b!X101</f>
        <v>4.610072663687894E-2</v>
      </c>
      <c r="L101" s="116">
        <f>TB2b!Y101</f>
        <v>3.1058823285496553E-2</v>
      </c>
      <c r="M101" s="145">
        <v>1.3237026406829659E-2</v>
      </c>
      <c r="N101" s="1019"/>
      <c r="P101" s="635">
        <f t="shared" si="5"/>
        <v>-4.8593979118383146E-9</v>
      </c>
      <c r="Q101" s="1233">
        <v>0.5467311415939814</v>
      </c>
    </row>
    <row r="102" spans="1:17">
      <c r="A102" s="118">
        <v>2005</v>
      </c>
      <c r="B102" s="117">
        <f>compopeinc!AH94</f>
        <v>0.19046537578105927</v>
      </c>
      <c r="C102" s="1208">
        <f t="shared" si="3"/>
        <v>9.652432662380675E-2</v>
      </c>
      <c r="D102" s="1178">
        <f>TB2b!T102+TB2b!U102</f>
        <v>2.2175258431095381E-2</v>
      </c>
      <c r="E102" s="116">
        <f>'TB2g(Details)'!V38*TB2b!$S102</f>
        <v>1.2542807908484001E-2</v>
      </c>
      <c r="F102" s="116">
        <f>'TB2g(Details)'!W38*TB2b!$S102</f>
        <v>1.9033628285733507E-2</v>
      </c>
      <c r="G102" s="116">
        <f>'TB2g(Details)'!U38*TB2b!$S102</f>
        <v>1.8285424557745629E-2</v>
      </c>
      <c r="H102" s="116">
        <f>compopeinc!AL94</f>
        <v>1.4240755421099722E-2</v>
      </c>
      <c r="I102" s="1178">
        <v>1.0246452019648501E-2</v>
      </c>
      <c r="J102" s="1190">
        <f t="shared" si="4"/>
        <v>9.3941050893264252E-2</v>
      </c>
      <c r="K102" s="116">
        <f>TB2b!X102</f>
        <v>4.8080564754944009E-2</v>
      </c>
      <c r="L102" s="116">
        <f>TB2b!Y102</f>
        <v>3.2310408214270253E-2</v>
      </c>
      <c r="M102" s="145">
        <v>1.3550077924049985E-2</v>
      </c>
      <c r="N102" s="1019"/>
      <c r="P102" s="635">
        <f t="shared" si="5"/>
        <v>-1.7360117371412187E-9</v>
      </c>
      <c r="Q102" s="1233">
        <v>0.60277949571836353</v>
      </c>
    </row>
    <row r="103" spans="1:17">
      <c r="A103" s="118">
        <v>2006</v>
      </c>
      <c r="B103" s="117">
        <f>compopeinc!AH95</f>
        <v>0.19761909544467926</v>
      </c>
      <c r="C103" s="1208">
        <f t="shared" si="3"/>
        <v>0.10141910742934267</v>
      </c>
      <c r="D103" s="1178">
        <f>TB2b!T103+TB2b!U103</f>
        <v>2.3244244182606857E-2</v>
      </c>
      <c r="E103" s="116">
        <f>'TB2g(Details)'!V39*TB2b!$S103</f>
        <v>1.5862464961727926E-2</v>
      </c>
      <c r="F103" s="116">
        <f>'TB2g(Details)'!W39*TB2b!$S103</f>
        <v>1.663471250772135E-2</v>
      </c>
      <c r="G103" s="116">
        <f>'TB2g(Details)'!U39*TB2b!$S103</f>
        <v>1.9730716757988612E-2</v>
      </c>
      <c r="H103" s="116">
        <f>compopeinc!AL95</f>
        <v>1.47879757128498E-2</v>
      </c>
      <c r="I103" s="1178">
        <v>1.1158993306448118E-2</v>
      </c>
      <c r="J103" s="1190">
        <f t="shared" si="4"/>
        <v>9.6199988746138693E-2</v>
      </c>
      <c r="K103" s="116">
        <f>TB2b!X103</f>
        <v>4.8237881807969812E-2</v>
      </c>
      <c r="L103" s="116">
        <f>TB2b!Y103</f>
        <v>3.3456360750206554E-2</v>
      </c>
      <c r="M103" s="145">
        <v>1.4505746187962333E-2</v>
      </c>
      <c r="N103" s="1019"/>
      <c r="P103" s="635">
        <f t="shared" si="5"/>
        <v>-7.3080209939124785E-10</v>
      </c>
      <c r="Q103" s="1233">
        <v>0.51188176337344105</v>
      </c>
    </row>
    <row r="104" spans="1:17">
      <c r="A104" s="118">
        <v>2007</v>
      </c>
      <c r="B104" s="117">
        <f>compopeinc!AH96</f>
        <v>0.19560445845127106</v>
      </c>
      <c r="C104" s="1208">
        <f t="shared" si="3"/>
        <v>9.7213981346411141E-2</v>
      </c>
      <c r="D104" s="1178">
        <f>TB2b!T104+TB2b!U104</f>
        <v>2.4808652609947815E-2</v>
      </c>
      <c r="E104" s="116">
        <f>'TB2g(Details)'!V40*TB2b!$S104</f>
        <v>1.7680436323946374E-2</v>
      </c>
      <c r="F104" s="116">
        <f>'TB2g(Details)'!W40*TB2b!$S104</f>
        <v>1.0010863388508108E-2</v>
      </c>
      <c r="G104" s="116">
        <f>'TB2g(Details)'!U40*TB2b!$S104</f>
        <v>2.0164188770147414E-2</v>
      </c>
      <c r="H104" s="116">
        <f>compopeinc!AL96</f>
        <v>1.3842203318773817E-2</v>
      </c>
      <c r="I104" s="1178">
        <v>1.0707636935087592E-2</v>
      </c>
      <c r="J104" s="1190">
        <f t="shared" si="4"/>
        <v>9.8390479700018268E-2</v>
      </c>
      <c r="K104" s="116">
        <f>TB2b!X104</f>
        <v>5.269493250130669E-2</v>
      </c>
      <c r="L104" s="116">
        <f>TB2b!Y104</f>
        <v>3.1193229924317948E-2</v>
      </c>
      <c r="M104" s="145">
        <v>1.4502317274393635E-2</v>
      </c>
      <c r="N104" s="1019"/>
      <c r="P104" s="635">
        <f t="shared" si="5"/>
        <v>-2.5951583521033328E-9</v>
      </c>
      <c r="Q104" s="1233">
        <v>0.3615165590803095</v>
      </c>
    </row>
    <row r="105" spans="1:17">
      <c r="A105" s="118">
        <v>2008</v>
      </c>
      <c r="B105" s="117">
        <f>compopeinc!AH97</f>
        <v>0.1920759379863739</v>
      </c>
      <c r="C105" s="1208">
        <f t="shared" si="3"/>
        <v>9.6117241019972127E-2</v>
      </c>
      <c r="D105" s="1178">
        <f>TB2b!T105+TB2b!U105</f>
        <v>2.6062276984897926E-2</v>
      </c>
      <c r="E105" s="116">
        <f>'TB2g(Details)'!V41*TB2b!$S105</f>
        <v>1.9044174835631523E-2</v>
      </c>
      <c r="F105" s="116">
        <f>'TB2g(Details)'!W41*TB2b!$S105</f>
        <v>7.1201524401899221E-3</v>
      </c>
      <c r="G105" s="116">
        <f>'TB2g(Details)'!U41*TB2b!$S105</f>
        <v>2.0651734835088482E-2</v>
      </c>
      <c r="H105" s="116">
        <f>compopeinc!AL97</f>
        <v>1.374934247107404E-2</v>
      </c>
      <c r="I105" s="1178">
        <v>9.4895594530902336E-3</v>
      </c>
      <c r="J105" s="1190">
        <f t="shared" si="4"/>
        <v>9.5958694832268793E-2</v>
      </c>
      <c r="K105" s="116">
        <f>TB2b!X105</f>
        <v>5.0631101561395386E-2</v>
      </c>
      <c r="L105" s="116">
        <f>TB2b!Y105</f>
        <v>3.048122158379046E-2</v>
      </c>
      <c r="M105" s="145">
        <v>1.4846371687082943E-2</v>
      </c>
      <c r="N105" s="1019"/>
      <c r="P105" s="635">
        <f t="shared" si="5"/>
        <v>2.1341329814461574E-9</v>
      </c>
      <c r="Q105" s="1233">
        <v>0.2721320661192646</v>
      </c>
    </row>
    <row r="106" spans="1:17">
      <c r="A106" s="121">
        <v>2009</v>
      </c>
      <c r="B106" s="120">
        <f>compopeinc!AH98</f>
        <v>0.18387733399868011</v>
      </c>
      <c r="C106" s="1209">
        <f t="shared" si="3"/>
        <v>9.920437238138663E-2</v>
      </c>
      <c r="D106" s="1195">
        <f>TB2b!T106+TB2b!U106</f>
        <v>2.5689115519253944E-2</v>
      </c>
      <c r="E106" s="119">
        <f>'TB2g(Details)'!V42*TB2b!$S106</f>
        <v>1.3258130783476721E-2</v>
      </c>
      <c r="F106" s="119">
        <f>'TB2g(Details)'!W42*TB2b!$S106</f>
        <v>2.1363801279486269E-2</v>
      </c>
      <c r="G106" s="119">
        <f>'TB2g(Details)'!U42*TB2b!$S106</f>
        <v>1.7929990297476238E-2</v>
      </c>
      <c r="H106" s="119">
        <f>compopeinc!AL98</f>
        <v>1.2773551986518744E-2</v>
      </c>
      <c r="I106" s="1195">
        <v>8.189782515174715E-3</v>
      </c>
      <c r="J106" s="1191">
        <f t="shared" si="4"/>
        <v>8.4672973680594787E-2</v>
      </c>
      <c r="K106" s="119">
        <f>TB2b!X106</f>
        <v>4.3850055617735202E-2</v>
      </c>
      <c r="L106" s="119">
        <f>TB2b!Y106</f>
        <v>2.7957793160151512E-2</v>
      </c>
      <c r="M106" s="149">
        <v>1.2865124902708081E-2</v>
      </c>
      <c r="N106" s="1019"/>
      <c r="P106" s="635">
        <f t="shared" si="5"/>
        <v>-1.2063301302323026E-8</v>
      </c>
      <c r="Q106" s="1233">
        <v>0.61705976548721597</v>
      </c>
    </row>
    <row r="107" spans="1:17">
      <c r="A107" s="118">
        <v>2010</v>
      </c>
      <c r="B107" s="117">
        <f>compopeinc!AH99</f>
        <v>0.19760656356811523</v>
      </c>
      <c r="C107" s="1208">
        <f t="shared" si="3"/>
        <v>0.10849974934479134</v>
      </c>
      <c r="D107" s="1178">
        <f>TB2b!T107+TB2b!U107</f>
        <v>2.4791927187351608E-2</v>
      </c>
      <c r="E107" s="116">
        <f>'TB2g(Details)'!V43*TB2b!$S107</f>
        <v>1.2859613484783095E-2</v>
      </c>
      <c r="F107" s="116">
        <f>'TB2g(Details)'!W43*TB2b!$S107</f>
        <v>2.9895008767745181E-2</v>
      </c>
      <c r="G107" s="116">
        <f>'TB2g(Details)'!U43*TB2b!$S107</f>
        <v>1.7796579877507261E-2</v>
      </c>
      <c r="H107" s="116">
        <f>compopeinc!AL99</f>
        <v>1.363992790328813E-2</v>
      </c>
      <c r="I107" s="1178">
        <v>9.516692124116051E-3</v>
      </c>
      <c r="J107" s="1190">
        <f t="shared" si="4"/>
        <v>8.9106814512660032E-2</v>
      </c>
      <c r="K107" s="116">
        <f>TB2b!X107</f>
        <v>4.5242201691067234E-2</v>
      </c>
      <c r="L107" s="116">
        <f>TB2b!Y107</f>
        <v>3.0516685575707254E-2</v>
      </c>
      <c r="M107" s="145">
        <v>1.3347927245885538E-2</v>
      </c>
      <c r="N107" s="1019"/>
      <c r="P107" s="635">
        <f t="shared" si="5"/>
        <v>-2.8933613838155736E-10</v>
      </c>
      <c r="Q107" s="1233">
        <v>0.69922284872900153</v>
      </c>
    </row>
    <row r="108" spans="1:17">
      <c r="A108" s="118">
        <v>2011</v>
      </c>
      <c r="B108" s="117">
        <f>compopeinc!AH100</f>
        <v>0.19511033594608307</v>
      </c>
      <c r="C108" s="1208">
        <f t="shared" si="3"/>
        <v>0.10592074549018633</v>
      </c>
      <c r="D108" s="1178">
        <f>TB2b!T108+TB2b!U108</f>
        <v>2.5123667219116672E-2</v>
      </c>
      <c r="E108" s="116">
        <f>'TB2g(Details)'!V44*TB2b!$S108</f>
        <v>1.5096251648380675E-2</v>
      </c>
      <c r="F108" s="116">
        <f>'TB2g(Details)'!W44*TB2b!$S108</f>
        <v>2.4935007727381567E-2</v>
      </c>
      <c r="G108" s="116">
        <f>'TB2g(Details)'!U44*TB2b!$S108</f>
        <v>1.7177525849174181E-2</v>
      </c>
      <c r="H108" s="116">
        <f>compopeinc!AL100</f>
        <v>1.4135986358540929E-2</v>
      </c>
      <c r="I108" s="1178">
        <v>9.4523066875922997E-3</v>
      </c>
      <c r="J108" s="1190">
        <f t="shared" si="4"/>
        <v>8.9189590455896708E-2</v>
      </c>
      <c r="K108" s="116">
        <f>TB2b!X108</f>
        <v>4.5401703488307688E-2</v>
      </c>
      <c r="L108" s="116">
        <f>TB2b!Y108</f>
        <v>3.1696414292226312E-2</v>
      </c>
      <c r="M108" s="145">
        <v>1.209147267536272E-2</v>
      </c>
      <c r="N108" s="1019"/>
      <c r="P108" s="635">
        <f t="shared" si="5"/>
        <v>0</v>
      </c>
      <c r="Q108" s="1233">
        <v>0.62288841560850283</v>
      </c>
    </row>
    <row r="109" spans="1:17">
      <c r="A109" s="118">
        <v>2012</v>
      </c>
      <c r="B109" s="117">
        <f>compopeinc!AH101</f>
        <v>0.20672592520713806</v>
      </c>
      <c r="C109" s="1208">
        <f t="shared" si="3"/>
        <v>0.11136204818053622</v>
      </c>
      <c r="D109" s="1178">
        <f>TB2b!T109+TB2b!U109</f>
        <v>2.6321193040527442E-2</v>
      </c>
      <c r="E109" s="116">
        <f>'TB2g(Details)'!V45*TB2b!$S109</f>
        <v>1.8383276646187739E-2</v>
      </c>
      <c r="F109" s="116">
        <f>'TB2g(Details)'!W45*TB2b!$S109</f>
        <v>2.2983321481979117E-2</v>
      </c>
      <c r="G109" s="116">
        <f>'TB2g(Details)'!U45*TB2b!$S109</f>
        <v>1.8099127339650141E-2</v>
      </c>
      <c r="H109" s="116">
        <f>compopeinc!AL101</f>
        <v>1.5264378410594592E-2</v>
      </c>
      <c r="I109" s="1178">
        <v>1.0310751261597176E-2</v>
      </c>
      <c r="J109" s="1190">
        <f t="shared" si="4"/>
        <v>9.5363877026601887E-2</v>
      </c>
      <c r="K109" s="116">
        <f>TB2b!X109</f>
        <v>4.8331820593764917E-2</v>
      </c>
      <c r="L109" s="116">
        <f>TB2b!Y109</f>
        <v>3.4305187231554728E-2</v>
      </c>
      <c r="M109" s="145">
        <v>1.2726869201282237E-2</v>
      </c>
      <c r="N109" s="1019"/>
      <c r="P109" s="635">
        <f t="shared" si="5"/>
        <v>0</v>
      </c>
      <c r="Q109" s="1233">
        <v>0.55560095637474205</v>
      </c>
    </row>
    <row r="110" spans="1:17">
      <c r="A110" s="118">
        <v>2013</v>
      </c>
      <c r="B110" s="117">
        <f>compopeinc!AH102</f>
        <v>0.19289281964302063</v>
      </c>
      <c r="C110" s="1208">
        <f t="shared" si="3"/>
        <v>0.10076844573121344</v>
      </c>
      <c r="D110" s="1178">
        <f>TB2b!T110+TB2b!U110</f>
        <v>2.6033022802779651E-2</v>
      </c>
      <c r="E110" s="116">
        <f>'TB2g(Details)'!V46*TB2b!$S110</f>
        <v>1.7849030033912288E-2</v>
      </c>
      <c r="F110" s="116">
        <f>'TB2g(Details)'!W46*TB2b!$S110</f>
        <v>1.7805110903403563E-2</v>
      </c>
      <c r="G110" s="116">
        <f>'TB2g(Details)'!U46*TB2b!$S110</f>
        <v>1.4528674485863403E-2</v>
      </c>
      <c r="H110" s="116">
        <f>compopeinc!AL102</f>
        <v>1.5163293442519994E-2</v>
      </c>
      <c r="I110" s="1178">
        <v>9.389314062734546E-3</v>
      </c>
      <c r="J110" s="1190">
        <f t="shared" si="4"/>
        <v>9.2124373911807195E-2</v>
      </c>
      <c r="K110" s="116">
        <f>TB2b!X110</f>
        <v>4.4741747113180748E-2</v>
      </c>
      <c r="L110" s="116">
        <f>TB2b!Y110</f>
        <v>3.4070851565370756E-2</v>
      </c>
      <c r="M110" s="145">
        <v>1.3311775233255689E-2</v>
      </c>
      <c r="N110" s="1019"/>
      <c r="P110" s="635">
        <f t="shared" si="5"/>
        <v>0</v>
      </c>
      <c r="Q110" s="1233">
        <v>0.49938409495567515</v>
      </c>
    </row>
    <row r="111" spans="1:17">
      <c r="A111" s="118">
        <v>2014</v>
      </c>
      <c r="B111" s="117">
        <f>compopeinc!AH103</f>
        <v>0.19902566075325012</v>
      </c>
      <c r="C111" s="1208">
        <f t="shared" si="3"/>
        <v>0.105030805958148</v>
      </c>
      <c r="D111" s="1178">
        <f>TB2b!T111+TB2b!U111</f>
        <v>2.6273369506630291E-2</v>
      </c>
      <c r="E111" s="116">
        <f>'TB2g(Details)'!V47*TB2b!$S111</f>
        <v>1.9882659230394829E-2</v>
      </c>
      <c r="F111" s="116">
        <f>'TB2g(Details)'!W47*TB2b!$S111</f>
        <v>1.780702275961631E-2</v>
      </c>
      <c r="G111" s="116">
        <f>'TB2g(Details)'!U47*TB2b!$S111</f>
        <v>1.5847300823360208E-2</v>
      </c>
      <c r="H111" s="116">
        <f>compopeinc!AL103</f>
        <v>1.5077818528261009E-2</v>
      </c>
      <c r="I111" s="1178">
        <v>1.0142635109885343E-2</v>
      </c>
      <c r="J111" s="1190">
        <f t="shared" si="4"/>
        <v>9.3994854795102126E-2</v>
      </c>
      <c r="K111" s="116">
        <f>TB2b!X111</f>
        <v>4.6296821945374669E-2</v>
      </c>
      <c r="L111" s="116">
        <f>TB2b!Y111</f>
        <v>3.3936022044627118E-2</v>
      </c>
      <c r="M111" s="145">
        <v>1.3762010805100333E-2</v>
      </c>
      <c r="N111" s="1019"/>
      <c r="P111" s="635">
        <f t="shared" si="5"/>
        <v>0</v>
      </c>
      <c r="Q111" s="1233">
        <v>0.47246412862638876</v>
      </c>
    </row>
    <row r="112" spans="1:17">
      <c r="A112" s="118">
        <v>2015</v>
      </c>
      <c r="B112" s="117">
        <f>compopeinc!AH104</f>
        <v>0.19774286448955536</v>
      </c>
      <c r="C112" s="1208">
        <f t="shared" ref="C112:C113" si="6">D112+E112+F112+G112+H112+I112</f>
        <v>0.10467446473609752</v>
      </c>
      <c r="D112" s="1178">
        <f>TB2b!T112+TB2b!U112</f>
        <v>2.8328674234436302E-2</v>
      </c>
      <c r="E112" s="116">
        <f>'TB2g(Details)'!V48*TB2b!$S112</f>
        <v>2.007307173122936E-2</v>
      </c>
      <c r="F112" s="116">
        <f>'TB2g(Details)'!W48*TB2b!$S112</f>
        <v>1.4325108908022428E-2</v>
      </c>
      <c r="G112" s="116">
        <f>'TB2g(Details)'!U48*TB2b!$S112</f>
        <v>1.8004998965812966E-2</v>
      </c>
      <c r="H112" s="116">
        <f>compopeinc!AL104</f>
        <v>1.3776984149723901E-2</v>
      </c>
      <c r="I112" s="1178">
        <v>1.0165626746872559E-2</v>
      </c>
      <c r="J112" s="1190">
        <f t="shared" ref="J112:J113" si="7">K112+L112+M112</f>
        <v>9.3068399753457862E-2</v>
      </c>
      <c r="K112" s="116">
        <f>TB2b!X112</f>
        <v>4.7769799968502884E-2</v>
      </c>
      <c r="L112" s="116">
        <f>TB2b!Y112</f>
        <v>3.0907133018513822E-2</v>
      </c>
      <c r="M112" s="145">
        <v>1.4391466766441154E-2</v>
      </c>
      <c r="P112" s="1222"/>
      <c r="Q112" s="1233">
        <v>0.4164496098865193</v>
      </c>
    </row>
    <row r="113" spans="1:17">
      <c r="A113" s="118">
        <v>2016</v>
      </c>
      <c r="B113" s="117">
        <f>compopeinc!AH105</f>
        <v>0.19257490336894989</v>
      </c>
      <c r="C113" s="1208">
        <f t="shared" si="6"/>
        <v>0.10346294949733059</v>
      </c>
      <c r="D113" s="1178">
        <f>TB2b!T113+TB2b!U113</f>
        <v>2.8674410551710348E-2</v>
      </c>
      <c r="E113" s="116">
        <f>'TB2g(Details)'!V49*TB2b!$S113</f>
        <v>2.1175587401068306E-2</v>
      </c>
      <c r="F113" s="116">
        <f>'TB2g(Details)'!W49*TB2b!$S113</f>
        <v>1.3300668780970014E-2</v>
      </c>
      <c r="G113" s="116">
        <f>'TB2g(Details)'!U49*TB2b!$S113</f>
        <v>1.7761437185878741E-2</v>
      </c>
      <c r="H113" s="116">
        <f>compopeinc!AL105</f>
        <v>1.3310564900547132E-2</v>
      </c>
      <c r="I113" s="1178">
        <v>9.2402806771560413E-3</v>
      </c>
      <c r="J113" s="1190">
        <f t="shared" si="7"/>
        <v>8.9111953871619312E-2</v>
      </c>
      <c r="K113" s="116">
        <f>TB2b!X113</f>
        <v>4.6098026488012665E-2</v>
      </c>
      <c r="L113" s="116">
        <f>TB2b!Y113</f>
        <v>2.9524084144318622E-2</v>
      </c>
      <c r="M113" s="145">
        <v>1.3489843239288016E-2</v>
      </c>
      <c r="P113" s="1222"/>
      <c r="Q113" s="1222"/>
    </row>
    <row r="114" spans="1:17">
      <c r="A114" s="118">
        <v>2017</v>
      </c>
      <c r="B114" s="117"/>
      <c r="C114" s="1190"/>
      <c r="D114" s="1190"/>
      <c r="F114" s="116"/>
      <c r="G114" s="116"/>
      <c r="H114" s="116"/>
      <c r="I114" s="116"/>
      <c r="J114" s="116"/>
      <c r="K114" s="116"/>
      <c r="L114" s="116"/>
      <c r="M114" s="145"/>
      <c r="P114" s="1222"/>
      <c r="Q114" s="1222"/>
    </row>
    <row r="115" spans="1:17">
      <c r="A115" s="118">
        <v>2018</v>
      </c>
      <c r="B115" s="117"/>
      <c r="C115" s="1190"/>
      <c r="D115" s="1190"/>
      <c r="E115" s="116"/>
      <c r="F115" s="116"/>
      <c r="G115" s="116"/>
      <c r="H115" s="116"/>
      <c r="I115" s="116"/>
      <c r="J115" s="116"/>
      <c r="K115" s="116"/>
      <c r="L115" s="116"/>
      <c r="M115" s="145"/>
      <c r="P115" s="1222"/>
      <c r="Q115" s="1222"/>
    </row>
    <row r="116" spans="1:17">
      <c r="A116" s="118">
        <v>2019</v>
      </c>
      <c r="B116" s="117"/>
      <c r="C116" s="1190"/>
      <c r="D116" s="1190"/>
      <c r="E116" s="116"/>
      <c r="F116" s="116"/>
      <c r="G116" s="116"/>
      <c r="H116" s="116"/>
      <c r="I116" s="116"/>
      <c r="J116" s="116"/>
      <c r="K116" s="116"/>
      <c r="L116" s="116"/>
      <c r="M116" s="145"/>
      <c r="P116" s="1222"/>
      <c r="Q116" s="1222"/>
    </row>
    <row r="117" spans="1:17">
      <c r="A117" s="118">
        <v>2020</v>
      </c>
      <c r="B117" s="117"/>
      <c r="C117" s="1190"/>
      <c r="D117" s="1190"/>
      <c r="E117" s="116"/>
      <c r="F117" s="116"/>
      <c r="G117" s="116"/>
      <c r="H117" s="116"/>
      <c r="I117" s="116"/>
      <c r="J117" s="116"/>
      <c r="K117" s="116"/>
      <c r="L117" s="116"/>
      <c r="M117" s="145"/>
      <c r="P117" s="1222"/>
      <c r="Q117" s="1222"/>
    </row>
    <row r="118" spans="1:17" ht="15.55" thickBot="1">
      <c r="A118" s="115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244"/>
      <c r="P118" s="1222"/>
      <c r="Q118" s="1222"/>
    </row>
    <row r="119" spans="1:17" ht="15.55" thickTop="1">
      <c r="P119" s="1222"/>
      <c r="Q119" s="1222"/>
    </row>
    <row r="120" spans="1:17">
      <c r="E120" s="1181" t="s">
        <v>1265</v>
      </c>
      <c r="F120" s="1181"/>
      <c r="G120" s="1181"/>
      <c r="H120" s="1185">
        <f>B111-B97</f>
        <v>1.8891766667366028E-2</v>
      </c>
      <c r="I120" s="1185"/>
      <c r="J120" s="1185"/>
    </row>
    <row r="121" spans="1:17">
      <c r="E121" s="1178" t="s">
        <v>1266</v>
      </c>
      <c r="H121" s="1186">
        <f>K111-K97</f>
        <v>-1.2061643505391316E-2</v>
      </c>
      <c r="I121" s="1186"/>
      <c r="J121" s="1186"/>
    </row>
    <row r="122" spans="1:17">
      <c r="E122" s="1179" t="s">
        <v>1271</v>
      </c>
      <c r="H122" s="1186">
        <f>M111-M97+I111-I97</f>
        <v>-2.9789682224850844E-3</v>
      </c>
      <c r="I122" s="1186"/>
      <c r="J122" s="1186"/>
    </row>
    <row r="123" spans="1:17">
      <c r="E123" s="1179" t="s">
        <v>1268</v>
      </c>
      <c r="H123" s="1186">
        <f>L111-L97</f>
        <v>5.4527461418680152E-3</v>
      </c>
      <c r="I123" s="1186"/>
      <c r="J123" s="1186"/>
    </row>
    <row r="124" spans="1:17">
      <c r="E124" s="1179" t="s">
        <v>1269</v>
      </c>
      <c r="H124" s="1186">
        <f>H111-H97</f>
        <v>2.6385801402872364E-3</v>
      </c>
      <c r="I124" s="1186"/>
      <c r="J124" s="1186"/>
    </row>
    <row r="125" spans="1:17">
      <c r="E125" s="1179" t="s">
        <v>1270</v>
      </c>
      <c r="H125" s="1186">
        <f>D111-D97</f>
        <v>6.9103323739039789E-3</v>
      </c>
      <c r="I125" s="1186"/>
      <c r="J125" s="1186"/>
      <c r="K125" s="1180"/>
    </row>
    <row r="126" spans="1:17" ht="15.55">
      <c r="E126" s="1183" t="s">
        <v>1275</v>
      </c>
      <c r="H126" s="1186">
        <f>G111-G97</f>
        <v>1.195773580971532E-3</v>
      </c>
      <c r="I126" s="1186"/>
      <c r="J126" s="1186"/>
    </row>
    <row r="127" spans="1:17" ht="15.55">
      <c r="E127" s="1183" t="s">
        <v>1285</v>
      </c>
      <c r="H127" s="1186">
        <f>E111-E97</f>
        <v>7.5532214916412734E-3</v>
      </c>
      <c r="I127" s="1186"/>
      <c r="J127" s="1186"/>
    </row>
    <row r="128" spans="1:17" ht="15.55">
      <c r="E128" s="1183" t="s">
        <v>1311</v>
      </c>
      <c r="H128" s="1186">
        <f>F111-F97</f>
        <v>1.0181732833722541E-2</v>
      </c>
      <c r="I128" s="1186"/>
      <c r="J128" s="1186"/>
    </row>
  </sheetData>
  <mergeCells count="19">
    <mergeCell ref="A4:M4"/>
    <mergeCell ref="B7:M7"/>
    <mergeCell ref="E10:F10"/>
    <mergeCell ref="E11:F11"/>
    <mergeCell ref="E12:F12"/>
    <mergeCell ref="E22:F22"/>
    <mergeCell ref="E23:F23"/>
    <mergeCell ref="E24:F24"/>
    <mergeCell ref="E25:F25"/>
    <mergeCell ref="B8:M8"/>
    <mergeCell ref="E16:F16"/>
    <mergeCell ref="E17:F17"/>
    <mergeCell ref="E18:F18"/>
    <mergeCell ref="E19:F19"/>
    <mergeCell ref="E20:F20"/>
    <mergeCell ref="E21:F21"/>
    <mergeCell ref="E13:F13"/>
    <mergeCell ref="E14:F14"/>
    <mergeCell ref="E15:F15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2"/>
  <sheetViews>
    <sheetView workbookViewId="0">
      <pane xSplit="1" ySplit="9" topLeftCell="B82" activePane="bottomRight" state="frozen"/>
      <selection activeCell="D32" sqref="D32"/>
      <selection pane="topRight" activeCell="D32" sqref="D32"/>
      <selection pane="bottomLeft" activeCell="D32" sqref="D32"/>
      <selection pane="bottomRight" activeCell="Q110" sqref="Q110:Q113"/>
    </sheetView>
  </sheetViews>
  <sheetFormatPr baseColWidth="10" defaultColWidth="10.83203125" defaultRowHeight="15.05"/>
  <cols>
    <col min="1" max="1" width="12.6640625" style="113" bestFit="1" customWidth="1"/>
    <col min="2" max="13" width="10.83203125" style="113" customWidth="1"/>
    <col min="14" max="16384" width="10.83203125" style="113"/>
  </cols>
  <sheetData>
    <row r="1" spans="1:17">
      <c r="A1" s="55" t="s">
        <v>37</v>
      </c>
    </row>
    <row r="3" spans="1:17" ht="15.55" thickBot="1"/>
    <row r="4" spans="1:17" s="141" customFormat="1" ht="25" customHeight="1" thickTop="1">
      <c r="A4" s="1420" t="s">
        <v>1304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2"/>
    </row>
    <row r="5" spans="1:17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79"/>
    </row>
    <row r="6" spans="1:17" s="142" customFormat="1">
      <c r="A6" s="135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242" t="s">
        <v>28</v>
      </c>
      <c r="K6" s="48" t="s">
        <v>27</v>
      </c>
      <c r="L6" s="48" t="s">
        <v>26</v>
      </c>
      <c r="M6" s="747" t="s">
        <v>25</v>
      </c>
      <c r="N6" s="48"/>
    </row>
    <row r="7" spans="1:17" ht="35" customHeight="1">
      <c r="A7" s="140"/>
      <c r="B7" s="1425"/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6"/>
      <c r="N7" s="1"/>
      <c r="O7" s="1"/>
    </row>
    <row r="8" spans="1:17" s="190" customFormat="1" ht="19.95" customHeight="1">
      <c r="A8" s="137"/>
      <c r="B8" s="1450" t="s">
        <v>1309</v>
      </c>
      <c r="C8" s="1424"/>
      <c r="D8" s="1424"/>
      <c r="E8" s="1424"/>
      <c r="F8" s="1451"/>
      <c r="G8" s="1447" t="s">
        <v>1310</v>
      </c>
      <c r="H8" s="1447"/>
      <c r="I8" s="1447"/>
      <c r="J8" s="1447"/>
      <c r="K8" s="1447"/>
      <c r="L8" s="1447"/>
      <c r="M8" s="1452"/>
    </row>
    <row r="9" spans="1:17" ht="60.6" thickBot="1">
      <c r="A9" s="135"/>
      <c r="B9" s="1229" t="s">
        <v>1239</v>
      </c>
      <c r="C9" s="1193" t="s">
        <v>1297</v>
      </c>
      <c r="D9" s="1193" t="s">
        <v>1298</v>
      </c>
      <c r="E9" s="1193" t="s">
        <v>1299</v>
      </c>
      <c r="F9" s="1228" t="s">
        <v>1305</v>
      </c>
      <c r="G9" s="1189" t="s">
        <v>1239</v>
      </c>
      <c r="H9" s="1193" t="s">
        <v>1297</v>
      </c>
      <c r="I9" s="1193" t="s">
        <v>1298</v>
      </c>
      <c r="J9" s="1193" t="s">
        <v>1299</v>
      </c>
      <c r="K9" s="1193" t="s">
        <v>1305</v>
      </c>
      <c r="L9" s="1212" t="s">
        <v>1307</v>
      </c>
      <c r="M9" s="1223" t="s">
        <v>1306</v>
      </c>
      <c r="O9" s="1197"/>
      <c r="P9" s="1197"/>
      <c r="Q9" s="1221" t="s">
        <v>603</v>
      </c>
    </row>
    <row r="10" spans="1:17">
      <c r="A10" s="126">
        <v>1913</v>
      </c>
      <c r="B10" s="1207">
        <f>TB2f!C10</f>
        <v>0.11384822367461225</v>
      </c>
      <c r="C10" s="1449">
        <f>TB2f!E10</f>
        <v>5.0637203573425077E-2</v>
      </c>
      <c r="D10" s="1449"/>
      <c r="E10" s="1156">
        <v>0</v>
      </c>
      <c r="F10" s="729">
        <f t="shared" ref="F10:F25" si="0">B10-C10-D10-E10</f>
        <v>6.3211020101187176E-2</v>
      </c>
      <c r="G10" s="1194"/>
      <c r="H10" s="1194"/>
      <c r="I10" s="1194"/>
      <c r="J10" s="1194">
        <f>E10-L10</f>
        <v>0</v>
      </c>
      <c r="K10" s="1194">
        <f>F10</f>
        <v>6.3211020101187176E-2</v>
      </c>
      <c r="L10" s="1194">
        <f t="shared" ref="L10:L25" si="1">0.54*E10</f>
        <v>0</v>
      </c>
      <c r="M10" s="1224"/>
      <c r="N10" s="1019"/>
      <c r="P10" s="1180"/>
      <c r="Q10" s="1222"/>
    </row>
    <row r="11" spans="1:17">
      <c r="A11" s="126">
        <v>1914</v>
      </c>
      <c r="B11" s="1208">
        <f>TB2f!C11</f>
        <v>0.11812653265665179</v>
      </c>
      <c r="C11" s="1446">
        <f>TB2f!E11</f>
        <v>5.0861370393838812E-2</v>
      </c>
      <c r="D11" s="1446"/>
      <c r="E11" s="1205">
        <v>0</v>
      </c>
      <c r="F11" s="714">
        <f t="shared" si="0"/>
        <v>6.7265162262812983E-2</v>
      </c>
      <c r="G11" s="1178"/>
      <c r="H11" s="1178"/>
      <c r="I11" s="1178"/>
      <c r="J11" s="1178">
        <f t="shared" ref="J11:J74" si="2">E11-L11</f>
        <v>0</v>
      </c>
      <c r="K11" s="1178">
        <f t="shared" ref="K11:K74" si="3">F11</f>
        <v>6.7265162262812983E-2</v>
      </c>
      <c r="L11" s="1178">
        <f t="shared" si="1"/>
        <v>0</v>
      </c>
      <c r="M11" s="1225"/>
      <c r="N11" s="1019"/>
      <c r="P11" s="1180"/>
      <c r="Q11" s="1222"/>
    </row>
    <row r="12" spans="1:17">
      <c r="A12" s="126">
        <v>1915</v>
      </c>
      <c r="B12" s="1208">
        <f>TB2f!C12</f>
        <v>0.11666438267644676</v>
      </c>
      <c r="C12" s="1446">
        <f>TB2f!E12</f>
        <v>5.311511034540365E-2</v>
      </c>
      <c r="D12" s="1446"/>
      <c r="E12" s="1205">
        <v>0</v>
      </c>
      <c r="F12" s="714">
        <f t="shared" si="0"/>
        <v>6.35492723310431E-2</v>
      </c>
      <c r="G12" s="1178"/>
      <c r="H12" s="1178"/>
      <c r="I12" s="1178"/>
      <c r="J12" s="1178">
        <f t="shared" si="2"/>
        <v>0</v>
      </c>
      <c r="K12" s="1178">
        <f t="shared" si="3"/>
        <v>6.35492723310431E-2</v>
      </c>
      <c r="L12" s="1178">
        <f t="shared" si="1"/>
        <v>0</v>
      </c>
      <c r="M12" s="1225"/>
      <c r="N12" s="1019"/>
      <c r="P12" s="1180"/>
      <c r="Q12" s="1222"/>
    </row>
    <row r="13" spans="1:17">
      <c r="A13" s="126">
        <v>1916</v>
      </c>
      <c r="B13" s="1208">
        <f>TB2f!C13</f>
        <v>0.13485023856480405</v>
      </c>
      <c r="C13" s="1446">
        <f>TB2f!E13</f>
        <v>7.1144207219963951E-2</v>
      </c>
      <c r="D13" s="1446"/>
      <c r="E13" s="116">
        <v>0</v>
      </c>
      <c r="F13" s="705">
        <f t="shared" si="0"/>
        <v>6.3706031344840097E-2</v>
      </c>
      <c r="G13" s="1178"/>
      <c r="H13" s="1178"/>
      <c r="I13" s="1178"/>
      <c r="J13" s="1178">
        <f t="shared" si="2"/>
        <v>0</v>
      </c>
      <c r="K13" s="1178">
        <f t="shared" si="3"/>
        <v>6.3706031344840097E-2</v>
      </c>
      <c r="L13" s="1178">
        <f t="shared" si="1"/>
        <v>0</v>
      </c>
      <c r="M13" s="1225"/>
      <c r="N13" s="1019"/>
      <c r="P13" s="1180"/>
      <c r="Q13" s="1222"/>
    </row>
    <row r="14" spans="1:17">
      <c r="A14" s="126">
        <v>1917</v>
      </c>
      <c r="B14" s="1208">
        <f>TB2f!C14</f>
        <v>0.14186723600375786</v>
      </c>
      <c r="C14" s="1446">
        <f>TB2f!E14</f>
        <v>8.7294647555003241E-2</v>
      </c>
      <c r="D14" s="1446"/>
      <c r="E14" s="1205">
        <v>0</v>
      </c>
      <c r="F14" s="714">
        <f t="shared" si="0"/>
        <v>5.4572588448754622E-2</v>
      </c>
      <c r="G14" s="1178"/>
      <c r="H14" s="1178"/>
      <c r="I14" s="1178"/>
      <c r="J14" s="1178">
        <f t="shared" si="2"/>
        <v>0</v>
      </c>
      <c r="K14" s="1178">
        <f t="shared" si="3"/>
        <v>5.4572588448754622E-2</v>
      </c>
      <c r="L14" s="1178">
        <f t="shared" si="1"/>
        <v>0</v>
      </c>
      <c r="M14" s="1225"/>
      <c r="N14" s="1019"/>
      <c r="P14" s="1180"/>
      <c r="Q14" s="1222"/>
    </row>
    <row r="15" spans="1:17">
      <c r="A15" s="126">
        <v>1918</v>
      </c>
      <c r="B15" s="1208">
        <f>TB2f!C15</f>
        <v>0.13059104828765752</v>
      </c>
      <c r="C15" s="1446">
        <f>TB2f!E15</f>
        <v>7.9884912621749002E-2</v>
      </c>
      <c r="D15" s="1446"/>
      <c r="E15" s="1205">
        <v>0</v>
      </c>
      <c r="F15" s="714">
        <f t="shared" si="0"/>
        <v>5.0706135665908522E-2</v>
      </c>
      <c r="G15" s="1178"/>
      <c r="H15" s="1178"/>
      <c r="I15" s="1178"/>
      <c r="J15" s="1178">
        <f t="shared" si="2"/>
        <v>0</v>
      </c>
      <c r="K15" s="1178">
        <f t="shared" si="3"/>
        <v>5.0706135665908522E-2</v>
      </c>
      <c r="L15" s="1178">
        <f t="shared" si="1"/>
        <v>0</v>
      </c>
      <c r="M15" s="1225"/>
      <c r="N15" s="1019"/>
      <c r="P15" s="1180"/>
      <c r="Q15" s="1222"/>
    </row>
    <row r="16" spans="1:17">
      <c r="A16" s="128">
        <v>1919</v>
      </c>
      <c r="B16" s="1209">
        <f>TB2f!C16</f>
        <v>0.14329904482656111</v>
      </c>
      <c r="C16" s="1448">
        <f>TB2f!E16</f>
        <v>8.3604264880406884E-2</v>
      </c>
      <c r="D16" s="1448"/>
      <c r="E16" s="1206">
        <v>0</v>
      </c>
      <c r="F16" s="715">
        <f t="shared" si="0"/>
        <v>5.9694779946154228E-2</v>
      </c>
      <c r="G16" s="1195"/>
      <c r="H16" s="1195"/>
      <c r="I16" s="1195"/>
      <c r="J16" s="1195">
        <f t="shared" si="2"/>
        <v>0</v>
      </c>
      <c r="K16" s="1195">
        <f t="shared" si="3"/>
        <v>5.9694779946154228E-2</v>
      </c>
      <c r="L16" s="1195">
        <f t="shared" si="1"/>
        <v>0</v>
      </c>
      <c r="M16" s="1226"/>
      <c r="N16" s="1019"/>
      <c r="P16" s="1180"/>
      <c r="Q16" s="1222"/>
    </row>
    <row r="17" spans="1:17">
      <c r="A17" s="126">
        <v>1920</v>
      </c>
      <c r="B17" s="1208">
        <f>TB2f!C17</f>
        <v>0.12284251720796562</v>
      </c>
      <c r="C17" s="1453">
        <f>TB2f!E17</f>
        <v>7.3285471174208611E-2</v>
      </c>
      <c r="D17" s="1453"/>
      <c r="E17" s="1205">
        <v>0</v>
      </c>
      <c r="F17" s="714">
        <f t="shared" si="0"/>
        <v>4.9557046033757005E-2</v>
      </c>
      <c r="G17" s="1178"/>
      <c r="H17" s="1178"/>
      <c r="I17" s="1178"/>
      <c r="J17" s="1178">
        <f t="shared" si="2"/>
        <v>0</v>
      </c>
      <c r="K17" s="1178">
        <f t="shared" si="3"/>
        <v>4.9557046033757005E-2</v>
      </c>
      <c r="L17" s="1178">
        <f t="shared" si="1"/>
        <v>0</v>
      </c>
      <c r="M17" s="1225"/>
      <c r="N17" s="1019"/>
      <c r="P17" s="1180"/>
      <c r="Q17" s="1222"/>
    </row>
    <row r="18" spans="1:17">
      <c r="A18" s="126">
        <v>1921</v>
      </c>
      <c r="B18" s="1208">
        <f>TB2f!C18</f>
        <v>0.11420376251069143</v>
      </c>
      <c r="C18" s="1446">
        <f>TB2f!E18</f>
        <v>5.7861820627641343E-2</v>
      </c>
      <c r="D18" s="1446"/>
      <c r="E18" s="1205">
        <v>0</v>
      </c>
      <c r="F18" s="714">
        <f t="shared" si="0"/>
        <v>5.6341941883050091E-2</v>
      </c>
      <c r="G18" s="1178"/>
      <c r="H18" s="1178"/>
      <c r="I18" s="1178"/>
      <c r="J18" s="1178">
        <f t="shared" si="2"/>
        <v>0</v>
      </c>
      <c r="K18" s="1178">
        <f t="shared" si="3"/>
        <v>5.6341941883050091E-2</v>
      </c>
      <c r="L18" s="1178">
        <f t="shared" si="1"/>
        <v>0</v>
      </c>
      <c r="M18" s="1225"/>
      <c r="N18" s="1019"/>
      <c r="P18" s="1180"/>
      <c r="Q18" s="1222"/>
    </row>
    <row r="19" spans="1:17">
      <c r="A19" s="126">
        <v>1922</v>
      </c>
      <c r="B19" s="1208">
        <f>TB2f!C19</f>
        <v>0.10982418388443513</v>
      </c>
      <c r="C19" s="1446">
        <f>TB2f!E19</f>
        <v>4.5470335974850784E-2</v>
      </c>
      <c r="D19" s="1446"/>
      <c r="E19" s="1205">
        <v>0</v>
      </c>
      <c r="F19" s="714">
        <f t="shared" si="0"/>
        <v>6.4353847909584344E-2</v>
      </c>
      <c r="G19" s="1178"/>
      <c r="H19" s="1178"/>
      <c r="I19" s="1178"/>
      <c r="J19" s="1178">
        <f t="shared" si="2"/>
        <v>0</v>
      </c>
      <c r="K19" s="1178">
        <f t="shared" si="3"/>
        <v>6.4353847909584344E-2</v>
      </c>
      <c r="L19" s="1178">
        <f t="shared" si="1"/>
        <v>0</v>
      </c>
      <c r="M19" s="1225"/>
      <c r="N19" s="1019"/>
      <c r="P19" s="1180"/>
      <c r="Q19" s="1222"/>
    </row>
    <row r="20" spans="1:17">
      <c r="A20" s="126">
        <v>1923</v>
      </c>
      <c r="B20" s="1208">
        <f>TB2f!C20</f>
        <v>0.11635731428436949</v>
      </c>
      <c r="C20" s="1446">
        <f>TB2f!E20</f>
        <v>7.223661231465954E-2</v>
      </c>
      <c r="D20" s="1446"/>
      <c r="E20" s="1205">
        <v>0</v>
      </c>
      <c r="F20" s="714">
        <f t="shared" si="0"/>
        <v>4.412070196970995E-2</v>
      </c>
      <c r="G20" s="1178"/>
      <c r="H20" s="1178"/>
      <c r="I20" s="1178"/>
      <c r="J20" s="1178">
        <f t="shared" si="2"/>
        <v>0</v>
      </c>
      <c r="K20" s="1178">
        <f t="shared" si="3"/>
        <v>4.412070196970995E-2</v>
      </c>
      <c r="L20" s="1178">
        <f t="shared" si="1"/>
        <v>0</v>
      </c>
      <c r="M20" s="1225"/>
      <c r="N20" s="1019"/>
      <c r="P20" s="1180"/>
      <c r="Q20" s="1222"/>
    </row>
    <row r="21" spans="1:17">
      <c r="A21" s="126">
        <v>1924</v>
      </c>
      <c r="B21" s="1208">
        <f>TB2f!C21</f>
        <v>0.11601466690783256</v>
      </c>
      <c r="C21" s="1446">
        <f>TB2f!E21</f>
        <v>6.7232350308390504E-2</v>
      </c>
      <c r="D21" s="1446"/>
      <c r="E21" s="1205">
        <v>0</v>
      </c>
      <c r="F21" s="714">
        <f t="shared" si="0"/>
        <v>4.8782316599442058E-2</v>
      </c>
      <c r="G21" s="1178"/>
      <c r="H21" s="1178"/>
      <c r="I21" s="1178"/>
      <c r="J21" s="1178">
        <f t="shared" si="2"/>
        <v>0</v>
      </c>
      <c r="K21" s="1178">
        <f t="shared" si="3"/>
        <v>4.8782316599442058E-2</v>
      </c>
      <c r="L21" s="1178">
        <f t="shared" si="1"/>
        <v>0</v>
      </c>
      <c r="M21" s="1225"/>
      <c r="N21" s="1019"/>
      <c r="P21" s="1180"/>
      <c r="Q21" s="1222"/>
    </row>
    <row r="22" spans="1:17">
      <c r="A22" s="126">
        <v>1925</v>
      </c>
      <c r="B22" s="1208">
        <f>TB2f!C22</f>
        <v>0.13440445759172687</v>
      </c>
      <c r="C22" s="1446">
        <f>TB2f!E22</f>
        <v>7.8702557666786202E-2</v>
      </c>
      <c r="D22" s="1446"/>
      <c r="E22" s="1205">
        <v>0</v>
      </c>
      <c r="F22" s="714">
        <f t="shared" si="0"/>
        <v>5.5701899924940665E-2</v>
      </c>
      <c r="G22" s="1178"/>
      <c r="H22" s="1178"/>
      <c r="I22" s="1178"/>
      <c r="J22" s="1178">
        <f t="shared" si="2"/>
        <v>0</v>
      </c>
      <c r="K22" s="1178">
        <f t="shared" si="3"/>
        <v>5.5701899924940665E-2</v>
      </c>
      <c r="L22" s="1178">
        <f t="shared" si="1"/>
        <v>0</v>
      </c>
      <c r="M22" s="1225"/>
      <c r="N22" s="1019"/>
      <c r="P22" s="1180"/>
      <c r="Q22" s="1222"/>
    </row>
    <row r="23" spans="1:17">
      <c r="A23" s="126">
        <v>1926</v>
      </c>
      <c r="B23" s="1208">
        <f>TB2f!C23</f>
        <v>0.15044173291815047</v>
      </c>
      <c r="C23" s="1446">
        <f>TB2f!E23</f>
        <v>9.7879825376757115E-2</v>
      </c>
      <c r="D23" s="1446"/>
      <c r="E23" s="1205">
        <v>0</v>
      </c>
      <c r="F23" s="714">
        <f t="shared" si="0"/>
        <v>5.2561907541393352E-2</v>
      </c>
      <c r="G23" s="1178"/>
      <c r="H23" s="1178"/>
      <c r="I23" s="1178"/>
      <c r="J23" s="1178">
        <f t="shared" si="2"/>
        <v>0</v>
      </c>
      <c r="K23" s="1178">
        <f t="shared" si="3"/>
        <v>5.2561907541393352E-2</v>
      </c>
      <c r="L23" s="1178">
        <f t="shared" si="1"/>
        <v>0</v>
      </c>
      <c r="M23" s="1225"/>
      <c r="N23" s="1019"/>
      <c r="P23" s="1180"/>
      <c r="Q23" s="1222"/>
    </row>
    <row r="24" spans="1:17">
      <c r="A24" s="126">
        <v>1927</v>
      </c>
      <c r="B24" s="1208">
        <f>TB2f!C24</f>
        <v>0.13718806882553969</v>
      </c>
      <c r="C24" s="1446">
        <f>TB2f!E24</f>
        <v>7.9757187445120045E-2</v>
      </c>
      <c r="D24" s="1446"/>
      <c r="E24" s="1205">
        <v>0</v>
      </c>
      <c r="F24" s="714">
        <f t="shared" si="0"/>
        <v>5.7430881380419643E-2</v>
      </c>
      <c r="G24" s="1178"/>
      <c r="H24" s="1178"/>
      <c r="I24" s="1178"/>
      <c r="J24" s="1178">
        <f t="shared" si="2"/>
        <v>0</v>
      </c>
      <c r="K24" s="1178">
        <f t="shared" si="3"/>
        <v>5.7430881380419643E-2</v>
      </c>
      <c r="L24" s="1178">
        <f t="shared" si="1"/>
        <v>0</v>
      </c>
      <c r="M24" s="1225"/>
      <c r="N24" s="1019"/>
      <c r="P24" s="1180"/>
      <c r="Q24" s="1222"/>
    </row>
    <row r="25" spans="1:17">
      <c r="A25" s="126">
        <v>1928</v>
      </c>
      <c r="B25" s="1208">
        <f>TB2f!C25</f>
        <v>0.14303448605746724</v>
      </c>
      <c r="C25" s="1446">
        <f>TB2f!E25</f>
        <v>8.0798076384866885E-2</v>
      </c>
      <c r="D25" s="1446"/>
      <c r="E25" s="1205">
        <v>0</v>
      </c>
      <c r="F25" s="714">
        <f t="shared" si="0"/>
        <v>6.2236409672600357E-2</v>
      </c>
      <c r="G25" s="1178"/>
      <c r="H25" s="1178"/>
      <c r="I25" s="1178"/>
      <c r="J25" s="1178">
        <f t="shared" si="2"/>
        <v>0</v>
      </c>
      <c r="K25" s="1178">
        <f t="shared" si="3"/>
        <v>6.2236409672600357E-2</v>
      </c>
      <c r="L25" s="1178">
        <f t="shared" si="1"/>
        <v>0</v>
      </c>
      <c r="M25" s="1225"/>
      <c r="N25" s="1019"/>
      <c r="P25" s="1180"/>
      <c r="Q25" s="1222"/>
    </row>
    <row r="26" spans="1:17">
      <c r="A26" s="126">
        <v>1929</v>
      </c>
      <c r="B26" s="1208">
        <f>TB2f!C26</f>
        <v>0.14737882448514705</v>
      </c>
      <c r="C26" s="1205">
        <f>TB2f!E26</f>
        <v>5.386637039788697E-2</v>
      </c>
      <c r="D26" s="1205">
        <f>TB2f!F26</f>
        <v>3.3990097289829456E-2</v>
      </c>
      <c r="E26" s="1205">
        <f>TB2f!G26</f>
        <v>0</v>
      </c>
      <c r="F26" s="714">
        <f>B26-C26-D26-E26</f>
        <v>5.9522356797430627E-2</v>
      </c>
      <c r="G26" s="1190">
        <f>H26+I26+J26+K26</f>
        <v>0.14737882448514705</v>
      </c>
      <c r="H26" s="1178">
        <f>C26</f>
        <v>5.386637039788697E-2</v>
      </c>
      <c r="I26" s="1178">
        <f>D26</f>
        <v>3.3990097289829456E-2</v>
      </c>
      <c r="J26" s="1178">
        <f t="shared" si="2"/>
        <v>0</v>
      </c>
      <c r="K26" s="1178">
        <f t="shared" si="3"/>
        <v>5.9522356797430627E-2</v>
      </c>
      <c r="L26" s="1178">
        <f>0.54*E26</f>
        <v>0</v>
      </c>
      <c r="M26" s="1225">
        <f>TB2f!J26</f>
        <v>6.5070651886908609E-2</v>
      </c>
      <c r="N26" s="1019"/>
      <c r="P26" s="1180"/>
      <c r="Q26" s="635">
        <f>G26+M26+L26-TB2f!B26</f>
        <v>0</v>
      </c>
    </row>
    <row r="27" spans="1:17">
      <c r="A27" s="130">
        <v>1930</v>
      </c>
      <c r="B27" s="1210">
        <f>TB2f!C27</f>
        <v>0.12544328507972699</v>
      </c>
      <c r="C27" s="1211">
        <f>TB2f!E27</f>
        <v>6.0484672689477853E-2</v>
      </c>
      <c r="D27" s="1211">
        <f>TB2f!F27</f>
        <v>1.3141146882790725E-2</v>
      </c>
      <c r="E27" s="1211">
        <f>TB2f!G27</f>
        <v>0</v>
      </c>
      <c r="F27" s="716">
        <f t="shared" ref="F27:F90" si="4">B27-C27-D27-E27</f>
        <v>5.1817465507458416E-2</v>
      </c>
      <c r="G27" s="1192">
        <f t="shared" ref="G27:G90" si="5">H27+I27+J27+K27</f>
        <v>0.12544328507972699</v>
      </c>
      <c r="H27" s="1196">
        <f t="shared" ref="H27:H90" si="6">C27</f>
        <v>6.0484672689477853E-2</v>
      </c>
      <c r="I27" s="1196">
        <f t="shared" ref="I27:I90" si="7">D27</f>
        <v>1.3141146882790725E-2</v>
      </c>
      <c r="J27" s="1196">
        <f t="shared" si="2"/>
        <v>0</v>
      </c>
      <c r="K27" s="1196">
        <f t="shared" si="3"/>
        <v>5.1817465507458416E-2</v>
      </c>
      <c r="L27" s="1196">
        <f t="shared" ref="L27:L90" si="8">0.54*E27</f>
        <v>0</v>
      </c>
      <c r="M27" s="1227">
        <f>TB2f!J27</f>
        <v>5.7022687709615126E-2</v>
      </c>
      <c r="N27" s="1019"/>
      <c r="O27" s="1180"/>
      <c r="P27" s="1180"/>
      <c r="Q27" s="635">
        <f>G27+M27+L27-TB2f!B27</f>
        <v>0</v>
      </c>
    </row>
    <row r="28" spans="1:17">
      <c r="A28" s="126">
        <v>1931</v>
      </c>
      <c r="B28" s="1208">
        <f>TB2f!C28</f>
        <v>0.1004120946888178</v>
      </c>
      <c r="C28" s="1205">
        <f>TB2f!E28</f>
        <v>7.5710863999380498E-2</v>
      </c>
      <c r="D28" s="1205">
        <f>TB2f!F28</f>
        <v>-3.0034831193064618E-2</v>
      </c>
      <c r="E28" s="1205">
        <f>TB2f!G28</f>
        <v>0</v>
      </c>
      <c r="F28" s="714">
        <f t="shared" si="4"/>
        <v>5.4736061882501921E-2</v>
      </c>
      <c r="G28" s="1190">
        <f t="shared" si="5"/>
        <v>0.1004120946888178</v>
      </c>
      <c r="H28" s="1178">
        <f t="shared" si="6"/>
        <v>7.5710863999380498E-2</v>
      </c>
      <c r="I28" s="1178">
        <f t="shared" si="7"/>
        <v>-3.0034831193064618E-2</v>
      </c>
      <c r="J28" s="1178">
        <f t="shared" si="2"/>
        <v>0</v>
      </c>
      <c r="K28" s="1178">
        <f t="shared" si="3"/>
        <v>5.4736061882501921E-2</v>
      </c>
      <c r="L28" s="1178">
        <f t="shared" si="8"/>
        <v>0</v>
      </c>
      <c r="M28" s="1225">
        <f>TB2f!J28</f>
        <v>5.8882767986563146E-2</v>
      </c>
      <c r="N28" s="1019"/>
      <c r="O28" s="1180"/>
      <c r="P28" s="1180"/>
      <c r="Q28" s="635">
        <f>G28+M28+L28-TB2f!B28</f>
        <v>0</v>
      </c>
    </row>
    <row r="29" spans="1:17">
      <c r="A29" s="126">
        <v>1932</v>
      </c>
      <c r="B29" s="1208">
        <f>TB2f!C29</f>
        <v>9.1705414997577478E-2</v>
      </c>
      <c r="C29" s="1205">
        <f>TB2f!E29</f>
        <v>-0.10216531876372859</v>
      </c>
      <c r="D29" s="1205">
        <f>TB2f!F29</f>
        <v>0.12515853465203045</v>
      </c>
      <c r="E29" s="1205">
        <f>TB2f!G29</f>
        <v>0</v>
      </c>
      <c r="F29" s="714">
        <f t="shared" si="4"/>
        <v>6.8712199109275618E-2</v>
      </c>
      <c r="G29" s="1190">
        <f t="shared" si="5"/>
        <v>9.1705414997577478E-2</v>
      </c>
      <c r="H29" s="1178">
        <f t="shared" si="6"/>
        <v>-0.10216531876372859</v>
      </c>
      <c r="I29" s="1178">
        <f t="shared" si="7"/>
        <v>0.12515853465203045</v>
      </c>
      <c r="J29" s="1178">
        <f t="shared" si="2"/>
        <v>0</v>
      </c>
      <c r="K29" s="1178">
        <f t="shared" si="3"/>
        <v>6.8712199109275618E-2</v>
      </c>
      <c r="L29" s="1178">
        <f t="shared" si="8"/>
        <v>0</v>
      </c>
      <c r="M29" s="1225">
        <f>TB2f!J29</f>
        <v>6.6241727497815997E-2</v>
      </c>
      <c r="N29" s="1019"/>
      <c r="O29" s="1180"/>
      <c r="P29" s="1180"/>
      <c r="Q29" s="635">
        <f>G29+M29+L29-TB2f!B29</f>
        <v>0</v>
      </c>
    </row>
    <row r="30" spans="1:17">
      <c r="A30" s="126">
        <v>1933</v>
      </c>
      <c r="B30" s="1208">
        <f>TB2f!C30</f>
        <v>9.9156103185896308E-2</v>
      </c>
      <c r="C30" s="1205">
        <f>TB2f!E30</f>
        <v>-8.0248583725115383E-2</v>
      </c>
      <c r="D30" s="1205">
        <f>TB2f!F30</f>
        <v>0.10765438071857973</v>
      </c>
      <c r="E30" s="1205">
        <f>TB2f!G30</f>
        <v>0</v>
      </c>
      <c r="F30" s="714">
        <f t="shared" si="4"/>
        <v>7.1750306192431959E-2</v>
      </c>
      <c r="G30" s="1190">
        <f t="shared" si="5"/>
        <v>9.9156103185896308E-2</v>
      </c>
      <c r="H30" s="1178">
        <f t="shared" si="6"/>
        <v>-8.0248583725115383E-2</v>
      </c>
      <c r="I30" s="1178">
        <f t="shared" si="7"/>
        <v>0.10765438071857973</v>
      </c>
      <c r="J30" s="1178">
        <f t="shared" si="2"/>
        <v>0</v>
      </c>
      <c r="K30" s="1178">
        <f t="shared" si="3"/>
        <v>7.1750306192431959E-2</v>
      </c>
      <c r="L30" s="1178">
        <f t="shared" si="8"/>
        <v>0</v>
      </c>
      <c r="M30" s="1225">
        <f>TB2f!J30</f>
        <v>7.370099983597872E-2</v>
      </c>
      <c r="N30" s="1019"/>
      <c r="O30" s="1180"/>
      <c r="P30" s="1180"/>
      <c r="Q30" s="635">
        <f>G30+M30+L30-TB2f!B30</f>
        <v>0</v>
      </c>
    </row>
    <row r="31" spans="1:17">
      <c r="A31" s="126">
        <v>1934</v>
      </c>
      <c r="B31" s="1208">
        <f>TB2f!C31</f>
        <v>0.10189957114698861</v>
      </c>
      <c r="C31" s="1205">
        <f>TB2f!E31</f>
        <v>5.9099116448430668E-2</v>
      </c>
      <c r="D31" s="1205">
        <f>TB2f!F31</f>
        <v>-1.8279976026511081E-2</v>
      </c>
      <c r="E31" s="1205">
        <f>TB2f!G31</f>
        <v>0</v>
      </c>
      <c r="F31" s="714">
        <f t="shared" si="4"/>
        <v>6.1080430725069024E-2</v>
      </c>
      <c r="G31" s="1190">
        <f t="shared" si="5"/>
        <v>0.10189957114698861</v>
      </c>
      <c r="H31" s="1178">
        <f t="shared" si="6"/>
        <v>5.9099116448430668E-2</v>
      </c>
      <c r="I31" s="1178">
        <f t="shared" si="7"/>
        <v>-1.8279976026511081E-2</v>
      </c>
      <c r="J31" s="1178">
        <f t="shared" si="2"/>
        <v>0</v>
      </c>
      <c r="K31" s="1178">
        <f t="shared" si="3"/>
        <v>6.1080430725069024E-2</v>
      </c>
      <c r="L31" s="1178">
        <f t="shared" si="8"/>
        <v>0</v>
      </c>
      <c r="M31" s="1225">
        <f>TB2f!J31</f>
        <v>7.1818844790468836E-2</v>
      </c>
      <c r="N31" s="1019"/>
      <c r="O31" s="1180"/>
      <c r="P31" s="1180"/>
      <c r="Q31" s="635">
        <f>G31+M31+L31-TB2f!B31</f>
        <v>0</v>
      </c>
    </row>
    <row r="32" spans="1:17">
      <c r="A32" s="126">
        <v>1935</v>
      </c>
      <c r="B32" s="1208">
        <f>TB2f!C32</f>
        <v>0.10760172134159696</v>
      </c>
      <c r="C32" s="1205">
        <f>TB2f!E32</f>
        <v>4.922933011018113E-2</v>
      </c>
      <c r="D32" s="1205">
        <f>TB2f!F32</f>
        <v>3.8601057013257357E-3</v>
      </c>
      <c r="E32" s="1205">
        <f>TB2f!G32</f>
        <v>0</v>
      </c>
      <c r="F32" s="714">
        <f t="shared" si="4"/>
        <v>5.451228553009009E-2</v>
      </c>
      <c r="G32" s="1190">
        <f t="shared" si="5"/>
        <v>0.10760172134159696</v>
      </c>
      <c r="H32" s="1178">
        <f t="shared" si="6"/>
        <v>4.922933011018113E-2</v>
      </c>
      <c r="I32" s="1178">
        <f t="shared" si="7"/>
        <v>3.8601057013257357E-3</v>
      </c>
      <c r="J32" s="1178">
        <f t="shared" si="2"/>
        <v>0</v>
      </c>
      <c r="K32" s="1178">
        <f t="shared" si="3"/>
        <v>5.451228553009009E-2</v>
      </c>
      <c r="L32" s="1178">
        <f t="shared" si="8"/>
        <v>0</v>
      </c>
      <c r="M32" s="1225">
        <f>TB2f!J32</f>
        <v>7.1237363714774127E-2</v>
      </c>
      <c r="N32" s="1019"/>
      <c r="O32" s="1180"/>
      <c r="P32" s="1180"/>
      <c r="Q32" s="635">
        <f>G32+M32+L32-TB2f!B32</f>
        <v>0</v>
      </c>
    </row>
    <row r="33" spans="1:17">
      <c r="A33" s="126">
        <v>1936</v>
      </c>
      <c r="B33" s="1208">
        <f>TB2f!C33</f>
        <v>0.12452459786469731</v>
      </c>
      <c r="C33" s="1205">
        <f>TB2f!E33</f>
        <v>7.0779891205482295E-2</v>
      </c>
      <c r="D33" s="1205">
        <f>TB2f!F33</f>
        <v>4.6633666989241039E-3</v>
      </c>
      <c r="E33" s="1205">
        <f>TB2f!G33</f>
        <v>0</v>
      </c>
      <c r="F33" s="714">
        <f t="shared" si="4"/>
        <v>4.9081339960290918E-2</v>
      </c>
      <c r="G33" s="1190">
        <f t="shared" si="5"/>
        <v>0.12452459786469731</v>
      </c>
      <c r="H33" s="1178">
        <f t="shared" si="6"/>
        <v>7.0779891205482295E-2</v>
      </c>
      <c r="I33" s="1178">
        <f t="shared" si="7"/>
        <v>4.6633666989241039E-3</v>
      </c>
      <c r="J33" s="1178">
        <f t="shared" si="2"/>
        <v>0</v>
      </c>
      <c r="K33" s="1178">
        <f t="shared" si="3"/>
        <v>4.9081339960290918E-2</v>
      </c>
      <c r="L33" s="1178">
        <f t="shared" si="8"/>
        <v>0</v>
      </c>
      <c r="M33" s="1225">
        <f>TB2f!J33</f>
        <v>7.3229110558519148E-2</v>
      </c>
      <c r="N33" s="1019"/>
      <c r="O33" s="1180"/>
      <c r="P33" s="1180"/>
      <c r="Q33" s="635">
        <f>G33+M33+L33-TB2f!B33</f>
        <v>0</v>
      </c>
    </row>
    <row r="34" spans="1:17">
      <c r="A34" s="126">
        <v>1937</v>
      </c>
      <c r="B34" s="1208">
        <f>TB2f!C34</f>
        <v>0.12713452764469815</v>
      </c>
      <c r="C34" s="1205">
        <f>TB2f!E34</f>
        <v>6.4651769597611208E-2</v>
      </c>
      <c r="D34" s="1205">
        <f>TB2f!F34</f>
        <v>1.2347655566925743E-2</v>
      </c>
      <c r="E34" s="1205">
        <f>TB2f!G34</f>
        <v>0</v>
      </c>
      <c r="F34" s="714">
        <f t="shared" si="4"/>
        <v>5.0135102480161203E-2</v>
      </c>
      <c r="G34" s="1190">
        <f t="shared" si="5"/>
        <v>0.12713452764469815</v>
      </c>
      <c r="H34" s="1178">
        <f t="shared" si="6"/>
        <v>6.4651769597611208E-2</v>
      </c>
      <c r="I34" s="1178">
        <f t="shared" si="7"/>
        <v>1.2347655566925743E-2</v>
      </c>
      <c r="J34" s="1178">
        <f t="shared" si="2"/>
        <v>0</v>
      </c>
      <c r="K34" s="1178">
        <f t="shared" si="3"/>
        <v>5.0135102480161203E-2</v>
      </c>
      <c r="L34" s="1178">
        <f t="shared" si="8"/>
        <v>0</v>
      </c>
      <c r="M34" s="1225">
        <f>TB2f!J34</f>
        <v>6.7654117891927004E-2</v>
      </c>
      <c r="N34" s="1019"/>
      <c r="O34" s="1180"/>
      <c r="P34" s="1180"/>
      <c r="Q34" s="635">
        <f>G34+M34+L34-TB2f!B34</f>
        <v>0</v>
      </c>
    </row>
    <row r="35" spans="1:17">
      <c r="A35" s="126">
        <v>1938</v>
      </c>
      <c r="B35" s="1208">
        <f>TB2f!C35</f>
        <v>0.10696440686200494</v>
      </c>
      <c r="C35" s="1205">
        <f>TB2f!E35</f>
        <v>4.4930546661005127E-2</v>
      </c>
      <c r="D35" s="1205">
        <f>TB2f!F35</f>
        <v>1.1555597150729279E-2</v>
      </c>
      <c r="E35" s="1205">
        <f>TB2f!G35</f>
        <v>0</v>
      </c>
      <c r="F35" s="714">
        <f t="shared" si="4"/>
        <v>5.0478263050270533E-2</v>
      </c>
      <c r="G35" s="1190">
        <f t="shared" si="5"/>
        <v>0.10696440686200494</v>
      </c>
      <c r="H35" s="1178">
        <f t="shared" si="6"/>
        <v>4.4930546661005127E-2</v>
      </c>
      <c r="I35" s="1178">
        <f t="shared" si="7"/>
        <v>1.1555597150729279E-2</v>
      </c>
      <c r="J35" s="1178">
        <f t="shared" si="2"/>
        <v>0</v>
      </c>
      <c r="K35" s="1178">
        <f t="shared" si="3"/>
        <v>5.0478263050270533E-2</v>
      </c>
      <c r="L35" s="1178">
        <f t="shared" si="8"/>
        <v>0</v>
      </c>
      <c r="M35" s="1225">
        <f>TB2f!J35</f>
        <v>6.7903566465512391E-2</v>
      </c>
      <c r="N35" s="1019"/>
      <c r="O35" s="1180"/>
      <c r="P35" s="1180"/>
      <c r="Q35" s="635">
        <f>G35+M35+L35-TB2f!B35</f>
        <v>0</v>
      </c>
    </row>
    <row r="36" spans="1:17">
      <c r="A36" s="128">
        <v>1939</v>
      </c>
      <c r="B36" s="1209">
        <f>TB2f!C36</f>
        <v>0.1186984575236928</v>
      </c>
      <c r="C36" s="1206">
        <f>TB2f!E36</f>
        <v>4.9352187124037307E-2</v>
      </c>
      <c r="D36" s="1206">
        <f>TB2f!F36</f>
        <v>1.814996791470835E-2</v>
      </c>
      <c r="E36" s="1206">
        <f>TB2f!G36</f>
        <v>0</v>
      </c>
      <c r="F36" s="715">
        <f t="shared" si="4"/>
        <v>5.1196302484947137E-2</v>
      </c>
      <c r="G36" s="1191">
        <f t="shared" si="5"/>
        <v>0.11869845752369279</v>
      </c>
      <c r="H36" s="1195">
        <f t="shared" si="6"/>
        <v>4.9352187124037307E-2</v>
      </c>
      <c r="I36" s="1195">
        <f t="shared" si="7"/>
        <v>1.814996791470835E-2</v>
      </c>
      <c r="J36" s="1195">
        <f t="shared" si="2"/>
        <v>0</v>
      </c>
      <c r="K36" s="1195">
        <f t="shared" si="3"/>
        <v>5.1196302484947137E-2</v>
      </c>
      <c r="L36" s="1195">
        <f t="shared" si="8"/>
        <v>0</v>
      </c>
      <c r="M36" s="1226">
        <f>TB2f!J36</f>
        <v>6.9334034250411875E-2</v>
      </c>
      <c r="N36" s="1019"/>
      <c r="O36" s="1180"/>
      <c r="P36" s="1180"/>
      <c r="Q36" s="635">
        <f>G36+M36+L36-TB2f!B36</f>
        <v>0</v>
      </c>
    </row>
    <row r="37" spans="1:17">
      <c r="A37" s="126">
        <v>1940</v>
      </c>
      <c r="B37" s="1208">
        <f>TB2f!C37</f>
        <v>0.13018878246558774</v>
      </c>
      <c r="C37" s="1205">
        <f>TB2f!E37</f>
        <v>5.134906482543436E-2</v>
      </c>
      <c r="D37" s="1205">
        <f>TB2f!F37</f>
        <v>3.863965983627056E-2</v>
      </c>
      <c r="E37" s="1205">
        <f>TB2f!G37</f>
        <v>0</v>
      </c>
      <c r="F37" s="714">
        <f t="shared" si="4"/>
        <v>4.0200057803882819E-2</v>
      </c>
      <c r="G37" s="1190">
        <f t="shared" si="5"/>
        <v>0.13018878246558774</v>
      </c>
      <c r="H37" s="1178">
        <f t="shared" si="6"/>
        <v>5.134906482543436E-2</v>
      </c>
      <c r="I37" s="1178">
        <f t="shared" si="7"/>
        <v>3.863965983627056E-2</v>
      </c>
      <c r="J37" s="1178">
        <f t="shared" si="2"/>
        <v>0</v>
      </c>
      <c r="K37" s="1178">
        <f t="shared" si="3"/>
        <v>4.0200057803882819E-2</v>
      </c>
      <c r="L37" s="1178">
        <f t="shared" si="8"/>
        <v>0</v>
      </c>
      <c r="M37" s="1225">
        <f>TB2f!J37</f>
        <v>7.1180750389907899E-2</v>
      </c>
      <c r="N37" s="1019"/>
      <c r="O37" s="1180"/>
      <c r="P37" s="1180"/>
      <c r="Q37" s="635">
        <f>G37+M37+L37-TB2f!B37</f>
        <v>0</v>
      </c>
    </row>
    <row r="38" spans="1:17">
      <c r="A38" s="126">
        <v>1941</v>
      </c>
      <c r="B38" s="1208">
        <f>TB2f!C38</f>
        <v>0.13881279018127304</v>
      </c>
      <c r="C38" s="1205">
        <f>TB2f!E38</f>
        <v>5.7131455833066086E-2</v>
      </c>
      <c r="D38" s="1205">
        <f>TB2f!F38</f>
        <v>4.7087356511477621E-2</v>
      </c>
      <c r="E38" s="1205">
        <f>TB2f!G38</f>
        <v>0</v>
      </c>
      <c r="F38" s="714">
        <f t="shared" si="4"/>
        <v>3.4593977836729337E-2</v>
      </c>
      <c r="G38" s="1190">
        <f t="shared" si="5"/>
        <v>0.13881279018127304</v>
      </c>
      <c r="H38" s="1178">
        <f t="shared" si="6"/>
        <v>5.7131455833066086E-2</v>
      </c>
      <c r="I38" s="1178">
        <f t="shared" si="7"/>
        <v>4.7087356511477621E-2</v>
      </c>
      <c r="J38" s="1178">
        <f t="shared" si="2"/>
        <v>0</v>
      </c>
      <c r="K38" s="1178">
        <f t="shared" si="3"/>
        <v>3.4593977836729337E-2</v>
      </c>
      <c r="L38" s="1178">
        <f t="shared" si="8"/>
        <v>0</v>
      </c>
      <c r="M38" s="1225">
        <f>TB2f!J38</f>
        <v>7.3890811087267833E-2</v>
      </c>
      <c r="N38" s="1019"/>
      <c r="O38" s="1180"/>
      <c r="P38" s="1180"/>
      <c r="Q38" s="635">
        <f>G38+M38+L38-TB2f!B38</f>
        <v>0</v>
      </c>
    </row>
    <row r="39" spans="1:17">
      <c r="A39" s="126">
        <v>1942</v>
      </c>
      <c r="B39" s="1208">
        <f>TB2f!C39</f>
        <v>0.13765882483204439</v>
      </c>
      <c r="C39" s="1205">
        <f>TB2f!E39</f>
        <v>4.855290892901426E-2</v>
      </c>
      <c r="D39" s="1205">
        <f>TB2f!F39</f>
        <v>5.8436975485790549E-2</v>
      </c>
      <c r="E39" s="1205">
        <f>TB2f!G39</f>
        <v>0</v>
      </c>
      <c r="F39" s="714">
        <f t="shared" si="4"/>
        <v>3.0668940417239582E-2</v>
      </c>
      <c r="G39" s="1190">
        <f t="shared" si="5"/>
        <v>0.13765882483204439</v>
      </c>
      <c r="H39" s="1178">
        <f t="shared" si="6"/>
        <v>4.855290892901426E-2</v>
      </c>
      <c r="I39" s="1178">
        <f t="shared" si="7"/>
        <v>5.8436975485790549E-2</v>
      </c>
      <c r="J39" s="1178">
        <f t="shared" si="2"/>
        <v>0</v>
      </c>
      <c r="K39" s="1178">
        <f t="shared" si="3"/>
        <v>3.0668940417239582E-2</v>
      </c>
      <c r="L39" s="1178">
        <f t="shared" si="8"/>
        <v>0</v>
      </c>
      <c r="M39" s="1225">
        <f>TB2f!J39</f>
        <v>6.6949498044832315E-2</v>
      </c>
      <c r="N39" s="1019"/>
      <c r="O39" s="1180"/>
      <c r="P39" s="1180"/>
      <c r="Q39" s="635">
        <f>G39+M39+L39-TB2f!B39</f>
        <v>0</v>
      </c>
    </row>
    <row r="40" spans="1:17">
      <c r="A40" s="126">
        <v>1943</v>
      </c>
      <c r="B40" s="1208">
        <f>TB2f!C40</f>
        <v>0.12975011501757477</v>
      </c>
      <c r="C40" s="1205">
        <f>TB2f!E40</f>
        <v>4.1232804965590487E-2</v>
      </c>
      <c r="D40" s="1205">
        <f>TB2f!F40</f>
        <v>5.9168982384270645E-2</v>
      </c>
      <c r="E40" s="1205">
        <f>TB2f!G40</f>
        <v>0</v>
      </c>
      <c r="F40" s="714">
        <f t="shared" si="4"/>
        <v>2.9348327667713649E-2</v>
      </c>
      <c r="G40" s="1190">
        <f t="shared" si="5"/>
        <v>0.12975011501757477</v>
      </c>
      <c r="H40" s="1178">
        <f t="shared" si="6"/>
        <v>4.1232804965590487E-2</v>
      </c>
      <c r="I40" s="1178">
        <f t="shared" si="7"/>
        <v>5.9168982384270645E-2</v>
      </c>
      <c r="J40" s="1178">
        <f t="shared" si="2"/>
        <v>0</v>
      </c>
      <c r="K40" s="1178">
        <f t="shared" si="3"/>
        <v>2.9348327667713649E-2</v>
      </c>
      <c r="L40" s="1178">
        <f t="shared" si="8"/>
        <v>0</v>
      </c>
      <c r="M40" s="1225">
        <f>TB2f!J40</f>
        <v>5.9168250820419724E-2</v>
      </c>
      <c r="N40" s="1019"/>
      <c r="O40" s="1180"/>
      <c r="P40" s="1180"/>
      <c r="Q40" s="635">
        <f>G40+M40+L40-TB2f!B40</f>
        <v>0</v>
      </c>
    </row>
    <row r="41" spans="1:17">
      <c r="A41" s="126">
        <v>1944</v>
      </c>
      <c r="B41" s="1208">
        <f>TB2f!C41</f>
        <v>0.11112637590192261</v>
      </c>
      <c r="C41" s="1205">
        <f>TB2f!E41</f>
        <v>3.3618178986925235E-2</v>
      </c>
      <c r="D41" s="1205">
        <f>TB2f!F41</f>
        <v>5.3925976516605634E-2</v>
      </c>
      <c r="E41" s="1205">
        <f>TB2f!G41</f>
        <v>0</v>
      </c>
      <c r="F41" s="714">
        <f t="shared" si="4"/>
        <v>2.3582220398391737E-2</v>
      </c>
      <c r="G41" s="1190">
        <f t="shared" si="5"/>
        <v>0.11112637590192261</v>
      </c>
      <c r="H41" s="1178">
        <f t="shared" si="6"/>
        <v>3.3618178986925235E-2</v>
      </c>
      <c r="I41" s="1178">
        <f t="shared" si="7"/>
        <v>5.3925976516605634E-2</v>
      </c>
      <c r="J41" s="1178">
        <f t="shared" si="2"/>
        <v>0</v>
      </c>
      <c r="K41" s="1178">
        <f t="shared" si="3"/>
        <v>2.3582220398391737E-2</v>
      </c>
      <c r="L41" s="1178">
        <f t="shared" si="8"/>
        <v>0</v>
      </c>
      <c r="M41" s="1225">
        <f>TB2f!J41</f>
        <v>4.7693795757185124E-2</v>
      </c>
      <c r="N41" s="1019"/>
      <c r="O41" s="1180"/>
      <c r="P41" s="1180"/>
      <c r="Q41" s="635">
        <f>G41+M41+L41-TB2f!B41</f>
        <v>0</v>
      </c>
    </row>
    <row r="42" spans="1:17">
      <c r="A42" s="126">
        <v>1945</v>
      </c>
      <c r="B42" s="1208">
        <f>TB2f!C42</f>
        <v>9.6092871352118914E-2</v>
      </c>
      <c r="C42" s="1205">
        <f>TB2f!E42</f>
        <v>3.264061242169583E-2</v>
      </c>
      <c r="D42" s="1205">
        <f>TB2f!F42</f>
        <v>3.6635539550699037E-2</v>
      </c>
      <c r="E42" s="1205">
        <f>TB2f!G42</f>
        <v>0</v>
      </c>
      <c r="F42" s="714">
        <f t="shared" si="4"/>
        <v>2.6816719379724047E-2</v>
      </c>
      <c r="G42" s="1190">
        <f t="shared" si="5"/>
        <v>9.6092871352118914E-2</v>
      </c>
      <c r="H42" s="1178">
        <f t="shared" si="6"/>
        <v>3.264061242169583E-2</v>
      </c>
      <c r="I42" s="1178">
        <f t="shared" si="7"/>
        <v>3.6635539550699037E-2</v>
      </c>
      <c r="J42" s="1178">
        <f t="shared" si="2"/>
        <v>0</v>
      </c>
      <c r="K42" s="1178">
        <f t="shared" si="3"/>
        <v>2.6816719379724047E-2</v>
      </c>
      <c r="L42" s="1178">
        <f t="shared" si="8"/>
        <v>0</v>
      </c>
      <c r="M42" s="1225">
        <f>TB2f!J42</f>
        <v>5.2610834941636923E-2</v>
      </c>
      <c r="N42" s="1019"/>
      <c r="O42" s="1180"/>
      <c r="P42" s="1180"/>
      <c r="Q42" s="635">
        <f>G42+M42+L42-TB2f!B42</f>
        <v>0</v>
      </c>
    </row>
    <row r="43" spans="1:17">
      <c r="A43" s="126">
        <v>1946</v>
      </c>
      <c r="B43" s="1208">
        <f>TB2f!C43</f>
        <v>8.7549251498519942E-2</v>
      </c>
      <c r="C43" s="1205">
        <f>TB2f!E43</f>
        <v>3.7065022630758414E-2</v>
      </c>
      <c r="D43" s="1205">
        <f>TB2f!F43</f>
        <v>2.3705921363231741E-2</v>
      </c>
      <c r="E43" s="1205">
        <f>TB2f!G43</f>
        <v>0</v>
      </c>
      <c r="F43" s="714">
        <f t="shared" si="4"/>
        <v>2.6778307504529787E-2</v>
      </c>
      <c r="G43" s="1190">
        <f t="shared" si="5"/>
        <v>8.7549251498519942E-2</v>
      </c>
      <c r="H43" s="1178">
        <f t="shared" si="6"/>
        <v>3.7065022630758414E-2</v>
      </c>
      <c r="I43" s="1178">
        <f t="shared" si="7"/>
        <v>2.3705921363231741E-2</v>
      </c>
      <c r="J43" s="1178">
        <f t="shared" si="2"/>
        <v>0</v>
      </c>
      <c r="K43" s="1178">
        <f t="shared" si="3"/>
        <v>2.6778307504529787E-2</v>
      </c>
      <c r="L43" s="1178">
        <f t="shared" si="8"/>
        <v>0</v>
      </c>
      <c r="M43" s="1225">
        <f>TB2f!J43</f>
        <v>5.9681501309824747E-2</v>
      </c>
      <c r="N43" s="1019"/>
      <c r="O43" s="1180"/>
      <c r="P43" s="1180"/>
      <c r="Q43" s="635">
        <f>G43+M43+L43-TB2f!B43</f>
        <v>0</v>
      </c>
    </row>
    <row r="44" spans="1:17">
      <c r="A44" s="126">
        <v>1947</v>
      </c>
      <c r="B44" s="1208">
        <f>TB2f!C44</f>
        <v>0.10311266596800404</v>
      </c>
      <c r="C44" s="1205">
        <f>TB2f!E44</f>
        <v>3.8949798789382852E-2</v>
      </c>
      <c r="D44" s="1205">
        <f>TB2f!F44</f>
        <v>4.0039857260818053E-2</v>
      </c>
      <c r="E44" s="1205">
        <f>TB2f!G44</f>
        <v>0</v>
      </c>
      <c r="F44" s="714">
        <f t="shared" si="4"/>
        <v>2.4123009917803133E-2</v>
      </c>
      <c r="G44" s="1190">
        <f t="shared" si="5"/>
        <v>0.10311266596800403</v>
      </c>
      <c r="H44" s="1178">
        <f t="shared" si="6"/>
        <v>3.8949798789382852E-2</v>
      </c>
      <c r="I44" s="1178">
        <f t="shared" si="7"/>
        <v>4.0039857260818053E-2</v>
      </c>
      <c r="J44" s="1178">
        <f t="shared" si="2"/>
        <v>0</v>
      </c>
      <c r="K44" s="1178">
        <f t="shared" si="3"/>
        <v>2.4123009917803133E-2</v>
      </c>
      <c r="L44" s="1178">
        <f t="shared" si="8"/>
        <v>0</v>
      </c>
      <c r="M44" s="1225">
        <f>TB2f!J44</f>
        <v>5.2256943983446366E-2</v>
      </c>
      <c r="N44" s="1019"/>
      <c r="O44" s="1180"/>
      <c r="P44" s="1180"/>
      <c r="Q44" s="635">
        <f>G44+M44+L44-TB2f!B44</f>
        <v>0</v>
      </c>
    </row>
    <row r="45" spans="1:17">
      <c r="A45" s="126">
        <v>1948</v>
      </c>
      <c r="B45" s="1208">
        <f>TB2f!C45</f>
        <v>0.11498717373726636</v>
      </c>
      <c r="C45" s="1205">
        <f>TB2f!E45</f>
        <v>3.4594332195312161E-2</v>
      </c>
      <c r="D45" s="1205">
        <f>TB2f!F45</f>
        <v>5.7325829388205726E-2</v>
      </c>
      <c r="E45" s="1205">
        <f>TB2f!G45</f>
        <v>0</v>
      </c>
      <c r="F45" s="714">
        <f t="shared" si="4"/>
        <v>2.306701215374847E-2</v>
      </c>
      <c r="G45" s="1190">
        <f t="shared" si="5"/>
        <v>0.11498717373726636</v>
      </c>
      <c r="H45" s="1178">
        <f t="shared" si="6"/>
        <v>3.4594332195312161E-2</v>
      </c>
      <c r="I45" s="1178">
        <f t="shared" si="7"/>
        <v>5.7325829388205726E-2</v>
      </c>
      <c r="J45" s="1178">
        <f t="shared" si="2"/>
        <v>0</v>
      </c>
      <c r="K45" s="1178">
        <f t="shared" si="3"/>
        <v>2.306701215374847E-2</v>
      </c>
      <c r="L45" s="1178">
        <f t="shared" si="8"/>
        <v>0</v>
      </c>
      <c r="M45" s="1225">
        <f>TB2f!J45</f>
        <v>5.3166712511739184E-2</v>
      </c>
      <c r="N45" s="1019"/>
      <c r="O45" s="1180"/>
      <c r="P45" s="1180"/>
      <c r="Q45" s="635">
        <f>G45+M45+L45-TB2f!B45</f>
        <v>0</v>
      </c>
    </row>
    <row r="46" spans="1:17">
      <c r="A46" s="126">
        <v>1949</v>
      </c>
      <c r="B46" s="1208">
        <f>TB2f!C46</f>
        <v>0.11212194119914419</v>
      </c>
      <c r="C46" s="1205">
        <f>TB2f!E46</f>
        <v>3.5339437759699194E-2</v>
      </c>
      <c r="D46" s="1205">
        <f>TB2f!F46</f>
        <v>5.5246702792951893E-2</v>
      </c>
      <c r="E46" s="1205">
        <f>TB2f!G46</f>
        <v>0</v>
      </c>
      <c r="F46" s="714">
        <f t="shared" si="4"/>
        <v>2.1535800646493103E-2</v>
      </c>
      <c r="G46" s="1190">
        <f t="shared" si="5"/>
        <v>0.11212194119914419</v>
      </c>
      <c r="H46" s="1178">
        <f t="shared" si="6"/>
        <v>3.5339437759699194E-2</v>
      </c>
      <c r="I46" s="1178">
        <f t="shared" si="7"/>
        <v>5.5246702792951893E-2</v>
      </c>
      <c r="J46" s="1178">
        <f t="shared" si="2"/>
        <v>0</v>
      </c>
      <c r="K46" s="1178">
        <f t="shared" si="3"/>
        <v>2.1535800646493103E-2</v>
      </c>
      <c r="L46" s="1178">
        <f t="shared" si="8"/>
        <v>0</v>
      </c>
      <c r="M46" s="1225">
        <f>TB2f!J46</f>
        <v>4.9734108051846408E-2</v>
      </c>
      <c r="N46" s="1019"/>
      <c r="O46" s="1180"/>
      <c r="P46" s="1180"/>
      <c r="Q46" s="635">
        <f>G46+M46+L46-TB2f!B46</f>
        <v>0</v>
      </c>
    </row>
    <row r="47" spans="1:17">
      <c r="A47" s="130">
        <v>1950</v>
      </c>
      <c r="B47" s="1210">
        <f>TB2f!C47</f>
        <v>0.1217637801043808</v>
      </c>
      <c r="C47" s="1211">
        <f>TB2f!E47</f>
        <v>4.8629496114321054E-2</v>
      </c>
      <c r="D47" s="1211">
        <f>TB2f!F47</f>
        <v>5.0034288420445876E-2</v>
      </c>
      <c r="E47" s="1211">
        <f>TB2f!G47</f>
        <v>0</v>
      </c>
      <c r="F47" s="716">
        <f t="shared" si="4"/>
        <v>2.3099995569613875E-2</v>
      </c>
      <c r="G47" s="1192">
        <f t="shared" si="5"/>
        <v>0.1217637801043808</v>
      </c>
      <c r="H47" s="1196">
        <f t="shared" si="6"/>
        <v>4.8629496114321054E-2</v>
      </c>
      <c r="I47" s="1196">
        <f t="shared" si="7"/>
        <v>5.0034288420445876E-2</v>
      </c>
      <c r="J47" s="1196">
        <f t="shared" si="2"/>
        <v>0</v>
      </c>
      <c r="K47" s="1196">
        <f t="shared" si="3"/>
        <v>2.3099995569613875E-2</v>
      </c>
      <c r="L47" s="1196">
        <f t="shared" si="8"/>
        <v>0</v>
      </c>
      <c r="M47" s="1227">
        <f>TB2f!J47</f>
        <v>5.1106908641412603E-2</v>
      </c>
      <c r="N47" s="1019"/>
      <c r="O47" s="1180"/>
      <c r="P47" s="1180"/>
      <c r="Q47" s="635">
        <f>G47+M47+L47-TB2f!B47</f>
        <v>0</v>
      </c>
    </row>
    <row r="48" spans="1:17">
      <c r="A48" s="126">
        <v>1951</v>
      </c>
      <c r="B48" s="1208">
        <f>TB2f!C48</f>
        <v>0.1174968605853456</v>
      </c>
      <c r="C48" s="1205">
        <f>TB2f!E48</f>
        <v>4.4836745340917833E-2</v>
      </c>
      <c r="D48" s="1205">
        <f>TB2f!F48</f>
        <v>5.1157075222402454E-2</v>
      </c>
      <c r="E48" s="1205">
        <f>TB2f!G48</f>
        <v>0</v>
      </c>
      <c r="F48" s="714">
        <f t="shared" si="4"/>
        <v>2.1503040022025313E-2</v>
      </c>
      <c r="G48" s="1190">
        <f t="shared" si="5"/>
        <v>0.1174968605853456</v>
      </c>
      <c r="H48" s="1178">
        <f t="shared" si="6"/>
        <v>4.4836745340917833E-2</v>
      </c>
      <c r="I48" s="1178">
        <f t="shared" si="7"/>
        <v>5.1157075222402454E-2</v>
      </c>
      <c r="J48" s="1178">
        <f t="shared" si="2"/>
        <v>0</v>
      </c>
      <c r="K48" s="1178">
        <f t="shared" si="3"/>
        <v>2.1503040022025313E-2</v>
      </c>
      <c r="L48" s="1178">
        <f t="shared" si="8"/>
        <v>0</v>
      </c>
      <c r="M48" s="1225">
        <f>TB2f!J48</f>
        <v>4.8471079059154411E-2</v>
      </c>
      <c r="N48" s="1019"/>
      <c r="O48" s="1180"/>
      <c r="P48" s="1180"/>
      <c r="Q48" s="635">
        <f>G48+M48+L48-TB2f!B48</f>
        <v>0</v>
      </c>
    </row>
    <row r="49" spans="1:17">
      <c r="A49" s="126">
        <v>1952</v>
      </c>
      <c r="B49" s="1208">
        <f>TB2f!C49</f>
        <v>0.10996188231163759</v>
      </c>
      <c r="C49" s="1205">
        <f>TB2f!E49</f>
        <v>3.7831399343456536E-2</v>
      </c>
      <c r="D49" s="1205">
        <f>TB2f!F49</f>
        <v>5.0028734829925696E-2</v>
      </c>
      <c r="E49" s="1205">
        <f>TB2f!G49</f>
        <v>0</v>
      </c>
      <c r="F49" s="714">
        <f t="shared" si="4"/>
        <v>2.2101748138255363E-2</v>
      </c>
      <c r="G49" s="1190">
        <f t="shared" si="5"/>
        <v>0.10996188231163759</v>
      </c>
      <c r="H49" s="1178">
        <f t="shared" si="6"/>
        <v>3.7831399343456536E-2</v>
      </c>
      <c r="I49" s="1178">
        <f t="shared" si="7"/>
        <v>5.0028734829925696E-2</v>
      </c>
      <c r="J49" s="1178">
        <f t="shared" si="2"/>
        <v>0</v>
      </c>
      <c r="K49" s="1178">
        <f t="shared" si="3"/>
        <v>2.2101748138255363E-2</v>
      </c>
      <c r="L49" s="1178">
        <f t="shared" si="8"/>
        <v>0</v>
      </c>
      <c r="M49" s="1225">
        <f>TB2f!J49</f>
        <v>4.548042240072344E-2</v>
      </c>
      <c r="N49" s="1019"/>
      <c r="O49" s="1180"/>
      <c r="P49" s="1180"/>
      <c r="Q49" s="635">
        <f>G49+M49+L49-TB2f!B49</f>
        <v>0</v>
      </c>
    </row>
    <row r="50" spans="1:17">
      <c r="A50" s="126">
        <v>1953</v>
      </c>
      <c r="B50" s="1208">
        <f>TB2f!C50</f>
        <v>0.10508748815115074</v>
      </c>
      <c r="C50" s="1205">
        <f>TB2f!E50</f>
        <v>3.8310610906190541E-2</v>
      </c>
      <c r="D50" s="1205">
        <f>TB2f!F50</f>
        <v>4.6164514453109241E-2</v>
      </c>
      <c r="E50" s="1205">
        <f>TB2f!G50</f>
        <v>0</v>
      </c>
      <c r="F50" s="714">
        <f t="shared" si="4"/>
        <v>2.0612362791850962E-2</v>
      </c>
      <c r="G50" s="1190">
        <f t="shared" si="5"/>
        <v>0.10508748815115074</v>
      </c>
      <c r="H50" s="1178">
        <f t="shared" si="6"/>
        <v>3.8310610906190541E-2</v>
      </c>
      <c r="I50" s="1178">
        <f t="shared" si="7"/>
        <v>4.6164514453109241E-2</v>
      </c>
      <c r="J50" s="1178">
        <f t="shared" si="2"/>
        <v>0</v>
      </c>
      <c r="K50" s="1178">
        <f t="shared" si="3"/>
        <v>2.0612362791850962E-2</v>
      </c>
      <c r="L50" s="1178">
        <f t="shared" si="8"/>
        <v>0</v>
      </c>
      <c r="M50" s="1225">
        <f>TB2f!J50</f>
        <v>4.1810241743977433E-2</v>
      </c>
      <c r="N50" s="1019"/>
      <c r="O50" s="1180"/>
      <c r="P50" s="1180"/>
      <c r="Q50" s="635">
        <f>G50+M50+L50-TB2f!B50</f>
        <v>0</v>
      </c>
    </row>
    <row r="51" spans="1:17">
      <c r="A51" s="126">
        <v>1954</v>
      </c>
      <c r="B51" s="1208">
        <f>TB2f!C51</f>
        <v>0.1040424685023254</v>
      </c>
      <c r="C51" s="1205">
        <f>TB2f!E51</f>
        <v>3.5251237954580926E-2</v>
      </c>
      <c r="D51" s="1205">
        <f>TB2f!F51</f>
        <v>4.6300904088910723E-2</v>
      </c>
      <c r="E51" s="1205">
        <f>TB2f!G51</f>
        <v>0</v>
      </c>
      <c r="F51" s="714">
        <f t="shared" si="4"/>
        <v>2.2490326458833747E-2</v>
      </c>
      <c r="G51" s="1190">
        <f t="shared" si="5"/>
        <v>0.1040424685023254</v>
      </c>
      <c r="H51" s="1178">
        <f t="shared" si="6"/>
        <v>3.5251237954580926E-2</v>
      </c>
      <c r="I51" s="1178">
        <f t="shared" si="7"/>
        <v>4.6300904088910723E-2</v>
      </c>
      <c r="J51" s="1178">
        <f t="shared" si="2"/>
        <v>0</v>
      </c>
      <c r="K51" s="1178">
        <f t="shared" si="3"/>
        <v>2.2490326458833747E-2</v>
      </c>
      <c r="L51" s="1178">
        <f t="shared" si="8"/>
        <v>0</v>
      </c>
      <c r="M51" s="1225">
        <f>TB2f!J51</f>
        <v>4.2372998811591102E-2</v>
      </c>
      <c r="N51" s="1019"/>
      <c r="O51" s="1180"/>
      <c r="P51" s="1180"/>
      <c r="Q51" s="635">
        <f>G51+M51+L51-TB2f!B51</f>
        <v>0</v>
      </c>
    </row>
    <row r="52" spans="1:17">
      <c r="A52" s="126">
        <v>1955</v>
      </c>
      <c r="B52" s="1208">
        <f>TB2f!C52</f>
        <v>0.11472187556564335</v>
      </c>
      <c r="C52" s="1205">
        <f>TB2f!E52</f>
        <v>3.5683589808782529E-2</v>
      </c>
      <c r="D52" s="1205">
        <f>TB2f!F52</f>
        <v>5.8693352892376788E-2</v>
      </c>
      <c r="E52" s="1205">
        <f>TB2f!G52</f>
        <v>0</v>
      </c>
      <c r="F52" s="714">
        <f t="shared" si="4"/>
        <v>2.0344932864484036E-2</v>
      </c>
      <c r="G52" s="1190">
        <f t="shared" si="5"/>
        <v>0.11472187556564335</v>
      </c>
      <c r="H52" s="1178">
        <f t="shared" si="6"/>
        <v>3.5683589808782529E-2</v>
      </c>
      <c r="I52" s="1178">
        <f t="shared" si="7"/>
        <v>5.8693352892376788E-2</v>
      </c>
      <c r="J52" s="1178">
        <f t="shared" si="2"/>
        <v>0</v>
      </c>
      <c r="K52" s="1178">
        <f t="shared" si="3"/>
        <v>2.0344932864484036E-2</v>
      </c>
      <c r="L52" s="1178">
        <f t="shared" si="8"/>
        <v>0</v>
      </c>
      <c r="M52" s="1225">
        <f>TB2f!J52</f>
        <v>4.0073155749570363E-2</v>
      </c>
      <c r="N52" s="1019"/>
      <c r="O52" s="1180"/>
      <c r="P52" s="1180"/>
      <c r="Q52" s="635">
        <f>G52+M52+L52-TB2f!B52</f>
        <v>0</v>
      </c>
    </row>
    <row r="53" spans="1:17">
      <c r="A53" s="126">
        <v>1956</v>
      </c>
      <c r="B53" s="1208">
        <f>TB2f!C53</f>
        <v>0.10780740049723556</v>
      </c>
      <c r="C53" s="1205">
        <f>TB2f!E53</f>
        <v>3.6543152551268429E-2</v>
      </c>
      <c r="D53" s="1205">
        <f>TB2f!F53</f>
        <v>5.1217346064194313E-2</v>
      </c>
      <c r="E53" s="1205">
        <f>TB2f!G53</f>
        <v>0</v>
      </c>
      <c r="F53" s="714">
        <f t="shared" si="4"/>
        <v>2.0046901881772813E-2</v>
      </c>
      <c r="G53" s="1190">
        <f t="shared" si="5"/>
        <v>0.10780740049723556</v>
      </c>
      <c r="H53" s="1178">
        <f t="shared" si="6"/>
        <v>3.6543152551268429E-2</v>
      </c>
      <c r="I53" s="1178">
        <f t="shared" si="7"/>
        <v>5.1217346064194313E-2</v>
      </c>
      <c r="J53" s="1178">
        <f t="shared" si="2"/>
        <v>0</v>
      </c>
      <c r="K53" s="1178">
        <f t="shared" si="3"/>
        <v>2.0046901881772813E-2</v>
      </c>
      <c r="L53" s="1178">
        <f t="shared" si="8"/>
        <v>0</v>
      </c>
      <c r="M53" s="1225">
        <f>TB2f!J53</f>
        <v>3.8550736354754277E-2</v>
      </c>
      <c r="N53" s="1019"/>
      <c r="O53" s="1180"/>
      <c r="P53" s="1180"/>
      <c r="Q53" s="635">
        <f>G53+M53+L53-TB2f!B53</f>
        <v>0</v>
      </c>
    </row>
    <row r="54" spans="1:17">
      <c r="A54" s="126">
        <v>1957</v>
      </c>
      <c r="B54" s="1208">
        <f>TB2f!C54</f>
        <v>0.10388886196755499</v>
      </c>
      <c r="C54" s="1205">
        <f>TB2f!E54</f>
        <v>3.6246020941732411E-2</v>
      </c>
      <c r="D54" s="1205">
        <f>TB2f!F54</f>
        <v>4.7133104155000001E-2</v>
      </c>
      <c r="E54" s="1205">
        <f>TB2f!G54</f>
        <v>0</v>
      </c>
      <c r="F54" s="714">
        <f t="shared" si="4"/>
        <v>2.0509736870822574E-2</v>
      </c>
      <c r="G54" s="1190">
        <f t="shared" si="5"/>
        <v>0.10388886196755498</v>
      </c>
      <c r="H54" s="1178">
        <f t="shared" si="6"/>
        <v>3.6246020941732411E-2</v>
      </c>
      <c r="I54" s="1178">
        <f t="shared" si="7"/>
        <v>4.7133104155000001E-2</v>
      </c>
      <c r="J54" s="1178">
        <f t="shared" si="2"/>
        <v>0</v>
      </c>
      <c r="K54" s="1178">
        <f t="shared" si="3"/>
        <v>2.0509736870822574E-2</v>
      </c>
      <c r="L54" s="1178">
        <f t="shared" si="8"/>
        <v>0</v>
      </c>
      <c r="M54" s="1225">
        <f>TB2f!J54</f>
        <v>3.9412354525813424E-2</v>
      </c>
      <c r="N54" s="1019"/>
      <c r="O54" s="1180"/>
      <c r="P54" s="1180"/>
      <c r="Q54" s="635">
        <f>G54+M54+L54-TB2f!B54</f>
        <v>0</v>
      </c>
    </row>
    <row r="55" spans="1:17">
      <c r="A55" s="126">
        <v>1958</v>
      </c>
      <c r="B55" s="1208">
        <f>TB2f!C55</f>
        <v>9.5086481849929322E-2</v>
      </c>
      <c r="C55" s="1205">
        <f>TB2f!E55</f>
        <v>3.5068026149066601E-2</v>
      </c>
      <c r="D55" s="1205">
        <f>TB2f!F55</f>
        <v>3.8656045036278792E-2</v>
      </c>
      <c r="E55" s="1205">
        <f>TB2f!G55</f>
        <v>0</v>
      </c>
      <c r="F55" s="714">
        <f t="shared" si="4"/>
        <v>2.1362410664583928E-2</v>
      </c>
      <c r="G55" s="1190">
        <f t="shared" si="5"/>
        <v>9.5086481849929322E-2</v>
      </c>
      <c r="H55" s="1178">
        <f t="shared" si="6"/>
        <v>3.5068026149066601E-2</v>
      </c>
      <c r="I55" s="1178">
        <f t="shared" si="7"/>
        <v>3.8656045036278792E-2</v>
      </c>
      <c r="J55" s="1178">
        <f t="shared" si="2"/>
        <v>0</v>
      </c>
      <c r="K55" s="1178">
        <f t="shared" si="3"/>
        <v>2.1362410664583928E-2</v>
      </c>
      <c r="L55" s="1178">
        <f t="shared" si="8"/>
        <v>0</v>
      </c>
      <c r="M55" s="1225">
        <f>TB2f!J55</f>
        <v>3.9412640415424402E-2</v>
      </c>
      <c r="N55" s="1019"/>
      <c r="O55" s="1180"/>
      <c r="P55" s="1180"/>
      <c r="Q55" s="635">
        <f>G55+M55+L55-TB2f!B55</f>
        <v>0</v>
      </c>
    </row>
    <row r="56" spans="1:17">
      <c r="A56" s="128">
        <v>1959</v>
      </c>
      <c r="B56" s="1209">
        <f>TB2f!C56</f>
        <v>0.10397731619640463</v>
      </c>
      <c r="C56" s="1206">
        <f>TB2f!E56</f>
        <v>3.4467819473224241E-2</v>
      </c>
      <c r="D56" s="1206">
        <f>TB2f!F56</f>
        <v>4.9133453513608046E-2</v>
      </c>
      <c r="E56" s="1206">
        <f>TB2f!G56</f>
        <v>0</v>
      </c>
      <c r="F56" s="715">
        <f t="shared" si="4"/>
        <v>2.0376043209572335E-2</v>
      </c>
      <c r="G56" s="1191">
        <f t="shared" si="5"/>
        <v>0.10397731619640463</v>
      </c>
      <c r="H56" s="1195">
        <f t="shared" si="6"/>
        <v>3.4467819473224241E-2</v>
      </c>
      <c r="I56" s="1195">
        <f t="shared" si="7"/>
        <v>4.9133453513608046E-2</v>
      </c>
      <c r="J56" s="1195">
        <f t="shared" si="2"/>
        <v>0</v>
      </c>
      <c r="K56" s="1195">
        <f t="shared" si="3"/>
        <v>2.0376043209572335E-2</v>
      </c>
      <c r="L56" s="1195">
        <f t="shared" si="8"/>
        <v>0</v>
      </c>
      <c r="M56" s="1226">
        <f>TB2f!J56</f>
        <v>3.7975495666007948E-2</v>
      </c>
      <c r="N56" s="1019"/>
      <c r="O56" s="1180"/>
      <c r="P56" s="1180"/>
      <c r="Q56" s="635">
        <f>G56+M56+L56-TB2f!B56</f>
        <v>0</v>
      </c>
    </row>
    <row r="57" spans="1:17">
      <c r="A57" s="126">
        <v>1960</v>
      </c>
      <c r="B57" s="1208">
        <f>TB2f!C57</f>
        <v>9.9688147550936829E-2</v>
      </c>
      <c r="C57" s="1205">
        <f>TB2f!E57</f>
        <v>3.438508213218798E-2</v>
      </c>
      <c r="D57" s="1205">
        <f>TB2f!F57</f>
        <v>4.4676739961698617E-2</v>
      </c>
      <c r="E57" s="1205">
        <f>TB2f!G57</f>
        <v>0</v>
      </c>
      <c r="F57" s="714">
        <f t="shared" si="4"/>
        <v>2.0626325457050232E-2</v>
      </c>
      <c r="G57" s="1190">
        <f t="shared" si="5"/>
        <v>9.9688147550936829E-2</v>
      </c>
      <c r="H57" s="1178">
        <f t="shared" si="6"/>
        <v>3.438508213218798E-2</v>
      </c>
      <c r="I57" s="1178">
        <f t="shared" si="7"/>
        <v>4.4676739961698617E-2</v>
      </c>
      <c r="J57" s="1178">
        <f t="shared" si="2"/>
        <v>0</v>
      </c>
      <c r="K57" s="1178">
        <f t="shared" si="3"/>
        <v>2.0626325457050232E-2</v>
      </c>
      <c r="L57" s="1178">
        <f t="shared" si="8"/>
        <v>0</v>
      </c>
      <c r="M57" s="1225">
        <f>TB2f!J57</f>
        <v>3.5568755541060287E-2</v>
      </c>
      <c r="N57" s="1019"/>
      <c r="O57" s="1180"/>
      <c r="P57" s="1180"/>
      <c r="Q57" s="635">
        <f>G57+M57+L57-TB2f!B57</f>
        <v>0</v>
      </c>
    </row>
    <row r="58" spans="1:17">
      <c r="A58" s="126">
        <v>1961</v>
      </c>
      <c r="B58" s="1208">
        <f>TB2f!C58</f>
        <v>9.8083277541564956E-2</v>
      </c>
      <c r="C58" s="1205">
        <f>TB2f!E58</f>
        <v>3.3660690045493075E-2</v>
      </c>
      <c r="D58" s="1205">
        <f>TB2f!F58</f>
        <v>4.4196384503110392E-2</v>
      </c>
      <c r="E58" s="1205">
        <f>TB2f!G58</f>
        <v>0</v>
      </c>
      <c r="F58" s="714">
        <f t="shared" si="4"/>
        <v>2.0226202992961489E-2</v>
      </c>
      <c r="G58" s="1190">
        <f t="shared" si="5"/>
        <v>9.8083277541564956E-2</v>
      </c>
      <c r="H58" s="1178">
        <f t="shared" si="6"/>
        <v>3.3660690045493075E-2</v>
      </c>
      <c r="I58" s="1178">
        <f t="shared" si="7"/>
        <v>4.4196384503110392E-2</v>
      </c>
      <c r="J58" s="1178">
        <f t="shared" si="2"/>
        <v>0</v>
      </c>
      <c r="K58" s="1178">
        <f t="shared" si="3"/>
        <v>2.0226202992961489E-2</v>
      </c>
      <c r="L58" s="1178">
        <f t="shared" si="8"/>
        <v>0</v>
      </c>
      <c r="M58" s="1225">
        <f>TB2f!J58</f>
        <v>3.5589021521884416E-2</v>
      </c>
      <c r="N58" s="1019"/>
      <c r="O58" s="1180"/>
      <c r="P58" s="1180"/>
      <c r="Q58" s="635">
        <f>G58+M58+L58-TB2f!B58</f>
        <v>0</v>
      </c>
    </row>
    <row r="59" spans="1:17">
      <c r="A59" s="118">
        <v>1962</v>
      </c>
      <c r="B59" s="1208">
        <f>TB2f!C59</f>
        <v>9.8873400104720899E-2</v>
      </c>
      <c r="C59" s="116">
        <f>TB2f!E59</f>
        <v>3.0708108176562617E-2</v>
      </c>
      <c r="D59" s="116">
        <f>TB2f!F59</f>
        <v>4.8355665605213989E-2</v>
      </c>
      <c r="E59" s="116">
        <f>TB2f!G59</f>
        <v>0</v>
      </c>
      <c r="F59" s="705">
        <f t="shared" si="4"/>
        <v>1.98096263229443E-2</v>
      </c>
      <c r="G59" s="1190">
        <f t="shared" si="5"/>
        <v>9.8873400104720899E-2</v>
      </c>
      <c r="H59" s="1178">
        <f t="shared" si="6"/>
        <v>3.0708108176562617E-2</v>
      </c>
      <c r="I59" s="1178">
        <f t="shared" si="7"/>
        <v>4.8355665605213989E-2</v>
      </c>
      <c r="J59" s="1178">
        <f t="shared" si="2"/>
        <v>0</v>
      </c>
      <c r="K59" s="1178">
        <f t="shared" si="3"/>
        <v>1.98096263229443E-2</v>
      </c>
      <c r="L59" s="1178">
        <f t="shared" si="8"/>
        <v>0</v>
      </c>
      <c r="M59" s="1225">
        <f>TB2f!J59</f>
        <v>3.4864008541637508E-2</v>
      </c>
      <c r="N59" s="1019"/>
      <c r="O59" s="1180"/>
      <c r="P59" s="1180"/>
      <c r="Q59" s="635">
        <f>G59+M59+L59-TB2f!B59</f>
        <v>-6.4289437107234448E-9</v>
      </c>
    </row>
    <row r="60" spans="1:17">
      <c r="A60" s="118">
        <v>1963</v>
      </c>
      <c r="B60" s="1208">
        <f>TB2f!C60</f>
        <v>0.10029853281511347</v>
      </c>
      <c r="C60" s="116">
        <f>TB2f!E60</f>
        <v>3.0918667843690194E-2</v>
      </c>
      <c r="D60" s="116">
        <f>TB2f!F60</f>
        <v>5.0400896909721923E-2</v>
      </c>
      <c r="E60" s="116">
        <f>TB2f!G60</f>
        <v>0</v>
      </c>
      <c r="F60" s="705">
        <f t="shared" si="4"/>
        <v>1.8978968061701351E-2</v>
      </c>
      <c r="G60" s="1190">
        <f t="shared" si="5"/>
        <v>0.10029853281511347</v>
      </c>
      <c r="H60" s="1178">
        <f t="shared" si="6"/>
        <v>3.0918667843690194E-2</v>
      </c>
      <c r="I60" s="1178">
        <f t="shared" si="7"/>
        <v>5.0400896909721923E-2</v>
      </c>
      <c r="J60" s="1178">
        <f t="shared" si="2"/>
        <v>0</v>
      </c>
      <c r="K60" s="1178">
        <f t="shared" si="3"/>
        <v>1.8978968061701351E-2</v>
      </c>
      <c r="L60" s="1178">
        <f t="shared" si="8"/>
        <v>0</v>
      </c>
      <c r="M60" s="1225">
        <f>TB2f!J60</f>
        <v>3.5258922785592402E-2</v>
      </c>
      <c r="N60" s="1019"/>
      <c r="O60" s="1180"/>
      <c r="P60" s="1180"/>
      <c r="Q60" s="635">
        <f>G60+M60+L60-TB2f!B60</f>
        <v>-2.203974003300857E-9</v>
      </c>
    </row>
    <row r="61" spans="1:17">
      <c r="A61" s="118">
        <v>1964</v>
      </c>
      <c r="B61" s="1208">
        <f>TB2f!C61</f>
        <v>0.10177765756980178</v>
      </c>
      <c r="C61" s="116">
        <f>TB2f!E61</f>
        <v>3.2318896383063553E-2</v>
      </c>
      <c r="D61" s="116">
        <f>TB2f!F61</f>
        <v>5.124839561470923E-2</v>
      </c>
      <c r="E61" s="116">
        <f>TB2f!G61</f>
        <v>0</v>
      </c>
      <c r="F61" s="705">
        <f t="shared" si="4"/>
        <v>1.8210365572029E-2</v>
      </c>
      <c r="G61" s="1190">
        <f t="shared" si="5"/>
        <v>0.10177765756980178</v>
      </c>
      <c r="H61" s="1178">
        <f t="shared" si="6"/>
        <v>3.2318896383063553E-2</v>
      </c>
      <c r="I61" s="1178">
        <f t="shared" si="7"/>
        <v>5.124839561470923E-2</v>
      </c>
      <c r="J61" s="1178">
        <f t="shared" si="2"/>
        <v>0</v>
      </c>
      <c r="K61" s="1178">
        <f t="shared" si="3"/>
        <v>1.8210365572029E-2</v>
      </c>
      <c r="L61" s="1178">
        <f t="shared" si="8"/>
        <v>0</v>
      </c>
      <c r="M61" s="1225">
        <f>TB2f!J61</f>
        <v>3.5599844972703694E-2</v>
      </c>
      <c r="N61" s="1019"/>
      <c r="O61" s="1180"/>
      <c r="P61" s="1180"/>
      <c r="Q61" s="635">
        <f>G61+M61+L61-TB2f!B61</f>
        <v>2.0084478524751148E-9</v>
      </c>
    </row>
    <row r="62" spans="1:17">
      <c r="A62" s="118">
        <v>1965</v>
      </c>
      <c r="B62" s="1208">
        <f>TB2f!C62</f>
        <v>0.10028751330313218</v>
      </c>
      <c r="C62" s="116">
        <f>TB2f!E62</f>
        <v>2.9681898000600698E-2</v>
      </c>
      <c r="D62" s="116">
        <f>TB2f!F62</f>
        <v>5.2482377457205756E-2</v>
      </c>
      <c r="E62" s="116">
        <f>TB2f!G62</f>
        <v>0</v>
      </c>
      <c r="F62" s="705">
        <f t="shared" si="4"/>
        <v>1.8123237845325726E-2</v>
      </c>
      <c r="G62" s="1190">
        <f t="shared" si="5"/>
        <v>0.10028751330313218</v>
      </c>
      <c r="H62" s="1178">
        <f t="shared" si="6"/>
        <v>2.9681898000600698E-2</v>
      </c>
      <c r="I62" s="1178">
        <f t="shared" si="7"/>
        <v>5.2482377457205756E-2</v>
      </c>
      <c r="J62" s="1178">
        <f t="shared" si="2"/>
        <v>0</v>
      </c>
      <c r="K62" s="1178">
        <f t="shared" si="3"/>
        <v>1.8123237845325726E-2</v>
      </c>
      <c r="L62" s="1178">
        <f t="shared" si="8"/>
        <v>0</v>
      </c>
      <c r="M62" s="1225">
        <f>TB2f!J62</f>
        <v>3.5511786640849675E-2</v>
      </c>
      <c r="N62" s="1019"/>
      <c r="O62" s="1180"/>
      <c r="P62" s="1180"/>
      <c r="Q62" s="635">
        <f>G62+M62+L62-TB2f!B62</f>
        <v>3.7437064281942156E-9</v>
      </c>
    </row>
    <row r="63" spans="1:17">
      <c r="A63" s="118">
        <v>1966</v>
      </c>
      <c r="B63" s="1208">
        <f>TB2f!C63</f>
        <v>9.8700908677822552E-2</v>
      </c>
      <c r="C63" s="116">
        <f>TB2f!E63</f>
        <v>2.722934228411825E-2</v>
      </c>
      <c r="D63" s="116">
        <f>TB2f!F63</f>
        <v>5.3321326252278443E-2</v>
      </c>
      <c r="E63" s="1022">
        <f>TB2f!G63</f>
        <v>2.1219579107976082E-4</v>
      </c>
      <c r="F63" s="705">
        <f t="shared" si="4"/>
        <v>1.79380443503461E-2</v>
      </c>
      <c r="G63" s="1190">
        <f t="shared" si="5"/>
        <v>9.8586322950639488E-2</v>
      </c>
      <c r="H63" s="1178">
        <f t="shared" si="6"/>
        <v>2.722934228411825E-2</v>
      </c>
      <c r="I63" s="1178">
        <f t="shared" si="7"/>
        <v>5.3321326252278443E-2</v>
      </c>
      <c r="J63" s="1178">
        <f t="shared" si="2"/>
        <v>9.7610063896689964E-5</v>
      </c>
      <c r="K63" s="1178">
        <f t="shared" si="3"/>
        <v>1.79380443503461E-2</v>
      </c>
      <c r="L63" s="1178">
        <f t="shared" si="8"/>
        <v>1.1458572718307085E-4</v>
      </c>
      <c r="M63" s="1225">
        <f>TB2f!J63</f>
        <v>3.5520188655598507E-2</v>
      </c>
      <c r="N63" s="1019"/>
      <c r="O63" s="1180"/>
      <c r="P63" s="1180"/>
      <c r="Q63" s="635">
        <f>G63+M63+L63-TB2f!B63</f>
        <v>5.4669278271024524E-9</v>
      </c>
    </row>
    <row r="64" spans="1:17">
      <c r="A64" s="118">
        <v>1967</v>
      </c>
      <c r="B64" s="1208">
        <f>TB2f!C64</f>
        <v>9.387402588523211E-2</v>
      </c>
      <c r="C64" s="116">
        <f>TB2f!E64</f>
        <v>2.7067976683782625E-2</v>
      </c>
      <c r="D64" s="116">
        <f>TB2f!F64</f>
        <v>4.7980788740773647E-2</v>
      </c>
      <c r="E64" s="1022">
        <f>TB2f!G64</f>
        <v>4.2439158215952164E-4</v>
      </c>
      <c r="F64" s="705">
        <f t="shared" si="4"/>
        <v>1.8400868878516319E-2</v>
      </c>
      <c r="G64" s="1190">
        <f t="shared" si="5"/>
        <v>9.3644854430865967E-2</v>
      </c>
      <c r="H64" s="1178">
        <f t="shared" si="6"/>
        <v>2.7067976683782625E-2</v>
      </c>
      <c r="I64" s="1178">
        <f t="shared" si="7"/>
        <v>4.7980788740773647E-2</v>
      </c>
      <c r="J64" s="1178">
        <f t="shared" si="2"/>
        <v>1.9522012779337993E-4</v>
      </c>
      <c r="K64" s="1178">
        <f t="shared" si="3"/>
        <v>1.8400868878516319E-2</v>
      </c>
      <c r="L64" s="1178">
        <f t="shared" si="8"/>
        <v>2.2917145436614171E-4</v>
      </c>
      <c r="M64" s="1225">
        <f>TB2f!J64</f>
        <v>3.6366107451272181E-2</v>
      </c>
      <c r="N64" s="1019"/>
      <c r="O64" s="1180"/>
      <c r="P64" s="1180"/>
      <c r="Q64" s="635">
        <f>G64+M64+L64-TB2f!B64</f>
        <v>-1.5583435930555112E-9</v>
      </c>
    </row>
    <row r="65" spans="1:17">
      <c r="A65" s="118">
        <v>1968</v>
      </c>
      <c r="B65" s="1208">
        <f>TB2f!C65</f>
        <v>9.1207666426160031E-2</v>
      </c>
      <c r="C65" s="1205">
        <f>TB2f!E65</f>
        <v>2.8021847045498371E-2</v>
      </c>
      <c r="D65" s="1205">
        <f>TB2f!F65</f>
        <v>4.3795139800317726E-2</v>
      </c>
      <c r="E65" s="1203">
        <f>TB2f!G65</f>
        <v>6.3658737323928245E-4</v>
      </c>
      <c r="F65" s="705">
        <f t="shared" si="4"/>
        <v>1.8754092207104653E-2</v>
      </c>
      <c r="G65" s="1190">
        <f t="shared" si="5"/>
        <v>9.0863909244610824E-2</v>
      </c>
      <c r="H65" s="1178">
        <f t="shared" si="6"/>
        <v>2.8021847045498371E-2</v>
      </c>
      <c r="I65" s="1178">
        <f t="shared" si="7"/>
        <v>4.3795139800317726E-2</v>
      </c>
      <c r="J65" s="1178">
        <f t="shared" si="2"/>
        <v>2.928301916900699E-4</v>
      </c>
      <c r="K65" s="1178">
        <f t="shared" si="3"/>
        <v>1.8754092207104653E-2</v>
      </c>
      <c r="L65" s="1178">
        <f t="shared" si="8"/>
        <v>3.4375718154921255E-4</v>
      </c>
      <c r="M65" s="1225">
        <f>TB2f!J65</f>
        <v>3.7054390106495312E-2</v>
      </c>
      <c r="N65" s="1019"/>
      <c r="O65" s="1180"/>
      <c r="P65" s="1180"/>
      <c r="Q65" s="635">
        <f>G65+M65+L65-TB2f!B65</f>
        <v>2.3575168761613696E-9</v>
      </c>
    </row>
    <row r="66" spans="1:17">
      <c r="A66" s="118">
        <v>1969</v>
      </c>
      <c r="B66" s="1208">
        <f>TB2f!C66</f>
        <v>8.4080195614255337E-2</v>
      </c>
      <c r="C66" s="1206">
        <f>TB2f!E66</f>
        <v>2.7620245344002207E-2</v>
      </c>
      <c r="D66" s="1206">
        <f>TB2f!F66</f>
        <v>3.6623158603726801E-2</v>
      </c>
      <c r="E66" s="1204">
        <f>TB2f!G66</f>
        <v>8.4878316431904327E-4</v>
      </c>
      <c r="F66" s="705">
        <f t="shared" si="4"/>
        <v>1.898800850220729E-2</v>
      </c>
      <c r="G66" s="1190">
        <f t="shared" si="5"/>
        <v>8.3621852705523067E-2</v>
      </c>
      <c r="H66" s="1178">
        <f t="shared" si="6"/>
        <v>2.7620245344002207E-2</v>
      </c>
      <c r="I66" s="1178">
        <f t="shared" si="7"/>
        <v>3.6623158603726801E-2</v>
      </c>
      <c r="J66" s="1178">
        <f t="shared" si="2"/>
        <v>3.9044025558675985E-4</v>
      </c>
      <c r="K66" s="1178">
        <f t="shared" si="3"/>
        <v>1.898800850220729E-2</v>
      </c>
      <c r="L66" s="1178">
        <f t="shared" si="8"/>
        <v>4.5834290873228342E-4</v>
      </c>
      <c r="M66" s="1225">
        <f>TB2f!J66</f>
        <v>3.6703740796658495E-2</v>
      </c>
      <c r="N66" s="1019"/>
      <c r="O66" s="1180"/>
      <c r="P66" s="1180"/>
      <c r="Q66" s="635">
        <f>G66+M66+L66-TB2f!B66</f>
        <v>-7.5273715038903788E-10</v>
      </c>
    </row>
    <row r="67" spans="1:17">
      <c r="A67" s="124">
        <v>1970</v>
      </c>
      <c r="B67" s="1210">
        <f>TB2f!C67</f>
        <v>7.8653849824440583E-2</v>
      </c>
      <c r="C67" s="1205">
        <f>TB2f!E67</f>
        <v>2.8207398956750188E-2</v>
      </c>
      <c r="D67" s="1205">
        <f>TB2f!F67</f>
        <v>2.9141194521161626E-2</v>
      </c>
      <c r="E67" s="1205">
        <f>TB2f!G67</f>
        <v>1.0609789553988041E-3</v>
      </c>
      <c r="F67" s="730">
        <f t="shared" si="4"/>
        <v>2.0244277391129967E-2</v>
      </c>
      <c r="G67" s="1192">
        <f t="shared" si="5"/>
        <v>7.8080921188525221E-2</v>
      </c>
      <c r="H67" s="1196">
        <f t="shared" si="6"/>
        <v>2.8207398956750188E-2</v>
      </c>
      <c r="I67" s="1196">
        <f t="shared" si="7"/>
        <v>2.9141194521161626E-2</v>
      </c>
      <c r="J67" s="1196">
        <f t="shared" si="2"/>
        <v>4.8805031948344986E-4</v>
      </c>
      <c r="K67" s="1196">
        <f t="shared" si="3"/>
        <v>2.0244277391129967E-2</v>
      </c>
      <c r="L67" s="1196">
        <f t="shared" si="8"/>
        <v>5.7292863591535423E-4</v>
      </c>
      <c r="M67" s="1227">
        <f>TB2f!J67</f>
        <v>3.6565775198741865E-2</v>
      </c>
      <c r="N67" s="1019"/>
      <c r="O67" s="1180"/>
      <c r="P67" s="1180"/>
      <c r="Q67" s="635">
        <f>G67+M67+L67-TB2f!B67</f>
        <v>-8.5403402405592743E-10</v>
      </c>
    </row>
    <row r="68" spans="1:17">
      <c r="A68" s="118">
        <v>1971</v>
      </c>
      <c r="B68" s="1208">
        <f>TB2f!C68</f>
        <v>7.8549206180585071E-2</v>
      </c>
      <c r="C68" s="1205">
        <f>TB2f!E68</f>
        <v>2.3857924911732283E-2</v>
      </c>
      <c r="D68" s="1205">
        <f>TB2f!F68</f>
        <v>3.3435314781386408E-2</v>
      </c>
      <c r="E68" s="1205">
        <f>TB2f!G68</f>
        <v>9.7075329679598035E-4</v>
      </c>
      <c r="F68" s="705">
        <f t="shared" si="4"/>
        <v>2.0285213190670399E-2</v>
      </c>
      <c r="G68" s="1190">
        <f t="shared" si="5"/>
        <v>7.8024999400315237E-2</v>
      </c>
      <c r="H68" s="1178">
        <f t="shared" si="6"/>
        <v>2.3857924911732283E-2</v>
      </c>
      <c r="I68" s="1178">
        <f t="shared" si="7"/>
        <v>3.3435314781386408E-2</v>
      </c>
      <c r="J68" s="1178">
        <f t="shared" si="2"/>
        <v>4.4654651652615087E-4</v>
      </c>
      <c r="K68" s="1178">
        <f t="shared" si="3"/>
        <v>2.0285213190670399E-2</v>
      </c>
      <c r="L68" s="1178">
        <f t="shared" si="8"/>
        <v>5.2420678026982948E-4</v>
      </c>
      <c r="M68" s="1225">
        <f>TB2f!J68</f>
        <v>3.6801014376572627E-2</v>
      </c>
      <c r="N68" s="1019"/>
      <c r="O68" s="1180"/>
      <c r="P68" s="1180"/>
      <c r="Q68" s="635">
        <f>G68+M68+L68-TB2f!B68</f>
        <v>-2.4145983129608695E-9</v>
      </c>
    </row>
    <row r="69" spans="1:17">
      <c r="A69" s="118">
        <v>1972</v>
      </c>
      <c r="B69" s="1208">
        <f>TB2f!C69</f>
        <v>7.7767204126926059E-2</v>
      </c>
      <c r="C69" s="116">
        <f>TB2f!E69</f>
        <v>2.1027943166854579E-2</v>
      </c>
      <c r="D69" s="116">
        <f>TB2f!F69</f>
        <v>3.5868725275471268E-2</v>
      </c>
      <c r="E69" s="116">
        <f>TB2f!G69</f>
        <v>9.4260675160768063E-4</v>
      </c>
      <c r="F69" s="705">
        <f t="shared" si="4"/>
        <v>1.9927928932992531E-2</v>
      </c>
      <c r="G69" s="1190">
        <f t="shared" si="5"/>
        <v>7.7258196481057917E-2</v>
      </c>
      <c r="H69" s="1178">
        <f t="shared" si="6"/>
        <v>2.1027943166854579E-2</v>
      </c>
      <c r="I69" s="1178">
        <f t="shared" si="7"/>
        <v>3.5868725275471268E-2</v>
      </c>
      <c r="J69" s="1178">
        <f t="shared" si="2"/>
        <v>4.3359910573953302E-4</v>
      </c>
      <c r="K69" s="1178">
        <f t="shared" si="3"/>
        <v>1.9927928932992531E-2</v>
      </c>
      <c r="L69" s="1178">
        <f t="shared" si="8"/>
        <v>5.0900764586814761E-4</v>
      </c>
      <c r="M69" s="1225">
        <f>TB2f!J69</f>
        <v>3.7412456384672763E-2</v>
      </c>
      <c r="N69" s="1019"/>
      <c r="O69" s="1180"/>
      <c r="P69" s="1180"/>
      <c r="Q69" s="635">
        <f>G69+M69+L69-TB2f!B69</f>
        <v>-2.7359464277454393E-9</v>
      </c>
    </row>
    <row r="70" spans="1:17">
      <c r="A70" s="118">
        <v>1973</v>
      </c>
      <c r="B70" s="1208">
        <f>TB2f!C70</f>
        <v>7.4749872411101911E-2</v>
      </c>
      <c r="C70" s="116">
        <f>TB2f!E70</f>
        <v>1.982509052168889E-2</v>
      </c>
      <c r="D70" s="116">
        <f>TB2f!F70</f>
        <v>3.3117191579518E-2</v>
      </c>
      <c r="E70" s="116">
        <f>TB2f!G70</f>
        <v>1.0467304780912637E-3</v>
      </c>
      <c r="F70" s="705">
        <f t="shared" si="4"/>
        <v>2.0760859831803757E-2</v>
      </c>
      <c r="G70" s="1190">
        <f t="shared" si="5"/>
        <v>7.4184637952932619E-2</v>
      </c>
      <c r="H70" s="1178">
        <f t="shared" si="6"/>
        <v>1.982509052168889E-2</v>
      </c>
      <c r="I70" s="1178">
        <f t="shared" si="7"/>
        <v>3.3117191579518E-2</v>
      </c>
      <c r="J70" s="1178">
        <f t="shared" si="2"/>
        <v>4.8149601992198126E-4</v>
      </c>
      <c r="K70" s="1178">
        <f t="shared" si="3"/>
        <v>2.0760859831803757E-2</v>
      </c>
      <c r="L70" s="1178">
        <f t="shared" si="8"/>
        <v>5.6523445816928242E-4</v>
      </c>
      <c r="M70" s="1225">
        <f>TB2f!J70</f>
        <v>3.8561936419932906E-2</v>
      </c>
      <c r="N70" s="1019"/>
      <c r="O70" s="1180"/>
      <c r="P70" s="1180"/>
      <c r="Q70" s="635">
        <f>G70+M70+L70-TB2f!B70</f>
        <v>-1.0531457372842112E-9</v>
      </c>
    </row>
    <row r="71" spans="1:17">
      <c r="A71" s="118">
        <v>1974</v>
      </c>
      <c r="B71" s="1208">
        <f>TB2f!C71</f>
        <v>6.9831831579804673E-2</v>
      </c>
      <c r="C71" s="116">
        <f>TB2f!E71</f>
        <v>2.205917868103641E-2</v>
      </c>
      <c r="D71" s="116">
        <f>TB2f!F71</f>
        <v>2.4089963435453658E-2</v>
      </c>
      <c r="E71" s="116">
        <f>TB2f!G71</f>
        <v>1.4094917514840201E-3</v>
      </c>
      <c r="F71" s="705">
        <f t="shared" si="4"/>
        <v>2.2273197711830589E-2</v>
      </c>
      <c r="G71" s="1190">
        <f t="shared" si="5"/>
        <v>6.907070603400331E-2</v>
      </c>
      <c r="H71" s="1178">
        <f t="shared" si="6"/>
        <v>2.205917868103641E-2</v>
      </c>
      <c r="I71" s="1178">
        <f t="shared" si="7"/>
        <v>2.4089963435453658E-2</v>
      </c>
      <c r="J71" s="1178">
        <f t="shared" si="2"/>
        <v>6.4836620568264924E-4</v>
      </c>
      <c r="K71" s="1178">
        <f t="shared" si="3"/>
        <v>2.2273197711830589E-2</v>
      </c>
      <c r="L71" s="1178">
        <f t="shared" si="8"/>
        <v>7.6112554580137087E-4</v>
      </c>
      <c r="M71" s="1225">
        <f>TB2f!J71</f>
        <v>4.0210329587111918E-2</v>
      </c>
      <c r="N71" s="1019"/>
      <c r="O71" s="1180"/>
      <c r="P71" s="1180"/>
      <c r="Q71" s="635">
        <f>G71+M71+L71-TB2f!B71</f>
        <v>-4.7327793073481672E-10</v>
      </c>
    </row>
    <row r="72" spans="1:17">
      <c r="A72" s="118">
        <v>1975</v>
      </c>
      <c r="B72" s="1208">
        <f>TB2f!C72</f>
        <v>6.8350866324380144E-2</v>
      </c>
      <c r="C72" s="116">
        <f>TB2f!E72</f>
        <v>1.7992055990966909E-2</v>
      </c>
      <c r="D72" s="116">
        <f>TB2f!F72</f>
        <v>2.709566351610011E-2</v>
      </c>
      <c r="E72" s="116">
        <f>TB2f!G72</f>
        <v>1.2127155241730522E-3</v>
      </c>
      <c r="F72" s="705">
        <f t="shared" si="4"/>
        <v>2.205043129314007E-2</v>
      </c>
      <c r="G72" s="1190">
        <f t="shared" si="5"/>
        <v>6.769599994132669E-2</v>
      </c>
      <c r="H72" s="1178">
        <f t="shared" si="6"/>
        <v>1.7992055990966909E-2</v>
      </c>
      <c r="I72" s="1178">
        <f t="shared" si="7"/>
        <v>2.709566351610011E-2</v>
      </c>
      <c r="J72" s="1178">
        <f t="shared" si="2"/>
        <v>5.5784914111960398E-4</v>
      </c>
      <c r="K72" s="1178">
        <f t="shared" si="3"/>
        <v>2.205043129314007E-2</v>
      </c>
      <c r="L72" s="1178">
        <f t="shared" si="8"/>
        <v>6.5486638305344827E-4</v>
      </c>
      <c r="M72" s="1225">
        <f>TB2f!J72</f>
        <v>4.0271823962442027E-2</v>
      </c>
      <c r="N72" s="1019"/>
      <c r="O72" s="1180"/>
      <c r="P72" s="1180"/>
      <c r="Q72" s="635">
        <f>G72+M72+L72-TB2f!B72</f>
        <v>-2.2608023786396814E-10</v>
      </c>
    </row>
    <row r="73" spans="1:17">
      <c r="A73" s="118">
        <v>1976</v>
      </c>
      <c r="B73" s="1208">
        <f>TB2f!C73</f>
        <v>6.9396742287244004E-2</v>
      </c>
      <c r="C73" s="116">
        <f>TB2f!E73</f>
        <v>1.7907696611502096E-2</v>
      </c>
      <c r="D73" s="116">
        <f>TB2f!F73</f>
        <v>2.9479579652900927E-2</v>
      </c>
      <c r="E73" s="116">
        <f>TB2f!G73</f>
        <v>1.1691561158945201E-3</v>
      </c>
      <c r="F73" s="705">
        <f t="shared" si="4"/>
        <v>2.0840309906946457E-2</v>
      </c>
      <c r="G73" s="1190">
        <f t="shared" si="5"/>
        <v>6.8765397984660956E-2</v>
      </c>
      <c r="H73" s="1178">
        <f t="shared" si="6"/>
        <v>1.7907696611502096E-2</v>
      </c>
      <c r="I73" s="1178">
        <f t="shared" si="7"/>
        <v>2.9479579652900927E-2</v>
      </c>
      <c r="J73" s="1178">
        <f t="shared" si="2"/>
        <v>5.3781181331147916E-4</v>
      </c>
      <c r="K73" s="1178">
        <f t="shared" si="3"/>
        <v>2.0840309906946457E-2</v>
      </c>
      <c r="L73" s="1178">
        <f t="shared" si="8"/>
        <v>6.3134430258304092E-4</v>
      </c>
      <c r="M73" s="1225">
        <f>TB2f!J73</f>
        <v>3.9396699755424903E-2</v>
      </c>
      <c r="N73" s="1019"/>
      <c r="O73" s="1180"/>
      <c r="P73" s="1180"/>
      <c r="Q73" s="635">
        <f>G73+M73+L73-TB2f!B73</f>
        <v>-5.2307194686740388E-10</v>
      </c>
    </row>
    <row r="74" spans="1:17">
      <c r="A74" s="118">
        <v>1977</v>
      </c>
      <c r="B74" s="1208">
        <f>TB2f!C74</f>
        <v>7.0621357036939628E-2</v>
      </c>
      <c r="C74" s="116">
        <f>TB2f!E74</f>
        <v>1.7580985259018092E-2</v>
      </c>
      <c r="D74" s="116">
        <f>TB2f!F74</f>
        <v>3.1615888052333251E-2</v>
      </c>
      <c r="E74" s="116">
        <f>TB2f!G74</f>
        <v>9.9287663510464743E-4</v>
      </c>
      <c r="F74" s="705">
        <f t="shared" si="4"/>
        <v>2.0431607090483639E-2</v>
      </c>
      <c r="G74" s="1190">
        <f t="shared" si="5"/>
        <v>7.0085203653983116E-2</v>
      </c>
      <c r="H74" s="1178">
        <f t="shared" si="6"/>
        <v>1.7580985259018092E-2</v>
      </c>
      <c r="I74" s="1178">
        <f t="shared" si="7"/>
        <v>3.1615888052333251E-2</v>
      </c>
      <c r="J74" s="1178">
        <f t="shared" si="2"/>
        <v>4.5672325214813779E-4</v>
      </c>
      <c r="K74" s="1178">
        <f t="shared" si="3"/>
        <v>2.0431607090483639E-2</v>
      </c>
      <c r="L74" s="1178">
        <f t="shared" si="8"/>
        <v>5.3615338295650964E-4</v>
      </c>
      <c r="M74" s="1225">
        <f>TB2f!J74</f>
        <v>3.9695303351860951E-2</v>
      </c>
      <c r="N74" s="1019"/>
      <c r="O74" s="1180"/>
      <c r="P74" s="1180"/>
      <c r="Q74" s="635">
        <f>G74+M74+L74-TB2f!B74</f>
        <v>-1.13759671127589E-9</v>
      </c>
    </row>
    <row r="75" spans="1:17">
      <c r="A75" s="118">
        <v>1978</v>
      </c>
      <c r="B75" s="1208">
        <f>TB2f!C75</f>
        <v>6.9434975526634773E-2</v>
      </c>
      <c r="C75" s="116">
        <f>TB2f!E75</f>
        <v>1.6677856271989953E-2</v>
      </c>
      <c r="D75" s="116">
        <f>TB2f!F75</f>
        <v>3.126734156539996E-2</v>
      </c>
      <c r="E75" s="116">
        <f>TB2f!G75</f>
        <v>9.6673427427473413E-4</v>
      </c>
      <c r="F75" s="705">
        <f t="shared" si="4"/>
        <v>2.0523043414970129E-2</v>
      </c>
      <c r="G75" s="1190">
        <f t="shared" si="5"/>
        <v>6.8912939018526423E-2</v>
      </c>
      <c r="H75" s="1178">
        <f t="shared" si="6"/>
        <v>1.6677856271989953E-2</v>
      </c>
      <c r="I75" s="1178">
        <f t="shared" si="7"/>
        <v>3.126734156539996E-2</v>
      </c>
      <c r="J75" s="1178">
        <f t="shared" ref="J75:J111" si="9">E75-L75</f>
        <v>4.4469776616637771E-4</v>
      </c>
      <c r="K75" s="1178">
        <f t="shared" ref="K75:K111" si="10">F75</f>
        <v>2.0523043414970129E-2</v>
      </c>
      <c r="L75" s="1178">
        <f t="shared" si="8"/>
        <v>5.2203650810835642E-4</v>
      </c>
      <c r="M75" s="1225">
        <f>TB2f!J75</f>
        <v>4.1528553555436096E-2</v>
      </c>
      <c r="N75" s="1019"/>
      <c r="O75" s="1180"/>
      <c r="P75" s="1180"/>
      <c r="Q75" s="635">
        <f>G75+M75+L75-TB2f!B75</f>
        <v>7.1974816384656748E-10</v>
      </c>
    </row>
    <row r="76" spans="1:17">
      <c r="A76" s="121">
        <v>1979</v>
      </c>
      <c r="B76" s="1209">
        <f>TB2f!C76</f>
        <v>7.0162231950189113E-2</v>
      </c>
      <c r="C76" s="119">
        <f>TB2f!E76</f>
        <v>1.8255223718967085E-2</v>
      </c>
      <c r="D76" s="119">
        <f>TB2f!F76</f>
        <v>2.9110358219053719E-2</v>
      </c>
      <c r="E76" s="119">
        <f>TB2f!G76</f>
        <v>9.0977408521263634E-4</v>
      </c>
      <c r="F76" s="723">
        <f t="shared" si="4"/>
        <v>2.1886875926955675E-2</v>
      </c>
      <c r="G76" s="1191">
        <f t="shared" si="5"/>
        <v>6.9670953944174288E-2</v>
      </c>
      <c r="H76" s="1195">
        <f t="shared" si="6"/>
        <v>1.8255223718967085E-2</v>
      </c>
      <c r="I76" s="1195">
        <f t="shared" si="7"/>
        <v>2.9110358219053719E-2</v>
      </c>
      <c r="J76" s="1195">
        <f t="shared" si="9"/>
        <v>4.1849607919781267E-4</v>
      </c>
      <c r="K76" s="1195">
        <f t="shared" si="10"/>
        <v>2.1886875926955675E-2</v>
      </c>
      <c r="L76" s="1195">
        <f t="shared" si="8"/>
        <v>4.9127800601482367E-4</v>
      </c>
      <c r="M76" s="1226">
        <f>TB2f!J76</f>
        <v>4.446670452174635E-2</v>
      </c>
      <c r="N76" s="1019"/>
      <c r="O76" s="1180"/>
      <c r="P76" s="1180"/>
      <c r="Q76" s="635">
        <f>G76+M76+L76-TB2f!B76</f>
        <v>3.1018220908451966E-9</v>
      </c>
    </row>
    <row r="77" spans="1:17">
      <c r="A77" s="118">
        <v>1980</v>
      </c>
      <c r="B77" s="1208">
        <f>TB2f!C77</f>
        <v>6.3186287148020021E-2</v>
      </c>
      <c r="C77" s="116">
        <f>TB2f!E77</f>
        <v>1.9796449463868181E-2</v>
      </c>
      <c r="D77" s="116">
        <f>TB2f!F77</f>
        <v>1.959943648088084E-2</v>
      </c>
      <c r="E77" s="116">
        <f>TB2f!G77</f>
        <v>6.5249781689345168E-4</v>
      </c>
      <c r="F77" s="705">
        <f t="shared" si="4"/>
        <v>2.3137903386377549E-2</v>
      </c>
      <c r="G77" s="1190">
        <f t="shared" si="5"/>
        <v>6.2833938326897557E-2</v>
      </c>
      <c r="H77" s="1178">
        <f t="shared" si="6"/>
        <v>1.9796449463868181E-2</v>
      </c>
      <c r="I77" s="1178">
        <f t="shared" si="7"/>
        <v>1.959943648088084E-2</v>
      </c>
      <c r="J77" s="1178">
        <f t="shared" si="9"/>
        <v>3.0014899577098777E-4</v>
      </c>
      <c r="K77" s="1178">
        <f t="shared" si="10"/>
        <v>2.3137903386377549E-2</v>
      </c>
      <c r="L77" s="1178">
        <f t="shared" si="8"/>
        <v>3.5234882112246391E-4</v>
      </c>
      <c r="M77" s="1225">
        <f>TB2f!J77</f>
        <v>4.6242975307407487E-2</v>
      </c>
      <c r="N77" s="1019"/>
      <c r="O77" s="1180"/>
      <c r="P77" s="1180"/>
      <c r="Q77" s="635">
        <f>G77+M77+L77-TB2f!B77</f>
        <v>7.327520715194602E-9</v>
      </c>
    </row>
    <row r="78" spans="1:17">
      <c r="A78" s="118">
        <v>1981</v>
      </c>
      <c r="B78" s="1208">
        <f>TB2f!C78</f>
        <v>6.5436024034065191E-2</v>
      </c>
      <c r="C78" s="116">
        <f>TB2f!E78</f>
        <v>1.9042154797424962E-2</v>
      </c>
      <c r="D78" s="116">
        <f>TB2f!F78</f>
        <v>1.9983121090972049E-2</v>
      </c>
      <c r="E78" s="116">
        <f>TB2f!G78</f>
        <v>5.3423483532864281E-4</v>
      </c>
      <c r="F78" s="705">
        <f t="shared" si="4"/>
        <v>2.5876513310339536E-2</v>
      </c>
      <c r="G78" s="1190">
        <f t="shared" si="5"/>
        <v>6.5147537222987717E-2</v>
      </c>
      <c r="H78" s="1178">
        <f t="shared" si="6"/>
        <v>1.9042154797424962E-2</v>
      </c>
      <c r="I78" s="1178">
        <f t="shared" si="7"/>
        <v>1.9983121090972049E-2</v>
      </c>
      <c r="J78" s="1178">
        <f t="shared" si="9"/>
        <v>2.4574802425117567E-4</v>
      </c>
      <c r="K78" s="1178">
        <f t="shared" si="10"/>
        <v>2.5876513310339536E-2</v>
      </c>
      <c r="L78" s="1178">
        <f t="shared" si="8"/>
        <v>2.8848681107746714E-4</v>
      </c>
      <c r="M78" s="1225">
        <f>TB2f!J78</f>
        <v>4.6803342509484848E-2</v>
      </c>
      <c r="N78" s="1019"/>
      <c r="O78" s="1180"/>
      <c r="P78" s="1180"/>
      <c r="Q78" s="635">
        <f>G78+M78+L78-TB2f!B78</f>
        <v>-9.1669373342151417E-9</v>
      </c>
    </row>
    <row r="79" spans="1:17">
      <c r="A79" s="118">
        <v>1982</v>
      </c>
      <c r="B79" s="1208">
        <f>TB2f!C79</f>
        <v>6.3535402478274897E-2</v>
      </c>
      <c r="C79" s="116">
        <f>TB2f!E79</f>
        <v>1.7502408148025315E-2</v>
      </c>
      <c r="D79" s="116">
        <f>TB2f!F79</f>
        <v>1.6750068933834721E-2</v>
      </c>
      <c r="E79" s="116">
        <f>TB2f!G79</f>
        <v>6.9897873949489734E-4</v>
      </c>
      <c r="F79" s="705">
        <f t="shared" si="4"/>
        <v>2.8583946656919965E-2</v>
      </c>
      <c r="G79" s="1190">
        <f t="shared" si="5"/>
        <v>6.315795395894766E-2</v>
      </c>
      <c r="H79" s="1178">
        <f t="shared" si="6"/>
        <v>1.7502408148025315E-2</v>
      </c>
      <c r="I79" s="1178">
        <f t="shared" si="7"/>
        <v>1.6750068933834721E-2</v>
      </c>
      <c r="J79" s="1178">
        <f t="shared" si="9"/>
        <v>3.2153022016765277E-4</v>
      </c>
      <c r="K79" s="1178">
        <f t="shared" si="10"/>
        <v>2.8583946656919965E-2</v>
      </c>
      <c r="L79" s="1178">
        <f t="shared" si="8"/>
        <v>3.7744851932724457E-4</v>
      </c>
      <c r="M79" s="1225">
        <f>TB2f!J79</f>
        <v>4.9928845217777566E-2</v>
      </c>
      <c r="N79" s="1019"/>
      <c r="O79" s="1180"/>
      <c r="P79" s="1180"/>
      <c r="Q79" s="635">
        <f>G79+M79+L79-TB2f!B79</f>
        <v>-3.4645691593393479E-9</v>
      </c>
    </row>
    <row r="80" spans="1:17">
      <c r="A80" s="118">
        <v>1983</v>
      </c>
      <c r="B80" s="1208">
        <f>TB2f!C80</f>
        <v>6.462508225883766E-2</v>
      </c>
      <c r="C80" s="116">
        <f>TB2f!E80</f>
        <v>1.5919413144025809E-2</v>
      </c>
      <c r="D80" s="116">
        <f>TB2f!F80</f>
        <v>2.0009712211632637E-2</v>
      </c>
      <c r="E80" s="116">
        <f>TB2f!G80</f>
        <v>1.3071956188301498E-3</v>
      </c>
      <c r="F80" s="705">
        <f t="shared" si="4"/>
        <v>2.7388761284349059E-2</v>
      </c>
      <c r="G80" s="1190">
        <f t="shared" si="5"/>
        <v>6.3919196624669369E-2</v>
      </c>
      <c r="H80" s="1178">
        <f t="shared" si="6"/>
        <v>1.5919413144025809E-2</v>
      </c>
      <c r="I80" s="1178">
        <f t="shared" si="7"/>
        <v>2.0009712211632637E-2</v>
      </c>
      <c r="J80" s="1178">
        <f t="shared" si="9"/>
        <v>6.0130998466186882E-4</v>
      </c>
      <c r="K80" s="1178">
        <f t="shared" si="10"/>
        <v>2.7388761284349059E-2</v>
      </c>
      <c r="L80" s="1178">
        <f t="shared" si="8"/>
        <v>7.0588563416828099E-4</v>
      </c>
      <c r="M80" s="1225">
        <f>TB2f!J80</f>
        <v>5.1457225357044785E-2</v>
      </c>
      <c r="N80" s="1019"/>
      <c r="O80" s="1180"/>
      <c r="P80" s="1180"/>
      <c r="Q80" s="635">
        <f>G80+M80+L80-TB2f!B80</f>
        <v>-3.0606922690745719E-9</v>
      </c>
    </row>
    <row r="81" spans="1:17">
      <c r="A81" s="118">
        <v>1984</v>
      </c>
      <c r="B81" s="1208">
        <f>TB2f!C81</f>
        <v>6.9560854125046617E-2</v>
      </c>
      <c r="C81" s="116">
        <f>TB2f!E81</f>
        <v>1.4307138813327952E-2</v>
      </c>
      <c r="D81" s="116">
        <f>TB2f!F81</f>
        <v>2.197569233809531E-2</v>
      </c>
      <c r="E81" s="116">
        <f>TB2f!G81</f>
        <v>2.228615497389157E-3</v>
      </c>
      <c r="F81" s="705">
        <f t="shared" si="4"/>
        <v>3.1049407476234196E-2</v>
      </c>
      <c r="G81" s="1190">
        <f t="shared" si="5"/>
        <v>6.8357401756456465E-2</v>
      </c>
      <c r="H81" s="1178">
        <f t="shared" si="6"/>
        <v>1.4307138813327952E-2</v>
      </c>
      <c r="I81" s="1178">
        <f t="shared" si="7"/>
        <v>2.197569233809531E-2</v>
      </c>
      <c r="J81" s="1178">
        <f t="shared" si="9"/>
        <v>1.0251631287990122E-3</v>
      </c>
      <c r="K81" s="1178">
        <f t="shared" si="10"/>
        <v>3.1049407476234196E-2</v>
      </c>
      <c r="L81" s="1178">
        <f t="shared" si="8"/>
        <v>1.2034523685901448E-3</v>
      </c>
      <c r="M81" s="1225">
        <f>TB2f!J81</f>
        <v>5.6484253377967877E-2</v>
      </c>
      <c r="N81" s="1019"/>
      <c r="O81" s="1180"/>
      <c r="P81" s="1180"/>
      <c r="Q81" s="635">
        <f>G81+M81+L81-TB2f!B81</f>
        <v>-3.3847721847557466E-10</v>
      </c>
    </row>
    <row r="82" spans="1:17">
      <c r="A82" s="118">
        <v>1985</v>
      </c>
      <c r="B82" s="1208">
        <f>TB2f!C82</f>
        <v>6.76998570562619E-2</v>
      </c>
      <c r="C82" s="116">
        <f>TB2f!E82</f>
        <v>1.2887727502035724E-2</v>
      </c>
      <c r="D82" s="116">
        <f>TB2f!F82</f>
        <v>1.9377013132296249E-2</v>
      </c>
      <c r="E82" s="116">
        <f>TB2f!G82</f>
        <v>2.1177776461127401E-3</v>
      </c>
      <c r="F82" s="705">
        <f t="shared" si="4"/>
        <v>3.331733877581719E-2</v>
      </c>
      <c r="G82" s="1190">
        <f t="shared" si="5"/>
        <v>6.6556257127361018E-2</v>
      </c>
      <c r="H82" s="1178">
        <f t="shared" si="6"/>
        <v>1.2887727502035724E-2</v>
      </c>
      <c r="I82" s="1178">
        <f t="shared" si="7"/>
        <v>1.9377013132296249E-2</v>
      </c>
      <c r="J82" s="1178">
        <f t="shared" si="9"/>
        <v>9.7417771721186033E-4</v>
      </c>
      <c r="K82" s="1178">
        <f t="shared" si="10"/>
        <v>3.331733877581719E-2</v>
      </c>
      <c r="L82" s="1178">
        <f t="shared" si="8"/>
        <v>1.1435999289008797E-3</v>
      </c>
      <c r="M82" s="1225">
        <f>TB2f!J82</f>
        <v>5.7746388314528656E-2</v>
      </c>
      <c r="N82" s="1019"/>
      <c r="O82" s="1180"/>
      <c r="P82" s="1180"/>
      <c r="Q82" s="635">
        <f>G82+M82+L82-TB2f!B82</f>
        <v>2.9651839317246242E-10</v>
      </c>
    </row>
    <row r="83" spans="1:17">
      <c r="A83" s="118">
        <v>1986</v>
      </c>
      <c r="B83" s="1208">
        <f>TB2f!C83</f>
        <v>6.2239804440113747E-2</v>
      </c>
      <c r="C83" s="116">
        <f>TB2f!E83</f>
        <v>1.3627810743215434E-2</v>
      </c>
      <c r="D83" s="116">
        <f>TB2f!F83</f>
        <v>1.3211197699140243E-2</v>
      </c>
      <c r="E83" s="116">
        <f>TB2f!G83</f>
        <v>2.4309592493265966E-3</v>
      </c>
      <c r="F83" s="705">
        <f t="shared" si="4"/>
        <v>3.2969836748431472E-2</v>
      </c>
      <c r="G83" s="1190">
        <f t="shared" si="5"/>
        <v>6.0927086445477383E-2</v>
      </c>
      <c r="H83" s="1178">
        <f t="shared" si="6"/>
        <v>1.3627810743215434E-2</v>
      </c>
      <c r="I83" s="1178">
        <f t="shared" si="7"/>
        <v>1.3211197699140243E-2</v>
      </c>
      <c r="J83" s="1178">
        <f t="shared" si="9"/>
        <v>1.1182412546902343E-3</v>
      </c>
      <c r="K83" s="1178">
        <f t="shared" si="10"/>
        <v>3.2969836748431472E-2</v>
      </c>
      <c r="L83" s="1178">
        <f t="shared" si="8"/>
        <v>1.3127179946363623E-3</v>
      </c>
      <c r="M83" s="1225">
        <f>TB2f!J83</f>
        <v>5.9992194525636817E-2</v>
      </c>
      <c r="N83" s="1019"/>
      <c r="O83" s="1180"/>
      <c r="P83" s="1180"/>
      <c r="Q83" s="635">
        <f>G83+M83+L83-TB2f!B83</f>
        <v>1.4162167272235848E-9</v>
      </c>
    </row>
    <row r="84" spans="1:17">
      <c r="A84" s="118">
        <v>1987</v>
      </c>
      <c r="B84" s="1208">
        <f>TB2f!C84</f>
        <v>6.6710290108862091E-2</v>
      </c>
      <c r="C84" s="116">
        <f>TB2f!E84</f>
        <v>1.1508008204317787E-2</v>
      </c>
      <c r="D84" s="116">
        <f>TB2f!F84</f>
        <v>1.2918192200383039E-2</v>
      </c>
      <c r="E84" s="116">
        <f>TB2f!G84</f>
        <v>4.2511143760652478E-3</v>
      </c>
      <c r="F84" s="705">
        <f t="shared" si="4"/>
        <v>3.8032975328096019E-2</v>
      </c>
      <c r="G84" s="1190">
        <f t="shared" si="5"/>
        <v>6.4414688345786855E-2</v>
      </c>
      <c r="H84" s="1178">
        <f t="shared" si="6"/>
        <v>1.1508008204317787E-2</v>
      </c>
      <c r="I84" s="1178">
        <f t="shared" si="7"/>
        <v>1.2918192200383039E-2</v>
      </c>
      <c r="J84" s="1178">
        <f t="shared" si="9"/>
        <v>1.9555126129900137E-3</v>
      </c>
      <c r="K84" s="1178">
        <f t="shared" si="10"/>
        <v>3.8032975328096019E-2</v>
      </c>
      <c r="L84" s="1178">
        <f t="shared" si="8"/>
        <v>2.2956017630752341E-3</v>
      </c>
      <c r="M84" s="1225">
        <f>TB2f!J84</f>
        <v>6.5732798442403165E-2</v>
      </c>
      <c r="N84" s="1019"/>
      <c r="O84" s="1180"/>
      <c r="P84" s="1180"/>
      <c r="Q84" s="635">
        <f>G84+M84+L84-TB2f!B84</f>
        <v>3.2384219195158437E-9</v>
      </c>
    </row>
    <row r="85" spans="1:17">
      <c r="A85" s="118">
        <v>1988</v>
      </c>
      <c r="B85" s="1208">
        <f>TB2f!C85</f>
        <v>7.4342127944339725E-2</v>
      </c>
      <c r="C85" s="116">
        <f>TB2f!E85</f>
        <v>1.2868801326155499E-2</v>
      </c>
      <c r="D85" s="116">
        <f>TB2f!F85</f>
        <v>1.5982804208493229E-2</v>
      </c>
      <c r="E85" s="116">
        <f>TB2f!G85</f>
        <v>6.7518038390527403E-3</v>
      </c>
      <c r="F85" s="705">
        <f t="shared" si="4"/>
        <v>3.8738718570638257E-2</v>
      </c>
      <c r="G85" s="1190">
        <f t="shared" si="5"/>
        <v>7.0696153871251249E-2</v>
      </c>
      <c r="H85" s="1178">
        <f t="shared" si="6"/>
        <v>1.2868801326155499E-2</v>
      </c>
      <c r="I85" s="1178">
        <f t="shared" si="7"/>
        <v>1.5982804208493229E-2</v>
      </c>
      <c r="J85" s="1178">
        <f t="shared" si="9"/>
        <v>3.1058297659642604E-3</v>
      </c>
      <c r="K85" s="1178">
        <f t="shared" si="10"/>
        <v>3.8738718570638257E-2</v>
      </c>
      <c r="L85" s="1178">
        <f t="shared" si="8"/>
        <v>3.6459740730884799E-3</v>
      </c>
      <c r="M85" s="1225">
        <f>TB2f!J85</f>
        <v>7.4821790601198215E-2</v>
      </c>
      <c r="N85" s="1019"/>
      <c r="O85" s="1180"/>
      <c r="P85" s="1180"/>
      <c r="Q85" s="635">
        <f>G85+M85+L85-TB2f!B85</f>
        <v>1.8384990752018382E-9</v>
      </c>
    </row>
    <row r="86" spans="1:17">
      <c r="A86" s="118">
        <v>1989</v>
      </c>
      <c r="B86" s="1208">
        <f>TB2f!C86</f>
        <v>7.2996607886511897E-2</v>
      </c>
      <c r="C86" s="116">
        <f>TB2f!E86</f>
        <v>1.4094318829915948E-2</v>
      </c>
      <c r="D86" s="116">
        <f>TB2f!F86</f>
        <v>1.0824173952088017E-2</v>
      </c>
      <c r="E86" s="116">
        <f>TB2f!G86</f>
        <v>6.3942986331351186E-3</v>
      </c>
      <c r="F86" s="705">
        <f t="shared" si="4"/>
        <v>4.1683816471372807E-2</v>
      </c>
      <c r="G86" s="1190">
        <f t="shared" si="5"/>
        <v>6.9543686624618933E-2</v>
      </c>
      <c r="H86" s="1178">
        <f t="shared" si="6"/>
        <v>1.4094318829915948E-2</v>
      </c>
      <c r="I86" s="1178">
        <f t="shared" si="7"/>
        <v>1.0824173952088017E-2</v>
      </c>
      <c r="J86" s="1178">
        <f t="shared" si="9"/>
        <v>2.9413773712421544E-3</v>
      </c>
      <c r="K86" s="1178">
        <f t="shared" si="10"/>
        <v>4.1683816471372807E-2</v>
      </c>
      <c r="L86" s="1178">
        <f t="shared" si="8"/>
        <v>3.4529212618929642E-3</v>
      </c>
      <c r="M86" s="1225">
        <f>TB2f!J86</f>
        <v>7.146721338462321E-2</v>
      </c>
      <c r="N86" s="1019"/>
      <c r="O86" s="1180"/>
      <c r="P86" s="1180"/>
      <c r="Q86" s="635">
        <f>G86+M86+L86-TB2f!B86</f>
        <v>1.3926698488875289E-8</v>
      </c>
    </row>
    <row r="87" spans="1:17">
      <c r="A87" s="124">
        <v>1990</v>
      </c>
      <c r="B87" s="1210">
        <f>TB2f!C87</f>
        <v>7.0837742376680543E-2</v>
      </c>
      <c r="C87" s="122">
        <f>TB2f!E87</f>
        <v>1.4326252347979346E-2</v>
      </c>
      <c r="D87" s="122">
        <f>TB2f!F87</f>
        <v>9.5529611114114274E-3</v>
      </c>
      <c r="E87" s="122">
        <f>TB2f!G87</f>
        <v>6.2919278336077775E-3</v>
      </c>
      <c r="F87" s="730">
        <f t="shared" si="4"/>
        <v>4.0666601083681995E-2</v>
      </c>
      <c r="G87" s="1192">
        <f t="shared" si="5"/>
        <v>6.7440101346532347E-2</v>
      </c>
      <c r="H87" s="1196">
        <f t="shared" si="6"/>
        <v>1.4326252347979346E-2</v>
      </c>
      <c r="I87" s="1196">
        <f t="shared" si="7"/>
        <v>9.5529611114114274E-3</v>
      </c>
      <c r="J87" s="1196">
        <f t="shared" si="9"/>
        <v>2.8942868034595773E-3</v>
      </c>
      <c r="K87" s="1196">
        <f t="shared" si="10"/>
        <v>4.0666601083681995E-2</v>
      </c>
      <c r="L87" s="1196">
        <f t="shared" si="8"/>
        <v>3.3976410301482002E-3</v>
      </c>
      <c r="M87" s="1227">
        <f>TB2f!J87</f>
        <v>7.4018142481909757E-2</v>
      </c>
      <c r="N87" s="1019"/>
      <c r="O87" s="1180"/>
      <c r="P87" s="1180"/>
      <c r="Q87" s="635">
        <f>G87+M87+L87-TB2f!B87</f>
        <v>-1.8391788647598162E-9</v>
      </c>
    </row>
    <row r="88" spans="1:17">
      <c r="A88" s="118">
        <v>1991</v>
      </c>
      <c r="B88" s="1208">
        <f>TB2f!C88</f>
        <v>6.9549367685198676E-2</v>
      </c>
      <c r="C88" s="116">
        <f>TB2f!E88</f>
        <v>1.3866823170314084E-2</v>
      </c>
      <c r="D88" s="116">
        <f>TB2f!F88</f>
        <v>1.1245248541283172E-2</v>
      </c>
      <c r="E88" s="116">
        <f>TB2f!G88</f>
        <v>5.669649940040016E-3</v>
      </c>
      <c r="F88" s="705">
        <f t="shared" si="4"/>
        <v>3.8767646033561406E-2</v>
      </c>
      <c r="G88" s="1190">
        <f t="shared" si="5"/>
        <v>6.6487756717577062E-2</v>
      </c>
      <c r="H88" s="1178">
        <f t="shared" si="6"/>
        <v>1.3866823170314084E-2</v>
      </c>
      <c r="I88" s="1178">
        <f t="shared" si="7"/>
        <v>1.1245248541283172E-2</v>
      </c>
      <c r="J88" s="1178">
        <f t="shared" si="9"/>
        <v>2.6080389724184071E-3</v>
      </c>
      <c r="K88" s="1178">
        <f t="shared" si="10"/>
        <v>3.8767646033561406E-2</v>
      </c>
      <c r="L88" s="1178">
        <f t="shared" si="8"/>
        <v>3.0616109676216089E-3</v>
      </c>
      <c r="M88" s="1225">
        <f>TB2f!J88</f>
        <v>6.8649056971804664E-2</v>
      </c>
      <c r="N88" s="1019"/>
      <c r="O88" s="1180"/>
      <c r="P88" s="1180"/>
      <c r="Q88" s="635">
        <f>G88+M88+L88-TB2f!B88</f>
        <v>-1.064954571750043E-8</v>
      </c>
    </row>
    <row r="89" spans="1:17">
      <c r="A89" s="118">
        <v>1992</v>
      </c>
      <c r="B89" s="1208">
        <f>TB2f!C89</f>
        <v>7.2212355571994111E-2</v>
      </c>
      <c r="C89" s="116">
        <f>TB2f!E89</f>
        <v>1.4604167593694598E-2</v>
      </c>
      <c r="D89" s="116">
        <f>TB2f!F89</f>
        <v>1.2397965484758076E-2</v>
      </c>
      <c r="E89" s="116">
        <f>TB2f!G89</f>
        <v>6.7035874790720333E-3</v>
      </c>
      <c r="F89" s="705">
        <f t="shared" si="4"/>
        <v>3.8506635014469402E-2</v>
      </c>
      <c r="G89" s="1190">
        <f t="shared" si="5"/>
        <v>6.8592418333295213E-2</v>
      </c>
      <c r="H89" s="1178">
        <f t="shared" si="6"/>
        <v>1.4604167593694598E-2</v>
      </c>
      <c r="I89" s="1178">
        <f t="shared" si="7"/>
        <v>1.2397965484758076E-2</v>
      </c>
      <c r="J89" s="1178">
        <f t="shared" si="9"/>
        <v>3.0836502403731353E-3</v>
      </c>
      <c r="K89" s="1178">
        <f t="shared" si="10"/>
        <v>3.8506635014469402E-2</v>
      </c>
      <c r="L89" s="1178">
        <f t="shared" si="8"/>
        <v>3.619937238698898E-3</v>
      </c>
      <c r="M89" s="1225">
        <f>TB2f!J89</f>
        <v>7.7239541578554199E-2</v>
      </c>
      <c r="N89" s="1019"/>
      <c r="O89" s="1180"/>
      <c r="P89" s="1180"/>
      <c r="Q89" s="635">
        <f>G89+M89+L89-TB2f!B89</f>
        <v>6.0227714482330441E-10</v>
      </c>
    </row>
    <row r="90" spans="1:17">
      <c r="A90" s="118">
        <v>1993</v>
      </c>
      <c r="B90" s="1208">
        <f>TB2f!C90</f>
        <v>7.2724612620080689E-2</v>
      </c>
      <c r="C90" s="116">
        <f>TB2f!E90</f>
        <v>1.4562673263730683E-2</v>
      </c>
      <c r="D90" s="116">
        <f>TB2f!F90</f>
        <v>1.261713566555629E-2</v>
      </c>
      <c r="E90" s="116">
        <f>TB2f!G90</f>
        <v>7.574079799925441E-3</v>
      </c>
      <c r="F90" s="705">
        <f t="shared" si="4"/>
        <v>3.7970723890868273E-2</v>
      </c>
      <c r="G90" s="1190">
        <f t="shared" si="5"/>
        <v>6.8634609528120949E-2</v>
      </c>
      <c r="H90" s="1178">
        <f t="shared" si="6"/>
        <v>1.4562673263730683E-2</v>
      </c>
      <c r="I90" s="1178">
        <f t="shared" si="7"/>
        <v>1.261713566555629E-2</v>
      </c>
      <c r="J90" s="1178">
        <f t="shared" si="9"/>
        <v>3.4840767079657026E-3</v>
      </c>
      <c r="K90" s="1178">
        <f t="shared" si="10"/>
        <v>3.7970723890868273E-2</v>
      </c>
      <c r="L90" s="1178">
        <f t="shared" si="8"/>
        <v>4.0900030919597385E-3</v>
      </c>
      <c r="M90" s="1225">
        <f>TB2f!J90</f>
        <v>7.3076636779168383E-2</v>
      </c>
      <c r="N90" s="1019"/>
      <c r="O90" s="1180"/>
      <c r="P90" s="1180"/>
      <c r="Q90" s="635">
        <f>G90+M90+L90-TB2f!B90</f>
        <v>3.2330197963226226E-9</v>
      </c>
    </row>
    <row r="91" spans="1:17">
      <c r="A91" s="118">
        <v>1994</v>
      </c>
      <c r="B91" s="1208">
        <f>TB2f!C91</f>
        <v>7.613620799912825E-2</v>
      </c>
      <c r="C91" s="116">
        <f>TB2f!E91</f>
        <v>1.4386892543024554E-2</v>
      </c>
      <c r="D91" s="116">
        <f>TB2f!F91</f>
        <v>1.4893938036540854E-2</v>
      </c>
      <c r="E91" s="116">
        <f>TB2f!G91</f>
        <v>9.5855245940297575E-3</v>
      </c>
      <c r="F91" s="705">
        <f t="shared" ref="F91:F111" si="11">B91-C91-D91-E91</f>
        <v>3.7269852825533079E-2</v>
      </c>
      <c r="G91" s="1190">
        <f t="shared" ref="G91:G111" si="12">H91+I91+J91+K91</f>
        <v>7.096002471835218E-2</v>
      </c>
      <c r="H91" s="1178">
        <f t="shared" ref="H91:H111" si="13">C91</f>
        <v>1.4386892543024554E-2</v>
      </c>
      <c r="I91" s="1178">
        <f t="shared" ref="I91:I111" si="14">D91</f>
        <v>1.4893938036540854E-2</v>
      </c>
      <c r="J91" s="1178">
        <f t="shared" si="9"/>
        <v>4.4093413132536884E-3</v>
      </c>
      <c r="K91" s="1178">
        <f t="shared" si="10"/>
        <v>3.7269852825533079E-2</v>
      </c>
      <c r="L91" s="1178">
        <f t="shared" ref="L91:L111" si="15">0.54*E91</f>
        <v>5.1761832807760691E-3</v>
      </c>
      <c r="M91" s="1225">
        <f>TB2f!J91</f>
        <v>6.99377638094274E-2</v>
      </c>
      <c r="N91" s="1019"/>
      <c r="O91" s="1180"/>
      <c r="P91" s="1180"/>
      <c r="Q91" s="635">
        <f>G91+M91+L91-TB2f!B91</f>
        <v>4.5901565881578676E-9</v>
      </c>
    </row>
    <row r="92" spans="1:17">
      <c r="A92" s="118">
        <v>1995</v>
      </c>
      <c r="B92" s="1208">
        <f>TB2f!C92</f>
        <v>7.8782071113244811E-2</v>
      </c>
      <c r="C92" s="116">
        <f>TB2f!E92</f>
        <v>1.424091358337496E-2</v>
      </c>
      <c r="D92" s="116">
        <f>TB2f!F92</f>
        <v>1.6206824286596245E-2</v>
      </c>
      <c r="E92" s="116">
        <f>TB2f!G92</f>
        <v>1.0433226397905287E-2</v>
      </c>
      <c r="F92" s="705">
        <f t="shared" si="11"/>
        <v>3.7901106845368328E-2</v>
      </c>
      <c r="G92" s="1190">
        <f t="shared" si="12"/>
        <v>7.314812885837596E-2</v>
      </c>
      <c r="H92" s="1178">
        <f t="shared" si="13"/>
        <v>1.424091358337496E-2</v>
      </c>
      <c r="I92" s="1178">
        <f t="shared" si="14"/>
        <v>1.6206824286596245E-2</v>
      </c>
      <c r="J92" s="1178">
        <f t="shared" si="9"/>
        <v>4.7992841430364317E-3</v>
      </c>
      <c r="K92" s="1178">
        <f t="shared" si="10"/>
        <v>3.7901106845368328E-2</v>
      </c>
      <c r="L92" s="1178">
        <f t="shared" si="15"/>
        <v>5.6339422548688555E-3</v>
      </c>
      <c r="M92" s="1225">
        <f>TB2f!J92</f>
        <v>7.2820706600813329E-2</v>
      </c>
      <c r="N92" s="1019"/>
      <c r="O92" s="1180"/>
      <c r="P92" s="1180"/>
      <c r="Q92" s="635">
        <f>G92+M92+L92-TB2f!B92</f>
        <v>2.8555834086230192E-9</v>
      </c>
    </row>
    <row r="93" spans="1:17">
      <c r="A93" s="118">
        <v>1996</v>
      </c>
      <c r="B93" s="1208">
        <f>TB2f!C93</f>
        <v>8.1981089756453199E-2</v>
      </c>
      <c r="C93" s="116">
        <f>TB2f!E93</f>
        <v>1.4685496550754185E-2</v>
      </c>
      <c r="D93" s="116">
        <f>TB2f!F93</f>
        <v>1.690790630164915E-2</v>
      </c>
      <c r="E93" s="116">
        <f>TB2f!G93</f>
        <v>1.2244510702631235E-2</v>
      </c>
      <c r="F93" s="705">
        <f t="shared" si="11"/>
        <v>3.8143176201418633E-2</v>
      </c>
      <c r="G93" s="1190">
        <f t="shared" si="12"/>
        <v>7.5369053977032335E-2</v>
      </c>
      <c r="H93" s="1178">
        <f t="shared" si="13"/>
        <v>1.4685496550754185E-2</v>
      </c>
      <c r="I93" s="1178">
        <f t="shared" si="14"/>
        <v>1.690790630164915E-2</v>
      </c>
      <c r="J93" s="1178">
        <f t="shared" si="9"/>
        <v>5.6324749232103677E-3</v>
      </c>
      <c r="K93" s="1178">
        <f t="shared" si="10"/>
        <v>3.8143176201418633E-2</v>
      </c>
      <c r="L93" s="1178">
        <f t="shared" si="15"/>
        <v>6.6120357794208669E-3</v>
      </c>
      <c r="M93" s="1225">
        <f>TB2f!J93</f>
        <v>7.702827352873555E-2</v>
      </c>
      <c r="N93" s="1019"/>
      <c r="O93" s="1180"/>
      <c r="P93" s="1180"/>
      <c r="Q93" s="635">
        <f>G93+M93+L93-TB2f!B93</f>
        <v>-3.9423655451287232E-9</v>
      </c>
    </row>
    <row r="94" spans="1:17">
      <c r="A94" s="118">
        <v>1997</v>
      </c>
      <c r="B94" s="1208">
        <f>TB2f!C94</f>
        <v>8.3034258749537904E-2</v>
      </c>
      <c r="C94" s="116">
        <f>TB2f!E94</f>
        <v>1.4023265126393212E-2</v>
      </c>
      <c r="D94" s="116">
        <f>TB2f!F94</f>
        <v>1.6503834595325357E-2</v>
      </c>
      <c r="E94" s="116">
        <f>TB2f!G94</f>
        <v>1.2849280611815329E-2</v>
      </c>
      <c r="F94" s="705">
        <f t="shared" si="11"/>
        <v>3.9657878416004017E-2</v>
      </c>
      <c r="G94" s="1190">
        <f t="shared" si="12"/>
        <v>7.6095647219157639E-2</v>
      </c>
      <c r="H94" s="1178">
        <f t="shared" si="13"/>
        <v>1.4023265126393212E-2</v>
      </c>
      <c r="I94" s="1178">
        <f t="shared" si="14"/>
        <v>1.6503834595325357E-2</v>
      </c>
      <c r="J94" s="1178">
        <f t="shared" si="9"/>
        <v>5.9106690814350509E-3</v>
      </c>
      <c r="K94" s="1178">
        <f t="shared" si="10"/>
        <v>3.9657878416004017E-2</v>
      </c>
      <c r="L94" s="1178">
        <f t="shared" si="15"/>
        <v>6.9386115303802778E-3</v>
      </c>
      <c r="M94" s="1225">
        <f>TB2f!J94</f>
        <v>8.2269740367665684E-2</v>
      </c>
      <c r="N94" s="1019"/>
      <c r="O94" s="1180"/>
      <c r="P94" s="1180"/>
      <c r="Q94" s="635">
        <f>G94+M94+L94-TB2f!B94</f>
        <v>8.8723381974631366E-9</v>
      </c>
    </row>
    <row r="95" spans="1:17">
      <c r="A95" s="118">
        <v>1998</v>
      </c>
      <c r="B95" s="1208">
        <f>TB2f!C95</f>
        <v>7.9929776220395571E-2</v>
      </c>
      <c r="C95" s="116">
        <f>TB2f!E95</f>
        <v>1.3054555767125086E-2</v>
      </c>
      <c r="D95" s="116">
        <f>TB2f!F95</f>
        <v>1.134133351903936E-2</v>
      </c>
      <c r="E95" s="116">
        <f>TB2f!G95</f>
        <v>1.4505626184529039E-2</v>
      </c>
      <c r="F95" s="705">
        <f t="shared" si="11"/>
        <v>4.1028260749702089E-2</v>
      </c>
      <c r="G95" s="1190">
        <f t="shared" si="12"/>
        <v>7.20967380807499E-2</v>
      </c>
      <c r="H95" s="1178">
        <f t="shared" si="13"/>
        <v>1.3054555767125086E-2</v>
      </c>
      <c r="I95" s="1178">
        <f t="shared" si="14"/>
        <v>1.134133351903936E-2</v>
      </c>
      <c r="J95" s="1178">
        <f t="shared" si="9"/>
        <v>6.6725880448833576E-3</v>
      </c>
      <c r="K95" s="1178">
        <f t="shared" si="10"/>
        <v>4.1028260749702089E-2</v>
      </c>
      <c r="L95" s="1178">
        <f t="shared" si="15"/>
        <v>7.8330381396456809E-3</v>
      </c>
      <c r="M95" s="1225">
        <f>TB2f!J95</f>
        <v>8.7827671099303506E-2</v>
      </c>
      <c r="N95" s="1019"/>
      <c r="O95" s="1180"/>
      <c r="P95" s="1180"/>
      <c r="Q95" s="635">
        <f>G95+M95+L95-TB2f!B95</f>
        <v>-4.2145721634856415E-9</v>
      </c>
    </row>
    <row r="96" spans="1:17">
      <c r="A96" s="121">
        <v>1999</v>
      </c>
      <c r="B96" s="1209">
        <f>TB2f!C96</f>
        <v>7.9433458745375968E-2</v>
      </c>
      <c r="C96" s="119">
        <f>TB2f!E96</f>
        <v>1.1557014037730877E-2</v>
      </c>
      <c r="D96" s="119">
        <f>TB2f!F96</f>
        <v>1.2514466884639114E-2</v>
      </c>
      <c r="E96" s="119">
        <f>TB2f!G96</f>
        <v>1.3585018453686298E-2</v>
      </c>
      <c r="F96" s="723">
        <f t="shared" si="11"/>
        <v>4.1776959369319674E-2</v>
      </c>
      <c r="G96" s="1191">
        <f t="shared" si="12"/>
        <v>7.2097548780385365E-2</v>
      </c>
      <c r="H96" s="1195">
        <f t="shared" si="13"/>
        <v>1.1557014037730877E-2</v>
      </c>
      <c r="I96" s="1195">
        <f t="shared" si="14"/>
        <v>1.2514466884639114E-2</v>
      </c>
      <c r="J96" s="1195">
        <f t="shared" si="9"/>
        <v>6.2491084886956965E-3</v>
      </c>
      <c r="K96" s="1195">
        <f t="shared" si="10"/>
        <v>4.1776959369319674E-2</v>
      </c>
      <c r="L96" s="1195">
        <f t="shared" si="15"/>
        <v>7.3359099649906011E-3</v>
      </c>
      <c r="M96" s="1226">
        <f>TB2f!J96</f>
        <v>9.5267048926981235E-2</v>
      </c>
      <c r="N96" s="1019"/>
      <c r="O96" s="1180"/>
      <c r="P96" s="1180"/>
      <c r="Q96" s="635">
        <f>G96+M96+L96-TB2f!B96</f>
        <v>-5.8097366084641777E-9</v>
      </c>
    </row>
    <row r="97" spans="1:17">
      <c r="A97" s="118">
        <v>2000</v>
      </c>
      <c r="B97" s="1208">
        <f>TB2f!C97</f>
        <v>7.7720748031478729E-2</v>
      </c>
      <c r="C97" s="116">
        <f>TB2f!E97</f>
        <v>1.2329437738753555E-2</v>
      </c>
      <c r="D97" s="116">
        <f>TB2f!F97</f>
        <v>7.6252899258937683E-3</v>
      </c>
      <c r="E97" s="116">
        <f>TB2f!G97</f>
        <v>1.4651527242388676E-2</v>
      </c>
      <c r="F97" s="705">
        <f t="shared" si="11"/>
        <v>4.3114493124442724E-2</v>
      </c>
      <c r="G97" s="1190">
        <f t="shared" si="12"/>
        <v>6.9808923320588828E-2</v>
      </c>
      <c r="H97" s="1178">
        <f t="shared" si="13"/>
        <v>1.2329437738753555E-2</v>
      </c>
      <c r="I97" s="1178">
        <f t="shared" si="14"/>
        <v>7.6252899258937683E-3</v>
      </c>
      <c r="J97" s="1178">
        <f t="shared" si="9"/>
        <v>6.7397025314987896E-3</v>
      </c>
      <c r="K97" s="1178">
        <f t="shared" si="10"/>
        <v>4.3114493124442724E-2</v>
      </c>
      <c r="L97" s="1178">
        <f t="shared" si="15"/>
        <v>7.9118247108898865E-3</v>
      </c>
      <c r="M97" s="1225">
        <f>TB2f!J97</f>
        <v>0.10241313788725319</v>
      </c>
      <c r="N97" s="1019"/>
      <c r="O97" s="1180"/>
      <c r="P97" s="1180"/>
      <c r="Q97" s="635">
        <f>G97+M97+L97-TB2f!B97</f>
        <v>-8.1671522045301259E-9</v>
      </c>
    </row>
    <row r="98" spans="1:17">
      <c r="A98" s="118">
        <v>2001</v>
      </c>
      <c r="B98" s="1208">
        <f>TB2f!C98</f>
        <v>7.6258415337467994E-2</v>
      </c>
      <c r="C98" s="116">
        <f>TB2f!E98</f>
        <v>1.0823007504025222E-2</v>
      </c>
      <c r="D98" s="116">
        <f>TB2f!F98</f>
        <v>9.4882436951091078E-3</v>
      </c>
      <c r="E98" s="116">
        <f>TB2f!G98</f>
        <v>1.364606291925703E-2</v>
      </c>
      <c r="F98" s="705">
        <f t="shared" si="11"/>
        <v>4.2301101219076633E-2</v>
      </c>
      <c r="G98" s="1190">
        <f t="shared" si="12"/>
        <v>6.8889541361069201E-2</v>
      </c>
      <c r="H98" s="1178">
        <f t="shared" si="13"/>
        <v>1.0823007504025222E-2</v>
      </c>
      <c r="I98" s="1178">
        <f t="shared" si="14"/>
        <v>9.4882436951091078E-3</v>
      </c>
      <c r="J98" s="1178">
        <f t="shared" si="9"/>
        <v>6.2771889428582337E-3</v>
      </c>
      <c r="K98" s="1178">
        <f t="shared" si="10"/>
        <v>4.2301101219076633E-2</v>
      </c>
      <c r="L98" s="1178">
        <f t="shared" si="15"/>
        <v>7.3688739763987966E-3</v>
      </c>
      <c r="M98" s="1225">
        <f>TB2f!J98</f>
        <v>9.4373589023086416E-2</v>
      </c>
      <c r="N98" s="1019"/>
      <c r="O98" s="1180"/>
      <c r="P98" s="1180"/>
      <c r="Q98" s="635">
        <f>G98+M98+L98-TB2f!B98</f>
        <v>-3.7729958046739398E-10</v>
      </c>
    </row>
    <row r="99" spans="1:17">
      <c r="A99" s="118">
        <v>2002</v>
      </c>
      <c r="B99" s="1208">
        <f>TB2f!C99</f>
        <v>8.1801294672344677E-2</v>
      </c>
      <c r="C99" s="116">
        <f>TB2f!E99</f>
        <v>1.157756162988762E-2</v>
      </c>
      <c r="D99" s="116">
        <f>TB2f!F99</f>
        <v>1.5335101801488615E-2</v>
      </c>
      <c r="E99" s="116">
        <f>TB2f!G99</f>
        <v>1.3832892128130313E-2</v>
      </c>
      <c r="F99" s="705">
        <f t="shared" si="11"/>
        <v>4.1055739112838135E-2</v>
      </c>
      <c r="G99" s="1190">
        <f t="shared" si="12"/>
        <v>7.4331532923154309E-2</v>
      </c>
      <c r="H99" s="1178">
        <f t="shared" si="13"/>
        <v>1.157756162988762E-2</v>
      </c>
      <c r="I99" s="1178">
        <f t="shared" si="14"/>
        <v>1.5335101801488615E-2</v>
      </c>
      <c r="J99" s="1178">
        <f t="shared" si="9"/>
        <v>6.3631303789399435E-3</v>
      </c>
      <c r="K99" s="1178">
        <f t="shared" si="10"/>
        <v>4.1055739112838135E-2</v>
      </c>
      <c r="L99" s="1178">
        <f t="shared" si="15"/>
        <v>7.4697617491903696E-3</v>
      </c>
      <c r="M99" s="1225">
        <f>TB2f!J99</f>
        <v>8.6873834301284869E-2</v>
      </c>
      <c r="N99" s="1019"/>
      <c r="O99" s="1180"/>
      <c r="P99" s="1180"/>
      <c r="Q99" s="635">
        <f>G99+M99+L99-TB2f!B99</f>
        <v>-1.0572764802541101E-8</v>
      </c>
    </row>
    <row r="100" spans="1:17">
      <c r="A100" s="118">
        <v>2003</v>
      </c>
      <c r="B100" s="1208">
        <f>TB2f!C100</f>
        <v>8.4657409292523814E-2</v>
      </c>
      <c r="C100" s="116">
        <f>TB2f!E100</f>
        <v>1.1979324246619044E-2</v>
      </c>
      <c r="D100" s="116">
        <f>TB2f!F100</f>
        <v>1.7397779291202821E-2</v>
      </c>
      <c r="E100" s="116">
        <f>TB2f!G100</f>
        <v>1.4561892157952712E-2</v>
      </c>
      <c r="F100" s="705">
        <f t="shared" si="11"/>
        <v>4.0718413596749235E-2</v>
      </c>
      <c r="G100" s="1190">
        <f t="shared" si="12"/>
        <v>7.6793987527229352E-2</v>
      </c>
      <c r="H100" s="1178">
        <f t="shared" si="13"/>
        <v>1.1979324246619044E-2</v>
      </c>
      <c r="I100" s="1178">
        <f t="shared" si="14"/>
        <v>1.7397779291202821E-2</v>
      </c>
      <c r="J100" s="1178">
        <f t="shared" si="9"/>
        <v>6.698470392658246E-3</v>
      </c>
      <c r="K100" s="1178">
        <f t="shared" si="10"/>
        <v>4.0718413596749235E-2</v>
      </c>
      <c r="L100" s="1178">
        <f t="shared" si="15"/>
        <v>7.8634217652944656E-3</v>
      </c>
      <c r="M100" s="1225">
        <f>TB2f!J100</f>
        <v>8.5616673553366968E-2</v>
      </c>
      <c r="N100" s="1019"/>
      <c r="O100" s="1180"/>
      <c r="P100" s="1180"/>
      <c r="Q100" s="635">
        <f>G100+M100+L100-TB2f!B100</f>
        <v>3.9999130119205972E-9</v>
      </c>
    </row>
    <row r="101" spans="1:17">
      <c r="A101" s="118">
        <v>2004</v>
      </c>
      <c r="B101" s="1208">
        <f>TB2f!C101</f>
        <v>9.0442683982348837E-2</v>
      </c>
      <c r="C101" s="116">
        <f>TB2f!E101</f>
        <v>1.462639834179213E-2</v>
      </c>
      <c r="D101" s="116">
        <f>TB2f!F101</f>
        <v>1.764230503489217E-2</v>
      </c>
      <c r="E101" s="116">
        <f>TB2f!G101</f>
        <v>1.6268264310091599E-2</v>
      </c>
      <c r="F101" s="705">
        <f t="shared" si="11"/>
        <v>4.1905716295572937E-2</v>
      </c>
      <c r="G101" s="1190">
        <f t="shared" si="12"/>
        <v>8.1657821254899371E-2</v>
      </c>
      <c r="H101" s="1178">
        <f t="shared" si="13"/>
        <v>1.462639834179213E-2</v>
      </c>
      <c r="I101" s="1178">
        <f t="shared" si="14"/>
        <v>1.764230503489217E-2</v>
      </c>
      <c r="J101" s="1178">
        <f t="shared" si="9"/>
        <v>7.4834015826421348E-3</v>
      </c>
      <c r="K101" s="1178">
        <f t="shared" si="10"/>
        <v>4.1905716295572937E-2</v>
      </c>
      <c r="L101" s="1178">
        <f t="shared" si="15"/>
        <v>8.7848627274494644E-3</v>
      </c>
      <c r="M101" s="1225">
        <f>TB2f!J101</f>
        <v>9.0396576329205142E-2</v>
      </c>
      <c r="N101" s="1019"/>
      <c r="O101" s="1180"/>
      <c r="P101" s="1180"/>
      <c r="Q101" s="635">
        <f>G101+M101+L101-TB2f!B101</f>
        <v>4.8593979118383146E-9</v>
      </c>
    </row>
    <row r="102" spans="1:17">
      <c r="A102" s="118">
        <v>2005</v>
      </c>
      <c r="B102" s="1208">
        <f>TB2f!C102</f>
        <v>9.652432662380675E-2</v>
      </c>
      <c r="C102" s="116">
        <f>TB2f!E102</f>
        <v>1.2542807908484001E-2</v>
      </c>
      <c r="D102" s="116">
        <f>TB2f!F102</f>
        <v>1.9033628285733507E-2</v>
      </c>
      <c r="E102" s="116">
        <f>TB2f!G102</f>
        <v>1.8285424557745629E-2</v>
      </c>
      <c r="F102" s="705">
        <f t="shared" si="11"/>
        <v>4.6662465871843618E-2</v>
      </c>
      <c r="G102" s="1190">
        <f t="shared" si="12"/>
        <v>8.665019736262411E-2</v>
      </c>
      <c r="H102" s="1178">
        <f t="shared" si="13"/>
        <v>1.2542807908484001E-2</v>
      </c>
      <c r="I102" s="1178">
        <f t="shared" si="14"/>
        <v>1.9033628285733507E-2</v>
      </c>
      <c r="J102" s="1178">
        <f t="shared" si="9"/>
        <v>8.4112952965629886E-3</v>
      </c>
      <c r="K102" s="1178">
        <f t="shared" si="10"/>
        <v>4.6662465871843618E-2</v>
      </c>
      <c r="L102" s="1178">
        <f t="shared" si="15"/>
        <v>9.8741292611826403E-3</v>
      </c>
      <c r="M102" s="1225">
        <f>TB2f!J102</f>
        <v>9.3941050893264252E-2</v>
      </c>
      <c r="N102" s="1019"/>
      <c r="O102" s="1180"/>
      <c r="P102" s="1180"/>
      <c r="Q102" s="635">
        <f>G102+M102+L102-TB2f!B102</f>
        <v>1.7360117232634309E-9</v>
      </c>
    </row>
    <row r="103" spans="1:17">
      <c r="A103" s="118">
        <v>2006</v>
      </c>
      <c r="B103" s="1208">
        <f>TB2f!C103</f>
        <v>0.10141910742934267</v>
      </c>
      <c r="C103" s="116">
        <f>TB2f!E103</f>
        <v>1.5862464961727926E-2</v>
      </c>
      <c r="D103" s="116">
        <f>TB2f!F103</f>
        <v>1.663471250772135E-2</v>
      </c>
      <c r="E103" s="116">
        <f>TB2f!G103</f>
        <v>1.9730716757988612E-2</v>
      </c>
      <c r="F103" s="705">
        <f t="shared" si="11"/>
        <v>4.9191213201904782E-2</v>
      </c>
      <c r="G103" s="1190">
        <f t="shared" si="12"/>
        <v>9.0764520380028815E-2</v>
      </c>
      <c r="H103" s="1178">
        <f t="shared" si="13"/>
        <v>1.5862464961727926E-2</v>
      </c>
      <c r="I103" s="1178">
        <f t="shared" si="14"/>
        <v>1.663471250772135E-2</v>
      </c>
      <c r="J103" s="1178">
        <f t="shared" si="9"/>
        <v>9.07612970867476E-3</v>
      </c>
      <c r="K103" s="1178">
        <f t="shared" si="10"/>
        <v>4.9191213201904782E-2</v>
      </c>
      <c r="L103" s="1178">
        <f t="shared" si="15"/>
        <v>1.0654587049313852E-2</v>
      </c>
      <c r="M103" s="1225">
        <f>TB2f!J103</f>
        <v>9.6199988746138693E-2</v>
      </c>
      <c r="N103" s="1019"/>
      <c r="O103" s="1180"/>
      <c r="P103" s="1180"/>
      <c r="Q103" s="635">
        <f>G103+M103+L103-TB2f!B103</f>
        <v>7.3080211326903566E-10</v>
      </c>
    </row>
    <row r="104" spans="1:17">
      <c r="A104" s="118">
        <v>2007</v>
      </c>
      <c r="B104" s="1208">
        <f>TB2f!C104</f>
        <v>9.7213981346411141E-2</v>
      </c>
      <c r="C104" s="116">
        <f>TB2f!E104</f>
        <v>1.7680436323946374E-2</v>
      </c>
      <c r="D104" s="116">
        <f>TB2f!F104</f>
        <v>1.0010863388508108E-2</v>
      </c>
      <c r="E104" s="116">
        <f>TB2f!G104</f>
        <v>2.0164188770147414E-2</v>
      </c>
      <c r="F104" s="705">
        <f t="shared" si="11"/>
        <v>4.9358492863809236E-2</v>
      </c>
      <c r="G104" s="1190">
        <f t="shared" si="12"/>
        <v>8.6325319410531523E-2</v>
      </c>
      <c r="H104" s="1178">
        <f t="shared" si="13"/>
        <v>1.7680436323946374E-2</v>
      </c>
      <c r="I104" s="1178">
        <f t="shared" si="14"/>
        <v>1.0010863388508108E-2</v>
      </c>
      <c r="J104" s="1178">
        <f t="shared" si="9"/>
        <v>9.2755268342678103E-3</v>
      </c>
      <c r="K104" s="1178">
        <f t="shared" si="10"/>
        <v>4.9358492863809236E-2</v>
      </c>
      <c r="L104" s="1178">
        <f t="shared" si="15"/>
        <v>1.0888661935879604E-2</v>
      </c>
      <c r="M104" s="1225">
        <f>TB2f!J104</f>
        <v>9.8390479700018268E-2</v>
      </c>
      <c r="N104" s="1019"/>
      <c r="O104" s="1180"/>
      <c r="P104" s="1180"/>
      <c r="Q104" s="635">
        <f>G104+M104+L104-TB2f!B104</f>
        <v>2.5951583659811206E-9</v>
      </c>
    </row>
    <row r="105" spans="1:17">
      <c r="A105" s="118">
        <v>2008</v>
      </c>
      <c r="B105" s="1208">
        <f>TB2f!C105</f>
        <v>9.6117241019972127E-2</v>
      </c>
      <c r="C105" s="116">
        <f>TB2f!E105</f>
        <v>1.9044174835631523E-2</v>
      </c>
      <c r="D105" s="116">
        <f>TB2f!F105</f>
        <v>7.1201524401899221E-3</v>
      </c>
      <c r="E105" s="116">
        <f>TB2f!G105</f>
        <v>2.0651734835088482E-2</v>
      </c>
      <c r="F105" s="705">
        <f t="shared" si="11"/>
        <v>4.9301178909062209E-2</v>
      </c>
      <c r="G105" s="1190">
        <f t="shared" si="12"/>
        <v>8.4965304209024345E-2</v>
      </c>
      <c r="H105" s="1178">
        <f t="shared" si="13"/>
        <v>1.9044174835631523E-2</v>
      </c>
      <c r="I105" s="1178">
        <f t="shared" si="14"/>
        <v>7.1201524401899221E-3</v>
      </c>
      <c r="J105" s="1178">
        <f t="shared" si="9"/>
        <v>9.4997980241407019E-3</v>
      </c>
      <c r="K105" s="1178">
        <f t="shared" si="10"/>
        <v>4.9301178909062209E-2</v>
      </c>
      <c r="L105" s="1178">
        <f t="shared" si="15"/>
        <v>1.1151936810947781E-2</v>
      </c>
      <c r="M105" s="1225">
        <f>TB2f!J105</f>
        <v>9.5958694832268793E-2</v>
      </c>
      <c r="N105" s="1019"/>
      <c r="O105" s="1180"/>
      <c r="P105" s="1180"/>
      <c r="Q105" s="635">
        <f>G105+M105+L105-TB2f!B105</f>
        <v>-2.1341329814461574E-9</v>
      </c>
    </row>
    <row r="106" spans="1:17">
      <c r="A106" s="121">
        <v>2009</v>
      </c>
      <c r="B106" s="1209">
        <f>TB2f!C106</f>
        <v>9.920437238138663E-2</v>
      </c>
      <c r="C106" s="119">
        <f>TB2f!E106</f>
        <v>1.3258130783476721E-2</v>
      </c>
      <c r="D106" s="119">
        <f>TB2f!F106</f>
        <v>2.1363801279486269E-2</v>
      </c>
      <c r="E106" s="119">
        <f>TB2f!G106</f>
        <v>1.7929990297476238E-2</v>
      </c>
      <c r="F106" s="723">
        <f t="shared" si="11"/>
        <v>4.6652450020947402E-2</v>
      </c>
      <c r="G106" s="1191">
        <f t="shared" si="12"/>
        <v>8.952217762074946E-2</v>
      </c>
      <c r="H106" s="1195">
        <f t="shared" si="13"/>
        <v>1.3258130783476721E-2</v>
      </c>
      <c r="I106" s="1195">
        <f t="shared" si="14"/>
        <v>2.1363801279486269E-2</v>
      </c>
      <c r="J106" s="1195">
        <f t="shared" si="9"/>
        <v>8.2477955368390685E-3</v>
      </c>
      <c r="K106" s="1195">
        <f t="shared" si="10"/>
        <v>4.6652450020947402E-2</v>
      </c>
      <c r="L106" s="1195">
        <f t="shared" si="15"/>
        <v>9.6821947606371694E-3</v>
      </c>
      <c r="M106" s="1226">
        <f>TB2f!J106</f>
        <v>8.4672973680594787E-2</v>
      </c>
      <c r="N106" s="1019"/>
      <c r="O106" s="1180"/>
      <c r="P106" s="1180"/>
      <c r="Q106" s="635">
        <f>G106+M106+L106-TB2f!B106</f>
        <v>1.2063301302323026E-8</v>
      </c>
    </row>
    <row r="107" spans="1:17">
      <c r="A107" s="118">
        <v>2010</v>
      </c>
      <c r="B107" s="1208">
        <f>TB2f!C107</f>
        <v>0.10849974934479134</v>
      </c>
      <c r="C107" s="116">
        <f>TB2f!E107</f>
        <v>1.2859613484783095E-2</v>
      </c>
      <c r="D107" s="116">
        <f>TB2f!F107</f>
        <v>2.9895008767745181E-2</v>
      </c>
      <c r="E107" s="116">
        <f>TB2f!G107</f>
        <v>1.7796579877507261E-2</v>
      </c>
      <c r="F107" s="705">
        <f t="shared" si="11"/>
        <v>4.7948547214755811E-2</v>
      </c>
      <c r="G107" s="1190">
        <f t="shared" si="12"/>
        <v>9.888959621093743E-2</v>
      </c>
      <c r="H107" s="1178">
        <f t="shared" si="13"/>
        <v>1.2859613484783095E-2</v>
      </c>
      <c r="I107" s="1178">
        <f t="shared" si="14"/>
        <v>2.9895008767745181E-2</v>
      </c>
      <c r="J107" s="1178">
        <f t="shared" si="9"/>
        <v>8.1864267436533387E-3</v>
      </c>
      <c r="K107" s="1178">
        <f t="shared" si="10"/>
        <v>4.7948547214755811E-2</v>
      </c>
      <c r="L107" s="1178">
        <f t="shared" si="15"/>
        <v>9.6101531338539225E-3</v>
      </c>
      <c r="M107" s="1225">
        <f>TB2f!J107</f>
        <v>8.9106814512660032E-2</v>
      </c>
      <c r="N107" s="1019"/>
      <c r="O107" s="1180"/>
      <c r="P107" s="1180"/>
      <c r="Q107" s="635">
        <f>G107+M107+L107-TB2f!B107</f>
        <v>2.8933613838155736E-10</v>
      </c>
    </row>
    <row r="108" spans="1:17">
      <c r="A108" s="118">
        <v>2011</v>
      </c>
      <c r="B108" s="1208">
        <f>TB2f!C108</f>
        <v>0.10592074549018633</v>
      </c>
      <c r="C108" s="116">
        <f>TB2f!E108</f>
        <v>1.5096251648380675E-2</v>
      </c>
      <c r="D108" s="116">
        <f>TB2f!F108</f>
        <v>2.4935007727381567E-2</v>
      </c>
      <c r="E108" s="116">
        <f>TB2f!G108</f>
        <v>1.7177525849174181E-2</v>
      </c>
      <c r="F108" s="705">
        <f t="shared" si="11"/>
        <v>4.8711960265249911E-2</v>
      </c>
      <c r="G108" s="1190">
        <f t="shared" si="12"/>
        <v>9.6644881531632282E-2</v>
      </c>
      <c r="H108" s="1178">
        <f t="shared" si="13"/>
        <v>1.5096251648380675E-2</v>
      </c>
      <c r="I108" s="1178">
        <f t="shared" si="14"/>
        <v>2.4935007727381567E-2</v>
      </c>
      <c r="J108" s="1178">
        <f t="shared" si="9"/>
        <v>7.9016618906201236E-3</v>
      </c>
      <c r="K108" s="1178">
        <f t="shared" si="10"/>
        <v>4.8711960265249911E-2</v>
      </c>
      <c r="L108" s="1178">
        <f t="shared" si="15"/>
        <v>9.2758639585540578E-3</v>
      </c>
      <c r="M108" s="1225">
        <f>TB2f!J108</f>
        <v>8.9189590455896708E-2</v>
      </c>
      <c r="N108" s="1019"/>
      <c r="O108" s="1180"/>
      <c r="P108" s="1180"/>
      <c r="Q108" s="635">
        <f>G108+M108+L108-TB2f!B108</f>
        <v>0</v>
      </c>
    </row>
    <row r="109" spans="1:17">
      <c r="A109" s="118">
        <v>2012</v>
      </c>
      <c r="B109" s="1208">
        <f>TB2f!C109</f>
        <v>0.11136204818053622</v>
      </c>
      <c r="C109" s="116">
        <f>TB2f!E109</f>
        <v>1.8383276646187739E-2</v>
      </c>
      <c r="D109" s="116">
        <f>TB2f!F109</f>
        <v>2.2983321481979117E-2</v>
      </c>
      <c r="E109" s="116">
        <f>TB2f!G109</f>
        <v>1.8099127339650141E-2</v>
      </c>
      <c r="F109" s="705">
        <f t="shared" si="11"/>
        <v>5.1896322712719205E-2</v>
      </c>
      <c r="G109" s="1190">
        <f t="shared" si="12"/>
        <v>0.10158851941712513</v>
      </c>
      <c r="H109" s="1178">
        <f t="shared" si="13"/>
        <v>1.8383276646187739E-2</v>
      </c>
      <c r="I109" s="1178">
        <f t="shared" si="14"/>
        <v>2.2983321481979117E-2</v>
      </c>
      <c r="J109" s="1178">
        <f t="shared" si="9"/>
        <v>8.3255985762390634E-3</v>
      </c>
      <c r="K109" s="1178">
        <f t="shared" si="10"/>
        <v>5.1896322712719205E-2</v>
      </c>
      <c r="L109" s="1178">
        <f t="shared" si="15"/>
        <v>9.7735287634110775E-3</v>
      </c>
      <c r="M109" s="1225">
        <f>TB2f!J109</f>
        <v>9.5363877026601887E-2</v>
      </c>
      <c r="N109" s="1019"/>
      <c r="O109" s="1180"/>
      <c r="P109" s="1180"/>
      <c r="Q109" s="635">
        <f>G109+M109+L109-TB2f!B109</f>
        <v>0</v>
      </c>
    </row>
    <row r="110" spans="1:17">
      <c r="A110" s="118">
        <v>2013</v>
      </c>
      <c r="B110" s="1208">
        <f>TB2f!C110</f>
        <v>0.10076844573121344</v>
      </c>
      <c r="C110" s="116">
        <f>TB2f!E110</f>
        <v>1.7849030033912288E-2</v>
      </c>
      <c r="D110" s="116">
        <f>TB2f!F110</f>
        <v>1.7805110903403563E-2</v>
      </c>
      <c r="E110" s="116">
        <f>TB2f!G110</f>
        <v>1.4528674485863403E-2</v>
      </c>
      <c r="F110" s="705">
        <f t="shared" si="11"/>
        <v>5.0585630308034181E-2</v>
      </c>
      <c r="G110" s="1190">
        <f t="shared" si="12"/>
        <v>9.2922961508847199E-2</v>
      </c>
      <c r="H110" s="1178">
        <f t="shared" si="13"/>
        <v>1.7849030033912288E-2</v>
      </c>
      <c r="I110" s="1178">
        <f t="shared" si="14"/>
        <v>1.7805110903403563E-2</v>
      </c>
      <c r="J110" s="1178">
        <f t="shared" si="9"/>
        <v>6.6831902634971654E-3</v>
      </c>
      <c r="K110" s="1178">
        <f t="shared" si="10"/>
        <v>5.0585630308034181E-2</v>
      </c>
      <c r="L110" s="1178">
        <f t="shared" si="15"/>
        <v>7.8454842223662381E-3</v>
      </c>
      <c r="M110" s="1225">
        <f>TB2f!J110</f>
        <v>9.2124373911807195E-2</v>
      </c>
      <c r="N110" s="1019"/>
      <c r="O110" s="1180"/>
      <c r="P110" s="1180"/>
      <c r="Q110" s="635">
        <f>G110+M110+L110-TB2f!B110</f>
        <v>0</v>
      </c>
    </row>
    <row r="111" spans="1:17">
      <c r="A111" s="118">
        <v>2014</v>
      </c>
      <c r="B111" s="1208">
        <f>TB2f!C111</f>
        <v>0.105030805958148</v>
      </c>
      <c r="C111" s="116">
        <f>TB2f!E111</f>
        <v>1.9882659230394829E-2</v>
      </c>
      <c r="D111" s="116">
        <f>TB2f!F111</f>
        <v>1.780702275961631E-2</v>
      </c>
      <c r="E111" s="116">
        <f>TB2f!G111</f>
        <v>1.5847300823360208E-2</v>
      </c>
      <c r="F111" s="705">
        <f t="shared" si="11"/>
        <v>5.1493823144776657E-2</v>
      </c>
      <c r="G111" s="1190">
        <f t="shared" si="12"/>
        <v>9.6473263513533497E-2</v>
      </c>
      <c r="H111" s="1178">
        <f t="shared" si="13"/>
        <v>1.9882659230394829E-2</v>
      </c>
      <c r="I111" s="1178">
        <f t="shared" si="14"/>
        <v>1.780702275961631E-2</v>
      </c>
      <c r="J111" s="1178">
        <f t="shared" si="9"/>
        <v>7.2897583787456949E-3</v>
      </c>
      <c r="K111" s="1178">
        <f t="shared" si="10"/>
        <v>5.1493823144776657E-2</v>
      </c>
      <c r="L111" s="1178">
        <f t="shared" si="15"/>
        <v>8.5575424446145132E-3</v>
      </c>
      <c r="M111" s="1225">
        <f>TB2f!J111</f>
        <v>9.3994854795102126E-2</v>
      </c>
      <c r="N111" s="1019"/>
      <c r="O111" s="1180"/>
      <c r="P111" s="1180"/>
      <c r="Q111" s="635">
        <f>G111+M111+L111-TB2f!B111</f>
        <v>0</v>
      </c>
    </row>
    <row r="112" spans="1:17">
      <c r="A112" s="118">
        <v>2015</v>
      </c>
      <c r="B112" s="1208">
        <f>TB2f!C112</f>
        <v>0.10467446473609752</v>
      </c>
      <c r="C112" s="116">
        <f>TB2f!E112</f>
        <v>2.007307173122936E-2</v>
      </c>
      <c r="D112" s="116">
        <f>TB2f!F112</f>
        <v>1.4325108908022428E-2</v>
      </c>
      <c r="E112" s="116">
        <f>TB2f!G112</f>
        <v>1.8004998965812966E-2</v>
      </c>
      <c r="F112" s="705">
        <f t="shared" ref="F112:F113" si="16">B112-C112-D112-E112</f>
        <v>5.2271285131032769E-2</v>
      </c>
      <c r="G112" s="1190">
        <f t="shared" ref="G112:G113" si="17">H112+I112+J112+K112</f>
        <v>9.4951765294558524E-2</v>
      </c>
      <c r="H112" s="1178">
        <f t="shared" ref="H112:H113" si="18">C112</f>
        <v>2.007307173122936E-2</v>
      </c>
      <c r="I112" s="1178">
        <f t="shared" ref="I112:I113" si="19">D112</f>
        <v>1.4325108908022428E-2</v>
      </c>
      <c r="J112" s="1178">
        <f t="shared" ref="J112:J113" si="20">E112-L112</f>
        <v>8.2822995242739627E-3</v>
      </c>
      <c r="K112" s="1178">
        <f t="shared" ref="K112:K113" si="21">F112</f>
        <v>5.2271285131032769E-2</v>
      </c>
      <c r="L112" s="1178">
        <f t="shared" ref="L112:L113" si="22">0.54*E112</f>
        <v>9.7226994415390029E-3</v>
      </c>
      <c r="M112" s="1225">
        <f>TB2f!J112</f>
        <v>9.3068399753457862E-2</v>
      </c>
      <c r="O112" s="1180"/>
      <c r="Q112" s="635">
        <f>G112+M112+L112-TB2f!B112</f>
        <v>0</v>
      </c>
    </row>
    <row r="113" spans="1:17">
      <c r="A113" s="118">
        <v>2016</v>
      </c>
      <c r="B113" s="1208">
        <f>TB2f!C113</f>
        <v>0.10346294949733059</v>
      </c>
      <c r="C113" s="116">
        <f>TB2f!E113</f>
        <v>2.1175587401068306E-2</v>
      </c>
      <c r="D113" s="116">
        <f>TB2f!F113</f>
        <v>1.3300668780970014E-2</v>
      </c>
      <c r="E113" s="116">
        <f>TB2f!G113</f>
        <v>1.7761437185878741E-2</v>
      </c>
      <c r="F113" s="705">
        <f t="shared" si="16"/>
        <v>5.1225256129413525E-2</v>
      </c>
      <c r="G113" s="1190">
        <f t="shared" si="17"/>
        <v>9.3871773416956072E-2</v>
      </c>
      <c r="H113" s="1178">
        <f t="shared" si="18"/>
        <v>2.1175587401068306E-2</v>
      </c>
      <c r="I113" s="1178">
        <f t="shared" si="19"/>
        <v>1.3300668780970014E-2</v>
      </c>
      <c r="J113" s="1178">
        <f t="shared" si="20"/>
        <v>8.1702611055042198E-3</v>
      </c>
      <c r="K113" s="1178">
        <f t="shared" si="21"/>
        <v>5.1225256129413525E-2</v>
      </c>
      <c r="L113" s="1178">
        <f t="shared" si="22"/>
        <v>9.5911760803745211E-3</v>
      </c>
      <c r="M113" s="1225">
        <f>TB2f!J113</f>
        <v>8.9111953871619312E-2</v>
      </c>
      <c r="O113" s="1180"/>
      <c r="Q113" s="635">
        <f>G113+M113+L113-TB2f!B113</f>
        <v>0</v>
      </c>
    </row>
    <row r="114" spans="1:17">
      <c r="A114" s="118">
        <v>2017</v>
      </c>
      <c r="B114" s="1208"/>
      <c r="C114" s="193"/>
      <c r="D114" s="116"/>
      <c r="E114" s="116"/>
      <c r="F114" s="705"/>
      <c r="G114" s="116"/>
      <c r="H114" s="116"/>
      <c r="I114" s="116"/>
      <c r="J114" s="116"/>
      <c r="K114" s="116"/>
      <c r="L114" s="116"/>
      <c r="M114" s="145"/>
      <c r="Q114" s="1222"/>
    </row>
    <row r="115" spans="1:17">
      <c r="A115" s="118">
        <v>2018</v>
      </c>
      <c r="B115" s="1208"/>
      <c r="C115" s="116"/>
      <c r="D115" s="116"/>
      <c r="E115" s="116"/>
      <c r="F115" s="705"/>
      <c r="G115" s="116"/>
      <c r="H115" s="116"/>
      <c r="I115" s="116"/>
      <c r="J115" s="116"/>
      <c r="K115" s="116"/>
      <c r="L115" s="116"/>
      <c r="M115" s="145"/>
      <c r="Q115" s="1222"/>
    </row>
    <row r="116" spans="1:17">
      <c r="A116" s="118">
        <v>2019</v>
      </c>
      <c r="B116" s="1208"/>
      <c r="C116" s="116"/>
      <c r="D116" s="116"/>
      <c r="E116" s="116"/>
      <c r="F116" s="705"/>
      <c r="G116" s="116"/>
      <c r="H116" s="116"/>
      <c r="I116" s="116"/>
      <c r="J116" s="116"/>
      <c r="K116" s="116"/>
      <c r="L116" s="116"/>
      <c r="M116" s="145"/>
      <c r="Q116" s="1222"/>
    </row>
    <row r="117" spans="1:17">
      <c r="A117" s="118">
        <v>2020</v>
      </c>
      <c r="B117" s="1208"/>
      <c r="C117" s="116"/>
      <c r="D117" s="116"/>
      <c r="E117" s="116"/>
      <c r="F117" s="705"/>
      <c r="G117" s="116"/>
      <c r="H117" s="116"/>
      <c r="I117" s="116"/>
      <c r="J117" s="116"/>
      <c r="K117" s="116"/>
      <c r="L117" s="116"/>
      <c r="M117" s="145"/>
      <c r="Q117" s="1222"/>
    </row>
    <row r="118" spans="1:17" ht="15.55" thickBot="1">
      <c r="A118" s="733"/>
      <c r="B118" s="1230"/>
      <c r="C118" s="114"/>
      <c r="D118" s="114"/>
      <c r="E118" s="114"/>
      <c r="F118" s="706"/>
      <c r="G118" s="114"/>
      <c r="H118" s="114"/>
      <c r="I118" s="114"/>
      <c r="J118" s="114"/>
      <c r="K118" s="114"/>
      <c r="L118" s="114"/>
      <c r="M118" s="244"/>
      <c r="Q118" s="1222"/>
    </row>
    <row r="119" spans="1:17" ht="15.55" thickTop="1">
      <c r="Q119" s="1222"/>
    </row>
    <row r="120" spans="1:17">
      <c r="Q120" s="1222"/>
    </row>
    <row r="121" spans="1:17">
      <c r="Q121" s="1222"/>
    </row>
    <row r="122" spans="1:17">
      <c r="Q122" s="1222"/>
    </row>
  </sheetData>
  <mergeCells count="20">
    <mergeCell ref="A4:M4"/>
    <mergeCell ref="B7:M7"/>
    <mergeCell ref="C10:D10"/>
    <mergeCell ref="C11:D11"/>
    <mergeCell ref="C12:D12"/>
    <mergeCell ref="C25:D25"/>
    <mergeCell ref="B8:F8"/>
    <mergeCell ref="G8:M8"/>
    <mergeCell ref="C19:D19"/>
    <mergeCell ref="C20:D20"/>
    <mergeCell ref="C21:D21"/>
    <mergeCell ref="C22:D22"/>
    <mergeCell ref="C23:D23"/>
    <mergeCell ref="C24:D24"/>
    <mergeCell ref="C13:D13"/>
    <mergeCell ref="C14:D14"/>
    <mergeCell ref="C15:D15"/>
    <mergeCell ref="C16:D16"/>
    <mergeCell ref="C17:D17"/>
    <mergeCell ref="C18:D1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workbookViewId="0">
      <pane xSplit="1" ySplit="2" topLeftCell="D6" activePane="bottomRight" state="frozen"/>
      <selection pane="topRight" activeCell="B1" sqref="B1"/>
      <selection pane="bottomLeft" activeCell="A3" sqref="A3"/>
      <selection pane="bottomRight" activeCell="K43" sqref="K43"/>
    </sheetView>
  </sheetViews>
  <sheetFormatPr baseColWidth="10" defaultColWidth="10.83203125" defaultRowHeight="15.05"/>
  <cols>
    <col min="1" max="1" width="10.83203125" style="1214"/>
    <col min="2" max="3" width="11.1640625" style="1214" bestFit="1" customWidth="1"/>
    <col min="4" max="7" width="11" style="1214" bestFit="1" customWidth="1"/>
    <col min="8" max="16" width="10.83203125" style="1214"/>
    <col min="17" max="17" width="16" style="1214" customWidth="1"/>
    <col min="18" max="16384" width="10.83203125" style="1214"/>
  </cols>
  <sheetData>
    <row r="1" spans="1:25">
      <c r="B1" s="1214" t="s">
        <v>1308</v>
      </c>
      <c r="I1" s="1214" t="s">
        <v>1293</v>
      </c>
      <c r="M1" s="1214" t="s">
        <v>1292</v>
      </c>
    </row>
    <row r="2" spans="1:25" s="1213" customFormat="1" ht="75.150000000000006">
      <c r="B2" s="1220" t="s">
        <v>1291</v>
      </c>
      <c r="C2" s="1220" t="s">
        <v>1288</v>
      </c>
      <c r="D2" s="1220" t="s">
        <v>1287</v>
      </c>
      <c r="E2" s="1220" t="s">
        <v>1286</v>
      </c>
      <c r="F2" s="1220" t="s">
        <v>1290</v>
      </c>
      <c r="G2" s="1220" t="s">
        <v>1289</v>
      </c>
      <c r="H2" s="1220"/>
      <c r="I2" s="1220" t="s">
        <v>1288</v>
      </c>
      <c r="J2" s="1220" t="s">
        <v>1287</v>
      </c>
      <c r="K2" s="1220" t="s">
        <v>1286</v>
      </c>
      <c r="L2" s="1220"/>
      <c r="M2" s="1220" t="s">
        <v>1285</v>
      </c>
      <c r="N2" s="1220" t="s">
        <v>1284</v>
      </c>
      <c r="O2" s="1220" t="s">
        <v>1275</v>
      </c>
      <c r="P2" s="1220"/>
      <c r="Q2" s="1220" t="s">
        <v>1283</v>
      </c>
      <c r="R2" s="1220" t="s">
        <v>1282</v>
      </c>
      <c r="S2" s="1220" t="s">
        <v>1281</v>
      </c>
      <c r="T2" s="1220"/>
      <c r="U2" s="1220" t="s">
        <v>1280</v>
      </c>
      <c r="V2" s="1220" t="s">
        <v>1279</v>
      </c>
      <c r="W2" s="1220" t="s">
        <v>1278</v>
      </c>
      <c r="Y2" s="1234" t="s">
        <v>1313</v>
      </c>
    </row>
    <row r="3" spans="1:25">
      <c r="A3" s="1219">
        <v>1970</v>
      </c>
      <c r="B3" s="1215">
        <v>2827433.6</v>
      </c>
      <c r="C3" s="1215">
        <v>676924.69</v>
      </c>
      <c r="D3" s="1215">
        <v>339126.68</v>
      </c>
      <c r="E3" s="1215">
        <v>3918.0812000000001</v>
      </c>
      <c r="F3" s="1215">
        <v>111547.25</v>
      </c>
      <c r="G3" s="1215">
        <v>38460.177000000003</v>
      </c>
      <c r="I3" s="1216">
        <f t="shared" ref="I3:I43" si="0">C3/B3</f>
        <v>0.23941311654498268</v>
      </c>
      <c r="J3" s="1216">
        <f t="shared" ref="J3:J43" si="1">D3/B3</f>
        <v>0.11994151869737983</v>
      </c>
      <c r="K3" s="1216">
        <f t="shared" ref="K3:K43" si="2">E3/B3</f>
        <v>1.3857376526897041E-3</v>
      </c>
      <c r="L3" s="1217"/>
      <c r="M3" s="1218">
        <v>0.47851164265627905</v>
      </c>
      <c r="N3" s="1218">
        <v>0.49435259453265673</v>
      </c>
      <c r="O3" s="1218">
        <v>2.7135762811064206E-2</v>
      </c>
      <c r="Q3" s="1218">
        <v>0.12150213449510414</v>
      </c>
      <c r="R3" s="1216">
        <v>3.775708524767854E-2</v>
      </c>
      <c r="S3" s="1216">
        <v>3.9007019663235477E-2</v>
      </c>
      <c r="T3" s="1216"/>
      <c r="U3" s="1218">
        <f t="shared" ref="U3:U47" si="3">Q3*K3/(Q3*K3+(R3+S3)*(J3-K3))</f>
        <v>1.8164470500279414E-2</v>
      </c>
      <c r="V3" s="1218">
        <f t="shared" ref="V3:V47" si="4">R3*(J3-K3)/(Q3*K3+(R3+S3)*(J3-K3))</f>
        <v>0.48292424994132793</v>
      </c>
      <c r="W3" s="1218">
        <f t="shared" ref="W3:W47" si="5">(J3-K3)*S3/(Q3*K3+(R3+S3)*(J3-K3))</f>
        <v>0.49891127955839293</v>
      </c>
      <c r="Y3" s="1218">
        <v>0.5465289110189</v>
      </c>
    </row>
    <row r="4" spans="1:25">
      <c r="A4" s="1219">
        <v>1971</v>
      </c>
      <c r="B4" s="1215">
        <v>3046949.8</v>
      </c>
      <c r="C4" s="1215">
        <v>717351.41</v>
      </c>
      <c r="D4" s="1215">
        <v>356879.41</v>
      </c>
      <c r="E4" s="1215">
        <v>4202.2016999999996</v>
      </c>
      <c r="F4" s="1215">
        <v>122858.7</v>
      </c>
      <c r="G4" s="1215">
        <v>43799.855000000003</v>
      </c>
      <c r="I4" s="1216">
        <f t="shared" si="0"/>
        <v>0.23543263167643919</v>
      </c>
      <c r="J4" s="1216">
        <f t="shared" si="1"/>
        <v>0.1171267770804757</v>
      </c>
      <c r="K4" s="1216">
        <f t="shared" si="2"/>
        <v>1.3791502899063188E-3</v>
      </c>
      <c r="L4" s="1217"/>
      <c r="M4" s="1218">
        <v>0.40593250292637567</v>
      </c>
      <c r="N4" s="1218">
        <v>0.56888774130834308</v>
      </c>
      <c r="O4" s="1218">
        <v>2.5179755765281232E-2</v>
      </c>
      <c r="Q4" s="1218">
        <v>0.12150213449510416</v>
      </c>
      <c r="R4" s="1216">
        <v>3.5580102960049917E-2</v>
      </c>
      <c r="S4" s="1216">
        <v>4.9863177406447377E-2</v>
      </c>
      <c r="T4" s="1216"/>
      <c r="U4" s="1218">
        <f t="shared" si="3"/>
        <v>1.6661290223689527E-2</v>
      </c>
      <c r="V4" s="1218">
        <f t="shared" si="4"/>
        <v>0.40947974361904826</v>
      </c>
      <c r="W4" s="1218">
        <f t="shared" si="5"/>
        <v>0.57385896615726228</v>
      </c>
      <c r="Y4" s="1218">
        <v>0.54495984235615513</v>
      </c>
    </row>
    <row r="5" spans="1:25">
      <c r="A5" s="1219">
        <v>1972</v>
      </c>
      <c r="B5" s="1215">
        <v>3453139.8</v>
      </c>
      <c r="C5" s="1215">
        <v>808971.41</v>
      </c>
      <c r="D5" s="1215">
        <v>416410.89</v>
      </c>
      <c r="E5" s="1215">
        <v>4704.2440999999999</v>
      </c>
      <c r="F5" s="1215">
        <v>137353.93</v>
      </c>
      <c r="G5" s="1215">
        <v>49800.667000000001</v>
      </c>
      <c r="I5" s="1216">
        <f t="shared" si="0"/>
        <v>0.23427125944915408</v>
      </c>
      <c r="J5" s="1216">
        <f t="shared" si="1"/>
        <v>0.12058906216307838</v>
      </c>
      <c r="K5" s="1216">
        <f t="shared" si="2"/>
        <v>1.3623091946639405E-3</v>
      </c>
      <c r="L5" s="1217"/>
      <c r="M5" s="1218">
        <v>0.36055912542573948</v>
      </c>
      <c r="N5" s="1218">
        <v>0.61502906455660555</v>
      </c>
      <c r="O5" s="1218">
        <v>2.4411810017655099E-2</v>
      </c>
      <c r="Q5" s="1218">
        <v>0.12150213449510415</v>
      </c>
      <c r="R5" s="1216">
        <v>3.0970778859438823E-2</v>
      </c>
      <c r="S5" s="1216">
        <v>5.2828864414453024E-2</v>
      </c>
      <c r="T5" s="1216"/>
      <c r="U5" s="1218">
        <f t="shared" si="3"/>
        <v>1.629700144836092E-2</v>
      </c>
      <c r="V5" s="1218">
        <f t="shared" si="4"/>
        <v>0.3635582067089958</v>
      </c>
      <c r="W5" s="1218">
        <f t="shared" si="5"/>
        <v>0.62014479184264326</v>
      </c>
      <c r="Y5" s="1218">
        <v>0.53216195750198891</v>
      </c>
    </row>
    <row r="6" spans="1:25">
      <c r="A6" s="1219">
        <v>1973</v>
      </c>
      <c r="B6" s="1215">
        <v>3743822.8</v>
      </c>
      <c r="C6" s="1215">
        <v>810075.63</v>
      </c>
      <c r="D6" s="1215">
        <v>376920.77</v>
      </c>
      <c r="E6" s="1215">
        <v>5863.2356</v>
      </c>
      <c r="F6" s="1215">
        <v>152118.46</v>
      </c>
      <c r="G6" s="1215">
        <v>50527.324999999997</v>
      </c>
      <c r="I6" s="1216">
        <f t="shared" si="0"/>
        <v>0.21637659506748025</v>
      </c>
      <c r="J6" s="1216">
        <f t="shared" si="1"/>
        <v>0.10067804758280761</v>
      </c>
      <c r="K6" s="1216">
        <f t="shared" si="2"/>
        <v>1.5661092720520855E-3</v>
      </c>
      <c r="L6" s="1217"/>
      <c r="M6" s="1218">
        <v>0.36501432812689161</v>
      </c>
      <c r="N6" s="1218">
        <v>0.60974498051459691</v>
      </c>
      <c r="O6" s="1218">
        <v>2.5240691358511397E-2</v>
      </c>
      <c r="Q6" s="1218">
        <v>0.12150213449510415</v>
      </c>
      <c r="R6" s="1216">
        <v>3.6363050388504604E-2</v>
      </c>
      <c r="S6" s="1216">
        <v>6.0743334554478709E-2</v>
      </c>
      <c r="T6" s="1216"/>
      <c r="U6" s="1218">
        <f t="shared" si="3"/>
        <v>1.9387842601378259E-2</v>
      </c>
      <c r="V6" s="1218">
        <f t="shared" si="4"/>
        <v>0.36720602164320248</v>
      </c>
      <c r="W6" s="1218">
        <f t="shared" si="5"/>
        <v>0.61340613575541914</v>
      </c>
      <c r="Y6" s="1218">
        <v>0.50328134840496119</v>
      </c>
    </row>
    <row r="7" spans="1:25">
      <c r="A7" s="1219">
        <v>1974</v>
      </c>
      <c r="B7" s="1215">
        <v>3779093.4</v>
      </c>
      <c r="C7" s="1215">
        <v>758890.91</v>
      </c>
      <c r="D7" s="1215">
        <v>258362.97</v>
      </c>
      <c r="E7" s="1215">
        <v>7754.2561999999998</v>
      </c>
      <c r="F7" s="1215">
        <v>157910.81</v>
      </c>
      <c r="G7" s="1215">
        <v>41662.22</v>
      </c>
      <c r="I7" s="1216">
        <f t="shared" si="0"/>
        <v>0.20081295423923634</v>
      </c>
      <c r="J7" s="1216">
        <f t="shared" si="1"/>
        <v>6.8366389145079087E-2</v>
      </c>
      <c r="K7" s="1216">
        <f t="shared" si="2"/>
        <v>2.0518826552421276E-3</v>
      </c>
      <c r="L7" s="1217"/>
      <c r="M7" s="1218">
        <v>0.46328793578327859</v>
      </c>
      <c r="N7" s="1218">
        <v>0.5059385752516885</v>
      </c>
      <c r="O7" s="1218">
        <v>3.0773488965032899E-2</v>
      </c>
      <c r="Q7" s="1218">
        <v>0.12150213449510416</v>
      </c>
      <c r="R7" s="1216">
        <v>5.8837564273644193E-2</v>
      </c>
      <c r="S7" s="1216">
        <v>6.4254195157398733E-2</v>
      </c>
      <c r="T7" s="1216"/>
      <c r="U7" s="1218">
        <f t="shared" si="3"/>
        <v>2.9636926817470467E-2</v>
      </c>
      <c r="V7" s="1218">
        <f t="shared" si="4"/>
        <v>0.46383120974993003</v>
      </c>
      <c r="W7" s="1218">
        <f t="shared" si="5"/>
        <v>0.5065318634325997</v>
      </c>
      <c r="Y7" s="1218">
        <v>0.50723686422544323</v>
      </c>
    </row>
    <row r="8" spans="1:25">
      <c r="A8" s="1219">
        <v>1975</v>
      </c>
      <c r="B8" s="1215">
        <v>4025078.8</v>
      </c>
      <c r="C8" s="1215">
        <v>780411.9</v>
      </c>
      <c r="D8" s="1215">
        <v>228459.92</v>
      </c>
      <c r="E8" s="1215">
        <v>7738.04</v>
      </c>
      <c r="F8" s="1215">
        <v>169127.87</v>
      </c>
      <c r="G8" s="1215">
        <v>44617.542999999998</v>
      </c>
      <c r="I8" s="1216">
        <f t="shared" si="0"/>
        <v>0.19388735942262797</v>
      </c>
      <c r="J8" s="1216">
        <f t="shared" si="1"/>
        <v>5.6759117361876249E-2</v>
      </c>
      <c r="K8" s="1216">
        <f t="shared" si="2"/>
        <v>1.922456772771753E-3</v>
      </c>
      <c r="L8" s="1217"/>
      <c r="M8" s="1218">
        <v>0.38906057617824169</v>
      </c>
      <c r="N8" s="1218">
        <v>0.58591716615367984</v>
      </c>
      <c r="O8" s="1218">
        <v>2.502225766807813E-2</v>
      </c>
      <c r="Q8" s="1218">
        <v>0.12150213449510415</v>
      </c>
      <c r="R8" s="1216">
        <v>6.319625577369703E-2</v>
      </c>
      <c r="S8" s="1216">
        <v>9.5172251730496663E-2</v>
      </c>
      <c r="T8" s="1216"/>
      <c r="U8" s="1218">
        <f t="shared" si="3"/>
        <v>2.6192313816377807E-2</v>
      </c>
      <c r="V8" s="1218">
        <f t="shared" si="4"/>
        <v>0.38859367042290677</v>
      </c>
      <c r="W8" s="1218">
        <f t="shared" si="5"/>
        <v>0.58521401576071552</v>
      </c>
      <c r="Y8" s="1218">
        <v>0.50772645239707381</v>
      </c>
    </row>
    <row r="9" spans="1:25">
      <c r="A9" s="1219">
        <v>1976</v>
      </c>
      <c r="B9" s="1215">
        <v>4578295.8</v>
      </c>
      <c r="C9" s="1215">
        <v>854761.75</v>
      </c>
      <c r="D9" s="1215">
        <v>280844.21000000002</v>
      </c>
      <c r="E9" s="1215">
        <v>8421.4899000000005</v>
      </c>
      <c r="F9" s="1215">
        <v>185220.56</v>
      </c>
      <c r="G9" s="1215">
        <v>52548.368999999999</v>
      </c>
      <c r="I9" s="1216">
        <f t="shared" si="0"/>
        <v>0.18669867289920411</v>
      </c>
      <c r="J9" s="1216">
        <f t="shared" si="1"/>
        <v>6.1342521817834492E-2</v>
      </c>
      <c r="K9" s="1216">
        <f t="shared" si="2"/>
        <v>1.8394377008143512E-3</v>
      </c>
      <c r="L9" s="1217"/>
      <c r="M9" s="1218">
        <v>0.37020660091961682</v>
      </c>
      <c r="N9" s="1218">
        <v>0.6094326487991647</v>
      </c>
      <c r="O9" s="1218">
        <v>2.0360750281218531E-2</v>
      </c>
      <c r="Q9" s="1218">
        <v>0.12150213449510415</v>
      </c>
      <c r="R9" s="1216">
        <v>5.7530313002125223E-2</v>
      </c>
      <c r="S9" s="1216">
        <v>9.4706174746848948E-2</v>
      </c>
      <c r="T9" s="1216"/>
      <c r="U9" s="1218">
        <f t="shared" si="3"/>
        <v>2.4078295265550068E-2</v>
      </c>
      <c r="V9" s="1218">
        <f t="shared" si="4"/>
        <v>0.36880173714674308</v>
      </c>
      <c r="W9" s="1218">
        <f t="shared" si="5"/>
        <v>0.60711996758770703</v>
      </c>
      <c r="Y9" s="1218">
        <v>0.48386718447036914</v>
      </c>
    </row>
    <row r="10" spans="1:25">
      <c r="A10" s="1219">
        <v>1977</v>
      </c>
      <c r="B10" s="1215">
        <v>5080400.4000000004</v>
      </c>
      <c r="C10" s="1215">
        <v>964250.29</v>
      </c>
      <c r="D10" s="1215">
        <v>305914.42</v>
      </c>
      <c r="E10" s="1215">
        <v>8686.7846000000009</v>
      </c>
      <c r="F10" s="1215">
        <v>212216.51</v>
      </c>
      <c r="G10" s="1215">
        <v>63576.294000000002</v>
      </c>
      <c r="I10" s="1216">
        <f t="shared" si="0"/>
        <v>0.18979808953640739</v>
      </c>
      <c r="J10" s="1216">
        <f t="shared" si="1"/>
        <v>6.021462796515014E-2</v>
      </c>
      <c r="K10" s="1216">
        <f t="shared" si="2"/>
        <v>1.7098621990502953E-3</v>
      </c>
      <c r="L10" s="1217"/>
      <c r="M10" s="1218">
        <v>0.35068418850848704</v>
      </c>
      <c r="N10" s="1218">
        <v>0.63063542129531847</v>
      </c>
      <c r="O10" s="1218">
        <v>1.8680390196194739E-2</v>
      </c>
      <c r="Q10" s="1218">
        <v>0.12150213449510414</v>
      </c>
      <c r="R10" s="1216">
        <v>6.2878430501294338E-2</v>
      </c>
      <c r="S10" s="1216">
        <v>0.11307428965709554</v>
      </c>
      <c r="T10" s="1216"/>
      <c r="U10" s="1218">
        <f t="shared" si="3"/>
        <v>1.9782458294051668E-2</v>
      </c>
      <c r="V10" s="1218">
        <f t="shared" si="4"/>
        <v>0.3502903536633285</v>
      </c>
      <c r="W10" s="1218">
        <f t="shared" si="5"/>
        <v>0.62992718804261982</v>
      </c>
      <c r="Y10" s="1218">
        <v>0.51412620943936782</v>
      </c>
    </row>
    <row r="11" spans="1:25">
      <c r="A11" s="1219">
        <v>1978</v>
      </c>
      <c r="B11" s="1215">
        <v>5656371.7000000002</v>
      </c>
      <c r="C11" s="1215">
        <v>995433.95</v>
      </c>
      <c r="D11" s="1215">
        <v>272208.05</v>
      </c>
      <c r="E11" s="1215">
        <v>9405.9230000000007</v>
      </c>
      <c r="F11" s="1215">
        <v>237647.27</v>
      </c>
      <c r="G11" s="1215">
        <v>66941.232999999993</v>
      </c>
      <c r="I11" s="1216">
        <f t="shared" si="0"/>
        <v>0.17598453616476439</v>
      </c>
      <c r="J11" s="1216">
        <f t="shared" si="1"/>
        <v>4.8124144670336988E-2</v>
      </c>
      <c r="K11" s="1216">
        <f t="shared" si="2"/>
        <v>1.6628898344852408E-3</v>
      </c>
      <c r="L11" s="1217"/>
      <c r="M11" s="1218">
        <v>0.3415692686015005</v>
      </c>
      <c r="N11" s="1218">
        <v>0.64036785156517362</v>
      </c>
      <c r="O11" s="1218">
        <v>1.8062879833325891E-2</v>
      </c>
      <c r="Q11" s="1218">
        <v>0.12150213449510416</v>
      </c>
      <c r="R11" s="1216">
        <v>7.5022159549098494E-2</v>
      </c>
      <c r="S11" s="1216">
        <v>0.14065018005552749</v>
      </c>
      <c r="T11" s="1216"/>
      <c r="U11" s="1218">
        <f t="shared" si="3"/>
        <v>1.9764794244228695E-2</v>
      </c>
      <c r="V11" s="1218">
        <f t="shared" si="4"/>
        <v>0.34097725344226532</v>
      </c>
      <c r="W11" s="1218">
        <f t="shared" si="5"/>
        <v>0.63925795231350602</v>
      </c>
      <c r="Y11" s="1218">
        <v>0.49559142533188227</v>
      </c>
    </row>
    <row r="12" spans="1:25">
      <c r="A12" s="1219">
        <v>1979</v>
      </c>
      <c r="B12" s="1215">
        <v>6470236.5999999996</v>
      </c>
      <c r="C12" s="1215">
        <v>1221107.1000000001</v>
      </c>
      <c r="D12" s="1215">
        <v>336291.94</v>
      </c>
      <c r="E12" s="1215">
        <v>10159.481</v>
      </c>
      <c r="F12" s="1215">
        <v>274443.31</v>
      </c>
      <c r="G12" s="1215">
        <v>73567.567999999999</v>
      </c>
      <c r="I12" s="1216">
        <f t="shared" si="0"/>
        <v>0.18872680791920349</v>
      </c>
      <c r="J12" s="1216">
        <f t="shared" si="1"/>
        <v>5.1975215249470172E-2</v>
      </c>
      <c r="K12" s="1216">
        <f t="shared" si="2"/>
        <v>1.570186938758932E-3</v>
      </c>
      <c r="L12" s="1217"/>
      <c r="M12" s="1218">
        <v>0.37811940993318655</v>
      </c>
      <c r="N12" s="1218">
        <v>0.60296119303626294</v>
      </c>
      <c r="O12" s="1218">
        <v>1.8919397030550397E-2</v>
      </c>
      <c r="Q12" s="1218">
        <v>0.12150213449510415</v>
      </c>
      <c r="R12" s="1216">
        <v>7.594776583974433E-2</v>
      </c>
      <c r="S12" s="1216">
        <v>0.1211087140627419</v>
      </c>
      <c r="T12" s="1216"/>
      <c r="U12" s="1218">
        <f t="shared" si="3"/>
        <v>1.884551788234954E-2</v>
      </c>
      <c r="V12" s="1218">
        <f t="shared" si="4"/>
        <v>0.37814788378114517</v>
      </c>
      <c r="W12" s="1218">
        <f t="shared" si="5"/>
        <v>0.60300659833650527</v>
      </c>
      <c r="Y12" s="1218">
        <v>0.54079805183463303</v>
      </c>
    </row>
    <row r="13" spans="1:25">
      <c r="A13" s="1219">
        <v>1980</v>
      </c>
      <c r="B13" s="1215">
        <v>7487709</v>
      </c>
      <c r="C13" s="1215">
        <v>1432962.9</v>
      </c>
      <c r="D13" s="1215">
        <v>425895.36</v>
      </c>
      <c r="E13" s="1215">
        <v>7714.5919000000004</v>
      </c>
      <c r="F13" s="1215">
        <v>285240.93</v>
      </c>
      <c r="G13" s="1215">
        <v>64956.218999999997</v>
      </c>
      <c r="I13" s="1216">
        <f t="shared" si="0"/>
        <v>0.1913753459168886</v>
      </c>
      <c r="J13" s="1216">
        <f t="shared" si="1"/>
        <v>5.6879261734129889E-2</v>
      </c>
      <c r="K13" s="1216">
        <f t="shared" si="2"/>
        <v>1.0303007101371061E-3</v>
      </c>
      <c r="L13" s="1217"/>
      <c r="M13" s="1218">
        <v>0.49317078771593503</v>
      </c>
      <c r="N13" s="1218">
        <v>0.4882627839757962</v>
      </c>
      <c r="O13" s="1218">
        <v>1.8566428308268768E-2</v>
      </c>
      <c r="Q13" s="1218">
        <v>0.12150213449510414</v>
      </c>
      <c r="R13" s="1216">
        <v>6.8005032276284891E-2</v>
      </c>
      <c r="S13" s="1216">
        <v>6.7328250599279896E-2</v>
      </c>
      <c r="T13" s="1216"/>
      <c r="U13" s="1218">
        <f t="shared" si="3"/>
        <v>1.6292737823752099E-2</v>
      </c>
      <c r="V13" s="1218">
        <f t="shared" si="4"/>
        <v>0.49431331815264962</v>
      </c>
      <c r="W13" s="1218">
        <f t="shared" si="5"/>
        <v>0.48939394402359832</v>
      </c>
      <c r="Y13" s="1218">
        <v>0.53101955330072648</v>
      </c>
    </row>
    <row r="14" spans="1:25">
      <c r="A14" s="1219">
        <v>1981</v>
      </c>
      <c r="B14" s="1215">
        <v>8351246.5999999996</v>
      </c>
      <c r="C14" s="1215">
        <v>1678618.7</v>
      </c>
      <c r="D14" s="1215">
        <v>501381.05</v>
      </c>
      <c r="E14" s="1215">
        <v>8008.5495000000001</v>
      </c>
      <c r="F14" s="1215">
        <v>328698.08</v>
      </c>
      <c r="G14" s="1215">
        <v>77283.656000000003</v>
      </c>
      <c r="I14" s="1216">
        <f t="shared" si="0"/>
        <v>0.20100217134050383</v>
      </c>
      <c r="J14" s="1216">
        <f t="shared" si="1"/>
        <v>6.0036671650912574E-2</v>
      </c>
      <c r="K14" s="1216">
        <f t="shared" si="2"/>
        <v>9.5896455745900265E-4</v>
      </c>
      <c r="L14" s="1217"/>
      <c r="M14" s="1218">
        <v>0.48080966154175808</v>
      </c>
      <c r="N14" s="1218">
        <v>0.50456882587665586</v>
      </c>
      <c r="O14" s="1218">
        <v>1.4621512581586126E-2</v>
      </c>
      <c r="Q14" s="1218">
        <v>0.12150213449510414</v>
      </c>
      <c r="R14" s="1216">
        <v>7.029860720332444E-2</v>
      </c>
      <c r="S14" s="1216">
        <v>7.3772406285694064E-2</v>
      </c>
      <c r="T14" s="1216"/>
      <c r="U14" s="1218">
        <f t="shared" si="3"/>
        <v>1.3504586521800374E-2</v>
      </c>
      <c r="V14" s="1218">
        <f t="shared" si="4"/>
        <v>0.48135465907075814</v>
      </c>
      <c r="W14" s="1218">
        <f t="shared" si="5"/>
        <v>0.50514075440744155</v>
      </c>
      <c r="Y14" s="1218">
        <v>0.55637585294189607</v>
      </c>
    </row>
    <row r="15" spans="1:25">
      <c r="A15" s="1219">
        <v>1982</v>
      </c>
      <c r="B15" s="1215">
        <v>9003674</v>
      </c>
      <c r="C15" s="1215">
        <v>1833741.3</v>
      </c>
      <c r="D15" s="1215">
        <v>542447.19999999995</v>
      </c>
      <c r="E15" s="1215">
        <v>12270.675999999999</v>
      </c>
      <c r="F15" s="1215">
        <v>348931.41</v>
      </c>
      <c r="G15" s="1215">
        <v>75651.180999999997</v>
      </c>
      <c r="I15" s="1216">
        <f t="shared" si="0"/>
        <v>0.20366589239015095</v>
      </c>
      <c r="J15" s="1216">
        <f t="shared" si="1"/>
        <v>6.0247316817556913E-2</v>
      </c>
      <c r="K15" s="1216">
        <f t="shared" si="2"/>
        <v>1.3628520979324661E-3</v>
      </c>
      <c r="L15" s="1217"/>
      <c r="M15" s="1218">
        <v>0.50116015571296768</v>
      </c>
      <c r="N15" s="1218">
        <v>0.47961783796195179</v>
      </c>
      <c r="O15" s="1218">
        <v>1.9222006325080553E-2</v>
      </c>
      <c r="Q15" s="1218">
        <v>0.12150213449510416</v>
      </c>
      <c r="R15" s="1216">
        <v>7.0415090853447729E-2</v>
      </c>
      <c r="S15" s="1216">
        <v>6.738830541502111E-2</v>
      </c>
      <c r="T15" s="1216"/>
      <c r="U15" s="1218">
        <f t="shared" si="3"/>
        <v>1.9998558659975175E-2</v>
      </c>
      <c r="V15" s="1218">
        <f t="shared" si="4"/>
        <v>0.5007633512459172</v>
      </c>
      <c r="W15" s="1218">
        <f t="shared" si="5"/>
        <v>0.47923809009410778</v>
      </c>
      <c r="Y15" s="1218">
        <v>0.59319440621566211</v>
      </c>
    </row>
    <row r="16" spans="1:25">
      <c r="A16" s="1219">
        <v>1983</v>
      </c>
      <c r="B16" s="1215">
        <v>9716463.5</v>
      </c>
      <c r="C16" s="1215">
        <v>1914665</v>
      </c>
      <c r="D16" s="1215">
        <v>573290.4</v>
      </c>
      <c r="E16" s="1215">
        <v>24119.311000000002</v>
      </c>
      <c r="F16" s="1215">
        <v>382524.35</v>
      </c>
      <c r="G16" s="1215">
        <v>86423.936000000002</v>
      </c>
      <c r="I16" s="1216">
        <f t="shared" si="0"/>
        <v>0.19705369139708084</v>
      </c>
      <c r="J16" s="1216">
        <f t="shared" si="1"/>
        <v>5.9001960950092594E-2</v>
      </c>
      <c r="K16" s="1216">
        <f t="shared" si="2"/>
        <v>2.4823137554111124E-3</v>
      </c>
      <c r="L16" s="1217"/>
      <c r="M16" s="1218">
        <v>0.43128271052306855</v>
      </c>
      <c r="N16" s="1218">
        <v>0.5420955434313891</v>
      </c>
      <c r="O16" s="1218">
        <v>2.6621746045542388E-2</v>
      </c>
      <c r="Q16" s="1218">
        <v>0.12150213449510416</v>
      </c>
      <c r="R16" s="1216">
        <v>6.4987167629666165E-2</v>
      </c>
      <c r="S16" s="1216">
        <v>8.1684827823364156E-2</v>
      </c>
      <c r="T16" s="1216"/>
      <c r="U16" s="1218">
        <f t="shared" si="3"/>
        <v>3.5105391312040136E-2</v>
      </c>
      <c r="V16" s="1218">
        <f t="shared" si="4"/>
        <v>0.42752379202372165</v>
      </c>
      <c r="W16" s="1218">
        <f t="shared" si="5"/>
        <v>0.53737081666423814</v>
      </c>
      <c r="Y16" s="1218">
        <v>0.59128393924907574</v>
      </c>
    </row>
    <row r="17" spans="1:25">
      <c r="A17" s="1219">
        <v>1984</v>
      </c>
      <c r="B17" s="1215">
        <v>10492768</v>
      </c>
      <c r="C17" s="1215">
        <v>2106980.7999999998</v>
      </c>
      <c r="D17" s="1215">
        <v>613564.39</v>
      </c>
      <c r="E17" s="1215">
        <v>48489.87</v>
      </c>
      <c r="F17" s="1215">
        <v>462950.24</v>
      </c>
      <c r="G17" s="1215">
        <v>103248.79</v>
      </c>
      <c r="I17" s="1216">
        <f t="shared" si="0"/>
        <v>0.20080314365094129</v>
      </c>
      <c r="J17" s="1216">
        <f t="shared" si="1"/>
        <v>5.8474979147542384E-2</v>
      </c>
      <c r="K17" s="1216">
        <f t="shared" si="2"/>
        <v>4.6212658089838645E-3</v>
      </c>
      <c r="L17" s="1217"/>
      <c r="M17" s="1218">
        <v>0.37970954756685721</v>
      </c>
      <c r="N17" s="1218">
        <v>0.58323193085911307</v>
      </c>
      <c r="O17" s="1218">
        <v>3.7058521574029869E-2</v>
      </c>
      <c r="Q17" s="1218">
        <v>0.12150213449510419</v>
      </c>
      <c r="R17" s="1216">
        <v>6.693401044580341E-2</v>
      </c>
      <c r="S17" s="1216">
        <v>0.10281029908940163</v>
      </c>
      <c r="T17" s="1216"/>
      <c r="U17" s="1218">
        <f t="shared" si="3"/>
        <v>5.7868911487849319E-2</v>
      </c>
      <c r="V17" s="1218">
        <f t="shared" si="4"/>
        <v>0.37150354137031993</v>
      </c>
      <c r="W17" s="1218">
        <f t="shared" si="5"/>
        <v>0.57062754714183084</v>
      </c>
      <c r="Y17" s="1218">
        <v>0.63404922640774541</v>
      </c>
    </row>
    <row r="18" spans="1:25">
      <c r="A18" s="1219">
        <v>1985</v>
      </c>
      <c r="B18" s="1215">
        <v>11617294</v>
      </c>
      <c r="C18" s="1215">
        <v>2374596.5</v>
      </c>
      <c r="D18" s="1215">
        <v>657054.18000000005</v>
      </c>
      <c r="E18" s="1215">
        <v>53114.163999999997</v>
      </c>
      <c r="F18" s="1215">
        <v>497683.38</v>
      </c>
      <c r="G18" s="1215">
        <v>100171.29</v>
      </c>
      <c r="I18" s="1216">
        <f t="shared" si="0"/>
        <v>0.20440185984791295</v>
      </c>
      <c r="J18" s="1216">
        <f t="shared" si="1"/>
        <v>5.6558281128118136E-2</v>
      </c>
      <c r="K18" s="1216">
        <f t="shared" si="2"/>
        <v>4.5719910333680116E-3</v>
      </c>
      <c r="L18" s="1217"/>
      <c r="M18" s="1218">
        <v>0.38397310165802351</v>
      </c>
      <c r="N18" s="1218">
        <v>0.57731293838272058</v>
      </c>
      <c r="O18" s="1218">
        <v>3.871395995925609E-2</v>
      </c>
      <c r="Q18" s="1218">
        <v>0.12150213449510419</v>
      </c>
      <c r="R18" s="1216">
        <v>6.5027406975711216E-2</v>
      </c>
      <c r="S18" s="1216">
        <v>9.7770294935898922E-2</v>
      </c>
      <c r="T18" s="1216"/>
      <c r="U18" s="1218">
        <f t="shared" si="3"/>
        <v>6.1594605399140905E-2</v>
      </c>
      <c r="V18" s="1218">
        <f t="shared" si="4"/>
        <v>0.37483372791124808</v>
      </c>
      <c r="W18" s="1218">
        <f t="shared" si="5"/>
        <v>0.56357166668961123</v>
      </c>
      <c r="Y18" s="1218">
        <v>0.64412490980641079</v>
      </c>
    </row>
    <row r="19" spans="1:25">
      <c r="A19" s="1219">
        <v>1986</v>
      </c>
      <c r="B19" s="1215">
        <v>12982501</v>
      </c>
      <c r="C19" s="1215">
        <v>2623034.2000000002</v>
      </c>
      <c r="D19" s="1215">
        <v>753369.54</v>
      </c>
      <c r="E19" s="1215">
        <v>59139.48</v>
      </c>
      <c r="F19" s="1215">
        <v>507838.58</v>
      </c>
      <c r="G19" s="1215">
        <v>82280.815000000002</v>
      </c>
      <c r="I19" s="1216">
        <f t="shared" si="0"/>
        <v>0.20204382807288057</v>
      </c>
      <c r="J19" s="1216">
        <f t="shared" si="1"/>
        <v>5.8029615403072186E-2</v>
      </c>
      <c r="K19" s="1216">
        <f t="shared" si="2"/>
        <v>4.5553225838380453E-3</v>
      </c>
      <c r="L19" s="1217"/>
      <c r="M19" s="1218">
        <v>0.48146101176150319</v>
      </c>
      <c r="N19" s="1218">
        <v>0.46674236461465013</v>
      </c>
      <c r="O19" s="1218">
        <v>5.1796623623846641E-2</v>
      </c>
      <c r="Q19" s="1218">
        <v>0.12150213449510419</v>
      </c>
      <c r="R19" s="1216">
        <v>5.8023832314978992E-2</v>
      </c>
      <c r="S19" s="1216">
        <v>5.6249997480819248E-2</v>
      </c>
      <c r="T19" s="1216"/>
      <c r="U19" s="1218">
        <f t="shared" si="3"/>
        <v>8.3053021271950675E-2</v>
      </c>
      <c r="V19" s="1218">
        <f t="shared" si="4"/>
        <v>0.46559022158019286</v>
      </c>
      <c r="W19" s="1218">
        <f t="shared" si="5"/>
        <v>0.45135675714785656</v>
      </c>
      <c r="Y19" s="1218">
        <v>0.62067185483639475</v>
      </c>
    </row>
    <row r="20" spans="1:25">
      <c r="A20" s="1219">
        <v>1987</v>
      </c>
      <c r="B20" s="1215">
        <v>14074813</v>
      </c>
      <c r="C20" s="1215">
        <v>3039389.6</v>
      </c>
      <c r="D20" s="1215">
        <v>743883.13</v>
      </c>
      <c r="E20" s="1215">
        <v>105165.02</v>
      </c>
      <c r="F20" s="1215">
        <v>589958.80000000005</v>
      </c>
      <c r="G20" s="1215">
        <v>84002.1</v>
      </c>
      <c r="I20" s="1216">
        <f t="shared" si="0"/>
        <v>0.21594529177758881</v>
      </c>
      <c r="J20" s="1216">
        <f t="shared" si="1"/>
        <v>5.2852079100447022E-2</v>
      </c>
      <c r="K20" s="1216">
        <f t="shared" si="2"/>
        <v>7.4718591287855837E-3</v>
      </c>
      <c r="L20" s="1217"/>
      <c r="M20" s="1218">
        <v>0.43342330286459402</v>
      </c>
      <c r="N20" s="1218">
        <v>0.48653471835629208</v>
      </c>
      <c r="O20" s="1218">
        <v>8.0041978779113995E-2</v>
      </c>
      <c r="Q20" s="1218">
        <v>0.12150213449510421</v>
      </c>
      <c r="R20" s="1216">
        <v>5.4155598415029801E-2</v>
      </c>
      <c r="S20" s="1216">
        <v>6.0791790953853161E-2</v>
      </c>
      <c r="T20" s="1216"/>
      <c r="U20" s="1218">
        <f t="shared" si="3"/>
        <v>0.14823962454519898</v>
      </c>
      <c r="V20" s="1218">
        <f t="shared" si="4"/>
        <v>0.40129308801381325</v>
      </c>
      <c r="W20" s="1218">
        <f t="shared" si="5"/>
        <v>0.4504672874409878</v>
      </c>
      <c r="Y20" s="1218">
        <v>0.5642755004971105</v>
      </c>
    </row>
    <row r="21" spans="1:25">
      <c r="A21" s="1219">
        <v>1988</v>
      </c>
      <c r="B21" s="1215">
        <v>15206472</v>
      </c>
      <c r="C21" s="1215">
        <v>3547957.2</v>
      </c>
      <c r="D21" s="1215">
        <v>976608.34</v>
      </c>
      <c r="E21" s="1215">
        <v>184390.3</v>
      </c>
      <c r="F21" s="1215">
        <v>712839.47</v>
      </c>
      <c r="G21" s="1215">
        <v>116498.6</v>
      </c>
      <c r="I21" s="1216">
        <f t="shared" si="0"/>
        <v>0.23331889211383156</v>
      </c>
      <c r="J21" s="1216">
        <f t="shared" si="1"/>
        <v>6.4223203120355593E-2</v>
      </c>
      <c r="K21" s="1216">
        <f t="shared" si="2"/>
        <v>1.2125777760942839E-2</v>
      </c>
      <c r="L21" s="1217"/>
      <c r="M21" s="1218">
        <v>0.39651044688959042</v>
      </c>
      <c r="N21" s="1218">
        <v>0.49245836334251125</v>
      </c>
      <c r="O21" s="1218">
        <v>0.11103118976789834</v>
      </c>
      <c r="Q21" s="1218">
        <v>0.12150213449510418</v>
      </c>
      <c r="R21" s="1216">
        <v>5.3900839657480382E-2</v>
      </c>
      <c r="S21" s="1216">
        <v>6.6943808136034191E-2</v>
      </c>
      <c r="T21" s="1216"/>
      <c r="U21" s="1218">
        <f t="shared" si="3"/>
        <v>0.18963924966242066</v>
      </c>
      <c r="V21" s="1218">
        <f t="shared" si="4"/>
        <v>0.36144856777848544</v>
      </c>
      <c r="W21" s="1218">
        <f t="shared" si="5"/>
        <v>0.44891218255909393</v>
      </c>
      <c r="Y21" s="1218">
        <v>0.66362785546328951</v>
      </c>
    </row>
    <row r="22" spans="1:25">
      <c r="A22" s="1219">
        <v>1989</v>
      </c>
      <c r="B22" s="1215">
        <v>16641711</v>
      </c>
      <c r="C22" s="1215">
        <v>3905740.7999999998</v>
      </c>
      <c r="D22" s="1215">
        <v>1096359.5</v>
      </c>
      <c r="E22" s="1215">
        <v>187511.19</v>
      </c>
      <c r="F22" s="1215">
        <v>736175.05</v>
      </c>
      <c r="G22" s="1215">
        <v>107975.63</v>
      </c>
      <c r="I22" s="1216">
        <f t="shared" si="0"/>
        <v>0.23469586751025781</v>
      </c>
      <c r="J22" s="1216">
        <f t="shared" si="1"/>
        <v>6.5880215081249763E-2</v>
      </c>
      <c r="K22" s="1216">
        <f t="shared" si="2"/>
        <v>1.126754274244998E-2</v>
      </c>
      <c r="L22" s="1217"/>
      <c r="M22" s="1218">
        <v>0.49526411345196547</v>
      </c>
      <c r="N22" s="1218">
        <v>0.38035360068995255</v>
      </c>
      <c r="O22" s="1218">
        <v>0.12438228585808205</v>
      </c>
      <c r="Q22" s="1218">
        <v>0.12150213449510418</v>
      </c>
      <c r="R22" s="1216">
        <v>5.5254909220366827E-2</v>
      </c>
      <c r="S22" s="1216">
        <v>4.2434739580220593E-2</v>
      </c>
      <c r="T22" s="1216"/>
      <c r="U22" s="1218">
        <f t="shared" si="3"/>
        <v>0.20420723749475772</v>
      </c>
      <c r="V22" s="1218">
        <f t="shared" si="4"/>
        <v>0.45011377756317295</v>
      </c>
      <c r="W22" s="1218">
        <f t="shared" si="5"/>
        <v>0.34567898494206917</v>
      </c>
      <c r="Y22" s="1218">
        <v>0.60219898931411697</v>
      </c>
    </row>
    <row r="23" spans="1:25">
      <c r="A23" s="1219">
        <v>1990</v>
      </c>
      <c r="B23" s="1215">
        <v>17549009</v>
      </c>
      <c r="C23" s="1215">
        <v>4138880.6</v>
      </c>
      <c r="D23" s="1215">
        <v>1151634.8999999999</v>
      </c>
      <c r="E23" s="1215">
        <v>191808.12</v>
      </c>
      <c r="F23" s="1215">
        <v>782847.88</v>
      </c>
      <c r="G23" s="1215">
        <v>111381.69</v>
      </c>
      <c r="I23" s="1216">
        <f t="shared" si="0"/>
        <v>0.23584697004828023</v>
      </c>
      <c r="J23" s="1216">
        <f t="shared" si="1"/>
        <v>6.5623927824072573E-2</v>
      </c>
      <c r="K23" s="1216">
        <f t="shared" si="2"/>
        <v>1.0929854785532335E-2</v>
      </c>
      <c r="L23" s="1217"/>
      <c r="M23" s="1218">
        <v>0.52322491814010108</v>
      </c>
      <c r="N23" s="1218">
        <v>0.34889426586282407</v>
      </c>
      <c r="O23" s="1218">
        <v>0.12788081599707476</v>
      </c>
      <c r="Q23" s="1218">
        <v>0.12150213449510416</v>
      </c>
      <c r="R23" s="1216">
        <v>5.5284946941397808E-2</v>
      </c>
      <c r="S23" s="1216">
        <v>3.6864836340266514E-2</v>
      </c>
      <c r="T23" s="1216"/>
      <c r="U23" s="1218">
        <f t="shared" si="3"/>
        <v>0.20854126042185447</v>
      </c>
      <c r="V23" s="1218">
        <f t="shared" si="4"/>
        <v>0.47483296070420333</v>
      </c>
      <c r="W23" s="1218">
        <f t="shared" si="5"/>
        <v>0.31662577887394228</v>
      </c>
      <c r="Y23" s="1218">
        <v>0.598998898784456</v>
      </c>
    </row>
    <row r="24" spans="1:25">
      <c r="A24" s="1219">
        <v>1991</v>
      </c>
      <c r="B24" s="1215">
        <v>18439113</v>
      </c>
      <c r="C24" s="1215">
        <v>4271629</v>
      </c>
      <c r="D24" s="1215">
        <v>1227918</v>
      </c>
      <c r="E24" s="1215">
        <v>177369.74</v>
      </c>
      <c r="F24" s="1215">
        <v>773319.46</v>
      </c>
      <c r="G24" s="1215">
        <v>120045.05</v>
      </c>
      <c r="I24" s="1216">
        <f t="shared" si="0"/>
        <v>0.23166130605089302</v>
      </c>
      <c r="J24" s="1216">
        <f t="shared" si="1"/>
        <v>6.6593116491015597E-2</v>
      </c>
      <c r="K24" s="1216">
        <f t="shared" si="2"/>
        <v>9.6192121605849466E-3</v>
      </c>
      <c r="L24" s="1217"/>
      <c r="M24" s="1218">
        <v>0.49168399168399168</v>
      </c>
      <c r="N24" s="1218">
        <v>0.39872929959136855</v>
      </c>
      <c r="O24" s="1218">
        <v>0.10958670872463976</v>
      </c>
      <c r="Q24" s="1218">
        <v>0.12150213449510421</v>
      </c>
      <c r="R24" s="1216">
        <v>5.017277954913741E-2</v>
      </c>
      <c r="S24" s="1216">
        <v>4.0687428483612828E-2</v>
      </c>
      <c r="T24" s="1216"/>
      <c r="U24" s="1218">
        <f t="shared" si="3"/>
        <v>0.18418885090978818</v>
      </c>
      <c r="V24" s="1218">
        <f t="shared" si="4"/>
        <v>0.45048887541923804</v>
      </c>
      <c r="W24" s="1218">
        <f t="shared" si="5"/>
        <v>0.36532227367097386</v>
      </c>
      <c r="Y24" s="1218">
        <v>0.56200094388020994</v>
      </c>
    </row>
    <row r="25" spans="1:25">
      <c r="A25" s="1219">
        <v>1992</v>
      </c>
      <c r="B25" s="1215">
        <v>19560926</v>
      </c>
      <c r="C25" s="1215">
        <v>4835057.8</v>
      </c>
      <c r="D25" s="1215">
        <v>1548067.9</v>
      </c>
      <c r="E25" s="1215">
        <v>215051.99</v>
      </c>
      <c r="F25" s="1215">
        <v>883537.14</v>
      </c>
      <c r="G25" s="1215">
        <v>143648.9</v>
      </c>
      <c r="I25" s="1216">
        <f t="shared" si="0"/>
        <v>0.24717939222304711</v>
      </c>
      <c r="J25" s="1216">
        <f t="shared" si="1"/>
        <v>7.914082901801274E-2</v>
      </c>
      <c r="K25" s="1216">
        <f t="shared" si="2"/>
        <v>1.0993957545772629E-2</v>
      </c>
      <c r="L25" s="1217"/>
      <c r="M25" s="1218">
        <v>0.47412796844090049</v>
      </c>
      <c r="N25" s="1218">
        <v>0.40250306293572619</v>
      </c>
      <c r="O25" s="1218">
        <v>0.12336896862337332</v>
      </c>
      <c r="Q25" s="1218">
        <v>0.11564841967726154</v>
      </c>
      <c r="R25" s="1216">
        <v>4.0645957843630273E-2</v>
      </c>
      <c r="S25" s="1216">
        <v>3.4505710729985886E-2</v>
      </c>
      <c r="T25" s="1216"/>
      <c r="U25" s="1218">
        <f t="shared" si="3"/>
        <v>0.19888574901198711</v>
      </c>
      <c r="V25" s="1218">
        <f t="shared" si="4"/>
        <v>0.43328453900785274</v>
      </c>
      <c r="W25" s="1218">
        <f t="shared" si="5"/>
        <v>0.36782971198016012</v>
      </c>
      <c r="Y25" s="1218">
        <v>0.57735977829931762</v>
      </c>
    </row>
    <row r="26" spans="1:25">
      <c r="A26" s="1219">
        <v>1993</v>
      </c>
      <c r="B26" s="1215">
        <v>20599974</v>
      </c>
      <c r="C26" s="1215">
        <v>5125544.5999999996</v>
      </c>
      <c r="D26" s="1215">
        <v>1695503.3</v>
      </c>
      <c r="E26" s="1215">
        <v>218690.39</v>
      </c>
      <c r="F26" s="1215">
        <v>903042.19</v>
      </c>
      <c r="G26" s="1215">
        <v>153628.24</v>
      </c>
      <c r="I26" s="1216">
        <f t="shared" si="0"/>
        <v>0.2488131586962197</v>
      </c>
      <c r="J26" s="1216">
        <f t="shared" si="1"/>
        <v>8.2306089318365167E-2</v>
      </c>
      <c r="K26" s="1216">
        <f t="shared" si="2"/>
        <v>1.0616051748414828E-2</v>
      </c>
      <c r="L26" s="1217"/>
      <c r="M26" s="1218">
        <v>0.46294236561584118</v>
      </c>
      <c r="N26" s="1218">
        <v>0.40109439568736666</v>
      </c>
      <c r="O26" s="1218">
        <v>0.13596323869679233</v>
      </c>
      <c r="Q26" s="1218">
        <v>0.13003950012548821</v>
      </c>
      <c r="R26" s="1216">
        <v>3.7024631035273488E-2</v>
      </c>
      <c r="S26" s="1216">
        <v>3.2078230712122541E-2</v>
      </c>
      <c r="T26" s="1216"/>
      <c r="U26" s="1218">
        <f t="shared" si="3"/>
        <v>0.21793474275467314</v>
      </c>
      <c r="V26" s="1218">
        <f t="shared" si="4"/>
        <v>0.41902284308949911</v>
      </c>
      <c r="W26" s="1218">
        <f t="shared" si="5"/>
        <v>0.36304241415582789</v>
      </c>
      <c r="Y26" s="1218">
        <v>0.56241403243205679</v>
      </c>
    </row>
    <row r="27" spans="1:25">
      <c r="A27" s="1219">
        <v>1994</v>
      </c>
      <c r="B27" s="1215">
        <v>21589315</v>
      </c>
      <c r="C27" s="1215">
        <v>5382390.0999999996</v>
      </c>
      <c r="D27" s="1215">
        <v>1862934.8</v>
      </c>
      <c r="E27" s="1215">
        <v>295918.7</v>
      </c>
      <c r="F27" s="1215">
        <v>962373.19</v>
      </c>
      <c r="G27" s="1215">
        <v>187650.42</v>
      </c>
      <c r="I27" s="1216">
        <f t="shared" si="0"/>
        <v>0.24930805354407953</v>
      </c>
      <c r="J27" s="1216">
        <f t="shared" si="1"/>
        <v>8.6289666902354248E-2</v>
      </c>
      <c r="K27" s="1216">
        <f t="shared" si="2"/>
        <v>1.3706720199320822E-2</v>
      </c>
      <c r="L27" s="1217"/>
      <c r="M27" s="1218">
        <v>0.41804411826508553</v>
      </c>
      <c r="N27" s="1218">
        <v>0.43277748654620735</v>
      </c>
      <c r="O27" s="1218">
        <v>0.14917839518870701</v>
      </c>
      <c r="Q27" s="1218">
        <v>0.13665335446410304</v>
      </c>
      <c r="R27" s="1216">
        <v>3.8732039203189239E-2</v>
      </c>
      <c r="S27" s="1216">
        <v>4.0097094643336773E-2</v>
      </c>
      <c r="T27" s="1216"/>
      <c r="U27" s="1218">
        <f t="shared" si="3"/>
        <v>0.24662782376212949</v>
      </c>
      <c r="V27" s="1218">
        <f t="shared" si="4"/>
        <v>0.37016315213417933</v>
      </c>
      <c r="W27" s="1218">
        <f t="shared" si="5"/>
        <v>0.38320902410369123</v>
      </c>
      <c r="Y27" s="1218">
        <v>0.58962338673240267</v>
      </c>
    </row>
    <row r="28" spans="1:25">
      <c r="A28" s="1219">
        <v>1995</v>
      </c>
      <c r="B28" s="1215">
        <v>23111539</v>
      </c>
      <c r="C28" s="1215">
        <v>5868626.2000000002</v>
      </c>
      <c r="D28" s="1215">
        <v>2131511.7999999998</v>
      </c>
      <c r="E28" s="1215">
        <v>310164.28000000003</v>
      </c>
      <c r="F28" s="1215">
        <v>1053508.2</v>
      </c>
      <c r="G28" s="1215">
        <v>212364.41</v>
      </c>
      <c r="I28" s="1216">
        <f t="shared" si="0"/>
        <v>0.25392624004831527</v>
      </c>
      <c r="J28" s="1216">
        <f t="shared" si="1"/>
        <v>9.2227168428722972E-2</v>
      </c>
      <c r="K28" s="1216">
        <f t="shared" si="2"/>
        <v>1.3420321338185225E-2</v>
      </c>
      <c r="L28" s="1217"/>
      <c r="M28" s="1218">
        <v>0.39391031966718193</v>
      </c>
      <c r="N28" s="1218">
        <v>0.44828832772188043</v>
      </c>
      <c r="O28" s="1218">
        <v>0.15780135261093775</v>
      </c>
      <c r="Q28" s="1218">
        <v>0.1508842769209193</v>
      </c>
      <c r="R28" s="1216">
        <v>3.5072132052713534E-2</v>
      </c>
      <c r="S28" s="1216">
        <v>3.9913723105390896E-2</v>
      </c>
      <c r="T28" s="1216"/>
      <c r="U28" s="1218">
        <f t="shared" si="3"/>
        <v>0.25520989009800643</v>
      </c>
      <c r="V28" s="1218">
        <f t="shared" si="4"/>
        <v>0.34835072602642125</v>
      </c>
      <c r="W28" s="1218">
        <f t="shared" si="5"/>
        <v>0.39643938387557232</v>
      </c>
      <c r="Y28" s="1218">
        <v>0.58681508402283167</v>
      </c>
    </row>
    <row r="29" spans="1:25">
      <c r="A29" s="1219">
        <v>1996</v>
      </c>
      <c r="B29" s="1215">
        <v>25105508</v>
      </c>
      <c r="C29" s="1215">
        <v>6614938.0999999996</v>
      </c>
      <c r="D29" s="1215">
        <v>2639521.6</v>
      </c>
      <c r="E29" s="1215">
        <v>342172</v>
      </c>
      <c r="F29" s="1215">
        <v>1171977</v>
      </c>
      <c r="G29" s="1215">
        <v>246033.58</v>
      </c>
      <c r="I29" s="1216">
        <f t="shared" si="0"/>
        <v>0.26348553074488673</v>
      </c>
      <c r="J29" s="1216">
        <f t="shared" si="1"/>
        <v>0.10513715157645884</v>
      </c>
      <c r="K29" s="1216">
        <f t="shared" si="2"/>
        <v>1.3629359740499973E-2</v>
      </c>
      <c r="L29" s="1217"/>
      <c r="M29" s="1218">
        <v>0.38236255667164254</v>
      </c>
      <c r="N29" s="1218">
        <v>0.44022687684545009</v>
      </c>
      <c r="O29" s="1218">
        <v>0.17741056648290726</v>
      </c>
      <c r="Q29" s="1218">
        <v>0.17074202866593757</v>
      </c>
      <c r="R29" s="1216">
        <v>3.0500363604454312E-2</v>
      </c>
      <c r="S29" s="1216">
        <v>3.511609486325877E-2</v>
      </c>
      <c r="T29" s="1216"/>
      <c r="U29" s="1218">
        <f t="shared" si="3"/>
        <v>0.27931326355802383</v>
      </c>
      <c r="V29" s="1218">
        <f t="shared" si="4"/>
        <v>0.33499533531215764</v>
      </c>
      <c r="W29" s="1218">
        <f t="shared" si="5"/>
        <v>0.38569140112981865</v>
      </c>
      <c r="Y29" s="1218">
        <v>0.58902539044189495</v>
      </c>
    </row>
    <row r="30" spans="1:25">
      <c r="A30" s="1219">
        <v>1997</v>
      </c>
      <c r="B30" s="1215">
        <v>27567844</v>
      </c>
      <c r="C30" s="1215">
        <v>7505132.4000000004</v>
      </c>
      <c r="D30" s="1215">
        <v>3103902.8</v>
      </c>
      <c r="E30" s="1215">
        <v>404006.55</v>
      </c>
      <c r="F30" s="1215">
        <v>1305285.2</v>
      </c>
      <c r="G30" s="1215">
        <v>262230.64</v>
      </c>
      <c r="I30" s="1216">
        <f t="shared" si="0"/>
        <v>0.27224226892752296</v>
      </c>
      <c r="J30" s="1216">
        <f t="shared" si="1"/>
        <v>0.1125914235440392</v>
      </c>
      <c r="K30" s="1216">
        <f t="shared" si="2"/>
        <v>1.4654992606603549E-2</v>
      </c>
      <c r="L30" s="1217"/>
      <c r="M30" s="1218">
        <v>0.37527424053782926</v>
      </c>
      <c r="N30" s="1218">
        <v>0.44165634307704471</v>
      </c>
      <c r="O30" s="1218">
        <v>0.183069416385126</v>
      </c>
      <c r="Q30" s="1218">
        <v>0.1662080822485987</v>
      </c>
      <c r="R30" s="1216">
        <v>2.7143372102245194E-2</v>
      </c>
      <c r="S30" s="1216">
        <v>3.1944751774798781E-2</v>
      </c>
      <c r="T30" s="1216"/>
      <c r="U30" s="1218">
        <f t="shared" si="3"/>
        <v>0.29622759006199656</v>
      </c>
      <c r="V30" s="1218">
        <f t="shared" si="4"/>
        <v>0.32329265417179015</v>
      </c>
      <c r="W30" s="1218">
        <f t="shared" si="5"/>
        <v>0.3804797557662134</v>
      </c>
      <c r="Y30" s="1218">
        <v>0.56687264221635558</v>
      </c>
    </row>
    <row r="31" spans="1:25">
      <c r="A31" s="1219">
        <v>1998</v>
      </c>
      <c r="B31" s="1215">
        <v>30994914</v>
      </c>
      <c r="C31" s="1215">
        <v>8869704.6999999993</v>
      </c>
      <c r="D31" s="1215">
        <v>3980991.8</v>
      </c>
      <c r="E31" s="1215">
        <v>488070.36</v>
      </c>
      <c r="F31" s="1215">
        <v>1412584.6</v>
      </c>
      <c r="G31" s="1215">
        <v>254510.28</v>
      </c>
      <c r="I31" s="1216">
        <f t="shared" si="0"/>
        <v>0.2861664562127838</v>
      </c>
      <c r="J31" s="1216">
        <f t="shared" si="1"/>
        <v>0.12844016279574125</v>
      </c>
      <c r="K31" s="1216">
        <f t="shared" si="2"/>
        <v>1.5746788650550861E-2</v>
      </c>
      <c r="L31" s="1217"/>
      <c r="M31" s="1218">
        <v>0.39833118836775216</v>
      </c>
      <c r="N31" s="1218">
        <v>0.34605596229406199</v>
      </c>
      <c r="O31" s="1218">
        <v>0.25561284933818584</v>
      </c>
      <c r="Q31" s="1218">
        <v>0.16985684100323434</v>
      </c>
      <c r="R31" s="1216">
        <v>2.1360050521760838E-2</v>
      </c>
      <c r="S31" s="1216">
        <v>1.8556851820333502E-2</v>
      </c>
      <c r="T31" s="1216"/>
      <c r="U31" s="1218">
        <f t="shared" si="3"/>
        <v>0.37288074793530529</v>
      </c>
      <c r="V31" s="1218">
        <f t="shared" si="4"/>
        <v>0.33557961969270206</v>
      </c>
      <c r="W31" s="1218">
        <f t="shared" si="5"/>
        <v>0.29153963237199254</v>
      </c>
      <c r="Y31" s="1218">
        <v>0.59255284966179145</v>
      </c>
    </row>
    <row r="32" spans="1:25">
      <c r="A32" s="1219">
        <v>1999</v>
      </c>
      <c r="B32" s="1215">
        <v>35061056</v>
      </c>
      <c r="C32" s="1215">
        <v>10461457</v>
      </c>
      <c r="D32" s="1215">
        <v>4910358.7</v>
      </c>
      <c r="E32" s="1215">
        <v>529809.62</v>
      </c>
      <c r="F32" s="1215">
        <v>1562259.4</v>
      </c>
      <c r="G32" s="1215">
        <v>268370.40000000002</v>
      </c>
      <c r="I32" s="1216">
        <f t="shared" si="0"/>
        <v>0.29837826333582196</v>
      </c>
      <c r="J32" s="1216">
        <f t="shared" si="1"/>
        <v>0.14005164875809789</v>
      </c>
      <c r="K32" s="1216">
        <f t="shared" si="2"/>
        <v>1.5111057122751808E-2</v>
      </c>
      <c r="L32" s="1217"/>
      <c r="M32" s="1218">
        <v>0.35579140379262836</v>
      </c>
      <c r="N32" s="1218">
        <v>0.38526731265235453</v>
      </c>
      <c r="O32" s="1218">
        <v>0.25894128355501717</v>
      </c>
      <c r="Q32" s="1218">
        <v>0.15650645582946493</v>
      </c>
      <c r="R32" s="1216">
        <v>1.6103080128799994E-2</v>
      </c>
      <c r="S32" s="1216">
        <v>1.7437156548796989E-2</v>
      </c>
      <c r="T32" s="1216"/>
      <c r="U32" s="1218">
        <f t="shared" si="3"/>
        <v>0.36076158641353345</v>
      </c>
      <c r="V32" s="1218">
        <f t="shared" si="4"/>
        <v>0.3069062241372163</v>
      </c>
      <c r="W32" s="1218">
        <f t="shared" si="5"/>
        <v>0.3323321894492503</v>
      </c>
      <c r="Y32" s="1218">
        <v>0.59813879082665655</v>
      </c>
    </row>
    <row r="33" spans="1:25">
      <c r="A33" s="1219">
        <v>2000</v>
      </c>
      <c r="B33" s="1215">
        <v>37300770</v>
      </c>
      <c r="C33" s="1215">
        <v>11298389</v>
      </c>
      <c r="D33" s="1215">
        <v>5265715</v>
      </c>
      <c r="E33" s="1215">
        <v>516469.26</v>
      </c>
      <c r="F33" s="1215">
        <v>1724191</v>
      </c>
      <c r="G33" s="1215">
        <v>260271.02</v>
      </c>
      <c r="I33" s="1216">
        <f t="shared" si="0"/>
        <v>0.30289961842610758</v>
      </c>
      <c r="J33" s="1216">
        <f t="shared" si="1"/>
        <v>0.14116906970016974</v>
      </c>
      <c r="K33" s="1216">
        <f t="shared" si="2"/>
        <v>1.3846075027405601E-2</v>
      </c>
      <c r="L33" s="1217"/>
      <c r="M33" s="1218">
        <v>0.41784641862197258</v>
      </c>
      <c r="N33" s="1218">
        <v>0.25842217252731159</v>
      </c>
      <c r="O33" s="1218">
        <v>0.32373140885071577</v>
      </c>
      <c r="Q33" s="1218">
        <v>0.17668256242972261</v>
      </c>
      <c r="R33" s="1216">
        <v>1.6168655207352278E-2</v>
      </c>
      <c r="S33" s="1216">
        <v>9.9997004145898072E-3</v>
      </c>
      <c r="T33" s="1216"/>
      <c r="U33" s="1218">
        <f t="shared" si="3"/>
        <v>0.42337800729225367</v>
      </c>
      <c r="V33" s="1218">
        <f t="shared" si="4"/>
        <v>0.35627772412457109</v>
      </c>
      <c r="W33" s="1218">
        <f t="shared" si="5"/>
        <v>0.2203442685831753</v>
      </c>
      <c r="Y33" s="1218">
        <v>0.61587128554005843</v>
      </c>
    </row>
    <row r="34" spans="1:25">
      <c r="A34" s="1219">
        <v>2001</v>
      </c>
      <c r="B34" s="1215">
        <v>37134386</v>
      </c>
      <c r="C34" s="1215">
        <v>10853674</v>
      </c>
      <c r="D34" s="1215">
        <v>4800110.3</v>
      </c>
      <c r="E34" s="1215">
        <v>477426.11</v>
      </c>
      <c r="F34" s="1215">
        <v>1700299.4</v>
      </c>
      <c r="G34" s="1215">
        <v>266675.28999999998</v>
      </c>
      <c r="I34" s="1216">
        <f t="shared" si="0"/>
        <v>0.2922809602937827</v>
      </c>
      <c r="J34" s="1216">
        <f t="shared" si="1"/>
        <v>0.1292632198092625</v>
      </c>
      <c r="K34" s="1216">
        <f t="shared" si="2"/>
        <v>1.2856712105055406E-2</v>
      </c>
      <c r="L34" s="1217"/>
      <c r="M34" s="1218">
        <v>0.36965839918044346</v>
      </c>
      <c r="N34" s="1218">
        <v>0.32406971667196166</v>
      </c>
      <c r="O34" s="1218">
        <v>0.30627188414759499</v>
      </c>
      <c r="Q34" s="1218">
        <v>0.18846179538270391</v>
      </c>
      <c r="R34" s="1216">
        <v>1.6508840556241421E-2</v>
      </c>
      <c r="S34" s="1216">
        <v>1.4472862766016075E-2</v>
      </c>
      <c r="T34" s="1216"/>
      <c r="U34" s="1218">
        <f t="shared" si="3"/>
        <v>0.40185931289148369</v>
      </c>
      <c r="V34" s="1218">
        <f t="shared" si="4"/>
        <v>0.3187238974876242</v>
      </c>
      <c r="W34" s="1218">
        <f t="shared" si="5"/>
        <v>0.27941678962089211</v>
      </c>
      <c r="Y34" s="1218">
        <v>0.62387768269225119</v>
      </c>
    </row>
    <row r="35" spans="1:25">
      <c r="A35" s="1219">
        <v>2002</v>
      </c>
      <c r="B35" s="1215">
        <v>36361836</v>
      </c>
      <c r="C35" s="1215">
        <v>10317399</v>
      </c>
      <c r="D35" s="1215">
        <v>4118891.4</v>
      </c>
      <c r="E35" s="1215">
        <v>463832.8</v>
      </c>
      <c r="F35" s="1215">
        <v>1714774</v>
      </c>
      <c r="G35" s="1215">
        <v>331316.65999999997</v>
      </c>
      <c r="I35" s="1216">
        <f t="shared" si="0"/>
        <v>0.28374252059219451</v>
      </c>
      <c r="J35" s="1216">
        <f t="shared" si="1"/>
        <v>0.11327512175127791</v>
      </c>
      <c r="K35" s="1216">
        <f t="shared" si="2"/>
        <v>1.2756033551221121E-2</v>
      </c>
      <c r="L35" s="1217"/>
      <c r="M35" s="1218">
        <v>0.32791488477863756</v>
      </c>
      <c r="N35" s="1218">
        <v>0.43434086563809782</v>
      </c>
      <c r="O35" s="1218">
        <v>0.23774424958326448</v>
      </c>
      <c r="Q35" s="1218">
        <v>0.20197427238407559</v>
      </c>
      <c r="R35" s="1216">
        <v>2.1451974691005963E-2</v>
      </c>
      <c r="S35" s="1216">
        <v>2.8414291907572154E-2</v>
      </c>
      <c r="T35" s="1216"/>
      <c r="U35" s="1218">
        <f t="shared" si="3"/>
        <v>0.33949450285266486</v>
      </c>
      <c r="V35" s="1218">
        <f t="shared" si="4"/>
        <v>0.28414293217770104</v>
      </c>
      <c r="W35" s="1218">
        <f t="shared" si="5"/>
        <v>0.37636256496963394</v>
      </c>
      <c r="Y35" s="1218">
        <v>0.61848608410079586</v>
      </c>
    </row>
    <row r="36" spans="1:25">
      <c r="A36" s="1219">
        <v>2003</v>
      </c>
      <c r="B36" s="1215">
        <v>38407260</v>
      </c>
      <c r="C36" s="1215">
        <v>10881505</v>
      </c>
      <c r="D36" s="1215">
        <v>4121132.9</v>
      </c>
      <c r="E36" s="1215">
        <v>481864.18</v>
      </c>
      <c r="F36" s="1215">
        <v>1806421.9</v>
      </c>
      <c r="G36" s="1215">
        <v>364649.98</v>
      </c>
      <c r="I36" s="1216">
        <f t="shared" si="0"/>
        <v>0.28331896105059307</v>
      </c>
      <c r="J36" s="1216">
        <f t="shared" si="1"/>
        <v>0.1073008826976983</v>
      </c>
      <c r="K36" s="1216">
        <f t="shared" si="2"/>
        <v>1.2546174343079928E-2</v>
      </c>
      <c r="L36" s="1217"/>
      <c r="M36" s="1218">
        <v>0.31588342886171866</v>
      </c>
      <c r="N36" s="1218">
        <v>0.45876295389830585</v>
      </c>
      <c r="O36" s="1218">
        <v>0.22535361723997541</v>
      </c>
      <c r="Q36" s="1218">
        <v>0.20839163268802754</v>
      </c>
      <c r="R36" s="1216">
        <v>2.2698925842629367E-2</v>
      </c>
      <c r="S36" s="1216">
        <v>3.2966041642031901E-2</v>
      </c>
      <c r="T36" s="1216"/>
      <c r="U36" s="1218">
        <f t="shared" si="3"/>
        <v>0.33141158388727271</v>
      </c>
      <c r="V36" s="1218">
        <f t="shared" si="4"/>
        <v>0.27263536767116059</v>
      </c>
      <c r="W36" s="1218">
        <f t="shared" si="5"/>
        <v>0.3959530484415667</v>
      </c>
      <c r="Y36" s="1218">
        <v>0.61663833689710357</v>
      </c>
    </row>
    <row r="37" spans="1:25">
      <c r="A37" s="1219">
        <v>2004</v>
      </c>
      <c r="B37" s="1215">
        <v>44196893</v>
      </c>
      <c r="C37" s="1215">
        <v>12870201</v>
      </c>
      <c r="D37" s="1215">
        <v>4840967.8</v>
      </c>
      <c r="E37" s="1215">
        <v>593179.76</v>
      </c>
      <c r="F37" s="1215">
        <v>2032052.7</v>
      </c>
      <c r="G37" s="1215">
        <v>432762.18</v>
      </c>
      <c r="I37" s="1216">
        <f t="shared" si="0"/>
        <v>0.29120148785119354</v>
      </c>
      <c r="J37" s="1216">
        <f t="shared" si="1"/>
        <v>0.10953185781634016</v>
      </c>
      <c r="K37" s="1216">
        <f t="shared" si="2"/>
        <v>1.3421299999527117E-2</v>
      </c>
      <c r="L37" s="1217"/>
      <c r="M37" s="1218">
        <v>0.35155769249794716</v>
      </c>
      <c r="N37" s="1218">
        <v>0.42404752718170935</v>
      </c>
      <c r="O37" s="1218">
        <v>0.22439478032034346</v>
      </c>
      <c r="Q37" s="1218">
        <v>0.2038894992863953</v>
      </c>
      <c r="R37" s="1216">
        <v>2.5598500302390588E-2</v>
      </c>
      <c r="S37" s="1216">
        <v>3.0876811927113078E-2</v>
      </c>
      <c r="T37" s="1216"/>
      <c r="U37" s="1218">
        <f t="shared" si="3"/>
        <v>0.33517265468819052</v>
      </c>
      <c r="V37" s="1218">
        <f t="shared" si="4"/>
        <v>0.3013455318465878</v>
      </c>
      <c r="W37" s="1218">
        <f t="shared" si="5"/>
        <v>0.36348181346522168</v>
      </c>
      <c r="Y37" s="1218">
        <v>0.62061516820893259</v>
      </c>
    </row>
    <row r="38" spans="1:25">
      <c r="A38" s="1219">
        <v>2005</v>
      </c>
      <c r="B38" s="1215">
        <v>50016292</v>
      </c>
      <c r="C38" s="1215">
        <v>15025374</v>
      </c>
      <c r="D38" s="1215">
        <v>5345484.7</v>
      </c>
      <c r="E38" s="1215">
        <v>717175.08</v>
      </c>
      <c r="F38" s="1215">
        <v>2289072.7999999998</v>
      </c>
      <c r="G38" s="1215">
        <v>467638.67</v>
      </c>
      <c r="I38" s="1216">
        <f t="shared" si="0"/>
        <v>0.30040959453771582</v>
      </c>
      <c r="J38" s="1216">
        <f t="shared" si="1"/>
        <v>0.10687486989239427</v>
      </c>
      <c r="K38" s="1216">
        <f t="shared" si="2"/>
        <v>1.4338829435816632E-2</v>
      </c>
      <c r="L38" s="1217"/>
      <c r="M38" s="1218">
        <v>0.30120768786080254</v>
      </c>
      <c r="N38" s="1218">
        <v>0.45708067997038282</v>
      </c>
      <c r="O38" s="1218">
        <v>0.24171163216881475</v>
      </c>
      <c r="Q38" s="1218">
        <v>0.20604321037567908</v>
      </c>
      <c r="R38" s="1216">
        <v>2.1900337973672936E-2</v>
      </c>
      <c r="S38" s="1216">
        <v>3.3233618450049837E-2</v>
      </c>
      <c r="T38" s="1216"/>
      <c r="U38" s="1218">
        <f t="shared" si="3"/>
        <v>0.36672166425368918</v>
      </c>
      <c r="V38" s="1218">
        <f t="shared" si="4"/>
        <v>0.25155113987578515</v>
      </c>
      <c r="W38" s="1218">
        <f t="shared" si="5"/>
        <v>0.38172719587052562</v>
      </c>
      <c r="Y38" s="1218">
        <v>0.62303379457440444</v>
      </c>
    </row>
    <row r="39" spans="1:25">
      <c r="A39" s="1219">
        <v>2006</v>
      </c>
      <c r="B39" s="1215">
        <v>54616378</v>
      </c>
      <c r="C39" s="1215">
        <v>16686571</v>
      </c>
      <c r="D39" s="1215">
        <v>6179935.4000000004</v>
      </c>
      <c r="E39" s="1215">
        <v>820585.53</v>
      </c>
      <c r="F39" s="1215">
        <v>2524486.6</v>
      </c>
      <c r="G39" s="1215">
        <v>521865.32</v>
      </c>
      <c r="I39" s="1216">
        <f t="shared" si="0"/>
        <v>0.3055232077088671</v>
      </c>
      <c r="J39" s="1216">
        <f t="shared" si="1"/>
        <v>0.11315168867477811</v>
      </c>
      <c r="K39" s="1216">
        <f t="shared" si="2"/>
        <v>1.5024532201677673E-2</v>
      </c>
      <c r="L39" s="1217"/>
      <c r="M39" s="1218">
        <v>0.36138568258495812</v>
      </c>
      <c r="N39" s="1218">
        <v>0.37897936724914749</v>
      </c>
      <c r="O39" s="1218">
        <v>0.25963495016589438</v>
      </c>
      <c r="Q39" s="1218">
        <v>0.2086941559256042</v>
      </c>
      <c r="R39" s="1216">
        <v>2.5689156594934683E-2</v>
      </c>
      <c r="S39" s="1216">
        <v>2.6939806363866822E-2</v>
      </c>
      <c r="T39" s="1216"/>
      <c r="U39" s="1218">
        <f t="shared" si="3"/>
        <v>0.37778120389205916</v>
      </c>
      <c r="V39" s="1218">
        <f t="shared" si="4"/>
        <v>0.30371634155210858</v>
      </c>
      <c r="W39" s="1218">
        <f t="shared" si="5"/>
        <v>0.31850245455583232</v>
      </c>
      <c r="Y39" s="1218">
        <v>0.62493265690097632</v>
      </c>
    </row>
    <row r="40" spans="1:25">
      <c r="A40" s="1219">
        <v>2007</v>
      </c>
      <c r="B40" s="1215">
        <v>56259809</v>
      </c>
      <c r="C40" s="1215">
        <v>17708633</v>
      </c>
      <c r="D40" s="1215">
        <v>6772364.5</v>
      </c>
      <c r="E40" s="1215">
        <v>912694.3</v>
      </c>
      <c r="F40" s="1215">
        <v>2558040.2000000002</v>
      </c>
      <c r="G40" s="1215">
        <v>488560.34</v>
      </c>
      <c r="I40" s="1216">
        <f t="shared" si="0"/>
        <v>0.31476525275796796</v>
      </c>
      <c r="J40" s="1216">
        <f t="shared" si="1"/>
        <v>0.12037659957217416</v>
      </c>
      <c r="K40" s="1216">
        <f t="shared" si="2"/>
        <v>1.6222847468252158E-2</v>
      </c>
      <c r="L40" s="1217"/>
      <c r="M40" s="1218">
        <v>0.44510502257494611</v>
      </c>
      <c r="N40" s="1218">
        <v>0.25202350738943891</v>
      </c>
      <c r="O40" s="1218">
        <v>0.30287147003561515</v>
      </c>
      <c r="Q40" s="1218">
        <v>0.19875559016320993</v>
      </c>
      <c r="R40" s="1216">
        <v>2.7144618439135338E-2</v>
      </c>
      <c r="S40" s="1216">
        <v>1.5369590543380204E-2</v>
      </c>
      <c r="T40" s="1216"/>
      <c r="U40" s="1218">
        <f t="shared" si="3"/>
        <v>0.42135582374168445</v>
      </c>
      <c r="V40" s="1218">
        <f t="shared" si="4"/>
        <v>0.36945472472554924</v>
      </c>
      <c r="W40" s="1218">
        <f t="shared" si="5"/>
        <v>0.20918945153276636</v>
      </c>
      <c r="Y40" s="1218">
        <v>0.61830400880801406</v>
      </c>
    </row>
    <row r="41" spans="1:25">
      <c r="A41" s="1219">
        <v>2008</v>
      </c>
      <c r="B41" s="1215">
        <v>50038022</v>
      </c>
      <c r="C41" s="1215">
        <v>16746370</v>
      </c>
      <c r="D41" s="1215">
        <v>5882599.2999999998</v>
      </c>
      <c r="E41" s="1215">
        <v>843841.59</v>
      </c>
      <c r="F41" s="1215">
        <v>2534812</v>
      </c>
      <c r="G41" s="1215">
        <v>478903.82</v>
      </c>
      <c r="I41" s="1216">
        <f t="shared" si="0"/>
        <v>0.33467290133890581</v>
      </c>
      <c r="J41" s="1216">
        <f t="shared" si="1"/>
        <v>0.11756258670656486</v>
      </c>
      <c r="K41" s="1216">
        <f t="shared" si="2"/>
        <v>1.6864007733958786E-2</v>
      </c>
      <c r="L41" s="1217"/>
      <c r="M41" s="1218">
        <v>0.49198949996649544</v>
      </c>
      <c r="N41" s="1218">
        <v>0.18394287329163231</v>
      </c>
      <c r="O41" s="1218">
        <v>0.32406762674187223</v>
      </c>
      <c r="Q41" s="1218">
        <v>0.21024405819117467</v>
      </c>
      <c r="R41" s="1216">
        <v>3.2468842112270878E-2</v>
      </c>
      <c r="S41" s="1216">
        <v>1.2139308076676798E-2</v>
      </c>
      <c r="T41" s="1216"/>
      <c r="U41" s="1218">
        <f t="shared" si="3"/>
        <v>0.44112498796168165</v>
      </c>
      <c r="V41" s="1218">
        <f t="shared" si="4"/>
        <v>0.40678720030990184</v>
      </c>
      <c r="W41" s="1218">
        <f t="shared" si="5"/>
        <v>0.15208781172841651</v>
      </c>
      <c r="Y41" s="1218">
        <v>0.63437713065809243</v>
      </c>
    </row>
    <row r="42" spans="1:25">
      <c r="A42" s="1219">
        <v>2009</v>
      </c>
      <c r="B42" s="1215">
        <v>45390093</v>
      </c>
      <c r="C42" s="1215">
        <v>15114596</v>
      </c>
      <c r="D42" s="1215">
        <v>5008867.3</v>
      </c>
      <c r="E42" s="1215">
        <v>768002.02</v>
      </c>
      <c r="F42" s="1215">
        <v>2346124.2000000002</v>
      </c>
      <c r="G42" s="1215">
        <v>536686.23</v>
      </c>
      <c r="I42" s="1216">
        <f t="shared" si="0"/>
        <v>0.33299328115498683</v>
      </c>
      <c r="J42" s="1216">
        <f t="shared" si="1"/>
        <v>0.11035155402743942</v>
      </c>
      <c r="K42" s="1216">
        <f t="shared" si="2"/>
        <v>1.6920036273113608E-2</v>
      </c>
      <c r="L42" s="1217"/>
      <c r="M42" s="1218">
        <v>0.29416100230926179</v>
      </c>
      <c r="N42" s="1218">
        <v>0.47400325884110744</v>
      </c>
      <c r="O42" s="1218">
        <v>0.23183573884963085</v>
      </c>
      <c r="Q42" s="1218">
        <v>0.19272257500913223</v>
      </c>
      <c r="R42" s="1216">
        <v>2.5807308883733771E-2</v>
      </c>
      <c r="S42" s="1216">
        <v>4.1585214956359688E-2</v>
      </c>
      <c r="T42" s="1216"/>
      <c r="U42" s="1218">
        <f t="shared" si="3"/>
        <v>0.34118619247644927</v>
      </c>
      <c r="V42" s="1218">
        <f t="shared" si="4"/>
        <v>0.25228631395332857</v>
      </c>
      <c r="W42" s="1218">
        <f t="shared" si="5"/>
        <v>0.40652749357022205</v>
      </c>
      <c r="Y42" s="1218">
        <v>0.62051872325309765</v>
      </c>
    </row>
    <row r="43" spans="1:25">
      <c r="A43" s="1219">
        <v>2010</v>
      </c>
      <c r="B43" s="1215">
        <v>48509613</v>
      </c>
      <c r="C43" s="1215">
        <v>17088743</v>
      </c>
      <c r="D43" s="1215">
        <v>6199623.7000000002</v>
      </c>
      <c r="E43" s="1215">
        <v>862224.81</v>
      </c>
      <c r="F43" s="1215">
        <v>2623390.1</v>
      </c>
      <c r="G43" s="1215">
        <v>681466.26</v>
      </c>
      <c r="I43" s="1216">
        <f t="shared" si="0"/>
        <v>0.35227539333286373</v>
      </c>
      <c r="J43" s="1216">
        <f t="shared" si="1"/>
        <v>0.12780196164417967</v>
      </c>
      <c r="K43" s="1216">
        <f t="shared" si="2"/>
        <v>1.7774308156199885E-2</v>
      </c>
      <c r="L43" s="1217"/>
      <c r="M43" s="1218">
        <v>0.24015475779265508</v>
      </c>
      <c r="N43" s="1218">
        <v>0.55829271994237084</v>
      </c>
      <c r="O43" s="1218">
        <v>0.20155252226497394</v>
      </c>
      <c r="Q43" s="1218">
        <v>0.1884942155425379</v>
      </c>
      <c r="R43" s="1216">
        <v>2.2002916403155191E-2</v>
      </c>
      <c r="S43" s="1216">
        <v>5.1150633692578946E-2</v>
      </c>
      <c r="T43" s="1216"/>
      <c r="U43" s="1218">
        <f t="shared" si="3"/>
        <v>0.29390960462334942</v>
      </c>
      <c r="V43" s="1218">
        <f t="shared" si="4"/>
        <v>0.2123758576612019</v>
      </c>
      <c r="W43" s="1218">
        <f t="shared" si="5"/>
        <v>0.49371453771544849</v>
      </c>
      <c r="Y43" s="1218">
        <v>0.67045201852951197</v>
      </c>
    </row>
    <row r="44" spans="1:25">
      <c r="A44" s="1219">
        <v>2011</v>
      </c>
      <c r="J44" s="1216">
        <f>J43*TE2b!$O108/TE2b!$O107</f>
        <v>0.12206336892172359</v>
      </c>
      <c r="K44" s="1187">
        <f t="shared" ref="K44:K49" si="6">K43*J44/J43</f>
        <v>1.6976202132476692E-2</v>
      </c>
      <c r="M44" s="1218">
        <v>0.29687020628706184</v>
      </c>
      <c r="N44" s="1218">
        <v>0.49035092022934601</v>
      </c>
      <c r="O44" s="1218">
        <v>0.21277887348359226</v>
      </c>
      <c r="Q44" s="1218">
        <v>0.19491374092916514</v>
      </c>
      <c r="R44" s="1216">
        <v>2.7672081438667822E-2</v>
      </c>
      <c r="S44" s="1216">
        <v>4.5706946371679519E-2</v>
      </c>
      <c r="T44" s="1216"/>
      <c r="U44" s="1218">
        <f t="shared" si="3"/>
        <v>0.30026027963423285</v>
      </c>
      <c r="V44" s="1218">
        <f t="shared" si="4"/>
        <v>0.2638799546087976</v>
      </c>
      <c r="W44" s="1218">
        <f t="shared" si="5"/>
        <v>0.43585976575696944</v>
      </c>
      <c r="Y44" s="1218"/>
    </row>
    <row r="45" spans="1:25">
      <c r="A45" s="1219">
        <v>2012</v>
      </c>
      <c r="J45" s="1216">
        <f>J44*TE2b!$O109/TE2b!$O108</f>
        <v>0.12426256621245868</v>
      </c>
      <c r="K45" s="1187">
        <f t="shared" si="6"/>
        <v>1.7282059803508658E-2</v>
      </c>
      <c r="M45" s="1218">
        <v>0.34344111775486647</v>
      </c>
      <c r="N45" s="1218">
        <v>0.42938034233017169</v>
      </c>
      <c r="O45" s="1218">
        <v>0.22717853991496181</v>
      </c>
      <c r="Q45" s="1218">
        <v>0.2056045258635355</v>
      </c>
      <c r="R45" s="1216">
        <v>3.3735628991142047E-2</v>
      </c>
      <c r="S45" s="1216">
        <v>4.217729088361314E-2</v>
      </c>
      <c r="T45" s="1216"/>
      <c r="U45" s="1218">
        <f t="shared" si="3"/>
        <v>0.30436233977243643</v>
      </c>
      <c r="V45" s="1218">
        <f t="shared" si="4"/>
        <v>0.30914071091484147</v>
      </c>
      <c r="W45" s="1218">
        <f t="shared" si="5"/>
        <v>0.38649694931272222</v>
      </c>
      <c r="Y45" s="1218"/>
    </row>
    <row r="46" spans="1:25">
      <c r="A46" s="1219">
        <v>2013</v>
      </c>
      <c r="J46" s="1216">
        <f>J45*TE2b!$O110/TE2b!$O109</f>
        <v>0.12027852412288055</v>
      </c>
      <c r="K46" s="1187">
        <f t="shared" si="6"/>
        <v>1.6727971345894932E-2</v>
      </c>
      <c r="M46" s="1218">
        <v>0.38867208241221773</v>
      </c>
      <c r="N46" s="1218">
        <v>0.38771572008439775</v>
      </c>
      <c r="O46" s="1218">
        <v>0.22361219750338457</v>
      </c>
      <c r="Q46" s="1218">
        <v>0.159729603204189</v>
      </c>
      <c r="R46" s="1216">
        <v>3.1700411067945772E-2</v>
      </c>
      <c r="S46" s="1216">
        <v>3.1622409378877621E-2</v>
      </c>
      <c r="T46" s="1216"/>
      <c r="U46" s="1218">
        <f t="shared" si="3"/>
        <v>0.28951493381442811</v>
      </c>
      <c r="V46" s="1218">
        <f t="shared" si="4"/>
        <v>0.35568012442896713</v>
      </c>
      <c r="W46" s="1218">
        <f t="shared" si="5"/>
        <v>0.35480494175660476</v>
      </c>
      <c r="Y46" s="1218"/>
    </row>
    <row r="47" spans="1:25">
      <c r="A47" s="1219">
        <v>2014</v>
      </c>
      <c r="J47" s="1216">
        <f>J46*TE2b!$O111/TE2b!$O110</f>
        <v>0.12886245060627372</v>
      </c>
      <c r="K47" s="1187">
        <f t="shared" si="6"/>
        <v>1.7921797735905933E-2</v>
      </c>
      <c r="M47" s="1218">
        <v>0.40147990777454079</v>
      </c>
      <c r="N47" s="1218">
        <v>0.35956769023838153</v>
      </c>
      <c r="O47" s="1218">
        <v>0.23895240198707768</v>
      </c>
      <c r="Q47" s="1218">
        <v>0.14568211065345654</v>
      </c>
      <c r="R47" s="1216">
        <v>2.9526790752397891E-2</v>
      </c>
      <c r="S47" s="1216">
        <v>2.6444361835795373E-2</v>
      </c>
      <c r="T47" s="1216"/>
      <c r="U47" s="1218">
        <f t="shared" si="3"/>
        <v>0.29600661058176403</v>
      </c>
      <c r="V47" s="1218">
        <f t="shared" si="4"/>
        <v>0.3713817661280111</v>
      </c>
      <c r="W47" s="1218">
        <f t="shared" si="5"/>
        <v>0.33261162329022476</v>
      </c>
      <c r="Y47" s="1218"/>
    </row>
    <row r="48" spans="1:25">
      <c r="A48" s="1219">
        <v>2015</v>
      </c>
      <c r="J48" s="1216">
        <f>J47*TE2b!$O112/TE2b!$O111</f>
        <v>0.12616695746118139</v>
      </c>
      <c r="K48" s="1187">
        <f t="shared" si="6"/>
        <v>1.7546916746776945E-2</v>
      </c>
      <c r="M48" s="1218">
        <v>0.41796848410078963</v>
      </c>
      <c r="N48" s="1218">
        <v>0.29828240216716229</v>
      </c>
      <c r="O48" s="1218">
        <v>0.28374911373204798</v>
      </c>
      <c r="Q48" s="1218">
        <v>0.16179908819314023</v>
      </c>
      <c r="R48" s="1216">
        <v>2.9139873353715404E-2</v>
      </c>
      <c r="S48" s="1216">
        <v>2.0795614390622646E-2</v>
      </c>
      <c r="T48" s="1216"/>
      <c r="U48" s="1218">
        <f t="shared" ref="U48:U49" si="7">Q48*K48/(Q48*K48+(R48+S48)*(J48-K48))</f>
        <v>0.34358600187063432</v>
      </c>
      <c r="V48" s="1218">
        <f t="shared" ref="V48:V49" si="8">R48*(J48-K48)/(Q48*K48+(R48+S48)*(J48-K48))</f>
        <v>0.38305064468434091</v>
      </c>
      <c r="W48" s="1218">
        <f t="shared" ref="W48:W49" si="9">(J48-K48)*S48/(Q48*K48+(R48+S48)*(J48-K48))</f>
        <v>0.27336335344502471</v>
      </c>
    </row>
    <row r="49" spans="1:23">
      <c r="A49" s="1219">
        <v>2016</v>
      </c>
      <c r="J49" s="1216">
        <f>J48*TE2b!$O113/TE2b!$O112</f>
        <v>0.12216020826786149</v>
      </c>
      <c r="K49" s="1187">
        <f t="shared" si="6"/>
        <v>1.6989670254231291E-2</v>
      </c>
      <c r="M49" s="1218">
        <v>0.44082060936114081</v>
      </c>
      <c r="N49" s="1218">
        <v>0.27688530220616708</v>
      </c>
      <c r="O49" s="1218">
        <v>0.28229408843269205</v>
      </c>
      <c r="Q49" s="1218">
        <v>0.15389326103034828</v>
      </c>
      <c r="R49" s="1216">
        <v>2.9639291556738633E-2</v>
      </c>
      <c r="S49" s="1216">
        <v>1.8616834207814851E-2</v>
      </c>
      <c r="U49" s="1218">
        <f t="shared" si="7"/>
        <v>0.34001189640558133</v>
      </c>
      <c r="V49" s="1218">
        <f t="shared" si="8"/>
        <v>0.4053698782587089</v>
      </c>
      <c r="W49" s="1218">
        <f t="shared" si="9"/>
        <v>0.25461822533570966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123"/>
  <sheetViews>
    <sheetView workbookViewId="0">
      <pane xSplit="1" ySplit="8" topLeftCell="B69" activePane="bottomRight" state="frozen"/>
      <selection activeCell="D32" sqref="D32"/>
      <selection pane="topRight" activeCell="D32" sqref="D32"/>
      <selection pane="bottomLeft" activeCell="D32" sqref="D32"/>
      <selection pane="bottomRight" activeCell="L112" sqref="L58:L112"/>
    </sheetView>
  </sheetViews>
  <sheetFormatPr baseColWidth="10" defaultColWidth="10.83203125" defaultRowHeight="15.05"/>
  <cols>
    <col min="1" max="1" width="10.83203125" style="59"/>
    <col min="2" max="12" width="12" style="59" customWidth="1"/>
    <col min="13" max="16384" width="10.83203125" style="59"/>
  </cols>
  <sheetData>
    <row r="1" spans="1:12">
      <c r="A1" s="55" t="s">
        <v>37</v>
      </c>
      <c r="B1" s="55"/>
      <c r="D1" s="111"/>
      <c r="E1" s="110"/>
      <c r="F1" s="111"/>
      <c r="G1" s="111"/>
      <c r="H1" s="111"/>
      <c r="I1" s="111"/>
      <c r="J1" s="111"/>
      <c r="K1" s="111"/>
      <c r="L1" s="111"/>
    </row>
    <row r="2" spans="1:12" ht="15.55" thickBot="1"/>
    <row r="3" spans="1:12" ht="25" customHeight="1" thickTop="1">
      <c r="A3" s="1428" t="s">
        <v>221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30"/>
    </row>
    <row r="4" spans="1:12">
      <c r="A4" s="107"/>
      <c r="B4" s="108"/>
      <c r="C4" s="62"/>
      <c r="D4" s="62"/>
      <c r="E4" s="62"/>
      <c r="F4" s="62"/>
      <c r="G4" s="62"/>
      <c r="H4" s="62"/>
      <c r="I4" s="62"/>
      <c r="J4" s="62"/>
      <c r="K4" s="62"/>
      <c r="L4" s="220"/>
    </row>
    <row r="5" spans="1:12">
      <c r="A5" s="107"/>
      <c r="B5" s="48" t="s">
        <v>36</v>
      </c>
      <c r="C5" s="504" t="s">
        <v>35</v>
      </c>
      <c r="D5" s="48" t="s">
        <v>34</v>
      </c>
      <c r="E5" s="48" t="s">
        <v>33</v>
      </c>
      <c r="F5" s="48" t="s">
        <v>32</v>
      </c>
      <c r="G5" s="48" t="s">
        <v>31</v>
      </c>
      <c r="H5" s="48" t="s">
        <v>30</v>
      </c>
      <c r="I5" s="51" t="s">
        <v>29</v>
      </c>
      <c r="J5" s="51" t="s">
        <v>28</v>
      </c>
      <c r="K5" s="51" t="s">
        <v>27</v>
      </c>
      <c r="L5" s="243" t="s">
        <v>26</v>
      </c>
    </row>
    <row r="6" spans="1:12" ht="30.95" customHeight="1">
      <c r="A6" s="107"/>
      <c r="B6" s="1425" t="s">
        <v>1058</v>
      </c>
      <c r="C6" s="1425"/>
      <c r="D6" s="1425"/>
      <c r="E6" s="1425"/>
      <c r="F6" s="1425"/>
      <c r="G6" s="1425"/>
      <c r="H6" s="1425"/>
      <c r="I6" s="1425"/>
      <c r="J6" s="1425"/>
      <c r="K6" s="1425"/>
      <c r="L6" s="1426"/>
    </row>
    <row r="7" spans="1:12" ht="19.95" customHeight="1">
      <c r="A7" s="107"/>
      <c r="B7" s="1424" t="s">
        <v>1353</v>
      </c>
      <c r="C7" s="1424"/>
      <c r="D7" s="1424"/>
      <c r="E7" s="1424"/>
      <c r="F7" s="1424"/>
      <c r="G7" s="1424"/>
      <c r="H7" s="1424"/>
      <c r="I7" s="1424"/>
      <c r="J7" s="1424"/>
      <c r="K7" s="1424"/>
      <c r="L7" s="1427"/>
    </row>
    <row r="8" spans="1:12" s="98" customFormat="1" ht="30.95" customHeight="1">
      <c r="A8" s="106"/>
      <c r="B8" s="338" t="s">
        <v>38</v>
      </c>
      <c r="C8" s="350" t="s">
        <v>16</v>
      </c>
      <c r="D8" s="105" t="s">
        <v>58</v>
      </c>
      <c r="E8" s="211" t="s">
        <v>59</v>
      </c>
      <c r="F8" s="105" t="s">
        <v>14</v>
      </c>
      <c r="G8" s="105" t="s">
        <v>13</v>
      </c>
      <c r="H8" s="105" t="s">
        <v>12</v>
      </c>
      <c r="I8" s="105" t="s">
        <v>11</v>
      </c>
      <c r="J8" s="105" t="s">
        <v>10</v>
      </c>
      <c r="K8" s="622" t="s">
        <v>9</v>
      </c>
      <c r="L8" s="623" t="s">
        <v>224</v>
      </c>
    </row>
    <row r="9" spans="1:12" s="98" customFormat="1" ht="15.05" customHeight="1">
      <c r="A9" s="104">
        <v>1913</v>
      </c>
      <c r="B9" s="97">
        <f>avgpeinc!B2</f>
        <v>12453.645152824802</v>
      </c>
      <c r="C9" s="351">
        <f>avgpeinc!BC2</f>
        <v>8033.5832542005346</v>
      </c>
      <c r="D9" s="95"/>
      <c r="E9" s="214"/>
      <c r="F9" s="96">
        <f>avgpeinc!M2</f>
        <v>52234.202240443155</v>
      </c>
      <c r="G9" s="95">
        <f>avgpeinc!S2</f>
        <v>78061.356771956285</v>
      </c>
      <c r="H9" s="343">
        <f>avgpeinc!Y2</f>
        <v>232116.55817338792</v>
      </c>
      <c r="I9" s="95">
        <f>avgpeinc!AE2</f>
        <v>390861.70812558284</v>
      </c>
      <c r="J9" s="343">
        <f>avgpeinc!AK2</f>
        <v>1073743.3694537557</v>
      </c>
      <c r="K9" s="343">
        <f>avgpeinc!AQ2</f>
        <v>3765950.7355247401</v>
      </c>
      <c r="L9" s="222"/>
    </row>
    <row r="10" spans="1:12" s="98" customFormat="1" ht="15.05" customHeight="1">
      <c r="A10" s="103">
        <v>1914</v>
      </c>
      <c r="B10" s="97">
        <f>avgpeinc!B3</f>
        <v>11251.638287551787</v>
      </c>
      <c r="C10" s="351">
        <f>avgpeinc!BC3</f>
        <v>7184.3760282940184</v>
      </c>
      <c r="D10" s="95"/>
      <c r="E10" s="214"/>
      <c r="F10" s="96">
        <f>avgpeinc!M3</f>
        <v>47856.998620871673</v>
      </c>
      <c r="G10" s="95">
        <f>avgpeinc!S3</f>
        <v>72013.485056203295</v>
      </c>
      <c r="H10" s="343">
        <f>avgpeinc!Y3</f>
        <v>215356.07266380131</v>
      </c>
      <c r="I10" s="95">
        <f>avgpeinc!AE3</f>
        <v>365598.52709490177</v>
      </c>
      <c r="J10" s="343">
        <f>avgpeinc!AK3</f>
        <v>986278.4402437848</v>
      </c>
      <c r="K10" s="343">
        <f>avgpeinc!AQ3</f>
        <v>3658598.0177419106</v>
      </c>
      <c r="L10" s="222"/>
    </row>
    <row r="11" spans="1:12" s="98" customFormat="1" ht="15.05" customHeight="1">
      <c r="A11" s="103">
        <v>1915</v>
      </c>
      <c r="B11" s="97">
        <f>avgpeinc!B4</f>
        <v>11475.027844472897</v>
      </c>
      <c r="C11" s="351">
        <f>avgpeinc!BC4</f>
        <v>7421.8551448401813</v>
      </c>
      <c r="D11" s="95"/>
      <c r="E11" s="214"/>
      <c r="F11" s="96">
        <f>avgpeinc!M4</f>
        <v>47953.582141167361</v>
      </c>
      <c r="G11" s="95">
        <f>avgpeinc!S4</f>
        <v>71696.868594852422</v>
      </c>
      <c r="H11" s="343">
        <f>avgpeinc!Y4</f>
        <v>212994.48145115815</v>
      </c>
      <c r="I11" s="95">
        <f>avgpeinc!AE4</f>
        <v>362885.10927903658</v>
      </c>
      <c r="J11" s="343">
        <f>avgpeinc!AK4</f>
        <v>1052770.3294908791</v>
      </c>
      <c r="K11" s="343">
        <f>avgpeinc!AQ4</f>
        <v>4786124.8513405323</v>
      </c>
      <c r="L11" s="222"/>
    </row>
    <row r="12" spans="1:12" s="98" customFormat="1" ht="15.05" customHeight="1">
      <c r="A12" s="103">
        <v>1916</v>
      </c>
      <c r="B12" s="97">
        <f>avgpeinc!B5</f>
        <v>13085.255791237438</v>
      </c>
      <c r="C12" s="351">
        <f>avgpeinc!BC5</f>
        <v>8148.2946619825907</v>
      </c>
      <c r="D12" s="95"/>
      <c r="E12" s="214"/>
      <c r="F12" s="96">
        <f>avgpeinc!M5</f>
        <v>57517.905954531067</v>
      </c>
      <c r="G12" s="95">
        <f>avgpeinc!S5</f>
        <v>88367.762681911845</v>
      </c>
      <c r="H12" s="343">
        <f>avgpeinc!Y5</f>
        <v>268251.41170745157</v>
      </c>
      <c r="I12" s="95">
        <f>avgpeinc!AE5</f>
        <v>454060.15616550954</v>
      </c>
      <c r="J12" s="343">
        <f>avgpeinc!AK5</f>
        <v>1460285.9258821972</v>
      </c>
      <c r="K12" s="343">
        <f>avgpeinc!AQ5</f>
        <v>6564784.3901277399</v>
      </c>
      <c r="L12" s="222"/>
    </row>
    <row r="13" spans="1:12" s="98" customFormat="1" ht="15.05" customHeight="1">
      <c r="A13" s="103">
        <v>1917</v>
      </c>
      <c r="B13" s="97">
        <f>avgpeinc!B6</f>
        <v>12880.417651626049</v>
      </c>
      <c r="C13" s="351">
        <f>avgpeinc!BC6</f>
        <v>7941.0101081596622</v>
      </c>
      <c r="D13" s="95"/>
      <c r="E13" s="214"/>
      <c r="F13" s="96">
        <f>avgpeinc!M6</f>
        <v>57335.085542823515</v>
      </c>
      <c r="G13" s="95">
        <f>avgpeinc!S6</f>
        <v>88831.780981887379</v>
      </c>
      <c r="H13" s="343">
        <f>avgpeinc!Y6</f>
        <v>257706.29658606794</v>
      </c>
      <c r="I13" s="95">
        <f>avgpeinc!AE6</f>
        <v>421996.38459779904</v>
      </c>
      <c r="J13" s="343">
        <f>avgpeinc!AK6</f>
        <v>1286449.0451173766</v>
      </c>
      <c r="K13" s="343">
        <f>avgpeinc!AQ6</f>
        <v>5275924.8065887457</v>
      </c>
      <c r="L13" s="222"/>
    </row>
    <row r="14" spans="1:12" s="98" customFormat="1" ht="15.05" customHeight="1">
      <c r="A14" s="103">
        <v>1918</v>
      </c>
      <c r="B14" s="97">
        <f>avgpeinc!B7</f>
        <v>13628.170206036786</v>
      </c>
      <c r="C14" s="352">
        <f>avgpeinc!BC7</f>
        <v>8569.3429914347744</v>
      </c>
      <c r="D14" s="95"/>
      <c r="E14" s="215"/>
      <c r="F14" s="96">
        <f>avgpeinc!M7</f>
        <v>59157.615137454894</v>
      </c>
      <c r="G14" s="95">
        <f>avgpeinc!S7</f>
        <v>91840.648050107426</v>
      </c>
      <c r="H14" s="343">
        <f>avgpeinc!Y7</f>
        <v>258669.63592100091</v>
      </c>
      <c r="I14" s="95">
        <f>avgpeinc!AE7</f>
        <v>409312.49641715671</v>
      </c>
      <c r="J14" s="343">
        <f>avgpeinc!AK7</f>
        <v>1163561.9853282277</v>
      </c>
      <c r="K14" s="343">
        <f>avgpeinc!AQ7</f>
        <v>4374051.6478869785</v>
      </c>
      <c r="L14" s="222"/>
    </row>
    <row r="15" spans="1:12" s="98" customFormat="1" ht="15.05" customHeight="1">
      <c r="A15" s="102">
        <v>1919</v>
      </c>
      <c r="B15" s="101">
        <f>avgpeinc!B8</f>
        <v>12913.412432710056</v>
      </c>
      <c r="C15" s="353">
        <f>avgpeinc!BC8</f>
        <v>7860.5406065443804</v>
      </c>
      <c r="D15" s="99"/>
      <c r="E15" s="216"/>
      <c r="F15" s="100">
        <f>avgpeinc!M8</f>
        <v>58389.258868201134</v>
      </c>
      <c r="G15" s="99">
        <f>avgpeinc!S8</f>
        <v>93498.032264795125</v>
      </c>
      <c r="H15" s="342">
        <f>avgpeinc!Y8</f>
        <v>270870.34300629311</v>
      </c>
      <c r="I15" s="99">
        <f>avgpeinc!AE8</f>
        <v>426528.41081779503</v>
      </c>
      <c r="J15" s="342">
        <f>avgpeinc!AK8</f>
        <v>1179928.4062950406</v>
      </c>
      <c r="K15" s="342">
        <f>avgpeinc!AQ8</f>
        <v>4190795.4042383544</v>
      </c>
      <c r="L15" s="356"/>
    </row>
    <row r="16" spans="1:12" s="98" customFormat="1" ht="15.05" customHeight="1">
      <c r="A16" s="103">
        <v>1920</v>
      </c>
      <c r="B16" s="97">
        <f>avgpeinc!B9</f>
        <v>12633.222220827045</v>
      </c>
      <c r="C16" s="352">
        <f>avgpeinc!BC9</f>
        <v>7978.0313225773007</v>
      </c>
      <c r="D16" s="95"/>
      <c r="E16" s="215"/>
      <c r="F16" s="96">
        <f>avgpeinc!M9</f>
        <v>54529.94030507475</v>
      </c>
      <c r="G16" s="95">
        <f>avgpeinc!S9</f>
        <v>84657.546421284685</v>
      </c>
      <c r="H16" s="343">
        <f>avgpeinc!Y9</f>
        <v>232305.78642176377</v>
      </c>
      <c r="I16" s="95">
        <f>avgpeinc!AE9</f>
        <v>355723.35829755123</v>
      </c>
      <c r="J16" s="343">
        <f>avgpeinc!AK9</f>
        <v>899477.34613819874</v>
      </c>
      <c r="K16" s="343">
        <f>avgpeinc!AQ9</f>
        <v>2838306.72370716</v>
      </c>
      <c r="L16" s="222"/>
    </row>
    <row r="17" spans="1:12" s="98" customFormat="1" ht="15.05" customHeight="1">
      <c r="A17" s="103">
        <v>1921</v>
      </c>
      <c r="B17" s="97">
        <f>avgpeinc!B10</f>
        <v>11389.961525043664</v>
      </c>
      <c r="C17" s="352">
        <f>avgpeinc!BC10</f>
        <v>6816.8463835662169</v>
      </c>
      <c r="D17" s="95"/>
      <c r="E17" s="215"/>
      <c r="F17" s="96">
        <f>avgpeinc!M10</f>
        <v>52547.997798340672</v>
      </c>
      <c r="G17" s="95">
        <f>avgpeinc!S10</f>
        <v>78742.357034683708</v>
      </c>
      <c r="H17" s="343">
        <f>avgpeinc!Y10</f>
        <v>205608.66843015447</v>
      </c>
      <c r="I17" s="95">
        <f>avgpeinc!AE10</f>
        <v>312648.72571492207</v>
      </c>
      <c r="J17" s="343">
        <f>avgpeinc!AK10</f>
        <v>778586.91330344079</v>
      </c>
      <c r="K17" s="343">
        <f>avgpeinc!AQ10</f>
        <v>2353697.1605662149</v>
      </c>
      <c r="L17" s="222"/>
    </row>
    <row r="18" spans="1:12" s="98" customFormat="1" ht="15.05" customHeight="1">
      <c r="A18" s="103">
        <v>1922</v>
      </c>
      <c r="B18" s="97">
        <f>avgpeinc!B11</f>
        <v>12362.556831147147</v>
      </c>
      <c r="C18" s="352">
        <f>avgpeinc!BC11</f>
        <v>7534.8115990680635</v>
      </c>
      <c r="D18" s="95"/>
      <c r="E18" s="215"/>
      <c r="F18" s="96">
        <f>avgpeinc!M11</f>
        <v>55812.263919858888</v>
      </c>
      <c r="G18" s="95">
        <f>avgpeinc!S11</f>
        <v>83597.824180938085</v>
      </c>
      <c r="H18" s="343">
        <f>avgpeinc!Y11</f>
        <v>216960.11096224774</v>
      </c>
      <c r="I18" s="95">
        <f>avgpeinc!AE11</f>
        <v>329870.39212624595</v>
      </c>
      <c r="J18" s="343">
        <f>avgpeinc!AK11</f>
        <v>828539.67173581023</v>
      </c>
      <c r="K18" s="343">
        <f>avgpeinc!AQ11</f>
        <v>2688893.947944189</v>
      </c>
      <c r="L18" s="222"/>
    </row>
    <row r="19" spans="1:12" s="98" customFormat="1" ht="15.05" customHeight="1">
      <c r="A19" s="103">
        <v>1923</v>
      </c>
      <c r="B19" s="97">
        <f>avgpeinc!B12</f>
        <v>13912.116612586788</v>
      </c>
      <c r="C19" s="352">
        <f>avgpeinc!BC12</f>
        <v>8835.8111768965537</v>
      </c>
      <c r="D19" s="95"/>
      <c r="E19" s="215"/>
      <c r="F19" s="96">
        <f>avgpeinc!M12</f>
        <v>59598.865533798897</v>
      </c>
      <c r="G19" s="95">
        <f>avgpeinc!S12</f>
        <v>89690.329301791906</v>
      </c>
      <c r="H19" s="343">
        <f>avgpeinc!Y12</f>
        <v>236235.71881394749</v>
      </c>
      <c r="I19" s="95">
        <f>avgpeinc!AE12</f>
        <v>364159.53605879622</v>
      </c>
      <c r="J19" s="343">
        <f>avgpeinc!AK12</f>
        <v>934401.91492260748</v>
      </c>
      <c r="K19" s="343">
        <f>avgpeinc!AQ12</f>
        <v>3131183.3564225053</v>
      </c>
      <c r="L19" s="222"/>
    </row>
    <row r="20" spans="1:12" s="98" customFormat="1" ht="15.05" customHeight="1">
      <c r="A20" s="103">
        <v>1924</v>
      </c>
      <c r="B20" s="97">
        <f>avgpeinc!B13</f>
        <v>13734.005596276438</v>
      </c>
      <c r="C20" s="352">
        <f>avgpeinc!BC13</f>
        <v>8396.7601902780752</v>
      </c>
      <c r="D20" s="95"/>
      <c r="E20" s="215"/>
      <c r="F20" s="96">
        <f>avgpeinc!M13</f>
        <v>61769.214250261706</v>
      </c>
      <c r="G20" s="95">
        <f>avgpeinc!S13</f>
        <v>92299.232331563137</v>
      </c>
      <c r="H20" s="343">
        <f>avgpeinc!Y13</f>
        <v>242551.91899838077</v>
      </c>
      <c r="I20" s="95">
        <f>avgpeinc!AE13</f>
        <v>373188.05188093375</v>
      </c>
      <c r="J20" s="343">
        <f>avgpeinc!AK13</f>
        <v>954938.22556402232</v>
      </c>
      <c r="K20" s="343">
        <f>avgpeinc!AQ13</f>
        <v>3191716.287122211</v>
      </c>
      <c r="L20" s="222"/>
    </row>
    <row r="21" spans="1:12" s="98" customFormat="1" ht="15.05" customHeight="1">
      <c r="A21" s="103">
        <v>1925</v>
      </c>
      <c r="B21" s="97">
        <f>avgpeinc!B14</f>
        <v>13981.649658795408</v>
      </c>
      <c r="C21" s="352">
        <f>avgpeinc!BC14</f>
        <v>8271.3784844458114</v>
      </c>
      <c r="D21" s="95"/>
      <c r="E21" s="215"/>
      <c r="F21" s="96">
        <f>avgpeinc!M14</f>
        <v>65374.090227941764</v>
      </c>
      <c r="G21" s="95">
        <f>avgpeinc!S14</f>
        <v>101112.03849169973</v>
      </c>
      <c r="H21" s="343">
        <f>avgpeinc!Y14</f>
        <v>279962.67300048756</v>
      </c>
      <c r="I21" s="95">
        <f>avgpeinc!AE14</f>
        <v>432918.58572749892</v>
      </c>
      <c r="J21" s="343">
        <f>avgpeinc!AK14</f>
        <v>1143194.3215551954</v>
      </c>
      <c r="K21" s="343">
        <f>avgpeinc!AQ14</f>
        <v>4219927.6282209586</v>
      </c>
      <c r="L21" s="222"/>
    </row>
    <row r="22" spans="1:12" s="98" customFormat="1" ht="15.05" customHeight="1">
      <c r="A22" s="103">
        <v>1926</v>
      </c>
      <c r="B22" s="97">
        <f>avgpeinc!B15</f>
        <v>14635.2285810908</v>
      </c>
      <c r="C22" s="352">
        <f>avgpeinc!BC15</f>
        <v>8591.5296962848333</v>
      </c>
      <c r="D22" s="95"/>
      <c r="E22" s="215"/>
      <c r="F22" s="96">
        <f>avgpeinc!M15</f>
        <v>69028.518544344464</v>
      </c>
      <c r="G22" s="95">
        <f>avgpeinc!S15</f>
        <v>108818.36540913519</v>
      </c>
      <c r="H22" s="343">
        <f>avgpeinc!Y15</f>
        <v>312997.47177887382</v>
      </c>
      <c r="I22" s="95">
        <f>avgpeinc!AE15</f>
        <v>488722.57223795803</v>
      </c>
      <c r="J22" s="343">
        <f>avgpeinc!AK15</f>
        <v>1343185.8647043253</v>
      </c>
      <c r="K22" s="343">
        <f>avgpeinc!AQ15</f>
        <v>5211248.5601841761</v>
      </c>
      <c r="L22" s="222"/>
    </row>
    <row r="23" spans="1:12" s="98" customFormat="1" ht="15.05" customHeight="1">
      <c r="A23" s="103">
        <v>1927</v>
      </c>
      <c r="B23" s="97">
        <f>avgpeinc!B16</f>
        <v>14366.116334894405</v>
      </c>
      <c r="C23" s="352">
        <f>avgpeinc!BC16</f>
        <v>8536.6221450317789</v>
      </c>
      <c r="D23" s="95"/>
      <c r="E23" s="215"/>
      <c r="F23" s="96">
        <f>avgpeinc!M16</f>
        <v>66831.564043658072</v>
      </c>
      <c r="G23" s="95">
        <f>avgpeinc!S16</f>
        <v>104514.54126530494</v>
      </c>
      <c r="H23" s="343">
        <f>avgpeinc!Y16</f>
        <v>294253.88843331661</v>
      </c>
      <c r="I23" s="95">
        <f>avgpeinc!AE16</f>
        <v>455730.35098183132</v>
      </c>
      <c r="J23" s="343">
        <f>avgpeinc!AK16</f>
        <v>1233191.6085743289</v>
      </c>
      <c r="K23" s="343">
        <f>avgpeinc!AQ16</f>
        <v>4740475.7182318661</v>
      </c>
      <c r="L23" s="222"/>
    </row>
    <row r="24" spans="1:12" s="98" customFormat="1" ht="15.05" customHeight="1">
      <c r="A24" s="103">
        <v>1928</v>
      </c>
      <c r="B24" s="97">
        <f>avgpeinc!B17</f>
        <v>14521.462888667993</v>
      </c>
      <c r="C24" s="352">
        <f>avgpeinc!BC17</f>
        <v>8443.6210707867813</v>
      </c>
      <c r="D24" s="95"/>
      <c r="E24" s="215"/>
      <c r="F24" s="96">
        <f>avgpeinc!M17</f>
        <v>69222.039249598907</v>
      </c>
      <c r="G24" s="95">
        <f>avgpeinc!S17</f>
        <v>108486.26855035123</v>
      </c>
      <c r="H24" s="343">
        <f>avgpeinc!Y17</f>
        <v>312170.10445924458</v>
      </c>
      <c r="I24" s="95">
        <f>avgpeinc!AE17</f>
        <v>488812.15083407622</v>
      </c>
      <c r="J24" s="343">
        <f>avgpeinc!AK17</f>
        <v>1380989.0185135212</v>
      </c>
      <c r="K24" s="343">
        <f>avgpeinc!AQ17</f>
        <v>5692695.6770297801</v>
      </c>
      <c r="L24" s="222"/>
    </row>
    <row r="25" spans="1:12" s="98" customFormat="1" ht="15.05" customHeight="1">
      <c r="A25" s="102">
        <v>1929</v>
      </c>
      <c r="B25" s="101">
        <f>avgpeinc!B18</f>
        <v>15245.38417192897</v>
      </c>
      <c r="C25" s="353">
        <f>avgpeinc!BC18</f>
        <v>9086.3940993969354</v>
      </c>
      <c r="D25" s="99"/>
      <c r="E25" s="216"/>
      <c r="F25" s="100">
        <f>avgpeinc!M18</f>
        <v>70676.294824717275</v>
      </c>
      <c r="G25" s="99">
        <f>avgpeinc!S18</f>
        <v>111759.28714668191</v>
      </c>
      <c r="H25" s="342">
        <f>avgpeinc!Y18</f>
        <v>323887.38844171359</v>
      </c>
      <c r="I25" s="99">
        <f>avgpeinc!AE18</f>
        <v>509772.93708050984</v>
      </c>
      <c r="J25" s="342">
        <f>avgpeinc!AK18</f>
        <v>1475661.7585794877</v>
      </c>
      <c r="K25" s="342">
        <f>avgpeinc!AQ18</f>
        <v>6393153.1276234025</v>
      </c>
      <c r="L25" s="356"/>
    </row>
    <row r="26" spans="1:12" s="98" customFormat="1" ht="15.05" customHeight="1">
      <c r="A26" s="103">
        <v>1930</v>
      </c>
      <c r="B26" s="97">
        <f>avgpeinc!B19</f>
        <v>13728.896641891264</v>
      </c>
      <c r="C26" s="352">
        <f>avgpeinc!BC19</f>
        <v>8356.8780902688995</v>
      </c>
      <c r="D26" s="95"/>
      <c r="E26" s="215"/>
      <c r="F26" s="96">
        <f>avgpeinc!M19</f>
        <v>62077.063606492564</v>
      </c>
      <c r="G26" s="95">
        <f>avgpeinc!S19</f>
        <v>93651.214494317595</v>
      </c>
      <c r="H26" s="343">
        <f>avgpeinc!Y19</f>
        <v>250505.64810870209</v>
      </c>
      <c r="I26" s="95">
        <f>avgpeinc!AE19</f>
        <v>380927.7106179421</v>
      </c>
      <c r="J26" s="343">
        <f>avgpeinc!AK19</f>
        <v>1002382.8773497262</v>
      </c>
      <c r="K26" s="343">
        <f>avgpeinc!AQ19</f>
        <v>3761950.509594799</v>
      </c>
      <c r="L26" s="222"/>
    </row>
    <row r="27" spans="1:12" s="98" customFormat="1" ht="15.05" customHeight="1">
      <c r="A27" s="103">
        <v>1931</v>
      </c>
      <c r="B27" s="97">
        <f>avgpeinc!B20</f>
        <v>12273.628613541166</v>
      </c>
      <c r="C27" s="352">
        <f>avgpeinc!BC20</f>
        <v>7518.2483346772869</v>
      </c>
      <c r="D27" s="95"/>
      <c r="E27" s="215"/>
      <c r="F27" s="96">
        <f>avgpeinc!M20</f>
        <v>55072.05112331608</v>
      </c>
      <c r="G27" s="95">
        <f>avgpeinc!S20</f>
        <v>78438.637508723346</v>
      </c>
      <c r="H27" s="343">
        <f>avgpeinc!Y20</f>
        <v>195512.62175918734</v>
      </c>
      <c r="I27" s="95">
        <f>avgpeinc!AE20</f>
        <v>284026.36140428251</v>
      </c>
      <c r="J27" s="343">
        <f>avgpeinc!AK20</f>
        <v>659624.75873702799</v>
      </c>
      <c r="K27" s="343">
        <f>avgpeinc!AQ20</f>
        <v>2041052.5511844656</v>
      </c>
      <c r="L27" s="222"/>
    </row>
    <row r="28" spans="1:12" s="98" customFormat="1" ht="15.05" customHeight="1">
      <c r="A28" s="103">
        <v>1932</v>
      </c>
      <c r="B28" s="97">
        <f>avgpeinc!B21</f>
        <v>10372.096825022849</v>
      </c>
      <c r="C28" s="352">
        <f>avgpeinc!BC21</f>
        <v>6152.209496635438</v>
      </c>
      <c r="D28" s="95"/>
      <c r="E28" s="215"/>
      <c r="F28" s="96">
        <f>avgpeinc!M21</f>
        <v>48351.082780509561</v>
      </c>
      <c r="G28" s="95">
        <f>avgpeinc!S21</f>
        <v>68485.359511078568</v>
      </c>
      <c r="H28" s="343">
        <f>avgpeinc!Y21</f>
        <v>163824.30551979018</v>
      </c>
      <c r="I28" s="95">
        <f>avgpeinc!AE21</f>
        <v>242771.58170394442</v>
      </c>
      <c r="J28" s="343">
        <f>avgpeinc!AK21</f>
        <v>569277.41236294433</v>
      </c>
      <c r="K28" s="343">
        <f>avgpeinc!AQ21</f>
        <v>1415968.2249327058</v>
      </c>
      <c r="L28" s="222"/>
    </row>
    <row r="29" spans="1:12" s="98" customFormat="1" ht="15.05" customHeight="1">
      <c r="A29" s="103">
        <v>1933</v>
      </c>
      <c r="B29" s="97">
        <f>avgpeinc!B22</f>
        <v>10049.162569267051</v>
      </c>
      <c r="C29" s="352">
        <f>avgpeinc!BC22</f>
        <v>5943.7290557705455</v>
      </c>
      <c r="D29" s="95"/>
      <c r="E29" s="215"/>
      <c r="F29" s="96">
        <f>avgpeinc!M22</f>
        <v>46998.064190735597</v>
      </c>
      <c r="G29" s="95">
        <f>avgpeinc!S22</f>
        <v>68782.733846472358</v>
      </c>
      <c r="H29" s="343">
        <f>avgpeinc!Y22</f>
        <v>173706.91295193657</v>
      </c>
      <c r="I29" s="95">
        <f>avgpeinc!AE22</f>
        <v>260514.68118088457</v>
      </c>
      <c r="J29" s="343">
        <f>avgpeinc!AK22</f>
        <v>642326.31119775854</v>
      </c>
      <c r="K29" s="343">
        <f>avgpeinc!AQ22</f>
        <v>1843142.8699907979</v>
      </c>
      <c r="L29" s="222"/>
    </row>
    <row r="30" spans="1:12" s="98" customFormat="1" ht="15.05" customHeight="1">
      <c r="A30" s="103">
        <v>1934</v>
      </c>
      <c r="B30" s="97">
        <f>avgpeinc!B23</f>
        <v>11281.415969668544</v>
      </c>
      <c r="C30" s="352">
        <f>avgpeinc!BC23</f>
        <v>6536.5342615088794</v>
      </c>
      <c r="D30" s="95"/>
      <c r="E30" s="215"/>
      <c r="F30" s="96">
        <f>avgpeinc!M23</f>
        <v>53985.351343105503</v>
      </c>
      <c r="G30" s="95">
        <f>avgpeinc!S23</f>
        <v>82404.180038593913</v>
      </c>
      <c r="H30" s="343">
        <f>avgpeinc!Y23</f>
        <v>195978.9478157243</v>
      </c>
      <c r="I30" s="95">
        <f>avgpeinc!AE23</f>
        <v>297773.32730314834</v>
      </c>
      <c r="J30" s="343">
        <f>avgpeinc!AK23</f>
        <v>717839.74250776065</v>
      </c>
      <c r="K30" s="343">
        <f>avgpeinc!AQ23</f>
        <v>2165305.3675018121</v>
      </c>
      <c r="L30" s="222"/>
    </row>
    <row r="31" spans="1:12" s="98" customFormat="1" ht="15.05" customHeight="1">
      <c r="A31" s="103">
        <v>1935</v>
      </c>
      <c r="B31" s="97">
        <f>avgpeinc!B24</f>
        <v>12378.373514733546</v>
      </c>
      <c r="C31" s="352">
        <f>avgpeinc!BC24</f>
        <v>7268.2288293752645</v>
      </c>
      <c r="D31" s="95"/>
      <c r="E31" s="215"/>
      <c r="F31" s="96">
        <f>avgpeinc!M24</f>
        <v>58369.675682958055</v>
      </c>
      <c r="G31" s="95">
        <f>avgpeinc!S24</f>
        <v>87704.294706145709</v>
      </c>
      <c r="H31" s="343">
        <f>avgpeinc!Y24</f>
        <v>221373.72577590094</v>
      </c>
      <c r="I31" s="95">
        <f>avgpeinc!AE24</f>
        <v>339215.51690925047</v>
      </c>
      <c r="J31" s="343">
        <f>avgpeinc!AK24</f>
        <v>848103.9313320308</v>
      </c>
      <c r="K31" s="343">
        <f>avgpeinc!AQ24</f>
        <v>2715744.6031770026</v>
      </c>
      <c r="L31" s="222"/>
    </row>
    <row r="32" spans="1:12" s="98" customFormat="1" ht="15.05" customHeight="1">
      <c r="A32" s="103">
        <v>1936</v>
      </c>
      <c r="B32" s="97">
        <f>avgpeinc!B25</f>
        <v>13674.808196501805</v>
      </c>
      <c r="C32" s="352">
        <f>avgpeinc!BC25</f>
        <v>7951.466127693584</v>
      </c>
      <c r="D32" s="95"/>
      <c r="E32" s="215"/>
      <c r="F32" s="96">
        <f>avgpeinc!M25</f>
        <v>65184.886815775804</v>
      </c>
      <c r="G32" s="95">
        <f>avgpeinc!S25</f>
        <v>98953.706776930238</v>
      </c>
      <c r="H32" s="343">
        <f>avgpeinc!Y25</f>
        <v>270424.41940199432</v>
      </c>
      <c r="I32" s="95">
        <f>avgpeinc!AE25</f>
        <v>419228.13137795654</v>
      </c>
      <c r="J32" s="343">
        <f>avgpeinc!AK25</f>
        <v>1053126.140125917</v>
      </c>
      <c r="K32" s="343">
        <f>avgpeinc!AQ25</f>
        <v>3348310.5476039099</v>
      </c>
      <c r="L32" s="222"/>
    </row>
    <row r="33" spans="1:12" s="98" customFormat="1" ht="15.05" customHeight="1">
      <c r="A33" s="103">
        <v>1937</v>
      </c>
      <c r="B33" s="97">
        <f>avgpeinc!B26</f>
        <v>14573.101614966869</v>
      </c>
      <c r="C33" s="352">
        <f>avgpeinc!BC26</f>
        <v>8677.3234914021941</v>
      </c>
      <c r="D33" s="95"/>
      <c r="E33" s="215"/>
      <c r="F33" s="96">
        <f>avgpeinc!M26</f>
        <v>67635.104727048907</v>
      </c>
      <c r="G33" s="95">
        <f>avgpeinc!S26</f>
        <v>102507.38222140384</v>
      </c>
      <c r="H33" s="343">
        <f>avgpeinc!Y26</f>
        <v>283867.43864506448</v>
      </c>
      <c r="I33" s="95">
        <f>avgpeinc!AE26</f>
        <v>435771.43766543915</v>
      </c>
      <c r="J33" s="343">
        <f>avgpeinc!AK26</f>
        <v>1098492.2146286801</v>
      </c>
      <c r="K33" s="343">
        <f>avgpeinc!AQ26</f>
        <v>3568682.8519156049</v>
      </c>
      <c r="L33" s="222"/>
    </row>
    <row r="34" spans="1:12" s="98" customFormat="1" ht="15.05" customHeight="1">
      <c r="A34" s="103">
        <v>1938</v>
      </c>
      <c r="B34" s="97">
        <f>avgpeinc!B27</f>
        <v>13534.267060100541</v>
      </c>
      <c r="C34" s="352">
        <f>avgpeinc!BC27</f>
        <v>8090.1956412697227</v>
      </c>
      <c r="D34" s="95"/>
      <c r="E34" s="215"/>
      <c r="F34" s="96">
        <f>avgpeinc!M27</f>
        <v>62530.909829577897</v>
      </c>
      <c r="G34" s="95">
        <f>avgpeinc!S27</f>
        <v>91393.05099670749</v>
      </c>
      <c r="H34" s="343">
        <f>avgpeinc!Y27</f>
        <v>236670.9851273158</v>
      </c>
      <c r="I34" s="95">
        <f>avgpeinc!AE27</f>
        <v>354888.97745285748</v>
      </c>
      <c r="J34" s="343">
        <f>avgpeinc!AK27</f>
        <v>874476.55401827139</v>
      </c>
      <c r="K34" s="343">
        <f>avgpeinc!AQ27</f>
        <v>3044442.1835664832</v>
      </c>
      <c r="L34" s="222"/>
    </row>
    <row r="35" spans="1:12" s="98" customFormat="1" ht="15.05" customHeight="1">
      <c r="A35" s="102">
        <v>1939</v>
      </c>
      <c r="B35" s="101">
        <f>avgpeinc!B28</f>
        <v>14485.09735546873</v>
      </c>
      <c r="C35" s="353">
        <f>avgpeinc!BC28</f>
        <v>8422.3270009322041</v>
      </c>
      <c r="D35" s="99"/>
      <c r="E35" s="216"/>
      <c r="F35" s="100">
        <f>avgpeinc!M28</f>
        <v>69050.03054629745</v>
      </c>
      <c r="G35" s="99">
        <f>avgpeinc!S28</f>
        <v>102420.64839103661</v>
      </c>
      <c r="H35" s="342">
        <f>avgpeinc!Y28</f>
        <v>272366.89493392798</v>
      </c>
      <c r="I35" s="99">
        <f>avgpeinc!AE28</f>
        <v>411167.10709406628</v>
      </c>
      <c r="J35" s="342">
        <f>avgpeinc!AK28</f>
        <v>1013652.3837086257</v>
      </c>
      <c r="K35" s="342">
        <f>avgpeinc!AQ28</f>
        <v>3283991.860596918</v>
      </c>
      <c r="L35" s="356"/>
    </row>
    <row r="36" spans="1:12" s="98" customFormat="1" ht="15.05" customHeight="1">
      <c r="A36" s="103">
        <v>1940</v>
      </c>
      <c r="B36" s="97">
        <f>avgpeinc!B29</f>
        <v>15719.449832268519</v>
      </c>
      <c r="C36" s="352">
        <f>avgpeinc!BC29</f>
        <v>9114.3542316391686</v>
      </c>
      <c r="D36" s="95"/>
      <c r="E36" s="215"/>
      <c r="F36" s="96">
        <f>avgpeinc!M29</f>
        <v>75165.310237932688</v>
      </c>
      <c r="G36" s="95">
        <f>avgpeinc!S29</f>
        <v>113488.89805283184</v>
      </c>
      <c r="H36" s="343">
        <f>avgpeinc!Y29</f>
        <v>316541.82694693108</v>
      </c>
      <c r="I36" s="95">
        <f>avgpeinc!AE29</f>
        <v>486640.28819238587</v>
      </c>
      <c r="J36" s="343">
        <f>avgpeinc!AK29</f>
        <v>1255373.1677072137</v>
      </c>
      <c r="K36" s="343">
        <f>avgpeinc!AQ29</f>
        <v>4428383.8582078712</v>
      </c>
      <c r="L36" s="222"/>
    </row>
    <row r="37" spans="1:12" s="98" customFormat="1" ht="15.05" customHeight="1">
      <c r="A37" s="103">
        <v>1941</v>
      </c>
      <c r="B37" s="97">
        <f>avgpeinc!B30</f>
        <v>18643.869735223252</v>
      </c>
      <c r="C37" s="352">
        <f>avgpeinc!BC30</f>
        <v>11116.792938969034</v>
      </c>
      <c r="D37" s="95"/>
      <c r="E37" s="215"/>
      <c r="F37" s="96">
        <f>avgpeinc!M30</f>
        <v>86387.560901511242</v>
      </c>
      <c r="G37" s="95">
        <f>avgpeinc!S30</f>
        <v>134034.26492155174</v>
      </c>
      <c r="H37" s="343">
        <f>avgpeinc!Y30</f>
        <v>396561.82342635444</v>
      </c>
      <c r="I37" s="95">
        <f>avgpeinc!AE30</f>
        <v>615351.70937014592</v>
      </c>
      <c r="J37" s="343">
        <f>avgpeinc!AK30</f>
        <v>1635600.4082293899</v>
      </c>
      <c r="K37" s="343">
        <f>avgpeinc!AQ30</f>
        <v>6044297.2104563909</v>
      </c>
      <c r="L37" s="222"/>
    </row>
    <row r="38" spans="1:12" s="98" customFormat="1" ht="15.05" customHeight="1">
      <c r="A38" s="103">
        <v>1942</v>
      </c>
      <c r="B38" s="97">
        <f>avgpeinc!B31</f>
        <v>22048.87737299129</v>
      </c>
      <c r="C38" s="352">
        <f>avgpeinc!BC31</f>
        <v>14254.070831149817</v>
      </c>
      <c r="D38" s="95"/>
      <c r="E38" s="215"/>
      <c r="F38" s="96">
        <f>avgpeinc!M31</f>
        <v>92202.136249564544</v>
      </c>
      <c r="G38" s="95">
        <f>avgpeinc!S31</f>
        <v>146140.06382766014</v>
      </c>
      <c r="H38" s="343">
        <f>avgpeinc!Y31</f>
        <v>451138.38206056616</v>
      </c>
      <c r="I38" s="95">
        <f>avgpeinc!AE31</f>
        <v>709590.14104526595</v>
      </c>
      <c r="J38" s="343">
        <f>avgpeinc!AK31</f>
        <v>1898538.875674461</v>
      </c>
      <c r="K38" s="343">
        <f>avgpeinc!AQ31</f>
        <v>6756823.4910307582</v>
      </c>
      <c r="L38" s="222"/>
    </row>
    <row r="39" spans="1:12" s="98" customFormat="1" ht="15.05" customHeight="1">
      <c r="A39" s="103">
        <v>1943</v>
      </c>
      <c r="B39" s="97">
        <f>avgpeinc!B32</f>
        <v>25430.520714481474</v>
      </c>
      <c r="C39" s="352">
        <f>avgpeinc!BC32</f>
        <v>17321.405300877548</v>
      </c>
      <c r="D39" s="95"/>
      <c r="E39" s="215"/>
      <c r="F39" s="96">
        <f>avgpeinc!M32</f>
        <v>98412.559436916883</v>
      </c>
      <c r="G39" s="95">
        <f>avgpeinc!S32</f>
        <v>157124.82469002836</v>
      </c>
      <c r="H39" s="343">
        <f>avgpeinc!Y32</f>
        <v>480429.24157891097</v>
      </c>
      <c r="I39" s="95">
        <f>avgpeinc!AE32</f>
        <v>744241.11965618678</v>
      </c>
      <c r="J39" s="343">
        <f>avgpeinc!AK32</f>
        <v>1934829.2383761522</v>
      </c>
      <c r="K39" s="343">
        <f>avgpeinc!AQ32</f>
        <v>6295244.5025732284</v>
      </c>
      <c r="L39" s="222"/>
    </row>
    <row r="40" spans="1:12" s="98" customFormat="1" ht="15.05" customHeight="1">
      <c r="A40" s="103">
        <v>1944</v>
      </c>
      <c r="B40" s="97">
        <f>avgpeinc!B33</f>
        <v>26246.599307162909</v>
      </c>
      <c r="C40" s="352">
        <f>avgpeinc!BC33</f>
        <v>18598.469860593017</v>
      </c>
      <c r="D40" s="95"/>
      <c r="E40" s="215"/>
      <c r="F40" s="96">
        <f>avgpeinc!M33</f>
        <v>95079.76432629193</v>
      </c>
      <c r="G40" s="95">
        <f>avgpeinc!S33</f>
        <v>145395.48295752014</v>
      </c>
      <c r="H40" s="343">
        <f>avgpeinc!Y33</f>
        <v>416848.9655892775</v>
      </c>
      <c r="I40" s="95">
        <f>avgpeinc!AE33</f>
        <v>635375.14684318064</v>
      </c>
      <c r="J40" s="343">
        <f>avgpeinc!AK33</f>
        <v>1627250.2832961979</v>
      </c>
      <c r="K40" s="343">
        <f>avgpeinc!AQ33</f>
        <v>5872034.7979627857</v>
      </c>
      <c r="L40" s="222"/>
    </row>
    <row r="41" spans="1:12" s="98" customFormat="1" ht="15.05" customHeight="1">
      <c r="A41" s="103">
        <v>1945</v>
      </c>
      <c r="B41" s="97">
        <f>avgpeinc!B34</f>
        <v>25212.41442481392</v>
      </c>
      <c r="C41" s="352">
        <f>avgpeinc!BC34</f>
        <v>18033.420104174031</v>
      </c>
      <c r="D41" s="95"/>
      <c r="E41" s="215"/>
      <c r="F41" s="96">
        <f>avgpeinc!M34</f>
        <v>89823.36331057288</v>
      </c>
      <c r="G41" s="95">
        <f>avgpeinc!S34</f>
        <v>136968.72994548827</v>
      </c>
      <c r="H41" s="343">
        <f>avgpeinc!Y34</f>
        <v>374917.94695839827</v>
      </c>
      <c r="I41" s="95">
        <f>avgpeinc!AE34</f>
        <v>556125.99592933431</v>
      </c>
      <c r="J41" s="343">
        <f>avgpeinc!AK34</f>
        <v>1349580.9809204459</v>
      </c>
      <c r="K41" s="343">
        <f>avgpeinc!AQ34</f>
        <v>4423625.6513969563</v>
      </c>
      <c r="L41" s="222"/>
    </row>
    <row r="42" spans="1:12" s="98" customFormat="1" ht="15.05" customHeight="1">
      <c r="A42" s="103">
        <v>1946</v>
      </c>
      <c r="B42" s="97">
        <f>avgpeinc!B35</f>
        <v>22024.225219570009</v>
      </c>
      <c r="C42" s="352">
        <f>avgpeinc!BC35</f>
        <v>15386.127120012703</v>
      </c>
      <c r="D42" s="95"/>
      <c r="E42" s="215"/>
      <c r="F42" s="96">
        <f>avgpeinc!M35</f>
        <v>81767.108115585812</v>
      </c>
      <c r="G42" s="95">
        <f>avgpeinc!S35</f>
        <v>125296.66716465137</v>
      </c>
      <c r="H42" s="343">
        <f>avgpeinc!Y35</f>
        <v>324264.32590978232</v>
      </c>
      <c r="I42" s="95">
        <f>avgpeinc!AE35</f>
        <v>470322.48344760103</v>
      </c>
      <c r="J42" s="343">
        <f>avgpeinc!AK35</f>
        <v>1105910.7448617464</v>
      </c>
      <c r="K42" s="343">
        <f>avgpeinc!AQ35</f>
        <v>3822938.2478802116</v>
      </c>
      <c r="L42" s="222"/>
    </row>
    <row r="43" spans="1:12" s="98" customFormat="1" ht="15.05" customHeight="1">
      <c r="A43" s="103">
        <v>1947</v>
      </c>
      <c r="B43" s="97">
        <f>avgpeinc!B36</f>
        <v>21330.957791411609</v>
      </c>
      <c r="C43" s="352">
        <f>avgpeinc!BC36</f>
        <v>14895.858059632254</v>
      </c>
      <c r="D43" s="95"/>
      <c r="E43" s="215"/>
      <c r="F43" s="96">
        <f>avgpeinc!M36</f>
        <v>79246.855377425803</v>
      </c>
      <c r="G43" s="95">
        <f>avgpeinc!S36</f>
        <v>123214.46863361049</v>
      </c>
      <c r="H43" s="343">
        <f>avgpeinc!Y36</f>
        <v>331418.25919424731</v>
      </c>
      <c r="I43" s="95">
        <f>avgpeinc!AE36</f>
        <v>491060.04070674413</v>
      </c>
      <c r="J43" s="343">
        <f>avgpeinc!AK36</f>
        <v>1234959.9352513948</v>
      </c>
      <c r="K43" s="343">
        <f>avgpeinc!AQ36</f>
        <v>4646850.5134553583</v>
      </c>
      <c r="L43" s="222"/>
    </row>
    <row r="44" spans="1:12" s="98" customFormat="1" ht="15.05" customHeight="1">
      <c r="A44" s="103">
        <v>1948</v>
      </c>
      <c r="B44" s="97">
        <f>avgpeinc!B37</f>
        <v>22332.091558615328</v>
      </c>
      <c r="C44" s="352">
        <f>avgpeinc!BC37</f>
        <v>15125.027625246521</v>
      </c>
      <c r="D44" s="95"/>
      <c r="E44" s="215"/>
      <c r="F44" s="96">
        <f>avgpeinc!M37</f>
        <v>87195.666958934584</v>
      </c>
      <c r="G44" s="95">
        <f>avgpeinc!S37</f>
        <v>135734.53556060241</v>
      </c>
      <c r="H44" s="343">
        <f>avgpeinc!Y37</f>
        <v>375522.8207478823</v>
      </c>
      <c r="I44" s="95">
        <f>avgpeinc!AE37</f>
        <v>567470.9132209291</v>
      </c>
      <c r="J44" s="343">
        <f>avgpeinc!AK37</f>
        <v>1455840.1074671475</v>
      </c>
      <c r="K44" s="343">
        <f>avgpeinc!AQ37</f>
        <v>5378832.9340390414</v>
      </c>
      <c r="L44" s="222"/>
    </row>
    <row r="45" spans="1:12" s="98" customFormat="1" ht="15.05" customHeight="1">
      <c r="A45" s="102">
        <v>1949</v>
      </c>
      <c r="B45" s="101">
        <f>avgpeinc!B38</f>
        <v>21629.275110313709</v>
      </c>
      <c r="C45" s="353">
        <f>avgpeinc!BC38</f>
        <v>14787.977635001425</v>
      </c>
      <c r="D45" s="99"/>
      <c r="E45" s="216"/>
      <c r="F45" s="100">
        <f>avgpeinc!M38</f>
        <v>83200.952388124249</v>
      </c>
      <c r="G45" s="99">
        <f>avgpeinc!S38</f>
        <v>127375.63220382176</v>
      </c>
      <c r="H45" s="342">
        <f>avgpeinc!Y38</f>
        <v>350082.92261838441</v>
      </c>
      <c r="I45" s="99">
        <f>avgpeinc!AE38</f>
        <v>530328.72507230972</v>
      </c>
      <c r="J45" s="342">
        <f>avgpeinc!AK38</f>
        <v>1370859.7096034063</v>
      </c>
      <c r="K45" s="342">
        <f>avgpeinc!AQ38</f>
        <v>5149043.3954140395</v>
      </c>
      <c r="L45" s="356"/>
    </row>
    <row r="46" spans="1:12" s="98" customFormat="1" ht="15.05" customHeight="1">
      <c r="A46" s="103">
        <v>1950</v>
      </c>
      <c r="B46" s="97">
        <f>avgpeinc!B39</f>
        <v>23545.598847018719</v>
      </c>
      <c r="C46" s="352">
        <f>avgpeinc!BC39</f>
        <v>15887.271806171817</v>
      </c>
      <c r="D46" s="95"/>
      <c r="E46" s="215"/>
      <c r="F46" s="96">
        <f>avgpeinc!M39</f>
        <v>92470.542214640824</v>
      </c>
      <c r="G46" s="95">
        <f>avgpeinc!S39</f>
        <v>143539.03374647562</v>
      </c>
      <c r="H46" s="343">
        <f>avgpeinc!Y39</f>
        <v>407034.38896162843</v>
      </c>
      <c r="I46" s="95">
        <f>avgpeinc!AE39</f>
        <v>615712.96649783209</v>
      </c>
      <c r="J46" s="343">
        <f>avgpeinc!AK39</f>
        <v>1610313.3449342218</v>
      </c>
      <c r="K46" s="343">
        <f>avgpeinc!AQ39</f>
        <v>5097331.4243476642</v>
      </c>
      <c r="L46" s="222"/>
    </row>
    <row r="47" spans="1:12" s="98" customFormat="1" ht="15.05" customHeight="1">
      <c r="A47" s="103">
        <v>1951</v>
      </c>
      <c r="B47" s="97">
        <f>avgpeinc!B40</f>
        <v>25201.029053370617</v>
      </c>
      <c r="C47" s="352">
        <f>avgpeinc!BC40</f>
        <v>17317.100791563236</v>
      </c>
      <c r="D47" s="95"/>
      <c r="E47" s="215"/>
      <c r="F47" s="96">
        <f>avgpeinc!M40</f>
        <v>96156.383409637026</v>
      </c>
      <c r="G47" s="95">
        <f>avgpeinc!S40</f>
        <v>148895.35908997527</v>
      </c>
      <c r="H47" s="343">
        <f>avgpeinc!Y40</f>
        <v>418256.28689091047</v>
      </c>
      <c r="I47" s="95">
        <f>avgpeinc!AE40</f>
        <v>629169.56875299162</v>
      </c>
      <c r="J47" s="343">
        <f>avgpeinc!AK40</f>
        <v>1610610.6312530334</v>
      </c>
      <c r="K47" s="343">
        <f>avgpeinc!AQ40</f>
        <v>6058243.6064193798</v>
      </c>
      <c r="L47" s="222"/>
    </row>
    <row r="48" spans="1:12" s="98" customFormat="1" ht="15.05" customHeight="1">
      <c r="A48" s="103">
        <v>1952</v>
      </c>
      <c r="B48" s="97">
        <f>avgpeinc!B41</f>
        <v>25850.140611023406</v>
      </c>
      <c r="C48" s="352">
        <f>avgpeinc!BC41</f>
        <v>18130.864011374171</v>
      </c>
      <c r="D48" s="95"/>
      <c r="E48" s="215"/>
      <c r="F48" s="96">
        <f>avgpeinc!M41</f>
        <v>95323.630007866464</v>
      </c>
      <c r="G48" s="95">
        <f>avgpeinc!S41</f>
        <v>145839.22265453174</v>
      </c>
      <c r="H48" s="343">
        <f>avgpeinc!Y41</f>
        <v>401820.54337160784</v>
      </c>
      <c r="I48" s="95">
        <f>avgpeinc!AE41</f>
        <v>602671.40364146326</v>
      </c>
      <c r="J48" s="343">
        <f>avgpeinc!AK41</f>
        <v>1540071.9197900372</v>
      </c>
      <c r="K48" s="343">
        <f>avgpeinc!AQ41</f>
        <v>5696343.7517914819</v>
      </c>
      <c r="L48" s="222"/>
    </row>
    <row r="49" spans="1:12" s="98" customFormat="1" ht="15.05" customHeight="1">
      <c r="A49" s="103">
        <v>1953</v>
      </c>
      <c r="B49" s="97">
        <f>avgpeinc!B42</f>
        <v>26646.958820865621</v>
      </c>
      <c r="C49" s="352">
        <f>avgpeinc!BC42</f>
        <v>18970.533364428095</v>
      </c>
      <c r="D49" s="95"/>
      <c r="E49" s="215"/>
      <c r="F49" s="96">
        <f>avgpeinc!M42</f>
        <v>95734.787928803285</v>
      </c>
      <c r="G49" s="95">
        <f>avgpeinc!S42</f>
        <v>144573.74644135986</v>
      </c>
      <c r="H49" s="343">
        <f>avgpeinc!Y42</f>
        <v>391437.77593941195</v>
      </c>
      <c r="I49" s="95">
        <f>avgpeinc!AE42</f>
        <v>586577.65488657565</v>
      </c>
      <c r="J49" s="343">
        <f>avgpeinc!AK42</f>
        <v>1494218.2790682004</v>
      </c>
      <c r="K49" s="343">
        <f>avgpeinc!AQ42</f>
        <v>5683674.9602633482</v>
      </c>
      <c r="L49" s="222"/>
    </row>
    <row r="50" spans="1:12" s="98" customFormat="1" ht="15.05" customHeight="1">
      <c r="A50" s="103">
        <v>1954</v>
      </c>
      <c r="B50" s="97">
        <f>avgpeinc!B43</f>
        <v>26096.966533885796</v>
      </c>
      <c r="C50" s="352">
        <f>avgpeinc!BC43</f>
        <v>18483.267465481338</v>
      </c>
      <c r="D50" s="95"/>
      <c r="E50" s="215"/>
      <c r="F50" s="96">
        <f>avgpeinc!M43</f>
        <v>94620.258149525922</v>
      </c>
      <c r="G50" s="95">
        <f>avgpeinc!S43</f>
        <v>142231.07959074239</v>
      </c>
      <c r="H50" s="343">
        <f>avgpeinc!Y43</f>
        <v>382099.95505345281</v>
      </c>
      <c r="I50" s="95">
        <f>avgpeinc!AE43</f>
        <v>566726.9477931963</v>
      </c>
      <c r="J50" s="343">
        <f>avgpeinc!AK43</f>
        <v>1439980.1376765782</v>
      </c>
      <c r="K50" s="343">
        <f>avgpeinc!AQ43</f>
        <v>5324967.6909418693</v>
      </c>
      <c r="L50" s="222"/>
    </row>
    <row r="51" spans="1:12" s="98" customFormat="1" ht="15.05" customHeight="1">
      <c r="A51" s="103">
        <v>1955</v>
      </c>
      <c r="B51" s="97">
        <f>avgpeinc!B44</f>
        <v>27956.947632501237</v>
      </c>
      <c r="C51" s="352">
        <f>avgpeinc!BC44</f>
        <v>19549.418300895475</v>
      </c>
      <c r="D51" s="95"/>
      <c r="E51" s="215"/>
      <c r="F51" s="96">
        <f>avgpeinc!M44</f>
        <v>103624.71161695303</v>
      </c>
      <c r="G51" s="95">
        <f>avgpeinc!S44</f>
        <v>157150.61557895219</v>
      </c>
      <c r="H51" s="343">
        <f>avgpeinc!Y44</f>
        <v>432759.65842508175</v>
      </c>
      <c r="I51" s="95">
        <f>avgpeinc!AE44</f>
        <v>646675.518553801</v>
      </c>
      <c r="J51" s="343">
        <f>avgpeinc!AK44</f>
        <v>1708156.0391201621</v>
      </c>
      <c r="K51" s="343">
        <f>avgpeinc!AQ44</f>
        <v>6659484.8022444146</v>
      </c>
      <c r="L51" s="222"/>
    </row>
    <row r="52" spans="1:12" s="98" customFormat="1" ht="15.05" customHeight="1">
      <c r="A52" s="103">
        <v>1956</v>
      </c>
      <c r="B52" s="97">
        <f>avgpeinc!B45</f>
        <v>28491.31876780088</v>
      </c>
      <c r="C52" s="352">
        <f>avgpeinc!BC45</f>
        <v>20207.145379134527</v>
      </c>
      <c r="D52" s="95"/>
      <c r="E52" s="215"/>
      <c r="F52" s="96">
        <f>avgpeinc!M45</f>
        <v>103048.87926579804</v>
      </c>
      <c r="G52" s="95">
        <f>avgpeinc!S45</f>
        <v>155313.99934883715</v>
      </c>
      <c r="H52" s="343">
        <f>avgpeinc!Y45</f>
        <v>416993.68284066732</v>
      </c>
      <c r="I52" s="95">
        <f>avgpeinc!AE45</f>
        <v>629518.33938171586</v>
      </c>
      <c r="J52" s="343">
        <f>avgpeinc!AK45</f>
        <v>1628418.3616033611</v>
      </c>
      <c r="K52" s="343">
        <f>avgpeinc!AQ45</f>
        <v>6188340.8023264091</v>
      </c>
      <c r="L52" s="222"/>
    </row>
    <row r="53" spans="1:12" s="98" customFormat="1" ht="15.05" customHeight="1">
      <c r="A53" s="103">
        <v>1957</v>
      </c>
      <c r="B53" s="97">
        <f>avgpeinc!B46</f>
        <v>28545.329557088018</v>
      </c>
      <c r="C53" s="352">
        <f>avgpeinc!BC46</f>
        <v>20269.497791301139</v>
      </c>
      <c r="D53" s="95"/>
      <c r="E53" s="215"/>
      <c r="F53" s="96">
        <f>avgpeinc!M46</f>
        <v>103027.81544916998</v>
      </c>
      <c r="G53" s="95">
        <f>avgpeinc!S46</f>
        <v>155211.00243605004</v>
      </c>
      <c r="H53" s="343">
        <f>avgpeinc!Y46</f>
        <v>409058.04507348174</v>
      </c>
      <c r="I53" s="95">
        <f>avgpeinc!AE46</f>
        <v>613764.19944855338</v>
      </c>
      <c r="J53" s="343">
        <f>avgpeinc!AK46</f>
        <v>1563670.0165072901</v>
      </c>
      <c r="K53" s="343">
        <f>avgpeinc!AQ46</f>
        <v>5779367.008623274</v>
      </c>
      <c r="L53" s="222"/>
    </row>
    <row r="54" spans="1:12" s="98" customFormat="1" ht="15.05" customHeight="1">
      <c r="A54" s="103">
        <v>1958</v>
      </c>
      <c r="B54" s="97">
        <f>avgpeinc!B47</f>
        <v>27750.143233953382</v>
      </c>
      <c r="C54" s="352">
        <f>avgpeinc!BC47</f>
        <v>19757.913257621349</v>
      </c>
      <c r="D54" s="95"/>
      <c r="E54" s="215"/>
      <c r="F54" s="96">
        <f>avgpeinc!M47</f>
        <v>99680.213020941679</v>
      </c>
      <c r="G54" s="95">
        <f>avgpeinc!S47</f>
        <v>147599.59589694443</v>
      </c>
      <c r="H54" s="343">
        <f>avgpeinc!Y47</f>
        <v>373236.99077045755</v>
      </c>
      <c r="I54" s="95">
        <f>avgpeinc!AE47</f>
        <v>551864.04553381971</v>
      </c>
      <c r="J54" s="343">
        <f>avgpeinc!AK47</f>
        <v>1371641.5646429884</v>
      </c>
      <c r="K54" s="343">
        <f>avgpeinc!AQ47</f>
        <v>5018114.4168883981</v>
      </c>
      <c r="L54" s="222"/>
    </row>
    <row r="55" spans="1:12" s="98" customFormat="1" ht="15.05" customHeight="1">
      <c r="A55" s="102">
        <v>1959</v>
      </c>
      <c r="B55" s="101">
        <f>avgpeinc!B48</f>
        <v>29456.680973495477</v>
      </c>
      <c r="C55" s="353">
        <f>avgpeinc!BC48</f>
        <v>20780.726766501259</v>
      </c>
      <c r="D55" s="99"/>
      <c r="E55" s="216"/>
      <c r="F55" s="100">
        <f>avgpeinc!M48</f>
        <v>107540.26883644339</v>
      </c>
      <c r="G55" s="99">
        <f>avgpeinc!S48</f>
        <v>160812.28716313746</v>
      </c>
      <c r="H55" s="342">
        <f>avgpeinc!Y48</f>
        <v>418145.86923217127</v>
      </c>
      <c r="I55" s="99">
        <f>avgpeinc!AE48</f>
        <v>627246.88641460543</v>
      </c>
      <c r="J55" s="342">
        <f>avgpeinc!AK48</f>
        <v>1575023.686988588</v>
      </c>
      <c r="K55" s="342">
        <f>avgpeinc!AQ48</f>
        <v>5841046.244720621</v>
      </c>
      <c r="L55" s="356"/>
    </row>
    <row r="56" spans="1:12">
      <c r="A56" s="78">
        <v>1960</v>
      </c>
      <c r="B56" s="97">
        <f>avgpeinc!B49</f>
        <v>30002.258273655392</v>
      </c>
      <c r="C56" s="352">
        <f>avgpeinc!BC49</f>
        <v>21385.234517770721</v>
      </c>
      <c r="D56" s="95"/>
      <c r="E56" s="215"/>
      <c r="F56" s="96">
        <f>avgpeinc!M49</f>
        <v>107555.4720766174</v>
      </c>
      <c r="G56" s="95">
        <f>avgpeinc!S49</f>
        <v>158556.38823807871</v>
      </c>
      <c r="H56" s="343">
        <f>avgpeinc!Y49</f>
        <v>405801.25398608763</v>
      </c>
      <c r="I56" s="95">
        <f>avgpeinc!AE49</f>
        <v>603930.73414815497</v>
      </c>
      <c r="J56" s="343">
        <f>avgpeinc!AK49</f>
        <v>1561116.0936287295</v>
      </c>
      <c r="K56" s="343">
        <f>avgpeinc!AQ49</f>
        <v>6196763.2287104437</v>
      </c>
      <c r="L56" s="222"/>
    </row>
    <row r="57" spans="1:12">
      <c r="A57" s="78">
        <v>1961</v>
      </c>
      <c r="B57" s="97">
        <f>avgpeinc!B50</f>
        <v>30392.518126640567</v>
      </c>
      <c r="C57" s="352">
        <f>avgpeinc!BC50</f>
        <v>21604.208746876931</v>
      </c>
      <c r="D57" s="95"/>
      <c r="E57" s="215"/>
      <c r="F57" s="96">
        <f>avgpeinc!M50</f>
        <v>109487.30254451327</v>
      </c>
      <c r="G57" s="95">
        <f>avgpeinc!S50</f>
        <v>161295.9117877137</v>
      </c>
      <c r="H57" s="343">
        <f>avgpeinc!Y50</f>
        <v>406263.77723156044</v>
      </c>
      <c r="I57" s="95">
        <f>avgpeinc!AE50</f>
        <v>601184.627505154</v>
      </c>
      <c r="J57" s="343">
        <f>avgpeinc!AK50</f>
        <v>1571074.7052835966</v>
      </c>
      <c r="K57" s="343">
        <f>avgpeinc!AQ50</f>
        <v>6324753.6824627565</v>
      </c>
      <c r="L57" s="222"/>
    </row>
    <row r="58" spans="1:12">
      <c r="A58" s="78">
        <v>1962</v>
      </c>
      <c r="B58" s="94">
        <f>avgpeinc!B51</f>
        <v>31912.795674674864</v>
      </c>
      <c r="C58" s="354">
        <f>avgpeinc!BC51</f>
        <v>22613.957092076573</v>
      </c>
      <c r="D58" s="92">
        <f>avgpeinc!AW51</f>
        <v>12733.591260822061</v>
      </c>
      <c r="E58" s="217">
        <f>avgpeinc!BI51</f>
        <v>34964.414381144714</v>
      </c>
      <c r="F58" s="93">
        <f>avgpeinc!M51</f>
        <v>115602.3429180595</v>
      </c>
      <c r="G58" s="92">
        <f>avgpeinc!S51</f>
        <v>169977.24613705676</v>
      </c>
      <c r="H58" s="344">
        <f>avgpeinc!Y51</f>
        <v>426793.48013572989</v>
      </c>
      <c r="I58" s="92">
        <f>avgpeinc!AE51</f>
        <v>633578.10608021286</v>
      </c>
      <c r="J58" s="344">
        <f>avgpeinc!AK51</f>
        <v>1631503.0785205539</v>
      </c>
      <c r="K58" s="344">
        <f>avgpeinc!AQ51</f>
        <v>6450641.7265715189</v>
      </c>
      <c r="L58" s="357">
        <f t="array" ref="L58:L112">TRANSPOSE('TB4'!B135:BD135)</f>
        <v>23998224.065351769</v>
      </c>
    </row>
    <row r="59" spans="1:12">
      <c r="A59" s="78">
        <v>1963</v>
      </c>
      <c r="B59" s="84">
        <f>avgpeinc!B52</f>
        <v>32996.442936999163</v>
      </c>
      <c r="C59" s="352">
        <f>avgpeinc!BC52</f>
        <v>23204.741531432384</v>
      </c>
      <c r="D59" s="73">
        <f>avgpeinc!AW52</f>
        <v>12907.164266314478</v>
      </c>
      <c r="E59" s="215">
        <f>avgpeinc!BI52</f>
        <v>36270.301766900287</v>
      </c>
      <c r="F59" s="74">
        <f>avgpeinc!M52</f>
        <v>121121.75558710015</v>
      </c>
      <c r="G59" s="73">
        <f>avgpeinc!S52</f>
        <v>178282.90231258271</v>
      </c>
      <c r="H59" s="345">
        <f>avgpeinc!Y52</f>
        <v>447291.39211367915</v>
      </c>
      <c r="I59" s="73">
        <f>avgpeinc!AE52</f>
        <v>665888.85670406499</v>
      </c>
      <c r="J59" s="345">
        <f>avgpeinc!AK52</f>
        <v>1728336.3263577977</v>
      </c>
      <c r="K59" s="345">
        <f>avgpeinc!AQ52</f>
        <v>6924360.9617684092</v>
      </c>
      <c r="L59" s="358">
        <v>26302826.249638081</v>
      </c>
    </row>
    <row r="60" spans="1:12">
      <c r="A60" s="78">
        <v>1964</v>
      </c>
      <c r="B60" s="84">
        <f>avgpeinc!B53</f>
        <v>34343.331770770696</v>
      </c>
      <c r="C60" s="352">
        <f>avgpeinc!BC53</f>
        <v>23967.604774406431</v>
      </c>
      <c r="D60" s="73">
        <f>avgpeinc!AW53</f>
        <v>13080.737271806895</v>
      </c>
      <c r="E60" s="215">
        <f>avgpeinc!BI53</f>
        <v>37576.189152655854</v>
      </c>
      <c r="F60" s="74">
        <f>avgpeinc!M53</f>
        <v>127724.87473804913</v>
      </c>
      <c r="G60" s="73">
        <f>avgpeinc!S53</f>
        <v>188197.52028836819</v>
      </c>
      <c r="H60" s="345">
        <f>avgpeinc!Y53</f>
        <v>471800.10786803695</v>
      </c>
      <c r="I60" s="73">
        <f>avgpeinc!AE53</f>
        <v>704307.27386243804</v>
      </c>
      <c r="J60" s="345">
        <f>avgpeinc!AK53</f>
        <v>1842010.0135711925</v>
      </c>
      <c r="K60" s="345">
        <f>avgpeinc!AQ53</f>
        <v>7472081.6152449735</v>
      </c>
      <c r="L60" s="358">
        <v>28607428.433924388</v>
      </c>
    </row>
    <row r="61" spans="1:12">
      <c r="A61" s="78">
        <v>1965</v>
      </c>
      <c r="B61" s="84">
        <f>avgpeinc!B54</f>
        <v>36124.073379406771</v>
      </c>
      <c r="C61" s="352">
        <f>avgpeinc!BC54</f>
        <v>25337.459465901244</v>
      </c>
      <c r="D61" s="73">
        <f>avgpeinc!AW54</f>
        <v>14053.238353218596</v>
      </c>
      <c r="E61" s="215">
        <f>avgpeinc!BI54</f>
        <v>39372.262917514221</v>
      </c>
      <c r="F61" s="74">
        <f>avgpeinc!M54</f>
        <v>133203.59860095647</v>
      </c>
      <c r="G61" s="73">
        <f>avgpeinc!S54</f>
        <v>196071.77364778813</v>
      </c>
      <c r="H61" s="345">
        <f>avgpeinc!Y54</f>
        <v>490562.37408105435</v>
      </c>
      <c r="I61" s="73">
        <f>avgpeinc!AE54</f>
        <v>732342.66682631406</v>
      </c>
      <c r="J61" s="345">
        <f>avgpeinc!AK54</f>
        <v>1917673.3254179014</v>
      </c>
      <c r="K61" s="345">
        <f>avgpeinc!AQ54</f>
        <v>7745952.8599742297</v>
      </c>
      <c r="L61" s="358">
        <v>29207608.851581354</v>
      </c>
    </row>
    <row r="62" spans="1:12">
      <c r="A62" s="78">
        <v>1966</v>
      </c>
      <c r="B62" s="84">
        <f>avgpeinc!B55</f>
        <v>37798.172909609842</v>
      </c>
      <c r="C62" s="352">
        <f>avgpeinc!BC55</f>
        <v>26644.671544737987</v>
      </c>
      <c r="D62" s="73">
        <f>avgpeinc!AW55</f>
        <v>15025.739434630299</v>
      </c>
      <c r="E62" s="215">
        <f>avgpeinc!BI55</f>
        <v>41168.336682372596</v>
      </c>
      <c r="F62" s="74">
        <f>avgpeinc!M55</f>
        <v>138179.68519345651</v>
      </c>
      <c r="G62" s="73">
        <f>avgpeinc!S55</f>
        <v>203187.01945416641</v>
      </c>
      <c r="H62" s="345">
        <f>avgpeinc!Y55</f>
        <v>507331.20384863374</v>
      </c>
      <c r="I62" s="73">
        <f>avgpeinc!AE55</f>
        <v>757404.73576503503</v>
      </c>
      <c r="J62" s="345">
        <f>avgpeinc!AK55</f>
        <v>1985777.3276026712</v>
      </c>
      <c r="K62" s="345">
        <f>avgpeinc!AQ55</f>
        <v>7986096.0961001934</v>
      </c>
      <c r="L62" s="358">
        <v>29807789.269238319</v>
      </c>
    </row>
    <row r="63" spans="1:12">
      <c r="A63" s="78">
        <v>1967</v>
      </c>
      <c r="B63" s="84">
        <f>avgpeinc!B56</f>
        <v>38320.990152066828</v>
      </c>
      <c r="C63" s="352">
        <f>avgpeinc!BC56</f>
        <v>27344.403521885411</v>
      </c>
      <c r="D63" s="73">
        <f>avgpeinc!AW56</f>
        <v>15943.462304281107</v>
      </c>
      <c r="E63" s="215">
        <f>avgpeinc!BI56</f>
        <v>41595.580043890783</v>
      </c>
      <c r="F63" s="90">
        <f>avgpeinc!M56</f>
        <v>137110.26982369961</v>
      </c>
      <c r="G63" s="73">
        <f>avgpeinc!S56</f>
        <v>200850.90409869392</v>
      </c>
      <c r="H63" s="345">
        <f>avgpeinc!Y56</f>
        <v>499093.09267093195</v>
      </c>
      <c r="I63" s="73">
        <f>avgpeinc!AE56</f>
        <v>740363.62684693222</v>
      </c>
      <c r="J63" s="345">
        <f>avgpeinc!AK56</f>
        <v>1893892.7865717083</v>
      </c>
      <c r="K63" s="345">
        <f>avgpeinc!AQ56</f>
        <v>7500323.7447247431</v>
      </c>
      <c r="L63" s="358">
        <v>25009827.328222204</v>
      </c>
    </row>
    <row r="64" spans="1:12">
      <c r="A64" s="78">
        <v>1968</v>
      </c>
      <c r="B64" s="84">
        <f>avgpeinc!B57</f>
        <v>39441.998122661622</v>
      </c>
      <c r="C64" s="352">
        <f>avgpeinc!BC57</f>
        <v>28351.90777046786</v>
      </c>
      <c r="D64" s="73">
        <f>avgpeinc!AW57</f>
        <v>16646.538181982225</v>
      </c>
      <c r="E64" s="215">
        <f>avgpeinc!BI57</f>
        <v>42983.619756074899</v>
      </c>
      <c r="F64" s="90">
        <f>avgpeinc!M57</f>
        <v>139252.81129240547</v>
      </c>
      <c r="G64" s="73">
        <f>avgpeinc!S57</f>
        <v>203239.16000718376</v>
      </c>
      <c r="H64" s="345">
        <f>avgpeinc!Y57</f>
        <v>505891.16999845341</v>
      </c>
      <c r="I64" s="73">
        <f>avgpeinc!AE57</f>
        <v>751182.67898450594</v>
      </c>
      <c r="J64" s="345">
        <f>avgpeinc!AK57</f>
        <v>1939104.7493600834</v>
      </c>
      <c r="K64" s="345">
        <f>avgpeinc!AQ57</f>
        <v>7826660.6342512826</v>
      </c>
      <c r="L64" s="358">
        <v>27922310.40168399</v>
      </c>
    </row>
    <row r="65" spans="1:12">
      <c r="A65" s="83">
        <v>1969</v>
      </c>
      <c r="B65" s="89">
        <f>avgpeinc!B58</f>
        <v>39964.745125588066</v>
      </c>
      <c r="C65" s="353">
        <f>avgpeinc!BC58</f>
        <v>29142.080373528068</v>
      </c>
      <c r="D65" s="79">
        <f>avgpeinc!AW58</f>
        <v>17150.998565140377</v>
      </c>
      <c r="E65" s="216">
        <f>avgpeinc!BI58</f>
        <v>44130.932634012686</v>
      </c>
      <c r="F65" s="91">
        <f>avgpeinc!M58</f>
        <v>137368.72789412798</v>
      </c>
      <c r="G65" s="79">
        <f>avgpeinc!S58</f>
        <v>198035.19000890452</v>
      </c>
      <c r="H65" s="346">
        <f>avgpeinc!Y58</f>
        <v>482709.92640103557</v>
      </c>
      <c r="I65" s="79">
        <f>avgpeinc!AE58</f>
        <v>712993.20586149662</v>
      </c>
      <c r="J65" s="346">
        <f>avgpeinc!AK58</f>
        <v>1842225.8830802792</v>
      </c>
      <c r="K65" s="346">
        <f>avgpeinc!AQ58</f>
        <v>7549849.9228926897</v>
      </c>
      <c r="L65" s="359">
        <v>30249080.420149621</v>
      </c>
    </row>
    <row r="66" spans="1:12">
      <c r="A66" s="78">
        <v>1970</v>
      </c>
      <c r="B66" s="84">
        <f>avgpeinc!B59</f>
        <v>38990.084755230404</v>
      </c>
      <c r="C66" s="352">
        <f>avgpeinc!BC59</f>
        <v>28554.394967487297</v>
      </c>
      <c r="D66" s="73">
        <f>avgpeinc!AW59</f>
        <v>16604.093948935999</v>
      </c>
      <c r="E66" s="215">
        <f>avgpeinc!BI59</f>
        <v>43492.271240676411</v>
      </c>
      <c r="F66" s="90">
        <f>avgpeinc!M59</f>
        <v>132911.29284491832</v>
      </c>
      <c r="G66" s="73">
        <f>avgpeinc!S59</f>
        <v>189817.23327429377</v>
      </c>
      <c r="H66" s="345">
        <f>avgpeinc!Y59</f>
        <v>449242.29784186074</v>
      </c>
      <c r="I66" s="73">
        <f>avgpeinc!AE59</f>
        <v>653961.34864083305</v>
      </c>
      <c r="J66" s="345">
        <f>avgpeinc!AK59</f>
        <v>1632657.9715803328</v>
      </c>
      <c r="K66" s="345">
        <f>avgpeinc!AQ59</f>
        <v>6393077.4102610927</v>
      </c>
      <c r="L66" s="358">
        <v>21753745.01903129</v>
      </c>
    </row>
    <row r="67" spans="1:12">
      <c r="A67" s="78">
        <v>1971</v>
      </c>
      <c r="B67" s="84">
        <f>avgpeinc!B60</f>
        <v>39187.103615488522</v>
      </c>
      <c r="C67" s="352">
        <f>avgpeinc!BC60</f>
        <v>28577.282276380945</v>
      </c>
      <c r="D67" s="73">
        <f>avgpeinc!AW60</f>
        <v>16363.181735221524</v>
      </c>
      <c r="E67" s="215">
        <f>avgpeinc!BI60</f>
        <v>43844.90795283021</v>
      </c>
      <c r="F67" s="90">
        <f>avgpeinc!M60</f>
        <v>134675.49566745677</v>
      </c>
      <c r="G67" s="73">
        <f>avgpeinc!S60</f>
        <v>192305.68430661695</v>
      </c>
      <c r="H67" s="345">
        <f>avgpeinc!Y60</f>
        <v>452024.11396639078</v>
      </c>
      <c r="I67" s="73">
        <f>avgpeinc!AE60</f>
        <v>655934.79413145501</v>
      </c>
      <c r="J67" s="345">
        <f>avgpeinc!AK60</f>
        <v>1626357.2880174022</v>
      </c>
      <c r="K67" s="345">
        <f>avgpeinc!AQ60</f>
        <v>6314133.8362067491</v>
      </c>
      <c r="L67" s="358">
        <v>21888306.398778871</v>
      </c>
    </row>
    <row r="68" spans="1:12">
      <c r="A68" s="78">
        <v>1972</v>
      </c>
      <c r="B68" s="84">
        <f>avgpeinc!B61</f>
        <v>40617.105339711728</v>
      </c>
      <c r="C68" s="352">
        <f>avgpeinc!BC61</f>
        <v>29490.111647491733</v>
      </c>
      <c r="D68" s="73">
        <f>avgpeinc!AW61</f>
        <v>16823.749554491969</v>
      </c>
      <c r="E68" s="215">
        <f>avgpeinc!BI61</f>
        <v>45323.064263741428</v>
      </c>
      <c r="F68" s="90">
        <f>avgpeinc!M61</f>
        <v>140760.04856969166</v>
      </c>
      <c r="G68" s="73">
        <f>avgpeinc!S61</f>
        <v>200945.75427790335</v>
      </c>
      <c r="H68" s="345">
        <f>avgpeinc!Y61</f>
        <v>467826.45151180681</v>
      </c>
      <c r="I68" s="73">
        <f>avgpeinc!AE61</f>
        <v>676666.89155861922</v>
      </c>
      <c r="J68" s="345">
        <f>avgpeinc!AK61</f>
        <v>1660587.7390430786</v>
      </c>
      <c r="K68" s="345">
        <f>avgpeinc!AQ61</f>
        <v>6361388.2059418308</v>
      </c>
      <c r="L68" s="358">
        <v>24118477.470552407</v>
      </c>
    </row>
    <row r="69" spans="1:12">
      <c r="A69" s="78">
        <v>1973</v>
      </c>
      <c r="B69" s="84">
        <f>avgpeinc!B62</f>
        <v>42316.91098400754</v>
      </c>
      <c r="C69" s="352">
        <f>avgpeinc!BC62</f>
        <v>30724.368335557145</v>
      </c>
      <c r="D69" s="73">
        <f>avgpeinc!AW62</f>
        <v>17641.589241473732</v>
      </c>
      <c r="E69" s="215">
        <f>avgpeinc!BI62</f>
        <v>47077.842203161403</v>
      </c>
      <c r="F69" s="90">
        <f>avgpeinc!M62</f>
        <v>146649.7948200611</v>
      </c>
      <c r="G69" s="73">
        <f>avgpeinc!S62</f>
        <v>208963.25511329056</v>
      </c>
      <c r="H69" s="345">
        <f>avgpeinc!Y62</f>
        <v>479500.57723056537</v>
      </c>
      <c r="I69" s="73">
        <f>avgpeinc!AE62</f>
        <v>688762.64251370856</v>
      </c>
      <c r="J69" s="345">
        <f>avgpeinc!AK62</f>
        <v>1651990.4161351733</v>
      </c>
      <c r="K69" s="345">
        <f>avgpeinc!AQ62</f>
        <v>6040638.4664119752</v>
      </c>
      <c r="L69" s="358">
        <v>20355810.993893381</v>
      </c>
    </row>
    <row r="70" spans="1:12">
      <c r="A70" s="78">
        <v>1974</v>
      </c>
      <c r="B70" s="84">
        <f>avgpeinc!B63</f>
        <v>41111.137730254086</v>
      </c>
      <c r="C70" s="352">
        <f>avgpeinc!BC63</f>
        <v>30036.885590514139</v>
      </c>
      <c r="D70" s="73">
        <f>avgpeinc!AW63</f>
        <v>17248.385047723619</v>
      </c>
      <c r="E70" s="215">
        <f>avgpeinc!BI63</f>
        <v>46022.511269002302</v>
      </c>
      <c r="F70" s="90">
        <f>avgpeinc!M63</f>
        <v>140779.40698791353</v>
      </c>
      <c r="G70" s="73">
        <f>avgpeinc!S63</f>
        <v>199241.44689483417</v>
      </c>
      <c r="H70" s="345">
        <f>avgpeinc!Y63</f>
        <v>452395.84633249196</v>
      </c>
      <c r="I70" s="73">
        <f>avgpeinc!AE63</f>
        <v>646961.39222033194</v>
      </c>
      <c r="J70" s="345">
        <f>avgpeinc!AK63</f>
        <v>1532236.9698621854</v>
      </c>
      <c r="K70" s="345">
        <f>avgpeinc!AQ63</f>
        <v>5450757.2816922953</v>
      </c>
      <c r="L70" s="358">
        <v>18086839.720972102</v>
      </c>
    </row>
    <row r="71" spans="1:12">
      <c r="A71" s="78">
        <v>1975</v>
      </c>
      <c r="B71" s="84">
        <f>avgpeinc!B64</f>
        <v>39790.651124003089</v>
      </c>
      <c r="C71" s="352">
        <f>avgpeinc!BC64</f>
        <v>29058.831736747321</v>
      </c>
      <c r="D71" s="73">
        <f>avgpeinc!AW64</f>
        <v>16519.665521886771</v>
      </c>
      <c r="E71" s="215">
        <f>avgpeinc!BI64</f>
        <v>44732.789505323017</v>
      </c>
      <c r="F71" s="90">
        <f>avgpeinc!M64</f>
        <v>136377.02560930501</v>
      </c>
      <c r="G71" s="73">
        <f>avgpeinc!S64</f>
        <v>192083.65173531897</v>
      </c>
      <c r="H71" s="345">
        <f>avgpeinc!Y64</f>
        <v>432216.758234946</v>
      </c>
      <c r="I71" s="73">
        <f>avgpeinc!AE64</f>
        <v>614966.10518135317</v>
      </c>
      <c r="J71" s="345">
        <f>avgpeinc!AK64</f>
        <v>1447985.7906096994</v>
      </c>
      <c r="K71" s="345">
        <f>avgpeinc!AQ64</f>
        <v>5194218.1186963841</v>
      </c>
      <c r="L71" s="358">
        <v>18207445.741098385</v>
      </c>
    </row>
    <row r="72" spans="1:12">
      <c r="A72" s="78">
        <v>1976</v>
      </c>
      <c r="B72" s="84">
        <f>avgpeinc!B65</f>
        <v>41245.312960515592</v>
      </c>
      <c r="C72" s="352">
        <f>avgpeinc!BC65</f>
        <v>30067.978291310323</v>
      </c>
      <c r="D72" s="73">
        <f>avgpeinc!AW65</f>
        <v>17053.204416787856</v>
      </c>
      <c r="E72" s="215">
        <f>avgpeinc!BI65</f>
        <v>46336.445634463409</v>
      </c>
      <c r="F72" s="90">
        <f>avgpeinc!M65</f>
        <v>141841.32498336307</v>
      </c>
      <c r="G72" s="73">
        <f>avgpeinc!S65</f>
        <v>199706.08727403815</v>
      </c>
      <c r="H72" s="345">
        <f>avgpeinc!Y65</f>
        <v>448721.95866758615</v>
      </c>
      <c r="I72" s="73">
        <f>avgpeinc!AE65</f>
        <v>639065.06958099175</v>
      </c>
      <c r="J72" s="345">
        <f>avgpeinc!AK65</f>
        <v>1505833.4645323602</v>
      </c>
      <c r="K72" s="345">
        <f>avgpeinc!AQ65</f>
        <v>5489004.7723310068</v>
      </c>
      <c r="L72" s="358">
        <v>18897445.511406373</v>
      </c>
    </row>
    <row r="73" spans="1:12">
      <c r="A73" s="78">
        <v>1977</v>
      </c>
      <c r="B73" s="84">
        <f>avgpeinc!B66</f>
        <v>42526.719590538087</v>
      </c>
      <c r="C73" s="352">
        <f>avgpeinc!BC66</f>
        <v>30887.08878939092</v>
      </c>
      <c r="D73" s="73">
        <f>avgpeinc!AW66</f>
        <v>17412.6120595922</v>
      </c>
      <c r="E73" s="215">
        <f>avgpeinc!BI66</f>
        <v>47730.184701639308</v>
      </c>
      <c r="F73" s="90">
        <f>avgpeinc!M66</f>
        <v>147283.39680086257</v>
      </c>
      <c r="G73" s="73">
        <f>avgpeinc!S66</f>
        <v>207922.27087374986</v>
      </c>
      <c r="H73" s="345">
        <f>avgpeinc!Y66</f>
        <v>469140.57308973995</v>
      </c>
      <c r="I73" s="73">
        <f>avgpeinc!AE66</f>
        <v>670429.35481568973</v>
      </c>
      <c r="J73" s="345">
        <f>avgpeinc!AK66</f>
        <v>1590431.2331041147</v>
      </c>
      <c r="K73" s="345">
        <f>avgpeinc!AQ66</f>
        <v>5827545.2782430025</v>
      </c>
      <c r="L73" s="358">
        <v>21041698.391126774</v>
      </c>
    </row>
    <row r="74" spans="1:12">
      <c r="A74" s="78">
        <v>1978</v>
      </c>
      <c r="B74" s="84">
        <f>avgpeinc!B67</f>
        <v>44037.715623414973</v>
      </c>
      <c r="C74" s="352">
        <f>avgpeinc!BC67</f>
        <v>31972.785857338484</v>
      </c>
      <c r="D74" s="73">
        <f>avgpeinc!AW67</f>
        <v>17977.285644393767</v>
      </c>
      <c r="E74" s="215">
        <f>avgpeinc!BI67</f>
        <v>49467.161123519385</v>
      </c>
      <c r="F74" s="90">
        <f>avgpeinc!M67</f>
        <v>152622.08351810341</v>
      </c>
      <c r="G74" s="73">
        <f>avgpeinc!S67</f>
        <v>215492.94316007214</v>
      </c>
      <c r="H74" s="345">
        <f>avgpeinc!Y67</f>
        <v>488658.03065907088</v>
      </c>
      <c r="I74" s="73">
        <f>avgpeinc!AE67</f>
        <v>702802.69195279968</v>
      </c>
      <c r="J74" s="345">
        <f>avgpeinc!AK67</f>
        <v>1692931.295057981</v>
      </c>
      <c r="K74" s="345">
        <f>avgpeinc!AQ67</f>
        <v>6287925.6987595577</v>
      </c>
      <c r="L74" s="358">
        <v>19570504.761228401</v>
      </c>
    </row>
    <row r="75" spans="1:12">
      <c r="A75" s="83">
        <v>1979</v>
      </c>
      <c r="B75" s="89">
        <f>avgpeinc!B68</f>
        <v>44204.386307131972</v>
      </c>
      <c r="C75" s="353">
        <f>avgpeinc!BC68</f>
        <v>32042.654515014154</v>
      </c>
      <c r="D75" s="79">
        <f>avgpeinc!AW68</f>
        <v>18157.163849761328</v>
      </c>
      <c r="E75" s="216">
        <f>avgpeinc!BI68</f>
        <v>49399.517846580187</v>
      </c>
      <c r="F75" s="80">
        <f>avgpeinc!M68</f>
        <v>153659.97243619227</v>
      </c>
      <c r="G75" s="79">
        <f>avgpeinc!S68</f>
        <v>218348.43977504928</v>
      </c>
      <c r="H75" s="346">
        <f>avgpeinc!Y68</f>
        <v>506710.16526669828</v>
      </c>
      <c r="I75" s="79">
        <f>avgpeinc!AE68</f>
        <v>740617.67287095275</v>
      </c>
      <c r="J75" s="346">
        <f>avgpeinc!AK68</f>
        <v>1862843.6298004128</v>
      </c>
      <c r="K75" s="346">
        <f>avgpeinc!AQ68</f>
        <v>7445500.5915056933</v>
      </c>
      <c r="L75" s="359">
        <v>29083173.225384459</v>
      </c>
    </row>
    <row r="76" spans="1:12">
      <c r="A76" s="78">
        <v>1980</v>
      </c>
      <c r="B76" s="84">
        <f>avgpeinc!B69</f>
        <v>42915.507661110852</v>
      </c>
      <c r="C76" s="352">
        <f>avgpeinc!BC69</f>
        <v>31419.178288330939</v>
      </c>
      <c r="D76" s="73">
        <f>avgpeinc!AW69</f>
        <v>17505.776823691685</v>
      </c>
      <c r="E76" s="215">
        <f>avgpeinc!BI69</f>
        <v>48810.930119129996</v>
      </c>
      <c r="F76" s="74">
        <f>avgpeinc!M69</f>
        <v>146382.47201613014</v>
      </c>
      <c r="G76" s="73">
        <f>avgpeinc!S69</f>
        <v>205678.48529624104</v>
      </c>
      <c r="H76" s="345">
        <f>avgpeinc!Y69</f>
        <v>469621.20367913379</v>
      </c>
      <c r="I76" s="73">
        <f>avgpeinc!AE69</f>
        <v>679674.77873957716</v>
      </c>
      <c r="J76" s="345">
        <f>avgpeinc!AK69</f>
        <v>1659806.6177704779</v>
      </c>
      <c r="K76" s="345">
        <f>avgpeinc!AQ69</f>
        <v>6151121.0547978133</v>
      </c>
      <c r="L76" s="358">
        <v>20534066.020676773</v>
      </c>
    </row>
    <row r="77" spans="1:12">
      <c r="A77" s="78">
        <v>1981</v>
      </c>
      <c r="B77" s="84">
        <f>avgpeinc!B70</f>
        <v>43243.855189021531</v>
      </c>
      <c r="C77" s="352">
        <f>avgpeinc!BC70</f>
        <v>31485.705267580819</v>
      </c>
      <c r="D77" s="73">
        <f>avgpeinc!AW70</f>
        <v>17343.189182843536</v>
      </c>
      <c r="E77" s="215">
        <f>avgpeinc!BI70</f>
        <v>49163.850373502421</v>
      </c>
      <c r="F77" s="74">
        <f>avgpeinc!M70</f>
        <v>149067.20448198789</v>
      </c>
      <c r="G77" s="73">
        <f>avgpeinc!S70</f>
        <v>210120.53260052818</v>
      </c>
      <c r="H77" s="345">
        <f>avgpeinc!Y70</f>
        <v>485366.33097304957</v>
      </c>
      <c r="I77" s="73">
        <f>avgpeinc!AE70</f>
        <v>709533.87312220014</v>
      </c>
      <c r="J77" s="345">
        <f>avgpeinc!AK70</f>
        <v>1768049.4063346155</v>
      </c>
      <c r="K77" s="345">
        <f>avgpeinc!AQ70</f>
        <v>6653908.8621901311</v>
      </c>
      <c r="L77" s="358">
        <v>23083505.154564407</v>
      </c>
    </row>
    <row r="78" spans="1:12">
      <c r="A78" s="78">
        <v>1982</v>
      </c>
      <c r="B78" s="84">
        <f>avgpeinc!B71</f>
        <v>41823.5131103077</v>
      </c>
      <c r="C78" s="352">
        <f>avgpeinc!BC71</f>
        <v>30391.610865960349</v>
      </c>
      <c r="D78" s="73">
        <f>avgpeinc!AW71</f>
        <v>16313.004271202508</v>
      </c>
      <c r="E78" s="215">
        <f>avgpeinc!BI71</f>
        <v>47989.869109407657</v>
      </c>
      <c r="F78" s="74">
        <f>avgpeinc!M71</f>
        <v>144710.63330943388</v>
      </c>
      <c r="G78" s="73">
        <f>avgpeinc!S71</f>
        <v>203894.91629486281</v>
      </c>
      <c r="H78" s="345">
        <f>avgpeinc!Y71</f>
        <v>474547.35959675047</v>
      </c>
      <c r="I78" s="73">
        <f>avgpeinc!AE71</f>
        <v>698944.99393276824</v>
      </c>
      <c r="J78" s="345">
        <f>avgpeinc!AK71</f>
        <v>1779526.1895864801</v>
      </c>
      <c r="K78" s="345">
        <f>avgpeinc!AQ71</f>
        <v>6728159.9579142565</v>
      </c>
      <c r="L78" s="358">
        <v>22606804.727346044</v>
      </c>
    </row>
    <row r="79" spans="1:12">
      <c r="A79" s="78">
        <v>1983</v>
      </c>
      <c r="B79" s="84">
        <f>avgpeinc!B72</f>
        <v>42477.299980691918</v>
      </c>
      <c r="C79" s="352">
        <f>avgpeinc!BC72</f>
        <v>30617.96116083887</v>
      </c>
      <c r="D79" s="73">
        <f>avgpeinc!AW72</f>
        <v>15992.460831274986</v>
      </c>
      <c r="E79" s="215">
        <f>avgpeinc!BI72</f>
        <v>48899.836572793734</v>
      </c>
      <c r="F79" s="74">
        <f>avgpeinc!M72</f>
        <v>149211.34935936928</v>
      </c>
      <c r="G79" s="73">
        <f>avgpeinc!S72</f>
        <v>209927.0029801474</v>
      </c>
      <c r="H79" s="345">
        <f>avgpeinc!Y72</f>
        <v>493086.31330607389</v>
      </c>
      <c r="I79" s="73">
        <f>avgpeinc!AE72</f>
        <v>726301.14490471233</v>
      </c>
      <c r="J79" s="345">
        <f>avgpeinc!AK72</f>
        <v>1831120.8411457806</v>
      </c>
      <c r="K79" s="345">
        <f>avgpeinc!AQ72</f>
        <v>6802284.1323465193</v>
      </c>
      <c r="L79" s="358">
        <v>22074297.851931348</v>
      </c>
    </row>
    <row r="80" spans="1:12">
      <c r="A80" s="78">
        <v>1984</v>
      </c>
      <c r="B80" s="84">
        <f>avgpeinc!B73</f>
        <v>45309.65755338336</v>
      </c>
      <c r="C80" s="352">
        <f>avgpeinc!BC73</f>
        <v>32042.979500167181</v>
      </c>
      <c r="D80" s="73">
        <f>avgpeinc!AW73</f>
        <v>16687.06439536058</v>
      </c>
      <c r="E80" s="215">
        <f>avgpeinc!BI73</f>
        <v>51237.873381175428</v>
      </c>
      <c r="F80" s="74">
        <f>avgpeinc!M73</f>
        <v>164709.76003232895</v>
      </c>
      <c r="G80" s="73">
        <f>avgpeinc!S73</f>
        <v>235382.84156127131</v>
      </c>
      <c r="H80" s="345">
        <f>avgpeinc!Y73</f>
        <v>571106.06725772645</v>
      </c>
      <c r="I80" s="73">
        <f>avgpeinc!AE73</f>
        <v>852661.57500920235</v>
      </c>
      <c r="J80" s="345">
        <f>avgpeinc!AK73</f>
        <v>2232286.1556308358</v>
      </c>
      <c r="K80" s="345">
        <f>avgpeinc!AQ73</f>
        <v>8499520.1364705786</v>
      </c>
      <c r="L80" s="358">
        <v>28963598.623771854</v>
      </c>
    </row>
    <row r="81" spans="1:12">
      <c r="A81" s="78">
        <v>1985</v>
      </c>
      <c r="B81" s="84">
        <f>avgpeinc!B74</f>
        <v>46089.803415139584</v>
      </c>
      <c r="C81" s="352">
        <f>avgpeinc!BC74</f>
        <v>32646.331467625514</v>
      </c>
      <c r="D81" s="73">
        <f>avgpeinc!AW74</f>
        <v>16976.674945578085</v>
      </c>
      <c r="E81" s="215">
        <f>avgpeinc!BI74</f>
        <v>52233.402120184808</v>
      </c>
      <c r="F81" s="74">
        <f>avgpeinc!M74</f>
        <v>167081.05094276616</v>
      </c>
      <c r="G81" s="73">
        <f>avgpeinc!S74</f>
        <v>238229.07462313471</v>
      </c>
      <c r="H81" s="345">
        <f>avgpeinc!Y74</f>
        <v>578179.27746406256</v>
      </c>
      <c r="I81" s="73">
        <f>avgpeinc!AE74</f>
        <v>863927.64077076677</v>
      </c>
      <c r="J81" s="345">
        <f>avgpeinc!AK74</f>
        <v>2222042.7633841182</v>
      </c>
      <c r="K81" s="345">
        <f>avgpeinc!AQ74</f>
        <v>8339085.2980156559</v>
      </c>
      <c r="L81" s="358">
        <v>10857543.904031815</v>
      </c>
    </row>
    <row r="82" spans="1:12">
      <c r="A82" s="78">
        <v>1986</v>
      </c>
      <c r="B82" s="84">
        <f>avgpeinc!B75</f>
        <v>46498.575252598843</v>
      </c>
      <c r="C82" s="352">
        <f>avgpeinc!BC75</f>
        <v>33024.617177054672</v>
      </c>
      <c r="D82" s="73">
        <f>avgpeinc!AW75</f>
        <v>16930.967294010374</v>
      </c>
      <c r="E82" s="215">
        <f>avgpeinc!BI75</f>
        <v>53141.679530860049</v>
      </c>
      <c r="F82" s="74">
        <f>avgpeinc!M75</f>
        <v>167764.19793249638</v>
      </c>
      <c r="G82" s="73">
        <f>avgpeinc!S75</f>
        <v>237995.58489173927</v>
      </c>
      <c r="H82" s="345">
        <f>avgpeinc!Y75</f>
        <v>568361.37363324768</v>
      </c>
      <c r="I82" s="73">
        <f>avgpeinc!AE75</f>
        <v>837262.14201750758</v>
      </c>
      <c r="J82" s="345">
        <f>avgpeinc!AK75</f>
        <v>2110312.6912944415</v>
      </c>
      <c r="K82" s="345">
        <f>avgpeinc!AQ75</f>
        <v>7699376.5116016585</v>
      </c>
      <c r="L82" s="358">
        <v>25649957.137661286</v>
      </c>
    </row>
    <row r="83" spans="1:12">
      <c r="A83" s="78">
        <v>1987</v>
      </c>
      <c r="B83" s="84">
        <f>avgpeinc!B76</f>
        <v>47906.263697527196</v>
      </c>
      <c r="C83" s="352">
        <f>avgpeinc!BC76</f>
        <v>33465.360518670212</v>
      </c>
      <c r="D83" s="73">
        <f>avgpeinc!AW76</f>
        <v>17068.921629615194</v>
      </c>
      <c r="E83" s="215">
        <f>avgpeinc!BI76</f>
        <v>53960.909129988984</v>
      </c>
      <c r="F83" s="74">
        <f>avgpeinc!M76</f>
        <v>177874.39230724005</v>
      </c>
      <c r="G83" s="73">
        <f>avgpeinc!S76</f>
        <v>257015.26629342846</v>
      </c>
      <c r="H83" s="345">
        <f>avgpeinc!Y76</f>
        <v>634485.33699111629</v>
      </c>
      <c r="I83" s="73">
        <f>avgpeinc!AE76</f>
        <v>941841.23738932097</v>
      </c>
      <c r="J83" s="345">
        <f>avgpeinc!AK76</f>
        <v>2356999.1610643254</v>
      </c>
      <c r="K83" s="345">
        <f>avgpeinc!AQ76</f>
        <v>8434024.0718453657</v>
      </c>
      <c r="L83" s="358">
        <v>28799885.658117022</v>
      </c>
    </row>
    <row r="84" spans="1:12">
      <c r="A84" s="78">
        <v>1988</v>
      </c>
      <c r="B84" s="84">
        <f>avgpeinc!B77</f>
        <v>49919.592815668664</v>
      </c>
      <c r="C84" s="352">
        <f>avgpeinc!BC77</f>
        <v>34094.304393543542</v>
      </c>
      <c r="D84" s="73">
        <f>avgpeinc!AW77</f>
        <v>17447.329151621296</v>
      </c>
      <c r="E84" s="215">
        <f>avgpeinc!BI77</f>
        <v>54903.023445946361</v>
      </c>
      <c r="F84" s="74">
        <f>avgpeinc!M77</f>
        <v>192347.18861479478</v>
      </c>
      <c r="G84" s="73">
        <f>avgpeinc!S77</f>
        <v>283609.26197223749</v>
      </c>
      <c r="H84" s="345">
        <f>avgpeinc!Y77</f>
        <v>744620.19848056976</v>
      </c>
      <c r="I84" s="73">
        <f>avgpeinc!AE77</f>
        <v>1143624.5656453124</v>
      </c>
      <c r="J84" s="345">
        <f>avgpeinc!AK77</f>
        <v>3066048.4275811678</v>
      </c>
      <c r="K84" s="345">
        <f>avgpeinc!AQ77</f>
        <v>11991454.874744924</v>
      </c>
      <c r="L84" s="358">
        <v>43909614.811483748</v>
      </c>
    </row>
    <row r="85" spans="1:12">
      <c r="A85" s="83">
        <v>1989</v>
      </c>
      <c r="B85" s="89">
        <f>avgpeinc!B78</f>
        <v>50521.847902144829</v>
      </c>
      <c r="C85" s="353">
        <f>avgpeinc!BC78</f>
        <v>34693.853825100421</v>
      </c>
      <c r="D85" s="79">
        <f>avgpeinc!AW78</f>
        <v>17687.514290550334</v>
      </c>
      <c r="E85" s="216">
        <f>avgpeinc!BI78</f>
        <v>55951.778243288041</v>
      </c>
      <c r="F85" s="80">
        <f>avgpeinc!M78</f>
        <v>192973.79459554452</v>
      </c>
      <c r="G85" s="79">
        <f>avgpeinc!S78</f>
        <v>282799.48691520357</v>
      </c>
      <c r="H85" s="346">
        <f>avgpeinc!Y78</f>
        <v>729857.85020203807</v>
      </c>
      <c r="I85" s="79">
        <f>avgpeinc!AE78</f>
        <v>1104328.572363364</v>
      </c>
      <c r="J85" s="346">
        <f>avgpeinc!AK78</f>
        <v>2854193.1981575075</v>
      </c>
      <c r="K85" s="346">
        <f>avgpeinc!AQ78</f>
        <v>10768427.463100765</v>
      </c>
      <c r="L85" s="359">
        <v>37731458.199346997</v>
      </c>
    </row>
    <row r="86" spans="1:12">
      <c r="A86" s="78">
        <v>1990</v>
      </c>
      <c r="B86" s="84">
        <f>avgpeinc!B79</f>
        <v>50477.869190820405</v>
      </c>
      <c r="C86" s="352">
        <f>avgpeinc!BC79</f>
        <v>34647.401130010207</v>
      </c>
      <c r="D86" s="73">
        <f>avgpeinc!AW79</f>
        <v>17529.907559426749</v>
      </c>
      <c r="E86" s="215">
        <f>avgpeinc!BI79</f>
        <v>56044.268093239531</v>
      </c>
      <c r="F86" s="74">
        <f>avgpeinc!M79</f>
        <v>192952.08173811212</v>
      </c>
      <c r="G86" s="73">
        <f>avgpeinc!S79</f>
        <v>282666.59121837467</v>
      </c>
      <c r="H86" s="345">
        <f>avgpeinc!Y79</f>
        <v>731201.6500250292</v>
      </c>
      <c r="I86" s="73">
        <f>avgpeinc!AE79</f>
        <v>1107876.0522959407</v>
      </c>
      <c r="J86" s="345">
        <f>avgpeinc!AK79</f>
        <v>2851829.7552586533</v>
      </c>
      <c r="K86" s="345">
        <f>avgpeinc!AQ79</f>
        <v>10756590.27998919</v>
      </c>
      <c r="L86" s="358">
        <v>39158055.088558555</v>
      </c>
    </row>
    <row r="87" spans="1:12">
      <c r="A87" s="78">
        <v>1991</v>
      </c>
      <c r="B87" s="84">
        <f>avgpeinc!B80</f>
        <v>49444.044417591613</v>
      </c>
      <c r="C87" s="352">
        <f>avgpeinc!BC80</f>
        <v>34019.696025568788</v>
      </c>
      <c r="D87" s="73">
        <f>avgpeinc!AW80</f>
        <v>16979.096716825396</v>
      </c>
      <c r="E87" s="215">
        <f>avgpeinc!BI80</f>
        <v>55320.445161498021</v>
      </c>
      <c r="F87" s="74">
        <f>avgpeinc!M80</f>
        <v>188263.17994579699</v>
      </c>
      <c r="G87" s="73">
        <f>avgpeinc!S80</f>
        <v>273787.83877823164</v>
      </c>
      <c r="H87" s="345">
        <f>avgpeinc!Y80</f>
        <v>683308.95737386728</v>
      </c>
      <c r="I87" s="73">
        <f>avgpeinc!AE80</f>
        <v>1016564.0688003235</v>
      </c>
      <c r="J87" s="345">
        <f>avgpeinc!AK80</f>
        <v>2570766.1823450536</v>
      </c>
      <c r="K87" s="345">
        <f>avgpeinc!AQ80</f>
        <v>9752058.863395853</v>
      </c>
      <c r="L87" s="358">
        <v>35261554.318729676</v>
      </c>
    </row>
    <row r="88" spans="1:12">
      <c r="A88" s="78">
        <v>1992</v>
      </c>
      <c r="B88" s="84">
        <f>avgpeinc!B81</f>
        <v>50400.51587841475</v>
      </c>
      <c r="C88" s="352">
        <f>avgpeinc!BC81</f>
        <v>33986.631413544681</v>
      </c>
      <c r="D88" s="73">
        <f>avgpeinc!AW81</f>
        <v>16529.936706732708</v>
      </c>
      <c r="E88" s="215">
        <f>avgpeinc!BI81</f>
        <v>55807.49979705966</v>
      </c>
      <c r="F88" s="74">
        <f>avgpeinc!M81</f>
        <v>198125.47606224541</v>
      </c>
      <c r="G88" s="73">
        <f>avgpeinc!S81</f>
        <v>292064.9611181381</v>
      </c>
      <c r="H88" s="345">
        <f>avgpeinc!Y81</f>
        <v>753245.26850403403</v>
      </c>
      <c r="I88" s="73">
        <f>avgpeinc!AE81</f>
        <v>1136515.047996222</v>
      </c>
      <c r="J88" s="345">
        <f>avgpeinc!AK81</f>
        <v>2950792.8743030396</v>
      </c>
      <c r="K88" s="345">
        <f>avgpeinc!AQ81</f>
        <v>11824865.452596877</v>
      </c>
      <c r="L88" s="358">
        <v>43285104.590887703</v>
      </c>
    </row>
    <row r="89" spans="1:12">
      <c r="A89" s="78">
        <v>1993</v>
      </c>
      <c r="B89" s="84">
        <f>avgpeinc!B82</f>
        <v>50828.418477058163</v>
      </c>
      <c r="C89" s="352">
        <f>avgpeinc!BC82</f>
        <v>34403.804861948644</v>
      </c>
      <c r="D89" s="73">
        <f>avgpeinc!AW82</f>
        <v>16750.28253342097</v>
      </c>
      <c r="E89" s="215">
        <f>avgpeinc!BI82</f>
        <v>56470.707772608235</v>
      </c>
      <c r="F89" s="74">
        <f>avgpeinc!M82</f>
        <v>198649.94101304392</v>
      </c>
      <c r="G89" s="73">
        <f>avgpeinc!S82</f>
        <v>291311.6482564552</v>
      </c>
      <c r="H89" s="345">
        <f>avgpeinc!Y82</f>
        <v>741084.67546136724</v>
      </c>
      <c r="I89" s="73">
        <f>avgpeinc!AE82</f>
        <v>1115473.0271282226</v>
      </c>
      <c r="J89" s="345">
        <f>avgpeinc!AK82</f>
        <v>2897506.1528358497</v>
      </c>
      <c r="K89" s="345">
        <f>avgpeinc!AQ82</f>
        <v>11834561.083400799</v>
      </c>
      <c r="L89" s="358">
        <v>43078812.066256464</v>
      </c>
    </row>
    <row r="90" spans="1:12">
      <c r="A90" s="78">
        <v>1994</v>
      </c>
      <c r="B90" s="84">
        <f>avgpeinc!B83</f>
        <v>52488.053208794357</v>
      </c>
      <c r="C90" s="352">
        <f>avgpeinc!BC83</f>
        <v>35378.238466899034</v>
      </c>
      <c r="D90" s="73">
        <f>avgpeinc!AW83</f>
        <v>17216.435452110989</v>
      </c>
      <c r="E90" s="215">
        <f>avgpeinc!BI83</f>
        <v>58080.492235384088</v>
      </c>
      <c r="F90" s="74">
        <f>avgpeinc!M83</f>
        <v>206476.38588585224</v>
      </c>
      <c r="G90" s="73">
        <f>avgpeinc!S83</f>
        <v>302628.2275591889</v>
      </c>
      <c r="H90" s="345">
        <f>avgpeinc!Y83</f>
        <v>766713.81637790112</v>
      </c>
      <c r="I90" s="73">
        <f>avgpeinc!AE83</f>
        <v>1151540.5087907354</v>
      </c>
      <c r="J90" s="345">
        <f>avgpeinc!AK83</f>
        <v>2988662.1503799483</v>
      </c>
      <c r="K90" s="345">
        <f>avgpeinc!AQ83</f>
        <v>12057513.943868123</v>
      </c>
      <c r="L90" s="358">
        <v>44951696.725315645</v>
      </c>
    </row>
    <row r="91" spans="1:12">
      <c r="A91" s="78">
        <v>1995</v>
      </c>
      <c r="B91" s="84">
        <f>avgpeinc!B84</f>
        <v>53642.474400810257</v>
      </c>
      <c r="C91" s="352">
        <f>avgpeinc!BC84</f>
        <v>35707.878857359457</v>
      </c>
      <c r="D91" s="73">
        <f>avgpeinc!AW84</f>
        <v>17189.939173487532</v>
      </c>
      <c r="E91" s="215">
        <f>avgpeinc!BI84</f>
        <v>58855.303462199387</v>
      </c>
      <c r="F91" s="74">
        <f>avgpeinc!M84</f>
        <v>215053.83429186739</v>
      </c>
      <c r="G91" s="73">
        <f>avgpeinc!S84</f>
        <v>317267.9223508201</v>
      </c>
      <c r="H91" s="345">
        <f>avgpeinc!Y84</f>
        <v>813234.79694375303</v>
      </c>
      <c r="I91" s="73">
        <f>avgpeinc!AE84</f>
        <v>1225160.5002656169</v>
      </c>
      <c r="J91" s="345">
        <f>avgpeinc!AK84</f>
        <v>3202835.661076149</v>
      </c>
      <c r="K91" s="345">
        <f>avgpeinc!AQ84</f>
        <v>12795961.037861448</v>
      </c>
      <c r="L91" s="358">
        <v>46302206.171104372</v>
      </c>
    </row>
    <row r="92" spans="1:12">
      <c r="A92" s="78">
        <v>1996</v>
      </c>
      <c r="B92" s="84">
        <f>avgpeinc!B85</f>
        <v>55335.153524950329</v>
      </c>
      <c r="C92" s="352">
        <f>avgpeinc!BC85</f>
        <v>36257.610994469149</v>
      </c>
      <c r="D92" s="73">
        <f>avgpeinc!AW85</f>
        <v>17375.720329220003</v>
      </c>
      <c r="E92" s="215">
        <f>avgpeinc!BI85</f>
        <v>59859.974326030577</v>
      </c>
      <c r="F92" s="74">
        <f>avgpeinc!M85</f>
        <v>227033.03629928094</v>
      </c>
      <c r="G92" s="73">
        <f>avgpeinc!S85</f>
        <v>337834.5569195787</v>
      </c>
      <c r="H92" s="345">
        <f>avgpeinc!Y85</f>
        <v>879880.77474419237</v>
      </c>
      <c r="I92" s="73">
        <f>avgpeinc!AE85</f>
        <v>1334501.2636792776</v>
      </c>
      <c r="J92" s="345">
        <f>avgpeinc!AK85</f>
        <v>3581977.4338677553</v>
      </c>
      <c r="K92" s="345">
        <f>avgpeinc!AQ85</f>
        <v>14794410.04440143</v>
      </c>
      <c r="L92" s="358">
        <v>55107243.151665084</v>
      </c>
    </row>
    <row r="93" spans="1:12">
      <c r="A93" s="78">
        <v>1997</v>
      </c>
      <c r="B93" s="84">
        <f>avgpeinc!B86</f>
        <v>57345.560189286538</v>
      </c>
      <c r="C93" s="352">
        <f>avgpeinc!BC86</f>
        <v>37120.663254838</v>
      </c>
      <c r="D93" s="73">
        <f>avgpeinc!AW86</f>
        <v>17750.110853434289</v>
      </c>
      <c r="E93" s="215">
        <f>avgpeinc!BI86</f>
        <v>61333.853756592624</v>
      </c>
      <c r="F93" s="74">
        <f>avgpeinc!M86</f>
        <v>239369.63259932332</v>
      </c>
      <c r="G93" s="73">
        <f>avgpeinc!S86</f>
        <v>358454.45943065925</v>
      </c>
      <c r="H93" s="345">
        <f>avgpeinc!Y86</f>
        <v>947944.99221161648</v>
      </c>
      <c r="I93" s="73">
        <f>avgpeinc!AE86</f>
        <v>1455164.7612775913</v>
      </c>
      <c r="J93" s="345">
        <f>avgpeinc!AK86</f>
        <v>3964371.8349293033</v>
      </c>
      <c r="K93" s="345">
        <f>avgpeinc!AQ86</f>
        <v>16125672.950398939</v>
      </c>
      <c r="L93" s="358">
        <v>58387173.158824362</v>
      </c>
    </row>
    <row r="94" spans="1:12">
      <c r="A94" s="78">
        <v>1998</v>
      </c>
      <c r="B94" s="84">
        <f>avgpeinc!B87</f>
        <v>59541.600272928699</v>
      </c>
      <c r="C94" s="352">
        <f>avgpeinc!BC87</f>
        <v>38336.411516043801</v>
      </c>
      <c r="D94" s="73">
        <f>avgpeinc!AW87</f>
        <v>18477.390641509541</v>
      </c>
      <c r="E94" s="215">
        <f>avgpeinc!BI87</f>
        <v>63160.187609211636</v>
      </c>
      <c r="F94" s="74">
        <f>avgpeinc!M87</f>
        <v>250388.29908489264</v>
      </c>
      <c r="G94" s="73">
        <f>avgpeinc!S87</f>
        <v>376575.63281775411</v>
      </c>
      <c r="H94" s="345">
        <f>avgpeinc!Y87</f>
        <v>998854.71220587858</v>
      </c>
      <c r="I94" s="73">
        <f>avgpeinc!AE87</f>
        <v>1526428.8378184077</v>
      </c>
      <c r="J94" s="345">
        <f>avgpeinc!AK87</f>
        <v>4132260.1127795624</v>
      </c>
      <c r="K94" s="345">
        <f>avgpeinc!AQ87</f>
        <v>16860349.905155737</v>
      </c>
      <c r="L94" s="358">
        <v>59572668.780892752</v>
      </c>
    </row>
    <row r="95" spans="1:12">
      <c r="A95" s="83">
        <v>1999</v>
      </c>
      <c r="B95" s="89">
        <f>avgpeinc!B88</f>
        <v>61325.536324772678</v>
      </c>
      <c r="C95" s="353">
        <f>avgpeinc!BC88</f>
        <v>39045.964573443387</v>
      </c>
      <c r="D95" s="79">
        <f>avgpeinc!AW88</f>
        <v>18879.592917729267</v>
      </c>
      <c r="E95" s="216">
        <f>avgpeinc!BI88</f>
        <v>64253.929143086039</v>
      </c>
      <c r="F95" s="80">
        <f>avgpeinc!M88</f>
        <v>261841.68208673625</v>
      </c>
      <c r="G95" s="79">
        <f>avgpeinc!S88</f>
        <v>396127.3791250494</v>
      </c>
      <c r="H95" s="346">
        <f>avgpeinc!Y88</f>
        <v>1071360.2685502581</v>
      </c>
      <c r="I95" s="79">
        <f>avgpeinc!AE88</f>
        <v>1651929.7464588019</v>
      </c>
      <c r="J95" s="346">
        <f>avgpeinc!AK88</f>
        <v>4537353.6631367458</v>
      </c>
      <c r="K95" s="346">
        <f>avgpeinc!AQ88</f>
        <v>19019365.373892959</v>
      </c>
      <c r="L95" s="359">
        <v>70376066.253414154</v>
      </c>
    </row>
    <row r="96" spans="1:12">
      <c r="A96" s="88">
        <v>2000</v>
      </c>
      <c r="B96" s="87">
        <f>avgpeinc!B89</f>
        <v>63372.28237620138</v>
      </c>
      <c r="C96" s="355">
        <f>avgpeinc!BC89</f>
        <v>39979.157517731903</v>
      </c>
      <c r="D96" s="85">
        <f>avgpeinc!AW89</f>
        <v>19294.403722585746</v>
      </c>
      <c r="E96" s="218">
        <f>avgpeinc!BI89</f>
        <v>65835.099761664591</v>
      </c>
      <c r="F96" s="86">
        <f>avgpeinc!M89</f>
        <v>273910.40610242658</v>
      </c>
      <c r="G96" s="85">
        <f>avgpeinc!S89</f>
        <v>416199.89677337237</v>
      </c>
      <c r="H96" s="347">
        <f>avgpeinc!Y89</f>
        <v>1141549.6001535396</v>
      </c>
      <c r="I96" s="85">
        <f>avgpeinc!AE89</f>
        <v>1772856.9084930101</v>
      </c>
      <c r="J96" s="347">
        <f>avgpeinc!AK89</f>
        <v>4964056.3429715363</v>
      </c>
      <c r="K96" s="347">
        <f>avgpeinc!AQ89</f>
        <v>21041264.146125305</v>
      </c>
      <c r="L96" s="360">
        <v>76638091.245118305</v>
      </c>
    </row>
    <row r="97" spans="1:12">
      <c r="A97" s="78">
        <v>2001</v>
      </c>
      <c r="B97" s="84">
        <f>avgpeinc!B90</f>
        <v>63061.114281719492</v>
      </c>
      <c r="C97" s="352">
        <f>avgpeinc!BC90</f>
        <v>40500.045183599235</v>
      </c>
      <c r="D97" s="73">
        <f>avgpeinc!AW90</f>
        <v>19572.659438790484</v>
      </c>
      <c r="E97" s="215">
        <f>avgpeinc!BI90</f>
        <v>66659.27736461017</v>
      </c>
      <c r="F97" s="74">
        <f>avgpeinc!M90</f>
        <v>266110.73616480175</v>
      </c>
      <c r="G97" s="73">
        <f>avgpeinc!S90</f>
        <v>400100.91111710574</v>
      </c>
      <c r="H97" s="345">
        <f>avgpeinc!Y90</f>
        <v>1076024.4350892713</v>
      </c>
      <c r="I97" s="73">
        <f>avgpeinc!AE90</f>
        <v>1657789.4593316033</v>
      </c>
      <c r="J97" s="345">
        <f>avgpeinc!AK90</f>
        <v>4578013.6971358005</v>
      </c>
      <c r="K97" s="345">
        <f>avgpeinc!AQ90</f>
        <v>19228993.33551744</v>
      </c>
      <c r="L97" s="358">
        <v>74452597.536088005</v>
      </c>
    </row>
    <row r="98" spans="1:12">
      <c r="A98" s="78">
        <v>2002</v>
      </c>
      <c r="B98" s="84">
        <f>avgpeinc!B91</f>
        <v>62918.515030698662</v>
      </c>
      <c r="C98" s="352">
        <f>avgpeinc!BC91</f>
        <v>40459.512017462745</v>
      </c>
      <c r="D98" s="73">
        <f>avgpeinc!AW91</f>
        <v>19429.49882991051</v>
      </c>
      <c r="E98" s="215">
        <f>avgpeinc!BI91</f>
        <v>66747.028501903027</v>
      </c>
      <c r="F98" s="74">
        <f>avgpeinc!M91</f>
        <v>265049.54214982182</v>
      </c>
      <c r="G98" s="73">
        <f>avgpeinc!S91</f>
        <v>397900.57435836678</v>
      </c>
      <c r="H98" s="345">
        <f>avgpeinc!Y91</f>
        <v>1061278.9302855006</v>
      </c>
      <c r="I98" s="73">
        <f>avgpeinc!AE91</f>
        <v>1624841.7618518542</v>
      </c>
      <c r="J98" s="345">
        <f>avgpeinc!AK91</f>
        <v>4451751.5539312661</v>
      </c>
      <c r="K98" s="345">
        <f>avgpeinc!AQ91</f>
        <v>18762739.964611012</v>
      </c>
      <c r="L98" s="358">
        <v>74756663.608025655</v>
      </c>
    </row>
    <row r="99" spans="1:12">
      <c r="A99" s="78">
        <v>2003</v>
      </c>
      <c r="B99" s="84">
        <f>avgpeinc!B92</f>
        <v>63579.732166571674</v>
      </c>
      <c r="C99" s="352">
        <f>avgpeinc!BC92</f>
        <v>40781.024643446923</v>
      </c>
      <c r="D99" s="73">
        <f>avgpeinc!AW92</f>
        <v>19240.001703045531</v>
      </c>
      <c r="E99" s="215">
        <f>avgpeinc!BI92</f>
        <v>67707.303318948674</v>
      </c>
      <c r="F99" s="74">
        <f>avgpeinc!M92</f>
        <v>268768.09987469437</v>
      </c>
      <c r="G99" s="73">
        <f>avgpeinc!S92</f>
        <v>403288.09393662965</v>
      </c>
      <c r="H99" s="345">
        <f>avgpeinc!Y92</f>
        <v>1082598.0327936977</v>
      </c>
      <c r="I99" s="73">
        <f>avgpeinc!AE92</f>
        <v>1667197.7493020459</v>
      </c>
      <c r="J99" s="345">
        <f>avgpeinc!AK92</f>
        <v>4617193.1163819106</v>
      </c>
      <c r="K99" s="345">
        <f>avgpeinc!AQ92</f>
        <v>19981102.770419411</v>
      </c>
      <c r="L99" s="358">
        <v>81232151.275912389</v>
      </c>
    </row>
    <row r="100" spans="1:12">
      <c r="A100" s="78">
        <v>2004</v>
      </c>
      <c r="B100" s="84">
        <f>avgpeinc!B93</f>
        <v>65441.947971761205</v>
      </c>
      <c r="C100" s="352">
        <f>avgpeinc!BC93</f>
        <v>41261.379117791163</v>
      </c>
      <c r="D100" s="73">
        <f>avgpeinc!AW93</f>
        <v>19387.550612309657</v>
      </c>
      <c r="E100" s="215">
        <f>avgpeinc!BI93</f>
        <v>68603.664749643052</v>
      </c>
      <c r="F100" s="74">
        <f>avgpeinc!M93</f>
        <v>283067.06765749154</v>
      </c>
      <c r="G100" s="73">
        <f>avgpeinc!S93</f>
        <v>429429.78411591612</v>
      </c>
      <c r="H100" s="345">
        <f>avgpeinc!Y93</f>
        <v>1183447.3146552031</v>
      </c>
      <c r="I100" s="73">
        <f>avgpeinc!AE93</f>
        <v>1842768.207178917</v>
      </c>
      <c r="J100" s="345">
        <f>avgpeinc!AK93</f>
        <v>5205863.9261277933</v>
      </c>
      <c r="K100" s="345">
        <f>avgpeinc!AQ93</f>
        <v>22951282.394663911</v>
      </c>
      <c r="L100" s="358">
        <v>91353713.938867524</v>
      </c>
    </row>
    <row r="101" spans="1:12">
      <c r="A101" s="78">
        <v>2005</v>
      </c>
      <c r="B101" s="84">
        <f>avgpeinc!B94</f>
        <v>67089.85193761313</v>
      </c>
      <c r="C101" s="352">
        <f>avgpeinc!BC94</f>
        <v>41513.922364628059</v>
      </c>
      <c r="D101" s="73">
        <f>avgpeinc!AW94</f>
        <v>19439.915076257421</v>
      </c>
      <c r="E101" s="215">
        <f>avgpeinc!BI94</f>
        <v>69106.431475091347</v>
      </c>
      <c r="F101" s="74">
        <f>avgpeinc!M94</f>
        <v>297273.21809447883</v>
      </c>
      <c r="G101" s="73">
        <f>avgpeinc!S94</f>
        <v>454904.32826120232</v>
      </c>
      <c r="H101" s="345">
        <f>avgpeinc!Y94</f>
        <v>1277829.3860393113</v>
      </c>
      <c r="I101" s="73">
        <f>avgpeinc!AE94</f>
        <v>2012591.2676824385</v>
      </c>
      <c r="J101" s="345">
        <f>avgpeinc!AK94</f>
        <v>5836667.4929735577</v>
      </c>
      <c r="K101" s="345">
        <f>avgpeinc!AQ94</f>
        <v>25858147.264212873</v>
      </c>
      <c r="L101" s="358">
        <v>100885584.33758025</v>
      </c>
    </row>
    <row r="102" spans="1:12">
      <c r="A102" s="78">
        <v>2006</v>
      </c>
      <c r="B102" s="84">
        <f>avgpeinc!B95</f>
        <v>68692.686449857065</v>
      </c>
      <c r="C102" s="352">
        <f>avgpeinc!BC95</f>
        <v>41790.686081546162</v>
      </c>
      <c r="D102" s="73">
        <f>avgpeinc!AW95</f>
        <v>19524.349880201826</v>
      </c>
      <c r="E102" s="215">
        <f>avgpeinc!BI95</f>
        <v>69623.606333226591</v>
      </c>
      <c r="F102" s="74">
        <f>avgpeinc!M95</f>
        <v>310810.6897646552</v>
      </c>
      <c r="G102" s="73">
        <f>avgpeinc!S95</f>
        <v>478706.35955509852</v>
      </c>
      <c r="H102" s="345">
        <f>avgpeinc!Y95</f>
        <v>1357498.6559885731</v>
      </c>
      <c r="I102" s="73">
        <f>avgpeinc!AE95</f>
        <v>2140799.2343845144</v>
      </c>
      <c r="J102" s="345">
        <f>avgpeinc!AK95</f>
        <v>6199119.354959283</v>
      </c>
      <c r="K102" s="345">
        <f>avgpeinc!AQ95</f>
        <v>27324910.589805618</v>
      </c>
      <c r="L102" s="358">
        <v>109088184.38556342</v>
      </c>
    </row>
    <row r="103" spans="1:12">
      <c r="A103" s="78">
        <v>2007</v>
      </c>
      <c r="B103" s="84">
        <f>avgpeinc!B96</f>
        <v>67921.658187381021</v>
      </c>
      <c r="C103" s="352">
        <f>avgpeinc!BC96</f>
        <v>41473.046444882333</v>
      </c>
      <c r="D103" s="73">
        <f>avgpeinc!AW96</f>
        <v>19569.938453137413</v>
      </c>
      <c r="E103" s="215">
        <f>avgpeinc!BI96</f>
        <v>68851.931434563492</v>
      </c>
      <c r="F103" s="74">
        <f>avgpeinc!M96</f>
        <v>305959.16386986914</v>
      </c>
      <c r="G103" s="73">
        <f>avgpeinc!S96</f>
        <v>470267.2803250961</v>
      </c>
      <c r="H103" s="345">
        <f>avgpeinc!Y96</f>
        <v>1328577.9166855004</v>
      </c>
      <c r="I103" s="73">
        <f>avgpeinc!AE96</f>
        <v>2093248.3542831971</v>
      </c>
      <c r="J103" s="345">
        <f>avgpeinc!AK96</f>
        <v>6103467.5124600381</v>
      </c>
      <c r="K103" s="345">
        <f>avgpeinc!AQ96</f>
        <v>27880857.751495257</v>
      </c>
      <c r="L103" s="358">
        <v>118249753.33228132</v>
      </c>
    </row>
    <row r="104" spans="1:12">
      <c r="A104" s="78">
        <v>2008</v>
      </c>
      <c r="B104" s="84">
        <f>avgpeinc!B97</f>
        <v>66046.585415250185</v>
      </c>
      <c r="C104" s="352">
        <f>avgpeinc!BC97</f>
        <v>40703.255669875361</v>
      </c>
      <c r="D104" s="73">
        <f>avgpeinc!AW97</f>
        <v>18974.081101215997</v>
      </c>
      <c r="E104" s="215">
        <f>avgpeinc!BI97</f>
        <v>67864.723880699559</v>
      </c>
      <c r="F104" s="74">
        <f>avgpeinc!M97</f>
        <v>294136.55312362366</v>
      </c>
      <c r="G104" s="73">
        <f>avgpeinc!S97</f>
        <v>449840.78096649144</v>
      </c>
      <c r="H104" s="345">
        <f>avgpeinc!Y97</f>
        <v>1268595.9844431344</v>
      </c>
      <c r="I104" s="73">
        <f>avgpeinc!AE97</f>
        <v>2002898.2304965677</v>
      </c>
      <c r="J104" s="345">
        <f>avgpeinc!AK97</f>
        <v>5881698.5688698525</v>
      </c>
      <c r="K104" s="345">
        <f>avgpeinc!AQ97</f>
        <v>27401251.861711886</v>
      </c>
      <c r="L104" s="358">
        <v>121174142.81262107</v>
      </c>
    </row>
    <row r="105" spans="1:12">
      <c r="A105" s="83">
        <v>2009</v>
      </c>
      <c r="B105" s="82">
        <f>avgpeinc!B98</f>
        <v>63023.698882639248</v>
      </c>
      <c r="C105" s="353">
        <f>avgpeinc!BC98</f>
        <v>39380.293234901903</v>
      </c>
      <c r="D105" s="79">
        <f>avgpeinc!AW98</f>
        <v>17878.410253889717</v>
      </c>
      <c r="E105" s="216">
        <f>avgpeinc!BI98</f>
        <v>66257.64696116712</v>
      </c>
      <c r="F105" s="80">
        <f>avgpeinc!M98</f>
        <v>275814.34971227532</v>
      </c>
      <c r="G105" s="81">
        <f>avgpeinc!S98</f>
        <v>417476.53654193314</v>
      </c>
      <c r="H105" s="348">
        <f>avgpeinc!Y98</f>
        <v>1158862.9729275301</v>
      </c>
      <c r="I105" s="79">
        <f>avgpeinc!AE98</f>
        <v>1827697.3575694636</v>
      </c>
      <c r="J105" s="346">
        <f>avgpeinc!AK98</f>
        <v>5422996.53580839</v>
      </c>
      <c r="K105" s="346">
        <f>avgpeinc!AQ98</f>
        <v>26811858.536639586</v>
      </c>
      <c r="L105" s="359">
        <v>128265272.59573399</v>
      </c>
    </row>
    <row r="106" spans="1:12">
      <c r="A106" s="78">
        <v>2010</v>
      </c>
      <c r="B106" s="77">
        <f>avgpeinc!B99</f>
        <v>65071.778392923363</v>
      </c>
      <c r="C106" s="352">
        <f>avgpeinc!BC99</f>
        <v>39568.318851347802</v>
      </c>
      <c r="D106" s="73">
        <f>avgpeinc!AW99</f>
        <v>17778.015512999253</v>
      </c>
      <c r="E106" s="215">
        <f>avgpeinc!BI99</f>
        <v>66806.198024283469</v>
      </c>
      <c r="F106" s="74">
        <f>avgpeinc!M99</f>
        <v>294602.91426710342</v>
      </c>
      <c r="G106" s="75">
        <f>avgpeinc!S99</f>
        <v>451197.99264737562</v>
      </c>
      <c r="H106" s="349">
        <f>avgpeinc!Y99</f>
        <v>1285861.0513491516</v>
      </c>
      <c r="I106" s="73">
        <f>avgpeinc!AE99</f>
        <v>2049004.4867877306</v>
      </c>
      <c r="J106" s="345">
        <f>avgpeinc!AK99</f>
        <v>6233462.6504211593</v>
      </c>
      <c r="K106" s="345">
        <f>avgpeinc!AQ99</f>
        <v>31206469.943700999</v>
      </c>
      <c r="L106" s="358">
        <v>144821574.4475545</v>
      </c>
    </row>
    <row r="107" spans="1:12">
      <c r="A107" s="78">
        <v>2011</v>
      </c>
      <c r="B107" s="77">
        <f>avgpeinc!B100</f>
        <v>66158.135837736525</v>
      </c>
      <c r="C107" s="352">
        <f>avgpeinc!BC100</f>
        <v>40124.866212233843</v>
      </c>
      <c r="D107" s="73">
        <f>avgpeinc!AW100</f>
        <v>17666.372678129766</v>
      </c>
      <c r="E107" s="215">
        <f>avgpeinc!BI100</f>
        <v>68197.983129863933</v>
      </c>
      <c r="F107" s="74">
        <f>avgpeinc!M100</f>
        <v>300457.56246726069</v>
      </c>
      <c r="G107" s="75">
        <f>avgpeinc!S100</f>
        <v>459073.34791815229</v>
      </c>
      <c r="H107" s="349">
        <f>avgpeinc!Y100</f>
        <v>1290813.6108867368</v>
      </c>
      <c r="I107" s="73">
        <f>avgpeinc!AE100</f>
        <v>2040525.9395965547</v>
      </c>
      <c r="J107" s="345">
        <f>avgpeinc!AK100</f>
        <v>6037383.0432115672</v>
      </c>
      <c r="K107" s="345">
        <f>avgpeinc!AQ100</f>
        <v>28324166.422801841</v>
      </c>
      <c r="L107" s="358">
        <v>121636213.44214503</v>
      </c>
    </row>
    <row r="108" spans="1:12">
      <c r="A108" s="78">
        <v>2012</v>
      </c>
      <c r="B108" s="77">
        <f>avgpeinc!B101</f>
        <v>67803.610752569875</v>
      </c>
      <c r="C108" s="352">
        <f>avgpeinc!BC101</f>
        <v>40203.395680969697</v>
      </c>
      <c r="D108" s="73">
        <f>avgpeinc!AW101</f>
        <v>17608.97358298357</v>
      </c>
      <c r="E108" s="215">
        <f>avgpeinc!BI101</f>
        <v>68446.42330345235</v>
      </c>
      <c r="F108" s="74">
        <f>avgpeinc!M101</f>
        <v>316205.54639697151</v>
      </c>
      <c r="G108" s="75">
        <f>avgpeinc!S101</f>
        <v>488093.83225212898</v>
      </c>
      <c r="H108" s="349">
        <f>avgpeinc!Y101</f>
        <v>1401676.4165209664</v>
      </c>
      <c r="I108" s="73">
        <f>avgpeinc!AE101</f>
        <v>2232366.2437552428</v>
      </c>
      <c r="J108" s="345">
        <f>avgpeinc!AK101</f>
        <v>6707202.559704978</v>
      </c>
      <c r="K108" s="345">
        <f>avgpeinc!AQ101</f>
        <v>32056245.426419351</v>
      </c>
      <c r="L108" s="358">
        <v>139059607.30557933</v>
      </c>
    </row>
    <row r="109" spans="1:12">
      <c r="A109" s="78">
        <v>2013</v>
      </c>
      <c r="B109" s="77">
        <f>avgpeinc!B102</f>
        <v>67824.640051499926</v>
      </c>
      <c r="C109" s="352">
        <f>avgpeinc!BC102</f>
        <v>40977.810279087134</v>
      </c>
      <c r="D109" s="73">
        <f>avgpeinc!AW102</f>
        <v>18260.92968244481</v>
      </c>
      <c r="E109" s="215">
        <f>avgpeinc!BI102</f>
        <v>69373.911024890054</v>
      </c>
      <c r="F109" s="74">
        <f>avgpeinc!M102</f>
        <v>309446.10800321499</v>
      </c>
      <c r="G109" s="75">
        <f>avgpeinc!S102</f>
        <v>472585.59341303818</v>
      </c>
      <c r="H109" s="349">
        <f>avgpeinc!Y102</f>
        <v>1308288.6060806769</v>
      </c>
      <c r="I109" s="73">
        <f>avgpeinc!AE102</f>
        <v>2049816.800476124</v>
      </c>
      <c r="J109" s="345">
        <f>avgpeinc!AK102</f>
        <v>5965032.9828923466</v>
      </c>
      <c r="K109" s="345">
        <f>avgpeinc!AQ102</f>
        <v>27936157.08469639</v>
      </c>
      <c r="L109" s="358">
        <v>121494305.47262599</v>
      </c>
    </row>
    <row r="110" spans="1:12">
      <c r="A110" s="78">
        <v>2014</v>
      </c>
      <c r="B110" s="77">
        <f>avgpeinc!B103</f>
        <v>69413.34506233978</v>
      </c>
      <c r="C110" s="352">
        <f>avgpeinc!BC103</f>
        <v>41379.399932926193</v>
      </c>
      <c r="D110" s="73">
        <f>avgpeinc!AW103</f>
        <v>18359.624423647776</v>
      </c>
      <c r="E110" s="215">
        <f>avgpeinc!BI103</f>
        <v>70154.119319524223</v>
      </c>
      <c r="F110" s="74">
        <f>avgpeinc!M103</f>
        <v>321718.851227062</v>
      </c>
      <c r="G110" s="75">
        <f>avgpeinc!S103</f>
        <v>493770.15026749956</v>
      </c>
      <c r="H110" s="349">
        <f>avgpeinc!Y103</f>
        <v>1381503.6866125527</v>
      </c>
      <c r="I110" s="73">
        <f>avgpeinc!AE103</f>
        <v>2174218.5401736414</v>
      </c>
      <c r="J110" s="345">
        <f>avgpeinc!AK103</f>
        <v>6378955.4622005001</v>
      </c>
      <c r="K110" s="345">
        <f>avgpeinc!AQ103</f>
        <v>29768113.354228117</v>
      </c>
      <c r="L110" s="358">
        <v>128592859.8645301</v>
      </c>
    </row>
    <row r="111" spans="1:12">
      <c r="A111" s="78">
        <v>2015</v>
      </c>
      <c r="B111" s="77">
        <f>avgpeinc!B104</f>
        <v>70448.456680694668</v>
      </c>
      <c r="C111" s="352">
        <f>avgpeinc!BC104</f>
        <v>42091.88955395465</v>
      </c>
      <c r="D111" s="73">
        <f>avgpeinc!AW104</f>
        <v>18696.100279199225</v>
      </c>
      <c r="E111" s="215">
        <f>avgpeinc!BI104</f>
        <v>71336.626147398914</v>
      </c>
      <c r="F111" s="74">
        <f>avgpeinc!M104</f>
        <v>325657.56082135485</v>
      </c>
      <c r="G111" s="75">
        <f>avgpeinc!S104</f>
        <v>499154.41897260648</v>
      </c>
      <c r="H111" s="349">
        <f>avgpeinc!Y104</f>
        <v>1393067.9622908919</v>
      </c>
      <c r="I111" s="73">
        <f>avgpeinc!AE104</f>
        <v>2192996.4877266441</v>
      </c>
      <c r="J111" s="345">
        <f>avgpeinc!AK104</f>
        <v>6435283.6212121909</v>
      </c>
      <c r="K111" s="345">
        <f>avgpeinc!AQ104</f>
        <v>29908287.92300681</v>
      </c>
      <c r="L111" s="358">
        <v>127255561.84565516</v>
      </c>
    </row>
    <row r="112" spans="1:12">
      <c r="A112" s="78">
        <v>2016</v>
      </c>
      <c r="B112" s="77">
        <f>avgpeinc!B105</f>
        <v>70104.411086344873</v>
      </c>
      <c r="C112" s="352">
        <f>avgpeinc!BC105</f>
        <v>42261.735267461219</v>
      </c>
      <c r="D112" s="73">
        <f>avgpeinc!AW105</f>
        <v>18531.403045816423</v>
      </c>
      <c r="E112" s="215">
        <f>avgpeinc!BI105</f>
        <v>71924.650544517237</v>
      </c>
      <c r="F112" s="74">
        <f>avgpeinc!M105</f>
        <v>320688.49345629755</v>
      </c>
      <c r="G112" s="75">
        <f>avgpeinc!S105</f>
        <v>488792.73308729025</v>
      </c>
      <c r="H112" s="349">
        <f>avgpeinc!Y105</f>
        <v>1350035.0190689999</v>
      </c>
      <c r="I112" s="73">
        <f>avgpeinc!AE105</f>
        <v>2118854.4138952028</v>
      </c>
      <c r="J112" s="345">
        <f>avgpeinc!AK105</f>
        <v>6200986.896407079</v>
      </c>
      <c r="K112" s="345">
        <f>avgpeinc!AQ105</f>
        <v>29086784.841898322</v>
      </c>
      <c r="L112" s="358">
        <v>125617227.38489974</v>
      </c>
    </row>
    <row r="113" spans="1:12">
      <c r="A113" s="78">
        <v>2017</v>
      </c>
      <c r="B113" s="77"/>
      <c r="C113" s="336"/>
      <c r="D113" s="73"/>
      <c r="E113" s="215"/>
      <c r="F113" s="74"/>
      <c r="G113" s="75"/>
      <c r="H113" s="72"/>
      <c r="I113" s="73"/>
      <c r="J113" s="74"/>
      <c r="K113" s="74"/>
      <c r="L113" s="358"/>
    </row>
    <row r="114" spans="1:12">
      <c r="A114" s="78">
        <v>2018</v>
      </c>
      <c r="B114" s="77"/>
      <c r="C114" s="336"/>
      <c r="D114" s="73"/>
      <c r="E114" s="215"/>
      <c r="F114" s="74"/>
      <c r="G114" s="75"/>
      <c r="H114" s="72"/>
      <c r="I114" s="73"/>
      <c r="J114" s="74"/>
      <c r="K114" s="74"/>
      <c r="L114" s="358"/>
    </row>
    <row r="115" spans="1:12">
      <c r="A115" s="78">
        <v>2019</v>
      </c>
      <c r="B115" s="77"/>
      <c r="C115" s="336"/>
      <c r="D115" s="73"/>
      <c r="E115" s="215"/>
      <c r="F115" s="74"/>
      <c r="G115" s="75"/>
      <c r="H115" s="72"/>
      <c r="I115" s="73"/>
      <c r="J115" s="74"/>
      <c r="K115" s="74"/>
      <c r="L115" s="358"/>
    </row>
    <row r="116" spans="1:12" ht="15.55" thickBot="1">
      <c r="A116" s="71">
        <v>2020</v>
      </c>
      <c r="B116" s="70"/>
      <c r="C116" s="337"/>
      <c r="D116" s="66"/>
      <c r="E116" s="219"/>
      <c r="F116" s="67"/>
      <c r="G116" s="68"/>
      <c r="H116" s="65"/>
      <c r="I116" s="66"/>
      <c r="J116" s="67"/>
      <c r="K116" s="67"/>
      <c r="L116" s="361"/>
    </row>
    <row r="117" spans="1:12" ht="16.100000000000001" thickTop="1">
      <c r="A117" s="64"/>
      <c r="B117" s="63"/>
      <c r="C117" s="63"/>
      <c r="D117" s="62"/>
      <c r="E117" s="61"/>
      <c r="F117" s="63"/>
      <c r="G117" s="63"/>
      <c r="H117" s="63"/>
      <c r="I117" s="63"/>
      <c r="J117" s="62"/>
      <c r="K117" s="62"/>
      <c r="L117" s="62"/>
    </row>
    <row r="118" spans="1:12" ht="15.55">
      <c r="C118" s="60"/>
      <c r="F118" s="60"/>
      <c r="G118" s="60"/>
      <c r="H118" s="60"/>
      <c r="I118" s="60"/>
    </row>
    <row r="120" spans="1:12">
      <c r="A120" s="223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</row>
    <row r="121" spans="1:12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</row>
    <row r="123" spans="1:12">
      <c r="B123" s="224"/>
      <c r="C123" s="224"/>
      <c r="D123" s="224"/>
      <c r="E123" s="224"/>
      <c r="H123" s="224"/>
      <c r="I123" s="224"/>
      <c r="J123" s="224"/>
      <c r="K123" s="224"/>
      <c r="L123" s="224"/>
    </row>
  </sheetData>
  <mergeCells count="3">
    <mergeCell ref="A3:L3"/>
    <mergeCell ref="B7:L7"/>
    <mergeCell ref="B6:L6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N141"/>
  <sheetViews>
    <sheetView workbookViewId="0">
      <pane xSplit="1" ySplit="8" topLeftCell="B9" activePane="bottomRight" state="frozen"/>
      <selection activeCell="D32" sqref="D32"/>
      <selection pane="topRight" activeCell="D32" sqref="D32"/>
      <selection pane="bottomLeft" activeCell="D32" sqref="D32"/>
      <selection pane="bottomRight" activeCell="BC9" sqref="BC9:BD135"/>
    </sheetView>
  </sheetViews>
  <sheetFormatPr baseColWidth="10" defaultColWidth="10.83203125" defaultRowHeight="15.05"/>
  <cols>
    <col min="1" max="1" width="10.83203125" style="59"/>
    <col min="2" max="2" width="11.1640625" style="59" customWidth="1"/>
    <col min="3" max="19" width="11.1640625" style="59" hidden="1" customWidth="1"/>
    <col min="20" max="20" width="11.1640625" style="59" customWidth="1"/>
    <col min="21" max="45" width="11.1640625" style="59" hidden="1" customWidth="1"/>
    <col min="46" max="49" width="12.83203125" style="59" hidden="1" customWidth="1"/>
    <col min="50" max="56" width="12.83203125" style="59" customWidth="1"/>
    <col min="57" max="59" width="12.83203125" style="59" hidden="1" customWidth="1"/>
    <col min="60" max="60" width="12.83203125" style="59" customWidth="1"/>
    <col min="61" max="61" width="10.83203125" style="59"/>
    <col min="62" max="63" width="13" style="59" bestFit="1" customWidth="1"/>
    <col min="64" max="64" width="13.6640625" style="59" bestFit="1" customWidth="1"/>
    <col min="65" max="65" width="13" style="59" bestFit="1" customWidth="1"/>
    <col min="66" max="16384" width="10.83203125" style="59"/>
  </cols>
  <sheetData>
    <row r="1" spans="1:66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6">
      <c r="I2" s="109"/>
    </row>
    <row r="3" spans="1:66" ht="15.55" thickBot="1"/>
    <row r="4" spans="1:66" ht="25" customHeight="1" thickTop="1">
      <c r="A4" s="1428" t="s">
        <v>225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6">
      <c r="A5" s="107"/>
      <c r="B5" s="108"/>
      <c r="C5" s="108"/>
      <c r="D5" s="108"/>
      <c r="E5" s="108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6" ht="30.95" customHeight="1" thickBot="1">
      <c r="A6" s="107"/>
      <c r="B6" s="1434" t="s">
        <v>1070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6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</row>
    <row r="8" spans="1:66" s="98" customFormat="1" ht="30.95" customHeight="1">
      <c r="A8" s="506"/>
      <c r="B8" s="379">
        <v>1962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  <c r="BJ8" s="1188" t="s">
        <v>1294</v>
      </c>
      <c r="BK8" s="1188" t="s">
        <v>1295</v>
      </c>
    </row>
    <row r="9" spans="1:66" s="98" customFormat="1" ht="15.05" customHeight="1">
      <c r="A9" s="507">
        <v>0</v>
      </c>
      <c r="B9" s="385">
        <v>-401.23053699606686</v>
      </c>
      <c r="C9" s="385">
        <f>(B9+D9)/2</f>
        <v>-418.71923588739014</v>
      </c>
      <c r="D9" s="385">
        <v>-436.20793477871348</v>
      </c>
      <c r="E9" s="385">
        <f>(D9+F9)/2</f>
        <v>-155.07251261605987</v>
      </c>
      <c r="F9" s="385">
        <v>126.06290954659373</v>
      </c>
      <c r="G9" s="385">
        <v>-48.982691086150602</v>
      </c>
      <c r="H9" s="403">
        <v>0</v>
      </c>
      <c r="I9" s="393">
        <v>-89.497465096294789</v>
      </c>
      <c r="J9" s="385">
        <v>-138.09679235864451</v>
      </c>
      <c r="K9" s="385">
        <v>-182.00332565789469</v>
      </c>
      <c r="L9" s="385">
        <v>-193.81385760574477</v>
      </c>
      <c r="M9" s="385">
        <v>-169.98865789255169</v>
      </c>
      <c r="N9" s="385">
        <v>-596.25424571996336</v>
      </c>
      <c r="O9" s="405">
        <v>-636.76896870175437</v>
      </c>
      <c r="P9" s="405">
        <v>-537.53231341495871</v>
      </c>
      <c r="Q9" s="405">
        <v>-475.61251808627446</v>
      </c>
      <c r="R9" s="405">
        <v>-509.9747396013737</v>
      </c>
      <c r="S9" s="406">
        <v>-459.3363185653435</v>
      </c>
      <c r="T9" s="405">
        <v>-959.0802863120141</v>
      </c>
      <c r="U9" s="405">
        <v>-1327.1911150204824</v>
      </c>
      <c r="V9" s="405">
        <v>-1657.7003788602899</v>
      </c>
      <c r="W9" s="405">
        <v>-2130.8785415203956</v>
      </c>
      <c r="X9" s="405">
        <v>-1817.0052022762748</v>
      </c>
      <c r="Y9" s="405">
        <v>-1838.5241604919408</v>
      </c>
      <c r="Z9" s="405">
        <v>-2101.8356287660463</v>
      </c>
      <c r="AA9" s="405">
        <v>-2370.7389160361017</v>
      </c>
      <c r="AB9" s="405">
        <v>-2316.9765664918882</v>
      </c>
      <c r="AC9" s="406">
        <v>-2018.8294158586436</v>
      </c>
      <c r="AD9" s="405">
        <v>-4438.8235964026553</v>
      </c>
      <c r="AE9" s="405">
        <v>-3388.622427398891</v>
      </c>
      <c r="AF9" s="405">
        <v>-3302.4429536850462</v>
      </c>
      <c r="AG9" s="405">
        <v>-2707.1341594103633</v>
      </c>
      <c r="AH9" s="405">
        <v>-2447.5299772117955</v>
      </c>
      <c r="AI9" s="405">
        <v>-2463.9459088508584</v>
      </c>
      <c r="AJ9" s="405">
        <v>-2161.5433420118006</v>
      </c>
      <c r="AK9" s="405">
        <v>-2091.1226439023048</v>
      </c>
      <c r="AL9" s="405">
        <v>-2016.0762545784321</v>
      </c>
      <c r="AM9" s="406">
        <v>-1786.9946525608907</v>
      </c>
      <c r="AN9" s="405">
        <v>-2074.6218060618685</v>
      </c>
      <c r="AO9" s="405">
        <v>-2367.2871395106581</v>
      </c>
      <c r="AP9" s="405">
        <v>-2697.4602082678048</v>
      </c>
      <c r="AQ9" s="405">
        <v>-2910.1315329830131</v>
      </c>
      <c r="AR9" s="405">
        <v>-2625.7835728813557</v>
      </c>
      <c r="AS9" s="405">
        <v>-3026.3846429033597</v>
      </c>
      <c r="AT9" s="405">
        <v>-3092.8026928393501</v>
      </c>
      <c r="AU9" s="405">
        <v>-2914.0553642981081</v>
      </c>
      <c r="AV9" s="405">
        <v>-3100.8020159419671</v>
      </c>
      <c r="AW9" s="406">
        <v>-4266.8804540378187</v>
      </c>
      <c r="AX9" s="405">
        <v>-4339.6207483034323</v>
      </c>
      <c r="AY9" s="405">
        <v>-4220.4780408633733</v>
      </c>
      <c r="AZ9" s="405">
        <v>-4063.3625678399994</v>
      </c>
      <c r="BA9" s="405">
        <v>-3496.3503417550055</v>
      </c>
      <c r="BB9" s="405">
        <v>-3668.9349291671083</v>
      </c>
      <c r="BC9" s="405">
        <v>-3630.779938156526</v>
      </c>
      <c r="BD9" s="405">
        <v>-3584.0359545865508</v>
      </c>
      <c r="BE9" s="405"/>
      <c r="BF9" s="405"/>
      <c r="BG9" s="405"/>
      <c r="BH9" s="407"/>
      <c r="BJ9" s="735">
        <f>T9/T$138*$BN9/100</f>
        <v>-2.2349024493306145E-4</v>
      </c>
      <c r="BK9" s="735">
        <f>BB9/BB$138*$BN9/100</f>
        <v>-5.2862356656030397E-4</v>
      </c>
      <c r="BL9" s="735"/>
      <c r="BM9" s="735"/>
      <c r="BN9" s="98">
        <v>1</v>
      </c>
    </row>
    <row r="10" spans="1:66" s="98" customFormat="1" ht="15.05" customHeight="1">
      <c r="A10" s="508">
        <v>1</v>
      </c>
      <c r="B10" s="343">
        <v>482.83674791052118</v>
      </c>
      <c r="C10" s="343">
        <f t="shared" ref="C10:C73" si="0">(B10+D10)/2</f>
        <v>647.88485863542542</v>
      </c>
      <c r="D10" s="404">
        <v>812.93296936032971</v>
      </c>
      <c r="E10" s="404">
        <f t="shared" ref="E10:E73" si="1">(D10+F10)/2</f>
        <v>1263.6942695970024</v>
      </c>
      <c r="F10" s="343">
        <v>1714.4555698336749</v>
      </c>
      <c r="G10" s="343">
        <v>1800.1138974160347</v>
      </c>
      <c r="H10" s="404">
        <v>1778.3696120717088</v>
      </c>
      <c r="I10" s="394">
        <v>2097.596838194409</v>
      </c>
      <c r="J10" s="343">
        <v>1327.853772679274</v>
      </c>
      <c r="K10" s="343">
        <v>1172.9103209064324</v>
      </c>
      <c r="L10" s="343">
        <v>1114.4296812330324</v>
      </c>
      <c r="M10" s="343">
        <v>1612.595105953666</v>
      </c>
      <c r="N10" s="343">
        <v>1505.4362516050137</v>
      </c>
      <c r="O10" s="380">
        <v>1067.7528438596489</v>
      </c>
      <c r="P10" s="380">
        <v>1299.650045448496</v>
      </c>
      <c r="Q10" s="380">
        <v>1412.9510573803921</v>
      </c>
      <c r="R10" s="380">
        <v>1562.4066862946545</v>
      </c>
      <c r="S10" s="408">
        <v>1507.1034766000159</v>
      </c>
      <c r="T10" s="380">
        <v>1050.0275548416016</v>
      </c>
      <c r="U10" s="380">
        <v>720.25931479289943</v>
      </c>
      <c r="V10" s="380">
        <v>49.802157304815573</v>
      </c>
      <c r="W10" s="380">
        <v>-129.48835486851019</v>
      </c>
      <c r="X10" s="380">
        <v>67.782384200438642</v>
      </c>
      <c r="Y10" s="380">
        <v>-6.3397384844549691</v>
      </c>
      <c r="Z10" s="380">
        <v>-57.981672517684032</v>
      </c>
      <c r="AA10" s="380">
        <v>-82.723655793600145</v>
      </c>
      <c r="AB10" s="380">
        <v>95.404917443783631</v>
      </c>
      <c r="AC10" s="408">
        <v>99.072184296766764</v>
      </c>
      <c r="AD10" s="380">
        <v>55.687386276196811</v>
      </c>
      <c r="AE10" s="380">
        <v>-308.52930541023147</v>
      </c>
      <c r="AF10" s="380">
        <v>-584.47327978262194</v>
      </c>
      <c r="AG10" s="380">
        <v>-520.66609517569987</v>
      </c>
      <c r="AH10" s="380">
        <v>-433.7190802832497</v>
      </c>
      <c r="AI10" s="380">
        <v>-431.19053404890019</v>
      </c>
      <c r="AJ10" s="380">
        <v>-431.68975835454006</v>
      </c>
      <c r="AK10" s="380">
        <v>-355.09629802114608</v>
      </c>
      <c r="AL10" s="380">
        <v>-277.09814791754081</v>
      </c>
      <c r="AM10" s="408">
        <v>-171.03249149922718</v>
      </c>
      <c r="AN10" s="380">
        <v>-180.08869844287051</v>
      </c>
      <c r="AO10" s="380">
        <v>-170.09604743514822</v>
      </c>
      <c r="AP10" s="380">
        <v>-305.24255300931122</v>
      </c>
      <c r="AQ10" s="380">
        <v>-408.39206457289498</v>
      </c>
      <c r="AR10" s="380">
        <v>-386.95757916146295</v>
      </c>
      <c r="AS10" s="380">
        <v>-433.43658383787027</v>
      </c>
      <c r="AT10" s="380">
        <v>-438.28155382267789</v>
      </c>
      <c r="AU10" s="380">
        <v>-51.928877192216596</v>
      </c>
      <c r="AV10" s="380">
        <v>-614.47737543867163</v>
      </c>
      <c r="AW10" s="408">
        <v>-1396.1569889377722</v>
      </c>
      <c r="AX10" s="380">
        <v>-1499.6031293977837</v>
      </c>
      <c r="AY10" s="380">
        <v>-1649.1357094681434</v>
      </c>
      <c r="AZ10" s="380">
        <v>-1668.7229717599998</v>
      </c>
      <c r="BA10" s="380">
        <v>-1161.1054723007458</v>
      </c>
      <c r="BB10" s="380">
        <v>-1390.119864118855</v>
      </c>
      <c r="BC10" s="380">
        <v>-1375.6633496417428</v>
      </c>
      <c r="BD10" s="380">
        <v>-1357.9525585420981</v>
      </c>
      <c r="BE10" s="380"/>
      <c r="BF10" s="380"/>
      <c r="BG10" s="380"/>
      <c r="BH10" s="409"/>
      <c r="BJ10" s="735">
        <f t="shared" ref="BJ10:BJ73" si="2">T10/T$138*$BN10/100</f>
        <v>2.4468328540085176E-4</v>
      </c>
      <c r="BK10" s="735">
        <f t="shared" ref="BK10:BK73" si="3">BB10/BB$138*$BN10/100</f>
        <v>-2.0028976656821055E-4</v>
      </c>
      <c r="BL10" s="735"/>
      <c r="BM10" s="735"/>
      <c r="BN10" s="98">
        <v>1</v>
      </c>
    </row>
    <row r="11" spans="1:66" s="98" customFormat="1" ht="15.05" customHeight="1">
      <c r="A11" s="508">
        <v>2</v>
      </c>
      <c r="B11" s="343">
        <v>1387.3055855457228</v>
      </c>
      <c r="C11" s="343">
        <f t="shared" si="0"/>
        <v>1592.5055068623317</v>
      </c>
      <c r="D11" s="404">
        <v>1797.7054281789406</v>
      </c>
      <c r="E11" s="404">
        <f t="shared" si="1"/>
        <v>2206.7554006353803</v>
      </c>
      <c r="F11" s="343">
        <v>2615.80537309182</v>
      </c>
      <c r="G11" s="343">
        <v>3453.2797215736173</v>
      </c>
      <c r="H11" s="404">
        <v>3351.3169917258933</v>
      </c>
      <c r="I11" s="394">
        <v>3798.0486750240102</v>
      </c>
      <c r="J11" s="343">
        <v>2910.6554697129686</v>
      </c>
      <c r="K11" s="343">
        <v>2684.5490534539467</v>
      </c>
      <c r="L11" s="343">
        <v>2403.2918343112351</v>
      </c>
      <c r="M11" s="343">
        <v>3257.3502282653826</v>
      </c>
      <c r="N11" s="343">
        <v>3378.7740590797921</v>
      </c>
      <c r="O11" s="380">
        <v>2597.5514637894735</v>
      </c>
      <c r="P11" s="380">
        <v>2790.7499559488951</v>
      </c>
      <c r="Q11" s="380">
        <v>2808.5439936627449</v>
      </c>
      <c r="R11" s="380">
        <v>3196.2748010684822</v>
      </c>
      <c r="S11" s="408">
        <v>3056.2377274478413</v>
      </c>
      <c r="T11" s="380">
        <v>2565.8153636680609</v>
      </c>
      <c r="U11" s="380">
        <v>2175.8882796540738</v>
      </c>
      <c r="V11" s="380">
        <v>1109.8766485073186</v>
      </c>
      <c r="W11" s="380">
        <v>549.75757681016603</v>
      </c>
      <c r="X11" s="380">
        <v>1145.7409458396726</v>
      </c>
      <c r="Y11" s="380">
        <v>967.86674196012518</v>
      </c>
      <c r="Z11" s="380">
        <v>784.8233530072232</v>
      </c>
      <c r="AA11" s="380">
        <v>807.06005652292822</v>
      </c>
      <c r="AB11" s="380">
        <v>1092.2889527747473</v>
      </c>
      <c r="AC11" s="408">
        <v>1084.1861677759382</v>
      </c>
      <c r="AD11" s="380">
        <v>1061.6530738462036</v>
      </c>
      <c r="AE11" s="380">
        <v>407.32801556968764</v>
      </c>
      <c r="AF11" s="380">
        <v>77.70454008670697</v>
      </c>
      <c r="AG11" s="380">
        <v>72.497810720667061</v>
      </c>
      <c r="AH11" s="380">
        <v>140.27345719198038</v>
      </c>
      <c r="AI11" s="380">
        <v>279.56309350423197</v>
      </c>
      <c r="AJ11" s="380">
        <v>267.67859568220581</v>
      </c>
      <c r="AK11" s="380">
        <v>426.4190587347951</v>
      </c>
      <c r="AL11" s="380">
        <v>447.85052014780922</v>
      </c>
      <c r="AM11" s="408">
        <v>691.50205614773745</v>
      </c>
      <c r="AN11" s="380">
        <v>499.92622687740851</v>
      </c>
      <c r="AO11" s="380">
        <v>483.578845600752</v>
      </c>
      <c r="AP11" s="380">
        <v>196.12869921865249</v>
      </c>
      <c r="AQ11" s="380">
        <v>41.921039740926304</v>
      </c>
      <c r="AR11" s="380">
        <v>30.272191567053223</v>
      </c>
      <c r="AS11" s="380">
        <v>42.192941789527197</v>
      </c>
      <c r="AT11" s="380">
        <v>28.556588492695727</v>
      </c>
      <c r="AU11" s="380">
        <v>950.41921744824333</v>
      </c>
      <c r="AV11" s="380">
        <v>0</v>
      </c>
      <c r="AW11" s="408">
        <v>-340.5546385422395</v>
      </c>
      <c r="AX11" s="380">
        <v>-310.3024936984645</v>
      </c>
      <c r="AY11" s="380">
        <v>-511.33365940388018</v>
      </c>
      <c r="AZ11" s="380">
        <v>-548.86378911999998</v>
      </c>
      <c r="BA11" s="380">
        <v>-209.62895804868469</v>
      </c>
      <c r="BB11" s="380">
        <v>-408.6077574501316</v>
      </c>
      <c r="BC11" s="380">
        <v>-404.35845196683613</v>
      </c>
      <c r="BD11" s="380">
        <v>-399.15259395366354</v>
      </c>
      <c r="BE11" s="380"/>
      <c r="BF11" s="380"/>
      <c r="BG11" s="380"/>
      <c r="BH11" s="409"/>
      <c r="BJ11" s="735">
        <f t="shared" si="2"/>
        <v>5.9790062653069023E-4</v>
      </c>
      <c r="BK11" s="735">
        <f t="shared" si="3"/>
        <v>-5.8872586796335109E-5</v>
      </c>
      <c r="BN11" s="98">
        <v>1</v>
      </c>
    </row>
    <row r="12" spans="1:66" s="98" customFormat="1" ht="15.05" customHeight="1">
      <c r="A12" s="508">
        <v>3</v>
      </c>
      <c r="B12" s="343">
        <v>2210.1682122664702</v>
      </c>
      <c r="C12" s="343">
        <f t="shared" si="0"/>
        <v>2393.8802770703433</v>
      </c>
      <c r="D12" s="404">
        <v>2577.5923418742159</v>
      </c>
      <c r="E12" s="404">
        <f t="shared" si="1"/>
        <v>2899.249840394843</v>
      </c>
      <c r="F12" s="343">
        <v>3220.9073389154701</v>
      </c>
      <c r="G12" s="343">
        <v>4457.4248888397051</v>
      </c>
      <c r="H12" s="404">
        <v>4419.5126002970192</v>
      </c>
      <c r="I12" s="394">
        <v>4827.2695236314003</v>
      </c>
      <c r="J12" s="343">
        <v>4116.3466953057496</v>
      </c>
      <c r="K12" s="343">
        <v>3877.6819661001455</v>
      </c>
      <c r="L12" s="343">
        <v>3667.9272551887198</v>
      </c>
      <c r="M12" s="343">
        <v>4502.4022901270446</v>
      </c>
      <c r="N12" s="343">
        <v>4643.1713602873742</v>
      </c>
      <c r="O12" s="380">
        <v>4034.1643809824559</v>
      </c>
      <c r="P12" s="380">
        <v>4108.8086422677661</v>
      </c>
      <c r="Q12" s="380">
        <v>4106.9314517960784</v>
      </c>
      <c r="R12" s="380">
        <v>4544.2972019256167</v>
      </c>
      <c r="S12" s="408">
        <v>4446.2554757861026</v>
      </c>
      <c r="T12" s="380">
        <v>3949.3162364514837</v>
      </c>
      <c r="U12" s="380">
        <v>3540.8552328629949</v>
      </c>
      <c r="V12" s="380">
        <v>2442.6772392361922</v>
      </c>
      <c r="W12" s="380">
        <v>1837.825948923241</v>
      </c>
      <c r="X12" s="380">
        <v>2350.5181617894045</v>
      </c>
      <c r="Y12" s="380">
        <v>2210.4554849132992</v>
      </c>
      <c r="Z12" s="380">
        <v>2052.1370523223172</v>
      </c>
      <c r="AA12" s="380">
        <v>1926.8558849484912</v>
      </c>
      <c r="AB12" s="380">
        <v>2200.1542186015408</v>
      </c>
      <c r="AC12" s="408">
        <v>2112.2937406669143</v>
      </c>
      <c r="AD12" s="380">
        <v>2076.6005979123711</v>
      </c>
      <c r="AE12" s="380">
        <v>1428.2480205507345</v>
      </c>
      <c r="AF12" s="380">
        <v>947.65754323136105</v>
      </c>
      <c r="AG12" s="380">
        <v>970.48205714711139</v>
      </c>
      <c r="AH12" s="380">
        <v>1220.5403114290707</v>
      </c>
      <c r="AI12" s="380">
        <v>1407.2921825552016</v>
      </c>
      <c r="AJ12" s="380">
        <v>1347.6766291283311</v>
      </c>
      <c r="AK12" s="380">
        <v>1657.1160574320152</v>
      </c>
      <c r="AL12" s="380">
        <v>1777.921630152005</v>
      </c>
      <c r="AM12" s="408">
        <v>1999.310848904759</v>
      </c>
      <c r="AN12" s="380">
        <v>1819.6162090667635</v>
      </c>
      <c r="AO12" s="380">
        <v>1875.2737791610557</v>
      </c>
      <c r="AP12" s="380">
        <v>1566.2672177038867</v>
      </c>
      <c r="AQ12" s="380">
        <v>1088.5947416595379</v>
      </c>
      <c r="AR12" s="380">
        <v>1020.0412375854891</v>
      </c>
      <c r="AS12" s="380">
        <v>1035.6449348338492</v>
      </c>
      <c r="AT12" s="380">
        <v>860.42242719296257</v>
      </c>
      <c r="AU12" s="380">
        <v>2226.903477731335</v>
      </c>
      <c r="AV12" s="380">
        <v>776.68045912864841</v>
      </c>
      <c r="AW12" s="408">
        <v>38.619598185202413</v>
      </c>
      <c r="AX12" s="380">
        <v>53.062879963306194</v>
      </c>
      <c r="AY12" s="380">
        <v>2.2575437501275064</v>
      </c>
      <c r="AZ12" s="380">
        <v>0</v>
      </c>
      <c r="BA12" s="380">
        <v>69.514265881429125</v>
      </c>
      <c r="BB12" s="380">
        <v>5.3343049275474099</v>
      </c>
      <c r="BC12" s="380">
        <v>5.2788309656244925</v>
      </c>
      <c r="BD12" s="380">
        <v>5.2108693727632316</v>
      </c>
      <c r="BE12" s="380"/>
      <c r="BF12" s="380"/>
      <c r="BG12" s="380"/>
      <c r="BH12" s="409"/>
      <c r="BJ12" s="735">
        <f t="shared" si="2"/>
        <v>9.2029172698010659E-4</v>
      </c>
      <c r="BK12" s="735">
        <f t="shared" si="3"/>
        <v>7.6857162919497527E-7</v>
      </c>
      <c r="BN12" s="98">
        <v>1</v>
      </c>
    </row>
    <row r="13" spans="1:66" s="98" customFormat="1" ht="15.05" customHeight="1">
      <c r="A13" s="508">
        <v>4</v>
      </c>
      <c r="B13" s="343">
        <v>2931.0230753441497</v>
      </c>
      <c r="C13" s="343">
        <f t="shared" si="0"/>
        <v>3025.2853650626262</v>
      </c>
      <c r="D13" s="343">
        <v>3119.5476547811027</v>
      </c>
      <c r="E13" s="343">
        <f t="shared" si="1"/>
        <v>3434.9596068961332</v>
      </c>
      <c r="F13" s="343">
        <v>3750.3715590111638</v>
      </c>
      <c r="G13" s="343">
        <v>5247.2707826038832</v>
      </c>
      <c r="H13" s="343">
        <v>5188.3786702026091</v>
      </c>
      <c r="I13" s="394">
        <v>5593.5915685184245</v>
      </c>
      <c r="J13" s="343">
        <v>5045.8443361812415</v>
      </c>
      <c r="K13" s="343">
        <v>4807.9211861293852</v>
      </c>
      <c r="L13" s="343">
        <v>4462.5640713722732</v>
      </c>
      <c r="M13" s="343">
        <v>5425.8541884082042</v>
      </c>
      <c r="N13" s="343">
        <v>5598.8696548456128</v>
      </c>
      <c r="O13" s="380">
        <v>5004.8487844912279</v>
      </c>
      <c r="P13" s="380">
        <v>5025.5589576124557</v>
      </c>
      <c r="Q13" s="380">
        <v>5110.2308512627451</v>
      </c>
      <c r="R13" s="380">
        <v>5489.537005900137</v>
      </c>
      <c r="S13" s="408">
        <v>5451.991859572966</v>
      </c>
      <c r="T13" s="380">
        <v>4941.4682567742566</v>
      </c>
      <c r="U13" s="380">
        <v>4573.3948100136549</v>
      </c>
      <c r="V13" s="380">
        <v>3647.4151397526834</v>
      </c>
      <c r="W13" s="380">
        <v>3025.9383979799218</v>
      </c>
      <c r="X13" s="380">
        <v>3542.1762066035681</v>
      </c>
      <c r="Y13" s="380">
        <v>3408.6660584752881</v>
      </c>
      <c r="Z13" s="380">
        <v>3236.6197908978625</v>
      </c>
      <c r="AA13" s="380">
        <v>3016.3869612544445</v>
      </c>
      <c r="AB13" s="380">
        <v>3235.9790365626204</v>
      </c>
      <c r="AC13" s="408">
        <v>3217.042059900672</v>
      </c>
      <c r="AD13" s="380">
        <v>3005.3224916153954</v>
      </c>
      <c r="AE13" s="380">
        <v>2528.900317941167</v>
      </c>
      <c r="AF13" s="380">
        <v>2130.1179358551626</v>
      </c>
      <c r="AG13" s="380">
        <v>2026.6433451459202</v>
      </c>
      <c r="AH13" s="380">
        <v>2324.9922444923645</v>
      </c>
      <c r="AI13" s="380">
        <v>2421.3006911976704</v>
      </c>
      <c r="AJ13" s="380">
        <v>2367.3309329119938</v>
      </c>
      <c r="AK13" s="380">
        <v>2685.9848183650793</v>
      </c>
      <c r="AL13" s="380">
        <v>2935.7425400993511</v>
      </c>
      <c r="AM13" s="408">
        <v>3078.5848469860889</v>
      </c>
      <c r="AN13" s="380">
        <v>2982.2688462139358</v>
      </c>
      <c r="AO13" s="380">
        <v>3043.4540718768258</v>
      </c>
      <c r="AP13" s="380">
        <v>2870.1087111011257</v>
      </c>
      <c r="AQ13" s="380">
        <v>2432.7725965782715</v>
      </c>
      <c r="AR13" s="380">
        <v>2520.4889935176921</v>
      </c>
      <c r="AS13" s="380">
        <v>2408.833403983916</v>
      </c>
      <c r="AT13" s="380">
        <v>2195.1325415254801</v>
      </c>
      <c r="AU13" s="380">
        <v>3421.2676531523171</v>
      </c>
      <c r="AV13" s="380">
        <v>2321.7536285842675</v>
      </c>
      <c r="AW13" s="408">
        <v>1172.6314358052371</v>
      </c>
      <c r="AX13" s="380">
        <v>1240.0564339250905</v>
      </c>
      <c r="AY13" s="380">
        <v>790.14031254462725</v>
      </c>
      <c r="AZ13" s="380">
        <v>765.75351223999996</v>
      </c>
      <c r="BA13" s="380">
        <v>1319.6848913427561</v>
      </c>
      <c r="BB13" s="380">
        <v>913.23300359611653</v>
      </c>
      <c r="BC13" s="380">
        <v>903.73586131491311</v>
      </c>
      <c r="BD13" s="380">
        <v>892.10083661706528</v>
      </c>
      <c r="BE13" s="380"/>
      <c r="BF13" s="380"/>
      <c r="BG13" s="380"/>
      <c r="BH13" s="409"/>
      <c r="BJ13" s="735">
        <f t="shared" si="2"/>
        <v>1.1514885320832735E-3</v>
      </c>
      <c r="BK13" s="735">
        <f t="shared" si="3"/>
        <v>1.3157946291817975E-4</v>
      </c>
      <c r="BN13" s="98">
        <v>1</v>
      </c>
    </row>
    <row r="14" spans="1:66" s="98" customFormat="1" ht="15.05" customHeight="1">
      <c r="A14" s="508">
        <v>5</v>
      </c>
      <c r="B14" s="343">
        <v>3645.0774208456246</v>
      </c>
      <c r="C14" s="343">
        <f t="shared" si="0"/>
        <v>3620.2441386017526</v>
      </c>
      <c r="D14" s="380">
        <v>3595.4108563578811</v>
      </c>
      <c r="E14" s="380">
        <f t="shared" si="1"/>
        <v>3906.1075903457208</v>
      </c>
      <c r="F14" s="380">
        <v>4216.8043243335605</v>
      </c>
      <c r="G14" s="343">
        <v>5957.5198033530669</v>
      </c>
      <c r="H14" s="380">
        <v>5822.2529873766834</v>
      </c>
      <c r="I14" s="394">
        <v>6298.384106151746</v>
      </c>
      <c r="J14" s="343">
        <v>5752.2625432466157</v>
      </c>
      <c r="K14" s="343">
        <v>5530.8788408260225</v>
      </c>
      <c r="L14" s="343">
        <v>5247.5101946755403</v>
      </c>
      <c r="M14" s="343">
        <v>6170.1288526945109</v>
      </c>
      <c r="N14" s="343">
        <v>6393.8753158055642</v>
      </c>
      <c r="O14" s="380">
        <v>5769.7480944561394</v>
      </c>
      <c r="P14" s="380">
        <v>5876.0381658237948</v>
      </c>
      <c r="Q14" s="380">
        <v>5967.7220335058819</v>
      </c>
      <c r="R14" s="380">
        <v>6265.8679789238849</v>
      </c>
      <c r="S14" s="408">
        <v>6268.5897592446881</v>
      </c>
      <c r="T14" s="380">
        <v>5793.0654075513039</v>
      </c>
      <c r="U14" s="380">
        <v>5495.1252618115614</v>
      </c>
      <c r="V14" s="380">
        <v>4498.7948765350066</v>
      </c>
      <c r="W14" s="380">
        <v>4007.3238243517885</v>
      </c>
      <c r="X14" s="380">
        <v>4438.6529008674343</v>
      </c>
      <c r="Y14" s="380">
        <v>4361.7400773050185</v>
      </c>
      <c r="Z14" s="380">
        <v>4162.2557771623178</v>
      </c>
      <c r="AA14" s="380">
        <v>3912.2236239948948</v>
      </c>
      <c r="AB14" s="380">
        <v>4080.9940196361326</v>
      </c>
      <c r="AC14" s="408">
        <v>4144.2081619987157</v>
      </c>
      <c r="AD14" s="380">
        <v>3925.062548822259</v>
      </c>
      <c r="AE14" s="380">
        <v>3509.954176717521</v>
      </c>
      <c r="AF14" s="380">
        <v>3123.3846656591559</v>
      </c>
      <c r="AG14" s="380">
        <v>3016.8975324895773</v>
      </c>
      <c r="AH14" s="380">
        <v>3276.2720116563696</v>
      </c>
      <c r="AI14" s="380">
        <v>3389.5050771756037</v>
      </c>
      <c r="AJ14" s="380">
        <v>3323.5469567940931</v>
      </c>
      <c r="AK14" s="380">
        <v>3620.768235378011</v>
      </c>
      <c r="AL14" s="380">
        <v>3942.2828395619858</v>
      </c>
      <c r="AM14" s="408">
        <v>4078.2402714384684</v>
      </c>
      <c r="AN14" s="380">
        <v>3938.9000123424639</v>
      </c>
      <c r="AO14" s="380">
        <v>4037.3210597830225</v>
      </c>
      <c r="AP14" s="380">
        <v>3950.1977448263806</v>
      </c>
      <c r="AQ14" s="380">
        <v>3622.7892085787603</v>
      </c>
      <c r="AR14" s="380">
        <v>3705.0530113589052</v>
      </c>
      <c r="AS14" s="380">
        <v>3588.9572000970556</v>
      </c>
      <c r="AT14" s="380">
        <v>3390.7844858066101</v>
      </c>
      <c r="AU14" s="380">
        <v>4462.2604936102407</v>
      </c>
      <c r="AV14" s="380">
        <v>3554.2602718051871</v>
      </c>
      <c r="AW14" s="408">
        <v>2627.3029674478612</v>
      </c>
      <c r="AX14" s="380">
        <v>2705.0533372598484</v>
      </c>
      <c r="AY14" s="380">
        <v>2222.5518220005301</v>
      </c>
      <c r="AZ14" s="380">
        <v>2206.5209586799997</v>
      </c>
      <c r="BA14" s="380">
        <v>2632.8528202591283</v>
      </c>
      <c r="BB14" s="380">
        <v>2330.0243923527087</v>
      </c>
      <c r="BC14" s="380">
        <v>2305.7933657847784</v>
      </c>
      <c r="BD14" s="380">
        <v>2276.1077420229794</v>
      </c>
      <c r="BE14" s="380"/>
      <c r="BF14" s="380"/>
      <c r="BG14" s="380"/>
      <c r="BH14" s="409"/>
      <c r="BJ14" s="735">
        <f t="shared" si="2"/>
        <v>1.3499324564634919E-3</v>
      </c>
      <c r="BK14" s="735">
        <f t="shared" si="3"/>
        <v>3.3571208763236523E-4</v>
      </c>
      <c r="BN14" s="98">
        <v>1</v>
      </c>
    </row>
    <row r="15" spans="1:66" s="98" customFormat="1" ht="15.05" customHeight="1">
      <c r="A15" s="508">
        <v>6</v>
      </c>
      <c r="B15" s="343">
        <v>4257.1240027040312</v>
      </c>
      <c r="C15" s="343">
        <f t="shared" si="0"/>
        <v>4147.6760024868181</v>
      </c>
      <c r="D15" s="380">
        <v>4038.2280022696054</v>
      </c>
      <c r="E15" s="380">
        <f t="shared" si="1"/>
        <v>4344.9746822694569</v>
      </c>
      <c r="F15" s="380">
        <v>4651.7213622693089</v>
      </c>
      <c r="G15" s="343">
        <v>6563.6806055441803</v>
      </c>
      <c r="H15" s="380">
        <v>6479.604131112761</v>
      </c>
      <c r="I15" s="394">
        <v>6952.8343196684018</v>
      </c>
      <c r="J15" s="343">
        <v>6368.3866937697985</v>
      </c>
      <c r="K15" s="343">
        <v>6218.4469599780687</v>
      </c>
      <c r="L15" s="343">
        <v>6003.3842393379446</v>
      </c>
      <c r="M15" s="343">
        <v>6854.6777723158684</v>
      </c>
      <c r="N15" s="343">
        <v>7116.9921669978603</v>
      </c>
      <c r="O15" s="380">
        <v>6472.5236025964905</v>
      </c>
      <c r="P15" s="380">
        <v>6630.792441509182</v>
      </c>
      <c r="Q15" s="380">
        <v>6762.7239797960783</v>
      </c>
      <c r="R15" s="380">
        <v>7003.2199909589917</v>
      </c>
      <c r="S15" s="408">
        <v>7016.1371012235804</v>
      </c>
      <c r="T15" s="380">
        <v>6573.0071346383729</v>
      </c>
      <c r="U15" s="380">
        <v>6288.4178637687755</v>
      </c>
      <c r="V15" s="380">
        <v>5331.2023629154955</v>
      </c>
      <c r="W15" s="380">
        <v>4850.1339937591092</v>
      </c>
      <c r="X15" s="380">
        <v>5230.1762260467494</v>
      </c>
      <c r="Y15" s="380">
        <v>5238.7372343212892</v>
      </c>
      <c r="Z15" s="380">
        <v>5040.263961001534</v>
      </c>
      <c r="AA15" s="380">
        <v>4769.7249340505059</v>
      </c>
      <c r="AB15" s="380">
        <v>4933.797159235668</v>
      </c>
      <c r="AC15" s="408">
        <v>4992.8642312578122</v>
      </c>
      <c r="AD15" s="380">
        <v>4778.3370159575325</v>
      </c>
      <c r="AE15" s="380">
        <v>4303.8104794022738</v>
      </c>
      <c r="AF15" s="380">
        <v>3998.4053562007693</v>
      </c>
      <c r="AG15" s="380">
        <v>3987.3795896366883</v>
      </c>
      <c r="AH15" s="380">
        <v>4274.3095978843676</v>
      </c>
      <c r="AI15" s="380">
        <v>4280.3162903755292</v>
      </c>
      <c r="AJ15" s="380">
        <v>4296.7830069912461</v>
      </c>
      <c r="AK15" s="380">
        <v>4582.8667522387232</v>
      </c>
      <c r="AL15" s="380">
        <v>4911.3774433600884</v>
      </c>
      <c r="AM15" s="408">
        <v>5002.7003763523944</v>
      </c>
      <c r="AN15" s="380">
        <v>4912.8196935215074</v>
      </c>
      <c r="AO15" s="380">
        <v>4996.0442362356762</v>
      </c>
      <c r="AP15" s="380">
        <v>5013.7125222796376</v>
      </c>
      <c r="AQ15" s="380">
        <v>4718.145408261028</v>
      </c>
      <c r="AR15" s="380">
        <v>4815.910823645554</v>
      </c>
      <c r="AS15" s="380">
        <v>4738.3952203632662</v>
      </c>
      <c r="AT15" s="380">
        <v>4487.1091657653196</v>
      </c>
      <c r="AU15" s="380">
        <v>5446.4938636487641</v>
      </c>
      <c r="AV15" s="380">
        <v>4663.6346471154666</v>
      </c>
      <c r="AW15" s="408">
        <v>3877.1735996235034</v>
      </c>
      <c r="AX15" s="380">
        <v>4027.0111728674328</v>
      </c>
      <c r="AY15" s="380">
        <v>3502.5791283228264</v>
      </c>
      <c r="AZ15" s="380">
        <v>3537.7369633399999</v>
      </c>
      <c r="BA15" s="380">
        <v>3942.7622679623082</v>
      </c>
      <c r="BB15" s="380">
        <v>3683.8709829642412</v>
      </c>
      <c r="BC15" s="380">
        <v>3645.5606648602743</v>
      </c>
      <c r="BD15" s="380">
        <v>3598.6263888302879</v>
      </c>
      <c r="BE15" s="380"/>
      <c r="BF15" s="380"/>
      <c r="BG15" s="380"/>
      <c r="BH15" s="409"/>
      <c r="BJ15" s="735">
        <f t="shared" si="2"/>
        <v>1.5316788338084813E-3</v>
      </c>
      <c r="BK15" s="735">
        <f t="shared" si="3"/>
        <v>5.3077556712204999E-4</v>
      </c>
      <c r="BN15" s="98">
        <v>1</v>
      </c>
    </row>
    <row r="16" spans="1:66" s="98" customFormat="1" ht="15.05" customHeight="1">
      <c r="A16" s="508">
        <v>7</v>
      </c>
      <c r="B16" s="343">
        <v>4855.56954941003</v>
      </c>
      <c r="C16" s="343">
        <f t="shared" si="0"/>
        <v>4638.5658986971312</v>
      </c>
      <c r="D16" s="380">
        <v>4421.5622479842323</v>
      </c>
      <c r="E16" s="380">
        <f t="shared" si="1"/>
        <v>4728.8877421853258</v>
      </c>
      <c r="F16" s="380">
        <v>5036.2132363864193</v>
      </c>
      <c r="G16" s="343">
        <v>7120.8587166491434</v>
      </c>
      <c r="H16" s="380">
        <v>7095.8708283653332</v>
      </c>
      <c r="I16" s="394">
        <v>7528.974251225799</v>
      </c>
      <c r="J16" s="343">
        <v>6979.1994292022646</v>
      </c>
      <c r="K16" s="343">
        <v>6860.5142477156414</v>
      </c>
      <c r="L16" s="343">
        <v>6735.0315517996314</v>
      </c>
      <c r="M16" s="343">
        <v>7562.1981321929752</v>
      </c>
      <c r="N16" s="343">
        <v>7844.3377717059002</v>
      </c>
      <c r="O16" s="380">
        <v>7198.5955364210522</v>
      </c>
      <c r="P16" s="380">
        <v>7337.6842509315929</v>
      </c>
      <c r="Q16" s="380">
        <v>7467.4636963764697</v>
      </c>
      <c r="R16" s="380">
        <v>7695.0965485073521</v>
      </c>
      <c r="S16" s="408">
        <v>7772.6910376841461</v>
      </c>
      <c r="T16" s="380">
        <v>7303.3412607093032</v>
      </c>
      <c r="U16" s="380">
        <v>7051.4897951752391</v>
      </c>
      <c r="V16" s="380">
        <v>6073.4916598872705</v>
      </c>
      <c r="W16" s="380">
        <v>5661.1400058303043</v>
      </c>
      <c r="X16" s="380">
        <v>6017.3264941808757</v>
      </c>
      <c r="Y16" s="380">
        <v>6075.5827142693452</v>
      </c>
      <c r="Z16" s="380">
        <v>5762.9640934540957</v>
      </c>
      <c r="AA16" s="380">
        <v>5566.6967398668976</v>
      </c>
      <c r="AB16" s="380">
        <v>5739.871359679064</v>
      </c>
      <c r="AC16" s="408">
        <v>5828.4352950437506</v>
      </c>
      <c r="AD16" s="380">
        <v>5570.5349949189131</v>
      </c>
      <c r="AE16" s="380">
        <v>5130.5996854735122</v>
      </c>
      <c r="AF16" s="380">
        <v>4897.0752545948581</v>
      </c>
      <c r="AG16" s="380">
        <v>4872.1824159321022</v>
      </c>
      <c r="AH16" s="380">
        <v>5183.6685617496205</v>
      </c>
      <c r="AI16" s="380">
        <v>5141.117905967656</v>
      </c>
      <c r="AJ16" s="380">
        <v>5239.0735547973927</v>
      </c>
      <c r="AK16" s="380">
        <v>5514.6151581574568</v>
      </c>
      <c r="AL16" s="380">
        <v>5760.645821031686</v>
      </c>
      <c r="AM16" s="408">
        <v>5915.3651370249945</v>
      </c>
      <c r="AN16" s="380">
        <v>5870.8915692375786</v>
      </c>
      <c r="AO16" s="380">
        <v>5957.5789176046128</v>
      </c>
      <c r="AP16" s="380">
        <v>6079.9896757782262</v>
      </c>
      <c r="AQ16" s="380">
        <v>5821.6153575705721</v>
      </c>
      <c r="AR16" s="380">
        <v>5872.8051640083249</v>
      </c>
      <c r="AS16" s="380">
        <v>5872.4903527060123</v>
      </c>
      <c r="AT16" s="380">
        <v>5592.1249813522418</v>
      </c>
      <c r="AU16" s="380">
        <v>6348.6071488251782</v>
      </c>
      <c r="AV16" s="380">
        <v>5741.0419913335618</v>
      </c>
      <c r="AW16" s="408">
        <v>5040.4427085959642</v>
      </c>
      <c r="AX16" s="380">
        <v>5160.9418468659114</v>
      </c>
      <c r="AY16" s="380">
        <v>4716.0088940163605</v>
      </c>
      <c r="AZ16" s="380">
        <v>4730.6304404999992</v>
      </c>
      <c r="BA16" s="380">
        <v>5204.8806578720059</v>
      </c>
      <c r="BB16" s="380">
        <v>4942.76694586543</v>
      </c>
      <c r="BC16" s="380">
        <v>4891.3647727476546</v>
      </c>
      <c r="BD16" s="380">
        <v>4828.3915608024108</v>
      </c>
      <c r="BE16" s="380"/>
      <c r="BF16" s="380"/>
      <c r="BG16" s="380"/>
      <c r="BH16" s="409"/>
      <c r="BJ16" s="735">
        <f t="shared" si="2"/>
        <v>1.7018653708983128E-3</v>
      </c>
      <c r="BK16" s="735">
        <f t="shared" si="3"/>
        <v>7.1215847161206413E-4</v>
      </c>
      <c r="BN16" s="98">
        <v>1</v>
      </c>
    </row>
    <row r="17" spans="1:66" s="98" customFormat="1" ht="15.05" customHeight="1">
      <c r="A17" s="508">
        <v>8</v>
      </c>
      <c r="B17" s="343">
        <v>5460.8156136922325</v>
      </c>
      <c r="C17" s="343">
        <f t="shared" si="0"/>
        <v>5122.9422369960303</v>
      </c>
      <c r="D17" s="380">
        <v>4785.0688602998271</v>
      </c>
      <c r="E17" s="380">
        <f t="shared" si="1"/>
        <v>5096.5838399243494</v>
      </c>
      <c r="F17" s="380">
        <v>5408.0988195488708</v>
      </c>
      <c r="G17" s="343">
        <v>7586.1942819675742</v>
      </c>
      <c r="H17" s="380">
        <v>7659.3146658533997</v>
      </c>
      <c r="I17" s="394">
        <v>8110.7077743517157</v>
      </c>
      <c r="J17" s="343">
        <v>7643.1263155419019</v>
      </c>
      <c r="K17" s="343">
        <v>7497.5258875182735</v>
      </c>
      <c r="L17" s="343">
        <v>7423.0707463000253</v>
      </c>
      <c r="M17" s="343">
        <v>8223.7756115585817</v>
      </c>
      <c r="N17" s="343">
        <v>8554.7683623509638</v>
      </c>
      <c r="O17" s="380">
        <v>7843.1299803508764</v>
      </c>
      <c r="P17" s="380">
        <v>8033.5308758317797</v>
      </c>
      <c r="Q17" s="380">
        <v>8175.6750371764701</v>
      </c>
      <c r="R17" s="380">
        <v>8344.7458983180204</v>
      </c>
      <c r="S17" s="408">
        <v>8481.2098035757863</v>
      </c>
      <c r="T17" s="380">
        <v>7986.8237635983251</v>
      </c>
      <c r="U17" s="380">
        <v>7739.0100502048244</v>
      </c>
      <c r="V17" s="380">
        <v>6792.0656438567521</v>
      </c>
      <c r="W17" s="380">
        <v>6358.5597417010522</v>
      </c>
      <c r="X17" s="380">
        <v>6806.6632908375968</v>
      </c>
      <c r="Y17" s="380">
        <v>6794.0864091742415</v>
      </c>
      <c r="Z17" s="380">
        <v>6485.6642259066575</v>
      </c>
      <c r="AA17" s="380">
        <v>6361.6508955419822</v>
      </c>
      <c r="AB17" s="380">
        <v>6540.104442727943</v>
      </c>
      <c r="AC17" s="408">
        <v>6634.0977748910427</v>
      </c>
      <c r="AD17" s="380">
        <v>6416.6239928572577</v>
      </c>
      <c r="AE17" s="380">
        <v>5995.521727044892</v>
      </c>
      <c r="AF17" s="380">
        <v>5753.514424680955</v>
      </c>
      <c r="AG17" s="380">
        <v>5686.1351090232283</v>
      </c>
      <c r="AH17" s="380">
        <v>6081.7411554959772</v>
      </c>
      <c r="AI17" s="380">
        <v>6033.5085716732556</v>
      </c>
      <c r="AJ17" s="380">
        <v>6076.1493944741169</v>
      </c>
      <c r="AK17" s="380">
        <v>6338.6206702321679</v>
      </c>
      <c r="AL17" s="380">
        <v>6550.0010856400322</v>
      </c>
      <c r="AM17" s="408">
        <v>6773.4764305814624</v>
      </c>
      <c r="AN17" s="380">
        <v>6765.5722231017589</v>
      </c>
      <c r="AO17" s="380">
        <v>6865.6950055641646</v>
      </c>
      <c r="AP17" s="380">
        <v>7020.5787192141588</v>
      </c>
      <c r="AQ17" s="380">
        <v>6842.5955190028099</v>
      </c>
      <c r="AR17" s="380">
        <v>6855.9932988165319</v>
      </c>
      <c r="AS17" s="380">
        <v>6895.3495476036414</v>
      </c>
      <c r="AT17" s="380">
        <v>6580.4312613603197</v>
      </c>
      <c r="AU17" s="380">
        <v>7189.1303703550093</v>
      </c>
      <c r="AV17" s="380">
        <v>6690.5812111829155</v>
      </c>
      <c r="AW17" s="408">
        <v>6082.001568742332</v>
      </c>
      <c r="AX17" s="380">
        <v>6157.6011574810536</v>
      </c>
      <c r="AY17" s="380">
        <v>5818.819015953648</v>
      </c>
      <c r="AZ17" s="380">
        <v>5794.054031919999</v>
      </c>
      <c r="BA17" s="380">
        <v>6317.1089119748722</v>
      </c>
      <c r="BB17" s="380">
        <v>6103.5116980997464</v>
      </c>
      <c r="BC17" s="380">
        <v>6040.038390867544</v>
      </c>
      <c r="BD17" s="380">
        <v>5962.27673631569</v>
      </c>
      <c r="BE17" s="380"/>
      <c r="BF17" s="380"/>
      <c r="BG17" s="380"/>
      <c r="BH17" s="409"/>
      <c r="BJ17" s="735">
        <f t="shared" si="2"/>
        <v>1.8611342810804946E-3</v>
      </c>
      <c r="BK17" s="735">
        <f t="shared" si="3"/>
        <v>8.7939965812489074E-4</v>
      </c>
      <c r="BN17" s="98">
        <v>1</v>
      </c>
    </row>
    <row r="18" spans="1:66" s="98" customFormat="1" ht="15.05" customHeight="1">
      <c r="A18" s="509">
        <v>9</v>
      </c>
      <c r="B18" s="342">
        <v>5998.0565022123892</v>
      </c>
      <c r="C18" s="342">
        <f t="shared" si="0"/>
        <v>5570.0113818474001</v>
      </c>
      <c r="D18" s="381">
        <v>5141.966261482411</v>
      </c>
      <c r="E18" s="381">
        <f t="shared" si="1"/>
        <v>5470.4300503128616</v>
      </c>
      <c r="F18" s="381">
        <v>5798.8938391433121</v>
      </c>
      <c r="G18" s="342">
        <v>8076.021192829081</v>
      </c>
      <c r="H18" s="381">
        <v>8228.6277099819654</v>
      </c>
      <c r="I18" s="395">
        <v>8709.2220721831873</v>
      </c>
      <c r="J18" s="342">
        <v>8227.3819755207824</v>
      </c>
      <c r="K18" s="342">
        <v>8114.3149355811383</v>
      </c>
      <c r="L18" s="342">
        <v>8140.1820194412803</v>
      </c>
      <c r="M18" s="342">
        <v>8880.7588028730388</v>
      </c>
      <c r="N18" s="342">
        <v>9214.4539108070931</v>
      </c>
      <c r="O18" s="381">
        <v>8452.7197857543852</v>
      </c>
      <c r="P18" s="381">
        <v>8674.15157812084</v>
      </c>
      <c r="Q18" s="381">
        <v>8821.3971420235284</v>
      </c>
      <c r="R18" s="381">
        <v>9000.8917416267941</v>
      </c>
      <c r="S18" s="410">
        <v>9120.6780117745984</v>
      </c>
      <c r="T18" s="381">
        <v>8642.7464881450469</v>
      </c>
      <c r="U18" s="381">
        <v>8431.5670836595364</v>
      </c>
      <c r="V18" s="381">
        <v>7482.1812522234823</v>
      </c>
      <c r="W18" s="381">
        <v>7062.7946541438268</v>
      </c>
      <c r="X18" s="381">
        <v>7534.7772888616637</v>
      </c>
      <c r="Y18" s="381">
        <v>7478.7781654953778</v>
      </c>
      <c r="Z18" s="381">
        <v>7189.7273921928208</v>
      </c>
      <c r="AA18" s="381">
        <v>7100.110847260461</v>
      </c>
      <c r="AB18" s="381">
        <v>7276.0852344371315</v>
      </c>
      <c r="AC18" s="410">
        <v>7340.688070441568</v>
      </c>
      <c r="AD18" s="381">
        <v>7160.3200547393699</v>
      </c>
      <c r="AE18" s="381">
        <v>6799.7778939569562</v>
      </c>
      <c r="AF18" s="381">
        <v>6484.9506389753924</v>
      </c>
      <c r="AG18" s="381">
        <v>6503.383157147111</v>
      </c>
      <c r="AH18" s="381">
        <v>6928.2189144131007</v>
      </c>
      <c r="AI18" s="381">
        <v>6859.5622321405626</v>
      </c>
      <c r="AJ18" s="381">
        <v>6890.0161073575873</v>
      </c>
      <c r="AK18" s="381">
        <v>7150.4861379300874</v>
      </c>
      <c r="AL18" s="381">
        <v>7367.8150789534229</v>
      </c>
      <c r="AM18" s="410">
        <v>7568.1877488408027</v>
      </c>
      <c r="AN18" s="381">
        <v>7605.5059126393071</v>
      </c>
      <c r="AO18" s="381">
        <v>7683.8429362026463</v>
      </c>
      <c r="AP18" s="381">
        <v>7854.8162849047649</v>
      </c>
      <c r="AQ18" s="381">
        <v>7679.6640222167898</v>
      </c>
      <c r="AR18" s="381">
        <v>7753.6295878917626</v>
      </c>
      <c r="AS18" s="381">
        <v>7823.5942669732394</v>
      </c>
      <c r="AT18" s="381">
        <v>7517.8323184031578</v>
      </c>
      <c r="AU18" s="381">
        <v>7918.5499476596333</v>
      </c>
      <c r="AV18" s="381">
        <v>7564.3467277026448</v>
      </c>
      <c r="AW18" s="410">
        <v>7017.0639611658689</v>
      </c>
      <c r="AX18" s="381">
        <v>7127.7290281145424</v>
      </c>
      <c r="AY18" s="381">
        <v>6739.8968660056707</v>
      </c>
      <c r="AZ18" s="381">
        <v>6728.007737599999</v>
      </c>
      <c r="BA18" s="381">
        <v>7226.2251704554374</v>
      </c>
      <c r="BB18" s="381">
        <v>7138.3668540439439</v>
      </c>
      <c r="BC18" s="381">
        <v>7064.1315981986954</v>
      </c>
      <c r="BD18" s="381">
        <v>6973.1853946317569</v>
      </c>
      <c r="BE18" s="381"/>
      <c r="BF18" s="381"/>
      <c r="BG18" s="381"/>
      <c r="BH18" s="411"/>
      <c r="BJ18" s="735">
        <f t="shared" si="2"/>
        <v>2.0139810577875883E-3</v>
      </c>
      <c r="BK18" s="735">
        <f t="shared" si="3"/>
        <v>1.0285025541887159E-3</v>
      </c>
      <c r="BN18" s="98">
        <v>1</v>
      </c>
    </row>
    <row r="19" spans="1:66" s="98" customFormat="1" ht="15.05" customHeight="1">
      <c r="A19" s="510">
        <v>10</v>
      </c>
      <c r="B19" s="387">
        <v>6494.4942852753202</v>
      </c>
      <c r="C19" s="387">
        <f t="shared" si="0"/>
        <v>6009.8973962361788</v>
      </c>
      <c r="D19" s="383">
        <v>5525.3005071970374</v>
      </c>
      <c r="E19" s="383">
        <f t="shared" si="1"/>
        <v>5882.7072648767135</v>
      </c>
      <c r="F19" s="383">
        <v>6240.1140225563895</v>
      </c>
      <c r="G19" s="387">
        <v>8578.0937764621249</v>
      </c>
      <c r="H19" s="383">
        <v>8774.4639275485297</v>
      </c>
      <c r="I19" s="396">
        <v>9257.3940458979923</v>
      </c>
      <c r="J19" s="387">
        <v>8790.3919751367939</v>
      </c>
      <c r="K19" s="387">
        <v>8700.7700960343554</v>
      </c>
      <c r="L19" s="387">
        <v>8721.6235922585147</v>
      </c>
      <c r="M19" s="387">
        <v>9533.1477061363439</v>
      </c>
      <c r="N19" s="387">
        <v>9772.6493748853554</v>
      </c>
      <c r="O19" s="383">
        <v>9054.5441159298243</v>
      </c>
      <c r="P19" s="383">
        <v>9255.8646296246989</v>
      </c>
      <c r="Q19" s="383">
        <v>9474.0624953098031</v>
      </c>
      <c r="R19" s="383">
        <v>9624.5551174450338</v>
      </c>
      <c r="S19" s="412">
        <v>9721.1176438861585</v>
      </c>
      <c r="T19" s="383">
        <v>9240.7936781729404</v>
      </c>
      <c r="U19" s="383">
        <v>9106.4953926263079</v>
      </c>
      <c r="V19" s="383">
        <v>8143.838484987461</v>
      </c>
      <c r="W19" s="383">
        <v>7760.2143900145747</v>
      </c>
      <c r="X19" s="383">
        <v>8173.243617459344</v>
      </c>
      <c r="Y19" s="383">
        <v>8133.8844755557247</v>
      </c>
      <c r="Z19" s="383">
        <v>7833.738111942811</v>
      </c>
      <c r="AA19" s="383">
        <v>7818.3942975658674</v>
      </c>
      <c r="AB19" s="383">
        <v>7955.6018913326516</v>
      </c>
      <c r="AC19" s="412">
        <v>8043.5397929997625</v>
      </c>
      <c r="AD19" s="383">
        <v>7873.4778725345359</v>
      </c>
      <c r="AE19" s="383">
        <v>7534.7016326869452</v>
      </c>
      <c r="AF19" s="383">
        <v>7172.4668958295169</v>
      </c>
      <c r="AG19" s="383">
        <v>7215.1798442227519</v>
      </c>
      <c r="AH19" s="383">
        <v>7655.3836177876192</v>
      </c>
      <c r="AI19" s="383">
        <v>7636.6528649319871</v>
      </c>
      <c r="AJ19" s="383">
        <v>7659.0118417740978</v>
      </c>
      <c r="AK19" s="383">
        <v>7909.2389114795451</v>
      </c>
      <c r="AL19" s="383">
        <v>8161.6638270415124</v>
      </c>
      <c r="AM19" s="412">
        <v>8315.7176901348375</v>
      </c>
      <c r="AN19" s="383">
        <v>8331.6235447609615</v>
      </c>
      <c r="AO19" s="383">
        <v>8423.2687291851908</v>
      </c>
      <c r="AP19" s="383">
        <v>8608.9449452807112</v>
      </c>
      <c r="AQ19" s="383">
        <v>8466.6977360625679</v>
      </c>
      <c r="AR19" s="383">
        <v>8493.3240079214975</v>
      </c>
      <c r="AS19" s="383">
        <v>8603.5244030826816</v>
      </c>
      <c r="AT19" s="383">
        <v>8362.1140651437272</v>
      </c>
      <c r="AU19" s="383">
        <v>8622.6089105215469</v>
      </c>
      <c r="AV19" s="383">
        <v>8420.352782504493</v>
      </c>
      <c r="AW19" s="412">
        <v>7865.5248303862254</v>
      </c>
      <c r="AX19" s="383">
        <v>7947.8965858082538</v>
      </c>
      <c r="AY19" s="383">
        <v>7569.5441941775289</v>
      </c>
      <c r="AZ19" s="383">
        <v>7576.7547663399992</v>
      </c>
      <c r="BA19" s="383">
        <v>8053.8793986062028</v>
      </c>
      <c r="BB19" s="383">
        <v>8059.0678845386265</v>
      </c>
      <c r="BC19" s="383">
        <v>7975.2578228654829</v>
      </c>
      <c r="BD19" s="383">
        <v>7872.5814483706899</v>
      </c>
      <c r="BE19" s="383"/>
      <c r="BF19" s="383"/>
      <c r="BG19" s="383"/>
      <c r="BH19" s="413"/>
      <c r="BJ19" s="735">
        <f t="shared" si="2"/>
        <v>2.1533413541969968E-3</v>
      </c>
      <c r="BK19" s="735">
        <f t="shared" si="3"/>
        <v>1.1611580173877686E-3</v>
      </c>
      <c r="BN19" s="98">
        <v>1</v>
      </c>
    </row>
    <row r="20" spans="1:66" s="98" customFormat="1" ht="15.05" customHeight="1">
      <c r="A20" s="508">
        <v>11</v>
      </c>
      <c r="B20" s="343">
        <v>7004.5331034906594</v>
      </c>
      <c r="C20" s="343">
        <f t="shared" si="0"/>
        <v>6453.2793226346566</v>
      </c>
      <c r="D20" s="380">
        <v>5902.0255417786539</v>
      </c>
      <c r="E20" s="380">
        <f t="shared" si="1"/>
        <v>6304.2861648287198</v>
      </c>
      <c r="F20" s="380">
        <v>6706.5467878787867</v>
      </c>
      <c r="G20" s="343">
        <v>9074.0435237093989</v>
      </c>
      <c r="H20" s="380">
        <v>9279.2156986315895</v>
      </c>
      <c r="I20" s="394">
        <v>9811.159611181316</v>
      </c>
      <c r="J20" s="343">
        <v>9332.1563143899384</v>
      </c>
      <c r="K20" s="343">
        <v>9282.1696085526291</v>
      </c>
      <c r="L20" s="343">
        <v>9307.9105115158927</v>
      </c>
      <c r="M20" s="343">
        <v>10176.34803329735</v>
      </c>
      <c r="N20" s="343">
        <v>10297.014810837665</v>
      </c>
      <c r="O20" s="380">
        <v>9633.072020421052</v>
      </c>
      <c r="P20" s="380">
        <v>9811.8055839100325</v>
      </c>
      <c r="Q20" s="380">
        <v>10123.25622437647</v>
      </c>
      <c r="R20" s="380">
        <v>10176.7570647841</v>
      </c>
      <c r="S20" s="408">
        <v>10336.568266800508</v>
      </c>
      <c r="T20" s="380">
        <v>9838.8408682008339</v>
      </c>
      <c r="U20" s="380">
        <v>9731.0559173418296</v>
      </c>
      <c r="V20" s="380">
        <v>8798.3811238507515</v>
      </c>
      <c r="W20" s="380">
        <v>8366.7651049249653</v>
      </c>
      <c r="X20" s="380">
        <v>8829.2021742377819</v>
      </c>
      <c r="Y20" s="380">
        <v>8791.1040317775569</v>
      </c>
      <c r="Z20" s="380">
        <v>8494.3150238407106</v>
      </c>
      <c r="AA20" s="380">
        <v>8462.0246926429027</v>
      </c>
      <c r="AB20" s="380">
        <v>8609.8070395185969</v>
      </c>
      <c r="AC20" s="408">
        <v>8709.0057856346484</v>
      </c>
      <c r="AD20" s="380">
        <v>8539.9301405496662</v>
      </c>
      <c r="AE20" s="380">
        <v>8200.292943234861</v>
      </c>
      <c r="AF20" s="380">
        <v>7866.7400692129204</v>
      </c>
      <c r="AG20" s="380">
        <v>7890.7276259380587</v>
      </c>
      <c r="AH20" s="380">
        <v>8351.9138879822804</v>
      </c>
      <c r="AI20" s="380">
        <v>8348.9859449907926</v>
      </c>
      <c r="AJ20" s="380">
        <v>8319.6983178220853</v>
      </c>
      <c r="AK20" s="380">
        <v>8546.5912412610887</v>
      </c>
      <c r="AL20" s="380">
        <v>8870.1363890144676</v>
      </c>
      <c r="AM20" s="408">
        <v>9038.1825249160556</v>
      </c>
      <c r="AN20" s="380">
        <v>8988.5871166805537</v>
      </c>
      <c r="AO20" s="380">
        <v>9098.0299090932185</v>
      </c>
      <c r="AP20" s="380">
        <v>9317.4944009086594</v>
      </c>
      <c r="AQ20" s="380">
        <v>9222.6287430037864</v>
      </c>
      <c r="AR20" s="380">
        <v>9268.5553484864686</v>
      </c>
      <c r="AS20" s="380">
        <v>9369.3902252622811</v>
      </c>
      <c r="AT20" s="380">
        <v>9120.7260464062092</v>
      </c>
      <c r="AU20" s="380">
        <v>9347.1978945989886</v>
      </c>
      <c r="AV20" s="380">
        <v>9154.4105335102286</v>
      </c>
      <c r="AW20" s="408">
        <v>8592.2754507804893</v>
      </c>
      <c r="AX20" s="380">
        <v>8697.6981505071453</v>
      </c>
      <c r="AY20" s="380">
        <v>8305.503456719096</v>
      </c>
      <c r="AZ20" s="380">
        <v>8364.63988298</v>
      </c>
      <c r="BA20" s="380">
        <v>8809.8470400667447</v>
      </c>
      <c r="BB20" s="380">
        <v>8811.2048793228114</v>
      </c>
      <c r="BC20" s="380">
        <v>8719.5729890185376</v>
      </c>
      <c r="BD20" s="380">
        <v>8607.3140299303068</v>
      </c>
      <c r="BE20" s="380"/>
      <c r="BF20" s="380"/>
      <c r="BG20" s="380"/>
      <c r="BH20" s="409"/>
      <c r="BJ20" s="735">
        <f t="shared" si="2"/>
        <v>2.2927016506064058E-3</v>
      </c>
      <c r="BK20" s="735">
        <f t="shared" si="3"/>
        <v>1.2695266171042603E-3</v>
      </c>
      <c r="BN20" s="98">
        <v>1</v>
      </c>
    </row>
    <row r="21" spans="1:66" s="98" customFormat="1" ht="15.05" customHeight="1">
      <c r="A21" s="508">
        <v>12</v>
      </c>
      <c r="B21" s="343">
        <v>7487.3698514011803</v>
      </c>
      <c r="C21" s="343">
        <f t="shared" si="0"/>
        <v>6892.9740305802416</v>
      </c>
      <c r="D21" s="380">
        <v>6298.5782097593028</v>
      </c>
      <c r="E21" s="380">
        <f t="shared" si="1"/>
        <v>6760.9914633895623</v>
      </c>
      <c r="F21" s="380">
        <v>7223.404717019821</v>
      </c>
      <c r="G21" s="343">
        <v>9600.6074528855188</v>
      </c>
      <c r="H21" s="380">
        <v>9813.3135029171517</v>
      </c>
      <c r="I21" s="394">
        <v>10348.144401759086</v>
      </c>
      <c r="J21" s="343">
        <v>9857.9864083709308</v>
      </c>
      <c r="K21" s="343">
        <v>9838.2908813961967</v>
      </c>
      <c r="L21" s="343">
        <v>9879.6613914528407</v>
      </c>
      <c r="M21" s="343">
        <v>10746.039751639957</v>
      </c>
      <c r="N21" s="343">
        <v>10880.582796010394</v>
      </c>
      <c r="O21" s="380">
        <v>10172.772548771929</v>
      </c>
      <c r="P21" s="380">
        <v>10404.563819936118</v>
      </c>
      <c r="Q21" s="380">
        <v>10664.829602635293</v>
      </c>
      <c r="R21" s="380">
        <v>10751.696739366542</v>
      </c>
      <c r="S21" s="408">
        <v>10928.001304430394</v>
      </c>
      <c r="T21" s="380">
        <v>10447.911969565648</v>
      </c>
      <c r="U21" s="380">
        <v>10327.914160719163</v>
      </c>
      <c r="V21" s="380">
        <v>9417.3507932106022</v>
      </c>
      <c r="W21" s="380">
        <v>8961.95719221531</v>
      </c>
      <c r="X21" s="380">
        <v>9456.7358602224886</v>
      </c>
      <c r="Y21" s="380">
        <v>9439.870603353449</v>
      </c>
      <c r="Z21" s="380">
        <v>9101.0518112579048</v>
      </c>
      <c r="AA21" s="380">
        <v>9119.7786387090891</v>
      </c>
      <c r="AB21" s="380">
        <v>9219.2302876799076</v>
      </c>
      <c r="AC21" s="408">
        <v>9348.3017673232189</v>
      </c>
      <c r="AD21" s="380">
        <v>9211.7715104624913</v>
      </c>
      <c r="AE21" s="380">
        <v>8890.1506036465016</v>
      </c>
      <c r="AF21" s="380">
        <v>8468.1056403187395</v>
      </c>
      <c r="AG21" s="380">
        <v>8487.1868868671827</v>
      </c>
      <c r="AH21" s="380">
        <v>8996.8493233477075</v>
      </c>
      <c r="AI21" s="380">
        <v>8982.3463997659164</v>
      </c>
      <c r="AJ21" s="380">
        <v>8983.4793441091733</v>
      </c>
      <c r="AK21" s="380">
        <v>9155.1109656477547</v>
      </c>
      <c r="AL21" s="380">
        <v>9514.2023544444273</v>
      </c>
      <c r="AM21" s="408">
        <v>9750.3264334861142</v>
      </c>
      <c r="AN21" s="380">
        <v>9684.449847463804</v>
      </c>
      <c r="AO21" s="380">
        <v>9786.8486135826606</v>
      </c>
      <c r="AP21" s="380">
        <v>10053.667616989938</v>
      </c>
      <c r="AQ21" s="380">
        <v>9973.1505835268217</v>
      </c>
      <c r="AR21" s="380">
        <v>9955.602478834373</v>
      </c>
      <c r="AS21" s="380">
        <v>10062.377329805424</v>
      </c>
      <c r="AT21" s="380">
        <v>9868.16371043242</v>
      </c>
      <c r="AU21" s="380">
        <v>10025.896243018191</v>
      </c>
      <c r="AV21" s="380">
        <v>9875.4446792561848</v>
      </c>
      <c r="AW21" s="408">
        <v>9276.8956004272586</v>
      </c>
      <c r="AX21" s="380">
        <v>9387.5155900301252</v>
      </c>
      <c r="AY21" s="380">
        <v>9022.2735973845793</v>
      </c>
      <c r="AZ21" s="380">
        <v>9065.1051622399991</v>
      </c>
      <c r="BA21" s="380">
        <v>9572.3316439536702</v>
      </c>
      <c r="BB21" s="380">
        <v>9565.4755960780149</v>
      </c>
      <c r="BC21" s="380">
        <v>9465.9996875578399</v>
      </c>
      <c r="BD21" s="380">
        <v>9344.1309592390262</v>
      </c>
      <c r="BE21" s="380"/>
      <c r="BF21" s="380"/>
      <c r="BG21" s="380"/>
      <c r="BH21" s="409"/>
      <c r="BJ21" s="735">
        <f t="shared" si="2"/>
        <v>2.4346308004058502E-3</v>
      </c>
      <c r="BK21" s="735">
        <f t="shared" si="3"/>
        <v>1.3782026454724297E-3</v>
      </c>
      <c r="BN21" s="98">
        <v>1</v>
      </c>
    </row>
    <row r="22" spans="1:66" s="98" customFormat="1" ht="15.05" customHeight="1">
      <c r="A22" s="508">
        <v>13</v>
      </c>
      <c r="B22" s="343">
        <v>7881.7998708210425</v>
      </c>
      <c r="C22" s="343">
        <f t="shared" si="0"/>
        <v>7295.0745854135075</v>
      </c>
      <c r="D22" s="380">
        <v>6708.3493000059725</v>
      </c>
      <c r="E22" s="380">
        <f t="shared" si="1"/>
        <v>7233.7606912994088</v>
      </c>
      <c r="F22" s="380">
        <v>7759.1720825928442</v>
      </c>
      <c r="G22" s="343">
        <v>10047.574509046643</v>
      </c>
      <c r="H22" s="380">
        <v>10365.018927124216</v>
      </c>
      <c r="I22" s="394">
        <v>10868.348417631298</v>
      </c>
      <c r="J22" s="343">
        <v>10431.619238168378</v>
      </c>
      <c r="K22" s="343">
        <v>10323.633083150582</v>
      </c>
      <c r="L22" s="343">
        <v>10446.566924949644</v>
      </c>
      <c r="M22" s="343">
        <v>11320.325758033712</v>
      </c>
      <c r="N22" s="343">
        <v>11409.176985478447</v>
      </c>
      <c r="O22" s="380">
        <v>10685.29391382456</v>
      </c>
      <c r="P22" s="380">
        <v>10934.732677002927</v>
      </c>
      <c r="Q22" s="380">
        <v>11164.743490258823</v>
      </c>
      <c r="R22" s="380">
        <v>11307.146933454662</v>
      </c>
      <c r="S22" s="408">
        <v>11492.414558615261</v>
      </c>
      <c r="T22" s="380">
        <v>11023.911336919702</v>
      </c>
      <c r="U22" s="380">
        <v>10904.625290395994</v>
      </c>
      <c r="V22" s="380">
        <v>10050.549650371828</v>
      </c>
      <c r="W22" s="380">
        <v>9538.9754753135821</v>
      </c>
      <c r="X22" s="380">
        <v>10020.860219051945</v>
      </c>
      <c r="Y22" s="380">
        <v>10029.46628240776</v>
      </c>
      <c r="Z22" s="380">
        <v>9736.7794349339401</v>
      </c>
      <c r="AA22" s="380">
        <v>9753.3207830795873</v>
      </c>
      <c r="AB22" s="380">
        <v>9824.7594575782077</v>
      </c>
      <c r="AC22" s="408">
        <v>9963.2970245616398</v>
      </c>
      <c r="AD22" s="380">
        <v>9835.1109632960488</v>
      </c>
      <c r="AE22" s="380">
        <v>9498.5426609442056</v>
      </c>
      <c r="AF22" s="380">
        <v>9057.64660749832</v>
      </c>
      <c r="AG22" s="380">
        <v>9116.5996981238841</v>
      </c>
      <c r="AH22" s="380">
        <v>9603.0886325912088</v>
      </c>
      <c r="AI22" s="380">
        <v>9596.7534244729577</v>
      </c>
      <c r="AJ22" s="380">
        <v>9676.6585976677179</v>
      </c>
      <c r="AK22" s="380">
        <v>9769.7007122228151</v>
      </c>
      <c r="AL22" s="380">
        <v>10161.26397552755</v>
      </c>
      <c r="AM22" s="408">
        <v>10418.237801151199</v>
      </c>
      <c r="AN22" s="380">
        <v>10374.549739896884</v>
      </c>
      <c r="AO22" s="380">
        <v>10493.942100027947</v>
      </c>
      <c r="AP22" s="380">
        <v>10729.068560073891</v>
      </c>
      <c r="AQ22" s="380">
        <v>10664.171593449833</v>
      </c>
      <c r="AR22" s="380">
        <v>10680.818894201604</v>
      </c>
      <c r="AS22" s="380">
        <v>10796.278802144474</v>
      </c>
      <c r="AT22" s="380">
        <v>10580.836831945782</v>
      </c>
      <c r="AU22" s="380">
        <v>10717.878722812147</v>
      </c>
      <c r="AV22" s="380">
        <v>10589.375040314988</v>
      </c>
      <c r="AW22" s="408">
        <v>9959.1751683658349</v>
      </c>
      <c r="AX22" s="380">
        <v>10061.183457390362</v>
      </c>
      <c r="AY22" s="380">
        <v>9714.2107567986604</v>
      </c>
      <c r="AZ22" s="380">
        <v>9784.3823052399985</v>
      </c>
      <c r="BA22" s="380">
        <v>10295.714473282293</v>
      </c>
      <c r="BB22" s="380">
        <v>10285.606761296915</v>
      </c>
      <c r="BC22" s="380">
        <v>10178.641867917146</v>
      </c>
      <c r="BD22" s="380">
        <v>10047.598324562063</v>
      </c>
      <c r="BE22" s="380"/>
      <c r="BF22" s="380"/>
      <c r="BG22" s="380"/>
      <c r="BH22" s="409"/>
      <c r="BJ22" s="735">
        <f t="shared" si="2"/>
        <v>2.5688533900351889E-3</v>
      </c>
      <c r="BK22" s="735">
        <f t="shared" si="3"/>
        <v>1.4819598154137512E-3</v>
      </c>
      <c r="BN22" s="98">
        <v>1</v>
      </c>
    </row>
    <row r="23" spans="1:66" s="98" customFormat="1" ht="15.05" customHeight="1">
      <c r="A23" s="508">
        <v>14</v>
      </c>
      <c r="B23" s="343">
        <v>8283.0304078171102</v>
      </c>
      <c r="C23" s="343">
        <f t="shared" si="0"/>
        <v>7710.4892157343929</v>
      </c>
      <c r="D23" s="380">
        <v>7137.9480236516756</v>
      </c>
      <c r="E23" s="380">
        <f t="shared" si="1"/>
        <v>7735.3531723407605</v>
      </c>
      <c r="F23" s="380">
        <v>8332.7583210298453</v>
      </c>
      <c r="G23" s="343">
        <v>10598.629783765837</v>
      </c>
      <c r="H23" s="380">
        <v>10899.11673140978</v>
      </c>
      <c r="I23" s="394">
        <v>11422.113982914623</v>
      </c>
      <c r="J23" s="343">
        <v>11015.874898147258</v>
      </c>
      <c r="K23" s="343">
        <v>10844.364820449558</v>
      </c>
      <c r="L23" s="343">
        <v>11013.472458446447</v>
      </c>
      <c r="M23" s="343">
        <v>11862.451748069418</v>
      </c>
      <c r="N23" s="343">
        <v>11937.7711749465</v>
      </c>
      <c r="O23" s="380">
        <v>11155.105165122806</v>
      </c>
      <c r="P23" s="380">
        <v>11446.49289319936</v>
      </c>
      <c r="Q23" s="380">
        <v>11692.430371639215</v>
      </c>
      <c r="R23" s="380">
        <v>11846.355893797516</v>
      </c>
      <c r="S23" s="408">
        <v>12041.81682199734</v>
      </c>
      <c r="T23" s="380">
        <v>11577.862881599918</v>
      </c>
      <c r="U23" s="380">
        <v>11476.299641647702</v>
      </c>
      <c r="V23" s="380">
        <v>10596.001849424571</v>
      </c>
      <c r="W23" s="380">
        <v>10159.156543368026</v>
      </c>
      <c r="X23" s="380">
        <v>10576.238463791024</v>
      </c>
      <c r="Y23" s="380">
        <v>10646.534161561378</v>
      </c>
      <c r="Z23" s="380">
        <v>10355.940866462066</v>
      </c>
      <c r="AA23" s="380">
        <v>10386.862927450087</v>
      </c>
      <c r="AB23" s="380">
        <v>10475.070527501142</v>
      </c>
      <c r="AC23" s="408">
        <v>10591.377287273217</v>
      </c>
      <c r="AD23" s="380">
        <v>10462.043150728072</v>
      </c>
      <c r="AE23" s="380">
        <v>10115.601271764668</v>
      </c>
      <c r="AF23" s="380">
        <v>9675.9044699273363</v>
      </c>
      <c r="AG23" s="380">
        <v>9780.6137372245375</v>
      </c>
      <c r="AH23" s="380">
        <v>10215.777296188366</v>
      </c>
      <c r="AI23" s="380">
        <v>10203.263186651631</v>
      </c>
      <c r="AJ23" s="380">
        <v>10331.155973237504</v>
      </c>
      <c r="AK23" s="380">
        <v>10437.403152946337</v>
      </c>
      <c r="AL23" s="380">
        <v>10796.342973998022</v>
      </c>
      <c r="AM23" s="408">
        <v>11092.046840936948</v>
      </c>
      <c r="AN23" s="380">
        <v>11041.598278929278</v>
      </c>
      <c r="AO23" s="380">
        <v>11186.978061891816</v>
      </c>
      <c r="AP23" s="380">
        <v>11414.137819316507</v>
      </c>
      <c r="AQ23" s="380">
        <v>11348.431145350114</v>
      </c>
      <c r="AR23" s="380">
        <v>11390.241122664287</v>
      </c>
      <c r="AS23" s="380">
        <v>11512.280238572814</v>
      </c>
      <c r="AT23" s="380">
        <v>11292.268362655115</v>
      </c>
      <c r="AU23" s="380">
        <v>11409.861202606104</v>
      </c>
      <c r="AV23" s="380">
        <v>11299.753509030215</v>
      </c>
      <c r="AW23" s="408">
        <v>10664.860553386352</v>
      </c>
      <c r="AX23" s="380">
        <v>10723.31591606292</v>
      </c>
      <c r="AY23" s="380">
        <v>10372.284759960829</v>
      </c>
      <c r="AZ23" s="380">
        <v>10453.863338339999</v>
      </c>
      <c r="BA23" s="380">
        <v>11008.235698566941</v>
      </c>
      <c r="BB23" s="380">
        <v>10980.133262863588</v>
      </c>
      <c r="BC23" s="380">
        <v>10865.945659641455</v>
      </c>
      <c r="BD23" s="380">
        <v>10726.053516895836</v>
      </c>
      <c r="BE23" s="380"/>
      <c r="BF23" s="380"/>
      <c r="BG23" s="380"/>
      <c r="BH23" s="409"/>
      <c r="BJ23" s="735">
        <f t="shared" si="2"/>
        <v>2.6979382728844576E-3</v>
      </c>
      <c r="BK23" s="735">
        <f t="shared" si="3"/>
        <v>1.582027841534937E-3</v>
      </c>
      <c r="BN23" s="98">
        <v>1</v>
      </c>
    </row>
    <row r="24" spans="1:66" s="98" customFormat="1" ht="15.05" customHeight="1">
      <c r="A24" s="508">
        <v>15</v>
      </c>
      <c r="B24" s="343">
        <v>8704.6624975417908</v>
      </c>
      <c r="C24" s="343">
        <f t="shared" si="0"/>
        <v>8162.5414669516276</v>
      </c>
      <c r="D24" s="380">
        <v>7620.4204363614645</v>
      </c>
      <c r="E24" s="380">
        <f t="shared" si="1"/>
        <v>8253.9277796981623</v>
      </c>
      <c r="F24" s="380">
        <v>8887.4351230348584</v>
      </c>
      <c r="G24" s="343">
        <v>11112.948040170419</v>
      </c>
      <c r="H24" s="380">
        <v>11421.47612241434</v>
      </c>
      <c r="I24" s="394">
        <v>12026.221872314612</v>
      </c>
      <c r="J24" s="343">
        <v>11600.130558126139</v>
      </c>
      <c r="K24" s="343">
        <v>11329.707022203946</v>
      </c>
      <c r="L24" s="343">
        <v>11556.151259742532</v>
      </c>
      <c r="M24" s="343">
        <v>12349.446281491322</v>
      </c>
      <c r="N24" s="343">
        <v>12525.567913634974</v>
      </c>
      <c r="O24" s="380">
        <v>11628.799154035087</v>
      </c>
      <c r="P24" s="380">
        <v>11980.343478440243</v>
      </c>
      <c r="Q24" s="380">
        <v>12220.117253019607</v>
      </c>
      <c r="R24" s="380">
        <v>12414.79907488185</v>
      </c>
      <c r="S24" s="408">
        <v>12606.230076182206</v>
      </c>
      <c r="T24" s="380">
        <v>12137.326381948593</v>
      </c>
      <c r="U24" s="380">
        <v>12017.753322348657</v>
      </c>
      <c r="V24" s="380">
        <v>11169.912424080065</v>
      </c>
      <c r="W24" s="380">
        <v>10706.642394654184</v>
      </c>
      <c r="X24" s="380">
        <v>11127.243651484912</v>
      </c>
      <c r="Y24" s="380">
        <v>11274.16827152242</v>
      </c>
      <c r="Z24" s="380">
        <v>10958.536105842282</v>
      </c>
      <c r="AA24" s="380">
        <v>11028.475672385815</v>
      </c>
      <c r="AB24" s="380">
        <v>11115.646401766546</v>
      </c>
      <c r="AC24" s="408">
        <v>11266.18971238893</v>
      </c>
      <c r="AD24" s="380">
        <v>11065.622563270075</v>
      </c>
      <c r="AE24" s="380">
        <v>10765.592785971618</v>
      </c>
      <c r="AF24" s="380">
        <v>10321.189998473468</v>
      </c>
      <c r="AG24" s="380">
        <v>10403.435838415724</v>
      </c>
      <c r="AH24" s="380">
        <v>10804.280880959317</v>
      </c>
      <c r="AI24" s="380">
        <v>10816.090758852997</v>
      </c>
      <c r="AJ24" s="380">
        <v>10967.086047372688</v>
      </c>
      <c r="AK24" s="380">
        <v>11053.510405068497</v>
      </c>
      <c r="AL24" s="380">
        <v>11450.893734214051</v>
      </c>
      <c r="AM24" s="408">
        <v>11749.637282390873</v>
      </c>
      <c r="AN24" s="380">
        <v>11714.40965631184</v>
      </c>
      <c r="AO24" s="380">
        <v>11867.362251632409</v>
      </c>
      <c r="AP24" s="380">
        <v>12113.018958785789</v>
      </c>
      <c r="AQ24" s="380">
        <v>12023.224656018574</v>
      </c>
      <c r="AR24" s="380">
        <v>12057.545519381503</v>
      </c>
      <c r="AS24" s="380">
        <v>12269.196042797059</v>
      </c>
      <c r="AT24" s="380">
        <v>12039.706026681324</v>
      </c>
      <c r="AU24" s="380">
        <v>12130.827241763156</v>
      </c>
      <c r="AV24" s="380">
        <v>12027.891439463323</v>
      </c>
      <c r="AW24" s="408">
        <v>11316.712559118405</v>
      </c>
      <c r="AX24" s="380">
        <v>11345.074444328617</v>
      </c>
      <c r="AY24" s="380">
        <v>11037.131394373378</v>
      </c>
      <c r="AZ24" s="380">
        <v>11110.065408799999</v>
      </c>
      <c r="BA24" s="380">
        <v>11700.119876168039</v>
      </c>
      <c r="BB24" s="380">
        <v>11661.857432604147</v>
      </c>
      <c r="BC24" s="380">
        <v>11540.580257048265</v>
      </c>
      <c r="BD24" s="380">
        <v>11392.002622734977</v>
      </c>
      <c r="BE24" s="380"/>
      <c r="BF24" s="380"/>
      <c r="BG24" s="380"/>
      <c r="BH24" s="409"/>
      <c r="BJ24" s="735">
        <f t="shared" si="2"/>
        <v>2.8283075824287428E-3</v>
      </c>
      <c r="BK24" s="735">
        <f t="shared" si="3"/>
        <v>1.680251295746055E-3</v>
      </c>
      <c r="BN24" s="98">
        <v>1</v>
      </c>
    </row>
    <row r="25" spans="1:66" s="98" customFormat="1" ht="15.05" customHeight="1">
      <c r="A25" s="508">
        <v>16</v>
      </c>
      <c r="B25" s="343">
        <v>9139.8956224188787</v>
      </c>
      <c r="C25" s="343">
        <f t="shared" si="0"/>
        <v>8637.917263577594</v>
      </c>
      <c r="D25" s="380">
        <v>8135.9389047363074</v>
      </c>
      <c r="E25" s="380">
        <f t="shared" si="1"/>
        <v>8785.8738421494236</v>
      </c>
      <c r="F25" s="380">
        <v>9435.8087795625415</v>
      </c>
      <c r="G25" s="343">
        <v>11608.897787417693</v>
      </c>
      <c r="H25" s="380">
        <v>11961.443133340405</v>
      </c>
      <c r="I25" s="394">
        <v>12607.955395440529</v>
      </c>
      <c r="J25" s="343">
        <v>12157.829142651433</v>
      </c>
      <c r="K25" s="343">
        <v>11754.381448739032</v>
      </c>
      <c r="L25" s="343">
        <v>12055.221943077326</v>
      </c>
      <c r="M25" s="343">
        <v>12845.629391015527</v>
      </c>
      <c r="N25" s="343">
        <v>13079.534624197493</v>
      </c>
      <c r="O25" s="380">
        <v>12137.437781473684</v>
      </c>
      <c r="P25" s="380">
        <v>12514.194063681127</v>
      </c>
      <c r="Q25" s="380">
        <v>12730.44601330196</v>
      </c>
      <c r="R25" s="380">
        <v>12954.008035224702</v>
      </c>
      <c r="S25" s="408">
        <v>13170.643330367071</v>
      </c>
      <c r="T25" s="380">
        <v>12683.009993126117</v>
      </c>
      <c r="U25" s="380">
        <v>12576.835727537551</v>
      </c>
      <c r="V25" s="380">
        <v>11753.309123936475</v>
      </c>
      <c r="W25" s="380">
        <v>11267.758599084395</v>
      </c>
      <c r="X25" s="380">
        <v>11697.927595882153</v>
      </c>
      <c r="Y25" s="380">
        <v>11906.028873806432</v>
      </c>
      <c r="Z25" s="380">
        <v>11519.715864852724</v>
      </c>
      <c r="AA25" s="380">
        <v>11682.194318169386</v>
      </c>
      <c r="AB25" s="380">
        <v>11787.374902136044</v>
      </c>
      <c r="AC25" s="408">
        <v>11898.008548092839</v>
      </c>
      <c r="AD25" s="380">
        <v>11705.129321796723</v>
      </c>
      <c r="AE25" s="380">
        <v>11354.91842551925</v>
      </c>
      <c r="AF25" s="380">
        <v>11003.638567930633</v>
      </c>
      <c r="AG25" s="380">
        <v>11041.087037254318</v>
      </c>
      <c r="AH25" s="380">
        <v>11478.238410916189</v>
      </c>
      <c r="AI25" s="380">
        <v>11438.395046088408</v>
      </c>
      <c r="AJ25" s="380">
        <v>11579.806994714616</v>
      </c>
      <c r="AK25" s="380">
        <v>11686.310218208744</v>
      </c>
      <c r="AL25" s="380">
        <v>12091.964043990849</v>
      </c>
      <c r="AM25" s="408">
        <v>12419.023068086124</v>
      </c>
      <c r="AN25" s="380">
        <v>12433.32374049578</v>
      </c>
      <c r="AO25" s="380">
        <v>12566.021223328844</v>
      </c>
      <c r="AP25" s="380">
        <v>12802.231782096407</v>
      </c>
      <c r="AQ25" s="380">
        <v>12739.939206427958</v>
      </c>
      <c r="AR25" s="380">
        <v>12777.497205780552</v>
      </c>
      <c r="AS25" s="380">
        <v>12955.790277372093</v>
      </c>
      <c r="AT25" s="380">
        <v>12785.902099903504</v>
      </c>
      <c r="AU25" s="380">
        <v>12878.361543669716</v>
      </c>
      <c r="AV25" s="380">
        <v>12733.534051720448</v>
      </c>
      <c r="AW25" s="408">
        <v>11931.115257519352</v>
      </c>
      <c r="AX25" s="380">
        <v>11989.903789969665</v>
      </c>
      <c r="AY25" s="380">
        <v>11666.986100658953</v>
      </c>
      <c r="AZ25" s="380">
        <v>11766.267479259999</v>
      </c>
      <c r="BA25" s="380">
        <v>12396.348695386729</v>
      </c>
      <c r="BB25" s="380">
        <v>12417.19501034486</v>
      </c>
      <c r="BC25" s="380">
        <v>12288.062721780694</v>
      </c>
      <c r="BD25" s="380">
        <v>12129.86172591825</v>
      </c>
      <c r="BE25" s="380"/>
      <c r="BF25" s="380"/>
      <c r="BG25" s="380"/>
      <c r="BH25" s="409"/>
      <c r="BJ25" s="735">
        <f t="shared" si="2"/>
        <v>2.955465825235485E-3</v>
      </c>
      <c r="BK25" s="735">
        <f t="shared" si="3"/>
        <v>1.7890810384400635E-3</v>
      </c>
      <c r="BN25" s="98">
        <v>1</v>
      </c>
    </row>
    <row r="26" spans="1:66" s="98" customFormat="1" ht="15.05" customHeight="1">
      <c r="A26" s="508">
        <v>17</v>
      </c>
      <c r="B26" s="343">
        <v>9602.3308176007868</v>
      </c>
      <c r="C26" s="343">
        <f t="shared" si="0"/>
        <v>9126.8940953559686</v>
      </c>
      <c r="D26" s="380">
        <v>8651.4573731111504</v>
      </c>
      <c r="E26" s="380">
        <f t="shared" si="1"/>
        <v>9320.9714773393516</v>
      </c>
      <c r="F26" s="380">
        <v>9990.4855815675528</v>
      </c>
      <c r="G26" s="343">
        <v>12202.812916837269</v>
      </c>
      <c r="H26" s="380">
        <v>12483.802524344967</v>
      </c>
      <c r="I26" s="394">
        <v>13167.314552292371</v>
      </c>
      <c r="J26" s="343">
        <v>12694.282066813859</v>
      </c>
      <c r="K26" s="343">
        <v>12249.834946363302</v>
      </c>
      <c r="L26" s="343">
        <v>12578.519358612835</v>
      </c>
      <c r="M26" s="343">
        <v>13341.812500539732</v>
      </c>
      <c r="N26" s="343">
        <v>13650.41634882299</v>
      </c>
      <c r="O26" s="380">
        <v>12618.897245614035</v>
      </c>
      <c r="P26" s="380">
        <v>13092.225387010911</v>
      </c>
      <c r="Q26" s="380">
        <v>13265.076143121567</v>
      </c>
      <c r="R26" s="380">
        <v>13499.713489065663</v>
      </c>
      <c r="S26" s="408">
        <v>13759.0741698364</v>
      </c>
      <c r="T26" s="380">
        <v>13223.181648635184</v>
      </c>
      <c r="U26" s="380">
        <v>13135.918132726445</v>
      </c>
      <c r="V26" s="380">
        <v>12289.2751977883</v>
      </c>
      <c r="W26" s="380">
        <v>11824.331352466586</v>
      </c>
      <c r="X26" s="380">
        <v>12318.901696299075</v>
      </c>
      <c r="Y26" s="380">
        <v>12499.851045183714</v>
      </c>
      <c r="Z26" s="380">
        <v>12114.028008158986</v>
      </c>
      <c r="AA26" s="380">
        <v>12285.471710420275</v>
      </c>
      <c r="AB26" s="380">
        <v>12457.156363374035</v>
      </c>
      <c r="AC26" s="408">
        <v>12511.134518835093</v>
      </c>
      <c r="AD26" s="380">
        <v>12332.061509228744</v>
      </c>
      <c r="AE26" s="380">
        <v>12006.64325043075</v>
      </c>
      <c r="AF26" s="380">
        <v>11657.370242138364</v>
      </c>
      <c r="AG26" s="380">
        <v>11688.624301191185</v>
      </c>
      <c r="AH26" s="380">
        <v>12119.949169104788</v>
      </c>
      <c r="AI26" s="380">
        <v>12060.699333323817</v>
      </c>
      <c r="AJ26" s="380">
        <v>12183.244291339241</v>
      </c>
      <c r="AK26" s="380">
        <v>12349.460142290969</v>
      </c>
      <c r="AL26" s="380">
        <v>12739.02566507397</v>
      </c>
      <c r="AM26" s="408">
        <v>13122.320468475187</v>
      </c>
      <c r="AN26" s="380">
        <v>13120.542213753773</v>
      </c>
      <c r="AO26" s="380">
        <v>13304.041263853247</v>
      </c>
      <c r="AP26" s="380">
        <v>13553.598066427019</v>
      </c>
      <c r="AQ26" s="380">
        <v>13464.767506464619</v>
      </c>
      <c r="AR26" s="380">
        <v>13459.279607160272</v>
      </c>
      <c r="AS26" s="380">
        <v>13624.484476036418</v>
      </c>
      <c r="AT26" s="380">
        <v>13499.816812220897</v>
      </c>
      <c r="AU26" s="380">
        <v>13601.742879440362</v>
      </c>
      <c r="AV26" s="380">
        <v>13462.855946268082</v>
      </c>
      <c r="AW26" s="408">
        <v>12589.989008375987</v>
      </c>
      <c r="AX26" s="380">
        <v>12628.965431266874</v>
      </c>
      <c r="AY26" s="380">
        <v>12300.227122569719</v>
      </c>
      <c r="AZ26" s="380">
        <v>12415.830068399999</v>
      </c>
      <c r="BA26" s="380">
        <v>13032.838692363564</v>
      </c>
      <c r="BB26" s="380">
        <v>13140.526758520289</v>
      </c>
      <c r="BC26" s="380">
        <v>13003.872200719376</v>
      </c>
      <c r="BD26" s="380">
        <v>12836.455612864946</v>
      </c>
      <c r="BE26" s="380"/>
      <c r="BF26" s="380"/>
      <c r="BG26" s="380"/>
      <c r="BH26" s="409"/>
      <c r="BJ26" s="735">
        <f t="shared" si="2"/>
        <v>3.0813396413472095E-3</v>
      </c>
      <c r="BK26" s="735">
        <f t="shared" si="3"/>
        <v>1.8932993513589022E-3</v>
      </c>
      <c r="BN26" s="98">
        <v>1</v>
      </c>
    </row>
    <row r="27" spans="1:66" s="98" customFormat="1" ht="15.05" customHeight="1">
      <c r="A27" s="508">
        <v>18</v>
      </c>
      <c r="B27" s="343">
        <v>10078.367047935104</v>
      </c>
      <c r="C27" s="343">
        <f t="shared" si="0"/>
        <v>9635.8898669765695</v>
      </c>
      <c r="D27" s="380">
        <v>9193.4126860180368</v>
      </c>
      <c r="E27" s="380">
        <f t="shared" si="1"/>
        <v>9907.1064076592793</v>
      </c>
      <c r="F27" s="380">
        <v>10620.800129300522</v>
      </c>
      <c r="G27" s="343">
        <v>12766.113864328001</v>
      </c>
      <c r="H27" s="380">
        <v>13035.507948552031</v>
      </c>
      <c r="I27" s="394">
        <v>13614.801877773845</v>
      </c>
      <c r="J27" s="343">
        <v>13214.800745704135</v>
      </c>
      <c r="K27" s="343">
        <v>12745.288443987571</v>
      </c>
      <c r="L27" s="343">
        <v>13145.42489210964</v>
      </c>
      <c r="M27" s="343">
        <v>13842.589898115088</v>
      </c>
      <c r="N27" s="343">
        <v>14162.095524228065</v>
      </c>
      <c r="O27" s="380">
        <v>13158.597773964912</v>
      </c>
      <c r="P27" s="380">
        <v>13692.347079385147</v>
      </c>
      <c r="Q27" s="380">
        <v>13789.291400282351</v>
      </c>
      <c r="R27" s="380">
        <v>14055.163683153783</v>
      </c>
      <c r="S27" s="408">
        <v>14362.516000108519</v>
      </c>
      <c r="T27" s="380">
        <v>13782.645148983858</v>
      </c>
      <c r="U27" s="380">
        <v>13727.739597678652</v>
      </c>
      <c r="V27" s="380">
        <v>12846.585053342189</v>
      </c>
      <c r="W27" s="380">
        <v>12380.90410584878</v>
      </c>
      <c r="X27" s="380">
        <v>12878.652998083342</v>
      </c>
      <c r="Y27" s="380">
        <v>13064.087770300206</v>
      </c>
      <c r="Z27" s="380">
        <v>12685.561637261872</v>
      </c>
      <c r="AA27" s="380">
        <v>12884.713802388549</v>
      </c>
      <c r="AB27" s="380">
        <v>13060.738494140829</v>
      </c>
      <c r="AC27" s="408">
        <v>13120.521916585018</v>
      </c>
      <c r="AD27" s="380">
        <v>12957.197329361536</v>
      </c>
      <c r="AE27" s="380">
        <v>12649.701521819492</v>
      </c>
      <c r="AF27" s="380">
        <v>12243.532751053306</v>
      </c>
      <c r="AG27" s="380">
        <v>12263.663754407386</v>
      </c>
      <c r="AH27" s="380">
        <v>12739.087187055598</v>
      </c>
      <c r="AI27" s="380">
        <v>12714.592670672697</v>
      </c>
      <c r="AJ27" s="380">
        <v>12806.79616451802</v>
      </c>
      <c r="AK27" s="380">
        <v>12988.329977619613</v>
      </c>
      <c r="AL27" s="380">
        <v>13405.55904790265</v>
      </c>
      <c r="AM27" s="408">
        <v>13796.129508260936</v>
      </c>
      <c r="AN27" s="380">
        <v>13796.235010311424</v>
      </c>
      <c r="AO27" s="380">
        <v>14019.569265047383</v>
      </c>
      <c r="AP27" s="380">
        <v>14245.573265782969</v>
      </c>
      <c r="AQ27" s="380">
        <v>14170.663724037637</v>
      </c>
      <c r="AR27" s="380">
        <v>14145.01055526613</v>
      </c>
      <c r="AS27" s="380">
        <v>14351.993078407357</v>
      </c>
      <c r="AT27" s="380">
        <v>14293.193335996226</v>
      </c>
      <c r="AU27" s="380">
        <v>14322.708918597416</v>
      </c>
      <c r="AV27" s="380">
        <v>14168.498558525207</v>
      </c>
      <c r="AW27" s="408">
        <v>13288.652648271922</v>
      </c>
      <c r="AX27" s="380">
        <v>13285.330185595596</v>
      </c>
      <c r="AY27" s="380">
        <v>12914.2790226044</v>
      </c>
      <c r="AZ27" s="380">
        <v>13046.580793799998</v>
      </c>
      <c r="BA27" s="380">
        <v>13717.119747133882</v>
      </c>
      <c r="BB27" s="380">
        <v>13819.05034530432</v>
      </c>
      <c r="BC27" s="380">
        <v>13675.33949954681</v>
      </c>
      <c r="BD27" s="380">
        <v>13499.278197080428</v>
      </c>
      <c r="BE27" s="380"/>
      <c r="BF27" s="380"/>
      <c r="BG27" s="380"/>
      <c r="BH27" s="409"/>
      <c r="BJ27" s="735">
        <f t="shared" si="2"/>
        <v>3.2117089508914955E-3</v>
      </c>
      <c r="BK27" s="735">
        <f t="shared" si="3"/>
        <v>1.9910616625925027E-3</v>
      </c>
      <c r="BN27" s="98">
        <v>1</v>
      </c>
    </row>
    <row r="28" spans="1:66" s="98" customFormat="1" ht="15.05" customHeight="1">
      <c r="A28" s="509">
        <v>19</v>
      </c>
      <c r="B28" s="342">
        <v>10452.395514626352</v>
      </c>
      <c r="C28" s="342">
        <f t="shared" si="0"/>
        <v>10090.577151209132</v>
      </c>
      <c r="D28" s="381">
        <v>9728.7587877919123</v>
      </c>
      <c r="E28" s="381">
        <f t="shared" si="1"/>
        <v>10489.936732412702</v>
      </c>
      <c r="F28" s="381">
        <v>11251.114677033491</v>
      </c>
      <c r="G28" s="342">
        <v>13311.046302661427</v>
      </c>
      <c r="H28" s="381">
        <v>13581.344166118595</v>
      </c>
      <c r="I28" s="395">
        <v>14213.316175605316</v>
      </c>
      <c r="J28" s="342">
        <v>13804.367820773734</v>
      </c>
      <c r="K28" s="342">
        <v>13215.463701937131</v>
      </c>
      <c r="L28" s="342">
        <v>13678.413000525437</v>
      </c>
      <c r="M28" s="342">
        <v>14370.933023997342</v>
      </c>
      <c r="N28" s="342">
        <v>14682.232206664628</v>
      </c>
      <c r="O28" s="381">
        <v>13721.594727999998</v>
      </c>
      <c r="P28" s="381">
        <v>14251.969761844555</v>
      </c>
      <c r="Q28" s="381">
        <v>14372.524269176469</v>
      </c>
      <c r="R28" s="381">
        <v>14607.365630492852</v>
      </c>
      <c r="S28" s="410">
        <v>14992.977613825657</v>
      </c>
      <c r="T28" s="381">
        <v>14364.156472006372</v>
      </c>
      <c r="U28" s="381">
        <v>14261.63811074192</v>
      </c>
      <c r="V28" s="381">
        <v>13365.950408092409</v>
      </c>
      <c r="W28" s="381">
        <v>12944.292035803001</v>
      </c>
      <c r="X28" s="381">
        <v>13416.539014641663</v>
      </c>
      <c r="Y28" s="381">
        <v>13624.098003093728</v>
      </c>
      <c r="Z28" s="381">
        <v>13337.855453085816</v>
      </c>
      <c r="AA28" s="381">
        <v>13443.602891530678</v>
      </c>
      <c r="AB28" s="381">
        <v>13654.585429250094</v>
      </c>
      <c r="AC28" s="410">
        <v>13752.340752288927</v>
      </c>
      <c r="AD28" s="381">
        <v>13603.889557085111</v>
      </c>
      <c r="AE28" s="381">
        <v>13235.56053995802</v>
      </c>
      <c r="AF28" s="381">
        <v>12861.790613482322</v>
      </c>
      <c r="AG28" s="381">
        <v>12871.656757951161</v>
      </c>
      <c r="AH28" s="381">
        <v>13366.286897948476</v>
      </c>
      <c r="AI28" s="381">
        <v>13316.36407533435</v>
      </c>
      <c r="AJ28" s="381">
        <v>13438.084413294553</v>
      </c>
      <c r="AK28" s="381">
        <v>13612.024757477267</v>
      </c>
      <c r="AL28" s="381">
        <v>14100.551159436374</v>
      </c>
      <c r="AM28" s="410">
        <v>14408.012990779724</v>
      </c>
      <c r="AN28" s="381">
        <v>14505.064127382562</v>
      </c>
      <c r="AO28" s="381">
        <v>14749.154790822935</v>
      </c>
      <c r="AP28" s="381">
        <v>14984.508857909583</v>
      </c>
      <c r="AQ28" s="381">
        <v>14871.150775192471</v>
      </c>
      <c r="AR28" s="381">
        <v>14837.322414582217</v>
      </c>
      <c r="AS28" s="381">
        <v>15076.944532791051</v>
      </c>
      <c r="AT28" s="381">
        <v>15007.108048313619</v>
      </c>
      <c r="AU28" s="381">
        <v>15042.467309447673</v>
      </c>
      <c r="AV28" s="381">
        <v>14854.013780835401</v>
      </c>
      <c r="AW28" s="410">
        <v>13936.993781441684</v>
      </c>
      <c r="AX28" s="381">
        <v>13907.088713861292</v>
      </c>
      <c r="AY28" s="381">
        <v>13558.807763265804</v>
      </c>
      <c r="AZ28" s="381">
        <v>13665.159136779999</v>
      </c>
      <c r="BA28" s="381">
        <v>14354.695904515114</v>
      </c>
      <c r="BB28" s="381">
        <v>14518.91115179854</v>
      </c>
      <c r="BC28" s="381">
        <v>14367.922122236743</v>
      </c>
      <c r="BD28" s="381">
        <v>14182.944258786963</v>
      </c>
      <c r="BE28" s="381"/>
      <c r="BF28" s="381"/>
      <c r="BG28" s="381"/>
      <c r="BH28" s="411"/>
      <c r="BJ28" s="735">
        <f t="shared" si="2"/>
        <v>3.3472159672158514E-3</v>
      </c>
      <c r="BK28" s="735">
        <f t="shared" si="3"/>
        <v>2.0918982603428836E-3</v>
      </c>
      <c r="BN28" s="98">
        <v>1</v>
      </c>
    </row>
    <row r="29" spans="1:66" s="98" customFormat="1" ht="15.05" customHeight="1">
      <c r="A29" s="508">
        <v>20</v>
      </c>
      <c r="B29" s="343">
        <v>10833.224498893806</v>
      </c>
      <c r="C29" s="343">
        <f t="shared" si="0"/>
        <v>10561.883116495819</v>
      </c>
      <c r="D29" s="380">
        <v>10290.541734097833</v>
      </c>
      <c r="E29" s="380">
        <f t="shared" si="1"/>
        <v>11104.894915864135</v>
      </c>
      <c r="F29" s="380">
        <v>11919.248097630438</v>
      </c>
      <c r="G29" s="343">
        <v>13898.838595695233</v>
      </c>
      <c r="H29" s="380">
        <v>14203.480070011668</v>
      </c>
      <c r="I29" s="394">
        <v>14800.643290299751</v>
      </c>
      <c r="J29" s="343">
        <v>14362.066405299029</v>
      </c>
      <c r="K29" s="343">
        <v>13751.362383040932</v>
      </c>
      <c r="L29" s="343">
        <v>14240.473187582098</v>
      </c>
      <c r="M29" s="343">
        <v>14949.81331844225</v>
      </c>
      <c r="N29" s="343">
        <v>15223.512656679915</v>
      </c>
      <c r="O29" s="380">
        <v>14257.412518736841</v>
      </c>
      <c r="P29" s="380">
        <v>14785.820347085439</v>
      </c>
      <c r="Q29" s="380">
        <v>14941.870641192156</v>
      </c>
      <c r="R29" s="380">
        <v>15182.305305075291</v>
      </c>
      <c r="S29" s="408">
        <v>15596.419444097775</v>
      </c>
      <c r="T29" s="380">
        <v>14923.619972355047</v>
      </c>
      <c r="U29" s="380">
        <v>14798.055013017751</v>
      </c>
      <c r="V29" s="380">
        <v>13904.288013244462</v>
      </c>
      <c r="W29" s="380">
        <v>13473.604082897085</v>
      </c>
      <c r="X29" s="380">
        <v>13947.865445632198</v>
      </c>
      <c r="Y29" s="380">
        <v>14158.749281949431</v>
      </c>
      <c r="Z29" s="380">
        <v>13913.530630225679</v>
      </c>
      <c r="AA29" s="380">
        <v>14028.721432509801</v>
      </c>
      <c r="AB29" s="380">
        <v>14240.644207833337</v>
      </c>
      <c r="AC29" s="408">
        <v>14378.551728504339</v>
      </c>
      <c r="AD29" s="380">
        <v>14202.079867729419</v>
      </c>
      <c r="AE29" s="380">
        <v>13845.685907960276</v>
      </c>
      <c r="AF29" s="380">
        <v>13441.196205867986</v>
      </c>
      <c r="AG29" s="380">
        <v>13476.35440646218</v>
      </c>
      <c r="AH29" s="380">
        <v>13940.279435423707</v>
      </c>
      <c r="AI29" s="380">
        <v>13892.864239905224</v>
      </c>
      <c r="AJ29" s="380">
        <v>14039.974434799627</v>
      </c>
      <c r="AK29" s="380">
        <v>14237.23704288202</v>
      </c>
      <c r="AL29" s="380">
        <v>14723.647535294194</v>
      </c>
      <c r="AM29" s="408">
        <v>15049.384833901826</v>
      </c>
      <c r="AN29" s="380">
        <v>15206.689696515987</v>
      </c>
      <c r="AO29" s="380">
        <v>15520.912890342741</v>
      </c>
      <c r="AP29" s="380">
        <v>15712.394945854863</v>
      </c>
      <c r="AQ29" s="380">
        <v>15537.830536233652</v>
      </c>
      <c r="AR29" s="380">
        <v>15501.994446815341</v>
      </c>
      <c r="AS29" s="380">
        <v>15763.538767366084</v>
      </c>
      <c r="AT29" s="380">
        <v>15806.6925261091</v>
      </c>
      <c r="AU29" s="380">
        <v>15751.356865536771</v>
      </c>
      <c r="AV29" s="380">
        <v>15489.80251033553</v>
      </c>
      <c r="AW29" s="408">
        <v>14584.16462375735</v>
      </c>
      <c r="AX29" s="380">
        <v>14530.000782995756</v>
      </c>
      <c r="AY29" s="380">
        <v>14243.972291429502</v>
      </c>
      <c r="AZ29" s="380">
        <v>14269.351936899999</v>
      </c>
      <c r="BA29" s="380">
        <v>15021.598392815074</v>
      </c>
      <c r="BB29" s="380">
        <v>15218.77195829276</v>
      </c>
      <c r="BC29" s="380">
        <v>15060.504744926677</v>
      </c>
      <c r="BD29" s="380">
        <v>14866.610320493499</v>
      </c>
      <c r="BE29" s="380"/>
      <c r="BF29" s="380"/>
      <c r="BG29" s="380"/>
      <c r="BH29" s="409"/>
      <c r="BJ29" s="735">
        <f t="shared" si="2"/>
        <v>3.4775852767601374E-3</v>
      </c>
      <c r="BK29" s="735">
        <f t="shared" si="3"/>
        <v>2.1927348580932644E-3</v>
      </c>
      <c r="BN29" s="98">
        <v>1</v>
      </c>
    </row>
    <row r="30" spans="1:66" s="98" customFormat="1" ht="15.05" customHeight="1">
      <c r="A30" s="508">
        <v>21</v>
      </c>
      <c r="B30" s="343">
        <v>11248.056071042281</v>
      </c>
      <c r="C30" s="343">
        <f t="shared" si="0"/>
        <v>11027.058136757478</v>
      </c>
      <c r="D30" s="380">
        <v>10806.060202472676</v>
      </c>
      <c r="E30" s="380">
        <f t="shared" si="1"/>
        <v>11734.539733214009</v>
      </c>
      <c r="F30" s="380">
        <v>12663.019263955341</v>
      </c>
      <c r="G30" s="343">
        <v>14584.596270901342</v>
      </c>
      <c r="H30" s="380">
        <v>14749.316287578231</v>
      </c>
      <c r="I30" s="394">
        <v>15432.719137542334</v>
      </c>
      <c r="J30" s="343">
        <v>14972.879140731495</v>
      </c>
      <c r="K30" s="343">
        <v>14337.81754349415</v>
      </c>
      <c r="L30" s="343">
        <v>14821.914760399331</v>
      </c>
      <c r="M30" s="343">
        <v>15496.533596529103</v>
      </c>
      <c r="N30" s="343">
        <v>15832.453162947111</v>
      </c>
      <c r="O30" s="380">
        <v>14808.761259929823</v>
      </c>
      <c r="P30" s="380">
        <v>15341.761301370772</v>
      </c>
      <c r="Q30" s="380">
        <v>15521.631885866665</v>
      </c>
      <c r="R30" s="380">
        <v>15737.755499163412</v>
      </c>
      <c r="S30" s="408">
        <v>16190.85467988822</v>
      </c>
      <c r="T30" s="380">
        <v>15474.815539201032</v>
      </c>
      <c r="U30" s="380">
        <v>15369.729364269459</v>
      </c>
      <c r="V30" s="380">
        <v>14501.913900902249</v>
      </c>
      <c r="W30" s="380">
        <v>14027.90511075527</v>
      </c>
      <c r="X30" s="380">
        <v>14551.347317868362</v>
      </c>
      <c r="Y30" s="380">
        <v>14742.005222519287</v>
      </c>
      <c r="Z30" s="380">
        <v>14507.842773531942</v>
      </c>
      <c r="AA30" s="380">
        <v>14605.769372923694</v>
      </c>
      <c r="AB30" s="380">
        <v>14828.650025548084</v>
      </c>
      <c r="AC30" s="408">
        <v>14965.507688300278</v>
      </c>
      <c r="AD30" s="380">
        <v>14868.532135744548</v>
      </c>
      <c r="AE30" s="380">
        <v>14457.544586667083</v>
      </c>
      <c r="AF30" s="380">
        <v>14047.629464370762</v>
      </c>
      <c r="AG30" s="380">
        <v>14082.699732489576</v>
      </c>
      <c r="AH30" s="380">
        <v>14557.805114786102</v>
      </c>
      <c r="AI30" s="380">
        <v>14469.364404476097</v>
      </c>
      <c r="AJ30" s="380">
        <v>14646.506281663354</v>
      </c>
      <c r="AK30" s="380">
        <v>14772.916501007938</v>
      </c>
      <c r="AL30" s="380">
        <v>15337.75694419253</v>
      </c>
      <c r="AM30" s="408">
        <v>15667.165988541276</v>
      </c>
      <c r="AN30" s="380">
        <v>15927.044490287468</v>
      </c>
      <c r="AO30" s="380">
        <v>16306.728514443963</v>
      </c>
      <c r="AP30" s="380">
        <v>16414.038461369481</v>
      </c>
      <c r="AQ30" s="380">
        <v>16195.044256043013</v>
      </c>
      <c r="AR30" s="380">
        <v>16192.990123889382</v>
      </c>
      <c r="AS30" s="380">
        <v>16430.954392036787</v>
      </c>
      <c r="AT30" s="380">
        <v>16520.607238426492</v>
      </c>
      <c r="AU30" s="380">
        <v>16450.5852351715</v>
      </c>
      <c r="AV30" s="380">
        <v>16138.614845095437</v>
      </c>
      <c r="AW30" s="408">
        <v>15199.737613012394</v>
      </c>
      <c r="AX30" s="380">
        <v>15182.904914718176</v>
      </c>
      <c r="AY30" s="380">
        <v>14916.720328967498</v>
      </c>
      <c r="AZ30" s="380">
        <v>14894.569761199999</v>
      </c>
      <c r="BA30" s="380">
        <v>15635.279021299566</v>
      </c>
      <c r="BB30" s="380">
        <v>15928.234513656565</v>
      </c>
      <c r="BC30" s="380">
        <v>15762.589263354734</v>
      </c>
      <c r="BD30" s="380">
        <v>15559.655947071009</v>
      </c>
      <c r="BE30" s="380"/>
      <c r="BF30" s="380"/>
      <c r="BG30" s="380"/>
      <c r="BH30" s="409"/>
      <c r="BJ30" s="735">
        <f t="shared" si="2"/>
        <v>3.6060279462618965E-3</v>
      </c>
      <c r="BK30" s="735">
        <f t="shared" si="3"/>
        <v>2.294954884776196E-3</v>
      </c>
      <c r="BN30" s="98">
        <v>1</v>
      </c>
    </row>
    <row r="31" spans="1:66" s="98" customFormat="1" ht="15.05" customHeight="1">
      <c r="A31" s="508">
        <v>22</v>
      </c>
      <c r="B31" s="343">
        <v>11628.885055309735</v>
      </c>
      <c r="C31" s="343">
        <f t="shared" si="0"/>
        <v>11508.277918743681</v>
      </c>
      <c r="D31" s="380">
        <v>11387.670782177627</v>
      </c>
      <c r="E31" s="380">
        <f t="shared" si="1"/>
        <v>12384.624315274275</v>
      </c>
      <c r="F31" s="380">
        <v>13381.577848370925</v>
      </c>
      <c r="G31" s="343">
        <v>15196.879909478224</v>
      </c>
      <c r="H31" s="380">
        <v>15312.760125066297</v>
      </c>
      <c r="I31" s="394">
        <v>16115.13730890158</v>
      </c>
      <c r="J31" s="343">
        <v>15567.757630891809</v>
      </c>
      <c r="K31" s="343">
        <v>14959.662239491956</v>
      </c>
      <c r="L31" s="343">
        <v>15422.737718977141</v>
      </c>
      <c r="M31" s="343">
        <v>16070.81960292286</v>
      </c>
      <c r="N31" s="343">
        <v>16322.988570773465</v>
      </c>
      <c r="O31" s="380">
        <v>15344.579050666665</v>
      </c>
      <c r="P31" s="380">
        <v>15875.611886611656</v>
      </c>
      <c r="Q31" s="380">
        <v>16084.035009443136</v>
      </c>
      <c r="R31" s="380">
        <v>16322.439913993012</v>
      </c>
      <c r="S31" s="408">
        <v>16824.318491765916</v>
      </c>
      <c r="T31" s="380">
        <v>16081.130662731617</v>
      </c>
      <c r="U31" s="380">
        <v>15964.069218434228</v>
      </c>
      <c r="V31" s="380">
        <v>15080.567538158202</v>
      </c>
      <c r="W31" s="380">
        <v>14550.401981277328</v>
      </c>
      <c r="X31" s="380">
        <v>15130.777376355982</v>
      </c>
      <c r="Y31" s="380">
        <v>15352.733363188448</v>
      </c>
      <c r="Z31" s="380">
        <v>15118.721108986112</v>
      </c>
      <c r="AA31" s="380">
        <v>15223.170316163734</v>
      </c>
      <c r="AB31" s="380">
        <v>15453.649586761443</v>
      </c>
      <c r="AC31" s="408">
        <v>15627.235107942834</v>
      </c>
      <c r="AD31" s="380">
        <v>15491.871588578106</v>
      </c>
      <c r="AE31" s="380">
        <v>15133.53576144231</v>
      </c>
      <c r="AF31" s="380">
        <v>14615.210452830188</v>
      </c>
      <c r="AG31" s="380">
        <v>14654.443830673019</v>
      </c>
      <c r="AH31" s="380">
        <v>15147.921038145469</v>
      </c>
      <c r="AI31" s="380">
        <v>15056.920736586686</v>
      </c>
      <c r="AJ31" s="380">
        <v>15282.436355798538</v>
      </c>
      <c r="AK31" s="380">
        <v>15360.191147735217</v>
      </c>
      <c r="AL31" s="380">
        <v>15960.85332005035</v>
      </c>
      <c r="AM31" s="408">
        <v>16363.091298779509</v>
      </c>
      <c r="AN31" s="380">
        <v>16630.110769008435</v>
      </c>
      <c r="AO31" s="380">
        <v>17051.777317259075</v>
      </c>
      <c r="AP31" s="380">
        <v>17097.72653258943</v>
      </c>
      <c r="AQ31" s="380">
        <v>16845.496517829644</v>
      </c>
      <c r="AR31" s="380">
        <v>16912.94181028843</v>
      </c>
      <c r="AS31" s="380">
        <v>17109.877182650089</v>
      </c>
      <c r="AT31" s="380">
        <v>17209.69013466328</v>
      </c>
      <c r="AU31" s="380">
        <v>17211.403668452815</v>
      </c>
      <c r="AV31" s="380">
        <v>16807.554569802276</v>
      </c>
      <c r="AW31" s="408">
        <v>15855.100491306737</v>
      </c>
      <c r="AX31" s="380">
        <v>15820.813015146618</v>
      </c>
      <c r="AY31" s="380">
        <v>15561.249069628902</v>
      </c>
      <c r="AZ31" s="380">
        <v>15538.599449239999</v>
      </c>
      <c r="BA31" s="380">
        <v>16288.061424342362</v>
      </c>
      <c r="BB31" s="380">
        <v>16617.426710295691</v>
      </c>
      <c r="BC31" s="380">
        <v>16444.614224113418</v>
      </c>
      <c r="BD31" s="380">
        <v>16232.90027003202</v>
      </c>
      <c r="BE31" s="380"/>
      <c r="BF31" s="380"/>
      <c r="BG31" s="380"/>
      <c r="BH31" s="409"/>
      <c r="BJ31" s="735">
        <f t="shared" si="2"/>
        <v>3.747314882713832E-3</v>
      </c>
      <c r="BK31" s="735">
        <f t="shared" si="3"/>
        <v>2.3942543392681871E-3</v>
      </c>
      <c r="BN31" s="98">
        <v>1</v>
      </c>
    </row>
    <row r="32" spans="1:66" s="98" customFormat="1" ht="15.05" customHeight="1">
      <c r="A32" s="508">
        <v>23</v>
      </c>
      <c r="B32" s="343">
        <v>12009.714039577188</v>
      </c>
      <c r="C32" s="343">
        <f t="shared" si="0"/>
        <v>12025.848361961442</v>
      </c>
      <c r="D32" s="380">
        <v>12041.982684345698</v>
      </c>
      <c r="E32" s="380">
        <f t="shared" si="1"/>
        <v>13052.150122134113</v>
      </c>
      <c r="F32" s="380">
        <v>14062.317559922531</v>
      </c>
      <c r="G32" s="343">
        <v>15711.198165882806</v>
      </c>
      <c r="H32" s="380">
        <v>15893.811582475866</v>
      </c>
      <c r="I32" s="394">
        <v>16702.464423596015</v>
      </c>
      <c r="J32" s="343">
        <v>16114.83338523567</v>
      </c>
      <c r="K32" s="343">
        <v>15490.505272660816</v>
      </c>
      <c r="L32" s="343">
        <v>15994.488598914088</v>
      </c>
      <c r="M32" s="343">
        <v>16640.511321265465</v>
      </c>
      <c r="N32" s="343">
        <v>16779.693950473862</v>
      </c>
      <c r="O32" s="380">
        <v>15833.803990035087</v>
      </c>
      <c r="P32" s="380">
        <v>16475.733578985892</v>
      </c>
      <c r="Q32" s="380">
        <v>16681.154375215683</v>
      </c>
      <c r="R32" s="380">
        <v>16965.592770305571</v>
      </c>
      <c r="S32" s="408">
        <v>17457.782303643613</v>
      </c>
      <c r="T32" s="380">
        <v>16681.933830593742</v>
      </c>
      <c r="U32" s="380">
        <v>16553.372294173874</v>
      </c>
      <c r="V32" s="380">
        <v>15649.735050213236</v>
      </c>
      <c r="W32" s="380">
        <v>15127.420264375602</v>
      </c>
      <c r="X32" s="380">
        <v>15749.564948250309</v>
      </c>
      <c r="Y32" s="380">
        <v>15971.914488503551</v>
      </c>
      <c r="Z32" s="380">
        <v>15791.722664994944</v>
      </c>
      <c r="AA32" s="380">
        <v>15844.60655968639</v>
      </c>
      <c r="AB32" s="380">
        <v>16115.642891473412</v>
      </c>
      <c r="AC32" s="408">
        <v>16322.609684516367</v>
      </c>
      <c r="AD32" s="380">
        <v>16174.491162286324</v>
      </c>
      <c r="AE32" s="380">
        <v>15778.327343535602</v>
      </c>
      <c r="AF32" s="380">
        <v>15187.859128686572</v>
      </c>
      <c r="AG32" s="380">
        <v>15282.208964413341</v>
      </c>
      <c r="AH32" s="380">
        <v>15783.182441980414</v>
      </c>
      <c r="AI32" s="380">
        <v>15695.019548878832</v>
      </c>
      <c r="AJ32" s="380">
        <v>15924.555530411921</v>
      </c>
      <c r="AK32" s="380">
        <v>15997.543477516761</v>
      </c>
      <c r="AL32" s="380">
        <v>16682.806332462536</v>
      </c>
      <c r="AM32" s="408">
        <v>17070.811953259072</v>
      </c>
      <c r="AN32" s="380">
        <v>17396.56826958129</v>
      </c>
      <c r="AO32" s="380">
        <v>17827.752674153304</v>
      </c>
      <c r="AP32" s="380">
        <v>17821.469056466711</v>
      </c>
      <c r="AQ32" s="380">
        <v>17547.335860589024</v>
      </c>
      <c r="AR32" s="380">
        <v>17627.628767719296</v>
      </c>
      <c r="AS32" s="380">
        <v>17772.178511346301</v>
      </c>
      <c r="AT32" s="380">
        <v>17963.335752709641</v>
      </c>
      <c r="AU32" s="380">
        <v>17939.61559745064</v>
      </c>
      <c r="AV32" s="380">
        <v>17566.475567213045</v>
      </c>
      <c r="AW32" s="408">
        <v>16532.698895828926</v>
      </c>
      <c r="AX32" s="380">
        <v>16494.480882506854</v>
      </c>
      <c r="AY32" s="380">
        <v>16254.315000918046</v>
      </c>
      <c r="AZ32" s="380">
        <v>16220.252864759999</v>
      </c>
      <c r="BA32" s="380">
        <v>16963.653195877501</v>
      </c>
      <c r="BB32" s="380">
        <v>17273.546216384024</v>
      </c>
      <c r="BC32" s="380">
        <v>17093.91043288523</v>
      </c>
      <c r="BD32" s="380">
        <v>16873.837202881896</v>
      </c>
      <c r="BE32" s="380"/>
      <c r="BF32" s="380"/>
      <c r="BG32" s="380"/>
      <c r="BH32" s="409"/>
      <c r="BJ32" s="735">
        <f t="shared" si="2"/>
        <v>3.8873173924707499E-3</v>
      </c>
      <c r="BK32" s="735">
        <f t="shared" si="3"/>
        <v>2.4887886496591689E-3</v>
      </c>
      <c r="BN32" s="98">
        <v>1</v>
      </c>
    </row>
    <row r="33" spans="1:66" s="98" customFormat="1" ht="15.05" customHeight="1">
      <c r="A33" s="508">
        <v>24</v>
      </c>
      <c r="B33" s="343">
        <v>12376.941988692233</v>
      </c>
      <c r="C33" s="343">
        <f t="shared" si="0"/>
        <v>12506.876837504453</v>
      </c>
      <c r="D33" s="380">
        <v>12636.811686316671</v>
      </c>
      <c r="E33" s="380">
        <f t="shared" si="1"/>
        <v>13724.601779020717</v>
      </c>
      <c r="F33" s="380">
        <v>14812.391871724763</v>
      </c>
      <c r="G33" s="343">
        <v>16243.884931444694</v>
      </c>
      <c r="H33" s="380">
        <v>16433.77859340193</v>
      </c>
      <c r="I33" s="394">
        <v>17261.823580447857</v>
      </c>
      <c r="J33" s="343">
        <v>16704.400460305267</v>
      </c>
      <c r="K33" s="343">
        <v>16026.403953764617</v>
      </c>
      <c r="L33" s="343">
        <v>16527.476707329886</v>
      </c>
      <c r="M33" s="343">
        <v>17251.551632068422</v>
      </c>
      <c r="N33" s="343">
        <v>17278.686865331703</v>
      </c>
      <c r="O33" s="380">
        <v>16323.028929403506</v>
      </c>
      <c r="P33" s="380">
        <v>17024.311076923073</v>
      </c>
      <c r="Q33" s="380">
        <v>17229.671001913724</v>
      </c>
      <c r="R33" s="380">
        <v>17608.745626618133</v>
      </c>
      <c r="S33" s="408">
        <v>18112.261502645211</v>
      </c>
      <c r="T33" s="380">
        <v>17282.736998455865</v>
      </c>
      <c r="U33" s="380">
        <v>17172.896040464268</v>
      </c>
      <c r="V33" s="380">
        <v>16237.874812670107</v>
      </c>
      <c r="W33" s="380">
        <v>15731.699253761983</v>
      </c>
      <c r="X33" s="380">
        <v>16359.606406054256</v>
      </c>
      <c r="Y33" s="380">
        <v>16597.43535230311</v>
      </c>
      <c r="Z33" s="380">
        <v>16421.237966615514</v>
      </c>
      <c r="AA33" s="380">
        <v>16498.325205469962</v>
      </c>
      <c r="AB33" s="380">
        <v>16771.795078790863</v>
      </c>
      <c r="AC33" s="408">
        <v>17031.069266563056</v>
      </c>
      <c r="AD33" s="380">
        <v>16889.445347380723</v>
      </c>
      <c r="AE33" s="380">
        <v>16431.785479151655</v>
      </c>
      <c r="AF33" s="380">
        <v>15819.630824174146</v>
      </c>
      <c r="AG33" s="380">
        <v>15934.689260899344</v>
      </c>
      <c r="AH33" s="380">
        <v>16461.976987702525</v>
      </c>
      <c r="AI33" s="380">
        <v>16358.389601261755</v>
      </c>
      <c r="AJ33" s="380">
        <v>16517.161901199695</v>
      </c>
      <c r="AK33" s="380">
        <v>16631.860796204106</v>
      </c>
      <c r="AL33" s="380">
        <v>17374.802788343099</v>
      </c>
      <c r="AM33" s="408">
        <v>17828.662820764268</v>
      </c>
      <c r="AN33" s="380">
        <v>18213.450605718153</v>
      </c>
      <c r="AO33" s="380">
        <v>18634.654585126653</v>
      </c>
      <c r="AP33" s="380">
        <v>18530.018512094659</v>
      </c>
      <c r="AQ33" s="380">
        <v>18251.879786557496</v>
      </c>
      <c r="AR33" s="380">
        <v>18356.793729812664</v>
      </c>
      <c r="AS33" s="380">
        <v>18541.880055506768</v>
      </c>
      <c r="AT33" s="380">
        <v>18756.712276484974</v>
      </c>
      <c r="AU33" s="380">
        <v>18696.811085811569</v>
      </c>
      <c r="AV33" s="380">
        <v>18326.580528738337</v>
      </c>
      <c r="AW33" s="408">
        <v>17252.427771098606</v>
      </c>
      <c r="AX33" s="380">
        <v>17138.156687279134</v>
      </c>
      <c r="AY33" s="380">
        <v>16920.290407205659</v>
      </c>
      <c r="AZ33" s="380">
        <v>16945.06290886</v>
      </c>
      <c r="BA33" s="380">
        <v>17608.832476089516</v>
      </c>
      <c r="BB33" s="380">
        <v>17929.665722472353</v>
      </c>
      <c r="BC33" s="380">
        <v>17743.206641657045</v>
      </c>
      <c r="BD33" s="380">
        <v>17514.774135731775</v>
      </c>
      <c r="BE33" s="380"/>
      <c r="BF33" s="380"/>
      <c r="BG33" s="380"/>
      <c r="BH33" s="409"/>
      <c r="BJ33" s="735">
        <f t="shared" si="2"/>
        <v>4.0273199022276681E-3</v>
      </c>
      <c r="BK33" s="735">
        <f t="shared" si="3"/>
        <v>2.5833229600501508E-3</v>
      </c>
      <c r="BN33" s="98">
        <v>1</v>
      </c>
    </row>
    <row r="34" spans="1:66" s="98" customFormat="1" ht="15.05" customHeight="1">
      <c r="A34" s="508">
        <v>25</v>
      </c>
      <c r="B34" s="343">
        <v>12710.167349926254</v>
      </c>
      <c r="C34" s="343">
        <f t="shared" si="0"/>
        <v>12960.990202407433</v>
      </c>
      <c r="D34" s="380">
        <v>13211.813054888611</v>
      </c>
      <c r="E34" s="380">
        <f t="shared" si="1"/>
        <v>14343.017600866497</v>
      </c>
      <c r="F34" s="380">
        <v>15474.22214684438</v>
      </c>
      <c r="G34" s="343">
        <v>16733.711842306198</v>
      </c>
      <c r="H34" s="380">
        <v>16997.222430889997</v>
      </c>
      <c r="I34" s="394">
        <v>17787.621187888588</v>
      </c>
      <c r="J34" s="343">
        <v>17208.984893923393</v>
      </c>
      <c r="K34" s="343">
        <v>16658.359945632306</v>
      </c>
      <c r="L34" s="343">
        <v>17055.61946930554</v>
      </c>
      <c r="M34" s="343">
        <v>17793.677622104125</v>
      </c>
      <c r="N34" s="343">
        <v>17803.052301284009</v>
      </c>
      <c r="O34" s="380">
        <v>16835.550294456138</v>
      </c>
      <c r="P34" s="380">
        <v>17561.843390338032</v>
      </c>
      <c r="Q34" s="380">
        <v>17792.074125490195</v>
      </c>
      <c r="R34" s="380">
        <v>18307.118677664599</v>
      </c>
      <c r="S34" s="408">
        <v>18739.720918201794</v>
      </c>
      <c r="T34" s="380">
        <v>17880.784188483758</v>
      </c>
      <c r="U34" s="380">
        <v>17787.38300832954</v>
      </c>
      <c r="V34" s="380">
        <v>16847.358356829041</v>
      </c>
      <c r="W34" s="380">
        <v>16286.000281620165</v>
      </c>
      <c r="X34" s="380">
        <v>16901.865479657765</v>
      </c>
      <c r="Y34" s="380">
        <v>17189.144277518906</v>
      </c>
      <c r="Z34" s="380">
        <v>17027.974754032708</v>
      </c>
      <c r="AA34" s="380">
        <v>17224.679256340598</v>
      </c>
      <c r="AB34" s="380">
        <v>17546.716653130166</v>
      </c>
      <c r="AC34" s="408">
        <v>17756.352427075235</v>
      </c>
      <c r="AD34" s="380">
        <v>17661.88328605055</v>
      </c>
      <c r="AE34" s="380">
        <v>17109.509964631434</v>
      </c>
      <c r="AF34" s="380">
        <v>16466.605581852597</v>
      </c>
      <c r="AG34" s="380">
        <v>16618.475430196544</v>
      </c>
      <c r="AH34" s="380">
        <v>17105.300084479539</v>
      </c>
      <c r="AI34" s="380">
        <v>17067.563776309213</v>
      </c>
      <c r="AJ34" s="380">
        <v>17167.017451410829</v>
      </c>
      <c r="AK34" s="380">
        <v>17290.458203645037</v>
      </c>
      <c r="AL34" s="380">
        <v>18128.210185113494</v>
      </c>
      <c r="AM34" s="408">
        <v>18648.439245536425</v>
      </c>
      <c r="AN34" s="380">
        <v>19047.621456905526</v>
      </c>
      <c r="AO34" s="380">
        <v>19514.655623923369</v>
      </c>
      <c r="AP34" s="380">
        <v>19335.251129309268</v>
      </c>
      <c r="AQ34" s="380">
        <v>19059.197874471462</v>
      </c>
      <c r="AR34" s="380">
        <v>19150.451621766279</v>
      </c>
      <c r="AS34" s="380">
        <v>19371.67457736747</v>
      </c>
      <c r="AT34" s="380">
        <v>19615.893112873906</v>
      </c>
      <c r="AU34" s="380">
        <v>19532.503714114217</v>
      </c>
      <c r="AV34" s="380">
        <v>19084.317562034579</v>
      </c>
      <c r="AW34" s="408">
        <v>17934.707339037184</v>
      </c>
      <c r="AX34" s="380">
        <v>17823.359963327042</v>
      </c>
      <c r="AY34" s="380">
        <v>17615.613882244932</v>
      </c>
      <c r="AZ34" s="380">
        <v>17620.07684306</v>
      </c>
      <c r="BA34" s="380">
        <v>18312.664418138986</v>
      </c>
      <c r="BB34" s="380">
        <v>18658.331775575331</v>
      </c>
      <c r="BC34" s="380">
        <v>18464.294951561351</v>
      </c>
      <c r="BD34" s="380">
        <v>18226.578892051231</v>
      </c>
      <c r="BE34" s="380"/>
      <c r="BF34" s="380"/>
      <c r="BG34" s="380"/>
      <c r="BH34" s="409"/>
      <c r="BJ34" s="735">
        <f t="shared" si="2"/>
        <v>4.1666801986370763E-3</v>
      </c>
      <c r="BK34" s="735">
        <f t="shared" si="3"/>
        <v>2.6883098445981846E-3</v>
      </c>
      <c r="BN34" s="98">
        <v>1</v>
      </c>
    </row>
    <row r="35" spans="1:66" s="98" customFormat="1" ht="15.05" customHeight="1">
      <c r="A35" s="508">
        <v>26</v>
      </c>
      <c r="B35" s="343">
        <v>13145.400474803344</v>
      </c>
      <c r="C35" s="343">
        <f t="shared" si="0"/>
        <v>13449.58442129942</v>
      </c>
      <c r="D35" s="380">
        <v>13753.768367795497</v>
      </c>
      <c r="E35" s="380">
        <f t="shared" si="1"/>
        <v>14941.758822141082</v>
      </c>
      <c r="F35" s="380">
        <v>16129.749276486667</v>
      </c>
      <c r="G35" s="343">
        <v>17235.784425939244</v>
      </c>
      <c r="H35" s="380">
        <v>17554.797061737561</v>
      </c>
      <c r="I35" s="394">
        <v>18380.541894151542</v>
      </c>
      <c r="J35" s="343">
        <v>17756.060648267252</v>
      </c>
      <c r="K35" s="343">
        <v>17239.75945815058</v>
      </c>
      <c r="L35" s="343">
        <v>17666.133120763636</v>
      </c>
      <c r="M35" s="343">
        <v>18377.152204600181</v>
      </c>
      <c r="N35" s="343">
        <v>18411.992807551207</v>
      </c>
      <c r="O35" s="380">
        <v>17363.60260996491</v>
      </c>
      <c r="P35" s="380">
        <v>18161.965082712268</v>
      </c>
      <c r="Q35" s="380">
        <v>18375.306994384311</v>
      </c>
      <c r="R35" s="380">
        <v>18943.775040479053</v>
      </c>
      <c r="S35" s="408">
        <v>19310.138568707775</v>
      </c>
      <c r="T35" s="380">
        <v>18470.563445008964</v>
      </c>
      <c r="U35" s="380">
        <v>18366.612527218935</v>
      </c>
      <c r="V35" s="380">
        <v>17395.182087182013</v>
      </c>
      <c r="W35" s="380">
        <v>16833.486132906324</v>
      </c>
      <c r="X35" s="380">
        <v>17485.668595190575</v>
      </c>
      <c r="Y35" s="380">
        <v>17799.872418188068</v>
      </c>
      <c r="Z35" s="380">
        <v>17688.551665930609</v>
      </c>
      <c r="AA35" s="380">
        <v>17910.680304385085</v>
      </c>
      <c r="AB35" s="380">
        <v>18267.121131787306</v>
      </c>
      <c r="AC35" s="408">
        <v>18520.89060400689</v>
      </c>
      <c r="AD35" s="380">
        <v>18461.266734208857</v>
      </c>
      <c r="AE35" s="380">
        <v>17820.167353497698</v>
      </c>
      <c r="AF35" s="380">
        <v>17088.241902546255</v>
      </c>
      <c r="AG35" s="380">
        <v>17323.68140720667</v>
      </c>
      <c r="AH35" s="380">
        <v>17816.341401969923</v>
      </c>
      <c r="AI35" s="380">
        <v>17828.859884043901</v>
      </c>
      <c r="AJ35" s="380">
        <v>17906.614958555885</v>
      </c>
      <c r="AK35" s="380">
        <v>18041.623449458999</v>
      </c>
      <c r="AL35" s="380">
        <v>18884.613237537051</v>
      </c>
      <c r="AM35" s="408">
        <v>19506.550539092892</v>
      </c>
      <c r="AN35" s="380">
        <v>19935.098562831994</v>
      </c>
      <c r="AO35" s="380">
        <v>20425.583216799205</v>
      </c>
      <c r="AP35" s="380">
        <v>20162.582754886542</v>
      </c>
      <c r="AQ35" s="380">
        <v>19932.778251008185</v>
      </c>
      <c r="AR35" s="380">
        <v>19941.477149235798</v>
      </c>
      <c r="AS35" s="380">
        <v>20197.633377247304</v>
      </c>
      <c r="AT35" s="380">
        <v>20468.865995242686</v>
      </c>
      <c r="AU35" s="380">
        <v>20350.081617814929</v>
      </c>
      <c r="AV35" s="380">
        <v>19852.71027236155</v>
      </c>
      <c r="AW35" s="408">
        <v>18647.41446918228</v>
      </c>
      <c r="AX35" s="380">
        <v>18508.563239374955</v>
      </c>
      <c r="AY35" s="380">
        <v>18325.611391660033</v>
      </c>
      <c r="AZ35" s="380">
        <v>18332.714504739997</v>
      </c>
      <c r="BA35" s="380">
        <v>19016.496360188456</v>
      </c>
      <c r="BB35" s="380">
        <v>19361.393165026078</v>
      </c>
      <c r="BC35" s="380">
        <v>19160.044872830658</v>
      </c>
      <c r="BD35" s="380">
        <v>18913.371475381424</v>
      </c>
      <c r="BE35" s="380"/>
      <c r="BF35" s="380"/>
      <c r="BG35" s="380"/>
      <c r="BH35" s="409"/>
      <c r="BJ35" s="735">
        <f t="shared" si="2"/>
        <v>4.30411385500396E-3</v>
      </c>
      <c r="BK35" s="735">
        <f t="shared" si="3"/>
        <v>2.7896075853260822E-3</v>
      </c>
      <c r="BN35" s="98">
        <v>1</v>
      </c>
    </row>
    <row r="36" spans="1:66" s="98" customFormat="1" ht="15.05" customHeight="1">
      <c r="A36" s="508">
        <v>27</v>
      </c>
      <c r="B36" s="343">
        <v>13641.838257866273</v>
      </c>
      <c r="C36" s="343">
        <f t="shared" si="0"/>
        <v>13955.562547018308</v>
      </c>
      <c r="D36" s="380">
        <v>14269.28683617034</v>
      </c>
      <c r="E36" s="380">
        <f t="shared" si="1"/>
        <v>15517.826902933653</v>
      </c>
      <c r="F36" s="380">
        <v>16766.366969696966</v>
      </c>
      <c r="G36" s="343">
        <v>17774.594027886898</v>
      </c>
      <c r="H36" s="380">
        <v>18124.110105866126</v>
      </c>
      <c r="I36" s="394">
        <v>18967.869008845977</v>
      </c>
      <c r="J36" s="343">
        <v>18377.496213881153</v>
      </c>
      <c r="K36" s="343">
        <v>17795.880730994148</v>
      </c>
      <c r="L36" s="343">
        <v>18315.40954374288</v>
      </c>
      <c r="M36" s="343">
        <v>18979.003939300837</v>
      </c>
      <c r="N36" s="343">
        <v>18999.789546239681</v>
      </c>
      <c r="O36" s="380">
        <v>17930.482301614033</v>
      </c>
      <c r="P36" s="380">
        <v>18762.086775086504</v>
      </c>
      <c r="Q36" s="380">
        <v>18937.710117960782</v>
      </c>
      <c r="R36" s="380">
        <v>19616.162117533095</v>
      </c>
      <c r="S36" s="408">
        <v>19925.589191622123</v>
      </c>
      <c r="T36" s="380">
        <v>19076.878568539545</v>
      </c>
      <c r="U36" s="380">
        <v>18948.36043532089</v>
      </c>
      <c r="V36" s="380">
        <v>17959.606536636587</v>
      </c>
      <c r="W36" s="380">
        <v>17430.949945720677</v>
      </c>
      <c r="X36" s="380">
        <v>18089.150467426738</v>
      </c>
      <c r="Y36" s="380">
        <v>18435.959512795049</v>
      </c>
      <c r="Z36" s="380">
        <v>18299.430001384779</v>
      </c>
      <c r="AA36" s="380">
        <v>18602.734302853496</v>
      </c>
      <c r="AB36" s="380">
        <v>18991.419688707461</v>
      </c>
      <c r="AC36" s="408">
        <v>19319.075937869522</v>
      </c>
      <c r="AD36" s="380">
        <v>19217.537367185596</v>
      </c>
      <c r="AE36" s="380">
        <v>18542.957917295822</v>
      </c>
      <c r="AF36" s="380">
        <v>17769.001242871098</v>
      </c>
      <c r="AG36" s="380">
        <v>18014.058286569387</v>
      </c>
      <c r="AH36" s="380">
        <v>18553.180136874922</v>
      </c>
      <c r="AI36" s="380">
        <v>18574.361466721854</v>
      </c>
      <c r="AJ36" s="380">
        <v>18657.043391537791</v>
      </c>
      <c r="AK36" s="380">
        <v>18820.103795120744</v>
      </c>
      <c r="AL36" s="380">
        <v>19687.448952584629</v>
      </c>
      <c r="AM36" s="408">
        <v>20326.326963865049</v>
      </c>
      <c r="AN36" s="380">
        <v>20852.830570096863</v>
      </c>
      <c r="AO36" s="380">
        <v>21349.162581798315</v>
      </c>
      <c r="AP36" s="380">
        <v>21052.067841483811</v>
      </c>
      <c r="AQ36" s="380">
        <v>20780.665087058533</v>
      </c>
      <c r="AR36" s="380">
        <v>20866.753265393989</v>
      </c>
      <c r="AS36" s="380">
        <v>21015.920733165407</v>
      </c>
      <c r="AT36" s="380">
        <v>21319.355696003408</v>
      </c>
      <c r="AU36" s="380">
        <v>21193.020135958352</v>
      </c>
      <c r="AV36" s="380">
        <v>20680.301188414789</v>
      </c>
      <c r="AW36" s="408">
        <v>19396.400615804389</v>
      </c>
      <c r="AX36" s="380">
        <v>19239.908150173564</v>
      </c>
      <c r="AY36" s="380">
        <v>19064.956969826791</v>
      </c>
      <c r="AZ36" s="380">
        <v>19065.270610379997</v>
      </c>
      <c r="BA36" s="380">
        <v>19736.620708303886</v>
      </c>
      <c r="BB36" s="380">
        <v>20104.995271926186</v>
      </c>
      <c r="BC36" s="380">
        <v>19895.913909438714</v>
      </c>
      <c r="BD36" s="380">
        <v>19639.766665944619</v>
      </c>
      <c r="BE36" s="380"/>
      <c r="BF36" s="380"/>
      <c r="BG36" s="380"/>
      <c r="BH36" s="409"/>
      <c r="BJ36" s="735">
        <f t="shared" si="2"/>
        <v>4.4454007914558943E-3</v>
      </c>
      <c r="BK36" s="735">
        <f t="shared" si="3"/>
        <v>2.8967464704358612E-3</v>
      </c>
      <c r="BN36" s="98">
        <v>1</v>
      </c>
    </row>
    <row r="37" spans="1:66" s="98" customFormat="1" ht="15.05" customHeight="1">
      <c r="A37" s="508">
        <v>28</v>
      </c>
      <c r="B37" s="343">
        <v>14131.475523353</v>
      </c>
      <c r="C37" s="343">
        <f t="shared" si="0"/>
        <v>14487.88186404764</v>
      </c>
      <c r="D37" s="380">
        <v>14844.288204742281</v>
      </c>
      <c r="E37" s="380">
        <f t="shared" si="1"/>
        <v>16111.030142870113</v>
      </c>
      <c r="F37" s="380">
        <v>17377.772080997947</v>
      </c>
      <c r="G37" s="343">
        <v>18380.754830078014</v>
      </c>
      <c r="H37" s="380">
        <v>18740.376803118699</v>
      </c>
      <c r="I37" s="394">
        <v>19532.821757266338</v>
      </c>
      <c r="J37" s="343">
        <v>18961.751873860034</v>
      </c>
      <c r="K37" s="343">
        <v>18382.335891447365</v>
      </c>
      <c r="L37" s="343">
        <v>18969.531313162272</v>
      </c>
      <c r="M37" s="343">
        <v>19557.884233745743</v>
      </c>
      <c r="N37" s="343">
        <v>19570.671270865179</v>
      </c>
      <c r="O37" s="380">
        <v>18512.892943719296</v>
      </c>
      <c r="P37" s="380">
        <v>19314.346001197762</v>
      </c>
      <c r="Q37" s="380">
        <v>19545.244356392155</v>
      </c>
      <c r="R37" s="380">
        <v>20207.343025860802</v>
      </c>
      <c r="S37" s="408">
        <v>20553.048607178705</v>
      </c>
      <c r="T37" s="380">
        <v>19663.901847230522</v>
      </c>
      <c r="U37" s="380">
        <v>19525.071564997725</v>
      </c>
      <c r="V37" s="380">
        <v>18559.603955594604</v>
      </c>
      <c r="W37" s="380">
        <v>18060.217915871155</v>
      </c>
      <c r="X37" s="380">
        <v>18657.647883301386</v>
      </c>
      <c r="Y37" s="380">
        <v>19076.273099725</v>
      </c>
      <c r="Z37" s="380">
        <v>18955.865365245703</v>
      </c>
      <c r="AA37" s="380">
        <v>19294.788301321907</v>
      </c>
      <c r="AB37" s="380">
        <v>19700.141932575567</v>
      </c>
      <c r="AC37" s="408">
        <v>20100.437693266664</v>
      </c>
      <c r="AD37" s="380">
        <v>19955.844327170013</v>
      </c>
      <c r="AE37" s="380">
        <v>19251.881995457534</v>
      </c>
      <c r="AF37" s="380">
        <v>18485.234394974657</v>
      </c>
      <c r="AG37" s="380">
        <v>18724.207296128647</v>
      </c>
      <c r="AH37" s="380">
        <v>19290.018871779925</v>
      </c>
      <c r="AI37" s="380">
        <v>19242.469876621799</v>
      </c>
      <c r="AJ37" s="380">
        <v>19371.884496770039</v>
      </c>
      <c r="AK37" s="380">
        <v>19568.234029840507</v>
      </c>
      <c r="AL37" s="380">
        <v>20520.241224163834</v>
      </c>
      <c r="AM37" s="408">
        <v>21180.01500333102</v>
      </c>
      <c r="AN37" s="380">
        <v>21773.443996536815</v>
      </c>
      <c r="AO37" s="380">
        <v>22224.946363220606</v>
      </c>
      <c r="AP37" s="380">
        <v>21843.488578471752</v>
      </c>
      <c r="AQ37" s="380">
        <v>21625.847339899788</v>
      </c>
      <c r="AR37" s="380">
        <v>21710.426082545342</v>
      </c>
      <c r="AS37" s="380">
        <v>21825.258071128159</v>
      </c>
      <c r="AT37" s="380">
        <v>22207.093120885034</v>
      </c>
      <c r="AU37" s="380">
        <v>22031.128060874591</v>
      </c>
      <c r="AV37" s="380">
        <v>21496.052463322776</v>
      </c>
      <c r="AW37" s="408">
        <v>20166.451997800243</v>
      </c>
      <c r="AX37" s="380">
        <v>19958.564111415733</v>
      </c>
      <c r="AY37" s="380">
        <v>19790.757285492786</v>
      </c>
      <c r="AZ37" s="380">
        <v>19845.409665479998</v>
      </c>
      <c r="BA37" s="380">
        <v>20489.329868551235</v>
      </c>
      <c r="BB37" s="380">
        <v>20871.001459521995</v>
      </c>
      <c r="BC37" s="380">
        <v>20653.95403610239</v>
      </c>
      <c r="BD37" s="380">
        <v>20388.04750787342</v>
      </c>
      <c r="BE37" s="380"/>
      <c r="BF37" s="380"/>
      <c r="BG37" s="380"/>
      <c r="BH37" s="409"/>
      <c r="BJ37" s="735">
        <f t="shared" si="2"/>
        <v>4.5821922344752688E-3</v>
      </c>
      <c r="BK37" s="735">
        <f t="shared" si="3"/>
        <v>3.0071133563882601E-3</v>
      </c>
      <c r="BN37" s="98">
        <v>1</v>
      </c>
    </row>
    <row r="38" spans="1:66" s="98" customFormat="1" ht="15.05" customHeight="1">
      <c r="A38" s="509">
        <v>29</v>
      </c>
      <c r="B38" s="342">
        <v>14621.112788839726</v>
      </c>
      <c r="C38" s="342">
        <f t="shared" si="0"/>
        <v>15030.114997776491</v>
      </c>
      <c r="D38" s="381">
        <v>15439.117206713254</v>
      </c>
      <c r="E38" s="381">
        <f t="shared" si="1"/>
        <v>16733.056635938079</v>
      </c>
      <c r="F38" s="381">
        <v>18026.996065162904</v>
      </c>
      <c r="G38" s="342">
        <v>18956.301450340285</v>
      </c>
      <c r="H38" s="381">
        <v>19327.29746716877</v>
      </c>
      <c r="I38" s="395">
        <v>20153.710421371881</v>
      </c>
      <c r="J38" s="342">
        <v>19588.498854564652</v>
      </c>
      <c r="K38" s="342">
        <v>18933.401516355989</v>
      </c>
      <c r="L38" s="342">
        <v>19604.271696821084</v>
      </c>
      <c r="M38" s="342">
        <v>20288.376033878601</v>
      </c>
      <c r="N38" s="342">
        <v>20154.239256037908</v>
      </c>
      <c r="O38" s="381">
        <v>19083.655372982455</v>
      </c>
      <c r="P38" s="381">
        <v>19899.740780875694</v>
      </c>
      <c r="Q38" s="381">
        <v>20111.119104188234</v>
      </c>
      <c r="R38" s="381">
        <v>20792.027440690403</v>
      </c>
      <c r="S38" s="410">
        <v>21165.497031932497</v>
      </c>
      <c r="T38" s="381">
        <v>20264.705015092644</v>
      </c>
      <c r="U38" s="381">
        <v>20109.337862312244</v>
      </c>
      <c r="V38" s="381">
        <v>19131.142998949868</v>
      </c>
      <c r="W38" s="381">
        <v>18694.029337069653</v>
      </c>
      <c r="X38" s="381">
        <v>19272.062398150523</v>
      </c>
      <c r="Y38" s="381">
        <v>19784.210563822471</v>
      </c>
      <c r="Z38" s="381">
        <v>19684.77781975373</v>
      </c>
      <c r="AA38" s="381">
        <v>19996.930550496854</v>
      </c>
      <c r="AB38" s="381">
        <v>20445.857919942286</v>
      </c>
      <c r="AC38" s="410">
        <v>20829.459426771173</v>
      </c>
      <c r="AD38" s="381">
        <v>20706.72585824905</v>
      </c>
      <c r="AE38" s="381">
        <v>19985.072423482972</v>
      </c>
      <c r="AF38" s="381">
        <v>19189.642943151979</v>
      </c>
      <c r="AG38" s="381">
        <v>19487.08198621203</v>
      </c>
      <c r="AH38" s="381">
        <v>20004.284866447135</v>
      </c>
      <c r="AI38" s="381">
        <v>19961.120766703298</v>
      </c>
      <c r="AJ38" s="381">
        <v>20108.387453675994</v>
      </c>
      <c r="AK38" s="381">
        <v>20355.819408784846</v>
      </c>
      <c r="AL38" s="381">
        <v>21362.020462702523</v>
      </c>
      <c r="AM38" s="410">
        <v>22046.972805068483</v>
      </c>
      <c r="AN38" s="381">
        <v>22600.411299786476</v>
      </c>
      <c r="AO38" s="381">
        <v>23057.151818440507</v>
      </c>
      <c r="AP38" s="381">
        <v>22665.295451958358</v>
      </c>
      <c r="AQ38" s="381">
        <v>22438.574594231941</v>
      </c>
      <c r="AR38" s="381">
        <v>22571.209268843293</v>
      </c>
      <c r="AS38" s="381">
        <v>22680.624072861301</v>
      </c>
      <c r="AT38" s="381">
        <v>23055.099640037693</v>
      </c>
      <c r="AU38" s="381">
        <v>22843.87537134812</v>
      </c>
      <c r="AV38" s="381">
        <v>22264.445173649747</v>
      </c>
      <c r="AW38" s="410">
        <v>20902.564945027283</v>
      </c>
      <c r="AX38" s="381">
        <v>20669.145286576531</v>
      </c>
      <c r="AY38" s="381">
        <v>20501.883566782948</v>
      </c>
      <c r="AZ38" s="381">
        <v>20540.342043639997</v>
      </c>
      <c r="BA38" s="381">
        <v>21222.488141519432</v>
      </c>
      <c r="BB38" s="381">
        <v>21587.932041784366</v>
      </c>
      <c r="BC38" s="381">
        <v>21363.42891788232</v>
      </c>
      <c r="BD38" s="381">
        <v>21088.388351572798</v>
      </c>
      <c r="BE38" s="381"/>
      <c r="BF38" s="381"/>
      <c r="BG38" s="381"/>
      <c r="BH38" s="411"/>
      <c r="BJ38" s="735">
        <f t="shared" si="2"/>
        <v>4.7221947442321862E-3</v>
      </c>
      <c r="BK38" s="735">
        <f t="shared" si="3"/>
        <v>3.1104093833520647E-3</v>
      </c>
      <c r="BN38" s="98">
        <v>1</v>
      </c>
    </row>
    <row r="39" spans="1:66" s="98" customFormat="1" ht="15.05" customHeight="1">
      <c r="A39" s="508">
        <v>30</v>
      </c>
      <c r="B39" s="343">
        <v>15103.949536750246</v>
      </c>
      <c r="C39" s="343">
        <f t="shared" si="0"/>
        <v>15549.120239318203</v>
      </c>
      <c r="D39" s="380">
        <v>15994.290941886162</v>
      </c>
      <c r="E39" s="380">
        <f t="shared" si="1"/>
        <v>17335.255495607013</v>
      </c>
      <c r="F39" s="380">
        <v>18676.220049327861</v>
      </c>
      <c r="G39" s="343">
        <v>19531.848070602551</v>
      </c>
      <c r="H39" s="380">
        <v>19879.002891375832</v>
      </c>
      <c r="I39" s="394">
        <v>20763.411902340391</v>
      </c>
      <c r="J39" s="343">
        <v>20204.623005087833</v>
      </c>
      <c r="K39" s="343">
        <v>19459.188901589907</v>
      </c>
      <c r="L39" s="343">
        <v>20234.166734039754</v>
      </c>
      <c r="M39" s="343">
        <v>20959.142089346507</v>
      </c>
      <c r="N39" s="343">
        <v>20775.86602285234</v>
      </c>
      <c r="O39" s="380">
        <v>19635.004114175437</v>
      </c>
      <c r="P39" s="380">
        <v>20470.40864785733</v>
      </c>
      <c r="Q39" s="380">
        <v>20704.766845741175</v>
      </c>
      <c r="R39" s="380">
        <v>21386.456595767162</v>
      </c>
      <c r="S39" s="408">
        <v>21780.947654846845</v>
      </c>
      <c r="T39" s="380">
        <v>20890.311983462838</v>
      </c>
      <c r="U39" s="380">
        <v>20728.861608602641</v>
      </c>
      <c r="V39" s="380">
        <v>19681.338260603068</v>
      </c>
      <c r="W39" s="380">
        <v>19296.036600932024</v>
      </c>
      <c r="X39" s="380">
        <v>19914.901783793393</v>
      </c>
      <c r="Y39" s="380">
        <v>20466.789073982123</v>
      </c>
      <c r="Z39" s="380">
        <v>20359.85014978105</v>
      </c>
      <c r="AA39" s="380">
        <v>20705.125750095725</v>
      </c>
      <c r="AB39" s="380">
        <v>21170.156476862438</v>
      </c>
      <c r="AC39" s="408">
        <v>21579.043311733501</v>
      </c>
      <c r="AD39" s="380">
        <v>21396.530901154198</v>
      </c>
      <c r="AE39" s="380">
        <v>20714.796230099306</v>
      </c>
      <c r="AF39" s="380">
        <v>19887.294574800024</v>
      </c>
      <c r="AG39" s="380">
        <v>20277.967194073852</v>
      </c>
      <c r="AH39" s="380">
        <v>20752.409971471028</v>
      </c>
      <c r="AI39" s="380">
        <v>20692.407276830188</v>
      </c>
      <c r="AJ39" s="380">
        <v>20883.572288570707</v>
      </c>
      <c r="AK39" s="380">
        <v>21187.412448595049</v>
      </c>
      <c r="AL39" s="380">
        <v>22218.777979507027</v>
      </c>
      <c r="AM39" s="408">
        <v>22843.158541357989</v>
      </c>
      <c r="AN39" s="380">
        <v>23466.277761899801</v>
      </c>
      <c r="AO39" s="380">
        <v>23934.341352320938</v>
      </c>
      <c r="AP39" s="380">
        <v>23514.726085898299</v>
      </c>
      <c r="AQ39" s="380">
        <v>23243.188098936818</v>
      </c>
      <c r="AR39" s="380">
        <v>23487.272109307163</v>
      </c>
      <c r="AS39" s="380">
        <v>23533.432926607198</v>
      </c>
      <c r="AT39" s="380">
        <v>23884.4822971299</v>
      </c>
      <c r="AU39" s="380">
        <v>23644.546198753695</v>
      </c>
      <c r="AV39" s="380">
        <v>23010.342565800736</v>
      </c>
      <c r="AW39" s="408">
        <v>21598.888003215023</v>
      </c>
      <c r="AX39" s="380">
        <v>21387.801247818697</v>
      </c>
      <c r="AY39" s="380">
        <v>21215.267391823243</v>
      </c>
      <c r="AZ39" s="380">
        <v>21243.020483339998</v>
      </c>
      <c r="BA39" s="380">
        <v>21957.818735296423</v>
      </c>
      <c r="BB39" s="380">
        <v>22269.656211524925</v>
      </c>
      <c r="BC39" s="380">
        <v>22038.06351528913</v>
      </c>
      <c r="BD39" s="380">
        <v>21754.337457411941</v>
      </c>
      <c r="BE39" s="380"/>
      <c r="BF39" s="380"/>
      <c r="BG39" s="380"/>
      <c r="BH39" s="409"/>
      <c r="BJ39" s="735">
        <f t="shared" si="2"/>
        <v>4.8679771741166836E-3</v>
      </c>
      <c r="BK39" s="735">
        <f t="shared" si="3"/>
        <v>3.2086328375631828E-3</v>
      </c>
      <c r="BN39" s="98">
        <v>1</v>
      </c>
    </row>
    <row r="40" spans="1:66" s="98" customFormat="1" ht="15.05" customHeight="1">
      <c r="A40" s="508">
        <v>31</v>
      </c>
      <c r="B40" s="343">
        <v>15634.3899076942</v>
      </c>
      <c r="C40" s="343">
        <f t="shared" si="0"/>
        <v>16111.754925775667</v>
      </c>
      <c r="D40" s="380">
        <v>16589.119943857135</v>
      </c>
      <c r="E40" s="380">
        <f t="shared" si="1"/>
        <v>17991.94928880029</v>
      </c>
      <c r="F40" s="380">
        <v>19394.778633743445</v>
      </c>
      <c r="G40" s="343">
        <v>20119.640363636361</v>
      </c>
      <c r="H40" s="380">
        <v>20507.008001909409</v>
      </c>
      <c r="I40" s="394">
        <v>21328.364650760752</v>
      </c>
      <c r="J40" s="343">
        <v>20820.747155611018</v>
      </c>
      <c r="K40" s="343">
        <v>20035.532766173241</v>
      </c>
      <c r="L40" s="343">
        <v>20801.072267536558</v>
      </c>
      <c r="M40" s="343">
        <v>21611.530992609816</v>
      </c>
      <c r="N40" s="343">
        <v>21376.349022088045</v>
      </c>
      <c r="O40" s="380">
        <v>20190.235592982455</v>
      </c>
      <c r="P40" s="380">
        <v>21063.166883883416</v>
      </c>
      <c r="Q40" s="380">
        <v>21312.301084172548</v>
      </c>
      <c r="R40" s="380">
        <v>22019.864711832564</v>
      </c>
      <c r="S40" s="408">
        <v>22381.387286958405</v>
      </c>
      <c r="T40" s="380">
        <v>21546.234708009561</v>
      </c>
      <c r="U40" s="380">
        <v>21355.940522530724</v>
      </c>
      <c r="V40" s="380">
        <v>20286.078742161542</v>
      </c>
      <c r="W40" s="380">
        <v>19909.402492414443</v>
      </c>
      <c r="X40" s="380">
        <v>20603.658268410752</v>
      </c>
      <c r="Y40" s="380">
        <v>21107.102660912074</v>
      </c>
      <c r="Z40" s="380">
        <v>21101.187248400012</v>
      </c>
      <c r="AA40" s="380">
        <v>21362.879696161912</v>
      </c>
      <c r="AB40" s="380">
        <v>21853.567212020971</v>
      </c>
      <c r="AC40" s="408">
        <v>22296.849326261021</v>
      </c>
      <c r="AD40" s="380">
        <v>22134.837861138614</v>
      </c>
      <c r="AE40" s="380">
        <v>21449.719968829297</v>
      </c>
      <c r="AF40" s="380">
        <v>20576.500060786468</v>
      </c>
      <c r="AG40" s="380">
        <v>21016.126721411554</v>
      </c>
      <c r="AH40" s="380">
        <v>21482.799352022375</v>
      </c>
      <c r="AI40" s="380">
        <v>21406.319809394667</v>
      </c>
      <c r="AJ40" s="380">
        <v>21666.49349906317</v>
      </c>
      <c r="AK40" s="380">
        <v>21961.340277615498</v>
      </c>
      <c r="AL40" s="380">
        <v>23048.57459543307</v>
      </c>
      <c r="AM40" s="408">
        <v>23603.958244923517</v>
      </c>
      <c r="AN40" s="380">
        <v>24327.822095250493</v>
      </c>
      <c r="AO40" s="380">
        <v>24763.735302624555</v>
      </c>
      <c r="AP40" s="380">
        <v>24387.636916223568</v>
      </c>
      <c r="AQ40" s="380">
        <v>24074.847435732612</v>
      </c>
      <c r="AR40" s="380">
        <v>24361.217118025568</v>
      </c>
      <c r="AS40" s="380">
        <v>24381.127484378609</v>
      </c>
      <c r="AT40" s="380">
        <v>24679.10041170926</v>
      </c>
      <c r="AU40" s="380">
        <v>24437.971136318491</v>
      </c>
      <c r="AV40" s="380">
        <v>23758.607886180776</v>
      </c>
      <c r="AW40" s="408">
        <v>22327.979205317482</v>
      </c>
      <c r="AX40" s="380">
        <v>22130.681567304986</v>
      </c>
      <c r="AY40" s="380">
        <v>21962.514373115446</v>
      </c>
      <c r="AZ40" s="380">
        <v>21982.216070299997</v>
      </c>
      <c r="BA40" s="380">
        <v>22692.063168669021</v>
      </c>
      <c r="BB40" s="380">
        <v>22984.453071816279</v>
      </c>
      <c r="BC40" s="380">
        <v>22745.426864682813</v>
      </c>
      <c r="BD40" s="380">
        <v>22452.593953362211</v>
      </c>
      <c r="BE40" s="380"/>
      <c r="BF40" s="380"/>
      <c r="BG40" s="380"/>
      <c r="BH40" s="409"/>
      <c r="BJ40" s="735">
        <f t="shared" si="2"/>
        <v>5.0208239508237771E-3</v>
      </c>
      <c r="BK40" s="735">
        <f t="shared" si="3"/>
        <v>3.3116214358753092E-3</v>
      </c>
      <c r="BN40" s="98">
        <v>1</v>
      </c>
    </row>
    <row r="41" spans="1:66" s="98" customFormat="1" ht="15.05" customHeight="1">
      <c r="A41" s="508">
        <v>32</v>
      </c>
      <c r="B41" s="343">
        <v>16151.229243485743</v>
      </c>
      <c r="C41" s="343">
        <f t="shared" si="0"/>
        <v>16674.198305789934</v>
      </c>
      <c r="D41" s="380">
        <v>17197.167368094128</v>
      </c>
      <c r="E41" s="380">
        <f t="shared" si="1"/>
        <v>18573.311401921295</v>
      </c>
      <c r="F41" s="380">
        <v>19949.455435748459</v>
      </c>
      <c r="G41" s="343">
        <v>20670.695638355555</v>
      </c>
      <c r="H41" s="380">
        <v>21088.059459318974</v>
      </c>
      <c r="I41" s="394">
        <v>21977.221272708888</v>
      </c>
      <c r="J41" s="343">
        <v>21394.379985408465</v>
      </c>
      <c r="K41" s="343">
        <v>20627.043574561398</v>
      </c>
      <c r="L41" s="343">
        <v>21479.420769156666</v>
      </c>
      <c r="M41" s="343">
        <v>22305.268488333473</v>
      </c>
      <c r="N41" s="343">
        <v>21921.858225619078</v>
      </c>
      <c r="O41" s="380">
        <v>20714.405170877191</v>
      </c>
      <c r="P41" s="380">
        <v>21626.471294516898</v>
      </c>
      <c r="Q41" s="380">
        <v>21944.136692141175</v>
      </c>
      <c r="R41" s="380">
        <v>22653.272827897963</v>
      </c>
      <c r="S41" s="408">
        <v>23008.846702514984</v>
      </c>
      <c r="T41" s="380">
        <v>22188.377543385133</v>
      </c>
      <c r="U41" s="380">
        <v>21980.501047246245</v>
      </c>
      <c r="V41" s="380">
        <v>20864.732379417495</v>
      </c>
      <c r="W41" s="380">
        <v>20513.681481800824</v>
      </c>
      <c r="X41" s="380">
        <v>21285.85516746033</v>
      </c>
      <c r="Y41" s="380">
        <v>21753.755986326483</v>
      </c>
      <c r="Z41" s="380">
        <v>21908.789115610609</v>
      </c>
      <c r="AA41" s="380">
        <v>22042.827793782479</v>
      </c>
      <c r="AB41" s="380">
        <v>22603.177277650699</v>
      </c>
      <c r="AC41" s="408">
        <v>23050.17178421568</v>
      </c>
      <c r="AD41" s="380">
        <v>22903.683065209978</v>
      </c>
      <c r="AE41" s="380">
        <v>22141.310939945488</v>
      </c>
      <c r="AF41" s="380">
        <v>21333.2747120657</v>
      </c>
      <c r="AG41" s="380">
        <v>21764.172313847528</v>
      </c>
      <c r="AH41" s="380">
        <v>22271.232921756611</v>
      </c>
      <c r="AI41" s="380">
        <v>22161.298107106661</v>
      </c>
      <c r="AJ41" s="380">
        <v>22466.434735870687</v>
      </c>
      <c r="AK41" s="380">
        <v>22777.758261954714</v>
      </c>
      <c r="AL41" s="380">
        <v>23854.405966133811</v>
      </c>
      <c r="AM41" s="408">
        <v>24429.632341816337</v>
      </c>
      <c r="AN41" s="380">
        <v>25187.925719013641</v>
      </c>
      <c r="AO41" s="380">
        <v>25579.071728346753</v>
      </c>
      <c r="AP41" s="380">
        <v>25253.641806435506</v>
      </c>
      <c r="AQ41" s="380">
        <v>24972.769061151164</v>
      </c>
      <c r="AR41" s="380">
        <v>25132.499911864405</v>
      </c>
      <c r="AS41" s="380">
        <v>25214.757728220175</v>
      </c>
      <c r="AT41" s="380">
        <v>25546.972383726403</v>
      </c>
      <c r="AU41" s="380">
        <v>25268.833171393955</v>
      </c>
      <c r="AV41" s="380">
        <v>24537.656273538476</v>
      </c>
      <c r="AW41" s="408">
        <v>23085.157387918269</v>
      </c>
      <c r="AX41" s="380">
        <v>22879.329591135109</v>
      </c>
      <c r="AY41" s="380">
        <v>22688.31468878144</v>
      </c>
      <c r="AZ41" s="380">
        <v>22740.223520999996</v>
      </c>
      <c r="BA41" s="380">
        <v>23431.738404063603</v>
      </c>
      <c r="BB41" s="380">
        <v>23732.322622658427</v>
      </c>
      <c r="BC41" s="380">
        <v>23485.518966063366</v>
      </c>
      <c r="BD41" s="380">
        <v>23183.157839423617</v>
      </c>
      <c r="BE41" s="380"/>
      <c r="BF41" s="380"/>
      <c r="BG41" s="380"/>
      <c r="BH41" s="409"/>
      <c r="BJ41" s="735">
        <f t="shared" si="2"/>
        <v>5.1704596607933277E-3</v>
      </c>
      <c r="BK41" s="735">
        <f t="shared" si="3"/>
        <v>3.4193751782884453E-3</v>
      </c>
      <c r="BN41" s="98">
        <v>1</v>
      </c>
    </row>
    <row r="42" spans="1:66" s="98" customFormat="1" ht="15.05" customHeight="1">
      <c r="A42" s="508">
        <v>33</v>
      </c>
      <c r="B42" s="343">
        <v>16681.669614429695</v>
      </c>
      <c r="C42" s="343">
        <f t="shared" si="0"/>
        <v>17243.442203380408</v>
      </c>
      <c r="D42" s="380">
        <v>17805.214792331124</v>
      </c>
      <c r="E42" s="380">
        <f t="shared" si="1"/>
        <v>19164.128233258292</v>
      </c>
      <c r="F42" s="380">
        <v>20523.041674185461</v>
      </c>
      <c r="G42" s="343">
        <v>21197.259567531673</v>
      </c>
      <c r="H42" s="380">
        <v>21645.634090166543</v>
      </c>
      <c r="I42" s="394">
        <v>22575.735570540361</v>
      </c>
      <c r="J42" s="343">
        <v>21978.635645387345</v>
      </c>
      <c r="K42" s="343">
        <v>21208.443087079675</v>
      </c>
      <c r="L42" s="343">
        <v>22089.934420614762</v>
      </c>
      <c r="M42" s="343">
        <v>22851.988766420327</v>
      </c>
      <c r="N42" s="343">
        <v>22505.426210791808</v>
      </c>
      <c r="O42" s="380">
        <v>21191.981897403508</v>
      </c>
      <c r="P42" s="380">
        <v>22200.820889672606</v>
      </c>
      <c r="Q42" s="380">
        <v>22555.142554792154</v>
      </c>
      <c r="R42" s="380">
        <v>23273.687956967151</v>
      </c>
      <c r="S42" s="408">
        <v>23633.303919911006</v>
      </c>
      <c r="T42" s="380">
        <v>22816.740489589556</v>
      </c>
      <c r="U42" s="380">
        <v>22630.245464087391</v>
      </c>
      <c r="V42" s="380">
        <v>21462.358267075284</v>
      </c>
      <c r="W42" s="380">
        <v>21115.688745663196</v>
      </c>
      <c r="X42" s="380">
        <v>21900.269682309467</v>
      </c>
      <c r="Y42" s="380">
        <v>22415.202034871283</v>
      </c>
      <c r="Z42" s="380">
        <v>22648.055440211083</v>
      </c>
      <c r="AA42" s="380">
        <v>22757.07594380527</v>
      </c>
      <c r="AB42" s="380">
        <v>23331.369912833863</v>
      </c>
      <c r="AC42" s="408">
        <v>23801.624955674175</v>
      </c>
      <c r="AD42" s="380">
        <v>23625.822719501302</v>
      </c>
      <c r="AE42" s="380">
        <v>22831.16860035713</v>
      </c>
      <c r="AF42" s="380">
        <v>22059.643238963181</v>
      </c>
      <c r="AG42" s="380">
        <v>22546.819134127458</v>
      </c>
      <c r="AH42" s="380">
        <v>23012.908672426853</v>
      </c>
      <c r="AI42" s="380">
        <v>22982.613410056947</v>
      </c>
      <c r="AJ42" s="380">
        <v>23253.997771721799</v>
      </c>
      <c r="AK42" s="380">
        <v>23577.483685275842</v>
      </c>
      <c r="AL42" s="380">
        <v>24660.237336834551</v>
      </c>
      <c r="AM42" s="408">
        <v>25290.692471433136</v>
      </c>
      <c r="AN42" s="380">
        <v>26082.606372877821</v>
      </c>
      <c r="AO42" s="380">
        <v>26397.219658985236</v>
      </c>
      <c r="AP42" s="380">
        <v>26103.072440375443</v>
      </c>
      <c r="AQ42" s="380">
        <v>25776.030274251494</v>
      </c>
      <c r="AR42" s="380">
        <v>25964.327088837344</v>
      </c>
      <c r="AS42" s="380">
        <v>26038.159380112767</v>
      </c>
      <c r="AT42" s="380">
        <v>26406.153220115335</v>
      </c>
      <c r="AU42" s="380">
        <v>26104.525799696607</v>
      </c>
      <c r="AV42" s="380">
        <v>25335.648086728579</v>
      </c>
      <c r="AW42" s="408">
        <v>23885.636332120645</v>
      </c>
      <c r="AX42" s="380">
        <v>23577.221816739464</v>
      </c>
      <c r="AY42" s="380">
        <v>23441.205529448962</v>
      </c>
      <c r="AZ42" s="380">
        <v>23499.337551919998</v>
      </c>
      <c r="BA42" s="380">
        <v>24233.324782508833</v>
      </c>
      <c r="BB42" s="380">
        <v>24510.064281094837</v>
      </c>
      <c r="BC42" s="380">
        <v>24255.172520851418</v>
      </c>
      <c r="BD42" s="380">
        <v>23942.902593972496</v>
      </c>
      <c r="BE42" s="380"/>
      <c r="BF42" s="380"/>
      <c r="BG42" s="380"/>
      <c r="BH42" s="409"/>
      <c r="BJ42" s="735">
        <f t="shared" si="2"/>
        <v>5.3168843040253336E-3</v>
      </c>
      <c r="BK42" s="735">
        <f t="shared" si="3"/>
        <v>3.5314329218250722E-3</v>
      </c>
      <c r="BN42" s="98">
        <v>1</v>
      </c>
    </row>
    <row r="43" spans="1:66" s="98" customFormat="1" ht="15.05" customHeight="1">
      <c r="A43" s="508">
        <v>34</v>
      </c>
      <c r="B43" s="343">
        <v>17225.711020526058</v>
      </c>
      <c r="C43" s="343">
        <f t="shared" si="0"/>
        <v>17816.182012980582</v>
      </c>
      <c r="D43" s="380">
        <v>18406.653005435106</v>
      </c>
      <c r="E43" s="380">
        <f t="shared" si="1"/>
        <v>19754.792031767451</v>
      </c>
      <c r="F43" s="380">
        <v>21102.931058099792</v>
      </c>
      <c r="G43" s="343">
        <v>21742.192005865098</v>
      </c>
      <c r="H43" s="380">
        <v>22167.993481171103</v>
      </c>
      <c r="I43" s="394">
        <v>23123.907544255166</v>
      </c>
      <c r="J43" s="343">
        <v>22509.777154459054</v>
      </c>
      <c r="K43" s="343">
        <v>21805.009543402772</v>
      </c>
      <c r="L43" s="343">
        <v>22618.077182590416</v>
      </c>
      <c r="M43" s="343">
        <v>23430.869060865232</v>
      </c>
      <c r="N43" s="343">
        <v>23034.020400259858</v>
      </c>
      <c r="O43" s="380">
        <v>21727.799688140349</v>
      </c>
      <c r="P43" s="380">
        <v>22764.125300306092</v>
      </c>
      <c r="Q43" s="380">
        <v>23214.751156517646</v>
      </c>
      <c r="R43" s="380">
        <v>23858.372371796751</v>
      </c>
      <c r="S43" s="408">
        <v>24203.72157041699</v>
      </c>
      <c r="T43" s="380">
        <v>23403.763768280529</v>
      </c>
      <c r="U43" s="380">
        <v>23219.548539827036</v>
      </c>
      <c r="V43" s="380">
        <v>22045.754966931694</v>
      </c>
      <c r="W43" s="380">
        <v>21704.065656381514</v>
      </c>
      <c r="X43" s="380">
        <v>22468.767098184115</v>
      </c>
      <c r="Y43" s="380">
        <v>23099.893791192422</v>
      </c>
      <c r="Z43" s="380">
        <v>23323.127770238403</v>
      </c>
      <c r="AA43" s="380">
        <v>23426.935790719301</v>
      </c>
      <c r="AB43" s="380">
        <v>24036.19807843896</v>
      </c>
      <c r="AC43" s="408">
        <v>24474.568094293722</v>
      </c>
      <c r="AD43" s="380">
        <v>24389.278821674969</v>
      </c>
      <c r="AE43" s="380">
        <v>23533.159435700636</v>
      </c>
      <c r="AF43" s="380">
        <v>22769.11947453746</v>
      </c>
      <c r="AG43" s="380">
        <v>23370.657892316856</v>
      </c>
      <c r="AH43" s="380">
        <v>23862.611108520803</v>
      </c>
      <c r="AI43" s="380">
        <v>23713.899920183838</v>
      </c>
      <c r="AJ43" s="380">
        <v>24040.013532453362</v>
      </c>
      <c r="AK43" s="380">
        <v>24454.601891499013</v>
      </c>
      <c r="AL43" s="380">
        <v>25524.483992771962</v>
      </c>
      <c r="AM43" s="408">
        <v>26173.868871502418</v>
      </c>
      <c r="AN43" s="380">
        <v>26990.253413029888</v>
      </c>
      <c r="AO43" s="380">
        <v>27288.466717447085</v>
      </c>
      <c r="AP43" s="380">
        <v>26953.884262338048</v>
      </c>
      <c r="AQ43" s="380">
        <v>26630.678568324573</v>
      </c>
      <c r="AR43" s="380">
        <v>26838.272097555749</v>
      </c>
      <c r="AS43" s="380">
        <v>26870.511049960711</v>
      </c>
      <c r="AT43" s="380">
        <v>27259.126102484119</v>
      </c>
      <c r="AU43" s="380">
        <v>26948.671966146823</v>
      </c>
      <c r="AV43" s="380">
        <v>26128.904043460585</v>
      </c>
      <c r="AW43" s="408">
        <v>24683.774694614829</v>
      </c>
      <c r="AX43" s="380">
        <v>24375.472097926591</v>
      </c>
      <c r="AY43" s="380">
        <v>24268.595313870694</v>
      </c>
      <c r="AZ43" s="380">
        <v>24290.542409219997</v>
      </c>
      <c r="BA43" s="380">
        <v>25040.341962976046</v>
      </c>
      <c r="BB43" s="380">
        <v>25307.009437270422</v>
      </c>
      <c r="BC43" s="380">
        <v>25043.829867115717</v>
      </c>
      <c r="BD43" s="380">
        <v>24721.406478263325</v>
      </c>
      <c r="BE43" s="380"/>
      <c r="BF43" s="380"/>
      <c r="BG43" s="380"/>
      <c r="BH43" s="409"/>
      <c r="BJ43" s="735">
        <f t="shared" si="2"/>
        <v>5.4536757470447063E-3</v>
      </c>
      <c r="BK43" s="735">
        <f t="shared" si="3"/>
        <v>3.6462575232268017E-3</v>
      </c>
      <c r="BN43" s="98">
        <v>1</v>
      </c>
    </row>
    <row r="44" spans="1:66" s="98" customFormat="1" ht="15.05" customHeight="1">
      <c r="A44" s="508">
        <v>35</v>
      </c>
      <c r="B44" s="343">
        <v>17728.949321165193</v>
      </c>
      <c r="C44" s="343">
        <f t="shared" si="0"/>
        <v>18335.474214187088</v>
      </c>
      <c r="D44" s="380">
        <v>18941.999107208983</v>
      </c>
      <c r="E44" s="380">
        <f t="shared" si="1"/>
        <v>20284.045619963566</v>
      </c>
      <c r="F44" s="380">
        <v>21626.092132718153</v>
      </c>
      <c r="G44" s="343">
        <v>22250.38742588391</v>
      </c>
      <c r="H44" s="380">
        <v>22725.568112018667</v>
      </c>
      <c r="I44" s="394">
        <v>23733.609025223675</v>
      </c>
      <c r="J44" s="343">
        <v>22998.427342805026</v>
      </c>
      <c r="K44" s="343">
        <v>22421.798591465638</v>
      </c>
      <c r="L44" s="343">
        <v>23121.993212365353</v>
      </c>
      <c r="M44" s="343">
        <v>24041.909371668189</v>
      </c>
      <c r="N44" s="343">
        <v>23583.758357306633</v>
      </c>
      <c r="O44" s="380">
        <v>22275.265691719294</v>
      </c>
      <c r="P44" s="380">
        <v>23316.384526417351</v>
      </c>
      <c r="Q44" s="380">
        <v>23777.154280094117</v>
      </c>
      <c r="R44" s="380">
        <v>24488.532241113098</v>
      </c>
      <c r="S44" s="408">
        <v>24789.150211725762</v>
      </c>
      <c r="T44" s="380">
        <v>23988.031069137272</v>
      </c>
      <c r="U44" s="380">
        <v>23821.443561629494</v>
      </c>
      <c r="V44" s="380">
        <v>22622.037072887419</v>
      </c>
      <c r="W44" s="380">
        <v>22351.507430724065</v>
      </c>
      <c r="X44" s="380">
        <v>23109.419955304387</v>
      </c>
      <c r="Y44" s="380">
        <v>23774.019316706133</v>
      </c>
      <c r="Z44" s="380">
        <v>23998.200100265723</v>
      </c>
      <c r="AA44" s="380">
        <v>24129.078039894248</v>
      </c>
      <c r="AB44" s="380">
        <v>24776.072948411158</v>
      </c>
      <c r="AC44" s="408">
        <v>25186.766249332744</v>
      </c>
      <c r="AD44" s="380">
        <v>25141.956720053244</v>
      </c>
      <c r="AE44" s="380">
        <v>24301.016077817108</v>
      </c>
      <c r="AF44" s="380">
        <v>23561.367937595409</v>
      </c>
      <c r="AG44" s="380">
        <v>24133.532582400239</v>
      </c>
      <c r="AH44" s="380">
        <v>24665.555725550759</v>
      </c>
      <c r="AI44" s="380">
        <v>24434.13026277101</v>
      </c>
      <c r="AJ44" s="380">
        <v>24813.651092228527</v>
      </c>
      <c r="AK44" s="380">
        <v>25316.545042251197</v>
      </c>
      <c r="AL44" s="380">
        <v>26396.219787842278</v>
      </c>
      <c r="AM44" s="408">
        <v>27023.133656877893</v>
      </c>
      <c r="AN44" s="380">
        <v>27919.511096995102</v>
      </c>
      <c r="AO44" s="380">
        <v>28235.943874234606</v>
      </c>
      <c r="AP44" s="380">
        <v>27832.319844753987</v>
      </c>
      <c r="AQ44" s="380">
        <v>27481.269987584012</v>
      </c>
      <c r="AR44" s="380">
        <v>27764.864395955989</v>
      </c>
      <c r="AS44" s="380">
        <v>27754.005679553538</v>
      </c>
      <c r="AT44" s="380">
        <v>28076.092851536021</v>
      </c>
      <c r="AU44" s="380">
        <v>27787.98753936986</v>
      </c>
      <c r="AV44" s="380">
        <v>26967.150636544553</v>
      </c>
      <c r="AW44" s="408">
        <v>25485.423929671302</v>
      </c>
      <c r="AX44" s="380">
        <v>25196.79319648907</v>
      </c>
      <c r="AY44" s="380">
        <v>25117.431763918637</v>
      </c>
      <c r="AZ44" s="380">
        <v>25102.772290699999</v>
      </c>
      <c r="BA44" s="380">
        <v>25876.685474361992</v>
      </c>
      <c r="BB44" s="380">
        <v>26127.425535127211</v>
      </c>
      <c r="BC44" s="380">
        <v>25855.714069628764</v>
      </c>
      <c r="BD44" s="380">
        <v>25522.838187794307</v>
      </c>
      <c r="BE44" s="380"/>
      <c r="BF44" s="380"/>
      <c r="BG44" s="380"/>
      <c r="BH44" s="409"/>
      <c r="BJ44" s="735">
        <f t="shared" si="2"/>
        <v>5.5898249767165707E-3</v>
      </c>
      <c r="BK44" s="735">
        <f t="shared" si="3"/>
        <v>3.7644638397969889E-3</v>
      </c>
      <c r="BN44" s="98">
        <v>1</v>
      </c>
    </row>
    <row r="45" spans="1:66" s="98" customFormat="1" ht="15.05" customHeight="1">
      <c r="A45" s="508">
        <v>36</v>
      </c>
      <c r="B45" s="343">
        <v>18238.98813938053</v>
      </c>
      <c r="C45" s="343">
        <f t="shared" si="0"/>
        <v>18831.729829649652</v>
      </c>
      <c r="D45" s="380">
        <v>19424.47151991877</v>
      </c>
      <c r="E45" s="380">
        <f t="shared" si="1"/>
        <v>20793.165509104976</v>
      </c>
      <c r="F45" s="380">
        <v>22161.859498291178</v>
      </c>
      <c r="G45" s="343">
        <v>22795.319864217337</v>
      </c>
      <c r="H45" s="380">
        <v>23283.142742866232</v>
      </c>
      <c r="I45" s="394">
        <v>24292.968182075518</v>
      </c>
      <c r="J45" s="343">
        <v>23577.371587693189</v>
      </c>
      <c r="K45" s="343">
        <v>22922.30773702485</v>
      </c>
      <c r="L45" s="343">
        <v>23747.04290314388</v>
      </c>
      <c r="M45" s="343">
        <v>24588.629649755043</v>
      </c>
      <c r="N45" s="343">
        <v>24133.496314353408</v>
      </c>
      <c r="O45" s="380">
        <v>22787.787056771929</v>
      </c>
      <c r="P45" s="380">
        <v>23890.734121573059</v>
      </c>
      <c r="Q45" s="380">
        <v>24336.085779450979</v>
      </c>
      <c r="R45" s="380">
        <v>25069.968409193647</v>
      </c>
      <c r="S45" s="408">
        <v>25410.605230961224</v>
      </c>
      <c r="T45" s="380">
        <v>24591.590214833628</v>
      </c>
      <c r="U45" s="380">
        <v>24446.004086345016</v>
      </c>
      <c r="V45" s="380">
        <v>23193.576116242682</v>
      </c>
      <c r="W45" s="380">
        <v>22989.862302970578</v>
      </c>
      <c r="X45" s="380">
        <v>23811.295611057318</v>
      </c>
      <c r="Y45" s="380">
        <v>24424.899134443509</v>
      </c>
      <c r="Z45" s="380">
        <v>24654.635464126648</v>
      </c>
      <c r="AA45" s="380">
        <v>24861.485041188804</v>
      </c>
      <c r="AB45" s="380">
        <v>25515.947818383356</v>
      </c>
      <c r="AC45" s="408">
        <v>25891.487258387104</v>
      </c>
      <c r="AD45" s="380">
        <v>25900.023720329213</v>
      </c>
      <c r="AE45" s="380">
        <v>25009.94015597882</v>
      </c>
      <c r="AF45" s="380">
        <v>24373.887150241189</v>
      </c>
      <c r="AG45" s="380">
        <v>24873.339787254317</v>
      </c>
      <c r="AH45" s="380">
        <v>25354.024302803351</v>
      </c>
      <c r="AI45" s="380">
        <v>25138.566080301447</v>
      </c>
      <c r="AJ45" s="380">
        <v>25605.855953438291</v>
      </c>
      <c r="AK45" s="380">
        <v>26107.165432289734</v>
      </c>
      <c r="AL45" s="380">
        <v>27218.527264635413</v>
      </c>
      <c r="AM45" s="408">
        <v>27817.844975137232</v>
      </c>
      <c r="AN45" s="380">
        <v>28798.343945396307</v>
      </c>
      <c r="AO45" s="380">
        <v>29124.379427780175</v>
      </c>
      <c r="AP45" s="380">
        <v>28670.700974512591</v>
      </c>
      <c r="AQ45" s="380">
        <v>28388.657654234383</v>
      </c>
      <c r="AR45" s="380">
        <v>28611.16957759143</v>
      </c>
      <c r="AS45" s="380">
        <v>28581.243053426995</v>
      </c>
      <c r="AT45" s="380">
        <v>28946.448005161226</v>
      </c>
      <c r="AU45" s="380">
        <v>28635.756650740466</v>
      </c>
      <c r="AV45" s="380">
        <v>27804.213265513994</v>
      </c>
      <c r="AW45" s="408">
        <v>26285.902873873682</v>
      </c>
      <c r="AX45" s="380">
        <v>25996.197018544965</v>
      </c>
      <c r="AY45" s="380">
        <v>25959.495582716198</v>
      </c>
      <c r="AZ45" s="380">
        <v>25917.215332619999</v>
      </c>
      <c r="BA45" s="380">
        <v>26714.115146152333</v>
      </c>
      <c r="BB45" s="380">
        <v>26903.033471592607</v>
      </c>
      <c r="BC45" s="380">
        <v>26623.256092030566</v>
      </c>
      <c r="BD45" s="380">
        <v>26280.498594594083</v>
      </c>
      <c r="BE45" s="380"/>
      <c r="BF45" s="380"/>
      <c r="BG45" s="380"/>
      <c r="BH45" s="409"/>
      <c r="BJ45" s="735">
        <f t="shared" si="2"/>
        <v>5.7304696998209982E-3</v>
      </c>
      <c r="BK45" s="735">
        <f t="shared" si="3"/>
        <v>3.8762141546819385E-3</v>
      </c>
      <c r="BN45" s="98">
        <v>1</v>
      </c>
    </row>
    <row r="46" spans="1:66" s="98" customFormat="1" ht="15.05" customHeight="1">
      <c r="A46" s="508">
        <v>37</v>
      </c>
      <c r="B46" s="343">
        <v>18742.226440019665</v>
      </c>
      <c r="C46" s="343">
        <f t="shared" si="0"/>
        <v>19321.280580757608</v>
      </c>
      <c r="D46" s="380">
        <v>19900.33472149555</v>
      </c>
      <c r="E46" s="380">
        <f t="shared" si="1"/>
        <v>21302.13236541854</v>
      </c>
      <c r="F46" s="380">
        <v>22703.930009341533</v>
      </c>
      <c r="G46" s="343">
        <v>23315.760957007686</v>
      </c>
      <c r="H46" s="380">
        <v>23828.978960432796</v>
      </c>
      <c r="I46" s="394">
        <v>24790.797831673655</v>
      </c>
      <c r="J46" s="343">
        <v>24119.135926946336</v>
      </c>
      <c r="K46" s="343">
        <v>23463.262066063591</v>
      </c>
      <c r="L46" s="343">
        <v>24280.031011559677</v>
      </c>
      <c r="M46" s="343">
        <v>25139.944215893051</v>
      </c>
      <c r="N46" s="343">
        <v>24636.717982726994</v>
      </c>
      <c r="O46" s="380">
        <v>23319.722109894734</v>
      </c>
      <c r="P46" s="380">
        <v>24472.447173076918</v>
      </c>
      <c r="Q46" s="380">
        <v>24905.432151466666</v>
      </c>
      <c r="R46" s="380">
        <v>25622.170356532712</v>
      </c>
      <c r="S46" s="408">
        <v>25951.000899861629</v>
      </c>
      <c r="T46" s="380">
        <v>25203.417294032672</v>
      </c>
      <c r="U46" s="380">
        <v>25040.343940509785</v>
      </c>
      <c r="V46" s="380">
        <v>23767.486690898175</v>
      </c>
      <c r="W46" s="380">
        <v>23603.228194452997</v>
      </c>
      <c r="X46" s="380">
        <v>24465.067639313162</v>
      </c>
      <c r="Y46" s="380">
        <v>25050.419998243065</v>
      </c>
      <c r="Z46" s="380">
        <v>25350.415534338856</v>
      </c>
      <c r="AA46" s="380">
        <v>25533.362538244142</v>
      </c>
      <c r="AB46" s="380">
        <v>26224.670062251465</v>
      </c>
      <c r="AC46" s="408">
        <v>26599.946840433797</v>
      </c>
      <c r="AD46" s="380">
        <v>26573.661457541271</v>
      </c>
      <c r="AE46" s="380">
        <v>25696.331194981358</v>
      </c>
      <c r="AF46" s="380">
        <v>25123.904884991145</v>
      </c>
      <c r="AG46" s="380">
        <v>25565.364344133413</v>
      </c>
      <c r="AH46" s="380">
        <v>26065.065620293735</v>
      </c>
      <c r="AI46" s="380">
        <v>25917.236165598548</v>
      </c>
      <c r="AJ46" s="380">
        <v>26343.906185463795</v>
      </c>
      <c r="AK46" s="380">
        <v>26919.030899987651</v>
      </c>
      <c r="AL46" s="380">
        <v>28034.843430122222</v>
      </c>
      <c r="AM46" s="408">
        <v>28596.337695064751</v>
      </c>
      <c r="AN46" s="380">
        <v>29589.293508957395</v>
      </c>
      <c r="AO46" s="380">
        <v>29882.080002718561</v>
      </c>
      <c r="AP46" s="380">
        <v>29510.463292293865</v>
      </c>
      <c r="AQ46" s="380">
        <v>29290.636154466574</v>
      </c>
      <c r="AR46" s="380">
        <v>29498.276408730297</v>
      </c>
      <c r="AS46" s="380">
        <v>29506.930624809349</v>
      </c>
      <c r="AT46" s="380">
        <v>29804.387250746127</v>
      </c>
      <c r="AU46" s="380">
        <v>29514.92461808776</v>
      </c>
      <c r="AV46" s="380">
        <v>28702.842028438758</v>
      </c>
      <c r="AW46" s="408">
        <v>27137.874615656328</v>
      </c>
      <c r="AX46" s="380">
        <v>26795.600840600859</v>
      </c>
      <c r="AY46" s="380">
        <v>26869.28571401758</v>
      </c>
      <c r="AZ46" s="380">
        <v>26754.896559159999</v>
      </c>
      <c r="BA46" s="380">
        <v>27577.612667648209</v>
      </c>
      <c r="BB46" s="380">
        <v>27759.722842956719</v>
      </c>
      <c r="BC46" s="380">
        <v>27471.03634510986</v>
      </c>
      <c r="BD46" s="380">
        <v>27117.364215859856</v>
      </c>
      <c r="BE46" s="380"/>
      <c r="BF46" s="380"/>
      <c r="BG46" s="380"/>
      <c r="BH46" s="409"/>
      <c r="BJ46" s="735">
        <f t="shared" si="2"/>
        <v>5.873041062967951E-3</v>
      </c>
      <c r="BK46" s="735">
        <f t="shared" si="3"/>
        <v>3.9996467583306508E-3</v>
      </c>
      <c r="BN46" s="98">
        <v>1</v>
      </c>
    </row>
    <row r="47" spans="1:66" s="98" customFormat="1" ht="15.05" customHeight="1">
      <c r="A47" s="508">
        <v>38</v>
      </c>
      <c r="B47" s="343">
        <v>19218.262670353983</v>
      </c>
      <c r="C47" s="343">
        <f t="shared" si="0"/>
        <v>19810.448718979176</v>
      </c>
      <c r="D47" s="380">
        <v>20402.634767604373</v>
      </c>
      <c r="E47" s="380">
        <f t="shared" si="1"/>
        <v>21799.105062088813</v>
      </c>
      <c r="F47" s="380">
        <v>23195.575356573248</v>
      </c>
      <c r="G47" s="343">
        <v>23793.342195097655</v>
      </c>
      <c r="H47" s="380">
        <v>24357.207558077858</v>
      </c>
      <c r="I47" s="394">
        <v>25294.221072840315</v>
      </c>
      <c r="J47" s="343">
        <v>24639.654605836611</v>
      </c>
      <c r="K47" s="343">
        <v>24019.383338907159</v>
      </c>
      <c r="L47" s="343">
        <v>24788.792387774756</v>
      </c>
      <c r="M47" s="343">
        <v>25649.910189570706</v>
      </c>
      <c r="N47" s="343">
        <v>25161.083418679304</v>
      </c>
      <c r="O47" s="380">
        <v>23871.070851087716</v>
      </c>
      <c r="P47" s="380">
        <v>25013.661214665954</v>
      </c>
      <c r="Q47" s="380">
        <v>25488.665020360782</v>
      </c>
      <c r="R47" s="380">
        <v>26180.868797369887</v>
      </c>
      <c r="S47" s="408">
        <v>26521.418550367613</v>
      </c>
      <c r="T47" s="380">
        <v>25809.732417563253</v>
      </c>
      <c r="U47" s="380">
        <v>25629.64701624943</v>
      </c>
      <c r="V47" s="380">
        <v>24372.227172456649</v>
      </c>
      <c r="W47" s="380">
        <v>24239.3113411755</v>
      </c>
      <c r="X47" s="380">
        <v>25129.772310181979</v>
      </c>
      <c r="Y47" s="380">
        <v>25701.299815980445</v>
      </c>
      <c r="Z47" s="380">
        <v>26075.186440809906</v>
      </c>
      <c r="AA47" s="380">
        <v>26229.451836995169</v>
      </c>
      <c r="AB47" s="380">
        <v>26892.504484357949</v>
      </c>
      <c r="AC47" s="408">
        <v>27254.19711409169</v>
      </c>
      <c r="AD47" s="380">
        <v>27231.131889060238</v>
      </c>
      <c r="AE47" s="380">
        <v>26389.655476802105</v>
      </c>
      <c r="AF47" s="380">
        <v>25887.436452799659</v>
      </c>
      <c r="AG47" s="380">
        <v>26255.74122349613</v>
      </c>
      <c r="AH47" s="380">
        <v>26774.494599195707</v>
      </c>
      <c r="AI47" s="380">
        <v>26732.233658526136</v>
      </c>
      <c r="AJ47" s="380">
        <v>27046.369089739641</v>
      </c>
      <c r="AK47" s="380">
        <v>27685.371201272603</v>
      </c>
      <c r="AL47" s="380">
        <v>28807.722588638175</v>
      </c>
      <c r="AM47" s="408">
        <v>29354.188562569947</v>
      </c>
      <c r="AN47" s="380">
        <v>30371.598814993227</v>
      </c>
      <c r="AO47" s="380">
        <v>30666.48987436164</v>
      </c>
      <c r="AP47" s="380">
        <v>30279.785020919142</v>
      </c>
      <c r="AQ47" s="380">
        <v>30089.840492753265</v>
      </c>
      <c r="AR47" s="380">
        <v>30330.103585703237</v>
      </c>
      <c r="AS47" s="380">
        <v>30343.118016638164</v>
      </c>
      <c r="AT47" s="380">
        <v>30664.809677939091</v>
      </c>
      <c r="AU47" s="380">
        <v>30356.655487924389</v>
      </c>
      <c r="AV47" s="380">
        <v>29517.409339232217</v>
      </c>
      <c r="AW47" s="408">
        <v>27958.248504378356</v>
      </c>
      <c r="AX47" s="380">
        <v>27623.843184375943</v>
      </c>
      <c r="AY47" s="380">
        <v>27749.72777656731</v>
      </c>
      <c r="AZ47" s="380">
        <v>27585.938304379997</v>
      </c>
      <c r="BA47" s="380">
        <v>28433.507066313308</v>
      </c>
      <c r="BB47" s="380">
        <v>28572.670913914946</v>
      </c>
      <c r="BC47" s="380">
        <v>28275.530184271032</v>
      </c>
      <c r="BD47" s="380">
        <v>27911.500708268974</v>
      </c>
      <c r="BE47" s="380"/>
      <c r="BF47" s="380"/>
      <c r="BG47" s="380"/>
      <c r="BH47" s="409"/>
      <c r="BJ47" s="735">
        <f t="shared" si="2"/>
        <v>6.0143279994198861E-3</v>
      </c>
      <c r="BK47" s="735">
        <f t="shared" si="3"/>
        <v>4.1167770746199659E-3</v>
      </c>
      <c r="BN47" s="98">
        <v>1</v>
      </c>
    </row>
    <row r="48" spans="1:66" s="98" customFormat="1" ht="15.05" customHeight="1">
      <c r="A48" s="509">
        <v>39</v>
      </c>
      <c r="B48" s="342">
        <v>19673.897347959686</v>
      </c>
      <c r="C48" s="342">
        <f t="shared" si="0"/>
        <v>20272.893053003914</v>
      </c>
      <c r="D48" s="381">
        <v>20871.888758048139</v>
      </c>
      <c r="E48" s="381">
        <f t="shared" si="1"/>
        <v>22285.857876403883</v>
      </c>
      <c r="F48" s="381">
        <v>23699.826994759624</v>
      </c>
      <c r="G48" s="342">
        <v>24301.537615116467</v>
      </c>
      <c r="H48" s="381">
        <v>24873.69774244192</v>
      </c>
      <c r="I48" s="395">
        <v>25792.050722438453</v>
      </c>
      <c r="J48" s="342">
        <v>25192.041775271187</v>
      </c>
      <c r="K48" s="342">
        <v>24605.838499360376</v>
      </c>
      <c r="L48" s="342">
        <v>25355.69792127156</v>
      </c>
      <c r="M48" s="342">
        <v>26219.601907913311</v>
      </c>
      <c r="N48" s="342">
        <v>25719.278882757568</v>
      </c>
      <c r="O48" s="381">
        <v>24383.592216140347</v>
      </c>
      <c r="P48" s="381">
        <v>25565.920440777212</v>
      </c>
      <c r="Q48" s="381">
        <v>25985.107283764704</v>
      </c>
      <c r="R48" s="381">
        <v>26755.808471952329</v>
      </c>
      <c r="S48" s="410">
        <v>27094.838399034154</v>
      </c>
      <c r="T48" s="381">
        <v>26413.291563259609</v>
      </c>
      <c r="U48" s="381">
        <v>26236.578816477013</v>
      </c>
      <c r="V48" s="381">
        <v>24962.738466213748</v>
      </c>
      <c r="W48" s="381">
        <v>24916.285547330168</v>
      </c>
      <c r="X48" s="381">
        <v>25811.969209231556</v>
      </c>
      <c r="Y48" s="381">
        <v>26356.406126040791</v>
      </c>
      <c r="Z48" s="381">
        <v>26766.824962985138</v>
      </c>
      <c r="AA48" s="381">
        <v>26935.629386452732</v>
      </c>
      <c r="AB48" s="381">
        <v>27589.544493437021</v>
      </c>
      <c r="AC48" s="410">
        <v>27893.493095780261</v>
      </c>
      <c r="AD48" s="381">
        <v>27834.711301602245</v>
      </c>
      <c r="AE48" s="381">
        <v>27069.113272986433</v>
      </c>
      <c r="AF48" s="381">
        <v>26654.346478872809</v>
      </c>
      <c r="AG48" s="381">
        <v>27008.729848481238</v>
      </c>
      <c r="AH48" s="381">
        <v>27483.923578097674</v>
      </c>
      <c r="AI48" s="381">
        <v>27392.444805897714</v>
      </c>
      <c r="AJ48" s="381">
        <v>27716.33921650493</v>
      </c>
      <c r="AK48" s="381">
        <v>28448.676491463357</v>
      </c>
      <c r="AL48" s="381">
        <v>29616.549614992076</v>
      </c>
      <c r="AM48" s="410">
        <v>30178.3882414326</v>
      </c>
      <c r="AN48" s="381">
        <v>31145.259863503798</v>
      </c>
      <c r="AO48" s="381">
        <v>31519.781616453667</v>
      </c>
      <c r="AP48" s="381">
        <v>31044.963185476419</v>
      </c>
      <c r="AQ48" s="381">
        <v>30874.169623389949</v>
      </c>
      <c r="AR48" s="381">
        <v>31135.607117835261</v>
      </c>
      <c r="AS48" s="381">
        <v>31138.391040671067</v>
      </c>
      <c r="AT48" s="381">
        <v>31450.736656890236</v>
      </c>
      <c r="AU48" s="381">
        <v>31183.894578079467</v>
      </c>
      <c r="AV48" s="381">
        <v>30289.353941902766</v>
      </c>
      <c r="AW48" s="410">
        <v>28764.578902851219</v>
      </c>
      <c r="AX48" s="381">
        <v>28491.305917689122</v>
      </c>
      <c r="AY48" s="381">
        <v>28655.002820368438</v>
      </c>
      <c r="AZ48" s="381">
        <v>28425.832691359996</v>
      </c>
      <c r="BA48" s="381">
        <v>29293.746106595991</v>
      </c>
      <c r="BB48" s="381">
        <v>29394.153872757248</v>
      </c>
      <c r="BC48" s="381">
        <v>29088.470152977203</v>
      </c>
      <c r="BD48" s="381">
        <v>28713.974591674512</v>
      </c>
      <c r="BE48" s="381"/>
      <c r="BF48" s="381"/>
      <c r="BG48" s="381"/>
      <c r="BH48" s="411"/>
      <c r="BJ48" s="735">
        <f t="shared" si="2"/>
        <v>6.1549727225243137E-3</v>
      </c>
      <c r="BK48" s="735">
        <f t="shared" si="3"/>
        <v>4.2351371055159917E-3</v>
      </c>
      <c r="BN48" s="98">
        <v>1</v>
      </c>
    </row>
    <row r="49" spans="1:66" s="98" customFormat="1" ht="15.05" customHeight="1">
      <c r="A49" s="508">
        <v>40</v>
      </c>
      <c r="B49" s="343">
        <v>20109.130472836776</v>
      </c>
      <c r="C49" s="343">
        <f t="shared" si="0"/>
        <v>20718.527399531333</v>
      </c>
      <c r="D49" s="380">
        <v>21327.924326225886</v>
      </c>
      <c r="E49" s="380">
        <f t="shared" si="1"/>
        <v>22788.062488756594</v>
      </c>
      <c r="F49" s="380">
        <v>24248.200651287305</v>
      </c>
      <c r="G49" s="343">
        <v>24803.610198749509</v>
      </c>
      <c r="H49" s="380">
        <v>25390.187926805982</v>
      </c>
      <c r="I49" s="394">
        <v>26289.880372036594</v>
      </c>
      <c r="J49" s="343">
        <v>25680.691963617159</v>
      </c>
      <c r="K49" s="343">
        <v>25182.182363943706</v>
      </c>
      <c r="L49" s="343">
        <v>25966.211572729655</v>
      </c>
      <c r="M49" s="343">
        <v>26812.265066511667</v>
      </c>
      <c r="N49" s="343">
        <v>26319.761881993276</v>
      </c>
      <c r="O49" s="380">
        <v>24923.292744491224</v>
      </c>
      <c r="P49" s="380">
        <v>26092.407569669947</v>
      </c>
      <c r="Q49" s="380">
        <v>26512.794165145096</v>
      </c>
      <c r="R49" s="380">
        <v>27369.727107523406</v>
      </c>
      <c r="S49" s="408">
        <v>27680.267040342922</v>
      </c>
      <c r="T49" s="380">
        <v>26997.558864116352</v>
      </c>
      <c r="U49" s="380">
        <v>26883.804844105598</v>
      </c>
      <c r="V49" s="380">
        <v>25541.392103469701</v>
      </c>
      <c r="W49" s="380">
        <v>25545.553517480646</v>
      </c>
      <c r="X49" s="380">
        <v>26564.135021004164</v>
      </c>
      <c r="Y49" s="380">
        <v>27053.777359330837</v>
      </c>
      <c r="Z49" s="380">
        <v>27402.552586661172</v>
      </c>
      <c r="AA49" s="380">
        <v>27603.471583225455</v>
      </c>
      <c r="AB49" s="380">
        <v>28298.26673730513</v>
      </c>
      <c r="AC49" s="408">
        <v>28562.697661407477</v>
      </c>
      <c r="AD49" s="380">
        <v>28492.181733121211</v>
      </c>
      <c r="AE49" s="380">
        <v>27772.837419034491</v>
      </c>
      <c r="AF49" s="380">
        <v>27384.093464034926</v>
      </c>
      <c r="AG49" s="380">
        <v>27751.832408368075</v>
      </c>
      <c r="AH49" s="380">
        <v>28219.14997441426</v>
      </c>
      <c r="AI49" s="380">
        <v>28111.095695979213</v>
      </c>
      <c r="AJ49" s="380">
        <v>28471.409474845488</v>
      </c>
      <c r="AK49" s="380">
        <v>29243.849398143189</v>
      </c>
      <c r="AL49" s="380">
        <v>30441.852747438374</v>
      </c>
      <c r="AM49" s="408">
        <v>30976.048395752274</v>
      </c>
      <c r="AN49" s="380">
        <v>31904.51381613894</v>
      </c>
      <c r="AO49" s="380">
        <v>32357.610081506133</v>
      </c>
      <c r="AP49" s="380">
        <v>31850.195802691029</v>
      </c>
      <c r="AQ49" s="380">
        <v>31680.135419699371</v>
      </c>
      <c r="AR49" s="380">
        <v>31938.478285483194</v>
      </c>
      <c r="AS49" s="380">
        <v>31973.29985850626</v>
      </c>
      <c r="AT49" s="380">
        <v>32231.697272625264</v>
      </c>
      <c r="AU49" s="380">
        <v>31994.226591939405</v>
      </c>
      <c r="AV49" s="380">
        <v>31082.609898634768</v>
      </c>
      <c r="AW49" s="408">
        <v>29608.358608655188</v>
      </c>
      <c r="AX49" s="380">
        <v>29335.697833626953</v>
      </c>
      <c r="AY49" s="380">
        <v>29560.27786416957</v>
      </c>
      <c r="AZ49" s="380">
        <v>29256.874436579998</v>
      </c>
      <c r="BA49" s="380">
        <v>30153.985146878676</v>
      </c>
      <c r="BB49" s="380">
        <v>30271.113602846042</v>
      </c>
      <c r="BC49" s="380">
        <v>29956.309963725871</v>
      </c>
      <c r="BD49" s="380">
        <v>29570.641516556785</v>
      </c>
      <c r="BE49" s="380"/>
      <c r="BF49" s="380"/>
      <c r="BG49" s="380"/>
      <c r="BH49" s="409"/>
      <c r="BJ49" s="735">
        <f t="shared" si="2"/>
        <v>6.291121952196178E-3</v>
      </c>
      <c r="BK49" s="735">
        <f t="shared" si="3"/>
        <v>4.3614902813556462E-3</v>
      </c>
      <c r="BN49" s="98">
        <v>1</v>
      </c>
    </row>
    <row r="50" spans="1:66" s="98" customFormat="1" ht="15.05" customHeight="1">
      <c r="A50" s="508">
        <v>41</v>
      </c>
      <c r="B50" s="343">
        <v>20544.363597713866</v>
      </c>
      <c r="C50" s="343">
        <f t="shared" si="0"/>
        <v>21203.817012856813</v>
      </c>
      <c r="D50" s="380">
        <v>21863.27042799976</v>
      </c>
      <c r="E50" s="380">
        <f t="shared" si="1"/>
        <v>23333.073940646038</v>
      </c>
      <c r="F50" s="380">
        <v>24802.877453292316</v>
      </c>
      <c r="G50" s="343">
        <v>25324.051291539861</v>
      </c>
      <c r="H50" s="380">
        <v>25871.462871327036</v>
      </c>
      <c r="I50" s="394">
        <v>26804.490796340291</v>
      </c>
      <c r="J50" s="343">
        <v>26195.899227416718</v>
      </c>
      <c r="K50" s="343">
        <v>25702.914101242684</v>
      </c>
      <c r="L50" s="343">
        <v>26494.354334705313</v>
      </c>
      <c r="M50" s="343">
        <v>27363.579632649671</v>
      </c>
      <c r="N50" s="343">
        <v>26827.212303882607</v>
      </c>
      <c r="O50" s="380">
        <v>25474.641485684209</v>
      </c>
      <c r="P50" s="380">
        <v>26615.212970388606</v>
      </c>
      <c r="Q50" s="380">
        <v>27061.310791843134</v>
      </c>
      <c r="R50" s="380">
        <v>27938.17028860774</v>
      </c>
      <c r="S50" s="408">
        <v>28247.682492688346</v>
      </c>
      <c r="T50" s="380">
        <v>27568.046275801946</v>
      </c>
      <c r="U50" s="380">
        <v>27445.405638507054</v>
      </c>
      <c r="V50" s="380">
        <v>26143.761053727947</v>
      </c>
      <c r="W50" s="380">
        <v>26168.0063110591</v>
      </c>
      <c r="X50" s="380">
        <v>27263.8241482345</v>
      </c>
      <c r="Y50" s="380">
        <v>27759.601577266822</v>
      </c>
      <c r="Z50" s="380">
        <v>28025.855566226277</v>
      </c>
      <c r="AA50" s="380">
        <v>28343.949185085239</v>
      </c>
      <c r="AB50" s="380">
        <v>28999.200824647214</v>
      </c>
      <c r="AC50" s="408">
        <v>29301.065827392813</v>
      </c>
      <c r="AD50" s="380">
        <v>29187.375877924056</v>
      </c>
      <c r="AE50" s="380">
        <v>28549.360614673726</v>
      </c>
      <c r="AF50" s="380">
        <v>28145.935802711119</v>
      </c>
      <c r="AG50" s="380">
        <v>28493.287290738535</v>
      </c>
      <c r="AH50" s="380">
        <v>29015.645237090564</v>
      </c>
      <c r="AI50" s="380">
        <v>28867.65344619688</v>
      </c>
      <c r="AJ50" s="380">
        <v>29201.723331273239</v>
      </c>
      <c r="AK50" s="380">
        <v>30043.574821464317</v>
      </c>
      <c r="AL50" s="380">
        <v>31288.125469456809</v>
      </c>
      <c r="AM50" s="408">
        <v>31785.503894313271</v>
      </c>
      <c r="AN50" s="380">
        <v>32730.040409801059</v>
      </c>
      <c r="AO50" s="380">
        <v>33147.642962981779</v>
      </c>
      <c r="AP50" s="380">
        <v>32684.433368381633</v>
      </c>
      <c r="AQ50" s="380">
        <v>32518.556214517899</v>
      </c>
      <c r="AR50" s="380">
        <v>32819.004205411831</v>
      </c>
      <c r="AS50" s="380">
        <v>32796.701510398852</v>
      </c>
      <c r="AT50" s="380">
        <v>33058.596748109412</v>
      </c>
      <c r="AU50" s="380">
        <v>32856.487482991557</v>
      </c>
      <c r="AV50" s="380">
        <v>31917.304599375162</v>
      </c>
      <c r="AW50" s="408">
        <v>30466.181804708318</v>
      </c>
      <c r="AX50" s="380">
        <v>30219.310139102876</v>
      </c>
      <c r="AY50" s="380">
        <v>30473.454311096146</v>
      </c>
      <c r="AZ50" s="380">
        <v>30127.753069719998</v>
      </c>
      <c r="BA50" s="380">
        <v>31038.119716058103</v>
      </c>
      <c r="BB50" s="380">
        <v>31136.337862094231</v>
      </c>
      <c r="BC50" s="380">
        <v>30812.536346350164</v>
      </c>
      <c r="BD50" s="380">
        <v>30415.844528818983</v>
      </c>
      <c r="BE50" s="380"/>
      <c r="BF50" s="380"/>
      <c r="BG50" s="380"/>
      <c r="BH50" s="409"/>
      <c r="BJ50" s="735">
        <f t="shared" si="2"/>
        <v>6.4240601151304986E-3</v>
      </c>
      <c r="BK50" s="735">
        <f t="shared" si="3"/>
        <v>4.4861525996110711E-3</v>
      </c>
      <c r="BN50" s="98">
        <v>1</v>
      </c>
    </row>
    <row r="51" spans="1:66" s="98" customFormat="1" ht="15.05" customHeight="1">
      <c r="A51" s="508">
        <v>42</v>
      </c>
      <c r="B51" s="343">
        <v>20986.39724016716</v>
      </c>
      <c r="C51" s="343">
        <f t="shared" si="0"/>
        <v>21672.679251571368</v>
      </c>
      <c r="D51" s="380">
        <v>22358.961262975572</v>
      </c>
      <c r="E51" s="380">
        <f t="shared" si="1"/>
        <v>23845.651468181793</v>
      </c>
      <c r="F51" s="380">
        <v>25332.341673388011</v>
      </c>
      <c r="G51" s="343">
        <v>25752.649838543679</v>
      </c>
      <c r="H51" s="380">
        <v>26317.522576005089</v>
      </c>
      <c r="I51" s="394">
        <v>27285.539671232873</v>
      </c>
      <c r="J51" s="343">
        <v>26705.79507612556</v>
      </c>
      <c r="K51" s="343">
        <v>26137.699823647654</v>
      </c>
      <c r="L51" s="343">
        <v>27041.878482441542</v>
      </c>
      <c r="M51" s="343">
        <v>27919.488486838829</v>
      </c>
      <c r="N51" s="343">
        <v>27317.747711708958</v>
      </c>
      <c r="O51" s="380">
        <v>26045.403914947365</v>
      </c>
      <c r="P51" s="380">
        <v>27138.018371107264</v>
      </c>
      <c r="Q51" s="380">
        <v>27588.997673223526</v>
      </c>
      <c r="R51" s="380">
        <v>28435.152041212903</v>
      </c>
      <c r="S51" s="408">
        <v>28842.117728478792</v>
      </c>
      <c r="T51" s="380">
        <v>28113.729886979472</v>
      </c>
      <c r="U51" s="380">
        <v>28019.598378971325</v>
      </c>
      <c r="V51" s="380">
        <v>26743.758472685964</v>
      </c>
      <c r="W51" s="380">
        <v>26790.459104637554</v>
      </c>
      <c r="X51" s="380">
        <v>27928.528819103318</v>
      </c>
      <c r="Y51" s="380">
        <v>28408.368148842714</v>
      </c>
      <c r="Z51" s="380">
        <v>28661.583189902311</v>
      </c>
      <c r="AA51" s="380">
        <v>29062.232635390646</v>
      </c>
      <c r="AB51" s="380">
        <v>29713.764185909837</v>
      </c>
      <c r="AC51" s="408">
        <v>30017.002555424166</v>
      </c>
      <c r="AD51" s="380">
        <v>29949.035612798489</v>
      </c>
      <c r="AE51" s="380">
        <v>29296.417528335576</v>
      </c>
      <c r="AF51" s="380">
        <v>28897.642766593392</v>
      </c>
      <c r="AG51" s="380">
        <v>29264.400368403811</v>
      </c>
      <c r="AH51" s="380">
        <v>29707.338491519986</v>
      </c>
      <c r="AI51" s="380">
        <v>29737.93177682305</v>
      </c>
      <c r="AJ51" s="380">
        <v>30015.59004415671</v>
      </c>
      <c r="AK51" s="380">
        <v>30926.763049875888</v>
      </c>
      <c r="AL51" s="380">
        <v>32147.878641914478</v>
      </c>
      <c r="AM51" s="408">
        <v>32569.89428636145</v>
      </c>
      <c r="AN51" s="380">
        <v>33515.22713501197</v>
      </c>
      <c r="AO51" s="380">
        <v>33977.036913285396</v>
      </c>
      <c r="AP51" s="380">
        <v>33565.631326842908</v>
      </c>
      <c r="AQ51" s="380">
        <v>33402.954923890989</v>
      </c>
      <c r="AR51" s="380">
        <v>33767.971601926845</v>
      </c>
      <c r="AS51" s="380">
        <v>33705.76761986412</v>
      </c>
      <c r="AT51" s="380">
        <v>33947.575763795066</v>
      </c>
      <c r="AU51" s="380">
        <v>33701.841297748571</v>
      </c>
      <c r="AV51" s="380">
        <v>32773.31065417701</v>
      </c>
      <c r="AW51" s="408">
        <v>31356.773144676168</v>
      </c>
      <c r="AX51" s="380">
        <v>31110.997230660174</v>
      </c>
      <c r="AY51" s="380">
        <v>31388.888301772848</v>
      </c>
      <c r="AZ51" s="380">
        <v>31034.042269899997</v>
      </c>
      <c r="BA51" s="380">
        <v>31914.65116240675</v>
      </c>
      <c r="BB51" s="380">
        <v>32000.495260356911</v>
      </c>
      <c r="BC51" s="380">
        <v>31667.706962781329</v>
      </c>
      <c r="BD51" s="380">
        <v>31260.005367206628</v>
      </c>
      <c r="BE51" s="380"/>
      <c r="BF51" s="380"/>
      <c r="BG51" s="380"/>
      <c r="BH51" s="409"/>
      <c r="BJ51" s="735">
        <f t="shared" si="2"/>
        <v>6.5512183579372408E-3</v>
      </c>
      <c r="BK51" s="735">
        <f t="shared" si="3"/>
        <v>4.6106612035406568E-3</v>
      </c>
      <c r="BN51" s="98">
        <v>1</v>
      </c>
    </row>
    <row r="52" spans="1:66" s="98" customFormat="1" ht="15.05" customHeight="1">
      <c r="A52" s="508">
        <v>43</v>
      </c>
      <c r="B52" s="343">
        <v>21414.829847468045</v>
      </c>
      <c r="C52" s="343">
        <f t="shared" si="0"/>
        <v>22134.740972709715</v>
      </c>
      <c r="D52" s="380">
        <v>22854.652097951384</v>
      </c>
      <c r="E52" s="380">
        <f t="shared" si="1"/>
        <v>24329.86484106956</v>
      </c>
      <c r="F52" s="380">
        <v>25805.077584187737</v>
      </c>
      <c r="G52" s="343">
        <v>26199.616894704803</v>
      </c>
      <c r="H52" s="380">
        <v>26798.797520526146</v>
      </c>
      <c r="I52" s="394">
        <v>27772.182137693977</v>
      </c>
      <c r="J52" s="343">
        <v>27136.019698473643</v>
      </c>
      <c r="K52" s="343">
        <v>26648.320265076749</v>
      </c>
      <c r="L52" s="343">
        <v>27492.495701374897</v>
      </c>
      <c r="M52" s="343">
        <v>28374.323003902682</v>
      </c>
      <c r="N52" s="343">
        <v>27833.655640629779</v>
      </c>
      <c r="O52" s="380">
        <v>26565.690755228068</v>
      </c>
      <c r="P52" s="380">
        <v>27609.279577388872</v>
      </c>
      <c r="Q52" s="380">
        <v>28172.230542117646</v>
      </c>
      <c r="R52" s="380">
        <v>29023.084702791555</v>
      </c>
      <c r="S52" s="408">
        <v>29412.535378984772</v>
      </c>
      <c r="T52" s="380">
        <v>28717.289032675824</v>
      </c>
      <c r="U52" s="380">
        <v>28629.048568411468</v>
      </c>
      <c r="V52" s="380">
        <v>27339.01282904352</v>
      </c>
      <c r="W52" s="380">
        <v>27392.466368499925</v>
      </c>
      <c r="X52" s="380">
        <v>28601.979604062515</v>
      </c>
      <c r="Y52" s="380">
        <v>29122.645351424642</v>
      </c>
      <c r="Z52" s="380">
        <v>29357.363260114522</v>
      </c>
      <c r="AA52" s="380">
        <v>29806.74553753305</v>
      </c>
      <c r="AB52" s="380">
        <v>30416.645312383425</v>
      </c>
      <c r="AC52" s="408">
        <v>30813.31860279063</v>
      </c>
      <c r="AD52" s="380">
        <v>30717.880816869852</v>
      </c>
      <c r="AE52" s="380">
        <v>29996.67505297453</v>
      </c>
      <c r="AF52" s="380">
        <v>29595.294398241436</v>
      </c>
      <c r="AG52" s="380">
        <v>29981.140088028587</v>
      </c>
      <c r="AH52" s="380">
        <v>30432.89085630609</v>
      </c>
      <c r="AI52" s="380">
        <v>30552.929269750643</v>
      </c>
      <c r="AJ52" s="380">
        <v>30902.178687659045</v>
      </c>
      <c r="AK52" s="380">
        <v>31788.706200628068</v>
      </c>
      <c r="AL52" s="380">
        <v>32971.683946534191</v>
      </c>
      <c r="AM52" s="408">
        <v>33389.670711133607</v>
      </c>
      <c r="AN52" s="380">
        <v>34320.583794448488</v>
      </c>
      <c r="AO52" s="380">
        <v>34799.402101298299</v>
      </c>
      <c r="AP52" s="380">
        <v>34413.680772760177</v>
      </c>
      <c r="AQ52" s="380">
        <v>34287.35363326408</v>
      </c>
      <c r="AR52" s="380">
        <v>34648.497521855483</v>
      </c>
      <c r="AS52" s="380">
        <v>34572.640787539858</v>
      </c>
      <c r="AT52" s="380">
        <v>34817.930917420272</v>
      </c>
      <c r="AU52" s="380">
        <v>34560.479243880342</v>
      </c>
      <c r="AV52" s="380">
        <v>33629.316708978855</v>
      </c>
      <c r="AW52" s="408">
        <v>32263.748556601375</v>
      </c>
      <c r="AX52" s="380">
        <v>32018.833894380215</v>
      </c>
      <c r="AY52" s="380">
        <v>32317.867554950317</v>
      </c>
      <c r="AZ52" s="380">
        <v>31931.478828319996</v>
      </c>
      <c r="BA52" s="380">
        <v>32795.527250372987</v>
      </c>
      <c r="BB52" s="380">
        <v>32905.19337606895</v>
      </c>
      <c r="BC52" s="380">
        <v>32562.996694551246</v>
      </c>
      <c r="BD52" s="380">
        <v>32143.768812827271</v>
      </c>
      <c r="BE52" s="380"/>
      <c r="BF52" s="380"/>
      <c r="BG52" s="380"/>
      <c r="BH52" s="409"/>
      <c r="BJ52" s="735">
        <f t="shared" si="2"/>
        <v>6.6918630810416666E-3</v>
      </c>
      <c r="BK52" s="735">
        <f t="shared" si="3"/>
        <v>4.7410109518521244E-3</v>
      </c>
      <c r="BN52" s="98">
        <v>1</v>
      </c>
    </row>
    <row r="53" spans="1:66" s="98" customFormat="1" ht="15.05" customHeight="1">
      <c r="A53" s="508">
        <v>44</v>
      </c>
      <c r="B53" s="343">
        <v>21788.858314159294</v>
      </c>
      <c r="C53" s="343">
        <f t="shared" si="0"/>
        <v>22559.686806843725</v>
      </c>
      <c r="D53" s="380">
        <v>23330.515299528161</v>
      </c>
      <c r="E53" s="380">
        <f t="shared" si="1"/>
        <v>24794.709679041818</v>
      </c>
      <c r="F53" s="380">
        <v>26258.904058555476</v>
      </c>
      <c r="G53" s="343">
        <v>26579.232750622472</v>
      </c>
      <c r="H53" s="380">
        <v>27221.380398642195</v>
      </c>
      <c r="I53" s="394">
        <v>28214.075871606932</v>
      </c>
      <c r="J53" s="343">
        <v>27571.555735912447</v>
      </c>
      <c r="K53" s="343">
        <v>27113.439875091368</v>
      </c>
      <c r="L53" s="343">
        <v>27947.958266748396</v>
      </c>
      <c r="M53" s="343">
        <v>28898.071841733788</v>
      </c>
      <c r="N53" s="343">
        <v>28332.64855548762</v>
      </c>
      <c r="O53" s="380">
        <v>27105.391283578945</v>
      </c>
      <c r="P53" s="380">
        <v>28161.538803500131</v>
      </c>
      <c r="Q53" s="380">
        <v>28727.6904172549</v>
      </c>
      <c r="R53" s="380">
        <v>29640.251585111688</v>
      </c>
      <c r="S53" s="408">
        <v>30003.968416614662</v>
      </c>
      <c r="T53" s="380">
        <v>29331.872089709101</v>
      </c>
      <c r="U53" s="380">
        <v>29263.68264997724</v>
      </c>
      <c r="V53" s="380">
        <v>27957.982498403373</v>
      </c>
      <c r="W53" s="380">
        <v>28026.277789698423</v>
      </c>
      <c r="X53" s="380">
        <v>29253.565103795761</v>
      </c>
      <c r="Y53" s="380">
        <v>29798.884123099837</v>
      </c>
      <c r="Z53" s="380">
        <v>30061.426426400685</v>
      </c>
      <c r="AA53" s="380">
        <v>30506.870136566689</v>
      </c>
      <c r="AB53" s="380">
        <v>31117.57939972551</v>
      </c>
      <c r="AC53" s="408">
        <v>31532.993903814313</v>
      </c>
      <c r="AD53" s="380">
        <v>31483.133286342749</v>
      </c>
      <c r="AE53" s="380">
        <v>30717.732306068105</v>
      </c>
      <c r="AF53" s="380">
        <v>30340.244445594431</v>
      </c>
      <c r="AG53" s="380">
        <v>30701.175162686122</v>
      </c>
      <c r="AH53" s="380">
        <v>31232.610796159221</v>
      </c>
      <c r="AI53" s="380">
        <v>31361.608952655537</v>
      </c>
      <c r="AJ53" s="380">
        <v>31764.010929248576</v>
      </c>
      <c r="AK53" s="380">
        <v>32649.131845833155</v>
      </c>
      <c r="AL53" s="380">
        <v>33879.367609442459</v>
      </c>
      <c r="AM53" s="408">
        <v>34290.540127564884</v>
      </c>
      <c r="AN53" s="380">
        <v>35223.90870583793</v>
      </c>
      <c r="AO53" s="380">
        <v>35640.042071267053</v>
      </c>
      <c r="AP53" s="380">
        <v>35213.38863788412</v>
      </c>
      <c r="AQ53" s="380">
        <v>35098.728595991684</v>
      </c>
      <c r="AR53" s="380">
        <v>35510.596890395478</v>
      </c>
      <c r="AS53" s="380">
        <v>35421.613919304888</v>
      </c>
      <c r="AT53" s="380">
        <v>35679.594935417263</v>
      </c>
      <c r="AU53" s="380">
        <v>35368.395961126684</v>
      </c>
      <c r="AV53" s="380">
        <v>34533.86529247625</v>
      </c>
      <c r="AW53" s="408">
        <v>33167.213095964296</v>
      </c>
      <c r="AX53" s="380">
        <v>32964.737406769586</v>
      </c>
      <c r="AY53" s="380">
        <v>33276.194876879446</v>
      </c>
      <c r="AZ53" s="380">
        <v>32876.498336199998</v>
      </c>
      <c r="BA53" s="380">
        <v>33675.317177934819</v>
      </c>
      <c r="BB53" s="380">
        <v>33783.219967143254</v>
      </c>
      <c r="BC53" s="380">
        <v>33431.892271493038</v>
      </c>
      <c r="BD53" s="380">
        <v>33001.477911584101</v>
      </c>
      <c r="BE53" s="380"/>
      <c r="BF53" s="380"/>
      <c r="BG53" s="380"/>
      <c r="BH53" s="409"/>
      <c r="BJ53" s="735">
        <f t="shared" si="2"/>
        <v>6.8350766575361295E-3</v>
      </c>
      <c r="BK53" s="735">
        <f t="shared" si="3"/>
        <v>4.8675178420176171E-3</v>
      </c>
      <c r="BN53" s="98">
        <v>1</v>
      </c>
    </row>
    <row r="54" spans="1:66" s="98" customFormat="1" ht="15.05" customHeight="1">
      <c r="A54" s="508">
        <v>45</v>
      </c>
      <c r="B54" s="343">
        <v>22190.08885115536</v>
      </c>
      <c r="C54" s="343">
        <f t="shared" si="0"/>
        <v>22968.492226031602</v>
      </c>
      <c r="D54" s="380">
        <v>23746.895600907843</v>
      </c>
      <c r="E54" s="380">
        <f t="shared" si="1"/>
        <v>25210.903630483539</v>
      </c>
      <c r="F54" s="380">
        <v>26674.911660059235</v>
      </c>
      <c r="G54" s="343">
        <v>26958.848606540138</v>
      </c>
      <c r="H54" s="380">
        <v>27632.224863477244</v>
      </c>
      <c r="I54" s="394">
        <v>28639.188830814332</v>
      </c>
      <c r="J54" s="343">
        <v>28033.648848804834</v>
      </c>
      <c r="K54" s="343">
        <v>27553.281245431281</v>
      </c>
      <c r="L54" s="343">
        <v>28461.564989403621</v>
      </c>
      <c r="M54" s="343">
        <v>29453.980695922943</v>
      </c>
      <c r="N54" s="343">
        <v>28840.098977376951</v>
      </c>
      <c r="O54" s="380">
        <v>27660.622762385963</v>
      </c>
      <c r="P54" s="380">
        <v>28754.297039526213</v>
      </c>
      <c r="Q54" s="380">
        <v>29362.997649443136</v>
      </c>
      <c r="R54" s="380">
        <v>30286.652688173304</v>
      </c>
      <c r="S54" s="408">
        <v>30607.410246886779</v>
      </c>
      <c r="T54" s="380">
        <v>29929.919279736994</v>
      </c>
      <c r="U54" s="380">
        <v>29878.169617842512</v>
      </c>
      <c r="V54" s="380">
        <v>28598.295949465286</v>
      </c>
      <c r="W54" s="380">
        <v>28662.360936420926</v>
      </c>
      <c r="X54" s="380">
        <v>29933.575474322744</v>
      </c>
      <c r="Y54" s="380">
        <v>30477.236140936518</v>
      </c>
      <c r="Z54" s="380">
        <v>30757.206496612893</v>
      </c>
      <c r="AA54" s="380">
        <v>31198.9241350351</v>
      </c>
      <c r="AB54" s="380">
        <v>31820.460526199102</v>
      </c>
      <c r="AC54" s="408">
        <v>32243.322772357169</v>
      </c>
      <c r="AD54" s="380">
        <v>32185.512900342525</v>
      </c>
      <c r="AE54" s="380">
        <v>31431.85631634347</v>
      </c>
      <c r="AF54" s="380">
        <v>31134.182137784697</v>
      </c>
      <c r="AG54" s="380">
        <v>31534.899985973792</v>
      </c>
      <c r="AH54" s="380">
        <v>32124.234035551923</v>
      </c>
      <c r="AI54" s="380">
        <v>32238.205093304401</v>
      </c>
      <c r="AJ54" s="380">
        <v>32585.614017729797</v>
      </c>
      <c r="AK54" s="380">
        <v>33535.355085338924</v>
      </c>
      <c r="AL54" s="380">
        <v>34749.605576686197</v>
      </c>
      <c r="AM54" s="408">
        <v>35157.497929302343</v>
      </c>
      <c r="AN54" s="380">
        <v>36055.198137850217</v>
      </c>
      <c r="AO54" s="380">
        <v>36459.595754363676</v>
      </c>
      <c r="AP54" s="380">
        <v>36144.309365161382</v>
      </c>
      <c r="AQ54" s="380">
        <v>36031.809803128432</v>
      </c>
      <c r="AR54" s="380">
        <v>36447.718646732079</v>
      </c>
      <c r="AS54" s="380">
        <v>36379.265840527798</v>
      </c>
      <c r="AT54" s="380">
        <v>36605.82167522383</v>
      </c>
      <c r="AU54" s="380">
        <v>36271.716894609897</v>
      </c>
      <c r="AV54" s="380">
        <v>35447.88558888984</v>
      </c>
      <c r="AW54" s="408">
        <v>34070.677635327207</v>
      </c>
      <c r="AX54" s="380">
        <v>33900.25905134005</v>
      </c>
      <c r="AY54" s="380">
        <v>34274.029214435803</v>
      </c>
      <c r="AZ54" s="380">
        <v>33832.58364628</v>
      </c>
      <c r="BA54" s="380">
        <v>34586.605757224184</v>
      </c>
      <c r="BB54" s="380">
        <v>34710.322163550998</v>
      </c>
      <c r="BC54" s="380">
        <v>34349.353093318576</v>
      </c>
      <c r="BD54" s="380">
        <v>33907.127008570351</v>
      </c>
      <c r="BE54" s="380"/>
      <c r="BF54" s="380"/>
      <c r="BG54" s="380"/>
      <c r="BH54" s="409"/>
      <c r="BJ54" s="735">
        <f t="shared" si="2"/>
        <v>6.9744369539455385E-3</v>
      </c>
      <c r="BK54" s="735">
        <f t="shared" si="3"/>
        <v>5.001095591171705E-3</v>
      </c>
      <c r="BN54" s="98">
        <v>1</v>
      </c>
    </row>
    <row r="55" spans="1:66" s="98" customFormat="1" ht="15.05" customHeight="1">
      <c r="A55" s="508">
        <v>46</v>
      </c>
      <c r="B55" s="343">
        <v>22584.518870575223</v>
      </c>
      <c r="C55" s="343">
        <f t="shared" si="0"/>
        <v>23380.506597564381</v>
      </c>
      <c r="D55" s="380">
        <v>24176.494324553543</v>
      </c>
      <c r="E55" s="380">
        <f t="shared" si="1"/>
        <v>25658.919374967587</v>
      </c>
      <c r="F55" s="380">
        <v>27141.344425381631</v>
      </c>
      <c r="G55" s="343">
        <v>27350.710135229343</v>
      </c>
      <c r="H55" s="380">
        <v>28072.415361514795</v>
      </c>
      <c r="I55" s="394">
        <v>29176.173621392099</v>
      </c>
      <c r="J55" s="343">
        <v>28554.16752769511</v>
      </c>
      <c r="K55" s="343">
        <v>28079.068630665199</v>
      </c>
      <c r="L55" s="343">
        <v>29004.243790699707</v>
      </c>
      <c r="M55" s="343">
        <v>30037.455278418998</v>
      </c>
      <c r="N55" s="343">
        <v>29389.836934423725</v>
      </c>
      <c r="O55" s="380">
        <v>28188.675077894735</v>
      </c>
      <c r="P55" s="380">
        <v>29332.328362855998</v>
      </c>
      <c r="Q55" s="380">
        <v>29921.929148799998</v>
      </c>
      <c r="R55" s="380">
        <v>30894.074830246278</v>
      </c>
      <c r="S55" s="408">
        <v>31213.854275319456</v>
      </c>
      <c r="T55" s="380">
        <v>30530.722447599117</v>
      </c>
      <c r="U55" s="380">
        <v>30487.619807282659</v>
      </c>
      <c r="V55" s="380">
        <v>29198.293368423303</v>
      </c>
      <c r="W55" s="380">
        <v>29350.693770195641</v>
      </c>
      <c r="X55" s="380">
        <v>30620.145430417509</v>
      </c>
      <c r="Y55" s="380">
        <v>31185.17360503399</v>
      </c>
      <c r="Z55" s="380">
        <v>31442.632696732657</v>
      </c>
      <c r="AA55" s="380">
        <v>31882.907532938283</v>
      </c>
      <c r="AB55" s="380">
        <v>32568.123552697325</v>
      </c>
      <c r="AC55" s="408">
        <v>33004.122376296495</v>
      </c>
      <c r="AD55" s="380">
        <v>32966.932675508513</v>
      </c>
      <c r="AE55" s="380">
        <v>32142.513705209734</v>
      </c>
      <c r="AF55" s="380">
        <v>31960.215183489039</v>
      </c>
      <c r="AG55" s="380">
        <v>32411.464424687314</v>
      </c>
      <c r="AH55" s="380">
        <v>33072.2891255391</v>
      </c>
      <c r="AI55" s="380">
        <v>33106.903971424894</v>
      </c>
      <c r="AJ55" s="380">
        <v>33448.99353443888</v>
      </c>
      <c r="AK55" s="380">
        <v>34410.955786014994</v>
      </c>
      <c r="AL55" s="380">
        <v>35616.847888276774</v>
      </c>
      <c r="AM55" s="408">
        <v>36030.353403160465</v>
      </c>
      <c r="AN55" s="380">
        <v>36983.015112227891</v>
      </c>
      <c r="AO55" s="380">
        <v>37343.814050534813</v>
      </c>
      <c r="AP55" s="380">
        <v>37048.987520007984</v>
      </c>
      <c r="AQ55" s="380">
        <v>37029.801007283386</v>
      </c>
      <c r="AR55" s="380">
        <v>37411.164047909602</v>
      </c>
      <c r="AS55" s="380">
        <v>37386.782147501959</v>
      </c>
      <c r="AT55" s="380">
        <v>37586.678410407731</v>
      </c>
      <c r="AU55" s="380">
        <v>37235.420243432891</v>
      </c>
      <c r="AV55" s="380">
        <v>36402.160665197298</v>
      </c>
      <c r="AW55" s="408">
        <v>35044.359625935947</v>
      </c>
      <c r="AX55" s="380">
        <v>34841.548400254353</v>
      </c>
      <c r="AY55" s="380">
        <v>35276.378639492417</v>
      </c>
      <c r="AZ55" s="380">
        <v>34869.449312419994</v>
      </c>
      <c r="BA55" s="380">
        <v>35589.131810482919</v>
      </c>
      <c r="BB55" s="380">
        <v>35701.436019089306</v>
      </c>
      <c r="BC55" s="380">
        <v>35330.159886731606</v>
      </c>
      <c r="BD55" s="380">
        <v>34875.306538029756</v>
      </c>
      <c r="BE55" s="380"/>
      <c r="BF55" s="380"/>
      <c r="BG55" s="380"/>
      <c r="BH55" s="409"/>
      <c r="BJ55" s="735">
        <f t="shared" si="2"/>
        <v>7.1144394637024568E-3</v>
      </c>
      <c r="BK55" s="735">
        <f t="shared" si="3"/>
        <v>5.1438961998761315E-3</v>
      </c>
      <c r="BN55" s="98">
        <v>1</v>
      </c>
    </row>
    <row r="56" spans="1:66">
      <c r="A56" s="511">
        <v>47</v>
      </c>
      <c r="B56" s="343">
        <v>22999.350442723699</v>
      </c>
      <c r="C56" s="343">
        <f t="shared" si="0"/>
        <v>23832.46319556002</v>
      </c>
      <c r="D56" s="380">
        <v>24665.575948396345</v>
      </c>
      <c r="E56" s="380">
        <f t="shared" si="1"/>
        <v>26142.979715027515</v>
      </c>
      <c r="F56" s="380">
        <v>27620.383481658686</v>
      </c>
      <c r="G56" s="343">
        <v>27773.185845847391</v>
      </c>
      <c r="H56" s="380">
        <v>28547.821099395351</v>
      </c>
      <c r="I56" s="394">
        <v>29724.345595106908</v>
      </c>
      <c r="J56" s="343">
        <v>29048.129131131798</v>
      </c>
      <c r="K56" s="343">
        <v>28690.802030793122</v>
      </c>
      <c r="L56" s="343">
        <v>29571.149324196511</v>
      </c>
      <c r="M56" s="343">
        <v>30643.901301170805</v>
      </c>
      <c r="N56" s="343">
        <v>30003.006194206664</v>
      </c>
      <c r="O56" s="414">
        <v>28724.492868631576</v>
      </c>
      <c r="P56" s="414">
        <v>29921.404870708007</v>
      </c>
      <c r="Q56" s="414">
        <v>30487.803896596077</v>
      </c>
      <c r="R56" s="414">
        <v>31491.752232072089</v>
      </c>
      <c r="S56" s="415">
        <v>31766.258736862088</v>
      </c>
      <c r="T56" s="414">
        <v>31156.329415969311</v>
      </c>
      <c r="U56" s="414">
        <v>31061.812547746926</v>
      </c>
      <c r="V56" s="414">
        <v>29836.235288184987</v>
      </c>
      <c r="W56" s="414">
        <v>29989.048642442154</v>
      </c>
      <c r="X56" s="414">
        <v>31276.103987195947</v>
      </c>
      <c r="Y56" s="414">
        <v>31893.111069131461</v>
      </c>
      <c r="Z56" s="414">
        <v>32107.351156667533</v>
      </c>
      <c r="AA56" s="414">
        <v>32609.261583808915</v>
      </c>
      <c r="AB56" s="414">
        <v>33300.210266143498</v>
      </c>
      <c r="AC56" s="415">
        <v>33723.797677320174</v>
      </c>
      <c r="AD56" s="414">
        <v>33751.945185272962</v>
      </c>
      <c r="AE56" s="414">
        <v>32856.6377154851</v>
      </c>
      <c r="AF56" s="414">
        <v>32759.220563076266</v>
      </c>
      <c r="AG56" s="414">
        <v>33276.495120786181</v>
      </c>
      <c r="AH56" s="414">
        <v>34033.242924233586</v>
      </c>
      <c r="AI56" s="414">
        <v>34008.771352164535</v>
      </c>
      <c r="AJ56" s="414">
        <v>34358.791304734463</v>
      </c>
      <c r="AK56" s="414">
        <v>35257.723881296188</v>
      </c>
      <c r="AL56" s="414">
        <v>36485.588027693928</v>
      </c>
      <c r="AM56" s="415">
        <v>36943.018163833069</v>
      </c>
      <c r="AN56" s="414">
        <v>37871.932927741895</v>
      </c>
      <c r="AO56" s="414">
        <v>38295.508464696759</v>
      </c>
      <c r="AP56" s="414">
        <v>38017.200323897247</v>
      </c>
      <c r="AQ56" s="414">
        <v>37989.928046511057</v>
      </c>
      <c r="AR56" s="414">
        <v>38396.984547201901</v>
      </c>
      <c r="AS56" s="414">
        <v>38377.676992559034</v>
      </c>
      <c r="AT56" s="414">
        <v>38591.125370868198</v>
      </c>
      <c r="AU56" s="414">
        <v>38255.88306267529</v>
      </c>
      <c r="AV56" s="414">
        <v>37354.067813275702</v>
      </c>
      <c r="AW56" s="415">
        <v>36015.701034836493</v>
      </c>
      <c r="AX56" s="414">
        <v>35826.672302181818</v>
      </c>
      <c r="AY56" s="414">
        <v>36262.925258298135</v>
      </c>
      <c r="AZ56" s="414">
        <v>35951.684767579995</v>
      </c>
      <c r="BA56" s="414">
        <v>36617.725713447187</v>
      </c>
      <c r="BB56" s="414">
        <v>36757.62839474369</v>
      </c>
      <c r="BC56" s="414">
        <v>36375.368417925252</v>
      </c>
      <c r="BD56" s="414">
        <v>35907.058673836873</v>
      </c>
      <c r="BE56" s="414"/>
      <c r="BF56" s="414"/>
      <c r="BG56" s="414"/>
      <c r="BH56" s="416"/>
      <c r="BJ56" s="735">
        <f t="shared" si="2"/>
        <v>7.2602218935869534E-3</v>
      </c>
      <c r="BK56" s="735">
        <f t="shared" si="3"/>
        <v>5.2960733824567348E-3</v>
      </c>
      <c r="BN56" s="98">
        <v>1</v>
      </c>
    </row>
    <row r="57" spans="1:66">
      <c r="A57" s="511">
        <v>48</v>
      </c>
      <c r="B57" s="343">
        <v>23454.985120329402</v>
      </c>
      <c r="C57" s="343">
        <f t="shared" si="0"/>
        <v>24291.602924018254</v>
      </c>
      <c r="D57" s="380">
        <v>25128.220727707103</v>
      </c>
      <c r="E57" s="380">
        <f t="shared" si="1"/>
        <v>26635.882641992077</v>
      </c>
      <c r="F57" s="380">
        <v>28143.544556277051</v>
      </c>
      <c r="G57" s="343">
        <v>28287.504102251973</v>
      </c>
      <c r="H57" s="380">
        <v>29011.488423994906</v>
      </c>
      <c r="I57" s="394">
        <v>30194.207286862453</v>
      </c>
      <c r="J57" s="343">
        <v>29542.09073456849</v>
      </c>
      <c r="K57" s="343">
        <v>29307.591078855989</v>
      </c>
      <c r="L57" s="343">
        <v>30133.209511253168</v>
      </c>
      <c r="M57" s="343">
        <v>31190.621579257659</v>
      </c>
      <c r="N57" s="343">
        <v>30556.972904769184</v>
      </c>
      <c r="O57" s="414">
        <v>29260.310659368417</v>
      </c>
      <c r="P57" s="414">
        <v>30532.571747604467</v>
      </c>
      <c r="Q57" s="414">
        <v>31057.150268611764</v>
      </c>
      <c r="R57" s="414">
        <v>32154.394568878972</v>
      </c>
      <c r="S57" s="415">
        <v>32366.698368973652</v>
      </c>
      <c r="T57" s="414">
        <v>31781.936384339504</v>
      </c>
      <c r="U57" s="414">
        <v>31648.59723427401</v>
      </c>
      <c r="V57" s="414">
        <v>30469.434145346215</v>
      </c>
      <c r="W57" s="414">
        <v>30620.588338116642</v>
      </c>
      <c r="X57" s="414">
        <v>31899.264616135464</v>
      </c>
      <c r="Y57" s="414">
        <v>32565.123348483688</v>
      </c>
      <c r="Z57" s="414">
        <v>32834.192837157076</v>
      </c>
      <c r="AA57" s="414">
        <v>33311.403832983866</v>
      </c>
      <c r="AB57" s="414">
        <v>34014.773627406124</v>
      </c>
      <c r="AC57" s="415">
        <v>34460.29655680935</v>
      </c>
      <c r="AD57" s="414">
        <v>34538.754062336644</v>
      </c>
      <c r="AE57" s="414">
        <v>33626.227668306128</v>
      </c>
      <c r="AF57" s="414">
        <v>33624.105878823961</v>
      </c>
      <c r="AG57" s="414">
        <v>34126.69671923764</v>
      </c>
      <c r="AH57" s="414">
        <v>34947.43890386408</v>
      </c>
      <c r="AI57" s="414">
        <v>34926.433257960918</v>
      </c>
      <c r="AJ57" s="414">
        <v>35248.474498475902</v>
      </c>
      <c r="AK57" s="414">
        <v>36093.869437747693</v>
      </c>
      <c r="AL57" s="414">
        <v>37336.354233192105</v>
      </c>
      <c r="AM57" s="415">
        <v>37840.93874420401</v>
      </c>
      <c r="AN57" s="414">
        <v>38772.37641995625</v>
      </c>
      <c r="AO57" s="414">
        <v>39230.333849361006</v>
      </c>
      <c r="AP57" s="414">
        <v>39010.274512194512</v>
      </c>
      <c r="AQ57" s="414">
        <v>39025.783415593294</v>
      </c>
      <c r="AR57" s="414">
        <v>39406.496326851018</v>
      </c>
      <c r="AS57" s="414">
        <v>39385.193299533203</v>
      </c>
      <c r="AT57" s="414">
        <v>39558.324607207767</v>
      </c>
      <c r="AU57" s="414">
        <v>39160.411644465297</v>
      </c>
      <c r="AV57" s="414">
        <v>38323.734423071983</v>
      </c>
      <c r="AW57" s="415">
        <v>36992.893898007525</v>
      </c>
      <c r="AX57" s="414">
        <v>36796.80017281531</v>
      </c>
      <c r="AY57" s="414">
        <v>37257.373280229302</v>
      </c>
      <c r="AZ57" s="414">
        <v>36978.591211739993</v>
      </c>
      <c r="BA57" s="414">
        <v>37648.491937220257</v>
      </c>
      <c r="BB57" s="414">
        <v>37812.753909412568</v>
      </c>
      <c r="BC57" s="414">
        <v>37419.521182925775</v>
      </c>
      <c r="BD57" s="414">
        <v>36937.76863576944</v>
      </c>
      <c r="BE57" s="414"/>
      <c r="BF57" s="414"/>
      <c r="BG57" s="414"/>
      <c r="BH57" s="416"/>
      <c r="BJ57" s="735">
        <f t="shared" si="2"/>
        <v>7.40600432347145E-3</v>
      </c>
      <c r="BK57" s="735">
        <f t="shared" si="3"/>
        <v>5.4480968507115016E-3</v>
      </c>
      <c r="BN57" s="98">
        <v>1</v>
      </c>
    </row>
    <row r="58" spans="1:66">
      <c r="A58" s="512">
        <v>49</v>
      </c>
      <c r="B58" s="388">
        <v>23903.819280358901</v>
      </c>
      <c r="C58" s="388">
        <f t="shared" si="0"/>
        <v>24750.646999254885</v>
      </c>
      <c r="D58" s="389">
        <v>25597.474718150868</v>
      </c>
      <c r="E58" s="389">
        <f t="shared" si="1"/>
        <v>27110.029165352487</v>
      </c>
      <c r="F58" s="389">
        <v>28622.583612554106</v>
      </c>
      <c r="G58" s="388">
        <v>28820.190867813861</v>
      </c>
      <c r="H58" s="389">
        <v>29522.109401718466</v>
      </c>
      <c r="I58" s="397">
        <v>30692.036936460594</v>
      </c>
      <c r="J58" s="388">
        <v>30004.183847460878</v>
      </c>
      <c r="K58" s="388">
        <v>29787.877632675431</v>
      </c>
      <c r="L58" s="388">
        <v>30709.80573763026</v>
      </c>
      <c r="M58" s="388">
        <v>31718.964705139915</v>
      </c>
      <c r="N58" s="388">
        <v>31102.482108300213</v>
      </c>
      <c r="O58" s="417">
        <v>29815.542138175435</v>
      </c>
      <c r="P58" s="417">
        <v>31121.648255456475</v>
      </c>
      <c r="Q58" s="417">
        <v>31657.741258603917</v>
      </c>
      <c r="R58" s="417">
        <v>32758.56846420289</v>
      </c>
      <c r="S58" s="418">
        <v>32976.144595566882</v>
      </c>
      <c r="T58" s="417">
        <v>32368.959663030477</v>
      </c>
      <c r="U58" s="417">
        <v>32225.30836395084</v>
      </c>
      <c r="V58" s="417">
        <v>31102.633002507439</v>
      </c>
      <c r="W58" s="417">
        <v>31227.139053027033</v>
      </c>
      <c r="X58" s="417">
        <v>32526.798302120169</v>
      </c>
      <c r="Y58" s="417">
        <v>33220.229658544034</v>
      </c>
      <c r="Z58" s="417">
        <v>33573.459161757542</v>
      </c>
      <c r="AA58" s="417">
        <v>34039.775533995809</v>
      </c>
      <c r="AB58" s="417">
        <v>34721.548832142726</v>
      </c>
      <c r="AC58" s="418">
        <v>35176.233284840702</v>
      </c>
      <c r="AD58" s="417">
        <v>35271.671920423367</v>
      </c>
      <c r="AE58" s="417">
        <v>34378.48451408164</v>
      </c>
      <c r="AF58" s="417">
        <v>34470.409674116134</v>
      </c>
      <c r="AG58" s="417">
        <v>34927.467992197737</v>
      </c>
      <c r="AH58" s="417">
        <v>35772.956261131825</v>
      </c>
      <c r="AI58" s="417">
        <v>35818.823923666518</v>
      </c>
      <c r="AJ58" s="417">
        <v>36144.346792695542</v>
      </c>
      <c r="AK58" s="417">
        <v>36972.505149517965</v>
      </c>
      <c r="AL58" s="417">
        <v>38208.090028262421</v>
      </c>
      <c r="AM58" s="418">
        <v>38724.115144273295</v>
      </c>
      <c r="AN58" s="417">
        <v>39740.533262785124</v>
      </c>
      <c r="AO58" s="417">
        <v>40187.651273355514</v>
      </c>
      <c r="AP58" s="417">
        <v>39970.200187947776</v>
      </c>
      <c r="AQ58" s="417">
        <v>39999.433370866427</v>
      </c>
      <c r="AR58" s="417">
        <v>40447.596480309243</v>
      </c>
      <c r="AS58" s="417">
        <v>40355.630960692324</v>
      </c>
      <c r="AT58" s="417">
        <v>40519.315889527177</v>
      </c>
      <c r="AU58" s="417">
        <v>40114.453806833924</v>
      </c>
      <c r="AV58" s="417">
        <v>39304.056709899</v>
      </c>
      <c r="AW58" s="418">
        <v>37978.27879715724</v>
      </c>
      <c r="AX58" s="417">
        <v>37776.156370398938</v>
      </c>
      <c r="AY58" s="417">
        <v>38237.14726778464</v>
      </c>
      <c r="AZ58" s="417">
        <v>38037.58848228</v>
      </c>
      <c r="BA58" s="417">
        <v>38681.430481802119</v>
      </c>
      <c r="BB58" s="417">
        <v>38863.611980139409</v>
      </c>
      <c r="BC58" s="417">
        <v>38459.450883153804</v>
      </c>
      <c r="BD58" s="417">
        <v>37964.3099022038</v>
      </c>
      <c r="BE58" s="417"/>
      <c r="BF58" s="417"/>
      <c r="BG58" s="417"/>
      <c r="BH58" s="419"/>
      <c r="BJ58" s="735">
        <f t="shared" si="2"/>
        <v>7.5427957664908236E-3</v>
      </c>
      <c r="BK58" s="735">
        <f t="shared" si="3"/>
        <v>5.5995054616629113E-3</v>
      </c>
      <c r="BN58" s="98">
        <v>1</v>
      </c>
    </row>
    <row r="59" spans="1:66">
      <c r="A59" s="511">
        <v>50</v>
      </c>
      <c r="B59" s="345">
        <v>24325.451370083581</v>
      </c>
      <c r="C59" s="345">
        <f t="shared" si="0"/>
        <v>25189.480828206099</v>
      </c>
      <c r="D59" s="380">
        <v>26053.510286328616</v>
      </c>
      <c r="E59" s="380">
        <f t="shared" si="1"/>
        <v>27593.324341273212</v>
      </c>
      <c r="F59" s="380">
        <v>29133.138396217812</v>
      </c>
      <c r="G59" s="345">
        <v>29297.77210590383</v>
      </c>
      <c r="H59" s="380">
        <v>29997.515139599021</v>
      </c>
      <c r="I59" s="398">
        <v>31161.898628216142</v>
      </c>
      <c r="J59" s="345">
        <v>30498.145450897566</v>
      </c>
      <c r="K59" s="345">
        <v>30288.386778234642</v>
      </c>
      <c r="L59" s="345">
        <v>31267.020578246778</v>
      </c>
      <c r="M59" s="345">
        <v>32247.307831022172</v>
      </c>
      <c r="N59" s="345">
        <v>31702.965107535922</v>
      </c>
      <c r="O59" s="414">
        <v>30328.063503228066</v>
      </c>
      <c r="P59" s="414">
        <v>31651.817112523284</v>
      </c>
      <c r="Q59" s="414">
        <v>32234.030879058821</v>
      </c>
      <c r="R59" s="414">
        <v>33385.480086770185</v>
      </c>
      <c r="S59" s="415">
        <v>33549.564444233423</v>
      </c>
      <c r="T59" s="414">
        <v>32939.447074716074</v>
      </c>
      <c r="U59" s="414">
        <v>32799.501104415111</v>
      </c>
      <c r="V59" s="414">
        <v>31780.890954373022</v>
      </c>
      <c r="W59" s="414">
        <v>31883.667729465618</v>
      </c>
      <c r="X59" s="414">
        <v>33206.808672647152</v>
      </c>
      <c r="Y59" s="414">
        <v>33942.959845771904</v>
      </c>
      <c r="Z59" s="414">
        <v>34321.008582431969</v>
      </c>
      <c r="AA59" s="414">
        <v>34802.447287409974</v>
      </c>
      <c r="AB59" s="414">
        <v>35447.794428194386</v>
      </c>
      <c r="AC59" s="415">
        <v>35910.862877833708</v>
      </c>
      <c r="AD59" s="414">
        <v>36009.978880407783</v>
      </c>
      <c r="AE59" s="414">
        <v>35146.341156198112</v>
      </c>
      <c r="AF59" s="414">
        <v>35309.956552879034</v>
      </c>
      <c r="AG59" s="414">
        <v>35685.399649731982</v>
      </c>
      <c r="AH59" s="414">
        <v>36650.068453228807</v>
      </c>
      <c r="AI59" s="414">
        <v>36693.840611809705</v>
      </c>
      <c r="AJ59" s="414">
        <v>37051.050012752028</v>
      </c>
      <c r="AK59" s="414">
        <v>37876.938455588919</v>
      </c>
      <c r="AL59" s="414">
        <v>39090.310618118812</v>
      </c>
      <c r="AM59" s="415">
        <v>39627.9333967649</v>
      </c>
      <c r="AN59" s="414">
        <v>40659.705979637532</v>
      </c>
      <c r="AO59" s="414">
        <v>41144.968697350028</v>
      </c>
      <c r="AP59" s="414">
        <v>40979.848632517031</v>
      </c>
      <c r="AQ59" s="414">
        <v>41016.356657485027</v>
      </c>
      <c r="AR59" s="414">
        <v>41472.902446862914</v>
      </c>
      <c r="AS59" s="414">
        <v>41375.933007602711</v>
      </c>
      <c r="AT59" s="414">
        <v>41492.723079886891</v>
      </c>
      <c r="AU59" s="414">
        <v>41016.567092010337</v>
      </c>
      <c r="AV59" s="414">
        <v>40287.93088906959</v>
      </c>
      <c r="AW59" s="415">
        <v>38997.602131075764</v>
      </c>
      <c r="AX59" s="414">
        <v>38775.12276275162</v>
      </c>
      <c r="AY59" s="414">
        <v>39233.852833465935</v>
      </c>
      <c r="AZ59" s="414">
        <v>39093.266012159998</v>
      </c>
      <c r="BA59" s="414">
        <v>39728.489111641145</v>
      </c>
      <c r="BB59" s="414">
        <v>39936.874131561948</v>
      </c>
      <c r="BC59" s="414">
        <v>39521.551673437447</v>
      </c>
      <c r="BD59" s="414">
        <v>39012.73682000376</v>
      </c>
      <c r="BE59" s="414"/>
      <c r="BF59" s="414"/>
      <c r="BG59" s="414"/>
      <c r="BH59" s="416"/>
      <c r="BJ59" s="735">
        <f t="shared" si="2"/>
        <v>7.6757339294251459E-3</v>
      </c>
      <c r="BK59" s="735">
        <f t="shared" si="3"/>
        <v>5.7541420734569413E-3</v>
      </c>
      <c r="BN59" s="98">
        <v>1</v>
      </c>
    </row>
    <row r="60" spans="1:66">
      <c r="A60" s="511">
        <v>51</v>
      </c>
      <c r="B60" s="345">
        <v>24740.282942232057</v>
      </c>
      <c r="C60" s="345">
        <f t="shared" si="0"/>
        <v>25634.828215068723</v>
      </c>
      <c r="D60" s="380">
        <v>26529.373487905392</v>
      </c>
      <c r="E60" s="380">
        <f t="shared" si="1"/>
        <v>28095.988052109449</v>
      </c>
      <c r="F60" s="380">
        <v>29662.602616313507</v>
      </c>
      <c r="G60" s="345">
        <v>29799.844689536872</v>
      </c>
      <c r="H60" s="380">
        <v>30502.266910682079</v>
      </c>
      <c r="I60" s="398">
        <v>31682.102644088354</v>
      </c>
      <c r="J60" s="345">
        <v>31023.975544878558</v>
      </c>
      <c r="K60" s="345">
        <v>30804.062867598677</v>
      </c>
      <c r="L60" s="345">
        <v>31800.008686662575</v>
      </c>
      <c r="M60" s="345">
        <v>32826.188125467073</v>
      </c>
      <c r="N60" s="345">
        <v>32240.016804035462</v>
      </c>
      <c r="O60" s="414">
        <v>30832.819393052629</v>
      </c>
      <c r="P60" s="414">
        <v>32204.076338634542</v>
      </c>
      <c r="Q60" s="414">
        <v>32841.565117490194</v>
      </c>
      <c r="R60" s="414">
        <v>33973.412748348841</v>
      </c>
      <c r="S60" s="415">
        <v>34150.004076344987</v>
      </c>
      <c r="T60" s="414">
        <v>33501.666552898976</v>
      </c>
      <c r="U60" s="414">
        <v>33398.877737005008</v>
      </c>
      <c r="V60" s="414">
        <v>32435.433593236314</v>
      </c>
      <c r="W60" s="414">
        <v>32553.826759048261</v>
      </c>
      <c r="X60" s="414">
        <v>33952.414898851974</v>
      </c>
      <c r="Y60" s="414">
        <v>34638.217832900467</v>
      </c>
      <c r="Z60" s="414">
        <v>35008.505556570228</v>
      </c>
      <c r="AA60" s="414">
        <v>35555.030790117606</v>
      </c>
      <c r="AB60" s="414">
        <v>36201.298572087122</v>
      </c>
      <c r="AC60" s="415">
        <v>36624.93031936889</v>
      </c>
      <c r="AD60" s="414">
        <v>36733.914901998338</v>
      </c>
      <c r="AE60" s="414">
        <v>35933.264216064657</v>
      </c>
      <c r="AF60" s="414">
        <v>36087.001953746105</v>
      </c>
      <c r="AG60" s="414">
        <v>36487.818600208455</v>
      </c>
      <c r="AH60" s="414">
        <v>37502.995566499587</v>
      </c>
      <c r="AI60" s="414">
        <v>37579.91346749261</v>
      </c>
      <c r="AJ60" s="414">
        <v>37903.598603624254</v>
      </c>
      <c r="AK60" s="414">
        <v>38752.539156264989</v>
      </c>
      <c r="AL60" s="414">
        <v>40039.933460171356</v>
      </c>
      <c r="AM60" s="415">
        <v>40587.779534402805</v>
      </c>
      <c r="AN60" s="414">
        <v>41607.692888240803</v>
      </c>
      <c r="AO60" s="414">
        <v>42147.270200005078</v>
      </c>
      <c r="AP60" s="414">
        <v>41967.398068723633</v>
      </c>
      <c r="AQ60" s="414">
        <v>42063.030359403638</v>
      </c>
      <c r="AR60" s="414">
        <v>42474.517133059759</v>
      </c>
      <c r="AS60" s="414">
        <v>42451.213736238846</v>
      </c>
      <c r="AT60" s="414">
        <v>42483.512541503027</v>
      </c>
      <c r="AU60" s="414">
        <v>41965.778661151788</v>
      </c>
      <c r="AV60" s="414">
        <v>41272.989032354701</v>
      </c>
      <c r="AW60" s="415">
        <v>39954.900049727141</v>
      </c>
      <c r="AX60" s="414">
        <v>39763.70728728539</v>
      </c>
      <c r="AY60" s="414">
        <v>40255.391380398629</v>
      </c>
      <c r="AZ60" s="414">
        <v>40154.476443139996</v>
      </c>
      <c r="BA60" s="414">
        <v>40814.649516038473</v>
      </c>
      <c r="BB60" s="414">
        <v>41043.208973535278</v>
      </c>
      <c r="BC60" s="414">
        <v>40616.381215707974</v>
      </c>
      <c r="BD60" s="414">
        <v>40093.471127914854</v>
      </c>
      <c r="BE60" s="414"/>
      <c r="BF60" s="414"/>
      <c r="BG60" s="414"/>
      <c r="BH60" s="416"/>
      <c r="BJ60" s="735">
        <f t="shared" si="2"/>
        <v>7.8067454523169386E-3</v>
      </c>
      <c r="BK60" s="735">
        <f t="shared" si="3"/>
        <v>5.913543829351978E-3</v>
      </c>
      <c r="BN60" s="98">
        <v>1</v>
      </c>
    </row>
    <row r="61" spans="1:66">
      <c r="A61" s="511">
        <v>52</v>
      </c>
      <c r="B61" s="345">
        <v>25127.912444075715</v>
      </c>
      <c r="C61" s="345">
        <f t="shared" si="0"/>
        <v>26063.269961212438</v>
      </c>
      <c r="D61" s="380">
        <v>26998.627478349161</v>
      </c>
      <c r="E61" s="380">
        <f t="shared" si="1"/>
        <v>28576.437720947193</v>
      </c>
      <c r="F61" s="380">
        <v>30154.247963545222</v>
      </c>
      <c r="G61" s="345">
        <v>30259.057418469536</v>
      </c>
      <c r="H61" s="380">
        <v>31018.757095046141</v>
      </c>
      <c r="I61" s="398">
        <v>32179.932293686496</v>
      </c>
      <c r="J61" s="345">
        <v>31624.165450129593</v>
      </c>
      <c r="K61" s="345">
        <v>31360.184140442245</v>
      </c>
      <c r="L61" s="345">
        <v>32357.223527279089</v>
      </c>
      <c r="M61" s="345">
        <v>33340.748387195883</v>
      </c>
      <c r="N61" s="345">
        <v>32755.924732956282</v>
      </c>
      <c r="O61" s="414">
        <v>31415.230035157892</v>
      </c>
      <c r="P61" s="414">
        <v>32748.972108397655</v>
      </c>
      <c r="Q61" s="414">
        <v>33452.570980141172</v>
      </c>
      <c r="R61" s="414">
        <v>34593.827877418029</v>
      </c>
      <c r="S61" s="415">
        <v>34753.445906617104</v>
      </c>
      <c r="T61" s="414">
        <v>34132.785476937628</v>
      </c>
      <c r="U61" s="414">
        <v>34053.658932271275</v>
      </c>
      <c r="V61" s="414">
        <v>33089.976232099601</v>
      </c>
      <c r="W61" s="414">
        <v>33278.507201207118</v>
      </c>
      <c r="X61" s="414">
        <v>34608.373455630419</v>
      </c>
      <c r="Y61" s="414">
        <v>35341.928804674964</v>
      </c>
      <c r="Z61" s="414">
        <v>35706.35640080092</v>
      </c>
      <c r="AA61" s="414">
        <v>36327.79079423831</v>
      </c>
      <c r="AB61" s="414">
        <v>36947.014559453841</v>
      </c>
      <c r="AC61" s="415">
        <v>37361.429198858066</v>
      </c>
      <c r="AD61" s="414">
        <v>37452.461821691199</v>
      </c>
      <c r="AE61" s="414">
        <v>36711.520722408444</v>
      </c>
      <c r="AF61" s="414">
        <v>36897.831937259572</v>
      </c>
      <c r="AG61" s="414">
        <v>37356.144651340081</v>
      </c>
      <c r="AH61" s="414">
        <v>38386.55711295022</v>
      </c>
      <c r="AI61" s="414">
        <v>38423.341105522326</v>
      </c>
      <c r="AJ61" s="414">
        <v>38831.963675354447</v>
      </c>
      <c r="AK61" s="414">
        <v>39655.454956788846</v>
      </c>
      <c r="AL61" s="414">
        <v>41012.023719622623</v>
      </c>
      <c r="AM61" s="415">
        <v>41529.93265567872</v>
      </c>
      <c r="AN61" s="414">
        <v>42574.409021482134</v>
      </c>
      <c r="AO61" s="414">
        <v>43156.600464950832</v>
      </c>
      <c r="AP61" s="414">
        <v>42906.605924136893</v>
      </c>
      <c r="AQ61" s="414">
        <v>43054.260105535861</v>
      </c>
      <c r="AR61" s="414">
        <v>43551.154207053223</v>
      </c>
      <c r="AS61" s="414">
        <v>43480.465801104583</v>
      </c>
      <c r="AT61" s="414">
        <v>43502.858591611868</v>
      </c>
      <c r="AU61" s="414">
        <v>42972.957349019431</v>
      </c>
      <c r="AV61" s="414">
        <v>42246.207534494562</v>
      </c>
      <c r="AW61" s="415">
        <v>40943.79582143914</v>
      </c>
      <c r="AX61" s="414">
        <v>40804.201150913694</v>
      </c>
      <c r="AY61" s="414">
        <v>41376.261852336938</v>
      </c>
      <c r="AZ61" s="414">
        <v>41227.859256539996</v>
      </c>
      <c r="BA61" s="414">
        <v>41918.188486906161</v>
      </c>
      <c r="BB61" s="414">
        <v>42120.738568899855</v>
      </c>
      <c r="BC61" s="414">
        <v>41682.705070764117</v>
      </c>
      <c r="BD61" s="414">
        <v>41146.066741213028</v>
      </c>
      <c r="BE61" s="414"/>
      <c r="BF61" s="414"/>
      <c r="BG61" s="414"/>
      <c r="BH61" s="416"/>
      <c r="BJ61" s="735">
        <f t="shared" si="2"/>
        <v>7.9538123088964546E-3</v>
      </c>
      <c r="BK61" s="735">
        <f t="shared" si="3"/>
        <v>6.0687952984493634E-3</v>
      </c>
      <c r="BN61" s="98">
        <v>1</v>
      </c>
    </row>
    <row r="62" spans="1:66">
      <c r="A62" s="511">
        <v>53</v>
      </c>
      <c r="B62" s="345">
        <v>25542.744016224191</v>
      </c>
      <c r="C62" s="345">
        <f t="shared" si="0"/>
        <v>26495.398925809044</v>
      </c>
      <c r="D62" s="380">
        <v>27448.053835393897</v>
      </c>
      <c r="E62" s="380">
        <f t="shared" si="1"/>
        <v>29031.215709392091</v>
      </c>
      <c r="F62" s="380">
        <v>30614.377583390287</v>
      </c>
      <c r="G62" s="345">
        <v>30779.498511259884</v>
      </c>
      <c r="H62" s="380">
        <v>31558.724105972204</v>
      </c>
      <c r="I62" s="398">
        <v>32722.510675832782</v>
      </c>
      <c r="J62" s="345">
        <v>32139.372713929151</v>
      </c>
      <c r="K62" s="345">
        <v>31911.249765350869</v>
      </c>
      <c r="L62" s="345">
        <v>32904.747675015322</v>
      </c>
      <c r="M62" s="345">
        <v>33887.468665282737</v>
      </c>
      <c r="N62" s="345">
        <v>33347.950225160501</v>
      </c>
      <c r="O62" s="414">
        <v>31970.46151396491</v>
      </c>
      <c r="P62" s="414">
        <v>33315.958247205213</v>
      </c>
      <c r="Q62" s="414">
        <v>34025.388976376467</v>
      </c>
      <c r="R62" s="414">
        <v>35246.725473977749</v>
      </c>
      <c r="S62" s="415">
        <v>35374.900925852569</v>
      </c>
      <c r="T62" s="414">
        <v>34785.952223650122</v>
      </c>
      <c r="U62" s="414">
        <v>34741.179187300862</v>
      </c>
      <c r="V62" s="414">
        <v>33777.720309166107</v>
      </c>
      <c r="W62" s="414">
        <v>33914.590347929625</v>
      </c>
      <c r="X62" s="414">
        <v>35373.658438538594</v>
      </c>
      <c r="Y62" s="414">
        <v>36119.603392101439</v>
      </c>
      <c r="Z62" s="414">
        <v>36474.613561660233</v>
      </c>
      <c r="AA62" s="414">
        <v>37092.480197793782</v>
      </c>
      <c r="AB62" s="414">
        <v>37704.412781609593</v>
      </c>
      <c r="AC62" s="415">
        <v>38185.78454366701</v>
      </c>
      <c r="AD62" s="414">
        <v>38287.772615834154</v>
      </c>
      <c r="AE62" s="414">
        <v>37519.243510729611</v>
      </c>
      <c r="AF62" s="414">
        <v>37681.634254655917</v>
      </c>
      <c r="AG62" s="414">
        <v>38191.51715214413</v>
      </c>
      <c r="AH62" s="414">
        <v>39266.893982224028</v>
      </c>
      <c r="AI62" s="414">
        <v>39247.815313483959</v>
      </c>
      <c r="AJ62" s="414">
        <v>39735.572345171837</v>
      </c>
      <c r="AK62" s="414">
        <v>40597.825901537275</v>
      </c>
      <c r="AL62" s="414">
        <v>41939.179144276444</v>
      </c>
      <c r="AM62" s="415">
        <v>42542.857842402591</v>
      </c>
      <c r="AN62" s="414">
        <v>43545.447283486086</v>
      </c>
      <c r="AO62" s="414">
        <v>44150.467452857025</v>
      </c>
      <c r="AP62" s="414">
        <v>43887.24942023016</v>
      </c>
      <c r="AQ62" s="414">
        <v>44072.535683759008</v>
      </c>
      <c r="AR62" s="414">
        <v>44637.004556740998</v>
      </c>
      <c r="AS62" s="414">
        <v>44518.667883925678</v>
      </c>
      <c r="AT62" s="414">
        <v>44563.177138253697</v>
      </c>
      <c r="AU62" s="414">
        <v>44010.327244556967</v>
      </c>
      <c r="AV62" s="414">
        <v>43247.841175383037</v>
      </c>
      <c r="AW62" s="415">
        <v>41964.289446211762</v>
      </c>
      <c r="AX62" s="414">
        <v>41895.450812767776</v>
      </c>
      <c r="AY62" s="414">
        <v>42458.754080523075</v>
      </c>
      <c r="AZ62" s="414">
        <v>42330.013155659995</v>
      </c>
      <c r="BA62" s="414">
        <v>43049.967628288177</v>
      </c>
      <c r="BB62" s="414">
        <v>43222.805966931148</v>
      </c>
      <c r="BC62" s="414">
        <v>42773.311548262136</v>
      </c>
      <c r="BD62" s="414">
        <v>42222.632353625915</v>
      </c>
      <c r="BE62" s="414"/>
      <c r="BF62" s="414"/>
      <c r="BG62" s="414"/>
      <c r="BH62" s="416"/>
      <c r="BJ62" s="735">
        <f t="shared" si="2"/>
        <v>8.1060168722560388E-3</v>
      </c>
      <c r="BK62" s="735">
        <f t="shared" si="3"/>
        <v>6.2275821970410447E-3</v>
      </c>
      <c r="BN62" s="98">
        <v>1</v>
      </c>
    </row>
    <row r="63" spans="1:66">
      <c r="A63" s="511">
        <v>54</v>
      </c>
      <c r="B63" s="345">
        <v>25964.376105948872</v>
      </c>
      <c r="C63" s="345">
        <f t="shared" si="0"/>
        <v>26937.537360326762</v>
      </c>
      <c r="D63" s="380">
        <v>27910.698614704652</v>
      </c>
      <c r="E63" s="380">
        <f t="shared" si="1"/>
        <v>29489.451336231337</v>
      </c>
      <c r="F63" s="380">
        <v>31068.204057758026</v>
      </c>
      <c r="G63" s="345">
        <v>31306.062440436002</v>
      </c>
      <c r="H63" s="380">
        <v>32086.952703617266</v>
      </c>
      <c r="I63" s="399">
        <v>33242.714691704998</v>
      </c>
      <c r="J63" s="345">
        <v>32681.137053182294</v>
      </c>
      <c r="K63" s="345">
        <v>32462.315390259497</v>
      </c>
      <c r="L63" s="345">
        <v>33495.879940712839</v>
      </c>
      <c r="M63" s="345">
        <v>34425.00036726729</v>
      </c>
      <c r="N63" s="345">
        <v>33914.603196270255</v>
      </c>
      <c r="O63" s="414">
        <v>32529.575730385961</v>
      </c>
      <c r="P63" s="414">
        <v>33893.989570534999</v>
      </c>
      <c r="Q63" s="414">
        <v>34632.923214807837</v>
      </c>
      <c r="R63" s="414">
        <v>35889.87833029031</v>
      </c>
      <c r="S63" s="415">
        <v>35990.351548766914</v>
      </c>
      <c r="T63" s="414">
        <v>35397.779302849165</v>
      </c>
      <c r="U63" s="414">
        <v>35423.662663905328</v>
      </c>
      <c r="V63" s="414">
        <v>34446.492135830769</v>
      </c>
      <c r="W63" s="414">
        <v>34568.847298844201</v>
      </c>
      <c r="X63" s="414">
        <v>36167.368292240506</v>
      </c>
      <c r="Y63" s="414">
        <v>36907.844210335345</v>
      </c>
      <c r="Z63" s="414">
        <v>37257.36614064897</v>
      </c>
      <c r="AA63" s="414">
        <v>37909.628505023247</v>
      </c>
      <c r="AB63" s="414">
        <v>38471.546199422875</v>
      </c>
      <c r="AC63" s="415">
        <v>39008.270601979792</v>
      </c>
      <c r="AD63" s="414">
        <v>39144.639817567891</v>
      </c>
      <c r="AE63" s="414">
        <v>38302.699949187052</v>
      </c>
      <c r="AF63" s="414">
        <v>38505.978071227939</v>
      </c>
      <c r="AG63" s="414">
        <v>38990.640747587851</v>
      </c>
      <c r="AH63" s="414">
        <v>40171.415930324038</v>
      </c>
      <c r="AI63" s="414">
        <v>40122.832001627146</v>
      </c>
      <c r="AJ63" s="414">
        <v>40609.78278771777</v>
      </c>
      <c r="AK63" s="414">
        <v>41617.589629187743</v>
      </c>
      <c r="AL63" s="414">
        <v>42923.252026340364</v>
      </c>
      <c r="AM63" s="415">
        <v>43523.345832462815</v>
      </c>
      <c r="AN63" s="414">
        <v>44506.400578377245</v>
      </c>
      <c r="AO63" s="414">
        <v>45155.580460428362</v>
      </c>
      <c r="AP63" s="414">
        <v>44906.566180958085</v>
      </c>
      <c r="AQ63" s="414">
        <v>45140.846051350352</v>
      </c>
      <c r="AR63" s="414">
        <v>45708.376901766271</v>
      </c>
      <c r="AS63" s="414">
        <v>45570.934280676614</v>
      </c>
      <c r="AT63" s="414">
        <v>45640.877956151955</v>
      </c>
      <c r="AU63" s="414">
        <v>45060.981271469253</v>
      </c>
      <c r="AV63" s="414">
        <v>44271.970134447489</v>
      </c>
      <c r="AW63" s="415">
        <v>43076.065757603959</v>
      </c>
      <c r="AX63" s="414">
        <v>42960.169034640203</v>
      </c>
      <c r="AY63" s="414">
        <v>43541.246308709218</v>
      </c>
      <c r="AZ63" s="414">
        <v>43444.339437199997</v>
      </c>
      <c r="BA63" s="414">
        <v>44190.436052905374</v>
      </c>
      <c r="BB63" s="414">
        <v>44386.751302121993</v>
      </c>
      <c r="BC63" s="414">
        <v>43925.1524649614</v>
      </c>
      <c r="BD63" s="414">
        <v>43359.64405076285</v>
      </c>
      <c r="BE63" s="414"/>
      <c r="BF63" s="414"/>
      <c r="BG63" s="414"/>
      <c r="BH63" s="416"/>
      <c r="BJ63" s="735">
        <f t="shared" si="2"/>
        <v>8.2485882354029916E-3</v>
      </c>
      <c r="BK63" s="735">
        <f t="shared" si="3"/>
        <v>6.3952845265313881E-3</v>
      </c>
      <c r="BN63" s="98">
        <v>1</v>
      </c>
    </row>
    <row r="64" spans="1:66">
      <c r="A64" s="511">
        <v>55</v>
      </c>
      <c r="B64" s="345">
        <v>26413.21026597837</v>
      </c>
      <c r="C64" s="345">
        <f t="shared" si="0"/>
        <v>27386.667618863881</v>
      </c>
      <c r="D64" s="380">
        <v>28360.124971749388</v>
      </c>
      <c r="E64" s="380">
        <f t="shared" si="1"/>
        <v>29937.926179198912</v>
      </c>
      <c r="F64" s="380">
        <v>31515.727386648432</v>
      </c>
      <c r="G64" s="345">
        <v>31808.135024069048</v>
      </c>
      <c r="H64" s="380">
        <v>32603.442887981328</v>
      </c>
      <c r="I64" s="399">
        <v>33813.261031693874</v>
      </c>
      <c r="J64" s="345">
        <v>33206.967147163283</v>
      </c>
      <c r="K64" s="345">
        <v>33008.325367233178</v>
      </c>
      <c r="L64" s="345">
        <v>34038.558742008929</v>
      </c>
      <c r="M64" s="345">
        <v>35068.200694428298</v>
      </c>
      <c r="N64" s="345">
        <v>34502.399934958732</v>
      </c>
      <c r="O64" s="414">
        <v>33038.21435782456</v>
      </c>
      <c r="P64" s="414">
        <v>34446.248796646258</v>
      </c>
      <c r="Q64" s="414">
        <v>35282.116943874506</v>
      </c>
      <c r="R64" s="414">
        <v>36510.293459359491</v>
      </c>
      <c r="S64" s="415">
        <v>36635.824153286841</v>
      </c>
      <c r="T64" s="414">
        <v>36053.702027395891</v>
      </c>
      <c r="U64" s="414">
        <v>36123.774864997722</v>
      </c>
      <c r="V64" s="414">
        <v>35070.204867791079</v>
      </c>
      <c r="W64" s="414">
        <v>35275.353936810985</v>
      </c>
      <c r="X64" s="414">
        <v>36961.078145942418</v>
      </c>
      <c r="Y64" s="414">
        <v>37677.065813115878</v>
      </c>
      <c r="Z64" s="414">
        <v>38048.401815711659</v>
      </c>
      <c r="AA64" s="414">
        <v>38708.617960980948</v>
      </c>
      <c r="AB64" s="414">
        <v>39299.037830312831</v>
      </c>
      <c r="AC64" s="415">
        <v>39815.802368323246</v>
      </c>
      <c r="AD64" s="414">
        <v>39987.136080907774</v>
      </c>
      <c r="AE64" s="414">
        <v>39178.021854985745</v>
      </c>
      <c r="AF64" s="414">
        <v>39428.297177474502</v>
      </c>
      <c r="AG64" s="414">
        <v>39832.603958457417</v>
      </c>
      <c r="AH64" s="414">
        <v>41127.532713253284</v>
      </c>
      <c r="AI64" s="414">
        <v>41007.325404804382</v>
      </c>
      <c r="AJ64" s="414">
        <v>41505.65508193741</v>
      </c>
      <c r="AK64" s="414">
        <v>42625.213312461419</v>
      </c>
      <c r="AL64" s="414">
        <v>43862.390073606839</v>
      </c>
      <c r="AM64" s="415">
        <v>44556.912871609013</v>
      </c>
      <c r="AN64" s="414">
        <v>45499.049484194351</v>
      </c>
      <c r="AO64" s="414">
        <v>46173.345240122966</v>
      </c>
      <c r="AP64" s="414">
        <v>45938.313633890008</v>
      </c>
      <c r="AQ64" s="414">
        <v>46202.394960918973</v>
      </c>
      <c r="AR64" s="414">
        <v>46785.013975759735</v>
      </c>
      <c r="AS64" s="414">
        <v>46662.836471229835</v>
      </c>
      <c r="AT64" s="414">
        <v>46745.893771738876</v>
      </c>
      <c r="AU64" s="414">
        <v>46110.427650074751</v>
      </c>
      <c r="AV64" s="414">
        <v>45326.8821604896</v>
      </c>
      <c r="AW64" s="415">
        <v>44169.117415330591</v>
      </c>
      <c r="AX64" s="414">
        <v>44068.721809525792</v>
      </c>
      <c r="AY64" s="414">
        <v>44641.798886896373</v>
      </c>
      <c r="AZ64" s="414">
        <v>44581.903903359998</v>
      </c>
      <c r="BA64" s="414">
        <v>45320.042873478596</v>
      </c>
      <c r="BB64" s="414">
        <v>45566.699552095481</v>
      </c>
      <c r="BC64" s="414">
        <v>45092.829874557538</v>
      </c>
      <c r="BD64" s="414">
        <v>44512.288356018078</v>
      </c>
      <c r="BE64" s="414"/>
      <c r="BF64" s="414"/>
      <c r="BG64" s="414"/>
      <c r="BH64" s="416"/>
      <c r="BJ64" s="735">
        <f t="shared" si="2"/>
        <v>8.401435012110086E-3</v>
      </c>
      <c r="BK64" s="735">
        <f t="shared" si="3"/>
        <v>6.5652925709093167E-3</v>
      </c>
      <c r="BN64" s="98">
        <v>1</v>
      </c>
    </row>
    <row r="65" spans="1:66">
      <c r="A65" s="511">
        <v>56</v>
      </c>
      <c r="B65" s="345">
        <v>26855.243908431661</v>
      </c>
      <c r="C65" s="345">
        <f t="shared" si="0"/>
        <v>27855.529857578429</v>
      </c>
      <c r="D65" s="380">
        <v>28855.815806725197</v>
      </c>
      <c r="E65" s="380">
        <f t="shared" si="1"/>
        <v>30409.533261132019</v>
      </c>
      <c r="F65" s="380">
        <v>31963.250715538841</v>
      </c>
      <c r="G65" s="345">
        <v>32279.593425773248</v>
      </c>
      <c r="H65" s="380">
        <v>33084.717832502385</v>
      </c>
      <c r="I65" s="399">
        <v>34333.465047566089</v>
      </c>
      <c r="J65" s="345">
        <v>33711.551580781408</v>
      </c>
      <c r="K65" s="345">
        <v>33559.390992141802</v>
      </c>
      <c r="L65" s="345">
        <v>34537.629425343723</v>
      </c>
      <c r="M65" s="345">
        <v>35743.561037947358</v>
      </c>
      <c r="N65" s="345">
        <v>35098.654180678692</v>
      </c>
      <c r="O65" s="414">
        <v>33628.390475157888</v>
      </c>
      <c r="P65" s="414">
        <v>35050.052217194563</v>
      </c>
      <c r="Q65" s="414">
        <v>35903.537679184308</v>
      </c>
      <c r="R65" s="414">
        <v>37198.921770158799</v>
      </c>
      <c r="S65" s="415">
        <v>37290.303352288443</v>
      </c>
      <c r="T65" s="414">
        <v>36720.648663279528</v>
      </c>
      <c r="U65" s="414">
        <v>36796.184784751931</v>
      </c>
      <c r="V65" s="414">
        <v>35696.289131051621</v>
      </c>
      <c r="W65" s="414">
        <v>36004.577830017857</v>
      </c>
      <c r="X65" s="414">
        <v>37708.870900669834</v>
      </c>
      <c r="Y65" s="414">
        <v>38425.154954281563</v>
      </c>
      <c r="Z65" s="414">
        <v>38856.003682922259</v>
      </c>
      <c r="AA65" s="414">
        <v>39469.272064253804</v>
      </c>
      <c r="AB65" s="414">
        <v>40081.747561178163</v>
      </c>
      <c r="AC65" s="415">
        <v>40658.85057809385</v>
      </c>
      <c r="AD65" s="414">
        <v>40835.021446145351</v>
      </c>
      <c r="AE65" s="414">
        <v>40062.01031430719</v>
      </c>
      <c r="AF65" s="414">
        <v>40257.708681443488</v>
      </c>
      <c r="AG65" s="414">
        <v>40710.816074687311</v>
      </c>
      <c r="AH65" s="414">
        <v>42073.975464652052</v>
      </c>
      <c r="AI65" s="414">
        <v>41857.070852856792</v>
      </c>
      <c r="AJ65" s="414">
        <v>42478.891132134559</v>
      </c>
      <c r="AK65" s="414">
        <v>43567.584257209848</v>
      </c>
      <c r="AL65" s="414">
        <v>44820.999882618868</v>
      </c>
      <c r="AM65" s="415">
        <v>45565.414804242384</v>
      </c>
      <c r="AN65" s="414">
        <v>46543.563935162994</v>
      </c>
      <c r="AO65" s="414">
        <v>47203.761791940844</v>
      </c>
      <c r="AP65" s="414">
        <v>46965.917522753931</v>
      </c>
      <c r="AQ65" s="414">
        <v>47259.886995673951</v>
      </c>
      <c r="AR65" s="414">
        <v>47897.187970288425</v>
      </c>
      <c r="AS65" s="414">
        <v>47809.717343508797</v>
      </c>
      <c r="AT65" s="414">
        <v>47919.197081547463</v>
      </c>
      <c r="AU65" s="414">
        <v>47216.63349909964</v>
      </c>
      <c r="AV65" s="414">
        <v>46458.75185397586</v>
      </c>
      <c r="AW65" s="415">
        <v>45314.832161491599</v>
      </c>
      <c r="AX65" s="414">
        <v>45195.731238311666</v>
      </c>
      <c r="AY65" s="414">
        <v>45810.077777587358</v>
      </c>
      <c r="AZ65" s="414">
        <v>45813.527688219998</v>
      </c>
      <c r="BA65" s="414">
        <v>46531.111724381619</v>
      </c>
      <c r="BB65" s="414">
        <v>46817.060627112594</v>
      </c>
      <c r="BC65" s="414">
        <v>46330.187852899922</v>
      </c>
      <c r="BD65" s="414">
        <v>45733.716136993775</v>
      </c>
      <c r="BE65" s="414"/>
      <c r="BF65" s="414"/>
      <c r="BG65" s="414"/>
      <c r="BH65" s="416"/>
      <c r="BJ65" s="735">
        <f t="shared" si="2"/>
        <v>8.556850642207214E-3</v>
      </c>
      <c r="BK65" s="735">
        <f t="shared" si="3"/>
        <v>6.74544576079262E-3</v>
      </c>
      <c r="BN65" s="98">
        <v>1</v>
      </c>
    </row>
    <row r="66" spans="1:66">
      <c r="A66" s="511">
        <v>57</v>
      </c>
      <c r="B66" s="345">
        <v>27304.07806846116</v>
      </c>
      <c r="C66" s="345">
        <f t="shared" si="0"/>
        <v>28321.183143948074</v>
      </c>
      <c r="D66" s="380">
        <v>29338.288219434988</v>
      </c>
      <c r="E66" s="380">
        <f t="shared" si="1"/>
        <v>30890.288995625444</v>
      </c>
      <c r="F66" s="380">
        <v>32442.289771815897</v>
      </c>
      <c r="G66" s="345">
        <v>32726.560481934372</v>
      </c>
      <c r="H66" s="380">
        <v>33548.38515710194</v>
      </c>
      <c r="I66" s="399">
        <v>34848.075471869786</v>
      </c>
      <c r="J66" s="345">
        <v>34269.250165306708</v>
      </c>
      <c r="K66" s="345">
        <v>34130.679208790199</v>
      </c>
      <c r="L66" s="345">
        <v>35099.689612400376</v>
      </c>
      <c r="M66" s="345">
        <v>36359.195636801458</v>
      </c>
      <c r="N66" s="345">
        <v>35648.392137725466</v>
      </c>
      <c r="O66" s="414">
        <v>34249.628493403507</v>
      </c>
      <c r="P66" s="414">
        <v>35635.446996872502</v>
      </c>
      <c r="Q66" s="414">
        <v>36577.032777788234</v>
      </c>
      <c r="R66" s="414">
        <v>37877.805340710947</v>
      </c>
      <c r="S66" s="415">
        <v>37980.808929216735</v>
      </c>
      <c r="T66" s="414">
        <v>37404.131166168554</v>
      </c>
      <c r="U66" s="414">
        <v>37481.186650568954</v>
      </c>
      <c r="V66" s="414">
        <v>36381.661676817894</v>
      </c>
      <c r="W66" s="414">
        <v>36736.073448748735</v>
      </c>
      <c r="X66" s="414">
        <v>38426.052256080926</v>
      </c>
      <c r="Y66" s="414">
        <v>39181.697080093189</v>
      </c>
      <c r="Z66" s="414">
        <v>39719.51644863205</v>
      </c>
      <c r="AA66" s="414">
        <v>40316.685123602882</v>
      </c>
      <c r="AB66" s="414">
        <v>40901.451035542101</v>
      </c>
      <c r="AC66" s="415">
        <v>41481.336636406631</v>
      </c>
      <c r="AD66" s="414">
        <v>41668.535872989072</v>
      </c>
      <c r="AE66" s="414">
        <v>40968.53181278782</v>
      </c>
      <c r="AF66" s="414">
        <v>41141.175517646698</v>
      </c>
      <c r="AG66" s="414">
        <v>41602.209611048245</v>
      </c>
      <c r="AH66" s="414">
        <v>42933.351932276484</v>
      </c>
      <c r="AI66" s="414">
        <v>42747.882066056714</v>
      </c>
      <c r="AJ66" s="414">
        <v>43371.668876115094</v>
      </c>
      <c r="AK66" s="414">
        <v>44531.20027961766</v>
      </c>
      <c r="AL66" s="414">
        <v>45800.579281203041</v>
      </c>
      <c r="AM66" s="415">
        <v>46534.107450061281</v>
      </c>
      <c r="AN66" s="414">
        <v>47565.027032730955</v>
      </c>
      <c r="AO66" s="414">
        <v>48217.309314261023</v>
      </c>
      <c r="AP66" s="414">
        <v>48014.239231957858</v>
      </c>
      <c r="AQ66" s="414">
        <v>48336.311112892574</v>
      </c>
      <c r="AR66" s="414">
        <v>49069.906347951226</v>
      </c>
      <c r="AS66" s="414">
        <v>48962.991085755872</v>
      </c>
      <c r="AT66" s="414">
        <v>49138.439251105163</v>
      </c>
      <c r="AU66" s="414">
        <v>48332.500534578903</v>
      </c>
      <c r="AV66" s="414">
        <v>47648.635789073865</v>
      </c>
      <c r="AW66" s="415">
        <v>46476.930979609962</v>
      </c>
      <c r="AX66" s="414">
        <v>46372.34292445454</v>
      </c>
      <c r="AY66" s="414">
        <v>47030.280174531275</v>
      </c>
      <c r="AZ66" s="414">
        <v>47076.135719239996</v>
      </c>
      <c r="BA66" s="414">
        <v>47715.02656517471</v>
      </c>
      <c r="BB66" s="414">
        <v>48079.157172970314</v>
      </c>
      <c r="BC66" s="414">
        <v>47579.159259366679</v>
      </c>
      <c r="BD66" s="414">
        <v>46966.607830589557</v>
      </c>
      <c r="BE66" s="414"/>
      <c r="BF66" s="414"/>
      <c r="BG66" s="414"/>
      <c r="BH66" s="416"/>
      <c r="BJ66" s="735">
        <f t="shared" si="2"/>
        <v>8.7161195523893977E-3</v>
      </c>
      <c r="BK66" s="735">
        <f t="shared" si="3"/>
        <v>6.9272898082601512E-3</v>
      </c>
      <c r="BN66" s="98">
        <v>1</v>
      </c>
    </row>
    <row r="67" spans="1:66">
      <c r="A67" s="511">
        <v>58</v>
      </c>
      <c r="B67" s="345">
        <v>27766.513263643068</v>
      </c>
      <c r="C67" s="345">
        <f t="shared" si="0"/>
        <v>28806.855370159945</v>
      </c>
      <c r="D67" s="380">
        <v>29847.197476676822</v>
      </c>
      <c r="E67" s="380">
        <f t="shared" si="1"/>
        <v>31415.778879771533</v>
      </c>
      <c r="F67" s="380">
        <v>32984.360282866248</v>
      </c>
      <c r="G67" s="345">
        <v>33259.247247496256</v>
      </c>
      <c r="H67" s="380">
        <v>34070.744548106501</v>
      </c>
      <c r="I67" s="399">
        <v>35396.247445584588</v>
      </c>
      <c r="J67" s="345">
        <v>34763.211768743393</v>
      </c>
      <c r="K67" s="345">
        <v>34681.744833698824</v>
      </c>
      <c r="L67" s="345">
        <v>35705.357917418332</v>
      </c>
      <c r="M67" s="345">
        <v>36961.047371502114</v>
      </c>
      <c r="N67" s="345">
        <v>36193.901341256496</v>
      </c>
      <c r="O67" s="414">
        <v>34874.749249263157</v>
      </c>
      <c r="P67" s="414">
        <v>36220.841776550435</v>
      </c>
      <c r="Q67" s="414">
        <v>37222.754882635294</v>
      </c>
      <c r="R67" s="414">
        <v>38543.695924266882</v>
      </c>
      <c r="S67" s="415">
        <v>38668.312307984474</v>
      </c>
      <c r="T67" s="414">
        <v>38076.589757720656</v>
      </c>
      <c r="U67" s="414">
        <v>38143.523013472914</v>
      </c>
      <c r="V67" s="414">
        <v>37083.63494168577</v>
      </c>
      <c r="W67" s="414">
        <v>37478.927695099665</v>
      </c>
      <c r="X67" s="414">
        <v>39193.523767511702</v>
      </c>
      <c r="Y67" s="414">
        <v>40010.089575395308</v>
      </c>
      <c r="Z67" s="414">
        <v>40529.189089861138</v>
      </c>
      <c r="AA67" s="414">
        <v>41151.992282104111</v>
      </c>
      <c r="AB67" s="414">
        <v>41781.512722982712</v>
      </c>
      <c r="AC67" s="415">
        <v>42343.077711138882</v>
      </c>
      <c r="AD67" s="414">
        <v>42564.923155305914</v>
      </c>
      <c r="AE67" s="414">
        <v>41927.052632405001</v>
      </c>
      <c r="AF67" s="414">
        <v>42009.43929165903</v>
      </c>
      <c r="AG67" s="414">
        <v>42496.898502441931</v>
      </c>
      <c r="AH67" s="414">
        <v>43791.116061312496</v>
      </c>
      <c r="AI67" s="414">
        <v>43686.07685442685</v>
      </c>
      <c r="AJ67" s="414">
        <v>44281.466646410685</v>
      </c>
      <c r="AK67" s="414">
        <v>45534.271446250044</v>
      </c>
      <c r="AL67" s="414">
        <v>46820.600031104907</v>
      </c>
      <c r="AM67" s="415">
        <v>47479.209407397531</v>
      </c>
      <c r="AN67" s="414">
        <v>48603.778645349434</v>
      </c>
      <c r="AO67" s="414">
        <v>49247.725866078908</v>
      </c>
      <c r="AP67" s="414">
        <v>49110.902521955111</v>
      </c>
      <c r="AQ67" s="414">
        <v>49445.190228620304</v>
      </c>
      <c r="AR67" s="414">
        <v>50262.367459244713</v>
      </c>
      <c r="AS67" s="414">
        <v>50085.579052156019</v>
      </c>
      <c r="AT67" s="414">
        <v>50314.225742521812</v>
      </c>
      <c r="AU67" s="414">
        <v>49473.728184500869</v>
      </c>
      <c r="AV67" s="414">
        <v>48769.849805529404</v>
      </c>
      <c r="AW67" s="415">
        <v>47592.218163564445</v>
      </c>
      <c r="AX67" s="414">
        <v>47528.190874959604</v>
      </c>
      <c r="AY67" s="414">
        <v>48189.528890221751</v>
      </c>
      <c r="AZ67" s="414">
        <v>48313.292405199994</v>
      </c>
      <c r="BA67" s="414">
        <v>48933.698538908517</v>
      </c>
      <c r="BB67" s="414">
        <v>49324.183943059877</v>
      </c>
      <c r="BC67" s="414">
        <v>48811.238406743432</v>
      </c>
      <c r="BD67" s="414">
        <v>48182.824742192497</v>
      </c>
      <c r="BE67" s="414"/>
      <c r="BF67" s="414"/>
      <c r="BG67" s="414"/>
      <c r="BH67" s="416"/>
      <c r="BJ67" s="735">
        <f t="shared" si="2"/>
        <v>8.8728196091815443E-3</v>
      </c>
      <c r="BK67" s="735">
        <f t="shared" si="3"/>
        <v>7.1066744265142583E-3</v>
      </c>
      <c r="BN67" s="98">
        <v>1</v>
      </c>
    </row>
    <row r="68" spans="1:66">
      <c r="A68" s="512">
        <v>59</v>
      </c>
      <c r="B68" s="346">
        <v>28249.35001155359</v>
      </c>
      <c r="C68" s="346">
        <f t="shared" si="0"/>
        <v>29279.596133770581</v>
      </c>
      <c r="D68" s="381">
        <v>30309.842255987576</v>
      </c>
      <c r="E68" s="381">
        <f t="shared" si="1"/>
        <v>31911.83337947476</v>
      </c>
      <c r="F68" s="381">
        <v>33513.824502961943</v>
      </c>
      <c r="G68" s="346">
        <v>33761.319831129302</v>
      </c>
      <c r="H68" s="381">
        <v>34622.449972313567</v>
      </c>
      <c r="I68" s="400">
        <v>35916.451461456803</v>
      </c>
      <c r="J68" s="346">
        <v>35336.84459854084</v>
      </c>
      <c r="K68" s="346">
        <v>35258.088698282154</v>
      </c>
      <c r="L68" s="346">
        <v>36301.335529555996</v>
      </c>
      <c r="M68" s="346">
        <v>37530.739089844727</v>
      </c>
      <c r="N68" s="346">
        <v>36773.240572913484</v>
      </c>
      <c r="O68" s="417">
        <v>35515.400955578945</v>
      </c>
      <c r="P68" s="417">
        <v>36857.780750665421</v>
      </c>
      <c r="Q68" s="417">
        <v>37878.891860141171</v>
      </c>
      <c r="R68" s="417">
        <v>39255.061962309563</v>
      </c>
      <c r="S68" s="418">
        <v>39367.82447939444</v>
      </c>
      <c r="T68" s="417">
        <v>38771.096171946592</v>
      </c>
      <c r="U68" s="417">
        <v>38815.93293322713</v>
      </c>
      <c r="V68" s="417">
        <v>37780.865143953182</v>
      </c>
      <c r="W68" s="417">
        <v>38199.064686210499</v>
      </c>
      <c r="X68" s="417">
        <v>39991.606678258802</v>
      </c>
      <c r="Y68" s="417">
        <v>40804.670132113664</v>
      </c>
      <c r="Z68" s="417">
        <v>41355.427923238138</v>
      </c>
      <c r="AA68" s="417">
        <v>42029.6700935728</v>
      </c>
      <c r="AB68" s="417">
        <v>42706.356310447962</v>
      </c>
      <c r="AC68" s="418">
        <v>43212.295931855799</v>
      </c>
      <c r="AD68" s="417">
        <v>43459.51407032353</v>
      </c>
      <c r="AE68" s="417">
        <v>42868.240344976657</v>
      </c>
      <c r="AF68" s="417">
        <v>42909.798419185441</v>
      </c>
      <c r="AG68" s="417">
        <v>43403.121136450267</v>
      </c>
      <c r="AH68" s="417">
        <v>44718.210749650301</v>
      </c>
      <c r="AI68" s="417">
        <v>44641.645620359392</v>
      </c>
      <c r="AJ68" s="417">
        <v>45304.215500433449</v>
      </c>
      <c r="AK68" s="417">
        <v>46560.105196088909</v>
      </c>
      <c r="AL68" s="417">
        <v>47819.651191434634</v>
      </c>
      <c r="AM68" s="418">
        <v>48500.981102302394</v>
      </c>
      <c r="AN68" s="417">
        <v>49607.953227866885</v>
      </c>
      <c r="AO68" s="417">
        <v>50278.142417896786</v>
      </c>
      <c r="AP68" s="417">
        <v>50173.0361113857</v>
      </c>
      <c r="AQ68" s="417">
        <v>50601.399550507143</v>
      </c>
      <c r="AR68" s="417">
        <v>51411.394556550695</v>
      </c>
      <c r="AS68" s="417">
        <v>51252.917108332942</v>
      </c>
      <c r="AT68" s="417">
        <v>51471.388371878005</v>
      </c>
      <c r="AU68" s="417">
        <v>50649.97763531992</v>
      </c>
      <c r="AV68" s="417">
        <v>49936.054458336897</v>
      </c>
      <c r="AW68" s="418">
        <v>48739.10320057955</v>
      </c>
      <c r="AX68" s="417">
        <v>48696.727775021107</v>
      </c>
      <c r="AY68" s="417">
        <v>49396.186024664901</v>
      </c>
      <c r="AZ68" s="417">
        <v>49521.678005439993</v>
      </c>
      <c r="BA68" s="417">
        <v>50117.613379701608</v>
      </c>
      <c r="BB68" s="417">
        <v>50552.140937381293</v>
      </c>
      <c r="BC68" s="417">
        <v>50026.425295030189</v>
      </c>
      <c r="BD68" s="417">
        <v>49382.366871802595</v>
      </c>
      <c r="BE68" s="417"/>
      <c r="BF68" s="417"/>
      <c r="BG68" s="417"/>
      <c r="BH68" s="419"/>
      <c r="BJ68" s="735">
        <f t="shared" si="2"/>
        <v>9.0346573727537599E-3</v>
      </c>
      <c r="BK68" s="735">
        <f t="shared" si="3"/>
        <v>7.2835996155549421E-3</v>
      </c>
      <c r="BN68" s="98">
        <v>1</v>
      </c>
    </row>
    <row r="69" spans="1:66">
      <c r="A69" s="511">
        <v>60</v>
      </c>
      <c r="B69" s="345">
        <v>28766.189347345135</v>
      </c>
      <c r="C69" s="345">
        <f t="shared" si="0"/>
        <v>29772.642796888242</v>
      </c>
      <c r="D69" s="380">
        <v>30779.096246431345</v>
      </c>
      <c r="E69" s="380">
        <f t="shared" si="1"/>
        <v>32420.647202960485</v>
      </c>
      <c r="F69" s="380">
        <v>34062.198159489628</v>
      </c>
      <c r="G69" s="345">
        <v>34238.901069219268</v>
      </c>
      <c r="H69" s="380">
        <v>35150.678569958625</v>
      </c>
      <c r="I69" s="399">
        <v>36459.029843603086</v>
      </c>
      <c r="J69" s="345">
        <v>35931.723088701154</v>
      </c>
      <c r="K69" s="345">
        <v>35869.822098410077</v>
      </c>
      <c r="L69" s="345">
        <v>36877.931755933088</v>
      </c>
      <c r="M69" s="345">
        <v>38132.590824545376</v>
      </c>
      <c r="N69" s="345">
        <v>37352.579804570465</v>
      </c>
      <c r="O69" s="414">
        <v>36183.231825192976</v>
      </c>
      <c r="P69" s="414">
        <v>37491.037996606326</v>
      </c>
      <c r="Q69" s="414">
        <v>38545.443710305881</v>
      </c>
      <c r="R69" s="414">
        <v>39979.420987348458</v>
      </c>
      <c r="S69" s="415">
        <v>40103.363028731103</v>
      </c>
      <c r="T69" s="414">
        <v>39498.674320183294</v>
      </c>
      <c r="U69" s="414">
        <v>39538.710637232587</v>
      </c>
      <c r="V69" s="414">
        <v>38511.296784423816</v>
      </c>
      <c r="W69" s="414">
        <v>38903.299598653277</v>
      </c>
      <c r="X69" s="414">
        <v>40811.55487423185</v>
      </c>
      <c r="Y69" s="414">
        <v>41603.477181154987</v>
      </c>
      <c r="Z69" s="414">
        <v>42210.657592873977</v>
      </c>
      <c r="AA69" s="414">
        <v>42907.347905041483</v>
      </c>
      <c r="AB69" s="414">
        <v>43631.199897913211</v>
      </c>
      <c r="AC69" s="415">
        <v>44150.677752930838</v>
      </c>
      <c r="AD69" s="414">
        <v>44332.548577750356</v>
      </c>
      <c r="AE69" s="414">
        <v>43790.361639798248</v>
      </c>
      <c r="AF69" s="414">
        <v>43808.468317579529</v>
      </c>
      <c r="AG69" s="414">
        <v>44281.333252680168</v>
      </c>
      <c r="AH69" s="414">
        <v>45667.878178225888</v>
      </c>
      <c r="AI69" s="414">
        <v>45658.813034013212</v>
      </c>
      <c r="AJ69" s="414">
        <v>46333.153454934414</v>
      </c>
      <c r="AK69" s="414">
        <v>47602.631506945865</v>
      </c>
      <c r="AL69" s="414">
        <v>48829.187146550437</v>
      </c>
      <c r="AM69" s="415">
        <v>49562.562084021738</v>
      </c>
      <c r="AN69" s="414">
        <v>50587.635747396096</v>
      </c>
      <c r="AO69" s="414">
        <v>51297.312950049534</v>
      </c>
      <c r="AP69" s="414">
        <v>51257.268709178956</v>
      </c>
      <c r="AQ69" s="414">
        <v>51744.085956348521</v>
      </c>
      <c r="AR69" s="414">
        <v>52563.054018340757</v>
      </c>
      <c r="AS69" s="414">
        <v>52465.005254286632</v>
      </c>
      <c r="AT69" s="414">
        <v>52680.697815003463</v>
      </c>
      <c r="AU69" s="414">
        <v>51843.1341624341</v>
      </c>
      <c r="AV69" s="414">
        <v>51121.202536976802</v>
      </c>
      <c r="AW69" s="415">
        <v>49875.455619907778</v>
      </c>
      <c r="AX69" s="414">
        <v>49913.713391570847</v>
      </c>
      <c r="AY69" s="414">
        <v>50645.736490360476</v>
      </c>
      <c r="AZ69" s="414">
        <v>50713.464902379994</v>
      </c>
      <c r="BA69" s="414">
        <v>51386.248732037689</v>
      </c>
      <c r="BB69" s="414">
        <v>51802.502012398407</v>
      </c>
      <c r="BC69" s="414">
        <v>51263.783273372574</v>
      </c>
      <c r="BD69" s="414">
        <v>50603.794652778291</v>
      </c>
      <c r="BE69" s="414"/>
      <c r="BF69" s="414"/>
      <c r="BG69" s="414"/>
      <c r="BH69" s="416"/>
      <c r="BJ69" s="735">
        <f t="shared" si="2"/>
        <v>9.2042016964960817E-3</v>
      </c>
      <c r="BK69" s="735">
        <f t="shared" si="3"/>
        <v>7.4637528054382445E-3</v>
      </c>
      <c r="BN69" s="98">
        <v>1</v>
      </c>
    </row>
    <row r="70" spans="1:66">
      <c r="A70" s="511">
        <v>61</v>
      </c>
      <c r="B70" s="345">
        <v>29235.425060103247</v>
      </c>
      <c r="C70" s="345">
        <f t="shared" si="0"/>
        <v>30274.933704154231</v>
      </c>
      <c r="D70" s="380">
        <v>31314.442348205219</v>
      </c>
      <c r="E70" s="380">
        <f t="shared" si="1"/>
        <v>32937.294500201948</v>
      </c>
      <c r="F70" s="380">
        <v>34560.146652198673</v>
      </c>
      <c r="G70" s="345">
        <v>34759.34216200962</v>
      </c>
      <c r="H70" s="380">
        <v>35731.730027368198</v>
      </c>
      <c r="I70" s="399">
        <v>37057.544141434562</v>
      </c>
      <c r="J70" s="345">
        <v>36537.224409042909</v>
      </c>
      <c r="K70" s="345">
        <v>36476.499850603061</v>
      </c>
      <c r="L70" s="345">
        <v>37536.898871792619</v>
      </c>
      <c r="M70" s="345">
        <v>38766.602575604084</v>
      </c>
      <c r="N70" s="345">
        <v>37986.892831932135</v>
      </c>
      <c r="O70" s="414">
        <v>36831.649006736836</v>
      </c>
      <c r="P70" s="414">
        <v>38131.658698895393</v>
      </c>
      <c r="Q70" s="414">
        <v>39291.842917521564</v>
      </c>
      <c r="R70" s="414">
        <v>40720.021246132615</v>
      </c>
      <c r="S70" s="415">
        <v>40826.892785425531</v>
      </c>
      <c r="T70" s="414">
        <v>40223.496490585763</v>
      </c>
      <c r="U70" s="414">
        <v>40269.043508875737</v>
      </c>
      <c r="V70" s="414">
        <v>39279.672925698113</v>
      </c>
      <c r="W70" s="414">
        <v>39664.327649196275</v>
      </c>
      <c r="X70" s="414">
        <v>41666.487526566416</v>
      </c>
      <c r="Y70" s="414">
        <v>42455.115384233439</v>
      </c>
      <c r="Z70" s="414">
        <v>43067.958036528304</v>
      </c>
      <c r="AA70" s="414">
        <v>43787.043366651473</v>
      </c>
      <c r="AB70" s="414">
        <v>44522.943820142864</v>
      </c>
      <c r="AC70" s="415">
        <v>45132.05316341768</v>
      </c>
      <c r="AD70" s="414">
        <v>45273.845042548004</v>
      </c>
      <c r="AE70" s="414">
        <v>44733.28266307446</v>
      </c>
      <c r="AF70" s="414">
        <v>44725.719736429135</v>
      </c>
      <c r="AG70" s="414">
        <v>45210.623371917805</v>
      </c>
      <c r="AH70" s="414">
        <v>46643.343024216098</v>
      </c>
      <c r="AI70" s="414">
        <v>46612.802347440083</v>
      </c>
      <c r="AJ70" s="414">
        <v>47315.673155848868</v>
      </c>
      <c r="AK70" s="414">
        <v>48617.842717955034</v>
      </c>
      <c r="AL70" s="414">
        <v>49798.281750348535</v>
      </c>
      <c r="AM70" s="415">
        <v>50662.477934525385</v>
      </c>
      <c r="AN70" s="414">
        <v>51633.59090795229</v>
      </c>
      <c r="AO70" s="414">
        <v>52348.815788739543</v>
      </c>
      <c r="AP70" s="414">
        <v>52359.45675126688</v>
      </c>
      <c r="AQ70" s="414">
        <v>52915.170485885363</v>
      </c>
      <c r="AR70" s="414">
        <v>53733.14003151947</v>
      </c>
      <c r="AS70" s="414">
        <v>53711.614898068117</v>
      </c>
      <c r="AT70" s="414">
        <v>53860.209078832202</v>
      </c>
      <c r="AU70" s="414">
        <v>53059.236007377411</v>
      </c>
      <c r="AV70" s="414">
        <v>52327.661969678164</v>
      </c>
      <c r="AW70" s="415">
        <v>51038.724728880239</v>
      </c>
      <c r="AX70" s="414">
        <v>51136.466712464426</v>
      </c>
      <c r="AY70" s="414">
        <v>51873.840290429842</v>
      </c>
      <c r="AZ70" s="414">
        <v>51974.966353179996</v>
      </c>
      <c r="BA70" s="414">
        <v>52664.659528013341</v>
      </c>
      <c r="BB70" s="414">
        <v>53095.537526835898</v>
      </c>
      <c r="BC70" s="414">
        <v>52543.371899439946</v>
      </c>
      <c r="BD70" s="414">
        <v>51866.909388736101</v>
      </c>
      <c r="BE70" s="414"/>
      <c r="BF70" s="414"/>
      <c r="BG70" s="414"/>
      <c r="BH70" s="416"/>
      <c r="BJ70" s="735">
        <f t="shared" si="2"/>
        <v>9.3731038068908951E-3</v>
      </c>
      <c r="BK70" s="735">
        <f t="shared" si="3"/>
        <v>7.6500545683551059E-3</v>
      </c>
      <c r="BN70" s="98">
        <v>1</v>
      </c>
    </row>
    <row r="71" spans="1:66">
      <c r="A71" s="511">
        <v>62</v>
      </c>
      <c r="B71" s="345">
        <v>29697.860255285155</v>
      </c>
      <c r="C71" s="345">
        <f t="shared" si="0"/>
        <v>30790.347380464653</v>
      </c>
      <c r="D71" s="380">
        <v>31882.83450564415</v>
      </c>
      <c r="E71" s="380">
        <f t="shared" si="1"/>
        <v>33508.283698139909</v>
      </c>
      <c r="F71" s="380">
        <v>35133.732890635671</v>
      </c>
      <c r="G71" s="345">
        <v>35353.257291429196</v>
      </c>
      <c r="H71" s="380">
        <v>36306.912278137264</v>
      </c>
      <c r="I71" s="399">
        <v>37611.309706717882</v>
      </c>
      <c r="J71" s="345">
        <v>37116.168653931069</v>
      </c>
      <c r="K71" s="345">
        <v>37052.843715186398</v>
      </c>
      <c r="L71" s="345">
        <v>38186.175294771863</v>
      </c>
      <c r="M71" s="345">
        <v>39409.802902765092</v>
      </c>
      <c r="N71" s="345">
        <v>38638.120873356769</v>
      </c>
      <c r="O71" s="414">
        <v>37518.893564421051</v>
      </c>
      <c r="P71" s="414">
        <v>38794.369770228899</v>
      </c>
      <c r="Q71" s="414">
        <v>39993.111009882348</v>
      </c>
      <c r="R71" s="414">
        <v>41454.12501141867</v>
      </c>
      <c r="S71" s="415">
        <v>41514.396164193269</v>
      </c>
      <c r="T71" s="414">
        <v>40931.782793982857</v>
      </c>
      <c r="U71" s="414">
        <v>41029.597051069642</v>
      </c>
      <c r="V71" s="414">
        <v>40033.819879171031</v>
      </c>
      <c r="W71" s="414">
        <v>40454.888131551386</v>
      </c>
      <c r="X71" s="414">
        <v>42431.772509474591</v>
      </c>
      <c r="Y71" s="414">
        <v>43270.828402566643</v>
      </c>
      <c r="Z71" s="414">
        <v>43904.55073999775</v>
      </c>
      <c r="AA71" s="414">
        <v>44662.703527978847</v>
      </c>
      <c r="AB71" s="414">
        <v>45410.793664109508</v>
      </c>
      <c r="AC71" s="415">
        <v>46081.650703469706</v>
      </c>
      <c r="AD71" s="414">
        <v>46207.956038148724</v>
      </c>
      <c r="AE71" s="414">
        <v>45601.671326054944</v>
      </c>
      <c r="AF71" s="414">
        <v>45646.349613543382</v>
      </c>
      <c r="AG71" s="414">
        <v>46108.607618344249</v>
      </c>
      <c r="AH71" s="414">
        <v>47546.252633727701</v>
      </c>
      <c r="AI71" s="414">
        <v>47623.651951071202</v>
      </c>
      <c r="AJ71" s="414">
        <v>48377.103887860387</v>
      </c>
      <c r="AK71" s="414">
        <v>49552.62613496797</v>
      </c>
      <c r="AL71" s="414">
        <v>50842.267745475699</v>
      </c>
      <c r="AM71" s="415">
        <v>51672.454285188927</v>
      </c>
      <c r="AN71" s="414">
        <v>52668.020391808139</v>
      </c>
      <c r="AO71" s="414">
        <v>53442.491201173805</v>
      </c>
      <c r="AP71" s="414">
        <v>53534.847758556127</v>
      </c>
      <c r="AQ71" s="414">
        <v>54164.687928485881</v>
      </c>
      <c r="AR71" s="414">
        <v>54991.410254915245</v>
      </c>
      <c r="AS71" s="414">
        <v>54926.260192009053</v>
      </c>
      <c r="AT71" s="414">
        <v>55072.001703565722</v>
      </c>
      <c r="AU71" s="414">
        <v>54281.376093854691</v>
      </c>
      <c r="AV71" s="414">
        <v>53557.80068467003</v>
      </c>
      <c r="AW71" s="415">
        <v>52221.888782372349</v>
      </c>
      <c r="AX71" s="414">
        <v>52333.842134245118</v>
      </c>
      <c r="AY71" s="414">
        <v>53165.15531550278</v>
      </c>
      <c r="AZ71" s="414">
        <v>53251.959927059994</v>
      </c>
      <c r="BA71" s="414">
        <v>53945.242644797792</v>
      </c>
      <c r="BB71" s="414">
        <v>54394.974207186446</v>
      </c>
      <c r="BC71" s="414">
        <v>53829.295122666073</v>
      </c>
      <c r="BD71" s="414">
        <v>53136.277167941225</v>
      </c>
      <c r="BE71" s="414"/>
      <c r="BF71" s="414"/>
      <c r="BG71" s="414"/>
      <c r="BH71" s="416"/>
      <c r="BJ71" s="735">
        <f t="shared" si="2"/>
        <v>9.5381526372006562E-3</v>
      </c>
      <c r="BK71" s="735">
        <f t="shared" si="3"/>
        <v>7.8372786172270018E-3</v>
      </c>
      <c r="BN71" s="98">
        <v>1</v>
      </c>
    </row>
    <row r="72" spans="1:66">
      <c r="A72" s="511">
        <v>63</v>
      </c>
      <c r="B72" s="345">
        <v>30173.896485619469</v>
      </c>
      <c r="C72" s="345">
        <f t="shared" si="0"/>
        <v>31302.647757651757</v>
      </c>
      <c r="D72" s="380">
        <v>32431.399029684046</v>
      </c>
      <c r="E72" s="380">
        <f t="shared" si="1"/>
        <v>34056.752788423699</v>
      </c>
      <c r="F72" s="380">
        <v>35682.106547163356</v>
      </c>
      <c r="G72" s="345">
        <v>35916.558238919926</v>
      </c>
      <c r="H72" s="380">
        <v>36893.832942187335</v>
      </c>
      <c r="I72" s="399">
        <v>38187.449638275284</v>
      </c>
      <c r="J72" s="345">
        <v>37684.490068637795</v>
      </c>
      <c r="K72" s="345">
        <v>37730.30053846856</v>
      </c>
      <c r="L72" s="345">
        <v>38883.90518215255</v>
      </c>
      <c r="M72" s="345">
        <v>40108.134686539895</v>
      </c>
      <c r="N72" s="345">
        <v>39331.636449938858</v>
      </c>
      <c r="O72" s="414">
        <v>38178.958958807016</v>
      </c>
      <c r="P72" s="414">
        <v>39468.126026084639</v>
      </c>
      <c r="Q72" s="414">
        <v>40670.077732705882</v>
      </c>
      <c r="R72" s="414">
        <v>42210.966503948097</v>
      </c>
      <c r="S72" s="415">
        <v>42246.932515369372</v>
      </c>
      <c r="T72" s="414">
        <v>41656.604964385326</v>
      </c>
      <c r="U72" s="414">
        <v>41762.448311925349</v>
      </c>
      <c r="V72" s="414">
        <v>40776.109176142811</v>
      </c>
      <c r="W72" s="414">
        <v>41247.720339430511</v>
      </c>
      <c r="X72" s="414">
        <v>43238.601534312074</v>
      </c>
      <c r="Y72" s="414">
        <v>44116.126867160645</v>
      </c>
      <c r="Z72" s="414">
        <v>44832.257500280692</v>
      </c>
      <c r="AA72" s="414">
        <v>45554.504890436685</v>
      </c>
      <c r="AB72" s="414">
        <v>46314.219821128187</v>
      </c>
      <c r="AC72" s="415">
        <v>47014.424665056249</v>
      </c>
      <c r="AD72" s="414">
        <v>47122.306993457896</v>
      </c>
      <c r="AE72" s="414">
        <v>46444.060328467152</v>
      </c>
      <c r="AF72" s="414">
        <v>46610.899448097938</v>
      </c>
      <c r="AG72" s="414">
        <v>47009.887219803451</v>
      </c>
      <c r="AH72" s="414">
        <v>48423.364825824676</v>
      </c>
      <c r="AI72" s="414">
        <v>48683.464582378205</v>
      </c>
      <c r="AJ72" s="414">
        <v>49413.778217959109</v>
      </c>
      <c r="AK72" s="414">
        <v>50493.479574169294</v>
      </c>
      <c r="AL72" s="414">
        <v>51854.799356244665</v>
      </c>
      <c r="AM72" s="415">
        <v>52692.751562063626</v>
      </c>
      <c r="AN72" s="414">
        <v>53712.534842776789</v>
      </c>
      <c r="AO72" s="414">
        <v>54512.268821819656</v>
      </c>
      <c r="AP72" s="414">
        <v>54726.813022117371</v>
      </c>
      <c r="AQ72" s="414">
        <v>55379.045789368196</v>
      </c>
      <c r="AR72" s="414">
        <v>56185.187548450784</v>
      </c>
      <c r="AS72" s="414">
        <v>56124.284024032902</v>
      </c>
      <c r="AT72" s="414">
        <v>56369.464093777337</v>
      </c>
      <c r="AU72" s="414">
        <v>55550.61446429701</v>
      </c>
      <c r="AV72" s="414">
        <v>54789.123363776431</v>
      </c>
      <c r="AW72" s="415">
        <v>53353.560038284188</v>
      </c>
      <c r="AX72" s="414">
        <v>53542.752964713487</v>
      </c>
      <c r="AY72" s="414">
        <v>54427.122271824053</v>
      </c>
      <c r="AZ72" s="414">
        <v>54495.756094339995</v>
      </c>
      <c r="BA72" s="414">
        <v>55184.551666215149</v>
      </c>
      <c r="BB72" s="414">
        <v>55646.402143189065</v>
      </c>
      <c r="BC72" s="414">
        <v>55067.708867201582</v>
      </c>
      <c r="BD72" s="414">
        <v>54358.747122791479</v>
      </c>
      <c r="BE72" s="414"/>
      <c r="BF72" s="414"/>
      <c r="BG72" s="414"/>
      <c r="BH72" s="416"/>
      <c r="BJ72" s="735">
        <f t="shared" si="2"/>
        <v>9.7070547475954713E-3</v>
      </c>
      <c r="BK72" s="735">
        <f t="shared" si="3"/>
        <v>8.0175855214361432E-3</v>
      </c>
      <c r="BN72" s="98">
        <v>1</v>
      </c>
    </row>
    <row r="73" spans="1:66">
      <c r="A73" s="511">
        <v>64</v>
      </c>
      <c r="B73" s="345">
        <v>30683.935303834809</v>
      </c>
      <c r="C73" s="345">
        <f t="shared" si="0"/>
        <v>31828.644823212868</v>
      </c>
      <c r="D73" s="380">
        <v>32973.35434259093</v>
      </c>
      <c r="E73" s="380">
        <f t="shared" si="1"/>
        <v>34598.76570040232</v>
      </c>
      <c r="F73" s="380">
        <v>36224.177058213711</v>
      </c>
      <c r="G73" s="345">
        <v>36473.73635002489</v>
      </c>
      <c r="H73" s="380">
        <v>37492.492019518402</v>
      </c>
      <c r="I73" s="399">
        <v>38841.899851791939</v>
      </c>
      <c r="J73" s="345">
        <v>38268.745728616675</v>
      </c>
      <c r="K73" s="345">
        <v>38407.757361750722</v>
      </c>
      <c r="L73" s="345">
        <v>39625.243187494518</v>
      </c>
      <c r="M73" s="345">
        <v>40801.872182263556</v>
      </c>
      <c r="N73" s="345">
        <v>40067.439561678388</v>
      </c>
      <c r="O73" s="414">
        <v>38877.851729333328</v>
      </c>
      <c r="P73" s="414">
        <v>40182.381291855199</v>
      </c>
      <c r="Q73" s="414">
        <v>41343.572831309801</v>
      </c>
      <c r="R73" s="414">
        <v>42961.311502979421</v>
      </c>
      <c r="S73" s="415">
        <v>43009.49084815105</v>
      </c>
      <c r="T73" s="414">
        <v>42420.010824467019</v>
      </c>
      <c r="U73" s="414">
        <v>42545.667357032318</v>
      </c>
      <c r="V73" s="414">
        <v>41485.197034911376</v>
      </c>
      <c r="W73" s="414">
        <v>42063.269802549723</v>
      </c>
      <c r="X73" s="414">
        <v>44091.347658124039</v>
      </c>
      <c r="Y73" s="414">
        <v>44991.010778015429</v>
      </c>
      <c r="Z73" s="414">
        <v>45693.699491971995</v>
      </c>
      <c r="AA73" s="414">
        <v>46434.200352046675</v>
      </c>
      <c r="AB73" s="414">
        <v>47153.393686807183</v>
      </c>
      <c r="AC73" s="415">
        <v>47917.290042704139</v>
      </c>
      <c r="AD73" s="414">
        <v>47966.599624097005</v>
      </c>
      <c r="AE73" s="414">
        <v>47286.449330879354</v>
      </c>
      <c r="AF73" s="414">
        <v>47521.393950418271</v>
      </c>
      <c r="AG73" s="414">
        <v>47884.803981000594</v>
      </c>
      <c r="AH73" s="414">
        <v>49329.499112513106</v>
      </c>
      <c r="AI73" s="414">
        <v>49684.837470975282</v>
      </c>
      <c r="AJ73" s="414">
        <v>50345.237839928399</v>
      </c>
      <c r="AK73" s="414">
        <v>51458.613102124204</v>
      </c>
      <c r="AL73" s="414">
        <v>52870.326622666784</v>
      </c>
      <c r="AM73" s="415">
        <v>53674.713970154015</v>
      </c>
      <c r="AN73" s="414">
        <v>54746.964326632638</v>
      </c>
      <c r="AO73" s="414">
        <v>55532.845106430541</v>
      </c>
      <c r="AP73" s="414">
        <v>55881.486209066621</v>
      </c>
      <c r="AQ73" s="414">
        <v>56550.130318905038</v>
      </c>
      <c r="AR73" s="414">
        <v>57338.163192482891</v>
      </c>
      <c r="AS73" s="414">
        <v>57344.043613948321</v>
      </c>
      <c r="AT73" s="414">
        <v>57591.189444943098</v>
      </c>
      <c r="AU73" s="414">
        <v>56782.415737228657</v>
      </c>
      <c r="AV73" s="414">
        <v>56021.630006997344</v>
      </c>
      <c r="AW73" s="415">
        <v>54506.296529569772</v>
      </c>
      <c r="AX73" s="414">
        <v>54748.203172575551</v>
      </c>
      <c r="AY73" s="414">
        <v>55664.256246893929</v>
      </c>
      <c r="AZ73" s="414">
        <v>55705.248274799997</v>
      </c>
      <c r="BA73" s="414">
        <v>56399.965158735758</v>
      </c>
      <c r="BB73" s="414">
        <v>56952.239989452675</v>
      </c>
      <c r="BC73" s="414">
        <v>56359.966687586457</v>
      </c>
      <c r="BD73" s="414">
        <v>55634.367945243917</v>
      </c>
      <c r="BE73" s="414"/>
      <c r="BF73" s="414"/>
      <c r="BG73" s="414"/>
      <c r="BH73" s="416"/>
      <c r="BJ73" s="735">
        <f t="shared" si="2"/>
        <v>9.8849478448554077E-3</v>
      </c>
      <c r="BK73" s="735">
        <f t="shared" si="3"/>
        <v>8.2057318562630734E-3</v>
      </c>
      <c r="BN73" s="98">
        <v>1</v>
      </c>
    </row>
    <row r="74" spans="1:66">
      <c r="A74" s="511">
        <v>65</v>
      </c>
      <c r="B74" s="345">
        <v>31200.774639626354</v>
      </c>
      <c r="C74" s="345">
        <f t="shared" ref="C74:C135" si="4">(B74+D74)/2</f>
        <v>32348.128330862572</v>
      </c>
      <c r="D74" s="380">
        <v>33495.482022098789</v>
      </c>
      <c r="E74" s="380">
        <f t="shared" ref="E74:E135" si="5">(D74+F74)/2</f>
        <v>35137.167941158754</v>
      </c>
      <c r="F74" s="380">
        <v>36778.853860218718</v>
      </c>
      <c r="G74" s="345">
        <v>37030.914461129854</v>
      </c>
      <c r="H74" s="380">
        <v>38120.497130051976</v>
      </c>
      <c r="I74" s="399">
        <v>39496.350065308594</v>
      </c>
      <c r="J74" s="345">
        <v>38879.558464049143</v>
      </c>
      <c r="K74" s="345">
        <v>39161.04890405701</v>
      </c>
      <c r="L74" s="345">
        <v>40289.055649794194</v>
      </c>
      <c r="M74" s="345">
        <v>41541.552558498712</v>
      </c>
      <c r="N74" s="345">
        <v>40786.327659354938</v>
      </c>
      <c r="O74" s="414">
        <v>39568.979024631575</v>
      </c>
      <c r="P74" s="414">
        <v>40915.045198496133</v>
      </c>
      <c r="Q74" s="414">
        <v>42037.897675231368</v>
      </c>
      <c r="R74" s="414">
        <v>43727.897735756007</v>
      </c>
      <c r="S74" s="415">
        <v>43763.042586451062</v>
      </c>
      <c r="T74" s="414">
        <v>43147.588972703714</v>
      </c>
      <c r="U74" s="414">
        <v>43371.699018752843</v>
      </c>
      <c r="V74" s="414">
        <v>42215.628675382002</v>
      </c>
      <c r="W74" s="414">
        <v>42876.547540144929</v>
      </c>
      <c r="X74" s="414">
        <v>44965.959067161959</v>
      </c>
      <c r="Y74" s="414">
        <v>45859.554950385762</v>
      </c>
      <c r="Z74" s="414">
        <v>46654.538636550758</v>
      </c>
      <c r="AA74" s="414">
        <v>47249.331009134832</v>
      </c>
      <c r="AB74" s="414">
        <v>47986.726435091659</v>
      </c>
      <c r="AC74" s="415">
        <v>48769.684684955566</v>
      </c>
      <c r="AD74" s="414">
        <v>48834.245029626138</v>
      </c>
      <c r="AE74" s="414">
        <v>48173.90441160991</v>
      </c>
      <c r="AF74" s="414">
        <v>48438.645369267877</v>
      </c>
      <c r="AG74" s="414">
        <v>48825.627842852889</v>
      </c>
      <c r="AH74" s="414">
        <v>50245.307430732013</v>
      </c>
      <c r="AI74" s="414">
        <v>50641.985689413501</v>
      </c>
      <c r="AJ74" s="414">
        <v>51341.683016918811</v>
      </c>
      <c r="AK74" s="414">
        <v>52566.392151506414</v>
      </c>
      <c r="AL74" s="414">
        <v>53959.247452591393</v>
      </c>
      <c r="AM74" s="415">
        <v>54751.039132175014</v>
      </c>
      <c r="AN74" s="414">
        <v>55908.176254192265</v>
      </c>
      <c r="AO74" s="414">
        <v>56651.824063111351</v>
      </c>
      <c r="AP74" s="414">
        <v>57048.590088219869</v>
      </c>
      <c r="AQ74" s="414">
        <v>57768.545054600996</v>
      </c>
      <c r="AR74" s="414">
        <v>58567.477406553662</v>
      </c>
      <c r="AS74" s="414">
        <v>58602.160423672409</v>
      </c>
      <c r="AT74" s="414">
        <v>58897.34297078292</v>
      </c>
      <c r="AU74" s="414">
        <v>58095.129446715619</v>
      </c>
      <c r="AV74" s="414">
        <v>57274.264040165195</v>
      </c>
      <c r="AW74" s="415">
        <v>55732.761344663471</v>
      </c>
      <c r="AX74" s="414">
        <v>56010.176883007218</v>
      </c>
      <c r="AY74" s="414">
        <v>56981.533025093326</v>
      </c>
      <c r="AZ74" s="414">
        <v>57046.423501439996</v>
      </c>
      <c r="BA74" s="414">
        <v>57756.579503828027</v>
      </c>
      <c r="BB74" s="414">
        <v>58297.551692180132</v>
      </c>
      <c r="BC74" s="414">
        <v>57691.287857116957</v>
      </c>
      <c r="BD74" s="414">
        <v>56948.549201054804</v>
      </c>
      <c r="BE74" s="414"/>
      <c r="BF74" s="414"/>
      <c r="BG74" s="414"/>
      <c r="BH74" s="416"/>
      <c r="BJ74" s="735">
        <f t="shared" ref="BJ74:BJ135" si="6">T74/T$138*$BN74/100</f>
        <v>1.0054492168597728E-2</v>
      </c>
      <c r="BK74" s="735">
        <f t="shared" ref="BK74:BK135" si="7">BB74/BB$138*$BN74/100</f>
        <v>8.3995656211460455E-3</v>
      </c>
      <c r="BN74" s="98">
        <v>1</v>
      </c>
    </row>
    <row r="75" spans="1:66">
      <c r="A75" s="511">
        <v>66</v>
      </c>
      <c r="B75" s="345">
        <v>31704.012940265489</v>
      </c>
      <c r="C75" s="345">
        <f t="shared" si="4"/>
        <v>32857.506715369564</v>
      </c>
      <c r="D75" s="380">
        <v>34011.000490473634</v>
      </c>
      <c r="E75" s="380">
        <f t="shared" si="5"/>
        <v>35675.417149087349</v>
      </c>
      <c r="F75" s="380">
        <v>37339.833807701063</v>
      </c>
      <c r="G75" s="345">
        <v>37630.952426935197</v>
      </c>
      <c r="H75" s="380">
        <v>38766.109860507051</v>
      </c>
      <c r="I75" s="398">
        <v>40117.238729414137</v>
      </c>
      <c r="J75" s="345">
        <v>39490.371199481611</v>
      </c>
      <c r="K75" s="345">
        <v>39803.116191794579</v>
      </c>
      <c r="L75" s="345">
        <v>40981.940190734735</v>
      </c>
      <c r="M75" s="345">
        <v>42359.335831603421</v>
      </c>
      <c r="N75" s="345">
        <v>41479.84323593702</v>
      </c>
      <c r="O75" s="414">
        <v>40252.34084470175</v>
      </c>
      <c r="P75" s="414">
        <v>41632.982192440773</v>
      </c>
      <c r="Q75" s="414">
        <v>42759.995512909802</v>
      </c>
      <c r="R75" s="414">
        <v>44491.235721783538</v>
      </c>
      <c r="S75" s="415">
        <v>44438.537172576565</v>
      </c>
      <c r="T75" s="414">
        <v>43855.875276100807</v>
      </c>
      <c r="U75" s="414">
        <v>44149.881285434683</v>
      </c>
      <c r="V75" s="414">
        <v>42953.174909753317</v>
      </c>
      <c r="W75" s="414">
        <v>43671.651473548067</v>
      </c>
      <c r="X75" s="414">
        <v>45862.435761425826</v>
      </c>
      <c r="Y75" s="414">
        <v>46723.872630433121</v>
      </c>
      <c r="Z75" s="414">
        <v>47501.485210112645</v>
      </c>
      <c r="AA75" s="414">
        <v>48086.655817777377</v>
      </c>
      <c r="AB75" s="414">
        <v>48942.722648661002</v>
      </c>
      <c r="AC75" s="415">
        <v>49666.942203114966</v>
      </c>
      <c r="AD75" s="414">
        <v>49800.690636613035</v>
      </c>
      <c r="AE75" s="414">
        <v>49040.559763885838</v>
      </c>
      <c r="AF75" s="414">
        <v>49384.613683366915</v>
      </c>
      <c r="AG75" s="414">
        <v>49792.814544967245</v>
      </c>
      <c r="AH75" s="414">
        <v>51212.71058378015</v>
      </c>
      <c r="AI75" s="414">
        <v>51738.125728350999</v>
      </c>
      <c r="AJ75" s="414">
        <v>52409.30284940853</v>
      </c>
      <c r="AK75" s="414">
        <v>53707.5563229248</v>
      </c>
      <c r="AL75" s="414">
        <v>55138.037952110877</v>
      </c>
      <c r="AM75" s="415">
        <v>55878.968925251815</v>
      </c>
      <c r="AN75" s="414">
        <v>57194.729915868134</v>
      </c>
      <c r="AO75" s="414">
        <v>57909.97251314819</v>
      </c>
      <c r="AP75" s="414">
        <v>58276.46624037045</v>
      </c>
      <c r="AQ75" s="414">
        <v>59057.278953733345</v>
      </c>
      <c r="AR75" s="414">
        <v>59852.07127479036</v>
      </c>
      <c r="AS75" s="414">
        <v>59910.141619147747</v>
      </c>
      <c r="AT75" s="414">
        <v>60237.019448331564</v>
      </c>
      <c r="AU75" s="414">
        <v>59421.127287577336</v>
      </c>
      <c r="AV75" s="414">
        <v>58605.039704891722</v>
      </c>
      <c r="AW75" s="415">
        <v>57030.613901857098</v>
      </c>
      <c r="AX75" s="414">
        <v>57418.650283772367</v>
      </c>
      <c r="AY75" s="414">
        <v>58356.377168920975</v>
      </c>
      <c r="AZ75" s="414">
        <v>58413.050073139995</v>
      </c>
      <c r="BA75" s="414">
        <v>59133.830896603838</v>
      </c>
      <c r="BB75" s="414">
        <v>59697.273305168572</v>
      </c>
      <c r="BC75" s="414">
        <v>59076.453102496824</v>
      </c>
      <c r="BD75" s="414">
        <v>58315.881324467875</v>
      </c>
      <c r="BE75" s="414"/>
      <c r="BF75" s="414"/>
      <c r="BG75" s="414"/>
      <c r="BH75" s="416"/>
      <c r="BJ75" s="735">
        <f t="shared" si="6"/>
        <v>1.0219540998907491E-2</v>
      </c>
      <c r="BK75" s="735">
        <f t="shared" si="7"/>
        <v>8.6012388166468064E-3</v>
      </c>
      <c r="BN75" s="98">
        <v>1</v>
      </c>
    </row>
    <row r="76" spans="1:66">
      <c r="A76" s="511">
        <v>67</v>
      </c>
      <c r="B76" s="345">
        <v>32241.253828785644</v>
      </c>
      <c r="C76" s="345">
        <f t="shared" si="4"/>
        <v>33416.932449482112</v>
      </c>
      <c r="D76" s="380">
        <v>34592.61107017858</v>
      </c>
      <c r="E76" s="380">
        <f t="shared" si="5"/>
        <v>36268.773421851642</v>
      </c>
      <c r="F76" s="380">
        <v>37944.93577352471</v>
      </c>
      <c r="G76" s="345">
        <v>38212.621883583241</v>
      </c>
      <c r="H76" s="380">
        <v>39370.638144478624</v>
      </c>
      <c r="I76" s="398">
        <v>40749.314576656718</v>
      </c>
      <c r="J76" s="345">
        <v>40175.543746184114</v>
      </c>
      <c r="K76" s="345">
        <v>40460.350423336982</v>
      </c>
      <c r="L76" s="345">
        <v>41669.979385235129</v>
      </c>
      <c r="M76" s="345">
        <v>43117.393360043177</v>
      </c>
      <c r="N76" s="345">
        <v>42241.018868771018</v>
      </c>
      <c r="O76" s="414">
        <v>40927.937189543853</v>
      </c>
      <c r="P76" s="414">
        <v>42325.14708916688</v>
      </c>
      <c r="Q76" s="414">
        <v>43416.132490415679</v>
      </c>
      <c r="R76" s="414">
        <v>45209.09825332433</v>
      </c>
      <c r="S76" s="415">
        <v>45123.038353183743</v>
      </c>
      <c r="T76" s="414">
        <v>44553.137668160976</v>
      </c>
      <c r="U76" s="414">
        <v>44902.879659990896</v>
      </c>
      <c r="V76" s="414">
        <v>43667.00583112234</v>
      </c>
      <c r="W76" s="414">
        <v>44362.256032846781</v>
      </c>
      <c r="X76" s="414">
        <v>46653.959086605144</v>
      </c>
      <c r="Y76" s="414">
        <v>47605.096279772362</v>
      </c>
      <c r="Z76" s="414">
        <v>48342.219461619068</v>
      </c>
      <c r="AA76" s="414">
        <v>48994.598381365671</v>
      </c>
      <c r="AB76" s="414">
        <v>49890.930705704326</v>
      </c>
      <c r="AC76" s="415">
        <v>50667.010478563461</v>
      </c>
      <c r="AD76" s="414">
        <v>50835.398200970754</v>
      </c>
      <c r="AE76" s="414">
        <v>50019.880311957641</v>
      </c>
      <c r="AF76" s="414">
        <v>50381.258871435544</v>
      </c>
      <c r="AG76" s="414">
        <v>50797.89782995831</v>
      </c>
      <c r="AH76" s="414">
        <v>52207.523492831322</v>
      </c>
      <c r="AI76" s="414">
        <v>52914.817845077851</v>
      </c>
      <c r="AJ76" s="414">
        <v>53568.211913951724</v>
      </c>
      <c r="AK76" s="414">
        <v>54824.440405589601</v>
      </c>
      <c r="AL76" s="414">
        <v>56330.308902069592</v>
      </c>
      <c r="AM76" s="415">
        <v>57068.824275595573</v>
      </c>
      <c r="AN76" s="414">
        <v>58510.097769294858</v>
      </c>
      <c r="AO76" s="414">
        <v>59298.855941792215</v>
      </c>
      <c r="AP76" s="414">
        <v>59620.362186425016</v>
      </c>
      <c r="AQ76" s="414">
        <v>60367.649518538426</v>
      </c>
      <c r="AR76" s="414">
        <v>61151.143147689552</v>
      </c>
      <c r="AS76" s="414">
        <v>61271.822922355219</v>
      </c>
      <c r="AT76" s="414">
        <v>61575.454335076167</v>
      </c>
      <c r="AU76" s="414">
        <v>60825.622268380779</v>
      </c>
      <c r="AV76" s="414">
        <v>59933.447441389195</v>
      </c>
      <c r="AW76" s="415">
        <v>58382.299838339182</v>
      </c>
      <c r="AX76" s="414">
        <v>58771.753722836678</v>
      </c>
      <c r="AY76" s="414">
        <v>59771.857100250927</v>
      </c>
      <c r="AZ76" s="414">
        <v>59941.237356959995</v>
      </c>
      <c r="BA76" s="414">
        <v>60643.593858716129</v>
      </c>
      <c r="BB76" s="414">
        <v>61214.349626563053</v>
      </c>
      <c r="BC76" s="414">
        <v>60577.752629120427</v>
      </c>
      <c r="BD76" s="414">
        <v>59797.852574081742</v>
      </c>
      <c r="BE76" s="414"/>
      <c r="BF76" s="414"/>
      <c r="BG76" s="414"/>
      <c r="BH76" s="416"/>
      <c r="BJ76" s="735">
        <f t="shared" si="6"/>
        <v>1.0382020975827215E-2</v>
      </c>
      <c r="BK76" s="735">
        <f t="shared" si="7"/>
        <v>8.819820587989859E-3</v>
      </c>
      <c r="BN76" s="98">
        <v>1</v>
      </c>
    </row>
    <row r="77" spans="1:66">
      <c r="A77" s="511">
        <v>68</v>
      </c>
      <c r="B77" s="345">
        <v>32785.295234882004</v>
      </c>
      <c r="C77" s="345">
        <f t="shared" si="4"/>
        <v>33976.453836816261</v>
      </c>
      <c r="D77" s="380">
        <v>35167.612438750526</v>
      </c>
      <c r="E77" s="380">
        <f t="shared" si="5"/>
        <v>36843.067225356121</v>
      </c>
      <c r="F77" s="380">
        <v>38518.522011961715</v>
      </c>
      <c r="G77" s="345">
        <v>38812.659849388583</v>
      </c>
      <c r="H77" s="380">
        <v>40010.381668293194</v>
      </c>
      <c r="I77" s="398">
        <v>41381.390423899305</v>
      </c>
      <c r="J77" s="345">
        <v>40802.290726888736</v>
      </c>
      <c r="K77" s="345">
        <v>41147.918542489024</v>
      </c>
      <c r="L77" s="345">
        <v>42324.10115465452</v>
      </c>
      <c r="M77" s="345">
        <v>43774.376551357636</v>
      </c>
      <c r="N77" s="345">
        <v>42866.874389101191</v>
      </c>
      <c r="O77" s="414">
        <v>41595.76805915789</v>
      </c>
      <c r="P77" s="414">
        <v>42998.90334502262</v>
      </c>
      <c r="Q77" s="414">
        <v>44162.53169763137</v>
      </c>
      <c r="R77" s="414">
        <v>45920.46429136701</v>
      </c>
      <c r="S77" s="415">
        <v>45897.605478607657</v>
      </c>
      <c r="T77" s="414">
        <v>45333.079395248045</v>
      </c>
      <c r="U77" s="414">
        <v>45676.025148247609</v>
      </c>
      <c r="V77" s="414">
        <v>44387.951346392052</v>
      </c>
      <c r="W77" s="414">
        <v>45141.457887581855</v>
      </c>
      <c r="X77" s="414">
        <v>47537.31660973344</v>
      </c>
      <c r="Y77" s="414">
        <v>48492.659667596054</v>
      </c>
      <c r="Z77" s="414">
        <v>49334.120216475159</v>
      </c>
      <c r="AA77" s="414">
        <v>50011.49405258456</v>
      </c>
      <c r="AB77" s="414">
        <v>50917.020328007871</v>
      </c>
      <c r="AC77" s="415">
        <v>51747.458073347065</v>
      </c>
      <c r="AD77" s="414">
        <v>51841.363888540764</v>
      </c>
      <c r="AE77" s="414">
        <v>51049.466870461452</v>
      </c>
      <c r="AF77" s="414">
        <v>51447.16245392929</v>
      </c>
      <c r="AG77" s="414">
        <v>51915.023186063132</v>
      </c>
      <c r="AH77" s="414">
        <v>53308.750748717786</v>
      </c>
      <c r="AI77" s="414">
        <v>54069.397626725273</v>
      </c>
      <c r="AJ77" s="414">
        <v>54714.742777538515</v>
      </c>
      <c r="AK77" s="414">
        <v>55895.799321841434</v>
      </c>
      <c r="AL77" s="414">
        <v>57510.59722941566</v>
      </c>
      <c r="AM77" s="415">
        <v>58243.935445637682</v>
      </c>
      <c r="AN77" s="414">
        <v>59756.311562519521</v>
      </c>
      <c r="AO77" s="414">
        <v>60572.467668868609</v>
      </c>
      <c r="AP77" s="414">
        <v>60903.485859482258</v>
      </c>
      <c r="AQ77" s="414">
        <v>61664.497167298046</v>
      </c>
      <c r="AR77" s="414">
        <v>62448.898838346708</v>
      </c>
      <c r="AS77" s="414">
        <v>62706.38294319914</v>
      </c>
      <c r="AT77" s="414">
        <v>62975.96876202229</v>
      </c>
      <c r="AU77" s="414">
        <v>62248.231973786154</v>
      </c>
      <c r="AV77" s="414">
        <v>61319.869419498413</v>
      </c>
      <c r="AW77" s="415">
        <v>59759.732173611403</v>
      </c>
      <c r="AX77" s="414">
        <v>60160.61692883278</v>
      </c>
      <c r="AY77" s="414">
        <v>61235.874222208615</v>
      </c>
      <c r="AZ77" s="414">
        <v>61461.678579239997</v>
      </c>
      <c r="BA77" s="414">
        <v>62154.442981232816</v>
      </c>
      <c r="BB77" s="414">
        <v>62722.89106007346</v>
      </c>
      <c r="BC77" s="414">
        <v>62070.606026199035</v>
      </c>
      <c r="BD77" s="414">
        <v>61271.486432699181</v>
      </c>
      <c r="BE77" s="414"/>
      <c r="BF77" s="414"/>
      <c r="BG77" s="414"/>
      <c r="BH77" s="416"/>
      <c r="BJ77" s="735">
        <f t="shared" si="6"/>
        <v>1.0563767353172207E-2</v>
      </c>
      <c r="BK77" s="735">
        <f t="shared" si="7"/>
        <v>9.0371726447261973E-3</v>
      </c>
      <c r="BN77" s="98">
        <v>1</v>
      </c>
    </row>
    <row r="78" spans="1:66">
      <c r="A78" s="512">
        <v>69</v>
      </c>
      <c r="B78" s="346">
        <v>33234.129394911506</v>
      </c>
      <c r="C78" s="346">
        <f t="shared" si="4"/>
        <v>34471.848573284457</v>
      </c>
      <c r="D78" s="381">
        <v>35709.567751657407</v>
      </c>
      <c r="E78" s="381">
        <f t="shared" si="5"/>
        <v>37400.838001028067</v>
      </c>
      <c r="F78" s="381">
        <v>39092.10825039872</v>
      </c>
      <c r="G78" s="346">
        <v>39394.32930603662</v>
      </c>
      <c r="H78" s="381">
        <v>40679.471225310277</v>
      </c>
      <c r="I78" s="401">
        <v>41991.091904867812</v>
      </c>
      <c r="J78" s="346">
        <v>41381.234971776896</v>
      </c>
      <c r="K78" s="346">
        <v>41774.818886421774</v>
      </c>
      <c r="L78" s="346">
        <v>43012.140349154914</v>
      </c>
      <c r="M78" s="346">
        <v>44458.925470978989</v>
      </c>
      <c r="N78" s="346">
        <v>43539.246198104556</v>
      </c>
      <c r="O78" s="417">
        <v>42298.543567298242</v>
      </c>
      <c r="P78" s="417">
        <v>43735.248979837634</v>
      </c>
      <c r="Q78" s="417">
        <v>44971.420140799994</v>
      </c>
      <c r="R78" s="417">
        <v>46709.78825138697</v>
      </c>
      <c r="S78" s="418">
        <v>46693.187991155472</v>
      </c>
      <c r="T78" s="417">
        <v>46223.260235704314</v>
      </c>
      <c r="U78" s="417">
        <v>46577.608486345016</v>
      </c>
      <c r="V78" s="417">
        <v>45282.018646578501</v>
      </c>
      <c r="W78" s="417">
        <v>46066.050175853496</v>
      </c>
      <c r="X78" s="417">
        <v>48470.96428888142</v>
      </c>
      <c r="Y78" s="417">
        <v>49405.582009357568</v>
      </c>
      <c r="Z78" s="417">
        <v>50317.737875257299</v>
      </c>
      <c r="AA78" s="417">
        <v>51018.301473096908</v>
      </c>
      <c r="AB78" s="417">
        <v>51954.792185100458</v>
      </c>
      <c r="AC78" s="418">
        <v>52812.951376161349</v>
      </c>
      <c r="AD78" s="417">
        <v>52856.311412606934</v>
      </c>
      <c r="AE78" s="417">
        <v>52177.852139124712</v>
      </c>
      <c r="AF78" s="417">
        <v>52491.106057702877</v>
      </c>
      <c r="AG78" s="417">
        <v>53089.817255241214</v>
      </c>
      <c r="AH78" s="417">
        <v>54293.889626238481</v>
      </c>
      <c r="AI78" s="417">
        <v>55059.714347782639</v>
      </c>
      <c r="AJ78" s="417">
        <v>55813.308112419239</v>
      </c>
      <c r="AK78" s="417">
        <v>57062.761087560495</v>
      </c>
      <c r="AL78" s="417">
        <v>58699.872523721213</v>
      </c>
      <c r="AM78" s="418">
        <v>59508.986115519896</v>
      </c>
      <c r="AN78" s="417">
        <v>61063.035158420993</v>
      </c>
      <c r="AO78" s="417">
        <v>61826.39886153103</v>
      </c>
      <c r="AP78" s="417">
        <v>62316.441206670155</v>
      </c>
      <c r="AQ78" s="417">
        <v>63060.062103189528</v>
      </c>
      <c r="AR78" s="417">
        <v>63923.022949437989</v>
      </c>
      <c r="AS78" s="417">
        <v>64175.464461870863</v>
      </c>
      <c r="AT78" s="417">
        <v>64421.180457913499</v>
      </c>
      <c r="AU78" s="417">
        <v>63682.918162259484</v>
      </c>
      <c r="AV78" s="417">
        <v>62745.362213386972</v>
      </c>
      <c r="AW78" s="418">
        <v>61233.128358919574</v>
      </c>
      <c r="AX78" s="417">
        <v>61653.298813017958</v>
      </c>
      <c r="AY78" s="417">
        <v>62741.655903543658</v>
      </c>
      <c r="AZ78" s="417">
        <v>63005.357986139992</v>
      </c>
      <c r="BA78" s="417">
        <v>63685.929151433054</v>
      </c>
      <c r="BB78" s="417">
        <v>64275.173793989758</v>
      </c>
      <c r="BC78" s="417">
        <v>63606.745837195762</v>
      </c>
      <c r="BD78" s="417">
        <v>62787.849420173283</v>
      </c>
      <c r="BE78" s="417"/>
      <c r="BF78" s="417"/>
      <c r="BG78" s="417"/>
      <c r="BH78" s="419"/>
      <c r="BJ78" s="735">
        <f t="shared" si="6"/>
        <v>1.0771202264417547E-2</v>
      </c>
      <c r="BK78" s="735">
        <f t="shared" si="7"/>
        <v>9.2608269888219356E-3</v>
      </c>
      <c r="BN78" s="98">
        <v>1</v>
      </c>
    </row>
    <row r="79" spans="1:66">
      <c r="A79" s="511">
        <v>70</v>
      </c>
      <c r="B79" s="345">
        <v>33730.567177974437</v>
      </c>
      <c r="C79" s="345">
        <f t="shared" si="4"/>
        <v>34961.303671170819</v>
      </c>
      <c r="D79" s="380">
        <v>36192.040164367201</v>
      </c>
      <c r="E79" s="380">
        <f t="shared" si="5"/>
        <v>37897.35159921481</v>
      </c>
      <c r="F79" s="380">
        <v>39602.663034062418</v>
      </c>
      <c r="G79" s="345">
        <v>39945.384580755817</v>
      </c>
      <c r="H79" s="380">
        <v>41278.130302641344</v>
      </c>
      <c r="I79" s="398">
        <v>42539.26387858262</v>
      </c>
      <c r="J79" s="345">
        <v>41981.42487702793</v>
      </c>
      <c r="K79" s="345">
        <v>42335.995807200285</v>
      </c>
      <c r="L79" s="345">
        <v>43763.169047377174</v>
      </c>
      <c r="M79" s="345">
        <v>45194.011559163002</v>
      </c>
      <c r="N79" s="345">
        <v>44308.879337970044</v>
      </c>
      <c r="O79" s="414">
        <v>42974.139912140345</v>
      </c>
      <c r="P79" s="414">
        <v>44508.411896393394</v>
      </c>
      <c r="Q79" s="414">
        <v>45842.797819921565</v>
      </c>
      <c r="R79" s="414">
        <v>47593.311367129478</v>
      </c>
      <c r="S79" s="415">
        <v>47569.829854038355</v>
      </c>
      <c r="T79" s="414">
        <v>47121.709009663267</v>
      </c>
      <c r="U79" s="414">
        <v>47524.52283026855</v>
      </c>
      <c r="V79" s="414">
        <v>46244.860354471602</v>
      </c>
      <c r="W79" s="414">
        <v>47051.979053273382</v>
      </c>
      <c r="X79" s="414">
        <v>49459.275181094265</v>
      </c>
      <c r="Y79" s="414">
        <v>50333.29707424948</v>
      </c>
      <c r="Z79" s="414">
        <v>51264.081601706639</v>
      </c>
      <c r="AA79" s="414">
        <v>52025.108893609264</v>
      </c>
      <c r="AB79" s="414">
        <v>52922.470633458834</v>
      </c>
      <c r="AC79" s="415">
        <v>53942.000419845259</v>
      </c>
      <c r="AD79" s="414">
        <v>53961.077301634708</v>
      </c>
      <c r="AE79" s="414">
        <v>53200.505454810307</v>
      </c>
      <c r="AF79" s="414">
        <v>53594.172681107651</v>
      </c>
      <c r="AG79" s="414">
        <v>54134.444800625373</v>
      </c>
      <c r="AH79" s="414">
        <v>55316.11229129268</v>
      </c>
      <c r="AI79" s="414">
        <v>56264.836609611615</v>
      </c>
      <c r="AJ79" s="414">
        <v>57018.635430548944</v>
      </c>
      <c r="AK79" s="414">
        <v>58370.85086915976</v>
      </c>
      <c r="AL79" s="414">
        <v>59999.987077193779</v>
      </c>
      <c r="AM79" s="415">
        <v>60833.013506608739</v>
      </c>
      <c r="AN79" s="414">
        <v>62437.472104936976</v>
      </c>
      <c r="AO79" s="414">
        <v>63246.208844254164</v>
      </c>
      <c r="AP79" s="414">
        <v>63672.767844928727</v>
      </c>
      <c r="AQ79" s="414">
        <v>64566.514950653785</v>
      </c>
      <c r="AR79" s="414">
        <v>65415.57361191792</v>
      </c>
      <c r="AS79" s="414">
        <v>65652.217424504313</v>
      </c>
      <c r="AT79" s="414">
        <v>65943.37078365458</v>
      </c>
      <c r="AU79" s="414">
        <v>65193.686194060952</v>
      </c>
      <c r="AV79" s="414">
        <v>64209.925823054866</v>
      </c>
      <c r="AW79" s="415">
        <v>62622.263602732768</v>
      </c>
      <c r="AX79" s="414">
        <v>63152.901942415745</v>
      </c>
      <c r="AY79" s="414">
        <v>64291.459688006194</v>
      </c>
      <c r="AZ79" s="414">
        <v>64580.021639199993</v>
      </c>
      <c r="BA79" s="414">
        <v>65259.775577404784</v>
      </c>
      <c r="BB79" s="414">
        <v>65840.258859732174</v>
      </c>
      <c r="BC79" s="414">
        <v>65155.554842509984</v>
      </c>
      <c r="BD79" s="414">
        <v>64316.718494142013</v>
      </c>
      <c r="BE79" s="414"/>
      <c r="BF79" s="414"/>
      <c r="BG79" s="414"/>
      <c r="BH79" s="416"/>
      <c r="BJ79" s="735">
        <f t="shared" si="6"/>
        <v>1.0980563815705415E-2</v>
      </c>
      <c r="BK79" s="735">
        <f t="shared" si="7"/>
        <v>9.4863259048277408E-3</v>
      </c>
      <c r="BN79" s="98">
        <v>1</v>
      </c>
    </row>
    <row r="80" spans="1:66">
      <c r="A80" s="511">
        <v>71</v>
      </c>
      <c r="B80" s="345">
        <v>34267.808066494596</v>
      </c>
      <c r="C80" s="345">
        <f t="shared" si="4"/>
        <v>35484.378744051814</v>
      </c>
      <c r="D80" s="380">
        <v>36700.949421609032</v>
      </c>
      <c r="E80" s="380">
        <f t="shared" si="5"/>
        <v>38425.993056099571</v>
      </c>
      <c r="F80" s="380">
        <v>40151.036690590103</v>
      </c>
      <c r="G80" s="345">
        <v>40563.791055718466</v>
      </c>
      <c r="H80" s="380">
        <v>41917.873826455922</v>
      </c>
      <c r="I80" s="398">
        <v>43160.152542688164</v>
      </c>
      <c r="J80" s="345">
        <v>42618.794687913978</v>
      </c>
      <c r="K80" s="345">
        <v>43033.675222222213</v>
      </c>
      <c r="L80" s="345">
        <v>44562.651210000869</v>
      </c>
      <c r="M80" s="345">
        <v>46007.200544216561</v>
      </c>
      <c r="N80" s="345">
        <v>45086.969984867013</v>
      </c>
      <c r="O80" s="414">
        <v>43754.570172561398</v>
      </c>
      <c r="P80" s="414">
        <v>45325.755551038055</v>
      </c>
      <c r="Q80" s="414">
        <v>46700.289002164704</v>
      </c>
      <c r="R80" s="414">
        <v>48525.55818410778</v>
      </c>
      <c r="S80" s="415">
        <v>48488.502491169042</v>
      </c>
      <c r="T80" s="414">
        <v>47992.598005279928</v>
      </c>
      <c r="U80" s="414">
        <v>48426.10616836595</v>
      </c>
      <c r="V80" s="414">
        <v>47172.129092861265</v>
      </c>
      <c r="W80" s="414">
        <v>48069.712088029395</v>
      </c>
      <c r="X80" s="414">
        <v>50427.907316603756</v>
      </c>
      <c r="Y80" s="414">
        <v>51294.824077725149</v>
      </c>
      <c r="Z80" s="414">
        <v>52291.185514877048</v>
      </c>
      <c r="AA80" s="414">
        <v>53060.163416099917</v>
      </c>
      <c r="AB80" s="414">
        <v>53954.401373156907</v>
      </c>
      <c r="AC80" s="415">
        <v>55022.448014628862</v>
      </c>
      <c r="AD80" s="414">
        <v>55035.304946575539</v>
      </c>
      <c r="AE80" s="414">
        <v>54209.292284859497</v>
      </c>
      <c r="AF80" s="414">
        <v>54671.900867527627</v>
      </c>
      <c r="AG80" s="414">
        <v>55299.35280470518</v>
      </c>
      <c r="AH80" s="414">
        <v>56491.50712224617</v>
      </c>
      <c r="AI80" s="414">
        <v>57496.809564037045</v>
      </c>
      <c r="AJ80" s="414">
        <v>58196.11179652674</v>
      </c>
      <c r="AK80" s="414">
        <v>59663.765595288038</v>
      </c>
      <c r="AL80" s="414">
        <v>61282.127696747375</v>
      </c>
      <c r="AM80" s="415">
        <v>62258.77574177902</v>
      </c>
      <c r="AN80" s="414">
        <v>63879.622402067485</v>
      </c>
      <c r="AO80" s="414">
        <v>64678.67059910058</v>
      </c>
      <c r="AP80" s="414">
        <v>65118.871704660618</v>
      </c>
      <c r="AQ80" s="414">
        <v>66118.945712672605</v>
      </c>
      <c r="AR80" s="414">
        <v>66843.6313445376</v>
      </c>
      <c r="AS80" s="414">
        <v>67189.063364838003</v>
      </c>
      <c r="AT80" s="414">
        <v>67504.050424320609</v>
      </c>
      <c r="AU80" s="414">
        <v>66749.137213213864</v>
      </c>
      <c r="AV80" s="414">
        <v>65771.574490113839</v>
      </c>
      <c r="AW80" s="415">
        <v>64122.576477685179</v>
      </c>
      <c r="AX80" s="414">
        <v>64729.792310020952</v>
      </c>
      <c r="AY80" s="414">
        <v>65860.45259434481</v>
      </c>
      <c r="AZ80" s="414">
        <v>66213.334043919996</v>
      </c>
      <c r="BA80" s="414">
        <v>66837.9666449941</v>
      </c>
      <c r="BB80" s="414">
        <v>67514.163745996542</v>
      </c>
      <c r="BC80" s="414">
        <v>66812.051999522955</v>
      </c>
      <c r="BD80" s="414">
        <v>65951.889303315111</v>
      </c>
      <c r="BE80" s="414"/>
      <c r="BF80" s="414"/>
      <c r="BG80" s="414"/>
      <c r="BH80" s="416"/>
      <c r="BJ80" s="735">
        <f t="shared" si="6"/>
        <v>1.1183503233518195E-2</v>
      </c>
      <c r="BK80" s="735">
        <f t="shared" si="7"/>
        <v>9.7275036820691236E-3</v>
      </c>
      <c r="BN80" s="98">
        <v>1</v>
      </c>
    </row>
    <row r="81" spans="1:66">
      <c r="A81" s="511">
        <v>72</v>
      </c>
      <c r="B81" s="345">
        <v>34886.655165929202</v>
      </c>
      <c r="C81" s="345">
        <f t="shared" si="4"/>
        <v>36097.826005887619</v>
      </c>
      <c r="D81" s="380">
        <v>37308.996845846028</v>
      </c>
      <c r="E81" s="380">
        <f t="shared" si="5"/>
        <v>39054.628760300548</v>
      </c>
      <c r="F81" s="380">
        <v>40800.26067475506</v>
      </c>
      <c r="G81" s="345">
        <v>41218.934548995734</v>
      </c>
      <c r="H81" s="380">
        <v>42616.309416675504</v>
      </c>
      <c r="I81" s="398">
        <v>43920.880996006665</v>
      </c>
      <c r="J81" s="345">
        <v>43362.392800614376</v>
      </c>
      <c r="K81" s="345">
        <v>43832.467595942973</v>
      </c>
      <c r="L81" s="345">
        <v>45328.215947543562</v>
      </c>
      <c r="M81" s="345">
        <v>46788.229512912068</v>
      </c>
      <c r="N81" s="345">
        <v>45860.831878248246</v>
      </c>
      <c r="O81" s="414">
        <v>44608.77244764912</v>
      </c>
      <c r="P81" s="414">
        <v>46246.187594556817</v>
      </c>
      <c r="Q81" s="414">
        <v>47595.968050823525</v>
      </c>
      <c r="R81" s="414">
        <v>49444.812014089875</v>
      </c>
      <c r="S81" s="415">
        <v>49401.170731978615</v>
      </c>
      <c r="T81" s="414">
        <v>48932.386446752331</v>
      </c>
      <c r="U81" s="414">
        <v>49393.167625989983</v>
      </c>
      <c r="V81" s="414">
        <v>48139.713863354824</v>
      </c>
      <c r="W81" s="414">
        <v>49035.195435733192</v>
      </c>
      <c r="X81" s="414">
        <v>51444.643079610338</v>
      </c>
      <c r="Y81" s="414">
        <v>52245.7848503934</v>
      </c>
      <c r="Z81" s="414">
        <v>53272.732399640699</v>
      </c>
      <c r="AA81" s="414">
        <v>54089.164988166653</v>
      </c>
      <c r="AB81" s="414">
        <v>54972.702838934434</v>
      </c>
      <c r="AC81" s="415">
        <v>56151.497058312772</v>
      </c>
      <c r="AD81" s="414">
        <v>56147.256304800241</v>
      </c>
      <c r="AE81" s="414">
        <v>55299.544718022618</v>
      </c>
      <c r="AF81" s="414">
        <v>55817.198219240396</v>
      </c>
      <c r="AG81" s="414">
        <v>56485.680616497913</v>
      </c>
      <c r="AH81" s="414">
        <v>57721.721465205723</v>
      </c>
      <c r="AI81" s="414">
        <v>58700.352373360351</v>
      </c>
      <c r="AJ81" s="414">
        <v>59481.897420873058</v>
      </c>
      <c r="AK81" s="414">
        <v>60943.022771492426</v>
      </c>
      <c r="AL81" s="414">
        <v>62619.687945884478</v>
      </c>
      <c r="AM81" s="415">
        <v>63693.3844851303</v>
      </c>
      <c r="AN81" s="414">
        <v>65282.873540334331</v>
      </c>
      <c r="AO81" s="414">
        <v>66122.378373612126</v>
      </c>
      <c r="AP81" s="414">
        <v>66564.975564392516</v>
      </c>
      <c r="AQ81" s="414">
        <v>67622.693976927767</v>
      </c>
      <c r="AR81" s="414">
        <v>68341.446735985723</v>
      </c>
      <c r="AS81" s="414">
        <v>68787.280856865546</v>
      </c>
      <c r="AT81" s="414">
        <v>69108.185743127688</v>
      </c>
      <c r="AU81" s="414">
        <v>68356.517109558976</v>
      </c>
      <c r="AV81" s="414">
        <v>67381.765685868362</v>
      </c>
      <c r="AW81" s="415">
        <v>65714.172039257159</v>
      </c>
      <c r="AX81" s="414">
        <v>66305.529136757395</v>
      </c>
      <c r="AY81" s="414">
        <v>67502.815672562574</v>
      </c>
      <c r="AZ81" s="414">
        <v>67927.426804699993</v>
      </c>
      <c r="BA81" s="414">
        <v>68524.773753023153</v>
      </c>
      <c r="BB81" s="414">
        <v>69224.341905768248</v>
      </c>
      <c r="BC81" s="414">
        <v>68504.445207102166</v>
      </c>
      <c r="BD81" s="414">
        <v>67622.494024223008</v>
      </c>
      <c r="BE81" s="414"/>
      <c r="BF81" s="414"/>
      <c r="BG81" s="414"/>
      <c r="BH81" s="416"/>
      <c r="BJ81" s="735">
        <f t="shared" si="6"/>
        <v>1.1402497985018696E-2</v>
      </c>
      <c r="BK81" s="735">
        <f t="shared" si="7"/>
        <v>9.9739077463890328E-3</v>
      </c>
      <c r="BN81" s="98">
        <v>1</v>
      </c>
    </row>
    <row r="82" spans="1:66">
      <c r="A82" s="511">
        <v>73</v>
      </c>
      <c r="B82" s="345">
        <v>35546.305370821043</v>
      </c>
      <c r="C82" s="345">
        <f t="shared" si="4"/>
        <v>36741.588637151552</v>
      </c>
      <c r="D82" s="380">
        <v>37936.871903482053</v>
      </c>
      <c r="E82" s="380">
        <f t="shared" si="5"/>
        <v>39696.3298539397</v>
      </c>
      <c r="F82" s="380">
        <v>41455.787804397347</v>
      </c>
      <c r="G82" s="345">
        <v>41947.552078902219</v>
      </c>
      <c r="H82" s="380">
        <v>43373.437073300091</v>
      </c>
      <c r="I82" s="398">
        <v>44648.047899914061</v>
      </c>
      <c r="J82" s="345">
        <v>44121.925158586921</v>
      </c>
      <c r="K82" s="345">
        <v>44681.816449013146</v>
      </c>
      <c r="L82" s="345">
        <v>46147.079495927836</v>
      </c>
      <c r="M82" s="345">
        <v>47656.549954579423</v>
      </c>
      <c r="N82" s="345">
        <v>46715.040088428614</v>
      </c>
      <c r="O82" s="414">
        <v>45552.277687859641</v>
      </c>
      <c r="P82" s="414">
        <v>47177.664822597813</v>
      </c>
      <c r="Q82" s="414">
        <v>48502.061972141171</v>
      </c>
      <c r="R82" s="414">
        <v>50419.286038805876</v>
      </c>
      <c r="S82" s="415">
        <v>50370.880737838779</v>
      </c>
      <c r="T82" s="414">
        <v>49874.930866058967</v>
      </c>
      <c r="U82" s="414">
        <v>50372.82102967683</v>
      </c>
      <c r="V82" s="414">
        <v>49128.64241555045</v>
      </c>
      <c r="W82" s="414">
        <v>50005.222234485016</v>
      </c>
      <c r="X82" s="414">
        <v>52531.34775533995</v>
      </c>
      <c r="Y82" s="414">
        <v>53315.087408104802</v>
      </c>
      <c r="Z82" s="414">
        <v>54359.888759347275</v>
      </c>
      <c r="AA82" s="414">
        <v>55112.113609809465</v>
      </c>
      <c r="AB82" s="414">
        <v>56063.044752577669</v>
      </c>
      <c r="AC82" s="415">
        <v>57274.938242508186</v>
      </c>
      <c r="AD82" s="414">
        <v>57248.429459229548</v>
      </c>
      <c r="AE82" s="414">
        <v>56472.996065004227</v>
      </c>
      <c r="AF82" s="414">
        <v>57095.944672406418</v>
      </c>
      <c r="AG82" s="414">
        <v>57734.620173913041</v>
      </c>
      <c r="AH82" s="414">
        <v>59021.266367467062</v>
      </c>
      <c r="AI82" s="414">
        <v>60008.13904805811</v>
      </c>
      <c r="AJ82" s="414">
        <v>60806.36492320813</v>
      </c>
      <c r="AK82" s="414">
        <v>62322.435313805341</v>
      </c>
      <c r="AL82" s="414">
        <v>64030.641758524063</v>
      </c>
      <c r="AM82" s="415">
        <v>65158.956007115055</v>
      </c>
      <c r="AN82" s="414">
        <v>66763.922996328503</v>
      </c>
      <c r="AO82" s="414">
        <v>67637.779523488905</v>
      </c>
      <c r="AP82" s="414">
        <v>68016.604176215071</v>
      </c>
      <c r="AQ82" s="414">
        <v>69208.932029060234</v>
      </c>
      <c r="AR82" s="414">
        <v>69890.59323487361</v>
      </c>
      <c r="AS82" s="414">
        <v>70490.341416370095</v>
      </c>
      <c r="AT82" s="414">
        <v>70816.61468947331</v>
      </c>
      <c r="AU82" s="414">
        <v>69990.465268653614</v>
      </c>
      <c r="AV82" s="414">
        <v>69086.674010784904</v>
      </c>
      <c r="AW82" s="415">
        <v>67363.111852679882</v>
      </c>
      <c r="AX82" s="414">
        <v>67955.092579094955</v>
      </c>
      <c r="AY82" s="414">
        <v>69259.184710161775</v>
      </c>
      <c r="AZ82" s="414">
        <v>69692.422255599988</v>
      </c>
      <c r="BA82" s="414">
        <v>70366.901798881023</v>
      </c>
      <c r="BB82" s="414">
        <v>71003.866029598066</v>
      </c>
      <c r="BC82" s="414">
        <v>70265.463217234501</v>
      </c>
      <c r="BD82" s="414">
        <v>69360.840046976824</v>
      </c>
      <c r="BE82" s="414"/>
      <c r="BF82" s="414"/>
      <c r="BG82" s="414"/>
      <c r="BH82" s="416"/>
      <c r="BJ82" s="735">
        <f t="shared" si="6"/>
        <v>1.1622134949866705E-2</v>
      </c>
      <c r="BK82" s="735">
        <f t="shared" si="7"/>
        <v>1.0230303241888476E-2</v>
      </c>
      <c r="BN82" s="98">
        <v>1</v>
      </c>
    </row>
    <row r="83" spans="1:66">
      <c r="A83" s="511">
        <v>74</v>
      </c>
      <c r="B83" s="345">
        <v>36205.955575712884</v>
      </c>
      <c r="C83" s="345">
        <f t="shared" si="4"/>
        <v>37421.701929647039</v>
      </c>
      <c r="D83" s="380">
        <v>38637.448283581201</v>
      </c>
      <c r="E83" s="380">
        <f t="shared" si="5"/>
        <v>40427.958345367719</v>
      </c>
      <c r="F83" s="380">
        <v>42218.468407154243</v>
      </c>
      <c r="G83" s="345">
        <v>42749.643645437936</v>
      </c>
      <c r="H83" s="380">
        <v>44195.126002970188</v>
      </c>
      <c r="I83" s="398">
        <v>45492.680226760342</v>
      </c>
      <c r="J83" s="345">
        <v>44929.26025237592</v>
      </c>
      <c r="K83" s="345">
        <v>45556.443541758032</v>
      </c>
      <c r="L83" s="345">
        <v>47038.623240914261</v>
      </c>
      <c r="M83" s="345">
        <v>48598.379005065181</v>
      </c>
      <c r="N83" s="345">
        <v>47624.222094313664</v>
      </c>
      <c r="O83" s="414">
        <v>46519.07935375438</v>
      </c>
      <c r="P83" s="414">
        <v>48116.505506986949</v>
      </c>
      <c r="Q83" s="414">
        <v>49408.155893458817</v>
      </c>
      <c r="R83" s="414">
        <v>51435.987271259575</v>
      </c>
      <c r="S83" s="415">
        <v>51340.590743698951</v>
      </c>
      <c r="T83" s="414">
        <v>50864.326908547511</v>
      </c>
      <c r="U83" s="414">
        <v>51397.805439189804</v>
      </c>
      <c r="V83" s="414">
        <v>50089.112592143319</v>
      </c>
      <c r="W83" s="414">
        <v>51052.487701053142</v>
      </c>
      <c r="X83" s="414">
        <v>53600.560202888802</v>
      </c>
      <c r="Y83" s="414">
        <v>54399.182688946603</v>
      </c>
      <c r="Z83" s="414">
        <v>55480.177503349667</v>
      </c>
      <c r="AA83" s="414">
        <v>56296.474242756864</v>
      </c>
      <c r="AB83" s="414">
        <v>57221.533035823617</v>
      </c>
      <c r="AC83" s="415">
        <v>58478.758746038708</v>
      </c>
      <c r="AD83" s="414">
        <v>58421.457305628152</v>
      </c>
      <c r="AE83" s="414">
        <v>57675.913693963215</v>
      </c>
      <c r="AF83" s="414">
        <v>58405.097249954204</v>
      </c>
      <c r="AG83" s="414">
        <v>59019.808636688504</v>
      </c>
      <c r="AH83" s="414">
        <v>60361.119734438733</v>
      </c>
      <c r="AI83" s="414">
        <v>61377.524370477149</v>
      </c>
      <c r="AJ83" s="414">
        <v>62226.763482955328</v>
      </c>
      <c r="AK83" s="414">
        <v>63751.925539172516</v>
      </c>
      <c r="AL83" s="414">
        <v>65568.910936423068</v>
      </c>
      <c r="AM83" s="415">
        <v>66667.285651974613</v>
      </c>
      <c r="AN83" s="414">
        <v>68363.110638501195</v>
      </c>
      <c r="AO83" s="414">
        <v>69233.308563479761</v>
      </c>
      <c r="AP83" s="414">
        <v>69582.871393918962</v>
      </c>
      <c r="AQ83" s="414">
        <v>70858.727786606367</v>
      </c>
      <c r="AR83" s="414">
        <v>71525.291579494486</v>
      </c>
      <c r="AS83" s="414">
        <v>72189.56625389379</v>
      </c>
      <c r="AT83" s="414">
        <v>72566.016132351928</v>
      </c>
      <c r="AU83" s="414">
        <v>71688.418788008406</v>
      </c>
      <c r="AV83" s="414">
        <v>70833.021079709841</v>
      </c>
      <c r="AW83" s="415">
        <v>69020.243702081294</v>
      </c>
      <c r="AX83" s="414">
        <v>69665.793687477199</v>
      </c>
      <c r="AY83" s="414">
        <v>71103.597954015946</v>
      </c>
      <c r="AZ83" s="414">
        <v>71527.132260359998</v>
      </c>
      <c r="BA83" s="414">
        <v>72236.18385484883</v>
      </c>
      <c r="BB83" s="414">
        <v>72915.680915631048</v>
      </c>
      <c r="BC83" s="414">
        <v>72157.396235314314</v>
      </c>
      <c r="BD83" s="414">
        <v>71228.415630175165</v>
      </c>
      <c r="BE83" s="414"/>
      <c r="BF83" s="414"/>
      <c r="BG83" s="414"/>
      <c r="BH83" s="416"/>
      <c r="BJ83" s="735">
        <f t="shared" si="6"/>
        <v>1.1852689541622363E-2</v>
      </c>
      <c r="BK83" s="735">
        <f t="shared" si="7"/>
        <v>1.0505759313791956E-2</v>
      </c>
      <c r="BN83" s="98">
        <v>1</v>
      </c>
    </row>
    <row r="84" spans="1:66">
      <c r="A84" s="511">
        <v>75</v>
      </c>
      <c r="B84" s="345">
        <v>36913.209403638153</v>
      </c>
      <c r="C84" s="345">
        <f t="shared" si="4"/>
        <v>38145.444667058284</v>
      </c>
      <c r="D84" s="380">
        <v>39377.679930478407</v>
      </c>
      <c r="E84" s="380">
        <f t="shared" si="5"/>
        <v>41188.869188410768</v>
      </c>
      <c r="F84" s="380">
        <v>43000.058446343122</v>
      </c>
      <c r="G84" s="345">
        <v>43570.103721130959</v>
      </c>
      <c r="H84" s="380">
        <v>45022.684139280784</v>
      </c>
      <c r="I84" s="398">
        <v>46354.093328312185</v>
      </c>
      <c r="J84" s="345">
        <v>45741.906761255632</v>
      </c>
      <c r="K84" s="345">
        <v>46481.62711385233</v>
      </c>
      <c r="L84" s="345">
        <v>47959.239064541543</v>
      </c>
      <c r="M84" s="345">
        <v>49508.048039192894</v>
      </c>
      <c r="N84" s="345">
        <v>48575.691635356161</v>
      </c>
      <c r="O84" s="414">
        <v>47497.529232491223</v>
      </c>
      <c r="P84" s="414">
        <v>49077.436560420545</v>
      </c>
      <c r="Q84" s="414">
        <v>50383.68229916862</v>
      </c>
      <c r="R84" s="414">
        <v>52507.908698447172</v>
      </c>
      <c r="S84" s="415">
        <v>52391.360099894184</v>
      </c>
      <c r="T84" s="414">
        <v>51823.407194859523</v>
      </c>
      <c r="U84" s="414">
        <v>52440.418573190713</v>
      </c>
      <c r="V84" s="414">
        <v>51175.273927648348</v>
      </c>
      <c r="W84" s="414">
        <v>52220.154620393747</v>
      </c>
      <c r="X84" s="414">
        <v>54665.399593392467</v>
      </c>
      <c r="Y84" s="414">
        <v>55462.145508173548</v>
      </c>
      <c r="Z84" s="414">
        <v>56629.457083610905</v>
      </c>
      <c r="AA84" s="414">
        <v>57521.187878530407</v>
      </c>
      <c r="AB84" s="414">
        <v>58479.320314776356</v>
      </c>
      <c r="AC84" s="415">
        <v>59761.089282408182</v>
      </c>
      <c r="AD84" s="414">
        <v>59723.823597571463</v>
      </c>
      <c r="AE84" s="414">
        <v>58968.963479558908</v>
      </c>
      <c r="AF84" s="414">
        <v>59717.628285766623</v>
      </c>
      <c r="AG84" s="414">
        <v>60384.085620250145</v>
      </c>
      <c r="AH84" s="414">
        <v>61818.673818364601</v>
      </c>
      <c r="AI84" s="414">
        <v>62811.6672456288</v>
      </c>
      <c r="AJ84" s="414">
        <v>63726.073073799591</v>
      </c>
      <c r="AK84" s="414">
        <v>65242.115986423647</v>
      </c>
      <c r="AL84" s="414">
        <v>67174.582366518211</v>
      </c>
      <c r="AM84" s="415">
        <v>68264.080378644125</v>
      </c>
      <c r="AN84" s="414">
        <v>70035.774469638563</v>
      </c>
      <c r="AO84" s="414">
        <v>70941.297800121945</v>
      </c>
      <c r="AP84" s="414">
        <v>71256.871277390848</v>
      </c>
      <c r="AQ84" s="414">
        <v>72503.114377734324</v>
      </c>
      <c r="AR84" s="414">
        <v>73238.960858638107</v>
      </c>
      <c r="AS84" s="414">
        <v>73911.805423302663</v>
      </c>
      <c r="AT84" s="414">
        <v>74432.127110809393</v>
      </c>
      <c r="AU84" s="414">
        <v>73589.257222904896</v>
      </c>
      <c r="AV84" s="414">
        <v>72629.094641444841</v>
      </c>
      <c r="AW84" s="415">
        <v>70889.198196074285</v>
      </c>
      <c r="AX84" s="414">
        <v>71474.54576970468</v>
      </c>
      <c r="AY84" s="414">
        <v>72994.290844747724</v>
      </c>
      <c r="AZ84" s="414">
        <v>73480.246348659988</v>
      </c>
      <c r="BA84" s="414">
        <v>74212.995790851972</v>
      </c>
      <c r="BB84" s="414">
        <v>74919.245846417864</v>
      </c>
      <c r="BC84" s="414">
        <v>74140.125146002872</v>
      </c>
      <c r="BD84" s="414">
        <v>73185.618166585031</v>
      </c>
      <c r="BE84" s="414"/>
      <c r="BF84" s="414"/>
      <c r="BG84" s="414"/>
      <c r="BH84" s="416"/>
      <c r="BJ84" s="735">
        <f t="shared" si="6"/>
        <v>1.2076179786555423E-2</v>
      </c>
      <c r="BK84" s="735">
        <f t="shared" si="7"/>
        <v>1.0794434817717588E-2</v>
      </c>
      <c r="BN84" s="98">
        <v>1</v>
      </c>
    </row>
    <row r="85" spans="1:66">
      <c r="A85" s="511">
        <v>76</v>
      </c>
      <c r="B85" s="345">
        <v>37600.061678834812</v>
      </c>
      <c r="C85" s="345">
        <f t="shared" si="4"/>
        <v>38895.337289336778</v>
      </c>
      <c r="D85" s="380">
        <v>40190.612899838736</v>
      </c>
      <c r="E85" s="380">
        <f t="shared" si="5"/>
        <v>41998.736983640032</v>
      </c>
      <c r="F85" s="380">
        <v>43806.861067441321</v>
      </c>
      <c r="G85" s="345">
        <v>44402.809469595522</v>
      </c>
      <c r="H85" s="380">
        <v>45903.065135355886</v>
      </c>
      <c r="I85" s="398">
        <v>47187.538472021428</v>
      </c>
      <c r="J85" s="345">
        <v>46682.027232312561</v>
      </c>
      <c r="K85" s="345">
        <v>47376.476798336975</v>
      </c>
      <c r="L85" s="345">
        <v>48952.535084770985</v>
      </c>
      <c r="M85" s="345">
        <v>50527.979986548205</v>
      </c>
      <c r="N85" s="345">
        <v>49535.618683430141</v>
      </c>
      <c r="O85" s="414">
        <v>48479.861848842098</v>
      </c>
      <c r="P85" s="414">
        <v>50112.002177335635</v>
      </c>
      <c r="Q85" s="414">
        <v>51456.414183027446</v>
      </c>
      <c r="R85" s="414">
        <v>53638.29856711773</v>
      </c>
      <c r="S85" s="415">
        <v>53469.149239534432</v>
      </c>
      <c r="T85" s="414">
        <v>52854.142904861517</v>
      </c>
      <c r="U85" s="414">
        <v>53477.9949287665</v>
      </c>
      <c r="V85" s="414">
        <v>52417.956328968503</v>
      </c>
      <c r="W85" s="414">
        <v>53362.832558970244</v>
      </c>
      <c r="X85" s="414">
        <v>55706.18717014759</v>
      </c>
      <c r="Y85" s="414">
        <v>56618.091158505842</v>
      </c>
      <c r="Z85" s="414">
        <v>57884.346138815068</v>
      </c>
      <c r="AA85" s="414">
        <v>58747.919164445259</v>
      </c>
      <c r="AB85" s="414">
        <v>59748.789828518129</v>
      </c>
      <c r="AC85" s="415">
        <v>61060.243397243139</v>
      </c>
      <c r="AD85" s="414">
        <v>61099.840948783291</v>
      </c>
      <c r="AE85" s="414">
        <v>60272.413129381908</v>
      </c>
      <c r="AF85" s="414">
        <v>61009.888571991207</v>
      </c>
      <c r="AG85" s="414">
        <v>61837.337189696249</v>
      </c>
      <c r="AH85" s="414">
        <v>63273.003225113636</v>
      </c>
      <c r="AI85" s="414">
        <v>64327.941651075482</v>
      </c>
      <c r="AJ85" s="414">
        <v>65406.413853631238</v>
      </c>
      <c r="AK85" s="414">
        <v>66820.32175540652</v>
      </c>
      <c r="AL85" s="414">
        <v>68922.547440138602</v>
      </c>
      <c r="AM85" s="415">
        <v>70002.419236209549</v>
      </c>
      <c r="AN85" s="414">
        <v>71845.305711592533</v>
      </c>
      <c r="AO85" s="414">
        <v>72720.980412129356</v>
      </c>
      <c r="AP85" s="414">
        <v>73041.366202676043</v>
      </c>
      <c r="AQ85" s="414">
        <v>74215.115549089562</v>
      </c>
      <c r="AR85" s="414">
        <v>75050.027623693124</v>
      </c>
      <c r="AS85" s="414">
        <v>75756.787696099258</v>
      </c>
      <c r="AT85" s="414">
        <v>76419.913988061831</v>
      </c>
      <c r="AU85" s="414">
        <v>75585.499874038243</v>
      </c>
      <c r="AV85" s="414">
        <v>74564.875968693828</v>
      </c>
      <c r="AW85" s="415">
        <v>72814.326651063908</v>
      </c>
      <c r="AX85" s="414">
        <v>73400.959020546448</v>
      </c>
      <c r="AY85" s="414">
        <v>75166.047932370391</v>
      </c>
      <c r="AZ85" s="414">
        <v>75468.771003999995</v>
      </c>
      <c r="BA85" s="414">
        <v>76331.008579426765</v>
      </c>
      <c r="BB85" s="414">
        <v>77147.918445147166</v>
      </c>
      <c r="BC85" s="414">
        <v>76345.620723440792</v>
      </c>
      <c r="BD85" s="414">
        <v>75362.719390525512</v>
      </c>
      <c r="BE85" s="414"/>
      <c r="BF85" s="414"/>
      <c r="BG85" s="414"/>
      <c r="BH85" s="416"/>
      <c r="BJ85" s="735">
        <f t="shared" si="6"/>
        <v>1.2316367578523715E-2</v>
      </c>
      <c r="BK85" s="735">
        <f t="shared" si="7"/>
        <v>1.1115544044395249E-2</v>
      </c>
      <c r="BN85" s="98">
        <v>1</v>
      </c>
    </row>
    <row r="86" spans="1:66">
      <c r="A86" s="511">
        <v>77</v>
      </c>
      <c r="B86" s="345">
        <v>38334.5175770649</v>
      </c>
      <c r="C86" s="345">
        <f t="shared" si="4"/>
        <v>39695.468567664029</v>
      </c>
      <c r="D86" s="380">
        <v>41056.419558263158</v>
      </c>
      <c r="E86" s="380">
        <f t="shared" si="5"/>
        <v>42923.285660083959</v>
      </c>
      <c r="F86" s="380">
        <v>44790.151761904752</v>
      </c>
      <c r="G86" s="345">
        <v>45247.760890831618</v>
      </c>
      <c r="H86" s="380">
        <v>46795.184544711992</v>
      </c>
      <c r="I86" s="398">
        <v>48183.19777121771</v>
      </c>
      <c r="J86" s="345">
        <v>47675.261854276658</v>
      </c>
      <c r="K86" s="345">
        <v>48311.77166630116</v>
      </c>
      <c r="L86" s="345">
        <v>50003.975262282154</v>
      </c>
      <c r="M86" s="345">
        <v>51547.91193390351</v>
      </c>
      <c r="N86" s="345">
        <v>50588.578308850505</v>
      </c>
      <c r="O86" s="414">
        <v>49547.614692701747</v>
      </c>
      <c r="P86" s="414">
        <v>51146.567794250725</v>
      </c>
      <c r="Q86" s="414">
        <v>52543.032563764704</v>
      </c>
      <c r="R86" s="414">
        <v>54771.936682537351</v>
      </c>
      <c r="S86" s="415">
        <v>54615.988936867514</v>
      </c>
      <c r="T86" s="414">
        <v>54014.409573072313</v>
      </c>
      <c r="U86" s="414">
        <v>54573.494236231221</v>
      </c>
      <c r="V86" s="414">
        <v>53544.433696577427</v>
      </c>
      <c r="W86" s="414">
        <v>54500.967046498728</v>
      </c>
      <c r="X86" s="414">
        <v>56812.570602580556</v>
      </c>
      <c r="Y86" s="414">
        <v>57900.831578527228</v>
      </c>
      <c r="Z86" s="414">
        <v>59089.536617575497</v>
      </c>
      <c r="AA86" s="414">
        <v>60047.285855447168</v>
      </c>
      <c r="AB86" s="414">
        <v>61117.5583379667</v>
      </c>
      <c r="AC86" s="415">
        <v>62475.293274840362</v>
      </c>
      <c r="AD86" s="414">
        <v>62524.360217074391</v>
      </c>
      <c r="AE86" s="414">
        <v>61737.060674728229</v>
      </c>
      <c r="AF86" s="414">
        <v>62359.582648714655</v>
      </c>
      <c r="AG86" s="414">
        <v>63340.019084633714</v>
      </c>
      <c r="AH86" s="414">
        <v>64782.152143868734</v>
      </c>
      <c r="AI86" s="414">
        <v>65980.048972010103</v>
      </c>
      <c r="AJ86" s="414">
        <v>67075.923707626047</v>
      </c>
      <c r="AK86" s="414">
        <v>68477.437812838543</v>
      </c>
      <c r="AL86" s="414">
        <v>70692.979931157693</v>
      </c>
      <c r="AM86" s="415">
        <v>71784.99063467994</v>
      </c>
      <c r="AN86" s="414">
        <v>73716.787465810849</v>
      </c>
      <c r="AO86" s="414">
        <v>74614.528973246255</v>
      </c>
      <c r="AP86" s="414">
        <v>74921.16310152525</v>
      </c>
      <c r="AQ86" s="414">
        <v>76088.039421385794</v>
      </c>
      <c r="AR86" s="414">
        <v>76986.131701742488</v>
      </c>
      <c r="AS86" s="414">
        <v>77825.520417779713</v>
      </c>
      <c r="AT86" s="414">
        <v>78479.71313194801</v>
      </c>
      <c r="AU86" s="414">
        <v>77643.332588818186</v>
      </c>
      <c r="AV86" s="414">
        <v>76623.789563853468</v>
      </c>
      <c r="AW86" s="415">
        <v>74933.723387833656</v>
      </c>
      <c r="AX86" s="414">
        <v>75487.714452146902</v>
      </c>
      <c r="AY86" s="414">
        <v>77431.49308562334</v>
      </c>
      <c r="AZ86" s="414">
        <v>77740.58019565999</v>
      </c>
      <c r="BA86" s="414">
        <v>78639.099438771096</v>
      </c>
      <c r="BB86" s="414">
        <v>79516.349832978216</v>
      </c>
      <c r="BC86" s="414">
        <v>78689.421672178054</v>
      </c>
      <c r="BD86" s="414">
        <v>77676.345392032381</v>
      </c>
      <c r="BE86" s="414"/>
      <c r="BF86" s="414"/>
      <c r="BG86" s="414"/>
      <c r="BH86" s="416"/>
      <c r="BJ86" s="735">
        <f t="shared" si="6"/>
        <v>1.2586739397824918E-2</v>
      </c>
      <c r="BK86" s="735">
        <f t="shared" si="7"/>
        <v>1.1456789847757817E-2</v>
      </c>
      <c r="BN86" s="98">
        <v>1</v>
      </c>
    </row>
    <row r="87" spans="1:66">
      <c r="A87" s="511">
        <v>78</v>
      </c>
      <c r="B87" s="345">
        <v>39184.582274090462</v>
      </c>
      <c r="C87" s="345">
        <f t="shared" si="4"/>
        <v>40563.318062088532</v>
      </c>
      <c r="D87" s="380">
        <v>41942.053850086602</v>
      </c>
      <c r="E87" s="380">
        <f t="shared" si="5"/>
        <v>43851.445007750066</v>
      </c>
      <c r="F87" s="380">
        <v>45760.836165413522</v>
      </c>
      <c r="G87" s="345">
        <v>46196.800530625784</v>
      </c>
      <c r="H87" s="380">
        <v>47751.865227113609</v>
      </c>
      <c r="I87" s="398">
        <v>49195.637845119541</v>
      </c>
      <c r="J87" s="345">
        <v>48684.430721512901</v>
      </c>
      <c r="K87" s="345">
        <v>49343.123845029229</v>
      </c>
      <c r="L87" s="345">
        <v>51031.188707592599</v>
      </c>
      <c r="M87" s="345">
        <v>52664.323930332976</v>
      </c>
      <c r="N87" s="345">
        <v>51700.740483491289</v>
      </c>
      <c r="O87" s="414">
        <v>50665.843125543855</v>
      </c>
      <c r="P87" s="414">
        <v>52269.494887343615</v>
      </c>
      <c r="Q87" s="414">
        <v>53650.480689819604</v>
      </c>
      <c r="R87" s="414">
        <v>55973.787979687084</v>
      </c>
      <c r="S87" s="415">
        <v>55735.808850755573</v>
      </c>
      <c r="T87" s="414">
        <v>55141.60450727235</v>
      </c>
      <c r="U87" s="414">
        <v>55714.324549522076</v>
      </c>
      <c r="V87" s="414">
        <v>54651.938813784516</v>
      </c>
      <c r="W87" s="414">
        <v>55707.253299747485</v>
      </c>
      <c r="X87" s="414">
        <v>58141.979944318191</v>
      </c>
      <c r="Y87" s="414">
        <v>59219.497183293861</v>
      </c>
      <c r="Z87" s="414">
        <v>60363.062638946059</v>
      </c>
      <c r="AA87" s="414">
        <v>61415.252651253533</v>
      </c>
      <c r="AB87" s="414">
        <v>62573.943608333029</v>
      </c>
      <c r="AC87" s="415">
        <v>63838.003130544945</v>
      </c>
      <c r="AD87" s="414">
        <v>63974.028627554741</v>
      </c>
      <c r="AE87" s="414">
        <v>63172.241938097177</v>
      </c>
      <c r="AF87" s="414">
        <v>63974.48569921231</v>
      </c>
      <c r="AG87" s="414">
        <v>64902.017370160807</v>
      </c>
      <c r="AH87" s="414">
        <v>66463.821291584085</v>
      </c>
      <c r="AI87" s="414">
        <v>67687.437130643288</v>
      </c>
      <c r="AJ87" s="414">
        <v>68666.522530523769</v>
      </c>
      <c r="AK87" s="414">
        <v>70389.494802183166</v>
      </c>
      <c r="AL87" s="414">
        <v>72604.208237875428</v>
      </c>
      <c r="AM87" s="415">
        <v>73743.017778740061</v>
      </c>
      <c r="AN87" s="414">
        <v>75614.201992604925</v>
      </c>
      <c r="AO87" s="414">
        <v>76595.23418676795</v>
      </c>
      <c r="AP87" s="414">
        <v>76839.633265009106</v>
      </c>
      <c r="AQ87" s="414">
        <v>78111.067661786627</v>
      </c>
      <c r="AR87" s="414">
        <v>79095.97183574189</v>
      </c>
      <c r="AS87" s="414">
        <v>80042.567722720327</v>
      </c>
      <c r="AT87" s="414">
        <v>80654.98022060901</v>
      </c>
      <c r="AU87" s="414">
        <v>79910.088460673782</v>
      </c>
      <c r="AV87" s="414">
        <v>78846.090206817593</v>
      </c>
      <c r="AW87" s="415">
        <v>77136.210775244297</v>
      </c>
      <c r="AX87" s="414">
        <v>77767.111208831528</v>
      </c>
      <c r="AY87" s="414">
        <v>79763.535779505051</v>
      </c>
      <c r="AZ87" s="414">
        <v>80093.169743379985</v>
      </c>
      <c r="BA87" s="414">
        <v>81092.735792304666</v>
      </c>
      <c r="BB87" s="414">
        <v>82050.144673563234</v>
      </c>
      <c r="BC87" s="414">
        <v>81196.866380849693</v>
      </c>
      <c r="BD87" s="414">
        <v>80151.508344094924</v>
      </c>
      <c r="BE87" s="414"/>
      <c r="BF87" s="414"/>
      <c r="BG87" s="414"/>
      <c r="BH87" s="416"/>
      <c r="BJ87" s="735">
        <f t="shared" si="6"/>
        <v>1.2849404656956014E-2</v>
      </c>
      <c r="BK87" s="735">
        <f t="shared" si="7"/>
        <v>1.1821861371625431E-2</v>
      </c>
      <c r="BN87" s="98">
        <v>1</v>
      </c>
    </row>
    <row r="88" spans="1:66">
      <c r="A88" s="512">
        <v>79</v>
      </c>
      <c r="B88" s="346">
        <v>40007.444900811213</v>
      </c>
      <c r="C88" s="346">
        <f t="shared" si="4"/>
        <v>41444.003365892677</v>
      </c>
      <c r="D88" s="381">
        <v>42880.56183097414</v>
      </c>
      <c r="E88" s="381">
        <f t="shared" si="5"/>
        <v>44821.799063641542</v>
      </c>
      <c r="F88" s="381">
        <v>46763.036296308943</v>
      </c>
      <c r="G88" s="346">
        <v>47207.068534277641</v>
      </c>
      <c r="H88" s="381">
        <v>48755.499562639226</v>
      </c>
      <c r="I88" s="401">
        <v>50280.794609412114</v>
      </c>
      <c r="J88" s="346">
        <v>49752.02515474704</v>
      </c>
      <c r="K88" s="346">
        <v>50404.809911366945</v>
      </c>
      <c r="L88" s="346">
        <v>52179.535813906637</v>
      </c>
      <c r="M88" s="346">
        <v>53803.707367018185</v>
      </c>
      <c r="N88" s="346">
        <v>52893.248974931215</v>
      </c>
      <c r="O88" s="417">
        <v>51784.071558385956</v>
      </c>
      <c r="P88" s="417">
        <v>53403.467164958733</v>
      </c>
      <c r="Q88" s="417">
        <v>54841.247797145094</v>
      </c>
      <c r="R88" s="417">
        <v>57178.887523585872</v>
      </c>
      <c r="S88" s="418">
        <v>56873.641953606981</v>
      </c>
      <c r="T88" s="417">
        <v>56456.205934200028</v>
      </c>
      <c r="U88" s="417">
        <v>56945.816874465178</v>
      </c>
      <c r="V88" s="417">
        <v>55840.075995199404</v>
      </c>
      <c r="W88" s="417">
        <v>56981.691318716505</v>
      </c>
      <c r="X88" s="417">
        <v>59493.254571281781</v>
      </c>
      <c r="Y88" s="417">
        <v>60637.485357650294</v>
      </c>
      <c r="Z88" s="417">
        <v>61825.029095999089</v>
      </c>
      <c r="AA88" s="417">
        <v>62849.80190172304</v>
      </c>
      <c r="AB88" s="417">
        <v>64045.905191751408</v>
      </c>
      <c r="AC88" s="418">
        <v>65419.419506300881</v>
      </c>
      <c r="AD88" s="417">
        <v>65504.533566500533</v>
      </c>
      <c r="AE88" s="417">
        <v>64815.420486012343</v>
      </c>
      <c r="AF88" s="417">
        <v>65646.822540208828</v>
      </c>
      <c r="AG88" s="417">
        <v>66407.994620131023</v>
      </c>
      <c r="AH88" s="417">
        <v>68029.402060933659</v>
      </c>
      <c r="AI88" s="417">
        <v>69483.274629594205</v>
      </c>
      <c r="AJ88" s="417">
        <v>70523.252673984156</v>
      </c>
      <c r="AK88" s="417">
        <v>72369.839541147259</v>
      </c>
      <c r="AL88" s="417">
        <v>74575.349657656421</v>
      </c>
      <c r="AM88" s="418">
        <v>75758.547225976639</v>
      </c>
      <c r="AN88" s="417">
        <v>77720.519409592744</v>
      </c>
      <c r="AO88" s="417">
        <v>78706.674378896816</v>
      </c>
      <c r="AP88" s="417">
        <v>78831.306393694293</v>
      </c>
      <c r="AQ88" s="417">
        <v>80240.926938946592</v>
      </c>
      <c r="AR88" s="417">
        <v>81170.275049206059</v>
      </c>
      <c r="AS88" s="417">
        <v>82272.400767597166</v>
      </c>
      <c r="AT88" s="417">
        <v>82927.091391984359</v>
      </c>
      <c r="AU88" s="417">
        <v>82200.997298665287</v>
      </c>
      <c r="AV88" s="417">
        <v>81137.060768424213</v>
      </c>
      <c r="AW88" s="418">
        <v>79389.020669381105</v>
      </c>
      <c r="AX88" s="417">
        <v>80178.011624555656</v>
      </c>
      <c r="AY88" s="417">
        <v>82252.47776402063</v>
      </c>
      <c r="AZ88" s="417">
        <v>82573.016016399997</v>
      </c>
      <c r="BA88" s="417">
        <v>83660.418988299949</v>
      </c>
      <c r="BB88" s="417">
        <v>84658.619783133923</v>
      </c>
      <c r="BC88" s="417">
        <v>83778.214723040073</v>
      </c>
      <c r="BD88" s="417">
        <v>82699.62346737615</v>
      </c>
      <c r="BE88" s="417"/>
      <c r="BF88" s="417"/>
      <c r="BG88" s="417"/>
      <c r="BH88" s="419"/>
      <c r="BJ88" s="735">
        <f t="shared" si="6"/>
        <v>1.3155740423717713E-2</v>
      </c>
      <c r="BK88" s="735">
        <f t="shared" si="7"/>
        <v>1.2197692898301775E-2</v>
      </c>
      <c r="BN88" s="98">
        <v>1</v>
      </c>
    </row>
    <row r="89" spans="1:66">
      <c r="A89" s="513">
        <v>80</v>
      </c>
      <c r="B89" s="347">
        <v>40884.711668141594</v>
      </c>
      <c r="C89" s="347">
        <f t="shared" si="4"/>
        <v>42391.546006799697</v>
      </c>
      <c r="D89" s="383">
        <v>43898.380345457801</v>
      </c>
      <c r="E89" s="383">
        <f t="shared" si="5"/>
        <v>45866.475686456397</v>
      </c>
      <c r="F89" s="383">
        <v>47834.571027454993</v>
      </c>
      <c r="G89" s="347">
        <v>48333.670429259109</v>
      </c>
      <c r="H89" s="383">
        <v>49905.86406417736</v>
      </c>
      <c r="I89" s="402">
        <v>51343.57700743062</v>
      </c>
      <c r="J89" s="347">
        <v>50761.19402198329</v>
      </c>
      <c r="K89" s="347">
        <v>51592.887176078206</v>
      </c>
      <c r="L89" s="347">
        <v>53434.480541903838</v>
      </c>
      <c r="M89" s="347">
        <v>55053.353716931</v>
      </c>
      <c r="N89" s="347">
        <v>54089.986219886887</v>
      </c>
      <c r="O89" s="420">
        <v>52983.837481122799</v>
      </c>
      <c r="P89" s="420">
        <v>54566.893267966458</v>
      </c>
      <c r="Q89" s="420">
        <v>56097.975764643132</v>
      </c>
      <c r="R89" s="420">
        <v>58510.668690697734</v>
      </c>
      <c r="S89" s="421">
        <v>58137.567379201813</v>
      </c>
      <c r="T89" s="420">
        <v>57740.491604951174</v>
      </c>
      <c r="U89" s="420">
        <v>58280.563157123346</v>
      </c>
      <c r="V89" s="420">
        <v>57070.90074001842</v>
      </c>
      <c r="W89" s="420">
        <v>58346.998358645884</v>
      </c>
      <c r="X89" s="420">
        <v>61012.891894485161</v>
      </c>
      <c r="Y89" s="420">
        <v>62169.58882472691</v>
      </c>
      <c r="Z89" s="420">
        <v>63315.986389310965</v>
      </c>
      <c r="AA89" s="420">
        <v>64445.763163497133</v>
      </c>
      <c r="AB89" s="420">
        <v>65669.735827427226</v>
      </c>
      <c r="AC89" s="421">
        <v>67041.960184972457</v>
      </c>
      <c r="AD89" s="420">
        <v>67153.598747195661</v>
      </c>
      <c r="AE89" s="420">
        <v>66442.99923758654</v>
      </c>
      <c r="AF89" s="420">
        <v>67334.362443396225</v>
      </c>
      <c r="AG89" s="420">
        <v>68121.579237164973</v>
      </c>
      <c r="AH89" s="420">
        <v>69844.895311487344</v>
      </c>
      <c r="AI89" s="420">
        <v>71364.402563851487</v>
      </c>
      <c r="AJ89" s="420">
        <v>72570.297657149233</v>
      </c>
      <c r="AK89" s="420">
        <v>74363.841830035235</v>
      </c>
      <c r="AL89" s="420">
        <v>76588.430256581691</v>
      </c>
      <c r="AM89" s="421">
        <v>77958.378926983947</v>
      </c>
      <c r="AN89" s="420">
        <v>80042.943264711997</v>
      </c>
      <c r="AO89" s="420">
        <v>80955.87831192356</v>
      </c>
      <c r="AP89" s="420">
        <v>80911.375555830149</v>
      </c>
      <c r="AQ89" s="420">
        <v>82462.74204521568</v>
      </c>
      <c r="AR89" s="420">
        <v>83455.167421397549</v>
      </c>
      <c r="AS89" s="420">
        <v>84651.826969727772</v>
      </c>
      <c r="AT89" s="420">
        <v>85351.918232255441</v>
      </c>
      <c r="AU89" s="420">
        <v>84596.971539348029</v>
      </c>
      <c r="AV89" s="420">
        <v>83571.29098788838</v>
      </c>
      <c r="AW89" s="421">
        <v>81865.356116650437</v>
      </c>
      <c r="AX89" s="420">
        <v>82752.714843644775</v>
      </c>
      <c r="AY89" s="420">
        <v>84793.343254789143</v>
      </c>
      <c r="AZ89" s="420">
        <v>85156.880830099995</v>
      </c>
      <c r="BA89" s="420">
        <v>86361.699914036115</v>
      </c>
      <c r="BB89" s="420">
        <v>87386.583323081664</v>
      </c>
      <c r="BC89" s="420">
        <v>86477.808878860436</v>
      </c>
      <c r="BD89" s="420">
        <v>85364.462064607258</v>
      </c>
      <c r="BE89" s="420"/>
      <c r="BF89" s="420"/>
      <c r="BG89" s="420"/>
      <c r="BH89" s="422"/>
      <c r="BJ89" s="735">
        <f t="shared" si="6"/>
        <v>1.3455011843656812E-2</v>
      </c>
      <c r="BK89" s="735">
        <f t="shared" si="7"/>
        <v>1.2590740429472084E-2</v>
      </c>
      <c r="BN89" s="98">
        <v>1</v>
      </c>
    </row>
    <row r="90" spans="1:66">
      <c r="A90" s="511">
        <v>81</v>
      </c>
      <c r="B90" s="345">
        <v>41836.784128810228</v>
      </c>
      <c r="C90" s="345">
        <f t="shared" si="4"/>
        <v>43386.405311075359</v>
      </c>
      <c r="D90" s="380">
        <v>44936.026493340498</v>
      </c>
      <c r="E90" s="380">
        <f t="shared" si="5"/>
        <v>46955.733426096078</v>
      </c>
      <c r="F90" s="380">
        <v>48975.440358851665</v>
      </c>
      <c r="G90" s="345">
        <v>49448.02665146903</v>
      </c>
      <c r="H90" s="380">
        <v>51026.882532512987</v>
      </c>
      <c r="I90" s="398">
        <v>52495.856870545409</v>
      </c>
      <c r="J90" s="345">
        <v>51961.573832485352</v>
      </c>
      <c r="K90" s="345">
        <v>52770.85314491958</v>
      </c>
      <c r="L90" s="345">
        <v>54733.033387862328</v>
      </c>
      <c r="M90" s="345">
        <v>56238.680034127712</v>
      </c>
      <c r="N90" s="345">
        <v>55362.841028125957</v>
      </c>
      <c r="O90" s="414">
        <v>54230.196255228067</v>
      </c>
      <c r="P90" s="414">
        <v>55925.45096420015</v>
      </c>
      <c r="Q90" s="414">
        <v>57372.061853239211</v>
      </c>
      <c r="R90" s="414">
        <v>59949.642000528365</v>
      </c>
      <c r="S90" s="415">
        <v>59458.534569847245</v>
      </c>
      <c r="T90" s="414">
        <v>59074.384876718461</v>
      </c>
      <c r="U90" s="414">
        <v>59577.533601593081</v>
      </c>
      <c r="V90" s="414">
        <v>58379.986017744995</v>
      </c>
      <c r="W90" s="414">
        <v>59857.695832111836</v>
      </c>
      <c r="X90" s="414">
        <v>62574.073259617842</v>
      </c>
      <c r="Y90" s="414">
        <v>63834.826799977083</v>
      </c>
      <c r="Z90" s="414">
        <v>64916.694705602742</v>
      </c>
      <c r="AA90" s="414">
        <v>66162.783433749661</v>
      </c>
      <c r="AB90" s="414">
        <v>67320.825010944143</v>
      </c>
      <c r="AC90" s="415">
        <v>68789.743058887121</v>
      </c>
      <c r="AD90" s="414">
        <v>68928.409638837024</v>
      </c>
      <c r="AE90" s="414">
        <v>68224.842641865849</v>
      </c>
      <c r="AF90" s="414">
        <v>69182.379114153999</v>
      </c>
      <c r="AG90" s="414">
        <v>69818.687079035139</v>
      </c>
      <c r="AH90" s="414">
        <v>71765.190570287901</v>
      </c>
      <c r="AI90" s="414">
        <v>73356.092173505938</v>
      </c>
      <c r="AJ90" s="414">
        <v>74697.80094653093</v>
      </c>
      <c r="AK90" s="414">
        <v>76523.252223556978</v>
      </c>
      <c r="AL90" s="414">
        <v>78796.228472962539</v>
      </c>
      <c r="AM90" s="415">
        <v>80242.252455710695</v>
      </c>
      <c r="AN90" s="414">
        <v>82411.46982663263</v>
      </c>
      <c r="AO90" s="414">
        <v>83348.468995680771</v>
      </c>
      <c r="AP90" s="414">
        <v>83111.608075937984</v>
      </c>
      <c r="AQ90" s="414">
        <v>84794.092771452997</v>
      </c>
      <c r="AR90" s="414">
        <v>85904.582573844775</v>
      </c>
      <c r="AS90" s="414">
        <v>87133.539091348139</v>
      </c>
      <c r="AT90" s="414">
        <v>87922.011196598047</v>
      </c>
      <c r="AU90" s="414">
        <v>87141.486521766637</v>
      </c>
      <c r="AV90" s="414">
        <v>86044.592023131903</v>
      </c>
      <c r="AW90" s="415">
        <v>84457.55035847539</v>
      </c>
      <c r="AX90" s="414">
        <v>85358.563666190617</v>
      </c>
      <c r="AY90" s="414">
        <v>87491.108036191508</v>
      </c>
      <c r="AZ90" s="414">
        <v>87832.591802059993</v>
      </c>
      <c r="BA90" s="414">
        <v>89132.495105653696</v>
      </c>
      <c r="BB90" s="414">
        <v>90192.427714971607</v>
      </c>
      <c r="BC90" s="414">
        <v>89254.473966778925</v>
      </c>
      <c r="BD90" s="414">
        <v>88105.379354680714</v>
      </c>
      <c r="BE90" s="414"/>
      <c r="BF90" s="414"/>
      <c r="BG90" s="414"/>
      <c r="BH90" s="416"/>
      <c r="BJ90" s="735">
        <f t="shared" si="6"/>
        <v>1.376584310385107E-2</v>
      </c>
      <c r="BK90" s="735">
        <f t="shared" si="7"/>
        <v>1.2995009106428644E-2</v>
      </c>
      <c r="BN90" s="98">
        <v>1</v>
      </c>
    </row>
    <row r="91" spans="1:66">
      <c r="A91" s="511">
        <v>82</v>
      </c>
      <c r="B91" s="345">
        <v>42816.058659783681</v>
      </c>
      <c r="C91" s="345">
        <f t="shared" si="4"/>
        <v>44451.043945134035</v>
      </c>
      <c r="D91" s="380">
        <v>46086.029230484382</v>
      </c>
      <c r="E91" s="380">
        <f t="shared" si="5"/>
        <v>48129.533615014341</v>
      </c>
      <c r="F91" s="380">
        <v>50173.037999544307</v>
      </c>
      <c r="G91" s="345">
        <v>50574.628546450498</v>
      </c>
      <c r="H91" s="380">
        <v>52200.723860613129</v>
      </c>
      <c r="I91" s="398">
        <v>53748.82138189354</v>
      </c>
      <c r="J91" s="345">
        <v>53262.870529711043</v>
      </c>
      <c r="K91" s="345">
        <v>54014.542536915193</v>
      </c>
      <c r="L91" s="345">
        <v>56104.266430422969</v>
      </c>
      <c r="M91" s="345">
        <v>57456.166367682468</v>
      </c>
      <c r="N91" s="345">
        <v>56728.728413711404</v>
      </c>
      <c r="O91" s="414">
        <v>55495.968717403506</v>
      </c>
      <c r="P91" s="414">
        <v>57398.142233830178</v>
      </c>
      <c r="Q91" s="414">
        <v>58826.672401254895</v>
      </c>
      <c r="R91" s="414">
        <v>61551.027647811658</v>
      </c>
      <c r="S91" s="415">
        <v>60890.583092433313</v>
      </c>
      <c r="T91" s="414">
        <v>60435.837926828041</v>
      </c>
      <c r="U91" s="414">
        <v>61065.901626217572</v>
      </c>
      <c r="V91" s="414">
        <v>59767.331828379145</v>
      </c>
      <c r="W91" s="414">
        <v>61393.382286341883</v>
      </c>
      <c r="X91" s="414">
        <v>64106.829753956794</v>
      </c>
      <c r="Y91" s="414">
        <v>65449.346867351611</v>
      </c>
      <c r="Z91" s="414">
        <v>66693.418813466065</v>
      </c>
      <c r="AA91" s="414">
        <v>67910.068456121793</v>
      </c>
      <c r="AB91" s="414">
        <v>69057.583916247298</v>
      </c>
      <c r="AC91" s="415">
        <v>70692.676711983499</v>
      </c>
      <c r="AD91" s="414">
        <v>70785.853426243077</v>
      </c>
      <c r="AE91" s="414">
        <v>70108.951377713733</v>
      </c>
      <c r="AF91" s="414">
        <v>71081.072658881356</v>
      </c>
      <c r="AG91" s="414">
        <v>71733.288353067299</v>
      </c>
      <c r="AH91" s="414">
        <v>73737.080663917688</v>
      </c>
      <c r="AI91" s="414">
        <v>75380.950285779531</v>
      </c>
      <c r="AJ91" s="414">
        <v>76918.140743085649</v>
      </c>
      <c r="AK91" s="414">
        <v>78801.028049752451</v>
      </c>
      <c r="AL91" s="414">
        <v>81182.268200706545</v>
      </c>
      <c r="AM91" s="415">
        <v>82723.69800047965</v>
      </c>
      <c r="AN91" s="414">
        <v>84898.134574731783</v>
      </c>
      <c r="AO91" s="414">
        <v>85802.912787596215</v>
      </c>
      <c r="AP91" s="414">
        <v>85582.55344848847</v>
      </c>
      <c r="AQ91" s="414">
        <v>87347.219320835866</v>
      </c>
      <c r="AR91" s="414">
        <v>88580.381071923868</v>
      </c>
      <c r="AS91" s="414">
        <v>89845.394531820479</v>
      </c>
      <c r="AT91" s="414">
        <v>90592.673016067114</v>
      </c>
      <c r="AU91" s="414">
        <v>89853.864618829859</v>
      </c>
      <c r="AV91" s="414">
        <v>88715.615065501159</v>
      </c>
      <c r="AW91" s="415">
        <v>87095.385943610134</v>
      </c>
      <c r="AX91" s="414">
        <v>88135.136537314058</v>
      </c>
      <c r="AY91" s="414">
        <v>90297.234917599999</v>
      </c>
      <c r="AZ91" s="414">
        <v>90575.804167439986</v>
      </c>
      <c r="BA91" s="414">
        <v>92028.198743776986</v>
      </c>
      <c r="BB91" s="414">
        <v>93148.699505818382</v>
      </c>
      <c r="BC91" s="414">
        <v>92180.00208792802</v>
      </c>
      <c r="BD91" s="414">
        <v>90993.243161066101</v>
      </c>
      <c r="BE91" s="414"/>
      <c r="BF91" s="414"/>
      <c r="BG91" s="414"/>
      <c r="BH91" s="416"/>
      <c r="BJ91" s="735">
        <f t="shared" si="6"/>
        <v>1.4083096497520415E-2</v>
      </c>
      <c r="BK91" s="735">
        <f t="shared" si="7"/>
        <v>1.3420951503328497E-2</v>
      </c>
      <c r="BN91" s="98">
        <v>1</v>
      </c>
    </row>
    <row r="92" spans="1:66">
      <c r="A92" s="511">
        <v>83</v>
      </c>
      <c r="B92" s="345">
        <v>43774.931638028516</v>
      </c>
      <c r="C92" s="345">
        <f t="shared" si="4"/>
        <v>45495.567986128874</v>
      </c>
      <c r="D92" s="380">
        <v>47216.204334229231</v>
      </c>
      <c r="E92" s="380">
        <f t="shared" si="5"/>
        <v>49324.935714619736</v>
      </c>
      <c r="F92" s="380">
        <v>51433.667095010242</v>
      </c>
      <c r="G92" s="345">
        <v>51811.441496375803</v>
      </c>
      <c r="H92" s="380">
        <v>53556.51059456879</v>
      </c>
      <c r="I92" s="398">
        <v>55046.534625789813</v>
      </c>
      <c r="J92" s="345">
        <v>54611.969962753181</v>
      </c>
      <c r="K92" s="345">
        <v>55227.89804130116</v>
      </c>
      <c r="L92" s="345">
        <v>57523.952937385053</v>
      </c>
      <c r="M92" s="345">
        <v>58963.092848459688</v>
      </c>
      <c r="N92" s="345">
        <v>58259.537186410882</v>
      </c>
      <c r="O92" s="414">
        <v>56928.698896982452</v>
      </c>
      <c r="P92" s="414">
        <v>58852.424862589825</v>
      </c>
      <c r="Q92" s="414">
        <v>60312.527567247053</v>
      </c>
      <c r="R92" s="414">
        <v>63223.874723574125</v>
      </c>
      <c r="S92" s="415">
        <v>62412.697559836117</v>
      </c>
      <c r="T92" s="414">
        <v>61910.286068141053</v>
      </c>
      <c r="U92" s="414">
        <v>62609.674213518432</v>
      </c>
      <c r="V92" s="414">
        <v>61299.341048327282</v>
      </c>
      <c r="W92" s="414">
        <v>63001.763957340219</v>
      </c>
      <c r="X92" s="414">
        <v>65842.933400897062</v>
      </c>
      <c r="Y92" s="414">
        <v>67264.625320067222</v>
      </c>
      <c r="Z92" s="414">
        <v>68519.841497773115</v>
      </c>
      <c r="AA92" s="414">
        <v>69711.830032309241</v>
      </c>
      <c r="AB92" s="414">
        <v>70934.529639018889</v>
      </c>
      <c r="AC92" s="415">
        <v>72681.597543903496</v>
      </c>
      <c r="AD92" s="414">
        <v>72736.708313209194</v>
      </c>
      <c r="AE92" s="414">
        <v>72055.459298925474</v>
      </c>
      <c r="AF92" s="414">
        <v>73059.159972827736</v>
      </c>
      <c r="AG92" s="414">
        <v>73812.657378737349</v>
      </c>
      <c r="AH92" s="414">
        <v>75886.328002272974</v>
      </c>
      <c r="AI92" s="414">
        <v>77622.193391330395</v>
      </c>
      <c r="AJ92" s="414">
        <v>79316.417178388641</v>
      </c>
      <c r="AK92" s="414">
        <v>81210.826858545537</v>
      </c>
      <c r="AL92" s="414">
        <v>83649.190631085949</v>
      </c>
      <c r="AM92" s="415">
        <v>85385.022544928826</v>
      </c>
      <c r="AN92" s="414">
        <v>87536.073829522953</v>
      </c>
      <c r="AO92" s="414">
        <v>88397.931825325839</v>
      </c>
      <c r="AP92" s="414">
        <v>88397.414638682938</v>
      </c>
      <c r="AQ92" s="414">
        <v>90111.303360527905</v>
      </c>
      <c r="AR92" s="414">
        <v>91353.577055914342</v>
      </c>
      <c r="AS92" s="414">
        <v>92656.978743795335</v>
      </c>
      <c r="AT92" s="414">
        <v>93581.182081367922</v>
      </c>
      <c r="AU92" s="414">
        <v>92723.236995776519</v>
      </c>
      <c r="AV92" s="414">
        <v>91526.345873384402</v>
      </c>
      <c r="AW92" s="415">
        <v>89833.866542197211</v>
      </c>
      <c r="AX92" s="414">
        <v>90964.772288400796</v>
      </c>
      <c r="AY92" s="414">
        <v>93292.995474019204</v>
      </c>
      <c r="AZ92" s="414">
        <v>93631.072154859998</v>
      </c>
      <c r="BA92" s="414">
        <v>95108.549650647808</v>
      </c>
      <c r="BB92" s="414">
        <v>96366.352238114981</v>
      </c>
      <c r="BC92" s="414">
        <v>95364.192926392701</v>
      </c>
      <c r="BD92" s="414">
        <v>94136.439566716886</v>
      </c>
      <c r="BE92" s="414"/>
      <c r="BF92" s="414"/>
      <c r="BG92" s="414"/>
      <c r="BH92" s="416"/>
      <c r="BJ92" s="735">
        <f t="shared" si="6"/>
        <v>1.4426680638437621E-2</v>
      </c>
      <c r="BK92" s="735">
        <f t="shared" si="7"/>
        <v>1.3884553910058908E-2</v>
      </c>
      <c r="BN92" s="98">
        <v>1</v>
      </c>
    </row>
    <row r="93" spans="1:66">
      <c r="A93" s="511">
        <v>84</v>
      </c>
      <c r="B93" s="345">
        <v>44876.615485373652</v>
      </c>
      <c r="C93" s="345">
        <f t="shared" si="4"/>
        <v>46651.152728471934</v>
      </c>
      <c r="D93" s="380">
        <v>48425.689971570209</v>
      </c>
      <c r="E93" s="380">
        <f t="shared" si="5"/>
        <v>50550.538362807201</v>
      </c>
      <c r="F93" s="380">
        <v>52675.386754044193</v>
      </c>
      <c r="G93" s="345">
        <v>53182.956846788016</v>
      </c>
      <c r="H93" s="380">
        <v>54900.558915243448</v>
      </c>
      <c r="I93" s="398">
        <v>56416.964560076827</v>
      </c>
      <c r="J93" s="345">
        <v>55977.00364106748</v>
      </c>
      <c r="K93" s="345">
        <v>56597.97863167031</v>
      </c>
      <c r="L93" s="345">
        <v>58992.092908748564</v>
      </c>
      <c r="M93" s="345">
        <v>60506.773633646102</v>
      </c>
      <c r="N93" s="345">
        <v>59845.319754815042</v>
      </c>
      <c r="O93" s="414">
        <v>58442.966566456133</v>
      </c>
      <c r="P93" s="414">
        <v>60494.475628227301</v>
      </c>
      <c r="Q93" s="414">
        <v>61978.907192658815</v>
      </c>
      <c r="R93" s="414">
        <v>64997.417448557251</v>
      </c>
      <c r="S93" s="415">
        <v>64180.992276404664</v>
      </c>
      <c r="T93" s="414">
        <v>63574.896680015925</v>
      </c>
      <c r="U93" s="414">
        <v>64281.884650659988</v>
      </c>
      <c r="V93" s="414">
        <v>62999.728990591699</v>
      </c>
      <c r="W93" s="414">
        <v>64680.56911958284</v>
      </c>
      <c r="X93" s="414">
        <v>67705.855702147834</v>
      </c>
      <c r="Y93" s="414">
        <v>69215.151527117865</v>
      </c>
      <c r="Z93" s="414">
        <v>70491.21836337437</v>
      </c>
      <c r="AA93" s="414">
        <v>71658.862418670804</v>
      </c>
      <c r="AB93" s="414">
        <v>72926.350670549306</v>
      </c>
      <c r="AC93" s="415">
        <v>74773.329133112595</v>
      </c>
      <c r="AD93" s="414">
        <v>74813.308911121567</v>
      </c>
      <c r="AE93" s="414">
        <v>74138.89876579681</v>
      </c>
      <c r="AF93" s="414">
        <v>75077.788785949801</v>
      </c>
      <c r="AG93" s="414">
        <v>76030.431315783208</v>
      </c>
      <c r="AH93" s="414">
        <v>78320.959270777457</v>
      </c>
      <c r="AI93" s="414">
        <v>79869.754306903968</v>
      </c>
      <c r="AJ93" s="414">
        <v>81754.922766799951</v>
      </c>
      <c r="AK93" s="414">
        <v>83831.558938385351</v>
      </c>
      <c r="AL93" s="414">
        <v>86361.756825024684</v>
      </c>
      <c r="AM93" s="415">
        <v>88208.533072696242</v>
      </c>
      <c r="AN93" s="414">
        <v>90453.510744297455</v>
      </c>
      <c r="AO93" s="414">
        <v>91368.286769379294</v>
      </c>
      <c r="AP93" s="414">
        <v>91422.216408322711</v>
      </c>
      <c r="AQ93" s="414">
        <v>93125.561347060968</v>
      </c>
      <c r="AR93" s="414">
        <v>94304.457642581008</v>
      </c>
      <c r="AS93" s="414">
        <v>95729.39205046909</v>
      </c>
      <c r="AT93" s="414">
        <v>96829.183624711062</v>
      </c>
      <c r="AU93" s="414">
        <v>95968.187996136665</v>
      </c>
      <c r="AV93" s="414">
        <v>94604.652571150393</v>
      </c>
      <c r="AW93" s="415">
        <v>92772.466876834878</v>
      </c>
      <c r="AX93" s="414">
        <v>93988.202905440485</v>
      </c>
      <c r="AY93" s="414">
        <v>96548.373561703062</v>
      </c>
      <c r="AZ93" s="414">
        <v>96960.77203683999</v>
      </c>
      <c r="BA93" s="414">
        <v>98293.171956340782</v>
      </c>
      <c r="BB93" s="414">
        <v>99741.900396266981</v>
      </c>
      <c r="BC93" s="414">
        <v>98704.637161439881</v>
      </c>
      <c r="BD93" s="414">
        <v>97433.877705801453</v>
      </c>
      <c r="BE93" s="414"/>
      <c r="BF93" s="414"/>
      <c r="BG93" s="414"/>
      <c r="BH93" s="416"/>
      <c r="BJ93" s="735">
        <f t="shared" si="6"/>
        <v>1.4814577500332935E-2</v>
      </c>
      <c r="BK93" s="735">
        <f t="shared" si="7"/>
        <v>1.4370906037013487E-2</v>
      </c>
      <c r="BN93" s="98">
        <v>1</v>
      </c>
    </row>
    <row r="94" spans="1:66">
      <c r="A94" s="511">
        <v>85</v>
      </c>
      <c r="B94" s="345">
        <v>46127.91071939528</v>
      </c>
      <c r="C94" s="345">
        <f t="shared" si="4"/>
        <v>47937.721458783824</v>
      </c>
      <c r="D94" s="380">
        <v>49747.532198172368</v>
      </c>
      <c r="E94" s="380">
        <f t="shared" si="5"/>
        <v>51917.411769569204</v>
      </c>
      <c r="F94" s="380">
        <v>54087.29134096604</v>
      </c>
      <c r="G94" s="345">
        <v>54658.5604157583</v>
      </c>
      <c r="H94" s="380">
        <v>56367.860575368621</v>
      </c>
      <c r="I94" s="398">
        <v>57927.234283576799</v>
      </c>
      <c r="J94" s="345">
        <v>57474.822696649702</v>
      </c>
      <c r="K94" s="345">
        <v>58079.283476608172</v>
      </c>
      <c r="L94" s="345">
        <v>60557.139808914959</v>
      </c>
      <c r="M94" s="345">
        <v>62128.55731570207</v>
      </c>
      <c r="N94" s="345">
        <v>61460.703597829408</v>
      </c>
      <c r="O94" s="414">
        <v>60205.729443228061</v>
      </c>
      <c r="P94" s="414">
        <v>62313.249346220378</v>
      </c>
      <c r="Q94" s="414">
        <v>63857.055895466663</v>
      </c>
      <c r="R94" s="414">
        <v>66975.599718730737</v>
      </c>
      <c r="S94" s="415">
        <v>66051.361730432182</v>
      </c>
      <c r="T94" s="414">
        <v>65388.330094939214</v>
      </c>
      <c r="U94" s="414">
        <v>66095.124883705052</v>
      </c>
      <c r="V94" s="414">
        <v>64816.321966567353</v>
      </c>
      <c r="W94" s="414">
        <v>66572.916481082299</v>
      </c>
      <c r="X94" s="414">
        <v>69774.311684522501</v>
      </c>
      <c r="Y94" s="414">
        <v>71155.111503361084</v>
      </c>
      <c r="Z94" s="414">
        <v>72684.168048953914</v>
      </c>
      <c r="AA94" s="414">
        <v>73783.44801746741</v>
      </c>
      <c r="AB94" s="414">
        <v>75149.869358728916</v>
      </c>
      <c r="AC94" s="415">
        <v>77031.427220480415</v>
      </c>
      <c r="AD94" s="414">
        <v>76979.727873995536</v>
      </c>
      <c r="AE94" s="414">
        <v>76387.002749600579</v>
      </c>
      <c r="AF94" s="414">
        <v>77381.897322433899</v>
      </c>
      <c r="AG94" s="414">
        <v>78467.346362507451</v>
      </c>
      <c r="AH94" s="414">
        <v>80813.634728464836</v>
      </c>
      <c r="AI94" s="414">
        <v>82442.682438646312</v>
      </c>
      <c r="AJ94" s="414">
        <v>84276.981211666978</v>
      </c>
      <c r="AK94" s="414">
        <v>86713.301972326197</v>
      </c>
      <c r="AL94" s="414">
        <v>89364.901617320196</v>
      </c>
      <c r="AM94" s="415">
        <v>91278.271411501337</v>
      </c>
      <c r="AN94" s="414">
        <v>93536.629261639406</v>
      </c>
      <c r="AO94" s="414">
        <v>94563.562106735422</v>
      </c>
      <c r="AP94" s="414">
        <v>94521.602331186499</v>
      </c>
      <c r="AQ94" s="414">
        <v>96253.411828375887</v>
      </c>
      <c r="AR94" s="414">
        <v>97742.325658804621</v>
      </c>
      <c r="AS94" s="414">
        <v>99049.848711905521</v>
      </c>
      <c r="AT94" s="414">
        <v>100327.9865104683</v>
      </c>
      <c r="AU94" s="414">
        <v>99519.881666422923</v>
      </c>
      <c r="AV94" s="414">
        <v>98047.620216190189</v>
      </c>
      <c r="AW94" s="415">
        <v>96094.922611616392</v>
      </c>
      <c r="AX94" s="414">
        <v>97355.388701372882</v>
      </c>
      <c r="AY94" s="414">
        <v>100082.55830252767</v>
      </c>
      <c r="AZ94" s="414">
        <v>100570.43671447999</v>
      </c>
      <c r="BA94" s="414">
        <v>102006.75437897525</v>
      </c>
      <c r="BB94" s="414">
        <v>103648.7453252027</v>
      </c>
      <c r="BC94" s="414">
        <v>102570.85296066327</v>
      </c>
      <c r="BD94" s="414">
        <v>101250.31843441325</v>
      </c>
      <c r="BE94" s="414"/>
      <c r="BF94" s="414"/>
      <c r="BG94" s="414"/>
      <c r="BH94" s="416"/>
      <c r="BJ94" s="735">
        <f t="shared" si="6"/>
        <v>1.5237153882993723E-2</v>
      </c>
      <c r="BK94" s="735">
        <f t="shared" si="7"/>
        <v>1.4933807898235887E-2</v>
      </c>
      <c r="BN94" s="98">
        <v>1</v>
      </c>
    </row>
    <row r="95" spans="1:66">
      <c r="A95" s="511">
        <v>86</v>
      </c>
      <c r="B95" s="345">
        <v>47467.612681907573</v>
      </c>
      <c r="C95" s="345">
        <f t="shared" si="4"/>
        <v>49367.631720336212</v>
      </c>
      <c r="D95" s="380">
        <v>51267.650758764859</v>
      </c>
      <c r="E95" s="380">
        <f t="shared" si="5"/>
        <v>53468.515807270327</v>
      </c>
      <c r="F95" s="380">
        <v>55669.380855775795</v>
      </c>
      <c r="G95" s="345">
        <v>56299.480567144346</v>
      </c>
      <c r="H95" s="380">
        <v>57993.630814787306</v>
      </c>
      <c r="I95" s="398">
        <v>59605.31175413233</v>
      </c>
      <c r="J95" s="345">
        <v>59222.278261495623</v>
      </c>
      <c r="K95" s="345">
        <v>59783.036830683464</v>
      </c>
      <c r="L95" s="345">
        <v>62282.083141606083</v>
      </c>
      <c r="M95" s="345">
        <v>64012.215416673585</v>
      </c>
      <c r="N95" s="345">
        <v>63232.551320926323</v>
      </c>
      <c r="O95" s="414">
        <v>62092.739923649118</v>
      </c>
      <c r="P95" s="414">
        <v>64227.74799673941</v>
      </c>
      <c r="Q95" s="414">
        <v>65821.995203764702</v>
      </c>
      <c r="R95" s="414">
        <v>69086.960105615392</v>
      </c>
      <c r="S95" s="415">
        <v>68074.843290648132</v>
      </c>
      <c r="T95" s="414">
        <v>67339.562401574003</v>
      </c>
      <c r="U95" s="414">
        <v>68127.464978243064</v>
      </c>
      <c r="V95" s="414">
        <v>66708.80394415035</v>
      </c>
      <c r="W95" s="414">
        <v>68710.610199174713</v>
      </c>
      <c r="X95" s="414">
        <v>72087.658861427801</v>
      </c>
      <c r="Y95" s="414">
        <v>73532.513435031695</v>
      </c>
      <c r="Z95" s="414">
        <v>75109.044424604203</v>
      </c>
      <c r="AA95" s="414">
        <v>76182.434035481812</v>
      </c>
      <c r="AB95" s="414">
        <v>77610.926820952227</v>
      </c>
      <c r="AC95" s="415">
        <v>79411.028930098983</v>
      </c>
      <c r="AD95" s="414">
        <v>79406.620095258186</v>
      </c>
      <c r="AE95" s="414">
        <v>78803.237871745863</v>
      </c>
      <c r="AF95" s="414">
        <v>79790.738065121812</v>
      </c>
      <c r="AG95" s="414">
        <v>80925.681216944606</v>
      </c>
      <c r="AH95" s="414">
        <v>83586.857100536174</v>
      </c>
      <c r="AI95" s="414">
        <v>85288.855853870191</v>
      </c>
      <c r="AJ95" s="414">
        <v>87247.749441203603</v>
      </c>
      <c r="AK95" s="414">
        <v>89664.850261433588</v>
      </c>
      <c r="AL95" s="414">
        <v>92579.240133163679</v>
      </c>
      <c r="AM95" s="415">
        <v>94582.442217102784</v>
      </c>
      <c r="AN95" s="414">
        <v>96837.294926700328</v>
      </c>
      <c r="AO95" s="414">
        <v>98056.856965217594</v>
      </c>
      <c r="AP95" s="414">
        <v>97999.433772260905</v>
      </c>
      <c r="AQ95" s="414">
        <v>99672.005004668201</v>
      </c>
      <c r="AR95" s="414">
        <v>101473.70231500444</v>
      </c>
      <c r="AS95" s="414">
        <v>102688.67029775384</v>
      </c>
      <c r="AT95" s="414">
        <v>104145.87823286132</v>
      </c>
      <c r="AU95" s="414">
        <v>103267.21436241009</v>
      </c>
      <c r="AV95" s="414">
        <v>101826.8336697552</v>
      </c>
      <c r="AW95" s="415">
        <v>99632.711863551755</v>
      </c>
      <c r="AX95" s="414">
        <v>101223.2112343504</v>
      </c>
      <c r="AY95" s="414">
        <v>103839.11110273984</v>
      </c>
      <c r="AZ95" s="414">
        <v>104457.85302734</v>
      </c>
      <c r="BA95" s="414">
        <v>106155.88712377305</v>
      </c>
      <c r="BB95" s="414">
        <v>107892.71832555941</v>
      </c>
      <c r="BC95" s="414">
        <v>106770.69087691412</v>
      </c>
      <c r="BD95" s="414">
        <v>105396.08610738367</v>
      </c>
      <c r="BE95" s="414"/>
      <c r="BF95" s="414"/>
      <c r="BG95" s="414"/>
      <c r="BH95" s="416"/>
      <c r="BJ95" s="735">
        <f t="shared" si="6"/>
        <v>1.5691840933029954E-2</v>
      </c>
      <c r="BK95" s="735">
        <f t="shared" si="7"/>
        <v>1.5545283486423409E-2</v>
      </c>
      <c r="BN95" s="98">
        <v>1</v>
      </c>
    </row>
    <row r="96" spans="1:66">
      <c r="A96" s="511">
        <v>87</v>
      </c>
      <c r="B96" s="345">
        <v>48956.926031096365</v>
      </c>
      <c r="C96" s="345">
        <f t="shared" si="4"/>
        <v>50991.313475621049</v>
      </c>
      <c r="D96" s="380">
        <v>53025.700920145733</v>
      </c>
      <c r="E96" s="380">
        <f t="shared" si="5"/>
        <v>55280.406418605555</v>
      </c>
      <c r="F96" s="380">
        <v>57535.111917065376</v>
      </c>
      <c r="G96" s="345">
        <v>58117.962973717687</v>
      </c>
      <c r="H96" s="380">
        <v>59901.122972950034</v>
      </c>
      <c r="I96" s="398">
        <v>61434.416197037855</v>
      </c>
      <c r="J96" s="345">
        <v>61065.339297974453</v>
      </c>
      <c r="K96" s="345">
        <v>61648.570918676887</v>
      </c>
      <c r="L96" s="345">
        <v>64258.984489184681</v>
      </c>
      <c r="M96" s="345">
        <v>66249.63369758366</v>
      </c>
      <c r="N96" s="345">
        <v>65186.235445200247</v>
      </c>
      <c r="O96" s="414">
        <v>64236.011086596482</v>
      </c>
      <c r="P96" s="414">
        <v>66407.331075791852</v>
      </c>
      <c r="Q96" s="414">
        <v>68092.437443388233</v>
      </c>
      <c r="R96" s="414">
        <v>71464.676725922443</v>
      </c>
      <c r="S96" s="415">
        <v>70386.535874277644</v>
      </c>
      <c r="T96" s="414">
        <v>69442.373489091435</v>
      </c>
      <c r="U96" s="414">
        <v>70348.684263723262</v>
      </c>
      <c r="V96" s="414">
        <v>68862.154364758564</v>
      </c>
      <c r="W96" s="414">
        <v>71068.661293096011</v>
      </c>
      <c r="X96" s="414">
        <v>74801.140757967936</v>
      </c>
      <c r="Y96" s="414">
        <v>76182.524121533876</v>
      </c>
      <c r="Z96" s="414">
        <v>77846.607677046282</v>
      </c>
      <c r="AA96" s="414">
        <v>78845.732222007471</v>
      </c>
      <c r="AB96" s="414">
        <v>80237.482609353538</v>
      </c>
      <c r="AC96" s="415">
        <v>82087.847192607849</v>
      </c>
      <c r="AD96" s="414">
        <v>82133.505655492598</v>
      </c>
      <c r="AE96" s="414">
        <v>81439.603453369244</v>
      </c>
      <c r="AF96" s="414">
        <v>82248.566452647006</v>
      </c>
      <c r="AG96" s="414">
        <v>83626.224666289461</v>
      </c>
      <c r="AH96" s="414">
        <v>86634.177032637817</v>
      </c>
      <c r="AI96" s="414">
        <v>88196.627916815341</v>
      </c>
      <c r="AJ96" s="414">
        <v>90709.003883637663</v>
      </c>
      <c r="AK96" s="414">
        <v>93091.377786782934</v>
      </c>
      <c r="AL96" s="414">
        <v>96109.620320415808</v>
      </c>
      <c r="AM96" s="415">
        <v>98182.971046767561</v>
      </c>
      <c r="AN96" s="414">
        <v>100688.31165420267</v>
      </c>
      <c r="AO96" s="414">
        <v>101814.43328583043</v>
      </c>
      <c r="AP96" s="414">
        <v>101952.39389313263</v>
      </c>
      <c r="AQ96" s="414">
        <v>103623.40107315165</v>
      </c>
      <c r="AR96" s="414">
        <v>105370.91793370203</v>
      </c>
      <c r="AS96" s="414">
        <v>106827.41431510837</v>
      </c>
      <c r="AT96" s="414">
        <v>108419.43378033343</v>
      </c>
      <c r="AU96" s="414">
        <v>107526.58994047865</v>
      </c>
      <c r="AV96" s="414">
        <v>105948.21275241804</v>
      </c>
      <c r="AW96" s="415">
        <v>103594.14640467025</v>
      </c>
      <c r="AX96" s="414">
        <v>105537.45408354094</v>
      </c>
      <c r="AY96" s="414">
        <v>108118.28528110654</v>
      </c>
      <c r="AZ96" s="414">
        <v>108804.50013149998</v>
      </c>
      <c r="BA96" s="414">
        <v>110629.78182948566</v>
      </c>
      <c r="BB96" s="414">
        <v>112442.88042875736</v>
      </c>
      <c r="BC96" s="414">
        <v>111273.53369059181</v>
      </c>
      <c r="BD96" s="414">
        <v>109840.95768235071</v>
      </c>
      <c r="BE96" s="414"/>
      <c r="BF96" s="414"/>
      <c r="BG96" s="414"/>
      <c r="BH96" s="416"/>
      <c r="BJ96" s="735">
        <f t="shared" si="6"/>
        <v>1.6181849717179165E-2</v>
      </c>
      <c r="BK96" s="735">
        <f t="shared" si="7"/>
        <v>1.6200875086126724E-2</v>
      </c>
      <c r="BN96" s="98">
        <v>1</v>
      </c>
    </row>
    <row r="97" spans="1:66">
      <c r="A97" s="511">
        <v>88</v>
      </c>
      <c r="B97" s="345">
        <v>50623.05283726647</v>
      </c>
      <c r="C97" s="345">
        <f t="shared" si="4"/>
        <v>52786.017098559176</v>
      </c>
      <c r="D97" s="380">
        <v>54948.981359851881</v>
      </c>
      <c r="E97" s="380">
        <f t="shared" si="5"/>
        <v>57313.581369604683</v>
      </c>
      <c r="F97" s="380">
        <v>59678.181379357477</v>
      </c>
      <c r="G97" s="345">
        <v>60297.692727051392</v>
      </c>
      <c r="H97" s="380">
        <v>61873.176404158265</v>
      </c>
      <c r="I97" s="398">
        <v>63470.483527978562</v>
      </c>
      <c r="J97" s="345">
        <v>63158.036843716989</v>
      </c>
      <c r="K97" s="345">
        <v>63761.831755482439</v>
      </c>
      <c r="L97" s="345">
        <v>66575.060087573336</v>
      </c>
      <c r="M97" s="345">
        <v>68748.92639740929</v>
      </c>
      <c r="N97" s="345">
        <v>67512.049878859674</v>
      </c>
      <c r="O97" s="414">
        <v>66538.474491719287</v>
      </c>
      <c r="P97" s="414">
        <v>68918.269690511035</v>
      </c>
      <c r="Q97" s="414">
        <v>70626.723123701959</v>
      </c>
      <c r="R97" s="414">
        <v>74180.211008131024</v>
      </c>
      <c r="S97" s="415">
        <v>72977.432886839015</v>
      </c>
      <c r="T97" s="414">
        <v>72002.676897091034</v>
      </c>
      <c r="U97" s="414">
        <v>72791.521799908965</v>
      </c>
      <c r="V97" s="414">
        <v>71240.800258888557</v>
      </c>
      <c r="W97" s="414">
        <v>73599.363526841975</v>
      </c>
      <c r="X97" s="414">
        <v>77538.67446825662</v>
      </c>
      <c r="Y97" s="414">
        <v>79090.350839737221</v>
      </c>
      <c r="Z97" s="414">
        <v>80720.842014708614</v>
      </c>
      <c r="AA97" s="414">
        <v>81636.142367435503</v>
      </c>
      <c r="AB97" s="414">
        <v>83296.281084949136</v>
      </c>
      <c r="AC97" s="415">
        <v>85052.535575526184</v>
      </c>
      <c r="AD97" s="414">
        <v>85284.333898345794</v>
      </c>
      <c r="AE97" s="414">
        <v>84455.564079289485</v>
      </c>
      <c r="AF97" s="414">
        <v>85326.341931733521</v>
      </c>
      <c r="AG97" s="414">
        <v>86776.584077605716</v>
      </c>
      <c r="AH97" s="414">
        <v>89983.004280772802</v>
      </c>
      <c r="AI97" s="414">
        <v>91780.405652188798</v>
      </c>
      <c r="AJ97" s="414">
        <v>94510.658852372813</v>
      </c>
      <c r="AK97" s="414">
        <v>96775.881255139102</v>
      </c>
      <c r="AL97" s="414">
        <v>99975.513940822144</v>
      </c>
      <c r="AM97" s="415">
        <v>102402.75544910194</v>
      </c>
      <c r="AN97" s="414">
        <v>105118.49363589729</v>
      </c>
      <c r="AO97" s="414">
        <v>106291.7548650118</v>
      </c>
      <c r="AP97" s="414">
        <v>106287.94309628298</v>
      </c>
      <c r="AQ97" s="414">
        <v>108329.37585697176</v>
      </c>
      <c r="AR97" s="414">
        <v>109714.31933245315</v>
      </c>
      <c r="AS97" s="414">
        <v>111549.18807355454</v>
      </c>
      <c r="AT97" s="414">
        <v>113324.95904705695</v>
      </c>
      <c r="AU97" s="414">
        <v>112224.34185391405</v>
      </c>
      <c r="AV97" s="414">
        <v>110520.68216271505</v>
      </c>
      <c r="AW97" s="415">
        <v>107920.71169226701</v>
      </c>
      <c r="AX97" s="414">
        <v>110012.03911349019</v>
      </c>
      <c r="AY97" s="414">
        <v>112791.40084387048</v>
      </c>
      <c r="AZ97" s="414">
        <v>113696.69128412</v>
      </c>
      <c r="BA97" s="414">
        <v>115579.41479232429</v>
      </c>
      <c r="BB97" s="414">
        <v>117750.51383166703</v>
      </c>
      <c r="BC97" s="414">
        <v>116525.97050138818</v>
      </c>
      <c r="BD97" s="414">
        <v>115025.77270825012</v>
      </c>
      <c r="BE97" s="414"/>
      <c r="BF97" s="414"/>
      <c r="BG97" s="414"/>
      <c r="BH97" s="416"/>
      <c r="BJ97" s="735">
        <f t="shared" si="6"/>
        <v>1.6778465917014835E-2</v>
      </c>
      <c r="BK97" s="735">
        <f t="shared" si="7"/>
        <v>1.6965603857175725E-2</v>
      </c>
      <c r="BN97" s="98">
        <v>1</v>
      </c>
    </row>
    <row r="98" spans="1:66">
      <c r="A98" s="512">
        <v>89</v>
      </c>
      <c r="B98" s="346">
        <v>52506.796205875122</v>
      </c>
      <c r="C98" s="346">
        <f t="shared" si="4"/>
        <v>54864.673097741361</v>
      </c>
      <c r="D98" s="381">
        <v>57222.5499896076</v>
      </c>
      <c r="E98" s="381">
        <f t="shared" si="5"/>
        <v>59644.811752436508</v>
      </c>
      <c r="F98" s="381">
        <v>62067.073515265423</v>
      </c>
      <c r="G98" s="346">
        <v>62661.107571958157</v>
      </c>
      <c r="H98" s="381">
        <v>64279.551126763545</v>
      </c>
      <c r="I98" s="401">
        <v>65618.422690289633</v>
      </c>
      <c r="J98" s="346">
        <v>65638.467691081882</v>
      </c>
      <c r="K98" s="346">
        <v>66304.822666758031</v>
      </c>
      <c r="L98" s="346">
        <v>69051.032118486721</v>
      </c>
      <c r="M98" s="346">
        <v>71721.43076650337</v>
      </c>
      <c r="N98" s="346">
        <v>70007.014453148891</v>
      </c>
      <c r="O98" s="417">
        <v>69345.693786666656</v>
      </c>
      <c r="P98" s="417">
        <v>71742.155200026609</v>
      </c>
      <c r="Q98" s="417">
        <v>73483.869856439211</v>
      </c>
      <c r="R98" s="417">
        <v>77171.846264009146</v>
      </c>
      <c r="S98" s="418">
        <v>75796.496959602795</v>
      </c>
      <c r="T98" s="417">
        <v>74824.798199342476</v>
      </c>
      <c r="U98" s="417">
        <v>75476.124700500688</v>
      </c>
      <c r="V98" s="417">
        <v>73830.512438738966</v>
      </c>
      <c r="W98" s="417">
        <v>76384.499019276947</v>
      </c>
      <c r="X98" s="417">
        <v>80501.420616372561</v>
      </c>
      <c r="Y98" s="417">
        <v>82420.826790237566</v>
      </c>
      <c r="Z98" s="417">
        <v>83855.993878700538</v>
      </c>
      <c r="AA98" s="417">
        <v>84868.417893809834</v>
      </c>
      <c r="AB98" s="417">
        <v>86508.895651933693</v>
      </c>
      <c r="AC98" s="418">
        <v>88510.715593432193</v>
      </c>
      <c r="AD98" s="417">
        <v>88643.540747909923</v>
      </c>
      <c r="AE98" s="417">
        <v>87979.384741643429</v>
      </c>
      <c r="AF98" s="417">
        <v>88856.830818281727</v>
      </c>
      <c r="AG98" s="417">
        <v>90324.033770369264</v>
      </c>
      <c r="AH98" s="417">
        <v>93812.308428255026</v>
      </c>
      <c r="AI98" s="417">
        <v>96046.506870013254</v>
      </c>
      <c r="AJ98" s="417">
        <v>98525.837787605895</v>
      </c>
      <c r="AK98" s="417">
        <v>100989.99415943278</v>
      </c>
      <c r="AL98" s="417">
        <v>104389.61254575723</v>
      </c>
      <c r="AM98" s="418">
        <v>106904.15369519798</v>
      </c>
      <c r="AN98" s="417">
        <v>109743.1714119102</v>
      </c>
      <c r="AO98" s="417">
        <v>111002.4313522447</v>
      </c>
      <c r="AP98" s="417">
        <v>111064.09127866397</v>
      </c>
      <c r="AQ98" s="417">
        <v>113161.11376001465</v>
      </c>
      <c r="AR98" s="417">
        <v>114628.94382425214</v>
      </c>
      <c r="AS98" s="417">
        <v>116585.49103443175</v>
      </c>
      <c r="AT98" s="417">
        <v>118666.28268599509</v>
      </c>
      <c r="AU98" s="417">
        <v>117733.63342951619</v>
      </c>
      <c r="AV98" s="417">
        <v>115522.93054658479</v>
      </c>
      <c r="AW98" s="418">
        <v>112653.36790623545</v>
      </c>
      <c r="AX98" s="417">
        <v>115050.70562826673</v>
      </c>
      <c r="AY98" s="417">
        <v>118211.76338792662</v>
      </c>
      <c r="AZ98" s="417">
        <v>119330.29118413999</v>
      </c>
      <c r="BA98" s="417">
        <v>121202.46720588928</v>
      </c>
      <c r="BB98" s="417">
        <v>123658.78996941855</v>
      </c>
      <c r="BC98" s="417">
        <v>122372.80367891386</v>
      </c>
      <c r="BD98" s="417">
        <v>120797.33162552268</v>
      </c>
      <c r="BE98" s="417"/>
      <c r="BF98" s="417"/>
      <c r="BG98" s="417"/>
      <c r="BH98" s="419"/>
      <c r="BJ98" s="735">
        <f t="shared" si="6"/>
        <v>1.7436092384863842E-2</v>
      </c>
      <c r="BK98" s="735">
        <f t="shared" si="7"/>
        <v>1.781687379367208E-2</v>
      </c>
      <c r="BN98" s="98">
        <v>1</v>
      </c>
    </row>
    <row r="99" spans="1:66">
      <c r="A99" s="511">
        <v>90</v>
      </c>
      <c r="B99" s="345">
        <v>54784.969593903639</v>
      </c>
      <c r="C99" s="345">
        <f t="shared" si="4"/>
        <v>57282.64214599321</v>
      </c>
      <c r="D99" s="380">
        <v>59780.314698082781</v>
      </c>
      <c r="E99" s="380">
        <f t="shared" si="5"/>
        <v>62259.960947867992</v>
      </c>
      <c r="F99" s="380">
        <v>64739.607197653211</v>
      </c>
      <c r="G99" s="345">
        <v>65238.821690366836</v>
      </c>
      <c r="H99" s="380">
        <v>67067.424281001367</v>
      </c>
      <c r="I99" s="398">
        <v>68476.747981802546</v>
      </c>
      <c r="J99" s="345">
        <v>68395.092123164053</v>
      </c>
      <c r="K99" s="345">
        <v>69105.651622715624</v>
      </c>
      <c r="L99" s="345">
        <v>72064.837604256056</v>
      </c>
      <c r="M99" s="345">
        <v>74923.649538154947</v>
      </c>
      <c r="N99" s="345">
        <v>72874.109336823603</v>
      </c>
      <c r="O99" s="414">
        <v>72339.284487087716</v>
      </c>
      <c r="P99" s="414">
        <v>74989.439449560814</v>
      </c>
      <c r="Q99" s="414">
        <v>76816.629107262735</v>
      </c>
      <c r="R99" s="414">
        <v>80530.533402530302</v>
      </c>
      <c r="S99" s="415">
        <v>79222.005060799245</v>
      </c>
      <c r="T99" s="414">
        <v>77969.368908198827</v>
      </c>
      <c r="U99" s="414">
        <v>78621.592826991357</v>
      </c>
      <c r="V99" s="414">
        <v>76958.562223741435</v>
      </c>
      <c r="W99" s="414">
        <v>79792.087305290377</v>
      </c>
      <c r="X99" s="414">
        <v>84069.835165247277</v>
      </c>
      <c r="Y99" s="414">
        <v>86032.364480215416</v>
      </c>
      <c r="Z99" s="414">
        <v>87415.654416482634</v>
      </c>
      <c r="AA99" s="414">
        <v>88548.611751554388</v>
      </c>
      <c r="AB99" s="414">
        <v>90221.89927571523</v>
      </c>
      <c r="AC99" s="415">
        <v>92165.170693435575</v>
      </c>
      <c r="AD99" s="414">
        <v>92403.337505202828</v>
      </c>
      <c r="AE99" s="414">
        <v>91721.602552770899</v>
      </c>
      <c r="AF99" s="414">
        <v>92802.870071380588</v>
      </c>
      <c r="AG99" s="414">
        <v>94286.698197260266</v>
      </c>
      <c r="AH99" s="414">
        <v>97768.987324221918</v>
      </c>
      <c r="AI99" s="414">
        <v>100053.57787690725</v>
      </c>
      <c r="AJ99" s="414">
        <v>102567.32039987134</v>
      </c>
      <c r="AK99" s="414">
        <v>105632.04362800837</v>
      </c>
      <c r="AL99" s="414">
        <v>109196.14204125664</v>
      </c>
      <c r="AM99" s="415">
        <v>112054.29587456695</v>
      </c>
      <c r="AN99" s="414">
        <v>115014.72779272991</v>
      </c>
      <c r="AO99" s="414">
        <v>116174.1946457481</v>
      </c>
      <c r="AP99" s="414">
        <v>116349.89784140891</v>
      </c>
      <c r="AQ99" s="414">
        <v>118348.50435505314</v>
      </c>
      <c r="AR99" s="414">
        <v>120026.60719888193</v>
      </c>
      <c r="AS99" s="414">
        <v>122379.98837352681</v>
      </c>
      <c r="AT99" s="414">
        <v>124803.4660303166</v>
      </c>
      <c r="AU99" s="414">
        <v>123678.88604387159</v>
      </c>
      <c r="AV99" s="414">
        <v>121221.34982979544</v>
      </c>
      <c r="AW99" s="415">
        <v>118076.49572412115</v>
      </c>
      <c r="AX99" s="414">
        <v>120778.0360416975</v>
      </c>
      <c r="AY99" s="414">
        <v>124099.43748825915</v>
      </c>
      <c r="AZ99" s="414">
        <v>125726.32485573999</v>
      </c>
      <c r="BA99" s="414">
        <v>127532.61004271691</v>
      </c>
      <c r="BB99" s="414">
        <v>130098.36287795377</v>
      </c>
      <c r="BC99" s="414">
        <v>128745.40842061574</v>
      </c>
      <c r="BD99" s="414">
        <v>127087.89313232245</v>
      </c>
      <c r="BE99" s="414"/>
      <c r="BF99" s="414"/>
      <c r="BG99" s="414"/>
      <c r="BH99" s="416"/>
      <c r="BJ99" s="735">
        <f t="shared" si="6"/>
        <v>1.8168857814371383E-2</v>
      </c>
      <c r="BK99" s="735">
        <f t="shared" si="7"/>
        <v>1.874469346443625E-2</v>
      </c>
      <c r="BN99" s="98">
        <v>1</v>
      </c>
    </row>
    <row r="100" spans="1:66">
      <c r="A100" s="511">
        <v>91</v>
      </c>
      <c r="B100" s="345">
        <v>57348.764720132742</v>
      </c>
      <c r="C100" s="345">
        <f t="shared" si="4"/>
        <v>60005.347736104115</v>
      </c>
      <c r="D100" s="380">
        <v>62661.930752075496</v>
      </c>
      <c r="E100" s="380">
        <f t="shared" si="5"/>
        <v>65358.496235402061</v>
      </c>
      <c r="F100" s="380">
        <v>68055.061718728626</v>
      </c>
      <c r="G100" s="345">
        <v>68196.15166469317</v>
      </c>
      <c r="H100" s="380">
        <v>70377.656826243765</v>
      </c>
      <c r="I100" s="398">
        <v>71530.848978213617</v>
      </c>
      <c r="J100" s="345">
        <v>71486.335705961392</v>
      </c>
      <c r="K100" s="345">
        <v>72230.042046509479</v>
      </c>
      <c r="L100" s="345">
        <v>75282.147640511423</v>
      </c>
      <c r="M100" s="345">
        <v>78470.439913642782</v>
      </c>
      <c r="N100" s="345">
        <v>76337.45846621829</v>
      </c>
      <c r="O100" s="414">
        <v>75558.073969122794</v>
      </c>
      <c r="P100" s="414">
        <v>78582.806147458061</v>
      </c>
      <c r="Q100" s="414">
        <v>80635.415748831365</v>
      </c>
      <c r="R100" s="414">
        <v>84438.174241641464</v>
      </c>
      <c r="S100" s="415">
        <v>82884.686816679765</v>
      </c>
      <c r="T100" s="414">
        <v>81593.479760211179</v>
      </c>
      <c r="U100" s="414">
        <v>82182.595173554844</v>
      </c>
      <c r="V100" s="414">
        <v>80406.768734274854</v>
      </c>
      <c r="W100" s="414">
        <v>83222.392846543895</v>
      </c>
      <c r="X100" s="414">
        <v>88073.368890118349</v>
      </c>
      <c r="Y100" s="414">
        <v>89865.793017149175</v>
      </c>
      <c r="Z100" s="414">
        <v>91343.912729555726</v>
      </c>
      <c r="AA100" s="414">
        <v>92398.288221168754</v>
      </c>
      <c r="AB100" s="414">
        <v>94559.902460710116</v>
      </c>
      <c r="AC100" s="415">
        <v>96528.085375485651</v>
      </c>
      <c r="AD100" s="414">
        <v>96617.61518920146</v>
      </c>
      <c r="AE100" s="414">
        <v>95983.813575263921</v>
      </c>
      <c r="AF100" s="414">
        <v>97194.86581541186</v>
      </c>
      <c r="AG100" s="414">
        <v>98842.526530047646</v>
      </c>
      <c r="AH100" s="414">
        <v>102623.73881393517</v>
      </c>
      <c r="AI100" s="414">
        <v>105033.59162729621</v>
      </c>
      <c r="AJ100" s="414">
        <v>107713.55744749571</v>
      </c>
      <c r="AK100" s="414">
        <v>111313.58439634671</v>
      </c>
      <c r="AL100" s="414">
        <v>114935.81827271618</v>
      </c>
      <c r="AM100" s="415">
        <v>118108.25630642752</v>
      </c>
      <c r="AN100" s="414">
        <v>121526.7351284241</v>
      </c>
      <c r="AO100" s="414">
        <v>122324.36165011812</v>
      </c>
      <c r="AP100" s="414">
        <v>122450.60533752714</v>
      </c>
      <c r="AQ100" s="414">
        <v>124447.33949155564</v>
      </c>
      <c r="AR100" s="414">
        <v>126706.23207726433</v>
      </c>
      <c r="AS100" s="414">
        <v>128985.10162457825</v>
      </c>
      <c r="AT100" s="414">
        <v>131717.88521796107</v>
      </c>
      <c r="AU100" s="414">
        <v>130644.60147746939</v>
      </c>
      <c r="AV100" s="414">
        <v>127958.10564144484</v>
      </c>
      <c r="AW100" s="415">
        <v>124465.1134966369</v>
      </c>
      <c r="AX100" s="414">
        <v>127570.08467700069</v>
      </c>
      <c r="AY100" s="414">
        <v>131382.2736261705</v>
      </c>
      <c r="AZ100" s="414">
        <v>133205.70056271998</v>
      </c>
      <c r="BA100" s="414">
        <v>134906.55302817037</v>
      </c>
      <c r="BB100" s="414">
        <v>137805.36663727427</v>
      </c>
      <c r="BC100" s="414">
        <v>136372.26339975002</v>
      </c>
      <c r="BD100" s="414">
        <v>134616.55720209077</v>
      </c>
      <c r="BE100" s="414"/>
      <c r="BF100" s="414"/>
      <c r="BG100" s="414"/>
      <c r="BH100" s="416"/>
      <c r="BJ100" s="735">
        <f t="shared" si="6"/>
        <v>1.901336836634545E-2</v>
      </c>
      <c r="BK100" s="735">
        <f t="shared" si="7"/>
        <v>1.985512575429715E-2</v>
      </c>
      <c r="BN100" s="98">
        <v>1</v>
      </c>
    </row>
    <row r="101" spans="1:66">
      <c r="A101" s="511">
        <v>92</v>
      </c>
      <c r="B101" s="345">
        <v>60327.391418510328</v>
      </c>
      <c r="C101" s="345">
        <f t="shared" si="4"/>
        <v>63216.36058544222</v>
      </c>
      <c r="D101" s="380">
        <v>66105.32975237412</v>
      </c>
      <c r="E101" s="380">
        <f t="shared" si="5"/>
        <v>68955.381515056957</v>
      </c>
      <c r="F101" s="380">
        <v>71805.433277739794</v>
      </c>
      <c r="G101" s="345">
        <v>71906.590514469077</v>
      </c>
      <c r="H101" s="380">
        <v>74186.771935928715</v>
      </c>
      <c r="I101" s="398">
        <v>75121.934765202444</v>
      </c>
      <c r="J101" s="345">
        <v>75230.883344916947</v>
      </c>
      <c r="K101" s="345">
        <v>75809.440784448088</v>
      </c>
      <c r="L101" s="345">
        <v>79468.526964795499</v>
      </c>
      <c r="M101" s="345">
        <v>82926.899323258331</v>
      </c>
      <c r="N101" s="345">
        <v>80760.734643686941</v>
      </c>
      <c r="O101" s="414">
        <v>79638.831201473673</v>
      </c>
      <c r="P101" s="414">
        <v>83026.652053566664</v>
      </c>
      <c r="Q101" s="414">
        <v>85217.959718713711</v>
      </c>
      <c r="R101" s="414">
        <v>89024.698651304774</v>
      </c>
      <c r="S101" s="415">
        <v>87565.113748989374</v>
      </c>
      <c r="T101" s="414">
        <v>86011.312228481751</v>
      </c>
      <c r="U101" s="414">
        <v>86748.434815930814</v>
      </c>
      <c r="V101" s="414">
        <v>84431.257350764005</v>
      </c>
      <c r="W101" s="414">
        <v>87304.683613187968</v>
      </c>
      <c r="X101" s="414">
        <v>92702.249772451527</v>
      </c>
      <c r="Y101" s="414">
        <v>94645.955834428227</v>
      </c>
      <c r="Z101" s="414">
        <v>96266.142571503413</v>
      </c>
      <c r="AA101" s="414">
        <v>97232.577959741087</v>
      </c>
      <c r="AB101" s="414">
        <v>99809.119959249729</v>
      </c>
      <c r="AC101" s="415">
        <v>101601.32892607857</v>
      </c>
      <c r="AD101" s="414">
        <v>101922.28782383402</v>
      </c>
      <c r="AE101" s="414">
        <v>101424.67587685223</v>
      </c>
      <c r="AF101" s="414">
        <v>102693.30664111253</v>
      </c>
      <c r="AG101" s="414">
        <v>104620.93157998809</v>
      </c>
      <c r="AH101" s="414">
        <v>108563.59417365075</v>
      </c>
      <c r="AI101" s="414">
        <v>111226.62490204249</v>
      </c>
      <c r="AJ101" s="414">
        <v>113874.8069735451</v>
      </c>
      <c r="AK101" s="414">
        <v>118491.38563412457</v>
      </c>
      <c r="AL101" s="414">
        <v>122323.10511341516</v>
      </c>
      <c r="AM101" s="415">
        <v>125537.84876043274</v>
      </c>
      <c r="AN101" s="414">
        <v>129313.77044909382</v>
      </c>
      <c r="AO101" s="414">
        <v>130116.44752559769</v>
      </c>
      <c r="AP101" s="414">
        <v>130161.77806807458</v>
      </c>
      <c r="AQ101" s="414">
        <v>132071.55955798604</v>
      </c>
      <c r="AR101" s="414">
        <v>134680.98028181979</v>
      </c>
      <c r="AS101" s="414">
        <v>137173.08947973378</v>
      </c>
      <c r="AT101" s="414">
        <v>140471.10038637431</v>
      </c>
      <c r="AU101" s="414">
        <v>139152.48379884535</v>
      </c>
      <c r="AV101" s="414">
        <v>136274.26958187111</v>
      </c>
      <c r="AW101" s="415">
        <v>132395.00432399847</v>
      </c>
      <c r="AX101" s="414">
        <v>135986.31885552857</v>
      </c>
      <c r="AY101" s="414">
        <v>139814.19953289672</v>
      </c>
      <c r="AZ101" s="414">
        <v>142185.59904802</v>
      </c>
      <c r="BA101" s="414">
        <v>143993.37097135844</v>
      </c>
      <c r="BB101" s="414">
        <v>147298.29568633763</v>
      </c>
      <c r="BC101" s="414">
        <v>145766.47098617535</v>
      </c>
      <c r="BD101" s="414">
        <v>143889.8203378602</v>
      </c>
      <c r="BE101" s="414"/>
      <c r="BF101" s="414"/>
      <c r="BG101" s="414"/>
      <c r="BH101" s="416"/>
      <c r="BJ101" s="735">
        <f t="shared" si="6"/>
        <v>2.0042836362402054E-2</v>
      </c>
      <c r="BK101" s="735">
        <f t="shared" si="7"/>
        <v>2.1222875825612532E-2</v>
      </c>
      <c r="BN101" s="98">
        <v>1</v>
      </c>
    </row>
    <row r="102" spans="1:66">
      <c r="A102" s="511">
        <v>93</v>
      </c>
      <c r="B102" s="345">
        <v>64312.494718166177</v>
      </c>
      <c r="C102" s="345">
        <f t="shared" si="4"/>
        <v>67548.572976355979</v>
      </c>
      <c r="D102" s="380">
        <v>70784.651234545774</v>
      </c>
      <c r="E102" s="380">
        <f t="shared" si="5"/>
        <v>73910.847629234602</v>
      </c>
      <c r="F102" s="380">
        <v>77037.04402392343</v>
      </c>
      <c r="G102" s="345">
        <v>76964.053369114132</v>
      </c>
      <c r="H102" s="380">
        <v>79087.559480746786</v>
      </c>
      <c r="I102" s="398">
        <v>79775.802950209763</v>
      </c>
      <c r="J102" s="345">
        <v>80085.516737832382</v>
      </c>
      <c r="K102" s="345">
        <v>80733.641873081127</v>
      </c>
      <c r="L102" s="345">
        <v>84851.706859795071</v>
      </c>
      <c r="M102" s="345">
        <v>89230.262529436193</v>
      </c>
      <c r="N102" s="345">
        <v>86114.336594619381</v>
      </c>
      <c r="O102" s="414">
        <v>84954.298995087709</v>
      </c>
      <c r="P102" s="414">
        <v>88670.741344423732</v>
      </c>
      <c r="Q102" s="414">
        <v>90876.707196674499</v>
      </c>
      <c r="R102" s="414">
        <v>94917.018254087525</v>
      </c>
      <c r="S102" s="415">
        <v>93713.615581811755</v>
      </c>
      <c r="T102" s="414">
        <v>91327.593470711276</v>
      </c>
      <c r="U102" s="414">
        <v>92513.027723486564</v>
      </c>
      <c r="V102" s="414">
        <v>89672.341524270785</v>
      </c>
      <c r="W102" s="414">
        <v>92643.238594609007</v>
      </c>
      <c r="X102" s="414">
        <v>98881.379377304416</v>
      </c>
      <c r="Y102" s="414">
        <v>100588.40404052402</v>
      </c>
      <c r="Z102" s="414">
        <v>102370.78437800815</v>
      </c>
      <c r="AA102" s="414">
        <v>103636.59950825053</v>
      </c>
      <c r="AB102" s="414">
        <v>106160.3616062216</v>
      </c>
      <c r="AC102" s="415">
        <v>108224.21098199263</v>
      </c>
      <c r="AD102" s="414">
        <v>108455.67569114137</v>
      </c>
      <c r="AE102" s="414">
        <v>107947.12405808088</v>
      </c>
      <c r="AF102" s="414">
        <v>109602.25379230017</v>
      </c>
      <c r="AG102" s="414">
        <v>111556.00624642645</v>
      </c>
      <c r="AH102" s="414">
        <v>116402.78439051753</v>
      </c>
      <c r="AI102" s="414">
        <v>118953.30655979787</v>
      </c>
      <c r="AJ102" s="414">
        <v>122827.34081526326</v>
      </c>
      <c r="AK102" s="414">
        <v>127042.52939202696</v>
      </c>
      <c r="AL102" s="414">
        <v>131131.8305615398</v>
      </c>
      <c r="AM102" s="415">
        <v>134921.04510440759</v>
      </c>
      <c r="AN102" s="414">
        <v>139512.55361931046</v>
      </c>
      <c r="AO102" s="414">
        <v>139921.57092113618</v>
      </c>
      <c r="AP102" s="414">
        <v>139686.45067238322</v>
      </c>
      <c r="AQ102" s="414">
        <v>141767.49036258095</v>
      </c>
      <c r="AR102" s="414">
        <v>144664.22258773711</v>
      </c>
      <c r="AS102" s="414">
        <v>147897.76813823541</v>
      </c>
      <c r="AT102" s="414">
        <v>151536.1576318919</v>
      </c>
      <c r="AU102" s="414">
        <v>150131.21455592537</v>
      </c>
      <c r="AV102" s="414">
        <v>146636.32351219721</v>
      </c>
      <c r="AW102" s="415">
        <v>141873.18995133042</v>
      </c>
      <c r="AX102" s="414">
        <v>146385.48978746781</v>
      </c>
      <c r="AY102" s="414">
        <v>150274.52849911252</v>
      </c>
      <c r="AZ102" s="414">
        <v>153090.94711611999</v>
      </c>
      <c r="BA102" s="414">
        <v>155285.09453547309</v>
      </c>
      <c r="BB102" s="414">
        <v>158927.080428391</v>
      </c>
      <c r="BC102" s="414">
        <v>157274.32249123676</v>
      </c>
      <c r="BD102" s="414">
        <v>155249.51557048407</v>
      </c>
      <c r="BE102" s="414"/>
      <c r="BF102" s="414"/>
      <c r="BG102" s="414"/>
      <c r="BH102" s="416"/>
      <c r="BJ102" s="735">
        <f t="shared" si="6"/>
        <v>2.1281665909746519E-2</v>
      </c>
      <c r="BK102" s="735">
        <f t="shared" si="7"/>
        <v>2.2898361977257576E-2</v>
      </c>
      <c r="BN102" s="98">
        <v>1</v>
      </c>
    </row>
    <row r="103" spans="1:66">
      <c r="A103" s="511">
        <v>94</v>
      </c>
      <c r="B103" s="345">
        <v>69453.686005776792</v>
      </c>
      <c r="C103" s="345">
        <f t="shared" si="4"/>
        <v>73192.451797011308</v>
      </c>
      <c r="D103" s="380">
        <v>76931.21758824584</v>
      </c>
      <c r="E103" s="380">
        <f t="shared" si="5"/>
        <v>80488.679691479949</v>
      </c>
      <c r="F103" s="380">
        <v>84046.141794714043</v>
      </c>
      <c r="G103" s="345">
        <v>83288.94335561333</v>
      </c>
      <c r="H103" s="380">
        <v>85308.918519677522</v>
      </c>
      <c r="I103" s="398">
        <v>86051.812690087434</v>
      </c>
      <c r="J103" s="345">
        <v>86246.758243064207</v>
      </c>
      <c r="K103" s="345">
        <v>87093.646975237556</v>
      </c>
      <c r="L103" s="345">
        <v>91557.666332953828</v>
      </c>
      <c r="M103" s="345">
        <v>97210.540874283819</v>
      </c>
      <c r="N103" s="345">
        <v>93273.616296774693</v>
      </c>
      <c r="O103" s="414">
        <v>91838.392784771917</v>
      </c>
      <c r="P103" s="414">
        <v>95990.016954484949</v>
      </c>
      <c r="Q103" s="414">
        <v>98361.529014149011</v>
      </c>
      <c r="R103" s="414">
        <v>102699.81746481932</v>
      </c>
      <c r="S103" s="415">
        <v>101432.26705260585</v>
      </c>
      <c r="T103" s="414">
        <v>98501.403773211772</v>
      </c>
      <c r="U103" s="414">
        <v>100025.38274456076</v>
      </c>
      <c r="V103" s="414">
        <v>96260.455476307819</v>
      </c>
      <c r="W103" s="414">
        <v>99503.849677116043</v>
      </c>
      <c r="X103" s="414">
        <v>106486.12557888911</v>
      </c>
      <c r="Y103" s="414">
        <v>108519.41688457718</v>
      </c>
      <c r="Z103" s="414">
        <v>110129.97462528537</v>
      </c>
      <c r="AA103" s="414">
        <v>111806.06493040387</v>
      </c>
      <c r="AB103" s="414">
        <v>114672.81668916492</v>
      </c>
      <c r="AC103" s="415">
        <v>117226.69474752524</v>
      </c>
      <c r="AD103" s="414">
        <v>116785.43085768087</v>
      </c>
      <c r="AE103" s="414">
        <v>116596.34447379467</v>
      </c>
      <c r="AF103" s="414">
        <v>118558.54665185932</v>
      </c>
      <c r="AG103" s="414">
        <v>120544.08709827278</v>
      </c>
      <c r="AH103" s="414">
        <v>126228.3757483098</v>
      </c>
      <c r="AI103" s="414">
        <v>128948.08201570058</v>
      </c>
      <c r="AJ103" s="414">
        <v>134175.05654204532</v>
      </c>
      <c r="AK103" s="414">
        <v>138827.47747079714</v>
      </c>
      <c r="AL103" s="414">
        <v>143361.59476557613</v>
      </c>
      <c r="AM103" s="415">
        <v>147070.24967297338</v>
      </c>
      <c r="AN103" s="414">
        <v>152653.26576728985</v>
      </c>
      <c r="AO103" s="414">
        <v>152023.69383327826</v>
      </c>
      <c r="AP103" s="414">
        <v>152321.55870373698</v>
      </c>
      <c r="AQ103" s="414">
        <v>154588.56706528165</v>
      </c>
      <c r="AR103" s="414">
        <v>157425.92560661313</v>
      </c>
      <c r="AS103" s="414">
        <v>161769.01739504089</v>
      </c>
      <c r="AT103" s="414">
        <v>166003.17368045237</v>
      </c>
      <c r="AU103" s="414">
        <v>164637.48601715575</v>
      </c>
      <c r="AV103" s="414">
        <v>160051.82089388429</v>
      </c>
      <c r="AW103" s="415">
        <v>154216.24758949192</v>
      </c>
      <c r="AX103" s="414">
        <v>159307.45459940162</v>
      </c>
      <c r="AY103" s="414">
        <v>163636.92995611724</v>
      </c>
      <c r="AZ103" s="414">
        <v>167325.99506619998</v>
      </c>
      <c r="BA103" s="414">
        <v>169798.36985903021</v>
      </c>
      <c r="BB103" s="414">
        <v>174199.19543595923</v>
      </c>
      <c r="BC103" s="414">
        <v>172387.61554581969</v>
      </c>
      <c r="BD103" s="414">
        <v>170168.23458470521</v>
      </c>
      <c r="BE103" s="414"/>
      <c r="BF103" s="414"/>
      <c r="BG103" s="414"/>
      <c r="BH103" s="416"/>
      <c r="BJ103" s="735">
        <f t="shared" si="6"/>
        <v>2.2953347253311926E-2</v>
      </c>
      <c r="BK103" s="735">
        <f t="shared" si="7"/>
        <v>2.5098782551642791E-2</v>
      </c>
      <c r="BN103" s="98">
        <v>1</v>
      </c>
    </row>
    <row r="104" spans="1:66">
      <c r="A104" s="511">
        <v>95</v>
      </c>
      <c r="B104" s="345">
        <v>77029.462585668633</v>
      </c>
      <c r="C104" s="345">
        <f t="shared" si="4"/>
        <v>81441.557601739536</v>
      </c>
      <c r="D104" s="380">
        <v>85853.652617810425</v>
      </c>
      <c r="E104" s="380">
        <f t="shared" si="5"/>
        <v>89604.770141270215</v>
      </c>
      <c r="F104" s="380">
        <v>93355.887664729991</v>
      </c>
      <c r="G104" s="345">
        <v>92277.267169921965</v>
      </c>
      <c r="H104" s="380">
        <v>94282.935473003075</v>
      </c>
      <c r="I104" s="398">
        <v>94436.606451296553</v>
      </c>
      <c r="J104" s="345">
        <v>95095.575784198896</v>
      </c>
      <c r="K104" s="345">
        <v>95996.64298866957</v>
      </c>
      <c r="L104" s="345">
        <v>101112.68951291704</v>
      </c>
      <c r="M104" s="345">
        <v>107823.34627244042</v>
      </c>
      <c r="N104" s="345">
        <v>102652.99159469581</v>
      </c>
      <c r="O104" s="414">
        <v>100966.70891536841</v>
      </c>
      <c r="P104" s="414">
        <v>105647.18995508383</v>
      </c>
      <c r="Q104" s="414">
        <v>108540.33122603921</v>
      </c>
      <c r="R104" s="414">
        <v>113243.62641224645</v>
      </c>
      <c r="S104" s="415">
        <v>111681.77157275019</v>
      </c>
      <c r="T104" s="414">
        <v>108122.52239250844</v>
      </c>
      <c r="U104" s="414">
        <v>109746.36510505235</v>
      </c>
      <c r="V104" s="414">
        <v>105405.08016999204</v>
      </c>
      <c r="W104" s="414">
        <v>108527.14345847959</v>
      </c>
      <c r="X104" s="414">
        <v>116883.06870382736</v>
      </c>
      <c r="Y104" s="414">
        <v>118753.86804464899</v>
      </c>
      <c r="Z104" s="414">
        <v>120430.00459324823</v>
      </c>
      <c r="AA104" s="414">
        <v>123238.07063105115</v>
      </c>
      <c r="AB104" s="414">
        <v>126728.88299144876</v>
      </c>
      <c r="AC104" s="415">
        <v>128679.81310953072</v>
      </c>
      <c r="AD104" s="414">
        <v>128447.44736429602</v>
      </c>
      <c r="AE104" s="414">
        <v>128339.52449713353</v>
      </c>
      <c r="AF104" s="414">
        <v>131443.98647319412</v>
      </c>
      <c r="AG104" s="414">
        <v>133573.92089779631</v>
      </c>
      <c r="AH104" s="414">
        <v>139883.2712535843</v>
      </c>
      <c r="AI104" s="414">
        <v>143638.56977097099</v>
      </c>
      <c r="AJ104" s="414">
        <v>149200.64522799852</v>
      </c>
      <c r="AK104" s="414">
        <v>154891.79119238624</v>
      </c>
      <c r="AL104" s="414">
        <v>160287.04920594484</v>
      </c>
      <c r="AM104" s="415">
        <v>164248.69414243454</v>
      </c>
      <c r="AN104" s="414">
        <v>170113.22525872302</v>
      </c>
      <c r="AO104" s="414">
        <v>169678.53895508015</v>
      </c>
      <c r="AP104" s="414">
        <v>169615.41393554505</v>
      </c>
      <c r="AQ104" s="414">
        <v>171415.13150064767</v>
      </c>
      <c r="AR104" s="414">
        <v>174995.64235568242</v>
      </c>
      <c r="AS104" s="414">
        <v>180510.3549935527</v>
      </c>
      <c r="AT104" s="414">
        <v>186367.74604815649</v>
      </c>
      <c r="AU104" s="414">
        <v>184336.64519760778</v>
      </c>
      <c r="AV104" s="414">
        <v>178402.08070491313</v>
      </c>
      <c r="AW104" s="415">
        <v>171428.88547155124</v>
      </c>
      <c r="AX104" s="414">
        <v>177351.14086866326</v>
      </c>
      <c r="AY104" s="414">
        <v>182581.10833531219</v>
      </c>
      <c r="AZ104" s="414">
        <v>186911.35837998</v>
      </c>
      <c r="BA104" s="414">
        <v>189960.76544585786</v>
      </c>
      <c r="BB104" s="414">
        <v>195100.06900307548</v>
      </c>
      <c r="BC104" s="414">
        <v>193071.13103532957</v>
      </c>
      <c r="BD104" s="414">
        <v>190585.46296106608</v>
      </c>
      <c r="BE104" s="414"/>
      <c r="BF104" s="414"/>
      <c r="BG104" s="414"/>
      <c r="BH104" s="416"/>
      <c r="BJ104" s="735">
        <f t="shared" si="6"/>
        <v>2.5195314049465133E-2</v>
      </c>
      <c r="BK104" s="735">
        <f t="shared" si="7"/>
        <v>2.8110199909154542E-2</v>
      </c>
      <c r="BN104" s="98">
        <v>1</v>
      </c>
    </row>
    <row r="105" spans="1:66">
      <c r="A105" s="511">
        <v>96</v>
      </c>
      <c r="B105" s="349">
        <v>88746.754369469025</v>
      </c>
      <c r="C105" s="349">
        <f t="shared" si="4"/>
        <v>93859.845543152958</v>
      </c>
      <c r="D105" s="380">
        <v>98972.936716836892</v>
      </c>
      <c r="E105" s="380">
        <f t="shared" si="5"/>
        <v>103047.44705202745</v>
      </c>
      <c r="F105" s="380">
        <v>107121.95738721802</v>
      </c>
      <c r="G105" s="345">
        <v>106194.4742747745</v>
      </c>
      <c r="H105" s="380">
        <v>107758.63391959266</v>
      </c>
      <c r="I105" s="398">
        <v>107044.56184673708</v>
      </c>
      <c r="J105" s="384">
        <v>107301.20766266678</v>
      </c>
      <c r="K105" s="349">
        <v>109909.78610562863</v>
      </c>
      <c r="L105" s="345">
        <v>115474.29636150274</v>
      </c>
      <c r="M105" s="345">
        <v>122819.10247139417</v>
      </c>
      <c r="N105" s="345">
        <v>116472.55808414858</v>
      </c>
      <c r="O105" s="414">
        <v>114102.01026364911</v>
      </c>
      <c r="P105" s="414">
        <v>119177.54099480968</v>
      </c>
      <c r="Q105" s="414">
        <v>123305.14903203136</v>
      </c>
      <c r="R105" s="414">
        <v>128721.52217148559</v>
      </c>
      <c r="S105" s="415">
        <v>126620.7096196858</v>
      </c>
      <c r="T105" s="414">
        <v>121847.29200697347</v>
      </c>
      <c r="U105" s="414">
        <v>123270.11517651343</v>
      </c>
      <c r="V105" s="414">
        <v>119171.81936782321</v>
      </c>
      <c r="W105" s="414">
        <v>121475.9789453306</v>
      </c>
      <c r="X105" s="414">
        <v>131515.31757703173</v>
      </c>
      <c r="Y105" s="414">
        <v>133631.12102150332</v>
      </c>
      <c r="Z105" s="414">
        <v>135602.56582671506</v>
      </c>
      <c r="AA105" s="414">
        <v>139651.65453058621</v>
      </c>
      <c r="AB105" s="414">
        <v>143747.95203994086</v>
      </c>
      <c r="AC105" s="415">
        <v>145331.41721737219</v>
      </c>
      <c r="AD105" s="414">
        <v>145604.55143926234</v>
      </c>
      <c r="AE105" s="414">
        <v>145579.03276460635</v>
      </c>
      <c r="AF105" s="414">
        <v>149674.14726918848</v>
      </c>
      <c r="AG105" s="414">
        <v>152368.97832712924</v>
      </c>
      <c r="AH105" s="414">
        <v>159157.1667394801</v>
      </c>
      <c r="AI105" s="414">
        <v>165168.08687580819</v>
      </c>
      <c r="AJ105" s="414">
        <v>171043.52809069044</v>
      </c>
      <c r="AK105" s="414">
        <v>178696.90070972694</v>
      </c>
      <c r="AL105" s="414">
        <v>186058.6747901027</v>
      </c>
      <c r="AM105" s="415">
        <v>189781.19117081485</v>
      </c>
      <c r="AN105" s="414">
        <v>196887.37223362149</v>
      </c>
      <c r="AO105" s="414">
        <v>194355.11760529989</v>
      </c>
      <c r="AP105" s="414">
        <v>194581.76863326592</v>
      </c>
      <c r="AQ105" s="414">
        <v>195810.47204665767</v>
      </c>
      <c r="AR105" s="414">
        <v>202126.1069109723</v>
      </c>
      <c r="AS105" s="414">
        <v>208486.83254799646</v>
      </c>
      <c r="AT105" s="414">
        <v>215649.4235704059</v>
      </c>
      <c r="AU105" s="414">
        <v>213317.78926409181</v>
      </c>
      <c r="AV105" s="414">
        <v>205685.34976003596</v>
      </c>
      <c r="AW105" s="415">
        <v>196604.18232488682</v>
      </c>
      <c r="AX105" s="414">
        <v>204274.78474569734</v>
      </c>
      <c r="AY105" s="414">
        <v>211291.42097755877</v>
      </c>
      <c r="AZ105" s="414">
        <v>216600.90568257999</v>
      </c>
      <c r="BA105" s="414">
        <v>220538.3531504515</v>
      </c>
      <c r="BB105" s="414">
        <v>226567.13377067767</v>
      </c>
      <c r="BC105" s="414">
        <v>224210.95490154845</v>
      </c>
      <c r="BD105" s="414">
        <v>221324.38139099639</v>
      </c>
      <c r="BE105" s="414"/>
      <c r="BF105" s="414"/>
      <c r="BG105" s="414"/>
      <c r="BH105" s="416"/>
      <c r="BJ105" s="735">
        <f t="shared" si="6"/>
        <v>2.8393536520058941E-2</v>
      </c>
      <c r="BK105" s="735">
        <f t="shared" si="7"/>
        <v>3.2644003949775707E-2</v>
      </c>
      <c r="BN105" s="98">
        <v>1</v>
      </c>
    </row>
    <row r="106" spans="1:66">
      <c r="A106" s="511">
        <v>97</v>
      </c>
      <c r="B106" s="349">
        <v>108808.28121927238</v>
      </c>
      <c r="C106" s="349">
        <f t="shared" si="4"/>
        <v>114871.8132655521</v>
      </c>
      <c r="D106" s="380">
        <v>120935.34531183181</v>
      </c>
      <c r="E106" s="380">
        <f t="shared" si="5"/>
        <v>125954.20259263269</v>
      </c>
      <c r="F106" s="380">
        <v>130973.05987343357</v>
      </c>
      <c r="G106" s="345">
        <v>129902.0967604714</v>
      </c>
      <c r="H106" s="380">
        <v>131834.11955892647</v>
      </c>
      <c r="I106" s="398">
        <v>128428.86241318303</v>
      </c>
      <c r="J106" s="384">
        <v>127957.30095046556</v>
      </c>
      <c r="K106" s="349">
        <v>131300.23251836619</v>
      </c>
      <c r="L106" s="345">
        <v>137215.36583842715</v>
      </c>
      <c r="M106" s="345">
        <v>147127.48055002905</v>
      </c>
      <c r="N106" s="345">
        <v>138703.11531641701</v>
      </c>
      <c r="O106" s="414">
        <v>136023.9468324912</v>
      </c>
      <c r="P106" s="414">
        <v>140583.10859888207</v>
      </c>
      <c r="Q106" s="414">
        <v>147019.81407617254</v>
      </c>
      <c r="R106" s="414">
        <v>152544.16382904275</v>
      </c>
      <c r="S106" s="415">
        <v>150575.24874277649</v>
      </c>
      <c r="T106" s="414">
        <v>143421.08649332533</v>
      </c>
      <c r="U106" s="414">
        <v>145263.20816982249</v>
      </c>
      <c r="V106" s="414">
        <v>140596.23313409483</v>
      </c>
      <c r="W106" s="414">
        <v>142802.93816472663</v>
      </c>
      <c r="X106" s="414">
        <v>154987.70126708684</v>
      </c>
      <c r="Y106" s="414">
        <v>157534.04835406004</v>
      </c>
      <c r="Z106" s="414">
        <v>159192.82344533849</v>
      </c>
      <c r="AA106" s="414">
        <v>166829.4019339958</v>
      </c>
      <c r="AB106" s="414">
        <v>172110.47106858567</v>
      </c>
      <c r="AC106" s="415">
        <v>174838.10455934319</v>
      </c>
      <c r="AD106" s="414">
        <v>174050.02762260352</v>
      </c>
      <c r="AE106" s="414">
        <v>176066.23474696907</v>
      </c>
      <c r="AF106" s="414">
        <v>181139.41831690786</v>
      </c>
      <c r="AG106" s="414">
        <v>182961.40677373437</v>
      </c>
      <c r="AH106" s="414">
        <v>191089.53248301081</v>
      </c>
      <c r="AI106" s="414">
        <v>198750.40605144086</v>
      </c>
      <c r="AJ106" s="414">
        <v>208421.05315366757</v>
      </c>
      <c r="AK106" s="414">
        <v>216622.39934282302</v>
      </c>
      <c r="AL106" s="414">
        <v>226652.80454610914</v>
      </c>
      <c r="AM106" s="415">
        <v>233350.24396221281</v>
      </c>
      <c r="AN106" s="414">
        <v>240291.62997752836</v>
      </c>
      <c r="AO106" s="414">
        <v>236600.79047737489</v>
      </c>
      <c r="AP106" s="414">
        <v>237506.33000169747</v>
      </c>
      <c r="AQ106" s="414">
        <v>238244.03030570692</v>
      </c>
      <c r="AR106" s="414">
        <v>246091.85852426995</v>
      </c>
      <c r="AS106" s="414">
        <v>254723.90387935017</v>
      </c>
      <c r="AT106" s="414">
        <v>264575.55079402187</v>
      </c>
      <c r="AU106" s="414">
        <v>262139.38736292298</v>
      </c>
      <c r="AV106" s="414">
        <v>250612.05204981597</v>
      </c>
      <c r="AW106" s="415">
        <v>237758.63050006345</v>
      </c>
      <c r="AX106" s="414">
        <v>248611.1280367772</v>
      </c>
      <c r="AY106" s="414">
        <v>257641.05171142661</v>
      </c>
      <c r="AZ106" s="414">
        <v>265743.02667255996</v>
      </c>
      <c r="BA106" s="414">
        <v>270826.49371364346</v>
      </c>
      <c r="BB106" s="414">
        <v>279299.93856244034</v>
      </c>
      <c r="BC106" s="414">
        <v>276395.36629532592</v>
      </c>
      <c r="BD106" s="414">
        <v>272836.95166238461</v>
      </c>
      <c r="BE106" s="414"/>
      <c r="BF106" s="414"/>
      <c r="BG106" s="414"/>
      <c r="BH106" s="416"/>
      <c r="BJ106" s="735">
        <f t="shared" si="6"/>
        <v>3.342078260435781E-2</v>
      </c>
      <c r="BK106" s="735">
        <f t="shared" si="7"/>
        <v>4.0241795647345556E-2</v>
      </c>
      <c r="BN106" s="98">
        <v>1</v>
      </c>
    </row>
    <row r="107" spans="1:66">
      <c r="A107" s="511">
        <v>98</v>
      </c>
      <c r="B107" s="349">
        <v>148387.29351278269</v>
      </c>
      <c r="C107" s="349">
        <f t="shared" si="4"/>
        <v>155906.62859937051</v>
      </c>
      <c r="D107" s="380">
        <v>163425.96368595833</v>
      </c>
      <c r="E107" s="380">
        <f t="shared" si="5"/>
        <v>170231.20535385862</v>
      </c>
      <c r="F107" s="380">
        <v>177036.44702175891</v>
      </c>
      <c r="G107" s="345">
        <v>174702.89059514189</v>
      </c>
      <c r="H107" s="380">
        <v>179427.51620674657</v>
      </c>
      <c r="I107" s="398">
        <v>170912.19037608046</v>
      </c>
      <c r="J107" s="384">
        <v>168010.68214956319</v>
      </c>
      <c r="K107" s="349">
        <v>172685.76651379748</v>
      </c>
      <c r="L107" s="345">
        <v>180881.62795700144</v>
      </c>
      <c r="M107" s="345">
        <v>195215.8935814166</v>
      </c>
      <c r="N107" s="345">
        <v>182043.61009928156</v>
      </c>
      <c r="O107" s="414">
        <v>177514.88097607016</v>
      </c>
      <c r="P107" s="414">
        <v>182897.21050352673</v>
      </c>
      <c r="Q107" s="414">
        <v>193306.9797962039</v>
      </c>
      <c r="R107" s="414">
        <v>196333.77825303076</v>
      </c>
      <c r="S107" s="415">
        <v>196127.60143292</v>
      </c>
      <c r="T107" s="414">
        <v>185333.99739629406</v>
      </c>
      <c r="U107" s="414">
        <v>186897.21863190713</v>
      </c>
      <c r="V107" s="414">
        <v>179638.75292977001</v>
      </c>
      <c r="W107" s="414">
        <v>183743.97555841593</v>
      </c>
      <c r="X107" s="414">
        <v>202326.04378126416</v>
      </c>
      <c r="Y107" s="414">
        <v>203011.10574921701</v>
      </c>
      <c r="Z107" s="414">
        <v>206362.98481249294</v>
      </c>
      <c r="AA107" s="414">
        <v>220862.07271820586</v>
      </c>
      <c r="AB107" s="414">
        <v>230839.01239219477</v>
      </c>
      <c r="AC107" s="415">
        <v>235249.70554241695</v>
      </c>
      <c r="AD107" s="414">
        <v>233985.82256148435</v>
      </c>
      <c r="AE107" s="414">
        <v>235638.39035171203</v>
      </c>
      <c r="AF107" s="414">
        <v>244755.78744006838</v>
      </c>
      <c r="AG107" s="414">
        <v>246510.6809029482</v>
      </c>
      <c r="AH107" s="414">
        <v>256277.99395115976</v>
      </c>
      <c r="AI107" s="414">
        <v>265460.16208107217</v>
      </c>
      <c r="AJ107" s="414">
        <v>280965.04713378445</v>
      </c>
      <c r="AK107" s="414">
        <v>294054.63738909224</v>
      </c>
      <c r="AL107" s="414">
        <v>311038.9264678731</v>
      </c>
      <c r="AM107" s="415">
        <v>321776.99090337357</v>
      </c>
      <c r="AN107" s="414">
        <v>332167.12108473072</v>
      </c>
      <c r="AO107" s="414">
        <v>323874.12033618736</v>
      </c>
      <c r="AP107" s="414">
        <v>326460.36341351504</v>
      </c>
      <c r="AQ107" s="414">
        <v>328349.92449981667</v>
      </c>
      <c r="AR107" s="414">
        <v>340480.55183034192</v>
      </c>
      <c r="AS107" s="414">
        <v>352981.03671521001</v>
      </c>
      <c r="AT107" s="414">
        <v>369430.37737598445</v>
      </c>
      <c r="AU107" s="414">
        <v>362957.4909591513</v>
      </c>
      <c r="AV107" s="414">
        <v>345874.98866864247</v>
      </c>
      <c r="AW107" s="415">
        <v>322378.85128725832</v>
      </c>
      <c r="AX107" s="414">
        <v>339858.51783802605</v>
      </c>
      <c r="AY107" s="414">
        <v>353040.33550431475</v>
      </c>
      <c r="AZ107" s="414">
        <v>369539.14472833998</v>
      </c>
      <c r="BA107" s="414">
        <v>373331.79571823712</v>
      </c>
      <c r="BB107" s="414">
        <v>386357.30473634583</v>
      </c>
      <c r="BC107" s="414">
        <v>382339.39224302326</v>
      </c>
      <c r="BD107" s="414">
        <v>377417.01562599355</v>
      </c>
      <c r="BE107" s="414"/>
      <c r="BF107" s="414"/>
      <c r="BG107" s="414"/>
      <c r="BH107" s="416"/>
      <c r="BJ107" s="735">
        <f t="shared" si="6"/>
        <v>4.3187563193271598E-2</v>
      </c>
      <c r="BK107" s="735">
        <f t="shared" si="7"/>
        <v>5.5666720816637018E-2</v>
      </c>
      <c r="BN107" s="98">
        <v>1</v>
      </c>
    </row>
    <row r="108" spans="1:66">
      <c r="A108" s="513">
        <v>99</v>
      </c>
      <c r="B108" s="390">
        <v>190870.12681133236</v>
      </c>
      <c r="C108" s="390">
        <f t="shared" si="4"/>
        <v>198591.63076969891</v>
      </c>
      <c r="D108" s="383">
        <v>206313.13472806546</v>
      </c>
      <c r="E108" s="383">
        <f t="shared" si="5"/>
        <v>214019.44159204594</v>
      </c>
      <c r="F108" s="383">
        <v>221725.7484560264</v>
      </c>
      <c r="G108" s="347">
        <v>222503.87425883912</v>
      </c>
      <c r="H108" s="383">
        <v>230307.66857324704</v>
      </c>
      <c r="I108" s="402">
        <v>216035.69355931858</v>
      </c>
      <c r="J108" s="391">
        <v>210321.41476221557</v>
      </c>
      <c r="K108" s="390">
        <v>216432.28809484644</v>
      </c>
      <c r="L108" s="347">
        <v>225730.15460697081</v>
      </c>
      <c r="M108" s="347">
        <v>242679.48343784772</v>
      </c>
      <c r="N108" s="347">
        <v>223455.79327896668</v>
      </c>
      <c r="O108" s="420">
        <v>220970.48035235086</v>
      </c>
      <c r="P108" s="420">
        <v>227339.35129278677</v>
      </c>
      <c r="Q108" s="420">
        <v>238007.61324787448</v>
      </c>
      <c r="R108" s="420">
        <v>242176.2846224205</v>
      </c>
      <c r="S108" s="421">
        <v>240497.08804780376</v>
      </c>
      <c r="T108" s="420">
        <v>228613.87330504079</v>
      </c>
      <c r="U108" s="420">
        <v>228654.63016540738</v>
      </c>
      <c r="V108" s="420">
        <v>219544.51011872865</v>
      </c>
      <c r="W108" s="420">
        <v>226772.72870866946</v>
      </c>
      <c r="X108" s="420">
        <v>251955.86818712082</v>
      </c>
      <c r="Y108" s="420">
        <v>251991.92528011609</v>
      </c>
      <c r="Z108" s="420">
        <v>259329.24265739732</v>
      </c>
      <c r="AA108" s="420">
        <v>280511.88149581547</v>
      </c>
      <c r="AB108" s="420">
        <v>293837.41053119604</v>
      </c>
      <c r="AC108" s="421">
        <v>302831.8895247812</v>
      </c>
      <c r="AD108" s="420">
        <v>300011.30264476221</v>
      </c>
      <c r="AE108" s="420">
        <v>299731.02027392626</v>
      </c>
      <c r="AF108" s="420">
        <v>314482.09833482932</v>
      </c>
      <c r="AG108" s="420">
        <v>314019.32410402026</v>
      </c>
      <c r="AH108" s="420">
        <v>325864.91508850094</v>
      </c>
      <c r="AI108" s="420">
        <v>342328.95662719622</v>
      </c>
      <c r="AJ108" s="420">
        <v>363100.59957999375</v>
      </c>
      <c r="AK108" s="420">
        <v>375452.11742993095</v>
      </c>
      <c r="AL108" s="420">
        <v>403303.62275745469</v>
      </c>
      <c r="AM108" s="421">
        <v>417239.66068448534</v>
      </c>
      <c r="AN108" s="420">
        <v>435441.50644857303</v>
      </c>
      <c r="AO108" s="420">
        <v>421647.01530486031</v>
      </c>
      <c r="AP108" s="420">
        <v>423510.92101420404</v>
      </c>
      <c r="AQ108" s="420">
        <v>424677.71236644255</v>
      </c>
      <c r="AR108" s="420">
        <v>443348.09113967285</v>
      </c>
      <c r="AS108" s="420">
        <v>458871.25629299344</v>
      </c>
      <c r="AT108" s="420">
        <v>484677.31898768025</v>
      </c>
      <c r="AU108" s="420">
        <v>477027.11942584923</v>
      </c>
      <c r="AV108" s="420">
        <v>451589.96049049904</v>
      </c>
      <c r="AW108" s="421">
        <v>416632.90638538008</v>
      </c>
      <c r="AX108" s="420">
        <v>442367.92714105221</v>
      </c>
      <c r="AY108" s="420">
        <v>459695.73243533866</v>
      </c>
      <c r="AZ108" s="420">
        <v>482200.07692653994</v>
      </c>
      <c r="BA108" s="420">
        <v>481826.18619267759</v>
      </c>
      <c r="BB108" s="420">
        <v>499051.96435768344</v>
      </c>
      <c r="BC108" s="420">
        <v>493862.08675519255</v>
      </c>
      <c r="BD108" s="420">
        <v>487503.92634273868</v>
      </c>
      <c r="BE108" s="420"/>
      <c r="BF108" s="420"/>
      <c r="BG108" s="420"/>
      <c r="BH108" s="422"/>
      <c r="BJ108" s="735">
        <f t="shared" si="6"/>
        <v>5.3272881602549746E-3</v>
      </c>
      <c r="BK108" s="735">
        <f t="shared" si="7"/>
        <v>7.1903872483661761E-3</v>
      </c>
      <c r="BN108" s="59">
        <v>0.1</v>
      </c>
    </row>
    <row r="109" spans="1:66">
      <c r="A109" s="511">
        <v>99.1</v>
      </c>
      <c r="B109" s="349">
        <v>202199.78909328909</v>
      </c>
      <c r="C109" s="349">
        <f t="shared" si="4"/>
        <v>211067.25398324491</v>
      </c>
      <c r="D109" s="380">
        <v>219934.71887320073</v>
      </c>
      <c r="E109" s="380">
        <f t="shared" si="5"/>
        <v>227946.48490851879</v>
      </c>
      <c r="F109" s="380">
        <v>235958.25094383681</v>
      </c>
      <c r="G109" s="345">
        <v>235729.20085209978</v>
      </c>
      <c r="H109" s="380">
        <v>244810.47818192423</v>
      </c>
      <c r="I109" s="398">
        <v>229572.18515513316</v>
      </c>
      <c r="J109" s="384">
        <v>223201.59635720454</v>
      </c>
      <c r="K109" s="349">
        <v>230390.93204321997</v>
      </c>
      <c r="L109" s="345">
        <v>238778.67257027756</v>
      </c>
      <c r="M109" s="345">
        <v>254858.94106144647</v>
      </c>
      <c r="N109" s="345">
        <v>236691.79178324671</v>
      </c>
      <c r="O109" s="414">
        <v>232781.7681742456</v>
      </c>
      <c r="P109" s="414">
        <v>238726.93653520092</v>
      </c>
      <c r="Q109" s="414">
        <v>250637.38215880783</v>
      </c>
      <c r="R109" s="414">
        <v>255500.59278703728</v>
      </c>
      <c r="S109" s="415">
        <v>252899.16864906801</v>
      </c>
      <c r="T109" s="414">
        <v>240842.14695551898</v>
      </c>
      <c r="U109" s="414">
        <v>240894.00173846152</v>
      </c>
      <c r="V109" s="414">
        <v>231658.29200029999</v>
      </c>
      <c r="W109" s="414">
        <v>239226.32803128654</v>
      </c>
      <c r="X109" s="414">
        <v>268306.72847908468</v>
      </c>
      <c r="Y109" s="414">
        <v>266385.24488599034</v>
      </c>
      <c r="Z109" s="414">
        <v>275415.01523301768</v>
      </c>
      <c r="AA109" s="414">
        <v>298757.49172365759</v>
      </c>
      <c r="AB109" s="414">
        <v>313755.62084650027</v>
      </c>
      <c r="AC109" s="415">
        <v>323289.36093881546</v>
      </c>
      <c r="AD109" s="414">
        <v>320189.89651703701</v>
      </c>
      <c r="AE109" s="414">
        <v>319171.83313617995</v>
      </c>
      <c r="AF109" s="414">
        <v>336060.31127108139</v>
      </c>
      <c r="AG109" s="414">
        <v>334125.93283639068</v>
      </c>
      <c r="AH109" s="414">
        <v>348166.78244343738</v>
      </c>
      <c r="AI109" s="414">
        <v>367203.7541390502</v>
      </c>
      <c r="AJ109" s="414">
        <v>388274.76577507751</v>
      </c>
      <c r="AK109" s="414">
        <v>401884.02904929983</v>
      </c>
      <c r="AL109" s="414">
        <v>430144.69740979164</v>
      </c>
      <c r="AM109" s="415">
        <v>446533.3981078185</v>
      </c>
      <c r="AN109" s="414">
        <v>465111.47969443281</v>
      </c>
      <c r="AO109" s="414">
        <v>450285.00438212347</v>
      </c>
      <c r="AP109" s="414">
        <v>452011.73586192861</v>
      </c>
      <c r="AQ109" s="414">
        <v>453756.03873899544</v>
      </c>
      <c r="AR109" s="414">
        <v>476311.87539170973</v>
      </c>
      <c r="AS109" s="414">
        <v>492812.28152768401</v>
      </c>
      <c r="AT109" s="414">
        <v>520392.92005641438</v>
      </c>
      <c r="AU109" s="414">
        <v>510076.83063792816</v>
      </c>
      <c r="AV109" s="414">
        <v>485660.89581419586</v>
      </c>
      <c r="AW109" s="415">
        <v>446277.54401051224</v>
      </c>
      <c r="AX109" s="414">
        <v>473774.23083411687</v>
      </c>
      <c r="AY109" s="414">
        <v>492334.17120280711</v>
      </c>
      <c r="AZ109" s="414">
        <v>517661.54665665992</v>
      </c>
      <c r="BA109" s="414">
        <v>514295.86532173137</v>
      </c>
      <c r="BB109" s="414">
        <v>534766.20270859881</v>
      </c>
      <c r="BC109" s="414">
        <v>529204.91583624168</v>
      </c>
      <c r="BD109" s="414">
        <v>522391.73896726308</v>
      </c>
      <c r="BE109" s="414"/>
      <c r="BF109" s="414"/>
      <c r="BG109" s="414"/>
      <c r="BH109" s="416"/>
      <c r="BJ109" s="735">
        <f t="shared" si="6"/>
        <v>5.6122382225446289E-3</v>
      </c>
      <c r="BK109" s="735">
        <f t="shared" si="7"/>
        <v>7.7049613255447949E-3</v>
      </c>
      <c r="BN109" s="59">
        <v>0.1</v>
      </c>
    </row>
    <row r="110" spans="1:66">
      <c r="A110" s="511">
        <v>99.2</v>
      </c>
      <c r="B110" s="349">
        <v>217045.31896214356</v>
      </c>
      <c r="C110" s="349">
        <f t="shared" si="4"/>
        <v>226325.23871585645</v>
      </c>
      <c r="D110" s="380">
        <v>235605.15846956937</v>
      </c>
      <c r="E110" s="380">
        <f t="shared" si="5"/>
        <v>244918.11407609249</v>
      </c>
      <c r="F110" s="380">
        <v>254231.06968261558</v>
      </c>
      <c r="G110" s="345">
        <v>251991.45429270176</v>
      </c>
      <c r="H110" s="380">
        <v>261250.12598196667</v>
      </c>
      <c r="I110" s="398">
        <v>244507.07464307736</v>
      </c>
      <c r="J110" s="384">
        <v>239173.02153499084</v>
      </c>
      <c r="K110" s="349">
        <v>245598.32103152407</v>
      </c>
      <c r="L110" s="345">
        <v>253949.45227436724</v>
      </c>
      <c r="M110" s="345">
        <v>268876.11390550528</v>
      </c>
      <c r="N110" s="345">
        <v>252384.69608017427</v>
      </c>
      <c r="O110" s="414">
        <v>246441.23910042102</v>
      </c>
      <c r="P110" s="414">
        <v>253961.92771952352</v>
      </c>
      <c r="Q110" s="414">
        <v>266690.17255027447</v>
      </c>
      <c r="R110" s="414">
        <v>270933.01309178967</v>
      </c>
      <c r="S110" s="415">
        <v>268561.63645269809</v>
      </c>
      <c r="T110" s="414">
        <v>255859.47017423785</v>
      </c>
      <c r="U110" s="414">
        <v>256968.88008224851</v>
      </c>
      <c r="V110" s="414">
        <v>246871.66529127103</v>
      </c>
      <c r="W110" s="414">
        <v>255712.24015901948</v>
      </c>
      <c r="X110" s="414">
        <v>287946.12766903115</v>
      </c>
      <c r="Y110" s="414">
        <v>287617.02907043003</v>
      </c>
      <c r="Z110" s="414">
        <v>295948.81040035177</v>
      </c>
      <c r="AA110" s="414">
        <v>321314.82030347345</v>
      </c>
      <c r="AB110" s="414">
        <v>339433.17291279859</v>
      </c>
      <c r="AC110" s="415">
        <v>348788.29803300783</v>
      </c>
      <c r="AD110" s="414">
        <v>347336.59914303332</v>
      </c>
      <c r="AE110" s="414">
        <v>344492.03590827354</v>
      </c>
      <c r="AF110" s="414">
        <v>364415.71148620016</v>
      </c>
      <c r="AG110" s="414">
        <v>359897.25687007146</v>
      </c>
      <c r="AH110" s="414">
        <v>374355.998135039</v>
      </c>
      <c r="AI110" s="414">
        <v>395908.72397716268</v>
      </c>
      <c r="AJ110" s="414">
        <v>419186.22811345389</v>
      </c>
      <c r="AK110" s="414">
        <v>431989.82159819524</v>
      </c>
      <c r="AL110" s="414">
        <v>461119.77686349297</v>
      </c>
      <c r="AM110" s="415">
        <v>481093.75673490373</v>
      </c>
      <c r="AN110" s="414">
        <v>501446.17549226637</v>
      </c>
      <c r="AO110" s="414">
        <v>484634.56569681643</v>
      </c>
      <c r="AP110" s="414">
        <v>490845.21830722183</v>
      </c>
      <c r="AQ110" s="414">
        <v>489737.81375275564</v>
      </c>
      <c r="AR110" s="414">
        <v>515573.59167193569</v>
      </c>
      <c r="AS110" s="414">
        <v>533464.54165489669</v>
      </c>
      <c r="AT110" s="414">
        <v>562328.89105334005</v>
      </c>
      <c r="AU110" s="414">
        <v>553738.14752182108</v>
      </c>
      <c r="AV110" s="414">
        <v>524194.19188553881</v>
      </c>
      <c r="AW110" s="415">
        <v>481807.57434089849</v>
      </c>
      <c r="AX110" s="414">
        <v>513322.22597894276</v>
      </c>
      <c r="AY110" s="414">
        <v>532492.48820195021</v>
      </c>
      <c r="AZ110" s="414">
        <v>560003.73219473998</v>
      </c>
      <c r="BA110" s="414">
        <v>556459.52606003138</v>
      </c>
      <c r="BB110" s="414">
        <v>578273.86055866105</v>
      </c>
      <c r="BC110" s="414">
        <v>572260.1169580681</v>
      </c>
      <c r="BD110" s="414">
        <v>564892.63174539455</v>
      </c>
      <c r="BE110" s="414"/>
      <c r="BF110" s="414"/>
      <c r="BG110" s="414"/>
      <c r="BH110" s="416"/>
      <c r="BJ110" s="735">
        <f t="shared" si="6"/>
        <v>5.9621802756021722E-3</v>
      </c>
      <c r="BK110" s="735">
        <f t="shared" si="7"/>
        <v>8.3318237177488E-3</v>
      </c>
      <c r="BN110" s="59">
        <v>0.1</v>
      </c>
    </row>
    <row r="111" spans="1:66">
      <c r="A111" s="511">
        <v>99.3</v>
      </c>
      <c r="B111" s="349">
        <v>234033.01186750247</v>
      </c>
      <c r="C111" s="349">
        <f t="shared" si="4"/>
        <v>244266.95248317486</v>
      </c>
      <c r="D111" s="380">
        <v>254500.89309884727</v>
      </c>
      <c r="E111" s="380">
        <f t="shared" si="5"/>
        <v>264435.2562907656</v>
      </c>
      <c r="F111" s="380">
        <v>274369.61948268395</v>
      </c>
      <c r="G111" s="345">
        <v>272723.37829491502</v>
      </c>
      <c r="H111" s="380">
        <v>282930.97531197622</v>
      </c>
      <c r="I111" s="398">
        <v>264174.14259798813</v>
      </c>
      <c r="J111" s="384">
        <v>257189.34152270324</v>
      </c>
      <c r="K111" s="349">
        <v>264855.28401571629</v>
      </c>
      <c r="L111" s="345">
        <v>272952.90101261053</v>
      </c>
      <c r="M111" s="345">
        <v>290322.2505282737</v>
      </c>
      <c r="N111" s="345">
        <v>270597.93747248547</v>
      </c>
      <c r="O111" s="414">
        <v>265179.33082575438</v>
      </c>
      <c r="P111" s="414">
        <v>270824.24275678728</v>
      </c>
      <c r="Q111" s="414">
        <v>285603.58129869803</v>
      </c>
      <c r="R111" s="414">
        <v>289792.33371679334</v>
      </c>
      <c r="S111" s="415">
        <v>288760.42567693093</v>
      </c>
      <c r="T111" s="414">
        <v>274225.30646154605</v>
      </c>
      <c r="U111" s="414">
        <v>277433.31082353211</v>
      </c>
      <c r="V111" s="414">
        <v>264518.22969627735</v>
      </c>
      <c r="W111" s="414">
        <v>275519.41500285355</v>
      </c>
      <c r="X111" s="414">
        <v>309102.97765365837</v>
      </c>
      <c r="Y111" s="414">
        <v>312303.97072889772</v>
      </c>
      <c r="Z111" s="414">
        <v>317621.53127785464</v>
      </c>
      <c r="AA111" s="414">
        <v>349912.99340636341</v>
      </c>
      <c r="AB111" s="414">
        <v>370196.39119059005</v>
      </c>
      <c r="AC111" s="415">
        <v>381555.02102429129</v>
      </c>
      <c r="AD111" s="414">
        <v>380901.72212918615</v>
      </c>
      <c r="AE111" s="414">
        <v>375190.70179659157</v>
      </c>
      <c r="AF111" s="414">
        <v>397514.46710487269</v>
      </c>
      <c r="AG111" s="414">
        <v>391084.49690008932</v>
      </c>
      <c r="AH111" s="414">
        <v>408495.65540610784</v>
      </c>
      <c r="AI111" s="414">
        <v>429213.0595117968</v>
      </c>
      <c r="AJ111" s="414">
        <v>453583.70129617711</v>
      </c>
      <c r="AK111" s="414">
        <v>471522.35860566905</v>
      </c>
      <c r="AL111" s="414">
        <v>503562.2261575007</v>
      </c>
      <c r="AM111" s="415">
        <v>525854.13929467555</v>
      </c>
      <c r="AN111" s="414">
        <v>544975.77497028944</v>
      </c>
      <c r="AO111" s="414">
        <v>530037.55858987768</v>
      </c>
      <c r="AP111" s="414">
        <v>533102.66586070543</v>
      </c>
      <c r="AQ111" s="414">
        <v>533807.64485330554</v>
      </c>
      <c r="AR111" s="414">
        <v>562361.2380121795</v>
      </c>
      <c r="AS111" s="414">
        <v>582372.55405892676</v>
      </c>
      <c r="AT111" s="414">
        <v>616554.12782855716</v>
      </c>
      <c r="AU111" s="414">
        <v>606416.97431255784</v>
      </c>
      <c r="AV111" s="414">
        <v>573778.60900186165</v>
      </c>
      <c r="AW111" s="415">
        <v>525914.66634096194</v>
      </c>
      <c r="AX111" s="414">
        <v>562495.36613276484</v>
      </c>
      <c r="AY111" s="414">
        <v>579214.61365458916</v>
      </c>
      <c r="AZ111" s="414">
        <v>613348.64486027998</v>
      </c>
      <c r="BA111" s="414">
        <v>607884.8765666273</v>
      </c>
      <c r="BB111" s="414">
        <v>631874.02333164285</v>
      </c>
      <c r="BC111" s="414">
        <v>625302.86626685609</v>
      </c>
      <c r="BD111" s="414">
        <v>617252.48937679408</v>
      </c>
      <c r="BE111" s="414"/>
      <c r="BF111" s="414"/>
      <c r="BG111" s="414"/>
      <c r="BH111" s="416"/>
      <c r="BJ111" s="735">
        <f t="shared" si="6"/>
        <v>6.3901512503820347E-3</v>
      </c>
      <c r="BK111" s="735">
        <f t="shared" si="7"/>
        <v>9.1040998621964957E-3</v>
      </c>
      <c r="BN111" s="59">
        <v>0.1</v>
      </c>
    </row>
    <row r="112" spans="1:66">
      <c r="A112" s="511">
        <v>99.4</v>
      </c>
      <c r="B112" s="349">
        <v>255828.67069923796</v>
      </c>
      <c r="C112" s="349">
        <f t="shared" si="4"/>
        <v>267662.80015156604</v>
      </c>
      <c r="D112" s="380">
        <v>279496.92960389418</v>
      </c>
      <c r="E112" s="380">
        <f t="shared" si="5"/>
        <v>289485.98876139114</v>
      </c>
      <c r="F112" s="380">
        <v>299475.0479188881</v>
      </c>
      <c r="G112" s="345">
        <v>297429.02311149222</v>
      </c>
      <c r="H112" s="380">
        <v>309682.81917937833</v>
      </c>
      <c r="I112" s="398">
        <v>289194.27768397104</v>
      </c>
      <c r="J112" s="384">
        <v>279954.06660151674</v>
      </c>
      <c r="K112" s="349">
        <v>287550.0875956688</v>
      </c>
      <c r="L112" s="345">
        <v>297305.61222077237</v>
      </c>
      <c r="M112" s="345">
        <v>313445.30228971189</v>
      </c>
      <c r="N112" s="345">
        <v>295002.07401184656</v>
      </c>
      <c r="O112" s="414">
        <v>286697.4626827368</v>
      </c>
      <c r="P112" s="414">
        <v>293522.09694996005</v>
      </c>
      <c r="Q112" s="414">
        <v>308939.83930290194</v>
      </c>
      <c r="R112" s="414">
        <v>313114.74537499627</v>
      </c>
      <c r="S112" s="415">
        <v>313111.25495721528</v>
      </c>
      <c r="T112" s="414">
        <v>298315.30871054984</v>
      </c>
      <c r="U112" s="414">
        <v>301856.64940696402</v>
      </c>
      <c r="V112" s="414">
        <v>287996.38956854754</v>
      </c>
      <c r="W112" s="414">
        <v>302007.73461279791</v>
      </c>
      <c r="X112" s="414">
        <v>337333.2474088798</v>
      </c>
      <c r="Y112" s="414">
        <v>343742.73387330986</v>
      </c>
      <c r="Z112" s="414">
        <v>349014.46539814357</v>
      </c>
      <c r="AA112" s="414">
        <v>385177.48257613275</v>
      </c>
      <c r="AB112" s="414">
        <v>410572.14166062558</v>
      </c>
      <c r="AC112" s="415">
        <v>422086.76012064592</v>
      </c>
      <c r="AD112" s="414">
        <v>424167.22853119264</v>
      </c>
      <c r="AE112" s="414">
        <v>411971.55494718207</v>
      </c>
      <c r="AF112" s="414">
        <v>437283.98856707575</v>
      </c>
      <c r="AG112" s="414">
        <v>433821.95631992258</v>
      </c>
      <c r="AH112" s="414">
        <v>452504.43717685621</v>
      </c>
      <c r="AI112" s="414">
        <v>472169.42930860241</v>
      </c>
      <c r="AJ112" s="414">
        <v>496912.04646894481</v>
      </c>
      <c r="AK112" s="414">
        <v>523024.97936865914</v>
      </c>
      <c r="AL112" s="414">
        <v>558155.05478073598</v>
      </c>
      <c r="AM112" s="415">
        <v>583160.34487312788</v>
      </c>
      <c r="AN112" s="414">
        <v>603689.0127914279</v>
      </c>
      <c r="AO112" s="414">
        <v>583711.99894664495</v>
      </c>
      <c r="AP112" s="414">
        <v>589221.71640967065</v>
      </c>
      <c r="AQ112" s="414">
        <v>587866.85403663688</v>
      </c>
      <c r="AR112" s="414">
        <v>622954.31988924171</v>
      </c>
      <c r="AS112" s="414">
        <v>647593.89204758045</v>
      </c>
      <c r="AT112" s="414">
        <v>686944.87687224813</v>
      </c>
      <c r="AU112" s="414">
        <v>672189.12404557399</v>
      </c>
      <c r="AV112" s="414">
        <v>636622.2402367543</v>
      </c>
      <c r="AW112" s="415">
        <v>579554.9476384999</v>
      </c>
      <c r="AX112" s="414">
        <v>621570.50110408734</v>
      </c>
      <c r="AY112" s="414">
        <v>641999.16288938525</v>
      </c>
      <c r="AZ112" s="414">
        <v>681571.52858371998</v>
      </c>
      <c r="BA112" s="414">
        <v>673000.1928102473</v>
      </c>
      <c r="BB112" s="414">
        <v>699903.4809336405</v>
      </c>
      <c r="BC112" s="414">
        <v>692624.85333765845</v>
      </c>
      <c r="BD112" s="414">
        <v>683707.7486615181</v>
      </c>
      <c r="BE112" s="414"/>
      <c r="BF112" s="414"/>
      <c r="BG112" s="414"/>
      <c r="BH112" s="416"/>
      <c r="BJ112" s="735">
        <f t="shared" si="6"/>
        <v>6.9515099374394748E-3</v>
      </c>
      <c r="BK112" s="735">
        <f t="shared" si="7"/>
        <v>1.0084274632341432E-2</v>
      </c>
      <c r="BN112" s="59">
        <v>0.1</v>
      </c>
    </row>
    <row r="113" spans="1:66">
      <c r="A113" s="511">
        <v>99.5</v>
      </c>
      <c r="B113" s="349">
        <v>285302.11387450836</v>
      </c>
      <c r="C113" s="349">
        <f t="shared" si="4"/>
        <v>298631.74428187578</v>
      </c>
      <c r="D113" s="380">
        <v>311961.37468924327</v>
      </c>
      <c r="E113" s="380">
        <f t="shared" si="5"/>
        <v>321160.91772352339</v>
      </c>
      <c r="F113" s="380">
        <v>330360.46075780352</v>
      </c>
      <c r="G113" s="345">
        <v>332959.84265810874</v>
      </c>
      <c r="H113" s="380">
        <v>344498.95297082845</v>
      </c>
      <c r="I113" s="398">
        <v>322196.46793822973</v>
      </c>
      <c r="J113" s="384">
        <v>308444.49714812322</v>
      </c>
      <c r="K113" s="349">
        <v>318268.20444837346</v>
      </c>
      <c r="L113" s="345">
        <v>327123.87421341619</v>
      </c>
      <c r="M113" s="345">
        <v>346413.91334476462</v>
      </c>
      <c r="N113" s="345">
        <v>325444.87057169061</v>
      </c>
      <c r="O113" s="414">
        <v>315596.67874399998</v>
      </c>
      <c r="P113" s="414">
        <v>323675.45069563476</v>
      </c>
      <c r="Q113" s="414">
        <v>341114.85257022741</v>
      </c>
      <c r="R113" s="414">
        <v>345132.71358041506</v>
      </c>
      <c r="S113" s="415">
        <v>347141.17110713792</v>
      </c>
      <c r="T113" s="414">
        <v>329325.57130130497</v>
      </c>
      <c r="U113" s="414">
        <v>335839.79344128357</v>
      </c>
      <c r="V113" s="414">
        <v>321069.76508154557</v>
      </c>
      <c r="W113" s="414">
        <v>335990.47672644776</v>
      </c>
      <c r="X113" s="414">
        <v>375411.64162986813</v>
      </c>
      <c r="Y113" s="414">
        <v>381867.80787266057</v>
      </c>
      <c r="Z113" s="414">
        <v>386961.39928694931</v>
      </c>
      <c r="AA113" s="414">
        <v>433603.10361764976</v>
      </c>
      <c r="AB113" s="414">
        <v>466191.26149121998</v>
      </c>
      <c r="AC113" s="415">
        <v>475905.38763174426</v>
      </c>
      <c r="AD113" s="414">
        <v>480036.04790461186</v>
      </c>
      <c r="AE113" s="414">
        <v>461360.51016268285</v>
      </c>
      <c r="AF113" s="414">
        <v>493136.66059809487</v>
      </c>
      <c r="AG113" s="414">
        <v>489452.49230541987</v>
      </c>
      <c r="AH113" s="414">
        <v>507652.86625495384</v>
      </c>
      <c r="AI113" s="414">
        <v>530076.89652411465</v>
      </c>
      <c r="AJ113" s="414">
        <v>558213.53943040897</v>
      </c>
      <c r="AK113" s="414">
        <v>589740.5932413158</v>
      </c>
      <c r="AL113" s="414">
        <v>628710.23455184826</v>
      </c>
      <c r="AM113" s="415">
        <v>659168.06874620251</v>
      </c>
      <c r="AN113" s="414">
        <v>686933.21275966032</v>
      </c>
      <c r="AO113" s="414">
        <v>658614.70717381022</v>
      </c>
      <c r="AP113" s="414">
        <v>663711.94884812401</v>
      </c>
      <c r="AQ113" s="414">
        <v>660426.76466176205</v>
      </c>
      <c r="AR113" s="414">
        <v>705731.65345598559</v>
      </c>
      <c r="AS113" s="414">
        <v>737402.20793358586</v>
      </c>
      <c r="AT113" s="414">
        <v>781205.20912342065</v>
      </c>
      <c r="AU113" s="414">
        <v>759558.85609732498</v>
      </c>
      <c r="AV113" s="414">
        <v>724512.63231443125</v>
      </c>
      <c r="AW113" s="415">
        <v>655791.20474694355</v>
      </c>
      <c r="AX113" s="414">
        <v>705386.78062873578</v>
      </c>
      <c r="AY113" s="414">
        <v>729771.3351224676</v>
      </c>
      <c r="AZ113" s="414">
        <v>774855.13454949996</v>
      </c>
      <c r="BA113" s="414">
        <v>760124.37732817035</v>
      </c>
      <c r="BB113" s="414">
        <v>792744.92447563214</v>
      </c>
      <c r="BC113" s="414">
        <v>784500.79476196645</v>
      </c>
      <c r="BD113" s="414">
        <v>774400.84574671299</v>
      </c>
      <c r="BE113" s="414"/>
      <c r="BF113" s="414"/>
      <c r="BG113" s="414"/>
      <c r="BH113" s="416"/>
      <c r="BJ113" s="735">
        <f t="shared" si="6"/>
        <v>7.6741283960563731E-3</v>
      </c>
      <c r="BK113" s="735">
        <f t="shared" si="7"/>
        <v>1.1421942810090117E-2</v>
      </c>
      <c r="BN113" s="59">
        <v>0.1</v>
      </c>
    </row>
    <row r="114" spans="1:66">
      <c r="A114" s="511">
        <v>99.6</v>
      </c>
      <c r="B114" s="349">
        <v>325962.40846263524</v>
      </c>
      <c r="C114" s="349">
        <f t="shared" si="4"/>
        <v>340666.54093674675</v>
      </c>
      <c r="D114" s="380">
        <v>355370.67341085826</v>
      </c>
      <c r="E114" s="380">
        <f t="shared" si="5"/>
        <v>368380.69997656147</v>
      </c>
      <c r="F114" s="380">
        <v>381390.72654226469</v>
      </c>
      <c r="G114" s="345">
        <v>385536.63870270562</v>
      </c>
      <c r="H114" s="380">
        <v>396453.17015254055</v>
      </c>
      <c r="I114" s="398">
        <v>366548.05548501236</v>
      </c>
      <c r="J114" s="384">
        <v>349427.37598809635</v>
      </c>
      <c r="K114" s="349">
        <v>359031.89374780696</v>
      </c>
      <c r="L114" s="345">
        <v>371177.76404720196</v>
      </c>
      <c r="M114" s="345">
        <v>390624.74726098147</v>
      </c>
      <c r="N114" s="345">
        <v>366303.08704081323</v>
      </c>
      <c r="O114" s="414">
        <v>355728.65472266666</v>
      </c>
      <c r="P114" s="414">
        <v>364380.63738820865</v>
      </c>
      <c r="Q114" s="414">
        <v>385669.67780467449</v>
      </c>
      <c r="R114" s="414">
        <v>390721.85670337861</v>
      </c>
      <c r="S114" s="415">
        <v>394831.0888875986</v>
      </c>
      <c r="T114" s="414">
        <v>375535.05164783815</v>
      </c>
      <c r="U114" s="414">
        <v>381228.72221929906</v>
      </c>
      <c r="V114" s="414">
        <v>368958.09662707604</v>
      </c>
      <c r="W114" s="414">
        <v>386808.97669852799</v>
      </c>
      <c r="X114" s="414">
        <v>424864.35722539463</v>
      </c>
      <c r="Y114" s="414">
        <v>442008.68038236193</v>
      </c>
      <c r="Z114" s="414">
        <v>442412.58595404011</v>
      </c>
      <c r="AA114" s="414">
        <v>500137.13467739994</v>
      </c>
      <c r="AB114" s="414">
        <v>547918.22903617541</v>
      </c>
      <c r="AC114" s="415">
        <v>554271.48541048681</v>
      </c>
      <c r="AD114" s="414">
        <v>565521.57494047168</v>
      </c>
      <c r="AE114" s="414">
        <v>533774.76477745059</v>
      </c>
      <c r="AF114" s="414">
        <v>572692.59581382421</v>
      </c>
      <c r="AG114" s="414">
        <v>562513.80873668846</v>
      </c>
      <c r="AH114" s="414">
        <v>583984.19970762893</v>
      </c>
      <c r="AI114" s="414">
        <v>615828.53196214722</v>
      </c>
      <c r="AJ114" s="414">
        <v>648387.18612268229</v>
      </c>
      <c r="AK114" s="414">
        <v>685599.90114600712</v>
      </c>
      <c r="AL114" s="414">
        <v>731041.83166388271</v>
      </c>
      <c r="AM114" s="415">
        <v>775549.78153930593</v>
      </c>
      <c r="AN114" s="414">
        <v>806055.4035864753</v>
      </c>
      <c r="AO114" s="414">
        <v>771098.80161693634</v>
      </c>
      <c r="AP114" s="414">
        <v>765665.72392927925</v>
      </c>
      <c r="AQ114" s="414">
        <v>769240.26091316133</v>
      </c>
      <c r="AR114" s="414">
        <v>827935.22608321125</v>
      </c>
      <c r="AS114" s="414">
        <v>867815.47670904</v>
      </c>
      <c r="AT114" s="414">
        <v>920005.1282875702</v>
      </c>
      <c r="AU114" s="414">
        <v>894633.11156412121</v>
      </c>
      <c r="AV114" s="414">
        <v>849141.43086583074</v>
      </c>
      <c r="AW114" s="415">
        <v>771673.40511963272</v>
      </c>
      <c r="AX114" s="414">
        <v>826740.43356394826</v>
      </c>
      <c r="AY114" s="414">
        <v>858897.1937703857</v>
      </c>
      <c r="AZ114" s="414">
        <v>910396.82595663995</v>
      </c>
      <c r="BA114" s="414">
        <v>888697.52903829992</v>
      </c>
      <c r="BB114" s="414">
        <v>926277.51286594092</v>
      </c>
      <c r="BC114" s="414">
        <v>916644.7145582512</v>
      </c>
      <c r="BD114" s="414">
        <v>904843.49658122042</v>
      </c>
      <c r="BE114" s="414"/>
      <c r="BF114" s="414"/>
      <c r="BG114" s="414"/>
      <c r="BH114" s="416"/>
      <c r="BJ114" s="735">
        <f t="shared" si="6"/>
        <v>8.7509275158243749E-3</v>
      </c>
      <c r="BK114" s="735">
        <f t="shared" si="7"/>
        <v>1.3345892798021317E-2</v>
      </c>
      <c r="BN114" s="59">
        <v>0.1</v>
      </c>
    </row>
    <row r="115" spans="1:66">
      <c r="A115" s="511">
        <v>99.7</v>
      </c>
      <c r="B115" s="349">
        <v>399197.18224078172</v>
      </c>
      <c r="C115" s="349">
        <f t="shared" si="4"/>
        <v>413112.46137787157</v>
      </c>
      <c r="D115" s="380">
        <v>427027.74051496148</v>
      </c>
      <c r="E115" s="380">
        <f t="shared" si="5"/>
        <v>444829.85455726425</v>
      </c>
      <c r="F115" s="380">
        <v>462631.96859956702</v>
      </c>
      <c r="G115" s="345">
        <v>466756.06335992907</v>
      </c>
      <c r="H115" s="380">
        <v>478886.17741837271</v>
      </c>
      <c r="I115" s="398">
        <v>431444.90486296313</v>
      </c>
      <c r="J115" s="384">
        <v>412038.33707746945</v>
      </c>
      <c r="K115" s="349">
        <v>423011.11836449185</v>
      </c>
      <c r="L115" s="345">
        <v>439865.39518267789</v>
      </c>
      <c r="M115" s="345">
        <v>462506.97810927511</v>
      </c>
      <c r="N115" s="345">
        <v>432601.48466065421</v>
      </c>
      <c r="O115" s="414">
        <v>415449.04196414031</v>
      </c>
      <c r="P115" s="414">
        <v>429134.87251384079</v>
      </c>
      <c r="Q115" s="414">
        <v>455761.7707985568</v>
      </c>
      <c r="R115" s="414">
        <v>466376.77173557982</v>
      </c>
      <c r="S115" s="415">
        <v>472591.02344420622</v>
      </c>
      <c r="T115" s="414">
        <v>445936.50542324159</v>
      </c>
      <c r="U115" s="414">
        <v>455362.54546950385</v>
      </c>
      <c r="V115" s="414">
        <v>437813.13639793394</v>
      </c>
      <c r="W115" s="414">
        <v>462377.92625468574</v>
      </c>
      <c r="X115" s="414">
        <v>512047.80900681688</v>
      </c>
      <c r="Y115" s="414">
        <v>536236.21347681608</v>
      </c>
      <c r="Z115" s="414">
        <v>537854.56046618498</v>
      </c>
      <c r="AA115" s="414">
        <v>605426.18965138122</v>
      </c>
      <c r="AB115" s="414">
        <v>682230.82944483927</v>
      </c>
      <c r="AC115" s="415">
        <v>687338.51392651768</v>
      </c>
      <c r="AD115" s="414">
        <v>689697.26086719357</v>
      </c>
      <c r="AE115" s="414">
        <v>641182.8292064158</v>
      </c>
      <c r="AF115" s="414">
        <v>701452.39719576237</v>
      </c>
      <c r="AG115" s="414">
        <v>686602.05017269205</v>
      </c>
      <c r="AH115" s="414">
        <v>716871.53382608679</v>
      </c>
      <c r="AI115" s="414">
        <v>750273.10869759205</v>
      </c>
      <c r="AJ115" s="414">
        <v>794651.10317377432</v>
      </c>
      <c r="AK115" s="414">
        <v>853704.61313698371</v>
      </c>
      <c r="AL115" s="414">
        <v>897621.25556929561</v>
      </c>
      <c r="AM115" s="415">
        <v>961165.74177490256</v>
      </c>
      <c r="AN115" s="414">
        <v>1003327.4452799706</v>
      </c>
      <c r="AO115" s="414">
        <v>949954.09261876554</v>
      </c>
      <c r="AP115" s="414">
        <v>934551.8705888564</v>
      </c>
      <c r="AQ115" s="414">
        <v>950690.74841114494</v>
      </c>
      <c r="AR115" s="414">
        <v>1025954.8443990008</v>
      </c>
      <c r="AS115" s="414">
        <v>1082032.8778964505</v>
      </c>
      <c r="AT115" s="414">
        <v>1155434.3349569819</v>
      </c>
      <c r="AU115" s="414">
        <v>1121305.0758047602</v>
      </c>
      <c r="AV115" s="414">
        <v>1061860.7114302618</v>
      </c>
      <c r="AW115" s="415">
        <v>956529.03756023932</v>
      </c>
      <c r="AX115" s="414">
        <v>1025681.2453324646</v>
      </c>
      <c r="AY115" s="414">
        <v>1068673.8028916088</v>
      </c>
      <c r="AZ115" s="414">
        <v>1138447.5171755599</v>
      </c>
      <c r="BA115" s="414">
        <v>1096752.6406610128</v>
      </c>
      <c r="BB115" s="414">
        <v>1149069.0256089005</v>
      </c>
      <c r="BC115" s="414">
        <v>1137119.3129023307</v>
      </c>
      <c r="BD115" s="414">
        <v>1122479.6246301751</v>
      </c>
      <c r="BE115" s="414"/>
      <c r="BF115" s="414"/>
      <c r="BG115" s="414"/>
      <c r="BH115" s="416"/>
      <c r="BJ115" s="735">
        <f t="shared" si="6"/>
        <v>1.0391461512035596E-2</v>
      </c>
      <c r="BK115" s="735">
        <f t="shared" si="7"/>
        <v>1.6555893693084463E-2</v>
      </c>
      <c r="BN115" s="59">
        <v>0.1</v>
      </c>
    </row>
    <row r="116" spans="1:66">
      <c r="A116" s="511">
        <v>99.800000000000097</v>
      </c>
      <c r="B116" s="349">
        <v>528597.43068080139</v>
      </c>
      <c r="C116" s="349">
        <f t="shared" si="4"/>
        <v>556432.45663061156</v>
      </c>
      <c r="D116" s="380">
        <v>584267.48258042173</v>
      </c>
      <c r="E116" s="380">
        <f t="shared" si="5"/>
        <v>605340.19163146173</v>
      </c>
      <c r="F116" s="380">
        <v>626412.90068250161</v>
      </c>
      <c r="G116" s="345">
        <v>611610.12657444796</v>
      </c>
      <c r="H116" s="380">
        <v>644157.16720823164</v>
      </c>
      <c r="I116" s="398">
        <v>579328.27875145315</v>
      </c>
      <c r="J116" s="384">
        <v>540261.2087824709</v>
      </c>
      <c r="K116" s="349">
        <v>554063.62413404591</v>
      </c>
      <c r="L116" s="345">
        <v>579900.75264926872</v>
      </c>
      <c r="M116" s="345">
        <v>613305.294812173</v>
      </c>
      <c r="N116" s="345">
        <v>567257.6828625038</v>
      </c>
      <c r="O116" s="414">
        <v>535363.51043599995</v>
      </c>
      <c r="P116" s="414">
        <v>554902.70694024477</v>
      </c>
      <c r="Q116" s="414">
        <v>594276.1055366901</v>
      </c>
      <c r="R116" s="414">
        <v>611128.39161364362</v>
      </c>
      <c r="S116" s="415">
        <v>625667.10325472732</v>
      </c>
      <c r="T116" s="414">
        <v>587577.2302356544</v>
      </c>
      <c r="U116" s="414">
        <v>607155.93686750112</v>
      </c>
      <c r="V116" s="414">
        <v>587338.18487739214</v>
      </c>
      <c r="W116" s="414">
        <v>615094.67460618739</v>
      </c>
      <c r="X116" s="414">
        <v>710182.27761026681</v>
      </c>
      <c r="Y116" s="414">
        <v>737451.05998877087</v>
      </c>
      <c r="Z116" s="414">
        <v>732931.82687791449</v>
      </c>
      <c r="AA116" s="414">
        <v>812830.53592706716</v>
      </c>
      <c r="AB116" s="414">
        <v>956660.15391318558</v>
      </c>
      <c r="AC116" s="415">
        <v>947354.39625663019</v>
      </c>
      <c r="AD116" s="414">
        <v>953500.98422863253</v>
      </c>
      <c r="AE116" s="414">
        <v>875410.30464462261</v>
      </c>
      <c r="AF116" s="414">
        <v>964254.21945640224</v>
      </c>
      <c r="AG116" s="414">
        <v>941069.36580223346</v>
      </c>
      <c r="AH116" s="414">
        <v>960453.9737320781</v>
      </c>
      <c r="AI116" s="414">
        <v>1026325.0792817115</v>
      </c>
      <c r="AJ116" s="414">
        <v>1089283.2314385467</v>
      </c>
      <c r="AK116" s="414">
        <v>1181878.845247048</v>
      </c>
      <c r="AL116" s="414">
        <v>1241558.4724202005</v>
      </c>
      <c r="AM116" s="415">
        <v>1326076.8321507752</v>
      </c>
      <c r="AN116" s="414">
        <v>1403791.4043621756</v>
      </c>
      <c r="AO116" s="414">
        <v>1331036.7149914885</v>
      </c>
      <c r="AP116" s="414">
        <v>1308196.3792327067</v>
      </c>
      <c r="AQ116" s="414">
        <v>1338195.3168602223</v>
      </c>
      <c r="AR116" s="414">
        <v>1448346.6818808205</v>
      </c>
      <c r="AS116" s="414">
        <v>1538206.3430629014</v>
      </c>
      <c r="AT116" s="414">
        <v>1647881.5291962835</v>
      </c>
      <c r="AU116" s="414">
        <v>1587207.3390284071</v>
      </c>
      <c r="AV116" s="414">
        <v>1496414.6122768552</v>
      </c>
      <c r="AW116" s="415">
        <v>1331593.2128080924</v>
      </c>
      <c r="AX116" s="414">
        <v>1453851.391460726</v>
      </c>
      <c r="AY116" s="414">
        <v>1507460.1651132666</v>
      </c>
      <c r="AZ116" s="414">
        <v>1630938.7901480999</v>
      </c>
      <c r="BA116" s="414">
        <v>1538277.9312089318</v>
      </c>
      <c r="BB116" s="414">
        <v>1623913.914205374</v>
      </c>
      <c r="BC116" s="414">
        <v>1607026.0647355192</v>
      </c>
      <c r="BD116" s="414">
        <v>1586336.6257593143</v>
      </c>
      <c r="BE116" s="414"/>
      <c r="BF116" s="414"/>
      <c r="BG116" s="414"/>
      <c r="BH116" s="416"/>
      <c r="BJ116" s="735">
        <f t="shared" si="6"/>
        <v>1.3692052790222311E-2</v>
      </c>
      <c r="BK116" s="735">
        <f t="shared" si="7"/>
        <v>2.3397503136121961E-2</v>
      </c>
      <c r="BN116" s="59">
        <v>0.1</v>
      </c>
    </row>
    <row r="117" spans="1:66" ht="15.55">
      <c r="A117" s="513">
        <v>99.900000000000105</v>
      </c>
      <c r="B117" s="423">
        <v>671897.93704658316</v>
      </c>
      <c r="C117" s="423">
        <f t="shared" si="4"/>
        <v>710767.24569303414</v>
      </c>
      <c r="D117" s="423">
        <v>749636.55433948513</v>
      </c>
      <c r="E117" s="423">
        <f t="shared" si="5"/>
        <v>773359.86255582131</v>
      </c>
      <c r="F117" s="423">
        <v>797083.17077215749</v>
      </c>
      <c r="G117" s="420">
        <v>761148.15962407994</v>
      </c>
      <c r="H117" s="420">
        <v>809792.04780980153</v>
      </c>
      <c r="I117" s="424">
        <v>735367.1091468432</v>
      </c>
      <c r="J117" s="423">
        <v>671251.32774973591</v>
      </c>
      <c r="K117" s="423">
        <v>693174.83271189674</v>
      </c>
      <c r="L117" s="423">
        <v>730852.67564550298</v>
      </c>
      <c r="M117" s="420">
        <v>763423.65688350075</v>
      </c>
      <c r="N117" s="420">
        <v>714790.43551979517</v>
      </c>
      <c r="O117" s="420">
        <v>665908.91449508769</v>
      </c>
      <c r="P117" s="420">
        <v>691075.10518658499</v>
      </c>
      <c r="Q117" s="420">
        <v>738289.49303868227</v>
      </c>
      <c r="R117" s="420">
        <v>757361.2120092758</v>
      </c>
      <c r="S117" s="421">
        <v>785369.03440559958</v>
      </c>
      <c r="T117" s="420">
        <v>740418.24896637758</v>
      </c>
      <c r="U117" s="420">
        <v>762001.6159911243</v>
      </c>
      <c r="V117" s="420">
        <v>744196.0081371594</v>
      </c>
      <c r="W117" s="420">
        <v>784924.3313300485</v>
      </c>
      <c r="X117" s="420">
        <v>939347.95900638215</v>
      </c>
      <c r="Y117" s="420">
        <v>956964.5050130242</v>
      </c>
      <c r="Z117" s="420">
        <v>931601.88621172181</v>
      </c>
      <c r="AA117" s="420">
        <v>1043403.5587753851</v>
      </c>
      <c r="AB117" s="420">
        <v>1247582.8468645175</v>
      </c>
      <c r="AC117" s="421">
        <v>1238566.8009212471</v>
      </c>
      <c r="AD117" s="420">
        <v>1229679.8819144818</v>
      </c>
      <c r="AE117" s="420">
        <v>1133098.140468939</v>
      </c>
      <c r="AF117" s="420">
        <v>1221109.9551712768</v>
      </c>
      <c r="AG117" s="420">
        <v>1181244.7266547051</v>
      </c>
      <c r="AH117" s="420">
        <v>1234649.8864162778</v>
      </c>
      <c r="AI117" s="420">
        <v>1295743.3493420018</v>
      </c>
      <c r="AJ117" s="420">
        <v>1400776.016681059</v>
      </c>
      <c r="AK117" s="420">
        <v>1548433.827654338</v>
      </c>
      <c r="AL117" s="420">
        <v>1615265.0173244085</v>
      </c>
      <c r="AM117" s="421">
        <v>1722866.3147568617</v>
      </c>
      <c r="AN117" s="420">
        <v>1845279.5689496663</v>
      </c>
      <c r="AO117" s="420">
        <v>1747686.280307655</v>
      </c>
      <c r="AP117" s="420">
        <v>1717699.2913210264</v>
      </c>
      <c r="AQ117" s="420">
        <v>1740982.132732274</v>
      </c>
      <c r="AR117" s="420">
        <v>1892833.270659863</v>
      </c>
      <c r="AS117" s="420">
        <v>2039438.0343385865</v>
      </c>
      <c r="AT117" s="420">
        <v>2182376.4376048734</v>
      </c>
      <c r="AU117" s="420">
        <v>2109493.4940480404</v>
      </c>
      <c r="AV117" s="420">
        <v>2001010.6461746555</v>
      </c>
      <c r="AW117" s="421">
        <v>1745108.4643581579</v>
      </c>
      <c r="AX117" s="420">
        <v>1944976.0305019752</v>
      </c>
      <c r="AY117" s="420">
        <v>2006948.4924602278</v>
      </c>
      <c r="AZ117" s="420">
        <v>2185198.2644208199</v>
      </c>
      <c r="BA117" s="420">
        <v>2023650.4311219668</v>
      </c>
      <c r="BB117" s="420">
        <v>2160206.7949842368</v>
      </c>
      <c r="BC117" s="420">
        <v>2137741.7819941225</v>
      </c>
      <c r="BD117" s="420">
        <v>2110219.7155410619</v>
      </c>
      <c r="BE117" s="420"/>
      <c r="BF117" s="420"/>
      <c r="BG117" s="420"/>
      <c r="BH117" s="422"/>
      <c r="BJ117" s="735">
        <f t="shared" si="6"/>
        <v>1.7253639572836594E-3</v>
      </c>
      <c r="BK117" s="735">
        <f t="shared" si="7"/>
        <v>3.1124460981694318E-3</v>
      </c>
      <c r="BN117" s="59">
        <v>0.01</v>
      </c>
    </row>
    <row r="118" spans="1:66" ht="15.55">
      <c r="A118" s="511">
        <v>99.91</v>
      </c>
      <c r="B118" s="414">
        <v>722480.18677839241</v>
      </c>
      <c r="C118" s="414">
        <f t="shared" si="4"/>
        <v>764150.82247980125</v>
      </c>
      <c r="D118" s="425">
        <v>805821.4581812101</v>
      </c>
      <c r="E118" s="425">
        <f t="shared" si="5"/>
        <v>831111.76552025857</v>
      </c>
      <c r="F118" s="425">
        <v>856402.07285930717</v>
      </c>
      <c r="G118" s="414">
        <v>808661.36997764604</v>
      </c>
      <c r="H118" s="414">
        <v>860443.30111732252</v>
      </c>
      <c r="I118" s="426">
        <v>787096.64397250151</v>
      </c>
      <c r="J118" s="425">
        <v>712951.24762695585</v>
      </c>
      <c r="K118" s="425">
        <v>739059.89336942602</v>
      </c>
      <c r="L118" s="425">
        <v>775119.7607226551</v>
      </c>
      <c r="M118" s="414">
        <v>812063.38448102633</v>
      </c>
      <c r="N118" s="414">
        <v>758050.58398586058</v>
      </c>
      <c r="O118" s="414">
        <v>704643.10493270168</v>
      </c>
      <c r="P118" s="414">
        <v>730948.22131181788</v>
      </c>
      <c r="Q118" s="414">
        <v>782622.13432307448</v>
      </c>
      <c r="R118" s="414">
        <v>801784.23454932915</v>
      </c>
      <c r="S118" s="415">
        <v>833959.61163422756</v>
      </c>
      <c r="T118" s="414">
        <v>784613.10951608873</v>
      </c>
      <c r="U118" s="414">
        <v>814061.75779321801</v>
      </c>
      <c r="V118" s="414">
        <v>794076.42597488244</v>
      </c>
      <c r="W118" s="414">
        <v>842494.3995594834</v>
      </c>
      <c r="X118" s="414">
        <v>992751.7316422374</v>
      </c>
      <c r="Y118" s="414">
        <v>1032570.1129324726</v>
      </c>
      <c r="Z118" s="414">
        <v>998926.89110082702</v>
      </c>
      <c r="AA118" s="414">
        <v>1122788.0035851218</v>
      </c>
      <c r="AB118" s="414">
        <v>1337726.8645749725</v>
      </c>
      <c r="AC118" s="415">
        <v>1319002.1988512448</v>
      </c>
      <c r="AD118" s="414">
        <v>1311247.5318707163</v>
      </c>
      <c r="AE118" s="414">
        <v>1204940.4025512044</v>
      </c>
      <c r="AF118" s="414">
        <v>1299319.5747685472</v>
      </c>
      <c r="AG118" s="414">
        <v>1260901.6961840382</v>
      </c>
      <c r="AH118" s="414">
        <v>1318406.0390685974</v>
      </c>
      <c r="AI118" s="414">
        <v>1386174.9025543453</v>
      </c>
      <c r="AJ118" s="414">
        <v>1498845.4083083975</v>
      </c>
      <c r="AK118" s="414">
        <v>1663661.0588566528</v>
      </c>
      <c r="AL118" s="414">
        <v>1735909.0574442262</v>
      </c>
      <c r="AM118" s="415">
        <v>1848701.9959593879</v>
      </c>
      <c r="AN118" s="414">
        <v>1988653.2242635922</v>
      </c>
      <c r="AO118" s="414">
        <v>1887933.98579908</v>
      </c>
      <c r="AP118" s="414">
        <v>1832724.6298486979</v>
      </c>
      <c r="AQ118" s="414">
        <v>1876062.541110375</v>
      </c>
      <c r="AR118" s="414">
        <v>2013849.6469047633</v>
      </c>
      <c r="AS118" s="414">
        <v>2200801.743777649</v>
      </c>
      <c r="AT118" s="414">
        <v>2360894.8465899508</v>
      </c>
      <c r="AU118" s="414">
        <v>2269976.6698898184</v>
      </c>
      <c r="AV118" s="414">
        <v>2148943.4103922579</v>
      </c>
      <c r="AW118" s="415">
        <v>1883419.288949617</v>
      </c>
      <c r="AX118" s="414">
        <v>2099510.132986417</v>
      </c>
      <c r="AY118" s="414">
        <v>2165796.0433504493</v>
      </c>
      <c r="AZ118" s="414">
        <v>2359347.4331235397</v>
      </c>
      <c r="BA118" s="414">
        <v>2176246.1924961521</v>
      </c>
      <c r="BB118" s="414">
        <v>2326590.1668403535</v>
      </c>
      <c r="BC118" s="414">
        <v>2302394.8544091093</v>
      </c>
      <c r="BD118" s="414">
        <v>2272752.9843207947</v>
      </c>
      <c r="BE118" s="414"/>
      <c r="BF118" s="414"/>
      <c r="BG118" s="414"/>
      <c r="BH118" s="416"/>
      <c r="BJ118" s="735">
        <f t="shared" si="6"/>
        <v>1.8283492896901707E-3</v>
      </c>
      <c r="BK118" s="735">
        <f t="shared" si="7"/>
        <v>3.3521728121748951E-3</v>
      </c>
      <c r="BN118" s="59">
        <v>0.01</v>
      </c>
    </row>
    <row r="119" spans="1:66">
      <c r="A119" s="511">
        <v>99.92</v>
      </c>
      <c r="B119" s="414">
        <v>778006.41278810229</v>
      </c>
      <c r="C119" s="414">
        <f t="shared" si="4"/>
        <v>817527.93323063955</v>
      </c>
      <c r="D119" s="414">
        <v>857049.45367317682</v>
      </c>
      <c r="E119" s="414">
        <f t="shared" si="5"/>
        <v>893523.52656289272</v>
      </c>
      <c r="F119" s="414">
        <v>929997.59945260861</v>
      </c>
      <c r="G119" s="414">
        <v>870397.92925535317</v>
      </c>
      <c r="H119" s="414">
        <v>925556.27958703716</v>
      </c>
      <c r="I119" s="415">
        <v>851691.43940575235</v>
      </c>
      <c r="J119" s="414">
        <v>761773.77514082741</v>
      </c>
      <c r="K119" s="414">
        <v>792978.37859557732</v>
      </c>
      <c r="L119" s="414">
        <v>825797.23914011719</v>
      </c>
      <c r="M119" s="414">
        <v>870709.47145395668</v>
      </c>
      <c r="N119" s="414">
        <v>803082.58017502294</v>
      </c>
      <c r="O119" s="414">
        <v>756361.16995164903</v>
      </c>
      <c r="P119" s="414">
        <v>774333.70611511834</v>
      </c>
      <c r="Q119" s="414">
        <v>835005.47217273724</v>
      </c>
      <c r="R119" s="414">
        <v>856699.09408882493</v>
      </c>
      <c r="S119" s="415">
        <v>893721.3682182912</v>
      </c>
      <c r="T119" s="414">
        <v>838269.24197071115</v>
      </c>
      <c r="U119" s="414">
        <v>870375.45897533</v>
      </c>
      <c r="V119" s="414">
        <v>855259.56198949856</v>
      </c>
      <c r="W119" s="414">
        <v>910250.88503857434</v>
      </c>
      <c r="X119" s="414">
        <v>1072448.5097622951</v>
      </c>
      <c r="Y119" s="414">
        <v>1081908.0710646627</v>
      </c>
      <c r="Z119" s="414">
        <v>1030624.2290018337</v>
      </c>
      <c r="AA119" s="414">
        <v>1193956.5770194549</v>
      </c>
      <c r="AB119" s="414">
        <v>1441184.735866664</v>
      </c>
      <c r="AC119" s="415">
        <v>1414904.0732505152</v>
      </c>
      <c r="AD119" s="414">
        <v>1399219.2312487133</v>
      </c>
      <c r="AE119" s="414">
        <v>1282509.5232013094</v>
      </c>
      <c r="AF119" s="414">
        <v>1391075.1227778897</v>
      </c>
      <c r="AG119" s="414">
        <v>1362087.2201423764</v>
      </c>
      <c r="AH119" s="414">
        <v>1412282.8410403891</v>
      </c>
      <c r="AI119" s="414">
        <v>1498950.9703644537</v>
      </c>
      <c r="AJ119" s="414">
        <v>1612002.2796264715</v>
      </c>
      <c r="AK119" s="414">
        <v>1801485.4651608174</v>
      </c>
      <c r="AL119" s="414">
        <v>1874778.666557885</v>
      </c>
      <c r="AM119" s="415">
        <v>2008132.2919792407</v>
      </c>
      <c r="AN119" s="414">
        <v>2158936.453253645</v>
      </c>
      <c r="AO119" s="414">
        <v>2051174.1784958711</v>
      </c>
      <c r="AP119" s="414">
        <v>1979977.2285092487</v>
      </c>
      <c r="AQ119" s="414">
        <v>2035650.5302376631</v>
      </c>
      <c r="AR119" s="414">
        <v>2187841.0422097649</v>
      </c>
      <c r="AS119" s="414">
        <v>2400211.9795449227</v>
      </c>
      <c r="AT119" s="414">
        <v>2579644.5223980201</v>
      </c>
      <c r="AU119" s="414">
        <v>2476131.8970463048</v>
      </c>
      <c r="AV119" s="414">
        <v>2324947.963765257</v>
      </c>
      <c r="AW119" s="415">
        <v>2046679.5442595708</v>
      </c>
      <c r="AX119" s="414">
        <v>2286668.6783213415</v>
      </c>
      <c r="AY119" s="414">
        <v>2367553.8570712199</v>
      </c>
      <c r="AZ119" s="414">
        <v>2576592.3684941595</v>
      </c>
      <c r="BA119" s="414">
        <v>2365893.0575851393</v>
      </c>
      <c r="BB119" s="414">
        <v>2530135.5074047223</v>
      </c>
      <c r="BC119" s="414">
        <v>2503823.4306292157</v>
      </c>
      <c r="BD119" s="414">
        <v>2471588.2956728195</v>
      </c>
      <c r="BE119" s="414"/>
      <c r="BF119" s="414"/>
      <c r="BG119" s="414"/>
      <c r="BH119" s="416"/>
      <c r="BJ119" s="735">
        <f t="shared" si="6"/>
        <v>1.9533818063166581E-3</v>
      </c>
      <c r="BK119" s="735">
        <f t="shared" si="7"/>
        <v>3.6454428372998549E-3</v>
      </c>
      <c r="BN119" s="59">
        <v>0.01</v>
      </c>
    </row>
    <row r="120" spans="1:66">
      <c r="A120" s="514">
        <v>99.93</v>
      </c>
      <c r="B120" s="427">
        <v>848323.76452605706</v>
      </c>
      <c r="C120" s="427">
        <f t="shared" si="4"/>
        <v>891178.65473827184</v>
      </c>
      <c r="D120" s="427">
        <v>934033.54495048674</v>
      </c>
      <c r="E120" s="427">
        <f t="shared" si="5"/>
        <v>971344.04840734624</v>
      </c>
      <c r="F120" s="427">
        <v>1008654.5518642057</v>
      </c>
      <c r="G120" s="427">
        <v>946541.52254877426</v>
      </c>
      <c r="H120" s="427">
        <v>1008499.9078305929</v>
      </c>
      <c r="I120" s="428">
        <v>925705.84304038808</v>
      </c>
      <c r="J120" s="427">
        <v>823311.83038187562</v>
      </c>
      <c r="K120" s="427">
        <v>858979.86238623888</v>
      </c>
      <c r="L120" s="427">
        <v>889518.39017444593</v>
      </c>
      <c r="M120" s="427">
        <v>940602.37557610229</v>
      </c>
      <c r="N120" s="427">
        <v>867867.08403622743</v>
      </c>
      <c r="O120" s="414">
        <v>818104.46349003504</v>
      </c>
      <c r="P120" s="414">
        <v>831065.45554944093</v>
      </c>
      <c r="Q120" s="414">
        <v>899549.90966368618</v>
      </c>
      <c r="R120" s="414">
        <v>927225.0275042709</v>
      </c>
      <c r="S120" s="415">
        <v>969544.88496133895</v>
      </c>
      <c r="T120" s="414">
        <v>908149.81593544513</v>
      </c>
      <c r="U120" s="414">
        <v>944040.86183199822</v>
      </c>
      <c r="V120" s="414">
        <v>937589.64260825934</v>
      </c>
      <c r="W120" s="414">
        <v>987962.07176387252</v>
      </c>
      <c r="X120" s="414">
        <v>1132016.1063033449</v>
      </c>
      <c r="Y120" s="414">
        <v>1173931.488412688</v>
      </c>
      <c r="Z120" s="414">
        <v>1114728.7157627528</v>
      </c>
      <c r="AA120" s="414">
        <v>1303141.7144163004</v>
      </c>
      <c r="AB120" s="414">
        <v>1580672.5662868703</v>
      </c>
      <c r="AC120" s="415">
        <v>1548045.8732263925</v>
      </c>
      <c r="AD120" s="414">
        <v>1514452.6007598576</v>
      </c>
      <c r="AE120" s="414">
        <v>1384150.8629162307</v>
      </c>
      <c r="AF120" s="414">
        <v>1510351.5918109848</v>
      </c>
      <c r="AG120" s="414">
        <v>1481042.94611486</v>
      </c>
      <c r="AH120" s="414">
        <v>1532495.5815153278</v>
      </c>
      <c r="AI120" s="414">
        <v>1641905.637200468</v>
      </c>
      <c r="AJ120" s="414">
        <v>1762318.5102156657</v>
      </c>
      <c r="AK120" s="414">
        <v>1963152.9186210004</v>
      </c>
      <c r="AL120" s="414">
        <v>2053758.6070395643</v>
      </c>
      <c r="AM120" s="415">
        <v>2214683.5138251609</v>
      </c>
      <c r="AN120" s="414">
        <v>2373713.1164357876</v>
      </c>
      <c r="AO120" s="414">
        <v>2249279.8436594931</v>
      </c>
      <c r="AP120" s="414">
        <v>2185031.1647303724</v>
      </c>
      <c r="AQ120" s="414">
        <v>2218961.7709835023</v>
      </c>
      <c r="AR120" s="414">
        <v>2420320.9439867972</v>
      </c>
      <c r="AS120" s="414">
        <v>2656504.6937144473</v>
      </c>
      <c r="AT120" s="414">
        <v>2862503.7393721915</v>
      </c>
      <c r="AU120" s="414">
        <v>2737946.4270146997</v>
      </c>
      <c r="AV120" s="414">
        <v>2572994.3655788968</v>
      </c>
      <c r="AW120" s="415">
        <v>2249311.8947739117</v>
      </c>
      <c r="AX120" s="414">
        <v>2521610.3470632238</v>
      </c>
      <c r="AY120" s="414">
        <v>2617875.951944733</v>
      </c>
      <c r="AZ120" s="414">
        <v>2844663.6399495997</v>
      </c>
      <c r="BA120" s="414">
        <v>2605044.9415857475</v>
      </c>
      <c r="BB120" s="414">
        <v>2784689.6054082699</v>
      </c>
      <c r="BC120" s="414">
        <v>2755730.3000750095</v>
      </c>
      <c r="BD120" s="414">
        <v>2720252.0243149553</v>
      </c>
      <c r="BE120" s="414"/>
      <c r="BF120" s="414"/>
      <c r="BG120" s="414"/>
      <c r="BH120" s="416"/>
      <c r="BJ120" s="735">
        <f t="shared" si="6"/>
        <v>2.1162214227109888E-3</v>
      </c>
      <c r="BK120" s="735">
        <f t="shared" si="7"/>
        <v>4.0122067558949551E-3</v>
      </c>
      <c r="BN120" s="59">
        <v>0.01</v>
      </c>
    </row>
    <row r="121" spans="1:66">
      <c r="A121" s="514">
        <v>99.94</v>
      </c>
      <c r="B121" s="427">
        <v>939688.71816236479</v>
      </c>
      <c r="C121" s="427">
        <f t="shared" si="4"/>
        <v>985990.7025136617</v>
      </c>
      <c r="D121" s="427">
        <v>1032292.6868649585</v>
      </c>
      <c r="E121" s="427">
        <f t="shared" si="5"/>
        <v>1072925.2444541811</v>
      </c>
      <c r="F121" s="427">
        <v>1113557.8020434037</v>
      </c>
      <c r="G121" s="427">
        <v>1049846.018049466</v>
      </c>
      <c r="H121" s="427">
        <v>1098815.2596146176</v>
      </c>
      <c r="I121" s="428">
        <v>1022782.6247120254</v>
      </c>
      <c r="J121" s="427">
        <v>909293.01787040406</v>
      </c>
      <c r="K121" s="427">
        <v>949723.68717050413</v>
      </c>
      <c r="L121" s="427">
        <v>977073.80034784111</v>
      </c>
      <c r="M121" s="427">
        <v>1008198.1356726729</v>
      </c>
      <c r="N121" s="427">
        <v>959043.23858919297</v>
      </c>
      <c r="O121" s="414">
        <v>897553.04054842098</v>
      </c>
      <c r="P121" s="414">
        <v>906776.51372112043</v>
      </c>
      <c r="Q121" s="414">
        <v>981705.89682070585</v>
      </c>
      <c r="R121" s="414">
        <v>1008652.0770095399</v>
      </c>
      <c r="S121" s="415">
        <v>1065008.782070756</v>
      </c>
      <c r="T121" s="414">
        <v>1000282.1549337516</v>
      </c>
      <c r="U121" s="414">
        <v>1042366.3318580792</v>
      </c>
      <c r="V121" s="414">
        <v>1044868.2325054326</v>
      </c>
      <c r="W121" s="414">
        <v>1088663.1207921412</v>
      </c>
      <c r="X121" s="414">
        <v>1271094.6260400321</v>
      </c>
      <c r="Y121" s="414">
        <v>1333266.0224963333</v>
      </c>
      <c r="Z121" s="414">
        <v>1226016.2530643735</v>
      </c>
      <c r="AA121" s="414">
        <v>1442492.7390758318</v>
      </c>
      <c r="AB121" s="414">
        <v>1755853.5180658405</v>
      </c>
      <c r="AC121" s="415">
        <v>1710576.5954949828</v>
      </c>
      <c r="AD121" s="414">
        <v>1691346.2778171457</v>
      </c>
      <c r="AE121" s="414">
        <v>1523644.2417971555</v>
      </c>
      <c r="AF121" s="414">
        <v>1664069.7536229468</v>
      </c>
      <c r="AG121" s="414">
        <v>1615733.9923687612</v>
      </c>
      <c r="AH121" s="414">
        <v>1691399.6110964271</v>
      </c>
      <c r="AI121" s="414">
        <v>1816359.3253571314</v>
      </c>
      <c r="AJ121" s="414">
        <v>1969763.232768897</v>
      </c>
      <c r="AK121" s="414">
        <v>2187661.7942920965</v>
      </c>
      <c r="AL121" s="414">
        <v>2283195.8735152883</v>
      </c>
      <c r="AM121" s="415">
        <v>2471929.65080227</v>
      </c>
      <c r="AN121" s="414">
        <v>2643892.2668068949</v>
      </c>
      <c r="AO121" s="414">
        <v>2506540.9780141767</v>
      </c>
      <c r="AP121" s="414">
        <v>2423049.9154884792</v>
      </c>
      <c r="AQ121" s="414">
        <v>2439344.7337763654</v>
      </c>
      <c r="AR121" s="414">
        <v>2693559.0612532618</v>
      </c>
      <c r="AS121" s="414">
        <v>2983308.2064842395</v>
      </c>
      <c r="AT121" s="414">
        <v>3217455.9263823791</v>
      </c>
      <c r="AU121" s="414">
        <v>3068458.03091517</v>
      </c>
      <c r="AV121" s="414">
        <v>2879738.1562983608</v>
      </c>
      <c r="AW121" s="415">
        <v>2508706.8625845211</v>
      </c>
      <c r="AX121" s="414">
        <v>2826217.8094925829</v>
      </c>
      <c r="AY121" s="414">
        <v>2934487.4327251152</v>
      </c>
      <c r="AZ121" s="414">
        <v>3184001.9973136997</v>
      </c>
      <c r="BA121" s="414">
        <v>2928261.2962450921</v>
      </c>
      <c r="BB121" s="414">
        <v>3123495.8491594726</v>
      </c>
      <c r="BC121" s="414">
        <v>3091013.1373242629</v>
      </c>
      <c r="BD121" s="414">
        <v>3051218.3081782628</v>
      </c>
      <c r="BE121" s="414"/>
      <c r="BF121" s="414"/>
      <c r="BG121" s="414"/>
      <c r="BH121" s="416"/>
      <c r="BJ121" s="735">
        <f t="shared" si="6"/>
        <v>2.3309133447831799E-3</v>
      </c>
      <c r="BK121" s="735">
        <f t="shared" si="7"/>
        <v>4.5003619518916276E-3</v>
      </c>
      <c r="BN121" s="59">
        <v>0.01</v>
      </c>
    </row>
    <row r="122" spans="1:66">
      <c r="A122" s="511">
        <v>99.95</v>
      </c>
      <c r="B122" s="414">
        <v>1059024.2005896019</v>
      </c>
      <c r="C122" s="414">
        <f t="shared" si="4"/>
        <v>1104278.8418715196</v>
      </c>
      <c r="D122" s="414">
        <v>1149533.4831534373</v>
      </c>
      <c r="E122" s="414">
        <f t="shared" si="5"/>
        <v>1217432.3028725148</v>
      </c>
      <c r="F122" s="414">
        <v>1285331.1225915924</v>
      </c>
      <c r="G122" s="414">
        <v>1183703.467115144</v>
      </c>
      <c r="H122" s="414">
        <v>1248245.2606817652</v>
      </c>
      <c r="I122" s="415">
        <v>1153387.3942453621</v>
      </c>
      <c r="J122" s="414">
        <v>1024078.0093958912</v>
      </c>
      <c r="K122" s="414">
        <v>1070493.0050403872</v>
      </c>
      <c r="L122" s="414">
        <v>1093478.4032258515</v>
      </c>
      <c r="M122" s="414">
        <v>1120624.9585723656</v>
      </c>
      <c r="N122" s="414">
        <v>1070838.7952849281</v>
      </c>
      <c r="O122" s="414">
        <v>1001396.8580357893</v>
      </c>
      <c r="P122" s="414">
        <v>1013167.4127673674</v>
      </c>
      <c r="Q122" s="414">
        <v>1087461.9854226196</v>
      </c>
      <c r="R122" s="414">
        <v>1120027.9615410806</v>
      </c>
      <c r="S122" s="415">
        <v>1195220.1206904689</v>
      </c>
      <c r="T122" s="414">
        <v>1123656.2586608883</v>
      </c>
      <c r="U122" s="414">
        <v>1175898.8830757851</v>
      </c>
      <c r="V122" s="414">
        <v>1182639.9718609543</v>
      </c>
      <c r="W122" s="414">
        <v>1238040.4326233498</v>
      </c>
      <c r="X122" s="414">
        <v>1473276.3589388051</v>
      </c>
      <c r="Y122" s="414">
        <v>1535848.1392747688</v>
      </c>
      <c r="Z122" s="414">
        <v>1377708.7330147459</v>
      </c>
      <c r="AA122" s="414">
        <v>1628049.9696214423</v>
      </c>
      <c r="AB122" s="414">
        <v>1999642.2877216802</v>
      </c>
      <c r="AC122" s="415">
        <v>1937229.452441535</v>
      </c>
      <c r="AD122" s="414">
        <v>1928723.6418395804</v>
      </c>
      <c r="AE122" s="414">
        <v>1708791.2913252716</v>
      </c>
      <c r="AF122" s="414">
        <v>1887676.3923263722</v>
      </c>
      <c r="AG122" s="414">
        <v>1823588.5110599464</v>
      </c>
      <c r="AH122" s="414">
        <v>1903596.2680403597</v>
      </c>
      <c r="AI122" s="414">
        <v>2050933.2936897557</v>
      </c>
      <c r="AJ122" s="414">
        <v>2240260.9637189233</v>
      </c>
      <c r="AK122" s="414">
        <v>2492870.0974523658</v>
      </c>
      <c r="AL122" s="414">
        <v>2601364.4604376885</v>
      </c>
      <c r="AM122" s="415">
        <v>2793538.5580502045</v>
      </c>
      <c r="AN122" s="414">
        <v>3009195.7084051138</v>
      </c>
      <c r="AO122" s="414">
        <v>2842179.8406725521</v>
      </c>
      <c r="AP122" s="414">
        <v>2747814.18001016</v>
      </c>
      <c r="AQ122" s="414">
        <v>2775109.2731439075</v>
      </c>
      <c r="AR122" s="414">
        <v>3061559.6675825389</v>
      </c>
      <c r="AS122" s="414">
        <v>3436083.2219756432</v>
      </c>
      <c r="AT122" s="414">
        <v>3687132.3452757662</v>
      </c>
      <c r="AU122" s="414">
        <v>3515066.9047894483</v>
      </c>
      <c r="AV122" s="414">
        <v>3299589.5907707782</v>
      </c>
      <c r="AW122" s="415">
        <v>2877835.3226203942</v>
      </c>
      <c r="AX122" s="414">
        <v>3254554.065505947</v>
      </c>
      <c r="AY122" s="414">
        <v>3369963.1070372108</v>
      </c>
      <c r="AZ122" s="414">
        <v>3675443.1256574597</v>
      </c>
      <c r="BA122" s="414">
        <v>3358107.1039645267</v>
      </c>
      <c r="BB122" s="414">
        <v>3588113.8083488522</v>
      </c>
      <c r="BC122" s="414">
        <v>3550799.3144301563</v>
      </c>
      <c r="BD122" s="414">
        <v>3505085.0305459406</v>
      </c>
      <c r="BE122" s="414"/>
      <c r="BF122" s="414"/>
      <c r="BG122" s="414"/>
      <c r="BH122" s="416"/>
      <c r="BJ122" s="735">
        <f t="shared" si="6"/>
        <v>2.6184065719289679E-3</v>
      </c>
      <c r="BK122" s="735">
        <f t="shared" si="7"/>
        <v>5.1697878409204508E-3</v>
      </c>
      <c r="BN122" s="59">
        <v>0.01</v>
      </c>
    </row>
    <row r="123" spans="1:66">
      <c r="A123" s="511">
        <v>99.96</v>
      </c>
      <c r="B123" s="414">
        <v>1234776.7768290315</v>
      </c>
      <c r="C123" s="414">
        <f t="shared" si="4"/>
        <v>1295566.1519838879</v>
      </c>
      <c r="D123" s="414">
        <v>1356355.5271387445</v>
      </c>
      <c r="E123" s="414">
        <f t="shared" si="5"/>
        <v>1433877.6327101216</v>
      </c>
      <c r="F123" s="414">
        <v>1511399.7382814989</v>
      </c>
      <c r="G123" s="414">
        <v>1375850.3185733412</v>
      </c>
      <c r="H123" s="414">
        <v>1464983.3235021746</v>
      </c>
      <c r="I123" s="415">
        <v>1345035.0285659402</v>
      </c>
      <c r="J123" s="414">
        <v>1196146.6126747623</v>
      </c>
      <c r="K123" s="414">
        <v>1242774.3197193893</v>
      </c>
      <c r="L123" s="414">
        <v>1273478.1781307468</v>
      </c>
      <c r="M123" s="414">
        <v>1298253.9174939799</v>
      </c>
      <c r="N123" s="414">
        <v>1234453.4975625956</v>
      </c>
      <c r="O123" s="414">
        <v>1149818.3860698945</v>
      </c>
      <c r="P123" s="414">
        <v>1162174.3154285331</v>
      </c>
      <c r="Q123" s="414">
        <v>1245292.4373186508</v>
      </c>
      <c r="R123" s="414">
        <v>1301705.6504623829</v>
      </c>
      <c r="S123" s="415">
        <v>1387546.9392521228</v>
      </c>
      <c r="T123" s="414">
        <v>1302265.6701416613</v>
      </c>
      <c r="U123" s="414">
        <v>1378306.8608678652</v>
      </c>
      <c r="V123" s="414">
        <v>1388631.1805988725</v>
      </c>
      <c r="W123" s="414">
        <v>1455880.736571616</v>
      </c>
      <c r="X123" s="414">
        <v>1754424.5694310891</v>
      </c>
      <c r="Y123" s="414">
        <v>1700358.0132078908</v>
      </c>
      <c r="Z123" s="414">
        <v>1599155.2357779106</v>
      </c>
      <c r="AA123" s="414">
        <v>1912284.4156279697</v>
      </c>
      <c r="AB123" s="414">
        <v>2347584.0216391594</v>
      </c>
      <c r="AC123" s="415">
        <v>2231582.2584197097</v>
      </c>
      <c r="AD123" s="414">
        <v>2244990.2721750941</v>
      </c>
      <c r="AE123" s="414">
        <v>1984321.8275422449</v>
      </c>
      <c r="AF123" s="414">
        <v>2203859.5443974477</v>
      </c>
      <c r="AG123" s="414">
        <v>2131433.9875100954</v>
      </c>
      <c r="AH123" s="414">
        <v>2198254.369750116</v>
      </c>
      <c r="AI123" s="414">
        <v>2405114.461919527</v>
      </c>
      <c r="AJ123" s="414">
        <v>2631735.4944412312</v>
      </c>
      <c r="AK123" s="414">
        <v>2962410.5938135237</v>
      </c>
      <c r="AL123" s="414">
        <v>3070280.4311385369</v>
      </c>
      <c r="AM123" s="415">
        <v>3287697.132950407</v>
      </c>
      <c r="AN123" s="414">
        <v>3572707.6529287309</v>
      </c>
      <c r="AO123" s="414">
        <v>3296464.2107980889</v>
      </c>
      <c r="AP123" s="414">
        <v>3209804.9993358543</v>
      </c>
      <c r="AQ123" s="414">
        <v>3259174.2236155928</v>
      </c>
      <c r="AR123" s="414">
        <v>3630592.6333796484</v>
      </c>
      <c r="AS123" s="414">
        <v>4095484.7448543231</v>
      </c>
      <c r="AT123" s="414">
        <v>4372921.301109462</v>
      </c>
      <c r="AU123" s="414">
        <v>4179146.6704548891</v>
      </c>
      <c r="AV123" s="414">
        <v>3932612.580099375</v>
      </c>
      <c r="AW123" s="415">
        <v>3420721.5469274712</v>
      </c>
      <c r="AX123" s="414">
        <v>3882706.6708072219</v>
      </c>
      <c r="AY123" s="414">
        <v>4026404.9060680368</v>
      </c>
      <c r="AZ123" s="414">
        <v>4405884.5564970393</v>
      </c>
      <c r="BA123" s="414">
        <v>3986227.1488650762</v>
      </c>
      <c r="BB123" s="414">
        <v>4265559.8655375177</v>
      </c>
      <c r="BC123" s="414">
        <v>4221200.2894025352</v>
      </c>
      <c r="BD123" s="414">
        <v>4166855.0191481253</v>
      </c>
      <c r="BE123" s="414"/>
      <c r="BF123" s="414"/>
      <c r="BG123" s="414"/>
      <c r="BH123" s="416"/>
      <c r="BJ123" s="735">
        <f t="shared" si="6"/>
        <v>3.0346121981824686E-3</v>
      </c>
      <c r="BK123" s="735">
        <f t="shared" si="7"/>
        <v>6.1458584385654857E-3</v>
      </c>
      <c r="BN123" s="59">
        <v>0.01</v>
      </c>
    </row>
    <row r="124" spans="1:66">
      <c r="A124" s="511">
        <v>99.97</v>
      </c>
      <c r="B124" s="414">
        <v>1506471.0550335546</v>
      </c>
      <c r="C124" s="414">
        <f t="shared" si="4"/>
        <v>1594151.8968142746</v>
      </c>
      <c r="D124" s="414">
        <v>1681832.7385949949</v>
      </c>
      <c r="E124" s="414">
        <f t="shared" si="5"/>
        <v>1746350.6108249524</v>
      </c>
      <c r="F124" s="414">
        <v>1810868.4830549096</v>
      </c>
      <c r="G124" s="414">
        <v>1710910.2941117687</v>
      </c>
      <c r="H124" s="414">
        <v>1838323.5579044232</v>
      </c>
      <c r="I124" s="415">
        <v>1699691.1083762825</v>
      </c>
      <c r="J124" s="414">
        <v>1478713.8955009119</v>
      </c>
      <c r="K124" s="414">
        <v>1520455.7825460522</v>
      </c>
      <c r="L124" s="414">
        <v>1562367.4235849897</v>
      </c>
      <c r="M124" s="414">
        <v>1579543.7977136925</v>
      </c>
      <c r="N124" s="414">
        <v>1479708.5152152248</v>
      </c>
      <c r="O124" s="414">
        <v>1383652.3761375437</v>
      </c>
      <c r="P124" s="414">
        <v>1412023.7527776149</v>
      </c>
      <c r="Q124" s="414">
        <v>1514895.3025891765</v>
      </c>
      <c r="R124" s="414">
        <v>1579151.3982860243</v>
      </c>
      <c r="S124" s="415">
        <v>1707211.9927938357</v>
      </c>
      <c r="T124" s="414">
        <v>1578320.9458851363</v>
      </c>
      <c r="U124" s="414">
        <v>1700348.3998135184</v>
      </c>
      <c r="V124" s="414">
        <v>1730086.6287371891</v>
      </c>
      <c r="W124" s="414">
        <v>1759449.1466194082</v>
      </c>
      <c r="X124" s="414">
        <v>2195257.1444569933</v>
      </c>
      <c r="Y124" s="414">
        <v>2154141.7012020471</v>
      </c>
      <c r="Z124" s="414">
        <v>1993099.2850552038</v>
      </c>
      <c r="AA124" s="414">
        <v>2368507.3949798159</v>
      </c>
      <c r="AB124" s="414">
        <v>2896045.4745930247</v>
      </c>
      <c r="AC124" s="415">
        <v>2691794.9859161456</v>
      </c>
      <c r="AD124" s="414">
        <v>2735247.6500123371</v>
      </c>
      <c r="AE124" s="414">
        <v>2421306.7892668149</v>
      </c>
      <c r="AF124" s="414">
        <v>2708751.5505273552</v>
      </c>
      <c r="AG124" s="414">
        <v>2615880.8355207564</v>
      </c>
      <c r="AH124" s="414">
        <v>2723631.6741075004</v>
      </c>
      <c r="AI124" s="414">
        <v>2973009.7692394909</v>
      </c>
      <c r="AJ124" s="414">
        <v>3274238.3932842636</v>
      </c>
      <c r="AK124" s="414">
        <v>3712575.8034719485</v>
      </c>
      <c r="AL124" s="414">
        <v>3831901.9157099035</v>
      </c>
      <c r="AM124" s="415">
        <v>4113704.4483180456</v>
      </c>
      <c r="AN124" s="414">
        <v>4518549.3449561493</v>
      </c>
      <c r="AO124" s="414">
        <v>4140022.5228699404</v>
      </c>
      <c r="AP124" s="414">
        <v>4007566.7705358593</v>
      </c>
      <c r="AQ124" s="414">
        <v>4088061.3626220697</v>
      </c>
      <c r="AR124" s="414">
        <v>4587033.3126650006</v>
      </c>
      <c r="AS124" s="414">
        <v>5154712.9770005308</v>
      </c>
      <c r="AT124" s="414">
        <v>5488422.3510364192</v>
      </c>
      <c r="AU124" s="414">
        <v>5222436.4579923376</v>
      </c>
      <c r="AV124" s="414">
        <v>5027302.2484971965</v>
      </c>
      <c r="AW124" s="415">
        <v>4348404.0852250727</v>
      </c>
      <c r="AX124" s="414">
        <v>4967999.4476149855</v>
      </c>
      <c r="AY124" s="414">
        <v>5110897.3180167889</v>
      </c>
      <c r="AZ124" s="414">
        <v>5609018.3270129198</v>
      </c>
      <c r="BA124" s="414">
        <v>5014161.7524638781</v>
      </c>
      <c r="BB124" s="414">
        <v>5406352.1836208357</v>
      </c>
      <c r="BC124" s="414">
        <v>5350128.9681786029</v>
      </c>
      <c r="BD124" s="414">
        <v>5281249.458859521</v>
      </c>
      <c r="BE124" s="414"/>
      <c r="BF124" s="414"/>
      <c r="BG124" s="414"/>
      <c r="BH124" s="416"/>
      <c r="BJ124" s="735">
        <f t="shared" si="6"/>
        <v>3.6778916198481316E-3</v>
      </c>
      <c r="BK124" s="735">
        <f t="shared" si="7"/>
        <v>7.7895226504753421E-3</v>
      </c>
      <c r="BN124" s="59">
        <v>0.01</v>
      </c>
    </row>
    <row r="125" spans="1:66">
      <c r="A125" s="511">
        <v>99.98</v>
      </c>
      <c r="B125" s="414">
        <v>2063392.641419248</v>
      </c>
      <c r="C125" s="414">
        <f t="shared" si="4"/>
        <v>2213799.9963265387</v>
      </c>
      <c r="D125" s="414">
        <v>2364207.3512338293</v>
      </c>
      <c r="E125" s="414">
        <f t="shared" si="5"/>
        <v>2462228.4000442326</v>
      </c>
      <c r="F125" s="414">
        <v>2560249.4488546359</v>
      </c>
      <c r="G125" s="414">
        <v>2401229.4824252748</v>
      </c>
      <c r="H125" s="414">
        <v>2576810.6142387819</v>
      </c>
      <c r="I125" s="415">
        <v>2438884.234155992</v>
      </c>
      <c r="J125" s="414">
        <v>2033485.8903112218</v>
      </c>
      <c r="K125" s="414">
        <v>2080737.8536400762</v>
      </c>
      <c r="L125" s="414">
        <v>2145093.0132088619</v>
      </c>
      <c r="M125" s="414">
        <v>2146478.9432256082</v>
      </c>
      <c r="N125" s="414">
        <v>1981670.015041119</v>
      </c>
      <c r="O125" s="414">
        <v>1881163.0775743157</v>
      </c>
      <c r="P125" s="414">
        <v>1880836.6098234626</v>
      </c>
      <c r="Q125" s="414">
        <v>2067039.7765967057</v>
      </c>
      <c r="R125" s="414">
        <v>2141383.9315861682</v>
      </c>
      <c r="S125" s="415">
        <v>2342537.1675310773</v>
      </c>
      <c r="T125" s="414">
        <v>2169505.7511057975</v>
      </c>
      <c r="U125" s="414">
        <v>2335576.8212334546</v>
      </c>
      <c r="V125" s="414">
        <v>2388162.8492378211</v>
      </c>
      <c r="W125" s="414">
        <v>2438124.8751915582</v>
      </c>
      <c r="X125" s="414">
        <v>2827373.7942250585</v>
      </c>
      <c r="Y125" s="414">
        <v>3128037.5344608892</v>
      </c>
      <c r="Z125" s="414">
        <v>2813018.1161277737</v>
      </c>
      <c r="AA125" s="414">
        <v>3113335.050544261</v>
      </c>
      <c r="AB125" s="414">
        <v>4045960.9445429491</v>
      </c>
      <c r="AC125" s="415">
        <v>3681279.3612233517</v>
      </c>
      <c r="AD125" s="414">
        <v>3686303.7783467146</v>
      </c>
      <c r="AE125" s="414">
        <v>3305872.4410528801</v>
      </c>
      <c r="AF125" s="414">
        <v>3793182.598144379</v>
      </c>
      <c r="AG125" s="414">
        <v>3667964.1216665278</v>
      </c>
      <c r="AH125" s="414">
        <v>3813945.0100889956</v>
      </c>
      <c r="AI125" s="414">
        <v>4163217.2610573922</v>
      </c>
      <c r="AJ125" s="414">
        <v>4632710.3609216968</v>
      </c>
      <c r="AK125" s="414">
        <v>5180203.978248816</v>
      </c>
      <c r="AL125" s="414">
        <v>5396291.713076652</v>
      </c>
      <c r="AM125" s="415">
        <v>5887837.7524017999</v>
      </c>
      <c r="AN125" s="414">
        <v>6486633.5584383905</v>
      </c>
      <c r="AO125" s="414">
        <v>5827449.8183068922</v>
      </c>
      <c r="AP125" s="414">
        <v>5652545.1312754685</v>
      </c>
      <c r="AQ125" s="414">
        <v>5751751.9164049122</v>
      </c>
      <c r="AR125" s="414">
        <v>6615625.5168629186</v>
      </c>
      <c r="AS125" s="414">
        <v>7541969.1662680814</v>
      </c>
      <c r="AT125" s="414">
        <v>7916853.5294115953</v>
      </c>
      <c r="AU125" s="414">
        <v>7570522.6127173975</v>
      </c>
      <c r="AV125" s="414">
        <v>7229132.1519211885</v>
      </c>
      <c r="AW125" s="415">
        <v>6339774.513429163</v>
      </c>
      <c r="AX125" s="414">
        <v>7342466.4285399616</v>
      </c>
      <c r="AY125" s="414">
        <v>7450790.6202895716</v>
      </c>
      <c r="AZ125" s="414">
        <v>8173122.9377243789</v>
      </c>
      <c r="BA125" s="414">
        <v>7257326.2874749498</v>
      </c>
      <c r="BB125" s="414">
        <v>7832875.2189738629</v>
      </c>
      <c r="BC125" s="414">
        <v>7751417.441897722</v>
      </c>
      <c r="BD125" s="414">
        <v>7651622.8700096617</v>
      </c>
      <c r="BE125" s="414"/>
      <c r="BF125" s="414"/>
      <c r="BG125" s="414"/>
      <c r="BH125" s="416"/>
      <c r="BJ125" s="735">
        <f t="shared" si="6"/>
        <v>5.0555034715892523E-3</v>
      </c>
      <c r="BK125" s="735">
        <f t="shared" si="7"/>
        <v>1.1285679671663624E-2</v>
      </c>
      <c r="BN125" s="59">
        <v>0.01</v>
      </c>
    </row>
    <row r="126" spans="1:66">
      <c r="A126" s="513">
        <v>99.99</v>
      </c>
      <c r="B126" s="420">
        <v>2729924.9700982054</v>
      </c>
      <c r="C126" s="420">
        <f t="shared" si="4"/>
        <v>2919346.5007606838</v>
      </c>
      <c r="D126" s="420">
        <v>3108768.0314231617</v>
      </c>
      <c r="E126" s="420">
        <f t="shared" si="5"/>
        <v>3262369.406712777</v>
      </c>
      <c r="F126" s="420">
        <v>3415970.7820023918</v>
      </c>
      <c r="G126" s="420">
        <v>3105882.2307178658</v>
      </c>
      <c r="H126" s="420">
        <v>3411746.3432964887</v>
      </c>
      <c r="I126" s="421">
        <v>3235338.9568226254</v>
      </c>
      <c r="J126" s="420">
        <v>2643204.4742350001</v>
      </c>
      <c r="K126" s="420">
        <v>2723573.5998637602</v>
      </c>
      <c r="L126" s="420">
        <v>2799578.1836112617</v>
      </c>
      <c r="M126" s="420">
        <v>2786261.120076559</v>
      </c>
      <c r="N126" s="420">
        <v>2500800.2541409354</v>
      </c>
      <c r="O126" s="420">
        <v>2349498.888579228</v>
      </c>
      <c r="P126" s="420">
        <v>2414690.8767925203</v>
      </c>
      <c r="Q126" s="420">
        <v>2655580.7589226039</v>
      </c>
      <c r="R126" s="420">
        <v>2731587.1176424101</v>
      </c>
      <c r="S126" s="421">
        <v>3063992.4052965618</v>
      </c>
      <c r="T126" s="420">
        <v>2809686.3302633986</v>
      </c>
      <c r="U126" s="420">
        <v>2998892.8375411015</v>
      </c>
      <c r="V126" s="420">
        <v>3038149.7764733708</v>
      </c>
      <c r="W126" s="420">
        <v>3172117.1202733261</v>
      </c>
      <c r="X126" s="420">
        <v>3824120.3134780764</v>
      </c>
      <c r="Z126" s="420">
        <v>3611790.2029235368</v>
      </c>
      <c r="AA126" s="420">
        <v>3900416.3353679646</v>
      </c>
      <c r="AB126" s="420">
        <v>5232932.4632436913</v>
      </c>
      <c r="AC126" s="421">
        <v>4795316.1650565555</v>
      </c>
      <c r="AD126" s="420">
        <v>4704378.7778808456</v>
      </c>
      <c r="AE126" s="420">
        <v>4263833.40131249</v>
      </c>
      <c r="AF126" s="420">
        <v>4970764.4970340412</v>
      </c>
      <c r="AG126" s="420">
        <v>4853688.8834882667</v>
      </c>
      <c r="AH126" s="420">
        <v>4955877.3659785511</v>
      </c>
      <c r="AI126" s="420">
        <v>5498747.0190173127</v>
      </c>
      <c r="AJ126" s="420">
        <v>6146739.1799782421</v>
      </c>
      <c r="AK126" s="420">
        <v>6780108.5590496548</v>
      </c>
      <c r="AL126" s="420">
        <v>7152499.3332267078</v>
      </c>
      <c r="AM126" s="421">
        <v>7883188.314477534</v>
      </c>
      <c r="AN126" s="420">
        <v>8676460.2659585439</v>
      </c>
      <c r="AO126" s="420">
        <v>7577888.5619275887</v>
      </c>
      <c r="AP126" s="420">
        <v>7324575.4406270245</v>
      </c>
      <c r="AQ126" s="420">
        <v>7641883.6993689835</v>
      </c>
      <c r="AR126" s="420">
        <v>8903088.3929731306</v>
      </c>
      <c r="AS126" s="420">
        <v>10289880.393360561</v>
      </c>
      <c r="AT126" s="420">
        <v>10715534.535093416</v>
      </c>
      <c r="AU126" s="420">
        <v>10177214.575859696</v>
      </c>
      <c r="AV126" s="420">
        <v>9680075.2088260073</v>
      </c>
      <c r="AW126" s="421">
        <v>8591244.4245380294</v>
      </c>
      <c r="AX126" s="420">
        <v>9996968.1443078108</v>
      </c>
      <c r="AY126" s="420">
        <v>10045825.873342389</v>
      </c>
      <c r="AZ126" s="420">
        <v>11137075.925389979</v>
      </c>
      <c r="BA126" s="420">
        <v>9760433.9889476039</v>
      </c>
      <c r="BB126" s="420">
        <v>10487748.112804353</v>
      </c>
      <c r="BC126" s="420">
        <v>10378681.0558271</v>
      </c>
      <c r="BD126" s="420">
        <v>10245062.135095177</v>
      </c>
      <c r="BE126" s="420"/>
      <c r="BF126" s="420"/>
      <c r="BG126" s="420"/>
      <c r="BH126" s="422"/>
      <c r="BJ126" s="735">
        <f t="shared" si="6"/>
        <v>6.547288012250488E-4</v>
      </c>
      <c r="BK126" s="735">
        <f t="shared" si="7"/>
        <v>1.5110845298734433E-3</v>
      </c>
      <c r="BN126" s="59">
        <v>1E-3</v>
      </c>
    </row>
    <row r="127" spans="1:66">
      <c r="A127" s="971">
        <v>99.991</v>
      </c>
      <c r="B127" s="414">
        <v>2932559.9923163718</v>
      </c>
      <c r="C127" s="414">
        <f t="shared" si="4"/>
        <v>3115737.5140181277</v>
      </c>
      <c r="D127" s="414">
        <v>3298915.0357198832</v>
      </c>
      <c r="E127" s="414">
        <f t="shared" si="5"/>
        <v>3494451.2305291141</v>
      </c>
      <c r="F127" s="414">
        <v>3689987.4253383451</v>
      </c>
      <c r="G127" s="414">
        <v>3339731.7207995346</v>
      </c>
      <c r="H127" s="414">
        <v>3652295.7774574091</v>
      </c>
      <c r="I127" s="415">
        <v>3482821.8221801543</v>
      </c>
      <c r="J127" s="414">
        <v>2812011.868648171</v>
      </c>
      <c r="K127" s="414">
        <v>2941178.7982795131</v>
      </c>
      <c r="L127" s="414">
        <v>3012225.9028298445</v>
      </c>
      <c r="M127" s="414">
        <v>2984954.889712696</v>
      </c>
      <c r="N127" s="414">
        <v>2654007.9940163558</v>
      </c>
      <c r="O127" s="414">
        <v>2495629.6014210526</v>
      </c>
      <c r="P127" s="414">
        <v>2572478.701148855</v>
      </c>
      <c r="Q127" s="414">
        <v>2824287.8094986663</v>
      </c>
      <c r="R127" s="414">
        <v>2911062.4952678541</v>
      </c>
      <c r="S127" s="415">
        <v>3298028.7629028452</v>
      </c>
      <c r="T127" s="414">
        <v>3020639.8976066941</v>
      </c>
      <c r="U127" s="414">
        <v>3215527.1959949476</v>
      </c>
      <c r="V127" s="414">
        <v>3257551.9947140859</v>
      </c>
      <c r="W127" s="414">
        <v>3401945.3198117875</v>
      </c>
      <c r="X127" s="414">
        <v>4097805.9021227444</v>
      </c>
      <c r="Z127" s="414">
        <v>3860065.6538702417</v>
      </c>
      <c r="AA127" s="414">
        <v>4156286.6556879934</v>
      </c>
      <c r="AB127" s="414">
        <v>5558944.69542302</v>
      </c>
      <c r="AC127" s="415">
        <v>5128133.2792663258</v>
      </c>
      <c r="AD127" s="414">
        <v>5036627.6880776277</v>
      </c>
      <c r="AE127" s="414">
        <v>4567447.037564612</v>
      </c>
      <c r="AF127" s="414">
        <v>5341808.7436354645</v>
      </c>
      <c r="AG127" s="414">
        <v>5193889.8033275465</v>
      </c>
      <c r="AH127" s="414">
        <v>5365903.1307050632</v>
      </c>
      <c r="AI127" s="414">
        <v>5889151.3510122029</v>
      </c>
      <c r="AJ127" s="414">
        <v>6613180.7375178821</v>
      </c>
      <c r="AK127" s="414">
        <v>7304503.8459273446</v>
      </c>
      <c r="AL127" s="414">
        <v>7711774.7632217268</v>
      </c>
      <c r="AM127" s="415">
        <v>8508679.2009967212</v>
      </c>
      <c r="AN127" s="414">
        <v>9398307.634862721</v>
      </c>
      <c r="AO127" s="414">
        <v>8193785.2634033887</v>
      </c>
      <c r="AP127" s="414">
        <v>7910059.6622473598</v>
      </c>
      <c r="AQ127" s="414">
        <v>8251626.5746923611</v>
      </c>
      <c r="AR127" s="414">
        <v>9624605.0200579707</v>
      </c>
      <c r="AS127" s="414">
        <v>11162053.250239866</v>
      </c>
      <c r="AT127" s="414">
        <v>11471852.05655005</v>
      </c>
      <c r="AU127" s="414">
        <v>10964225.693267101</v>
      </c>
      <c r="AV127" s="414">
        <v>10385940.406336665</v>
      </c>
      <c r="AW127" s="415">
        <v>9318021.9616219383</v>
      </c>
      <c r="AX127" s="414">
        <v>10813177.90328078</v>
      </c>
      <c r="AY127" s="414">
        <v>10855395.73617249</v>
      </c>
      <c r="AZ127" s="414">
        <v>12074487.694257479</v>
      </c>
      <c r="BA127" s="414">
        <v>10518638.034680801</v>
      </c>
      <c r="BB127" s="414">
        <v>11328288.409430811</v>
      </c>
      <c r="BC127" s="414">
        <v>11210480.176041063</v>
      </c>
      <c r="BD127" s="414">
        <v>11066152.370421849</v>
      </c>
      <c r="BE127" s="414"/>
      <c r="BF127" s="414"/>
      <c r="BG127" s="414"/>
      <c r="BH127" s="416"/>
      <c r="BJ127" s="735">
        <f t="shared" si="6"/>
        <v>7.0388637969676223E-4</v>
      </c>
      <c r="BK127" s="735">
        <f t="shared" si="7"/>
        <v>1.6321903597719318E-3</v>
      </c>
      <c r="BN127" s="59">
        <v>1E-3</v>
      </c>
    </row>
    <row r="128" spans="1:66">
      <c r="A128" s="971">
        <v>99.992000000000004</v>
      </c>
      <c r="B128" s="414">
        <v>3169088.7941343412</v>
      </c>
      <c r="C128" s="414">
        <f t="shared" si="4"/>
        <v>3373086.1540101916</v>
      </c>
      <c r="D128" s="414">
        <v>3577083.5138860419</v>
      </c>
      <c r="E128" s="414">
        <f t="shared" si="5"/>
        <v>3792384.1903591175</v>
      </c>
      <c r="F128" s="414">
        <v>4007684.8668321935</v>
      </c>
      <c r="G128" s="414">
        <v>3630535.8349416251</v>
      </c>
      <c r="H128" s="414">
        <v>3947869.0238730242</v>
      </c>
      <c r="I128" s="415">
        <v>3792992.0682460694</v>
      </c>
      <c r="J128" s="414">
        <v>3019975.0151101081</v>
      </c>
      <c r="K128" s="414">
        <v>3191569.8735533617</v>
      </c>
      <c r="L128" s="414">
        <v>3240640.3793646549</v>
      </c>
      <c r="M128" s="414">
        <v>3228231.6305971933</v>
      </c>
      <c r="N128" s="414">
        <v>2852057.4361727303</v>
      </c>
      <c r="O128" s="414">
        <v>2683600.6947917189</v>
      </c>
      <c r="P128" s="414">
        <v>2762772.5035540988</v>
      </c>
      <c r="Q128" s="414">
        <v>3054494.6831250819</v>
      </c>
      <c r="R128" s="414">
        <v>3159004.4178698445</v>
      </c>
      <c r="S128" s="415">
        <v>3583850.0365805901</v>
      </c>
      <c r="T128" s="414">
        <v>3243559.9207062158</v>
      </c>
      <c r="U128" s="414">
        <v>3464779.7315299045</v>
      </c>
      <c r="V128" s="414">
        <v>3508680.5586892688</v>
      </c>
      <c r="W128" s="414">
        <v>3665445.0350671094</v>
      </c>
      <c r="X128" s="414">
        <v>4420743.04573886</v>
      </c>
      <c r="Y128" s="420">
        <v>4031312.9074952253</v>
      </c>
      <c r="Z128" s="414">
        <v>4146107.8813661435</v>
      </c>
      <c r="AA128" s="414">
        <v>4459928.8784037558</v>
      </c>
      <c r="AB128" s="414">
        <v>5984218.9295656467</v>
      </c>
      <c r="AC128" s="415">
        <v>5517858.951565356</v>
      </c>
      <c r="AD128" s="414">
        <v>5423822.084856024</v>
      </c>
      <c r="AE128" s="414">
        <v>4933638.3901831703</v>
      </c>
      <c r="AF128" s="414">
        <v>5783442.4972182633</v>
      </c>
      <c r="AG128" s="414">
        <v>5610463.871406015</v>
      </c>
      <c r="AH128" s="414">
        <v>5823014.0192290172</v>
      </c>
      <c r="AI128" s="414">
        <v>6368621.0098020285</v>
      </c>
      <c r="AJ128" s="414">
        <v>7201092.6755929403</v>
      </c>
      <c r="AK128" s="414">
        <v>7936928.835197459</v>
      </c>
      <c r="AL128" s="414">
        <v>8385879.665713774</v>
      </c>
      <c r="AM128" s="415">
        <v>9192906.4785836209</v>
      </c>
      <c r="AN128" s="414">
        <v>10254852.705944641</v>
      </c>
      <c r="AO128" s="414">
        <v>8939431.5110132098</v>
      </c>
      <c r="AP128" s="414">
        <v>8583520.0361594632</v>
      </c>
      <c r="AQ128" s="414">
        <v>9004201.1938710976</v>
      </c>
      <c r="AR128" s="414">
        <v>10528333.916731631</v>
      </c>
      <c r="AS128" s="414">
        <v>12172157.390977122</v>
      </c>
      <c r="AT128" s="414">
        <v>12222615.942340257</v>
      </c>
      <c r="AU128" s="414">
        <v>11949595.460362321</v>
      </c>
      <c r="AV128" s="414">
        <v>11316809.696064068</v>
      </c>
      <c r="AW128" s="415">
        <v>10188355.566905368</v>
      </c>
      <c r="AX128" s="414">
        <v>11841214.679067267</v>
      </c>
      <c r="AY128" s="414">
        <v>11858380.659794763</v>
      </c>
      <c r="AZ128" s="414">
        <v>13187306.813537838</v>
      </c>
      <c r="BA128" s="414">
        <v>11486583.999144739</v>
      </c>
      <c r="BB128" s="414">
        <v>12386815.076921493</v>
      </c>
      <c r="BC128" s="414">
        <v>12257998.723665269</v>
      </c>
      <c r="BD128" s="414">
        <v>12100184.782666489</v>
      </c>
      <c r="BE128" s="414"/>
      <c r="BF128" s="414"/>
      <c r="BG128" s="414"/>
      <c r="BH128" s="416"/>
      <c r="BJ128" s="735">
        <f t="shared" si="6"/>
        <v>7.5583244852335865E-4</v>
      </c>
      <c r="BK128" s="735">
        <f t="shared" si="7"/>
        <v>1.7847038692974722E-3</v>
      </c>
      <c r="BN128" s="59">
        <v>1E-3</v>
      </c>
    </row>
    <row r="129" spans="1:66">
      <c r="A129" s="971">
        <v>99.992999999999995</v>
      </c>
      <c r="B129" s="414">
        <v>3457587.1512696659</v>
      </c>
      <c r="C129" s="414">
        <f t="shared" si="4"/>
        <v>3689551.5470707165</v>
      </c>
      <c r="D129" s="414">
        <v>3921515.9428717676</v>
      </c>
      <c r="E129" s="414">
        <f t="shared" si="5"/>
        <v>4184589.6367290029</v>
      </c>
      <c r="F129" s="414">
        <v>4447663.3305862378</v>
      </c>
      <c r="G129" s="414">
        <v>3985844.0304077901</v>
      </c>
      <c r="H129" s="414">
        <v>4309957.9891454326</v>
      </c>
      <c r="I129" s="415">
        <v>4195070.6173743112</v>
      </c>
      <c r="J129" s="414">
        <v>3296444.7934121145</v>
      </c>
      <c r="K129" s="414">
        <v>3489099.8101726053</v>
      </c>
      <c r="L129" s="414">
        <v>3548518.5375178205</v>
      </c>
      <c r="M129" s="414">
        <v>3494939.2405425557</v>
      </c>
      <c r="N129" s="414">
        <v>3103105.8461419293</v>
      </c>
      <c r="O129" s="414">
        <v>2922284.2241392978</v>
      </c>
      <c r="P129" s="414">
        <v>3008082.3700645459</v>
      </c>
      <c r="Q129" s="414">
        <v>3327833.0160559057</v>
      </c>
      <c r="R129" s="414">
        <v>3428056.6960939323</v>
      </c>
      <c r="S129" s="415">
        <v>3923332.6001801454</v>
      </c>
      <c r="T129" s="414">
        <v>3550418.7607028782</v>
      </c>
      <c r="U129" s="414">
        <v>3783406.3347033225</v>
      </c>
      <c r="V129" s="414">
        <v>3826034.134223355</v>
      </c>
      <c r="W129" s="414">
        <v>4002798.5471079629</v>
      </c>
      <c r="X129" s="414">
        <v>4838875.0816431856</v>
      </c>
      <c r="Y129" s="414">
        <v>4269055.2139084479</v>
      </c>
      <c r="Z129" s="414">
        <v>4515080.4667544812</v>
      </c>
      <c r="AA129" s="414">
        <v>4857044.7968660044</v>
      </c>
      <c r="AB129" s="414">
        <v>6560515.2539435187</v>
      </c>
      <c r="AC129" s="415">
        <v>6039165.5696159657</v>
      </c>
      <c r="AD129" s="414">
        <v>5860691.4265600871</v>
      </c>
      <c r="AE129" s="414">
        <v>5359992.957356724</v>
      </c>
      <c r="AF129" s="414">
        <v>6315632.4461264573</v>
      </c>
      <c r="AG129" s="414">
        <v>6170029.9850659026</v>
      </c>
      <c r="AH129" s="414">
        <v>6383899.8563190335</v>
      </c>
      <c r="AI129" s="414">
        <v>6943153.1765508335</v>
      </c>
      <c r="AJ129" s="414">
        <v>7890306.2630200777</v>
      </c>
      <c r="AK129" s="414">
        <v>8734418.9728477094</v>
      </c>
      <c r="AL129" s="414">
        <v>9229287.0430999603</v>
      </c>
      <c r="AM129" s="415">
        <v>10132486.740396896</v>
      </c>
      <c r="AN129" s="414">
        <v>11297916.362358633</v>
      </c>
      <c r="AO129" s="414">
        <v>9872669.8011522125</v>
      </c>
      <c r="AP129" s="414">
        <v>9485593.2703953162</v>
      </c>
      <c r="AQ129" s="414">
        <v>9876345.4367237911</v>
      </c>
      <c r="AR129" s="414">
        <v>11640422.359414592</v>
      </c>
      <c r="AS129" s="414">
        <v>13481527.117809538</v>
      </c>
      <c r="AT129" s="414">
        <v>13614483.930927111</v>
      </c>
      <c r="AU129" s="414">
        <v>13244667.843383612</v>
      </c>
      <c r="AV129" s="414">
        <v>12534847.113841372</v>
      </c>
      <c r="AW129" s="415">
        <v>11261449.084406234</v>
      </c>
      <c r="AX129" s="414">
        <v>13199176.832270825</v>
      </c>
      <c r="AY129" s="414">
        <v>13150162.996423973</v>
      </c>
      <c r="AZ129" s="414">
        <v>14551186.853131799</v>
      </c>
      <c r="BA129" s="414">
        <v>12759815.982312229</v>
      </c>
      <c r="BB129" s="414">
        <v>13735893.865788784</v>
      </c>
      <c r="BC129" s="414">
        <v>13593047.803623689</v>
      </c>
      <c r="BD129" s="414">
        <v>13418045.954428421</v>
      </c>
      <c r="BE129" s="414"/>
      <c r="BF129" s="414"/>
      <c r="BG129" s="414"/>
      <c r="BH129" s="416"/>
      <c r="BJ129" s="735">
        <f t="shared" si="6"/>
        <v>8.2733840927503059E-4</v>
      </c>
      <c r="BK129" s="735">
        <f t="shared" si="7"/>
        <v>1.9790803994649826E-3</v>
      </c>
      <c r="BN129" s="59">
        <v>1E-3</v>
      </c>
    </row>
    <row r="130" spans="1:66">
      <c r="A130" s="971">
        <v>99.994</v>
      </c>
      <c r="B130" s="414">
        <v>3850990.2925355211</v>
      </c>
      <c r="C130" s="414">
        <f t="shared" si="4"/>
        <v>4090897.4266206245</v>
      </c>
      <c r="D130" s="414">
        <v>4330804.5607057279</v>
      </c>
      <c r="E130" s="414">
        <f t="shared" si="5"/>
        <v>4561470.5473867552</v>
      </c>
      <c r="F130" s="414">
        <v>4792136.5340677826</v>
      </c>
      <c r="G130" s="414">
        <v>4432621.2786409557</v>
      </c>
      <c r="H130" s="414">
        <v>4815437.5418519145</v>
      </c>
      <c r="I130" s="415">
        <v>4714955.7985271187</v>
      </c>
      <c r="J130" s="414">
        <v>3656967.7155247186</v>
      </c>
      <c r="K130" s="414">
        <v>3851776.826081505</v>
      </c>
      <c r="L130" s="414">
        <v>3942881.2842811099</v>
      </c>
      <c r="M130" s="414">
        <v>3864572.6856978326</v>
      </c>
      <c r="N130" s="414">
        <v>3397410.1758236778</v>
      </c>
      <c r="O130" s="414">
        <v>3221367.6198108066</v>
      </c>
      <c r="P130" s="414">
        <v>3333002.2448830181</v>
      </c>
      <c r="Q130" s="414">
        <v>3698973.9465015214</v>
      </c>
      <c r="R130" s="414">
        <v>3753407.5869726124</v>
      </c>
      <c r="S130" s="415">
        <v>4324432.2788269883</v>
      </c>
      <c r="T130" s="414">
        <v>3925802.2335698339</v>
      </c>
      <c r="U130" s="414">
        <v>4167762.8963246243</v>
      </c>
      <c r="V130" s="414">
        <v>4250395.9450863879</v>
      </c>
      <c r="W130" s="414">
        <v>4432111.5083606979</v>
      </c>
      <c r="X130" s="414">
        <v>5361409.4814443663</v>
      </c>
      <c r="Y130" s="414">
        <v>4625566.1810894506</v>
      </c>
      <c r="Z130" s="414">
        <v>4999405.5188427325</v>
      </c>
      <c r="AA130" s="414">
        <v>5346320.9208327467</v>
      </c>
      <c r="AB130" s="414">
        <v>7273318.4918312617</v>
      </c>
      <c r="AC130" s="415">
        <v>6646549.0922420006</v>
      </c>
      <c r="AD130" s="414">
        <v>6475891.5391608244</v>
      </c>
      <c r="AE130" s="414">
        <v>5917163.9500242155</v>
      </c>
      <c r="AF130" s="414">
        <v>7013643.8835796844</v>
      </c>
      <c r="AG130" s="414">
        <v>6924646.5154371951</v>
      </c>
      <c r="AH130" s="414">
        <v>7124253.4893467752</v>
      </c>
      <c r="AI130" s="414">
        <v>7677546.4697563825</v>
      </c>
      <c r="AJ130" s="414">
        <v>8783780.2808044106</v>
      </c>
      <c r="AK130" s="414">
        <v>9705332.6794315204</v>
      </c>
      <c r="AL130" s="414">
        <v>10297085.505014116</v>
      </c>
      <c r="AM130" s="415">
        <v>11343162.347744629</v>
      </c>
      <c r="AN130" s="414">
        <v>12670094.276241353</v>
      </c>
      <c r="AO130" s="414">
        <v>11086538.454510046</v>
      </c>
      <c r="AP130" s="414">
        <v>10617327.686664119</v>
      </c>
      <c r="AQ130" s="414">
        <v>10998816.435368812</v>
      </c>
      <c r="AR130" s="414">
        <v>13021621.371852962</v>
      </c>
      <c r="AS130" s="414">
        <v>14754094.370809536</v>
      </c>
      <c r="AT130" s="414">
        <v>15222090.737622261</v>
      </c>
      <c r="AU130" s="414">
        <v>14881520.396656085</v>
      </c>
      <c r="AV130" s="414">
        <v>14069752.399481447</v>
      </c>
      <c r="AW130" s="415">
        <v>12727983.854436841</v>
      </c>
      <c r="AX130" s="414">
        <v>14937739.413256407</v>
      </c>
      <c r="AY130" s="414">
        <v>14768756.396496642</v>
      </c>
      <c r="AZ130" s="414">
        <v>16381701.812277779</v>
      </c>
      <c r="BA130" s="414">
        <v>14363027.840977246</v>
      </c>
      <c r="BB130" s="414">
        <v>15428462.418133663</v>
      </c>
      <c r="BC130" s="414">
        <v>15268014.534419183</v>
      </c>
      <c r="BD130" s="414">
        <v>15071448.553362947</v>
      </c>
      <c r="BE130" s="414"/>
      <c r="BF130" s="414"/>
      <c r="BG130" s="414"/>
      <c r="BH130" s="416"/>
      <c r="BJ130" s="735">
        <f t="shared" si="6"/>
        <v>9.1481236269916138E-4</v>
      </c>
      <c r="BK130" s="735">
        <f t="shared" si="7"/>
        <v>2.222947255122593E-3</v>
      </c>
      <c r="BN130" s="59">
        <v>1E-3</v>
      </c>
    </row>
    <row r="131" spans="1:66">
      <c r="A131" s="971">
        <v>99.995000000000005</v>
      </c>
      <c r="B131" s="414">
        <v>4379363.3061363082</v>
      </c>
      <c r="C131" s="414">
        <f t="shared" si="4"/>
        <v>4642548.2670457568</v>
      </c>
      <c r="D131" s="414">
        <v>4905733.2279552054</v>
      </c>
      <c r="E131" s="414">
        <f t="shared" si="5"/>
        <v>5093314.1343130432</v>
      </c>
      <c r="F131" s="414">
        <v>5280895.040670881</v>
      </c>
      <c r="G131" s="414">
        <v>5017903.2087565977</v>
      </c>
      <c r="H131" s="414">
        <v>5463034.0641514789</v>
      </c>
      <c r="I131" s="415">
        <v>5396842.5786873577</v>
      </c>
      <c r="J131" s="414">
        <v>4117047.8020977243</v>
      </c>
      <c r="K131" s="414">
        <v>4344677.2214986281</v>
      </c>
      <c r="L131" s="414">
        <v>4460999.0244721072</v>
      </c>
      <c r="M131" s="414">
        <v>4358146.2396089844</v>
      </c>
      <c r="N131" s="414">
        <v>3796080.1422739988</v>
      </c>
      <c r="O131" s="414">
        <v>3610134.488891298</v>
      </c>
      <c r="P131" s="414">
        <v>3761779.9897639733</v>
      </c>
      <c r="Q131" s="414">
        <v>4178169.1807824308</v>
      </c>
      <c r="R131" s="414">
        <v>4206333.3689203626</v>
      </c>
      <c r="S131" s="415">
        <v>4885053.7567350706</v>
      </c>
      <c r="T131" s="414">
        <v>4419331.7202123916</v>
      </c>
      <c r="U131" s="414">
        <v>4700467.6929011382</v>
      </c>
      <c r="V131" s="414">
        <v>4832054.3124997308</v>
      </c>
      <c r="W131" s="414">
        <v>4953190.8221557755</v>
      </c>
      <c r="X131" s="414">
        <v>6027104.6497339197</v>
      </c>
      <c r="Y131" s="414">
        <v>5106900.2592908861</v>
      </c>
      <c r="Z131" s="414">
        <v>5634745.9077773113</v>
      </c>
      <c r="AA131" s="414">
        <v>5998556.5937624583</v>
      </c>
      <c r="AB131" s="414">
        <v>8204694.3955827132</v>
      </c>
      <c r="AC131" s="415">
        <v>7458898.0098860767</v>
      </c>
      <c r="AD131" s="414">
        <v>7283182.5961703537</v>
      </c>
      <c r="AE131" s="414">
        <v>6662530.8857491305</v>
      </c>
      <c r="AF131" s="414">
        <v>8027083.38768184</v>
      </c>
      <c r="AG131" s="414">
        <v>7967326.5059969919</v>
      </c>
      <c r="AH131" s="414">
        <v>8103652.4414927131</v>
      </c>
      <c r="AI131" s="414">
        <v>8765478.094021894</v>
      </c>
      <c r="AJ131" s="414">
        <v>10022240.948344164</v>
      </c>
      <c r="AK131" s="414">
        <v>11027668.803106949</v>
      </c>
      <c r="AL131" s="414">
        <v>11747053.239052666</v>
      </c>
      <c r="AM131" s="415">
        <v>12713147.34883374</v>
      </c>
      <c r="AN131" s="414">
        <v>14460943.836973647</v>
      </c>
      <c r="AO131" s="414">
        <v>12713681.461532049</v>
      </c>
      <c r="AP131" s="414">
        <v>12002276.684316408</v>
      </c>
      <c r="AQ131" s="414">
        <v>12568571.405133471</v>
      </c>
      <c r="AR131" s="414">
        <v>14828869.892223798</v>
      </c>
      <c r="AS131" s="414">
        <v>16030040.894874681</v>
      </c>
      <c r="AT131" s="414">
        <v>17421354.05175275</v>
      </c>
      <c r="AU131" s="414">
        <v>17146224.474038433</v>
      </c>
      <c r="AV131" s="414">
        <v>16241380.562308012</v>
      </c>
      <c r="AW131" s="415">
        <v>14709536.712665912</v>
      </c>
      <c r="AX131" s="414">
        <v>17343247.025419049</v>
      </c>
      <c r="AY131" s="414">
        <v>17065535.128229488</v>
      </c>
      <c r="AZ131" s="414">
        <v>19011557.206501197</v>
      </c>
      <c r="BA131" s="414">
        <v>16497596.972596269</v>
      </c>
      <c r="BB131" s="414">
        <v>17813816.354916863</v>
      </c>
      <c r="BC131" s="414">
        <v>17628562.046511803</v>
      </c>
      <c r="BD131" s="414">
        <v>17401605.516867977</v>
      </c>
      <c r="BE131" s="414"/>
      <c r="BF131" s="414"/>
      <c r="BG131" s="414"/>
      <c r="BH131" s="416"/>
      <c r="BJ131" s="735">
        <f t="shared" si="6"/>
        <v>1.0298173601176466E-3</v>
      </c>
      <c r="BK131" s="735">
        <f t="shared" si="7"/>
        <v>2.5666312751216201E-3</v>
      </c>
      <c r="BN131" s="59">
        <v>1E-3</v>
      </c>
    </row>
    <row r="132" spans="1:66">
      <c r="A132" s="971">
        <v>99.995999999999995</v>
      </c>
      <c r="B132" s="414">
        <v>5143313.0490943957</v>
      </c>
      <c r="C132" s="414">
        <f t="shared" si="4"/>
        <v>5458738.3961469112</v>
      </c>
      <c r="D132" s="414">
        <v>5774163.7431994267</v>
      </c>
      <c r="E132" s="414">
        <f t="shared" si="5"/>
        <v>5971708.9021498375</v>
      </c>
      <c r="F132" s="414">
        <v>6169254.0611002492</v>
      </c>
      <c r="G132" s="414">
        <v>5870832.6858033519</v>
      </c>
      <c r="H132" s="414">
        <v>6286671.5704262219</v>
      </c>
      <c r="I132" s="415">
        <v>6338518.1256558653</v>
      </c>
      <c r="J132" s="414">
        <v>4787582.0888102129</v>
      </c>
      <c r="K132" s="414">
        <v>5063565.0796076376</v>
      </c>
      <c r="L132" s="414">
        <v>5199173.0185886668</v>
      </c>
      <c r="M132" s="414">
        <v>5006028.1462941123</v>
      </c>
      <c r="N132" s="414">
        <v>4369955.8243886428</v>
      </c>
      <c r="O132" s="414">
        <v>4153543.0316635785</v>
      </c>
      <c r="P132" s="414">
        <v>4373874.6621602997</v>
      </c>
      <c r="Q132" s="414">
        <v>4868074.6470724391</v>
      </c>
      <c r="R132" s="414">
        <v>4854839.3358753631</v>
      </c>
      <c r="S132" s="415">
        <v>5686040.2259718915</v>
      </c>
      <c r="T132" s="414">
        <v>5107499.3854196044</v>
      </c>
      <c r="U132" s="414">
        <v>5437796.6497767866</v>
      </c>
      <c r="V132" s="414">
        <v>5640632.6523755156</v>
      </c>
      <c r="W132" s="414">
        <v>5794860.5853500431</v>
      </c>
      <c r="X132" s="414">
        <v>7023479.4591380963</v>
      </c>
      <c r="Y132" s="414">
        <v>5784284.4103856077</v>
      </c>
      <c r="Z132" s="414">
        <v>6419776.3381863832</v>
      </c>
      <c r="AA132" s="414">
        <v>6845370.4110195646</v>
      </c>
      <c r="AB132" s="414">
        <v>9545859.7312639244</v>
      </c>
      <c r="AC132" s="415">
        <v>8673408.96288817</v>
      </c>
      <c r="AD132" s="414">
        <v>8500724.4242439233</v>
      </c>
      <c r="AE132" s="414">
        <v>7804349.3123726696</v>
      </c>
      <c r="AF132" s="414">
        <v>9470783.0656188857</v>
      </c>
      <c r="AG132" s="414">
        <v>9462038.5847877301</v>
      </c>
      <c r="AH132" s="414">
        <v>9483901.339458501</v>
      </c>
      <c r="AI132" s="414">
        <v>10228278.55543649</v>
      </c>
      <c r="AJ132" s="414">
        <v>11682970.016035514</v>
      </c>
      <c r="AK132" s="414">
        <v>12888751.263618981</v>
      </c>
      <c r="AL132" s="414">
        <v>13800506.289215608</v>
      </c>
      <c r="AM132" s="415">
        <v>15126474.780609041</v>
      </c>
      <c r="AN132" s="414">
        <v>17063904.103688858</v>
      </c>
      <c r="AO132" s="414">
        <v>14928819.795240654</v>
      </c>
      <c r="AP132" s="414">
        <v>14103729.399419181</v>
      </c>
      <c r="AQ132" s="414">
        <v>14948649.254757397</v>
      </c>
      <c r="AR132" s="414">
        <v>17494574.588688646</v>
      </c>
      <c r="AS132" s="414">
        <v>19484447.360752922</v>
      </c>
      <c r="AT132" s="414">
        <v>20663756.020569704</v>
      </c>
      <c r="AU132" s="414">
        <v>20455115.621650182</v>
      </c>
      <c r="AV132" s="414">
        <v>19381557.672806747</v>
      </c>
      <c r="AW132" s="415">
        <v>17655367.104200196</v>
      </c>
      <c r="AX132" s="414">
        <v>21063125.634895392</v>
      </c>
      <c r="AY132" s="414">
        <v>20455436.861667827</v>
      </c>
      <c r="AZ132" s="414">
        <v>22854285.38375672</v>
      </c>
      <c r="BA132" s="414">
        <v>19762614.699101921</v>
      </c>
      <c r="BB132" s="414">
        <v>21331605.887683887</v>
      </c>
      <c r="BC132" s="414">
        <v>21109768.420789748</v>
      </c>
      <c r="BD132" s="414">
        <v>20837993.572125029</v>
      </c>
      <c r="BE132" s="414"/>
      <c r="BF132" s="414"/>
      <c r="BG132" s="414"/>
      <c r="BH132" s="416"/>
      <c r="BJ132" s="735">
        <f t="shared" si="6"/>
        <v>1.1901780329905936E-3</v>
      </c>
      <c r="BK132" s="735">
        <f t="shared" si="7"/>
        <v>3.0734776719973361E-3</v>
      </c>
      <c r="BN132" s="59">
        <v>1E-3</v>
      </c>
    </row>
    <row r="133" spans="1:66">
      <c r="A133" s="971">
        <v>99.997</v>
      </c>
      <c r="B133" s="414">
        <v>6256686.9861530242</v>
      </c>
      <c r="C133" s="414">
        <f t="shared" si="4"/>
        <v>6746172.793597566</v>
      </c>
      <c r="D133" s="414">
        <v>7235658.6010421067</v>
      </c>
      <c r="E133" s="414">
        <f t="shared" si="5"/>
        <v>7429190.0951708592</v>
      </c>
      <c r="F133" s="414">
        <v>7622721.5892996108</v>
      </c>
      <c r="G133" s="414">
        <v>7235239.4231716916</v>
      </c>
      <c r="H133" s="414">
        <v>7692111.7925605169</v>
      </c>
      <c r="I133" s="415">
        <v>7899460.1951750489</v>
      </c>
      <c r="J133" s="414">
        <v>5796193.2574619362</v>
      </c>
      <c r="K133" s="414">
        <v>6299468.7737834416</v>
      </c>
      <c r="L133" s="414">
        <v>6378850.1349846739</v>
      </c>
      <c r="M133" s="414">
        <v>6077489.6284311218</v>
      </c>
      <c r="N133" s="414">
        <v>5232799.149248166</v>
      </c>
      <c r="O133" s="414">
        <v>5034120.7433634382</v>
      </c>
      <c r="P133" s="414">
        <v>5350835.9600638133</v>
      </c>
      <c r="Q133" s="414">
        <v>6007378.396966462</v>
      </c>
      <c r="R133" s="414">
        <v>5905458.7608826719</v>
      </c>
      <c r="S133" s="415">
        <v>6964133.024686398</v>
      </c>
      <c r="T133" s="414">
        <v>6226360.2426489331</v>
      </c>
      <c r="U133" s="414">
        <v>6615052.9446381424</v>
      </c>
      <c r="V133" s="414">
        <v>6886571.1661708904</v>
      </c>
      <c r="W133" s="414">
        <v>7086073.0255883466</v>
      </c>
      <c r="X133" s="414">
        <v>8665800.7112157512</v>
      </c>
      <c r="Y133" s="414">
        <v>6697312.4144551978</v>
      </c>
      <c r="Z133" s="414">
        <v>7763514.0234278217</v>
      </c>
      <c r="AA133" s="414">
        <v>8354443.5871083969</v>
      </c>
      <c r="AB133" s="414">
        <v>11667005.048948092</v>
      </c>
      <c r="AC133" s="415">
        <v>10695087.171366971</v>
      </c>
      <c r="AD133" s="414">
        <v>10461606.633474357</v>
      </c>
      <c r="AE133" s="414">
        <v>9591467.1811259352</v>
      </c>
      <c r="AF133" s="414">
        <v>11757239.157670239</v>
      </c>
      <c r="AG133" s="414">
        <v>11970774.246773407</v>
      </c>
      <c r="AH133" s="414">
        <v>11714586.287575968</v>
      </c>
      <c r="AI133" s="414">
        <v>12625549.456212841</v>
      </c>
      <c r="AJ133" s="414">
        <v>14489230.407586424</v>
      </c>
      <c r="AK133" s="414">
        <v>15927727.599811381</v>
      </c>
      <c r="AL133" s="414">
        <v>17066244.264756046</v>
      </c>
      <c r="AM133" s="415">
        <v>18896701.753455732</v>
      </c>
      <c r="AN133" s="414">
        <v>21368227.136525307</v>
      </c>
      <c r="AO133" s="414">
        <v>18609769.955112629</v>
      </c>
      <c r="AP133" s="414">
        <v>17795586.974109963</v>
      </c>
      <c r="AQ133" s="414">
        <v>18716815.21999127</v>
      </c>
      <c r="AR133" s="414">
        <v>21848942.417880483</v>
      </c>
      <c r="AS133" s="414">
        <v>24380079.053703837</v>
      </c>
      <c r="AT133" s="414">
        <v>25801940.504878841</v>
      </c>
      <c r="AU133" s="414">
        <v>25682916.453421306</v>
      </c>
      <c r="AV133" s="414">
        <v>24352065.162730165</v>
      </c>
      <c r="AW133" s="415">
        <v>22448409.155949194</v>
      </c>
      <c r="AX133" s="414">
        <v>27313448.407407977</v>
      </c>
      <c r="AY133" s="414">
        <v>25943191.601752777</v>
      </c>
      <c r="AZ133" s="414">
        <v>29344918.385204077</v>
      </c>
      <c r="BA133" s="414">
        <v>25150337.427129366</v>
      </c>
      <c r="BB133" s="414">
        <v>26978759.26434407</v>
      </c>
      <c r="BC133" s="414">
        <v>26698194.376418572</v>
      </c>
      <c r="BD133" s="414">
        <v>26354472.096209828</v>
      </c>
      <c r="BE133" s="414"/>
      <c r="BF133" s="414"/>
      <c r="BG133" s="414"/>
      <c r="BH133" s="416"/>
      <c r="BJ133" s="735">
        <f t="shared" si="6"/>
        <v>1.450901238958825E-3</v>
      </c>
      <c r="BK133" s="735">
        <f t="shared" si="7"/>
        <v>3.88712479752999E-3</v>
      </c>
      <c r="BN133" s="59">
        <v>1E-3</v>
      </c>
    </row>
    <row r="134" spans="1:66">
      <c r="A134" s="971">
        <v>99.998000000000005</v>
      </c>
      <c r="B134" s="414">
        <v>8610271.3135840707</v>
      </c>
      <c r="C134" s="414">
        <f t="shared" si="4"/>
        <v>9318784.0841270406</v>
      </c>
      <c r="D134" s="414">
        <v>10027296.854670011</v>
      </c>
      <c r="E134" s="414">
        <f t="shared" si="5"/>
        <v>10197550.665400736</v>
      </c>
      <c r="F134" s="414">
        <v>10367804.476131463</v>
      </c>
      <c r="G134" s="414">
        <v>9818782.4818196185</v>
      </c>
      <c r="H134" s="414">
        <v>10419631.894914076</v>
      </c>
      <c r="I134" s="415">
        <v>11026395.347399786</v>
      </c>
      <c r="J134" s="414">
        <v>7834310.701732263</v>
      </c>
      <c r="K134" s="414">
        <v>8732261.7270211056</v>
      </c>
      <c r="L134" s="414">
        <v>8787069.6866255347</v>
      </c>
      <c r="M134" s="414">
        <v>8138886.951237482</v>
      </c>
      <c r="N134" s="414">
        <v>7010909.6563018952</v>
      </c>
      <c r="O134" s="414">
        <v>6778964.7860465962</v>
      </c>
      <c r="P134" s="414">
        <v>7150402.1021727435</v>
      </c>
      <c r="Q134" s="414">
        <v>8220393.0287492387</v>
      </c>
      <c r="R134" s="414">
        <v>7862754.8044597404</v>
      </c>
      <c r="S134" s="415">
        <v>9526530.1701096054</v>
      </c>
      <c r="T134" s="414">
        <v>8579223.9550438821</v>
      </c>
      <c r="U134" s="414">
        <v>8922519.505480973</v>
      </c>
      <c r="V134" s="414">
        <v>9309142.5630437396</v>
      </c>
      <c r="W134" s="414">
        <v>9348021.0429419633</v>
      </c>
      <c r="X134" s="414">
        <v>11676215.367652787</v>
      </c>
      <c r="Y134" s="414">
        <v>8100051.40451035</v>
      </c>
      <c r="Z134" s="414">
        <v>10313786.119767692</v>
      </c>
      <c r="AA134" s="414">
        <v>11471571.819918316</v>
      </c>
      <c r="AB134" s="414">
        <v>16020395.684199279</v>
      </c>
      <c r="AC134" s="415">
        <v>14779498.72763985</v>
      </c>
      <c r="AD134" s="414">
        <v>14500091.813570134</v>
      </c>
      <c r="AE134" s="414">
        <v>13268001.183104413</v>
      </c>
      <c r="AF134" s="414">
        <v>16292275.446168071</v>
      </c>
      <c r="AG134" s="414">
        <v>17178923.051327694</v>
      </c>
      <c r="AH134" s="414">
        <v>16417108.829464154</v>
      </c>
      <c r="AI134" s="414">
        <v>17569346.360646691</v>
      </c>
      <c r="AJ134" s="414">
        <v>20097496.184109479</v>
      </c>
      <c r="AK134" s="414">
        <v>22170010.947891522</v>
      </c>
      <c r="AL134" s="414">
        <v>23398533.080146831</v>
      </c>
      <c r="AM134" s="415">
        <v>25859744.110175606</v>
      </c>
      <c r="AN134" s="414">
        <v>28714794.314995516</v>
      </c>
      <c r="AO134" s="414">
        <v>25811493.216766074</v>
      </c>
      <c r="AP134" s="414">
        <v>24941272.323229235</v>
      </c>
      <c r="AQ134" s="414">
        <v>26309444.402247876</v>
      </c>
      <c r="AR134" s="414">
        <v>30123599.856655221</v>
      </c>
      <c r="AS134" s="414">
        <v>34605720.05390285</v>
      </c>
      <c r="AT134" s="414">
        <v>36125673.679489255</v>
      </c>
      <c r="AU134" s="414">
        <v>36308907.631865978</v>
      </c>
      <c r="AV134" s="414">
        <v>34713136.402841225</v>
      </c>
      <c r="AW134" s="415">
        <v>32990316.611622401</v>
      </c>
      <c r="AX134" s="414">
        <v>39975525.075771958</v>
      </c>
      <c r="AY134" s="414">
        <v>37121979.351359151</v>
      </c>
      <c r="AZ134" s="414">
        <v>41937495.872663356</v>
      </c>
      <c r="BA134" s="414">
        <v>36305341.636500902</v>
      </c>
      <c r="BB134" s="414">
        <v>38907839.76915469</v>
      </c>
      <c r="BC134" s="414">
        <v>38503218.726455986</v>
      </c>
      <c r="BD134" s="414">
        <v>38007514.262347251</v>
      </c>
      <c r="BE134" s="414"/>
      <c r="BF134" s="414"/>
      <c r="BG134" s="414"/>
      <c r="BH134" s="416"/>
      <c r="BJ134" s="735">
        <f t="shared" si="6"/>
        <v>1.9991786823408582E-3</v>
      </c>
      <c r="BK134" s="735">
        <f t="shared" si="7"/>
        <v>5.6058778427548923E-3</v>
      </c>
      <c r="BN134" s="59">
        <v>1E-3</v>
      </c>
    </row>
    <row r="135" spans="1:66">
      <c r="A135" s="971">
        <v>99.998999999999995</v>
      </c>
      <c r="B135" s="414">
        <v>23998224.065351769</v>
      </c>
      <c r="C135" s="414">
        <f t="shared" si="4"/>
        <v>26302826.249638081</v>
      </c>
      <c r="D135" s="414">
        <v>28607428.433924388</v>
      </c>
      <c r="E135" s="414">
        <f t="shared" si="5"/>
        <v>29207608.851581354</v>
      </c>
      <c r="F135" s="414">
        <v>29807789.269238319</v>
      </c>
      <c r="G135" s="414">
        <v>25009827.328222204</v>
      </c>
      <c r="H135" s="414">
        <v>27922310.40168399</v>
      </c>
      <c r="I135" s="415">
        <v>30249080.420149621</v>
      </c>
      <c r="J135" s="414">
        <v>21753745.01903129</v>
      </c>
      <c r="K135" s="414">
        <v>21888306.398778871</v>
      </c>
      <c r="L135" s="414">
        <v>24118477.470552407</v>
      </c>
      <c r="M135" s="414">
        <v>20355810.993893381</v>
      </c>
      <c r="N135" s="414">
        <v>18086839.720972102</v>
      </c>
      <c r="O135" s="414">
        <v>18207445.741098385</v>
      </c>
      <c r="P135" s="414">
        <v>18897445.511406373</v>
      </c>
      <c r="Q135" s="414">
        <v>21041698.391126774</v>
      </c>
      <c r="R135" s="414">
        <v>19570504.761228401</v>
      </c>
      <c r="S135" s="415">
        <v>29083173.225384459</v>
      </c>
      <c r="T135" s="414">
        <v>20534066.020676773</v>
      </c>
      <c r="U135" s="414">
        <v>23083505.154564407</v>
      </c>
      <c r="V135" s="414">
        <v>22606804.727346044</v>
      </c>
      <c r="W135" s="414">
        <v>22074297.851931348</v>
      </c>
      <c r="X135" s="414">
        <v>28963598.623771854</v>
      </c>
      <c r="Y135" s="414">
        <v>10857543.904031815</v>
      </c>
      <c r="Z135" s="414">
        <v>25649957.137661286</v>
      </c>
      <c r="AA135" s="414">
        <v>28799885.658117022</v>
      </c>
      <c r="AB135" s="414">
        <v>43909614.811483748</v>
      </c>
      <c r="AC135" s="415">
        <v>37731458.199346997</v>
      </c>
      <c r="AD135" s="414">
        <v>39158055.088558555</v>
      </c>
      <c r="AE135" s="414">
        <v>35261554.318729676</v>
      </c>
      <c r="AF135" s="414">
        <v>43285104.590887703</v>
      </c>
      <c r="AG135" s="414">
        <v>43078812.066256464</v>
      </c>
      <c r="AH135" s="414">
        <v>44951696.725315645</v>
      </c>
      <c r="AI135" s="414">
        <v>46302206.171104372</v>
      </c>
      <c r="AJ135" s="414">
        <v>55107243.151665084</v>
      </c>
      <c r="AK135" s="414">
        <v>58387173.158824362</v>
      </c>
      <c r="AL135" s="414">
        <v>59572668.780892752</v>
      </c>
      <c r="AM135" s="415">
        <v>70376066.253414154</v>
      </c>
      <c r="AN135" s="414">
        <v>76638091.245118305</v>
      </c>
      <c r="AO135" s="414">
        <v>74452597.536088005</v>
      </c>
      <c r="AP135" s="414">
        <v>74756663.608025655</v>
      </c>
      <c r="AQ135" s="414">
        <v>81232151.275912389</v>
      </c>
      <c r="AR135" s="414">
        <v>91353713.938867524</v>
      </c>
      <c r="AS135" s="414">
        <v>100885584.33758025</v>
      </c>
      <c r="AT135" s="414">
        <v>109088184.38556342</v>
      </c>
      <c r="AU135" s="414">
        <v>118249753.33228132</v>
      </c>
      <c r="AV135" s="414">
        <v>121174142.81262107</v>
      </c>
      <c r="AW135" s="415">
        <v>128265272.59573399</v>
      </c>
      <c r="AX135" s="414">
        <v>144821574.4475545</v>
      </c>
      <c r="AY135" s="414">
        <v>121636213.44214503</v>
      </c>
      <c r="AZ135" s="414">
        <v>139059607.30557933</v>
      </c>
      <c r="BA135" s="414">
        <v>121494305.47262599</v>
      </c>
      <c r="BB135" s="414">
        <v>128592859.8645301</v>
      </c>
      <c r="BC135" s="414">
        <v>127255561.84565516</v>
      </c>
      <c r="BD135" s="414">
        <v>125617227.38489974</v>
      </c>
      <c r="BE135" s="414"/>
      <c r="BF135" s="414"/>
      <c r="BG135" s="414"/>
      <c r="BH135" s="416"/>
      <c r="BJ135" s="735">
        <f t="shared" si="6"/>
        <v>4.7849627501776537E-3</v>
      </c>
      <c r="BK135" s="735">
        <f t="shared" si="7"/>
        <v>1.8527779186099904E-2</v>
      </c>
      <c r="BN135" s="59">
        <v>1E-3</v>
      </c>
    </row>
    <row r="136" spans="1:66" ht="15.55" thickBot="1">
      <c r="A136" s="515"/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6" ht="15.55" thickTop="1">
      <c r="BN137" s="1177">
        <f>SUM(BN9:BN135)</f>
        <v>100.00000000000004</v>
      </c>
    </row>
    <row r="138" spans="1:66">
      <c r="T138" s="1080">
        <f>SUMPRODUCT(T9:T135,$BN9:$BN135)/100</f>
        <v>42913.74268256194</v>
      </c>
      <c r="BB138" s="1080">
        <f>SUMPRODUCT(BB9:BB135,$BN9:$BN135)/100</f>
        <v>69405.43633043961</v>
      </c>
    </row>
    <row r="140" spans="1:66" ht="15.55" thickBot="1"/>
    <row r="141" spans="1:66" ht="15.55" thickBot="1">
      <c r="A141" s="554" t="s">
        <v>103</v>
      </c>
      <c r="B141" s="555">
        <v>6.8005175762045234</v>
      </c>
      <c r="C141" s="555">
        <v>6.7171313585043091</v>
      </c>
      <c r="D141" s="555">
        <v>6.6092111330108105</v>
      </c>
      <c r="E141" s="555">
        <v>6.4852617945261679</v>
      </c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>
        <v>1.0557661931248985</v>
      </c>
      <c r="BD141" s="556">
        <v>1.0421738745526463</v>
      </c>
      <c r="BE141" s="556">
        <v>1.0209999999999999</v>
      </c>
      <c r="BF141" s="556">
        <v>1</v>
      </c>
      <c r="BG141" s="556">
        <v>0.98039215686274517</v>
      </c>
      <c r="BH141" s="557">
        <v>0.96022738184402079</v>
      </c>
    </row>
  </sheetData>
  <mergeCells count="3">
    <mergeCell ref="A4:BH4"/>
    <mergeCell ref="B7:BH7"/>
    <mergeCell ref="B6:BH6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19"/>
  <sheetViews>
    <sheetView workbookViewId="0">
      <pane xSplit="1" ySplit="9" topLeftCell="B91" activePane="bottomRight" state="frozen"/>
      <selection activeCell="D32" sqref="D32"/>
      <selection pane="topRight" activeCell="D32" sqref="D32"/>
      <selection pane="bottomLeft" activeCell="D32" sqref="D32"/>
      <selection pane="bottomRight" activeCell="C112" sqref="C112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3" width="11" style="4" customWidth="1"/>
    <col min="24" max="16384" width="10.83203125" style="4"/>
  </cols>
  <sheetData>
    <row r="1" spans="1:26">
      <c r="A1" s="55" t="s">
        <v>37</v>
      </c>
      <c r="D1" s="209"/>
    </row>
    <row r="2" spans="1:26">
      <c r="B2" s="54"/>
      <c r="C2" s="54"/>
      <c r="D2" s="210"/>
    </row>
    <row r="3" spans="1:26" ht="15.55" thickBot="1">
      <c r="D3" s="209"/>
    </row>
    <row r="4" spans="1:26" ht="25" customHeight="1" thickTop="1">
      <c r="A4" s="1407" t="s">
        <v>128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6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6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  <c r="V6" s="516" t="s">
        <v>142</v>
      </c>
    </row>
    <row r="7" spans="1:26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362"/>
      <c r="T7" s="53"/>
      <c r="V7" s="1410" t="s">
        <v>20</v>
      </c>
      <c r="W7" s="1410" t="s">
        <v>19</v>
      </c>
      <c r="X7" s="1410" t="s">
        <v>0</v>
      </c>
      <c r="Y7" s="1410" t="s">
        <v>18</v>
      </c>
      <c r="Z7" s="1410" t="s">
        <v>17</v>
      </c>
    </row>
    <row r="8" spans="1:26" ht="21" customHeight="1">
      <c r="A8" s="432"/>
      <c r="B8" s="1413" t="s">
        <v>46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530"/>
      <c r="T8" s="533"/>
      <c r="V8" s="1410"/>
      <c r="W8" s="1410"/>
      <c r="X8" s="1410"/>
      <c r="Y8" s="1410"/>
      <c r="Z8" s="1410"/>
    </row>
    <row r="9" spans="1:26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  <c r="V9" s="1410"/>
      <c r="W9" s="1410"/>
      <c r="X9" s="1410"/>
      <c r="Y9" s="1410"/>
      <c r="Z9" s="1410"/>
    </row>
    <row r="10" spans="1:26" s="30" customFormat="1" ht="15.05" customHeight="1">
      <c r="A10" s="41">
        <v>1913</v>
      </c>
      <c r="B10" s="327">
        <f>'TA2'!B10</f>
        <v>0.58211776501606893</v>
      </c>
      <c r="C10" s="442"/>
      <c r="D10" s="442"/>
      <c r="E10" s="328">
        <f>TA2b!B10</f>
        <v>0.41788223498393112</v>
      </c>
      <c r="F10" s="40">
        <f>TA2b!J10</f>
        <v>0.312705205561567</v>
      </c>
      <c r="G10" s="40">
        <f>TA2b!R10</f>
        <v>0.18608220328233147</v>
      </c>
      <c r="H10" s="40">
        <f>TA2c!B10</f>
        <v>0.15638091247073671</v>
      </c>
      <c r="I10" s="40">
        <f>TA2c!J10</f>
        <v>8.5652090183376994E-2</v>
      </c>
      <c r="J10" s="40">
        <f>TA2c!R10</f>
        <v>3.0062374873958936E-2</v>
      </c>
      <c r="K10" s="40"/>
      <c r="L10" s="332">
        <f>E10-G10</f>
        <v>0.23180003170159966</v>
      </c>
      <c r="M10" s="333">
        <f>E10-F10</f>
        <v>0.10517702942236412</v>
      </c>
      <c r="N10" s="39"/>
      <c r="O10" s="38">
        <f t="shared" ref="O10:O41" si="0">G10-I10</f>
        <v>0.10043011309895447</v>
      </c>
      <c r="P10" s="38">
        <f t="shared" ref="P10:P41" si="1">G10-H10</f>
        <v>2.9701290811594755E-2</v>
      </c>
      <c r="Q10" s="38">
        <f t="shared" ref="Q10:Q41" si="2">H10-I10</f>
        <v>7.0728822287359716E-2</v>
      </c>
      <c r="R10" s="38">
        <f t="shared" ref="R10:R41" si="3">I10-J10</f>
        <v>5.5589715309418058E-2</v>
      </c>
      <c r="S10" s="37"/>
      <c r="T10" s="15"/>
      <c r="V10" s="2"/>
      <c r="W10" s="2"/>
      <c r="X10" s="2">
        <v>0.17960041861867684</v>
      </c>
      <c r="Y10" s="2">
        <v>8.6166081714558071E-2</v>
      </c>
      <c r="Z10" s="2">
        <v>2.7550162054507686E-2</v>
      </c>
    </row>
    <row r="11" spans="1:26" s="30" customFormat="1" ht="15.05" customHeight="1">
      <c r="A11" s="33">
        <v>1914</v>
      </c>
      <c r="B11" s="329">
        <f>'TA2'!B11</f>
        <v>0.57676061789402888</v>
      </c>
      <c r="C11" s="442"/>
      <c r="D11" s="442"/>
      <c r="E11" s="330">
        <f>TA2b!B11</f>
        <v>0.42323938210597112</v>
      </c>
      <c r="F11" s="36">
        <f>TA2b!J11</f>
        <v>0.31887785948784059</v>
      </c>
      <c r="G11" s="36">
        <f>TA2b!R11</f>
        <v>0.19085227767283819</v>
      </c>
      <c r="H11" s="36">
        <f>TA2c!B11</f>
        <v>0.16170230407608463</v>
      </c>
      <c r="I11" s="36">
        <f>TA2c!J11</f>
        <v>8.700981692482726E-2</v>
      </c>
      <c r="J11" s="36">
        <f>TA2c!R11</f>
        <v>3.2318705427794886E-2</v>
      </c>
      <c r="K11" s="36"/>
      <c r="L11" s="334">
        <f t="shared" ref="L11:L74" si="4">E11-G11</f>
        <v>0.23238710443313293</v>
      </c>
      <c r="M11" s="335">
        <f t="shared" ref="M11:M74" si="5">E11-F11</f>
        <v>0.10436152261813053</v>
      </c>
      <c r="N11" s="35"/>
      <c r="O11" s="15">
        <f t="shared" si="0"/>
        <v>0.10384246074801093</v>
      </c>
      <c r="P11" s="15">
        <f t="shared" si="1"/>
        <v>2.9149973596753559E-2</v>
      </c>
      <c r="Q11" s="15">
        <f t="shared" si="2"/>
        <v>7.469248715125737E-2</v>
      </c>
      <c r="R11" s="15">
        <f t="shared" si="3"/>
        <v>5.4691111497032374E-2</v>
      </c>
      <c r="S11" s="14"/>
      <c r="T11" s="15"/>
      <c r="V11" s="2"/>
      <c r="W11" s="2"/>
      <c r="X11" s="2">
        <v>0.1815794105921632</v>
      </c>
      <c r="Y11" s="2">
        <v>8.6033408914061305E-2</v>
      </c>
      <c r="Z11" s="2">
        <v>2.7292084736544594E-2</v>
      </c>
    </row>
    <row r="12" spans="1:26" s="30" customFormat="1" ht="15.05" customHeight="1">
      <c r="A12" s="33">
        <v>1915</v>
      </c>
      <c r="B12" s="329">
        <f>'TA2'!B12</f>
        <v>0.58373738990231017</v>
      </c>
      <c r="C12" s="442"/>
      <c r="D12" s="442"/>
      <c r="E12" s="330">
        <f>TA2b!B12</f>
        <v>0.41626261009768983</v>
      </c>
      <c r="F12" s="36">
        <f>TA2b!J12</f>
        <v>0.3117362108376161</v>
      </c>
      <c r="G12" s="36">
        <f>TA2b!R12</f>
        <v>0.18543440346928214</v>
      </c>
      <c r="H12" s="36">
        <f>TA2c!B12</f>
        <v>0.15763858163285846</v>
      </c>
      <c r="I12" s="36">
        <f>TA2c!J12</f>
        <v>9.1111548321369876E-2</v>
      </c>
      <c r="J12" s="36">
        <f>TA2c!R12</f>
        <v>4.1312881370551786E-2</v>
      </c>
      <c r="K12" s="36"/>
      <c r="L12" s="334">
        <f t="shared" si="4"/>
        <v>0.23082820662840769</v>
      </c>
      <c r="M12" s="335">
        <f t="shared" si="5"/>
        <v>0.10452639926007373</v>
      </c>
      <c r="N12" s="35"/>
      <c r="O12" s="15">
        <f t="shared" si="0"/>
        <v>9.4322855147912263E-2</v>
      </c>
      <c r="P12" s="15">
        <f t="shared" si="1"/>
        <v>2.7795821836423679E-2</v>
      </c>
      <c r="Q12" s="15">
        <f t="shared" si="2"/>
        <v>6.6527033311488584E-2</v>
      </c>
      <c r="R12" s="15">
        <f t="shared" si="3"/>
        <v>4.9798666950818089E-2</v>
      </c>
      <c r="S12" s="14"/>
      <c r="T12" s="15"/>
      <c r="V12" s="2"/>
      <c r="W12" s="2"/>
      <c r="X12" s="2">
        <v>0.1757772211527503</v>
      </c>
      <c r="Y12" s="2">
        <v>9.2193842850742128E-2</v>
      </c>
      <c r="Z12" s="2">
        <v>4.360051390265416E-2</v>
      </c>
    </row>
    <row r="13" spans="1:26" s="30" customFormat="1" ht="15.05" customHeight="1">
      <c r="A13" s="33">
        <v>1916</v>
      </c>
      <c r="B13" s="329">
        <f>'TA2'!B13</f>
        <v>0.56198437851293159</v>
      </c>
      <c r="C13" s="442"/>
      <c r="D13" s="442"/>
      <c r="E13" s="330">
        <f>TA2b!B13</f>
        <v>0.43801562148706841</v>
      </c>
      <c r="F13" s="36">
        <f>TA2b!J13</f>
        <v>0.33702861590718197</v>
      </c>
      <c r="G13" s="36">
        <f>TA2b!R13</f>
        <v>0.20455779181248082</v>
      </c>
      <c r="H13" s="36">
        <f>TA2c!B13</f>
        <v>0.1728369014285191</v>
      </c>
      <c r="I13" s="36">
        <f>TA2c!J13</f>
        <v>0.11089072674384566</v>
      </c>
      <c r="J13" s="36">
        <f>TA2c!R13</f>
        <v>4.9788364743647E-2</v>
      </c>
      <c r="K13" s="36"/>
      <c r="L13" s="334">
        <f t="shared" si="4"/>
        <v>0.23345782967458759</v>
      </c>
      <c r="M13" s="335">
        <f t="shared" si="5"/>
        <v>0.10098700557988644</v>
      </c>
      <c r="N13" s="35"/>
      <c r="O13" s="15">
        <f t="shared" si="0"/>
        <v>9.3667065068635161E-2</v>
      </c>
      <c r="P13" s="15">
        <f t="shared" si="1"/>
        <v>3.1720890383961725E-2</v>
      </c>
      <c r="Q13" s="15">
        <f t="shared" si="2"/>
        <v>6.1946174684673436E-2</v>
      </c>
      <c r="R13" s="15">
        <f t="shared" si="3"/>
        <v>6.1102362000198661E-2</v>
      </c>
      <c r="S13" s="14"/>
      <c r="T13" s="15"/>
      <c r="V13" s="2"/>
      <c r="W13" s="2"/>
      <c r="X13" s="2">
        <v>0.18889374566570749</v>
      </c>
      <c r="Y13" s="2">
        <v>0.1012663844622242</v>
      </c>
      <c r="Z13" s="2">
        <v>4.5148184602104673E-2</v>
      </c>
    </row>
    <row r="14" spans="1:26" s="30" customFormat="1" ht="15.05" customHeight="1">
      <c r="A14" s="33">
        <v>1917</v>
      </c>
      <c r="B14" s="324">
        <f>'TA2'!B14</f>
        <v>0.55686431108259304</v>
      </c>
      <c r="C14" s="442"/>
      <c r="D14" s="442"/>
      <c r="E14" s="321">
        <f>TA2b!B14</f>
        <v>0.4431356889174069</v>
      </c>
      <c r="F14" s="28">
        <f>TA2b!J14</f>
        <v>0.34391308879985233</v>
      </c>
      <c r="G14" s="28">
        <f>TA2b!R14</f>
        <v>0.19887544423550471</v>
      </c>
      <c r="H14" s="28">
        <f>TA2c!B14</f>
        <v>0.16261334279492137</v>
      </c>
      <c r="I14" s="28">
        <f>TA2c!J14</f>
        <v>9.8905055045578269E-2</v>
      </c>
      <c r="J14" s="28">
        <f>TA2c!R14</f>
        <v>4.0459418387688344E-2</v>
      </c>
      <c r="K14" s="28"/>
      <c r="L14" s="56">
        <f t="shared" si="4"/>
        <v>0.24426024468190219</v>
      </c>
      <c r="M14" s="15">
        <f t="shared" si="5"/>
        <v>9.9222600117554571E-2</v>
      </c>
      <c r="N14" s="15">
        <f t="shared" ref="N14:N45" si="6">F14-G14</f>
        <v>0.14503764456434762</v>
      </c>
      <c r="O14" s="15">
        <f t="shared" si="0"/>
        <v>9.9970389189926442E-2</v>
      </c>
      <c r="P14" s="15">
        <f t="shared" si="1"/>
        <v>3.6262101440583339E-2</v>
      </c>
      <c r="Q14" s="15">
        <f t="shared" si="2"/>
        <v>6.3708287749343104E-2</v>
      </c>
      <c r="R14" s="15">
        <f t="shared" si="3"/>
        <v>5.8445636657889925E-2</v>
      </c>
      <c r="S14" s="14"/>
      <c r="T14" s="15"/>
      <c r="U14" s="13"/>
      <c r="V14" s="2">
        <v>0.40434034322940432</v>
      </c>
      <c r="W14" s="2">
        <v>0.30567916160998743</v>
      </c>
      <c r="X14" s="2">
        <v>0.17719495951948278</v>
      </c>
      <c r="Y14" s="2">
        <v>8.3883137990618778E-2</v>
      </c>
      <c r="Z14" s="2">
        <v>3.3280421889743644E-2</v>
      </c>
    </row>
    <row r="15" spans="1:26" s="30" customFormat="1" ht="15.05" customHeight="1">
      <c r="A15" s="33">
        <v>1918</v>
      </c>
      <c r="B15" s="324">
        <f>'TA2'!B15</f>
        <v>0.56754664807023358</v>
      </c>
      <c r="C15" s="442"/>
      <c r="D15" s="442"/>
      <c r="E15" s="321">
        <f>TA2b!B15</f>
        <v>0.43245335192976647</v>
      </c>
      <c r="F15" s="28">
        <f>TA2b!J15</f>
        <v>0.33490422736059694</v>
      </c>
      <c r="G15" s="28">
        <f>TA2b!R15</f>
        <v>0.18886795415732241</v>
      </c>
      <c r="H15" s="28">
        <f>TA2c!B15</f>
        <v>0.14934310028830236</v>
      </c>
      <c r="I15" s="28">
        <f>TA2c!J15</f>
        <v>8.4692138580306317E-2</v>
      </c>
      <c r="J15" s="28">
        <f>TA2c!R15</f>
        <v>3.1749016323155604E-2</v>
      </c>
      <c r="K15" s="28"/>
      <c r="L15" s="56">
        <f t="shared" si="4"/>
        <v>0.24358539777244406</v>
      </c>
      <c r="M15" s="15">
        <f t="shared" si="5"/>
        <v>9.7549124569169532E-2</v>
      </c>
      <c r="N15" s="15">
        <f t="shared" si="6"/>
        <v>0.14603627320327453</v>
      </c>
      <c r="O15" s="15">
        <f t="shared" si="0"/>
        <v>0.10417581557701609</v>
      </c>
      <c r="P15" s="15">
        <f t="shared" si="1"/>
        <v>3.9524853869020049E-2</v>
      </c>
      <c r="Q15" s="15">
        <f t="shared" si="2"/>
        <v>6.4650961707996044E-2</v>
      </c>
      <c r="R15" s="15">
        <f t="shared" si="3"/>
        <v>5.2943122257150713E-2</v>
      </c>
      <c r="S15" s="14"/>
      <c r="T15" s="15"/>
      <c r="U15" s="13"/>
      <c r="V15" s="2">
        <v>0.40080617368760074</v>
      </c>
      <c r="W15" s="2">
        <v>0.29475524675350778</v>
      </c>
      <c r="X15" s="2">
        <v>0.15986705670687723</v>
      </c>
      <c r="Y15" s="2">
        <v>6.7447006238796112E-2</v>
      </c>
      <c r="Z15" s="2">
        <v>2.4401809615872228E-2</v>
      </c>
    </row>
    <row r="16" spans="1:26" s="30" customFormat="1" ht="15.05" customHeight="1">
      <c r="A16" s="32">
        <v>1919</v>
      </c>
      <c r="B16" s="325">
        <f>'TA2'!B16</f>
        <v>0.54936488683937268</v>
      </c>
      <c r="C16" s="440"/>
      <c r="D16" s="441"/>
      <c r="E16" s="322">
        <f>TA2b!B16</f>
        <v>0.45063511316062732</v>
      </c>
      <c r="F16" s="31">
        <f>TA2b!J16</f>
        <v>0.35967561094829448</v>
      </c>
      <c r="G16" s="31">
        <f>TA2b!R16</f>
        <v>0.20846292000504674</v>
      </c>
      <c r="H16" s="31">
        <f>TA2c!B16</f>
        <v>0.16402561956211459</v>
      </c>
      <c r="I16" s="31">
        <f>TA2c!J16</f>
        <v>9.0589407726385032E-2</v>
      </c>
      <c r="J16" s="31">
        <f>TA2c!R16</f>
        <v>3.211377790136135E-2</v>
      </c>
      <c r="K16" s="31"/>
      <c r="L16" s="57">
        <f t="shared" si="4"/>
        <v>0.24217219315558058</v>
      </c>
      <c r="M16" s="21">
        <f t="shared" si="5"/>
        <v>9.0959502212332843E-2</v>
      </c>
      <c r="N16" s="21">
        <f t="shared" si="6"/>
        <v>0.15121269094324774</v>
      </c>
      <c r="O16" s="21">
        <f t="shared" si="0"/>
        <v>0.1178735122786617</v>
      </c>
      <c r="P16" s="21">
        <f t="shared" si="1"/>
        <v>4.4437300442932148E-2</v>
      </c>
      <c r="Q16" s="21">
        <f t="shared" si="2"/>
        <v>7.3436211835729556E-2</v>
      </c>
      <c r="R16" s="21">
        <f t="shared" si="3"/>
        <v>5.8475629825023683E-2</v>
      </c>
      <c r="S16" s="20"/>
      <c r="T16" s="15"/>
      <c r="U16" s="13"/>
      <c r="V16" s="2">
        <v>0.39924993985750662</v>
      </c>
      <c r="W16" s="2">
        <v>0.29794630533672622</v>
      </c>
      <c r="X16" s="2">
        <v>0.16154283363586541</v>
      </c>
      <c r="Y16" s="2">
        <v>6.5112867558762957E-2</v>
      </c>
      <c r="Z16" s="2">
        <v>2.2212995893613186E-2</v>
      </c>
    </row>
    <row r="17" spans="1:26" s="30" customFormat="1" ht="15.05" customHeight="1">
      <c r="A17" s="34">
        <v>1920</v>
      </c>
      <c r="B17" s="326">
        <f>'TA2'!B17</f>
        <v>0.5701423093371083</v>
      </c>
      <c r="C17" s="442"/>
      <c r="D17" s="442"/>
      <c r="E17" s="323">
        <f>TA2b!B17</f>
        <v>0.42985769066289176</v>
      </c>
      <c r="F17" s="29">
        <f>TA2b!J17</f>
        <v>0.33313487474579873</v>
      </c>
      <c r="G17" s="29">
        <f>TA2b!R17</f>
        <v>0.18339956693503282</v>
      </c>
      <c r="H17" s="29">
        <f>TA2c!B17</f>
        <v>0.14033554506962406</v>
      </c>
      <c r="I17" s="29">
        <f>TA2c!J17</f>
        <v>7.0866658116269479E-2</v>
      </c>
      <c r="J17" s="29">
        <f>TA2c!R17</f>
        <v>2.2352596578345395E-2</v>
      </c>
      <c r="K17" s="29"/>
      <c r="L17" s="58">
        <f t="shared" si="4"/>
        <v>0.24645812372785894</v>
      </c>
      <c r="M17" s="25">
        <f t="shared" si="5"/>
        <v>9.672281591709303E-2</v>
      </c>
      <c r="N17" s="25">
        <f t="shared" si="6"/>
        <v>0.14973530781076591</v>
      </c>
      <c r="O17" s="25">
        <f t="shared" si="0"/>
        <v>0.11253290881876334</v>
      </c>
      <c r="P17" s="25">
        <f t="shared" si="1"/>
        <v>4.3064021865408753E-2</v>
      </c>
      <c r="Q17" s="25">
        <f t="shared" si="2"/>
        <v>6.9468886953354583E-2</v>
      </c>
      <c r="R17" s="25">
        <f t="shared" si="3"/>
        <v>4.8514061537924084E-2</v>
      </c>
      <c r="S17" s="24"/>
      <c r="T17" s="15"/>
      <c r="U17" s="13"/>
      <c r="V17" s="2">
        <v>0.38686359380954138</v>
      </c>
      <c r="W17" s="2">
        <v>0.2802332663664166</v>
      </c>
      <c r="X17" s="2">
        <v>0.14677641724981247</v>
      </c>
      <c r="Y17" s="2">
        <v>5.3457444777239627E-2</v>
      </c>
      <c r="Z17" s="2">
        <v>1.6485362020141347E-2</v>
      </c>
    </row>
    <row r="18" spans="1:26" s="30" customFormat="1" ht="15.05" customHeight="1">
      <c r="A18" s="33">
        <v>1921</v>
      </c>
      <c r="B18" s="324">
        <f>'TA2'!B18</f>
        <v>0.54001658058887059</v>
      </c>
      <c r="C18" s="442"/>
      <c r="D18" s="442"/>
      <c r="E18" s="321">
        <f>TA2b!B18</f>
        <v>0.45998341941112947</v>
      </c>
      <c r="F18" s="28">
        <f>TA2b!J18</f>
        <v>0.34416180325910922</v>
      </c>
      <c r="G18" s="28">
        <f>TA2b!R18</f>
        <v>0.18039559375207306</v>
      </c>
      <c r="H18" s="28">
        <f>TA2c!B18</f>
        <v>0.13701700366520969</v>
      </c>
      <c r="I18" s="28">
        <f>TA2c!J18</f>
        <v>6.8154370134547032E-2</v>
      </c>
      <c r="J18" s="28">
        <f>TA2c!R18</f>
        <v>2.0621749662052869E-2</v>
      </c>
      <c r="K18" s="28"/>
      <c r="L18" s="56">
        <f t="shared" si="4"/>
        <v>0.27958782565905638</v>
      </c>
      <c r="M18" s="15">
        <f t="shared" si="5"/>
        <v>0.11582161615202025</v>
      </c>
      <c r="N18" s="15">
        <f t="shared" si="6"/>
        <v>0.16376620950703616</v>
      </c>
      <c r="O18" s="15">
        <f t="shared" si="0"/>
        <v>0.11224122361752603</v>
      </c>
      <c r="P18" s="15">
        <f t="shared" si="1"/>
        <v>4.3378590086863372E-2</v>
      </c>
      <c r="Q18" s="15">
        <f t="shared" si="2"/>
        <v>6.8862633530662659E-2</v>
      </c>
      <c r="R18" s="15">
        <f t="shared" si="3"/>
        <v>4.7532620472494166E-2</v>
      </c>
      <c r="S18" s="14"/>
      <c r="T18" s="15"/>
      <c r="U18" s="13"/>
      <c r="V18" s="2">
        <v>0.4308431564835305</v>
      </c>
      <c r="W18" s="2">
        <v>0.3071714679605333</v>
      </c>
      <c r="X18" s="2">
        <v>0.15617163349565791</v>
      </c>
      <c r="Y18" s="2">
        <v>5.6119721348351186E-2</v>
      </c>
      <c r="Z18" s="2">
        <v>1.6790426954191518E-2</v>
      </c>
    </row>
    <row r="19" spans="1:26" s="30" customFormat="1" ht="15.05" customHeight="1">
      <c r="A19" s="33">
        <v>1922</v>
      </c>
      <c r="B19" s="324">
        <f>'TA2'!B19</f>
        <v>0.55018116072008894</v>
      </c>
      <c r="C19" s="442"/>
      <c r="D19" s="442"/>
      <c r="E19" s="321">
        <f>TA2b!B19</f>
        <v>0.44981883927991106</v>
      </c>
      <c r="F19" s="28">
        <f>TA2b!J19</f>
        <v>0.33622453925156437</v>
      </c>
      <c r="G19" s="28">
        <f>TA2b!R19</f>
        <v>0.17495028951611388</v>
      </c>
      <c r="H19" s="28">
        <f>TA2c!B19</f>
        <v>0.13286787778265907</v>
      </c>
      <c r="I19" s="28">
        <f>TA2c!J19</f>
        <v>6.6662186514723942E-2</v>
      </c>
      <c r="J19" s="28">
        <f>TA2c!R19</f>
        <v>2.1637973332293885E-2</v>
      </c>
      <c r="K19" s="28"/>
      <c r="L19" s="56">
        <f t="shared" si="4"/>
        <v>0.27486854976379715</v>
      </c>
      <c r="M19" s="15">
        <f t="shared" si="5"/>
        <v>0.1135943000283467</v>
      </c>
      <c r="N19" s="15">
        <f t="shared" si="6"/>
        <v>0.16127424973545049</v>
      </c>
      <c r="O19" s="15">
        <f t="shared" si="0"/>
        <v>0.10828810300138994</v>
      </c>
      <c r="P19" s="15">
        <f t="shared" si="1"/>
        <v>4.2082411733454811E-2</v>
      </c>
      <c r="Q19" s="15">
        <f t="shared" si="2"/>
        <v>6.6205691267935129E-2</v>
      </c>
      <c r="R19" s="15">
        <f t="shared" si="3"/>
        <v>4.5024213182430058E-2</v>
      </c>
      <c r="S19" s="14"/>
      <c r="T19" s="15"/>
      <c r="U19" s="13"/>
      <c r="V19" s="2">
        <v>0.43211012670664167</v>
      </c>
      <c r="W19" s="2">
        <v>0.31447849847305798</v>
      </c>
      <c r="X19" s="2">
        <v>0.16648551726860947</v>
      </c>
      <c r="Y19" s="2">
        <v>6.3484879133767574E-2</v>
      </c>
      <c r="Z19" s="2">
        <v>2.0887819198388446E-2</v>
      </c>
    </row>
    <row r="20" spans="1:26" s="30" customFormat="1" ht="15.05" customHeight="1">
      <c r="A20" s="33">
        <v>1923</v>
      </c>
      <c r="B20" s="324">
        <f>'TA2'!B20</f>
        <v>0.57272789316367123</v>
      </c>
      <c r="C20" s="442"/>
      <c r="D20" s="442"/>
      <c r="E20" s="321">
        <f>TA2b!B20</f>
        <v>0.42727210683632871</v>
      </c>
      <c r="F20" s="28">
        <f>TA2b!J20</f>
        <v>0.32096938435698535</v>
      </c>
      <c r="G20" s="28">
        <f>TA2b!R20</f>
        <v>0.17000277447375634</v>
      </c>
      <c r="H20" s="28">
        <f>TA2c!B20</f>
        <v>0.13091262676939297</v>
      </c>
      <c r="I20" s="28">
        <f>TA2c!J20</f>
        <v>6.7087167896849792E-2</v>
      </c>
      <c r="J20" s="28">
        <f>TA2c!R20</f>
        <v>2.248338372642246E-2</v>
      </c>
      <c r="K20" s="28"/>
      <c r="L20" s="56">
        <f t="shared" si="4"/>
        <v>0.25726933236257238</v>
      </c>
      <c r="M20" s="15">
        <f t="shared" si="5"/>
        <v>0.10630272247934336</v>
      </c>
      <c r="N20" s="15">
        <f t="shared" si="6"/>
        <v>0.15096660988322902</v>
      </c>
      <c r="O20" s="15">
        <f t="shared" si="0"/>
        <v>0.10291560657690654</v>
      </c>
      <c r="P20" s="15">
        <f t="shared" si="1"/>
        <v>3.9090147704363365E-2</v>
      </c>
      <c r="Q20" s="15">
        <f t="shared" si="2"/>
        <v>6.3825458872543178E-2</v>
      </c>
      <c r="R20" s="15">
        <f t="shared" si="3"/>
        <v>4.4603784170427332E-2</v>
      </c>
      <c r="S20" s="14"/>
      <c r="T20" s="15"/>
      <c r="U20" s="13"/>
      <c r="V20" s="2">
        <v>0.40977370533150109</v>
      </c>
      <c r="W20" s="2">
        <v>0.29322791771457973</v>
      </c>
      <c r="X20" s="2">
        <v>0.15284841614401537</v>
      </c>
      <c r="Y20" s="2">
        <v>5.6545040638163784E-2</v>
      </c>
      <c r="Z20" s="2">
        <v>1.8261077453431793E-2</v>
      </c>
    </row>
    <row r="21" spans="1:26" s="30" customFormat="1" ht="15.05" customHeight="1">
      <c r="A21" s="33">
        <v>1924</v>
      </c>
      <c r="B21" s="324">
        <f>'TA2'!B21</f>
        <v>0.55213199784951894</v>
      </c>
      <c r="C21" s="442"/>
      <c r="D21" s="442"/>
      <c r="E21" s="321">
        <f>TA2b!B21</f>
        <v>0.44786800215048111</v>
      </c>
      <c r="F21" s="28">
        <f>TA2b!J21</f>
        <v>0.33420149783081582</v>
      </c>
      <c r="G21" s="28">
        <f>TA2b!R21</f>
        <v>0.17656450182517847</v>
      </c>
      <c r="H21" s="28">
        <f>TA2c!B21</f>
        <v>0.13564260159770433</v>
      </c>
      <c r="I21" s="28">
        <f>TA2c!J21</f>
        <v>6.9316132277095321E-2</v>
      </c>
      <c r="J21" s="28">
        <f>TA2c!R21</f>
        <v>2.3171300269406551E-2</v>
      </c>
      <c r="K21" s="28"/>
      <c r="L21" s="56">
        <f t="shared" si="4"/>
        <v>0.27130350032530265</v>
      </c>
      <c r="M21" s="15">
        <f t="shared" si="5"/>
        <v>0.1136665043196653</v>
      </c>
      <c r="N21" s="15">
        <f t="shared" si="6"/>
        <v>0.15763699600563735</v>
      </c>
      <c r="O21" s="15">
        <f t="shared" si="0"/>
        <v>0.10724836954808314</v>
      </c>
      <c r="P21" s="15">
        <f t="shared" si="1"/>
        <v>4.0921900227474134E-2</v>
      </c>
      <c r="Q21" s="15">
        <f t="shared" si="2"/>
        <v>6.6326469320609011E-2</v>
      </c>
      <c r="R21" s="15">
        <f t="shared" si="3"/>
        <v>4.614483200768877E-2</v>
      </c>
      <c r="S21" s="14"/>
      <c r="T21" s="15"/>
      <c r="U21" s="13"/>
      <c r="V21" s="2">
        <v>0.43656594612566585</v>
      </c>
      <c r="W21" s="2">
        <v>0.31393347565839141</v>
      </c>
      <c r="X21" s="2">
        <v>0.16804630840540569</v>
      </c>
      <c r="Y21" s="2">
        <v>6.3794415947871941E-2</v>
      </c>
      <c r="Z21" s="2">
        <v>2.0980707836779154E-2</v>
      </c>
    </row>
    <row r="22" spans="1:26" s="30" customFormat="1" ht="15.05" customHeight="1">
      <c r="A22" s="33">
        <v>1925</v>
      </c>
      <c r="B22" s="324">
        <f>'TA2'!B22</f>
        <v>0.53456272868400401</v>
      </c>
      <c r="C22" s="442"/>
      <c r="D22" s="442"/>
      <c r="E22" s="321">
        <f>TA2b!B22</f>
        <v>0.46543727131599594</v>
      </c>
      <c r="F22" s="28">
        <f>TA2b!J22</f>
        <v>0.35950238211089486</v>
      </c>
      <c r="G22" s="28">
        <f>TA2b!R22</f>
        <v>0.19958022653492041</v>
      </c>
      <c r="H22" s="28">
        <f>TA2c!B22</f>
        <v>0.15416678599700151</v>
      </c>
      <c r="I22" s="28">
        <f>TA2c!J22</f>
        <v>8.1372462450639407E-2</v>
      </c>
      <c r="J22" s="28">
        <f>TA2c!R22</f>
        <v>3.0050528682118587E-2</v>
      </c>
      <c r="K22" s="28"/>
      <c r="L22" s="56">
        <f t="shared" si="4"/>
        <v>0.26585704478107552</v>
      </c>
      <c r="M22" s="15">
        <f t="shared" si="5"/>
        <v>0.10593488920510108</v>
      </c>
      <c r="N22" s="15">
        <f t="shared" si="6"/>
        <v>0.15992215557597445</v>
      </c>
      <c r="O22" s="15">
        <f t="shared" si="0"/>
        <v>0.11820776408428101</v>
      </c>
      <c r="P22" s="15">
        <f t="shared" si="1"/>
        <v>4.5413440537918903E-2</v>
      </c>
      <c r="Q22" s="15">
        <f t="shared" si="2"/>
        <v>7.2794323546362102E-2</v>
      </c>
      <c r="R22" s="15">
        <f t="shared" si="3"/>
        <v>5.1321933768520817E-2</v>
      </c>
      <c r="S22" s="14"/>
      <c r="T22" s="15"/>
      <c r="U22" s="13"/>
      <c r="V22" s="2">
        <v>0.44553790806461568</v>
      </c>
      <c r="W22" s="2">
        <v>0.33238608743090653</v>
      </c>
      <c r="X22" s="2">
        <v>0.18619295545598177</v>
      </c>
      <c r="Y22" s="2">
        <v>7.3704494173476853E-2</v>
      </c>
      <c r="Z22" s="2">
        <v>2.6308051760179443E-2</v>
      </c>
    </row>
    <row r="23" spans="1:26" s="30" customFormat="1" ht="15.05" customHeight="1">
      <c r="A23" s="33">
        <v>1926</v>
      </c>
      <c r="B23" s="324">
        <f>'TA2'!B23</f>
        <v>0.5305385962954281</v>
      </c>
      <c r="C23" s="442"/>
      <c r="D23" s="442"/>
      <c r="E23" s="321">
        <f>TA2b!B23</f>
        <v>0.46946140370457184</v>
      </c>
      <c r="F23" s="28">
        <f>TA2b!J23</f>
        <v>0.3696238400933477</v>
      </c>
      <c r="G23" s="28">
        <f>TA2b!R23</f>
        <v>0.21299528098478662</v>
      </c>
      <c r="H23" s="28">
        <f>TA2c!B23</f>
        <v>0.1661808228193721</v>
      </c>
      <c r="I23" s="28">
        <f>TA2c!J23</f>
        <v>9.1292803963946678E-2</v>
      </c>
      <c r="J23" s="28">
        <f>TA2c!R23</f>
        <v>3.5474798069556571E-2</v>
      </c>
      <c r="K23" s="28"/>
      <c r="L23" s="56">
        <f t="shared" si="4"/>
        <v>0.25646612271978519</v>
      </c>
      <c r="M23" s="15">
        <f t="shared" si="5"/>
        <v>9.9837563611224145E-2</v>
      </c>
      <c r="N23" s="15">
        <f t="shared" si="6"/>
        <v>0.15662855910856108</v>
      </c>
      <c r="O23" s="15">
        <f t="shared" si="0"/>
        <v>0.12170247702083994</v>
      </c>
      <c r="P23" s="15">
        <f t="shared" si="1"/>
        <v>4.6814458165414519E-2</v>
      </c>
      <c r="Q23" s="15">
        <f t="shared" si="2"/>
        <v>7.4888018855425426E-2</v>
      </c>
      <c r="R23" s="15">
        <f t="shared" si="3"/>
        <v>5.5818005894390108E-2</v>
      </c>
      <c r="S23" s="14"/>
      <c r="T23" s="15"/>
      <c r="U23" s="13"/>
      <c r="V23" s="2">
        <v>0.44348775886909975</v>
      </c>
      <c r="W23" s="2">
        <v>0.33280735870198241</v>
      </c>
      <c r="X23" s="2">
        <v>0.18700619184333572</v>
      </c>
      <c r="Y23" s="2">
        <v>7.5471338463855148E-2</v>
      </c>
      <c r="Z23" s="2">
        <v>2.7852702967074806E-2</v>
      </c>
    </row>
    <row r="24" spans="1:26" s="30" customFormat="1" ht="15.05" customHeight="1">
      <c r="A24" s="33">
        <v>1927</v>
      </c>
      <c r="B24" s="324">
        <f>'TA2'!B24</f>
        <v>0.53715315742814707</v>
      </c>
      <c r="C24" s="442"/>
      <c r="D24" s="443"/>
      <c r="E24" s="321">
        <f>TA2b!B24</f>
        <v>0.46284684257185293</v>
      </c>
      <c r="F24" s="28">
        <f>TA2b!J24</f>
        <v>0.36138462551348188</v>
      </c>
      <c r="G24" s="28">
        <f>TA2b!R24</f>
        <v>0.2037834075416893</v>
      </c>
      <c r="H24" s="28">
        <f>TA2c!B24</f>
        <v>0.15767144084042065</v>
      </c>
      <c r="I24" s="28">
        <f>TA2c!J24</f>
        <v>8.5292134032667624E-2</v>
      </c>
      <c r="J24" s="28">
        <f>TA2c!R24</f>
        <v>3.2817670971262695E-2</v>
      </c>
      <c r="K24" s="28"/>
      <c r="L24" s="56">
        <f t="shared" si="4"/>
        <v>0.2590634350301636</v>
      </c>
      <c r="M24" s="15">
        <f t="shared" si="5"/>
        <v>0.10146221705837105</v>
      </c>
      <c r="N24" s="15">
        <f t="shared" si="6"/>
        <v>0.15760121797179258</v>
      </c>
      <c r="O24" s="15">
        <f t="shared" si="0"/>
        <v>0.11849127350902168</v>
      </c>
      <c r="P24" s="15">
        <f t="shared" si="1"/>
        <v>4.6111966701268658E-2</v>
      </c>
      <c r="Q24" s="15">
        <f t="shared" si="2"/>
        <v>7.2379306807753022E-2</v>
      </c>
      <c r="R24" s="15">
        <f t="shared" si="3"/>
        <v>5.2474463061404929E-2</v>
      </c>
      <c r="S24" s="14"/>
      <c r="T24" s="15"/>
      <c r="U24" s="13"/>
      <c r="V24" s="2">
        <v>0.44963173431428638</v>
      </c>
      <c r="W24" s="2">
        <v>0.34020190484278984</v>
      </c>
      <c r="X24" s="2">
        <v>0.1949471810002813</v>
      </c>
      <c r="Y24" s="2">
        <v>8.0828641126156509E-2</v>
      </c>
      <c r="Z24" s="2">
        <v>3.0468965534128589E-2</v>
      </c>
    </row>
    <row r="25" spans="1:26" s="30" customFormat="1" ht="15.05" customHeight="1">
      <c r="A25" s="33">
        <v>1928</v>
      </c>
      <c r="B25" s="324">
        <f>'TA2'!B25</f>
        <v>0.5258409150981731</v>
      </c>
      <c r="C25" s="442"/>
      <c r="D25" s="443"/>
      <c r="E25" s="321">
        <f>TA2b!B25</f>
        <v>0.4741590849018269</v>
      </c>
      <c r="F25" s="28">
        <f>TA2b!J25</f>
        <v>0.37110322348783653</v>
      </c>
      <c r="G25" s="28">
        <f>TA2b!R25</f>
        <v>0.21367688455212336</v>
      </c>
      <c r="H25" s="28">
        <f>TA2c!B25</f>
        <v>0.16710295164621899</v>
      </c>
      <c r="I25" s="28">
        <f>TA2c!J25</f>
        <v>9.4353174812471435E-2</v>
      </c>
      <c r="J25" s="28">
        <f>TA2c!R25</f>
        <v>3.888197823223255E-2</v>
      </c>
      <c r="K25" s="28"/>
      <c r="L25" s="56">
        <f t="shared" si="4"/>
        <v>0.26048220034970354</v>
      </c>
      <c r="M25" s="15">
        <f t="shared" si="5"/>
        <v>0.10305586141399037</v>
      </c>
      <c r="N25" s="15">
        <f t="shared" si="6"/>
        <v>0.15742633893571317</v>
      </c>
      <c r="O25" s="15">
        <f t="shared" si="0"/>
        <v>0.11932370973965192</v>
      </c>
      <c r="P25" s="15">
        <f t="shared" si="1"/>
        <v>4.6573932905904364E-2</v>
      </c>
      <c r="Q25" s="15">
        <f t="shared" si="2"/>
        <v>7.2749776833747559E-2</v>
      </c>
      <c r="R25" s="15">
        <f t="shared" si="3"/>
        <v>5.5471196580238885E-2</v>
      </c>
      <c r="S25" s="14"/>
      <c r="T25" s="15"/>
      <c r="U25" s="13"/>
      <c r="V25" s="2">
        <v>0.46267313467666499</v>
      </c>
      <c r="W25" s="2">
        <v>0.3557549611230002</v>
      </c>
      <c r="X25" s="2">
        <v>0.21091164267741028</v>
      </c>
      <c r="Y25" s="2">
        <v>9.3360951503904263E-2</v>
      </c>
      <c r="Z25" s="2">
        <v>3.7333662969452022E-2</v>
      </c>
    </row>
    <row r="26" spans="1:26" s="30" customFormat="1" ht="15.05" customHeight="1">
      <c r="A26" s="32">
        <v>1929</v>
      </c>
      <c r="B26" s="325">
        <f>'TA2'!B26</f>
        <v>0.53967933385956413</v>
      </c>
      <c r="C26" s="440"/>
      <c r="D26" s="441"/>
      <c r="E26" s="322">
        <f>TA2b!B26</f>
        <v>0.46032066614043587</v>
      </c>
      <c r="F26" s="31">
        <f>TA2b!J26</f>
        <v>0.36362285288837209</v>
      </c>
      <c r="G26" s="31">
        <f>TA2b!R26</f>
        <v>0.21090564115886073</v>
      </c>
      <c r="H26" s="31">
        <f>TA2c!B26</f>
        <v>0.16577230162227174</v>
      </c>
      <c r="I26" s="31">
        <f>TA2c!J26</f>
        <v>9.586628852646506E-2</v>
      </c>
      <c r="J26" s="31">
        <f>TA2c!R26</f>
        <v>4.1521121010311676E-2</v>
      </c>
      <c r="K26" s="31"/>
      <c r="L26" s="57">
        <f t="shared" si="4"/>
        <v>0.24941502498157514</v>
      </c>
      <c r="M26" s="21">
        <f t="shared" si="5"/>
        <v>9.669781325206378E-2</v>
      </c>
      <c r="N26" s="21">
        <f t="shared" si="6"/>
        <v>0.15271721172951136</v>
      </c>
      <c r="O26" s="21">
        <f t="shared" si="0"/>
        <v>0.11503935263239567</v>
      </c>
      <c r="P26" s="21">
        <f t="shared" si="1"/>
        <v>4.513333953658899E-2</v>
      </c>
      <c r="Q26" s="21">
        <f t="shared" si="2"/>
        <v>6.9906013095806685E-2</v>
      </c>
      <c r="R26" s="21">
        <f t="shared" si="3"/>
        <v>5.4345167516153384E-2</v>
      </c>
      <c r="S26" s="20"/>
      <c r="T26" s="15"/>
      <c r="U26" s="13"/>
      <c r="V26" s="2">
        <v>0.43973459543652443</v>
      </c>
      <c r="W26" s="2">
        <v>0.33775517108278003</v>
      </c>
      <c r="X26" s="2">
        <v>0.19755574736048817</v>
      </c>
      <c r="Y26" s="2">
        <v>8.772661212580575E-2</v>
      </c>
      <c r="Z26" s="2">
        <v>3.6095318092467736E-2</v>
      </c>
    </row>
    <row r="27" spans="1:26" s="30" customFormat="1" ht="15.05" customHeight="1">
      <c r="A27" s="34">
        <v>1930</v>
      </c>
      <c r="B27" s="326">
        <f>'TA2'!B27</f>
        <v>0.55085030100516108</v>
      </c>
      <c r="C27" s="442"/>
      <c r="D27" s="442"/>
      <c r="E27" s="323">
        <f>TA2b!B27</f>
        <v>0.44914969899483886</v>
      </c>
      <c r="F27" s="29">
        <f>TA2b!J27</f>
        <v>0.33846048053001232</v>
      </c>
      <c r="G27" s="29">
        <f>TA2b!R27</f>
        <v>0.18164949052999405</v>
      </c>
      <c r="H27" s="29">
        <f>TA2c!B27</f>
        <v>0.13787894719192237</v>
      </c>
      <c r="I27" s="29">
        <f>TA2c!J27</f>
        <v>7.2455854248196255E-2</v>
      </c>
      <c r="J27" s="29">
        <f>TA2c!R27</f>
        <v>2.7249738329329601E-2</v>
      </c>
      <c r="K27" s="29"/>
      <c r="L27" s="58">
        <f t="shared" si="4"/>
        <v>0.26750020846484479</v>
      </c>
      <c r="M27" s="25">
        <f t="shared" si="5"/>
        <v>0.11068921846482654</v>
      </c>
      <c r="N27" s="25">
        <f t="shared" si="6"/>
        <v>0.15681099000001827</v>
      </c>
      <c r="O27" s="25">
        <f t="shared" si="0"/>
        <v>0.10919363628179779</v>
      </c>
      <c r="P27" s="25">
        <f t="shared" si="1"/>
        <v>4.3770543338071677E-2</v>
      </c>
      <c r="Q27" s="25">
        <f t="shared" si="2"/>
        <v>6.5423092943726113E-2</v>
      </c>
      <c r="R27" s="25">
        <f t="shared" si="3"/>
        <v>4.5206115918866654E-2</v>
      </c>
      <c r="S27" s="24"/>
      <c r="T27" s="15"/>
      <c r="U27" s="13"/>
      <c r="V27" s="2">
        <v>0.43244736927172944</v>
      </c>
      <c r="W27" s="2">
        <v>0.31463600620038035</v>
      </c>
      <c r="X27" s="2">
        <v>0.16715336087223565</v>
      </c>
      <c r="Y27" s="2">
        <v>6.6430881114153489E-2</v>
      </c>
      <c r="Z27" s="2">
        <v>2.5305437662697106E-2</v>
      </c>
    </row>
    <row r="28" spans="1:26" s="30" customFormat="1" ht="15.05" customHeight="1">
      <c r="A28" s="33">
        <v>1931</v>
      </c>
      <c r="B28" s="324">
        <f>'TA2'!B28</f>
        <v>0.55497625768913239</v>
      </c>
      <c r="C28" s="442"/>
      <c r="D28" s="442"/>
      <c r="E28" s="321">
        <f>TA2b!B28</f>
        <v>0.44502374231086761</v>
      </c>
      <c r="F28" s="28">
        <f>TA2b!J28</f>
        <v>0.31653740463467001</v>
      </c>
      <c r="G28" s="28">
        <f>TA2b!R28</f>
        <v>0.15919320158339631</v>
      </c>
      <c r="H28" s="28">
        <f>TA2c!B28</f>
        <v>0.11526439610341371</v>
      </c>
      <c r="I28" s="28">
        <f>TA2c!J28</f>
        <v>5.3395769231949303E-2</v>
      </c>
      <c r="J28" s="28">
        <f>TA2c!R28</f>
        <v>1.6549495435717008E-2</v>
      </c>
      <c r="K28" s="28"/>
      <c r="L28" s="56">
        <f t="shared" si="4"/>
        <v>0.28583054072747127</v>
      </c>
      <c r="M28" s="15">
        <f t="shared" si="5"/>
        <v>0.1284863376761976</v>
      </c>
      <c r="N28" s="15">
        <f t="shared" si="6"/>
        <v>0.1573442030512737</v>
      </c>
      <c r="O28" s="15">
        <f t="shared" si="0"/>
        <v>0.10579743235144701</v>
      </c>
      <c r="P28" s="15">
        <f t="shared" si="1"/>
        <v>4.3928805479982597E-2</v>
      </c>
      <c r="Q28" s="15">
        <f t="shared" si="2"/>
        <v>6.1868626871464411E-2</v>
      </c>
      <c r="R28" s="15">
        <f t="shared" si="3"/>
        <v>3.6846273796232294E-2</v>
      </c>
      <c r="S28" s="14"/>
      <c r="T28" s="15"/>
      <c r="U28" s="13"/>
      <c r="V28" s="2">
        <v>0.44400930269610428</v>
      </c>
      <c r="W28" s="2">
        <v>0.3109504964521424</v>
      </c>
      <c r="X28" s="2">
        <v>0.15394874651702928</v>
      </c>
      <c r="Y28" s="2">
        <v>5.7707810529042336E-2</v>
      </c>
      <c r="Z28" s="2">
        <v>2.1317198079347174E-2</v>
      </c>
    </row>
    <row r="29" spans="1:26" s="30" customFormat="1" ht="15.05" customHeight="1">
      <c r="A29" s="33">
        <v>1932</v>
      </c>
      <c r="B29" s="324">
        <f>'TA2'!B29</f>
        <v>0.53728537965014334</v>
      </c>
      <c r="C29" s="442"/>
      <c r="D29" s="442"/>
      <c r="E29" s="321">
        <f>TA2b!B29</f>
        <v>0.46271462034985672</v>
      </c>
      <c r="F29" s="28">
        <f>TA2b!J29</f>
        <v>0.32604243700005198</v>
      </c>
      <c r="G29" s="28">
        <f>TA2b!R29</f>
        <v>0.15737391406641923</v>
      </c>
      <c r="H29" s="28">
        <f>TA2c!B29</f>
        <v>0.11572687498472903</v>
      </c>
      <c r="I29" s="28">
        <f>TA2c!J29</f>
        <v>5.3883195702273685E-2</v>
      </c>
      <c r="J29" s="28">
        <f>TA2c!R29</f>
        <v>1.3495552816415717E-2</v>
      </c>
      <c r="K29" s="28"/>
      <c r="L29" s="56">
        <f t="shared" si="4"/>
        <v>0.30534070628343746</v>
      </c>
      <c r="M29" s="15">
        <f t="shared" si="5"/>
        <v>0.13667218334980474</v>
      </c>
      <c r="N29" s="15">
        <f t="shared" si="6"/>
        <v>0.16866852293363274</v>
      </c>
      <c r="O29" s="15">
        <f t="shared" si="0"/>
        <v>0.10349071836414556</v>
      </c>
      <c r="P29" s="15">
        <f t="shared" si="1"/>
        <v>4.1647039081690207E-2</v>
      </c>
      <c r="Q29" s="15">
        <f t="shared" si="2"/>
        <v>6.1843679282455342E-2</v>
      </c>
      <c r="R29" s="15">
        <f t="shared" si="3"/>
        <v>4.0387642885857972E-2</v>
      </c>
      <c r="S29" s="14"/>
      <c r="T29" s="15"/>
      <c r="U29" s="13"/>
      <c r="V29" s="2">
        <v>0.46360832971445498</v>
      </c>
      <c r="W29" s="2">
        <v>0.32662846579628169</v>
      </c>
      <c r="X29" s="2">
        <v>0.15562770096061632</v>
      </c>
      <c r="Y29" s="2">
        <v>5.9559651708921878E-2</v>
      </c>
      <c r="Z29" s="2">
        <v>1.9483188767247483E-2</v>
      </c>
    </row>
    <row r="30" spans="1:26" s="30" customFormat="1" ht="15.05" customHeight="1">
      <c r="A30" s="33">
        <v>1933</v>
      </c>
      <c r="B30" s="324">
        <f>'TA2'!B30</f>
        <v>0.5358250890190156</v>
      </c>
      <c r="C30" s="442"/>
      <c r="D30" s="442"/>
      <c r="E30" s="321">
        <f>TA2b!B30</f>
        <v>0.4641749109809844</v>
      </c>
      <c r="F30" s="28">
        <f>TA2b!J30</f>
        <v>0.33786425780615925</v>
      </c>
      <c r="G30" s="28">
        <f>TA2b!R30</f>
        <v>0.1716137087974707</v>
      </c>
      <c r="H30" s="28">
        <f>TA2c!B30</f>
        <v>0.12796759201669866</v>
      </c>
      <c r="I30" s="28">
        <f>TA2c!J30</f>
        <v>6.2744655031695476E-2</v>
      </c>
      <c r="J30" s="28">
        <f>TA2c!R30</f>
        <v>1.8056515271307902E-2</v>
      </c>
      <c r="K30" s="28"/>
      <c r="L30" s="56">
        <f t="shared" si="4"/>
        <v>0.29256120218351367</v>
      </c>
      <c r="M30" s="15">
        <f t="shared" si="5"/>
        <v>0.12631065317482515</v>
      </c>
      <c r="N30" s="15">
        <f t="shared" si="6"/>
        <v>0.16625054900868855</v>
      </c>
      <c r="O30" s="15">
        <f t="shared" si="0"/>
        <v>0.10886905376577523</v>
      </c>
      <c r="P30" s="15">
        <f t="shared" si="1"/>
        <v>4.3646116780772043E-2</v>
      </c>
      <c r="Q30" s="15">
        <f t="shared" si="2"/>
        <v>6.5222936985003185E-2</v>
      </c>
      <c r="R30" s="15">
        <f t="shared" si="3"/>
        <v>4.4688139760387574E-2</v>
      </c>
      <c r="S30" s="14"/>
      <c r="T30" s="15"/>
      <c r="U30" s="13"/>
      <c r="V30" s="2">
        <v>0.45168236739527096</v>
      </c>
      <c r="W30" s="2">
        <v>0.32761451006499942</v>
      </c>
      <c r="X30" s="2">
        <v>0.160924641754773</v>
      </c>
      <c r="Y30" s="2">
        <v>6.2895552629160717E-2</v>
      </c>
      <c r="Z30" s="2">
        <v>2.1429163380583247E-2</v>
      </c>
    </row>
    <row r="31" spans="1:26" s="30" customFormat="1" ht="15.05" customHeight="1">
      <c r="A31" s="33">
        <v>1934</v>
      </c>
      <c r="B31" s="324">
        <f>'TA2'!B31</f>
        <v>0.5246422646481248</v>
      </c>
      <c r="C31" s="442"/>
      <c r="D31" s="442"/>
      <c r="E31" s="321">
        <f>TA2b!B31</f>
        <v>0.47535773535187514</v>
      </c>
      <c r="F31" s="28">
        <f>TA2b!J31</f>
        <v>0.36006226632980043</v>
      </c>
      <c r="G31" s="28">
        <f>TA2b!R31</f>
        <v>0.17203857316904059</v>
      </c>
      <c r="H31" s="28">
        <f>TA2c!B31</f>
        <v>0.12971386738017165</v>
      </c>
      <c r="I31" s="28">
        <f>TA2c!J31</f>
        <v>6.238028008976805E-2</v>
      </c>
      <c r="J31" s="28">
        <f>TA2c!R31</f>
        <v>1.8964207120442264E-2</v>
      </c>
      <c r="K31" s="28"/>
      <c r="L31" s="56">
        <f t="shared" si="4"/>
        <v>0.30331916218283456</v>
      </c>
      <c r="M31" s="15">
        <f t="shared" si="5"/>
        <v>0.11529546902207471</v>
      </c>
      <c r="N31" s="15">
        <f t="shared" si="6"/>
        <v>0.18802369316075984</v>
      </c>
      <c r="O31" s="15">
        <f t="shared" si="0"/>
        <v>0.10965829307927254</v>
      </c>
      <c r="P31" s="15">
        <f t="shared" si="1"/>
        <v>4.2324705788868933E-2</v>
      </c>
      <c r="Q31" s="15">
        <f t="shared" si="2"/>
        <v>6.7333587290403604E-2</v>
      </c>
      <c r="R31" s="15">
        <f t="shared" si="3"/>
        <v>4.3416072969325786E-2</v>
      </c>
      <c r="S31" s="14"/>
      <c r="T31" s="15"/>
      <c r="U31" s="13"/>
      <c r="V31" s="2">
        <v>0.4517399719890271</v>
      </c>
      <c r="W31" s="2">
        <v>0.33107340603396196</v>
      </c>
      <c r="X31" s="2">
        <v>0.16001074812598323</v>
      </c>
      <c r="Y31" s="2">
        <v>5.8927968438780606E-2</v>
      </c>
      <c r="Z31" s="2">
        <v>1.9339340189978575E-2</v>
      </c>
    </row>
    <row r="32" spans="1:26" s="30" customFormat="1" ht="15.05" customHeight="1">
      <c r="A32" s="33">
        <v>1935</v>
      </c>
      <c r="B32" s="324">
        <f>'TA2'!B32</f>
        <v>0.53262247685001918</v>
      </c>
      <c r="C32" s="442"/>
      <c r="D32" s="442"/>
      <c r="E32" s="321">
        <f>TA2b!B32</f>
        <v>0.46737752314998088</v>
      </c>
      <c r="F32" s="28">
        <f>TA2b!J32</f>
        <v>0.34925414312005054</v>
      </c>
      <c r="G32" s="28">
        <f>TA2b!R32</f>
        <v>0.17730229060870534</v>
      </c>
      <c r="H32" s="28">
        <f>TA2c!B32</f>
        <v>0.13494829390685184</v>
      </c>
      <c r="I32" s="28">
        <f>TA2c!J32</f>
        <v>6.7389362678524911E-2</v>
      </c>
      <c r="J32" s="28">
        <f>TA2c!R32</f>
        <v>2.1744907545663918E-2</v>
      </c>
      <c r="K32" s="28"/>
      <c r="L32" s="56">
        <f t="shared" si="4"/>
        <v>0.29007523254127554</v>
      </c>
      <c r="M32" s="15">
        <f t="shared" si="5"/>
        <v>0.11812338002993034</v>
      </c>
      <c r="N32" s="15">
        <f t="shared" si="6"/>
        <v>0.1719518525113452</v>
      </c>
      <c r="O32" s="15">
        <f t="shared" si="0"/>
        <v>0.10991292793018043</v>
      </c>
      <c r="P32" s="15">
        <f t="shared" si="1"/>
        <v>4.2353996701853497E-2</v>
      </c>
      <c r="Q32" s="15">
        <f t="shared" si="2"/>
        <v>6.7558931228326929E-2</v>
      </c>
      <c r="R32" s="15">
        <f t="shared" si="3"/>
        <v>4.5644455132860993E-2</v>
      </c>
      <c r="S32" s="14"/>
      <c r="T32" s="15"/>
      <c r="U32" s="13"/>
      <c r="V32" s="2">
        <v>0.43544972431210993</v>
      </c>
      <c r="W32" s="2">
        <v>0.31341366460781556</v>
      </c>
      <c r="X32" s="2">
        <v>0.1596768275504705</v>
      </c>
      <c r="Y32" s="2">
        <v>5.9641835390475385E-2</v>
      </c>
      <c r="Z32" s="2">
        <v>1.9755016645628291E-2</v>
      </c>
    </row>
    <row r="33" spans="1:26" s="30" customFormat="1" ht="15.05" customHeight="1">
      <c r="A33" s="33">
        <v>1936</v>
      </c>
      <c r="B33" s="324">
        <f>'TA2'!B33</f>
        <v>0.52628323470436533</v>
      </c>
      <c r="C33" s="442"/>
      <c r="D33" s="442"/>
      <c r="E33" s="321">
        <f>TA2b!B33</f>
        <v>0.47371676529563461</v>
      </c>
      <c r="F33" s="28">
        <f>TA2b!J33</f>
        <v>0.35823699009321319</v>
      </c>
      <c r="G33" s="28">
        <f>TA2b!R33</f>
        <v>0.19659018169506262</v>
      </c>
      <c r="H33" s="28">
        <f>TA2c!B33</f>
        <v>0.15156395915664067</v>
      </c>
      <c r="I33" s="28">
        <f>TA2c!J33</f>
        <v>7.615858892748574E-2</v>
      </c>
      <c r="J33" s="28">
        <f>TA2c!R33</f>
        <v>2.4348327956910054E-2</v>
      </c>
      <c r="K33" s="28"/>
      <c r="L33" s="56">
        <f t="shared" si="4"/>
        <v>0.27712658360057196</v>
      </c>
      <c r="M33" s="15">
        <f t="shared" si="5"/>
        <v>0.11547977520242142</v>
      </c>
      <c r="N33" s="15">
        <f t="shared" si="6"/>
        <v>0.16164680839815057</v>
      </c>
      <c r="O33" s="15">
        <f t="shared" si="0"/>
        <v>0.12043159276757688</v>
      </c>
      <c r="P33" s="15">
        <f t="shared" si="1"/>
        <v>4.5026222538421951E-2</v>
      </c>
      <c r="Q33" s="15">
        <f t="shared" si="2"/>
        <v>7.540537022915493E-2</v>
      </c>
      <c r="R33" s="15">
        <f t="shared" si="3"/>
        <v>5.1810260970575686E-2</v>
      </c>
      <c r="S33" s="14"/>
      <c r="T33" s="15"/>
      <c r="U33" s="13"/>
      <c r="V33" s="2">
        <v>0.45148456484514654</v>
      </c>
      <c r="W33" s="2">
        <v>0.33219928237784557</v>
      </c>
      <c r="X33" s="2">
        <v>0.18163690434639354</v>
      </c>
      <c r="Y33" s="2">
        <v>6.916217674902092E-2</v>
      </c>
      <c r="Z33" s="2">
        <v>2.2540123001462402E-2</v>
      </c>
    </row>
    <row r="34" spans="1:26" s="30" customFormat="1" ht="15.05" customHeight="1">
      <c r="A34" s="33">
        <v>1937</v>
      </c>
      <c r="B34" s="324">
        <f>'TA2'!B34</f>
        <v>0.53912460712863419</v>
      </c>
      <c r="C34" s="442"/>
      <c r="D34" s="443"/>
      <c r="E34" s="321">
        <f>TA2b!B34</f>
        <v>0.46087539287136581</v>
      </c>
      <c r="F34" s="28">
        <f>TA2b!J34</f>
        <v>0.34858023300641616</v>
      </c>
      <c r="G34" s="28">
        <f>TA2b!R34</f>
        <v>0.19215616659752444</v>
      </c>
      <c r="H34" s="28">
        <f>TA2c!B34</f>
        <v>0.14732590226280753</v>
      </c>
      <c r="I34" s="28">
        <f>TA2c!J34</f>
        <v>7.4406770185883347E-2</v>
      </c>
      <c r="J34" s="28">
        <f>TA2c!R34</f>
        <v>2.4342369890317666E-2</v>
      </c>
      <c r="K34" s="28"/>
      <c r="L34" s="56">
        <f t="shared" si="4"/>
        <v>0.26871922627384137</v>
      </c>
      <c r="M34" s="15">
        <f t="shared" si="5"/>
        <v>0.11229515986494965</v>
      </c>
      <c r="N34" s="15">
        <f t="shared" si="6"/>
        <v>0.15642406640889173</v>
      </c>
      <c r="O34" s="15">
        <f t="shared" si="0"/>
        <v>0.11774939641164109</v>
      </c>
      <c r="P34" s="15">
        <f t="shared" si="1"/>
        <v>4.4830264334716902E-2</v>
      </c>
      <c r="Q34" s="15">
        <f t="shared" si="2"/>
        <v>7.2919132076924187E-2</v>
      </c>
      <c r="R34" s="15">
        <f t="shared" si="3"/>
        <v>5.0064400295565678E-2</v>
      </c>
      <c r="S34" s="14"/>
      <c r="T34" s="15"/>
      <c r="U34" s="13"/>
      <c r="V34" s="2">
        <v>0.43542824607292985</v>
      </c>
      <c r="W34" s="2">
        <v>0.31593929704805068</v>
      </c>
      <c r="X34" s="2">
        <v>0.16668356532238626</v>
      </c>
      <c r="Y34" s="2">
        <v>6.2337584623255032E-2</v>
      </c>
      <c r="Z34" s="2">
        <v>2.0258395638993152E-2</v>
      </c>
    </row>
    <row r="35" spans="1:26" s="30" customFormat="1" ht="15.05" customHeight="1">
      <c r="A35" s="33">
        <v>1938</v>
      </c>
      <c r="B35" s="324">
        <f>'TA2'!B35</f>
        <v>0.54107223803070492</v>
      </c>
      <c r="C35" s="442"/>
      <c r="D35" s="443"/>
      <c r="E35" s="321">
        <f>TA2b!B35</f>
        <v>0.45892776196929513</v>
      </c>
      <c r="F35" s="28">
        <f>TA2b!J35</f>
        <v>0.33433291752508992</v>
      </c>
      <c r="G35" s="28">
        <f>TA2b!R35</f>
        <v>0.1722569477754641</v>
      </c>
      <c r="H35" s="28">
        <f>TA2c!B35</f>
        <v>0.12896739347978051</v>
      </c>
      <c r="I35" s="28">
        <f>TA2c!J35</f>
        <v>6.3723766369493395E-2</v>
      </c>
      <c r="J35" s="28">
        <f>TA2c!R35</f>
        <v>2.2392769508568576E-2</v>
      </c>
      <c r="K35" s="28"/>
      <c r="L35" s="56">
        <f t="shared" si="4"/>
        <v>0.286670814193831</v>
      </c>
      <c r="M35" s="15">
        <f t="shared" si="5"/>
        <v>0.12459484444420521</v>
      </c>
      <c r="N35" s="15">
        <f t="shared" si="6"/>
        <v>0.16207596974962582</v>
      </c>
      <c r="O35" s="15">
        <f t="shared" si="0"/>
        <v>0.10853318140597071</v>
      </c>
      <c r="P35" s="15">
        <f t="shared" si="1"/>
        <v>4.3289554295683597E-2</v>
      </c>
      <c r="Q35" s="15">
        <f t="shared" si="2"/>
        <v>6.5243627110287111E-2</v>
      </c>
      <c r="R35" s="15">
        <f t="shared" si="3"/>
        <v>4.1330996860924819E-2</v>
      </c>
      <c r="S35" s="14"/>
      <c r="T35" s="15"/>
      <c r="U35" s="13"/>
      <c r="V35" s="2">
        <v>0.43125500055513116</v>
      </c>
      <c r="W35" s="2">
        <v>0.30408192427626424</v>
      </c>
      <c r="X35" s="2">
        <v>0.15021531373925681</v>
      </c>
      <c r="Y35" s="2">
        <v>5.3556141157958898E-2</v>
      </c>
      <c r="Z35" s="2">
        <v>1.79580584983998E-2</v>
      </c>
    </row>
    <row r="36" spans="1:26" s="30" customFormat="1" ht="15.05" customHeight="1">
      <c r="A36" s="32">
        <v>1939</v>
      </c>
      <c r="B36" s="325">
        <f>'TA2'!B36</f>
        <v>0.52556169808074338</v>
      </c>
      <c r="C36" s="440"/>
      <c r="D36" s="441"/>
      <c r="E36" s="322">
        <f>TA2b!B36</f>
        <v>0.47443830191925662</v>
      </c>
      <c r="F36" s="31">
        <f>TA2b!J36</f>
        <v>0.35013472972552756</v>
      </c>
      <c r="G36" s="31">
        <f>TA2b!R36</f>
        <v>0.18500837616016458</v>
      </c>
      <c r="H36" s="31">
        <f>TA2c!B36</f>
        <v>0.13946608042540523</v>
      </c>
      <c r="I36" s="31">
        <f>TA2c!J36</f>
        <v>6.8940745235654896E-2</v>
      </c>
      <c r="J36" s="31">
        <f>TA2c!R36</f>
        <v>2.2538233780566914E-2</v>
      </c>
      <c r="K36" s="31"/>
      <c r="L36" s="57">
        <f t="shared" si="4"/>
        <v>0.28942992575909204</v>
      </c>
      <c r="M36" s="21">
        <f t="shared" si="5"/>
        <v>0.12430357219372906</v>
      </c>
      <c r="N36" s="21">
        <f t="shared" si="6"/>
        <v>0.16512635356536298</v>
      </c>
      <c r="O36" s="21">
        <f t="shared" si="0"/>
        <v>0.11606763092450968</v>
      </c>
      <c r="P36" s="21">
        <f t="shared" si="1"/>
        <v>4.5542295734759347E-2</v>
      </c>
      <c r="Q36" s="21">
        <f t="shared" si="2"/>
        <v>7.0525335189750335E-2</v>
      </c>
      <c r="R36" s="21">
        <f t="shared" si="3"/>
        <v>4.6402511455087982E-2</v>
      </c>
      <c r="S36" s="20"/>
      <c r="T36" s="15"/>
      <c r="U36" s="13"/>
      <c r="V36" s="2">
        <v>0.44754055297410589</v>
      </c>
      <c r="W36" s="2">
        <v>0.31528958464470469</v>
      </c>
      <c r="X36" s="2">
        <v>0.15639193731154669</v>
      </c>
      <c r="Y36" s="2">
        <v>5.5569379512862206E-2</v>
      </c>
      <c r="Z36" s="2">
        <v>1.7736677858619529E-2</v>
      </c>
    </row>
    <row r="37" spans="1:26" s="30" customFormat="1" ht="15.05" customHeight="1">
      <c r="A37" s="34">
        <v>1940</v>
      </c>
      <c r="B37" s="326">
        <f>'TA2'!B37</f>
        <v>0.52115551169951368</v>
      </c>
      <c r="C37" s="442"/>
      <c r="D37" s="442"/>
      <c r="E37" s="323">
        <f>TA2b!B37</f>
        <v>0.47884448830048637</v>
      </c>
      <c r="F37" s="29">
        <f>TA2b!J37</f>
        <v>0.35939947118464033</v>
      </c>
      <c r="G37" s="29">
        <f>TA2b!R37</f>
        <v>0.19983287858118992</v>
      </c>
      <c r="H37" s="29">
        <f>TA2c!B37</f>
        <v>0.15347561297621626</v>
      </c>
      <c r="I37" s="29">
        <f>TA2c!J37</f>
        <v>7.9302088360072423E-2</v>
      </c>
      <c r="J37" s="29">
        <f>TA2c!R37</f>
        <v>2.811206602082969E-2</v>
      </c>
      <c r="K37" s="29"/>
      <c r="L37" s="58">
        <f t="shared" si="4"/>
        <v>0.27901160971929645</v>
      </c>
      <c r="M37" s="25">
        <f t="shared" si="5"/>
        <v>0.11944501711584604</v>
      </c>
      <c r="N37" s="25">
        <f t="shared" si="6"/>
        <v>0.15956659260345041</v>
      </c>
      <c r="O37" s="25">
        <f t="shared" si="0"/>
        <v>0.1205307902211175</v>
      </c>
      <c r="P37" s="25">
        <f t="shared" si="1"/>
        <v>4.6357265604973663E-2</v>
      </c>
      <c r="Q37" s="25">
        <f t="shared" si="2"/>
        <v>7.4173524616143835E-2</v>
      </c>
      <c r="R37" s="25">
        <f t="shared" si="3"/>
        <v>5.1190022339242733E-2</v>
      </c>
      <c r="S37" s="24"/>
      <c r="T37" s="15"/>
      <c r="U37" s="13"/>
      <c r="V37" s="2">
        <v>0.44557152056538007</v>
      </c>
      <c r="W37" s="2">
        <v>0.31495697802987982</v>
      </c>
      <c r="X37" s="2">
        <v>0.15952586818017742</v>
      </c>
      <c r="Y37" s="2">
        <v>5.6796317008398239E-2</v>
      </c>
      <c r="Z37" s="2">
        <v>1.8226883191697699E-2</v>
      </c>
    </row>
    <row r="38" spans="1:26" s="30" customFormat="1" ht="15.05" customHeight="1">
      <c r="A38" s="33">
        <v>1941</v>
      </c>
      <c r="B38" s="324">
        <f>'TA2'!B38</f>
        <v>0.53633199914794405</v>
      </c>
      <c r="C38" s="442"/>
      <c r="D38" s="442"/>
      <c r="E38" s="321">
        <f>TA2b!B38</f>
        <v>0.46366800085205595</v>
      </c>
      <c r="F38" s="28">
        <f>TA2b!J38</f>
        <v>0.35816139654168078</v>
      </c>
      <c r="G38" s="28">
        <f>TA2b!R38</f>
        <v>0.2118745766675606</v>
      </c>
      <c r="H38" s="28">
        <f>TA2c!B38</f>
        <v>0.16439463333040619</v>
      </c>
      <c r="I38" s="28">
        <f>TA2c!J38</f>
        <v>8.7487998472343093E-2</v>
      </c>
      <c r="J38" s="28">
        <f>TA2c!R38</f>
        <v>3.2414907747996144E-2</v>
      </c>
      <c r="K38" s="28"/>
      <c r="L38" s="56">
        <f t="shared" si="4"/>
        <v>0.25179342418449535</v>
      </c>
      <c r="M38" s="15">
        <f t="shared" si="5"/>
        <v>0.10550660431037517</v>
      </c>
      <c r="N38" s="15">
        <f t="shared" si="6"/>
        <v>0.14628681987412018</v>
      </c>
      <c r="O38" s="15">
        <f t="shared" si="0"/>
        <v>0.12438657819521751</v>
      </c>
      <c r="P38" s="15">
        <f t="shared" si="1"/>
        <v>4.7479943337154412E-2</v>
      </c>
      <c r="Q38" s="15">
        <f t="shared" si="2"/>
        <v>7.6906634858063094E-2</v>
      </c>
      <c r="R38" s="15">
        <f t="shared" si="3"/>
        <v>5.5073090724346949E-2</v>
      </c>
      <c r="S38" s="14"/>
      <c r="T38" s="15"/>
      <c r="U38" s="13"/>
      <c r="V38" s="2">
        <v>0.41172218919881959</v>
      </c>
      <c r="W38" s="2">
        <v>0.29248413255124839</v>
      </c>
      <c r="X38" s="2">
        <v>0.15229235442857444</v>
      </c>
      <c r="Y38" s="2">
        <v>5.4276060882364641E-2</v>
      </c>
      <c r="Z38" s="2">
        <v>1.7057896107671059E-2</v>
      </c>
    </row>
    <row r="39" spans="1:26" s="30" customFormat="1" ht="15.05" customHeight="1">
      <c r="A39" s="33">
        <v>1942</v>
      </c>
      <c r="B39" s="324">
        <f>'TA2'!B39</f>
        <v>0.58193604341159955</v>
      </c>
      <c r="C39" s="442"/>
      <c r="D39" s="442"/>
      <c r="E39" s="321">
        <f>TA2b!B39</f>
        <v>0.41806395658840045</v>
      </c>
      <c r="F39" s="28">
        <f>TA2b!J39</f>
        <v>0.33017271556208039</v>
      </c>
      <c r="G39" s="28">
        <f>TA2b!R39</f>
        <v>0.2036067056816146</v>
      </c>
      <c r="H39" s="28">
        <f>TA2c!B39</f>
        <v>0.16016509032131818</v>
      </c>
      <c r="I39" s="28">
        <f>TA2c!J39</f>
        <v>8.5817127445931118E-2</v>
      </c>
      <c r="J39" s="28">
        <f>TA2c!R39</f>
        <v>3.063988277229596E-2</v>
      </c>
      <c r="K39" s="28"/>
      <c r="L39" s="56">
        <f t="shared" si="4"/>
        <v>0.21445725090678586</v>
      </c>
      <c r="M39" s="15">
        <f t="shared" si="5"/>
        <v>8.7891241026320066E-2</v>
      </c>
      <c r="N39" s="15">
        <f t="shared" si="6"/>
        <v>0.12656600988046579</v>
      </c>
      <c r="O39" s="15">
        <f t="shared" si="0"/>
        <v>0.11778957823568348</v>
      </c>
      <c r="P39" s="15">
        <f t="shared" si="1"/>
        <v>4.3441615360296421E-2</v>
      </c>
      <c r="Q39" s="15">
        <f t="shared" si="2"/>
        <v>7.4347962875387058E-2</v>
      </c>
      <c r="R39" s="15">
        <f t="shared" si="3"/>
        <v>5.5177244673635162E-2</v>
      </c>
      <c r="S39" s="14"/>
      <c r="T39" s="15"/>
      <c r="U39" s="13"/>
      <c r="V39" s="2">
        <v>0.35604828773283975</v>
      </c>
      <c r="W39" s="2">
        <v>0.25282318729363801</v>
      </c>
      <c r="X39" s="2">
        <v>0.13058792446021689</v>
      </c>
      <c r="Y39" s="2">
        <v>4.5657389606007064E-2</v>
      </c>
      <c r="Z39" s="2">
        <v>1.3669587236697948E-2</v>
      </c>
    </row>
    <row r="40" spans="1:26" s="30" customFormat="1" ht="15.05" customHeight="1">
      <c r="A40" s="33">
        <v>1943</v>
      </c>
      <c r="B40" s="324">
        <f>'TA2'!B40</f>
        <v>0.61285458087934142</v>
      </c>
      <c r="C40" s="442"/>
      <c r="D40" s="442"/>
      <c r="E40" s="321">
        <f>TA2b!B40</f>
        <v>0.38714541912065858</v>
      </c>
      <c r="F40" s="28">
        <f>TA2b!J40</f>
        <v>0.30789947240806187</v>
      </c>
      <c r="G40" s="28">
        <f>TA2b!R40</f>
        <v>0.18786959890941829</v>
      </c>
      <c r="H40" s="28">
        <f>TA2c!B40</f>
        <v>0.14555700544030187</v>
      </c>
      <c r="I40" s="28">
        <f>TA2c!J40</f>
        <v>7.5753002632659411E-2</v>
      </c>
      <c r="J40" s="28">
        <f>TA2c!R40</f>
        <v>2.4730604172475211E-2</v>
      </c>
      <c r="K40" s="28"/>
      <c r="L40" s="56">
        <f t="shared" si="4"/>
        <v>0.1992758202112403</v>
      </c>
      <c r="M40" s="15">
        <f t="shared" si="5"/>
        <v>7.9245946712596715E-2</v>
      </c>
      <c r="N40" s="15">
        <f t="shared" si="6"/>
        <v>0.12002987349864358</v>
      </c>
      <c r="O40" s="15">
        <f t="shared" si="0"/>
        <v>0.11211659627675888</v>
      </c>
      <c r="P40" s="15">
        <f t="shared" si="1"/>
        <v>4.2312593469116422E-2</v>
      </c>
      <c r="Q40" s="15">
        <f t="shared" si="2"/>
        <v>6.9804002807642457E-2</v>
      </c>
      <c r="R40" s="15">
        <f t="shared" si="3"/>
        <v>5.10223984601842E-2</v>
      </c>
      <c r="S40" s="14"/>
      <c r="T40" s="15"/>
      <c r="U40" s="13"/>
      <c r="V40" s="2">
        <v>0.3297968558204481</v>
      </c>
      <c r="W40" s="2">
        <v>0.23381862604396964</v>
      </c>
      <c r="X40" s="2">
        <v>0.11782071941477495</v>
      </c>
      <c r="Y40" s="2">
        <v>3.9310095641289448E-2</v>
      </c>
      <c r="Z40" s="2">
        <v>1.0317402983818912E-2</v>
      </c>
    </row>
    <row r="41" spans="1:26" s="30" customFormat="1" ht="15.05" customHeight="1">
      <c r="A41" s="33">
        <v>1944</v>
      </c>
      <c r="B41" s="324">
        <f>'TA2'!B41</f>
        <v>0.63872138627846597</v>
      </c>
      <c r="C41" s="442"/>
      <c r="D41" s="442"/>
      <c r="E41" s="321">
        <f>TA2b!B41</f>
        <v>0.36127861372153408</v>
      </c>
      <c r="F41" s="28">
        <f>TA2b!J41</f>
        <v>0.27541846886722271</v>
      </c>
      <c r="G41" s="28">
        <f>TA2b!R41</f>
        <v>0.15778026174444965</v>
      </c>
      <c r="H41" s="28">
        <f>TA2c!B41</f>
        <v>0.12030627238895696</v>
      </c>
      <c r="I41" s="28">
        <f>TA2c!J41</f>
        <v>6.1675525548002867E-2</v>
      </c>
      <c r="J41" s="28">
        <f>TA2c!R41</f>
        <v>2.2330032323711314E-2</v>
      </c>
      <c r="K41" s="28"/>
      <c r="L41" s="56">
        <f t="shared" si="4"/>
        <v>0.20349835197708444</v>
      </c>
      <c r="M41" s="15">
        <f t="shared" si="5"/>
        <v>8.5860144854311371E-2</v>
      </c>
      <c r="N41" s="15">
        <f t="shared" si="6"/>
        <v>0.11763820712277306</v>
      </c>
      <c r="O41" s="15">
        <f t="shared" si="0"/>
        <v>9.6104736196446772E-2</v>
      </c>
      <c r="P41" s="15">
        <f t="shared" si="1"/>
        <v>3.747398935549269E-2</v>
      </c>
      <c r="Q41" s="15">
        <f t="shared" si="2"/>
        <v>5.8630746840954089E-2</v>
      </c>
      <c r="R41" s="15">
        <f t="shared" si="3"/>
        <v>3.9345493224291553E-2</v>
      </c>
      <c r="S41" s="14"/>
      <c r="T41" s="15"/>
      <c r="U41" s="13"/>
      <c r="V41" s="2">
        <v>0.31854891267316854</v>
      </c>
      <c r="W41" s="2">
        <v>0.22116313052566239</v>
      </c>
      <c r="X41" s="2">
        <v>0.10806195806441325</v>
      </c>
      <c r="Y41" s="2">
        <v>3.4589877878167113E-2</v>
      </c>
      <c r="Z41" s="2">
        <v>9.7779607487633261E-3</v>
      </c>
    </row>
    <row r="42" spans="1:26" s="30" customFormat="1" ht="15.05" customHeight="1">
      <c r="A42" s="33">
        <v>1945</v>
      </c>
      <c r="B42" s="324">
        <f>'TA2'!B42</f>
        <v>0.64437834242632208</v>
      </c>
      <c r="C42" s="442"/>
      <c r="D42" s="442"/>
      <c r="E42" s="321">
        <f>TA2b!B42</f>
        <v>0.35562165757367797</v>
      </c>
      <c r="F42" s="28">
        <f>TA2b!J42</f>
        <v>0.26998007979988026</v>
      </c>
      <c r="G42" s="28">
        <f>TA2b!R42</f>
        <v>0.1475309515608805</v>
      </c>
      <c r="H42" s="28">
        <f>TA2c!B42</f>
        <v>0.10944501482193106</v>
      </c>
      <c r="I42" s="28">
        <f>TA2c!J42</f>
        <v>5.3129454260714096E-2</v>
      </c>
      <c r="J42" s="28">
        <f>TA2c!R42</f>
        <v>1.7471266418024697E-2</v>
      </c>
      <c r="K42" s="28"/>
      <c r="L42" s="56">
        <f t="shared" si="4"/>
        <v>0.20809070601279747</v>
      </c>
      <c r="M42" s="15">
        <f t="shared" si="5"/>
        <v>8.5641577773797717E-2</v>
      </c>
      <c r="N42" s="15">
        <f t="shared" si="6"/>
        <v>0.12244912823899975</v>
      </c>
      <c r="O42" s="15">
        <f t="shared" ref="O42:O73" si="7">G42-I42</f>
        <v>9.4401497300166407E-2</v>
      </c>
      <c r="P42" s="15">
        <f t="shared" ref="P42:P73" si="8">G42-H42</f>
        <v>3.8085936738949444E-2</v>
      </c>
      <c r="Q42" s="15">
        <f t="shared" ref="Q42:Q73" si="9">H42-I42</f>
        <v>5.6315560561216962E-2</v>
      </c>
      <c r="R42" s="15">
        <f t="shared" ref="R42:R73" si="10">I42-J42</f>
        <v>3.5658187842689398E-2</v>
      </c>
      <c r="S42" s="14"/>
      <c r="T42" s="15"/>
      <c r="U42" s="13"/>
      <c r="V42" s="2">
        <v>0.33239659257443921</v>
      </c>
      <c r="W42" s="2">
        <v>0.23629777354147652</v>
      </c>
      <c r="X42" s="2">
        <v>0.11610649729298242</v>
      </c>
      <c r="Y42" s="2">
        <v>3.5933960869653558E-2</v>
      </c>
      <c r="Z42" s="2">
        <v>9.4673159672194248E-3</v>
      </c>
    </row>
    <row r="43" spans="1:26" s="30" customFormat="1" ht="15.05" customHeight="1">
      <c r="A43" s="33">
        <v>1946</v>
      </c>
      <c r="B43" s="324">
        <f>'TA2'!B43</f>
        <v>0.62900809187943119</v>
      </c>
      <c r="C43" s="442"/>
      <c r="D43" s="443"/>
      <c r="E43" s="321">
        <f>TA2b!B43</f>
        <v>0.37099190812056881</v>
      </c>
      <c r="F43" s="28">
        <f>TA2b!J43</f>
        <v>0.28257853523505161</v>
      </c>
      <c r="G43" s="28">
        <f>TA2b!R43</f>
        <v>0.14607064849027177</v>
      </c>
      <c r="H43" s="28">
        <f>TA2c!B43</f>
        <v>0.1059068769322912</v>
      </c>
      <c r="I43" s="28">
        <f>TA2c!J43</f>
        <v>4.9739741667224613E-2</v>
      </c>
      <c r="J43" s="28">
        <f>TA2c!R43</f>
        <v>1.7211638689452611E-2</v>
      </c>
      <c r="K43" s="28"/>
      <c r="L43" s="56">
        <f t="shared" si="4"/>
        <v>0.22492125963029705</v>
      </c>
      <c r="M43" s="15">
        <f t="shared" si="5"/>
        <v>8.8413372885517205E-2</v>
      </c>
      <c r="N43" s="15">
        <f t="shared" si="6"/>
        <v>0.13650788674477984</v>
      </c>
      <c r="O43" s="15">
        <f t="shared" si="7"/>
        <v>9.6330906823047152E-2</v>
      </c>
      <c r="P43" s="15">
        <f t="shared" si="8"/>
        <v>4.0163771557980565E-2</v>
      </c>
      <c r="Q43" s="15">
        <f t="shared" si="9"/>
        <v>5.6167135265066587E-2</v>
      </c>
      <c r="R43" s="15">
        <f t="shared" si="10"/>
        <v>3.2528102977772005E-2</v>
      </c>
      <c r="S43" s="14"/>
      <c r="T43" s="15"/>
      <c r="U43" s="13"/>
      <c r="V43" s="2">
        <v>0.35278104631685503</v>
      </c>
      <c r="W43" s="2">
        <v>0.25384988525241292</v>
      </c>
      <c r="X43" s="2">
        <v>0.1223474568676558</v>
      </c>
      <c r="Y43" s="2">
        <v>3.7141841712114945E-2</v>
      </c>
      <c r="Z43" s="2">
        <v>1.0518070035309315E-2</v>
      </c>
    </row>
    <row r="44" spans="1:26" s="30" customFormat="1" ht="15.05" customHeight="1">
      <c r="A44" s="33">
        <v>1947</v>
      </c>
      <c r="B44" s="324">
        <f>'TA2'!B44</f>
        <v>0.62889885289385106</v>
      </c>
      <c r="C44" s="442"/>
      <c r="D44" s="443"/>
      <c r="E44" s="321">
        <f>TA2b!B44</f>
        <v>0.37110114710614889</v>
      </c>
      <c r="F44" s="28">
        <f>TA2b!J44</f>
        <v>0.28713559391106536</v>
      </c>
      <c r="G44" s="28">
        <f>TA2b!R44</f>
        <v>0.15436526304229237</v>
      </c>
      <c r="H44" s="28">
        <f>TA2c!B44</f>
        <v>0.11437794487332818</v>
      </c>
      <c r="I44" s="28">
        <f>TA2c!J44</f>
        <v>5.750040425492689E-2</v>
      </c>
      <c r="J44" s="28">
        <f>TA2c!R44</f>
        <v>2.1679750775153113E-2</v>
      </c>
      <c r="K44" s="28"/>
      <c r="L44" s="56">
        <f t="shared" si="4"/>
        <v>0.21673588406385652</v>
      </c>
      <c r="M44" s="15">
        <f t="shared" si="5"/>
        <v>8.3965553195083531E-2</v>
      </c>
      <c r="N44" s="15">
        <f t="shared" si="6"/>
        <v>0.13277033086877299</v>
      </c>
      <c r="O44" s="15">
        <f t="shared" si="7"/>
        <v>9.6864858787365477E-2</v>
      </c>
      <c r="P44" s="15">
        <f t="shared" si="8"/>
        <v>3.9987318168964184E-2</v>
      </c>
      <c r="Q44" s="15">
        <f t="shared" si="9"/>
        <v>5.6877540618401293E-2</v>
      </c>
      <c r="R44" s="15">
        <f t="shared" si="10"/>
        <v>3.5820653479773777E-2</v>
      </c>
      <c r="S44" s="14"/>
      <c r="T44" s="15"/>
      <c r="U44" s="13"/>
      <c r="V44" s="2">
        <v>0.33379159498676453</v>
      </c>
      <c r="W44" s="2">
        <v>0.23731889010861829</v>
      </c>
      <c r="X44" s="2">
        <v>0.11253937148418819</v>
      </c>
      <c r="Y44" s="2">
        <v>3.4398597441028744E-2</v>
      </c>
      <c r="Z44" s="2">
        <v>9.9869333385350801E-3</v>
      </c>
    </row>
    <row r="45" spans="1:26" s="30" customFormat="1" ht="15.05" customHeight="1">
      <c r="A45" s="33">
        <v>1948</v>
      </c>
      <c r="B45" s="324">
        <f>'TA2'!B45</f>
        <v>0.61036684715167477</v>
      </c>
      <c r="C45" s="442"/>
      <c r="D45" s="443"/>
      <c r="E45" s="321">
        <f>TA2b!B45</f>
        <v>0.38963315284832523</v>
      </c>
      <c r="F45" s="28">
        <f>TA2b!J45</f>
        <v>0.30220633338577091</v>
      </c>
      <c r="G45" s="28">
        <f>TA2b!R45</f>
        <v>0.16715908569563667</v>
      </c>
      <c r="H45" s="28">
        <f>TA2c!B45</f>
        <v>0.12632318681342561</v>
      </c>
      <c r="I45" s="28">
        <f>TA2c!J45</f>
        <v>6.4824711259883649E-2</v>
      </c>
      <c r="J45" s="28">
        <f>TA2c!R45</f>
        <v>2.4007445136389968E-2</v>
      </c>
      <c r="K45" s="28"/>
      <c r="L45" s="56">
        <f t="shared" si="4"/>
        <v>0.22247406715268855</v>
      </c>
      <c r="M45" s="15">
        <f t="shared" si="5"/>
        <v>8.7426819462554317E-2</v>
      </c>
      <c r="N45" s="15">
        <f t="shared" si="6"/>
        <v>0.13504724769013424</v>
      </c>
      <c r="O45" s="15">
        <f t="shared" si="7"/>
        <v>0.10233437443575302</v>
      </c>
      <c r="P45" s="15">
        <f t="shared" si="8"/>
        <v>4.0835898882211064E-2</v>
      </c>
      <c r="Q45" s="15">
        <f t="shared" si="9"/>
        <v>6.1498475553541959E-2</v>
      </c>
      <c r="R45" s="15">
        <f t="shared" si="10"/>
        <v>4.0817266123493678E-2</v>
      </c>
      <c r="S45" s="14"/>
      <c r="T45" s="15"/>
      <c r="U45" s="13"/>
      <c r="V45" s="2">
        <v>0.34083977605292093</v>
      </c>
      <c r="W45" s="2">
        <v>0.24144607153693065</v>
      </c>
      <c r="X45" s="2">
        <v>0.11574134122992027</v>
      </c>
      <c r="Y45" s="2">
        <v>3.6188260890355997E-2</v>
      </c>
      <c r="Z45" s="2">
        <v>1.0340117838447793E-2</v>
      </c>
    </row>
    <row r="46" spans="1:26" s="30" customFormat="1" ht="15.05" customHeight="1">
      <c r="A46" s="32">
        <v>1949</v>
      </c>
      <c r="B46" s="325">
        <f>'TA2'!B46</f>
        <v>0.61576411055427427</v>
      </c>
      <c r="C46" s="440"/>
      <c r="D46" s="441"/>
      <c r="E46" s="322">
        <f>TA2b!B46</f>
        <v>0.38423588944572573</v>
      </c>
      <c r="F46" s="31">
        <f>TA2b!J46</f>
        <v>0.29304755909396396</v>
      </c>
      <c r="G46" s="31">
        <f>TA2b!R46</f>
        <v>0.1609120976193337</v>
      </c>
      <c r="H46" s="31">
        <f>TA2c!B46</f>
        <v>0.12188099028084855</v>
      </c>
      <c r="I46" s="31">
        <f>TA2c!J46</f>
        <v>6.3016332441852188E-2</v>
      </c>
      <c r="J46" s="31">
        <f>TA2c!R46</f>
        <v>2.3739978443816045E-2</v>
      </c>
      <c r="K46" s="31"/>
      <c r="L46" s="57">
        <f t="shared" si="4"/>
        <v>0.22332379182639203</v>
      </c>
      <c r="M46" s="21">
        <f t="shared" si="5"/>
        <v>9.118833035176177E-2</v>
      </c>
      <c r="N46" s="21">
        <f t="shared" ref="N46:N77" si="11">F46-G46</f>
        <v>0.13213546147463026</v>
      </c>
      <c r="O46" s="21">
        <f t="shared" si="7"/>
        <v>9.7895765177481511E-2</v>
      </c>
      <c r="P46" s="21">
        <f t="shared" si="8"/>
        <v>3.9031107338485152E-2</v>
      </c>
      <c r="Q46" s="21">
        <f t="shared" si="9"/>
        <v>5.8864657838996359E-2</v>
      </c>
      <c r="R46" s="21">
        <f t="shared" si="10"/>
        <v>3.927635399803614E-2</v>
      </c>
      <c r="S46" s="20"/>
      <c r="T46" s="15"/>
      <c r="U46" s="13"/>
      <c r="V46" s="2">
        <v>0.34002517098322643</v>
      </c>
      <c r="W46" s="2">
        <v>0.23770614153806874</v>
      </c>
      <c r="X46" s="2">
        <v>0.11192658949013407</v>
      </c>
      <c r="Y46" s="2">
        <v>3.4823507410375813E-2</v>
      </c>
      <c r="Z46" s="2">
        <v>1.0190062763423666E-2</v>
      </c>
    </row>
    <row r="47" spans="1:26" s="30" customFormat="1" ht="15.05" customHeight="1">
      <c r="A47" s="34">
        <v>1950</v>
      </c>
      <c r="B47" s="326">
        <f>'TA2'!B47</f>
        <v>0.60811554839922133</v>
      </c>
      <c r="C47" s="442"/>
      <c r="D47" s="442"/>
      <c r="E47" s="323">
        <f>TA2b!B47</f>
        <v>0.39188445160077873</v>
      </c>
      <c r="F47" s="29">
        <f>TA2b!J47</f>
        <v>0.30297389881066683</v>
      </c>
      <c r="G47" s="29">
        <f>TA2b!R47</f>
        <v>0.1715787516439318</v>
      </c>
      <c r="H47" s="29">
        <f>TA2c!B47</f>
        <v>0.12978789112849479</v>
      </c>
      <c r="I47" s="29">
        <f>TA2c!J47</f>
        <v>6.7918759751582444E-2</v>
      </c>
      <c r="J47" s="29">
        <f>TA2c!R47</f>
        <v>2.1601561725742575E-2</v>
      </c>
      <c r="K47" s="29"/>
      <c r="L47" s="58">
        <f t="shared" si="4"/>
        <v>0.22030569995684693</v>
      </c>
      <c r="M47" s="25">
        <f t="shared" si="5"/>
        <v>8.8910552790111896E-2</v>
      </c>
      <c r="N47" s="25">
        <f t="shared" si="11"/>
        <v>0.13139514716673503</v>
      </c>
      <c r="O47" s="25">
        <f t="shared" si="7"/>
        <v>0.10365999189234935</v>
      </c>
      <c r="P47" s="25">
        <f t="shared" si="8"/>
        <v>4.1790860515437012E-2</v>
      </c>
      <c r="Q47" s="25">
        <f t="shared" si="9"/>
        <v>6.1869131376912342E-2</v>
      </c>
      <c r="R47" s="25">
        <f t="shared" si="10"/>
        <v>4.6317198025839869E-2</v>
      </c>
      <c r="S47" s="24"/>
      <c r="T47" s="15"/>
      <c r="U47" s="13"/>
      <c r="V47" s="2">
        <v>0.34405713572783936</v>
      </c>
      <c r="W47" s="2">
        <v>0.24409462152187839</v>
      </c>
      <c r="X47" s="2">
        <v>0.11913518019239615</v>
      </c>
      <c r="Y47" s="2">
        <v>3.8176867059995456E-2</v>
      </c>
      <c r="Z47" s="2">
        <v>9.2137555546295616E-3</v>
      </c>
    </row>
    <row r="48" spans="1:26" s="30" customFormat="1" ht="15.05" customHeight="1">
      <c r="A48" s="33">
        <v>1951</v>
      </c>
      <c r="B48" s="324">
        <f>'TA2'!B48</f>
        <v>0.61901693351580667</v>
      </c>
      <c r="C48" s="442"/>
      <c r="D48" s="442"/>
      <c r="E48" s="321">
        <f>TA2b!B48</f>
        <v>0.38098306648419328</v>
      </c>
      <c r="F48" s="28">
        <f>TA2b!J48</f>
        <v>0.29378548221618506</v>
      </c>
      <c r="G48" s="28">
        <f>TA2b!R48</f>
        <v>0.16492507500768486</v>
      </c>
      <c r="H48" s="28">
        <f>TA2c!B48</f>
        <v>0.12409604049448367</v>
      </c>
      <c r="I48" s="28">
        <f>TA2c!J48</f>
        <v>6.3609207684084373E-2</v>
      </c>
      <c r="J48" s="28">
        <f>TA2c!R48</f>
        <v>2.4018913415029559E-2</v>
      </c>
      <c r="K48" s="28"/>
      <c r="L48" s="56">
        <f t="shared" si="4"/>
        <v>0.21605799147650842</v>
      </c>
      <c r="M48" s="15">
        <f t="shared" si="5"/>
        <v>8.7197584268008221E-2</v>
      </c>
      <c r="N48" s="15">
        <f t="shared" si="11"/>
        <v>0.1288604072085002</v>
      </c>
      <c r="O48" s="15">
        <f t="shared" si="7"/>
        <v>0.10131586732360048</v>
      </c>
      <c r="P48" s="15">
        <f t="shared" si="8"/>
        <v>4.082903451320119E-2</v>
      </c>
      <c r="Q48" s="15">
        <f t="shared" si="9"/>
        <v>6.0486832810399294E-2</v>
      </c>
      <c r="R48" s="15">
        <f t="shared" si="10"/>
        <v>3.9590294269054818E-2</v>
      </c>
      <c r="S48" s="14"/>
      <c r="T48" s="15"/>
      <c r="U48" s="13"/>
      <c r="V48" s="2">
        <v>0.33175634176407681</v>
      </c>
      <c r="W48" s="2">
        <v>0.23174045922150024</v>
      </c>
      <c r="X48" s="2">
        <v>0.10978715248937217</v>
      </c>
      <c r="Y48" s="2">
        <v>3.3663611377226267E-2</v>
      </c>
      <c r="Z48" s="2">
        <v>9.6714295647257181E-3</v>
      </c>
    </row>
    <row r="49" spans="1:26" s="30" customFormat="1" ht="15.05" customHeight="1">
      <c r="A49" s="33">
        <v>1952</v>
      </c>
      <c r="B49" s="324">
        <f>'TA2'!B49</f>
        <v>0.6314530967343851</v>
      </c>
      <c r="C49" s="442"/>
      <c r="D49" s="442"/>
      <c r="E49" s="321">
        <f>TA2b!B49</f>
        <v>0.3685469032656149</v>
      </c>
      <c r="F49" s="28">
        <f>TA2b!J49</f>
        <v>0.28061899072460111</v>
      </c>
      <c r="G49" s="28">
        <f>TA2b!R49</f>
        <v>0.15433353902769259</v>
      </c>
      <c r="H49" s="28">
        <f>TA2c!B49</f>
        <v>0.11582235251880237</v>
      </c>
      <c r="I49" s="28">
        <f>TA2c!J49</f>
        <v>5.9272231336727724E-2</v>
      </c>
      <c r="J49" s="28">
        <f>TA2c!R49</f>
        <v>2.2006311650034117E-2</v>
      </c>
      <c r="K49" s="28"/>
      <c r="L49" s="56">
        <f t="shared" si="4"/>
        <v>0.21421336423792231</v>
      </c>
      <c r="M49" s="15">
        <f t="shared" si="5"/>
        <v>8.7927912541013786E-2</v>
      </c>
      <c r="N49" s="15">
        <f t="shared" si="11"/>
        <v>0.12628545169690852</v>
      </c>
      <c r="O49" s="15">
        <f t="shared" si="7"/>
        <v>9.5061307690964866E-2</v>
      </c>
      <c r="P49" s="15">
        <f t="shared" si="8"/>
        <v>3.8511186508890224E-2</v>
      </c>
      <c r="Q49" s="15">
        <f t="shared" si="9"/>
        <v>5.6550121182074642E-2</v>
      </c>
      <c r="R49" s="15">
        <f t="shared" si="10"/>
        <v>3.7265919686693606E-2</v>
      </c>
      <c r="S49" s="14"/>
      <c r="T49" s="15"/>
      <c r="U49" s="13"/>
      <c r="V49" s="2">
        <v>0.32350877249795978</v>
      </c>
      <c r="W49" s="2">
        <v>0.22222485710948178</v>
      </c>
      <c r="X49" s="2">
        <v>0.1013276417274024</v>
      </c>
      <c r="Y49" s="2">
        <v>2.9843367461157608E-2</v>
      </c>
      <c r="Z49" s="2">
        <v>8.3153620290664781E-3</v>
      </c>
    </row>
    <row r="50" spans="1:26" s="30" customFormat="1" ht="15.05" customHeight="1">
      <c r="A50" s="33">
        <v>1953</v>
      </c>
      <c r="B50" s="324">
        <f>'TA2'!B50</f>
        <v>0.64075662363056796</v>
      </c>
      <c r="C50" s="442"/>
      <c r="D50" s="442"/>
      <c r="E50" s="321">
        <f>TA2b!B50</f>
        <v>0.35924337636943199</v>
      </c>
      <c r="F50" s="28">
        <f>TA2b!J50</f>
        <v>0.26997744158447917</v>
      </c>
      <c r="G50" s="28">
        <f>TA2b!R50</f>
        <v>0.14586150963091996</v>
      </c>
      <c r="H50" s="28">
        <f>TA2c!B50</f>
        <v>0.10933488586930393</v>
      </c>
      <c r="I50" s="28">
        <f>TA2c!J50</f>
        <v>5.5766519618993218E-2</v>
      </c>
      <c r="J50" s="28">
        <f>TA2c!R50</f>
        <v>2.1295928571179241E-2</v>
      </c>
      <c r="K50" s="28"/>
      <c r="L50" s="56">
        <f t="shared" si="4"/>
        <v>0.21338186673851203</v>
      </c>
      <c r="M50" s="15">
        <f t="shared" si="5"/>
        <v>8.9265934784952816E-2</v>
      </c>
      <c r="N50" s="15">
        <f t="shared" si="11"/>
        <v>0.12411593195355922</v>
      </c>
      <c r="O50" s="15">
        <f t="shared" si="7"/>
        <v>9.0094990011926737E-2</v>
      </c>
      <c r="P50" s="15">
        <f t="shared" si="8"/>
        <v>3.6526623761616028E-2</v>
      </c>
      <c r="Q50" s="15">
        <f t="shared" si="9"/>
        <v>5.3568366250310709E-2</v>
      </c>
      <c r="R50" s="15">
        <f t="shared" si="10"/>
        <v>3.4470591047813977E-2</v>
      </c>
      <c r="S50" s="14"/>
      <c r="T50" s="15"/>
      <c r="U50" s="13"/>
      <c r="V50" s="2">
        <v>0.31595099776826346</v>
      </c>
      <c r="W50" s="2">
        <v>0.21311005094506466</v>
      </c>
      <c r="X50" s="2">
        <v>9.3735142511489331E-2</v>
      </c>
      <c r="Y50" s="2">
        <v>2.6928803634542139E-2</v>
      </c>
      <c r="Z50" s="2">
        <v>7.4751014430452642E-3</v>
      </c>
    </row>
    <row r="51" spans="1:26" s="30" customFormat="1" ht="15.05" customHeight="1">
      <c r="A51" s="33">
        <v>1954</v>
      </c>
      <c r="B51" s="324">
        <f>'TA2'!B51</f>
        <v>0.63694193888969375</v>
      </c>
      <c r="C51" s="442"/>
      <c r="D51" s="442"/>
      <c r="E51" s="321">
        <f>TA2b!B51</f>
        <v>0.3630580611103062</v>
      </c>
      <c r="F51" s="28">
        <f>TA2b!J51</f>
        <v>0.27166289952536704</v>
      </c>
      <c r="G51" s="28">
        <f>TA2b!R51</f>
        <v>0.14515664756221894</v>
      </c>
      <c r="H51" s="28">
        <f>TA2c!B51</f>
        <v>0.10768595209409426</v>
      </c>
      <c r="I51" s="28">
        <f>TA2c!J51</f>
        <v>5.483605905439809E-2</v>
      </c>
      <c r="J51" s="28">
        <f>TA2c!R51</f>
        <v>2.0365748634318743E-2</v>
      </c>
      <c r="K51" s="28"/>
      <c r="L51" s="56">
        <f t="shared" si="4"/>
        <v>0.21790141354808726</v>
      </c>
      <c r="M51" s="15">
        <f t="shared" si="5"/>
        <v>9.1395161584939155E-2</v>
      </c>
      <c r="N51" s="15">
        <f t="shared" si="11"/>
        <v>0.1265062519631481</v>
      </c>
      <c r="O51" s="15">
        <f t="shared" si="7"/>
        <v>9.0320588507820848E-2</v>
      </c>
      <c r="P51" s="15">
        <f t="shared" si="8"/>
        <v>3.7470695468124676E-2</v>
      </c>
      <c r="Q51" s="15">
        <f t="shared" si="9"/>
        <v>5.2849893039696172E-2</v>
      </c>
      <c r="R51" s="15">
        <f t="shared" si="10"/>
        <v>3.447031042007935E-2</v>
      </c>
      <c r="S51" s="14"/>
      <c r="T51" s="15"/>
      <c r="U51" s="13"/>
      <c r="V51" s="2">
        <v>0.32533228762438393</v>
      </c>
      <c r="W51" s="2">
        <v>0.22201984404309427</v>
      </c>
      <c r="X51" s="2">
        <v>9.9151678274066304E-2</v>
      </c>
      <c r="Y51" s="2">
        <v>2.8942464129096644E-2</v>
      </c>
      <c r="Z51" s="2">
        <v>8.2865765418522926E-3</v>
      </c>
    </row>
    <row r="52" spans="1:26" s="30" customFormat="1" ht="15.05" customHeight="1">
      <c r="A52" s="33">
        <v>1955</v>
      </c>
      <c r="B52" s="324">
        <f>'TA2'!B52</f>
        <v>0.62900349694546476</v>
      </c>
      <c r="C52" s="442"/>
      <c r="D52" s="442"/>
      <c r="E52" s="321">
        <f>TA2b!B52</f>
        <v>0.3709965030545353</v>
      </c>
      <c r="F52" s="28">
        <f>TA2b!J52</f>
        <v>0.28021654109212762</v>
      </c>
      <c r="G52" s="28">
        <f>TA2b!R52</f>
        <v>0.15345298766021109</v>
      </c>
      <c r="H52" s="28">
        <f>TA2c!B52</f>
        <v>0.11476035666358649</v>
      </c>
      <c r="I52" s="28">
        <f>TA2c!J52</f>
        <v>6.0804052471185852E-2</v>
      </c>
      <c r="J52" s="28">
        <f>TA2c!R52</f>
        <v>2.3798586184366251E-2</v>
      </c>
      <c r="K52" s="28"/>
      <c r="L52" s="56">
        <f t="shared" si="4"/>
        <v>0.21754351539432421</v>
      </c>
      <c r="M52" s="15">
        <f t="shared" si="5"/>
        <v>9.0779961962407674E-2</v>
      </c>
      <c r="N52" s="15">
        <f t="shared" si="11"/>
        <v>0.12676355343191653</v>
      </c>
      <c r="O52" s="15">
        <f t="shared" si="7"/>
        <v>9.2648935189025242E-2</v>
      </c>
      <c r="P52" s="15">
        <f t="shared" si="8"/>
        <v>3.8692630996624608E-2</v>
      </c>
      <c r="Q52" s="15">
        <f t="shared" si="9"/>
        <v>5.3956304192400634E-2</v>
      </c>
      <c r="R52" s="15">
        <f t="shared" si="10"/>
        <v>3.7005466286819597E-2</v>
      </c>
      <c r="S52" s="14"/>
      <c r="T52" s="15"/>
      <c r="U52" s="13"/>
      <c r="V52" s="2">
        <v>0.32515991432809166</v>
      </c>
      <c r="W52" s="2">
        <v>0.22206609773775626</v>
      </c>
      <c r="X52" s="2">
        <v>9.9238198902372815E-2</v>
      </c>
      <c r="Y52" s="2">
        <v>2.9322599891399289E-2</v>
      </c>
      <c r="Z52" s="2">
        <v>8.8172834284829076E-3</v>
      </c>
    </row>
    <row r="53" spans="1:26" s="30" customFormat="1" ht="15.05" customHeight="1">
      <c r="A53" s="33">
        <v>1956</v>
      </c>
      <c r="B53" s="324">
        <f>'TA2'!B53</f>
        <v>0.63785255424169351</v>
      </c>
      <c r="C53" s="442"/>
      <c r="D53" s="443"/>
      <c r="E53" s="321">
        <f>TA2b!B53</f>
        <v>0.36214744575830649</v>
      </c>
      <c r="F53" s="28">
        <f>TA2b!J53</f>
        <v>0.27136077575350021</v>
      </c>
      <c r="G53" s="28">
        <f>TA2b!R53</f>
        <v>0.14508548637867358</v>
      </c>
      <c r="H53" s="28">
        <f>TA2c!B53</f>
        <v>0.10966789873252208</v>
      </c>
      <c r="I53" s="28">
        <f>TA2c!J53</f>
        <v>5.6884831447007227E-2</v>
      </c>
      <c r="J53" s="28">
        <f>TA2c!R53</f>
        <v>2.1704292313309073E-2</v>
      </c>
      <c r="K53" s="28"/>
      <c r="L53" s="56">
        <f t="shared" si="4"/>
        <v>0.21706195937963291</v>
      </c>
      <c r="M53" s="15">
        <f t="shared" si="5"/>
        <v>9.078667000480628E-2</v>
      </c>
      <c r="N53" s="15">
        <f t="shared" si="11"/>
        <v>0.12627528937482663</v>
      </c>
      <c r="O53" s="15">
        <f t="shared" si="7"/>
        <v>8.8200654931666345E-2</v>
      </c>
      <c r="P53" s="15">
        <f t="shared" si="8"/>
        <v>3.5417587646151494E-2</v>
      </c>
      <c r="Q53" s="15">
        <f t="shared" si="9"/>
        <v>5.2783067285514858E-2</v>
      </c>
      <c r="R53" s="15">
        <f t="shared" si="10"/>
        <v>3.5180539133698153E-2</v>
      </c>
      <c r="S53" s="14"/>
      <c r="T53" s="15"/>
      <c r="U53" s="13"/>
      <c r="V53" s="2">
        <v>0.32236701637565085</v>
      </c>
      <c r="W53" s="2">
        <v>0.21922432584812435</v>
      </c>
      <c r="X53" s="2">
        <v>9.6831669721870656E-2</v>
      </c>
      <c r="Y53" s="2">
        <v>2.7883791752470639E-2</v>
      </c>
      <c r="Z53" s="2">
        <v>8.2023123562254083E-3</v>
      </c>
    </row>
    <row r="54" spans="1:26" s="30" customFormat="1" ht="15.05" customHeight="1">
      <c r="A54" s="33">
        <v>1957</v>
      </c>
      <c r="B54" s="324">
        <f>'TA2'!B54</f>
        <v>0.63920804308007306</v>
      </c>
      <c r="C54" s="442"/>
      <c r="D54" s="443"/>
      <c r="E54" s="321">
        <f>TA2b!B54</f>
        <v>0.36079195691992699</v>
      </c>
      <c r="F54" s="28">
        <f>TA2b!J54</f>
        <v>0.26990780235216916</v>
      </c>
      <c r="G54" s="28">
        <f>TA2b!R54</f>
        <v>0.14211924137980367</v>
      </c>
      <c r="H54" s="28">
        <f>TA2c!B54</f>
        <v>0.10670183235442671</v>
      </c>
      <c r="I54" s="28">
        <f>TA2c!J54</f>
        <v>5.4486251964771575E-2</v>
      </c>
      <c r="J54" s="28">
        <f>TA2c!R54</f>
        <v>2.0223954410728096E-2</v>
      </c>
      <c r="K54" s="28"/>
      <c r="L54" s="56">
        <f t="shared" si="4"/>
        <v>0.21867271554012332</v>
      </c>
      <c r="M54" s="15">
        <f t="shared" si="5"/>
        <v>9.0884154567757836E-2</v>
      </c>
      <c r="N54" s="15">
        <f t="shared" si="11"/>
        <v>0.12778856097236549</v>
      </c>
      <c r="O54" s="15">
        <f t="shared" si="7"/>
        <v>8.7632989415032086E-2</v>
      </c>
      <c r="P54" s="15">
        <f t="shared" si="8"/>
        <v>3.5417409025376961E-2</v>
      </c>
      <c r="Q54" s="15">
        <f t="shared" si="9"/>
        <v>5.2215580389655132E-2</v>
      </c>
      <c r="R54" s="15">
        <f t="shared" si="10"/>
        <v>3.4262297554043475E-2</v>
      </c>
      <c r="S54" s="14"/>
      <c r="T54" s="15"/>
      <c r="U54" s="13"/>
      <c r="V54" s="2">
        <v>0.32025824698974054</v>
      </c>
      <c r="W54" s="2">
        <v>0.21653139746804176</v>
      </c>
      <c r="X54" s="2">
        <v>9.417666913272188E-2</v>
      </c>
      <c r="Y54" s="2">
        <v>2.6588038057969304E-2</v>
      </c>
      <c r="Z54" s="2">
        <v>7.6569892599078725E-3</v>
      </c>
    </row>
    <row r="55" spans="1:26" s="30" customFormat="1" ht="15.05" customHeight="1">
      <c r="A55" s="33">
        <v>1958</v>
      </c>
      <c r="B55" s="324">
        <f>'TA2'!B55</f>
        <v>0.6408364321032769</v>
      </c>
      <c r="C55" s="442"/>
      <c r="D55" s="443"/>
      <c r="E55" s="321">
        <f>TA2b!B55</f>
        <v>0.35916356789672305</v>
      </c>
      <c r="F55" s="28">
        <f>TA2b!J55</f>
        <v>0.26374127613963866</v>
      </c>
      <c r="G55" s="28">
        <f>TA2b!R55</f>
        <v>0.13318756644309898</v>
      </c>
      <c r="H55" s="28">
        <f>TA2c!B55</f>
        <v>9.8546868945575433E-2</v>
      </c>
      <c r="I55" s="28">
        <f>TA2c!J55</f>
        <v>4.9074416512798105E-2</v>
      </c>
      <c r="J55" s="28">
        <f>TA2c!R55</f>
        <v>1.8030271928895836E-2</v>
      </c>
      <c r="K55" s="28"/>
      <c r="L55" s="56">
        <f t="shared" si="4"/>
        <v>0.22597600145362406</v>
      </c>
      <c r="M55" s="15">
        <f t="shared" si="5"/>
        <v>9.5422291757084388E-2</v>
      </c>
      <c r="N55" s="15">
        <f t="shared" si="11"/>
        <v>0.13055370969653968</v>
      </c>
      <c r="O55" s="15">
        <f t="shared" si="7"/>
        <v>8.4113149930300876E-2</v>
      </c>
      <c r="P55" s="15">
        <f t="shared" si="8"/>
        <v>3.4640697497523548E-2</v>
      </c>
      <c r="Q55" s="15">
        <f t="shared" si="9"/>
        <v>4.9472452432777328E-2</v>
      </c>
      <c r="R55" s="15">
        <f t="shared" si="10"/>
        <v>3.1044144583902269E-2</v>
      </c>
      <c r="S55" s="14"/>
      <c r="T55" s="15"/>
      <c r="U55" s="13"/>
      <c r="V55" s="2">
        <v>0.32463720258444823</v>
      </c>
      <c r="W55" s="2">
        <v>0.21838846438027648</v>
      </c>
      <c r="X55" s="2">
        <v>9.3502204205012929E-2</v>
      </c>
      <c r="Y55" s="2">
        <v>2.6287400747211496E-2</v>
      </c>
      <c r="Z55" s="2">
        <v>7.5921937481321557E-3</v>
      </c>
    </row>
    <row r="56" spans="1:26" s="30" customFormat="1" ht="15.05" customHeight="1">
      <c r="A56" s="32">
        <v>1959</v>
      </c>
      <c r="B56" s="325">
        <f>'TA2'!B56</f>
        <v>0.63487422391512482</v>
      </c>
      <c r="C56" s="440"/>
      <c r="D56" s="441"/>
      <c r="E56" s="322">
        <f>TA2b!B56</f>
        <v>0.36512577608487512</v>
      </c>
      <c r="F56" s="31">
        <f>TA2b!J56</f>
        <v>0.27086557423436064</v>
      </c>
      <c r="G56" s="31">
        <f>TA2b!R56</f>
        <v>0.14073453512751599</v>
      </c>
      <c r="H56" s="31">
        <f>TA2c!B56</f>
        <v>0.10565188310077069</v>
      </c>
      <c r="I56" s="31">
        <f>TA2c!J56</f>
        <v>5.3182495572443561E-2</v>
      </c>
      <c r="J56" s="31">
        <f>TA2c!R56</f>
        <v>1.9814576828864072E-2</v>
      </c>
      <c r="K56" s="31"/>
      <c r="L56" s="57">
        <f t="shared" si="4"/>
        <v>0.22439124095735913</v>
      </c>
      <c r="M56" s="21">
        <f t="shared" si="5"/>
        <v>9.426020185051448E-2</v>
      </c>
      <c r="N56" s="21">
        <f t="shared" si="11"/>
        <v>0.13013103910684465</v>
      </c>
      <c r="O56" s="21">
        <f t="shared" si="7"/>
        <v>8.7552039555072431E-2</v>
      </c>
      <c r="P56" s="21">
        <f t="shared" si="8"/>
        <v>3.5082652026745306E-2</v>
      </c>
      <c r="Q56" s="21">
        <f t="shared" si="9"/>
        <v>5.2469387528327124E-2</v>
      </c>
      <c r="R56" s="21">
        <f t="shared" si="10"/>
        <v>3.3367918743579486E-2</v>
      </c>
      <c r="S56" s="20"/>
      <c r="T56" s="15"/>
      <c r="U56" s="13"/>
      <c r="V56" s="2">
        <v>0.32556309397658334</v>
      </c>
      <c r="W56" s="2">
        <v>0.21945906270180313</v>
      </c>
      <c r="X56" s="2">
        <v>9.4931982856731878E-2</v>
      </c>
      <c r="Y56" s="2">
        <v>2.6597274609292527E-2</v>
      </c>
      <c r="Z56" s="2">
        <v>7.7501496768143992E-3</v>
      </c>
    </row>
    <row r="57" spans="1:26" ht="15.55">
      <c r="A57" s="27">
        <v>1960</v>
      </c>
      <c r="B57" s="326">
        <f>'TA2'!B57</f>
        <v>0.64101370074194586</v>
      </c>
      <c r="C57" s="442"/>
      <c r="D57" s="442"/>
      <c r="E57" s="323">
        <f>TA2b!B57</f>
        <v>0.3589862992580542</v>
      </c>
      <c r="F57" s="29">
        <f>TA2b!J57</f>
        <v>0.26243503104139332</v>
      </c>
      <c r="G57" s="29">
        <f>TA2b!R57</f>
        <v>0.13431727735383048</v>
      </c>
      <c r="H57" s="29">
        <f>TA2c!B57</f>
        <v>0.10002736932788404</v>
      </c>
      <c r="I57" s="29">
        <f>TA2c!J57</f>
        <v>5.1828431801750285E-2</v>
      </c>
      <c r="J57" s="29">
        <f>TA2c!R57</f>
        <v>2.0656941658173205E-2</v>
      </c>
      <c r="K57" s="29"/>
      <c r="L57" s="58">
        <f t="shared" si="4"/>
        <v>0.22466902190422372</v>
      </c>
      <c r="M57" s="25">
        <f t="shared" si="5"/>
        <v>9.6551268216660879E-2</v>
      </c>
      <c r="N57" s="25">
        <f t="shared" si="11"/>
        <v>0.12811775368756284</v>
      </c>
      <c r="O57" s="25">
        <f t="shared" si="7"/>
        <v>8.2488845552080192E-2</v>
      </c>
      <c r="P57" s="25">
        <f t="shared" si="8"/>
        <v>3.4289908025946433E-2</v>
      </c>
      <c r="Q57" s="25">
        <f t="shared" si="9"/>
        <v>4.8198937526133759E-2</v>
      </c>
      <c r="R57" s="25">
        <f t="shared" si="10"/>
        <v>3.117149014357708E-2</v>
      </c>
      <c r="S57" s="24"/>
      <c r="T57" s="15"/>
      <c r="U57" s="13"/>
      <c r="V57" s="2">
        <v>0.32185832553689214</v>
      </c>
      <c r="W57" s="2">
        <v>0.21296215338243282</v>
      </c>
      <c r="X57" s="2">
        <v>9.0105832408147998E-2</v>
      </c>
      <c r="Y57" s="2">
        <v>2.5221412402363488E-2</v>
      </c>
      <c r="Z57" s="2">
        <v>7.5904892555809199E-3</v>
      </c>
    </row>
    <row r="58" spans="1:26" ht="15.55">
      <c r="A58" s="19">
        <v>1961</v>
      </c>
      <c r="B58" s="324">
        <f>'TA2'!B58</f>
        <v>0.63936382111594536</v>
      </c>
      <c r="C58" s="442"/>
      <c r="D58" s="442"/>
      <c r="E58" s="321">
        <f>TA2b!B58</f>
        <v>0.36063617888405458</v>
      </c>
      <c r="F58" s="28">
        <f>TA2b!J58</f>
        <v>0.2635091301885667</v>
      </c>
      <c r="G58" s="28">
        <f>TA2b!R58</f>
        <v>0.13268992700724469</v>
      </c>
      <c r="H58" s="28">
        <f>TA2c!B58</f>
        <v>9.830203867011747E-2</v>
      </c>
      <c r="I58" s="28">
        <f>TA2c!J58</f>
        <v>5.149131711412077E-2</v>
      </c>
      <c r="J58" s="28">
        <f>TA2c!R58</f>
        <v>2.0805092420797391E-2</v>
      </c>
      <c r="K58" s="28"/>
      <c r="L58" s="56">
        <f t="shared" si="4"/>
        <v>0.22794625187680989</v>
      </c>
      <c r="M58" s="15">
        <f t="shared" si="5"/>
        <v>9.7127048695487883E-2</v>
      </c>
      <c r="N58" s="15">
        <f t="shared" si="11"/>
        <v>0.13081920318132201</v>
      </c>
      <c r="O58" s="15">
        <f t="shared" si="7"/>
        <v>8.1198609893123913E-2</v>
      </c>
      <c r="P58" s="15">
        <f t="shared" si="8"/>
        <v>3.438788833712722E-2</v>
      </c>
      <c r="Q58" s="15">
        <f t="shared" si="9"/>
        <v>4.68107215559967E-2</v>
      </c>
      <c r="R58" s="15">
        <f t="shared" si="10"/>
        <v>3.0686224693323379E-2</v>
      </c>
      <c r="S58" s="14"/>
      <c r="T58" s="15"/>
      <c r="U58" s="13"/>
      <c r="V58" s="2">
        <v>0.32563952632825982</v>
      </c>
      <c r="W58" s="2">
        <v>0.21835019316644863</v>
      </c>
      <c r="X58" s="2">
        <v>9.2444206572269622E-2</v>
      </c>
      <c r="Y58" s="2">
        <v>2.652211161842382E-2</v>
      </c>
      <c r="Z58" s="2">
        <v>8.166046938405969E-3</v>
      </c>
    </row>
    <row r="59" spans="1:26" ht="15.55">
      <c r="A59" s="19">
        <v>1962</v>
      </c>
      <c r="B59" s="324">
        <f>'TA2'!B59</f>
        <v>0.63530698418617249</v>
      </c>
      <c r="C59" s="519">
        <f>'TA2'!J59</f>
        <v>0.17827194929122925</v>
      </c>
      <c r="D59" s="520">
        <f>'TA2'!R59</f>
        <v>0.45703503489494324</v>
      </c>
      <c r="E59" s="318">
        <f>TA2b!B59</f>
        <v>0.36469301581382751</v>
      </c>
      <c r="F59" s="16">
        <f>TA2b!J59</f>
        <v>0.26619991660118103</v>
      </c>
      <c r="G59" s="16">
        <f>TA2b!R59</f>
        <v>0.13354460895061493</v>
      </c>
      <c r="H59" s="16">
        <f>TA2c!B59</f>
        <v>9.9174037575721741E-2</v>
      </c>
      <c r="I59" s="16">
        <f>TA2c!J59</f>
        <v>5.1102932542562485E-2</v>
      </c>
      <c r="J59" s="16">
        <f>TA2c!R59</f>
        <v>2.0263476297259331E-2</v>
      </c>
      <c r="K59" s="16">
        <f t="array" ref="K59:K111">TRANSPOSE('TA4'!B135:BB135)*0.00001/'TA3'!B59:B111</f>
        <v>7.5425772813702587E-3</v>
      </c>
      <c r="L59" s="56">
        <f t="shared" si="4"/>
        <v>0.23114840686321259</v>
      </c>
      <c r="M59" s="15">
        <f t="shared" si="5"/>
        <v>9.8493099212646484E-2</v>
      </c>
      <c r="N59" s="15">
        <f t="shared" si="11"/>
        <v>0.1326553076505661</v>
      </c>
      <c r="O59" s="15">
        <f t="shared" si="7"/>
        <v>8.2441676408052444E-2</v>
      </c>
      <c r="P59" s="15">
        <f t="shared" si="8"/>
        <v>3.4370571374893188E-2</v>
      </c>
      <c r="Q59" s="15">
        <f t="shared" si="9"/>
        <v>4.8071105033159256E-2</v>
      </c>
      <c r="R59" s="15">
        <f t="shared" si="10"/>
        <v>3.0839456245303154E-2</v>
      </c>
      <c r="S59" s="14">
        <f>J59-K59</f>
        <v>1.2720899015889072E-2</v>
      </c>
      <c r="T59" s="15"/>
      <c r="U59" s="13"/>
      <c r="V59" s="2">
        <v>0.32436758339982819</v>
      </c>
      <c r="W59" s="2">
        <v>0.21555698186154743</v>
      </c>
      <c r="X59" s="2">
        <v>8.9177964232870735E-2</v>
      </c>
      <c r="Y59" s="2">
        <v>2.4387097658957732E-2</v>
      </c>
      <c r="Z59" s="2">
        <v>7.3283424297339661E-3</v>
      </c>
    </row>
    <row r="60" spans="1:26" ht="15.55">
      <c r="A60" s="19">
        <v>1963</v>
      </c>
      <c r="B60" s="317">
        <f>'TA2'!B60</f>
        <v>0.63389547169208527</v>
      </c>
      <c r="C60" s="521">
        <f>'TA2'!J60</f>
        <v>0.17941349744796753</v>
      </c>
      <c r="D60" s="522">
        <f>'TA2'!R60</f>
        <v>0.45448197424411774</v>
      </c>
      <c r="E60" s="317">
        <f>TA2b!B60</f>
        <v>0.36610452830791473</v>
      </c>
      <c r="F60" s="28">
        <f>TA2b!J60</f>
        <v>0.26757745444774628</v>
      </c>
      <c r="G60" s="28">
        <f>TA2b!R60</f>
        <v>0.13444815576076508</v>
      </c>
      <c r="H60" s="28">
        <f>TA2c!B60</f>
        <v>0.1002424918115139</v>
      </c>
      <c r="I60" s="28">
        <f>TA2c!J60</f>
        <v>5.2205542102456093E-2</v>
      </c>
      <c r="J60" s="28">
        <f>TA2c!R60</f>
        <v>2.0989303477108479E-2</v>
      </c>
      <c r="K60" s="28">
        <v>7.9782324007230954E-3</v>
      </c>
      <c r="L60" s="56">
        <f t="shared" si="4"/>
        <v>0.23165637254714966</v>
      </c>
      <c r="M60" s="15">
        <f t="shared" si="5"/>
        <v>9.8527073860168457E-2</v>
      </c>
      <c r="N60" s="15">
        <f t="shared" si="11"/>
        <v>0.1331292986869812</v>
      </c>
      <c r="O60" s="15">
        <f t="shared" si="7"/>
        <v>8.2242613658308983E-2</v>
      </c>
      <c r="P60" s="15">
        <f t="shared" si="8"/>
        <v>3.4205663949251175E-2</v>
      </c>
      <c r="Q60" s="15">
        <f t="shared" si="9"/>
        <v>4.8036949709057808E-2</v>
      </c>
      <c r="R60" s="15">
        <f t="shared" si="10"/>
        <v>3.1216238625347614E-2</v>
      </c>
      <c r="S60" s="14">
        <f t="shared" ref="S60:S110" si="12">J60-K60</f>
        <v>1.3011071076385383E-2</v>
      </c>
      <c r="T60" s="15"/>
      <c r="U60" s="13"/>
      <c r="V60" s="2">
        <v>0.32482890170911571</v>
      </c>
      <c r="W60" s="2">
        <v>0.21561633416571307</v>
      </c>
      <c r="X60" s="2">
        <v>8.8607620182328192E-2</v>
      </c>
      <c r="Y60" s="2">
        <v>2.4056610413729321E-2</v>
      </c>
      <c r="Z60" s="2">
        <v>7.3133675793346431E-3</v>
      </c>
    </row>
    <row r="61" spans="1:26" ht="15.55">
      <c r="A61" s="19">
        <v>1964</v>
      </c>
      <c r="B61" s="324">
        <f>'TA2'!B61</f>
        <v>0.63248395919799805</v>
      </c>
      <c r="C61" s="519">
        <f>'TA2'!J61</f>
        <v>0.18055504560470581</v>
      </c>
      <c r="D61" s="520">
        <f>'TA2'!R61</f>
        <v>0.45192891359329224</v>
      </c>
      <c r="E61" s="318">
        <f>TA2b!B61</f>
        <v>0.36751604080200195</v>
      </c>
      <c r="F61" s="16">
        <f>TA2b!J61</f>
        <v>0.26895499229431152</v>
      </c>
      <c r="G61" s="16">
        <f>TA2b!R61</f>
        <v>0.13535170257091522</v>
      </c>
      <c r="H61" s="16">
        <f>TA2c!B61</f>
        <v>0.10131094604730606</v>
      </c>
      <c r="I61" s="16">
        <f>TA2c!J61</f>
        <v>5.3308151662349701E-2</v>
      </c>
      <c r="J61" s="16">
        <f>TA2c!R61</f>
        <v>2.1715130656957626E-2</v>
      </c>
      <c r="K61" s="16">
        <v>8.3219023292196888E-3</v>
      </c>
      <c r="L61" s="56">
        <f t="shared" si="4"/>
        <v>0.23216433823108673</v>
      </c>
      <c r="M61" s="15">
        <f t="shared" si="5"/>
        <v>9.856104850769043E-2</v>
      </c>
      <c r="N61" s="15">
        <f t="shared" si="11"/>
        <v>0.1336032897233963</v>
      </c>
      <c r="O61" s="15">
        <f t="shared" si="7"/>
        <v>8.2043550908565521E-2</v>
      </c>
      <c r="P61" s="15">
        <f t="shared" si="8"/>
        <v>3.4040756523609161E-2</v>
      </c>
      <c r="Q61" s="15">
        <f t="shared" si="9"/>
        <v>4.800279438495636E-2</v>
      </c>
      <c r="R61" s="15">
        <f t="shared" si="10"/>
        <v>3.1593021005392075E-2</v>
      </c>
      <c r="S61" s="14">
        <f t="shared" si="12"/>
        <v>1.3393228327737938E-2</v>
      </c>
      <c r="T61" s="15"/>
      <c r="U61" s="13"/>
      <c r="V61" s="2">
        <v>0.32731582757280719</v>
      </c>
      <c r="W61" s="2">
        <v>0.21842355794473658</v>
      </c>
      <c r="X61" s="2">
        <v>9.1037087301424735E-2</v>
      </c>
      <c r="Y61" s="2">
        <v>2.4842850186318599E-2</v>
      </c>
      <c r="Z61" s="2">
        <v>7.5777188685290549E-3</v>
      </c>
    </row>
    <row r="62" spans="1:26" ht="15.55">
      <c r="A62" s="19">
        <v>1965</v>
      </c>
      <c r="B62" s="317">
        <f>'TA2'!B62</f>
        <v>0.63591815531253815</v>
      </c>
      <c r="C62" s="521">
        <f>'TA2'!J62</f>
        <v>0.18492758274078369</v>
      </c>
      <c r="D62" s="522">
        <f>'TA2'!R62</f>
        <v>0.45099057257175446</v>
      </c>
      <c r="E62" s="317">
        <f>TA2b!B62</f>
        <v>0.36408184468746185</v>
      </c>
      <c r="F62" s="28">
        <f>TA2b!J62</f>
        <v>0.26610162854194641</v>
      </c>
      <c r="G62" s="28">
        <f>TA2b!R62</f>
        <v>0.13363931328058243</v>
      </c>
      <c r="H62" s="28">
        <f>TA2c!B62</f>
        <v>0.1000220887362957</v>
      </c>
      <c r="I62" s="28">
        <f>TA2c!J62</f>
        <v>5.2664058282971382E-2</v>
      </c>
      <c r="J62" s="28">
        <f>TA2c!R62</f>
        <v>2.1339401602745056E-2</v>
      </c>
      <c r="K62" s="28">
        <v>8.0556592331119288E-3</v>
      </c>
      <c r="L62" s="56">
        <f t="shared" si="4"/>
        <v>0.23044253140687943</v>
      </c>
      <c r="M62" s="15">
        <f t="shared" si="5"/>
        <v>9.7980216145515442E-2</v>
      </c>
      <c r="N62" s="15">
        <f t="shared" si="11"/>
        <v>0.13246231526136398</v>
      </c>
      <c r="O62" s="15">
        <f t="shared" si="7"/>
        <v>8.0975254997611046E-2</v>
      </c>
      <c r="P62" s="15">
        <f t="shared" si="8"/>
        <v>3.3617224544286728E-2</v>
      </c>
      <c r="Q62" s="15">
        <f t="shared" si="9"/>
        <v>4.7358030453324318E-2</v>
      </c>
      <c r="R62" s="15">
        <f t="shared" si="10"/>
        <v>3.1324656680226326E-2</v>
      </c>
      <c r="S62" s="14">
        <f t="shared" si="12"/>
        <v>1.3283742369633127E-2</v>
      </c>
      <c r="T62" s="15"/>
      <c r="U62" s="13"/>
      <c r="V62" s="2">
        <v>0.32847576917648147</v>
      </c>
      <c r="W62" s="2">
        <v>0.22000715032386456</v>
      </c>
      <c r="X62" s="2">
        <v>9.3038000414193717E-2</v>
      </c>
      <c r="Y62" s="2">
        <v>2.6196736711012362E-2</v>
      </c>
      <c r="Z62" s="2">
        <v>8.2116836682279998E-3</v>
      </c>
    </row>
    <row r="63" spans="1:26" ht="15.55">
      <c r="A63" s="19">
        <v>1966</v>
      </c>
      <c r="B63" s="324">
        <f>'TA2'!B63</f>
        <v>0.63935235142707825</v>
      </c>
      <c r="C63" s="519">
        <f>'TA2'!J63</f>
        <v>0.18930011987686157</v>
      </c>
      <c r="D63" s="520">
        <f>'TA2'!R63</f>
        <v>0.45005223155021667</v>
      </c>
      <c r="E63" s="318">
        <f>TA2b!B63</f>
        <v>0.36064764857292175</v>
      </c>
      <c r="F63" s="16">
        <f>TA2b!J63</f>
        <v>0.2632482647895813</v>
      </c>
      <c r="G63" s="16">
        <f>TA2b!R63</f>
        <v>0.13192692399024963</v>
      </c>
      <c r="H63" s="16">
        <f>TA2c!B63</f>
        <v>9.8733231425285339E-2</v>
      </c>
      <c r="I63" s="16">
        <f>TA2c!J63</f>
        <v>5.2019964903593063E-2</v>
      </c>
      <c r="J63" s="16">
        <f>TA2c!R63</f>
        <v>2.0963672548532486E-2</v>
      </c>
      <c r="K63" s="16">
        <v>7.8364792542978574E-3</v>
      </c>
      <c r="L63" s="56">
        <f t="shared" si="4"/>
        <v>0.22872072458267212</v>
      </c>
      <c r="M63" s="15">
        <f t="shared" si="5"/>
        <v>9.7399383783340454E-2</v>
      </c>
      <c r="N63" s="15">
        <f t="shared" si="11"/>
        <v>0.13132134079933167</v>
      </c>
      <c r="O63" s="15">
        <f t="shared" si="7"/>
        <v>7.990695908665657E-2</v>
      </c>
      <c r="P63" s="15">
        <f t="shared" si="8"/>
        <v>3.3193692564964294E-2</v>
      </c>
      <c r="Q63" s="15">
        <f t="shared" si="9"/>
        <v>4.6713266521692276E-2</v>
      </c>
      <c r="R63" s="15">
        <f t="shared" si="10"/>
        <v>3.1056292355060577E-2</v>
      </c>
      <c r="S63" s="14">
        <f t="shared" si="12"/>
        <v>1.3127193294234629E-2</v>
      </c>
      <c r="T63" s="15"/>
      <c r="U63" s="13"/>
      <c r="V63" s="2">
        <v>0.32818476173093986</v>
      </c>
      <c r="W63" s="2">
        <v>0.22082097069396134</v>
      </c>
      <c r="X63" s="2">
        <v>9.4211121977307091E-2</v>
      </c>
      <c r="Y63" s="2">
        <v>2.7506071164949328E-2</v>
      </c>
      <c r="Z63" s="2">
        <v>8.3468033124296532E-3</v>
      </c>
    </row>
    <row r="64" spans="1:26" ht="15.55">
      <c r="A64" s="19">
        <v>1967</v>
      </c>
      <c r="B64" s="324">
        <f>'TA2'!B64</f>
        <v>0.64351017028093338</v>
      </c>
      <c r="C64" s="519">
        <f>'TA2'!J64</f>
        <v>0.19315764307975769</v>
      </c>
      <c r="D64" s="520">
        <f>'TA2'!R64</f>
        <v>0.45035252720117569</v>
      </c>
      <c r="E64" s="318">
        <f>TA2b!B64</f>
        <v>0.35648982971906662</v>
      </c>
      <c r="F64" s="16">
        <f>TA2b!J64</f>
        <v>0.25929780304431915</v>
      </c>
      <c r="G64" s="16">
        <f>TA2b!R64</f>
        <v>0.12870308384299278</v>
      </c>
      <c r="H64" s="16">
        <f>TA2c!B64</f>
        <v>9.5560260117053986E-2</v>
      </c>
      <c r="I64" s="16">
        <f>TA2c!J64</f>
        <v>4.9015425145626068E-2</v>
      </c>
      <c r="J64" s="16">
        <f>TA2c!R64</f>
        <v>1.9429225008934736E-2</v>
      </c>
      <c r="K64" s="16">
        <v>6.4885774763779143E-3</v>
      </c>
      <c r="L64" s="56">
        <f t="shared" si="4"/>
        <v>0.22778674587607384</v>
      </c>
      <c r="M64" s="15">
        <f t="shared" si="5"/>
        <v>9.7192026674747467E-2</v>
      </c>
      <c r="N64" s="15">
        <f t="shared" si="11"/>
        <v>0.13059471920132637</v>
      </c>
      <c r="O64" s="15">
        <f t="shared" si="7"/>
        <v>7.9687658697366714E-2</v>
      </c>
      <c r="P64" s="15">
        <f t="shared" si="8"/>
        <v>3.3142823725938797E-2</v>
      </c>
      <c r="Q64" s="15">
        <f t="shared" si="9"/>
        <v>4.6544834971427917E-2</v>
      </c>
      <c r="R64" s="15">
        <f t="shared" si="10"/>
        <v>2.9586200136691332E-2</v>
      </c>
      <c r="S64" s="14">
        <f t="shared" si="12"/>
        <v>1.2940647532556821E-2</v>
      </c>
      <c r="T64" s="15"/>
      <c r="U64" s="13"/>
      <c r="V64" s="2">
        <v>0.33389184478120076</v>
      </c>
      <c r="W64" s="2">
        <v>0.22661436256207668</v>
      </c>
      <c r="X64" s="2">
        <v>9.83155222315856E-2</v>
      </c>
      <c r="Y64" s="2">
        <v>2.8737618816344686E-2</v>
      </c>
      <c r="Z64" s="2">
        <v>8.3844975355604982E-3</v>
      </c>
    </row>
    <row r="65" spans="1:26" ht="15.55">
      <c r="A65" s="19">
        <v>1968</v>
      </c>
      <c r="B65" s="324">
        <f>'TA2'!B65</f>
        <v>0.64748327620327473</v>
      </c>
      <c r="C65" s="519">
        <f>'TA2'!J65</f>
        <v>0.19481009989976883</v>
      </c>
      <c r="D65" s="520">
        <f>'TA2'!R65</f>
        <v>0.4526731763035059</v>
      </c>
      <c r="E65" s="318">
        <f>TA2b!B65</f>
        <v>0.35251672379672527</v>
      </c>
      <c r="F65" s="16">
        <f>TA2b!J65</f>
        <v>0.25539481639862061</v>
      </c>
      <c r="G65" s="16">
        <f>TA2b!R65</f>
        <v>0.12674274947494268</v>
      </c>
      <c r="H65" s="16">
        <f>TA2c!B65</f>
        <v>9.4203300774097443E-2</v>
      </c>
      <c r="I65" s="16">
        <f>TA2c!J65</f>
        <v>4.8767458647489548E-2</v>
      </c>
      <c r="J65" s="16">
        <f>TA2c!R65</f>
        <v>1.9682811456732452E-2</v>
      </c>
      <c r="K65" s="16">
        <v>7.0563694184677403E-3</v>
      </c>
      <c r="L65" s="56">
        <f t="shared" si="4"/>
        <v>0.22577397432178259</v>
      </c>
      <c r="M65" s="15">
        <f t="shared" si="5"/>
        <v>9.7121907398104668E-2</v>
      </c>
      <c r="N65" s="15">
        <f t="shared" si="11"/>
        <v>0.12865206692367792</v>
      </c>
      <c r="O65" s="15">
        <f t="shared" si="7"/>
        <v>7.7975290827453136E-2</v>
      </c>
      <c r="P65" s="15">
        <f t="shared" si="8"/>
        <v>3.2539448700845242E-2</v>
      </c>
      <c r="Q65" s="15">
        <f t="shared" si="9"/>
        <v>4.5435842126607895E-2</v>
      </c>
      <c r="R65" s="15">
        <f t="shared" si="10"/>
        <v>2.9084647190757096E-2</v>
      </c>
      <c r="S65" s="14">
        <f t="shared" si="12"/>
        <v>1.2626442038264712E-2</v>
      </c>
      <c r="T65" s="15"/>
      <c r="U65" s="13"/>
      <c r="V65" s="2">
        <v>0.33586725874472562</v>
      </c>
      <c r="W65" s="2">
        <v>0.2286353678009744</v>
      </c>
      <c r="X65" s="2">
        <v>0.10071040556088344</v>
      </c>
      <c r="Y65" s="2">
        <v>3.0000312471159071E-2</v>
      </c>
      <c r="Z65" s="2">
        <v>8.7123036046293355E-3</v>
      </c>
    </row>
    <row r="66" spans="1:26" ht="15.55">
      <c r="A66" s="23">
        <v>1969</v>
      </c>
      <c r="B66" s="325">
        <f>'TA2'!B66</f>
        <v>0.65636866213753819</v>
      </c>
      <c r="C66" s="523">
        <f>'TA2'!J66</f>
        <v>0.19768846221268177</v>
      </c>
      <c r="D66" s="524">
        <f>'TA2'!R66</f>
        <v>0.45868019992485642</v>
      </c>
      <c r="E66" s="319">
        <f>TA2b!B66</f>
        <v>0.34363133786246181</v>
      </c>
      <c r="F66" s="22">
        <f>TA2b!J66</f>
        <v>0.24583471566438675</v>
      </c>
      <c r="G66" s="22">
        <f>TA2b!R66</f>
        <v>0.11961010633967817</v>
      </c>
      <c r="H66" s="22">
        <f>TA2c!B66</f>
        <v>8.8393241167068481E-2</v>
      </c>
      <c r="I66" s="22">
        <f>TA2c!J66</f>
        <v>4.575685691088438E-2</v>
      </c>
      <c r="J66" s="22">
        <f>TA2c!R66</f>
        <v>1.8776387179968879E-2</v>
      </c>
      <c r="K66" s="22">
        <v>7.5160308691967839E-3</v>
      </c>
      <c r="L66" s="57">
        <f t="shared" si="4"/>
        <v>0.22402123152278364</v>
      </c>
      <c r="M66" s="21">
        <f t="shared" si="5"/>
        <v>9.7796622198075056E-2</v>
      </c>
      <c r="N66" s="21">
        <f t="shared" si="11"/>
        <v>0.12622460932470858</v>
      </c>
      <c r="O66" s="21">
        <f t="shared" si="7"/>
        <v>7.3853249428793788E-2</v>
      </c>
      <c r="P66" s="21">
        <f t="shared" si="8"/>
        <v>3.1216865172609687E-2</v>
      </c>
      <c r="Q66" s="21">
        <f t="shared" si="9"/>
        <v>4.2636384256184101E-2</v>
      </c>
      <c r="R66" s="21">
        <f t="shared" si="10"/>
        <v>2.6980469730915502E-2</v>
      </c>
      <c r="S66" s="20">
        <f t="shared" si="12"/>
        <v>1.1260356310772095E-2</v>
      </c>
      <c r="T66" s="15"/>
      <c r="U66" s="13"/>
      <c r="V66" s="2">
        <v>0.32918162758885733</v>
      </c>
      <c r="W66" s="2">
        <v>0.22082435733694666</v>
      </c>
      <c r="X66" s="2">
        <v>9.4004230313392861E-2</v>
      </c>
      <c r="Y66" s="2">
        <v>2.7860595319203554E-2</v>
      </c>
      <c r="Z66" s="2">
        <v>8.6781690622207888E-3</v>
      </c>
    </row>
    <row r="67" spans="1:26" ht="15.55">
      <c r="A67" s="27">
        <v>1970</v>
      </c>
      <c r="B67" s="326">
        <f>'TA2'!B67</f>
        <v>0.6585957306670025</v>
      </c>
      <c r="C67" s="525">
        <f>'TA2'!J67</f>
        <v>0.19408224569633603</v>
      </c>
      <c r="D67" s="526">
        <f>'TA2'!R67</f>
        <v>0.46451348497066647</v>
      </c>
      <c r="E67" s="320">
        <f>TA2b!B67</f>
        <v>0.3414042693329975</v>
      </c>
      <c r="F67" s="26">
        <f>TA2b!J67</f>
        <v>0.24196678586304188</v>
      </c>
      <c r="G67" s="26">
        <f>TA2b!R67</f>
        <v>0.11453153140610084</v>
      </c>
      <c r="H67" s="26">
        <f>TA2c!B67</f>
        <v>8.3451921120285988E-2</v>
      </c>
      <c r="I67" s="26">
        <f>TA2c!J67</f>
        <v>4.1753133526071906E-2</v>
      </c>
      <c r="J67" s="26">
        <f>TA2c!R67</f>
        <v>1.6379116619646084E-2</v>
      </c>
      <c r="K67" s="26">
        <v>5.5819382593896225E-3</v>
      </c>
      <c r="L67" s="58">
        <f t="shared" si="4"/>
        <v>0.22687273792689666</v>
      </c>
      <c r="M67" s="25">
        <f t="shared" si="5"/>
        <v>9.9437483469955623E-2</v>
      </c>
      <c r="N67" s="25">
        <f t="shared" si="11"/>
        <v>0.12743525445694104</v>
      </c>
      <c r="O67" s="25">
        <f t="shared" si="7"/>
        <v>7.2778397880028933E-2</v>
      </c>
      <c r="P67" s="25">
        <f t="shared" si="8"/>
        <v>3.1079610285814852E-2</v>
      </c>
      <c r="Q67" s="25">
        <f t="shared" si="9"/>
        <v>4.1698787594214082E-2</v>
      </c>
      <c r="R67" s="25">
        <f t="shared" si="10"/>
        <v>2.5374016906425823E-2</v>
      </c>
      <c r="S67" s="24">
        <f t="shared" si="12"/>
        <v>1.0797178360256461E-2</v>
      </c>
      <c r="T67" s="15"/>
      <c r="U67" s="13"/>
      <c r="V67" s="2">
        <v>0.31908310857482858</v>
      </c>
      <c r="W67" s="2">
        <v>0.20971548682654337</v>
      </c>
      <c r="X67" s="2">
        <v>8.4378963453325906E-2</v>
      </c>
      <c r="Y67" s="2">
        <v>2.2868032397756907E-2</v>
      </c>
      <c r="Z67" s="2">
        <v>6.6486297650338189E-3</v>
      </c>
    </row>
    <row r="68" spans="1:26" ht="15.55">
      <c r="A68" s="19">
        <v>1971</v>
      </c>
      <c r="B68" s="324">
        <f>'TA2'!B68</f>
        <v>0.65525921180960722</v>
      </c>
      <c r="C68" s="519">
        <f>'TA2'!J68</f>
        <v>0.18818214174825698</v>
      </c>
      <c r="D68" s="520">
        <f>'TA2'!R68</f>
        <v>0.46707707006135024</v>
      </c>
      <c r="E68" s="318">
        <f>TA2b!B68</f>
        <v>0.34474078819039278</v>
      </c>
      <c r="F68" s="16">
        <f>TA2b!J68</f>
        <v>0.24425461189821362</v>
      </c>
      <c r="G68" s="16">
        <f>TA2b!R68</f>
        <v>0.11496513323800173</v>
      </c>
      <c r="H68" s="16">
        <f>TA2c!B68</f>
        <v>8.3520679268985987E-2</v>
      </c>
      <c r="I68" s="16">
        <f>TA2c!J68</f>
        <v>4.1480744665022939E-2</v>
      </c>
      <c r="J68" s="16">
        <f>TA2c!R68</f>
        <v>1.6137783544763806E-2</v>
      </c>
      <c r="K68" s="16">
        <v>5.6090589138655606E-3</v>
      </c>
      <c r="L68" s="56">
        <f t="shared" si="4"/>
        <v>0.22977565495239105</v>
      </c>
      <c r="M68" s="15">
        <f t="shared" si="5"/>
        <v>0.10048617629217915</v>
      </c>
      <c r="N68" s="15">
        <f t="shared" si="11"/>
        <v>0.1292894786602119</v>
      </c>
      <c r="O68" s="15">
        <f t="shared" si="7"/>
        <v>7.3484388572978787E-2</v>
      </c>
      <c r="P68" s="15">
        <f t="shared" si="8"/>
        <v>3.144445396901574E-2</v>
      </c>
      <c r="Q68" s="15">
        <f t="shared" si="9"/>
        <v>4.2039934603963047E-2</v>
      </c>
      <c r="R68" s="15">
        <f t="shared" si="10"/>
        <v>2.5342961120259133E-2</v>
      </c>
      <c r="S68" s="14">
        <f t="shared" si="12"/>
        <v>1.0528724630898247E-2</v>
      </c>
      <c r="T68" s="15"/>
      <c r="U68" s="13"/>
      <c r="V68" s="2">
        <v>0.32419576567028741</v>
      </c>
      <c r="W68" s="2">
        <v>0.21385266055692534</v>
      </c>
      <c r="X68" s="2">
        <v>8.6532162950564581E-2</v>
      </c>
      <c r="Y68" s="2">
        <v>2.3787539595435191E-2</v>
      </c>
      <c r="Z68" s="2">
        <v>6.9296874165233144E-3</v>
      </c>
    </row>
    <row r="69" spans="1:26" ht="15.55">
      <c r="A69" s="19">
        <v>1972</v>
      </c>
      <c r="B69" s="324">
        <f>'TA2'!B69</f>
        <v>0.65287515271484153</v>
      </c>
      <c r="C69" s="519">
        <f>'TA2'!J69</f>
        <v>0.18589956223149784</v>
      </c>
      <c r="D69" s="520">
        <f>'TA2'!R69</f>
        <v>0.46697559048334369</v>
      </c>
      <c r="E69" s="318">
        <f>TA2b!B69</f>
        <v>0.34712484728515847</v>
      </c>
      <c r="F69" s="16">
        <f>TA2b!J69</f>
        <v>0.24576941702980548</v>
      </c>
      <c r="G69" s="16">
        <f>TA2b!R69</f>
        <v>0.11471280266050599</v>
      </c>
      <c r="H69" s="16">
        <f>TA2c!B69</f>
        <v>8.3036483847536147E-2</v>
      </c>
      <c r="I69" s="16">
        <f>TA2c!J69</f>
        <v>4.0818813824444078E-2</v>
      </c>
      <c r="J69" s="16">
        <f>TA2c!R69</f>
        <v>1.5664508132886112E-2</v>
      </c>
      <c r="K69" s="16">
        <v>5.9433602290053754E-3</v>
      </c>
      <c r="L69" s="56">
        <f t="shared" si="4"/>
        <v>0.23241204462465248</v>
      </c>
      <c r="M69" s="15">
        <f t="shared" si="5"/>
        <v>0.10135543025535299</v>
      </c>
      <c r="N69" s="15">
        <f t="shared" si="11"/>
        <v>0.1310566143692995</v>
      </c>
      <c r="O69" s="15">
        <f t="shared" si="7"/>
        <v>7.3893988836061908E-2</v>
      </c>
      <c r="P69" s="15">
        <f t="shared" si="8"/>
        <v>3.1676318812969839E-2</v>
      </c>
      <c r="Q69" s="15">
        <f t="shared" si="9"/>
        <v>4.2217670023092069E-2</v>
      </c>
      <c r="R69" s="15">
        <f t="shared" si="10"/>
        <v>2.5154305691557965E-2</v>
      </c>
      <c r="S69" s="14">
        <f t="shared" si="12"/>
        <v>9.721147903880737E-3</v>
      </c>
      <c r="T69" s="15"/>
      <c r="U69" s="13"/>
      <c r="V69" s="2">
        <v>0.32449152238235479</v>
      </c>
      <c r="W69" s="2">
        <v>0.21400620583507099</v>
      </c>
      <c r="X69" s="2">
        <v>8.7008334911934548E-2</v>
      </c>
      <c r="Y69" s="2">
        <v>2.3938827439958899E-2</v>
      </c>
      <c r="Z69" s="2">
        <v>7.1715446796406894E-3</v>
      </c>
    </row>
    <row r="70" spans="1:26" ht="15.55">
      <c r="A70" s="19">
        <v>1973</v>
      </c>
      <c r="B70" s="324">
        <f>'TA2'!B70</f>
        <v>0.65309462633922521</v>
      </c>
      <c r="C70" s="519">
        <f>'TA2'!J70</f>
        <v>0.18606481119786622</v>
      </c>
      <c r="D70" s="520">
        <f>'TA2'!R70</f>
        <v>0.46702981514135899</v>
      </c>
      <c r="E70" s="318">
        <f>TA2b!B70</f>
        <v>0.34690537366077479</v>
      </c>
      <c r="F70" s="16">
        <f>TA2b!J70</f>
        <v>0.24515801810775883</v>
      </c>
      <c r="G70" s="16">
        <f>TA2b!R70</f>
        <v>0.11267458972633904</v>
      </c>
      <c r="H70" s="16">
        <f>TA2c!B70</f>
        <v>8.0996835982659832E-2</v>
      </c>
      <c r="I70" s="16">
        <f>TA2c!J70</f>
        <v>3.8927068842895096E-2</v>
      </c>
      <c r="J70" s="16">
        <f>TA2c!R70</f>
        <v>1.4260830482157871E-2</v>
      </c>
      <c r="K70" s="16">
        <v>4.806452714873643E-3</v>
      </c>
      <c r="L70" s="56">
        <f t="shared" si="4"/>
        <v>0.23423078393443575</v>
      </c>
      <c r="M70" s="15">
        <f t="shared" si="5"/>
        <v>0.10174735555301595</v>
      </c>
      <c r="N70" s="15">
        <f t="shared" si="11"/>
        <v>0.1324834283814198</v>
      </c>
      <c r="O70" s="15">
        <f t="shared" si="7"/>
        <v>7.374752088344394E-2</v>
      </c>
      <c r="P70" s="15">
        <f t="shared" si="8"/>
        <v>3.1677753743679204E-2</v>
      </c>
      <c r="Q70" s="15">
        <f t="shared" si="9"/>
        <v>4.2069767139764735E-2</v>
      </c>
      <c r="R70" s="15">
        <f t="shared" si="10"/>
        <v>2.4666238360737225E-2</v>
      </c>
      <c r="S70" s="14">
        <f t="shared" si="12"/>
        <v>9.4543777672842291E-3</v>
      </c>
      <c r="T70" s="15"/>
      <c r="U70" s="13"/>
      <c r="V70" s="2">
        <v>0.32273123150329008</v>
      </c>
      <c r="W70" s="2">
        <v>0.21220141811349766</v>
      </c>
      <c r="X70" s="2">
        <v>8.3408372023335953E-2</v>
      </c>
      <c r="Y70" s="2">
        <v>2.1882629661278165E-2</v>
      </c>
      <c r="Z70" s="2">
        <v>5.9829613227305335E-3</v>
      </c>
    </row>
    <row r="71" spans="1:26" ht="15.55">
      <c r="A71" s="19">
        <v>1974</v>
      </c>
      <c r="B71" s="324">
        <f>'TA2'!B71</f>
        <v>0.6562696339865397</v>
      </c>
      <c r="C71" s="519">
        <f>'TA2'!J71</f>
        <v>0.1856379885593924</v>
      </c>
      <c r="D71" s="520">
        <f>'TA2'!R71</f>
        <v>0.4706316454271473</v>
      </c>
      <c r="E71" s="318">
        <f>TA2b!B71</f>
        <v>0.3437303660134603</v>
      </c>
      <c r="F71" s="16">
        <f>TA2b!J71</f>
        <v>0.2411904152322677</v>
      </c>
      <c r="G71" s="16">
        <f>TA2b!R71</f>
        <v>0.10959568701014177</v>
      </c>
      <c r="H71" s="16">
        <f>TA2c!B71</f>
        <v>7.8435047158563975E-2</v>
      </c>
      <c r="I71" s="16">
        <f>TA2c!J71</f>
        <v>3.7214194867374317E-2</v>
      </c>
      <c r="J71" s="16">
        <f>TA2c!R71</f>
        <v>1.3286118892409604E-2</v>
      </c>
      <c r="K71" s="16">
        <v>4.3985811804786307E-3</v>
      </c>
      <c r="L71" s="56">
        <f t="shared" si="4"/>
        <v>0.23413467900331852</v>
      </c>
      <c r="M71" s="15">
        <f t="shared" si="5"/>
        <v>0.1025399507811926</v>
      </c>
      <c r="N71" s="15">
        <f t="shared" si="11"/>
        <v>0.13159472822212592</v>
      </c>
      <c r="O71" s="15">
        <f t="shared" si="7"/>
        <v>7.2381492142767456E-2</v>
      </c>
      <c r="P71" s="15">
        <f t="shared" si="8"/>
        <v>3.1160639851577798E-2</v>
      </c>
      <c r="Q71" s="15">
        <f t="shared" si="9"/>
        <v>4.1220852291189658E-2</v>
      </c>
      <c r="R71" s="15">
        <f t="shared" si="10"/>
        <v>2.3928075974964713E-2</v>
      </c>
      <c r="S71" s="14">
        <f t="shared" si="12"/>
        <v>8.8875377119309734E-3</v>
      </c>
      <c r="T71" s="15"/>
      <c r="U71" s="13"/>
      <c r="V71" s="2">
        <v>0.32549459694630223</v>
      </c>
      <c r="W71" s="2">
        <v>0.21400451214419558</v>
      </c>
      <c r="X71" s="2">
        <v>8.5290385295910306E-2</v>
      </c>
      <c r="Y71" s="2">
        <v>2.3066216574268755E-2</v>
      </c>
      <c r="Z71" s="2">
        <v>6.3670152783518001E-3</v>
      </c>
    </row>
    <row r="72" spans="1:26" ht="15.55">
      <c r="A72" s="19">
        <v>1975</v>
      </c>
      <c r="B72" s="324">
        <f>'TA2'!B72</f>
        <v>0.65478932713915583</v>
      </c>
      <c r="C72" s="519">
        <f>'TA2'!J72</f>
        <v>0.18127168166438423</v>
      </c>
      <c r="D72" s="520">
        <f>'TA2'!R72</f>
        <v>0.4735176454747716</v>
      </c>
      <c r="E72" s="318">
        <f>TA2b!B72</f>
        <v>0.34521067286084417</v>
      </c>
      <c r="F72" s="16">
        <f>TA2b!J72</f>
        <v>0.24115807106318243</v>
      </c>
      <c r="G72" s="16">
        <f>TA2b!R72</f>
        <v>0.10878570398148213</v>
      </c>
      <c r="H72" s="16">
        <f>TA2c!B72</f>
        <v>7.7445521625122637E-2</v>
      </c>
      <c r="I72" s="16">
        <f>TA2c!J72</f>
        <v>3.6482493736684773E-2</v>
      </c>
      <c r="J72" s="16">
        <f>TA2c!R72</f>
        <v>1.3163103380570362E-2</v>
      </c>
      <c r="K72" s="16">
        <v>4.6347884584238188E-3</v>
      </c>
      <c r="L72" s="56">
        <f t="shared" si="4"/>
        <v>0.23642496887936204</v>
      </c>
      <c r="M72" s="15">
        <f t="shared" si="5"/>
        <v>0.10405260179766174</v>
      </c>
      <c r="N72" s="15">
        <f t="shared" si="11"/>
        <v>0.1323723670817003</v>
      </c>
      <c r="O72" s="15">
        <f t="shared" si="7"/>
        <v>7.2303210244797356E-2</v>
      </c>
      <c r="P72" s="15">
        <f t="shared" si="8"/>
        <v>3.1340182356359492E-2</v>
      </c>
      <c r="Q72" s="15">
        <f t="shared" si="9"/>
        <v>4.0963027888437864E-2</v>
      </c>
      <c r="R72" s="15">
        <f t="shared" si="10"/>
        <v>2.3319390356114411E-2</v>
      </c>
      <c r="S72" s="14">
        <f t="shared" si="12"/>
        <v>8.5283149221465435E-3</v>
      </c>
      <c r="T72" s="15"/>
      <c r="U72" s="13"/>
      <c r="V72" s="2">
        <v>0.32749847967703588</v>
      </c>
      <c r="W72" s="2">
        <v>0.21325567232234716</v>
      </c>
      <c r="X72" s="2">
        <v>8.3664366142884583E-2</v>
      </c>
      <c r="Y72" s="2">
        <v>2.2298094810769404E-2</v>
      </c>
      <c r="Z72" s="2">
        <v>6.4307291763488492E-3</v>
      </c>
    </row>
    <row r="73" spans="1:26" ht="15.55">
      <c r="A73" s="19">
        <v>1976</v>
      </c>
      <c r="B73" s="324">
        <f>'TA2'!B73</f>
        <v>0.65382564031941115</v>
      </c>
      <c r="C73" s="519">
        <f>'TA2'!J73</f>
        <v>0.18046537277052721</v>
      </c>
      <c r="D73" s="520">
        <f>'TA2'!R73</f>
        <v>0.47336026754888394</v>
      </c>
      <c r="E73" s="318">
        <f>TA2b!B73</f>
        <v>0.34617435968058885</v>
      </c>
      <c r="F73" s="16">
        <f>TA2b!J73</f>
        <v>0.24179799926832857</v>
      </c>
      <c r="G73" s="16">
        <f>TA2b!R73</f>
        <v>0.10894787316634336</v>
      </c>
      <c r="H73" s="16">
        <f>TA2c!B73</f>
        <v>7.7639898203869961E-2</v>
      </c>
      <c r="I73" s="16">
        <f>TA2c!J73</f>
        <v>3.6651536675378793E-2</v>
      </c>
      <c r="J73" s="16">
        <f>TA2c!R73</f>
        <v>1.3406175103353846E-2</v>
      </c>
      <c r="K73" s="16">
        <v>4.6231684302397418E-3</v>
      </c>
      <c r="L73" s="56">
        <f t="shared" si="4"/>
        <v>0.23722648651424549</v>
      </c>
      <c r="M73" s="15">
        <f t="shared" si="5"/>
        <v>0.10437636041226028</v>
      </c>
      <c r="N73" s="15">
        <f t="shared" si="11"/>
        <v>0.13285012610198521</v>
      </c>
      <c r="O73" s="15">
        <f t="shared" si="7"/>
        <v>7.2296336490964563E-2</v>
      </c>
      <c r="P73" s="15">
        <f t="shared" si="8"/>
        <v>3.1307974962473395E-2</v>
      </c>
      <c r="Q73" s="15">
        <f t="shared" si="9"/>
        <v>4.0988361528491168E-2</v>
      </c>
      <c r="R73" s="15">
        <f t="shared" si="10"/>
        <v>2.3245361572024947E-2</v>
      </c>
      <c r="S73" s="14">
        <f t="shared" si="12"/>
        <v>8.7830066731141038E-3</v>
      </c>
      <c r="T73" s="15"/>
      <c r="U73" s="13"/>
      <c r="V73" s="2">
        <v>0.32634352954001167</v>
      </c>
      <c r="W73" s="2">
        <v>0.21240494953376865</v>
      </c>
      <c r="X73" s="2">
        <v>8.3258655587151509E-2</v>
      </c>
      <c r="Y73" s="2">
        <v>2.2432738210389852E-2</v>
      </c>
      <c r="Z73" s="2">
        <v>6.5130180031116877E-3</v>
      </c>
    </row>
    <row r="74" spans="1:26" ht="15.55">
      <c r="A74" s="19">
        <v>1977</v>
      </c>
      <c r="B74" s="324">
        <f>'TA2'!B74</f>
        <v>0.65211141100491687</v>
      </c>
      <c r="C74" s="519">
        <f>'TA2'!J74</f>
        <v>0.17953396647411068</v>
      </c>
      <c r="D74" s="520">
        <f>'TA2'!R74</f>
        <v>0.47257744453080619</v>
      </c>
      <c r="E74" s="318">
        <f>TA2b!B74</f>
        <v>0.34788858899508313</v>
      </c>
      <c r="F74" s="16">
        <f>TA2b!J74</f>
        <v>0.24356082099814103</v>
      </c>
      <c r="G74" s="16">
        <f>TA2b!R74</f>
        <v>0.11018261687237541</v>
      </c>
      <c r="H74" s="16">
        <f>TA2c!B74</f>
        <v>7.8794592505460059E-2</v>
      </c>
      <c r="I74" s="16">
        <f>TA2c!J74</f>
        <v>3.7448559850972174E-2</v>
      </c>
      <c r="J74" s="16">
        <f>TA2c!R74</f>
        <v>1.3761772054326382E-2</v>
      </c>
      <c r="K74" s="16">
        <v>4.9794898931594623E-3</v>
      </c>
      <c r="L74" s="56">
        <f t="shared" si="4"/>
        <v>0.23770597212270772</v>
      </c>
      <c r="M74" s="15">
        <f t="shared" si="5"/>
        <v>0.1043277679969421</v>
      </c>
      <c r="N74" s="15">
        <f t="shared" si="11"/>
        <v>0.13337820412576562</v>
      </c>
      <c r="O74" s="15">
        <f t="shared" ref="O74:O109" si="13">G74-I74</f>
        <v>7.2734057021403231E-2</v>
      </c>
      <c r="P74" s="15">
        <f t="shared" ref="P74:P109" si="14">G74-H74</f>
        <v>3.1388024366915346E-2</v>
      </c>
      <c r="Q74" s="15">
        <f t="shared" ref="Q74:Q109" si="15">H74-I74</f>
        <v>4.1346032654487885E-2</v>
      </c>
      <c r="R74" s="15">
        <f t="shared" ref="R74:R109" si="16">I74-J74</f>
        <v>2.3686787796645792E-2</v>
      </c>
      <c r="S74" s="14">
        <f t="shared" si="12"/>
        <v>8.782282161166919E-3</v>
      </c>
      <c r="T74" s="15"/>
      <c r="U74" s="13"/>
      <c r="V74" s="2">
        <v>0.32688275703477132</v>
      </c>
      <c r="W74" s="2">
        <v>0.21270184256979452</v>
      </c>
      <c r="X74" s="2">
        <v>8.3637714427930984E-2</v>
      </c>
      <c r="Y74" s="2">
        <v>2.2667596757527643E-2</v>
      </c>
      <c r="Z74" s="2">
        <v>6.4731939045946131E-3</v>
      </c>
    </row>
    <row r="75" spans="1:26" ht="15.55">
      <c r="A75" s="19">
        <v>1978</v>
      </c>
      <c r="B75" s="324">
        <f>'TA2'!B75</f>
        <v>0.65258923915765088</v>
      </c>
      <c r="C75" s="519">
        <f>'TA2'!J75</f>
        <v>0.17979499898661544</v>
      </c>
      <c r="D75" s="520">
        <f>'TA2'!R75</f>
        <v>0.47279424017103544</v>
      </c>
      <c r="E75" s="318">
        <f>TA2b!B75</f>
        <v>0.34741076084234912</v>
      </c>
      <c r="F75" s="16">
        <f>TA2b!J75</f>
        <v>0.24316300083731335</v>
      </c>
      <c r="G75" s="16">
        <f>TA2b!R75</f>
        <v>0.11046158057023714</v>
      </c>
      <c r="H75" s="16">
        <f>TA2c!B75</f>
        <v>7.9479880975128481E-2</v>
      </c>
      <c r="I75" s="16">
        <f>TA2c!J75</f>
        <v>3.8348828666041612E-2</v>
      </c>
      <c r="J75" s="16">
        <f>TA2c!R75</f>
        <v>1.4274679177227578E-2</v>
      </c>
      <c r="K75" s="16">
        <v>4.4454215966297592E-3</v>
      </c>
      <c r="L75" s="56">
        <f t="shared" ref="L75:L110" si="17">E75-G75</f>
        <v>0.23694918027211198</v>
      </c>
      <c r="M75" s="15">
        <f t="shared" ref="M75:M110" si="18">E75-F75</f>
        <v>0.10424776000503577</v>
      </c>
      <c r="N75" s="15">
        <f t="shared" si="11"/>
        <v>0.13270142026707621</v>
      </c>
      <c r="O75" s="15">
        <f t="shared" si="13"/>
        <v>7.2112751904195527E-2</v>
      </c>
      <c r="P75" s="15">
        <f t="shared" si="14"/>
        <v>3.0981699595108658E-2</v>
      </c>
      <c r="Q75" s="15">
        <f t="shared" si="15"/>
        <v>4.1131052309086868E-2</v>
      </c>
      <c r="R75" s="15">
        <f t="shared" si="16"/>
        <v>2.4074149488814034E-2</v>
      </c>
      <c r="S75" s="14">
        <f t="shared" si="12"/>
        <v>9.8292575805978191E-3</v>
      </c>
      <c r="T75" s="15"/>
      <c r="U75" s="13"/>
      <c r="V75" s="2">
        <v>0.32630370615684501</v>
      </c>
      <c r="W75" s="2">
        <v>0.21227849158099157</v>
      </c>
      <c r="X75" s="2">
        <v>8.3597660274637844E-2</v>
      </c>
      <c r="Y75" s="2">
        <v>2.2758458534052294E-2</v>
      </c>
      <c r="Z75" s="2">
        <v>6.4733187317758713E-3</v>
      </c>
    </row>
    <row r="76" spans="1:26" ht="15.55">
      <c r="A76" s="23">
        <v>1979</v>
      </c>
      <c r="B76" s="325">
        <f>'TA2'!B76</f>
        <v>0.65176323056221008</v>
      </c>
      <c r="C76" s="523">
        <f>'TA2'!J76</f>
        <v>0.1808854341506958</v>
      </c>
      <c r="D76" s="524">
        <f>'TA2'!R76</f>
        <v>0.47087779641151428</v>
      </c>
      <c r="E76" s="319">
        <f>TA2b!B76</f>
        <v>0.34823676943778992</v>
      </c>
      <c r="F76" s="22">
        <f>TA2b!J76</f>
        <v>0.24519149959087372</v>
      </c>
      <c r="G76" s="22">
        <f>TA2b!R76</f>
        <v>0.11385167390108109</v>
      </c>
      <c r="H76" s="22">
        <f>TA2c!B76</f>
        <v>8.3243168890476227E-2</v>
      </c>
      <c r="I76" s="22">
        <f>TA2c!J76</f>
        <v>4.1922740638256073E-2</v>
      </c>
      <c r="J76" s="22">
        <f>TA2c!R76</f>
        <v>1.6789065673947334E-2</v>
      </c>
      <c r="K76" s="22">
        <v>6.5670914804742729E-3</v>
      </c>
      <c r="L76" s="57">
        <f t="shared" si="17"/>
        <v>0.23438509553670883</v>
      </c>
      <c r="M76" s="21">
        <f t="shared" si="18"/>
        <v>0.1030452698469162</v>
      </c>
      <c r="N76" s="21">
        <f t="shared" si="11"/>
        <v>0.13133982568979263</v>
      </c>
      <c r="O76" s="21">
        <f t="shared" si="13"/>
        <v>7.1928933262825012E-2</v>
      </c>
      <c r="P76" s="21">
        <f t="shared" si="14"/>
        <v>3.0608505010604858E-2</v>
      </c>
      <c r="Q76" s="21">
        <f t="shared" si="15"/>
        <v>4.1320428252220154E-2</v>
      </c>
      <c r="R76" s="21">
        <f t="shared" si="16"/>
        <v>2.5133674964308739E-2</v>
      </c>
      <c r="S76" s="20">
        <f t="shared" si="12"/>
        <v>1.0221974193473062E-2</v>
      </c>
      <c r="T76" s="15"/>
      <c r="U76" s="13"/>
      <c r="V76" s="2">
        <v>0.33011451464707631</v>
      </c>
      <c r="W76" s="2">
        <v>0.2176795924817693</v>
      </c>
      <c r="X76" s="2">
        <v>8.9960423031537951E-2</v>
      </c>
      <c r="Y76" s="2">
        <v>2.7447906059297141E-2</v>
      </c>
      <c r="Z76" s="2">
        <v>8.9882181822639566E-3</v>
      </c>
    </row>
    <row r="77" spans="1:26" ht="15.55">
      <c r="A77" s="27">
        <v>1980</v>
      </c>
      <c r="B77" s="326">
        <f>'TA2'!B77</f>
        <v>0.6564556360244751</v>
      </c>
      <c r="C77" s="525">
        <f>'TA2'!J77</f>
        <v>0.17685717344284058</v>
      </c>
      <c r="D77" s="526">
        <f>'TA2'!R77</f>
        <v>0.47959846258163452</v>
      </c>
      <c r="E77" s="320">
        <f>TA2b!B77</f>
        <v>0.3435443639755249</v>
      </c>
      <c r="F77" s="26">
        <f>TA2b!J77</f>
        <v>0.23896750807762146</v>
      </c>
      <c r="G77" s="26">
        <f>TA2b!R77</f>
        <v>0.10897348821163177</v>
      </c>
      <c r="H77" s="26">
        <f>TA2c!B77</f>
        <v>7.8850410878658295E-2</v>
      </c>
      <c r="I77" s="26">
        <f>TA2c!J77</f>
        <v>3.8599606603384018E-2</v>
      </c>
      <c r="J77" s="26">
        <f>TA2c!R77</f>
        <v>1.4342023059725761E-2</v>
      </c>
      <c r="K77" s="26">
        <v>4.7996184592946469E-3</v>
      </c>
      <c r="L77" s="58">
        <f t="shared" si="17"/>
        <v>0.23457087576389313</v>
      </c>
      <c r="M77" s="25">
        <f t="shared" si="18"/>
        <v>0.10457685589790344</v>
      </c>
      <c r="N77" s="25">
        <f t="shared" si="11"/>
        <v>0.12999401986598969</v>
      </c>
      <c r="O77" s="25">
        <f t="shared" si="13"/>
        <v>7.0373881608247757E-2</v>
      </c>
      <c r="P77" s="25">
        <f t="shared" si="14"/>
        <v>3.012307733297348E-2</v>
      </c>
      <c r="Q77" s="25">
        <f t="shared" si="15"/>
        <v>4.0250804275274277E-2</v>
      </c>
      <c r="R77" s="25">
        <f t="shared" si="16"/>
        <v>2.4257583543658257E-2</v>
      </c>
      <c r="S77" s="24">
        <f t="shared" si="12"/>
        <v>9.5424046004311154E-3</v>
      </c>
      <c r="T77" s="15"/>
      <c r="U77" s="13"/>
      <c r="V77" s="2">
        <v>0.33543732482458516</v>
      </c>
      <c r="W77" s="2">
        <v>0.22101705183315545</v>
      </c>
      <c r="X77" s="2">
        <v>9.1534435937670189E-2</v>
      </c>
      <c r="Y77" s="2">
        <v>2.7687207655503799E-2</v>
      </c>
      <c r="Z77" s="2">
        <v>8.7416637010065707E-3</v>
      </c>
    </row>
    <row r="78" spans="1:26" ht="15.55">
      <c r="A78" s="19">
        <v>1981</v>
      </c>
      <c r="B78" s="324">
        <f>'TA2'!B78</f>
        <v>0.65347033739089966</v>
      </c>
      <c r="C78" s="519">
        <f>'TA2'!J78</f>
        <v>0.1737096905708313</v>
      </c>
      <c r="D78" s="520">
        <f>'TA2'!R78</f>
        <v>0.47976064682006836</v>
      </c>
      <c r="E78" s="318">
        <f>TA2b!B78</f>
        <v>0.34652966260910034</v>
      </c>
      <c r="F78" s="16">
        <f>TA2b!J78</f>
        <v>0.2414555549621582</v>
      </c>
      <c r="G78" s="16">
        <f>TA2b!R78</f>
        <v>0.11164974421262741</v>
      </c>
      <c r="H78" s="16">
        <f>TA2c!B78</f>
        <v>8.1619396805763245E-2</v>
      </c>
      <c r="I78" s="16">
        <f>TA2c!J78</f>
        <v>4.0812749415636063E-2</v>
      </c>
      <c r="J78" s="16">
        <f>TA2c!R78</f>
        <v>1.5389896929264069E-2</v>
      </c>
      <c r="K78" s="16">
        <v>5.3491537056010417E-3</v>
      </c>
      <c r="L78" s="56">
        <f t="shared" si="17"/>
        <v>0.23487991839647293</v>
      </c>
      <c r="M78" s="15">
        <f t="shared" si="18"/>
        <v>0.10507410764694214</v>
      </c>
      <c r="N78" s="15">
        <f t="shared" ref="N78:N109" si="19">F78-G78</f>
        <v>0.12980581074953079</v>
      </c>
      <c r="O78" s="15">
        <f t="shared" si="13"/>
        <v>7.0836994796991348E-2</v>
      </c>
      <c r="P78" s="15">
        <f t="shared" si="14"/>
        <v>3.0030347406864166E-2</v>
      </c>
      <c r="Q78" s="15">
        <f t="shared" si="15"/>
        <v>4.0806647390127182E-2</v>
      </c>
      <c r="R78" s="15">
        <f t="shared" si="16"/>
        <v>2.5422852486371994E-2</v>
      </c>
      <c r="S78" s="14">
        <f t="shared" si="12"/>
        <v>1.0040743223663027E-2</v>
      </c>
      <c r="T78" s="15"/>
      <c r="U78" s="13"/>
      <c r="V78" s="2">
        <v>0.33322739527638134</v>
      </c>
      <c r="W78" s="2">
        <v>0.21822906418884611</v>
      </c>
      <c r="X78" s="2">
        <v>8.9310266913414246E-2</v>
      </c>
      <c r="Y78" s="2">
        <v>2.7223019788246351E-2</v>
      </c>
      <c r="Z78" s="2">
        <v>8.5882793795773009E-3</v>
      </c>
    </row>
    <row r="79" spans="1:26" ht="15.55">
      <c r="A79" s="19">
        <v>1982</v>
      </c>
      <c r="B79" s="324">
        <f>'TA2'!B79</f>
        <v>0.65045994520187378</v>
      </c>
      <c r="C79" s="519">
        <f>'TA2'!J79</f>
        <v>0.16584175825119019</v>
      </c>
      <c r="D79" s="520">
        <f>'TA2'!R79</f>
        <v>0.48461818695068359</v>
      </c>
      <c r="E79" s="318">
        <f>TA2b!B79</f>
        <v>0.34954005479812622</v>
      </c>
      <c r="F79" s="16">
        <f>TA2b!J79</f>
        <v>0.24279199540615082</v>
      </c>
      <c r="G79" s="16">
        <f>TA2b!R79</f>
        <v>0.11264509707689285</v>
      </c>
      <c r="H79" s="16">
        <f>TA2c!B79</f>
        <v>8.3057917654514313E-2</v>
      </c>
      <c r="I79" s="16">
        <f>TA2c!J79</f>
        <v>4.2275190353393555E-2</v>
      </c>
      <c r="J79" s="16">
        <f>TA2c!R79</f>
        <v>1.6162751242518425E-2</v>
      </c>
      <c r="K79" s="16">
        <v>5.4430195897391736E-3</v>
      </c>
      <c r="L79" s="56">
        <f t="shared" si="17"/>
        <v>0.23689495772123337</v>
      </c>
      <c r="M79" s="15">
        <f t="shared" si="18"/>
        <v>0.1067480593919754</v>
      </c>
      <c r="N79" s="15">
        <f t="shared" si="19"/>
        <v>0.13014689832925797</v>
      </c>
      <c r="O79" s="15">
        <f t="shared" si="13"/>
        <v>7.0369906723499298E-2</v>
      </c>
      <c r="P79" s="15">
        <f t="shared" si="14"/>
        <v>2.958717942237854E-2</v>
      </c>
      <c r="Q79" s="15">
        <f t="shared" si="15"/>
        <v>4.0782727301120758E-2</v>
      </c>
      <c r="R79" s="15">
        <f t="shared" si="16"/>
        <v>2.611243911087513E-2</v>
      </c>
      <c r="S79" s="14">
        <f t="shared" si="12"/>
        <v>1.071973165277925E-2</v>
      </c>
      <c r="T79" s="15"/>
      <c r="U79" s="13"/>
      <c r="V79" s="2">
        <v>0.34272148200520136</v>
      </c>
      <c r="W79" s="2">
        <v>0.22752139127569435</v>
      </c>
      <c r="X79" s="2">
        <v>9.7572076572603694E-2</v>
      </c>
      <c r="Y79" s="2">
        <v>3.2823450408407451E-2</v>
      </c>
      <c r="Z79" s="2">
        <v>1.1331624395765355E-2</v>
      </c>
    </row>
    <row r="80" spans="1:26" ht="15.55">
      <c r="A80" s="19">
        <v>1983</v>
      </c>
      <c r="B80" s="324">
        <f>'TA2'!B80</f>
        <v>0.6452171802520752</v>
      </c>
      <c r="C80" s="519">
        <f>'TA2'!J80</f>
        <v>0.16052186489105225</v>
      </c>
      <c r="D80" s="520">
        <f>'TA2'!R80</f>
        <v>0.48469531536102295</v>
      </c>
      <c r="E80" s="318">
        <f>TA2b!B80</f>
        <v>0.3547828197479248</v>
      </c>
      <c r="F80" s="16">
        <f>TA2b!J80</f>
        <v>0.24630536139011383</v>
      </c>
      <c r="G80" s="16">
        <f>TA2b!R80</f>
        <v>0.11470180004835129</v>
      </c>
      <c r="H80" s="16">
        <f>TA2c!B80</f>
        <v>8.4360063076019287E-2</v>
      </c>
      <c r="I80" s="16">
        <f>TA2c!J80</f>
        <v>4.273219034075737E-2</v>
      </c>
      <c r="J80" s="16">
        <f>TA2c!R80</f>
        <v>1.6019066795706749E-2</v>
      </c>
      <c r="K80" s="16">
        <v>5.2229129006308769E-3</v>
      </c>
      <c r="L80" s="56">
        <f t="shared" si="17"/>
        <v>0.24008101969957352</v>
      </c>
      <c r="M80" s="15">
        <f t="shared" si="18"/>
        <v>0.10847745835781097</v>
      </c>
      <c r="N80" s="15">
        <f t="shared" si="19"/>
        <v>0.13160356134176254</v>
      </c>
      <c r="O80" s="15">
        <f t="shared" si="13"/>
        <v>7.1969609707593918E-2</v>
      </c>
      <c r="P80" s="15">
        <f t="shared" si="14"/>
        <v>3.0341736972332001E-2</v>
      </c>
      <c r="Q80" s="15">
        <f t="shared" si="15"/>
        <v>4.1627872735261917E-2</v>
      </c>
      <c r="R80" s="15">
        <f t="shared" si="16"/>
        <v>2.6713123545050621E-2</v>
      </c>
      <c r="S80" s="14">
        <f t="shared" si="12"/>
        <v>1.0796153895075872E-2</v>
      </c>
      <c r="T80" s="15"/>
      <c r="U80" s="13"/>
      <c r="V80" s="2">
        <v>0.34981760082848062</v>
      </c>
      <c r="W80" s="2">
        <v>0.23455071793360235</v>
      </c>
      <c r="X80" s="2">
        <v>0.10282245251280001</v>
      </c>
      <c r="Y80" s="2">
        <v>3.5414063667141962E-2</v>
      </c>
      <c r="Z80" s="2">
        <v>1.2441848253439532E-2</v>
      </c>
    </row>
    <row r="81" spans="1:26" ht="15.55">
      <c r="A81" s="19">
        <v>1984</v>
      </c>
      <c r="B81" s="324">
        <f>'TA2'!B81</f>
        <v>0.63767522573471069</v>
      </c>
      <c r="C81" s="519">
        <f>'TA2'!J81</f>
        <v>0.160491943359375</v>
      </c>
      <c r="D81" s="520">
        <f>'TA2'!R81</f>
        <v>0.47718328237533569</v>
      </c>
      <c r="E81" s="318">
        <f>TA2b!B81</f>
        <v>0.36232477426528931</v>
      </c>
      <c r="F81" s="16">
        <f>TA2b!J81</f>
        <v>0.25521916151046753</v>
      </c>
      <c r="G81" s="16">
        <f>TA2b!R81</f>
        <v>0.12265089899301529</v>
      </c>
      <c r="H81" s="16">
        <f>TA2c!B81</f>
        <v>9.1505333781242371E-2</v>
      </c>
      <c r="I81" s="16">
        <f>TA2c!J81</f>
        <v>4.8234511166810989E-2</v>
      </c>
      <c r="J81" s="16">
        <f>TA2c!R81</f>
        <v>1.8542425706982613E-2</v>
      </c>
      <c r="K81" s="16">
        <v>6.3234265098448088E-3</v>
      </c>
      <c r="L81" s="56">
        <f t="shared" si="17"/>
        <v>0.23967387527227402</v>
      </c>
      <c r="M81" s="15">
        <f t="shared" si="18"/>
        <v>0.10710561275482178</v>
      </c>
      <c r="N81" s="15">
        <f t="shared" si="19"/>
        <v>0.13256826251745224</v>
      </c>
      <c r="O81" s="15">
        <f t="shared" si="13"/>
        <v>7.44163878262043E-2</v>
      </c>
      <c r="P81" s="15">
        <f t="shared" si="14"/>
        <v>3.1145565211772919E-2</v>
      </c>
      <c r="Q81" s="15">
        <f t="shared" si="15"/>
        <v>4.3270822614431381E-2</v>
      </c>
      <c r="R81" s="15">
        <f t="shared" si="16"/>
        <v>2.9692085459828377E-2</v>
      </c>
      <c r="S81" s="14">
        <f t="shared" si="12"/>
        <v>1.2218999197137804E-2</v>
      </c>
      <c r="T81" s="15"/>
      <c r="U81" s="13"/>
      <c r="V81" s="2">
        <v>0.35333576515705317</v>
      </c>
      <c r="W81" s="2">
        <v>0.23835970314327437</v>
      </c>
      <c r="X81" s="2">
        <v>0.10629430295039832</v>
      </c>
      <c r="Y81" s="2">
        <v>3.8673054887381736E-2</v>
      </c>
      <c r="Z81" s="2">
        <v>1.384809898709174E-2</v>
      </c>
    </row>
    <row r="82" spans="1:26" ht="15.55">
      <c r="A82" s="19">
        <v>1985</v>
      </c>
      <c r="B82" s="324">
        <f>'TA2'!B82</f>
        <v>0.63776269555091858</v>
      </c>
      <c r="C82" s="519">
        <f>'TA2'!J82</f>
        <v>0.16114193201065063</v>
      </c>
      <c r="D82" s="520">
        <f>'TA2'!R82</f>
        <v>0.47662076354026794</v>
      </c>
      <c r="E82" s="318">
        <f>TA2b!B82</f>
        <v>0.36223730444908142</v>
      </c>
      <c r="F82" s="16">
        <f>TA2b!J82</f>
        <v>0.25437822937965393</v>
      </c>
      <c r="G82" s="16">
        <f>TA2b!R82</f>
        <v>0.12220456451177597</v>
      </c>
      <c r="H82" s="16">
        <f>TA2c!B82</f>
        <v>9.1226398944854736E-2</v>
      </c>
      <c r="I82" s="16">
        <f>TA2c!J82</f>
        <v>4.7091364860534668E-2</v>
      </c>
      <c r="J82" s="16">
        <f>TA2c!R82</f>
        <v>1.7610171809792519E-2</v>
      </c>
      <c r="K82" s="16">
        <v>5.7335831612053073E-3</v>
      </c>
      <c r="L82" s="56">
        <f t="shared" si="17"/>
        <v>0.24003273993730545</v>
      </c>
      <c r="M82" s="15">
        <f t="shared" si="18"/>
        <v>0.10785907506942749</v>
      </c>
      <c r="N82" s="15">
        <f t="shared" si="19"/>
        <v>0.13217366486787796</v>
      </c>
      <c r="O82" s="15">
        <f t="shared" si="13"/>
        <v>7.5113199651241302E-2</v>
      </c>
      <c r="P82" s="15">
        <f t="shared" si="14"/>
        <v>3.0978165566921234E-2</v>
      </c>
      <c r="Q82" s="15">
        <f t="shared" si="15"/>
        <v>4.4135034084320068E-2</v>
      </c>
      <c r="R82" s="15">
        <f t="shared" si="16"/>
        <v>2.9481193050742149E-2</v>
      </c>
      <c r="S82" s="14">
        <f t="shared" si="12"/>
        <v>1.1876588648587212E-2</v>
      </c>
      <c r="T82" s="15"/>
      <c r="U82" s="13"/>
      <c r="V82" s="2">
        <v>0.35970763059564687</v>
      </c>
      <c r="W82" s="2">
        <v>0.24456723493695093</v>
      </c>
      <c r="X82" s="2">
        <v>0.11093374495182488</v>
      </c>
      <c r="Y82" s="2">
        <v>4.0709515097490545E-2</v>
      </c>
      <c r="Z82" s="2">
        <v>1.4210807878367386E-2</v>
      </c>
    </row>
    <row r="83" spans="1:26" ht="15.55">
      <c r="A83" s="19">
        <v>1986</v>
      </c>
      <c r="B83" s="324">
        <f>'TA2'!B83</f>
        <v>0.63900837302207947</v>
      </c>
      <c r="C83" s="519">
        <f>'TA2'!J83</f>
        <v>0.15726566314697266</v>
      </c>
      <c r="D83" s="520">
        <f>'TA2'!R83</f>
        <v>0.48174270987510681</v>
      </c>
      <c r="E83" s="318">
        <f>TA2b!B83</f>
        <v>0.36099162697792053</v>
      </c>
      <c r="F83" s="16">
        <f>TA2b!J83</f>
        <v>0.25140589475631714</v>
      </c>
      <c r="G83" s="16">
        <f>TA2b!R83</f>
        <v>0.11767531931400299</v>
      </c>
      <c r="H83" s="16">
        <f>TA2c!B83</f>
        <v>8.6582846939563751E-2</v>
      </c>
      <c r="I83" s="16">
        <f>TA2c!J83</f>
        <v>4.3088208884000778E-2</v>
      </c>
      <c r="J83" s="16">
        <f>TA2c!R83</f>
        <v>1.624949648976326E-2</v>
      </c>
      <c r="K83" s="16">
        <v>5.4741056502442802E-3</v>
      </c>
      <c r="L83" s="56">
        <f t="shared" si="17"/>
        <v>0.24331630766391754</v>
      </c>
      <c r="M83" s="15">
        <f t="shared" si="18"/>
        <v>0.10958573222160339</v>
      </c>
      <c r="N83" s="15">
        <f t="shared" si="19"/>
        <v>0.13373057544231415</v>
      </c>
      <c r="O83" s="15">
        <f t="shared" si="13"/>
        <v>7.4587110430002213E-2</v>
      </c>
      <c r="P83" s="15">
        <f t="shared" si="14"/>
        <v>3.109247237443924E-2</v>
      </c>
      <c r="Q83" s="15">
        <f t="shared" si="15"/>
        <v>4.3494638055562973E-2</v>
      </c>
      <c r="R83" s="15">
        <f t="shared" si="16"/>
        <v>2.6838712394237518E-2</v>
      </c>
      <c r="S83" s="14">
        <f t="shared" si="12"/>
        <v>1.077539083951898E-2</v>
      </c>
      <c r="T83" s="15"/>
      <c r="U83" s="13"/>
      <c r="V83" s="2">
        <v>0.37863731617617075</v>
      </c>
      <c r="W83" s="2">
        <v>0.2662907434431489</v>
      </c>
      <c r="X83" s="2">
        <v>0.1314262208412354</v>
      </c>
      <c r="Y83" s="2">
        <v>4.8919275208926756E-2</v>
      </c>
      <c r="Z83" s="2">
        <v>1.9359340757611313E-2</v>
      </c>
    </row>
    <row r="84" spans="1:26" ht="15.55">
      <c r="A84" s="19">
        <v>1987</v>
      </c>
      <c r="B84" s="324">
        <f>'TA2'!B84</f>
        <v>0.62932467460632324</v>
      </c>
      <c r="C84" s="519">
        <f>'TA2'!J84</f>
        <v>0.15434402227401733</v>
      </c>
      <c r="D84" s="520">
        <f>'TA2'!R84</f>
        <v>0.47498065233230591</v>
      </c>
      <c r="E84" s="318">
        <f>TA2b!B84</f>
        <v>0.37067532539367676</v>
      </c>
      <c r="F84" s="16">
        <f>TA2b!J84</f>
        <v>0.26257023215293884</v>
      </c>
      <c r="G84" s="16">
        <f>TA2b!R84</f>
        <v>0.12657143175601959</v>
      </c>
      <c r="H84" s="16">
        <f>TA2c!B84</f>
        <v>9.3590863049030304E-2</v>
      </c>
      <c r="I84" s="16">
        <f>TA2c!J84</f>
        <v>4.6834677457809448E-2</v>
      </c>
      <c r="J84" s="16">
        <f>TA2c!R84</f>
        <v>1.7283817753195763E-2</v>
      </c>
      <c r="K84" s="16">
        <v>5.9508992686343951E-3</v>
      </c>
      <c r="L84" s="56">
        <f t="shared" si="17"/>
        <v>0.24410389363765717</v>
      </c>
      <c r="M84" s="15">
        <f t="shared" si="18"/>
        <v>0.10810509324073792</v>
      </c>
      <c r="N84" s="15">
        <f t="shared" si="19"/>
        <v>0.13599880039691925</v>
      </c>
      <c r="O84" s="15">
        <f t="shared" si="13"/>
        <v>7.9736754298210144E-2</v>
      </c>
      <c r="P84" s="15">
        <f t="shared" si="14"/>
        <v>3.2980568706989288E-2</v>
      </c>
      <c r="Q84" s="15">
        <f t="shared" si="15"/>
        <v>4.6756185591220856E-2</v>
      </c>
      <c r="R84" s="15">
        <f t="shared" si="16"/>
        <v>2.9550859704613686E-2</v>
      </c>
      <c r="S84" s="14">
        <f t="shared" si="12"/>
        <v>1.1332918484561368E-2</v>
      </c>
      <c r="T84" s="15"/>
      <c r="U84" s="13"/>
      <c r="V84" s="2">
        <v>0.37304580019867584</v>
      </c>
      <c r="W84" s="2">
        <v>0.25566338062459637</v>
      </c>
      <c r="X84" s="2">
        <v>0.11750102422462874</v>
      </c>
      <c r="Y84" s="2">
        <v>4.2452021853704197E-2</v>
      </c>
      <c r="Z84" s="2">
        <v>1.5039419472849178E-2</v>
      </c>
    </row>
    <row r="85" spans="1:26" ht="15.55">
      <c r="A85" s="19">
        <v>1988</v>
      </c>
      <c r="B85" s="324">
        <f>'TA2'!B85</f>
        <v>0.61509925127029419</v>
      </c>
      <c r="C85" s="519">
        <f>'TA2'!J85</f>
        <v>0.15147244930267334</v>
      </c>
      <c r="D85" s="520">
        <f>'TA2'!R85</f>
        <v>0.46362680196762085</v>
      </c>
      <c r="E85" s="318">
        <f>TA2b!B85</f>
        <v>0.38490074872970581</v>
      </c>
      <c r="F85" s="16">
        <f>TA2b!J85</f>
        <v>0.27867385745048523</v>
      </c>
      <c r="G85" s="16">
        <f>TA2b!R85</f>
        <v>0.14392572641372681</v>
      </c>
      <c r="H85" s="16">
        <f>TA2c!B85</f>
        <v>0.11009699106216431</v>
      </c>
      <c r="I85" s="16">
        <f>TA2c!J85</f>
        <v>5.9011392295360565E-2</v>
      </c>
      <c r="J85" s="16">
        <f>TA2c!R85</f>
        <v>2.3384891450405121E-2</v>
      </c>
      <c r="K85" s="16">
        <v>8.6595240505807237E-3</v>
      </c>
      <c r="L85" s="56">
        <f t="shared" si="17"/>
        <v>0.240975022315979</v>
      </c>
      <c r="M85" s="15">
        <f t="shared" si="18"/>
        <v>0.10622689127922058</v>
      </c>
      <c r="N85" s="15">
        <f t="shared" si="19"/>
        <v>0.13474813103675842</v>
      </c>
      <c r="O85" s="15">
        <f t="shared" si="13"/>
        <v>8.4914334118366241E-2</v>
      </c>
      <c r="P85" s="15">
        <f t="shared" si="14"/>
        <v>3.38287353515625E-2</v>
      </c>
      <c r="Q85" s="15">
        <f t="shared" si="15"/>
        <v>5.1085598766803741E-2</v>
      </c>
      <c r="R85" s="15">
        <f t="shared" si="16"/>
        <v>3.5626500844955444E-2</v>
      </c>
      <c r="S85" s="14">
        <f t="shared" si="12"/>
        <v>1.4725367399824397E-2</v>
      </c>
      <c r="T85" s="15"/>
      <c r="U85" s="13"/>
      <c r="V85" s="2">
        <v>0.39779173031059578</v>
      </c>
      <c r="W85" s="2">
        <v>0.28406267638058369</v>
      </c>
      <c r="X85" s="2">
        <v>0.14653249100073071</v>
      </c>
      <c r="Y85" s="2">
        <v>6.0999488667388316E-2</v>
      </c>
      <c r="Z85" s="2">
        <v>2.388458732889278E-2</v>
      </c>
    </row>
    <row r="86" spans="1:26" ht="15.55">
      <c r="A86" s="23">
        <v>1989</v>
      </c>
      <c r="B86" s="325">
        <f>'TA2'!B86</f>
        <v>0.61892133951187134</v>
      </c>
      <c r="C86" s="523">
        <f>'TA2'!J86</f>
        <v>0.15217834711074829</v>
      </c>
      <c r="D86" s="524">
        <f>'TA2'!R86</f>
        <v>0.46674299240112305</v>
      </c>
      <c r="E86" s="319">
        <f>TA2b!B86</f>
        <v>0.38107866048812866</v>
      </c>
      <c r="F86" s="22">
        <f>TA2b!J86</f>
        <v>0.27398625016212463</v>
      </c>
      <c r="G86" s="22">
        <f>TA2b!R86</f>
        <v>0.13813427090644836</v>
      </c>
      <c r="H86" s="22">
        <f>TA2c!B86</f>
        <v>0.10404378920793533</v>
      </c>
      <c r="I86" s="22">
        <f>TA2c!J86</f>
        <v>5.3670365363359451E-2</v>
      </c>
      <c r="J86" s="22">
        <f>TA2c!R86</f>
        <v>2.080669067800045E-2</v>
      </c>
      <c r="K86" s="22">
        <v>7.3463928492307701E-3</v>
      </c>
      <c r="L86" s="57">
        <f t="shared" si="17"/>
        <v>0.2429443895816803</v>
      </c>
      <c r="M86" s="21">
        <f t="shared" si="18"/>
        <v>0.10709241032600403</v>
      </c>
      <c r="N86" s="21">
        <f t="shared" si="19"/>
        <v>0.13585197925567627</v>
      </c>
      <c r="O86" s="21">
        <f t="shared" si="13"/>
        <v>8.4463905543088913E-2</v>
      </c>
      <c r="P86" s="21">
        <f t="shared" si="14"/>
        <v>3.4090481698513031E-2</v>
      </c>
      <c r="Q86" s="21">
        <f t="shared" si="15"/>
        <v>5.0373423844575882E-2</v>
      </c>
      <c r="R86" s="21">
        <f t="shared" si="16"/>
        <v>3.2863674685359001E-2</v>
      </c>
      <c r="S86" s="20">
        <f t="shared" si="12"/>
        <v>1.3460297828769681E-2</v>
      </c>
      <c r="T86" s="15"/>
      <c r="U86" s="13"/>
      <c r="V86" s="2">
        <v>0.3934302478443843</v>
      </c>
      <c r="W86" s="2">
        <v>0.27795194198464357</v>
      </c>
      <c r="X86" s="2">
        <v>0.1381328299421444</v>
      </c>
      <c r="Y86" s="2">
        <v>5.4703204788940356E-2</v>
      </c>
      <c r="Z86" s="2">
        <v>2.0985826987158833E-2</v>
      </c>
    </row>
    <row r="87" spans="1:26" ht="15.55">
      <c r="A87" s="27">
        <v>1990</v>
      </c>
      <c r="B87" s="326">
        <f>'TA2'!B87</f>
        <v>0.61781662702560425</v>
      </c>
      <c r="C87" s="525">
        <f>'TA2'!J87</f>
        <v>0.15029633045196533</v>
      </c>
      <c r="D87" s="526">
        <f>'TA2'!R87</f>
        <v>0.46752029657363892</v>
      </c>
      <c r="E87" s="320">
        <f>TA2b!B87</f>
        <v>0.38218337297439575</v>
      </c>
      <c r="F87" s="26">
        <f>TA2b!J87</f>
        <v>0.27447578310966492</v>
      </c>
      <c r="G87" s="26">
        <f>TA2b!R87</f>
        <v>0.13861265778541565</v>
      </c>
      <c r="H87" s="26">
        <f>TA2c!B87</f>
        <v>0.1044427677989006</v>
      </c>
      <c r="I87" s="26">
        <f>TA2c!J87</f>
        <v>5.3659245371818542E-2</v>
      </c>
      <c r="J87" s="26">
        <f>TA2c!R87</f>
        <v>2.0811146125197411E-2</v>
      </c>
      <c r="K87" s="26">
        <v>7.6450313506199637E-3</v>
      </c>
      <c r="L87" s="58">
        <f t="shared" si="17"/>
        <v>0.2435707151889801</v>
      </c>
      <c r="M87" s="25">
        <f t="shared" si="18"/>
        <v>0.10770758986473083</v>
      </c>
      <c r="N87" s="25">
        <f t="shared" si="19"/>
        <v>0.13586312532424927</v>
      </c>
      <c r="O87" s="25">
        <f t="shared" si="13"/>
        <v>8.4953412413597107E-2</v>
      </c>
      <c r="P87" s="25">
        <f t="shared" si="14"/>
        <v>3.4169889986515045E-2</v>
      </c>
      <c r="Q87" s="25">
        <f t="shared" si="15"/>
        <v>5.0783522427082062E-2</v>
      </c>
      <c r="R87" s="25">
        <f t="shared" si="16"/>
        <v>3.2848099246621132E-2</v>
      </c>
      <c r="S87" s="24">
        <f t="shared" si="12"/>
        <v>1.3166114774577447E-2</v>
      </c>
      <c r="T87" s="15"/>
      <c r="U87" s="13"/>
      <c r="V87" s="2">
        <v>0.3937974074215928</v>
      </c>
      <c r="W87" s="2">
        <v>0.27811424373765886</v>
      </c>
      <c r="X87" s="2">
        <v>0.13809777272165719</v>
      </c>
      <c r="Y87" s="2">
        <v>5.3985926784496485E-2</v>
      </c>
      <c r="Z87" s="2">
        <v>2.0801831907503569E-2</v>
      </c>
    </row>
    <row r="88" spans="1:26" ht="15.55">
      <c r="A88" s="19">
        <v>1991</v>
      </c>
      <c r="B88" s="324">
        <f>'TA2'!B88</f>
        <v>0.61772942543029785</v>
      </c>
      <c r="C88" s="519">
        <f>'TA2'!J88</f>
        <v>0.14719992876052856</v>
      </c>
      <c r="D88" s="520">
        <f>'TA2'!R88</f>
        <v>0.47052949666976929</v>
      </c>
      <c r="E88" s="318">
        <f>TA2b!B88</f>
        <v>0.38227057456970215</v>
      </c>
      <c r="F88" s="16">
        <f>TA2b!J88</f>
        <v>0.27244409918785095</v>
      </c>
      <c r="G88" s="16">
        <f>TA2b!R88</f>
        <v>0.13268247246742249</v>
      </c>
      <c r="H88" s="16">
        <f>TA2c!B88</f>
        <v>9.8539046943187714E-2</v>
      </c>
      <c r="I88" s="16">
        <f>TA2c!J88</f>
        <v>5.0026547163724899E-2</v>
      </c>
      <c r="J88" s="16">
        <f>TA2c!R88</f>
        <v>1.9400712102651596E-2</v>
      </c>
      <c r="K88" s="16">
        <v>7.0759776655377046E-3</v>
      </c>
      <c r="L88" s="56">
        <f t="shared" si="17"/>
        <v>0.24958810210227966</v>
      </c>
      <c r="M88" s="15">
        <f t="shared" si="18"/>
        <v>0.1098264753818512</v>
      </c>
      <c r="N88" s="15">
        <f t="shared" si="19"/>
        <v>0.13976162672042847</v>
      </c>
      <c r="O88" s="15">
        <f t="shared" si="13"/>
        <v>8.2655925303697586E-2</v>
      </c>
      <c r="P88" s="15">
        <f t="shared" si="14"/>
        <v>3.4143425524234772E-2</v>
      </c>
      <c r="Q88" s="15">
        <f t="shared" si="15"/>
        <v>4.8512499779462814E-2</v>
      </c>
      <c r="R88" s="15">
        <f t="shared" si="16"/>
        <v>3.0625835061073303E-2</v>
      </c>
      <c r="S88" s="14">
        <f t="shared" si="12"/>
        <v>1.2324734437113891E-2</v>
      </c>
      <c r="T88" s="15"/>
      <c r="U88" s="13"/>
      <c r="V88" s="2">
        <v>0.38779603176544697</v>
      </c>
      <c r="W88" s="2">
        <v>0.26978166293476497</v>
      </c>
      <c r="X88" s="2">
        <v>0.1271712014755865</v>
      </c>
      <c r="Y88" s="2">
        <v>4.6662719309980977E-2</v>
      </c>
      <c r="Z88" s="2">
        <v>1.7162571837456377E-2</v>
      </c>
    </row>
    <row r="89" spans="1:26" ht="15.55">
      <c r="A89" s="19">
        <v>1992</v>
      </c>
      <c r="B89" s="324">
        <f>'TA2'!B89</f>
        <v>0.60544818639755249</v>
      </c>
      <c r="C89" s="519">
        <f>'TA2'!J89</f>
        <v>0.13820642232894897</v>
      </c>
      <c r="D89" s="520">
        <f>'TA2'!R89</f>
        <v>0.46724176406860352</v>
      </c>
      <c r="E89" s="318">
        <f>TA2b!B89</f>
        <v>0.39455181360244751</v>
      </c>
      <c r="F89" s="16">
        <f>TA2b!J89</f>
        <v>0.28469884395599365</v>
      </c>
      <c r="G89" s="16">
        <f>TA2b!R89</f>
        <v>0.14339864253997803</v>
      </c>
      <c r="H89" s="16">
        <f>TA2c!B89</f>
        <v>0.10795952379703522</v>
      </c>
      <c r="I89" s="16">
        <f>TA2c!J89</f>
        <v>5.6732054799795151E-2</v>
      </c>
      <c r="J89" s="16">
        <f>TA2c!R89</f>
        <v>2.3184556514024734E-2</v>
      </c>
      <c r="K89" s="16">
        <v>8.5329975316054425E-3</v>
      </c>
      <c r="L89" s="56">
        <f t="shared" si="17"/>
        <v>0.25115317106246948</v>
      </c>
      <c r="M89" s="15">
        <f t="shared" si="18"/>
        <v>0.10985296964645386</v>
      </c>
      <c r="N89" s="15">
        <f t="shared" si="19"/>
        <v>0.14130020141601563</v>
      </c>
      <c r="O89" s="15">
        <f t="shared" si="13"/>
        <v>8.6666587740182877E-2</v>
      </c>
      <c r="P89" s="15">
        <f t="shared" si="14"/>
        <v>3.543911874294281E-2</v>
      </c>
      <c r="Q89" s="15">
        <f t="shared" si="15"/>
        <v>5.1227468997240067E-2</v>
      </c>
      <c r="R89" s="15">
        <f t="shared" si="16"/>
        <v>3.3547498285770416E-2</v>
      </c>
      <c r="S89" s="14">
        <f t="shared" si="12"/>
        <v>1.4651558982419292E-2</v>
      </c>
      <c r="T89" s="15"/>
      <c r="U89" s="13"/>
      <c r="V89" s="2">
        <v>0.40314083088873487</v>
      </c>
      <c r="W89" s="2">
        <v>0.28561730916329997</v>
      </c>
      <c r="X89" s="2">
        <v>0.14224378100303567</v>
      </c>
      <c r="Y89" s="2">
        <v>5.6669144449461258E-2</v>
      </c>
      <c r="Z89" s="2">
        <v>2.199168135390428E-2</v>
      </c>
    </row>
    <row r="90" spans="1:26" ht="15.55">
      <c r="A90" s="19">
        <v>1993</v>
      </c>
      <c r="B90" s="324">
        <f>'TA2'!B90</f>
        <v>0.60731950402259827</v>
      </c>
      <c r="C90" s="519">
        <f>'TA2'!J90</f>
        <v>0.13892114162445068</v>
      </c>
      <c r="D90" s="520">
        <f>'TA2'!R90</f>
        <v>0.46839836239814758</v>
      </c>
      <c r="E90" s="318">
        <f>TA2b!B90</f>
        <v>0.39268049597740173</v>
      </c>
      <c r="F90" s="16">
        <f>TA2b!J90</f>
        <v>0.28219589591026306</v>
      </c>
      <c r="G90" s="16">
        <f>TA2b!R90</f>
        <v>0.13975965976715088</v>
      </c>
      <c r="H90" s="16">
        <f>TA2c!B90</f>
        <v>0.10486593097448349</v>
      </c>
      <c r="I90" s="16">
        <f>TA2c!J90</f>
        <v>5.4953154176473618E-2</v>
      </c>
      <c r="J90" s="16">
        <f>TA2c!R90</f>
        <v>2.2713320329785347E-2</v>
      </c>
      <c r="K90" s="16">
        <v>8.3459086962097504E-3</v>
      </c>
      <c r="L90" s="56">
        <f t="shared" si="17"/>
        <v>0.25292083621025085</v>
      </c>
      <c r="M90" s="15">
        <f t="shared" si="18"/>
        <v>0.11048460006713867</v>
      </c>
      <c r="N90" s="15">
        <f t="shared" si="19"/>
        <v>0.14243623614311218</v>
      </c>
      <c r="O90" s="15">
        <f t="shared" si="13"/>
        <v>8.4806505590677261E-2</v>
      </c>
      <c r="P90" s="15">
        <f t="shared" si="14"/>
        <v>3.4893728792667389E-2</v>
      </c>
      <c r="Q90" s="15">
        <f t="shared" si="15"/>
        <v>4.9912776798009872E-2</v>
      </c>
      <c r="R90" s="15">
        <f t="shared" si="16"/>
        <v>3.2239833846688271E-2</v>
      </c>
      <c r="S90" s="14">
        <f t="shared" si="12"/>
        <v>1.4367411633575597E-2</v>
      </c>
      <c r="T90" s="15"/>
      <c r="U90" s="13"/>
      <c r="V90" s="2">
        <v>0.40052688123875319</v>
      </c>
      <c r="W90" s="2">
        <v>0.28221284584160444</v>
      </c>
      <c r="X90" s="2">
        <v>0.13684379989648174</v>
      </c>
      <c r="Y90" s="2">
        <v>5.2709349326827103E-2</v>
      </c>
      <c r="Z90" s="2">
        <v>1.9683332467271372E-2</v>
      </c>
    </row>
    <row r="91" spans="1:26" ht="15.55">
      <c r="A91" s="19">
        <v>1994</v>
      </c>
      <c r="B91" s="324">
        <f>'TA2'!B91</f>
        <v>0.60579279065132141</v>
      </c>
      <c r="C91" s="519">
        <f>'TA2'!J91</f>
        <v>0.13963550329208374</v>
      </c>
      <c r="D91" s="520">
        <f>'TA2'!R91</f>
        <v>0.46615728735923767</v>
      </c>
      <c r="E91" s="318">
        <f>TA2b!B91</f>
        <v>0.39420720934867859</v>
      </c>
      <c r="F91" s="16">
        <f>TA2b!J91</f>
        <v>0.28340896964073181</v>
      </c>
      <c r="G91" s="16">
        <f>TA2b!R91</f>
        <v>0.14055147767066956</v>
      </c>
      <c r="H91" s="16">
        <f>TA2c!B91</f>
        <v>0.10523797571659088</v>
      </c>
      <c r="I91" s="16">
        <f>TA2c!J91</f>
        <v>5.5332984775304794E-2</v>
      </c>
      <c r="J91" s="16">
        <f>TA2c!R91</f>
        <v>2.2745495662093163E-2</v>
      </c>
      <c r="K91" s="16">
        <v>8.4994191393138428E-3</v>
      </c>
      <c r="L91" s="56">
        <f t="shared" si="17"/>
        <v>0.25365573167800903</v>
      </c>
      <c r="M91" s="15">
        <f t="shared" si="18"/>
        <v>0.11079823970794678</v>
      </c>
      <c r="N91" s="15">
        <f t="shared" si="19"/>
        <v>0.14285749197006226</v>
      </c>
      <c r="O91" s="15">
        <f t="shared" si="13"/>
        <v>8.5218492895364761E-2</v>
      </c>
      <c r="P91" s="15">
        <f t="shared" si="14"/>
        <v>3.5313501954078674E-2</v>
      </c>
      <c r="Q91" s="15">
        <f t="shared" si="15"/>
        <v>4.9904990941286087E-2</v>
      </c>
      <c r="R91" s="15">
        <f t="shared" si="16"/>
        <v>3.2587489113211632E-2</v>
      </c>
      <c r="S91" s="14">
        <f t="shared" si="12"/>
        <v>1.424607652277932E-2</v>
      </c>
      <c r="T91" s="15"/>
      <c r="U91" s="13"/>
      <c r="V91" s="2">
        <v>0.40132684465197571</v>
      </c>
      <c r="W91" s="2">
        <v>0.28227077321181804</v>
      </c>
      <c r="X91" s="2">
        <v>0.1364511900969064</v>
      </c>
      <c r="Y91" s="2">
        <v>5.1760269187222381E-2</v>
      </c>
      <c r="Z91" s="2">
        <v>1.9325345473267939E-2</v>
      </c>
    </row>
    <row r="92" spans="1:26" ht="15.55">
      <c r="A92" s="19">
        <v>1995</v>
      </c>
      <c r="B92" s="324">
        <f>'TA2'!B92</f>
        <v>0.5989040732383728</v>
      </c>
      <c r="C92" s="519">
        <f>'TA2'!J92</f>
        <v>0.13765805959701538</v>
      </c>
      <c r="D92" s="520">
        <f>'TA2'!R92</f>
        <v>0.46124601364135742</v>
      </c>
      <c r="E92" s="318">
        <f>TA2b!B92</f>
        <v>0.4010959267616272</v>
      </c>
      <c r="F92" s="16">
        <f>TA2b!J92</f>
        <v>0.29042372107505798</v>
      </c>
      <c r="G92" s="16">
        <f>TA2b!R92</f>
        <v>0.1456935852766037</v>
      </c>
      <c r="H92" s="16">
        <f>TA2c!B92</f>
        <v>0.10987451672554016</v>
      </c>
      <c r="I92" s="16">
        <f>TA2c!J92</f>
        <v>5.8156140148639679E-2</v>
      </c>
      <c r="J92" s="16">
        <f>TA2c!R92</f>
        <v>2.3611292243003845E-2</v>
      </c>
      <c r="K92" s="16">
        <v>8.5794057853104712E-3</v>
      </c>
      <c r="L92" s="56">
        <f t="shared" si="17"/>
        <v>0.2554023414850235</v>
      </c>
      <c r="M92" s="15">
        <f t="shared" si="18"/>
        <v>0.11067220568656921</v>
      </c>
      <c r="N92" s="15">
        <f t="shared" si="19"/>
        <v>0.14473013579845428</v>
      </c>
      <c r="O92" s="15">
        <f t="shared" si="13"/>
        <v>8.753744512796402E-2</v>
      </c>
      <c r="P92" s="15">
        <f t="shared" si="14"/>
        <v>3.5819068551063538E-2</v>
      </c>
      <c r="Q92" s="15">
        <f t="shared" si="15"/>
        <v>5.1718376576900482E-2</v>
      </c>
      <c r="R92" s="15">
        <f t="shared" si="16"/>
        <v>3.4544847905635834E-2</v>
      </c>
      <c r="S92" s="14">
        <f t="shared" si="12"/>
        <v>1.5031886457693374E-2</v>
      </c>
      <c r="T92" s="15"/>
      <c r="U92" s="13"/>
      <c r="V92" s="2">
        <v>0.41497999999999996</v>
      </c>
      <c r="W92" s="2">
        <v>0.29577999999999999</v>
      </c>
      <c r="X92" s="2">
        <v>0.14617000000000002</v>
      </c>
      <c r="Y92" s="2">
        <v>5.5820000000000002E-2</v>
      </c>
      <c r="Z92" s="2">
        <v>2.0289999999999999E-2</v>
      </c>
    </row>
    <row r="93" spans="1:26" ht="15.55">
      <c r="A93" s="19">
        <v>1996</v>
      </c>
      <c r="B93" s="324">
        <f>'TA2'!B93</f>
        <v>0.590445876121521</v>
      </c>
      <c r="C93" s="519">
        <f>'TA2'!J93</f>
        <v>0.13538992404937744</v>
      </c>
      <c r="D93" s="520">
        <f>'TA2'!R93</f>
        <v>0.45505595207214355</v>
      </c>
      <c r="E93" s="318">
        <f>TA2b!B93</f>
        <v>0.409554123878479</v>
      </c>
      <c r="F93" s="16">
        <f>TA2b!J93</f>
        <v>0.2991538941860199</v>
      </c>
      <c r="G93" s="16">
        <f>TA2b!R93</f>
        <v>0.15307189524173737</v>
      </c>
      <c r="H93" s="16">
        <f>TA2c!B93</f>
        <v>0.11624637246131897</v>
      </c>
      <c r="I93" s="16">
        <f>TA2c!J93</f>
        <v>6.3125021755695343E-2</v>
      </c>
      <c r="J93" s="16">
        <f>TA2c!R93</f>
        <v>2.6475382968783379E-2</v>
      </c>
      <c r="K93" s="16">
        <v>9.8981801848702748E-3</v>
      </c>
      <c r="L93" s="56">
        <f t="shared" si="17"/>
        <v>0.25648222863674164</v>
      </c>
      <c r="M93" s="15">
        <f t="shared" si="18"/>
        <v>0.11040022969245911</v>
      </c>
      <c r="N93" s="15">
        <f t="shared" si="19"/>
        <v>0.14608199894428253</v>
      </c>
      <c r="O93" s="15">
        <f t="shared" si="13"/>
        <v>8.9946873486042023E-2</v>
      </c>
      <c r="P93" s="15">
        <f t="shared" si="14"/>
        <v>3.6825522780418396E-2</v>
      </c>
      <c r="Q93" s="15">
        <f t="shared" si="15"/>
        <v>5.3121350705623627E-2</v>
      </c>
      <c r="R93" s="15">
        <f t="shared" si="16"/>
        <v>3.6649638786911964E-2</v>
      </c>
      <c r="S93" s="14">
        <f t="shared" si="12"/>
        <v>1.6577202783913104E-2</v>
      </c>
      <c r="T93" s="15"/>
      <c r="U93" s="13"/>
      <c r="V93" s="2">
        <v>0.42692000000000002</v>
      </c>
      <c r="W93" s="2">
        <v>0.30935000000000001</v>
      </c>
      <c r="X93" s="2">
        <v>0.15836</v>
      </c>
      <c r="Y93" s="2">
        <v>6.3469999999999999E-2</v>
      </c>
      <c r="Z93" s="2">
        <v>2.4140000000000002E-2</v>
      </c>
    </row>
    <row r="94" spans="1:26" ht="15.55">
      <c r="A94" s="19">
        <v>1997</v>
      </c>
      <c r="B94" s="324">
        <f>'TA2'!B94</f>
        <v>0.58454644680023193</v>
      </c>
      <c r="C94" s="519">
        <f>'TA2'!J94</f>
        <v>0.13454586267471313</v>
      </c>
      <c r="D94" s="520">
        <f>'TA2'!R94</f>
        <v>0.4500005841255188</v>
      </c>
      <c r="E94" s="318">
        <f>TA2b!B94</f>
        <v>0.41545355319976807</v>
      </c>
      <c r="F94" s="16">
        <f>TA2b!J94</f>
        <v>0.30554017424583435</v>
      </c>
      <c r="G94" s="16">
        <f>TA2b!R94</f>
        <v>0.15879631042480469</v>
      </c>
      <c r="H94" s="16">
        <f>TA2c!B94</f>
        <v>0.12159547954797745</v>
      </c>
      <c r="I94" s="16">
        <f>TA2c!J94</f>
        <v>6.6632933914661407E-2</v>
      </c>
      <c r="J94" s="16">
        <f>TA2c!R94</f>
        <v>2.7734309434890747E-2</v>
      </c>
      <c r="K94" s="16">
        <v>1.0106228354345373E-2</v>
      </c>
      <c r="L94" s="56">
        <f t="shared" si="17"/>
        <v>0.25665724277496338</v>
      </c>
      <c r="M94" s="15">
        <f t="shared" si="18"/>
        <v>0.10991337895393372</v>
      </c>
      <c r="N94" s="15">
        <f t="shared" si="19"/>
        <v>0.14674386382102966</v>
      </c>
      <c r="O94" s="15">
        <f t="shared" si="13"/>
        <v>9.216337651014328E-2</v>
      </c>
      <c r="P94" s="15">
        <f t="shared" si="14"/>
        <v>3.720083087682724E-2</v>
      </c>
      <c r="Q94" s="15">
        <f t="shared" si="15"/>
        <v>5.496254563331604E-2</v>
      </c>
      <c r="R94" s="15">
        <f t="shared" si="16"/>
        <v>3.889862447977066E-2</v>
      </c>
      <c r="S94" s="14">
        <f t="shared" si="12"/>
        <v>1.7628081080545373E-2</v>
      </c>
      <c r="T94" s="15"/>
      <c r="U94" s="13"/>
      <c r="V94" s="2">
        <v>0.43767</v>
      </c>
      <c r="W94" s="2">
        <v>0.32207999999999998</v>
      </c>
      <c r="X94" s="2">
        <v>0.16985</v>
      </c>
      <c r="Y94" s="2">
        <v>7.1459999999999996E-2</v>
      </c>
      <c r="Z94" s="2">
        <v>2.6840000000000003E-2</v>
      </c>
    </row>
    <row r="95" spans="1:26" ht="15.55">
      <c r="A95" s="19">
        <v>1998</v>
      </c>
      <c r="B95" s="324">
        <f>'TA2'!B95</f>
        <v>0.58300366997718811</v>
      </c>
      <c r="C95" s="519">
        <f>'TA2'!J95</f>
        <v>0.13539344072341919</v>
      </c>
      <c r="D95" s="520">
        <f>'TA2'!R95</f>
        <v>0.44761022925376892</v>
      </c>
      <c r="E95" s="318">
        <f>TA2b!B95</f>
        <v>0.41699633002281189</v>
      </c>
      <c r="F95" s="16">
        <f>TA2b!J95</f>
        <v>0.3072744607925415</v>
      </c>
      <c r="G95" s="16">
        <f>TA2b!R95</f>
        <v>0.15981113910675049</v>
      </c>
      <c r="H95" s="16">
        <f>TA2c!B95</f>
        <v>0.12235691398382187</v>
      </c>
      <c r="I95" s="16">
        <f>TA2c!J95</f>
        <v>6.7399293184280396E-2</v>
      </c>
      <c r="J95" s="16">
        <f>TA2c!R95</f>
        <v>2.7930505573749542E-2</v>
      </c>
      <c r="K95" s="16">
        <v>9.9124517194217263E-3</v>
      </c>
      <c r="L95" s="56">
        <f t="shared" si="17"/>
        <v>0.2571851909160614</v>
      </c>
      <c r="M95" s="15">
        <f t="shared" si="18"/>
        <v>0.10972186923027039</v>
      </c>
      <c r="N95" s="15">
        <f t="shared" si="19"/>
        <v>0.14746332168579102</v>
      </c>
      <c r="O95" s="15">
        <f t="shared" si="13"/>
        <v>9.2411845922470093E-2</v>
      </c>
      <c r="P95" s="15">
        <f t="shared" si="14"/>
        <v>3.7454225122928619E-2</v>
      </c>
      <c r="Q95" s="15">
        <f t="shared" si="15"/>
        <v>5.4957620799541473E-2</v>
      </c>
      <c r="R95" s="15">
        <f t="shared" si="16"/>
        <v>3.9468787610530853E-2</v>
      </c>
      <c r="S95" s="14">
        <f t="shared" si="12"/>
        <v>1.8018053854327816E-2</v>
      </c>
      <c r="T95" s="15"/>
      <c r="U95" s="13"/>
      <c r="V95" s="2">
        <v>0.44353000000000004</v>
      </c>
      <c r="W95" s="2">
        <v>0.32915999999999995</v>
      </c>
      <c r="X95" s="2">
        <v>0.17693999999999999</v>
      </c>
      <c r="Y95" s="2">
        <v>7.5830000000000009E-2</v>
      </c>
      <c r="Z95" s="2">
        <v>2.9169999999999998E-2</v>
      </c>
    </row>
    <row r="96" spans="1:26" ht="15.55">
      <c r="A96" s="23">
        <v>1999</v>
      </c>
      <c r="B96" s="325">
        <f>'TA2'!B96</f>
        <v>0.57778176665306091</v>
      </c>
      <c r="C96" s="523">
        <f>'TA2'!J96</f>
        <v>0.1335633397102356</v>
      </c>
      <c r="D96" s="524">
        <f>'TA2'!R96</f>
        <v>0.44421842694282532</v>
      </c>
      <c r="E96" s="319">
        <f>TA2b!B96</f>
        <v>0.42221823334693909</v>
      </c>
      <c r="F96" s="22">
        <f>TA2b!J96</f>
        <v>0.3126024603843689</v>
      </c>
      <c r="G96" s="22">
        <f>TA2b!R96</f>
        <v>0.16520975530147552</v>
      </c>
      <c r="H96" s="22">
        <f>TA2c!B96</f>
        <v>0.12733499705791473</v>
      </c>
      <c r="I96" s="22">
        <f>TA2c!J96</f>
        <v>7.117229700088501E-2</v>
      </c>
      <c r="J96" s="22">
        <f>TA2c!R96</f>
        <v>3.0134795233607292E-2</v>
      </c>
      <c r="K96" s="22">
        <v>1.1006370744800422E-2</v>
      </c>
      <c r="L96" s="57">
        <f t="shared" si="17"/>
        <v>0.25700847804546356</v>
      </c>
      <c r="M96" s="21">
        <f t="shared" si="18"/>
        <v>0.10961577296257019</v>
      </c>
      <c r="N96" s="21">
        <f t="shared" si="19"/>
        <v>0.14739270508289337</v>
      </c>
      <c r="O96" s="21">
        <f t="shared" si="13"/>
        <v>9.4037458300590515E-2</v>
      </c>
      <c r="P96" s="21">
        <f t="shared" si="14"/>
        <v>3.7874758243560791E-2</v>
      </c>
      <c r="Q96" s="21">
        <f t="shared" si="15"/>
        <v>5.6162700057029724E-2</v>
      </c>
      <c r="R96" s="21">
        <f t="shared" si="16"/>
        <v>4.1037501767277718E-2</v>
      </c>
      <c r="S96" s="20">
        <f t="shared" si="12"/>
        <v>1.9128424488806868E-2</v>
      </c>
      <c r="T96" s="15"/>
      <c r="U96" s="13"/>
      <c r="V96" s="2">
        <v>0.45008999999999999</v>
      </c>
      <c r="W96" s="2">
        <v>0.33674999999999999</v>
      </c>
      <c r="X96" s="2">
        <v>0.18365999999999999</v>
      </c>
      <c r="Y96" s="2">
        <v>7.9960000000000003E-2</v>
      </c>
      <c r="Z96" s="2">
        <v>3.0990000000000004E-2</v>
      </c>
    </row>
    <row r="97" spans="1:26" ht="15.55">
      <c r="A97" s="27">
        <v>2000</v>
      </c>
      <c r="B97" s="326">
        <f>'TA2'!B97</f>
        <v>0.5725022554397583</v>
      </c>
      <c r="C97" s="525">
        <f>'TA2'!J97</f>
        <v>0.13252353668212891</v>
      </c>
      <c r="D97" s="526">
        <f>'TA2'!R97</f>
        <v>0.43997871875762939</v>
      </c>
      <c r="E97" s="320">
        <f>TA2b!B97</f>
        <v>0.4274977445602417</v>
      </c>
      <c r="F97" s="26">
        <f>TA2b!J97</f>
        <v>0.3182549774646759</v>
      </c>
      <c r="G97" s="26">
        <f>TA2b!R97</f>
        <v>0.17103646695613861</v>
      </c>
      <c r="H97" s="26">
        <f>TA2c!B97</f>
        <v>0.13305018842220306</v>
      </c>
      <c r="I97" s="26">
        <f>TA2c!J97</f>
        <v>7.5868591666221619E-2</v>
      </c>
      <c r="J97" s="26">
        <f>TA2c!R97</f>
        <v>3.2509651035070419E-2</v>
      </c>
      <c r="K97" s="26">
        <v>1.1984276011877321E-2</v>
      </c>
      <c r="L97" s="58">
        <f t="shared" si="17"/>
        <v>0.25646127760410309</v>
      </c>
      <c r="M97" s="25">
        <f t="shared" si="18"/>
        <v>0.1092427670955658</v>
      </c>
      <c r="N97" s="25">
        <f t="shared" si="19"/>
        <v>0.14721851050853729</v>
      </c>
      <c r="O97" s="25">
        <f t="shared" si="13"/>
        <v>9.5167875289916992E-2</v>
      </c>
      <c r="P97" s="25">
        <f t="shared" si="14"/>
        <v>3.7986278533935547E-2</v>
      </c>
      <c r="Q97" s="25">
        <f t="shared" si="15"/>
        <v>5.7181596755981445E-2</v>
      </c>
      <c r="R97" s="25">
        <f t="shared" si="16"/>
        <v>4.3358940631151199E-2</v>
      </c>
      <c r="S97" s="24">
        <f t="shared" si="12"/>
        <v>2.0525375023193099E-2</v>
      </c>
      <c r="T97" s="15"/>
      <c r="U97" s="13"/>
      <c r="V97" s="2">
        <v>0.45293999999999995</v>
      </c>
      <c r="W97" s="2">
        <v>0.34256999999999999</v>
      </c>
      <c r="X97" s="2">
        <v>0.19295000000000001</v>
      </c>
      <c r="Y97" s="2">
        <v>8.7809999999999999E-2</v>
      </c>
      <c r="Z97" s="2">
        <v>3.4349999999999999E-2</v>
      </c>
    </row>
    <row r="98" spans="1:26" ht="15.55">
      <c r="A98" s="19">
        <v>2001</v>
      </c>
      <c r="B98" s="324">
        <f>'TA2'!B98</f>
        <v>0.57903924584388733</v>
      </c>
      <c r="C98" s="519">
        <f>'TA2'!J98</f>
        <v>0.13382041454315186</v>
      </c>
      <c r="D98" s="520">
        <f>'TA2'!R98</f>
        <v>0.44521883130073547</v>
      </c>
      <c r="E98" s="318">
        <f>TA2b!B98</f>
        <v>0.42096075415611267</v>
      </c>
      <c r="F98" s="16">
        <f>TA2b!J98</f>
        <v>0.31034469604492188</v>
      </c>
      <c r="G98" s="16">
        <f>TA2b!R98</f>
        <v>0.16348512470722198</v>
      </c>
      <c r="H98" s="16">
        <f>TA2c!B98</f>
        <v>0.12629947066307068</v>
      </c>
      <c r="I98" s="16">
        <f>TA2c!J98</f>
        <v>7.0591390132904053E-2</v>
      </c>
      <c r="J98" s="16">
        <f>TA2c!R98</f>
        <v>3.0169246718287468E-2</v>
      </c>
      <c r="K98" s="16">
        <v>1.1712648245176521E-2</v>
      </c>
      <c r="L98" s="56">
        <f t="shared" si="17"/>
        <v>0.25747562944889069</v>
      </c>
      <c r="M98" s="15">
        <f t="shared" si="18"/>
        <v>0.1106160581111908</v>
      </c>
      <c r="N98" s="15">
        <f t="shared" si="19"/>
        <v>0.14685957133769989</v>
      </c>
      <c r="O98" s="15">
        <f t="shared" si="13"/>
        <v>9.2893734574317932E-2</v>
      </c>
      <c r="P98" s="15">
        <f t="shared" si="14"/>
        <v>3.7185654044151306E-2</v>
      </c>
      <c r="Q98" s="15">
        <f t="shared" si="15"/>
        <v>5.5708080530166626E-2</v>
      </c>
      <c r="R98" s="15">
        <f t="shared" si="16"/>
        <v>4.0422143414616585E-2</v>
      </c>
      <c r="S98" s="14">
        <f t="shared" si="12"/>
        <v>1.8456598473110947E-2</v>
      </c>
      <c r="T98" s="15"/>
      <c r="U98" s="13"/>
      <c r="V98" s="2">
        <v>0.43148000000000003</v>
      </c>
      <c r="W98" s="2">
        <v>0.31653999999999999</v>
      </c>
      <c r="X98" s="2">
        <v>0.16760000000000003</v>
      </c>
      <c r="Y98" s="2">
        <v>7.0910000000000001E-2</v>
      </c>
      <c r="Z98" s="2">
        <v>2.7440000000000003E-2</v>
      </c>
    </row>
    <row r="99" spans="1:26" ht="15.55">
      <c r="A99" s="19">
        <v>2002</v>
      </c>
      <c r="B99" s="324">
        <f>'TA2'!B99</f>
        <v>0.5787283182144165</v>
      </c>
      <c r="C99" s="519">
        <f>'TA2'!J99</f>
        <v>0.13097625970840454</v>
      </c>
      <c r="D99" s="520">
        <f>'TA2'!R99</f>
        <v>0.44775205850601196</v>
      </c>
      <c r="E99" s="318">
        <f>TA2b!B99</f>
        <v>0.4212716817855835</v>
      </c>
      <c r="F99" s="16">
        <f>TA2b!J99</f>
        <v>0.30983483791351318</v>
      </c>
      <c r="G99" s="16">
        <f>TA2b!R99</f>
        <v>0.16184371709823608</v>
      </c>
      <c r="H99" s="16">
        <f>TA2c!B99</f>
        <v>0.12420008331537247</v>
      </c>
      <c r="I99" s="16">
        <f>TA2c!J99</f>
        <v>6.8906255066394806E-2</v>
      </c>
      <c r="J99" s="16">
        <f>TA2c!R99</f>
        <v>2.9559116810560226E-2</v>
      </c>
      <c r="K99" s="16">
        <v>1.1823100995934794E-2</v>
      </c>
      <c r="L99" s="56">
        <f t="shared" si="17"/>
        <v>0.25942796468734741</v>
      </c>
      <c r="M99" s="15">
        <f t="shared" si="18"/>
        <v>0.11143684387207031</v>
      </c>
      <c r="N99" s="15">
        <f t="shared" si="19"/>
        <v>0.1479911208152771</v>
      </c>
      <c r="O99" s="15">
        <f t="shared" si="13"/>
        <v>9.2937462031841278E-2</v>
      </c>
      <c r="P99" s="15">
        <f t="shared" si="14"/>
        <v>3.7643633782863617E-2</v>
      </c>
      <c r="Q99" s="15">
        <f t="shared" si="15"/>
        <v>5.5293828248977661E-2</v>
      </c>
      <c r="R99" s="15">
        <f t="shared" si="16"/>
        <v>3.9347138255834579E-2</v>
      </c>
      <c r="S99" s="14">
        <f t="shared" si="12"/>
        <v>1.773601581462543E-2</v>
      </c>
      <c r="T99" s="15"/>
      <c r="U99" s="13"/>
      <c r="V99" s="2">
        <v>0.42948999999999998</v>
      </c>
      <c r="W99" s="2">
        <v>0.31175000000000003</v>
      </c>
      <c r="X99" s="2">
        <v>0.15912999999999999</v>
      </c>
      <c r="Y99" s="2">
        <v>6.5610000000000002E-2</v>
      </c>
      <c r="Z99" s="2">
        <v>2.579E-2</v>
      </c>
    </row>
    <row r="100" spans="1:26" ht="15.55">
      <c r="A100" s="19">
        <v>2003</v>
      </c>
      <c r="B100" s="324">
        <f>'TA2'!B100</f>
        <v>0.57548782229423523</v>
      </c>
      <c r="C100" s="519">
        <f>'TA2'!J100</f>
        <v>0.12785732746124268</v>
      </c>
      <c r="D100" s="520">
        <f>'TA2'!R100</f>
        <v>0.44763049483299255</v>
      </c>
      <c r="E100" s="318">
        <f>TA2b!B100</f>
        <v>0.42451217770576477</v>
      </c>
      <c r="F100" s="16">
        <f>TA2b!J100</f>
        <v>0.31224405765533447</v>
      </c>
      <c r="G100" s="16">
        <f>TA2b!R100</f>
        <v>0.16422103345394135</v>
      </c>
      <c r="H100" s="16">
        <f>TA2c!B100</f>
        <v>0.12673015892505646</v>
      </c>
      <c r="I100" s="16">
        <f>TA2c!J100</f>
        <v>7.1028448641300201E-2</v>
      </c>
      <c r="J100" s="16">
        <f>TA2c!R100</f>
        <v>3.1172644346952438E-2</v>
      </c>
      <c r="K100" s="16">
        <v>1.2716685632464706E-2</v>
      </c>
      <c r="L100" s="56">
        <f t="shared" si="17"/>
        <v>0.26029114425182343</v>
      </c>
      <c r="M100" s="15">
        <f t="shared" si="18"/>
        <v>0.1122681200504303</v>
      </c>
      <c r="N100" s="15">
        <f t="shared" si="19"/>
        <v>0.14802302420139313</v>
      </c>
      <c r="O100" s="15">
        <f t="shared" si="13"/>
        <v>9.3192584812641144E-2</v>
      </c>
      <c r="P100" s="15">
        <f t="shared" si="14"/>
        <v>3.7490874528884888E-2</v>
      </c>
      <c r="Q100" s="15">
        <f t="shared" si="15"/>
        <v>5.5701710283756256E-2</v>
      </c>
      <c r="R100" s="15">
        <f t="shared" si="16"/>
        <v>3.9855804294347763E-2</v>
      </c>
      <c r="S100" s="14">
        <f t="shared" si="12"/>
        <v>1.8455958714487734E-2</v>
      </c>
      <c r="T100" s="15"/>
      <c r="U100" s="13"/>
      <c r="V100" s="2">
        <v>0.43518999999999997</v>
      </c>
      <c r="W100" s="2">
        <v>0.31690999999999997</v>
      </c>
      <c r="X100" s="2">
        <v>0.16390999999999997</v>
      </c>
      <c r="Y100" s="2">
        <v>6.9150000000000003E-2</v>
      </c>
      <c r="Z100" s="2">
        <v>2.81E-2</v>
      </c>
    </row>
    <row r="101" spans="1:26" ht="15.55">
      <c r="A101" s="19">
        <v>2004</v>
      </c>
      <c r="B101" s="324">
        <f>'TA2'!B101</f>
        <v>0.56780752539634705</v>
      </c>
      <c r="C101" s="519">
        <f>'TA2'!J101</f>
        <v>0.12611228227615356</v>
      </c>
      <c r="D101" s="520">
        <f>'TA2'!R101</f>
        <v>0.44169524312019348</v>
      </c>
      <c r="E101" s="318">
        <f>TA2b!B101</f>
        <v>0.43219247460365295</v>
      </c>
      <c r="F101" s="16">
        <f>TA2b!J101</f>
        <v>0.32147964835166931</v>
      </c>
      <c r="G101" s="16">
        <f>TA2b!R101</f>
        <v>0.17383900284767151</v>
      </c>
      <c r="H101" s="16">
        <f>TA2c!B101</f>
        <v>0.13574057817459106</v>
      </c>
      <c r="I101" s="16">
        <f>TA2c!J101</f>
        <v>7.7964775264263153E-2</v>
      </c>
      <c r="J101" s="16">
        <f>TA2c!R101</f>
        <v>3.4694094210863113E-2</v>
      </c>
      <c r="K101" s="16">
        <v>1.3851332561329028E-2</v>
      </c>
      <c r="L101" s="56">
        <f t="shared" si="17"/>
        <v>0.25835347175598145</v>
      </c>
      <c r="M101" s="15">
        <f t="shared" si="18"/>
        <v>0.11071282625198364</v>
      </c>
      <c r="N101" s="15">
        <f t="shared" si="19"/>
        <v>0.1476406455039978</v>
      </c>
      <c r="O101" s="15">
        <f t="shared" si="13"/>
        <v>9.5874227583408356E-2</v>
      </c>
      <c r="P101" s="15">
        <f t="shared" si="14"/>
        <v>3.8098424673080444E-2</v>
      </c>
      <c r="Q101" s="15">
        <f t="shared" si="15"/>
        <v>5.7775802910327911E-2</v>
      </c>
      <c r="R101" s="15">
        <f t="shared" si="16"/>
        <v>4.327068105340004E-2</v>
      </c>
      <c r="S101" s="14">
        <f t="shared" si="12"/>
        <v>2.0842761649534088E-2</v>
      </c>
      <c r="T101" s="15"/>
      <c r="U101" s="13"/>
      <c r="V101" s="2">
        <v>0.44871</v>
      </c>
      <c r="W101" s="2">
        <v>0.33317000000000002</v>
      </c>
      <c r="X101" s="2">
        <v>0.18118999999999999</v>
      </c>
      <c r="Y101" s="2">
        <v>8.1430000000000002E-2</v>
      </c>
      <c r="Z101" s="2">
        <v>3.4700000000000002E-2</v>
      </c>
    </row>
    <row r="102" spans="1:26" ht="15.55">
      <c r="A102" s="19">
        <v>2005</v>
      </c>
      <c r="B102" s="324">
        <f>'TA2'!B102</f>
        <v>0.55841043591499329</v>
      </c>
      <c r="C102" s="519">
        <f>'TA2'!J102</f>
        <v>0.12491148710250854</v>
      </c>
      <c r="D102" s="520">
        <f>'TA2'!R102</f>
        <v>0.43349894881248474</v>
      </c>
      <c r="E102" s="318">
        <f>TA2b!B102</f>
        <v>0.44158956408500671</v>
      </c>
      <c r="F102" s="16">
        <f>TA2b!J102</f>
        <v>0.3315635621547699</v>
      </c>
      <c r="G102" s="16">
        <f>TA2b!R102</f>
        <v>0.18327625095844269</v>
      </c>
      <c r="H102" s="16">
        <f>TA2c!B102</f>
        <v>0.14452242851257324</v>
      </c>
      <c r="I102" s="16">
        <f>TA2c!J102</f>
        <v>8.4780707955360413E-2</v>
      </c>
      <c r="J102" s="16">
        <f>TA2c!R102</f>
        <v>3.7836980074644089E-2</v>
      </c>
      <c r="K102" s="16">
        <v>1.4934548656299581E-2</v>
      </c>
      <c r="L102" s="56">
        <f t="shared" si="17"/>
        <v>0.25831331312656403</v>
      </c>
      <c r="M102" s="15">
        <f t="shared" si="18"/>
        <v>0.11002600193023682</v>
      </c>
      <c r="N102" s="15">
        <f t="shared" si="19"/>
        <v>0.14828731119632721</v>
      </c>
      <c r="O102" s="15">
        <f t="shared" si="13"/>
        <v>9.8495543003082275E-2</v>
      </c>
      <c r="P102" s="15">
        <f t="shared" si="14"/>
        <v>3.8753822445869446E-2</v>
      </c>
      <c r="Q102" s="15">
        <f t="shared" si="15"/>
        <v>5.974172055721283E-2</v>
      </c>
      <c r="R102" s="15">
        <f t="shared" si="16"/>
        <v>4.6943727880716324E-2</v>
      </c>
      <c r="S102" s="14">
        <f t="shared" si="12"/>
        <v>2.2902431418344506E-2</v>
      </c>
      <c r="T102" s="15"/>
      <c r="U102" s="13"/>
      <c r="V102" s="2">
        <v>0.46582000000000001</v>
      </c>
      <c r="W102" s="2">
        <v>0.35243000000000002</v>
      </c>
      <c r="X102" s="2">
        <v>0.20036999999999999</v>
      </c>
      <c r="Y102" s="2">
        <v>9.4320000000000001E-2</v>
      </c>
      <c r="Z102" s="2">
        <v>4.1029999999999997E-2</v>
      </c>
    </row>
    <row r="103" spans="1:26" ht="15.55">
      <c r="A103" s="19">
        <v>2006</v>
      </c>
      <c r="B103" s="324">
        <f>'TA2'!B103</f>
        <v>0.55103456974029541</v>
      </c>
      <c r="C103" s="519">
        <f>'TA2'!J103</f>
        <v>0.12330681085586548</v>
      </c>
      <c r="D103" s="520">
        <f>'TA2'!R103</f>
        <v>0.42772775888442993</v>
      </c>
      <c r="E103" s="318">
        <f>TA2b!B103</f>
        <v>0.44896543025970459</v>
      </c>
      <c r="F103" s="16">
        <f>TA2b!J103</f>
        <v>0.33914589881896973</v>
      </c>
      <c r="G103" s="16">
        <f>TA2b!R103</f>
        <v>0.18950806558132172</v>
      </c>
      <c r="H103" s="16">
        <f>TA2c!B103</f>
        <v>0.14991748332977295</v>
      </c>
      <c r="I103" s="16">
        <f>TA2c!J103</f>
        <v>8.8180050253868103E-2</v>
      </c>
      <c r="J103" s="16">
        <f>TA2c!R103</f>
        <v>3.9403244853019714E-2</v>
      </c>
      <c r="K103" s="16">
        <v>1.5747391337828775E-2</v>
      </c>
      <c r="L103" s="56">
        <f t="shared" si="17"/>
        <v>0.25945736467838287</v>
      </c>
      <c r="M103" s="15">
        <f t="shared" si="18"/>
        <v>0.10981953144073486</v>
      </c>
      <c r="N103" s="15">
        <f t="shared" si="19"/>
        <v>0.14963783323764801</v>
      </c>
      <c r="O103" s="15">
        <f t="shared" si="13"/>
        <v>0.10132801532745361</v>
      </c>
      <c r="P103" s="15">
        <f t="shared" si="14"/>
        <v>3.9590582251548767E-2</v>
      </c>
      <c r="Q103" s="15">
        <f t="shared" si="15"/>
        <v>6.1737433075904846E-2</v>
      </c>
      <c r="R103" s="15">
        <f t="shared" si="16"/>
        <v>4.8776805400848389E-2</v>
      </c>
      <c r="S103" s="14">
        <f t="shared" si="12"/>
        <v>2.365585351519094E-2</v>
      </c>
      <c r="T103" s="15"/>
      <c r="U103" s="13"/>
      <c r="V103" s="2">
        <v>0.47554999999999997</v>
      </c>
      <c r="W103" s="2">
        <v>0.36162</v>
      </c>
      <c r="X103" s="2">
        <v>0.20864000000000002</v>
      </c>
      <c r="Y103" s="2">
        <v>9.9250000000000005E-2</v>
      </c>
      <c r="Z103" s="2">
        <v>4.3570000000000005E-2</v>
      </c>
    </row>
    <row r="104" spans="1:26" ht="15.55">
      <c r="A104" s="19">
        <v>2007</v>
      </c>
      <c r="B104" s="324">
        <f>'TA2'!B104</f>
        <v>0.55241444706916809</v>
      </c>
      <c r="C104" s="519">
        <f>'TA2'!J104</f>
        <v>0.12328529357910156</v>
      </c>
      <c r="D104" s="520">
        <f>'TA2'!R104</f>
        <v>0.42912915349006653</v>
      </c>
      <c r="E104" s="318">
        <f>TA2b!B104</f>
        <v>0.44758555293083191</v>
      </c>
      <c r="F104" s="16">
        <f>TA2b!J104</f>
        <v>0.3374866247177124</v>
      </c>
      <c r="G104" s="16">
        <f>TA2b!R104</f>
        <v>0.18806324899196625</v>
      </c>
      <c r="H104" s="16">
        <f>TA2c!B104</f>
        <v>0.14890986680984497</v>
      </c>
      <c r="I104" s="16">
        <f>TA2c!J104</f>
        <v>8.8198542594909668E-2</v>
      </c>
      <c r="J104" s="16">
        <f>TA2c!R104</f>
        <v>4.0760636329650879E-2</v>
      </c>
      <c r="K104" s="16">
        <v>1.7316835739921276E-2</v>
      </c>
      <c r="L104" s="56">
        <f t="shared" si="17"/>
        <v>0.25952230393886566</v>
      </c>
      <c r="M104" s="15">
        <f t="shared" si="18"/>
        <v>0.11009892821311951</v>
      </c>
      <c r="N104" s="15">
        <f t="shared" si="19"/>
        <v>0.14942337572574615</v>
      </c>
      <c r="O104" s="15">
        <f t="shared" si="13"/>
        <v>9.986470639705658E-2</v>
      </c>
      <c r="P104" s="15">
        <f t="shared" si="14"/>
        <v>3.9153382182121277E-2</v>
      </c>
      <c r="Q104" s="15">
        <f t="shared" si="15"/>
        <v>6.0711324214935303E-2</v>
      </c>
      <c r="R104" s="15">
        <f t="shared" si="16"/>
        <v>4.7437906265258789E-2</v>
      </c>
      <c r="S104" s="14">
        <f t="shared" si="12"/>
        <v>2.3443800589729603E-2</v>
      </c>
      <c r="T104" s="15"/>
      <c r="U104" s="13"/>
      <c r="V104" s="2">
        <v>0.48027000000000003</v>
      </c>
      <c r="W104" s="2">
        <v>0.36792999999999998</v>
      </c>
      <c r="X104" s="2">
        <v>0.21513000000000002</v>
      </c>
      <c r="Y104" s="2">
        <v>0.10490000000000001</v>
      </c>
      <c r="Z104" s="2">
        <v>4.7710000000000002E-2</v>
      </c>
    </row>
    <row r="105" spans="1:26" ht="15.55">
      <c r="A105" s="19">
        <v>2008</v>
      </c>
      <c r="B105" s="324">
        <f>'TA2'!B105</f>
        <v>0.55417317152023315</v>
      </c>
      <c r="C105" s="519">
        <f>'TA2'!J105</f>
        <v>0.12102335691452026</v>
      </c>
      <c r="D105" s="520">
        <f>'TA2'!R105</f>
        <v>0.43314981460571289</v>
      </c>
      <c r="E105" s="318">
        <f>TA2b!B105</f>
        <v>0.44582682847976685</v>
      </c>
      <c r="F105" s="16">
        <f>TA2b!J105</f>
        <v>0.33395510911941528</v>
      </c>
      <c r="G105" s="16">
        <f>TA2b!R105</f>
        <v>0.1845649778842926</v>
      </c>
      <c r="H105" s="16">
        <f>TA2c!B105</f>
        <v>0.14610143005847931</v>
      </c>
      <c r="I105" s="16">
        <f>TA2c!J105</f>
        <v>8.7285600602626801E-2</v>
      </c>
      <c r="J105" s="16">
        <f>TA2c!R105</f>
        <v>4.1255977004766464E-2</v>
      </c>
      <c r="K105" s="16">
        <v>1.8294219210693123E-2</v>
      </c>
      <c r="L105" s="56">
        <f t="shared" si="17"/>
        <v>0.26126185059547424</v>
      </c>
      <c r="M105" s="15">
        <f t="shared" si="18"/>
        <v>0.11187171936035156</v>
      </c>
      <c r="N105" s="15">
        <f t="shared" si="19"/>
        <v>0.14939013123512268</v>
      </c>
      <c r="O105" s="15">
        <f t="shared" si="13"/>
        <v>9.7279377281665802E-2</v>
      </c>
      <c r="P105" s="15">
        <f t="shared" si="14"/>
        <v>3.8463547825813293E-2</v>
      </c>
      <c r="Q105" s="15">
        <f t="shared" si="15"/>
        <v>5.8815829455852509E-2</v>
      </c>
      <c r="R105" s="15">
        <f t="shared" si="16"/>
        <v>4.6029623597860336E-2</v>
      </c>
      <c r="S105" s="14">
        <f t="shared" si="12"/>
        <v>2.2961757794073341E-2</v>
      </c>
      <c r="T105" s="15"/>
      <c r="U105" s="13"/>
      <c r="V105" s="2">
        <v>0.46973999999999999</v>
      </c>
      <c r="W105" s="2">
        <v>0.35202</v>
      </c>
      <c r="X105" s="2">
        <v>0.19574000000000003</v>
      </c>
      <c r="Y105" s="2">
        <v>9.1249999999999998E-2</v>
      </c>
      <c r="Z105" s="2">
        <v>4.0970000000000006E-2</v>
      </c>
    </row>
    <row r="106" spans="1:26" ht="15.55">
      <c r="A106" s="23">
        <v>2009</v>
      </c>
      <c r="B106" s="325">
        <f>'TA2'!B106</f>
        <v>0.55553683638572693</v>
      </c>
      <c r="C106" s="523">
        <f>'TA2'!J106</f>
        <v>0.11452656984329224</v>
      </c>
      <c r="D106" s="524">
        <f>'TA2'!R106</f>
        <v>0.44101026654243469</v>
      </c>
      <c r="E106" s="319">
        <f>TA2b!B106</f>
        <v>0.44446316361427307</v>
      </c>
      <c r="F106" s="22">
        <f>TA2b!J106</f>
        <v>0.3296407163143158</v>
      </c>
      <c r="G106" s="22">
        <f>TA2b!R106</f>
        <v>0.17881384491920471</v>
      </c>
      <c r="H106" s="22">
        <f>TA2c!B106</f>
        <v>0.14112012088298798</v>
      </c>
      <c r="I106" s="22">
        <f>TA2c!J106</f>
        <v>8.4679104387760162E-2</v>
      </c>
      <c r="J106" s="22">
        <f>TA2c!R106</f>
        <v>4.1979283094406128E-2</v>
      </c>
      <c r="K106" s="22">
        <v>1.9891778847619519E-2</v>
      </c>
      <c r="L106" s="57">
        <f t="shared" si="17"/>
        <v>0.26564931869506836</v>
      </c>
      <c r="M106" s="21">
        <f t="shared" si="18"/>
        <v>0.11482244729995728</v>
      </c>
      <c r="N106" s="21">
        <f t="shared" si="19"/>
        <v>0.15082687139511108</v>
      </c>
      <c r="O106" s="21">
        <f t="shared" si="13"/>
        <v>9.413474053144455E-2</v>
      </c>
      <c r="P106" s="21">
        <f t="shared" si="14"/>
        <v>3.7693724036216736E-2</v>
      </c>
      <c r="Q106" s="21">
        <f t="shared" si="15"/>
        <v>5.6441016495227814E-2</v>
      </c>
      <c r="R106" s="21">
        <f t="shared" si="16"/>
        <v>4.2699821293354034E-2</v>
      </c>
      <c r="S106" s="20">
        <f t="shared" si="12"/>
        <v>2.2087504246786609E-2</v>
      </c>
      <c r="T106" s="15"/>
      <c r="U106" s="13"/>
      <c r="V106" s="2">
        <v>0.45851999999999998</v>
      </c>
      <c r="W106" s="2">
        <v>0.33438000000000001</v>
      </c>
      <c r="X106" s="2">
        <v>0.17478000000000002</v>
      </c>
      <c r="Y106" s="2">
        <v>7.6730000000000007E-2</v>
      </c>
      <c r="Z106" s="2">
        <v>3.4360000000000002E-2</v>
      </c>
    </row>
    <row r="107" spans="1:26" ht="15.55">
      <c r="A107" s="19">
        <v>2010</v>
      </c>
      <c r="B107" s="324">
        <f>'TA2'!B107</f>
        <v>0.5422942042350769</v>
      </c>
      <c r="C107" s="519">
        <f>'TA2'!J107</f>
        <v>0.11078071594238281</v>
      </c>
      <c r="D107" s="520">
        <f>'TA2'!R107</f>
        <v>0.43151348829269409</v>
      </c>
      <c r="E107" s="318">
        <f>TA2b!B107</f>
        <v>0.4577057957649231</v>
      </c>
      <c r="F107" s="16">
        <f>TA2b!J107</f>
        <v>0.34392350912094116</v>
      </c>
      <c r="G107" s="16">
        <f>TA2b!R107</f>
        <v>0.19235861301422119</v>
      </c>
      <c r="H107" s="16">
        <f>TA2c!B107</f>
        <v>0.15371197462081909</v>
      </c>
      <c r="I107" s="16">
        <f>TA2c!J107</f>
        <v>9.4735048711299896E-2</v>
      </c>
      <c r="J107" s="16">
        <f>TA2c!R107</f>
        <v>4.786122590303421E-2</v>
      </c>
      <c r="K107" s="16">
        <v>2.2233689606502152E-2</v>
      </c>
      <c r="L107" s="56">
        <f t="shared" si="17"/>
        <v>0.2653471827507019</v>
      </c>
      <c r="M107" s="15">
        <f t="shared" si="18"/>
        <v>0.11378228664398193</v>
      </c>
      <c r="N107" s="15">
        <f t="shared" si="19"/>
        <v>0.15156489610671997</v>
      </c>
      <c r="O107" s="15">
        <f t="shared" si="13"/>
        <v>9.7623564302921295E-2</v>
      </c>
      <c r="P107" s="15">
        <f t="shared" si="14"/>
        <v>3.86466383934021E-2</v>
      </c>
      <c r="Q107" s="15">
        <f t="shared" si="15"/>
        <v>5.8976925909519196E-2</v>
      </c>
      <c r="R107" s="15">
        <f t="shared" si="16"/>
        <v>4.6873822808265686E-2</v>
      </c>
      <c r="S107" s="14">
        <f t="shared" si="12"/>
        <v>2.5627536296532059E-2</v>
      </c>
      <c r="T107" s="15"/>
      <c r="U107" s="13"/>
      <c r="V107" s="2">
        <v>0.47076999999999997</v>
      </c>
      <c r="W107" s="2">
        <v>0.34836</v>
      </c>
      <c r="X107" s="2">
        <v>0.18827000000000002</v>
      </c>
      <c r="Y107" s="2">
        <v>8.6389999999999995E-2</v>
      </c>
      <c r="Z107" s="2">
        <v>3.9300000000000002E-2</v>
      </c>
    </row>
    <row r="108" spans="1:26" ht="15.55">
      <c r="A108" s="19">
        <v>2011</v>
      </c>
      <c r="B108" s="324">
        <f>'TA2'!B108</f>
        <v>0.54047384858131409</v>
      </c>
      <c r="C108" s="519">
        <f>'TA2'!J108</f>
        <v>0.10964798927307129</v>
      </c>
      <c r="D108" s="520">
        <f>'TA2'!R108</f>
        <v>0.4308258593082428</v>
      </c>
      <c r="E108" s="318">
        <f>TA2b!B108</f>
        <v>0.45952615141868591</v>
      </c>
      <c r="F108" s="16">
        <f>TA2b!J108</f>
        <v>0.34502646327018738</v>
      </c>
      <c r="G108" s="16">
        <f>TA2b!R108</f>
        <v>0.19078738987445831</v>
      </c>
      <c r="H108" s="16">
        <f>TA2c!B108</f>
        <v>0.1511547863483429</v>
      </c>
      <c r="I108" s="16">
        <f>TA2c!J108</f>
        <v>9.0810209512710571E-2</v>
      </c>
      <c r="J108" s="16">
        <f>TA2c!R108</f>
        <v>4.3091651052236557E-2</v>
      </c>
      <c r="K108" s="16">
        <v>1.8566281766002363E-2</v>
      </c>
      <c r="L108" s="56">
        <f t="shared" si="17"/>
        <v>0.2687387615442276</v>
      </c>
      <c r="M108" s="15">
        <f t="shared" si="18"/>
        <v>0.11449968814849854</v>
      </c>
      <c r="N108" s="15">
        <f t="shared" si="19"/>
        <v>0.15423907339572906</v>
      </c>
      <c r="O108" s="15">
        <f t="shared" si="13"/>
        <v>9.9977180361747742E-2</v>
      </c>
      <c r="P108" s="15">
        <f t="shared" si="14"/>
        <v>3.9632603526115417E-2</v>
      </c>
      <c r="Q108" s="15">
        <f t="shared" si="15"/>
        <v>6.0344576835632324E-2</v>
      </c>
      <c r="R108" s="15">
        <f t="shared" si="16"/>
        <v>4.7718558460474014E-2</v>
      </c>
      <c r="S108" s="14">
        <f t="shared" si="12"/>
        <v>2.4525369286234194E-2</v>
      </c>
      <c r="T108" s="15"/>
      <c r="U108" s="13"/>
      <c r="V108" s="2">
        <v>0.47409999999999997</v>
      </c>
      <c r="W108" s="2">
        <v>0.35119999999999996</v>
      </c>
      <c r="X108" s="2">
        <v>0.18845999999999999</v>
      </c>
      <c r="Y108" s="2">
        <v>8.4540000000000004E-2</v>
      </c>
      <c r="Z108" s="2">
        <v>3.7450000000000004E-2</v>
      </c>
    </row>
    <row r="109" spans="1:26" ht="15.55">
      <c r="A109" s="19">
        <v>2012</v>
      </c>
      <c r="B109" s="324">
        <f>'TA2'!B109</f>
        <v>0.52921390533447266</v>
      </c>
      <c r="C109" s="519">
        <f>'TA2'!J109</f>
        <v>0.10667264461517334</v>
      </c>
      <c r="D109" s="520">
        <f>'TA2'!R109</f>
        <v>0.42254126071929932</v>
      </c>
      <c r="E109" s="318">
        <f>TA2b!B109</f>
        <v>0.47078609466552734</v>
      </c>
      <c r="F109" s="16">
        <f>TA2b!J109</f>
        <v>0.35713985562324524</v>
      </c>
      <c r="G109" s="16">
        <f>TA2b!R109</f>
        <v>0.20192854106426239</v>
      </c>
      <c r="H109" s="16">
        <f>TA2c!B109</f>
        <v>0.16146118938922882</v>
      </c>
      <c r="I109" s="16">
        <f>TA2c!J109</f>
        <v>9.8465368151664734E-2</v>
      </c>
      <c r="J109" s="16">
        <f>TA2c!R109</f>
        <v>4.7603581100702286E-2</v>
      </c>
      <c r="K109" s="16">
        <v>2.0736771723009379E-2</v>
      </c>
      <c r="L109" s="56">
        <f t="shared" si="17"/>
        <v>0.26885755360126495</v>
      </c>
      <c r="M109" s="15">
        <f t="shared" si="18"/>
        <v>0.1136462390422821</v>
      </c>
      <c r="N109" s="15">
        <f t="shared" si="19"/>
        <v>0.15521131455898285</v>
      </c>
      <c r="O109" s="15">
        <f t="shared" si="13"/>
        <v>0.10346317291259766</v>
      </c>
      <c r="P109" s="15">
        <f t="shared" si="14"/>
        <v>4.0467351675033569E-2</v>
      </c>
      <c r="Q109" s="15">
        <f t="shared" si="15"/>
        <v>6.2995821237564087E-2</v>
      </c>
      <c r="R109" s="15">
        <f t="shared" si="16"/>
        <v>5.0861787050962448E-2</v>
      </c>
      <c r="S109" s="14">
        <f t="shared" si="12"/>
        <v>2.6866809377692907E-2</v>
      </c>
      <c r="T109" s="15"/>
      <c r="U109" s="13"/>
      <c r="V109" s="2">
        <v>0.49582999999999999</v>
      </c>
      <c r="W109" s="2">
        <v>0.37645000000000001</v>
      </c>
      <c r="X109" s="2">
        <v>0.21454000000000001</v>
      </c>
      <c r="Y109" s="2">
        <v>0.10328</v>
      </c>
      <c r="Z109" s="2">
        <v>4.8129999999999999E-2</v>
      </c>
    </row>
    <row r="110" spans="1:26" ht="15.55">
      <c r="A110" s="19">
        <v>2013</v>
      </c>
      <c r="B110" s="324">
        <f>'TA2'!B110</f>
        <v>0.54035642743110657</v>
      </c>
      <c r="C110" s="519">
        <f>'TA2'!J110</f>
        <v>0.11151480674743652</v>
      </c>
      <c r="D110" s="520">
        <f>'TA2'!R110</f>
        <v>0.42884162068367004</v>
      </c>
      <c r="E110" s="318">
        <f>TA2b!B110</f>
        <v>0.45964357256889343</v>
      </c>
      <c r="F110" s="16">
        <f>TA2b!J110</f>
        <v>0.34429267048835754</v>
      </c>
      <c r="G110" s="16">
        <f>TA2b!R110</f>
        <v>0.18725791573524475</v>
      </c>
      <c r="H110" s="16">
        <f>TA2c!B110</f>
        <v>0.14723987877368927</v>
      </c>
      <c r="I110" s="16">
        <f>TA2c!J110</f>
        <v>8.7155804038047791E-2</v>
      </c>
      <c r="J110" s="16">
        <f>TA2c!R110</f>
        <v>4.1223492473363876E-2</v>
      </c>
      <c r="K110" s="16">
        <v>1.8003661372840048E-2</v>
      </c>
      <c r="L110" s="56">
        <f t="shared" si="17"/>
        <v>0.27238565683364868</v>
      </c>
      <c r="M110" s="15">
        <f t="shared" si="18"/>
        <v>0.11535090208053589</v>
      </c>
      <c r="N110" s="15">
        <f>F110-G110</f>
        <v>0.15703475475311279</v>
      </c>
      <c r="O110" s="15">
        <f>G110-I110</f>
        <v>0.10010211169719696</v>
      </c>
      <c r="P110" s="15">
        <f t="shared" ref="P110:R111" si="20">G110-H110</f>
        <v>4.0018036961555481E-2</v>
      </c>
      <c r="Q110" s="15">
        <f t="shared" si="20"/>
        <v>6.0084074735641479E-2</v>
      </c>
      <c r="R110" s="15">
        <f t="shared" si="20"/>
        <v>4.5932311564683914E-2</v>
      </c>
      <c r="S110" s="14">
        <f t="shared" si="12"/>
        <v>2.3219831100523829E-2</v>
      </c>
      <c r="T110" s="15"/>
      <c r="U110" s="13"/>
      <c r="V110" s="2"/>
      <c r="W110" s="2"/>
      <c r="X110" s="2"/>
      <c r="Y110" s="2"/>
      <c r="Z110" s="2"/>
    </row>
    <row r="111" spans="1:26" ht="15.55">
      <c r="A111" s="19">
        <v>2014</v>
      </c>
      <c r="B111" s="324">
        <f>'TA2'!B111</f>
        <v>0.53457069396972656</v>
      </c>
      <c r="C111" s="519">
        <f>'TA2'!J111</f>
        <v>0.11020576953887939</v>
      </c>
      <c r="D111" s="520">
        <f>'TA2'!R111</f>
        <v>0.42436492443084717</v>
      </c>
      <c r="E111" s="318">
        <f>TA2b!B111</f>
        <v>0.46542930603027344</v>
      </c>
      <c r="F111" s="16">
        <f>TA2b!J111</f>
        <v>0.3505077064037323</v>
      </c>
      <c r="G111" s="16">
        <f>TA2b!R111</f>
        <v>0.1929132342338562</v>
      </c>
      <c r="H111" s="16">
        <f>TA2c!B111</f>
        <v>0.15245410799980164</v>
      </c>
      <c r="I111" s="16">
        <f>TA2c!J111</f>
        <v>9.1089576482772827E-2</v>
      </c>
      <c r="J111" s="16">
        <f>TA2c!R111</f>
        <v>4.2977746576070786E-2</v>
      </c>
      <c r="K111" s="16">
        <v>1.8575539732497939E-2</v>
      </c>
      <c r="L111" s="56">
        <f>E111-G111</f>
        <v>0.27251607179641724</v>
      </c>
      <c r="M111" s="15">
        <f>E111-F111</f>
        <v>0.11492159962654114</v>
      </c>
      <c r="N111" s="15">
        <f>F111-G111</f>
        <v>0.1575944721698761</v>
      </c>
      <c r="O111" s="15">
        <f>G111-I111</f>
        <v>0.10182365775108337</v>
      </c>
      <c r="P111" s="15">
        <f t="shared" si="20"/>
        <v>4.0459126234054565E-2</v>
      </c>
      <c r="Q111" s="15">
        <f t="shared" si="20"/>
        <v>6.1364531517028809E-2</v>
      </c>
      <c r="R111" s="15">
        <f t="shared" si="20"/>
        <v>4.8111829906702042E-2</v>
      </c>
      <c r="S111" s="14">
        <f>J111-K111</f>
        <v>2.4402206843572846E-2</v>
      </c>
      <c r="T111" s="15"/>
      <c r="U111" s="13"/>
      <c r="V111" s="2"/>
      <c r="W111" s="2"/>
      <c r="X111" s="2"/>
      <c r="Y111" s="2"/>
      <c r="Z111" s="2"/>
    </row>
    <row r="112" spans="1:26" ht="15.55">
      <c r="A112" s="19">
        <v>2015</v>
      </c>
      <c r="B112" s="324">
        <f>'TA2'!B112</f>
        <v>0.53573137521743774</v>
      </c>
      <c r="C112" s="519">
        <f>'TA2'!J112</f>
        <v>0.11055749654769897</v>
      </c>
      <c r="D112" s="520">
        <f>'TA2'!R112</f>
        <v>0.42517387866973877</v>
      </c>
      <c r="E112" s="318">
        <f>TA2b!B112</f>
        <v>0.46426862478256226</v>
      </c>
      <c r="F112" s="16">
        <f>TA2b!J112</f>
        <v>0.34883952140808105</v>
      </c>
      <c r="G112" s="16">
        <f>TA2b!R112</f>
        <v>0.1912166029214859</v>
      </c>
      <c r="H112" s="16">
        <f>TA2c!B112</f>
        <v>0.1512126624584198</v>
      </c>
      <c r="I112" s="16">
        <f>TA2c!J112</f>
        <v>9.0398646891117096E-2</v>
      </c>
      <c r="J112" s="16">
        <f>TA2c!R112</f>
        <v>4.2609080672264099E-2</v>
      </c>
      <c r="K112" s="16">
        <f t="array" ref="K112:K113">TRANSPOSE('TA4'!B188:BB188)*0.00001/'TA3'!B112:B164</f>
        <v>0</v>
      </c>
      <c r="L112" s="56">
        <f t="shared" ref="L112" si="21">E112-G112</f>
        <v>0.27305202186107635</v>
      </c>
      <c r="M112" s="15">
        <f t="shared" ref="M112" si="22">E112-F112</f>
        <v>0.1154291033744812</v>
      </c>
      <c r="N112" s="15">
        <f>F112-G112</f>
        <v>0.15762291848659515</v>
      </c>
      <c r="O112" s="15">
        <f>G112-I112</f>
        <v>0.1008179560303688</v>
      </c>
      <c r="P112" s="15">
        <f t="shared" ref="P112:P113" si="23">G112-H112</f>
        <v>4.0003940463066101E-2</v>
      </c>
      <c r="Q112" s="15">
        <f t="shared" ref="Q112:Q113" si="24">H112-I112</f>
        <v>6.0814015567302704E-2</v>
      </c>
      <c r="R112" s="15">
        <f t="shared" ref="R112:R113" si="25">I112-J112</f>
        <v>4.7789566218852997E-2</v>
      </c>
      <c r="S112" s="14">
        <f t="shared" ref="S112" si="26">J112-K112</f>
        <v>4.2609080672264099E-2</v>
      </c>
      <c r="T112" s="15"/>
      <c r="U112" s="13"/>
      <c r="V112" s="2"/>
      <c r="W112" s="2"/>
      <c r="X112" s="2"/>
      <c r="Y112" s="2"/>
      <c r="Z112" s="2"/>
    </row>
    <row r="113" spans="1:26" ht="15.55">
      <c r="A113" s="19">
        <v>2016</v>
      </c>
      <c r="B113" s="324">
        <f>'TA2'!B113</f>
        <v>0.53803902864456177</v>
      </c>
      <c r="C113" s="519">
        <f>'TA2'!J113</f>
        <v>0.10970163345336914</v>
      </c>
      <c r="D113" s="520">
        <f>'TA2'!R113</f>
        <v>0.42833739519119263</v>
      </c>
      <c r="E113" s="318">
        <f>TA2b!B113</f>
        <v>0.46196097135543823</v>
      </c>
      <c r="F113" s="16">
        <f>TA2b!J113</f>
        <v>0.34543728828430176</v>
      </c>
      <c r="G113" s="16">
        <f>TA2b!R113</f>
        <v>0.18722620606422424</v>
      </c>
      <c r="H113" s="16">
        <f>TA2c!B113</f>
        <v>0.14738994836807251</v>
      </c>
      <c r="I113" s="16">
        <f>TA2c!J113</f>
        <v>8.7695196270942688E-2</v>
      </c>
      <c r="J113" s="16">
        <f>TA2c!R113</f>
        <v>4.1624225676059723E-2</v>
      </c>
      <c r="K113" s="16">
        <v>0</v>
      </c>
      <c r="L113" s="56">
        <f>E113-G113</f>
        <v>0.27473476529121399</v>
      </c>
      <c r="M113" s="15">
        <f>E113-F113</f>
        <v>0.11652368307113647</v>
      </c>
      <c r="N113" s="15">
        <f>F113-G113</f>
        <v>0.15821108222007751</v>
      </c>
      <c r="O113" s="15">
        <f>G113-I113</f>
        <v>9.9531009793281555E-2</v>
      </c>
      <c r="P113" s="15">
        <f t="shared" si="23"/>
        <v>3.9836257696151733E-2</v>
      </c>
      <c r="Q113" s="15">
        <f t="shared" si="24"/>
        <v>5.9694752097129822E-2</v>
      </c>
      <c r="R113" s="15">
        <f t="shared" si="25"/>
        <v>4.6070970594882965E-2</v>
      </c>
      <c r="S113" s="14">
        <f>J113-K113</f>
        <v>4.1624225676059723E-2</v>
      </c>
      <c r="T113" s="15"/>
      <c r="U113" s="13"/>
      <c r="V113" s="2"/>
      <c r="W113" s="2"/>
      <c r="X113" s="2"/>
      <c r="Y113" s="2"/>
      <c r="Z113" s="2"/>
    </row>
    <row r="114" spans="1:26" ht="15.55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  <c r="V114" s="2"/>
      <c r="W114" s="2"/>
      <c r="X114" s="2"/>
      <c r="Y114" s="2"/>
      <c r="Z114" s="2"/>
    </row>
    <row r="115" spans="1:26" ht="15.55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  <c r="V115" s="2"/>
      <c r="W115" s="2"/>
      <c r="X115" s="2"/>
      <c r="Y115" s="2"/>
      <c r="Z115" s="2"/>
    </row>
    <row r="116" spans="1:26" ht="15.55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  <c r="V116" s="2"/>
      <c r="W116" s="2"/>
      <c r="X116" s="2"/>
      <c r="Y116" s="2"/>
      <c r="Z116" s="2"/>
    </row>
    <row r="117" spans="1:26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6" ht="15.55" thickTop="1">
      <c r="B118" s="5"/>
      <c r="C118" s="5"/>
      <c r="D118" s="5"/>
      <c r="E118" s="5"/>
      <c r="F118" s="5"/>
      <c r="G118" s="5"/>
      <c r="H118" s="5"/>
    </row>
    <row r="119" spans="1:26">
      <c r="B119" s="5"/>
      <c r="C119" s="5"/>
      <c r="D119" s="5"/>
      <c r="E119" s="5"/>
      <c r="F119" s="5"/>
      <c r="G119" s="5"/>
      <c r="H119" s="5"/>
    </row>
  </sheetData>
  <mergeCells count="8">
    <mergeCell ref="A4:S4"/>
    <mergeCell ref="Y7:Y9"/>
    <mergeCell ref="Z7:Z9"/>
    <mergeCell ref="B7:R7"/>
    <mergeCell ref="V7:V9"/>
    <mergeCell ref="W7:W9"/>
    <mergeCell ref="X7:X9"/>
    <mergeCell ref="B8:R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121"/>
  <sheetViews>
    <sheetView workbookViewId="0">
      <pane xSplit="1" ySplit="8" topLeftCell="B86" activePane="bottomRight" state="frozen"/>
      <selection activeCell="A4" sqref="A4:BH4"/>
      <selection pane="topRight" activeCell="A4" sqref="A4:BH4"/>
      <selection pane="bottomLeft" activeCell="A4" sqref="A4:BH4"/>
      <selection pane="bottomRight" activeCell="E111" sqref="E111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6384" width="10.83203125" style="59"/>
  </cols>
  <sheetData>
    <row r="1" spans="1:11">
      <c r="A1" s="55" t="s">
        <v>37</v>
      </c>
      <c r="B1" s="55"/>
      <c r="F1" s="111"/>
      <c r="G1" s="111"/>
      <c r="H1" s="111"/>
      <c r="I1" s="111"/>
      <c r="J1" s="111"/>
      <c r="K1" s="111"/>
    </row>
    <row r="2" spans="1:11">
      <c r="G2" s="109"/>
    </row>
    <row r="3" spans="1:11" ht="15.55" thickBot="1"/>
    <row r="4" spans="1:11" ht="25" customHeight="1" thickTop="1">
      <c r="A4" s="1428" t="s">
        <v>227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</row>
    <row r="5" spans="1:11">
      <c r="A5" s="107"/>
      <c r="B5" s="108"/>
      <c r="C5" s="62"/>
      <c r="D5" s="62"/>
      <c r="E5" s="62"/>
      <c r="F5" s="62"/>
      <c r="G5" s="62"/>
      <c r="H5" s="62"/>
      <c r="I5" s="62"/>
      <c r="J5" s="62"/>
      <c r="K5" s="220"/>
    </row>
    <row r="6" spans="1:11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48" t="s">
        <v>28</v>
      </c>
      <c r="K6" s="467" t="s">
        <v>27</v>
      </c>
    </row>
    <row r="7" spans="1:11" ht="19.95" customHeight="1">
      <c r="A7" s="107"/>
      <c r="B7" s="1424" t="s">
        <v>1353</v>
      </c>
      <c r="C7" s="1424"/>
      <c r="D7" s="1424"/>
      <c r="E7" s="1424"/>
      <c r="F7" s="1424"/>
      <c r="G7" s="1436" t="s">
        <v>226</v>
      </c>
      <c r="H7" s="1424"/>
      <c r="I7" s="1424"/>
      <c r="J7" s="1424"/>
      <c r="K7" s="1427"/>
    </row>
    <row r="8" spans="1:11" s="98" customFormat="1" ht="52.1" customHeight="1">
      <c r="A8" s="106"/>
      <c r="B8" s="956" t="s">
        <v>1060</v>
      </c>
      <c r="C8" s="379" t="s">
        <v>123</v>
      </c>
      <c r="D8" s="379" t="s">
        <v>124</v>
      </c>
      <c r="E8" s="379" t="s">
        <v>125</v>
      </c>
      <c r="F8" s="379" t="s">
        <v>57</v>
      </c>
      <c r="G8" s="956" t="s">
        <v>1060</v>
      </c>
      <c r="H8" s="379" t="s">
        <v>123</v>
      </c>
      <c r="I8" s="379" t="s">
        <v>124</v>
      </c>
      <c r="J8" s="379" t="s">
        <v>125</v>
      </c>
      <c r="K8" s="386" t="s">
        <v>57</v>
      </c>
    </row>
    <row r="9" spans="1:11" s="98" customFormat="1" ht="15.05" customHeight="1">
      <c r="A9" s="104">
        <v>1913</v>
      </c>
      <c r="B9" s="454">
        <f>avgpeinc!B2</f>
        <v>12453.645152824802</v>
      </c>
      <c r="C9" s="343"/>
      <c r="D9" s="96"/>
      <c r="E9" s="96"/>
      <c r="F9" s="95">
        <f>avgpeinc!F2</f>
        <v>18725.361094551201</v>
      </c>
      <c r="G9" s="470">
        <f t="shared" ref="G9:G40" si="0">B9/$B9</f>
        <v>1</v>
      </c>
      <c r="H9" s="478"/>
      <c r="I9" s="479"/>
      <c r="J9" s="478"/>
      <c r="K9" s="480">
        <f t="shared" ref="K9:K72" si="1">F9/$B9</f>
        <v>1.5036048373599127</v>
      </c>
    </row>
    <row r="10" spans="1:11" s="98" customFormat="1" ht="15.05" customHeight="1">
      <c r="A10" s="103">
        <v>1914</v>
      </c>
      <c r="B10" s="454">
        <f>avgpeinc!B3</f>
        <v>11251.638287551787</v>
      </c>
      <c r="C10" s="343"/>
      <c r="D10" s="96"/>
      <c r="E10" s="96"/>
      <c r="F10" s="95">
        <f>avgpeinc!F3</f>
        <v>16940.57631368846</v>
      </c>
      <c r="G10" s="470">
        <f t="shared" si="0"/>
        <v>1</v>
      </c>
      <c r="H10" s="478"/>
      <c r="I10" s="479"/>
      <c r="J10" s="478"/>
      <c r="K10" s="480">
        <f t="shared" si="1"/>
        <v>1.5056097503979142</v>
      </c>
    </row>
    <row r="11" spans="1:11" s="98" customFormat="1" ht="15.05" customHeight="1">
      <c r="A11" s="103">
        <v>1915</v>
      </c>
      <c r="B11" s="454">
        <f>avgpeinc!B4</f>
        <v>11475.027844472897</v>
      </c>
      <c r="C11" s="343"/>
      <c r="D11" s="96"/>
      <c r="E11" s="96"/>
      <c r="F11" s="95">
        <f>avgpeinc!F4</f>
        <v>17299.562717101966</v>
      </c>
      <c r="G11" s="470">
        <f t="shared" si="0"/>
        <v>1</v>
      </c>
      <c r="H11" s="478"/>
      <c r="I11" s="479"/>
      <c r="J11" s="478"/>
      <c r="K11" s="480">
        <f t="shared" si="1"/>
        <v>1.5075835066870478</v>
      </c>
    </row>
    <row r="12" spans="1:11" s="98" customFormat="1" ht="15.05" customHeight="1">
      <c r="A12" s="103">
        <v>1916</v>
      </c>
      <c r="B12" s="454">
        <f>avgpeinc!B5</f>
        <v>13085.255791237438</v>
      </c>
      <c r="C12" s="343"/>
      <c r="D12" s="96"/>
      <c r="E12" s="96"/>
      <c r="F12" s="95">
        <f>avgpeinc!F5</f>
        <v>19752.14729569836</v>
      </c>
      <c r="G12" s="470">
        <f t="shared" si="0"/>
        <v>1</v>
      </c>
      <c r="H12" s="478"/>
      <c r="I12" s="479"/>
      <c r="J12" s="478"/>
      <c r="K12" s="480">
        <f t="shared" si="1"/>
        <v>1.5094964600482184</v>
      </c>
    </row>
    <row r="13" spans="1:11" s="98" customFormat="1" ht="15.05" customHeight="1">
      <c r="A13" s="103">
        <v>1917</v>
      </c>
      <c r="B13" s="454">
        <f>avgpeinc!B6</f>
        <v>12880.417651626049</v>
      </c>
      <c r="C13" s="343"/>
      <c r="D13" s="96"/>
      <c r="E13" s="96"/>
      <c r="F13" s="95">
        <f>avgpeinc!F6</f>
        <v>19426.992722932537</v>
      </c>
      <c r="G13" s="470">
        <f t="shared" si="0"/>
        <v>1</v>
      </c>
      <c r="H13" s="478"/>
      <c r="I13" s="479"/>
      <c r="J13" s="478"/>
      <c r="K13" s="480">
        <f t="shared" si="1"/>
        <v>1.5082579810973782</v>
      </c>
    </row>
    <row r="14" spans="1:11" s="98" customFormat="1" ht="15.05" customHeight="1">
      <c r="A14" s="103">
        <v>1918</v>
      </c>
      <c r="B14" s="454">
        <f>avgpeinc!B7</f>
        <v>13628.170206036786</v>
      </c>
      <c r="C14" s="380"/>
      <c r="D14" s="340"/>
      <c r="E14" s="340"/>
      <c r="F14" s="95">
        <f>avgpeinc!F7</f>
        <v>20375.007374353434</v>
      </c>
      <c r="G14" s="470">
        <f t="shared" si="0"/>
        <v>1</v>
      </c>
      <c r="H14" s="478"/>
      <c r="I14" s="479"/>
      <c r="J14" s="478"/>
      <c r="K14" s="480">
        <f t="shared" si="1"/>
        <v>1.4950655198984852</v>
      </c>
    </row>
    <row r="15" spans="1:11" s="98" customFormat="1" ht="15.05" customHeight="1">
      <c r="A15" s="102">
        <v>1919</v>
      </c>
      <c r="B15" s="455">
        <f>avgpeinc!B8</f>
        <v>12913.412432710056</v>
      </c>
      <c r="C15" s="381"/>
      <c r="D15" s="341"/>
      <c r="E15" s="341"/>
      <c r="F15" s="99">
        <f>avgpeinc!F8</f>
        <v>19426.569508289111</v>
      </c>
      <c r="G15" s="471">
        <f t="shared" si="0"/>
        <v>1</v>
      </c>
      <c r="H15" s="481"/>
      <c r="I15" s="482"/>
      <c r="J15" s="481"/>
      <c r="K15" s="483">
        <f t="shared" si="1"/>
        <v>1.504371490457552</v>
      </c>
    </row>
    <row r="16" spans="1:11" s="98" customFormat="1" ht="15.05" customHeight="1">
      <c r="A16" s="103">
        <v>1920</v>
      </c>
      <c r="B16" s="454">
        <f>avgpeinc!B9</f>
        <v>12633.222220827045</v>
      </c>
      <c r="C16" s="380"/>
      <c r="D16" s="340"/>
      <c r="E16" s="340"/>
      <c r="F16" s="95">
        <f>avgpeinc!F9</f>
        <v>19026.249419264139</v>
      </c>
      <c r="G16" s="470">
        <f t="shared" si="0"/>
        <v>1</v>
      </c>
      <c r="H16" s="478"/>
      <c r="I16" s="479"/>
      <c r="J16" s="478"/>
      <c r="K16" s="480">
        <f t="shared" si="1"/>
        <v>1.5060488200625168</v>
      </c>
    </row>
    <row r="17" spans="1:11" s="98" customFormat="1" ht="15.05" customHeight="1">
      <c r="A17" s="103">
        <v>1921</v>
      </c>
      <c r="B17" s="454">
        <f>avgpeinc!B10</f>
        <v>11389.961525043664</v>
      </c>
      <c r="C17" s="380"/>
      <c r="D17" s="340"/>
      <c r="E17" s="340"/>
      <c r="F17" s="95">
        <f>avgpeinc!F10</f>
        <v>17113.450967576191</v>
      </c>
      <c r="G17" s="470">
        <f t="shared" si="0"/>
        <v>1</v>
      </c>
      <c r="H17" s="478"/>
      <c r="I17" s="479"/>
      <c r="J17" s="478"/>
      <c r="K17" s="480">
        <f t="shared" si="1"/>
        <v>1.5025029654356612</v>
      </c>
    </row>
    <row r="18" spans="1:11" s="98" customFormat="1" ht="15.05" customHeight="1">
      <c r="A18" s="103">
        <v>1922</v>
      </c>
      <c r="B18" s="454">
        <f>avgpeinc!B11</f>
        <v>12362.556831147147</v>
      </c>
      <c r="C18" s="380"/>
      <c r="D18" s="340"/>
      <c r="E18" s="340"/>
      <c r="F18" s="95">
        <f>avgpeinc!F11</f>
        <v>18521.870035639473</v>
      </c>
      <c r="G18" s="470">
        <f t="shared" si="0"/>
        <v>1</v>
      </c>
      <c r="H18" s="478"/>
      <c r="I18" s="479"/>
      <c r="J18" s="478"/>
      <c r="K18" s="480">
        <f t="shared" si="1"/>
        <v>1.4982232469074757</v>
      </c>
    </row>
    <row r="19" spans="1:11" s="98" customFormat="1" ht="15.05" customHeight="1">
      <c r="A19" s="103">
        <v>1923</v>
      </c>
      <c r="B19" s="454">
        <f>avgpeinc!B12</f>
        <v>13912.116612586788</v>
      </c>
      <c r="C19" s="380"/>
      <c r="D19" s="340"/>
      <c r="E19" s="340"/>
      <c r="F19" s="95">
        <f>avgpeinc!F12</f>
        <v>20832.203044319082</v>
      </c>
      <c r="G19" s="470">
        <f t="shared" si="0"/>
        <v>1</v>
      </c>
      <c r="H19" s="478"/>
      <c r="I19" s="479"/>
      <c r="J19" s="478"/>
      <c r="K19" s="480">
        <f t="shared" si="1"/>
        <v>1.4974143492638241</v>
      </c>
    </row>
    <row r="20" spans="1:11" s="98" customFormat="1" ht="15.05" customHeight="1">
      <c r="A20" s="103">
        <v>1924</v>
      </c>
      <c r="B20" s="454">
        <f>avgpeinc!B13</f>
        <v>13734.005596276438</v>
      </c>
      <c r="C20" s="380"/>
      <c r="D20" s="340"/>
      <c r="E20" s="340"/>
      <c r="F20" s="95">
        <f>avgpeinc!F13</f>
        <v>20561.148001233076</v>
      </c>
      <c r="G20" s="470">
        <f t="shared" si="0"/>
        <v>1</v>
      </c>
      <c r="H20" s="478"/>
      <c r="I20" s="479"/>
      <c r="J20" s="478"/>
      <c r="K20" s="480">
        <f t="shared" si="1"/>
        <v>1.4970976862575047</v>
      </c>
    </row>
    <row r="21" spans="1:11" s="98" customFormat="1" ht="15.05" customHeight="1">
      <c r="A21" s="103">
        <v>1925</v>
      </c>
      <c r="B21" s="454">
        <f>avgpeinc!B14</f>
        <v>13981.649658795408</v>
      </c>
      <c r="C21" s="380"/>
      <c r="D21" s="340"/>
      <c r="E21" s="340"/>
      <c r="F21" s="95">
        <f>avgpeinc!F14</f>
        <v>20927.638844967103</v>
      </c>
      <c r="G21" s="470">
        <f t="shared" si="0"/>
        <v>1</v>
      </c>
      <c r="H21" s="478"/>
      <c r="I21" s="479"/>
      <c r="J21" s="478"/>
      <c r="K21" s="480">
        <f t="shared" si="1"/>
        <v>1.4967932508452031</v>
      </c>
    </row>
    <row r="22" spans="1:11" s="98" customFormat="1" ht="15.05" customHeight="1">
      <c r="A22" s="103">
        <v>1926</v>
      </c>
      <c r="B22" s="454">
        <f>avgpeinc!B15</f>
        <v>14635.2285810908</v>
      </c>
      <c r="C22" s="380"/>
      <c r="D22" s="340"/>
      <c r="E22" s="340"/>
      <c r="F22" s="95">
        <f>avgpeinc!F15</f>
        <v>21933.50280256752</v>
      </c>
      <c r="G22" s="470">
        <f t="shared" si="0"/>
        <v>1</v>
      </c>
      <c r="H22" s="478"/>
      <c r="I22" s="479"/>
      <c r="J22" s="478"/>
      <c r="K22" s="480">
        <f t="shared" si="1"/>
        <v>1.4986785263406361</v>
      </c>
    </row>
    <row r="23" spans="1:11" s="98" customFormat="1" ht="15.05" customHeight="1">
      <c r="A23" s="103">
        <v>1927</v>
      </c>
      <c r="B23" s="454">
        <f>avgpeinc!B16</f>
        <v>14366.116334894405</v>
      </c>
      <c r="C23" s="380"/>
      <c r="D23" s="340"/>
      <c r="E23" s="340"/>
      <c r="F23" s="95">
        <f>avgpeinc!F16</f>
        <v>21558.405648179792</v>
      </c>
      <c r="G23" s="470">
        <f t="shared" si="0"/>
        <v>1</v>
      </c>
      <c r="H23" s="478"/>
      <c r="I23" s="479"/>
      <c r="J23" s="478"/>
      <c r="K23" s="480">
        <f t="shared" si="1"/>
        <v>1.5006425637676177</v>
      </c>
    </row>
    <row r="24" spans="1:11" s="98" customFormat="1" ht="15.05" customHeight="1">
      <c r="A24" s="103">
        <v>1928</v>
      </c>
      <c r="B24" s="454">
        <f>avgpeinc!B17</f>
        <v>14521.462888667993</v>
      </c>
      <c r="C24" s="380"/>
      <c r="D24" s="340"/>
      <c r="E24" s="340"/>
      <c r="F24" s="95">
        <f>avgpeinc!F17</f>
        <v>21846.513584014447</v>
      </c>
      <c r="G24" s="470">
        <f t="shared" si="0"/>
        <v>1</v>
      </c>
      <c r="H24" s="478"/>
      <c r="I24" s="479"/>
      <c r="J24" s="478"/>
      <c r="K24" s="480">
        <f t="shared" si="1"/>
        <v>1.5044292542359936</v>
      </c>
    </row>
    <row r="25" spans="1:11" s="98" customFormat="1" ht="15.05" customHeight="1">
      <c r="A25" s="102">
        <v>1929</v>
      </c>
      <c r="B25" s="455">
        <f>avgpeinc!B18</f>
        <v>15245.38417192897</v>
      </c>
      <c r="C25" s="381"/>
      <c r="D25" s="341"/>
      <c r="E25" s="341"/>
      <c r="F25" s="99">
        <f>avgpeinc!F18</f>
        <v>23018.656324087362</v>
      </c>
      <c r="G25" s="471">
        <f t="shared" si="0"/>
        <v>1</v>
      </c>
      <c r="H25" s="481"/>
      <c r="I25" s="482"/>
      <c r="J25" s="481"/>
      <c r="K25" s="483">
        <f t="shared" si="1"/>
        <v>1.5098770922723723</v>
      </c>
    </row>
    <row r="26" spans="1:11" s="98" customFormat="1" ht="15.05" customHeight="1">
      <c r="A26" s="103">
        <v>1930</v>
      </c>
      <c r="B26" s="454">
        <f>avgpeinc!B19</f>
        <v>13728.896641891264</v>
      </c>
      <c r="C26" s="380"/>
      <c r="D26" s="340"/>
      <c r="E26" s="340"/>
      <c r="F26" s="95">
        <f>avgpeinc!F19</f>
        <v>20836.18775770854</v>
      </c>
      <c r="G26" s="470">
        <f t="shared" si="0"/>
        <v>1</v>
      </c>
      <c r="H26" s="478"/>
      <c r="I26" s="479"/>
      <c r="J26" s="478"/>
      <c r="K26" s="480">
        <f t="shared" si="1"/>
        <v>1.5176884422110553</v>
      </c>
    </row>
    <row r="27" spans="1:11" s="98" customFormat="1" ht="15.05" customHeight="1">
      <c r="A27" s="103">
        <v>1931</v>
      </c>
      <c r="B27" s="454">
        <f>avgpeinc!B20</f>
        <v>12273.628613541166</v>
      </c>
      <c r="C27" s="380"/>
      <c r="D27" s="340"/>
      <c r="E27" s="340"/>
      <c r="F27" s="95">
        <f>avgpeinc!F20</f>
        <v>18636.034526196301</v>
      </c>
      <c r="G27" s="470">
        <f t="shared" si="0"/>
        <v>1</v>
      </c>
      <c r="H27" s="478"/>
      <c r="I27" s="479"/>
      <c r="J27" s="478"/>
      <c r="K27" s="480">
        <f t="shared" si="1"/>
        <v>1.5183801883687162</v>
      </c>
    </row>
    <row r="28" spans="1:11" s="98" customFormat="1" ht="15.05" customHeight="1">
      <c r="A28" s="103">
        <v>1932</v>
      </c>
      <c r="B28" s="454">
        <f>avgpeinc!B21</f>
        <v>10372.096825022849</v>
      </c>
      <c r="C28" s="380"/>
      <c r="D28" s="340"/>
      <c r="E28" s="340"/>
      <c r="F28" s="95">
        <f>avgpeinc!F21</f>
        <v>15762.468079003509</v>
      </c>
      <c r="G28" s="470">
        <f t="shared" si="0"/>
        <v>1</v>
      </c>
      <c r="H28" s="478"/>
      <c r="I28" s="479"/>
      <c r="J28" s="478"/>
      <c r="K28" s="480">
        <f t="shared" si="1"/>
        <v>1.5196992801856906</v>
      </c>
    </row>
    <row r="29" spans="1:11" s="98" customFormat="1" ht="15.05" customHeight="1">
      <c r="A29" s="103">
        <v>1933</v>
      </c>
      <c r="B29" s="454">
        <f>avgpeinc!B22</f>
        <v>10049.162569267051</v>
      </c>
      <c r="C29" s="380"/>
      <c r="D29" s="340"/>
      <c r="E29" s="340"/>
      <c r="F29" s="95">
        <f>avgpeinc!F22</f>
        <v>15292.842106228449</v>
      </c>
      <c r="G29" s="470">
        <f t="shared" si="0"/>
        <v>1</v>
      </c>
      <c r="H29" s="478"/>
      <c r="I29" s="479"/>
      <c r="J29" s="478"/>
      <c r="K29" s="480">
        <f t="shared" si="1"/>
        <v>1.5218026378633709</v>
      </c>
    </row>
    <row r="30" spans="1:11" s="98" customFormat="1" ht="15.05" customHeight="1">
      <c r="A30" s="103">
        <v>1934</v>
      </c>
      <c r="B30" s="454">
        <f>avgpeinc!B23</f>
        <v>11281.415969668544</v>
      </c>
      <c r="C30" s="380"/>
      <c r="D30" s="340"/>
      <c r="E30" s="340"/>
      <c r="F30" s="95">
        <f>avgpeinc!F23</f>
        <v>17195.410813288392</v>
      </c>
      <c r="G30" s="470">
        <f t="shared" si="0"/>
        <v>1</v>
      </c>
      <c r="H30" s="478"/>
      <c r="I30" s="479"/>
      <c r="J30" s="478"/>
      <c r="K30" s="480">
        <f t="shared" si="1"/>
        <v>1.524224517518044</v>
      </c>
    </row>
    <row r="31" spans="1:11" s="98" customFormat="1" ht="15.05" customHeight="1">
      <c r="A31" s="103">
        <v>1935</v>
      </c>
      <c r="B31" s="454">
        <f>avgpeinc!B24</f>
        <v>12378.373514733546</v>
      </c>
      <c r="C31" s="380"/>
      <c r="D31" s="340"/>
      <c r="E31" s="340"/>
      <c r="F31" s="95">
        <f>avgpeinc!F24</f>
        <v>18880.436949492265</v>
      </c>
      <c r="G31" s="470">
        <f t="shared" si="0"/>
        <v>1</v>
      </c>
      <c r="H31" s="478"/>
      <c r="I31" s="479"/>
      <c r="J31" s="478"/>
      <c r="K31" s="480">
        <f t="shared" si="1"/>
        <v>1.5252760733887647</v>
      </c>
    </row>
    <row r="32" spans="1:11" s="98" customFormat="1" ht="15.05" customHeight="1">
      <c r="A32" s="103">
        <v>1936</v>
      </c>
      <c r="B32" s="454">
        <f>avgpeinc!B25</f>
        <v>13674.808196501805</v>
      </c>
      <c r="C32" s="380"/>
      <c r="D32" s="340"/>
      <c r="E32" s="340"/>
      <c r="F32" s="95">
        <f>avgpeinc!F25</f>
        <v>20865.11169317245</v>
      </c>
      <c r="G32" s="470">
        <f t="shared" si="0"/>
        <v>1</v>
      </c>
      <c r="H32" s="478"/>
      <c r="I32" s="479"/>
      <c r="J32" s="478"/>
      <c r="K32" s="480">
        <f t="shared" si="1"/>
        <v>1.5258065336894464</v>
      </c>
    </row>
    <row r="33" spans="1:11" s="98" customFormat="1" ht="15.05" customHeight="1">
      <c r="A33" s="103">
        <v>1937</v>
      </c>
      <c r="B33" s="454">
        <f>avgpeinc!B26</f>
        <v>14573.101614966869</v>
      </c>
      <c r="C33" s="380"/>
      <c r="D33" s="340"/>
      <c r="E33" s="340"/>
      <c r="F33" s="95">
        <f>avgpeinc!F26</f>
        <v>22235.702899224281</v>
      </c>
      <c r="G33" s="470">
        <f t="shared" si="0"/>
        <v>1</v>
      </c>
      <c r="H33" s="478"/>
      <c r="I33" s="479"/>
      <c r="J33" s="478"/>
      <c r="K33" s="480">
        <f t="shared" si="1"/>
        <v>1.5258044228819325</v>
      </c>
    </row>
    <row r="34" spans="1:11" s="98" customFormat="1" ht="15.05" customHeight="1">
      <c r="A34" s="103">
        <v>1938</v>
      </c>
      <c r="B34" s="454">
        <f>avgpeinc!B27</f>
        <v>13534.267060100541</v>
      </c>
      <c r="C34" s="380"/>
      <c r="D34" s="340"/>
      <c r="E34" s="340"/>
      <c r="F34" s="95">
        <f>avgpeinc!F27</f>
        <v>20626.827532133611</v>
      </c>
      <c r="G34" s="470">
        <f t="shared" si="0"/>
        <v>1</v>
      </c>
      <c r="H34" s="478"/>
      <c r="I34" s="479"/>
      <c r="J34" s="478"/>
      <c r="K34" s="480">
        <f t="shared" si="1"/>
        <v>1.5240446668103786</v>
      </c>
    </row>
    <row r="35" spans="1:11" s="98" customFormat="1" ht="15.05" customHeight="1">
      <c r="A35" s="102">
        <v>1939</v>
      </c>
      <c r="B35" s="455">
        <f>avgpeinc!B28</f>
        <v>14485.09735546873</v>
      </c>
      <c r="C35" s="381"/>
      <c r="D35" s="341"/>
      <c r="E35" s="341"/>
      <c r="F35" s="99">
        <f>avgpeinc!F28</f>
        <v>22040.638256702932</v>
      </c>
      <c r="G35" s="471">
        <f t="shared" si="0"/>
        <v>1</v>
      </c>
      <c r="H35" s="481"/>
      <c r="I35" s="482"/>
      <c r="J35" s="481"/>
      <c r="K35" s="483">
        <f t="shared" si="1"/>
        <v>1.5216078784849638</v>
      </c>
    </row>
    <row r="36" spans="1:11" s="98" customFormat="1" ht="15.05" customHeight="1">
      <c r="A36" s="103">
        <v>1940</v>
      </c>
      <c r="B36" s="454">
        <f>avgpeinc!B29</f>
        <v>15719.449832268519</v>
      </c>
      <c r="C36" s="380"/>
      <c r="D36" s="340"/>
      <c r="E36" s="340"/>
      <c r="F36" s="95">
        <f>avgpeinc!F29</f>
        <v>23898.297607205466</v>
      </c>
      <c r="G36" s="470">
        <f t="shared" si="0"/>
        <v>1</v>
      </c>
      <c r="H36" s="478"/>
      <c r="I36" s="479"/>
      <c r="J36" s="478"/>
      <c r="K36" s="480">
        <f t="shared" si="1"/>
        <v>1.5203011468090695</v>
      </c>
    </row>
    <row r="37" spans="1:11" s="98" customFormat="1" ht="15.05" customHeight="1">
      <c r="A37" s="103">
        <v>1941</v>
      </c>
      <c r="B37" s="454">
        <f>avgpeinc!B30</f>
        <v>18643.869735223252</v>
      </c>
      <c r="C37" s="380"/>
      <c r="D37" s="340"/>
      <c r="E37" s="340"/>
      <c r="F37" s="95">
        <f>avgpeinc!F30</f>
        <v>28642.880150218978</v>
      </c>
      <c r="G37" s="470">
        <f t="shared" si="0"/>
        <v>1</v>
      </c>
      <c r="H37" s="478"/>
      <c r="I37" s="479"/>
      <c r="J37" s="478"/>
      <c r="K37" s="480">
        <f t="shared" si="1"/>
        <v>1.5363162560669967</v>
      </c>
    </row>
    <row r="38" spans="1:11" s="98" customFormat="1" ht="15.05" customHeight="1">
      <c r="A38" s="103">
        <v>1942</v>
      </c>
      <c r="B38" s="454">
        <f>avgpeinc!B31</f>
        <v>22048.87737299129</v>
      </c>
      <c r="C38" s="380"/>
      <c r="D38" s="340"/>
      <c r="E38" s="340"/>
      <c r="F38" s="95">
        <f>avgpeinc!F31</f>
        <v>34202.056482483611</v>
      </c>
      <c r="G38" s="470">
        <f t="shared" si="0"/>
        <v>1</v>
      </c>
      <c r="H38" s="478"/>
      <c r="I38" s="479"/>
      <c r="J38" s="478"/>
      <c r="K38" s="480">
        <f t="shared" si="1"/>
        <v>1.5511926482197831</v>
      </c>
    </row>
    <row r="39" spans="1:11" s="98" customFormat="1" ht="15.05" customHeight="1">
      <c r="A39" s="103">
        <v>1943</v>
      </c>
      <c r="B39" s="454">
        <f>avgpeinc!B32</f>
        <v>25430.520714481474</v>
      </c>
      <c r="C39" s="380"/>
      <c r="D39" s="340"/>
      <c r="E39" s="340"/>
      <c r="F39" s="95">
        <f>avgpeinc!F32</f>
        <v>39728.257923792335</v>
      </c>
      <c r="G39" s="470">
        <f t="shared" si="0"/>
        <v>1</v>
      </c>
      <c r="H39" s="478"/>
      <c r="I39" s="479"/>
      <c r="J39" s="478"/>
      <c r="K39" s="480">
        <f t="shared" si="1"/>
        <v>1.5622274655653818</v>
      </c>
    </row>
    <row r="40" spans="1:11" s="98" customFormat="1" ht="15.05" customHeight="1">
      <c r="A40" s="103">
        <v>1944</v>
      </c>
      <c r="B40" s="454">
        <f>avgpeinc!B33</f>
        <v>26246.599307162909</v>
      </c>
      <c r="C40" s="380"/>
      <c r="D40" s="340"/>
      <c r="E40" s="340"/>
      <c r="F40" s="95">
        <f>avgpeinc!F33</f>
        <v>41335.031208951157</v>
      </c>
      <c r="G40" s="470">
        <f t="shared" si="0"/>
        <v>1</v>
      </c>
      <c r="H40" s="478"/>
      <c r="I40" s="479"/>
      <c r="J40" s="478"/>
      <c r="K40" s="480">
        <f t="shared" si="1"/>
        <v>1.5748718805514166</v>
      </c>
    </row>
    <row r="41" spans="1:11" s="98" customFormat="1" ht="15.05" customHeight="1">
      <c r="A41" s="103">
        <v>1945</v>
      </c>
      <c r="B41" s="454">
        <f>avgpeinc!B34</f>
        <v>25212.41442481392</v>
      </c>
      <c r="C41" s="380"/>
      <c r="D41" s="340"/>
      <c r="E41" s="340"/>
      <c r="F41" s="95">
        <f>avgpeinc!F34</f>
        <v>40041.242427827106</v>
      </c>
      <c r="G41" s="470">
        <f t="shared" ref="G41:G73" si="2">B41/$B41</f>
        <v>1</v>
      </c>
      <c r="H41" s="478"/>
      <c r="I41" s="479"/>
      <c r="J41" s="478"/>
      <c r="K41" s="480">
        <f t="shared" si="1"/>
        <v>1.5881558090056911</v>
      </c>
    </row>
    <row r="42" spans="1:11" s="98" customFormat="1" ht="15.05" customHeight="1">
      <c r="A42" s="103">
        <v>1946</v>
      </c>
      <c r="B42" s="454">
        <f>avgpeinc!B35</f>
        <v>22024.225219570009</v>
      </c>
      <c r="C42" s="380"/>
      <c r="D42" s="340"/>
      <c r="E42" s="340"/>
      <c r="F42" s="95">
        <f>avgpeinc!F35</f>
        <v>35260.026381781041</v>
      </c>
      <c r="G42" s="470">
        <f t="shared" si="2"/>
        <v>1</v>
      </c>
      <c r="H42" s="478"/>
      <c r="I42" s="479"/>
      <c r="J42" s="478"/>
      <c r="K42" s="480">
        <f t="shared" si="1"/>
        <v>1.6009655745097506</v>
      </c>
    </row>
    <row r="43" spans="1:11" s="98" customFormat="1" ht="15.05" customHeight="1">
      <c r="A43" s="103">
        <v>1947</v>
      </c>
      <c r="B43" s="454">
        <f>avgpeinc!B36</f>
        <v>21330.957791411609</v>
      </c>
      <c r="C43" s="380"/>
      <c r="D43" s="340"/>
      <c r="E43" s="340"/>
      <c r="F43" s="95">
        <f>avgpeinc!F36</f>
        <v>34127.213392547696</v>
      </c>
      <c r="G43" s="470">
        <f t="shared" si="2"/>
        <v>1</v>
      </c>
      <c r="H43" s="478"/>
      <c r="I43" s="479"/>
      <c r="J43" s="478"/>
      <c r="K43" s="480">
        <f t="shared" si="1"/>
        <v>1.5998912813135933</v>
      </c>
    </row>
    <row r="44" spans="1:11" s="98" customFormat="1" ht="15.05" customHeight="1">
      <c r="A44" s="103">
        <v>1948</v>
      </c>
      <c r="B44" s="454">
        <f>avgpeinc!B37</f>
        <v>22332.091558615328</v>
      </c>
      <c r="C44" s="380"/>
      <c r="D44" s="340"/>
      <c r="E44" s="340"/>
      <c r="F44" s="95">
        <f>avgpeinc!F37</f>
        <v>35816.249273964393</v>
      </c>
      <c r="G44" s="470">
        <f t="shared" si="2"/>
        <v>1</v>
      </c>
      <c r="H44" s="478"/>
      <c r="I44" s="479"/>
      <c r="J44" s="478"/>
      <c r="K44" s="480">
        <f t="shared" si="1"/>
        <v>1.6038018284116837</v>
      </c>
    </row>
    <row r="45" spans="1:11" s="98" customFormat="1" ht="15.05" customHeight="1">
      <c r="A45" s="102">
        <v>1949</v>
      </c>
      <c r="B45" s="455">
        <f>avgpeinc!B38</f>
        <v>21629.275110313709</v>
      </c>
      <c r="C45" s="381"/>
      <c r="D45" s="341"/>
      <c r="E45" s="341"/>
      <c r="F45" s="99">
        <f>avgpeinc!F38</f>
        <v>34776.377344651934</v>
      </c>
      <c r="G45" s="471">
        <f t="shared" si="2"/>
        <v>1</v>
      </c>
      <c r="H45" s="481"/>
      <c r="I45" s="482"/>
      <c r="J45" s="481"/>
      <c r="K45" s="483">
        <f t="shared" si="1"/>
        <v>1.6078383194668024</v>
      </c>
    </row>
    <row r="46" spans="1:11" s="98" customFormat="1" ht="15.05" customHeight="1">
      <c r="A46" s="103">
        <v>1950</v>
      </c>
      <c r="B46" s="454">
        <f>avgpeinc!B39</f>
        <v>23545.598847018719</v>
      </c>
      <c r="C46" s="380"/>
      <c r="D46" s="340"/>
      <c r="E46" s="340"/>
      <c r="F46" s="95">
        <f>avgpeinc!F39</f>
        <v>37789.996138161034</v>
      </c>
      <c r="G46" s="470">
        <f t="shared" si="2"/>
        <v>1</v>
      </c>
      <c r="H46" s="478"/>
      <c r="I46" s="479"/>
      <c r="J46" s="478"/>
      <c r="K46" s="480">
        <f t="shared" si="1"/>
        <v>1.6049706946802036</v>
      </c>
    </row>
    <row r="47" spans="1:11" s="98" customFormat="1" ht="15.05" customHeight="1">
      <c r="A47" s="103">
        <v>1951</v>
      </c>
      <c r="B47" s="454">
        <f>avgpeinc!B40</f>
        <v>25201.029053370617</v>
      </c>
      <c r="C47" s="380"/>
      <c r="D47" s="340"/>
      <c r="E47" s="340"/>
      <c r="F47" s="95">
        <f>avgpeinc!F40</f>
        <v>40543.914674170155</v>
      </c>
      <c r="G47" s="470">
        <f t="shared" si="2"/>
        <v>1</v>
      </c>
      <c r="H47" s="478"/>
      <c r="I47" s="479"/>
      <c r="J47" s="478"/>
      <c r="K47" s="480">
        <f t="shared" si="1"/>
        <v>1.6088198060605561</v>
      </c>
    </row>
    <row r="48" spans="1:11" s="98" customFormat="1" ht="15.05" customHeight="1">
      <c r="A48" s="103">
        <v>1952</v>
      </c>
      <c r="B48" s="454">
        <f>avgpeinc!B41</f>
        <v>25850.140611023406</v>
      </c>
      <c r="C48" s="380"/>
      <c r="D48" s="340"/>
      <c r="E48" s="340"/>
      <c r="F48" s="95">
        <f>avgpeinc!F41</f>
        <v>41657.105629721067</v>
      </c>
      <c r="G48" s="470">
        <f t="shared" si="2"/>
        <v>1</v>
      </c>
      <c r="H48" s="478"/>
      <c r="I48" s="479"/>
      <c r="J48" s="478"/>
      <c r="K48" s="480">
        <f t="shared" si="1"/>
        <v>1.6114846822905489</v>
      </c>
    </row>
    <row r="49" spans="1:11" s="98" customFormat="1" ht="15.05" customHeight="1">
      <c r="A49" s="103">
        <v>1953</v>
      </c>
      <c r="B49" s="454">
        <f>avgpeinc!B42</f>
        <v>26646.958820865621</v>
      </c>
      <c r="C49" s="380"/>
      <c r="D49" s="340"/>
      <c r="E49" s="340"/>
      <c r="F49" s="95">
        <f>avgpeinc!F42</f>
        <v>42956.009630595472</v>
      </c>
      <c r="G49" s="470">
        <f t="shared" si="2"/>
        <v>1</v>
      </c>
      <c r="H49" s="478"/>
      <c r="I49" s="479"/>
      <c r="J49" s="478"/>
      <c r="K49" s="480">
        <f t="shared" si="1"/>
        <v>1.6120417312672553</v>
      </c>
    </row>
    <row r="50" spans="1:11" s="98" customFormat="1" ht="15.05" customHeight="1">
      <c r="A50" s="103">
        <v>1954</v>
      </c>
      <c r="B50" s="454">
        <f>avgpeinc!B43</f>
        <v>26096.966533885796</v>
      </c>
      <c r="C50" s="380"/>
      <c r="D50" s="340"/>
      <c r="E50" s="340"/>
      <c r="F50" s="95">
        <f>avgpeinc!F43</f>
        <v>42051.70739560794</v>
      </c>
      <c r="G50" s="470">
        <f t="shared" si="2"/>
        <v>1</v>
      </c>
      <c r="H50" s="478"/>
      <c r="I50" s="479"/>
      <c r="J50" s="478"/>
      <c r="K50" s="480">
        <f t="shared" si="1"/>
        <v>1.6113638089318003</v>
      </c>
    </row>
    <row r="51" spans="1:11" s="98" customFormat="1" ht="15.05" customHeight="1">
      <c r="A51" s="103">
        <v>1955</v>
      </c>
      <c r="B51" s="454">
        <f>avgpeinc!B44</f>
        <v>27956.947632501237</v>
      </c>
      <c r="C51" s="380"/>
      <c r="D51" s="340"/>
      <c r="E51" s="340"/>
      <c r="F51" s="95">
        <f>avgpeinc!F44</f>
        <v>45012.38447395165</v>
      </c>
      <c r="G51" s="470">
        <f t="shared" si="2"/>
        <v>1</v>
      </c>
      <c r="H51" s="478"/>
      <c r="I51" s="479"/>
      <c r="J51" s="478"/>
      <c r="K51" s="480">
        <f t="shared" si="1"/>
        <v>1.6100607643454854</v>
      </c>
    </row>
    <row r="52" spans="1:11" s="98" customFormat="1" ht="15.05" customHeight="1">
      <c r="A52" s="103">
        <v>1956</v>
      </c>
      <c r="B52" s="454">
        <f>avgpeinc!B45</f>
        <v>28491.31876780088</v>
      </c>
      <c r="C52" s="380"/>
      <c r="D52" s="340"/>
      <c r="E52" s="340"/>
      <c r="F52" s="95">
        <f>avgpeinc!F45</f>
        <v>45876.566872954238</v>
      </c>
      <c r="G52" s="470">
        <f t="shared" si="2"/>
        <v>1</v>
      </c>
      <c r="H52" s="478"/>
      <c r="I52" s="479"/>
      <c r="J52" s="478"/>
      <c r="K52" s="480">
        <f t="shared" si="1"/>
        <v>1.6101945735415057</v>
      </c>
    </row>
    <row r="53" spans="1:11" s="98" customFormat="1" ht="15.05" customHeight="1">
      <c r="A53" s="103">
        <v>1957</v>
      </c>
      <c r="B53" s="454">
        <f>avgpeinc!B46</f>
        <v>28545.329557088018</v>
      </c>
      <c r="C53" s="380"/>
      <c r="D53" s="340"/>
      <c r="E53" s="340"/>
      <c r="F53" s="95">
        <f>avgpeinc!F46</f>
        <v>45942.036165934929</v>
      </c>
      <c r="G53" s="470">
        <f t="shared" si="2"/>
        <v>1</v>
      </c>
      <c r="H53" s="478"/>
      <c r="I53" s="479"/>
      <c r="J53" s="478"/>
      <c r="K53" s="480">
        <f t="shared" si="1"/>
        <v>1.6094414350359876</v>
      </c>
    </row>
    <row r="54" spans="1:11" s="98" customFormat="1" ht="15.05" customHeight="1">
      <c r="A54" s="103">
        <v>1958</v>
      </c>
      <c r="B54" s="454">
        <f>avgpeinc!B47</f>
        <v>27750.143233953382</v>
      </c>
      <c r="C54" s="380"/>
      <c r="D54" s="340"/>
      <c r="E54" s="340"/>
      <c r="F54" s="95">
        <f>avgpeinc!F47</f>
        <v>44661.676847575043</v>
      </c>
      <c r="G54" s="470">
        <f t="shared" si="2"/>
        <v>1</v>
      </c>
      <c r="H54" s="478"/>
      <c r="I54" s="479"/>
      <c r="J54" s="478"/>
      <c r="K54" s="480">
        <f t="shared" si="1"/>
        <v>1.6094214891449548</v>
      </c>
    </row>
    <row r="55" spans="1:11" s="98" customFormat="1" ht="15.05" customHeight="1">
      <c r="A55" s="102">
        <v>1959</v>
      </c>
      <c r="B55" s="455">
        <f>avgpeinc!B48</f>
        <v>29456.680973495477</v>
      </c>
      <c r="C55" s="381"/>
      <c r="D55" s="341"/>
      <c r="E55" s="341"/>
      <c r="F55" s="99">
        <f>avgpeinc!F48</f>
        <v>47646.320936395459</v>
      </c>
      <c r="G55" s="471">
        <f t="shared" si="2"/>
        <v>1</v>
      </c>
      <c r="H55" s="481"/>
      <c r="I55" s="482"/>
      <c r="J55" s="481"/>
      <c r="K55" s="483">
        <f t="shared" si="1"/>
        <v>1.6175047344698017</v>
      </c>
    </row>
    <row r="56" spans="1:11">
      <c r="A56" s="78">
        <v>1960</v>
      </c>
      <c r="B56" s="454">
        <f>avgpeinc!B49</f>
        <v>30002.258273655392</v>
      </c>
      <c r="C56" s="380"/>
      <c r="D56" s="340"/>
      <c r="E56" s="340"/>
      <c r="F56" s="95">
        <f>avgpeinc!F49</f>
        <v>48625.840879918404</v>
      </c>
      <c r="G56" s="470">
        <f t="shared" si="2"/>
        <v>1</v>
      </c>
      <c r="H56" s="478"/>
      <c r="I56" s="479"/>
      <c r="J56" s="478"/>
      <c r="K56" s="480">
        <f t="shared" si="1"/>
        <v>1.6207393602306313</v>
      </c>
    </row>
    <row r="57" spans="1:11">
      <c r="A57" s="78">
        <v>1961</v>
      </c>
      <c r="B57" s="454">
        <f>avgpeinc!B50</f>
        <v>30392.518126640567</v>
      </c>
      <c r="C57" s="380"/>
      <c r="D57" s="340"/>
      <c r="E57" s="340"/>
      <c r="F57" s="95">
        <f>avgpeinc!F50</f>
        <v>48825.306688213197</v>
      </c>
      <c r="G57" s="470">
        <f t="shared" si="2"/>
        <v>1</v>
      </c>
      <c r="H57" s="478"/>
      <c r="I57" s="479"/>
      <c r="J57" s="478"/>
      <c r="K57" s="480">
        <f t="shared" si="1"/>
        <v>1.6064909950786659</v>
      </c>
    </row>
    <row r="58" spans="1:11">
      <c r="A58" s="78">
        <v>1962</v>
      </c>
      <c r="B58" s="456">
        <f>avgpeinc!B51</f>
        <v>31912.795674674864</v>
      </c>
      <c r="C58" s="558">
        <f>avgpeinc!C51</f>
        <v>32349.605103285441</v>
      </c>
      <c r="D58" s="558">
        <f>avgpeinc!D51</f>
        <v>44918.274381589574</v>
      </c>
      <c r="E58" s="558">
        <f>avgpeinc!E51</f>
        <v>19638.512196018877</v>
      </c>
      <c r="F58" s="559">
        <f>avgpeinc!F51</f>
        <v>50857.441307753987</v>
      </c>
      <c r="G58" s="472">
        <f t="shared" si="2"/>
        <v>1</v>
      </c>
      <c r="H58" s="484">
        <f t="shared" ref="H58:H73" si="3">C58/$B58</f>
        <v>1.0136875951910793</v>
      </c>
      <c r="I58" s="485">
        <f t="shared" ref="I58:I73" si="4">D58/$B58</f>
        <v>1.4075317888001742</v>
      </c>
      <c r="J58" s="484">
        <f t="shared" ref="J58:J73" si="5">E58/$B58</f>
        <v>0.61538050117005172</v>
      </c>
      <c r="K58" s="486">
        <f t="shared" si="1"/>
        <v>1.5936379196045518</v>
      </c>
    </row>
    <row r="59" spans="1:11">
      <c r="A59" s="78">
        <v>1963</v>
      </c>
      <c r="B59" s="457">
        <f>avgpeinc!B52</f>
        <v>32996.442936999163</v>
      </c>
      <c r="C59" s="560">
        <f>avgpeinc!C52</f>
        <v>33566.650595594801</v>
      </c>
      <c r="D59" s="560">
        <f>avgpeinc!D52</f>
        <v>46565.361326967679</v>
      </c>
      <c r="E59" s="560">
        <f>avgpeinc!E52</f>
        <v>20402.851213092054</v>
      </c>
      <c r="F59" s="561">
        <f>avgpeinc!F52</f>
        <v>52408.560999298774</v>
      </c>
      <c r="G59" s="473">
        <f t="shared" si="2"/>
        <v>1</v>
      </c>
      <c r="H59" s="487">
        <f t="shared" si="3"/>
        <v>1.0172808826601203</v>
      </c>
      <c r="I59" s="488">
        <f t="shared" si="4"/>
        <v>1.4112236708628245</v>
      </c>
      <c r="J59" s="487">
        <f t="shared" si="5"/>
        <v>0.61833486876290478</v>
      </c>
      <c r="K59" s="489">
        <f t="shared" si="1"/>
        <v>1.5883094156350004</v>
      </c>
    </row>
    <row r="60" spans="1:11">
      <c r="A60" s="78">
        <v>1964</v>
      </c>
      <c r="B60" s="457">
        <f>avgpeinc!B53</f>
        <v>34343.331770770696</v>
      </c>
      <c r="C60" s="560">
        <f>avgpeinc!C53</f>
        <v>34783.696087904165</v>
      </c>
      <c r="D60" s="560">
        <f>avgpeinc!D53</f>
        <v>48212.448272345784</v>
      </c>
      <c r="E60" s="560">
        <f>avgpeinc!E53</f>
        <v>21167.19023016523</v>
      </c>
      <c r="F60" s="561">
        <f>avgpeinc!F53</f>
        <v>54412.094337253475</v>
      </c>
      <c r="G60" s="473">
        <f t="shared" si="2"/>
        <v>1</v>
      </c>
      <c r="H60" s="487">
        <f t="shared" si="3"/>
        <v>1.012822411059962</v>
      </c>
      <c r="I60" s="488">
        <f t="shared" si="4"/>
        <v>1.4038372454410195</v>
      </c>
      <c r="J60" s="487">
        <f t="shared" si="5"/>
        <v>0.61634061515780003</v>
      </c>
      <c r="K60" s="489">
        <f t="shared" si="1"/>
        <v>1.584356890602068</v>
      </c>
    </row>
    <row r="61" spans="1:11">
      <c r="A61" s="78">
        <v>1965</v>
      </c>
      <c r="B61" s="457">
        <f>avgpeinc!B54</f>
        <v>36124.073379406771</v>
      </c>
      <c r="C61" s="560">
        <f>avgpeinc!C54</f>
        <v>36552.609493808239</v>
      </c>
      <c r="D61" s="560">
        <f>avgpeinc!D54</f>
        <v>50695.853845998798</v>
      </c>
      <c r="E61" s="560">
        <f>avgpeinc!E54</f>
        <v>22177.16521638941</v>
      </c>
      <c r="F61" s="561">
        <f>avgpeinc!F54</f>
        <v>57141.174801314497</v>
      </c>
      <c r="G61" s="473">
        <f t="shared" si="2"/>
        <v>1</v>
      </c>
      <c r="H61" s="487">
        <f t="shared" si="3"/>
        <v>1.0118628956901012</v>
      </c>
      <c r="I61" s="488">
        <f t="shared" si="4"/>
        <v>1.4033814324743055</v>
      </c>
      <c r="J61" s="487">
        <f t="shared" si="5"/>
        <v>0.61391651443804052</v>
      </c>
      <c r="K61" s="489">
        <f t="shared" si="1"/>
        <v>1.581803198137919</v>
      </c>
    </row>
    <row r="62" spans="1:11">
      <c r="A62" s="78">
        <v>1966</v>
      </c>
      <c r="B62" s="457">
        <f>avgpeinc!B55</f>
        <v>37798.172909609842</v>
      </c>
      <c r="C62" s="560">
        <f>avgpeinc!C55</f>
        <v>38321.522899712319</v>
      </c>
      <c r="D62" s="560">
        <f>avgpeinc!D55</f>
        <v>53179.259419651811</v>
      </c>
      <c r="E62" s="560">
        <f>avgpeinc!E55</f>
        <v>23187.140202613591</v>
      </c>
      <c r="F62" s="561">
        <f>avgpeinc!F55</f>
        <v>59609.590616742338</v>
      </c>
      <c r="G62" s="473">
        <f t="shared" si="2"/>
        <v>1</v>
      </c>
      <c r="H62" s="487">
        <f t="shared" si="3"/>
        <v>1.0138459070853507</v>
      </c>
      <c r="I62" s="488">
        <f t="shared" si="4"/>
        <v>1.4069267196280661</v>
      </c>
      <c r="J62" s="487">
        <f t="shared" si="5"/>
        <v>0.61344605883631143</v>
      </c>
      <c r="K62" s="489">
        <f t="shared" si="1"/>
        <v>1.577049524570727</v>
      </c>
    </row>
    <row r="63" spans="1:11">
      <c r="A63" s="78">
        <v>1967</v>
      </c>
      <c r="B63" s="457">
        <f>avgpeinc!B56</f>
        <v>38320.990152066828</v>
      </c>
      <c r="C63" s="560">
        <f>avgpeinc!C56</f>
        <v>39219.686034560211</v>
      </c>
      <c r="D63" s="560">
        <f>avgpeinc!D56</f>
        <v>53076.092974404011</v>
      </c>
      <c r="E63" s="560">
        <f>avgpeinc!E56</f>
        <v>24245.986643091404</v>
      </c>
      <c r="F63" s="561">
        <f>avgpeinc!F56</f>
        <v>60385.448196792546</v>
      </c>
      <c r="G63" s="474">
        <f t="shared" si="2"/>
        <v>1</v>
      </c>
      <c r="H63" s="487">
        <f t="shared" si="3"/>
        <v>1.0234517917967971</v>
      </c>
      <c r="I63" s="488">
        <f t="shared" si="4"/>
        <v>1.3850397070583358</v>
      </c>
      <c r="J63" s="487">
        <f t="shared" si="5"/>
        <v>0.63270772876372838</v>
      </c>
      <c r="K63" s="489">
        <f t="shared" si="1"/>
        <v>1.5757799565504098</v>
      </c>
    </row>
    <row r="64" spans="1:11">
      <c r="A64" s="78">
        <v>1968</v>
      </c>
      <c r="B64" s="457">
        <f>avgpeinc!B57</f>
        <v>39441.998122661622</v>
      </c>
      <c r="C64" s="560">
        <f>avgpeinc!C57</f>
        <v>40336.520201508618</v>
      </c>
      <c r="D64" s="560">
        <f>avgpeinc!D57</f>
        <v>54464.268663332958</v>
      </c>
      <c r="E64" s="560">
        <f>avgpeinc!E57</f>
        <v>24919.205962605793</v>
      </c>
      <c r="F64" s="561">
        <f>avgpeinc!F57</f>
        <v>62507.169088373463</v>
      </c>
      <c r="G64" s="474">
        <f t="shared" si="2"/>
        <v>1</v>
      </c>
      <c r="H64" s="487">
        <f t="shared" si="3"/>
        <v>1.0226794310994363</v>
      </c>
      <c r="I64" s="488">
        <f t="shared" si="4"/>
        <v>1.3808699167307197</v>
      </c>
      <c r="J64" s="487">
        <f t="shared" si="5"/>
        <v>0.63179370084418529</v>
      </c>
      <c r="K64" s="489">
        <f t="shared" si="1"/>
        <v>1.5847870813740448</v>
      </c>
    </row>
    <row r="65" spans="1:11">
      <c r="A65" s="83">
        <v>1969</v>
      </c>
      <c r="B65" s="458">
        <f>avgpeinc!B58</f>
        <v>39964.745125588066</v>
      </c>
      <c r="C65" s="562">
        <f>avgpeinc!C58</f>
        <v>40865.379377064994</v>
      </c>
      <c r="D65" s="562">
        <f>avgpeinc!D58</f>
        <v>55399.495975878977</v>
      </c>
      <c r="E65" s="562">
        <f>avgpeinc!E58</f>
        <v>25185.204819351424</v>
      </c>
      <c r="F65" s="563">
        <f>avgpeinc!F58</f>
        <v>63565.63010838809</v>
      </c>
      <c r="G65" s="475">
        <f t="shared" si="2"/>
        <v>1</v>
      </c>
      <c r="H65" s="490">
        <f t="shared" si="3"/>
        <v>1.0225357186351798</v>
      </c>
      <c r="I65" s="491">
        <f t="shared" si="4"/>
        <v>1.3862091651476232</v>
      </c>
      <c r="J65" s="490">
        <f t="shared" si="5"/>
        <v>0.63018554829281759</v>
      </c>
      <c r="K65" s="492">
        <f t="shared" si="1"/>
        <v>1.5905426122107102</v>
      </c>
    </row>
    <row r="66" spans="1:11">
      <c r="A66" s="78">
        <v>1970</v>
      </c>
      <c r="B66" s="457">
        <f>avgpeinc!B59</f>
        <v>38990.084755230404</v>
      </c>
      <c r="C66" s="560">
        <f>avgpeinc!C59</f>
        <v>39674.755448962111</v>
      </c>
      <c r="D66" s="560">
        <f>avgpeinc!D59</f>
        <v>53911.582521417477</v>
      </c>
      <c r="E66" s="560">
        <f>avgpeinc!E59</f>
        <v>24507.606189340979</v>
      </c>
      <c r="F66" s="561">
        <f>avgpeinc!F59</f>
        <v>62157.833689951105</v>
      </c>
      <c r="G66" s="474">
        <f t="shared" si="2"/>
        <v>1</v>
      </c>
      <c r="H66" s="487">
        <f t="shared" si="3"/>
        <v>1.0175601232474845</v>
      </c>
      <c r="I66" s="488">
        <f t="shared" si="4"/>
        <v>1.3826998032925639</v>
      </c>
      <c r="J66" s="487">
        <f t="shared" si="5"/>
        <v>0.62855996192861208</v>
      </c>
      <c r="K66" s="489">
        <f t="shared" si="1"/>
        <v>1.5941959110928277</v>
      </c>
    </row>
    <row r="67" spans="1:11">
      <c r="A67" s="78">
        <v>1971</v>
      </c>
      <c r="B67" s="457">
        <f>avgpeinc!B60</f>
        <v>39187.103615488522</v>
      </c>
      <c r="C67" s="560">
        <f>avgpeinc!C60</f>
        <v>39900.894800010035</v>
      </c>
      <c r="D67" s="560">
        <f>avgpeinc!D60</f>
        <v>53907.641247044354</v>
      </c>
      <c r="E67" s="560">
        <f>avgpeinc!E60</f>
        <v>24901.337788786928</v>
      </c>
      <c r="F67" s="561">
        <f>avgpeinc!F60</f>
        <v>62468.303126917359</v>
      </c>
      <c r="G67" s="474">
        <f t="shared" si="2"/>
        <v>1</v>
      </c>
      <c r="H67" s="487">
        <f t="shared" si="3"/>
        <v>1.0182149513147327</v>
      </c>
      <c r="I67" s="488">
        <f t="shared" si="4"/>
        <v>1.3756475032193398</v>
      </c>
      <c r="J67" s="487">
        <f t="shared" si="5"/>
        <v>0.63544726431235377</v>
      </c>
      <c r="K67" s="489">
        <f t="shared" si="1"/>
        <v>1.5941036045906452</v>
      </c>
    </row>
    <row r="68" spans="1:11">
      <c r="A68" s="78">
        <v>1972</v>
      </c>
      <c r="B68" s="457">
        <f>avgpeinc!B61</f>
        <v>40617.105339711728</v>
      </c>
      <c r="C68" s="560">
        <f>avgpeinc!C61</f>
        <v>41210.476824104953</v>
      </c>
      <c r="D68" s="560">
        <f>avgpeinc!D61</f>
        <v>55716.490606999701</v>
      </c>
      <c r="E68" s="560">
        <f>avgpeinc!E61</f>
        <v>26139.200637414269</v>
      </c>
      <c r="F68" s="561">
        <f>avgpeinc!F61</f>
        <v>64602.481924985419</v>
      </c>
      <c r="G68" s="474">
        <f t="shared" si="2"/>
        <v>1</v>
      </c>
      <c r="H68" s="487">
        <f t="shared" si="3"/>
        <v>1.0146089062583463</v>
      </c>
      <c r="I68" s="488">
        <f t="shared" si="4"/>
        <v>1.3717494179115015</v>
      </c>
      <c r="J68" s="487">
        <f t="shared" si="5"/>
        <v>0.64355153866313863</v>
      </c>
      <c r="K68" s="489">
        <f t="shared" si="1"/>
        <v>1.5905240263840998</v>
      </c>
    </row>
    <row r="69" spans="1:11">
      <c r="A69" s="78">
        <v>1973</v>
      </c>
      <c r="B69" s="457">
        <f>avgpeinc!B62</f>
        <v>42316.91098400754</v>
      </c>
      <c r="C69" s="560">
        <f>avgpeinc!C62</f>
        <v>42916.827981217037</v>
      </c>
      <c r="D69" s="560">
        <f>avgpeinc!D62</f>
        <v>58201.987768129198</v>
      </c>
      <c r="E69" s="560">
        <f>avgpeinc!E62</f>
        <v>27225.332849047754</v>
      </c>
      <c r="F69" s="561">
        <f>avgpeinc!F62</f>
        <v>67129.364939739127</v>
      </c>
      <c r="G69" s="474">
        <f t="shared" si="2"/>
        <v>1</v>
      </c>
      <c r="H69" s="487">
        <f t="shared" si="3"/>
        <v>1.0141767672370088</v>
      </c>
      <c r="I69" s="488">
        <f t="shared" si="4"/>
        <v>1.375383656669197</v>
      </c>
      <c r="J69" s="487">
        <f t="shared" si="5"/>
        <v>0.64336768010634771</v>
      </c>
      <c r="K69" s="489">
        <f t="shared" si="1"/>
        <v>1.5863484214409871</v>
      </c>
    </row>
    <row r="70" spans="1:11">
      <c r="A70" s="78">
        <v>1974</v>
      </c>
      <c r="B70" s="457">
        <f>avgpeinc!B63</f>
        <v>41111.137730254086</v>
      </c>
      <c r="C70" s="560">
        <f>avgpeinc!C63</f>
        <v>41840.902042083646</v>
      </c>
      <c r="D70" s="560">
        <f>avgpeinc!D63</f>
        <v>56338.107079809124</v>
      </c>
      <c r="E70" s="560">
        <f>avgpeinc!E63</f>
        <v>26659.644907067381</v>
      </c>
      <c r="F70" s="561">
        <f>avgpeinc!F63</f>
        <v>64973.223888861474</v>
      </c>
      <c r="G70" s="474">
        <f t="shared" si="2"/>
        <v>1</v>
      </c>
      <c r="H70" s="487">
        <f t="shared" si="3"/>
        <v>1.0177510123076092</v>
      </c>
      <c r="I70" s="488">
        <f t="shared" si="4"/>
        <v>1.3703855011132267</v>
      </c>
      <c r="J70" s="487">
        <f t="shared" si="5"/>
        <v>0.64847742920644813</v>
      </c>
      <c r="K70" s="489">
        <f t="shared" si="1"/>
        <v>1.5804287469535792</v>
      </c>
    </row>
    <row r="71" spans="1:11">
      <c r="A71" s="78">
        <v>1975</v>
      </c>
      <c r="B71" s="457">
        <f>avgpeinc!B64</f>
        <v>39790.651124003089</v>
      </c>
      <c r="C71" s="560">
        <f>avgpeinc!C64</f>
        <v>40042.771297540799</v>
      </c>
      <c r="D71" s="560">
        <f>avgpeinc!D64</f>
        <v>53420.686174418806</v>
      </c>
      <c r="E71" s="560">
        <f>avgpeinc!E64</f>
        <v>26687.331569566803</v>
      </c>
      <c r="F71" s="561">
        <f>avgpeinc!F64</f>
        <v>62701.734380490358</v>
      </c>
      <c r="G71" s="474">
        <f t="shared" si="2"/>
        <v>1</v>
      </c>
      <c r="H71" s="487">
        <f t="shared" si="3"/>
        <v>1.0063361660695627</v>
      </c>
      <c r="I71" s="488">
        <f t="shared" si="4"/>
        <v>1.3425436544865588</v>
      </c>
      <c r="J71" s="487">
        <f t="shared" si="5"/>
        <v>0.67069351256401244</v>
      </c>
      <c r="K71" s="489">
        <f t="shared" si="1"/>
        <v>1.575790609334023</v>
      </c>
    </row>
    <row r="72" spans="1:11">
      <c r="A72" s="78">
        <v>1976</v>
      </c>
      <c r="B72" s="457">
        <f>avgpeinc!B65</f>
        <v>41245.312960515592</v>
      </c>
      <c r="C72" s="560">
        <f>avgpeinc!C65</f>
        <v>41566.814211435529</v>
      </c>
      <c r="D72" s="560">
        <f>avgpeinc!D65</f>
        <v>55159.592928480306</v>
      </c>
      <c r="E72" s="560">
        <f>avgpeinc!E65</f>
        <v>27986.703106115383</v>
      </c>
      <c r="F72" s="561">
        <f>avgpeinc!F65</f>
        <v>64782.908134279111</v>
      </c>
      <c r="G72" s="474">
        <f t="shared" si="2"/>
        <v>1</v>
      </c>
      <c r="H72" s="487">
        <f t="shared" si="3"/>
        <v>1.0077948554112732</v>
      </c>
      <c r="I72" s="488">
        <f t="shared" si="4"/>
        <v>1.3373542099507147</v>
      </c>
      <c r="J72" s="487">
        <f t="shared" si="5"/>
        <v>0.67854262938693755</v>
      </c>
      <c r="K72" s="489">
        <f t="shared" si="1"/>
        <v>1.570673210706298</v>
      </c>
    </row>
    <row r="73" spans="1:11">
      <c r="A73" s="78">
        <v>1977</v>
      </c>
      <c r="B73" s="457">
        <f>avgpeinc!B66</f>
        <v>42526.719590538087</v>
      </c>
      <c r="C73" s="560">
        <f>avgpeinc!C66</f>
        <v>42663.431491519164</v>
      </c>
      <c r="D73" s="560">
        <f>avgpeinc!D66</f>
        <v>56631.978683629037</v>
      </c>
      <c r="E73" s="560">
        <f>avgpeinc!E66</f>
        <v>29100.45640252647</v>
      </c>
      <c r="F73" s="561">
        <f>avgpeinc!F66</f>
        <v>66518.239763425794</v>
      </c>
      <c r="G73" s="474">
        <f t="shared" si="2"/>
        <v>1</v>
      </c>
      <c r="H73" s="487">
        <f t="shared" si="3"/>
        <v>1.0032147295229301</v>
      </c>
      <c r="I73" s="488">
        <f t="shared" si="4"/>
        <v>1.3316799233258818</v>
      </c>
      <c r="J73" s="487">
        <f t="shared" si="5"/>
        <v>0.68428641293557779</v>
      </c>
      <c r="K73" s="489">
        <f>F73/$B73</f>
        <v>1.5641516769665362</v>
      </c>
    </row>
    <row r="74" spans="1:11">
      <c r="A74" s="78">
        <v>1978</v>
      </c>
      <c r="B74" s="457">
        <f>avgpeinc!B67</f>
        <v>44037.715623414973</v>
      </c>
      <c r="C74" s="560">
        <f>avgpeinc!C67</f>
        <v>44456.360938425147</v>
      </c>
      <c r="D74" s="560">
        <f>avgpeinc!D67</f>
        <v>58454.586834384099</v>
      </c>
      <c r="E74" s="560">
        <f>avgpeinc!E67</f>
        <v>30294.147973848329</v>
      </c>
      <c r="F74" s="561">
        <f>avgpeinc!F67</f>
        <v>68614.48092643595</v>
      </c>
      <c r="G74" s="474">
        <f t="shared" ref="G74:K109" si="6">B74/$B74</f>
        <v>1</v>
      </c>
      <c r="H74" s="487">
        <f t="shared" si="6"/>
        <v>1.0095065175176248</v>
      </c>
      <c r="I74" s="488">
        <f t="shared" si="6"/>
        <v>1.3273755463215635</v>
      </c>
      <c r="J74" s="487">
        <f t="shared" si="6"/>
        <v>0.68791370181201783</v>
      </c>
      <c r="K74" s="489">
        <f t="shared" si="6"/>
        <v>1.558084472709421</v>
      </c>
    </row>
    <row r="75" spans="1:11">
      <c r="A75" s="83">
        <v>1979</v>
      </c>
      <c r="B75" s="458">
        <f>avgpeinc!B68</f>
        <v>44204.386307131972</v>
      </c>
      <c r="C75" s="562">
        <f>avgpeinc!C68</f>
        <v>44521.255428408651</v>
      </c>
      <c r="D75" s="562">
        <f>avgpeinc!D68</f>
        <v>58014.84222238887</v>
      </c>
      <c r="E75" s="562">
        <f>avgpeinc!E68</f>
        <v>30645.821567295923</v>
      </c>
      <c r="F75" s="563">
        <f>avgpeinc!F68</f>
        <v>68607.238769490839</v>
      </c>
      <c r="G75" s="476">
        <f t="shared" si="6"/>
        <v>1</v>
      </c>
      <c r="H75" s="490">
        <f t="shared" si="6"/>
        <v>1.0071682732811869</v>
      </c>
      <c r="I75" s="491">
        <f t="shared" si="6"/>
        <v>1.3124227496181462</v>
      </c>
      <c r="J75" s="490">
        <f t="shared" si="6"/>
        <v>0.69327558026411285</v>
      </c>
      <c r="K75" s="492">
        <f t="shared" si="6"/>
        <v>1.5520459506621789</v>
      </c>
    </row>
    <row r="76" spans="1:11">
      <c r="A76" s="78">
        <v>1980</v>
      </c>
      <c r="B76" s="457">
        <f>avgpeinc!B69</f>
        <v>42915.507661110852</v>
      </c>
      <c r="C76" s="560">
        <f>avgpeinc!C69</f>
        <v>43119.500225704629</v>
      </c>
      <c r="D76" s="560">
        <f>avgpeinc!D69</f>
        <v>56319.06805259746</v>
      </c>
      <c r="E76" s="560">
        <f>avgpeinc!E69</f>
        <v>29990.498480094502</v>
      </c>
      <c r="F76" s="561">
        <f>avgpeinc!F69</f>
        <v>66489.160438843377</v>
      </c>
      <c r="G76" s="473">
        <f t="shared" si="6"/>
        <v>1</v>
      </c>
      <c r="H76" s="487">
        <f t="shared" si="6"/>
        <v>1.0047533531749091</v>
      </c>
      <c r="I76" s="488">
        <f t="shared" si="6"/>
        <v>1.3123244049057967</v>
      </c>
      <c r="J76" s="487">
        <f t="shared" si="6"/>
        <v>0.69882660405462882</v>
      </c>
      <c r="K76" s="489">
        <f t="shared" si="6"/>
        <v>1.5493038312370817</v>
      </c>
    </row>
    <row r="77" spans="1:11">
      <c r="A77" s="78">
        <v>1981</v>
      </c>
      <c r="B77" s="457">
        <f>avgpeinc!B70</f>
        <v>43243.855189021531</v>
      </c>
      <c r="C77" s="560">
        <f>avgpeinc!C70</f>
        <v>43145.33983012446</v>
      </c>
      <c r="D77" s="560">
        <f>avgpeinc!D70</f>
        <v>56215.046496555071</v>
      </c>
      <c r="E77" s="560">
        <f>avgpeinc!E70</f>
        <v>30747.14589349473</v>
      </c>
      <c r="F77" s="561">
        <f>avgpeinc!F70</f>
        <v>66949.687836008961</v>
      </c>
      <c r="G77" s="473">
        <f t="shared" si="6"/>
        <v>1</v>
      </c>
      <c r="H77" s="487">
        <f t="shared" si="6"/>
        <v>0.9977218645639605</v>
      </c>
      <c r="I77" s="488">
        <f t="shared" si="6"/>
        <v>1.29995455425599</v>
      </c>
      <c r="J77" s="487">
        <f t="shared" si="6"/>
        <v>0.71101768700077916</v>
      </c>
      <c r="K77" s="489">
        <f t="shared" si="6"/>
        <v>1.5481896223953158</v>
      </c>
    </row>
    <row r="78" spans="1:11">
      <c r="A78" s="78">
        <v>1982</v>
      </c>
      <c r="B78" s="457">
        <f>avgpeinc!B71</f>
        <v>41823.5131103077</v>
      </c>
      <c r="C78" s="560">
        <f>avgpeinc!C71</f>
        <v>41444.146495288136</v>
      </c>
      <c r="D78" s="560">
        <f>avgpeinc!D71</f>
        <v>54025.970033015066</v>
      </c>
      <c r="E78" s="560">
        <f>avgpeinc!E71</f>
        <v>30313.882268167014</v>
      </c>
      <c r="F78" s="561">
        <f>avgpeinc!F71</f>
        <v>64691.835821230903</v>
      </c>
      <c r="G78" s="473">
        <f t="shared" si="6"/>
        <v>1</v>
      </c>
      <c r="H78" s="487">
        <f t="shared" si="6"/>
        <v>0.99092934603511185</v>
      </c>
      <c r="I78" s="488">
        <f t="shared" si="6"/>
        <v>1.2917606871169314</v>
      </c>
      <c r="J78" s="487">
        <f t="shared" si="6"/>
        <v>0.72480478118171143</v>
      </c>
      <c r="K78" s="489">
        <f t="shared" si="6"/>
        <v>1.5467814874998425</v>
      </c>
    </row>
    <row r="79" spans="1:11">
      <c r="A79" s="78">
        <v>1983</v>
      </c>
      <c r="B79" s="457">
        <f>avgpeinc!B72</f>
        <v>42477.299980691918</v>
      </c>
      <c r="C79" s="560">
        <f>avgpeinc!C72</f>
        <v>41910.641714201374</v>
      </c>
      <c r="D79" s="560">
        <f>avgpeinc!D72</f>
        <v>54104.713612055915</v>
      </c>
      <c r="E79" s="560">
        <f>avgpeinc!E72</f>
        <v>31476.214468425733</v>
      </c>
      <c r="F79" s="561">
        <f>avgpeinc!F72</f>
        <v>65578.203087361326</v>
      </c>
      <c r="G79" s="473">
        <f t="shared" si="6"/>
        <v>1</v>
      </c>
      <c r="H79" s="487">
        <f t="shared" si="6"/>
        <v>0.98665973904301552</v>
      </c>
      <c r="I79" s="488">
        <f t="shared" si="6"/>
        <v>1.2737324085252415</v>
      </c>
      <c r="J79" s="487">
        <f t="shared" si="6"/>
        <v>0.74101259926438978</v>
      </c>
      <c r="K79" s="489">
        <f t="shared" si="6"/>
        <v>1.5438411367287925</v>
      </c>
    </row>
    <row r="80" spans="1:11">
      <c r="A80" s="78">
        <v>1984</v>
      </c>
      <c r="B80" s="457">
        <f>avgpeinc!B73</f>
        <v>45309.65755338336</v>
      </c>
      <c r="C80" s="560">
        <f>avgpeinc!C73</f>
        <v>44441.5355505685</v>
      </c>
      <c r="D80" s="560">
        <f>avgpeinc!D73</f>
        <v>57165.292657449398</v>
      </c>
      <c r="E80" s="560">
        <f>avgpeinc!E73</f>
        <v>34004.662484369604</v>
      </c>
      <c r="F80" s="561">
        <f>avgpeinc!F73</f>
        <v>69846.778154925632</v>
      </c>
      <c r="G80" s="473">
        <f t="shared" si="6"/>
        <v>1</v>
      </c>
      <c r="H80" s="487">
        <f t="shared" si="6"/>
        <v>0.98084024356635124</v>
      </c>
      <c r="I80" s="488">
        <f t="shared" si="6"/>
        <v>1.261658016066395</v>
      </c>
      <c r="J80" s="487">
        <f t="shared" si="6"/>
        <v>0.75049480222413223</v>
      </c>
      <c r="K80" s="489">
        <f t="shared" si="6"/>
        <v>1.5415428393523587</v>
      </c>
    </row>
    <row r="81" spans="1:11">
      <c r="A81" s="78">
        <v>1985</v>
      </c>
      <c r="B81" s="457">
        <f>avgpeinc!B74</f>
        <v>46089.803415139584</v>
      </c>
      <c r="C81" s="560">
        <f>avgpeinc!C74</f>
        <v>45097.870951769852</v>
      </c>
      <c r="D81" s="560">
        <f>avgpeinc!D74</f>
        <v>58478.740104665638</v>
      </c>
      <c r="E81" s="560">
        <f>avgpeinc!E74</f>
        <v>34279.726420381325</v>
      </c>
      <c r="F81" s="561">
        <f>avgpeinc!F74</f>
        <v>70870.459544505458</v>
      </c>
      <c r="G81" s="473">
        <f t="shared" si="6"/>
        <v>1</v>
      </c>
      <c r="H81" s="487">
        <f t="shared" si="6"/>
        <v>0.97847826656071391</v>
      </c>
      <c r="I81" s="488">
        <f t="shared" si="6"/>
        <v>1.2687999464423085</v>
      </c>
      <c r="J81" s="487">
        <f t="shared" si="6"/>
        <v>0.74375944092486879</v>
      </c>
      <c r="K81" s="489">
        <f t="shared" si="6"/>
        <v>1.537660269586351</v>
      </c>
    </row>
    <row r="82" spans="1:11">
      <c r="A82" s="78">
        <v>1986</v>
      </c>
      <c r="B82" s="457">
        <f>avgpeinc!B75</f>
        <v>46498.575252598843</v>
      </c>
      <c r="C82" s="560">
        <f>avgpeinc!C75</f>
        <v>46014.423098598323</v>
      </c>
      <c r="D82" s="560">
        <f>avgpeinc!D75</f>
        <v>58891.231942891704</v>
      </c>
      <c r="E82" s="560">
        <f>avgpeinc!E75</f>
        <v>34812.242369804058</v>
      </c>
      <c r="F82" s="561">
        <f>avgpeinc!F75</f>
        <v>71206.518468880793</v>
      </c>
      <c r="G82" s="473">
        <f t="shared" si="6"/>
        <v>1</v>
      </c>
      <c r="H82" s="487">
        <f t="shared" si="6"/>
        <v>0.98958780669363711</v>
      </c>
      <c r="I82" s="488">
        <f t="shared" si="6"/>
        <v>1.2665169120337774</v>
      </c>
      <c r="J82" s="487">
        <f t="shared" si="6"/>
        <v>0.74867331269162651</v>
      </c>
      <c r="K82" s="489">
        <f t="shared" si="6"/>
        <v>1.5313698985841724</v>
      </c>
    </row>
    <row r="83" spans="1:11">
      <c r="A83" s="78">
        <v>1987</v>
      </c>
      <c r="B83" s="457">
        <f>avgpeinc!B76</f>
        <v>47906.263697527196</v>
      </c>
      <c r="C83" s="560">
        <f>avgpeinc!C76</f>
        <v>47837.081564370266</v>
      </c>
      <c r="D83" s="560">
        <f>avgpeinc!D76</f>
        <v>60644.985483634737</v>
      </c>
      <c r="E83" s="560">
        <f>avgpeinc!E76</f>
        <v>35900.938613347702</v>
      </c>
      <c r="F83" s="561">
        <f>avgpeinc!F76</f>
        <v>72959.044107189562</v>
      </c>
      <c r="G83" s="473">
        <f t="shared" si="6"/>
        <v>1</v>
      </c>
      <c r="H83" s="487">
        <f t="shared" si="6"/>
        <v>0.99855588543507101</v>
      </c>
      <c r="I83" s="488">
        <f t="shared" si="6"/>
        <v>1.2659093154610821</v>
      </c>
      <c r="J83" s="487">
        <f t="shared" si="6"/>
        <v>0.7493996785059408</v>
      </c>
      <c r="K83" s="489">
        <f t="shared" si="6"/>
        <v>1.5229541708333127</v>
      </c>
    </row>
    <row r="84" spans="1:11">
      <c r="A84" s="78">
        <v>1988</v>
      </c>
      <c r="B84" s="457">
        <f>avgpeinc!B77</f>
        <v>49919.592815668664</v>
      </c>
      <c r="C84" s="560">
        <f>avgpeinc!C77</f>
        <v>49961.661933314412</v>
      </c>
      <c r="D84" s="560">
        <f>avgpeinc!D77</f>
        <v>63137.89365487139</v>
      </c>
      <c r="E84" s="560">
        <f>avgpeinc!E77</f>
        <v>37420.457709944305</v>
      </c>
      <c r="F84" s="561">
        <f>avgpeinc!F77</f>
        <v>75528.141752992873</v>
      </c>
      <c r="G84" s="473">
        <f t="shared" si="6"/>
        <v>1</v>
      </c>
      <c r="H84" s="487">
        <f t="shared" si="6"/>
        <v>1.0008427375960596</v>
      </c>
      <c r="I84" s="488">
        <f t="shared" si="6"/>
        <v>1.2647918401099978</v>
      </c>
      <c r="J84" s="487">
        <f t="shared" si="6"/>
        <v>0.7496146422532286</v>
      </c>
      <c r="K84" s="489">
        <f t="shared" si="6"/>
        <v>1.5129959499446528</v>
      </c>
    </row>
    <row r="85" spans="1:11">
      <c r="A85" s="83">
        <v>1989</v>
      </c>
      <c r="B85" s="458">
        <f>avgpeinc!B78</f>
        <v>50521.847902144829</v>
      </c>
      <c r="C85" s="562">
        <f>avgpeinc!C78</f>
        <v>50559.513514201215</v>
      </c>
      <c r="D85" s="562">
        <f>avgpeinc!D78</f>
        <v>63305.235858083797</v>
      </c>
      <c r="E85" s="562">
        <f>avgpeinc!E78</f>
        <v>38372.875823446673</v>
      </c>
      <c r="F85" s="563">
        <f>avgpeinc!F78</f>
        <v>75841.593336986814</v>
      </c>
      <c r="G85" s="476">
        <f t="shared" si="6"/>
        <v>1</v>
      </c>
      <c r="H85" s="490">
        <f t="shared" si="6"/>
        <v>1.0007455311636531</v>
      </c>
      <c r="I85" s="491">
        <f t="shared" si="6"/>
        <v>1.253026927690748</v>
      </c>
      <c r="J85" s="490">
        <f t="shared" si="6"/>
        <v>0.7595303302794989</v>
      </c>
      <c r="K85" s="492">
        <f t="shared" si="6"/>
        <v>1.5011642781531567</v>
      </c>
    </row>
    <row r="86" spans="1:11">
      <c r="A86" s="78">
        <v>1990</v>
      </c>
      <c r="B86" s="457">
        <f>avgpeinc!B79</f>
        <v>50477.869190820405</v>
      </c>
      <c r="C86" s="560">
        <f>avgpeinc!C79</f>
        <v>50529.927642083356</v>
      </c>
      <c r="D86" s="560">
        <f>avgpeinc!D79</f>
        <v>62783.139706004804</v>
      </c>
      <c r="E86" s="560">
        <f>avgpeinc!E79</f>
        <v>38779.664453055768</v>
      </c>
      <c r="F86" s="561">
        <f>avgpeinc!F79</f>
        <v>75306.441160017421</v>
      </c>
      <c r="G86" s="473">
        <f t="shared" si="6"/>
        <v>1</v>
      </c>
      <c r="H86" s="487">
        <f t="shared" si="6"/>
        <v>1.0010313123770371</v>
      </c>
      <c r="I86" s="488">
        <f t="shared" si="6"/>
        <v>1.2437755537712387</v>
      </c>
      <c r="J86" s="487">
        <f t="shared" si="6"/>
        <v>0.76825082109662424</v>
      </c>
      <c r="K86" s="489">
        <f t="shared" si="6"/>
        <v>1.4918704447554649</v>
      </c>
    </row>
    <row r="87" spans="1:11">
      <c r="A87" s="78">
        <v>1991</v>
      </c>
      <c r="B87" s="457">
        <f>avgpeinc!B80</f>
        <v>49444.044417591613</v>
      </c>
      <c r="C87" s="560">
        <f>avgpeinc!C80</f>
        <v>49302.331138606642</v>
      </c>
      <c r="D87" s="560">
        <f>avgpeinc!D80</f>
        <v>60949.811783322373</v>
      </c>
      <c r="E87" s="560">
        <f>avgpeinc!E80</f>
        <v>38504.931296477123</v>
      </c>
      <c r="F87" s="561">
        <f>avgpeinc!F80</f>
        <v>73926.044360652144</v>
      </c>
      <c r="G87" s="473">
        <f t="shared" si="6"/>
        <v>1</v>
      </c>
      <c r="H87" s="487">
        <f t="shared" si="6"/>
        <v>0.99713386555136763</v>
      </c>
      <c r="I87" s="488">
        <f t="shared" si="6"/>
        <v>1.2327027956806289</v>
      </c>
      <c r="J87" s="487">
        <f t="shared" si="6"/>
        <v>0.77875771996470255</v>
      </c>
      <c r="K87" s="489">
        <f t="shared" si="6"/>
        <v>1.4951455778231224</v>
      </c>
    </row>
    <row r="88" spans="1:11">
      <c r="A88" s="78">
        <v>1992</v>
      </c>
      <c r="B88" s="457">
        <f>avgpeinc!B81</f>
        <v>50400.51587841475</v>
      </c>
      <c r="C88" s="560">
        <f>avgpeinc!C81</f>
        <v>50388.23306060789</v>
      </c>
      <c r="D88" s="560">
        <f>avgpeinc!D81</f>
        <v>62136.002653906966</v>
      </c>
      <c r="E88" s="560">
        <f>avgpeinc!E81</f>
        <v>39356.241249046579</v>
      </c>
      <c r="F88" s="561">
        <f>avgpeinc!F81</f>
        <v>75393.06262396845</v>
      </c>
      <c r="G88" s="473">
        <f t="shared" si="6"/>
        <v>1</v>
      </c>
      <c r="H88" s="487">
        <f t="shared" si="6"/>
        <v>0.9997562957919619</v>
      </c>
      <c r="I88" s="488">
        <f t="shared" si="6"/>
        <v>1.2328445765079603</v>
      </c>
      <c r="J88" s="487">
        <f t="shared" si="6"/>
        <v>0.7808698098247413</v>
      </c>
      <c r="K88" s="489">
        <f t="shared" si="6"/>
        <v>1.4958787883410807</v>
      </c>
    </row>
    <row r="89" spans="1:11">
      <c r="A89" s="78">
        <v>1993</v>
      </c>
      <c r="B89" s="457">
        <f>avgpeinc!B82</f>
        <v>50828.418477058163</v>
      </c>
      <c r="C89" s="560">
        <f>avgpeinc!C82</f>
        <v>51009.973203994356</v>
      </c>
      <c r="D89" s="560">
        <f>avgpeinc!D82</f>
        <v>63100.845200174692</v>
      </c>
      <c r="E89" s="560">
        <f>avgpeinc!E82</f>
        <v>39409.74247822613</v>
      </c>
      <c r="F89" s="561">
        <f>avgpeinc!F82</f>
        <v>76034.897568370114</v>
      </c>
      <c r="G89" s="473">
        <f t="shared" si="6"/>
        <v>1</v>
      </c>
      <c r="H89" s="487">
        <f t="shared" si="6"/>
        <v>1.0035719137517163</v>
      </c>
      <c r="I89" s="488">
        <f t="shared" si="6"/>
        <v>1.2414481325767748</v>
      </c>
      <c r="J89" s="487">
        <f t="shared" si="6"/>
        <v>0.77534858764126313</v>
      </c>
      <c r="K89" s="489">
        <f t="shared" si="6"/>
        <v>1.4959131101568526</v>
      </c>
    </row>
    <row r="90" spans="1:11">
      <c r="A90" s="78">
        <v>1994</v>
      </c>
      <c r="B90" s="457">
        <f>avgpeinc!B83</f>
        <v>52488.053208794357</v>
      </c>
      <c r="C90" s="560">
        <f>avgpeinc!C83</f>
        <v>52649.120974177167</v>
      </c>
      <c r="D90" s="560">
        <f>avgpeinc!D83</f>
        <v>65108.153401205222</v>
      </c>
      <c r="E90" s="560">
        <f>avgpeinc!E83</f>
        <v>40688.747258424875</v>
      </c>
      <c r="F90" s="561">
        <f>avgpeinc!F83</f>
        <v>78506.020045050289</v>
      </c>
      <c r="G90" s="473">
        <f t="shared" si="6"/>
        <v>1</v>
      </c>
      <c r="H90" s="487">
        <f t="shared" si="6"/>
        <v>1.0030686557328026</v>
      </c>
      <c r="I90" s="488">
        <f t="shared" si="6"/>
        <v>1.2404375742839777</v>
      </c>
      <c r="J90" s="487">
        <f t="shared" si="6"/>
        <v>0.77520016024536964</v>
      </c>
      <c r="K90" s="489">
        <f t="shared" si="6"/>
        <v>1.4956931195896712</v>
      </c>
    </row>
    <row r="91" spans="1:11">
      <c r="A91" s="78">
        <v>1995</v>
      </c>
      <c r="B91" s="457">
        <f>avgpeinc!B84</f>
        <v>53642.474400810257</v>
      </c>
      <c r="C91" s="560">
        <f>avgpeinc!C84</f>
        <v>53530.02688320302</v>
      </c>
      <c r="D91" s="560">
        <f>avgpeinc!D84</f>
        <v>66080.216622280874</v>
      </c>
      <c r="E91" s="560">
        <f>avgpeinc!E84</f>
        <v>42093.991666154499</v>
      </c>
      <c r="F91" s="561">
        <f>avgpeinc!F84</f>
        <v>80313.516355594416</v>
      </c>
      <c r="G91" s="473">
        <f t="shared" si="6"/>
        <v>1</v>
      </c>
      <c r="H91" s="487">
        <f t="shared" si="6"/>
        <v>0.99790375968179534</v>
      </c>
      <c r="I91" s="488">
        <f t="shared" si="6"/>
        <v>1.2318636930976985</v>
      </c>
      <c r="J91" s="487">
        <f t="shared" si="6"/>
        <v>0.78471383239395609</v>
      </c>
      <c r="K91" s="489">
        <f t="shared" si="6"/>
        <v>1.4972000686527112</v>
      </c>
    </row>
    <row r="92" spans="1:11">
      <c r="A92" s="78">
        <v>1996</v>
      </c>
      <c r="B92" s="457">
        <f>avgpeinc!B85</f>
        <v>55335.153524950329</v>
      </c>
      <c r="C92" s="560">
        <f>avgpeinc!C85</f>
        <v>55254.386456769556</v>
      </c>
      <c r="D92" s="560">
        <f>avgpeinc!D85</f>
        <v>68256.24262170252</v>
      </c>
      <c r="E92" s="560">
        <f>avgpeinc!E85</f>
        <v>43357.346484449678</v>
      </c>
      <c r="F92" s="561">
        <f>avgpeinc!F85</f>
        <v>82676.994852548596</v>
      </c>
      <c r="G92" s="473">
        <f t="shared" si="6"/>
        <v>1</v>
      </c>
      <c r="H92" s="487">
        <f t="shared" si="6"/>
        <v>0.99854040220301632</v>
      </c>
      <c r="I92" s="488">
        <f t="shared" si="6"/>
        <v>1.2335059771890964</v>
      </c>
      <c r="J92" s="487">
        <f t="shared" si="6"/>
        <v>0.78354072813586895</v>
      </c>
      <c r="K92" s="489">
        <f t="shared" si="6"/>
        <v>1.494113408671939</v>
      </c>
    </row>
    <row r="93" spans="1:11">
      <c r="A93" s="78">
        <v>1997</v>
      </c>
      <c r="B93" s="457">
        <f>avgpeinc!B86</f>
        <v>57345.560189286538</v>
      </c>
      <c r="C93" s="560">
        <f>avgpeinc!C86</f>
        <v>57476.112611510231</v>
      </c>
      <c r="D93" s="560">
        <f>avgpeinc!D86</f>
        <v>70726.518615732362</v>
      </c>
      <c r="E93" s="560">
        <f>avgpeinc!E86</f>
        <v>44982.70463817571</v>
      </c>
      <c r="F93" s="561">
        <f>avgpeinc!F86</f>
        <v>85605.943704043559</v>
      </c>
      <c r="G93" s="473">
        <f t="shared" si="6"/>
        <v>1</v>
      </c>
      <c r="H93" s="487">
        <f t="shared" si="6"/>
        <v>1.0022765916278917</v>
      </c>
      <c r="I93" s="488">
        <f t="shared" si="6"/>
        <v>1.2333390480845925</v>
      </c>
      <c r="J93" s="487">
        <f t="shared" si="6"/>
        <v>0.78441477404173143</v>
      </c>
      <c r="K93" s="489">
        <f t="shared" si="6"/>
        <v>1.492808570035326</v>
      </c>
    </row>
    <row r="94" spans="1:11">
      <c r="A94" s="78">
        <v>1998</v>
      </c>
      <c r="B94" s="457">
        <f>avgpeinc!B87</f>
        <v>59541.600272928699</v>
      </c>
      <c r="C94" s="560">
        <f>avgpeinc!C87</f>
        <v>59972.314862604297</v>
      </c>
      <c r="D94" s="560">
        <f>avgpeinc!D87</f>
        <v>73625.145997816391</v>
      </c>
      <c r="E94" s="560">
        <f>avgpeinc!E87</f>
        <v>46516.433704499177</v>
      </c>
      <c r="F94" s="561">
        <f>avgpeinc!F87</f>
        <v>88808.038715705494</v>
      </c>
      <c r="G94" s="473">
        <f t="shared" si="6"/>
        <v>1</v>
      </c>
      <c r="H94" s="487">
        <f t="shared" si="6"/>
        <v>1.0072338430223788</v>
      </c>
      <c r="I94" s="488">
        <f t="shared" si="6"/>
        <v>1.2365328721487343</v>
      </c>
      <c r="J94" s="487">
        <f t="shared" si="6"/>
        <v>0.78124258486966514</v>
      </c>
      <c r="K94" s="489">
        <f t="shared" si="6"/>
        <v>1.4915292553210588</v>
      </c>
    </row>
    <row r="95" spans="1:11">
      <c r="A95" s="83">
        <v>1999</v>
      </c>
      <c r="B95" s="458">
        <f>avgpeinc!B88</f>
        <v>61325.536324772678</v>
      </c>
      <c r="C95" s="562">
        <f>avgpeinc!C88</f>
        <v>62153.972850617625</v>
      </c>
      <c r="D95" s="562">
        <f>avgpeinc!D88</f>
        <v>76560.524418748755</v>
      </c>
      <c r="E95" s="562">
        <f>avgpeinc!E88</f>
        <v>47316.906164837681</v>
      </c>
      <c r="F95" s="563">
        <f>avgpeinc!F88</f>
        <v>91602.284137178111</v>
      </c>
      <c r="G95" s="476">
        <f t="shared" si="6"/>
        <v>1</v>
      </c>
      <c r="H95" s="490">
        <f t="shared" si="6"/>
        <v>1.0135088345816927</v>
      </c>
      <c r="I95" s="491">
        <f t="shared" si="6"/>
        <v>1.2484281264707318</v>
      </c>
      <c r="J95" s="490">
        <f t="shared" si="6"/>
        <v>0.77156938203121495</v>
      </c>
      <c r="K95" s="492">
        <f t="shared" si="6"/>
        <v>1.4937053897427559</v>
      </c>
    </row>
    <row r="96" spans="1:11">
      <c r="A96" s="88">
        <v>2000</v>
      </c>
      <c r="B96" s="459">
        <f>avgpeinc!B89</f>
        <v>63372.28237620138</v>
      </c>
      <c r="C96" s="564">
        <f>avgpeinc!C89</f>
        <v>64357.967186611677</v>
      </c>
      <c r="D96" s="564">
        <f>avgpeinc!D89</f>
        <v>79183.281355272309</v>
      </c>
      <c r="E96" s="564">
        <f>avgpeinc!E89</f>
        <v>48803.543060713208</v>
      </c>
      <c r="F96" s="565">
        <f>avgpeinc!F89</f>
        <v>94295.102742313262</v>
      </c>
      <c r="G96" s="477">
        <f t="shared" si="6"/>
        <v>1</v>
      </c>
      <c r="H96" s="493">
        <f t="shared" si="6"/>
        <v>1.0155538789743899</v>
      </c>
      <c r="I96" s="494">
        <f t="shared" si="6"/>
        <v>1.2494939173124771</v>
      </c>
      <c r="J96" s="493">
        <f t="shared" si="6"/>
        <v>0.77010865366971115</v>
      </c>
      <c r="K96" s="495">
        <f t="shared" si="6"/>
        <v>1.4879549734778772</v>
      </c>
    </row>
    <row r="97" spans="1:11">
      <c r="A97" s="78">
        <v>2001</v>
      </c>
      <c r="B97" s="457">
        <f>avgpeinc!B90</f>
        <v>63061.114281719492</v>
      </c>
      <c r="C97" s="560">
        <f>avgpeinc!C90</f>
        <v>63714.334058378823</v>
      </c>
      <c r="D97" s="560">
        <f>avgpeinc!D90</f>
        <v>78003.675251510416</v>
      </c>
      <c r="E97" s="560">
        <f>avgpeinc!E90</f>
        <v>49272.343975550371</v>
      </c>
      <c r="F97" s="561">
        <f>avgpeinc!F90</f>
        <v>93141.46958399807</v>
      </c>
      <c r="G97" s="473">
        <f t="shared" si="6"/>
        <v>1</v>
      </c>
      <c r="H97" s="487">
        <f t="shared" si="6"/>
        <v>1.0103585194156439</v>
      </c>
      <c r="I97" s="488">
        <f t="shared" si="6"/>
        <v>1.236953646315802</v>
      </c>
      <c r="J97" s="487">
        <f t="shared" si="6"/>
        <v>0.78134274246139845</v>
      </c>
      <c r="K97" s="489">
        <f t="shared" si="6"/>
        <v>1.4770032316253954</v>
      </c>
    </row>
    <row r="98" spans="1:11">
      <c r="A98" s="78">
        <v>2002</v>
      </c>
      <c r="B98" s="457">
        <f>avgpeinc!B91</f>
        <v>62918.515030698662</v>
      </c>
      <c r="C98" s="560">
        <f>avgpeinc!C91</f>
        <v>63409.650032077836</v>
      </c>
      <c r="D98" s="560">
        <f>avgpeinc!D91</f>
        <v>76991.457157183613</v>
      </c>
      <c r="E98" s="560">
        <f>avgpeinc!E91</f>
        <v>50003.07820477755</v>
      </c>
      <c r="F98" s="561">
        <f>avgpeinc!F91</f>
        <v>92305.842906759281</v>
      </c>
      <c r="G98" s="473">
        <f t="shared" si="6"/>
        <v>1</v>
      </c>
      <c r="H98" s="487">
        <f t="shared" si="6"/>
        <v>1.0078058899060085</v>
      </c>
      <c r="I98" s="488">
        <f t="shared" si="6"/>
        <v>1.2236693303969206</v>
      </c>
      <c r="J98" s="487">
        <f t="shared" si="6"/>
        <v>0.79472756438038117</v>
      </c>
      <c r="K98" s="489">
        <f t="shared" si="6"/>
        <v>1.4670696354121233</v>
      </c>
    </row>
    <row r="99" spans="1:11">
      <c r="A99" s="78">
        <v>2003</v>
      </c>
      <c r="B99" s="457">
        <f>avgpeinc!B92</f>
        <v>63579.732166571674</v>
      </c>
      <c r="C99" s="560">
        <f>avgpeinc!C92</f>
        <v>64013.655478713423</v>
      </c>
      <c r="D99" s="560">
        <f>avgpeinc!D92</f>
        <v>77259.192363189402</v>
      </c>
      <c r="E99" s="560">
        <f>avgpeinc!E92</f>
        <v>50958.971325196071</v>
      </c>
      <c r="F99" s="561">
        <f>avgpeinc!F92</f>
        <v>93009.836456448335</v>
      </c>
      <c r="G99" s="473">
        <f t="shared" si="6"/>
        <v>1</v>
      </c>
      <c r="H99" s="487">
        <f t="shared" si="6"/>
        <v>1.0068248685132066</v>
      </c>
      <c r="I99" s="488">
        <f t="shared" si="6"/>
        <v>1.2151544168317523</v>
      </c>
      <c r="J99" s="487">
        <f t="shared" si="6"/>
        <v>0.8014971058967244</v>
      </c>
      <c r="K99" s="489">
        <f t="shared" si="6"/>
        <v>1.4628849994645012</v>
      </c>
    </row>
    <row r="100" spans="1:11">
      <c r="A100" s="78">
        <v>2004</v>
      </c>
      <c r="B100" s="457">
        <f>avgpeinc!B93</f>
        <v>65441.947971761205</v>
      </c>
      <c r="C100" s="560">
        <f>avgpeinc!C93</f>
        <v>65926.227964861799</v>
      </c>
      <c r="D100" s="560">
        <f>avgpeinc!D93</f>
        <v>79771.994420715651</v>
      </c>
      <c r="E100" s="560">
        <f>avgpeinc!E93</f>
        <v>52247.479861622152</v>
      </c>
      <c r="F100" s="561">
        <f>avgpeinc!F93</f>
        <v>95429.668662628261</v>
      </c>
      <c r="G100" s="473">
        <f t="shared" si="6"/>
        <v>1</v>
      </c>
      <c r="H100" s="487">
        <f t="shared" si="6"/>
        <v>1.0074001463603981</v>
      </c>
      <c r="I100" s="488">
        <f t="shared" si="6"/>
        <v>1.2189734091524598</v>
      </c>
      <c r="J100" s="487">
        <f t="shared" si="6"/>
        <v>0.79837904403712756</v>
      </c>
      <c r="K100" s="489">
        <f t="shared" si="6"/>
        <v>1.4582339251852197</v>
      </c>
    </row>
    <row r="101" spans="1:11">
      <c r="A101" s="78">
        <v>2005</v>
      </c>
      <c r="B101" s="457">
        <f>avgpeinc!B94</f>
        <v>67089.85193761313</v>
      </c>
      <c r="C101" s="560">
        <f>avgpeinc!C94</f>
        <v>67263.28590866008</v>
      </c>
      <c r="D101" s="560">
        <f>avgpeinc!D94</f>
        <v>81658.011176983418</v>
      </c>
      <c r="E101" s="560">
        <f>avgpeinc!E94</f>
        <v>53678.068291215663</v>
      </c>
      <c r="F101" s="561">
        <f>avgpeinc!F94</f>
        <v>97657.414606481325</v>
      </c>
      <c r="G101" s="473">
        <f t="shared" si="6"/>
        <v>1</v>
      </c>
      <c r="H101" s="487">
        <f t="shared" si="6"/>
        <v>1.0025850999225372</v>
      </c>
      <c r="I101" s="488">
        <f t="shared" si="6"/>
        <v>1.2171440064127317</v>
      </c>
      <c r="J101" s="487">
        <f t="shared" si="6"/>
        <v>0.80009221575165956</v>
      </c>
      <c r="K101" s="489">
        <f t="shared" si="6"/>
        <v>1.4556212569569087</v>
      </c>
    </row>
    <row r="102" spans="1:11">
      <c r="A102" s="78">
        <v>2006</v>
      </c>
      <c r="B102" s="457">
        <f>avgpeinc!B95</f>
        <v>68692.686449857065</v>
      </c>
      <c r="C102" s="560">
        <f>avgpeinc!C95</f>
        <v>68766.914006003717</v>
      </c>
      <c r="D102" s="560">
        <f>avgpeinc!D95</f>
        <v>83678.839489392834</v>
      </c>
      <c r="E102" s="560">
        <f>avgpeinc!E95</f>
        <v>54898.134582093837</v>
      </c>
      <c r="F102" s="561">
        <f>avgpeinc!F95</f>
        <v>99548.645305646598</v>
      </c>
      <c r="G102" s="473">
        <f t="shared" si="6"/>
        <v>1</v>
      </c>
      <c r="H102" s="487">
        <f t="shared" si="6"/>
        <v>1.0010805743665425</v>
      </c>
      <c r="I102" s="488">
        <f t="shared" si="6"/>
        <v>1.2181622791892857</v>
      </c>
      <c r="J102" s="487">
        <f t="shared" si="6"/>
        <v>0.79918456271421701</v>
      </c>
      <c r="K102" s="489">
        <f t="shared" si="6"/>
        <v>1.4491884136503113</v>
      </c>
    </row>
    <row r="103" spans="1:11">
      <c r="A103" s="78">
        <v>2007</v>
      </c>
      <c r="B103" s="457">
        <f>avgpeinc!B96</f>
        <v>67921.658187381021</v>
      </c>
      <c r="C103" s="560">
        <f>avgpeinc!C96</f>
        <v>67539.092063401375</v>
      </c>
      <c r="D103" s="560">
        <f>avgpeinc!D96</f>
        <v>82498.880424840943</v>
      </c>
      <c r="E103" s="560">
        <f>avgpeinc!E96</f>
        <v>54427.783092083839</v>
      </c>
      <c r="F103" s="561">
        <f>avgpeinc!F96</f>
        <v>98509.748518802706</v>
      </c>
      <c r="G103" s="473">
        <f t="shared" si="6"/>
        <v>1</v>
      </c>
      <c r="H103" s="487">
        <f t="shared" si="6"/>
        <v>0.99436753851143878</v>
      </c>
      <c r="I103" s="488">
        <f t="shared" si="6"/>
        <v>1.2146181737384054</v>
      </c>
      <c r="J103" s="487">
        <f t="shared" si="6"/>
        <v>0.80133177758896101</v>
      </c>
      <c r="K103" s="489">
        <f t="shared" si="6"/>
        <v>1.4503436922437292</v>
      </c>
    </row>
    <row r="104" spans="1:11">
      <c r="A104" s="78">
        <v>2008</v>
      </c>
      <c r="B104" s="457">
        <f>avgpeinc!B97</f>
        <v>66046.585415250185</v>
      </c>
      <c r="C104" s="560">
        <f>avgpeinc!C97</f>
        <v>65629.488651239502</v>
      </c>
      <c r="D104" s="560">
        <f>avgpeinc!D97</f>
        <v>79831.222096150304</v>
      </c>
      <c r="E104" s="560">
        <f>avgpeinc!E97</f>
        <v>53257.050825977691</v>
      </c>
      <c r="F104" s="561">
        <f>avgpeinc!F97</f>
        <v>95270.044531094522</v>
      </c>
      <c r="G104" s="473">
        <f t="shared" si="6"/>
        <v>1</v>
      </c>
      <c r="H104" s="487">
        <f t="shared" si="6"/>
        <v>0.99368480957208771</v>
      </c>
      <c r="I104" s="488">
        <f t="shared" si="6"/>
        <v>1.2087108151652795</v>
      </c>
      <c r="J104" s="487">
        <f t="shared" si="6"/>
        <v>0.8063558546007833</v>
      </c>
      <c r="K104" s="489">
        <f t="shared" si="6"/>
        <v>1.4424673725690689</v>
      </c>
    </row>
    <row r="105" spans="1:11">
      <c r="A105" s="83">
        <v>2009</v>
      </c>
      <c r="B105" s="460">
        <f>avgpeinc!B98</f>
        <v>63023.698882639248</v>
      </c>
      <c r="C105" s="562">
        <f>avgpeinc!C98</f>
        <v>62118.454097438378</v>
      </c>
      <c r="D105" s="562">
        <f>avgpeinc!D98</f>
        <v>74674.090905549194</v>
      </c>
      <c r="E105" s="562">
        <f>avgpeinc!E98</f>
        <v>52206.060162740454</v>
      </c>
      <c r="F105" s="563">
        <f>avgpeinc!F98</f>
        <v>91191.387256152666</v>
      </c>
      <c r="G105" s="476">
        <f t="shared" si="6"/>
        <v>1</v>
      </c>
      <c r="H105" s="496">
        <f t="shared" si="6"/>
        <v>0.98563643833589343</v>
      </c>
      <c r="I105" s="497">
        <f t="shared" si="6"/>
        <v>1.1848573192221696</v>
      </c>
      <c r="J105" s="490">
        <f t="shared" si="6"/>
        <v>0.82835601667805847</v>
      </c>
      <c r="K105" s="492">
        <f t="shared" si="6"/>
        <v>1.4469380387521589</v>
      </c>
    </row>
    <row r="106" spans="1:11">
      <c r="A106" s="78">
        <v>2010</v>
      </c>
      <c r="B106" s="461">
        <f>avgpeinc!B99</f>
        <v>65071.778392923363</v>
      </c>
      <c r="C106" s="560">
        <f>avgpeinc!C99</f>
        <v>63958.935127863457</v>
      </c>
      <c r="D106" s="560">
        <f>avgpeinc!D99</f>
        <v>76975.590030385763</v>
      </c>
      <c r="E106" s="560">
        <f>avgpeinc!E99</f>
        <v>53935.082962655724</v>
      </c>
      <c r="F106" s="561">
        <f>avgpeinc!F99</f>
        <v>93624.905892341616</v>
      </c>
      <c r="G106" s="473">
        <f t="shared" si="6"/>
        <v>1</v>
      </c>
      <c r="H106" s="498">
        <f t="shared" si="6"/>
        <v>0.98289821958852552</v>
      </c>
      <c r="I106" s="499">
        <f t="shared" si="6"/>
        <v>1.1829335532461329</v>
      </c>
      <c r="J106" s="487">
        <f t="shared" si="6"/>
        <v>0.82885521641930771</v>
      </c>
      <c r="K106" s="489">
        <f t="shared" si="6"/>
        <v>1.4387943314996818</v>
      </c>
    </row>
    <row r="107" spans="1:11">
      <c r="A107" s="78">
        <v>2011</v>
      </c>
      <c r="B107" s="461">
        <f>avgpeinc!B100</f>
        <v>66158.135837736525</v>
      </c>
      <c r="C107" s="560">
        <f>avgpeinc!C100</f>
        <v>64807.202020342193</v>
      </c>
      <c r="D107" s="560">
        <f>avgpeinc!D100</f>
        <v>78833.676621276303</v>
      </c>
      <c r="E107" s="560">
        <f>avgpeinc!E100</f>
        <v>54391.394779388211</v>
      </c>
      <c r="F107" s="561">
        <f>avgpeinc!F100</f>
        <v>94796.050403373505</v>
      </c>
      <c r="G107" s="473">
        <f t="shared" si="6"/>
        <v>1</v>
      </c>
      <c r="H107" s="498">
        <f t="shared" si="6"/>
        <v>0.97958023151214968</v>
      </c>
      <c r="I107" s="499">
        <f t="shared" si="6"/>
        <v>1.1915945880734697</v>
      </c>
      <c r="J107" s="487">
        <f t="shared" si="6"/>
        <v>0.82214219144251377</v>
      </c>
      <c r="K107" s="489">
        <f t="shared" si="6"/>
        <v>1.432870639461125</v>
      </c>
    </row>
    <row r="108" spans="1:11">
      <c r="A108" s="78">
        <v>2012</v>
      </c>
      <c r="B108" s="461">
        <f>avgpeinc!B101</f>
        <v>67803.610752569875</v>
      </c>
      <c r="C108" s="560">
        <f>avgpeinc!C101</f>
        <v>66338.742030266221</v>
      </c>
      <c r="D108" s="560">
        <f>avgpeinc!D101</f>
        <v>81295.150297770291</v>
      </c>
      <c r="E108" s="560">
        <f>avgpeinc!E101</f>
        <v>55321.679688961747</v>
      </c>
      <c r="F108" s="561">
        <f>avgpeinc!F101</f>
        <v>96719.130322990924</v>
      </c>
      <c r="G108" s="473">
        <f t="shared" si="6"/>
        <v>1</v>
      </c>
      <c r="H108" s="498">
        <f t="shared" si="6"/>
        <v>0.97839541720500289</v>
      </c>
      <c r="I108" s="499">
        <f t="shared" si="6"/>
        <v>1.1989796619303059</v>
      </c>
      <c r="J108" s="487">
        <f t="shared" si="6"/>
        <v>0.81591052563325261</v>
      </c>
      <c r="K108" s="489">
        <f t="shared" si="6"/>
        <v>1.4264598780135775</v>
      </c>
    </row>
    <row r="109" spans="1:11">
      <c r="A109" s="78">
        <v>2013</v>
      </c>
      <c r="B109" s="461">
        <f>avgpeinc!B102</f>
        <v>67824.640051499926</v>
      </c>
      <c r="C109" s="560">
        <f>avgpeinc!C102</f>
        <v>66389.4822638435</v>
      </c>
      <c r="D109" s="560">
        <f>avgpeinc!D102</f>
        <v>81103.457268454149</v>
      </c>
      <c r="E109" s="560">
        <f>avgpeinc!E102</f>
        <v>55542.869585965447</v>
      </c>
      <c r="F109" s="561">
        <f>avgpeinc!F102</f>
        <v>96252.597795428388</v>
      </c>
      <c r="G109" s="473">
        <f t="shared" si="6"/>
        <v>1</v>
      </c>
      <c r="H109" s="498">
        <f t="shared" si="6"/>
        <v>0.97884017096785625</v>
      </c>
      <c r="I109" s="499">
        <f t="shared" si="6"/>
        <v>1.1957816098525769</v>
      </c>
      <c r="J109" s="487">
        <f t="shared" si="6"/>
        <v>0.8189187520020923</v>
      </c>
      <c r="K109" s="489">
        <f t="shared" si="6"/>
        <v>1.4191390875402041</v>
      </c>
    </row>
    <row r="110" spans="1:11">
      <c r="A110" s="78">
        <v>2014</v>
      </c>
      <c r="B110" s="461">
        <f>avgpeinc!B103</f>
        <v>69413.34506233978</v>
      </c>
      <c r="C110" s="560">
        <f>avgpeinc!C103</f>
        <v>68019.431443103647</v>
      </c>
      <c r="D110" s="560">
        <f>avgpeinc!D103</f>
        <v>83116.78757063231</v>
      </c>
      <c r="E110" s="560">
        <f>avgpeinc!E103</f>
        <v>56775.539091808729</v>
      </c>
      <c r="F110" s="561">
        <f>avgpeinc!F103</f>
        <v>98226.110477280716</v>
      </c>
      <c r="G110" s="473">
        <f>B110/$B110</f>
        <v>1</v>
      </c>
      <c r="H110" s="498">
        <f>C110/$B110</f>
        <v>0.97991865083026519</v>
      </c>
      <c r="I110" s="499">
        <f>D110/$B110</f>
        <v>1.1974179820319211</v>
      </c>
      <c r="J110" s="487">
        <f>E110/$B110</f>
        <v>0.81793405923340678</v>
      </c>
      <c r="K110" s="489">
        <f>F110/$B110</f>
        <v>1.4150897120584569</v>
      </c>
    </row>
    <row r="111" spans="1:11">
      <c r="A111" s="78">
        <v>2015</v>
      </c>
      <c r="B111" s="461">
        <f>avgpeinc!B104</f>
        <v>70448.456680694668</v>
      </c>
      <c r="C111" s="560">
        <f>avgpeinc!C104</f>
        <v>68553.569329070713</v>
      </c>
      <c r="D111" s="560">
        <f>avgpeinc!D104</f>
        <v>84166.093705164589</v>
      </c>
      <c r="E111" s="560">
        <f>avgpeinc!E104</f>
        <v>57811.72661155431</v>
      </c>
      <c r="F111" s="561">
        <f>avgpeinc!F104</f>
        <v>99284.350484257418</v>
      </c>
      <c r="G111" s="473">
        <f t="shared" ref="G111" si="7">B111/$B111</f>
        <v>1</v>
      </c>
      <c r="H111" s="498">
        <f t="shared" ref="H111" si="8">C111/$B111</f>
        <v>0.97310250016955702</v>
      </c>
      <c r="I111" s="499">
        <f t="shared" ref="I111" si="9">D111/$B111</f>
        <v>1.1947187727141371</v>
      </c>
      <c r="J111" s="487">
        <f t="shared" ref="J111" si="10">E111/$B111</f>
        <v>0.82062445844036125</v>
      </c>
      <c r="K111" s="489">
        <f t="shared" ref="K111" si="11">F111/$B111</f>
        <v>1.4093190278711214</v>
      </c>
    </row>
    <row r="112" spans="1:11">
      <c r="A112" s="78">
        <v>2016</v>
      </c>
      <c r="B112" s="461">
        <f>avgpeinc!B105</f>
        <v>70104.411086344873</v>
      </c>
      <c r="C112" s="560">
        <f>avgpeinc!C105</f>
        <v>67746.211087469463</v>
      </c>
      <c r="D112" s="560">
        <f>avgpeinc!D105</f>
        <v>83294.322065318149</v>
      </c>
      <c r="E112" s="560">
        <f>avgpeinc!E105</f>
        <v>58040.80615989583</v>
      </c>
      <c r="F112" s="561">
        <f>avgpeinc!F105</f>
        <v>98371.800302594638</v>
      </c>
      <c r="G112" s="473">
        <f>B112/$B112</f>
        <v>1</v>
      </c>
      <c r="H112" s="498">
        <f>C112/$B112</f>
        <v>0.96636160318113351</v>
      </c>
      <c r="I112" s="499">
        <f>D112/$B112</f>
        <v>1.1881466625934247</v>
      </c>
      <c r="J112" s="487">
        <f>E112/$B112</f>
        <v>0.82791945985266502</v>
      </c>
      <c r="K112" s="489">
        <f>F112/$B112</f>
        <v>1.4032184106280263</v>
      </c>
    </row>
    <row r="113" spans="1:11">
      <c r="A113" s="78">
        <v>2017</v>
      </c>
      <c r="B113" s="462"/>
      <c r="C113" s="380"/>
      <c r="D113" s="76"/>
      <c r="E113" s="76"/>
      <c r="F113" s="73"/>
      <c r="G113" s="465"/>
      <c r="H113" s="75"/>
      <c r="I113" s="72"/>
      <c r="J113" s="73"/>
      <c r="K113" s="468"/>
    </row>
    <row r="114" spans="1:11">
      <c r="A114" s="78">
        <v>2018</v>
      </c>
      <c r="B114" s="462"/>
      <c r="C114" s="380"/>
      <c r="D114" s="76"/>
      <c r="E114" s="76"/>
      <c r="F114" s="73"/>
      <c r="G114" s="465"/>
      <c r="H114" s="75"/>
      <c r="I114" s="72"/>
      <c r="J114" s="73"/>
      <c r="K114" s="468"/>
    </row>
    <row r="115" spans="1:11">
      <c r="A115" s="78">
        <v>2019</v>
      </c>
      <c r="B115" s="462"/>
      <c r="C115" s="380"/>
      <c r="D115" s="76"/>
      <c r="E115" s="76"/>
      <c r="F115" s="73"/>
      <c r="G115" s="465"/>
      <c r="H115" s="75"/>
      <c r="I115" s="72"/>
      <c r="J115" s="73"/>
      <c r="K115" s="468"/>
    </row>
    <row r="116" spans="1:11" ht="15.55" thickBot="1">
      <c r="A116" s="71">
        <v>2020</v>
      </c>
      <c r="B116" s="463"/>
      <c r="C116" s="464"/>
      <c r="D116" s="69"/>
      <c r="E116" s="69"/>
      <c r="F116" s="66"/>
      <c r="G116" s="466"/>
      <c r="H116" s="68"/>
      <c r="I116" s="65"/>
      <c r="J116" s="66"/>
      <c r="K116" s="469"/>
    </row>
    <row r="117" spans="1:11" ht="16.100000000000001" thickTop="1">
      <c r="A117" s="64"/>
      <c r="B117" s="63"/>
      <c r="C117" s="63"/>
      <c r="D117" s="63"/>
      <c r="E117" s="63"/>
      <c r="F117" s="62"/>
      <c r="G117" s="63"/>
      <c r="H117" s="63"/>
      <c r="I117" s="63"/>
      <c r="J117" s="63"/>
      <c r="K117" s="62"/>
    </row>
    <row r="118" spans="1:11" ht="15.55">
      <c r="C118" s="60"/>
      <c r="D118" s="60"/>
      <c r="E118" s="60"/>
      <c r="G118" s="60"/>
      <c r="H118" s="60"/>
      <c r="I118" s="60"/>
      <c r="J118" s="60"/>
    </row>
    <row r="120" spans="1:11">
      <c r="A120" s="1027" t="s">
        <v>1215</v>
      </c>
      <c r="B120" s="1028">
        <f>(B110/B76)^(1/34)-1</f>
        <v>1.4243005006917109E-2</v>
      </c>
      <c r="C120" s="1028">
        <f>(C110/C76)^(1/34)-1</f>
        <v>1.3496683169105461E-2</v>
      </c>
      <c r="D120" s="1028">
        <f>(D110/D76)^(1/34)-1</f>
        <v>1.1513229742796671E-2</v>
      </c>
      <c r="E120" s="1028">
        <f>(E110/E76)^(1/34)-1</f>
        <v>1.8948611472406673E-2</v>
      </c>
      <c r="F120" s="1028">
        <f>(F110/F76)^(1/34)-1</f>
        <v>1.1543563806456714E-2</v>
      </c>
      <c r="G120" s="1028"/>
      <c r="H120" s="1028"/>
      <c r="I120" s="1028"/>
      <c r="J120" s="1028"/>
      <c r="K120" s="1028"/>
    </row>
    <row r="121" spans="1:11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</row>
  </sheetData>
  <mergeCells count="3">
    <mergeCell ref="A4:K4"/>
    <mergeCell ref="B7:F7"/>
    <mergeCell ref="G7:K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120"/>
  <sheetViews>
    <sheetView workbookViewId="0">
      <pane xSplit="1" ySplit="8" topLeftCell="B84" activePane="bottomRight" state="frozen"/>
      <selection activeCell="A4" sqref="A4:BH4"/>
      <selection pane="topRight" activeCell="A4" sqref="A4:BH4"/>
      <selection pane="bottomLeft" activeCell="A4" sqref="A4:BH4"/>
      <selection pane="bottomRight" activeCell="B103" sqref="B103:B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228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avgpeinc!BC2</f>
        <v>8033.5832542005346</v>
      </c>
      <c r="C9" s="343">
        <f>avgpeinc!BD2</f>
        <v>7335.123516421786</v>
      </c>
      <c r="D9" s="343"/>
      <c r="E9" s="96"/>
      <c r="F9" s="96"/>
      <c r="G9" s="95">
        <f>avgpeinc!BH2</f>
        <v>11597.391404367992</v>
      </c>
      <c r="H9" s="566">
        <f>B9*0.9/'TB5'!B9</f>
        <v>0.58057097661406254</v>
      </c>
      <c r="I9" s="577">
        <f>C9*0.9/'TB5'!B9</f>
        <v>0.53009468984927643</v>
      </c>
      <c r="J9" s="478"/>
      <c r="K9" s="479"/>
      <c r="L9" s="478"/>
      <c r="M9" s="597">
        <f>G9*0.9/'TB5'!F9</f>
        <v>0.55740726233409688</v>
      </c>
      <c r="P9" s="575">
        <f>H9-'TB2'!B10</f>
        <v>1.4999950748162405E-7</v>
      </c>
    </row>
    <row r="10" spans="1:16" s="98" customFormat="1" ht="15.05" customHeight="1">
      <c r="A10" s="103">
        <v>1914</v>
      </c>
      <c r="B10" s="454">
        <f>avgpeinc!BC3</f>
        <v>7184.3760282940184</v>
      </c>
      <c r="C10" s="343">
        <f>avgpeinc!BD3</f>
        <v>6567.2273639217528</v>
      </c>
      <c r="D10" s="343"/>
      <c r="E10" s="96"/>
      <c r="F10" s="96"/>
      <c r="G10" s="95">
        <f>avgpeinc!BH3</f>
        <v>10381.149928450461</v>
      </c>
      <c r="H10" s="566">
        <f>B10*0.9/'TB5'!B10</f>
        <v>0.574666396147678</v>
      </c>
      <c r="I10" s="577">
        <f>C10*0.9/'TB5'!B10</f>
        <v>0.52530169176062524</v>
      </c>
      <c r="J10" s="478"/>
      <c r="K10" s="479"/>
      <c r="L10" s="478"/>
      <c r="M10" s="597">
        <f>G10*0.9/'TB5'!F10</f>
        <v>0.55151812799048527</v>
      </c>
      <c r="P10" s="575">
        <f>H10-'TB2'!B11</f>
        <v>0</v>
      </c>
    </row>
    <row r="11" spans="1:16" s="98" customFormat="1" ht="15.05" customHeight="1">
      <c r="A11" s="103">
        <v>1915</v>
      </c>
      <c r="B11" s="454">
        <f>avgpeinc!BC4</f>
        <v>7421.8551448401813</v>
      </c>
      <c r="C11" s="343">
        <f>avgpeinc!BD4</f>
        <v>6792.1510139556258</v>
      </c>
      <c r="D11" s="343"/>
      <c r="E11" s="96"/>
      <c r="F11" s="96"/>
      <c r="G11" s="95">
        <f>avgpeinc!BH4</f>
        <v>10745.284524128741</v>
      </c>
      <c r="H11" s="566">
        <f>B11*0.9/'TB5'!B11</f>
        <v>0.58210487337279238</v>
      </c>
      <c r="I11" s="577">
        <f>C11*0.9/'TB5'!B11</f>
        <v>0.53271643393043633</v>
      </c>
      <c r="J11" s="478"/>
      <c r="K11" s="479"/>
      <c r="L11" s="478"/>
      <c r="M11" s="597">
        <f>G11*0.9/'TB5'!F11</f>
        <v>0.55901737112439098</v>
      </c>
      <c r="P11" s="575">
        <f>H11-'TB2'!B12</f>
        <v>1.494509435095992E-7</v>
      </c>
    </row>
    <row r="12" spans="1:16" s="98" customFormat="1" ht="15.05" customHeight="1">
      <c r="A12" s="103">
        <v>1916</v>
      </c>
      <c r="B12" s="454">
        <f>avgpeinc!BC5</f>
        <v>8148.2946619825907</v>
      </c>
      <c r="C12" s="343">
        <f>avgpeinc!BD5</f>
        <v>7460.398655994868</v>
      </c>
      <c r="D12" s="343"/>
      <c r="E12" s="96"/>
      <c r="F12" s="96"/>
      <c r="G12" s="95">
        <f>avgpeinc!BH5</f>
        <v>11825.856756815816</v>
      </c>
      <c r="H12" s="566">
        <f>B12*0.9/'TB5'!B12</f>
        <v>0.56043728244847901</v>
      </c>
      <c r="I12" s="577">
        <f>C12*0.9/'TB5'!B12</f>
        <v>0.51312399982976731</v>
      </c>
      <c r="J12" s="478"/>
      <c r="K12" s="479"/>
      <c r="L12" s="478"/>
      <c r="M12" s="597">
        <f>G12*0.9/'TB5'!F12</f>
        <v>0.53884121669405205</v>
      </c>
      <c r="P12" s="575">
        <f>H12-'TB2'!B13</f>
        <v>0</v>
      </c>
    </row>
    <row r="13" spans="1:16" s="98" customFormat="1" ht="15.05" customHeight="1">
      <c r="A13" s="103">
        <v>1917</v>
      </c>
      <c r="B13" s="454">
        <f>avgpeinc!BC6</f>
        <v>7941.0101081596622</v>
      </c>
      <c r="C13" s="343">
        <f>avgpeinc!BD6</f>
        <v>7244.0739522145632</v>
      </c>
      <c r="D13" s="343"/>
      <c r="E13" s="96"/>
      <c r="F13" s="96"/>
      <c r="G13" s="95">
        <f>avgpeinc!BH6</f>
        <v>11499.578997621464</v>
      </c>
      <c r="H13" s="566">
        <f>B13*0.9/'TB5'!B13</f>
        <v>0.55486625439055204</v>
      </c>
      <c r="I13" s="577">
        <f>C13*0.9/'TB5'!B13</f>
        <v>0.50616887847344394</v>
      </c>
      <c r="J13" s="478"/>
      <c r="K13" s="479"/>
      <c r="L13" s="478"/>
      <c r="M13" s="597">
        <f>G13*0.9/'TB5'!F13</f>
        <v>0.53274437507984118</v>
      </c>
      <c r="P13" s="575">
        <f>H13-'TB2'!B14</f>
        <v>-1.0612815515287366E-7</v>
      </c>
    </row>
    <row r="14" spans="1:16" s="98" customFormat="1" ht="15.05" customHeight="1">
      <c r="A14" s="103">
        <v>1918</v>
      </c>
      <c r="B14" s="454">
        <f>avgpeinc!BC7</f>
        <v>8569.3429914347744</v>
      </c>
      <c r="C14" s="343">
        <f>avgpeinc!BD7</f>
        <v>7754.6791316694607</v>
      </c>
      <c r="D14" s="380"/>
      <c r="E14" s="340"/>
      <c r="F14" s="340"/>
      <c r="G14" s="95">
        <f>avgpeinc!BH7</f>
        <v>12289.1332777182</v>
      </c>
      <c r="H14" s="566">
        <f>B14*0.9/'TB5'!B14</f>
        <v>0.56591666934677554</v>
      </c>
      <c r="I14" s="577">
        <f>C14*0.9/'TB5'!B14</f>
        <v>0.51211652870397639</v>
      </c>
      <c r="J14" s="478"/>
      <c r="K14" s="479"/>
      <c r="L14" s="478"/>
      <c r="M14" s="597">
        <f>G14*0.9/'TB5'!F14</f>
        <v>0.54283268451073907</v>
      </c>
      <c r="P14" s="575">
        <f>H14-'TB2'!B15</f>
        <v>0</v>
      </c>
    </row>
    <row r="15" spans="1:16" s="98" customFormat="1" ht="15.05" customHeight="1">
      <c r="A15" s="102">
        <v>1919</v>
      </c>
      <c r="B15" s="455">
        <f>avgpeinc!BC8</f>
        <v>7860.5406065443804</v>
      </c>
      <c r="C15" s="342">
        <f>avgpeinc!BD8</f>
        <v>7093.2012339902167</v>
      </c>
      <c r="D15" s="381"/>
      <c r="E15" s="341"/>
      <c r="F15" s="341"/>
      <c r="G15" s="99">
        <f>avgpeinc!BH8</f>
        <v>11340.064224457848</v>
      </c>
      <c r="H15" s="567">
        <f>B15*0.9/'TB5'!B15</f>
        <v>0.54784020743967399</v>
      </c>
      <c r="I15" s="578">
        <f>C15*0.9/'TB5'!B15</f>
        <v>0.49436050647779478</v>
      </c>
      <c r="J15" s="481"/>
      <c r="K15" s="482"/>
      <c r="L15" s="481"/>
      <c r="M15" s="598">
        <f>G15*0.9/'TB5'!F15</f>
        <v>0.52536593234627704</v>
      </c>
      <c r="P15" s="575">
        <f>H15-'TB2'!B16</f>
        <v>-2.6950823794891221E-8</v>
      </c>
    </row>
    <row r="16" spans="1:16" s="98" customFormat="1" ht="15.05" customHeight="1">
      <c r="A16" s="103">
        <v>1920</v>
      </c>
      <c r="B16" s="454">
        <f>avgpeinc!BC9</f>
        <v>7978.0313225773007</v>
      </c>
      <c r="C16" s="343">
        <f>avgpeinc!BD9</f>
        <v>7211.8219556578806</v>
      </c>
      <c r="D16" s="380"/>
      <c r="E16" s="340"/>
      <c r="F16" s="340"/>
      <c r="G16" s="95">
        <f>avgpeinc!BH9</f>
        <v>11520.123009131632</v>
      </c>
      <c r="H16" s="566">
        <f>B16*0.9/'TB5'!B16</f>
        <v>0.56836079226741498</v>
      </c>
      <c r="I16" s="577">
        <f>C16*0.9/'TB5'!B16</f>
        <v>0.51377547601368623</v>
      </c>
      <c r="J16" s="478"/>
      <c r="K16" s="479"/>
      <c r="L16" s="478"/>
      <c r="M16" s="597">
        <f>G16*0.9/'TB5'!F16</f>
        <v>0.54493718019489035</v>
      </c>
      <c r="P16" s="575">
        <f>H16-'TB2'!B17</f>
        <v>0</v>
      </c>
    </row>
    <row r="17" spans="1:16" s="98" customFormat="1" ht="15.05" customHeight="1">
      <c r="A17" s="103">
        <v>1921</v>
      </c>
      <c r="B17" s="454">
        <f>avgpeinc!BC10</f>
        <v>6816.8463835662169</v>
      </c>
      <c r="C17" s="343">
        <f>avgpeinc!BD10</f>
        <v>6214.5330306538281</v>
      </c>
      <c r="D17" s="380"/>
      <c r="E17" s="340"/>
      <c r="F17" s="340"/>
      <c r="G17" s="95">
        <f>avgpeinc!BH10</f>
        <v>9825.5842809475434</v>
      </c>
      <c r="H17" s="566">
        <f>B17*0.9/'TB5'!B17</f>
        <v>0.53864639768272404</v>
      </c>
      <c r="I17" s="577">
        <f>C17*0.9/'TB5'!B17</f>
        <v>0.49105343466618989</v>
      </c>
      <c r="J17" s="478"/>
      <c r="K17" s="479"/>
      <c r="L17" s="478"/>
      <c r="M17" s="597">
        <f>G17*0.9/'TB5'!F17</f>
        <v>0.51672955207030602</v>
      </c>
      <c r="P17" s="575">
        <f>H17-'TB2'!B18</f>
        <v>0</v>
      </c>
    </row>
    <row r="18" spans="1:16" s="98" customFormat="1" ht="15.05" customHeight="1">
      <c r="A18" s="103">
        <v>1922</v>
      </c>
      <c r="B18" s="454">
        <f>avgpeinc!BC11</f>
        <v>7534.8115990680635</v>
      </c>
      <c r="C18" s="343">
        <f>avgpeinc!BD11</f>
        <v>6852.0167369906412</v>
      </c>
      <c r="D18" s="380"/>
      <c r="E18" s="340"/>
      <c r="F18" s="340"/>
      <c r="G18" s="95">
        <f>avgpeinc!BH11</f>
        <v>10825.38211403963</v>
      </c>
      <c r="H18" s="566">
        <f>B18*0.9/'TB5'!B18</f>
        <v>0.54853785764412977</v>
      </c>
      <c r="I18" s="577">
        <f>C18*0.9/'TB5'!B18</f>
        <v>0.49883006788324274</v>
      </c>
      <c r="J18" s="478"/>
      <c r="K18" s="479"/>
      <c r="L18" s="478"/>
      <c r="M18" s="597">
        <f>G18*0.9/'TB5'!F18</f>
        <v>0.52601837092521708</v>
      </c>
      <c r="P18" s="575">
        <f>H18-'TB2'!B19</f>
        <v>-2.6909240613548491E-8</v>
      </c>
    </row>
    <row r="19" spans="1:16" s="98" customFormat="1" ht="15.05" customHeight="1">
      <c r="A19" s="103">
        <v>1923</v>
      </c>
      <c r="B19" s="454">
        <f>avgpeinc!BC12</f>
        <v>8835.8111768965537</v>
      </c>
      <c r="C19" s="343">
        <f>avgpeinc!BD12</f>
        <v>8015.7208733001171</v>
      </c>
      <c r="D19" s="380"/>
      <c r="E19" s="340"/>
      <c r="F19" s="340"/>
      <c r="G19" s="95">
        <f>avgpeinc!BH12</f>
        <v>12709.415401297061</v>
      </c>
      <c r="H19" s="566">
        <f>B19*0.9/'TB5'!B19</f>
        <v>0.57160461493057302</v>
      </c>
      <c r="I19" s="577">
        <f>C19*0.9/'TB5'!B19</f>
        <v>0.51855148909858961</v>
      </c>
      <c r="J19" s="478"/>
      <c r="K19" s="479"/>
      <c r="L19" s="478"/>
      <c r="M19" s="597">
        <f>G19*0.9/'TB5'!F19</f>
        <v>0.54907653486444941</v>
      </c>
      <c r="P19" s="575">
        <f>H19-'TB2'!B20</f>
        <v>-2.5534354741729715E-8</v>
      </c>
    </row>
    <row r="20" spans="1:16" s="98" customFormat="1" ht="15.05" customHeight="1">
      <c r="A20" s="103">
        <v>1924</v>
      </c>
      <c r="B20" s="454">
        <f>avgpeinc!BC13</f>
        <v>8396.7601902780752</v>
      </c>
      <c r="C20" s="343">
        <f>avgpeinc!BD13</f>
        <v>7614.7242928727119</v>
      </c>
      <c r="D20" s="380"/>
      <c r="E20" s="340"/>
      <c r="F20" s="340"/>
      <c r="G20" s="95">
        <f>avgpeinc!BH13</f>
        <v>12076.872776099481</v>
      </c>
      <c r="H20" s="566">
        <f>B20*0.9/'TB5'!B20</f>
        <v>0.5502461840629469</v>
      </c>
      <c r="I20" s="577">
        <f>C20*0.9/'TB5'!B20</f>
        <v>0.49899876736933135</v>
      </c>
      <c r="J20" s="478"/>
      <c r="K20" s="479"/>
      <c r="L20" s="478"/>
      <c r="M20" s="597">
        <f>G20*0.9/'TB5'!F20</f>
        <v>0.5286273654485486</v>
      </c>
      <c r="P20" s="575">
        <f>H20-'TB2'!B21</f>
        <v>-5.3614832795645384E-8</v>
      </c>
    </row>
    <row r="21" spans="1:16" s="98" customFormat="1" ht="15.05" customHeight="1">
      <c r="A21" s="103">
        <v>1925</v>
      </c>
      <c r="B21" s="454">
        <f>avgpeinc!BC14</f>
        <v>8271.3784844458114</v>
      </c>
      <c r="C21" s="343">
        <f>avgpeinc!BD14</f>
        <v>7478.5147576476247</v>
      </c>
      <c r="D21" s="380"/>
      <c r="E21" s="340"/>
      <c r="F21" s="340"/>
      <c r="G21" s="95">
        <f>avgpeinc!BH14</f>
        <v>11899.822916025634</v>
      </c>
      <c r="H21" s="566">
        <f>B21*0.9/'TB5'!B21</f>
        <v>0.53242934973115252</v>
      </c>
      <c r="I21" s="577">
        <f>C21*0.9/'TB5'!B21</f>
        <v>0.48139264293815409</v>
      </c>
      <c r="J21" s="478"/>
      <c r="K21" s="479"/>
      <c r="L21" s="478"/>
      <c r="M21" s="597">
        <f>G21*0.9/'TB5'!F21</f>
        <v>0.51175580311577706</v>
      </c>
      <c r="P21" s="575">
        <f>H21-'TB2'!B22</f>
        <v>-8.3608147627423079E-8</v>
      </c>
    </row>
    <row r="22" spans="1:16" s="98" customFormat="1" ht="15.05" customHeight="1">
      <c r="A22" s="103">
        <v>1926</v>
      </c>
      <c r="B22" s="454">
        <f>avgpeinc!BC15</f>
        <v>8591.5296962848333</v>
      </c>
      <c r="C22" s="343">
        <f>avgpeinc!BD15</f>
        <v>7760.2511120341978</v>
      </c>
      <c r="D22" s="380"/>
      <c r="E22" s="340"/>
      <c r="F22" s="340"/>
      <c r="G22" s="95">
        <f>avgpeinc!BH15</f>
        <v>12378.857472827494</v>
      </c>
      <c r="H22" s="566">
        <f>B22*0.9/'TB5'!B22</f>
        <v>0.52834000397143344</v>
      </c>
      <c r="I22" s="577">
        <f>C22*0.9/'TB5'!B22</f>
        <v>0.477220151508575</v>
      </c>
      <c r="J22" s="478"/>
      <c r="K22" s="479"/>
      <c r="L22" s="478"/>
      <c r="M22" s="597">
        <f>G22*0.9/'TB5'!F22</f>
        <v>0.50794311450520302</v>
      </c>
      <c r="P22" s="575">
        <f>H22-'TB2'!B23</f>
        <v>-2.8113126715467729E-8</v>
      </c>
    </row>
    <row r="23" spans="1:16" s="98" customFormat="1" ht="15.05" customHeight="1">
      <c r="A23" s="103">
        <v>1927</v>
      </c>
      <c r="B23" s="454">
        <f>avgpeinc!BC16</f>
        <v>8536.6221450317789</v>
      </c>
      <c r="C23" s="343">
        <f>avgpeinc!BD16</f>
        <v>7702.0938824489913</v>
      </c>
      <c r="D23" s="380"/>
      <c r="E23" s="340"/>
      <c r="F23" s="340"/>
      <c r="G23" s="95">
        <f>avgpeinc!BH16</f>
        <v>12309.995220896988</v>
      </c>
      <c r="H23" s="566">
        <f>B23*0.9/'TB5'!B23</f>
        <v>0.53479727933618137</v>
      </c>
      <c r="I23" s="577">
        <f>C23*0.9/'TB5'!B23</f>
        <v>0.48251624395989162</v>
      </c>
      <c r="J23" s="478"/>
      <c r="K23" s="479"/>
      <c r="L23" s="478"/>
      <c r="M23" s="597">
        <f>G23*0.9/'TB5'!F23</f>
        <v>0.51390607819566214</v>
      </c>
      <c r="P23" s="575">
        <f>H23-'TB2'!B24</f>
        <v>0</v>
      </c>
    </row>
    <row r="24" spans="1:16" s="98" customFormat="1" ht="15.05" customHeight="1">
      <c r="A24" s="103">
        <v>1928</v>
      </c>
      <c r="B24" s="454">
        <f>avgpeinc!BC17</f>
        <v>8443.6210707867813</v>
      </c>
      <c r="C24" s="343">
        <f>avgpeinc!BD17</f>
        <v>7636.9838699660613</v>
      </c>
      <c r="D24" s="380"/>
      <c r="E24" s="340"/>
      <c r="F24" s="340"/>
      <c r="G24" s="95">
        <f>avgpeinc!BH17</f>
        <v>12206.450604161113</v>
      </c>
      <c r="H24" s="566">
        <f>B24*0.9/'TB5'!B24</f>
        <v>0.52331221874610734</v>
      </c>
      <c r="I24" s="577">
        <f>C24*0.9/'TB5'!B24</f>
        <v>0.47331908194546368</v>
      </c>
      <c r="J24" s="478"/>
      <c r="K24" s="479"/>
      <c r="L24" s="478"/>
      <c r="M24" s="597">
        <f>G24*0.9/'TB5'!F24</f>
        <v>0.50286309994028278</v>
      </c>
      <c r="P24" s="575">
        <f>H24-'TB2'!B25</f>
        <v>-5.6825611660649145E-8</v>
      </c>
    </row>
    <row r="25" spans="1:16" s="98" customFormat="1" ht="15.05" customHeight="1">
      <c r="A25" s="102">
        <v>1929</v>
      </c>
      <c r="B25" s="455">
        <f>avgpeinc!BC18</f>
        <v>9086.3940993969354</v>
      </c>
      <c r="C25" s="342">
        <f>avgpeinc!BD18</f>
        <v>8221.761970242449</v>
      </c>
      <c r="D25" s="381"/>
      <c r="E25" s="341"/>
      <c r="F25" s="341"/>
      <c r="G25" s="99">
        <f>avgpeinc!BH18</f>
        <v>13181.707439300628</v>
      </c>
      <c r="H25" s="567">
        <f>B25*0.9/'TB5'!B25</f>
        <v>0.53640856781521995</v>
      </c>
      <c r="I25" s="578">
        <f>C25*0.9/'TB5'!B25</f>
        <v>0.48536564836738699</v>
      </c>
      <c r="J25" s="481"/>
      <c r="K25" s="482"/>
      <c r="L25" s="481"/>
      <c r="M25" s="598">
        <f>G25*0.9/'TB5'!F25</f>
        <v>0.51538788921211842</v>
      </c>
      <c r="P25" s="575">
        <f>H25-'TB2'!B26</f>
        <v>0</v>
      </c>
    </row>
    <row r="26" spans="1:16" s="98" customFormat="1" ht="15.05" customHeight="1">
      <c r="A26" s="103">
        <v>1930</v>
      </c>
      <c r="B26" s="454">
        <f>avgpeinc!BC19</f>
        <v>8356.8780902688995</v>
      </c>
      <c r="C26" s="343">
        <f>avgpeinc!BD19</f>
        <v>7528.7277326530711</v>
      </c>
      <c r="D26" s="380"/>
      <c r="E26" s="340"/>
      <c r="F26" s="340"/>
      <c r="G26" s="95">
        <f>avgpeinc!BH19</f>
        <v>12163.784998828216</v>
      </c>
      <c r="H26" s="566">
        <f>B26*0.9/'TB5'!B26</f>
        <v>0.5478364705793215</v>
      </c>
      <c r="I26" s="577">
        <f>C26*0.9/'TB5'!B26</f>
        <v>0.49354694234585894</v>
      </c>
      <c r="J26" s="478"/>
      <c r="K26" s="479"/>
      <c r="L26" s="478"/>
      <c r="M26" s="597">
        <f>G26*0.9/'TB5'!F26</f>
        <v>0.52540352516718425</v>
      </c>
      <c r="P26" s="575">
        <f>H26-'TB2'!B27</f>
        <v>0</v>
      </c>
    </row>
    <row r="27" spans="1:16" s="98" customFormat="1" ht="15.05" customHeight="1">
      <c r="A27" s="103">
        <v>1931</v>
      </c>
      <c r="B27" s="454">
        <f>avgpeinc!BC20</f>
        <v>7518.2483346772869</v>
      </c>
      <c r="C27" s="343">
        <f>avgpeinc!BD20</f>
        <v>6752.0182694168161</v>
      </c>
      <c r="D27" s="380"/>
      <c r="E27" s="340"/>
      <c r="F27" s="340"/>
      <c r="G27" s="95">
        <f>avgpeinc!BH20</f>
        <v>10948.057920186198</v>
      </c>
      <c r="H27" s="566">
        <f>B27*0.9/'TB5'!B27</f>
        <v>0.55129772247991471</v>
      </c>
      <c r="I27" s="577">
        <f>C27*0.9/'TB5'!B27</f>
        <v>0.49511164414497155</v>
      </c>
      <c r="J27" s="478"/>
      <c r="K27" s="479"/>
      <c r="L27" s="478"/>
      <c r="M27" s="597">
        <f>G27*0.9/'TB5'!F27</f>
        <v>0.52872042677947706</v>
      </c>
      <c r="P27" s="575">
        <f>H27-'TB2'!B28</f>
        <v>-5.3489479734381007E-8</v>
      </c>
    </row>
    <row r="28" spans="1:16" s="98" customFormat="1" ht="15.05" customHeight="1">
      <c r="A28" s="103">
        <v>1932</v>
      </c>
      <c r="B28" s="454">
        <f>avgpeinc!BC21</f>
        <v>6152.209496635438</v>
      </c>
      <c r="C28" s="343">
        <f>avgpeinc!BD21</f>
        <v>5525.4477823896459</v>
      </c>
      <c r="D28" s="380"/>
      <c r="E28" s="340"/>
      <c r="F28" s="340"/>
      <c r="G28" s="95">
        <f>avgpeinc!BH21</f>
        <v>8966.0209221515288</v>
      </c>
      <c r="H28" s="566">
        <f>B28*0.9/'TB5'!B28</f>
        <v>0.53383502298337804</v>
      </c>
      <c r="I28" s="577">
        <f>C28*0.9/'TB5'!B28</f>
        <v>0.47945011390112302</v>
      </c>
      <c r="J28" s="478"/>
      <c r="K28" s="479"/>
      <c r="L28" s="478"/>
      <c r="M28" s="597">
        <f>G28*0.9/'TB5'!F28</f>
        <v>0.51193878962935346</v>
      </c>
      <c r="P28" s="575">
        <f>H28-'TB2'!B29</f>
        <v>0</v>
      </c>
    </row>
    <row r="29" spans="1:16" s="98" customFormat="1" ht="15.05" customHeight="1">
      <c r="A29" s="103">
        <v>1933</v>
      </c>
      <c r="B29" s="454">
        <f>avgpeinc!BC22</f>
        <v>5943.7290557705455</v>
      </c>
      <c r="C29" s="343">
        <f>avgpeinc!BD22</f>
        <v>5313.9076609335261</v>
      </c>
      <c r="D29" s="380"/>
      <c r="E29" s="340"/>
      <c r="F29" s="340"/>
      <c r="G29" s="95">
        <f>avgpeinc!BH22</f>
        <v>8679.7240998386278</v>
      </c>
      <c r="H29" s="566">
        <f>B29*0.9/'TB5'!B29</f>
        <v>0.53231860001481235</v>
      </c>
      <c r="I29" s="577">
        <f>C29*0.9/'TB5'!B29</f>
        <v>0.47591198389668327</v>
      </c>
      <c r="J29" s="478"/>
      <c r="K29" s="479"/>
      <c r="L29" s="478"/>
      <c r="M29" s="597">
        <f>G29*0.9/'TB5'!F29</f>
        <v>0.51081098173852235</v>
      </c>
      <c r="P29" s="575">
        <f>H29-'TB2'!B30</f>
        <v>0</v>
      </c>
    </row>
    <row r="30" spans="1:16" s="98" customFormat="1" ht="15.05" customHeight="1">
      <c r="A30" s="103">
        <v>1934</v>
      </c>
      <c r="B30" s="454">
        <f>avgpeinc!BC23</f>
        <v>6536.5342615088794</v>
      </c>
      <c r="C30" s="343">
        <f>avgpeinc!BD23</f>
        <v>5849.7890070793137</v>
      </c>
      <c r="D30" s="380"/>
      <c r="E30" s="340"/>
      <c r="F30" s="340"/>
      <c r="G30" s="95">
        <f>avgpeinc!BH23</f>
        <v>9558.4039248317022</v>
      </c>
      <c r="H30" s="566">
        <f>B30*0.9/'TB5'!B30</f>
        <v>0.52146652966035745</v>
      </c>
      <c r="I30" s="577">
        <f>C30*0.9/'TB5'!B30</f>
        <v>0.46667990264045428</v>
      </c>
      <c r="J30" s="478"/>
      <c r="K30" s="479"/>
      <c r="L30" s="478"/>
      <c r="M30" s="597">
        <f>G30*0.9/'TB5'!F30</f>
        <v>0.50028252455013067</v>
      </c>
      <c r="P30" s="575">
        <f>H30-'TB2'!B31</f>
        <v>5.7045634993535543E-8</v>
      </c>
    </row>
    <row r="31" spans="1:16" s="98" customFormat="1" ht="15.05" customHeight="1">
      <c r="A31" s="103">
        <v>1935</v>
      </c>
      <c r="B31" s="454">
        <f>avgpeinc!BC24</f>
        <v>7268.2288293752645</v>
      </c>
      <c r="C31" s="343">
        <f>avgpeinc!BD24</f>
        <v>6547.6730464672391</v>
      </c>
      <c r="D31" s="380"/>
      <c r="E31" s="340"/>
      <c r="F31" s="340"/>
      <c r="G31" s="95">
        <f>avgpeinc!BH24</f>
        <v>10624.70002121455</v>
      </c>
      <c r="H31" s="566">
        <f>B31*0.9/'TB5'!B31</f>
        <v>0.52845439981688469</v>
      </c>
      <c r="I31" s="577">
        <f>C31*0.9/'TB5'!B31</f>
        <v>0.47606462471070171</v>
      </c>
      <c r="J31" s="478"/>
      <c r="K31" s="479"/>
      <c r="L31" s="478"/>
      <c r="M31" s="597">
        <f>G31*0.9/'TB5'!F31</f>
        <v>0.5064623263049135</v>
      </c>
      <c r="P31" s="575">
        <f>H31-'TB2'!B32</f>
        <v>-5.6212616117434777E-8</v>
      </c>
    </row>
    <row r="32" spans="1:16" s="98" customFormat="1" ht="15.05" customHeight="1">
      <c r="A32" s="103">
        <v>1936</v>
      </c>
      <c r="B32" s="454">
        <f>avgpeinc!BC25</f>
        <v>7951.466127693584</v>
      </c>
      <c r="C32" s="343">
        <f>avgpeinc!BD25</f>
        <v>7146.8506774246125</v>
      </c>
      <c r="D32" s="380"/>
      <c r="E32" s="340"/>
      <c r="F32" s="340"/>
      <c r="G32" s="95">
        <f>avgpeinc!BH25</f>
        <v>11647.23641801813</v>
      </c>
      <c r="H32" s="566">
        <f>B32*0.9/'TB5'!B32</f>
        <v>0.52332138133790473</v>
      </c>
      <c r="I32" s="577">
        <f>C32*0.9/'TB5'!B32</f>
        <v>0.47036605685830268</v>
      </c>
      <c r="J32" s="478"/>
      <c r="K32" s="479"/>
      <c r="L32" s="478"/>
      <c r="M32" s="597">
        <f>G32*0.9/'TB5'!F32</f>
        <v>0.50239428047952595</v>
      </c>
      <c r="P32" s="575">
        <f>H32-'TB2'!B33</f>
        <v>-2.8412259656107608E-8</v>
      </c>
    </row>
    <row r="33" spans="1:16" s="98" customFormat="1" ht="15.05" customHeight="1">
      <c r="A33" s="103">
        <v>1937</v>
      </c>
      <c r="B33" s="454">
        <f>avgpeinc!BC26</f>
        <v>8677.3234914021941</v>
      </c>
      <c r="C33" s="343">
        <f>avgpeinc!BD26</f>
        <v>7808.6563664222831</v>
      </c>
      <c r="D33" s="380"/>
      <c r="E33" s="340"/>
      <c r="F33" s="340"/>
      <c r="G33" s="95">
        <f>avgpeinc!BH26</f>
        <v>12699.290968408573</v>
      </c>
      <c r="H33" s="566">
        <f>B33*0.9/'TB5'!B33</f>
        <v>0.53589080407161693</v>
      </c>
      <c r="I33" s="577">
        <f>C33*0.9/'TB5'!B33</f>
        <v>0.48224399413796526</v>
      </c>
      <c r="J33" s="478"/>
      <c r="K33" s="479"/>
      <c r="L33" s="478"/>
      <c r="M33" s="597">
        <f>G33*0.9/'TB5'!F33</f>
        <v>0.51400947041644651</v>
      </c>
      <c r="P33" s="575">
        <f>H33-'TB2'!B34</f>
        <v>5.5326127346155829E-8</v>
      </c>
    </row>
    <row r="34" spans="1:16" s="98" customFormat="1" ht="15.05" customHeight="1">
      <c r="A34" s="103">
        <v>1938</v>
      </c>
      <c r="B34" s="454">
        <f>avgpeinc!BC27</f>
        <v>8090.1956412697227</v>
      </c>
      <c r="C34" s="343">
        <f>avgpeinc!BD27</f>
        <v>7302.1654355345399</v>
      </c>
      <c r="D34" s="380"/>
      <c r="E34" s="340"/>
      <c r="F34" s="340"/>
      <c r="G34" s="95">
        <f>avgpeinc!BH27</f>
        <v>11839.204572327155</v>
      </c>
      <c r="H34" s="566">
        <f>B34*0.9/'TB5'!B34</f>
        <v>0.53798081896934735</v>
      </c>
      <c r="I34" s="577">
        <f>C34*0.9/'TB5'!B34</f>
        <v>0.48557848480435306</v>
      </c>
      <c r="J34" s="478"/>
      <c r="K34" s="479"/>
      <c r="L34" s="478"/>
      <c r="M34" s="597">
        <f>G34*0.9/'TB5'!F34</f>
        <v>0.51657406348577117</v>
      </c>
      <c r="P34" s="575">
        <f>H34-'TB2'!B35</f>
        <v>0</v>
      </c>
    </row>
    <row r="35" spans="1:16" s="98" customFormat="1" ht="15.05" customHeight="1">
      <c r="A35" s="102">
        <v>1939</v>
      </c>
      <c r="B35" s="455">
        <f>avgpeinc!BC28</f>
        <v>8422.3270009322041</v>
      </c>
      <c r="C35" s="342">
        <f>avgpeinc!BD28</f>
        <v>7592.3752453140351</v>
      </c>
      <c r="D35" s="381"/>
      <c r="E35" s="341"/>
      <c r="F35" s="341"/>
      <c r="G35" s="99">
        <f>avgpeinc!BH28</f>
        <v>12316.555077231887</v>
      </c>
      <c r="H35" s="567">
        <f>B35*0.9/'TB5'!B35</f>
        <v>0.52330295853877584</v>
      </c>
      <c r="I35" s="578">
        <f>C35*0.9/'TB5'!B35</f>
        <v>0.4717357124426117</v>
      </c>
      <c r="J35" s="481"/>
      <c r="K35" s="482"/>
      <c r="L35" s="481"/>
      <c r="M35" s="598">
        <f>G35*0.9/'TB5'!F35</f>
        <v>0.50293006220623371</v>
      </c>
      <c r="P35" s="575">
        <f>H35-'TB2'!B36</f>
        <v>0</v>
      </c>
    </row>
    <row r="36" spans="1:16" s="98" customFormat="1" ht="15.05" customHeight="1">
      <c r="A36" s="103">
        <v>1940</v>
      </c>
      <c r="B36" s="454">
        <f>avgpeinc!BC29</f>
        <v>9114.3542316391686</v>
      </c>
      <c r="C36" s="343">
        <f>avgpeinc!BD29</f>
        <v>8302.9368852554962</v>
      </c>
      <c r="D36" s="380"/>
      <c r="E36" s="340"/>
      <c r="F36" s="340"/>
      <c r="G36" s="95">
        <f>avgpeinc!BH29</f>
        <v>13347.891302136919</v>
      </c>
      <c r="H36" s="566">
        <f>B36*0.9/'TB5'!B36</f>
        <v>0.52183243663124212</v>
      </c>
      <c r="I36" s="577">
        <f>C36*0.9/'TB5'!B36</f>
        <v>0.47537561915114102</v>
      </c>
      <c r="J36" s="478"/>
      <c r="K36" s="479"/>
      <c r="L36" s="478"/>
      <c r="M36" s="597">
        <f>G36*0.9/'TB5'!F36</f>
        <v>0.50267606376703633</v>
      </c>
      <c r="P36" s="575">
        <f>H36-'TB2'!B37</f>
        <v>0</v>
      </c>
    </row>
    <row r="37" spans="1:16" s="98" customFormat="1" ht="15.05" customHeight="1">
      <c r="A37" s="103">
        <v>1941</v>
      </c>
      <c r="B37" s="454">
        <f>avgpeinc!BC30</f>
        <v>11116.792938969034</v>
      </c>
      <c r="C37" s="343">
        <f>avgpeinc!BD30</f>
        <v>10148.019362666564</v>
      </c>
      <c r="D37" s="380"/>
      <c r="E37" s="340"/>
      <c r="F37" s="340"/>
      <c r="G37" s="95">
        <f>avgpeinc!BH30</f>
        <v>16487.815821749144</v>
      </c>
      <c r="H37" s="566">
        <f>B37*0.9/'TB5'!B37</f>
        <v>0.53664361461235688</v>
      </c>
      <c r="I37" s="577">
        <f>C37*0.9/'TB5'!B37</f>
        <v>0.48987777516728831</v>
      </c>
      <c r="J37" s="478"/>
      <c r="K37" s="479"/>
      <c r="L37" s="478"/>
      <c r="M37" s="597">
        <f>G37*0.9/'TB5'!F37</f>
        <v>0.51807060469304045</v>
      </c>
      <c r="P37" s="575">
        <f>H37-'TB2'!B38</f>
        <v>0</v>
      </c>
    </row>
    <row r="38" spans="1:16" s="98" customFormat="1" ht="15.05" customHeight="1">
      <c r="A38" s="103">
        <v>1942</v>
      </c>
      <c r="B38" s="454">
        <f>avgpeinc!BC31</f>
        <v>14254.070831149817</v>
      </c>
      <c r="C38" s="343">
        <f>avgpeinc!BD31</f>
        <v>12948.521271457881</v>
      </c>
      <c r="D38" s="380"/>
      <c r="E38" s="340"/>
      <c r="F38" s="340"/>
      <c r="G38" s="95">
        <f>avgpeinc!BH31</f>
        <v>21323.742071593355</v>
      </c>
      <c r="H38" s="566">
        <f>B38*0.9/'TB5'!B38</f>
        <v>0.58182843194317324</v>
      </c>
      <c r="I38" s="577">
        <f>C38*0.9/'TB5'!B38</f>
        <v>0.52853798164741128</v>
      </c>
      <c r="J38" s="478"/>
      <c r="K38" s="479"/>
      <c r="L38" s="478"/>
      <c r="M38" s="597">
        <f>G38*0.9/'TB5'!F38</f>
        <v>0.5611173665613578</v>
      </c>
      <c r="P38" s="575">
        <f>H38-'TB2'!B39</f>
        <v>0</v>
      </c>
    </row>
    <row r="39" spans="1:16" s="98" customFormat="1" ht="15.05" customHeight="1">
      <c r="A39" s="103">
        <v>1943</v>
      </c>
      <c r="B39" s="454">
        <f>avgpeinc!BC32</f>
        <v>17321.405300877548</v>
      </c>
      <c r="C39" s="343">
        <f>avgpeinc!BD32</f>
        <v>15637.919841228992</v>
      </c>
      <c r="D39" s="380"/>
      <c r="E39" s="340"/>
      <c r="F39" s="340"/>
      <c r="G39" s="95">
        <f>avgpeinc!BH32</f>
        <v>26092.670686788646</v>
      </c>
      <c r="H39" s="566">
        <f>B39*0.9/'TB5'!B39</f>
        <v>0.61301398212866509</v>
      </c>
      <c r="I39" s="577">
        <f>C39*0.9/'TB5'!B39</f>
        <v>0.55343451339915128</v>
      </c>
      <c r="J39" s="478"/>
      <c r="K39" s="479"/>
      <c r="L39" s="478"/>
      <c r="M39" s="597">
        <f>G39*0.9/'TB5'!F39</f>
        <v>0.59110076417536839</v>
      </c>
      <c r="P39" s="575">
        <f>H39-'TB2'!B40</f>
        <v>0</v>
      </c>
    </row>
    <row r="40" spans="1:16" s="98" customFormat="1" ht="15.05" customHeight="1">
      <c r="A40" s="103">
        <v>1944</v>
      </c>
      <c r="B40" s="454">
        <f>avgpeinc!BC33</f>
        <v>18598.469860593017</v>
      </c>
      <c r="C40" s="343">
        <f>avgpeinc!BD33</f>
        <v>16880.348396463316</v>
      </c>
      <c r="D40" s="380"/>
      <c r="E40" s="340"/>
      <c r="F40" s="340"/>
      <c r="G40" s="95">
        <f>avgpeinc!BH33</f>
        <v>28224.046780483932</v>
      </c>
      <c r="H40" s="566">
        <f>B40*0.9/'TB5'!B40</f>
        <v>0.63774444371410854</v>
      </c>
      <c r="I40" s="577">
        <f>C40*0.9/'TB5'!B40</f>
        <v>0.5788297896813962</v>
      </c>
      <c r="J40" s="478"/>
      <c r="K40" s="479"/>
      <c r="L40" s="478"/>
      <c r="M40" s="597">
        <f>G40*0.9/'TB5'!F40</f>
        <v>0.61453061385217433</v>
      </c>
      <c r="P40" s="575">
        <f>H40-'TB2'!B41</f>
        <v>-2.1592113763624354E-8</v>
      </c>
    </row>
    <row r="41" spans="1:16" s="98" customFormat="1" ht="15.05" customHeight="1">
      <c r="A41" s="103">
        <v>1945</v>
      </c>
      <c r="B41" s="454">
        <f>avgpeinc!BC34</f>
        <v>18033.420104174031</v>
      </c>
      <c r="C41" s="343">
        <f>avgpeinc!BD34</f>
        <v>16336.726127974134</v>
      </c>
      <c r="D41" s="380"/>
      <c r="E41" s="340"/>
      <c r="F41" s="340"/>
      <c r="G41" s="95">
        <f>avgpeinc!BH34</f>
        <v>27604.597982804597</v>
      </c>
      <c r="H41" s="566">
        <f>B41*0.9/'TB5'!B41</f>
        <v>0.64373359172547451</v>
      </c>
      <c r="I41" s="577">
        <f>C41*0.9/'TB5'!B41</f>
        <v>0.58316721546136641</v>
      </c>
      <c r="J41" s="478"/>
      <c r="K41" s="479"/>
      <c r="L41" s="478"/>
      <c r="M41" s="597">
        <f>G41*0.9/'TB5'!F41</f>
        <v>0.62046371885949347</v>
      </c>
      <c r="P41" s="575">
        <f>H41-'TB2'!B42</f>
        <v>0</v>
      </c>
    </row>
    <row r="42" spans="1:16" s="98" customFormat="1" ht="15.05" customHeight="1">
      <c r="A42" s="103">
        <v>1946</v>
      </c>
      <c r="B42" s="454">
        <f>avgpeinc!BC35</f>
        <v>15386.127120012703</v>
      </c>
      <c r="C42" s="343">
        <f>avgpeinc!BD35</f>
        <v>13980.431275358627</v>
      </c>
      <c r="D42" s="380"/>
      <c r="E42" s="340"/>
      <c r="F42" s="340"/>
      <c r="G42" s="95">
        <f>avgpeinc!BH35</f>
        <v>23758.997914958665</v>
      </c>
      <c r="H42" s="566">
        <f>B42*0.9/'TB5'!B42</f>
        <v>0.62874013818688079</v>
      </c>
      <c r="I42" s="577">
        <f>C42*0.9/'TB5'!B42</f>
        <v>0.57129765167141788</v>
      </c>
      <c r="J42" s="478"/>
      <c r="K42" s="479"/>
      <c r="L42" s="478"/>
      <c r="M42" s="597">
        <f>G42*0.9/'TB5'!F42</f>
        <v>0.60644021907231205</v>
      </c>
      <c r="P42" s="575">
        <f>H42-'TB2'!B43</f>
        <v>0</v>
      </c>
    </row>
    <row r="43" spans="1:16" s="98" customFormat="1" ht="15.05" customHeight="1">
      <c r="A43" s="103">
        <v>1947</v>
      </c>
      <c r="B43" s="454">
        <f>avgpeinc!BC36</f>
        <v>14895.858059632254</v>
      </c>
      <c r="C43" s="343">
        <f>avgpeinc!BD36</f>
        <v>13532.421804849915</v>
      </c>
      <c r="D43" s="380"/>
      <c r="E43" s="340"/>
      <c r="F43" s="340"/>
      <c r="G43" s="95">
        <f>avgpeinc!BH36</f>
        <v>22989.89154627618</v>
      </c>
      <c r="H43" s="566">
        <f>B43*0.9/'TB5'!B43</f>
        <v>0.62848899635752586</v>
      </c>
      <c r="I43" s="577">
        <f>C43*0.9/'TB5'!B43</f>
        <v>0.5709626235943599</v>
      </c>
      <c r="J43" s="478"/>
      <c r="K43" s="479"/>
      <c r="L43" s="478"/>
      <c r="M43" s="597">
        <f>G43*0.9/'TB5'!F43</f>
        <v>0.60628748540502875</v>
      </c>
      <c r="P43" s="575">
        <f>H43-'TB2'!B44</f>
        <v>0</v>
      </c>
    </row>
    <row r="44" spans="1:16" s="98" customFormat="1" ht="15.05" customHeight="1">
      <c r="A44" s="103">
        <v>1948</v>
      </c>
      <c r="B44" s="454">
        <f>avgpeinc!BC37</f>
        <v>15125.027625246521</v>
      </c>
      <c r="C44" s="343">
        <f>avgpeinc!BD37</f>
        <v>13784.968544671172</v>
      </c>
      <c r="D44" s="380"/>
      <c r="E44" s="340"/>
      <c r="F44" s="340"/>
      <c r="G44" s="95">
        <f>avgpeinc!BH37</f>
        <v>23386.217652007213</v>
      </c>
      <c r="H44" s="566">
        <f>B44*0.9/'TB5'!B44</f>
        <v>0.60954993073500974</v>
      </c>
      <c r="I44" s="577">
        <f>C44*0.9/'TB5'!B44</f>
        <v>0.55554454707659728</v>
      </c>
      <c r="J44" s="478"/>
      <c r="K44" s="479"/>
      <c r="L44" s="478"/>
      <c r="M44" s="597">
        <f>G44*0.9/'TB5'!F44</f>
        <v>0.58765494191784184</v>
      </c>
      <c r="P44" s="575">
        <f>H44-'TB2'!B45</f>
        <v>-2.3272637705851196E-8</v>
      </c>
    </row>
    <row r="45" spans="1:16" s="98" customFormat="1" ht="15.05" customHeight="1">
      <c r="A45" s="102">
        <v>1949</v>
      </c>
      <c r="B45" s="455">
        <f>avgpeinc!BC38</f>
        <v>14787.977635001425</v>
      </c>
      <c r="C45" s="342">
        <f>avgpeinc!BD38</f>
        <v>13511.128307537239</v>
      </c>
      <c r="D45" s="381"/>
      <c r="E45" s="341"/>
      <c r="F45" s="341"/>
      <c r="G45" s="99">
        <f>avgpeinc!BH38</f>
        <v>22934.855385327806</v>
      </c>
      <c r="H45" s="567">
        <f>B45*0.9/'TB5'!B45</f>
        <v>0.61533175770439619</v>
      </c>
      <c r="I45" s="578">
        <f>C45*0.9/'TB5'!B45</f>
        <v>0.56220171109595485</v>
      </c>
      <c r="J45" s="481"/>
      <c r="K45" s="482"/>
      <c r="L45" s="481"/>
      <c r="M45" s="598">
        <f>G45*0.9/'TB5'!F45</f>
        <v>0.59354571760676356</v>
      </c>
      <c r="P45" s="575">
        <f>H45-'TB2'!B46</f>
        <v>-2.2928014042911116E-8</v>
      </c>
    </row>
    <row r="46" spans="1:16" s="98" customFormat="1" ht="15.05" customHeight="1">
      <c r="A46" s="103">
        <v>1950</v>
      </c>
      <c r="B46" s="454">
        <f>avgpeinc!BC39</f>
        <v>15887.271806171817</v>
      </c>
      <c r="C46" s="343">
        <f>avgpeinc!BD39</f>
        <v>14527.26857597587</v>
      </c>
      <c r="D46" s="380"/>
      <c r="E46" s="340"/>
      <c r="F46" s="340"/>
      <c r="G46" s="95">
        <f>avgpeinc!BH39</f>
        <v>24604.68968569583</v>
      </c>
      <c r="H46" s="566">
        <f>B46*0.9/'TB5'!B46</f>
        <v>0.60727037432581932</v>
      </c>
      <c r="I46" s="577">
        <f>C46*0.9/'TB5'!B46</f>
        <v>0.55528601346377504</v>
      </c>
      <c r="J46" s="478"/>
      <c r="K46" s="479"/>
      <c r="L46" s="478"/>
      <c r="M46" s="597">
        <f>G46*0.9/'TB5'!F46</f>
        <v>0.58598102619980441</v>
      </c>
      <c r="P46" s="575">
        <f>H46-'TB2'!B47</f>
        <v>0</v>
      </c>
    </row>
    <row r="47" spans="1:16" s="98" customFormat="1" ht="15.05" customHeight="1">
      <c r="A47" s="103">
        <v>1951</v>
      </c>
      <c r="B47" s="454">
        <f>avgpeinc!BC40</f>
        <v>17317.100791563236</v>
      </c>
      <c r="C47" s="343">
        <f>avgpeinc!BD40</f>
        <v>15797.72747142222</v>
      </c>
      <c r="D47" s="380"/>
      <c r="E47" s="340"/>
      <c r="F47" s="340"/>
      <c r="G47" s="95">
        <f>avgpeinc!BH40</f>
        <v>26882.434476457773</v>
      </c>
      <c r="H47" s="566">
        <f>B47*0.9/'TB5'!B47</f>
        <v>0.61844263102908414</v>
      </c>
      <c r="I47" s="577">
        <f>C47*0.9/'TB5'!B47</f>
        <v>0.56418151394410454</v>
      </c>
      <c r="J47" s="478"/>
      <c r="K47" s="479"/>
      <c r="L47" s="478"/>
      <c r="M47" s="597">
        <f>G47*0.9/'TB5'!F47</f>
        <v>0.59674037949339176</v>
      </c>
      <c r="P47" s="575">
        <f>H47-'TB2'!B48</f>
        <v>0</v>
      </c>
    </row>
    <row r="48" spans="1:16" s="98" customFormat="1" ht="15.05" customHeight="1">
      <c r="A48" s="103">
        <v>1952</v>
      </c>
      <c r="B48" s="454">
        <f>avgpeinc!BC41</f>
        <v>18130.864011374171</v>
      </c>
      <c r="C48" s="343">
        <f>avgpeinc!BD41</f>
        <v>16522.109044607558</v>
      </c>
      <c r="D48" s="380"/>
      <c r="E48" s="340"/>
      <c r="F48" s="340"/>
      <c r="G48" s="95">
        <f>avgpeinc!BH41</f>
        <v>28195.207888298937</v>
      </c>
      <c r="H48" s="566">
        <f>B48*0.9/'TB5'!B48</f>
        <v>0.63124521664219824</v>
      </c>
      <c r="I48" s="577">
        <f>C48*0.9/'TB5'!B48</f>
        <v>0.57523471008918836</v>
      </c>
      <c r="J48" s="478"/>
      <c r="K48" s="479"/>
      <c r="L48" s="478"/>
      <c r="M48" s="597">
        <f>G48*0.9/'TB5'!F48</f>
        <v>0.60915627036181474</v>
      </c>
      <c r="P48" s="575">
        <f>H48-'TB2'!B49</f>
        <v>0</v>
      </c>
    </row>
    <row r="49" spans="1:16" s="98" customFormat="1" ht="15.05" customHeight="1">
      <c r="A49" s="103">
        <v>1953</v>
      </c>
      <c r="B49" s="454">
        <f>avgpeinc!BC42</f>
        <v>18970.533364428095</v>
      </c>
      <c r="C49" s="343">
        <f>avgpeinc!BD42</f>
        <v>17303.792434619303</v>
      </c>
      <c r="D49" s="380"/>
      <c r="E49" s="340"/>
      <c r="F49" s="340"/>
      <c r="G49" s="95">
        <f>avgpeinc!BH42</f>
        <v>29519.578302527592</v>
      </c>
      <c r="H49" s="566">
        <f>B49*0.9/'TB5'!B49</f>
        <v>0.64072902813269927</v>
      </c>
      <c r="I49" s="577">
        <f>C49*0.9/'TB5'!B49</f>
        <v>0.58443491791501456</v>
      </c>
      <c r="J49" s="478"/>
      <c r="K49" s="479"/>
      <c r="L49" s="478"/>
      <c r="M49" s="597">
        <f>G49*0.9/'TB5'!F49</f>
        <v>0.6184843680953086</v>
      </c>
      <c r="P49" s="575">
        <f>H49-'TB2'!B50</f>
        <v>0</v>
      </c>
    </row>
    <row r="50" spans="1:16" s="98" customFormat="1" ht="15.05" customHeight="1">
      <c r="A50" s="103">
        <v>1954</v>
      </c>
      <c r="B50" s="454">
        <f>avgpeinc!BC43</f>
        <v>18483.267465481338</v>
      </c>
      <c r="C50" s="343">
        <f>avgpeinc!BD43</f>
        <v>16920.064631592686</v>
      </c>
      <c r="D50" s="380"/>
      <c r="E50" s="340"/>
      <c r="F50" s="340"/>
      <c r="G50" s="95">
        <f>avgpeinc!BH43</f>
        <v>28776.898090291706</v>
      </c>
      <c r="H50" s="566">
        <f>B50*0.9/'TB5'!B50</f>
        <v>0.63742813546292609</v>
      </c>
      <c r="I50" s="577">
        <f>C50*0.9/'TB5'!B50</f>
        <v>0.58351832381209645</v>
      </c>
      <c r="J50" s="478"/>
      <c r="K50" s="479"/>
      <c r="L50" s="478"/>
      <c r="M50" s="597">
        <f>G50*0.9/'TB5'!F50</f>
        <v>0.6158895770298155</v>
      </c>
      <c r="P50" s="575">
        <f>H50-'TB2'!B51</f>
        <v>0</v>
      </c>
    </row>
    <row r="51" spans="1:16" s="98" customFormat="1" ht="15.05" customHeight="1">
      <c r="A51" s="103">
        <v>1955</v>
      </c>
      <c r="B51" s="454">
        <f>avgpeinc!BC44</f>
        <v>19549.418300895475</v>
      </c>
      <c r="C51" s="343">
        <f>avgpeinc!BD44</f>
        <v>17928.469848571807</v>
      </c>
      <c r="D51" s="380"/>
      <c r="E51" s="340"/>
      <c r="F51" s="340"/>
      <c r="G51" s="95">
        <f>avgpeinc!BH44</f>
        <v>30429.639950022687</v>
      </c>
      <c r="H51" s="566">
        <f>B51*0.9/'TB5'!B51</f>
        <v>0.62934182594209742</v>
      </c>
      <c r="I51" s="577">
        <f>C51*0.9/'TB5'!B51</f>
        <v>0.57715967693684211</v>
      </c>
      <c r="J51" s="478"/>
      <c r="K51" s="479"/>
      <c r="L51" s="478"/>
      <c r="M51" s="597">
        <f>G51*0.9/'TB5'!F51</f>
        <v>0.60842535393495756</v>
      </c>
      <c r="P51" s="575">
        <f>H51-'TB2'!B52</f>
        <v>0</v>
      </c>
    </row>
    <row r="52" spans="1:16" s="98" customFormat="1" ht="15.05" customHeight="1">
      <c r="A52" s="103">
        <v>1956</v>
      </c>
      <c r="B52" s="454">
        <f>avgpeinc!BC45</f>
        <v>20207.145379134527</v>
      </c>
      <c r="C52" s="343">
        <f>avgpeinc!BD45</f>
        <v>18526.381338666524</v>
      </c>
      <c r="D52" s="380"/>
      <c r="E52" s="340"/>
      <c r="F52" s="340"/>
      <c r="G52" s="95">
        <f>avgpeinc!BH45</f>
        <v>31463.687905497532</v>
      </c>
      <c r="H52" s="566">
        <f>B52*0.9/'TB5'!B52</f>
        <v>0.63831481404694579</v>
      </c>
      <c r="I52" s="577">
        <f>C52*0.9/'TB5'!B52</f>
        <v>0.58522188252105423</v>
      </c>
      <c r="J52" s="478"/>
      <c r="K52" s="479"/>
      <c r="L52" s="478"/>
      <c r="M52" s="597">
        <f>G52*0.9/'TB5'!F52</f>
        <v>0.61725017901550472</v>
      </c>
      <c r="P52" s="575">
        <f>H52-'TB2'!B53</f>
        <v>-4.3116234027529288E-8</v>
      </c>
    </row>
    <row r="53" spans="1:16" s="98" customFormat="1" ht="15.05" customHeight="1">
      <c r="A53" s="103">
        <v>1957</v>
      </c>
      <c r="B53" s="454">
        <f>avgpeinc!BC46</f>
        <v>20269.497791301139</v>
      </c>
      <c r="C53" s="343">
        <f>avgpeinc!BD46</f>
        <v>18569.568924752846</v>
      </c>
      <c r="D53" s="380"/>
      <c r="E53" s="340"/>
      <c r="F53" s="340"/>
      <c r="G53" s="95">
        <f>avgpeinc!BH46</f>
        <v>31540.125361833689</v>
      </c>
      <c r="H53" s="566">
        <f>B53*0.9/'TB5'!B53</f>
        <v>0.63907295152040955</v>
      </c>
      <c r="I53" s="577">
        <f>C53*0.9/'TB5'!B53</f>
        <v>0.58547623347118427</v>
      </c>
      <c r="J53" s="478"/>
      <c r="K53" s="479"/>
      <c r="L53" s="478"/>
      <c r="M53" s="597">
        <f>G53*0.9/'TB5'!F53</f>
        <v>0.6178679743998382</v>
      </c>
      <c r="P53" s="575">
        <f>H53-'TB2'!B54</f>
        <v>0</v>
      </c>
    </row>
    <row r="54" spans="1:16" s="98" customFormat="1" ht="15.05" customHeight="1">
      <c r="A54" s="103">
        <v>1958</v>
      </c>
      <c r="B54" s="454">
        <f>avgpeinc!BC47</f>
        <v>19757.913257621349</v>
      </c>
      <c r="C54" s="343">
        <f>avgpeinc!BD47</f>
        <v>18173.259969312083</v>
      </c>
      <c r="D54" s="380"/>
      <c r="E54" s="340"/>
      <c r="F54" s="340"/>
      <c r="G54" s="95">
        <f>avgpeinc!BH47</f>
        <v>30763.022213415497</v>
      </c>
      <c r="H54" s="566">
        <f>B54*0.9/'TB5'!B54</f>
        <v>0.64079387922229158</v>
      </c>
      <c r="I54" s="577">
        <f>C54*0.9/'TB5'!B54</f>
        <v>0.58939998379427294</v>
      </c>
      <c r="J54" s="478"/>
      <c r="K54" s="479"/>
      <c r="L54" s="478"/>
      <c r="M54" s="597">
        <f>G54*0.9/'TB5'!F54</f>
        <v>0.61992119298532855</v>
      </c>
      <c r="P54" s="575">
        <f>H54-'TB2'!B55</f>
        <v>0</v>
      </c>
    </row>
    <row r="55" spans="1:16" s="98" customFormat="1" ht="15.05" customHeight="1">
      <c r="A55" s="102">
        <v>1959</v>
      </c>
      <c r="B55" s="455">
        <f>avgpeinc!BC48</f>
        <v>20780.726766501259</v>
      </c>
      <c r="C55" s="342">
        <f>avgpeinc!BD48</f>
        <v>19130.853679205749</v>
      </c>
      <c r="D55" s="381"/>
      <c r="E55" s="341"/>
      <c r="F55" s="341"/>
      <c r="G55" s="99">
        <f>avgpeinc!BH48</f>
        <v>32547.371007419482</v>
      </c>
      <c r="H55" s="567">
        <f>B55*0.9/'TB5'!B55</f>
        <v>0.63492061806553846</v>
      </c>
      <c r="I55" s="578">
        <f>C55*0.9/'TB5'!B55</f>
        <v>0.58451148405950326</v>
      </c>
      <c r="J55" s="481"/>
      <c r="K55" s="482"/>
      <c r="L55" s="481"/>
      <c r="M55" s="598">
        <f>G55*0.9/'TB5'!F55</f>
        <v>0.61479319559176826</v>
      </c>
      <c r="P55" s="575">
        <f>H55-'TB2'!B56</f>
        <v>0</v>
      </c>
    </row>
    <row r="56" spans="1:16">
      <c r="A56" s="78">
        <v>1960</v>
      </c>
      <c r="B56" s="454">
        <f>avgpeinc!BC49</f>
        <v>21385.234517770721</v>
      </c>
      <c r="C56" s="343">
        <f>avgpeinc!BD49</f>
        <v>19682.081598068518</v>
      </c>
      <c r="D56" s="380"/>
      <c r="E56" s="340"/>
      <c r="F56" s="340"/>
      <c r="G56" s="95">
        <f>avgpeinc!BH49</f>
        <v>33560.012191322916</v>
      </c>
      <c r="H56" s="566">
        <f>B56*0.9/'TB5'!B56</f>
        <v>0.6415087454564693</v>
      </c>
      <c r="I56" s="577">
        <f>C56*0.9/'TB5'!B56</f>
        <v>0.59041800376127018</v>
      </c>
      <c r="J56" s="478"/>
      <c r="K56" s="479"/>
      <c r="L56" s="478"/>
      <c r="M56" s="597">
        <f>G56*0.9/'TB5'!F56</f>
        <v>0.62115143770530334</v>
      </c>
      <c r="P56" s="575">
        <f>H56-'TB2'!B57</f>
        <v>0</v>
      </c>
    </row>
    <row r="57" spans="1:16">
      <c r="A57" s="78">
        <v>1961</v>
      </c>
      <c r="B57" s="454">
        <f>avgpeinc!BC50</f>
        <v>21604.208746876931</v>
      </c>
      <c r="C57" s="343">
        <f>avgpeinc!BD50</f>
        <v>19950.576878653392</v>
      </c>
      <c r="D57" s="380"/>
      <c r="E57" s="340"/>
      <c r="F57" s="340"/>
      <c r="G57" s="95">
        <f>avgpeinc!BH50</f>
        <v>33629.591650790338</v>
      </c>
      <c r="H57" s="566">
        <f>B57*0.9/'TB5'!B57</f>
        <v>0.63975573827644716</v>
      </c>
      <c r="I57" s="577">
        <f>C57*0.9/'TB5'!B57</f>
        <v>0.59078747986495861</v>
      </c>
      <c r="J57" s="478"/>
      <c r="K57" s="479"/>
      <c r="L57" s="478"/>
      <c r="M57" s="597">
        <f>G57*0.9/'TB5'!F57</f>
        <v>0.6198964131241782</v>
      </c>
      <c r="P57" s="575">
        <f>H57-'TB2'!B58</f>
        <v>0</v>
      </c>
    </row>
    <row r="58" spans="1:16">
      <c r="A58" s="78">
        <v>1962</v>
      </c>
      <c r="B58" s="456">
        <f>avgpeinc!BC51</f>
        <v>22613.957092076573</v>
      </c>
      <c r="C58" s="344">
        <f>avgpeinc!BD51</f>
        <v>20915.87743928744</v>
      </c>
      <c r="D58" s="382">
        <f>avgpeinc!BE51</f>
        <v>23951.021699583136</v>
      </c>
      <c r="E58" s="558">
        <f>avgpeinc!BF51</f>
        <v>32601.552548422456</v>
      </c>
      <c r="F58" s="558">
        <f>avgpeinc!BG51</f>
        <v>11445.256838841506</v>
      </c>
      <c r="G58" s="92">
        <f>avgpeinc!BH51</f>
        <v>34947.620146258414</v>
      </c>
      <c r="H58" s="568">
        <f>B58*0.9/'TB5'!B58</f>
        <v>0.63775551319122326</v>
      </c>
      <c r="I58" s="579">
        <f>C58*0.9/'TB5'!B58</f>
        <v>0.58986651897430431</v>
      </c>
      <c r="J58" s="585">
        <f>D58*0.9/'TB5'!C58</f>
        <v>0.66634258627891541</v>
      </c>
      <c r="K58" s="579">
        <f>E58*0.9/'TB5'!D58</f>
        <v>0.6532173752784729</v>
      </c>
      <c r="L58" s="585">
        <f>F58*0.9/'TB5'!E58</f>
        <v>0.52451688051223766</v>
      </c>
      <c r="M58" s="586">
        <f>G58*0.9/'TB5'!F58</f>
        <v>0.61845144629478455</v>
      </c>
      <c r="P58" s="575">
        <f>H58-'TB2'!B59</f>
        <v>0</v>
      </c>
    </row>
    <row r="59" spans="1:16">
      <c r="A59" s="78">
        <v>1963</v>
      </c>
      <c r="B59" s="457">
        <f>avgpeinc!BC52</f>
        <v>23204.741531432384</v>
      </c>
      <c r="C59" s="345">
        <f>avgpeinc!BD52</f>
        <v>21483.509129137812</v>
      </c>
      <c r="D59" s="380">
        <f>avgpeinc!BE52</f>
        <v>24775.211997535349</v>
      </c>
      <c r="E59" s="560">
        <f>avgpeinc!BF52</f>
        <v>33650.459839808915</v>
      </c>
      <c r="F59" s="560">
        <f>avgpeinc!BG52</f>
        <v>11661.980605195578</v>
      </c>
      <c r="G59" s="73">
        <f>avgpeinc!BH52</f>
        <v>35739.972336728461</v>
      </c>
      <c r="H59" s="569">
        <f>B59*0.9/'TB5'!B59</f>
        <v>0.63292481005191803</v>
      </c>
      <c r="I59" s="580">
        <f>C59*0.9/'TB5'!B59</f>
        <v>0.58597704768180847</v>
      </c>
      <c r="J59" s="587">
        <f>D59*0.9/'TB5'!C59</f>
        <v>0.66428107666804581</v>
      </c>
      <c r="K59" s="580">
        <f>E59*0.9/'TB5'!D59</f>
        <v>0.65038502854456859</v>
      </c>
      <c r="L59" s="587">
        <f>F59*0.9/'TB5'!E59</f>
        <v>0.51442724524409178</v>
      </c>
      <c r="M59" s="588">
        <f>G59*0.9/'TB5'!F59</f>
        <v>0.61375421285629261</v>
      </c>
      <c r="P59" s="575">
        <f>H59-'TB2'!B60</f>
        <v>0</v>
      </c>
    </row>
    <row r="60" spans="1:16">
      <c r="A60" s="78">
        <v>1964</v>
      </c>
      <c r="B60" s="457">
        <f>avgpeinc!BC53</f>
        <v>23967.604774406431</v>
      </c>
      <c r="C60" s="345">
        <f>avgpeinc!BD53</f>
        <v>22212.029728424448</v>
      </c>
      <c r="D60" s="380">
        <f>avgpeinc!BE53</f>
        <v>25599.402295487565</v>
      </c>
      <c r="E60" s="560">
        <f>avgpeinc!BF53</f>
        <v>34699.367131195373</v>
      </c>
      <c r="F60" s="560">
        <f>avgpeinc!BG53</f>
        <v>11878.704371549651</v>
      </c>
      <c r="G60" s="73">
        <f>avgpeinc!BH53</f>
        <v>36822.295356493363</v>
      </c>
      <c r="H60" s="569">
        <f>B60*0.9/'TB5'!B60</f>
        <v>0.62809410691261303</v>
      </c>
      <c r="I60" s="580">
        <f>C60*0.9/'TB5'!B60</f>
        <v>0.58208757638931286</v>
      </c>
      <c r="J60" s="587">
        <f>D60*0.9/'TB5'!C60</f>
        <v>0.66236382722854614</v>
      </c>
      <c r="K60" s="580">
        <f>E60*0.9/'TB5'!D60</f>
        <v>0.64774620532989502</v>
      </c>
      <c r="L60" s="587">
        <f>F60*0.9/'TB5'!E60</f>
        <v>0.50506627559661865</v>
      </c>
      <c r="M60" s="588">
        <f>G60*0.9/'TB5'!F60</f>
        <v>0.6090569794178009</v>
      </c>
      <c r="P60" s="575">
        <f>H60-'TB2'!B61</f>
        <v>0</v>
      </c>
    </row>
    <row r="61" spans="1:16">
      <c r="A61" s="78">
        <v>1965</v>
      </c>
      <c r="B61" s="457">
        <f>avgpeinc!BC54</f>
        <v>25337.459465901244</v>
      </c>
      <c r="C61" s="345">
        <f>avgpeinc!BD54</f>
        <v>23522.93375185816</v>
      </c>
      <c r="D61" s="380">
        <f>avgpeinc!BE54</f>
        <v>27023.112279101526</v>
      </c>
      <c r="E61" s="560">
        <f>avgpeinc!BF54</f>
        <v>36722.719389311089</v>
      </c>
      <c r="F61" s="560">
        <f>avgpeinc!BG54</f>
        <v>12534.946221790848</v>
      </c>
      <c r="G61" s="73">
        <f>avgpeinc!BH54</f>
        <v>38855.263035996781</v>
      </c>
      <c r="H61" s="569">
        <f>B61*0.9/'TB5'!B61</f>
        <v>0.63126085698604573</v>
      </c>
      <c r="I61" s="580">
        <f>C61*0.9/'TB5'!B61</f>
        <v>0.58605352044105519</v>
      </c>
      <c r="J61" s="587">
        <f>D61*0.9/'TB5'!C61</f>
        <v>0.66536428966340011</v>
      </c>
      <c r="K61" s="580">
        <f>E61*0.9/'TB5'!D61</f>
        <v>0.65193590684514147</v>
      </c>
      <c r="L61" s="587">
        <f>F61*0.9/'TB5'!E61</f>
        <v>0.50869673781726277</v>
      </c>
      <c r="M61" s="588">
        <f>G61*0.9/'TB5'!F61</f>
        <v>0.61198841035366058</v>
      </c>
      <c r="P61" s="575">
        <f>H61-'TB2'!B62</f>
        <v>0</v>
      </c>
    </row>
    <row r="62" spans="1:16">
      <c r="A62" s="78">
        <v>1966</v>
      </c>
      <c r="B62" s="457">
        <f>avgpeinc!BC55</f>
        <v>26644.671544737987</v>
      </c>
      <c r="C62" s="345">
        <f>avgpeinc!BD55</f>
        <v>24779.619709926865</v>
      </c>
      <c r="D62" s="380">
        <f>avgpeinc!BE55</f>
        <v>28446.822262715486</v>
      </c>
      <c r="E62" s="560">
        <f>avgpeinc!BF55</f>
        <v>38746.071647426805</v>
      </c>
      <c r="F62" s="560">
        <f>avgpeinc!BG55</f>
        <v>13191.188072032044</v>
      </c>
      <c r="G62" s="73">
        <f>avgpeinc!BH55</f>
        <v>40727.911112644972</v>
      </c>
      <c r="H62" s="569">
        <f>B62*0.9/'TB5'!B62</f>
        <v>0.63442760705947876</v>
      </c>
      <c r="I62" s="580">
        <f>C62*0.9/'TB5'!B62</f>
        <v>0.59001946449279785</v>
      </c>
      <c r="J62" s="587">
        <f>D62*0.9/'TB5'!C62</f>
        <v>0.66808775067329429</v>
      </c>
      <c r="K62" s="580">
        <f>E62*0.9/'TB5'!D62</f>
        <v>0.65573430061340343</v>
      </c>
      <c r="L62" s="587">
        <f>F62*0.9/'TB5'!E62</f>
        <v>0.51201093196868896</v>
      </c>
      <c r="M62" s="588">
        <f>G62*0.9/'TB5'!F62</f>
        <v>0.61491984128952026</v>
      </c>
      <c r="P62" s="575">
        <f>H62-'TB2'!B63</f>
        <v>0</v>
      </c>
    </row>
    <row r="63" spans="1:16">
      <c r="A63" s="78">
        <v>1967</v>
      </c>
      <c r="B63" s="457">
        <f>avgpeinc!BC56</f>
        <v>27344.403521885411</v>
      </c>
      <c r="C63" s="345">
        <f>avgpeinc!BD56</f>
        <v>25458.715774337474</v>
      </c>
      <c r="D63" s="380">
        <f>avgpeinc!BE56</f>
        <v>29166.814952864028</v>
      </c>
      <c r="E63" s="560">
        <f>avgpeinc!BF56</f>
        <v>38618.997004976547</v>
      </c>
      <c r="F63" s="560">
        <f>avgpeinc!BG56</f>
        <v>14486.795121691595</v>
      </c>
      <c r="G63" s="73">
        <f>avgpeinc!BH56</f>
        <v>41664.86293926205</v>
      </c>
      <c r="H63" s="570">
        <f>B63*0.9/'TB5'!B63</f>
        <v>0.64220582693815242</v>
      </c>
      <c r="I63" s="581">
        <f>C63*0.9/'TB5'!B63</f>
        <v>0.59791889786720276</v>
      </c>
      <c r="J63" s="587">
        <f>D63*0.9/'TB5'!C63</f>
        <v>0.66931013762950897</v>
      </c>
      <c r="K63" s="580">
        <f>E63*0.9/'TB5'!D63</f>
        <v>0.65485410392284393</v>
      </c>
      <c r="L63" s="587">
        <f>F63*0.9/'TB5'!E63</f>
        <v>0.53774324804544449</v>
      </c>
      <c r="M63" s="588">
        <f>G63*0.9/'TB5'!F63</f>
        <v>0.62098366022109985</v>
      </c>
      <c r="P63" s="575">
        <f>H63-'TB2'!B64</f>
        <v>0</v>
      </c>
    </row>
    <row r="64" spans="1:16">
      <c r="A64" s="78">
        <v>1968</v>
      </c>
      <c r="B64" s="457">
        <f>avgpeinc!BC57</f>
        <v>28351.90777046786</v>
      </c>
      <c r="C64" s="345">
        <f>avgpeinc!BD57</f>
        <v>26382.217240526927</v>
      </c>
      <c r="D64" s="380">
        <f>avgpeinc!BE57</f>
        <v>30097.993644608705</v>
      </c>
      <c r="E64" s="560">
        <f>avgpeinc!BF57</f>
        <v>39708.4440033586</v>
      </c>
      <c r="F64" s="560">
        <f>avgpeinc!BG57</f>
        <v>15168.027182277416</v>
      </c>
      <c r="G64" s="73">
        <f>avgpeinc!BH57</f>
        <v>43472.241238738752</v>
      </c>
      <c r="H64" s="570">
        <f>B64*0.9/'TB5'!B64</f>
        <v>0.64694280736148357</v>
      </c>
      <c r="I64" s="581">
        <f>C64*0.9/'TB5'!B64</f>
        <v>0.60199778527021397</v>
      </c>
      <c r="J64" s="587">
        <f>D64*0.9/'TB5'!C64</f>
        <v>0.67155506089329731</v>
      </c>
      <c r="K64" s="580">
        <f>E64*0.9/'TB5'!D64</f>
        <v>0.65616596862673759</v>
      </c>
      <c r="L64" s="587">
        <f>F64*0.9/'TB5'!E64</f>
        <v>0.54781940020620823</v>
      </c>
      <c r="M64" s="588">
        <f>G64*0.9/'TB5'!F64</f>
        <v>0.62592847645282756</v>
      </c>
      <c r="P64" s="575">
        <f>H64-'TB2'!B65</f>
        <v>0</v>
      </c>
    </row>
    <row r="65" spans="1:16">
      <c r="A65" s="83">
        <v>1969</v>
      </c>
      <c r="B65" s="458">
        <f>avgpeinc!BC58</f>
        <v>29142.080373528068</v>
      </c>
      <c r="C65" s="346">
        <f>avgpeinc!BD58</f>
        <v>27071.455896187897</v>
      </c>
      <c r="D65" s="381">
        <f>avgpeinc!BE58</f>
        <v>30870.148748436975</v>
      </c>
      <c r="E65" s="562">
        <f>avgpeinc!BF58</f>
        <v>40798.519988690219</v>
      </c>
      <c r="F65" s="562">
        <f>avgpeinc!BG58</f>
        <v>15665.815514568134</v>
      </c>
      <c r="G65" s="79">
        <f>avgpeinc!BH58</f>
        <v>44907.91901476666</v>
      </c>
      <c r="H65" s="571">
        <f>B65*0.9/'TB5'!B65</f>
        <v>0.65627523092553008</v>
      </c>
      <c r="I65" s="582">
        <f>C65*0.9/'TB5'!B65</f>
        <v>0.60964508168399323</v>
      </c>
      <c r="J65" s="589">
        <f>D65*0.9/'TB5'!C65</f>
        <v>0.67986971605569124</v>
      </c>
      <c r="K65" s="583">
        <f>E65*0.9/'TB5'!D65</f>
        <v>0.66279787104576826</v>
      </c>
      <c r="L65" s="589">
        <f>F65*0.9/'TB5'!E65</f>
        <v>0.55982208857312787</v>
      </c>
      <c r="M65" s="590">
        <f>G65*0.9/'TB5'!F65</f>
        <v>0.63583302870392799</v>
      </c>
      <c r="P65" s="575">
        <f>H65-'TB2'!B66</f>
        <v>0</v>
      </c>
    </row>
    <row r="66" spans="1:16">
      <c r="A66" s="78">
        <v>1970</v>
      </c>
      <c r="B66" s="457">
        <f>avgpeinc!BC59</f>
        <v>28554.394967487297</v>
      </c>
      <c r="C66" s="345">
        <f>avgpeinc!BD59</f>
        <v>26525.299098512573</v>
      </c>
      <c r="D66" s="380">
        <f>avgpeinc!BE59</f>
        <v>30102.677170104118</v>
      </c>
      <c r="E66" s="560">
        <f>avgpeinc!BF59</f>
        <v>39775.132938082359</v>
      </c>
      <c r="F66" s="560">
        <f>avgpeinc!BG59</f>
        <v>15389.431023637402</v>
      </c>
      <c r="G66" s="73">
        <f>avgpeinc!BH59</f>
        <v>44107.436679320461</v>
      </c>
      <c r="H66" s="570">
        <f>B66*0.9/'TB5'!B66</f>
        <v>0.6591151476604864</v>
      </c>
      <c r="I66" s="581">
        <f>C66*0.9/'TB5'!B66</f>
        <v>0.61227795062586665</v>
      </c>
      <c r="J66" s="587">
        <f>D66*0.9/'TB5'!C66</f>
        <v>0.68286267039366066</v>
      </c>
      <c r="K66" s="580">
        <f>E66*0.9/'TB5'!D66</f>
        <v>0.66400609980337333</v>
      </c>
      <c r="L66" s="587">
        <f>F66*0.9/'TB5'!E66</f>
        <v>0.56515058281365782</v>
      </c>
      <c r="M66" s="588">
        <f>G66*0.9/'TB5'!F66</f>
        <v>0.6386434445157646</v>
      </c>
      <c r="P66" s="575">
        <f>H66-'TB2'!B67</f>
        <v>0</v>
      </c>
    </row>
    <row r="67" spans="1:16">
      <c r="A67" s="78">
        <v>1971</v>
      </c>
      <c r="B67" s="457">
        <f>avgpeinc!BC60</f>
        <v>28577.282276380945</v>
      </c>
      <c r="C67" s="345">
        <f>avgpeinc!BD60</f>
        <v>26570.994496414372</v>
      </c>
      <c r="D67" s="380">
        <f>avgpeinc!BE60</f>
        <v>30142.181542465321</v>
      </c>
      <c r="E67" s="560">
        <f>avgpeinc!BF60</f>
        <v>39581.524668550148</v>
      </c>
      <c r="F67" s="560">
        <f>avgpeinc!BG60</f>
        <v>15680.858041512005</v>
      </c>
      <c r="G67" s="73">
        <f>avgpeinc!BH60</f>
        <v>44100.274020605029</v>
      </c>
      <c r="H67" s="570">
        <f>B67*0.9/'TB5'!B67</f>
        <v>0.65632699729758326</v>
      </c>
      <c r="I67" s="581">
        <f>C67*0.9/'TB5'!B67</f>
        <v>0.61024910851847392</v>
      </c>
      <c r="J67" s="587">
        <f>D67*0.9/'TB5'!C67</f>
        <v>0.67988358467118803</v>
      </c>
      <c r="K67" s="580">
        <f>E67*0.9/'TB5'!D67</f>
        <v>0.66082231345353648</v>
      </c>
      <c r="L67" s="587">
        <f>F67*0.9/'TB5'!E67</f>
        <v>0.56674755216226924</v>
      </c>
      <c r="M67" s="588">
        <f>G67*0.9/'TB5'!F67</f>
        <v>0.63536617183126509</v>
      </c>
      <c r="P67" s="575">
        <f>H67-'TB2'!B68</f>
        <v>0</v>
      </c>
    </row>
    <row r="68" spans="1:16">
      <c r="A68" s="78">
        <v>1972</v>
      </c>
      <c r="B68" s="457">
        <f>avgpeinc!BC61</f>
        <v>29490.111647491733</v>
      </c>
      <c r="C68" s="345">
        <f>avgpeinc!BD61</f>
        <v>27490.876703918348</v>
      </c>
      <c r="D68" s="380">
        <f>avgpeinc!BE61</f>
        <v>30980.263612702071</v>
      </c>
      <c r="E68" s="560">
        <f>avgpeinc!BF61</f>
        <v>40740.698163030764</v>
      </c>
      <c r="F68" s="560">
        <f>avgpeinc!BG61</f>
        <v>16502.665769399075</v>
      </c>
      <c r="G68" s="73">
        <f>avgpeinc!BH61</f>
        <v>45432.37168394676</v>
      </c>
      <c r="H68" s="570">
        <f>B68*0.9/'TB5'!B68</f>
        <v>0.65344638079841388</v>
      </c>
      <c r="I68" s="581">
        <f>C68*0.9/'TB5'!B68</f>
        <v>0.609147028735606</v>
      </c>
      <c r="J68" s="587">
        <f>D68*0.9/'TB5'!C68</f>
        <v>0.67658128224138636</v>
      </c>
      <c r="K68" s="580">
        <f>E68*0.9/'TB5'!D68</f>
        <v>0.65809292630001415</v>
      </c>
      <c r="L68" s="587">
        <f>F68*0.9/'TB5'!E68</f>
        <v>0.56820403188612545</v>
      </c>
      <c r="M68" s="588">
        <f>G68*0.9/'TB5'!F68</f>
        <v>0.63293442135909572</v>
      </c>
      <c r="P68" s="575">
        <f>H68-'TB2'!B69</f>
        <v>0</v>
      </c>
    </row>
    <row r="69" spans="1:16">
      <c r="A69" s="78">
        <v>1973</v>
      </c>
      <c r="B69" s="457">
        <f>avgpeinc!BC62</f>
        <v>30724.368335557145</v>
      </c>
      <c r="C69" s="345">
        <f>avgpeinc!BD62</f>
        <v>28680.912407290678</v>
      </c>
      <c r="D69" s="380">
        <f>avgpeinc!BE62</f>
        <v>32253.924812223137</v>
      </c>
      <c r="E69" s="560">
        <f>avgpeinc!BF62</f>
        <v>42445.549560096202</v>
      </c>
      <c r="F69" s="560">
        <f>avgpeinc!BG62</f>
        <v>17367.994259332852</v>
      </c>
      <c r="G69" s="73">
        <f>avgpeinc!BH62</f>
        <v>47169.010157988778</v>
      </c>
      <c r="H69" s="570">
        <f>B69*0.9/'TB5'!B69</f>
        <v>0.65344872437526647</v>
      </c>
      <c r="I69" s="581">
        <f>C69*0.9/'TB5'!B69</f>
        <v>0.60998831356846495</v>
      </c>
      <c r="J69" s="587">
        <f>D69*0.9/'TB5'!C69</f>
        <v>0.67639044394672976</v>
      </c>
      <c r="K69" s="580">
        <f>E69*0.9/'TB5'!D69</f>
        <v>0.65635206062506768</v>
      </c>
      <c r="L69" s="587">
        <f>F69*0.9/'TB5'!E69</f>
        <v>0.57414155118203791</v>
      </c>
      <c r="M69" s="588">
        <f>G69*0.9/'TB5'!F69</f>
        <v>0.63239253313804522</v>
      </c>
      <c r="P69" s="575">
        <f>H69-'TB2'!B70</f>
        <v>0</v>
      </c>
    </row>
    <row r="70" spans="1:16">
      <c r="A70" s="78">
        <v>1974</v>
      </c>
      <c r="B70" s="457">
        <f>avgpeinc!BC63</f>
        <v>30036.885590514139</v>
      </c>
      <c r="C70" s="345">
        <f>avgpeinc!BD63</f>
        <v>28075.916197930932</v>
      </c>
      <c r="D70" s="380">
        <f>avgpeinc!BE63</f>
        <v>31570.219309222546</v>
      </c>
      <c r="E70" s="560">
        <f>avgpeinc!BF63</f>
        <v>41079.242723682888</v>
      </c>
      <c r="F70" s="560">
        <f>avgpeinc!BG63</f>
        <v>17395.656628862511</v>
      </c>
      <c r="G70" s="73">
        <f>avgpeinc!BH63</f>
        <v>45893.587816047286</v>
      </c>
      <c r="H70" s="570">
        <f>B70*0.9/'TB5'!B70</f>
        <v>0.65756382634890531</v>
      </c>
      <c r="I70" s="581">
        <f>C70*0.9/'TB5'!B70</f>
        <v>0.6146345241995731</v>
      </c>
      <c r="J70" s="587">
        <f>D70*0.9/'TB5'!C70</f>
        <v>0.67907707510039461</v>
      </c>
      <c r="K70" s="580">
        <f>E70*0.9/'TB5'!D70</f>
        <v>0.65623998333739997</v>
      </c>
      <c r="L70" s="587">
        <f>F70*0.9/'TB5'!E70</f>
        <v>0.58725804565483486</v>
      </c>
      <c r="M70" s="588">
        <f>G70*0.9/'TB5'!F70</f>
        <v>0.63571155257886847</v>
      </c>
      <c r="P70" s="575">
        <f>H70-'TB2'!B71</f>
        <v>0</v>
      </c>
    </row>
    <row r="71" spans="1:16">
      <c r="A71" s="78">
        <v>1975</v>
      </c>
      <c r="B71" s="457">
        <f>avgpeinc!BC64</f>
        <v>29058.831736747321</v>
      </c>
      <c r="C71" s="345">
        <f>avgpeinc!BD64</f>
        <v>27243.169201710891</v>
      </c>
      <c r="D71" s="380">
        <f>avgpeinc!BE64</f>
        <v>30099.865444221032</v>
      </c>
      <c r="E71" s="560">
        <f>avgpeinc!BF64</f>
        <v>38824.117606998385</v>
      </c>
      <c r="F71" s="560">
        <f>avgpeinc!BG64</f>
        <v>17597.045239118896</v>
      </c>
      <c r="G71" s="73">
        <f>avgpeinc!BH64</f>
        <v>44238.083278377635</v>
      </c>
      <c r="H71" s="570">
        <f>B71*0.9/'TB5'!B71</f>
        <v>0.65726364923182257</v>
      </c>
      <c r="I71" s="581">
        <f>C71*0.9/'TB5'!B71</f>
        <v>0.61619630714585594</v>
      </c>
      <c r="J71" s="587">
        <f>D71*0.9/'TB5'!C71</f>
        <v>0.67652357771407889</v>
      </c>
      <c r="K71" s="580">
        <f>E71*0.9/'TB5'!D71</f>
        <v>0.65408568007183021</v>
      </c>
      <c r="L71" s="587">
        <f>F71*0.9/'TB5'!E71</f>
        <v>0.59344039976133456</v>
      </c>
      <c r="M71" s="588">
        <f>G71*0.9/'TB5'!F71</f>
        <v>0.63497884618209355</v>
      </c>
      <c r="P71" s="575">
        <f>H71-'TB2'!B72</f>
        <v>0</v>
      </c>
    </row>
    <row r="72" spans="1:16">
      <c r="A72" s="78">
        <v>1976</v>
      </c>
      <c r="B72" s="457">
        <f>avgpeinc!BC65</f>
        <v>30067.978291310323</v>
      </c>
      <c r="C72" s="345">
        <f>avgpeinc!BD65</f>
        <v>28245.860054454512</v>
      </c>
      <c r="D72" s="380">
        <f>avgpeinc!BE65</f>
        <v>31165.750236615775</v>
      </c>
      <c r="E72" s="560">
        <f>avgpeinc!BF65</f>
        <v>39997.828806051875</v>
      </c>
      <c r="F72" s="560">
        <f>avgpeinc!BG65</f>
        <v>18536.004109549198</v>
      </c>
      <c r="G72" s="73">
        <f>avgpeinc!BH65</f>
        <v>45594.548209674023</v>
      </c>
      <c r="H72" s="570">
        <f>B72*0.9/'TB5'!B72</f>
        <v>0.65610316711828898</v>
      </c>
      <c r="I72" s="581">
        <f>C72*0.9/'TB5'!B72</f>
        <v>0.61634334241432509</v>
      </c>
      <c r="J72" s="587">
        <f>D72*0.9/'TB5'!C72</f>
        <v>0.67479732919338165</v>
      </c>
      <c r="K72" s="580">
        <f>E72*0.9/'TB5'!D72</f>
        <v>0.65261623616623865</v>
      </c>
      <c r="L72" s="587">
        <f>F72*0.9/'TB5'!E72</f>
        <v>0.59608320549014593</v>
      </c>
      <c r="M72" s="588">
        <f>G72*0.9/'TB5'!F72</f>
        <v>0.63342468824725984</v>
      </c>
      <c r="P72" s="575">
        <f>H72-'TB2'!B73</f>
        <v>0</v>
      </c>
    </row>
    <row r="73" spans="1:16">
      <c r="A73" s="78">
        <v>1977</v>
      </c>
      <c r="B73" s="457">
        <f>avgpeinc!BC66</f>
        <v>30887.08878939092</v>
      </c>
      <c r="C73" s="345">
        <f>avgpeinc!BD66</f>
        <v>29065.580469899549</v>
      </c>
      <c r="D73" s="380">
        <f>avgpeinc!BE66</f>
        <v>31868.712919273388</v>
      </c>
      <c r="E73" s="560">
        <f>avgpeinc!BF66</f>
        <v>40917.406515152412</v>
      </c>
      <c r="F73" s="560">
        <f>avgpeinc!BG66</f>
        <v>19273.967100012454</v>
      </c>
      <c r="G73" s="73">
        <f>avgpeinc!BH66</f>
        <v>46600.998924892592</v>
      </c>
      <c r="H73" s="570">
        <f>B73*0.9/'TB5'!B73</f>
        <v>0.65366856832843478</v>
      </c>
      <c r="I73" s="581">
        <f>C73*0.9/'TB5'!B73</f>
        <v>0.61511968651186077</v>
      </c>
      <c r="J73" s="587">
        <f>D73*0.9/'TB5'!C73</f>
        <v>0.67228163850457179</v>
      </c>
      <c r="K73" s="580">
        <f>E73*0.9/'TB5'!D73</f>
        <v>0.6502627441177965</v>
      </c>
      <c r="L73" s="587">
        <f>F73*0.9/'TB5'!E73</f>
        <v>0.59609272617817766</v>
      </c>
      <c r="M73" s="588">
        <f>G73*0.9/'TB5'!F73</f>
        <v>0.6305172713765046</v>
      </c>
      <c r="P73" s="575">
        <f>H73-'TB2'!B74</f>
        <v>0</v>
      </c>
    </row>
    <row r="74" spans="1:16">
      <c r="A74" s="78">
        <v>1978</v>
      </c>
      <c r="B74" s="457">
        <f>avgpeinc!BC67</f>
        <v>31972.785857338484</v>
      </c>
      <c r="C74" s="345">
        <f>avgpeinc!BD67</f>
        <v>30138.254704354091</v>
      </c>
      <c r="D74" s="380">
        <f>avgpeinc!BE67</f>
        <v>33168.825147611016</v>
      </c>
      <c r="E74" s="560">
        <f>avgpeinc!BF67</f>
        <v>42115.654566807978</v>
      </c>
      <c r="F74" s="560">
        <f>avgpeinc!BG67</f>
        <v>20214.841786236953</v>
      </c>
      <c r="G74" s="73">
        <f>avgpeinc!BH67</f>
        <v>48001.128034769979</v>
      </c>
      <c r="H74" s="570">
        <f>B74*0.9/'TB5'!B74</f>
        <v>0.65342870001877706</v>
      </c>
      <c r="I74" s="581">
        <f>C74*0.9/'TB5'!B74</f>
        <v>0.6159363366136219</v>
      </c>
      <c r="J74" s="587">
        <f>D74*0.9/'TB5'!C74</f>
        <v>0.67148866894878623</v>
      </c>
      <c r="K74" s="580">
        <f>E74*0.9/'TB5'!D74</f>
        <v>0.6484365241947323</v>
      </c>
      <c r="L74" s="587">
        <f>F74*0.9/'TB5'!E74</f>
        <v>0.60055683438658924</v>
      </c>
      <c r="M74" s="588">
        <f>G74*0.9/'TB5'!F74</f>
        <v>0.62961950083992246</v>
      </c>
      <c r="P74" s="575">
        <f>H74-'TB2'!B75</f>
        <v>0</v>
      </c>
    </row>
    <row r="75" spans="1:16">
      <c r="A75" s="83">
        <v>1979</v>
      </c>
      <c r="B75" s="458">
        <f>avgpeinc!BC68</f>
        <v>32042.654515014154</v>
      </c>
      <c r="C75" s="346">
        <f>avgpeinc!BD68</f>
        <v>30246.977088440799</v>
      </c>
      <c r="D75" s="381">
        <f>avgpeinc!BE68</f>
        <v>33189.420712443374</v>
      </c>
      <c r="E75" s="562">
        <f>avgpeinc!BF68</f>
        <v>41539.560715712105</v>
      </c>
      <c r="F75" s="562">
        <f>avgpeinc!BG68</f>
        <v>20640.405350184705</v>
      </c>
      <c r="G75" s="79">
        <f>avgpeinc!BH68</f>
        <v>47901.483280374101</v>
      </c>
      <c r="H75" s="572">
        <f>B75*0.9/'TB5'!B75</f>
        <v>0.65238749980926503</v>
      </c>
      <c r="I75" s="583">
        <f>C75*0.9/'TB5'!B75</f>
        <v>0.61582756042480458</v>
      </c>
      <c r="J75" s="589">
        <f>D75*0.9/'TB5'!C75</f>
        <v>0.67092624306678761</v>
      </c>
      <c r="K75" s="583">
        <f>E75*0.9/'TB5'!D75</f>
        <v>0.6444144845008849</v>
      </c>
      <c r="L75" s="589">
        <f>F75*0.9/'TB5'!E75</f>
        <v>0.60616305470466614</v>
      </c>
      <c r="M75" s="590">
        <f>G75*0.9/'TB5'!F75</f>
        <v>0.62837880849838257</v>
      </c>
      <c r="P75" s="575">
        <f>H75-'TB2'!B76</f>
        <v>0</v>
      </c>
    </row>
    <row r="76" spans="1:16">
      <c r="A76" s="78">
        <v>1980</v>
      </c>
      <c r="B76" s="457">
        <f>avgpeinc!BC69</f>
        <v>31419.178288330939</v>
      </c>
      <c r="C76" s="345">
        <f>avgpeinc!BD69</f>
        <v>29650.360677103232</v>
      </c>
      <c r="D76" s="380">
        <f>avgpeinc!BE69</f>
        <v>32369.994593373249</v>
      </c>
      <c r="E76" s="560">
        <f>avgpeinc!BF69</f>
        <v>40524.662562888261</v>
      </c>
      <c r="F76" s="560">
        <f>avgpeinc!BG69</f>
        <v>20586.779199723307</v>
      </c>
      <c r="G76" s="73">
        <f>avgpeinc!BH69</f>
        <v>46900.855572305889</v>
      </c>
      <c r="H76" s="569">
        <f>B76*0.9/'TB5'!B76</f>
        <v>0.65890541672706604</v>
      </c>
      <c r="I76" s="580">
        <f>C76*0.9/'TB5'!B76</f>
        <v>0.62181076407432545</v>
      </c>
      <c r="J76" s="587">
        <f>D76*0.9/'TB5'!C76</f>
        <v>0.67563387751579296</v>
      </c>
      <c r="K76" s="580">
        <f>E76*0.9/'TB5'!D76</f>
        <v>0.64759942889213562</v>
      </c>
      <c r="L76" s="587">
        <f>F76*0.9/'TB5'!E76</f>
        <v>0.61779904365539551</v>
      </c>
      <c r="M76" s="588">
        <f>G76*0.9/'TB5'!F76</f>
        <v>0.63485190272331227</v>
      </c>
      <c r="P76" s="575">
        <f>H76-'TB2'!B77</f>
        <v>0</v>
      </c>
    </row>
    <row r="77" spans="1:16">
      <c r="A77" s="78">
        <v>1981</v>
      </c>
      <c r="B77" s="457">
        <f>avgpeinc!BC70</f>
        <v>31485.705267580819</v>
      </c>
      <c r="C77" s="345">
        <f>avgpeinc!BD70</f>
        <v>29733.429925676384</v>
      </c>
      <c r="D77" s="380">
        <f>avgpeinc!BE70</f>
        <v>32174.174334304345</v>
      </c>
      <c r="E77" s="560">
        <f>avgpeinc!BF70</f>
        <v>40211.898457659809</v>
      </c>
      <c r="F77" s="560">
        <f>avgpeinc!BG70</f>
        <v>20987.982691590209</v>
      </c>
      <c r="G77" s="73">
        <f>avgpeinc!BH70</f>
        <v>46991.679423583046</v>
      </c>
      <c r="H77" s="569">
        <f>B77*0.9/'TB5'!B77</f>
        <v>0.65528696775436401</v>
      </c>
      <c r="I77" s="580">
        <f>C77*0.9/'TB5'!B77</f>
        <v>0.61881825327873219</v>
      </c>
      <c r="J77" s="587">
        <f>D77*0.9/'TB5'!C77</f>
        <v>0.6711444854736327</v>
      </c>
      <c r="K77" s="580">
        <f>E77*0.9/'TB5'!D77</f>
        <v>0.64379042387008689</v>
      </c>
      <c r="L77" s="587">
        <f>F77*0.9/'TB5'!E77</f>
        <v>0.61433944106102001</v>
      </c>
      <c r="M77" s="588">
        <f>G77*0.9/'TB5'!F77</f>
        <v>0.63170588016510021</v>
      </c>
      <c r="P77" s="575">
        <f>H77-'TB2'!B78</f>
        <v>0</v>
      </c>
    </row>
    <row r="78" spans="1:16">
      <c r="A78" s="78">
        <v>1982</v>
      </c>
      <c r="B78" s="457">
        <f>avgpeinc!BC71</f>
        <v>30391.610865960349</v>
      </c>
      <c r="C78" s="345">
        <f>avgpeinc!BD71</f>
        <v>28668.906383557056</v>
      </c>
      <c r="D78" s="380">
        <f>avgpeinc!BE71</f>
        <v>30773.269370424921</v>
      </c>
      <c r="E78" s="560">
        <f>avgpeinc!BF71</f>
        <v>38284.075303377809</v>
      </c>
      <c r="F78" s="560">
        <f>avgpeinc!BG71</f>
        <v>20840.406791570644</v>
      </c>
      <c r="G78" s="73">
        <f>avgpeinc!BH71</f>
        <v>45312.409485497628</v>
      </c>
      <c r="H78" s="569">
        <f>B78*0.9/'TB5'!B78</f>
        <v>0.65399694442749023</v>
      </c>
      <c r="I78" s="580">
        <f>C78*0.9/'TB5'!B78</f>
        <v>0.61692607402801514</v>
      </c>
      <c r="J78" s="587">
        <f>D78*0.9/'TB5'!C78</f>
        <v>0.6682715117931366</v>
      </c>
      <c r="K78" s="580">
        <f>E78*0.9/'TB5'!D78</f>
        <v>0.63776120543479919</v>
      </c>
      <c r="L78" s="587">
        <f>F78*0.9/'TB5'!E78</f>
        <v>0.61873850226402294</v>
      </c>
      <c r="M78" s="588">
        <f>G78*0.9/'TB5'!F78</f>
        <v>0.63039126992225636</v>
      </c>
      <c r="P78" s="575">
        <f>H78-'TB2'!B79</f>
        <v>0</v>
      </c>
    </row>
    <row r="79" spans="1:16">
      <c r="A79" s="78">
        <v>1983</v>
      </c>
      <c r="B79" s="457">
        <f>avgpeinc!BC72</f>
        <v>30617.96116083887</v>
      </c>
      <c r="C79" s="345">
        <f>avgpeinc!BD72</f>
        <v>28965.050779468398</v>
      </c>
      <c r="D79" s="380">
        <f>avgpeinc!BE72</f>
        <v>30800.294539699276</v>
      </c>
      <c r="E79" s="560">
        <f>avgpeinc!BF72</f>
        <v>37942.224146889122</v>
      </c>
      <c r="F79" s="560">
        <f>avgpeinc!BG72</f>
        <v>21561.489030580302</v>
      </c>
      <c r="G79" s="73">
        <f>avgpeinc!BH72</f>
        <v>45523.454768397452</v>
      </c>
      <c r="H79" s="569">
        <f>B79*0.9/'TB5'!B79</f>
        <v>0.64872685074806202</v>
      </c>
      <c r="I79" s="580">
        <f>C79*0.9/'TB5'!B79</f>
        <v>0.61370533704757668</v>
      </c>
      <c r="J79" s="587">
        <f>D79*0.9/'TB5'!C79</f>
        <v>0.6614135205745697</v>
      </c>
      <c r="K79" s="580">
        <f>E79*0.9/'TB5'!D79</f>
        <v>0.63114652037620544</v>
      </c>
      <c r="L79" s="587">
        <f>F79*0.9/'TB5'!E79</f>
        <v>0.61650806665420521</v>
      </c>
      <c r="M79" s="588">
        <f>G79*0.9/'TB5'!F79</f>
        <v>0.62476718425750732</v>
      </c>
      <c r="P79" s="575">
        <f>H79-'TB2'!B80</f>
        <v>0</v>
      </c>
    </row>
    <row r="80" spans="1:16">
      <c r="A80" s="78">
        <v>1984</v>
      </c>
      <c r="B80" s="457">
        <f>avgpeinc!BC73</f>
        <v>32042.979500167181</v>
      </c>
      <c r="C80" s="345">
        <f>avgpeinc!BD73</f>
        <v>30421.358572949164</v>
      </c>
      <c r="D80" s="380">
        <f>avgpeinc!BE73</f>
        <v>32027.935635650345</v>
      </c>
      <c r="E80" s="560">
        <f>avgpeinc!BF73</f>
        <v>39434.677511202492</v>
      </c>
      <c r="F80" s="560">
        <f>avgpeinc!BG73</f>
        <v>22890.002863316458</v>
      </c>
      <c r="G80" s="73">
        <f>avgpeinc!BH73</f>
        <v>47545.04494599317</v>
      </c>
      <c r="H80" s="569">
        <f>B80*0.9/'TB5'!B80</f>
        <v>0.63647979497909546</v>
      </c>
      <c r="I80" s="580">
        <f>C80*0.9/'TB5'!B80</f>
        <v>0.60426902770996083</v>
      </c>
      <c r="J80" s="587">
        <f>D80*0.9/'TB5'!C80</f>
        <v>0.64860814809799194</v>
      </c>
      <c r="K80" s="580">
        <f>E80*0.9/'TB5'!D80</f>
        <v>0.62085241079330444</v>
      </c>
      <c r="L80" s="587">
        <f>F80*0.9/'TB5'!E80</f>
        <v>0.60582876205444347</v>
      </c>
      <c r="M80" s="588">
        <f>G80*0.9/'TB5'!F80</f>
        <v>0.61263442039489757</v>
      </c>
      <c r="P80" s="575">
        <f>H80-'TB2'!B81</f>
        <v>0</v>
      </c>
    </row>
    <row r="81" spans="1:16">
      <c r="A81" s="78">
        <v>1985</v>
      </c>
      <c r="B81" s="457">
        <f>avgpeinc!BC74</f>
        <v>32646.331467625514</v>
      </c>
      <c r="C81" s="345">
        <f>avgpeinc!BD74</f>
        <v>31036.467561217371</v>
      </c>
      <c r="D81" s="380">
        <f>avgpeinc!BE74</f>
        <v>32550.756025946201</v>
      </c>
      <c r="E81" s="560">
        <f>avgpeinc!BF74</f>
        <v>40255.068573677556</v>
      </c>
      <c r="F81" s="560">
        <f>avgpeinc!BG74</f>
        <v>23311.050119517426</v>
      </c>
      <c r="G81" s="73">
        <f>avgpeinc!BH74</f>
        <v>48266.971081755852</v>
      </c>
      <c r="H81" s="569">
        <f>B81*0.9/'TB5'!B81</f>
        <v>0.63748803734779347</v>
      </c>
      <c r="I81" s="580">
        <f>C81*0.9/'TB5'!B81</f>
        <v>0.60605207085609436</v>
      </c>
      <c r="J81" s="587">
        <f>D81*0.9/'TB5'!C81</f>
        <v>0.64960229396820068</v>
      </c>
      <c r="K81" s="580">
        <f>E81*0.9/'TB5'!D81</f>
        <v>0.61953389644622792</v>
      </c>
      <c r="L81" s="587">
        <f>F81*0.9/'TB5'!E81</f>
        <v>0.61202195286750782</v>
      </c>
      <c r="M81" s="588">
        <f>G81*0.9/'TB5'!F81</f>
        <v>0.61295318603515625</v>
      </c>
      <c r="P81" s="575">
        <f>H81-'TB2'!B82</f>
        <v>0</v>
      </c>
    </row>
    <row r="82" spans="1:16">
      <c r="A82" s="78">
        <v>1986</v>
      </c>
      <c r="B82" s="457">
        <f>avgpeinc!BC75</f>
        <v>33024.617177054672</v>
      </c>
      <c r="C82" s="345">
        <f>avgpeinc!BD75</f>
        <v>31370.199442417241</v>
      </c>
      <c r="D82" s="380">
        <f>avgpeinc!BE75</f>
        <v>33161.136191516525</v>
      </c>
      <c r="E82" s="560">
        <f>avgpeinc!BF75</f>
        <v>40462.737591545985</v>
      </c>
      <c r="F82" s="560">
        <f>avgpeinc!BG75</f>
        <v>23895.816073582952</v>
      </c>
      <c r="G82" s="73">
        <f>avgpeinc!BH75</f>
        <v>48552.538315537422</v>
      </c>
      <c r="H82" s="569">
        <f>B82*0.9/'TB5'!B82</f>
        <v>0.63920572400093068</v>
      </c>
      <c r="I82" s="580">
        <f>C82*0.9/'TB5'!B82</f>
        <v>0.6071837544441222</v>
      </c>
      <c r="J82" s="587">
        <f>D82*0.9/'TB5'!C82</f>
        <v>0.64860147237777721</v>
      </c>
      <c r="K82" s="580">
        <f>E82*0.9/'TB5'!D82</f>
        <v>0.61836817860603333</v>
      </c>
      <c r="L82" s="587">
        <f>F82*0.9/'TB5'!E82</f>
        <v>0.61777791380882274</v>
      </c>
      <c r="M82" s="588">
        <f>G82*0.9/'TB5'!F82</f>
        <v>0.61366972327232372</v>
      </c>
      <c r="P82" s="575">
        <f>H82-'TB2'!B83</f>
        <v>0</v>
      </c>
    </row>
    <row r="83" spans="1:16">
      <c r="A83" s="78">
        <v>1987</v>
      </c>
      <c r="B83" s="457">
        <f>avgpeinc!BC76</f>
        <v>33465.360518670212</v>
      </c>
      <c r="C83" s="345">
        <f>avgpeinc!BD76</f>
        <v>31807.661042741947</v>
      </c>
      <c r="D83" s="380">
        <f>avgpeinc!BE76</f>
        <v>33971.772927774873</v>
      </c>
      <c r="E83" s="560">
        <f>avgpeinc!BF76</f>
        <v>40915.806659234346</v>
      </c>
      <c r="F83" s="560">
        <f>avgpeinc!BG76</f>
        <v>24344.099187323351</v>
      </c>
      <c r="G83" s="73">
        <f>avgpeinc!BH76</f>
        <v>48876.704522937442</v>
      </c>
      <c r="H83" s="569">
        <f>B83*0.9/'TB5'!B83</f>
        <v>0.62870326638221741</v>
      </c>
      <c r="I83" s="580">
        <f>C83*0.9/'TB5'!B83</f>
        <v>0.5975605845451355</v>
      </c>
      <c r="J83" s="587">
        <f>D83*0.9/'TB5'!C83</f>
        <v>0.63914006948471069</v>
      </c>
      <c r="K83" s="580">
        <f>E83*0.9/'TB5'!D83</f>
        <v>0.60720974206924427</v>
      </c>
      <c r="L83" s="587">
        <f>F83*0.9/'TB5'!E83</f>
        <v>0.61028179526329029</v>
      </c>
      <c r="M83" s="588">
        <f>G83*0.9/'TB5'!F83</f>
        <v>0.60292777419090271</v>
      </c>
      <c r="P83" s="575">
        <f>H83-'TB2'!B84</f>
        <v>0</v>
      </c>
    </row>
    <row r="84" spans="1:16">
      <c r="A84" s="78">
        <v>1988</v>
      </c>
      <c r="B84" s="457">
        <f>avgpeinc!BC77</f>
        <v>34094.304393543542</v>
      </c>
      <c r="C84" s="345">
        <f>avgpeinc!BD77</f>
        <v>32480.956576132525</v>
      </c>
      <c r="D84" s="380">
        <f>avgpeinc!BE77</f>
        <v>34679.706253714372</v>
      </c>
      <c r="E84" s="560">
        <f>avgpeinc!BF77</f>
        <v>41340.809298275351</v>
      </c>
      <c r="F84" s="560">
        <f>avgpeinc!BG77</f>
        <v>25141.723063110843</v>
      </c>
      <c r="G84" s="73">
        <f>avgpeinc!BH77</f>
        <v>49349.11922328639</v>
      </c>
      <c r="H84" s="569">
        <f>B84*0.9/'TB5'!B84</f>
        <v>0.61468598246574402</v>
      </c>
      <c r="I84" s="580">
        <f>C84*0.9/'TB5'!B84</f>
        <v>0.58559894561767578</v>
      </c>
      <c r="J84" s="587">
        <f>D84*0.9/'TB5'!C84</f>
        <v>0.62471371889114369</v>
      </c>
      <c r="K84" s="580">
        <f>E84*0.9/'TB5'!D84</f>
        <v>0.58929315209388744</v>
      </c>
      <c r="L84" s="587">
        <f>F84*0.9/'TB5'!E84</f>
        <v>0.60468396544456482</v>
      </c>
      <c r="M84" s="588">
        <f>G84*0.9/'TB5'!F84</f>
        <v>0.58804845809936523</v>
      </c>
      <c r="P84" s="575">
        <f>H84-'TB2'!B85</f>
        <v>0</v>
      </c>
    </row>
    <row r="85" spans="1:16">
      <c r="A85" s="83">
        <v>1989</v>
      </c>
      <c r="B85" s="458">
        <f>avgpeinc!BC78</f>
        <v>34693.853825100421</v>
      </c>
      <c r="C85" s="346">
        <f>avgpeinc!BD78</f>
        <v>33022.402970766081</v>
      </c>
      <c r="D85" s="381">
        <f>avgpeinc!BE78</f>
        <v>35335.983267516909</v>
      </c>
      <c r="E85" s="562">
        <f>avgpeinc!BF78</f>
        <v>41689.50360218995</v>
      </c>
      <c r="F85" s="562">
        <f>avgpeinc!BG78</f>
        <v>25806.36895236457</v>
      </c>
      <c r="G85" s="79">
        <f>avgpeinc!BH78</f>
        <v>49742.469969075362</v>
      </c>
      <c r="H85" s="572">
        <f>B85*0.9/'TB5'!B85</f>
        <v>0.61803892254829407</v>
      </c>
      <c r="I85" s="583">
        <f>C85*0.9/'TB5'!B85</f>
        <v>0.58826357126235973</v>
      </c>
      <c r="J85" s="589">
        <f>D85*0.9/'TB5'!C85</f>
        <v>0.6290089190006255</v>
      </c>
      <c r="K85" s="583">
        <f>E85*0.9/'TB5'!D85</f>
        <v>0.59269273281097412</v>
      </c>
      <c r="L85" s="589">
        <f>F85*0.9/'TB5'!E85</f>
        <v>0.6052643060684203</v>
      </c>
      <c r="M85" s="590">
        <f>G85*0.9/'TB5'!F85</f>
        <v>0.59028589725494385</v>
      </c>
      <c r="P85" s="575">
        <f>H85-'TB2'!B86</f>
        <v>0</v>
      </c>
    </row>
    <row r="86" spans="1:16">
      <c r="A86" s="78">
        <v>1990</v>
      </c>
      <c r="B86" s="457">
        <f>avgpeinc!BC79</f>
        <v>34647.401130010207</v>
      </c>
      <c r="C86" s="345">
        <f>avgpeinc!BD79</f>
        <v>33043.302809863017</v>
      </c>
      <c r="D86" s="380">
        <f>avgpeinc!BE79</f>
        <v>35222.041434191728</v>
      </c>
      <c r="E86" s="560">
        <f>avgpeinc!BF79</f>
        <v>41165.528510602162</v>
      </c>
      <c r="F86" s="560">
        <f>avgpeinc!BG79</f>
        <v>26252.264366151845</v>
      </c>
      <c r="G86" s="73">
        <f>avgpeinc!BH79</f>
        <v>49282.803663607861</v>
      </c>
      <c r="H86" s="569">
        <f>B86*0.9/'TB5'!B86</f>
        <v>0.61774915456771851</v>
      </c>
      <c r="I86" s="580">
        <f>C86*0.9/'TB5'!B86</f>
        <v>0.58914873003959645</v>
      </c>
      <c r="J86" s="587">
        <f>D86*0.9/'TB5'!C86</f>
        <v>0.62734776735305786</v>
      </c>
      <c r="K86" s="580">
        <f>E86*0.9/'TB5'!D86</f>
        <v>0.59011027216911305</v>
      </c>
      <c r="L86" s="587">
        <f>F86*0.9/'TB5'!E86</f>
        <v>0.60926359891891468</v>
      </c>
      <c r="M86" s="588">
        <f>G86*0.9/'TB5'!F86</f>
        <v>0.58898711204528809</v>
      </c>
      <c r="P86" s="575">
        <f>H86-'TB2'!B87</f>
        <v>0</v>
      </c>
    </row>
    <row r="87" spans="1:16">
      <c r="A87" s="78">
        <v>1991</v>
      </c>
      <c r="B87" s="457">
        <f>avgpeinc!BC80</f>
        <v>34019.696025568788</v>
      </c>
      <c r="C87" s="345">
        <f>avgpeinc!BD80</f>
        <v>32459.883937155202</v>
      </c>
      <c r="D87" s="380">
        <f>avgpeinc!BE80</f>
        <v>34443.231239980596</v>
      </c>
      <c r="E87" s="560">
        <f>avgpeinc!BF80</f>
        <v>39988.500330872186</v>
      </c>
      <c r="F87" s="560">
        <f>avgpeinc!BG80</f>
        <v>26133.325306156396</v>
      </c>
      <c r="G87" s="73">
        <f>avgpeinc!BH80</f>
        <v>48541.639868110957</v>
      </c>
      <c r="H87" s="569">
        <f>B87*0.9/'TB5'!B87</f>
        <v>0.6192399263381958</v>
      </c>
      <c r="I87" s="580">
        <f>C87*0.9/'TB5'!B87</f>
        <v>0.59084761142730713</v>
      </c>
      <c r="J87" s="587">
        <f>D87*0.9/'TB5'!C87</f>
        <v>0.62875136733055115</v>
      </c>
      <c r="K87" s="580">
        <f>E87*0.9/'TB5'!D87</f>
        <v>0.59048008918762196</v>
      </c>
      <c r="L87" s="587">
        <f>F87*0.9/'TB5'!E87</f>
        <v>0.61083066463470448</v>
      </c>
      <c r="M87" s="588">
        <f>G87*0.9/'TB5'!F87</f>
        <v>0.59096190333366394</v>
      </c>
      <c r="P87" s="575">
        <f>H87-'TB2'!B88</f>
        <v>0</v>
      </c>
    </row>
    <row r="88" spans="1:16">
      <c r="A88" s="78">
        <v>1992</v>
      </c>
      <c r="B88" s="457">
        <f>avgpeinc!BC81</f>
        <v>33986.631413544681</v>
      </c>
      <c r="C88" s="345">
        <f>avgpeinc!BD81</f>
        <v>32454.532935534306</v>
      </c>
      <c r="D88" s="380">
        <f>avgpeinc!BE81</f>
        <v>34510.65816884728</v>
      </c>
      <c r="E88" s="560">
        <f>avgpeinc!BF81</f>
        <v>39838.949386336586</v>
      </c>
      <c r="F88" s="560">
        <f>avgpeinc!BG81</f>
        <v>26306.975635918698</v>
      </c>
      <c r="G88" s="73">
        <f>avgpeinc!BH81</f>
        <v>48495.55260210931</v>
      </c>
      <c r="H88" s="569">
        <f>B88*0.9/'TB5'!B88</f>
        <v>0.60689792037010193</v>
      </c>
      <c r="I88" s="580">
        <f>C88*0.9/'TB5'!B88</f>
        <v>0.57953929901123047</v>
      </c>
      <c r="J88" s="587">
        <f>D88*0.9/'TB5'!C88</f>
        <v>0.6164056658744812</v>
      </c>
      <c r="K88" s="580">
        <f>E88*0.9/'TB5'!D88</f>
        <v>0.57704153656959523</v>
      </c>
      <c r="L88" s="587">
        <f>F88*0.9/'TB5'!E88</f>
        <v>0.60158890485763539</v>
      </c>
      <c r="M88" s="588">
        <f>G88*0.9/'TB5'!F88</f>
        <v>0.57891264557838429</v>
      </c>
      <c r="P88" s="575">
        <f>H88-'TB2'!B89</f>
        <v>0</v>
      </c>
    </row>
    <row r="89" spans="1:16">
      <c r="A89" s="78">
        <v>1993</v>
      </c>
      <c r="B89" s="457">
        <f>avgpeinc!BC82</f>
        <v>34403.804861948644</v>
      </c>
      <c r="C89" s="345">
        <f>avgpeinc!BD82</f>
        <v>32713.262380626256</v>
      </c>
      <c r="D89" s="380">
        <f>avgpeinc!BE82</f>
        <v>35117.672747707467</v>
      </c>
      <c r="E89" s="560">
        <f>avgpeinc!BF82</f>
        <v>40572.932862117057</v>
      </c>
      <c r="F89" s="560">
        <f>avgpeinc!BG82</f>
        <v>26305.804712583355</v>
      </c>
      <c r="G89" s="73">
        <f>avgpeinc!BH82</f>
        <v>49051.450189694173</v>
      </c>
      <c r="H89" s="569">
        <f>B89*0.9/'TB5'!B89</f>
        <v>0.6091754436492921</v>
      </c>
      <c r="I89" s="580">
        <f>C89*0.9/'TB5'!B89</f>
        <v>0.57924163341522217</v>
      </c>
      <c r="J89" s="587">
        <f>D89*0.9/'TB5'!C89</f>
        <v>0.61960247159004211</v>
      </c>
      <c r="K89" s="580">
        <f>E89*0.9/'TB5'!D89</f>
        <v>0.57868701219558727</v>
      </c>
      <c r="L89" s="587">
        <f>F89*0.9/'TB5'!E89</f>
        <v>0.60074546933174133</v>
      </c>
      <c r="M89" s="588">
        <f>G89*0.9/'TB5'!F89</f>
        <v>0.58060583472251892</v>
      </c>
      <c r="P89" s="575">
        <f>H89-'TB2'!B90</f>
        <v>0</v>
      </c>
    </row>
    <row r="90" spans="1:16">
      <c r="A90" s="78">
        <v>1994</v>
      </c>
      <c r="B90" s="457">
        <f>avgpeinc!BC83</f>
        <v>35378.238466899034</v>
      </c>
      <c r="C90" s="345">
        <f>avgpeinc!BD83</f>
        <v>33609.615150609534</v>
      </c>
      <c r="D90" s="380">
        <f>avgpeinc!BE83</f>
        <v>36124.367693759938</v>
      </c>
      <c r="E90" s="560">
        <f>avgpeinc!BF83</f>
        <v>41721.078272831321</v>
      </c>
      <c r="F90" s="560">
        <f>avgpeinc!BG83</f>
        <v>26988.308096830468</v>
      </c>
      <c r="G90" s="73">
        <f>avgpeinc!BH83</f>
        <v>50380.853457322955</v>
      </c>
      <c r="H90" s="569">
        <f>B90*0.9/'TB5'!B90</f>
        <v>0.6066221296787262</v>
      </c>
      <c r="I90" s="580">
        <f>C90*0.9/'TB5'!B90</f>
        <v>0.57629597187042225</v>
      </c>
      <c r="J90" s="587">
        <f>D90*0.9/'TB5'!C90</f>
        <v>0.61752086877822865</v>
      </c>
      <c r="K90" s="580">
        <f>E90*0.9/'TB5'!D90</f>
        <v>0.57671687006950378</v>
      </c>
      <c r="L90" s="587">
        <f>F90*0.9/'TB5'!E90</f>
        <v>0.59695810079574574</v>
      </c>
      <c r="M90" s="588">
        <f>G90*0.9/'TB5'!F90</f>
        <v>0.57757058739662182</v>
      </c>
      <c r="P90" s="575">
        <f>H90-'TB2'!B91</f>
        <v>0</v>
      </c>
    </row>
    <row r="91" spans="1:16">
      <c r="A91" s="78">
        <v>1995</v>
      </c>
      <c r="B91" s="457">
        <f>avgpeinc!BC84</f>
        <v>35707.878857359457</v>
      </c>
      <c r="C91" s="345">
        <f>avgpeinc!BD84</f>
        <v>34136.742973331369</v>
      </c>
      <c r="D91" s="380">
        <f>avgpeinc!BE84</f>
        <v>36230.257317565593</v>
      </c>
      <c r="E91" s="560">
        <f>avgpeinc!BF84</f>
        <v>41956.119472099883</v>
      </c>
      <c r="F91" s="560">
        <f>avgpeinc!BG84</f>
        <v>27703.174469366531</v>
      </c>
      <c r="G91" s="73">
        <f>avgpeinc!BH84</f>
        <v>50865.846045078011</v>
      </c>
      <c r="H91" s="569">
        <f>B91*0.9/'TB5'!B91</f>
        <v>0.59909784793853749</v>
      </c>
      <c r="I91" s="580">
        <f>C91*0.9/'TB5'!B91</f>
        <v>0.57273772358894337</v>
      </c>
      <c r="J91" s="587">
        <f>D91*0.9/'TB5'!C91</f>
        <v>0.60913908481597889</v>
      </c>
      <c r="K91" s="580">
        <f>E91*0.9/'TB5'!D91</f>
        <v>0.57143437862396229</v>
      </c>
      <c r="L91" s="587">
        <f>F91*0.9/'TB5'!E91</f>
        <v>0.59231391549110413</v>
      </c>
      <c r="M91" s="588">
        <f>G91*0.9/'TB5'!F91</f>
        <v>0.57000693678855907</v>
      </c>
      <c r="P91" s="575">
        <f>H91-'TB2'!B92</f>
        <v>0</v>
      </c>
    </row>
    <row r="92" spans="1:16">
      <c r="A92" s="78">
        <v>1996</v>
      </c>
      <c r="B92" s="457">
        <f>avgpeinc!BC85</f>
        <v>36257.610994469149</v>
      </c>
      <c r="C92" s="345">
        <f>avgpeinc!BD85</f>
        <v>34700.365334474685</v>
      </c>
      <c r="D92" s="380">
        <f>avgpeinc!BE85</f>
        <v>36805.597379290513</v>
      </c>
      <c r="E92" s="560">
        <f>avgpeinc!BF85</f>
        <v>42633.379378101701</v>
      </c>
      <c r="F92" s="560">
        <f>avgpeinc!BG85</f>
        <v>28138.965633149179</v>
      </c>
      <c r="G92" s="73">
        <f>avgpeinc!BH85</f>
        <v>51526.047625165316</v>
      </c>
      <c r="H92" s="569">
        <f>B92*0.9/'TB5'!B92</f>
        <v>0.58971282839775097</v>
      </c>
      <c r="I92" s="580">
        <f>C92*0.9/'TB5'!B92</f>
        <v>0.56438496708869934</v>
      </c>
      <c r="J92" s="587">
        <f>D92*0.9/'TB5'!C92</f>
        <v>0.59950059652328491</v>
      </c>
      <c r="K92" s="580">
        <f>E92*0.9/'TB5'!D92</f>
        <v>0.56214699149131786</v>
      </c>
      <c r="L92" s="587">
        <f>F92*0.9/'TB5'!E92</f>
        <v>0.58410099148750305</v>
      </c>
      <c r="M92" s="588">
        <f>G92*0.9/'TB5'!F92</f>
        <v>0.56089898943901062</v>
      </c>
      <c r="P92" s="575">
        <f>H92-'TB2'!B93</f>
        <v>0</v>
      </c>
    </row>
    <row r="93" spans="1:16">
      <c r="A93" s="78">
        <v>1997</v>
      </c>
      <c r="B93" s="457">
        <f>avgpeinc!BC86</f>
        <v>37120.663254838</v>
      </c>
      <c r="C93" s="345">
        <f>avgpeinc!BD86</f>
        <v>35538.987464251826</v>
      </c>
      <c r="D93" s="380">
        <f>avgpeinc!BE86</f>
        <v>37732.214994972324</v>
      </c>
      <c r="E93" s="560">
        <f>avgpeinc!BF86</f>
        <v>43528.561740941812</v>
      </c>
      <c r="F93" s="560">
        <f>avgpeinc!BG86</f>
        <v>28989.102019762195</v>
      </c>
      <c r="G93" s="73">
        <f>avgpeinc!BH86</f>
        <v>52727.985605627371</v>
      </c>
      <c r="H93" s="569">
        <f>B93*0.9/'TB5'!B93</f>
        <v>0.58258384466171265</v>
      </c>
      <c r="I93" s="580">
        <f>C93*0.9/'TB5'!B93</f>
        <v>0.55776050686836243</v>
      </c>
      <c r="J93" s="587">
        <f>D93*0.9/'TB5'!C93</f>
        <v>0.59083664417266846</v>
      </c>
      <c r="K93" s="580">
        <f>E93*0.9/'TB5'!D93</f>
        <v>0.55390405654907227</v>
      </c>
      <c r="L93" s="587">
        <f>F93*0.9/'TB5'!E93</f>
        <v>0.58000496029853832</v>
      </c>
      <c r="M93" s="588">
        <f>G93*0.9/'TB5'!F93</f>
        <v>0.5543445348739624</v>
      </c>
      <c r="P93" s="575">
        <f>H93-'TB2'!B94</f>
        <v>0</v>
      </c>
    </row>
    <row r="94" spans="1:16">
      <c r="A94" s="78">
        <v>1998</v>
      </c>
      <c r="B94" s="457">
        <f>avgpeinc!BC87</f>
        <v>38336.411516043801</v>
      </c>
      <c r="C94" s="345">
        <f>avgpeinc!BD87</f>
        <v>36674.500516518761</v>
      </c>
      <c r="D94" s="380">
        <f>avgpeinc!BE87</f>
        <v>39125.989267777768</v>
      </c>
      <c r="E94" s="560">
        <f>avgpeinc!BF87</f>
        <v>44948.159768736958</v>
      </c>
      <c r="F94" s="560">
        <f>avgpeinc!BG87</f>
        <v>29865.958268666192</v>
      </c>
      <c r="G94" s="73">
        <f>avgpeinc!BH87</f>
        <v>54369.848894465911</v>
      </c>
      <c r="H94" s="569">
        <f>B94*0.9/'TB5'!B94</f>
        <v>0.57947334647178639</v>
      </c>
      <c r="I94" s="580">
        <f>C94*0.9/'TB5'!B94</f>
        <v>0.5543527603149413</v>
      </c>
      <c r="J94" s="587">
        <f>D94*0.9/'TB5'!C94</f>
        <v>0.58716076612472534</v>
      </c>
      <c r="K94" s="580">
        <f>E94*0.9/'TB5'!D94</f>
        <v>0.5494500994682312</v>
      </c>
      <c r="L94" s="587">
        <f>F94*0.9/'TB5'!E94</f>
        <v>0.57784658670425415</v>
      </c>
      <c r="M94" s="588">
        <f>G94*0.9/'TB5'!F94</f>
        <v>0.55099588632583618</v>
      </c>
      <c r="P94" s="575">
        <f>H94-'TB2'!B95</f>
        <v>0</v>
      </c>
    </row>
    <row r="95" spans="1:16">
      <c r="A95" s="83">
        <v>1999</v>
      </c>
      <c r="B95" s="458">
        <f>avgpeinc!BC88</f>
        <v>39045.964573443387</v>
      </c>
      <c r="C95" s="346">
        <f>avgpeinc!BD88</f>
        <v>37329.112912453718</v>
      </c>
      <c r="D95" s="381">
        <f>avgpeinc!BE88</f>
        <v>40028.848692856787</v>
      </c>
      <c r="E95" s="562">
        <f>avgpeinc!BF88</f>
        <v>46146.350322711791</v>
      </c>
      <c r="F95" s="562">
        <f>avgpeinc!BG88</f>
        <v>30168.962832802332</v>
      </c>
      <c r="G95" s="79">
        <f>avgpeinc!BH88</f>
        <v>55467.616597640481</v>
      </c>
      <c r="H95" s="572">
        <f>B95*0.9/'TB5'!B95</f>
        <v>0.57302993535995483</v>
      </c>
      <c r="I95" s="583">
        <f>C95*0.9/'TB5'!B95</f>
        <v>0.54783380031585693</v>
      </c>
      <c r="J95" s="589">
        <f>D95*0.9/'TB5'!C95</f>
        <v>0.57962447404861461</v>
      </c>
      <c r="K95" s="583">
        <f>E95*0.9/'TB5'!D95</f>
        <v>0.54246905446052551</v>
      </c>
      <c r="L95" s="589">
        <f>F95*0.9/'TB5'!E95</f>
        <v>0.57383435964584362</v>
      </c>
      <c r="M95" s="590">
        <f>G95*0.9/'TB5'!F95</f>
        <v>0.54497390985488903</v>
      </c>
      <c r="P95" s="575">
        <f>H95-'TB2'!B96</f>
        <v>0</v>
      </c>
    </row>
    <row r="96" spans="1:16">
      <c r="A96" s="88">
        <v>2000</v>
      </c>
      <c r="B96" s="459">
        <f>avgpeinc!BC89</f>
        <v>39979.157517731903</v>
      </c>
      <c r="C96" s="347">
        <f>avgpeinc!BD89</f>
        <v>38250.024667333819</v>
      </c>
      <c r="D96" s="383">
        <f>avgpeinc!BE89</f>
        <v>41026.168085228826</v>
      </c>
      <c r="E96" s="564">
        <f>avgpeinc!BF89</f>
        <v>46982.896546659256</v>
      </c>
      <c r="F96" s="564">
        <f>avgpeinc!BG89</f>
        <v>31112.868992169162</v>
      </c>
      <c r="G96" s="85">
        <f>avgpeinc!BH89</f>
        <v>56539.597508663916</v>
      </c>
      <c r="H96" s="573">
        <f>B96*0.9/'TB5'!B96</f>
        <v>0.56777569651603699</v>
      </c>
      <c r="I96" s="584">
        <f>C96*0.9/'TB5'!B96</f>
        <v>0.54321891069412231</v>
      </c>
      <c r="J96" s="591">
        <f>D96*0.9/'TB5'!C96</f>
        <v>0.5737215280532838</v>
      </c>
      <c r="K96" s="584">
        <f>E96*0.9/'TB5'!D96</f>
        <v>0.53400927782058716</v>
      </c>
      <c r="L96" s="591">
        <f>F96*0.9/'TB5'!E96</f>
        <v>0.57376125454902649</v>
      </c>
      <c r="M96" s="592">
        <f>G96*0.9/'TB5'!F96</f>
        <v>0.53964242339134216</v>
      </c>
      <c r="P96" s="575">
        <f>H96-'TB2'!B97</f>
        <v>0</v>
      </c>
    </row>
    <row r="97" spans="1:16">
      <c r="A97" s="78">
        <v>2001</v>
      </c>
      <c r="B97" s="457">
        <f>avgpeinc!BC90</f>
        <v>40500.045183599235</v>
      </c>
      <c r="C97" s="345">
        <f>avgpeinc!BD90</f>
        <v>38758.495732378266</v>
      </c>
      <c r="D97" s="380">
        <f>avgpeinc!BE90</f>
        <v>41445.486052352338</v>
      </c>
      <c r="E97" s="560">
        <f>avgpeinc!BF90</f>
        <v>47259.889528210188</v>
      </c>
      <c r="F97" s="560">
        <f>avgpeinc!BG90</f>
        <v>31773.476710869378</v>
      </c>
      <c r="G97" s="73">
        <f>avgpeinc!BH90</f>
        <v>56855.959484594714</v>
      </c>
      <c r="H97" s="569">
        <f>B97*0.9/'TB5'!B97</f>
        <v>0.57801136374473572</v>
      </c>
      <c r="I97" s="580">
        <f>C97*0.9/'TB5'!B97</f>
        <v>0.55315619707107544</v>
      </c>
      <c r="J97" s="587">
        <f>D97*0.9/'TB5'!C97</f>
        <v>0.58544027805328369</v>
      </c>
      <c r="K97" s="580">
        <f>E97*0.9/'TB5'!D97</f>
        <v>0.54528072476387024</v>
      </c>
      <c r="L97" s="587">
        <f>F97*0.9/'TB5'!E97</f>
        <v>0.5803687572479248</v>
      </c>
      <c r="M97" s="588">
        <f>G97*0.9/'TB5'!F97</f>
        <v>0.54938325285911571</v>
      </c>
      <c r="P97" s="575">
        <f>H97-'TB2'!B98</f>
        <v>0</v>
      </c>
    </row>
    <row r="98" spans="1:16">
      <c r="A98" s="78">
        <v>2002</v>
      </c>
      <c r="B98" s="457">
        <f>avgpeinc!BC91</f>
        <v>40459.512017462745</v>
      </c>
      <c r="C98" s="345">
        <f>avgpeinc!BD91</f>
        <v>38762.555347498892</v>
      </c>
      <c r="D98" s="380">
        <f>avgpeinc!BE91</f>
        <v>41431.63586869694</v>
      </c>
      <c r="E98" s="560">
        <f>avgpeinc!BF91</f>
        <v>46887.223320802739</v>
      </c>
      <c r="F98" s="560">
        <f>avgpeinc!BG91</f>
        <v>32074.649422203911</v>
      </c>
      <c r="G98" s="73">
        <f>avgpeinc!BH91</f>
        <v>56283.825707364827</v>
      </c>
      <c r="H98" s="569">
        <f>B98*0.9/'TB5'!B98</f>
        <v>0.57874158024787892</v>
      </c>
      <c r="I98" s="580">
        <f>C98*0.9/'TB5'!B98</f>
        <v>0.55446794629096985</v>
      </c>
      <c r="J98" s="587">
        <f>D98*0.9/'TB5'!C98</f>
        <v>0.58805674314498912</v>
      </c>
      <c r="K98" s="580">
        <f>E98*0.9/'TB5'!D98</f>
        <v>0.54809328913688671</v>
      </c>
      <c r="L98" s="587">
        <f>F98*0.9/'TB5'!E98</f>
        <v>0.57730814814567555</v>
      </c>
      <c r="M98" s="588">
        <f>G98*0.9/'TB5'!F98</f>
        <v>0.54877829551696777</v>
      </c>
      <c r="P98" s="575">
        <f>H98-'TB2'!B99</f>
        <v>0</v>
      </c>
    </row>
    <row r="99" spans="1:16">
      <c r="A99" s="78">
        <v>2003</v>
      </c>
      <c r="B99" s="457">
        <f>avgpeinc!BC92</f>
        <v>40781.024643446923</v>
      </c>
      <c r="C99" s="345">
        <f>avgpeinc!BD92</f>
        <v>39070.05781467443</v>
      </c>
      <c r="D99" s="380">
        <f>avgpeinc!BE92</f>
        <v>41716.683923518882</v>
      </c>
      <c r="E99" s="560">
        <f>avgpeinc!BF92</f>
        <v>46785.394636896141</v>
      </c>
      <c r="F99" s="560">
        <f>avgpeinc!BG92</f>
        <v>32665.465332004827</v>
      </c>
      <c r="G99" s="73">
        <f>avgpeinc!BH92</f>
        <v>56475.384824485445</v>
      </c>
      <c r="H99" s="569">
        <f>B99*0.9/'TB5'!B99</f>
        <v>0.57727393507957447</v>
      </c>
      <c r="I99" s="580">
        <f>C99*0.9/'TB5'!B99</f>
        <v>0.55305442214012146</v>
      </c>
      <c r="J99" s="587">
        <f>D99*0.9/'TB5'!C99</f>
        <v>0.58651572465896606</v>
      </c>
      <c r="K99" s="580">
        <f>E99*0.9/'TB5'!D99</f>
        <v>0.54500770568847656</v>
      </c>
      <c r="L99" s="587">
        <f>F99*0.9/'TB5'!E99</f>
        <v>0.57691350579261769</v>
      </c>
      <c r="M99" s="588">
        <f>G99*0.9/'TB5'!F99</f>
        <v>0.54647818207740784</v>
      </c>
      <c r="P99" s="575">
        <f>H99-'TB2'!B100</f>
        <v>0</v>
      </c>
    </row>
    <row r="100" spans="1:16">
      <c r="A100" s="78">
        <v>2004</v>
      </c>
      <c r="B100" s="457">
        <f>avgpeinc!BC93</f>
        <v>41261.379117791163</v>
      </c>
      <c r="C100" s="345">
        <f>avgpeinc!BD93</f>
        <v>39544.579978567926</v>
      </c>
      <c r="D100" s="380">
        <f>avgpeinc!BE93</f>
        <v>42204.074871545432</v>
      </c>
      <c r="E100" s="560">
        <f>avgpeinc!BF93</f>
        <v>47349.573860817152</v>
      </c>
      <c r="F100" s="560">
        <f>avgpeinc!BG93</f>
        <v>33069.291579548633</v>
      </c>
      <c r="G100" s="73">
        <f>avgpeinc!BH93</f>
        <v>56835.434048512507</v>
      </c>
      <c r="H100" s="569">
        <f>B100*0.9/'TB5'!B100</f>
        <v>0.56745317578315735</v>
      </c>
      <c r="I100" s="580">
        <f>C100*0.9/'TB5'!B100</f>
        <v>0.54384264349937439</v>
      </c>
      <c r="J100" s="587">
        <f>D100*0.9/'TB5'!C100</f>
        <v>0.57615411281585693</v>
      </c>
      <c r="K100" s="580">
        <f>E100*0.9/'TB5'!D100</f>
        <v>0.53420522809028614</v>
      </c>
      <c r="L100" s="587">
        <f>F100*0.9/'TB5'!E100</f>
        <v>0.56964206695556641</v>
      </c>
      <c r="M100" s="588">
        <f>G100*0.9/'TB5'!F100</f>
        <v>0.53601664304733287</v>
      </c>
      <c r="P100" s="575">
        <f>H100-'TB2'!B101</f>
        <v>0</v>
      </c>
    </row>
    <row r="101" spans="1:16">
      <c r="A101" s="78">
        <v>2005</v>
      </c>
      <c r="B101" s="457">
        <f>avgpeinc!BC94</f>
        <v>41513.922364628059</v>
      </c>
      <c r="C101" s="345">
        <f>avgpeinc!BD94</f>
        <v>39837.719592693233</v>
      </c>
      <c r="D101" s="380">
        <f>avgpeinc!BE94</f>
        <v>42272.575326685859</v>
      </c>
      <c r="E101" s="560">
        <f>avgpeinc!BF94</f>
        <v>47540.830968159629</v>
      </c>
      <c r="F101" s="560">
        <f>avgpeinc!BG94</f>
        <v>33423.000493465741</v>
      </c>
      <c r="G101" s="73">
        <f>avgpeinc!BH94</f>
        <v>57014.550217438489</v>
      </c>
      <c r="H101" s="569">
        <f>B101*0.9/'TB5'!B101</f>
        <v>0.55690285563468944</v>
      </c>
      <c r="I101" s="580">
        <f>C101*0.9/'TB5'!B101</f>
        <v>0.53441685438156139</v>
      </c>
      <c r="J101" s="587">
        <f>D101*0.9/'TB5'!C101</f>
        <v>0.56561788916587818</v>
      </c>
      <c r="K101" s="580">
        <f>E101*0.9/'TB5'!D101</f>
        <v>0.52397489547729492</v>
      </c>
      <c r="L101" s="587">
        <f>F101*0.9/'TB5'!E101</f>
        <v>0.56039088964462291</v>
      </c>
      <c r="M101" s="588">
        <f>G101*0.9/'TB5'!F101</f>
        <v>0.5254398286342622</v>
      </c>
      <c r="P101" s="575">
        <f>H101-'TB2'!B102</f>
        <v>0</v>
      </c>
    </row>
    <row r="102" spans="1:16">
      <c r="A102" s="78">
        <v>2006</v>
      </c>
      <c r="B102" s="457">
        <f>avgpeinc!BC95</f>
        <v>41790.686081546162</v>
      </c>
      <c r="C102" s="345">
        <f>avgpeinc!BD95</f>
        <v>40116.834922426875</v>
      </c>
      <c r="D102" s="380">
        <f>avgpeinc!BE95</f>
        <v>42500.933435613282</v>
      </c>
      <c r="E102" s="560">
        <f>avgpeinc!BF95</f>
        <v>47793.711018204347</v>
      </c>
      <c r="F102" s="560">
        <f>avgpeinc!BG95</f>
        <v>33725.994966489641</v>
      </c>
      <c r="G102" s="73">
        <f>avgpeinc!BH95</f>
        <v>57074.955799188516</v>
      </c>
      <c r="H102" s="569">
        <f>B102*0.9/'TB5'!B102</f>
        <v>0.5475345253944397</v>
      </c>
      <c r="I102" s="580">
        <f>C102*0.9/'TB5'!B102</f>
        <v>0.52560400962829601</v>
      </c>
      <c r="J102" s="587">
        <f>D102*0.9/'TB5'!C102</f>
        <v>0.55623900890350342</v>
      </c>
      <c r="K102" s="580">
        <f>E102*0.9/'TB5'!D102</f>
        <v>0.51404082775115956</v>
      </c>
      <c r="L102" s="587">
        <f>F102*0.9/'TB5'!E102</f>
        <v>0.5529039502143861</v>
      </c>
      <c r="M102" s="588">
        <f>G102*0.9/'TB5'!F102</f>
        <v>0.51600360870361339</v>
      </c>
      <c r="P102" s="575">
        <f>H102-'TB2'!B103</f>
        <v>0</v>
      </c>
    </row>
    <row r="103" spans="1:16">
      <c r="A103" s="78">
        <v>2007</v>
      </c>
      <c r="B103" s="457">
        <f>avgpeinc!BC96</f>
        <v>41473.046444882333</v>
      </c>
      <c r="C103" s="345">
        <f>avgpeinc!BD96</f>
        <v>39800.961648689517</v>
      </c>
      <c r="D103" s="380">
        <f>avgpeinc!BE96</f>
        <v>41779.298859381408</v>
      </c>
      <c r="E103" s="560">
        <f>avgpeinc!BF96</f>
        <v>47138.231549393975</v>
      </c>
      <c r="F103" s="560">
        <f>avgpeinc!BG96</f>
        <v>33676.708996102228</v>
      </c>
      <c r="G103" s="73">
        <f>avgpeinc!BH96</f>
        <v>56646.143775548881</v>
      </c>
      <c r="H103" s="569">
        <f>B103*0.9/'TB5'!B103</f>
        <v>0.54954108595848072</v>
      </c>
      <c r="I103" s="580">
        <f>C103*0.9/'TB5'!B103</f>
        <v>0.52738502621650707</v>
      </c>
      <c r="J103" s="587">
        <f>D103*0.9/'TB5'!C103</f>
        <v>0.55673488974571217</v>
      </c>
      <c r="K103" s="580">
        <f>E103*0.9/'TB5'!D103</f>
        <v>0.5142422318458556</v>
      </c>
      <c r="L103" s="587">
        <f>F103*0.9/'TB5'!E103</f>
        <v>0.55686703324317943</v>
      </c>
      <c r="M103" s="588">
        <f>G103*0.9/'TB5'!F103</f>
        <v>0.51752775907516479</v>
      </c>
      <c r="P103" s="575">
        <f>H103-'TB2'!B104</f>
        <v>0</v>
      </c>
    </row>
    <row r="104" spans="1:16">
      <c r="A104" s="78">
        <v>2008</v>
      </c>
      <c r="B104" s="457">
        <f>avgpeinc!BC97</f>
        <v>40703.255669875361</v>
      </c>
      <c r="C104" s="345">
        <f>avgpeinc!BD97</f>
        <v>39005.801588095237</v>
      </c>
      <c r="D104" s="380">
        <f>avgpeinc!BE97</f>
        <v>41034.920911497655</v>
      </c>
      <c r="E104" s="560">
        <f>avgpeinc!BF97</f>
        <v>45986.628778531202</v>
      </c>
      <c r="F104" s="560">
        <f>avgpeinc!BG97</f>
        <v>33184.690714224118</v>
      </c>
      <c r="G104" s="73">
        <f>avgpeinc!BH97</f>
        <v>55262.955806980055</v>
      </c>
      <c r="H104" s="569">
        <f>B104*0.9/'TB5'!B104</f>
        <v>0.554652899503708</v>
      </c>
      <c r="I104" s="580">
        <f>C104*0.9/'TB5'!B104</f>
        <v>0.53152212500572216</v>
      </c>
      <c r="J104" s="587">
        <f>D104*0.9/'TB5'!C104</f>
        <v>0.56272614002227783</v>
      </c>
      <c r="K104" s="580">
        <f>E104*0.9/'TB5'!D104</f>
        <v>0.51844334602355957</v>
      </c>
      <c r="L104" s="587">
        <f>F104*0.9/'TB5'!E104</f>
        <v>0.56079375743865967</v>
      </c>
      <c r="M104" s="588">
        <f>G104*0.9/'TB5'!F104</f>
        <v>0.52205979824066162</v>
      </c>
      <c r="P104" s="575">
        <f>H104-'TB2'!B105</f>
        <v>0</v>
      </c>
    </row>
    <row r="105" spans="1:16">
      <c r="A105" s="83">
        <v>2009</v>
      </c>
      <c r="B105" s="460">
        <f>avgpeinc!BC98</f>
        <v>39380.293234901903</v>
      </c>
      <c r="C105" s="348">
        <f>avgpeinc!BD98</f>
        <v>37784.730179541293</v>
      </c>
      <c r="D105" s="381">
        <f>avgpeinc!BE98</f>
        <v>39385.720686590575</v>
      </c>
      <c r="E105" s="562">
        <f>avgpeinc!BF98</f>
        <v>43703.077983634765</v>
      </c>
      <c r="F105" s="562">
        <f>avgpeinc!BG98</f>
        <v>32823.168335770963</v>
      </c>
      <c r="G105" s="79">
        <f>avgpeinc!BH98</f>
        <v>53600.98200479996</v>
      </c>
      <c r="H105" s="572">
        <f>B105*0.9/'TB5'!B105</f>
        <v>0.56236407160758972</v>
      </c>
      <c r="I105" s="583">
        <f>C105*0.9/'TB5'!B105</f>
        <v>0.53957888484001149</v>
      </c>
      <c r="J105" s="593">
        <f>D105*0.9/'TB5'!C105</f>
        <v>0.57063797116279613</v>
      </c>
      <c r="K105" s="594">
        <f>E105*0.9/'TB5'!D105</f>
        <v>0.52672579884529114</v>
      </c>
      <c r="L105" s="589">
        <f>F105*0.9/'TB5'!E105</f>
        <v>0.56585100293159485</v>
      </c>
      <c r="M105" s="590">
        <f>G105*0.9/'TB5'!F105</f>
        <v>0.52900701761245728</v>
      </c>
      <c r="P105" s="575">
        <f>H105-'TB2'!B106</f>
        <v>0</v>
      </c>
    </row>
    <row r="106" spans="1:16">
      <c r="A106" s="78">
        <v>2010</v>
      </c>
      <c r="B106" s="461">
        <f>avgpeinc!BC99</f>
        <v>39568.318851347802</v>
      </c>
      <c r="C106" s="349">
        <f>avgpeinc!BD99</f>
        <v>38035.624609016086</v>
      </c>
      <c r="D106" s="380">
        <f>avgpeinc!BE99</f>
        <v>39394.110064499655</v>
      </c>
      <c r="E106" s="560">
        <f>avgpeinc!BF99</f>
        <v>43693.827465298127</v>
      </c>
      <c r="F106" s="560">
        <f>avgpeinc!BG99</f>
        <v>33245.580322581241</v>
      </c>
      <c r="G106" s="73">
        <f>avgpeinc!BH99</f>
        <v>53458.154546507438</v>
      </c>
      <c r="H106" s="569">
        <f>B106*0.9/'TB5'!B106</f>
        <v>0.54726469516754161</v>
      </c>
      <c r="I106" s="580">
        <f>C106*0.9/'TB5'!B106</f>
        <v>0.52606618404388428</v>
      </c>
      <c r="J106" s="595">
        <f>D106*0.9/'TB5'!C106</f>
        <v>0.55433535575866699</v>
      </c>
      <c r="K106" s="596">
        <f>E106*0.9/'TB5'!D106</f>
        <v>0.51086902618408214</v>
      </c>
      <c r="L106" s="587">
        <f>F106*0.9/'TB5'!E106</f>
        <v>0.55475991964340221</v>
      </c>
      <c r="M106" s="588">
        <f>G106*0.9/'TB5'!F106</f>
        <v>0.51388397812843323</v>
      </c>
      <c r="P106" s="575">
        <f>H106-'TB2'!B107</f>
        <v>0</v>
      </c>
    </row>
    <row r="107" spans="1:16">
      <c r="A107" s="78">
        <v>2011</v>
      </c>
      <c r="B107" s="461">
        <f>avgpeinc!BC100</f>
        <v>40124.866212233843</v>
      </c>
      <c r="C107" s="349">
        <f>avgpeinc!BD100</f>
        <v>38533.514792069866</v>
      </c>
      <c r="D107" s="380">
        <f>avgpeinc!BE100</f>
        <v>39830.232710609722</v>
      </c>
      <c r="E107" s="560">
        <f>avgpeinc!BF100</f>
        <v>44752.601848121754</v>
      </c>
      <c r="F107" s="560">
        <f>avgpeinc!BG100</f>
        <v>33321.444451083829</v>
      </c>
      <c r="G107" s="73">
        <f>avgpeinc!BH100</f>
        <v>53860.60637137921</v>
      </c>
      <c r="H107" s="569">
        <f>B107*0.9/'TB5'!B107</f>
        <v>0.54584941267967224</v>
      </c>
      <c r="I107" s="580">
        <f>C107*0.9/'TB5'!B107</f>
        <v>0.52420103549957275</v>
      </c>
      <c r="J107" s="595">
        <f>D107*0.9/'TB5'!C107</f>
        <v>0.5531361997127533</v>
      </c>
      <c r="K107" s="596">
        <f>E107*0.9/'TB5'!D107</f>
        <v>0.51091542840003967</v>
      </c>
      <c r="L107" s="587">
        <f>F107*0.9/'TB5'!E107</f>
        <v>0.5513611137866975</v>
      </c>
      <c r="M107" s="588">
        <f>G107*0.9/'TB5'!F107</f>
        <v>0.51135617494583119</v>
      </c>
      <c r="P107" s="575">
        <f>H107-'TB2'!B108</f>
        <v>0</v>
      </c>
    </row>
    <row r="108" spans="1:16">
      <c r="A108" s="78">
        <v>2012</v>
      </c>
      <c r="B108" s="461">
        <f>avgpeinc!BC101</f>
        <v>40203.395680969697</v>
      </c>
      <c r="C108" s="349">
        <f>avgpeinc!BD101</f>
        <v>38623.197583128393</v>
      </c>
      <c r="D108" s="380">
        <f>avgpeinc!BE101</f>
        <v>39900.866868358076</v>
      </c>
      <c r="E108" s="560">
        <f>avgpeinc!BF101</f>
        <v>44988.546654047299</v>
      </c>
      <c r="F108" s="560">
        <f>avgpeinc!BG101</f>
        <v>33317.791175835286</v>
      </c>
      <c r="G108" s="73">
        <f>avgpeinc!BH101</f>
        <v>53652.173475031464</v>
      </c>
      <c r="H108" s="569">
        <f>B108*0.9/'TB5'!B108</f>
        <v>0.53364497423172008</v>
      </c>
      <c r="I108" s="580">
        <f>C108*0.9/'TB5'!B108</f>
        <v>0.51267001032829307</v>
      </c>
      <c r="J108" s="595">
        <f>D108*0.9/'TB5'!C108</f>
        <v>0.54132440686225891</v>
      </c>
      <c r="K108" s="596">
        <f>E108*0.9/'TB5'!D108</f>
        <v>0.49805790185928339</v>
      </c>
      <c r="L108" s="587">
        <f>F108*0.9/'TB5'!E108</f>
        <v>0.54203003644943237</v>
      </c>
      <c r="M108" s="588">
        <f>G108*0.9/'TB5'!F108</f>
        <v>0.49924927949905396</v>
      </c>
      <c r="P108" s="575">
        <f>H108-'TB2'!B109</f>
        <v>0</v>
      </c>
    </row>
    <row r="109" spans="1:16">
      <c r="A109" s="78">
        <v>2013</v>
      </c>
      <c r="B109" s="461">
        <f>avgpeinc!BC102</f>
        <v>40977.810279087134</v>
      </c>
      <c r="C109" s="349">
        <f>avgpeinc!BD102</f>
        <v>39381.438793839086</v>
      </c>
      <c r="D109" s="380">
        <f>avgpeinc!BE102</f>
        <v>40646.186914612023</v>
      </c>
      <c r="E109" s="560">
        <f>avgpeinc!BF102</f>
        <v>45930.782949388333</v>
      </c>
      <c r="F109" s="560">
        <f>avgpeinc!BG102</f>
        <v>33897.177183882828</v>
      </c>
      <c r="G109" s="73">
        <f>avgpeinc!BH102</f>
        <v>54290.252653605748</v>
      </c>
      <c r="H109" s="569">
        <f>B109*0.9/'TB5'!B109</f>
        <v>0.54375562071800232</v>
      </c>
      <c r="I109" s="580">
        <f>C109*0.9/'TB5'!B109</f>
        <v>0.52257254719734203</v>
      </c>
      <c r="J109" s="595">
        <f>D109*0.9/'TB5'!C109</f>
        <v>0.55101451277732849</v>
      </c>
      <c r="K109" s="596">
        <f>E109*0.9/'TB5'!D109</f>
        <v>0.5096910297870636</v>
      </c>
      <c r="L109" s="587">
        <f>F109*0.9/'TB5'!E109</f>
        <v>0.54925969243049622</v>
      </c>
      <c r="M109" s="588">
        <f>G109*0.9/'TB5'!F109</f>
        <v>0.50763541460037231</v>
      </c>
      <c r="P109" s="575">
        <f>H109-'TB2'!B110</f>
        <v>0</v>
      </c>
    </row>
    <row r="110" spans="1:16">
      <c r="A110" s="78">
        <v>2014</v>
      </c>
      <c r="B110" s="461">
        <f>avgpeinc!BC103</f>
        <v>41379.399932926193</v>
      </c>
      <c r="C110" s="349">
        <f>avgpeinc!BD103</f>
        <v>39798.076507425176</v>
      </c>
      <c r="D110" s="380">
        <f>avgpeinc!BE103</f>
        <v>41132.810796864687</v>
      </c>
      <c r="E110" s="560">
        <f>avgpeinc!BF103</f>
        <v>46477.238235599281</v>
      </c>
      <c r="F110" s="560">
        <f>avgpeinc!BG103</f>
        <v>34210.68069576448</v>
      </c>
      <c r="G110" s="73">
        <f>avgpeinc!BH103</f>
        <v>54571.694196087155</v>
      </c>
      <c r="H110" s="569">
        <f>B110*0.9/'TB5'!B110</f>
        <v>0.53651729226112366</v>
      </c>
      <c r="I110" s="580">
        <f>C110*0.9/'TB5'!B110</f>
        <v>0.51601415872573864</v>
      </c>
      <c r="J110" s="595">
        <f>D110*0.9/'TB5'!C110</f>
        <v>0.54424932599067699</v>
      </c>
      <c r="K110" s="596">
        <f>E110*0.9/'TB5'!D110</f>
        <v>0.50326192378997803</v>
      </c>
      <c r="L110" s="587">
        <f>F110*0.9/'TB5'!E110</f>
        <v>0.54230418801307678</v>
      </c>
      <c r="M110" s="588">
        <f>G110*0.9/'TB5'!F110</f>
        <v>0.50001496076583862</v>
      </c>
      <c r="P110" s="575">
        <f>H110-'TB2'!B111</f>
        <v>0</v>
      </c>
    </row>
    <row r="111" spans="1:16">
      <c r="A111" s="78">
        <v>2015</v>
      </c>
      <c r="B111" s="461">
        <f>avgpeinc!BC104</f>
        <v>42091.88955395465</v>
      </c>
      <c r="C111" s="349">
        <f>avgpeinc!BD104</f>
        <v>40494.592270482746</v>
      </c>
      <c r="D111" s="380">
        <f>avgpeinc!BE104</f>
        <v>41469.056716405386</v>
      </c>
      <c r="E111" s="560">
        <f>avgpeinc!BF104</f>
        <v>47211.713952711973</v>
      </c>
      <c r="F111" s="560">
        <f>avgpeinc!BG104</f>
        <v>34850.749556601193</v>
      </c>
      <c r="G111" s="73">
        <f>avgpeinc!BH104</f>
        <v>55207.202082151925</v>
      </c>
      <c r="H111" s="569">
        <f>B111*0.9/'TB5'!B111</f>
        <v>0.53773641586303722</v>
      </c>
      <c r="I111" s="580">
        <f>C111*0.9/'TB5'!B111</f>
        <v>0.51733046770095825</v>
      </c>
      <c r="J111" s="595">
        <f>D111*0.9/'TB5'!C111</f>
        <v>0.5444231629371642</v>
      </c>
      <c r="K111" s="596">
        <f>E111*0.9/'TB5'!D111</f>
        <v>0.50484156608581543</v>
      </c>
      <c r="L111" s="587">
        <f>F111*0.9/'TB5'!E111</f>
        <v>0.54254865646362305</v>
      </c>
      <c r="M111" s="588">
        <f>G111*0.9/'TB5'!F111</f>
        <v>0.50044625997543335</v>
      </c>
      <c r="P111" s="575">
        <f>H111-'TB2'!B112</f>
        <v>0</v>
      </c>
    </row>
    <row r="112" spans="1:16">
      <c r="A112" s="78">
        <v>2016</v>
      </c>
      <c r="B112" s="461">
        <f>avgpeinc!BC105</f>
        <v>42261.735267461219</v>
      </c>
      <c r="C112" s="349">
        <f>avgpeinc!BD105</f>
        <v>40691.984587788444</v>
      </c>
      <c r="D112" s="380">
        <f>avgpeinc!BE105</f>
        <v>41270.39960780846</v>
      </c>
      <c r="E112" s="560">
        <f>avgpeinc!BF105</f>
        <v>47291.675580268908</v>
      </c>
      <c r="F112" s="560">
        <f>avgpeinc!BG105</f>
        <v>35215.210803967973</v>
      </c>
      <c r="G112" s="73">
        <f>avgpeinc!BH105</f>
        <v>55130.595039793072</v>
      </c>
      <c r="H112" s="569">
        <f>B112*0.9/'TB5'!B112</f>
        <v>0.54255589842796315</v>
      </c>
      <c r="I112" s="580">
        <f>C112*0.9/'TB5'!B112</f>
        <v>0.52240344882011402</v>
      </c>
      <c r="J112" s="595">
        <f>D112*0.9/'TB5'!C112</f>
        <v>0.54827213287353516</v>
      </c>
      <c r="K112" s="596">
        <f>E112*0.9/'TB5'!D112</f>
        <v>0.51098930835723877</v>
      </c>
      <c r="L112" s="587">
        <f>F112*0.9/'TB5'!E112</f>
        <v>0.54605874419212341</v>
      </c>
      <c r="M112" s="588">
        <f>G112*0.9/'TB5'!F112</f>
        <v>0.50438779592514038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1027" t="s">
        <v>1215</v>
      </c>
      <c r="B120" s="1028">
        <f t="shared" ref="B120:G120" si="0">(B110/B76)^(1/34)-1</f>
        <v>8.131846803276277E-3</v>
      </c>
      <c r="C120" s="1028">
        <f t="shared" si="0"/>
        <v>8.6947668670054323E-3</v>
      </c>
      <c r="D120" s="1028">
        <f t="shared" si="0"/>
        <v>7.0711841261827946E-3</v>
      </c>
      <c r="E120" s="1028">
        <f t="shared" si="0"/>
        <v>4.0390749145347016E-3</v>
      </c>
      <c r="F120" s="1028">
        <f t="shared" si="0"/>
        <v>1.5050034411215663E-2</v>
      </c>
      <c r="G120" s="1028">
        <f t="shared" si="0"/>
        <v>4.4652162434097864E-3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121"/>
  <sheetViews>
    <sheetView workbookViewId="0">
      <pane xSplit="1" ySplit="8" topLeftCell="B91" activePane="bottomRight" state="frozen"/>
      <selection activeCell="A4" sqref="A4:BH4"/>
      <selection pane="topRight" activeCell="A4" sqref="A4:BH4"/>
      <selection pane="bottomLeft" activeCell="A4" sqref="A4:BH4"/>
      <selection pane="bottomRight" activeCell="B7" sqref="B7:G7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229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B58*'TB6'!B42/'TB6'!B58</f>
        <v>8663.7050311702096</v>
      </c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6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6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6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6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6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6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6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6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6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6">
      <c r="A58" s="78">
        <v>1962</v>
      </c>
      <c r="B58" s="599">
        <f>avgpeinc!AW51</f>
        <v>12733.591260822061</v>
      </c>
      <c r="C58" s="559">
        <f>avgpeinc!AX51</f>
        <v>6773.1026605698626</v>
      </c>
      <c r="D58" s="558">
        <f>avgpeinc!AY51</f>
        <v>14300.670617368291</v>
      </c>
      <c r="E58" s="558">
        <f>avgpeinc!AZ51</f>
        <v>15835.864004298352</v>
      </c>
      <c r="F58" s="558">
        <f>avgpeinc!BA51</f>
        <v>3351.1647222671281</v>
      </c>
      <c r="G58" s="559">
        <f>avgpeinc!BB51</f>
        <v>16891.958727895057</v>
      </c>
      <c r="H58" s="568">
        <f>B58*0.5/'TB5'!B58</f>
        <v>0.19950604438781738</v>
      </c>
      <c r="I58" s="579">
        <f>C58*0.5/'TB5'!B58</f>
        <v>0.10611891746520996</v>
      </c>
      <c r="J58" s="585">
        <f>D58*0.5/'TB5'!C58</f>
        <v>0.22103315591812137</v>
      </c>
      <c r="K58" s="579">
        <f>E58*0.5/'TB5'!D58</f>
        <v>0.17627418041229248</v>
      </c>
      <c r="L58" s="585">
        <f>F58*0.5/'TB5'!E58</f>
        <v>8.5321247577667236E-2</v>
      </c>
      <c r="M58" s="586">
        <f>G58*0.5/'TB5'!F58</f>
        <v>0.16607165336608884</v>
      </c>
      <c r="P58" s="970"/>
    </row>
    <row r="59" spans="1:16">
      <c r="A59" s="78">
        <v>1963</v>
      </c>
      <c r="B59" s="600">
        <f>avgpeinc!AW52</f>
        <v>12907.164266314478</v>
      </c>
      <c r="C59" s="561">
        <f>avgpeinc!AX52</f>
        <v>6752.4779419471606</v>
      </c>
      <c r="D59" s="560">
        <f>avgpeinc!AY52</f>
        <v>14876.367109001345</v>
      </c>
      <c r="E59" s="560">
        <f>avgpeinc!AZ52</f>
        <v>16315.017359525453</v>
      </c>
      <c r="F59" s="560">
        <f>avgpeinc!BA52</f>
        <v>3237.9676037319805</v>
      </c>
      <c r="G59" s="561">
        <f>avgpeinc!BB52</f>
        <v>16733.755388491685</v>
      </c>
      <c r="H59" s="569">
        <f>B59*0.5/'TB5'!B59</f>
        <v>0.1955841769211065</v>
      </c>
      <c r="I59" s="580">
        <f>C59*0.5/'TB5'!B59</f>
        <v>0.10232130103902133</v>
      </c>
      <c r="J59" s="587">
        <f>D59*0.5/'TB5'!C59</f>
        <v>0.22159445230668443</v>
      </c>
      <c r="K59" s="580">
        <f>E59*0.5/'TB5'!D59</f>
        <v>0.1751840519927077</v>
      </c>
      <c r="L59" s="587">
        <f>F59*0.5/'TB5'!E59</f>
        <v>7.9350860571248225E-2</v>
      </c>
      <c r="M59" s="588">
        <f>G59*0.5/'TB5'!F59</f>
        <v>0.15964715563088616</v>
      </c>
      <c r="P59" s="970"/>
    </row>
    <row r="60" spans="1:16">
      <c r="A60" s="78">
        <v>1964</v>
      </c>
      <c r="B60" s="600">
        <f>avgpeinc!AW53</f>
        <v>13080.737271806895</v>
      </c>
      <c r="C60" s="561">
        <f>avgpeinc!AX53</f>
        <v>6731.8532233244587</v>
      </c>
      <c r="D60" s="560">
        <f>avgpeinc!AY53</f>
        <v>15452.063600634398</v>
      </c>
      <c r="E60" s="560">
        <f>avgpeinc!AZ53</f>
        <v>16794.170714752556</v>
      </c>
      <c r="F60" s="560">
        <f>avgpeinc!BA53</f>
        <v>3124.7704851968329</v>
      </c>
      <c r="G60" s="561">
        <f>avgpeinc!BB53</f>
        <v>16575.552049088314</v>
      </c>
      <c r="H60" s="569">
        <f>B60*0.5/'TB5'!B60</f>
        <v>0.19044071435928348</v>
      </c>
      <c r="I60" s="580">
        <f>C60*0.5/'TB5'!B60</f>
        <v>9.8008155822753906E-2</v>
      </c>
      <c r="J60" s="587">
        <f>D60*0.5/'TB5'!C60</f>
        <v>0.22211647033691403</v>
      </c>
      <c r="K60" s="580">
        <f>E60*0.5/'TB5'!D60</f>
        <v>0.17416840791702273</v>
      </c>
      <c r="L60" s="587">
        <f>F60*0.5/'TB5'!E60</f>
        <v>7.3811650276184082E-2</v>
      </c>
      <c r="M60" s="588">
        <f>G60*0.5/'TB5'!F60</f>
        <v>0.15231496095657349</v>
      </c>
      <c r="P60" s="970"/>
    </row>
    <row r="61" spans="1:16">
      <c r="A61" s="78">
        <v>1965</v>
      </c>
      <c r="B61" s="600">
        <f>avgpeinc!AW54</f>
        <v>14053.238353218596</v>
      </c>
      <c r="C61" s="561">
        <f>avgpeinc!AX54</f>
        <v>7234.0986133371562</v>
      </c>
      <c r="D61" s="560">
        <f>avgpeinc!AY54</f>
        <v>16581.019671064656</v>
      </c>
      <c r="E61" s="560">
        <f>avgpeinc!AZ54</f>
        <v>18161.875546688847</v>
      </c>
      <c r="F61" s="560">
        <f>avgpeinc!BA54</f>
        <v>3344.3583604566866</v>
      </c>
      <c r="G61" s="561">
        <f>avgpeinc!BB54</f>
        <v>17630.173755142168</v>
      </c>
      <c r="H61" s="569">
        <f>B61*0.5/'TB5'!B61</f>
        <v>0.19451347866586272</v>
      </c>
      <c r="I61" s="580">
        <f>C61*0.5/'TB5'!B61</f>
        <v>0.10012850070032654</v>
      </c>
      <c r="J61" s="587">
        <f>D61*0.5/'TB5'!C61</f>
        <v>0.22681034132287281</v>
      </c>
      <c r="K61" s="580">
        <f>E61*0.5/'TB5'!D61</f>
        <v>0.17912584727204753</v>
      </c>
      <c r="L61" s="587">
        <f>F61*0.5/'TB5'!E61</f>
        <v>7.540094344396038E-2</v>
      </c>
      <c r="M61" s="588">
        <f>G61*0.5/'TB5'!F61</f>
        <v>0.15426856217468421</v>
      </c>
      <c r="P61" s="970"/>
    </row>
    <row r="62" spans="1:16">
      <c r="A62" s="78">
        <v>1966</v>
      </c>
      <c r="B62" s="600">
        <f>avgpeinc!AW55</f>
        <v>15025.739434630299</v>
      </c>
      <c r="C62" s="561">
        <f>avgpeinc!AX55</f>
        <v>7736.3440033498537</v>
      </c>
      <c r="D62" s="560">
        <f>avgpeinc!AY55</f>
        <v>17709.975741494913</v>
      </c>
      <c r="E62" s="560">
        <f>avgpeinc!AZ55</f>
        <v>19529.580378625142</v>
      </c>
      <c r="F62" s="560">
        <f>avgpeinc!BA55</f>
        <v>3563.9462357165403</v>
      </c>
      <c r="G62" s="561">
        <f>avgpeinc!BB55</f>
        <v>18684.795461196023</v>
      </c>
      <c r="H62" s="569">
        <f>B62*0.5/'TB5'!B62</f>
        <v>0.19876277446746826</v>
      </c>
      <c r="I62" s="580">
        <f>C62*0.5/'TB5'!B62</f>
        <v>0.1023375391960144</v>
      </c>
      <c r="J62" s="587">
        <f>D62*0.5/'TB5'!C62</f>
        <v>0.23107087612152102</v>
      </c>
      <c r="K62" s="580">
        <f>E62*0.5/'TB5'!D62</f>
        <v>0.18362027406692505</v>
      </c>
      <c r="L62" s="587">
        <f>F62*0.5/'TB5'!E62</f>
        <v>7.6851785182952881E-2</v>
      </c>
      <c r="M62" s="588">
        <f>G62*0.5/'TB5'!F62</f>
        <v>0.1567264199256897</v>
      </c>
      <c r="P62" s="970"/>
    </row>
    <row r="63" spans="1:16">
      <c r="A63" s="78">
        <v>1967</v>
      </c>
      <c r="B63" s="600">
        <f>avgpeinc!AW56</f>
        <v>15943.462304281107</v>
      </c>
      <c r="C63" s="561">
        <f>avgpeinc!AX56</f>
        <v>8924.3119605386219</v>
      </c>
      <c r="D63" s="560">
        <f>avgpeinc!AY56</f>
        <v>18418.810230533174</v>
      </c>
      <c r="E63" s="560">
        <f>avgpeinc!AZ56</f>
        <v>20007.553430638935</v>
      </c>
      <c r="F63" s="560">
        <f>avgpeinc!BA56</f>
        <v>4427.3610341812773</v>
      </c>
      <c r="G63" s="561">
        <f>avgpeinc!BB56</f>
        <v>20121.763526435156</v>
      </c>
      <c r="H63" s="570">
        <f>B63*0.5/'TB5'!B63</f>
        <v>0.20802518725395203</v>
      </c>
      <c r="I63" s="581">
        <f>C63*0.5/'TB5'!B63</f>
        <v>0.11644156277179718</v>
      </c>
      <c r="J63" s="587">
        <f>D63*0.5/'TB5'!C63</f>
        <v>0.2348158806562424</v>
      </c>
      <c r="K63" s="580">
        <f>E63*0.5/'TB5'!D63</f>
        <v>0.18847990036010745</v>
      </c>
      <c r="L63" s="587">
        <f>F63*0.5/'TB5'!E63</f>
        <v>9.1300904750823975E-2</v>
      </c>
      <c r="M63" s="588">
        <f>G63*0.5/'TB5'!F63</f>
        <v>0.16661103069782257</v>
      </c>
      <c r="P63" s="970"/>
    </row>
    <row r="64" spans="1:16">
      <c r="A64" s="78">
        <v>1968</v>
      </c>
      <c r="B64" s="600">
        <f>avgpeinc!AW57</f>
        <v>16646.538181982225</v>
      </c>
      <c r="C64" s="561">
        <f>avgpeinc!AX57</f>
        <v>9522.6411549997229</v>
      </c>
      <c r="D64" s="560">
        <f>avgpeinc!AY57</f>
        <v>19026.664662825489</v>
      </c>
      <c r="E64" s="560">
        <f>avgpeinc!AZ57</f>
        <v>20700.447273360074</v>
      </c>
      <c r="F64" s="560">
        <f>avgpeinc!BA57</f>
        <v>4737.7214174007904</v>
      </c>
      <c r="G64" s="561">
        <f>avgpeinc!BB57</f>
        <v>21365.35164003486</v>
      </c>
      <c r="H64" s="570">
        <f>B64*0.5/'TB5'!B64</f>
        <v>0.21102554351091385</v>
      </c>
      <c r="I64" s="581">
        <f>C64*0.5/'TB5'!B64</f>
        <v>0.12071702256798744</v>
      </c>
      <c r="J64" s="587">
        <f>D64*0.5/'TB5'!C64</f>
        <v>0.23584910854697225</v>
      </c>
      <c r="K64" s="580">
        <f>E64*0.5/'TB5'!D64</f>
        <v>0.19003695249557495</v>
      </c>
      <c r="L64" s="587">
        <f>F64*0.5/'TB5'!E64</f>
        <v>9.5061644911766052E-2</v>
      </c>
      <c r="M64" s="588">
        <f>G64*0.5/'TB5'!F64</f>
        <v>0.17090320959687236</v>
      </c>
      <c r="P64" s="970"/>
    </row>
    <row r="65" spans="1:16">
      <c r="A65" s="83">
        <v>1969</v>
      </c>
      <c r="B65" s="601">
        <f>avgpeinc!AW58</f>
        <v>17150.998565140377</v>
      </c>
      <c r="C65" s="563">
        <f>avgpeinc!AX58</f>
        <v>9927.2696707091782</v>
      </c>
      <c r="D65" s="562">
        <f>avgpeinc!AY58</f>
        <v>19511.708669183885</v>
      </c>
      <c r="E65" s="562">
        <f>avgpeinc!AZ58</f>
        <v>21341.128737465548</v>
      </c>
      <c r="F65" s="562">
        <f>avgpeinc!BA58</f>
        <v>4993.1436960208966</v>
      </c>
      <c r="G65" s="563">
        <f>avgpeinc!BB58</f>
        <v>22275.757386545149</v>
      </c>
      <c r="H65" s="571">
        <f>B65*0.5/'TB5'!B65</f>
        <v>0.21457660384476188</v>
      </c>
      <c r="I65" s="582">
        <f>C65*0.5/'TB5'!B65</f>
        <v>0.12420033756643534</v>
      </c>
      <c r="J65" s="589">
        <f>D65*0.5/'TB5'!C65</f>
        <v>0.23873152490705254</v>
      </c>
      <c r="K65" s="583">
        <f>E65*0.5/'TB5'!D65</f>
        <v>0.1926112174987793</v>
      </c>
      <c r="L65" s="589">
        <f>F65*0.5/'TB5'!E65</f>
        <v>9.9128510802984238E-2</v>
      </c>
      <c r="M65" s="590">
        <f>G65*0.5/'TB5'!F65</f>
        <v>0.17521856818348167</v>
      </c>
      <c r="P65" s="970"/>
    </row>
    <row r="66" spans="1:16">
      <c r="A66" s="78">
        <v>1970</v>
      </c>
      <c r="B66" s="600">
        <f>avgpeinc!AW59</f>
        <v>16604.093948935999</v>
      </c>
      <c r="C66" s="561">
        <f>avgpeinc!AX59</f>
        <v>9707.8470638413855</v>
      </c>
      <c r="D66" s="560">
        <f>avgpeinc!AY59</f>
        <v>18755.618260312254</v>
      </c>
      <c r="E66" s="560">
        <f>avgpeinc!AZ59</f>
        <v>20548.057843738105</v>
      </c>
      <c r="F66" s="560">
        <f>avgpeinc!BA59</f>
        <v>4971.8798459608806</v>
      </c>
      <c r="G66" s="561">
        <f>avgpeinc!BB59</f>
        <v>21738.976495154617</v>
      </c>
      <c r="H66" s="570">
        <f>B66*0.5/'TB5'!B66</f>
        <v>0.21292713331058621</v>
      </c>
      <c r="I66" s="581">
        <f>C66*0.5/'TB5'!B66</f>
        <v>0.12449122802354394</v>
      </c>
      <c r="J66" s="587">
        <f>D66*0.5/'TB5'!C66</f>
        <v>0.23636715649627149</v>
      </c>
      <c r="K66" s="580">
        <f>E66*0.5/'TB5'!D66</f>
        <v>0.19057182967662811</v>
      </c>
      <c r="L66" s="587">
        <f>F66*0.5/'TB5'!E66</f>
        <v>0.10143544431775808</v>
      </c>
      <c r="M66" s="588">
        <f>G66*0.5/'TB5'!F66</f>
        <v>0.17486916133202612</v>
      </c>
      <c r="P66" s="970"/>
    </row>
    <row r="67" spans="1:16">
      <c r="A67" s="78">
        <v>1971</v>
      </c>
      <c r="B67" s="600">
        <f>avgpeinc!AW60</f>
        <v>16363.181735221524</v>
      </c>
      <c r="C67" s="561">
        <f>avgpeinc!AX60</f>
        <v>9733.6798299531783</v>
      </c>
      <c r="D67" s="560">
        <f>avgpeinc!AY60</f>
        <v>18443.837406439325</v>
      </c>
      <c r="E67" s="560">
        <f>avgpeinc!AZ60</f>
        <v>20026.865867218472</v>
      </c>
      <c r="F67" s="560">
        <f>avgpeinc!BA60</f>
        <v>5160.3394182341526</v>
      </c>
      <c r="G67" s="561">
        <f>avgpeinc!BB60</f>
        <v>21446.176787407137</v>
      </c>
      <c r="H67" s="570">
        <f>B67*0.5/'TB5'!B67</f>
        <v>0.20878274005372077</v>
      </c>
      <c r="I67" s="581">
        <f>C67*0.5/'TB5'!B67</f>
        <v>0.12419493828201666</v>
      </c>
      <c r="J67" s="587">
        <f>D67*0.5/'TB5'!C67</f>
        <v>0.23112059890991074</v>
      </c>
      <c r="K67" s="580">
        <f>E67*0.5/'TB5'!D67</f>
        <v>0.18575164303183553</v>
      </c>
      <c r="L67" s="587">
        <f>F67*0.5/'TB5'!E67</f>
        <v>0.1036157065536827</v>
      </c>
      <c r="M67" s="588">
        <f>G67*0.5/'TB5'!F67</f>
        <v>0.17165646987268701</v>
      </c>
      <c r="P67" s="970"/>
    </row>
    <row r="68" spans="1:16">
      <c r="A68" s="78">
        <v>1972</v>
      </c>
      <c r="B68" s="600">
        <f>avgpeinc!AW61</f>
        <v>16823.749554491969</v>
      </c>
      <c r="C68" s="561">
        <f>avgpeinc!AX61</f>
        <v>10224.316523575751</v>
      </c>
      <c r="D68" s="560">
        <f>avgpeinc!AY61</f>
        <v>18850.227247407507</v>
      </c>
      <c r="E68" s="560">
        <f>avgpeinc!AZ61</f>
        <v>20625.012266233371</v>
      </c>
      <c r="F68" s="560">
        <f>avgpeinc!BA61</f>
        <v>5580.1817092167612</v>
      </c>
      <c r="G68" s="561">
        <f>avgpeinc!BB61</f>
        <v>22136.784654103558</v>
      </c>
      <c r="H68" s="570">
        <f>B68*0.5/'TB5'!B68</f>
        <v>0.20710177908767946</v>
      </c>
      <c r="I68" s="581">
        <f>C68*0.5/'TB5'!B68</f>
        <v>0.12586220064258666</v>
      </c>
      <c r="J68" s="587">
        <f>D68*0.5/'TB5'!C68</f>
        <v>0.22870673552097287</v>
      </c>
      <c r="K68" s="580">
        <f>E68*0.5/'TB5'!D68</f>
        <v>0.1850889390334487</v>
      </c>
      <c r="L68" s="587">
        <f>F68*0.5/'TB5'!E68</f>
        <v>0.10673971608048305</v>
      </c>
      <c r="M68" s="588">
        <f>G68*0.5/'TB5'!F68</f>
        <v>0.1713307600148255</v>
      </c>
      <c r="P68" s="970"/>
    </row>
    <row r="69" spans="1:16">
      <c r="A69" s="78">
        <v>1973</v>
      </c>
      <c r="B69" s="600">
        <f>avgpeinc!AW62</f>
        <v>17641.589241473732</v>
      </c>
      <c r="C69" s="561">
        <f>avgpeinc!AX62</f>
        <v>10974.558410489793</v>
      </c>
      <c r="D69" s="560">
        <f>avgpeinc!AY62</f>
        <v>19742.598560543211</v>
      </c>
      <c r="E69" s="560">
        <f>avgpeinc!AZ62</f>
        <v>21684.658682173987</v>
      </c>
      <c r="F69" s="560">
        <f>avgpeinc!BA62</f>
        <v>6159.9490327784606</v>
      </c>
      <c r="G69" s="561">
        <f>avgpeinc!BB62</f>
        <v>23106.050797565182</v>
      </c>
      <c r="H69" s="570">
        <f>B69*0.5/'TB5'!B69</f>
        <v>0.20844608965126096</v>
      </c>
      <c r="I69" s="581">
        <f>C69*0.5/'TB5'!B69</f>
        <v>0.12967107186341309</v>
      </c>
      <c r="J69" s="587">
        <f>D69*0.5/'TB5'!C69</f>
        <v>0.23000999245778078</v>
      </c>
      <c r="K69" s="580">
        <f>E69*0.5/'TB5'!D69</f>
        <v>0.18628795607946813</v>
      </c>
      <c r="L69" s="587">
        <f>F69*0.5/'TB5'!E69</f>
        <v>0.11312899399490563</v>
      </c>
      <c r="M69" s="588">
        <f>G69*0.5/'TB5'!F69</f>
        <v>0.17210091901142729</v>
      </c>
      <c r="P69" s="970"/>
    </row>
    <row r="70" spans="1:16">
      <c r="A70" s="78">
        <v>1974</v>
      </c>
      <c r="B70" s="600">
        <f>avgpeinc!AW63</f>
        <v>17248.385047723619</v>
      </c>
      <c r="C70" s="561">
        <f>avgpeinc!AX63</f>
        <v>10983.091701350357</v>
      </c>
      <c r="D70" s="560">
        <f>avgpeinc!AY63</f>
        <v>19261.797871503768</v>
      </c>
      <c r="E70" s="560">
        <f>avgpeinc!AZ63</f>
        <v>20874.55348462574</v>
      </c>
      <c r="F70" s="560">
        <f>avgpeinc!BA63</f>
        <v>6410.1419035816125</v>
      </c>
      <c r="G70" s="561">
        <f>avgpeinc!BB63</f>
        <v>22560.17012478484</v>
      </c>
      <c r="H70" s="570">
        <f>B70*0.5/'TB5'!B70</f>
        <v>0.20977752015642182</v>
      </c>
      <c r="I70" s="581">
        <f>C70*0.5/'TB5'!B70</f>
        <v>0.13357805582290894</v>
      </c>
      <c r="J70" s="587">
        <f>D70*0.5/'TB5'!C70</f>
        <v>0.23017904647622345</v>
      </c>
      <c r="K70" s="580">
        <f>E70*0.5/'TB5'!D70</f>
        <v>0.18526140268659222</v>
      </c>
      <c r="L70" s="587">
        <f>F70*0.5/'TB5'!E70</f>
        <v>0.12022181701831869</v>
      </c>
      <c r="M70" s="588">
        <f>G70*0.5/'TB5'!F70</f>
        <v>0.17361128765423928</v>
      </c>
      <c r="P70" s="970"/>
    </row>
    <row r="71" spans="1:16">
      <c r="A71" s="78">
        <v>1975</v>
      </c>
      <c r="B71" s="600">
        <f>avgpeinc!AW64</f>
        <v>16519.665521886771</v>
      </c>
      <c r="C71" s="561">
        <f>avgpeinc!AX64</f>
        <v>10765.248382352349</v>
      </c>
      <c r="D71" s="560">
        <f>avgpeinc!AY64</f>
        <v>17952.350693972599</v>
      </c>
      <c r="E71" s="560">
        <f>avgpeinc!AZ64</f>
        <v>19321.148566738375</v>
      </c>
      <c r="F71" s="560">
        <f>avgpeinc!BA64</f>
        <v>6617.6972882362988</v>
      </c>
      <c r="G71" s="561">
        <f>avgpeinc!BB64</f>
        <v>21641.223076566737</v>
      </c>
      <c r="H71" s="570">
        <f>B71*0.5/'TB5'!B71</f>
        <v>0.20758224677456386</v>
      </c>
      <c r="I71" s="581">
        <f>C71*0.5/'TB5'!B71</f>
        <v>0.13527358912529056</v>
      </c>
      <c r="J71" s="587">
        <f>D71*0.5/'TB5'!C71</f>
        <v>0.22416468831011119</v>
      </c>
      <c r="K71" s="580">
        <f>E71*0.5/'TB5'!D71</f>
        <v>0.18083957686030772</v>
      </c>
      <c r="L71" s="587">
        <f>F71*0.5/'TB5'!E71</f>
        <v>0.12398574340386403</v>
      </c>
      <c r="M71" s="588">
        <f>G71*0.5/'TB5'!F71</f>
        <v>0.17257276286204615</v>
      </c>
      <c r="P71" s="970"/>
    </row>
    <row r="72" spans="1:16">
      <c r="A72" s="78">
        <v>1976</v>
      </c>
      <c r="B72" s="600">
        <f>avgpeinc!AW65</f>
        <v>17053.204416787856</v>
      </c>
      <c r="C72" s="561">
        <f>avgpeinc!AX65</f>
        <v>11292.350539498573</v>
      </c>
      <c r="D72" s="560">
        <f>avgpeinc!AY65</f>
        <v>18485.970698484987</v>
      </c>
      <c r="E72" s="560">
        <f>avgpeinc!AZ65</f>
        <v>19829.392555966915</v>
      </c>
      <c r="F72" s="560">
        <f>avgpeinc!BA65</f>
        <v>7074.7843114022244</v>
      </c>
      <c r="G72" s="561">
        <f>avgpeinc!BB65</f>
        <v>22288.60431349375</v>
      </c>
      <c r="H72" s="570">
        <f>B72*0.5/'TB5'!B72</f>
        <v>0.20672899770590902</v>
      </c>
      <c r="I72" s="581">
        <f>C72*0.5/'TB5'!B72</f>
        <v>0.13689253067747134</v>
      </c>
      <c r="J72" s="587">
        <f>D72*0.5/'TB5'!C72</f>
        <v>0.22236453585850313</v>
      </c>
      <c r="K72" s="580">
        <f>E72*0.5/'TB5'!D72</f>
        <v>0.17974563900133944</v>
      </c>
      <c r="L72" s="587">
        <f>F72*0.5/'TB5'!E72</f>
        <v>0.12639545795332197</v>
      </c>
      <c r="M72" s="588">
        <f>G72*0.5/'TB5'!F72</f>
        <v>0.17202534553786109</v>
      </c>
      <c r="P72" s="970"/>
    </row>
    <row r="73" spans="1:16">
      <c r="A73" s="78">
        <v>1977</v>
      </c>
      <c r="B73" s="600">
        <f>avgpeinc!AW66</f>
        <v>17412.6120595922</v>
      </c>
      <c r="C73" s="561">
        <f>avgpeinc!AX66</f>
        <v>11685.068358229597</v>
      </c>
      <c r="D73" s="560">
        <f>avgpeinc!AY66</f>
        <v>18766.513446476114</v>
      </c>
      <c r="E73" s="560">
        <f>avgpeinc!AZ66</f>
        <v>20171.547485549723</v>
      </c>
      <c r="F73" s="560">
        <f>avgpeinc!BA66</f>
        <v>7461.9220723642557</v>
      </c>
      <c r="G73" s="561">
        <f>avgpeinc!BB66</f>
        <v>22670.573740559747</v>
      </c>
      <c r="H73" s="570">
        <f>B73*0.5/'TB5'!B73</f>
        <v>0.2047255493398836</v>
      </c>
      <c r="I73" s="581">
        <f>C73*0.5/'TB5'!B73</f>
        <v>0.13738501900378705</v>
      </c>
      <c r="J73" s="587">
        <f>D73*0.5/'TB5'!C73</f>
        <v>0.21993675602730889</v>
      </c>
      <c r="K73" s="580">
        <f>E73*0.5/'TB5'!D73</f>
        <v>0.17809326068436349</v>
      </c>
      <c r="L73" s="587">
        <f>F73*0.5/'TB5'!E73</f>
        <v>0.12820970862361492</v>
      </c>
      <c r="M73" s="588">
        <f>G73*0.5/'TB5'!F73</f>
        <v>0.17040870159213739</v>
      </c>
      <c r="P73" s="970"/>
    </row>
    <row r="74" spans="1:16">
      <c r="A74" s="78">
        <v>1978</v>
      </c>
      <c r="B74" s="600">
        <f>avgpeinc!AW67</f>
        <v>17977.285644393767</v>
      </c>
      <c r="C74" s="561">
        <f>avgpeinc!AX67</f>
        <v>12286.708512906851</v>
      </c>
      <c r="D74" s="560">
        <f>avgpeinc!AY67</f>
        <v>19490.768931951829</v>
      </c>
      <c r="E74" s="560">
        <f>avgpeinc!AZ67</f>
        <v>20713.930073703646</v>
      </c>
      <c r="F74" s="560">
        <f>avgpeinc!BA67</f>
        <v>8007.137485210339</v>
      </c>
      <c r="G74" s="561">
        <f>avgpeinc!BB67</f>
        <v>23247.841756672911</v>
      </c>
      <c r="H74" s="570">
        <f>B74*0.5/'TB5'!B74</f>
        <v>0.20411237719645925</v>
      </c>
      <c r="I74" s="581">
        <f>C74*0.5/'TB5'!B74</f>
        <v>0.13950211016819836</v>
      </c>
      <c r="J74" s="587">
        <f>D74*0.5/'TB5'!C74</f>
        <v>0.21921237501814159</v>
      </c>
      <c r="K74" s="580">
        <f>E74*0.5/'TB5'!D74</f>
        <v>0.17717968080410174</v>
      </c>
      <c r="L74" s="587">
        <f>F74*0.5/'TB5'!E74</f>
        <v>0.13215650580637828</v>
      </c>
      <c r="M74" s="588">
        <f>G74*0.5/'TB5'!F74</f>
        <v>0.16940914980904509</v>
      </c>
      <c r="P74" s="970"/>
    </row>
    <row r="75" spans="1:16">
      <c r="A75" s="83">
        <v>1979</v>
      </c>
      <c r="B75" s="601">
        <f>avgpeinc!AW68</f>
        <v>18157.163849761328</v>
      </c>
      <c r="C75" s="563">
        <f>avgpeinc!AX68</f>
        <v>12586.903230335169</v>
      </c>
      <c r="D75" s="562">
        <f>avgpeinc!AY68</f>
        <v>19643.378423475857</v>
      </c>
      <c r="E75" s="562">
        <f>avgpeinc!AZ68</f>
        <v>20440.187771704364</v>
      </c>
      <c r="F75" s="562">
        <f>avgpeinc!BA68</f>
        <v>8333.3605347076991</v>
      </c>
      <c r="G75" s="563">
        <f>avgpeinc!BB68</f>
        <v>23460.764593809297</v>
      </c>
      <c r="H75" s="572">
        <f>B75*0.5/'TB5'!B75</f>
        <v>0.20537739992141726</v>
      </c>
      <c r="I75" s="583">
        <f>C75*0.5/'TB5'!B75</f>
        <v>0.14237165451049807</v>
      </c>
      <c r="J75" s="589">
        <f>D75*0.5/'TB5'!C75</f>
        <v>0.22060674428939819</v>
      </c>
      <c r="K75" s="583">
        <f>E75*0.5/'TB5'!D75</f>
        <v>0.17616343498229978</v>
      </c>
      <c r="L75" s="589">
        <f>F75*0.5/'TB5'!E75</f>
        <v>0.13596242666244507</v>
      </c>
      <c r="M75" s="590">
        <f>G75*0.5/'TB5'!F75</f>
        <v>0.17097878456115723</v>
      </c>
      <c r="P75" s="970"/>
    </row>
    <row r="76" spans="1:16">
      <c r="A76" s="78">
        <v>1980</v>
      </c>
      <c r="B76" s="600">
        <f>avgpeinc!AW69</f>
        <v>17505.776823691685</v>
      </c>
      <c r="C76" s="561">
        <f>avgpeinc!AX69</f>
        <v>12291.946146275181</v>
      </c>
      <c r="D76" s="560">
        <f>avgpeinc!AY69</f>
        <v>18756.964710128956</v>
      </c>
      <c r="E76" s="560">
        <f>avgpeinc!AZ69</f>
        <v>19654.225550292103</v>
      </c>
      <c r="F76" s="560">
        <f>avgpeinc!BA69</f>
        <v>8280.2491091858374</v>
      </c>
      <c r="G76" s="561">
        <f>avgpeinc!BB69</f>
        <v>22685.855438704588</v>
      </c>
      <c r="H76" s="569">
        <f>B76*0.5/'TB5'!B76</f>
        <v>0.20395630598068235</v>
      </c>
      <c r="I76" s="580">
        <f>C76*0.5/'TB5'!B76</f>
        <v>0.1432110071182251</v>
      </c>
      <c r="J76" s="587">
        <f>D76*0.5/'TB5'!C76</f>
        <v>0.21749979257583618</v>
      </c>
      <c r="K76" s="580">
        <f>E76*0.5/'TB5'!D76</f>
        <v>0.17448997497558594</v>
      </c>
      <c r="L76" s="587">
        <f>F76*0.5/'TB5'!E76</f>
        <v>0.13804787397384644</v>
      </c>
      <c r="M76" s="588">
        <f>G76*0.5/'TB5'!F76</f>
        <v>0.17059814929962155</v>
      </c>
      <c r="P76" s="970"/>
    </row>
    <row r="77" spans="1:16">
      <c r="A77" s="78">
        <v>1981</v>
      </c>
      <c r="B77" s="600">
        <f>avgpeinc!AW70</f>
        <v>17343.189182843536</v>
      </c>
      <c r="C77" s="561">
        <f>avgpeinc!AX70</f>
        <v>12286.375548314569</v>
      </c>
      <c r="D77" s="560">
        <f>avgpeinc!AY70</f>
        <v>18268.896049700801</v>
      </c>
      <c r="E77" s="560">
        <f>avgpeinc!AZ70</f>
        <v>19132.585123676374</v>
      </c>
      <c r="F77" s="560">
        <f>avgpeinc!BA70</f>
        <v>8482.3130428264558</v>
      </c>
      <c r="G77" s="561">
        <f>avgpeinc!BB70</f>
        <v>22626.213069531113</v>
      </c>
      <c r="H77" s="569">
        <f>B77*0.5/'TB5'!B77</f>
        <v>0.20052778720855713</v>
      </c>
      <c r="I77" s="580">
        <f>C77*0.5/'TB5'!B77</f>
        <v>0.14205920696258545</v>
      </c>
      <c r="J77" s="587">
        <f>D77*0.5/'TB5'!C77</f>
        <v>0.21171343326568604</v>
      </c>
      <c r="K77" s="580">
        <f>E77*0.5/'TB5'!D77</f>
        <v>0.17017316818237305</v>
      </c>
      <c r="L77" s="587">
        <f>F77*0.5/'TB5'!E77</f>
        <v>0.13793659210205078</v>
      </c>
      <c r="M77" s="588">
        <f>G77*0.5/'TB5'!F77</f>
        <v>0.1689792275428772</v>
      </c>
      <c r="P77" s="970"/>
    </row>
    <row r="78" spans="1:16">
      <c r="A78" s="78">
        <v>1982</v>
      </c>
      <c r="B78" s="600">
        <f>avgpeinc!AW71</f>
        <v>16313.004271202508</v>
      </c>
      <c r="C78" s="561">
        <f>avgpeinc!AX71</f>
        <v>11600.272727138552</v>
      </c>
      <c r="D78" s="560">
        <f>avgpeinc!AY71</f>
        <v>16878.150359001818</v>
      </c>
      <c r="E78" s="560">
        <f>avgpeinc!AZ71</f>
        <v>17552.10548574405</v>
      </c>
      <c r="F78" s="560">
        <f>avgpeinc!BA71</f>
        <v>8226.5906244670168</v>
      </c>
      <c r="G78" s="561">
        <f>avgpeinc!BB71</f>
        <v>21351.8406327255</v>
      </c>
      <c r="H78" s="569">
        <f>B78*0.5/'TB5'!B78</f>
        <v>0.19502192735671997</v>
      </c>
      <c r="I78" s="580">
        <f>C78*0.5/'TB5'!B78</f>
        <v>0.13868123292922974</v>
      </c>
      <c r="J78" s="587">
        <f>D78*0.5/'TB5'!C78</f>
        <v>0.20362526178359985</v>
      </c>
      <c r="K78" s="580">
        <f>E78*0.5/'TB5'!D78</f>
        <v>0.16244137287139893</v>
      </c>
      <c r="L78" s="587">
        <f>F78*0.5/'TB5'!E78</f>
        <v>0.13569015264511108</v>
      </c>
      <c r="M78" s="588">
        <f>G78*0.5/'TB5'!F78</f>
        <v>0.16502732038497925</v>
      </c>
      <c r="P78" s="970"/>
    </row>
    <row r="79" spans="1:16">
      <c r="A79" s="78">
        <v>1983</v>
      </c>
      <c r="B79" s="600">
        <f>avgpeinc!AW72</f>
        <v>15992.460831274986</v>
      </c>
      <c r="C79" s="561">
        <f>avgpeinc!AX72</f>
        <v>11559.783652463197</v>
      </c>
      <c r="D79" s="560">
        <f>avgpeinc!AY72</f>
        <v>16390.50960430035</v>
      </c>
      <c r="E79" s="560">
        <f>avgpeinc!AZ72</f>
        <v>16899.983262402224</v>
      </c>
      <c r="F79" s="560">
        <f>avgpeinc!BA72</f>
        <v>8407.2248531861769</v>
      </c>
      <c r="G79" s="561">
        <f>avgpeinc!BB72</f>
        <v>20897.909862204582</v>
      </c>
      <c r="H79" s="569">
        <f>B79*0.5/'TB5'!B79</f>
        <v>0.18824714422225952</v>
      </c>
      <c r="I79" s="580">
        <f>C79*0.5/'TB5'!B79</f>
        <v>0.13607013225555417</v>
      </c>
      <c r="J79" s="587">
        <f>D79*0.5/'TB5'!C79</f>
        <v>0.19554114341735843</v>
      </c>
      <c r="K79" s="580">
        <f>E79*0.5/'TB5'!D79</f>
        <v>0.15617847442626953</v>
      </c>
      <c r="L79" s="587">
        <f>F79*0.5/'TB5'!E79</f>
        <v>0.13354885578155518</v>
      </c>
      <c r="M79" s="588">
        <f>G79*0.5/'TB5'!F79</f>
        <v>0.15933579206466675</v>
      </c>
      <c r="P79" s="970"/>
    </row>
    <row r="80" spans="1:16">
      <c r="A80" s="78">
        <v>1984</v>
      </c>
      <c r="B80" s="600">
        <f>avgpeinc!AW73</f>
        <v>16687.06439536058</v>
      </c>
      <c r="C80" s="561">
        <f>avgpeinc!AX73</f>
        <v>12292.848485527606</v>
      </c>
      <c r="D80" s="560">
        <f>avgpeinc!AY73</f>
        <v>16964.93049987598</v>
      </c>
      <c r="E80" s="560">
        <f>avgpeinc!AZ73</f>
        <v>17680.356463871012</v>
      </c>
      <c r="F80" s="560">
        <f>avgpeinc!BA73</f>
        <v>9016.42377163725</v>
      </c>
      <c r="G80" s="561">
        <f>avgpeinc!BB73</f>
        <v>21742.538756603069</v>
      </c>
      <c r="H80" s="569">
        <f>B80*0.5/'TB5'!B80</f>
        <v>0.18414467573165894</v>
      </c>
      <c r="I80" s="580">
        <f>C80*0.5/'TB5'!B80</f>
        <v>0.13565373420715332</v>
      </c>
      <c r="J80" s="587">
        <f>D80*0.5/'TB5'!C80</f>
        <v>0.19086796045303348</v>
      </c>
      <c r="K80" s="580">
        <f>E80*0.5/'TB5'!D80</f>
        <v>0.15464240312576294</v>
      </c>
      <c r="L80" s="587">
        <f>F80*0.5/'TB5'!E80</f>
        <v>0.1325762867927551</v>
      </c>
      <c r="M80" s="588">
        <f>G80*0.5/'TB5'!F80</f>
        <v>0.15564453601837161</v>
      </c>
      <c r="P80" s="970"/>
    </row>
    <row r="81" spans="1:16">
      <c r="A81" s="78">
        <v>1985</v>
      </c>
      <c r="B81" s="600">
        <f>avgpeinc!AW74</f>
        <v>16976.674945578085</v>
      </c>
      <c r="C81" s="561">
        <f>avgpeinc!AX74</f>
        <v>12571.890380760686</v>
      </c>
      <c r="D81" s="560">
        <f>avgpeinc!AY74</f>
        <v>17173.645980074776</v>
      </c>
      <c r="E81" s="560">
        <f>avgpeinc!AZ74</f>
        <v>18126.39837805623</v>
      </c>
      <c r="F81" s="560">
        <f>avgpeinc!BA74</f>
        <v>9208.4249205868764</v>
      </c>
      <c r="G81" s="561">
        <f>avgpeinc!BB74</f>
        <v>22041.151492571378</v>
      </c>
      <c r="H81" s="569">
        <f>B81*0.5/'TB5'!B81</f>
        <v>0.1841695308685303</v>
      </c>
      <c r="I81" s="580">
        <f>C81*0.5/'TB5'!B81</f>
        <v>0.13638472557067871</v>
      </c>
      <c r="J81" s="587">
        <f>D81*0.5/'TB5'!C81</f>
        <v>0.19040417671203613</v>
      </c>
      <c r="K81" s="580">
        <f>E81*0.5/'TB5'!D81</f>
        <v>0.15498280525207522</v>
      </c>
      <c r="L81" s="587">
        <f>F81*0.5/'TB5'!E81</f>
        <v>0.13431298732757568</v>
      </c>
      <c r="M81" s="588">
        <f>G81*0.5/'TB5'!F81</f>
        <v>0.15550309419631958</v>
      </c>
      <c r="P81" s="970"/>
    </row>
    <row r="82" spans="1:16">
      <c r="A82" s="78">
        <v>1986</v>
      </c>
      <c r="B82" s="600">
        <f>avgpeinc!AW75</f>
        <v>16930.967294010374</v>
      </c>
      <c r="C82" s="561">
        <f>avgpeinc!AX75</f>
        <v>12678.180372112767</v>
      </c>
      <c r="D82" s="560">
        <f>avgpeinc!AY75</f>
        <v>17225.030812023579</v>
      </c>
      <c r="E82" s="560">
        <f>avgpeinc!AZ75</f>
        <v>17967.789978246507</v>
      </c>
      <c r="F82" s="560">
        <f>avgpeinc!BA75</f>
        <v>9367.412466356056</v>
      </c>
      <c r="G82" s="561">
        <f>avgpeinc!BB75</f>
        <v>21868.688844977591</v>
      </c>
      <c r="H82" s="569">
        <f>B82*0.5/'TB5'!B82</f>
        <v>0.18205899000167847</v>
      </c>
      <c r="I82" s="580">
        <f>C82*0.5/'TB5'!B82</f>
        <v>0.13632869720458987</v>
      </c>
      <c r="J82" s="587">
        <f>D82*0.5/'TB5'!C82</f>
        <v>0.18716990947723391</v>
      </c>
      <c r="K82" s="580">
        <f>E82*0.5/'TB5'!D82</f>
        <v>0.15255063772201541</v>
      </c>
      <c r="L82" s="587">
        <f>F82*0.5/'TB5'!E82</f>
        <v>0.13454192876815796</v>
      </c>
      <c r="M82" s="588">
        <f>G82*0.5/'TB5'!F82</f>
        <v>0.15355819463729861</v>
      </c>
      <c r="P82" s="970"/>
    </row>
    <row r="83" spans="1:16">
      <c r="A83" s="78">
        <v>1987</v>
      </c>
      <c r="B83" s="600">
        <f>avgpeinc!AW76</f>
        <v>17068.921629615194</v>
      </c>
      <c r="C83" s="561">
        <f>avgpeinc!AX76</f>
        <v>13021.683992595972</v>
      </c>
      <c r="D83" s="560">
        <f>avgpeinc!AY76</f>
        <v>17581.658971743796</v>
      </c>
      <c r="E83" s="560">
        <f>avgpeinc!AZ76</f>
        <v>18196.471284913507</v>
      </c>
      <c r="F83" s="560">
        <f>avgpeinc!BA76</f>
        <v>9747.6694491346643</v>
      </c>
      <c r="G83" s="561">
        <f>avgpeinc!BB76</f>
        <v>22019.118706557139</v>
      </c>
      <c r="H83" s="569">
        <f>B83*0.5/'TB5'!B83</f>
        <v>0.17814916372299192</v>
      </c>
      <c r="I83" s="580">
        <f>C83*0.5/'TB5'!B83</f>
        <v>0.13590794801712036</v>
      </c>
      <c r="J83" s="587">
        <f>D83*0.5/'TB5'!C83</f>
        <v>0.18376600742340085</v>
      </c>
      <c r="K83" s="580">
        <f>E83*0.5/'TB5'!D83</f>
        <v>0.15002453327178955</v>
      </c>
      <c r="L83" s="587">
        <f>F83*0.5/'TB5'!E83</f>
        <v>0.13575786352157593</v>
      </c>
      <c r="M83" s="588">
        <f>G83*0.5/'TB5'!F83</f>
        <v>0.15090054273605349</v>
      </c>
      <c r="P83" s="970"/>
    </row>
    <row r="84" spans="1:16">
      <c r="A84" s="78">
        <v>1988</v>
      </c>
      <c r="B84" s="600">
        <f>avgpeinc!AW77</f>
        <v>17447.329151621296</v>
      </c>
      <c r="C84" s="561">
        <f>avgpeinc!AX77</f>
        <v>13424.933525234492</v>
      </c>
      <c r="D84" s="560">
        <f>avgpeinc!AY77</f>
        <v>18057.193269848747</v>
      </c>
      <c r="E84" s="560">
        <f>avgpeinc!AZ77</f>
        <v>18510.518579873769</v>
      </c>
      <c r="F84" s="560">
        <f>avgpeinc!BA77</f>
        <v>10174.499709708789</v>
      </c>
      <c r="G84" s="561">
        <f>avgpeinc!BB77</f>
        <v>22299.364114735032</v>
      </c>
      <c r="H84" s="569">
        <f>B84*0.5/'TB5'!B84</f>
        <v>0.17475432157516479</v>
      </c>
      <c r="I84" s="580">
        <f>C84*0.5/'TB5'!B84</f>
        <v>0.13446557521820068</v>
      </c>
      <c r="J84" s="587">
        <f>D84*0.5/'TB5'!C84</f>
        <v>0.18071049451828003</v>
      </c>
      <c r="K84" s="580">
        <f>E84*0.5/'TB5'!D84</f>
        <v>0.1465880274772644</v>
      </c>
      <c r="L84" s="587">
        <f>F84*0.5/'TB5'!E84</f>
        <v>0.13594835996627808</v>
      </c>
      <c r="M84" s="588">
        <f>G84*0.5/'TB5'!F84</f>
        <v>0.14762288331985474</v>
      </c>
      <c r="P84" s="970"/>
    </row>
    <row r="85" spans="1:16">
      <c r="A85" s="83">
        <v>1989</v>
      </c>
      <c r="B85" s="601">
        <f>avgpeinc!AW78</f>
        <v>17687.514290550334</v>
      </c>
      <c r="C85" s="563">
        <f>avgpeinc!AX78</f>
        <v>13782.213983189273</v>
      </c>
      <c r="D85" s="562">
        <f>avgpeinc!AY78</f>
        <v>18331.051797768196</v>
      </c>
      <c r="E85" s="562">
        <f>avgpeinc!AZ78</f>
        <v>18656.0094063018</v>
      </c>
      <c r="F85" s="562">
        <f>avgpeinc!BA78</f>
        <v>10584.890116456791</v>
      </c>
      <c r="G85" s="563">
        <f>avgpeinc!BB78</f>
        <v>22392.406624191059</v>
      </c>
      <c r="H85" s="572">
        <f>B85*0.5/'TB5'!B85</f>
        <v>0.17504817247390744</v>
      </c>
      <c r="I85" s="583">
        <f>C85*0.5/'TB5'!B85</f>
        <v>0.1363985538482666</v>
      </c>
      <c r="J85" s="589">
        <f>D85*0.5/'TB5'!C85</f>
        <v>0.1812819242477417</v>
      </c>
      <c r="K85" s="583">
        <f>E85*0.5/'TB5'!D85</f>
        <v>0.14734965562820435</v>
      </c>
      <c r="L85" s="589">
        <f>F85*0.5/'TB5'!E85</f>
        <v>0.13792151212692261</v>
      </c>
      <c r="M85" s="590">
        <f>G85*0.5/'TB5'!F85</f>
        <v>0.14762616157531738</v>
      </c>
      <c r="P85" s="970"/>
    </row>
    <row r="86" spans="1:16">
      <c r="A86" s="78">
        <v>1990</v>
      </c>
      <c r="B86" s="600">
        <f>avgpeinc!AW79</f>
        <v>17529.907559426749</v>
      </c>
      <c r="C86" s="561">
        <f>avgpeinc!AX79</f>
        <v>13748.084607000264</v>
      </c>
      <c r="D86" s="560">
        <f>avgpeinc!AY79</f>
        <v>18112.25656862084</v>
      </c>
      <c r="E86" s="560">
        <f>avgpeinc!AZ79</f>
        <v>18257.612402078532</v>
      </c>
      <c r="F86" s="560">
        <f>avgpeinc!BA79</f>
        <v>10732.585273883469</v>
      </c>
      <c r="G86" s="561">
        <f>avgpeinc!BB79</f>
        <v>21884.191084578833</v>
      </c>
      <c r="H86" s="569">
        <f>B86*0.5/'TB5'!B86</f>
        <v>0.17363953590393064</v>
      </c>
      <c r="I86" s="580">
        <f>C86*0.5/'TB5'!B86</f>
        <v>0.13617932796478269</v>
      </c>
      <c r="J86" s="587">
        <f>D86*0.5/'TB5'!C86</f>
        <v>0.17922306060791016</v>
      </c>
      <c r="K86" s="580">
        <f>E86*0.5/'TB5'!D86</f>
        <v>0.14540219306945801</v>
      </c>
      <c r="L86" s="587">
        <f>F86*0.5/'TB5'!E86</f>
        <v>0.13837903738021851</v>
      </c>
      <c r="M86" s="588">
        <f>G86*0.5/'TB5'!F86</f>
        <v>0.14530092477798462</v>
      </c>
      <c r="P86" s="970"/>
    </row>
    <row r="87" spans="1:16">
      <c r="A87" s="78">
        <v>1991</v>
      </c>
      <c r="B87" s="600">
        <f>avgpeinc!AW80</f>
        <v>16979.096716825396</v>
      </c>
      <c r="C87" s="561">
        <f>avgpeinc!AX80</f>
        <v>13414.338116661453</v>
      </c>
      <c r="D87" s="560">
        <f>avgpeinc!AY80</f>
        <v>17367.944124545604</v>
      </c>
      <c r="E87" s="560">
        <f>avgpeinc!AZ80</f>
        <v>17488.320097133339</v>
      </c>
      <c r="F87" s="560">
        <f>avgpeinc!BA80</f>
        <v>10589.520759600196</v>
      </c>
      <c r="G87" s="561">
        <f>avgpeinc!BB80</f>
        <v>21461.789058561335</v>
      </c>
      <c r="H87" s="569">
        <f>B87*0.5/'TB5'!B87</f>
        <v>0.17170011997222898</v>
      </c>
      <c r="I87" s="580">
        <f>C87*0.5/'TB5'!B87</f>
        <v>0.13565170764923093</v>
      </c>
      <c r="J87" s="587">
        <f>D87*0.5/'TB5'!C87</f>
        <v>0.17613714933395386</v>
      </c>
      <c r="K87" s="580">
        <f>E87*0.5/'TB5'!D87</f>
        <v>0.14346492290496823</v>
      </c>
      <c r="L87" s="587">
        <f>F87*0.5/'TB5'!E87</f>
        <v>0.13750863075256348</v>
      </c>
      <c r="M87" s="588">
        <f>G87*0.5/'TB5'!F87</f>
        <v>0.14515715837478638</v>
      </c>
      <c r="P87" s="970"/>
    </row>
    <row r="88" spans="1:16">
      <c r="A88" s="78">
        <v>1992</v>
      </c>
      <c r="B88" s="600">
        <f>avgpeinc!AW81</f>
        <v>16529.936706732708</v>
      </c>
      <c r="C88" s="561">
        <f>avgpeinc!AX81</f>
        <v>13055.443116396342</v>
      </c>
      <c r="D88" s="560">
        <f>avgpeinc!AY81</f>
        <v>17061.950256884051</v>
      </c>
      <c r="E88" s="560">
        <f>avgpeinc!AZ81</f>
        <v>16942.559079923143</v>
      </c>
      <c r="F88" s="560">
        <f>avgpeinc!BA81</f>
        <v>10385.231675706747</v>
      </c>
      <c r="G88" s="561">
        <f>avgpeinc!BB81</f>
        <v>21025.122997761584</v>
      </c>
      <c r="H88" s="569">
        <f>B88*0.5/'TB5'!B88</f>
        <v>0.1639857888221741</v>
      </c>
      <c r="I88" s="580">
        <f>C88*0.5/'TB5'!B88</f>
        <v>0.12951695919036865</v>
      </c>
      <c r="J88" s="587">
        <f>D88*0.5/'TB5'!C88</f>
        <v>0.16930490732192996</v>
      </c>
      <c r="K88" s="580">
        <f>E88*0.5/'TB5'!D88</f>
        <v>0.13633447885513306</v>
      </c>
      <c r="L88" s="587">
        <f>F88*0.5/'TB5'!E88</f>
        <v>0.1319388151168823</v>
      </c>
      <c r="M88" s="588">
        <f>G88*0.5/'TB5'!F88</f>
        <v>0.13943672180175778</v>
      </c>
      <c r="P88" s="970"/>
    </row>
    <row r="89" spans="1:16">
      <c r="A89" s="78">
        <v>1993</v>
      </c>
      <c r="B89" s="600">
        <f>avgpeinc!AW82</f>
        <v>16750.28253342097</v>
      </c>
      <c r="C89" s="561">
        <f>avgpeinc!AX82</f>
        <v>13250.762043647175</v>
      </c>
      <c r="D89" s="560">
        <f>avgpeinc!AY82</f>
        <v>17533.036455953334</v>
      </c>
      <c r="E89" s="560">
        <f>avgpeinc!AZ82</f>
        <v>17417.572349311933</v>
      </c>
      <c r="F89" s="560">
        <f>avgpeinc!BA82</f>
        <v>10523.583561021247</v>
      </c>
      <c r="G89" s="561">
        <f>avgpeinc!BB82</f>
        <v>21215.887940822082</v>
      </c>
      <c r="H89" s="569">
        <f>B89*0.5/'TB5'!B89</f>
        <v>0.16477280855178833</v>
      </c>
      <c r="I89" s="580">
        <f>C89*0.5/'TB5'!B89</f>
        <v>0.13034796714782715</v>
      </c>
      <c r="J89" s="587">
        <f>D89*0.5/'TB5'!C89</f>
        <v>0.17185890674591064</v>
      </c>
      <c r="K89" s="580">
        <f>E89*0.5/'TB5'!D89</f>
        <v>0.13801378011703488</v>
      </c>
      <c r="L89" s="587">
        <f>F89*0.5/'TB5'!E89</f>
        <v>0.13351500034332275</v>
      </c>
      <c r="M89" s="588">
        <f>G89*0.5/'TB5'!F89</f>
        <v>0.13951414823532107</v>
      </c>
      <c r="P89" s="970"/>
    </row>
    <row r="90" spans="1:16">
      <c r="A90" s="78">
        <v>1994</v>
      </c>
      <c r="B90" s="600">
        <f>avgpeinc!AW83</f>
        <v>17216.435452110989</v>
      </c>
      <c r="C90" s="561">
        <f>avgpeinc!AX83</f>
        <v>13720.563999758097</v>
      </c>
      <c r="D90" s="560">
        <f>avgpeinc!AY83</f>
        <v>18035.71161007792</v>
      </c>
      <c r="E90" s="560">
        <f>avgpeinc!AZ83</f>
        <v>18080.220312169306</v>
      </c>
      <c r="F90" s="560">
        <f>avgpeinc!BA83</f>
        <v>10869.811469756418</v>
      </c>
      <c r="G90" s="561">
        <f>avgpeinc!BB83</f>
        <v>21894.666667894806</v>
      </c>
      <c r="H90" s="569">
        <f>B90*0.5/'TB5'!B90</f>
        <v>0.16400337219238281</v>
      </c>
      <c r="I90" s="580">
        <f>C90*0.5/'TB5'!B90</f>
        <v>0.13070178031921387</v>
      </c>
      <c r="J90" s="587">
        <f>D90*0.5/'TB5'!C90</f>
        <v>0.17128217220306396</v>
      </c>
      <c r="K90" s="580">
        <f>E90*0.5/'TB5'!D90</f>
        <v>0.13884758949279785</v>
      </c>
      <c r="L90" s="587">
        <f>F90*0.5/'TB5'!E90</f>
        <v>0.1335726976394653</v>
      </c>
      <c r="M90" s="588">
        <f>G90*0.5/'TB5'!F90</f>
        <v>0.1394457817077637</v>
      </c>
      <c r="P90" s="970"/>
    </row>
    <row r="91" spans="1:16">
      <c r="A91" s="78">
        <v>1995</v>
      </c>
      <c r="B91" s="600">
        <f>avgpeinc!AW84</f>
        <v>17189.939173487532</v>
      </c>
      <c r="C91" s="561">
        <f>avgpeinc!AX84</f>
        <v>13914.455536919579</v>
      </c>
      <c r="D91" s="560">
        <f>avgpeinc!AY84</f>
        <v>17845.124797629516</v>
      </c>
      <c r="E91" s="560">
        <f>avgpeinc!AZ84</f>
        <v>18310.510750549365</v>
      </c>
      <c r="F91" s="560">
        <f>avgpeinc!BA84</f>
        <v>11032.713997001323</v>
      </c>
      <c r="G91" s="561">
        <f>avgpeinc!BB84</f>
        <v>21903.454759236469</v>
      </c>
      <c r="H91" s="569">
        <f>B91*0.5/'TB5'!B91</f>
        <v>0.16022694110870361</v>
      </c>
      <c r="I91" s="580">
        <f>C91*0.5/'TB5'!B91</f>
        <v>0.12969624996185303</v>
      </c>
      <c r="J91" s="587">
        <f>D91*0.5/'TB5'!C91</f>
        <v>0.16668331623077393</v>
      </c>
      <c r="K91" s="580">
        <f>E91*0.5/'TB5'!D91</f>
        <v>0.13854759931564331</v>
      </c>
      <c r="L91" s="587">
        <f>F91*0.5/'TB5'!E91</f>
        <v>0.13104856014251709</v>
      </c>
      <c r="M91" s="588">
        <f>G91*0.5/'TB5'!F91</f>
        <v>0.13636219501495364</v>
      </c>
      <c r="P91" s="970"/>
    </row>
    <row r="92" spans="1:16">
      <c r="A92" s="78">
        <v>1996</v>
      </c>
      <c r="B92" s="600">
        <f>avgpeinc!AW85</f>
        <v>17375.720329220003</v>
      </c>
      <c r="C92" s="561">
        <f>avgpeinc!AX85</f>
        <v>14176.257020319877</v>
      </c>
      <c r="D92" s="560">
        <f>avgpeinc!AY85</f>
        <v>18052.785560413267</v>
      </c>
      <c r="E92" s="560">
        <f>avgpeinc!AZ85</f>
        <v>18597.591104180614</v>
      </c>
      <c r="F92" s="560">
        <f>avgpeinc!BA85</f>
        <v>11263.905973932175</v>
      </c>
      <c r="G92" s="561">
        <f>avgpeinc!BB85</f>
        <v>22095.727596521469</v>
      </c>
      <c r="H92" s="569">
        <f>B92*0.5/'TB5'!B92</f>
        <v>0.15700435638427734</v>
      </c>
      <c r="I92" s="580">
        <f>C92*0.5/'TB5'!B92</f>
        <v>0.12809449434280396</v>
      </c>
      <c r="J92" s="587">
        <f>D92*0.5/'TB5'!C92</f>
        <v>0.16336065530776978</v>
      </c>
      <c r="K92" s="580">
        <f>E92*0.5/'TB5'!D92</f>
        <v>0.1362336277961731</v>
      </c>
      <c r="L92" s="587">
        <f>F92*0.5/'TB5'!E92</f>
        <v>0.12989616394042966</v>
      </c>
      <c r="M92" s="588">
        <f>G92*0.5/'TB5'!F92</f>
        <v>0.13362681865692139</v>
      </c>
      <c r="P92" s="970"/>
    </row>
    <row r="93" spans="1:16">
      <c r="A93" s="78">
        <v>1997</v>
      </c>
      <c r="B93" s="600">
        <f>avgpeinc!AW86</f>
        <v>17750.110853434289</v>
      </c>
      <c r="C93" s="561">
        <f>avgpeinc!AX86</f>
        <v>14569.508694421946</v>
      </c>
      <c r="D93" s="560">
        <f>avgpeinc!AY86</f>
        <v>18524.624007597344</v>
      </c>
      <c r="E93" s="560">
        <f>avgpeinc!AZ86</f>
        <v>19004.435021066482</v>
      </c>
      <c r="F93" s="560">
        <f>avgpeinc!BA86</f>
        <v>11614.847576400598</v>
      </c>
      <c r="G93" s="561">
        <f>avgpeinc!BB86</f>
        <v>22666.000621454012</v>
      </c>
      <c r="H93" s="569">
        <f>B93*0.5/'TB5'!B93</f>
        <v>0.15476447343826294</v>
      </c>
      <c r="I93" s="580">
        <f>C93*0.5/'TB5'!B93</f>
        <v>0.12703257799148557</v>
      </c>
      <c r="J93" s="587">
        <f>D93*0.5/'TB5'!C93</f>
        <v>0.16115063428878784</v>
      </c>
      <c r="K93" s="580">
        <f>E93*0.5/'TB5'!D93</f>
        <v>0.13435155153274536</v>
      </c>
      <c r="L93" s="587">
        <f>F93*0.5/'TB5'!E93</f>
        <v>0.12910348176956177</v>
      </c>
      <c r="M93" s="588">
        <f>G93*0.5/'TB5'!F93</f>
        <v>0.13238567113876343</v>
      </c>
      <c r="P93" s="970"/>
    </row>
    <row r="94" spans="1:16">
      <c r="A94" s="78">
        <v>1998</v>
      </c>
      <c r="B94" s="600">
        <f>avgpeinc!AW87</f>
        <v>18477.390641509541</v>
      </c>
      <c r="C94" s="561">
        <f>avgpeinc!AX87</f>
        <v>15099.934454419881</v>
      </c>
      <c r="D94" s="560">
        <f>avgpeinc!AY87</f>
        <v>19334.550848822015</v>
      </c>
      <c r="E94" s="560">
        <f>avgpeinc!AZ87</f>
        <v>19648.475970963187</v>
      </c>
      <c r="F94" s="560">
        <f>avgpeinc!BA87</f>
        <v>12046.777758516604</v>
      </c>
      <c r="G94" s="561">
        <f>avgpeinc!BB87</f>
        <v>23582.298670820495</v>
      </c>
      <c r="H94" s="569">
        <f>B94*0.5/'TB5'!B94</f>
        <v>0.15516370534896848</v>
      </c>
      <c r="I94" s="580">
        <f>C94*0.5/'TB5'!B94</f>
        <v>0.12680155038833618</v>
      </c>
      <c r="J94" s="587">
        <f>D94*0.5/'TB5'!C94</f>
        <v>0.16119563579559326</v>
      </c>
      <c r="K94" s="580">
        <f>E94*0.5/'TB5'!D94</f>
        <v>0.13343590497970578</v>
      </c>
      <c r="L94" s="587">
        <f>F94*0.5/'TB5'!E94</f>
        <v>0.12948948144912723</v>
      </c>
      <c r="M94" s="588">
        <f>G94*0.5/'TB5'!F94</f>
        <v>0.13277119398117065</v>
      </c>
      <c r="P94" s="970"/>
    </row>
    <row r="95" spans="1:16">
      <c r="A95" s="83">
        <v>1999</v>
      </c>
      <c r="B95" s="601">
        <f>avgpeinc!AW88</f>
        <v>18879.592917729267</v>
      </c>
      <c r="C95" s="563">
        <f>avgpeinc!AX88</f>
        <v>15700.70694973002</v>
      </c>
      <c r="D95" s="562">
        <f>avgpeinc!AY88</f>
        <v>19728.099396228812</v>
      </c>
      <c r="E95" s="562">
        <f>avgpeinc!AZ88</f>
        <v>20784.575418838682</v>
      </c>
      <c r="F95" s="562">
        <f>avgpeinc!BA88</f>
        <v>12314.144552169635</v>
      </c>
      <c r="G95" s="563">
        <f>avgpeinc!BB88</f>
        <v>24227.299225171337</v>
      </c>
      <c r="H95" s="572">
        <f>B95*0.5/'TB5'!B95</f>
        <v>0.15392929315567017</v>
      </c>
      <c r="I95" s="583">
        <f>C95*0.5/'TB5'!B95</f>
        <v>0.12801116704940793</v>
      </c>
      <c r="J95" s="589">
        <f>D95*0.5/'TB5'!C95</f>
        <v>0.15870344638824463</v>
      </c>
      <c r="K95" s="583">
        <f>E95*0.5/'TB5'!D95</f>
        <v>0.13573950529098511</v>
      </c>
      <c r="L95" s="589">
        <f>F95*0.5/'TB5'!E95</f>
        <v>0.13012415170669558</v>
      </c>
      <c r="M95" s="590">
        <f>G95*0.5/'TB5'!F95</f>
        <v>0.13224178552627563</v>
      </c>
      <c r="P95" s="970"/>
    </row>
    <row r="96" spans="1:16">
      <c r="A96" s="88">
        <v>2000</v>
      </c>
      <c r="B96" s="602">
        <f>avgpeinc!AW89</f>
        <v>19294.403722585746</v>
      </c>
      <c r="C96" s="565">
        <f>avgpeinc!AX89</f>
        <v>16062.281399670326</v>
      </c>
      <c r="D96" s="564">
        <f>avgpeinc!AY89</f>
        <v>20197.707509579937</v>
      </c>
      <c r="E96" s="564">
        <f>avgpeinc!AZ89</f>
        <v>21126.22581738792</v>
      </c>
      <c r="F96" s="564">
        <f>avgpeinc!BA89</f>
        <v>12635.87952231971</v>
      </c>
      <c r="G96" s="565">
        <f>avgpeinc!BB89</f>
        <v>24616.960492854432</v>
      </c>
      <c r="H96" s="573">
        <f>B96*0.5/'TB5'!B96</f>
        <v>0.15223062038421631</v>
      </c>
      <c r="I96" s="584">
        <f>C96*0.5/'TB5'!B96</f>
        <v>0.12672954797744748</v>
      </c>
      <c r="J96" s="591">
        <f>D96*0.5/'TB5'!C96</f>
        <v>0.15691691637039187</v>
      </c>
      <c r="K96" s="584">
        <f>E96*0.5/'TB5'!D96</f>
        <v>0.13340079784393313</v>
      </c>
      <c r="L96" s="591">
        <f>F96*0.5/'TB5'!E96</f>
        <v>0.12945657968521118</v>
      </c>
      <c r="M96" s="592">
        <f>G96*0.5/'TB5'!F96</f>
        <v>0.13053148984909058</v>
      </c>
      <c r="P96" s="970"/>
    </row>
    <row r="97" spans="1:16">
      <c r="A97" s="78">
        <v>2001</v>
      </c>
      <c r="B97" s="600">
        <f>avgpeinc!AW90</f>
        <v>19572.659438790484</v>
      </c>
      <c r="C97" s="561">
        <f>avgpeinc!AX90</f>
        <v>16287.043654571522</v>
      </c>
      <c r="D97" s="560">
        <f>avgpeinc!AY90</f>
        <v>20359.689970038813</v>
      </c>
      <c r="E97" s="560">
        <f>avgpeinc!AZ90</f>
        <v>21209.640850773168</v>
      </c>
      <c r="F97" s="560">
        <f>avgpeinc!BA90</f>
        <v>12908.970591099958</v>
      </c>
      <c r="G97" s="561">
        <f>avgpeinc!BB90</f>
        <v>24652.320364051568</v>
      </c>
      <c r="H97" s="569">
        <f>B97*0.5/'TB5'!B97</f>
        <v>0.15518802404403689</v>
      </c>
      <c r="I97" s="580">
        <f>C97*0.5/'TB5'!B97</f>
        <v>0.12913697957992554</v>
      </c>
      <c r="J97" s="587">
        <f>D97*0.5/'TB5'!C97</f>
        <v>0.15977323055267334</v>
      </c>
      <c r="K97" s="580">
        <f>E97*0.5/'TB5'!D97</f>
        <v>0.13595283031463623</v>
      </c>
      <c r="L97" s="587">
        <f>F97*0.5/'TB5'!E97</f>
        <v>0.13099610805511475</v>
      </c>
      <c r="M97" s="588">
        <f>G97*0.5/'TB5'!F97</f>
        <v>0.13233804702758789</v>
      </c>
      <c r="P97" s="970"/>
    </row>
    <row r="98" spans="1:16">
      <c r="A98" s="78">
        <v>2002</v>
      </c>
      <c r="B98" s="600">
        <f>avgpeinc!AW91</f>
        <v>19429.49882991051</v>
      </c>
      <c r="C98" s="561">
        <f>avgpeinc!AX91</f>
        <v>16212.614117925948</v>
      </c>
      <c r="D98" s="560">
        <f>avgpeinc!AY91</f>
        <v>20236.409390393048</v>
      </c>
      <c r="E98" s="560">
        <f>avgpeinc!AZ91</f>
        <v>20907.521197190421</v>
      </c>
      <c r="F98" s="560">
        <f>avgpeinc!BA91</f>
        <v>12965.839580049585</v>
      </c>
      <c r="G98" s="561">
        <f>avgpeinc!BB91</f>
        <v>24171.94647312419</v>
      </c>
      <c r="H98" s="569">
        <f>B98*0.5/'TB5'!B98</f>
        <v>0.15440207719802856</v>
      </c>
      <c r="I98" s="580">
        <f>C98*0.5/'TB5'!B98</f>
        <v>0.1288381814956665</v>
      </c>
      <c r="J98" s="587">
        <f>D98*0.5/'TB5'!C98</f>
        <v>0.15956884622573853</v>
      </c>
      <c r="K98" s="580">
        <f>E98*0.5/'TB5'!D98</f>
        <v>0.13577818870544434</v>
      </c>
      <c r="L98" s="587">
        <f>F98*0.5/'TB5'!E98</f>
        <v>0.12965041399002075</v>
      </c>
      <c r="M98" s="588">
        <f>G98*0.5/'TB5'!F98</f>
        <v>0.13093400001525879</v>
      </c>
      <c r="P98" s="970"/>
    </row>
    <row r="99" spans="1:16">
      <c r="A99" s="78">
        <v>2003</v>
      </c>
      <c r="B99" s="600">
        <f>avgpeinc!AW92</f>
        <v>19240.001703045531</v>
      </c>
      <c r="C99" s="561">
        <f>avgpeinc!AX92</f>
        <v>16013.336783468281</v>
      </c>
      <c r="D99" s="560">
        <f>avgpeinc!AY92</f>
        <v>19976.299640034322</v>
      </c>
      <c r="E99" s="560">
        <f>avgpeinc!AZ92</f>
        <v>20388.759337178966</v>
      </c>
      <c r="F99" s="560">
        <f>avgpeinc!BA92</f>
        <v>12955.057431725005</v>
      </c>
      <c r="G99" s="561">
        <f>avgpeinc!BB92</f>
        <v>23817.29658161573</v>
      </c>
      <c r="H99" s="569">
        <f>B99*0.5/'TB5'!B99</f>
        <v>0.15130609273910522</v>
      </c>
      <c r="I99" s="580">
        <f>C99*0.5/'TB5'!B99</f>
        <v>0.12593114376068115</v>
      </c>
      <c r="J99" s="587">
        <f>D99*0.5/'TB5'!C99</f>
        <v>0.15603154897689819</v>
      </c>
      <c r="K99" s="580">
        <f>E99*0.5/'TB5'!D99</f>
        <v>0.13195037841796875</v>
      </c>
      <c r="L99" s="587">
        <f>F99*0.5/'TB5'!E99</f>
        <v>0.12711262702941895</v>
      </c>
      <c r="M99" s="588">
        <f>G99*0.5/'TB5'!F99</f>
        <v>0.12803643941879272</v>
      </c>
      <c r="P99" s="970"/>
    </row>
    <row r="100" spans="1:16">
      <c r="A100" s="78">
        <v>2004</v>
      </c>
      <c r="B100" s="600">
        <f>avgpeinc!AW93</f>
        <v>19387.550612309657</v>
      </c>
      <c r="C100" s="561">
        <f>avgpeinc!AX93</f>
        <v>16166.305130232553</v>
      </c>
      <c r="D100" s="560">
        <f>avgpeinc!AY93</f>
        <v>20153.958590451039</v>
      </c>
      <c r="E100" s="560">
        <f>avgpeinc!AZ93</f>
        <v>20524.898261307557</v>
      </c>
      <c r="F100" s="560">
        <f>avgpeinc!BA93</f>
        <v>13137.152454358105</v>
      </c>
      <c r="G100" s="561">
        <f>avgpeinc!BB93</f>
        <v>23895.720504469307</v>
      </c>
      <c r="H100" s="569">
        <f>B100*0.5/'TB5'!B100</f>
        <v>0.14812785387039182</v>
      </c>
      <c r="I100" s="580">
        <f>C100*0.5/'TB5'!B100</f>
        <v>0.12351638078689574</v>
      </c>
      <c r="J100" s="587">
        <f>D100*0.5/'TB5'!C100</f>
        <v>0.15285235643386841</v>
      </c>
      <c r="K100" s="580">
        <f>E100*0.5/'TB5'!D100</f>
        <v>0.1286472678184509</v>
      </c>
      <c r="L100" s="587">
        <f>F100*0.5/'TB5'!E100</f>
        <v>0.12572044134140015</v>
      </c>
      <c r="M100" s="588">
        <f>G100*0.5/'TB5'!F100</f>
        <v>0.12520068883895874</v>
      </c>
      <c r="P100" s="970"/>
    </row>
    <row r="101" spans="1:16">
      <c r="A101" s="78">
        <v>2005</v>
      </c>
      <c r="B101" s="600">
        <f>avgpeinc!AW94</f>
        <v>19439.915076257421</v>
      </c>
      <c r="C101" s="561">
        <f>avgpeinc!AX94</f>
        <v>16274.740030173753</v>
      </c>
      <c r="D101" s="560">
        <f>avgpeinc!AY94</f>
        <v>20105.766476983503</v>
      </c>
      <c r="E101" s="560">
        <f>avgpeinc!AZ94</f>
        <v>20603.496044019972</v>
      </c>
      <c r="F101" s="560">
        <f>avgpeinc!BA94</f>
        <v>13214.61711505729</v>
      </c>
      <c r="G101" s="561">
        <f>avgpeinc!BB94</f>
        <v>23817.531745385608</v>
      </c>
      <c r="H101" s="569">
        <f>B101*0.5/'TB5'!B101</f>
        <v>0.14487969875335693</v>
      </c>
      <c r="I101" s="580">
        <f>C101*0.5/'TB5'!B101</f>
        <v>0.12129062414169313</v>
      </c>
      <c r="J101" s="587">
        <f>D101*0.5/'TB5'!C101</f>
        <v>0.149455726146698</v>
      </c>
      <c r="K101" s="580">
        <f>E101*0.5/'TB5'!D101</f>
        <v>0.12615722417831424</v>
      </c>
      <c r="L101" s="587">
        <f>F101*0.5/'TB5'!E101</f>
        <v>0.12309139966964723</v>
      </c>
      <c r="M101" s="588">
        <f>G101*0.5/'TB5'!F101</f>
        <v>0.12194430828094484</v>
      </c>
      <c r="P101" s="970"/>
    </row>
    <row r="102" spans="1:16">
      <c r="A102" s="78">
        <v>2006</v>
      </c>
      <c r="B102" s="600">
        <f>avgpeinc!AW95</f>
        <v>19524.349880201826</v>
      </c>
      <c r="C102" s="561">
        <f>avgpeinc!AX95</f>
        <v>16376.703740539337</v>
      </c>
      <c r="D102" s="560">
        <f>avgpeinc!AY95</f>
        <v>20139.834760626534</v>
      </c>
      <c r="E102" s="560">
        <f>avgpeinc!AZ95</f>
        <v>20682.317801796267</v>
      </c>
      <c r="F102" s="560">
        <f>avgpeinc!BA95</f>
        <v>13280.014019221437</v>
      </c>
      <c r="G102" s="561">
        <f>avgpeinc!BB95</f>
        <v>23823.76027617856</v>
      </c>
      <c r="H102" s="569">
        <f>B102*0.5/'TB5'!B102</f>
        <v>0.14211374521255496</v>
      </c>
      <c r="I102" s="580">
        <f>C102*0.5/'TB5'!B102</f>
        <v>0.1192026734352112</v>
      </c>
      <c r="J102" s="587">
        <f>D102*0.5/'TB5'!C102</f>
        <v>0.14643549919128421</v>
      </c>
      <c r="K102" s="580">
        <f>E102*0.5/'TB5'!D102</f>
        <v>0.12358152866363525</v>
      </c>
      <c r="L102" s="587">
        <f>F102*0.5/'TB5'!E102</f>
        <v>0.12095141410827635</v>
      </c>
      <c r="M102" s="588">
        <f>G102*0.5/'TB5'!F102</f>
        <v>0.11965888738632202</v>
      </c>
      <c r="P102" s="970"/>
    </row>
    <row r="103" spans="1:16">
      <c r="A103" s="78">
        <v>2007</v>
      </c>
      <c r="B103" s="600">
        <f>avgpeinc!AW96</f>
        <v>19569.938453137413</v>
      </c>
      <c r="C103" s="561">
        <f>avgpeinc!AX96</f>
        <v>16465.193075800307</v>
      </c>
      <c r="D103" s="560">
        <f>avgpeinc!AY96</f>
        <v>19689.921982855318</v>
      </c>
      <c r="E103" s="560">
        <f>avgpeinc!AZ96</f>
        <v>20489.602084464925</v>
      </c>
      <c r="F103" s="560">
        <f>avgpeinc!BA96</f>
        <v>13527.872893164942</v>
      </c>
      <c r="G103" s="561">
        <f>avgpeinc!BB96</f>
        <v>24048.928068211357</v>
      </c>
      <c r="H103" s="569">
        <f>B103*0.5/'TB5'!B103</f>
        <v>0.1440625786781311</v>
      </c>
      <c r="I103" s="580">
        <f>C103*0.5/'TB5'!B103</f>
        <v>0.12120723724365236</v>
      </c>
      <c r="J103" s="587">
        <f>D103*0.5/'TB5'!C103</f>
        <v>0.14576685428619385</v>
      </c>
      <c r="K103" s="580">
        <f>E103*0.5/'TB5'!D103</f>
        <v>0.12418109178543091</v>
      </c>
      <c r="L103" s="587">
        <f>F103*0.5/'TB5'!E103</f>
        <v>0.12427359819412231</v>
      </c>
      <c r="M103" s="588">
        <f>G103*0.5/'TB5'!F103</f>
        <v>0.12206369638442992</v>
      </c>
      <c r="P103" s="970"/>
    </row>
    <row r="104" spans="1:16">
      <c r="A104" s="78">
        <v>2008</v>
      </c>
      <c r="B104" s="600">
        <f>avgpeinc!AW97</f>
        <v>18974.081101215997</v>
      </c>
      <c r="C104" s="561">
        <f>avgpeinc!AX97</f>
        <v>15970.155571082703</v>
      </c>
      <c r="D104" s="560">
        <f>avgpeinc!AY97</f>
        <v>19174.094585489507</v>
      </c>
      <c r="E104" s="560">
        <f>avgpeinc!AZ97</f>
        <v>19663.951230704886</v>
      </c>
      <c r="F104" s="560">
        <f>avgpeinc!BA97</f>
        <v>13217.49528468981</v>
      </c>
      <c r="G104" s="561">
        <f>avgpeinc!BB97</f>
        <v>23192.383690756429</v>
      </c>
      <c r="H104" s="569">
        <f>B104*0.5/'TB5'!B104</f>
        <v>0.14364165067672729</v>
      </c>
      <c r="I104" s="580">
        <f>C104*0.5/'TB5'!B104</f>
        <v>0.12090069055557252</v>
      </c>
      <c r="J104" s="587">
        <f>D104*0.5/'TB5'!C104</f>
        <v>0.14607834815979004</v>
      </c>
      <c r="K104" s="580">
        <f>E104*0.5/'TB5'!D104</f>
        <v>0.12315952777862547</v>
      </c>
      <c r="L104" s="587">
        <f>F104*0.5/'TB5'!E104</f>
        <v>0.12409150600433351</v>
      </c>
      <c r="M104" s="588">
        <f>G104*0.5/'TB5'!F104</f>
        <v>0.12171918153762817</v>
      </c>
      <c r="P104" s="970"/>
    </row>
    <row r="105" spans="1:16">
      <c r="A105" s="83">
        <v>2009</v>
      </c>
      <c r="B105" s="603">
        <f>avgpeinc!AW98</f>
        <v>17878.410253889717</v>
      </c>
      <c r="C105" s="604">
        <f>avgpeinc!AX98</f>
        <v>15145.470089174936</v>
      </c>
      <c r="D105" s="562">
        <f>avgpeinc!AY98</f>
        <v>17815.766838251468</v>
      </c>
      <c r="E105" s="562">
        <f>avgpeinc!AZ98</f>
        <v>18083.546862719901</v>
      </c>
      <c r="F105" s="562">
        <f>avgpeinc!BA98</f>
        <v>12908.288623550672</v>
      </c>
      <c r="G105" s="563">
        <f>avgpeinc!BB98</f>
        <v>21919.905250170341</v>
      </c>
      <c r="H105" s="572">
        <f>B105*0.5/'TB5'!B105</f>
        <v>0.14183878898620605</v>
      </c>
      <c r="I105" s="583">
        <f>C105*0.5/'TB5'!B105</f>
        <v>0.12015694379806519</v>
      </c>
      <c r="J105" s="593">
        <f>D105*0.5/'TB5'!C105</f>
        <v>0.14340156316757205</v>
      </c>
      <c r="K105" s="594">
        <f>E105*0.5/'TB5'!D105</f>
        <v>0.12108314037322999</v>
      </c>
      <c r="L105" s="589">
        <f>F105*0.5/'TB5'!E105</f>
        <v>0.12362825870513916</v>
      </c>
      <c r="M105" s="590">
        <f>G105*0.5/'TB5'!F105</f>
        <v>0.12018626928329468</v>
      </c>
      <c r="P105" s="970"/>
    </row>
    <row r="106" spans="1:16">
      <c r="A106" s="78">
        <v>2010</v>
      </c>
      <c r="B106" s="605">
        <f>avgpeinc!AW99</f>
        <v>17778.015512999253</v>
      </c>
      <c r="C106" s="606">
        <f>avgpeinc!AX99</f>
        <v>15174.503015254491</v>
      </c>
      <c r="D106" s="560">
        <f>avgpeinc!AY99</f>
        <v>17670.188658394869</v>
      </c>
      <c r="E106" s="560">
        <f>avgpeinc!AZ99</f>
        <v>17879.817870024039</v>
      </c>
      <c r="F106" s="560">
        <f>avgpeinc!BA99</f>
        <v>13079.196923370033</v>
      </c>
      <c r="G106" s="561">
        <f>avgpeinc!BB99</f>
        <v>21593.407786175296</v>
      </c>
      <c r="H106" s="569">
        <f>B106*0.5/'TB5'!B106</f>
        <v>0.13660311698913574</v>
      </c>
      <c r="I106" s="580">
        <f>C106*0.5/'TB5'!B106</f>
        <v>0.11659818887710573</v>
      </c>
      <c r="J106" s="595">
        <f>D106*0.5/'TB5'!C106</f>
        <v>0.13813698291778564</v>
      </c>
      <c r="K106" s="596">
        <f>E106*0.5/'TB5'!D106</f>
        <v>0.1161395311355591</v>
      </c>
      <c r="L106" s="587">
        <f>F106*0.5/'TB5'!E106</f>
        <v>0.12124943733215333</v>
      </c>
      <c r="M106" s="588">
        <f>G106*0.5/'TB5'!F106</f>
        <v>0.11531871557235715</v>
      </c>
      <c r="P106" s="970"/>
    </row>
    <row r="107" spans="1:16">
      <c r="A107" s="78">
        <v>2011</v>
      </c>
      <c r="B107" s="605">
        <f>avgpeinc!AW100</f>
        <v>17666.372678129766</v>
      </c>
      <c r="C107" s="606">
        <f>avgpeinc!AX100</f>
        <v>15082.748750104109</v>
      </c>
      <c r="D107" s="560">
        <f>avgpeinc!AY100</f>
        <v>17442.504256608907</v>
      </c>
      <c r="E107" s="560">
        <f>avgpeinc!AZ100</f>
        <v>18118.233224460681</v>
      </c>
      <c r="F107" s="560">
        <f>avgpeinc!BA100</f>
        <v>12784.786105707573</v>
      </c>
      <c r="G107" s="561">
        <f>avgpeinc!BB100</f>
        <v>21359.421729132406</v>
      </c>
      <c r="H107" s="569">
        <f>B107*0.5/'TB5'!B107</f>
        <v>0.13351625204086304</v>
      </c>
      <c r="I107" s="580">
        <f>C107*0.5/'TB5'!B107</f>
        <v>0.11399012804031372</v>
      </c>
      <c r="J107" s="595">
        <f>D107*0.5/'TB5'!C107</f>
        <v>0.13457226753234861</v>
      </c>
      <c r="K107" s="596">
        <f>E107*0.5/'TB5'!D107</f>
        <v>0.11491429805755614</v>
      </c>
      <c r="L107" s="587">
        <f>F107*0.5/'TB5'!E107</f>
        <v>0.11752581596374513</v>
      </c>
      <c r="M107" s="588">
        <f>G107*0.5/'TB5'!F107</f>
        <v>0.11265987157821655</v>
      </c>
      <c r="P107" s="970"/>
    </row>
    <row r="108" spans="1:16">
      <c r="A108" s="78">
        <v>2012</v>
      </c>
      <c r="B108" s="605">
        <f>avgpeinc!AW101</f>
        <v>17608.97358298357</v>
      </c>
      <c r="C108" s="606">
        <f>avgpeinc!AX101</f>
        <v>15058.59322138256</v>
      </c>
      <c r="D108" s="560">
        <f>avgpeinc!AY101</f>
        <v>17363.365860017184</v>
      </c>
      <c r="E108" s="560">
        <f>avgpeinc!AZ101</f>
        <v>18102.404508151441</v>
      </c>
      <c r="F108" s="560">
        <f>avgpeinc!BA101</f>
        <v>12812.239775167312</v>
      </c>
      <c r="G108" s="561">
        <f>avgpeinc!BB101</f>
        <v>20982.609943518273</v>
      </c>
      <c r="H108" s="569">
        <f>B108*0.5/'TB5'!B108</f>
        <v>0.1298527717590332</v>
      </c>
      <c r="I108" s="580">
        <f>C108*0.5/'TB5'!B108</f>
        <v>0.11104565858840941</v>
      </c>
      <c r="J108" s="595">
        <f>D108*0.5/'TB5'!C108</f>
        <v>0.13086897134780884</v>
      </c>
      <c r="K108" s="596">
        <f>E108*0.5/'TB5'!D108</f>
        <v>0.11133754253387451</v>
      </c>
      <c r="L108" s="587">
        <f>F108*0.5/'TB5'!E108</f>
        <v>0.11579763889312746</v>
      </c>
      <c r="M108" s="588">
        <f>G108*0.5/'TB5'!F108</f>
        <v>0.10847187042236325</v>
      </c>
      <c r="P108" s="970"/>
    </row>
    <row r="109" spans="1:16">
      <c r="A109" s="78">
        <v>2013</v>
      </c>
      <c r="B109" s="605">
        <f>avgpeinc!AW102</f>
        <v>18260.92968244481</v>
      </c>
      <c r="C109" s="606">
        <f>avgpeinc!AX102</f>
        <v>15666.59075835576</v>
      </c>
      <c r="D109" s="560">
        <f>avgpeinc!AY102</f>
        <v>18023.912869291507</v>
      </c>
      <c r="E109" s="560">
        <f>avgpeinc!AZ102</f>
        <v>18935.511222183497</v>
      </c>
      <c r="F109" s="560">
        <f>avgpeinc!BA102</f>
        <v>13241.697226142656</v>
      </c>
      <c r="G109" s="561">
        <f>avgpeinc!BB102</f>
        <v>21547.281100923919</v>
      </c>
      <c r="H109" s="569">
        <f>B109*0.5/'TB5'!B109</f>
        <v>0.13461869955062869</v>
      </c>
      <c r="I109" s="580">
        <f>C109*0.5/'TB5'!B109</f>
        <v>0.11549335718154907</v>
      </c>
      <c r="J109" s="595">
        <f>D109*0.5/'TB5'!C109</f>
        <v>0.13574373722076413</v>
      </c>
      <c r="K109" s="596">
        <f>E109*0.5/'TB5'!D109</f>
        <v>0.11673676967620848</v>
      </c>
      <c r="L109" s="587">
        <f>F109*0.5/'TB5'!E109</f>
        <v>0.11920249462127686</v>
      </c>
      <c r="M109" s="588">
        <f>G109*0.5/'TB5'!F109</f>
        <v>0.11193090677261351</v>
      </c>
      <c r="P109" s="970"/>
    </row>
    <row r="110" spans="1:16">
      <c r="A110" s="78">
        <v>2014</v>
      </c>
      <c r="B110" s="605">
        <f>avgpeinc!AW103</f>
        <v>18359.624423647776</v>
      </c>
      <c r="C110" s="606">
        <f>avgpeinc!AX103</f>
        <v>15814.181250234289</v>
      </c>
      <c r="D110" s="560">
        <f>avgpeinc!AY103</f>
        <v>18269.68595293559</v>
      </c>
      <c r="E110" s="560">
        <f>avgpeinc!AZ103</f>
        <v>19174.06330319307</v>
      </c>
      <c r="F110" s="560">
        <f>avgpeinc!BA103</f>
        <v>13348.052821884554</v>
      </c>
      <c r="G110" s="561">
        <f>avgpeinc!BB103</f>
        <v>21614.653381043514</v>
      </c>
      <c r="H110" s="569">
        <f>B110*0.5/'TB5'!B110</f>
        <v>0.13224852085113525</v>
      </c>
      <c r="I110" s="580">
        <f>C110*0.5/'TB5'!B110</f>
        <v>0.11391311883926392</v>
      </c>
      <c r="J110" s="595">
        <f>D110*0.5/'TB5'!C110</f>
        <v>0.13429754972457886</v>
      </c>
      <c r="K110" s="596">
        <f>E110*0.5/'TB5'!D110</f>
        <v>0.11534410715103148</v>
      </c>
      <c r="L110" s="587">
        <f>F110*0.5/'TB5'!E110</f>
        <v>0.11755108833312988</v>
      </c>
      <c r="M110" s="588">
        <f>G110*0.5/'TB5'!F110</f>
        <v>0.11002498865127563</v>
      </c>
      <c r="P110" s="970"/>
    </row>
    <row r="111" spans="1:16">
      <c r="A111" s="78">
        <v>2015</v>
      </c>
      <c r="B111" s="605">
        <f>avgpeinc!AW104</f>
        <v>18696.100279199225</v>
      </c>
      <c r="C111" s="606">
        <f>avgpeinc!AX104</f>
        <v>16121.533542701685</v>
      </c>
      <c r="D111" s="560">
        <f>avgpeinc!AY104</f>
        <v>18256.4667534574</v>
      </c>
      <c r="E111" s="560">
        <f>avgpeinc!AZ104</f>
        <v>19589.683272927083</v>
      </c>
      <c r="F111" s="560">
        <f>avgpeinc!BA104</f>
        <v>13610.153180512663</v>
      </c>
      <c r="G111" s="561">
        <f>avgpeinc!BB104</f>
        <v>21926.876881771565</v>
      </c>
      <c r="H111" s="569">
        <f>B111*0.5/'TB5'!B111</f>
        <v>0.13269346952438354</v>
      </c>
      <c r="I111" s="580">
        <f>C111*0.5/'TB5'!B111</f>
        <v>0.11442077159881593</v>
      </c>
      <c r="J111" s="595">
        <f>D111*0.5/'TB5'!C111</f>
        <v>0.13315474987030029</v>
      </c>
      <c r="K111" s="596">
        <f>E111*0.5/'TB5'!D111</f>
        <v>0.1163751482963562</v>
      </c>
      <c r="L111" s="587">
        <f>F111*0.5/'TB5'!E111</f>
        <v>0.11771100759506224</v>
      </c>
      <c r="M111" s="588">
        <f>G111*0.5/'TB5'!F111</f>
        <v>0.11042463779449463</v>
      </c>
    </row>
    <row r="112" spans="1:16">
      <c r="A112" s="78">
        <v>2016</v>
      </c>
      <c r="B112" s="605">
        <f>avgpeinc!AW105</f>
        <v>18531.403045816423</v>
      </c>
      <c r="C112" s="606">
        <f>avgpeinc!AX105</f>
        <v>15866.508655901971</v>
      </c>
      <c r="D112" s="560">
        <f>avgpeinc!AY105</f>
        <v>17829.893196388646</v>
      </c>
      <c r="E112" s="560">
        <f>avgpeinc!AZ105</f>
        <v>18879.998541019297</v>
      </c>
      <c r="F112" s="560">
        <f>avgpeinc!BA105</f>
        <v>13724.237363827766</v>
      </c>
      <c r="G112" s="561">
        <f>avgpeinc!BB105</f>
        <v>21569.620227429165</v>
      </c>
      <c r="H112" s="569">
        <f>B112*0.5/'TB5'!B112</f>
        <v>0.13217002153396606</v>
      </c>
      <c r="I112" s="580">
        <f>C112*0.5/'TB5'!B112</f>
        <v>0.11316341161727905</v>
      </c>
      <c r="J112" s="595">
        <f>D112*0.5/'TB5'!C112</f>
        <v>0.13159328699111938</v>
      </c>
      <c r="K112" s="596">
        <f>E112*0.5/'TB5'!D112</f>
        <v>0.11333304643630983</v>
      </c>
      <c r="L112" s="587">
        <f>F112*0.5/'TB5'!E112</f>
        <v>0.11822921037673952</v>
      </c>
      <c r="M112" s="588">
        <f>G112*0.5/'TB5'!F112</f>
        <v>0.10963314771652222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1023"/>
    </row>
    <row r="120" spans="1:13">
      <c r="A120" s="59" t="s">
        <v>1215</v>
      </c>
      <c r="B120" s="1028">
        <f t="shared" ref="B120:G120" si="0">(B110/B76)^(1/34)-1</f>
        <v>1.4016578196822671E-3</v>
      </c>
      <c r="C120" s="1028">
        <f t="shared" si="0"/>
        <v>7.4381982123070678E-3</v>
      </c>
      <c r="D120" s="1028">
        <f t="shared" si="0"/>
        <v>-7.7387551056495862E-4</v>
      </c>
      <c r="E120" s="1028">
        <f t="shared" si="0"/>
        <v>-7.2720192404751582E-4</v>
      </c>
      <c r="F120" s="1028">
        <f t="shared" si="0"/>
        <v>1.4143123937293778E-2</v>
      </c>
      <c r="G120" s="1028">
        <f t="shared" si="0"/>
        <v>-1.4216396849021651E-3</v>
      </c>
      <c r="H120" s="1028"/>
      <c r="I120" s="1028"/>
      <c r="J120" s="1028"/>
      <c r="K120" s="1028"/>
      <c r="L120" s="1028"/>
      <c r="M120" s="1028"/>
    </row>
    <row r="121" spans="1:13">
      <c r="B121" s="1028">
        <f t="shared" ref="B121:G121" si="1">(B110/B76)-1</f>
        <v>4.8775190530278234E-2</v>
      </c>
      <c r="C121" s="1028">
        <f t="shared" si="1"/>
        <v>0.28654820498269507</v>
      </c>
      <c r="D121" s="1028">
        <f t="shared" si="1"/>
        <v>-2.5978550619665586E-2</v>
      </c>
      <c r="E121" s="1028">
        <f t="shared" si="1"/>
        <v>-2.4430484216758974E-2</v>
      </c>
      <c r="F121" s="1028">
        <f t="shared" si="1"/>
        <v>0.61203517501383642</v>
      </c>
      <c r="G121" s="1028">
        <f t="shared" si="1"/>
        <v>-4.7218940478368943E-2</v>
      </c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120"/>
  <sheetViews>
    <sheetView workbookViewId="0">
      <pane xSplit="1" ySplit="8" topLeftCell="B9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109" sqref="B109:I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6">
      <c r="A1" s="55" t="s">
        <v>37</v>
      </c>
      <c r="B1" s="55"/>
      <c r="C1" s="55"/>
      <c r="F1" s="111"/>
      <c r="G1" s="111" t="s">
        <v>1214</v>
      </c>
      <c r="H1" s="111"/>
      <c r="I1" s="111"/>
    </row>
    <row r="2" spans="1:16" ht="15.55" thickBot="1"/>
    <row r="3" spans="1:16" ht="25" customHeight="1" thickTop="1">
      <c r="A3" s="1428" t="s">
        <v>1066</v>
      </c>
      <c r="B3" s="1429"/>
      <c r="C3" s="1429"/>
      <c r="D3" s="1429"/>
      <c r="E3" s="1429"/>
      <c r="F3" s="1429"/>
      <c r="G3" s="1429"/>
      <c r="H3" s="1429"/>
      <c r="I3" s="1430"/>
    </row>
    <row r="4" spans="1:16">
      <c r="A4" s="107"/>
      <c r="B4" s="108"/>
      <c r="C4" s="108"/>
      <c r="D4" s="62"/>
      <c r="E4" s="62"/>
      <c r="F4" s="62"/>
      <c r="G4" s="62"/>
      <c r="H4" s="62"/>
      <c r="I4" s="220"/>
    </row>
    <row r="5" spans="1:16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6" ht="25" customHeight="1">
      <c r="A6" s="107"/>
      <c r="B6" s="1436" t="s">
        <v>1067</v>
      </c>
      <c r="C6" s="1436"/>
      <c r="D6" s="1436"/>
      <c r="E6" s="1436"/>
      <c r="F6" s="1436"/>
      <c r="G6" s="1436"/>
      <c r="H6" s="1436"/>
      <c r="I6" s="1454"/>
    </row>
    <row r="7" spans="1:16" ht="19.95" customHeight="1">
      <c r="A7" s="107"/>
      <c r="B7" s="1415" t="s">
        <v>1354</v>
      </c>
      <c r="C7" s="1416"/>
      <c r="D7" s="1424"/>
      <c r="E7" s="1424"/>
      <c r="F7" s="1416" t="s">
        <v>127</v>
      </c>
      <c r="G7" s="1416"/>
      <c r="H7" s="1424"/>
      <c r="I7" s="1427"/>
      <c r="L7" s="965"/>
      <c r="M7" s="966"/>
      <c r="N7" s="966"/>
      <c r="O7" s="966"/>
      <c r="P7" s="965"/>
    </row>
    <row r="8" spans="1:16" s="98" customFormat="1" ht="52.1" customHeight="1">
      <c r="A8" s="106"/>
      <c r="B8" s="453" t="s">
        <v>1059</v>
      </c>
      <c r="C8" s="958" t="s">
        <v>1063</v>
      </c>
      <c r="D8" s="958" t="s">
        <v>1064</v>
      </c>
      <c r="E8" s="958" t="s">
        <v>1065</v>
      </c>
      <c r="F8" s="453" t="s">
        <v>1059</v>
      </c>
      <c r="G8" s="958" t="s">
        <v>1063</v>
      </c>
      <c r="H8" s="958" t="s">
        <v>1064</v>
      </c>
      <c r="I8" s="960" t="s">
        <v>1065</v>
      </c>
      <c r="L8" s="967"/>
      <c r="M8" s="968"/>
      <c r="N8" s="968"/>
      <c r="O8" s="968"/>
      <c r="P8" s="966"/>
    </row>
    <row r="9" spans="1:16" s="98" customFormat="1" ht="15.05" hidden="1" customHeight="1">
      <c r="A9" s="104">
        <v>1913</v>
      </c>
      <c r="B9" s="454"/>
      <c r="C9" s="343"/>
      <c r="D9" s="343"/>
      <c r="E9" s="96"/>
      <c r="F9" s="470"/>
      <c r="G9" s="479"/>
      <c r="H9" s="478"/>
      <c r="I9" s="480"/>
    </row>
    <row r="10" spans="1:16" s="98" customFormat="1" ht="15.05" hidden="1" customHeight="1">
      <c r="A10" s="103">
        <v>1914</v>
      </c>
      <c r="B10" s="454"/>
      <c r="C10" s="343"/>
      <c r="D10" s="343"/>
      <c r="E10" s="96"/>
      <c r="F10" s="470"/>
      <c r="G10" s="479"/>
      <c r="H10" s="478"/>
      <c r="I10" s="480"/>
    </row>
    <row r="11" spans="1:16" s="98" customFormat="1" ht="15.05" hidden="1" customHeight="1">
      <c r="A11" s="103">
        <v>1915</v>
      </c>
      <c r="B11" s="454"/>
      <c r="C11" s="343"/>
      <c r="D11" s="343"/>
      <c r="E11" s="96"/>
      <c r="F11" s="470"/>
      <c r="G11" s="479"/>
      <c r="H11" s="478"/>
      <c r="I11" s="480"/>
    </row>
    <row r="12" spans="1:16" s="98" customFormat="1" ht="15.05" hidden="1" customHeight="1">
      <c r="A12" s="103">
        <v>1916</v>
      </c>
      <c r="B12" s="454"/>
      <c r="C12" s="343"/>
      <c r="D12" s="343"/>
      <c r="E12" s="96"/>
      <c r="F12" s="470"/>
      <c r="G12" s="479"/>
      <c r="H12" s="478"/>
      <c r="I12" s="480"/>
    </row>
    <row r="13" spans="1:16" s="98" customFormat="1" ht="15.05" hidden="1" customHeight="1">
      <c r="A13" s="103">
        <v>1917</v>
      </c>
      <c r="B13" s="454"/>
      <c r="C13" s="343"/>
      <c r="D13" s="343"/>
      <c r="E13" s="96"/>
      <c r="F13" s="470"/>
      <c r="G13" s="479"/>
      <c r="H13" s="478"/>
      <c r="I13" s="480"/>
    </row>
    <row r="14" spans="1:16" s="98" customFormat="1" ht="15.05" hidden="1" customHeight="1">
      <c r="A14" s="103">
        <v>1918</v>
      </c>
      <c r="B14" s="454"/>
      <c r="C14" s="343"/>
      <c r="D14" s="380"/>
      <c r="E14" s="340"/>
      <c r="F14" s="470"/>
      <c r="G14" s="479"/>
      <c r="H14" s="478"/>
      <c r="I14" s="480"/>
    </row>
    <row r="15" spans="1:16" s="98" customFormat="1" ht="15.05" hidden="1" customHeight="1">
      <c r="A15" s="102">
        <v>1919</v>
      </c>
      <c r="B15" s="455"/>
      <c r="C15" s="342"/>
      <c r="D15" s="381"/>
      <c r="E15" s="341"/>
      <c r="F15" s="471"/>
      <c r="G15" s="482"/>
      <c r="H15" s="481"/>
      <c r="I15" s="483"/>
    </row>
    <row r="16" spans="1:16" s="98" customFormat="1" ht="15.05" hidden="1" customHeight="1">
      <c r="A16" s="103">
        <v>1920</v>
      </c>
      <c r="B16" s="454"/>
      <c r="C16" s="343"/>
      <c r="D16" s="380"/>
      <c r="E16" s="340"/>
      <c r="F16" s="470"/>
      <c r="G16" s="479"/>
      <c r="H16" s="478"/>
      <c r="I16" s="480"/>
    </row>
    <row r="17" spans="1:9" s="98" customFormat="1" ht="15.05" hidden="1" customHeight="1">
      <c r="A17" s="103">
        <v>1921</v>
      </c>
      <c r="B17" s="454"/>
      <c r="C17" s="343"/>
      <c r="D17" s="380"/>
      <c r="E17" s="340"/>
      <c r="F17" s="470"/>
      <c r="G17" s="479"/>
      <c r="H17" s="478"/>
      <c r="I17" s="480"/>
    </row>
    <row r="18" spans="1:9" s="98" customFormat="1" ht="15.05" hidden="1" customHeight="1">
      <c r="A18" s="103">
        <v>1922</v>
      </c>
      <c r="B18" s="454"/>
      <c r="C18" s="343"/>
      <c r="D18" s="380"/>
      <c r="E18" s="340"/>
      <c r="F18" s="470"/>
      <c r="G18" s="479"/>
      <c r="H18" s="478"/>
      <c r="I18" s="480"/>
    </row>
    <row r="19" spans="1:9" s="98" customFormat="1" ht="15.05" hidden="1" customHeight="1">
      <c r="A19" s="103">
        <v>1923</v>
      </c>
      <c r="B19" s="454"/>
      <c r="C19" s="343"/>
      <c r="D19" s="380"/>
      <c r="E19" s="340"/>
      <c r="F19" s="470"/>
      <c r="G19" s="479"/>
      <c r="H19" s="478"/>
      <c r="I19" s="480"/>
    </row>
    <row r="20" spans="1:9" s="98" customFormat="1" ht="15.05" hidden="1" customHeight="1">
      <c r="A20" s="103">
        <v>1924</v>
      </c>
      <c r="B20" s="454"/>
      <c r="C20" s="343"/>
      <c r="D20" s="380"/>
      <c r="E20" s="340"/>
      <c r="F20" s="470"/>
      <c r="G20" s="479"/>
      <c r="H20" s="478"/>
      <c r="I20" s="480"/>
    </row>
    <row r="21" spans="1:9" s="98" customFormat="1" ht="15.05" hidden="1" customHeight="1">
      <c r="A21" s="103">
        <v>1925</v>
      </c>
      <c r="B21" s="454"/>
      <c r="C21" s="343"/>
      <c r="D21" s="380"/>
      <c r="E21" s="340"/>
      <c r="F21" s="470"/>
      <c r="G21" s="479"/>
      <c r="H21" s="478"/>
      <c r="I21" s="480"/>
    </row>
    <row r="22" spans="1:9" s="98" customFormat="1" ht="15.05" hidden="1" customHeight="1">
      <c r="A22" s="103">
        <v>1926</v>
      </c>
      <c r="B22" s="454"/>
      <c r="C22" s="343"/>
      <c r="D22" s="380"/>
      <c r="E22" s="340"/>
      <c r="F22" s="470"/>
      <c r="G22" s="479"/>
      <c r="H22" s="478"/>
      <c r="I22" s="480"/>
    </row>
    <row r="23" spans="1:9" s="98" customFormat="1" ht="15.05" hidden="1" customHeight="1">
      <c r="A23" s="103">
        <v>1927</v>
      </c>
      <c r="B23" s="454"/>
      <c r="C23" s="343"/>
      <c r="D23" s="380"/>
      <c r="E23" s="340"/>
      <c r="F23" s="470"/>
      <c r="G23" s="479"/>
      <c r="H23" s="478"/>
      <c r="I23" s="480"/>
    </row>
    <row r="24" spans="1:9" s="98" customFormat="1" ht="15.05" hidden="1" customHeight="1">
      <c r="A24" s="103">
        <v>1928</v>
      </c>
      <c r="B24" s="454"/>
      <c r="C24" s="343"/>
      <c r="D24" s="380"/>
      <c r="E24" s="340"/>
      <c r="F24" s="470"/>
      <c r="G24" s="479"/>
      <c r="H24" s="478"/>
      <c r="I24" s="480"/>
    </row>
    <row r="25" spans="1:9" s="98" customFormat="1" ht="15.05" hidden="1" customHeight="1">
      <c r="A25" s="102">
        <v>1929</v>
      </c>
      <c r="B25" s="455"/>
      <c r="C25" s="342"/>
      <c r="D25" s="381"/>
      <c r="E25" s="341"/>
      <c r="F25" s="471"/>
      <c r="G25" s="482"/>
      <c r="H25" s="481"/>
      <c r="I25" s="483"/>
    </row>
    <row r="26" spans="1:9" s="98" customFormat="1" ht="15.05" hidden="1" customHeight="1">
      <c r="A26" s="103">
        <v>1930</v>
      </c>
      <c r="B26" s="454"/>
      <c r="C26" s="343"/>
      <c r="D26" s="380"/>
      <c r="E26" s="340"/>
      <c r="F26" s="470"/>
      <c r="G26" s="479"/>
      <c r="H26" s="478"/>
      <c r="I26" s="480"/>
    </row>
    <row r="27" spans="1:9" s="98" customFormat="1" ht="15.05" hidden="1" customHeight="1">
      <c r="A27" s="103">
        <v>1931</v>
      </c>
      <c r="B27" s="454"/>
      <c r="C27" s="343"/>
      <c r="D27" s="380"/>
      <c r="E27" s="340"/>
      <c r="F27" s="470"/>
      <c r="G27" s="479"/>
      <c r="H27" s="478"/>
      <c r="I27" s="480"/>
    </row>
    <row r="28" spans="1:9" s="98" customFormat="1" ht="15.05" hidden="1" customHeight="1">
      <c r="A28" s="103">
        <v>1932</v>
      </c>
      <c r="B28" s="454"/>
      <c r="C28" s="343"/>
      <c r="D28" s="380"/>
      <c r="E28" s="340"/>
      <c r="F28" s="470"/>
      <c r="G28" s="479"/>
      <c r="H28" s="478"/>
      <c r="I28" s="480"/>
    </row>
    <row r="29" spans="1:9" s="98" customFormat="1" ht="15.05" hidden="1" customHeight="1">
      <c r="A29" s="103">
        <v>1933</v>
      </c>
      <c r="B29" s="454"/>
      <c r="C29" s="343"/>
      <c r="D29" s="380"/>
      <c r="E29" s="340"/>
      <c r="F29" s="470"/>
      <c r="G29" s="479"/>
      <c r="H29" s="478"/>
      <c r="I29" s="480"/>
    </row>
    <row r="30" spans="1:9" s="98" customFormat="1" ht="15.05" hidden="1" customHeight="1">
      <c r="A30" s="103">
        <v>1934</v>
      </c>
      <c r="B30" s="454"/>
      <c r="C30" s="343"/>
      <c r="D30" s="380"/>
      <c r="E30" s="340"/>
      <c r="F30" s="470"/>
      <c r="G30" s="479"/>
      <c r="H30" s="478"/>
      <c r="I30" s="480"/>
    </row>
    <row r="31" spans="1:9" s="98" customFormat="1" ht="15.05" hidden="1" customHeight="1">
      <c r="A31" s="103">
        <v>1935</v>
      </c>
      <c r="B31" s="454"/>
      <c r="C31" s="343"/>
      <c r="D31" s="380"/>
      <c r="E31" s="340"/>
      <c r="F31" s="470"/>
      <c r="G31" s="479"/>
      <c r="H31" s="478"/>
      <c r="I31" s="480"/>
    </row>
    <row r="32" spans="1:9" s="98" customFormat="1" ht="15.05" hidden="1" customHeight="1">
      <c r="A32" s="103">
        <v>1936</v>
      </c>
      <c r="B32" s="454"/>
      <c r="C32" s="343"/>
      <c r="D32" s="380"/>
      <c r="E32" s="340"/>
      <c r="F32" s="470"/>
      <c r="G32" s="479"/>
      <c r="H32" s="478"/>
      <c r="I32" s="480"/>
    </row>
    <row r="33" spans="1:9" s="98" customFormat="1" ht="15.05" hidden="1" customHeight="1">
      <c r="A33" s="103">
        <v>1937</v>
      </c>
      <c r="B33" s="454"/>
      <c r="C33" s="343"/>
      <c r="D33" s="380"/>
      <c r="E33" s="340"/>
      <c r="F33" s="470"/>
      <c r="G33" s="479"/>
      <c r="H33" s="478"/>
      <c r="I33" s="480"/>
    </row>
    <row r="34" spans="1:9" s="98" customFormat="1" ht="15.05" hidden="1" customHeight="1">
      <c r="A34" s="103">
        <v>1938</v>
      </c>
      <c r="B34" s="454"/>
      <c r="C34" s="343"/>
      <c r="D34" s="380"/>
      <c r="E34" s="340"/>
      <c r="F34" s="470"/>
      <c r="G34" s="479"/>
      <c r="H34" s="478"/>
      <c r="I34" s="480"/>
    </row>
    <row r="35" spans="1:9" s="98" customFormat="1" ht="15.05" hidden="1" customHeight="1">
      <c r="A35" s="102">
        <v>1939</v>
      </c>
      <c r="B35" s="455"/>
      <c r="C35" s="342"/>
      <c r="D35" s="381"/>
      <c r="E35" s="341"/>
      <c r="F35" s="471"/>
      <c r="G35" s="482"/>
      <c r="H35" s="481"/>
      <c r="I35" s="483"/>
    </row>
    <row r="36" spans="1:9" s="98" customFormat="1" ht="15.05" hidden="1" customHeight="1">
      <c r="A36" s="103">
        <v>1940</v>
      </c>
      <c r="B36" s="454"/>
      <c r="C36" s="343"/>
      <c r="D36" s="380"/>
      <c r="E36" s="340"/>
      <c r="F36" s="470"/>
      <c r="G36" s="479"/>
      <c r="H36" s="478"/>
      <c r="I36" s="480"/>
    </row>
    <row r="37" spans="1:9" s="98" customFormat="1" ht="15.05" hidden="1" customHeight="1">
      <c r="A37" s="103">
        <v>1941</v>
      </c>
      <c r="B37" s="454"/>
      <c r="C37" s="343"/>
      <c r="D37" s="380"/>
      <c r="E37" s="340"/>
      <c r="F37" s="470"/>
      <c r="G37" s="479"/>
      <c r="H37" s="478"/>
      <c r="I37" s="480"/>
    </row>
    <row r="38" spans="1:9" s="98" customFormat="1" ht="15.05" hidden="1" customHeight="1">
      <c r="A38" s="103">
        <v>1942</v>
      </c>
      <c r="B38" s="454"/>
      <c r="C38" s="343"/>
      <c r="D38" s="380"/>
      <c r="E38" s="340"/>
      <c r="F38" s="470"/>
      <c r="G38" s="479"/>
      <c r="H38" s="478"/>
      <c r="I38" s="480"/>
    </row>
    <row r="39" spans="1:9" s="98" customFormat="1" ht="15.05" hidden="1" customHeight="1">
      <c r="A39" s="103">
        <v>1943</v>
      </c>
      <c r="B39" s="454"/>
      <c r="C39" s="343"/>
      <c r="D39" s="380"/>
      <c r="E39" s="340"/>
      <c r="F39" s="470"/>
      <c r="G39" s="479"/>
      <c r="H39" s="478"/>
      <c r="I39" s="480"/>
    </row>
    <row r="40" spans="1:9" s="98" customFormat="1" ht="15.05" hidden="1" customHeight="1">
      <c r="A40" s="103">
        <v>1944</v>
      </c>
      <c r="B40" s="454"/>
      <c r="C40" s="343"/>
      <c r="D40" s="380"/>
      <c r="E40" s="340"/>
      <c r="F40" s="470"/>
      <c r="G40" s="479"/>
      <c r="H40" s="478"/>
      <c r="I40" s="480"/>
    </row>
    <row r="41" spans="1:9" s="98" customFormat="1" ht="15.05" hidden="1" customHeight="1">
      <c r="A41" s="103">
        <v>1945</v>
      </c>
      <c r="B41" s="454"/>
      <c r="C41" s="343"/>
      <c r="D41" s="380"/>
      <c r="E41" s="340"/>
      <c r="F41" s="470"/>
      <c r="G41" s="479"/>
      <c r="H41" s="478"/>
      <c r="I41" s="480"/>
    </row>
    <row r="42" spans="1:9" s="98" customFormat="1" ht="15.05" hidden="1" customHeight="1">
      <c r="A42" s="103">
        <v>1946</v>
      </c>
      <c r="B42" s="454"/>
      <c r="C42" s="343"/>
      <c r="D42" s="380"/>
      <c r="E42" s="340"/>
      <c r="F42" s="470"/>
      <c r="G42" s="479"/>
      <c r="H42" s="478"/>
      <c r="I42" s="480"/>
    </row>
    <row r="43" spans="1:9" s="98" customFormat="1" ht="15.05" hidden="1" customHeight="1">
      <c r="A43" s="103">
        <v>1947</v>
      </c>
      <c r="B43" s="454"/>
      <c r="C43" s="343"/>
      <c r="D43" s="380"/>
      <c r="E43" s="340"/>
      <c r="F43" s="470"/>
      <c r="G43" s="479"/>
      <c r="H43" s="478"/>
      <c r="I43" s="480"/>
    </row>
    <row r="44" spans="1:9" s="98" customFormat="1" ht="15.05" hidden="1" customHeight="1">
      <c r="A44" s="103">
        <v>1948</v>
      </c>
      <c r="B44" s="454"/>
      <c r="C44" s="343"/>
      <c r="D44" s="380"/>
      <c r="E44" s="340"/>
      <c r="F44" s="470"/>
      <c r="G44" s="479"/>
      <c r="H44" s="478"/>
      <c r="I44" s="480"/>
    </row>
    <row r="45" spans="1:9" s="98" customFormat="1" ht="15.05" hidden="1" customHeight="1">
      <c r="A45" s="102">
        <v>1949</v>
      </c>
      <c r="B45" s="455"/>
      <c r="C45" s="342"/>
      <c r="D45" s="381"/>
      <c r="E45" s="341"/>
      <c r="F45" s="471"/>
      <c r="G45" s="482"/>
      <c r="H45" s="481"/>
      <c r="I45" s="483"/>
    </row>
    <row r="46" spans="1:9" s="98" customFormat="1" ht="15.05" hidden="1" customHeight="1">
      <c r="A46" s="103">
        <v>1950</v>
      </c>
      <c r="B46" s="454"/>
      <c r="C46" s="343"/>
      <c r="D46" s="380"/>
      <c r="E46" s="340"/>
      <c r="F46" s="470"/>
      <c r="G46" s="479"/>
      <c r="H46" s="478"/>
      <c r="I46" s="480"/>
    </row>
    <row r="47" spans="1:9" s="98" customFormat="1" ht="15.05" hidden="1" customHeight="1">
      <c r="A47" s="103">
        <v>1951</v>
      </c>
      <c r="B47" s="454"/>
      <c r="C47" s="343"/>
      <c r="D47" s="380"/>
      <c r="E47" s="340"/>
      <c r="F47" s="470"/>
      <c r="G47" s="479"/>
      <c r="H47" s="478"/>
      <c r="I47" s="480"/>
    </row>
    <row r="48" spans="1:9" s="98" customFormat="1" ht="15.05" hidden="1" customHeight="1">
      <c r="A48" s="103">
        <v>1952</v>
      </c>
      <c r="B48" s="454"/>
      <c r="C48" s="343"/>
      <c r="D48" s="380"/>
      <c r="E48" s="340"/>
      <c r="F48" s="470"/>
      <c r="G48" s="479"/>
      <c r="H48" s="478"/>
      <c r="I48" s="480"/>
    </row>
    <row r="49" spans="1:9" s="98" customFormat="1" ht="15.05" hidden="1" customHeight="1">
      <c r="A49" s="103">
        <v>1953</v>
      </c>
      <c r="B49" s="454"/>
      <c r="C49" s="343"/>
      <c r="D49" s="380"/>
      <c r="E49" s="340"/>
      <c r="F49" s="470"/>
      <c r="G49" s="479"/>
      <c r="H49" s="478"/>
      <c r="I49" s="480"/>
    </row>
    <row r="50" spans="1:9" s="98" customFormat="1" ht="15.05" hidden="1" customHeight="1">
      <c r="A50" s="103">
        <v>1954</v>
      </c>
      <c r="B50" s="454"/>
      <c r="C50" s="343"/>
      <c r="D50" s="380"/>
      <c r="E50" s="340"/>
      <c r="F50" s="470"/>
      <c r="G50" s="479"/>
      <c r="H50" s="478"/>
      <c r="I50" s="480"/>
    </row>
    <row r="51" spans="1:9" s="98" customFormat="1" ht="15.05" hidden="1" customHeight="1">
      <c r="A51" s="103">
        <v>1955</v>
      </c>
      <c r="B51" s="454"/>
      <c r="C51" s="343"/>
      <c r="D51" s="380"/>
      <c r="E51" s="340"/>
      <c r="F51" s="470"/>
      <c r="G51" s="479"/>
      <c r="H51" s="478"/>
      <c r="I51" s="480"/>
    </row>
    <row r="52" spans="1:9" s="98" customFormat="1" ht="15.05" hidden="1" customHeight="1">
      <c r="A52" s="103">
        <v>1956</v>
      </c>
      <c r="B52" s="454"/>
      <c r="C52" s="343"/>
      <c r="D52" s="380"/>
      <c r="E52" s="340"/>
      <c r="F52" s="470"/>
      <c r="G52" s="479"/>
      <c r="H52" s="478"/>
      <c r="I52" s="480"/>
    </row>
    <row r="53" spans="1:9" s="98" customFormat="1" ht="15.05" hidden="1" customHeight="1">
      <c r="A53" s="103">
        <v>1957</v>
      </c>
      <c r="B53" s="454"/>
      <c r="C53" s="343"/>
      <c r="D53" s="380"/>
      <c r="E53" s="340"/>
      <c r="F53" s="470"/>
      <c r="G53" s="479"/>
      <c r="H53" s="478"/>
      <c r="I53" s="480"/>
    </row>
    <row r="54" spans="1:9" s="98" customFormat="1" ht="15.05" hidden="1" customHeight="1">
      <c r="A54" s="103">
        <v>1958</v>
      </c>
      <c r="B54" s="454"/>
      <c r="C54" s="343"/>
      <c r="D54" s="380"/>
      <c r="E54" s="340"/>
      <c r="F54" s="470"/>
      <c r="G54" s="479"/>
      <c r="H54" s="478"/>
      <c r="I54" s="480"/>
    </row>
    <row r="55" spans="1:9" s="98" customFormat="1" ht="15.05" hidden="1" customHeight="1">
      <c r="A55" s="102">
        <v>1959</v>
      </c>
      <c r="B55" s="455"/>
      <c r="C55" s="342"/>
      <c r="D55" s="381"/>
      <c r="E55" s="341"/>
      <c r="F55" s="471"/>
      <c r="G55" s="482"/>
      <c r="H55" s="481"/>
      <c r="I55" s="483"/>
    </row>
    <row r="56" spans="1:9" hidden="1">
      <c r="A56" s="78">
        <v>1960</v>
      </c>
      <c r="B56" s="454"/>
      <c r="C56" s="343"/>
      <c r="D56" s="380"/>
      <c r="E56" s="340"/>
      <c r="F56" s="470"/>
      <c r="G56" s="479"/>
      <c r="H56" s="478"/>
      <c r="I56" s="480"/>
    </row>
    <row r="57" spans="1:9" hidden="1">
      <c r="A57" s="78">
        <v>1961</v>
      </c>
      <c r="B57" s="454"/>
      <c r="C57" s="343"/>
      <c r="D57" s="380"/>
      <c r="E57" s="340"/>
      <c r="F57" s="470"/>
      <c r="G57" s="479"/>
      <c r="H57" s="478"/>
      <c r="I57" s="480"/>
    </row>
    <row r="58" spans="1:9" hidden="1">
      <c r="A58" s="78">
        <v>1962</v>
      </c>
      <c r="B58" s="599"/>
      <c r="C58" s="559"/>
      <c r="D58" s="558"/>
      <c r="E58" s="558"/>
      <c r="F58" s="568"/>
      <c r="G58" s="579"/>
      <c r="H58" s="585"/>
      <c r="I58" s="586"/>
    </row>
    <row r="59" spans="1:9" hidden="1">
      <c r="A59" s="78">
        <v>1963</v>
      </c>
      <c r="B59" s="600"/>
      <c r="C59" s="561"/>
      <c r="D59" s="560"/>
      <c r="E59" s="560"/>
      <c r="F59" s="569"/>
      <c r="G59" s="580"/>
      <c r="H59" s="587"/>
      <c r="I59" s="588"/>
    </row>
    <row r="60" spans="1:9" hidden="1">
      <c r="A60" s="78">
        <v>1964</v>
      </c>
      <c r="B60" s="600"/>
      <c r="C60" s="561"/>
      <c r="D60" s="560"/>
      <c r="E60" s="560"/>
      <c r="F60" s="569"/>
      <c r="G60" s="580"/>
      <c r="H60" s="587"/>
      <c r="I60" s="588"/>
    </row>
    <row r="61" spans="1:9" hidden="1">
      <c r="A61" s="78">
        <v>1965</v>
      </c>
      <c r="B61" s="600"/>
      <c r="C61" s="561"/>
      <c r="D61" s="560"/>
      <c r="E61" s="560"/>
      <c r="F61" s="569"/>
      <c r="G61" s="580"/>
      <c r="H61" s="587"/>
      <c r="I61" s="588"/>
    </row>
    <row r="62" spans="1:9" hidden="1">
      <c r="A62" s="78">
        <v>1966</v>
      </c>
      <c r="B62" s="600"/>
      <c r="C62" s="561"/>
      <c r="D62" s="560"/>
      <c r="E62" s="560"/>
      <c r="F62" s="569"/>
      <c r="G62" s="580"/>
      <c r="H62" s="587"/>
      <c r="I62" s="588"/>
    </row>
    <row r="63" spans="1:9" hidden="1">
      <c r="A63" s="78">
        <v>1967</v>
      </c>
      <c r="B63" s="600"/>
      <c r="C63" s="561"/>
      <c r="D63" s="560"/>
      <c r="E63" s="560"/>
      <c r="F63" s="570"/>
      <c r="G63" s="581"/>
      <c r="H63" s="587"/>
      <c r="I63" s="588"/>
    </row>
    <row r="64" spans="1:9" hidden="1">
      <c r="A64" s="78">
        <v>1968</v>
      </c>
      <c r="B64" s="600"/>
      <c r="C64" s="561"/>
      <c r="D64" s="560"/>
      <c r="E64" s="560"/>
      <c r="F64" s="570"/>
      <c r="G64" s="581"/>
      <c r="H64" s="587"/>
      <c r="I64" s="588"/>
    </row>
    <row r="65" spans="1:16" hidden="1">
      <c r="A65" s="83">
        <v>1969</v>
      </c>
      <c r="B65" s="601"/>
      <c r="C65" s="563"/>
      <c r="D65" s="562"/>
      <c r="E65" s="562"/>
      <c r="F65" s="571"/>
      <c r="G65" s="582"/>
      <c r="H65" s="589"/>
      <c r="I65" s="590"/>
    </row>
    <row r="66" spans="1:16" hidden="1">
      <c r="A66" s="78">
        <v>1970</v>
      </c>
      <c r="B66" s="600"/>
      <c r="C66" s="561"/>
      <c r="D66" s="560"/>
      <c r="E66" s="560"/>
      <c r="F66" s="570"/>
      <c r="G66" s="581"/>
      <c r="H66" s="587"/>
      <c r="I66" s="588"/>
    </row>
    <row r="67" spans="1:16" hidden="1">
      <c r="A67" s="78">
        <v>1971</v>
      </c>
      <c r="B67" s="600"/>
      <c r="C67" s="561"/>
      <c r="D67" s="560"/>
      <c r="E67" s="560"/>
      <c r="F67" s="570"/>
      <c r="G67" s="581"/>
      <c r="H67" s="587"/>
      <c r="I67" s="588"/>
    </row>
    <row r="68" spans="1:16" hidden="1">
      <c r="A68" s="78">
        <v>1972</v>
      </c>
      <c r="B68" s="600"/>
      <c r="C68" s="561"/>
      <c r="D68" s="560"/>
      <c r="E68" s="560"/>
      <c r="F68" s="570"/>
      <c r="G68" s="581"/>
      <c r="H68" s="587"/>
      <c r="I68" s="588"/>
    </row>
    <row r="69" spans="1:16" hidden="1">
      <c r="A69" s="78">
        <v>1973</v>
      </c>
      <c r="B69" s="600"/>
      <c r="C69" s="561"/>
      <c r="D69" s="560"/>
      <c r="E69" s="560"/>
      <c r="F69" s="570"/>
      <c r="G69" s="581"/>
      <c r="H69" s="587"/>
      <c r="I69" s="588"/>
    </row>
    <row r="70" spans="1:16" hidden="1">
      <c r="A70" s="78">
        <v>1974</v>
      </c>
      <c r="B70" s="600"/>
      <c r="C70" s="561"/>
      <c r="D70" s="560"/>
      <c r="E70" s="560"/>
      <c r="F70" s="570"/>
      <c r="G70" s="581"/>
      <c r="H70" s="587"/>
      <c r="I70" s="588"/>
    </row>
    <row r="71" spans="1:16" hidden="1">
      <c r="A71" s="78">
        <v>1975</v>
      </c>
      <c r="B71" s="600"/>
      <c r="C71" s="561"/>
      <c r="D71" s="560"/>
      <c r="E71" s="560"/>
      <c r="F71" s="570"/>
      <c r="G71" s="581"/>
      <c r="H71" s="587"/>
      <c r="I71" s="588"/>
    </row>
    <row r="72" spans="1:16" hidden="1">
      <c r="A72" s="78">
        <v>1976</v>
      </c>
      <c r="B72" s="600"/>
      <c r="C72" s="561"/>
      <c r="D72" s="560"/>
      <c r="E72" s="560"/>
      <c r="F72" s="570"/>
      <c r="G72" s="581"/>
      <c r="H72" s="587"/>
      <c r="I72" s="588"/>
    </row>
    <row r="73" spans="1:16" hidden="1">
      <c r="A73" s="78">
        <v>1977</v>
      </c>
      <c r="B73" s="600"/>
      <c r="C73" s="561"/>
      <c r="D73" s="560"/>
      <c r="E73" s="560"/>
      <c r="F73" s="570"/>
      <c r="G73" s="581"/>
      <c r="H73" s="587"/>
      <c r="I73" s="588"/>
    </row>
    <row r="74" spans="1:16" hidden="1">
      <c r="A74" s="78">
        <v>1978</v>
      </c>
      <c r="B74" s="600"/>
      <c r="C74" s="561"/>
      <c r="D74" s="560"/>
      <c r="E74" s="560"/>
      <c r="F74" s="570"/>
      <c r="G74" s="581"/>
      <c r="H74" s="587"/>
      <c r="I74" s="588"/>
    </row>
    <row r="75" spans="1:16">
      <c r="A75" s="83">
        <v>1979</v>
      </c>
      <c r="B75" s="601">
        <f>avgpeinc!AW68</f>
        <v>18157.163849761328</v>
      </c>
      <c r="C75" s="563">
        <v>17313.207698474249</v>
      </c>
      <c r="D75" s="562">
        <v>26518.510170899572</v>
      </c>
      <c r="E75" s="562">
        <v>12267.140003082797</v>
      </c>
      <c r="F75" s="572">
        <f>B75*0.5/'TB5'!B75</f>
        <v>0.20537739992141726</v>
      </c>
      <c r="G75" s="583">
        <v>0.22890669107437134</v>
      </c>
      <c r="H75" s="589">
        <v>0.22363799810409546</v>
      </c>
      <c r="I75" s="590">
        <v>0.14391928911209106</v>
      </c>
      <c r="L75" s="969"/>
      <c r="P75" s="969"/>
    </row>
    <row r="76" spans="1:16">
      <c r="A76" s="78">
        <v>1980</v>
      </c>
      <c r="B76" s="600">
        <f>avgpeinc!AW69</f>
        <v>17505.776823691685</v>
      </c>
      <c r="C76" s="561">
        <v>16537.756357371381</v>
      </c>
      <c r="D76" s="560">
        <v>25273.04341373143</v>
      </c>
      <c r="E76" s="560">
        <v>12472.00544019289</v>
      </c>
      <c r="F76" s="569">
        <f>B76*0.5/'TB5'!B76</f>
        <v>0.20395630598068235</v>
      </c>
      <c r="G76" s="580">
        <v>0.22396594285964966</v>
      </c>
      <c r="H76" s="587">
        <v>0.22281152009963989</v>
      </c>
      <c r="I76" s="588">
        <v>0.14866948127746582</v>
      </c>
      <c r="L76" s="969"/>
      <c r="P76" s="969"/>
    </row>
    <row r="77" spans="1:16">
      <c r="A77" s="78">
        <v>1981</v>
      </c>
      <c r="B77" s="600">
        <f>avgpeinc!AW70</f>
        <v>17343.189182843536</v>
      </c>
      <c r="C77" s="561">
        <v>16098.970278089973</v>
      </c>
      <c r="D77" s="560">
        <v>24758.126949376991</v>
      </c>
      <c r="E77" s="560">
        <v>13437.082067700629</v>
      </c>
      <c r="F77" s="569">
        <f>B77*0.5/'TB5'!B77</f>
        <v>0.20052778720855713</v>
      </c>
      <c r="G77" s="580">
        <v>0.21876758337020874</v>
      </c>
      <c r="H77" s="587">
        <v>0.21667027473449707</v>
      </c>
      <c r="I77" s="588">
        <v>0.1534498929977417</v>
      </c>
      <c r="L77" s="969"/>
      <c r="P77" s="969"/>
    </row>
    <row r="78" spans="1:16">
      <c r="A78" s="78">
        <v>1982</v>
      </c>
      <c r="B78" s="600">
        <f>avgpeinc!AW71</f>
        <v>16313.004271202508</v>
      </c>
      <c r="C78" s="561">
        <v>14927.390702028157</v>
      </c>
      <c r="D78" s="560">
        <v>22740.483944780903</v>
      </c>
      <c r="E78" s="560">
        <v>13753.705039474042</v>
      </c>
      <c r="F78" s="569">
        <f>B78*0.5/'TB5'!B78</f>
        <v>0.19502192735671997</v>
      </c>
      <c r="G78" s="580">
        <v>0.21035623550415039</v>
      </c>
      <c r="H78" s="587">
        <v>0.2079017162322998</v>
      </c>
      <c r="I78" s="588">
        <v>0.15762490034103394</v>
      </c>
      <c r="L78" s="969"/>
      <c r="P78" s="969"/>
    </row>
    <row r="79" spans="1:16">
      <c r="A79" s="78">
        <v>1983</v>
      </c>
      <c r="B79" s="600">
        <f>avgpeinc!AW72</f>
        <v>15992.460831274986</v>
      </c>
      <c r="C79" s="561">
        <v>14486.376591997154</v>
      </c>
      <c r="D79" s="560">
        <v>22439.030980893203</v>
      </c>
      <c r="E79" s="560">
        <v>14118.126334984172</v>
      </c>
      <c r="F79" s="569">
        <f>B79*0.5/'TB5'!B79</f>
        <v>0.18824714422225952</v>
      </c>
      <c r="G79" s="580">
        <v>0.2022559642791748</v>
      </c>
      <c r="H79" s="587">
        <v>0.20088791847229004</v>
      </c>
      <c r="I79" s="588">
        <v>0.15623724460601807</v>
      </c>
      <c r="L79" s="969"/>
      <c r="P79" s="969"/>
    </row>
    <row r="80" spans="1:16">
      <c r="A80" s="78">
        <v>1984</v>
      </c>
      <c r="B80" s="600">
        <f>avgpeinc!AW73</f>
        <v>16687.06439536058</v>
      </c>
      <c r="C80" s="561">
        <v>14959.613190446607</v>
      </c>
      <c r="D80" s="560">
        <v>23638.380494104458</v>
      </c>
      <c r="E80" s="560">
        <v>15286.798144020979</v>
      </c>
      <c r="F80" s="569">
        <f>B80*0.5/'TB5'!B80</f>
        <v>0.18414467573165894</v>
      </c>
      <c r="G80" s="580">
        <v>0.19764268398284912</v>
      </c>
      <c r="H80" s="587">
        <v>0.19729280471801758</v>
      </c>
      <c r="I80" s="588">
        <v>0.15456867218017578</v>
      </c>
      <c r="L80" s="969"/>
      <c r="P80" s="969"/>
    </row>
    <row r="81" spans="1:16">
      <c r="A81" s="78">
        <v>1985</v>
      </c>
      <c r="B81" s="600">
        <f>avgpeinc!AW74</f>
        <v>16976.674945578085</v>
      </c>
      <c r="C81" s="561">
        <v>15181.226101961523</v>
      </c>
      <c r="D81" s="560">
        <v>23719.297797938616</v>
      </c>
      <c r="E81" s="560">
        <v>15948.536702842124</v>
      </c>
      <c r="F81" s="569">
        <f>B81*0.5/'TB5'!B81</f>
        <v>0.1841695308685303</v>
      </c>
      <c r="G81" s="580">
        <v>0.19699740409851074</v>
      </c>
      <c r="H81" s="587">
        <v>0.19617676734924316</v>
      </c>
      <c r="I81" s="588">
        <v>0.15682500600814819</v>
      </c>
      <c r="L81" s="969"/>
      <c r="P81" s="969"/>
    </row>
    <row r="82" spans="1:16">
      <c r="A82" s="78">
        <v>1986</v>
      </c>
      <c r="B82" s="600">
        <f>avgpeinc!AW75</f>
        <v>16930.967294010374</v>
      </c>
      <c r="C82" s="561">
        <v>15152.783723798049</v>
      </c>
      <c r="D82" s="560">
        <v>24117.18062775772</v>
      </c>
      <c r="E82" s="560">
        <v>15502.429063443264</v>
      </c>
      <c r="F82" s="569">
        <f>B82*0.5/'TB5'!B82</f>
        <v>0.18205899000167847</v>
      </c>
      <c r="G82" s="580">
        <v>0.19246208667755127</v>
      </c>
      <c r="H82" s="587">
        <v>0.19501304626464844</v>
      </c>
      <c r="I82" s="588">
        <v>0.15909385681152344</v>
      </c>
      <c r="L82" s="969"/>
      <c r="P82" s="969"/>
    </row>
    <row r="83" spans="1:16">
      <c r="A83" s="78">
        <v>1987</v>
      </c>
      <c r="B83" s="600">
        <f>avgpeinc!AW76</f>
        <v>17068.921629615194</v>
      </c>
      <c r="C83" s="561">
        <v>15414.602754766131</v>
      </c>
      <c r="D83" s="560">
        <v>24652.800117589057</v>
      </c>
      <c r="E83" s="560">
        <v>14930.248499164407</v>
      </c>
      <c r="F83" s="569">
        <f>B83*0.5/'TB5'!B83</f>
        <v>0.17814916372299192</v>
      </c>
      <c r="G83" s="580">
        <v>0.18841159343719482</v>
      </c>
      <c r="H83" s="587">
        <v>0.19143372774124146</v>
      </c>
      <c r="I83" s="588">
        <v>0.1544843316078186</v>
      </c>
      <c r="L83" s="969"/>
      <c r="P83" s="969"/>
    </row>
    <row r="84" spans="1:16">
      <c r="A84" s="78">
        <v>1988</v>
      </c>
      <c r="B84" s="600">
        <f>avgpeinc!AW77</f>
        <v>17447.329151621296</v>
      </c>
      <c r="C84" s="561">
        <v>15697.61511106344</v>
      </c>
      <c r="D84" s="560">
        <v>25597.883179960358</v>
      </c>
      <c r="E84" s="560">
        <v>14929.538596170836</v>
      </c>
      <c r="F84" s="569">
        <f>B84*0.5/'TB5'!B84</f>
        <v>0.17475432157516479</v>
      </c>
      <c r="G84" s="580">
        <v>0.1858600378036499</v>
      </c>
      <c r="H84" s="587">
        <v>0.18721485137939453</v>
      </c>
      <c r="I84" s="588">
        <v>0.14978432655334473</v>
      </c>
      <c r="L84" s="969"/>
      <c r="P84" s="969"/>
    </row>
    <row r="85" spans="1:16">
      <c r="A85" s="83">
        <v>1989</v>
      </c>
      <c r="B85" s="601">
        <f>avgpeinc!AW78</f>
        <v>17687.514290550334</v>
      </c>
      <c r="C85" s="563">
        <v>15888.270744471807</v>
      </c>
      <c r="D85" s="562">
        <v>26109.543909305026</v>
      </c>
      <c r="E85" s="562">
        <v>15020.359563922133</v>
      </c>
      <c r="F85" s="572">
        <f>B85*0.5/'TB5'!B85</f>
        <v>0.17504817247390744</v>
      </c>
      <c r="G85" s="583">
        <v>0.18539196252822876</v>
      </c>
      <c r="H85" s="589">
        <v>0.18952947854995728</v>
      </c>
      <c r="I85" s="590">
        <v>0.14895069599151611</v>
      </c>
      <c r="L85" s="969"/>
      <c r="P85" s="969"/>
    </row>
    <row r="86" spans="1:16">
      <c r="A86" s="78">
        <v>1990</v>
      </c>
      <c r="B86" s="600">
        <f>avgpeinc!AW79</f>
        <v>17529.907559426749</v>
      </c>
      <c r="C86" s="561">
        <v>15648.373072463944</v>
      </c>
      <c r="D86" s="560">
        <v>26105.960390242748</v>
      </c>
      <c r="E86" s="560">
        <v>15164.511716532095</v>
      </c>
      <c r="F86" s="569">
        <f>B86*0.5/'TB5'!B86</f>
        <v>0.17363953590393064</v>
      </c>
      <c r="G86" s="580">
        <v>0.183555006980896</v>
      </c>
      <c r="H86" s="587">
        <v>0.1881791353225708</v>
      </c>
      <c r="I86" s="588">
        <v>0.1507001519203186</v>
      </c>
      <c r="L86" s="969"/>
      <c r="P86" s="969"/>
    </row>
    <row r="87" spans="1:16">
      <c r="A87" s="78">
        <v>1991</v>
      </c>
      <c r="B87" s="600">
        <f>avgpeinc!AW80</f>
        <v>16979.096716825396</v>
      </c>
      <c r="C87" s="561">
        <v>14851.466527256252</v>
      </c>
      <c r="D87" s="560">
        <v>25427.49876715233</v>
      </c>
      <c r="E87" s="560">
        <v>15340.463268288067</v>
      </c>
      <c r="F87" s="569">
        <f>B87*0.5/'TB5'!B87</f>
        <v>0.17170011997222898</v>
      </c>
      <c r="G87" s="580">
        <v>0.17896884679794312</v>
      </c>
      <c r="H87" s="587">
        <v>0.1886519193649292</v>
      </c>
      <c r="I87" s="588">
        <v>0.15287673473358154</v>
      </c>
      <c r="L87" s="969"/>
      <c r="P87" s="969"/>
    </row>
    <row r="88" spans="1:16">
      <c r="A88" s="78">
        <v>1992</v>
      </c>
      <c r="B88" s="600">
        <f>avgpeinc!AW81</f>
        <v>16529.936706732708</v>
      </c>
      <c r="C88" s="561">
        <v>14547.641287537399</v>
      </c>
      <c r="D88" s="560">
        <v>24848.850872680148</v>
      </c>
      <c r="E88" s="560">
        <v>14330.608336790807</v>
      </c>
      <c r="F88" s="569">
        <f>B88*0.5/'TB5'!B88</f>
        <v>0.1639857888221741</v>
      </c>
      <c r="G88" s="580">
        <v>0.17324751615524292</v>
      </c>
      <c r="H88" s="587">
        <v>0.17939597368240356</v>
      </c>
      <c r="I88" s="588">
        <v>0.14180582761764526</v>
      </c>
      <c r="L88" s="969"/>
      <c r="P88" s="969"/>
    </row>
    <row r="89" spans="1:16">
      <c r="A89" s="78">
        <v>1993</v>
      </c>
      <c r="B89" s="600">
        <f>avgpeinc!AW82</f>
        <v>16750.28253342097</v>
      </c>
      <c r="C89" s="561">
        <v>14848.361314622147</v>
      </c>
      <c r="D89" s="560">
        <v>25872.17991915598</v>
      </c>
      <c r="E89" s="560">
        <v>13443.400856134604</v>
      </c>
      <c r="F89" s="569">
        <f>B89*0.5/'TB5'!B89</f>
        <v>0.16477280855178833</v>
      </c>
      <c r="G89" s="580">
        <v>0.17576181888580322</v>
      </c>
      <c r="H89" s="587">
        <v>0.18399834632873535</v>
      </c>
      <c r="I89" s="588">
        <v>0.13440620899200439</v>
      </c>
      <c r="L89" s="969"/>
      <c r="P89" s="969"/>
    </row>
    <row r="90" spans="1:16">
      <c r="A90" s="78">
        <v>1994</v>
      </c>
      <c r="B90" s="600">
        <f>avgpeinc!AW83</f>
        <v>17216.435452110989</v>
      </c>
      <c r="C90" s="561">
        <v>15290.405162698906</v>
      </c>
      <c r="D90" s="560">
        <v>26306.954197741437</v>
      </c>
      <c r="E90" s="560">
        <v>13767.519874954238</v>
      </c>
      <c r="F90" s="569">
        <f>B90*0.5/'TB5'!B90</f>
        <v>0.16400337219238281</v>
      </c>
      <c r="G90" s="580">
        <v>0.17601430416107178</v>
      </c>
      <c r="H90" s="587">
        <v>0.18232107162475586</v>
      </c>
      <c r="I90" s="588">
        <v>0.13288402557373047</v>
      </c>
      <c r="L90" s="969"/>
      <c r="P90" s="969"/>
    </row>
    <row r="91" spans="1:16">
      <c r="A91" s="78">
        <v>1995</v>
      </c>
      <c r="B91" s="600">
        <f>avgpeinc!AW84</f>
        <v>17189.939173487532</v>
      </c>
      <c r="C91" s="561">
        <v>14958.038372100627</v>
      </c>
      <c r="D91" s="560">
        <v>26524.708406647864</v>
      </c>
      <c r="E91" s="560">
        <v>14440.903410692221</v>
      </c>
      <c r="F91" s="569">
        <f>B91*0.5/'TB5'!B91</f>
        <v>0.16022694110870361</v>
      </c>
      <c r="G91" s="580">
        <v>0.17139387130737305</v>
      </c>
      <c r="H91" s="587">
        <v>0.17895835638046265</v>
      </c>
      <c r="I91" s="588">
        <v>0.1330714225769043</v>
      </c>
      <c r="L91" s="969"/>
      <c r="P91" s="969"/>
    </row>
    <row r="92" spans="1:16">
      <c r="A92" s="78">
        <v>1996</v>
      </c>
      <c r="B92" s="600">
        <f>avgpeinc!AW85</f>
        <v>17375.720329220003</v>
      </c>
      <c r="C92" s="561">
        <v>15055.077573876177</v>
      </c>
      <c r="D92" s="560">
        <v>26422.49083821533</v>
      </c>
      <c r="E92" s="560">
        <v>14542.699835654461</v>
      </c>
      <c r="F92" s="569">
        <f>B92*0.5/'TB5'!B92</f>
        <v>0.15700435638427734</v>
      </c>
      <c r="G92" s="580">
        <v>0.16822987794876099</v>
      </c>
      <c r="H92" s="587">
        <v>0.17414760589599609</v>
      </c>
      <c r="I92" s="588">
        <v>0.13014620542526245</v>
      </c>
      <c r="L92" s="969"/>
      <c r="P92" s="969"/>
    </row>
    <row r="93" spans="1:16">
      <c r="A93" s="78">
        <v>1997</v>
      </c>
      <c r="B93" s="600">
        <f>avgpeinc!AW86</f>
        <v>17750.110853434289</v>
      </c>
      <c r="C93" s="561">
        <v>15512.190668198929</v>
      </c>
      <c r="D93" s="560">
        <v>26951.989223588705</v>
      </c>
      <c r="E93" s="560">
        <v>14359.135418157575</v>
      </c>
      <c r="F93" s="569">
        <f>B93*0.5/'TB5'!B93</f>
        <v>0.15476447343826294</v>
      </c>
      <c r="G93" s="580">
        <v>0.16816443204879761</v>
      </c>
      <c r="H93" s="587">
        <v>0.1695597767829895</v>
      </c>
      <c r="I93" s="588">
        <v>0.12625402212142944</v>
      </c>
      <c r="L93" s="969"/>
      <c r="P93" s="969"/>
    </row>
    <row r="94" spans="1:16">
      <c r="A94" s="78">
        <v>1998</v>
      </c>
      <c r="B94" s="600">
        <f>avgpeinc!AW87</f>
        <v>18477.390641509541</v>
      </c>
      <c r="C94" s="561">
        <v>16284.99262314646</v>
      </c>
      <c r="D94" s="560">
        <v>27658.455679794195</v>
      </c>
      <c r="E94" s="560">
        <v>14673.563917342883</v>
      </c>
      <c r="F94" s="569">
        <f>B94*0.5/'TB5'!B94</f>
        <v>0.15516370534896848</v>
      </c>
      <c r="G94" s="580">
        <v>0.16900891065597534</v>
      </c>
      <c r="H94" s="587">
        <v>0.16776096820831299</v>
      </c>
      <c r="I94" s="588">
        <v>0.1273723840713501</v>
      </c>
      <c r="L94" s="969"/>
      <c r="P94" s="969"/>
    </row>
    <row r="95" spans="1:16">
      <c r="A95" s="83">
        <v>1999</v>
      </c>
      <c r="B95" s="601">
        <f>avgpeinc!AW88</f>
        <v>18879.592917729267</v>
      </c>
      <c r="C95" s="563">
        <v>16549.703090167794</v>
      </c>
      <c r="D95" s="562">
        <v>28069.440589315986</v>
      </c>
      <c r="E95" s="562">
        <v>15247.141152197806</v>
      </c>
      <c r="F95" s="572">
        <f>B95*0.5/'TB5'!B95</f>
        <v>0.15392929315567017</v>
      </c>
      <c r="G95" s="583">
        <v>0.16533142328262329</v>
      </c>
      <c r="H95" s="589">
        <v>0.16583538055419922</v>
      </c>
      <c r="I95" s="590">
        <v>0.13264429569244385</v>
      </c>
      <c r="L95" s="969"/>
      <c r="P95" s="969"/>
    </row>
    <row r="96" spans="1:16">
      <c r="A96" s="88">
        <v>2000</v>
      </c>
      <c r="B96" s="602">
        <f>avgpeinc!AW89</f>
        <v>19294.403722585746</v>
      </c>
      <c r="C96" s="565">
        <v>16799.804972888054</v>
      </c>
      <c r="D96" s="564">
        <v>28794.944771213199</v>
      </c>
      <c r="E96" s="564">
        <v>15419.76839340486</v>
      </c>
      <c r="F96" s="573">
        <f>B96*0.5/'TB5'!B96</f>
        <v>0.15223062038421631</v>
      </c>
      <c r="G96" s="584">
        <v>0.16221970319747925</v>
      </c>
      <c r="H96" s="591">
        <v>0.16569823026657104</v>
      </c>
      <c r="I96" s="592">
        <v>0.13127583265304565</v>
      </c>
      <c r="L96" s="969"/>
      <c r="P96" s="969"/>
    </row>
    <row r="97" spans="1:16">
      <c r="A97" s="78">
        <v>2001</v>
      </c>
      <c r="B97" s="600">
        <f>avgpeinc!AW90</f>
        <v>19572.659438790484</v>
      </c>
      <c r="C97" s="561">
        <v>16885.151721204962</v>
      </c>
      <c r="D97" s="560">
        <v>28793.324723887799</v>
      </c>
      <c r="E97" s="560">
        <v>16187.810642438037</v>
      </c>
      <c r="F97" s="569">
        <f>B97*0.5/'TB5'!B97</f>
        <v>0.15518802404403689</v>
      </c>
      <c r="G97" s="580">
        <v>0.16485726833343506</v>
      </c>
      <c r="H97" s="587">
        <v>0.16952115297317505</v>
      </c>
      <c r="I97" s="588">
        <v>0.1347997784614563</v>
      </c>
      <c r="L97" s="969"/>
      <c r="P97" s="969"/>
    </row>
    <row r="98" spans="1:16">
      <c r="A98" s="78">
        <v>2002</v>
      </c>
      <c r="B98" s="600">
        <f>avgpeinc!AW91</f>
        <v>19429.49882991051</v>
      </c>
      <c r="C98" s="561">
        <v>16713.367803156747</v>
      </c>
      <c r="D98" s="560">
        <v>28593.570255871804</v>
      </c>
      <c r="E98" s="560">
        <v>15934.550406875638</v>
      </c>
      <c r="F98" s="569">
        <f>B98*0.5/'TB5'!B98</f>
        <v>0.15440207719802856</v>
      </c>
      <c r="G98" s="580">
        <v>0.1664125919342041</v>
      </c>
      <c r="H98" s="587">
        <v>0.1683465838432312</v>
      </c>
      <c r="I98" s="588">
        <v>0.13134878873825073</v>
      </c>
      <c r="L98" s="969"/>
      <c r="P98" s="969"/>
    </row>
    <row r="99" spans="1:16">
      <c r="A99" s="78">
        <v>2003</v>
      </c>
      <c r="B99" s="600">
        <f>avgpeinc!AW92</f>
        <v>19240.001703045531</v>
      </c>
      <c r="C99" s="561">
        <v>16504.91448188002</v>
      </c>
      <c r="D99" s="560">
        <v>27994.623123181631</v>
      </c>
      <c r="E99" s="560">
        <v>16006.874992226069</v>
      </c>
      <c r="F99" s="569">
        <f>B99*0.5/'TB5'!B99</f>
        <v>0.15130609273910522</v>
      </c>
      <c r="G99" s="580">
        <v>0.16325604915618896</v>
      </c>
      <c r="H99" s="587">
        <v>0.16448003053665161</v>
      </c>
      <c r="I99" s="588">
        <v>0.12991231679916382</v>
      </c>
      <c r="L99" s="969"/>
      <c r="P99" s="969"/>
    </row>
    <row r="100" spans="1:16">
      <c r="A100" s="78">
        <v>2004</v>
      </c>
      <c r="B100" s="600">
        <f>avgpeinc!AW93</f>
        <v>19387.550612309657</v>
      </c>
      <c r="C100" s="561">
        <v>16604.482162656481</v>
      </c>
      <c r="D100" s="560">
        <v>27948.831712303185</v>
      </c>
      <c r="E100" s="560">
        <v>16033.289917629903</v>
      </c>
      <c r="F100" s="569">
        <f>B100*0.5/'TB5'!B100</f>
        <v>0.14812785387039182</v>
      </c>
      <c r="G100" s="580">
        <v>0.16093313694000244</v>
      </c>
      <c r="H100" s="587">
        <v>0.1595609188079834</v>
      </c>
      <c r="I100" s="588">
        <v>0.12686687707901001</v>
      </c>
      <c r="L100" s="969"/>
      <c r="P100" s="969"/>
    </row>
    <row r="101" spans="1:16">
      <c r="A101" s="78">
        <v>2005</v>
      </c>
      <c r="B101" s="600">
        <f>avgpeinc!AW94</f>
        <v>19439.915076257421</v>
      </c>
      <c r="C101" s="561">
        <v>16429.60589602789</v>
      </c>
      <c r="D101" s="560">
        <v>28270.649461570094</v>
      </c>
      <c r="E101" s="560">
        <v>16483.72553585167</v>
      </c>
      <c r="F101" s="569">
        <f>B101*0.5/'TB5'!B101</f>
        <v>0.14487969875335693</v>
      </c>
      <c r="G101" s="580">
        <v>0.15844595432281494</v>
      </c>
      <c r="H101" s="587">
        <v>0.15675932168960571</v>
      </c>
      <c r="I101" s="588">
        <v>0.12406080961227417</v>
      </c>
      <c r="L101" s="969"/>
      <c r="P101" s="969"/>
    </row>
    <row r="102" spans="1:16">
      <c r="A102" s="78">
        <v>2006</v>
      </c>
      <c r="B102" s="600">
        <f>avgpeinc!AW95</f>
        <v>19524.349880201826</v>
      </c>
      <c r="C102" s="561">
        <v>16306.88872135463</v>
      </c>
      <c r="D102" s="560">
        <v>28419.906805042679</v>
      </c>
      <c r="E102" s="560">
        <v>16733.122964406954</v>
      </c>
      <c r="F102" s="569">
        <f>B102*0.5/'TB5'!B102</f>
        <v>0.14211374521255496</v>
      </c>
      <c r="G102" s="580">
        <v>0.15599507093429565</v>
      </c>
      <c r="H102" s="587">
        <v>0.1532670259475708</v>
      </c>
      <c r="I102" s="588">
        <v>0.12217366695404053</v>
      </c>
      <c r="L102" s="969"/>
      <c r="P102" s="969"/>
    </row>
    <row r="103" spans="1:16">
      <c r="A103" s="78">
        <v>2007</v>
      </c>
      <c r="B103" s="600">
        <f>avgpeinc!AW96</f>
        <v>19569.938453137413</v>
      </c>
      <c r="C103" s="561">
        <v>15924.267572713687</v>
      </c>
      <c r="D103" s="560">
        <v>27354.073841886715</v>
      </c>
      <c r="E103" s="560">
        <v>19081.154594201707</v>
      </c>
      <c r="F103" s="569">
        <f>B103*0.5/'TB5'!B103</f>
        <v>0.1440625786781311</v>
      </c>
      <c r="G103" s="580">
        <v>0.15451204776763916</v>
      </c>
      <c r="H103" s="587">
        <v>0.15212398767471313</v>
      </c>
      <c r="I103" s="588">
        <v>0.13663309812545776</v>
      </c>
      <c r="L103" s="969"/>
      <c r="P103" s="969"/>
    </row>
    <row r="104" spans="1:16">
      <c r="A104" s="78">
        <v>2008</v>
      </c>
      <c r="B104" s="600">
        <f>avgpeinc!AW97</f>
        <v>18974.081101215997</v>
      </c>
      <c r="C104" s="561">
        <v>15451.175681099139</v>
      </c>
      <c r="D104" s="560">
        <v>26934.277132927182</v>
      </c>
      <c r="E104" s="560">
        <v>18167.291106736451</v>
      </c>
      <c r="F104" s="569">
        <f>B104*0.5/'TB5'!B104</f>
        <v>0.14364165067672729</v>
      </c>
      <c r="G104" s="580">
        <v>0.15510797500610352</v>
      </c>
      <c r="H104" s="587">
        <v>0.15355509519577026</v>
      </c>
      <c r="I104" s="588">
        <v>0.13318544626235962</v>
      </c>
      <c r="L104" s="969"/>
      <c r="P104" s="969"/>
    </row>
    <row r="105" spans="1:16">
      <c r="A105" s="83">
        <v>2009</v>
      </c>
      <c r="B105" s="603">
        <f>avgpeinc!AW98</f>
        <v>17878.410253889717</v>
      </c>
      <c r="C105" s="604">
        <v>14235.079662036418</v>
      </c>
      <c r="D105" s="562">
        <v>25079.56157573207</v>
      </c>
      <c r="E105" s="562">
        <v>18324.176478121761</v>
      </c>
      <c r="F105" s="572">
        <f>B105*0.5/'TB5'!B105</f>
        <v>0.14183878898620605</v>
      </c>
      <c r="G105" s="583">
        <v>0.15143001079559326</v>
      </c>
      <c r="H105" s="593">
        <v>0.15248453617095947</v>
      </c>
      <c r="I105" s="961">
        <v>0.13591718673706055</v>
      </c>
      <c r="L105" s="969"/>
      <c r="P105" s="969"/>
    </row>
    <row r="106" spans="1:16">
      <c r="A106" s="78">
        <v>2010</v>
      </c>
      <c r="B106" s="605">
        <f>avgpeinc!AW99</f>
        <v>17778.015512999253</v>
      </c>
      <c r="C106" s="606">
        <v>14043.179500261749</v>
      </c>
      <c r="D106" s="560">
        <v>24985.451892477606</v>
      </c>
      <c r="E106" s="560">
        <v>18487.502106481908</v>
      </c>
      <c r="F106" s="569">
        <f>B106*0.5/'TB5'!B106</f>
        <v>0.13660311698913574</v>
      </c>
      <c r="G106" s="580">
        <v>0.14779049158096313</v>
      </c>
      <c r="H106" s="595">
        <v>0.14593791961669922</v>
      </c>
      <c r="I106" s="962">
        <v>0.13128644227981567</v>
      </c>
      <c r="L106" s="969"/>
      <c r="P106" s="969"/>
    </row>
    <row r="107" spans="1:16">
      <c r="A107" s="78">
        <v>2011</v>
      </c>
      <c r="B107" s="605">
        <f>avgpeinc!AW100</f>
        <v>17666.372678129766</v>
      </c>
      <c r="C107" s="606">
        <v>13703.4140226978</v>
      </c>
      <c r="D107" s="560">
        <v>24913.512069864151</v>
      </c>
      <c r="E107" s="560">
        <v>18913.578079144412</v>
      </c>
      <c r="F107" s="569">
        <f>B107*0.5/'TB5'!B107</f>
        <v>0.13351625204086304</v>
      </c>
      <c r="G107" s="580">
        <v>0.14259713888168335</v>
      </c>
      <c r="H107" s="595">
        <v>0.14359498023986816</v>
      </c>
      <c r="I107" s="962">
        <v>0.13042408227920532</v>
      </c>
      <c r="L107" s="969"/>
      <c r="P107" s="969"/>
    </row>
    <row r="108" spans="1:16">
      <c r="A108" s="78">
        <v>2012</v>
      </c>
      <c r="B108" s="605">
        <f>avgpeinc!AW101</f>
        <v>17608.97358298357</v>
      </c>
      <c r="C108" s="606">
        <v>13814.616627743748</v>
      </c>
      <c r="D108" s="560">
        <v>24726.258370844997</v>
      </c>
      <c r="E108" s="560">
        <v>18925.452470551405</v>
      </c>
      <c r="F108" s="569">
        <f>B108*0.5/'TB5'!B108</f>
        <v>0.1298527717590332</v>
      </c>
      <c r="G108" s="580">
        <v>0.14172929525375366</v>
      </c>
      <c r="H108" s="595">
        <v>0.13822001218795776</v>
      </c>
      <c r="I108" s="962">
        <v>0.12715494632720947</v>
      </c>
      <c r="L108" s="969"/>
      <c r="P108" s="969"/>
    </row>
    <row r="109" spans="1:16">
      <c r="A109" s="78">
        <v>2013</v>
      </c>
      <c r="B109" s="605">
        <f>avgpeinc!AW102</f>
        <v>18260.92968244481</v>
      </c>
      <c r="C109" s="606">
        <v>14392.117524697866</v>
      </c>
      <c r="D109" s="560">
        <v>25482.4431900784</v>
      </c>
      <c r="E109" s="560">
        <v>19516.189545608344</v>
      </c>
      <c r="F109" s="569">
        <f>B109*0.5/'TB5'!B109</f>
        <v>0.13461869955062869</v>
      </c>
      <c r="G109" s="580">
        <v>0.14645695686340332</v>
      </c>
      <c r="H109" s="595">
        <v>0.14282411336898804</v>
      </c>
      <c r="I109" s="962">
        <v>0.1316378116607666</v>
      </c>
      <c r="L109" s="969"/>
      <c r="P109" s="969"/>
    </row>
    <row r="110" spans="1:16">
      <c r="A110" s="78">
        <v>2014</v>
      </c>
      <c r="B110" s="605">
        <f>avgpeinc!AW103</f>
        <v>18359.624423647776</v>
      </c>
      <c r="C110" s="606">
        <v>14783.551020165036</v>
      </c>
      <c r="D110" s="560">
        <v>25516.314226865063</v>
      </c>
      <c r="E110" s="560">
        <v>18976.998151036143</v>
      </c>
      <c r="F110" s="569">
        <f>B110*0.5/'TB5'!B110</f>
        <v>0.13224852085113525</v>
      </c>
      <c r="G110" s="580">
        <v>0.14783447980880737</v>
      </c>
      <c r="H110" s="595">
        <v>0.1389002799987793</v>
      </c>
      <c r="I110" s="962">
        <v>0.1258624792098999</v>
      </c>
      <c r="L110" s="969"/>
      <c r="P110" s="969"/>
    </row>
    <row r="111" spans="1:16">
      <c r="A111" s="78">
        <v>2015</v>
      </c>
      <c r="B111" s="605">
        <f>avgpeinc!AW104</f>
        <v>18696.100279199225</v>
      </c>
      <c r="C111" s="606">
        <v>14842.472529699618</v>
      </c>
      <c r="D111" s="560">
        <v>25377.418991449649</v>
      </c>
      <c r="E111" s="560">
        <v>20849.204796443424</v>
      </c>
      <c r="F111" s="569">
        <f>B111*0.5/'TB5'!B111</f>
        <v>0.13269346952438354</v>
      </c>
      <c r="G111" s="580">
        <v>0.14778697490692139</v>
      </c>
      <c r="H111" s="595">
        <v>0.13656193017959595</v>
      </c>
      <c r="I111" s="962">
        <v>0.13271188735961914</v>
      </c>
    </row>
    <row r="112" spans="1:16">
      <c r="A112" s="78">
        <v>2016</v>
      </c>
      <c r="B112" s="605">
        <f>avgpeinc!AW105</f>
        <v>18531.403045816423</v>
      </c>
      <c r="C112" s="606">
        <v>14537.486925719737</v>
      </c>
      <c r="D112" s="560">
        <v>24864.86822568221</v>
      </c>
      <c r="E112" s="560">
        <v>21951.145480034491</v>
      </c>
      <c r="F112" s="569">
        <f>B112*0.5/'TB5'!B112</f>
        <v>0.13217002153396606</v>
      </c>
      <c r="G112" s="580">
        <v>0.14590489864349365</v>
      </c>
      <c r="H112" s="595">
        <v>0.1352962851524353</v>
      </c>
      <c r="I112" s="962">
        <v>0.13706415891647339</v>
      </c>
    </row>
    <row r="113" spans="1:11">
      <c r="A113" s="78">
        <v>2017</v>
      </c>
      <c r="B113" s="462"/>
      <c r="C113" s="72"/>
      <c r="D113" s="380"/>
      <c r="E113" s="76"/>
      <c r="F113" s="465"/>
      <c r="G113" s="74"/>
      <c r="H113" s="75"/>
      <c r="I113" s="963"/>
    </row>
    <row r="114" spans="1:11">
      <c r="A114" s="78">
        <v>2018</v>
      </c>
      <c r="B114" s="462"/>
      <c r="C114" s="72"/>
      <c r="D114" s="380"/>
      <c r="E114" s="76"/>
      <c r="F114" s="465"/>
      <c r="G114" s="74"/>
      <c r="H114" s="75"/>
      <c r="I114" s="963"/>
    </row>
    <row r="115" spans="1:11">
      <c r="A115" s="78">
        <v>2019</v>
      </c>
      <c r="B115" s="462"/>
      <c r="C115" s="72"/>
      <c r="D115" s="380"/>
      <c r="E115" s="76"/>
      <c r="F115" s="465"/>
      <c r="G115" s="74"/>
      <c r="H115" s="75"/>
      <c r="I115" s="963"/>
    </row>
    <row r="116" spans="1:11" ht="15.55" thickBot="1">
      <c r="A116" s="71">
        <v>2020</v>
      </c>
      <c r="B116" s="463"/>
      <c r="C116" s="65"/>
      <c r="D116" s="464"/>
      <c r="E116" s="69"/>
      <c r="F116" s="466"/>
      <c r="G116" s="67"/>
      <c r="H116" s="68"/>
      <c r="I116" s="964"/>
    </row>
    <row r="117" spans="1:11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11" ht="15.55">
      <c r="D118" s="60"/>
      <c r="E118" s="60"/>
      <c r="F118" s="60"/>
      <c r="G118" s="60"/>
      <c r="H118" s="60"/>
      <c r="I118" s="60"/>
    </row>
    <row r="120" spans="1:11">
      <c r="A120" s="59" t="s">
        <v>1215</v>
      </c>
      <c r="B120" s="1028">
        <f>(B110/B76)^(1/34)-1</f>
        <v>1.4016578196822671E-3</v>
      </c>
      <c r="C120" s="1028">
        <f>(C110/C76)^(1/34)-1</f>
        <v>-3.2925349081009969E-3</v>
      </c>
      <c r="D120" s="1028">
        <f>(D110/D76)^(1/34)-1</f>
        <v>2.8179473222511575E-4</v>
      </c>
      <c r="E120" s="1028">
        <f>(E110/E76)^(1/34)-1</f>
        <v>1.2421843205490557E-2</v>
      </c>
      <c r="F120" s="1028"/>
      <c r="G120" s="1028"/>
      <c r="H120" s="1028"/>
      <c r="I120" s="1028"/>
      <c r="J120" s="1029"/>
      <c r="K120" s="1029"/>
    </row>
  </sheetData>
  <mergeCells count="4">
    <mergeCell ref="A3:I3"/>
    <mergeCell ref="B7:E7"/>
    <mergeCell ref="F7:I7"/>
    <mergeCell ref="B6:I6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workbookViewId="0">
      <pane xSplit="1" ySplit="8" topLeftCell="B75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L110" sqref="L110:R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8">
      <c r="A1" s="55" t="s">
        <v>37</v>
      </c>
      <c r="F1" s="111"/>
      <c r="G1" s="111" t="s">
        <v>1214</v>
      </c>
      <c r="H1" s="111"/>
      <c r="I1" s="111"/>
    </row>
    <row r="2" spans="1:18" ht="15.55" thickBot="1"/>
    <row r="3" spans="1:18" ht="25" customHeight="1" thickTop="1">
      <c r="A3" s="1428" t="s">
        <v>1234</v>
      </c>
      <c r="B3" s="1429"/>
      <c r="C3" s="1429"/>
      <c r="D3" s="1429"/>
      <c r="E3" s="1429"/>
      <c r="F3" s="1429"/>
      <c r="G3" s="1429"/>
      <c r="H3" s="1429"/>
      <c r="I3" s="1430"/>
    </row>
    <row r="4" spans="1:18">
      <c r="A4" s="107"/>
      <c r="B4" s="62"/>
      <c r="C4" s="62"/>
      <c r="D4" s="62"/>
      <c r="E4" s="62"/>
      <c r="F4" s="62"/>
      <c r="G4" s="62"/>
      <c r="H4" s="62"/>
      <c r="I4" s="220"/>
    </row>
    <row r="5" spans="1:18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8" ht="25" customHeight="1">
      <c r="A6" s="107"/>
      <c r="B6" s="1455" t="s">
        <v>1250</v>
      </c>
      <c r="C6" s="1436"/>
      <c r="D6" s="1436"/>
      <c r="E6" s="1436"/>
      <c r="F6" s="1436"/>
      <c r="G6" s="1436"/>
      <c r="H6" s="1436"/>
      <c r="I6" s="1454"/>
    </row>
    <row r="7" spans="1:18" ht="19.95" customHeight="1">
      <c r="A7" s="107"/>
      <c r="B7" s="1415" t="s">
        <v>1354</v>
      </c>
      <c r="C7" s="1416"/>
      <c r="D7" s="1424"/>
      <c r="E7" s="1456"/>
      <c r="F7" s="1457" t="s">
        <v>1231</v>
      </c>
      <c r="G7" s="1416"/>
      <c r="H7" s="1424"/>
      <c r="I7" s="1427"/>
      <c r="L7" s="965"/>
      <c r="M7" s="966"/>
      <c r="N7" s="966"/>
      <c r="O7" s="965"/>
    </row>
    <row r="8" spans="1:18" s="98" customFormat="1" ht="66.05" customHeight="1">
      <c r="A8" s="106"/>
      <c r="B8" s="1062" t="s">
        <v>1235</v>
      </c>
      <c r="C8" s="1031" t="s">
        <v>1237</v>
      </c>
      <c r="D8" s="1031" t="s">
        <v>1238</v>
      </c>
      <c r="E8" s="1063" t="s">
        <v>1239</v>
      </c>
      <c r="F8" s="1062" t="s">
        <v>1236</v>
      </c>
      <c r="G8" s="1031" t="s">
        <v>1237</v>
      </c>
      <c r="H8" s="1031" t="s">
        <v>1238</v>
      </c>
      <c r="I8" s="1032" t="s">
        <v>1239</v>
      </c>
      <c r="L8" s="1051" t="s">
        <v>1227</v>
      </c>
      <c r="M8" s="1051" t="s">
        <v>39</v>
      </c>
      <c r="N8" s="968"/>
      <c r="O8" s="966"/>
      <c r="P8" s="1082" t="s">
        <v>1240</v>
      </c>
      <c r="Q8" s="1082" t="s">
        <v>1241</v>
      </c>
      <c r="R8" s="1082" t="s">
        <v>1242</v>
      </c>
    </row>
    <row r="9" spans="1:18" s="98" customFormat="1" ht="15.05" hidden="1" customHeight="1">
      <c r="A9" s="104">
        <v>1913</v>
      </c>
      <c r="B9" s="97"/>
      <c r="C9" s="96"/>
      <c r="D9" s="96"/>
      <c r="E9" s="1064"/>
      <c r="F9" s="1053"/>
      <c r="G9" s="479"/>
      <c r="H9" s="478"/>
      <c r="I9" s="1052"/>
    </row>
    <row r="10" spans="1:18" s="98" customFormat="1" ht="15.05" hidden="1" customHeight="1">
      <c r="A10" s="103">
        <v>1914</v>
      </c>
      <c r="B10" s="97"/>
      <c r="C10" s="96"/>
      <c r="D10" s="96"/>
      <c r="E10" s="1064"/>
      <c r="F10" s="1053"/>
      <c r="G10" s="479"/>
      <c r="H10" s="478"/>
      <c r="I10" s="1052"/>
    </row>
    <row r="11" spans="1:18" s="98" customFormat="1" ht="15.05" hidden="1" customHeight="1">
      <c r="A11" s="103">
        <v>1915</v>
      </c>
      <c r="B11" s="97"/>
      <c r="C11" s="96"/>
      <c r="D11" s="96"/>
      <c r="E11" s="1064"/>
      <c r="F11" s="1053"/>
      <c r="G11" s="479"/>
      <c r="H11" s="478"/>
      <c r="I11" s="1052"/>
    </row>
    <row r="12" spans="1:18" s="98" customFormat="1" ht="15.05" hidden="1" customHeight="1">
      <c r="A12" s="103">
        <v>1916</v>
      </c>
      <c r="B12" s="97"/>
      <c r="C12" s="96"/>
      <c r="D12" s="96"/>
      <c r="E12" s="1064"/>
      <c r="F12" s="1053"/>
      <c r="G12" s="479"/>
      <c r="H12" s="478"/>
      <c r="I12" s="1052"/>
    </row>
    <row r="13" spans="1:18" s="98" customFormat="1" ht="15.05" hidden="1" customHeight="1">
      <c r="A13" s="103">
        <v>1917</v>
      </c>
      <c r="B13" s="97"/>
      <c r="C13" s="96"/>
      <c r="D13" s="96"/>
      <c r="E13" s="1064"/>
      <c r="F13" s="1053"/>
      <c r="G13" s="479"/>
      <c r="H13" s="478"/>
      <c r="I13" s="1052"/>
    </row>
    <row r="14" spans="1:18" s="98" customFormat="1" ht="15.05" hidden="1" customHeight="1">
      <c r="A14" s="103">
        <v>1918</v>
      </c>
      <c r="B14" s="1065"/>
      <c r="C14" s="340"/>
      <c r="D14" s="340"/>
      <c r="E14" s="1066"/>
      <c r="F14" s="1053"/>
      <c r="G14" s="479"/>
      <c r="H14" s="478"/>
      <c r="I14" s="1052"/>
    </row>
    <row r="15" spans="1:18" s="98" customFormat="1" ht="15.05" hidden="1" customHeight="1">
      <c r="A15" s="102">
        <v>1919</v>
      </c>
      <c r="B15" s="1067"/>
      <c r="C15" s="341"/>
      <c r="D15" s="341"/>
      <c r="E15" s="1068"/>
      <c r="F15" s="1054"/>
      <c r="G15" s="482"/>
      <c r="H15" s="481"/>
      <c r="I15" s="1052"/>
    </row>
    <row r="16" spans="1:18" s="98" customFormat="1" ht="15.05" hidden="1" customHeight="1">
      <c r="A16" s="103">
        <v>1920</v>
      </c>
      <c r="B16" s="1065"/>
      <c r="C16" s="340"/>
      <c r="D16" s="340"/>
      <c r="E16" s="1066"/>
      <c r="F16" s="1053"/>
      <c r="G16" s="479"/>
      <c r="H16" s="478"/>
      <c r="I16" s="1052"/>
    </row>
    <row r="17" spans="1:9" s="98" customFormat="1" ht="15.05" hidden="1" customHeight="1">
      <c r="A17" s="103">
        <v>1921</v>
      </c>
      <c r="B17" s="1065"/>
      <c r="C17" s="340"/>
      <c r="D17" s="340"/>
      <c r="E17" s="1066"/>
      <c r="F17" s="1053"/>
      <c r="G17" s="479"/>
      <c r="H17" s="478"/>
      <c r="I17" s="1052"/>
    </row>
    <row r="18" spans="1:9" s="98" customFormat="1" ht="15.05" hidden="1" customHeight="1">
      <c r="A18" s="103">
        <v>1922</v>
      </c>
      <c r="B18" s="1065"/>
      <c r="C18" s="340"/>
      <c r="D18" s="340"/>
      <c r="E18" s="1066"/>
      <c r="F18" s="1053"/>
      <c r="G18" s="479"/>
      <c r="H18" s="478"/>
      <c r="I18" s="1052"/>
    </row>
    <row r="19" spans="1:9" s="98" customFormat="1" ht="15.05" hidden="1" customHeight="1">
      <c r="A19" s="103">
        <v>1923</v>
      </c>
      <c r="B19" s="1065"/>
      <c r="C19" s="340"/>
      <c r="D19" s="340"/>
      <c r="E19" s="1066"/>
      <c r="F19" s="1053"/>
      <c r="G19" s="479"/>
      <c r="H19" s="478"/>
      <c r="I19" s="1052"/>
    </row>
    <row r="20" spans="1:9" s="98" customFormat="1" ht="15.05" hidden="1" customHeight="1">
      <c r="A20" s="103">
        <v>1924</v>
      </c>
      <c r="B20" s="1065"/>
      <c r="C20" s="340"/>
      <c r="D20" s="340"/>
      <c r="E20" s="1066"/>
      <c r="F20" s="1053"/>
      <c r="G20" s="479"/>
      <c r="H20" s="478"/>
      <c r="I20" s="1052"/>
    </row>
    <row r="21" spans="1:9" s="98" customFormat="1" ht="15.05" hidden="1" customHeight="1">
      <c r="A21" s="103">
        <v>1925</v>
      </c>
      <c r="B21" s="1065"/>
      <c r="C21" s="340"/>
      <c r="D21" s="340"/>
      <c r="E21" s="1066"/>
      <c r="F21" s="1053"/>
      <c r="G21" s="479"/>
      <c r="H21" s="478"/>
      <c r="I21" s="1052"/>
    </row>
    <row r="22" spans="1:9" s="98" customFormat="1" ht="15.05" hidden="1" customHeight="1">
      <c r="A22" s="103">
        <v>1926</v>
      </c>
      <c r="B22" s="1065"/>
      <c r="C22" s="340"/>
      <c r="D22" s="340"/>
      <c r="E22" s="1066"/>
      <c r="F22" s="1053"/>
      <c r="G22" s="479"/>
      <c r="H22" s="478"/>
      <c r="I22" s="1052"/>
    </row>
    <row r="23" spans="1:9" s="98" customFormat="1" ht="15.05" hidden="1" customHeight="1">
      <c r="A23" s="103">
        <v>1927</v>
      </c>
      <c r="B23" s="1065"/>
      <c r="C23" s="340"/>
      <c r="D23" s="340"/>
      <c r="E23" s="1066"/>
      <c r="F23" s="1053"/>
      <c r="G23" s="479"/>
      <c r="H23" s="478"/>
      <c r="I23" s="1052"/>
    </row>
    <row r="24" spans="1:9" s="98" customFormat="1" ht="15.05" hidden="1" customHeight="1">
      <c r="A24" s="103">
        <v>1928</v>
      </c>
      <c r="B24" s="1065"/>
      <c r="C24" s="340"/>
      <c r="D24" s="340"/>
      <c r="E24" s="1066"/>
      <c r="F24" s="1053"/>
      <c r="G24" s="479"/>
      <c r="H24" s="478"/>
      <c r="I24" s="1052"/>
    </row>
    <row r="25" spans="1:9" s="98" customFormat="1" ht="15.05" hidden="1" customHeight="1">
      <c r="A25" s="102">
        <v>1929</v>
      </c>
      <c r="B25" s="1067"/>
      <c r="C25" s="341"/>
      <c r="D25" s="341"/>
      <c r="E25" s="1068"/>
      <c r="F25" s="1054"/>
      <c r="G25" s="482"/>
      <c r="H25" s="481"/>
      <c r="I25" s="1052"/>
    </row>
    <row r="26" spans="1:9" s="98" customFormat="1" ht="15.05" hidden="1" customHeight="1">
      <c r="A26" s="103">
        <v>1930</v>
      </c>
      <c r="B26" s="1065"/>
      <c r="C26" s="340"/>
      <c r="D26" s="340"/>
      <c r="E26" s="1066"/>
      <c r="F26" s="1053"/>
      <c r="G26" s="479"/>
      <c r="H26" s="478"/>
      <c r="I26" s="1052"/>
    </row>
    <row r="27" spans="1:9" s="98" customFormat="1" ht="15.05" hidden="1" customHeight="1">
      <c r="A27" s="103">
        <v>1931</v>
      </c>
      <c r="B27" s="1065"/>
      <c r="C27" s="340"/>
      <c r="D27" s="340"/>
      <c r="E27" s="1066"/>
      <c r="F27" s="1053"/>
      <c r="G27" s="479"/>
      <c r="H27" s="478"/>
      <c r="I27" s="1052"/>
    </row>
    <row r="28" spans="1:9" s="98" customFormat="1" ht="15.05" hidden="1" customHeight="1">
      <c r="A28" s="103">
        <v>1932</v>
      </c>
      <c r="B28" s="1065"/>
      <c r="C28" s="340"/>
      <c r="D28" s="340"/>
      <c r="E28" s="1066"/>
      <c r="F28" s="1053"/>
      <c r="G28" s="479"/>
      <c r="H28" s="478"/>
      <c r="I28" s="1052"/>
    </row>
    <row r="29" spans="1:9" s="98" customFormat="1" ht="15.05" hidden="1" customHeight="1">
      <c r="A29" s="103">
        <v>1933</v>
      </c>
      <c r="B29" s="1065"/>
      <c r="C29" s="340"/>
      <c r="D29" s="340"/>
      <c r="E29" s="1066"/>
      <c r="F29" s="1053"/>
      <c r="G29" s="479"/>
      <c r="H29" s="478"/>
      <c r="I29" s="1052"/>
    </row>
    <row r="30" spans="1:9" s="98" customFormat="1" ht="15.05" hidden="1" customHeight="1">
      <c r="A30" s="103">
        <v>1934</v>
      </c>
      <c r="B30" s="1065"/>
      <c r="C30" s="340"/>
      <c r="D30" s="340"/>
      <c r="E30" s="1066"/>
      <c r="F30" s="1053"/>
      <c r="G30" s="479"/>
      <c r="H30" s="478"/>
      <c r="I30" s="1052"/>
    </row>
    <row r="31" spans="1:9" s="98" customFormat="1" ht="15.05" hidden="1" customHeight="1">
      <c r="A31" s="103">
        <v>1935</v>
      </c>
      <c r="B31" s="1065"/>
      <c r="C31" s="340"/>
      <c r="D31" s="340"/>
      <c r="E31" s="1066"/>
      <c r="F31" s="1053"/>
      <c r="G31" s="479"/>
      <c r="H31" s="478"/>
      <c r="I31" s="1052"/>
    </row>
    <row r="32" spans="1:9" s="98" customFormat="1" ht="15.05" hidden="1" customHeight="1">
      <c r="A32" s="103">
        <v>1936</v>
      </c>
      <c r="B32" s="1065"/>
      <c r="C32" s="340"/>
      <c r="D32" s="340"/>
      <c r="E32" s="1066"/>
      <c r="F32" s="1053"/>
      <c r="G32" s="479"/>
      <c r="H32" s="478"/>
      <c r="I32" s="1052"/>
    </row>
    <row r="33" spans="1:9" s="98" customFormat="1" ht="15.05" hidden="1" customHeight="1">
      <c r="A33" s="103">
        <v>1937</v>
      </c>
      <c r="B33" s="1065"/>
      <c r="C33" s="340"/>
      <c r="D33" s="340"/>
      <c r="E33" s="1066"/>
      <c r="F33" s="1053"/>
      <c r="G33" s="479"/>
      <c r="H33" s="478"/>
      <c r="I33" s="1052"/>
    </row>
    <row r="34" spans="1:9" s="98" customFormat="1" ht="15.05" hidden="1" customHeight="1">
      <c r="A34" s="103">
        <v>1938</v>
      </c>
      <c r="B34" s="1065"/>
      <c r="C34" s="340"/>
      <c r="D34" s="340"/>
      <c r="E34" s="1066"/>
      <c r="F34" s="1053"/>
      <c r="G34" s="479"/>
      <c r="H34" s="478"/>
      <c r="I34" s="1052"/>
    </row>
    <row r="35" spans="1:9" s="98" customFormat="1" ht="15.05" hidden="1" customHeight="1">
      <c r="A35" s="102">
        <v>1939</v>
      </c>
      <c r="B35" s="1067"/>
      <c r="C35" s="341"/>
      <c r="D35" s="341"/>
      <c r="E35" s="1068"/>
      <c r="F35" s="1054"/>
      <c r="G35" s="482"/>
      <c r="H35" s="481"/>
      <c r="I35" s="1052"/>
    </row>
    <row r="36" spans="1:9" s="98" customFormat="1" ht="15.05" hidden="1" customHeight="1">
      <c r="A36" s="103">
        <v>1940</v>
      </c>
      <c r="B36" s="1065"/>
      <c r="C36" s="340"/>
      <c r="D36" s="340"/>
      <c r="E36" s="1066"/>
      <c r="F36" s="1053"/>
      <c r="G36" s="479"/>
      <c r="H36" s="478"/>
      <c r="I36" s="1052"/>
    </row>
    <row r="37" spans="1:9" s="98" customFormat="1" ht="15.05" hidden="1" customHeight="1">
      <c r="A37" s="103">
        <v>1941</v>
      </c>
      <c r="B37" s="1065"/>
      <c r="C37" s="340"/>
      <c r="D37" s="340"/>
      <c r="E37" s="1066"/>
      <c r="F37" s="1053"/>
      <c r="G37" s="479"/>
      <c r="H37" s="478"/>
      <c r="I37" s="1052"/>
    </row>
    <row r="38" spans="1:9" s="98" customFormat="1" ht="15.05" hidden="1" customHeight="1">
      <c r="A38" s="103">
        <v>1942</v>
      </c>
      <c r="B38" s="1065"/>
      <c r="C38" s="340"/>
      <c r="D38" s="340"/>
      <c r="E38" s="1066"/>
      <c r="F38" s="1053"/>
      <c r="G38" s="479"/>
      <c r="H38" s="478"/>
      <c r="I38" s="1052"/>
    </row>
    <row r="39" spans="1:9" s="98" customFormat="1" ht="15.05" hidden="1" customHeight="1">
      <c r="A39" s="103">
        <v>1943</v>
      </c>
      <c r="B39" s="1065"/>
      <c r="C39" s="340"/>
      <c r="D39" s="340"/>
      <c r="E39" s="1066"/>
      <c r="F39" s="1053"/>
      <c r="G39" s="479"/>
      <c r="H39" s="478"/>
      <c r="I39" s="1052"/>
    </row>
    <row r="40" spans="1:9" s="98" customFormat="1" ht="15.05" hidden="1" customHeight="1">
      <c r="A40" s="103">
        <v>1944</v>
      </c>
      <c r="B40" s="1065"/>
      <c r="C40" s="340"/>
      <c r="D40" s="340"/>
      <c r="E40" s="1066"/>
      <c r="F40" s="1053"/>
      <c r="G40" s="479"/>
      <c r="H40" s="478"/>
      <c r="I40" s="1052"/>
    </row>
    <row r="41" spans="1:9" s="98" customFormat="1" ht="15.05" hidden="1" customHeight="1">
      <c r="A41" s="103">
        <v>1945</v>
      </c>
      <c r="B41" s="1065"/>
      <c r="C41" s="340"/>
      <c r="D41" s="340"/>
      <c r="E41" s="1066"/>
      <c r="F41" s="1053"/>
      <c r="G41" s="479"/>
      <c r="H41" s="478"/>
      <c r="I41" s="1052"/>
    </row>
    <row r="42" spans="1:9" s="98" customFormat="1" ht="15.05" hidden="1" customHeight="1">
      <c r="A42" s="103">
        <v>1946</v>
      </c>
      <c r="B42" s="1065"/>
      <c r="C42" s="340"/>
      <c r="D42" s="340"/>
      <c r="E42" s="1066"/>
      <c r="F42" s="1053"/>
      <c r="G42" s="479"/>
      <c r="H42" s="478"/>
      <c r="I42" s="1052"/>
    </row>
    <row r="43" spans="1:9" s="98" customFormat="1" ht="15.05" hidden="1" customHeight="1">
      <c r="A43" s="103">
        <v>1947</v>
      </c>
      <c r="B43" s="1065"/>
      <c r="C43" s="340"/>
      <c r="D43" s="340"/>
      <c r="E43" s="1066"/>
      <c r="F43" s="1053"/>
      <c r="G43" s="479"/>
      <c r="H43" s="478"/>
      <c r="I43" s="1052"/>
    </row>
    <row r="44" spans="1:9" s="98" customFormat="1" ht="15.05" hidden="1" customHeight="1">
      <c r="A44" s="103">
        <v>1948</v>
      </c>
      <c r="B44" s="1065"/>
      <c r="C44" s="340"/>
      <c r="D44" s="340"/>
      <c r="E44" s="1066"/>
      <c r="F44" s="1053"/>
      <c r="G44" s="479"/>
      <c r="H44" s="478"/>
      <c r="I44" s="1052"/>
    </row>
    <row r="45" spans="1:9" s="98" customFormat="1" ht="15.05" hidden="1" customHeight="1">
      <c r="A45" s="102">
        <v>1949</v>
      </c>
      <c r="B45" s="1067"/>
      <c r="C45" s="341"/>
      <c r="D45" s="341"/>
      <c r="E45" s="1068"/>
      <c r="F45" s="1054"/>
      <c r="G45" s="482"/>
      <c r="H45" s="481"/>
      <c r="I45" s="1052"/>
    </row>
    <row r="46" spans="1:9" s="98" customFormat="1" ht="15.05" hidden="1" customHeight="1">
      <c r="A46" s="103">
        <v>1950</v>
      </c>
      <c r="B46" s="1065"/>
      <c r="C46" s="340"/>
      <c r="D46" s="340"/>
      <c r="E46" s="1066"/>
      <c r="F46" s="1053"/>
      <c r="G46" s="479"/>
      <c r="H46" s="478"/>
      <c r="I46" s="1052"/>
    </row>
    <row r="47" spans="1:9" s="98" customFormat="1" ht="15.05" hidden="1" customHeight="1">
      <c r="A47" s="103">
        <v>1951</v>
      </c>
      <c r="B47" s="1065"/>
      <c r="C47" s="340"/>
      <c r="D47" s="340"/>
      <c r="E47" s="1066"/>
      <c r="F47" s="1053"/>
      <c r="G47" s="479"/>
      <c r="H47" s="478"/>
      <c r="I47" s="1052"/>
    </row>
    <row r="48" spans="1:9" s="98" customFormat="1" ht="15.05" hidden="1" customHeight="1">
      <c r="A48" s="103">
        <v>1952</v>
      </c>
      <c r="B48" s="1065"/>
      <c r="C48" s="340"/>
      <c r="D48" s="340"/>
      <c r="E48" s="1066"/>
      <c r="F48" s="1053"/>
      <c r="G48" s="479"/>
      <c r="H48" s="478"/>
      <c r="I48" s="1052"/>
    </row>
    <row r="49" spans="1:9" s="98" customFormat="1" ht="15.05" hidden="1" customHeight="1">
      <c r="A49" s="103">
        <v>1953</v>
      </c>
      <c r="B49" s="1065"/>
      <c r="C49" s="340"/>
      <c r="D49" s="340"/>
      <c r="E49" s="1066"/>
      <c r="F49" s="1053"/>
      <c r="G49" s="479"/>
      <c r="H49" s="478"/>
      <c r="I49" s="1052"/>
    </row>
    <row r="50" spans="1:9" s="98" customFormat="1" ht="15.05" hidden="1" customHeight="1">
      <c r="A50" s="103">
        <v>1954</v>
      </c>
      <c r="B50" s="1065"/>
      <c r="C50" s="340"/>
      <c r="D50" s="340"/>
      <c r="E50" s="1066"/>
      <c r="F50" s="1053"/>
      <c r="G50" s="479"/>
      <c r="H50" s="478"/>
      <c r="I50" s="1052"/>
    </row>
    <row r="51" spans="1:9" s="98" customFormat="1" ht="15.05" hidden="1" customHeight="1">
      <c r="A51" s="103">
        <v>1955</v>
      </c>
      <c r="B51" s="1065"/>
      <c r="C51" s="340"/>
      <c r="D51" s="340"/>
      <c r="E51" s="1066"/>
      <c r="F51" s="1053"/>
      <c r="G51" s="479"/>
      <c r="H51" s="478"/>
      <c r="I51" s="1052"/>
    </row>
    <row r="52" spans="1:9" s="98" customFormat="1" ht="15.05" hidden="1" customHeight="1">
      <c r="A52" s="103">
        <v>1956</v>
      </c>
      <c r="B52" s="1065"/>
      <c r="C52" s="340"/>
      <c r="D52" s="340"/>
      <c r="E52" s="1066"/>
      <c r="F52" s="1053"/>
      <c r="G52" s="479"/>
      <c r="H52" s="478"/>
      <c r="I52" s="1052"/>
    </row>
    <row r="53" spans="1:9" s="98" customFormat="1" ht="15.05" hidden="1" customHeight="1">
      <c r="A53" s="103">
        <v>1957</v>
      </c>
      <c r="B53" s="1065"/>
      <c r="C53" s="340"/>
      <c r="D53" s="340"/>
      <c r="E53" s="1066"/>
      <c r="F53" s="1053"/>
      <c r="G53" s="479"/>
      <c r="H53" s="478"/>
      <c r="I53" s="1052"/>
    </row>
    <row r="54" spans="1:9" s="98" customFormat="1" ht="15.05" hidden="1" customHeight="1">
      <c r="A54" s="103">
        <v>1958</v>
      </c>
      <c r="B54" s="1065"/>
      <c r="C54" s="340"/>
      <c r="D54" s="340"/>
      <c r="E54" s="1066"/>
      <c r="F54" s="1053"/>
      <c r="G54" s="479"/>
      <c r="H54" s="478"/>
      <c r="I54" s="1052"/>
    </row>
    <row r="55" spans="1:9" s="98" customFormat="1" ht="15.05" hidden="1" customHeight="1">
      <c r="A55" s="102">
        <v>1959</v>
      </c>
      <c r="B55" s="1067"/>
      <c r="C55" s="341"/>
      <c r="D55" s="341"/>
      <c r="E55" s="1068"/>
      <c r="F55" s="1054"/>
      <c r="G55" s="482"/>
      <c r="H55" s="481"/>
      <c r="I55" s="1052"/>
    </row>
    <row r="56" spans="1:9" hidden="1">
      <c r="A56" s="78">
        <v>1960</v>
      </c>
      <c r="B56" s="1065"/>
      <c r="C56" s="340"/>
      <c r="D56" s="340"/>
      <c r="E56" s="1066"/>
      <c r="F56" s="1053"/>
      <c r="G56" s="479"/>
      <c r="H56" s="478"/>
      <c r="I56" s="220"/>
    </row>
    <row r="57" spans="1:9" hidden="1">
      <c r="A57" s="78">
        <v>1961</v>
      </c>
      <c r="B57" s="1065"/>
      <c r="C57" s="340"/>
      <c r="D57" s="340"/>
      <c r="E57" s="1066"/>
      <c r="F57" s="1053"/>
      <c r="G57" s="479"/>
      <c r="H57" s="478"/>
      <c r="I57" s="220"/>
    </row>
    <row r="58" spans="1:9" hidden="1">
      <c r="A58" s="78">
        <v>1962</v>
      </c>
      <c r="B58" s="1069"/>
      <c r="C58" s="558"/>
      <c r="D58" s="558"/>
      <c r="E58" s="1070"/>
      <c r="F58" s="1055"/>
      <c r="G58" s="579"/>
      <c r="H58" s="585"/>
      <c r="I58" s="220"/>
    </row>
    <row r="59" spans="1:9" hidden="1">
      <c r="A59" s="78">
        <v>1963</v>
      </c>
      <c r="B59" s="1071"/>
      <c r="C59" s="560"/>
      <c r="D59" s="560"/>
      <c r="E59" s="1072"/>
      <c r="F59" s="1056"/>
      <c r="G59" s="580"/>
      <c r="H59" s="587"/>
      <c r="I59" s="220"/>
    </row>
    <row r="60" spans="1:9" hidden="1">
      <c r="A60" s="78">
        <v>1964</v>
      </c>
      <c r="B60" s="1071"/>
      <c r="C60" s="560"/>
      <c r="D60" s="560"/>
      <c r="E60" s="1072"/>
      <c r="F60" s="1056"/>
      <c r="G60" s="580"/>
      <c r="H60" s="587"/>
      <c r="I60" s="220"/>
    </row>
    <row r="61" spans="1:9" hidden="1">
      <c r="A61" s="78">
        <v>1965</v>
      </c>
      <c r="B61" s="1071"/>
      <c r="C61" s="560"/>
      <c r="D61" s="560"/>
      <c r="E61" s="1072"/>
      <c r="F61" s="1056"/>
      <c r="G61" s="580"/>
      <c r="H61" s="587"/>
      <c r="I61" s="220"/>
    </row>
    <row r="62" spans="1:9" hidden="1">
      <c r="A62" s="78">
        <v>1966</v>
      </c>
      <c r="B62" s="1071"/>
      <c r="C62" s="560"/>
      <c r="D62" s="560"/>
      <c r="E62" s="1072"/>
      <c r="F62" s="1056"/>
      <c r="G62" s="580"/>
      <c r="H62" s="587"/>
      <c r="I62" s="220"/>
    </row>
    <row r="63" spans="1:9" hidden="1">
      <c r="A63" s="78">
        <v>1967</v>
      </c>
      <c r="B63" s="1071"/>
      <c r="C63" s="560"/>
      <c r="D63" s="560"/>
      <c r="E63" s="1072"/>
      <c r="F63" s="1056"/>
      <c r="G63" s="581"/>
      <c r="H63" s="587"/>
      <c r="I63" s="220"/>
    </row>
    <row r="64" spans="1:9" hidden="1">
      <c r="A64" s="78">
        <v>1968</v>
      </c>
      <c r="B64" s="1071"/>
      <c r="C64" s="560"/>
      <c r="D64" s="560"/>
      <c r="E64" s="1072"/>
      <c r="F64" s="1056"/>
      <c r="G64" s="581"/>
      <c r="H64" s="587"/>
      <c r="I64" s="220"/>
    </row>
    <row r="65" spans="1:18" hidden="1">
      <c r="A65" s="83">
        <v>1969</v>
      </c>
      <c r="B65" s="1073"/>
      <c r="C65" s="562"/>
      <c r="D65" s="562"/>
      <c r="E65" s="1074"/>
      <c r="F65" s="1057"/>
      <c r="G65" s="582"/>
      <c r="H65" s="589"/>
      <c r="I65" s="220"/>
    </row>
    <row r="66" spans="1:18" hidden="1">
      <c r="A66" s="78">
        <v>1970</v>
      </c>
      <c r="B66" s="1071"/>
      <c r="C66" s="560"/>
      <c r="D66" s="560"/>
      <c r="E66" s="1072"/>
      <c r="F66" s="1056"/>
      <c r="G66" s="581"/>
      <c r="H66" s="587"/>
      <c r="I66" s="220"/>
    </row>
    <row r="67" spans="1:18" hidden="1">
      <c r="A67" s="78">
        <v>1971</v>
      </c>
      <c r="B67" s="1071"/>
      <c r="C67" s="560"/>
      <c r="D67" s="560"/>
      <c r="E67" s="1072"/>
      <c r="F67" s="1056"/>
      <c r="G67" s="581"/>
      <c r="H67" s="587"/>
      <c r="I67" s="220"/>
    </row>
    <row r="68" spans="1:18" hidden="1">
      <c r="A68" s="78">
        <v>1972</v>
      </c>
      <c r="B68" s="1071"/>
      <c r="C68" s="560"/>
      <c r="D68" s="560"/>
      <c r="E68" s="1072"/>
      <c r="F68" s="1056"/>
      <c r="G68" s="581"/>
      <c r="H68" s="587"/>
      <c r="I68" s="220"/>
    </row>
    <row r="69" spans="1:18" hidden="1">
      <c r="A69" s="78">
        <v>1973</v>
      </c>
      <c r="B69" s="1071"/>
      <c r="C69" s="560"/>
      <c r="D69" s="560"/>
      <c r="E69" s="1072"/>
      <c r="F69" s="1056"/>
      <c r="G69" s="581"/>
      <c r="H69" s="587"/>
      <c r="I69" s="220"/>
    </row>
    <row r="70" spans="1:18" hidden="1">
      <c r="A70" s="78">
        <v>1974</v>
      </c>
      <c r="B70" s="1071"/>
      <c r="C70" s="560"/>
      <c r="D70" s="560"/>
      <c r="E70" s="1072"/>
      <c r="F70" s="1056"/>
      <c r="G70" s="581"/>
      <c r="H70" s="587"/>
      <c r="I70" s="220"/>
    </row>
    <row r="71" spans="1:18" hidden="1">
      <c r="A71" s="78">
        <v>1975</v>
      </c>
      <c r="B71" s="1071"/>
      <c r="C71" s="560"/>
      <c r="D71" s="560"/>
      <c r="E71" s="1072"/>
      <c r="F71" s="1056"/>
      <c r="G71" s="581"/>
      <c r="H71" s="587"/>
      <c r="I71" s="220"/>
    </row>
    <row r="72" spans="1:18" hidden="1">
      <c r="A72" s="78">
        <v>1976</v>
      </c>
      <c r="B72" s="1071"/>
      <c r="C72" s="560"/>
      <c r="D72" s="560"/>
      <c r="E72" s="1072"/>
      <c r="F72" s="1056"/>
      <c r="G72" s="581"/>
      <c r="H72" s="587"/>
      <c r="I72" s="220"/>
    </row>
    <row r="73" spans="1:18" hidden="1">
      <c r="A73" s="78">
        <v>1977</v>
      </c>
      <c r="B73" s="1071"/>
      <c r="C73" s="560"/>
      <c r="D73" s="560"/>
      <c r="E73" s="1072"/>
      <c r="F73" s="1056"/>
      <c r="G73" s="581"/>
      <c r="H73" s="587"/>
      <c r="I73" s="220"/>
    </row>
    <row r="74" spans="1:18" hidden="1">
      <c r="A74" s="78">
        <v>1978</v>
      </c>
      <c r="B74" s="1071"/>
      <c r="C74" s="560"/>
      <c r="D74" s="560"/>
      <c r="E74" s="1072"/>
      <c r="F74" s="1056"/>
      <c r="G74" s="581"/>
      <c r="H74" s="587"/>
      <c r="I74" s="220"/>
    </row>
    <row r="75" spans="1:18">
      <c r="A75" s="83">
        <v>1979</v>
      </c>
      <c r="B75" s="1073">
        <f>TB7b!E75</f>
        <v>12267.140003082797</v>
      </c>
      <c r="C75" s="562">
        <f>G75*$L75/0.5</f>
        <v>9637.1455365948987</v>
      </c>
      <c r="D75" s="562">
        <f>H75*$L75/0.5</f>
        <v>2215.9719831762905</v>
      </c>
      <c r="E75" s="1074">
        <f>I75*$L75/0.5</f>
        <v>414.02575448894754</v>
      </c>
      <c r="F75" s="1057">
        <f>TB7b!I75</f>
        <v>0.14391928911209106</v>
      </c>
      <c r="G75" s="583">
        <v>0.11306390166282654</v>
      </c>
      <c r="H75" s="589">
        <v>2.5997992604970932E-2</v>
      </c>
      <c r="I75" s="590">
        <v>4.8573892563581467E-3</v>
      </c>
      <c r="K75" s="224"/>
      <c r="L75" s="1080">
        <v>42618.136270117</v>
      </c>
      <c r="M75" s="1079">
        <f>L75*F75/0.5-B75</f>
        <v>3.7474721284525003E-3</v>
      </c>
      <c r="O75" s="969"/>
      <c r="P75" s="1019">
        <f>C75/B75</f>
        <v>0.7856065500330992</v>
      </c>
      <c r="Q75" s="1019">
        <f>D75/B75</f>
        <v>0.18064291942697361</v>
      </c>
      <c r="R75" s="1019">
        <f>E75/B75</f>
        <v>3.3750797201703139E-2</v>
      </c>
    </row>
    <row r="76" spans="1:18">
      <c r="A76" s="78">
        <v>1980</v>
      </c>
      <c r="B76" s="1071">
        <f>TB7b!E76</f>
        <v>12472.00544019289</v>
      </c>
      <c r="C76" s="560">
        <f t="shared" ref="C76:C110" si="0">G76*$L76/0.5</f>
        <v>9824.888537723371</v>
      </c>
      <c r="D76" s="560">
        <f t="shared" ref="D76:D110" si="1">H76*$L76/0.5</f>
        <v>2206.6311338749965</v>
      </c>
      <c r="E76" s="1072">
        <f t="shared" ref="E76:E110" si="2">I76*$L76/0.5</f>
        <v>440.48571045613596</v>
      </c>
      <c r="F76" s="1056">
        <f>TB7b!I76</f>
        <v>0.14866948127746582</v>
      </c>
      <c r="G76" s="580">
        <v>0.11711516976356506</v>
      </c>
      <c r="H76" s="587">
        <v>2.6303604245185852E-2</v>
      </c>
      <c r="I76" s="588">
        <v>5.2507016807794571E-3</v>
      </c>
      <c r="K76" s="224"/>
      <c r="L76" s="1080">
        <v>41945.413892829143</v>
      </c>
      <c r="M76" s="1079">
        <f t="shared" ref="M76:M110" si="3">L76*F76/0.5-B76</f>
        <v>4.1063814387598541E-4</v>
      </c>
      <c r="O76" s="969"/>
      <c r="P76" s="1019">
        <f t="shared" ref="P76:P110" si="4">C76/B76</f>
        <v>0.7877553120736468</v>
      </c>
      <c r="Q76" s="1019">
        <f t="shared" ref="Q76:Q110" si="5">D76/B76</f>
        <v>0.17692672958302277</v>
      </c>
      <c r="R76" s="1019">
        <f t="shared" ref="R76:R110" si="6">E76/B76</f>
        <v>3.5317953681819711E-2</v>
      </c>
    </row>
    <row r="77" spans="1:18">
      <c r="A77" s="78">
        <v>1981</v>
      </c>
      <c r="B77" s="1071">
        <f>TB7b!E77</f>
        <v>13437.082067700629</v>
      </c>
      <c r="C77" s="560">
        <f t="shared" si="0"/>
        <v>10262.988330286027</v>
      </c>
      <c r="D77" s="560">
        <f t="shared" si="1"/>
        <v>2460.5026451667131</v>
      </c>
      <c r="E77" s="1072">
        <f t="shared" si="2"/>
        <v>713.58988711979271</v>
      </c>
      <c r="F77" s="1056">
        <f>TB7b!I77</f>
        <v>0.1534498929977417</v>
      </c>
      <c r="G77" s="580">
        <v>0.11720213294029236</v>
      </c>
      <c r="H77" s="587">
        <v>2.8098654001951218E-2</v>
      </c>
      <c r="I77" s="588">
        <v>8.1491135060787201E-3</v>
      </c>
      <c r="K77" s="224"/>
      <c r="L77" s="1080">
        <v>43783.283088859913</v>
      </c>
      <c r="M77" s="1079">
        <f t="shared" si="3"/>
        <v>-1.8575498543214053E-3</v>
      </c>
      <c r="O77" s="969"/>
      <c r="P77" s="1019">
        <f t="shared" si="4"/>
        <v>0.76378102616160048</v>
      </c>
      <c r="Q77" s="1019">
        <f t="shared" si="5"/>
        <v>0.18311286875899521</v>
      </c>
      <c r="R77" s="1019">
        <f t="shared" si="6"/>
        <v>5.3106015392663533E-2</v>
      </c>
    </row>
    <row r="78" spans="1:18">
      <c r="A78" s="78">
        <v>1982</v>
      </c>
      <c r="B78" s="1071">
        <f>TB7b!E78</f>
        <v>13753.705039474042</v>
      </c>
      <c r="C78" s="560">
        <f t="shared" si="0"/>
        <v>10352.600665193142</v>
      </c>
      <c r="D78" s="560">
        <f t="shared" si="1"/>
        <v>2462.7753703690964</v>
      </c>
      <c r="E78" s="1072">
        <f t="shared" si="2"/>
        <v>938.32684233975726</v>
      </c>
      <c r="F78" s="1056">
        <f>TB7b!I78</f>
        <v>0.15762490034103394</v>
      </c>
      <c r="G78" s="580">
        <v>0.11864641308784485</v>
      </c>
      <c r="H78" s="587">
        <v>2.822474017739296E-2</v>
      </c>
      <c r="I78" s="588">
        <v>1.0753734037280083E-2</v>
      </c>
      <c r="K78" s="224"/>
      <c r="L78" s="1080">
        <v>43627.954675410874</v>
      </c>
      <c r="M78" s="1079">
        <f t="shared" si="3"/>
        <v>-1.0238844733976293E-3</v>
      </c>
      <c r="O78" s="969"/>
      <c r="P78" s="1019">
        <f t="shared" si="4"/>
        <v>0.75271358775548081</v>
      </c>
      <c r="Q78" s="1019">
        <f t="shared" si="5"/>
        <v>0.17906268625804964</v>
      </c>
      <c r="R78" s="1019">
        <f t="shared" si="6"/>
        <v>6.8223568823578606E-2</v>
      </c>
    </row>
    <row r="79" spans="1:18">
      <c r="A79" s="78">
        <v>1983</v>
      </c>
      <c r="B79" s="1071">
        <f>TB7b!E79</f>
        <v>14118.126334984172</v>
      </c>
      <c r="C79" s="560">
        <f t="shared" si="0"/>
        <v>10298.5535443594</v>
      </c>
      <c r="D79" s="560">
        <f t="shared" si="1"/>
        <v>2727.7076645832967</v>
      </c>
      <c r="E79" s="1072">
        <f t="shared" si="2"/>
        <v>1091.8662014282068</v>
      </c>
      <c r="F79" s="1056">
        <f>TB7b!I79</f>
        <v>0.15623724460601807</v>
      </c>
      <c r="G79" s="580">
        <v>0.11396822333335876</v>
      </c>
      <c r="H79" s="587">
        <v>3.0185986310243607E-2</v>
      </c>
      <c r="I79" s="588">
        <v>1.2083061039447784E-2</v>
      </c>
      <c r="K79" s="224"/>
      <c r="L79" s="1080">
        <v>45181.688558204405</v>
      </c>
      <c r="M79" s="1079">
        <f t="shared" si="3"/>
        <v>-1.2810219541279366E-3</v>
      </c>
      <c r="O79" s="969"/>
      <c r="P79" s="1019">
        <f t="shared" si="4"/>
        <v>0.72945611195162507</v>
      </c>
      <c r="Q79" s="1019">
        <f t="shared" si="5"/>
        <v>0.19320606714108673</v>
      </c>
      <c r="R79" s="1019">
        <f t="shared" si="6"/>
        <v>7.7337897077929138E-2</v>
      </c>
    </row>
    <row r="80" spans="1:18">
      <c r="A80" s="78">
        <v>1984</v>
      </c>
      <c r="B80" s="1071">
        <f>TB7b!E80</f>
        <v>15286.798144020979</v>
      </c>
      <c r="C80" s="560">
        <f t="shared" si="0"/>
        <v>10951.631771934528</v>
      </c>
      <c r="D80" s="560">
        <f t="shared" si="1"/>
        <v>3083.8314746716651</v>
      </c>
      <c r="E80" s="1072">
        <f t="shared" si="2"/>
        <v>1251.33594746015</v>
      </c>
      <c r="F80" s="1056">
        <f>TB7b!I80</f>
        <v>0.15456867218017578</v>
      </c>
      <c r="G80" s="580">
        <v>0.11073470115661621</v>
      </c>
      <c r="H80" s="587">
        <v>3.1181395053863525E-2</v>
      </c>
      <c r="I80" s="588">
        <v>1.2652572244405746E-2</v>
      </c>
      <c r="K80" s="224"/>
      <c r="L80" s="1080">
        <v>49449.863762422705</v>
      </c>
      <c r="M80" s="1079">
        <f t="shared" si="3"/>
        <v>1.4184755582391517E-3</v>
      </c>
      <c r="O80" s="969"/>
      <c r="P80" s="1019">
        <f t="shared" si="4"/>
        <v>0.71641109333401942</v>
      </c>
      <c r="Q80" s="1019">
        <f t="shared" si="5"/>
        <v>0.20173168021308785</v>
      </c>
      <c r="R80" s="1019">
        <f t="shared" si="6"/>
        <v>8.1857295142578737E-2</v>
      </c>
    </row>
    <row r="81" spans="1:18">
      <c r="A81" s="78">
        <v>1985</v>
      </c>
      <c r="B81" s="1071">
        <f>TB7b!E81</f>
        <v>15948.536702842124</v>
      </c>
      <c r="C81" s="560">
        <f t="shared" si="0"/>
        <v>11067.518086939313</v>
      </c>
      <c r="D81" s="560">
        <f t="shared" si="1"/>
        <v>3164.9660086505687</v>
      </c>
      <c r="E81" s="1072">
        <f t="shared" si="2"/>
        <v>1716.0528824338405</v>
      </c>
      <c r="F81" s="1056">
        <f>TB7b!I81</f>
        <v>0.15682500600814819</v>
      </c>
      <c r="G81" s="580">
        <v>0.10882902145385742</v>
      </c>
      <c r="H81" s="587">
        <v>3.1121715903282166E-2</v>
      </c>
      <c r="I81" s="588">
        <v>1.6874276101589203E-2</v>
      </c>
      <c r="K81" s="224"/>
      <c r="L81" s="1080">
        <v>50848.192601051029</v>
      </c>
      <c r="M81" s="1079">
        <f t="shared" si="3"/>
        <v>-4.8251551561406814E-4</v>
      </c>
      <c r="O81" s="969"/>
      <c r="P81" s="1019">
        <f t="shared" si="4"/>
        <v>0.6939519463855901</v>
      </c>
      <c r="Q81" s="1019">
        <f t="shared" si="5"/>
        <v>0.19844867699282737</v>
      </c>
      <c r="R81" s="1019">
        <f t="shared" si="6"/>
        <v>0.1075993938759303</v>
      </c>
    </row>
    <row r="82" spans="1:18">
      <c r="A82" s="78">
        <v>1986</v>
      </c>
      <c r="B82" s="1071">
        <f>TB7b!E82</f>
        <v>15502.429063443264</v>
      </c>
      <c r="C82" s="560">
        <f t="shared" si="0"/>
        <v>11103.82216427827</v>
      </c>
      <c r="D82" s="560">
        <f t="shared" si="1"/>
        <v>2742.9062127953853</v>
      </c>
      <c r="E82" s="1072">
        <f t="shared" si="2"/>
        <v>1655.7023765505619</v>
      </c>
      <c r="F82" s="1056">
        <f>TB7b!I82</f>
        <v>0.15909385681152344</v>
      </c>
      <c r="G82" s="580">
        <v>0.11395308375358582</v>
      </c>
      <c r="H82" s="587">
        <v>2.8149101883172989E-2</v>
      </c>
      <c r="I82" s="588">
        <v>1.6991661861538887E-2</v>
      </c>
      <c r="K82" s="224"/>
      <c r="L82" s="1080">
        <v>48721.025348859243</v>
      </c>
      <c r="M82" s="1079">
        <f t="shared" si="3"/>
        <v>2.5976807683036895E-3</v>
      </c>
      <c r="O82" s="969"/>
      <c r="P82" s="1019">
        <f t="shared" si="4"/>
        <v>0.71626337516760652</v>
      </c>
      <c r="Q82" s="1019">
        <f t="shared" si="5"/>
        <v>0.17693396315958726</v>
      </c>
      <c r="R82" s="1019">
        <f t="shared" si="6"/>
        <v>0.10680277069965265</v>
      </c>
    </row>
    <row r="83" spans="1:18">
      <c r="A83" s="78">
        <v>1987</v>
      </c>
      <c r="B83" s="1071">
        <f>TB7b!E83</f>
        <v>14930.248499164407</v>
      </c>
      <c r="C83" s="560">
        <f t="shared" si="0"/>
        <v>10443.758379880335</v>
      </c>
      <c r="D83" s="560">
        <f t="shared" si="1"/>
        <v>2897.2230003793993</v>
      </c>
      <c r="E83" s="1072">
        <f t="shared" si="2"/>
        <v>1589.2673525694552</v>
      </c>
      <c r="F83" s="1056">
        <f>TB7b!I83</f>
        <v>0.1544843316078186</v>
      </c>
      <c r="G83" s="580">
        <v>0.10806229710578918</v>
      </c>
      <c r="H83" s="587">
        <v>2.9977768659591675E-2</v>
      </c>
      <c r="I83" s="588">
        <v>1.6444260254502296E-2</v>
      </c>
      <c r="K83" s="224"/>
      <c r="L83" s="1080">
        <v>48322.859404220617</v>
      </c>
      <c r="M83" s="1079">
        <f t="shared" si="3"/>
        <v>7.7371482075250242E-4</v>
      </c>
      <c r="O83" s="969"/>
      <c r="P83" s="1019">
        <f t="shared" si="4"/>
        <v>0.69950331908171759</v>
      </c>
      <c r="Q83" s="1019">
        <f t="shared" si="5"/>
        <v>0.19405055451967504</v>
      </c>
      <c r="R83" s="1019">
        <f t="shared" si="6"/>
        <v>0.1064461420490356</v>
      </c>
    </row>
    <row r="84" spans="1:18">
      <c r="A84" s="78">
        <v>1988</v>
      </c>
      <c r="B84" s="1071">
        <f>TB7b!E84</f>
        <v>14929.538596170836</v>
      </c>
      <c r="C84" s="560">
        <f t="shared" si="0"/>
        <v>10755.903995126248</v>
      </c>
      <c r="D84" s="560">
        <f t="shared" si="1"/>
        <v>2607.5207162417219</v>
      </c>
      <c r="E84" s="1072">
        <f t="shared" si="2"/>
        <v>1566.1077756268153</v>
      </c>
      <c r="F84" s="1056">
        <f>TB7b!I84</f>
        <v>0.14978432655334473</v>
      </c>
      <c r="G84" s="580">
        <v>0.10791131854057312</v>
      </c>
      <c r="H84" s="587">
        <v>2.6160608977079391E-2</v>
      </c>
      <c r="I84" s="588">
        <v>1.5712371096014977E-2</v>
      </c>
      <c r="K84" s="224"/>
      <c r="L84" s="1080">
        <v>49836.774031642388</v>
      </c>
      <c r="M84" s="1079">
        <f t="shared" si="3"/>
        <v>-3.3243292891711462E-3</v>
      </c>
      <c r="O84" s="969"/>
      <c r="P84" s="1019">
        <f t="shared" si="4"/>
        <v>0.72044450173998997</v>
      </c>
      <c r="Q84" s="1019">
        <f t="shared" si="5"/>
        <v>0.17465514419250069</v>
      </c>
      <c r="R84" s="1019">
        <f t="shared" si="6"/>
        <v>0.10489994486691601</v>
      </c>
    </row>
    <row r="85" spans="1:18">
      <c r="A85" s="83">
        <v>1989</v>
      </c>
      <c r="B85" s="1073">
        <f>TB7b!E85</f>
        <v>15020.359563922133</v>
      </c>
      <c r="C85" s="562">
        <f t="shared" si="0"/>
        <v>10511.084475975271</v>
      </c>
      <c r="D85" s="562">
        <f t="shared" si="1"/>
        <v>2893.6343751226086</v>
      </c>
      <c r="E85" s="1074">
        <f t="shared" si="2"/>
        <v>1615.6479886691914</v>
      </c>
      <c r="F85" s="1057">
        <f>TB7b!I85</f>
        <v>0.14895069599151611</v>
      </c>
      <c r="G85" s="583">
        <v>0.10423403978347778</v>
      </c>
      <c r="H85" s="589">
        <v>2.8694964945316315E-2</v>
      </c>
      <c r="I85" s="590">
        <v>1.6021707095205784E-2</v>
      </c>
      <c r="K85" s="224"/>
      <c r="L85" s="1080">
        <v>50420.594355786401</v>
      </c>
      <c r="M85" s="1079">
        <f t="shared" si="3"/>
        <v>5.6792784544086317E-3</v>
      </c>
      <c r="O85" s="969"/>
      <c r="P85" s="1019">
        <f t="shared" si="4"/>
        <v>0.69978913828548883</v>
      </c>
      <c r="Q85" s="1019">
        <f t="shared" si="5"/>
        <v>0.19264747709987706</v>
      </c>
      <c r="R85" s="1019">
        <f t="shared" si="6"/>
        <v>0.10756386901348662</v>
      </c>
    </row>
    <row r="86" spans="1:18">
      <c r="A86" s="78">
        <v>1990</v>
      </c>
      <c r="B86" s="1071">
        <f>TB7b!E86</f>
        <v>15164.511716532095</v>
      </c>
      <c r="C86" s="560">
        <f t="shared" si="0"/>
        <v>10608.969108938527</v>
      </c>
      <c r="D86" s="560">
        <f t="shared" si="1"/>
        <v>2968.9120716444945</v>
      </c>
      <c r="E86" s="1072">
        <f t="shared" si="2"/>
        <v>1586.6279158067539</v>
      </c>
      <c r="F86" s="1056">
        <f>TB7b!I86</f>
        <v>0.1507001519203186</v>
      </c>
      <c r="G86" s="580">
        <v>0.10542860627174377</v>
      </c>
      <c r="H86" s="587">
        <v>2.9504116624593735E-2</v>
      </c>
      <c r="I86" s="588">
        <v>1.5767410397529602E-2</v>
      </c>
      <c r="K86" s="224"/>
      <c r="L86" s="1080">
        <v>50313.522506376277</v>
      </c>
      <c r="M86" s="1079">
        <f t="shared" si="3"/>
        <v>-7.4581754597602412E-4</v>
      </c>
      <c r="O86" s="969"/>
      <c r="P86" s="1019">
        <f t="shared" si="4"/>
        <v>0.69959186996919964</v>
      </c>
      <c r="Q86" s="1019">
        <f t="shared" si="5"/>
        <v>0.19578026164916584</v>
      </c>
      <c r="R86" s="1019">
        <f t="shared" si="6"/>
        <v>0.10462769560044843</v>
      </c>
    </row>
    <row r="87" spans="1:18">
      <c r="A87" s="78">
        <v>1991</v>
      </c>
      <c r="B87" s="1071">
        <f>TB7b!E87</f>
        <v>15340.463268288067</v>
      </c>
      <c r="C87" s="560">
        <f t="shared" si="0"/>
        <v>10970.091606860362</v>
      </c>
      <c r="D87" s="560">
        <f t="shared" si="1"/>
        <v>2986.4015686085477</v>
      </c>
      <c r="E87" s="1072">
        <f t="shared" si="2"/>
        <v>1383.9687449008723</v>
      </c>
      <c r="F87" s="1056">
        <f>TB7b!I87</f>
        <v>0.15287673473358154</v>
      </c>
      <c r="G87" s="580">
        <v>0.1093234121799469</v>
      </c>
      <c r="H87" s="587">
        <v>2.9761247336864471E-2</v>
      </c>
      <c r="I87" s="588">
        <v>1.3792062178254128E-2</v>
      </c>
      <c r="K87" s="224"/>
      <c r="L87" s="1080">
        <v>50172.654640542751</v>
      </c>
      <c r="M87" s="1079">
        <f t="shared" si="3"/>
        <v>-3.9564361941302195E-5</v>
      </c>
      <c r="O87" s="969"/>
      <c r="P87" s="1019">
        <f t="shared" si="4"/>
        <v>0.71510823467357898</v>
      </c>
      <c r="Q87" s="1019">
        <f t="shared" si="5"/>
        <v>0.19467479673720556</v>
      </c>
      <c r="R87" s="1019">
        <f t="shared" si="6"/>
        <v>9.021688072235888E-2</v>
      </c>
    </row>
    <row r="88" spans="1:18">
      <c r="A88" s="78">
        <v>1992</v>
      </c>
      <c r="B88" s="1071">
        <f>TB7b!E88</f>
        <v>14330.608336790807</v>
      </c>
      <c r="C88" s="560">
        <f t="shared" si="0"/>
        <v>10671.615060000642</v>
      </c>
      <c r="D88" s="560">
        <f t="shared" si="1"/>
        <v>2700.8757905438106</v>
      </c>
      <c r="E88" s="1072">
        <f t="shared" si="2"/>
        <v>958.11523362641003</v>
      </c>
      <c r="F88" s="1056">
        <f>TB7b!I88</f>
        <v>0.14180582761764526</v>
      </c>
      <c r="G88" s="580">
        <v>0.10559892654418945</v>
      </c>
      <c r="H88" s="587">
        <v>2.6726000010967255E-2</v>
      </c>
      <c r="I88" s="588">
        <v>9.4808461144566536E-3</v>
      </c>
      <c r="K88" s="224"/>
      <c r="L88" s="1080">
        <v>50528.994040175894</v>
      </c>
      <c r="M88" s="1079">
        <f t="shared" si="3"/>
        <v>3.3003176085912855E-3</v>
      </c>
      <c r="O88" s="969"/>
      <c r="P88" s="1019">
        <f t="shared" si="4"/>
        <v>0.74467285750902334</v>
      </c>
      <c r="Q88" s="1019">
        <f t="shared" si="5"/>
        <v>0.1884690256735217</v>
      </c>
      <c r="R88" s="1019">
        <f t="shared" si="6"/>
        <v>6.6857959628039781E-2</v>
      </c>
    </row>
    <row r="89" spans="1:18">
      <c r="A89" s="78">
        <v>1993</v>
      </c>
      <c r="B89" s="1071">
        <f>TB7b!E89</f>
        <v>13443.400856134604</v>
      </c>
      <c r="C89" s="560">
        <f t="shared" si="0"/>
        <v>10666.39719116694</v>
      </c>
      <c r="D89" s="560">
        <f t="shared" si="1"/>
        <v>2202.8691911966685</v>
      </c>
      <c r="E89" s="1072">
        <f t="shared" si="2"/>
        <v>574.1297141252079</v>
      </c>
      <c r="F89" s="1056">
        <f>TB7b!I89</f>
        <v>0.13440620899200439</v>
      </c>
      <c r="G89" s="580">
        <v>0.10664194822311401</v>
      </c>
      <c r="H89" s="587">
        <v>2.2024143487215042E-2</v>
      </c>
      <c r="I89" s="588">
        <v>5.7401116937398911E-3</v>
      </c>
      <c r="K89" s="224"/>
      <c r="L89" s="1080">
        <v>50010.325996909443</v>
      </c>
      <c r="M89" s="1079">
        <f t="shared" si="3"/>
        <v>-4.2007368410850177E-3</v>
      </c>
      <c r="O89" s="969"/>
      <c r="P89" s="1019">
        <f t="shared" si="4"/>
        <v>0.793429973956297</v>
      </c>
      <c r="Q89" s="1019">
        <f t="shared" si="5"/>
        <v>0.16386249393072563</v>
      </c>
      <c r="R89" s="1019">
        <f t="shared" si="6"/>
        <v>4.2707178062254707E-2</v>
      </c>
    </row>
    <row r="90" spans="1:18">
      <c r="A90" s="78">
        <v>1994</v>
      </c>
      <c r="B90" s="1071">
        <f>TB7b!E90</f>
        <v>13767.519874954238</v>
      </c>
      <c r="C90" s="560">
        <f t="shared" si="0"/>
        <v>11007.388105348316</v>
      </c>
      <c r="D90" s="560">
        <f t="shared" si="1"/>
        <v>2250.4547939486538</v>
      </c>
      <c r="E90" s="1072">
        <f t="shared" si="2"/>
        <v>509.67562361685401</v>
      </c>
      <c r="F90" s="1056">
        <f>TB7b!I90</f>
        <v>0.13288402557373047</v>
      </c>
      <c r="G90" s="580">
        <v>0.10624325275421143</v>
      </c>
      <c r="H90" s="587">
        <v>2.1721377968788147E-2</v>
      </c>
      <c r="I90" s="588">
        <v>4.9193864688277245E-3</v>
      </c>
      <c r="K90" s="224"/>
      <c r="L90" s="1080">
        <v>51802.763093169648</v>
      </c>
      <c r="M90" s="1079">
        <f t="shared" si="3"/>
        <v>-4.8362892448494677E-4</v>
      </c>
      <c r="O90" s="969"/>
      <c r="P90" s="1019">
        <f t="shared" si="4"/>
        <v>0.79951859197042952</v>
      </c>
      <c r="Q90" s="1019">
        <f t="shared" si="5"/>
        <v>0.16346116180610445</v>
      </c>
      <c r="R90" s="1019">
        <f t="shared" si="6"/>
        <v>3.7020148018384332E-2</v>
      </c>
    </row>
    <row r="91" spans="1:18">
      <c r="A91" s="78">
        <v>1995</v>
      </c>
      <c r="B91" s="1071">
        <f>TB7b!E91</f>
        <v>14440.903410692221</v>
      </c>
      <c r="C91" s="560">
        <f t="shared" si="0"/>
        <v>11325.025918519628</v>
      </c>
      <c r="D91" s="560">
        <f t="shared" si="1"/>
        <v>2483.4357796229583</v>
      </c>
      <c r="E91" s="1072">
        <f t="shared" si="2"/>
        <v>632.44588006888341</v>
      </c>
      <c r="F91" s="1056">
        <f>TB7b!I91</f>
        <v>0.1330714225769043</v>
      </c>
      <c r="G91" s="580">
        <v>0.10435894131660461</v>
      </c>
      <c r="H91" s="587">
        <v>2.2884603589773178E-2</v>
      </c>
      <c r="I91" s="588">
        <v>5.8279233053326607E-3</v>
      </c>
      <c r="K91" s="224"/>
      <c r="L91" s="1080">
        <v>54259.969369379258</v>
      </c>
      <c r="M91" s="1079">
        <f t="shared" si="3"/>
        <v>-7.8476712042174768E-4</v>
      </c>
      <c r="O91" s="969"/>
      <c r="P91" s="1019">
        <f t="shared" si="4"/>
        <v>0.78423250931340216</v>
      </c>
      <c r="Q91" s="1019">
        <f t="shared" si="5"/>
        <v>0.17197232811516433</v>
      </c>
      <c r="R91" s="1019">
        <f t="shared" si="6"/>
        <v>4.3795451162744622E-2</v>
      </c>
    </row>
    <row r="92" spans="1:18">
      <c r="A92" s="78">
        <v>1996</v>
      </c>
      <c r="B92" s="1071">
        <f>TB7b!E92</f>
        <v>14542.699835654461</v>
      </c>
      <c r="C92" s="560">
        <f t="shared" si="0"/>
        <v>11458.182404980167</v>
      </c>
      <c r="D92" s="560">
        <f t="shared" si="1"/>
        <v>2342.3312509893817</v>
      </c>
      <c r="E92" s="1072">
        <f t="shared" si="2"/>
        <v>742.18253375321899</v>
      </c>
      <c r="F92" s="1056">
        <f>TB7b!I92</f>
        <v>0.13014620542526245</v>
      </c>
      <c r="G92" s="580">
        <v>0.10254210233688354</v>
      </c>
      <c r="H92" s="587">
        <v>2.0962100476026535E-2</v>
      </c>
      <c r="I92" s="588">
        <v>6.6419746726751328E-3</v>
      </c>
      <c r="K92" s="224"/>
      <c r="L92" s="1080">
        <v>55870.623596814796</v>
      </c>
      <c r="M92" s="1079">
        <f t="shared" si="3"/>
        <v>-5.2391731333045755E-4</v>
      </c>
      <c r="O92" s="969"/>
      <c r="P92" s="1019">
        <f t="shared" si="4"/>
        <v>0.78789925766658842</v>
      </c>
      <c r="Q92" s="1019">
        <f t="shared" si="5"/>
        <v>0.16106577715691198</v>
      </c>
      <c r="R92" s="1019">
        <f t="shared" si="6"/>
        <v>5.1034714471215568E-2</v>
      </c>
    </row>
    <row r="93" spans="1:18">
      <c r="A93" s="78">
        <v>1997</v>
      </c>
      <c r="B93" s="1071">
        <f>TB7b!E93</f>
        <v>14359.135418157575</v>
      </c>
      <c r="C93" s="560">
        <f t="shared" si="0"/>
        <v>11530.502660114105</v>
      </c>
      <c r="D93" s="560">
        <f t="shared" si="1"/>
        <v>2156.1967541246304</v>
      </c>
      <c r="E93" s="1072">
        <f t="shared" si="2"/>
        <v>672.43101440387716</v>
      </c>
      <c r="F93" s="1056">
        <f>TB7b!I93</f>
        <v>0.12625402212142944</v>
      </c>
      <c r="G93" s="580">
        <v>0.10138306021690369</v>
      </c>
      <c r="H93" s="587">
        <v>1.8958568572998047E-2</v>
      </c>
      <c r="I93" s="588">
        <v>5.9124147519469261E-3</v>
      </c>
      <c r="K93" s="224"/>
      <c r="L93" s="1080">
        <v>56866.02197371635</v>
      </c>
      <c r="M93" s="1079">
        <f t="shared" si="3"/>
        <v>-7.4257030209992081E-3</v>
      </c>
      <c r="O93" s="969"/>
      <c r="P93" s="1019">
        <f t="shared" si="4"/>
        <v>0.80300814250511376</v>
      </c>
      <c r="Q93" s="1019">
        <f t="shared" si="5"/>
        <v>0.1501620182088437</v>
      </c>
      <c r="R93" s="1019">
        <f t="shared" si="6"/>
        <v>4.6829491805862287E-2</v>
      </c>
    </row>
    <row r="94" spans="1:18">
      <c r="A94" s="78">
        <v>1998</v>
      </c>
      <c r="B94" s="1071">
        <f>TB7b!E94</f>
        <v>14673.563917342883</v>
      </c>
      <c r="C94" s="560">
        <f t="shared" si="0"/>
        <v>11603.188248336959</v>
      </c>
      <c r="D94" s="560">
        <f t="shared" si="1"/>
        <v>2242.0791274026587</v>
      </c>
      <c r="E94" s="1072">
        <f t="shared" si="2"/>
        <v>828.28845900296608</v>
      </c>
      <c r="F94" s="1056">
        <f>TB7b!I94</f>
        <v>0.1273723840713501</v>
      </c>
      <c r="G94" s="580">
        <v>0.10072034597396851</v>
      </c>
      <c r="H94" s="587">
        <v>1.946214959025383E-2</v>
      </c>
      <c r="I94" s="588">
        <v>7.1898773312568665E-3</v>
      </c>
      <c r="K94" s="224"/>
      <c r="L94" s="1080">
        <v>57601.014651676436</v>
      </c>
      <c r="M94" s="1079">
        <f t="shared" si="3"/>
        <v>-6.7951172914035851E-3</v>
      </c>
      <c r="O94" s="969"/>
      <c r="P94" s="1019">
        <f t="shared" si="4"/>
        <v>0.79075460560900235</v>
      </c>
      <c r="Q94" s="1019">
        <f t="shared" si="5"/>
        <v>0.15279717593029429</v>
      </c>
      <c r="R94" s="1019">
        <f t="shared" si="6"/>
        <v>5.6447667633355306E-2</v>
      </c>
    </row>
    <row r="95" spans="1:18">
      <c r="A95" s="83">
        <v>1999</v>
      </c>
      <c r="B95" s="1073">
        <f>TB7b!E95</f>
        <v>15247.141152197806</v>
      </c>
      <c r="C95" s="562">
        <f t="shared" si="0"/>
        <v>11843.634546063931</v>
      </c>
      <c r="D95" s="562">
        <f t="shared" si="1"/>
        <v>2280.6373071413764</v>
      </c>
      <c r="E95" s="1074">
        <f t="shared" si="2"/>
        <v>1122.8655438164535</v>
      </c>
      <c r="F95" s="1057">
        <f>TB7b!I95</f>
        <v>0.13264429569244385</v>
      </c>
      <c r="G95" s="583">
        <v>0.1030350923538208</v>
      </c>
      <c r="H95" s="589">
        <v>1.9840672612190247E-2</v>
      </c>
      <c r="I95" s="590">
        <v>9.7685009241104126E-3</v>
      </c>
      <c r="K95" s="224"/>
      <c r="L95" s="1080">
        <v>57473.790120908932</v>
      </c>
      <c r="M95" s="1079">
        <f t="shared" si="3"/>
        <v>-3.294712005299516E-4</v>
      </c>
      <c r="O95" s="969"/>
      <c r="P95" s="1019">
        <f t="shared" si="4"/>
        <v>0.77677739242000299</v>
      </c>
      <c r="Q95" s="1019">
        <f t="shared" si="5"/>
        <v>0.14957802806283019</v>
      </c>
      <c r="R95" s="1019">
        <f t="shared" si="6"/>
        <v>7.3644333229944389E-2</v>
      </c>
    </row>
    <row r="96" spans="1:18">
      <c r="A96" s="88">
        <v>2000</v>
      </c>
      <c r="B96" s="1075">
        <f>TB7b!E96</f>
        <v>15419.76839340486</v>
      </c>
      <c r="C96" s="564">
        <f t="shared" si="0"/>
        <v>11886.577361718122</v>
      </c>
      <c r="D96" s="564">
        <f t="shared" si="1"/>
        <v>2209.3375026078525</v>
      </c>
      <c r="E96" s="1076">
        <f t="shared" si="2"/>
        <v>1323.8455046696124</v>
      </c>
      <c r="F96" s="1058">
        <f>TB7b!I96</f>
        <v>0.13127583265304565</v>
      </c>
      <c r="G96" s="584">
        <v>0.10119614005088806</v>
      </c>
      <c r="H96" s="591">
        <v>1.8809150904417038E-2</v>
      </c>
      <c r="I96" s="592">
        <v>1.1270532384514809E-2</v>
      </c>
      <c r="K96" s="224"/>
      <c r="L96" s="1080">
        <v>58730.389102493289</v>
      </c>
      <c r="M96" s="1079">
        <f t="shared" si="3"/>
        <v>-6.9304705302783987E-3</v>
      </c>
      <c r="O96" s="969"/>
      <c r="P96" s="1019">
        <f t="shared" si="4"/>
        <v>0.77086614133595499</v>
      </c>
      <c r="Q96" s="1019">
        <f t="shared" si="5"/>
        <v>0.14327955169241072</v>
      </c>
      <c r="R96" s="1019">
        <f t="shared" si="6"/>
        <v>8.5853786574111593E-2</v>
      </c>
    </row>
    <row r="97" spans="1:18">
      <c r="A97" s="78">
        <v>2001</v>
      </c>
      <c r="B97" s="1071">
        <f>TB7b!E97</f>
        <v>16187.810642438037</v>
      </c>
      <c r="C97" s="560">
        <f t="shared" si="0"/>
        <v>12417.440200781641</v>
      </c>
      <c r="D97" s="560">
        <f t="shared" si="1"/>
        <v>2310.1791726163019</v>
      </c>
      <c r="E97" s="1072">
        <f t="shared" si="2"/>
        <v>1460.1861042095977</v>
      </c>
      <c r="F97" s="1056">
        <f>TB7b!I97</f>
        <v>0.1347997784614563</v>
      </c>
      <c r="G97" s="580">
        <v>0.10340303182601929</v>
      </c>
      <c r="H97" s="587">
        <v>1.9237421452999115E-2</v>
      </c>
      <c r="I97" s="588">
        <v>1.2159323319792747E-2</v>
      </c>
      <c r="K97" s="224"/>
      <c r="L97" s="1080">
        <v>60043.888372995665</v>
      </c>
      <c r="M97" s="1079">
        <f t="shared" si="3"/>
        <v>-4.9411495820095297E-3</v>
      </c>
      <c r="O97" s="969"/>
      <c r="P97" s="1019">
        <f t="shared" si="4"/>
        <v>0.76708583236253236</v>
      </c>
      <c r="Q97" s="1019">
        <f t="shared" si="5"/>
        <v>0.14271103261857573</v>
      </c>
      <c r="R97" s="1019">
        <f t="shared" si="6"/>
        <v>9.0202815962126912E-2</v>
      </c>
    </row>
    <row r="98" spans="1:18">
      <c r="A98" s="78">
        <v>2002</v>
      </c>
      <c r="B98" s="1071">
        <f>TB7b!E98</f>
        <v>15934.550406875638</v>
      </c>
      <c r="C98" s="560">
        <f t="shared" si="0"/>
        <v>12549.813062417265</v>
      </c>
      <c r="D98" s="560">
        <f t="shared" si="1"/>
        <v>2236.6506196768369</v>
      </c>
      <c r="E98" s="1072">
        <f t="shared" si="2"/>
        <v>1148.083948098016</v>
      </c>
      <c r="F98" s="1056">
        <f>TB7b!I98</f>
        <v>0.13134878873825073</v>
      </c>
      <c r="G98" s="580">
        <v>0.10344836115837097</v>
      </c>
      <c r="H98" s="587">
        <v>1.8436755985021591E-2</v>
      </c>
      <c r="I98" s="588">
        <v>9.4636790454387665E-3</v>
      </c>
      <c r="K98" s="224"/>
      <c r="L98" s="1080">
        <v>60657.379787798323</v>
      </c>
      <c r="M98" s="1079">
        <f t="shared" si="3"/>
        <v>-3.6805489144171588E-3</v>
      </c>
      <c r="O98" s="969"/>
      <c r="P98" s="1019">
        <f t="shared" si="4"/>
        <v>0.78758501130989644</v>
      </c>
      <c r="Q98" s="1019">
        <f t="shared" si="5"/>
        <v>0.14036484008433267</v>
      </c>
      <c r="R98" s="1019">
        <f t="shared" si="6"/>
        <v>7.2049974350241255E-2</v>
      </c>
    </row>
    <row r="99" spans="1:18">
      <c r="A99" s="78">
        <v>2003</v>
      </c>
      <c r="B99" s="1071">
        <f>TB7b!E99</f>
        <v>16006.874992226069</v>
      </c>
      <c r="C99" s="560">
        <f t="shared" si="0"/>
        <v>12753.541875293948</v>
      </c>
      <c r="D99" s="560">
        <f t="shared" si="1"/>
        <v>2273.4304313901334</v>
      </c>
      <c r="E99" s="1072">
        <f t="shared" si="2"/>
        <v>979.91097947981984</v>
      </c>
      <c r="F99" s="1056">
        <f>TB7b!I99</f>
        <v>0.12991231679916382</v>
      </c>
      <c r="G99" s="580">
        <v>0.10350814461708069</v>
      </c>
      <c r="H99" s="587">
        <v>1.8451232463121414E-2</v>
      </c>
      <c r="I99" s="588">
        <v>7.9529881477355957E-3</v>
      </c>
      <c r="K99" s="224"/>
      <c r="L99" s="1080">
        <v>61606.465474164179</v>
      </c>
      <c r="M99" s="1079">
        <f t="shared" si="3"/>
        <v>2.3268866607395466E-3</v>
      </c>
      <c r="O99" s="969"/>
      <c r="P99" s="1019">
        <f t="shared" si="4"/>
        <v>0.79675401235330812</v>
      </c>
      <c r="Q99" s="1019">
        <f t="shared" si="5"/>
        <v>0.14202837421384576</v>
      </c>
      <c r="R99" s="1019">
        <f t="shared" si="6"/>
        <v>6.1218131581318988E-2</v>
      </c>
    </row>
    <row r="100" spans="1:18">
      <c r="A100" s="78">
        <v>2004</v>
      </c>
      <c r="B100" s="1071">
        <f>TB7b!E100</f>
        <v>16033.289917629903</v>
      </c>
      <c r="C100" s="560">
        <f t="shared" si="0"/>
        <v>12827.330632688989</v>
      </c>
      <c r="D100" s="560">
        <f t="shared" si="1"/>
        <v>2343.6754752688253</v>
      </c>
      <c r="E100" s="1072">
        <f t="shared" si="2"/>
        <v>862.28714830416254</v>
      </c>
      <c r="F100" s="1056">
        <f>TB7b!I100</f>
        <v>0.12686687707901001</v>
      </c>
      <c r="G100" s="580">
        <v>0.10149902105331421</v>
      </c>
      <c r="H100" s="587">
        <v>1.8544837832450867E-2</v>
      </c>
      <c r="I100" s="588">
        <v>6.8230330944061279E-3</v>
      </c>
      <c r="K100" s="224"/>
      <c r="L100" s="1080">
        <v>63189.430299781903</v>
      </c>
      <c r="M100" s="1079">
        <f t="shared" si="3"/>
        <v>1.4554402987414505E-3</v>
      </c>
      <c r="O100" s="969"/>
      <c r="P100" s="1019">
        <f t="shared" si="4"/>
        <v>0.80004357799233072</v>
      </c>
      <c r="Q100" s="1019">
        <f t="shared" si="5"/>
        <v>0.14617558138780762</v>
      </c>
      <c r="R100" s="1019">
        <f t="shared" si="6"/>
        <v>5.3781048851116189E-2</v>
      </c>
    </row>
    <row r="101" spans="1:18">
      <c r="A101" s="78">
        <v>2005</v>
      </c>
      <c r="B101" s="1071">
        <f>TB7b!E101</f>
        <v>16483.72553585167</v>
      </c>
      <c r="C101" s="560">
        <f t="shared" si="0"/>
        <v>12860.437259857856</v>
      </c>
      <c r="D101" s="560">
        <f t="shared" si="1"/>
        <v>2532.1364445399527</v>
      </c>
      <c r="E101" s="1072">
        <f t="shared" si="2"/>
        <v>1091.1516445465982</v>
      </c>
      <c r="F101" s="1056">
        <f>TB7b!I101</f>
        <v>0.12406080961227417</v>
      </c>
      <c r="G101" s="580">
        <v>9.6790969371795654E-2</v>
      </c>
      <c r="H101" s="587">
        <v>1.9057512283325195E-2</v>
      </c>
      <c r="I101" s="588">
        <v>8.2122888416051865E-3</v>
      </c>
      <c r="K101" s="224"/>
      <c r="L101" s="1080">
        <v>66434.076150524197</v>
      </c>
      <c r="M101" s="1079">
        <f t="shared" si="3"/>
        <v>5.0103033427149057E-3</v>
      </c>
      <c r="O101" s="969"/>
      <c r="P101" s="1019">
        <f t="shared" si="4"/>
        <v>0.78018996566563437</v>
      </c>
      <c r="Q101" s="1019">
        <f t="shared" si="5"/>
        <v>0.15361432942041059</v>
      </c>
      <c r="R101" s="1019">
        <f t="shared" si="6"/>
        <v>6.619569357505814E-2</v>
      </c>
    </row>
    <row r="102" spans="1:18">
      <c r="A102" s="78">
        <v>2006</v>
      </c>
      <c r="B102" s="1071">
        <f>TB7b!E102</f>
        <v>16733.122964406954</v>
      </c>
      <c r="C102" s="560">
        <f t="shared" si="0"/>
        <v>12667.395734673444</v>
      </c>
      <c r="D102" s="560">
        <f t="shared" si="1"/>
        <v>2711.7575168611988</v>
      </c>
      <c r="E102" s="1072">
        <f t="shared" si="2"/>
        <v>1353.9766489982485</v>
      </c>
      <c r="F102" s="1056">
        <f>TB7b!I102</f>
        <v>0.12217366695404053</v>
      </c>
      <c r="G102" s="580">
        <v>9.2488527297973633E-2</v>
      </c>
      <c r="H102" s="587">
        <v>1.9799370318651199E-2</v>
      </c>
      <c r="I102" s="588">
        <v>9.8857972770929337E-3</v>
      </c>
      <c r="K102" s="224"/>
      <c r="L102" s="1080">
        <v>68480.903008988549</v>
      </c>
      <c r="M102" s="1079">
        <f t="shared" si="3"/>
        <v>3.1094572841539048E-3</v>
      </c>
      <c r="O102" s="969"/>
      <c r="P102" s="1019">
        <f t="shared" si="4"/>
        <v>0.75702519856085904</v>
      </c>
      <c r="Q102" s="1019">
        <f t="shared" si="5"/>
        <v>0.16205925950758754</v>
      </c>
      <c r="R102" s="1019">
        <f t="shared" si="6"/>
        <v>8.0915956446282855E-2</v>
      </c>
    </row>
    <row r="103" spans="1:18">
      <c r="A103" s="78">
        <v>2007</v>
      </c>
      <c r="B103" s="1071">
        <f>TB7b!E103</f>
        <v>19081.154594201707</v>
      </c>
      <c r="C103" s="560">
        <f t="shared" si="0"/>
        <v>13797.827542502408</v>
      </c>
      <c r="D103" s="560">
        <f t="shared" si="1"/>
        <v>3176.849970987118</v>
      </c>
      <c r="E103" s="1072">
        <f t="shared" si="2"/>
        <v>2106.4801435815671</v>
      </c>
      <c r="F103" s="1056">
        <f>TB7b!I103</f>
        <v>0.13663309812545776</v>
      </c>
      <c r="G103" s="580">
        <v>9.8801136016845703E-2</v>
      </c>
      <c r="H103" s="587">
        <v>2.2748246788978577E-2</v>
      </c>
      <c r="I103" s="588">
        <v>1.508372463285923E-2</v>
      </c>
      <c r="K103" s="224"/>
      <c r="L103" s="1080">
        <v>69826.25958951455</v>
      </c>
      <c r="M103" s="1079">
        <f t="shared" si="3"/>
        <v>1.7622539489821065E-3</v>
      </c>
      <c r="O103" s="969"/>
      <c r="P103" s="1019">
        <f t="shared" si="4"/>
        <v>0.72311282183601344</v>
      </c>
      <c r="Q103" s="1019">
        <f t="shared" si="5"/>
        <v>0.16649149585279732</v>
      </c>
      <c r="R103" s="1019">
        <f t="shared" si="6"/>
        <v>0.11039584282922138</v>
      </c>
    </row>
    <row r="104" spans="1:18">
      <c r="A104" s="78">
        <v>2008</v>
      </c>
      <c r="B104" s="1071">
        <f>TB7b!E104</f>
        <v>18167.291106736451</v>
      </c>
      <c r="C104" s="560">
        <f t="shared" si="0"/>
        <v>13502.991166782227</v>
      </c>
      <c r="D104" s="560">
        <f t="shared" si="1"/>
        <v>3019.5708915392161</v>
      </c>
      <c r="E104" s="1072">
        <f t="shared" si="2"/>
        <v>1644.7282398704363</v>
      </c>
      <c r="F104" s="1056">
        <f>TB7b!I104</f>
        <v>0.13318544626235962</v>
      </c>
      <c r="G104" s="580">
        <v>9.8991185426712036E-2</v>
      </c>
      <c r="H104" s="587">
        <v>2.2136643528938293E-2</v>
      </c>
      <c r="I104" s="588">
        <v>1.2057594954967499E-2</v>
      </c>
      <c r="K104" s="224"/>
      <c r="L104" s="1080">
        <v>68202.997613252868</v>
      </c>
      <c r="M104" s="1079">
        <f t="shared" si="3"/>
        <v>2.2403670118364971E-3</v>
      </c>
      <c r="O104" s="969"/>
      <c r="P104" s="1019">
        <f t="shared" si="4"/>
        <v>0.7432583695306838</v>
      </c>
      <c r="Q104" s="1019">
        <f t="shared" si="5"/>
        <v>0.16620919837738252</v>
      </c>
      <c r="R104" s="1019">
        <f t="shared" si="6"/>
        <v>9.0532387586422791E-2</v>
      </c>
    </row>
    <row r="105" spans="1:18">
      <c r="A105" s="83">
        <v>2009</v>
      </c>
      <c r="B105" s="1073">
        <f>TB7b!E105</f>
        <v>18324.176478121761</v>
      </c>
      <c r="C105" s="562">
        <f t="shared" si="0"/>
        <v>13817.811000417243</v>
      </c>
      <c r="D105" s="562">
        <f t="shared" si="1"/>
        <v>2994.8846552150335</v>
      </c>
      <c r="E105" s="1074">
        <f t="shared" si="2"/>
        <v>1511.4786466408236</v>
      </c>
      <c r="F105" s="1059">
        <f>TB7b!I105</f>
        <v>0.13591718673706055</v>
      </c>
      <c r="G105" s="583">
        <v>0.10249179601669312</v>
      </c>
      <c r="H105" s="593">
        <v>2.2214163094758987E-2</v>
      </c>
      <c r="I105" s="961">
        <v>1.1211194097995758E-2</v>
      </c>
      <c r="K105" s="224"/>
      <c r="L105" s="1080">
        <v>67409.35146734427</v>
      </c>
      <c r="M105" s="1079">
        <f t="shared" si="3"/>
        <v>2.3443005957233254E-3</v>
      </c>
      <c r="O105" s="969"/>
      <c r="P105" s="1019">
        <f t="shared" si="4"/>
        <v>0.75407541599018568</v>
      </c>
      <c r="Q105" s="1019">
        <f t="shared" si="5"/>
        <v>0.16343897685065359</v>
      </c>
      <c r="R105" s="1019">
        <f t="shared" si="6"/>
        <v>8.2485488417199035E-2</v>
      </c>
    </row>
    <row r="106" spans="1:18">
      <c r="A106" s="78">
        <v>2010</v>
      </c>
      <c r="B106" s="1071">
        <f>TB7b!E106</f>
        <v>18487.502106481908</v>
      </c>
      <c r="C106" s="560">
        <f t="shared" si="0"/>
        <v>13998.329107978967</v>
      </c>
      <c r="D106" s="560">
        <f t="shared" si="1"/>
        <v>3064.5679264997843</v>
      </c>
      <c r="E106" s="1072">
        <f t="shared" si="2"/>
        <v>1424.6137816807391</v>
      </c>
      <c r="F106" s="1060">
        <f>TB7b!I106</f>
        <v>0.13128644227981567</v>
      </c>
      <c r="G106" s="580">
        <v>9.9407166242599487E-2</v>
      </c>
      <c r="H106" s="595">
        <v>2.1762598305940628E-2</v>
      </c>
      <c r="I106" s="962">
        <v>1.0116694495081902E-2</v>
      </c>
      <c r="K106" s="224"/>
      <c r="L106" s="1080">
        <v>70409.054181348285</v>
      </c>
      <c r="M106" s="1079">
        <f t="shared" si="3"/>
        <v>6.3490300854027737E-3</v>
      </c>
      <c r="O106" s="969"/>
      <c r="P106" s="1019">
        <f t="shared" si="4"/>
        <v>0.75717795878281513</v>
      </c>
      <c r="Q106" s="1019">
        <f t="shared" si="5"/>
        <v>0.16576430438514</v>
      </c>
      <c r="R106" s="1019">
        <f t="shared" si="6"/>
        <v>7.7058207943692669E-2</v>
      </c>
    </row>
    <row r="107" spans="1:18">
      <c r="A107" s="78">
        <v>2011</v>
      </c>
      <c r="B107" s="1071">
        <f>TB7b!E107</f>
        <v>18913.578079144412</v>
      </c>
      <c r="C107" s="560">
        <f t="shared" si="0"/>
        <v>14315.826621664351</v>
      </c>
      <c r="D107" s="560">
        <f t="shared" si="1"/>
        <v>3159.4625022403457</v>
      </c>
      <c r="E107" s="1072">
        <f t="shared" si="2"/>
        <v>1438.2907113984506</v>
      </c>
      <c r="F107" s="1060">
        <f>TB7b!I107</f>
        <v>0.13042408227920532</v>
      </c>
      <c r="G107" s="580">
        <v>9.8718941211700439E-2</v>
      </c>
      <c r="H107" s="595">
        <v>2.1786991506814957E-2</v>
      </c>
      <c r="I107" s="962">
        <v>9.9181514233350754E-3</v>
      </c>
      <c r="K107" s="224"/>
      <c r="L107" s="1080">
        <v>72508.003256256561</v>
      </c>
      <c r="M107" s="1079">
        <f t="shared" si="3"/>
        <v>1.4860453738947399E-3</v>
      </c>
      <c r="O107" s="969"/>
      <c r="P107" s="1019">
        <f t="shared" si="4"/>
        <v>0.75690736896843969</v>
      </c>
      <c r="Q107" s="1019">
        <f t="shared" si="5"/>
        <v>0.16704731854646879</v>
      </c>
      <c r="R107" s="1019">
        <f t="shared" si="6"/>
        <v>7.6045405336836944E-2</v>
      </c>
    </row>
    <row r="108" spans="1:18">
      <c r="A108" s="78">
        <v>2012</v>
      </c>
      <c r="B108" s="1071">
        <f>TB7b!E108</f>
        <v>18925.452470551405</v>
      </c>
      <c r="C108" s="560">
        <f t="shared" si="0"/>
        <v>14270.963857239603</v>
      </c>
      <c r="D108" s="560">
        <f t="shared" si="1"/>
        <v>3138.3186840110748</v>
      </c>
      <c r="E108" s="1072">
        <f t="shared" si="2"/>
        <v>1516.1722803235136</v>
      </c>
      <c r="F108" s="1060">
        <f>TB7b!I108</f>
        <v>0.12715494632720947</v>
      </c>
      <c r="G108" s="580">
        <v>9.5882683992385864E-2</v>
      </c>
      <c r="H108" s="595">
        <v>2.1085500717163086E-2</v>
      </c>
      <c r="I108" s="962">
        <v>1.0186744853854179E-2</v>
      </c>
      <c r="K108" s="224"/>
      <c r="L108" s="1080">
        <v>74418.879734180548</v>
      </c>
      <c r="M108" s="1079">
        <f t="shared" si="3"/>
        <v>4.8461101650900673E-3</v>
      </c>
      <c r="O108" s="969"/>
      <c r="P108" s="1019">
        <f t="shared" si="4"/>
        <v>0.75406196387883828</v>
      </c>
      <c r="Q108" s="1019">
        <f t="shared" si="5"/>
        <v>0.16582529209773963</v>
      </c>
      <c r="R108" s="1019">
        <f t="shared" si="6"/>
        <v>8.0112868248868818E-2</v>
      </c>
    </row>
    <row r="109" spans="1:18">
      <c r="A109" s="78">
        <v>2013</v>
      </c>
      <c r="B109" s="1071">
        <f>TB7b!E109</f>
        <v>19516.189545608344</v>
      </c>
      <c r="C109" s="560">
        <f t="shared" si="0"/>
        <v>14404.875346009496</v>
      </c>
      <c r="D109" s="560">
        <f t="shared" si="1"/>
        <v>3287.1528440953352</v>
      </c>
      <c r="E109" s="1072">
        <f t="shared" si="2"/>
        <v>1824.1544815276802</v>
      </c>
      <c r="F109" s="1060">
        <f>TB7b!I109</f>
        <v>0.1316378116607666</v>
      </c>
      <c r="G109" s="580">
        <v>9.7161740064620972E-2</v>
      </c>
      <c r="H109" s="595">
        <v>2.2172041237354279E-2</v>
      </c>
      <c r="I109" s="962">
        <v>1.2304030358791351E-2</v>
      </c>
      <c r="K109" s="224"/>
      <c r="L109" s="1080">
        <v>74128.331462718794</v>
      </c>
      <c r="M109" s="1079">
        <f t="shared" si="3"/>
        <v>-6.8739758316951338E-3</v>
      </c>
      <c r="O109" s="969"/>
      <c r="P109" s="1019">
        <f t="shared" si="4"/>
        <v>0.73809876217619397</v>
      </c>
      <c r="Q109" s="1019">
        <f t="shared" si="5"/>
        <v>0.16843210281461071</v>
      </c>
      <c r="R109" s="1019">
        <f t="shared" si="6"/>
        <v>9.3468782790038174E-2</v>
      </c>
    </row>
    <row r="110" spans="1:18">
      <c r="A110" s="78">
        <v>2014</v>
      </c>
      <c r="B110" s="1071">
        <f>TB7b!E110</f>
        <v>18976.998151036143</v>
      </c>
      <c r="C110" s="560">
        <f t="shared" si="0"/>
        <v>14296.225674604881</v>
      </c>
      <c r="D110" s="560">
        <f t="shared" si="1"/>
        <v>3195.8675007791867</v>
      </c>
      <c r="E110" s="1072">
        <f t="shared" si="2"/>
        <v>1484.8976069682235</v>
      </c>
      <c r="F110" s="1060">
        <f>TB7b!I110</f>
        <v>0.1258624792098999</v>
      </c>
      <c r="G110" s="580">
        <v>9.4817906618118286E-2</v>
      </c>
      <c r="H110" s="595">
        <v>2.1196186542510986E-2</v>
      </c>
      <c r="I110" s="962">
        <v>9.848395362496376E-3</v>
      </c>
      <c r="K110" s="224"/>
      <c r="L110" s="1080">
        <v>75387.794270671468</v>
      </c>
      <c r="M110" s="1079">
        <f t="shared" si="3"/>
        <v>-8.7728909456927795E-3</v>
      </c>
      <c r="O110" s="969"/>
      <c r="P110" s="1019">
        <f t="shared" si="4"/>
        <v>0.75334494743702696</v>
      </c>
      <c r="Q110" s="1019">
        <f t="shared" si="5"/>
        <v>0.16840743068759231</v>
      </c>
      <c r="R110" s="1019">
        <f t="shared" si="6"/>
        <v>7.8247233579835082E-2</v>
      </c>
    </row>
    <row r="111" spans="1:18">
      <c r="A111" s="78">
        <v>2015</v>
      </c>
      <c r="B111" s="1071">
        <f>TB7b!E111</f>
        <v>20849.204796443424</v>
      </c>
      <c r="C111" s="560">
        <f t="shared" ref="C111:C112" si="7">G111*$L111/0.5</f>
        <v>15445.910156209791</v>
      </c>
      <c r="D111" s="560">
        <f t="shared" ref="D111:D112" si="8">H111*$L111/0.5</f>
        <v>3555.3249835404972</v>
      </c>
      <c r="E111" s="1072">
        <f t="shared" ref="E111:E112" si="9">I111*$L111/0.5</f>
        <v>1847.976226301691</v>
      </c>
      <c r="F111" s="1060">
        <f>TB7b!I111</f>
        <v>0.13271188735961914</v>
      </c>
      <c r="G111" s="580">
        <v>9.8318159580230713E-2</v>
      </c>
      <c r="H111" s="595">
        <v>2.2630780935287476E-2</v>
      </c>
      <c r="I111" s="962">
        <v>1.1762959882616997E-2</v>
      </c>
      <c r="L111" s="1080">
        <v>78550.647317627227</v>
      </c>
      <c r="M111" s="1079">
        <f t="shared" ref="M111:M112" si="10">L111*F111/0.5-B111</f>
        <v>4.5212408040242735E-3</v>
      </c>
      <c r="O111" s="969"/>
      <c r="P111" s="1019">
        <f t="shared" ref="P111:P112" si="11">C111/B111</f>
        <v>0.74083929372906554</v>
      </c>
      <c r="Q111" s="1019">
        <f t="shared" ref="Q111:Q112" si="12">D111/B111</f>
        <v>0.17052568758627115</v>
      </c>
      <c r="R111" s="1019">
        <f t="shared" ref="R111:R112" si="13">E111/B111</f>
        <v>8.8635333785820419E-2</v>
      </c>
    </row>
    <row r="112" spans="1:18">
      <c r="A112" s="78">
        <v>2016</v>
      </c>
      <c r="B112" s="1071">
        <f>TB7b!E112</f>
        <v>21951.145480034491</v>
      </c>
      <c r="C112" s="560">
        <f t="shared" si="7"/>
        <v>16200.855973184664</v>
      </c>
      <c r="D112" s="560">
        <f t="shared" si="8"/>
        <v>3886.5447934681974</v>
      </c>
      <c r="E112" s="1072">
        <f t="shared" si="9"/>
        <v>1863.7571348959034</v>
      </c>
      <c r="F112" s="1060">
        <f>TB7b!I112</f>
        <v>0.13706415891647339</v>
      </c>
      <c r="G112" s="580">
        <v>0.10115897655487061</v>
      </c>
      <c r="H112" s="595">
        <v>2.4267785251140594E-2</v>
      </c>
      <c r="I112" s="962">
        <v>1.1637395247817039E-2</v>
      </c>
      <c r="L112" s="1080">
        <v>80076.21530451627</v>
      </c>
      <c r="M112" s="1079">
        <f t="shared" si="10"/>
        <v>1.2719821421342203E-2</v>
      </c>
      <c r="O112" s="969"/>
      <c r="P112" s="1019">
        <f t="shared" si="11"/>
        <v>0.73804148343511444</v>
      </c>
      <c r="Q112" s="1019">
        <f t="shared" si="12"/>
        <v>0.17705430438712991</v>
      </c>
      <c r="R112" s="1019">
        <f t="shared" si="13"/>
        <v>8.4904778048647642E-2</v>
      </c>
    </row>
    <row r="113" spans="1:11">
      <c r="A113" s="78">
        <v>2017</v>
      </c>
      <c r="B113" s="1077"/>
      <c r="C113" s="76"/>
      <c r="D113" s="76"/>
      <c r="E113" s="215"/>
      <c r="F113" s="84"/>
      <c r="G113" s="74"/>
      <c r="H113" s="75"/>
      <c r="I113" s="963"/>
    </row>
    <row r="114" spans="1:11">
      <c r="A114" s="78">
        <v>2018</v>
      </c>
      <c r="B114" s="1077"/>
      <c r="C114" s="76"/>
      <c r="D114" s="76"/>
      <c r="E114" s="215"/>
      <c r="F114" s="84"/>
      <c r="G114" s="74"/>
      <c r="H114" s="75"/>
      <c r="I114" s="963"/>
    </row>
    <row r="115" spans="1:11">
      <c r="A115" s="78">
        <v>2019</v>
      </c>
      <c r="B115" s="1077"/>
      <c r="C115" s="76"/>
      <c r="D115" s="76"/>
      <c r="E115" s="215"/>
      <c r="F115" s="84"/>
      <c r="G115" s="74"/>
      <c r="H115" s="75"/>
      <c r="I115" s="963"/>
    </row>
    <row r="116" spans="1:11" ht="15.55" thickBot="1">
      <c r="A116" s="71">
        <v>2020</v>
      </c>
      <c r="B116" s="1078"/>
      <c r="C116" s="69"/>
      <c r="D116" s="69"/>
      <c r="E116" s="219"/>
      <c r="F116" s="1061"/>
      <c r="G116" s="67"/>
      <c r="H116" s="68"/>
      <c r="I116" s="964"/>
    </row>
    <row r="117" spans="1:11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11" ht="15.55">
      <c r="B118" s="60"/>
      <c r="C118" s="60"/>
      <c r="D118" s="60"/>
      <c r="E118" s="60"/>
      <c r="F118" s="60"/>
      <c r="G118" s="60"/>
      <c r="H118" s="60"/>
      <c r="I118" s="60"/>
    </row>
    <row r="120" spans="1:11">
      <c r="A120" s="59" t="s">
        <v>1215</v>
      </c>
      <c r="B120" s="1028">
        <f>(B110/B76)^(1/34)-1</f>
        <v>1.2421843205490557E-2</v>
      </c>
      <c r="C120" s="1028"/>
      <c r="D120" s="1028"/>
      <c r="E120" s="1028"/>
      <c r="F120" s="1028"/>
      <c r="G120" s="1028"/>
      <c r="H120" s="1028"/>
      <c r="I120" s="1028"/>
      <c r="J120" s="1029"/>
      <c r="K120" s="1029"/>
    </row>
  </sheetData>
  <mergeCells count="4">
    <mergeCell ref="A3:I3"/>
    <mergeCell ref="B6:I6"/>
    <mergeCell ref="B7:E7"/>
    <mergeCell ref="F7:I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120"/>
  <sheetViews>
    <sheetView workbookViewId="0">
      <pane xSplit="1" ySplit="8" topLeftCell="B81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230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B58*'TB6'!B42/'TB6'!B58</f>
        <v>23789.154731065821</v>
      </c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avgpeinc!BI51</f>
        <v>34964.414381144714</v>
      </c>
      <c r="C58" s="559">
        <f>avgpeinc!BJ51</f>
        <v>38594.34591268441</v>
      </c>
      <c r="D58" s="558">
        <f>avgpeinc!BK51</f>
        <v>36013.960552351695</v>
      </c>
      <c r="E58" s="558">
        <f>avgpeinc!BL51</f>
        <v>53558.663228577585</v>
      </c>
      <c r="F58" s="558">
        <f>avgpeinc!BM51</f>
        <v>21562.871984559475</v>
      </c>
      <c r="G58" s="559">
        <f>avgpeinc!BN51</f>
        <v>57517.196919212598</v>
      </c>
      <c r="H58" s="568">
        <f>B58*0.4/'TB5'!B58</f>
        <v>0.43824946880340582</v>
      </c>
      <c r="I58" s="585">
        <f>C58*0.4/'TB5'!B58</f>
        <v>0.48374760150909429</v>
      </c>
      <c r="J58" s="585">
        <f>D58*0.4/'TB5'!C58</f>
        <v>0.44530943036079412</v>
      </c>
      <c r="K58" s="579">
        <f>E58*0.4/'TB5'!D58</f>
        <v>0.47694319486618042</v>
      </c>
      <c r="L58" s="585">
        <f>F58*0.4/'TB5'!E58</f>
        <v>0.43919563293457037</v>
      </c>
      <c r="M58" s="586">
        <f>G58*0.4/'TB5'!F58</f>
        <v>0.45237979292869562</v>
      </c>
    </row>
    <row r="59" spans="1:13">
      <c r="A59" s="78">
        <v>1963</v>
      </c>
      <c r="B59" s="600">
        <f>avgpeinc!BI52</f>
        <v>36270.301766900287</v>
      </c>
      <c r="C59" s="561">
        <f>avgpeinc!BJ52</f>
        <v>40078.298136241923</v>
      </c>
      <c r="D59" s="560">
        <f>avgpeinc!BK52</f>
        <v>37148.768108202858</v>
      </c>
      <c r="E59" s="560">
        <f>avgpeinc!BL52</f>
        <v>55319.762940163244</v>
      </c>
      <c r="F59" s="560">
        <f>avgpeinc!BM52</f>
        <v>22191.996857025075</v>
      </c>
      <c r="G59" s="561">
        <f>avgpeinc!BN52</f>
        <v>59823.960704981146</v>
      </c>
      <c r="H59" s="569">
        <f>B59*0.4/'TB5'!B59</f>
        <v>0.43968741523020499</v>
      </c>
      <c r="I59" s="580">
        <f>C59*0.4/'TB5'!B59</f>
        <v>0.48584992282670353</v>
      </c>
      <c r="J59" s="587">
        <f>D59*0.4/'TB5'!C59</f>
        <v>0.44268662436136136</v>
      </c>
      <c r="K59" s="580">
        <f>E59*0.4/'TB5'!D59</f>
        <v>0.47520097655186089</v>
      </c>
      <c r="L59" s="587">
        <f>F59*0.4/'TB5'!E59</f>
        <v>0.43507638467284349</v>
      </c>
      <c r="M59" s="588">
        <f>G59*0.4/'TB5'!F59</f>
        <v>0.45659685795060534</v>
      </c>
    </row>
    <row r="60" spans="1:13">
      <c r="A60" s="78">
        <v>1964</v>
      </c>
      <c r="B60" s="600">
        <f>avgpeinc!BI53</f>
        <v>37576.189152655854</v>
      </c>
      <c r="C60" s="561">
        <f>avgpeinc!BJ53</f>
        <v>41562.250359799429</v>
      </c>
      <c r="D60" s="560">
        <f>avgpeinc!BK53</f>
        <v>38283.575664054028</v>
      </c>
      <c r="E60" s="560">
        <f>avgpeinc!BL53</f>
        <v>57080.862651748896</v>
      </c>
      <c r="F60" s="560">
        <f>avgpeinc!BM53</f>
        <v>22821.121729490675</v>
      </c>
      <c r="G60" s="561">
        <f>avgpeinc!BN53</f>
        <v>62130.724490749686</v>
      </c>
      <c r="H60" s="569">
        <f>B60*0.4/'TB5'!B60</f>
        <v>0.43765339255332958</v>
      </c>
      <c r="I60" s="580">
        <f>C60*0.4/'TB5'!B60</f>
        <v>0.48407942056655889</v>
      </c>
      <c r="J60" s="587">
        <f>D60*0.4/'TB5'!C60</f>
        <v>0.44024735689163208</v>
      </c>
      <c r="K60" s="580">
        <f>E60*0.4/'TB5'!D60</f>
        <v>0.47357779741287237</v>
      </c>
      <c r="L60" s="587">
        <f>F60*0.4/'TB5'!E60</f>
        <v>0.43125462532043457</v>
      </c>
      <c r="M60" s="588">
        <f>G60*0.4/'TB5'!F60</f>
        <v>0.45674201846122742</v>
      </c>
    </row>
    <row r="61" spans="1:13">
      <c r="A61" s="78">
        <v>1965</v>
      </c>
      <c r="B61" s="600">
        <f>avgpeinc!BI54</f>
        <v>39372.262917514221</v>
      </c>
      <c r="C61" s="561">
        <f>avgpeinc!BJ54</f>
        <v>43822.982351473773</v>
      </c>
      <c r="D61" s="560">
        <f>avgpeinc!BK54</f>
        <v>40075.728039147609</v>
      </c>
      <c r="E61" s="560">
        <f>avgpeinc!BL54</f>
        <v>59923.774192588884</v>
      </c>
      <c r="F61" s="560">
        <f>avgpeinc!BM54</f>
        <v>24023.181048458551</v>
      </c>
      <c r="G61" s="561">
        <f>avgpeinc!BN54</f>
        <v>65206.265083852923</v>
      </c>
      <c r="H61" s="569">
        <f>B61*0.4/'TB5'!B61</f>
        <v>0.4359670351014085</v>
      </c>
      <c r="I61" s="580">
        <f>C61*0.4/'TB5'!B61</f>
        <v>0.48524962167146873</v>
      </c>
      <c r="J61" s="587">
        <f>D61*0.4/'TB5'!C61</f>
        <v>0.43855394834052724</v>
      </c>
      <c r="K61" s="580">
        <f>E61*0.4/'TB5'!D61</f>
        <v>0.47281005957309397</v>
      </c>
      <c r="L61" s="587">
        <f>F61*0.4/'TB5'!E61</f>
        <v>0.4332957943733024</v>
      </c>
      <c r="M61" s="588">
        <f>G61*0.4/'TB5'!F61</f>
        <v>0.45645729413566688</v>
      </c>
    </row>
    <row r="62" spans="1:13">
      <c r="A62" s="78">
        <v>1966</v>
      </c>
      <c r="B62" s="600">
        <f>avgpeinc!BI55</f>
        <v>41168.336682372596</v>
      </c>
      <c r="C62" s="561">
        <f>avgpeinc!BJ55</f>
        <v>46083.714343148116</v>
      </c>
      <c r="D62" s="560">
        <f>avgpeinc!BK55</f>
        <v>41867.880414241197</v>
      </c>
      <c r="E62" s="560">
        <f>avgpeinc!BL55</f>
        <v>62766.68573342888</v>
      </c>
      <c r="F62" s="560">
        <f>avgpeinc!BM55</f>
        <v>25225.240367426424</v>
      </c>
      <c r="G62" s="561">
        <f>avgpeinc!BN55</f>
        <v>68281.805676956152</v>
      </c>
      <c r="H62" s="569">
        <f>B62*0.4/'TB5'!B62</f>
        <v>0.43566483259201055</v>
      </c>
      <c r="I62" s="580">
        <f>C62*0.4/'TB5'!B62</f>
        <v>0.48768192529678339</v>
      </c>
      <c r="J62" s="587">
        <f>D62*0.4/'TB5'!C62</f>
        <v>0.43701687455177313</v>
      </c>
      <c r="K62" s="580">
        <f>E62*0.4/'TB5'!D62</f>
        <v>0.47211402654647833</v>
      </c>
      <c r="L62" s="587">
        <f>F62*0.4/'TB5'!E62</f>
        <v>0.43515914678573614</v>
      </c>
      <c r="M62" s="588">
        <f>G62*0.4/'TB5'!F62</f>
        <v>0.45819342136383057</v>
      </c>
    </row>
    <row r="63" spans="1:13">
      <c r="A63" s="78">
        <v>1967</v>
      </c>
      <c r="B63" s="600">
        <f>avgpeinc!BI56</f>
        <v>41595.580043890783</v>
      </c>
      <c r="C63" s="561">
        <f>avgpeinc!BJ56</f>
        <v>46126.720541586037</v>
      </c>
      <c r="D63" s="560">
        <f>avgpeinc!BK56</f>
        <v>42601.820855777594</v>
      </c>
      <c r="E63" s="560">
        <f>avgpeinc!BL56</f>
        <v>61883.301472898573</v>
      </c>
      <c r="F63" s="560">
        <f>avgpeinc!BM56</f>
        <v>27061.087731079493</v>
      </c>
      <c r="G63" s="561">
        <f>avgpeinc!BN56</f>
        <v>68593.737205295663</v>
      </c>
      <c r="H63" s="570">
        <f>B63*0.4/'TB5'!B63</f>
        <v>0.43418063968420029</v>
      </c>
      <c r="I63" s="581">
        <f>C63*0.4/'TB5'!B63</f>
        <v>0.48147733509540552</v>
      </c>
      <c r="J63" s="587">
        <f>D63*0.4/'TB5'!C63</f>
        <v>0.43449425697326655</v>
      </c>
      <c r="K63" s="580">
        <f>E63*0.4/'TB5'!D63</f>
        <v>0.46637420356273657</v>
      </c>
      <c r="L63" s="587">
        <f>F63*0.4/'TB5'!E63</f>
        <v>0.44644234329462062</v>
      </c>
      <c r="M63" s="588">
        <f>G63*0.4/'TB5'!F63</f>
        <v>0.45437262952327717</v>
      </c>
    </row>
    <row r="64" spans="1:13">
      <c r="A64" s="78">
        <v>1968</v>
      </c>
      <c r="B64" s="600">
        <f>avgpeinc!BI57</f>
        <v>42983.619756074899</v>
      </c>
      <c r="C64" s="561">
        <f>avgpeinc!BJ57</f>
        <v>47456.687347435938</v>
      </c>
      <c r="D64" s="560">
        <f>avgpeinc!BK57</f>
        <v>43937.154871837723</v>
      </c>
      <c r="E64" s="560">
        <f>avgpeinc!BL57</f>
        <v>63468.439915856754</v>
      </c>
      <c r="F64" s="560">
        <f>avgpeinc!BM57</f>
        <v>28205.909388373195</v>
      </c>
      <c r="G64" s="561">
        <f>avgpeinc!BN57</f>
        <v>71105.853237118601</v>
      </c>
      <c r="H64" s="570">
        <f>B64*0.4/'TB5'!B64</f>
        <v>0.43591726385056973</v>
      </c>
      <c r="I64" s="581">
        <f>C64*0.4/'TB5'!B64</f>
        <v>0.48128076270222658</v>
      </c>
      <c r="J64" s="587">
        <f>D64*0.4/'TB5'!C64</f>
        <v>0.43570595234632503</v>
      </c>
      <c r="K64" s="580">
        <f>E64*0.4/'TB5'!D64</f>
        <v>0.46612901613116264</v>
      </c>
      <c r="L64" s="587">
        <f>F64*0.4/'TB5'!E64</f>
        <v>0.45275775529444223</v>
      </c>
      <c r="M64" s="588">
        <f>G64*0.4/'TB5'!F64</f>
        <v>0.45502526685595512</v>
      </c>
    </row>
    <row r="65" spans="1:13">
      <c r="A65" s="83">
        <v>1969</v>
      </c>
      <c r="B65" s="601">
        <f>avgpeinc!BI58</f>
        <v>44130.932634012686</v>
      </c>
      <c r="C65" s="563">
        <f>avgpeinc!BJ58</f>
        <v>48501.688678036298</v>
      </c>
      <c r="D65" s="562">
        <f>avgpeinc!BK58</f>
        <v>45068.198847503343</v>
      </c>
      <c r="E65" s="562">
        <f>avgpeinc!BL58</f>
        <v>65120.259052721049</v>
      </c>
      <c r="F65" s="562">
        <f>avgpeinc!BM58</f>
        <v>29006.655287752186</v>
      </c>
      <c r="G65" s="563">
        <f>avgpeinc!BN58</f>
        <v>73198.121050043541</v>
      </c>
      <c r="H65" s="571">
        <f>B65*0.4/'TB5'!B65</f>
        <v>0.44169862708076829</v>
      </c>
      <c r="I65" s="582">
        <f>C65*0.4/'TB5'!B65</f>
        <v>0.48544474411755795</v>
      </c>
      <c r="J65" s="589">
        <f>D65*0.4/'TB5'!C65</f>
        <v>0.44113819114863878</v>
      </c>
      <c r="K65" s="583">
        <f>E65*0.4/'TB5'!D65</f>
        <v>0.47018665354698896</v>
      </c>
      <c r="L65" s="589">
        <f>F65*0.4/'TB5'!E65</f>
        <v>0.46069357777014375</v>
      </c>
      <c r="M65" s="590">
        <f>G65*0.4/'TB5'!F65</f>
        <v>0.4606144605204463</v>
      </c>
    </row>
    <row r="66" spans="1:13">
      <c r="A66" s="78">
        <v>1970</v>
      </c>
      <c r="B66" s="600">
        <f>avgpeinc!BI59</f>
        <v>43492.271240676411</v>
      </c>
      <c r="C66" s="561">
        <f>avgpeinc!BJ59</f>
        <v>47547.114141851547</v>
      </c>
      <c r="D66" s="560">
        <f>avgpeinc!BK59</f>
        <v>44286.500807343946</v>
      </c>
      <c r="E66" s="560">
        <f>avgpeinc!BL59</f>
        <v>63808.976806012673</v>
      </c>
      <c r="F66" s="560">
        <f>avgpeinc!BM59</f>
        <v>28411.36999573305</v>
      </c>
      <c r="G66" s="561">
        <f>avgpeinc!BN59</f>
        <v>72068.011909527777</v>
      </c>
      <c r="H66" s="570">
        <f>B66*0.4/'TB5'!B66</f>
        <v>0.44618801434990008</v>
      </c>
      <c r="I66" s="581">
        <f>C66*0.4/'TB5'!B66</f>
        <v>0.48778672260232264</v>
      </c>
      <c r="J66" s="587">
        <f>D66*0.4/'TB5'!C66</f>
        <v>0.44649551389738917</v>
      </c>
      <c r="K66" s="580">
        <f>E66*0.4/'TB5'!D66</f>
        <v>0.4734342701267451</v>
      </c>
      <c r="L66" s="587">
        <f>F66*0.4/'TB5'!E66</f>
        <v>0.46371513849589974</v>
      </c>
      <c r="M66" s="588">
        <f>G66*0.4/'TB5'!F66</f>
        <v>0.46377428318373859</v>
      </c>
    </row>
    <row r="67" spans="1:13">
      <c r="A67" s="78">
        <v>1971</v>
      </c>
      <c r="B67" s="600">
        <f>avgpeinc!BI60</f>
        <v>43844.90795283021</v>
      </c>
      <c r="C67" s="561">
        <f>avgpeinc!BJ60</f>
        <v>47617.637829490865</v>
      </c>
      <c r="D67" s="560">
        <f>avgpeinc!BK60</f>
        <v>44765.111712497826</v>
      </c>
      <c r="E67" s="560">
        <f>avgpeinc!BL60</f>
        <v>64024.84817021474</v>
      </c>
      <c r="F67" s="560">
        <f>avgpeinc!BM60</f>
        <v>28831.506320609315</v>
      </c>
      <c r="G67" s="561">
        <f>avgpeinc!BN60</f>
        <v>72417.895562102407</v>
      </c>
      <c r="H67" s="570">
        <f>B67*0.4/'TB5'!B67</f>
        <v>0.44754425724386232</v>
      </c>
      <c r="I67" s="581">
        <f>C67*0.4/'TB5'!B67</f>
        <v>0.48605417023645725</v>
      </c>
      <c r="J67" s="587">
        <f>D67*0.4/'TB5'!C67</f>
        <v>0.44876298576127743</v>
      </c>
      <c r="K67" s="580">
        <f>E67*0.4/'TB5'!D67</f>
        <v>0.47507067042170092</v>
      </c>
      <c r="L67" s="587">
        <f>F67*0.4/'TB5'!E67</f>
        <v>0.46313184560858639</v>
      </c>
      <c r="M67" s="588">
        <f>G67*0.4/'TB5'!F67</f>
        <v>0.46370970195857819</v>
      </c>
    </row>
    <row r="68" spans="1:13">
      <c r="A68" s="78">
        <v>1972</v>
      </c>
      <c r="B68" s="600">
        <f>avgpeinc!BI61</f>
        <v>45323.064263741428</v>
      </c>
      <c r="C68" s="561">
        <f>avgpeinc!BJ61</f>
        <v>49074.076929346586</v>
      </c>
      <c r="D68" s="560">
        <f>avgpeinc!BK61</f>
        <v>46142.809069320268</v>
      </c>
      <c r="E68" s="560">
        <f>avgpeinc!BL61</f>
        <v>65885.305534027531</v>
      </c>
      <c r="F68" s="560">
        <f>avgpeinc!BM61</f>
        <v>30155.770844626968</v>
      </c>
      <c r="G68" s="561">
        <f>avgpeinc!BN61</f>
        <v>74551.855471250761</v>
      </c>
      <c r="H68" s="570">
        <f>B68*0.4/'TB5'!B68</f>
        <v>0.44634460171073431</v>
      </c>
      <c r="I68" s="581">
        <f>C68*0.4/'TB5'!B68</f>
        <v>0.48328482809301915</v>
      </c>
      <c r="J68" s="587">
        <f>D68*0.4/'TB5'!C68</f>
        <v>0.44787454672041344</v>
      </c>
      <c r="K68" s="580">
        <f>E68*0.4/'TB5'!D68</f>
        <v>0.47300398726656573</v>
      </c>
      <c r="L68" s="587">
        <f>F68*0.4/'TB5'!E68</f>
        <v>0.4614643158056424</v>
      </c>
      <c r="M68" s="588">
        <f>G68*0.4/'TB5'!F68</f>
        <v>0.46160366134427022</v>
      </c>
    </row>
    <row r="69" spans="1:13">
      <c r="A69" s="78">
        <v>1973</v>
      </c>
      <c r="B69" s="600">
        <f>avgpeinc!BI62</f>
        <v>47077.842203161403</v>
      </c>
      <c r="C69" s="561">
        <f>avgpeinc!BJ62</f>
        <v>50813.85490329178</v>
      </c>
      <c r="D69" s="560">
        <f>avgpeinc!BK62</f>
        <v>47893.082626823038</v>
      </c>
      <c r="E69" s="560">
        <f>avgpeinc!BL62</f>
        <v>68396.663157498973</v>
      </c>
      <c r="F69" s="560">
        <f>avgpeinc!BM62</f>
        <v>31378.050792525843</v>
      </c>
      <c r="G69" s="561">
        <f>avgpeinc!BN62</f>
        <v>77247.709358518288</v>
      </c>
      <c r="H69" s="570">
        <f>B69*0.4/'TB5'!B69</f>
        <v>0.44500263472400547</v>
      </c>
      <c r="I69" s="581">
        <f>C69*0.4/'TB5'!B69</f>
        <v>0.48031724170505186</v>
      </c>
      <c r="J69" s="587">
        <f>D69*0.4/'TB5'!C69</f>
        <v>0.44638045148894895</v>
      </c>
      <c r="K69" s="580">
        <f>E69*0.4/'TB5'!D69</f>
        <v>0.4700641045455996</v>
      </c>
      <c r="L69" s="587">
        <f>F69*0.4/'TB5'!E69</f>
        <v>0.46101255718713224</v>
      </c>
      <c r="M69" s="588">
        <f>G69*0.4/'TB5'!F69</f>
        <v>0.46029161412661795</v>
      </c>
    </row>
    <row r="70" spans="1:13">
      <c r="A70" s="78">
        <v>1974</v>
      </c>
      <c r="B70" s="600">
        <f>avgpeinc!BI63</f>
        <v>46022.511269002302</v>
      </c>
      <c r="C70" s="561">
        <f>avgpeinc!BJ63</f>
        <v>49441.946818656652</v>
      </c>
      <c r="D70" s="560">
        <f>avgpeinc!BK63</f>
        <v>46955.746106371022</v>
      </c>
      <c r="E70" s="560">
        <f>avgpeinc!BL63</f>
        <v>66335.104272504337</v>
      </c>
      <c r="F70" s="560">
        <f>avgpeinc!BM63</f>
        <v>31127.550035463635</v>
      </c>
      <c r="G70" s="561">
        <f>avgpeinc!BN63</f>
        <v>75060.359930125356</v>
      </c>
      <c r="H70" s="570">
        <f>B70*0.4/'TB5'!B70</f>
        <v>0.44778630619248361</v>
      </c>
      <c r="I70" s="581">
        <f>C70*0.4/'TB5'!B70</f>
        <v>0.48105646837666421</v>
      </c>
      <c r="J70" s="587">
        <f>D70*0.4/'TB5'!C70</f>
        <v>0.44889802862417127</v>
      </c>
      <c r="K70" s="580">
        <f>E70*0.4/'TB5'!D70</f>
        <v>0.47097858065080794</v>
      </c>
      <c r="L70" s="587">
        <f>F70*0.4/'TB5'!E70</f>
        <v>0.46703622863651617</v>
      </c>
      <c r="M70" s="588">
        <f>G70*0.4/'TB5'!F70</f>
        <v>0.46210026492462936</v>
      </c>
    </row>
    <row r="71" spans="1:13">
      <c r="A71" s="78">
        <v>1975</v>
      </c>
      <c r="B71" s="600">
        <f>avgpeinc!BI64</f>
        <v>44732.789505323017</v>
      </c>
      <c r="C71" s="561">
        <f>avgpeinc!BJ64</f>
        <v>47840.570225909076</v>
      </c>
      <c r="D71" s="560">
        <f>avgpeinc!BK64</f>
        <v>45284.258882031572</v>
      </c>
      <c r="E71" s="560">
        <f>avgpeinc!BL64</f>
        <v>63202.828907323383</v>
      </c>
      <c r="F71" s="560">
        <f>avgpeinc!BM64</f>
        <v>31321.23017772214</v>
      </c>
      <c r="G71" s="561">
        <f>avgpeinc!BN64</f>
        <v>72484.15853064126</v>
      </c>
      <c r="H71" s="570">
        <f>B71*0.4/'TB5'!B71</f>
        <v>0.44968140245725874</v>
      </c>
      <c r="I71" s="581">
        <f>C71*0.4/'TB5'!B71</f>
        <v>0.48092271802056541</v>
      </c>
      <c r="J71" s="587">
        <f>D71*0.4/'TB5'!C71</f>
        <v>0.45235888940396768</v>
      </c>
      <c r="K71" s="580">
        <f>E71*0.4/'TB5'!D71</f>
        <v>0.47324610321152244</v>
      </c>
      <c r="L71" s="587">
        <f>F71*0.4/'TB5'!E71</f>
        <v>0.46945465635747047</v>
      </c>
      <c r="M71" s="588">
        <f>G71*0.4/'TB5'!F71</f>
        <v>0.4624060833200474</v>
      </c>
    </row>
    <row r="72" spans="1:13">
      <c r="A72" s="78">
        <v>1976</v>
      </c>
      <c r="B72" s="600">
        <f>avgpeinc!BI65</f>
        <v>46336.445634463409</v>
      </c>
      <c r="C72" s="561">
        <f>avgpeinc!BJ65</f>
        <v>49437.746948149441</v>
      </c>
      <c r="D72" s="560">
        <f>avgpeinc!BK65</f>
        <v>47015.474659279258</v>
      </c>
      <c r="E72" s="560">
        <f>avgpeinc!BL65</f>
        <v>65208.374118658081</v>
      </c>
      <c r="F72" s="560">
        <f>avgpeinc!BM65</f>
        <v>32862.528857232923</v>
      </c>
      <c r="G72" s="561">
        <f>avgpeinc!BN65</f>
        <v>74726.978079899345</v>
      </c>
      <c r="H72" s="570">
        <f>B72*0.4/'TB5'!B72</f>
        <v>0.4493741694123799</v>
      </c>
      <c r="I72" s="581">
        <f>C72*0.4/'TB5'!B72</f>
        <v>0.47945081173685378</v>
      </c>
      <c r="J72" s="587">
        <f>D72*0.4/'TB5'!C72</f>
        <v>0.45243279333487857</v>
      </c>
      <c r="K72" s="580">
        <f>E72*0.4/'TB5'!D72</f>
        <v>0.47287059716489921</v>
      </c>
      <c r="L72" s="587">
        <f>F72*0.4/'TB5'!E72</f>
        <v>0.46968774753682396</v>
      </c>
      <c r="M72" s="588">
        <f>G72*0.4/'TB5'!F72</f>
        <v>0.4613993427093987</v>
      </c>
    </row>
    <row r="73" spans="1:13">
      <c r="A73" s="78">
        <v>1977</v>
      </c>
      <c r="B73" s="600">
        <f>avgpeinc!BI66</f>
        <v>47730.184701639308</v>
      </c>
      <c r="C73" s="561">
        <f>avgpeinc!BJ66</f>
        <v>50791.220609486969</v>
      </c>
      <c r="D73" s="560">
        <f>avgpeinc!BK66</f>
        <v>48246.462260269982</v>
      </c>
      <c r="E73" s="560">
        <f>avgpeinc!BL66</f>
        <v>66849.73030215576</v>
      </c>
      <c r="F73" s="560">
        <f>avgpeinc!BM66</f>
        <v>34039.023384572698</v>
      </c>
      <c r="G73" s="561">
        <f>avgpeinc!BN66</f>
        <v>76514.030405308644</v>
      </c>
      <c r="H73" s="570">
        <f>B73*0.4/'TB5'!B73</f>
        <v>0.44894301898855099</v>
      </c>
      <c r="I73" s="581">
        <f>C73*0.4/'TB5'!B73</f>
        <v>0.47773466750807353</v>
      </c>
      <c r="J73" s="587">
        <f>D73*0.4/'TB5'!C73</f>
        <v>0.4523448824772629</v>
      </c>
      <c r="K73" s="580">
        <f>E73*0.4/'TB5'!D73</f>
        <v>0.4721694834334329</v>
      </c>
      <c r="L73" s="587">
        <f>F73*0.4/'TB5'!E73</f>
        <v>0.46788301755456274</v>
      </c>
      <c r="M73" s="588">
        <f>G73*0.4/'TB5'!F73</f>
        <v>0.46010856978436709</v>
      </c>
    </row>
    <row r="74" spans="1:13">
      <c r="A74" s="78">
        <v>1978</v>
      </c>
      <c r="B74" s="600">
        <f>avgpeinc!BI67</f>
        <v>49467.161123519385</v>
      </c>
      <c r="C74" s="561">
        <f>avgpeinc!BJ67</f>
        <v>52452.687443663148</v>
      </c>
      <c r="D74" s="560">
        <f>avgpeinc!BK67</f>
        <v>50266.395417184991</v>
      </c>
      <c r="E74" s="560">
        <f>avgpeinc!BL67</f>
        <v>68867.810183188398</v>
      </c>
      <c r="F74" s="560">
        <f>avgpeinc!BM67</f>
        <v>35474.472162520229</v>
      </c>
      <c r="G74" s="561">
        <f>avgpeinc!BN67</f>
        <v>78942.735882391309</v>
      </c>
      <c r="H74" s="570">
        <f>B74*0.4/'TB5'!B74</f>
        <v>0.44931632282231793</v>
      </c>
      <c r="I74" s="581">
        <f>C74*0.4/'TB5'!B74</f>
        <v>0.47643422644542366</v>
      </c>
      <c r="J74" s="587">
        <f>D74*0.4/'TB5'!C74</f>
        <v>0.45227629393064456</v>
      </c>
      <c r="K74" s="580">
        <f>E74*0.4/'TB5'!D74</f>
        <v>0.47125684339063056</v>
      </c>
      <c r="L74" s="587">
        <f>F74*0.4/'TB5'!E74</f>
        <v>0.46840032858021108</v>
      </c>
      <c r="M74" s="588">
        <f>G74*0.4/'TB5'!F74</f>
        <v>0.46021035103087732</v>
      </c>
    </row>
    <row r="75" spans="1:13">
      <c r="A75" s="83">
        <v>1979</v>
      </c>
      <c r="B75" s="601">
        <f>avgpeinc!BI68</f>
        <v>49399.517846580187</v>
      </c>
      <c r="C75" s="563">
        <f>avgpeinc!BJ68</f>
        <v>52322.069411072844</v>
      </c>
      <c r="D75" s="562">
        <f>avgpeinc!BK68</f>
        <v>50121.973573652787</v>
      </c>
      <c r="E75" s="562">
        <f>avgpeinc!BL68</f>
        <v>67913.776895721792</v>
      </c>
      <c r="F75" s="562">
        <f>avgpeinc!BM68</f>
        <v>36024.211369530967</v>
      </c>
      <c r="G75" s="563">
        <f>avgpeinc!BN68</f>
        <v>78452.381638580089</v>
      </c>
      <c r="H75" s="572">
        <f>B75*0.4/'TB5'!B75</f>
        <v>0.44701009988784784</v>
      </c>
      <c r="I75" s="583">
        <f>C75*0.4/'TB5'!B75</f>
        <v>0.47345590591430659</v>
      </c>
      <c r="J75" s="589">
        <f>D75*0.4/'TB5'!C75</f>
        <v>0.45031949877738958</v>
      </c>
      <c r="K75" s="583">
        <f>E75*0.4/'TB5'!D75</f>
        <v>0.46825104951858521</v>
      </c>
      <c r="L75" s="589">
        <f>F75*0.4/'TB5'!E75</f>
        <v>0.47020062804222107</v>
      </c>
      <c r="M75" s="590">
        <f>G75*0.4/'TB5'!F75</f>
        <v>0.45740002393722523</v>
      </c>
    </row>
    <row r="76" spans="1:13">
      <c r="A76" s="78">
        <v>1980</v>
      </c>
      <c r="B76" s="600">
        <f>avgpeinc!BI69</f>
        <v>48810.930119129996</v>
      </c>
      <c r="C76" s="561">
        <f>avgpeinc!BJ69</f>
        <v>51348.37884063831</v>
      </c>
      <c r="D76" s="560">
        <f>avgpeinc!BK69</f>
        <v>49386.281947428608</v>
      </c>
      <c r="E76" s="560">
        <f>avgpeinc!BL69</f>
        <v>66612.708828633462</v>
      </c>
      <c r="F76" s="560">
        <f>avgpeinc!BM69</f>
        <v>35969.941812895137</v>
      </c>
      <c r="G76" s="561">
        <f>avgpeinc!BN69</f>
        <v>77169.605739307517</v>
      </c>
      <c r="H76" s="569">
        <f>B76*0.4/'TB5'!B76</f>
        <v>0.45494911074638372</v>
      </c>
      <c r="I76" s="580">
        <f>C76*0.4/'TB5'!B76</f>
        <v>0.47859975695610057</v>
      </c>
      <c r="J76" s="587">
        <f>D76*0.4/'TB5'!C76</f>
        <v>0.45813408493995667</v>
      </c>
      <c r="K76" s="580">
        <f>E76*0.4/'TB5'!D76</f>
        <v>0.47310945391654974</v>
      </c>
      <c r="L76" s="587">
        <f>F76*0.4/'TB5'!E76</f>
        <v>0.47975116968154902</v>
      </c>
      <c r="M76" s="588">
        <f>G76*0.4/'TB5'!F76</f>
        <v>0.46425375342369074</v>
      </c>
    </row>
    <row r="77" spans="1:13">
      <c r="A77" s="78">
        <v>1981</v>
      </c>
      <c r="B77" s="600">
        <f>avgpeinc!BI70</f>
        <v>49163.850373502421</v>
      </c>
      <c r="C77" s="561">
        <f>avgpeinc!BJ70</f>
        <v>51542.247897378649</v>
      </c>
      <c r="D77" s="560">
        <f>avgpeinc!BK70</f>
        <v>49555.772190058779</v>
      </c>
      <c r="E77" s="560">
        <f>avgpeinc!BL70</f>
        <v>66561.040125139087</v>
      </c>
      <c r="F77" s="560">
        <f>avgpeinc!BM70</f>
        <v>36620.0697525449</v>
      </c>
      <c r="G77" s="561">
        <f>avgpeinc!BN70</f>
        <v>77448.512366147959</v>
      </c>
      <c r="H77" s="569">
        <f>B77*0.4/'TB5'!B77</f>
        <v>0.45475918054580688</v>
      </c>
      <c r="I77" s="580">
        <f>C77*0.4/'TB5'!B77</f>
        <v>0.47675904631614685</v>
      </c>
      <c r="J77" s="587">
        <f>D77*0.4/'TB5'!C77</f>
        <v>0.45943105220794667</v>
      </c>
      <c r="K77" s="580">
        <f>E77*0.4/'TB5'!D77</f>
        <v>0.47361725568771368</v>
      </c>
      <c r="L77" s="587">
        <f>F77*0.4/'TB5'!E77</f>
        <v>0.47640284895896923</v>
      </c>
      <c r="M77" s="588">
        <f>G77*0.4/'TB5'!F77</f>
        <v>0.46272665262222296</v>
      </c>
    </row>
    <row r="78" spans="1:13">
      <c r="A78" s="78">
        <v>1982</v>
      </c>
      <c r="B78" s="600">
        <f>avgpeinc!BI71</f>
        <v>47989.869109407657</v>
      </c>
      <c r="C78" s="561">
        <f>avgpeinc!BJ71</f>
        <v>50004.698454080186</v>
      </c>
      <c r="D78" s="560">
        <f>avgpeinc!BK71</f>
        <v>48142.168134703788</v>
      </c>
      <c r="E78" s="560">
        <f>avgpeinc!BL71</f>
        <v>64199.037575419999</v>
      </c>
      <c r="F78" s="560">
        <f>avgpeinc!BM71</f>
        <v>36607.677000450167</v>
      </c>
      <c r="G78" s="561">
        <f>avgpeinc!BN71</f>
        <v>75263.120551462795</v>
      </c>
      <c r="H78" s="569">
        <f>B78*0.4/'TB5'!B78</f>
        <v>0.45897501707077032</v>
      </c>
      <c r="I78" s="580">
        <f>C78*0.4/'TB5'!B78</f>
        <v>0.47824484109878546</v>
      </c>
      <c r="J78" s="587">
        <f>D78*0.4/'TB5'!C78</f>
        <v>0.46464625000953669</v>
      </c>
      <c r="K78" s="580">
        <f>E78*0.4/'TB5'!D78</f>
        <v>0.47531983256340027</v>
      </c>
      <c r="L78" s="587">
        <f>F78*0.4/'TB5'!E78</f>
        <v>0.48304834961891169</v>
      </c>
      <c r="M78" s="588">
        <f>G78*0.4/'TB5'!F78</f>
        <v>0.46536394953727722</v>
      </c>
    </row>
    <row r="79" spans="1:13">
      <c r="A79" s="78">
        <v>1983</v>
      </c>
      <c r="B79" s="600">
        <f>avgpeinc!BI72</f>
        <v>48899.836572793734</v>
      </c>
      <c r="C79" s="561">
        <f>avgpeinc!BJ72</f>
        <v>50721.634688224913</v>
      </c>
      <c r="D79" s="560">
        <f>avgpeinc!BK72</f>
        <v>48812.525708947935</v>
      </c>
      <c r="E79" s="560">
        <f>avgpeinc!BL72</f>
        <v>64245.025252497733</v>
      </c>
      <c r="F79" s="560">
        <f>avgpeinc!BM72</f>
        <v>38004.319252322959</v>
      </c>
      <c r="G79" s="561">
        <f>avgpeinc!BN72</f>
        <v>76305.385901138521</v>
      </c>
      <c r="H79" s="569">
        <f>B79*0.4/'TB5'!B79</f>
        <v>0.46047970652580261</v>
      </c>
      <c r="I79" s="580">
        <f>C79*0.4/'TB5'!B79</f>
        <v>0.47763520479202265</v>
      </c>
      <c r="J79" s="587">
        <f>D79*0.4/'TB5'!C79</f>
        <v>0.46587237715721125</v>
      </c>
      <c r="K79" s="580">
        <f>E79*0.4/'TB5'!D79</f>
        <v>0.47496804594993586</v>
      </c>
      <c r="L79" s="587">
        <f>F79*0.4/'TB5'!E79</f>
        <v>0.48295921087265015</v>
      </c>
      <c r="M79" s="588">
        <f>G79*0.4/'TB5'!F79</f>
        <v>0.46543139219284047</v>
      </c>
    </row>
    <row r="80" spans="1:13">
      <c r="A80" s="78">
        <v>1984</v>
      </c>
      <c r="B80" s="600">
        <f>avgpeinc!BI73</f>
        <v>51237.873381175428</v>
      </c>
      <c r="C80" s="561">
        <f>avgpeinc!BJ73</f>
        <v>53081.996182226118</v>
      </c>
      <c r="D80" s="560">
        <f>avgpeinc!BK73</f>
        <v>50856.692055368301</v>
      </c>
      <c r="E80" s="560">
        <f>avgpeinc!BL73</f>
        <v>66627.578820366834</v>
      </c>
      <c r="F80" s="560">
        <f>avgpeinc!BM73</f>
        <v>40231.976727915462</v>
      </c>
      <c r="G80" s="561">
        <f>avgpeinc!BN73</f>
        <v>79798.177682730791</v>
      </c>
      <c r="H80" s="569">
        <f>B80*0.4/'TB5'!B80</f>
        <v>0.45233511924743647</v>
      </c>
      <c r="I80" s="580">
        <f>C80*0.4/'TB5'!B80</f>
        <v>0.46861529350280762</v>
      </c>
      <c r="J80" s="587">
        <f>D80*0.4/'TB5'!C80</f>
        <v>0.45774018764495855</v>
      </c>
      <c r="K80" s="580">
        <f>E80*0.4/'TB5'!D80</f>
        <v>0.46621000766754145</v>
      </c>
      <c r="L80" s="587">
        <f>F80*0.4/'TB5'!E80</f>
        <v>0.47325247526168823</v>
      </c>
      <c r="M80" s="588">
        <f>G80*0.4/'TB5'!F80</f>
        <v>0.45698988437652588</v>
      </c>
    </row>
    <row r="81" spans="1:13">
      <c r="A81" s="78">
        <v>1985</v>
      </c>
      <c r="B81" s="600">
        <f>avgpeinc!BI74</f>
        <v>52233.402120184808</v>
      </c>
      <c r="C81" s="561">
        <f>avgpeinc!BJ74</f>
        <v>54117.189036788222</v>
      </c>
      <c r="D81" s="560">
        <f>avgpeinc!BK74</f>
        <v>51772.14358328547</v>
      </c>
      <c r="E81" s="560">
        <f>avgpeinc!BL74</f>
        <v>67915.906318204215</v>
      </c>
      <c r="F81" s="560">
        <f>avgpeinc!BM74</f>
        <v>40939.331618180608</v>
      </c>
      <c r="G81" s="561">
        <f>avgpeinc!BN74</f>
        <v>81049.245568236453</v>
      </c>
      <c r="H81" s="569">
        <f>B81*0.4/'TB5'!B81</f>
        <v>0.45331850647926325</v>
      </c>
      <c r="I81" s="580">
        <f>C81*0.4/'TB5'!B81</f>
        <v>0.46966734528541559</v>
      </c>
      <c r="J81" s="587">
        <f>D81*0.4/'TB5'!C81</f>
        <v>0.4591981172561645</v>
      </c>
      <c r="K81" s="580">
        <f>E81*0.4/'TB5'!D81</f>
        <v>0.46455109119415278</v>
      </c>
      <c r="L81" s="587">
        <f>F81*0.4/'TB5'!E81</f>
        <v>0.47770896553993214</v>
      </c>
      <c r="M81" s="588">
        <f>G81*0.4/'TB5'!F81</f>
        <v>0.45745009183883667</v>
      </c>
    </row>
    <row r="82" spans="1:13">
      <c r="A82" s="78">
        <v>1986</v>
      </c>
      <c r="B82" s="600">
        <f>avgpeinc!BI75</f>
        <v>53141.679530860049</v>
      </c>
      <c r="C82" s="561">
        <f>avgpeinc!BJ75</f>
        <v>54735.22328029784</v>
      </c>
      <c r="D82" s="560">
        <f>avgpeinc!BK75</f>
        <v>53081.267915882694</v>
      </c>
      <c r="E82" s="560">
        <f>avgpeinc!BL75</f>
        <v>68581.422108170344</v>
      </c>
      <c r="F82" s="560">
        <f>avgpeinc!BM75</f>
        <v>42056.320582616558</v>
      </c>
      <c r="G82" s="561">
        <f>avgpeinc!BN75</f>
        <v>81907.350153737221</v>
      </c>
      <c r="H82" s="569">
        <f>B82*0.4/'TB5'!B82</f>
        <v>0.45714673399925237</v>
      </c>
      <c r="I82" s="580">
        <f>C82*0.4/'TB5'!B82</f>
        <v>0.47085505723953247</v>
      </c>
      <c r="J82" s="587">
        <f>D82*0.4/'TB5'!C82</f>
        <v>0.46143156290054321</v>
      </c>
      <c r="K82" s="580">
        <f>E82*0.4/'TB5'!D82</f>
        <v>0.46581754088401794</v>
      </c>
      <c r="L82" s="587">
        <f>F82*0.4/'TB5'!E82</f>
        <v>0.48323598504066462</v>
      </c>
      <c r="M82" s="588">
        <f>G82*0.4/'TB5'!F82</f>
        <v>0.46011152863502514</v>
      </c>
    </row>
    <row r="83" spans="1:13">
      <c r="A83" s="78">
        <v>1987</v>
      </c>
      <c r="B83" s="600">
        <f>avgpeinc!BI76</f>
        <v>53960.909129988984</v>
      </c>
      <c r="C83" s="561">
        <f>avgpeinc!BJ76</f>
        <v>55290.132355424423</v>
      </c>
      <c r="D83" s="560">
        <f>avgpeinc!BK76</f>
        <v>54459.41537281371</v>
      </c>
      <c r="E83" s="560">
        <f>avgpeinc!BL76</f>
        <v>69314.97587713541</v>
      </c>
      <c r="F83" s="560">
        <f>avgpeinc!BM76</f>
        <v>42589.636360059209</v>
      </c>
      <c r="G83" s="561">
        <f>avgpeinc!BN76</f>
        <v>82448.686793412809</v>
      </c>
      <c r="H83" s="569">
        <f>B83*0.4/'TB5'!B83</f>
        <v>0.45055410265922546</v>
      </c>
      <c r="I83" s="580">
        <f>C83*0.4/'TB5'!B83</f>
        <v>0.46165263652801519</v>
      </c>
      <c r="J83" s="587">
        <f>D83*0.4/'TB5'!C83</f>
        <v>0.45537406206130981</v>
      </c>
      <c r="K83" s="580">
        <f>E83*0.4/'TB5'!D83</f>
        <v>0.45718520879745483</v>
      </c>
      <c r="L83" s="587">
        <f>F83*0.4/'TB5'!E83</f>
        <v>0.47452393174171442</v>
      </c>
      <c r="M83" s="588">
        <f>G83*0.4/'TB5'!F83</f>
        <v>0.45202723145484919</v>
      </c>
    </row>
    <row r="84" spans="1:13">
      <c r="A84" s="78">
        <v>1988</v>
      </c>
      <c r="B84" s="600">
        <f>avgpeinc!BI77</f>
        <v>54903.023445946361</v>
      </c>
      <c r="C84" s="561">
        <f>avgpeinc!BJ77</f>
        <v>56300.985389755071</v>
      </c>
      <c r="D84" s="560">
        <f>avgpeinc!BK77</f>
        <v>55457.847483546415</v>
      </c>
      <c r="E84" s="560">
        <f>avgpeinc!BL77</f>
        <v>69878.67269627731</v>
      </c>
      <c r="F84" s="560">
        <f>avgpeinc!BM77</f>
        <v>43850.752254863422</v>
      </c>
      <c r="G84" s="561">
        <f>avgpeinc!BN77</f>
        <v>83161.313108975562</v>
      </c>
      <c r="H84" s="569">
        <f>B84*0.4/'TB5'!B84</f>
        <v>0.43993166089057933</v>
      </c>
      <c r="I84" s="580">
        <f>C84*0.4/'TB5'!B84</f>
        <v>0.45113337039947515</v>
      </c>
      <c r="J84" s="587">
        <f>D84*0.4/'TB5'!C84</f>
        <v>0.44400322437286383</v>
      </c>
      <c r="K84" s="580">
        <f>E84*0.4/'TB5'!D84</f>
        <v>0.44270512461662298</v>
      </c>
      <c r="L84" s="587">
        <f>F84*0.4/'TB5'!E84</f>
        <v>0.46873560547828685</v>
      </c>
      <c r="M84" s="588">
        <f>G84*0.4/'TB5'!F84</f>
        <v>0.44042557477951044</v>
      </c>
    </row>
    <row r="85" spans="1:13">
      <c r="A85" s="83">
        <v>1989</v>
      </c>
      <c r="B85" s="601">
        <f>avgpeinc!BI78</f>
        <v>55951.778243288041</v>
      </c>
      <c r="C85" s="563">
        <f>avgpeinc!BJ78</f>
        <v>57072.639205237087</v>
      </c>
      <c r="D85" s="562">
        <f>avgpeinc!BK78</f>
        <v>56592.147604702812</v>
      </c>
      <c r="E85" s="562">
        <f>avgpeinc!BL78</f>
        <v>70481.371347050139</v>
      </c>
      <c r="F85" s="562">
        <f>avgpeinc!BM78</f>
        <v>44833.217497249294</v>
      </c>
      <c r="G85" s="563">
        <f>avgpeinc!BN78</f>
        <v>83930.049150180756</v>
      </c>
      <c r="H85" s="572">
        <f>B85*0.4/'TB5'!B85</f>
        <v>0.44299075007438671</v>
      </c>
      <c r="I85" s="583">
        <f>C85*0.4/'TB5'!B85</f>
        <v>0.45186501741409313</v>
      </c>
      <c r="J85" s="589">
        <f>D85*0.4/'TB5'!C85</f>
        <v>0.4477269947528838</v>
      </c>
      <c r="K85" s="583">
        <f>E85*0.4/'TB5'!D85</f>
        <v>0.44534307718276978</v>
      </c>
      <c r="L85" s="589">
        <f>F85*0.4/'TB5'!E85</f>
        <v>0.46734279394149775</v>
      </c>
      <c r="M85" s="590">
        <f>G85*0.4/'TB5'!F85</f>
        <v>0.44265973567962652</v>
      </c>
    </row>
    <row r="86" spans="1:13">
      <c r="A86" s="78">
        <v>1990</v>
      </c>
      <c r="B86" s="600">
        <f>avgpeinc!BI79</f>
        <v>56044.268093239531</v>
      </c>
      <c r="C86" s="561">
        <f>avgpeinc!BJ79</f>
        <v>57162.32556344146</v>
      </c>
      <c r="D86" s="560">
        <f>avgpeinc!BK79</f>
        <v>56609.272516155346</v>
      </c>
      <c r="E86" s="560">
        <f>avgpeinc!BL79</f>
        <v>69800.423646256706</v>
      </c>
      <c r="F86" s="560">
        <f>avgpeinc!BM79</f>
        <v>45651.863231487325</v>
      </c>
      <c r="G86" s="561">
        <f>avgpeinc!BN79</f>
        <v>83531.069387394149</v>
      </c>
      <c r="H86" s="569">
        <f>B86*0.4/'TB5'!B86</f>
        <v>0.44410961866378779</v>
      </c>
      <c r="I86" s="580">
        <f>C86*0.4/'TB5'!B86</f>
        <v>0.45296940207481384</v>
      </c>
      <c r="J86" s="587">
        <f>D86*0.4/'TB5'!C86</f>
        <v>0.44812470674514776</v>
      </c>
      <c r="K86" s="580">
        <f>E86*0.4/'TB5'!D86</f>
        <v>0.44470807909965515</v>
      </c>
      <c r="L86" s="587">
        <f>F86*0.4/'TB5'!E86</f>
        <v>0.47088456153869623</v>
      </c>
      <c r="M86" s="588">
        <f>G86*0.4/'TB5'!F86</f>
        <v>0.44368618726730347</v>
      </c>
    </row>
    <row r="87" spans="1:13">
      <c r="A87" s="78">
        <v>1991</v>
      </c>
      <c r="B87" s="600">
        <f>avgpeinc!BI80</f>
        <v>55320.445161498021</v>
      </c>
      <c r="C87" s="561">
        <f>avgpeinc!BJ80</f>
        <v>56266.816212772384</v>
      </c>
      <c r="D87" s="560">
        <f>avgpeinc!BK80</f>
        <v>55787.340134274331</v>
      </c>
      <c r="E87" s="560">
        <f>avgpeinc!BL80</f>
        <v>68113.725623045757</v>
      </c>
      <c r="F87" s="560">
        <f>avgpeinc!BM80</f>
        <v>45563.080989351649</v>
      </c>
      <c r="G87" s="561">
        <f>avgpeinc!BN80</f>
        <v>82391.453380047984</v>
      </c>
      <c r="H87" s="569">
        <f>B87*0.4/'TB5'!B87</f>
        <v>0.4475398063659668</v>
      </c>
      <c r="I87" s="580">
        <f>C87*0.4/'TB5'!B87</f>
        <v>0.45519590377807617</v>
      </c>
      <c r="J87" s="587">
        <f>D87*0.4/'TB5'!C87</f>
        <v>0.45261421799659735</v>
      </c>
      <c r="K87" s="580">
        <f>E87*0.4/'TB5'!D87</f>
        <v>0.44701516628265381</v>
      </c>
      <c r="L87" s="587">
        <f>F87*0.4/'TB5'!E87</f>
        <v>0.47332203388214106</v>
      </c>
      <c r="M87" s="588">
        <f>G87*0.4/'TB5'!F87</f>
        <v>0.44580474495887751</v>
      </c>
    </row>
    <row r="88" spans="1:13">
      <c r="A88" s="78">
        <v>1992</v>
      </c>
      <c r="B88" s="600">
        <f>avgpeinc!BI81</f>
        <v>55807.49979705966</v>
      </c>
      <c r="C88" s="561">
        <f>avgpeinc!BJ81</f>
        <v>56703.395209456758</v>
      </c>
      <c r="D88" s="560">
        <f>avgpeinc!BK81</f>
        <v>56321.543058801326</v>
      </c>
      <c r="E88" s="560">
        <f>avgpeinc!BL81</f>
        <v>68459.437269353395</v>
      </c>
      <c r="F88" s="560">
        <f>avgpeinc!BM81</f>
        <v>46209.155586183639</v>
      </c>
      <c r="G88" s="561">
        <f>avgpeinc!BN81</f>
        <v>82833.589607543967</v>
      </c>
      <c r="H88" s="569">
        <f>B88*0.4/'TB5'!B88</f>
        <v>0.44291213154792797</v>
      </c>
      <c r="I88" s="580">
        <f>C88*0.4/'TB5'!B88</f>
        <v>0.45002233982086182</v>
      </c>
      <c r="J88" s="587">
        <f>D88*0.4/'TB5'!C88</f>
        <v>0.44710075855255127</v>
      </c>
      <c r="K88" s="580">
        <f>E88*0.4/'TB5'!D88</f>
        <v>0.44070705771446234</v>
      </c>
      <c r="L88" s="587">
        <f>F88*0.4/'TB5'!E88</f>
        <v>0.46965008974075317</v>
      </c>
      <c r="M88" s="588">
        <f>G88*0.4/'TB5'!F88</f>
        <v>0.43947592377662648</v>
      </c>
    </row>
    <row r="89" spans="1:13">
      <c r="A89" s="78">
        <v>1993</v>
      </c>
      <c r="B89" s="600">
        <f>avgpeinc!BI82</f>
        <v>56470.707772608235</v>
      </c>
      <c r="C89" s="561">
        <f>avgpeinc!BJ82</f>
        <v>57041.387801850113</v>
      </c>
      <c r="D89" s="560">
        <f>avgpeinc!BK82</f>
        <v>57098.468112400144</v>
      </c>
      <c r="E89" s="560">
        <f>avgpeinc!BL82</f>
        <v>69517.133503123448</v>
      </c>
      <c r="F89" s="560">
        <f>avgpeinc!BM82</f>
        <v>46033.581152035993</v>
      </c>
      <c r="G89" s="561">
        <f>avgpeinc!BN82</f>
        <v>83845.903000784296</v>
      </c>
      <c r="H89" s="569">
        <f>B89*0.4/'TB5'!B89</f>
        <v>0.44440263509750372</v>
      </c>
      <c r="I89" s="580">
        <f>C89*0.4/'TB5'!B89</f>
        <v>0.44889366626739508</v>
      </c>
      <c r="J89" s="587">
        <f>D89*0.4/'TB5'!C89</f>
        <v>0.44774356484413158</v>
      </c>
      <c r="K89" s="580">
        <f>E89*0.4/'TB5'!D89</f>
        <v>0.44067323207855225</v>
      </c>
      <c r="L89" s="587">
        <f>F89*0.4/'TB5'!E89</f>
        <v>0.46723046898841863</v>
      </c>
      <c r="M89" s="588">
        <f>G89*0.4/'TB5'!F89</f>
        <v>0.44109168648719793</v>
      </c>
    </row>
    <row r="90" spans="1:13">
      <c r="A90" s="78">
        <v>1994</v>
      </c>
      <c r="B90" s="600">
        <f>avgpeinc!BI83</f>
        <v>58080.492235384088</v>
      </c>
      <c r="C90" s="561">
        <f>avgpeinc!BJ83</f>
        <v>58470.929089173835</v>
      </c>
      <c r="D90" s="560">
        <f>avgpeinc!BK83</f>
        <v>58735.187798362465</v>
      </c>
      <c r="E90" s="560">
        <f>avgpeinc!BL83</f>
        <v>71272.150723658837</v>
      </c>
      <c r="F90" s="560">
        <f>avgpeinc!BM83</f>
        <v>47136.42888067304</v>
      </c>
      <c r="G90" s="561">
        <f>avgpeinc!BN83</f>
        <v>85988.586944108145</v>
      </c>
      <c r="H90" s="569">
        <f>B90*0.4/'TB5'!B90</f>
        <v>0.44261875748634338</v>
      </c>
      <c r="I90" s="580">
        <f>C90*0.4/'TB5'!B90</f>
        <v>0.4455941915512085</v>
      </c>
      <c r="J90" s="587">
        <f>D90*0.4/'TB5'!C90</f>
        <v>0.44623869657516474</v>
      </c>
      <c r="K90" s="580">
        <f>E90*0.4/'TB5'!D90</f>
        <v>0.43786928057670588</v>
      </c>
      <c r="L90" s="587">
        <f>F90*0.4/'TB5'!E90</f>
        <v>0.46338540315628052</v>
      </c>
      <c r="M90" s="588">
        <f>G90*0.4/'TB5'!F90</f>
        <v>0.43812480568885814</v>
      </c>
    </row>
    <row r="91" spans="1:13">
      <c r="A91" s="78">
        <v>1995</v>
      </c>
      <c r="B91" s="600">
        <f>avgpeinc!BI84</f>
        <v>58855.303462199387</v>
      </c>
      <c r="C91" s="561">
        <f>avgpeinc!BJ84</f>
        <v>59414.602268846131</v>
      </c>
      <c r="D91" s="560">
        <f>avgpeinc!BK84</f>
        <v>59211.672967485705</v>
      </c>
      <c r="E91" s="560">
        <f>avgpeinc!BL84</f>
        <v>71513.130374038039</v>
      </c>
      <c r="F91" s="560">
        <f>avgpeinc!BM84</f>
        <v>48541.250059823047</v>
      </c>
      <c r="G91" s="561">
        <f>avgpeinc!BN84</f>
        <v>87068.835152379936</v>
      </c>
      <c r="H91" s="569">
        <f>B91*0.4/'TB5'!B91</f>
        <v>0.43887090682983404</v>
      </c>
      <c r="I91" s="580">
        <f>C91*0.4/'TB5'!B91</f>
        <v>0.44304147362709051</v>
      </c>
      <c r="J91" s="587">
        <f>D91*0.4/'TB5'!C91</f>
        <v>0.44245576858520513</v>
      </c>
      <c r="K91" s="580">
        <f>E91*0.4/'TB5'!D91</f>
        <v>0.43288677930831909</v>
      </c>
      <c r="L91" s="587">
        <f>F91*0.4/'TB5'!E91</f>
        <v>0.46126535534858715</v>
      </c>
      <c r="M91" s="588">
        <f>G91*0.4/'TB5'!F91</f>
        <v>0.43364474177360546</v>
      </c>
    </row>
    <row r="92" spans="1:13">
      <c r="A92" s="78">
        <v>1996</v>
      </c>
      <c r="B92" s="600">
        <f>avgpeinc!BI85</f>
        <v>59859.974326030577</v>
      </c>
      <c r="C92" s="561">
        <f>avgpeinc!BJ85</f>
        <v>60355.500727168197</v>
      </c>
      <c r="D92" s="560">
        <f>avgpeinc!BK85</f>
        <v>60246.612152887079</v>
      </c>
      <c r="E92" s="560">
        <f>avgpeinc!BL85</f>
        <v>72678.114720503043</v>
      </c>
      <c r="F92" s="560">
        <f>avgpeinc!BM85</f>
        <v>49232.79020717043</v>
      </c>
      <c r="G92" s="561">
        <f>avgpeinc!BN85</f>
        <v>88313.947660970152</v>
      </c>
      <c r="H92" s="569">
        <f>B92*0.4/'TB5'!B92</f>
        <v>0.43270847201347357</v>
      </c>
      <c r="I92" s="580">
        <f>C92*0.4/'TB5'!B92</f>
        <v>0.43629047274589544</v>
      </c>
      <c r="J92" s="587">
        <f>D92*0.4/'TB5'!C92</f>
        <v>0.43613994121551519</v>
      </c>
      <c r="K92" s="580">
        <f>E92*0.4/'TB5'!D92</f>
        <v>0.42591336369514465</v>
      </c>
      <c r="L92" s="587">
        <f>F92*0.4/'TB5'!E92</f>
        <v>0.45420482754707342</v>
      </c>
      <c r="M92" s="588">
        <f>G92*0.4/'TB5'!F92</f>
        <v>0.42727217078208929</v>
      </c>
    </row>
    <row r="93" spans="1:13">
      <c r="A93" s="78">
        <v>1997</v>
      </c>
      <c r="B93" s="600">
        <f>avgpeinc!BI86</f>
        <v>61333.853756592624</v>
      </c>
      <c r="C93" s="561">
        <f>avgpeinc!BJ86</f>
        <v>61750.835926539163</v>
      </c>
      <c r="D93" s="560">
        <f>avgpeinc!BK86</f>
        <v>61741.703729191038</v>
      </c>
      <c r="E93" s="560">
        <f>avgpeinc!BL86</f>
        <v>74183.720140785968</v>
      </c>
      <c r="F93" s="560">
        <f>avgpeinc!BM86</f>
        <v>50706.920073964182</v>
      </c>
      <c r="G93" s="561">
        <f>avgpeinc!BN86</f>
        <v>90305.466835844069</v>
      </c>
      <c r="H93" s="569">
        <f>B93*0.4/'TB5'!B93</f>
        <v>0.4278193712234496</v>
      </c>
      <c r="I93" s="580">
        <f>C93*0.4/'TB5'!B93</f>
        <v>0.43072792887687672</v>
      </c>
      <c r="J93" s="587">
        <f>D93*0.4/'TB5'!C93</f>
        <v>0.42968600988388056</v>
      </c>
      <c r="K93" s="580">
        <f>E93*0.4/'TB5'!D93</f>
        <v>0.4195525050163269</v>
      </c>
      <c r="L93" s="587">
        <f>F93*0.4/'TB5'!E93</f>
        <v>0.45090147852897644</v>
      </c>
      <c r="M93" s="588">
        <f>G93*0.4/'TB5'!F93</f>
        <v>0.42195886373519897</v>
      </c>
    </row>
    <row r="94" spans="1:13">
      <c r="A94" s="78">
        <v>1998</v>
      </c>
      <c r="B94" s="600">
        <f>avgpeinc!BI87</f>
        <v>63160.187609211636</v>
      </c>
      <c r="C94" s="561">
        <f>avgpeinc!BJ87</f>
        <v>63642.70809414237</v>
      </c>
      <c r="D94" s="560">
        <f>avgpeinc!BK87</f>
        <v>63865.28729147245</v>
      </c>
      <c r="E94" s="560">
        <f>avgpeinc!BL87</f>
        <v>76572.764515954157</v>
      </c>
      <c r="F94" s="560">
        <f>avgpeinc!BM87</f>
        <v>52139.933906353181</v>
      </c>
      <c r="G94" s="561">
        <f>avgpeinc!BN87</f>
        <v>92854.286674022689</v>
      </c>
      <c r="H94" s="569">
        <f>B94*0.4/'TB5'!B94</f>
        <v>0.42430964112281799</v>
      </c>
      <c r="I94" s="580">
        <f>C94*0.4/'TB5'!B94</f>
        <v>0.42755120992660517</v>
      </c>
      <c r="J94" s="587">
        <f>D94*0.4/'TB5'!C94</f>
        <v>0.42596513032913202</v>
      </c>
      <c r="K94" s="580">
        <f>E94*0.4/'TB5'!D94</f>
        <v>0.41601419448852539</v>
      </c>
      <c r="L94" s="587">
        <f>F94*0.4/'TB5'!E94</f>
        <v>0.44835710525512695</v>
      </c>
      <c r="M94" s="588">
        <f>G94*0.4/'TB5'!F94</f>
        <v>0.41822469234466558</v>
      </c>
    </row>
    <row r="95" spans="1:13">
      <c r="A95" s="83">
        <v>1999</v>
      </c>
      <c r="B95" s="601">
        <f>avgpeinc!BI88</f>
        <v>64253.929143086039</v>
      </c>
      <c r="C95" s="563">
        <f>avgpeinc!BJ88</f>
        <v>64364.620365858333</v>
      </c>
      <c r="D95" s="562">
        <f>avgpeinc!BK88</f>
        <v>65404.78531364174</v>
      </c>
      <c r="E95" s="562">
        <f>avgpeinc!BL88</f>
        <v>77848.568952553178</v>
      </c>
      <c r="F95" s="562">
        <f>avgpeinc!BM88</f>
        <v>52487.485683593201</v>
      </c>
      <c r="G95" s="563">
        <f>avgpeinc!BN88</f>
        <v>94518.013313226867</v>
      </c>
      <c r="H95" s="572">
        <f>B95*0.4/'TB5'!B95</f>
        <v>0.41910064220428467</v>
      </c>
      <c r="I95" s="583">
        <f>C95*0.4/'TB5'!B95</f>
        <v>0.41982263326644897</v>
      </c>
      <c r="J95" s="589">
        <f>D95*0.4/'TB5'!C95</f>
        <v>0.42092102766036982</v>
      </c>
      <c r="K95" s="583">
        <f>E95*0.4/'TB5'!D95</f>
        <v>0.40672954916954041</v>
      </c>
      <c r="L95" s="589">
        <f>F95*0.4/'TB5'!E95</f>
        <v>0.443710207939148</v>
      </c>
      <c r="M95" s="590">
        <f>G95*0.4/'TB5'!F95</f>
        <v>0.41273212432861323</v>
      </c>
    </row>
    <row r="96" spans="1:13">
      <c r="A96" s="88">
        <v>2000</v>
      </c>
      <c r="B96" s="602">
        <f>avgpeinc!BI89</f>
        <v>65835.099761664591</v>
      </c>
      <c r="C96" s="565">
        <f>avgpeinc!BJ89</f>
        <v>65984.70375191317</v>
      </c>
      <c r="D96" s="564">
        <f>avgpeinc!BK89</f>
        <v>67061.74380478992</v>
      </c>
      <c r="E96" s="564">
        <f>avgpeinc!BL89</f>
        <v>79303.734958248417</v>
      </c>
      <c r="F96" s="564">
        <f>avgpeinc!BM89</f>
        <v>54209.105829480977</v>
      </c>
      <c r="G96" s="565">
        <f>avgpeinc!BN89</f>
        <v>96442.893778425758</v>
      </c>
      <c r="H96" s="573">
        <f>B96*0.4/'TB5'!B96</f>
        <v>0.41554507613182068</v>
      </c>
      <c r="I96" s="584">
        <f>C96*0.4/'TB5'!B96</f>
        <v>0.41648936271667475</v>
      </c>
      <c r="J96" s="591">
        <f>D96*0.4/'TB5'!C96</f>
        <v>0.41680461168289173</v>
      </c>
      <c r="K96" s="584">
        <f>E96*0.4/'TB5'!D96</f>
        <v>0.40060847997665405</v>
      </c>
      <c r="L96" s="591">
        <f>F96*0.4/'TB5'!E96</f>
        <v>0.44430467486381531</v>
      </c>
      <c r="M96" s="592">
        <f>G96*0.4/'TB5'!F96</f>
        <v>0.40911093354225159</v>
      </c>
    </row>
    <row r="97" spans="1:13">
      <c r="A97" s="78">
        <v>2001</v>
      </c>
      <c r="B97" s="600">
        <f>avgpeinc!BI90</f>
        <v>66659.27736461017</v>
      </c>
      <c r="C97" s="561">
        <f>avgpeinc!BJ90</f>
        <v>66847.810829636685</v>
      </c>
      <c r="D97" s="560">
        <f>avgpeinc!BK90</f>
        <v>67802.731155244226</v>
      </c>
      <c r="E97" s="560">
        <f>avgpeinc!BL90</f>
        <v>79822.700375006461</v>
      </c>
      <c r="F97" s="560">
        <f>avgpeinc!BM90</f>
        <v>55354.109360581155</v>
      </c>
      <c r="G97" s="561">
        <f>avgpeinc!BN90</f>
        <v>97110.508385273628</v>
      </c>
      <c r="H97" s="569">
        <f>B97*0.4/'TB5'!B97</f>
        <v>0.4228233397006988</v>
      </c>
      <c r="I97" s="580">
        <f>C97*0.4/'TB5'!B97</f>
        <v>0.4240192174911499</v>
      </c>
      <c r="J97" s="587">
        <f>D97*0.4/'TB5'!C97</f>
        <v>0.4256670475006103</v>
      </c>
      <c r="K97" s="580">
        <f>E97*0.4/'TB5'!D97</f>
        <v>0.40932789444923401</v>
      </c>
      <c r="L97" s="587">
        <f>F97*0.4/'TB5'!E97</f>
        <v>0.44937264919281006</v>
      </c>
      <c r="M97" s="588">
        <f>G97*0.4/'TB5'!F97</f>
        <v>0.41704520583152765</v>
      </c>
    </row>
    <row r="98" spans="1:13">
      <c r="A98" s="78">
        <v>2002</v>
      </c>
      <c r="B98" s="600">
        <f>avgpeinc!BI91</f>
        <v>66747.028501903027</v>
      </c>
      <c r="C98" s="561">
        <f>avgpeinc!BJ91</f>
        <v>66949.981884465058</v>
      </c>
      <c r="D98" s="560">
        <f>avgpeinc!BK91</f>
        <v>67925.668966576792</v>
      </c>
      <c r="E98" s="560">
        <f>avgpeinc!BL91</f>
        <v>79361.850975318128</v>
      </c>
      <c r="F98" s="560">
        <f>avgpeinc!BM91</f>
        <v>55960.661724896818</v>
      </c>
      <c r="G98" s="561">
        <f>avgpeinc!BN91</f>
        <v>96423.674750165635</v>
      </c>
      <c r="H98" s="569">
        <f>B98*0.4/'TB5'!B98</f>
        <v>0.42433950304985041</v>
      </c>
      <c r="I98" s="580">
        <f>C98*0.4/'TB5'!B98</f>
        <v>0.42562976479530323</v>
      </c>
      <c r="J98" s="587">
        <f>D98*0.4/'TB5'!C98</f>
        <v>0.42848789691925054</v>
      </c>
      <c r="K98" s="580">
        <f>E98*0.4/'TB5'!D98</f>
        <v>0.41231510043144232</v>
      </c>
      <c r="L98" s="587">
        <f>F98*0.4/'TB5'!E98</f>
        <v>0.44765773415565485</v>
      </c>
      <c r="M98" s="588">
        <f>G98*0.4/'TB5'!F98</f>
        <v>0.41784429550170904</v>
      </c>
    </row>
    <row r="99" spans="1:13">
      <c r="A99" s="78">
        <v>2003</v>
      </c>
      <c r="B99" s="600">
        <f>avgpeinc!BI92</f>
        <v>67707.303318948674</v>
      </c>
      <c r="C99" s="561">
        <f>avgpeinc!BJ92</f>
        <v>67890.959103682122</v>
      </c>
      <c r="D99" s="560">
        <f>avgpeinc!BK92</f>
        <v>68892.164277874588</v>
      </c>
      <c r="E99" s="560">
        <f>avgpeinc!BL92</f>
        <v>79781.188761542595</v>
      </c>
      <c r="F99" s="560">
        <f>avgpeinc!BM92</f>
        <v>57303.475207354604</v>
      </c>
      <c r="G99" s="561">
        <f>avgpeinc!BN92</f>
        <v>97297.995128072595</v>
      </c>
      <c r="H99" s="569">
        <f>B99*0.4/'TB5'!B99</f>
        <v>0.42596784234046936</v>
      </c>
      <c r="I99" s="580">
        <f>C99*0.4/'TB5'!B99</f>
        <v>0.42712327837944036</v>
      </c>
      <c r="J99" s="587">
        <f>D99*0.4/'TB5'!C99</f>
        <v>0.43048417568206787</v>
      </c>
      <c r="K99" s="580">
        <f>E99*0.4/'TB5'!D99</f>
        <v>0.41305732727050776</v>
      </c>
      <c r="L99" s="587">
        <f>F99*0.4/'TB5'!E99</f>
        <v>0.4498008787631988</v>
      </c>
      <c r="M99" s="588">
        <f>G99*0.4/'TB5'!F99</f>
        <v>0.41844174265861517</v>
      </c>
    </row>
    <row r="100" spans="1:13">
      <c r="A100" s="78">
        <v>2004</v>
      </c>
      <c r="B100" s="600">
        <f>avgpeinc!BI93</f>
        <v>68603.664749643052</v>
      </c>
      <c r="C100" s="561">
        <f>avgpeinc!BJ93</f>
        <v>68767.423538987146</v>
      </c>
      <c r="D100" s="560">
        <f>avgpeinc!BK93</f>
        <v>69766.720222913427</v>
      </c>
      <c r="E100" s="560">
        <f>avgpeinc!BL93</f>
        <v>80880.418360204159</v>
      </c>
      <c r="F100" s="560">
        <f>avgpeinc!BM93</f>
        <v>57984.465486036788</v>
      </c>
      <c r="G100" s="561">
        <f>avgpeinc!BN93</f>
        <v>98010.075978566485</v>
      </c>
      <c r="H100" s="569">
        <f>B100*0.4/'TB5'!B100</f>
        <v>0.41932532191276556</v>
      </c>
      <c r="I100" s="580">
        <f>C100*0.4/'TB5'!B100</f>
        <v>0.42032626271247864</v>
      </c>
      <c r="J100" s="587">
        <f>D100*0.4/'TB5'!C100</f>
        <v>0.42330175638198858</v>
      </c>
      <c r="K100" s="580">
        <f>E100*0.4/'TB5'!D100</f>
        <v>0.40555796027183533</v>
      </c>
      <c r="L100" s="587">
        <f>F100*0.4/'TB5'!E100</f>
        <v>0.44392162561416615</v>
      </c>
      <c r="M100" s="588">
        <f>G100*0.4/'TB5'!F100</f>
        <v>0.41081595420837402</v>
      </c>
    </row>
    <row r="101" spans="1:13">
      <c r="A101" s="78">
        <v>2005</v>
      </c>
      <c r="B101" s="600">
        <f>avgpeinc!BI94</f>
        <v>69106.431475091347</v>
      </c>
      <c r="C101" s="561">
        <f>avgpeinc!BJ94</f>
        <v>69291.444045842567</v>
      </c>
      <c r="D101" s="560">
        <f>avgpeinc!BK94</f>
        <v>69981.086388813826</v>
      </c>
      <c r="E101" s="560">
        <f>avgpeinc!BL94</f>
        <v>81212.49962333421</v>
      </c>
      <c r="F101" s="560">
        <f>avgpeinc!BM94</f>
        <v>58683.4797164763</v>
      </c>
      <c r="G101" s="561">
        <f>avgpeinc!BN94</f>
        <v>98510.823307504586</v>
      </c>
      <c r="H101" s="569">
        <f>B101*0.4/'TB5'!B101</f>
        <v>0.41202315688133245</v>
      </c>
      <c r="I101" s="580">
        <f>C101*0.4/'TB5'!B101</f>
        <v>0.41312623023986816</v>
      </c>
      <c r="J101" s="587">
        <f>D101*0.4/'TB5'!C101</f>
        <v>0.41616216301918035</v>
      </c>
      <c r="K101" s="580">
        <f>E101*0.4/'TB5'!D101</f>
        <v>0.39781767129898077</v>
      </c>
      <c r="L101" s="587">
        <f>F101*0.4/'TB5'!E101</f>
        <v>0.43729948997497564</v>
      </c>
      <c r="M101" s="588">
        <f>G101*0.4/'TB5'!F101</f>
        <v>0.40349552035331737</v>
      </c>
    </row>
    <row r="102" spans="1:13">
      <c r="A102" s="78">
        <v>2006</v>
      </c>
      <c r="B102" s="600">
        <f>avgpeinc!BI95</f>
        <v>69623.606333226591</v>
      </c>
      <c r="C102" s="561">
        <f>avgpeinc!BJ95</f>
        <v>69791.998899786297</v>
      </c>
      <c r="D102" s="560">
        <f>avgpeinc!BK95</f>
        <v>70452.30677934672</v>
      </c>
      <c r="E102" s="560">
        <f>avgpeinc!BL95</f>
        <v>81682.952538714453</v>
      </c>
      <c r="F102" s="560">
        <f>avgpeinc!BM95</f>
        <v>59283.471150574878</v>
      </c>
      <c r="G102" s="561">
        <f>avgpeinc!BN95</f>
        <v>98638.950202950946</v>
      </c>
      <c r="H102" s="569">
        <f>B102*0.4/'TB5'!B102</f>
        <v>0.40542078018188482</v>
      </c>
      <c r="I102" s="580">
        <f>C102*0.4/'TB5'!B102</f>
        <v>0.40640133619308477</v>
      </c>
      <c r="J102" s="587">
        <f>D102*0.4/'TB5'!C102</f>
        <v>0.40980350971221924</v>
      </c>
      <c r="K102" s="580">
        <f>E102*0.4/'TB5'!D102</f>
        <v>0.39045929908752436</v>
      </c>
      <c r="L102" s="587">
        <f>F102*0.4/'TB5'!E102</f>
        <v>0.43195253610610956</v>
      </c>
      <c r="M102" s="588">
        <f>G102*0.4/'TB5'!F102</f>
        <v>0.39634472131729126</v>
      </c>
    </row>
    <row r="103" spans="1:13">
      <c r="A103" s="78">
        <v>2007</v>
      </c>
      <c r="B103" s="600">
        <f>avgpeinc!BI96</f>
        <v>68851.931434563492</v>
      </c>
      <c r="C103" s="561">
        <f>avgpeinc!BJ96</f>
        <v>68970.672364801023</v>
      </c>
      <c r="D103" s="560">
        <f>avgpeinc!BK96</f>
        <v>69391.019955039024</v>
      </c>
      <c r="E103" s="560">
        <f>avgpeinc!BL96</f>
        <v>80449.018380555295</v>
      </c>
      <c r="F103" s="560">
        <f>avgpeinc!BM96</f>
        <v>58862.754124773848</v>
      </c>
      <c r="G103" s="561">
        <f>avgpeinc!BN96</f>
        <v>97392.663409720786</v>
      </c>
      <c r="H103" s="569">
        <f>B103*0.4/'TB5'!B103</f>
        <v>0.40547850728034968</v>
      </c>
      <c r="I103" s="580">
        <f>C103*0.4/'TB5'!B103</f>
        <v>0.40617778897285461</v>
      </c>
      <c r="J103" s="587">
        <f>D103*0.4/'TB5'!C103</f>
        <v>0.41096803545951838</v>
      </c>
      <c r="K103" s="580">
        <f>E103*0.4/'TB5'!D103</f>
        <v>0.3900611400604248</v>
      </c>
      <c r="L103" s="587">
        <f>F103*0.4/'TB5'!E103</f>
        <v>0.43259343504905717</v>
      </c>
      <c r="M103" s="588">
        <f>G103*0.4/'TB5'!F103</f>
        <v>0.39546406269073481</v>
      </c>
    </row>
    <row r="104" spans="1:13">
      <c r="A104" s="78">
        <v>2008</v>
      </c>
      <c r="B104" s="600">
        <f>avgpeinc!BI97</f>
        <v>67864.723880699559</v>
      </c>
      <c r="C104" s="561">
        <f>avgpeinc!BJ97</f>
        <v>67800.359109360885</v>
      </c>
      <c r="D104" s="560">
        <f>avgpeinc!BK97</f>
        <v>68360.953819007831</v>
      </c>
      <c r="E104" s="560">
        <f>avgpeinc!BL97</f>
        <v>78889.975713314096</v>
      </c>
      <c r="F104" s="560">
        <f>avgpeinc!BM97</f>
        <v>58143.685001141996</v>
      </c>
      <c r="G104" s="561">
        <f>avgpeinc!BN97</f>
        <v>95351.170952259592</v>
      </c>
      <c r="H104" s="569">
        <f>B104*0.4/'TB5'!B104</f>
        <v>0.4110112488269807</v>
      </c>
      <c r="I104" s="580">
        <f>C104*0.4/'TB5'!B104</f>
        <v>0.41062143445014954</v>
      </c>
      <c r="J104" s="587">
        <f>D104*0.4/'TB5'!C104</f>
        <v>0.41664779186248768</v>
      </c>
      <c r="K104" s="580">
        <f>E104*0.4/'TB5'!D104</f>
        <v>0.39528381824493403</v>
      </c>
      <c r="L104" s="587">
        <f>F104*0.4/'TB5'!E104</f>
        <v>0.43670225143432623</v>
      </c>
      <c r="M104" s="588">
        <f>G104*0.4/'TB5'!F104</f>
        <v>0.40034061670303345</v>
      </c>
    </row>
    <row r="105" spans="1:13">
      <c r="A105" s="83">
        <v>2009</v>
      </c>
      <c r="B105" s="603">
        <f>avgpeinc!BI98</f>
        <v>66257.64696116712</v>
      </c>
      <c r="C105" s="604">
        <f>avgpeinc!BJ98</f>
        <v>66083.805292499252</v>
      </c>
      <c r="D105" s="562">
        <f>avgpeinc!BK98</f>
        <v>66348.162997014442</v>
      </c>
      <c r="E105" s="562">
        <f>avgpeinc!BL98</f>
        <v>75727.491884778341</v>
      </c>
      <c r="F105" s="562">
        <f>avgpeinc!BM98</f>
        <v>57716.767976046322</v>
      </c>
      <c r="G105" s="563">
        <f>avgpeinc!BN98</f>
        <v>93202.327948086968</v>
      </c>
      <c r="H105" s="572">
        <f>B105*0.4/'TB5'!B105</f>
        <v>0.42052528262138361</v>
      </c>
      <c r="I105" s="583">
        <f>C105*0.4/'TB5'!B105</f>
        <v>0.41942194104194641</v>
      </c>
      <c r="J105" s="593">
        <f>D105*0.4/'TB5'!C105</f>
        <v>0.427236407995224</v>
      </c>
      <c r="K105" s="594">
        <f>E105*0.4/'TB5'!D105</f>
        <v>0.40564265847206116</v>
      </c>
      <c r="L105" s="589">
        <f>F105*0.4/'TB5'!E105</f>
        <v>0.44222274422645569</v>
      </c>
      <c r="M105" s="590">
        <f>G105*0.4/'TB5'!F105</f>
        <v>0.40882074832916254</v>
      </c>
    </row>
    <row r="106" spans="1:13">
      <c r="A106" s="78">
        <v>2010</v>
      </c>
      <c r="B106" s="605">
        <f>avgpeinc!BI99</f>
        <v>66806.198024283469</v>
      </c>
      <c r="C106" s="606">
        <f>avgpeinc!BJ99</f>
        <v>66612.026601218065</v>
      </c>
      <c r="D106" s="560">
        <f>avgpeinc!BK99</f>
        <v>66549.011822130633</v>
      </c>
      <c r="E106" s="560">
        <f>avgpeinc!BL99</f>
        <v>75961.339459390729</v>
      </c>
      <c r="F106" s="560">
        <f>avgpeinc!BM99</f>
        <v>58453.559571595259</v>
      </c>
      <c r="G106" s="561">
        <f>avgpeinc!BN99</f>
        <v>93289.087996922608</v>
      </c>
      <c r="H106" s="569">
        <f>B106*0.4/'TB5'!B106</f>
        <v>0.41066157817840571</v>
      </c>
      <c r="I106" s="580">
        <f>C106*0.4/'TB5'!B106</f>
        <v>0.40946799516677851</v>
      </c>
      <c r="J106" s="595">
        <f>D106*0.4/'TB5'!C106</f>
        <v>0.41619837284088129</v>
      </c>
      <c r="K106" s="596">
        <f>E106*0.4/'TB5'!D106</f>
        <v>0.39472949504852295</v>
      </c>
      <c r="L106" s="587">
        <f>F106*0.4/'TB5'!E106</f>
        <v>0.43351048231124883</v>
      </c>
      <c r="M106" s="588">
        <f>G106*0.4/'TB5'!F106</f>
        <v>0.39856526255607599</v>
      </c>
    </row>
    <row r="107" spans="1:13">
      <c r="A107" s="78">
        <v>2011</v>
      </c>
      <c r="B107" s="605">
        <f>avgpeinc!BI100</f>
        <v>68197.983129863933</v>
      </c>
      <c r="C107" s="606">
        <f>avgpeinc!BJ100</f>
        <v>67846.972344527065</v>
      </c>
      <c r="D107" s="560">
        <f>avgpeinc!BK100</f>
        <v>67814.893278110729</v>
      </c>
      <c r="E107" s="560">
        <f>avgpeinc!BL100</f>
        <v>78045.562627698077</v>
      </c>
      <c r="F107" s="560">
        <f>avgpeinc!BM100</f>
        <v>58992.267382804137</v>
      </c>
      <c r="G107" s="561">
        <f>avgpeinc!BN100</f>
        <v>94487.087174187749</v>
      </c>
      <c r="H107" s="569">
        <f>B107*0.4/'TB5'!B107</f>
        <v>0.4123331606388092</v>
      </c>
      <c r="I107" s="580">
        <f>C107*0.4/'TB5'!B107</f>
        <v>0.41021090745925903</v>
      </c>
      <c r="J107" s="595">
        <f>D107*0.4/'TB5'!C107</f>
        <v>0.41856393218040466</v>
      </c>
      <c r="K107" s="596">
        <f>E107*0.4/'TB5'!D107</f>
        <v>0.39600113034248352</v>
      </c>
      <c r="L107" s="587">
        <f>F107*0.4/'TB5'!E107</f>
        <v>0.43383529782295227</v>
      </c>
      <c r="M107" s="588">
        <f>G107*0.4/'TB5'!F107</f>
        <v>0.39869630336761469</v>
      </c>
    </row>
    <row r="108" spans="1:13">
      <c r="A108" s="78">
        <v>2012</v>
      </c>
      <c r="B108" s="605">
        <f>avgpeinc!BI101</f>
        <v>68446.42330345235</v>
      </c>
      <c r="C108" s="606">
        <f>avgpeinc!BJ101</f>
        <v>68078.953035310667</v>
      </c>
      <c r="D108" s="560">
        <f>avgpeinc!BK101</f>
        <v>68072.74312878419</v>
      </c>
      <c r="E108" s="560">
        <f>avgpeinc!BL101</f>
        <v>78596.22433641713</v>
      </c>
      <c r="F108" s="560">
        <f>avgpeinc!BM101</f>
        <v>58949.730426670256</v>
      </c>
      <c r="G108" s="561">
        <f>avgpeinc!BN101</f>
        <v>94489.127889422933</v>
      </c>
      <c r="H108" s="569">
        <f>B108*0.4/'TB5'!B108</f>
        <v>0.40379220247268688</v>
      </c>
      <c r="I108" s="580">
        <f>C108*0.4/'TB5'!B108</f>
        <v>0.40162435173988348</v>
      </c>
      <c r="J108" s="595">
        <f>D108*0.4/'TB5'!C108</f>
        <v>0.41045543551445013</v>
      </c>
      <c r="K108" s="596">
        <f>E108*0.4/'TB5'!D108</f>
        <v>0.38672035932540894</v>
      </c>
      <c r="L108" s="587">
        <f>F108*0.4/'TB5'!E108</f>
        <v>0.42623239755630493</v>
      </c>
      <c r="M108" s="588">
        <f>G108*0.4/'TB5'!F108</f>
        <v>0.39077740907669062</v>
      </c>
    </row>
    <row r="109" spans="1:13">
      <c r="A109" s="78">
        <v>2013</v>
      </c>
      <c r="B109" s="605">
        <f>avgpeinc!BI102</f>
        <v>69373.911024890054</v>
      </c>
      <c r="C109" s="606">
        <f>avgpeinc!BJ102</f>
        <v>69024.998838193234</v>
      </c>
      <c r="D109" s="560">
        <f>avgpeinc!BK102</f>
        <v>68924.029471262649</v>
      </c>
      <c r="E109" s="560">
        <f>avgpeinc!BL102</f>
        <v>79674.872608394377</v>
      </c>
      <c r="F109" s="560">
        <f>avgpeinc!BM102</f>
        <v>59716.527131058028</v>
      </c>
      <c r="G109" s="561">
        <f>avgpeinc!BN102</f>
        <v>95218.967094457999</v>
      </c>
      <c r="H109" s="569">
        <f>B109*0.4/'TB5'!B109</f>
        <v>0.40913692116737371</v>
      </c>
      <c r="I109" s="580">
        <f>C109*0.4/'TB5'!B109</f>
        <v>0.4070791900157929</v>
      </c>
      <c r="J109" s="595">
        <f>D109*0.4/'TB5'!C109</f>
        <v>0.41527077555656433</v>
      </c>
      <c r="K109" s="596">
        <f>E109*0.4/'TB5'!D109</f>
        <v>0.3929542601108551</v>
      </c>
      <c r="L109" s="587">
        <f>F109*0.4/'TB5'!E109</f>
        <v>0.43005719780921925</v>
      </c>
      <c r="M109" s="588">
        <f>G109*0.4/'TB5'!F109</f>
        <v>0.39570450782775868</v>
      </c>
    </row>
    <row r="110" spans="1:13">
      <c r="A110" s="78">
        <v>2014</v>
      </c>
      <c r="B110" s="605">
        <f>avgpeinc!BI103</f>
        <v>70154.119319524223</v>
      </c>
      <c r="C110" s="606">
        <f>avgpeinc!BJ103</f>
        <v>69777.945578913772</v>
      </c>
      <c r="D110" s="560">
        <f>avgpeinc!BK103</f>
        <v>69711.716851776058</v>
      </c>
      <c r="E110" s="560">
        <f>avgpeinc!BL103</f>
        <v>80606.206901107042</v>
      </c>
      <c r="F110" s="560">
        <f>avgpeinc!BM103</f>
        <v>60288.965538114389</v>
      </c>
      <c r="G110" s="561">
        <f>avgpeinc!BN103</f>
        <v>95767.995214891722</v>
      </c>
      <c r="H110" s="569">
        <f>B110*0.4/'TB5'!B110</f>
        <v>0.40426877140998846</v>
      </c>
      <c r="I110" s="580">
        <f>C110*0.4/'TB5'!B110</f>
        <v>0.40210103988647455</v>
      </c>
      <c r="J110" s="595">
        <f>D110*0.4/'TB5'!C110</f>
        <v>0.40995177626609813</v>
      </c>
      <c r="K110" s="596">
        <f>E110*0.4/'TB5'!D110</f>
        <v>0.38791781663894659</v>
      </c>
      <c r="L110" s="587">
        <f>F110*0.4/'TB5'!E110</f>
        <v>0.4247530996799469</v>
      </c>
      <c r="M110" s="588">
        <f>G110*0.4/'TB5'!F110</f>
        <v>0.38998997211456299</v>
      </c>
    </row>
    <row r="111" spans="1:13">
      <c r="A111" s="78">
        <v>2015</v>
      </c>
      <c r="B111" s="605">
        <f>avgpeinc!BI104</f>
        <v>71336.626147398914</v>
      </c>
      <c r="C111" s="606">
        <f>avgpeinc!BJ104</f>
        <v>70960.915680209058</v>
      </c>
      <c r="D111" s="560">
        <f>avgpeinc!BK104</f>
        <v>70484.794170090376</v>
      </c>
      <c r="E111" s="560">
        <f>avgpeinc!BL104</f>
        <v>81739.252302443099</v>
      </c>
      <c r="F111" s="560">
        <f>avgpeinc!BM104</f>
        <v>61401.495026711855</v>
      </c>
      <c r="G111" s="561">
        <f>avgpeinc!BN104</f>
        <v>96807.608582627363</v>
      </c>
      <c r="H111" s="569">
        <f>B111*0.4/'TB5'!B111</f>
        <v>0.40504294633865351</v>
      </c>
      <c r="I111" s="580">
        <f>C111*0.4/'TB5'!B111</f>
        <v>0.40290969610214233</v>
      </c>
      <c r="J111" s="595">
        <f>D111*0.4/'TB5'!C111</f>
        <v>0.41126841306686401</v>
      </c>
      <c r="K111" s="596">
        <f>E111*0.4/'TB5'!D111</f>
        <v>0.38846641778945923</v>
      </c>
      <c r="L111" s="587">
        <f>F111*0.4/'TB5'!E111</f>
        <v>0.42483764886856079</v>
      </c>
      <c r="M111" s="588">
        <f>G111*0.4/'TB5'!F111</f>
        <v>0.39002162218093872</v>
      </c>
    </row>
    <row r="112" spans="1:13">
      <c r="A112" s="78">
        <v>2016</v>
      </c>
      <c r="B112" s="605">
        <f>avgpeinc!BI105</f>
        <v>71924.650544517237</v>
      </c>
      <c r="C112" s="606">
        <f>avgpeinc!BJ105</f>
        <v>71723.829502646535</v>
      </c>
      <c r="D112" s="560">
        <f>avgpeinc!BK105</f>
        <v>70571.032622083236</v>
      </c>
      <c r="E112" s="560">
        <f>avgpeinc!BL105</f>
        <v>82806.271879330903</v>
      </c>
      <c r="F112" s="560">
        <f>avgpeinc!BM105</f>
        <v>62078.927604143246</v>
      </c>
      <c r="G112" s="561">
        <f>avgpeinc!BN105</f>
        <v>97081.813555247951</v>
      </c>
      <c r="H112" s="569">
        <f>B112*0.4/'TB5'!B112</f>
        <v>0.41038587689399719</v>
      </c>
      <c r="I112" s="580">
        <f>C112*0.4/'TB5'!B112</f>
        <v>0.40924003720283503</v>
      </c>
      <c r="J112" s="595">
        <f>D112*0.4/'TB5'!C112</f>
        <v>0.41667884588241577</v>
      </c>
      <c r="K112" s="596">
        <f>E112*0.4/'TB5'!D112</f>
        <v>0.3976562619209289</v>
      </c>
      <c r="L112" s="587">
        <f>F112*0.4/'TB5'!E112</f>
        <v>0.42782953381538397</v>
      </c>
      <c r="M112" s="588">
        <f>G112*0.4/'TB5'!F112</f>
        <v>0.39475464820861816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1019"/>
    </row>
    <row r="120" spans="1:13">
      <c r="A120" s="59" t="s">
        <v>1215</v>
      </c>
      <c r="B120" s="1028">
        <f t="shared" ref="B120:G120" si="0">(B110/B76)^(1/34)-1</f>
        <v>1.0725946114843898E-2</v>
      </c>
      <c r="C120" s="1028">
        <f t="shared" si="0"/>
        <v>9.0609401635151077E-3</v>
      </c>
      <c r="D120" s="1028">
        <f t="shared" si="0"/>
        <v>1.018967401601234E-2</v>
      </c>
      <c r="E120" s="1028">
        <f t="shared" si="0"/>
        <v>5.6239989498541032E-3</v>
      </c>
      <c r="F120" s="1028">
        <f t="shared" si="0"/>
        <v>1.5306117295065924E-2</v>
      </c>
      <c r="G120" s="1028">
        <f t="shared" si="0"/>
        <v>6.3708811767335671E-3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120"/>
  <sheetViews>
    <sheetView workbookViewId="0">
      <pane xSplit="1" ySplit="8" topLeftCell="B82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I112" sqref="I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231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607">
        <f>avgpeinc!M2</f>
        <v>52234.202240443155</v>
      </c>
      <c r="C9" s="608">
        <f>avgpeinc!N2</f>
        <v>58520.339880451902</v>
      </c>
      <c r="D9" s="608"/>
      <c r="E9" s="608"/>
      <c r="F9" s="608"/>
      <c r="G9" s="608">
        <f>avgpeinc!R2</f>
        <v>82877.088306200065</v>
      </c>
      <c r="H9" s="566">
        <f>B9*0.1/'TB5'!B9</f>
        <v>0.41942902338593707</v>
      </c>
      <c r="I9" s="611">
        <f>C9*0.1/'TB5'!B9</f>
        <v>0.46990531015072329</v>
      </c>
      <c r="J9" s="611"/>
      <c r="K9" s="577"/>
      <c r="L9" s="611"/>
      <c r="M9" s="597">
        <f>G9*0.1/'TB5'!F9</f>
        <v>0.44259273766590307</v>
      </c>
    </row>
    <row r="10" spans="1:13" s="98" customFormat="1" ht="15.05" customHeight="1">
      <c r="A10" s="103">
        <v>1914</v>
      </c>
      <c r="B10" s="607">
        <f>avgpeinc!M3</f>
        <v>47856.998620871673</v>
      </c>
      <c r="C10" s="608">
        <f>avgpeinc!N3</f>
        <v>53411.336600222065</v>
      </c>
      <c r="D10" s="608"/>
      <c r="E10" s="608"/>
      <c r="F10" s="608"/>
      <c r="G10" s="608">
        <f>avgpeinc!R3</f>
        <v>75975.413780830466</v>
      </c>
      <c r="H10" s="566">
        <f>B10*0.1/'TB5'!B10</f>
        <v>0.42533360385232172</v>
      </c>
      <c r="I10" s="577">
        <f>C10*0.1/'TB5'!B10</f>
        <v>0.47469830823937459</v>
      </c>
      <c r="J10" s="611"/>
      <c r="K10" s="577"/>
      <c r="L10" s="611"/>
      <c r="M10" s="597">
        <f>G10*0.1/'TB5'!F10</f>
        <v>0.44848187200951484</v>
      </c>
    </row>
    <row r="11" spans="1:13" s="98" customFormat="1" ht="15.05" customHeight="1">
      <c r="A11" s="103">
        <v>1915</v>
      </c>
      <c r="B11" s="607">
        <f>avgpeinc!M4</f>
        <v>47953.582141167361</v>
      </c>
      <c r="C11" s="608">
        <f>avgpeinc!N4</f>
        <v>53620.919319128363</v>
      </c>
      <c r="D11" s="608"/>
      <c r="E11" s="608"/>
      <c r="F11" s="608"/>
      <c r="G11" s="608">
        <f>avgpeinc!R4</f>
        <v>76288.066453861</v>
      </c>
      <c r="H11" s="566">
        <f>B11*0.1/'TB5'!B11</f>
        <v>0.41789512662720774</v>
      </c>
      <c r="I11" s="577">
        <f>C11*0.1/'TB5'!B11</f>
        <v>0.46728356606956395</v>
      </c>
      <c r="J11" s="611"/>
      <c r="K11" s="577"/>
      <c r="L11" s="611"/>
      <c r="M11" s="597">
        <f>G11*0.1/'TB5'!F11</f>
        <v>0.44098262887560913</v>
      </c>
    </row>
    <row r="12" spans="1:13" s="98" customFormat="1" ht="15.05" customHeight="1">
      <c r="A12" s="103">
        <v>1916</v>
      </c>
      <c r="B12" s="607">
        <f>avgpeinc!M5</f>
        <v>57517.905954531067</v>
      </c>
      <c r="C12" s="608">
        <f>avgpeinc!N5</f>
        <v>63708.970008420583</v>
      </c>
      <c r="D12" s="608"/>
      <c r="E12" s="608"/>
      <c r="F12" s="608"/>
      <c r="G12" s="608">
        <f>avgpeinc!R5</f>
        <v>91088.76214564126</v>
      </c>
      <c r="H12" s="566">
        <f>B12*0.1/'TB5'!B12</f>
        <v>0.43956271755152104</v>
      </c>
      <c r="I12" s="577">
        <f>C12*0.1/'TB5'!B12</f>
        <v>0.4868760001702328</v>
      </c>
      <c r="J12" s="611"/>
      <c r="K12" s="577"/>
      <c r="L12" s="611"/>
      <c r="M12" s="597">
        <f>G12*0.1/'TB5'!F12</f>
        <v>0.46115878330594801</v>
      </c>
    </row>
    <row r="13" spans="1:13" s="98" customFormat="1" ht="15.05" customHeight="1">
      <c r="A13" s="103">
        <v>1917</v>
      </c>
      <c r="B13" s="607">
        <f>avgpeinc!M6</f>
        <v>57335.085542823515</v>
      </c>
      <c r="C13" s="608">
        <f>avgpeinc!N6</f>
        <v>63607.510946329414</v>
      </c>
      <c r="D13" s="608"/>
      <c r="E13" s="608"/>
      <c r="F13" s="608"/>
      <c r="G13" s="608">
        <f>avgpeinc!R6</f>
        <v>90773.716250732192</v>
      </c>
      <c r="H13" s="566">
        <f>B13*0.1/'TB5'!B13</f>
        <v>0.44513374560944791</v>
      </c>
      <c r="I13" s="577">
        <f>C13*0.1/'TB5'!B13</f>
        <v>0.49383112152655617</v>
      </c>
      <c r="J13" s="611"/>
      <c r="K13" s="577"/>
      <c r="L13" s="611"/>
      <c r="M13" s="597">
        <f>G13*0.1/'TB5'!F13</f>
        <v>0.46725562492015876</v>
      </c>
    </row>
    <row r="14" spans="1:13" s="98" customFormat="1" ht="15.05" customHeight="1">
      <c r="A14" s="103">
        <v>1918</v>
      </c>
      <c r="B14" s="607">
        <f>avgpeinc!M7</f>
        <v>59157.615137454894</v>
      </c>
      <c r="C14" s="608">
        <f>avgpeinc!N7</f>
        <v>66489.589875342732</v>
      </c>
      <c r="D14" s="560"/>
      <c r="E14" s="560"/>
      <c r="F14" s="560"/>
      <c r="G14" s="608">
        <f>avgpeinc!R7</f>
        <v>93147.874244070495</v>
      </c>
      <c r="H14" s="566">
        <f>B14*0.1/'TB5'!B14</f>
        <v>0.43408333065322458</v>
      </c>
      <c r="I14" s="577">
        <f>C14*0.1/'TB5'!B14</f>
        <v>0.48788347129602366</v>
      </c>
      <c r="J14" s="611"/>
      <c r="K14" s="577"/>
      <c r="L14" s="611"/>
      <c r="M14" s="597">
        <f>G14*0.1/'TB5'!F14</f>
        <v>0.45716731548926071</v>
      </c>
    </row>
    <row r="15" spans="1:13" s="98" customFormat="1" ht="15.05" customHeight="1">
      <c r="A15" s="102">
        <v>1919</v>
      </c>
      <c r="B15" s="609">
        <f>avgpeinc!M8</f>
        <v>58389.258868201134</v>
      </c>
      <c r="C15" s="610">
        <f>avgpeinc!N8</f>
        <v>65295.313221188604</v>
      </c>
      <c r="D15" s="562"/>
      <c r="E15" s="562"/>
      <c r="F15" s="562"/>
      <c r="G15" s="610">
        <f>avgpeinc!R8</f>
        <v>92205.117062770471</v>
      </c>
      <c r="H15" s="567">
        <f>B15*0.1/'TB5'!B15</f>
        <v>0.45215979256032601</v>
      </c>
      <c r="I15" s="578">
        <f>C15*0.1/'TB5'!B15</f>
        <v>0.50563949352220516</v>
      </c>
      <c r="J15" s="612"/>
      <c r="K15" s="578"/>
      <c r="L15" s="612"/>
      <c r="M15" s="598">
        <f>G15*0.1/'TB5'!F15</f>
        <v>0.47463406765372307</v>
      </c>
    </row>
    <row r="16" spans="1:13" s="98" customFormat="1" ht="15.05" customHeight="1">
      <c r="A16" s="103">
        <v>1920</v>
      </c>
      <c r="B16" s="607">
        <f>avgpeinc!M9</f>
        <v>54529.94030507475</v>
      </c>
      <c r="C16" s="608">
        <f>avgpeinc!N9</f>
        <v>61425.824607349539</v>
      </c>
      <c r="D16" s="560"/>
      <c r="E16" s="560"/>
      <c r="F16" s="560"/>
      <c r="G16" s="608">
        <f>avgpeinc!R9</f>
        <v>86581.387110456679</v>
      </c>
      <c r="H16" s="566">
        <f>B16*0.1/'TB5'!B16</f>
        <v>0.43163920773258513</v>
      </c>
      <c r="I16" s="577">
        <f>C16*0.1/'TB5'!B16</f>
        <v>0.48622452398631394</v>
      </c>
      <c r="J16" s="611"/>
      <c r="K16" s="577"/>
      <c r="L16" s="611"/>
      <c r="M16" s="597">
        <f>G16*0.1/'TB5'!F16</f>
        <v>0.45506281980510965</v>
      </c>
    </row>
    <row r="17" spans="1:13" s="98" customFormat="1" ht="15.05" customHeight="1">
      <c r="A17" s="103">
        <v>1921</v>
      </c>
      <c r="B17" s="607">
        <f>avgpeinc!M10</f>
        <v>52547.997798340672</v>
      </c>
      <c r="C17" s="608">
        <f>avgpeinc!N10</f>
        <v>57968.817974552185</v>
      </c>
      <c r="D17" s="560"/>
      <c r="E17" s="560"/>
      <c r="F17" s="560"/>
      <c r="G17" s="608">
        <f>avgpeinc!R10</f>
        <v>82704.25114723407</v>
      </c>
      <c r="H17" s="566">
        <f>B17*0.1/'TB5'!B17</f>
        <v>0.4613536023172759</v>
      </c>
      <c r="I17" s="577">
        <f>C17*0.1/'TB5'!B17</f>
        <v>0.50894656533381011</v>
      </c>
      <c r="J17" s="611"/>
      <c r="K17" s="577"/>
      <c r="L17" s="611"/>
      <c r="M17" s="597">
        <f>G17*0.1/'TB5'!F17</f>
        <v>0.48327044792969442</v>
      </c>
    </row>
    <row r="18" spans="1:13" s="98" customFormat="1" ht="15.05" customHeight="1">
      <c r="A18" s="103">
        <v>1922</v>
      </c>
      <c r="B18" s="607">
        <f>avgpeinc!M11</f>
        <v>55812.263919858888</v>
      </c>
      <c r="C18" s="608">
        <f>avgpeinc!N11</f>
        <v>61957.417678555699</v>
      </c>
      <c r="D18" s="560"/>
      <c r="E18" s="560"/>
      <c r="F18" s="560"/>
      <c r="G18" s="608">
        <f>avgpeinc!R11</f>
        <v>87790.261330038033</v>
      </c>
      <c r="H18" s="566">
        <f>B18*0.1/'TB5'!B18</f>
        <v>0.45146214235587018</v>
      </c>
      <c r="I18" s="577">
        <f>C18*0.1/'TB5'!B18</f>
        <v>0.50116993211675731</v>
      </c>
      <c r="J18" s="611"/>
      <c r="K18" s="577"/>
      <c r="L18" s="611"/>
      <c r="M18" s="597">
        <f>G18*0.1/'TB5'!F18</f>
        <v>0.47398162907478281</v>
      </c>
    </row>
    <row r="19" spans="1:13" s="98" customFormat="1" ht="15.05" customHeight="1">
      <c r="A19" s="103">
        <v>1923</v>
      </c>
      <c r="B19" s="607">
        <f>avgpeinc!M12</f>
        <v>59598.865533798897</v>
      </c>
      <c r="C19" s="608">
        <f>avgpeinc!N12</f>
        <v>66979.678266166826</v>
      </c>
      <c r="D19" s="560"/>
      <c r="E19" s="560"/>
      <c r="F19" s="560"/>
      <c r="G19" s="608">
        <f>avgpeinc!R12</f>
        <v>93937.291831517243</v>
      </c>
      <c r="H19" s="566">
        <f>B19*0.1/'TB5'!B19</f>
        <v>0.42839538506942704</v>
      </c>
      <c r="I19" s="577">
        <f>C19*0.1/'TB5'!B19</f>
        <v>0.48144851090141044</v>
      </c>
      <c r="J19" s="611"/>
      <c r="K19" s="577"/>
      <c r="L19" s="611"/>
      <c r="M19" s="597">
        <f>G19*0.1/'TB5'!F19</f>
        <v>0.45092346513555054</v>
      </c>
    </row>
    <row r="20" spans="1:13" s="98" customFormat="1" ht="15.05" customHeight="1">
      <c r="A20" s="103">
        <v>1924</v>
      </c>
      <c r="B20" s="607">
        <f>avgpeinc!M13</f>
        <v>61769.214250261706</v>
      </c>
      <c r="C20" s="608">
        <f>avgpeinc!N13</f>
        <v>68807.53732690998</v>
      </c>
      <c r="D20" s="560"/>
      <c r="E20" s="560"/>
      <c r="F20" s="560"/>
      <c r="G20" s="608">
        <f>avgpeinc!R13</f>
        <v>96919.625027435424</v>
      </c>
      <c r="H20" s="566">
        <f>B20*0.1/'TB5'!B20</f>
        <v>0.44975381593705316</v>
      </c>
      <c r="I20" s="577">
        <f>C20*0.1/'TB5'!B20</f>
        <v>0.50100123263066876</v>
      </c>
      <c r="J20" s="611"/>
      <c r="K20" s="577"/>
      <c r="L20" s="611"/>
      <c r="M20" s="597">
        <f>G20*0.1/'TB5'!F20</f>
        <v>0.47137263455145134</v>
      </c>
    </row>
    <row r="21" spans="1:13" s="98" customFormat="1" ht="15.05" customHeight="1">
      <c r="A21" s="103">
        <v>1925</v>
      </c>
      <c r="B21" s="607">
        <f>avgpeinc!M14</f>
        <v>65374.090227941764</v>
      </c>
      <c r="C21" s="608">
        <f>avgpeinc!N14</f>
        <v>72509.863769125441</v>
      </c>
      <c r="D21" s="560"/>
      <c r="E21" s="560"/>
      <c r="F21" s="560"/>
      <c r="G21" s="608">
        <f>avgpeinc!R14</f>
        <v>102177.98220544029</v>
      </c>
      <c r="H21" s="566">
        <f>B21*0.1/'TB5'!B21</f>
        <v>0.46757065026884737</v>
      </c>
      <c r="I21" s="577">
        <f>C21*0.1/'TB5'!B21</f>
        <v>0.5186073570618458</v>
      </c>
      <c r="J21" s="611"/>
      <c r="K21" s="577"/>
      <c r="L21" s="611"/>
      <c r="M21" s="597">
        <f>G21*0.1/'TB5'!F21</f>
        <v>0.48824419688422288</v>
      </c>
    </row>
    <row r="22" spans="1:13" s="98" customFormat="1" ht="15.05" customHeight="1">
      <c r="A22" s="103">
        <v>1926</v>
      </c>
      <c r="B22" s="607">
        <f>avgpeinc!M15</f>
        <v>69028.518544344464</v>
      </c>
      <c r="C22" s="608">
        <f>avgpeinc!N15</f>
        <v>76510.025802600183</v>
      </c>
      <c r="D22" s="560"/>
      <c r="E22" s="560"/>
      <c r="F22" s="560"/>
      <c r="G22" s="608">
        <f>avgpeinc!R15</f>
        <v>107925.31077022776</v>
      </c>
      <c r="H22" s="566">
        <f>B22*0.1/'TB5'!B22</f>
        <v>0.47165999602856634</v>
      </c>
      <c r="I22" s="577">
        <f>C22*0.1/'TB5'!B22</f>
        <v>0.52277984849142478</v>
      </c>
      <c r="J22" s="611"/>
      <c r="K22" s="577"/>
      <c r="L22" s="611"/>
      <c r="M22" s="597">
        <f>G22*0.1/'TB5'!F22</f>
        <v>0.49205688549479709</v>
      </c>
    </row>
    <row r="23" spans="1:13" s="98" customFormat="1" ht="15.05" customHeight="1">
      <c r="A23" s="103">
        <v>1927</v>
      </c>
      <c r="B23" s="607">
        <f>avgpeinc!M16</f>
        <v>66831.564043658072</v>
      </c>
      <c r="C23" s="608">
        <f>avgpeinc!N16</f>
        <v>74342.318406903141</v>
      </c>
      <c r="D23" s="560"/>
      <c r="E23" s="560"/>
      <c r="F23" s="560"/>
      <c r="G23" s="608">
        <f>avgpeinc!R16</f>
        <v>104794.09949372501</v>
      </c>
      <c r="H23" s="566">
        <f>B23*0.1/'TB5'!B23</f>
        <v>0.4652027206638189</v>
      </c>
      <c r="I23" s="577">
        <f>C23*0.1/'TB5'!B23</f>
        <v>0.51748375604010854</v>
      </c>
      <c r="J23" s="611"/>
      <c r="K23" s="577"/>
      <c r="L23" s="611"/>
      <c r="M23" s="597">
        <f>G23*0.1/'TB5'!F23</f>
        <v>0.48609392180433775</v>
      </c>
    </row>
    <row r="24" spans="1:13" s="98" customFormat="1" ht="15.05" customHeight="1">
      <c r="A24" s="103">
        <v>1928</v>
      </c>
      <c r="B24" s="607">
        <f>avgpeinc!M17</f>
        <v>69222.039249598907</v>
      </c>
      <c r="C24" s="608">
        <f>avgpeinc!N17</f>
        <v>76481.774056985378</v>
      </c>
      <c r="D24" s="560"/>
      <c r="E24" s="560"/>
      <c r="F24" s="560"/>
      <c r="G24" s="608">
        <f>avgpeinc!R17</f>
        <v>108607.08040269441</v>
      </c>
      <c r="H24" s="566">
        <f>B24*0.1/'TB5'!B24</f>
        <v>0.47668778125389283</v>
      </c>
      <c r="I24" s="577">
        <f>C24*0.1/'TB5'!B24</f>
        <v>0.52668091805453632</v>
      </c>
      <c r="J24" s="611"/>
      <c r="K24" s="577"/>
      <c r="L24" s="611"/>
      <c r="M24" s="597">
        <f>G24*0.1/'TB5'!F24</f>
        <v>0.49713690005971706</v>
      </c>
    </row>
    <row r="25" spans="1:13" s="98" customFormat="1" ht="15.05" customHeight="1">
      <c r="A25" s="102">
        <v>1929</v>
      </c>
      <c r="B25" s="609">
        <f>avgpeinc!M18</f>
        <v>70676.294824717275</v>
      </c>
      <c r="C25" s="610">
        <f>avgpeinc!N18</f>
        <v>78457.983987107684</v>
      </c>
      <c r="D25" s="562"/>
      <c r="E25" s="562"/>
      <c r="F25" s="562"/>
      <c r="G25" s="610">
        <f>avgpeinc!R18</f>
        <v>111551.19628716796</v>
      </c>
      <c r="H25" s="567">
        <f>B25*0.1/'TB5'!B25</f>
        <v>0.46359143218477999</v>
      </c>
      <c r="I25" s="578">
        <f>C25*0.1/'TB5'!B25</f>
        <v>0.51463435163261317</v>
      </c>
      <c r="J25" s="612"/>
      <c r="K25" s="578"/>
      <c r="L25" s="612"/>
      <c r="M25" s="598">
        <f>G25*0.1/'TB5'!F25</f>
        <v>0.48461211078788163</v>
      </c>
    </row>
    <row r="26" spans="1:13" s="98" customFormat="1" ht="15.05" customHeight="1">
      <c r="A26" s="103">
        <v>1930</v>
      </c>
      <c r="B26" s="607">
        <f>avgpeinc!M19</f>
        <v>62077.063606492564</v>
      </c>
      <c r="C26" s="608">
        <f>avgpeinc!N19</f>
        <v>69530.41682503499</v>
      </c>
      <c r="D26" s="560"/>
      <c r="E26" s="560"/>
      <c r="F26" s="560"/>
      <c r="G26" s="608">
        <f>avgpeinc!R19</f>
        <v>98887.812587631503</v>
      </c>
      <c r="H26" s="566">
        <f>B26*0.1/'TB5'!B26</f>
        <v>0.45216352942067861</v>
      </c>
      <c r="I26" s="577">
        <f>C26*0.1/'TB5'!B26</f>
        <v>0.50645305765414095</v>
      </c>
      <c r="J26" s="611"/>
      <c r="K26" s="577"/>
      <c r="L26" s="611"/>
      <c r="M26" s="597">
        <f>G26*0.1/'TB5'!F26</f>
        <v>0.47459647483281603</v>
      </c>
    </row>
    <row r="27" spans="1:13" s="98" customFormat="1" ht="15.05" customHeight="1">
      <c r="A27" s="103">
        <v>1931</v>
      </c>
      <c r="B27" s="607">
        <f>avgpeinc!M20</f>
        <v>55072.05112331608</v>
      </c>
      <c r="C27" s="608">
        <f>avgpeinc!N20</f>
        <v>61968.121710660314</v>
      </c>
      <c r="D27" s="560"/>
      <c r="E27" s="560"/>
      <c r="F27" s="560"/>
      <c r="G27" s="608">
        <f>avgpeinc!R20</f>
        <v>87827.823980287241</v>
      </c>
      <c r="H27" s="566">
        <f>B27*0.1/'TB5'!B27</f>
        <v>0.44870227752008535</v>
      </c>
      <c r="I27" s="577">
        <f>C27*0.1/'TB5'!B27</f>
        <v>0.50488835585502845</v>
      </c>
      <c r="J27" s="611"/>
      <c r="K27" s="577"/>
      <c r="L27" s="611"/>
      <c r="M27" s="597">
        <f>G27*0.1/'TB5'!F27</f>
        <v>0.47127957322052305</v>
      </c>
    </row>
    <row r="28" spans="1:13" s="98" customFormat="1" ht="15.05" customHeight="1">
      <c r="A28" s="103">
        <v>1932</v>
      </c>
      <c r="B28" s="607">
        <f>avgpeinc!M21</f>
        <v>48351.082780509561</v>
      </c>
      <c r="C28" s="608">
        <f>avgpeinc!N21</f>
        <v>53991.938208721687</v>
      </c>
      <c r="D28" s="560"/>
      <c r="E28" s="560"/>
      <c r="F28" s="560"/>
      <c r="G28" s="608">
        <f>avgpeinc!R21</f>
        <v>76930.492490671342</v>
      </c>
      <c r="H28" s="566">
        <f>B28*0.1/'TB5'!B28</f>
        <v>0.46616497701662213</v>
      </c>
      <c r="I28" s="577">
        <f>C28*0.1/'TB5'!B28</f>
        <v>0.5205498860988772</v>
      </c>
      <c r="J28" s="611"/>
      <c r="K28" s="577"/>
      <c r="L28" s="611"/>
      <c r="M28" s="597">
        <f>G28*0.1/'TB5'!F28</f>
        <v>0.4880612103706467</v>
      </c>
    </row>
    <row r="29" spans="1:13" s="98" customFormat="1" ht="15.05" customHeight="1">
      <c r="A29" s="103">
        <v>1933</v>
      </c>
      <c r="B29" s="607">
        <f>avgpeinc!M22</f>
        <v>46998.064190735597</v>
      </c>
      <c r="C29" s="608">
        <f>avgpeinc!N22</f>
        <v>52666.456744268769</v>
      </c>
      <c r="D29" s="560"/>
      <c r="E29" s="560"/>
      <c r="F29" s="560"/>
      <c r="G29" s="608">
        <f>avgpeinc!R22</f>
        <v>74810.904163736821</v>
      </c>
      <c r="H29" s="566">
        <f>B29*0.1/'TB5'!B29</f>
        <v>0.4676813999851876</v>
      </c>
      <c r="I29" s="577">
        <f>C29*0.1/'TB5'!B29</f>
        <v>0.52408801610331668</v>
      </c>
      <c r="J29" s="611"/>
      <c r="K29" s="577"/>
      <c r="L29" s="611"/>
      <c r="M29" s="597">
        <f>G29*0.1/'TB5'!F29</f>
        <v>0.48918901826147759</v>
      </c>
    </row>
    <row r="30" spans="1:13" s="98" customFormat="1" ht="15.05" customHeight="1">
      <c r="A30" s="103">
        <v>1934</v>
      </c>
      <c r="B30" s="607">
        <f>avgpeinc!M23</f>
        <v>53985.351343105503</v>
      </c>
      <c r="C30" s="608">
        <f>avgpeinc!N23</f>
        <v>60166.058632971602</v>
      </c>
      <c r="D30" s="560"/>
      <c r="E30" s="560"/>
      <c r="F30" s="560"/>
      <c r="G30" s="608">
        <f>avgpeinc!R23</f>
        <v>85928.472809398561</v>
      </c>
      <c r="H30" s="566">
        <f>B30*0.1/'TB5'!B30</f>
        <v>0.47853347033964239</v>
      </c>
      <c r="I30" s="577">
        <f>C30*0.1/'TB5'!B30</f>
        <v>0.53332009735954566</v>
      </c>
      <c r="J30" s="611"/>
      <c r="K30" s="577"/>
      <c r="L30" s="611"/>
      <c r="M30" s="597">
        <f>G30*0.1/'TB5'!F30</f>
        <v>0.49971747544986916</v>
      </c>
    </row>
    <row r="31" spans="1:13" s="98" customFormat="1" ht="15.05" customHeight="1">
      <c r="A31" s="103">
        <v>1935</v>
      </c>
      <c r="B31" s="607">
        <f>avgpeinc!M24</f>
        <v>58369.675682958055</v>
      </c>
      <c r="C31" s="608">
        <f>avgpeinc!N24</f>
        <v>64854.677729130279</v>
      </c>
      <c r="D31" s="560"/>
      <c r="E31" s="560"/>
      <c r="F31" s="560"/>
      <c r="G31" s="608">
        <f>avgpeinc!R24</f>
        <v>93182.069303991637</v>
      </c>
      <c r="H31" s="566">
        <f>B31*0.1/'TB5'!B31</f>
        <v>0.47154560018311509</v>
      </c>
      <c r="I31" s="577">
        <f>C31*0.1/'TB5'!B31</f>
        <v>0.52393537528929801</v>
      </c>
      <c r="J31" s="611"/>
      <c r="K31" s="577"/>
      <c r="L31" s="611"/>
      <c r="M31" s="597">
        <f>G31*0.1/'TB5'!F31</f>
        <v>0.49353767369508633</v>
      </c>
    </row>
    <row r="32" spans="1:13" s="98" customFormat="1" ht="15.05" customHeight="1">
      <c r="A32" s="103">
        <v>1936</v>
      </c>
      <c r="B32" s="607">
        <f>avgpeinc!M25</f>
        <v>65184.886815775804</v>
      </c>
      <c r="C32" s="608">
        <f>avgpeinc!N25</f>
        <v>72426.425868196529</v>
      </c>
      <c r="D32" s="560"/>
      <c r="E32" s="560"/>
      <c r="F32" s="560"/>
      <c r="G32" s="608">
        <f>avgpeinc!R25</f>
        <v>103825.98916956132</v>
      </c>
      <c r="H32" s="566">
        <f>B32*0.1/'TB5'!B32</f>
        <v>0.47667861866209543</v>
      </c>
      <c r="I32" s="577">
        <f>C32*0.1/'TB5'!B32</f>
        <v>0.52963394314169732</v>
      </c>
      <c r="J32" s="611"/>
      <c r="K32" s="577"/>
      <c r="L32" s="611"/>
      <c r="M32" s="597">
        <f>G32*0.1/'TB5'!F32</f>
        <v>0.497605719520474</v>
      </c>
    </row>
    <row r="33" spans="1:13" s="98" customFormat="1" ht="15.05" customHeight="1">
      <c r="A33" s="103">
        <v>1937</v>
      </c>
      <c r="B33" s="607">
        <f>avgpeinc!M26</f>
        <v>67635.104727048907</v>
      </c>
      <c r="C33" s="608">
        <f>avgpeinc!N26</f>
        <v>75453.108851868135</v>
      </c>
      <c r="D33" s="560"/>
      <c r="E33" s="560"/>
      <c r="F33" s="560"/>
      <c r="G33" s="608">
        <f>avgpeinc!R26</f>
        <v>108063.41027656567</v>
      </c>
      <c r="H33" s="566">
        <f>B33*0.1/'TB5'!B33</f>
        <v>0.46410919592838284</v>
      </c>
      <c r="I33" s="577">
        <f>C33*0.1/'TB5'!B33</f>
        <v>0.51775600586203474</v>
      </c>
      <c r="J33" s="611"/>
      <c r="K33" s="577"/>
      <c r="L33" s="611"/>
      <c r="M33" s="597">
        <f>G33*0.1/'TB5'!F33</f>
        <v>0.48599052958355365</v>
      </c>
    </row>
    <row r="34" spans="1:13" s="98" customFormat="1" ht="15.05" customHeight="1">
      <c r="A34" s="103">
        <v>1938</v>
      </c>
      <c r="B34" s="607">
        <f>avgpeinc!M27</f>
        <v>62530.909829577897</v>
      </c>
      <c r="C34" s="608">
        <f>avgpeinc!N27</f>
        <v>69623.181681194546</v>
      </c>
      <c r="D34" s="560"/>
      <c r="E34" s="560"/>
      <c r="F34" s="560"/>
      <c r="G34" s="608">
        <f>avgpeinc!R27</f>
        <v>99715.434170391702</v>
      </c>
      <c r="H34" s="566">
        <f>B34*0.1/'TB5'!B34</f>
        <v>0.46201918103065259</v>
      </c>
      <c r="I34" s="577">
        <f>C34*0.1/'TB5'!B34</f>
        <v>0.51442151519564694</v>
      </c>
      <c r="J34" s="611"/>
      <c r="K34" s="577"/>
      <c r="L34" s="611"/>
      <c r="M34" s="597">
        <f>G34*0.1/'TB5'!F34</f>
        <v>0.48342593651422883</v>
      </c>
    </row>
    <row r="35" spans="1:13" s="98" customFormat="1" ht="15.05" customHeight="1">
      <c r="A35" s="102">
        <v>1939</v>
      </c>
      <c r="B35" s="609">
        <f>avgpeinc!M28</f>
        <v>69050.03054629745</v>
      </c>
      <c r="C35" s="610">
        <f>avgpeinc!N28</f>
        <v>76519.596346860984</v>
      </c>
      <c r="D35" s="562"/>
      <c r="E35" s="562"/>
      <c r="F35" s="562"/>
      <c r="G35" s="610">
        <f>avgpeinc!R28</f>
        <v>109557.38687194235</v>
      </c>
      <c r="H35" s="567">
        <f>B35*0.1/'TB5'!B35</f>
        <v>0.47669704146122416</v>
      </c>
      <c r="I35" s="578">
        <f>C35*0.1/'TB5'!B35</f>
        <v>0.52826428755738841</v>
      </c>
      <c r="J35" s="612"/>
      <c r="K35" s="578"/>
      <c r="L35" s="612"/>
      <c r="M35" s="598">
        <f>G35*0.1/'TB5'!F35</f>
        <v>0.49706993779376646</v>
      </c>
    </row>
    <row r="36" spans="1:13" s="98" customFormat="1" ht="15.05" customHeight="1">
      <c r="A36" s="103">
        <v>1940</v>
      </c>
      <c r="B36" s="607">
        <f>avgpeinc!M29</f>
        <v>75165.310237932688</v>
      </c>
      <c r="C36" s="608">
        <f>avgpeinc!N29</f>
        <v>82468.066355385716</v>
      </c>
      <c r="D36" s="560"/>
      <c r="E36" s="560"/>
      <c r="F36" s="560"/>
      <c r="G36" s="608">
        <f>avgpeinc!R29</f>
        <v>118851.95435282233</v>
      </c>
      <c r="H36" s="566">
        <f>B36*0.1/'TB5'!B36</f>
        <v>0.47816756336875799</v>
      </c>
      <c r="I36" s="577">
        <f>C36*0.1/'TB5'!B36</f>
        <v>0.52462438084885898</v>
      </c>
      <c r="J36" s="611"/>
      <c r="K36" s="577"/>
      <c r="L36" s="611"/>
      <c r="M36" s="597">
        <f>G36*0.1/'TB5'!F36</f>
        <v>0.49732393623296345</v>
      </c>
    </row>
    <row r="37" spans="1:13" s="98" customFormat="1" ht="15.05" customHeight="1">
      <c r="A37" s="103">
        <v>1941</v>
      </c>
      <c r="B37" s="607">
        <f>avgpeinc!M30</f>
        <v>86387.560901511242</v>
      </c>
      <c r="C37" s="608">
        <f>avgpeinc!N30</f>
        <v>95106.523088233458</v>
      </c>
      <c r="D37" s="560"/>
      <c r="E37" s="560"/>
      <c r="F37" s="560"/>
      <c r="G37" s="608">
        <f>avgpeinc!R30</f>
        <v>138038.4591064475</v>
      </c>
      <c r="H37" s="566">
        <f>B37*0.1/'TB5'!B37</f>
        <v>0.46335638538764329</v>
      </c>
      <c r="I37" s="577">
        <f>C37*0.1/'TB5'!B37</f>
        <v>0.51012222483271175</v>
      </c>
      <c r="J37" s="611"/>
      <c r="K37" s="577"/>
      <c r="L37" s="611"/>
      <c r="M37" s="597">
        <f>G37*0.1/'TB5'!F37</f>
        <v>0.48192939530695966</v>
      </c>
    </row>
    <row r="38" spans="1:13" s="98" customFormat="1" ht="15.05" customHeight="1">
      <c r="A38" s="103">
        <v>1942</v>
      </c>
      <c r="B38" s="607">
        <f>avgpeinc!M31</f>
        <v>92202.136249564544</v>
      </c>
      <c r="C38" s="608">
        <f>avgpeinc!N31</f>
        <v>103952.08228679196</v>
      </c>
      <c r="D38" s="560"/>
      <c r="E38" s="560"/>
      <c r="F38" s="560"/>
      <c r="G38" s="608">
        <f>avgpeinc!R31</f>
        <v>150106.88618049587</v>
      </c>
      <c r="H38" s="566">
        <f>B38*0.1/'TB5'!B38</f>
        <v>0.41817156805682681</v>
      </c>
      <c r="I38" s="577">
        <f>C38*0.1/'TB5'!B38</f>
        <v>0.47146201835258872</v>
      </c>
      <c r="J38" s="611"/>
      <c r="K38" s="577"/>
      <c r="L38" s="611"/>
      <c r="M38" s="597">
        <f>G38*0.1/'TB5'!F38</f>
        <v>0.43888263343864209</v>
      </c>
    </row>
    <row r="39" spans="1:13" s="98" customFormat="1" ht="15.05" customHeight="1">
      <c r="A39" s="103">
        <v>1943</v>
      </c>
      <c r="B39" s="607">
        <f>avgpeinc!M32</f>
        <v>98412.559436916883</v>
      </c>
      <c r="C39" s="608">
        <f>avgpeinc!N32</f>
        <v>113563.92857375386</v>
      </c>
      <c r="D39" s="560"/>
      <c r="E39" s="560"/>
      <c r="F39" s="560"/>
      <c r="G39" s="608">
        <f>avgpeinc!R32</f>
        <v>162448.5430568255</v>
      </c>
      <c r="H39" s="566">
        <f>B39*0.1/'TB5'!B39</f>
        <v>0.38698601787133524</v>
      </c>
      <c r="I39" s="577">
        <f>C39*0.1/'TB5'!B39</f>
        <v>0.44656548660084894</v>
      </c>
      <c r="J39" s="611"/>
      <c r="K39" s="577"/>
      <c r="L39" s="611"/>
      <c r="M39" s="597">
        <f>G39*0.1/'TB5'!F39</f>
        <v>0.40889923582463161</v>
      </c>
    </row>
    <row r="40" spans="1:13" s="98" customFormat="1" ht="15.05" customHeight="1">
      <c r="A40" s="103">
        <v>1944</v>
      </c>
      <c r="B40" s="607">
        <f>avgpeinc!M33</f>
        <v>95079.76432629193</v>
      </c>
      <c r="C40" s="608">
        <f>avgpeinc!N33</f>
        <v>110542.85750345924</v>
      </c>
      <c r="D40" s="560"/>
      <c r="E40" s="560"/>
      <c r="F40" s="560"/>
      <c r="G40" s="608">
        <f>avgpeinc!R33</f>
        <v>159333.8910651562</v>
      </c>
      <c r="H40" s="566">
        <f>B40*0.1/'TB5'!B40</f>
        <v>0.36225555628589146</v>
      </c>
      <c r="I40" s="577">
        <f>C40*0.1/'TB5'!B40</f>
        <v>0.4211702103186038</v>
      </c>
      <c r="J40" s="611"/>
      <c r="K40" s="577"/>
      <c r="L40" s="611"/>
      <c r="M40" s="597">
        <f>G40*0.1/'TB5'!F40</f>
        <v>0.38546938614782572</v>
      </c>
    </row>
    <row r="41" spans="1:13" s="98" customFormat="1" ht="15.05" customHeight="1">
      <c r="A41" s="103">
        <v>1945</v>
      </c>
      <c r="B41" s="607">
        <f>avgpeinc!M34</f>
        <v>89823.36331057288</v>
      </c>
      <c r="C41" s="608">
        <f>avgpeinc!N34</f>
        <v>105093.60909637196</v>
      </c>
      <c r="D41" s="560"/>
      <c r="E41" s="560"/>
      <c r="F41" s="560"/>
      <c r="G41" s="608">
        <f>avgpeinc!R34</f>
        <v>151971.04243302968</v>
      </c>
      <c r="H41" s="566">
        <f>B41*0.1/'TB5'!B41</f>
        <v>0.35626640827452533</v>
      </c>
      <c r="I41" s="577">
        <f>C41*0.1/'TB5'!B41</f>
        <v>0.41683278453863354</v>
      </c>
      <c r="J41" s="611"/>
      <c r="K41" s="577"/>
      <c r="L41" s="611"/>
      <c r="M41" s="597">
        <f>G41*0.1/'TB5'!F41</f>
        <v>0.37953628114050658</v>
      </c>
    </row>
    <row r="42" spans="1:13" s="98" customFormat="1" ht="15.05" customHeight="1">
      <c r="A42" s="103">
        <v>1946</v>
      </c>
      <c r="B42" s="607">
        <f>avgpeinc!M35</f>
        <v>81767.108115585812</v>
      </c>
      <c r="C42" s="608">
        <f>avgpeinc!N35</f>
        <v>94418.370717472455</v>
      </c>
      <c r="D42" s="560"/>
      <c r="E42" s="560"/>
      <c r="F42" s="560"/>
      <c r="G42" s="608">
        <f>avgpeinc!R35</f>
        <v>138769.28258318239</v>
      </c>
      <c r="H42" s="566">
        <f>B42*0.1/'TB5'!B42</f>
        <v>0.37125986181311943</v>
      </c>
      <c r="I42" s="577">
        <f>C42*0.1/'TB5'!B42</f>
        <v>0.42870234832858217</v>
      </c>
      <c r="J42" s="611"/>
      <c r="K42" s="577"/>
      <c r="L42" s="611"/>
      <c r="M42" s="597">
        <f>G42*0.1/'TB5'!F42</f>
        <v>0.39355978092768784</v>
      </c>
    </row>
    <row r="43" spans="1:13" s="98" customFormat="1" ht="15.05" customHeight="1">
      <c r="A43" s="103">
        <v>1947</v>
      </c>
      <c r="B43" s="607">
        <f>avgpeinc!M36</f>
        <v>79246.855377425803</v>
      </c>
      <c r="C43" s="608">
        <f>avgpeinc!N36</f>
        <v>91517.781670466866</v>
      </c>
      <c r="D43" s="560"/>
      <c r="E43" s="560"/>
      <c r="F43" s="560"/>
      <c r="G43" s="608">
        <f>avgpeinc!R36</f>
        <v>134363.11000899129</v>
      </c>
      <c r="H43" s="566">
        <f>B43*0.1/'TB5'!B43</f>
        <v>0.37151100364247419</v>
      </c>
      <c r="I43" s="577">
        <f>C43*0.1/'TB5'!B43</f>
        <v>0.42903737640564021</v>
      </c>
      <c r="J43" s="611"/>
      <c r="K43" s="577"/>
      <c r="L43" s="611"/>
      <c r="M43" s="597">
        <f>G43*0.1/'TB5'!F43</f>
        <v>0.39371251459497114</v>
      </c>
    </row>
    <row r="44" spans="1:13" s="98" customFormat="1" ht="15.05" customHeight="1">
      <c r="A44" s="103">
        <v>1948</v>
      </c>
      <c r="B44" s="607">
        <f>avgpeinc!M37</f>
        <v>87195.666958934584</v>
      </c>
      <c r="C44" s="608">
        <f>avgpeinc!N37</f>
        <v>99256.198684112707</v>
      </c>
      <c r="D44" s="560"/>
      <c r="E44" s="560"/>
      <c r="F44" s="560"/>
      <c r="G44" s="608">
        <f>avgpeinc!R37</f>
        <v>147686.53387157898</v>
      </c>
      <c r="H44" s="566">
        <f>B44*0.1/'TB5'!B44</f>
        <v>0.39045006926499021</v>
      </c>
      <c r="I44" s="577">
        <f>C44*0.1/'TB5'!B44</f>
        <v>0.44445545292340261</v>
      </c>
      <c r="J44" s="611"/>
      <c r="K44" s="577"/>
      <c r="L44" s="611"/>
      <c r="M44" s="597">
        <f>G44*0.1/'TB5'!F44</f>
        <v>0.41234505808215804</v>
      </c>
    </row>
    <row r="45" spans="1:13" s="98" customFormat="1" ht="15.05" customHeight="1">
      <c r="A45" s="102">
        <v>1949</v>
      </c>
      <c r="B45" s="609">
        <f>avgpeinc!M38</f>
        <v>83200.952388124249</v>
      </c>
      <c r="C45" s="610">
        <f>avgpeinc!N38</f>
        <v>94692.596335301932</v>
      </c>
      <c r="D45" s="562"/>
      <c r="E45" s="562"/>
      <c r="F45" s="562"/>
      <c r="G45" s="610">
        <f>avgpeinc!R38</f>
        <v>141350.074978569</v>
      </c>
      <c r="H45" s="567">
        <f>B45*0.1/'TB5'!B45</f>
        <v>0.38466824229560376</v>
      </c>
      <c r="I45" s="578">
        <f>C45*0.1/'TB5'!B45</f>
        <v>0.4377982889040451</v>
      </c>
      <c r="J45" s="612"/>
      <c r="K45" s="578"/>
      <c r="L45" s="612"/>
      <c r="M45" s="598">
        <f>G45*0.1/'TB5'!F45</f>
        <v>0.40645428239323628</v>
      </c>
    </row>
    <row r="46" spans="1:13" s="98" customFormat="1" ht="15.05" customHeight="1">
      <c r="A46" s="103">
        <v>1950</v>
      </c>
      <c r="B46" s="607">
        <f>avgpeinc!M39</f>
        <v>92470.542214640824</v>
      </c>
      <c r="C46" s="608">
        <f>avgpeinc!N39</f>
        <v>104710.57128640432</v>
      </c>
      <c r="D46" s="560"/>
      <c r="E46" s="560"/>
      <c r="F46" s="560"/>
      <c r="G46" s="608">
        <f>avgpeinc!R39</f>
        <v>156457.75421034786</v>
      </c>
      <c r="H46" s="566">
        <f>B46*0.1/'TB5'!B46</f>
        <v>0.39272962567418074</v>
      </c>
      <c r="I46" s="577">
        <f>C46*0.1/'TB5'!B46</f>
        <v>0.44471398653622479</v>
      </c>
      <c r="J46" s="611"/>
      <c r="K46" s="577"/>
      <c r="L46" s="611"/>
      <c r="M46" s="597">
        <f>G46*0.1/'TB5'!F46</f>
        <v>0.41401897380019564</v>
      </c>
    </row>
    <row r="47" spans="1:13" s="98" customFormat="1" ht="15.05" customHeight="1">
      <c r="A47" s="103">
        <v>1951</v>
      </c>
      <c r="B47" s="607">
        <f>avgpeinc!M40</f>
        <v>96156.383409637026</v>
      </c>
      <c r="C47" s="608">
        <f>avgpeinc!N40</f>
        <v>109830.74329090618</v>
      </c>
      <c r="D47" s="560"/>
      <c r="E47" s="560"/>
      <c r="F47" s="560"/>
      <c r="G47" s="608">
        <f>avgpeinc!R40</f>
        <v>163497.2364535816</v>
      </c>
      <c r="H47" s="566">
        <f>B47*0.1/'TB5'!B47</f>
        <v>0.38155736897091591</v>
      </c>
      <c r="I47" s="577">
        <f>C47*0.1/'TB5'!B47</f>
        <v>0.4358184860558954</v>
      </c>
      <c r="J47" s="611"/>
      <c r="K47" s="577"/>
      <c r="L47" s="611"/>
      <c r="M47" s="597">
        <f>G47*0.1/'TB5'!F47</f>
        <v>0.40325962050660824</v>
      </c>
    </row>
    <row r="48" spans="1:13" s="98" customFormat="1" ht="15.05" customHeight="1">
      <c r="A48" s="103">
        <v>1952</v>
      </c>
      <c r="B48" s="607">
        <f>avgpeinc!M41</f>
        <v>95323.630007866464</v>
      </c>
      <c r="C48" s="608">
        <f>avgpeinc!N41</f>
        <v>109802.424708766</v>
      </c>
      <c r="D48" s="560"/>
      <c r="E48" s="560"/>
      <c r="F48" s="560"/>
      <c r="G48" s="608">
        <f>avgpeinc!R41</f>
        <v>162814.18530252026</v>
      </c>
      <c r="H48" s="566">
        <f>B48*0.1/'TB5'!B48</f>
        <v>0.36875478335780165</v>
      </c>
      <c r="I48" s="577">
        <f>C48*0.1/'TB5'!B48</f>
        <v>0.42476528991081158</v>
      </c>
      <c r="J48" s="611"/>
      <c r="K48" s="577"/>
      <c r="L48" s="611"/>
      <c r="M48" s="597">
        <f>G48*0.1/'TB5'!F48</f>
        <v>0.39084372963818531</v>
      </c>
    </row>
    <row r="49" spans="1:13" s="98" customFormat="1" ht="15.05" customHeight="1">
      <c r="A49" s="103">
        <v>1953</v>
      </c>
      <c r="B49" s="607">
        <f>avgpeinc!M42</f>
        <v>95734.787928803285</v>
      </c>
      <c r="C49" s="608">
        <f>avgpeinc!N42</f>
        <v>110735.45629708246</v>
      </c>
      <c r="D49" s="560"/>
      <c r="E49" s="560"/>
      <c r="F49" s="560"/>
      <c r="G49" s="608">
        <f>avgpeinc!R42</f>
        <v>163883.89158320645</v>
      </c>
      <c r="H49" s="566">
        <f>B49*0.1/'TB5'!B49</f>
        <v>0.35927097186730056</v>
      </c>
      <c r="I49" s="577">
        <f>C49*0.1/'TB5'!B49</f>
        <v>0.41556508208498538</v>
      </c>
      <c r="J49" s="611"/>
      <c r="K49" s="577"/>
      <c r="L49" s="611"/>
      <c r="M49" s="597">
        <f>G49*0.1/'TB5'!F49</f>
        <v>0.38151563190469151</v>
      </c>
    </row>
    <row r="50" spans="1:13" s="98" customFormat="1" ht="15.05" customHeight="1">
      <c r="A50" s="103">
        <v>1954</v>
      </c>
      <c r="B50" s="607">
        <f>avgpeinc!M43</f>
        <v>94620.258149525922</v>
      </c>
      <c r="C50" s="608">
        <f>avgpeinc!N43</f>
        <v>108689.08365452381</v>
      </c>
      <c r="D50" s="560"/>
      <c r="E50" s="560"/>
      <c r="F50" s="560"/>
      <c r="G50" s="608">
        <f>avgpeinc!R43</f>
        <v>161524.9911434541</v>
      </c>
      <c r="H50" s="566">
        <f>B50*0.1/'TB5'!B50</f>
        <v>0.36257186453707391</v>
      </c>
      <c r="I50" s="577">
        <f>C50*0.1/'TB5'!B50</f>
        <v>0.41648167618790366</v>
      </c>
      <c r="J50" s="611"/>
      <c r="K50" s="577"/>
      <c r="L50" s="611"/>
      <c r="M50" s="597">
        <f>G50*0.1/'TB5'!F50</f>
        <v>0.38411042297018472</v>
      </c>
    </row>
    <row r="51" spans="1:13" s="98" customFormat="1" ht="15.05" customHeight="1">
      <c r="A51" s="103">
        <v>1955</v>
      </c>
      <c r="B51" s="607">
        <f>avgpeinc!M44</f>
        <v>103624.71161695303</v>
      </c>
      <c r="C51" s="608">
        <f>avgpeinc!N44</f>
        <v>118213.24768786608</v>
      </c>
      <c r="D51" s="560"/>
      <c r="E51" s="560"/>
      <c r="F51" s="560"/>
      <c r="G51" s="608">
        <f>avgpeinc!R44</f>
        <v>176257.08518931232</v>
      </c>
      <c r="H51" s="566">
        <f>B51*0.1/'TB5'!B51</f>
        <v>0.37065817405790236</v>
      </c>
      <c r="I51" s="577">
        <f>C51*0.1/'TB5'!B51</f>
        <v>0.42284032306315789</v>
      </c>
      <c r="J51" s="611"/>
      <c r="K51" s="577"/>
      <c r="L51" s="611"/>
      <c r="M51" s="597">
        <f>G51*0.1/'TB5'!F51</f>
        <v>0.3915746460650425</v>
      </c>
    </row>
    <row r="52" spans="1:13" s="98" customFormat="1" ht="15.05" customHeight="1">
      <c r="A52" s="103">
        <v>1956</v>
      </c>
      <c r="B52" s="607">
        <f>avgpeinc!M45</f>
        <v>103048.87926579804</v>
      </c>
      <c r="C52" s="608">
        <f>avgpeinc!N45</f>
        <v>118175.75563001004</v>
      </c>
      <c r="D52" s="560"/>
      <c r="E52" s="560"/>
      <c r="F52" s="560"/>
      <c r="G52" s="608">
        <f>avgpeinc!R45</f>
        <v>175592.47758006453</v>
      </c>
      <c r="H52" s="566">
        <f>B52*0.1/'TB5'!B52</f>
        <v>0.36168518595305421</v>
      </c>
      <c r="I52" s="577">
        <f>C52*0.1/'TB5'!B52</f>
        <v>0.41477811747894572</v>
      </c>
      <c r="J52" s="611"/>
      <c r="K52" s="577"/>
      <c r="L52" s="611"/>
      <c r="M52" s="597">
        <f>G52*0.1/'TB5'!F52</f>
        <v>0.38274982098449517</v>
      </c>
    </row>
    <row r="53" spans="1:13" s="98" customFormat="1" ht="15.05" customHeight="1">
      <c r="A53" s="103">
        <v>1957</v>
      </c>
      <c r="B53" s="607">
        <f>avgpeinc!M46</f>
        <v>103027.81544916998</v>
      </c>
      <c r="C53" s="608">
        <f>avgpeinc!N46</f>
        <v>118327.1752481046</v>
      </c>
      <c r="D53" s="560"/>
      <c r="E53" s="560"/>
      <c r="F53" s="560"/>
      <c r="G53" s="608">
        <f>avgpeinc!R46</f>
        <v>175559.23340284606</v>
      </c>
      <c r="H53" s="566">
        <f>B53*0.1/'TB5'!B53</f>
        <v>0.36092704847959067</v>
      </c>
      <c r="I53" s="577">
        <f>C53*0.1/'TB5'!B53</f>
        <v>0.4145237665288159</v>
      </c>
      <c r="J53" s="611"/>
      <c r="K53" s="577"/>
      <c r="L53" s="611"/>
      <c r="M53" s="597">
        <f>G53*0.1/'TB5'!F53</f>
        <v>0.38213202560016185</v>
      </c>
    </row>
    <row r="54" spans="1:13" s="98" customFormat="1" ht="15.05" customHeight="1">
      <c r="A54" s="103">
        <v>1958</v>
      </c>
      <c r="B54" s="607">
        <f>avgpeinc!M47</f>
        <v>99680.213020941679</v>
      </c>
      <c r="C54" s="608">
        <f>avgpeinc!N47</f>
        <v>113942.09261572504</v>
      </c>
      <c r="D54" s="560"/>
      <c r="E54" s="560"/>
      <c r="F54" s="560"/>
      <c r="G54" s="608">
        <f>avgpeinc!R47</f>
        <v>169749.56855501095</v>
      </c>
      <c r="H54" s="566">
        <f>B54*0.1/'TB5'!B54</f>
        <v>0.35920612077770847</v>
      </c>
      <c r="I54" s="577">
        <f>C54*0.1/'TB5'!B54</f>
        <v>0.41060001620572706</v>
      </c>
      <c r="J54" s="611"/>
      <c r="K54" s="577"/>
      <c r="L54" s="611"/>
      <c r="M54" s="597">
        <f>G54*0.1/'TB5'!F54</f>
        <v>0.38007880701467145</v>
      </c>
    </row>
    <row r="55" spans="1:13" s="98" customFormat="1" ht="15.05" customHeight="1">
      <c r="A55" s="102">
        <v>1959</v>
      </c>
      <c r="B55" s="609">
        <f>avgpeinc!M48</f>
        <v>107540.26883644339</v>
      </c>
      <c r="C55" s="610">
        <f>avgpeinc!N48</f>
        <v>122389.12662210299</v>
      </c>
      <c r="D55" s="562"/>
      <c r="E55" s="562"/>
      <c r="F55" s="562"/>
      <c r="G55" s="610">
        <f>avgpeinc!R48</f>
        <v>183536.87029717921</v>
      </c>
      <c r="H55" s="567">
        <f>B55*0.1/'TB5'!B55</f>
        <v>0.36507938193446149</v>
      </c>
      <c r="I55" s="578">
        <f>C55*0.1/'TB5'!B55</f>
        <v>0.41548851594049663</v>
      </c>
      <c r="J55" s="612"/>
      <c r="K55" s="578"/>
      <c r="L55" s="612"/>
      <c r="M55" s="598">
        <f>G55*0.1/'TB5'!F55</f>
        <v>0.38520680440823174</v>
      </c>
    </row>
    <row r="56" spans="1:13">
      <c r="A56" s="78">
        <v>1960</v>
      </c>
      <c r="B56" s="607">
        <f>avgpeinc!M49</f>
        <v>107555.4720766174</v>
      </c>
      <c r="C56" s="608">
        <f>avgpeinc!N49</f>
        <v>122883.84835393717</v>
      </c>
      <c r="D56" s="560"/>
      <c r="E56" s="560"/>
      <c r="F56" s="560"/>
      <c r="G56" s="608">
        <f>avgpeinc!R49</f>
        <v>184218.29907727783</v>
      </c>
      <c r="H56" s="566">
        <f>B56*0.1/'TB5'!B56</f>
        <v>0.35849125454353054</v>
      </c>
      <c r="I56" s="577">
        <f>C56*0.1/'TB5'!B56</f>
        <v>0.4095819962387296</v>
      </c>
      <c r="J56" s="611"/>
      <c r="K56" s="577"/>
      <c r="L56" s="611"/>
      <c r="M56" s="597">
        <f>G56*0.1/'TB5'!F56</f>
        <v>0.37884856229469688</v>
      </c>
    </row>
    <row r="57" spans="1:13">
      <c r="A57" s="78">
        <v>1961</v>
      </c>
      <c r="B57" s="607">
        <f>avgpeinc!M50</f>
        <v>109487.30254451327</v>
      </c>
      <c r="C57" s="608">
        <f>avgpeinc!N50</f>
        <v>124369.98935852516</v>
      </c>
      <c r="D57" s="560"/>
      <c r="E57" s="560"/>
      <c r="F57" s="560"/>
      <c r="G57" s="608">
        <f>avgpeinc!R50</f>
        <v>185586.74202501902</v>
      </c>
      <c r="H57" s="566">
        <f>B57*0.1/'TB5'!B57</f>
        <v>0.36024426172355284</v>
      </c>
      <c r="I57" s="577">
        <f>C57*0.1/'TB5'!B57</f>
        <v>0.4092125201350415</v>
      </c>
      <c r="J57" s="611"/>
      <c r="K57" s="577"/>
      <c r="L57" s="611"/>
      <c r="M57" s="597">
        <f>G57*0.1/'TB5'!F57</f>
        <v>0.38010358687582207</v>
      </c>
    </row>
    <row r="58" spans="1:13">
      <c r="A58" s="78">
        <v>1962</v>
      </c>
      <c r="B58" s="599">
        <f>avgpeinc!M51</f>
        <v>115602.3429180595</v>
      </c>
      <c r="C58" s="559">
        <f>avgpeinc!N51</f>
        <v>130885.05979316169</v>
      </c>
      <c r="D58" s="558">
        <f>avgpeinc!O51</f>
        <v>107936.85573660622</v>
      </c>
      <c r="E58" s="558">
        <f>avgpeinc!P51</f>
        <v>155768.77088009359</v>
      </c>
      <c r="F58" s="558">
        <f>avgpeinc!Q51</f>
        <v>93377.810410615246</v>
      </c>
      <c r="G58" s="559">
        <f>avgpeinc!R51</f>
        <v>194045.83176121413</v>
      </c>
      <c r="H58" s="568">
        <f>B58*0.1/'TB5'!B58</f>
        <v>0.36224448680877691</v>
      </c>
      <c r="I58" s="579">
        <f>C58*0.1/'TB5'!B58</f>
        <v>0.4101334810256958</v>
      </c>
      <c r="J58" s="579">
        <f>D58*0.1/'TB5'!C58</f>
        <v>0.33365741372108471</v>
      </c>
      <c r="K58" s="579">
        <f>E58*0.1/'TB5'!D58</f>
        <v>0.34678262472152704</v>
      </c>
      <c r="L58" s="579">
        <f>F58*0.1/'TB5'!E58</f>
        <v>0.47548311948776256</v>
      </c>
      <c r="M58" s="586">
        <f>G58*0.1/'TB5'!F58</f>
        <v>0.38154855370521545</v>
      </c>
    </row>
    <row r="59" spans="1:13">
      <c r="A59" s="78">
        <v>1963</v>
      </c>
      <c r="B59" s="600">
        <f>avgpeinc!M52</f>
        <v>121121.75558710015</v>
      </c>
      <c r="C59" s="561">
        <f>avgpeinc!N52</f>
        <v>136612.84720775133</v>
      </c>
      <c r="D59" s="560">
        <f>avgpeinc!O52</f>
        <v>112689.59797812987</v>
      </c>
      <c r="E59" s="560">
        <f>avgpeinc!P52</f>
        <v>162799.47471139656</v>
      </c>
      <c r="F59" s="560">
        <f>avgpeinc!Q52</f>
        <v>99070.686684160348</v>
      </c>
      <c r="G59" s="561">
        <f>avgpeinc!R52</f>
        <v>202425.85896243152</v>
      </c>
      <c r="H59" s="569">
        <f>B59*0.1/'TB5'!B59</f>
        <v>0.36707518994808197</v>
      </c>
      <c r="I59" s="580">
        <f>C59*0.1/'TB5'!B59</f>
        <v>0.41402295231819153</v>
      </c>
      <c r="J59" s="587">
        <f>D59*0.1/'TB5'!C59</f>
        <v>0.33571892333195424</v>
      </c>
      <c r="K59" s="580">
        <f>E59*0.1/'TB5'!D59</f>
        <v>0.34961497145543141</v>
      </c>
      <c r="L59" s="587">
        <f>F59*0.1/'TB5'!E59</f>
        <v>0.48557275475590839</v>
      </c>
      <c r="M59" s="588">
        <f>G59*0.1/'TB5'!F59</f>
        <v>0.38624578714370728</v>
      </c>
    </row>
    <row r="60" spans="1:13">
      <c r="A60" s="78">
        <v>1964</v>
      </c>
      <c r="B60" s="600">
        <f>avgpeinc!M53</f>
        <v>127724.87473804913</v>
      </c>
      <c r="C60" s="561">
        <f>avgpeinc!N53</f>
        <v>143525.050151887</v>
      </c>
      <c r="D60" s="560">
        <f>avgpeinc!O53</f>
        <v>117442.34021965353</v>
      </c>
      <c r="E60" s="560">
        <f>avgpeinc!P53</f>
        <v>169830.17854269952</v>
      </c>
      <c r="F60" s="560">
        <f>avgpeinc!Q53</f>
        <v>104763.56295770545</v>
      </c>
      <c r="G60" s="561">
        <f>avgpeinc!R53</f>
        <v>212720.28516409444</v>
      </c>
      <c r="H60" s="569">
        <f>B60*0.1/'TB5'!B60</f>
        <v>0.37190589308738714</v>
      </c>
      <c r="I60" s="580">
        <f>C60*0.1/'TB5'!B60</f>
        <v>0.41791242361068737</v>
      </c>
      <c r="J60" s="587">
        <f>D60*0.1/'TB5'!C60</f>
        <v>0.33763617277145386</v>
      </c>
      <c r="K60" s="580">
        <f>E60*0.1/'TB5'!D60</f>
        <v>0.35225379467010509</v>
      </c>
      <c r="L60" s="587">
        <f>F60*0.1/'TB5'!E60</f>
        <v>0.4949337244033814</v>
      </c>
      <c r="M60" s="588">
        <f>G60*0.1/'TB5'!F60</f>
        <v>0.39094302058219915</v>
      </c>
    </row>
    <row r="61" spans="1:13">
      <c r="A61" s="78">
        <v>1965</v>
      </c>
      <c r="B61" s="600">
        <f>avgpeinc!M54</f>
        <v>133203.59860095647</v>
      </c>
      <c r="C61" s="561">
        <f>avgpeinc!N54</f>
        <v>149534.33002734423</v>
      </c>
      <c r="D61" s="560">
        <f>avgpeinc!O54</f>
        <v>122318.0844261687</v>
      </c>
      <c r="E61" s="560">
        <f>avgpeinc!P54</f>
        <v>176454.06395618821</v>
      </c>
      <c r="F61" s="560">
        <f>avgpeinc!Q54</f>
        <v>108957.13616777648</v>
      </c>
      <c r="G61" s="561">
        <f>avgpeinc!R54</f>
        <v>221714.38068917391</v>
      </c>
      <c r="H61" s="569">
        <f>B61*0.1/'TB5'!B61</f>
        <v>0.36873914301395411</v>
      </c>
      <c r="I61" s="580">
        <f>C61*0.1/'TB5'!B61</f>
        <v>0.4139464795589447</v>
      </c>
      <c r="J61" s="587">
        <f>D61*0.1/'TB5'!C61</f>
        <v>0.33463571033660006</v>
      </c>
      <c r="K61" s="580">
        <f>E61*0.1/'TB5'!D61</f>
        <v>0.34806409315485859</v>
      </c>
      <c r="L61" s="587">
        <f>F61*0.1/'TB5'!E61</f>
        <v>0.49130326218273729</v>
      </c>
      <c r="M61" s="588">
        <f>G61*0.1/'TB5'!F61</f>
        <v>0.38801158964633942</v>
      </c>
    </row>
    <row r="62" spans="1:13">
      <c r="A62" s="78">
        <v>1966</v>
      </c>
      <c r="B62" s="600">
        <f>avgpeinc!M55</f>
        <v>138179.68519345651</v>
      </c>
      <c r="C62" s="561">
        <f>avgpeinc!N55</f>
        <v>154965.15170675665</v>
      </c>
      <c r="D62" s="560">
        <f>avgpeinc!O55</f>
        <v>127193.82863268386</v>
      </c>
      <c r="E62" s="560">
        <f>avgpeinc!P55</f>
        <v>183077.94936967691</v>
      </c>
      <c r="F62" s="560">
        <f>avgpeinc!Q55</f>
        <v>113150.7093778475</v>
      </c>
      <c r="G62" s="561">
        <f>avgpeinc!R55</f>
        <v>229544.70615361864</v>
      </c>
      <c r="H62" s="569">
        <f>B62*0.1/'TB5'!B62</f>
        <v>0.36557239294052118</v>
      </c>
      <c r="I62" s="580">
        <f>C62*0.1/'TB5'!B62</f>
        <v>0.4099805355072022</v>
      </c>
      <c r="J62" s="587">
        <f>D62*0.1/'TB5'!C62</f>
        <v>0.33191224932670593</v>
      </c>
      <c r="K62" s="580">
        <f>E62*0.1/'TB5'!D62</f>
        <v>0.34426569938659668</v>
      </c>
      <c r="L62" s="587">
        <f>F62*0.1/'TB5'!E62</f>
        <v>0.48798906803131104</v>
      </c>
      <c r="M62" s="588">
        <f>G62*0.1/'TB5'!F62</f>
        <v>0.38508015871047974</v>
      </c>
    </row>
    <row r="63" spans="1:13">
      <c r="A63" s="78">
        <v>1967</v>
      </c>
      <c r="B63" s="600">
        <f>avgpeinc!M56</f>
        <v>137110.26982369961</v>
      </c>
      <c r="C63" s="561">
        <f>avgpeinc!N56</f>
        <v>154081.45955163098</v>
      </c>
      <c r="D63" s="560">
        <f>avgpeinc!O56</f>
        <v>129695.52576982585</v>
      </c>
      <c r="E63" s="560">
        <f>avgpeinc!P56</f>
        <v>183189.95669925123</v>
      </c>
      <c r="F63" s="560">
        <f>avgpeinc!Q56</f>
        <v>112078.7103356897</v>
      </c>
      <c r="G63" s="561">
        <f>avgpeinc!R56</f>
        <v>228870.71551456689</v>
      </c>
      <c r="H63" s="570">
        <f>B63*0.1/'TB5'!B63</f>
        <v>0.35779417306184774</v>
      </c>
      <c r="I63" s="581">
        <f>C63*0.1/'TB5'!B63</f>
        <v>0.40208110213279719</v>
      </c>
      <c r="J63" s="587">
        <f>D63*0.1/'TB5'!C63</f>
        <v>0.33068986237049103</v>
      </c>
      <c r="K63" s="580">
        <f>E63*0.1/'TB5'!D63</f>
        <v>0.34514589607715612</v>
      </c>
      <c r="L63" s="587">
        <f>F63*0.1/'TB5'!E63</f>
        <v>0.46225675195455557</v>
      </c>
      <c r="M63" s="588">
        <f>G63*0.1/'TB5'!F63</f>
        <v>0.37901633977890004</v>
      </c>
    </row>
    <row r="64" spans="1:13">
      <c r="A64" s="78">
        <v>1968</v>
      </c>
      <c r="B64" s="600">
        <f>avgpeinc!M57</f>
        <v>139252.81129240547</v>
      </c>
      <c r="C64" s="561">
        <f>avgpeinc!N57</f>
        <v>156980.02606187382</v>
      </c>
      <c r="D64" s="560">
        <f>avgpeinc!O57</f>
        <v>132483.25921360787</v>
      </c>
      <c r="E64" s="560">
        <f>avgpeinc!P57</f>
        <v>187266.69060310215</v>
      </c>
      <c r="F64" s="560">
        <f>avgpeinc!Q57</f>
        <v>112679.8149855612</v>
      </c>
      <c r="G64" s="561">
        <f>avgpeinc!R57</f>
        <v>233821.51973508589</v>
      </c>
      <c r="H64" s="570">
        <f>B64*0.1/'TB5'!B64</f>
        <v>0.35305719263851643</v>
      </c>
      <c r="I64" s="581">
        <f>C64*0.1/'TB5'!B64</f>
        <v>0.39800221472978592</v>
      </c>
      <c r="J64" s="587">
        <f>D64*0.1/'TB5'!C64</f>
        <v>0.32844493910670292</v>
      </c>
      <c r="K64" s="580">
        <f>E64*0.1/'TB5'!D64</f>
        <v>0.34383403137326235</v>
      </c>
      <c r="L64" s="587">
        <f>F64*0.1/'TB5'!E64</f>
        <v>0.45218059979379183</v>
      </c>
      <c r="M64" s="588">
        <f>G64*0.1/'TB5'!F64</f>
        <v>0.37407152354717255</v>
      </c>
    </row>
    <row r="65" spans="1:13">
      <c r="A65" s="83">
        <v>1969</v>
      </c>
      <c r="B65" s="601">
        <f>avgpeinc!M58</f>
        <v>137368.72789412798</v>
      </c>
      <c r="C65" s="563">
        <f>avgpeinc!N58</f>
        <v>156004.34819018954</v>
      </c>
      <c r="D65" s="562">
        <f>avgpeinc!O58</f>
        <v>130822.45503471716</v>
      </c>
      <c r="E65" s="562">
        <f>avgpeinc!P58</f>
        <v>186808.27986057781</v>
      </c>
      <c r="F65" s="562">
        <f>avgpeinc!Q58</f>
        <v>110859.70856240101</v>
      </c>
      <c r="G65" s="563">
        <f>avgpeinc!R58</f>
        <v>231485.02995098097</v>
      </c>
      <c r="H65" s="571">
        <f>B65*0.1/'TB5'!B65</f>
        <v>0.34372476907446975</v>
      </c>
      <c r="I65" s="582">
        <f>C65*0.1/'TB5'!B65</f>
        <v>0.39035491831600666</v>
      </c>
      <c r="J65" s="589">
        <f>D65*0.1/'TB5'!C65</f>
        <v>0.32013028394430876</v>
      </c>
      <c r="K65" s="583">
        <f>E65*0.1/'TB5'!D65</f>
        <v>0.33720212895423168</v>
      </c>
      <c r="L65" s="589">
        <f>F65*0.1/'TB5'!E65</f>
        <v>0.44017791142687201</v>
      </c>
      <c r="M65" s="590">
        <f>G65*0.1/'TB5'!F65</f>
        <v>0.36416697129607201</v>
      </c>
    </row>
    <row r="66" spans="1:13">
      <c r="A66" s="78">
        <v>1970</v>
      </c>
      <c r="B66" s="600">
        <f>avgpeinc!M59</f>
        <v>132911.29284491832</v>
      </c>
      <c r="C66" s="561">
        <f>avgpeinc!N59</f>
        <v>151173.15566569084</v>
      </c>
      <c r="D66" s="560">
        <f>avgpeinc!O59</f>
        <v>125823.45995868403</v>
      </c>
      <c r="E66" s="560">
        <f>avgpeinc!P59</f>
        <v>181139.62877143349</v>
      </c>
      <c r="F66" s="560">
        <f>avgpeinc!Q59</f>
        <v>106571.18268067316</v>
      </c>
      <c r="G66" s="561">
        <f>avgpeinc!R59</f>
        <v>224611.40678562684</v>
      </c>
      <c r="H66" s="570">
        <f>B66*0.1/'TB5'!B66</f>
        <v>0.34088485233951354</v>
      </c>
      <c r="I66" s="581">
        <f>C66*0.1/'TB5'!B66</f>
        <v>0.38772204937413329</v>
      </c>
      <c r="J66" s="587">
        <f>D66*0.1/'TB5'!C66</f>
        <v>0.31713732960633934</v>
      </c>
      <c r="K66" s="580">
        <f>E66*0.1/'TB5'!D66</f>
        <v>0.33599390019662673</v>
      </c>
      <c r="L66" s="587">
        <f>F66*0.1/'TB5'!E66</f>
        <v>0.43484941718634212</v>
      </c>
      <c r="M66" s="588">
        <f>G66*0.1/'TB5'!F66</f>
        <v>0.36135655548423529</v>
      </c>
    </row>
    <row r="67" spans="1:13">
      <c r="A67" s="78">
        <v>1971</v>
      </c>
      <c r="B67" s="600">
        <f>avgpeinc!M60</f>
        <v>134675.49566745677</v>
      </c>
      <c r="C67" s="561">
        <f>avgpeinc!N60</f>
        <v>152732.08568715592</v>
      </c>
      <c r="D67" s="560">
        <f>avgpeinc!O60</f>
        <v>127729.31411791242</v>
      </c>
      <c r="E67" s="560">
        <f>avgpeinc!P60</f>
        <v>182842.69045349219</v>
      </c>
      <c r="F67" s="560">
        <f>avgpeinc!Q60</f>
        <v>107885.65551426125</v>
      </c>
      <c r="G67" s="561">
        <f>avgpeinc!R60</f>
        <v>227780.56508372832</v>
      </c>
      <c r="H67" s="570">
        <f>B67*0.1/'TB5'!B67</f>
        <v>0.34367300270241691</v>
      </c>
      <c r="I67" s="581">
        <f>C67*0.1/'TB5'!B67</f>
        <v>0.38975089148152625</v>
      </c>
      <c r="J67" s="587">
        <f>D67*0.1/'TB5'!C67</f>
        <v>0.32011641532881191</v>
      </c>
      <c r="K67" s="580">
        <f>E67*0.1/'TB5'!D67</f>
        <v>0.33917768654646357</v>
      </c>
      <c r="L67" s="587">
        <f>F67*0.1/'TB5'!E67</f>
        <v>0.43325244783773087</v>
      </c>
      <c r="M67" s="588">
        <f>G67*0.1/'TB5'!F67</f>
        <v>0.36463382816873496</v>
      </c>
    </row>
    <row r="68" spans="1:13">
      <c r="A68" s="78">
        <v>1972</v>
      </c>
      <c r="B68" s="600">
        <f>avgpeinc!M61</f>
        <v>140760.04856969166</v>
      </c>
      <c r="C68" s="561">
        <f>avgpeinc!N61</f>
        <v>158753.1630618521</v>
      </c>
      <c r="D68" s="560">
        <f>avgpeinc!O61</f>
        <v>133282.39572673087</v>
      </c>
      <c r="E68" s="560">
        <f>avgpeinc!P61</f>
        <v>190498.62260272005</v>
      </c>
      <c r="F68" s="560">
        <f>avgpeinc!Q61</f>
        <v>112868.014449551</v>
      </c>
      <c r="G68" s="561">
        <f>avgpeinc!R61</f>
        <v>237133.4740943333</v>
      </c>
      <c r="H68" s="570">
        <f>B68*0.1/'TB5'!B68</f>
        <v>0.34655361920158606</v>
      </c>
      <c r="I68" s="581">
        <f>C68*0.1/'TB5'!B68</f>
        <v>0.39085297126439394</v>
      </c>
      <c r="J68" s="587">
        <f>D68*0.1/'TB5'!C68</f>
        <v>0.32341871775861364</v>
      </c>
      <c r="K68" s="580">
        <f>E68*0.1/'TB5'!D68</f>
        <v>0.34190707369998569</v>
      </c>
      <c r="L68" s="587">
        <f>F68*0.1/'TB5'!E68</f>
        <v>0.43179596811387455</v>
      </c>
      <c r="M68" s="588">
        <f>G68*0.1/'TB5'!F68</f>
        <v>0.36706557864090428</v>
      </c>
    </row>
    <row r="69" spans="1:13">
      <c r="A69" s="78">
        <v>1973</v>
      </c>
      <c r="B69" s="600">
        <f>avgpeinc!M62</f>
        <v>146649.7948200611</v>
      </c>
      <c r="C69" s="561">
        <f>avgpeinc!N62</f>
        <v>165040.89817445932</v>
      </c>
      <c r="D69" s="560">
        <f>avgpeinc!O62</f>
        <v>138882.95650216215</v>
      </c>
      <c r="E69" s="560">
        <f>avgpeinc!P62</f>
        <v>200009.9316404261</v>
      </c>
      <c r="F69" s="560">
        <f>avgpeinc!Q62</f>
        <v>115941.38015648189</v>
      </c>
      <c r="G69" s="561">
        <f>avgpeinc!R62</f>
        <v>246772.55797549229</v>
      </c>
      <c r="H69" s="570">
        <f>B69*0.1/'TB5'!B69</f>
        <v>0.34655127562473353</v>
      </c>
      <c r="I69" s="581">
        <f>C69*0.1/'TB5'!B69</f>
        <v>0.39001168643153511</v>
      </c>
      <c r="J69" s="587">
        <f>D69*0.1/'TB5'!C69</f>
        <v>0.32360955605327035</v>
      </c>
      <c r="K69" s="580">
        <f>E69*0.1/'TB5'!D69</f>
        <v>0.34364793937493227</v>
      </c>
      <c r="L69" s="587">
        <f>F69*0.1/'TB5'!E69</f>
        <v>0.42585844881796225</v>
      </c>
      <c r="M69" s="588">
        <f>G69*0.1/'TB5'!F69</f>
        <v>0.36760746686195495</v>
      </c>
    </row>
    <row r="70" spans="1:13">
      <c r="A70" s="78">
        <v>1974</v>
      </c>
      <c r="B70" s="600">
        <f>avgpeinc!M63</f>
        <v>140779.40698791353</v>
      </c>
      <c r="C70" s="561">
        <f>avgpeinc!N63</f>
        <v>158428.1315211624</v>
      </c>
      <c r="D70" s="560">
        <f>avgpeinc!O63</f>
        <v>134277.0466378335</v>
      </c>
      <c r="E70" s="560">
        <f>avgpeinc!P63</f>
        <v>193667.88628494518</v>
      </c>
      <c r="F70" s="560">
        <f>avgpeinc!Q63</f>
        <v>110035.53941091118</v>
      </c>
      <c r="G70" s="561">
        <f>avgpeinc!R63</f>
        <v>236689.94854418916</v>
      </c>
      <c r="H70" s="570">
        <f>B70*0.1/'TB5'!B70</f>
        <v>0.34243617365109458</v>
      </c>
      <c r="I70" s="581">
        <f>C70*0.1/'TB5'!B70</f>
        <v>0.38536547580042674</v>
      </c>
      <c r="J70" s="587">
        <f>D70*0.1/'TB5'!C70</f>
        <v>0.32092292489960528</v>
      </c>
      <c r="K70" s="580">
        <f>E70*0.1/'TB5'!D70</f>
        <v>0.34376001666259987</v>
      </c>
      <c r="L70" s="587">
        <f>F70*0.1/'TB5'!E70</f>
        <v>0.41274195434516514</v>
      </c>
      <c r="M70" s="588">
        <f>G70*0.1/'TB5'!F70</f>
        <v>0.36428844742113148</v>
      </c>
    </row>
    <row r="71" spans="1:13">
      <c r="A71" s="78">
        <v>1975</v>
      </c>
      <c r="B71" s="600">
        <f>avgpeinc!M64</f>
        <v>136377.02560930501</v>
      </c>
      <c r="C71" s="561">
        <f>avgpeinc!N64</f>
        <v>152717.98842463287</v>
      </c>
      <c r="D71" s="560">
        <f>avgpeinc!O64</f>
        <v>129528.92397741873</v>
      </c>
      <c r="E71" s="560">
        <f>avgpeinc!P64</f>
        <v>184789.80328120262</v>
      </c>
      <c r="F71" s="560">
        <f>avgpeinc!Q64</f>
        <v>108499.90854359799</v>
      </c>
      <c r="G71" s="561">
        <f>avgpeinc!R64</f>
        <v>228874.59429950482</v>
      </c>
      <c r="H71" s="570">
        <f>B71*0.1/'TB5'!B71</f>
        <v>0.3427363507681776</v>
      </c>
      <c r="I71" s="581">
        <f>C71*0.1/'TB5'!B71</f>
        <v>0.38380369285414417</v>
      </c>
      <c r="J71" s="587">
        <f>D71*0.1/'TB5'!C71</f>
        <v>0.32347642228592127</v>
      </c>
      <c r="K71" s="580">
        <f>E71*0.1/'TB5'!D71</f>
        <v>0.34591431992816973</v>
      </c>
      <c r="L71" s="587">
        <f>F71*0.1/'TB5'!E71</f>
        <v>0.40655960023866561</v>
      </c>
      <c r="M71" s="588">
        <f>G71*0.1/'TB5'!F71</f>
        <v>0.36502115381790645</v>
      </c>
    </row>
    <row r="72" spans="1:13">
      <c r="A72" s="78">
        <v>1976</v>
      </c>
      <c r="B72" s="600">
        <f>avgpeinc!M65</f>
        <v>141841.32498336307</v>
      </c>
      <c r="C72" s="561">
        <f>avgpeinc!N65</f>
        <v>158240.38911506537</v>
      </c>
      <c r="D72" s="560">
        <f>avgpeinc!O65</f>
        <v>135176.38998481329</v>
      </c>
      <c r="E72" s="560">
        <f>avgpeinc!P65</f>
        <v>191615.47003033615</v>
      </c>
      <c r="F72" s="560">
        <f>avgpeinc!Q65</f>
        <v>113042.99407521101</v>
      </c>
      <c r="G72" s="561">
        <f>avgpeinc!R65</f>
        <v>237478.14745572489</v>
      </c>
      <c r="H72" s="570">
        <f>B72*0.1/'TB5'!B72</f>
        <v>0.34389683288171125</v>
      </c>
      <c r="I72" s="581">
        <f>C72*0.1/'TB5'!B72</f>
        <v>0.38365665758567508</v>
      </c>
      <c r="J72" s="587">
        <f>D72*0.1/'TB5'!C72</f>
        <v>0.32520267080661824</v>
      </c>
      <c r="K72" s="580">
        <f>E72*0.1/'TB5'!D72</f>
        <v>0.34738376383376135</v>
      </c>
      <c r="L72" s="587">
        <f>F72*0.1/'TB5'!E72</f>
        <v>0.40391679450985413</v>
      </c>
      <c r="M72" s="588">
        <f>G72*0.1/'TB5'!F72</f>
        <v>0.36657531175274016</v>
      </c>
    </row>
    <row r="73" spans="1:13">
      <c r="A73" s="78">
        <v>1977</v>
      </c>
      <c r="B73" s="600">
        <f>avgpeinc!M66</f>
        <v>147283.39680086257</v>
      </c>
      <c r="C73" s="561">
        <f>avgpeinc!N66</f>
        <v>163676.97167628494</v>
      </c>
      <c r="D73" s="560">
        <f>avgpeinc!O66</f>
        <v>139815.89864173115</v>
      </c>
      <c r="E73" s="560">
        <f>avgpeinc!P66</f>
        <v>198063.12819991869</v>
      </c>
      <c r="F73" s="560">
        <f>avgpeinc!Q66</f>
        <v>117538.86012515261</v>
      </c>
      <c r="G73" s="561">
        <f>avgpeinc!R66</f>
        <v>245773.40731022446</v>
      </c>
      <c r="H73" s="570">
        <f>B73*0.1/'TB5'!B73</f>
        <v>0.34633143167156527</v>
      </c>
      <c r="I73" s="581">
        <f>C73*0.1/'TB5'!B73</f>
        <v>0.38488031348813934</v>
      </c>
      <c r="J73" s="587">
        <f>D73*0.1/'TB5'!C73</f>
        <v>0.32771836149542827</v>
      </c>
      <c r="K73" s="580">
        <f>E73*0.1/'TB5'!D73</f>
        <v>0.34973725588220367</v>
      </c>
      <c r="L73" s="587">
        <f>F73*0.1/'TB5'!E73</f>
        <v>0.40390727382182234</v>
      </c>
      <c r="M73" s="588">
        <f>G73*0.1/'TB5'!F73</f>
        <v>0.36948272862349529</v>
      </c>
    </row>
    <row r="74" spans="1:13">
      <c r="A74" s="78">
        <v>1978</v>
      </c>
      <c r="B74" s="600">
        <f>avgpeinc!M67</f>
        <v>152622.08351810341</v>
      </c>
      <c r="C74" s="561">
        <f>avgpeinc!N67</f>
        <v>169132.86389496294</v>
      </c>
      <c r="D74" s="560">
        <f>avgpeinc!O67</f>
        <v>146044.18305575228</v>
      </c>
      <c r="E74" s="560">
        <f>avgpeinc!P67</f>
        <v>205504.97724256915</v>
      </c>
      <c r="F74" s="560">
        <f>avgpeinc!Q67</f>
        <v>121007.9036623507</v>
      </c>
      <c r="G74" s="561">
        <f>avgpeinc!R67</f>
        <v>254134.65695142979</v>
      </c>
      <c r="H74" s="570">
        <f>B74*0.1/'TB5'!B74</f>
        <v>0.34657129998122299</v>
      </c>
      <c r="I74" s="581">
        <f>C74*0.1/'TB5'!B74</f>
        <v>0.38406366338637815</v>
      </c>
      <c r="J74" s="587">
        <f>D74*0.1/'TB5'!C74</f>
        <v>0.32851133105121372</v>
      </c>
      <c r="K74" s="580">
        <f>E74*0.1/'TB5'!D74</f>
        <v>0.3515634758052677</v>
      </c>
      <c r="L74" s="587">
        <f>F74*0.1/'TB5'!E74</f>
        <v>0.39944316561341081</v>
      </c>
      <c r="M74" s="588">
        <f>G74*0.1/'TB5'!F74</f>
        <v>0.3703804991600777</v>
      </c>
    </row>
    <row r="75" spans="1:13">
      <c r="A75" s="83">
        <v>1979</v>
      </c>
      <c r="B75" s="601">
        <f>avgpeinc!M68</f>
        <v>153659.97243619227</v>
      </c>
      <c r="C75" s="563">
        <f>avgpeinc!N68</f>
        <v>169821.06927535246</v>
      </c>
      <c r="D75" s="562">
        <f>avgpeinc!O68</f>
        <v>146507.76787209604</v>
      </c>
      <c r="E75" s="562">
        <f>avgpeinc!P68</f>
        <v>206292.37578247965</v>
      </c>
      <c r="F75" s="562">
        <f>avgpeinc!Q68</f>
        <v>120694.56752129686</v>
      </c>
      <c r="G75" s="563">
        <f>avgpeinc!R68</f>
        <v>254959.03817154144</v>
      </c>
      <c r="H75" s="572">
        <f>B75*0.1/'TB5'!B75</f>
        <v>0.34761250019073481</v>
      </c>
      <c r="I75" s="583">
        <f>C75*0.1/'TB5'!B75</f>
        <v>0.38417243957519526</v>
      </c>
      <c r="J75" s="589">
        <f>D75*0.1/'TB5'!C75</f>
        <v>0.32907375693321222</v>
      </c>
      <c r="K75" s="583">
        <f>E75*0.1/'TB5'!D75</f>
        <v>0.35558551549911493</v>
      </c>
      <c r="L75" s="589">
        <f>F75*0.1/'TB5'!E75</f>
        <v>0.39383694529533386</v>
      </c>
      <c r="M75" s="590">
        <f>G75*0.1/'TB5'!F75</f>
        <v>0.37162119150161743</v>
      </c>
    </row>
    <row r="76" spans="1:13">
      <c r="A76" s="78">
        <v>1980</v>
      </c>
      <c r="B76" s="600">
        <f>avgpeinc!M69</f>
        <v>146382.47201613014</v>
      </c>
      <c r="C76" s="561">
        <f>avgpeinc!N69</f>
        <v>162301.83051717942</v>
      </c>
      <c r="D76" s="560">
        <f>avgpeinc!O69</f>
        <v>139865.05091668703</v>
      </c>
      <c r="E76" s="560">
        <f>avgpeinc!P69</f>
        <v>198468.71745998025</v>
      </c>
      <c r="F76" s="560">
        <f>avgpeinc!Q69</f>
        <v>114623.97200343524</v>
      </c>
      <c r="G76" s="561">
        <f>avgpeinc!R69</f>
        <v>242783.90423768069</v>
      </c>
      <c r="H76" s="569">
        <f>B76*0.1/'TB5'!B76</f>
        <v>0.34109458327293402</v>
      </c>
      <c r="I76" s="580">
        <f>C76*0.1/'TB5'!B76</f>
        <v>0.37818923592567449</v>
      </c>
      <c r="J76" s="587">
        <f>D76*0.1/'TB5'!C76</f>
        <v>0.3243661224842071</v>
      </c>
      <c r="K76" s="580">
        <f>E76*0.1/'TB5'!D76</f>
        <v>0.35240057110786438</v>
      </c>
      <c r="L76" s="587">
        <f>F76*0.1/'TB5'!E76</f>
        <v>0.38220095634460444</v>
      </c>
      <c r="M76" s="588">
        <f>G76*0.1/'TB5'!F76</f>
        <v>0.36514809727668757</v>
      </c>
    </row>
    <row r="77" spans="1:13">
      <c r="A77" s="78">
        <v>1981</v>
      </c>
      <c r="B77" s="600">
        <f>avgpeinc!M70</f>
        <v>149067.20448198789</v>
      </c>
      <c r="C77" s="561">
        <f>avgpeinc!N70</f>
        <v>164837.6825591278</v>
      </c>
      <c r="D77" s="560">
        <f>avgpeinc!O70</f>
        <v>141885.8292925054</v>
      </c>
      <c r="E77" s="560">
        <f>avgpeinc!P70</f>
        <v>200243.37884661256</v>
      </c>
      <c r="F77" s="560">
        <f>avgpeinc!Q70</f>
        <v>118579.61471063546</v>
      </c>
      <c r="G77" s="561">
        <f>avgpeinc!R70</f>
        <v>246571.76354784227</v>
      </c>
      <c r="H77" s="569">
        <f>B77*0.1/'TB5'!B77</f>
        <v>0.34471303224563593</v>
      </c>
      <c r="I77" s="580">
        <f>C77*0.1/'TB5'!B77</f>
        <v>0.3811817467212677</v>
      </c>
      <c r="J77" s="587">
        <f>D77*0.1/'TB5'!C77</f>
        <v>0.32885551452636713</v>
      </c>
      <c r="K77" s="580">
        <f>E77*0.1/'TB5'!D77</f>
        <v>0.35620957612991344</v>
      </c>
      <c r="L77" s="587">
        <f>F77*0.1/'TB5'!E77</f>
        <v>0.38566055893898021</v>
      </c>
      <c r="M77" s="588">
        <f>G77*0.1/'TB5'!F77</f>
        <v>0.36829411983489996</v>
      </c>
    </row>
    <row r="78" spans="1:13">
      <c r="A78" s="78">
        <v>1982</v>
      </c>
      <c r="B78" s="600">
        <f>avgpeinc!M71</f>
        <v>144710.63330943388</v>
      </c>
      <c r="C78" s="561">
        <f>avgpeinc!N71</f>
        <v>160214.97365106351</v>
      </c>
      <c r="D78" s="560">
        <f>avgpeinc!O71</f>
        <v>137482.04061905711</v>
      </c>
      <c r="E78" s="560">
        <f>avgpeinc!P71</f>
        <v>195703.0225997504</v>
      </c>
      <c r="F78" s="560">
        <f>avgpeinc!Q71</f>
        <v>115575.16155753435</v>
      </c>
      <c r="G78" s="561">
        <f>avgpeinc!R71</f>
        <v>239106.6728428303</v>
      </c>
      <c r="H78" s="569">
        <f>B78*0.1/'TB5'!B78</f>
        <v>0.34600305557250982</v>
      </c>
      <c r="I78" s="580">
        <f>C78*0.1/'TB5'!B78</f>
        <v>0.38307392597198492</v>
      </c>
      <c r="J78" s="587">
        <f>D78*0.1/'TB5'!C78</f>
        <v>0.33172848820686346</v>
      </c>
      <c r="K78" s="580">
        <f>E78*0.1/'TB5'!D78</f>
        <v>0.36223879456520081</v>
      </c>
      <c r="L78" s="587">
        <f>F78*0.1/'TB5'!E78</f>
        <v>0.38126149773597717</v>
      </c>
      <c r="M78" s="588">
        <f>G78*0.1/'TB5'!F78</f>
        <v>0.36960873007774347</v>
      </c>
    </row>
    <row r="79" spans="1:13">
      <c r="A79" s="78">
        <v>1983</v>
      </c>
      <c r="B79" s="600">
        <f>avgpeinc!M72</f>
        <v>149211.34935936928</v>
      </c>
      <c r="C79" s="561">
        <f>avgpeinc!N72</f>
        <v>164087.54279170351</v>
      </c>
      <c r="D79" s="560">
        <f>avgpeinc!O72</f>
        <v>141903.76628472024</v>
      </c>
      <c r="E79" s="560">
        <f>avgpeinc!P72</f>
        <v>199567.11879855703</v>
      </c>
      <c r="F79" s="560">
        <f>avgpeinc!Q72</f>
        <v>120708.74340903459</v>
      </c>
      <c r="G79" s="561">
        <f>avgpeinc!R72</f>
        <v>246070.93795803611</v>
      </c>
      <c r="H79" s="569">
        <f>B79*0.1/'TB5'!B79</f>
        <v>0.35127314925193787</v>
      </c>
      <c r="I79" s="580">
        <f>C79*0.1/'TB5'!B79</f>
        <v>0.3862946629524231</v>
      </c>
      <c r="J79" s="587">
        <f>D79*0.1/'TB5'!C79</f>
        <v>0.33858647942543035</v>
      </c>
      <c r="K79" s="580">
        <f>E79*0.1/'TB5'!D79</f>
        <v>0.36885347962379456</v>
      </c>
      <c r="L79" s="587">
        <f>F79*0.1/'TB5'!E79</f>
        <v>0.38349193334579468</v>
      </c>
      <c r="M79" s="588">
        <f>G79*0.1/'TB5'!F79</f>
        <v>0.37523281574249262</v>
      </c>
    </row>
    <row r="80" spans="1:13">
      <c r="A80" s="78">
        <v>1984</v>
      </c>
      <c r="B80" s="600">
        <f>avgpeinc!M73</f>
        <v>164709.76003232895</v>
      </c>
      <c r="C80" s="561">
        <f>avgpeinc!N73</f>
        <v>179304.34837729108</v>
      </c>
      <c r="D80" s="560">
        <f>avgpeinc!O73</f>
        <v>156163.93478483194</v>
      </c>
      <c r="E80" s="560">
        <f>avgpeinc!P73</f>
        <v>216740.82897367151</v>
      </c>
      <c r="F80" s="560">
        <f>avgpeinc!Q73</f>
        <v>134036.59907384793</v>
      </c>
      <c r="G80" s="561">
        <f>avgpeinc!R73</f>
        <v>270562.37703531783</v>
      </c>
      <c r="H80" s="569">
        <f>B80*0.1/'TB5'!B80</f>
        <v>0.36352020502090454</v>
      </c>
      <c r="I80" s="580">
        <f>C80*0.1/'TB5'!B80</f>
        <v>0.39573097229003906</v>
      </c>
      <c r="J80" s="587">
        <f>D80*0.1/'TB5'!C80</f>
        <v>0.35139185190200811</v>
      </c>
      <c r="K80" s="580">
        <f>E80*0.1/'TB5'!D80</f>
        <v>0.3791475892066955</v>
      </c>
      <c r="L80" s="587">
        <f>F80*0.1/'TB5'!E80</f>
        <v>0.39417123794555664</v>
      </c>
      <c r="M80" s="588">
        <f>G80*0.1/'TB5'!F80</f>
        <v>0.38736557960510259</v>
      </c>
    </row>
    <row r="81" spans="1:13">
      <c r="A81" s="78">
        <v>1985</v>
      </c>
      <c r="B81" s="600">
        <f>avgpeinc!M74</f>
        <v>167081.05094276616</v>
      </c>
      <c r="C81" s="561">
        <f>avgpeinc!N74</f>
        <v>181569.82610043947</v>
      </c>
      <c r="D81" s="560">
        <f>avgpeinc!O74</f>
        <v>158021.90528418272</v>
      </c>
      <c r="E81" s="560">
        <f>avgpeinc!P74</f>
        <v>222491.78388355832</v>
      </c>
      <c r="F81" s="560">
        <f>avgpeinc!Q74</f>
        <v>132997.81312815635</v>
      </c>
      <c r="G81" s="561">
        <f>avgpeinc!R74</f>
        <v>274301.85570925189</v>
      </c>
      <c r="H81" s="569">
        <f>B81*0.1/'TB5'!B81</f>
        <v>0.36251196265220642</v>
      </c>
      <c r="I81" s="580">
        <f>C81*0.1/'TB5'!B81</f>
        <v>0.39394792914390564</v>
      </c>
      <c r="J81" s="587">
        <f>D81*0.1/'TB5'!C81</f>
        <v>0.35039770603179926</v>
      </c>
      <c r="K81" s="580">
        <f>E81*0.1/'TB5'!D81</f>
        <v>0.38046610355377197</v>
      </c>
      <c r="L81" s="587">
        <f>F81*0.1/'TB5'!E81</f>
        <v>0.38797804713249195</v>
      </c>
      <c r="M81" s="588">
        <f>G81*0.1/'TB5'!F81</f>
        <v>0.38704681396484375</v>
      </c>
    </row>
    <row r="82" spans="1:13">
      <c r="A82" s="78">
        <v>1986</v>
      </c>
      <c r="B82" s="600">
        <f>avgpeinc!M75</f>
        <v>167764.19793249638</v>
      </c>
      <c r="C82" s="561">
        <f>avgpeinc!N75</f>
        <v>182653.95754423324</v>
      </c>
      <c r="D82" s="560">
        <f>avgpeinc!O75</f>
        <v>161694.00526233454</v>
      </c>
      <c r="E82" s="560">
        <f>avgpeinc!P75</f>
        <v>224747.68110500311</v>
      </c>
      <c r="F82" s="560">
        <f>avgpeinc!Q75</f>
        <v>133060.07903579401</v>
      </c>
      <c r="G82" s="561">
        <f>avgpeinc!R75</f>
        <v>275092.33984897123</v>
      </c>
      <c r="H82" s="569">
        <f>B82*0.1/'TB5'!B82</f>
        <v>0.36079427599906927</v>
      </c>
      <c r="I82" s="580">
        <f>C82*0.1/'TB5'!B82</f>
        <v>0.39281624555587769</v>
      </c>
      <c r="J82" s="587">
        <f>D82*0.1/'TB5'!C82</f>
        <v>0.3513985276222229</v>
      </c>
      <c r="K82" s="580">
        <f>E82*0.1/'TB5'!D82</f>
        <v>0.38163182139396673</v>
      </c>
      <c r="L82" s="587">
        <f>F82*0.1/'TB5'!E82</f>
        <v>0.38222208619117731</v>
      </c>
      <c r="M82" s="588">
        <f>G82*0.1/'TB5'!F82</f>
        <v>0.3863302767276765</v>
      </c>
    </row>
    <row r="83" spans="1:13">
      <c r="A83" s="78">
        <v>1987</v>
      </c>
      <c r="B83" s="600">
        <f>avgpeinc!M76</f>
        <v>177874.39230724005</v>
      </c>
      <c r="C83" s="561">
        <f>avgpeinc!N76</f>
        <v>192793.6875905944</v>
      </c>
      <c r="D83" s="560">
        <f>avgpeinc!O76</f>
        <v>172624.8592937288</v>
      </c>
      <c r="E83" s="560">
        <f>avgpeinc!P76</f>
        <v>238207.59490323815</v>
      </c>
      <c r="F83" s="560">
        <f>avgpeinc!Q76</f>
        <v>139912.49344756681</v>
      </c>
      <c r="G83" s="561">
        <f>avgpeinc!R76</f>
        <v>289700.10036545858</v>
      </c>
      <c r="H83" s="569">
        <f>B83*0.1/'TB5'!B83</f>
        <v>0.37129673361778259</v>
      </c>
      <c r="I83" s="580">
        <f>C83*0.1/'TB5'!B83</f>
        <v>0.4024394154548645</v>
      </c>
      <c r="J83" s="587">
        <f>D83*0.1/'TB5'!C83</f>
        <v>0.36085993051528931</v>
      </c>
      <c r="K83" s="580">
        <f>E83*0.1/'TB5'!D83</f>
        <v>0.39279025793075562</v>
      </c>
      <c r="L83" s="587">
        <f>F83*0.1/'TB5'!E83</f>
        <v>0.38971820473670954</v>
      </c>
      <c r="M83" s="588">
        <f>G83*0.1/'TB5'!F83</f>
        <v>0.39707222580909723</v>
      </c>
    </row>
    <row r="84" spans="1:13">
      <c r="A84" s="78">
        <v>1988</v>
      </c>
      <c r="B84" s="600">
        <f>avgpeinc!M77</f>
        <v>192347.18861479478</v>
      </c>
      <c r="C84" s="561">
        <f>avgpeinc!N77</f>
        <v>206867.31897149392</v>
      </c>
      <c r="D84" s="560">
        <f>avgpeinc!O77</f>
        <v>187499.26304971473</v>
      </c>
      <c r="E84" s="560">
        <f>avgpeinc!P77</f>
        <v>259311.65286423577</v>
      </c>
      <c r="F84" s="560">
        <f>avgpeinc!Q77</f>
        <v>147929.06953144545</v>
      </c>
      <c r="G84" s="561">
        <f>avgpeinc!R77</f>
        <v>311139.34452035115</v>
      </c>
      <c r="H84" s="569">
        <f>B84*0.1/'TB5'!B84</f>
        <v>0.38531401753425609</v>
      </c>
      <c r="I84" s="580">
        <f>C84*0.1/'TB5'!B84</f>
        <v>0.41440105438232427</v>
      </c>
      <c r="J84" s="587">
        <f>D84*0.1/'TB5'!C84</f>
        <v>0.37528628110885626</v>
      </c>
      <c r="K84" s="580">
        <f>E84*0.1/'TB5'!D84</f>
        <v>0.41070684790611267</v>
      </c>
      <c r="L84" s="587">
        <f>F84*0.1/'TB5'!E84</f>
        <v>0.39531603455543524</v>
      </c>
      <c r="M84" s="588">
        <f>G84*0.1/'TB5'!F84</f>
        <v>0.4119515419006346</v>
      </c>
    </row>
    <row r="85" spans="1:13">
      <c r="A85" s="83">
        <v>1989</v>
      </c>
      <c r="B85" s="601">
        <f>avgpeinc!M78</f>
        <v>192973.79459554452</v>
      </c>
      <c r="C85" s="563">
        <f>avgpeinc!N78</f>
        <v>208016.85228455364</v>
      </c>
      <c r="D85" s="562">
        <f>avgpeinc!O78</f>
        <v>187571.28573435984</v>
      </c>
      <c r="E85" s="562">
        <f>avgpeinc!P78</f>
        <v>257846.82616112841</v>
      </c>
      <c r="F85" s="562">
        <f>avgpeinc!Q78</f>
        <v>151471.43766318553</v>
      </c>
      <c r="G85" s="563">
        <f>avgpeinc!R78</f>
        <v>310733.70364818984</v>
      </c>
      <c r="H85" s="572">
        <f>B85*0.1/'TB5'!B85</f>
        <v>0.38196107745170604</v>
      </c>
      <c r="I85" s="583">
        <f>C85*0.1/'TB5'!B85</f>
        <v>0.41173642873764044</v>
      </c>
      <c r="J85" s="589">
        <f>D85*0.1/'TB5'!C85</f>
        <v>0.37099108099937433</v>
      </c>
      <c r="K85" s="583">
        <f>E85*0.1/'TB5'!D85</f>
        <v>0.40730726718902593</v>
      </c>
      <c r="L85" s="589">
        <f>F85*0.1/'TB5'!E85</f>
        <v>0.39473569393157953</v>
      </c>
      <c r="M85" s="590">
        <f>G85*0.1/'TB5'!F85</f>
        <v>0.40971410274505621</v>
      </c>
    </row>
    <row r="86" spans="1:13">
      <c r="A86" s="78">
        <v>1990</v>
      </c>
      <c r="B86" s="600">
        <f>avgpeinc!M79</f>
        <v>192952.08173811212</v>
      </c>
      <c r="C86" s="561">
        <f>avgpeinc!N79</f>
        <v>207388.96661943683</v>
      </c>
      <c r="D86" s="560">
        <f>avgpeinc!O79</f>
        <v>188300.903513108</v>
      </c>
      <c r="E86" s="560">
        <f>avgpeinc!P79</f>
        <v>257341.64046462852</v>
      </c>
      <c r="F86" s="560">
        <f>avgpeinc!Q79</f>
        <v>151526.26523519098</v>
      </c>
      <c r="G86" s="561">
        <f>avgpeinc!R79</f>
        <v>309519.17862770346</v>
      </c>
      <c r="H86" s="569">
        <f>B86*0.1/'TB5'!B86</f>
        <v>0.38225084543228149</v>
      </c>
      <c r="I86" s="580">
        <f>C86*0.1/'TB5'!B86</f>
        <v>0.41085126996040339</v>
      </c>
      <c r="J86" s="587">
        <f>D86*0.1/'TB5'!C86</f>
        <v>0.37265223264694219</v>
      </c>
      <c r="K86" s="580">
        <f>E86*0.1/'TB5'!D86</f>
        <v>0.40988972783088684</v>
      </c>
      <c r="L86" s="587">
        <f>F86*0.1/'TB5'!E86</f>
        <v>0.39073640108108515</v>
      </c>
      <c r="M86" s="588">
        <f>G86*0.1/'TB5'!F86</f>
        <v>0.41101288795471191</v>
      </c>
    </row>
    <row r="87" spans="1:13">
      <c r="A87" s="78">
        <v>1991</v>
      </c>
      <c r="B87" s="600">
        <f>avgpeinc!M80</f>
        <v>188263.17994579699</v>
      </c>
      <c r="C87" s="561">
        <f>avgpeinc!N80</f>
        <v>202301.48874151925</v>
      </c>
      <c r="D87" s="560">
        <f>avgpeinc!O80</f>
        <v>183034.23022624108</v>
      </c>
      <c r="E87" s="560">
        <f>avgpeinc!P80</f>
        <v>249601.61485537395</v>
      </c>
      <c r="F87" s="560">
        <f>avgpeinc!Q80</f>
        <v>149849.38520936362</v>
      </c>
      <c r="G87" s="561">
        <f>avgpeinc!R80</f>
        <v>302385.68479352281</v>
      </c>
      <c r="H87" s="569">
        <f>B87*0.1/'TB5'!B87</f>
        <v>0.38076007366180414</v>
      </c>
      <c r="I87" s="580">
        <f>C87*0.1/'TB5'!B87</f>
        <v>0.40915238857269282</v>
      </c>
      <c r="J87" s="587">
        <f>D87*0.1/'TB5'!C87</f>
        <v>0.37124863266944891</v>
      </c>
      <c r="K87" s="580">
        <f>E87*0.1/'TB5'!D87</f>
        <v>0.40951991081237787</v>
      </c>
      <c r="L87" s="587">
        <f>F87*0.1/'TB5'!E87</f>
        <v>0.38916933536529535</v>
      </c>
      <c r="M87" s="588">
        <f>G87*0.1/'TB5'!F87</f>
        <v>0.40903809666633606</v>
      </c>
    </row>
    <row r="88" spans="1:13">
      <c r="A88" s="78">
        <v>1992</v>
      </c>
      <c r="B88" s="600">
        <f>avgpeinc!M81</f>
        <v>198125.47606224541</v>
      </c>
      <c r="C88" s="561">
        <f>avgpeinc!N81</f>
        <v>211914.36236433877</v>
      </c>
      <c r="D88" s="560">
        <f>avgpeinc!O81</f>
        <v>193286.40708645334</v>
      </c>
      <c r="E88" s="560">
        <f>avgpeinc!P81</f>
        <v>262809.48206204036</v>
      </c>
      <c r="F88" s="560">
        <f>avgpeinc!Q81</f>
        <v>156799.63176719745</v>
      </c>
      <c r="G88" s="561">
        <f>avgpeinc!R81</f>
        <v>317470.6528207006</v>
      </c>
      <c r="H88" s="569">
        <f>B88*0.1/'TB5'!B88</f>
        <v>0.39310207962989818</v>
      </c>
      <c r="I88" s="580">
        <f>C88*0.1/'TB5'!B88</f>
        <v>0.42046070098876959</v>
      </c>
      <c r="J88" s="587">
        <f>D88*0.1/'TB5'!C88</f>
        <v>0.3835943341255188</v>
      </c>
      <c r="K88" s="580">
        <f>E88*0.1/'TB5'!D88</f>
        <v>0.42295846343040466</v>
      </c>
      <c r="L88" s="587">
        <f>F88*0.1/'TB5'!E88</f>
        <v>0.3984110951423645</v>
      </c>
      <c r="M88" s="588">
        <f>G88*0.1/'TB5'!F88</f>
        <v>0.4210873544216156</v>
      </c>
    </row>
    <row r="89" spans="1:13">
      <c r="A89" s="78">
        <v>1993</v>
      </c>
      <c r="B89" s="600">
        <f>avgpeinc!M82</f>
        <v>198649.94101304392</v>
      </c>
      <c r="C89" s="561">
        <f>avgpeinc!N82</f>
        <v>213864.82334494538</v>
      </c>
      <c r="D89" s="560">
        <f>avgpeinc!O82</f>
        <v>194040.67731057634</v>
      </c>
      <c r="E89" s="560">
        <f>avgpeinc!P82</f>
        <v>265852.05624269339</v>
      </c>
      <c r="F89" s="560">
        <f>avgpeinc!Q82</f>
        <v>157345.18236901113</v>
      </c>
      <c r="G89" s="561">
        <f>avgpeinc!R82</f>
        <v>318885.9239764536</v>
      </c>
      <c r="H89" s="569">
        <f>B89*0.1/'TB5'!B89</f>
        <v>0.39082455635070817</v>
      </c>
      <c r="I89" s="580">
        <f>C89*0.1/'TB5'!B89</f>
        <v>0.42075836658477794</v>
      </c>
      <c r="J89" s="587">
        <f>D89*0.1/'TB5'!C89</f>
        <v>0.38039752840995794</v>
      </c>
      <c r="K89" s="580">
        <f>E89*0.1/'TB5'!D89</f>
        <v>0.42131298780441279</v>
      </c>
      <c r="L89" s="587">
        <f>F89*0.1/'TB5'!E89</f>
        <v>0.39925453066825878</v>
      </c>
      <c r="M89" s="588">
        <f>G89*0.1/'TB5'!F89</f>
        <v>0.41939416527748113</v>
      </c>
    </row>
    <row r="90" spans="1:13">
      <c r="A90" s="78">
        <v>1994</v>
      </c>
      <c r="B90" s="600">
        <f>avgpeinc!M83</f>
        <v>206476.38588585224</v>
      </c>
      <c r="C90" s="561">
        <f>avgpeinc!N83</f>
        <v>222393.9957324577</v>
      </c>
      <c r="D90" s="560">
        <f>avgpeinc!O83</f>
        <v>201371.90049793216</v>
      </c>
      <c r="E90" s="560">
        <f>avgpeinc!P83</f>
        <v>275591.82955657027</v>
      </c>
      <c r="F90" s="560">
        <f>avgpeinc!Q83</f>
        <v>163992.69971277451</v>
      </c>
      <c r="G90" s="561">
        <f>avgpeinc!R83</f>
        <v>331632.51933459641</v>
      </c>
      <c r="H90" s="569">
        <f>B90*0.1/'TB5'!B90</f>
        <v>0.3933778703212738</v>
      </c>
      <c r="I90" s="580">
        <f>C90*0.1/'TB5'!B90</f>
        <v>0.42370402812957758</v>
      </c>
      <c r="J90" s="587">
        <f>D90*0.1/'TB5'!C90</f>
        <v>0.38247913122177124</v>
      </c>
      <c r="K90" s="580">
        <f>E90*0.1/'TB5'!D90</f>
        <v>0.42328312993049622</v>
      </c>
      <c r="L90" s="587">
        <f>F90*0.1/'TB5'!E90</f>
        <v>0.40304189920425415</v>
      </c>
      <c r="M90" s="588">
        <f>G90*0.1/'TB5'!F90</f>
        <v>0.42242941260337841</v>
      </c>
    </row>
    <row r="91" spans="1:13">
      <c r="A91" s="78">
        <v>1995</v>
      </c>
      <c r="B91" s="600">
        <f>avgpeinc!M84</f>
        <v>215053.83429186739</v>
      </c>
      <c r="C91" s="561">
        <f>avgpeinc!N84</f>
        <v>229194.05724812017</v>
      </c>
      <c r="D91" s="560">
        <f>avgpeinc!O84</f>
        <v>209227.95297393977</v>
      </c>
      <c r="E91" s="560">
        <f>avgpeinc!P84</f>
        <v>283197.09097390971</v>
      </c>
      <c r="F91" s="560">
        <f>avgpeinc!Q84</f>
        <v>171611.34643724625</v>
      </c>
      <c r="G91" s="561">
        <f>avgpeinc!R84</f>
        <v>345342.54915024218</v>
      </c>
      <c r="H91" s="569">
        <f>B91*0.1/'TB5'!B91</f>
        <v>0.4009021520614624</v>
      </c>
      <c r="I91" s="580">
        <f>C91*0.1/'TB5'!B91</f>
        <v>0.42726227641105657</v>
      </c>
      <c r="J91" s="587">
        <f>D91*0.1/'TB5'!C91</f>
        <v>0.390860915184021</v>
      </c>
      <c r="K91" s="580">
        <f>E91*0.1/'TB5'!D91</f>
        <v>0.4285656213760376</v>
      </c>
      <c r="L91" s="587">
        <f>F91*0.1/'TB5'!E91</f>
        <v>0.40768608450889593</v>
      </c>
      <c r="M91" s="588">
        <f>G91*0.1/'TB5'!F91</f>
        <v>0.4299930632114411</v>
      </c>
    </row>
    <row r="92" spans="1:13">
      <c r="A92" s="78">
        <v>1996</v>
      </c>
      <c r="B92" s="600">
        <f>avgpeinc!M85</f>
        <v>227033.03629928094</v>
      </c>
      <c r="C92" s="561">
        <f>avgpeinc!N85</f>
        <v>241048.24723923113</v>
      </c>
      <c r="D92" s="560">
        <f>avgpeinc!O85</f>
        <v>221293.48815408093</v>
      </c>
      <c r="E92" s="560">
        <f>avgpeinc!P85</f>
        <v>298862.01181410992</v>
      </c>
      <c r="F92" s="560">
        <f>avgpeinc!Q85</f>
        <v>180322.77414615414</v>
      </c>
      <c r="G92" s="561">
        <f>avgpeinc!R85</f>
        <v>363035.51989899809</v>
      </c>
      <c r="H92" s="569">
        <f>B92*0.1/'TB5'!B92</f>
        <v>0.41028717160224909</v>
      </c>
      <c r="I92" s="580">
        <f>C92*0.1/'TB5'!B92</f>
        <v>0.43561503291130066</v>
      </c>
      <c r="J92" s="587">
        <f>D92*0.1/'TB5'!C92</f>
        <v>0.40049940347671514</v>
      </c>
      <c r="K92" s="580">
        <f>E92*0.1/'TB5'!D92</f>
        <v>0.43785300850868225</v>
      </c>
      <c r="L92" s="587">
        <f>F92*0.1/'TB5'!E92</f>
        <v>0.41589900851249695</v>
      </c>
      <c r="M92" s="588">
        <f>G92*0.1/'TB5'!F92</f>
        <v>0.43910101056098944</v>
      </c>
    </row>
    <row r="93" spans="1:13">
      <c r="A93" s="78">
        <v>1997</v>
      </c>
      <c r="B93" s="600">
        <f>avgpeinc!M86</f>
        <v>239369.63259932332</v>
      </c>
      <c r="C93" s="561">
        <f>avgpeinc!N86</f>
        <v>253604.71471459887</v>
      </c>
      <c r="D93" s="560">
        <f>avgpeinc!O86</f>
        <v>235171.19116035136</v>
      </c>
      <c r="E93" s="560">
        <f>avgpeinc!P86</f>
        <v>315508.13048884727</v>
      </c>
      <c r="F93" s="560">
        <f>avgpeinc!Q86</f>
        <v>188925.12820389733</v>
      </c>
      <c r="G93" s="561">
        <f>avgpeinc!R86</f>
        <v>381507.56658978917</v>
      </c>
      <c r="H93" s="569">
        <f>B93*0.1/'TB5'!B93</f>
        <v>0.4174161553382873</v>
      </c>
      <c r="I93" s="580">
        <f>C93*0.1/'TB5'!B93</f>
        <v>0.44223949313163752</v>
      </c>
      <c r="J93" s="587">
        <f>D93*0.1/'TB5'!C93</f>
        <v>0.40916335582733154</v>
      </c>
      <c r="K93" s="580">
        <f>E93*0.1/'TB5'!D93</f>
        <v>0.44609594345092768</v>
      </c>
      <c r="L93" s="587">
        <f>F93*0.1/'TB5'!E93</f>
        <v>0.41999503970146168</v>
      </c>
      <c r="M93" s="588">
        <f>G93*0.1/'TB5'!F93</f>
        <v>0.4456554651260376</v>
      </c>
    </row>
    <row r="94" spans="1:13">
      <c r="A94" s="78">
        <v>1998</v>
      </c>
      <c r="B94" s="600">
        <f>avgpeinc!M87</f>
        <v>250388.29908489264</v>
      </c>
      <c r="C94" s="561">
        <f>avgpeinc!N87</f>
        <v>265345.49808061804</v>
      </c>
      <c r="D94" s="560">
        <f>avgpeinc!O87</f>
        <v>247589.245216043</v>
      </c>
      <c r="E94" s="560">
        <f>avgpeinc!P87</f>
        <v>331718.02205953124</v>
      </c>
      <c r="F94" s="560">
        <f>avgpeinc!Q87</f>
        <v>196370.71262699604</v>
      </c>
      <c r="G94" s="561">
        <f>avgpeinc!R87</f>
        <v>398751.74710686167</v>
      </c>
      <c r="H94" s="569">
        <f>B94*0.1/'TB5'!B94</f>
        <v>0.42052665352821339</v>
      </c>
      <c r="I94" s="580">
        <f>C94*0.1/'TB5'!B94</f>
        <v>0.44564723968505859</v>
      </c>
      <c r="J94" s="587">
        <f>D94*0.1/'TB5'!C94</f>
        <v>0.4128392338752746</v>
      </c>
      <c r="K94" s="580">
        <f>E94*0.1/'TB5'!D94</f>
        <v>0.45054990053176874</v>
      </c>
      <c r="L94" s="587">
        <f>F94*0.1/'TB5'!E94</f>
        <v>0.42215341329574591</v>
      </c>
      <c r="M94" s="588">
        <f>G94*0.1/'TB5'!F94</f>
        <v>0.44900411367416382</v>
      </c>
    </row>
    <row r="95" spans="1:13">
      <c r="A95" s="83">
        <v>1999</v>
      </c>
      <c r="B95" s="601">
        <f>avgpeinc!M88</f>
        <v>261841.68208673625</v>
      </c>
      <c r="C95" s="563">
        <f>avgpeinc!N88</f>
        <v>277293.3470356433</v>
      </c>
      <c r="D95" s="562">
        <f>avgpeinc!O88</f>
        <v>261280.09027046515</v>
      </c>
      <c r="E95" s="562">
        <f>avgpeinc!P88</f>
        <v>350288.09128308139</v>
      </c>
      <c r="F95" s="562">
        <f>avgpeinc!Q88</f>
        <v>201648.39615315586</v>
      </c>
      <c r="G95" s="563">
        <f>avgpeinc!R88</f>
        <v>416814.29199301678</v>
      </c>
      <c r="H95" s="572">
        <f>B95*0.1/'TB5'!B95</f>
        <v>0.42697006464004511</v>
      </c>
      <c r="I95" s="583">
        <f>C95*0.1/'TB5'!B95</f>
        <v>0.45216619968414307</v>
      </c>
      <c r="J95" s="589">
        <f>D95*0.1/'TB5'!C95</f>
        <v>0.42037552595138544</v>
      </c>
      <c r="K95" s="583">
        <f>E95*0.1/'TB5'!D95</f>
        <v>0.45753094553947443</v>
      </c>
      <c r="L95" s="589">
        <f>F95*0.1/'TB5'!E95</f>
        <v>0.42616564035415655</v>
      </c>
      <c r="M95" s="590">
        <f>G95*0.1/'TB5'!F95</f>
        <v>0.45502609014511103</v>
      </c>
    </row>
    <row r="96" spans="1:13">
      <c r="A96" s="88">
        <v>2000</v>
      </c>
      <c r="B96" s="602">
        <f>avgpeinc!M89</f>
        <v>273910.40610242658</v>
      </c>
      <c r="C96" s="565">
        <f>avgpeinc!N89</f>
        <v>289472.60175600933</v>
      </c>
      <c r="D96" s="564">
        <f>avgpeinc!O89</f>
        <v>274344.15909905726</v>
      </c>
      <c r="E96" s="564">
        <f>avgpeinc!P89</f>
        <v>368986.74463278975</v>
      </c>
      <c r="F96" s="564">
        <f>avgpeinc!Q89</f>
        <v>208019.60967760958</v>
      </c>
      <c r="G96" s="565">
        <f>avgpeinc!R89</f>
        <v>434094.64984515734</v>
      </c>
      <c r="H96" s="573">
        <f>B96*0.1/'TB5'!B96</f>
        <v>0.43222430348396296</v>
      </c>
      <c r="I96" s="584">
        <f>C96*0.1/'TB5'!B96</f>
        <v>0.45678108930587757</v>
      </c>
      <c r="J96" s="591">
        <f>D96*0.1/'TB5'!C96</f>
        <v>0.4262784719467162</v>
      </c>
      <c r="K96" s="584">
        <f>E96*0.1/'TB5'!D96</f>
        <v>0.46599072217941284</v>
      </c>
      <c r="L96" s="591">
        <f>F96*0.1/'TB5'!E96</f>
        <v>0.42623874545097346</v>
      </c>
      <c r="M96" s="592">
        <f>G96*0.1/'TB5'!F96</f>
        <v>0.46035757660865784</v>
      </c>
    </row>
    <row r="97" spans="1:13">
      <c r="A97" s="78">
        <v>2001</v>
      </c>
      <c r="B97" s="600">
        <f>avgpeinc!M90</f>
        <v>266110.73616480175</v>
      </c>
      <c r="C97" s="561">
        <f>avgpeinc!N90</f>
        <v>281784.68122579053</v>
      </c>
      <c r="D97" s="560">
        <f>avgpeinc!O90</f>
        <v>264133.96611261723</v>
      </c>
      <c r="E97" s="560">
        <f>avgpeinc!P90</f>
        <v>354697.74676121253</v>
      </c>
      <c r="F97" s="560">
        <f>avgpeinc!Q90</f>
        <v>206762.14935767924</v>
      </c>
      <c r="G97" s="561">
        <f>avgpeinc!R90</f>
        <v>419711.06047862832</v>
      </c>
      <c r="H97" s="569">
        <f>B97*0.1/'TB5'!B97</f>
        <v>0.42198863625526428</v>
      </c>
      <c r="I97" s="580">
        <f>C97*0.1/'TB5'!B97</f>
        <v>0.44684380292892456</v>
      </c>
      <c r="J97" s="587">
        <f>D97*0.1/'TB5'!C97</f>
        <v>0.41455972194671636</v>
      </c>
      <c r="K97" s="580">
        <f>E97*0.1/'TB5'!D97</f>
        <v>0.45471927523612982</v>
      </c>
      <c r="L97" s="587">
        <f>F97*0.1/'TB5'!E97</f>
        <v>0.4196312427520752</v>
      </c>
      <c r="M97" s="588">
        <f>G97*0.1/'TB5'!F97</f>
        <v>0.4506167471408844</v>
      </c>
    </row>
    <row r="98" spans="1:13">
      <c r="A98" s="78">
        <v>2002</v>
      </c>
      <c r="B98" s="600">
        <f>avgpeinc!M91</f>
        <v>265049.54214982182</v>
      </c>
      <c r="C98" s="561">
        <f>avgpeinc!N91</f>
        <v>280322.15217949648</v>
      </c>
      <c r="D98" s="560">
        <f>avgpeinc!O91</f>
        <v>261211.77750250598</v>
      </c>
      <c r="E98" s="560">
        <f>avgpeinc!P91</f>
        <v>347929.56168461166</v>
      </c>
      <c r="F98" s="560">
        <f>avgpeinc!Q91</f>
        <v>211358.93724794022</v>
      </c>
      <c r="G98" s="561">
        <f>avgpeinc!R91</f>
        <v>416503.99770130927</v>
      </c>
      <c r="H98" s="569">
        <f>B98*0.1/'TB5'!B98</f>
        <v>0.42125841975212086</v>
      </c>
      <c r="I98" s="580">
        <f>C98*0.1/'TB5'!B98</f>
        <v>0.44553205370902998</v>
      </c>
      <c r="J98" s="587">
        <f>D98*0.1/'TB5'!C98</f>
        <v>0.4119432568550111</v>
      </c>
      <c r="K98" s="580">
        <f>E98*0.1/'TB5'!D98</f>
        <v>0.45190671086311357</v>
      </c>
      <c r="L98" s="587">
        <f>F98*0.1/'TB5'!E98</f>
        <v>0.42269185185432429</v>
      </c>
      <c r="M98" s="588">
        <f>G98*0.1/'TB5'!F98</f>
        <v>0.45122170448303217</v>
      </c>
    </row>
    <row r="99" spans="1:13">
      <c r="A99" s="78">
        <v>2003</v>
      </c>
      <c r="B99" s="600">
        <f>avgpeinc!M92</f>
        <v>268768.09987469437</v>
      </c>
      <c r="C99" s="561">
        <f>avgpeinc!N92</f>
        <v>284166.80133364681</v>
      </c>
      <c r="D99" s="560">
        <f>avgpeinc!O92</f>
        <v>264686.39947546425</v>
      </c>
      <c r="E99" s="560">
        <f>avgpeinc!P92</f>
        <v>351523.37189982872</v>
      </c>
      <c r="F99" s="560">
        <f>avgpeinc!Q92</f>
        <v>215600.5252639172</v>
      </c>
      <c r="G99" s="561">
        <f>avgpeinc!R92</f>
        <v>421819.90114411438</v>
      </c>
      <c r="H99" s="569">
        <f>B99*0.1/'TB5'!B99</f>
        <v>0.42272606492042542</v>
      </c>
      <c r="I99" s="580">
        <f>C99*0.1/'TB5'!B99</f>
        <v>0.44694557785987854</v>
      </c>
      <c r="J99" s="587">
        <f>D99*0.1/'TB5'!C99</f>
        <v>0.41348427534103394</v>
      </c>
      <c r="K99" s="580">
        <f>E99*0.1/'TB5'!D99</f>
        <v>0.45499229431152338</v>
      </c>
      <c r="L99" s="587">
        <f>F99*0.1/'TB5'!E99</f>
        <v>0.4230864942073822</v>
      </c>
      <c r="M99" s="588">
        <f>G99*0.1/'TB5'!F99</f>
        <v>0.45352181792259222</v>
      </c>
    </row>
    <row r="100" spans="1:13">
      <c r="A100" s="78">
        <v>2004</v>
      </c>
      <c r="B100" s="600">
        <f>avgpeinc!M93</f>
        <v>283067.06765749154</v>
      </c>
      <c r="C100" s="561">
        <f>avgpeinc!N93</f>
        <v>298518.25991050067</v>
      </c>
      <c r="D100" s="560">
        <f>avgpeinc!O93</f>
        <v>279425.60580470914</v>
      </c>
      <c r="E100" s="560">
        <f>avgpeinc!P93</f>
        <v>371573.77945980197</v>
      </c>
      <c r="F100" s="560">
        <f>avgpeinc!Q93</f>
        <v>224851.17440028378</v>
      </c>
      <c r="G100" s="561">
        <f>avgpeinc!R93</f>
        <v>442777.7801896701</v>
      </c>
      <c r="H100" s="569">
        <f>B100*0.1/'TB5'!B100</f>
        <v>0.43254682421684265</v>
      </c>
      <c r="I100" s="580">
        <f>C100*0.1/'TB5'!B100</f>
        <v>0.45615735650062561</v>
      </c>
      <c r="J100" s="587">
        <f>D100*0.1/'TB5'!C100</f>
        <v>0.42384588718414312</v>
      </c>
      <c r="K100" s="580">
        <f>E100*0.1/'TB5'!D100</f>
        <v>0.46579477190971363</v>
      </c>
      <c r="L100" s="587">
        <f>F100*0.1/'TB5'!E100</f>
        <v>0.43035793304443359</v>
      </c>
      <c r="M100" s="588">
        <f>G100*0.1/'TB5'!F100</f>
        <v>0.46398335695266729</v>
      </c>
    </row>
    <row r="101" spans="1:13">
      <c r="A101" s="78">
        <v>2005</v>
      </c>
      <c r="B101" s="600">
        <f>avgpeinc!M94</f>
        <v>297273.21809447883</v>
      </c>
      <c r="C101" s="561">
        <f>avgpeinc!N94</f>
        <v>312359.04304189229</v>
      </c>
      <c r="D101" s="560">
        <f>avgpeinc!O94</f>
        <v>292179.68114642799</v>
      </c>
      <c r="E101" s="560">
        <f>avgpeinc!P94</f>
        <v>388712.63305639755</v>
      </c>
      <c r="F101" s="560">
        <f>avgpeinc!Q94</f>
        <v>235973.67847096501</v>
      </c>
      <c r="G101" s="561">
        <f>avgpeinc!R94</f>
        <v>463443.19410786702</v>
      </c>
      <c r="H101" s="569">
        <f>B101*0.1/'TB5'!B101</f>
        <v>0.44309714436531067</v>
      </c>
      <c r="I101" s="580">
        <f>C101*0.1/'TB5'!B101</f>
        <v>0.46558314561843878</v>
      </c>
      <c r="J101" s="587">
        <f>D101*0.1/'TB5'!C101</f>
        <v>0.4343821108341217</v>
      </c>
      <c r="K101" s="580">
        <f>E101*0.1/'TB5'!D101</f>
        <v>0.47602510452270508</v>
      </c>
      <c r="L101" s="587">
        <f>F101*0.1/'TB5'!E101</f>
        <v>0.43960911035537725</v>
      </c>
      <c r="M101" s="588">
        <f>G101*0.1/'TB5'!F101</f>
        <v>0.47456017136573797</v>
      </c>
    </row>
    <row r="102" spans="1:13">
      <c r="A102" s="78">
        <v>2006</v>
      </c>
      <c r="B102" s="600">
        <f>avgpeinc!M95</f>
        <v>310810.6897646552</v>
      </c>
      <c r="C102" s="561">
        <f>avgpeinc!N95</f>
        <v>325875.35019672883</v>
      </c>
      <c r="D102" s="560">
        <f>avgpeinc!O95</f>
        <v>305160.73913951759</v>
      </c>
      <c r="E102" s="560">
        <f>avgpeinc!P95</f>
        <v>406644.99573008908</v>
      </c>
      <c r="F102" s="560">
        <f>avgpeinc!Q95</f>
        <v>245447.39112253164</v>
      </c>
      <c r="G102" s="561">
        <f>avgpeinc!R95</f>
        <v>481811.85086376942</v>
      </c>
      <c r="H102" s="569">
        <f>B102*0.1/'TB5'!B102</f>
        <v>0.45246547460556036</v>
      </c>
      <c r="I102" s="580">
        <f>C102*0.1/'TB5'!B102</f>
        <v>0.47439599037170416</v>
      </c>
      <c r="J102" s="587">
        <f>D102*0.1/'TB5'!C102</f>
        <v>0.44376099109649658</v>
      </c>
      <c r="K102" s="580">
        <f>E102*0.1/'TB5'!D102</f>
        <v>0.48595917224884033</v>
      </c>
      <c r="L102" s="587">
        <f>F102*0.1/'TB5'!E102</f>
        <v>0.44709604978561407</v>
      </c>
      <c r="M102" s="588">
        <f>G102*0.1/'TB5'!F102</f>
        <v>0.48399639129638672</v>
      </c>
    </row>
    <row r="103" spans="1:13">
      <c r="A103" s="78">
        <v>2007</v>
      </c>
      <c r="B103" s="600">
        <f>avgpeinc!M96</f>
        <v>305959.16386986914</v>
      </c>
      <c r="C103" s="561">
        <f>avgpeinc!N96</f>
        <v>321007.92703560455</v>
      </c>
      <c r="D103" s="560">
        <f>avgpeinc!O96</f>
        <v>299377.23089958099</v>
      </c>
      <c r="E103" s="560">
        <f>avgpeinc!P96</f>
        <v>400744.72030386352</v>
      </c>
      <c r="F103" s="560">
        <f>avgpeinc!Q96</f>
        <v>241187.44995591839</v>
      </c>
      <c r="G103" s="561">
        <f>avgpeinc!R96</f>
        <v>475282.19120808702</v>
      </c>
      <c r="H103" s="569">
        <f>B103*0.1/'TB5'!B103</f>
        <v>0.45045891404151917</v>
      </c>
      <c r="I103" s="580">
        <f>C103*0.1/'TB5'!B103</f>
        <v>0.47261497378349304</v>
      </c>
      <c r="J103" s="587">
        <f>D103*0.1/'TB5'!C103</f>
        <v>0.44326511025428778</v>
      </c>
      <c r="K103" s="580">
        <f>E103*0.1/'TB5'!D103</f>
        <v>0.48575776815414429</v>
      </c>
      <c r="L103" s="587">
        <f>F103*0.1/'TB5'!E103</f>
        <v>0.44313296675682085</v>
      </c>
      <c r="M103" s="588">
        <f>G103*0.1/'TB5'!F103</f>
        <v>0.48247224092483515</v>
      </c>
    </row>
    <row r="104" spans="1:13">
      <c r="A104" s="78">
        <v>2008</v>
      </c>
      <c r="B104" s="600">
        <f>avgpeinc!M97</f>
        <v>294136.55312362366</v>
      </c>
      <c r="C104" s="561">
        <f>avgpeinc!N97</f>
        <v>309413.63985964481</v>
      </c>
      <c r="D104" s="560">
        <f>avgpeinc!O97</f>
        <v>286980.59830891603</v>
      </c>
      <c r="E104" s="560">
        <f>avgpeinc!P97</f>
        <v>384432.5619547221</v>
      </c>
      <c r="F104" s="560">
        <f>avgpeinc!Q97</f>
        <v>233908.29183175985</v>
      </c>
      <c r="G104" s="561">
        <f>avgpeinc!R97</f>
        <v>455333.84304812463</v>
      </c>
      <c r="H104" s="569">
        <f>B104*0.1/'TB5'!B104</f>
        <v>0.44534710049629217</v>
      </c>
      <c r="I104" s="580">
        <f>C104*0.1/'TB5'!B104</f>
        <v>0.46847787499427801</v>
      </c>
      <c r="J104" s="587">
        <f>D104*0.1/'TB5'!C104</f>
        <v>0.43727385997772211</v>
      </c>
      <c r="K104" s="580">
        <f>E104*0.1/'TB5'!D104</f>
        <v>0.48155665397644037</v>
      </c>
      <c r="L104" s="587">
        <f>F104*0.1/'TB5'!E104</f>
        <v>0.43920624256134028</v>
      </c>
      <c r="M104" s="588">
        <f>G104*0.1/'TB5'!F104</f>
        <v>0.47794020175933838</v>
      </c>
    </row>
    <row r="105" spans="1:13">
      <c r="A105" s="83">
        <v>2009</v>
      </c>
      <c r="B105" s="603">
        <f>avgpeinc!M98</f>
        <v>275814.34971227532</v>
      </c>
      <c r="C105" s="604">
        <f>avgpeinc!N98</f>
        <v>290174.41721052077</v>
      </c>
      <c r="D105" s="562">
        <f>avgpeinc!O98</f>
        <v>266713.05479506863</v>
      </c>
      <c r="E105" s="562">
        <f>avgpeinc!P98</f>
        <v>353413.20720277907</v>
      </c>
      <c r="F105" s="562">
        <f>avgpeinc!Q98</f>
        <v>226652.08660546588</v>
      </c>
      <c r="G105" s="563">
        <f>avgpeinc!R98</f>
        <v>429505.03451832692</v>
      </c>
      <c r="H105" s="572">
        <f>B105*0.1/'TB5'!B105</f>
        <v>0.43763592839241022</v>
      </c>
      <c r="I105" s="583">
        <f>C105*0.1/'TB5'!B105</f>
        <v>0.4604211151599884</v>
      </c>
      <c r="J105" s="593">
        <f>D105*0.1/'TB5'!C105</f>
        <v>0.42936202883720392</v>
      </c>
      <c r="K105" s="594">
        <f>E105*0.1/'TB5'!D105</f>
        <v>0.47327420115470892</v>
      </c>
      <c r="L105" s="589">
        <f>F105*0.1/'TB5'!E105</f>
        <v>0.43414899706840515</v>
      </c>
      <c r="M105" s="590">
        <f>G105*0.1/'TB5'!F105</f>
        <v>0.47099298238754267</v>
      </c>
    </row>
    <row r="106" spans="1:13">
      <c r="A106" s="78">
        <v>2010</v>
      </c>
      <c r="B106" s="605">
        <f>avgpeinc!M99</f>
        <v>294602.91426710342</v>
      </c>
      <c r="C106" s="606">
        <f>avgpeinc!N99</f>
        <v>308397.16244808881</v>
      </c>
      <c r="D106" s="560">
        <f>avgpeinc!O99</f>
        <v>285042.36069813761</v>
      </c>
      <c r="E106" s="560">
        <f>avgpeinc!P99</f>
        <v>376511.45311617461</v>
      </c>
      <c r="F106" s="560">
        <f>avgpeinc!Q99</f>
        <v>240140.60672332611</v>
      </c>
      <c r="G106" s="561">
        <f>avgpeinc!R99</f>
        <v>455125.66800484917</v>
      </c>
      <c r="H106" s="569">
        <f>B106*0.1/'TB5'!B106</f>
        <v>0.4527353048324585</v>
      </c>
      <c r="I106" s="580">
        <f>C106*0.1/'TB5'!B106</f>
        <v>0.47393381595611561</v>
      </c>
      <c r="J106" s="595">
        <f>D106*0.1/'TB5'!C106</f>
        <v>0.44566464424133301</v>
      </c>
      <c r="K106" s="596">
        <f>E106*0.1/'TB5'!D106</f>
        <v>0.48913097381591802</v>
      </c>
      <c r="L106" s="587">
        <f>F106*0.1/'TB5'!E106</f>
        <v>0.44524008035659796</v>
      </c>
      <c r="M106" s="588">
        <f>G106*0.1/'TB5'!F106</f>
        <v>0.48611602187156683</v>
      </c>
    </row>
    <row r="107" spans="1:13">
      <c r="A107" s="78">
        <v>2011</v>
      </c>
      <c r="B107" s="605">
        <f>avgpeinc!M100</f>
        <v>300457.56246726069</v>
      </c>
      <c r="C107" s="606">
        <f>avgpeinc!N100</f>
        <v>314779.72524873645</v>
      </c>
      <c r="D107" s="560">
        <f>avgpeinc!O100</f>
        <v>289599.92580793443</v>
      </c>
      <c r="E107" s="560">
        <f>avgpeinc!P100</f>
        <v>385563.34957966732</v>
      </c>
      <c r="F107" s="560">
        <f>avgpeinc!Q100</f>
        <v>244020.94773412769</v>
      </c>
      <c r="G107" s="561">
        <f>avgpeinc!R100</f>
        <v>463215.046691322</v>
      </c>
      <c r="H107" s="569">
        <f>B107*0.1/'TB5'!B107</f>
        <v>0.45415058732032781</v>
      </c>
      <c r="I107" s="580">
        <f>C107*0.1/'TB5'!B107</f>
        <v>0.4757989645004273</v>
      </c>
      <c r="J107" s="595">
        <f>D107*0.1/'TB5'!C107</f>
        <v>0.4468638002872467</v>
      </c>
      <c r="K107" s="596">
        <f>E107*0.1/'TB5'!D107</f>
        <v>0.48908457159996038</v>
      </c>
      <c r="L107" s="587">
        <f>F107*0.1/'TB5'!E107</f>
        <v>0.44863888621330261</v>
      </c>
      <c r="M107" s="588">
        <f>G107*0.1/'TB5'!F107</f>
        <v>0.48864382505416876</v>
      </c>
    </row>
    <row r="108" spans="1:13">
      <c r="A108" s="78">
        <v>2012</v>
      </c>
      <c r="B108" s="605">
        <f>avgpeinc!M101</f>
        <v>316205.54639697151</v>
      </c>
      <c r="C108" s="606">
        <f>avgpeinc!N101</f>
        <v>330427.32927754335</v>
      </c>
      <c r="D108" s="560">
        <f>avgpeinc!O101</f>
        <v>304279.61848743947</v>
      </c>
      <c r="E108" s="560">
        <f>avgpeinc!P101</f>
        <v>408054.58309127716</v>
      </c>
      <c r="F108" s="560">
        <f>avgpeinc!Q101</f>
        <v>253356.67630709987</v>
      </c>
      <c r="G108" s="561">
        <f>avgpeinc!R101</f>
        <v>484321.74195462588</v>
      </c>
      <c r="H108" s="569">
        <f>B108*0.1/'TB5'!B108</f>
        <v>0.46635502576828003</v>
      </c>
      <c r="I108" s="580">
        <f>C108*0.1/'TB5'!B108</f>
        <v>0.48732998967170732</v>
      </c>
      <c r="J108" s="595">
        <f>D108*0.1/'TB5'!C108</f>
        <v>0.45867559313774098</v>
      </c>
      <c r="K108" s="596">
        <f>E108*0.1/'TB5'!D108</f>
        <v>0.50194209814071655</v>
      </c>
      <c r="L108" s="587">
        <f>F108*0.1/'TB5'!E108</f>
        <v>0.45796996355056763</v>
      </c>
      <c r="M108" s="588">
        <f>G108*0.1/'TB5'!F108</f>
        <v>0.50075072050094593</v>
      </c>
    </row>
    <row r="109" spans="1:13">
      <c r="A109" s="78">
        <v>2013</v>
      </c>
      <c r="B109" s="605">
        <f>avgpeinc!M102</f>
        <v>309446.10800321499</v>
      </c>
      <c r="C109" s="606">
        <f>avgpeinc!N102</f>
        <v>323813.45137044752</v>
      </c>
      <c r="D109" s="560">
        <f>avgpeinc!O102</f>
        <v>298079.1404069268</v>
      </c>
      <c r="E109" s="560">
        <f>avgpeinc!P102</f>
        <v>397657.52614004642</v>
      </c>
      <c r="F109" s="560">
        <f>avgpeinc!Q102</f>
        <v>250354.10120470898</v>
      </c>
      <c r="G109" s="561">
        <f>avgpeinc!R102</f>
        <v>473913.70407183206</v>
      </c>
      <c r="H109" s="569">
        <f>B109*0.1/'TB5'!B109</f>
        <v>0.45624437928199768</v>
      </c>
      <c r="I109" s="580">
        <f>C109*0.1/'TB5'!B109</f>
        <v>0.47742745280265808</v>
      </c>
      <c r="J109" s="595">
        <f>D109*0.1/'TB5'!C109</f>
        <v>0.44898548722267151</v>
      </c>
      <c r="K109" s="596">
        <f>E109*0.1/'TB5'!D109</f>
        <v>0.4903089702129364</v>
      </c>
      <c r="L109" s="587">
        <f>F109*0.1/'TB5'!E109</f>
        <v>0.45074030756950373</v>
      </c>
      <c r="M109" s="588">
        <f>G109*0.1/'TB5'!F109</f>
        <v>0.49236458539962763</v>
      </c>
    </row>
    <row r="110" spans="1:13">
      <c r="A110" s="78">
        <v>2014</v>
      </c>
      <c r="B110" s="605">
        <f>avgpeinc!M103</f>
        <v>321718.851227062</v>
      </c>
      <c r="C110" s="606">
        <f>avgpeinc!N103</f>
        <v>335950.7620565712</v>
      </c>
      <c r="D110" s="560">
        <f>avgpeinc!O103</f>
        <v>309999.01725925435</v>
      </c>
      <c r="E110" s="560">
        <f>avgpeinc!P103</f>
        <v>412872.73158592958</v>
      </c>
      <c r="F110" s="560">
        <f>avgpeinc!Q103</f>
        <v>259859.264656207</v>
      </c>
      <c r="G110" s="561">
        <f>avgpeinc!R103</f>
        <v>491115.85700802266</v>
      </c>
      <c r="H110" s="569">
        <f>B110*0.1/'TB5'!B110</f>
        <v>0.46348270773887629</v>
      </c>
      <c r="I110" s="580">
        <f>C110*0.1/'TB5'!B110</f>
        <v>0.48398584127426142</v>
      </c>
      <c r="J110" s="595">
        <f>D110*0.1/'TB5'!C110</f>
        <v>0.45575067400932318</v>
      </c>
      <c r="K110" s="596">
        <f>E110*0.1/'TB5'!D110</f>
        <v>0.49673807621002197</v>
      </c>
      <c r="L110" s="587">
        <f>F110*0.1/'TB5'!E110</f>
        <v>0.45769581198692327</v>
      </c>
      <c r="M110" s="588">
        <f>G110*0.1/'TB5'!F110</f>
        <v>0.49998503923416143</v>
      </c>
    </row>
    <row r="111" spans="1:13">
      <c r="A111" s="78">
        <v>2015</v>
      </c>
      <c r="B111" s="605">
        <f>avgpeinc!M104</f>
        <v>325657.56082135485</v>
      </c>
      <c r="C111" s="606">
        <f>avgpeinc!N104</f>
        <v>340033.23637260194</v>
      </c>
      <c r="D111" s="560">
        <f>avgpeinc!O104</f>
        <v>312314.1828430586</v>
      </c>
      <c r="E111" s="560">
        <f>avgpeinc!P104</f>
        <v>416755.51147723809</v>
      </c>
      <c r="F111" s="560">
        <f>avgpeinc!Q104</f>
        <v>264460.52010613238</v>
      </c>
      <c r="G111" s="561">
        <f>avgpeinc!R104</f>
        <v>495978.68610320688</v>
      </c>
      <c r="H111" s="569">
        <f>B111*0.1/'TB5'!B111</f>
        <v>0.46226358413696289</v>
      </c>
      <c r="I111" s="580">
        <f>C111*0.1/'TB5'!B111</f>
        <v>0.48266953229904175</v>
      </c>
      <c r="J111" s="595">
        <f>D111*0.1/'TB5'!C111</f>
        <v>0.45557683706283575</v>
      </c>
      <c r="K111" s="596">
        <f>E111*0.1/'TB5'!D111</f>
        <v>0.49515843391418463</v>
      </c>
      <c r="L111" s="587">
        <f>F111*0.1/'TB5'!E111</f>
        <v>0.45745134353637701</v>
      </c>
      <c r="M111" s="588">
        <f>G111*0.1/'TB5'!F111</f>
        <v>0.49955374002456671</v>
      </c>
    </row>
    <row r="112" spans="1:13">
      <c r="A112" s="78">
        <v>2016</v>
      </c>
      <c r="B112" s="605">
        <f>avgpeinc!M105</f>
        <v>320688.49345629755</v>
      </c>
      <c r="C112" s="606">
        <f>avgpeinc!N105</f>
        <v>334816.24957335263</v>
      </c>
      <c r="D112" s="560">
        <f>avgpeinc!O105</f>
        <v>306028.51440441841</v>
      </c>
      <c r="E112" s="560">
        <f>avgpeinc!P105</f>
        <v>407318.14043076133</v>
      </c>
      <c r="F112" s="560">
        <f>avgpeinc!Q105</f>
        <v>263471.16436324653</v>
      </c>
      <c r="G112" s="561">
        <f>avgpeinc!R105</f>
        <v>487542.64766780863</v>
      </c>
      <c r="H112" s="569">
        <f>B112*0.1/'TB5'!B112</f>
        <v>0.45744410157203669</v>
      </c>
      <c r="I112" s="580">
        <f>C112*0.1/'TB5'!B112</f>
        <v>0.47759655117988581</v>
      </c>
      <c r="J112" s="595">
        <f>D112*0.1/'TB5'!C112</f>
        <v>0.45172786712646479</v>
      </c>
      <c r="K112" s="596">
        <f>E112*0.1/'TB5'!D112</f>
        <v>0.48901069164276123</v>
      </c>
      <c r="L112" s="587">
        <f>F112*0.1/'TB5'!E112</f>
        <v>0.45394125580787659</v>
      </c>
      <c r="M112" s="588">
        <f>G112*0.1/'TB5'!F112</f>
        <v>0.49561220407485956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1019"/>
    </row>
    <row r="120" spans="1:13">
      <c r="A120" s="59" t="s">
        <v>1215</v>
      </c>
      <c r="B120" s="1028">
        <f t="shared" ref="B120:G120" si="0">(B110/B76)^(1/34)-1</f>
        <v>2.343073173041299E-2</v>
      </c>
      <c r="C120" s="1028">
        <f t="shared" si="0"/>
        <v>2.1627823343491892E-2</v>
      </c>
      <c r="D120" s="1028">
        <f t="shared" si="0"/>
        <v>2.3684692293179266E-2</v>
      </c>
      <c r="E120" s="1028">
        <f t="shared" si="0"/>
        <v>2.1778105085010768E-2</v>
      </c>
      <c r="F120" s="1028">
        <f t="shared" si="0"/>
        <v>2.4365130946057523E-2</v>
      </c>
      <c r="G120" s="1028">
        <f t="shared" si="0"/>
        <v>2.093699916745817E-2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120"/>
  <sheetViews>
    <sheetView workbookViewId="0">
      <pane xSplit="1" ySplit="8" topLeftCell="B85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232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>
        <f>avgpeinc!Y2</f>
        <v>232116.55817338792</v>
      </c>
      <c r="C9" s="343">
        <f>avgpeinc!Z2</f>
        <v>252679.85996198514</v>
      </c>
      <c r="D9" s="343"/>
      <c r="E9" s="96"/>
      <c r="F9" s="96"/>
      <c r="G9" s="95">
        <f>avgpeinc!AD2</f>
        <v>366607.34446426405</v>
      </c>
      <c r="H9" s="566">
        <f>B9*0.01/'TB5'!B9</f>
        <v>0.18638443228867654</v>
      </c>
      <c r="I9" s="577">
        <f>C9*0.01/'TB5'!B9</f>
        <v>0.20289630615071039</v>
      </c>
      <c r="J9" s="611"/>
      <c r="K9" s="577"/>
      <c r="L9" s="611"/>
      <c r="M9" s="597">
        <f>G9*0.01/'TB5'!F9</f>
        <v>0.19578118820413096</v>
      </c>
    </row>
    <row r="10" spans="1:13" s="98" customFormat="1" ht="15.05" customHeight="1">
      <c r="A10" s="103">
        <v>1914</v>
      </c>
      <c r="B10" s="454">
        <f>avgpeinc!Y3</f>
        <v>215356.07266380131</v>
      </c>
      <c r="C10" s="343">
        <f>avgpeinc!Z3</f>
        <v>233728.08416574317</v>
      </c>
      <c r="D10" s="343"/>
      <c r="E10" s="96"/>
      <c r="F10" s="96"/>
      <c r="G10" s="95">
        <f>avgpeinc!AD3</f>
        <v>340309.08553523821</v>
      </c>
      <c r="H10" s="566">
        <f>B10*0.01/'TB5'!B10</f>
        <v>0.19139974745016447</v>
      </c>
      <c r="I10" s="577">
        <f>C10*0.01/'TB5'!B10</f>
        <v>0.20772804652308052</v>
      </c>
      <c r="J10" s="611"/>
      <c r="K10" s="577"/>
      <c r="L10" s="611"/>
      <c r="M10" s="597">
        <f>G10*0.01/'TB5'!F10</f>
        <v>0.20088400726972847</v>
      </c>
    </row>
    <row r="11" spans="1:13" s="98" customFormat="1" ht="15.05" customHeight="1">
      <c r="A11" s="103">
        <v>1915</v>
      </c>
      <c r="B11" s="454">
        <f>avgpeinc!Y4</f>
        <v>212994.48145115815</v>
      </c>
      <c r="C11" s="343">
        <f>avgpeinc!Z4</f>
        <v>231470.61940961654</v>
      </c>
      <c r="D11" s="343"/>
      <c r="E11" s="96"/>
      <c r="F11" s="96"/>
      <c r="G11" s="95">
        <f>avgpeinc!AD4</f>
        <v>337285.34437089867</v>
      </c>
      <c r="H11" s="566">
        <f>B11*0.01/'TB5'!B11</f>
        <v>0.18561565543716727</v>
      </c>
      <c r="I11" s="577">
        <f>C11*0.01/'TB5'!B11</f>
        <v>0.20171682591699111</v>
      </c>
      <c r="J11" s="611"/>
      <c r="K11" s="577"/>
      <c r="L11" s="611"/>
      <c r="M11" s="597">
        <f>G11*0.01/'TB5'!F11</f>
        <v>0.19496755489516845</v>
      </c>
    </row>
    <row r="12" spans="1:13" s="98" customFormat="1" ht="15.05" customHeight="1">
      <c r="A12" s="103">
        <v>1916</v>
      </c>
      <c r="B12" s="454">
        <f>avgpeinc!Y5</f>
        <v>268251.41170745157</v>
      </c>
      <c r="C12" s="343">
        <f>avgpeinc!Z5</f>
        <v>286763.46593187359</v>
      </c>
      <c r="D12" s="343"/>
      <c r="E12" s="96"/>
      <c r="F12" s="96"/>
      <c r="G12" s="95">
        <f>avgpeinc!AD5</f>
        <v>421524.63319177082</v>
      </c>
      <c r="H12" s="566">
        <f>B12*0.01/'TB5'!B12</f>
        <v>0.20500280314511432</v>
      </c>
      <c r="I12" s="577">
        <f>C12*0.01/'TB5'!B12</f>
        <v>0.21915006516258184</v>
      </c>
      <c r="J12" s="611"/>
      <c r="K12" s="577"/>
      <c r="L12" s="611"/>
      <c r="M12" s="597">
        <f>G12*0.01/'TB5'!F12</f>
        <v>0.21340699159507123</v>
      </c>
    </row>
    <row r="13" spans="1:13" s="98" customFormat="1" ht="15.05" customHeight="1">
      <c r="A13" s="103">
        <v>1917</v>
      </c>
      <c r="B13" s="454">
        <f>avgpeinc!Y6</f>
        <v>257706.29658606794</v>
      </c>
      <c r="C13" s="343">
        <f>avgpeinc!Z6</f>
        <v>279247.11358676443</v>
      </c>
      <c r="D13" s="343"/>
      <c r="E13" s="96"/>
      <c r="F13" s="96"/>
      <c r="G13" s="95">
        <f>avgpeinc!AD6</f>
        <v>407890.61794478138</v>
      </c>
      <c r="H13" s="566">
        <f>B13*0.01/'TB5'!B13</f>
        <v>0.2000760406659132</v>
      </c>
      <c r="I13" s="577">
        <f>C13*0.01/'TB5'!B13</f>
        <v>0.21679973517901555</v>
      </c>
      <c r="J13" s="611"/>
      <c r="K13" s="577"/>
      <c r="L13" s="611"/>
      <c r="M13" s="597">
        <f>G13*0.01/'TB5'!F13</f>
        <v>0.20996076117498522</v>
      </c>
    </row>
    <row r="14" spans="1:13" s="98" customFormat="1" ht="15.05" customHeight="1">
      <c r="A14" s="103">
        <v>1918</v>
      </c>
      <c r="B14" s="454">
        <f>avgpeinc!Y7</f>
        <v>258669.63592100091</v>
      </c>
      <c r="C14" s="343">
        <f>avgpeinc!Z7</f>
        <v>279015.19474352698</v>
      </c>
      <c r="D14" s="380"/>
      <c r="E14" s="340"/>
      <c r="F14" s="340"/>
      <c r="G14" s="95">
        <f>avgpeinc!AD7</f>
        <v>404975.21827583126</v>
      </c>
      <c r="H14" s="566">
        <f>B14*0.01/'TB5'!B14</f>
        <v>0.18980511103861883</v>
      </c>
      <c r="I14" s="577">
        <f>C14*0.01/'TB5'!B14</f>
        <v>0.20473415764937641</v>
      </c>
      <c r="J14" s="611"/>
      <c r="K14" s="577"/>
      <c r="L14" s="611"/>
      <c r="M14" s="597">
        <f>G14*0.01/'TB5'!F14</f>
        <v>0.19876077138778581</v>
      </c>
    </row>
    <row r="15" spans="1:13" s="98" customFormat="1" ht="15.05" customHeight="1">
      <c r="A15" s="102">
        <v>1919</v>
      </c>
      <c r="B15" s="455">
        <f>avgpeinc!Y8</f>
        <v>270870.34300629311</v>
      </c>
      <c r="C15" s="342">
        <f>avgpeinc!Z8</f>
        <v>289415.45598627999</v>
      </c>
      <c r="D15" s="381"/>
      <c r="E15" s="341"/>
      <c r="F15" s="341"/>
      <c r="G15" s="99">
        <f>avgpeinc!AD8</f>
        <v>424281.63564289676</v>
      </c>
      <c r="H15" s="567">
        <f>B15*0.01/'TB5'!B15</f>
        <v>0.20975891881232764</v>
      </c>
      <c r="I15" s="578">
        <f>C15*0.01/'TB5'!B15</f>
        <v>0.22412004378732772</v>
      </c>
      <c r="J15" s="612"/>
      <c r="K15" s="578"/>
      <c r="L15" s="612"/>
      <c r="M15" s="598">
        <f>G15*0.01/'TB5'!F15</f>
        <v>0.21840275786307012</v>
      </c>
    </row>
    <row r="16" spans="1:13" s="98" customFormat="1" ht="15.05" customHeight="1">
      <c r="A16" s="103">
        <v>1920</v>
      </c>
      <c r="B16" s="454">
        <f>avgpeinc!Y9</f>
        <v>232305.78642176377</v>
      </c>
      <c r="C16" s="343">
        <f>avgpeinc!Z9</f>
        <v>251149.62634227698</v>
      </c>
      <c r="D16" s="380"/>
      <c r="E16" s="340"/>
      <c r="F16" s="340"/>
      <c r="G16" s="95">
        <f>avgpeinc!AD9</f>
        <v>366964.85786730907</v>
      </c>
      <c r="H16" s="566">
        <f>B16*0.01/'TB5'!B16</f>
        <v>0.18388482555051239</v>
      </c>
      <c r="I16" s="577">
        <f>C16*0.01/'TB5'!B16</f>
        <v>0.19880092501518212</v>
      </c>
      <c r="J16" s="611"/>
      <c r="K16" s="577"/>
      <c r="L16" s="611"/>
      <c r="M16" s="597">
        <f>G16*0.01/'TB5'!F16</f>
        <v>0.19287293558537921</v>
      </c>
    </row>
    <row r="17" spans="1:13" s="98" customFormat="1" ht="15.05" customHeight="1">
      <c r="A17" s="103">
        <v>1921</v>
      </c>
      <c r="B17" s="454">
        <f>avgpeinc!Y10</f>
        <v>205608.66843015447</v>
      </c>
      <c r="C17" s="343">
        <f>avgpeinc!Z10</f>
        <v>222498.15199302614</v>
      </c>
      <c r="D17" s="380"/>
      <c r="E17" s="340"/>
      <c r="F17" s="340"/>
      <c r="G17" s="95">
        <f>avgpeinc!AD10</f>
        <v>324164.72997030499</v>
      </c>
      <c r="H17" s="566">
        <f>B17*0.01/'TB5'!B17</f>
        <v>0.18051743895541059</v>
      </c>
      <c r="I17" s="577">
        <f>C17*0.01/'TB5'!B17</f>
        <v>0.19534583282288409</v>
      </c>
      <c r="J17" s="611"/>
      <c r="K17" s="577"/>
      <c r="L17" s="611"/>
      <c r="M17" s="597">
        <f>G17*0.01/'TB5'!F17</f>
        <v>0.18942101776227371</v>
      </c>
    </row>
    <row r="18" spans="1:13" s="98" customFormat="1" ht="15.05" customHeight="1">
      <c r="A18" s="103">
        <v>1922</v>
      </c>
      <c r="B18" s="454">
        <f>avgpeinc!Y11</f>
        <v>216960.11096224774</v>
      </c>
      <c r="C18" s="343">
        <f>avgpeinc!Z11</f>
        <v>236115.1702292886</v>
      </c>
      <c r="D18" s="380"/>
      <c r="E18" s="340"/>
      <c r="F18" s="340"/>
      <c r="G18" s="95">
        <f>avgpeinc!AD11</f>
        <v>341888.17197130091</v>
      </c>
      <c r="H18" s="566">
        <f>B18*0.01/'TB5'!B18</f>
        <v>0.17549776629994718</v>
      </c>
      <c r="I18" s="577">
        <f>C18*0.01/'TB5'!B18</f>
        <v>0.19099218183927977</v>
      </c>
      <c r="J18" s="611"/>
      <c r="K18" s="577"/>
      <c r="L18" s="611"/>
      <c r="M18" s="597">
        <f>G18*0.01/'TB5'!F18</f>
        <v>0.18458620609768098</v>
      </c>
    </row>
    <row r="19" spans="1:13" s="98" customFormat="1" ht="15.05" customHeight="1">
      <c r="A19" s="103">
        <v>1923</v>
      </c>
      <c r="B19" s="454">
        <f>avgpeinc!Y12</f>
        <v>236235.71881394749</v>
      </c>
      <c r="C19" s="343">
        <f>avgpeinc!Z12</f>
        <v>255828.61236124585</v>
      </c>
      <c r="D19" s="380"/>
      <c r="E19" s="340"/>
      <c r="F19" s="340"/>
      <c r="G19" s="95">
        <f>avgpeinc!AD12</f>
        <v>371682.16462479101</v>
      </c>
      <c r="H19" s="566">
        <f>B19*0.01/'TB5'!B19</f>
        <v>0.1698057350958492</v>
      </c>
      <c r="I19" s="577">
        <f>C19*0.01/'TB5'!B19</f>
        <v>0.18388906554290135</v>
      </c>
      <c r="J19" s="611"/>
      <c r="K19" s="577"/>
      <c r="L19" s="611"/>
      <c r="M19" s="597">
        <f>G19*0.01/'TB5'!F19</f>
        <v>0.17841711883954989</v>
      </c>
    </row>
    <row r="20" spans="1:13" s="98" customFormat="1" ht="15.05" customHeight="1">
      <c r="A20" s="103">
        <v>1924</v>
      </c>
      <c r="B20" s="454">
        <f>avgpeinc!Y13</f>
        <v>242551.91899838077</v>
      </c>
      <c r="C20" s="343">
        <f>avgpeinc!Z13</f>
        <v>262096.50075417638</v>
      </c>
      <c r="D20" s="380"/>
      <c r="E20" s="340"/>
      <c r="F20" s="340"/>
      <c r="G20" s="95">
        <f>avgpeinc!AD13</f>
        <v>380985.35299871158</v>
      </c>
      <c r="H20" s="566">
        <f>B20*0.01/'TB5'!B20</f>
        <v>0.17660682988518764</v>
      </c>
      <c r="I20" s="577">
        <f>C20*0.01/'TB5'!B20</f>
        <v>0.19083762484066263</v>
      </c>
      <c r="J20" s="611"/>
      <c r="K20" s="577"/>
      <c r="L20" s="611"/>
      <c r="M20" s="597">
        <f>G20*0.01/'TB5'!F20</f>
        <v>0.18529381383562021</v>
      </c>
    </row>
    <row r="21" spans="1:13" s="98" customFormat="1" ht="15.05" customHeight="1">
      <c r="A21" s="103">
        <v>1925</v>
      </c>
      <c r="B21" s="454">
        <f>avgpeinc!Y14</f>
        <v>279962.67300048756</v>
      </c>
      <c r="C21" s="343">
        <f>avgpeinc!Z14</f>
        <v>298410.95877096831</v>
      </c>
      <c r="D21" s="380"/>
      <c r="E21" s="340"/>
      <c r="F21" s="340"/>
      <c r="G21" s="95">
        <f>avgpeinc!AD14</f>
        <v>436083.13126735273</v>
      </c>
      <c r="H21" s="566">
        <f>B21*0.01/'TB5'!B21</f>
        <v>0.20023579465415373</v>
      </c>
      <c r="I21" s="577">
        <f>C21*0.01/'TB5'!B21</f>
        <v>0.2134304363600239</v>
      </c>
      <c r="J21" s="611"/>
      <c r="K21" s="577"/>
      <c r="L21" s="611"/>
      <c r="M21" s="597">
        <f>G21*0.01/'TB5'!F21</f>
        <v>0.2083766518038066</v>
      </c>
    </row>
    <row r="22" spans="1:13" s="98" customFormat="1" ht="15.05" customHeight="1">
      <c r="A22" s="103">
        <v>1926</v>
      </c>
      <c r="B22" s="454">
        <f>avgpeinc!Y15</f>
        <v>312997.47177887382</v>
      </c>
      <c r="C22" s="343">
        <f>avgpeinc!Z15</f>
        <v>331035.20898535167</v>
      </c>
      <c r="D22" s="380"/>
      <c r="E22" s="340"/>
      <c r="F22" s="340"/>
      <c r="G22" s="95">
        <f>avgpeinc!AD15</f>
        <v>485867.10559875338</v>
      </c>
      <c r="H22" s="566">
        <f>B22*0.01/'TB5'!B22</f>
        <v>0.21386578969000658</v>
      </c>
      <c r="I22" s="577">
        <f>C22*0.01/'TB5'!B22</f>
        <v>0.22619066531906451</v>
      </c>
      <c r="J22" s="611"/>
      <c r="K22" s="577"/>
      <c r="L22" s="611"/>
      <c r="M22" s="597">
        <f>G22*0.01/'TB5'!F22</f>
        <v>0.22151824538572021</v>
      </c>
    </row>
    <row r="23" spans="1:13" s="98" customFormat="1" ht="15.05" customHeight="1">
      <c r="A23" s="103">
        <v>1927</v>
      </c>
      <c r="B23" s="454">
        <f>avgpeinc!Y16</f>
        <v>294253.88843331661</v>
      </c>
      <c r="C23" s="343">
        <f>avgpeinc!Z16</f>
        <v>313074.89597055543</v>
      </c>
      <c r="D23" s="380"/>
      <c r="E23" s="340"/>
      <c r="F23" s="340"/>
      <c r="G23" s="95">
        <f>avgpeinc!AD16</f>
        <v>458532.21142636752</v>
      </c>
      <c r="H23" s="566">
        <f>B23*0.01/'TB5'!B23</f>
        <v>0.20482493777291236</v>
      </c>
      <c r="I23" s="577">
        <f>C23*0.01/'TB5'!B23</f>
        <v>0.21792590890421507</v>
      </c>
      <c r="J23" s="611"/>
      <c r="K23" s="577"/>
      <c r="L23" s="611"/>
      <c r="M23" s="597">
        <f>G23*0.01/'TB5'!F23</f>
        <v>0.21269300657448295</v>
      </c>
    </row>
    <row r="24" spans="1:13" s="98" customFormat="1" ht="15.05" customHeight="1">
      <c r="A24" s="103">
        <v>1928</v>
      </c>
      <c r="B24" s="454">
        <f>avgpeinc!Y17</f>
        <v>312170.10445924458</v>
      </c>
      <c r="C24" s="343">
        <f>avgpeinc!Z17</f>
        <v>330661.55765085871</v>
      </c>
      <c r="D24" s="380"/>
      <c r="E24" s="340"/>
      <c r="F24" s="340"/>
      <c r="G24" s="95">
        <f>avgpeinc!AD17</f>
        <v>486345.08252474753</v>
      </c>
      <c r="H24" s="566">
        <f>B24*0.01/'TB5'!B24</f>
        <v>0.2149715265277099</v>
      </c>
      <c r="I24" s="577">
        <f>C24*0.01/'TB5'!B24</f>
        <v>0.22770540419098867</v>
      </c>
      <c r="J24" s="611"/>
      <c r="K24" s="577"/>
      <c r="L24" s="611"/>
      <c r="M24" s="597">
        <f>G24*0.01/'TB5'!F24</f>
        <v>0.22261908320264723</v>
      </c>
    </row>
    <row r="25" spans="1:13" s="98" customFormat="1" ht="15.05" customHeight="1">
      <c r="A25" s="102">
        <v>1929</v>
      </c>
      <c r="B25" s="455">
        <f>avgpeinc!Y18</f>
        <v>323887.38844171359</v>
      </c>
      <c r="C25" s="342">
        <f>avgpeinc!Z18</f>
        <v>343434.7545853983</v>
      </c>
      <c r="D25" s="381"/>
      <c r="E25" s="341"/>
      <c r="F25" s="341"/>
      <c r="G25" s="99">
        <f>avgpeinc!AD18</f>
        <v>506838.26377315243</v>
      </c>
      <c r="H25" s="567">
        <f>B25*0.01/'TB5'!B25</f>
        <v>0.21244947637205569</v>
      </c>
      <c r="I25" s="578">
        <f>C25*0.01/'TB5'!B25</f>
        <v>0.22527130225931472</v>
      </c>
      <c r="J25" s="612"/>
      <c r="K25" s="578"/>
      <c r="L25" s="612"/>
      <c r="M25" s="598">
        <f>G25*0.01/'TB5'!F25</f>
        <v>0.22018585995516288</v>
      </c>
    </row>
    <row r="26" spans="1:13" s="98" customFormat="1" ht="15.05" customHeight="1">
      <c r="A26" s="103">
        <v>1930</v>
      </c>
      <c r="B26" s="454">
        <f>avgpeinc!Y19</f>
        <v>250505.64810870209</v>
      </c>
      <c r="C26" s="343">
        <f>avgpeinc!Z19</f>
        <v>267864.18415885989</v>
      </c>
      <c r="D26" s="380"/>
      <c r="E26" s="340"/>
      <c r="F26" s="340"/>
      <c r="G26" s="95">
        <f>avgpeinc!AD19</f>
        <v>396183.40653725737</v>
      </c>
      <c r="H26" s="566">
        <f>B26*0.01/'TB5'!B26</f>
        <v>0.18246597278934207</v>
      </c>
      <c r="I26" s="577">
        <f>C26*0.01/'TB5'!B26</f>
        <v>0.19510976821073911</v>
      </c>
      <c r="J26" s="611"/>
      <c r="K26" s="577"/>
      <c r="L26" s="611"/>
      <c r="M26" s="597">
        <f>G26*0.01/'TB5'!F26</f>
        <v>0.19014198333410853</v>
      </c>
    </row>
    <row r="27" spans="1:13" s="98" customFormat="1" ht="15.05" customHeight="1">
      <c r="A27" s="103">
        <v>1931</v>
      </c>
      <c r="B27" s="454">
        <f>avgpeinc!Y20</f>
        <v>195512.62175918734</v>
      </c>
      <c r="C27" s="343">
        <f>avgpeinc!Z20</f>
        <v>213069.02145216803</v>
      </c>
      <c r="D27" s="380"/>
      <c r="E27" s="340"/>
      <c r="F27" s="340"/>
      <c r="G27" s="95">
        <f>avgpeinc!AD20</f>
        <v>311655.80374883261</v>
      </c>
      <c r="H27" s="566">
        <f>B27*0.01/'TB5'!B27</f>
        <v>0.15929488166481059</v>
      </c>
      <c r="I27" s="577">
        <f>C27*0.01/'TB5'!B27</f>
        <v>0.17359904569468126</v>
      </c>
      <c r="J27" s="611"/>
      <c r="K27" s="577"/>
      <c r="L27" s="611"/>
      <c r="M27" s="597">
        <f>G27*0.01/'TB5'!F27</f>
        <v>0.16723289673602196</v>
      </c>
    </row>
    <row r="28" spans="1:13" s="98" customFormat="1" ht="15.05" customHeight="1">
      <c r="A28" s="103">
        <v>1932</v>
      </c>
      <c r="B28" s="454">
        <f>avgpeinc!Y21</f>
        <v>163824.30551979018</v>
      </c>
      <c r="C28" s="343">
        <f>avgpeinc!Z21</f>
        <v>177187.76949047562</v>
      </c>
      <c r="D28" s="380"/>
      <c r="E28" s="340"/>
      <c r="F28" s="340"/>
      <c r="G28" s="95">
        <f>avgpeinc!AD21</f>
        <v>260671.82418144026</v>
      </c>
      <c r="H28" s="566">
        <f>B28*0.01/'TB5'!B28</f>
        <v>0.15794714249539346</v>
      </c>
      <c r="I28" s="577">
        <f>C28*0.01/'TB5'!B28</f>
        <v>0.17083119496436566</v>
      </c>
      <c r="J28" s="611"/>
      <c r="K28" s="577"/>
      <c r="L28" s="611"/>
      <c r="M28" s="597">
        <f>G28*0.01/'TB5'!F28</f>
        <v>0.16537500528148236</v>
      </c>
    </row>
    <row r="29" spans="1:13" s="98" customFormat="1" ht="15.05" customHeight="1">
      <c r="A29" s="103">
        <v>1933</v>
      </c>
      <c r="B29" s="454">
        <f>avgpeinc!Y22</f>
        <v>173706.91295193657</v>
      </c>
      <c r="C29" s="343">
        <f>avgpeinc!Z22</f>
        <v>187009.41112242884</v>
      </c>
      <c r="D29" s="380"/>
      <c r="E29" s="340"/>
      <c r="F29" s="340"/>
      <c r="G29" s="95">
        <f>avgpeinc!AD22</f>
        <v>275679.38661971473</v>
      </c>
      <c r="H29" s="566">
        <f>B29*0.01/'TB5'!B29</f>
        <v>0.1728571030218751</v>
      </c>
      <c r="I29" s="577">
        <f>C29*0.01/'TB5'!B29</f>
        <v>0.18609452263649529</v>
      </c>
      <c r="J29" s="611"/>
      <c r="K29" s="577"/>
      <c r="L29" s="611"/>
      <c r="M29" s="597">
        <f>G29*0.01/'TB5'!F29</f>
        <v>0.18026694103343707</v>
      </c>
    </row>
    <row r="30" spans="1:13" s="98" customFormat="1" ht="15.05" customHeight="1">
      <c r="A30" s="103">
        <v>1934</v>
      </c>
      <c r="B30" s="454">
        <f>avgpeinc!Y23</f>
        <v>195978.9478157243</v>
      </c>
      <c r="C30" s="343">
        <f>avgpeinc!Z23</f>
        <v>211050.26126521415</v>
      </c>
      <c r="D30" s="380"/>
      <c r="E30" s="340"/>
      <c r="F30" s="340"/>
      <c r="G30" s="95">
        <f>avgpeinc!AD23</f>
        <v>311648.47490557836</v>
      </c>
      <c r="H30" s="566">
        <f>B30*0.01/'TB5'!B30</f>
        <v>0.17371839522861093</v>
      </c>
      <c r="I30" s="577">
        <f>C30*0.01/'TB5'!B30</f>
        <v>0.18707781171499074</v>
      </c>
      <c r="J30" s="611"/>
      <c r="K30" s="577"/>
      <c r="L30" s="611"/>
      <c r="M30" s="597">
        <f>G30*0.01/'TB5'!F30</f>
        <v>0.18123933082467586</v>
      </c>
    </row>
    <row r="31" spans="1:13" s="98" customFormat="1" ht="15.05" customHeight="1">
      <c r="A31" s="103">
        <v>1935</v>
      </c>
      <c r="B31" s="454">
        <f>avgpeinc!Y24</f>
        <v>221373.72577590094</v>
      </c>
      <c r="C31" s="343">
        <f>avgpeinc!Z24</f>
        <v>239577.09992558652</v>
      </c>
      <c r="D31" s="380"/>
      <c r="E31" s="340"/>
      <c r="F31" s="340"/>
      <c r="G31" s="95">
        <f>avgpeinc!AD24</f>
        <v>353582.55137434474</v>
      </c>
      <c r="H31" s="566">
        <f>B31*0.01/'TB5'!B31</f>
        <v>0.17883910637565389</v>
      </c>
      <c r="I31" s="577">
        <f>C31*0.01/'TB5'!B31</f>
        <v>0.19354489476377995</v>
      </c>
      <c r="J31" s="611"/>
      <c r="K31" s="577"/>
      <c r="L31" s="611"/>
      <c r="M31" s="597">
        <f>G31*0.01/'TB5'!F31</f>
        <v>0.18727455954553707</v>
      </c>
    </row>
    <row r="32" spans="1:13" s="98" customFormat="1" ht="15.05" customHeight="1">
      <c r="A32" s="103">
        <v>1936</v>
      </c>
      <c r="B32" s="454">
        <f>avgpeinc!Y25</f>
        <v>270424.41940199432</v>
      </c>
      <c r="C32" s="343">
        <f>avgpeinc!Z25</f>
        <v>288439.35251125222</v>
      </c>
      <c r="D32" s="380"/>
      <c r="E32" s="340"/>
      <c r="F32" s="340"/>
      <c r="G32" s="95">
        <f>avgpeinc!AD25</f>
        <v>428236.90840932861</v>
      </c>
      <c r="H32" s="566">
        <f>B32*0.01/'TB5'!B32</f>
        <v>0.19775372021025672</v>
      </c>
      <c r="I32" s="577">
        <f>C32*0.01/'TB5'!B32</f>
        <v>0.21092753065819145</v>
      </c>
      <c r="J32" s="611"/>
      <c r="K32" s="577"/>
      <c r="L32" s="611"/>
      <c r="M32" s="597">
        <f>G32*0.01/'TB5'!F32</f>
        <v>0.2052406498976268</v>
      </c>
    </row>
    <row r="33" spans="1:13" s="98" customFormat="1" ht="15.05" customHeight="1">
      <c r="A33" s="103">
        <v>1937</v>
      </c>
      <c r="B33" s="454">
        <f>avgpeinc!Y26</f>
        <v>283867.43864506448</v>
      </c>
      <c r="C33" s="343">
        <f>avgpeinc!Z26</f>
        <v>305101.5090248764</v>
      </c>
      <c r="D33" s="380"/>
      <c r="E33" s="340"/>
      <c r="F33" s="340"/>
      <c r="G33" s="95">
        <f>avgpeinc!AD26</f>
        <v>451164.8425725436</v>
      </c>
      <c r="H33" s="566">
        <f>B33*0.01/'TB5'!B33</f>
        <v>0.19478862231601193</v>
      </c>
      <c r="I33" s="577">
        <f>C33*0.01/'TB5'!B33</f>
        <v>0.20935935059392641</v>
      </c>
      <c r="J33" s="611"/>
      <c r="K33" s="577"/>
      <c r="L33" s="611"/>
      <c r="M33" s="597">
        <f>G33*0.01/'TB5'!F33</f>
        <v>0.20290109317312521</v>
      </c>
    </row>
    <row r="34" spans="1:13" s="98" customFormat="1" ht="15.05" customHeight="1">
      <c r="A34" s="103">
        <v>1938</v>
      </c>
      <c r="B34" s="454">
        <f>avgpeinc!Y27</f>
        <v>236670.9851273158</v>
      </c>
      <c r="C34" s="343">
        <f>avgpeinc!Z27</f>
        <v>255615.49335346284</v>
      </c>
      <c r="D34" s="380"/>
      <c r="E34" s="340"/>
      <c r="F34" s="340"/>
      <c r="G34" s="95">
        <f>avgpeinc!AD27</f>
        <v>376878.21932994947</v>
      </c>
      <c r="H34" s="566">
        <f>B34*0.01/'TB5'!B34</f>
        <v>0.17486797332751736</v>
      </c>
      <c r="I34" s="577">
        <f>C34*0.01/'TB5'!B34</f>
        <v>0.18886541267315882</v>
      </c>
      <c r="J34" s="611"/>
      <c r="K34" s="577"/>
      <c r="L34" s="611"/>
      <c r="M34" s="597">
        <f>G34*0.01/'TB5'!F34</f>
        <v>0.18271264388225855</v>
      </c>
    </row>
    <row r="35" spans="1:13" s="98" customFormat="1" ht="15.05" customHeight="1">
      <c r="A35" s="102">
        <v>1939</v>
      </c>
      <c r="B35" s="455">
        <f>avgpeinc!Y28</f>
        <v>272366.89493392798</v>
      </c>
      <c r="C35" s="342">
        <f>avgpeinc!Z28</f>
        <v>291726.03077900968</v>
      </c>
      <c r="D35" s="381"/>
      <c r="E35" s="341"/>
      <c r="F35" s="341"/>
      <c r="G35" s="99">
        <f>avgpeinc!AD28</f>
        <v>430764.1759227385</v>
      </c>
      <c r="H35" s="567">
        <f>B35*0.01/'TB5'!B35</f>
        <v>0.18803249177410472</v>
      </c>
      <c r="I35" s="578">
        <f>C35*0.01/'TB5'!B35</f>
        <v>0.20139735593069444</v>
      </c>
      <c r="J35" s="612"/>
      <c r="K35" s="578"/>
      <c r="L35" s="612"/>
      <c r="M35" s="598">
        <f>G35*0.01/'TB5'!F35</f>
        <v>0.19544088102427604</v>
      </c>
    </row>
    <row r="36" spans="1:13" s="98" customFormat="1" ht="15.05" customHeight="1">
      <c r="A36" s="103">
        <v>1940</v>
      </c>
      <c r="B36" s="454">
        <f>avgpeinc!Y29</f>
        <v>316541.82694693108</v>
      </c>
      <c r="C36" s="343">
        <f>avgpeinc!Z29</f>
        <v>336046.30723594181</v>
      </c>
      <c r="D36" s="380"/>
      <c r="E36" s="340"/>
      <c r="F36" s="340"/>
      <c r="G36" s="95">
        <f>avgpeinc!AD29</f>
        <v>498118.14132322447</v>
      </c>
      <c r="H36" s="566">
        <f>B36*0.01/'TB5'!B36</f>
        <v>0.20136953285549564</v>
      </c>
      <c r="I36" s="577">
        <f>C36*0.01/'TB5'!B36</f>
        <v>0.21377739731457637</v>
      </c>
      <c r="J36" s="611"/>
      <c r="K36" s="577"/>
      <c r="L36" s="611"/>
      <c r="M36" s="597">
        <f>G36*0.01/'TB5'!F36</f>
        <v>0.20843247896161407</v>
      </c>
    </row>
    <row r="37" spans="1:13" s="98" customFormat="1" ht="15.05" customHeight="1">
      <c r="A37" s="103">
        <v>1941</v>
      </c>
      <c r="B37" s="454">
        <f>avgpeinc!Y30</f>
        <v>396561.82342635444</v>
      </c>
      <c r="C37" s="343">
        <f>avgpeinc!Z30</f>
        <v>417914.49599102343</v>
      </c>
      <c r="D37" s="380"/>
      <c r="E37" s="340"/>
      <c r="F37" s="340"/>
      <c r="G37" s="95">
        <f>avgpeinc!AD30</f>
        <v>628570.40369695134</v>
      </c>
      <c r="H37" s="566">
        <f>B37*0.01/'TB5'!B37</f>
        <v>0.21270360126854093</v>
      </c>
      <c r="I37" s="577">
        <f>C37*0.01/'TB5'!B37</f>
        <v>0.22415652003911574</v>
      </c>
      <c r="J37" s="611"/>
      <c r="K37" s="577"/>
      <c r="L37" s="611"/>
      <c r="M37" s="597">
        <f>G37*0.01/'TB5'!F37</f>
        <v>0.21945083748574978</v>
      </c>
    </row>
    <row r="38" spans="1:13" s="98" customFormat="1" ht="15.05" customHeight="1">
      <c r="A38" s="103">
        <v>1942</v>
      </c>
      <c r="B38" s="454">
        <f>avgpeinc!Y31</f>
        <v>451138.38206056616</v>
      </c>
      <c r="C38" s="343">
        <f>avgpeinc!Z31</f>
        <v>477933.86461760924</v>
      </c>
      <c r="D38" s="380"/>
      <c r="E38" s="340"/>
      <c r="F38" s="340"/>
      <c r="G38" s="95">
        <f>avgpeinc!AD31</f>
        <v>723496.15263770311</v>
      </c>
      <c r="H38" s="566">
        <f>B38*0.01/'TB5'!B38</f>
        <v>0.20460832287687664</v>
      </c>
      <c r="I38" s="577">
        <f>C38*0.01/'TB5'!B38</f>
        <v>0.21676108789241716</v>
      </c>
      <c r="J38" s="611"/>
      <c r="K38" s="577"/>
      <c r="L38" s="611"/>
      <c r="M38" s="597">
        <f>G38*0.01/'TB5'!F38</f>
        <v>0.21153586276551456</v>
      </c>
    </row>
    <row r="39" spans="1:13" s="98" customFormat="1" ht="15.05" customHeight="1">
      <c r="A39" s="103">
        <v>1943</v>
      </c>
      <c r="B39" s="454">
        <f>avgpeinc!Y32</f>
        <v>480429.24157891097</v>
      </c>
      <c r="C39" s="343">
        <f>avgpeinc!Z32</f>
        <v>510235.37333581352</v>
      </c>
      <c r="D39" s="380"/>
      <c r="E39" s="340"/>
      <c r="F39" s="340"/>
      <c r="G39" s="95">
        <f>avgpeinc!AD32</f>
        <v>776659.30164412409</v>
      </c>
      <c r="H39" s="566">
        <f>B39*0.01/'TB5'!B39</f>
        <v>0.18891836583799454</v>
      </c>
      <c r="I39" s="577">
        <f>C39*0.01/'TB5'!B39</f>
        <v>0.20063897985590939</v>
      </c>
      <c r="J39" s="611"/>
      <c r="K39" s="577"/>
      <c r="L39" s="611"/>
      <c r="M39" s="597">
        <f>G39*0.01/'TB5'!F39</f>
        <v>0.19549291668764585</v>
      </c>
    </row>
    <row r="40" spans="1:13" s="98" customFormat="1" ht="15.05" customHeight="1">
      <c r="A40" s="103">
        <v>1944</v>
      </c>
      <c r="B40" s="454">
        <f>avgpeinc!Y33</f>
        <v>416848.9655892775</v>
      </c>
      <c r="C40" s="343">
        <f>avgpeinc!Z33</f>
        <v>449153.23479766474</v>
      </c>
      <c r="D40" s="380"/>
      <c r="E40" s="340"/>
      <c r="F40" s="340"/>
      <c r="G40" s="95">
        <f>avgpeinc!AD33</f>
        <v>685319.91195974115</v>
      </c>
      <c r="H40" s="566">
        <f>B40*0.01/'TB5'!B40</f>
        <v>0.15882018112552815</v>
      </c>
      <c r="I40" s="577">
        <f>C40*0.01/'TB5'!B40</f>
        <v>0.17112816389706045</v>
      </c>
      <c r="J40" s="611"/>
      <c r="K40" s="577"/>
      <c r="L40" s="611"/>
      <c r="M40" s="597">
        <f>G40*0.01/'TB5'!F40</f>
        <v>0.16579639398248094</v>
      </c>
    </row>
    <row r="41" spans="1:13" s="98" customFormat="1" ht="15.05" customHeight="1">
      <c r="A41" s="103">
        <v>1945</v>
      </c>
      <c r="B41" s="454">
        <f>avgpeinc!Y34</f>
        <v>374917.94695839827</v>
      </c>
      <c r="C41" s="343">
        <f>avgpeinc!Z34</f>
        <v>407297.37424410472</v>
      </c>
      <c r="D41" s="380"/>
      <c r="E41" s="340"/>
      <c r="F41" s="340"/>
      <c r="G41" s="95">
        <f>avgpeinc!AD34</f>
        <v>624091.76869554899</v>
      </c>
      <c r="H41" s="566">
        <f>B41*0.01/'TB5'!B41</f>
        <v>0.14870370629375584</v>
      </c>
      <c r="I41" s="577">
        <f>C41*0.01/'TB5'!B41</f>
        <v>0.16154635862372818</v>
      </c>
      <c r="J41" s="611"/>
      <c r="K41" s="577"/>
      <c r="L41" s="611"/>
      <c r="M41" s="597">
        <f>G41*0.01/'TB5'!F41</f>
        <v>0.15586223874557636</v>
      </c>
    </row>
    <row r="42" spans="1:13" s="98" customFormat="1" ht="15.05" customHeight="1">
      <c r="A42" s="103">
        <v>1946</v>
      </c>
      <c r="B42" s="454">
        <f>avgpeinc!Y35</f>
        <v>324264.32590978232</v>
      </c>
      <c r="C42" s="343">
        <f>avgpeinc!Z35</f>
        <v>355415.25581082253</v>
      </c>
      <c r="D42" s="380"/>
      <c r="E42" s="340"/>
      <c r="F42" s="340"/>
      <c r="G42" s="95">
        <f>avgpeinc!AD35</f>
        <v>547404.46181725175</v>
      </c>
      <c r="H42" s="566">
        <f>B42*0.01/'TB5'!B42</f>
        <v>0.14723075280834469</v>
      </c>
      <c r="I42" s="577">
        <f>C42*0.01/'TB5'!B42</f>
        <v>0.16137469185295658</v>
      </c>
      <c r="J42" s="611"/>
      <c r="K42" s="577"/>
      <c r="L42" s="611"/>
      <c r="M42" s="597">
        <f>G42*0.01/'TB5'!F42</f>
        <v>0.1552478877611099</v>
      </c>
    </row>
    <row r="43" spans="1:13" s="98" customFormat="1" ht="15.05" customHeight="1">
      <c r="A43" s="103">
        <v>1947</v>
      </c>
      <c r="B43" s="454">
        <f>avgpeinc!Y36</f>
        <v>331418.25919424731</v>
      </c>
      <c r="C43" s="343">
        <f>avgpeinc!Z36</f>
        <v>359262.34690141462</v>
      </c>
      <c r="D43" s="380"/>
      <c r="E43" s="340"/>
      <c r="F43" s="340"/>
      <c r="G43" s="95">
        <f>avgpeinc!AD36</f>
        <v>556194.43746877112</v>
      </c>
      <c r="H43" s="566">
        <f>B43*0.01/'TB5'!B43</f>
        <v>0.15536960995145038</v>
      </c>
      <c r="I43" s="577">
        <f>C43*0.01/'TB5'!B43</f>
        <v>0.16842297960294259</v>
      </c>
      <c r="J43" s="611"/>
      <c r="K43" s="577"/>
      <c r="L43" s="611"/>
      <c r="M43" s="597">
        <f>G43*0.01/'TB5'!F43</f>
        <v>0.16297681005218739</v>
      </c>
    </row>
    <row r="44" spans="1:13" s="98" customFormat="1" ht="15.05" customHeight="1">
      <c r="A44" s="103">
        <v>1948</v>
      </c>
      <c r="B44" s="454">
        <f>avgpeinc!Y37</f>
        <v>375522.8207478823</v>
      </c>
      <c r="C44" s="343">
        <f>avgpeinc!Z37</f>
        <v>404580.20200963767</v>
      </c>
      <c r="D44" s="380"/>
      <c r="E44" s="340"/>
      <c r="F44" s="340"/>
      <c r="G44" s="95">
        <f>avgpeinc!AD37</f>
        <v>629915.28452578583</v>
      </c>
      <c r="H44" s="566">
        <f>B44*0.01/'TB5'!B44</f>
        <v>0.16815389627175883</v>
      </c>
      <c r="I44" s="577">
        <f>C44*0.01/'TB5'!B44</f>
        <v>0.18116538746392422</v>
      </c>
      <c r="J44" s="611"/>
      <c r="K44" s="577"/>
      <c r="L44" s="611"/>
      <c r="M44" s="597">
        <f>G44*0.01/'TB5'!F44</f>
        <v>0.1758741625086033</v>
      </c>
    </row>
    <row r="45" spans="1:13" s="98" customFormat="1" ht="15.05" customHeight="1">
      <c r="A45" s="102">
        <v>1949</v>
      </c>
      <c r="B45" s="455">
        <f>avgpeinc!Y38</f>
        <v>350082.92261838441</v>
      </c>
      <c r="C45" s="342">
        <f>avgpeinc!Z38</f>
        <v>377206.22729079175</v>
      </c>
      <c r="D45" s="381"/>
      <c r="E45" s="341"/>
      <c r="F45" s="341"/>
      <c r="G45" s="99">
        <f>avgpeinc!AD38</f>
        <v>588557.23711509269</v>
      </c>
      <c r="H45" s="567">
        <f>B45*0.01/'TB5'!B45</f>
        <v>0.16185605889836355</v>
      </c>
      <c r="I45" s="578">
        <f>C45*0.01/'TB5'!B45</f>
        <v>0.17439614844555038</v>
      </c>
      <c r="J45" s="612"/>
      <c r="K45" s="578"/>
      <c r="L45" s="612"/>
      <c r="M45" s="598">
        <f>G45*0.01/'TB5'!F45</f>
        <v>0.16924052533769843</v>
      </c>
    </row>
    <row r="46" spans="1:13" s="98" customFormat="1" ht="15.05" customHeight="1">
      <c r="A46" s="103">
        <v>1950</v>
      </c>
      <c r="B46" s="454">
        <f>avgpeinc!Y39</f>
        <v>407034.38896162843</v>
      </c>
      <c r="C46" s="343">
        <f>avgpeinc!Z39</f>
        <v>434667.03732419939</v>
      </c>
      <c r="D46" s="380"/>
      <c r="E46" s="340"/>
      <c r="F46" s="340"/>
      <c r="G46" s="95">
        <f>avgpeinc!AD39</f>
        <v>679742.62936593371</v>
      </c>
      <c r="H46" s="566">
        <f>B46*0.01/'TB5'!B46</f>
        <v>0.17287068874579337</v>
      </c>
      <c r="I46" s="577">
        <f>C46*0.01/'TB5'!B46</f>
        <v>0.18460649064325488</v>
      </c>
      <c r="J46" s="611"/>
      <c r="K46" s="577"/>
      <c r="L46" s="611"/>
      <c r="M46" s="597">
        <f>G46*0.01/'TB5'!F46</f>
        <v>0.17987369643563342</v>
      </c>
    </row>
    <row r="47" spans="1:13" s="98" customFormat="1" ht="15.05" customHeight="1">
      <c r="A47" s="103">
        <v>1951</v>
      </c>
      <c r="B47" s="454">
        <f>avgpeinc!Y40</f>
        <v>418256.28689091047</v>
      </c>
      <c r="C47" s="343">
        <f>avgpeinc!Z40</f>
        <v>448003.902426304</v>
      </c>
      <c r="D47" s="380"/>
      <c r="E47" s="340"/>
      <c r="F47" s="340"/>
      <c r="G47" s="95">
        <f>avgpeinc!AD40</f>
        <v>701052.14807698736</v>
      </c>
      <c r="H47" s="566">
        <f>B47*0.01/'TB5'!B47</f>
        <v>0.16596793964449996</v>
      </c>
      <c r="I47" s="577">
        <f>C47*0.01/'TB5'!B47</f>
        <v>0.17777206695707684</v>
      </c>
      <c r="J47" s="611"/>
      <c r="K47" s="577"/>
      <c r="L47" s="611"/>
      <c r="M47" s="597">
        <f>G47*0.01/'TB5'!F47</f>
        <v>0.17291180531307104</v>
      </c>
    </row>
    <row r="48" spans="1:13" s="98" customFormat="1" ht="15.05" customHeight="1">
      <c r="A48" s="103">
        <v>1952</v>
      </c>
      <c r="B48" s="454">
        <f>avgpeinc!Y41</f>
        <v>401820.54337160784</v>
      </c>
      <c r="C48" s="343">
        <f>avgpeinc!Z41</f>
        <v>432432.20089324121</v>
      </c>
      <c r="D48" s="380"/>
      <c r="E48" s="340"/>
      <c r="F48" s="340"/>
      <c r="G48" s="95">
        <f>avgpeinc!AD41</f>
        <v>675953.97942596313</v>
      </c>
      <c r="H48" s="566">
        <f>B48*0.01/'TB5'!B48</f>
        <v>0.15544230471236101</v>
      </c>
      <c r="I48" s="577">
        <f>C48*0.01/'TB5'!B48</f>
        <v>0.16728427415549027</v>
      </c>
      <c r="J48" s="611"/>
      <c r="K48" s="577"/>
      <c r="L48" s="611"/>
      <c r="M48" s="597">
        <f>G48*0.01/'TB5'!F48</f>
        <v>0.16226618945500879</v>
      </c>
    </row>
    <row r="49" spans="1:13" s="98" customFormat="1" ht="15.05" customHeight="1">
      <c r="A49" s="103">
        <v>1953</v>
      </c>
      <c r="B49" s="454">
        <f>avgpeinc!Y42</f>
        <v>391437.77593941195</v>
      </c>
      <c r="C49" s="343">
        <f>avgpeinc!Z42</f>
        <v>421920.26872953679</v>
      </c>
      <c r="D49" s="380"/>
      <c r="E49" s="340"/>
      <c r="F49" s="340"/>
      <c r="G49" s="95">
        <f>avgpeinc!AD42</f>
        <v>659336.52974628599</v>
      </c>
      <c r="H49" s="566">
        <f>B49*0.01/'TB5'!B49</f>
        <v>0.14689772989512812</v>
      </c>
      <c r="I49" s="577">
        <f>C49*0.01/'TB5'!B49</f>
        <v>0.15833711890572541</v>
      </c>
      <c r="J49" s="611"/>
      <c r="K49" s="577"/>
      <c r="L49" s="611"/>
      <c r="M49" s="597">
        <f>G49*0.01/'TB5'!F49</f>
        <v>0.15349110297169519</v>
      </c>
    </row>
    <row r="50" spans="1:13" s="98" customFormat="1" ht="15.05" customHeight="1">
      <c r="A50" s="103">
        <v>1954</v>
      </c>
      <c r="B50" s="454">
        <f>avgpeinc!Y43</f>
        <v>382099.95505345281</v>
      </c>
      <c r="C50" s="343">
        <f>avgpeinc!Z43</f>
        <v>411219.56891800388</v>
      </c>
      <c r="D50" s="380"/>
      <c r="E50" s="340"/>
      <c r="F50" s="340"/>
      <c r="G50" s="95">
        <f>avgpeinc!AD43</f>
        <v>643203.56890218088</v>
      </c>
      <c r="H50" s="566">
        <f>B50*0.01/'TB5'!B50</f>
        <v>0.1464154673139165</v>
      </c>
      <c r="I50" s="577">
        <f>C50*0.01/'TB5'!B50</f>
        <v>0.15757370435527551</v>
      </c>
      <c r="J50" s="611"/>
      <c r="K50" s="577"/>
      <c r="L50" s="611"/>
      <c r="M50" s="597">
        <f>G50*0.01/'TB5'!F50</f>
        <v>0.15295539913543674</v>
      </c>
    </row>
    <row r="51" spans="1:13" s="98" customFormat="1" ht="15.05" customHeight="1">
      <c r="A51" s="103">
        <v>1955</v>
      </c>
      <c r="B51" s="454">
        <f>avgpeinc!Y44</f>
        <v>432759.65842508175</v>
      </c>
      <c r="C51" s="343">
        <f>avgpeinc!Z44</f>
        <v>461605.54324712051</v>
      </c>
      <c r="D51" s="380"/>
      <c r="E51" s="340"/>
      <c r="F51" s="340"/>
      <c r="G51" s="95">
        <f>avgpeinc!AD44</f>
        <v>724787.42176006292</v>
      </c>
      <c r="H51" s="566">
        <f>B51*0.01/'TB5'!B51</f>
        <v>0.15479503131521366</v>
      </c>
      <c r="I51" s="577">
        <f>C51*0.01/'TB5'!B51</f>
        <v>0.16511299778323543</v>
      </c>
      <c r="J51" s="611"/>
      <c r="K51" s="577"/>
      <c r="L51" s="611"/>
      <c r="M51" s="597">
        <f>G51*0.01/'TB5'!F51</f>
        <v>0.16101955722418845</v>
      </c>
    </row>
    <row r="52" spans="1:13" s="98" customFormat="1" ht="15.05" customHeight="1">
      <c r="A52" s="103">
        <v>1956</v>
      </c>
      <c r="B52" s="454">
        <f>avgpeinc!Y45</f>
        <v>416993.68284066732</v>
      </c>
      <c r="C52" s="343">
        <f>avgpeinc!Z45</f>
        <v>447174.72440509521</v>
      </c>
      <c r="D52" s="380"/>
      <c r="E52" s="340"/>
      <c r="F52" s="340"/>
      <c r="G52" s="95">
        <f>avgpeinc!AD45</f>
        <v>700130.91105296335</v>
      </c>
      <c r="H52" s="566">
        <f>B52*0.01/'TB5'!B52</f>
        <v>0.1463581542992414</v>
      </c>
      <c r="I52" s="577">
        <f>C52*0.01/'TB5'!B52</f>
        <v>0.15695122014164689</v>
      </c>
      <c r="J52" s="611"/>
      <c r="K52" s="577"/>
      <c r="L52" s="611"/>
      <c r="M52" s="597">
        <f>G52*0.01/'TB5'!F52</f>
        <v>0.15261187982785038</v>
      </c>
    </row>
    <row r="53" spans="1:13" s="98" customFormat="1" ht="15.05" customHeight="1">
      <c r="A53" s="103">
        <v>1957</v>
      </c>
      <c r="B53" s="454">
        <f>avgpeinc!Y46</f>
        <v>409058.04507348174</v>
      </c>
      <c r="C53" s="343">
        <f>avgpeinc!Z46</f>
        <v>439174.12601929723</v>
      </c>
      <c r="D53" s="380"/>
      <c r="E53" s="340"/>
      <c r="F53" s="340"/>
      <c r="G53" s="95">
        <f>avgpeinc!AD46</f>
        <v>686770.07117214904</v>
      </c>
      <c r="H53" s="566">
        <f>B53*0.01/'TB5'!B53</f>
        <v>0.14330121649336838</v>
      </c>
      <c r="I53" s="577">
        <f>C53*0.01/'TB5'!B53</f>
        <v>0.15385148212809724</v>
      </c>
      <c r="J53" s="611"/>
      <c r="K53" s="577"/>
      <c r="L53" s="611"/>
      <c r="M53" s="597">
        <f>G53*0.01/'TB5'!F53</f>
        <v>0.1494862066390899</v>
      </c>
    </row>
    <row r="54" spans="1:13" s="98" customFormat="1" ht="15.05" customHeight="1">
      <c r="A54" s="103">
        <v>1958</v>
      </c>
      <c r="B54" s="454">
        <f>avgpeinc!Y47</f>
        <v>373236.99077045755</v>
      </c>
      <c r="C54" s="343">
        <f>avgpeinc!Z47</f>
        <v>403317.8020146403</v>
      </c>
      <c r="D54" s="380"/>
      <c r="E54" s="340"/>
      <c r="F54" s="340"/>
      <c r="G54" s="95">
        <f>avgpeinc!AD47</f>
        <v>629141.36240269733</v>
      </c>
      <c r="H54" s="566">
        <f>B54*0.01/'TB5'!B54</f>
        <v>0.13449912226535377</v>
      </c>
      <c r="I54" s="577">
        <f>C54*0.01/'TB5'!B54</f>
        <v>0.1453389982943098</v>
      </c>
      <c r="J54" s="611"/>
      <c r="K54" s="577"/>
      <c r="L54" s="611"/>
      <c r="M54" s="597">
        <f>G54*0.01/'TB5'!F54</f>
        <v>0.14086828055065678</v>
      </c>
    </row>
    <row r="55" spans="1:13" s="98" customFormat="1" ht="15.05" customHeight="1">
      <c r="A55" s="102">
        <v>1959</v>
      </c>
      <c r="B55" s="455">
        <f>avgpeinc!Y48</f>
        <v>418145.86923217127</v>
      </c>
      <c r="C55" s="342">
        <f>avgpeinc!Z48</f>
        <v>446278.5190708384</v>
      </c>
      <c r="D55" s="381"/>
      <c r="E55" s="341"/>
      <c r="F55" s="341"/>
      <c r="G55" s="99">
        <f>avgpeinc!AD48</f>
        <v>704007.29816898156</v>
      </c>
      <c r="H55" s="567">
        <f>B55*0.01/'TB5'!B55</f>
        <v>0.14195281186241263</v>
      </c>
      <c r="I55" s="578">
        <f>C55*0.01/'TB5'!B55</f>
        <v>0.15150332770769076</v>
      </c>
      <c r="J55" s="612"/>
      <c r="K55" s="578"/>
      <c r="L55" s="612"/>
      <c r="M55" s="598">
        <f>G55*0.01/'TB5'!F55</f>
        <v>0.14775690637453048</v>
      </c>
    </row>
    <row r="56" spans="1:13">
      <c r="A56" s="78">
        <v>1960</v>
      </c>
      <c r="B56" s="454">
        <f>avgpeinc!Y49</f>
        <v>405801.25398608763</v>
      </c>
      <c r="C56" s="343">
        <f>avgpeinc!Z49</f>
        <v>434538.54022643686</v>
      </c>
      <c r="D56" s="380"/>
      <c r="E56" s="340"/>
      <c r="F56" s="340"/>
      <c r="G56" s="95">
        <f>avgpeinc!AD49</f>
        <v>685579.15745665447</v>
      </c>
      <c r="H56" s="566">
        <f>B56*0.01/'TB5'!B56</f>
        <v>0.13525690309199714</v>
      </c>
      <c r="I56" s="577">
        <f>C56*0.01/'TB5'!B56</f>
        <v>0.14483527748576172</v>
      </c>
      <c r="J56" s="611"/>
      <c r="K56" s="577"/>
      <c r="L56" s="611"/>
      <c r="M56" s="597">
        <f>G56*0.01/'TB5'!F56</f>
        <v>0.14099070474682246</v>
      </c>
    </row>
    <row r="57" spans="1:13">
      <c r="A57" s="78">
        <v>1961</v>
      </c>
      <c r="B57" s="454">
        <f>avgpeinc!Y50</f>
        <v>406263.77723156044</v>
      </c>
      <c r="C57" s="343">
        <f>avgpeinc!Z50</f>
        <v>435210.9688950663</v>
      </c>
      <c r="D57" s="380"/>
      <c r="E57" s="340"/>
      <c r="F57" s="340"/>
      <c r="G57" s="95">
        <f>avgpeinc!AD50</f>
        <v>680583.61244975962</v>
      </c>
      <c r="H57" s="566">
        <f>B57*0.01/'TB5'!B57</f>
        <v>0.13367229906344938</v>
      </c>
      <c r="I57" s="577">
        <f>C57*0.01/'TB5'!B57</f>
        <v>0.14319674568642671</v>
      </c>
      <c r="J57" s="611"/>
      <c r="K57" s="577"/>
      <c r="L57" s="611"/>
      <c r="M57" s="597">
        <f>G57*0.01/'TB5'!F57</f>
        <v>0.13939156937524322</v>
      </c>
    </row>
    <row r="58" spans="1:13">
      <c r="A58" s="78">
        <v>1962</v>
      </c>
      <c r="B58" s="456">
        <f>avgpeinc!Y51</f>
        <v>426793.48013572989</v>
      </c>
      <c r="C58" s="344">
        <f>avgpeinc!Z51</f>
        <v>455648.252562023</v>
      </c>
      <c r="D58" s="559">
        <f>avgpeinc!AA51</f>
        <v>378723.83067365037</v>
      </c>
      <c r="E58" s="559">
        <f>avgpeinc!AB51</f>
        <v>511866.62428221846</v>
      </c>
      <c r="F58" s="559">
        <f>avgpeinc!AC51</f>
        <v>377801.35910393856</v>
      </c>
      <c r="G58" s="92">
        <f>avgpeinc!AD51</f>
        <v>706377.48432893609</v>
      </c>
      <c r="H58" s="568">
        <f>B58*0.01/'TB5'!B58</f>
        <v>0.13373741507530212</v>
      </c>
      <c r="I58" s="579">
        <f>C58*0.01/'TB5'!B58</f>
        <v>0.14277917146682739</v>
      </c>
      <c r="J58" s="579">
        <f>D58*0.01/'TB5'!C58</f>
        <v>0.11707216501235962</v>
      </c>
      <c r="K58" s="579">
        <f>E58*0.01/'TB5'!D58</f>
        <v>0.11395509541034698</v>
      </c>
      <c r="L58" s="579">
        <f>F58*0.01/'TB5'!E58</f>
        <v>0.19237779080867773</v>
      </c>
      <c r="M58" s="586">
        <f>G58*0.01/'TB5'!F58</f>
        <v>0.13889363408088684</v>
      </c>
    </row>
    <row r="59" spans="1:13">
      <c r="A59" s="78">
        <v>1963</v>
      </c>
      <c r="B59" s="457">
        <f>avgpeinc!Y52</f>
        <v>447291.39211367915</v>
      </c>
      <c r="C59" s="345">
        <f>avgpeinc!Z52</f>
        <v>477461.5718077725</v>
      </c>
      <c r="D59" s="560">
        <f>avgpeinc!AA52</f>
        <v>396649.33968598052</v>
      </c>
      <c r="E59" s="560">
        <f>avgpeinc!AB52</f>
        <v>538734.24562237877</v>
      </c>
      <c r="F59" s="560">
        <f>avgpeinc!AC52</f>
        <v>398384.00999554119</v>
      </c>
      <c r="G59" s="73">
        <f>avgpeinc!AD52</f>
        <v>740780.25554781768</v>
      </c>
      <c r="H59" s="569">
        <f>B59*0.01/'TB5'!B59</f>
        <v>0.1355574578046799</v>
      </c>
      <c r="I59" s="580">
        <f>C59*0.01/'TB5'!B59</f>
        <v>0.14470092207193377</v>
      </c>
      <c r="J59" s="587">
        <f>D59*0.01/'TB5'!C59</f>
        <v>0.11816768508265633</v>
      </c>
      <c r="K59" s="580">
        <f>E59*0.01/'TB5'!D59</f>
        <v>0.11569420493476948</v>
      </c>
      <c r="L59" s="587">
        <f>F59*0.01/'TB5'!E59</f>
        <v>0.19525898896910401</v>
      </c>
      <c r="M59" s="588">
        <f>G59*0.01/'TB5'!F59</f>
        <v>0.14134718477725983</v>
      </c>
    </row>
    <row r="60" spans="1:13">
      <c r="A60" s="78">
        <v>1964</v>
      </c>
      <c r="B60" s="457">
        <f>avgpeinc!Y53</f>
        <v>471800.10786803695</v>
      </c>
      <c r="C60" s="345">
        <f>avgpeinc!Z53</f>
        <v>503551.10928647046</v>
      </c>
      <c r="D60" s="560">
        <f>avgpeinc!AA53</f>
        <v>414574.84869831067</v>
      </c>
      <c r="E60" s="560">
        <f>avgpeinc!AB53</f>
        <v>565601.86696253915</v>
      </c>
      <c r="F60" s="560">
        <f>avgpeinc!AC53</f>
        <v>418966.66088714381</v>
      </c>
      <c r="G60" s="73">
        <f>avgpeinc!AD53</f>
        <v>782449.91843577405</v>
      </c>
      <c r="H60" s="569">
        <f>B60*0.01/'TB5'!B60</f>
        <v>0.13737750053405762</v>
      </c>
      <c r="I60" s="580">
        <f>C60*0.01/'TB5'!B60</f>
        <v>0.14662267267704013</v>
      </c>
      <c r="J60" s="587">
        <f>D60*0.01/'TB5'!C60</f>
        <v>0.11918654292821883</v>
      </c>
      <c r="K60" s="580">
        <f>E60*0.01/'TB5'!D60</f>
        <v>0.11731448769569397</v>
      </c>
      <c r="L60" s="587">
        <f>F60*0.01/'TB5'!E60</f>
        <v>0.19793210923671725</v>
      </c>
      <c r="M60" s="588">
        <f>G60*0.01/'TB5'!F60</f>
        <v>0.14380073547363281</v>
      </c>
    </row>
    <row r="61" spans="1:13">
      <c r="A61" s="78">
        <v>1965</v>
      </c>
      <c r="B61" s="457">
        <f>avgpeinc!Y54</f>
        <v>490562.37408105435</v>
      </c>
      <c r="C61" s="345">
        <f>avgpeinc!Z54</f>
        <v>523137.8934501828</v>
      </c>
      <c r="D61" s="560">
        <f>avgpeinc!AA54</f>
        <v>431785.69788259664</v>
      </c>
      <c r="E61" s="560">
        <f>avgpeinc!AB54</f>
        <v>585887.86510305107</v>
      </c>
      <c r="F61" s="560">
        <f>avgpeinc!AC54</f>
        <v>435928.34881882847</v>
      </c>
      <c r="G61" s="73">
        <f>avgpeinc!AD54</f>
        <v>811517.18791257171</v>
      </c>
      <c r="H61" s="569">
        <f>B61*0.01/'TB5'!B61</f>
        <v>0.13579929620027539</v>
      </c>
      <c r="I61" s="580">
        <f>C61*0.01/'TB5'!B61</f>
        <v>0.14481697231531143</v>
      </c>
      <c r="J61" s="587">
        <f>D61*0.01/'TB5'!C61</f>
        <v>0.11812718814391027</v>
      </c>
      <c r="K61" s="580">
        <f>E61*0.01/'TB5'!D61</f>
        <v>0.11556918774518138</v>
      </c>
      <c r="L61" s="587">
        <f>F61*0.01/'TB5'!E61</f>
        <v>0.19656630798631913</v>
      </c>
      <c r="M61" s="588">
        <f>G61*0.01/'TB5'!F61</f>
        <v>0.14201968908309937</v>
      </c>
    </row>
    <row r="62" spans="1:13">
      <c r="A62" s="78">
        <v>1966</v>
      </c>
      <c r="B62" s="457">
        <f>avgpeinc!Y55</f>
        <v>507331.20384863374</v>
      </c>
      <c r="C62" s="345">
        <f>avgpeinc!Z55</f>
        <v>540556.47853247577</v>
      </c>
      <c r="D62" s="560">
        <f>avgpeinc!AA55</f>
        <v>448996.54706688266</v>
      </c>
      <c r="E62" s="560">
        <f>avgpeinc!AB55</f>
        <v>606173.86324356287</v>
      </c>
      <c r="F62" s="560">
        <f>avgpeinc!AC55</f>
        <v>452890.03675051307</v>
      </c>
      <c r="G62" s="73">
        <f>avgpeinc!AD55</f>
        <v>835956.80795514584</v>
      </c>
      <c r="H62" s="569">
        <f>B62*0.01/'TB5'!B62</f>
        <v>0.13422109186649323</v>
      </c>
      <c r="I62" s="580">
        <f>C62*0.01/'TB5'!B62</f>
        <v>0.14301127195358276</v>
      </c>
      <c r="J62" s="587">
        <f>D62*0.01/'TB5'!C62</f>
        <v>0.11716563254594804</v>
      </c>
      <c r="K62" s="580">
        <f>E62*0.01/'TB5'!D62</f>
        <v>0.11398689448833467</v>
      </c>
      <c r="L62" s="587">
        <f>F62*0.01/'TB5'!E62</f>
        <v>0.19531948864459989</v>
      </c>
      <c r="M62" s="588">
        <f>G62*0.01/'TB5'!F62</f>
        <v>0.14023864269256592</v>
      </c>
    </row>
    <row r="63" spans="1:13">
      <c r="A63" s="78">
        <v>1967</v>
      </c>
      <c r="B63" s="457">
        <f>avgpeinc!Y56</f>
        <v>499093.09267093195</v>
      </c>
      <c r="C63" s="345">
        <f>avgpeinc!Z56</f>
        <v>534689.28981760342</v>
      </c>
      <c r="D63" s="560">
        <f>avgpeinc!AA56</f>
        <v>454667.35632031003</v>
      </c>
      <c r="E63" s="560">
        <f>avgpeinc!AB56</f>
        <v>603849.10560713592</v>
      </c>
      <c r="F63" s="560">
        <f>avgpeinc!AC56</f>
        <v>440955.45105199906</v>
      </c>
      <c r="G63" s="73">
        <f>avgpeinc!AD56</f>
        <v>824855.76781391562</v>
      </c>
      <c r="H63" s="570">
        <f>B63*0.01/'TB5'!B63</f>
        <v>0.13024013489484784</v>
      </c>
      <c r="I63" s="581">
        <f>C63*0.01/'TB5'!B63</f>
        <v>0.13952909037470818</v>
      </c>
      <c r="J63" s="587">
        <f>D63*0.01/'TB5'!C63</f>
        <v>0.11592835187911989</v>
      </c>
      <c r="K63" s="580">
        <f>E63*0.01/'TB5'!D63</f>
        <v>0.11377045139670372</v>
      </c>
      <c r="L63" s="587">
        <f>F63*0.01/'TB5'!E63</f>
        <v>0.1818673983216286</v>
      </c>
      <c r="M63" s="588">
        <f>G63*0.01/'TB5'!F63</f>
        <v>0.13659843429923055</v>
      </c>
    </row>
    <row r="64" spans="1:13">
      <c r="A64" s="78">
        <v>1968</v>
      </c>
      <c r="B64" s="457">
        <f>avgpeinc!Y57</f>
        <v>505891.16999845341</v>
      </c>
      <c r="C64" s="345">
        <f>avgpeinc!Z57</f>
        <v>543113.04428681859</v>
      </c>
      <c r="D64" s="560">
        <f>avgpeinc!AA57</f>
        <v>464328.83317834139</v>
      </c>
      <c r="E64" s="560">
        <f>avgpeinc!AB57</f>
        <v>617068.14414293854</v>
      </c>
      <c r="F64" s="560">
        <f>avgpeinc!AC57</f>
        <v>439433.90372429095</v>
      </c>
      <c r="G64" s="73">
        <f>avgpeinc!AD57</f>
        <v>839862.80742036505</v>
      </c>
      <c r="H64" s="570">
        <f>B64*0.01/'TB5'!B64</f>
        <v>0.12826205417513847</v>
      </c>
      <c r="I64" s="581">
        <f>C64*0.01/'TB5'!B64</f>
        <v>0.1376991709694266</v>
      </c>
      <c r="J64" s="587">
        <f>D64*0.01/'TB5'!C64</f>
        <v>0.11511375568807126</v>
      </c>
      <c r="K64" s="580">
        <f>E64*0.01/'TB5'!D64</f>
        <v>0.11329779308289291</v>
      </c>
      <c r="L64" s="587">
        <f>F64*0.01/'TB5'!E64</f>
        <v>0.1763434614986181</v>
      </c>
      <c r="M64" s="588">
        <f>G64*0.01/'TB5'!F64</f>
        <v>0.13436263706535101</v>
      </c>
    </row>
    <row r="65" spans="1:13">
      <c r="A65" s="83">
        <v>1969</v>
      </c>
      <c r="B65" s="458">
        <f>avgpeinc!Y58</f>
        <v>482709.92640103557</v>
      </c>
      <c r="C65" s="346">
        <f>avgpeinc!Z58</f>
        <v>521784.61501906958</v>
      </c>
      <c r="D65" s="562">
        <f>avgpeinc!AA58</f>
        <v>443497.83242702973</v>
      </c>
      <c r="E65" s="562">
        <f>avgpeinc!AB58</f>
        <v>596656.01976761164</v>
      </c>
      <c r="F65" s="562">
        <f>avgpeinc!AC58</f>
        <v>416539.85048200056</v>
      </c>
      <c r="G65" s="79">
        <f>avgpeinc!AD58</f>
        <v>806131.01899116638</v>
      </c>
      <c r="H65" s="571">
        <f>B65*0.01/'TB5'!B65</f>
        <v>0.12078393716365099</v>
      </c>
      <c r="I65" s="582">
        <f>C65*0.01/'TB5'!B65</f>
        <v>0.1305612267460674</v>
      </c>
      <c r="J65" s="589">
        <f>D65*0.01/'TB5'!C65</f>
        <v>0.10852654231712221</v>
      </c>
      <c r="K65" s="583">
        <f>E65*0.01/'TB5'!D65</f>
        <v>0.10770062240771948</v>
      </c>
      <c r="L65" s="589">
        <f>F65*0.01/'TB5'!E65</f>
        <v>0.16539069404825568</v>
      </c>
      <c r="M65" s="590">
        <f>G65*0.01/'TB5'!F65</f>
        <v>0.12681869394145906</v>
      </c>
    </row>
    <row r="66" spans="1:13">
      <c r="A66" s="78">
        <v>1970</v>
      </c>
      <c r="B66" s="457">
        <f>avgpeinc!Y59</f>
        <v>449242.29784186074</v>
      </c>
      <c r="C66" s="345">
        <f>avgpeinc!Z59</f>
        <v>488741.54323002417</v>
      </c>
      <c r="D66" s="560">
        <f>avgpeinc!AA59</f>
        <v>410089.50861587131</v>
      </c>
      <c r="E66" s="560">
        <f>avgpeinc!AB59</f>
        <v>561095.89809879323</v>
      </c>
      <c r="F66" s="560">
        <f>avgpeinc!AC59</f>
        <v>383578.80978409084</v>
      </c>
      <c r="G66" s="73">
        <f>avgpeinc!AD59</f>
        <v>753930.34575203317</v>
      </c>
      <c r="H66" s="570">
        <f>B66*0.01/'TB5'!B66</f>
        <v>0.11521962587721644</v>
      </c>
      <c r="I66" s="581">
        <f>C66*0.01/'TB5'!B66</f>
        <v>0.12535021308576688</v>
      </c>
      <c r="J66" s="587">
        <f>D66*0.01/'TB5'!C66</f>
        <v>0.10336283210199326</v>
      </c>
      <c r="K66" s="580">
        <f>E66*0.01/'TB5'!D66</f>
        <v>0.10407705948455259</v>
      </c>
      <c r="L66" s="587">
        <f>F66*0.01/'TB5'!E66</f>
        <v>0.15651418862398714</v>
      </c>
      <c r="M66" s="588">
        <f>G66*0.01/'TB5'!F66</f>
        <v>0.12129289278527722</v>
      </c>
    </row>
    <row r="67" spans="1:13">
      <c r="A67" s="78">
        <v>1971</v>
      </c>
      <c r="B67" s="457">
        <f>avgpeinc!Y60</f>
        <v>452024.11396639078</v>
      </c>
      <c r="C67" s="345">
        <f>avgpeinc!Z60</f>
        <v>491800.11639539083</v>
      </c>
      <c r="D67" s="560">
        <f>avgpeinc!AA60</f>
        <v>414018.21471691394</v>
      </c>
      <c r="E67" s="560">
        <f>avgpeinc!AB60</f>
        <v>565657.66583470907</v>
      </c>
      <c r="F67" s="560">
        <f>avgpeinc!AC60</f>
        <v>385947.24508919136</v>
      </c>
      <c r="G67" s="73">
        <f>avgpeinc!AD60</f>
        <v>758718.71100263414</v>
      </c>
      <c r="H67" s="570">
        <f>B67*0.01/'TB5'!B67</f>
        <v>0.11535022297175604</v>
      </c>
      <c r="I67" s="581">
        <f>C67*0.01/'TB5'!B67</f>
        <v>0.12550050170102622</v>
      </c>
      <c r="J67" s="587">
        <f>D67*0.01/'TB5'!C67</f>
        <v>0.10376163662294856</v>
      </c>
      <c r="K67" s="580">
        <f>E67*0.01/'TB5'!D67</f>
        <v>0.10493088785733561</v>
      </c>
      <c r="L67" s="587">
        <f>F67*0.01/'TB5'!E67</f>
        <v>0.15499056651606219</v>
      </c>
      <c r="M67" s="588">
        <f>G67*0.01/'TB5'!F67</f>
        <v>0.12145659046655057</v>
      </c>
    </row>
    <row r="68" spans="1:13">
      <c r="A68" s="78">
        <v>1972</v>
      </c>
      <c r="B68" s="457">
        <f>avgpeinc!Y61</f>
        <v>467826.45151180681</v>
      </c>
      <c r="C68" s="345">
        <f>avgpeinc!Z61</f>
        <v>509252.31325642572</v>
      </c>
      <c r="D68" s="560">
        <f>avgpeinc!AA61</f>
        <v>429834.53826324549</v>
      </c>
      <c r="E68" s="560">
        <f>avgpeinc!AB61</f>
        <v>588946.20962904079</v>
      </c>
      <c r="F68" s="560">
        <f>avgpeinc!AC61</f>
        <v>397755.04065750388</v>
      </c>
      <c r="G68" s="73">
        <f>avgpeinc!AD61</f>
        <v>785048.16181226354</v>
      </c>
      <c r="H68" s="570">
        <f>B68*0.01/'TB5'!B68</f>
        <v>0.11517966324754525</v>
      </c>
      <c r="I68" s="581">
        <f>C68*0.01/'TB5'!B68</f>
        <v>0.12537878044167883</v>
      </c>
      <c r="J68" s="587">
        <f>D68*0.01/'TB5'!C68</f>
        <v>0.10430224821175216</v>
      </c>
      <c r="K68" s="580">
        <f>E68*0.01/'TB5'!D68</f>
        <v>0.10570411079606853</v>
      </c>
      <c r="L68" s="587">
        <f>F68*0.01/'TB5'!E68</f>
        <v>0.15216802004579219</v>
      </c>
      <c r="M68" s="588">
        <f>G68*0.01/'TB5'!F68</f>
        <v>0.12151981447459546</v>
      </c>
    </row>
    <row r="69" spans="1:13">
      <c r="A69" s="78">
        <v>1973</v>
      </c>
      <c r="B69" s="457">
        <f>avgpeinc!Y62</f>
        <v>479500.57723056537</v>
      </c>
      <c r="C69" s="345">
        <f>avgpeinc!Z62</f>
        <v>523600.31151469488</v>
      </c>
      <c r="D69" s="560">
        <f>avgpeinc!AA62</f>
        <v>441662.03477107774</v>
      </c>
      <c r="E69" s="560">
        <f>avgpeinc!AB62</f>
        <v>612499.24423394399</v>
      </c>
      <c r="F69" s="560">
        <f>avgpeinc!AC62</f>
        <v>400289.02684108075</v>
      </c>
      <c r="G69" s="73">
        <f>avgpeinc!AD62</f>
        <v>804316.63896057848</v>
      </c>
      <c r="H69" s="570">
        <f>B69*0.01/'TB5'!B69</f>
        <v>0.11331180988418053</v>
      </c>
      <c r="I69" s="581">
        <f>C69*0.01/'TB5'!B69</f>
        <v>0.12373311268220277</v>
      </c>
      <c r="J69" s="587">
        <f>D69*0.01/'TB5'!C69</f>
        <v>0.10291115526160866</v>
      </c>
      <c r="K69" s="580">
        <f>E69*0.01/'TB5'!D69</f>
        <v>0.10523682570328675</v>
      </c>
      <c r="L69" s="587">
        <f>F69*0.01/'TB5'!E69</f>
        <v>0.14702814803422373</v>
      </c>
      <c r="M69" s="588">
        <f>G69*0.01/'TB5'!F69</f>
        <v>0.1198159165787729</v>
      </c>
    </row>
    <row r="70" spans="1:13">
      <c r="A70" s="78">
        <v>1974</v>
      </c>
      <c r="B70" s="457">
        <f>avgpeinc!Y63</f>
        <v>452395.84633249196</v>
      </c>
      <c r="C70" s="345">
        <f>avgpeinc!Z63</f>
        <v>496284.24942060601</v>
      </c>
      <c r="D70" s="560">
        <f>avgpeinc!AA63</f>
        <v>420347.39992611023</v>
      </c>
      <c r="E70" s="560">
        <f>avgpeinc!AB63</f>
        <v>590532.70822709613</v>
      </c>
      <c r="F70" s="560">
        <f>avgpeinc!AC63</f>
        <v>365798.81588775141</v>
      </c>
      <c r="G70" s="73">
        <f>avgpeinc!AD63</f>
        <v>759648.45449196</v>
      </c>
      <c r="H70" s="570">
        <f>B70*0.01/'TB5'!B70</f>
        <v>0.11004216164019452</v>
      </c>
      <c r="I70" s="581">
        <f>C70*0.01/'TB5'!B70</f>
        <v>0.12071771223577342</v>
      </c>
      <c r="J70" s="587">
        <f>D70*0.01/'TB5'!C70</f>
        <v>0.10046327383270182</v>
      </c>
      <c r="K70" s="580">
        <f>E70*0.01/'TB5'!D70</f>
        <v>0.10481940889326323</v>
      </c>
      <c r="L70" s="587">
        <f>F70*0.01/'TB5'!E70</f>
        <v>0.13721068572476725</v>
      </c>
      <c r="M70" s="588">
        <f>G70*0.01/'TB5'!F70</f>
        <v>0.11691715587198813</v>
      </c>
    </row>
    <row r="71" spans="1:13">
      <c r="A71" s="78">
        <v>1975</v>
      </c>
      <c r="B71" s="457">
        <f>avgpeinc!Y64</f>
        <v>432216.758234946</v>
      </c>
      <c r="C71" s="345">
        <f>avgpeinc!Z64</f>
        <v>474526.65221541433</v>
      </c>
      <c r="D71" s="560">
        <f>avgpeinc!AA64</f>
        <v>399962.83037908224</v>
      </c>
      <c r="E71" s="560">
        <f>avgpeinc!AB64</f>
        <v>561308.47511489282</v>
      </c>
      <c r="F71" s="560">
        <f>avgpeinc!AC64</f>
        <v>352967.14280975936</v>
      </c>
      <c r="G71" s="73">
        <f>avgpeinc!AD64</f>
        <v>726274.98687682941</v>
      </c>
      <c r="H71" s="570">
        <f>B71*0.01/'TB5'!B71</f>
        <v>0.10862269051290241</v>
      </c>
      <c r="I71" s="581">
        <f>C71*0.01/'TB5'!B71</f>
        <v>0.11925581482358895</v>
      </c>
      <c r="J71" s="587">
        <f>D71*0.01/'TB5'!C71</f>
        <v>9.9883903490876946E-2</v>
      </c>
      <c r="K71" s="580">
        <f>E71*0.01/'TB5'!D71</f>
        <v>0.10507324321559963</v>
      </c>
      <c r="L71" s="587">
        <f>F71*0.01/'TB5'!E71</f>
        <v>0.13226018565762843</v>
      </c>
      <c r="M71" s="588">
        <f>G71*0.01/'TB5'!F71</f>
        <v>0.11583012719705724</v>
      </c>
    </row>
    <row r="72" spans="1:13">
      <c r="A72" s="78">
        <v>1976</v>
      </c>
      <c r="B72" s="457">
        <f>avgpeinc!Y65</f>
        <v>448721.95866758615</v>
      </c>
      <c r="C72" s="345">
        <f>avgpeinc!Z65</f>
        <v>491846.65607134678</v>
      </c>
      <c r="D72" s="560">
        <f>avgpeinc!AA65</f>
        <v>416265.00848579762</v>
      </c>
      <c r="E72" s="560">
        <f>avgpeinc!AB65</f>
        <v>581055.06751600676</v>
      </c>
      <c r="F72" s="560">
        <f>avgpeinc!AC65</f>
        <v>368190.94148819492</v>
      </c>
      <c r="G72" s="73">
        <f>avgpeinc!AD65</f>
        <v>750814.64438568708</v>
      </c>
      <c r="H72" s="570">
        <f>B72*0.01/'TB5'!B72</f>
        <v>0.1087934425657409</v>
      </c>
      <c r="I72" s="581">
        <f>C72*0.01/'TB5'!B72</f>
        <v>0.11924910269009106</v>
      </c>
      <c r="J72" s="587">
        <f>D72*0.01/'TB5'!C72</f>
        <v>0.10014359204157583</v>
      </c>
      <c r="K72" s="580">
        <f>E72*0.01/'TB5'!D72</f>
        <v>0.1053407098687984</v>
      </c>
      <c r="L72" s="587">
        <f>F72*0.01/'TB5'!E72</f>
        <v>0.13155924086240134</v>
      </c>
      <c r="M72" s="588">
        <f>G72*0.01/'TB5'!F72</f>
        <v>0.11589702685613189</v>
      </c>
    </row>
    <row r="73" spans="1:13">
      <c r="A73" s="78">
        <v>1977</v>
      </c>
      <c r="B73" s="457">
        <f>avgpeinc!Y66</f>
        <v>469140.57308973995</v>
      </c>
      <c r="C73" s="345">
        <f>avgpeinc!Z66</f>
        <v>513152.48814631772</v>
      </c>
      <c r="D73" s="560">
        <f>avgpeinc!AA66</f>
        <v>434372.02592438727</v>
      </c>
      <c r="E73" s="560">
        <f>avgpeinc!AB66</f>
        <v>606374.20966155815</v>
      </c>
      <c r="F73" s="560">
        <f>avgpeinc!AC66</f>
        <v>385022.11140927911</v>
      </c>
      <c r="G73" s="73">
        <f>avgpeinc!AD66</f>
        <v>782544.34325030504</v>
      </c>
      <c r="H73" s="570">
        <f>B73*0.01/'TB5'!B73</f>
        <v>0.11031666152639731</v>
      </c>
      <c r="I73" s="581">
        <f>C73*0.01/'TB5'!B73</f>
        <v>0.12066589971837158</v>
      </c>
      <c r="J73" s="587">
        <f>D73*0.01/'TB5'!C73</f>
        <v>0.10181366353776154</v>
      </c>
      <c r="K73" s="580">
        <f>E73*0.01/'TB5'!D73</f>
        <v>0.1070727570811236</v>
      </c>
      <c r="L73" s="587">
        <f>F73*0.01/'TB5'!E73</f>
        <v>0.1323079288116773</v>
      </c>
      <c r="M73" s="588">
        <f>G73*0.01/'TB5'!F73</f>
        <v>0.11764357355718501</v>
      </c>
    </row>
    <row r="74" spans="1:13">
      <c r="A74" s="78">
        <v>1978</v>
      </c>
      <c r="B74" s="457">
        <f>avgpeinc!Y67</f>
        <v>488658.03065907088</v>
      </c>
      <c r="C74" s="345">
        <f>avgpeinc!Z67</f>
        <v>534760.82525430748</v>
      </c>
      <c r="D74" s="560">
        <f>avgpeinc!AA67</f>
        <v>454931.97906605329</v>
      </c>
      <c r="E74" s="560">
        <f>avgpeinc!AB67</f>
        <v>637232.09211506927</v>
      </c>
      <c r="F74" s="560">
        <f>avgpeinc!AC67</f>
        <v>395526.56531118427</v>
      </c>
      <c r="G74" s="73">
        <f>avgpeinc!AD67</f>
        <v>812343.38889158634</v>
      </c>
      <c r="H74" s="570">
        <f>B74*0.01/'TB5'!B74</f>
        <v>0.11096352836232269</v>
      </c>
      <c r="I74" s="581">
        <f>C74*0.01/'TB5'!B74</f>
        <v>0.12143246253444938</v>
      </c>
      <c r="J74" s="587">
        <f>D74*0.01/'TB5'!C74</f>
        <v>0.10233225785083098</v>
      </c>
      <c r="K74" s="580">
        <f>E74*0.01/'TB5'!D74</f>
        <v>0.10901318897702605</v>
      </c>
      <c r="L74" s="587">
        <f>F74*0.01/'TB5'!E74</f>
        <v>0.13056203648725351</v>
      </c>
      <c r="M74" s="588">
        <f>G74*0.01/'TB5'!F74</f>
        <v>0.1183924119112012</v>
      </c>
    </row>
    <row r="75" spans="1:13">
      <c r="A75" s="83">
        <v>1979</v>
      </c>
      <c r="B75" s="458">
        <f>avgpeinc!Y68</f>
        <v>506710.16526669828</v>
      </c>
      <c r="C75" s="346">
        <f>avgpeinc!Z68</f>
        <v>553789.95099476399</v>
      </c>
      <c r="D75" s="562">
        <f>avgpeinc!AA68</f>
        <v>468931.72593452112</v>
      </c>
      <c r="E75" s="562">
        <f>avgpeinc!AB68</f>
        <v>663512.3983844571</v>
      </c>
      <c r="F75" s="562">
        <f>avgpeinc!AC68</f>
        <v>402329.00093052356</v>
      </c>
      <c r="G75" s="79">
        <f>avgpeinc!AD68</f>
        <v>838180.31866667944</v>
      </c>
      <c r="H75" s="572">
        <f>B75*0.01/'TB5'!B75</f>
        <v>0.11462893337011337</v>
      </c>
      <c r="I75" s="583">
        <f>C75*0.01/'TB5'!B75</f>
        <v>0.12527941167354587</v>
      </c>
      <c r="J75" s="589">
        <f>D75*0.01/'TB5'!C75</f>
        <v>0.10532760620117185</v>
      </c>
      <c r="K75" s="583">
        <f>E75*0.01/'TB5'!D75</f>
        <v>0.11436942219734192</v>
      </c>
      <c r="L75" s="589">
        <f>F75*0.01/'TB5'!E75</f>
        <v>0.13128347694873813</v>
      </c>
      <c r="M75" s="590">
        <f>G75*0.01/'TB5'!F75</f>
        <v>0.1221708282828331</v>
      </c>
    </row>
    <row r="76" spans="1:13">
      <c r="A76" s="78">
        <v>1980</v>
      </c>
      <c r="B76" s="457">
        <f>avgpeinc!Y69</f>
        <v>469621.20367913379</v>
      </c>
      <c r="C76" s="345">
        <f>avgpeinc!Z69</f>
        <v>515025.18529086845</v>
      </c>
      <c r="D76" s="560">
        <f>avgpeinc!AA69</f>
        <v>438596.60807278473</v>
      </c>
      <c r="E76" s="560">
        <f>avgpeinc!AB69</f>
        <v>629474.05024567572</v>
      </c>
      <c r="F76" s="560">
        <f>avgpeinc!AC69</f>
        <v>360188.11824482441</v>
      </c>
      <c r="G76" s="73">
        <f>avgpeinc!AD69</f>
        <v>776130.27880981774</v>
      </c>
      <c r="H76" s="569">
        <f>B76*0.01/'TB5'!B76</f>
        <v>0.10942925512790679</v>
      </c>
      <c r="I76" s="580">
        <f>C76*0.01/'TB5'!B76</f>
        <v>0.12000910937786101</v>
      </c>
      <c r="J76" s="587">
        <f>D76*0.01/'TB5'!C76</f>
        <v>0.10171653330326083</v>
      </c>
      <c r="K76" s="580">
        <f>E76*0.01/'TB5'!D76</f>
        <v>0.11176925897598267</v>
      </c>
      <c r="L76" s="587">
        <f>F76*0.01/'TB5'!E76</f>
        <v>0.12010074406862258</v>
      </c>
      <c r="M76" s="588">
        <f>G76*0.01/'TB5'!F76</f>
        <v>0.11673034727573393</v>
      </c>
    </row>
    <row r="77" spans="1:13">
      <c r="A77" s="78">
        <v>1981</v>
      </c>
      <c r="B77" s="457">
        <f>avgpeinc!Y70</f>
        <v>485366.33097304957</v>
      </c>
      <c r="C77" s="345">
        <f>avgpeinc!Z70</f>
        <v>528866.31964428385</v>
      </c>
      <c r="D77" s="560">
        <f>avgpeinc!AA70</f>
        <v>454025.46647118486</v>
      </c>
      <c r="E77" s="560">
        <f>avgpeinc!AB70</f>
        <v>642794.83979777503</v>
      </c>
      <c r="F77" s="560">
        <f>avgpeinc!AC70</f>
        <v>379650.65962720854</v>
      </c>
      <c r="G77" s="73">
        <f>avgpeinc!AD70</f>
        <v>799424.22971458896</v>
      </c>
      <c r="H77" s="569">
        <f>B77*0.01/'TB5'!B77</f>
        <v>0.11223937571048735</v>
      </c>
      <c r="I77" s="580">
        <f>C77*0.01/'TB5'!B77</f>
        <v>0.12229860574007033</v>
      </c>
      <c r="J77" s="587">
        <f>D77*0.01/'TB5'!C77</f>
        <v>0.10523163527250289</v>
      </c>
      <c r="K77" s="580">
        <f>E77*0.01/'TB5'!D77</f>
        <v>0.11434569209814073</v>
      </c>
      <c r="L77" s="587">
        <f>F77*0.01/'TB5'!E77</f>
        <v>0.12347508966922761</v>
      </c>
      <c r="M77" s="588">
        <f>G77*0.01/'TB5'!F77</f>
        <v>0.11940671503543857</v>
      </c>
    </row>
    <row r="78" spans="1:13">
      <c r="A78" s="78">
        <v>1982</v>
      </c>
      <c r="B78" s="457">
        <f>avgpeinc!Y71</f>
        <v>474547.35959675047</v>
      </c>
      <c r="C78" s="345">
        <f>avgpeinc!Z71</f>
        <v>517067.68504587904</v>
      </c>
      <c r="D78" s="560">
        <f>avgpeinc!AA71</f>
        <v>445001.25688515016</v>
      </c>
      <c r="E78" s="560">
        <f>avgpeinc!AB71</f>
        <v>639630.13107858179</v>
      </c>
      <c r="F78" s="560">
        <f>avgpeinc!AC71</f>
        <v>363743.9031424736</v>
      </c>
      <c r="G78" s="73">
        <f>avgpeinc!AD71</f>
        <v>776949.76119808538</v>
      </c>
      <c r="H78" s="569">
        <f>B78*0.01/'TB5'!B78</f>
        <v>0.11346425116062163</v>
      </c>
      <c r="I78" s="580">
        <f>C78*0.01/'TB5'!B78</f>
        <v>0.12363085895776749</v>
      </c>
      <c r="J78" s="587">
        <f>D78*0.01/'TB5'!C78</f>
        <v>0.10737372934818268</v>
      </c>
      <c r="K78" s="580">
        <f>E78*0.01/'TB5'!D78</f>
        <v>0.11839308589696886</v>
      </c>
      <c r="L78" s="587">
        <f>F78*0.01/'TB5'!E78</f>
        <v>0.11999251693487166</v>
      </c>
      <c r="M78" s="588">
        <f>G78*0.01/'TB5'!F78</f>
        <v>0.12010012567043306</v>
      </c>
    </row>
    <row r="79" spans="1:13">
      <c r="A79" s="78">
        <v>1983</v>
      </c>
      <c r="B79" s="457">
        <f>avgpeinc!Y72</f>
        <v>493086.31330607389</v>
      </c>
      <c r="C79" s="345">
        <f>avgpeinc!Z72</f>
        <v>534996.88270971552</v>
      </c>
      <c r="D79" s="560">
        <f>avgpeinc!AA72</f>
        <v>462449.73010485817</v>
      </c>
      <c r="E79" s="560">
        <f>avgpeinc!AB72</f>
        <v>660456.11583278445</v>
      </c>
      <c r="F79" s="560">
        <f>avgpeinc!AC72</f>
        <v>378903.13953860931</v>
      </c>
      <c r="G79" s="73">
        <f>avgpeinc!AD72</f>
        <v>807874.35379188007</v>
      </c>
      <c r="H79" s="569">
        <f>B79*0.01/'TB5'!B79</f>
        <v>0.11608231067657468</v>
      </c>
      <c r="I79" s="580">
        <f>C79*0.01/'TB5'!B79</f>
        <v>0.12594889104366302</v>
      </c>
      <c r="J79" s="587">
        <f>D79*0.01/'TB5'!C79</f>
        <v>0.11034183949232101</v>
      </c>
      <c r="K79" s="580">
        <f>E79*0.01/'TB5'!D79</f>
        <v>0.12206997722387314</v>
      </c>
      <c r="L79" s="587">
        <f>F79*0.01/'TB5'!E79</f>
        <v>0.12037760764360428</v>
      </c>
      <c r="M79" s="588">
        <f>G79*0.01/'TB5'!F79</f>
        <v>0.12319251149892808</v>
      </c>
    </row>
    <row r="80" spans="1:13">
      <c r="A80" s="78">
        <v>1984</v>
      </c>
      <c r="B80" s="457">
        <f>avgpeinc!Y73</f>
        <v>571106.06725772645</v>
      </c>
      <c r="C80" s="345">
        <f>avgpeinc!Z73</f>
        <v>615256.89331789676</v>
      </c>
      <c r="D80" s="560">
        <f>avgpeinc!AA73</f>
        <v>538916.28144805017</v>
      </c>
      <c r="E80" s="560">
        <f>avgpeinc!AB73</f>
        <v>748199.52840449021</v>
      </c>
      <c r="F80" s="560">
        <f>avgpeinc!AC73</f>
        <v>450720.96155016357</v>
      </c>
      <c r="G80" s="73">
        <f>avgpeinc!AD73</f>
        <v>931856.72221588204</v>
      </c>
      <c r="H80" s="569">
        <f>B80*0.01/'TB5'!B80</f>
        <v>0.1260451078414917</v>
      </c>
      <c r="I80" s="580">
        <f>C80*0.01/'TB5'!B80</f>
        <v>0.13578934967517856</v>
      </c>
      <c r="J80" s="587">
        <f>D80*0.01/'TB5'!C80</f>
        <v>0.12126410007476808</v>
      </c>
      <c r="K80" s="580">
        <f>E80*0.01/'TB5'!D80</f>
        <v>0.13088352978229525</v>
      </c>
      <c r="L80" s="587">
        <f>F80*0.01/'TB5'!E80</f>
        <v>0.1325468122959137</v>
      </c>
      <c r="M80" s="588">
        <f>G80*0.01/'TB5'!F80</f>
        <v>0.13341441750526428</v>
      </c>
    </row>
    <row r="81" spans="1:13">
      <c r="A81" s="78">
        <v>1985</v>
      </c>
      <c r="B81" s="457">
        <f>avgpeinc!Y74</f>
        <v>578179.27746406256</v>
      </c>
      <c r="C81" s="345">
        <f>avgpeinc!Z74</f>
        <v>621910.25120840466</v>
      </c>
      <c r="D81" s="560">
        <f>avgpeinc!AA74</f>
        <v>534623.37715716707</v>
      </c>
      <c r="E81" s="560">
        <f>avgpeinc!AB74</f>
        <v>779474.67443982023</v>
      </c>
      <c r="F81" s="560">
        <f>avgpeinc!AC74</f>
        <v>431001.22379272088</v>
      </c>
      <c r="G81" s="73">
        <f>avgpeinc!AD74</f>
        <v>939828.74553678522</v>
      </c>
      <c r="H81" s="569">
        <f>B81*0.01/'TB5'!B81</f>
        <v>0.12544624507427216</v>
      </c>
      <c r="I81" s="580">
        <f>C81*0.01/'TB5'!B81</f>
        <v>0.13493445515632629</v>
      </c>
      <c r="J81" s="587">
        <f>D81*0.01/'TB5'!C81</f>
        <v>0.11854736506938936</v>
      </c>
      <c r="K81" s="580">
        <f>E81*0.01/'TB5'!D81</f>
        <v>0.13329197466373444</v>
      </c>
      <c r="L81" s="587">
        <f>F81*0.01/'TB5'!E81</f>
        <v>0.12573064863681793</v>
      </c>
      <c r="M81" s="588">
        <f>G81*0.01/'TB5'!F81</f>
        <v>0.1326121985912323</v>
      </c>
    </row>
    <row r="82" spans="1:13">
      <c r="A82" s="78">
        <v>1986</v>
      </c>
      <c r="B82" s="457">
        <f>avgpeinc!Y75</f>
        <v>568361.37363324768</v>
      </c>
      <c r="C82" s="345">
        <f>avgpeinc!Z75</f>
        <v>612226.15321870137</v>
      </c>
      <c r="D82" s="560">
        <f>avgpeinc!AA75</f>
        <v>543860.29620483122</v>
      </c>
      <c r="E82" s="560">
        <f>avgpeinc!AB75</f>
        <v>764837.96548241575</v>
      </c>
      <c r="F82" s="560">
        <f>avgpeinc!AC75</f>
        <v>422781.920806051</v>
      </c>
      <c r="G82" s="73">
        <f>avgpeinc!AD75</f>
        <v>926778.76491137757</v>
      </c>
      <c r="H82" s="569">
        <f>B82*0.01/'TB5'!B82</f>
        <v>0.12223199754953384</v>
      </c>
      <c r="I82" s="580">
        <f>C82*0.01/'TB5'!B82</f>
        <v>0.13166557252407074</v>
      </c>
      <c r="J82" s="587">
        <f>D82*0.01/'TB5'!C82</f>
        <v>0.11819344013929366</v>
      </c>
      <c r="K82" s="580">
        <f>E82*0.01/'TB5'!D82</f>
        <v>0.12987297773361206</v>
      </c>
      <c r="L82" s="587">
        <f>F82*0.01/'TB5'!E82</f>
        <v>0.12144633382558823</v>
      </c>
      <c r="M82" s="588">
        <f>G82*0.01/'TB5'!F82</f>
        <v>0.13015364110469821</v>
      </c>
    </row>
    <row r="83" spans="1:13">
      <c r="A83" s="78">
        <v>1987</v>
      </c>
      <c r="B83" s="457">
        <f>avgpeinc!Y76</f>
        <v>634485.33699111629</v>
      </c>
      <c r="C83" s="345">
        <f>avgpeinc!Z76</f>
        <v>682415.89759212278</v>
      </c>
      <c r="D83" s="560">
        <f>avgpeinc!AA76</f>
        <v>611236.02168173611</v>
      </c>
      <c r="E83" s="560">
        <f>avgpeinc!AB76</f>
        <v>858530.82820630493</v>
      </c>
      <c r="F83" s="560">
        <f>avgpeinc!AC76</f>
        <v>472335.10205341323</v>
      </c>
      <c r="G83" s="73">
        <f>avgpeinc!AD76</f>
        <v>1030383.0913414931</v>
      </c>
      <c r="H83" s="569">
        <f>B83*0.01/'TB5'!B83</f>
        <v>0.13244308531284332</v>
      </c>
      <c r="I83" s="580">
        <f>C83*0.01/'TB5'!B83</f>
        <v>0.14244815707206726</v>
      </c>
      <c r="J83" s="587">
        <f>D83*0.01/'TB5'!C83</f>
        <v>0.12777452170848844</v>
      </c>
      <c r="K83" s="580">
        <f>E83*0.01/'TB5'!D83</f>
        <v>0.14156666398048401</v>
      </c>
      <c r="L83" s="587">
        <f>F83*0.01/'TB5'!E83</f>
        <v>0.13156622648239136</v>
      </c>
      <c r="M83" s="588">
        <f>G83*0.01/'TB5'!F83</f>
        <v>0.1412276029586792</v>
      </c>
    </row>
    <row r="84" spans="1:13">
      <c r="A84" s="78">
        <v>1988</v>
      </c>
      <c r="B84" s="457">
        <f>avgpeinc!Y77</f>
        <v>744620.19848056976</v>
      </c>
      <c r="C84" s="345">
        <f>avgpeinc!Z77</f>
        <v>794759.62867543125</v>
      </c>
      <c r="D84" s="560">
        <f>avgpeinc!AA77</f>
        <v>721403.44428879989</v>
      </c>
      <c r="E84" s="560">
        <f>avgpeinc!AB77</f>
        <v>1021852.4085221644</v>
      </c>
      <c r="F84" s="560">
        <f>avgpeinc!AC77</f>
        <v>531682.10838113911</v>
      </c>
      <c r="G84" s="73">
        <f>avgpeinc!AD77</f>
        <v>1197817.3733426356</v>
      </c>
      <c r="H84" s="569">
        <f>B84*0.01/'TB5'!B84</f>
        <v>0.14916391670703891</v>
      </c>
      <c r="I84" s="580">
        <f>C84*0.01/'TB5'!B84</f>
        <v>0.15920795500278473</v>
      </c>
      <c r="J84" s="587">
        <f>D84*0.01/'TB5'!C84</f>
        <v>0.14439140260219574</v>
      </c>
      <c r="K84" s="580">
        <f>E84*0.01/'TB5'!D84</f>
        <v>0.16184455156326294</v>
      </c>
      <c r="L84" s="587">
        <f>F84*0.01/'TB5'!E84</f>
        <v>0.14208327233791349</v>
      </c>
      <c r="M84" s="588">
        <f>G84*0.01/'TB5'!F84</f>
        <v>0.15859219431877139</v>
      </c>
    </row>
    <row r="85" spans="1:13">
      <c r="A85" s="83">
        <v>1989</v>
      </c>
      <c r="B85" s="458">
        <f>avgpeinc!Y78</f>
        <v>729857.85020203807</v>
      </c>
      <c r="C85" s="346">
        <f>avgpeinc!Z78</f>
        <v>779978.69042819331</v>
      </c>
      <c r="D85" s="562">
        <f>avgpeinc!AA78</f>
        <v>700716.69402962818</v>
      </c>
      <c r="E85" s="562">
        <f>avgpeinc!AB78</f>
        <v>985610.62785389554</v>
      </c>
      <c r="F85" s="562">
        <f>avgpeinc!AC78</f>
        <v>537317.18398463062</v>
      </c>
      <c r="G85" s="79">
        <f>avgpeinc!AD78</f>
        <v>1166737.2807220295</v>
      </c>
      <c r="H85" s="572">
        <f>B85*0.01/'TB5'!B85</f>
        <v>0.14446380734443665</v>
      </c>
      <c r="I85" s="583">
        <f>C85*0.01/'TB5'!B85</f>
        <v>0.15438443422317505</v>
      </c>
      <c r="J85" s="589">
        <f>D85*0.01/'TB5'!C85</f>
        <v>0.13859245181083676</v>
      </c>
      <c r="K85" s="583">
        <f>E85*0.01/'TB5'!D85</f>
        <v>0.15569180250167844</v>
      </c>
      <c r="L85" s="589">
        <f>F85*0.01/'TB5'!E85</f>
        <v>0.14002525806426996</v>
      </c>
      <c r="M85" s="590">
        <f>G85*0.01/'TB5'!F85</f>
        <v>0.15383870899677277</v>
      </c>
    </row>
    <row r="86" spans="1:13">
      <c r="A86" s="78">
        <v>1990</v>
      </c>
      <c r="B86" s="457">
        <f>avgpeinc!Y79</f>
        <v>731201.6500250292</v>
      </c>
      <c r="C86" s="345">
        <f>avgpeinc!Z79</f>
        <v>781634.79165178945</v>
      </c>
      <c r="D86" s="560">
        <f>avgpeinc!AA79</f>
        <v>709104.62945708365</v>
      </c>
      <c r="E86" s="560">
        <f>avgpeinc!AB79</f>
        <v>991718.99856264889</v>
      </c>
      <c r="F86" s="560">
        <f>avgpeinc!AC79</f>
        <v>533338.80171692115</v>
      </c>
      <c r="G86" s="73">
        <f>avgpeinc!AD79</f>
        <v>1162675.7251923536</v>
      </c>
      <c r="H86" s="569">
        <f>B86*0.01/'TB5'!B86</f>
        <v>0.14485588669776914</v>
      </c>
      <c r="I86" s="580">
        <f>C86*0.01/'TB5'!B86</f>
        <v>0.15484702587127683</v>
      </c>
      <c r="J86" s="587">
        <f>D86*0.01/'TB5'!C86</f>
        <v>0.14033359289169312</v>
      </c>
      <c r="K86" s="580">
        <f>E86*0.01/'TB5'!D86</f>
        <v>0.15795944631099701</v>
      </c>
      <c r="L86" s="587">
        <f>F86*0.01/'TB5'!E86</f>
        <v>0.1375305354595184</v>
      </c>
      <c r="M86" s="588">
        <f>G86*0.01/'TB5'!F86</f>
        <v>0.15439260005950925</v>
      </c>
    </row>
    <row r="87" spans="1:13">
      <c r="A87" s="78">
        <v>1991</v>
      </c>
      <c r="B87" s="457">
        <f>avgpeinc!Y80</f>
        <v>683308.95737386728</v>
      </c>
      <c r="C87" s="345">
        <f>avgpeinc!Z80</f>
        <v>732006.23451737606</v>
      </c>
      <c r="D87" s="560">
        <f>avgpeinc!AA80</f>
        <v>656237.55144911306</v>
      </c>
      <c r="E87" s="560">
        <f>avgpeinc!AB80</f>
        <v>917493.47444084694</v>
      </c>
      <c r="F87" s="560">
        <f>avgpeinc!AC80</f>
        <v>509674.20765233668</v>
      </c>
      <c r="G87" s="73">
        <f>avgpeinc!AD80</f>
        <v>1092354.3928650147</v>
      </c>
      <c r="H87" s="569">
        <f>B87*0.01/'TB5'!B87</f>
        <v>0.13819843530654907</v>
      </c>
      <c r="I87" s="580">
        <f>C87*0.01/'TB5'!B87</f>
        <v>0.14804740250110626</v>
      </c>
      <c r="J87" s="587">
        <f>D87*0.01/'TB5'!C87</f>
        <v>0.13310477137565616</v>
      </c>
      <c r="K87" s="580">
        <f>E87*0.01/'TB5'!D87</f>
        <v>0.15053261816501615</v>
      </c>
      <c r="L87" s="587">
        <f>F87*0.01/'TB5'!E87</f>
        <v>0.13236595690250397</v>
      </c>
      <c r="M87" s="588">
        <f>G87*0.01/'TB5'!F87</f>
        <v>0.1477631330490112</v>
      </c>
    </row>
    <row r="88" spans="1:13">
      <c r="A88" s="78">
        <v>1992</v>
      </c>
      <c r="B88" s="457">
        <f>avgpeinc!Y81</f>
        <v>753245.26850403403</v>
      </c>
      <c r="C88" s="345">
        <f>avgpeinc!Z81</f>
        <v>803357.71776471578</v>
      </c>
      <c r="D88" s="560">
        <f>avgpeinc!AA81</f>
        <v>730723.66425900371</v>
      </c>
      <c r="E88" s="560">
        <f>avgpeinc!AB81</f>
        <v>1020125.8097051207</v>
      </c>
      <c r="F88" s="560">
        <f>avgpeinc!AC81</f>
        <v>554258.26667004509</v>
      </c>
      <c r="G88" s="73">
        <f>avgpeinc!AD81</f>
        <v>1202420.9567123395</v>
      </c>
      <c r="H88" s="569">
        <f>B88*0.01/'TB5'!B88</f>
        <v>0.14945189654827121</v>
      </c>
      <c r="I88" s="580">
        <f>C88*0.01/'TB5'!B88</f>
        <v>0.15939474105834964</v>
      </c>
      <c r="J88" s="587">
        <f>D88*0.01/'TB5'!C88</f>
        <v>0.14501871168613431</v>
      </c>
      <c r="K88" s="580">
        <f>E88*0.01/'TB5'!D88</f>
        <v>0.16417628526687622</v>
      </c>
      <c r="L88" s="587">
        <f>F88*0.01/'TB5'!E88</f>
        <v>0.14083109796047208</v>
      </c>
      <c r="M88" s="588">
        <f>G88*0.01/'TB5'!F88</f>
        <v>0.15948694944381714</v>
      </c>
    </row>
    <row r="89" spans="1:13">
      <c r="A89" s="78">
        <v>1993</v>
      </c>
      <c r="B89" s="457">
        <f>avgpeinc!Y82</f>
        <v>741084.67546136724</v>
      </c>
      <c r="C89" s="345">
        <f>avgpeinc!Z82</f>
        <v>793132.61490085709</v>
      </c>
      <c r="D89" s="560">
        <f>avgpeinc!AA82</f>
        <v>717439.48403265199</v>
      </c>
      <c r="E89" s="560">
        <f>avgpeinc!AB82</f>
        <v>999026.55855283269</v>
      </c>
      <c r="F89" s="560">
        <f>avgpeinc!AC82</f>
        <v>556615.51263173332</v>
      </c>
      <c r="G89" s="73">
        <f>avgpeinc!AD82</f>
        <v>1187407.7307550542</v>
      </c>
      <c r="H89" s="569">
        <f>B89*0.01/'TB5'!B89</f>
        <v>0.14580124616622925</v>
      </c>
      <c r="I89" s="580">
        <f>C89*0.01/'TB5'!B89</f>
        <v>0.15604117512702945</v>
      </c>
      <c r="J89" s="587">
        <f>D89*0.01/'TB5'!C89</f>
        <v>0.14064690470695496</v>
      </c>
      <c r="K89" s="580">
        <f>E89*0.01/'TB5'!D89</f>
        <v>0.15832221508026123</v>
      </c>
      <c r="L89" s="587">
        <f>F89*0.01/'TB5'!E89</f>
        <v>0.14123804867267611</v>
      </c>
      <c r="M89" s="588">
        <f>G89*0.01/'TB5'!F89</f>
        <v>0.15616615116596225</v>
      </c>
    </row>
    <row r="90" spans="1:13">
      <c r="A90" s="78">
        <v>1994</v>
      </c>
      <c r="B90" s="457">
        <f>avgpeinc!Y83</f>
        <v>766713.81637790112</v>
      </c>
      <c r="C90" s="345">
        <f>avgpeinc!Z83</f>
        <v>819843.24675560603</v>
      </c>
      <c r="D90" s="560">
        <f>avgpeinc!AA83</f>
        <v>737906.12164221983</v>
      </c>
      <c r="E90" s="560">
        <f>avgpeinc!AB83</f>
        <v>1021954.0404966578</v>
      </c>
      <c r="F90" s="560">
        <f>avgpeinc!AC83</f>
        <v>581759.56103293179</v>
      </c>
      <c r="G90" s="73">
        <f>avgpeinc!AD83</f>
        <v>1229045.825751106</v>
      </c>
      <c r="H90" s="569">
        <f>B90*0.01/'TB5'!B90</f>
        <v>0.14607396721839902</v>
      </c>
      <c r="I90" s="580">
        <f>C90*0.01/'TB5'!B90</f>
        <v>0.1561961621046066</v>
      </c>
      <c r="J90" s="587">
        <f>D90*0.01/'TB5'!C90</f>
        <v>0.14015544950962067</v>
      </c>
      <c r="K90" s="580">
        <f>E90*0.01/'TB5'!D90</f>
        <v>0.15696252882480621</v>
      </c>
      <c r="L90" s="587">
        <f>F90*0.01/'TB5'!E90</f>
        <v>0.1429779976606369</v>
      </c>
      <c r="M90" s="588">
        <f>G90*0.01/'TB5'!F90</f>
        <v>0.15655434131622314</v>
      </c>
    </row>
    <row r="91" spans="1:13">
      <c r="A91" s="78">
        <v>1995</v>
      </c>
      <c r="B91" s="457">
        <f>avgpeinc!Y84</f>
        <v>813234.79694375303</v>
      </c>
      <c r="C91" s="345">
        <f>avgpeinc!Z84</f>
        <v>867216.13829405583</v>
      </c>
      <c r="D91" s="560">
        <f>avgpeinc!AA84</f>
        <v>781270.76622632216</v>
      </c>
      <c r="E91" s="560">
        <f>avgpeinc!AB84</f>
        <v>1086167.3172516741</v>
      </c>
      <c r="F91" s="560">
        <f>avgpeinc!AC84</f>
        <v>616267.72430032701</v>
      </c>
      <c r="G91" s="73">
        <f>avgpeinc!AD84</f>
        <v>1300636.1658685706</v>
      </c>
      <c r="H91" s="569">
        <f>B91*0.01/'TB5'!B91</f>
        <v>0.1516027748584747</v>
      </c>
      <c r="I91" s="580">
        <f>C91*0.01/'TB5'!B91</f>
        <v>0.16166594624519348</v>
      </c>
      <c r="J91" s="587">
        <f>D91*0.01/'TB5'!C91</f>
        <v>0.14595000445842746</v>
      </c>
      <c r="K91" s="580">
        <f>E91*0.01/'TB5'!D91</f>
        <v>0.16437102854251859</v>
      </c>
      <c r="L91" s="587">
        <f>F91*0.01/'TB5'!E91</f>
        <v>0.14640277624130252</v>
      </c>
      <c r="M91" s="588">
        <f>G91*0.01/'TB5'!F91</f>
        <v>0.16194486618041995</v>
      </c>
    </row>
    <row r="92" spans="1:13">
      <c r="A92" s="78">
        <v>1996</v>
      </c>
      <c r="B92" s="457">
        <f>avgpeinc!Y85</f>
        <v>879880.77474419237</v>
      </c>
      <c r="C92" s="345">
        <f>avgpeinc!Z85</f>
        <v>936332.73936580669</v>
      </c>
      <c r="D92" s="560">
        <f>avgpeinc!AA85</f>
        <v>850983.74452681444</v>
      </c>
      <c r="E92" s="560">
        <f>avgpeinc!AB85</f>
        <v>1182542.4864462526</v>
      </c>
      <c r="F92" s="560">
        <f>avgpeinc!AC85</f>
        <v>658630.75595345756</v>
      </c>
      <c r="G92" s="73">
        <f>avgpeinc!AD85</f>
        <v>1405163.3559818615</v>
      </c>
      <c r="H92" s="569">
        <f>B92*0.01/'TB5'!B92</f>
        <v>0.15900936722755432</v>
      </c>
      <c r="I92" s="580">
        <f>C92*0.01/'TB5'!B92</f>
        <v>0.1692111939191818</v>
      </c>
      <c r="J92" s="587">
        <f>D92*0.01/'TB5'!C92</f>
        <v>0.15401197969913483</v>
      </c>
      <c r="K92" s="580">
        <f>E92*0.01/'TB5'!D92</f>
        <v>0.17325045168399814</v>
      </c>
      <c r="L92" s="587">
        <f>F92*0.01/'TB5'!E92</f>
        <v>0.1519075334072113</v>
      </c>
      <c r="M92" s="588">
        <f>G92*0.01/'TB5'!F92</f>
        <v>0.1699582040309906</v>
      </c>
    </row>
    <row r="93" spans="1:13">
      <c r="A93" s="78">
        <v>1997</v>
      </c>
      <c r="B93" s="457">
        <f>avgpeinc!Y86</f>
        <v>947944.99221161648</v>
      </c>
      <c r="C93" s="345">
        <f>avgpeinc!Z86</f>
        <v>1008117.4911292708</v>
      </c>
      <c r="D93" s="560">
        <f>avgpeinc!AA86</f>
        <v>923805.44640272367</v>
      </c>
      <c r="E93" s="560">
        <f>avgpeinc!AB86</f>
        <v>1279012.4643748566</v>
      </c>
      <c r="F93" s="560">
        <f>avgpeinc!AC86</f>
        <v>704638.34669368633</v>
      </c>
      <c r="G93" s="73">
        <f>avgpeinc!AD86</f>
        <v>1509940.5412073652</v>
      </c>
      <c r="H93" s="569">
        <f>B93*0.01/'TB5'!B93</f>
        <v>0.16530399024486545</v>
      </c>
      <c r="I93" s="580">
        <f>C93*0.01/'TB5'!B93</f>
        <v>0.17579695582389832</v>
      </c>
      <c r="J93" s="587">
        <f>D93*0.01/'TB5'!C93</f>
        <v>0.16072858870029449</v>
      </c>
      <c r="K93" s="580">
        <f>E93*0.01/'TB5'!D93</f>
        <v>0.18083916604518888</v>
      </c>
      <c r="L93" s="587">
        <f>F93*0.01/'TB5'!E93</f>
        <v>0.15664650499820706</v>
      </c>
      <c r="M93" s="588">
        <f>G93*0.01/'TB5'!F93</f>
        <v>0.17638267576694489</v>
      </c>
    </row>
    <row r="94" spans="1:13">
      <c r="A94" s="78">
        <v>1998</v>
      </c>
      <c r="B94" s="457">
        <f>avgpeinc!Y87</f>
        <v>998854.71220587858</v>
      </c>
      <c r="C94" s="345">
        <f>avgpeinc!Z87</f>
        <v>1063955.2515460462</v>
      </c>
      <c r="D94" s="560">
        <f>avgpeinc!AA87</f>
        <v>980099.60218843317</v>
      </c>
      <c r="E94" s="560">
        <f>avgpeinc!AB87</f>
        <v>1360657.3098670542</v>
      </c>
      <c r="F94" s="560">
        <f>avgpeinc!AC87</f>
        <v>734007.29980003776</v>
      </c>
      <c r="G94" s="73">
        <f>avgpeinc!AD87</f>
        <v>1590723.936197194</v>
      </c>
      <c r="H94" s="569">
        <f>B94*0.01/'TB5'!B94</f>
        <v>0.16775745153427121</v>
      </c>
      <c r="I94" s="580">
        <f>C94*0.01/'TB5'!B94</f>
        <v>0.1786910742521286</v>
      </c>
      <c r="J94" s="587">
        <f>D94*0.01/'TB5'!C94</f>
        <v>0.16342534124851227</v>
      </c>
      <c r="K94" s="580">
        <f>E94*0.01/'TB5'!D94</f>
        <v>0.18480877578258509</v>
      </c>
      <c r="L94" s="587">
        <f>F94*0.01/'TB5'!E94</f>
        <v>0.15779526531696322</v>
      </c>
      <c r="M94" s="588">
        <f>G94*0.01/'TB5'!F94</f>
        <v>0.17911936342716217</v>
      </c>
    </row>
    <row r="95" spans="1:13">
      <c r="A95" s="83">
        <v>1999</v>
      </c>
      <c r="B95" s="458">
        <f>avgpeinc!Y88</f>
        <v>1071360.2685502581</v>
      </c>
      <c r="C95" s="346">
        <f>avgpeinc!Z88</f>
        <v>1139680.3204624613</v>
      </c>
      <c r="D95" s="562">
        <f>avgpeinc!AA88</f>
        <v>1061280.2415389908</v>
      </c>
      <c r="E95" s="562">
        <f>avgpeinc!AB88</f>
        <v>1478066.0436395861</v>
      </c>
      <c r="F95" s="562">
        <f>avgpeinc!AC88</f>
        <v>769320.909883313</v>
      </c>
      <c r="G95" s="79">
        <f>avgpeinc!AD88</f>
        <v>1706592.4087978706</v>
      </c>
      <c r="H95" s="572">
        <f>B95*0.01/'TB5'!B95</f>
        <v>0.17470051348209378</v>
      </c>
      <c r="I95" s="583">
        <f>C95*0.01/'TB5'!B95</f>
        <v>0.18584106862545013</v>
      </c>
      <c r="J95" s="589">
        <f>D95*0.01/'TB5'!C95</f>
        <v>0.17075018584728247</v>
      </c>
      <c r="K95" s="583">
        <f>E95*0.01/'TB5'!D95</f>
        <v>0.19305850565433502</v>
      </c>
      <c r="L95" s="589">
        <f>F95*0.01/'TB5'!E95</f>
        <v>0.1625890135765076</v>
      </c>
      <c r="M95" s="590">
        <f>G95*0.01/'TB5'!F95</f>
        <v>0.18630456924438477</v>
      </c>
    </row>
    <row r="96" spans="1:13">
      <c r="A96" s="88">
        <v>2000</v>
      </c>
      <c r="B96" s="459">
        <f>avgpeinc!Y89</f>
        <v>1141549.6001535396</v>
      </c>
      <c r="C96" s="347">
        <f>avgpeinc!Z89</f>
        <v>1213467.3568847999</v>
      </c>
      <c r="D96" s="564">
        <f>avgpeinc!AA89</f>
        <v>1139486.8313963939</v>
      </c>
      <c r="E96" s="564">
        <f>avgpeinc!AB89</f>
        <v>1604042.2101854752</v>
      </c>
      <c r="F96" s="564">
        <f>avgpeinc!AC89</f>
        <v>792958.93333236699</v>
      </c>
      <c r="G96" s="85">
        <f>avgpeinc!AD89</f>
        <v>1814703.649160628</v>
      </c>
      <c r="H96" s="573">
        <f>B96*0.01/'TB5'!B96</f>
        <v>0.18013389408588404</v>
      </c>
      <c r="I96" s="584">
        <f>C96*0.01/'TB5'!B96</f>
        <v>0.19148235023021695</v>
      </c>
      <c r="J96" s="591">
        <f>D96*0.01/'TB5'!C96</f>
        <v>0.1770545095205307</v>
      </c>
      <c r="K96" s="584">
        <f>E96*0.01/'TB5'!D96</f>
        <v>0.20257334411144257</v>
      </c>
      <c r="L96" s="591">
        <f>F96*0.01/'TB5'!E96</f>
        <v>0.16247978806495669</v>
      </c>
      <c r="M96" s="592">
        <f>G96*0.01/'TB5'!F96</f>
        <v>0.19244940578937528</v>
      </c>
    </row>
    <row r="97" spans="1:13">
      <c r="A97" s="78">
        <v>2001</v>
      </c>
      <c r="B97" s="457">
        <f>avgpeinc!Y90</f>
        <v>1076024.4350892713</v>
      </c>
      <c r="C97" s="345">
        <f>avgpeinc!Z90</f>
        <v>1147721.8413981912</v>
      </c>
      <c r="D97" s="560">
        <f>avgpeinc!AA90</f>
        <v>1054829.3053708328</v>
      </c>
      <c r="E97" s="560">
        <f>avgpeinc!AB90</f>
        <v>1492803.605445334</v>
      </c>
      <c r="F97" s="560">
        <f>avgpeinc!AC90</f>
        <v>771141.16885634523</v>
      </c>
      <c r="G97" s="73">
        <f>avgpeinc!AD90</f>
        <v>1699217.4338850125</v>
      </c>
      <c r="H97" s="569">
        <f>B97*0.01/'TB5'!B97</f>
        <v>0.170632004737854</v>
      </c>
      <c r="I97" s="580">
        <f>C97*0.01/'TB5'!B97</f>
        <v>0.1820015162229538</v>
      </c>
      <c r="J97" s="587">
        <f>D97*0.01/'TB5'!C97</f>
        <v>0.16555604338645935</v>
      </c>
      <c r="K97" s="580">
        <f>E97*0.01/'TB5'!D97</f>
        <v>0.19137606024742126</v>
      </c>
      <c r="L97" s="587">
        <f>F97*0.01/'TB5'!E97</f>
        <v>0.1565058827400207</v>
      </c>
      <c r="M97" s="588">
        <f>G97*0.01/'TB5'!F97</f>
        <v>0.18243403732776645</v>
      </c>
    </row>
    <row r="98" spans="1:13">
      <c r="A98" s="78">
        <v>2002</v>
      </c>
      <c r="B98" s="457">
        <f>avgpeinc!Y91</f>
        <v>1061278.9302855006</v>
      </c>
      <c r="C98" s="345">
        <f>avgpeinc!Z91</f>
        <v>1129378.7110083243</v>
      </c>
      <c r="D98" s="560">
        <f>avgpeinc!AA91</f>
        <v>1029827.2819067063</v>
      </c>
      <c r="E98" s="560">
        <f>avgpeinc!AB91</f>
        <v>1445437.0284263783</v>
      </c>
      <c r="F98" s="560">
        <f>avgpeinc!AC91</f>
        <v>788442.07890588662</v>
      </c>
      <c r="G98" s="73">
        <f>avgpeinc!AD91</f>
        <v>1664720.1109221242</v>
      </c>
      <c r="H98" s="569">
        <f>B98*0.01/'TB5'!B98</f>
        <v>0.16867513954639432</v>
      </c>
      <c r="I98" s="580">
        <f>C98*0.01/'TB5'!B98</f>
        <v>0.17949862778186795</v>
      </c>
      <c r="J98" s="587">
        <f>D98*0.01/'TB5'!C98</f>
        <v>0.16240860521793363</v>
      </c>
      <c r="K98" s="580">
        <f>E98*0.01/'TB5'!D98</f>
        <v>0.18773992359638217</v>
      </c>
      <c r="L98" s="587">
        <f>F98*0.01/'TB5'!E98</f>
        <v>0.15767870843410495</v>
      </c>
      <c r="M98" s="588">
        <f>G98*0.01/'TB5'!F98</f>
        <v>0.18034829199314117</v>
      </c>
    </row>
    <row r="99" spans="1:13">
      <c r="A99" s="78">
        <v>2003</v>
      </c>
      <c r="B99" s="457">
        <f>avgpeinc!Y92</f>
        <v>1082598.0327936977</v>
      </c>
      <c r="C99" s="345">
        <f>avgpeinc!Z92</f>
        <v>1149957.8775582379</v>
      </c>
      <c r="D99" s="560">
        <f>avgpeinc!AA92</f>
        <v>1049354.2894206089</v>
      </c>
      <c r="E99" s="560">
        <f>avgpeinc!AB92</f>
        <v>1468979.7586444761</v>
      </c>
      <c r="F99" s="560">
        <f>avgpeinc!AC92</f>
        <v>804721.53750473517</v>
      </c>
      <c r="G99" s="73">
        <f>avgpeinc!AD92</f>
        <v>1699024.3775994226</v>
      </c>
      <c r="H99" s="569">
        <f>B99*0.01/'TB5'!B99</f>
        <v>0.17027407884597781</v>
      </c>
      <c r="I99" s="580">
        <f>C99*0.01/'TB5'!B99</f>
        <v>0.18086862564086914</v>
      </c>
      <c r="J99" s="587">
        <f>D99*0.01/'TB5'!C99</f>
        <v>0.1639266312122345</v>
      </c>
      <c r="K99" s="580">
        <f>E99*0.01/'TB5'!D99</f>
        <v>0.19013656675815579</v>
      </c>
      <c r="L99" s="587">
        <f>F99*0.01/'TB5'!E99</f>
        <v>0.15791557729244232</v>
      </c>
      <c r="M99" s="588">
        <f>G99*0.01/'TB5'!F99</f>
        <v>0.18267147243022916</v>
      </c>
    </row>
    <row r="100" spans="1:13">
      <c r="A100" s="78">
        <v>2004</v>
      </c>
      <c r="B100" s="457">
        <f>avgpeinc!Y93</f>
        <v>1183447.3146552031</v>
      </c>
      <c r="C100" s="345">
        <f>avgpeinc!Z93</f>
        <v>1251440.0264011784</v>
      </c>
      <c r="D100" s="560">
        <f>avgpeinc!AA93</f>
        <v>1153843.064245783</v>
      </c>
      <c r="E100" s="560">
        <f>avgpeinc!AB93</f>
        <v>1615248.6880695275</v>
      </c>
      <c r="F100" s="560">
        <f>avgpeinc!AC93</f>
        <v>863954.53666821343</v>
      </c>
      <c r="G100" s="73">
        <f>avgpeinc!AD93</f>
        <v>1848702.343217585</v>
      </c>
      <c r="H100" s="569">
        <f>B100*0.01/'TB5'!B100</f>
        <v>0.18083925545215607</v>
      </c>
      <c r="I100" s="580">
        <f>C100*0.01/'TB5'!B100</f>
        <v>0.19122903048992157</v>
      </c>
      <c r="J100" s="587">
        <f>D100*0.01/'TB5'!C100</f>
        <v>0.17502033710479734</v>
      </c>
      <c r="K100" s="580">
        <f>E100*0.01/'TB5'!D100</f>
        <v>0.20248317718505862</v>
      </c>
      <c r="L100" s="587">
        <f>F100*0.01/'TB5'!E100</f>
        <v>0.16535812616348264</v>
      </c>
      <c r="M100" s="588">
        <f>G100*0.01/'TB5'!F100</f>
        <v>0.19372406601905826</v>
      </c>
    </row>
    <row r="101" spans="1:13">
      <c r="A101" s="78">
        <v>2005</v>
      </c>
      <c r="B101" s="457">
        <f>avgpeinc!Y94</f>
        <v>1277829.3860393113</v>
      </c>
      <c r="C101" s="345">
        <f>avgpeinc!Z94</f>
        <v>1346352.2678819164</v>
      </c>
      <c r="D101" s="560">
        <f>avgpeinc!AA94</f>
        <v>1241142.4938443454</v>
      </c>
      <c r="E101" s="560">
        <f>avgpeinc!AB94</f>
        <v>1737250.2392354375</v>
      </c>
      <c r="F101" s="560">
        <f>avgpeinc!AC94</f>
        <v>935520.58551641495</v>
      </c>
      <c r="G101" s="73">
        <f>avgpeinc!AD94</f>
        <v>1986052.4857103708</v>
      </c>
      <c r="H101" s="569">
        <f>B101*0.01/'TB5'!B101</f>
        <v>0.19046537578105927</v>
      </c>
      <c r="I101" s="580">
        <f>C101*0.01/'TB5'!B101</f>
        <v>0.20067897439002993</v>
      </c>
      <c r="J101" s="587">
        <f>D101*0.01/'TB5'!C101</f>
        <v>0.18452005088329318</v>
      </c>
      <c r="K101" s="580">
        <f>E101*0.01/'TB5'!D101</f>
        <v>0.2127470672130585</v>
      </c>
      <c r="L101" s="587">
        <f>F101*0.01/'TB5'!E101</f>
        <v>0.17428357899188998</v>
      </c>
      <c r="M101" s="588">
        <f>G101*0.01/'TB5'!F101</f>
        <v>0.20336934924125674</v>
      </c>
    </row>
    <row r="102" spans="1:13">
      <c r="A102" s="78">
        <v>2006</v>
      </c>
      <c r="B102" s="457">
        <f>avgpeinc!Y95</f>
        <v>1357498.6559885731</v>
      </c>
      <c r="C102" s="345">
        <f>avgpeinc!Z95</f>
        <v>1426003.2414621899</v>
      </c>
      <c r="D102" s="560">
        <f>avgpeinc!AA95</f>
        <v>1317483.3507110369</v>
      </c>
      <c r="E102" s="560">
        <f>avgpeinc!AB95</f>
        <v>1845697.5374655079</v>
      </c>
      <c r="F102" s="560">
        <f>avgpeinc!AC95</f>
        <v>986967.20637731091</v>
      </c>
      <c r="G102" s="73">
        <f>avgpeinc!AD95</f>
        <v>2102971.7302023293</v>
      </c>
      <c r="H102" s="569">
        <f>B102*0.01/'TB5'!B102</f>
        <v>0.19761909544467929</v>
      </c>
      <c r="I102" s="580">
        <f>C102*0.01/'TB5'!B102</f>
        <v>0.20759171247482303</v>
      </c>
      <c r="J102" s="587">
        <f>D102*0.01/'TB5'!C102</f>
        <v>0.19158680737018585</v>
      </c>
      <c r="K102" s="580">
        <f>E102*0.01/'TB5'!D102</f>
        <v>0.22056920826435089</v>
      </c>
      <c r="L102" s="587">
        <f>F102*0.01/'TB5'!E102</f>
        <v>0.17978155612945557</v>
      </c>
      <c r="M102" s="588">
        <f>G102*0.01/'TB5'!F102</f>
        <v>0.2112506628036499</v>
      </c>
    </row>
    <row r="103" spans="1:13">
      <c r="A103" s="78">
        <v>2007</v>
      </c>
      <c r="B103" s="457">
        <f>avgpeinc!Y96</f>
        <v>1328577.9166855004</v>
      </c>
      <c r="C103" s="345">
        <f>avgpeinc!Z96</f>
        <v>1398361.086921691</v>
      </c>
      <c r="D103" s="560">
        <f>avgpeinc!AA96</f>
        <v>1284277.2228638211</v>
      </c>
      <c r="E103" s="560">
        <f>avgpeinc!AB96</f>
        <v>1813178.3262107968</v>
      </c>
      <c r="F103" s="560">
        <f>avgpeinc!AC96</f>
        <v>962205.33291249466</v>
      </c>
      <c r="G103" s="73">
        <f>avgpeinc!AD96</f>
        <v>2061807.0936907714</v>
      </c>
      <c r="H103" s="569">
        <f>B103*0.01/'TB5'!B103</f>
        <v>0.19560445845127106</v>
      </c>
      <c r="I103" s="580">
        <f>C103*0.01/'TB5'!B103</f>
        <v>0.20587852597236631</v>
      </c>
      <c r="J103" s="587">
        <f>D103*0.01/'TB5'!C103</f>
        <v>0.19015316665172577</v>
      </c>
      <c r="K103" s="580">
        <f>E103*0.01/'TB5'!D103</f>
        <v>0.21978217363357541</v>
      </c>
      <c r="L103" s="587">
        <f>F103*0.01/'TB5'!E103</f>
        <v>0.17678569257259369</v>
      </c>
      <c r="M103" s="588">
        <f>G103*0.01/'TB5'!F103</f>
        <v>0.20929980278015137</v>
      </c>
    </row>
    <row r="104" spans="1:13">
      <c r="A104" s="78">
        <v>2008</v>
      </c>
      <c r="B104" s="457">
        <f>avgpeinc!Y97</f>
        <v>1268595.9844431344</v>
      </c>
      <c r="C104" s="345">
        <f>avgpeinc!Z97</f>
        <v>1337249.6737789942</v>
      </c>
      <c r="D104" s="560">
        <f>avgpeinc!AA97</f>
        <v>1218894.0190598525</v>
      </c>
      <c r="E104" s="560">
        <f>avgpeinc!AB97</f>
        <v>1719611.713840554</v>
      </c>
      <c r="F104" s="560">
        <f>avgpeinc!AC97</f>
        <v>931806.24498400744</v>
      </c>
      <c r="G104" s="73">
        <f>avgpeinc!AD97</f>
        <v>1952545.4122044574</v>
      </c>
      <c r="H104" s="569">
        <f>B104*0.01/'TB5'!B104</f>
        <v>0.19207593798637396</v>
      </c>
      <c r="I104" s="580">
        <f>C104*0.01/'TB5'!B104</f>
        <v>0.20247067511081698</v>
      </c>
      <c r="J104" s="587">
        <f>D104*0.01/'TB5'!C104</f>
        <v>0.18572352826595306</v>
      </c>
      <c r="K104" s="580">
        <f>E104*0.01/'TB5'!D104</f>
        <v>0.21540591120719907</v>
      </c>
      <c r="L104" s="587">
        <f>F104*0.01/'TB5'!E104</f>
        <v>0.17496392130851743</v>
      </c>
      <c r="M104" s="588">
        <f>G104*0.01/'TB5'!F104</f>
        <v>0.20494851469993591</v>
      </c>
    </row>
    <row r="105" spans="1:13">
      <c r="A105" s="83">
        <v>2009</v>
      </c>
      <c r="B105" s="460">
        <f>avgpeinc!Y98</f>
        <v>1158862.9729275301</v>
      </c>
      <c r="C105" s="348">
        <f>avgpeinc!Z98</f>
        <v>1219009.8800359257</v>
      </c>
      <c r="D105" s="562">
        <f>avgpeinc!AA98</f>
        <v>1093542.1133039761</v>
      </c>
      <c r="E105" s="562">
        <f>avgpeinc!AB98</f>
        <v>1532725.0691142085</v>
      </c>
      <c r="F105" s="562">
        <f>avgpeinc!AC98</f>
        <v>886033.75397734635</v>
      </c>
      <c r="G105" s="79">
        <f>avgpeinc!AD98</f>
        <v>1790241.025850859</v>
      </c>
      <c r="H105" s="572">
        <f>B105*0.01/'TB5'!B105</f>
        <v>0.18387733399868011</v>
      </c>
      <c r="I105" s="583">
        <f>C105*0.01/'TB5'!B105</f>
        <v>0.19342087209224701</v>
      </c>
      <c r="J105" s="593">
        <f>D105*0.01/'TB5'!C105</f>
        <v>0.17604142427444461</v>
      </c>
      <c r="K105" s="594">
        <f>E105*0.01/'TB5'!D105</f>
        <v>0.20525527000427243</v>
      </c>
      <c r="L105" s="589">
        <f>F105*0.01/'TB5'!E105</f>
        <v>0.16971856355667114</v>
      </c>
      <c r="M105" s="590">
        <f>G105*0.01/'TB5'!F105</f>
        <v>0.19631689786911008</v>
      </c>
    </row>
    <row r="106" spans="1:13">
      <c r="A106" s="78">
        <v>2010</v>
      </c>
      <c r="B106" s="461">
        <f>avgpeinc!Y99</f>
        <v>1285861.0513491516</v>
      </c>
      <c r="C106" s="349">
        <f>avgpeinc!Z99</f>
        <v>1346910.1951575163</v>
      </c>
      <c r="D106" s="560">
        <f>avgpeinc!AA99</f>
        <v>1225664.7442702793</v>
      </c>
      <c r="E106" s="560">
        <f>avgpeinc!AB99</f>
        <v>1702890.4902179558</v>
      </c>
      <c r="F106" s="560">
        <f>avgpeinc!AC99</f>
        <v>971654.4355896397</v>
      </c>
      <c r="G106" s="73">
        <f>avgpeinc!AD99</f>
        <v>1975975.9960435301</v>
      </c>
      <c r="H106" s="569">
        <f>B106*0.01/'TB5'!B106</f>
        <v>0.19760656356811521</v>
      </c>
      <c r="I106" s="580">
        <f>C106*0.01/'TB5'!B106</f>
        <v>0.2069883793592453</v>
      </c>
      <c r="J106" s="595">
        <f>D106*0.01/'TB5'!C106</f>
        <v>0.19163307547569275</v>
      </c>
      <c r="K106" s="596">
        <f>E106*0.01/'TB5'!D106</f>
        <v>0.22122474014759064</v>
      </c>
      <c r="L106" s="587">
        <f>F106*0.01/'TB5'!E106</f>
        <v>0.18015258014202121</v>
      </c>
      <c r="M106" s="588">
        <f>G106*0.01/'TB5'!F106</f>
        <v>0.21105238795280457</v>
      </c>
    </row>
    <row r="107" spans="1:13">
      <c r="A107" s="78">
        <v>2011</v>
      </c>
      <c r="B107" s="461">
        <f>avgpeinc!Y100</f>
        <v>1290813.6108867368</v>
      </c>
      <c r="C107" s="349">
        <f>avgpeinc!Z100</f>
        <v>1354657.3419714237</v>
      </c>
      <c r="D107" s="560">
        <f>avgpeinc!AA100</f>
        <v>1221735.0354836378</v>
      </c>
      <c r="E107" s="560">
        <f>avgpeinc!AB100</f>
        <v>1712419.5509529051</v>
      </c>
      <c r="F107" s="560">
        <f>avgpeinc!AC100</f>
        <v>975691.56001468305</v>
      </c>
      <c r="G107" s="73">
        <f>avgpeinc!AD100</f>
        <v>1982642.1741522525</v>
      </c>
      <c r="H107" s="569">
        <f>B107*0.01/'TB5'!B107</f>
        <v>0.19511033594608301</v>
      </c>
      <c r="I107" s="580">
        <f>C107*0.01/'TB5'!B107</f>
        <v>0.20476050674915311</v>
      </c>
      <c r="J107" s="595">
        <f>D107*0.01/'TB5'!C107</f>
        <v>0.18851840496063232</v>
      </c>
      <c r="K107" s="596">
        <f>E107*0.01/'TB5'!D107</f>
        <v>0.21721929311752317</v>
      </c>
      <c r="L107" s="587">
        <f>F107*0.01/'TB5'!E107</f>
        <v>0.17938344180583957</v>
      </c>
      <c r="M107" s="588">
        <f>G107*0.01/'TB5'!F107</f>
        <v>0.20914818346500397</v>
      </c>
    </row>
    <row r="108" spans="1:13">
      <c r="A108" s="78">
        <v>2012</v>
      </c>
      <c r="B108" s="461">
        <f>avgpeinc!Y101</f>
        <v>1401676.4165209664</v>
      </c>
      <c r="C108" s="349">
        <f>avgpeinc!Z101</f>
        <v>1467826.4196548953</v>
      </c>
      <c r="D108" s="560">
        <f>avgpeinc!AA101</f>
        <v>1320535.5916247787</v>
      </c>
      <c r="E108" s="560">
        <f>avgpeinc!AB101</f>
        <v>1876688.2169730309</v>
      </c>
      <c r="F108" s="560">
        <f>avgpeinc!AC101</f>
        <v>1041356.1272651836</v>
      </c>
      <c r="G108" s="73">
        <f>avgpeinc!AD101</f>
        <v>2142950.8603117308</v>
      </c>
      <c r="H108" s="569">
        <f>B108*0.01/'TB5'!B108</f>
        <v>0.20672592520713809</v>
      </c>
      <c r="I108" s="580">
        <f>C108*0.01/'TB5'!B108</f>
        <v>0.21648204326629641</v>
      </c>
      <c r="J108" s="595">
        <f>D108*0.01/'TB5'!C108</f>
        <v>0.19905948638916018</v>
      </c>
      <c r="K108" s="596">
        <f>E108*0.01/'TB5'!D108</f>
        <v>0.23084872961044314</v>
      </c>
      <c r="L108" s="587">
        <f>F108*0.01/'TB5'!E108</f>
        <v>0.18823653459548947</v>
      </c>
      <c r="M108" s="588">
        <f>G108*0.01/'TB5'!F108</f>
        <v>0.22156432271003723</v>
      </c>
    </row>
    <row r="109" spans="1:13">
      <c r="A109" s="78">
        <v>2013</v>
      </c>
      <c r="B109" s="461">
        <f>avgpeinc!Y102</f>
        <v>1308288.6060806769</v>
      </c>
      <c r="C109" s="349">
        <f>avgpeinc!Z102</f>
        <v>1375934.899985801</v>
      </c>
      <c r="D109" s="560">
        <f>avgpeinc!AA102</f>
        <v>1239707.3060103355</v>
      </c>
      <c r="E109" s="560">
        <f>avgpeinc!AB102</f>
        <v>1745964.8645925631</v>
      </c>
      <c r="F109" s="560">
        <f>avgpeinc!AC102</f>
        <v>985988.61712405074</v>
      </c>
      <c r="G109" s="73">
        <f>avgpeinc!AD102</f>
        <v>2003904.5776699875</v>
      </c>
      <c r="H109" s="569">
        <f>B109*0.01/'TB5'!B109</f>
        <v>0.19289281964302066</v>
      </c>
      <c r="I109" s="580">
        <f>C109*0.01/'TB5'!B109</f>
        <v>0.20286652445793149</v>
      </c>
      <c r="J109" s="595">
        <f>D109*0.01/'TB5'!C109</f>
        <v>0.18673248589038852</v>
      </c>
      <c r="K109" s="596">
        <f>E109*0.01/'TB5'!D109</f>
        <v>0.21527625620365143</v>
      </c>
      <c r="L109" s="587">
        <f>F109*0.01/'TB5'!E109</f>
        <v>0.17751848697662354</v>
      </c>
      <c r="M109" s="588">
        <f>G109*0.01/'TB5'!F109</f>
        <v>0.20819225907325742</v>
      </c>
    </row>
    <row r="110" spans="1:13">
      <c r="A110" s="78">
        <v>2014</v>
      </c>
      <c r="B110" s="461">
        <f>avgpeinc!Y103</f>
        <v>1381503.6866125527</v>
      </c>
      <c r="C110" s="349">
        <f>avgpeinc!Z103</f>
        <v>1449660.1396190331</v>
      </c>
      <c r="D110" s="560">
        <f>avgpeinc!AA103</f>
        <v>1311182.9385693611</v>
      </c>
      <c r="E110" s="560">
        <f>avgpeinc!AB103</f>
        <v>1845801.2009038427</v>
      </c>
      <c r="F110" s="560">
        <f>avgpeinc!AC103</f>
        <v>1037667.4016963497</v>
      </c>
      <c r="G110" s="73">
        <f>avgpeinc!AD103</f>
        <v>2109566.2089119339</v>
      </c>
      <c r="H110" s="569">
        <f>B110*0.01/'TB5'!B110</f>
        <v>0.19902566075325012</v>
      </c>
      <c r="I110" s="580">
        <f>C110*0.01/'TB5'!B110</f>
        <v>0.20884458720684052</v>
      </c>
      <c r="J110" s="595">
        <f>D110*0.01/'TB5'!C110</f>
        <v>0.19276593625545502</v>
      </c>
      <c r="K110" s="596">
        <f>E110*0.01/'TB5'!D110</f>
        <v>0.22207321226596832</v>
      </c>
      <c r="L110" s="587">
        <f>F110*0.01/'TB5'!E110</f>
        <v>0.1827666312456131</v>
      </c>
      <c r="M110" s="588">
        <f>G110*0.01/'TB5'!F110</f>
        <v>0.21476633846759796</v>
      </c>
    </row>
    <row r="111" spans="1:13">
      <c r="A111" s="78">
        <v>2015</v>
      </c>
      <c r="B111" s="461">
        <f>avgpeinc!Y104</f>
        <v>1393067.9622908919</v>
      </c>
      <c r="C111" s="349">
        <f>avgpeinc!Z104</f>
        <v>1461315.102055911</v>
      </c>
      <c r="D111" s="560">
        <f>avgpeinc!AA104</f>
        <v>1314225.1222634315</v>
      </c>
      <c r="E111" s="560">
        <f>avgpeinc!AB104</f>
        <v>1855227.816102644</v>
      </c>
      <c r="F111" s="560">
        <f>avgpeinc!AC104</f>
        <v>1052753.4252344421</v>
      </c>
      <c r="G111" s="73">
        <f>avgpeinc!AD104</f>
        <v>2122824.4088299186</v>
      </c>
      <c r="H111" s="569">
        <f>B111*0.01/'TB5'!B111</f>
        <v>0.19774286448955541</v>
      </c>
      <c r="I111" s="580">
        <f>C111*0.01/'TB5'!B111</f>
        <v>0.20743039250373843</v>
      </c>
      <c r="J111" s="595">
        <f>D111*0.01/'TB5'!C111</f>
        <v>0.19170776009559629</v>
      </c>
      <c r="K111" s="596">
        <f>E111*0.01/'TB5'!D111</f>
        <v>0.22042460739612579</v>
      </c>
      <c r="L111" s="587">
        <f>F111*0.01/'TB5'!E111</f>
        <v>0.18210032582283017</v>
      </c>
      <c r="M111" s="588">
        <f>G111*0.01/'TB5'!F111</f>
        <v>0.21381258964538574</v>
      </c>
    </row>
    <row r="112" spans="1:13">
      <c r="A112" s="78">
        <v>2016</v>
      </c>
      <c r="B112" s="461">
        <f>avgpeinc!Y105</f>
        <v>1350035.0190689999</v>
      </c>
      <c r="C112" s="349">
        <f>avgpeinc!Z105</f>
        <v>1415738.4115336027</v>
      </c>
      <c r="D112" s="560">
        <f>avgpeinc!AA105</f>
        <v>1265393.3475309263</v>
      </c>
      <c r="E112" s="560">
        <f>avgpeinc!AB105</f>
        <v>1784796.5538005929</v>
      </c>
      <c r="F112" s="560">
        <f>avgpeinc!AC105</f>
        <v>1037202.6984104698</v>
      </c>
      <c r="G112" s="73">
        <f>avgpeinc!AD105</f>
        <v>2052751.8195609346</v>
      </c>
      <c r="H112" s="569">
        <f>B112*0.01/'TB5'!B112</f>
        <v>0.19257490336894983</v>
      </c>
      <c r="I112" s="580">
        <f>C112*0.01/'TB5'!B112</f>
        <v>0.20194712281227112</v>
      </c>
      <c r="J112" s="595">
        <f>D112*0.01/'TB5'!C112</f>
        <v>0.18678437173366547</v>
      </c>
      <c r="K112" s="596">
        <f>E112*0.01/'TB5'!D112</f>
        <v>0.21427589654922488</v>
      </c>
      <c r="L112" s="587">
        <f>F112*0.01/'TB5'!E112</f>
        <v>0.17870232462882996</v>
      </c>
      <c r="M112" s="588">
        <f>G112*0.01/'TB5'!F112</f>
        <v>0.20867279171943667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1019"/>
    </row>
    <row r="120" spans="1:13">
      <c r="A120" s="59" t="s">
        <v>1215</v>
      </c>
      <c r="B120" s="1028">
        <f t="shared" ref="B120:G120" si="0">(B110/B76)^(1/34)-1</f>
        <v>3.2244270303589673E-2</v>
      </c>
      <c r="C120" s="1028">
        <f t="shared" si="0"/>
        <v>3.0905262953195844E-2</v>
      </c>
      <c r="D120" s="1028">
        <f t="shared" si="0"/>
        <v>3.2733290994345188E-2</v>
      </c>
      <c r="E120" s="1028">
        <f t="shared" si="0"/>
        <v>3.2146597135831456E-2</v>
      </c>
      <c r="F120" s="1028">
        <f t="shared" si="0"/>
        <v>3.1610022152574357E-2</v>
      </c>
      <c r="G120" s="1028">
        <f t="shared" si="0"/>
        <v>2.9846055278001771E-2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120"/>
  <sheetViews>
    <sheetView workbookViewId="0">
      <pane xSplit="1" ySplit="8" topLeftCell="B80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Q123" sqref="Q123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233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>
        <f>avgpeinc!AK2</f>
        <v>1073743.3694537557</v>
      </c>
      <c r="C9" s="343">
        <f>avgpeinc!AL2</f>
        <v>1109436.9789294773</v>
      </c>
      <c r="D9" s="343"/>
      <c r="E9" s="96"/>
      <c r="F9" s="96"/>
      <c r="G9" s="95">
        <f>avgpeinc!AP2</f>
        <v>1647012.3673947698</v>
      </c>
      <c r="H9" s="566">
        <f>B9*0.001/'TB5'!B9</f>
        <v>8.6219203797548674E-2</v>
      </c>
      <c r="I9" s="577">
        <f>C9*0.001/'TB5'!B9</f>
        <v>8.9085321230453485E-2</v>
      </c>
      <c r="J9" s="611"/>
      <c r="K9" s="577"/>
      <c r="L9" s="611"/>
      <c r="M9" s="597">
        <f>G9*0.001/'TB5'!F9</f>
        <v>8.7956240687610862E-2</v>
      </c>
    </row>
    <row r="10" spans="1:13" s="98" customFormat="1" ht="15.05" customHeight="1">
      <c r="A10" s="103">
        <v>1914</v>
      </c>
      <c r="B10" s="454">
        <f>avgpeinc!AK3</f>
        <v>986278.4402437848</v>
      </c>
      <c r="C10" s="343">
        <f>avgpeinc!AL3</f>
        <v>1018677.5969665921</v>
      </c>
      <c r="D10" s="343"/>
      <c r="E10" s="96"/>
      <c r="F10" s="96"/>
      <c r="G10" s="95">
        <f>avgpeinc!AP3</f>
        <v>1514788.7332641515</v>
      </c>
      <c r="H10" s="566">
        <f>B10*0.001/'TB5'!B10</f>
        <v>8.7656429671663982E-2</v>
      </c>
      <c r="I10" s="577">
        <f>C10*0.001/'TB5'!B10</f>
        <v>9.0535935384058949E-2</v>
      </c>
      <c r="J10" s="611"/>
      <c r="K10" s="577"/>
      <c r="L10" s="611"/>
      <c r="M10" s="597">
        <f>G10*0.001/'TB5'!F10</f>
        <v>8.9417780435259442E-2</v>
      </c>
    </row>
    <row r="11" spans="1:13" s="98" customFormat="1" ht="15.05" customHeight="1">
      <c r="A11" s="103">
        <v>1915</v>
      </c>
      <c r="B11" s="454">
        <f>avgpeinc!AK4</f>
        <v>1052770.3294908791</v>
      </c>
      <c r="C11" s="343">
        <f>avgpeinc!AL4</f>
        <v>1084400.7045751121</v>
      </c>
      <c r="D11" s="343"/>
      <c r="E11" s="96"/>
      <c r="F11" s="96"/>
      <c r="G11" s="95">
        <f>avgpeinc!AP4</f>
        <v>1616752.2316591223</v>
      </c>
      <c r="H11" s="566">
        <f>B11*0.001/'TB5'!B11</f>
        <v>9.1744468402136389E-2</v>
      </c>
      <c r="I11" s="577">
        <f>C11*0.001/'TB5'!B11</f>
        <v>9.4500921415840253E-2</v>
      </c>
      <c r="J11" s="611"/>
      <c r="K11" s="577"/>
      <c r="L11" s="611"/>
      <c r="M11" s="597">
        <f>G11*0.001/'TB5'!F11</f>
        <v>9.3456248466953259E-2</v>
      </c>
    </row>
    <row r="12" spans="1:13" s="98" customFormat="1" ht="15.05" customHeight="1">
      <c r="A12" s="103">
        <v>1916</v>
      </c>
      <c r="B12" s="454">
        <f>avgpeinc!AK5</f>
        <v>1460285.9258821972</v>
      </c>
      <c r="C12" s="343">
        <f>avgpeinc!AL5</f>
        <v>1491401.1445255226</v>
      </c>
      <c r="D12" s="343"/>
      <c r="E12" s="96"/>
      <c r="F12" s="96"/>
      <c r="G12" s="95">
        <f>avgpeinc!AP5</f>
        <v>2236622.3955433555</v>
      </c>
      <c r="H12" s="566">
        <f>B12*0.001/'TB5'!B12</f>
        <v>0.111597812773372</v>
      </c>
      <c r="I12" s="577">
        <f>C12*0.001/'TB5'!B12</f>
        <v>0.11397569664050754</v>
      </c>
      <c r="J12" s="611"/>
      <c r="K12" s="577"/>
      <c r="L12" s="611"/>
      <c r="M12" s="597">
        <f>G12*0.001/'TB5'!F12</f>
        <v>0.11323439229467722</v>
      </c>
    </row>
    <row r="13" spans="1:13" s="98" customFormat="1" ht="15.05" customHeight="1">
      <c r="A13" s="103">
        <v>1917</v>
      </c>
      <c r="B13" s="454">
        <f>avgpeinc!AK6</f>
        <v>1286449.0451173766</v>
      </c>
      <c r="C13" s="343">
        <f>avgpeinc!AL6</f>
        <v>1319986.8445214937</v>
      </c>
      <c r="D13" s="343"/>
      <c r="E13" s="96"/>
      <c r="F13" s="96"/>
      <c r="G13" s="95">
        <f>avgpeinc!AP6</f>
        <v>1975229.9350856878</v>
      </c>
      <c r="H13" s="566">
        <f>B13*0.001/'TB5'!B13</f>
        <v>9.9876345621057794E-2</v>
      </c>
      <c r="I13" s="577">
        <f>C13*0.001/'TB5'!B13</f>
        <v>0.1024801276032269</v>
      </c>
      <c r="J13" s="611"/>
      <c r="K13" s="577"/>
      <c r="L13" s="611"/>
      <c r="M13" s="597">
        <f>G13*0.001/'TB5'!F13</f>
        <v>0.10167450841498661</v>
      </c>
    </row>
    <row r="14" spans="1:13" s="98" customFormat="1" ht="15.05" customHeight="1">
      <c r="A14" s="103">
        <v>1918</v>
      </c>
      <c r="B14" s="454">
        <f>avgpeinc!AK7</f>
        <v>1163561.9853282277</v>
      </c>
      <c r="C14" s="343">
        <f>avgpeinc!AL7</f>
        <v>1193049.5022415167</v>
      </c>
      <c r="D14" s="380"/>
      <c r="E14" s="340"/>
      <c r="F14" s="340"/>
      <c r="G14" s="95">
        <f>avgpeinc!AP7</f>
        <v>1775252.7229662423</v>
      </c>
      <c r="H14" s="566">
        <f>B14*0.001/'TB5'!B14</f>
        <v>8.5379179136815586E-2</v>
      </c>
      <c r="I14" s="577">
        <f>C14*0.001/'TB5'!B14</f>
        <v>8.7542897117108137E-2</v>
      </c>
      <c r="J14" s="611"/>
      <c r="K14" s="577"/>
      <c r="L14" s="611"/>
      <c r="M14" s="597">
        <f>G14*0.001/'TB5'!F14</f>
        <v>8.7128936463640269E-2</v>
      </c>
    </row>
    <row r="15" spans="1:13" s="98" customFormat="1" ht="15.05" customHeight="1">
      <c r="A15" s="102">
        <v>1919</v>
      </c>
      <c r="B15" s="455">
        <f>avgpeinc!AK8</f>
        <v>1179928.4062950406</v>
      </c>
      <c r="C15" s="342">
        <f>avgpeinc!AL8</f>
        <v>1206366.3008379189</v>
      </c>
      <c r="D15" s="381"/>
      <c r="E15" s="341"/>
      <c r="F15" s="341"/>
      <c r="G15" s="99">
        <f>avgpeinc!AP8</f>
        <v>1809219.3059250952</v>
      </c>
      <c r="H15" s="567">
        <f>B15*0.001/'TB5'!B15</f>
        <v>9.1372316375975662E-2</v>
      </c>
      <c r="I15" s="578">
        <f>C15*0.001/'TB5'!B15</f>
        <v>9.3419636918136165E-2</v>
      </c>
      <c r="J15" s="612"/>
      <c r="K15" s="578"/>
      <c r="L15" s="612"/>
      <c r="M15" s="598">
        <f>G15*0.001/'TB5'!F15</f>
        <v>9.3131178160566166E-2</v>
      </c>
    </row>
    <row r="16" spans="1:13" s="98" customFormat="1" ht="15.05" customHeight="1">
      <c r="A16" s="103">
        <v>1920</v>
      </c>
      <c r="B16" s="454">
        <f>avgpeinc!AK9</f>
        <v>899477.34613819874</v>
      </c>
      <c r="C16" s="343">
        <f>avgpeinc!AL9</f>
        <v>926018.17372710875</v>
      </c>
      <c r="D16" s="380"/>
      <c r="E16" s="340"/>
      <c r="F16" s="340"/>
      <c r="G16" s="95">
        <f>avgpeinc!AP9</f>
        <v>1388792.7723719999</v>
      </c>
      <c r="H16" s="566">
        <f>B16*0.001/'TB5'!B16</f>
        <v>7.1199360734375938E-2</v>
      </c>
      <c r="I16" s="577">
        <f>C16*0.001/'TB5'!B16</f>
        <v>7.3300236277050637E-2</v>
      </c>
      <c r="J16" s="611"/>
      <c r="K16" s="577"/>
      <c r="L16" s="611"/>
      <c r="M16" s="597">
        <f>G16*0.001/'TB5'!F16</f>
        <v>7.299351237169438E-2</v>
      </c>
    </row>
    <row r="17" spans="1:13" s="98" customFormat="1" ht="15.05" customHeight="1">
      <c r="A17" s="103">
        <v>1921</v>
      </c>
      <c r="B17" s="454">
        <f>avgpeinc!AK10</f>
        <v>778586.91330344079</v>
      </c>
      <c r="C17" s="343">
        <f>avgpeinc!AL10</f>
        <v>804869.86980068777</v>
      </c>
      <c r="D17" s="380"/>
      <c r="E17" s="340"/>
      <c r="F17" s="340"/>
      <c r="G17" s="95">
        <f>avgpeinc!AP10</f>
        <v>1198947.0476776455</v>
      </c>
      <c r="H17" s="566">
        <f>B17*0.001/'TB5'!B17</f>
        <v>6.8357290899668438E-2</v>
      </c>
      <c r="I17" s="577">
        <f>C17*0.001/'TB5'!B17</f>
        <v>7.0664845357991876E-2</v>
      </c>
      <c r="J17" s="611"/>
      <c r="K17" s="577"/>
      <c r="L17" s="611"/>
      <c r="M17" s="597">
        <f>G17*0.001/'TB5'!F17</f>
        <v>7.0058753780825225E-2</v>
      </c>
    </row>
    <row r="18" spans="1:13" s="98" customFormat="1" ht="15.05" customHeight="1">
      <c r="A18" s="103">
        <v>1922</v>
      </c>
      <c r="B18" s="454">
        <f>avgpeinc!AK11</f>
        <v>828539.67173581023</v>
      </c>
      <c r="C18" s="343">
        <f>avgpeinc!AL11</f>
        <v>859692.01159429585</v>
      </c>
      <c r="D18" s="380"/>
      <c r="E18" s="340"/>
      <c r="F18" s="340"/>
      <c r="G18" s="95">
        <f>avgpeinc!AP11</f>
        <v>1272551.4002519674</v>
      </c>
      <c r="H18" s="566">
        <f>B18*0.001/'TB5'!B18</f>
        <v>6.7020090022828091E-2</v>
      </c>
      <c r="I18" s="577">
        <f>C18*0.001/'TB5'!B18</f>
        <v>6.9539984595122242E-2</v>
      </c>
      <c r="J18" s="611"/>
      <c r="K18" s="577"/>
      <c r="L18" s="611"/>
      <c r="M18" s="597">
        <f>G18*0.001/'TB5'!F18</f>
        <v>6.8705341188732311E-2</v>
      </c>
    </row>
    <row r="19" spans="1:13" s="98" customFormat="1" ht="15.05" customHeight="1">
      <c r="A19" s="103">
        <v>1923</v>
      </c>
      <c r="B19" s="454">
        <f>avgpeinc!AK12</f>
        <v>934401.91492260748</v>
      </c>
      <c r="C19" s="343">
        <f>avgpeinc!AL12</f>
        <v>961857.1470305603</v>
      </c>
      <c r="D19" s="380"/>
      <c r="E19" s="340"/>
      <c r="F19" s="340"/>
      <c r="G19" s="95">
        <f>avgpeinc!AP12</f>
        <v>1434074.3452095427</v>
      </c>
      <c r="H19" s="566">
        <f>B19*0.001/'TB5'!B19</f>
        <v>6.7164612038776383E-2</v>
      </c>
      <c r="I19" s="577">
        <f>C19*0.001/'TB5'!B19</f>
        <v>6.9138088316506335E-2</v>
      </c>
      <c r="J19" s="611"/>
      <c r="K19" s="577"/>
      <c r="L19" s="611"/>
      <c r="M19" s="597">
        <f>G19*0.001/'TB5'!F19</f>
        <v>6.8839303368858684E-2</v>
      </c>
    </row>
    <row r="20" spans="1:13" s="98" customFormat="1" ht="15.05" customHeight="1">
      <c r="A20" s="103">
        <v>1924</v>
      </c>
      <c r="B20" s="454">
        <f>avgpeinc!AK13</f>
        <v>954938.22556402232</v>
      </c>
      <c r="C20" s="343">
        <f>avgpeinc!AL13</f>
        <v>984258.44545817107</v>
      </c>
      <c r="D20" s="380"/>
      <c r="E20" s="340"/>
      <c r="F20" s="340"/>
      <c r="G20" s="95">
        <f>avgpeinc!AP13</f>
        <v>1464346.61826462</v>
      </c>
      <c r="H20" s="566">
        <f>B20*0.001/'TB5'!B20</f>
        <v>6.9530933191328026E-2</v>
      </c>
      <c r="I20" s="577">
        <f>C20*0.001/'TB5'!B20</f>
        <v>7.1665796155276296E-2</v>
      </c>
      <c r="J20" s="611"/>
      <c r="K20" s="577"/>
      <c r="L20" s="611"/>
      <c r="M20" s="597">
        <f>G20*0.001/'TB5'!F20</f>
        <v>7.1219107910550597E-2</v>
      </c>
    </row>
    <row r="21" spans="1:13" s="98" customFormat="1" ht="15.05" customHeight="1">
      <c r="A21" s="103">
        <v>1925</v>
      </c>
      <c r="B21" s="454">
        <f>avgpeinc!AK14</f>
        <v>1143194.3215551954</v>
      </c>
      <c r="C21" s="343">
        <f>avgpeinc!AL14</f>
        <v>1169980.0423904222</v>
      </c>
      <c r="D21" s="380"/>
      <c r="E21" s="340"/>
      <c r="F21" s="340"/>
      <c r="G21" s="95">
        <f>avgpeinc!AP14</f>
        <v>1746147.3761820155</v>
      </c>
      <c r="H21" s="566">
        <f>B21*0.001/'TB5'!B21</f>
        <v>8.1763908369428234E-2</v>
      </c>
      <c r="I21" s="577">
        <f>C21*0.001/'TB5'!B21</f>
        <v>8.3679685226158207E-2</v>
      </c>
      <c r="J21" s="611"/>
      <c r="K21" s="577"/>
      <c r="L21" s="611"/>
      <c r="M21" s="597">
        <f>G21*0.001/'TB5'!F21</f>
        <v>8.3437381021220516E-2</v>
      </c>
    </row>
    <row r="22" spans="1:13" s="98" customFormat="1" ht="15.05" customHeight="1">
      <c r="A22" s="103">
        <v>1926</v>
      </c>
      <c r="B22" s="454">
        <f>avgpeinc!AK15</f>
        <v>1343185.8647043253</v>
      </c>
      <c r="C22" s="343">
        <f>avgpeinc!AL15</f>
        <v>1367069.4164776113</v>
      </c>
      <c r="D22" s="380"/>
      <c r="E22" s="340"/>
      <c r="F22" s="340"/>
      <c r="G22" s="95">
        <f>avgpeinc!AP15</f>
        <v>2049100.5353594534</v>
      </c>
      <c r="H22" s="566">
        <f>B22*0.001/'TB5'!B22</f>
        <v>9.1777580190292765E-2</v>
      </c>
      <c r="I22" s="577">
        <f>C22*0.001/'TB5'!B22</f>
        <v>9.3409502209204326E-2</v>
      </c>
      <c r="J22" s="611"/>
      <c r="K22" s="577"/>
      <c r="L22" s="611"/>
      <c r="M22" s="597">
        <f>G22*0.001/'TB5'!F22</f>
        <v>9.3423314725616324E-2</v>
      </c>
    </row>
    <row r="23" spans="1:13" s="98" customFormat="1" ht="15.05" customHeight="1">
      <c r="A23" s="103">
        <v>1927</v>
      </c>
      <c r="B23" s="454">
        <f>avgpeinc!AK16</f>
        <v>1233191.6085743289</v>
      </c>
      <c r="C23" s="343">
        <f>avgpeinc!AL16</f>
        <v>1260338.7741482486</v>
      </c>
      <c r="D23" s="380"/>
      <c r="E23" s="340"/>
      <c r="F23" s="340"/>
      <c r="G23" s="95">
        <f>avgpeinc!AP16</f>
        <v>1885617.3943133675</v>
      </c>
      <c r="H23" s="566">
        <f>B23*0.001/'TB5'!B23</f>
        <v>8.5840291128576135E-2</v>
      </c>
      <c r="I23" s="577">
        <f>C23*0.001/'TB5'!B23</f>
        <v>8.7729957405883172E-2</v>
      </c>
      <c r="J23" s="611"/>
      <c r="K23" s="577"/>
      <c r="L23" s="611"/>
      <c r="M23" s="597">
        <f>G23*0.001/'TB5'!F23</f>
        <v>8.7465530850727502E-2</v>
      </c>
    </row>
    <row r="24" spans="1:13" s="98" customFormat="1" ht="15.05" customHeight="1">
      <c r="A24" s="103">
        <v>1928</v>
      </c>
      <c r="B24" s="454">
        <f>avgpeinc!AK17</f>
        <v>1380989.0185135212</v>
      </c>
      <c r="C24" s="343">
        <f>avgpeinc!AL17</f>
        <v>1407469.266083604</v>
      </c>
      <c r="D24" s="380"/>
      <c r="E24" s="340"/>
      <c r="F24" s="340"/>
      <c r="G24" s="95">
        <f>avgpeinc!AP17</f>
        <v>2112351.0650120392</v>
      </c>
      <c r="H24" s="566">
        <f>B24*0.001/'TB5'!B24</f>
        <v>9.509985523505303E-2</v>
      </c>
      <c r="I24" s="577">
        <f>C24*0.001/'TB5'!B24</f>
        <v>9.6923380025433964E-2</v>
      </c>
      <c r="J24" s="611"/>
      <c r="K24" s="577"/>
      <c r="L24" s="611"/>
      <c r="M24" s="597">
        <f>G24*0.001/'TB5'!F24</f>
        <v>9.6690534024508654E-2</v>
      </c>
    </row>
    <row r="25" spans="1:13" s="98" customFormat="1" ht="15.05" customHeight="1">
      <c r="A25" s="102">
        <v>1929</v>
      </c>
      <c r="B25" s="455">
        <f>avgpeinc!AK18</f>
        <v>1475661.7585794877</v>
      </c>
      <c r="C25" s="342">
        <f>avgpeinc!AL18</f>
        <v>1502996.812398277</v>
      </c>
      <c r="D25" s="381"/>
      <c r="E25" s="341"/>
      <c r="F25" s="341"/>
      <c r="G25" s="99">
        <f>avgpeinc!AP18</f>
        <v>2265095.2259473433</v>
      </c>
      <c r="H25" s="567">
        <f>B25*0.001/'TB5'!B25</f>
        <v>9.6794002823267319E-2</v>
      </c>
      <c r="I25" s="578">
        <f>C25*0.001/'TB5'!B25</f>
        <v>9.8587008070660218E-2</v>
      </c>
      <c r="J25" s="612"/>
      <c r="K25" s="578"/>
      <c r="L25" s="612"/>
      <c r="M25" s="598">
        <f>G25*0.001/'TB5'!F25</f>
        <v>9.8402582412123019E-2</v>
      </c>
    </row>
    <row r="26" spans="1:13" s="98" customFormat="1" ht="15.05" customHeight="1">
      <c r="A26" s="103">
        <v>1930</v>
      </c>
      <c r="B26" s="454">
        <f>avgpeinc!AK19</f>
        <v>1002382.8773497262</v>
      </c>
      <c r="C26" s="343">
        <f>avgpeinc!AL19</f>
        <v>1026406.987282615</v>
      </c>
      <c r="D26" s="380"/>
      <c r="E26" s="340"/>
      <c r="F26" s="340"/>
      <c r="G26" s="95">
        <f>avgpeinc!AP19</f>
        <v>1554189.3514132104</v>
      </c>
      <c r="H26" s="566">
        <f>B26*0.001/'TB5'!B26</f>
        <v>7.3012631932207486E-2</v>
      </c>
      <c r="I26" s="577">
        <f>C26*0.001/'TB5'!B26</f>
        <v>7.4762525646141026E-2</v>
      </c>
      <c r="J26" s="611"/>
      <c r="K26" s="577"/>
      <c r="L26" s="611"/>
      <c r="M26" s="597">
        <f>G26*0.001/'TB5'!F26</f>
        <v>7.4590868996091853E-2</v>
      </c>
    </row>
    <row r="27" spans="1:13" s="98" customFormat="1" ht="15.05" customHeight="1">
      <c r="A27" s="103">
        <v>1931</v>
      </c>
      <c r="B27" s="454">
        <f>avgpeinc!AK20</f>
        <v>659624.75873702799</v>
      </c>
      <c r="C27" s="343">
        <f>avgpeinc!AL20</f>
        <v>691142.64065275982</v>
      </c>
      <c r="D27" s="380"/>
      <c r="E27" s="340"/>
      <c r="F27" s="340"/>
      <c r="G27" s="95">
        <f>avgpeinc!AP20</f>
        <v>1027279.4914095071</v>
      </c>
      <c r="H27" s="566">
        <f>B27*0.001/'TB5'!B27</f>
        <v>5.3743255520154951E-2</v>
      </c>
      <c r="I27" s="577">
        <f>C27*0.001/'TB5'!B27</f>
        <v>5.6311190636014571E-2</v>
      </c>
      <c r="J27" s="611"/>
      <c r="K27" s="577"/>
      <c r="L27" s="611"/>
      <c r="M27" s="597">
        <f>G27*0.001/'TB5'!F27</f>
        <v>5.5123287626747029E-2</v>
      </c>
    </row>
    <row r="28" spans="1:13" s="98" customFormat="1" ht="15.05" customHeight="1">
      <c r="A28" s="103">
        <v>1932</v>
      </c>
      <c r="B28" s="454">
        <f>avgpeinc!AK21</f>
        <v>569277.41236294433</v>
      </c>
      <c r="C28" s="343">
        <f>avgpeinc!AL21</f>
        <v>593839.78423776152</v>
      </c>
      <c r="D28" s="380"/>
      <c r="E28" s="340"/>
      <c r="F28" s="340"/>
      <c r="G28" s="95">
        <f>avgpeinc!AP21</f>
        <v>886119.61362541793</v>
      </c>
      <c r="H28" s="566">
        <f>B28*0.001/'TB5'!B28</f>
        <v>5.4885470311996462E-2</v>
      </c>
      <c r="I28" s="577">
        <f>C28*0.001/'TB5'!B28</f>
        <v>5.7253590499185616E-2</v>
      </c>
      <c r="J28" s="611"/>
      <c r="K28" s="577"/>
      <c r="L28" s="611"/>
      <c r="M28" s="597">
        <f>G28*0.001/'TB5'!F28</f>
        <v>5.6217059992386534E-2</v>
      </c>
    </row>
    <row r="29" spans="1:13" s="98" customFormat="1" ht="15.05" customHeight="1">
      <c r="A29" s="103">
        <v>1933</v>
      </c>
      <c r="B29" s="454">
        <f>avgpeinc!AK22</f>
        <v>642326.31119775854</v>
      </c>
      <c r="C29" s="343">
        <f>avgpeinc!AL22</f>
        <v>666701.77893171855</v>
      </c>
      <c r="D29" s="380"/>
      <c r="E29" s="340"/>
      <c r="F29" s="340"/>
      <c r="G29" s="95">
        <f>avgpeinc!AP22</f>
        <v>997977.66216781444</v>
      </c>
      <c r="H29" s="566">
        <f>B29*0.001/'TB5'!B29</f>
        <v>6.3918391882937506E-2</v>
      </c>
      <c r="I29" s="577">
        <f>C29*0.001/'TB5'!B29</f>
        <v>6.6344013676389882E-2</v>
      </c>
      <c r="J29" s="611"/>
      <c r="K29" s="577"/>
      <c r="L29" s="611"/>
      <c r="M29" s="597">
        <f>G29*0.001/'TB5'!F29</f>
        <v>6.5257828154869885E-2</v>
      </c>
    </row>
    <row r="30" spans="1:13" s="98" customFormat="1" ht="15.05" customHeight="1">
      <c r="A30" s="103">
        <v>1934</v>
      </c>
      <c r="B30" s="454">
        <f>avgpeinc!AK23</f>
        <v>717839.74250776065</v>
      </c>
      <c r="C30" s="343">
        <f>avgpeinc!AL23</f>
        <v>742409.81915537792</v>
      </c>
      <c r="D30" s="380"/>
      <c r="E30" s="340"/>
      <c r="F30" s="340"/>
      <c r="G30" s="95">
        <f>avgpeinc!AP23</f>
        <v>1119434.513457071</v>
      </c>
      <c r="H30" s="566">
        <f>B30*0.001/'TB5'!B30</f>
        <v>6.3630287584267781E-2</v>
      </c>
      <c r="I30" s="577">
        <f>C30*0.001/'TB5'!B30</f>
        <v>6.5808212475405289E-2</v>
      </c>
      <c r="J30" s="611"/>
      <c r="K30" s="577"/>
      <c r="L30" s="611"/>
      <c r="M30" s="597">
        <f>G30*0.001/'TB5'!F30</f>
        <v>6.5100771689152459E-2</v>
      </c>
    </row>
    <row r="31" spans="1:13" s="98" customFormat="1" ht="15.05" customHeight="1">
      <c r="A31" s="103">
        <v>1935</v>
      </c>
      <c r="B31" s="454">
        <f>avgpeinc!AK24</f>
        <v>848103.9313320308</v>
      </c>
      <c r="C31" s="343">
        <f>avgpeinc!AL24</f>
        <v>877054.74119158171</v>
      </c>
      <c r="D31" s="380"/>
      <c r="E31" s="340"/>
      <c r="F31" s="340"/>
      <c r="G31" s="95">
        <f>avgpeinc!AP24</f>
        <v>1324238.5962086883</v>
      </c>
      <c r="H31" s="566">
        <f>B31*0.001/'TB5'!B31</f>
        <v>6.8514973338182295E-2</v>
      </c>
      <c r="I31" s="577">
        <f>C31*0.001/'TB5'!B31</f>
        <v>7.0853795140989564E-2</v>
      </c>
      <c r="J31" s="611"/>
      <c r="K31" s="577"/>
      <c r="L31" s="611"/>
      <c r="M31" s="597">
        <f>G31*0.001/'TB5'!F31</f>
        <v>7.0138132912453605E-2</v>
      </c>
    </row>
    <row r="32" spans="1:13" s="98" customFormat="1" ht="15.05" customHeight="1">
      <c r="A32" s="103">
        <v>1936</v>
      </c>
      <c r="B32" s="454">
        <f>avgpeinc!AK25</f>
        <v>1053126.140125917</v>
      </c>
      <c r="C32" s="343">
        <f>avgpeinc!AL25</f>
        <v>1079470.6636378826</v>
      </c>
      <c r="D32" s="380"/>
      <c r="E32" s="340"/>
      <c r="F32" s="340"/>
      <c r="G32" s="95">
        <f>avgpeinc!AP25</f>
        <v>1639631.0287684882</v>
      </c>
      <c r="H32" s="566">
        <f>B32*0.001/'TB5'!B32</f>
        <v>7.7012132455014662E-2</v>
      </c>
      <c r="I32" s="577">
        <f>C32*0.001/'TB5'!B32</f>
        <v>7.8938632858779348E-2</v>
      </c>
      <c r="J32" s="611"/>
      <c r="K32" s="577"/>
      <c r="L32" s="611"/>
      <c r="M32" s="597">
        <f>G32*0.001/'TB5'!F32</f>
        <v>7.8582422796471957E-2</v>
      </c>
    </row>
    <row r="33" spans="1:13" s="98" customFormat="1" ht="15.05" customHeight="1">
      <c r="A33" s="103">
        <v>1937</v>
      </c>
      <c r="B33" s="454">
        <f>avgpeinc!AK26</f>
        <v>1098492.2146286801</v>
      </c>
      <c r="C33" s="343">
        <f>avgpeinc!AL26</f>
        <v>1129752.1422284073</v>
      </c>
      <c r="D33" s="380"/>
      <c r="E33" s="340"/>
      <c r="F33" s="340"/>
      <c r="G33" s="95">
        <f>avgpeinc!AP26</f>
        <v>1712325.2123086588</v>
      </c>
      <c r="H33" s="566">
        <f>B33*0.001/'TB5'!B33</f>
        <v>7.5378065949976397E-2</v>
      </c>
      <c r="I33" s="577">
        <f>C33*0.001/'TB5'!B33</f>
        <v>7.7523108812205713E-2</v>
      </c>
      <c r="J33" s="611"/>
      <c r="K33" s="577"/>
      <c r="L33" s="611"/>
      <c r="M33" s="597">
        <f>G33*0.001/'TB5'!F33</f>
        <v>7.7007919204047079E-2</v>
      </c>
    </row>
    <row r="34" spans="1:13" s="98" customFormat="1" ht="15.05" customHeight="1">
      <c r="A34" s="103">
        <v>1938</v>
      </c>
      <c r="B34" s="454">
        <f>avgpeinc!AK27</f>
        <v>874476.55401827139</v>
      </c>
      <c r="C34" s="343">
        <f>avgpeinc!AL27</f>
        <v>903752.96905518556</v>
      </c>
      <c r="D34" s="380"/>
      <c r="E34" s="340"/>
      <c r="F34" s="340"/>
      <c r="G34" s="95">
        <f>avgpeinc!AP27</f>
        <v>1365031.6374638779</v>
      </c>
      <c r="H34" s="566">
        <f>B34*0.001/'TB5'!B34</f>
        <v>6.4612036258413774E-2</v>
      </c>
      <c r="I34" s="577">
        <f>C34*0.001/'TB5'!B34</f>
        <v>6.6775168913245295E-2</v>
      </c>
      <c r="J34" s="611"/>
      <c r="K34" s="577"/>
      <c r="L34" s="611"/>
      <c r="M34" s="597">
        <f>G34*0.001/'TB5'!F34</f>
        <v>6.6177488289818509E-2</v>
      </c>
    </row>
    <row r="35" spans="1:13" s="98" customFormat="1" ht="15.05" customHeight="1">
      <c r="A35" s="102">
        <v>1939</v>
      </c>
      <c r="B35" s="455">
        <f>avgpeinc!AK28</f>
        <v>1013652.3837086257</v>
      </c>
      <c r="C35" s="342">
        <f>avgpeinc!AL28</f>
        <v>1042460.0949728052</v>
      </c>
      <c r="D35" s="381"/>
      <c r="E35" s="341"/>
      <c r="F35" s="341"/>
      <c r="G35" s="99">
        <f>avgpeinc!AP28</f>
        <v>1576678.1852056882</v>
      </c>
      <c r="H35" s="567">
        <f>B35*0.001/'TB5'!B35</f>
        <v>6.9978983146145687E-2</v>
      </c>
      <c r="I35" s="578">
        <f>C35*0.001/'TB5'!B35</f>
        <v>7.1967765862425023E-2</v>
      </c>
      <c r="J35" s="612"/>
      <c r="K35" s="578"/>
      <c r="L35" s="612"/>
      <c r="M35" s="598">
        <f>G35*0.001/'TB5'!F35</f>
        <v>7.1535051156070478E-2</v>
      </c>
    </row>
    <row r="36" spans="1:13" s="98" customFormat="1" ht="15.05" customHeight="1">
      <c r="A36" s="103">
        <v>1940</v>
      </c>
      <c r="B36" s="454">
        <f>avgpeinc!AK29</f>
        <v>1255373.1677072137</v>
      </c>
      <c r="C36" s="343">
        <f>avgpeinc!AL29</f>
        <v>1282347.1517481974</v>
      </c>
      <c r="D36" s="380"/>
      <c r="E36" s="340"/>
      <c r="F36" s="340"/>
      <c r="G36" s="95">
        <f>avgpeinc!AP29</f>
        <v>1946140.1508459758</v>
      </c>
      <c r="H36" s="566">
        <f>B36*0.001/'TB5'!B36</f>
        <v>7.9861138977664031E-2</v>
      </c>
      <c r="I36" s="577">
        <f>C36*0.001/'TB5'!B36</f>
        <v>8.1577101325507273E-2</v>
      </c>
      <c r="J36" s="611"/>
      <c r="K36" s="577"/>
      <c r="L36" s="611"/>
      <c r="M36" s="597">
        <f>G36*0.001/'TB5'!F36</f>
        <v>8.1434258742313262E-2</v>
      </c>
    </row>
    <row r="37" spans="1:13" s="98" customFormat="1" ht="15.05" customHeight="1">
      <c r="A37" s="103">
        <v>1941</v>
      </c>
      <c r="B37" s="454">
        <f>avgpeinc!AK30</f>
        <v>1635600.4082293899</v>
      </c>
      <c r="C37" s="343">
        <f>avgpeinc!AL30</f>
        <v>1663272.6067672751</v>
      </c>
      <c r="D37" s="380"/>
      <c r="E37" s="340"/>
      <c r="F37" s="340"/>
      <c r="G37" s="95">
        <f>avgpeinc!AP30</f>
        <v>2559427.6874196501</v>
      </c>
      <c r="H37" s="566">
        <f>B37*0.001/'TB5'!B37</f>
        <v>8.7728590226057196E-2</v>
      </c>
      <c r="I37" s="577">
        <f>C37*0.001/'TB5'!B37</f>
        <v>8.9212842097094722E-2</v>
      </c>
      <c r="J37" s="611"/>
      <c r="K37" s="577"/>
      <c r="L37" s="611"/>
      <c r="M37" s="597">
        <f>G37*0.001/'TB5'!F37</f>
        <v>8.9356505840076386E-2</v>
      </c>
    </row>
    <row r="38" spans="1:13" s="98" customFormat="1" ht="15.05" customHeight="1">
      <c r="A38" s="103">
        <v>1942</v>
      </c>
      <c r="B38" s="454">
        <f>avgpeinc!AK31</f>
        <v>1898538.875674461</v>
      </c>
      <c r="C38" s="343">
        <f>avgpeinc!AL31</f>
        <v>1931166.9748728531</v>
      </c>
      <c r="D38" s="380"/>
      <c r="E38" s="340"/>
      <c r="F38" s="340"/>
      <c r="G38" s="95">
        <f>avgpeinc!AP31</f>
        <v>3001512.6238607205</v>
      </c>
      <c r="H38" s="566">
        <f>B38*0.001/'TB5'!B38</f>
        <v>8.6105920204357922E-2</v>
      </c>
      <c r="I38" s="577">
        <f>C38*0.001/'TB5'!B38</f>
        <v>8.7585727935447208E-2</v>
      </c>
      <c r="J38" s="611"/>
      <c r="K38" s="577"/>
      <c r="L38" s="611"/>
      <c r="M38" s="597">
        <f>G38*0.001/'TB5'!F38</f>
        <v>8.7758250016279807E-2</v>
      </c>
    </row>
    <row r="39" spans="1:13" s="98" customFormat="1" ht="15.05" customHeight="1">
      <c r="A39" s="103">
        <v>1943</v>
      </c>
      <c r="B39" s="454">
        <f>avgpeinc!AK32</f>
        <v>1934829.2383761522</v>
      </c>
      <c r="C39" s="343">
        <f>avgpeinc!AL32</f>
        <v>1969461.0557754179</v>
      </c>
      <c r="D39" s="380"/>
      <c r="E39" s="340"/>
      <c r="F39" s="340"/>
      <c r="G39" s="95">
        <f>avgpeinc!AP32</f>
        <v>3087772.5308610098</v>
      </c>
      <c r="H39" s="566">
        <f>B39*0.001/'TB5'!B39</f>
        <v>7.6082957958244199E-2</v>
      </c>
      <c r="I39" s="577">
        <f>C39*0.001/'TB5'!B39</f>
        <v>7.7444778968049341E-2</v>
      </c>
      <c r="J39" s="611"/>
      <c r="K39" s="577"/>
      <c r="L39" s="611"/>
      <c r="M39" s="597">
        <f>G39*0.001/'TB5'!F39</f>
        <v>7.7722323913221827E-2</v>
      </c>
    </row>
    <row r="40" spans="1:13" s="98" customFormat="1" ht="15.05" customHeight="1">
      <c r="A40" s="103">
        <v>1944</v>
      </c>
      <c r="B40" s="454">
        <f>avgpeinc!AK33</f>
        <v>1627250.2832961979</v>
      </c>
      <c r="C40" s="343">
        <f>avgpeinc!AL33</f>
        <v>1663524.2621442291</v>
      </c>
      <c r="D40" s="380"/>
      <c r="E40" s="340"/>
      <c r="F40" s="340"/>
      <c r="G40" s="95">
        <f>avgpeinc!AP33</f>
        <v>2630677.8257792778</v>
      </c>
      <c r="H40" s="566">
        <f>B40*0.001/'TB5'!B40</f>
        <v>6.1998518903441643E-2</v>
      </c>
      <c r="I40" s="577">
        <f>C40*0.001/'TB5'!B40</f>
        <v>6.3380563808517476E-2</v>
      </c>
      <c r="J40" s="611"/>
      <c r="K40" s="577"/>
      <c r="L40" s="611"/>
      <c r="M40" s="597">
        <f>G40*0.001/'TB5'!F40</f>
        <v>6.3642816972389299E-2</v>
      </c>
    </row>
    <row r="41" spans="1:13" s="98" customFormat="1" ht="15.05" customHeight="1">
      <c r="A41" s="103">
        <v>1945</v>
      </c>
      <c r="B41" s="454">
        <f>avgpeinc!AK34</f>
        <v>1349580.9809204459</v>
      </c>
      <c r="C41" s="343">
        <f>avgpeinc!AL34</f>
        <v>1391119.8833885507</v>
      </c>
      <c r="D41" s="380"/>
      <c r="E41" s="340"/>
      <c r="F41" s="340"/>
      <c r="G41" s="95">
        <f>avgpeinc!AP34</f>
        <v>2209360.3944341308</v>
      </c>
      <c r="H41" s="566">
        <f>B41*0.001/'TB5'!B41</f>
        <v>5.3528430803207634E-2</v>
      </c>
      <c r="I41" s="577">
        <f>C41*0.001/'TB5'!B41</f>
        <v>5.5175988302786985E-2</v>
      </c>
      <c r="J41" s="611"/>
      <c r="K41" s="577"/>
      <c r="L41" s="611"/>
      <c r="M41" s="597">
        <f>G41*0.001/'TB5'!F41</f>
        <v>5.5177118902252423E-2</v>
      </c>
    </row>
    <row r="42" spans="1:13" s="98" customFormat="1" ht="15.05" customHeight="1">
      <c r="A42" s="103">
        <v>1946</v>
      </c>
      <c r="B42" s="454">
        <f>avgpeinc!AK35</f>
        <v>1105910.7448617464</v>
      </c>
      <c r="C42" s="343">
        <f>avgpeinc!AL35</f>
        <v>1150795.4537713551</v>
      </c>
      <c r="D42" s="380"/>
      <c r="E42" s="340"/>
      <c r="F42" s="340"/>
      <c r="G42" s="95">
        <f>avgpeinc!AP35</f>
        <v>1832103.5754531333</v>
      </c>
      <c r="H42" s="566">
        <f>B42*0.001/'TB5'!B42</f>
        <v>5.0213377943441578E-2</v>
      </c>
      <c r="I42" s="577">
        <f>C42*0.001/'TB5'!B42</f>
        <v>5.2251347881640611E-2</v>
      </c>
      <c r="J42" s="611"/>
      <c r="K42" s="577"/>
      <c r="L42" s="611"/>
      <c r="M42" s="597">
        <f>G42*0.001/'TB5'!F42</f>
        <v>5.1959790262658075E-2</v>
      </c>
    </row>
    <row r="43" spans="1:13" s="98" customFormat="1" ht="15.05" customHeight="1">
      <c r="A43" s="103">
        <v>1947</v>
      </c>
      <c r="B43" s="454">
        <f>avgpeinc!AK36</f>
        <v>1234959.9352513948</v>
      </c>
      <c r="C43" s="343">
        <f>avgpeinc!AL36</f>
        <v>1271013.3577216964</v>
      </c>
      <c r="D43" s="380"/>
      <c r="E43" s="340"/>
      <c r="F43" s="340"/>
      <c r="G43" s="95">
        <f>avgpeinc!AP36</f>
        <v>2034115.1688372148</v>
      </c>
      <c r="H43" s="566">
        <f>B43*0.001/'TB5'!B43</f>
        <v>5.7895193798968625E-2</v>
      </c>
      <c r="I43" s="577">
        <f>C43*0.001/'TB5'!B43</f>
        <v>5.9585386186148608E-2</v>
      </c>
      <c r="J43" s="611"/>
      <c r="K43" s="577"/>
      <c r="L43" s="611"/>
      <c r="M43" s="597">
        <f>G43*0.001/'TB5'!F43</f>
        <v>5.9603904527446752E-2</v>
      </c>
    </row>
    <row r="44" spans="1:13" s="98" customFormat="1" ht="15.05" customHeight="1">
      <c r="A44" s="103">
        <v>1948</v>
      </c>
      <c r="B44" s="454">
        <f>avgpeinc!AK37</f>
        <v>1455840.1074671475</v>
      </c>
      <c r="C44" s="343">
        <f>avgpeinc!AL37</f>
        <v>1491800.327755119</v>
      </c>
      <c r="D44" s="380"/>
      <c r="E44" s="340"/>
      <c r="F44" s="340"/>
      <c r="G44" s="95">
        <f>avgpeinc!AP37</f>
        <v>2397569.262734687</v>
      </c>
      <c r="H44" s="566">
        <f>B44*0.001/'TB5'!B44</f>
        <v>6.5190495195937448E-2</v>
      </c>
      <c r="I44" s="577">
        <f>C44*0.001/'TB5'!B44</f>
        <v>6.6800743846118116E-2</v>
      </c>
      <c r="J44" s="611"/>
      <c r="K44" s="577"/>
      <c r="L44" s="611"/>
      <c r="M44" s="597">
        <f>G44*0.001/'TB5'!F44</f>
        <v>6.6940824662998208E-2</v>
      </c>
    </row>
    <row r="45" spans="1:13" s="98" customFormat="1" ht="15.05" customHeight="1">
      <c r="A45" s="102">
        <v>1949</v>
      </c>
      <c r="B45" s="455">
        <f>avgpeinc!AK38</f>
        <v>1370859.7096034063</v>
      </c>
      <c r="C45" s="342">
        <f>avgpeinc!AL38</f>
        <v>1403375.965958494</v>
      </c>
      <c r="D45" s="381"/>
      <c r="E45" s="341"/>
      <c r="F45" s="341"/>
      <c r="G45" s="99">
        <f>avgpeinc!AP38</f>
        <v>2262069.1754340008</v>
      </c>
      <c r="H45" s="567">
        <f>B45*0.001/'TB5'!B45</f>
        <v>6.3379826767736902E-2</v>
      </c>
      <c r="I45" s="578">
        <f>C45*0.001/'TB5'!B45</f>
        <v>6.4883171479441212E-2</v>
      </c>
      <c r="J45" s="612"/>
      <c r="K45" s="578"/>
      <c r="L45" s="612"/>
      <c r="M45" s="598">
        <f>G45*0.001/'TB5'!F45</f>
        <v>6.504614189729202E-2</v>
      </c>
    </row>
    <row r="46" spans="1:13" s="98" customFormat="1" ht="15.05" customHeight="1">
      <c r="A46" s="103">
        <v>1950</v>
      </c>
      <c r="B46" s="454">
        <f>avgpeinc!AK39</f>
        <v>1610313.3449342218</v>
      </c>
      <c r="C46" s="343">
        <f>avgpeinc!AL39</f>
        <v>1641915.0517661194</v>
      </c>
      <c r="D46" s="380"/>
      <c r="E46" s="340"/>
      <c r="F46" s="340"/>
      <c r="G46" s="95">
        <f>avgpeinc!AP39</f>
        <v>2647291.1081743659</v>
      </c>
      <c r="H46" s="566">
        <f>B46*0.001/'TB5'!B46</f>
        <v>6.8391267319077576E-2</v>
      </c>
      <c r="I46" s="577">
        <f>C46*0.001/'TB5'!B46</f>
        <v>6.9733416526546077E-2</v>
      </c>
      <c r="J46" s="611"/>
      <c r="K46" s="577"/>
      <c r="L46" s="611"/>
      <c r="M46" s="597">
        <f>G46*0.001/'TB5'!F46</f>
        <v>7.0052695917083796E-2</v>
      </c>
    </row>
    <row r="47" spans="1:13" s="98" customFormat="1" ht="15.05" customHeight="1">
      <c r="A47" s="103">
        <v>1951</v>
      </c>
      <c r="B47" s="454">
        <f>avgpeinc!AK40</f>
        <v>1610610.6312530334</v>
      </c>
      <c r="C47" s="343">
        <f>avgpeinc!AL40</f>
        <v>1643994.3384188449</v>
      </c>
      <c r="D47" s="380"/>
      <c r="E47" s="340"/>
      <c r="F47" s="340"/>
      <c r="G47" s="95">
        <f>avgpeinc!AP40</f>
        <v>2658120.0544964941</v>
      </c>
      <c r="H47" s="566">
        <f>B47*0.001/'TB5'!B47</f>
        <v>6.3910510473286233E-2</v>
      </c>
      <c r="I47" s="577">
        <f>C47*0.001/'TB5'!B47</f>
        <v>6.5235206663077194E-2</v>
      </c>
      <c r="J47" s="611"/>
      <c r="K47" s="577"/>
      <c r="L47" s="611"/>
      <c r="M47" s="597">
        <f>G47*0.001/'TB5'!F47</f>
        <v>6.5561504750056551E-2</v>
      </c>
    </row>
    <row r="48" spans="1:13" s="98" customFormat="1" ht="15.05" customHeight="1">
      <c r="A48" s="103">
        <v>1952</v>
      </c>
      <c r="B48" s="454">
        <f>avgpeinc!AK41</f>
        <v>1540071.9197900372</v>
      </c>
      <c r="C48" s="343">
        <f>avgpeinc!AL41</f>
        <v>1576061.8860471176</v>
      </c>
      <c r="D48" s="380"/>
      <c r="E48" s="340"/>
      <c r="F48" s="340"/>
      <c r="G48" s="95">
        <f>avgpeinc!AP41</f>
        <v>2548548.394165237</v>
      </c>
      <c r="H48" s="566">
        <f>B48*0.001/'TB5'!B48</f>
        <v>5.9576926213441822E-2</v>
      </c>
      <c r="I48" s="577">
        <f>C48*0.001/'TB5'!B48</f>
        <v>6.0969180391035466E-2</v>
      </c>
      <c r="J48" s="611"/>
      <c r="K48" s="577"/>
      <c r="L48" s="611"/>
      <c r="M48" s="597">
        <f>G48*0.001/'TB5'!F48</f>
        <v>6.1179199938147549E-2</v>
      </c>
    </row>
    <row r="49" spans="1:13" s="98" customFormat="1" ht="15.05" customHeight="1">
      <c r="A49" s="103">
        <v>1953</v>
      </c>
      <c r="B49" s="454">
        <f>avgpeinc!AK42</f>
        <v>1494218.2790682004</v>
      </c>
      <c r="C49" s="343">
        <f>avgpeinc!AL42</f>
        <v>1528751.3058718666</v>
      </c>
      <c r="D49" s="380"/>
      <c r="E49" s="340"/>
      <c r="F49" s="340"/>
      <c r="G49" s="95">
        <f>avgpeinc!AP42</f>
        <v>2475295.0257302788</v>
      </c>
      <c r="H49" s="566">
        <f>B49*0.001/'TB5'!B49</f>
        <v>5.6074627093961979E-2</v>
      </c>
      <c r="I49" s="577">
        <f>C49*0.001/'TB5'!B49</f>
        <v>5.7370573360694128E-2</v>
      </c>
      <c r="J49" s="611"/>
      <c r="K49" s="577"/>
      <c r="L49" s="611"/>
      <c r="M49" s="597">
        <f>G49*0.001/'TB5'!F49</f>
        <v>5.7623951736132557E-2</v>
      </c>
    </row>
    <row r="50" spans="1:13" s="98" customFormat="1" ht="15.05" customHeight="1">
      <c r="A50" s="103">
        <v>1954</v>
      </c>
      <c r="B50" s="454">
        <f>avgpeinc!AK43</f>
        <v>1439980.1376765782</v>
      </c>
      <c r="C50" s="343">
        <f>avgpeinc!AL43</f>
        <v>1473746.577066283</v>
      </c>
      <c r="D50" s="380"/>
      <c r="E50" s="340"/>
      <c r="F50" s="340"/>
      <c r="G50" s="95">
        <f>avgpeinc!AP43</f>
        <v>2385292.0648041917</v>
      </c>
      <c r="H50" s="566">
        <f>B50*0.001/'TB5'!B50</f>
        <v>5.5178065841745463E-2</v>
      </c>
      <c r="I50" s="577">
        <f>C50*0.001/'TB5'!B50</f>
        <v>5.6471949533011281E-2</v>
      </c>
      <c r="J50" s="611"/>
      <c r="K50" s="577"/>
      <c r="L50" s="611"/>
      <c r="M50" s="597">
        <f>G50*0.001/'TB5'!F50</f>
        <v>5.6722835112595738E-2</v>
      </c>
    </row>
    <row r="51" spans="1:13" s="98" customFormat="1" ht="15.05" customHeight="1">
      <c r="A51" s="103">
        <v>1955</v>
      </c>
      <c r="B51" s="454">
        <f>avgpeinc!AK44</f>
        <v>1708156.0391201621</v>
      </c>
      <c r="C51" s="343">
        <f>avgpeinc!AL44</f>
        <v>1738310.6947624783</v>
      </c>
      <c r="D51" s="380"/>
      <c r="E51" s="340"/>
      <c r="F51" s="340"/>
      <c r="G51" s="95">
        <f>avgpeinc!AP44</f>
        <v>2819798.0776961073</v>
      </c>
      <c r="H51" s="566">
        <f>B51*0.001/'TB5'!B51</f>
        <v>6.1099518501596083E-2</v>
      </c>
      <c r="I51" s="577">
        <f>C51*0.001/'TB5'!B51</f>
        <v>6.2178128943576522E-2</v>
      </c>
      <c r="J51" s="611"/>
      <c r="K51" s="577"/>
      <c r="L51" s="611"/>
      <c r="M51" s="597">
        <f>G51*0.001/'TB5'!F51</f>
        <v>6.2644938957364171E-2</v>
      </c>
    </row>
    <row r="52" spans="1:13" s="98" customFormat="1" ht="15.05" customHeight="1">
      <c r="A52" s="103">
        <v>1956</v>
      </c>
      <c r="B52" s="454">
        <f>avgpeinc!AK45</f>
        <v>1628418.3616033611</v>
      </c>
      <c r="C52" s="343">
        <f>avgpeinc!AL45</f>
        <v>1661083.27473962</v>
      </c>
      <c r="D52" s="380"/>
      <c r="E52" s="340"/>
      <c r="F52" s="340"/>
      <c r="G52" s="95">
        <f>avgpeinc!AP45</f>
        <v>2691812.6801162651</v>
      </c>
      <c r="H52" s="566">
        <f>B52*0.001/'TB5'!B52</f>
        <v>5.7154896018491726E-2</v>
      </c>
      <c r="I52" s="577">
        <f>C52*0.001/'TB5'!B52</f>
        <v>5.8301382546632884E-2</v>
      </c>
      <c r="J52" s="611"/>
      <c r="K52" s="577"/>
      <c r="L52" s="611"/>
      <c r="M52" s="597">
        <f>G52*0.001/'TB5'!F52</f>
        <v>5.8675111578656042E-2</v>
      </c>
    </row>
    <row r="53" spans="1:13" s="98" customFormat="1" ht="15.05" customHeight="1">
      <c r="A53" s="103">
        <v>1957</v>
      </c>
      <c r="B53" s="454">
        <f>avgpeinc!AK46</f>
        <v>1563670.0165072901</v>
      </c>
      <c r="C53" s="343">
        <f>avgpeinc!AL46</f>
        <v>1597173.6305330305</v>
      </c>
      <c r="D53" s="380"/>
      <c r="E53" s="340"/>
      <c r="F53" s="340"/>
      <c r="G53" s="95">
        <f>avgpeinc!AP46</f>
        <v>2585633.4332520226</v>
      </c>
      <c r="H53" s="566">
        <f>B53*0.001/'TB5'!B53</f>
        <v>5.4778488837555532E-2</v>
      </c>
      <c r="I53" s="577">
        <f>C53*0.001/'TB5'!B53</f>
        <v>5.5952187461659218E-2</v>
      </c>
      <c r="J53" s="611"/>
      <c r="K53" s="577"/>
      <c r="L53" s="611"/>
      <c r="M53" s="597">
        <f>G53*0.001/'TB5'!F53</f>
        <v>5.6280340381805204E-2</v>
      </c>
    </row>
    <row r="54" spans="1:13" s="98" customFormat="1" ht="15.05" customHeight="1">
      <c r="A54" s="103">
        <v>1958</v>
      </c>
      <c r="B54" s="454">
        <f>avgpeinc!AK47</f>
        <v>1371641.5646429884</v>
      </c>
      <c r="C54" s="343">
        <f>avgpeinc!AL47</f>
        <v>1407541.8806843779</v>
      </c>
      <c r="D54" s="380"/>
      <c r="E54" s="340"/>
      <c r="F54" s="340"/>
      <c r="G54" s="95">
        <f>avgpeinc!AP47</f>
        <v>2274550.7168181483</v>
      </c>
      <c r="H54" s="566">
        <f>B54*0.001/'TB5'!B54</f>
        <v>4.9428269723838091E-2</v>
      </c>
      <c r="I54" s="577">
        <f>C54*0.001/'TB5'!B54</f>
        <v>5.0721968128877817E-2</v>
      </c>
      <c r="J54" s="611"/>
      <c r="K54" s="577"/>
      <c r="L54" s="611"/>
      <c r="M54" s="597">
        <f>G54*0.001/'TB5'!F54</f>
        <v>5.0928466581783703E-2</v>
      </c>
    </row>
    <row r="55" spans="1:13" s="98" customFormat="1" ht="15.05" customHeight="1">
      <c r="A55" s="102">
        <v>1959</v>
      </c>
      <c r="B55" s="455">
        <f>avgpeinc!AK48</f>
        <v>1575023.686988588</v>
      </c>
      <c r="C55" s="342">
        <f>avgpeinc!AL48</f>
        <v>1604300.2055179467</v>
      </c>
      <c r="D55" s="381"/>
      <c r="E55" s="341"/>
      <c r="F55" s="341"/>
      <c r="G55" s="99">
        <f>avgpeinc!AP48</f>
        <v>2617934.269176363</v>
      </c>
      <c r="H55" s="567">
        <f>B55*0.001/'TB5'!B55</f>
        <v>5.3469149779833046E-2</v>
      </c>
      <c r="I55" s="578">
        <f>C55*0.001/'TB5'!B55</f>
        <v>5.4463033597079845E-2</v>
      </c>
      <c r="J55" s="612"/>
      <c r="K55" s="578"/>
      <c r="L55" s="612"/>
      <c r="M55" s="598">
        <f>G55*0.001/'TB5'!F55</f>
        <v>5.494515038571654E-2</v>
      </c>
    </row>
    <row r="56" spans="1:13">
      <c r="A56" s="78">
        <v>1960</v>
      </c>
      <c r="B56" s="454">
        <f>avgpeinc!AK49</f>
        <v>1561116.0936287295</v>
      </c>
      <c r="C56" s="343">
        <f>avgpeinc!AL49</f>
        <v>1591755.3239003802</v>
      </c>
      <c r="D56" s="380"/>
      <c r="E56" s="340"/>
      <c r="F56" s="340"/>
      <c r="G56" s="95">
        <f>avgpeinc!AP49</f>
        <v>2599855.3346391572</v>
      </c>
      <c r="H56" s="566">
        <f>B56*0.001/'TB5'!B56</f>
        <v>5.2033286274304424E-2</v>
      </c>
      <c r="I56" s="577">
        <f>C56*0.001/'TB5'!B56</f>
        <v>5.3054517076072262E-2</v>
      </c>
      <c r="J56" s="611"/>
      <c r="K56" s="577"/>
      <c r="L56" s="611"/>
      <c r="M56" s="597">
        <f>G56*0.001/'TB5'!F56</f>
        <v>5.3466537289493965E-2</v>
      </c>
    </row>
    <row r="57" spans="1:13">
      <c r="A57" s="78">
        <v>1961</v>
      </c>
      <c r="B57" s="454">
        <f>avgpeinc!AK50</f>
        <v>1571074.7052835966</v>
      </c>
      <c r="C57" s="343">
        <f>avgpeinc!AL50</f>
        <v>1602591.7434920191</v>
      </c>
      <c r="D57" s="380"/>
      <c r="E57" s="340"/>
      <c r="F57" s="340"/>
      <c r="G57" s="95">
        <f>avgpeinc!AP50</f>
        <v>2593639.0297326404</v>
      </c>
      <c r="H57" s="566">
        <f>B57*0.001/'TB5'!B57</f>
        <v>5.1692811327353316E-2</v>
      </c>
      <c r="I57" s="577">
        <f>C57*0.001/'TB5'!B57</f>
        <v>5.2729811225719632E-2</v>
      </c>
      <c r="J57" s="611"/>
      <c r="K57" s="577"/>
      <c r="L57" s="611"/>
      <c r="M57" s="597">
        <f>G57*0.001/'TB5'!F57</f>
        <v>5.3120793409348201E-2</v>
      </c>
    </row>
    <row r="58" spans="1:13">
      <c r="A58" s="78">
        <v>1962</v>
      </c>
      <c r="B58" s="456">
        <f>avgpeinc!AK51</f>
        <v>1631503.0785205539</v>
      </c>
      <c r="C58" s="344">
        <f>avgpeinc!AL51</f>
        <v>1661215.6258726451</v>
      </c>
      <c r="D58" s="559">
        <f>avgpeinc!AM51</f>
        <v>1393955.1131455593</v>
      </c>
      <c r="E58" s="559">
        <f>avgpeinc!AN51</f>
        <v>1735221.2747511021</v>
      </c>
      <c r="F58" s="559">
        <f>avgpeinc!AO51</f>
        <v>1573310.8317302163</v>
      </c>
      <c r="G58" s="92">
        <f>avgpeinc!AP51</f>
        <v>2663219.1321767946</v>
      </c>
      <c r="H58" s="568">
        <f>B58*0.001/'TB5'!B58</f>
        <v>5.112379044294358E-2</v>
      </c>
      <c r="I58" s="579">
        <f>C58*0.001/'TB5'!B58</f>
        <v>5.2054844796657576E-2</v>
      </c>
      <c r="J58" s="579">
        <f>D58*0.001/'TB5'!C58</f>
        <v>4.3090328574180603E-2</v>
      </c>
      <c r="K58" s="579">
        <f>E58*0.001/'TB5'!D58</f>
        <v>3.8630630820989609E-2</v>
      </c>
      <c r="L58" s="579">
        <f>F58*0.001/'TB5'!E58</f>
        <v>8.0113545060157776E-2</v>
      </c>
      <c r="M58" s="586">
        <f>G58*0.001/'TB5'!F58</f>
        <v>5.2366361021995544E-2</v>
      </c>
    </row>
    <row r="59" spans="1:13">
      <c r="A59" s="78">
        <v>1963</v>
      </c>
      <c r="B59" s="457">
        <f>avgpeinc!AK52</f>
        <v>1728336.3263577977</v>
      </c>
      <c r="C59" s="345">
        <f>avgpeinc!AL52</f>
        <v>1759575.8601514122</v>
      </c>
      <c r="D59" s="560">
        <f>avgpeinc!AM52</f>
        <v>1491557.4488387695</v>
      </c>
      <c r="E59" s="560">
        <f>avgpeinc!AN52</f>
        <v>1847210.2722805853</v>
      </c>
      <c r="F59" s="560">
        <f>avgpeinc!AO52</f>
        <v>1674012.235140014</v>
      </c>
      <c r="G59" s="73">
        <f>avgpeinc!AP52</f>
        <v>2828183.1126282047</v>
      </c>
      <c r="H59" s="569">
        <f>B59*0.001/'TB5'!B59</f>
        <v>5.2379474043846137E-2</v>
      </c>
      <c r="I59" s="580">
        <f>C59*0.001/'TB5'!B59</f>
        <v>5.3326228633522987E-2</v>
      </c>
      <c r="J59" s="587">
        <f>D59*0.001/'TB5'!C59</f>
        <v>4.4435695023873414E-2</v>
      </c>
      <c r="K59" s="580">
        <f>E59*0.001/'TB5'!D59</f>
        <v>3.9669192284583418E-2</v>
      </c>
      <c r="L59" s="587">
        <f>F59*0.001/'TB5'!E59</f>
        <v>8.2047955830106614E-2</v>
      </c>
      <c r="M59" s="588">
        <f>G59*0.001/'TB5'!F59</f>
        <v>5.39641436189413E-2</v>
      </c>
    </row>
    <row r="60" spans="1:13">
      <c r="A60" s="78">
        <v>1964</v>
      </c>
      <c r="B60" s="457">
        <f>avgpeinc!AK53</f>
        <v>1842010.0135711925</v>
      </c>
      <c r="C60" s="345">
        <f>avgpeinc!AL53</f>
        <v>1875063.9189625168</v>
      </c>
      <c r="D60" s="560">
        <f>avgpeinc!AM53</f>
        <v>1589159.7845319794</v>
      </c>
      <c r="E60" s="560">
        <f>avgpeinc!AN53</f>
        <v>1959199.2698100684</v>
      </c>
      <c r="F60" s="560">
        <f>avgpeinc!AO53</f>
        <v>1774713.6385498119</v>
      </c>
      <c r="G60" s="73">
        <f>avgpeinc!AP53</f>
        <v>3023240.7708183639</v>
      </c>
      <c r="H60" s="569">
        <f>B60*0.001/'TB5'!B60</f>
        <v>5.3635157644748695E-2</v>
      </c>
      <c r="I60" s="580">
        <f>C60*0.001/'TB5'!B60</f>
        <v>5.4597612470388419E-2</v>
      </c>
      <c r="J60" s="587">
        <f>D60*0.001/'TB5'!C60</f>
        <v>4.5686915516853333E-2</v>
      </c>
      <c r="K60" s="580">
        <f>E60*0.001/'TB5'!D60</f>
        <v>4.0636792778968811E-2</v>
      </c>
      <c r="L60" s="587">
        <f>F60*0.001/'TB5'!E60</f>
        <v>8.3842664957046537E-2</v>
      </c>
      <c r="M60" s="588">
        <f>G60*0.001/'TB5'!F60</f>
        <v>5.556192621588707E-2</v>
      </c>
    </row>
    <row r="61" spans="1:13">
      <c r="A61" s="78">
        <v>1965</v>
      </c>
      <c r="B61" s="457">
        <f>avgpeinc!AK54</f>
        <v>1917673.3254179014</v>
      </c>
      <c r="C61" s="345">
        <f>avgpeinc!AL54</f>
        <v>1953421.6778515026</v>
      </c>
      <c r="D61" s="560">
        <f>avgpeinc!AM54</f>
        <v>1665244.4556598505</v>
      </c>
      <c r="E61" s="560">
        <f>avgpeinc!AN54</f>
        <v>2034359.0801419329</v>
      </c>
      <c r="F61" s="560">
        <f>avgpeinc!AO54</f>
        <v>1848366.2891048593</v>
      </c>
      <c r="G61" s="73">
        <f>avgpeinc!AP54</f>
        <v>3141694.0865657898</v>
      </c>
      <c r="H61" s="569">
        <f>B61*0.001/'TB5'!B61</f>
        <v>5.3085744380950914E-2</v>
      </c>
      <c r="I61" s="580">
        <f>C61*0.001/'TB5'!B61</f>
        <v>5.4075343534350381E-2</v>
      </c>
      <c r="J61" s="587">
        <f>D61*0.001/'TB5'!C61</f>
        <v>4.5557471237229488E-2</v>
      </c>
      <c r="K61" s="580">
        <f>E61*0.001/'TB5'!D61</f>
        <v>4.0128707296691407E-2</v>
      </c>
      <c r="L61" s="587">
        <f>F61*0.001/'TB5'!E61</f>
        <v>8.334547139229842E-2</v>
      </c>
      <c r="M61" s="588">
        <f>G61*0.001/'TB5'!F61</f>
        <v>5.4981265217065804E-2</v>
      </c>
    </row>
    <row r="62" spans="1:13">
      <c r="A62" s="78">
        <v>1966</v>
      </c>
      <c r="B62" s="457">
        <f>avgpeinc!AK55</f>
        <v>1985777.3276026712</v>
      </c>
      <c r="C62" s="345">
        <f>avgpeinc!AL55</f>
        <v>2024208.3735082457</v>
      </c>
      <c r="D62" s="560">
        <f>avgpeinc!AM55</f>
        <v>1741329.1267877216</v>
      </c>
      <c r="E62" s="560">
        <f>avgpeinc!AN55</f>
        <v>2109518.8904737975</v>
      </c>
      <c r="F62" s="560">
        <f>avgpeinc!AO55</f>
        <v>1922018.939659907</v>
      </c>
      <c r="G62" s="73">
        <f>avgpeinc!AP55</f>
        <v>3242797.7467529844</v>
      </c>
      <c r="H62" s="569">
        <f>B62*0.001/'TB5'!B62</f>
        <v>5.2536331117153161E-2</v>
      </c>
      <c r="I62" s="580">
        <f>C62*0.001/'TB5'!B62</f>
        <v>5.3553074598312378E-2</v>
      </c>
      <c r="J62" s="587">
        <f>D62*0.001/'TB5'!C62</f>
        <v>4.5439977198839188E-2</v>
      </c>
      <c r="K62" s="580">
        <f>E62*0.001/'TB5'!D62</f>
        <v>3.9668075740337365E-2</v>
      </c>
      <c r="L62" s="587">
        <f>F62*0.001/'TB5'!E62</f>
        <v>8.2891590893268599E-2</v>
      </c>
      <c r="M62" s="588">
        <f>G62*0.001/'TB5'!F62</f>
        <v>5.440060421824456E-2</v>
      </c>
    </row>
    <row r="63" spans="1:13">
      <c r="A63" s="78">
        <v>1967</v>
      </c>
      <c r="B63" s="457">
        <f>avgpeinc!AK56</f>
        <v>1893892.7865717083</v>
      </c>
      <c r="C63" s="345">
        <f>avgpeinc!AL56</f>
        <v>1939835.890445482</v>
      </c>
      <c r="D63" s="560">
        <f>avgpeinc!AM56</f>
        <v>1705054.2342182305</v>
      </c>
      <c r="E63" s="560">
        <f>avgpeinc!AN56</f>
        <v>2042337.2924402456</v>
      </c>
      <c r="F63" s="560">
        <f>avgpeinc!AO56</f>
        <v>1824037.3754632049</v>
      </c>
      <c r="G63" s="73">
        <f>avgpeinc!AP56</f>
        <v>3090565.3372387621</v>
      </c>
      <c r="H63" s="570">
        <f>B63*0.001/'TB5'!B63</f>
        <v>4.9421812407672398E-2</v>
      </c>
      <c r="I63" s="581">
        <f>C63*0.001/'TB5'!B63</f>
        <v>5.0620714202523225E-2</v>
      </c>
      <c r="J63" s="587">
        <f>D63*0.001/'TB5'!C63</f>
        <v>4.3474448844790452E-2</v>
      </c>
      <c r="K63" s="580">
        <f>E63*0.001/'TB5'!D63</f>
        <v>3.8479420356452472E-2</v>
      </c>
      <c r="L63" s="587">
        <f>F63*0.001/'TB5'!E63</f>
        <v>7.5230486690998064E-2</v>
      </c>
      <c r="M63" s="588">
        <f>G63*0.001/'TB5'!F63</f>
        <v>5.1180630922317498E-2</v>
      </c>
    </row>
    <row r="64" spans="1:13">
      <c r="A64" s="78">
        <v>1968</v>
      </c>
      <c r="B64" s="457">
        <f>avgpeinc!AK57</f>
        <v>1939104.7493600834</v>
      </c>
      <c r="C64" s="345">
        <f>avgpeinc!AL57</f>
        <v>1987768.0327272101</v>
      </c>
      <c r="D64" s="560">
        <f>avgpeinc!AM57</f>
        <v>1775258.9334629916</v>
      </c>
      <c r="E64" s="560">
        <f>avgpeinc!AN57</f>
        <v>2104428.1082254993</v>
      </c>
      <c r="F64" s="560">
        <f>avgpeinc!AO57</f>
        <v>1843973.2712278308</v>
      </c>
      <c r="G64" s="73">
        <f>avgpeinc!AP57</f>
        <v>3175835.2799490602</v>
      </c>
      <c r="H64" s="570">
        <f>B64*0.001/'TB5'!B64</f>
        <v>4.9163451185449951E-2</v>
      </c>
      <c r="I64" s="581">
        <f>C64*0.001/'TB5'!B64</f>
        <v>5.0397244747728102E-2</v>
      </c>
      <c r="J64" s="587">
        <f>D64*0.001/'TB5'!C64</f>
        <v>4.4011206831783063E-2</v>
      </c>
      <c r="K64" s="580">
        <f>E64*0.001/'TB5'!D64</f>
        <v>3.863869211636483E-2</v>
      </c>
      <c r="L64" s="587">
        <f>F64*0.001/'TB5'!E64</f>
        <v>7.3998074978590012E-2</v>
      </c>
      <c r="M64" s="588">
        <f>G64*0.001/'TB5'!F64</f>
        <v>5.0807536579668522E-2</v>
      </c>
    </row>
    <row r="65" spans="1:13">
      <c r="A65" s="83">
        <v>1969</v>
      </c>
      <c r="B65" s="458">
        <f>avgpeinc!AK58</f>
        <v>1842225.8830802792</v>
      </c>
      <c r="C65" s="346">
        <f>avgpeinc!AL58</f>
        <v>1893688.2840452881</v>
      </c>
      <c r="D65" s="562">
        <f>avgpeinc!AM58</f>
        <v>1669344.3865719305</v>
      </c>
      <c r="E65" s="562">
        <f>avgpeinc!AN58</f>
        <v>2012713.8116867484</v>
      </c>
      <c r="F65" s="562">
        <f>avgpeinc!AO58</f>
        <v>1750274.5405882625</v>
      </c>
      <c r="G65" s="79">
        <f>avgpeinc!AP58</f>
        <v>3028542.180333049</v>
      </c>
      <c r="H65" s="571">
        <f>B65*0.001/'TB5'!B65</f>
        <v>4.6096275036688894E-2</v>
      </c>
      <c r="I65" s="582">
        <f>C65*0.001/'TB5'!B65</f>
        <v>4.7383969998918474E-2</v>
      </c>
      <c r="J65" s="589">
        <f>D65*0.001/'TB5'!C65</f>
        <v>4.0849844343028956E-2</v>
      </c>
      <c r="K65" s="583">
        <f>E65*0.001/'TB5'!D65</f>
        <v>3.6330904753413044E-2</v>
      </c>
      <c r="L65" s="589">
        <f>F65*0.001/'TB5'!E65</f>
        <v>6.9496140815317617E-2</v>
      </c>
      <c r="M65" s="590">
        <f>G65*0.001/'TB5'!F65</f>
        <v>4.7644335078075535E-2</v>
      </c>
    </row>
    <row r="66" spans="1:13">
      <c r="A66" s="78">
        <v>1970</v>
      </c>
      <c r="B66" s="457">
        <f>avgpeinc!AK59</f>
        <v>1632657.9715803328</v>
      </c>
      <c r="C66" s="345">
        <f>avgpeinc!AL59</f>
        <v>1687645.1031182953</v>
      </c>
      <c r="D66" s="560">
        <f>avgpeinc!AM59</f>
        <v>1455840.4450312322</v>
      </c>
      <c r="E66" s="560">
        <f>avgpeinc!AN59</f>
        <v>1799466.2432050516</v>
      </c>
      <c r="F66" s="560">
        <f>avgpeinc!AO59</f>
        <v>1542267.0872322712</v>
      </c>
      <c r="G66" s="73">
        <f>avgpeinc!AP59</f>
        <v>2697052.4896308044</v>
      </c>
      <c r="H66" s="570">
        <f>B66*0.001/'TB5'!B66</f>
        <v>4.1873670750646852E-2</v>
      </c>
      <c r="I66" s="581">
        <f>C66*0.001/'TB5'!B66</f>
        <v>4.3283955747028806E-2</v>
      </c>
      <c r="J66" s="587">
        <f>D66*0.001/'TB5'!C66</f>
        <v>3.6694377282401547E-2</v>
      </c>
      <c r="K66" s="580">
        <f>E66*0.001/'TB5'!D66</f>
        <v>3.3378100939444259E-2</v>
      </c>
      <c r="L66" s="587">
        <f>F66*0.001/'TB5'!E66</f>
        <v>6.293013994581996E-2</v>
      </c>
      <c r="M66" s="588">
        <f>G66*0.001/'TB5'!F66</f>
        <v>4.3390387494582676E-2</v>
      </c>
    </row>
    <row r="67" spans="1:13">
      <c r="A67" s="78">
        <v>1971</v>
      </c>
      <c r="B67" s="457">
        <f>avgpeinc!AK60</f>
        <v>1626357.2880174022</v>
      </c>
      <c r="C67" s="345">
        <f>avgpeinc!AL60</f>
        <v>1683996.3084944794</v>
      </c>
      <c r="D67" s="560">
        <f>avgpeinc!AM60</f>
        <v>1459492.903261571</v>
      </c>
      <c r="E67" s="560">
        <f>avgpeinc!AN60</f>
        <v>1799583.0451180059</v>
      </c>
      <c r="F67" s="560">
        <f>avgpeinc!AO60</f>
        <v>1533783.2248699078</v>
      </c>
      <c r="G67" s="73">
        <f>avgpeinc!AP60</f>
        <v>2685907.9883457362</v>
      </c>
      <c r="H67" s="570">
        <f>B67*0.001/'TB5'!B67</f>
        <v>4.1502360163576668E-2</v>
      </c>
      <c r="I67" s="581">
        <f>C67*0.001/'TB5'!B67</f>
        <v>4.2973227238690022E-2</v>
      </c>
      <c r="J67" s="587">
        <f>D67*0.001/'TB5'!C67</f>
        <v>3.6577949205820914E-2</v>
      </c>
      <c r="K67" s="580">
        <f>E67*0.001/'TB5'!D67</f>
        <v>3.3382707970304182E-2</v>
      </c>
      <c r="L67" s="587">
        <f>F67*0.001/'TB5'!E67</f>
        <v>6.1594410624820739E-2</v>
      </c>
      <c r="M67" s="588">
        <f>G67*0.001/'TB5'!F67</f>
        <v>4.2996333402697928E-2</v>
      </c>
    </row>
    <row r="68" spans="1:13">
      <c r="A68" s="78">
        <v>1972</v>
      </c>
      <c r="B68" s="457">
        <f>avgpeinc!AK61</f>
        <v>1660587.7390430786</v>
      </c>
      <c r="C68" s="345">
        <f>avgpeinc!AL61</f>
        <v>1722892.2571098383</v>
      </c>
      <c r="D68" s="560">
        <f>avgpeinc!AM61</f>
        <v>1498873.4524700162</v>
      </c>
      <c r="E68" s="560">
        <f>avgpeinc!AN61</f>
        <v>1859395.854149437</v>
      </c>
      <c r="F68" s="560">
        <f>avgpeinc!AO61</f>
        <v>1557355.6039269085</v>
      </c>
      <c r="G68" s="73">
        <f>avgpeinc!AP61</f>
        <v>2742580.8799749385</v>
      </c>
      <c r="H68" s="570">
        <f>B68*0.001/'TB5'!B68</f>
        <v>4.0883950866373198E-2</v>
      </c>
      <c r="I68" s="581">
        <f>C68*0.001/'TB5'!B68</f>
        <v>4.2417898634084843E-2</v>
      </c>
      <c r="J68" s="587">
        <f>D68*0.001/'TB5'!C68</f>
        <v>3.6371174710438943E-2</v>
      </c>
      <c r="K68" s="580">
        <f>E68*0.001/'TB5'!D68</f>
        <v>3.3372451026480121E-2</v>
      </c>
      <c r="L68" s="587">
        <f>F68*0.001/'TB5'!E68</f>
        <v>5.9579312524874695E-2</v>
      </c>
      <c r="M68" s="588">
        <f>G68*0.001/'TB5'!F68</f>
        <v>4.2453181336895789E-2</v>
      </c>
    </row>
    <row r="69" spans="1:13">
      <c r="A69" s="78">
        <v>1973</v>
      </c>
      <c r="B69" s="457">
        <f>avgpeinc!AK62</f>
        <v>1651990.4161351733</v>
      </c>
      <c r="C69" s="345">
        <f>avgpeinc!AL62</f>
        <v>1722499.6548837351</v>
      </c>
      <c r="D69" s="560">
        <f>avgpeinc!AM62</f>
        <v>1496404.2111385362</v>
      </c>
      <c r="E69" s="560">
        <f>avgpeinc!AN62</f>
        <v>1889477.5448215974</v>
      </c>
      <c r="F69" s="560">
        <f>avgpeinc!AO62</f>
        <v>1520786.5710935476</v>
      </c>
      <c r="G69" s="73">
        <f>avgpeinc!AP62</f>
        <v>2730835.4253321039</v>
      </c>
      <c r="H69" s="570">
        <f>B69*0.001/'TB5'!B69</f>
        <v>3.9038539858438526E-2</v>
      </c>
      <c r="I69" s="581">
        <f>C69*0.001/'TB5'!B69</f>
        <v>4.0704758802803546E-2</v>
      </c>
      <c r="J69" s="587">
        <f>D69*0.001/'TB5'!C69</f>
        <v>3.4867539879542171E-2</v>
      </c>
      <c r="K69" s="580">
        <f>E69*0.001/'TB5'!D69</f>
        <v>3.2464141127775285E-2</v>
      </c>
      <c r="L69" s="587">
        <f>F69*0.001/'TB5'!E69</f>
        <v>5.5859246222098605E-2</v>
      </c>
      <c r="M69" s="588">
        <f>G69*0.001/'TB5'!F69</f>
        <v>4.0680191564206332E-2</v>
      </c>
    </row>
    <row r="70" spans="1:13">
      <c r="A70" s="78">
        <v>1974</v>
      </c>
      <c r="B70" s="457">
        <f>avgpeinc!AK63</f>
        <v>1532236.9698621854</v>
      </c>
      <c r="C70" s="345">
        <f>avgpeinc!AL63</f>
        <v>1609186.473245868</v>
      </c>
      <c r="D70" s="560">
        <f>avgpeinc!AM63</f>
        <v>1389498.0126120669</v>
      </c>
      <c r="E70" s="560">
        <f>avgpeinc!AN63</f>
        <v>1793922.7995908298</v>
      </c>
      <c r="F70" s="560">
        <f>avgpeinc!AO63</f>
        <v>1370090.8426081783</v>
      </c>
      <c r="G70" s="73">
        <f>avgpeinc!AP63</f>
        <v>2537731.1743865991</v>
      </c>
      <c r="H70" s="570">
        <f>B70*0.001/'TB5'!B70</f>
        <v>3.7270604864204415E-2</v>
      </c>
      <c r="I70" s="581">
        <f>C70*0.001/'TB5'!B70</f>
        <v>3.9142348329164633E-2</v>
      </c>
      <c r="J70" s="587">
        <f>D70*0.001/'TB5'!C70</f>
        <v>3.320908357125063E-2</v>
      </c>
      <c r="K70" s="580">
        <f>E70*0.001/'TB5'!D70</f>
        <v>3.1842085092591781E-2</v>
      </c>
      <c r="L70" s="587">
        <f>F70*0.001/'TB5'!E70</f>
        <v>5.1391938916822255E-2</v>
      </c>
      <c r="M70" s="588">
        <f>G70*0.001/'TB5'!F70</f>
        <v>3.9058107671053229E-2</v>
      </c>
    </row>
    <row r="71" spans="1:13">
      <c r="A71" s="78">
        <v>1975</v>
      </c>
      <c r="B71" s="457">
        <f>avgpeinc!AK64</f>
        <v>1447985.7906096994</v>
      </c>
      <c r="C71" s="345">
        <f>avgpeinc!AL64</f>
        <v>1526675.2812266576</v>
      </c>
      <c r="D71" s="560">
        <f>avgpeinc!AM64</f>
        <v>1302134.1397541557</v>
      </c>
      <c r="E71" s="560">
        <f>avgpeinc!AN64</f>
        <v>1701717.8401156026</v>
      </c>
      <c r="F71" s="560">
        <f>avgpeinc!AO64</f>
        <v>1297272.0946179354</v>
      </c>
      <c r="G71" s="73">
        <f>avgpeinc!AP64</f>
        <v>2395366.9150223727</v>
      </c>
      <c r="H71" s="570">
        <f>B71*0.001/'TB5'!B71</f>
        <v>3.6390100430807593E-2</v>
      </c>
      <c r="I71" s="581">
        <f>C71*0.001/'TB5'!B71</f>
        <v>3.8367687838757547E-2</v>
      </c>
      <c r="J71" s="587">
        <f>D71*0.001/'TB5'!C71</f>
        <v>3.2518581945254262E-2</v>
      </c>
      <c r="K71" s="580">
        <f>E71*0.001/'TB5'!D71</f>
        <v>3.1855035230350381E-2</v>
      </c>
      <c r="L71" s="587">
        <f>F71*0.001/'TB5'!E71</f>
        <v>4.8610033986960843E-2</v>
      </c>
      <c r="M71" s="588">
        <f>G71*0.001/'TB5'!F71</f>
        <v>3.8202562316485E-2</v>
      </c>
    </row>
    <row r="72" spans="1:13">
      <c r="A72" s="78">
        <v>1976</v>
      </c>
      <c r="B72" s="457">
        <f>avgpeinc!AK65</f>
        <v>1505833.4645323602</v>
      </c>
      <c r="C72" s="345">
        <f>avgpeinc!AL65</f>
        <v>1584688.4033672193</v>
      </c>
      <c r="D72" s="560">
        <f>avgpeinc!AM65</f>
        <v>1359421.0968749777</v>
      </c>
      <c r="E72" s="560">
        <f>avgpeinc!AN65</f>
        <v>1766887.8928755643</v>
      </c>
      <c r="F72" s="560">
        <f>avgpeinc!AO65</f>
        <v>1349899.4689354582</v>
      </c>
      <c r="G72" s="73">
        <f>avgpeinc!AP65</f>
        <v>2484125.2282621413</v>
      </c>
      <c r="H72" s="570">
        <f>B72*0.001/'TB5'!B72</f>
        <v>3.650920205100406E-2</v>
      </c>
      <c r="I72" s="581">
        <f>C72*0.001/'TB5'!B72</f>
        <v>3.8421054166427389E-2</v>
      </c>
      <c r="J72" s="587">
        <f>D72*0.001/'TB5'!C72</f>
        <v>3.2704481271046866E-2</v>
      </c>
      <c r="K72" s="580">
        <f>E72*0.001/'TB5'!D72</f>
        <v>3.2032286662566634E-2</v>
      </c>
      <c r="L72" s="587">
        <f>F72*0.001/'TB5'!E72</f>
        <v>4.8233600928881522E-2</v>
      </c>
      <c r="M72" s="588">
        <f>G72*0.001/'TB5'!F72</f>
        <v>3.8345379974501263E-2</v>
      </c>
    </row>
    <row r="73" spans="1:13">
      <c r="A73" s="78">
        <v>1977</v>
      </c>
      <c r="B73" s="457">
        <f>avgpeinc!AK66</f>
        <v>1590431.2331041147</v>
      </c>
      <c r="C73" s="345">
        <f>avgpeinc!AL66</f>
        <v>1670660.3429490626</v>
      </c>
      <c r="D73" s="560">
        <f>avgpeinc!AM66</f>
        <v>1434764.160382435</v>
      </c>
      <c r="E73" s="560">
        <f>avgpeinc!AN66</f>
        <v>1864102.0393713273</v>
      </c>
      <c r="F73" s="560">
        <f>avgpeinc!AO66</f>
        <v>1423155.0222868246</v>
      </c>
      <c r="G73" s="73">
        <f>avgpeinc!AP66</f>
        <v>2615438.5233389991</v>
      </c>
      <c r="H73" s="570">
        <f>B73*0.001/'TB5'!B73</f>
        <v>3.7398399133940607E-2</v>
      </c>
      <c r="I73" s="581">
        <f>C73*0.001/'TB5'!B73</f>
        <v>3.9284956823257382E-2</v>
      </c>
      <c r="J73" s="587">
        <f>D73*0.001/'TB5'!C73</f>
        <v>3.3629834971611323E-2</v>
      </c>
      <c r="K73" s="580">
        <f>E73*0.001/'TB5'!D73</f>
        <v>3.2916067612347E-2</v>
      </c>
      <c r="L73" s="587">
        <f>F73*0.001/'TB5'!E73</f>
        <v>4.8904903847599726E-2</v>
      </c>
      <c r="M73" s="588">
        <f>G73*0.001/'TB5'!F73</f>
        <v>3.9319118074093488E-2</v>
      </c>
    </row>
    <row r="74" spans="1:13">
      <c r="A74" s="78">
        <v>1978</v>
      </c>
      <c r="B74" s="457">
        <f>avgpeinc!AK67</f>
        <v>1692931.295057981</v>
      </c>
      <c r="C74" s="345">
        <f>avgpeinc!AL67</f>
        <v>1779114.7132408137</v>
      </c>
      <c r="D74" s="560">
        <f>avgpeinc!AM67</f>
        <v>1530275.9047800098</v>
      </c>
      <c r="E74" s="560">
        <f>avgpeinc!AN67</f>
        <v>2011997.8982502948</v>
      </c>
      <c r="F74" s="560">
        <f>avgpeinc!AO67</f>
        <v>1483968.1184204889</v>
      </c>
      <c r="G74" s="73">
        <f>avgpeinc!AP67</f>
        <v>2779442.0125604817</v>
      </c>
      <c r="H74" s="570">
        <f>B74*0.001/'TB5'!B74</f>
        <v>3.8442759146158911E-2</v>
      </c>
      <c r="I74" s="581">
        <f>C74*0.001/'TB5'!B74</f>
        <v>4.0399795676387303E-2</v>
      </c>
      <c r="J74" s="587">
        <f>D74*0.001/'TB5'!C74</f>
        <v>3.4421978598282887E-2</v>
      </c>
      <c r="K74" s="580">
        <f>E74*0.001/'TB5'!D74</f>
        <v>3.4419846366389839E-2</v>
      </c>
      <c r="L74" s="587">
        <f>F74*0.001/'TB5'!E74</f>
        <v>4.8985306327200114E-2</v>
      </c>
      <c r="M74" s="588">
        <f>G74*0.001/'TB5'!F74</f>
        <v>4.0508096469321415E-2</v>
      </c>
    </row>
    <row r="75" spans="1:13">
      <c r="A75" s="83">
        <v>1979</v>
      </c>
      <c r="B75" s="458">
        <f>avgpeinc!AK68</f>
        <v>1862843.6298004128</v>
      </c>
      <c r="C75" s="346">
        <f>avgpeinc!AL68</f>
        <v>1955691.3738718641</v>
      </c>
      <c r="D75" s="562">
        <f>avgpeinc!AM68</f>
        <v>1662190.4982286331</v>
      </c>
      <c r="E75" s="562">
        <f>avgpeinc!AN68</f>
        <v>2235390.7295401944</v>
      </c>
      <c r="F75" s="562">
        <f>avgpeinc!AO68</f>
        <v>1588463.3862029209</v>
      </c>
      <c r="G75" s="79">
        <f>avgpeinc!AP68</f>
        <v>3049180.7827320597</v>
      </c>
      <c r="H75" s="572">
        <f>B75*0.001/'TB5'!B75</f>
        <v>4.214160144329071E-2</v>
      </c>
      <c r="I75" s="583">
        <f>C75*0.001/'TB5'!B75</f>
        <v>4.4242020696401596E-2</v>
      </c>
      <c r="J75" s="589">
        <f>D75*0.001/'TB5'!C75</f>
        <v>3.7334762513637536E-2</v>
      </c>
      <c r="K75" s="583">
        <f>E75*0.001/'TB5'!D75</f>
        <v>3.8531359285116196E-2</v>
      </c>
      <c r="L75" s="589">
        <f>F75*0.001/'TB5'!E75</f>
        <v>5.1832951605319984E-2</v>
      </c>
      <c r="M75" s="590">
        <f>G75*0.001/'TB5'!F75</f>
        <v>4.4444009661674493E-2</v>
      </c>
    </row>
    <row r="76" spans="1:13">
      <c r="A76" s="78">
        <v>1980</v>
      </c>
      <c r="B76" s="457">
        <f>avgpeinc!AK69</f>
        <v>1659806.6177704779</v>
      </c>
      <c r="C76" s="345">
        <f>avgpeinc!AL69</f>
        <v>1759232.4242760492</v>
      </c>
      <c r="D76" s="560">
        <f>avgpeinc!AM69</f>
        <v>1521457.57998823</v>
      </c>
      <c r="E76" s="560">
        <f>avgpeinc!AN69</f>
        <v>2074576.4380300576</v>
      </c>
      <c r="F76" s="560">
        <f>avgpeinc!AO69</f>
        <v>1357748.620725892</v>
      </c>
      <c r="G76" s="73">
        <f>avgpeinc!AP69</f>
        <v>2721384.440719224</v>
      </c>
      <c r="H76" s="569">
        <f>B76*0.001/'TB5'!B76</f>
        <v>3.8676150143146515E-2</v>
      </c>
      <c r="I76" s="580">
        <f>C76*0.001/'TB5'!B76</f>
        <v>4.099293053150177E-2</v>
      </c>
      <c r="J76" s="587">
        <f>D76*0.001/'TB5'!C76</f>
        <v>3.5284675657749169E-2</v>
      </c>
      <c r="K76" s="580">
        <f>E76*0.001/'TB5'!D76</f>
        <v>3.6836128681898124E-2</v>
      </c>
      <c r="L76" s="587">
        <f>F76*0.001/'TB5'!E76</f>
        <v>4.5272625982761383E-2</v>
      </c>
      <c r="M76" s="588">
        <f>G76*0.001/'TB5'!F76</f>
        <v>4.0929745882749551E-2</v>
      </c>
    </row>
    <row r="77" spans="1:13">
      <c r="A77" s="78">
        <v>1981</v>
      </c>
      <c r="B77" s="457">
        <f>avgpeinc!AK70</f>
        <v>1768049.4063346155</v>
      </c>
      <c r="C77" s="345">
        <f>avgpeinc!AL70</f>
        <v>1865623.4295127732</v>
      </c>
      <c r="D77" s="560">
        <f>avgpeinc!AM70</f>
        <v>1621554.4931312185</v>
      </c>
      <c r="E77" s="560">
        <f>avgpeinc!AN70</f>
        <v>2176163.9234039783</v>
      </c>
      <c r="F77" s="560">
        <f>avgpeinc!AO70</f>
        <v>1476606.1644998903</v>
      </c>
      <c r="G77" s="73">
        <f>avgpeinc!AP70</f>
        <v>2882546.6041768244</v>
      </c>
      <c r="H77" s="569">
        <f>B77*0.001/'TB5'!B77</f>
        <v>4.0885563939809799E-2</v>
      </c>
      <c r="I77" s="580">
        <f>C77*0.001/'TB5'!B77</f>
        <v>4.3141931295394897E-2</v>
      </c>
      <c r="J77" s="587">
        <f>D77*0.001/'TB5'!C77</f>
        <v>3.7583537399768836E-2</v>
      </c>
      <c r="K77" s="580">
        <f>E77*0.001/'TB5'!D77</f>
        <v>3.8711413741111762E-2</v>
      </c>
      <c r="L77" s="587">
        <f>F77*0.001/'TB5'!E77</f>
        <v>4.8024170100688941E-2</v>
      </c>
      <c r="M77" s="588">
        <f>G77*0.001/'TB5'!F77</f>
        <v>4.3055415153503432E-2</v>
      </c>
    </row>
    <row r="78" spans="1:13">
      <c r="A78" s="78">
        <v>1982</v>
      </c>
      <c r="B78" s="457">
        <f>avgpeinc!AK71</f>
        <v>1779526.1895864801</v>
      </c>
      <c r="C78" s="345">
        <f>avgpeinc!AL71</f>
        <v>1879474.1433422493</v>
      </c>
      <c r="D78" s="560">
        <f>avgpeinc!AM71</f>
        <v>1649552.6593626807</v>
      </c>
      <c r="E78" s="560">
        <f>avgpeinc!AN71</f>
        <v>2250978.3003866682</v>
      </c>
      <c r="F78" s="560">
        <f>avgpeinc!AO71</f>
        <v>1417224.0719308129</v>
      </c>
      <c r="G78" s="73">
        <f>avgpeinc!AP71</f>
        <v>2899480.0954057625</v>
      </c>
      <c r="H78" s="569">
        <f>B78*0.001/'TB5'!B78</f>
        <v>4.2548462748527534E-2</v>
      </c>
      <c r="I78" s="580">
        <f>C78*0.001/'TB5'!B78</f>
        <v>4.4938217848539359E-2</v>
      </c>
      <c r="J78" s="587">
        <f>D78*0.001/'TB5'!C78</f>
        <v>3.980182483792305E-2</v>
      </c>
      <c r="K78" s="580">
        <f>E78*0.001/'TB5'!D78</f>
        <v>4.1664745658636093E-2</v>
      </c>
      <c r="L78" s="587">
        <f>F78*0.001/'TB5'!E78</f>
        <v>4.6751651912927614E-2</v>
      </c>
      <c r="M78" s="588">
        <f>G78*0.001/'TB5'!F78</f>
        <v>4.4819876551628113E-2</v>
      </c>
    </row>
    <row r="79" spans="1:13">
      <c r="A79" s="78">
        <v>1983</v>
      </c>
      <c r="B79" s="457">
        <f>avgpeinc!AK72</f>
        <v>1831120.8411457806</v>
      </c>
      <c r="C79" s="345">
        <f>avgpeinc!AL72</f>
        <v>1925591.5503611569</v>
      </c>
      <c r="D79" s="560">
        <f>avgpeinc!AM72</f>
        <v>1703421.6373083584</v>
      </c>
      <c r="E79" s="560">
        <f>avgpeinc!AN72</f>
        <v>2320279.3269810029</v>
      </c>
      <c r="F79" s="560">
        <f>avgpeinc!AO72</f>
        <v>1445387.8692883046</v>
      </c>
      <c r="G79" s="73">
        <f>avgpeinc!AP72</f>
        <v>2988288.3580456409</v>
      </c>
      <c r="H79" s="569">
        <f>B79*0.001/'TB5'!B79</f>
        <v>4.3108221143484116E-2</v>
      </c>
      <c r="I79" s="580">
        <f>C79*0.001/'TB5'!B79</f>
        <v>4.5332249253988266E-2</v>
      </c>
      <c r="J79" s="587">
        <f>D79*0.001/'TB5'!C79</f>
        <v>4.0644131600856781E-2</v>
      </c>
      <c r="K79" s="580">
        <f>E79*0.001/'TB5'!D79</f>
        <v>4.2884975671768188E-2</v>
      </c>
      <c r="L79" s="587">
        <f>F79*0.001/'TB5'!E79</f>
        <v>4.5920003205537796E-2</v>
      </c>
      <c r="M79" s="588">
        <f>G79*0.001/'TB5'!F79</f>
        <v>4.5568317174911492E-2</v>
      </c>
    </row>
    <row r="80" spans="1:13">
      <c r="A80" s="78">
        <v>1984</v>
      </c>
      <c r="B80" s="457">
        <f>avgpeinc!AK73</f>
        <v>2232286.1556308358</v>
      </c>
      <c r="C80" s="345">
        <f>avgpeinc!AL73</f>
        <v>2338117.8310386515</v>
      </c>
      <c r="D80" s="560">
        <f>avgpeinc!AM73</f>
        <v>2098964.1901064832</v>
      </c>
      <c r="E80" s="560">
        <f>avgpeinc!AN73</f>
        <v>2760602.2400738806</v>
      </c>
      <c r="F80" s="560">
        <f>avgpeinc!AO73</f>
        <v>1857252.2478331372</v>
      </c>
      <c r="G80" s="73">
        <f>avgpeinc!AP73</f>
        <v>3592924.0299811298</v>
      </c>
      <c r="H80" s="569">
        <f>B80*0.001/'TB5'!B80</f>
        <v>4.9267336726188667E-2</v>
      </c>
      <c r="I80" s="580">
        <f>C80*0.001/'TB5'!B80</f>
        <v>5.1603078842163086E-2</v>
      </c>
      <c r="J80" s="587">
        <f>D80*0.001/'TB5'!C80</f>
        <v>4.7229785472154624E-2</v>
      </c>
      <c r="K80" s="580">
        <f>E80*0.001/'TB5'!D80</f>
        <v>4.8291578888893127E-2</v>
      </c>
      <c r="L80" s="587">
        <f>F80*0.001/'TB5'!E80</f>
        <v>5.4617576301097877E-2</v>
      </c>
      <c r="M80" s="588">
        <f>G80*0.001/'TB5'!F80</f>
        <v>5.144008249044419E-2</v>
      </c>
    </row>
    <row r="81" spans="1:13">
      <c r="A81" s="78">
        <v>1985</v>
      </c>
      <c r="B81" s="457">
        <f>avgpeinc!AK74</f>
        <v>2222042.7633841182</v>
      </c>
      <c r="C81" s="345">
        <f>avgpeinc!AL74</f>
        <v>2328220.0564191658</v>
      </c>
      <c r="D81" s="560">
        <f>avgpeinc!AM74</f>
        <v>1993947.1438351024</v>
      </c>
      <c r="E81" s="560">
        <f>avgpeinc!AN74</f>
        <v>2896675.2643664205</v>
      </c>
      <c r="F81" s="560">
        <f>avgpeinc!AO74</f>
        <v>1666553.7624533684</v>
      </c>
      <c r="G81" s="73">
        <f>avgpeinc!AP74</f>
        <v>3619521.0303557604</v>
      </c>
      <c r="H81" s="569">
        <f>B81*0.001/'TB5'!B81</f>
        <v>4.8211157321929939E-2</v>
      </c>
      <c r="I81" s="580">
        <f>C81*0.001/'TB5'!B81</f>
        <v>5.0514861941337585E-2</v>
      </c>
      <c r="J81" s="587">
        <f>D81*0.001/'TB5'!C81</f>
        <v>4.4213775545358658E-2</v>
      </c>
      <c r="K81" s="580">
        <f>E81*0.001/'TB5'!D81</f>
        <v>4.9533817917108536E-2</v>
      </c>
      <c r="L81" s="587">
        <f>F81*0.001/'TB5'!E81</f>
        <v>4.8616308718919754E-2</v>
      </c>
      <c r="M81" s="588">
        <f>G81*0.001/'TB5'!F81</f>
        <v>5.1072351634502411E-2</v>
      </c>
    </row>
    <row r="82" spans="1:13">
      <c r="A82" s="78">
        <v>1986</v>
      </c>
      <c r="B82" s="457">
        <f>avgpeinc!AK75</f>
        <v>2110312.6912944415</v>
      </c>
      <c r="C82" s="345">
        <f>avgpeinc!AL75</f>
        <v>2196303.9461842077</v>
      </c>
      <c r="D82" s="560">
        <f>avgpeinc!AM75</f>
        <v>1984606.1450070564</v>
      </c>
      <c r="E82" s="560">
        <f>avgpeinc!AN75</f>
        <v>2747953.6514639114</v>
      </c>
      <c r="F82" s="560">
        <f>avgpeinc!AO75</f>
        <v>1598057.982149784</v>
      </c>
      <c r="G82" s="73">
        <f>avgpeinc!AP75</f>
        <v>3411509.4202640671</v>
      </c>
      <c r="H82" s="569">
        <f>B82*0.001/'TB5'!B82</f>
        <v>4.538445919752121E-2</v>
      </c>
      <c r="I82" s="580">
        <f>C82*0.001/'TB5'!B82</f>
        <v>4.7233790159225457E-2</v>
      </c>
      <c r="J82" s="587">
        <f>D82*0.001/'TB5'!C82</f>
        <v>4.313008859753608E-2</v>
      </c>
      <c r="K82" s="580">
        <f>E82*0.001/'TB5'!D82</f>
        <v>4.6661507338285446E-2</v>
      </c>
      <c r="L82" s="587">
        <f>F82*0.001/'TB5'!E82</f>
        <v>4.5905057340860367E-2</v>
      </c>
      <c r="M82" s="588">
        <f>G82*0.001/'TB5'!F82</f>
        <v>4.7910071909427657E-2</v>
      </c>
    </row>
    <row r="83" spans="1:13">
      <c r="A83" s="78">
        <v>1987</v>
      </c>
      <c r="B83" s="457">
        <f>avgpeinc!AK76</f>
        <v>2356999.1610643254</v>
      </c>
      <c r="C83" s="345">
        <f>avgpeinc!AL76</f>
        <v>2501766.0098963086</v>
      </c>
      <c r="D83" s="560">
        <f>avgpeinc!AM76</f>
        <v>2247364.400022909</v>
      </c>
      <c r="E83" s="560">
        <f>avgpeinc!AN76</f>
        <v>3081382.4392580297</v>
      </c>
      <c r="F83" s="560">
        <f>avgpeinc!AO76</f>
        <v>1791847.3277237334</v>
      </c>
      <c r="G83" s="73">
        <f>avgpeinc!AP76</f>
        <v>3830911.4934491408</v>
      </c>
      <c r="H83" s="569">
        <f>B83*0.001/'TB5'!B83</f>
        <v>4.9200229346752167E-2</v>
      </c>
      <c r="I83" s="580">
        <f>C83*0.001/'TB5'!B83</f>
        <v>5.2222106605768211E-2</v>
      </c>
      <c r="J83" s="587">
        <f>D83*0.001/'TB5'!C83</f>
        <v>4.6979546546936049E-2</v>
      </c>
      <c r="K83" s="580">
        <f>E83*0.001/'TB5'!D83</f>
        <v>5.081017687916755E-2</v>
      </c>
      <c r="L83" s="587">
        <f>F83*0.001/'TB5'!E83</f>
        <v>4.991087689995765E-2</v>
      </c>
      <c r="M83" s="588">
        <f>G83*0.001/'TB5'!F83</f>
        <v>5.2507698535919189E-2</v>
      </c>
    </row>
    <row r="84" spans="1:13">
      <c r="A84" s="78">
        <v>1988</v>
      </c>
      <c r="B84" s="457">
        <f>avgpeinc!AK77</f>
        <v>3066048.4275811678</v>
      </c>
      <c r="C84" s="345">
        <f>avgpeinc!AL77</f>
        <v>3233404.6312302714</v>
      </c>
      <c r="D84" s="560">
        <f>avgpeinc!AM77</f>
        <v>2953908.7505925274</v>
      </c>
      <c r="E84" s="560">
        <f>avgpeinc!AN77</f>
        <v>4056895.1973125464</v>
      </c>
      <c r="F84" s="560">
        <f>avgpeinc!AO77</f>
        <v>2256927.0097788968</v>
      </c>
      <c r="G84" s="73">
        <f>avgpeinc!AP77</f>
        <v>4927229.4276939249</v>
      </c>
      <c r="H84" s="569">
        <f>B84*0.001/'TB5'!B84</f>
        <v>6.1419740319252014E-2</v>
      </c>
      <c r="I84" s="580">
        <f>C84*0.001/'TB5'!B84</f>
        <v>6.4772255718708038E-2</v>
      </c>
      <c r="J84" s="587">
        <f>D84*0.001/'TB5'!C84</f>
        <v>5.9123508632183082E-2</v>
      </c>
      <c r="K84" s="580">
        <f>E84*0.001/'TB5'!D84</f>
        <v>6.4254522323608385E-2</v>
      </c>
      <c r="L84" s="587">
        <f>F84*0.001/'TB5'!E84</f>
        <v>6.0312651097774506E-2</v>
      </c>
      <c r="M84" s="588">
        <f>G84*0.001/'TB5'!F84</f>
        <v>6.5237000584602342E-2</v>
      </c>
    </row>
    <row r="85" spans="1:13">
      <c r="A85" s="83">
        <v>1989</v>
      </c>
      <c r="B85" s="458">
        <f>avgpeinc!AK78</f>
        <v>2854193.1981575075</v>
      </c>
      <c r="C85" s="346">
        <f>avgpeinc!AL78</f>
        <v>3010321.4124772144</v>
      </c>
      <c r="D85" s="562">
        <f>avgpeinc!AM78</f>
        <v>2705834.3001736524</v>
      </c>
      <c r="E85" s="562">
        <f>avgpeinc!AN78</f>
        <v>3713658.270554658</v>
      </c>
      <c r="F85" s="562">
        <f>avgpeinc!AO78</f>
        <v>2154369.8245593728</v>
      </c>
      <c r="G85" s="79">
        <f>avgpeinc!AP78</f>
        <v>4590960.8547835052</v>
      </c>
      <c r="H85" s="572">
        <f>B85*0.001/'TB5'!B85</f>
        <v>5.6494235992431648E-2</v>
      </c>
      <c r="I85" s="583">
        <f>C85*0.001/'TB5'!B85</f>
        <v>5.9584546834230416E-2</v>
      </c>
      <c r="J85" s="589">
        <f>D85*0.001/'TB5'!C85</f>
        <v>5.3517807275056846E-2</v>
      </c>
      <c r="K85" s="583">
        <f>E85*0.001/'TB5'!D85</f>
        <v>5.8662734925746911E-2</v>
      </c>
      <c r="L85" s="589">
        <f>F85*0.001/'TB5'!E85</f>
        <v>5.6143037974834435E-2</v>
      </c>
      <c r="M85" s="590">
        <f>G85*0.001/'TB5'!F85</f>
        <v>6.0533549636602402E-2</v>
      </c>
    </row>
    <row r="86" spans="1:13">
      <c r="A86" s="78">
        <v>1990</v>
      </c>
      <c r="B86" s="457">
        <f>avgpeinc!AK79</f>
        <v>2851829.7552586533</v>
      </c>
      <c r="C86" s="345">
        <f>avgpeinc!AL79</f>
        <v>3013656.901194613</v>
      </c>
      <c r="D86" s="560">
        <f>avgpeinc!AM79</f>
        <v>2747387.1333125043</v>
      </c>
      <c r="E86" s="560">
        <f>avgpeinc!AN79</f>
        <v>3722923.5831410647</v>
      </c>
      <c r="F86" s="560">
        <f>avgpeinc!AO79</f>
        <v>2164571.1982130487</v>
      </c>
      <c r="G86" s="73">
        <f>avgpeinc!AP79</f>
        <v>4540910.23202659</v>
      </c>
      <c r="H86" s="569">
        <f>B86*0.001/'TB5'!B86</f>
        <v>5.6496635079383843E-2</v>
      </c>
      <c r="I86" s="580">
        <f>C86*0.001/'TB5'!B86</f>
        <v>5.9702537953853607E-2</v>
      </c>
      <c r="J86" s="587">
        <f>D86*0.001/'TB5'!C86</f>
        <v>5.4371483623981483E-2</v>
      </c>
      <c r="K86" s="580">
        <f>E86*0.001/'TB5'!D86</f>
        <v>5.9298142790794373E-2</v>
      </c>
      <c r="L86" s="587">
        <f>F86*0.001/'TB5'!E86</f>
        <v>5.5817171931266785E-2</v>
      </c>
      <c r="M86" s="588">
        <f>G86*0.001/'TB5'!F86</f>
        <v>6.029909476637841E-2</v>
      </c>
    </row>
    <row r="87" spans="1:13">
      <c r="A87" s="78">
        <v>1991</v>
      </c>
      <c r="B87" s="457">
        <f>avgpeinc!AK80</f>
        <v>2570766.1823450536</v>
      </c>
      <c r="C87" s="345">
        <f>avgpeinc!AL80</f>
        <v>2714569.4842220517</v>
      </c>
      <c r="D87" s="560">
        <f>avgpeinc!AM80</f>
        <v>2434179.0592095531</v>
      </c>
      <c r="E87" s="560">
        <f>avgpeinc!AN80</f>
        <v>3343246.6331239059</v>
      </c>
      <c r="F87" s="560">
        <f>avgpeinc!AO80</f>
        <v>1953890.9662041778</v>
      </c>
      <c r="G87" s="73">
        <f>avgpeinc!AP80</f>
        <v>4097634.6255653598</v>
      </c>
      <c r="H87" s="569">
        <f>B87*0.001/'TB5'!B87</f>
        <v>5.1993444561958306E-2</v>
      </c>
      <c r="I87" s="580">
        <f>C87*0.001/'TB5'!B87</f>
        <v>5.4901849478483193E-2</v>
      </c>
      <c r="J87" s="587">
        <f>D87*0.001/'TB5'!C87</f>
        <v>4.937249422073365E-2</v>
      </c>
      <c r="K87" s="580">
        <f>E87*0.001/'TB5'!D87</f>
        <v>5.4852452129125602E-2</v>
      </c>
      <c r="L87" s="587">
        <f>F87*0.001/'TB5'!E87</f>
        <v>5.0743915140628815E-2</v>
      </c>
      <c r="M87" s="588">
        <f>G87*0.001/'TB5'!F87</f>
        <v>5.5428836494684212E-2</v>
      </c>
    </row>
    <row r="88" spans="1:13">
      <c r="A88" s="78">
        <v>1992</v>
      </c>
      <c r="B88" s="457">
        <f>avgpeinc!AK81</f>
        <v>2950792.8743030396</v>
      </c>
      <c r="C88" s="345">
        <f>avgpeinc!AL81</f>
        <v>3125182.8503891891</v>
      </c>
      <c r="D88" s="560">
        <f>avgpeinc!AM81</f>
        <v>2815799.1532515199</v>
      </c>
      <c r="E88" s="560">
        <f>avgpeinc!AN81</f>
        <v>3944794.6526256385</v>
      </c>
      <c r="F88" s="560">
        <f>avgpeinc!AO81</f>
        <v>2188966.7123661428</v>
      </c>
      <c r="G88" s="73">
        <f>avgpeinc!AP81</f>
        <v>4701115.3610016191</v>
      </c>
      <c r="H88" s="569">
        <f>B88*0.001/'TB5'!B88</f>
        <v>5.8546878397464752E-2</v>
      </c>
      <c r="I88" s="580">
        <f>C88*0.001/'TB5'!B88</f>
        <v>6.2006961554288871E-2</v>
      </c>
      <c r="J88" s="587">
        <f>D88*0.001/'TB5'!C88</f>
        <v>5.588207766413688E-2</v>
      </c>
      <c r="K88" s="580">
        <f>E88*0.001/'TB5'!D88</f>
        <v>6.3486456871032715E-2</v>
      </c>
      <c r="L88" s="587">
        <f>F88*0.001/'TB5'!E88</f>
        <v>5.5619303137063973E-2</v>
      </c>
      <c r="M88" s="588">
        <f>G88*0.001/'TB5'!F88</f>
        <v>6.2354747205972665E-2</v>
      </c>
    </row>
    <row r="89" spans="1:13">
      <c r="A89" s="78">
        <v>1993</v>
      </c>
      <c r="B89" s="457">
        <f>avgpeinc!AK82</f>
        <v>2897506.1528358497</v>
      </c>
      <c r="C89" s="345">
        <f>avgpeinc!AL82</f>
        <v>3060011.9624421266</v>
      </c>
      <c r="D89" s="560">
        <f>avgpeinc!AM82</f>
        <v>2767134.3713698979</v>
      </c>
      <c r="E89" s="560">
        <f>avgpeinc!AN82</f>
        <v>3824766.7212287635</v>
      </c>
      <c r="F89" s="560">
        <f>avgpeinc!AO82</f>
        <v>2191144.6330680987</v>
      </c>
      <c r="G89" s="73">
        <f>avgpeinc!AP82</f>
        <v>4624057.4076414919</v>
      </c>
      <c r="H89" s="569">
        <f>B89*0.001/'TB5'!B89</f>
        <v>5.7005632668733604E-2</v>
      </c>
      <c r="I89" s="580">
        <f>C89*0.001/'TB5'!B89</f>
        <v>6.0202777385711677E-2</v>
      </c>
      <c r="J89" s="587">
        <f>D89*0.001/'TB5'!C89</f>
        <v>5.4246928542852409E-2</v>
      </c>
      <c r="K89" s="580">
        <f>E89*0.001/'TB5'!D89</f>
        <v>6.0613557696342468E-2</v>
      </c>
      <c r="L89" s="587">
        <f>F89*0.001/'TB5'!E89</f>
        <v>5.5599059909582138E-2</v>
      </c>
      <c r="M89" s="588">
        <f>G89*0.001/'TB5'!F89</f>
        <v>6.0814935714006431E-2</v>
      </c>
    </row>
    <row r="90" spans="1:13">
      <c r="A90" s="78">
        <v>1994</v>
      </c>
      <c r="B90" s="457">
        <f>avgpeinc!AK83</f>
        <v>2988662.1503799483</v>
      </c>
      <c r="C90" s="345">
        <f>avgpeinc!AL83</f>
        <v>3137989.7090584747</v>
      </c>
      <c r="D90" s="560">
        <f>avgpeinc!AM83</f>
        <v>2823025.4392151777</v>
      </c>
      <c r="E90" s="560">
        <f>avgpeinc!AN83</f>
        <v>3840327.2082303185</v>
      </c>
      <c r="F90" s="560">
        <f>avgpeinc!AO83</f>
        <v>2324926.2253349256</v>
      </c>
      <c r="G90" s="73">
        <f>avgpeinc!AP83</f>
        <v>4746957.5011076154</v>
      </c>
      <c r="H90" s="569">
        <f>B90*0.001/'TB5'!B90</f>
        <v>5.6939855217933648E-2</v>
      </c>
      <c r="I90" s="580">
        <f>C90*0.001/'TB5'!B90</f>
        <v>5.9784837067127228E-2</v>
      </c>
      <c r="J90" s="587">
        <f>D90*0.001/'TB5'!C90</f>
        <v>5.3619612008333206E-2</v>
      </c>
      <c r="K90" s="580">
        <f>E90*0.001/'TB5'!D90</f>
        <v>5.8983813971281059E-2</v>
      </c>
      <c r="L90" s="587">
        <f>F90*0.001/'TB5'!E90</f>
        <v>5.7139292359352112E-2</v>
      </c>
      <c r="M90" s="588">
        <f>G90*0.001/'TB5'!F90</f>
        <v>6.046615913510324E-2</v>
      </c>
    </row>
    <row r="91" spans="1:13">
      <c r="A91" s="78">
        <v>1995</v>
      </c>
      <c r="B91" s="457">
        <f>avgpeinc!AK84</f>
        <v>3202835.661076149</v>
      </c>
      <c r="C91" s="345">
        <f>avgpeinc!AL84</f>
        <v>3369349.1644906127</v>
      </c>
      <c r="D91" s="560">
        <f>avgpeinc!AM84</f>
        <v>3032625.8667913675</v>
      </c>
      <c r="E91" s="560">
        <f>avgpeinc!AN84</f>
        <v>4173817.655687897</v>
      </c>
      <c r="F91" s="560">
        <f>avgpeinc!AO84</f>
        <v>2440282.8808364635</v>
      </c>
      <c r="G91" s="73">
        <f>avgpeinc!AP84</f>
        <v>5097553.8168849507</v>
      </c>
      <c r="H91" s="569">
        <f>B91*0.001/'TB5'!B91</f>
        <v>5.9707082808017724E-2</v>
      </c>
      <c r="I91" s="580">
        <f>C91*0.001/'TB5'!B91</f>
        <v>6.2811218202114091E-2</v>
      </c>
      <c r="J91" s="587">
        <f>D91*0.001/'TB5'!C91</f>
        <v>5.665279924869538E-2</v>
      </c>
      <c r="K91" s="580">
        <f>E91*0.001/'TB5'!D91</f>
        <v>6.3162893056869493E-2</v>
      </c>
      <c r="L91" s="587">
        <f>F91*0.001/'TB5'!E91</f>
        <v>5.7972237467765801E-2</v>
      </c>
      <c r="M91" s="588">
        <f>G91*0.001/'TB5'!F91</f>
        <v>6.3470683991909027E-2</v>
      </c>
    </row>
    <row r="92" spans="1:13">
      <c r="A92" s="78">
        <v>1996</v>
      </c>
      <c r="B92" s="457">
        <f>avgpeinc!AK85</f>
        <v>3581977.4338677553</v>
      </c>
      <c r="C92" s="345">
        <f>avgpeinc!AL85</f>
        <v>3764829.3639467559</v>
      </c>
      <c r="D92" s="560">
        <f>avgpeinc!AM85</f>
        <v>3418659.7679942413</v>
      </c>
      <c r="E92" s="560">
        <f>avgpeinc!AN85</f>
        <v>4713662.5587410871</v>
      </c>
      <c r="F92" s="560">
        <f>avgpeinc!AO85</f>
        <v>2683907.9807903673</v>
      </c>
      <c r="G92" s="73">
        <f>avgpeinc!AP85</f>
        <v>5721332.571643969</v>
      </c>
      <c r="H92" s="569">
        <f>B92*0.001/'TB5'!B92</f>
        <v>6.4732402563095093E-2</v>
      </c>
      <c r="I92" s="580">
        <f>C92*0.001/'TB5'!B92</f>
        <v>6.8036846816539764E-2</v>
      </c>
      <c r="J92" s="587">
        <f>D92*0.001/'TB5'!C92</f>
        <v>6.1871282756328576E-2</v>
      </c>
      <c r="K92" s="580">
        <f>E92*0.001/'TB5'!D92</f>
        <v>6.9058336317539215E-2</v>
      </c>
      <c r="L92" s="587">
        <f>F92*0.001/'TB5'!E92</f>
        <v>6.1902035027742386E-2</v>
      </c>
      <c r="M92" s="588">
        <f>G92*0.001/'TB5'!F92</f>
        <v>6.9201022386550903E-2</v>
      </c>
    </row>
    <row r="93" spans="1:13">
      <c r="A93" s="78">
        <v>1997</v>
      </c>
      <c r="B93" s="457">
        <f>avgpeinc!AK86</f>
        <v>3964371.8349293033</v>
      </c>
      <c r="C93" s="345">
        <f>avgpeinc!AL86</f>
        <v>4169256.8647620948</v>
      </c>
      <c r="D93" s="560">
        <f>avgpeinc!AM86</f>
        <v>3813596.0617006887</v>
      </c>
      <c r="E93" s="560">
        <f>avgpeinc!AN86</f>
        <v>5253787.7367583942</v>
      </c>
      <c r="F93" s="560">
        <f>avgpeinc!AO86</f>
        <v>2947771.0240322542</v>
      </c>
      <c r="G93" s="73">
        <f>avgpeinc!AP86</f>
        <v>6309238.0624560658</v>
      </c>
      <c r="H93" s="569">
        <f>B93*0.001/'TB5'!B93</f>
        <v>6.9131277501583099E-2</v>
      </c>
      <c r="I93" s="580">
        <f>C93*0.001/'TB5'!B93</f>
        <v>7.2704091668128953E-2</v>
      </c>
      <c r="J93" s="587">
        <f>D93*0.001/'TB5'!C93</f>
        <v>6.6350974142551408E-2</v>
      </c>
      <c r="K93" s="580">
        <f>E93*0.001/'TB5'!D93</f>
        <v>7.4283137917518602E-2</v>
      </c>
      <c r="L93" s="587">
        <f>F93*0.001/'TB5'!E93</f>
        <v>6.5531209111213698E-2</v>
      </c>
      <c r="M93" s="588">
        <f>G93*0.001/'TB5'!F93</f>
        <v>7.3700934648513794E-2</v>
      </c>
    </row>
    <row r="94" spans="1:13">
      <c r="A94" s="78">
        <v>1998</v>
      </c>
      <c r="B94" s="457">
        <f>avgpeinc!AK87</f>
        <v>4132260.1127795624</v>
      </c>
      <c r="C94" s="345">
        <f>avgpeinc!AL87</f>
        <v>4367485.3556797998</v>
      </c>
      <c r="D94" s="560">
        <f>avgpeinc!AM87</f>
        <v>4007595.5734533882</v>
      </c>
      <c r="E94" s="560">
        <f>avgpeinc!AN87</f>
        <v>5617896.6962964293</v>
      </c>
      <c r="F94" s="560">
        <f>avgpeinc!AO87</f>
        <v>2964820.9399848557</v>
      </c>
      <c r="G94" s="73">
        <f>avgpeinc!AP87</f>
        <v>6576742.2670885948</v>
      </c>
      <c r="H94" s="569">
        <f>B94*0.001/'TB5'!B94</f>
        <v>6.940122693777083E-2</v>
      </c>
      <c r="I94" s="580">
        <f>C94*0.001/'TB5'!B94</f>
        <v>7.3351830244064317E-2</v>
      </c>
      <c r="J94" s="587">
        <f>D94*0.001/'TB5'!C94</f>
        <v>6.6824093461036668E-2</v>
      </c>
      <c r="K94" s="580">
        <f>E94*0.001/'TB5'!D94</f>
        <v>7.6304048299789415E-2</v>
      </c>
      <c r="L94" s="587">
        <f>F94*0.001/'TB5'!E94</f>
        <v>6.3737064599990845E-2</v>
      </c>
      <c r="M94" s="588">
        <f>G94*0.001/'TB5'!F94</f>
        <v>7.4055708944797516E-2</v>
      </c>
    </row>
    <row r="95" spans="1:13">
      <c r="A95" s="83">
        <v>1999</v>
      </c>
      <c r="B95" s="458">
        <f>avgpeinc!AK88</f>
        <v>4537353.6631367458</v>
      </c>
      <c r="C95" s="346">
        <f>avgpeinc!AL88</f>
        <v>4810451.1064451439</v>
      </c>
      <c r="D95" s="562">
        <f>avgpeinc!AM88</f>
        <v>4434265.9960860675</v>
      </c>
      <c r="E95" s="562">
        <f>avgpeinc!AN88</f>
        <v>6320140.6274157045</v>
      </c>
      <c r="F95" s="562">
        <f>avgpeinc!AO88</f>
        <v>3152866.7492968249</v>
      </c>
      <c r="G95" s="79">
        <f>avgpeinc!AP88</f>
        <v>7201053.7524882732</v>
      </c>
      <c r="H95" s="572">
        <f>B95*0.001/'TB5'!B95</f>
        <v>7.3987998068332672E-2</v>
      </c>
      <c r="I95" s="583">
        <f>C95*0.001/'TB5'!B95</f>
        <v>7.8441239893436446E-2</v>
      </c>
      <c r="J95" s="589">
        <f>D95*0.001/'TB5'!C95</f>
        <v>7.134324312210083E-2</v>
      </c>
      <c r="K95" s="583">
        <f>E95*0.001/'TB5'!D95</f>
        <v>8.2550905644893646E-2</v>
      </c>
      <c r="L95" s="589">
        <f>F95*0.001/'TB5'!E95</f>
        <v>6.6632986068725586E-2</v>
      </c>
      <c r="M95" s="590">
        <f>G95*0.001/'TB5'!F95</f>
        <v>7.8612163662910461E-2</v>
      </c>
    </row>
    <row r="96" spans="1:13">
      <c r="A96" s="88">
        <v>2000</v>
      </c>
      <c r="B96" s="459">
        <f>avgpeinc!AK89</f>
        <v>4964056.3429715363</v>
      </c>
      <c r="C96" s="347">
        <f>avgpeinc!AL89</f>
        <v>5282474.6373309596</v>
      </c>
      <c r="D96" s="564">
        <f>avgpeinc!AM89</f>
        <v>4922094.5313549377</v>
      </c>
      <c r="E96" s="564">
        <f>avgpeinc!AN89</f>
        <v>7113660.4045097288</v>
      </c>
      <c r="F96" s="564">
        <f>avgpeinc!AO89</f>
        <v>3257572.7416412155</v>
      </c>
      <c r="G96" s="85">
        <f>avgpeinc!AP89</f>
        <v>7871356.8759902045</v>
      </c>
      <c r="H96" s="573">
        <f>B96*0.001/'TB5'!B96</f>
        <v>7.8331664204597473E-2</v>
      </c>
      <c r="I96" s="584">
        <f>C96*0.001/'TB5'!B96</f>
        <v>8.3356231451034546E-2</v>
      </c>
      <c r="J96" s="591">
        <f>D96*0.001/'TB5'!C96</f>
        <v>7.64799565076828E-2</v>
      </c>
      <c r="K96" s="584">
        <f>E96*0.001/'TB5'!D96</f>
        <v>8.9837908744812026E-2</v>
      </c>
      <c r="L96" s="591">
        <f>F96*0.001/'TB5'!E96</f>
        <v>6.6748693585395799E-2</v>
      </c>
      <c r="M96" s="592">
        <f>G96*0.001/'TB5'!F96</f>
        <v>8.3475776016712189E-2</v>
      </c>
    </row>
    <row r="97" spans="1:13">
      <c r="A97" s="78">
        <v>2001</v>
      </c>
      <c r="B97" s="457">
        <f>avgpeinc!AK90</f>
        <v>4578013.6971358005</v>
      </c>
      <c r="C97" s="345">
        <f>avgpeinc!AL90</f>
        <v>4880094.7973203994</v>
      </c>
      <c r="D97" s="560">
        <f>avgpeinc!AM90</f>
        <v>4419792.2463558167</v>
      </c>
      <c r="E97" s="560">
        <f>avgpeinc!AN90</f>
        <v>6364724.6926583089</v>
      </c>
      <c r="F97" s="560">
        <f>avgpeinc!AO90</f>
        <v>3189473.5196517915</v>
      </c>
      <c r="G97" s="73">
        <f>avgpeinc!AP90</f>
        <v>7218266.8641970931</v>
      </c>
      <c r="H97" s="569">
        <f>B97*0.001/'TB5'!B97</f>
        <v>7.2596460580825806E-2</v>
      </c>
      <c r="I97" s="580">
        <f>C97*0.001/'TB5'!B97</f>
        <v>7.7386751770973206E-2</v>
      </c>
      <c r="J97" s="587">
        <f>D97*0.001/'TB5'!C97</f>
        <v>6.9368883967399597E-2</v>
      </c>
      <c r="K97" s="580">
        <f>E97*0.001/'TB5'!D97</f>
        <v>8.1595189869403839E-2</v>
      </c>
      <c r="L97" s="587">
        <f>F97*0.001/'TB5'!E97</f>
        <v>6.4731515944004073E-2</v>
      </c>
      <c r="M97" s="588">
        <f>G97*0.001/'TB5'!F97</f>
        <v>7.7497884631156908E-2</v>
      </c>
    </row>
    <row r="98" spans="1:13">
      <c r="A98" s="78">
        <v>2002</v>
      </c>
      <c r="B98" s="457">
        <f>avgpeinc!AK91</f>
        <v>4451751.5539312661</v>
      </c>
      <c r="C98" s="345">
        <f>avgpeinc!AL91</f>
        <v>4713400.3448113305</v>
      </c>
      <c r="D98" s="560">
        <f>avgpeinc!AM91</f>
        <v>4238342.1388847884</v>
      </c>
      <c r="E98" s="560">
        <f>avgpeinc!AN91</f>
        <v>6048808.1326992242</v>
      </c>
      <c r="F98" s="560">
        <f>avgpeinc!AO91</f>
        <v>3219445.0543404049</v>
      </c>
      <c r="G98" s="73">
        <f>avgpeinc!AP91</f>
        <v>6982795.25835058</v>
      </c>
      <c r="H98" s="569">
        <f>B98*0.001/'TB5'!B98</f>
        <v>7.0754237473011017E-2</v>
      </c>
      <c r="I98" s="580">
        <f>C98*0.001/'TB5'!B98</f>
        <v>7.4912771582603455E-2</v>
      </c>
      <c r="J98" s="587">
        <f>D98*0.001/'TB5'!C98</f>
        <v>6.6840648651123047E-2</v>
      </c>
      <c r="K98" s="580">
        <f>E98*0.001/'TB5'!D98</f>
        <v>7.8564666211605086E-2</v>
      </c>
      <c r="L98" s="587">
        <f>F98*0.001/'TB5'!E98</f>
        <v>6.4384937286376953E-2</v>
      </c>
      <c r="M98" s="588">
        <f>G98*0.001/'TB5'!F98</f>
        <v>7.5648464262485504E-2</v>
      </c>
    </row>
    <row r="99" spans="1:13">
      <c r="A99" s="78">
        <v>2003</v>
      </c>
      <c r="B99" s="457">
        <f>avgpeinc!AK92</f>
        <v>4617193.1163819106</v>
      </c>
      <c r="C99" s="345">
        <f>avgpeinc!AL92</f>
        <v>4869427.7806914318</v>
      </c>
      <c r="D99" s="560">
        <f>avgpeinc!AM92</f>
        <v>4408243.7057332713</v>
      </c>
      <c r="E99" s="560">
        <f>avgpeinc!AN92</f>
        <v>6241074.6539104823</v>
      </c>
      <c r="F99" s="560">
        <f>avgpeinc!AO92</f>
        <v>3355087.3357626772</v>
      </c>
      <c r="G99" s="73">
        <f>avgpeinc!AP92</f>
        <v>7232164.5532521466</v>
      </c>
      <c r="H99" s="569">
        <f>B99*0.001/'TB5'!B99</f>
        <v>7.2620518505573273E-2</v>
      </c>
      <c r="I99" s="580">
        <f>C99*0.001/'TB5'!B99</f>
        <v>7.65877366065979E-2</v>
      </c>
      <c r="J99" s="587">
        <f>D99*0.001/'TB5'!C99</f>
        <v>6.8864114582538619E-2</v>
      </c>
      <c r="K99" s="580">
        <f>E99*0.001/'TB5'!D99</f>
        <v>8.0780997872352586E-2</v>
      </c>
      <c r="L99" s="587">
        <f>F99*0.001/'TB5'!E99</f>
        <v>6.5838992595672621E-2</v>
      </c>
      <c r="M99" s="588">
        <f>G99*0.001/'TB5'!F99</f>
        <v>7.7756986021995572E-2</v>
      </c>
    </row>
    <row r="100" spans="1:13">
      <c r="A100" s="78">
        <v>2004</v>
      </c>
      <c r="B100" s="457">
        <f>avgpeinc!AK93</f>
        <v>5205863.9261277933</v>
      </c>
      <c r="C100" s="345">
        <f>avgpeinc!AL93</f>
        <v>5482313.7851722939</v>
      </c>
      <c r="D100" s="560">
        <f>avgpeinc!AM93</f>
        <v>5008713.2989514424</v>
      </c>
      <c r="E100" s="560">
        <f>avgpeinc!AN93</f>
        <v>7132472.2312820712</v>
      </c>
      <c r="F100" s="560">
        <f>avgpeinc!AO93</f>
        <v>3685323.3104502675</v>
      </c>
      <c r="G100" s="73">
        <f>avgpeinc!AP93</f>
        <v>8120991.1053815773</v>
      </c>
      <c r="H100" s="569">
        <f>B100*0.001/'TB5'!B100</f>
        <v>7.9549342393875108E-2</v>
      </c>
      <c r="I100" s="580">
        <f>C100*0.001/'TB5'!B100</f>
        <v>8.3773694932460785E-2</v>
      </c>
      <c r="J100" s="587">
        <f>D100*0.001/'TB5'!C100</f>
        <v>7.5974516570568085E-2</v>
      </c>
      <c r="K100" s="580">
        <f>E100*0.001/'TB5'!D100</f>
        <v>8.941072970628737E-2</v>
      </c>
      <c r="L100" s="587">
        <f>F100*0.001/'TB5'!E100</f>
        <v>7.0535905659198761E-2</v>
      </c>
      <c r="M100" s="588">
        <f>G100*0.001/'TB5'!F100</f>
        <v>8.5099227726459489E-2</v>
      </c>
    </row>
    <row r="101" spans="1:13">
      <c r="A101" s="78">
        <v>2005</v>
      </c>
      <c r="B101" s="457">
        <f>avgpeinc!AK94</f>
        <v>5836667.4929735577</v>
      </c>
      <c r="C101" s="345">
        <f>avgpeinc!AL94</f>
        <v>6121194.3631547336</v>
      </c>
      <c r="D101" s="560">
        <f>avgpeinc!AM94</f>
        <v>5594258.2029086947</v>
      </c>
      <c r="E101" s="560">
        <f>avgpeinc!AN94</f>
        <v>7968115.784609546</v>
      </c>
      <c r="F101" s="560">
        <f>avgpeinc!AO94</f>
        <v>4138512.7448807196</v>
      </c>
      <c r="G101" s="73">
        <f>avgpeinc!AP94</f>
        <v>9055216.9543435294</v>
      </c>
      <c r="H101" s="569">
        <f>B101*0.001/'TB5'!B101</f>
        <v>8.6997769773006453E-2</v>
      </c>
      <c r="I101" s="580">
        <f>C101*0.001/'TB5'!B101</f>
        <v>9.1238752007484436E-2</v>
      </c>
      <c r="J101" s="587">
        <f>D101*0.001/'TB5'!C101</f>
        <v>8.316956460475923E-2</v>
      </c>
      <c r="K101" s="580">
        <f>E101*0.001/'TB5'!D101</f>
        <v>9.7579106688499451E-2</v>
      </c>
      <c r="L101" s="587">
        <f>F101*0.001/'TB5'!E101</f>
        <v>7.7098764479160309E-2</v>
      </c>
      <c r="M101" s="588">
        <f>G101*0.001/'TB5'!F101</f>
        <v>9.2724315822124523E-2</v>
      </c>
    </row>
    <row r="102" spans="1:13">
      <c r="A102" s="78">
        <v>2006</v>
      </c>
      <c r="B102" s="457">
        <f>avgpeinc!AK95</f>
        <v>6199119.354959283</v>
      </c>
      <c r="C102" s="345">
        <f>avgpeinc!AL95</f>
        <v>6493087.7786816349</v>
      </c>
      <c r="D102" s="560">
        <f>avgpeinc!AM95</f>
        <v>5928821.2526347302</v>
      </c>
      <c r="E102" s="560">
        <f>avgpeinc!AN95</f>
        <v>8472133.3879140541</v>
      </c>
      <c r="F102" s="560">
        <f>avgpeinc!AO95</f>
        <v>4352246.6096963808</v>
      </c>
      <c r="G102" s="73">
        <f>avgpeinc!AP95</f>
        <v>9573982.6818908807</v>
      </c>
      <c r="H102" s="569">
        <f>B102*0.001/'TB5'!B102</f>
        <v>9.0244241058826474E-2</v>
      </c>
      <c r="I102" s="580">
        <f>C102*0.001/'TB5'!B102</f>
        <v>9.452371299266818E-2</v>
      </c>
      <c r="J102" s="587">
        <f>D102*0.001/'TB5'!C102</f>
        <v>8.621618896722795E-2</v>
      </c>
      <c r="K102" s="580">
        <f>E102*0.001/'TB5'!D102</f>
        <v>0.10124582797288896</v>
      </c>
      <c r="L102" s="587">
        <f>F102*0.001/'TB5'!E102</f>
        <v>7.927858829498291E-2</v>
      </c>
      <c r="M102" s="588">
        <f>G102*0.001/'TB5'!F102</f>
        <v>9.6173912286758409E-2</v>
      </c>
    </row>
    <row r="103" spans="1:13">
      <c r="A103" s="78">
        <v>2007</v>
      </c>
      <c r="B103" s="457">
        <f>avgpeinc!AK96</f>
        <v>6103467.5124600381</v>
      </c>
      <c r="C103" s="345">
        <f>avgpeinc!AL96</f>
        <v>6409912.125526798</v>
      </c>
      <c r="D103" s="560">
        <f>avgpeinc!AM96</f>
        <v>5805202.4876956521</v>
      </c>
      <c r="E103" s="560">
        <f>avgpeinc!AN96</f>
        <v>8438786.8773081955</v>
      </c>
      <c r="F103" s="560">
        <f>avgpeinc!AO96</f>
        <v>4223512.9612111645</v>
      </c>
      <c r="G103" s="73">
        <f>avgpeinc!AP96</f>
        <v>9435236.5657274406</v>
      </c>
      <c r="H103" s="569">
        <f>B103*0.001/'TB5'!B103</f>
        <v>8.9860402047634111E-2</v>
      </c>
      <c r="I103" s="580">
        <f>C103*0.001/'TB5'!B103</f>
        <v>9.4372138381004347E-2</v>
      </c>
      <c r="J103" s="587">
        <f>D103*0.001/'TB5'!C103</f>
        <v>8.5953220725059495E-2</v>
      </c>
      <c r="K103" s="580">
        <f>E103*0.001/'TB5'!D103</f>
        <v>0.10228971391916275</v>
      </c>
      <c r="L103" s="587">
        <f>F103*0.001/'TB5'!E103</f>
        <v>7.7598474919796004E-2</v>
      </c>
      <c r="M103" s="588">
        <f>G103*0.001/'TB5'!F103</f>
        <v>9.5779724419116988E-2</v>
      </c>
    </row>
    <row r="104" spans="1:13">
      <c r="A104" s="78">
        <v>2008</v>
      </c>
      <c r="B104" s="457">
        <f>avgpeinc!AK97</f>
        <v>5881698.5688698525</v>
      </c>
      <c r="C104" s="345">
        <f>avgpeinc!AL97</f>
        <v>6160057.5056640701</v>
      </c>
      <c r="D104" s="560">
        <f>avgpeinc!AM97</f>
        <v>5574348.3268663008</v>
      </c>
      <c r="E104" s="560">
        <f>avgpeinc!AN97</f>
        <v>8017997.778912792</v>
      </c>
      <c r="F104" s="560">
        <f>avgpeinc!AO97</f>
        <v>4157899.3676406089</v>
      </c>
      <c r="G104" s="73">
        <f>avgpeinc!AP97</f>
        <v>9017353.755330909</v>
      </c>
      <c r="H104" s="569">
        <f>B104*0.001/'TB5'!B104</f>
        <v>8.9053787291049957E-2</v>
      </c>
      <c r="I104" s="580">
        <f>C104*0.001/'TB5'!B104</f>
        <v>9.3268372118473067E-2</v>
      </c>
      <c r="J104" s="587">
        <f>D104*0.001/'TB5'!C104</f>
        <v>8.4936641156673431E-2</v>
      </c>
      <c r="K104" s="580">
        <f>E104*0.001/'TB5'!D104</f>
        <v>0.10043686628341675</v>
      </c>
      <c r="L104" s="587">
        <f>F104*0.001/'TB5'!E104</f>
        <v>7.8072279691696167E-2</v>
      </c>
      <c r="M104" s="588">
        <f>G104*0.001/'TB5'!F104</f>
        <v>9.4650462269783006E-2</v>
      </c>
    </row>
    <row r="105" spans="1:13">
      <c r="A105" s="83">
        <v>2009</v>
      </c>
      <c r="B105" s="460">
        <f>avgpeinc!AK98</f>
        <v>5422996.53580839</v>
      </c>
      <c r="C105" s="348">
        <f>avgpeinc!AL98</f>
        <v>5647930.4314883482</v>
      </c>
      <c r="D105" s="562">
        <f>avgpeinc!AM98</f>
        <v>5000398.0496016648</v>
      </c>
      <c r="E105" s="562">
        <f>avgpeinc!AN98</f>
        <v>7125147.7145918859</v>
      </c>
      <c r="F105" s="562">
        <f>avgpeinc!AO98</f>
        <v>4065158.5267130593</v>
      </c>
      <c r="G105" s="79">
        <f>avgpeinc!AP98</f>
        <v>8304636.9217257872</v>
      </c>
      <c r="H105" s="572">
        <f>B105*0.001/'TB5'!B105</f>
        <v>8.6046941578388214E-2</v>
      </c>
      <c r="I105" s="583">
        <f>C105*0.001/'TB5'!B105</f>
        <v>8.9615978300571456E-2</v>
      </c>
      <c r="J105" s="593">
        <f>D105*0.001/'TB5'!C105</f>
        <v>8.0497786402702345E-2</v>
      </c>
      <c r="K105" s="594">
        <f>E105*0.001/'TB5'!D105</f>
        <v>9.54165980219841E-2</v>
      </c>
      <c r="L105" s="589">
        <f>F105*0.001/'TB5'!E105</f>
        <v>7.7867560088634491E-2</v>
      </c>
      <c r="M105" s="590">
        <f>G105*0.001/'TB5'!F105</f>
        <v>9.1068215668201433E-2</v>
      </c>
    </row>
    <row r="106" spans="1:13">
      <c r="A106" s="78">
        <v>2010</v>
      </c>
      <c r="B106" s="461">
        <f>avgpeinc!AK99</f>
        <v>6233462.6504211593</v>
      </c>
      <c r="C106" s="349">
        <f>avgpeinc!AL99</f>
        <v>6474054.3762187604</v>
      </c>
      <c r="D106" s="560">
        <f>avgpeinc!AM99</f>
        <v>5870393.5842765225</v>
      </c>
      <c r="E106" s="560">
        <f>avgpeinc!AN99</f>
        <v>8190835.2152383002</v>
      </c>
      <c r="F106" s="560">
        <f>avgpeinc!AO99</f>
        <v>4623251.560770792</v>
      </c>
      <c r="G106" s="73">
        <f>avgpeinc!AP99</f>
        <v>9505757.6751728225</v>
      </c>
      <c r="H106" s="569">
        <f>B106*0.001/'TB5'!B106</f>
        <v>9.5793642103672028E-2</v>
      </c>
      <c r="I106" s="580">
        <f>C106*0.001/'TB5'!B106</f>
        <v>9.9490970373153687E-2</v>
      </c>
      <c r="J106" s="595">
        <f>D106*0.001/'TB5'!C106</f>
        <v>9.1783791780471788E-2</v>
      </c>
      <c r="K106" s="596">
        <f>E106*0.001/'TB5'!D106</f>
        <v>0.10640821605920793</v>
      </c>
      <c r="L106" s="587">
        <f>F106*0.001/'TB5'!E106</f>
        <v>8.5718818008899689E-2</v>
      </c>
      <c r="M106" s="588">
        <f>G106*0.001/'TB5'!F106</f>
        <v>0.10153022408485411</v>
      </c>
    </row>
    <row r="107" spans="1:13">
      <c r="A107" s="78">
        <v>2011</v>
      </c>
      <c r="B107" s="461">
        <f>avgpeinc!AK100</f>
        <v>6037383.0432115672</v>
      </c>
      <c r="C107" s="349">
        <f>avgpeinc!AL100</f>
        <v>6287139.9021854755</v>
      </c>
      <c r="D107" s="560">
        <f>avgpeinc!AM100</f>
        <v>5624579.5877510132</v>
      </c>
      <c r="E107" s="560">
        <f>avgpeinc!AN100</f>
        <v>7937573.7511679679</v>
      </c>
      <c r="F107" s="560">
        <f>avgpeinc!AO100</f>
        <v>4508066.06968279</v>
      </c>
      <c r="G107" s="73">
        <f>avgpeinc!AP100</f>
        <v>9206674.5255679768</v>
      </c>
      <c r="H107" s="569">
        <f>B107*0.001/'TB5'!B107</f>
        <v>9.1256849467754364E-2</v>
      </c>
      <c r="I107" s="580">
        <f>C107*0.001/'TB5'!B107</f>
        <v>9.5031999051570892E-2</v>
      </c>
      <c r="J107" s="595">
        <f>D107*0.001/'TB5'!C107</f>
        <v>8.6789421737194061E-2</v>
      </c>
      <c r="K107" s="596">
        <f>E107*0.001/'TB5'!D107</f>
        <v>0.10068760067224504</v>
      </c>
      <c r="L107" s="587">
        <f>F107*0.001/'TB5'!E107</f>
        <v>8.2881972193717957E-2</v>
      </c>
      <c r="M107" s="588">
        <f>G107*0.001/'TB5'!F107</f>
        <v>9.7120866179466248E-2</v>
      </c>
    </row>
    <row r="108" spans="1:13">
      <c r="A108" s="78">
        <v>2012</v>
      </c>
      <c r="B108" s="461">
        <f>avgpeinc!AK101</f>
        <v>6707202.559704978</v>
      </c>
      <c r="C108" s="349">
        <f>avgpeinc!AL101</f>
        <v>6978472.6165601024</v>
      </c>
      <c r="D108" s="560">
        <f>avgpeinc!AM101</f>
        <v>6190476.6749431249</v>
      </c>
      <c r="E108" s="560">
        <f>avgpeinc!AN101</f>
        <v>8978525.388400577</v>
      </c>
      <c r="F108" s="560">
        <f>avgpeinc!AO101</f>
        <v>4848708.280058112</v>
      </c>
      <c r="G108" s="73">
        <f>avgpeinc!AP101</f>
        <v>10194724.883691248</v>
      </c>
      <c r="H108" s="569">
        <f>B108*0.001/'TB5'!B108</f>
        <v>9.8921023309230818E-2</v>
      </c>
      <c r="I108" s="580">
        <f>C108*0.001/'TB5'!B108</f>
        <v>0.10292184352874756</v>
      </c>
      <c r="J108" s="595">
        <f>D108*0.001/'TB5'!C108</f>
        <v>9.3316160142421709E-2</v>
      </c>
      <c r="K108" s="596">
        <f>E108*0.001/'TB5'!D108</f>
        <v>0.11044355481863025</v>
      </c>
      <c r="L108" s="587">
        <f>F108*0.001/'TB5'!E108</f>
        <v>8.7645716965198503E-2</v>
      </c>
      <c r="M108" s="588">
        <f>G108*0.001/'TB5'!F108</f>
        <v>0.10540546476840972</v>
      </c>
    </row>
    <row r="109" spans="1:13">
      <c r="A109" s="78">
        <v>2013</v>
      </c>
      <c r="B109" s="461">
        <f>avgpeinc!AK102</f>
        <v>5965032.9828923466</v>
      </c>
      <c r="C109" s="349">
        <f>avgpeinc!AL102</f>
        <v>6236935.965772449</v>
      </c>
      <c r="D109" s="560">
        <f>avgpeinc!AM102</f>
        <v>5548378.9932245947</v>
      </c>
      <c r="E109" s="560">
        <f>avgpeinc!AN102</f>
        <v>7972925.6714450484</v>
      </c>
      <c r="F109" s="560">
        <f>avgpeinc!AO102</f>
        <v>4364987.389038275</v>
      </c>
      <c r="G109" s="73">
        <f>avgpeinc!AP102</f>
        <v>9057532.0959464237</v>
      </c>
      <c r="H109" s="569">
        <f>B109*0.001/'TB5'!B109</f>
        <v>8.7947875261306777E-2</v>
      </c>
      <c r="I109" s="580">
        <f>C109*0.001/'TB5'!B109</f>
        <v>9.1956786811351762E-2</v>
      </c>
      <c r="J109" s="595">
        <f>D109*0.001/'TB5'!C109</f>
        <v>8.3573162555694566E-2</v>
      </c>
      <c r="K109" s="596">
        <f>E109*0.001/'TB5'!D109</f>
        <v>9.830562025308609E-2</v>
      </c>
      <c r="L109" s="587">
        <f>F109*0.001/'TB5'!E109</f>
        <v>7.8587718307971954E-2</v>
      </c>
      <c r="M109" s="588">
        <f>G109*0.001/'TB5'!F109</f>
        <v>9.4101689755916595E-2</v>
      </c>
    </row>
    <row r="110" spans="1:13">
      <c r="A110" s="78">
        <v>2014</v>
      </c>
      <c r="B110" s="461">
        <f>avgpeinc!AK103</f>
        <v>6378955.4622005001</v>
      </c>
      <c r="C110" s="349">
        <f>avgpeinc!AL103</f>
        <v>6660341.8190133898</v>
      </c>
      <c r="D110" s="560">
        <f>avgpeinc!AM103</f>
        <v>5958081.5772678293</v>
      </c>
      <c r="E110" s="560">
        <f>avgpeinc!AN103</f>
        <v>8589064.0260132868</v>
      </c>
      <c r="F110" s="560">
        <f>avgpeinc!AO103</f>
        <v>4606345.7329013562</v>
      </c>
      <c r="G110" s="73">
        <f>avgpeinc!AP103</f>
        <v>9668292.1568997353</v>
      </c>
      <c r="H110" s="569">
        <f>B110*0.001/'TB5'!B110</f>
        <v>9.1898113489150987E-2</v>
      </c>
      <c r="I110" s="580">
        <f>C110*0.001/'TB5'!B110</f>
        <v>9.595189243555069E-2</v>
      </c>
      <c r="J110" s="595">
        <f>D110*0.001/'TB5'!C110</f>
        <v>8.7593816220760359E-2</v>
      </c>
      <c r="K110" s="596">
        <f>E110*0.001/'TB5'!D110</f>
        <v>0.10333729535341264</v>
      </c>
      <c r="L110" s="587">
        <f>F110*0.001/'TB5'!E110</f>
        <v>8.1132575869560269E-2</v>
      </c>
      <c r="M110" s="588">
        <f>G110*0.001/'TB5'!F110</f>
        <v>9.8428942263126359E-2</v>
      </c>
    </row>
    <row r="111" spans="1:13">
      <c r="A111" s="78">
        <v>2015</v>
      </c>
      <c r="B111" s="461">
        <f>avgpeinc!AK104</f>
        <v>6435283.6212121909</v>
      </c>
      <c r="C111" s="349">
        <f>avgpeinc!AL104</f>
        <v>6716845.496322819</v>
      </c>
      <c r="D111" s="560">
        <f>avgpeinc!AM104</f>
        <v>5965183.4200911494</v>
      </c>
      <c r="E111" s="560">
        <f>avgpeinc!AN104</f>
        <v>8626192.3860557899</v>
      </c>
      <c r="F111" s="560">
        <f>avgpeinc!AO104</f>
        <v>4690731.7441565581</v>
      </c>
      <c r="G111" s="73">
        <f>avgpeinc!AP104</f>
        <v>9730445.2984927613</v>
      </c>
      <c r="H111" s="569">
        <f>B111*0.001/'TB5'!B111</f>
        <v>9.134740382432939E-2</v>
      </c>
      <c r="I111" s="580">
        <f>C111*0.001/'TB5'!B111</f>
        <v>9.5344111323356628E-2</v>
      </c>
      <c r="J111" s="595">
        <f>D111*0.001/'TB5'!C111</f>
        <v>8.7014921009540544E-2</v>
      </c>
      <c r="K111" s="596">
        <f>E111*0.001/'TB5'!D111</f>
        <v>0.10249011218547822</v>
      </c>
      <c r="L111" s="587">
        <f>F111*0.001/'TB5'!E111</f>
        <v>8.1138066947460175E-2</v>
      </c>
      <c r="M111" s="588">
        <f>G111*0.001/'TB5'!F111</f>
        <v>9.8005831241607666E-2</v>
      </c>
    </row>
    <row r="112" spans="1:13">
      <c r="A112" s="78">
        <v>2016</v>
      </c>
      <c r="B112" s="461">
        <f>avgpeinc!AK105</f>
        <v>6200986.896407079</v>
      </c>
      <c r="C112" s="349">
        <f>avgpeinc!AL105</f>
        <v>6462818.9252181444</v>
      </c>
      <c r="D112" s="560">
        <f>avgpeinc!AM105</f>
        <v>5712958.2295959396</v>
      </c>
      <c r="E112" s="560">
        <f>avgpeinc!AN105</f>
        <v>8242749.4125973582</v>
      </c>
      <c r="F112" s="560">
        <f>avgpeinc!AO105</f>
        <v>4580734.3294163169</v>
      </c>
      <c r="G112" s="73">
        <f>avgpeinc!AP105</f>
        <v>9341753.7556396127</v>
      </c>
      <c r="H112" s="569">
        <f>B112*0.001/'TB5'!B112</f>
        <v>8.8453590869903537E-2</v>
      </c>
      <c r="I112" s="580">
        <f>C112*0.001/'TB5'!B112</f>
        <v>9.2188477516174303E-2</v>
      </c>
      <c r="J112" s="595">
        <f>D112*0.001/'TB5'!C112</f>
        <v>8.4328822791576385E-2</v>
      </c>
      <c r="K112" s="596">
        <f>E112*0.001/'TB5'!D112</f>
        <v>9.8959319293499021E-2</v>
      </c>
      <c r="L112" s="587">
        <f>F112*0.001/'TB5'!E112</f>
        <v>7.8922651708126082E-2</v>
      </c>
      <c r="M112" s="588">
        <f>G112*0.001/'TB5'!F112</f>
        <v>9.496373683214189E-2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22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</row>
    <row r="120" spans="1:13">
      <c r="A120" s="59" t="s">
        <v>1215</v>
      </c>
      <c r="B120" s="1028">
        <f t="shared" ref="B120:G120" si="0">(B110/B76)^(1/34)-1</f>
        <v>4.0391573004999293E-2</v>
      </c>
      <c r="C120" s="1028">
        <f t="shared" si="0"/>
        <v>3.9932370657924432E-2</v>
      </c>
      <c r="D120" s="1028">
        <f t="shared" si="0"/>
        <v>4.0966287122821354E-2</v>
      </c>
      <c r="E120" s="1028">
        <f t="shared" si="0"/>
        <v>4.2671591931184416E-2</v>
      </c>
      <c r="F120" s="1028">
        <f t="shared" si="0"/>
        <v>3.6582885497968398E-2</v>
      </c>
      <c r="G120" s="1028">
        <f t="shared" si="0"/>
        <v>3.7989444927225779E-2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120"/>
  <sheetViews>
    <sheetView workbookViewId="0">
      <pane xSplit="1" ySplit="8" topLeftCell="B86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109" sqref="B109:I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6">
      <c r="A1" s="55" t="s">
        <v>37</v>
      </c>
      <c r="B1" s="55"/>
      <c r="C1" s="55"/>
      <c r="F1" s="111"/>
      <c r="G1" s="111"/>
      <c r="H1" s="111"/>
      <c r="I1" s="111"/>
    </row>
    <row r="2" spans="1:16" ht="15.55" thickBot="1"/>
    <row r="3" spans="1:16" ht="25" customHeight="1" thickTop="1">
      <c r="A3" s="1428" t="s">
        <v>233</v>
      </c>
      <c r="B3" s="1429"/>
      <c r="C3" s="1429"/>
      <c r="D3" s="1429"/>
      <c r="E3" s="1429"/>
      <c r="F3" s="1429"/>
      <c r="G3" s="1429"/>
      <c r="H3" s="1429"/>
      <c r="I3" s="1430"/>
    </row>
    <row r="4" spans="1:16">
      <c r="A4" s="107"/>
      <c r="B4" s="108"/>
      <c r="C4" s="108"/>
      <c r="D4" s="62"/>
      <c r="E4" s="62"/>
      <c r="F4" s="62"/>
      <c r="G4" s="62"/>
      <c r="H4" s="62"/>
      <c r="I4" s="220"/>
    </row>
    <row r="5" spans="1:16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6" ht="25" customHeight="1">
      <c r="A6" s="107"/>
      <c r="B6" s="1436" t="s">
        <v>1067</v>
      </c>
      <c r="C6" s="1436"/>
      <c r="D6" s="1436"/>
      <c r="E6" s="1436"/>
      <c r="F6" s="1436"/>
      <c r="G6" s="1436"/>
      <c r="H6" s="1436"/>
      <c r="I6" s="1454"/>
    </row>
    <row r="7" spans="1:16" ht="19.95" customHeight="1">
      <c r="A7" s="107"/>
      <c r="B7" s="1415" t="s">
        <v>1354</v>
      </c>
      <c r="C7" s="1416"/>
      <c r="D7" s="1424"/>
      <c r="E7" s="1424"/>
      <c r="F7" s="1416" t="s">
        <v>127</v>
      </c>
      <c r="G7" s="1416"/>
      <c r="H7" s="1424"/>
      <c r="I7" s="1427"/>
      <c r="L7" s="965" t="s">
        <v>1068</v>
      </c>
      <c r="M7" s="966"/>
      <c r="N7" s="966"/>
      <c r="O7" s="966"/>
      <c r="P7" s="965" t="s">
        <v>603</v>
      </c>
    </row>
    <row r="8" spans="1:16" s="98" customFormat="1" ht="52.1" customHeight="1">
      <c r="A8" s="106"/>
      <c r="B8" s="453" t="s">
        <v>1059</v>
      </c>
      <c r="C8" s="958" t="s">
        <v>1063</v>
      </c>
      <c r="D8" s="958" t="s">
        <v>1064</v>
      </c>
      <c r="E8" s="958" t="s">
        <v>1065</v>
      </c>
      <c r="F8" s="453" t="s">
        <v>1059</v>
      </c>
      <c r="G8" s="958" t="s">
        <v>1063</v>
      </c>
      <c r="H8" s="958" t="s">
        <v>1064</v>
      </c>
      <c r="I8" s="960" t="s">
        <v>1065</v>
      </c>
      <c r="L8" s="967" t="s">
        <v>1059</v>
      </c>
      <c r="M8" s="968" t="s">
        <v>1063</v>
      </c>
      <c r="N8" s="968" t="s">
        <v>1064</v>
      </c>
      <c r="O8" s="968" t="s">
        <v>1065</v>
      </c>
      <c r="P8" s="966"/>
    </row>
    <row r="9" spans="1:16" s="98" customFormat="1" ht="15.05" hidden="1" customHeight="1">
      <c r="A9" s="104">
        <v>1913</v>
      </c>
      <c r="B9" s="454"/>
      <c r="C9" s="343"/>
      <c r="D9" s="343"/>
      <c r="E9" s="96"/>
      <c r="F9" s="470"/>
      <c r="G9" s="479"/>
      <c r="H9" s="478"/>
      <c r="I9" s="480"/>
    </row>
    <row r="10" spans="1:16" s="98" customFormat="1" ht="15.05" hidden="1" customHeight="1">
      <c r="A10" s="103">
        <v>1914</v>
      </c>
      <c r="B10" s="454"/>
      <c r="C10" s="343"/>
      <c r="D10" s="343"/>
      <c r="E10" s="96"/>
      <c r="F10" s="470"/>
      <c r="G10" s="479"/>
      <c r="H10" s="478"/>
      <c r="I10" s="480"/>
    </row>
    <row r="11" spans="1:16" s="98" customFormat="1" ht="15.05" hidden="1" customHeight="1">
      <c r="A11" s="103">
        <v>1915</v>
      </c>
      <c r="B11" s="454"/>
      <c r="C11" s="343"/>
      <c r="D11" s="343"/>
      <c r="E11" s="96"/>
      <c r="F11" s="470"/>
      <c r="G11" s="479"/>
      <c r="H11" s="478"/>
      <c r="I11" s="480"/>
    </row>
    <row r="12" spans="1:16" s="98" customFormat="1" ht="15.05" hidden="1" customHeight="1">
      <c r="A12" s="103">
        <v>1916</v>
      </c>
      <c r="B12" s="454"/>
      <c r="C12" s="343"/>
      <c r="D12" s="343"/>
      <c r="E12" s="96"/>
      <c r="F12" s="470"/>
      <c r="G12" s="479"/>
      <c r="H12" s="478"/>
      <c r="I12" s="480"/>
    </row>
    <row r="13" spans="1:16" s="98" customFormat="1" ht="15.05" hidden="1" customHeight="1">
      <c r="A13" s="103">
        <v>1917</v>
      </c>
      <c r="B13" s="454"/>
      <c r="C13" s="343"/>
      <c r="D13" s="343"/>
      <c r="E13" s="96"/>
      <c r="F13" s="470"/>
      <c r="G13" s="479"/>
      <c r="H13" s="478"/>
      <c r="I13" s="480"/>
    </row>
    <row r="14" spans="1:16" s="98" customFormat="1" ht="15.05" hidden="1" customHeight="1">
      <c r="A14" s="103">
        <v>1918</v>
      </c>
      <c r="B14" s="454"/>
      <c r="C14" s="343"/>
      <c r="D14" s="380"/>
      <c r="E14" s="340"/>
      <c r="F14" s="470"/>
      <c r="G14" s="479"/>
      <c r="H14" s="478"/>
      <c r="I14" s="480"/>
    </row>
    <row r="15" spans="1:16" s="98" customFormat="1" ht="15.05" hidden="1" customHeight="1">
      <c r="A15" s="102">
        <v>1919</v>
      </c>
      <c r="B15" s="455"/>
      <c r="C15" s="342"/>
      <c r="D15" s="381"/>
      <c r="E15" s="341"/>
      <c r="F15" s="471"/>
      <c r="G15" s="482"/>
      <c r="H15" s="481"/>
      <c r="I15" s="483"/>
    </row>
    <row r="16" spans="1:16" s="98" customFormat="1" ht="15.05" hidden="1" customHeight="1">
      <c r="A16" s="103">
        <v>1920</v>
      </c>
      <c r="B16" s="454"/>
      <c r="C16" s="343"/>
      <c r="D16" s="380"/>
      <c r="E16" s="340"/>
      <c r="F16" s="470"/>
      <c r="G16" s="479"/>
      <c r="H16" s="478"/>
      <c r="I16" s="480"/>
    </row>
    <row r="17" spans="1:9" s="98" customFormat="1" ht="15.05" hidden="1" customHeight="1">
      <c r="A17" s="103">
        <v>1921</v>
      </c>
      <c r="B17" s="454"/>
      <c r="C17" s="343"/>
      <c r="D17" s="380"/>
      <c r="E17" s="340"/>
      <c r="F17" s="470"/>
      <c r="G17" s="479"/>
      <c r="H17" s="478"/>
      <c r="I17" s="480"/>
    </row>
    <row r="18" spans="1:9" s="98" customFormat="1" ht="15.05" hidden="1" customHeight="1">
      <c r="A18" s="103">
        <v>1922</v>
      </c>
      <c r="B18" s="454"/>
      <c r="C18" s="343"/>
      <c r="D18" s="380"/>
      <c r="E18" s="340"/>
      <c r="F18" s="470"/>
      <c r="G18" s="479"/>
      <c r="H18" s="478"/>
      <c r="I18" s="480"/>
    </row>
    <row r="19" spans="1:9" s="98" customFormat="1" ht="15.05" hidden="1" customHeight="1">
      <c r="A19" s="103">
        <v>1923</v>
      </c>
      <c r="B19" s="454"/>
      <c r="C19" s="343"/>
      <c r="D19" s="380"/>
      <c r="E19" s="340"/>
      <c r="F19" s="470"/>
      <c r="G19" s="479"/>
      <c r="H19" s="478"/>
      <c r="I19" s="480"/>
    </row>
    <row r="20" spans="1:9" s="98" customFormat="1" ht="15.05" hidden="1" customHeight="1">
      <c r="A20" s="103">
        <v>1924</v>
      </c>
      <c r="B20" s="454"/>
      <c r="C20" s="343"/>
      <c r="D20" s="380"/>
      <c r="E20" s="340"/>
      <c r="F20" s="470"/>
      <c r="G20" s="479"/>
      <c r="H20" s="478"/>
      <c r="I20" s="480"/>
    </row>
    <row r="21" spans="1:9" s="98" customFormat="1" ht="15.05" hidden="1" customHeight="1">
      <c r="A21" s="103">
        <v>1925</v>
      </c>
      <c r="B21" s="454"/>
      <c r="C21" s="343"/>
      <c r="D21" s="380"/>
      <c r="E21" s="340"/>
      <c r="F21" s="470"/>
      <c r="G21" s="479"/>
      <c r="H21" s="478"/>
      <c r="I21" s="480"/>
    </row>
    <row r="22" spans="1:9" s="98" customFormat="1" ht="15.05" hidden="1" customHeight="1">
      <c r="A22" s="103">
        <v>1926</v>
      </c>
      <c r="B22" s="454"/>
      <c r="C22" s="343"/>
      <c r="D22" s="380"/>
      <c r="E22" s="340"/>
      <c r="F22" s="470"/>
      <c r="G22" s="479"/>
      <c r="H22" s="478"/>
      <c r="I22" s="480"/>
    </row>
    <row r="23" spans="1:9" s="98" customFormat="1" ht="15.05" hidden="1" customHeight="1">
      <c r="A23" s="103">
        <v>1927</v>
      </c>
      <c r="B23" s="454"/>
      <c r="C23" s="343"/>
      <c r="D23" s="380"/>
      <c r="E23" s="340"/>
      <c r="F23" s="470"/>
      <c r="G23" s="479"/>
      <c r="H23" s="478"/>
      <c r="I23" s="480"/>
    </row>
    <row r="24" spans="1:9" s="98" customFormat="1" ht="15.05" hidden="1" customHeight="1">
      <c r="A24" s="103">
        <v>1928</v>
      </c>
      <c r="B24" s="454"/>
      <c r="C24" s="343"/>
      <c r="D24" s="380"/>
      <c r="E24" s="340"/>
      <c r="F24" s="470"/>
      <c r="G24" s="479"/>
      <c r="H24" s="478"/>
      <c r="I24" s="480"/>
    </row>
    <row r="25" spans="1:9" s="98" customFormat="1" ht="15.05" hidden="1" customHeight="1">
      <c r="A25" s="102">
        <v>1929</v>
      </c>
      <c r="B25" s="455"/>
      <c r="C25" s="342"/>
      <c r="D25" s="381"/>
      <c r="E25" s="341"/>
      <c r="F25" s="471"/>
      <c r="G25" s="482"/>
      <c r="H25" s="481"/>
      <c r="I25" s="483"/>
    </row>
    <row r="26" spans="1:9" s="98" customFormat="1" ht="15.05" hidden="1" customHeight="1">
      <c r="A26" s="103">
        <v>1930</v>
      </c>
      <c r="B26" s="454"/>
      <c r="C26" s="343"/>
      <c r="D26" s="380"/>
      <c r="E26" s="340"/>
      <c r="F26" s="470"/>
      <c r="G26" s="479"/>
      <c r="H26" s="478"/>
      <c r="I26" s="480"/>
    </row>
    <row r="27" spans="1:9" s="98" customFormat="1" ht="15.05" hidden="1" customHeight="1">
      <c r="A27" s="103">
        <v>1931</v>
      </c>
      <c r="B27" s="454"/>
      <c r="C27" s="343"/>
      <c r="D27" s="380"/>
      <c r="E27" s="340"/>
      <c r="F27" s="470"/>
      <c r="G27" s="479"/>
      <c r="H27" s="478"/>
      <c r="I27" s="480"/>
    </row>
    <row r="28" spans="1:9" s="98" customFormat="1" ht="15.05" hidden="1" customHeight="1">
      <c r="A28" s="103">
        <v>1932</v>
      </c>
      <c r="B28" s="454"/>
      <c r="C28" s="343"/>
      <c r="D28" s="380"/>
      <c r="E28" s="340"/>
      <c r="F28" s="470"/>
      <c r="G28" s="479"/>
      <c r="H28" s="478"/>
      <c r="I28" s="480"/>
    </row>
    <row r="29" spans="1:9" s="98" customFormat="1" ht="15.05" hidden="1" customHeight="1">
      <c r="A29" s="103">
        <v>1933</v>
      </c>
      <c r="B29" s="454"/>
      <c r="C29" s="343"/>
      <c r="D29" s="380"/>
      <c r="E29" s="340"/>
      <c r="F29" s="470"/>
      <c r="G29" s="479"/>
      <c r="H29" s="478"/>
      <c r="I29" s="480"/>
    </row>
    <row r="30" spans="1:9" s="98" customFormat="1" ht="15.05" hidden="1" customHeight="1">
      <c r="A30" s="103">
        <v>1934</v>
      </c>
      <c r="B30" s="454"/>
      <c r="C30" s="343"/>
      <c r="D30" s="380"/>
      <c r="E30" s="340"/>
      <c r="F30" s="470"/>
      <c r="G30" s="479"/>
      <c r="H30" s="478"/>
      <c r="I30" s="480"/>
    </row>
    <row r="31" spans="1:9" s="98" customFormat="1" ht="15.05" hidden="1" customHeight="1">
      <c r="A31" s="103">
        <v>1935</v>
      </c>
      <c r="B31" s="454"/>
      <c r="C31" s="343"/>
      <c r="D31" s="380"/>
      <c r="E31" s="340"/>
      <c r="F31" s="470"/>
      <c r="G31" s="479"/>
      <c r="H31" s="478"/>
      <c r="I31" s="480"/>
    </row>
    <row r="32" spans="1:9" s="98" customFormat="1" ht="15.05" hidden="1" customHeight="1">
      <c r="A32" s="103">
        <v>1936</v>
      </c>
      <c r="B32" s="454"/>
      <c r="C32" s="343"/>
      <c r="D32" s="380"/>
      <c r="E32" s="340"/>
      <c r="F32" s="470"/>
      <c r="G32" s="479"/>
      <c r="H32" s="478"/>
      <c r="I32" s="480"/>
    </row>
    <row r="33" spans="1:9" s="98" customFormat="1" ht="15.05" hidden="1" customHeight="1">
      <c r="A33" s="103">
        <v>1937</v>
      </c>
      <c r="B33" s="454"/>
      <c r="C33" s="343"/>
      <c r="D33" s="380"/>
      <c r="E33" s="340"/>
      <c r="F33" s="470"/>
      <c r="G33" s="479"/>
      <c r="H33" s="478"/>
      <c r="I33" s="480"/>
    </row>
    <row r="34" spans="1:9" s="98" customFormat="1" ht="15.05" hidden="1" customHeight="1">
      <c r="A34" s="103">
        <v>1938</v>
      </c>
      <c r="B34" s="454"/>
      <c r="C34" s="343"/>
      <c r="D34" s="380"/>
      <c r="E34" s="340"/>
      <c r="F34" s="470"/>
      <c r="G34" s="479"/>
      <c r="H34" s="478"/>
      <c r="I34" s="480"/>
    </row>
    <row r="35" spans="1:9" s="98" customFormat="1" ht="15.05" hidden="1" customHeight="1">
      <c r="A35" s="102">
        <v>1939</v>
      </c>
      <c r="B35" s="455"/>
      <c r="C35" s="342"/>
      <c r="D35" s="381"/>
      <c r="E35" s="341"/>
      <c r="F35" s="471"/>
      <c r="G35" s="482"/>
      <c r="H35" s="481"/>
      <c r="I35" s="483"/>
    </row>
    <row r="36" spans="1:9" s="98" customFormat="1" ht="15.05" hidden="1" customHeight="1">
      <c r="A36" s="103">
        <v>1940</v>
      </c>
      <c r="B36" s="454"/>
      <c r="C36" s="343"/>
      <c r="D36" s="380"/>
      <c r="E36" s="340"/>
      <c r="F36" s="470"/>
      <c r="G36" s="479"/>
      <c r="H36" s="478"/>
      <c r="I36" s="480"/>
    </row>
    <row r="37" spans="1:9" s="98" customFormat="1" ht="15.05" hidden="1" customHeight="1">
      <c r="A37" s="103">
        <v>1941</v>
      </c>
      <c r="B37" s="454"/>
      <c r="C37" s="343"/>
      <c r="D37" s="380"/>
      <c r="E37" s="340"/>
      <c r="F37" s="470"/>
      <c r="G37" s="479"/>
      <c r="H37" s="478"/>
      <c r="I37" s="480"/>
    </row>
    <row r="38" spans="1:9" s="98" customFormat="1" ht="15.05" hidden="1" customHeight="1">
      <c r="A38" s="103">
        <v>1942</v>
      </c>
      <c r="B38" s="454"/>
      <c r="C38" s="343"/>
      <c r="D38" s="380"/>
      <c r="E38" s="340"/>
      <c r="F38" s="470"/>
      <c r="G38" s="479"/>
      <c r="H38" s="478"/>
      <c r="I38" s="480"/>
    </row>
    <row r="39" spans="1:9" s="98" customFormat="1" ht="15.05" hidden="1" customHeight="1">
      <c r="A39" s="103">
        <v>1943</v>
      </c>
      <c r="B39" s="454"/>
      <c r="C39" s="343"/>
      <c r="D39" s="380"/>
      <c r="E39" s="340"/>
      <c r="F39" s="470"/>
      <c r="G39" s="479"/>
      <c r="H39" s="478"/>
      <c r="I39" s="480"/>
    </row>
    <row r="40" spans="1:9" s="98" customFormat="1" ht="15.05" hidden="1" customHeight="1">
      <c r="A40" s="103">
        <v>1944</v>
      </c>
      <c r="B40" s="454"/>
      <c r="C40" s="343"/>
      <c r="D40" s="380"/>
      <c r="E40" s="340"/>
      <c r="F40" s="470"/>
      <c r="G40" s="479"/>
      <c r="H40" s="478"/>
      <c r="I40" s="480"/>
    </row>
    <row r="41" spans="1:9" s="98" customFormat="1" ht="15.05" hidden="1" customHeight="1">
      <c r="A41" s="103">
        <v>1945</v>
      </c>
      <c r="B41" s="454"/>
      <c r="C41" s="343"/>
      <c r="D41" s="380"/>
      <c r="E41" s="340"/>
      <c r="F41" s="470"/>
      <c r="G41" s="479"/>
      <c r="H41" s="478"/>
      <c r="I41" s="480"/>
    </row>
    <row r="42" spans="1:9" s="98" customFormat="1" ht="15.05" hidden="1" customHeight="1">
      <c r="A42" s="103">
        <v>1946</v>
      </c>
      <c r="B42" s="454"/>
      <c r="C42" s="343"/>
      <c r="D42" s="380"/>
      <c r="E42" s="340"/>
      <c r="F42" s="470"/>
      <c r="G42" s="479"/>
      <c r="H42" s="478"/>
      <c r="I42" s="480"/>
    </row>
    <row r="43" spans="1:9" s="98" customFormat="1" ht="15.05" hidden="1" customHeight="1">
      <c r="A43" s="103">
        <v>1947</v>
      </c>
      <c r="B43" s="454"/>
      <c r="C43" s="343"/>
      <c r="D43" s="380"/>
      <c r="E43" s="340"/>
      <c r="F43" s="470"/>
      <c r="G43" s="479"/>
      <c r="H43" s="478"/>
      <c r="I43" s="480"/>
    </row>
    <row r="44" spans="1:9" s="98" customFormat="1" ht="15.05" hidden="1" customHeight="1">
      <c r="A44" s="103">
        <v>1948</v>
      </c>
      <c r="B44" s="454"/>
      <c r="C44" s="343"/>
      <c r="D44" s="380"/>
      <c r="E44" s="340"/>
      <c r="F44" s="470"/>
      <c r="G44" s="479"/>
      <c r="H44" s="478"/>
      <c r="I44" s="480"/>
    </row>
    <row r="45" spans="1:9" s="98" customFormat="1" ht="15.05" hidden="1" customHeight="1">
      <c r="A45" s="102">
        <v>1949</v>
      </c>
      <c r="B45" s="455"/>
      <c r="C45" s="342"/>
      <c r="D45" s="381"/>
      <c r="E45" s="341"/>
      <c r="F45" s="471"/>
      <c r="G45" s="482"/>
      <c r="H45" s="481"/>
      <c r="I45" s="483"/>
    </row>
    <row r="46" spans="1:9" s="98" customFormat="1" ht="15.05" hidden="1" customHeight="1">
      <c r="A46" s="103">
        <v>1950</v>
      </c>
      <c r="B46" s="454"/>
      <c r="C46" s="343"/>
      <c r="D46" s="380"/>
      <c r="E46" s="340"/>
      <c r="F46" s="470"/>
      <c r="G46" s="479"/>
      <c r="H46" s="478"/>
      <c r="I46" s="480"/>
    </row>
    <row r="47" spans="1:9" s="98" customFormat="1" ht="15.05" hidden="1" customHeight="1">
      <c r="A47" s="103">
        <v>1951</v>
      </c>
      <c r="B47" s="454"/>
      <c r="C47" s="343"/>
      <c r="D47" s="380"/>
      <c r="E47" s="340"/>
      <c r="F47" s="470"/>
      <c r="G47" s="479"/>
      <c r="H47" s="478"/>
      <c r="I47" s="480"/>
    </row>
    <row r="48" spans="1:9" s="98" customFormat="1" ht="15.05" hidden="1" customHeight="1">
      <c r="A48" s="103">
        <v>1952</v>
      </c>
      <c r="B48" s="454"/>
      <c r="C48" s="343"/>
      <c r="D48" s="380"/>
      <c r="E48" s="340"/>
      <c r="F48" s="470"/>
      <c r="G48" s="479"/>
      <c r="H48" s="478"/>
      <c r="I48" s="480"/>
    </row>
    <row r="49" spans="1:9" s="98" customFormat="1" ht="15.05" hidden="1" customHeight="1">
      <c r="A49" s="103">
        <v>1953</v>
      </c>
      <c r="B49" s="454"/>
      <c r="C49" s="343"/>
      <c r="D49" s="380"/>
      <c r="E49" s="340"/>
      <c r="F49" s="470"/>
      <c r="G49" s="479"/>
      <c r="H49" s="478"/>
      <c r="I49" s="480"/>
    </row>
    <row r="50" spans="1:9" s="98" customFormat="1" ht="15.05" hidden="1" customHeight="1">
      <c r="A50" s="103">
        <v>1954</v>
      </c>
      <c r="B50" s="454"/>
      <c r="C50" s="343"/>
      <c r="D50" s="380"/>
      <c r="E50" s="340"/>
      <c r="F50" s="470"/>
      <c r="G50" s="479"/>
      <c r="H50" s="478"/>
      <c r="I50" s="480"/>
    </row>
    <row r="51" spans="1:9" s="98" customFormat="1" ht="15.05" hidden="1" customHeight="1">
      <c r="A51" s="103">
        <v>1955</v>
      </c>
      <c r="B51" s="454"/>
      <c r="C51" s="343"/>
      <c r="D51" s="380"/>
      <c r="E51" s="340"/>
      <c r="F51" s="470"/>
      <c r="G51" s="479"/>
      <c r="H51" s="478"/>
      <c r="I51" s="480"/>
    </row>
    <row r="52" spans="1:9" s="98" customFormat="1" ht="15.05" hidden="1" customHeight="1">
      <c r="A52" s="103">
        <v>1956</v>
      </c>
      <c r="B52" s="454"/>
      <c r="C52" s="343"/>
      <c r="D52" s="380"/>
      <c r="E52" s="340"/>
      <c r="F52" s="470"/>
      <c r="G52" s="479"/>
      <c r="H52" s="478"/>
      <c r="I52" s="480"/>
    </row>
    <row r="53" spans="1:9" s="98" customFormat="1" ht="15.05" hidden="1" customHeight="1">
      <c r="A53" s="103">
        <v>1957</v>
      </c>
      <c r="B53" s="454"/>
      <c r="C53" s="343"/>
      <c r="D53" s="380"/>
      <c r="E53" s="340"/>
      <c r="F53" s="470"/>
      <c r="G53" s="479"/>
      <c r="H53" s="478"/>
      <c r="I53" s="480"/>
    </row>
    <row r="54" spans="1:9" s="98" customFormat="1" ht="15.05" hidden="1" customHeight="1">
      <c r="A54" s="103">
        <v>1958</v>
      </c>
      <c r="B54" s="454"/>
      <c r="C54" s="343"/>
      <c r="D54" s="380"/>
      <c r="E54" s="340"/>
      <c r="F54" s="470"/>
      <c r="G54" s="479"/>
      <c r="H54" s="478"/>
      <c r="I54" s="480"/>
    </row>
    <row r="55" spans="1:9" s="98" customFormat="1" ht="15.05" hidden="1" customHeight="1">
      <c r="A55" s="102">
        <v>1959</v>
      </c>
      <c r="B55" s="455"/>
      <c r="C55" s="342"/>
      <c r="D55" s="381"/>
      <c r="E55" s="341"/>
      <c r="F55" s="471"/>
      <c r="G55" s="482"/>
      <c r="H55" s="481"/>
      <c r="I55" s="483"/>
    </row>
    <row r="56" spans="1:9" hidden="1">
      <c r="A56" s="78">
        <v>1960</v>
      </c>
      <c r="B56" s="454"/>
      <c r="C56" s="343"/>
      <c r="D56" s="380"/>
      <c r="E56" s="340"/>
      <c r="F56" s="470"/>
      <c r="G56" s="479"/>
      <c r="H56" s="478"/>
      <c r="I56" s="480"/>
    </row>
    <row r="57" spans="1:9" hidden="1">
      <c r="A57" s="78">
        <v>1961</v>
      </c>
      <c r="B57" s="454"/>
      <c r="C57" s="343"/>
      <c r="D57" s="380"/>
      <c r="E57" s="340"/>
      <c r="F57" s="470"/>
      <c r="G57" s="479"/>
      <c r="H57" s="478"/>
      <c r="I57" s="480"/>
    </row>
    <row r="58" spans="1:9" hidden="1">
      <c r="A58" s="78">
        <v>1962</v>
      </c>
      <c r="B58" s="599"/>
      <c r="C58" s="559"/>
      <c r="D58" s="558"/>
      <c r="E58" s="558"/>
      <c r="F58" s="568"/>
      <c r="G58" s="579"/>
      <c r="H58" s="585"/>
      <c r="I58" s="586"/>
    </row>
    <row r="59" spans="1:9" hidden="1">
      <c r="A59" s="78">
        <v>1963</v>
      </c>
      <c r="B59" s="600"/>
      <c r="C59" s="561"/>
      <c r="D59" s="560"/>
      <c r="E59" s="560"/>
      <c r="F59" s="569"/>
      <c r="G59" s="580"/>
      <c r="H59" s="587"/>
      <c r="I59" s="588"/>
    </row>
    <row r="60" spans="1:9" hidden="1">
      <c r="A60" s="78">
        <v>1964</v>
      </c>
      <c r="B60" s="600"/>
      <c r="C60" s="561"/>
      <c r="D60" s="560"/>
      <c r="E60" s="560"/>
      <c r="F60" s="569"/>
      <c r="G60" s="580"/>
      <c r="H60" s="587"/>
      <c r="I60" s="588"/>
    </row>
    <row r="61" spans="1:9" hidden="1">
      <c r="A61" s="78">
        <v>1965</v>
      </c>
      <c r="B61" s="600"/>
      <c r="C61" s="561"/>
      <c r="D61" s="560"/>
      <c r="E61" s="560"/>
      <c r="F61" s="569"/>
      <c r="G61" s="580"/>
      <c r="H61" s="587"/>
      <c r="I61" s="588"/>
    </row>
    <row r="62" spans="1:9" hidden="1">
      <c r="A62" s="78">
        <v>1966</v>
      </c>
      <c r="B62" s="600"/>
      <c r="C62" s="561"/>
      <c r="D62" s="560"/>
      <c r="E62" s="560"/>
      <c r="F62" s="569"/>
      <c r="G62" s="580"/>
      <c r="H62" s="587"/>
      <c r="I62" s="588"/>
    </row>
    <row r="63" spans="1:9" hidden="1">
      <c r="A63" s="78">
        <v>1967</v>
      </c>
      <c r="B63" s="600"/>
      <c r="C63" s="561"/>
      <c r="D63" s="560"/>
      <c r="E63" s="560"/>
      <c r="F63" s="570"/>
      <c r="G63" s="581"/>
      <c r="H63" s="587"/>
      <c r="I63" s="588"/>
    </row>
    <row r="64" spans="1:9" hidden="1">
      <c r="A64" s="78">
        <v>1968</v>
      </c>
      <c r="B64" s="600"/>
      <c r="C64" s="561"/>
      <c r="D64" s="560"/>
      <c r="E64" s="560"/>
      <c r="F64" s="570"/>
      <c r="G64" s="581"/>
      <c r="H64" s="587"/>
      <c r="I64" s="588"/>
    </row>
    <row r="65" spans="1:16" hidden="1">
      <c r="A65" s="83">
        <v>1969</v>
      </c>
      <c r="B65" s="601"/>
      <c r="C65" s="563"/>
      <c r="D65" s="562"/>
      <c r="E65" s="562"/>
      <c r="F65" s="571"/>
      <c r="G65" s="582"/>
      <c r="H65" s="589"/>
      <c r="I65" s="590"/>
    </row>
    <row r="66" spans="1:16" hidden="1">
      <c r="A66" s="78">
        <v>1970</v>
      </c>
      <c r="B66" s="600"/>
      <c r="C66" s="561"/>
      <c r="D66" s="560"/>
      <c r="E66" s="560"/>
      <c r="F66" s="570"/>
      <c r="G66" s="581"/>
      <c r="H66" s="587"/>
      <c r="I66" s="588"/>
    </row>
    <row r="67" spans="1:16" hidden="1">
      <c r="A67" s="78">
        <v>1971</v>
      </c>
      <c r="B67" s="600"/>
      <c r="C67" s="561"/>
      <c r="D67" s="560"/>
      <c r="E67" s="560"/>
      <c r="F67" s="570"/>
      <c r="G67" s="581"/>
      <c r="H67" s="587"/>
      <c r="I67" s="588"/>
    </row>
    <row r="68" spans="1:16" hidden="1">
      <c r="A68" s="78">
        <v>1972</v>
      </c>
      <c r="B68" s="600"/>
      <c r="C68" s="561"/>
      <c r="D68" s="560"/>
      <c r="E68" s="560"/>
      <c r="F68" s="570"/>
      <c r="G68" s="581"/>
      <c r="H68" s="587"/>
      <c r="I68" s="588"/>
    </row>
    <row r="69" spans="1:16" hidden="1">
      <c r="A69" s="78">
        <v>1973</v>
      </c>
      <c r="B69" s="600"/>
      <c r="C69" s="561"/>
      <c r="D69" s="560"/>
      <c r="E69" s="560"/>
      <c r="F69" s="570"/>
      <c r="G69" s="581"/>
      <c r="H69" s="587"/>
      <c r="I69" s="588"/>
    </row>
    <row r="70" spans="1:16" hidden="1">
      <c r="A70" s="78">
        <v>1974</v>
      </c>
      <c r="B70" s="600"/>
      <c r="C70" s="561"/>
      <c r="D70" s="560"/>
      <c r="E70" s="560"/>
      <c r="F70" s="570"/>
      <c r="G70" s="581"/>
      <c r="H70" s="587"/>
      <c r="I70" s="588"/>
    </row>
    <row r="71" spans="1:16" hidden="1">
      <c r="A71" s="78">
        <v>1975</v>
      </c>
      <c r="B71" s="600"/>
      <c r="C71" s="561"/>
      <c r="D71" s="560"/>
      <c r="E71" s="560"/>
      <c r="F71" s="570"/>
      <c r="G71" s="581"/>
      <c r="H71" s="587"/>
      <c r="I71" s="588"/>
    </row>
    <row r="72" spans="1:16" hidden="1">
      <c r="A72" s="78">
        <v>1976</v>
      </c>
      <c r="B72" s="600"/>
      <c r="C72" s="561"/>
      <c r="D72" s="560"/>
      <c r="E72" s="560"/>
      <c r="F72" s="570"/>
      <c r="G72" s="581"/>
      <c r="H72" s="587"/>
      <c r="I72" s="588"/>
    </row>
    <row r="73" spans="1:16" hidden="1">
      <c r="A73" s="78">
        <v>1977</v>
      </c>
      <c r="B73" s="600"/>
      <c r="C73" s="561"/>
      <c r="D73" s="560"/>
      <c r="E73" s="560"/>
      <c r="F73" s="570"/>
      <c r="G73" s="581"/>
      <c r="H73" s="587"/>
      <c r="I73" s="588"/>
    </row>
    <row r="74" spans="1:16" hidden="1">
      <c r="A74" s="78">
        <v>1978</v>
      </c>
      <c r="B74" s="600"/>
      <c r="C74" s="561"/>
      <c r="D74" s="560"/>
      <c r="E74" s="560"/>
      <c r="F74" s="570"/>
      <c r="G74" s="581"/>
      <c r="H74" s="587"/>
      <c r="I74" s="588"/>
    </row>
    <row r="75" spans="1:16">
      <c r="A75" s="83">
        <v>1979</v>
      </c>
      <c r="B75" s="601">
        <f>avgpeinc!AK68</f>
        <v>1862843.6298004128</v>
      </c>
      <c r="C75" s="563">
        <v>1053823.6237301352</v>
      </c>
      <c r="D75" s="562">
        <v>2652953.0114522669</v>
      </c>
      <c r="E75" s="562">
        <v>2792789.3973747282</v>
      </c>
      <c r="F75" s="572">
        <f>B75*0.001/'TB5'!B75</f>
        <v>4.214160144329071E-2</v>
      </c>
      <c r="G75" s="583">
        <v>2.7866268530488014E-2</v>
      </c>
      <c r="H75" s="589">
        <v>4.4746194034814835E-2</v>
      </c>
      <c r="I75" s="590">
        <v>6.5530538558959961E-2</v>
      </c>
      <c r="L75" s="969">
        <v>152.10499572753906</v>
      </c>
      <c r="M75" s="59">
        <v>87.278427124023438</v>
      </c>
      <c r="N75" s="59">
        <v>39.679641723632813</v>
      </c>
      <c r="O75" s="59">
        <v>25.047883987426758</v>
      </c>
      <c r="P75" s="969">
        <f>L75-M75-N75-O75</f>
        <v>9.9042892456054688E-2</v>
      </c>
    </row>
    <row r="76" spans="1:16">
      <c r="A76" s="78">
        <v>1980</v>
      </c>
      <c r="B76" s="600">
        <f>avgpeinc!AK69</f>
        <v>1659806.6177704779</v>
      </c>
      <c r="C76" s="561">
        <v>1001472.9096067535</v>
      </c>
      <c r="D76" s="560">
        <v>2358011.0177462171</v>
      </c>
      <c r="E76" s="560">
        <v>2285160.8776651002</v>
      </c>
      <c r="F76" s="569">
        <f>B76*0.001/'TB5'!B76</f>
        <v>3.8676150143146515E-2</v>
      </c>
      <c r="G76" s="580">
        <v>2.7125302702188492E-2</v>
      </c>
      <c r="H76" s="587">
        <v>4.1577260941267014E-2</v>
      </c>
      <c r="I76" s="588">
        <v>5.4479397833347321E-2</v>
      </c>
      <c r="L76" s="969">
        <v>155.26800537109375</v>
      </c>
      <c r="M76" s="59">
        <v>88.974090576171875</v>
      </c>
      <c r="N76" s="59">
        <v>40.637016296386719</v>
      </c>
      <c r="O76" s="59">
        <v>25.536548614501953</v>
      </c>
      <c r="P76" s="969">
        <f t="shared" ref="P76:P110" si="0">L76-M76-N76-O76</f>
        <v>0.12034988403320313</v>
      </c>
    </row>
    <row r="77" spans="1:16">
      <c r="A77" s="78">
        <v>1981</v>
      </c>
      <c r="B77" s="600">
        <f>avgpeinc!AK70</f>
        <v>1768049.4063346155</v>
      </c>
      <c r="C77" s="561">
        <v>1080621.4509935337</v>
      </c>
      <c r="D77" s="560">
        <v>2498397.6093959603</v>
      </c>
      <c r="E77" s="560">
        <v>2414731.8403755319</v>
      </c>
      <c r="F77" s="569">
        <f>B77*0.001/'TB5'!B77</f>
        <v>4.0885563939809799E-2</v>
      </c>
      <c r="G77" s="580">
        <v>2.9368946328759193E-2</v>
      </c>
      <c r="H77" s="587">
        <v>4.3729349970817566E-2</v>
      </c>
      <c r="I77" s="588">
        <v>5.5151913315057755E-2</v>
      </c>
      <c r="L77" s="969">
        <v>158.03300476074219</v>
      </c>
      <c r="M77" s="59">
        <v>90.564613342285156</v>
      </c>
      <c r="N77" s="59">
        <v>41.256591796875</v>
      </c>
      <c r="O77" s="59">
        <v>26.078824996948242</v>
      </c>
      <c r="P77" s="969">
        <f t="shared" si="0"/>
        <v>0.13297462463378906</v>
      </c>
    </row>
    <row r="78" spans="1:16">
      <c r="A78" s="78">
        <v>1982</v>
      </c>
      <c r="B78" s="600">
        <f>avgpeinc!AK71</f>
        <v>1779526.1895864801</v>
      </c>
      <c r="C78" s="561">
        <v>1042806.7048123551</v>
      </c>
      <c r="D78" s="560">
        <v>2639624.3169192737</v>
      </c>
      <c r="E78" s="560">
        <v>2368830.7189611769</v>
      </c>
      <c r="F78" s="569">
        <f>B78*0.001/'TB5'!B78</f>
        <v>4.2548462748527534E-2</v>
      </c>
      <c r="G78" s="580">
        <v>2.9390392825007439E-2</v>
      </c>
      <c r="H78" s="587">
        <v>4.8264812678098679E-2</v>
      </c>
      <c r="I78" s="588">
        <v>5.4296165704727173E-2</v>
      </c>
      <c r="L78" s="969">
        <v>160.66499328613281</v>
      </c>
      <c r="M78" s="59">
        <v>92.015541076660156</v>
      </c>
      <c r="N78" s="59">
        <v>41.769207000732422</v>
      </c>
      <c r="O78" s="59">
        <v>26.771745681762695</v>
      </c>
      <c r="P78" s="969">
        <f t="shared" si="0"/>
        <v>0.10849952697753906</v>
      </c>
    </row>
    <row r="79" spans="1:16">
      <c r="A79" s="78">
        <v>1983</v>
      </c>
      <c r="B79" s="600">
        <f>avgpeinc!AK72</f>
        <v>1831120.8411457806</v>
      </c>
      <c r="C79" s="561">
        <v>1119699.7188668421</v>
      </c>
      <c r="D79" s="560">
        <v>2660101.9913190445</v>
      </c>
      <c r="E79" s="560">
        <v>2388058.8842993057</v>
      </c>
      <c r="F79" s="569">
        <f>B79*0.001/'TB5'!B79</f>
        <v>4.3108221143484116E-2</v>
      </c>
      <c r="G79" s="580">
        <v>3.1266059726476669E-2</v>
      </c>
      <c r="H79" s="587">
        <v>4.7629717737436295E-2</v>
      </c>
      <c r="I79" s="588">
        <v>5.2854575216770172E-2</v>
      </c>
      <c r="L79" s="969">
        <v>163.13499450683594</v>
      </c>
      <c r="M79" s="59">
        <v>94.026664733886719</v>
      </c>
      <c r="N79" s="59">
        <v>41.595298767089844</v>
      </c>
      <c r="O79" s="59">
        <v>27.355344772338867</v>
      </c>
      <c r="P79" s="969">
        <f t="shared" si="0"/>
        <v>0.15768623352050781</v>
      </c>
    </row>
    <row r="80" spans="1:16">
      <c r="A80" s="78">
        <v>1984</v>
      </c>
      <c r="B80" s="600">
        <f>avgpeinc!AK73</f>
        <v>2232286.1556308358</v>
      </c>
      <c r="C80" s="561">
        <v>1445384.0444983572</v>
      </c>
      <c r="D80" s="560">
        <v>3229256.9167297855</v>
      </c>
      <c r="E80" s="560">
        <v>2948449.5313709611</v>
      </c>
      <c r="F80" s="569">
        <f>B80*0.001/'TB5'!B80</f>
        <v>4.9267336726188667E-2</v>
      </c>
      <c r="G80" s="580">
        <v>3.819211944937706E-2</v>
      </c>
      <c r="H80" s="587">
        <v>5.390462651848793E-2</v>
      </c>
      <c r="I80" s="588">
        <v>5.9625029563903809E-2</v>
      </c>
      <c r="L80" s="969">
        <v>165.64999389648438</v>
      </c>
      <c r="M80" s="59">
        <v>95.948341369628906</v>
      </c>
      <c r="N80" s="59">
        <v>41.558040618896484</v>
      </c>
      <c r="O80" s="59">
        <v>27.919868469238281</v>
      </c>
      <c r="P80" s="969">
        <f t="shared" si="0"/>
        <v>0.22374343872070313</v>
      </c>
    </row>
    <row r="81" spans="1:16">
      <c r="A81" s="78">
        <v>1985</v>
      </c>
      <c r="B81" s="600">
        <f>avgpeinc!AK74</f>
        <v>2222042.7633841182</v>
      </c>
      <c r="C81" s="561">
        <v>1299253.0613714622</v>
      </c>
      <c r="D81" s="560">
        <v>3187422.9214678593</v>
      </c>
      <c r="E81" s="560">
        <v>3155236.5974938218</v>
      </c>
      <c r="F81" s="569">
        <f>B81*0.001/'TB5'!B81</f>
        <v>4.8211157321929939E-2</v>
      </c>
      <c r="G81" s="580">
        <v>3.371921181678772E-2</v>
      </c>
      <c r="H81" s="587">
        <v>5.2724860608577728E-2</v>
      </c>
      <c r="I81" s="588">
        <v>6.2052089720964432E-2</v>
      </c>
      <c r="L81" s="969">
        <v>168.20500183105469</v>
      </c>
      <c r="M81" s="59">
        <v>97.287071228027344</v>
      </c>
      <c r="N81" s="59">
        <v>42.247276306152344</v>
      </c>
      <c r="O81" s="59">
        <v>28.436548233032227</v>
      </c>
      <c r="P81" s="969">
        <f t="shared" si="0"/>
        <v>0.23410606384277344</v>
      </c>
    </row>
    <row r="82" spans="1:16">
      <c r="A82" s="78">
        <v>1986</v>
      </c>
      <c r="B82" s="600">
        <f>avgpeinc!AK75</f>
        <v>2110312.6912944415</v>
      </c>
      <c r="C82" s="561">
        <v>1268540.6329210484</v>
      </c>
      <c r="D82" s="560">
        <v>3218889.0472113052</v>
      </c>
      <c r="E82" s="560">
        <v>2753738.8448407543</v>
      </c>
      <c r="F82" s="569">
        <f>B82*0.001/'TB5'!B82</f>
        <v>4.538445919752121E-2</v>
      </c>
      <c r="G82" s="580">
        <v>3.2224565744400024E-2</v>
      </c>
      <c r="H82" s="587">
        <v>5.205627903342247E-2</v>
      </c>
      <c r="I82" s="588">
        <v>5.6520543992519379E-2</v>
      </c>
      <c r="L82" s="969">
        <v>170.55599975585938</v>
      </c>
      <c r="M82" s="59">
        <v>99.005638122558594</v>
      </c>
      <c r="N82" s="59">
        <v>42.292392730712891</v>
      </c>
      <c r="O82" s="59">
        <v>29.00347900390625</v>
      </c>
      <c r="P82" s="969">
        <f t="shared" si="0"/>
        <v>0.25448989868164063</v>
      </c>
    </row>
    <row r="83" spans="1:16">
      <c r="A83" s="78">
        <v>1987</v>
      </c>
      <c r="B83" s="600">
        <f>avgpeinc!AK76</f>
        <v>2356999.1610643254</v>
      </c>
      <c r="C83" s="561">
        <v>1503663.6038537195</v>
      </c>
      <c r="D83" s="560">
        <v>3510701.4098302992</v>
      </c>
      <c r="E83" s="560">
        <v>2863166.3573172987</v>
      </c>
      <c r="F83" s="569">
        <f>B83*0.001/'TB5'!B83</f>
        <v>4.9200229346752167E-2</v>
      </c>
      <c r="G83" s="580">
        <v>3.6758352071046829E-2</v>
      </c>
      <c r="H83" s="587">
        <v>5.4522540420293808E-2</v>
      </c>
      <c r="I83" s="588">
        <v>5.9250764548778534E-2</v>
      </c>
      <c r="L83" s="969">
        <v>172.552001953125</v>
      </c>
      <c r="M83" s="59">
        <v>100.43572998046875</v>
      </c>
      <c r="N83" s="59">
        <v>42.338615417480469</v>
      </c>
      <c r="O83" s="59">
        <v>29.55378532409668</v>
      </c>
      <c r="P83" s="969">
        <f t="shared" si="0"/>
        <v>0.22387123107910156</v>
      </c>
    </row>
    <row r="84" spans="1:16">
      <c r="A84" s="78">
        <v>1988</v>
      </c>
      <c r="B84" s="600">
        <f>avgpeinc!AK77</f>
        <v>3066048.4275811678</v>
      </c>
      <c r="C84" s="561">
        <v>1864125.4436101802</v>
      </c>
      <c r="D84" s="560">
        <v>4872793.9894466773</v>
      </c>
      <c r="E84" s="560">
        <v>3578847.7600229611</v>
      </c>
      <c r="F84" s="569">
        <f>B84*0.001/'TB5'!B84</f>
        <v>6.1419740319252014E-2</v>
      </c>
      <c r="G84" s="580">
        <v>4.4142540544271469E-2</v>
      </c>
      <c r="H84" s="587">
        <v>7.1276150643825531E-2</v>
      </c>
      <c r="I84" s="588">
        <v>7.1811385452747345E-2</v>
      </c>
      <c r="L84" s="969">
        <v>174.343994140625</v>
      </c>
      <c r="M84" s="59">
        <v>101.41858673095703</v>
      </c>
      <c r="N84" s="59">
        <v>42.767276763916016</v>
      </c>
      <c r="O84" s="59">
        <v>29.936172485351563</v>
      </c>
      <c r="P84" s="969">
        <f t="shared" si="0"/>
        <v>0.22195816040039063</v>
      </c>
    </row>
    <row r="85" spans="1:16">
      <c r="A85" s="83">
        <v>1989</v>
      </c>
      <c r="B85" s="601">
        <f>avgpeinc!AK78</f>
        <v>2854193.1981575075</v>
      </c>
      <c r="C85" s="563">
        <v>1716339.4889322547</v>
      </c>
      <c r="D85" s="562">
        <v>4392462.0263733314</v>
      </c>
      <c r="E85" s="562">
        <v>3541850.9171000579</v>
      </c>
      <c r="F85" s="572">
        <f>B85*0.001/'TB5'!B85</f>
        <v>5.6494235992431648E-2</v>
      </c>
      <c r="G85" s="583">
        <v>4.0054146200418472E-2</v>
      </c>
      <c r="H85" s="589">
        <v>6.3769854605197906E-2</v>
      </c>
      <c r="I85" s="590">
        <v>7.0246115326881409E-2</v>
      </c>
      <c r="L85" s="969">
        <v>176.05999755859375</v>
      </c>
      <c r="M85" s="59">
        <v>102.11214447021484</v>
      </c>
      <c r="N85" s="59">
        <v>43.215118408203125</v>
      </c>
      <c r="O85" s="59">
        <v>30.53131103515625</v>
      </c>
      <c r="P85" s="969">
        <f t="shared" si="0"/>
        <v>0.20142364501953125</v>
      </c>
    </row>
    <row r="86" spans="1:16">
      <c r="A86" s="78">
        <v>1990</v>
      </c>
      <c r="B86" s="600">
        <f>avgpeinc!AK79</f>
        <v>2851829.7552586533</v>
      </c>
      <c r="C86" s="561">
        <v>1725953.6306557218</v>
      </c>
      <c r="D86" s="560">
        <v>4471394.430088683</v>
      </c>
      <c r="E86" s="560">
        <v>3347105.1721610278</v>
      </c>
      <c r="F86" s="569">
        <f>B86*0.001/'TB5'!B86</f>
        <v>5.6496635079383843E-2</v>
      </c>
      <c r="G86" s="580">
        <v>4.0490776300430298E-2</v>
      </c>
      <c r="H86" s="587">
        <v>6.4462155103683472E-2</v>
      </c>
      <c r="I86" s="588">
        <v>6.6524960100650787E-2</v>
      </c>
      <c r="L86" s="969">
        <v>178.36500549316406</v>
      </c>
      <c r="M86" s="59">
        <v>103.22325134277344</v>
      </c>
      <c r="N86" s="59">
        <v>43.752761840820313</v>
      </c>
      <c r="O86" s="59">
        <v>31.086135864257813</v>
      </c>
      <c r="P86" s="969">
        <f t="shared" si="0"/>
        <v>0.3028564453125</v>
      </c>
    </row>
    <row r="87" spans="1:16">
      <c r="A87" s="78">
        <v>1991</v>
      </c>
      <c r="B87" s="600">
        <f>avgpeinc!AK80</f>
        <v>2570766.1823450536</v>
      </c>
      <c r="C87" s="561">
        <v>1580242.1445648065</v>
      </c>
      <c r="D87" s="560">
        <v>3845514.4625652391</v>
      </c>
      <c r="E87" s="560">
        <v>3178617.1024014442</v>
      </c>
      <c r="F87" s="569">
        <f>B87*0.001/'TB5'!B87</f>
        <v>5.1993444561958306E-2</v>
      </c>
      <c r="G87" s="580">
        <v>3.8085680454969406E-2</v>
      </c>
      <c r="H87" s="587">
        <v>5.7061348110437393E-2</v>
      </c>
      <c r="I87" s="588">
        <v>6.3353575766086578E-2</v>
      </c>
      <c r="L87" s="969">
        <v>180.97799682617188</v>
      </c>
      <c r="M87" s="59">
        <v>103.67823028564453</v>
      </c>
      <c r="N87" s="59">
        <v>45.283565521240234</v>
      </c>
      <c r="O87" s="59">
        <v>31.675399780273438</v>
      </c>
      <c r="P87" s="969">
        <f t="shared" si="0"/>
        <v>0.34080123901367188</v>
      </c>
    </row>
    <row r="88" spans="1:16">
      <c r="A88" s="78">
        <v>1992</v>
      </c>
      <c r="B88" s="600">
        <f>avgpeinc!AK81</f>
        <v>2950792.8743030396</v>
      </c>
      <c r="C88" s="561">
        <v>1801950.5477048452</v>
      </c>
      <c r="D88" s="560">
        <v>4515332.2752838889</v>
      </c>
      <c r="E88" s="560">
        <v>3558432.1148550403</v>
      </c>
      <c r="F88" s="569">
        <f>B88*0.001/'TB5'!B88</f>
        <v>5.8546878397464752E-2</v>
      </c>
      <c r="G88" s="580">
        <v>4.2918786406517029E-2</v>
      </c>
      <c r="H88" s="587">
        <v>6.519675999879837E-2</v>
      </c>
      <c r="I88" s="588">
        <v>7.042357325553894E-2</v>
      </c>
      <c r="L88" s="969">
        <v>183.4429931640625</v>
      </c>
      <c r="M88" s="59">
        <v>103.9420166015625</v>
      </c>
      <c r="N88" s="59">
        <v>46.929386138916016</v>
      </c>
      <c r="O88" s="59">
        <v>32.178207397460938</v>
      </c>
      <c r="P88" s="969">
        <f t="shared" si="0"/>
        <v>0.39338302612304688</v>
      </c>
    </row>
    <row r="89" spans="1:16">
      <c r="A89" s="78">
        <v>1993</v>
      </c>
      <c r="B89" s="600">
        <f>avgpeinc!AK82</f>
        <v>2897506.1528358497</v>
      </c>
      <c r="C89" s="561">
        <v>1738132.7464714078</v>
      </c>
      <c r="D89" s="560">
        <v>4492472.6607663343</v>
      </c>
      <c r="E89" s="560">
        <v>3467201.207005837</v>
      </c>
      <c r="F89" s="569">
        <f>B89*0.001/'TB5'!B89</f>
        <v>5.7005632668733604E-2</v>
      </c>
      <c r="G89" s="580">
        <v>4.1148975491523743E-2</v>
      </c>
      <c r="H89" s="587">
        <v>6.389935314655304E-2</v>
      </c>
      <c r="I89" s="588">
        <v>6.9329708814620972E-2</v>
      </c>
      <c r="L89" s="969">
        <v>185.68499755859375</v>
      </c>
      <c r="M89" s="59">
        <v>104.13827514648438</v>
      </c>
      <c r="N89" s="59">
        <v>48.255435943603516</v>
      </c>
      <c r="O89" s="59">
        <v>32.782096862792969</v>
      </c>
      <c r="P89" s="969">
        <f t="shared" si="0"/>
        <v>0.50918960571289063</v>
      </c>
    </row>
    <row r="90" spans="1:16">
      <c r="A90" s="78">
        <v>1994</v>
      </c>
      <c r="B90" s="600">
        <f>avgpeinc!AK83</f>
        <v>2988662.1503799483</v>
      </c>
      <c r="C90" s="561">
        <v>1814956.543346059</v>
      </c>
      <c r="D90" s="560">
        <v>4452359.7451182315</v>
      </c>
      <c r="E90" s="560">
        <v>3683955.4514985639</v>
      </c>
      <c r="F90" s="569">
        <f>B90*0.001/'TB5'!B90</f>
        <v>5.6939855217933648E-2</v>
      </c>
      <c r="G90" s="580">
        <v>4.1785452514886856E-2</v>
      </c>
      <c r="H90" s="587">
        <v>6.1714388430118561E-2</v>
      </c>
      <c r="I90" s="588">
        <v>7.111503928899765E-2</v>
      </c>
      <c r="L90" s="969">
        <v>187.75700378417969</v>
      </c>
      <c r="M90" s="59">
        <v>104.38193511962891</v>
      </c>
      <c r="N90" s="59">
        <v>49.857337951660156</v>
      </c>
      <c r="O90" s="59">
        <v>33.151519775390625</v>
      </c>
      <c r="P90" s="969">
        <f t="shared" si="0"/>
        <v>0.3662109375</v>
      </c>
    </row>
    <row r="91" spans="1:16">
      <c r="A91" s="78">
        <v>1995</v>
      </c>
      <c r="B91" s="600">
        <f>avgpeinc!AK84</f>
        <v>3202835.661076149</v>
      </c>
      <c r="C91" s="561">
        <v>1960857.9070174417</v>
      </c>
      <c r="D91" s="560">
        <v>4736476.7839497505</v>
      </c>
      <c r="E91" s="560">
        <v>3944209.9817575607</v>
      </c>
      <c r="F91" s="569">
        <f>B91*0.001/'TB5'!B91</f>
        <v>5.9707082808017724E-2</v>
      </c>
      <c r="G91" s="580">
        <v>4.4936235994100571E-2</v>
      </c>
      <c r="H91" s="587">
        <v>6.3912667334079742E-2</v>
      </c>
      <c r="I91" s="588">
        <v>7.2690971195697784E-2</v>
      </c>
      <c r="L91" s="969">
        <v>189.91099548339844</v>
      </c>
      <c r="M91" s="59">
        <v>104.97669219970703</v>
      </c>
      <c r="N91" s="59">
        <v>51.008590698242188</v>
      </c>
      <c r="O91" s="59">
        <v>33.537284851074219</v>
      </c>
      <c r="P91" s="969">
        <f t="shared" si="0"/>
        <v>0.388427734375</v>
      </c>
    </row>
    <row r="92" spans="1:16">
      <c r="A92" s="78">
        <v>1996</v>
      </c>
      <c r="B92" s="600">
        <f>avgpeinc!AK85</f>
        <v>3581977.4338677553</v>
      </c>
      <c r="C92" s="561">
        <v>2188788.5359544028</v>
      </c>
      <c r="D92" s="560">
        <v>5295412.1628128989</v>
      </c>
      <c r="E92" s="560">
        <v>4311689.0686742142</v>
      </c>
      <c r="F92" s="569">
        <f>B92*0.001/'TB5'!B92</f>
        <v>6.4732402563095093E-2</v>
      </c>
      <c r="G92" s="580">
        <v>4.8916343599557877E-2</v>
      </c>
      <c r="H92" s="587">
        <v>6.9802924990653992E-2</v>
      </c>
      <c r="I92" s="588">
        <v>7.7172741293907166E-2</v>
      </c>
      <c r="L92" s="969">
        <v>192.04299926757813</v>
      </c>
      <c r="M92" s="59">
        <v>104.64340209960938</v>
      </c>
      <c r="N92" s="59">
        <v>53.347248077392578</v>
      </c>
      <c r="O92" s="59">
        <v>33.895404815673828</v>
      </c>
      <c r="P92" s="969">
        <f t="shared" si="0"/>
        <v>0.15694427490234375</v>
      </c>
    </row>
    <row r="93" spans="1:16">
      <c r="A93" s="78">
        <v>1997</v>
      </c>
      <c r="B93" s="600">
        <f>avgpeinc!AK86</f>
        <v>3964371.8349293033</v>
      </c>
      <c r="C93" s="561">
        <v>2375459.3654559688</v>
      </c>
      <c r="D93" s="560">
        <v>5930964.0500817038</v>
      </c>
      <c r="E93" s="560">
        <v>4652878.008783292</v>
      </c>
      <c r="F93" s="569">
        <f>B93*0.001/'TB5'!B93</f>
        <v>6.9131277501583099E-2</v>
      </c>
      <c r="G93" s="580">
        <v>5.1503729075193405E-2</v>
      </c>
      <c r="H93" s="587">
        <v>7.4625514447689056E-2</v>
      </c>
      <c r="I93" s="588">
        <v>8.1821762025356293E-2</v>
      </c>
      <c r="L93" s="969">
        <v>194.42599487304688</v>
      </c>
      <c r="M93" s="59">
        <v>105.69508361816406</v>
      </c>
      <c r="N93" s="59">
        <v>54.483566284179688</v>
      </c>
      <c r="O93" s="59">
        <v>34.167224884033203</v>
      </c>
      <c r="P93" s="969">
        <f t="shared" si="0"/>
        <v>8.0120086669921875E-2</v>
      </c>
    </row>
    <row r="94" spans="1:16">
      <c r="A94" s="78">
        <v>1998</v>
      </c>
      <c r="B94" s="600">
        <f>avgpeinc!AK87</f>
        <v>4132260.1127795624</v>
      </c>
      <c r="C94" s="561">
        <v>2562450.3318176712</v>
      </c>
      <c r="D94" s="560">
        <v>6125147.4650276387</v>
      </c>
      <c r="E94" s="560">
        <v>4722980.2848757356</v>
      </c>
      <c r="F94" s="569">
        <f>B94*0.001/'TB5'!B94</f>
        <v>6.940122693777083E-2</v>
      </c>
      <c r="G94" s="580">
        <v>5.3187239915132523E-2</v>
      </c>
      <c r="H94" s="587">
        <v>7.4303530156612396E-2</v>
      </c>
      <c r="I94" s="588">
        <v>8.1994742155075073E-2</v>
      </c>
      <c r="L94" s="969">
        <v>196.79499816894531</v>
      </c>
      <c r="M94" s="59">
        <v>106.45875549316406</v>
      </c>
      <c r="N94" s="59">
        <v>55.884075164794922</v>
      </c>
      <c r="O94" s="59">
        <v>34.376064300537109</v>
      </c>
      <c r="P94" s="969">
        <f t="shared" si="0"/>
        <v>7.610321044921875E-2</v>
      </c>
    </row>
    <row r="95" spans="1:16">
      <c r="A95" s="83">
        <v>1999</v>
      </c>
      <c r="B95" s="601">
        <f>avgpeinc!AK88</f>
        <v>4537353.6631367458</v>
      </c>
      <c r="C95" s="563">
        <v>3036520.8063989826</v>
      </c>
      <c r="D95" s="562">
        <v>6441211.1670205044</v>
      </c>
      <c r="E95" s="562">
        <v>5031616.6627600053</v>
      </c>
      <c r="F95" s="572">
        <f>B95*0.001/'TB5'!B95</f>
        <v>7.3987998068332672E-2</v>
      </c>
      <c r="G95" s="583">
        <v>6.0669649392366409E-2</v>
      </c>
      <c r="H95" s="589">
        <v>7.6109848916530609E-2</v>
      </c>
      <c r="I95" s="590">
        <v>8.7546281516551971E-2</v>
      </c>
      <c r="L95" s="969">
        <v>199.2550048828125</v>
      </c>
      <c r="M95" s="59">
        <v>106.99850463867188</v>
      </c>
      <c r="N95" s="59">
        <v>57.599071502685547</v>
      </c>
      <c r="O95" s="59">
        <v>34.588054656982422</v>
      </c>
      <c r="P95" s="969">
        <f t="shared" si="0"/>
        <v>6.937408447265625E-2</v>
      </c>
    </row>
    <row r="96" spans="1:16">
      <c r="A96" s="88">
        <v>2000</v>
      </c>
      <c r="B96" s="602">
        <f>avgpeinc!AK89</f>
        <v>4964056.3429715363</v>
      </c>
      <c r="C96" s="565">
        <v>3455758.7725147246</v>
      </c>
      <c r="D96" s="564">
        <v>7026762.066001392</v>
      </c>
      <c r="E96" s="564">
        <v>5168776.5190217877</v>
      </c>
      <c r="F96" s="573">
        <f>B96*0.001/'TB5'!B96</f>
        <v>7.8331664204597473E-2</v>
      </c>
      <c r="G96" s="584">
        <v>6.6737927496433258E-2</v>
      </c>
      <c r="H96" s="591">
        <v>8.0869905650615692E-2</v>
      </c>
      <c r="I96" s="592">
        <v>8.800855278968811E-2</v>
      </c>
      <c r="L96" s="969">
        <v>201.64599609375</v>
      </c>
      <c r="M96" s="59">
        <v>107.03167724609375</v>
      </c>
      <c r="N96" s="59">
        <v>59.715686798095703</v>
      </c>
      <c r="O96" s="59">
        <v>34.847560882568359</v>
      </c>
      <c r="P96" s="969">
        <f t="shared" si="0"/>
        <v>5.10711669921875E-2</v>
      </c>
    </row>
    <row r="97" spans="1:16">
      <c r="A97" s="78">
        <v>2001</v>
      </c>
      <c r="B97" s="600">
        <f>avgpeinc!AK90</f>
        <v>4578013.6971358005</v>
      </c>
      <c r="C97" s="561">
        <v>2980355.1156025617</v>
      </c>
      <c r="D97" s="560">
        <v>6356459.7718498679</v>
      </c>
      <c r="E97" s="560">
        <v>5333990.9929922055</v>
      </c>
      <c r="F97" s="569">
        <f>B97*0.001/'TB5'!B97</f>
        <v>7.2596460580825806E-2</v>
      </c>
      <c r="G97" s="580">
        <v>5.8197066187858582E-2</v>
      </c>
      <c r="H97" s="587">
        <v>7.4847511947154999E-2</v>
      </c>
      <c r="I97" s="588">
        <v>8.8834866881370544E-2</v>
      </c>
      <c r="L97" s="969">
        <v>203.7760009765625</v>
      </c>
      <c r="M97" s="59">
        <v>106.18775177001953</v>
      </c>
      <c r="N97" s="59">
        <v>62.486137390136719</v>
      </c>
      <c r="O97" s="59">
        <v>35.053409576416016</v>
      </c>
      <c r="P97" s="969">
        <f t="shared" si="0"/>
        <v>4.8702239990234375E-2</v>
      </c>
    </row>
    <row r="98" spans="1:16">
      <c r="A98" s="78">
        <v>2002</v>
      </c>
      <c r="B98" s="600">
        <f>avgpeinc!AK91</f>
        <v>4451751.5539312661</v>
      </c>
      <c r="C98" s="561">
        <v>2746984.9492510515</v>
      </c>
      <c r="D98" s="560">
        <v>6121486.7793252319</v>
      </c>
      <c r="E98" s="560">
        <v>5470339.8432163121</v>
      </c>
      <c r="F98" s="569">
        <f>B98*0.001/'TB5'!B98</f>
        <v>7.0754237473011017E-2</v>
      </c>
      <c r="G98" s="580">
        <v>5.4702669382095337E-2</v>
      </c>
      <c r="H98" s="587">
        <v>7.208135724067688E-2</v>
      </c>
      <c r="I98" s="588">
        <v>9.0184241533279419E-2</v>
      </c>
      <c r="L98" s="969">
        <v>206.20100402832031</v>
      </c>
      <c r="M98" s="59">
        <v>105.94461059570313</v>
      </c>
      <c r="N98" s="59">
        <v>64.90081787109375</v>
      </c>
      <c r="O98" s="59">
        <v>35.291629791259766</v>
      </c>
      <c r="P98" s="969">
        <f t="shared" si="0"/>
        <v>6.3945770263671875E-2</v>
      </c>
    </row>
    <row r="99" spans="1:16">
      <c r="A99" s="78">
        <v>2003</v>
      </c>
      <c r="B99" s="600">
        <f>avgpeinc!AK92</f>
        <v>4617193.1163819106</v>
      </c>
      <c r="C99" s="561">
        <v>2814670.9021078022</v>
      </c>
      <c r="D99" s="560">
        <v>6339916.2745945491</v>
      </c>
      <c r="E99" s="560">
        <v>5607110.4683097694</v>
      </c>
      <c r="F99" s="569">
        <f>B99*0.001/'TB5'!B99</f>
        <v>7.2620518505573273E-2</v>
      </c>
      <c r="G99" s="580">
        <v>5.5681865662336349E-2</v>
      </c>
      <c r="H99" s="587">
        <v>7.449929416179657E-2</v>
      </c>
      <c r="I99" s="588">
        <v>9.1014966368675232E-2</v>
      </c>
      <c r="L99" s="969">
        <v>208.60600280761719</v>
      </c>
      <c r="M99" s="59">
        <v>105.52365875244141</v>
      </c>
      <c r="N99" s="59">
        <v>67.388717651367188</v>
      </c>
      <c r="O99" s="59">
        <v>35.579193115234375</v>
      </c>
      <c r="P99" s="969">
        <f t="shared" si="0"/>
        <v>0.11443328857421875</v>
      </c>
    </row>
    <row r="100" spans="1:16">
      <c r="A100" s="78">
        <v>2004</v>
      </c>
      <c r="B100" s="600">
        <f>avgpeinc!AK93</f>
        <v>5205863.9261277933</v>
      </c>
      <c r="C100" s="561">
        <v>3079816.4314619564</v>
      </c>
      <c r="D100" s="560">
        <v>7320722.1123871179</v>
      </c>
      <c r="E100" s="560">
        <v>6146502.6288772635</v>
      </c>
      <c r="F100" s="569">
        <f>B100*0.001/'TB5'!B100</f>
        <v>7.9549342393875108E-2</v>
      </c>
      <c r="G100" s="580">
        <v>5.9700097888708115E-2</v>
      </c>
      <c r="H100" s="587">
        <v>8.3588525652885437E-2</v>
      </c>
      <c r="I100" s="588">
        <v>9.7271054983139038E-2</v>
      </c>
      <c r="L100" s="969">
        <v>210.95100402832031</v>
      </c>
      <c r="M100" s="59">
        <v>105.16513061523438</v>
      </c>
      <c r="N100" s="59">
        <v>69.702667236328125</v>
      </c>
      <c r="O100" s="59">
        <v>35.963962554931641</v>
      </c>
      <c r="P100" s="969">
        <f t="shared" si="0"/>
        <v>0.11924362182617188</v>
      </c>
    </row>
    <row r="101" spans="1:16">
      <c r="A101" s="78">
        <v>2005</v>
      </c>
      <c r="B101" s="600">
        <f>avgpeinc!AK94</f>
        <v>5836667.4929735577</v>
      </c>
      <c r="C101" s="561">
        <v>3413775.6218654211</v>
      </c>
      <c r="D101" s="560">
        <v>8173229.2755471403</v>
      </c>
      <c r="E101" s="560">
        <v>6997069.6981012262</v>
      </c>
      <c r="F101" s="569">
        <f>B101*0.001/'TB5'!B101</f>
        <v>8.6997769773006453E-2</v>
      </c>
      <c r="G101" s="580">
        <v>6.5844409167766571E-2</v>
      </c>
      <c r="H101" s="587">
        <v>9.0640246868133545E-2</v>
      </c>
      <c r="I101" s="588">
        <v>0.10532350838184357</v>
      </c>
      <c r="L101" s="969">
        <v>213.3489990234375</v>
      </c>
      <c r="M101" s="59">
        <v>105.70401000976563</v>
      </c>
      <c r="N101" s="59">
        <v>71.146636962890625</v>
      </c>
      <c r="O101" s="59">
        <v>36.338493347167969</v>
      </c>
      <c r="P101" s="969">
        <f t="shared" si="0"/>
        <v>0.15985870361328125</v>
      </c>
    </row>
    <row r="102" spans="1:16">
      <c r="A102" s="78">
        <v>2006</v>
      </c>
      <c r="B102" s="600">
        <f>avgpeinc!AK95</f>
        <v>6199119.354959283</v>
      </c>
      <c r="C102" s="561">
        <v>3546292.4924205947</v>
      </c>
      <c r="D102" s="560">
        <v>8630745.8930945154</v>
      </c>
      <c r="E102" s="560">
        <v>7491549.0826726416</v>
      </c>
      <c r="F102" s="569">
        <f>B102*0.001/'TB5'!B102</f>
        <v>9.0244241058826474E-2</v>
      </c>
      <c r="G102" s="580">
        <v>6.7849136888980865E-2</v>
      </c>
      <c r="H102" s="587">
        <v>9.309031069278717E-2</v>
      </c>
      <c r="I102" s="588">
        <v>0.10939617455005646</v>
      </c>
      <c r="L102" s="969">
        <v>215.89700317382813</v>
      </c>
      <c r="M102" s="59">
        <v>105.77067565917969</v>
      </c>
      <c r="N102" s="59">
        <v>73.061668395996094</v>
      </c>
      <c r="O102" s="59">
        <v>36.843517303466797</v>
      </c>
      <c r="P102" s="969">
        <f t="shared" si="0"/>
        <v>0.22114181518554688</v>
      </c>
    </row>
    <row r="103" spans="1:16">
      <c r="A103" s="78">
        <v>2007</v>
      </c>
      <c r="B103" s="600">
        <f>avgpeinc!AK96</f>
        <v>6103467.5124600381</v>
      </c>
      <c r="C103" s="561">
        <v>3521848.4538562601</v>
      </c>
      <c r="D103" s="560">
        <v>8349401.4264268409</v>
      </c>
      <c r="E103" s="560">
        <v>7510043.5855130674</v>
      </c>
      <c r="F103" s="569">
        <f>B103*0.001/'TB5'!B103</f>
        <v>8.9860402047634111E-2</v>
      </c>
      <c r="G103" s="580">
        <v>6.8344511091709137E-2</v>
      </c>
      <c r="H103" s="587">
        <v>9.2866897583007813E-2</v>
      </c>
      <c r="I103" s="588">
        <v>0.10755328088998795</v>
      </c>
      <c r="L103" s="969">
        <v>218.45700073242188</v>
      </c>
      <c r="M103" s="59">
        <v>105.2633056640625</v>
      </c>
      <c r="N103" s="59">
        <v>75.567100524902344</v>
      </c>
      <c r="O103" s="59">
        <v>37.436763763427734</v>
      </c>
      <c r="P103" s="969">
        <f t="shared" si="0"/>
        <v>0.18983078002929688</v>
      </c>
    </row>
    <row r="104" spans="1:16">
      <c r="A104" s="78">
        <v>2008</v>
      </c>
      <c r="B104" s="600">
        <f>avgpeinc!AK97</f>
        <v>5881698.5688698525</v>
      </c>
      <c r="C104" s="561">
        <v>3344690.0397943645</v>
      </c>
      <c r="D104" s="560">
        <v>8045875.5887571471</v>
      </c>
      <c r="E104" s="560">
        <v>7278365.5236775549</v>
      </c>
      <c r="F104" s="569">
        <f>B104*0.001/'TB5'!B104</f>
        <v>8.9053787291049957E-2</v>
      </c>
      <c r="G104" s="580">
        <v>6.7151926457881927E-2</v>
      </c>
      <c r="H104" s="587">
        <v>9.1740742325782776E-2</v>
      </c>
      <c r="I104" s="588">
        <v>0.10671620815992355</v>
      </c>
      <c r="L104" s="969">
        <v>220.88400268554688</v>
      </c>
      <c r="M104" s="59">
        <v>106.13867950439453</v>
      </c>
      <c r="N104" s="59">
        <v>76.138824462890625</v>
      </c>
      <c r="O104" s="59">
        <v>38.410057067871094</v>
      </c>
      <c r="P104" s="969">
        <f t="shared" si="0"/>
        <v>0.196441650390625</v>
      </c>
    </row>
    <row r="105" spans="1:16">
      <c r="A105" s="83">
        <v>2009</v>
      </c>
      <c r="B105" s="603">
        <f>avgpeinc!AK98</f>
        <v>5422996.53580839</v>
      </c>
      <c r="C105" s="604">
        <v>3036650.8132664873</v>
      </c>
      <c r="D105" s="562">
        <v>7096664.2193344152</v>
      </c>
      <c r="E105" s="562">
        <v>7327735.2227487406</v>
      </c>
      <c r="F105" s="572">
        <f>B105*0.001/'TB5'!B105</f>
        <v>8.6046941578388214E-2</v>
      </c>
      <c r="G105" s="583">
        <v>6.4606569707393646E-2</v>
      </c>
      <c r="H105" s="593">
        <v>8.6295865476131439E-2</v>
      </c>
      <c r="I105" s="961">
        <v>0.10870502889156342</v>
      </c>
      <c r="L105" s="969">
        <v>223.26199340820313</v>
      </c>
      <c r="M105" s="59">
        <v>104.90023040771484</v>
      </c>
      <c r="N105" s="59">
        <v>78.875732421875</v>
      </c>
      <c r="O105" s="59">
        <v>39.294334411621094</v>
      </c>
      <c r="P105" s="969">
        <f t="shared" si="0"/>
        <v>0.1916961669921875</v>
      </c>
    </row>
    <row r="106" spans="1:16">
      <c r="A106" s="78">
        <v>2010</v>
      </c>
      <c r="B106" s="605">
        <f>avgpeinc!AK99</f>
        <v>6233462.6504211593</v>
      </c>
      <c r="C106" s="606">
        <v>3276749.0569766858</v>
      </c>
      <c r="D106" s="560">
        <v>8676669.677239947</v>
      </c>
      <c r="E106" s="560">
        <v>7841388.427083645</v>
      </c>
      <c r="F106" s="569">
        <f>B106*0.001/'TB5'!B106</f>
        <v>9.5793642103672028E-2</v>
      </c>
      <c r="G106" s="580">
        <v>6.8969085812568665E-2</v>
      </c>
      <c r="H106" s="595">
        <v>0.10135939717292786</v>
      </c>
      <c r="I106" s="962">
        <v>0.11136903613805771</v>
      </c>
      <c r="L106" s="969">
        <v>225.6929931640625</v>
      </c>
      <c r="M106" s="59">
        <v>105.23757934570313</v>
      </c>
      <c r="N106" s="59">
        <v>80.091140747070313</v>
      </c>
      <c r="O106" s="59">
        <v>40.101459503173828</v>
      </c>
      <c r="P106" s="969">
        <f t="shared" si="0"/>
        <v>0.26281356811523438</v>
      </c>
    </row>
    <row r="107" spans="1:16">
      <c r="A107" s="78">
        <v>2011</v>
      </c>
      <c r="B107" s="605">
        <f>avgpeinc!AK100</f>
        <v>6037383.0432115672</v>
      </c>
      <c r="C107" s="606">
        <v>3167029.113022624</v>
      </c>
      <c r="D107" s="560">
        <v>8203106.9160726881</v>
      </c>
      <c r="E107" s="560">
        <v>7824973.4173997678</v>
      </c>
      <c r="F107" s="569">
        <f>B107*0.001/'TB5'!B107</f>
        <v>9.1256849467754364E-2</v>
      </c>
      <c r="G107" s="580">
        <v>6.5911903977394104E-2</v>
      </c>
      <c r="H107" s="595">
        <v>9.4561107456684113E-2</v>
      </c>
      <c r="I107" s="962">
        <v>0.10791875422000885</v>
      </c>
      <c r="L107" s="969">
        <v>227.8280029296875</v>
      </c>
      <c r="M107" s="59">
        <v>105.81358337402344</v>
      </c>
      <c r="N107" s="59">
        <v>80.806442260742188</v>
      </c>
      <c r="O107" s="59">
        <v>40.968833923339844</v>
      </c>
      <c r="P107" s="969">
        <f t="shared" si="0"/>
        <v>0.23914337158203125</v>
      </c>
    </row>
    <row r="108" spans="1:16">
      <c r="A108" s="78">
        <v>2012</v>
      </c>
      <c r="B108" s="605">
        <f>avgpeinc!AK101</f>
        <v>6707202.559704978</v>
      </c>
      <c r="C108" s="606">
        <v>3395361.5857842495</v>
      </c>
      <c r="D108" s="560">
        <v>9130775.1653958987</v>
      </c>
      <c r="E108" s="560">
        <v>8863416.5316021387</v>
      </c>
      <c r="F108" s="569">
        <f>B108*0.001/'TB5'!B108</f>
        <v>9.8921023309230818E-2</v>
      </c>
      <c r="G108" s="580">
        <v>6.9668516516685486E-2</v>
      </c>
      <c r="H108" s="595">
        <v>0.1020822748541832</v>
      </c>
      <c r="I108" s="962">
        <v>0.11910171806812286</v>
      </c>
      <c r="L108" s="969">
        <v>229.95100402832031</v>
      </c>
      <c r="M108" s="59">
        <v>106.26150512695313</v>
      </c>
      <c r="N108" s="59">
        <v>80.810546875</v>
      </c>
      <c r="O108" s="59">
        <v>42.746334075927734</v>
      </c>
      <c r="P108" s="969">
        <f t="shared" si="0"/>
        <v>0.13261795043945313</v>
      </c>
    </row>
    <row r="109" spans="1:16">
      <c r="A109" s="78">
        <v>2013</v>
      </c>
      <c r="B109" s="605">
        <f>avgpeinc!AK102</f>
        <v>5965032.9828923466</v>
      </c>
      <c r="C109" s="606">
        <v>3122155.8631355758</v>
      </c>
      <c r="D109" s="560">
        <v>8076049.5617005583</v>
      </c>
      <c r="E109" s="560">
        <v>7659707.4432087941</v>
      </c>
      <c r="F109" s="569">
        <f>B109*0.001/'TB5'!B109</f>
        <v>8.7947875261306777E-2</v>
      </c>
      <c r="G109" s="580">
        <v>6.3543334603309631E-2</v>
      </c>
      <c r="H109" s="595">
        <v>9.0529359877109528E-2</v>
      </c>
      <c r="I109" s="962">
        <v>0.10333036631345749</v>
      </c>
      <c r="L109" s="969">
        <v>232.04299926757813</v>
      </c>
      <c r="M109" s="59">
        <v>107.03058624267578</v>
      </c>
      <c r="N109" s="59">
        <v>80.655654907226563</v>
      </c>
      <c r="O109" s="59">
        <v>44.277271270751953</v>
      </c>
      <c r="P109" s="969">
        <f t="shared" si="0"/>
        <v>7.9486846923828125E-2</v>
      </c>
    </row>
    <row r="110" spans="1:16">
      <c r="A110" s="78">
        <v>2014</v>
      </c>
      <c r="B110" s="605">
        <f>avgpeinc!AK103</f>
        <v>6378955.4622005001</v>
      </c>
      <c r="C110" s="606">
        <v>3241884.8792909672</v>
      </c>
      <c r="D110" s="560">
        <v>8796688.1018929835</v>
      </c>
      <c r="E110" s="560">
        <v>8046610.6822413253</v>
      </c>
      <c r="F110" s="569">
        <f>B110*0.001/'TB5'!B110</f>
        <v>9.1898113489150987E-2</v>
      </c>
      <c r="G110" s="580">
        <v>6.4837239682674408E-2</v>
      </c>
      <c r="H110" s="595">
        <v>9.5771051943302155E-2</v>
      </c>
      <c r="I110" s="962">
        <v>0.10673625022172928</v>
      </c>
      <c r="L110" s="969">
        <v>234.23899841308594</v>
      </c>
      <c r="M110" s="59">
        <v>107.46486663818359</v>
      </c>
      <c r="N110" s="59">
        <v>80.937217712402344</v>
      </c>
      <c r="O110" s="59">
        <v>45.773029327392578</v>
      </c>
      <c r="P110" s="969">
        <f t="shared" si="0"/>
        <v>6.3884735107421875E-2</v>
      </c>
    </row>
    <row r="111" spans="1:16">
      <c r="A111" s="78">
        <v>2015</v>
      </c>
      <c r="B111" s="605">
        <f>avgpeinc!AK104</f>
        <v>6435283.6212121909</v>
      </c>
      <c r="C111" s="606">
        <v>3059669.0226996741</v>
      </c>
      <c r="D111" s="560">
        <v>8989681.2676338032</v>
      </c>
      <c r="E111" s="560">
        <v>8330710.5453512911</v>
      </c>
      <c r="F111" s="569">
        <f>B111*0.001/'TB5'!B111</f>
        <v>9.134740382432939E-2</v>
      </c>
      <c r="G111" s="580">
        <v>6.0930442065000534E-2</v>
      </c>
      <c r="H111" s="595">
        <v>9.675123542547226E-2</v>
      </c>
      <c r="I111" s="962">
        <v>0.10605527460575104</v>
      </c>
    </row>
    <row r="112" spans="1:16">
      <c r="A112" s="78">
        <v>2016</v>
      </c>
      <c r="B112" s="605">
        <f>avgpeinc!AK105</f>
        <v>6200986.896407079</v>
      </c>
      <c r="C112" s="606">
        <v>2870326.104424411</v>
      </c>
      <c r="D112" s="560">
        <v>8701244.1190698612</v>
      </c>
      <c r="E112" s="560">
        <v>8108536.3876995938</v>
      </c>
      <c r="F112" s="569">
        <f>B112*0.001/'TB5'!B112</f>
        <v>8.8453590869903537E-2</v>
      </c>
      <c r="G112" s="580">
        <v>5.7615812867879868E-2</v>
      </c>
      <c r="H112" s="595">
        <v>9.4691567122936249E-2</v>
      </c>
      <c r="I112" s="962">
        <v>0.1012602373957634</v>
      </c>
    </row>
    <row r="113" spans="1:11">
      <c r="A113" s="78">
        <v>2017</v>
      </c>
      <c r="B113" s="605"/>
      <c r="C113" s="606"/>
      <c r="D113" s="560"/>
      <c r="E113" s="560"/>
      <c r="F113" s="569"/>
      <c r="G113" s="580"/>
      <c r="H113" s="595"/>
      <c r="I113" s="962"/>
    </row>
    <row r="114" spans="1:11">
      <c r="A114" s="78">
        <v>2018</v>
      </c>
      <c r="B114" s="605"/>
      <c r="C114" s="606"/>
      <c r="D114" s="560"/>
      <c r="E114" s="560"/>
      <c r="F114" s="569"/>
      <c r="G114" s="580"/>
      <c r="H114" s="595"/>
      <c r="I114" s="962"/>
    </row>
    <row r="115" spans="1:11">
      <c r="A115" s="78">
        <v>2019</v>
      </c>
      <c r="B115" s="605"/>
      <c r="C115" s="606"/>
      <c r="D115" s="560"/>
      <c r="E115" s="560"/>
      <c r="F115" s="569"/>
      <c r="G115" s="580"/>
      <c r="H115" s="595"/>
      <c r="I115" s="962"/>
    </row>
    <row r="116" spans="1:11" ht="15.55" thickBot="1">
      <c r="A116" s="71">
        <v>2020</v>
      </c>
      <c r="B116" s="463"/>
      <c r="C116" s="65"/>
      <c r="D116" s="464"/>
      <c r="E116" s="69"/>
      <c r="F116" s="466"/>
      <c r="G116" s="67"/>
      <c r="H116" s="68"/>
      <c r="I116" s="964"/>
    </row>
    <row r="117" spans="1:11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11" ht="15.55">
      <c r="D118" s="60"/>
      <c r="E118" s="60"/>
      <c r="F118" s="60"/>
      <c r="G118" s="60"/>
      <c r="H118" s="60"/>
      <c r="I118" s="60"/>
    </row>
    <row r="120" spans="1:11">
      <c r="A120" s="59" t="s">
        <v>1215</v>
      </c>
      <c r="B120" s="1028">
        <f t="shared" ref="B120:G120" si="1">(B110/B76)^(1/34)-1</f>
        <v>4.0391573004999293E-2</v>
      </c>
      <c r="C120" s="1028">
        <f t="shared" si="1"/>
        <v>3.5153269861097902E-2</v>
      </c>
      <c r="D120" s="1028">
        <f t="shared" si="1"/>
        <v>3.9481737406466877E-2</v>
      </c>
      <c r="E120" s="1028">
        <f t="shared" si="1"/>
        <v>3.7717881259383246E-2</v>
      </c>
      <c r="F120" s="1028">
        <f t="shared" si="1"/>
        <v>2.5781363902927623E-2</v>
      </c>
      <c r="G120" s="1028">
        <f t="shared" si="1"/>
        <v>2.5961065969206665E-2</v>
      </c>
      <c r="H120" s="1028"/>
      <c r="I120" s="1028"/>
      <c r="J120" s="1029"/>
      <c r="K120" s="1029"/>
    </row>
  </sheetData>
  <mergeCells count="4">
    <mergeCell ref="A3:I3"/>
    <mergeCell ref="B6:I6"/>
    <mergeCell ref="B7:E7"/>
    <mergeCell ref="F7:I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F119"/>
  <sheetViews>
    <sheetView workbookViewId="0">
      <pane xSplit="1" ySplit="9" topLeftCell="B91" activePane="bottomRight" state="frozen"/>
      <selection activeCell="Y103" sqref="Y103"/>
      <selection pane="topRight" activeCell="Y103" sqref="Y103"/>
      <selection pane="bottomLeft" activeCell="Y103" sqref="Y103"/>
      <selection pane="bottomRight" activeCell="F131" sqref="F131"/>
    </sheetView>
  </sheetViews>
  <sheetFormatPr baseColWidth="10" defaultColWidth="10.83203125" defaultRowHeight="15.55"/>
  <cols>
    <col min="1" max="1" width="10.83203125" style="142"/>
    <col min="2" max="2" width="10.83203125" style="113"/>
    <col min="3" max="7" width="10.83203125" style="142" customWidth="1"/>
    <col min="8" max="8" width="10.83203125" style="142"/>
    <col min="9" max="9" width="10.83203125" style="142" customWidth="1"/>
    <col min="10" max="17" width="10.83203125" style="113"/>
    <col min="18" max="25" width="11.5" style="1" customWidth="1"/>
    <col min="26" max="31" width="10.83203125" style="113"/>
    <col min="32" max="32" width="23.5" style="113" bestFit="1" customWidth="1"/>
    <col min="33" max="16384" width="10.83203125" style="113"/>
  </cols>
  <sheetData>
    <row r="1" spans="1:32">
      <c r="A1" s="180" t="s">
        <v>37</v>
      </c>
      <c r="C1" s="208"/>
    </row>
    <row r="2" spans="1:32">
      <c r="C2" s="208"/>
    </row>
    <row r="3" spans="1:32" ht="16.100000000000001" thickBot="1"/>
    <row r="4" spans="1:32" s="141" customFormat="1" ht="25" customHeight="1" thickTop="1">
      <c r="A4" s="1420" t="s">
        <v>137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32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12"/>
      <c r="S5" s="112"/>
      <c r="T5" s="112"/>
      <c r="U5" s="112"/>
      <c r="V5" s="112"/>
      <c r="W5" s="112"/>
      <c r="X5" s="112"/>
      <c r="Y5" s="502"/>
    </row>
    <row r="6" spans="1:32" ht="15.05">
      <c r="A6" s="140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6" t="s">
        <v>54</v>
      </c>
      <c r="S6" s="206" t="s">
        <v>53</v>
      </c>
      <c r="T6" s="206" t="s">
        <v>52</v>
      </c>
      <c r="U6" s="138" t="s">
        <v>51</v>
      </c>
      <c r="V6" s="138" t="s">
        <v>50</v>
      </c>
      <c r="W6" s="206" t="s">
        <v>49</v>
      </c>
      <c r="X6" s="206" t="s">
        <v>48</v>
      </c>
      <c r="Y6" s="205" t="s">
        <v>47</v>
      </c>
    </row>
    <row r="7" spans="1:32" ht="35" customHeight="1">
      <c r="A7" s="140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8"/>
      <c r="W7" s="1418"/>
      <c r="X7" s="1418"/>
      <c r="Y7" s="1419"/>
    </row>
    <row r="8" spans="1:32" s="136" customFormat="1" ht="21" customHeight="1">
      <c r="A8" s="176"/>
      <c r="B8" s="1415" t="s">
        <v>46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7"/>
      <c r="AB8" s="636"/>
    </row>
    <row r="9" spans="1:32" ht="60.6" thickBot="1">
      <c r="A9" s="140"/>
      <c r="B9" s="435" t="s">
        <v>16</v>
      </c>
      <c r="C9" s="436" t="s">
        <v>104</v>
      </c>
      <c r="D9" s="434" t="s">
        <v>43</v>
      </c>
      <c r="E9" s="436" t="s">
        <v>105</v>
      </c>
      <c r="F9" s="434" t="s">
        <v>42</v>
      </c>
      <c r="G9" s="436" t="s">
        <v>106</v>
      </c>
      <c r="H9" s="434" t="s">
        <v>41</v>
      </c>
      <c r="I9" s="434" t="s">
        <v>40</v>
      </c>
      <c r="J9" s="435" t="s">
        <v>15</v>
      </c>
      <c r="K9" s="436" t="s">
        <v>104</v>
      </c>
      <c r="L9" s="434" t="s">
        <v>43</v>
      </c>
      <c r="M9" s="436" t="s">
        <v>105</v>
      </c>
      <c r="N9" s="434" t="s">
        <v>42</v>
      </c>
      <c r="O9" s="436" t="s">
        <v>106</v>
      </c>
      <c r="P9" s="434" t="s">
        <v>41</v>
      </c>
      <c r="Q9" s="434" t="s">
        <v>40</v>
      </c>
      <c r="R9" s="500" t="s">
        <v>59</v>
      </c>
      <c r="S9" s="436" t="s">
        <v>104</v>
      </c>
      <c r="T9" s="434" t="s">
        <v>43</v>
      </c>
      <c r="U9" s="436" t="s">
        <v>105</v>
      </c>
      <c r="V9" s="434" t="s">
        <v>42</v>
      </c>
      <c r="W9" s="436" t="s">
        <v>106</v>
      </c>
      <c r="X9" s="434" t="s">
        <v>41</v>
      </c>
      <c r="Y9" s="553" t="s">
        <v>40</v>
      </c>
      <c r="AB9" s="633" t="s">
        <v>39</v>
      </c>
      <c r="AC9" s="633"/>
      <c r="AD9" s="633"/>
    </row>
    <row r="10" spans="1:32" ht="15.05">
      <c r="A10" s="166">
        <v>1913</v>
      </c>
      <c r="B10" s="437">
        <f>1-TA2b!B10</f>
        <v>0.58211776501606893</v>
      </c>
      <c r="C10" s="537">
        <f>compoprinc!BW2</f>
        <v>2.6713684710340121E-3</v>
      </c>
      <c r="D10" s="537">
        <f>compoprinc!BX2</f>
        <v>5.4620605502296001E-3</v>
      </c>
      <c r="E10" s="537">
        <f>compoprinc!BY2</f>
        <v>4.3516550561677858E-2</v>
      </c>
      <c r="F10" s="537">
        <f>compoprinc!BZ2</f>
        <v>3.1319106511492369E-2</v>
      </c>
      <c r="G10" s="537">
        <f>compoprinc!CA2</f>
        <v>3.6244024643959784E-3</v>
      </c>
      <c r="H10" s="537">
        <f>compoprinc!CB2</f>
        <v>0.44077192483754618</v>
      </c>
      <c r="I10" s="538">
        <f>compoprinc!CC2</f>
        <v>5.4752305093395875E-2</v>
      </c>
      <c r="J10" s="185"/>
      <c r="K10" s="125"/>
      <c r="L10" s="125"/>
      <c r="M10" s="125"/>
      <c r="N10" s="125"/>
      <c r="O10" s="125"/>
      <c r="P10" s="125"/>
      <c r="Q10" s="125"/>
      <c r="R10" s="189"/>
      <c r="S10" s="132"/>
      <c r="T10" s="132"/>
      <c r="U10" s="132"/>
      <c r="V10" s="132"/>
      <c r="W10" s="132"/>
      <c r="X10" s="132"/>
      <c r="Y10" s="188"/>
      <c r="AB10" s="634">
        <f>B10-SUM(C10:I10)</f>
        <v>4.6526297037274844E-8</v>
      </c>
      <c r="AC10" s="634">
        <f>J10-SUM(K10:Q10)</f>
        <v>0</v>
      </c>
      <c r="AD10" s="634">
        <f>R10-SUM(S10:Y10)</f>
        <v>0</v>
      </c>
      <c r="AF10" s="635"/>
    </row>
    <row r="11" spans="1:32" ht="15.05">
      <c r="A11" s="166">
        <v>1914</v>
      </c>
      <c r="B11" s="146">
        <f>1-TA2b!B11</f>
        <v>0.57676061789402888</v>
      </c>
      <c r="C11" s="539">
        <f>compoprinc!BW3</f>
        <v>2.6830117017294774E-3</v>
      </c>
      <c r="D11" s="539">
        <f>compoprinc!BX3</f>
        <v>3.6275722703641099E-3</v>
      </c>
      <c r="E11" s="539">
        <f>compoprinc!BY3</f>
        <v>4.6266744438563989E-2</v>
      </c>
      <c r="F11" s="539">
        <f>compoprinc!BZ3</f>
        <v>3.253966132920029E-2</v>
      </c>
      <c r="G11" s="539">
        <f>compoprinc!CA3</f>
        <v>3.7112057829721359E-3</v>
      </c>
      <c r="H11" s="539">
        <f>compoprinc!CB3</f>
        <v>0.43299585489093034</v>
      </c>
      <c r="I11" s="540">
        <f>compoprinc!CC3</f>
        <v>5.4936494259304296E-2</v>
      </c>
      <c r="J11" s="185"/>
      <c r="K11" s="125"/>
      <c r="L11" s="125"/>
      <c r="M11" s="125"/>
      <c r="N11" s="125"/>
      <c r="O11" s="125"/>
      <c r="P11" s="125"/>
      <c r="Q11" s="125"/>
      <c r="R11" s="117"/>
      <c r="S11" s="125"/>
      <c r="T11" s="125"/>
      <c r="U11" s="125"/>
      <c r="V11" s="125"/>
      <c r="W11" s="125"/>
      <c r="X11" s="125"/>
      <c r="Y11" s="165"/>
      <c r="AB11" s="634">
        <f t="shared" ref="AB11:AB74" si="0">B11-SUM(C11:I11)</f>
        <v>7.3220964291742519E-8</v>
      </c>
      <c r="AC11" s="634">
        <f t="shared" ref="AC11:AC74" si="1">J11-SUM(K11:Q11)</f>
        <v>0</v>
      </c>
      <c r="AD11" s="634">
        <f t="shared" ref="AD11:AD74" si="2">R11-SUM(S11:Y11)</f>
        <v>0</v>
      </c>
      <c r="AF11" s="635"/>
    </row>
    <row r="12" spans="1:32" ht="15.05">
      <c r="A12" s="166">
        <v>1915</v>
      </c>
      <c r="B12" s="146">
        <f>1-TA2b!B12</f>
        <v>0.58373738990231017</v>
      </c>
      <c r="C12" s="539">
        <f>compoprinc!BW4</f>
        <v>2.8021073157987221E-3</v>
      </c>
      <c r="D12" s="539">
        <f>compoprinc!BX4</f>
        <v>6.1683422333582982E-3</v>
      </c>
      <c r="E12" s="539">
        <f>compoprinc!BY4</f>
        <v>4.6790537425815716E-2</v>
      </c>
      <c r="F12" s="539">
        <f>compoprinc!BZ4</f>
        <v>3.2159971864091495E-2</v>
      </c>
      <c r="G12" s="539">
        <f>compoprinc!CA4</f>
        <v>3.8146789620603487E-3</v>
      </c>
      <c r="H12" s="539">
        <f>compoprinc!CB4</f>
        <v>0.43797948337278353</v>
      </c>
      <c r="I12" s="540">
        <f>compoprinc!CC4</f>
        <v>5.4022222175823885E-2</v>
      </c>
      <c r="J12" s="185"/>
      <c r="K12" s="125"/>
      <c r="L12" s="125"/>
      <c r="M12" s="125"/>
      <c r="N12" s="125"/>
      <c r="O12" s="125"/>
      <c r="P12" s="125"/>
      <c r="Q12" s="125"/>
      <c r="R12" s="117"/>
      <c r="S12" s="125"/>
      <c r="T12" s="125"/>
      <c r="U12" s="125"/>
      <c r="V12" s="125"/>
      <c r="W12" s="125"/>
      <c r="X12" s="125"/>
      <c r="Y12" s="165"/>
      <c r="AB12" s="634">
        <f t="shared" si="0"/>
        <v>4.6552578236713771E-8</v>
      </c>
      <c r="AC12" s="634">
        <f t="shared" si="1"/>
        <v>0</v>
      </c>
      <c r="AD12" s="634">
        <f t="shared" si="2"/>
        <v>0</v>
      </c>
      <c r="AF12" s="635"/>
    </row>
    <row r="13" spans="1:32" ht="15.05">
      <c r="A13" s="166">
        <v>1916</v>
      </c>
      <c r="B13" s="160">
        <f>1-TA2b!B13</f>
        <v>0.56198437851293159</v>
      </c>
      <c r="C13" s="438">
        <f>compoprinc!BW5</f>
        <v>8.4938828791914882E-3</v>
      </c>
      <c r="D13" s="438">
        <f>compoprinc!BX5</f>
        <v>3.4390883262366877E-3</v>
      </c>
      <c r="E13" s="438">
        <f>compoprinc!BY5</f>
        <v>3.8437961071757613E-2</v>
      </c>
      <c r="F13" s="438">
        <f>compoprinc!BZ5</f>
        <v>2.8051451749863458E-2</v>
      </c>
      <c r="G13" s="438">
        <f>compoprinc!CA5</f>
        <v>3.1778253712669673E-3</v>
      </c>
      <c r="H13" s="438">
        <f>compoprinc!CB5</f>
        <v>0.43217805435415579</v>
      </c>
      <c r="I13" s="439">
        <f>compoprinc!CC5</f>
        <v>4.8206174629060045E-2</v>
      </c>
      <c r="J13" s="185"/>
      <c r="K13" s="125"/>
      <c r="L13" s="125"/>
      <c r="M13" s="125"/>
      <c r="N13" s="125"/>
      <c r="O13" s="125"/>
      <c r="P13" s="125"/>
      <c r="Q13" s="125"/>
      <c r="R13" s="117"/>
      <c r="S13" s="116"/>
      <c r="T13" s="116"/>
      <c r="U13" s="116"/>
      <c r="V13" s="116"/>
      <c r="W13" s="116"/>
      <c r="X13" s="116"/>
      <c r="Y13" s="145"/>
      <c r="AB13" s="634">
        <f t="shared" si="0"/>
        <v>-5.9868600521539861E-8</v>
      </c>
      <c r="AC13" s="634">
        <f t="shared" si="1"/>
        <v>0</v>
      </c>
      <c r="AD13" s="634">
        <f t="shared" si="2"/>
        <v>0</v>
      </c>
      <c r="AF13" s="635"/>
    </row>
    <row r="14" spans="1:32" ht="15.05">
      <c r="A14" s="166">
        <v>1917</v>
      </c>
      <c r="B14" s="197">
        <f>1-TA2b!B14</f>
        <v>0.55686431108259304</v>
      </c>
      <c r="C14" s="539">
        <f>compoprinc!BW6</f>
        <v>7.559250820437677E-3</v>
      </c>
      <c r="D14" s="539">
        <f>compoprinc!BX6</f>
        <v>9.2887612926966087E-4</v>
      </c>
      <c r="E14" s="539">
        <f>compoprinc!BY6</f>
        <v>3.1691797115451281E-2</v>
      </c>
      <c r="F14" s="539">
        <f>compoprinc!BZ6</f>
        <v>2.9896869067307128E-2</v>
      </c>
      <c r="G14" s="539">
        <f>compoprinc!CA6</f>
        <v>3.0951754526362587E-3</v>
      </c>
      <c r="H14" s="539">
        <f>compoprinc!CB6</f>
        <v>0.43155637128937707</v>
      </c>
      <c r="I14" s="540">
        <f>compoprinc!CC6</f>
        <v>5.213604444075829E-2</v>
      </c>
      <c r="J14" s="185"/>
      <c r="K14" s="125"/>
      <c r="L14" s="125"/>
      <c r="M14" s="125"/>
      <c r="N14" s="125"/>
      <c r="O14" s="125"/>
      <c r="P14" s="125"/>
      <c r="Q14" s="125"/>
      <c r="R14" s="117"/>
      <c r="S14" s="125"/>
      <c r="T14" s="125"/>
      <c r="U14" s="125"/>
      <c r="V14" s="125"/>
      <c r="W14" s="125"/>
      <c r="X14" s="125"/>
      <c r="Y14" s="165"/>
      <c r="AB14" s="634">
        <f t="shared" si="0"/>
        <v>-7.3232644282050785E-8</v>
      </c>
      <c r="AC14" s="634">
        <f t="shared" si="1"/>
        <v>0</v>
      </c>
      <c r="AD14" s="634">
        <f t="shared" si="2"/>
        <v>0</v>
      </c>
      <c r="AF14" s="635"/>
    </row>
    <row r="15" spans="1:32" ht="15.05">
      <c r="A15" s="166">
        <v>1918</v>
      </c>
      <c r="B15" s="146">
        <f>1-TA2b!B15</f>
        <v>0.56754664807023358</v>
      </c>
      <c r="C15" s="539">
        <f>compoprinc!BW7</f>
        <v>5.3750170443080019E-3</v>
      </c>
      <c r="D15" s="539">
        <f>compoprinc!BX7</f>
        <v>-2.0716307836618642E-3</v>
      </c>
      <c r="E15" s="539">
        <f>compoprinc!BY7</f>
        <v>2.8982208108618113E-2</v>
      </c>
      <c r="F15" s="539">
        <f>compoprinc!BZ7</f>
        <v>2.7671014745082045E-2</v>
      </c>
      <c r="G15" s="539">
        <f>compoprinc!CA7</f>
        <v>2.9932075696023791E-3</v>
      </c>
      <c r="H15" s="539">
        <f>compoprinc!CB7</f>
        <v>0.45642343810041003</v>
      </c>
      <c r="I15" s="540">
        <f>compoprinc!CC7</f>
        <v>4.8173280304420869E-2</v>
      </c>
      <c r="J15" s="185"/>
      <c r="K15" s="125"/>
      <c r="L15" s="125"/>
      <c r="M15" s="125"/>
      <c r="N15" s="125"/>
      <c r="O15" s="125"/>
      <c r="P15" s="125"/>
      <c r="Q15" s="125"/>
      <c r="R15" s="117"/>
      <c r="S15" s="125"/>
      <c r="T15" s="125"/>
      <c r="U15" s="125"/>
      <c r="V15" s="125"/>
      <c r="W15" s="125"/>
      <c r="X15" s="125"/>
      <c r="Y15" s="165"/>
      <c r="AB15" s="634">
        <f t="shared" si="0"/>
        <v>1.1298145397020676E-7</v>
      </c>
      <c r="AC15" s="634">
        <f t="shared" si="1"/>
        <v>0</v>
      </c>
      <c r="AD15" s="634">
        <f t="shared" si="2"/>
        <v>0</v>
      </c>
      <c r="AF15" s="635"/>
    </row>
    <row r="16" spans="1:32" ht="15.05">
      <c r="A16" s="171">
        <v>1919</v>
      </c>
      <c r="B16" s="150">
        <f>1-TA2b!B16</f>
        <v>0.54936488683937268</v>
      </c>
      <c r="C16" s="541">
        <f>compoprinc!BW8</f>
        <v>5.5093127979163395E-3</v>
      </c>
      <c r="D16" s="541">
        <f>compoprinc!BX8</f>
        <v>-3.2814743077661168E-3</v>
      </c>
      <c r="E16" s="541">
        <f>compoprinc!BY8</f>
        <v>2.7922017955600523E-2</v>
      </c>
      <c r="F16" s="541">
        <f>compoprinc!BZ8</f>
        <v>2.5085575802781774E-2</v>
      </c>
      <c r="G16" s="541">
        <f>compoprinc!CA8</f>
        <v>3.2885890576879462E-3</v>
      </c>
      <c r="H16" s="541">
        <f>compoprinc!CB8</f>
        <v>0.44647419137258432</v>
      </c>
      <c r="I16" s="542">
        <f>compoprinc!CC8</f>
        <v>4.4366576391827464E-2</v>
      </c>
      <c r="J16" s="186"/>
      <c r="K16" s="127"/>
      <c r="L16" s="127"/>
      <c r="M16" s="127"/>
      <c r="N16" s="127"/>
      <c r="O16" s="127"/>
      <c r="P16" s="127"/>
      <c r="Q16" s="127"/>
      <c r="R16" s="120"/>
      <c r="S16" s="127"/>
      <c r="T16" s="127"/>
      <c r="U16" s="127"/>
      <c r="V16" s="127"/>
      <c r="W16" s="127"/>
      <c r="X16" s="127"/>
      <c r="Y16" s="167"/>
      <c r="AB16" s="634">
        <f t="shared" si="0"/>
        <v>9.7768740436876556E-8</v>
      </c>
      <c r="AC16" s="634">
        <f t="shared" si="1"/>
        <v>0</v>
      </c>
      <c r="AD16" s="634">
        <f t="shared" si="2"/>
        <v>0</v>
      </c>
      <c r="AF16" s="635"/>
    </row>
    <row r="17" spans="1:32" ht="15.05">
      <c r="A17" s="166">
        <v>1920</v>
      </c>
      <c r="B17" s="146">
        <f>1-TA2b!B17</f>
        <v>0.5701423093371083</v>
      </c>
      <c r="C17" s="539">
        <f>compoprinc!BW9</f>
        <v>5.1099511660690549E-3</v>
      </c>
      <c r="D17" s="539">
        <f>compoprinc!BX9</f>
        <v>-3.2463852691314997E-3</v>
      </c>
      <c r="E17" s="539">
        <f>compoprinc!BY9</f>
        <v>2.7836576188999155E-2</v>
      </c>
      <c r="F17" s="539">
        <f>compoprinc!BZ9</f>
        <v>3.0021056617212823E-2</v>
      </c>
      <c r="G17" s="539">
        <f>compoprinc!CA9</f>
        <v>3.1023466661949657E-3</v>
      </c>
      <c r="H17" s="539">
        <f>compoprinc!CB9</f>
        <v>0.45360692874948866</v>
      </c>
      <c r="I17" s="540">
        <f>compoprinc!CC9</f>
        <v>5.3711835218274974E-2</v>
      </c>
      <c r="J17" s="185"/>
      <c r="K17" s="125"/>
      <c r="L17" s="125"/>
      <c r="M17" s="125"/>
      <c r="N17" s="125"/>
      <c r="O17" s="125"/>
      <c r="P17" s="125"/>
      <c r="Q17" s="125"/>
      <c r="R17" s="117"/>
      <c r="S17" s="125"/>
      <c r="T17" s="125"/>
      <c r="U17" s="125"/>
      <c r="V17" s="125"/>
      <c r="W17" s="125"/>
      <c r="X17" s="125"/>
      <c r="Y17" s="165"/>
      <c r="AB17" s="634">
        <f t="shared" si="0"/>
        <v>0</v>
      </c>
      <c r="AC17" s="634">
        <f t="shared" si="1"/>
        <v>0</v>
      </c>
      <c r="AD17" s="634">
        <f t="shared" si="2"/>
        <v>0</v>
      </c>
      <c r="AF17" s="635"/>
    </row>
    <row r="18" spans="1:32" ht="15.05">
      <c r="A18" s="166">
        <v>1921</v>
      </c>
      <c r="B18" s="146">
        <f>1-TA2b!B18</f>
        <v>0.54001658058887059</v>
      </c>
      <c r="C18" s="539">
        <f>compoprinc!BW10</f>
        <v>3.7487703830358272E-3</v>
      </c>
      <c r="D18" s="539">
        <f>compoprinc!BX10</f>
        <v>-2.5764683368942245E-4</v>
      </c>
      <c r="E18" s="539">
        <f>compoprinc!BY10</f>
        <v>3.8303977660235362E-2</v>
      </c>
      <c r="F18" s="539">
        <f>compoprinc!BZ10</f>
        <v>3.1134048892738672E-2</v>
      </c>
      <c r="G18" s="539">
        <f>compoprinc!CA10</f>
        <v>2.8301442179586912E-3</v>
      </c>
      <c r="H18" s="539">
        <f>compoprinc!CB10</f>
        <v>0.4114100082590112</v>
      </c>
      <c r="I18" s="540">
        <f>compoprinc!CC10</f>
        <v>5.2847181867209291E-2</v>
      </c>
      <c r="J18" s="185"/>
      <c r="K18" s="125"/>
      <c r="L18" s="125"/>
      <c r="M18" s="125"/>
      <c r="N18" s="125"/>
      <c r="O18" s="125"/>
      <c r="P18" s="125"/>
      <c r="Q18" s="125"/>
      <c r="R18" s="117"/>
      <c r="S18" s="125"/>
      <c r="T18" s="125"/>
      <c r="U18" s="125"/>
      <c r="V18" s="125"/>
      <c r="W18" s="125"/>
      <c r="X18" s="125"/>
      <c r="Y18" s="165"/>
      <c r="AB18" s="634">
        <f t="shared" si="0"/>
        <v>9.614237095334488E-8</v>
      </c>
      <c r="AC18" s="634">
        <f t="shared" si="1"/>
        <v>0</v>
      </c>
      <c r="AD18" s="634">
        <f t="shared" si="2"/>
        <v>0</v>
      </c>
      <c r="AF18" s="635"/>
    </row>
    <row r="19" spans="1:32" ht="15.05">
      <c r="A19" s="166">
        <v>1922</v>
      </c>
      <c r="B19" s="146">
        <f>1-TA2b!B19</f>
        <v>0.55018116072008894</v>
      </c>
      <c r="C19" s="539">
        <f>compoprinc!BW11</f>
        <v>2.9625819133453561E-3</v>
      </c>
      <c r="D19" s="539">
        <f>compoprinc!BX11</f>
        <v>-3.067157050727352E-3</v>
      </c>
      <c r="E19" s="539">
        <f>compoprinc!BY11</f>
        <v>3.8211548061378504E-2</v>
      </c>
      <c r="F19" s="539">
        <f>compoprinc!BZ11</f>
        <v>2.9722802627916139E-2</v>
      </c>
      <c r="G19" s="539">
        <f>compoprinc!CA11</f>
        <v>3.0568656049022201E-3</v>
      </c>
      <c r="H19" s="539">
        <f>compoprinc!CB11</f>
        <v>0.42806031168397024</v>
      </c>
      <c r="I19" s="540">
        <f>compoprinc!CC11</f>
        <v>5.1234207879303918E-2</v>
      </c>
      <c r="J19" s="185"/>
      <c r="K19" s="125"/>
      <c r="L19" s="125"/>
      <c r="M19" s="125"/>
      <c r="N19" s="125"/>
      <c r="O19" s="125"/>
      <c r="P19" s="125"/>
      <c r="Q19" s="125"/>
      <c r="R19" s="117"/>
      <c r="S19" s="125"/>
      <c r="T19" s="125"/>
      <c r="U19" s="125"/>
      <c r="V19" s="125"/>
      <c r="W19" s="125"/>
      <c r="X19" s="125"/>
      <c r="Y19" s="165"/>
      <c r="AB19" s="634">
        <f t="shared" si="0"/>
        <v>0</v>
      </c>
      <c r="AC19" s="634">
        <f t="shared" si="1"/>
        <v>0</v>
      </c>
      <c r="AD19" s="634">
        <f t="shared" si="2"/>
        <v>0</v>
      </c>
      <c r="AF19" s="635"/>
    </row>
    <row r="20" spans="1:32" ht="15.05">
      <c r="A20" s="166">
        <v>1923</v>
      </c>
      <c r="B20" s="146">
        <f>1-TA2b!B20</f>
        <v>0.57272789316367123</v>
      </c>
      <c r="C20" s="539">
        <f>compoprinc!BW12</f>
        <v>4.9206971091482945E-3</v>
      </c>
      <c r="D20" s="539">
        <f>compoprinc!BX12</f>
        <v>-1.3008435907897482E-4</v>
      </c>
      <c r="E20" s="539">
        <f>compoprinc!BY12</f>
        <v>3.722181797628446E-2</v>
      </c>
      <c r="F20" s="539">
        <f>compoprinc!BZ12</f>
        <v>2.4420811704546432E-2</v>
      </c>
      <c r="G20" s="539">
        <f>compoprinc!CA12</f>
        <v>3.855382370877708E-3</v>
      </c>
      <c r="H20" s="539">
        <f>compoprinc!CB12</f>
        <v>0.46033640608354837</v>
      </c>
      <c r="I20" s="540">
        <f>compoprinc!CC12</f>
        <v>4.2102788487523676E-2</v>
      </c>
      <c r="J20" s="185"/>
      <c r="K20" s="125"/>
      <c r="L20" s="125"/>
      <c r="M20" s="125"/>
      <c r="N20" s="125"/>
      <c r="O20" s="125"/>
      <c r="P20" s="125"/>
      <c r="Q20" s="125"/>
      <c r="R20" s="117"/>
      <c r="S20" s="125"/>
      <c r="T20" s="125"/>
      <c r="U20" s="125"/>
      <c r="V20" s="125"/>
      <c r="W20" s="125"/>
      <c r="X20" s="125"/>
      <c r="Y20" s="165"/>
      <c r="AB20" s="634">
        <f t="shared" si="0"/>
        <v>7.3790821231156656E-8</v>
      </c>
      <c r="AC20" s="634">
        <f t="shared" si="1"/>
        <v>0</v>
      </c>
      <c r="AD20" s="634">
        <f t="shared" si="2"/>
        <v>0</v>
      </c>
      <c r="AF20" s="635"/>
    </row>
    <row r="21" spans="1:32" ht="15.05">
      <c r="A21" s="166">
        <v>1924</v>
      </c>
      <c r="B21" s="146">
        <f>1-TA2b!B21</f>
        <v>0.55213199784951894</v>
      </c>
      <c r="C21" s="539">
        <f>compoprinc!BW13</f>
        <v>4.8102999282299032E-3</v>
      </c>
      <c r="D21" s="539">
        <f>compoprinc!BX13</f>
        <v>-2.6727119138882133E-3</v>
      </c>
      <c r="E21" s="539">
        <f>compoprinc!BY13</f>
        <v>3.7599301225652804E-2</v>
      </c>
      <c r="F21" s="539">
        <f>compoprinc!BZ13</f>
        <v>2.3020036933299515E-2</v>
      </c>
      <c r="G21" s="539">
        <f>compoprinc!CA13</f>
        <v>4.0515844467435558E-3</v>
      </c>
      <c r="H21" s="539">
        <f>compoprinc!CB13</f>
        <v>0.44554155869225742</v>
      </c>
      <c r="I21" s="540">
        <f>compoprinc!CC13</f>
        <v>3.9781928537223905E-2</v>
      </c>
      <c r="J21" s="185"/>
      <c r="K21" s="125"/>
      <c r="L21" s="125"/>
      <c r="M21" s="125"/>
      <c r="N21" s="125"/>
      <c r="O21" s="125"/>
      <c r="P21" s="125"/>
      <c r="Q21" s="125"/>
      <c r="R21" s="117"/>
      <c r="S21" s="125"/>
      <c r="T21" s="125"/>
      <c r="U21" s="125"/>
      <c r="V21" s="125"/>
      <c r="W21" s="125"/>
      <c r="X21" s="125"/>
      <c r="Y21" s="165"/>
      <c r="AB21" s="634">
        <f t="shared" si="0"/>
        <v>0</v>
      </c>
      <c r="AC21" s="634">
        <f t="shared" si="1"/>
        <v>0</v>
      </c>
      <c r="AD21" s="634">
        <f t="shared" si="2"/>
        <v>0</v>
      </c>
      <c r="AF21" s="635"/>
    </row>
    <row r="22" spans="1:32" ht="15.05">
      <c r="A22" s="166">
        <v>1925</v>
      </c>
      <c r="B22" s="146">
        <f>1-TA2b!B22</f>
        <v>0.53456272868400401</v>
      </c>
      <c r="C22" s="539">
        <f>compoprinc!BW14</f>
        <v>7.9843335131776095E-3</v>
      </c>
      <c r="D22" s="539">
        <f>compoprinc!BX14</f>
        <v>-3.5119891244350886E-3</v>
      </c>
      <c r="E22" s="539">
        <f>compoprinc!BY14</f>
        <v>3.2321118336763752E-2</v>
      </c>
      <c r="F22" s="539">
        <f>compoprinc!BZ14</f>
        <v>1.886819227997626E-2</v>
      </c>
      <c r="G22" s="539">
        <f>compoprinc!CA14</f>
        <v>4.3929587474959876E-3</v>
      </c>
      <c r="H22" s="539">
        <f>compoprinc!CB14</f>
        <v>0.44161646904278673</v>
      </c>
      <c r="I22" s="540">
        <f>compoprinc!CC14</f>
        <v>3.2891584226872259E-2</v>
      </c>
      <c r="J22" s="185"/>
      <c r="K22" s="125"/>
      <c r="L22" s="125"/>
      <c r="M22" s="125"/>
      <c r="N22" s="125"/>
      <c r="O22" s="125"/>
      <c r="P22" s="125"/>
      <c r="Q22" s="125"/>
      <c r="R22" s="117"/>
      <c r="S22" s="125"/>
      <c r="T22" s="125"/>
      <c r="U22" s="125"/>
      <c r="V22" s="125"/>
      <c r="W22" s="125"/>
      <c r="X22" s="125"/>
      <c r="Y22" s="165"/>
      <c r="AB22" s="634">
        <f t="shared" si="0"/>
        <v>6.1661366568266374E-8</v>
      </c>
      <c r="AC22" s="634">
        <f t="shared" si="1"/>
        <v>0</v>
      </c>
      <c r="AD22" s="634">
        <f t="shared" si="2"/>
        <v>0</v>
      </c>
      <c r="AF22" s="635"/>
    </row>
    <row r="23" spans="1:32" ht="15.05">
      <c r="A23" s="166">
        <v>1926</v>
      </c>
      <c r="B23" s="146">
        <f>1-TA2b!B23</f>
        <v>0.5305385962954281</v>
      </c>
      <c r="C23" s="539">
        <f>compoprinc!BW15</f>
        <v>8.6160768606454146E-3</v>
      </c>
      <c r="D23" s="539">
        <f>compoprinc!BX15</f>
        <v>-3.5949797619090522E-3</v>
      </c>
      <c r="E23" s="539">
        <f>compoprinc!BY15</f>
        <v>2.7852134219765658E-2</v>
      </c>
      <c r="F23" s="539">
        <f>compoprinc!BZ15</f>
        <v>1.8161106029945411E-2</v>
      </c>
      <c r="G23" s="539">
        <f>compoprinc!CA15</f>
        <v>4.5241857005373382E-3</v>
      </c>
      <c r="H23" s="539">
        <f>compoprinc!CB15</f>
        <v>0.44270633564363299</v>
      </c>
      <c r="I23" s="540">
        <f>compoprinc!CC15</f>
        <v>3.2273623724351344E-2</v>
      </c>
      <c r="J23" s="185"/>
      <c r="K23" s="125"/>
      <c r="L23" s="125"/>
      <c r="M23" s="125"/>
      <c r="N23" s="125"/>
      <c r="O23" s="125"/>
      <c r="P23" s="125"/>
      <c r="Q23" s="125"/>
      <c r="R23" s="117"/>
      <c r="S23" s="125"/>
      <c r="T23" s="125"/>
      <c r="U23" s="125"/>
      <c r="V23" s="125"/>
      <c r="W23" s="125"/>
      <c r="X23" s="125"/>
      <c r="Y23" s="165"/>
      <c r="AB23" s="634">
        <f t="shared" si="0"/>
        <v>1.1387845899601956E-7</v>
      </c>
      <c r="AC23" s="634">
        <f t="shared" si="1"/>
        <v>0</v>
      </c>
      <c r="AD23" s="634">
        <f t="shared" si="2"/>
        <v>0</v>
      </c>
      <c r="AF23" s="635"/>
    </row>
    <row r="24" spans="1:32" ht="15.05">
      <c r="A24" s="166">
        <v>1927</v>
      </c>
      <c r="B24" s="146">
        <f>1-TA2b!B24</f>
        <v>0.53715315742814707</v>
      </c>
      <c r="C24" s="539">
        <f>compoprinc!BW16</f>
        <v>7.4099366695079575E-3</v>
      </c>
      <c r="D24" s="539">
        <f>compoprinc!BX16</f>
        <v>-3.7957372966025511E-3</v>
      </c>
      <c r="E24" s="539">
        <f>compoprinc!BY16</f>
        <v>2.7550351094489417E-2</v>
      </c>
      <c r="F24" s="539">
        <f>compoprinc!BZ16</f>
        <v>1.8922214296591754E-2</v>
      </c>
      <c r="G24" s="539">
        <f>compoprinc!CA16</f>
        <v>4.7577990650504148E-3</v>
      </c>
      <c r="H24" s="539">
        <f>compoprinc!CB16</f>
        <v>0.44813413165287724</v>
      </c>
      <c r="I24" s="540">
        <f>compoprinc!CC16</f>
        <v>3.4174508760342732E-2</v>
      </c>
      <c r="J24" s="185"/>
      <c r="K24" s="125"/>
      <c r="L24" s="125"/>
      <c r="M24" s="125"/>
      <c r="N24" s="125"/>
      <c r="O24" s="125"/>
      <c r="P24" s="125"/>
      <c r="Q24" s="125"/>
      <c r="R24" s="117"/>
      <c r="S24" s="125"/>
      <c r="T24" s="125"/>
      <c r="U24" s="125"/>
      <c r="V24" s="125"/>
      <c r="W24" s="125"/>
      <c r="X24" s="125"/>
      <c r="Y24" s="165"/>
      <c r="AB24" s="634">
        <f t="shared" si="0"/>
        <v>-4.681410992191104E-8</v>
      </c>
      <c r="AC24" s="634">
        <f t="shared" si="1"/>
        <v>0</v>
      </c>
      <c r="AD24" s="634">
        <f t="shared" si="2"/>
        <v>0</v>
      </c>
      <c r="AF24" s="635"/>
    </row>
    <row r="25" spans="1:32" ht="15.05">
      <c r="A25" s="166">
        <v>1928</v>
      </c>
      <c r="B25" s="146">
        <f>1-TA2b!B25</f>
        <v>0.5258409150981731</v>
      </c>
      <c r="C25" s="539">
        <f>compoprinc!BW17</f>
        <v>8.7560871355234823E-3</v>
      </c>
      <c r="D25" s="539">
        <f>compoprinc!BX17</f>
        <v>-3.65376679393153E-3</v>
      </c>
      <c r="E25" s="539">
        <f>compoprinc!BY17</f>
        <v>2.6698006324281709E-2</v>
      </c>
      <c r="F25" s="539">
        <f>compoprinc!BZ17</f>
        <v>2.0069273943365745E-2</v>
      </c>
      <c r="G25" s="539">
        <f>compoprinc!CA17</f>
        <v>4.561677130530995E-3</v>
      </c>
      <c r="H25" s="539">
        <f>compoprinc!CB17</f>
        <v>0.43290684029346088</v>
      </c>
      <c r="I25" s="540">
        <f>compoprinc!CC17</f>
        <v>3.6502696816272648E-2</v>
      </c>
      <c r="J25" s="185"/>
      <c r="K25" s="125"/>
      <c r="L25" s="125"/>
      <c r="M25" s="125"/>
      <c r="N25" s="125"/>
      <c r="O25" s="125"/>
      <c r="P25" s="125"/>
      <c r="Q25" s="125"/>
      <c r="R25" s="117"/>
      <c r="S25" s="125"/>
      <c r="T25" s="125"/>
      <c r="U25" s="125"/>
      <c r="V25" s="125"/>
      <c r="W25" s="125"/>
      <c r="X25" s="125"/>
      <c r="Y25" s="165"/>
      <c r="AB25" s="634">
        <f t="shared" si="0"/>
        <v>1.0024866914370989E-7</v>
      </c>
      <c r="AC25" s="634">
        <f t="shared" si="1"/>
        <v>0</v>
      </c>
      <c r="AD25" s="634">
        <f t="shared" si="2"/>
        <v>0</v>
      </c>
      <c r="AF25" s="635"/>
    </row>
    <row r="26" spans="1:32" ht="15.05">
      <c r="A26" s="166">
        <v>1929</v>
      </c>
      <c r="B26" s="146">
        <f>1-TA2b!B26</f>
        <v>0.53967933385956413</v>
      </c>
      <c r="C26" s="539">
        <f>compoprinc!BW18</f>
        <v>9.2760099746024491E-3</v>
      </c>
      <c r="D26" s="539">
        <f>compoprinc!BX18</f>
        <v>-3.6283201457615335E-3</v>
      </c>
      <c r="E26" s="539">
        <f>compoprinc!BY18</f>
        <v>2.5288726757689509E-2</v>
      </c>
      <c r="F26" s="539">
        <f>compoprinc!BZ18</f>
        <v>2.153036078817305E-2</v>
      </c>
      <c r="G26" s="539">
        <f>compoprinc!CA18</f>
        <v>5.2269653654068472E-3</v>
      </c>
      <c r="H26" s="539">
        <f>compoprinc!CB18</f>
        <v>0.442073503749907</v>
      </c>
      <c r="I26" s="540">
        <f>compoprinc!CC18</f>
        <v>3.9912160964265801E-2</v>
      </c>
      <c r="J26" s="185"/>
      <c r="K26" s="125"/>
      <c r="L26" s="125"/>
      <c r="M26" s="125"/>
      <c r="N26" s="125"/>
      <c r="O26" s="125"/>
      <c r="P26" s="125"/>
      <c r="Q26" s="125"/>
      <c r="R26" s="117"/>
      <c r="S26" s="125"/>
      <c r="T26" s="125"/>
      <c r="U26" s="125"/>
      <c r="V26" s="125"/>
      <c r="W26" s="125"/>
      <c r="X26" s="125"/>
      <c r="Y26" s="165"/>
      <c r="AB26" s="634">
        <f t="shared" si="0"/>
        <v>-7.3594718985603436E-8</v>
      </c>
      <c r="AC26" s="634">
        <f t="shared" si="1"/>
        <v>0</v>
      </c>
      <c r="AD26" s="634">
        <f t="shared" si="2"/>
        <v>0</v>
      </c>
      <c r="AF26" s="635"/>
    </row>
    <row r="27" spans="1:32" ht="15.05">
      <c r="A27" s="170">
        <v>1930</v>
      </c>
      <c r="B27" s="157">
        <f>1-TA2b!B27</f>
        <v>0.55085030100516108</v>
      </c>
      <c r="C27" s="543">
        <f>compoprinc!BW19</f>
        <v>5.1681660718146125E-3</v>
      </c>
      <c r="D27" s="543">
        <f>compoprinc!BX19</f>
        <v>-4.6141170115486796E-3</v>
      </c>
      <c r="E27" s="543">
        <f>compoprinc!BY19</f>
        <v>2.5962249550109621E-2</v>
      </c>
      <c r="F27" s="543">
        <f>compoprinc!BZ19</f>
        <v>2.3041151270870464E-2</v>
      </c>
      <c r="G27" s="543">
        <f>compoprinc!CA19</f>
        <v>5.6973563064300469E-3</v>
      </c>
      <c r="H27" s="543">
        <f>compoprinc!CB19</f>
        <v>0.45481367211501311</v>
      </c>
      <c r="I27" s="544">
        <f>compoprinc!CC19</f>
        <v>4.0781822702472013E-2</v>
      </c>
      <c r="J27" s="187"/>
      <c r="K27" s="129"/>
      <c r="L27" s="129"/>
      <c r="M27" s="129"/>
      <c r="N27" s="129"/>
      <c r="O27" s="129"/>
      <c r="P27" s="129"/>
      <c r="Q27" s="129"/>
      <c r="R27" s="123"/>
      <c r="S27" s="129"/>
      <c r="T27" s="129"/>
      <c r="U27" s="129"/>
      <c r="V27" s="129"/>
      <c r="W27" s="129"/>
      <c r="X27" s="129"/>
      <c r="Y27" s="169"/>
      <c r="AB27" s="634">
        <f t="shared" si="0"/>
        <v>0</v>
      </c>
      <c r="AC27" s="634">
        <f t="shared" si="1"/>
        <v>0</v>
      </c>
      <c r="AD27" s="634">
        <f t="shared" si="2"/>
        <v>0</v>
      </c>
      <c r="AF27" s="635"/>
    </row>
    <row r="28" spans="1:32" ht="15.05">
      <c r="A28" s="166">
        <v>1931</v>
      </c>
      <c r="B28" s="146">
        <f>1-TA2b!B28</f>
        <v>0.55497625768913239</v>
      </c>
      <c r="C28" s="539">
        <f>compoprinc!BW20</f>
        <v>2.8269000404819882E-3</v>
      </c>
      <c r="D28" s="539">
        <f>compoprinc!BX20</f>
        <v>-7.3823194537825576E-3</v>
      </c>
      <c r="E28" s="539">
        <f>compoprinc!BY20</f>
        <v>2.7667202385991713E-2</v>
      </c>
      <c r="F28" s="539">
        <f>compoprinc!BZ20</f>
        <v>2.2799409861270405E-2</v>
      </c>
      <c r="G28" s="539">
        <f>compoprinc!CA20</f>
        <v>6.8987839085147534E-3</v>
      </c>
      <c r="H28" s="539">
        <f>compoprinc!CB20</f>
        <v>0.46400429770376744</v>
      </c>
      <c r="I28" s="540">
        <f>compoprinc!CC20</f>
        <v>3.8161956233519936E-2</v>
      </c>
      <c r="J28" s="185"/>
      <c r="K28" s="125"/>
      <c r="L28" s="125"/>
      <c r="M28" s="125"/>
      <c r="N28" s="125"/>
      <c r="O28" s="125"/>
      <c r="P28" s="125"/>
      <c r="Q28" s="125"/>
      <c r="R28" s="117"/>
      <c r="S28" s="125"/>
      <c r="T28" s="125"/>
      <c r="U28" s="125"/>
      <c r="V28" s="125"/>
      <c r="W28" s="125"/>
      <c r="X28" s="125"/>
      <c r="Y28" s="165"/>
      <c r="AB28" s="634">
        <f t="shared" si="0"/>
        <v>2.700936874155957E-8</v>
      </c>
      <c r="AC28" s="634">
        <f t="shared" si="1"/>
        <v>0</v>
      </c>
      <c r="AD28" s="634">
        <f t="shared" si="2"/>
        <v>0</v>
      </c>
      <c r="AF28" s="635"/>
    </row>
    <row r="29" spans="1:32" ht="15.05">
      <c r="A29" s="166">
        <v>1932</v>
      </c>
      <c r="B29" s="146">
        <f>1-TA2b!B29</f>
        <v>0.53728537965014334</v>
      </c>
      <c r="C29" s="539">
        <f>compoprinc!BW21</f>
        <v>-5.153642523531691E-4</v>
      </c>
      <c r="D29" s="539">
        <f>compoprinc!BX21</f>
        <v>-1.1193477447187765E-2</v>
      </c>
      <c r="E29" s="539">
        <f>compoprinc!BY21</f>
        <v>3.0302215394462578E-2</v>
      </c>
      <c r="F29" s="539">
        <f>compoprinc!BZ21</f>
        <v>2.227885189008481E-2</v>
      </c>
      <c r="G29" s="539">
        <f>compoprinc!CA21</f>
        <v>7.2925429539312282E-3</v>
      </c>
      <c r="H29" s="539">
        <f>compoprinc!CB21</f>
        <v>0.45690497776234118</v>
      </c>
      <c r="I29" s="540">
        <f>compoprinc!CC21</f>
        <v>3.2215585893904143E-2</v>
      </c>
      <c r="J29" s="185"/>
      <c r="K29" s="125"/>
      <c r="L29" s="125"/>
      <c r="M29" s="125"/>
      <c r="N29" s="125"/>
      <c r="O29" s="125"/>
      <c r="P29" s="125"/>
      <c r="Q29" s="125"/>
      <c r="R29" s="117"/>
      <c r="S29" s="125"/>
      <c r="T29" s="125"/>
      <c r="U29" s="125"/>
      <c r="V29" s="125"/>
      <c r="W29" s="125"/>
      <c r="X29" s="125"/>
      <c r="Y29" s="165"/>
      <c r="AB29" s="634">
        <f t="shared" si="0"/>
        <v>4.7454960294679438E-8</v>
      </c>
      <c r="AC29" s="634">
        <f t="shared" si="1"/>
        <v>0</v>
      </c>
      <c r="AD29" s="634">
        <f t="shared" si="2"/>
        <v>0</v>
      </c>
      <c r="AF29" s="635"/>
    </row>
    <row r="30" spans="1:32" ht="15.05">
      <c r="A30" s="166">
        <v>1933</v>
      </c>
      <c r="B30" s="146">
        <f>1-TA2b!B30</f>
        <v>0.5358250890190156</v>
      </c>
      <c r="C30" s="539">
        <f>compoprinc!BW22</f>
        <v>-9.6125336483062049E-4</v>
      </c>
      <c r="D30" s="539">
        <f>compoprinc!BX22</f>
        <v>-1.2869398763097135E-2</v>
      </c>
      <c r="E30" s="539">
        <f>compoprinc!BY22</f>
        <v>2.469739150247292E-2</v>
      </c>
      <c r="F30" s="539">
        <f>compoprinc!BZ22</f>
        <v>1.8153777308172719E-2</v>
      </c>
      <c r="G30" s="539">
        <f>compoprinc!CA22</f>
        <v>7.9893042567951815E-3</v>
      </c>
      <c r="H30" s="539">
        <f>compoprinc!CB22</f>
        <v>0.47118694075608325</v>
      </c>
      <c r="I30" s="540">
        <f>compoprinc!CC22</f>
        <v>2.7628327323419122E-2</v>
      </c>
      <c r="J30" s="185"/>
      <c r="K30" s="125"/>
      <c r="L30" s="125"/>
      <c r="M30" s="125"/>
      <c r="N30" s="125"/>
      <c r="O30" s="125"/>
      <c r="P30" s="125"/>
      <c r="Q30" s="125"/>
      <c r="R30" s="117"/>
      <c r="S30" s="125"/>
      <c r="T30" s="125"/>
      <c r="U30" s="125"/>
      <c r="V30" s="125"/>
      <c r="W30" s="125"/>
      <c r="X30" s="125"/>
      <c r="Y30" s="165"/>
      <c r="AB30" s="634">
        <f t="shared" si="0"/>
        <v>0</v>
      </c>
      <c r="AC30" s="634">
        <f t="shared" si="1"/>
        <v>0</v>
      </c>
      <c r="AD30" s="634">
        <f t="shared" si="2"/>
        <v>0</v>
      </c>
      <c r="AF30" s="635"/>
    </row>
    <row r="31" spans="1:32" ht="15.05">
      <c r="A31" s="166">
        <v>1934</v>
      </c>
      <c r="B31" s="146">
        <f>1-TA2b!B31</f>
        <v>0.5246422646481248</v>
      </c>
      <c r="C31" s="539">
        <f>compoprinc!BW23</f>
        <v>2.6888989938120677E-3</v>
      </c>
      <c r="D31" s="539">
        <f>compoprinc!BX23</f>
        <v>-1.1551256453877503E-2</v>
      </c>
      <c r="E31" s="539">
        <f>compoprinc!BY23</f>
        <v>1.8046305694050621E-2</v>
      </c>
      <c r="F31" s="539">
        <f>compoprinc!BZ23</f>
        <v>2.0396166422631097E-2</v>
      </c>
      <c r="G31" s="539">
        <f>compoprinc!CA23</f>
        <v>6.8341310786240277E-3</v>
      </c>
      <c r="H31" s="539">
        <f>compoprinc!CB23</f>
        <v>0.45352909585181511</v>
      </c>
      <c r="I31" s="540">
        <f>compoprinc!CC23</f>
        <v>3.4698801017345633E-2</v>
      </c>
      <c r="J31" s="185"/>
      <c r="K31" s="125"/>
      <c r="L31" s="125"/>
      <c r="M31" s="125"/>
      <c r="N31" s="125"/>
      <c r="O31" s="125"/>
      <c r="P31" s="125"/>
      <c r="Q31" s="125"/>
      <c r="R31" s="117"/>
      <c r="S31" s="125"/>
      <c r="T31" s="125"/>
      <c r="U31" s="125"/>
      <c r="V31" s="125"/>
      <c r="W31" s="125"/>
      <c r="X31" s="125"/>
      <c r="Y31" s="165"/>
      <c r="AB31" s="634">
        <f t="shared" si="0"/>
        <v>1.2204372368262995E-7</v>
      </c>
      <c r="AC31" s="634">
        <f t="shared" si="1"/>
        <v>0</v>
      </c>
      <c r="AD31" s="634">
        <f t="shared" si="2"/>
        <v>0</v>
      </c>
      <c r="AF31" s="635"/>
    </row>
    <row r="32" spans="1:32" ht="15.05">
      <c r="A32" s="166">
        <v>1935</v>
      </c>
      <c r="B32" s="146">
        <f>1-TA2b!B32</f>
        <v>0.53262247685001918</v>
      </c>
      <c r="C32" s="539">
        <f>compoprinc!BW24</f>
        <v>3.5265466482426915E-3</v>
      </c>
      <c r="D32" s="539">
        <f>compoprinc!BX24</f>
        <v>-9.4699769791569549E-3</v>
      </c>
      <c r="E32" s="539">
        <f>compoprinc!BY24</f>
        <v>1.6944237284241263E-2</v>
      </c>
      <c r="F32" s="539">
        <f>compoprinc!BZ24</f>
        <v>2.68689217547377E-2</v>
      </c>
      <c r="G32" s="539">
        <f>compoprinc!CA24</f>
        <v>6.7320123925330199E-3</v>
      </c>
      <c r="H32" s="539">
        <f>compoprinc!CB24</f>
        <v>0.43934410922843709</v>
      </c>
      <c r="I32" s="540">
        <f>compoprinc!CC24</f>
        <v>4.8676626520984402E-2</v>
      </c>
      <c r="J32" s="185"/>
      <c r="K32" s="125"/>
      <c r="L32" s="125"/>
      <c r="M32" s="125"/>
      <c r="N32" s="125"/>
      <c r="O32" s="125"/>
      <c r="P32" s="125"/>
      <c r="Q32" s="125"/>
      <c r="R32" s="117"/>
      <c r="S32" s="125"/>
      <c r="T32" s="125"/>
      <c r="U32" s="125"/>
      <c r="V32" s="125"/>
      <c r="W32" s="125"/>
      <c r="X32" s="125"/>
      <c r="Y32" s="165"/>
      <c r="AB32" s="634">
        <f t="shared" si="0"/>
        <v>0</v>
      </c>
      <c r="AC32" s="634">
        <f t="shared" si="1"/>
        <v>0</v>
      </c>
      <c r="AD32" s="634">
        <f t="shared" si="2"/>
        <v>0</v>
      </c>
      <c r="AF32" s="635"/>
    </row>
    <row r="33" spans="1:32" ht="15.05">
      <c r="A33" s="166">
        <v>1936</v>
      </c>
      <c r="B33" s="146">
        <f>1-TA2b!B33</f>
        <v>0.52628323470436533</v>
      </c>
      <c r="C33" s="539">
        <f>compoprinc!BW25</f>
        <v>5.0355171987218963E-3</v>
      </c>
      <c r="D33" s="539">
        <f>compoprinc!BX25</f>
        <v>-7.801804207872234E-3</v>
      </c>
      <c r="E33" s="539">
        <f>compoprinc!BY25</f>
        <v>1.5605028847083448E-2</v>
      </c>
      <c r="F33" s="539">
        <f>compoprinc!BZ25</f>
        <v>2.1284391137137353E-2</v>
      </c>
      <c r="G33" s="539">
        <f>compoprinc!CA25</f>
        <v>6.0525099676013525E-3</v>
      </c>
      <c r="H33" s="539">
        <f>compoprinc!CB25</f>
        <v>0.4482808103436452</v>
      </c>
      <c r="I33" s="540">
        <f>compoprinc!CC25</f>
        <v>3.782684204347582E-2</v>
      </c>
      <c r="J33" s="185"/>
      <c r="K33" s="125"/>
      <c r="L33" s="125"/>
      <c r="M33" s="125"/>
      <c r="N33" s="125"/>
      <c r="O33" s="125"/>
      <c r="P33" s="125"/>
      <c r="Q33" s="125"/>
      <c r="R33" s="117"/>
      <c r="S33" s="125"/>
      <c r="T33" s="125"/>
      <c r="U33" s="125"/>
      <c r="V33" s="125"/>
      <c r="W33" s="125"/>
      <c r="X33" s="125"/>
      <c r="Y33" s="165"/>
      <c r="AB33" s="634">
        <f t="shared" si="0"/>
        <v>-6.0625427567018164E-8</v>
      </c>
      <c r="AC33" s="634">
        <f t="shared" si="1"/>
        <v>0</v>
      </c>
      <c r="AD33" s="634">
        <f t="shared" si="2"/>
        <v>0</v>
      </c>
      <c r="AF33" s="635"/>
    </row>
    <row r="34" spans="1:32" ht="15.05">
      <c r="A34" s="166">
        <v>1937</v>
      </c>
      <c r="B34" s="146">
        <f>1-TA2b!B34</f>
        <v>0.53912460712863419</v>
      </c>
      <c r="C34" s="539">
        <f>compoprinc!BW26</f>
        <v>4.7289978872047502E-3</v>
      </c>
      <c r="D34" s="539">
        <f>compoprinc!BX26</f>
        <v>-8.6807471675032274E-3</v>
      </c>
      <c r="E34" s="539">
        <f>compoprinc!BY26</f>
        <v>1.9551011707875144E-2</v>
      </c>
      <c r="F34" s="539">
        <f>compoprinc!BZ26</f>
        <v>2.5799092923962895E-2</v>
      </c>
      <c r="G34" s="539">
        <f>compoprinc!CA26</f>
        <v>5.7847563158441914E-3</v>
      </c>
      <c r="H34" s="539">
        <f>compoprinc!CB26</f>
        <v>0.44514117277975168</v>
      </c>
      <c r="I34" s="540">
        <f>compoprinc!CC26</f>
        <v>4.6800383363351163E-2</v>
      </c>
      <c r="J34" s="185"/>
      <c r="K34" s="125"/>
      <c r="L34" s="125"/>
      <c r="M34" s="125"/>
      <c r="N34" s="125"/>
      <c r="O34" s="125"/>
      <c r="P34" s="125"/>
      <c r="Q34" s="125"/>
      <c r="R34" s="117"/>
      <c r="S34" s="125"/>
      <c r="T34" s="125"/>
      <c r="U34" s="125"/>
      <c r="V34" s="125"/>
      <c r="W34" s="125"/>
      <c r="X34" s="125"/>
      <c r="Y34" s="165"/>
      <c r="AB34" s="634">
        <f t="shared" si="0"/>
        <v>-6.0681852431798688E-8</v>
      </c>
      <c r="AC34" s="634">
        <f t="shared" si="1"/>
        <v>0</v>
      </c>
      <c r="AD34" s="634">
        <f t="shared" si="2"/>
        <v>0</v>
      </c>
      <c r="AF34" s="635"/>
    </row>
    <row r="35" spans="1:32" ht="15.05">
      <c r="A35" s="166">
        <v>1938</v>
      </c>
      <c r="B35" s="146">
        <f>1-TA2b!B35</f>
        <v>0.54107223803070492</v>
      </c>
      <c r="C35" s="539">
        <f>compoprinc!BW27</f>
        <v>3.6892030448286901E-3</v>
      </c>
      <c r="D35" s="539">
        <f>compoprinc!BX27</f>
        <v>-9.767984083436345E-3</v>
      </c>
      <c r="E35" s="539">
        <f>compoprinc!BY27</f>
        <v>2.4169970532776707E-2</v>
      </c>
      <c r="F35" s="539">
        <f>compoprinc!BZ27</f>
        <v>2.3402811988193682E-2</v>
      </c>
      <c r="G35" s="539">
        <f>compoprinc!CA27</f>
        <v>6.3093760807487491E-3</v>
      </c>
      <c r="H35" s="539">
        <f>compoprinc!CB27</f>
        <v>0.45180458205956253</v>
      </c>
      <c r="I35" s="540">
        <f>compoprinc!CC27</f>
        <v>4.1464325625837906E-2</v>
      </c>
      <c r="J35" s="185"/>
      <c r="K35" s="125"/>
      <c r="L35" s="125"/>
      <c r="M35" s="125"/>
      <c r="N35" s="125"/>
      <c r="O35" s="125"/>
      <c r="P35" s="125"/>
      <c r="Q35" s="125"/>
      <c r="R35" s="117"/>
      <c r="S35" s="125"/>
      <c r="T35" s="125"/>
      <c r="U35" s="125"/>
      <c r="V35" s="125"/>
      <c r="W35" s="125"/>
      <c r="X35" s="125"/>
      <c r="Y35" s="165"/>
      <c r="AB35" s="634">
        <f t="shared" si="0"/>
        <v>-4.721780699767919E-8</v>
      </c>
      <c r="AC35" s="634">
        <f t="shared" si="1"/>
        <v>0</v>
      </c>
      <c r="AD35" s="634">
        <f t="shared" si="2"/>
        <v>0</v>
      </c>
      <c r="AF35" s="635"/>
    </row>
    <row r="36" spans="1:32" ht="15.05">
      <c r="A36" s="168">
        <v>1939</v>
      </c>
      <c r="B36" s="150">
        <f>1-TA2b!B36</f>
        <v>0.52556169808074338</v>
      </c>
      <c r="C36" s="541">
        <f>compoprinc!BW28</f>
        <v>4.4006291656617296E-3</v>
      </c>
      <c r="D36" s="541">
        <f>compoprinc!BX28</f>
        <v>-9.5515809786805208E-3</v>
      </c>
      <c r="E36" s="541">
        <f>compoprinc!BY28</f>
        <v>2.4370603317768878E-2</v>
      </c>
      <c r="F36" s="541">
        <f>compoprinc!BZ28</f>
        <v>2.0595165208957759E-2</v>
      </c>
      <c r="G36" s="541">
        <f>compoprinc!CA28</f>
        <v>5.7251214467914976E-3</v>
      </c>
      <c r="H36" s="541">
        <f>compoprinc!CB28</f>
        <v>0.44234879699890323</v>
      </c>
      <c r="I36" s="542">
        <f>compoprinc!CC28</f>
        <v>3.7672767313376383E-2</v>
      </c>
      <c r="J36" s="186"/>
      <c r="K36" s="127"/>
      <c r="L36" s="127"/>
      <c r="M36" s="127"/>
      <c r="N36" s="127"/>
      <c r="O36" s="127"/>
      <c r="P36" s="127"/>
      <c r="Q36" s="127"/>
      <c r="R36" s="120"/>
      <c r="S36" s="127"/>
      <c r="T36" s="127"/>
      <c r="U36" s="127"/>
      <c r="V36" s="127"/>
      <c r="W36" s="127"/>
      <c r="X36" s="127"/>
      <c r="Y36" s="167"/>
      <c r="AB36" s="634">
        <f t="shared" si="0"/>
        <v>1.9560796438167216E-7</v>
      </c>
      <c r="AC36" s="634">
        <f t="shared" si="1"/>
        <v>0</v>
      </c>
      <c r="AD36" s="634">
        <f t="shared" si="2"/>
        <v>0</v>
      </c>
      <c r="AF36" s="635"/>
    </row>
    <row r="37" spans="1:32" ht="15.05">
      <c r="A37" s="166">
        <v>1940</v>
      </c>
      <c r="B37" s="146">
        <f>1-TA2b!B37</f>
        <v>0.52115551169951368</v>
      </c>
      <c r="C37" s="539">
        <f>compoprinc!BW29</f>
        <v>5.8492440741193591E-3</v>
      </c>
      <c r="D37" s="539">
        <f>compoprinc!BX29</f>
        <v>-2.050262219730618E-3</v>
      </c>
      <c r="E37" s="539">
        <f>compoprinc!BY29</f>
        <v>2.7441395684730235E-2</v>
      </c>
      <c r="F37" s="539">
        <f>compoprinc!BZ29</f>
        <v>2.0894809512612893E-2</v>
      </c>
      <c r="G37" s="539">
        <f>compoprinc!CA29</f>
        <v>5.0635609905253978E-3</v>
      </c>
      <c r="H37" s="539">
        <f>compoprinc!CB29</f>
        <v>0.42592618844636626</v>
      </c>
      <c r="I37" s="540">
        <f>compoprinc!CC29</f>
        <v>3.803062243429025E-2</v>
      </c>
      <c r="J37" s="185"/>
      <c r="K37" s="125"/>
      <c r="L37" s="125"/>
      <c r="M37" s="125"/>
      <c r="N37" s="125"/>
      <c r="O37" s="125"/>
      <c r="P37" s="125"/>
      <c r="Q37" s="125"/>
      <c r="R37" s="117"/>
      <c r="S37" s="125"/>
      <c r="T37" s="125"/>
      <c r="U37" s="125"/>
      <c r="V37" s="125"/>
      <c r="W37" s="125"/>
      <c r="X37" s="125"/>
      <c r="Y37" s="165"/>
      <c r="AB37" s="634">
        <f t="shared" si="0"/>
        <v>-4.7223400079232647E-8</v>
      </c>
      <c r="AC37" s="634">
        <f t="shared" si="1"/>
        <v>0</v>
      </c>
      <c r="AD37" s="634">
        <f t="shared" si="2"/>
        <v>0</v>
      </c>
      <c r="AF37" s="635"/>
    </row>
    <row r="38" spans="1:32" ht="15.05">
      <c r="A38" s="166">
        <v>1941</v>
      </c>
      <c r="B38" s="146">
        <f>1-TA2b!B38</f>
        <v>0.53633199914794405</v>
      </c>
      <c r="C38" s="539">
        <f>compoprinc!BW30</f>
        <v>9.1165942677175222E-3</v>
      </c>
      <c r="D38" s="539">
        <f>compoprinc!BX30</f>
        <v>1.4637201382933299E-3</v>
      </c>
      <c r="E38" s="539">
        <f>compoprinc!BY30</f>
        <v>2.6066527934238883E-2</v>
      </c>
      <c r="F38" s="539">
        <f>compoprinc!BZ30</f>
        <v>1.8083428356452776E-2</v>
      </c>
      <c r="G38" s="539">
        <f>compoprinc!CA30</f>
        <v>5.6420939432981713E-3</v>
      </c>
      <c r="H38" s="539">
        <f>compoprinc!CB30</f>
        <v>0.44323164751878102</v>
      </c>
      <c r="I38" s="540">
        <f>compoprinc!CC30</f>
        <v>3.2727986989162329E-2</v>
      </c>
      <c r="J38" s="185"/>
      <c r="K38" s="125"/>
      <c r="L38" s="125"/>
      <c r="M38" s="125"/>
      <c r="N38" s="125"/>
      <c r="O38" s="125"/>
      <c r="P38" s="125"/>
      <c r="Q38" s="125"/>
      <c r="R38" s="117"/>
      <c r="S38" s="125"/>
      <c r="T38" s="125"/>
      <c r="U38" s="125"/>
      <c r="V38" s="125"/>
      <c r="W38" s="125"/>
      <c r="X38" s="125"/>
      <c r="Y38" s="165"/>
      <c r="AB38" s="634">
        <f t="shared" si="0"/>
        <v>0</v>
      </c>
      <c r="AC38" s="634">
        <f t="shared" si="1"/>
        <v>0</v>
      </c>
      <c r="AD38" s="634">
        <f t="shared" si="2"/>
        <v>0</v>
      </c>
      <c r="AF38" s="635"/>
    </row>
    <row r="39" spans="1:32" ht="15.05">
      <c r="A39" s="166">
        <v>1942</v>
      </c>
      <c r="B39" s="146">
        <f>1-TA2b!B39</f>
        <v>0.58193604341159955</v>
      </c>
      <c r="C39" s="539">
        <f>compoprinc!BW31</f>
        <v>8.9252863919788133E-3</v>
      </c>
      <c r="D39" s="539">
        <f>compoprinc!BX31</f>
        <v>1.4263201671455197E-3</v>
      </c>
      <c r="E39" s="539">
        <f>compoprinc!BY31</f>
        <v>2.3038391006635239E-2</v>
      </c>
      <c r="F39" s="539">
        <f>compoprinc!BZ31</f>
        <v>1.9522032654885044E-2</v>
      </c>
      <c r="G39" s="539">
        <f>compoprinc!CA31</f>
        <v>5.7276444858051882E-3</v>
      </c>
      <c r="H39" s="539">
        <f>compoprinc!CB31</f>
        <v>0.48658602393189626</v>
      </c>
      <c r="I39" s="540">
        <f>compoprinc!CC31</f>
        <v>3.6710223842442734E-2</v>
      </c>
      <c r="J39" s="185"/>
      <c r="K39" s="125"/>
      <c r="L39" s="125"/>
      <c r="M39" s="125"/>
      <c r="N39" s="125"/>
      <c r="O39" s="125"/>
      <c r="P39" s="125"/>
      <c r="Q39" s="125"/>
      <c r="R39" s="117"/>
      <c r="S39" s="125"/>
      <c r="T39" s="125"/>
      <c r="U39" s="125"/>
      <c r="V39" s="125"/>
      <c r="W39" s="125"/>
      <c r="X39" s="125"/>
      <c r="Y39" s="165"/>
      <c r="AB39" s="634">
        <f t="shared" si="0"/>
        <v>1.2093081080966073E-7</v>
      </c>
      <c r="AC39" s="634">
        <f t="shared" si="1"/>
        <v>0</v>
      </c>
      <c r="AD39" s="634">
        <f t="shared" si="2"/>
        <v>0</v>
      </c>
      <c r="AF39" s="635"/>
    </row>
    <row r="40" spans="1:32" ht="15.05">
      <c r="A40" s="166">
        <v>1943</v>
      </c>
      <c r="B40" s="146">
        <f>1-TA2b!B40</f>
        <v>0.61285458087934142</v>
      </c>
      <c r="C40" s="539">
        <f>compoprinc!BW32</f>
        <v>1.0187568665174746E-2</v>
      </c>
      <c r="D40" s="539">
        <f>compoprinc!BX32</f>
        <v>-2.062427119528633E-3</v>
      </c>
      <c r="E40" s="539">
        <f>compoprinc!BY32</f>
        <v>1.9892157929790703E-2</v>
      </c>
      <c r="F40" s="539">
        <f>compoprinc!BZ32</f>
        <v>1.6435662930637734E-2</v>
      </c>
      <c r="G40" s="539">
        <f>compoprinc!CA32</f>
        <v>5.2713803890358894E-3</v>
      </c>
      <c r="H40" s="539">
        <f>compoprinc!CB32</f>
        <v>0.53164900752730593</v>
      </c>
      <c r="I40" s="540">
        <f>compoprinc!CC32</f>
        <v>3.1481230556924998E-2</v>
      </c>
      <c r="J40" s="185"/>
      <c r="K40" s="125"/>
      <c r="L40" s="125"/>
      <c r="M40" s="125"/>
      <c r="N40" s="125"/>
      <c r="O40" s="125"/>
      <c r="P40" s="125"/>
      <c r="Q40" s="125"/>
      <c r="R40" s="117"/>
      <c r="S40" s="125"/>
      <c r="T40" s="125"/>
      <c r="U40" s="125"/>
      <c r="V40" s="125"/>
      <c r="W40" s="125"/>
      <c r="X40" s="125"/>
      <c r="Y40" s="165"/>
      <c r="AB40" s="634">
        <f t="shared" si="0"/>
        <v>0</v>
      </c>
      <c r="AC40" s="634">
        <f t="shared" si="1"/>
        <v>0</v>
      </c>
      <c r="AD40" s="634">
        <f t="shared" si="2"/>
        <v>0</v>
      </c>
      <c r="AF40" s="635"/>
    </row>
    <row r="41" spans="1:32" ht="15.05">
      <c r="A41" s="166">
        <v>1944</v>
      </c>
      <c r="B41" s="146">
        <f>1-TA2b!B41</f>
        <v>0.63872138627846597</v>
      </c>
      <c r="C41" s="539">
        <f>compoprinc!BW33</f>
        <v>1.4877146844038279E-2</v>
      </c>
      <c r="D41" s="539">
        <f>compoprinc!BX33</f>
        <v>-6.0943699269329459E-3</v>
      </c>
      <c r="E41" s="539">
        <f>compoprinc!BY33</f>
        <v>2.1504548530514287E-2</v>
      </c>
      <c r="F41" s="539">
        <f>compoprinc!BZ33</f>
        <v>2.3077596246181858E-2</v>
      </c>
      <c r="G41" s="539">
        <f>compoprinc!CA33</f>
        <v>4.3291364203359951E-3</v>
      </c>
      <c r="H41" s="539">
        <f>compoprinc!CB33</f>
        <v>0.53561528438666539</v>
      </c>
      <c r="I41" s="540">
        <f>compoprinc!CC33</f>
        <v>4.5412043777663058E-2</v>
      </c>
      <c r="J41" s="185"/>
      <c r="K41" s="125"/>
      <c r="L41" s="125"/>
      <c r="M41" s="125"/>
      <c r="N41" s="125"/>
      <c r="O41" s="125"/>
      <c r="P41" s="125"/>
      <c r="Q41" s="125"/>
      <c r="R41" s="117"/>
      <c r="S41" s="125"/>
      <c r="T41" s="125"/>
      <c r="U41" s="125"/>
      <c r="V41" s="125"/>
      <c r="W41" s="125"/>
      <c r="X41" s="125"/>
      <c r="Y41" s="165"/>
      <c r="AB41" s="634">
        <f t="shared" si="0"/>
        <v>0</v>
      </c>
      <c r="AC41" s="634">
        <f t="shared" si="1"/>
        <v>0</v>
      </c>
      <c r="AD41" s="634">
        <f t="shared" si="2"/>
        <v>0</v>
      </c>
      <c r="AF41" s="635"/>
    </row>
    <row r="42" spans="1:32" ht="15.05">
      <c r="A42" s="166">
        <v>1945</v>
      </c>
      <c r="B42" s="146">
        <f>1-TA2b!B42</f>
        <v>0.64437834242632208</v>
      </c>
      <c r="C42" s="539">
        <f>compoprinc!BW34</f>
        <v>1.4009138664510038E-2</v>
      </c>
      <c r="D42" s="539">
        <f>compoprinc!BX34</f>
        <v>-8.9895049726541523E-3</v>
      </c>
      <c r="E42" s="539">
        <f>compoprinc!BY34</f>
        <v>2.1976980571138737E-2</v>
      </c>
      <c r="F42" s="539">
        <f>compoprinc!BZ34</f>
        <v>2.0866737079890053E-2</v>
      </c>
      <c r="G42" s="539">
        <f>compoprinc!CA34</f>
        <v>4.4516771860712645E-3</v>
      </c>
      <c r="H42" s="539">
        <f>compoprinc!CB34</f>
        <v>0.55057332345779386</v>
      </c>
      <c r="I42" s="540">
        <f>compoprinc!CC34</f>
        <v>4.1489841323812254E-2</v>
      </c>
      <c r="J42" s="185"/>
      <c r="K42" s="125"/>
      <c r="L42" s="125"/>
      <c r="M42" s="125"/>
      <c r="N42" s="125"/>
      <c r="O42" s="125"/>
      <c r="P42" s="125"/>
      <c r="Q42" s="125"/>
      <c r="R42" s="117"/>
      <c r="S42" s="125"/>
      <c r="T42" s="125"/>
      <c r="U42" s="125"/>
      <c r="V42" s="125"/>
      <c r="W42" s="125"/>
      <c r="X42" s="125"/>
      <c r="Y42" s="165"/>
      <c r="AB42" s="634">
        <f t="shared" si="0"/>
        <v>1.491157599620152E-7</v>
      </c>
      <c r="AC42" s="634">
        <f t="shared" si="1"/>
        <v>0</v>
      </c>
      <c r="AD42" s="634">
        <f t="shared" si="2"/>
        <v>0</v>
      </c>
      <c r="AF42" s="635"/>
    </row>
    <row r="43" spans="1:32" ht="15.05">
      <c r="A43" s="166">
        <v>1946</v>
      </c>
      <c r="B43" s="146">
        <f>1-TA2b!B43</f>
        <v>0.62900809187943119</v>
      </c>
      <c r="C43" s="539">
        <f>compoprinc!BW35</f>
        <v>1.1275542313937948E-2</v>
      </c>
      <c r="D43" s="539">
        <f>compoprinc!BX35</f>
        <v>-8.2099081151407322E-3</v>
      </c>
      <c r="E43" s="539">
        <f>compoprinc!BY35</f>
        <v>2.0892303956266144E-2</v>
      </c>
      <c r="F43" s="539">
        <f>compoprinc!BZ35</f>
        <v>2.1587489325601408E-2</v>
      </c>
      <c r="G43" s="539">
        <f>compoprinc!CA35</f>
        <v>4.808209538963994E-3</v>
      </c>
      <c r="H43" s="539">
        <f>compoprinc!CB35</f>
        <v>0.53558316427908748</v>
      </c>
      <c r="I43" s="540">
        <f>compoprinc!CC35</f>
        <v>4.3071412918620294E-2</v>
      </c>
      <c r="J43" s="185"/>
      <c r="K43" s="125"/>
      <c r="L43" s="125"/>
      <c r="M43" s="125"/>
      <c r="N43" s="125"/>
      <c r="O43" s="125"/>
      <c r="P43" s="125"/>
      <c r="Q43" s="125"/>
      <c r="R43" s="117"/>
      <c r="S43" s="125"/>
      <c r="T43" s="125"/>
      <c r="U43" s="125"/>
      <c r="V43" s="125"/>
      <c r="W43" s="125"/>
      <c r="X43" s="125"/>
      <c r="Y43" s="165"/>
      <c r="AB43" s="634">
        <f t="shared" si="0"/>
        <v>-1.223379053616469E-7</v>
      </c>
      <c r="AC43" s="634">
        <f t="shared" si="1"/>
        <v>0</v>
      </c>
      <c r="AD43" s="634">
        <f t="shared" si="2"/>
        <v>0</v>
      </c>
      <c r="AF43" s="635"/>
    </row>
    <row r="44" spans="1:32" ht="15.05">
      <c r="A44" s="166">
        <v>1947</v>
      </c>
      <c r="B44" s="146">
        <f>1-TA2b!B44</f>
        <v>0.62889885289385106</v>
      </c>
      <c r="C44" s="539">
        <f>compoprinc!BW36</f>
        <v>1.2889931144215943E-2</v>
      </c>
      <c r="D44" s="539">
        <f>compoprinc!BX36</f>
        <v>-7.3433625600060441E-3</v>
      </c>
      <c r="E44" s="539">
        <f>compoprinc!BY36</f>
        <v>1.903920406874687E-2</v>
      </c>
      <c r="F44" s="539">
        <f>compoprinc!BZ36</f>
        <v>2.1240712312889518E-2</v>
      </c>
      <c r="G44" s="539">
        <f>compoprinc!CA36</f>
        <v>5.604895664187922E-3</v>
      </c>
      <c r="H44" s="539">
        <f>compoprinc!CB36</f>
        <v>0.53767810364483914</v>
      </c>
      <c r="I44" s="540">
        <f>compoprinc!CC36</f>
        <v>3.9789382234640694E-2</v>
      </c>
      <c r="J44" s="185"/>
      <c r="K44" s="125"/>
      <c r="L44" s="125"/>
      <c r="M44" s="125"/>
      <c r="N44" s="125"/>
      <c r="O44" s="125"/>
      <c r="P44" s="125"/>
      <c r="Q44" s="125"/>
      <c r="R44" s="117"/>
      <c r="S44" s="125"/>
      <c r="T44" s="125"/>
      <c r="U44" s="125"/>
      <c r="V44" s="125"/>
      <c r="W44" s="125"/>
      <c r="X44" s="125"/>
      <c r="Y44" s="165"/>
      <c r="AB44" s="634">
        <f t="shared" si="0"/>
        <v>-1.3615663041477433E-8</v>
      </c>
      <c r="AC44" s="634">
        <f t="shared" si="1"/>
        <v>0</v>
      </c>
      <c r="AD44" s="634">
        <f t="shared" si="2"/>
        <v>0</v>
      </c>
      <c r="AF44" s="635"/>
    </row>
    <row r="45" spans="1:32" ht="15.05">
      <c r="A45" s="166">
        <v>1948</v>
      </c>
      <c r="B45" s="146">
        <f>1-TA2b!B45</f>
        <v>0.61036684715167477</v>
      </c>
      <c r="C45" s="539">
        <f>compoprinc!BW37</f>
        <v>1.3730133892320605E-2</v>
      </c>
      <c r="D45" s="539">
        <f>compoprinc!BX37</f>
        <v>-6.4716013843179824E-3</v>
      </c>
      <c r="E45" s="539">
        <f>compoprinc!BY37</f>
        <v>1.8674668366981232E-2</v>
      </c>
      <c r="F45" s="539">
        <f>compoprinc!BZ37</f>
        <v>2.4767082304903078E-2</v>
      </c>
      <c r="G45" s="539">
        <f>compoprinc!CA37</f>
        <v>5.2783095455539841E-3</v>
      </c>
      <c r="H45" s="539">
        <f>compoprinc!CB37</f>
        <v>0.50794220299169257</v>
      </c>
      <c r="I45" s="540">
        <f>compoprinc!CC37</f>
        <v>4.6446098843913701E-2</v>
      </c>
      <c r="J45" s="185"/>
      <c r="K45" s="125"/>
      <c r="L45" s="125"/>
      <c r="M45" s="125"/>
      <c r="N45" s="125"/>
      <c r="O45" s="125"/>
      <c r="P45" s="125"/>
      <c r="Q45" s="125"/>
      <c r="R45" s="117"/>
      <c r="S45" s="125"/>
      <c r="T45" s="125"/>
      <c r="U45" s="125"/>
      <c r="V45" s="125"/>
      <c r="W45" s="125"/>
      <c r="X45" s="125"/>
      <c r="Y45" s="165"/>
      <c r="AB45" s="634">
        <f t="shared" si="0"/>
        <v>-4.7409372427864582E-8</v>
      </c>
      <c r="AC45" s="634">
        <f t="shared" si="1"/>
        <v>0</v>
      </c>
      <c r="AD45" s="634">
        <f t="shared" si="2"/>
        <v>0</v>
      </c>
      <c r="AF45" s="635"/>
    </row>
    <row r="46" spans="1:32" ht="15.05">
      <c r="A46" s="166">
        <v>1949</v>
      </c>
      <c r="B46" s="146">
        <f>1-TA2b!B46</f>
        <v>0.61576411055427427</v>
      </c>
      <c r="C46" s="539">
        <f>compoprinc!BW38</f>
        <v>1.2919048483834411E-2</v>
      </c>
      <c r="D46" s="539">
        <f>compoprinc!BX38</f>
        <v>-7.4633923267316514E-3</v>
      </c>
      <c r="E46" s="539">
        <f>compoprinc!BY38</f>
        <v>2.1647640039447E-2</v>
      </c>
      <c r="F46" s="539">
        <f>compoprinc!BZ38</f>
        <v>2.5395871982316232E-2</v>
      </c>
      <c r="G46" s="539">
        <f>compoprinc!CA38</f>
        <v>5.744570410854335E-3</v>
      </c>
      <c r="H46" s="539">
        <f>compoprinc!CB38</f>
        <v>0.51139741443173858</v>
      </c>
      <c r="I46" s="540">
        <f>compoprinc!CC38</f>
        <v>4.6122930298967649E-2</v>
      </c>
      <c r="J46" s="185"/>
      <c r="K46" s="125"/>
      <c r="L46" s="125"/>
      <c r="M46" s="125"/>
      <c r="N46" s="125"/>
      <c r="O46" s="125"/>
      <c r="P46" s="125"/>
      <c r="Q46" s="125"/>
      <c r="R46" s="117"/>
      <c r="S46" s="125"/>
      <c r="T46" s="125"/>
      <c r="U46" s="125"/>
      <c r="V46" s="125"/>
      <c r="W46" s="125"/>
      <c r="X46" s="125"/>
      <c r="Y46" s="165"/>
      <c r="AB46" s="634">
        <f t="shared" si="0"/>
        <v>2.7233847732510696E-8</v>
      </c>
      <c r="AC46" s="634">
        <f t="shared" si="1"/>
        <v>0</v>
      </c>
      <c r="AD46" s="634">
        <f t="shared" si="2"/>
        <v>0</v>
      </c>
      <c r="AF46" s="635"/>
    </row>
    <row r="47" spans="1:32" ht="15.05">
      <c r="A47" s="170">
        <v>1950</v>
      </c>
      <c r="B47" s="157">
        <f>1-TA2b!B47</f>
        <v>0.60811554839922133</v>
      </c>
      <c r="C47" s="543">
        <f>compoprinc!BW39</f>
        <v>1.6007803805376173E-2</v>
      </c>
      <c r="D47" s="543">
        <f>compoprinc!BX39</f>
        <v>-7.094836289958396E-3</v>
      </c>
      <c r="E47" s="543">
        <f>compoprinc!BY39</f>
        <v>2.200466106169733E-2</v>
      </c>
      <c r="F47" s="543">
        <f>compoprinc!BZ39</f>
        <v>2.374853850240994E-2</v>
      </c>
      <c r="G47" s="543">
        <f>compoprinc!CA39</f>
        <v>6.1279019025389566E-3</v>
      </c>
      <c r="H47" s="543">
        <f>compoprinc!CB39</f>
        <v>0.50387601737731247</v>
      </c>
      <c r="I47" s="544">
        <f>compoprinc!CC39</f>
        <v>4.3445353547871136E-2</v>
      </c>
      <c r="J47" s="187"/>
      <c r="K47" s="129"/>
      <c r="L47" s="129"/>
      <c r="M47" s="129"/>
      <c r="N47" s="129"/>
      <c r="O47" s="129"/>
      <c r="P47" s="129"/>
      <c r="Q47" s="129"/>
      <c r="R47" s="123"/>
      <c r="S47" s="129"/>
      <c r="T47" s="129"/>
      <c r="U47" s="129"/>
      <c r="V47" s="129"/>
      <c r="W47" s="129"/>
      <c r="X47" s="129"/>
      <c r="Y47" s="169"/>
      <c r="AB47" s="634">
        <f t="shared" si="0"/>
        <v>1.0849197373818953E-7</v>
      </c>
      <c r="AC47" s="634">
        <f t="shared" si="1"/>
        <v>0</v>
      </c>
      <c r="AD47" s="634">
        <f t="shared" si="2"/>
        <v>0</v>
      </c>
      <c r="AF47" s="635"/>
    </row>
    <row r="48" spans="1:32" ht="15.05">
      <c r="A48" s="166">
        <v>1951</v>
      </c>
      <c r="B48" s="146">
        <f>1-TA2b!B48</f>
        <v>0.61901693351580667</v>
      </c>
      <c r="C48" s="539">
        <f>compoprinc!BW40</f>
        <v>1.5487888996831361E-2</v>
      </c>
      <c r="D48" s="539">
        <f>compoprinc!BX40</f>
        <v>-6.3833842404014563E-3</v>
      </c>
      <c r="E48" s="539">
        <f>compoprinc!BY40</f>
        <v>2.1266941319720709E-2</v>
      </c>
      <c r="F48" s="539">
        <f>compoprinc!BZ40</f>
        <v>2.2408049581287566E-2</v>
      </c>
      <c r="G48" s="539">
        <f>compoprinc!CA40</f>
        <v>6.2446160108006327E-3</v>
      </c>
      <c r="H48" s="539">
        <f>compoprinc!CB40</f>
        <v>0.51832891368526834</v>
      </c>
      <c r="I48" s="540">
        <f>compoprinc!CC40</f>
        <v>4.1663833660249339E-2</v>
      </c>
      <c r="J48" s="185"/>
      <c r="K48" s="125"/>
      <c r="L48" s="125"/>
      <c r="M48" s="125"/>
      <c r="N48" s="125"/>
      <c r="O48" s="125"/>
      <c r="P48" s="125"/>
      <c r="Q48" s="125"/>
      <c r="R48" s="117"/>
      <c r="S48" s="125"/>
      <c r="T48" s="125"/>
      <c r="U48" s="125"/>
      <c r="V48" s="125"/>
      <c r="W48" s="125"/>
      <c r="X48" s="125"/>
      <c r="Y48" s="165"/>
      <c r="AB48" s="634">
        <f t="shared" si="0"/>
        <v>7.4502050084745974E-8</v>
      </c>
      <c r="AC48" s="634">
        <f t="shared" si="1"/>
        <v>0</v>
      </c>
      <c r="AD48" s="634">
        <f t="shared" si="2"/>
        <v>0</v>
      </c>
      <c r="AF48" s="635"/>
    </row>
    <row r="49" spans="1:32" ht="15.05">
      <c r="A49" s="166">
        <v>1952</v>
      </c>
      <c r="B49" s="146">
        <f>1-TA2b!B49</f>
        <v>0.6314530967343851</v>
      </c>
      <c r="C49" s="539">
        <f>compoprinc!BW41</f>
        <v>1.3933051949883268E-2</v>
      </c>
      <c r="D49" s="539">
        <f>compoprinc!BX41</f>
        <v>-7.1254063881704575E-3</v>
      </c>
      <c r="E49" s="539">
        <f>compoprinc!BY41</f>
        <v>2.3410337895215429E-2</v>
      </c>
      <c r="F49" s="539">
        <f>compoprinc!BZ41</f>
        <v>2.1400104829611487E-2</v>
      </c>
      <c r="G49" s="539">
        <f>compoprinc!CA41</f>
        <v>6.8528987986495827E-3</v>
      </c>
      <c r="H49" s="539">
        <f>compoprinc!CB41</f>
        <v>0.53368622251315279</v>
      </c>
      <c r="I49" s="540">
        <f>compoprinc!CC41</f>
        <v>3.9295887136043067E-2</v>
      </c>
      <c r="J49" s="185"/>
      <c r="K49" s="125"/>
      <c r="L49" s="125"/>
      <c r="M49" s="125"/>
      <c r="N49" s="125"/>
      <c r="O49" s="125"/>
      <c r="P49" s="125"/>
      <c r="Q49" s="125"/>
      <c r="R49" s="117"/>
      <c r="S49" s="125"/>
      <c r="T49" s="125"/>
      <c r="U49" s="125"/>
      <c r="V49" s="125"/>
      <c r="W49" s="125"/>
      <c r="X49" s="125"/>
      <c r="Y49" s="165"/>
      <c r="AB49" s="634">
        <f t="shared" si="0"/>
        <v>0</v>
      </c>
      <c r="AC49" s="634">
        <f t="shared" si="1"/>
        <v>0</v>
      </c>
      <c r="AD49" s="634">
        <f t="shared" si="2"/>
        <v>0</v>
      </c>
      <c r="AF49" s="635"/>
    </row>
    <row r="50" spans="1:32" ht="15.05">
      <c r="A50" s="166">
        <v>1953</v>
      </c>
      <c r="B50" s="146">
        <f>1-TA2b!B50</f>
        <v>0.64075662363056796</v>
      </c>
      <c r="C50" s="539">
        <f>compoprinc!BW42</f>
        <v>1.3717888013457604E-2</v>
      </c>
      <c r="D50" s="539">
        <f>compoprinc!BX42</f>
        <v>-7.5266698756046102E-3</v>
      </c>
      <c r="E50" s="539">
        <f>compoprinc!BY42</f>
        <v>2.5762387569111957E-2</v>
      </c>
      <c r="F50" s="539">
        <f>compoprinc!BZ42</f>
        <v>2.1193635203626354E-2</v>
      </c>
      <c r="G50" s="539">
        <f>compoprinc!CA42</f>
        <v>7.7308504932656723E-3</v>
      </c>
      <c r="H50" s="539">
        <f>compoprinc!CB42</f>
        <v>0.5419244898461365</v>
      </c>
      <c r="I50" s="540">
        <f>compoprinc!CC42</f>
        <v>3.7953920510366883E-2</v>
      </c>
      <c r="J50" s="185"/>
      <c r="K50" s="125"/>
      <c r="L50" s="125"/>
      <c r="M50" s="125"/>
      <c r="N50" s="125"/>
      <c r="O50" s="125"/>
      <c r="P50" s="125"/>
      <c r="Q50" s="125"/>
      <c r="R50" s="117"/>
      <c r="S50" s="125"/>
      <c r="T50" s="125"/>
      <c r="U50" s="125"/>
      <c r="V50" s="125"/>
      <c r="W50" s="125"/>
      <c r="X50" s="125"/>
      <c r="Y50" s="165"/>
      <c r="AB50" s="634">
        <f t="shared" si="0"/>
        <v>1.2187020759224509E-7</v>
      </c>
      <c r="AC50" s="634">
        <f t="shared" si="1"/>
        <v>0</v>
      </c>
      <c r="AD50" s="634">
        <f t="shared" si="2"/>
        <v>0</v>
      </c>
      <c r="AF50" s="635"/>
    </row>
    <row r="51" spans="1:32" ht="15.05">
      <c r="A51" s="166">
        <v>1954</v>
      </c>
      <c r="B51" s="146">
        <f>1-TA2b!B51</f>
        <v>0.63694193888969375</v>
      </c>
      <c r="C51" s="539">
        <f>compoprinc!BW43</f>
        <v>1.5007094215047759E-2</v>
      </c>
      <c r="D51" s="539">
        <f>compoprinc!BX43</f>
        <v>-6.386741835591429E-3</v>
      </c>
      <c r="E51" s="539">
        <f>compoprinc!BY43</f>
        <v>2.5976103848818533E-2</v>
      </c>
      <c r="F51" s="539">
        <f>compoprinc!BZ43</f>
        <v>2.086701895444491E-2</v>
      </c>
      <c r="G51" s="539">
        <f>compoprinc!CA43</f>
        <v>8.4096988809896859E-3</v>
      </c>
      <c r="H51" s="539">
        <f>compoprinc!CB43</f>
        <v>0.5357722114886978</v>
      </c>
      <c r="I51" s="540">
        <f>compoprinc!CC43</f>
        <v>3.7296702569307241E-2</v>
      </c>
      <c r="J51" s="185"/>
      <c r="K51" s="125"/>
      <c r="L51" s="125"/>
      <c r="M51" s="125"/>
      <c r="N51" s="125"/>
      <c r="O51" s="125"/>
      <c r="P51" s="125"/>
      <c r="Q51" s="125"/>
      <c r="R51" s="117"/>
      <c r="S51" s="125"/>
      <c r="T51" s="125"/>
      <c r="U51" s="125"/>
      <c r="V51" s="125"/>
      <c r="W51" s="125"/>
      <c r="X51" s="125"/>
      <c r="Y51" s="165"/>
      <c r="AB51" s="634">
        <f t="shared" si="0"/>
        <v>-1.4923202085181941E-7</v>
      </c>
      <c r="AC51" s="634">
        <f t="shared" si="1"/>
        <v>0</v>
      </c>
      <c r="AD51" s="634">
        <f t="shared" si="2"/>
        <v>0</v>
      </c>
      <c r="AF51" s="635"/>
    </row>
    <row r="52" spans="1:32" ht="15.05">
      <c r="A52" s="166">
        <v>1955</v>
      </c>
      <c r="B52" s="146">
        <f>1-TA2b!B52</f>
        <v>0.62900349694546476</v>
      </c>
      <c r="C52" s="539">
        <f>compoprinc!BW44</f>
        <v>1.6527439372810725E-2</v>
      </c>
      <c r="D52" s="539">
        <f>compoprinc!BX44</f>
        <v>-5.8292714145702224E-3</v>
      </c>
      <c r="E52" s="539">
        <f>compoprinc!BY44</f>
        <v>2.6331370722060005E-2</v>
      </c>
      <c r="F52" s="539">
        <f>compoprinc!BZ44</f>
        <v>1.9947303539515192E-2</v>
      </c>
      <c r="G52" s="539">
        <f>compoprinc!CA44</f>
        <v>9.1782908276620643E-3</v>
      </c>
      <c r="H52" s="539">
        <f>compoprinc!CB44</f>
        <v>0.52695699163526344</v>
      </c>
      <c r="I52" s="540">
        <f>compoprinc!CC44</f>
        <v>3.5891297730682496E-2</v>
      </c>
      <c r="J52" s="185"/>
      <c r="K52" s="125"/>
      <c r="L52" s="125"/>
      <c r="M52" s="125"/>
      <c r="N52" s="125"/>
      <c r="O52" s="125"/>
      <c r="P52" s="125"/>
      <c r="Q52" s="125"/>
      <c r="R52" s="117"/>
      <c r="S52" s="125"/>
      <c r="T52" s="125"/>
      <c r="U52" s="125"/>
      <c r="V52" s="125"/>
      <c r="W52" s="125"/>
      <c r="X52" s="125"/>
      <c r="Y52" s="165"/>
      <c r="AB52" s="634">
        <f t="shared" si="0"/>
        <v>7.4532041094421686E-8</v>
      </c>
      <c r="AC52" s="634">
        <f t="shared" si="1"/>
        <v>0</v>
      </c>
      <c r="AD52" s="634">
        <f t="shared" si="2"/>
        <v>0</v>
      </c>
      <c r="AF52" s="635"/>
    </row>
    <row r="53" spans="1:32" ht="15.05">
      <c r="A53" s="166">
        <v>1956</v>
      </c>
      <c r="B53" s="146">
        <f>1-TA2b!B53</f>
        <v>0.63785255424169351</v>
      </c>
      <c r="C53" s="539">
        <f>compoprinc!BW45</f>
        <v>1.7435146001823498E-2</v>
      </c>
      <c r="D53" s="539">
        <f>compoprinc!BX45</f>
        <v>-6.8488484223132202E-3</v>
      </c>
      <c r="E53" s="539">
        <f>compoprinc!BY45</f>
        <v>2.5035448598241802E-2</v>
      </c>
      <c r="F53" s="539">
        <f>compoprinc!BZ45</f>
        <v>1.9253332957837155E-2</v>
      </c>
      <c r="G53" s="539">
        <f>compoprinc!CA45</f>
        <v>9.6913578052261282E-3</v>
      </c>
      <c r="H53" s="539">
        <f>compoprinc!CB45</f>
        <v>0.53820004409229028</v>
      </c>
      <c r="I53" s="540">
        <f>compoprinc!CC45</f>
        <v>3.5085998597511089E-2</v>
      </c>
      <c r="J53" s="185"/>
      <c r="K53" s="125"/>
      <c r="L53" s="125"/>
      <c r="M53" s="125"/>
      <c r="N53" s="125"/>
      <c r="O53" s="125"/>
      <c r="P53" s="125"/>
      <c r="Q53" s="125"/>
      <c r="R53" s="117"/>
      <c r="S53" s="125"/>
      <c r="T53" s="125"/>
      <c r="U53" s="125"/>
      <c r="V53" s="125"/>
      <c r="W53" s="125"/>
      <c r="X53" s="125"/>
      <c r="Y53" s="165"/>
      <c r="AB53" s="634">
        <f t="shared" si="0"/>
        <v>7.4611076872344029E-8</v>
      </c>
      <c r="AC53" s="634">
        <f t="shared" si="1"/>
        <v>0</v>
      </c>
      <c r="AD53" s="634">
        <f t="shared" si="2"/>
        <v>0</v>
      </c>
      <c r="AF53" s="635"/>
    </row>
    <row r="54" spans="1:32" ht="15.05">
      <c r="A54" s="166">
        <v>1957</v>
      </c>
      <c r="B54" s="146">
        <f>1-TA2b!B54</f>
        <v>0.63920804308007306</v>
      </c>
      <c r="C54" s="539">
        <f>compoprinc!BW46</f>
        <v>1.4924505861022799E-2</v>
      </c>
      <c r="D54" s="539">
        <f>compoprinc!BX46</f>
        <v>-8.9380319010537203E-3</v>
      </c>
      <c r="E54" s="539">
        <f>compoprinc!BY46</f>
        <v>2.6650934090104269E-2</v>
      </c>
      <c r="F54" s="539">
        <f>compoprinc!BZ46</f>
        <v>1.9473432546581293E-2</v>
      </c>
      <c r="G54" s="539">
        <f>compoprinc!CA46</f>
        <v>1.0206832179024954E-2</v>
      </c>
      <c r="H54" s="539">
        <f>compoprinc!CB46</f>
        <v>0.54151147469428362</v>
      </c>
      <c r="I54" s="540">
        <f>compoprinc!CC46</f>
        <v>3.5378725854957896E-2</v>
      </c>
      <c r="J54" s="185"/>
      <c r="K54" s="125"/>
      <c r="L54" s="125"/>
      <c r="M54" s="125"/>
      <c r="N54" s="125"/>
      <c r="O54" s="125"/>
      <c r="P54" s="125"/>
      <c r="Q54" s="125"/>
      <c r="R54" s="117"/>
      <c r="S54" s="125"/>
      <c r="T54" s="125"/>
      <c r="U54" s="125"/>
      <c r="V54" s="125"/>
      <c r="W54" s="125"/>
      <c r="X54" s="125"/>
      <c r="Y54" s="165"/>
      <c r="AB54" s="634">
        <f t="shared" si="0"/>
        <v>1.6975515193529134E-7</v>
      </c>
      <c r="AC54" s="634">
        <f t="shared" si="1"/>
        <v>0</v>
      </c>
      <c r="AD54" s="634">
        <f t="shared" si="2"/>
        <v>0</v>
      </c>
      <c r="AF54" s="635"/>
    </row>
    <row r="55" spans="1:32" ht="15.05">
      <c r="A55" s="166">
        <v>1958</v>
      </c>
      <c r="B55" s="146">
        <f>1-TA2b!B55</f>
        <v>0.6408364321032769</v>
      </c>
      <c r="C55" s="539">
        <f>compoprinc!BW47</f>
        <v>1.4663715673685315E-2</v>
      </c>
      <c r="D55" s="539">
        <f>compoprinc!BX47</f>
        <v>-8.4395525590444127E-3</v>
      </c>
      <c r="E55" s="539">
        <f>compoprinc!BY47</f>
        <v>2.8454689519898189E-2</v>
      </c>
      <c r="F55" s="539">
        <f>compoprinc!BZ47</f>
        <v>2.1044745721321412E-2</v>
      </c>
      <c r="G55" s="539">
        <f>compoprinc!CA47</f>
        <v>1.0478234078708638E-2</v>
      </c>
      <c r="H55" s="539">
        <f>compoprinc!CB47</f>
        <v>0.53634372177181844</v>
      </c>
      <c r="I55" s="540">
        <f>compoprinc!CC47</f>
        <v>3.8290755562186453E-2</v>
      </c>
      <c r="J55" s="185"/>
      <c r="K55" s="125"/>
      <c r="L55" s="125"/>
      <c r="M55" s="125"/>
      <c r="N55" s="125"/>
      <c r="O55" s="125"/>
      <c r="P55" s="125"/>
      <c r="Q55" s="125"/>
      <c r="R55" s="117"/>
      <c r="S55" s="125"/>
      <c r="T55" s="125"/>
      <c r="U55" s="125"/>
      <c r="V55" s="125"/>
      <c r="W55" s="125"/>
      <c r="X55" s="125"/>
      <c r="Y55" s="165"/>
      <c r="AB55" s="634">
        <f t="shared" si="0"/>
        <v>1.2233470292333237E-7</v>
      </c>
      <c r="AC55" s="634">
        <f t="shared" si="1"/>
        <v>0</v>
      </c>
      <c r="AD55" s="634">
        <f t="shared" si="2"/>
        <v>0</v>
      </c>
      <c r="AF55" s="635"/>
    </row>
    <row r="56" spans="1:32" ht="15.05">
      <c r="A56" s="168">
        <v>1959</v>
      </c>
      <c r="B56" s="150">
        <f>1-TA2b!B56</f>
        <v>0.63487422391512482</v>
      </c>
      <c r="C56" s="541">
        <f>compoprinc!BW48</f>
        <v>1.6687201977412643E-2</v>
      </c>
      <c r="D56" s="541">
        <f>compoprinc!BX48</f>
        <v>-8.8791353172773622E-3</v>
      </c>
      <c r="E56" s="541">
        <f>compoprinc!BY48</f>
        <v>2.8850981539930556E-2</v>
      </c>
      <c r="F56" s="541">
        <f>compoprinc!BZ48</f>
        <v>1.840258519631938E-2</v>
      </c>
      <c r="G56" s="541">
        <f>compoprinc!CA48</f>
        <v>1.1586039489647154E-2</v>
      </c>
      <c r="H56" s="541">
        <f>compoprinc!CB48</f>
        <v>0.53516527975492112</v>
      </c>
      <c r="I56" s="542">
        <f>compoprinc!CC48</f>
        <v>3.3061332542717287E-2</v>
      </c>
      <c r="J56" s="186"/>
      <c r="K56" s="127"/>
      <c r="L56" s="127"/>
      <c r="M56" s="127"/>
      <c r="N56" s="127"/>
      <c r="O56" s="127"/>
      <c r="P56" s="127"/>
      <c r="Q56" s="127"/>
      <c r="R56" s="120"/>
      <c r="S56" s="127"/>
      <c r="T56" s="127"/>
      <c r="U56" s="127"/>
      <c r="V56" s="127"/>
      <c r="W56" s="127"/>
      <c r="X56" s="127"/>
      <c r="Y56" s="167"/>
      <c r="AB56" s="634">
        <f t="shared" si="0"/>
        <v>-6.1268545903381266E-8</v>
      </c>
      <c r="AC56" s="634">
        <f t="shared" si="1"/>
        <v>0</v>
      </c>
      <c r="AD56" s="634">
        <f t="shared" si="2"/>
        <v>0</v>
      </c>
      <c r="AF56" s="635"/>
    </row>
    <row r="57" spans="1:32" ht="15.05">
      <c r="A57" s="166">
        <v>1960</v>
      </c>
      <c r="B57" s="146">
        <f>1-TA2b!B57</f>
        <v>0.64101370074194586</v>
      </c>
      <c r="C57" s="539">
        <f>compoprinc!BW49</f>
        <v>1.4947990475745561E-2</v>
      </c>
      <c r="D57" s="539">
        <f>compoprinc!BX49</f>
        <v>-7.5478995104044586E-3</v>
      </c>
      <c r="E57" s="539">
        <f>compoprinc!BY49</f>
        <v>2.8944692122739833E-2</v>
      </c>
      <c r="F57" s="539">
        <f>compoprinc!BZ49</f>
        <v>1.8514193879493702E-2</v>
      </c>
      <c r="G57" s="539">
        <f>compoprinc!CA49</f>
        <v>1.2303053366332998E-2</v>
      </c>
      <c r="H57" s="539">
        <f>compoprinc!CB49</f>
        <v>0.54091385149315097</v>
      </c>
      <c r="I57" s="540">
        <f>compoprinc!CC49</f>
        <v>3.2937818914887174E-2</v>
      </c>
      <c r="J57" s="185"/>
      <c r="K57" s="125"/>
      <c r="L57" s="125"/>
      <c r="M57" s="125"/>
      <c r="N57" s="125"/>
      <c r="O57" s="125"/>
      <c r="P57" s="125"/>
      <c r="Q57" s="125"/>
      <c r="R57" s="117"/>
      <c r="S57" s="125"/>
      <c r="T57" s="125"/>
      <c r="U57" s="125"/>
      <c r="V57" s="125"/>
      <c r="W57" s="125"/>
      <c r="X57" s="125"/>
      <c r="Y57" s="165"/>
      <c r="AB57" s="634">
        <f t="shared" si="0"/>
        <v>0</v>
      </c>
      <c r="AC57" s="634">
        <f t="shared" si="1"/>
        <v>0</v>
      </c>
      <c r="AD57" s="634">
        <f t="shared" si="2"/>
        <v>0</v>
      </c>
      <c r="AF57" s="635"/>
    </row>
    <row r="58" spans="1:32" ht="15.05">
      <c r="A58" s="166">
        <v>1961</v>
      </c>
      <c r="B58" s="146">
        <f>1-TA2b!B58</f>
        <v>0.63936382111594536</v>
      </c>
      <c r="C58" s="539">
        <f>compoprinc!BW50</f>
        <v>1.6342257088147082E-2</v>
      </c>
      <c r="D58" s="539">
        <f>compoprinc!BX50</f>
        <v>-6.8560385901260019E-3</v>
      </c>
      <c r="E58" s="539">
        <f>compoprinc!BY50</f>
        <v>3.0006334917892102E-2</v>
      </c>
      <c r="F58" s="539">
        <f>compoprinc!BZ50</f>
        <v>1.8795852359145038E-2</v>
      </c>
      <c r="G58" s="539">
        <f>compoprinc!CA50</f>
        <v>1.2712273421996424E-2</v>
      </c>
      <c r="H58" s="539">
        <f>compoprinc!CB50</f>
        <v>0.5342054555875938</v>
      </c>
      <c r="I58" s="540">
        <f>compoprinc!CC50</f>
        <v>3.4157611501580136E-2</v>
      </c>
      <c r="J58" s="185"/>
      <c r="K58" s="125"/>
      <c r="L58" s="125"/>
      <c r="M58" s="125"/>
      <c r="N58" s="125"/>
      <c r="O58" s="125"/>
      <c r="P58" s="125"/>
      <c r="Q58" s="125"/>
      <c r="R58" s="117"/>
      <c r="S58" s="125"/>
      <c r="T58" s="125"/>
      <c r="U58" s="125"/>
      <c r="V58" s="125"/>
      <c r="W58" s="125"/>
      <c r="X58" s="125"/>
      <c r="Y58" s="165"/>
      <c r="AB58" s="634">
        <f t="shared" si="0"/>
        <v>7.4829716756319442E-8</v>
      </c>
      <c r="AC58" s="634">
        <f t="shared" si="1"/>
        <v>0</v>
      </c>
      <c r="AD58" s="634">
        <f t="shared" si="2"/>
        <v>0</v>
      </c>
      <c r="AF58" s="635"/>
    </row>
    <row r="59" spans="1:32" ht="15.05">
      <c r="A59" s="148">
        <v>1962</v>
      </c>
      <c r="B59" s="146">
        <f>1-TA2b!B59</f>
        <v>0.63530698418617249</v>
      </c>
      <c r="C59" s="438">
        <f>compoprinc!BW51</f>
        <v>1.264783383838208E-2</v>
      </c>
      <c r="D59" s="438">
        <f>compoprinc!BX51</f>
        <v>-3.3985351706725536E-3</v>
      </c>
      <c r="E59" s="438">
        <f>compoprinc!BY51</f>
        <v>3.3950878182068711E-2</v>
      </c>
      <c r="F59" s="438">
        <f>compoprinc!BZ51</f>
        <v>1.5361762814067139E-2</v>
      </c>
      <c r="G59" s="438">
        <f>compoprinc!CA51</f>
        <v>1.5737109682975207E-2</v>
      </c>
      <c r="H59" s="438">
        <f>compoprinc!CB51</f>
        <v>0.52478232535298486</v>
      </c>
      <c r="I59" s="439">
        <f>compoprinc!CC51</f>
        <v>3.6225600921684656E-2</v>
      </c>
      <c r="J59" s="181">
        <f>compoprinc!BN51</f>
        <v>0.17827194929122925</v>
      </c>
      <c r="K59" s="147">
        <f>compoprinc!BO51</f>
        <v>2.1746737881061027E-3</v>
      </c>
      <c r="L59" s="147">
        <f>compoprinc!BP51</f>
        <v>-1.4927156699136544E-3</v>
      </c>
      <c r="M59" s="147">
        <f>compoprinc!BQ51</f>
        <v>1.0888531210576669E-2</v>
      </c>
      <c r="N59" s="147">
        <f>compoprinc!BR51</f>
        <v>5.0562715728021878E-3</v>
      </c>
      <c r="O59" s="147">
        <f>compoprinc!BS51</f>
        <v>2.2636289580623579E-3</v>
      </c>
      <c r="P59" s="147">
        <f>compoprinc!BT51</f>
        <v>0.14617164600121452</v>
      </c>
      <c r="Q59" s="147">
        <f>compoprinc!BU51</f>
        <v>1.3209908682193322E-2</v>
      </c>
      <c r="R59" s="117">
        <f>compoprinc!CD51</f>
        <v>0.45703503489494324</v>
      </c>
      <c r="S59" s="116">
        <f>compoprinc!CE51</f>
        <v>1.0472987684207069E-2</v>
      </c>
      <c r="T59" s="116">
        <f>compoprinc!CF51</f>
        <v>-1.9057553925173696E-3</v>
      </c>
      <c r="U59" s="116">
        <f>compoprinc!CG51</f>
        <v>2.3062508227209788E-2</v>
      </c>
      <c r="V59" s="116">
        <f>compoprinc!CH51</f>
        <v>1.0305580205922841E-2</v>
      </c>
      <c r="W59" s="116">
        <f>compoprinc!CI51</f>
        <v>1.3473211631622252E-2</v>
      </c>
      <c r="X59" s="116">
        <f>compoprinc!CJ51</f>
        <v>0.37861043777964354</v>
      </c>
      <c r="Y59" s="145">
        <f>compoprinc!CK51</f>
        <v>2.3016060936930299E-2</v>
      </c>
      <c r="AB59" s="634">
        <f t="shared" si="0"/>
        <v>8.5646822967078151E-9</v>
      </c>
      <c r="AC59" s="634">
        <f t="shared" si="1"/>
        <v>4.7481877596400324E-9</v>
      </c>
      <c r="AD59" s="634">
        <f t="shared" si="2"/>
        <v>3.8219247766591025E-9</v>
      </c>
      <c r="AF59" s="635"/>
    </row>
    <row r="60" spans="1:32" ht="15.05">
      <c r="A60" s="148">
        <v>1963</v>
      </c>
      <c r="B60" s="146">
        <f>1-TA2b!B60</f>
        <v>0.63389547169208527</v>
      </c>
      <c r="C60" s="438">
        <f>compoprinc!BW52</f>
        <v>2.2417896022370844E-2</v>
      </c>
      <c r="D60" s="438">
        <f>compoprinc!BX52</f>
        <v>-7.2084524905619632E-3</v>
      </c>
      <c r="E60" s="438">
        <f>compoprinc!BY52</f>
        <v>2.9132255604325856E-2</v>
      </c>
      <c r="F60" s="438">
        <f>compoprinc!BZ52</f>
        <v>1.8169580908583161E-2</v>
      </c>
      <c r="G60" s="438">
        <f>compoprinc!CA52</f>
        <v>1.3579061505174217E-2</v>
      </c>
      <c r="H60" s="438">
        <f>compoprinc!CB52</f>
        <v>0.52844888551560731</v>
      </c>
      <c r="I60" s="439">
        <f>compoprinc!CC52</f>
        <v>2.9355206882114994E-2</v>
      </c>
      <c r="J60" s="181">
        <f>compoprinc!BN52</f>
        <v>0.17941349744796753</v>
      </c>
      <c r="K60" s="147">
        <f>compoprinc!BO52</f>
        <v>1.9505945046979221E-3</v>
      </c>
      <c r="L60" s="147">
        <f>compoprinc!BP52</f>
        <v>-1.4631010082960996E-3</v>
      </c>
      <c r="M60" s="147">
        <f>compoprinc!BQ52</f>
        <v>1.0420223152896662E-2</v>
      </c>
      <c r="N60" s="147">
        <f>compoprinc!BR52</f>
        <v>4.8375882065646893E-3</v>
      </c>
      <c r="O60" s="147">
        <f>compoprinc!BS52</f>
        <v>3.4177795678906587E-3</v>
      </c>
      <c r="P60" s="147">
        <f>compoprinc!BT52</f>
        <v>0.14795382919609196</v>
      </c>
      <c r="Q60" s="147">
        <f>compoprinc!BU52</f>
        <v>1.229662093611102E-2</v>
      </c>
      <c r="R60" s="117">
        <f>compoprinc!CD52</f>
        <v>0.45448197424411774</v>
      </c>
      <c r="S60" s="116">
        <f>compoprinc!CE52</f>
        <v>1.0059696853547092E-2</v>
      </c>
      <c r="T60" s="116">
        <f>compoprinc!CF52</f>
        <v>-1.7790730131355681E-3</v>
      </c>
      <c r="U60" s="116">
        <f>compoprinc!CG52</f>
        <v>2.2614532933966574E-2</v>
      </c>
      <c r="V60" s="116">
        <f>compoprinc!CH52</f>
        <v>9.9554340857885178E-3</v>
      </c>
      <c r="W60" s="116">
        <f>compoprinc!CI52</f>
        <v>1.4717850878200605E-2</v>
      </c>
      <c r="X60" s="116">
        <f>compoprinc!CJ52</f>
        <v>0.37656031391102596</v>
      </c>
      <c r="Y60" s="145">
        <f>compoprinc!CK52</f>
        <v>2.235320547067356E-2</v>
      </c>
      <c r="AB60" s="634">
        <f t="shared" si="0"/>
        <v>1.0377444707998507E-6</v>
      </c>
      <c r="AC60" s="634">
        <f t="shared" si="1"/>
        <v>-3.7107989292461951E-8</v>
      </c>
      <c r="AD60" s="634">
        <f t="shared" si="2"/>
        <v>1.3124051012614046E-8</v>
      </c>
      <c r="AF60" s="635"/>
    </row>
    <row r="61" spans="1:32" ht="15.05">
      <c r="A61" s="148">
        <v>1964</v>
      </c>
      <c r="B61" s="146">
        <f>1-TA2b!B61</f>
        <v>0.63248395919799805</v>
      </c>
      <c r="C61" s="438">
        <f>compoprinc!BW53</f>
        <v>1.1373137825284639E-2</v>
      </c>
      <c r="D61" s="438">
        <f>compoprinc!BX53</f>
        <v>-3.0859172979464822E-3</v>
      </c>
      <c r="E61" s="438">
        <f>compoprinc!BY53</f>
        <v>3.211852561787798E-2</v>
      </c>
      <c r="F61" s="438">
        <f>compoprinc!BZ53</f>
        <v>1.4224217238165606E-2</v>
      </c>
      <c r="G61" s="438">
        <f>compoprinc!CA53</f>
        <v>2.0534207819371486E-2</v>
      </c>
      <c r="H61" s="438">
        <f>compoprinc!CB53</f>
        <v>0.52424611711665436</v>
      </c>
      <c r="I61" s="439">
        <f>compoprinc!CC53</f>
        <v>3.3073727410694163E-2</v>
      </c>
      <c r="J61" s="181">
        <f>compoprinc!BN53</f>
        <v>0.18055504560470581</v>
      </c>
      <c r="K61" s="147">
        <f>compoprinc!BO53</f>
        <v>1.7265511849615639E-3</v>
      </c>
      <c r="L61" s="147">
        <f>compoprinc!BP53</f>
        <v>-1.433479007291758E-3</v>
      </c>
      <c r="M61" s="147">
        <f>compoprinc!BQ53</f>
        <v>9.9519959531061738E-3</v>
      </c>
      <c r="N61" s="147">
        <f>compoprinc!BR53</f>
        <v>4.61894257270953E-3</v>
      </c>
      <c r="O61" s="147">
        <f>compoprinc!BS53</f>
        <v>4.5717570332986877E-3</v>
      </c>
      <c r="P61" s="147">
        <f>compoprinc!BT53</f>
        <v>0.14973587315449885</v>
      </c>
      <c r="Q61" s="147">
        <f>compoprinc!BU53</f>
        <v>1.1383483671633627E-2</v>
      </c>
      <c r="R61" s="117">
        <f>compoprinc!CD53</f>
        <v>0.45192891359329224</v>
      </c>
      <c r="S61" s="116">
        <f>compoprinc!CE53</f>
        <v>9.6464484604441916E-3</v>
      </c>
      <c r="T61" s="116">
        <f>compoprinc!CF53</f>
        <v>-1.6524028611574291E-3</v>
      </c>
      <c r="U61" s="116">
        <f>compoprinc!CG53</f>
        <v>2.2166595765501406E-2</v>
      </c>
      <c r="V61" s="116">
        <f>compoprinc!CH53</f>
        <v>9.6053229560223909E-3</v>
      </c>
      <c r="W61" s="116">
        <f>compoprinc!CI53</f>
        <v>1.5962332055759049E-2</v>
      </c>
      <c r="X61" s="116">
        <f>compoprinc!CJ53</f>
        <v>0.37451018090640986</v>
      </c>
      <c r="Y61" s="145">
        <f>compoprinc!CK53</f>
        <v>2.1690413886117213E-2</v>
      </c>
      <c r="AB61" s="634">
        <f t="shared" si="0"/>
        <v>-5.6532103664963529E-8</v>
      </c>
      <c r="AC61" s="634">
        <f t="shared" si="1"/>
        <v>-7.8958210886215241E-8</v>
      </c>
      <c r="AD61" s="634">
        <f t="shared" si="2"/>
        <v>2.2424195555981186E-8</v>
      </c>
      <c r="AF61" s="635"/>
    </row>
    <row r="62" spans="1:32" ht="15.05">
      <c r="A62" s="148">
        <v>1965</v>
      </c>
      <c r="B62" s="146">
        <f>1-TA2b!B62</f>
        <v>0.63591815531253815</v>
      </c>
      <c r="C62" s="438">
        <f>compoprinc!BW54</f>
        <v>2.7651615699067256E-2</v>
      </c>
      <c r="D62" s="438">
        <f>compoprinc!BX54</f>
        <v>-4.6557488918010041E-3</v>
      </c>
      <c r="E62" s="438">
        <f>compoprinc!BY54</f>
        <v>2.7182611713041829E-2</v>
      </c>
      <c r="F62" s="438">
        <f>compoprinc!BZ54</f>
        <v>1.6770468550980917E-2</v>
      </c>
      <c r="G62" s="438">
        <f>compoprinc!CA54</f>
        <v>1.7110574725065289E-2</v>
      </c>
      <c r="H62" s="438">
        <f>compoprinc!CB54</f>
        <v>0.52351205272153878</v>
      </c>
      <c r="I62" s="439">
        <f>compoprinc!CC54</f>
        <v>2.8347588541196515E-2</v>
      </c>
      <c r="J62" s="181">
        <f>compoprinc!BN54</f>
        <v>0.18492758274078369</v>
      </c>
      <c r="K62" s="147">
        <f>compoprinc!BO54</f>
        <v>2.1566443620069514E-3</v>
      </c>
      <c r="L62" s="147">
        <f>compoprinc!BP54</f>
        <v>-1.181261919566353E-3</v>
      </c>
      <c r="M62" s="147">
        <f>compoprinc!BQ54</f>
        <v>1.0985392414517039E-2</v>
      </c>
      <c r="N62" s="147">
        <f>compoprinc!BR54</f>
        <v>4.3770873326764775E-3</v>
      </c>
      <c r="O62" s="147">
        <f>compoprinc!BS54</f>
        <v>4.62555863410958E-3</v>
      </c>
      <c r="P62" s="147">
        <f>compoprinc!BT54</f>
        <v>0.15294878781187901</v>
      </c>
      <c r="Q62" s="147">
        <f>compoprinc!BU54</f>
        <v>1.1015424447156379E-2</v>
      </c>
      <c r="R62" s="117">
        <f>compoprinc!CD54</f>
        <v>0.45099057257175446</v>
      </c>
      <c r="S62" s="116">
        <f>compoprinc!CE54</f>
        <v>1.0690863218396874E-2</v>
      </c>
      <c r="T62" s="116">
        <f>compoprinc!CF54</f>
        <v>-6.6302111160253599E-4</v>
      </c>
      <c r="U62" s="116">
        <f>compoprinc!CG54</f>
        <v>2.0496100785258573E-2</v>
      </c>
      <c r="V62" s="116">
        <f>compoprinc!CH54</f>
        <v>9.3660058998727268E-3</v>
      </c>
      <c r="W62" s="116">
        <f>compoprinc!CI54</f>
        <v>1.6809540044531373E-2</v>
      </c>
      <c r="X62" s="116">
        <f>compoprinc!CJ54</f>
        <v>0.37299102057420147</v>
      </c>
      <c r="Y62" s="145">
        <f>compoprinc!CK54</f>
        <v>2.1300034281422086E-2</v>
      </c>
      <c r="AB62" s="634">
        <f t="shared" si="0"/>
        <v>-1.0077465515401229E-6</v>
      </c>
      <c r="AC62" s="634">
        <f t="shared" si="1"/>
        <v>-5.0341995405656093E-8</v>
      </c>
      <c r="AD62" s="634">
        <f t="shared" si="2"/>
        <v>2.8879673930060079E-8</v>
      </c>
      <c r="AF62" s="635"/>
    </row>
    <row r="63" spans="1:32" ht="15.05">
      <c r="A63" s="148">
        <v>1966</v>
      </c>
      <c r="B63" s="146">
        <f>1-TA2b!B63</f>
        <v>0.63935235142707825</v>
      </c>
      <c r="C63" s="438">
        <f>compoprinc!BW55</f>
        <v>1.432089426925715E-2</v>
      </c>
      <c r="D63" s="438">
        <f>compoprinc!BX55</f>
        <v>-6.0358968965259704E-4</v>
      </c>
      <c r="E63" s="438">
        <f>compoprinc!BY55</f>
        <v>3.084485327382892E-2</v>
      </c>
      <c r="F63" s="438">
        <f>compoprinc!BZ55</f>
        <v>1.3262399979622598E-2</v>
      </c>
      <c r="G63" s="438">
        <f>compoprinc!CA55</f>
        <v>2.2335570392534084E-2</v>
      </c>
      <c r="H63" s="438">
        <f>compoprinc!CB55</f>
        <v>0.52763447498188987</v>
      </c>
      <c r="I63" s="439">
        <f>compoprinc!CC55</f>
        <v>3.155773461111229E-2</v>
      </c>
      <c r="J63" s="181">
        <f>compoprinc!BN55</f>
        <v>0.18930011987686157</v>
      </c>
      <c r="K63" s="147">
        <f>compoprinc!BO55</f>
        <v>2.5864003350871767E-3</v>
      </c>
      <c r="L63" s="147">
        <f>compoprinc!BP55</f>
        <v>-9.2919787171976114E-4</v>
      </c>
      <c r="M63" s="147">
        <f>compoprinc!BQ55</f>
        <v>1.2018097350746463E-2</v>
      </c>
      <c r="N63" s="147">
        <f>compoprinc!BR55</f>
        <v>4.1355360264043852E-3</v>
      </c>
      <c r="O63" s="147">
        <f>compoprinc!BS55</f>
        <v>4.6794071294800742E-3</v>
      </c>
      <c r="P63" s="147">
        <f>compoprinc!BT55</f>
        <v>0.15616198182373039</v>
      </c>
      <c r="Q63" s="147">
        <f>compoprinc!BU55</f>
        <v>1.0647916800203596E-2</v>
      </c>
      <c r="R63" s="117">
        <f>compoprinc!CD55</f>
        <v>0.45005223155021667</v>
      </c>
      <c r="S63" s="116">
        <f>compoprinc!CE55</f>
        <v>1.1734301931845919E-2</v>
      </c>
      <c r="T63" s="116">
        <f>compoprinc!CF55</f>
        <v>3.2562860794865638E-4</v>
      </c>
      <c r="U63" s="116">
        <f>compoprinc!CG55</f>
        <v>1.8827081647070473E-2</v>
      </c>
      <c r="V63" s="116">
        <f>compoprinc!CH55</f>
        <v>9.1268856867261147E-3</v>
      </c>
      <c r="W63" s="116">
        <f>compoprinc!CI55</f>
        <v>1.765593782374731E-2</v>
      </c>
      <c r="X63" s="116">
        <f>compoprinc!CJ55</f>
        <v>0.37147239842369917</v>
      </c>
      <c r="Y63" s="145">
        <f>compoprinc!CK55</f>
        <v>2.0909962108864661E-2</v>
      </c>
      <c r="AB63" s="634">
        <f t="shared" si="0"/>
        <v>1.3608485893712441E-8</v>
      </c>
      <c r="AC63" s="634">
        <f t="shared" si="1"/>
        <v>-2.1717070752824696E-8</v>
      </c>
      <c r="AD63" s="634">
        <f t="shared" si="2"/>
        <v>3.5320314395459462E-8</v>
      </c>
      <c r="AF63" s="635"/>
    </row>
    <row r="64" spans="1:32" ht="15.05">
      <c r="A64" s="148">
        <v>1967</v>
      </c>
      <c r="B64" s="160">
        <f>1-TA2b!B64</f>
        <v>0.64351017028093338</v>
      </c>
      <c r="C64" s="438">
        <f>compoprinc!BW56</f>
        <v>1.1848207744637986E-2</v>
      </c>
      <c r="D64" s="438">
        <f>compoprinc!BX56</f>
        <v>-2.3097900438419292E-3</v>
      </c>
      <c r="E64" s="438">
        <f>compoprinc!BY56</f>
        <v>4.9817932648020632E-2</v>
      </c>
      <c r="F64" s="438">
        <f>compoprinc!BZ56</f>
        <v>1.2570948401782942E-2</v>
      </c>
      <c r="G64" s="438">
        <f>compoprinc!CA56</f>
        <v>8.4840553906528181E-3</v>
      </c>
      <c r="H64" s="438">
        <f>compoprinc!CB56</f>
        <v>0.53300026349441798</v>
      </c>
      <c r="I64" s="439">
        <f>compoprinc!CC56</f>
        <v>3.0098582040416818E-2</v>
      </c>
      <c r="J64" s="181">
        <f>compoprinc!BN56</f>
        <v>0.19315764307975769</v>
      </c>
      <c r="K64" s="159">
        <f>compoprinc!BO56</f>
        <v>2.8354318571399608E-3</v>
      </c>
      <c r="L64" s="159">
        <f>compoprinc!BP56</f>
        <v>2.8462367715974528E-4</v>
      </c>
      <c r="M64" s="159">
        <f>compoprinc!BQ56</f>
        <v>1.0400944013752205E-2</v>
      </c>
      <c r="N64" s="159">
        <f>compoprinc!BR56</f>
        <v>3.9236873873364896E-3</v>
      </c>
      <c r="O64" s="159">
        <f>compoprinc!BS56</f>
        <v>5.1483940218977932E-3</v>
      </c>
      <c r="P64" s="159">
        <f>compoprinc!BT56</f>
        <v>0.16027855753433884</v>
      </c>
      <c r="Q64" s="147">
        <f>compoprinc!BU56</f>
        <v>1.0286019437827499E-2</v>
      </c>
      <c r="R64" s="117">
        <f>compoprinc!CD56</f>
        <v>0.45035252720117569</v>
      </c>
      <c r="S64" s="116">
        <f>compoprinc!CE56</f>
        <v>9.0126904851169382E-3</v>
      </c>
      <c r="T64" s="116">
        <f>compoprinc!CF56</f>
        <v>-2.5941733305313054E-3</v>
      </c>
      <c r="U64" s="116">
        <f>compoprinc!CG56</f>
        <v>3.9416454298352978E-2</v>
      </c>
      <c r="V64" s="116">
        <f>compoprinc!CH56</f>
        <v>8.647275850779252E-3</v>
      </c>
      <c r="W64" s="116">
        <f>compoprinc!CI56</f>
        <v>3.3359594361549163E-3</v>
      </c>
      <c r="X64" s="116">
        <f>compoprinc!CJ56</f>
        <v>0.37272163417195148</v>
      </c>
      <c r="Y64" s="145">
        <f>compoprinc!CK56</f>
        <v>1.9812700837605713E-2</v>
      </c>
      <c r="AB64" s="634">
        <f t="shared" si="0"/>
        <v>-2.9395153866573764E-8</v>
      </c>
      <c r="AC64" s="634">
        <f t="shared" si="1"/>
        <v>-1.4849694834895288E-8</v>
      </c>
      <c r="AD64" s="634">
        <f t="shared" si="2"/>
        <v>-1.4548254323454302E-8</v>
      </c>
      <c r="AF64" s="635"/>
    </row>
    <row r="65" spans="1:32" ht="15.05">
      <c r="A65" s="148">
        <v>1968</v>
      </c>
      <c r="B65" s="160">
        <f>1-TA2b!B65</f>
        <v>0.64748327620327473</v>
      </c>
      <c r="C65" s="438">
        <f>compoprinc!BW57</f>
        <v>1.3053382459934509E-2</v>
      </c>
      <c r="D65" s="438">
        <f>compoprinc!BX57</f>
        <v>1.1228476502122275E-3</v>
      </c>
      <c r="E65" s="438">
        <f>compoprinc!BY57</f>
        <v>3.716699129505259E-2</v>
      </c>
      <c r="F65" s="438">
        <f>compoprinc!BZ57</f>
        <v>1.1847246609609801E-2</v>
      </c>
      <c r="G65" s="438">
        <f>compoprinc!CA57</f>
        <v>1.673153568196609E-2</v>
      </c>
      <c r="H65" s="438">
        <f>compoprinc!CB57</f>
        <v>0.53887701011106204</v>
      </c>
      <c r="I65" s="439">
        <f>compoprinc!CC57</f>
        <v>2.8684264373509346E-2</v>
      </c>
      <c r="J65" s="181">
        <f>compoprinc!BN57</f>
        <v>0.19481009989976883</v>
      </c>
      <c r="K65" s="159">
        <f>compoprinc!BO57</f>
        <v>3.0014199371150084E-3</v>
      </c>
      <c r="L65" s="159">
        <f>compoprinc!BP57</f>
        <v>1.2448286276732848E-3</v>
      </c>
      <c r="M65" s="159">
        <f>compoprinc!BQ57</f>
        <v>1.011070131762695E-2</v>
      </c>
      <c r="N65" s="159">
        <f>compoprinc!BR57</f>
        <v>3.7150523362076571E-3</v>
      </c>
      <c r="O65" s="159">
        <f>compoprinc!BS57</f>
        <v>4.8059227858318785E-3</v>
      </c>
      <c r="P65" s="159">
        <f>compoprinc!BT57</f>
        <v>0.16206361943028388</v>
      </c>
      <c r="Q65" s="147">
        <f>compoprinc!BU57</f>
        <v>9.8685467105005011E-3</v>
      </c>
      <c r="R65" s="117">
        <f>compoprinc!CD57</f>
        <v>0.4526731763035059</v>
      </c>
      <c r="S65" s="116">
        <f>compoprinc!CE57</f>
        <v>1.0051852261783571E-2</v>
      </c>
      <c r="T65" s="116">
        <f>compoprinc!CF57</f>
        <v>-1.2173716561401926E-4</v>
      </c>
      <c r="U65" s="116">
        <f>compoprinc!CG57</f>
        <v>2.705615762160038E-2</v>
      </c>
      <c r="V65" s="116">
        <f>compoprinc!CH57</f>
        <v>8.1322092041891895E-3</v>
      </c>
      <c r="W65" s="116">
        <f>compoprinc!CI57</f>
        <v>1.1925582833361811E-2</v>
      </c>
      <c r="X65" s="116">
        <f>compoprinc!CJ57</f>
        <v>0.37681326706829693</v>
      </c>
      <c r="Y65" s="145">
        <f>compoprinc!CK57</f>
        <v>1.8815855214055308E-2</v>
      </c>
      <c r="AB65" s="634">
        <f t="shared" si="0"/>
        <v>-1.9780718174544631E-9</v>
      </c>
      <c r="AC65" s="634">
        <f t="shared" si="1"/>
        <v>8.7545296567625996E-9</v>
      </c>
      <c r="AD65" s="634">
        <f t="shared" si="2"/>
        <v>-1.0734167277259843E-8</v>
      </c>
      <c r="AF65" s="635"/>
    </row>
    <row r="66" spans="1:32" ht="15.05">
      <c r="A66" s="148">
        <v>1969</v>
      </c>
      <c r="B66" s="160">
        <f>1-TA2b!B66</f>
        <v>0.65636866213753819</v>
      </c>
      <c r="C66" s="438">
        <f>compoprinc!BW58</f>
        <v>1.2627100578604902E-2</v>
      </c>
      <c r="D66" s="438">
        <f>compoprinc!BX58</f>
        <v>1.1975845991630367E-3</v>
      </c>
      <c r="E66" s="438">
        <f>compoprinc!BY58</f>
        <v>3.670360731577655E-2</v>
      </c>
      <c r="F66" s="438">
        <f>compoprinc!BZ58</f>
        <v>1.1778447941228908E-2</v>
      </c>
      <c r="G66" s="438">
        <f>compoprinc!CA58</f>
        <v>1.8026935425568061E-2</v>
      </c>
      <c r="H66" s="438">
        <f>compoprinc!CB58</f>
        <v>0.547584050964536</v>
      </c>
      <c r="I66" s="439">
        <f>compoprinc!CC58</f>
        <v>2.8450897168117495E-2</v>
      </c>
      <c r="J66" s="181">
        <f>compoprinc!BN58</f>
        <v>0.19768846221268177</v>
      </c>
      <c r="K66" s="159">
        <f>compoprinc!BO58</f>
        <v>3.0168883156546345E-3</v>
      </c>
      <c r="L66" s="159">
        <f>compoprinc!BP58</f>
        <v>2.6165190547316058E-3</v>
      </c>
      <c r="M66" s="159">
        <f>compoprinc!BQ58</f>
        <v>9.6763339541882844E-3</v>
      </c>
      <c r="N66" s="159">
        <f>compoprinc!BR58</f>
        <v>3.8610237338781634E-3</v>
      </c>
      <c r="O66" s="159">
        <f>compoprinc!BS58</f>
        <v>3.4720381061756531E-3</v>
      </c>
      <c r="P66" s="159">
        <f>compoprinc!BT58</f>
        <v>0.16501603824991556</v>
      </c>
      <c r="Q66" s="147">
        <f>compoprinc!BU58</f>
        <v>1.0029552661952466E-2</v>
      </c>
      <c r="R66" s="117">
        <f>compoprinc!CD58</f>
        <v>0.45868019992485642</v>
      </c>
      <c r="S66" s="116">
        <f>compoprinc!CE58</f>
        <v>9.6101383063279828E-3</v>
      </c>
      <c r="T66" s="116">
        <f>compoprinc!CF58</f>
        <v>-1.4186027130732304E-3</v>
      </c>
      <c r="U66" s="116">
        <f>compoprinc!CG58</f>
        <v>2.7027140899661822E-2</v>
      </c>
      <c r="V66" s="116">
        <f>compoprinc!CH58</f>
        <v>7.9174504531651906E-3</v>
      </c>
      <c r="W66" s="116">
        <f>compoprinc!CI58</f>
        <v>1.4554715780659734E-2</v>
      </c>
      <c r="X66" s="116">
        <f>compoprinc!CJ58</f>
        <v>0.38256791531728768</v>
      </c>
      <c r="Y66" s="145">
        <f>compoprinc!CK58</f>
        <v>1.8421471873117826E-2</v>
      </c>
      <c r="AB66" s="634">
        <f t="shared" si="0"/>
        <v>3.8144543301754652E-8</v>
      </c>
      <c r="AC66" s="634">
        <f t="shared" si="1"/>
        <v>6.813618538825672E-8</v>
      </c>
      <c r="AD66" s="634">
        <f t="shared" si="2"/>
        <v>-2.9992290595526327E-8</v>
      </c>
      <c r="AF66" s="635"/>
    </row>
    <row r="67" spans="1:32" ht="15.05">
      <c r="A67" s="158">
        <v>1970</v>
      </c>
      <c r="B67" s="164">
        <f>1-TA2b!B67</f>
        <v>0.6585957306670025</v>
      </c>
      <c r="C67" s="545">
        <f>compoprinc!BW59</f>
        <v>1.7699034751565701E-2</v>
      </c>
      <c r="D67" s="545">
        <f>compoprinc!BX59</f>
        <v>-4.1890673315478355E-4</v>
      </c>
      <c r="E67" s="545">
        <f>compoprinc!BY59</f>
        <v>2.6912622257016617E-2</v>
      </c>
      <c r="F67" s="545">
        <f>compoprinc!BZ59</f>
        <v>1.1518094466585372E-2</v>
      </c>
      <c r="G67" s="545">
        <f>compoprinc!CA59</f>
        <v>2.270474110593964E-2</v>
      </c>
      <c r="H67" s="545">
        <f>compoprinc!CB59</f>
        <v>0.55244141687534154</v>
      </c>
      <c r="I67" s="546">
        <f>compoprinc!CC59</f>
        <v>2.7738676184663229E-2</v>
      </c>
      <c r="J67" s="184">
        <f>compoprinc!BN59</f>
        <v>0.19408224569633603</v>
      </c>
      <c r="K67" s="163">
        <f>compoprinc!BO59</f>
        <v>2.6777674684400881E-3</v>
      </c>
      <c r="L67" s="163">
        <f>compoprinc!BP59</f>
        <v>-2.0731967051611927E-5</v>
      </c>
      <c r="M67" s="163">
        <f>compoprinc!BQ59</f>
        <v>9.2563620084720778E-3</v>
      </c>
      <c r="N67" s="163">
        <f>compoprinc!BR59</f>
        <v>3.6199415433435141E-3</v>
      </c>
      <c r="O67" s="163">
        <f>compoprinc!BS59</f>
        <v>4.9822513619587599E-3</v>
      </c>
      <c r="P67" s="163">
        <f>compoprinc!BT59</f>
        <v>0.16400713164540684</v>
      </c>
      <c r="Q67" s="156">
        <f>compoprinc!BU59</f>
        <v>9.5594650689541285E-3</v>
      </c>
      <c r="R67" s="123">
        <f>compoprinc!CD59</f>
        <v>0.46451348497066647</v>
      </c>
      <c r="S67" s="122">
        <f>compoprinc!CE59</f>
        <v>1.5021221893011799E-2</v>
      </c>
      <c r="T67" s="122">
        <f>compoprinc!CF59</f>
        <v>-3.981425107608301E-4</v>
      </c>
      <c r="U67" s="122">
        <f>compoprinc!CG59</f>
        <v>1.7656282282815617E-2</v>
      </c>
      <c r="V67" s="122">
        <f>compoprinc!CH59</f>
        <v>7.8981563541530141E-3</v>
      </c>
      <c r="W67" s="122">
        <f>compoprinc!CI59</f>
        <v>1.772245868767575E-2</v>
      </c>
      <c r="X67" s="122">
        <f>compoprinc!CJ59</f>
        <v>0.38843428091206345</v>
      </c>
      <c r="Y67" s="183">
        <f>compoprinc!CK59</f>
        <v>1.8179234159785757E-2</v>
      </c>
      <c r="AB67" s="634">
        <f t="shared" si="0"/>
        <v>5.1759045271992932E-8</v>
      </c>
      <c r="AC67" s="634">
        <f t="shared" si="1"/>
        <v>5.8566812233262766E-8</v>
      </c>
      <c r="AD67" s="634">
        <f t="shared" si="2"/>
        <v>-6.8080781012724856E-9</v>
      </c>
      <c r="AF67" s="635"/>
    </row>
    <row r="68" spans="1:32" ht="15.05">
      <c r="A68" s="148">
        <v>1971</v>
      </c>
      <c r="B68" s="160">
        <f>1-TA2b!B68</f>
        <v>0.65525921180960722</v>
      </c>
      <c r="C68" s="438">
        <f>compoprinc!BW60</f>
        <v>2.3067067991981209E-2</v>
      </c>
      <c r="D68" s="438">
        <f>compoprinc!BX60</f>
        <v>5.4359235622730359E-4</v>
      </c>
      <c r="E68" s="438">
        <f>compoprinc!BY60</f>
        <v>2.3381945062216667E-2</v>
      </c>
      <c r="F68" s="438">
        <f>compoprinc!BZ60</f>
        <v>1.1329688940509031E-2</v>
      </c>
      <c r="G68" s="438">
        <f>compoprinc!CA60</f>
        <v>2.1367408107295992E-2</v>
      </c>
      <c r="H68" s="438">
        <f>compoprinc!CB60</f>
        <v>0.54797281521456154</v>
      </c>
      <c r="I68" s="439">
        <f>compoprinc!CC60</f>
        <v>2.7596705010317198E-2</v>
      </c>
      <c r="J68" s="181">
        <f>compoprinc!BN60</f>
        <v>0.18818214174825698</v>
      </c>
      <c r="K68" s="159">
        <f>compoprinc!BO60</f>
        <v>2.8653906463339692E-3</v>
      </c>
      <c r="L68" s="159">
        <f>compoprinc!BP60</f>
        <v>-9.9044128084128241E-4</v>
      </c>
      <c r="M68" s="159">
        <f>compoprinc!BQ60</f>
        <v>8.8288496538657512E-3</v>
      </c>
      <c r="N68" s="159">
        <f>compoprinc!BR60</f>
        <v>3.3114427051889415E-3</v>
      </c>
      <c r="O68" s="159">
        <f>compoprinc!BS60</f>
        <v>5.3509371566246135E-3</v>
      </c>
      <c r="P68" s="159">
        <f>compoprinc!BT60</f>
        <v>0.15968072233407568</v>
      </c>
      <c r="Q68" s="147">
        <f>compoprinc!BU60</f>
        <v>9.1352240740832195E-3</v>
      </c>
      <c r="R68" s="117">
        <f>compoprinc!CD60</f>
        <v>0.46707707006135024</v>
      </c>
      <c r="S68" s="116">
        <f>compoprinc!CE60</f>
        <v>2.0201847753370306E-2</v>
      </c>
      <c r="T68" s="116">
        <f>compoprinc!CF60</f>
        <v>1.5339978467710028E-3</v>
      </c>
      <c r="U68" s="116">
        <f>compoprinc!CG60</f>
        <v>1.4553004406401067E-2</v>
      </c>
      <c r="V68" s="116">
        <f>compoprinc!CH60</f>
        <v>8.0182451692731894E-3</v>
      </c>
      <c r="W68" s="116">
        <f>compoprinc!CI60</f>
        <v>1.6016508753350138E-2</v>
      </c>
      <c r="X68" s="116">
        <f>compoprinc!CJ60</f>
        <v>0.38829206272526445</v>
      </c>
      <c r="Y68" s="145">
        <f>compoprinc!CK60</f>
        <v>1.8461430739177453E-2</v>
      </c>
      <c r="AB68" s="634">
        <f t="shared" si="0"/>
        <v>-1.0873501654629081E-8</v>
      </c>
      <c r="AC68" s="634">
        <f t="shared" si="1"/>
        <v>1.6458926083151582E-8</v>
      </c>
      <c r="AD68" s="634">
        <f t="shared" si="2"/>
        <v>-2.7332257346301958E-8</v>
      </c>
      <c r="AF68" s="635"/>
    </row>
    <row r="69" spans="1:32" ht="15.05">
      <c r="A69" s="148">
        <v>1972</v>
      </c>
      <c r="B69" s="160">
        <f>1-TA2b!B69</f>
        <v>0.65287515271484153</v>
      </c>
      <c r="C69" s="438">
        <f>compoprinc!BW61</f>
        <v>1.6095865092096619E-2</v>
      </c>
      <c r="D69" s="438">
        <f>compoprinc!BX61</f>
        <v>3.238763055162866E-4</v>
      </c>
      <c r="E69" s="438">
        <f>compoprinc!BY61</f>
        <v>2.4575598896863518E-2</v>
      </c>
      <c r="F69" s="438">
        <f>compoprinc!BZ61</f>
        <v>1.142261080712866E-2</v>
      </c>
      <c r="G69" s="438">
        <f>compoprinc!CA61</f>
        <v>2.6152415000975884E-2</v>
      </c>
      <c r="H69" s="438">
        <f>compoprinc!CB61</f>
        <v>0.54648115280198295</v>
      </c>
      <c r="I69" s="439">
        <f>compoprinc!CC61</f>
        <v>2.7823647849875972E-2</v>
      </c>
      <c r="J69" s="181">
        <f>compoprinc!BN61</f>
        <v>0.18589956223149784</v>
      </c>
      <c r="K69" s="159">
        <f>compoprinc!BO61</f>
        <v>2.9381882706264726E-3</v>
      </c>
      <c r="L69" s="159">
        <f>compoprinc!BP61</f>
        <v>-1.4728808356970231E-3</v>
      </c>
      <c r="M69" s="159">
        <f>compoprinc!BQ61</f>
        <v>8.1962871381100668E-3</v>
      </c>
      <c r="N69" s="159">
        <f>compoprinc!BR61</f>
        <v>3.2352881221065764E-3</v>
      </c>
      <c r="O69" s="159">
        <f>compoprinc!BS61</f>
        <v>5.8739293746979462E-3</v>
      </c>
      <c r="P69" s="159">
        <f>compoprinc!BT61</f>
        <v>0.15811978587057093</v>
      </c>
      <c r="Q69" s="147">
        <f>compoprinc!BU61</f>
        <v>9.008971328549038E-3</v>
      </c>
      <c r="R69" s="117">
        <f>compoprinc!CD61</f>
        <v>0.46697559048334369</v>
      </c>
      <c r="S69" s="116">
        <f>compoprinc!CE61</f>
        <v>1.3157584284138119E-2</v>
      </c>
      <c r="T69" s="116">
        <f>compoprinc!CF61</f>
        <v>1.7967859766950568E-3</v>
      </c>
      <c r="U69" s="116">
        <f>compoprinc!CG61</f>
        <v>1.6379372835115785E-2</v>
      </c>
      <c r="V69" s="116">
        <f>compoprinc!CH61</f>
        <v>8.187319748700626E-3</v>
      </c>
      <c r="W69" s="116">
        <f>compoprinc!CI61</f>
        <v>2.0278395269208452E-2</v>
      </c>
      <c r="X69" s="116">
        <f>compoprinc!CJ61</f>
        <v>0.38836140845988831</v>
      </c>
      <c r="Y69" s="145">
        <f>compoprinc!CK61</f>
        <v>1.8814730911444373E-2</v>
      </c>
      <c r="AB69" s="634">
        <f t="shared" si="0"/>
        <v>-1.4039598372761475E-8</v>
      </c>
      <c r="AC69" s="634">
        <f t="shared" si="1"/>
        <v>-7.0374661653715975E-9</v>
      </c>
      <c r="AD69" s="634">
        <f t="shared" si="2"/>
        <v>-7.0018470466060023E-9</v>
      </c>
      <c r="AF69" s="635"/>
    </row>
    <row r="70" spans="1:32" ht="15.05">
      <c r="A70" s="148">
        <v>1973</v>
      </c>
      <c r="B70" s="160">
        <f>1-TA2b!B70</f>
        <v>0.65309462633922521</v>
      </c>
      <c r="C70" s="438">
        <f>compoprinc!BW62</f>
        <v>1.5242842169478171E-2</v>
      </c>
      <c r="D70" s="438">
        <f>compoprinc!BX62</f>
        <v>3.5335973855995101E-3</v>
      </c>
      <c r="E70" s="438">
        <f>compoprinc!BY62</f>
        <v>2.0972531770529053E-2</v>
      </c>
      <c r="F70" s="438">
        <f>compoprinc!BZ62</f>
        <v>1.1401036892808596E-2</v>
      </c>
      <c r="G70" s="438">
        <f>compoprinc!CA62</f>
        <v>2.8643048942060528E-2</v>
      </c>
      <c r="H70" s="438">
        <f>compoprinc!CB62</f>
        <v>0.54584327790214549</v>
      </c>
      <c r="I70" s="439">
        <f>compoprinc!CC62</f>
        <v>2.7458295750993823E-2</v>
      </c>
      <c r="J70" s="181">
        <f>compoprinc!BN62</f>
        <v>0.18606481119786622</v>
      </c>
      <c r="K70" s="159">
        <f>compoprinc!BO62</f>
        <v>2.8375995194814766E-3</v>
      </c>
      <c r="L70" s="159">
        <f>compoprinc!BP62</f>
        <v>4.1508404308586606E-4</v>
      </c>
      <c r="M70" s="159">
        <f>compoprinc!BQ62</f>
        <v>5.7704316690416957E-3</v>
      </c>
      <c r="N70" s="159">
        <f>compoprinc!BR62</f>
        <v>3.1892409576558434E-3</v>
      </c>
      <c r="O70" s="159">
        <f>compoprinc!BS62</f>
        <v>6.6037937350614641E-3</v>
      </c>
      <c r="P70" s="159">
        <f>compoprinc!BT62</f>
        <v>0.1583966519334955</v>
      </c>
      <c r="Q70" s="147">
        <f>compoprinc!BU62</f>
        <v>8.85201746474777E-3</v>
      </c>
      <c r="R70" s="117">
        <f>compoprinc!CD62</f>
        <v>0.46702981514135899</v>
      </c>
      <c r="S70" s="116">
        <f>compoprinc!CE62</f>
        <v>1.2405144508272804E-2</v>
      </c>
      <c r="T70" s="116">
        <f>compoprinc!CF62</f>
        <v>3.118615001273424E-3</v>
      </c>
      <c r="U70" s="116">
        <f>compoprinc!CG62</f>
        <v>1.5202082717593209E-2</v>
      </c>
      <c r="V70" s="116">
        <f>compoprinc!CH62</f>
        <v>8.2117897841304816E-3</v>
      </c>
      <c r="W70" s="116">
        <f>compoprinc!CI62</f>
        <v>2.2039150952801147E-2</v>
      </c>
      <c r="X70" s="116">
        <f>compoprinc!CJ62</f>
        <v>0.38744669122919834</v>
      </c>
      <c r="Y70" s="145">
        <f>compoprinc!CK62</f>
        <v>1.8606337296702583E-2</v>
      </c>
      <c r="AB70" s="634">
        <f t="shared" si="0"/>
        <v>-4.4743898586219188E-9</v>
      </c>
      <c r="AC70" s="634">
        <f t="shared" si="1"/>
        <v>-8.1247033822950954E-9</v>
      </c>
      <c r="AD70" s="634">
        <f t="shared" si="2"/>
        <v>3.6513870260712622E-9</v>
      </c>
      <c r="AF70" s="635"/>
    </row>
    <row r="71" spans="1:32" ht="15.05">
      <c r="A71" s="148">
        <v>1974</v>
      </c>
      <c r="B71" s="160">
        <f>1-TA2b!B71</f>
        <v>0.6562696339865397</v>
      </c>
      <c r="C71" s="438">
        <f>compoprinc!BW63</f>
        <v>1.4773176741835032E-2</v>
      </c>
      <c r="D71" s="438">
        <f>compoprinc!BX63</f>
        <v>5.5384406856951555E-3</v>
      </c>
      <c r="E71" s="438">
        <f>compoprinc!BY63</f>
        <v>1.9161476073578841E-2</v>
      </c>
      <c r="F71" s="438">
        <f>compoprinc!BZ63</f>
        <v>1.125335140087794E-2</v>
      </c>
      <c r="G71" s="438">
        <f>compoprinc!CA63</f>
        <v>3.3437039955609517E-2</v>
      </c>
      <c r="H71" s="438">
        <f>compoprinc!CB63</f>
        <v>0.54520429604684939</v>
      </c>
      <c r="I71" s="439">
        <f>compoprinc!CC63</f>
        <v>2.6901832260936065E-2</v>
      </c>
      <c r="J71" s="181">
        <f>compoprinc!BN63</f>
        <v>0.1856379885593924</v>
      </c>
      <c r="K71" s="159">
        <f>compoprinc!BO63</f>
        <v>2.7739648917244229E-3</v>
      </c>
      <c r="L71" s="159">
        <f>compoprinc!BP63</f>
        <v>1.4649311732142459E-3</v>
      </c>
      <c r="M71" s="159">
        <f>compoprinc!BQ63</f>
        <v>4.7547523582104519E-3</v>
      </c>
      <c r="N71" s="159">
        <f>compoprinc!BR63</f>
        <v>3.1100344315630876E-3</v>
      </c>
      <c r="O71" s="159">
        <f>compoprinc!BS63</f>
        <v>6.7991198748779411E-3</v>
      </c>
      <c r="P71" s="159">
        <f>compoprinc!BT63</f>
        <v>0.15809076883342757</v>
      </c>
      <c r="Q71" s="147">
        <f>compoprinc!BU63</f>
        <v>8.6444054496038567E-3</v>
      </c>
      <c r="R71" s="117">
        <f>compoprinc!CD63</f>
        <v>0.4706316454271473</v>
      </c>
      <c r="S71" s="116">
        <f>compoprinc!CE63</f>
        <v>1.199923205521394E-2</v>
      </c>
      <c r="T71" s="116">
        <f>compoprinc!CF63</f>
        <v>4.0734779694763593E-3</v>
      </c>
      <c r="U71" s="116">
        <f>compoprinc!CG63</f>
        <v>1.440673390140001E-2</v>
      </c>
      <c r="V71" s="116">
        <f>compoprinc!CH63</f>
        <v>8.1433185527162773E-3</v>
      </c>
      <c r="W71" s="116">
        <f>compoprinc!CI63</f>
        <v>2.6637958601718092E-2</v>
      </c>
      <c r="X71" s="116">
        <f>compoprinc!CJ63</f>
        <v>0.38711350122914279</v>
      </c>
      <c r="Y71" s="145">
        <f>compoprinc!CK63</f>
        <v>1.825741384328387E-2</v>
      </c>
      <c r="AB71" s="634">
        <f t="shared" si="0"/>
        <v>2.0821157686867764E-8</v>
      </c>
      <c r="AC71" s="634">
        <f t="shared" si="1"/>
        <v>1.1546770845027865E-8</v>
      </c>
      <c r="AD71" s="634">
        <f t="shared" si="2"/>
        <v>9.2741959667463902E-9</v>
      </c>
      <c r="AF71" s="635"/>
    </row>
    <row r="72" spans="1:32" ht="15.05">
      <c r="A72" s="148">
        <v>1975</v>
      </c>
      <c r="B72" s="160">
        <f>1-TA2b!B72</f>
        <v>0.65478932713915583</v>
      </c>
      <c r="C72" s="438">
        <f>compoprinc!BW64</f>
        <v>1.4755289269725065E-2</v>
      </c>
      <c r="D72" s="438">
        <f>compoprinc!BX64</f>
        <v>2.2215677883240179E-3</v>
      </c>
      <c r="E72" s="438">
        <f>compoprinc!BY64</f>
        <v>2.1145561548619948E-2</v>
      </c>
      <c r="F72" s="438">
        <f>compoprinc!BZ64</f>
        <v>1.1078613699720411E-2</v>
      </c>
      <c r="G72" s="438">
        <f>compoprinc!CA64</f>
        <v>3.7443278299138294E-2</v>
      </c>
      <c r="H72" s="438">
        <f>compoprinc!CB64</f>
        <v>0.54179193250852642</v>
      </c>
      <c r="I72" s="439">
        <f>compoprinc!CC64</f>
        <v>2.6353087537443334E-2</v>
      </c>
      <c r="J72" s="181">
        <f>compoprinc!BN64</f>
        <v>0.18127168166438423</v>
      </c>
      <c r="K72" s="159">
        <f>compoprinc!BO64</f>
        <v>2.6511827926379195E-3</v>
      </c>
      <c r="L72" s="159">
        <f>compoprinc!BP64</f>
        <v>-1.9772208202039725E-3</v>
      </c>
      <c r="M72" s="159">
        <f>compoprinc!BQ64</f>
        <v>8.2365335204920148E-3</v>
      </c>
      <c r="N72" s="159">
        <f>compoprinc!BR64</f>
        <v>2.9230783639168398E-3</v>
      </c>
      <c r="O72" s="159">
        <f>compoprinc!BS64</f>
        <v>7.1761285218184907E-3</v>
      </c>
      <c r="P72" s="159">
        <f>compoprinc!BT64</f>
        <v>0.15407349040089199</v>
      </c>
      <c r="Q72" s="147">
        <f>compoprinc!BU64</f>
        <v>8.1885075791296585E-3</v>
      </c>
      <c r="R72" s="117">
        <f>compoprinc!CD64</f>
        <v>0.4735176454747716</v>
      </c>
      <c r="S72" s="116">
        <f>compoprinc!CE64</f>
        <v>1.210411405528497E-2</v>
      </c>
      <c r="T72" s="116">
        <f>compoprinc!CF64</f>
        <v>4.1987882360686977E-3</v>
      </c>
      <c r="U72" s="116">
        <f>compoprinc!CG64</f>
        <v>1.2909016380255701E-2</v>
      </c>
      <c r="V72" s="116">
        <f>compoprinc!CH64</f>
        <v>8.1555362954278589E-3</v>
      </c>
      <c r="W72" s="116">
        <f>compoprinc!CI64</f>
        <v>3.0267166733115365E-2</v>
      </c>
      <c r="X72" s="116">
        <f>compoprinc!CJ64</f>
        <v>0.38771843261785699</v>
      </c>
      <c r="Y72" s="145">
        <f>compoprinc!CK64</f>
        <v>1.8164575974907927E-2</v>
      </c>
      <c r="AB72" s="634">
        <f t="shared" si="0"/>
        <v>-3.5123417507776367E-9</v>
      </c>
      <c r="AC72" s="634">
        <f t="shared" si="1"/>
        <v>-1.8694298720145497E-8</v>
      </c>
      <c r="AD72" s="634">
        <f t="shared" si="2"/>
        <v>1.5181854051693477E-8</v>
      </c>
      <c r="AF72" s="635"/>
    </row>
    <row r="73" spans="1:32" ht="15.05">
      <c r="A73" s="148">
        <v>1976</v>
      </c>
      <c r="B73" s="160">
        <f>1-TA2b!B73</f>
        <v>0.65382564031941115</v>
      </c>
      <c r="C73" s="438">
        <f>compoprinc!BW65</f>
        <v>1.5336364552016561E-2</v>
      </c>
      <c r="D73" s="438">
        <f>compoprinc!BX65</f>
        <v>3.9512893939899658E-3</v>
      </c>
      <c r="E73" s="438">
        <f>compoprinc!BY65</f>
        <v>1.4691927119443764E-2</v>
      </c>
      <c r="F73" s="438">
        <f>compoprinc!BZ65</f>
        <v>1.0939394813325657E-2</v>
      </c>
      <c r="G73" s="438">
        <f>compoprinc!CA65</f>
        <v>4.3334459395731016E-2</v>
      </c>
      <c r="H73" s="438">
        <f>compoprinc!CB65</f>
        <v>0.53910569493227289</v>
      </c>
      <c r="I73" s="439">
        <f>compoprinc!CC65</f>
        <v>2.6466506937405921E-2</v>
      </c>
      <c r="J73" s="181">
        <f>compoprinc!BN65</f>
        <v>0.18046537277052721</v>
      </c>
      <c r="K73" s="159">
        <f>compoprinc!BO65</f>
        <v>2.6900163262217835E-3</v>
      </c>
      <c r="L73" s="159">
        <f>compoprinc!BP65</f>
        <v>-3.4407203710650099E-4</v>
      </c>
      <c r="M73" s="159">
        <f>compoprinc!BQ65</f>
        <v>6.3194563699788889E-3</v>
      </c>
      <c r="N73" s="159">
        <f>compoprinc!BR65</f>
        <v>2.8360686855972012E-3</v>
      </c>
      <c r="O73" s="159">
        <f>compoprinc!BS65</f>
        <v>8.1366745845791785E-3</v>
      </c>
      <c r="P73" s="159">
        <f>compoprinc!BT65</f>
        <v>0.15263496109369348</v>
      </c>
      <c r="Q73" s="147">
        <f>compoprinc!BU65</f>
        <v>8.1922674191681165E-3</v>
      </c>
      <c r="R73" s="117">
        <f>compoprinc!CD65</f>
        <v>0.47336026754888394</v>
      </c>
      <c r="S73" s="116">
        <f>compoprinc!CE65</f>
        <v>1.2646300677296152E-2</v>
      </c>
      <c r="T73" s="116">
        <f>compoprinc!CF65</f>
        <v>4.2954017468999593E-3</v>
      </c>
      <c r="U73" s="116">
        <f>compoprinc!CG65</f>
        <v>8.3725357883768E-3</v>
      </c>
      <c r="V73" s="116">
        <f>compoprinc!CH65</f>
        <v>8.1033193171129968E-3</v>
      </c>
      <c r="W73" s="116">
        <f>compoprinc!CI65</f>
        <v>3.5197666289619921E-2</v>
      </c>
      <c r="X73" s="116">
        <f>compoprinc!CJ65</f>
        <v>0.38647077851872075</v>
      </c>
      <c r="Y73" s="145">
        <f>compoprinc!CK65</f>
        <v>1.8274262364247999E-2</v>
      </c>
      <c r="AB73" s="634">
        <f t="shared" si="0"/>
        <v>3.1752254159300719E-9</v>
      </c>
      <c r="AC73" s="634">
        <f t="shared" si="1"/>
        <v>3.2839506114434869E-10</v>
      </c>
      <c r="AD73" s="634">
        <f t="shared" si="2"/>
        <v>2.8466093926482472E-9</v>
      </c>
      <c r="AF73" s="635"/>
    </row>
    <row r="74" spans="1:32" ht="15.05">
      <c r="A74" s="148">
        <v>1977</v>
      </c>
      <c r="B74" s="160">
        <f>1-TA2b!B74</f>
        <v>0.65211141100491687</v>
      </c>
      <c r="C74" s="438">
        <f>compoprinc!BW66</f>
        <v>1.4864558419475286E-2</v>
      </c>
      <c r="D74" s="438">
        <f>compoprinc!BX66</f>
        <v>3.7979718748426816E-3</v>
      </c>
      <c r="E74" s="438">
        <f>compoprinc!BY66</f>
        <v>8.2635160719754779E-3</v>
      </c>
      <c r="F74" s="438">
        <f>compoprinc!BZ66</f>
        <v>1.0894949724588017E-2</v>
      </c>
      <c r="G74" s="438">
        <f>compoprinc!CA66</f>
        <v>5.0511447383062028E-2</v>
      </c>
      <c r="H74" s="438">
        <f>compoprinc!CB66</f>
        <v>0.5373624825435237</v>
      </c>
      <c r="I74" s="439">
        <f>compoprinc!CC66</f>
        <v>2.6416459608427447E-2</v>
      </c>
      <c r="J74" s="181">
        <f>compoprinc!BN66</f>
        <v>0.17953396647411068</v>
      </c>
      <c r="K74" s="159">
        <f>compoprinc!BO66</f>
        <v>2.5222069436108161E-3</v>
      </c>
      <c r="L74" s="159">
        <f>compoprinc!BP66</f>
        <v>-1.3303966346794698E-4</v>
      </c>
      <c r="M74" s="159">
        <f>compoprinc!BQ66</f>
        <v>5.2526956100594361E-3</v>
      </c>
      <c r="N74" s="159">
        <f>compoprinc!BR66</f>
        <v>2.7821896698556918E-3</v>
      </c>
      <c r="O74" s="159">
        <f>compoprinc!BS66</f>
        <v>8.7133899215424103E-3</v>
      </c>
      <c r="P74" s="159">
        <f>compoprinc!BT66</f>
        <v>0.15239525507351512</v>
      </c>
      <c r="Q74" s="147">
        <f>compoprinc!BU66</f>
        <v>8.0012571142183807E-3</v>
      </c>
      <c r="R74" s="117">
        <f>compoprinc!CD66</f>
        <v>0.47257744453080619</v>
      </c>
      <c r="S74" s="116">
        <f>compoprinc!CE66</f>
        <v>1.2342261905096491E-2</v>
      </c>
      <c r="T74" s="116">
        <f>compoprinc!CF66</f>
        <v>3.9311005267803276E-3</v>
      </c>
      <c r="U74" s="116">
        <f>compoprinc!CG66</f>
        <v>3.0109816863131346E-3</v>
      </c>
      <c r="V74" s="116">
        <f>compoprinc!CH66</f>
        <v>8.1127455642415053E-3</v>
      </c>
      <c r="W74" s="116">
        <f>compoprinc!CI66</f>
        <v>4.1797760907259826E-2</v>
      </c>
      <c r="X74" s="116">
        <f>compoprinc!CJ66</f>
        <v>0.38496734420756068</v>
      </c>
      <c r="Y74" s="145">
        <f>compoprinc!CK66</f>
        <v>1.8415236159403884E-2</v>
      </c>
      <c r="AB74" s="634">
        <f t="shared" si="0"/>
        <v>2.5379022217109082E-8</v>
      </c>
      <c r="AC74" s="634">
        <f t="shared" si="1"/>
        <v>1.1804776794965832E-8</v>
      </c>
      <c r="AD74" s="634">
        <f t="shared" si="2"/>
        <v>1.3574150359296766E-8</v>
      </c>
      <c r="AF74" s="635"/>
    </row>
    <row r="75" spans="1:32" ht="15.05">
      <c r="A75" s="148">
        <v>1978</v>
      </c>
      <c r="B75" s="160">
        <f>1-TA2b!B75</f>
        <v>0.65258923915765088</v>
      </c>
      <c r="C75" s="438">
        <f>compoprinc!BW67</f>
        <v>1.4851414994993163E-2</v>
      </c>
      <c r="D75" s="438">
        <f>compoprinc!BX67</f>
        <v>-9.9816247174845663E-5</v>
      </c>
      <c r="E75" s="438">
        <f>compoprinc!BY67</f>
        <v>-9.6789066539779783E-2</v>
      </c>
      <c r="F75" s="438">
        <f>compoprinc!BZ67</f>
        <v>1.0963502712457942E-2</v>
      </c>
      <c r="G75" s="438">
        <f>compoprinc!CA67</f>
        <v>0.15948852774022473</v>
      </c>
      <c r="H75" s="438">
        <f>compoprinc!CB67</f>
        <v>0.53774132818025122</v>
      </c>
      <c r="I75" s="439">
        <f>compoprinc!CC67</f>
        <v>2.6433317063446576E-2</v>
      </c>
      <c r="J75" s="181">
        <f>compoprinc!BN67</f>
        <v>0.17979499898661544</v>
      </c>
      <c r="K75" s="159">
        <f>compoprinc!BO67</f>
        <v>2.5019746093637215E-3</v>
      </c>
      <c r="L75" s="159">
        <f>compoprinc!BP67</f>
        <v>-1.8510155416097233E-4</v>
      </c>
      <c r="M75" s="159">
        <f>compoprinc!BQ67</f>
        <v>4.8781594919686949E-3</v>
      </c>
      <c r="N75" s="159">
        <f>compoprinc!BR67</f>
        <v>2.7608303707529645E-3</v>
      </c>
      <c r="O75" s="159">
        <f>compoprinc!BS67</f>
        <v>9.1546488428957164E-3</v>
      </c>
      <c r="P75" s="159">
        <f>compoprinc!BT67</f>
        <v>0.15287805683210223</v>
      </c>
      <c r="Q75" s="147">
        <f>compoprinc!BU67</f>
        <v>7.8064178006452961E-3</v>
      </c>
      <c r="R75" s="117">
        <f>compoprinc!CD67</f>
        <v>0.47279424017103544</v>
      </c>
      <c r="S75" s="116">
        <f>compoprinc!CE67</f>
        <v>1.2349343043353288E-2</v>
      </c>
      <c r="T75" s="116">
        <f>compoprinc!CF67</f>
        <v>8.5442799227709865E-5</v>
      </c>
      <c r="U75" s="116">
        <f>compoprinc!CG67</f>
        <v>-0.10166534507782796</v>
      </c>
      <c r="V75" s="116">
        <f>compoprinc!CH67</f>
        <v>8.2026542569534431E-3</v>
      </c>
      <c r="W75" s="116">
        <f>compoprinc!CI67</f>
        <v>0.15033179117666884</v>
      </c>
      <c r="X75" s="116">
        <f>compoprinc!CJ67</f>
        <v>0.38486341198140422</v>
      </c>
      <c r="Y75" s="145">
        <f>compoprinc!CK67</f>
        <v>1.8626923329824949E-2</v>
      </c>
      <c r="AB75" s="634">
        <f t="shared" ref="AB75:AB110" si="3">B75-SUM(C75:I75)</f>
        <v>3.1253231891348321E-8</v>
      </c>
      <c r="AC75" s="634">
        <f t="shared" ref="AC75:AC110" si="4">J75-SUM(K75:Q75)</f>
        <v>1.2593047771236598E-8</v>
      </c>
      <c r="AD75" s="634">
        <f t="shared" ref="AD75:AD110" si="5">R75-SUM(S75:Y75)</f>
        <v>1.8661430956079528E-8</v>
      </c>
      <c r="AF75" s="635"/>
    </row>
    <row r="76" spans="1:32" ht="15.05">
      <c r="A76" s="152">
        <v>1979</v>
      </c>
      <c r="B76" s="162">
        <f>1-TA2b!B76</f>
        <v>0.65176323056221008</v>
      </c>
      <c r="C76" s="547">
        <f>compoprinc!BW68</f>
        <v>1.4631924400613438E-2</v>
      </c>
      <c r="D76" s="547">
        <f>compoprinc!BX68</f>
        <v>-5.5291206900591784E-3</v>
      </c>
      <c r="E76" s="547">
        <f>compoprinc!BY68</f>
        <v>-0.42422083357928664</v>
      </c>
      <c r="F76" s="547">
        <f>compoprinc!BZ68</f>
        <v>1.0680614909569423E-2</v>
      </c>
      <c r="G76" s="547">
        <f>compoprinc!CA68</f>
        <v>0.49077518801927927</v>
      </c>
      <c r="H76" s="547">
        <f>compoprinc!CB68</f>
        <v>0.54004187558865613</v>
      </c>
      <c r="I76" s="548">
        <f>compoprinc!CC68</f>
        <v>2.5383600619139798E-2</v>
      </c>
      <c r="J76" s="182">
        <f>compoprinc!BN68</f>
        <v>0.1808854341506958</v>
      </c>
      <c r="K76" s="161">
        <f>compoprinc!BO68</f>
        <v>2.5324566202862809E-3</v>
      </c>
      <c r="L76" s="161">
        <f>compoprinc!BP68</f>
        <v>4.3960545007121384E-4</v>
      </c>
      <c r="M76" s="161">
        <f>compoprinc!BQ68</f>
        <v>4.0326652157657676E-3</v>
      </c>
      <c r="N76" s="161">
        <f>compoprinc!BR68</f>
        <v>2.6455978569424701E-3</v>
      </c>
      <c r="O76" s="161">
        <f>compoprinc!BS68</f>
        <v>9.8513154727914911E-3</v>
      </c>
      <c r="P76" s="161">
        <f>compoprinc!BT68</f>
        <v>0.15393227457311828</v>
      </c>
      <c r="Q76" s="151">
        <f>compoprinc!BU68</f>
        <v>7.4514974811508922E-3</v>
      </c>
      <c r="R76" s="120">
        <f>compoprinc!CD68</f>
        <v>0.47087779641151428</v>
      </c>
      <c r="S76" s="119">
        <f>compoprinc!CE68</f>
        <v>1.2099328320919948E-2</v>
      </c>
      <c r="T76" s="119">
        <f>compoprinc!CF68</f>
        <v>-5.9683074330388122E-3</v>
      </c>
      <c r="U76" s="119">
        <f>compoprinc!CG68</f>
        <v>-0.42824266500821667</v>
      </c>
      <c r="V76" s="119">
        <f>compoprinc!CH68</f>
        <v>8.0349851280995949E-3</v>
      </c>
      <c r="W76" s="119">
        <f>compoprinc!CI68</f>
        <v>0.48091261174871608</v>
      </c>
      <c r="X76" s="119">
        <f>compoprinc!CJ68</f>
        <v>0.38610975452794982</v>
      </c>
      <c r="Y76" s="149">
        <f>compoprinc!CK68</f>
        <v>1.7932129308904862E-2</v>
      </c>
      <c r="AB76" s="634">
        <f t="shared" si="3"/>
        <v>-1.870570220940948E-8</v>
      </c>
      <c r="AC76" s="634">
        <f t="shared" si="4"/>
        <v>2.1480569406540084E-8</v>
      </c>
      <c r="AD76" s="634">
        <f t="shared" si="5"/>
        <v>-4.0181820537554813E-8</v>
      </c>
      <c r="AF76" s="635"/>
    </row>
    <row r="77" spans="1:32" ht="15.05">
      <c r="A77" s="148">
        <v>1980</v>
      </c>
      <c r="B77" s="160">
        <f>1-TA2b!B77</f>
        <v>0.6564556360244751</v>
      </c>
      <c r="C77" s="438">
        <f>compoprinc!BW69</f>
        <v>1.2651947579944325E-2</v>
      </c>
      <c r="D77" s="438">
        <f>compoprinc!BX69</f>
        <v>7.6151123592766642E-3</v>
      </c>
      <c r="E77" s="438">
        <f>compoprinc!BY69</f>
        <v>4.3734554910081769E-3</v>
      </c>
      <c r="F77" s="438">
        <f>compoprinc!BZ69</f>
        <v>1.0676578813754351E-2</v>
      </c>
      <c r="G77" s="438">
        <f>compoprinc!CA69</f>
        <v>5.4465641453353045E-2</v>
      </c>
      <c r="H77" s="438">
        <f>compoprinc!CB69</f>
        <v>0.54088952319168426</v>
      </c>
      <c r="I77" s="439">
        <f>compoprinc!CC69</f>
        <v>2.5783342334097147E-2</v>
      </c>
      <c r="J77" s="181">
        <f>compoprinc!BN69</f>
        <v>0.17685717344284058</v>
      </c>
      <c r="K77" s="159">
        <f>compoprinc!BO69</f>
        <v>2.6164858719208623E-3</v>
      </c>
      <c r="L77" s="159">
        <f>compoprinc!BP69</f>
        <v>1.0309812665221449E-3</v>
      </c>
      <c r="M77" s="159">
        <f>compoprinc!BQ69</f>
        <v>4.7416431499377855E-3</v>
      </c>
      <c r="N77" s="159">
        <f>compoprinc!BR69</f>
        <v>2.7151110702343106E-3</v>
      </c>
      <c r="O77" s="159">
        <f>compoprinc!BS69</f>
        <v>9.2355504586779259E-3</v>
      </c>
      <c r="P77" s="159">
        <f>compoprinc!BT69</f>
        <v>0.14867764573282649</v>
      </c>
      <c r="Q77" s="147">
        <f>compoprinc!BU69</f>
        <v>7.8397196202591498E-3</v>
      </c>
      <c r="R77" s="117">
        <f>compoprinc!CD69</f>
        <v>0.47959846258163452</v>
      </c>
      <c r="S77" s="116">
        <f>compoprinc!CE69</f>
        <v>1.003537562490372E-2</v>
      </c>
      <c r="T77" s="116">
        <f>compoprinc!CF69</f>
        <v>6.5843346940089899E-3</v>
      </c>
      <c r="U77" s="116">
        <f>compoprinc!CG69</f>
        <v>-3.6782938389006965E-4</v>
      </c>
      <c r="V77" s="116">
        <f>compoprinc!CH69</f>
        <v>7.9614463848138566E-3</v>
      </c>
      <c r="W77" s="116">
        <f>compoprinc!CI69</f>
        <v>4.5229515312454394E-2</v>
      </c>
      <c r="X77" s="116">
        <f>compoprinc!CJ69</f>
        <v>0.39221192055892368</v>
      </c>
      <c r="Y77" s="145">
        <f>compoprinc!CK69</f>
        <v>1.7943700863391265E-2</v>
      </c>
      <c r="AB77" s="634">
        <f t="shared" si="3"/>
        <v>3.4801357129410349E-8</v>
      </c>
      <c r="AC77" s="634">
        <f t="shared" si="4"/>
        <v>3.6272461922948196E-8</v>
      </c>
      <c r="AD77" s="634">
        <f t="shared" si="5"/>
        <v>-1.4729713004868472E-9</v>
      </c>
      <c r="AF77" s="635"/>
    </row>
    <row r="78" spans="1:32" ht="15.05">
      <c r="A78" s="148">
        <v>1981</v>
      </c>
      <c r="B78" s="160">
        <f>1-TA2b!B78</f>
        <v>0.65347033739089966</v>
      </c>
      <c r="C78" s="438">
        <f>compoprinc!BW70</f>
        <v>1.284270474146525E-2</v>
      </c>
      <c r="D78" s="438">
        <f>compoprinc!BX70</f>
        <v>1.1451114629227939E-2</v>
      </c>
      <c r="E78" s="438">
        <f>compoprinc!BY70</f>
        <v>1.1388673964647869E-2</v>
      </c>
      <c r="F78" s="438">
        <f>compoprinc!BZ70</f>
        <v>1.0151889327415148E-2</v>
      </c>
      <c r="G78" s="438">
        <f>compoprinc!CA70</f>
        <v>4.9372705732820925E-2</v>
      </c>
      <c r="H78" s="438">
        <f>compoprinc!CB70</f>
        <v>0.53266954219810103</v>
      </c>
      <c r="I78" s="439">
        <f>compoprinc!CC70</f>
        <v>2.5593719977725422E-2</v>
      </c>
      <c r="J78" s="181">
        <f>compoprinc!BN70</f>
        <v>0.1737096905708313</v>
      </c>
      <c r="K78" s="159">
        <f>compoprinc!BO70</f>
        <v>2.850878046844172E-3</v>
      </c>
      <c r="L78" s="159">
        <f>compoprinc!BP70</f>
        <v>2.3847431277340403E-3</v>
      </c>
      <c r="M78" s="159">
        <f>compoprinc!BQ70</f>
        <v>4.9012082689300854E-3</v>
      </c>
      <c r="N78" s="159">
        <f>compoprinc!BR70</f>
        <v>2.495081162804288E-3</v>
      </c>
      <c r="O78" s="159">
        <f>compoprinc!BS70</f>
        <v>9.4264433104906866E-3</v>
      </c>
      <c r="P78" s="159">
        <f>compoprinc!BT70</f>
        <v>0.14369737563104004</v>
      </c>
      <c r="Q78" s="147">
        <f>compoprinc!BU70</f>
        <v>7.9539783778528744E-3</v>
      </c>
      <c r="R78" s="117">
        <f>compoprinc!CD70</f>
        <v>0.47976064682006836</v>
      </c>
      <c r="S78" s="116">
        <f>compoprinc!CE70</f>
        <v>9.9918031802227782E-3</v>
      </c>
      <c r="T78" s="116">
        <f>compoprinc!CF70</f>
        <v>9.0664668827992144E-3</v>
      </c>
      <c r="U78" s="116">
        <f>compoprinc!CG70</f>
        <v>6.4875338242253583E-3</v>
      </c>
      <c r="V78" s="116">
        <f>compoprinc!CH70</f>
        <v>7.6567986329482652E-3</v>
      </c>
      <c r="W78" s="116">
        <f>compoprinc!CI70</f>
        <v>3.9946114523125104E-2</v>
      </c>
      <c r="X78" s="116">
        <f>compoprinc!CJ70</f>
        <v>0.38897214565160232</v>
      </c>
      <c r="Y78" s="145">
        <f>compoprinc!CK70</f>
        <v>1.7639779950317104E-2</v>
      </c>
      <c r="AB78" s="634">
        <f t="shared" si="3"/>
        <v>-1.3180503910525943E-8</v>
      </c>
      <c r="AC78" s="634">
        <f t="shared" si="4"/>
        <v>-1.735486487852711E-8</v>
      </c>
      <c r="AD78" s="634">
        <f t="shared" si="5"/>
        <v>4.1748282053610808E-9</v>
      </c>
      <c r="AF78" s="635"/>
    </row>
    <row r="79" spans="1:32" ht="15.05">
      <c r="A79" s="148">
        <v>1982</v>
      </c>
      <c r="B79" s="146">
        <f>1-TA2b!B79</f>
        <v>0.65045994520187378</v>
      </c>
      <c r="C79" s="438">
        <f>compoprinc!BW71</f>
        <v>1.1250468002293521E-2</v>
      </c>
      <c r="D79" s="438">
        <f>compoprinc!BX71</f>
        <v>1.3465508310296782E-2</v>
      </c>
      <c r="E79" s="438">
        <f>compoprinc!BY71</f>
        <v>1.4215303064313801E-2</v>
      </c>
      <c r="F79" s="438">
        <f>compoprinc!BZ71</f>
        <v>9.9410260703987601E-3</v>
      </c>
      <c r="G79" s="438">
        <f>compoprinc!CA71</f>
        <v>4.9543832596277496E-2</v>
      </c>
      <c r="H79" s="438">
        <f>compoprinc!CB71</f>
        <v>0.52667415491966296</v>
      </c>
      <c r="I79" s="439">
        <f>compoprinc!CC71</f>
        <v>2.5369579871434535E-2</v>
      </c>
      <c r="J79" s="181">
        <f>compoprinc!BN71</f>
        <v>0.16584175825119019</v>
      </c>
      <c r="K79" s="147">
        <f>compoprinc!BO71</f>
        <v>2.7132987936744337E-3</v>
      </c>
      <c r="L79" s="147">
        <f>compoprinc!BP71</f>
        <v>1.5844800608801404E-3</v>
      </c>
      <c r="M79" s="147">
        <f>compoprinc!BQ71</f>
        <v>6.6593521108432004E-3</v>
      </c>
      <c r="N79" s="147">
        <f>compoprinc!BR71</f>
        <v>2.4680845495996906E-3</v>
      </c>
      <c r="O79" s="147">
        <f>compoprinc!BS71</f>
        <v>9.074634975224951E-3</v>
      </c>
      <c r="P79" s="147">
        <f>compoprinc!BT71</f>
        <v>0.13518069861254578</v>
      </c>
      <c r="Q79" s="147">
        <f>compoprinc!BU71</f>
        <v>8.1611525261596467E-3</v>
      </c>
      <c r="R79" s="117">
        <f>compoprinc!CD71</f>
        <v>0.48461818695068359</v>
      </c>
      <c r="S79" s="116">
        <f>compoprinc!CE71</f>
        <v>8.5371512904647735E-3</v>
      </c>
      <c r="T79" s="116">
        <f>compoprinc!CF71</f>
        <v>1.1881166198746643E-2</v>
      </c>
      <c r="U79" s="116">
        <f>compoprinc!CG71</f>
        <v>7.556194698218938E-3</v>
      </c>
      <c r="V79" s="116">
        <f>compoprinc!CH71</f>
        <v>7.4729315077290848E-3</v>
      </c>
      <c r="W79" s="116">
        <f>compoprinc!CI71</f>
        <v>4.0468881768275386E-2</v>
      </c>
      <c r="X79" s="116">
        <f>compoprinc!CJ71</f>
        <v>0.39149329038689867</v>
      </c>
      <c r="Y79" s="145">
        <f>compoprinc!CK71</f>
        <v>1.7208555354370415E-2</v>
      </c>
      <c r="AB79" s="634">
        <f t="shared" si="3"/>
        <v>7.236719590242302E-8</v>
      </c>
      <c r="AC79" s="634">
        <f t="shared" si="4"/>
        <v>5.6622262351035957E-8</v>
      </c>
      <c r="AD79" s="634">
        <f t="shared" si="5"/>
        <v>1.5745979686787592E-8</v>
      </c>
      <c r="AF79" s="635"/>
    </row>
    <row r="80" spans="1:32" ht="15.05">
      <c r="A80" s="148">
        <v>1983</v>
      </c>
      <c r="B80" s="146">
        <f>1-TA2b!B80</f>
        <v>0.6452171802520752</v>
      </c>
      <c r="C80" s="438">
        <f>compoprinc!BW72</f>
        <v>1.1993810467594093E-2</v>
      </c>
      <c r="D80" s="438">
        <f>compoprinc!BX72</f>
        <v>1.301037659150505E-2</v>
      </c>
      <c r="E80" s="438">
        <f>compoprinc!BY72</f>
        <v>1.1765527144674064E-2</v>
      </c>
      <c r="F80" s="438">
        <f>compoprinc!BZ72</f>
        <v>1.0552574755693276E-2</v>
      </c>
      <c r="G80" s="438">
        <f>compoprinc!CA72</f>
        <v>5.6445777089710221E-2</v>
      </c>
      <c r="H80" s="438">
        <f>compoprinc!CB72</f>
        <v>0.51476428538247543</v>
      </c>
      <c r="I80" s="439">
        <f>compoprinc!CC72</f>
        <v>2.6684797905611561E-2</v>
      </c>
      <c r="J80" s="181">
        <f>compoprinc!BN72</f>
        <v>0.16052186489105225</v>
      </c>
      <c r="K80" s="147">
        <f>compoprinc!BO72</f>
        <v>2.7285651082136881E-3</v>
      </c>
      <c r="L80" s="147">
        <f>compoprinc!BP72</f>
        <v>3.4396497991302996E-3</v>
      </c>
      <c r="M80" s="147">
        <f>compoprinc!BQ72</f>
        <v>5.1370933510069177E-3</v>
      </c>
      <c r="N80" s="147">
        <f>compoprinc!BR72</f>
        <v>2.6530129663257808E-3</v>
      </c>
      <c r="O80" s="147">
        <f>compoprinc!BS72</f>
        <v>9.0418154602414976E-3</v>
      </c>
      <c r="P80" s="147">
        <f>compoprinc!BT72</f>
        <v>0.12921027414154637</v>
      </c>
      <c r="Q80" s="147">
        <f>compoprinc!BU72</f>
        <v>8.3113970317819086E-3</v>
      </c>
      <c r="R80" s="117">
        <f>compoprinc!CD72</f>
        <v>0.48469531536102295</v>
      </c>
      <c r="S80" s="116">
        <f>compoprinc!CE72</f>
        <v>9.2652323905789633E-3</v>
      </c>
      <c r="T80" s="116">
        <f>compoprinc!CF72</f>
        <v>9.5708864724889722E-3</v>
      </c>
      <c r="U80" s="116">
        <f>compoprinc!CG72</f>
        <v>6.6285183130790981E-3</v>
      </c>
      <c r="V80" s="116">
        <f>compoprinc!CH72</f>
        <v>7.8995603512764263E-3</v>
      </c>
      <c r="W80" s="116">
        <f>compoprinc!CI72</f>
        <v>4.7403750433948719E-2</v>
      </c>
      <c r="X80" s="116">
        <f>compoprinc!CJ72</f>
        <v>0.38555393294277512</v>
      </c>
      <c r="Y80" s="145">
        <f>compoprinc!CK72</f>
        <v>1.8373460574434803E-2</v>
      </c>
      <c r="AB80" s="634">
        <f t="shared" si="3"/>
        <v>3.0914811599558334E-8</v>
      </c>
      <c r="AC80" s="634">
        <f t="shared" si="4"/>
        <v>5.7032805783618912E-8</v>
      </c>
      <c r="AD80" s="634">
        <f t="shared" si="5"/>
        <v>-2.6117559115412803E-8</v>
      </c>
      <c r="AF80" s="635"/>
    </row>
    <row r="81" spans="1:32" ht="15.05">
      <c r="A81" s="148">
        <v>1984</v>
      </c>
      <c r="B81" s="146">
        <f>1-TA2b!B81</f>
        <v>0.63767522573471069</v>
      </c>
      <c r="C81" s="438">
        <f>compoprinc!BW73</f>
        <v>1.1727692737463727E-2</v>
      </c>
      <c r="D81" s="438">
        <f>compoprinc!BX73</f>
        <v>1.0651790992813791E-2</v>
      </c>
      <c r="E81" s="438">
        <f>compoprinc!BY73</f>
        <v>9.6005333338723374E-3</v>
      </c>
      <c r="F81" s="438">
        <f>compoprinc!BZ73</f>
        <v>1.0012154521956269E-2</v>
      </c>
      <c r="G81" s="438">
        <f>compoprinc!CA73</f>
        <v>6.5221774647065189E-2</v>
      </c>
      <c r="H81" s="438">
        <f>compoprinc!CB73</f>
        <v>0.50370941252593848</v>
      </c>
      <c r="I81" s="439">
        <f>compoprinc!CC73</f>
        <v>2.6751952487490804E-2</v>
      </c>
      <c r="J81" s="181">
        <f>compoprinc!BN73</f>
        <v>0.160491943359375</v>
      </c>
      <c r="K81" s="147">
        <f>compoprinc!BO73</f>
        <v>2.7148063136559989E-3</v>
      </c>
      <c r="L81" s="147">
        <f>compoprinc!BP73</f>
        <v>-1.1819635615284256E-4</v>
      </c>
      <c r="M81" s="147">
        <f>compoprinc!BQ73</f>
        <v>5.3049201948957214E-3</v>
      </c>
      <c r="N81" s="147">
        <f>compoprinc!BR73</f>
        <v>1.7463715872452139E-3</v>
      </c>
      <c r="O81" s="147">
        <f>compoprinc!BS73</f>
        <v>1.4213989138058198E-2</v>
      </c>
      <c r="P81" s="147">
        <f>compoprinc!BT73</f>
        <v>0.12871396705978652</v>
      </c>
      <c r="Q81" s="147">
        <f>compoprinc!BU73</f>
        <v>7.9161369057637564E-3</v>
      </c>
      <c r="R81" s="117">
        <f>compoprinc!CD73</f>
        <v>0.47718328237533569</v>
      </c>
      <c r="S81" s="116">
        <f>compoprinc!CE73</f>
        <v>9.0128368208690201E-3</v>
      </c>
      <c r="T81" s="116">
        <f>compoprinc!CF73</f>
        <v>1.0770159911556838E-2</v>
      </c>
      <c r="U81" s="116">
        <f>compoprinc!CG73</f>
        <v>4.2960668254288749E-3</v>
      </c>
      <c r="V81" s="116">
        <f>compoprinc!CH73</f>
        <v>8.265648976316417E-3</v>
      </c>
      <c r="W81" s="116">
        <f>compoprinc!CI73</f>
        <v>5.1007367898861511E-2</v>
      </c>
      <c r="X81" s="116">
        <f>compoprinc!CJ73</f>
        <v>0.37499525717679677</v>
      </c>
      <c r="Y81" s="145">
        <f>compoprinc!CK73</f>
        <v>1.8835978787526509E-2</v>
      </c>
      <c r="AB81" s="634">
        <f t="shared" si="3"/>
        <v>-8.5511889902356586E-8</v>
      </c>
      <c r="AC81" s="634">
        <f t="shared" si="4"/>
        <v>-5.1483877577807036E-8</v>
      </c>
      <c r="AD81" s="634">
        <f t="shared" si="5"/>
        <v>-3.4022020256596619E-8</v>
      </c>
      <c r="AF81" s="635"/>
    </row>
    <row r="82" spans="1:32" ht="15.05">
      <c r="A82" s="148">
        <v>1985</v>
      </c>
      <c r="B82" s="146">
        <f>1-TA2b!B82</f>
        <v>0.63776269555091858</v>
      </c>
      <c r="C82" s="438">
        <f>compoprinc!BW74</f>
        <v>1.1599109936490191E-2</v>
      </c>
      <c r="D82" s="438">
        <f>compoprinc!BX74</f>
        <v>1.1534666593180289E-2</v>
      </c>
      <c r="E82" s="438">
        <f>compoprinc!BY74</f>
        <v>8.305034810884241E-3</v>
      </c>
      <c r="F82" s="438">
        <f>compoprinc!BZ74</f>
        <v>1.0651154211244211E-2</v>
      </c>
      <c r="G82" s="438">
        <f>compoprinc!CA74</f>
        <v>6.4966271305522488E-2</v>
      </c>
      <c r="H82" s="438">
        <f>compoprinc!CB74</f>
        <v>0.503427966754184</v>
      </c>
      <c r="I82" s="439">
        <f>compoprinc!CC74</f>
        <v>2.7278447673791738E-2</v>
      </c>
      <c r="J82" s="181">
        <f>compoprinc!BN74</f>
        <v>0.16114193201065063</v>
      </c>
      <c r="K82" s="147">
        <f>compoprinc!BO74</f>
        <v>2.3445195677547037E-3</v>
      </c>
      <c r="L82" s="147">
        <f>compoprinc!BP74</f>
        <v>3.1943705429261296E-3</v>
      </c>
      <c r="M82" s="147">
        <f>compoprinc!BQ74</f>
        <v>4.8963085417398867E-3</v>
      </c>
      <c r="N82" s="147">
        <f>compoprinc!BR74</f>
        <v>2.4811615424066868E-3</v>
      </c>
      <c r="O82" s="147">
        <f>compoprinc!BS74</f>
        <v>1.1321652346132515E-2</v>
      </c>
      <c r="P82" s="147">
        <f>compoprinc!BT74</f>
        <v>0.12850251049223069</v>
      </c>
      <c r="Q82" s="147">
        <f>compoprinc!BU74</f>
        <v>8.4014232633216005E-3</v>
      </c>
      <c r="R82" s="117">
        <f>compoprinc!CD74</f>
        <v>0.47662076354026794</v>
      </c>
      <c r="S82" s="116">
        <f>compoprinc!CE74</f>
        <v>9.2545397369609133E-3</v>
      </c>
      <c r="T82" s="116">
        <f>compoprinc!CF74</f>
        <v>8.3406103451504413E-3</v>
      </c>
      <c r="U82" s="116">
        <f>compoprinc!CG74</f>
        <v>3.4089381733251774E-3</v>
      </c>
      <c r="V82" s="116">
        <f>compoprinc!CH74</f>
        <v>8.169971491229772E-3</v>
      </c>
      <c r="W82" s="116">
        <f>compoprinc!CI74</f>
        <v>5.3644195782379354E-2</v>
      </c>
      <c r="X82" s="116">
        <f>compoprinc!CJ74</f>
        <v>0.37492532141773549</v>
      </c>
      <c r="Y82" s="145">
        <f>compoprinc!CK74</f>
        <v>1.8877128044461483E-2</v>
      </c>
      <c r="AB82" s="634">
        <f t="shared" si="3"/>
        <v>4.4265621390593424E-8</v>
      </c>
      <c r="AC82" s="634">
        <f t="shared" si="4"/>
        <v>-1.4285861577034709E-8</v>
      </c>
      <c r="AD82" s="634">
        <f t="shared" si="5"/>
        <v>5.8549025294674095E-8</v>
      </c>
      <c r="AF82" s="635"/>
    </row>
    <row r="83" spans="1:32" ht="15.05">
      <c r="A83" s="148">
        <v>1986</v>
      </c>
      <c r="B83" s="146">
        <f>1-TA2b!B83</f>
        <v>0.63900837302207947</v>
      </c>
      <c r="C83" s="438">
        <f>compoprinc!BW75</f>
        <v>-3.2768167403950665E-2</v>
      </c>
      <c r="D83" s="438">
        <f>compoprinc!BX75</f>
        <v>5.6312874223266307E-2</v>
      </c>
      <c r="E83" s="438">
        <f>compoprinc!BY75</f>
        <v>1.115062060287449E-2</v>
      </c>
      <c r="F83" s="438">
        <f>compoprinc!BZ75</f>
        <v>1.1370668032229803E-2</v>
      </c>
      <c r="G83" s="438">
        <f>compoprinc!CA75</f>
        <v>5.6609400565182877E-2</v>
      </c>
      <c r="H83" s="438">
        <f>compoprinc!CB75</f>
        <v>0.50780648852210308</v>
      </c>
      <c r="I83" s="439">
        <f>compoprinc!CC75</f>
        <v>2.8526535653944668E-2</v>
      </c>
      <c r="J83" s="181">
        <f>compoprinc!BN75</f>
        <v>0.15726566314697266</v>
      </c>
      <c r="K83" s="147">
        <f>compoprinc!BO75</f>
        <v>-4.0546871612153514E-2</v>
      </c>
      <c r="L83" s="147">
        <f>compoprinc!BP75</f>
        <v>4.5682323867580733E-2</v>
      </c>
      <c r="M83" s="147">
        <f>compoprinc!BQ75</f>
        <v>5.0556858076516581E-3</v>
      </c>
      <c r="N83" s="147">
        <f>compoprinc!BR75</f>
        <v>2.7906161950943162E-3</v>
      </c>
      <c r="O83" s="147">
        <f>compoprinc!BS75</f>
        <v>1.2437742540365759E-2</v>
      </c>
      <c r="P83" s="147">
        <f>compoprinc!BT75</f>
        <v>0.12316374223591772</v>
      </c>
      <c r="Q83" s="147">
        <f>compoprinc!BU75</f>
        <v>8.6824990639188266E-3</v>
      </c>
      <c r="R83" s="117">
        <f>compoprinc!CD75</f>
        <v>0.48174270987510681</v>
      </c>
      <c r="S83" s="116">
        <f>compoprinc!CE75</f>
        <v>7.7788816619103248E-3</v>
      </c>
      <c r="T83" s="116">
        <f>compoprinc!CF75</f>
        <v>1.0630355123357665E-2</v>
      </c>
      <c r="U83" s="116">
        <f>compoprinc!CG75</f>
        <v>6.0949224744247851E-3</v>
      </c>
      <c r="V83" s="116">
        <f>compoprinc!CH75</f>
        <v>8.5800522754719798E-3</v>
      </c>
      <c r="W83" s="116">
        <f>compoprinc!CI75</f>
        <v>4.4171668209510677E-2</v>
      </c>
      <c r="X83" s="116">
        <f>compoprinc!CJ75</f>
        <v>0.38464277390760482</v>
      </c>
      <c r="Y83" s="145">
        <f>compoprinc!CK75</f>
        <v>1.9844028444831498E-2</v>
      </c>
      <c r="AB83" s="634">
        <f t="shared" si="3"/>
        <v>-4.7173571160463723E-8</v>
      </c>
      <c r="AC83" s="634">
        <f t="shared" si="4"/>
        <v>-7.4951402834200209E-8</v>
      </c>
      <c r="AD83" s="634">
        <f t="shared" si="5"/>
        <v>2.7777995070810135E-8</v>
      </c>
      <c r="AF83" s="635"/>
    </row>
    <row r="84" spans="1:32" ht="15.05">
      <c r="A84" s="148">
        <v>1987</v>
      </c>
      <c r="B84" s="146">
        <f>1-TA2b!B84</f>
        <v>0.62932467460632324</v>
      </c>
      <c r="C84" s="438">
        <f>compoprinc!BW76</f>
        <v>1.2551247626522368E-2</v>
      </c>
      <c r="D84" s="438">
        <f>compoprinc!BX76</f>
        <v>3.3370888739384374E-3</v>
      </c>
      <c r="E84" s="438">
        <f>compoprinc!BY76</f>
        <v>-0.50398798975554904</v>
      </c>
      <c r="F84" s="438">
        <f>compoprinc!BZ76</f>
        <v>1.1239278667786939E-2</v>
      </c>
      <c r="G84" s="438">
        <f>compoprinc!CA76</f>
        <v>0.57390407276380795</v>
      </c>
      <c r="H84" s="438">
        <f>compoprinc!CB76</f>
        <v>0.50375622916771468</v>
      </c>
      <c r="I84" s="439">
        <f>compoprinc!CC76</f>
        <v>2.8524638295705184E-2</v>
      </c>
      <c r="J84" s="181">
        <f>compoprinc!BN76</f>
        <v>0.15434402227401733</v>
      </c>
      <c r="K84" s="147">
        <f>compoprinc!BO76</f>
        <v>2.9894259497502446E-3</v>
      </c>
      <c r="L84" s="147">
        <f>compoprinc!BP76</f>
        <v>1.0344713013617814E-3</v>
      </c>
      <c r="M84" s="147">
        <f>compoprinc!BQ76</f>
        <v>4.7512561288592632E-3</v>
      </c>
      <c r="N84" s="147">
        <f>compoprinc!BR76</f>
        <v>2.819472673645794E-3</v>
      </c>
      <c r="O84" s="147">
        <f>compoprinc!BS76</f>
        <v>1.3990966112819999E-2</v>
      </c>
      <c r="P84" s="147">
        <f>compoprinc!BT76</f>
        <v>0.11979997151505084</v>
      </c>
      <c r="Q84" s="147">
        <f>compoprinc!BU76</f>
        <v>8.9583416153120859E-3</v>
      </c>
      <c r="R84" s="117">
        <f>compoprinc!CD76</f>
        <v>0.47498065233230591</v>
      </c>
      <c r="S84" s="116">
        <f>compoprinc!CE76</f>
        <v>9.5618038054759453E-3</v>
      </c>
      <c r="T84" s="116">
        <f>compoprinc!CF76</f>
        <v>2.3030655084734439E-3</v>
      </c>
      <c r="U84" s="116">
        <f>compoprinc!CG76</f>
        <v>-0.50872539604168676</v>
      </c>
      <c r="V84" s="116">
        <f>compoprinc!CH76</f>
        <v>8.4198049898432693E-3</v>
      </c>
      <c r="W84" s="116">
        <f>compoprinc!CI76</f>
        <v>0.55989937717432881</v>
      </c>
      <c r="X84" s="116">
        <f>compoprinc!CJ76</f>
        <v>0.38395552106333558</v>
      </c>
      <c r="Y84" s="145">
        <f>compoprinc!CK76</f>
        <v>1.9566483836424741E-2</v>
      </c>
      <c r="AB84" s="634">
        <f t="shared" si="3"/>
        <v>1.0896639679458531E-7</v>
      </c>
      <c r="AC84" s="634">
        <f t="shared" si="4"/>
        <v>1.1697721732928379E-7</v>
      </c>
      <c r="AD84" s="634">
        <f t="shared" si="5"/>
        <v>-8.0038891070444151E-9</v>
      </c>
      <c r="AF84" s="635"/>
    </row>
    <row r="85" spans="1:32" ht="15.05">
      <c r="A85" s="148">
        <v>1988</v>
      </c>
      <c r="B85" s="146">
        <f>1-TA2b!B85</f>
        <v>0.61509925127029419</v>
      </c>
      <c r="C85" s="438">
        <f>compoprinc!BW77</f>
        <v>1.0396567855345361E-2</v>
      </c>
      <c r="D85" s="438">
        <f>compoprinc!BX77</f>
        <v>4.9675978949271435E-3</v>
      </c>
      <c r="E85" s="438">
        <f>compoprinc!BY77</f>
        <v>1.0740563849787506E-2</v>
      </c>
      <c r="F85" s="438">
        <f>compoprinc!BZ77</f>
        <v>1.1197156069814918E-2</v>
      </c>
      <c r="G85" s="438">
        <f>compoprinc!CA77</f>
        <v>5.7242166371521359E-2</v>
      </c>
      <c r="H85" s="438">
        <f>compoprinc!CB77</f>
        <v>0.49209809276999966</v>
      </c>
      <c r="I85" s="439">
        <f>compoprinc!CC77</f>
        <v>2.8457039044483368E-2</v>
      </c>
      <c r="J85" s="181">
        <f>compoprinc!BN77</f>
        <v>0.15147244930267334</v>
      </c>
      <c r="K85" s="147">
        <f>compoprinc!BO77</f>
        <v>2.5312240420868552E-3</v>
      </c>
      <c r="L85" s="147">
        <f>compoprinc!BP77</f>
        <v>2.089928523812238E-3</v>
      </c>
      <c r="M85" s="147">
        <f>compoprinc!BQ77</f>
        <v>4.9039323288927184E-3</v>
      </c>
      <c r="N85" s="147">
        <f>compoprinc!BR77</f>
        <v>2.8999419591631075E-3</v>
      </c>
      <c r="O85" s="147">
        <f>compoprinc!BS77</f>
        <v>1.3357471758824237E-2</v>
      </c>
      <c r="P85" s="147">
        <f>compoprinc!BT77</f>
        <v>0.11641958214505475</v>
      </c>
      <c r="Q85" s="147">
        <f>compoprinc!BU77</f>
        <v>9.2703626401056949E-3</v>
      </c>
      <c r="R85" s="117">
        <f>compoprinc!CD77</f>
        <v>0.46362680196762085</v>
      </c>
      <c r="S85" s="116">
        <f>compoprinc!CE77</f>
        <v>7.8653268583132388E-3</v>
      </c>
      <c r="T85" s="116">
        <f>compoprinc!CF77</f>
        <v>2.8785175860389367E-3</v>
      </c>
      <c r="U85" s="116">
        <f>compoprinc!CG77</f>
        <v>5.8370162328916101E-3</v>
      </c>
      <c r="V85" s="116">
        <f>compoprinc!CH77</f>
        <v>8.2972263913309169E-3</v>
      </c>
      <c r="W85" s="116">
        <f>compoprinc!CI77</f>
        <v>4.3884499494382168E-2</v>
      </c>
      <c r="X85" s="116">
        <f>compoprinc!CJ77</f>
        <v>0.37567711235649914</v>
      </c>
      <c r="Y85" s="145">
        <f>compoprinc!CK77</f>
        <v>1.918704154591841E-2</v>
      </c>
      <c r="AB85" s="634">
        <f t="shared" si="3"/>
        <v>6.7414414828270708E-8</v>
      </c>
      <c r="AC85" s="634">
        <f t="shared" si="4"/>
        <v>5.9047337297446489E-9</v>
      </c>
      <c r="AD85" s="634">
        <f t="shared" si="5"/>
        <v>6.150224640677493E-8</v>
      </c>
      <c r="AF85" s="635"/>
    </row>
    <row r="86" spans="1:32" ht="15.05">
      <c r="A86" s="148">
        <v>1989</v>
      </c>
      <c r="B86" s="146">
        <f>1-TA2b!B86</f>
        <v>0.61892133951187134</v>
      </c>
      <c r="C86" s="438">
        <f>compoprinc!BW78</f>
        <v>1.1499251640249715E-2</v>
      </c>
      <c r="D86" s="438">
        <f>compoprinc!BX78</f>
        <v>2.6654716291638486E-3</v>
      </c>
      <c r="E86" s="438">
        <f>compoprinc!BY78</f>
        <v>7.9460475600125653E-3</v>
      </c>
      <c r="F86" s="438">
        <f>compoprinc!BZ78</f>
        <v>1.1344987602991461E-2</v>
      </c>
      <c r="G86" s="438">
        <f>compoprinc!CA78</f>
        <v>6.1872432755522309E-2</v>
      </c>
      <c r="H86" s="438">
        <f>compoprinc!CB78</f>
        <v>0.49473275804986866</v>
      </c>
      <c r="I86" s="439">
        <f>compoprinc!CC78</f>
        <v>2.8860447067958504E-2</v>
      </c>
      <c r="J86" s="181">
        <f>compoprinc!BN78</f>
        <v>0.15217834711074829</v>
      </c>
      <c r="K86" s="147">
        <f>compoprinc!BO78</f>
        <v>2.8182392425124604E-3</v>
      </c>
      <c r="L86" s="147">
        <f>compoprinc!BP78</f>
        <v>-3.5168526827915846E-4</v>
      </c>
      <c r="M86" s="147">
        <f>compoprinc!BQ78</f>
        <v>5.1537391194153648E-3</v>
      </c>
      <c r="N86" s="147">
        <f>compoprinc!BR78</f>
        <v>2.8078490971436632E-3</v>
      </c>
      <c r="O86" s="147">
        <f>compoprinc!BS78</f>
        <v>1.5163259673945908E-2</v>
      </c>
      <c r="P86" s="147">
        <f>compoprinc!BT78</f>
        <v>0.11720701304970234</v>
      </c>
      <c r="Q86" s="147">
        <f>compoprinc!BU78</f>
        <v>9.3799940789546059E-3</v>
      </c>
      <c r="R86" s="117">
        <f>compoprinc!CD78</f>
        <v>0.46674299240112305</v>
      </c>
      <c r="S86" s="116">
        <f>compoprinc!CE78</f>
        <v>8.6810008131241925E-3</v>
      </c>
      <c r="T86" s="116">
        <f>compoprinc!CF78</f>
        <v>3.017575208622475E-3</v>
      </c>
      <c r="U86" s="116">
        <f>compoprinc!CG78</f>
        <v>2.7927339185501616E-3</v>
      </c>
      <c r="V86" s="116">
        <f>compoprinc!CH78</f>
        <v>8.5371307833134579E-3</v>
      </c>
      <c r="W86" s="116">
        <f>compoprinc!CI78</f>
        <v>4.6709110688957826E-2</v>
      </c>
      <c r="X86" s="116">
        <f>compoprinc!CJ78</f>
        <v>0.37752470010320271</v>
      </c>
      <c r="Y86" s="145">
        <f>compoprinc!CK78</f>
        <v>1.9480735794762692E-2</v>
      </c>
      <c r="AB86" s="634">
        <f t="shared" si="3"/>
        <v>-5.6793895808482375E-8</v>
      </c>
      <c r="AC86" s="634">
        <f t="shared" si="4"/>
        <v>-6.1882646867905677E-8</v>
      </c>
      <c r="AD86" s="634">
        <f t="shared" si="5"/>
        <v>5.0905895609965057E-9</v>
      </c>
      <c r="AF86" s="635"/>
    </row>
    <row r="87" spans="1:32" ht="15.05">
      <c r="A87" s="158">
        <v>1990</v>
      </c>
      <c r="B87" s="157">
        <f>1-TA2b!B87</f>
        <v>0.61781662702560425</v>
      </c>
      <c r="C87" s="545">
        <f>compoprinc!BW79</f>
        <v>1.4213865715089695E-2</v>
      </c>
      <c r="D87" s="545">
        <f>compoprinc!BX79</f>
        <v>2.4454827529802117E-3</v>
      </c>
      <c r="E87" s="545">
        <f>compoprinc!BY79</f>
        <v>-7.7277521636166368E-4</v>
      </c>
      <c r="F87" s="545">
        <f>compoprinc!BZ79</f>
        <v>1.1425717638103869E-2</v>
      </c>
      <c r="G87" s="545">
        <f>compoprinc!CA79</f>
        <v>6.6927869223528433E-2</v>
      </c>
      <c r="H87" s="545">
        <f>compoprinc!CB79</f>
        <v>0.4956243995624911</v>
      </c>
      <c r="I87" s="546">
        <f>compoprinc!CC79</f>
        <v>2.7952137266294561E-2</v>
      </c>
      <c r="J87" s="184">
        <f>compoprinc!BN79</f>
        <v>0.15029633045196533</v>
      </c>
      <c r="K87" s="156">
        <f>compoprinc!BO79</f>
        <v>2.7104889740528115E-3</v>
      </c>
      <c r="L87" s="156">
        <f>compoprinc!BP79</f>
        <v>-8.5022089680391807E-4</v>
      </c>
      <c r="M87" s="156">
        <f>compoprinc!BQ79</f>
        <v>3.5122624399514706E-3</v>
      </c>
      <c r="N87" s="156">
        <f>compoprinc!BR79</f>
        <v>3.3296396948467003E-3</v>
      </c>
      <c r="O87" s="156">
        <f>compoprinc!BS79</f>
        <v>1.5260241827864901E-2</v>
      </c>
      <c r="P87" s="156">
        <f>compoprinc!BT79</f>
        <v>0.11715067212626749</v>
      </c>
      <c r="Q87" s="156">
        <f>compoprinc!BU79</f>
        <v>9.1832973586568473E-3</v>
      </c>
      <c r="R87" s="123">
        <f>compoprinc!CD79</f>
        <v>0.46752029657363892</v>
      </c>
      <c r="S87" s="122">
        <f>compoprinc!CE79</f>
        <v>1.1503248870425854E-2</v>
      </c>
      <c r="T87" s="122">
        <f>compoprinc!CF79</f>
        <v>3.2961324524172324E-3</v>
      </c>
      <c r="U87" s="122">
        <f>compoprinc!CG79</f>
        <v>-4.2844777240617013E-3</v>
      </c>
      <c r="V87" s="122">
        <f>compoprinc!CH79</f>
        <v>8.0961490494468793E-3</v>
      </c>
      <c r="W87" s="122">
        <f>compoprinc!CI79</f>
        <v>5.1667402686458822E-2</v>
      </c>
      <c r="X87" s="122">
        <f>compoprinc!CJ79</f>
        <v>0.37847268943785817</v>
      </c>
      <c r="Y87" s="183">
        <f>compoprinc!CK79</f>
        <v>1.8769170646446905E-2</v>
      </c>
      <c r="AB87" s="634">
        <f t="shared" si="3"/>
        <v>-6.9916521905355467E-8</v>
      </c>
      <c r="AC87" s="634">
        <f t="shared" si="4"/>
        <v>-5.1072870987933783E-8</v>
      </c>
      <c r="AD87" s="634">
        <f t="shared" si="5"/>
        <v>-1.8845353222385341E-8</v>
      </c>
      <c r="AF87" s="635"/>
    </row>
    <row r="88" spans="1:32" ht="15.05">
      <c r="A88" s="148">
        <v>1991</v>
      </c>
      <c r="B88" s="146">
        <f>1-TA2b!B88</f>
        <v>0.61772942543029785</v>
      </c>
      <c r="C88" s="438">
        <f>compoprinc!BW80</f>
        <v>1.2721690771621573E-2</v>
      </c>
      <c r="D88" s="438">
        <f>compoprinc!BX80</f>
        <v>-6.5487284473643159E-3</v>
      </c>
      <c r="E88" s="438">
        <f>compoprinc!BY80</f>
        <v>8.6037642206393174E-3</v>
      </c>
      <c r="F88" s="438">
        <f>compoprinc!BZ80</f>
        <v>1.0725397570769421E-2</v>
      </c>
      <c r="G88" s="438">
        <f>compoprinc!CA80</f>
        <v>6.8539196232501445E-2</v>
      </c>
      <c r="H88" s="438">
        <f>compoprinc!CB80</f>
        <v>0.49604797407041828</v>
      </c>
      <c r="I88" s="439">
        <f>compoprinc!CC80</f>
        <v>2.7640075635223419E-2</v>
      </c>
      <c r="J88" s="181">
        <f>compoprinc!BN80</f>
        <v>0.14719992876052856</v>
      </c>
      <c r="K88" s="147">
        <f>compoprinc!BO80</f>
        <v>3.0393997089843338E-3</v>
      </c>
      <c r="L88" s="147">
        <f>compoprinc!BP80</f>
        <v>-2.6231392519705504E-3</v>
      </c>
      <c r="M88" s="147">
        <f>compoprinc!BQ80</f>
        <v>4.7927722289254019E-3</v>
      </c>
      <c r="N88" s="147">
        <f>compoprinc!BR80</f>
        <v>2.903128684568E-3</v>
      </c>
      <c r="O88" s="147">
        <f>compoprinc!BS80</f>
        <v>1.4883575580493842E-2</v>
      </c>
      <c r="P88" s="147">
        <f>compoprinc!BT80</f>
        <v>0.11490862284267513</v>
      </c>
      <c r="Q88" s="147">
        <f>compoprinc!BU80</f>
        <v>9.2955586837263349E-3</v>
      </c>
      <c r="R88" s="117">
        <f>compoprinc!CD80</f>
        <v>0.47052949666976929</v>
      </c>
      <c r="S88" s="116">
        <f>compoprinc!CE80</f>
        <v>9.6822683591363343E-3</v>
      </c>
      <c r="T88" s="116">
        <f>compoprinc!CF80</f>
        <v>-3.9246332998163803E-3</v>
      </c>
      <c r="U88" s="116">
        <f>compoprinc!CG80</f>
        <v>3.8116193636345522E-3</v>
      </c>
      <c r="V88" s="116">
        <f>compoprinc!CH80</f>
        <v>7.822329739132737E-3</v>
      </c>
      <c r="W88" s="116">
        <f>compoprinc!CI80</f>
        <v>5.3655148125858934E-2</v>
      </c>
      <c r="X88" s="116">
        <f>compoprinc!CJ80</f>
        <v>0.38113761957513487</v>
      </c>
      <c r="Y88" s="145">
        <f>compoprinc!CK80</f>
        <v>1.8345099720916191E-2</v>
      </c>
      <c r="AB88" s="634">
        <f t="shared" si="3"/>
        <v>5.5376488727887363E-8</v>
      </c>
      <c r="AC88" s="634">
        <f t="shared" si="4"/>
        <v>1.0283126072874182E-8</v>
      </c>
      <c r="AD88" s="634">
        <f t="shared" si="5"/>
        <v>4.5085772060193818E-8</v>
      </c>
      <c r="AF88" s="635"/>
    </row>
    <row r="89" spans="1:32" ht="15.05">
      <c r="A89" s="148">
        <v>1992</v>
      </c>
      <c r="B89" s="146">
        <f>1-TA2b!B89</f>
        <v>0.60544818639755249</v>
      </c>
      <c r="C89" s="438">
        <f>compoprinc!BW81</f>
        <v>1.304389280489838E-2</v>
      </c>
      <c r="D89" s="438">
        <f>compoprinc!BX81</f>
        <v>-8.7360039465811112E-3</v>
      </c>
      <c r="E89" s="438">
        <f>compoprinc!BY81</f>
        <v>1.3920819398918982E-2</v>
      </c>
      <c r="F89" s="438">
        <f>compoprinc!BZ81</f>
        <v>1.0752248110861761E-2</v>
      </c>
      <c r="G89" s="438">
        <f>compoprinc!CA81</f>
        <v>5.9057906551922591E-2</v>
      </c>
      <c r="H89" s="438">
        <f>compoprinc!CB81</f>
        <v>0.48955127460628994</v>
      </c>
      <c r="I89" s="439">
        <f>compoprinc!CC81</f>
        <v>2.7858003893355805E-2</v>
      </c>
      <c r="J89" s="181">
        <f>compoprinc!BN81</f>
        <v>0.13820642232894897</v>
      </c>
      <c r="K89" s="147">
        <f>compoprinc!BO81</f>
        <v>2.8560130154422045E-3</v>
      </c>
      <c r="L89" s="147">
        <f>compoprinc!BP81</f>
        <v>-6.7288900018213273E-3</v>
      </c>
      <c r="M89" s="147">
        <f>compoprinc!BQ81</f>
        <v>5.7864185901010641E-3</v>
      </c>
      <c r="N89" s="147">
        <f>compoprinc!BR81</f>
        <v>2.8418308644687137E-3</v>
      </c>
      <c r="O89" s="147">
        <f>compoprinc!BS81</f>
        <v>1.5000456378194934E-2</v>
      </c>
      <c r="P89" s="147">
        <f>compoprinc!BT81</f>
        <v>0.10923375067744291</v>
      </c>
      <c r="Q89" s="147">
        <f>compoprinc!BU81</f>
        <v>9.2168214666484699E-3</v>
      </c>
      <c r="R89" s="117">
        <f>compoprinc!CD81</f>
        <v>0.46724176406860352</v>
      </c>
      <c r="S89" s="116">
        <f>compoprinc!CE81</f>
        <v>1.0187810070804522E-2</v>
      </c>
      <c r="T89" s="116">
        <f>compoprinc!CF81</f>
        <v>-2.006848069625998E-3</v>
      </c>
      <c r="U89" s="116">
        <f>compoprinc!CG81</f>
        <v>8.1351164286082422E-3</v>
      </c>
      <c r="V89" s="116">
        <f>compoprinc!CH81</f>
        <v>7.9105004435728633E-3</v>
      </c>
      <c r="W89" s="116">
        <f>compoprinc!CI81</f>
        <v>4.4057731559250413E-2</v>
      </c>
      <c r="X89" s="116">
        <f>compoprinc!CJ81</f>
        <v>0.38031549715576279</v>
      </c>
      <c r="Y89" s="145">
        <f>compoprinc!CK81</f>
        <v>1.864193283672572E-2</v>
      </c>
      <c r="AB89" s="634">
        <f t="shared" si="3"/>
        <v>4.4977886082264718E-8</v>
      </c>
      <c r="AC89" s="634">
        <f t="shared" si="4"/>
        <v>2.1338471989373886E-8</v>
      </c>
      <c r="AD89" s="634">
        <f t="shared" si="5"/>
        <v>2.3643504987180819E-8</v>
      </c>
      <c r="AF89" s="635"/>
    </row>
    <row r="90" spans="1:32" ht="15.05">
      <c r="A90" s="148">
        <v>1993</v>
      </c>
      <c r="B90" s="146">
        <f>1-TA2b!B90</f>
        <v>0.60731950402259827</v>
      </c>
      <c r="C90" s="438">
        <f>compoprinc!BW82</f>
        <v>1.4302445456318645E-2</v>
      </c>
      <c r="D90" s="438">
        <f>compoprinc!BX82</f>
        <v>-1.6853555887791267E-2</v>
      </c>
      <c r="E90" s="438">
        <f>compoprinc!BY82</f>
        <v>-1.2550329860476437E-2</v>
      </c>
      <c r="F90" s="438">
        <f>compoprinc!BZ82</f>
        <v>1.0681139966728391E-2</v>
      </c>
      <c r="G90" s="438">
        <f>compoprinc!CA82</f>
        <v>9.4576659433195376E-2</v>
      </c>
      <c r="H90" s="438">
        <f>compoprinc!CB82</f>
        <v>0.48965395424879515</v>
      </c>
      <c r="I90" s="439">
        <f>compoprinc!CC82</f>
        <v>2.7509238965836826E-2</v>
      </c>
      <c r="J90" s="181">
        <f>compoprinc!BN82</f>
        <v>0.13892114162445068</v>
      </c>
      <c r="K90" s="147">
        <f>compoprinc!BO82</f>
        <v>3.0595934205216242E-3</v>
      </c>
      <c r="L90" s="147">
        <f>compoprinc!BP82</f>
        <v>-7.8242336159099254E-3</v>
      </c>
      <c r="M90" s="147">
        <f>compoprinc!BQ82</f>
        <v>7.0086702338665865E-3</v>
      </c>
      <c r="N90" s="147">
        <f>compoprinc!BR82</f>
        <v>3.1515187603467754E-3</v>
      </c>
      <c r="O90" s="147">
        <f>compoprinc!BS82</f>
        <v>1.5022049979127476E-2</v>
      </c>
      <c r="P90" s="147">
        <f>compoprinc!BT82</f>
        <v>0.10900855088185919</v>
      </c>
      <c r="Q90" s="147">
        <f>compoprinc!BU82</f>
        <v>9.4950923260866613E-3</v>
      </c>
      <c r="R90" s="117">
        <f>compoprinc!CD82</f>
        <v>0.46839836239814758</v>
      </c>
      <c r="S90" s="116">
        <f>compoprinc!CE82</f>
        <v>1.124273499140086E-2</v>
      </c>
      <c r="T90" s="116">
        <f>compoprinc!CF82</f>
        <v>-9.028699013073781E-3</v>
      </c>
      <c r="U90" s="116">
        <f>compoprinc!CG82</f>
        <v>-1.9555609466088929E-2</v>
      </c>
      <c r="V90" s="116">
        <f>compoprinc!CH82</f>
        <v>7.5298277387243892E-3</v>
      </c>
      <c r="W90" s="116">
        <f>compoprinc!CI82</f>
        <v>7.9552068342711543E-2</v>
      </c>
      <c r="X90" s="116">
        <f>compoprinc!CJ82</f>
        <v>0.38064284165913997</v>
      </c>
      <c r="Y90" s="145">
        <f>compoprinc!CK82</f>
        <v>1.8015146091456491E-2</v>
      </c>
      <c r="AB90" s="634">
        <f t="shared" si="3"/>
        <v>-4.8300008326229715E-8</v>
      </c>
      <c r="AC90" s="634">
        <f t="shared" si="4"/>
        <v>-1.0036144770797506E-7</v>
      </c>
      <c r="AD90" s="634">
        <f t="shared" si="5"/>
        <v>5.2053877042101959E-8</v>
      </c>
      <c r="AF90" s="635"/>
    </row>
    <row r="91" spans="1:32" ht="15.05">
      <c r="A91" s="148">
        <v>1994</v>
      </c>
      <c r="B91" s="146">
        <f>1-TA2b!B91</f>
        <v>0.60579279065132141</v>
      </c>
      <c r="C91" s="438">
        <f>compoprinc!BW83</f>
        <v>1.3264413320800856E-2</v>
      </c>
      <c r="D91" s="438">
        <f>compoprinc!BX83</f>
        <v>-8.8514935579947183E-3</v>
      </c>
      <c r="E91" s="438">
        <f>compoprinc!BY83</f>
        <v>2.0676230182335838E-2</v>
      </c>
      <c r="F91" s="438">
        <f>compoprinc!BZ83</f>
        <v>9.9908137091773552E-3</v>
      </c>
      <c r="G91" s="438">
        <f>compoprinc!CA83</f>
        <v>5.8610369888911461E-2</v>
      </c>
      <c r="H91" s="438">
        <f>compoprinc!CB83</f>
        <v>0.48455445023257981</v>
      </c>
      <c r="I91" s="439">
        <f>compoprinc!CC83</f>
        <v>2.75479774860392E-2</v>
      </c>
      <c r="J91" s="181">
        <f>compoprinc!BN83</f>
        <v>0.13963550329208374</v>
      </c>
      <c r="K91" s="147">
        <f>compoprinc!BO83</f>
        <v>3.0043557832333014E-3</v>
      </c>
      <c r="L91" s="147">
        <f>compoprinc!BP83</f>
        <v>-2.1745786011310719E-3</v>
      </c>
      <c r="M91" s="147">
        <f>compoprinc!BQ83</f>
        <v>8.86880239039106E-3</v>
      </c>
      <c r="N91" s="147">
        <f>compoprinc!BR83</f>
        <v>2.3132057433662575E-3</v>
      </c>
      <c r="O91" s="147">
        <f>compoprinc!BS83</f>
        <v>8.9066691926064194E-3</v>
      </c>
      <c r="P91" s="147">
        <f>compoprinc!BT83</f>
        <v>0.10919329080229837</v>
      </c>
      <c r="Q91" s="147">
        <f>compoprinc!BU83</f>
        <v>9.5237182813280481E-3</v>
      </c>
      <c r="R91" s="117">
        <f>compoprinc!CD83</f>
        <v>0.46615728735923767</v>
      </c>
      <c r="S91" s="116">
        <f>compoprinc!CE83</f>
        <v>1.0260026520350676E-2</v>
      </c>
      <c r="T91" s="116">
        <f>compoprinc!CF83</f>
        <v>-6.6759495428395498E-3</v>
      </c>
      <c r="U91" s="116">
        <f>compoprinc!CG83</f>
        <v>1.1808140610977956E-2</v>
      </c>
      <c r="V91" s="116">
        <f>compoprinc!CH83</f>
        <v>7.6775937527357677E-3</v>
      </c>
      <c r="W91" s="116">
        <f>compoprinc!CI83</f>
        <v>4.9702769243720336E-2</v>
      </c>
      <c r="X91" s="116">
        <f>compoprinc!CJ83</f>
        <v>0.3753599250579312</v>
      </c>
      <c r="Y91" s="145">
        <f>compoprinc!CK83</f>
        <v>1.8024792013997044E-2</v>
      </c>
      <c r="AB91" s="634">
        <f t="shared" si="3"/>
        <v>2.938947163411143E-8</v>
      </c>
      <c r="AC91" s="634">
        <f t="shared" si="4"/>
        <v>3.9699991349895214E-8</v>
      </c>
      <c r="AD91" s="634">
        <f t="shared" si="5"/>
        <v>-1.0297635744116462E-8</v>
      </c>
      <c r="AF91" s="635"/>
    </row>
    <row r="92" spans="1:32" ht="15.05">
      <c r="A92" s="148">
        <v>1995</v>
      </c>
      <c r="B92" s="146">
        <f>1-TA2b!B92</f>
        <v>0.5989040732383728</v>
      </c>
      <c r="C92" s="438">
        <f>compoprinc!BW84</f>
        <v>1.4260746892850781E-2</v>
      </c>
      <c r="D92" s="438">
        <f>compoprinc!BX84</f>
        <v>7.9785891895172018E-3</v>
      </c>
      <c r="E92" s="438">
        <f>compoprinc!BY84</f>
        <v>2.4085274259152897E-2</v>
      </c>
      <c r="F92" s="438">
        <f>compoprinc!BZ84</f>
        <v>9.68066085867509E-3</v>
      </c>
      <c r="G92" s="438">
        <f>compoprinc!CA84</f>
        <v>3.9519521755735337E-2</v>
      </c>
      <c r="H92" s="438">
        <f>compoprinc!CB84</f>
        <v>0.47601102462321049</v>
      </c>
      <c r="I92" s="439">
        <f>compoprinc!CC84</f>
        <v>2.7368302815080105E-2</v>
      </c>
      <c r="J92" s="181">
        <f>compoprinc!BN84</f>
        <v>0.13765805959701538</v>
      </c>
      <c r="K92" s="147">
        <f>compoprinc!BO84</f>
        <v>3.0738376858095821E-3</v>
      </c>
      <c r="L92" s="147">
        <f>compoprinc!BP84</f>
        <v>-6.3160954651974056E-3</v>
      </c>
      <c r="M92" s="147">
        <f>compoprinc!BQ84</f>
        <v>8.1970904111439147E-3</v>
      </c>
      <c r="N92" s="147">
        <f>compoprinc!BR84</f>
        <v>2.088631642653192E-3</v>
      </c>
      <c r="O92" s="147">
        <f>compoprinc!BS84</f>
        <v>1.2167735256872286E-2</v>
      </c>
      <c r="P92" s="147">
        <f>compoprinc!BT84</f>
        <v>0.10918616550440019</v>
      </c>
      <c r="Q92" s="147">
        <f>compoprinc!BU84</f>
        <v>9.2606944184774921E-3</v>
      </c>
      <c r="R92" s="117">
        <f>compoprinc!CD84</f>
        <v>0.46124601364135742</v>
      </c>
      <c r="S92" s="116">
        <f>compoprinc!CE84</f>
        <v>1.1186811674400934E-2</v>
      </c>
      <c r="T92" s="116">
        <f>compoprinc!CF84</f>
        <v>1.429390469624145E-2</v>
      </c>
      <c r="U92" s="116">
        <f>compoprinc!CG84</f>
        <v>1.5888891945139448E-2</v>
      </c>
      <c r="V92" s="116">
        <f>compoprinc!CH84</f>
        <v>7.5919635914363107E-3</v>
      </c>
      <c r="W92" s="116">
        <f>compoprinc!CI84</f>
        <v>2.7352576013535045E-2</v>
      </c>
      <c r="X92" s="116">
        <f>compoprinc!CJ84</f>
        <v>0.36682351559568754</v>
      </c>
      <c r="Y92" s="145">
        <f>compoprinc!CK84</f>
        <v>1.8108397410583506E-2</v>
      </c>
      <c r="AB92" s="634">
        <f t="shared" si="3"/>
        <v>-4.7155849114410842E-8</v>
      </c>
      <c r="AC92" s="634">
        <f t="shared" si="4"/>
        <v>1.42856143581227E-10</v>
      </c>
      <c r="AD92" s="634">
        <f t="shared" si="5"/>
        <v>-4.7285666826546446E-8</v>
      </c>
      <c r="AF92" s="635"/>
    </row>
    <row r="93" spans="1:32" ht="15.05">
      <c r="A93" s="148">
        <v>1996</v>
      </c>
      <c r="B93" s="146">
        <f>1-TA2b!B93</f>
        <v>0.590445876121521</v>
      </c>
      <c r="C93" s="438">
        <f>compoprinc!BW85</f>
        <v>1.3816620885798778E-2</v>
      </c>
      <c r="D93" s="438">
        <f>compoprinc!BX85</f>
        <v>-1.5860263961000438E-2</v>
      </c>
      <c r="E93" s="438">
        <f>compoprinc!BY85</f>
        <v>1.9989265231750049E-2</v>
      </c>
      <c r="F93" s="438">
        <f>compoprinc!BZ85</f>
        <v>1.0694826257458157E-2</v>
      </c>
      <c r="G93" s="438">
        <f>compoprinc!CA85</f>
        <v>6.7845073196348415E-2</v>
      </c>
      <c r="H93" s="438">
        <f>compoprinc!CB85</f>
        <v>0.46640781335418979</v>
      </c>
      <c r="I93" s="439">
        <f>compoprinc!CC85</f>
        <v>2.7552539886677632E-2</v>
      </c>
      <c r="J93" s="181">
        <f>compoprinc!BN85</f>
        <v>0.13538992404937744</v>
      </c>
      <c r="K93" s="147">
        <f>compoprinc!BO85</f>
        <v>2.755595741035424E-3</v>
      </c>
      <c r="L93" s="147">
        <f>compoprinc!BP85</f>
        <v>-8.7970002566684791E-3</v>
      </c>
      <c r="M93" s="147">
        <f>compoprinc!BQ85</f>
        <v>7.5290144001355693E-3</v>
      </c>
      <c r="N93" s="147">
        <f>compoprinc!BR85</f>
        <v>2.9194448543279996E-3</v>
      </c>
      <c r="O93" s="147">
        <f>compoprinc!BS85</f>
        <v>1.4939944553720641E-2</v>
      </c>
      <c r="P93" s="147">
        <f>compoprinc!BT85</f>
        <v>0.10701321218978771</v>
      </c>
      <c r="Q93" s="147">
        <f>compoprinc!BU85</f>
        <v>9.029701545218578E-3</v>
      </c>
      <c r="R93" s="117">
        <f>compoprinc!CD85</f>
        <v>0.45505595207214355</v>
      </c>
      <c r="S93" s="116">
        <f>compoprinc!CE85</f>
        <v>1.1060923690600369E-2</v>
      </c>
      <c r="T93" s="116">
        <f>compoprinc!CF85</f>
        <v>-7.0632216920271801E-3</v>
      </c>
      <c r="U93" s="116">
        <f>compoprinc!CG85</f>
        <v>1.246077553214618E-2</v>
      </c>
      <c r="V93" s="116">
        <f>compoprinc!CH85</f>
        <v>7.7754519522563598E-3</v>
      </c>
      <c r="W93" s="116">
        <f>compoprinc!CI85</f>
        <v>5.2904897527152772E-2</v>
      </c>
      <c r="X93" s="116">
        <f>compoprinc!CJ85</f>
        <v>0.35939382877470116</v>
      </c>
      <c r="Y93" s="145">
        <f>compoprinc!CK85</f>
        <v>1.8523306038917109E-2</v>
      </c>
      <c r="AB93" s="634">
        <f t="shared" si="3"/>
        <v>1.2702986440515929E-9</v>
      </c>
      <c r="AC93" s="634">
        <f t="shared" si="4"/>
        <v>1.1021820012224737E-8</v>
      </c>
      <c r="AD93" s="634">
        <f t="shared" si="5"/>
        <v>-9.75160324712121E-9</v>
      </c>
      <c r="AF93" s="635"/>
    </row>
    <row r="94" spans="1:32" ht="15.05">
      <c r="A94" s="148">
        <v>1997</v>
      </c>
      <c r="B94" s="146">
        <f>1-TA2b!B94</f>
        <v>0.58454644680023193</v>
      </c>
      <c r="C94" s="438">
        <f>compoprinc!BW86</f>
        <v>1.4668803669244357E-2</v>
      </c>
      <c r="D94" s="438">
        <f>compoprinc!BX86</f>
        <v>-1.7789662083326593E-2</v>
      </c>
      <c r="E94" s="438">
        <f>compoprinc!BY86</f>
        <v>1.8548656720905693E-2</v>
      </c>
      <c r="F94" s="438">
        <f>compoprinc!BZ86</f>
        <v>1.0722763302095041E-2</v>
      </c>
      <c r="G94" s="438">
        <f>compoprinc!CA86</f>
        <v>7.0917849045149528E-2</v>
      </c>
      <c r="H94" s="438">
        <f>compoprinc!CB86</f>
        <v>0.45996627094682441</v>
      </c>
      <c r="I94" s="439">
        <f>compoprinc!CC86</f>
        <v>2.7511780407702798E-2</v>
      </c>
      <c r="J94" s="181">
        <f>compoprinc!BN86</f>
        <v>0.13454586267471313</v>
      </c>
      <c r="K94" s="147">
        <f>compoprinc!BO86</f>
        <v>3.1007507429524897E-3</v>
      </c>
      <c r="L94" s="147">
        <f>compoprinc!BP86</f>
        <v>-9.3810846041420658E-3</v>
      </c>
      <c r="M94" s="147">
        <f>compoprinc!BQ86</f>
        <v>8.472205657620786E-3</v>
      </c>
      <c r="N94" s="147">
        <f>compoprinc!BR86</f>
        <v>2.9624323451125298E-3</v>
      </c>
      <c r="O94" s="147">
        <f>compoprinc!BS86</f>
        <v>1.471393206432044E-2</v>
      </c>
      <c r="P94" s="147">
        <f>compoprinc!BT86</f>
        <v>0.1057200255317241</v>
      </c>
      <c r="Q94" s="147">
        <f>compoprinc!BU86</f>
        <v>8.9576283910953909E-3</v>
      </c>
      <c r="R94" s="117">
        <f>compoprinc!CD86</f>
        <v>0.4500005841255188</v>
      </c>
      <c r="S94" s="116">
        <f>compoprinc!CE86</f>
        <v>1.156794416341898E-2</v>
      </c>
      <c r="T94" s="116">
        <f>compoprinc!CF86</f>
        <v>-8.4086457108398446E-3</v>
      </c>
      <c r="U94" s="116">
        <f>compoprinc!CG86</f>
        <v>1.0077556522333716E-2</v>
      </c>
      <c r="V94" s="116">
        <f>compoprinc!CH86</f>
        <v>7.7604414822392267E-3</v>
      </c>
      <c r="W94" s="116">
        <f>compoprinc!CI86</f>
        <v>5.6203315513925947E-2</v>
      </c>
      <c r="X94" s="116">
        <f>compoprinc!CJ86</f>
        <v>0.35424515376628712</v>
      </c>
      <c r="Y94" s="145">
        <f>compoprinc!CK86</f>
        <v>1.855480614720308E-2</v>
      </c>
      <c r="AB94" s="634">
        <f t="shared" si="3"/>
        <v>-1.5208363235430511E-8</v>
      </c>
      <c r="AC94" s="634">
        <f t="shared" si="4"/>
        <v>-2.7453970541380102E-8</v>
      </c>
      <c r="AD94" s="634">
        <f t="shared" si="5"/>
        <v>1.2240950586495103E-8</v>
      </c>
      <c r="AF94" s="635"/>
    </row>
    <row r="95" spans="1:32" ht="15.05">
      <c r="A95" s="148">
        <v>1998</v>
      </c>
      <c r="B95" s="146">
        <f>1-TA2b!B95</f>
        <v>0.58300366997718811</v>
      </c>
      <c r="C95" s="438">
        <f>compoprinc!BW87</f>
        <v>1.3003229418919012E-2</v>
      </c>
      <c r="D95" s="438">
        <f>compoprinc!BX87</f>
        <v>-1.2012718853262709E-2</v>
      </c>
      <c r="E95" s="438">
        <f>compoprinc!BY87</f>
        <v>1.7098318334017211E-2</v>
      </c>
      <c r="F95" s="438">
        <f>compoprinc!BZ87</f>
        <v>1.0404190737277354E-2</v>
      </c>
      <c r="G95" s="438">
        <f>compoprinc!CA87</f>
        <v>6.504650621768962E-2</v>
      </c>
      <c r="H95" s="438">
        <f>compoprinc!CB87</f>
        <v>0.46226969830372916</v>
      </c>
      <c r="I95" s="439">
        <f>compoprinc!CC87</f>
        <v>2.7194499099215001E-2</v>
      </c>
      <c r="J95" s="181">
        <f>compoprinc!BN87</f>
        <v>0.13539344072341919</v>
      </c>
      <c r="K95" s="147">
        <f>compoprinc!BO87</f>
        <v>3.0888098597725861E-3</v>
      </c>
      <c r="L95" s="147">
        <f>compoprinc!BP87</f>
        <v>-4.1940649738195527E-3</v>
      </c>
      <c r="M95" s="147">
        <f>compoprinc!BQ87</f>
        <v>4.7305475411766754E-3</v>
      </c>
      <c r="N95" s="147">
        <f>compoprinc!BR87</f>
        <v>2.7278729784404343E-3</v>
      </c>
      <c r="O95" s="147">
        <f>compoprinc!BS87</f>
        <v>1.4780520583023269E-2</v>
      </c>
      <c r="P95" s="147">
        <f>compoprinc!BT87</f>
        <v>0.10537872943000318</v>
      </c>
      <c r="Q95" s="147">
        <f>compoprinc!BU87</f>
        <v>8.8810873823683967E-3</v>
      </c>
      <c r="R95" s="117">
        <f>compoprinc!CD87</f>
        <v>0.44761022925376892</v>
      </c>
      <c r="S95" s="116">
        <f>compoprinc!CE87</f>
        <v>9.9144125393894125E-3</v>
      </c>
      <c r="T95" s="116">
        <f>compoprinc!CF87</f>
        <v>-7.8178640776110121E-3</v>
      </c>
      <c r="U95" s="116">
        <f>compoprinc!CG87</f>
        <v>1.2367940318562115E-2</v>
      </c>
      <c r="V95" s="116">
        <f>compoprinc!CH87</f>
        <v>7.676380665318467E-3</v>
      </c>
      <c r="W95" s="116">
        <f>compoprinc!CI87</f>
        <v>5.0265771293763091E-2</v>
      </c>
      <c r="X95" s="116">
        <f>compoprinc!CJ87</f>
        <v>0.35688953569745402</v>
      </c>
      <c r="Y95" s="145">
        <f>compoprinc!CK87</f>
        <v>1.8314044010421179E-2</v>
      </c>
      <c r="AB95" s="634">
        <f t="shared" si="3"/>
        <v>-5.3280396539179264E-8</v>
      </c>
      <c r="AC95" s="634">
        <f t="shared" si="4"/>
        <v>-6.2077545798233658E-8</v>
      </c>
      <c r="AD95" s="634">
        <f t="shared" si="5"/>
        <v>8.8064716075031413E-9</v>
      </c>
      <c r="AF95" s="635"/>
    </row>
    <row r="96" spans="1:32" ht="15.05">
      <c r="A96" s="152">
        <v>1999</v>
      </c>
      <c r="B96" s="150">
        <f>1-TA2b!B96</f>
        <v>0.57778176665306091</v>
      </c>
      <c r="C96" s="547">
        <f>compoprinc!BW88</f>
        <v>1.2462533859814971E-2</v>
      </c>
      <c r="D96" s="547">
        <f>compoprinc!BX88</f>
        <v>-8.3716084386119063E-3</v>
      </c>
      <c r="E96" s="547">
        <f>compoprinc!BY88</f>
        <v>2.379582026240384E-2</v>
      </c>
      <c r="F96" s="547">
        <f>compoprinc!BZ88</f>
        <v>1.0219803527400366E-2</v>
      </c>
      <c r="G96" s="547">
        <f>compoprinc!CA88</f>
        <v>5.3624217050660353E-2</v>
      </c>
      <c r="H96" s="547">
        <f>compoprinc!CB88</f>
        <v>0.45937586112579115</v>
      </c>
      <c r="I96" s="548">
        <f>compoprinc!CC88</f>
        <v>2.6675164742135091E-2</v>
      </c>
      <c r="J96" s="182">
        <f>compoprinc!BN88</f>
        <v>0.1335633397102356</v>
      </c>
      <c r="K96" s="151">
        <f>compoprinc!BO88</f>
        <v>3.1264190057129402E-3</v>
      </c>
      <c r="L96" s="151">
        <f>compoprinc!BP88</f>
        <v>-6.1986603521194186E-3</v>
      </c>
      <c r="M96" s="151">
        <f>compoprinc!BQ88</f>
        <v>8.9154492989735063E-3</v>
      </c>
      <c r="N96" s="151">
        <f>compoprinc!BR88</f>
        <v>2.7874595368184659E-3</v>
      </c>
      <c r="O96" s="151">
        <f>compoprinc!BS88</f>
        <v>1.3336442591839371E-2</v>
      </c>
      <c r="P96" s="151">
        <f>compoprinc!BT88</f>
        <v>0.10270194882496853</v>
      </c>
      <c r="Q96" s="151">
        <f>compoprinc!BU88</f>
        <v>8.8943263832627403E-3</v>
      </c>
      <c r="R96" s="120">
        <f>compoprinc!CD88</f>
        <v>0.44421842694282532</v>
      </c>
      <c r="S96" s="119">
        <f>compoprinc!CE88</f>
        <v>9.3361413018444896E-3</v>
      </c>
      <c r="T96" s="119">
        <f>compoprinc!CF88</f>
        <v>-2.1730172507819032E-3</v>
      </c>
      <c r="U96" s="119">
        <f>compoprinc!CG88</f>
        <v>1.4880896603281461E-2</v>
      </c>
      <c r="V96" s="119">
        <f>compoprinc!CH88</f>
        <v>7.4324017533602266E-3</v>
      </c>
      <c r="W96" s="119">
        <f>compoprinc!CI88</f>
        <v>4.0287869546331699E-2</v>
      </c>
      <c r="X96" s="119">
        <f>compoprinc!CJ88</f>
        <v>0.35667286468541592</v>
      </c>
      <c r="Y96" s="149">
        <f>compoprinc!CK88</f>
        <v>1.7781250198881837E-2</v>
      </c>
      <c r="AB96" s="634">
        <f t="shared" si="3"/>
        <v>-2.5476532883317304E-8</v>
      </c>
      <c r="AC96" s="634">
        <f t="shared" si="4"/>
        <v>-4.5579220536717813E-8</v>
      </c>
      <c r="AD96" s="634">
        <f t="shared" si="5"/>
        <v>2.0104491571526495E-8</v>
      </c>
      <c r="AF96" s="635"/>
    </row>
    <row r="97" spans="1:32" ht="15.05">
      <c r="A97" s="148">
        <v>2000</v>
      </c>
      <c r="B97" s="146">
        <f>1-TA2b!B97</f>
        <v>0.5725022554397583</v>
      </c>
      <c r="C97" s="438">
        <f>compoprinc!BW89</f>
        <v>1.6764972125832982E-2</v>
      </c>
      <c r="D97" s="438">
        <f>compoprinc!BX89</f>
        <v>-1.5850998983409179E-2</v>
      </c>
      <c r="E97" s="438">
        <f>compoprinc!BY89</f>
        <v>2.1266756452276343E-2</v>
      </c>
      <c r="F97" s="438">
        <f>compoprinc!BZ89</f>
        <v>1.0254873328685011E-2</v>
      </c>
      <c r="G97" s="438">
        <f>compoprinc!CA89</f>
        <v>5.5364101953402529E-2</v>
      </c>
      <c r="H97" s="438">
        <f>compoprinc!CB89</f>
        <v>0.45819858309642214</v>
      </c>
      <c r="I97" s="439">
        <f>compoprinc!CC89</f>
        <v>2.6503950572073363E-2</v>
      </c>
      <c r="J97" s="181">
        <f>compoprinc!BN89</f>
        <v>0.13252353668212891</v>
      </c>
      <c r="K97" s="147">
        <f>compoprinc!BO89</f>
        <v>8.4845770338724848E-3</v>
      </c>
      <c r="L97" s="147">
        <f>compoprinc!BP89</f>
        <v>-1.1792714167428772E-2</v>
      </c>
      <c r="M97" s="147">
        <f>compoprinc!BQ89</f>
        <v>7.8254343435661677E-3</v>
      </c>
      <c r="N97" s="147">
        <f>compoprinc!BR89</f>
        <v>2.8231814002843175E-3</v>
      </c>
      <c r="O97" s="147">
        <f>compoprinc!BS89</f>
        <v>1.4371157978426271E-2</v>
      </c>
      <c r="P97" s="147">
        <f>compoprinc!BT89</f>
        <v>0.10206309862453324</v>
      </c>
      <c r="Q97" s="147">
        <f>compoprinc!BU89</f>
        <v>8.7487632349988655E-3</v>
      </c>
      <c r="R97" s="117">
        <f>compoprinc!CD89</f>
        <v>0.43997871875762939</v>
      </c>
      <c r="S97" s="116">
        <f>compoprinc!CE89</f>
        <v>8.2811435929050405E-3</v>
      </c>
      <c r="T97" s="116">
        <f>compoprinc!CF89</f>
        <v>-4.0590743960711839E-3</v>
      </c>
      <c r="U97" s="116">
        <f>compoprinc!CG89</f>
        <v>1.3441783851161583E-2</v>
      </c>
      <c r="V97" s="116">
        <f>compoprinc!CH89</f>
        <v>7.4317567958885637E-3</v>
      </c>
      <c r="W97" s="116">
        <f>compoprinc!CI89</f>
        <v>4.0993149613653281E-2</v>
      </c>
      <c r="X97" s="116">
        <f>compoprinc!CJ89</f>
        <v>0.35613438451976126</v>
      </c>
      <c r="Y97" s="145">
        <f>compoprinc!CK89</f>
        <v>1.7755596116881853E-2</v>
      </c>
      <c r="AB97" s="634">
        <f t="shared" si="3"/>
        <v>1.6894475152184896E-8</v>
      </c>
      <c r="AC97" s="634">
        <f t="shared" si="4"/>
        <v>3.8233876342719242E-8</v>
      </c>
      <c r="AD97" s="634">
        <f t="shared" si="5"/>
        <v>-2.1336551025985528E-8</v>
      </c>
      <c r="AF97" s="635"/>
    </row>
    <row r="98" spans="1:32" ht="15.05">
      <c r="A98" s="148">
        <v>2001</v>
      </c>
      <c r="B98" s="146">
        <f>1-TA2b!B98</f>
        <v>0.57903924584388733</v>
      </c>
      <c r="C98" s="438">
        <f>compoprinc!BW90</f>
        <v>9.669631262674689E-3</v>
      </c>
      <c r="D98" s="438">
        <f>compoprinc!BX90</f>
        <v>-1.083474936478303E-2</v>
      </c>
      <c r="E98" s="438">
        <f>compoprinc!BY90</f>
        <v>2.2628813151072277E-2</v>
      </c>
      <c r="F98" s="438">
        <f>compoprinc!BZ90</f>
        <v>1.308006460725065E-2</v>
      </c>
      <c r="G98" s="438">
        <f>compoprinc!CA90</f>
        <v>5.2796649577241506E-2</v>
      </c>
      <c r="H98" s="438">
        <f>compoprinc!CB90</f>
        <v>0.46454412084642116</v>
      </c>
      <c r="I98" s="439">
        <f>compoprinc!CC90</f>
        <v>2.7154663852632408E-2</v>
      </c>
      <c r="J98" s="181">
        <f>compoprinc!BN90</f>
        <v>0.13382041454315186</v>
      </c>
      <c r="K98" s="147">
        <f>compoprinc!BO90</f>
        <v>2.2206455011229051E-3</v>
      </c>
      <c r="L98" s="147">
        <f>compoprinc!BP90</f>
        <v>-7.9424608291544935E-3</v>
      </c>
      <c r="M98" s="147">
        <f>compoprinc!BQ90</f>
        <v>8.096892427140602E-3</v>
      </c>
      <c r="N98" s="147">
        <f>compoprinc!BR90</f>
        <v>5.4207671980493312E-3</v>
      </c>
      <c r="O98" s="147">
        <f>compoprinc!BS90</f>
        <v>1.4047704848460336E-2</v>
      </c>
      <c r="P98" s="147">
        <f>compoprinc!BT90</f>
        <v>0.10300760308016269</v>
      </c>
      <c r="Q98" s="147">
        <f>compoprinc!BU90</f>
        <v>8.9693371236910895E-3</v>
      </c>
      <c r="R98" s="117">
        <f>compoprinc!CD90</f>
        <v>0.44521883130073547</v>
      </c>
      <c r="S98" s="116">
        <f>compoprinc!CE90</f>
        <v>7.4489739811662249E-3</v>
      </c>
      <c r="T98" s="116">
        <f>compoprinc!CF90</f>
        <v>-2.892669033672926E-3</v>
      </c>
      <c r="U98" s="116">
        <f>compoprinc!CG90</f>
        <v>1.4532399339434529E-2</v>
      </c>
      <c r="V98" s="116">
        <f>compoprinc!CH90</f>
        <v>7.6597033144149406E-3</v>
      </c>
      <c r="W98" s="116">
        <f>compoprinc!CI90</f>
        <v>3.8749216020131913E-2</v>
      </c>
      <c r="X98" s="116">
        <f>compoprinc!CJ90</f>
        <v>0.36153531027934949</v>
      </c>
      <c r="Y98" s="145">
        <f>compoprinc!CK90</f>
        <v>1.8185770696269754E-2</v>
      </c>
      <c r="AB98" s="634">
        <f t="shared" si="3"/>
        <v>5.191137764093412E-8</v>
      </c>
      <c r="AC98" s="634">
        <f t="shared" si="4"/>
        <v>-7.4806320582432306E-8</v>
      </c>
      <c r="AD98" s="634">
        <f t="shared" si="5"/>
        <v>1.2670364152311819E-7</v>
      </c>
      <c r="AF98" s="635"/>
    </row>
    <row r="99" spans="1:32" ht="15.05">
      <c r="A99" s="148">
        <v>2002</v>
      </c>
      <c r="B99" s="146">
        <f>1-TA2b!B99</f>
        <v>0.5787283182144165</v>
      </c>
      <c r="C99" s="438">
        <f>compoprinc!BW91</f>
        <v>9.1564530484483549E-3</v>
      </c>
      <c r="D99" s="438">
        <f>compoprinc!BX91</f>
        <v>-9.5677609513964042E-3</v>
      </c>
      <c r="E99" s="438">
        <f>compoprinc!BY91</f>
        <v>2.402004835855687E-2</v>
      </c>
      <c r="F99" s="438">
        <f>compoprinc!BZ91</f>
        <v>1.0910833148622897E-2</v>
      </c>
      <c r="G99" s="438">
        <f>compoprinc!CA91</f>
        <v>5.4557307267556636E-2</v>
      </c>
      <c r="H99" s="438">
        <f>compoprinc!CB91</f>
        <v>0.46256789052783476</v>
      </c>
      <c r="I99" s="439">
        <f>compoprinc!CC91</f>
        <v>2.7083554596585874E-2</v>
      </c>
      <c r="J99" s="181">
        <f>compoprinc!BN91</f>
        <v>0.13097625970840454</v>
      </c>
      <c r="K99" s="147">
        <f>compoprinc!BO91</f>
        <v>1.6458439216393162E-3</v>
      </c>
      <c r="L99" s="147">
        <f>compoprinc!BP91</f>
        <v>-7.0057570951842334E-3</v>
      </c>
      <c r="M99" s="147">
        <f>compoprinc!BQ91</f>
        <v>8.3180113564066335E-3</v>
      </c>
      <c r="N99" s="147">
        <f>compoprinc!BR91</f>
        <v>2.9686806128592183E-3</v>
      </c>
      <c r="O99" s="147">
        <f>compoprinc!BS91</f>
        <v>1.5492117670003165E-2</v>
      </c>
      <c r="P99" s="147">
        <f>compoprinc!BT91</f>
        <v>0.10059693520957687</v>
      </c>
      <c r="Q99" s="147">
        <f>compoprinc!BU91</f>
        <v>8.9604557110505353E-3</v>
      </c>
      <c r="R99" s="117">
        <f>compoprinc!CD91</f>
        <v>0.44775205850601196</v>
      </c>
      <c r="S99" s="116">
        <f>compoprinc!CE91</f>
        <v>7.510545012426535E-3</v>
      </c>
      <c r="T99" s="116">
        <f>compoprinc!CF91</f>
        <v>-2.5621956606666323E-3</v>
      </c>
      <c r="U99" s="116">
        <f>compoprinc!CG91</f>
        <v>1.5702403792127211E-2</v>
      </c>
      <c r="V99" s="116">
        <f>compoprinc!CH91</f>
        <v>7.9422108680300939E-3</v>
      </c>
      <c r="W99" s="116">
        <f>compoprinc!CI91</f>
        <v>3.9065567913360993E-2</v>
      </c>
      <c r="X99" s="116">
        <f>compoprinc!CJ91</f>
        <v>0.36197005018475847</v>
      </c>
      <c r="Y99" s="145">
        <f>compoprinc!CK91</f>
        <v>1.8123456499349672E-2</v>
      </c>
      <c r="AB99" s="634">
        <f t="shared" si="3"/>
        <v>-7.7817924326595289E-9</v>
      </c>
      <c r="AC99" s="634">
        <f t="shared" si="4"/>
        <v>-2.7677946962123556E-8</v>
      </c>
      <c r="AD99" s="634">
        <f t="shared" si="5"/>
        <v>1.9896625624848951E-8</v>
      </c>
      <c r="AF99" s="635"/>
    </row>
    <row r="100" spans="1:32" ht="15.05">
      <c r="A100" s="148">
        <v>2003</v>
      </c>
      <c r="B100" s="146">
        <f>1-TA2b!B100</f>
        <v>0.57548782229423523</v>
      </c>
      <c r="C100" s="438">
        <f>compoprinc!BW92</f>
        <v>9.4320590244544016E-3</v>
      </c>
      <c r="D100" s="438">
        <f>compoprinc!BX92</f>
        <v>-1.6678437837807005E-2</v>
      </c>
      <c r="E100" s="438">
        <f>compoprinc!BY92</f>
        <v>2.1066469200420494E-2</v>
      </c>
      <c r="F100" s="438">
        <f>compoprinc!BZ92</f>
        <v>1.0475688182438936E-2</v>
      </c>
      <c r="G100" s="438">
        <f>compoprinc!CA92</f>
        <v>6.6390383837452965E-2</v>
      </c>
      <c r="H100" s="438">
        <f>compoprinc!CB92</f>
        <v>0.45750227554715628</v>
      </c>
      <c r="I100" s="439">
        <f>compoprinc!CC92</f>
        <v>2.7299383790518248E-2</v>
      </c>
      <c r="J100" s="181">
        <f>compoprinc!BN92</f>
        <v>0.12785732746124268</v>
      </c>
      <c r="K100" s="147">
        <f>compoprinc!BO92</f>
        <v>1.6114541920350595E-3</v>
      </c>
      <c r="L100" s="147">
        <f>compoprinc!BP92</f>
        <v>-8.3982610682264806E-3</v>
      </c>
      <c r="M100" s="147">
        <f>compoprinc!BQ92</f>
        <v>7.7078602519107583E-3</v>
      </c>
      <c r="N100" s="147">
        <f>compoprinc!BR92</f>
        <v>2.8734659382120358E-3</v>
      </c>
      <c r="O100" s="147">
        <f>compoprinc!BS92</f>
        <v>1.6850515556230856E-2</v>
      </c>
      <c r="P100" s="147">
        <f>compoprinc!BT92</f>
        <v>9.7950907852673255E-2</v>
      </c>
      <c r="Q100" s="147">
        <f>compoprinc!BU92</f>
        <v>9.2613375545037412E-3</v>
      </c>
      <c r="R100" s="117">
        <f>compoprinc!CD92</f>
        <v>0.44763049483299255</v>
      </c>
      <c r="S100" s="116">
        <f>compoprinc!CE92</f>
        <v>7.8205302861903154E-3</v>
      </c>
      <c r="T100" s="116">
        <f>compoprinc!CF92</f>
        <v>-8.2803169068961478E-3</v>
      </c>
      <c r="U100" s="116">
        <f>compoprinc!CG92</f>
        <v>1.3359006944631491E-2</v>
      </c>
      <c r="V100" s="116">
        <f>compoprinc!CH92</f>
        <v>7.6022883412356088E-3</v>
      </c>
      <c r="W100" s="116">
        <f>compoprinc!CI92</f>
        <v>4.9540100287110332E-2</v>
      </c>
      <c r="X100" s="116">
        <f>compoprinc!CJ92</f>
        <v>0.35955047041570687</v>
      </c>
      <c r="Y100" s="145">
        <f>compoprinc!CK92</f>
        <v>1.803846209839188E-2</v>
      </c>
      <c r="AB100" s="634">
        <f t="shared" si="3"/>
        <v>5.4960092032985131E-10</v>
      </c>
      <c r="AC100" s="634">
        <f t="shared" si="4"/>
        <v>4.7183903451042397E-8</v>
      </c>
      <c r="AD100" s="634">
        <f t="shared" si="5"/>
        <v>-4.6633377825955336E-8</v>
      </c>
      <c r="AF100" s="635"/>
    </row>
    <row r="101" spans="1:32" ht="15.05">
      <c r="A101" s="148">
        <v>2004</v>
      </c>
      <c r="B101" s="146">
        <f>1-TA2b!B101</f>
        <v>0.56780752539634705</v>
      </c>
      <c r="C101" s="438">
        <f>compoprinc!BW93</f>
        <v>1.0168939197569705E-2</v>
      </c>
      <c r="D101" s="438">
        <f>compoprinc!BX93</f>
        <v>-2.0658033050381247E-2</v>
      </c>
      <c r="E101" s="438">
        <f>compoprinc!BY93</f>
        <v>2.1623961006353311E-2</v>
      </c>
      <c r="F101" s="438">
        <f>compoprinc!BZ93</f>
        <v>1.0954030056748752E-2</v>
      </c>
      <c r="G101" s="438">
        <f>compoprinc!CA93</f>
        <v>6.8196706398684831E-2</v>
      </c>
      <c r="H101" s="438">
        <f>compoprinc!CB93</f>
        <v>0.45062581614220043</v>
      </c>
      <c r="I101" s="439">
        <f>compoprinc!CC93</f>
        <v>2.6896027633330235E-2</v>
      </c>
      <c r="J101" s="181">
        <f>compoprinc!BN93</f>
        <v>0.12611228227615356</v>
      </c>
      <c r="K101" s="147">
        <f>compoprinc!BO93</f>
        <v>1.6624941252057969E-3</v>
      </c>
      <c r="L101" s="147">
        <f>compoprinc!BP93</f>
        <v>-1.1606859375152189E-2</v>
      </c>
      <c r="M101" s="147">
        <f>compoprinc!BQ93</f>
        <v>9.2153675850814229E-3</v>
      </c>
      <c r="N101" s="147">
        <f>compoprinc!BR93</f>
        <v>3.1662090392794036E-3</v>
      </c>
      <c r="O101" s="147">
        <f>compoprinc!BS93</f>
        <v>1.8304788296513184E-2</v>
      </c>
      <c r="P101" s="147">
        <f>compoprinc!BT93</f>
        <v>9.6230813333011062E-2</v>
      </c>
      <c r="Q101" s="147">
        <f>compoprinc!BU93</f>
        <v>9.1394293676580769E-3</v>
      </c>
      <c r="R101" s="117">
        <f>compoprinc!CD93</f>
        <v>0.44169524312019348</v>
      </c>
      <c r="S101" s="116">
        <f>compoprinc!CE93</f>
        <v>8.5063222695063601E-3</v>
      </c>
      <c r="T101" s="116">
        <f>compoprinc!CF93</f>
        <v>-9.0518319134548046E-3</v>
      </c>
      <c r="U101" s="116">
        <f>compoprinc!CG93</f>
        <v>1.2409394726419729E-2</v>
      </c>
      <c r="V101" s="116">
        <f>compoprinc!CH93</f>
        <v>7.7879459892032359E-3</v>
      </c>
      <c r="W101" s="116">
        <f>compoprinc!CI93</f>
        <v>4.9892432942027949E-2</v>
      </c>
      <c r="X101" s="116">
        <f>compoprinc!CJ93</f>
        <v>0.35439378051909409</v>
      </c>
      <c r="Y101" s="145">
        <f>compoprinc!CK93</f>
        <v>1.7757160482207709E-2</v>
      </c>
      <c r="AB101" s="634">
        <f t="shared" si="3"/>
        <v>7.8011841098124535E-8</v>
      </c>
      <c r="AC101" s="634">
        <f t="shared" si="4"/>
        <v>3.9904556797809576E-8</v>
      </c>
      <c r="AD101" s="634">
        <f t="shared" si="5"/>
        <v>3.8105189170689613E-8</v>
      </c>
      <c r="AF101" s="635"/>
    </row>
    <row r="102" spans="1:32" ht="15.05">
      <c r="A102" s="148">
        <v>2005</v>
      </c>
      <c r="B102" s="146">
        <f>1-TA2b!B102</f>
        <v>0.55841043591499329</v>
      </c>
      <c r="C102" s="438">
        <f>compoprinc!BW94</f>
        <v>1.098214606233649E-2</v>
      </c>
      <c r="D102" s="438">
        <f>compoprinc!BX94</f>
        <v>-1.4123708417962184E-2</v>
      </c>
      <c r="E102" s="438">
        <f>compoprinc!BY94</f>
        <v>2.1730126993213084E-2</v>
      </c>
      <c r="F102" s="438">
        <f>compoprinc!BZ94</f>
        <v>1.0502411826247567E-2</v>
      </c>
      <c r="G102" s="438">
        <f>compoprinc!CA94</f>
        <v>6.1794482751710525E-2</v>
      </c>
      <c r="H102" s="438">
        <f>compoprinc!CB94</f>
        <v>0.44145344341328541</v>
      </c>
      <c r="I102" s="439">
        <f>compoprinc!CC94</f>
        <v>2.6071518094945165E-2</v>
      </c>
      <c r="J102" s="181">
        <f>compoprinc!BN94</f>
        <v>0.12491148710250854</v>
      </c>
      <c r="K102" s="147">
        <f>compoprinc!BO94</f>
        <v>2.0173878519904359E-3</v>
      </c>
      <c r="L102" s="147">
        <f>compoprinc!BP94</f>
        <v>-7.8150510035872259E-3</v>
      </c>
      <c r="M102" s="147">
        <f>compoprinc!BQ94</f>
        <v>7.4124297358071668E-3</v>
      </c>
      <c r="N102" s="147">
        <f>compoprinc!BR94</f>
        <v>3.3033872291588435E-3</v>
      </c>
      <c r="O102" s="147">
        <f>compoprinc!BS94</f>
        <v>1.5106441521031985E-2</v>
      </c>
      <c r="P102" s="147">
        <f>compoprinc!BT94</f>
        <v>9.5698549795811591E-2</v>
      </c>
      <c r="Q102" s="147">
        <f>compoprinc!BU94</f>
        <v>9.1883662997887822E-3</v>
      </c>
      <c r="R102" s="117">
        <f>compoprinc!CD94</f>
        <v>0.43349894881248474</v>
      </c>
      <c r="S102" s="116">
        <f>compoprinc!CE94</f>
        <v>8.9646865248694946E-3</v>
      </c>
      <c r="T102" s="116">
        <f>compoprinc!CF94</f>
        <v>-6.3088343137478829E-3</v>
      </c>
      <c r="U102" s="116">
        <f>compoprinc!CG94</f>
        <v>1.4318041331796623E-2</v>
      </c>
      <c r="V102" s="116">
        <f>compoprinc!CH94</f>
        <v>7.1991512418479939E-3</v>
      </c>
      <c r="W102" s="116">
        <f>compoprinc!CI94</f>
        <v>4.6688171276211776E-2</v>
      </c>
      <c r="X102" s="116">
        <f>compoprinc!CJ94</f>
        <v>0.34575408671484092</v>
      </c>
      <c r="Y102" s="145">
        <f>compoprinc!CK94</f>
        <v>1.6883606521187849E-2</v>
      </c>
      <c r="AB102" s="634">
        <f t="shared" si="3"/>
        <v>1.5191217284105107E-8</v>
      </c>
      <c r="AC102" s="634">
        <f t="shared" si="4"/>
        <v>-2.4327493033937664E-8</v>
      </c>
      <c r="AD102" s="634">
        <f t="shared" si="5"/>
        <v>3.9515477945339939E-8</v>
      </c>
      <c r="AF102" s="635"/>
    </row>
    <row r="103" spans="1:32" ht="15.05">
      <c r="A103" s="148">
        <v>2006</v>
      </c>
      <c r="B103" s="146">
        <f>1-TA2b!B103</f>
        <v>0.55103456974029541</v>
      </c>
      <c r="C103" s="438">
        <f>compoprinc!BW95</f>
        <v>1.1345703482542765E-2</v>
      </c>
      <c r="D103" s="438">
        <f>compoprinc!BX95</f>
        <v>-1.4601891223081091E-2</v>
      </c>
      <c r="E103" s="438">
        <f>compoprinc!BY95</f>
        <v>2.1766907747113221E-2</v>
      </c>
      <c r="F103" s="438">
        <f>compoprinc!BZ95</f>
        <v>1.0466645585200388E-2</v>
      </c>
      <c r="G103" s="438">
        <f>compoprinc!CA95</f>
        <v>5.9999285148672046E-2</v>
      </c>
      <c r="H103" s="438">
        <f>compoprinc!CB95</f>
        <v>0.43609047066644296</v>
      </c>
      <c r="I103" s="439">
        <f>compoprinc!CC95</f>
        <v>2.5967433601126976E-2</v>
      </c>
      <c r="J103" s="181">
        <f>compoprinc!BN95</f>
        <v>0.12330681085586548</v>
      </c>
      <c r="K103" s="147">
        <f>compoprinc!BO95</f>
        <v>2.1640641186068928E-3</v>
      </c>
      <c r="L103" s="147">
        <f>compoprinc!BP95</f>
        <v>-7.0168278720449846E-3</v>
      </c>
      <c r="M103" s="147">
        <f>compoprinc!BQ95</f>
        <v>6.7829630213405677E-3</v>
      </c>
      <c r="N103" s="147">
        <f>compoprinc!BR95</f>
        <v>3.1652715882528526E-3</v>
      </c>
      <c r="O103" s="147">
        <f>compoprinc!BS95</f>
        <v>1.4498580668864582E-2</v>
      </c>
      <c r="P103" s="147">
        <f>compoprinc!BT95</f>
        <v>9.4553836993487753E-2</v>
      </c>
      <c r="Q103" s="147">
        <f>compoprinc!BU95</f>
        <v>9.1589249731647369E-3</v>
      </c>
      <c r="R103" s="117">
        <f>compoprinc!CD95</f>
        <v>0.42772775888442993</v>
      </c>
      <c r="S103" s="116">
        <f>compoprinc!CE95</f>
        <v>9.1815642118369799E-3</v>
      </c>
      <c r="T103" s="116">
        <f>compoprinc!CF95</f>
        <v>-7.5851546601658822E-3</v>
      </c>
      <c r="U103" s="116">
        <f>compoprinc!CG95</f>
        <v>1.4984250666063393E-2</v>
      </c>
      <c r="V103" s="116">
        <f>compoprinc!CH95</f>
        <v>7.301504630206076E-3</v>
      </c>
      <c r="W103" s="116">
        <f>compoprinc!CI95</f>
        <v>4.5500829577240665E-2</v>
      </c>
      <c r="X103" s="116">
        <f>compoprinc!CJ95</f>
        <v>0.34153569094773889</v>
      </c>
      <c r="Y103" s="145">
        <f>compoprinc!CK95</f>
        <v>1.6809056142366587E-2</v>
      </c>
      <c r="AB103" s="634">
        <f t="shared" si="3"/>
        <v>1.4732278175166869E-8</v>
      </c>
      <c r="AC103" s="634">
        <f t="shared" si="4"/>
        <v>-2.635806919948358E-9</v>
      </c>
      <c r="AD103" s="634">
        <f t="shared" si="5"/>
        <v>1.7369143234802209E-8</v>
      </c>
      <c r="AF103" s="635"/>
    </row>
    <row r="104" spans="1:32" ht="15.05">
      <c r="A104" s="148">
        <v>2007</v>
      </c>
      <c r="B104" s="146">
        <f>1-TA2b!B104</f>
        <v>0.55241444706916809</v>
      </c>
      <c r="C104" s="438">
        <f>compoprinc!BW96</f>
        <v>1.0908097778195265E-2</v>
      </c>
      <c r="D104" s="438">
        <f>compoprinc!BX96</f>
        <v>-1.372062409389814E-2</v>
      </c>
      <c r="E104" s="438">
        <f>compoprinc!BY96</f>
        <v>1.7287411274801219E-2</v>
      </c>
      <c r="F104" s="438">
        <f>compoprinc!BZ96</f>
        <v>1.0318073609544618E-2</v>
      </c>
      <c r="G104" s="438">
        <f>compoprinc!CA96</f>
        <v>6.0936090778354664E-2</v>
      </c>
      <c r="H104" s="438">
        <f>compoprinc!CB96</f>
        <v>0.44154717037467794</v>
      </c>
      <c r="I104" s="439">
        <f>compoprinc!CC96</f>
        <v>2.5138163209000482E-2</v>
      </c>
      <c r="J104" s="181">
        <f>compoprinc!BN96</f>
        <v>0.12328529357910156</v>
      </c>
      <c r="K104" s="147">
        <f>compoprinc!BO96</f>
        <v>2.2276091742740086E-3</v>
      </c>
      <c r="L104" s="147">
        <f>compoprinc!BP96</f>
        <v>-8.1374981828627648E-3</v>
      </c>
      <c r="M104" s="147">
        <f>compoprinc!BQ96</f>
        <v>7.2982590337465495E-3</v>
      </c>
      <c r="N104" s="147">
        <f>compoprinc!BR96</f>
        <v>3.1724311252940445E-3</v>
      </c>
      <c r="O104" s="147">
        <f>compoprinc!BS96</f>
        <v>1.5958155423148455E-2</v>
      </c>
      <c r="P104" s="147">
        <f>compoprinc!BT96</f>
        <v>9.2975140090262157E-2</v>
      </c>
      <c r="Q104" s="147">
        <f>compoprinc!BU96</f>
        <v>9.7911284845386831E-3</v>
      </c>
      <c r="R104" s="117">
        <f>compoprinc!CD96</f>
        <v>0.42912915349006653</v>
      </c>
      <c r="S104" s="116">
        <f>compoprinc!CE96</f>
        <v>8.6804378618726436E-3</v>
      </c>
      <c r="T104" s="116">
        <f>compoprinc!CF96</f>
        <v>-5.5834542399921987E-3</v>
      </c>
      <c r="U104" s="116">
        <f>compoprinc!CG96</f>
        <v>9.9897777554461414E-3</v>
      </c>
      <c r="V104" s="116">
        <f>compoprinc!CH96</f>
        <v>7.1457940783613465E-3</v>
      </c>
      <c r="W104" s="116">
        <f>compoprinc!CI96</f>
        <v>4.497831026255935E-2</v>
      </c>
      <c r="X104" s="116">
        <f>compoprinc!CJ96</f>
        <v>0.34857050166582965</v>
      </c>
      <c r="Y104" s="145">
        <f>compoprinc!CK96</f>
        <v>1.5347790393163654E-2</v>
      </c>
      <c r="AB104" s="634">
        <f t="shared" si="3"/>
        <v>6.4138491961962529E-8</v>
      </c>
      <c r="AC104" s="634">
        <f t="shared" si="4"/>
        <v>6.843070042561461E-8</v>
      </c>
      <c r="AD104" s="634">
        <f t="shared" si="5"/>
        <v>-4.2871740046912521E-9</v>
      </c>
      <c r="AF104" s="635"/>
    </row>
    <row r="105" spans="1:32" ht="15.05">
      <c r="A105" s="148">
        <v>2008</v>
      </c>
      <c r="B105" s="146">
        <f>1-TA2b!B105</f>
        <v>0.55417317152023315</v>
      </c>
      <c r="C105" s="438">
        <f>compoprinc!BW97</f>
        <v>8.7531338348111731E-3</v>
      </c>
      <c r="D105" s="438">
        <f>compoprinc!BX97</f>
        <v>-1.3533230616643358E-2</v>
      </c>
      <c r="E105" s="438">
        <f>compoprinc!BY97</f>
        <v>2.0495647874341862E-2</v>
      </c>
      <c r="F105" s="438">
        <f>compoprinc!BZ97</f>
        <v>1.0412129754323117E-2</v>
      </c>
      <c r="G105" s="438">
        <f>compoprinc!CA97</f>
        <v>5.7117714393551247E-2</v>
      </c>
      <c r="H105" s="438">
        <f>compoprinc!CB97</f>
        <v>0.4472961211645346</v>
      </c>
      <c r="I105" s="439">
        <f>compoprinc!CC97</f>
        <v>2.3631679158995604E-2</v>
      </c>
      <c r="J105" s="181">
        <f>compoprinc!BN97</f>
        <v>0.12102335691452026</v>
      </c>
      <c r="K105" s="147">
        <f>compoprinc!BO97</f>
        <v>1.7536560384474756E-3</v>
      </c>
      <c r="L105" s="147">
        <f>compoprinc!BP97</f>
        <v>-9.7712759845119037E-3</v>
      </c>
      <c r="M105" s="147">
        <f>compoprinc!BQ97</f>
        <v>8.1338579155848575E-3</v>
      </c>
      <c r="N105" s="147">
        <f>compoprinc!BR97</f>
        <v>4.0878381506924159E-3</v>
      </c>
      <c r="O105" s="147">
        <f>compoprinc!BS97</f>
        <v>1.4936389881624556E-2</v>
      </c>
      <c r="P105" s="147">
        <f>compoprinc!BT97</f>
        <v>9.2524770370395346E-2</v>
      </c>
      <c r="Q105" s="147">
        <f>compoprinc!BU97</f>
        <v>9.3581352855656268E-3</v>
      </c>
      <c r="R105" s="117">
        <f>compoprinc!CD97</f>
        <v>0.43314981460571289</v>
      </c>
      <c r="S105" s="116">
        <f>compoprinc!CE97</f>
        <v>6.9994308029353979E-3</v>
      </c>
      <c r="T105" s="116">
        <f>compoprinc!CF97</f>
        <v>-3.7626156496995446E-3</v>
      </c>
      <c r="U105" s="116">
        <f>compoprinc!CG97</f>
        <v>1.2362555702553631E-2</v>
      </c>
      <c r="V105" s="116">
        <f>compoprinc!CH97</f>
        <v>6.3246709821782009E-3</v>
      </c>
      <c r="W105" s="116">
        <f>compoprinc!CI97</f>
        <v>4.2181777405649303E-2</v>
      </c>
      <c r="X105" s="116">
        <f>compoprinc!CJ97</f>
        <v>0.35476958229159983</v>
      </c>
      <c r="Y105" s="145">
        <f>compoprinc!CK97</f>
        <v>1.427442237340866E-2</v>
      </c>
      <c r="AB105" s="634">
        <f t="shared" si="3"/>
        <v>-2.4043681046137522E-8</v>
      </c>
      <c r="AC105" s="634">
        <f t="shared" si="4"/>
        <v>-1.4743278112239189E-8</v>
      </c>
      <c r="AD105" s="634">
        <f t="shared" si="5"/>
        <v>-9.3029126069232859E-9</v>
      </c>
      <c r="AF105" s="635"/>
    </row>
    <row r="106" spans="1:32" ht="15.05">
      <c r="A106" s="152">
        <v>2009</v>
      </c>
      <c r="B106" s="150">
        <f>1-TA2b!B106</f>
        <v>0.55553683638572693</v>
      </c>
      <c r="C106" s="549">
        <f>compoprinc!BW98</f>
        <v>1.014067785703247E-2</v>
      </c>
      <c r="D106" s="549">
        <f>compoprinc!BX98</f>
        <v>-1.7905307733186486E-2</v>
      </c>
      <c r="E106" s="549">
        <f>compoprinc!BY98</f>
        <v>2.6256174384167007E-2</v>
      </c>
      <c r="F106" s="549">
        <f>compoprinc!BZ98</f>
        <v>9.7891718306280934E-3</v>
      </c>
      <c r="G106" s="549">
        <f>compoprinc!CA98</f>
        <v>6.2808341765599685E-2</v>
      </c>
      <c r="H106" s="549">
        <f>compoprinc!CB98</f>
        <v>0.44030879602677719</v>
      </c>
      <c r="I106" s="550">
        <f>compoprinc!CC98</f>
        <v>2.4139074440457247E-2</v>
      </c>
      <c r="J106" s="182">
        <f>compoprinc!BN98</f>
        <v>0.11452656984329224</v>
      </c>
      <c r="K106" s="119">
        <f>compoprinc!BO98</f>
        <v>2.0690790115848201E-3</v>
      </c>
      <c r="L106" s="119">
        <f>compoprinc!BP98</f>
        <v>-1.0569317716597389E-2</v>
      </c>
      <c r="M106" s="119">
        <f>compoprinc!BQ98</f>
        <v>8.7753147008423921E-3</v>
      </c>
      <c r="N106" s="119">
        <f>compoprinc!BR98</f>
        <v>3.3641925638364135E-3</v>
      </c>
      <c r="O106" s="119">
        <f>compoprinc!BS98</f>
        <v>1.521608224789853E-2</v>
      </c>
      <c r="P106" s="119">
        <f>compoprinc!BT98</f>
        <v>8.6233843856557954E-2</v>
      </c>
      <c r="Q106" s="119">
        <f>compoprinc!BU98</f>
        <v>9.4374710416647075E-3</v>
      </c>
      <c r="R106" s="120">
        <f>compoprinc!CD98</f>
        <v>0.44101026654243469</v>
      </c>
      <c r="S106" s="119">
        <f>compoprinc!CE98</f>
        <v>8.0715741585453901E-3</v>
      </c>
      <c r="T106" s="119">
        <f>compoprinc!CF98</f>
        <v>-7.336712866350065E-3</v>
      </c>
      <c r="U106" s="119">
        <f>compoprinc!CG98</f>
        <v>1.7481690750326049E-2</v>
      </c>
      <c r="V106" s="119">
        <f>compoprinc!CH98</f>
        <v>6.4253133269734962E-3</v>
      </c>
      <c r="W106" s="119">
        <f>compoprinc!CI98</f>
        <v>4.7592735244928103E-2</v>
      </c>
      <c r="X106" s="119">
        <f>compoprinc!CJ98</f>
        <v>0.35407293615300722</v>
      </c>
      <c r="Y106" s="149">
        <f>compoprinc!CK98</f>
        <v>1.4702726104880361E-2</v>
      </c>
      <c r="AB106" s="634">
        <f t="shared" si="3"/>
        <v>-9.2185748257200828E-8</v>
      </c>
      <c r="AC106" s="634">
        <f t="shared" si="4"/>
        <v>-9.5862495191889607E-8</v>
      </c>
      <c r="AD106" s="634">
        <f t="shared" si="5"/>
        <v>3.6701241490355585E-9</v>
      </c>
      <c r="AF106" s="635"/>
    </row>
    <row r="107" spans="1:32" ht="15.05">
      <c r="A107" s="148">
        <v>2010</v>
      </c>
      <c r="B107" s="146">
        <f>1-TA2b!B107</f>
        <v>0.5422942042350769</v>
      </c>
      <c r="C107" s="551">
        <f>compoprinc!BW99</f>
        <v>9.5908001394261026E-3</v>
      </c>
      <c r="D107" s="551">
        <f>compoprinc!BX99</f>
        <v>-2.1571632190944094E-2</v>
      </c>
      <c r="E107" s="551">
        <f>compoprinc!BY99</f>
        <v>2.5583013891681116E-2</v>
      </c>
      <c r="F107" s="551">
        <f>compoprinc!BZ99</f>
        <v>1.2466163687148347E-2</v>
      </c>
      <c r="G107" s="551">
        <f>compoprinc!CA99</f>
        <v>7.0377433574541945E-2</v>
      </c>
      <c r="H107" s="551">
        <f>compoprinc!CB99</f>
        <v>0.42093809014669326</v>
      </c>
      <c r="I107" s="552">
        <f>compoprinc!CC99</f>
        <v>2.4910307642892031E-2</v>
      </c>
      <c r="J107" s="181">
        <f>compoprinc!BN99</f>
        <v>0.11078071594238281</v>
      </c>
      <c r="K107" s="116">
        <f>compoprinc!BO99</f>
        <v>1.3142335827743877E-3</v>
      </c>
      <c r="L107" s="116">
        <f>compoprinc!BP99</f>
        <v>-9.9126372069697245E-3</v>
      </c>
      <c r="M107" s="116">
        <f>compoprinc!BQ99</f>
        <v>9.3463468347266734E-3</v>
      </c>
      <c r="N107" s="116">
        <f>compoprinc!BR99</f>
        <v>3.4836975653975075E-3</v>
      </c>
      <c r="O107" s="116">
        <f>compoprinc!BS99</f>
        <v>1.5339824795189576E-2</v>
      </c>
      <c r="P107" s="116">
        <f>compoprinc!BT99</f>
        <v>8.1848188988751611E-2</v>
      </c>
      <c r="Q107" s="116">
        <f>compoprinc!BU99</f>
        <v>9.3610206016086061E-3</v>
      </c>
      <c r="R107" s="117">
        <f>compoprinc!CD99</f>
        <v>0.43151348829269409</v>
      </c>
      <c r="S107" s="116">
        <f>compoprinc!CE99</f>
        <v>8.2763680907204078E-3</v>
      </c>
      <c r="T107" s="116">
        <f>compoprinc!CF99</f>
        <v>-1.1659415471354764E-2</v>
      </c>
      <c r="U107" s="116">
        <f>compoprinc!CG99</f>
        <v>1.6237763551367791E-2</v>
      </c>
      <c r="V107" s="116">
        <f>compoprinc!CH99</f>
        <v>8.9827023933334357E-3</v>
      </c>
      <c r="W107" s="116">
        <f>compoprinc!CI99</f>
        <v>5.5037738037339273E-2</v>
      </c>
      <c r="X107" s="116">
        <f>compoprinc!CJ99</f>
        <v>0.33908791791941578</v>
      </c>
      <c r="Y107" s="145">
        <f>compoprinc!CK99</f>
        <v>1.5550427201889212E-2</v>
      </c>
      <c r="AB107" s="634">
        <f t="shared" si="3"/>
        <v>2.7343638242527391E-8</v>
      </c>
      <c r="AC107" s="634">
        <f t="shared" si="4"/>
        <v>4.0780904167481147E-8</v>
      </c>
      <c r="AD107" s="634">
        <f t="shared" si="5"/>
        <v>-1.3430017042903586E-8</v>
      </c>
      <c r="AF107" s="635"/>
    </row>
    <row r="108" spans="1:32" ht="15.05">
      <c r="A108" s="148">
        <v>2011</v>
      </c>
      <c r="B108" s="146">
        <f>1-TA2b!B108</f>
        <v>0.54047384858131409</v>
      </c>
      <c r="C108" s="551">
        <f>compoprinc!BW100</f>
        <v>1.1222723498480393E-2</v>
      </c>
      <c r="D108" s="551">
        <f>compoprinc!BX100</f>
        <v>-1.6839801982667549E-2</v>
      </c>
      <c r="E108" s="551">
        <f>compoprinc!BY100</f>
        <v>2.9894426076710244E-2</v>
      </c>
      <c r="F108" s="551">
        <f>compoprinc!BZ100</f>
        <v>9.5954662373846505E-3</v>
      </c>
      <c r="G108" s="551">
        <f>compoprinc!CA100</f>
        <v>6.6128429148414491E-2</v>
      </c>
      <c r="H108" s="551">
        <f>compoprinc!CB100</f>
        <v>0.41479376042483113</v>
      </c>
      <c r="I108" s="552">
        <f>compoprinc!CC100</f>
        <v>2.5678854276709687E-2</v>
      </c>
      <c r="J108" s="181">
        <f>compoprinc!BN100</f>
        <v>0.10964798927307129</v>
      </c>
      <c r="K108" s="116">
        <f>compoprinc!BO100</f>
        <v>1.5468114640607162E-3</v>
      </c>
      <c r="L108" s="116">
        <f>compoprinc!BP100</f>
        <v>-7.914342873959106E-3</v>
      </c>
      <c r="M108" s="116">
        <f>compoprinc!BQ100</f>
        <v>8.5932959494132693E-3</v>
      </c>
      <c r="N108" s="116">
        <f>compoprinc!BR100</f>
        <v>2.691102007873153E-3</v>
      </c>
      <c r="O108" s="116">
        <f>compoprinc!BS100</f>
        <v>1.4617366796839617E-2</v>
      </c>
      <c r="P108" s="116">
        <f>compoprinc!BT100</f>
        <v>8.0756857513164845E-2</v>
      </c>
      <c r="Q108" s="116">
        <f>compoprinc!BU100</f>
        <v>9.3569108347444519E-3</v>
      </c>
      <c r="R108" s="117">
        <f>compoprinc!CD100</f>
        <v>0.4308258593082428</v>
      </c>
      <c r="S108" s="116">
        <f>compoprinc!CE100</f>
        <v>9.6756533965918247E-3</v>
      </c>
      <c r="T108" s="116">
        <f>compoprinc!CF100</f>
        <v>-8.9255514406346593E-3</v>
      </c>
      <c r="U108" s="116">
        <f>compoprinc!CG100</f>
        <v>2.1301861187282185E-2</v>
      </c>
      <c r="V108" s="116">
        <f>compoprinc!CH100</f>
        <v>6.9045775630384183E-3</v>
      </c>
      <c r="W108" s="116">
        <f>compoprinc!CI100</f>
        <v>5.1511285349168122E-2</v>
      </c>
      <c r="X108" s="116">
        <f>compoprinc!CJ100</f>
        <v>0.33403483141015583</v>
      </c>
      <c r="Y108" s="145">
        <f>compoprinc!CK100</f>
        <v>1.6323198525837142E-2</v>
      </c>
      <c r="AB108" s="634">
        <f t="shared" si="3"/>
        <v>-9.0985489142880738E-9</v>
      </c>
      <c r="AC108" s="634">
        <f t="shared" si="4"/>
        <v>-1.2419065650859373E-8</v>
      </c>
      <c r="AD108" s="634">
        <f t="shared" si="5"/>
        <v>3.3168039426101359E-9</v>
      </c>
      <c r="AF108" s="635"/>
    </row>
    <row r="109" spans="1:32" ht="15.05">
      <c r="A109" s="148">
        <v>2012</v>
      </c>
      <c r="B109" s="146">
        <f>1-TA2b!B109</f>
        <v>0.52921390533447266</v>
      </c>
      <c r="C109" s="551">
        <f>compoprinc!BW101</f>
        <v>9.5840080995885611E-3</v>
      </c>
      <c r="D109" s="551">
        <f>compoprinc!BX101</f>
        <v>-1.865789915997575E-2</v>
      </c>
      <c r="E109" s="551">
        <f>compoprinc!BY101</f>
        <v>3.1034585040461939E-2</v>
      </c>
      <c r="F109" s="551">
        <f>compoprinc!BZ101</f>
        <v>1.0185687977410299E-2</v>
      </c>
      <c r="G109" s="551">
        <f>compoprinc!CA101</f>
        <v>6.7001123202324708E-2</v>
      </c>
      <c r="H109" s="551">
        <f>compoprinc!CB101</f>
        <v>0.40485435519846308</v>
      </c>
      <c r="I109" s="552">
        <f>compoprinc!CC101</f>
        <v>2.5212041422676263E-2</v>
      </c>
      <c r="J109" s="181">
        <f>compoprinc!BN101</f>
        <v>0.10667264461517334</v>
      </c>
      <c r="K109" s="116">
        <f>compoprinc!BO101</f>
        <v>1.7385172050839203E-3</v>
      </c>
      <c r="L109" s="116">
        <f>compoprinc!BP101</f>
        <v>-9.2205692165293323E-3</v>
      </c>
      <c r="M109" s="116">
        <f>compoprinc!BQ101</f>
        <v>8.8598891893436303E-3</v>
      </c>
      <c r="N109" s="116">
        <f>compoprinc!BR101</f>
        <v>3.2383857990319711E-3</v>
      </c>
      <c r="O109" s="116">
        <f>compoprinc!BS101</f>
        <v>1.5073526586158941E-2</v>
      </c>
      <c r="P109" s="116">
        <f>compoprinc!BT101</f>
        <v>7.7832614197225244E-2</v>
      </c>
      <c r="Q109" s="116">
        <f>compoprinc!BU101</f>
        <v>9.1502978466165875E-3</v>
      </c>
      <c r="R109" s="117">
        <f>compoprinc!CD101</f>
        <v>0.42254126071929932</v>
      </c>
      <c r="S109" s="116">
        <f>compoprinc!CE101</f>
        <v>7.8454206788360261E-3</v>
      </c>
      <c r="T109" s="116">
        <f>compoprinc!CF101</f>
        <v>-9.4377476306892281E-3</v>
      </c>
      <c r="U109" s="116">
        <f>compoprinc!CG101</f>
        <v>2.2175335518781258E-2</v>
      </c>
      <c r="V109" s="116">
        <f>compoprinc!CH101</f>
        <v>6.9476008375859962E-3</v>
      </c>
      <c r="W109" s="116">
        <f>compoprinc!CI101</f>
        <v>5.1927889410233935E-2</v>
      </c>
      <c r="X109" s="116">
        <f>compoprinc!CJ101</f>
        <v>0.32701995401080552</v>
      </c>
      <c r="Y109" s="145">
        <f>compoprinc!CK101</f>
        <v>1.6062787342302074E-2</v>
      </c>
      <c r="AB109" s="634">
        <f t="shared" si="3"/>
        <v>3.5535234754746625E-9</v>
      </c>
      <c r="AC109" s="634">
        <f t="shared" si="4"/>
        <v>-1.6991757612050407E-8</v>
      </c>
      <c r="AD109" s="634">
        <f t="shared" si="5"/>
        <v>2.0551443713490158E-8</v>
      </c>
      <c r="AF109" s="635"/>
    </row>
    <row r="110" spans="1:32" ht="15.05">
      <c r="A110" s="148">
        <v>2013</v>
      </c>
      <c r="B110" s="146">
        <f>1-TA2b!B110</f>
        <v>0.54035642743110657</v>
      </c>
      <c r="C110" s="551">
        <f>compoprinc!BW102</f>
        <v>1.1258201722035505E-2</v>
      </c>
      <c r="D110" s="551">
        <f>compoprinc!BX102</f>
        <v>-1.2455131863269334E-2</v>
      </c>
      <c r="E110" s="551">
        <f>compoprinc!BY102</f>
        <v>3.22669604712904E-2</v>
      </c>
      <c r="F110" s="551">
        <f>compoprinc!BZ102</f>
        <v>1.0290497642223223E-2</v>
      </c>
      <c r="G110" s="551">
        <f>compoprinc!CA102</f>
        <v>6.2191089664032868E-2</v>
      </c>
      <c r="H110" s="551">
        <f>compoprinc!CB102</f>
        <v>0.41108743175909995</v>
      </c>
      <c r="I110" s="552">
        <f>compoprinc!CC102</f>
        <v>2.5717367194438973E-2</v>
      </c>
      <c r="J110" s="181">
        <f>compoprinc!BN102</f>
        <v>0.11151480674743652</v>
      </c>
      <c r="K110" s="116">
        <f>compoprinc!BO102</f>
        <v>1.1405547292748443E-3</v>
      </c>
      <c r="L110" s="116">
        <f>compoprinc!BP102</f>
        <v>-6.2185386009669915E-3</v>
      </c>
      <c r="M110" s="116">
        <f>compoprinc!BQ102</f>
        <v>9.0229486329334568E-3</v>
      </c>
      <c r="N110" s="116">
        <f>compoprinc!BR102</f>
        <v>3.1996992379425093E-3</v>
      </c>
      <c r="O110" s="116">
        <f>compoprinc!BS102</f>
        <v>1.5252805343824524E-2</v>
      </c>
      <c r="P110" s="116">
        <f>compoprinc!BT102</f>
        <v>7.9745416171106129E-2</v>
      </c>
      <c r="Q110" s="116">
        <f>compoprinc!BU102</f>
        <v>9.3719591104896947E-3</v>
      </c>
      <c r="R110" s="117">
        <f>compoprinc!CD102</f>
        <v>0.42884162068367004</v>
      </c>
      <c r="S110" s="116">
        <f>compoprinc!CE102</f>
        <v>1.0117463171839404E-2</v>
      </c>
      <c r="T110" s="116">
        <f>compoprinc!CF102</f>
        <v>-6.2367359966905775E-3</v>
      </c>
      <c r="U110" s="116">
        <f>compoprinc!CG102</f>
        <v>2.3244339666937681E-2</v>
      </c>
      <c r="V110" s="116">
        <f>compoprinc!CH102</f>
        <v>7.0909508011872411E-3</v>
      </c>
      <c r="W110" s="116">
        <f>compoprinc!CI102</f>
        <v>4.6938598612722447E-2</v>
      </c>
      <c r="X110" s="116">
        <f>compoprinc!CJ102</f>
        <v>0.33134096245282268</v>
      </c>
      <c r="Y110" s="145">
        <f>compoprinc!CK102</f>
        <v>1.6345993250663694E-2</v>
      </c>
      <c r="AB110" s="634">
        <f t="shared" si="3"/>
        <v>1.0841255004834238E-8</v>
      </c>
      <c r="AC110" s="634">
        <f t="shared" si="4"/>
        <v>-3.7877167652355936E-8</v>
      </c>
      <c r="AD110" s="634">
        <f t="shared" si="5"/>
        <v>4.8724187462489965E-8</v>
      </c>
      <c r="AF110" s="635"/>
    </row>
    <row r="111" spans="1:32" ht="15.05">
      <c r="A111" s="148">
        <v>2014</v>
      </c>
      <c r="B111" s="146">
        <f>1-TA2b!B111</f>
        <v>0.53457069396972656</v>
      </c>
      <c r="C111" s="551">
        <f>compoprinc!BW103</f>
        <v>1.2929038004107473E-2</v>
      </c>
      <c r="D111" s="551">
        <f>compoprinc!BX103</f>
        <v>-1.9029284937655381E-2</v>
      </c>
      <c r="E111" s="551">
        <f>compoprinc!BY103</f>
        <v>3.3382224190245988E-2</v>
      </c>
      <c r="F111" s="551">
        <f>compoprinc!BZ103</f>
        <v>1.0613649357800287E-2</v>
      </c>
      <c r="G111" s="551">
        <f>compoprinc!CA103</f>
        <v>6.4029020576974294E-2</v>
      </c>
      <c r="H111" s="551">
        <f>compoprinc!CB103</f>
        <v>0.40716359522501211</v>
      </c>
      <c r="I111" s="552">
        <f>compoprinc!CC103</f>
        <v>2.5482426452431688E-2</v>
      </c>
      <c r="J111" s="181">
        <f>compoprinc!BN103</f>
        <v>0.11020576953887939</v>
      </c>
      <c r="K111" s="116">
        <f>compoprinc!BO103</f>
        <v>2.5537828994730383E-3</v>
      </c>
      <c r="L111" s="116">
        <f>compoprinc!BP103</f>
        <v>-1.0061535880719964E-2</v>
      </c>
      <c r="M111" s="116">
        <f>compoprinc!BQ103</f>
        <v>1.0172138761238736E-2</v>
      </c>
      <c r="N111" s="116">
        <f>compoprinc!BR103</f>
        <v>3.5538676228572316E-3</v>
      </c>
      <c r="O111" s="116">
        <f>compoprinc!BS103</f>
        <v>1.5105674659875111E-2</v>
      </c>
      <c r="P111" s="116">
        <f>compoprinc!BT103</f>
        <v>7.9627942883320882E-2</v>
      </c>
      <c r="Q111" s="116">
        <f>compoprinc!BU103</f>
        <v>9.2539283325829471E-3</v>
      </c>
      <c r="R111" s="117">
        <f>compoprinc!CD103</f>
        <v>0.42436492443084717</v>
      </c>
      <c r="S111" s="116">
        <f>compoprinc!CE103</f>
        <v>1.0375218546283914E-2</v>
      </c>
      <c r="T111" s="116">
        <f>compoprinc!CF103</f>
        <v>-8.9683043897445802E-3</v>
      </c>
      <c r="U111" s="116">
        <f>compoprinc!CG103</f>
        <v>2.3210686062881108E-2</v>
      </c>
      <c r="V111" s="116">
        <f>compoprinc!CH103</f>
        <v>7.06003479857593E-3</v>
      </c>
      <c r="W111" s="116">
        <f>compoprinc!CI103</f>
        <v>4.8923642373892566E-2</v>
      </c>
      <c r="X111" s="116">
        <f>compoprinc!CJ103</f>
        <v>0.3275343463848136</v>
      </c>
      <c r="Y111" s="145">
        <f>compoprinc!CK103</f>
        <v>1.6229245821745317E-2</v>
      </c>
    </row>
    <row r="112" spans="1:32" ht="15.05">
      <c r="A112" s="148">
        <v>2015</v>
      </c>
      <c r="B112" s="146">
        <f>1-TA2b!B112</f>
        <v>0.53573137521743774</v>
      </c>
      <c r="C112" s="551">
        <f>compoprinc!BW104</f>
        <v>1.1717605649369281E-2</v>
      </c>
      <c r="D112" s="551">
        <f>compoprinc!BX104</f>
        <v>-1.9657757776404432E-2</v>
      </c>
      <c r="E112" s="551">
        <f>compoprinc!BY104</f>
        <v>3.7699869870148478E-2</v>
      </c>
      <c r="F112" s="551">
        <f>compoprinc!BZ104</f>
        <v>9.9711281807549589E-3</v>
      </c>
      <c r="G112" s="551">
        <f>compoprinc!CA104</f>
        <v>6.1503653363617072E-2</v>
      </c>
      <c r="H112" s="551">
        <f>compoprinc!CB104</f>
        <v>0.40981837024548878</v>
      </c>
      <c r="I112" s="552">
        <f>compoprinc!CC104</f>
        <v>2.4678500985264404E-2</v>
      </c>
      <c r="J112" s="181">
        <f>compoprinc!BN104</f>
        <v>0.11055749654769897</v>
      </c>
      <c r="K112" s="116">
        <f>compoprinc!BO104</f>
        <v>1.9443415565456291E-3</v>
      </c>
      <c r="L112" s="116">
        <f>compoprinc!BP104</f>
        <v>-1.3460984525541448E-2</v>
      </c>
      <c r="M112" s="116">
        <f>compoprinc!BQ104</f>
        <v>1.3587182539417731E-2</v>
      </c>
      <c r="N112" s="116">
        <f>compoprinc!BR104</f>
        <v>3.2178793599655217E-3</v>
      </c>
      <c r="O112" s="116">
        <f>compoprinc!BS104</f>
        <v>1.6149924407066769E-2</v>
      </c>
      <c r="P112" s="116">
        <f>compoprinc!BT104</f>
        <v>7.9897235460490629E-2</v>
      </c>
      <c r="Q112" s="116">
        <f>compoprinc!BU104</f>
        <v>9.2218760083305554E-3</v>
      </c>
      <c r="R112" s="117">
        <f>compoprinc!CD104</f>
        <v>0.42517387866973877</v>
      </c>
      <c r="S112" s="116">
        <f>compoprinc!CE104</f>
        <v>9.7731376564604237E-3</v>
      </c>
      <c r="T112" s="116">
        <f>compoprinc!CF104</f>
        <v>-6.1982143460795284E-3</v>
      </c>
      <c r="U112" s="116">
        <f>compoprinc!CG104</f>
        <v>2.4113991156789475E-2</v>
      </c>
      <c r="V112" s="116">
        <f>compoprinc!CH104</f>
        <v>6.753505993334471E-3</v>
      </c>
      <c r="W112" s="116">
        <f>compoprinc!CI104</f>
        <v>4.535445228928664E-2</v>
      </c>
      <c r="X112" s="116">
        <f>compoprinc!CJ104</f>
        <v>0.32991948804462468</v>
      </c>
      <c r="Y112" s="145">
        <f>compoprinc!CK104</f>
        <v>1.5457554914983318E-2</v>
      </c>
    </row>
    <row r="113" spans="1:25" ht="15.05">
      <c r="A113" s="148">
        <v>2016</v>
      </c>
      <c r="B113" s="146">
        <f>1-TA2b!B113</f>
        <v>0.53803902864456177</v>
      </c>
      <c r="C113" s="551">
        <f>compoprinc!BW105</f>
        <v>1.1578811927789477E-2</v>
      </c>
      <c r="D113" s="551">
        <f>compoprinc!BX105</f>
        <v>-2.2820346179991836E-2</v>
      </c>
      <c r="E113" s="551">
        <f>compoprinc!BY105</f>
        <v>3.5604690660233848E-2</v>
      </c>
      <c r="F113" s="551">
        <f>compoprinc!BZ105</f>
        <v>9.8498522830514808E-3</v>
      </c>
      <c r="G113" s="551">
        <f>compoprinc!CA105</f>
        <v>6.5921456505655798E-2</v>
      </c>
      <c r="H113" s="551">
        <f>compoprinc!CB105</f>
        <v>0.4135454890819012</v>
      </c>
      <c r="I113" s="552">
        <f>compoprinc!CC105</f>
        <v>2.4359132579784587E-2</v>
      </c>
      <c r="J113" s="181">
        <f>compoprinc!BN105</f>
        <v>0.10970163345336914</v>
      </c>
      <c r="K113" s="116">
        <f>compoprinc!BO105</f>
        <v>1.7764792512818908E-3</v>
      </c>
      <c r="L113" s="116">
        <f>compoprinc!BP105</f>
        <v>-1.0810443056909584E-2</v>
      </c>
      <c r="M113" s="116">
        <f>compoprinc!BQ105</f>
        <v>1.07439105199674E-2</v>
      </c>
      <c r="N113" s="116">
        <f>compoprinc!BR105</f>
        <v>3.2211860058947435E-3</v>
      </c>
      <c r="O113" s="116">
        <f>compoprinc!BS105</f>
        <v>1.5757506677890189E-2</v>
      </c>
      <c r="P113" s="116">
        <f>compoprinc!BT105</f>
        <v>7.9791448204500154E-2</v>
      </c>
      <c r="Q113" s="116">
        <f>compoprinc!BU105</f>
        <v>9.221567431021177E-3</v>
      </c>
      <c r="R113" s="117">
        <f>compoprinc!CD105</f>
        <v>0.42833739519119263</v>
      </c>
      <c r="S113" s="116">
        <f>compoprinc!CE105</f>
        <v>9.8021386947542873E-3</v>
      </c>
      <c r="T113" s="116">
        <f>compoprinc!CF105</f>
        <v>-1.2010625323461572E-2</v>
      </c>
      <c r="U113" s="116">
        <f>compoprinc!CG105</f>
        <v>2.4861734267670303E-2</v>
      </c>
      <c r="V113" s="116">
        <f>compoprinc!CH105</f>
        <v>6.6290033219655728E-3</v>
      </c>
      <c r="W113" s="116">
        <f>compoprinc!CI105</f>
        <v>5.0164502411657978E-2</v>
      </c>
      <c r="X113" s="116">
        <f>compoprinc!CJ105</f>
        <v>0.33375191117920561</v>
      </c>
      <c r="Y113" s="145">
        <f>compoprinc!CK105</f>
        <v>1.5138767279185488E-2</v>
      </c>
    </row>
    <row r="114" spans="1:25" ht="15.05">
      <c r="A114" s="148">
        <v>2017</v>
      </c>
      <c r="B114" s="146"/>
      <c r="C114" s="116"/>
      <c r="D114" s="116"/>
      <c r="E114" s="116"/>
      <c r="F114" s="116"/>
      <c r="G114" s="116"/>
      <c r="H114" s="116"/>
      <c r="I114" s="145"/>
      <c r="J114" s="181"/>
      <c r="K114" s="116"/>
      <c r="L114" s="116"/>
      <c r="M114" s="116"/>
      <c r="N114" s="116"/>
      <c r="O114" s="116"/>
      <c r="P114" s="116"/>
      <c r="Q114" s="116"/>
      <c r="R114" s="117"/>
      <c r="S114" s="116"/>
      <c r="T114" s="116"/>
      <c r="U114" s="116"/>
      <c r="V114" s="116"/>
      <c r="W114" s="116"/>
      <c r="X114" s="116"/>
      <c r="Y114" s="145"/>
    </row>
    <row r="115" spans="1:25" ht="15.05">
      <c r="A115" s="148">
        <v>2018</v>
      </c>
      <c r="B115" s="146"/>
      <c r="C115" s="116"/>
      <c r="D115" s="116"/>
      <c r="E115" s="116"/>
      <c r="F115" s="116"/>
      <c r="G115" s="116"/>
      <c r="H115" s="116"/>
      <c r="I115" s="145"/>
      <c r="J115" s="181"/>
      <c r="K115" s="116"/>
      <c r="L115" s="116"/>
      <c r="M115" s="116"/>
      <c r="N115" s="116"/>
      <c r="O115" s="116"/>
      <c r="P115" s="116"/>
      <c r="Q115" s="116"/>
      <c r="R115" s="117"/>
      <c r="S115" s="116"/>
      <c r="T115" s="116"/>
      <c r="U115" s="116"/>
      <c r="V115" s="116"/>
      <c r="W115" s="116"/>
      <c r="X115" s="116"/>
      <c r="Y115" s="145"/>
    </row>
    <row r="116" spans="1:25" ht="15.05">
      <c r="A116" s="148">
        <v>2019</v>
      </c>
      <c r="B116" s="146"/>
      <c r="C116" s="116"/>
      <c r="D116" s="116"/>
      <c r="E116" s="116"/>
      <c r="F116" s="116"/>
      <c r="G116" s="116"/>
      <c r="H116" s="116"/>
      <c r="I116" s="145"/>
      <c r="J116" s="181"/>
      <c r="K116" s="116"/>
      <c r="L116" s="116"/>
      <c r="M116" s="116"/>
      <c r="N116" s="116"/>
      <c r="O116" s="116"/>
      <c r="P116" s="116"/>
      <c r="Q116" s="116"/>
      <c r="R116" s="117"/>
      <c r="S116" s="116"/>
      <c r="T116" s="116"/>
      <c r="U116" s="116"/>
      <c r="V116" s="116"/>
      <c r="W116" s="116"/>
      <c r="X116" s="116"/>
      <c r="Y116" s="145"/>
    </row>
    <row r="117" spans="1:25" ht="15.05">
      <c r="A117" s="148">
        <v>2020</v>
      </c>
      <c r="B117" s="146"/>
      <c r="C117" s="116"/>
      <c r="D117" s="116"/>
      <c r="E117" s="116"/>
      <c r="F117" s="116"/>
      <c r="G117" s="116"/>
      <c r="H117" s="116"/>
      <c r="I117" s="145"/>
      <c r="J117" s="181"/>
      <c r="K117" s="116"/>
      <c r="L117" s="116"/>
      <c r="M117" s="116"/>
      <c r="N117" s="116"/>
      <c r="O117" s="116"/>
      <c r="P117" s="116"/>
      <c r="Q117" s="116"/>
      <c r="R117" s="117"/>
      <c r="S117" s="116"/>
      <c r="T117" s="116"/>
      <c r="U117" s="116"/>
      <c r="V117" s="116"/>
      <c r="W117" s="116"/>
      <c r="X117" s="116"/>
      <c r="Y117" s="145"/>
    </row>
    <row r="118" spans="1:25" thickBot="1">
      <c r="A118" s="503"/>
      <c r="B118" s="501"/>
      <c r="C118" s="114"/>
      <c r="D118" s="114"/>
      <c r="E118" s="114"/>
      <c r="F118" s="114"/>
      <c r="G118" s="114"/>
      <c r="H118" s="114"/>
      <c r="I118" s="24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25" ht="16.100000000000001" thickTop="1"/>
  </sheetData>
  <mergeCells count="3">
    <mergeCell ref="B8:Y8"/>
    <mergeCell ref="B7:Y7"/>
    <mergeCell ref="A4:Y4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120"/>
  <sheetViews>
    <sheetView workbookViewId="0">
      <pane xSplit="1" ySplit="8" topLeftCell="B89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234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avgpeinc!AQ2</f>
        <v>3765950.7355247401</v>
      </c>
      <c r="C9" s="343">
        <f>avgpeinc!AR2</f>
        <v>3791678.0670427117</v>
      </c>
      <c r="D9" s="343"/>
      <c r="E9" s="96"/>
      <c r="F9" s="96"/>
      <c r="G9" s="95">
        <f>avgpeinc!AV2</f>
        <v>5728586.5404754244</v>
      </c>
      <c r="H9" s="566">
        <f>B9*0.0001/'TB5'!B9</f>
        <v>3.0239746590744378E-2</v>
      </c>
      <c r="I9" s="577">
        <f>C9*0.0001/'TB5'!B9</f>
        <v>3.0446331339243782E-2</v>
      </c>
      <c r="J9" s="611"/>
      <c r="K9" s="577"/>
      <c r="L9" s="611"/>
      <c r="M9" s="597">
        <f>G9*0.0001/'TB5'!F9</f>
        <v>3.0592662601002431E-2</v>
      </c>
      <c r="P9" s="576">
        <f>H9-'TB1'!J10</f>
        <v>-1.0814576123507891E-8</v>
      </c>
    </row>
    <row r="10" spans="1:16" s="98" customFormat="1" ht="15.05" customHeight="1">
      <c r="A10" s="103">
        <v>1914</v>
      </c>
      <c r="B10" s="454">
        <f>avgpeinc!AQ3</f>
        <v>3658598.0177419106</v>
      </c>
      <c r="C10" s="343">
        <f>avgpeinc!AR3</f>
        <v>3682112.0517569119</v>
      </c>
      <c r="D10" s="343"/>
      <c r="E10" s="96"/>
      <c r="F10" s="96"/>
      <c r="G10" s="95">
        <f>avgpeinc!AV3</f>
        <v>5567201.6773417806</v>
      </c>
      <c r="H10" s="566">
        <f>B10*0.0001/'TB5'!B10</f>
        <v>3.2516136088284929E-2</v>
      </c>
      <c r="I10" s="577">
        <f>C10*0.0001/'TB5'!B10</f>
        <v>3.2725119290677916E-2</v>
      </c>
      <c r="J10" s="611"/>
      <c r="K10" s="577"/>
      <c r="L10" s="611"/>
      <c r="M10" s="597">
        <f>G10*0.0001/'TB5'!F10</f>
        <v>3.2863118551895582E-2</v>
      </c>
      <c r="P10" s="576">
        <f>H10-'TB1'!J11</f>
        <v>0</v>
      </c>
    </row>
    <row r="11" spans="1:16" s="98" customFormat="1" ht="15.05" customHeight="1">
      <c r="A11" s="103">
        <v>1915</v>
      </c>
      <c r="B11" s="454">
        <f>avgpeinc!AQ4</f>
        <v>4786124.8513405323</v>
      </c>
      <c r="C11" s="343">
        <f>avgpeinc!AR4</f>
        <v>4808824.7891175151</v>
      </c>
      <c r="D11" s="343"/>
      <c r="E11" s="96"/>
      <c r="F11" s="96"/>
      <c r="G11" s="95">
        <f>avgpeinc!AV4</f>
        <v>7275894.4626989597</v>
      </c>
      <c r="H11" s="566">
        <f>B11*0.0001/'TB5'!B11</f>
        <v>4.1709047822884669E-2</v>
      </c>
      <c r="I11" s="577">
        <f>C11*0.0001/'TB5'!B11</f>
        <v>4.1906868151381012E-2</v>
      </c>
      <c r="J11" s="611"/>
      <c r="K11" s="577"/>
      <c r="L11" s="611"/>
      <c r="M11" s="597">
        <f>G11*0.0001/'TB5'!F11</f>
        <v>4.2058256510184341E-2</v>
      </c>
      <c r="P11" s="576">
        <f>H11-'TB1'!J12</f>
        <v>-1.4916317868374218E-8</v>
      </c>
    </row>
    <row r="12" spans="1:16" s="98" customFormat="1" ht="15.05" customHeight="1">
      <c r="A12" s="103">
        <v>1916</v>
      </c>
      <c r="B12" s="454">
        <f>avgpeinc!AQ5</f>
        <v>6564784.3901277399</v>
      </c>
      <c r="C12" s="343">
        <f>avgpeinc!AR5</f>
        <v>6586984.1535392869</v>
      </c>
      <c r="D12" s="343"/>
      <c r="E12" s="96"/>
      <c r="F12" s="96"/>
      <c r="G12" s="95">
        <f>avgpeinc!AV5</f>
        <v>9996157.5917893779</v>
      </c>
      <c r="H12" s="566">
        <f>B12*0.0001/'TB5'!B12</f>
        <v>5.0169324122222039E-2</v>
      </c>
      <c r="I12" s="577">
        <f>C12*0.0001/'TB5'!B12</f>
        <v>5.0338978913582043E-2</v>
      </c>
      <c r="J12" s="611"/>
      <c r="K12" s="577"/>
      <c r="L12" s="611"/>
      <c r="M12" s="597">
        <f>G12*0.0001/'TB5'!F12</f>
        <v>5.0607953870242507E-2</v>
      </c>
      <c r="P12" s="576">
        <f>H12-'TB1'!J13</f>
        <v>0</v>
      </c>
    </row>
    <row r="13" spans="1:16" s="98" customFormat="1" ht="15.05" customHeight="1">
      <c r="A13" s="103">
        <v>1917</v>
      </c>
      <c r="B13" s="454">
        <f>avgpeinc!AQ6</f>
        <v>5275924.8065887457</v>
      </c>
      <c r="C13" s="343">
        <f>avgpeinc!AR6</f>
        <v>5298306.0498713301</v>
      </c>
      <c r="D13" s="343"/>
      <c r="E13" s="96"/>
      <c r="F13" s="96"/>
      <c r="G13" s="95">
        <f>avgpeinc!AV6</f>
        <v>8054685.1973131802</v>
      </c>
      <c r="H13" s="566">
        <f>B13*0.0001/'TB5'!B13</f>
        <v>4.0960820908805727E-2</v>
      </c>
      <c r="I13" s="577">
        <f>C13*0.0001/'TB5'!B13</f>
        <v>4.1134582691132397E-2</v>
      </c>
      <c r="J13" s="611"/>
      <c r="K13" s="577"/>
      <c r="L13" s="611"/>
      <c r="M13" s="597">
        <f>G13*0.0001/'TB5'!F13</f>
        <v>4.1461307533229533E-2</v>
      </c>
      <c r="P13" s="576">
        <f>H13-'TB1'!J14</f>
        <v>9.7658207215411963E-9</v>
      </c>
    </row>
    <row r="14" spans="1:16" s="98" customFormat="1" ht="15.05" customHeight="1">
      <c r="A14" s="103">
        <v>1918</v>
      </c>
      <c r="B14" s="454">
        <f>avgpeinc!AQ7</f>
        <v>4374051.6478869785</v>
      </c>
      <c r="C14" s="343">
        <f>avgpeinc!AR7</f>
        <v>4394739.4288116498</v>
      </c>
      <c r="D14" s="380"/>
      <c r="E14" s="340"/>
      <c r="F14" s="340"/>
      <c r="G14" s="95">
        <f>avgpeinc!AV7</f>
        <v>6651434.1843756689</v>
      </c>
      <c r="H14" s="566">
        <f>B14*0.0001/'TB5'!B14</f>
        <v>3.2095663480556119E-2</v>
      </c>
      <c r="I14" s="577">
        <f>C14*0.0001/'TB5'!B14</f>
        <v>3.2247465084233679E-2</v>
      </c>
      <c r="J14" s="611"/>
      <c r="K14" s="577"/>
      <c r="L14" s="611"/>
      <c r="M14" s="597">
        <f>G14*0.0001/'TB5'!F14</f>
        <v>3.2645063936261473E-2</v>
      </c>
      <c r="P14" s="576">
        <f>H14-'TB1'!J15</f>
        <v>0</v>
      </c>
    </row>
    <row r="15" spans="1:16" s="98" customFormat="1" ht="15.05" customHeight="1">
      <c r="A15" s="102">
        <v>1919</v>
      </c>
      <c r="B15" s="455">
        <f>avgpeinc!AQ8</f>
        <v>4190795.4042383544</v>
      </c>
      <c r="C15" s="342">
        <f>avgpeinc!AR8</f>
        <v>4210079.0895538628</v>
      </c>
      <c r="D15" s="381"/>
      <c r="E15" s="341"/>
      <c r="F15" s="341"/>
      <c r="G15" s="99">
        <f>avgpeinc!AV8</f>
        <v>6417661.9265023107</v>
      </c>
      <c r="H15" s="567">
        <f>B15*0.0001/'TB5'!B15</f>
        <v>3.2453043888096889E-2</v>
      </c>
      <c r="I15" s="578">
        <f>C15*0.0001/'TB5'!B15</f>
        <v>3.2602374558173393E-2</v>
      </c>
      <c r="J15" s="612"/>
      <c r="K15" s="578"/>
      <c r="L15" s="612"/>
      <c r="M15" s="598">
        <f>G15*0.0001/'TB5'!F15</f>
        <v>3.3035487422336522E-2</v>
      </c>
      <c r="P15" s="576">
        <f>H15-'TB1'!J16</f>
        <v>1.9343521506787198E-9</v>
      </c>
    </row>
    <row r="16" spans="1:16" s="98" customFormat="1" ht="15.05" customHeight="1">
      <c r="A16" s="103">
        <v>1920</v>
      </c>
      <c r="B16" s="454">
        <f>avgpeinc!AQ9</f>
        <v>2838306.72370716</v>
      </c>
      <c r="C16" s="343">
        <f>avgpeinc!AR9</f>
        <v>2857834.5607546228</v>
      </c>
      <c r="D16" s="380"/>
      <c r="E16" s="340"/>
      <c r="F16" s="340"/>
      <c r="G16" s="95">
        <f>avgpeinc!AV9</f>
        <v>4382875.3857049076</v>
      </c>
      <c r="H16" s="566">
        <f>B16*0.0001/'TB5'!B16</f>
        <v>2.2467005440844273E-2</v>
      </c>
      <c r="I16" s="577">
        <f>C16*0.0001/'TB5'!B16</f>
        <v>2.262158070838979E-2</v>
      </c>
      <c r="J16" s="611"/>
      <c r="K16" s="577"/>
      <c r="L16" s="611"/>
      <c r="M16" s="597">
        <f>G16*0.0001/'TB5'!F16</f>
        <v>2.3035939922385503E-2</v>
      </c>
      <c r="P16" s="576">
        <f>H16-'TB1'!J17</f>
        <v>0</v>
      </c>
    </row>
    <row r="17" spans="1:16" s="98" customFormat="1" ht="15.05" customHeight="1">
      <c r="A17" s="103">
        <v>1921</v>
      </c>
      <c r="B17" s="454">
        <f>avgpeinc!AQ10</f>
        <v>2353697.1605662149</v>
      </c>
      <c r="C17" s="343">
        <f>avgpeinc!AR10</f>
        <v>2372626.0751432558</v>
      </c>
      <c r="D17" s="380"/>
      <c r="E17" s="340"/>
      <c r="F17" s="340"/>
      <c r="G17" s="95">
        <f>avgpeinc!AV10</f>
        <v>3613859.3788226955</v>
      </c>
      <c r="H17" s="566">
        <f>B17*0.0001/'TB5'!B17</f>
        <v>2.0664662961249046E-2</v>
      </c>
      <c r="I17" s="577">
        <f>C17*0.0001/'TB5'!B17</f>
        <v>2.0830852412683284E-2</v>
      </c>
      <c r="J17" s="611"/>
      <c r="K17" s="577"/>
      <c r="L17" s="611"/>
      <c r="M17" s="597">
        <f>G17*0.0001/'TB5'!F17</f>
        <v>2.1117069757991266E-2</v>
      </c>
      <c r="P17" s="576">
        <f>H17-'TB1'!J18</f>
        <v>0</v>
      </c>
    </row>
    <row r="18" spans="1:16" s="98" customFormat="1" ht="15.05" customHeight="1">
      <c r="A18" s="103">
        <v>1922</v>
      </c>
      <c r="B18" s="454">
        <f>avgpeinc!AQ11</f>
        <v>2688893.947944189</v>
      </c>
      <c r="C18" s="343">
        <f>avgpeinc!AR11</f>
        <v>2711157.4820599952</v>
      </c>
      <c r="D18" s="380"/>
      <c r="E18" s="340"/>
      <c r="F18" s="340"/>
      <c r="G18" s="95">
        <f>avgpeinc!AV11</f>
        <v>4099637.1423759055</v>
      </c>
      <c r="H18" s="566">
        <f>B18*0.0001/'TB5'!B18</f>
        <v>2.1750306062655173E-2</v>
      </c>
      <c r="I18" s="577">
        <f>C18*0.0001/'TB5'!B18</f>
        <v>2.1930394489506434E-2</v>
      </c>
      <c r="J18" s="611"/>
      <c r="K18" s="577"/>
      <c r="L18" s="611"/>
      <c r="M18" s="597">
        <f>G18*0.0001/'TB5'!F18</f>
        <v>2.2134034708630675E-2</v>
      </c>
      <c r="P18" s="576">
        <f>H18-'TB1'!J19</f>
        <v>1.2964192636077954E-9</v>
      </c>
    </row>
    <row r="19" spans="1:16" s="98" customFormat="1" ht="15.05" customHeight="1">
      <c r="A19" s="103">
        <v>1923</v>
      </c>
      <c r="B19" s="454">
        <f>avgpeinc!AQ12</f>
        <v>3131183.3564225053</v>
      </c>
      <c r="C19" s="343">
        <f>avgpeinc!AR12</f>
        <v>3150914.2108683875</v>
      </c>
      <c r="D19" s="380"/>
      <c r="E19" s="340"/>
      <c r="F19" s="340"/>
      <c r="G19" s="95">
        <f>avgpeinc!AV12</f>
        <v>4798501.664321878</v>
      </c>
      <c r="H19" s="566">
        <f>B19*0.0001/'TB5'!B19</f>
        <v>2.2506879748187363E-2</v>
      </c>
      <c r="I19" s="577">
        <f>C19*0.0001/'TB5'!B19</f>
        <v>2.2648704712679327E-2</v>
      </c>
      <c r="J19" s="611"/>
      <c r="K19" s="577"/>
      <c r="L19" s="611"/>
      <c r="M19" s="597">
        <f>G19*0.0001/'TB5'!F19</f>
        <v>2.3034057675577545E-2</v>
      </c>
      <c r="P19" s="576">
        <f>H19-'TB1'!J20</f>
        <v>1.3415145730388822E-9</v>
      </c>
    </row>
    <row r="20" spans="1:16" s="98" customFormat="1" ht="15.05" customHeight="1">
      <c r="A20" s="103">
        <v>1924</v>
      </c>
      <c r="B20" s="454">
        <f>avgpeinc!AQ13</f>
        <v>3191716.287122211</v>
      </c>
      <c r="C20" s="343">
        <f>avgpeinc!AR13</f>
        <v>3212590.7582689454</v>
      </c>
      <c r="D20" s="380"/>
      <c r="E20" s="340"/>
      <c r="F20" s="340"/>
      <c r="G20" s="95">
        <f>avgpeinc!AV13</f>
        <v>4880291.0041480167</v>
      </c>
      <c r="H20" s="566">
        <f>B20*0.0001/'TB5'!B20</f>
        <v>2.323951497433166E-2</v>
      </c>
      <c r="I20" s="577">
        <f>C20*0.0001/'TB5'!B20</f>
        <v>2.3391506110496584E-2</v>
      </c>
      <c r="J20" s="611"/>
      <c r="K20" s="577"/>
      <c r="L20" s="611"/>
      <c r="M20" s="597">
        <f>G20*0.0001/'TB5'!F20</f>
        <v>2.3735498639742003E-2</v>
      </c>
      <c r="P20" s="576">
        <f>H20-'TB1'!J21</f>
        <v>2.7703660684941234E-9</v>
      </c>
    </row>
    <row r="21" spans="1:16" s="98" customFormat="1" ht="15.05" customHeight="1">
      <c r="A21" s="103">
        <v>1925</v>
      </c>
      <c r="B21" s="454">
        <f>avgpeinc!AQ14</f>
        <v>4219927.6282209586</v>
      </c>
      <c r="C21" s="343">
        <f>avgpeinc!AR14</f>
        <v>4239440.8780069854</v>
      </c>
      <c r="D21" s="380"/>
      <c r="E21" s="340"/>
      <c r="F21" s="340"/>
      <c r="G21" s="95">
        <f>avgpeinc!AV14</f>
        <v>6431102.819862769</v>
      </c>
      <c r="H21" s="566">
        <f>B21*0.0001/'TB5'!B21</f>
        <v>3.0181900785694035E-2</v>
      </c>
      <c r="I21" s="577">
        <f>C21*0.0001/'TB5'!B21</f>
        <v>3.0321464072303437E-2</v>
      </c>
      <c r="J21" s="611"/>
      <c r="K21" s="577"/>
      <c r="L21" s="611"/>
      <c r="M21" s="597">
        <f>G21*0.0001/'TB5'!F21</f>
        <v>3.0730188281175293E-2</v>
      </c>
      <c r="P21" s="576">
        <f>H21-'TB1'!J22</f>
        <v>5.3969444191448446E-9</v>
      </c>
    </row>
    <row r="22" spans="1:16" s="98" customFormat="1" ht="15.05" customHeight="1">
      <c r="A22" s="103">
        <v>1926</v>
      </c>
      <c r="B22" s="454">
        <f>avgpeinc!AQ15</f>
        <v>5211248.5601841761</v>
      </c>
      <c r="C22" s="343">
        <f>avgpeinc!AR15</f>
        <v>5228616.5799690792</v>
      </c>
      <c r="D22" s="380"/>
      <c r="E22" s="340"/>
      <c r="F22" s="340"/>
      <c r="G22" s="95">
        <f>avgpeinc!AV15</f>
        <v>7946787.2135684565</v>
      </c>
      <c r="H22" s="566">
        <f>B22*0.0001/'TB5'!B22</f>
        <v>3.560756520685493E-2</v>
      </c>
      <c r="I22" s="577">
        <f>C22*0.0001/'TB5'!B22</f>
        <v>3.5726237899178601E-2</v>
      </c>
      <c r="J22" s="611"/>
      <c r="K22" s="577"/>
      <c r="L22" s="611"/>
      <c r="M22" s="597">
        <f>G22*0.0001/'TB5'!F22</f>
        <v>3.6231272702316436E-2</v>
      </c>
      <c r="P22" s="576">
        <f>H22-'TB1'!J23</f>
        <v>2.1223762677879954E-9</v>
      </c>
    </row>
    <row r="23" spans="1:16" s="98" customFormat="1" ht="15.05" customHeight="1">
      <c r="A23" s="103">
        <v>1927</v>
      </c>
      <c r="B23" s="454">
        <f>avgpeinc!AQ16</f>
        <v>4740475.7182318661</v>
      </c>
      <c r="C23" s="343">
        <f>avgpeinc!AR16</f>
        <v>4760071.2982927663</v>
      </c>
      <c r="D23" s="380"/>
      <c r="E23" s="340"/>
      <c r="F23" s="340"/>
      <c r="G23" s="95">
        <f>avgpeinc!AV16</f>
        <v>7229909.4537210716</v>
      </c>
      <c r="H23" s="566">
        <f>B23*0.0001/'TB5'!B23</f>
        <v>3.2997614718722174E-2</v>
      </c>
      <c r="I23" s="577">
        <f>C23*0.0001/'TB5'!B23</f>
        <v>3.3134016092650237E-2</v>
      </c>
      <c r="J23" s="611"/>
      <c r="K23" s="577"/>
      <c r="L23" s="611"/>
      <c r="M23" s="597">
        <f>G23*0.0001/'TB5'!F23</f>
        <v>3.3536382846249595E-2</v>
      </c>
      <c r="P23" s="576">
        <f>H23-'TB1'!J24</f>
        <v>0</v>
      </c>
    </row>
    <row r="24" spans="1:16" s="98" customFormat="1" ht="15.05" customHeight="1">
      <c r="A24" s="103">
        <v>1928</v>
      </c>
      <c r="B24" s="454">
        <f>avgpeinc!AQ17</f>
        <v>5692695.6770297801</v>
      </c>
      <c r="C24" s="343">
        <f>avgpeinc!AR17</f>
        <v>5711878.2515797019</v>
      </c>
      <c r="D24" s="380"/>
      <c r="E24" s="340"/>
      <c r="F24" s="340"/>
      <c r="G24" s="95">
        <f>avgpeinc!AV17</f>
        <v>8682485.2634280585</v>
      </c>
      <c r="H24" s="566">
        <f>B24*0.0001/'TB5'!B24</f>
        <v>3.9201943500280181E-2</v>
      </c>
      <c r="I24" s="577">
        <f>C24*0.0001/'TB5'!B24</f>
        <v>3.9334041586382033E-2</v>
      </c>
      <c r="J24" s="611"/>
      <c r="K24" s="577"/>
      <c r="L24" s="611"/>
      <c r="M24" s="597">
        <f>G24*0.0001/'TB5'!F24</f>
        <v>3.9743116127148162E-2</v>
      </c>
      <c r="P24" s="576">
        <f>H24-'TB1'!J25</f>
        <v>4.6732358330303647E-9</v>
      </c>
    </row>
    <row r="25" spans="1:16" s="98" customFormat="1" ht="15.05" customHeight="1">
      <c r="A25" s="102">
        <v>1929</v>
      </c>
      <c r="B25" s="455">
        <f>avgpeinc!AQ18</f>
        <v>6393153.1276234025</v>
      </c>
      <c r="C25" s="342">
        <f>avgpeinc!AR18</f>
        <v>6412784.8333992595</v>
      </c>
      <c r="D25" s="381"/>
      <c r="E25" s="341"/>
      <c r="F25" s="341"/>
      <c r="G25" s="99">
        <f>avgpeinc!AV18</f>
        <v>9782966.0699825846</v>
      </c>
      <c r="H25" s="567">
        <f>B25*0.0001/'TB5'!B25</f>
        <v>4.1935008364006932E-2</v>
      </c>
      <c r="I25" s="578">
        <f>C25*0.0001/'TB5'!B25</f>
        <v>4.2063779837093224E-2</v>
      </c>
      <c r="J25" s="612"/>
      <c r="K25" s="578"/>
      <c r="L25" s="612"/>
      <c r="M25" s="598">
        <f>G25*0.0001/'TB5'!F25</f>
        <v>4.2500161313696744E-2</v>
      </c>
      <c r="P25" s="576">
        <f>H25-'TB1'!J26</f>
        <v>0</v>
      </c>
    </row>
    <row r="26" spans="1:16" s="98" customFormat="1" ht="15.05" customHeight="1">
      <c r="A26" s="103">
        <v>1930</v>
      </c>
      <c r="B26" s="454">
        <f>avgpeinc!AQ19</f>
        <v>3761950.509594799</v>
      </c>
      <c r="C26" s="343">
        <f>avgpeinc!AR19</f>
        <v>3779539.2394578694</v>
      </c>
      <c r="D26" s="380"/>
      <c r="E26" s="340"/>
      <c r="F26" s="340"/>
      <c r="G26" s="95">
        <f>avgpeinc!AV19</f>
        <v>5818472.3636198509</v>
      </c>
      <c r="H26" s="566">
        <f>B26*0.0001/'TB5'!B26</f>
        <v>2.7401695909894774E-2</v>
      </c>
      <c r="I26" s="577">
        <f>C26*0.0001/'TB5'!B26</f>
        <v>2.7529810574327466E-2</v>
      </c>
      <c r="J26" s="611"/>
      <c r="K26" s="577"/>
      <c r="L26" s="611"/>
      <c r="M26" s="597">
        <f>G26*0.0001/'TB5'!F26</f>
        <v>2.7924841296687077E-2</v>
      </c>
      <c r="P26" s="576">
        <f>H26-'TB1'!J27</f>
        <v>0</v>
      </c>
    </row>
    <row r="27" spans="1:16" s="98" customFormat="1" ht="15.05" customHeight="1">
      <c r="A27" s="103">
        <v>1931</v>
      </c>
      <c r="B27" s="454">
        <f>avgpeinc!AQ20</f>
        <v>2041052.5511844656</v>
      </c>
      <c r="C27" s="343">
        <f>avgpeinc!AR20</f>
        <v>2071087.6202922971</v>
      </c>
      <c r="D27" s="380"/>
      <c r="E27" s="340"/>
      <c r="F27" s="340"/>
      <c r="G27" s="95">
        <f>avgpeinc!AV20</f>
        <v>3132251.9383891141</v>
      </c>
      <c r="H27" s="566">
        <f>B27*0.0001/'TB5'!B27</f>
        <v>1.6629577246069078E-2</v>
      </c>
      <c r="I27" s="577">
        <f>C27*0.0001/'TB5'!B27</f>
        <v>1.687428946650155E-2</v>
      </c>
      <c r="J27" s="611"/>
      <c r="K27" s="577"/>
      <c r="L27" s="611"/>
      <c r="M27" s="597">
        <f>G27*0.0001/'TB5'!F27</f>
        <v>1.6807502336326809E-2</v>
      </c>
      <c r="P27" s="576">
        <f>H27-'TB1'!J28</f>
        <v>1.9824000843660095E-9</v>
      </c>
    </row>
    <row r="28" spans="1:16" s="98" customFormat="1" ht="15.05" customHeight="1">
      <c r="A28" s="103">
        <v>1932</v>
      </c>
      <c r="B28" s="454">
        <f>avgpeinc!AQ21</f>
        <v>1415968.2249327058</v>
      </c>
      <c r="C28" s="343">
        <f>avgpeinc!AR21</f>
        <v>1439657.4260997134</v>
      </c>
      <c r="D28" s="380"/>
      <c r="E28" s="340"/>
      <c r="F28" s="340"/>
      <c r="G28" s="95">
        <f>avgpeinc!AV21</f>
        <v>2179767.8750895024</v>
      </c>
      <c r="H28" s="566">
        <f>B28*0.0001/'TB5'!B28</f>
        <v>1.3651706581803787E-2</v>
      </c>
      <c r="I28" s="577">
        <f>C28*0.0001/'TB5'!B28</f>
        <v>1.3880100141627265E-2</v>
      </c>
      <c r="J28" s="611"/>
      <c r="K28" s="577"/>
      <c r="L28" s="611"/>
      <c r="M28" s="597">
        <f>G28*0.0001/'TB5'!F28</f>
        <v>1.3828848782844329E-2</v>
      </c>
      <c r="P28" s="576">
        <f>H28-'TB1'!J29</f>
        <v>0</v>
      </c>
    </row>
    <row r="29" spans="1:16" s="98" customFormat="1" ht="15.05" customHeight="1">
      <c r="A29" s="103">
        <v>1933</v>
      </c>
      <c r="B29" s="454">
        <f>avgpeinc!AQ22</f>
        <v>1843142.8699907979</v>
      </c>
      <c r="C29" s="343">
        <f>avgpeinc!AR22</f>
        <v>1867633.399048626</v>
      </c>
      <c r="D29" s="380"/>
      <c r="E29" s="340"/>
      <c r="F29" s="340"/>
      <c r="G29" s="95">
        <f>avgpeinc!AV22</f>
        <v>2832685.4769289144</v>
      </c>
      <c r="H29" s="566">
        <f>B29*0.0001/'TB5'!B29</f>
        <v>1.8341258361444041E-2</v>
      </c>
      <c r="I29" s="577">
        <f>C29*0.0001/'TB5'!B29</f>
        <v>1.8584965524991448E-2</v>
      </c>
      <c r="J29" s="611"/>
      <c r="K29" s="577"/>
      <c r="L29" s="611"/>
      <c r="M29" s="597">
        <f>G29*0.0001/'TB5'!F29</f>
        <v>1.8522949869306648E-2</v>
      </c>
      <c r="P29" s="576">
        <f>H29-'TB1'!J30</f>
        <v>0</v>
      </c>
    </row>
    <row r="30" spans="1:16" s="98" customFormat="1" ht="15.05" customHeight="1">
      <c r="A30" s="103">
        <v>1934</v>
      </c>
      <c r="B30" s="454">
        <f>avgpeinc!AQ23</f>
        <v>2165305.3675018121</v>
      </c>
      <c r="C30" s="343">
        <f>avgpeinc!AR23</f>
        <v>2189439.1747448891</v>
      </c>
      <c r="D30" s="380"/>
      <c r="E30" s="340"/>
      <c r="F30" s="340"/>
      <c r="G30" s="95">
        <f>avgpeinc!AV23</f>
        <v>3362261.681334665</v>
      </c>
      <c r="H30" s="566">
        <f>B30*0.0001/'TB5'!B30</f>
        <v>1.9193560217294518E-2</v>
      </c>
      <c r="I30" s="577">
        <f>C30*0.0001/'TB5'!B30</f>
        <v>1.9407485555283682E-2</v>
      </c>
      <c r="J30" s="611"/>
      <c r="K30" s="577"/>
      <c r="L30" s="611"/>
      <c r="M30" s="597">
        <f>G30*0.0001/'TB5'!F30</f>
        <v>1.9553250095870653E-2</v>
      </c>
      <c r="P30" s="576">
        <f>H30-'TB1'!J31</f>
        <v>-2.2880506760081243E-9</v>
      </c>
    </row>
    <row r="31" spans="1:16" s="98" customFormat="1" ht="15.05" customHeight="1">
      <c r="A31" s="103">
        <v>1935</v>
      </c>
      <c r="B31" s="454">
        <f>avgpeinc!AQ24</f>
        <v>2715744.6031770026</v>
      </c>
      <c r="C31" s="343">
        <f>avgpeinc!AR24</f>
        <v>2743333.9050928904</v>
      </c>
      <c r="D31" s="380"/>
      <c r="E31" s="340"/>
      <c r="F31" s="340"/>
      <c r="G31" s="95">
        <f>avgpeinc!AV24</f>
        <v>4223229.4176737368</v>
      </c>
      <c r="H31" s="566">
        <f>B31*0.0001/'TB5'!B31</f>
        <v>2.1939430087034834E-2</v>
      </c>
      <c r="I31" s="577">
        <f>C31*0.0001/'TB5'!B31</f>
        <v>2.2162313181352915E-2</v>
      </c>
      <c r="J31" s="611"/>
      <c r="K31" s="577"/>
      <c r="L31" s="611"/>
      <c r="M31" s="597">
        <f>G31*0.0001/'TB5'!F31</f>
        <v>2.2368282201155883E-2</v>
      </c>
      <c r="P31" s="576">
        <f>H31-'TB1'!J32</f>
        <v>2.6153838712794641E-9</v>
      </c>
    </row>
    <row r="32" spans="1:16" s="98" customFormat="1" ht="15.05" customHeight="1">
      <c r="A32" s="103">
        <v>1936</v>
      </c>
      <c r="B32" s="454">
        <f>avgpeinc!AQ25</f>
        <v>3348310.5476039099</v>
      </c>
      <c r="C32" s="343">
        <f>avgpeinc!AR25</f>
        <v>3372955.799382891</v>
      </c>
      <c r="D32" s="380"/>
      <c r="E32" s="340"/>
      <c r="F32" s="340"/>
      <c r="G32" s="95">
        <f>avgpeinc!AV25</f>
        <v>5216306.6339513687</v>
      </c>
      <c r="H32" s="566">
        <f>B32*0.0001/'TB5'!B32</f>
        <v>2.4485246882369083E-2</v>
      </c>
      <c r="I32" s="577">
        <f>C32*0.0001/'TB5'!B32</f>
        <v>2.4665470629750677E-2</v>
      </c>
      <c r="J32" s="611"/>
      <c r="K32" s="577"/>
      <c r="L32" s="611"/>
      <c r="M32" s="597">
        <f>G32*0.0001/'TB5'!F32</f>
        <v>2.5000137601267989E-2</v>
      </c>
      <c r="P32" s="576">
        <f>H32-'TB1'!J33</f>
        <v>1.4594344448226604E-9</v>
      </c>
    </row>
    <row r="33" spans="1:16" s="98" customFormat="1" ht="15.05" customHeight="1">
      <c r="A33" s="103">
        <v>1937</v>
      </c>
      <c r="B33" s="454">
        <f>avgpeinc!AQ26</f>
        <v>3568682.8519156049</v>
      </c>
      <c r="C33" s="343">
        <f>avgpeinc!AR26</f>
        <v>3597285.5766494828</v>
      </c>
      <c r="D33" s="380"/>
      <c r="E33" s="340"/>
      <c r="F33" s="340"/>
      <c r="G33" s="95">
        <f>avgpeinc!AV26</f>
        <v>5557345.1789954677</v>
      </c>
      <c r="H33" s="566">
        <f>B33*0.0001/'TB5'!B33</f>
        <v>2.4488149099643249E-2</v>
      </c>
      <c r="I33" s="577">
        <f>C33*0.0001/'TB5'!B33</f>
        <v>2.4684419773447531E-2</v>
      </c>
      <c r="J33" s="611"/>
      <c r="K33" s="577"/>
      <c r="L33" s="611"/>
      <c r="M33" s="597">
        <f>G33*0.0001/'TB5'!F33</f>
        <v>2.4992891855869066E-2</v>
      </c>
      <c r="P33" s="576">
        <f>H33-'TB1'!J34</f>
        <v>-2.9192148559564757E-9</v>
      </c>
    </row>
    <row r="34" spans="1:16" s="98" customFormat="1" ht="15.05" customHeight="1">
      <c r="A34" s="103">
        <v>1938</v>
      </c>
      <c r="B34" s="454">
        <f>avgpeinc!AQ27</f>
        <v>3044442.1835664832</v>
      </c>
      <c r="C34" s="343">
        <f>avgpeinc!AR27</f>
        <v>3072815.2329106918</v>
      </c>
      <c r="D34" s="380"/>
      <c r="E34" s="340"/>
      <c r="F34" s="340"/>
      <c r="G34" s="95">
        <f>avgpeinc!AV27</f>
        <v>4728283.5262730382</v>
      </c>
      <c r="H34" s="566">
        <f>B34*0.0001/'TB5'!B34</f>
        <v>2.2494326216907584E-2</v>
      </c>
      <c r="I34" s="577">
        <f>C34*0.0001/'TB5'!B34</f>
        <v>2.2703964826949891E-2</v>
      </c>
      <c r="J34" s="611"/>
      <c r="K34" s="577"/>
      <c r="L34" s="611"/>
      <c r="M34" s="597">
        <f>G34*0.0001/'TB5'!F34</f>
        <v>2.2922979885816454E-2</v>
      </c>
      <c r="P34" s="576">
        <f>H34-'TB1'!J35</f>
        <v>0</v>
      </c>
    </row>
    <row r="35" spans="1:16" s="98" customFormat="1" ht="15.05" customHeight="1">
      <c r="A35" s="102">
        <v>1939</v>
      </c>
      <c r="B35" s="455">
        <f>avgpeinc!AQ28</f>
        <v>3283991.860596918</v>
      </c>
      <c r="C35" s="342">
        <f>avgpeinc!AR28</f>
        <v>3310659.2762452932</v>
      </c>
      <c r="D35" s="381"/>
      <c r="E35" s="341"/>
      <c r="F35" s="341"/>
      <c r="G35" s="99">
        <f>avgpeinc!AV28</f>
        <v>5102604.7869389178</v>
      </c>
      <c r="H35" s="567">
        <f>B35*0.0001/'TB5'!B35</f>
        <v>2.2671520805188611E-2</v>
      </c>
      <c r="I35" s="578">
        <f>C35*0.0001/'TB5'!B35</f>
        <v>2.2855623231247256E-2</v>
      </c>
      <c r="J35" s="612"/>
      <c r="K35" s="578"/>
      <c r="L35" s="612"/>
      <c r="M35" s="598">
        <f>G35*0.0001/'TB5'!F35</f>
        <v>2.3150893941953469E-2</v>
      </c>
      <c r="P35" s="576">
        <f>H35-'TB1'!J36</f>
        <v>0</v>
      </c>
    </row>
    <row r="36" spans="1:16" s="98" customFormat="1" ht="15.05" customHeight="1">
      <c r="A36" s="103">
        <v>1940</v>
      </c>
      <c r="B36" s="454">
        <f>avgpeinc!AQ29</f>
        <v>4428383.8582078712</v>
      </c>
      <c r="C36" s="343">
        <f>avgpeinc!AR29</f>
        <v>4455561.4207064025</v>
      </c>
      <c r="D36" s="380"/>
      <c r="E36" s="340"/>
      <c r="F36" s="340"/>
      <c r="G36" s="95">
        <f>avgpeinc!AV29</f>
        <v>6869839.2213270785</v>
      </c>
      <c r="H36" s="566">
        <f>B36*0.0001/'TB5'!B36</f>
        <v>2.8171366717411373E-2</v>
      </c>
      <c r="I36" s="577">
        <f>C36*0.0001/'TB5'!B36</f>
        <v>2.8344258025876517E-2</v>
      </c>
      <c r="J36" s="611"/>
      <c r="K36" s="577"/>
      <c r="L36" s="611"/>
      <c r="M36" s="597">
        <f>G36*0.0001/'TB5'!F36</f>
        <v>2.8746144743196207E-2</v>
      </c>
      <c r="P36" s="576">
        <f>H36-'TB1'!J37</f>
        <v>0</v>
      </c>
    </row>
    <row r="37" spans="1:16" s="98" customFormat="1" ht="15.05" customHeight="1">
      <c r="A37" s="103">
        <v>1941</v>
      </c>
      <c r="B37" s="454">
        <f>avgpeinc!AQ30</f>
        <v>6044297.2104563909</v>
      </c>
      <c r="C37" s="343">
        <f>avgpeinc!AR30</f>
        <v>6065491.8734542578</v>
      </c>
      <c r="D37" s="380"/>
      <c r="E37" s="340"/>
      <c r="F37" s="340"/>
      <c r="G37" s="95">
        <f>avgpeinc!AV30</f>
        <v>9473686.7991081271</v>
      </c>
      <c r="H37" s="566">
        <f>B37*0.0001/'TB5'!B37</f>
        <v>3.2419756715190401E-2</v>
      </c>
      <c r="I37" s="577">
        <f>C37*0.0001/'TB5'!B37</f>
        <v>3.253343838803445E-2</v>
      </c>
      <c r="J37" s="611"/>
      <c r="K37" s="577"/>
      <c r="L37" s="611"/>
      <c r="M37" s="597">
        <f>G37*0.0001/'TB5'!F37</f>
        <v>3.3075189189854221E-2</v>
      </c>
      <c r="P37" s="576">
        <f>H37-'TB1'!J38</f>
        <v>0</v>
      </c>
    </row>
    <row r="38" spans="1:16" s="98" customFormat="1" ht="15.05" customHeight="1">
      <c r="A38" s="103">
        <v>1942</v>
      </c>
      <c r="B38" s="454">
        <f>avgpeinc!AQ31</f>
        <v>6756823.4910307582</v>
      </c>
      <c r="C38" s="343">
        <f>avgpeinc!AR31</f>
        <v>6781863.9787115902</v>
      </c>
      <c r="D38" s="380"/>
      <c r="E38" s="340"/>
      <c r="F38" s="340"/>
      <c r="G38" s="95">
        <f>avgpeinc!AV31</f>
        <v>10714890.768944876</v>
      </c>
      <c r="H38" s="566">
        <f>B38*0.0001/'TB5'!B38</f>
        <v>3.064475064525285E-2</v>
      </c>
      <c r="I38" s="577">
        <f>C38*0.0001/'TB5'!B38</f>
        <v>3.0758318729728236E-2</v>
      </c>
      <c r="J38" s="611"/>
      <c r="K38" s="577"/>
      <c r="L38" s="611"/>
      <c r="M38" s="597">
        <f>G38*0.0001/'TB5'!F38</f>
        <v>3.1328206169218061E-2</v>
      </c>
      <c r="P38" s="576">
        <f>H38-'TB1'!J39</f>
        <v>0</v>
      </c>
    </row>
    <row r="39" spans="1:16" s="98" customFormat="1" ht="15.05" customHeight="1">
      <c r="A39" s="103">
        <v>1943</v>
      </c>
      <c r="B39" s="454">
        <f>avgpeinc!AQ32</f>
        <v>6295244.5025732284</v>
      </c>
      <c r="C39" s="343">
        <f>avgpeinc!AR32</f>
        <v>6322735.0291808238</v>
      </c>
      <c r="D39" s="380"/>
      <c r="E39" s="340"/>
      <c r="F39" s="340"/>
      <c r="G39" s="95">
        <f>avgpeinc!AV32</f>
        <v>10109888.44980051</v>
      </c>
      <c r="H39" s="566">
        <f>B39*0.0001/'TB5'!B39</f>
        <v>2.4754681877152386E-2</v>
      </c>
      <c r="I39" s="577">
        <f>C39*0.0001/'TB5'!B39</f>
        <v>2.4862782402958531E-2</v>
      </c>
      <c r="J39" s="611"/>
      <c r="K39" s="577"/>
      <c r="L39" s="611"/>
      <c r="M39" s="597">
        <f>G39*0.0001/'TB5'!F39</f>
        <v>2.5447600720861035E-2</v>
      </c>
      <c r="P39" s="576">
        <f>H39-'TB1'!J40</f>
        <v>0</v>
      </c>
    </row>
    <row r="40" spans="1:16" s="98" customFormat="1" ht="15.05" customHeight="1">
      <c r="A40" s="103">
        <v>1944</v>
      </c>
      <c r="B40" s="454">
        <f>avgpeinc!AQ33</f>
        <v>5872034.7979627857</v>
      </c>
      <c r="C40" s="343">
        <f>avgpeinc!AR33</f>
        <v>5900851.9331450071</v>
      </c>
      <c r="D40" s="380"/>
      <c r="E40" s="340"/>
      <c r="F40" s="340"/>
      <c r="G40" s="95">
        <f>avgpeinc!AV33</f>
        <v>9521755.4404219016</v>
      </c>
      <c r="H40" s="566">
        <f>B40*0.0001/'TB5'!B40</f>
        <v>2.2372554742207153E-2</v>
      </c>
      <c r="I40" s="577">
        <f>C40*0.0001/'TB5'!B40</f>
        <v>2.2482348528613447E-2</v>
      </c>
      <c r="J40" s="611"/>
      <c r="K40" s="577"/>
      <c r="L40" s="611"/>
      <c r="M40" s="597">
        <f>G40*0.0001/'TB5'!F40</f>
        <v>2.303555885149532E-2</v>
      </c>
      <c r="P40" s="576">
        <f>H40-'TB1'!J41</f>
        <v>1.3335081719412223E-9</v>
      </c>
    </row>
    <row r="41" spans="1:16" s="98" customFormat="1" ht="15.05" customHeight="1">
      <c r="A41" s="103">
        <v>1945</v>
      </c>
      <c r="B41" s="454">
        <f>avgpeinc!AQ34</f>
        <v>4423625.6513969563</v>
      </c>
      <c r="C41" s="343">
        <f>avgpeinc!AR34</f>
        <v>4455936.5457811374</v>
      </c>
      <c r="D41" s="380"/>
      <c r="E41" s="340"/>
      <c r="F41" s="340"/>
      <c r="G41" s="95">
        <f>avgpeinc!AV34</f>
        <v>7261356.5543193892</v>
      </c>
      <c r="H41" s="566">
        <f>B41*0.0001/'TB5'!B41</f>
        <v>1.7545426538139276E-2</v>
      </c>
      <c r="I41" s="577">
        <f>C41*0.0001/'TB5'!B41</f>
        <v>1.7673581239389866E-2</v>
      </c>
      <c r="J41" s="611"/>
      <c r="K41" s="577"/>
      <c r="L41" s="611"/>
      <c r="M41" s="597">
        <f>G41*0.0001/'TB5'!F41</f>
        <v>1.8134693416188879E-2</v>
      </c>
      <c r="P41" s="576">
        <f>H41-'TB1'!J42</f>
        <v>0</v>
      </c>
    </row>
    <row r="42" spans="1:16" s="98" customFormat="1" ht="15.05" customHeight="1">
      <c r="A42" s="103">
        <v>1946</v>
      </c>
      <c r="B42" s="454">
        <f>avgpeinc!AQ35</f>
        <v>3822938.2478802116</v>
      </c>
      <c r="C42" s="343">
        <f>avgpeinc!AR35</f>
        <v>3856841.9579995978</v>
      </c>
      <c r="D42" s="380"/>
      <c r="E42" s="340"/>
      <c r="F42" s="340"/>
      <c r="G42" s="95">
        <f>avgpeinc!AV35</f>
        <v>6312804.5129254907</v>
      </c>
      <c r="H42" s="566">
        <f>B42*0.0001/'TB5'!B42</f>
        <v>1.7357878471399184E-2</v>
      </c>
      <c r="I42" s="577">
        <f>C42*0.0001/'TB5'!B42</f>
        <v>1.7511816736111716E-2</v>
      </c>
      <c r="J42" s="611"/>
      <c r="K42" s="577"/>
      <c r="L42" s="611"/>
      <c r="M42" s="597">
        <f>G42*0.0001/'TB5'!F42</f>
        <v>1.7903572857754114E-2</v>
      </c>
      <c r="P42" s="576">
        <f>H42-'TB1'!J43</f>
        <v>0</v>
      </c>
    </row>
    <row r="43" spans="1:16" s="98" customFormat="1" ht="15.05" customHeight="1">
      <c r="A43" s="103">
        <v>1947</v>
      </c>
      <c r="B43" s="454">
        <f>avgpeinc!AQ36</f>
        <v>4646850.5134553583</v>
      </c>
      <c r="C43" s="343">
        <f>avgpeinc!AR36</f>
        <v>4674228.9346522382</v>
      </c>
      <c r="D43" s="380"/>
      <c r="E43" s="340"/>
      <c r="F43" s="340"/>
      <c r="G43" s="95">
        <f>avgpeinc!AV36</f>
        <v>7644681.3525865963</v>
      </c>
      <c r="H43" s="566">
        <f>B43*0.0001/'TB5'!B43</f>
        <v>2.1784537566926786E-2</v>
      </c>
      <c r="I43" s="577">
        <f>C43*0.0001/'TB5'!B43</f>
        <v>2.1912888208583878E-2</v>
      </c>
      <c r="J43" s="611"/>
      <c r="K43" s="577"/>
      <c r="L43" s="611"/>
      <c r="M43" s="597">
        <f>G43*0.0001/'TB5'!F43</f>
        <v>2.2400543708780963E-2</v>
      </c>
      <c r="P43" s="576">
        <f>H43-'TB1'!J44</f>
        <v>0</v>
      </c>
    </row>
    <row r="44" spans="1:16" s="98" customFormat="1" ht="15.05" customHeight="1">
      <c r="A44" s="103">
        <v>1948</v>
      </c>
      <c r="B44" s="454">
        <f>avgpeinc!AQ37</f>
        <v>5378832.9340390414</v>
      </c>
      <c r="C44" s="343">
        <f>avgpeinc!AR37</f>
        <v>5406012.1691547679</v>
      </c>
      <c r="D44" s="380"/>
      <c r="E44" s="340"/>
      <c r="F44" s="340"/>
      <c r="G44" s="95">
        <f>avgpeinc!AV37</f>
        <v>8868731.9995649774</v>
      </c>
      <c r="H44" s="566">
        <f>B44*0.0001/'TB5'!B44</f>
        <v>2.4085665777973147E-2</v>
      </c>
      <c r="I44" s="577">
        <f>C44*0.0001/'TB5'!B44</f>
        <v>2.4207370612669837E-2</v>
      </c>
      <c r="J44" s="611"/>
      <c r="K44" s="577"/>
      <c r="L44" s="611"/>
      <c r="M44" s="597">
        <f>G44*0.0001/'TB5'!F44</f>
        <v>2.4761755290808329E-2</v>
      </c>
      <c r="P44" s="576">
        <f>H44-'TB1'!J45</f>
        <v>1.4356175588592368E-9</v>
      </c>
    </row>
    <row r="45" spans="1:16" s="98" customFormat="1" ht="15.05" customHeight="1">
      <c r="A45" s="102">
        <v>1949</v>
      </c>
      <c r="B45" s="455">
        <f>avgpeinc!AQ38</f>
        <v>5149043.3954140395</v>
      </c>
      <c r="C45" s="342">
        <f>avgpeinc!AR38</f>
        <v>5173452.2702736445</v>
      </c>
      <c r="D45" s="381"/>
      <c r="E45" s="341"/>
      <c r="F45" s="341"/>
      <c r="G45" s="99">
        <f>avgpeinc!AV38</f>
        <v>8504481.3088968713</v>
      </c>
      <c r="H45" s="567">
        <f>B45*0.0001/'TB5'!B45</f>
        <v>2.3805899038006912E-2</v>
      </c>
      <c r="I45" s="578">
        <f>C45*0.0001/'TB5'!B45</f>
        <v>2.3918750137894053E-2</v>
      </c>
      <c r="J45" s="612"/>
      <c r="K45" s="578"/>
      <c r="L45" s="612"/>
      <c r="M45" s="598">
        <f>G45*0.0001/'TB5'!F45</f>
        <v>2.4454764867004552E-2</v>
      </c>
      <c r="P45" s="576">
        <f>H45-'TB1'!J46</f>
        <v>1.4189421616850328E-9</v>
      </c>
    </row>
    <row r="46" spans="1:16" s="98" customFormat="1" ht="15.05" customHeight="1">
      <c r="A46" s="103">
        <v>1950</v>
      </c>
      <c r="B46" s="454">
        <f>avgpeinc!AQ39</f>
        <v>5097331.4243476642</v>
      </c>
      <c r="C46" s="343">
        <f>avgpeinc!AR39</f>
        <v>5121426.3372085299</v>
      </c>
      <c r="D46" s="380"/>
      <c r="E46" s="340"/>
      <c r="F46" s="340"/>
      <c r="G46" s="95">
        <f>avgpeinc!AV39</f>
        <v>8448047.5289616715</v>
      </c>
      <c r="H46" s="566">
        <f>B46*0.0001/'TB5'!B46</f>
        <v>2.1648765263802473E-2</v>
      </c>
      <c r="I46" s="577">
        <f>C46*0.0001/'TB5'!B46</f>
        <v>2.1751098243385694E-2</v>
      </c>
      <c r="J46" s="611"/>
      <c r="K46" s="577"/>
      <c r="L46" s="611"/>
      <c r="M46" s="597">
        <f>G46*0.0001/'TB5'!F46</f>
        <v>2.2355248458018968E-2</v>
      </c>
      <c r="P46" s="576">
        <f>H46-'TB1'!J47</f>
        <v>0</v>
      </c>
    </row>
    <row r="47" spans="1:16" s="98" customFormat="1" ht="15.05" customHeight="1">
      <c r="A47" s="103">
        <v>1951</v>
      </c>
      <c r="B47" s="454">
        <f>avgpeinc!AQ40</f>
        <v>6058243.6064193798</v>
      </c>
      <c r="C47" s="343">
        <f>avgpeinc!AR40</f>
        <v>6084379.3764266381</v>
      </c>
      <c r="D47" s="380"/>
      <c r="E47" s="340"/>
      <c r="F47" s="340"/>
      <c r="G47" s="95">
        <f>avgpeinc!AV40</f>
        <v>10024053.697025534</v>
      </c>
      <c r="H47" s="566">
        <f>B47*0.0001/'TB5'!B47</f>
        <v>2.4039667561151019E-2</v>
      </c>
      <c r="I47" s="577">
        <f>C47*0.0001/'TB5'!B47</f>
        <v>2.4143376699186248E-2</v>
      </c>
      <c r="J47" s="611"/>
      <c r="K47" s="577"/>
      <c r="L47" s="611"/>
      <c r="M47" s="597">
        <f>G47*0.0001/'TB5'!F47</f>
        <v>2.4723941379572036E-2</v>
      </c>
      <c r="P47" s="576">
        <f>H47-'TB1'!J48</f>
        <v>0</v>
      </c>
    </row>
    <row r="48" spans="1:16" s="98" customFormat="1" ht="15.05" customHeight="1">
      <c r="A48" s="103">
        <v>1952</v>
      </c>
      <c r="B48" s="454">
        <f>avgpeinc!AQ41</f>
        <v>5696343.7517914819</v>
      </c>
      <c r="C48" s="343">
        <f>avgpeinc!AR41</f>
        <v>5723675.2931484487</v>
      </c>
      <c r="D48" s="380"/>
      <c r="E48" s="340"/>
      <c r="F48" s="340"/>
      <c r="G48" s="95">
        <f>avgpeinc!AV41</f>
        <v>9445151.3933710791</v>
      </c>
      <c r="H48" s="566">
        <f>B48*0.0001/'TB5'!B48</f>
        <v>2.2036026176826141E-2</v>
      </c>
      <c r="I48" s="577">
        <f>C48*0.0001/'TB5'!B48</f>
        <v>2.2141756902891559E-2</v>
      </c>
      <c r="J48" s="611"/>
      <c r="K48" s="577"/>
      <c r="L48" s="611"/>
      <c r="M48" s="597">
        <f>G48*0.0001/'TB5'!F48</f>
        <v>2.2673566131373883E-2</v>
      </c>
      <c r="P48" s="576">
        <f>H48-'TB1'!J49</f>
        <v>0</v>
      </c>
    </row>
    <row r="49" spans="1:16" s="98" customFormat="1" ht="15.05" customHeight="1">
      <c r="A49" s="103">
        <v>1953</v>
      </c>
      <c r="B49" s="454">
        <f>avgpeinc!AQ42</f>
        <v>5683674.9602633482</v>
      </c>
      <c r="C49" s="343">
        <f>avgpeinc!AR42</f>
        <v>5710307.2134205531</v>
      </c>
      <c r="D49" s="380"/>
      <c r="E49" s="340"/>
      <c r="F49" s="340"/>
      <c r="G49" s="95">
        <f>avgpeinc!AV42</f>
        <v>9428153.7732608449</v>
      </c>
      <c r="H49" s="566">
        <f>B49*0.0001/'TB5'!B49</f>
        <v>2.1329544577570355E-2</v>
      </c>
      <c r="I49" s="577">
        <f>C49*0.0001/'TB5'!B49</f>
        <v>2.1429489390545977E-2</v>
      </c>
      <c r="J49" s="611"/>
      <c r="K49" s="577"/>
      <c r="L49" s="611"/>
      <c r="M49" s="597">
        <f>G49*0.0001/'TB5'!F49</f>
        <v>2.1948392912514925E-2</v>
      </c>
      <c r="P49" s="576">
        <f>H49-'TB1'!J50</f>
        <v>0</v>
      </c>
    </row>
    <row r="50" spans="1:16" s="98" customFormat="1" ht="15.05" customHeight="1">
      <c r="A50" s="103">
        <v>1954</v>
      </c>
      <c r="B50" s="454">
        <f>avgpeinc!AQ43</f>
        <v>5324967.6909418693</v>
      </c>
      <c r="C50" s="343">
        <f>avgpeinc!AR43</f>
        <v>5350862.5627077939</v>
      </c>
      <c r="D50" s="380"/>
      <c r="E50" s="340"/>
      <c r="F50" s="340"/>
      <c r="G50" s="95">
        <f>avgpeinc!AV43</f>
        <v>8840083.2964351755</v>
      </c>
      <c r="H50" s="566">
        <f>B50*0.0001/'TB5'!B50</f>
        <v>2.0404546574513273E-2</v>
      </c>
      <c r="I50" s="577">
        <f>C50*0.0001/'TB5'!B50</f>
        <v>2.0503772175053097E-2</v>
      </c>
      <c r="J50" s="611"/>
      <c r="K50" s="577"/>
      <c r="L50" s="611"/>
      <c r="M50" s="597">
        <f>G50*0.0001/'TB5'!F50</f>
        <v>2.1021936667804532E-2</v>
      </c>
      <c r="P50" s="576">
        <f>H50-'TB1'!J51</f>
        <v>0</v>
      </c>
    </row>
    <row r="51" spans="1:16" s="98" customFormat="1" ht="15.05" customHeight="1">
      <c r="A51" s="103">
        <v>1955</v>
      </c>
      <c r="B51" s="454">
        <f>avgpeinc!AQ44</f>
        <v>6659484.8022444146</v>
      </c>
      <c r="C51" s="343">
        <f>avgpeinc!AR44</f>
        <v>6683051.4967868421</v>
      </c>
      <c r="D51" s="380"/>
      <c r="E51" s="340"/>
      <c r="F51" s="340"/>
      <c r="G51" s="95">
        <f>avgpeinc!AV44</f>
        <v>11028831.841287706</v>
      </c>
      <c r="H51" s="566">
        <f>B51*0.0001/'TB5'!B51</f>
        <v>2.382050032709028E-2</v>
      </c>
      <c r="I51" s="577">
        <f>C51*0.0001/'TB5'!B51</f>
        <v>2.3904796706123551E-2</v>
      </c>
      <c r="J51" s="611"/>
      <c r="K51" s="577"/>
      <c r="L51" s="611"/>
      <c r="M51" s="597">
        <f>G51*0.0001/'TB5'!F51</f>
        <v>2.4501772057132439E-2</v>
      </c>
      <c r="P51" s="576">
        <f>H51-'TB1'!J52</f>
        <v>0</v>
      </c>
    </row>
    <row r="52" spans="1:16" s="98" customFormat="1" ht="15.05" customHeight="1">
      <c r="A52" s="103">
        <v>1956</v>
      </c>
      <c r="B52" s="454">
        <f>avgpeinc!AQ45</f>
        <v>6188340.8023264091</v>
      </c>
      <c r="C52" s="343">
        <f>avgpeinc!AR45</f>
        <v>6213348.8974612514</v>
      </c>
      <c r="D52" s="380"/>
      <c r="E52" s="340"/>
      <c r="F52" s="340"/>
      <c r="G52" s="95">
        <f>avgpeinc!AV45</f>
        <v>10262405.619680278</v>
      </c>
      <c r="H52" s="566">
        <f>B52*0.0001/'TB5'!B52</f>
        <v>2.1720092540328771E-2</v>
      </c>
      <c r="I52" s="577">
        <f>C52*0.0001/'TB5'!B52</f>
        <v>2.1807866979057473E-2</v>
      </c>
      <c r="J52" s="611"/>
      <c r="K52" s="577"/>
      <c r="L52" s="611"/>
      <c r="M52" s="597">
        <f>G52*0.0001/'TB5'!F52</f>
        <v>2.2369602433634388E-2</v>
      </c>
      <c r="P52" s="576">
        <f>H52-'TB1'!J53</f>
        <v>2.5892368006597E-9</v>
      </c>
    </row>
    <row r="53" spans="1:16" s="98" customFormat="1" ht="15.05" customHeight="1">
      <c r="A53" s="103">
        <v>1957</v>
      </c>
      <c r="B53" s="454">
        <f>avgpeinc!AQ46</f>
        <v>5779367.008623274</v>
      </c>
      <c r="C53" s="343">
        <f>avgpeinc!AR46</f>
        <v>5805136.7802937021</v>
      </c>
      <c r="D53" s="380"/>
      <c r="E53" s="340"/>
      <c r="F53" s="340"/>
      <c r="G53" s="95">
        <f>avgpeinc!AV46</f>
        <v>9589734.9337841962</v>
      </c>
      <c r="H53" s="566">
        <f>B53*0.0001/'TB5'!B53</f>
        <v>2.0246278807414277E-2</v>
      </c>
      <c r="I53" s="577">
        <f>C53*0.0001/'TB5'!B53</f>
        <v>2.0336555472880304E-2</v>
      </c>
      <c r="J53" s="611"/>
      <c r="K53" s="577"/>
      <c r="L53" s="611"/>
      <c r="M53" s="597">
        <f>G53*0.0001/'TB5'!F53</f>
        <v>2.0873552271709686E-2</v>
      </c>
      <c r="P53" s="576">
        <f>H53-'TB1'!J54</f>
        <v>0</v>
      </c>
    </row>
    <row r="54" spans="1:16" s="98" customFormat="1" ht="15.05" customHeight="1">
      <c r="A54" s="103">
        <v>1958</v>
      </c>
      <c r="B54" s="454">
        <f>avgpeinc!AQ47</f>
        <v>5018114.4168883981</v>
      </c>
      <c r="C54" s="343">
        <f>avgpeinc!AR47</f>
        <v>5045552.6529732123</v>
      </c>
      <c r="D54" s="380"/>
      <c r="E54" s="340"/>
      <c r="F54" s="340"/>
      <c r="G54" s="95">
        <f>avgpeinc!AV47</f>
        <v>8338027.054625717</v>
      </c>
      <c r="H54" s="566">
        <f>B54*0.0001/'TB5'!B54</f>
        <v>1.8083201858030556E-2</v>
      </c>
      <c r="I54" s="577">
        <f>C54*0.0001/'TB5'!B54</f>
        <v>1.8182077874105463E-2</v>
      </c>
      <c r="J54" s="611"/>
      <c r="K54" s="577"/>
      <c r="L54" s="611"/>
      <c r="M54" s="597">
        <f>G54*0.0001/'TB5'!F54</f>
        <v>1.8669310342024115E-2</v>
      </c>
      <c r="P54" s="576">
        <f>H54-'TB1'!J55</f>
        <v>0</v>
      </c>
    </row>
    <row r="55" spans="1:16" s="98" customFormat="1" ht="15.05" customHeight="1">
      <c r="A55" s="102">
        <v>1959</v>
      </c>
      <c r="B55" s="455">
        <f>avgpeinc!AQ48</f>
        <v>5841046.244720621</v>
      </c>
      <c r="C55" s="342">
        <f>avgpeinc!AR48</f>
        <v>5864629.7693488384</v>
      </c>
      <c r="D55" s="381"/>
      <c r="E55" s="341"/>
      <c r="F55" s="341"/>
      <c r="G55" s="99">
        <f>avgpeinc!AV48</f>
        <v>9756048.4186297916</v>
      </c>
      <c r="H55" s="567">
        <f>B55*0.0001/'TB5'!B55</f>
        <v>1.9829274893448708E-2</v>
      </c>
      <c r="I55" s="578">
        <f>C55*0.0001/'TB5'!B55</f>
        <v>1.9909336610685072E-2</v>
      </c>
      <c r="J55" s="612"/>
      <c r="K55" s="578"/>
      <c r="L55" s="612"/>
      <c r="M55" s="598">
        <f>G55*0.0001/'TB5'!F55</f>
        <v>2.0475974276489138E-2</v>
      </c>
      <c r="P55" s="576">
        <f>H55-'TB1'!J56</f>
        <v>0</v>
      </c>
    </row>
    <row r="56" spans="1:16">
      <c r="A56" s="78">
        <v>1960</v>
      </c>
      <c r="B56" s="454">
        <f>avgpeinc!AQ49</f>
        <v>6196763.2287104437</v>
      </c>
      <c r="C56" s="343">
        <f>avgpeinc!AR49</f>
        <v>6221200.303869429</v>
      </c>
      <c r="D56" s="380"/>
      <c r="E56" s="340"/>
      <c r="F56" s="340"/>
      <c r="G56" s="95">
        <f>avgpeinc!AV49</f>
        <v>10338870.536048066</v>
      </c>
      <c r="H56" s="566">
        <f>B56*0.0001/'TB5'!B56</f>
        <v>2.0654322658610481E-2</v>
      </c>
      <c r="I56" s="577">
        <f>C56*0.0001/'TB5'!B56</f>
        <v>2.0735773444534967E-2</v>
      </c>
      <c r="J56" s="611"/>
      <c r="K56" s="577"/>
      <c r="L56" s="611"/>
      <c r="M56" s="597">
        <f>G56*0.0001/'TB5'!F56</f>
        <v>2.1262090997212622E-2</v>
      </c>
      <c r="P56" s="576">
        <f>H56-'TB1'!J57</f>
        <v>0</v>
      </c>
    </row>
    <row r="57" spans="1:16">
      <c r="A57" s="78">
        <v>1961</v>
      </c>
      <c r="B57" s="454">
        <f>avgpeinc!AQ50</f>
        <v>6324753.6824627565</v>
      </c>
      <c r="C57" s="343">
        <f>avgpeinc!AR50</f>
        <v>6349882.4222978167</v>
      </c>
      <c r="D57" s="380"/>
      <c r="E57" s="340"/>
      <c r="F57" s="340"/>
      <c r="G57" s="95">
        <f>avgpeinc!AV50</f>
        <v>10454226.795399385</v>
      </c>
      <c r="H57" s="566">
        <f>B57*0.0001/'TB5'!B57</f>
        <v>2.0810232492446203E-2</v>
      </c>
      <c r="I57" s="577">
        <f>C57*0.0001/'TB5'!B57</f>
        <v>2.0892913169744322E-2</v>
      </c>
      <c r="J57" s="611"/>
      <c r="K57" s="577"/>
      <c r="L57" s="611"/>
      <c r="M57" s="597">
        <f>G57*0.0001/'TB5'!F57</f>
        <v>2.141149232744731E-2</v>
      </c>
      <c r="P57" s="576">
        <f>H57-'TB1'!J58</f>
        <v>0</v>
      </c>
    </row>
    <row r="58" spans="1:16">
      <c r="A58" s="78">
        <v>1962</v>
      </c>
      <c r="B58" s="456">
        <f>avgpeinc!AQ51</f>
        <v>6450641.7265715189</v>
      </c>
      <c r="C58" s="344">
        <f>avgpeinc!AR51</f>
        <v>6474548.1962229069</v>
      </c>
      <c r="D58" s="559">
        <f>avgpeinc!AS51</f>
        <v>5515511.2308872342</v>
      </c>
      <c r="E58" s="559">
        <f>avgpeinc!AT51</f>
        <v>6570545.8634245452</v>
      </c>
      <c r="F58" s="559">
        <f>avgpeinc!AU51</f>
        <v>6379557.6732084826</v>
      </c>
      <c r="G58" s="92">
        <f>avgpeinc!AV51</f>
        <v>10553501.255309517</v>
      </c>
      <c r="H58" s="568">
        <f>B58*0.0001/'TB5'!B58</f>
        <v>2.0213339477777485E-2</v>
      </c>
      <c r="I58" s="579">
        <f>C58*0.0001/'TB5'!B58</f>
        <v>2.0288251340389255E-2</v>
      </c>
      <c r="J58" s="579">
        <f>D58*0.0001/'TB5'!C58</f>
        <v>1.7049701884388927E-2</v>
      </c>
      <c r="K58" s="579">
        <f>E58*0.0001/'TB5'!D58</f>
        <v>1.4627778902649879E-2</v>
      </c>
      <c r="L58" s="579">
        <f>F58*0.0001/'TB5'!E58</f>
        <v>3.2484933733940131E-2</v>
      </c>
      <c r="M58" s="586">
        <f>G58*0.0001/'TB5'!F58</f>
        <v>2.0751144737005234E-2</v>
      </c>
      <c r="P58" s="576">
        <f>H58-'TB1'!J59</f>
        <v>0</v>
      </c>
    </row>
    <row r="59" spans="1:16">
      <c r="A59" s="78">
        <v>1963</v>
      </c>
      <c r="B59" s="457">
        <f>avgpeinc!AQ52</f>
        <v>6924360.9617684092</v>
      </c>
      <c r="C59" s="345">
        <f>avgpeinc!AR52</f>
        <v>6949914.4621970486</v>
      </c>
      <c r="D59" s="560">
        <f>avgpeinc!AS52</f>
        <v>5988623.6990006529</v>
      </c>
      <c r="E59" s="560">
        <f>avgpeinc!AT52</f>
        <v>7067041.7182396008</v>
      </c>
      <c r="F59" s="560">
        <f>avgpeinc!AU52</f>
        <v>6906288.6775110243</v>
      </c>
      <c r="G59" s="73">
        <f>avgpeinc!AV52</f>
        <v>11365089.087032925</v>
      </c>
      <c r="H59" s="569">
        <f>B59*0.0001/'TB5'!B59</f>
        <v>2.0985173992812634E-2</v>
      </c>
      <c r="I59" s="580">
        <f>C59*0.0001/'TB5'!B59</f>
        <v>2.1062617190182209E-2</v>
      </c>
      <c r="J59" s="587">
        <f>D59*0.0001/'TB5'!C59</f>
        <v>1.7840992749471957E-2</v>
      </c>
      <c r="K59" s="580">
        <f>E59*0.0001/'TB5'!D59</f>
        <v>1.5176606638176826E-2</v>
      </c>
      <c r="L59" s="587">
        <f>F59*0.0001/'TB5'!E59</f>
        <v>3.3849625257666993E-2</v>
      </c>
      <c r="M59" s="588">
        <f>G59*0.0001/'TB5'!F59</f>
        <v>2.1685558371245854E-2</v>
      </c>
      <c r="P59" s="576">
        <f>H59-'TB1'!J60</f>
        <v>0</v>
      </c>
    </row>
    <row r="60" spans="1:16">
      <c r="A60" s="78">
        <v>1964</v>
      </c>
      <c r="B60" s="457">
        <f>avgpeinc!AQ53</f>
        <v>7472081.6152449735</v>
      </c>
      <c r="C60" s="345">
        <f>avgpeinc!AR53</f>
        <v>7499547.534145602</v>
      </c>
      <c r="D60" s="560">
        <f>avgpeinc!AS53</f>
        <v>6461736.1671140725</v>
      </c>
      <c r="E60" s="560">
        <f>avgpeinc!AT53</f>
        <v>7563537.5730546564</v>
      </c>
      <c r="F60" s="560">
        <f>avgpeinc!AU53</f>
        <v>7433019.681813566</v>
      </c>
      <c r="G60" s="73">
        <f>avgpeinc!AV53</f>
        <v>12308000.506685635</v>
      </c>
      <c r="H60" s="569">
        <f>B60*0.0001/'TB5'!B60</f>
        <v>2.1757008507847793E-2</v>
      </c>
      <c r="I60" s="580">
        <f>C60*0.0001/'TB5'!B60</f>
        <v>2.1836983039975177E-2</v>
      </c>
      <c r="J60" s="587">
        <f>D60*0.0001/'TB5'!C60</f>
        <v>1.8576910719275475E-2</v>
      </c>
      <c r="K60" s="580">
        <f>E60*0.0001/'TB5'!D60</f>
        <v>1.5687935054302216E-2</v>
      </c>
      <c r="L60" s="587">
        <f>F60*0.0001/'TB5'!E60</f>
        <v>3.5115759819746017E-2</v>
      </c>
      <c r="M60" s="588">
        <f>G60*0.0001/'TB5'!F60</f>
        <v>2.2619972005486488E-2</v>
      </c>
      <c r="P60" s="576">
        <f>H60-'TB1'!J61</f>
        <v>0</v>
      </c>
    </row>
    <row r="61" spans="1:16">
      <c r="A61" s="78">
        <v>1965</v>
      </c>
      <c r="B61" s="457">
        <f>avgpeinc!AQ54</f>
        <v>7745952.8599742297</v>
      </c>
      <c r="C61" s="345">
        <f>avgpeinc!AR54</f>
        <v>7772333.8113971744</v>
      </c>
      <c r="D61" s="560">
        <f>avgpeinc!AS54</f>
        <v>6734990.5506100785</v>
      </c>
      <c r="E61" s="560">
        <f>avgpeinc!AT54</f>
        <v>7739346.413722544</v>
      </c>
      <c r="F61" s="560">
        <f>avgpeinc!AU54</f>
        <v>7763806.2597155496</v>
      </c>
      <c r="G61" s="73">
        <f>avgpeinc!AV54</f>
        <v>12729972.464843247</v>
      </c>
      <c r="H61" s="569">
        <f>B61*0.0001/'TB5'!B61</f>
        <v>2.1442634053528309E-2</v>
      </c>
      <c r="I61" s="580">
        <f>C61*0.0001/'TB5'!B61</f>
        <v>2.1515662781894207E-2</v>
      </c>
      <c r="J61" s="587">
        <f>D61*0.0001/'TB5'!C61</f>
        <v>1.8425471242349851E-2</v>
      </c>
      <c r="K61" s="580">
        <f>E61*0.0001/'TB5'!D61</f>
        <v>1.5266231509252659E-2</v>
      </c>
      <c r="L61" s="587">
        <f>F61*0.0001/'TB5'!E61</f>
        <v>3.5008109395234729E-2</v>
      </c>
      <c r="M61" s="588">
        <f>G61*0.0001/'TB5'!F61</f>
        <v>2.2278107702732079E-2</v>
      </c>
      <c r="P61" s="576">
        <f>H61-'TB1'!J62</f>
        <v>0</v>
      </c>
    </row>
    <row r="62" spans="1:16">
      <c r="A62" s="78">
        <v>1966</v>
      </c>
      <c r="B62" s="457">
        <f>avgpeinc!AQ55</f>
        <v>7986096.0961001934</v>
      </c>
      <c r="C62" s="345">
        <f>avgpeinc!AR55</f>
        <v>8011074.234205897</v>
      </c>
      <c r="D62" s="560">
        <f>avgpeinc!AS55</f>
        <v>7008244.9341060836</v>
      </c>
      <c r="E62" s="560">
        <f>avgpeinc!AT55</f>
        <v>7915155.2543904316</v>
      </c>
      <c r="F62" s="560">
        <f>avgpeinc!AU55</f>
        <v>8094592.8376175333</v>
      </c>
      <c r="G62" s="73">
        <f>avgpeinc!AV55</f>
        <v>13076104.887418859</v>
      </c>
      <c r="H62" s="569">
        <f>B62*0.0001/'TB5'!B62</f>
        <v>2.1128259599208832E-2</v>
      </c>
      <c r="I62" s="580">
        <f>C62*0.0001/'TB5'!B62</f>
        <v>2.1194342523813244E-2</v>
      </c>
      <c r="J62" s="587">
        <f>D62*0.0001/'TB5'!C62</f>
        <v>1.8288012593984607E-2</v>
      </c>
      <c r="K62" s="580">
        <f>E62*0.0001/'TB5'!D62</f>
        <v>1.4883914031088356E-2</v>
      </c>
      <c r="L62" s="587">
        <f>F62*0.0001/'TB5'!E62</f>
        <v>3.4909836947917938E-2</v>
      </c>
      <c r="M62" s="588">
        <f>G62*0.0001/'TB5'!F62</f>
        <v>2.1936243399977687E-2</v>
      </c>
      <c r="P62" s="576">
        <f>H62-'TB1'!J63</f>
        <v>0</v>
      </c>
    </row>
    <row r="63" spans="1:16">
      <c r="A63" s="78">
        <v>1967</v>
      </c>
      <c r="B63" s="457">
        <f>avgpeinc!AQ56</f>
        <v>7500323.7447247431</v>
      </c>
      <c r="C63" s="345">
        <f>avgpeinc!AR56</f>
        <v>7540509.78753947</v>
      </c>
      <c r="D63" s="560">
        <f>avgpeinc!AS56</f>
        <v>6833997.3145189015</v>
      </c>
      <c r="E63" s="560">
        <f>avgpeinc!AT56</f>
        <v>7621434.521182118</v>
      </c>
      <c r="F63" s="560">
        <f>avgpeinc!AU56</f>
        <v>7493778.9994620467</v>
      </c>
      <c r="G63" s="73">
        <f>avgpeinc!AV56</f>
        <v>12297049.011141706</v>
      </c>
      <c r="H63" s="570">
        <f>B63*0.0001/'TB5'!B63</f>
        <v>1.9572364166378975E-2</v>
      </c>
      <c r="I63" s="581">
        <f>C63*0.0001/'TB5'!B63</f>
        <v>1.9677231088280674E-2</v>
      </c>
      <c r="J63" s="587">
        <f>D63*0.0001/'TB5'!C63</f>
        <v>1.7424915917217731E-2</v>
      </c>
      <c r="K63" s="580">
        <f>E63*0.0001/'TB5'!D63</f>
        <v>1.4359449036419393E-2</v>
      </c>
      <c r="L63" s="587">
        <f>F63*0.0001/'TB5'!E63</f>
        <v>3.0907296575605873E-2</v>
      </c>
      <c r="M63" s="588">
        <f>G63*0.0001/'TB5'!F63</f>
        <v>2.0364258904010057E-2</v>
      </c>
      <c r="P63" s="576">
        <f>H63-'TB1'!J64</f>
        <v>0</v>
      </c>
    </row>
    <row r="64" spans="1:16">
      <c r="A64" s="78">
        <v>1968</v>
      </c>
      <c r="B64" s="457">
        <f>avgpeinc!AQ57</f>
        <v>7826660.6342512826</v>
      </c>
      <c r="C64" s="345">
        <f>avgpeinc!AR57</f>
        <v>7870220.9106960511</v>
      </c>
      <c r="D64" s="560">
        <f>avgpeinc!AS57</f>
        <v>7240041.3620651187</v>
      </c>
      <c r="E64" s="560">
        <f>avgpeinc!AT57</f>
        <v>8013491.9619973795</v>
      </c>
      <c r="F64" s="560">
        <f>avgpeinc!AU57</f>
        <v>7719825.7804785334</v>
      </c>
      <c r="G64" s="73">
        <f>avgpeinc!AV57</f>
        <v>12889855.680739492</v>
      </c>
      <c r="H64" s="570">
        <f>B64*0.0001/'TB5'!B64</f>
        <v>1.9843468908220526E-2</v>
      </c>
      <c r="I64" s="581">
        <f>C64*0.0001/'TB5'!B64</f>
        <v>1.9953910261392593E-2</v>
      </c>
      <c r="J64" s="587">
        <f>D64*0.0001/'TB5'!C64</f>
        <v>1.7949097556993369E-2</v>
      </c>
      <c r="K64" s="580">
        <f>E64*0.0001/'TB5'!D64</f>
        <v>1.4713301323354246E-2</v>
      </c>
      <c r="L64" s="587">
        <f>F64*0.0001/'TB5'!E64</f>
        <v>3.0979421222582466E-2</v>
      </c>
      <c r="M64" s="588">
        <f>G64*0.0001/'TB5'!F64</f>
        <v>2.0621403702534735E-2</v>
      </c>
      <c r="P64" s="576">
        <f>H64-'TB1'!J65</f>
        <v>0</v>
      </c>
    </row>
    <row r="65" spans="1:16">
      <c r="A65" s="83">
        <v>1969</v>
      </c>
      <c r="B65" s="458">
        <f>avgpeinc!AQ58</f>
        <v>7549849.9228926897</v>
      </c>
      <c r="C65" s="346">
        <f>avgpeinc!AR58</f>
        <v>7590857.2738459036</v>
      </c>
      <c r="D65" s="562">
        <f>avgpeinc!AS58</f>
        <v>6928900.6432651756</v>
      </c>
      <c r="E65" s="562">
        <f>avgpeinc!AT58</f>
        <v>7759657.2714244118</v>
      </c>
      <c r="F65" s="562">
        <f>avgpeinc!AU58</f>
        <v>7425506.3664172059</v>
      </c>
      <c r="G65" s="79">
        <f>avgpeinc!AV58</f>
        <v>12473407.283619598</v>
      </c>
      <c r="H65" s="571">
        <f>B65*0.0001/'TB5'!B65</f>
        <v>1.8891275045461953E-2</v>
      </c>
      <c r="I65" s="582">
        <f>C65*0.0001/'TB5'!B65</f>
        <v>1.8993883859366182E-2</v>
      </c>
      <c r="J65" s="589">
        <f>D65*0.0001/'TB5'!C65</f>
        <v>1.6955429629888386E-2</v>
      </c>
      <c r="K65" s="583">
        <f>E65*0.0001/'TB5'!D65</f>
        <v>1.4006729004904626E-2</v>
      </c>
      <c r="L65" s="589">
        <f>F65*0.0001/'TB5'!E65</f>
        <v>2.9483605234418061E-2</v>
      </c>
      <c r="M65" s="590">
        <f>G65*0.0001/'TB5'!F65</f>
        <v>1.9622879946837205E-2</v>
      </c>
      <c r="P65" s="576">
        <f>H65-'TB1'!J66</f>
        <v>0</v>
      </c>
    </row>
    <row r="66" spans="1:16">
      <c r="A66" s="78">
        <v>1970</v>
      </c>
      <c r="B66" s="457">
        <f>avgpeinc!AQ59</f>
        <v>6393077.4102610927</v>
      </c>
      <c r="C66" s="345">
        <f>avgpeinc!AR59</f>
        <v>6437163.8098223247</v>
      </c>
      <c r="D66" s="560">
        <f>avgpeinc!AS59</f>
        <v>5788618.1417031195</v>
      </c>
      <c r="E66" s="560">
        <f>avgpeinc!AT59</f>
        <v>6592111.0712148594</v>
      </c>
      <c r="F66" s="560">
        <f>avgpeinc!AU59</f>
        <v>6260439.4982005581</v>
      </c>
      <c r="G66" s="73">
        <f>avgpeinc!AV59</f>
        <v>10556296.925295979</v>
      </c>
      <c r="H66" s="570">
        <f>B66*0.0001/'TB5'!B66</f>
        <v>1.6396674822317436E-2</v>
      </c>
      <c r="I66" s="581">
        <f>C66*0.0001/'TB5'!B66</f>
        <v>1.6509745619259775E-2</v>
      </c>
      <c r="J66" s="587">
        <f>D66*0.0001/'TB5'!C66</f>
        <v>1.4590179765946232E-2</v>
      </c>
      <c r="K66" s="580">
        <f>E66*0.0001/'TB5'!D66</f>
        <v>1.2227634142618626E-2</v>
      </c>
      <c r="L66" s="587">
        <f>F66*0.0001/'TB5'!E66</f>
        <v>2.5544883697875775E-2</v>
      </c>
      <c r="M66" s="588">
        <f>G66*0.0001/'TB5'!F66</f>
        <v>1.6983051529678047E-2</v>
      </c>
      <c r="P66" s="576">
        <f>H66-'TB1'!J67</f>
        <v>0</v>
      </c>
    </row>
    <row r="67" spans="1:16">
      <c r="A67" s="78">
        <v>1971</v>
      </c>
      <c r="B67" s="457">
        <f>avgpeinc!AQ60</f>
        <v>6314133.8362067491</v>
      </c>
      <c r="C67" s="345">
        <f>avgpeinc!AR60</f>
        <v>6366716.928670859</v>
      </c>
      <c r="D67" s="560">
        <f>avgpeinc!AS60</f>
        <v>5764711.3398530828</v>
      </c>
      <c r="E67" s="560">
        <f>avgpeinc!AT60</f>
        <v>6535870.7041398631</v>
      </c>
      <c r="F67" s="560">
        <f>avgpeinc!AU60</f>
        <v>6181255.0688031716</v>
      </c>
      <c r="G67" s="73">
        <f>avgpeinc!AV60</f>
        <v>10438609.255082216</v>
      </c>
      <c r="H67" s="570">
        <f>B67*0.0001/'TB5'!B67</f>
        <v>1.6112785211589653E-2</v>
      </c>
      <c r="I67" s="581">
        <f>C67*0.0001/'TB5'!B67</f>
        <v>1.6246969898929819E-2</v>
      </c>
      <c r="J67" s="587">
        <f>D67*0.0001/'TB5'!C67</f>
        <v>1.44475740926282E-2</v>
      </c>
      <c r="K67" s="580">
        <f>E67*0.0001/'TB5'!D67</f>
        <v>1.2124200860853305E-2</v>
      </c>
      <c r="L67" s="587">
        <f>F67*0.0001/'TB5'!E67</f>
        <v>2.4822983894409845E-2</v>
      </c>
      <c r="M67" s="588">
        <f>G67*0.0001/'TB5'!F67</f>
        <v>1.6710249410607503E-2</v>
      </c>
      <c r="P67" s="576">
        <f>H67-'TB1'!J68</f>
        <v>0</v>
      </c>
    </row>
    <row r="68" spans="1:16">
      <c r="A68" s="78">
        <v>1972</v>
      </c>
      <c r="B68" s="457">
        <f>avgpeinc!AQ61</f>
        <v>6361388.2059418308</v>
      </c>
      <c r="C68" s="345">
        <f>avgpeinc!AR61</f>
        <v>6427660.2899355553</v>
      </c>
      <c r="D68" s="560">
        <f>avgpeinc!AS61</f>
        <v>5800028.794240254</v>
      </c>
      <c r="E68" s="560">
        <f>avgpeinc!AT61</f>
        <v>6661526.8651929405</v>
      </c>
      <c r="F68" s="560">
        <f>avgpeinc!AU61</f>
        <v>6189558.2475589393</v>
      </c>
      <c r="G68" s="73">
        <f>avgpeinc!AV61</f>
        <v>10513430.757398812</v>
      </c>
      <c r="H68" s="570">
        <f>B68*0.0001/'TB5'!B68</f>
        <v>1.5661845305658062E-2</v>
      </c>
      <c r="I68" s="581">
        <f>C68*0.0001/'TB5'!B68</f>
        <v>1.5825008296815213E-2</v>
      </c>
      <c r="J68" s="587">
        <f>D68*0.0001/'TB5'!C68</f>
        <v>1.4074160847485473E-2</v>
      </c>
      <c r="K68" s="580">
        <f>E68*0.0001/'TB5'!D68</f>
        <v>1.1956113517953783E-2</v>
      </c>
      <c r="L68" s="587">
        <f>F68*0.0001/'TB5'!E68</f>
        <v>2.3679217790231629E-2</v>
      </c>
      <c r="M68" s="588">
        <f>G68*0.0001/'TB5'!F68</f>
        <v>1.6274035368496694E-2</v>
      </c>
      <c r="P68" s="576">
        <f>H68-'TB1'!J69</f>
        <v>0</v>
      </c>
    </row>
    <row r="69" spans="1:16">
      <c r="A69" s="78">
        <v>1973</v>
      </c>
      <c r="B69" s="457">
        <f>avgpeinc!AQ62</f>
        <v>6040638.4664119752</v>
      </c>
      <c r="C69" s="345">
        <f>avgpeinc!AR62</f>
        <v>6126382.1396999182</v>
      </c>
      <c r="D69" s="560">
        <f>avgpeinc!AS62</f>
        <v>5473471.5730262492</v>
      </c>
      <c r="E69" s="560">
        <f>avgpeinc!AT62</f>
        <v>6428526.1371181076</v>
      </c>
      <c r="F69" s="560">
        <f>avgpeinc!AU62</f>
        <v>5804495.208499575</v>
      </c>
      <c r="G69" s="73">
        <f>avgpeinc!AV62</f>
        <v>9952623.604831716</v>
      </c>
      <c r="H69" s="570">
        <f>B69*0.0001/'TB5'!B69</f>
        <v>1.4274762325385378E-2</v>
      </c>
      <c r="I69" s="581">
        <f>C69*0.0001/'TB5'!B69</f>
        <v>1.4477385038844656E-2</v>
      </c>
      <c r="J69" s="587">
        <f>D69*0.0001/'TB5'!C69</f>
        <v>1.2753672231838212E-2</v>
      </c>
      <c r="K69" s="580">
        <f>E69*0.0001/'TB5'!D69</f>
        <v>1.104520031640277E-2</v>
      </c>
      <c r="L69" s="587">
        <f>F69*0.0001/'TB5'!E69</f>
        <v>2.1320199244883046E-2</v>
      </c>
      <c r="M69" s="588">
        <f>G69*0.0001/'TB5'!F69</f>
        <v>1.4826035690589379E-2</v>
      </c>
      <c r="P69" s="576">
        <f>H69-'TB1'!J70</f>
        <v>0</v>
      </c>
    </row>
    <row r="70" spans="1:16">
      <c r="A70" s="78">
        <v>1974</v>
      </c>
      <c r="B70" s="457">
        <f>avgpeinc!AQ63</f>
        <v>5450757.2816922953</v>
      </c>
      <c r="C70" s="345">
        <f>avgpeinc!AR63</f>
        <v>5558527.1433152538</v>
      </c>
      <c r="D70" s="560">
        <f>avgpeinc!AS63</f>
        <v>4942371.6146708122</v>
      </c>
      <c r="E70" s="560">
        <f>avgpeinc!AT63</f>
        <v>5928290.934004195</v>
      </c>
      <c r="F70" s="560">
        <f>avgpeinc!AU63</f>
        <v>5174123.3954982683</v>
      </c>
      <c r="G70" s="73">
        <f>avgpeinc!AV63</f>
        <v>8945673.6488756966</v>
      </c>
      <c r="H70" s="570">
        <f>B70*0.0001/'TB5'!B70</f>
        <v>1.325859020846565E-2</v>
      </c>
      <c r="I70" s="581">
        <f>C70*0.0001/'TB5'!B70</f>
        <v>1.3520732945380589E-2</v>
      </c>
      <c r="J70" s="587">
        <f>D70*0.0001/'TB5'!C70</f>
        <v>1.1812296995174165E-2</v>
      </c>
      <c r="K70" s="580">
        <f>E70*0.0001/'TB5'!D70</f>
        <v>1.0522701669060551E-2</v>
      </c>
      <c r="L70" s="587">
        <f>F70*0.0001/'TB5'!E70</f>
        <v>1.9408073189026705E-2</v>
      </c>
      <c r="M70" s="588">
        <f>G70*0.0001/'TB5'!F70</f>
        <v>1.3768246538262476E-2</v>
      </c>
      <c r="P70" s="576">
        <f>H70-'TB1'!J71</f>
        <v>0</v>
      </c>
    </row>
    <row r="71" spans="1:16">
      <c r="A71" s="78">
        <v>1975</v>
      </c>
      <c r="B71" s="457">
        <f>avgpeinc!AQ64</f>
        <v>5194218.1186963841</v>
      </c>
      <c r="C71" s="345">
        <f>avgpeinc!AR64</f>
        <v>5311658.3747295197</v>
      </c>
      <c r="D71" s="560">
        <f>avgpeinc!AS64</f>
        <v>4690787.4090676475</v>
      </c>
      <c r="E71" s="560">
        <f>avgpeinc!AT64</f>
        <v>5678421.7396491524</v>
      </c>
      <c r="F71" s="560">
        <f>avgpeinc!AU64</f>
        <v>4957814.6005931431</v>
      </c>
      <c r="G71" s="73">
        <f>avgpeinc!AV64</f>
        <v>8529508.4686243162</v>
      </c>
      <c r="H71" s="570">
        <f>B71*0.0001/'TB5'!B71</f>
        <v>1.3053865599005123E-2</v>
      </c>
      <c r="I71" s="581">
        <f>C71*0.0001/'TB5'!B71</f>
        <v>1.334901094776342E-2</v>
      </c>
      <c r="J71" s="587">
        <f>D71*0.0001/'TB5'!C71</f>
        <v>1.1714442475053492E-2</v>
      </c>
      <c r="K71" s="580">
        <f>E71*0.0001/'TB5'!D71</f>
        <v>1.062963085331603E-2</v>
      </c>
      <c r="L71" s="587">
        <f>F71*0.0001/'TB5'!E71</f>
        <v>1.8577408489377945E-2</v>
      </c>
      <c r="M71" s="588">
        <f>G71*0.0001/'TB5'!F71</f>
        <v>1.3603305479342964E-2</v>
      </c>
      <c r="P71" s="576">
        <f>H71-'TB1'!J72</f>
        <v>0</v>
      </c>
    </row>
    <row r="72" spans="1:16">
      <c r="A72" s="78">
        <v>1976</v>
      </c>
      <c r="B72" s="457">
        <f>avgpeinc!AQ65</f>
        <v>5489004.7723310068</v>
      </c>
      <c r="C72" s="345">
        <f>avgpeinc!AR65</f>
        <v>5601327.0250447989</v>
      </c>
      <c r="D72" s="560">
        <f>avgpeinc!AS65</f>
        <v>4928779.1997229178</v>
      </c>
      <c r="E72" s="560">
        <f>avgpeinc!AT65</f>
        <v>5967201.3667455651</v>
      </c>
      <c r="F72" s="560">
        <f>avgpeinc!AU65</f>
        <v>5213216.9418371338</v>
      </c>
      <c r="G72" s="73">
        <f>avgpeinc!AV65</f>
        <v>8985215.844639577</v>
      </c>
      <c r="H72" s="570">
        <f>B72*0.0001/'TB5'!B72</f>
        <v>1.3308190381742689E-2</v>
      </c>
      <c r="I72" s="581">
        <f>C72*0.0001/'TB5'!B72</f>
        <v>1.3580517695203296E-2</v>
      </c>
      <c r="J72" s="587">
        <f>D72*0.0001/'TB5'!C72</f>
        <v>1.185748605763237E-2</v>
      </c>
      <c r="K72" s="580">
        <f>E72*0.0001/'TB5'!D72</f>
        <v>1.0818066359703948E-2</v>
      </c>
      <c r="L72" s="587">
        <f>F72*0.0001/'TB5'!E72</f>
        <v>1.8627477920748699E-2</v>
      </c>
      <c r="M72" s="588">
        <f>G72*0.0001/'TB5'!F72</f>
        <v>1.3869732161476024E-2</v>
      </c>
      <c r="P72" s="576">
        <f>H72-'TB1'!J73</f>
        <v>0</v>
      </c>
    </row>
    <row r="73" spans="1:16">
      <c r="A73" s="78">
        <v>1977</v>
      </c>
      <c r="B73" s="457">
        <f>avgpeinc!AQ66</f>
        <v>5827545.2782430025</v>
      </c>
      <c r="C73" s="345">
        <f>avgpeinc!AR66</f>
        <v>5945367.0932607111</v>
      </c>
      <c r="D73" s="560">
        <f>avgpeinc!AS66</f>
        <v>5225698.428112112</v>
      </c>
      <c r="E73" s="560">
        <f>avgpeinc!AT66</f>
        <v>6348341.0283542536</v>
      </c>
      <c r="F73" s="560">
        <f>avgpeinc!AU66</f>
        <v>5509087.0973476572</v>
      </c>
      <c r="G73" s="73">
        <f>avgpeinc!AV66</f>
        <v>9504619.6501108538</v>
      </c>
      <c r="H73" s="570">
        <f>B73*0.0001/'TB5'!B73</f>
        <v>1.3703256057256747E-2</v>
      </c>
      <c r="I73" s="581">
        <f>C73*0.0001/'TB5'!B73</f>
        <v>1.3980309674728629E-2</v>
      </c>
      <c r="J73" s="587">
        <f>D73*0.0001/'TB5'!C73</f>
        <v>1.2248659438355071E-2</v>
      </c>
      <c r="K73" s="580">
        <f>E73*0.0001/'TB5'!D73</f>
        <v>1.1209816742972833E-2</v>
      </c>
      <c r="L73" s="587">
        <f>F73*0.0001/'TB5'!E73</f>
        <v>1.893127386438298E-2</v>
      </c>
      <c r="M73" s="588">
        <f>G73*0.0001/'TB5'!F73</f>
        <v>1.4288741981018037E-2</v>
      </c>
      <c r="P73" s="576">
        <f>H73-'TB1'!J74</f>
        <v>0</v>
      </c>
    </row>
    <row r="74" spans="1:16">
      <c r="A74" s="78">
        <v>1978</v>
      </c>
      <c r="B74" s="457">
        <f>avgpeinc!AQ67</f>
        <v>6287925.6987595577</v>
      </c>
      <c r="C74" s="345">
        <f>avgpeinc!AR67</f>
        <v>6424577.5709851664</v>
      </c>
      <c r="D74" s="560">
        <f>avgpeinc!AS67</f>
        <v>5578789.1246815054</v>
      </c>
      <c r="E74" s="560">
        <f>avgpeinc!AT67</f>
        <v>6971720.5780494446</v>
      </c>
      <c r="F74" s="560">
        <f>avgpeinc!AU67</f>
        <v>5829062.8222305449</v>
      </c>
      <c r="G74" s="73">
        <f>avgpeinc!AV67</f>
        <v>10229461.770114705</v>
      </c>
      <c r="H74" s="570">
        <f>B74*0.0001/'TB5'!B74</f>
        <v>1.4278501075147165E-2</v>
      </c>
      <c r="I74" s="581">
        <f>C74*0.0001/'TB5'!B74</f>
        <v>1.4588807525631964E-2</v>
      </c>
      <c r="J74" s="587">
        <f>D74*0.0001/'TB5'!C74</f>
        <v>1.2548910902555608E-2</v>
      </c>
      <c r="K74" s="580">
        <f>E74*0.0001/'TB5'!D74</f>
        <v>1.1926729715500352E-2</v>
      </c>
      <c r="L74" s="587">
        <f>F74*0.0001/'TB5'!E74</f>
        <v>1.9241547335355103E-2</v>
      </c>
      <c r="M74" s="588">
        <f>G74*0.0001/'TB5'!F74</f>
        <v>1.4908604760971783E-2</v>
      </c>
      <c r="P74" s="576">
        <f>H74-'TB1'!J75</f>
        <v>0</v>
      </c>
    </row>
    <row r="75" spans="1:16">
      <c r="A75" s="83">
        <v>1979</v>
      </c>
      <c r="B75" s="458">
        <f>avgpeinc!AQ68</f>
        <v>7445500.5915056933</v>
      </c>
      <c r="C75" s="346">
        <f>avgpeinc!AR68</f>
        <v>7605487.3126745215</v>
      </c>
      <c r="D75" s="562">
        <f>avgpeinc!AS68</f>
        <v>6331246.4619613122</v>
      </c>
      <c r="E75" s="562">
        <f>avgpeinc!AT68</f>
        <v>8251104.6937041031</v>
      </c>
      <c r="F75" s="562">
        <f>avgpeinc!AU68</f>
        <v>6834434.1466977391</v>
      </c>
      <c r="G75" s="79">
        <f>avgpeinc!AV68</f>
        <v>12044141.514721513</v>
      </c>
      <c r="H75" s="572">
        <f>B75*0.0001/'TB5'!B75</f>
        <v>1.6843352466821671E-2</v>
      </c>
      <c r="I75" s="583">
        <f>C75*0.0001/'TB5'!B75</f>
        <v>1.720527745783329E-2</v>
      </c>
      <c r="J75" s="589">
        <f>D75*0.0001/'TB5'!C75</f>
        <v>1.422072760760784E-2</v>
      </c>
      <c r="K75" s="583">
        <f>E75*0.0001/'TB5'!D75</f>
        <v>1.4222403056919575E-2</v>
      </c>
      <c r="L75" s="589">
        <f>F75*0.0001/'TB5'!E75</f>
        <v>2.2301357239484787E-2</v>
      </c>
      <c r="M75" s="590">
        <f>G75*0.0001/'TB5'!F75</f>
        <v>1.7555205151438713E-2</v>
      </c>
      <c r="P75" s="576">
        <f>H75-'TB1'!J76</f>
        <v>0</v>
      </c>
    </row>
    <row r="76" spans="1:16">
      <c r="A76" s="78">
        <v>1980</v>
      </c>
      <c r="B76" s="457">
        <f>avgpeinc!AQ69</f>
        <v>6151121.0547978133</v>
      </c>
      <c r="C76" s="345">
        <f>avgpeinc!AR69</f>
        <v>6344301.6625310425</v>
      </c>
      <c r="D76" s="560">
        <f>avgpeinc!AS69</f>
        <v>5581096.4927337607</v>
      </c>
      <c r="E76" s="560">
        <f>avgpeinc!AT69</f>
        <v>7278969.3825746924</v>
      </c>
      <c r="F76" s="560">
        <f>avgpeinc!AU69</f>
        <v>5274188.3551475573</v>
      </c>
      <c r="G76" s="73">
        <f>avgpeinc!AV69</f>
        <v>10011527.610680334</v>
      </c>
      <c r="H76" s="569">
        <f>B76*0.0001/'TB5'!B76</f>
        <v>1.4333096332848074E-2</v>
      </c>
      <c r="I76" s="580">
        <f>C76*0.0001/'TB5'!B76</f>
        <v>1.4783238060772419E-2</v>
      </c>
      <c r="J76" s="587">
        <f>D76*0.0001/'TB5'!C76</f>
        <v>1.2943323701620104E-2</v>
      </c>
      <c r="K76" s="580">
        <f>E76*0.0001/'TB5'!D76</f>
        <v>1.2924520298838615E-2</v>
      </c>
      <c r="L76" s="587">
        <f>F76*0.0001/'TB5'!E76</f>
        <v>1.758619770407677E-2</v>
      </c>
      <c r="M76" s="588">
        <f>G76*0.0001/'TB5'!F76</f>
        <v>1.5057383105158804E-2</v>
      </c>
      <c r="P76" s="576">
        <f>H76-'TB1'!J77</f>
        <v>0</v>
      </c>
    </row>
    <row r="77" spans="1:16">
      <c r="A77" s="78">
        <v>1981</v>
      </c>
      <c r="B77" s="457">
        <f>avgpeinc!AQ70</f>
        <v>6653908.8621901311</v>
      </c>
      <c r="C77" s="345">
        <f>avgpeinc!AR70</f>
        <v>6846396.7317151986</v>
      </c>
      <c r="D77" s="560">
        <f>avgpeinc!AS70</f>
        <v>6088700.2442533476</v>
      </c>
      <c r="E77" s="560">
        <f>avgpeinc!AT70</f>
        <v>7760037.507710739</v>
      </c>
      <c r="F77" s="560">
        <f>avgpeinc!AU70</f>
        <v>5810442.4338456765</v>
      </c>
      <c r="G77" s="73">
        <f>avgpeinc!AV70</f>
        <v>10810239.376080526</v>
      </c>
      <c r="H77" s="569">
        <f>B77*0.0001/'TB5'!B77</f>
        <v>1.5386946499347687E-2</v>
      </c>
      <c r="I77" s="580">
        <f>C77*0.0001/'TB5'!B77</f>
        <v>1.5832068398594856E-2</v>
      </c>
      <c r="J77" s="587">
        <f>D77*0.0001/'TB5'!C77</f>
        <v>1.4112069271504876E-2</v>
      </c>
      <c r="K77" s="580">
        <f>E77*0.0001/'TB5'!D77</f>
        <v>1.3804200105369091E-2</v>
      </c>
      <c r="L77" s="587">
        <f>F77*0.0001/'TB5'!E77</f>
        <v>1.8897501751780513E-2</v>
      </c>
      <c r="M77" s="588">
        <f>G77*0.0001/'TB5'!F77</f>
        <v>1.614681072533131E-2</v>
      </c>
      <c r="P77" s="576">
        <f>H77-'TB1'!J78</f>
        <v>0</v>
      </c>
    </row>
    <row r="78" spans="1:16">
      <c r="A78" s="78">
        <v>1982</v>
      </c>
      <c r="B78" s="457">
        <f>avgpeinc!AQ71</f>
        <v>6728159.9579142565</v>
      </c>
      <c r="C78" s="345">
        <f>avgpeinc!AR71</f>
        <v>6941420.0159388939</v>
      </c>
      <c r="D78" s="560">
        <f>avgpeinc!AS71</f>
        <v>6195469.0450740447</v>
      </c>
      <c r="E78" s="560">
        <f>avgpeinc!AT71</f>
        <v>8119949.5240652775</v>
      </c>
      <c r="F78" s="560">
        <f>avgpeinc!AU71</f>
        <v>5629457.9865472671</v>
      </c>
      <c r="G78" s="73">
        <f>avgpeinc!AV71</f>
        <v>11329683.304270945</v>
      </c>
      <c r="H78" s="569">
        <f>B78*0.0001/'TB5'!B78</f>
        <v>1.6087027266621597E-2</v>
      </c>
      <c r="I78" s="580">
        <f>C78*0.0001/'TB5'!B78</f>
        <v>1.6596931964159012E-2</v>
      </c>
      <c r="J78" s="587">
        <f>D78*0.0001/'TB5'!C78</f>
        <v>1.4948960393667221E-2</v>
      </c>
      <c r="K78" s="580">
        <f>E78*0.0001/'TB5'!D78</f>
        <v>1.5029715374112131E-2</v>
      </c>
      <c r="L78" s="587">
        <f>F78*0.0001/'TB5'!E78</f>
        <v>1.8570560961961746E-2</v>
      </c>
      <c r="M78" s="588">
        <f>G78*0.0001/'TB5'!F78</f>
        <v>1.751331239938736E-2</v>
      </c>
      <c r="P78" s="576">
        <f>H78-'TB1'!J79</f>
        <v>0</v>
      </c>
    </row>
    <row r="79" spans="1:16">
      <c r="A79" s="78">
        <v>1983</v>
      </c>
      <c r="B79" s="457">
        <f>avgpeinc!AQ72</f>
        <v>6802284.1323465193</v>
      </c>
      <c r="C79" s="345">
        <f>avgpeinc!AR72</f>
        <v>7022713.6245653257</v>
      </c>
      <c r="D79" s="560">
        <f>avgpeinc!AS72</f>
        <v>6365434.3908200311</v>
      </c>
      <c r="E79" s="560">
        <f>avgpeinc!AT72</f>
        <v>8366050.7096469747</v>
      </c>
      <c r="F79" s="560">
        <f>avgpeinc!AU72</f>
        <v>5524818.7587311212</v>
      </c>
      <c r="G79" s="73">
        <f>avgpeinc!AV72</f>
        <v>11059889.848502353</v>
      </c>
      <c r="H79" s="569">
        <f>B79*0.0001/'TB5'!B79</f>
        <v>1.6013927757740021E-2</v>
      </c>
      <c r="I79" s="580">
        <f>C79*0.0001/'TB5'!B79</f>
        <v>1.6532862558960915E-2</v>
      </c>
      <c r="J79" s="587">
        <f>D79*0.0001/'TB5'!C79</f>
        <v>1.5188110060989858E-2</v>
      </c>
      <c r="K79" s="580">
        <f>E79*0.0001/'TB5'!D79</f>
        <v>1.5462702140212057E-2</v>
      </c>
      <c r="L79" s="587">
        <f>F79*0.0001/'TB5'!E79</f>
        <v>1.7552360892295834E-2</v>
      </c>
      <c r="M79" s="588">
        <f>G79*0.0001/'TB5'!F79</f>
        <v>1.68651919811964E-2</v>
      </c>
      <c r="P79" s="576">
        <f>H79-'TB1'!J80</f>
        <v>0</v>
      </c>
    </row>
    <row r="80" spans="1:16">
      <c r="A80" s="78">
        <v>1984</v>
      </c>
      <c r="B80" s="457">
        <f>avgpeinc!AQ73</f>
        <v>8499520.1364705786</v>
      </c>
      <c r="C80" s="345">
        <f>avgpeinc!AR73</f>
        <v>8764398.086171167</v>
      </c>
      <c r="D80" s="560">
        <f>avgpeinc!AS73</f>
        <v>7963164.301676943</v>
      </c>
      <c r="E80" s="560">
        <f>avgpeinc!AT73</f>
        <v>10430513.823036233</v>
      </c>
      <c r="F80" s="560">
        <f>avgpeinc!AU73</f>
        <v>6877522.6704874979</v>
      </c>
      <c r="G80" s="73">
        <f>avgpeinc!AV73</f>
        <v>13801838.864525354</v>
      </c>
      <c r="H80" s="569">
        <f>B80*0.0001/'TB5'!B80</f>
        <v>1.8758738413453102E-2</v>
      </c>
      <c r="I80" s="580">
        <f>C80*0.0001/'TB5'!B80</f>
        <v>1.9343333318829536E-2</v>
      </c>
      <c r="J80" s="587">
        <f>D80*0.0001/'TB5'!C80</f>
        <v>1.7918292433023453E-2</v>
      </c>
      <c r="K80" s="580">
        <f>E80*0.0001/'TB5'!D80</f>
        <v>1.8246235325932506E-2</v>
      </c>
      <c r="L80" s="587">
        <f>F80*0.0001/'TB5'!E80</f>
        <v>2.022523432970047E-2</v>
      </c>
      <c r="M80" s="588">
        <f>G80*0.0001/'TB5'!F80</f>
        <v>1.976016536355019E-2</v>
      </c>
      <c r="P80" s="576">
        <f>H80-'TB1'!J81</f>
        <v>0</v>
      </c>
    </row>
    <row r="81" spans="1:16">
      <c r="A81" s="78">
        <v>1985</v>
      </c>
      <c r="B81" s="457">
        <f>avgpeinc!AQ74</f>
        <v>8339085.2980156559</v>
      </c>
      <c r="C81" s="345">
        <f>avgpeinc!AR74</f>
        <v>8833703.157808166</v>
      </c>
      <c r="D81" s="560">
        <f>avgpeinc!AS74</f>
        <v>7501630.4647443416</v>
      </c>
      <c r="E81" s="560">
        <f>avgpeinc!AT74</f>
        <v>9826764.4315676577</v>
      </c>
      <c r="F81" s="560">
        <f>avgpeinc!AU74</f>
        <v>6489013.4222619953</v>
      </c>
      <c r="G81" s="73">
        <f>avgpeinc!AV74</f>
        <v>12997496.378832947</v>
      </c>
      <c r="H81" s="569">
        <f>B81*0.0001/'TB5'!B81</f>
        <v>1.8093124032020569E-2</v>
      </c>
      <c r="I81" s="580">
        <f>C81*0.0001/'TB5'!B81</f>
        <v>1.9166285172104836E-2</v>
      </c>
      <c r="J81" s="587">
        <f>D81*0.0001/'TB5'!C81</f>
        <v>1.6634112223982811E-2</v>
      </c>
      <c r="K81" s="580">
        <f>E81*0.0001/'TB5'!D81</f>
        <v>1.680399477481842E-2</v>
      </c>
      <c r="L81" s="587">
        <f>F81*0.0001/'TB5'!E81</f>
        <v>1.8929595127701756E-2</v>
      </c>
      <c r="M81" s="588">
        <f>G81*0.0001/'TB5'!F81</f>
        <v>1.8339794129133224E-2</v>
      </c>
      <c r="P81" s="576">
        <f>H81-'TB1'!J82</f>
        <v>0</v>
      </c>
    </row>
    <row r="82" spans="1:16">
      <c r="A82" s="78">
        <v>1986</v>
      </c>
      <c r="B82" s="457">
        <f>avgpeinc!AQ75</f>
        <v>7699376.5116016585</v>
      </c>
      <c r="C82" s="345">
        <f>avgpeinc!AR75</f>
        <v>8005975.4029617747</v>
      </c>
      <c r="D82" s="560">
        <f>avgpeinc!AS75</f>
        <v>7364839.0187112307</v>
      </c>
      <c r="E82" s="560">
        <f>avgpeinc!AT75</f>
        <v>9739124.6405220851</v>
      </c>
      <c r="F82" s="560">
        <f>avgpeinc!AU75</f>
        <v>5987327.85711243</v>
      </c>
      <c r="G82" s="73">
        <f>avgpeinc!AV75</f>
        <v>12516399.453674538</v>
      </c>
      <c r="H82" s="569">
        <f>B82*0.0001/'TB5'!B82</f>
        <v>1.6558306291699409E-2</v>
      </c>
      <c r="I82" s="580">
        <f>C82*0.0001/'TB5'!B82</f>
        <v>1.721767894923687E-2</v>
      </c>
      <c r="J82" s="587">
        <f>D82*0.0001/'TB5'!C82</f>
        <v>1.60055011510849E-2</v>
      </c>
      <c r="K82" s="580">
        <f>E82*0.0001/'TB5'!D82</f>
        <v>1.6537478193640705E-2</v>
      </c>
      <c r="L82" s="587">
        <f>F82*0.0001/'TB5'!E82</f>
        <v>1.7198914662003517E-2</v>
      </c>
      <c r="M82" s="588">
        <f>G82*0.0001/'TB5'!F82</f>
        <v>1.7577603459358219E-2</v>
      </c>
      <c r="P82" s="576">
        <f>H82-'TB1'!J83</f>
        <v>0</v>
      </c>
    </row>
    <row r="83" spans="1:16">
      <c r="A83" s="78">
        <v>1987</v>
      </c>
      <c r="B83" s="457">
        <f>avgpeinc!AQ76</f>
        <v>8434024.0718453657</v>
      </c>
      <c r="C83" s="345">
        <f>avgpeinc!AR76</f>
        <v>8841622.3671046104</v>
      </c>
      <c r="D83" s="560">
        <f>avgpeinc!AS76</f>
        <v>8022006.6395710548</v>
      </c>
      <c r="E83" s="560">
        <f>avgpeinc!AT76</f>
        <v>10733795.149462063</v>
      </c>
      <c r="F83" s="560">
        <f>avgpeinc!AU76</f>
        <v>6662467.8447845345</v>
      </c>
      <c r="G83" s="73">
        <f>avgpeinc!AV76</f>
        <v>13637436.457739517</v>
      </c>
      <c r="H83" s="569">
        <f>B83*0.0001/'TB5'!B83</f>
        <v>1.7605263739824299E-2</v>
      </c>
      <c r="I83" s="580">
        <f>C83*0.0001/'TB5'!B83</f>
        <v>1.8456088379025463E-2</v>
      </c>
      <c r="J83" s="587">
        <f>D83*0.0001/'TB5'!C83</f>
        <v>1.6769431531429291E-2</v>
      </c>
      <c r="K83" s="580">
        <f>E83*0.0001/'TB5'!D83</f>
        <v>1.7699394375085831E-2</v>
      </c>
      <c r="L83" s="587">
        <f>F83*0.0001/'TB5'!E83</f>
        <v>1.8557921051979068E-2</v>
      </c>
      <c r="M83" s="588">
        <f>G83*0.0001/'TB5'!F83</f>
        <v>1.8691906705498699E-2</v>
      </c>
      <c r="P83" s="576">
        <f>H83-'TB1'!J84</f>
        <v>0</v>
      </c>
    </row>
    <row r="84" spans="1:16">
      <c r="A84" s="78">
        <v>1988</v>
      </c>
      <c r="B84" s="457">
        <f>avgpeinc!AQ77</f>
        <v>11991454.874744924</v>
      </c>
      <c r="C84" s="345">
        <f>avgpeinc!AR77</f>
        <v>12567144.787643529</v>
      </c>
      <c r="D84" s="560">
        <f>avgpeinc!AS77</f>
        <v>11556561.234622249</v>
      </c>
      <c r="E84" s="560">
        <f>avgpeinc!AT77</f>
        <v>15446975.149451738</v>
      </c>
      <c r="F84" s="560">
        <f>avgpeinc!AU77</f>
        <v>9160570.6167711746</v>
      </c>
      <c r="G84" s="73">
        <f>avgpeinc!AV77</f>
        <v>19247785.333504166</v>
      </c>
      <c r="H84" s="569">
        <f>B84*0.0001/'TB5'!B84</f>
        <v>2.402153983712197E-2</v>
      </c>
      <c r="I84" s="580">
        <f>C84*0.0001/'TB5'!B84</f>
        <v>2.5174774229526527E-2</v>
      </c>
      <c r="J84" s="587">
        <f>D84*0.0001/'TB5'!C84</f>
        <v>2.3130858317017555E-2</v>
      </c>
      <c r="K84" s="580">
        <f>E84*0.0001/'TB5'!D84</f>
        <v>2.446545846760273E-2</v>
      </c>
      <c r="L84" s="587">
        <f>F84*0.0001/'TB5'!E84</f>
        <v>2.4480113759636879E-2</v>
      </c>
      <c r="M84" s="588">
        <f>G84*0.0001/'TB5'!F84</f>
        <v>2.5484256446361538E-2</v>
      </c>
      <c r="P84" s="576">
        <f>H84-'TB1'!J85</f>
        <v>0</v>
      </c>
    </row>
    <row r="85" spans="1:16">
      <c r="A85" s="83">
        <v>1989</v>
      </c>
      <c r="B85" s="458">
        <f>avgpeinc!AQ78</f>
        <v>10768427.463100765</v>
      </c>
      <c r="C85" s="346">
        <f>avgpeinc!AR78</f>
        <v>11218990.262057468</v>
      </c>
      <c r="D85" s="562">
        <f>avgpeinc!AS78</f>
        <v>10093769.189825494</v>
      </c>
      <c r="E85" s="562">
        <f>avgpeinc!AT78</f>
        <v>13651334.032929108</v>
      </c>
      <c r="F85" s="562">
        <f>avgpeinc!AU78</f>
        <v>8355207.6024437575</v>
      </c>
      <c r="G85" s="79">
        <f>avgpeinc!AV78</f>
        <v>17104278.118379585</v>
      </c>
      <c r="H85" s="572">
        <f>B85*0.0001/'TB5'!B85</f>
        <v>2.131439745426178E-2</v>
      </c>
      <c r="I85" s="583">
        <f>C85*0.0001/'TB5'!B85</f>
        <v>2.2206215187907215E-2</v>
      </c>
      <c r="J85" s="589">
        <f>D85*0.0001/'TB5'!C85</f>
        <v>1.9964134320616722E-2</v>
      </c>
      <c r="K85" s="583">
        <f>E85*0.0001/'TB5'!D85</f>
        <v>2.1564304828643795E-2</v>
      </c>
      <c r="L85" s="589">
        <f>F85*0.0001/'TB5'!E85</f>
        <v>2.1773733198642727E-2</v>
      </c>
      <c r="M85" s="590">
        <f>G85*0.0001/'TB5'!F85</f>
        <v>2.2552635520696643E-2</v>
      </c>
      <c r="P85" s="576">
        <f>H85-'TB1'!J86</f>
        <v>0</v>
      </c>
    </row>
    <row r="86" spans="1:16">
      <c r="A86" s="78">
        <v>1990</v>
      </c>
      <c r="B86" s="457">
        <f>avgpeinc!AQ79</f>
        <v>10756590.27998919</v>
      </c>
      <c r="C86" s="345">
        <f>avgpeinc!AR79</f>
        <v>11225720.47752865</v>
      </c>
      <c r="D86" s="560">
        <f>avgpeinc!AS79</f>
        <v>10215239.955734909</v>
      </c>
      <c r="E86" s="560">
        <f>avgpeinc!AT79</f>
        <v>13763461.231655465</v>
      </c>
      <c r="F86" s="560">
        <f>avgpeinc!AU79</f>
        <v>8247168.8958899761</v>
      </c>
      <c r="G86" s="73">
        <f>avgpeinc!AV79</f>
        <v>16923048.424181648</v>
      </c>
      <c r="H86" s="569">
        <f>B86*0.0001/'TB5'!B86</f>
        <v>2.1309517323970795E-2</v>
      </c>
      <c r="I86" s="580">
        <f>C86*0.0001/'TB5'!B86</f>
        <v>2.2238895297050476E-2</v>
      </c>
      <c r="J86" s="587">
        <f>D86*0.0001/'TB5'!C86</f>
        <v>2.0216217264533039E-2</v>
      </c>
      <c r="K86" s="580">
        <f>E86*0.0001/'TB5'!D86</f>
        <v>2.1922225132584568E-2</v>
      </c>
      <c r="L86" s="587">
        <f>F86*0.0001/'TB5'!E86</f>
        <v>2.1266736090183251E-2</v>
      </c>
      <c r="M86" s="588">
        <f>G86*0.0001/'TB5'!F86</f>
        <v>2.2472245618700981E-2</v>
      </c>
      <c r="P86" s="576">
        <f>H86-'TB1'!J87</f>
        <v>0</v>
      </c>
    </row>
    <row r="87" spans="1:16">
      <c r="A87" s="78">
        <v>1991</v>
      </c>
      <c r="B87" s="457">
        <f>avgpeinc!AQ80</f>
        <v>9752058.863395853</v>
      </c>
      <c r="C87" s="345">
        <f>avgpeinc!AR80</f>
        <v>10139353.155825872</v>
      </c>
      <c r="D87" s="560">
        <f>avgpeinc!AS80</f>
        <v>9187000.4486943725</v>
      </c>
      <c r="E87" s="560">
        <f>avgpeinc!AT80</f>
        <v>12459670.24796124</v>
      </c>
      <c r="F87" s="560">
        <f>avgpeinc!AU80</f>
        <v>7468784.9703195421</v>
      </c>
      <c r="G87" s="73">
        <f>avgpeinc!AV80</f>
        <v>15357020.091233607</v>
      </c>
      <c r="H87" s="569">
        <f>B87*0.0001/'TB5'!B87</f>
        <v>1.9723424687981602E-2</v>
      </c>
      <c r="I87" s="580">
        <f>C87*0.0001/'TB5'!B87</f>
        <v>2.05067228525877E-2</v>
      </c>
      <c r="J87" s="587">
        <f>D87*0.0001/'TB5'!C87</f>
        <v>1.863400824368E-2</v>
      </c>
      <c r="K87" s="580">
        <f>E87*0.0001/'TB5'!D87</f>
        <v>2.0442508161067963E-2</v>
      </c>
      <c r="L87" s="587">
        <f>F87*0.0001/'TB5'!E87</f>
        <v>1.9396957010030746E-2</v>
      </c>
      <c r="M87" s="588">
        <f>G87*0.0001/'TB5'!F87</f>
        <v>2.0773490890860558E-2</v>
      </c>
      <c r="P87" s="576">
        <f>H87-'TB1'!J88</f>
        <v>0</v>
      </c>
    </row>
    <row r="88" spans="1:16">
      <c r="A88" s="78">
        <v>1992</v>
      </c>
      <c r="B88" s="457">
        <f>avgpeinc!AQ81</f>
        <v>11824865.452596877</v>
      </c>
      <c r="C88" s="345">
        <f>avgpeinc!AR81</f>
        <v>12381369.303733313</v>
      </c>
      <c r="D88" s="560">
        <f>avgpeinc!AS81</f>
        <v>11233067.340886658</v>
      </c>
      <c r="E88" s="560">
        <f>avgpeinc!AT81</f>
        <v>15656543.573534722</v>
      </c>
      <c r="F88" s="560">
        <f>avgpeinc!AU81</f>
        <v>8654403.4694270305</v>
      </c>
      <c r="G88" s="73">
        <f>avgpeinc!AV81</f>
        <v>18643136.264199026</v>
      </c>
      <c r="H88" s="569">
        <f>B88*0.0001/'TB5'!B88</f>
        <v>2.3461794480681426E-2</v>
      </c>
      <c r="I88" s="580">
        <f>C88*0.0001/'TB5'!B88</f>
        <v>2.456595748662949E-2</v>
      </c>
      <c r="J88" s="587">
        <f>D88*0.0001/'TB5'!C88</f>
        <v>2.2293036803603176E-2</v>
      </c>
      <c r="K88" s="580">
        <f>E88*0.0001/'TB5'!D88</f>
        <v>2.5197217240929604E-2</v>
      </c>
      <c r="L88" s="587">
        <f>F88*0.0001/'TB5'!E88</f>
        <v>2.1989913657307625E-2</v>
      </c>
      <c r="M88" s="588">
        <f>G88*0.0001/'TB5'!F88</f>
        <v>2.4727920070290562E-2</v>
      </c>
      <c r="P88" s="576">
        <f>H88-'TB1'!J89</f>
        <v>0</v>
      </c>
    </row>
    <row r="89" spans="1:16">
      <c r="A89" s="78">
        <v>1993</v>
      </c>
      <c r="B89" s="457">
        <f>avgpeinc!AQ82</f>
        <v>11834561.083400799</v>
      </c>
      <c r="C89" s="345">
        <f>avgpeinc!AR82</f>
        <v>12311321.314474113</v>
      </c>
      <c r="D89" s="560">
        <f>avgpeinc!AS82</f>
        <v>11265782.427765362</v>
      </c>
      <c r="E89" s="560">
        <f>avgpeinc!AT82</f>
        <v>15292082.515783923</v>
      </c>
      <c r="F89" s="560">
        <f>avgpeinc!AU82</f>
        <v>8945329.8158777002</v>
      </c>
      <c r="G89" s="73">
        <f>avgpeinc!AV82</f>
        <v>18665727.667013552</v>
      </c>
      <c r="H89" s="569">
        <f>B89*0.0001/'TB5'!B89</f>
        <v>2.3283354938030246E-2</v>
      </c>
      <c r="I89" s="580">
        <f>C89*0.0001/'TB5'!B89</f>
        <v>2.4221334606409076E-2</v>
      </c>
      <c r="J89" s="587">
        <f>D89*0.0001/'TB5'!C89</f>
        <v>2.208545058965683E-2</v>
      </c>
      <c r="K89" s="580">
        <f>E89*0.0001/'TB5'!D89</f>
        <v>2.4234354496002197E-2</v>
      </c>
      <c r="L89" s="587">
        <f>F89*0.0001/'TB5'!E89</f>
        <v>2.2698270156979568E-2</v>
      </c>
      <c r="M89" s="588">
        <f>G89*0.0001/'TB5'!F89</f>
        <v>2.4548895657062527E-2</v>
      </c>
      <c r="P89" s="576">
        <f>H89-'TB1'!J90</f>
        <v>0</v>
      </c>
    </row>
    <row r="90" spans="1:16">
      <c r="A90" s="78">
        <v>1994</v>
      </c>
      <c r="B90" s="457">
        <f>avgpeinc!AQ83</f>
        <v>12057513.943868123</v>
      </c>
      <c r="C90" s="345">
        <f>avgpeinc!AR83</f>
        <v>12447073.831097085</v>
      </c>
      <c r="D90" s="560">
        <f>avgpeinc!AS83</f>
        <v>11357407.267639311</v>
      </c>
      <c r="E90" s="560">
        <f>avgpeinc!AT83</f>
        <v>15067667.642763453</v>
      </c>
      <c r="F90" s="560">
        <f>avgpeinc!AU83</f>
        <v>9577091.8381101247</v>
      </c>
      <c r="G90" s="73">
        <f>avgpeinc!AV83</f>
        <v>18979724.831321254</v>
      </c>
      <c r="H90" s="569">
        <f>B90*0.0001/'TB5'!B90</f>
        <v>2.2971920669078827E-2</v>
      </c>
      <c r="I90" s="580">
        <f>C90*0.0001/'TB5'!B90</f>
        <v>2.3714108392596248E-2</v>
      </c>
      <c r="J90" s="587">
        <f>D90*0.0001/'TB5'!C90</f>
        <v>2.157188393175602E-2</v>
      </c>
      <c r="K90" s="580">
        <f>E90*0.0001/'TB5'!D90</f>
        <v>2.3142520338296887E-2</v>
      </c>
      <c r="L90" s="587">
        <f>F90*0.0001/'TB5'!E90</f>
        <v>2.3537445813417431E-2</v>
      </c>
      <c r="M90" s="588">
        <f>G90*0.0001/'TB5'!F90</f>
        <v>2.4176139384508136E-2</v>
      </c>
      <c r="P90" s="576">
        <f>H90-'TB1'!J91</f>
        <v>0</v>
      </c>
    </row>
    <row r="91" spans="1:16">
      <c r="A91" s="78">
        <v>1995</v>
      </c>
      <c r="B91" s="457">
        <f>avgpeinc!AQ84</f>
        <v>12795961.037861448</v>
      </c>
      <c r="C91" s="345">
        <f>avgpeinc!AR84</f>
        <v>13278796.442474026</v>
      </c>
      <c r="D91" s="560">
        <f>avgpeinc!AS84</f>
        <v>12070124.626824435</v>
      </c>
      <c r="E91" s="560">
        <f>avgpeinc!AT84</f>
        <v>16235260.192539243</v>
      </c>
      <c r="F91" s="560">
        <f>avgpeinc!AU84</f>
        <v>9973837.8953448161</v>
      </c>
      <c r="G91" s="73">
        <f>avgpeinc!AV84</f>
        <v>20184403.760633655</v>
      </c>
      <c r="H91" s="569">
        <f>B91*0.0001/'TB5'!B91</f>
        <v>2.3854158818721771E-2</v>
      </c>
      <c r="I91" s="580">
        <f>C91*0.0001/'TB5'!B91</f>
        <v>2.4754257872700691E-2</v>
      </c>
      <c r="J91" s="587">
        <f>D91*0.0001/'TB5'!C91</f>
        <v>2.254832535982132E-2</v>
      </c>
      <c r="K91" s="580">
        <f>E91*0.0001/'TB5'!D91</f>
        <v>2.4569017812609673E-2</v>
      </c>
      <c r="L91" s="587">
        <f>F91*0.0001/'TB5'!E91</f>
        <v>2.3694207891821865E-2</v>
      </c>
      <c r="M91" s="588">
        <f>G91*0.0001/'TB5'!F91</f>
        <v>2.5132013484835628E-2</v>
      </c>
      <c r="P91" s="576">
        <f>H91-'TB1'!J92</f>
        <v>0</v>
      </c>
    </row>
    <row r="92" spans="1:16">
      <c r="A92" s="78">
        <v>1996</v>
      </c>
      <c r="B92" s="457">
        <f>avgpeinc!AQ85</f>
        <v>14794410.04440143</v>
      </c>
      <c r="C92" s="345">
        <f>avgpeinc!AR85</f>
        <v>15363746.758701051</v>
      </c>
      <c r="D92" s="560">
        <f>avgpeinc!AS85</f>
        <v>13961363.226409368</v>
      </c>
      <c r="E92" s="560">
        <f>avgpeinc!AT85</f>
        <v>18959956.926852353</v>
      </c>
      <c r="F92" s="560">
        <f>avgpeinc!AU85</f>
        <v>11325399.051206091</v>
      </c>
      <c r="G92" s="73">
        <f>avgpeinc!AV85</f>
        <v>23350380.23921233</v>
      </c>
      <c r="H92" s="569">
        <f>B92*0.0001/'TB5'!B92</f>
        <v>2.6736006140708923E-2</v>
      </c>
      <c r="I92" s="580">
        <f>C92*0.0001/'TB5'!B92</f>
        <v>2.7764894068241123E-2</v>
      </c>
      <c r="J92" s="587">
        <f>D92*0.0001/'TB5'!C92</f>
        <v>2.5267429649829868E-2</v>
      </c>
      <c r="K92" s="580">
        <f>E92*0.0001/'TB5'!D92</f>
        <v>2.7777615934610367E-2</v>
      </c>
      <c r="L92" s="587">
        <f>F92*0.0001/'TB5'!E92</f>
        <v>2.612106129527092E-2</v>
      </c>
      <c r="M92" s="588">
        <f>G92*0.0001/'TB5'!F92</f>
        <v>2.8242899104952816E-2</v>
      </c>
      <c r="P92" s="576">
        <f>H92-'TB1'!J93</f>
        <v>0</v>
      </c>
    </row>
    <row r="93" spans="1:16">
      <c r="A93" s="78">
        <v>1997</v>
      </c>
      <c r="B93" s="457">
        <f>avgpeinc!AQ86</f>
        <v>16125672.950398939</v>
      </c>
      <c r="C93" s="345">
        <f>avgpeinc!AR86</f>
        <v>16866135.143126149</v>
      </c>
      <c r="D93" s="560">
        <f>avgpeinc!AS86</f>
        <v>15395409.941690449</v>
      </c>
      <c r="E93" s="560">
        <f>avgpeinc!AT86</f>
        <v>21159822.903683282</v>
      </c>
      <c r="F93" s="560">
        <f>avgpeinc!AU86</f>
        <v>12030279.538008554</v>
      </c>
      <c r="G93" s="73">
        <f>avgpeinc!AV86</f>
        <v>25534605.36603535</v>
      </c>
      <c r="H93" s="569">
        <f>B93*0.0001/'TB5'!B93</f>
        <v>2.8120176866650581E-2</v>
      </c>
      <c r="I93" s="580">
        <f>C93*0.0001/'TB5'!B93</f>
        <v>2.9411405324935913E-2</v>
      </c>
      <c r="J93" s="587">
        <f>D93*0.0001/'TB5'!C93</f>
        <v>2.678575366735458E-2</v>
      </c>
      <c r="K93" s="580">
        <f>E93*0.0001/'TB5'!D93</f>
        <v>2.9917806386947635E-2</v>
      </c>
      <c r="L93" s="587">
        <f>F93*0.0001/'TB5'!E93</f>
        <v>2.6744233444333076E-2</v>
      </c>
      <c r="M93" s="588">
        <f>G93*0.0001/'TB5'!F93</f>
        <v>2.9828075319528587E-2</v>
      </c>
      <c r="P93" s="576">
        <f>H93-'TB1'!J94</f>
        <v>0</v>
      </c>
    </row>
    <row r="94" spans="1:16">
      <c r="A94" s="78">
        <v>1998</v>
      </c>
      <c r="B94" s="457">
        <f>avgpeinc!AQ87</f>
        <v>16860349.905155737</v>
      </c>
      <c r="C94" s="345">
        <f>avgpeinc!AR87</f>
        <v>17829554.24394685</v>
      </c>
      <c r="D94" s="560">
        <f>avgpeinc!AS87</f>
        <v>16128556.33841821</v>
      </c>
      <c r="E94" s="560">
        <f>avgpeinc!AT87</f>
        <v>22709637.499657828</v>
      </c>
      <c r="F94" s="560">
        <f>avgpeinc!AU87</f>
        <v>12177541.853708703</v>
      </c>
      <c r="G94" s="73">
        <f>avgpeinc!AV87</f>
        <v>26724527.754522759</v>
      </c>
      <c r="H94" s="569">
        <f>B94*0.0001/'TB5'!B94</f>
        <v>2.8316924348473545E-2</v>
      </c>
      <c r="I94" s="580">
        <f>C94*0.0001/'TB5'!B94</f>
        <v>2.9944701120257381E-2</v>
      </c>
      <c r="J94" s="587">
        <f>D94*0.0001/'TB5'!C94</f>
        <v>2.6893336325883869E-2</v>
      </c>
      <c r="K94" s="580">
        <f>E94*0.0001/'TB5'!D94</f>
        <v>3.0844947323203083E-2</v>
      </c>
      <c r="L94" s="587">
        <f>F94*0.0001/'TB5'!E94</f>
        <v>2.6179010048508648E-2</v>
      </c>
      <c r="M94" s="588">
        <f>G94*0.0001/'TB5'!F94</f>
        <v>3.0092464759945869E-2</v>
      </c>
      <c r="P94" s="576">
        <f>H94-'TB1'!J95</f>
        <v>0</v>
      </c>
    </row>
    <row r="95" spans="1:16">
      <c r="A95" s="83">
        <v>1999</v>
      </c>
      <c r="B95" s="458">
        <f>avgpeinc!AQ88</f>
        <v>19019365.373892959</v>
      </c>
      <c r="C95" s="346">
        <f>avgpeinc!AR88</f>
        <v>20232487.671216663</v>
      </c>
      <c r="D95" s="562">
        <f>avgpeinc!AS88</f>
        <v>18243754.785771146</v>
      </c>
      <c r="E95" s="562">
        <f>avgpeinc!AT88</f>
        <v>26425627.187861051</v>
      </c>
      <c r="F95" s="562">
        <f>avgpeinc!AU88</f>
        <v>13089618.56192608</v>
      </c>
      <c r="G95" s="79">
        <f>avgpeinc!AV88</f>
        <v>30171093.416854315</v>
      </c>
      <c r="H95" s="572">
        <f>B95*0.0001/'TB5'!B95</f>
        <v>3.1013777479529384E-2</v>
      </c>
      <c r="I95" s="583">
        <f>C95*0.0001/'TB5'!B95</f>
        <v>3.2991945743560784E-2</v>
      </c>
      <c r="J95" s="589">
        <f>D95*0.0001/'TB5'!C95</f>
        <v>2.9352515935897827E-2</v>
      </c>
      <c r="K95" s="583">
        <f>E95*0.0001/'TB5'!D95</f>
        <v>3.4515995532274239E-2</v>
      </c>
      <c r="L95" s="589">
        <f>F95*0.0001/'TB5'!E95</f>
        <v>2.766372449696064E-2</v>
      </c>
      <c r="M95" s="590">
        <f>G95*0.0001/'TB5'!F95</f>
        <v>3.2937053591012955E-2</v>
      </c>
      <c r="P95" s="576">
        <f>H95-'TB1'!J96</f>
        <v>0</v>
      </c>
    </row>
    <row r="96" spans="1:16">
      <c r="A96" s="88">
        <v>2000</v>
      </c>
      <c r="B96" s="459">
        <f>avgpeinc!AQ89</f>
        <v>21041264.146125305</v>
      </c>
      <c r="C96" s="347">
        <f>avgpeinc!AR89</f>
        <v>22621162.078240648</v>
      </c>
      <c r="D96" s="564">
        <f>avgpeinc!AS89</f>
        <v>20634812.049869146</v>
      </c>
      <c r="E96" s="564">
        <f>avgpeinc!AT89</f>
        <v>30241929.738918126</v>
      </c>
      <c r="F96" s="564">
        <f>avgpeinc!AU89</f>
        <v>13642389.278077662</v>
      </c>
      <c r="G96" s="85">
        <f>avgpeinc!AV89</f>
        <v>33462661.089551244</v>
      </c>
      <c r="H96" s="573">
        <f>B96*0.0001/'TB5'!B96</f>
        <v>3.3202629536390298E-2</v>
      </c>
      <c r="I96" s="584">
        <f>C96*0.0001/'TB5'!B96</f>
        <v>3.5695672035217285E-2</v>
      </c>
      <c r="J96" s="591">
        <f>D96*0.0001/'TB5'!C96</f>
        <v>3.2062560319900513E-2</v>
      </c>
      <c r="K96" s="584">
        <f>E96*0.0001/'TB5'!D96</f>
        <v>3.8192316889762885E-2</v>
      </c>
      <c r="L96" s="591">
        <f>F96*0.0001/'TB5'!E96</f>
        <v>2.7953686192631718E-2</v>
      </c>
      <c r="M96" s="592">
        <f>G96*0.0001/'TB5'!F96</f>
        <v>3.5487167537212372E-2</v>
      </c>
      <c r="P96" s="576">
        <f>H96-'TB1'!J97</f>
        <v>0</v>
      </c>
    </row>
    <row r="97" spans="1:16">
      <c r="A97" s="78">
        <v>2001</v>
      </c>
      <c r="B97" s="457">
        <f>avgpeinc!AQ90</f>
        <v>19228993.33551744</v>
      </c>
      <c r="C97" s="345">
        <f>avgpeinc!AR90</f>
        <v>20422573.862058252</v>
      </c>
      <c r="D97" s="560">
        <f>avgpeinc!AS90</f>
        <v>18304469.158418182</v>
      </c>
      <c r="E97" s="560">
        <f>avgpeinc!AT90</f>
        <v>26346486.593431253</v>
      </c>
      <c r="F97" s="560">
        <f>avgpeinc!AU90</f>
        <v>13634313.658880625</v>
      </c>
      <c r="G97" s="73">
        <f>avgpeinc!AV90</f>
        <v>30127878.889704581</v>
      </c>
      <c r="H97" s="569">
        <f>B97*0.0001/'TB5'!B97</f>
        <v>3.049263171851635E-2</v>
      </c>
      <c r="I97" s="580">
        <f>C97*0.0001/'TB5'!B97</f>
        <v>3.2385367900133126E-2</v>
      </c>
      <c r="J97" s="587">
        <f>D97*0.0001/'TB5'!C97</f>
        <v>2.872896566987038E-2</v>
      </c>
      <c r="K97" s="580">
        <f>E97*0.0001/'TB5'!D97</f>
        <v>3.3775955438613899E-2</v>
      </c>
      <c r="L97" s="587">
        <f>F97*0.0001/'TB5'!E97</f>
        <v>2.7671331539750096E-2</v>
      </c>
      <c r="M97" s="588">
        <f>G97*0.0001/'TB5'!F97</f>
        <v>3.2346364110708244E-2</v>
      </c>
      <c r="P97" s="576">
        <f>H97-'TB1'!J98</f>
        <v>0</v>
      </c>
    </row>
    <row r="98" spans="1:16">
      <c r="A98" s="78">
        <v>2002</v>
      </c>
      <c r="B98" s="457">
        <f>avgpeinc!AQ91</f>
        <v>18762739.964611012</v>
      </c>
      <c r="C98" s="345">
        <f>avgpeinc!AR91</f>
        <v>19729594.100019664</v>
      </c>
      <c r="D98" s="560">
        <f>avgpeinc!AS91</f>
        <v>17551646.0380385</v>
      </c>
      <c r="E98" s="560">
        <f>avgpeinc!AT91</f>
        <v>25061166.47072278</v>
      </c>
      <c r="F98" s="560">
        <f>avgpeinc!AU91</f>
        <v>13811405.684973642</v>
      </c>
      <c r="G98" s="73">
        <f>avgpeinc!AV91</f>
        <v>29251441.02024544</v>
      </c>
      <c r="H98" s="569">
        <f>B98*0.0001/'TB5'!B98</f>
        <v>2.9820697382092472E-2</v>
      </c>
      <c r="I98" s="580">
        <f>C98*0.0001/'TB5'!B98</f>
        <v>3.1357374042272568E-2</v>
      </c>
      <c r="J98" s="587">
        <f>D98*0.0001/'TB5'!C98</f>
        <v>2.7679771184921268E-2</v>
      </c>
      <c r="K98" s="580">
        <f>E98*0.0001/'TB5'!D98</f>
        <v>3.2550580799579627E-2</v>
      </c>
      <c r="L98" s="587">
        <f>F98*0.0001/'TB5'!E98</f>
        <v>2.7621110901236538E-2</v>
      </c>
      <c r="M98" s="588">
        <f>G98*0.0001/'TB5'!F98</f>
        <v>3.1689696013927467E-2</v>
      </c>
      <c r="P98" s="576">
        <f>H98-'TB1'!J99</f>
        <v>0</v>
      </c>
    </row>
    <row r="99" spans="1:16">
      <c r="A99" s="78">
        <v>2003</v>
      </c>
      <c r="B99" s="457">
        <f>avgpeinc!AQ92</f>
        <v>19981102.770419411</v>
      </c>
      <c r="C99" s="345">
        <f>avgpeinc!AR92</f>
        <v>20921757.193162937</v>
      </c>
      <c r="D99" s="560">
        <f>avgpeinc!AS92</f>
        <v>18827403.909848846</v>
      </c>
      <c r="E99" s="560">
        <f>avgpeinc!AT92</f>
        <v>26521946.166859135</v>
      </c>
      <c r="F99" s="560">
        <f>avgpeinc!AU92</f>
        <v>14635745.369199622</v>
      </c>
      <c r="G99" s="73">
        <f>avgpeinc!AV92</f>
        <v>31060118.432500456</v>
      </c>
      <c r="H99" s="569">
        <f>B99*0.0001/'TB5'!B99</f>
        <v>3.1426843255758286E-2</v>
      </c>
      <c r="I99" s="580">
        <f>C99*0.0001/'TB5'!B99</f>
        <v>3.2906331121921546E-2</v>
      </c>
      <c r="J99" s="587">
        <f>D99*0.0001/'TB5'!C99</f>
        <v>2.9411543160676956E-2</v>
      </c>
      <c r="K99" s="580">
        <f>E99*0.0001/'TB5'!D99</f>
        <v>3.4328531473875046E-2</v>
      </c>
      <c r="L99" s="587">
        <f>F99*0.0001/'TB5'!E99</f>
        <v>2.8720645233988758E-2</v>
      </c>
      <c r="M99" s="588">
        <f>G99*0.0001/'TB5'!F99</f>
        <v>3.3394444733858115E-2</v>
      </c>
      <c r="P99" s="576">
        <f>H99-'TB1'!J100</f>
        <v>0</v>
      </c>
    </row>
    <row r="100" spans="1:16">
      <c r="A100" s="78">
        <v>2004</v>
      </c>
      <c r="B100" s="457">
        <f>avgpeinc!AQ93</f>
        <v>22951282.394663911</v>
      </c>
      <c r="C100" s="345">
        <f>avgpeinc!AR93</f>
        <v>24047031.82141548</v>
      </c>
      <c r="D100" s="560">
        <f>avgpeinc!AS93</f>
        <v>21938787.440126713</v>
      </c>
      <c r="E100" s="560">
        <f>avgpeinc!AT93</f>
        <v>31076847.011701569</v>
      </c>
      <c r="F100" s="560">
        <f>avgpeinc!AU93</f>
        <v>16222125.437087659</v>
      </c>
      <c r="G100" s="73">
        <f>avgpeinc!AV93</f>
        <v>35634576.148300871</v>
      </c>
      <c r="H100" s="569">
        <f>B100*0.0001/'TB5'!B100</f>
        <v>3.5071209073066711E-2</v>
      </c>
      <c r="I100" s="580">
        <f>C100*0.0001/'TB5'!B100</f>
        <v>3.674559295177459E-2</v>
      </c>
      <c r="J100" s="587">
        <f>D100*0.0001/'TB5'!C100</f>
        <v>3.3277783542871482E-2</v>
      </c>
      <c r="K100" s="580">
        <f>E100*0.0001/'TB5'!D100</f>
        <v>3.8957089185714722E-2</v>
      </c>
      <c r="L100" s="587">
        <f>F100*0.0001/'TB5'!E100</f>
        <v>3.1048627570271489E-2</v>
      </c>
      <c r="M100" s="588">
        <f>G100*0.0001/'TB5'!F100</f>
        <v>3.7341192364692681E-2</v>
      </c>
      <c r="P100" s="576">
        <f>H100-'TB1'!J101</f>
        <v>0</v>
      </c>
    </row>
    <row r="101" spans="1:16">
      <c r="A101" s="78">
        <v>2005</v>
      </c>
      <c r="B101" s="457">
        <f>avgpeinc!AQ94</f>
        <v>25858147.264212873</v>
      </c>
      <c r="C101" s="345">
        <f>avgpeinc!AR94</f>
        <v>27029940.199083216</v>
      </c>
      <c r="D101" s="560">
        <f>avgpeinc!AS94</f>
        <v>24547580.919091757</v>
      </c>
      <c r="E101" s="560">
        <f>avgpeinc!AT94</f>
        <v>35322411.894666806</v>
      </c>
      <c r="F101" s="560">
        <f>avgpeinc!AU94</f>
        <v>18139438.886876419</v>
      </c>
      <c r="G101" s="73">
        <f>avgpeinc!AV94</f>
        <v>40045918.547518775</v>
      </c>
      <c r="H101" s="569">
        <f>B101*0.0001/'TB5'!B101</f>
        <v>3.8542561233043671E-2</v>
      </c>
      <c r="I101" s="580">
        <f>C101*0.0001/'TB5'!B101</f>
        <v>4.0289163589477532E-2</v>
      </c>
      <c r="J101" s="587">
        <f>D101*0.0001/'TB5'!C101</f>
        <v>3.649476915597917E-2</v>
      </c>
      <c r="K101" s="580">
        <f>E101*0.0001/'TB5'!D101</f>
        <v>4.3256517499685294E-2</v>
      </c>
      <c r="L101" s="587">
        <f>F101*0.0001/'TB5'!E101</f>
        <v>3.3793017268180854E-2</v>
      </c>
      <c r="M101" s="588">
        <f>G101*0.0001/'TB5'!F101</f>
        <v>4.1006531566381454E-2</v>
      </c>
      <c r="P101" s="576">
        <f>H101-'TB1'!J102</f>
        <v>0</v>
      </c>
    </row>
    <row r="102" spans="1:16">
      <c r="A102" s="78">
        <v>2006</v>
      </c>
      <c r="B102" s="457">
        <f>avgpeinc!AQ95</f>
        <v>27324910.589805618</v>
      </c>
      <c r="C102" s="345">
        <f>avgpeinc!AR95</f>
        <v>28505544.540185791</v>
      </c>
      <c r="D102" s="560">
        <f>avgpeinc!AS95</f>
        <v>25757544.247983586</v>
      </c>
      <c r="E102" s="560">
        <f>avgpeinc!AT95</f>
        <v>36932656.921270095</v>
      </c>
      <c r="F102" s="560">
        <f>avgpeinc!AU95</f>
        <v>19126435.877235979</v>
      </c>
      <c r="G102" s="73">
        <f>avgpeinc!AV95</f>
        <v>42141823.590826653</v>
      </c>
      <c r="H102" s="569">
        <f>B102*0.0001/'TB5'!B102</f>
        <v>3.9778485894203186E-2</v>
      </c>
      <c r="I102" s="580">
        <f>C102*0.0001/'TB5'!B102</f>
        <v>4.1497204452753074E-2</v>
      </c>
      <c r="J102" s="587">
        <f>D102*0.0001/'TB5'!C102</f>
        <v>3.7456303834915168E-2</v>
      </c>
      <c r="K102" s="580">
        <f>E102*0.0001/'TB5'!D102</f>
        <v>4.4136196374893195E-2</v>
      </c>
      <c r="L102" s="587">
        <f>F102*0.0001/'TB5'!E102</f>
        <v>3.4839864820241928E-2</v>
      </c>
      <c r="M102" s="588">
        <f>G102*0.0001/'TB5'!F102</f>
        <v>4.233289510011673E-2</v>
      </c>
      <c r="P102" s="576">
        <f>H102-'TB1'!J103</f>
        <v>0</v>
      </c>
    </row>
    <row r="103" spans="1:16">
      <c r="A103" s="78">
        <v>2007</v>
      </c>
      <c r="B103" s="457">
        <f>avgpeinc!AQ96</f>
        <v>27880857.751495257</v>
      </c>
      <c r="C103" s="345">
        <f>avgpeinc!AR96</f>
        <v>29176646.491836406</v>
      </c>
      <c r="D103" s="560">
        <f>avgpeinc!AS96</f>
        <v>26199930.124800649</v>
      </c>
      <c r="E103" s="560">
        <f>avgpeinc!AT96</f>
        <v>38524042.764553912</v>
      </c>
      <c r="F103" s="560">
        <f>avgpeinc!AU96</f>
        <v>18931420.199043266</v>
      </c>
      <c r="G103" s="73">
        <f>avgpeinc!AV96</f>
        <v>43072758.857633434</v>
      </c>
      <c r="H103" s="569">
        <f>B103*0.0001/'TB5'!B103</f>
        <v>4.1048552840948112E-2</v>
      </c>
      <c r="I103" s="580">
        <f>C103*0.0001/'TB5'!B103</f>
        <v>4.2956322431564338E-2</v>
      </c>
      <c r="J103" s="587">
        <f>D103*0.0001/'TB5'!C103</f>
        <v>3.8792245090007775E-2</v>
      </c>
      <c r="K103" s="580">
        <f>E103*0.0001/'TB5'!D103</f>
        <v>4.6696443110704422E-2</v>
      </c>
      <c r="L103" s="587">
        <f>F103*0.0001/'TB5'!E103</f>
        <v>3.4782640635967255E-2</v>
      </c>
      <c r="M103" s="588">
        <f>G103*0.0001/'TB5'!F103</f>
        <v>4.3724361807107925E-2</v>
      </c>
      <c r="P103" s="576">
        <f>H103-'TB1'!J104</f>
        <v>0</v>
      </c>
    </row>
    <row r="104" spans="1:16">
      <c r="A104" s="78">
        <v>2008</v>
      </c>
      <c r="B104" s="457">
        <f>avgpeinc!AQ97</f>
        <v>27401251.861711886</v>
      </c>
      <c r="C104" s="345">
        <f>avgpeinc!AR97</f>
        <v>28556867.693788115</v>
      </c>
      <c r="D104" s="560">
        <f>avgpeinc!AS97</f>
        <v>25856228.952007916</v>
      </c>
      <c r="E104" s="560">
        <f>avgpeinc!AT97</f>
        <v>37309790.676671676</v>
      </c>
      <c r="F104" s="560">
        <f>avgpeinc!AU97</f>
        <v>19086908.906107083</v>
      </c>
      <c r="G104" s="73">
        <f>avgpeinc!AV97</f>
        <v>41830819.785957545</v>
      </c>
      <c r="H104" s="569">
        <f>B104*0.0001/'TB5'!B104</f>
        <v>4.1487764567136765E-2</v>
      </c>
      <c r="I104" s="580">
        <f>C104*0.0001/'TB5'!B104</f>
        <v>4.3237462639808662E-2</v>
      </c>
      <c r="J104" s="587">
        <f>D104*0.0001/'TB5'!C104</f>
        <v>3.939727321267128E-2</v>
      </c>
      <c r="K104" s="580">
        <f>E104*0.0001/'TB5'!D104</f>
        <v>4.6735838055610657E-2</v>
      </c>
      <c r="L104" s="587">
        <f>F104*0.0001/'TB5'!E104</f>
        <v>3.5839214920997627E-2</v>
      </c>
      <c r="M104" s="588">
        <f>G104*0.0001/'TB5'!F104</f>
        <v>4.3907631188631051E-2</v>
      </c>
      <c r="P104" s="576">
        <f>H104-'TB1'!J105</f>
        <v>0</v>
      </c>
    </row>
    <row r="105" spans="1:16">
      <c r="A105" s="83">
        <v>2009</v>
      </c>
      <c r="B105" s="460">
        <f>avgpeinc!AQ98</f>
        <v>26811858.536639586</v>
      </c>
      <c r="C105" s="348">
        <f>avgpeinc!AR98</f>
        <v>27607432.334918845</v>
      </c>
      <c r="D105" s="562">
        <f>avgpeinc!AS98</f>
        <v>24247512.706110414</v>
      </c>
      <c r="E105" s="562">
        <f>avgpeinc!AT98</f>
        <v>34414172.38782765</v>
      </c>
      <c r="F105" s="562">
        <f>avgpeinc!AU98</f>
        <v>20384104.390334845</v>
      </c>
      <c r="G105" s="79">
        <f>avgpeinc!AV98</f>
        <v>40707639.06624686</v>
      </c>
      <c r="H105" s="572">
        <f>B105*0.0001/'TB5'!B105</f>
        <v>4.2542502284049988E-2</v>
      </c>
      <c r="I105" s="583">
        <f>C105*0.0001/'TB5'!B105</f>
        <v>4.3804842978715897E-2</v>
      </c>
      <c r="J105" s="593">
        <f>D105*0.0001/'TB5'!C105</f>
        <v>3.9034314453601844E-2</v>
      </c>
      <c r="K105" s="594">
        <f>E105*0.0001/'TB5'!D105</f>
        <v>4.6085827052593231E-2</v>
      </c>
      <c r="L105" s="589">
        <f>F105*0.0001/'TB5'!E105</f>
        <v>3.9045475423336029E-2</v>
      </c>
      <c r="M105" s="590">
        <f>G105*0.0001/'TB5'!F105</f>
        <v>4.4639784842729568E-2</v>
      </c>
      <c r="P105" s="576">
        <f>H105-'TB1'!J106</f>
        <v>0</v>
      </c>
    </row>
    <row r="106" spans="1:16">
      <c r="A106" s="78">
        <v>2010</v>
      </c>
      <c r="B106" s="461">
        <f>avgpeinc!AQ99</f>
        <v>31206469.943700999</v>
      </c>
      <c r="C106" s="349">
        <f>avgpeinc!AR99</f>
        <v>32061752.640332788</v>
      </c>
      <c r="D106" s="560">
        <f>avgpeinc!AS99</f>
        <v>29281917.834826265</v>
      </c>
      <c r="E106" s="560">
        <f>avgpeinc!AT99</f>
        <v>40118014.432040811</v>
      </c>
      <c r="F106" s="560">
        <f>avgpeinc!AU99</f>
        <v>23458505.447421953</v>
      </c>
      <c r="G106" s="73">
        <f>avgpeinc!AV99</f>
        <v>47474647.263664432</v>
      </c>
      <c r="H106" s="569">
        <f>B106*0.0001/'TB5'!B106</f>
        <v>4.7956995666027076E-2</v>
      </c>
      <c r="I106" s="580">
        <f>C106*0.0001/'TB5'!B106</f>
        <v>4.9271363765001304E-2</v>
      </c>
      <c r="J106" s="595">
        <f>D106*0.0001/'TB5'!C106</f>
        <v>4.5782372355461114E-2</v>
      </c>
      <c r="K106" s="596">
        <f>E106*0.0001/'TB5'!D106</f>
        <v>5.2117839455604574E-2</v>
      </c>
      <c r="L106" s="587">
        <f>F106*0.0001/'TB5'!E106</f>
        <v>4.3493963778018951E-2</v>
      </c>
      <c r="M106" s="588">
        <f>G106*0.0001/'TB5'!F106</f>
        <v>5.0707284361124039E-2</v>
      </c>
      <c r="P106" s="576">
        <f>H106-'TB1'!J107</f>
        <v>0</v>
      </c>
    </row>
    <row r="107" spans="1:16">
      <c r="A107" s="78">
        <v>2011</v>
      </c>
      <c r="B107" s="461">
        <f>avgpeinc!AQ100</f>
        <v>28324166.422801841</v>
      </c>
      <c r="C107" s="349">
        <f>avgpeinc!AR100</f>
        <v>29191260.807930466</v>
      </c>
      <c r="D107" s="560">
        <f>avgpeinc!AS100</f>
        <v>26264403.354669295</v>
      </c>
      <c r="E107" s="560">
        <f>avgpeinc!AT100</f>
        <v>36377497.244251259</v>
      </c>
      <c r="F107" s="560">
        <f>avgpeinc!AU100</f>
        <v>21494441.335247926</v>
      </c>
      <c r="G107" s="73">
        <f>avgpeinc!AV100</f>
        <v>43149011.655349225</v>
      </c>
      <c r="H107" s="569">
        <f>B107*0.0001/'TB5'!B107</f>
        <v>4.2812824249267571E-2</v>
      </c>
      <c r="I107" s="580">
        <f>C107*0.0001/'TB5'!B107</f>
        <v>4.4123463332653039E-2</v>
      </c>
      <c r="J107" s="595">
        <f>D107*0.0001/'TB5'!C107</f>
        <v>4.0526982396841049E-2</v>
      </c>
      <c r="K107" s="596">
        <f>E107*0.0001/'TB5'!D107</f>
        <v>4.6144615858793266E-2</v>
      </c>
      <c r="L107" s="587">
        <f>F107*0.0001/'TB5'!E107</f>
        <v>3.9518091827631004E-2</v>
      </c>
      <c r="M107" s="588">
        <f>G107*0.0001/'TB5'!F107</f>
        <v>4.5517731457948671E-2</v>
      </c>
      <c r="P107" s="576">
        <f>H107-'TB1'!J108</f>
        <v>0</v>
      </c>
    </row>
    <row r="108" spans="1:16">
      <c r="A108" s="78">
        <v>2012</v>
      </c>
      <c r="B108" s="461">
        <f>avgpeinc!AQ101</f>
        <v>32056245.426419351</v>
      </c>
      <c r="C108" s="349">
        <f>avgpeinc!AR101</f>
        <v>33074385.251919083</v>
      </c>
      <c r="D108" s="560">
        <f>avgpeinc!AS101</f>
        <v>29159647.622816533</v>
      </c>
      <c r="E108" s="560">
        <f>avgpeinc!AT101</f>
        <v>42486626.502356559</v>
      </c>
      <c r="F108" s="560">
        <f>avgpeinc!AU101</f>
        <v>23020176.668677576</v>
      </c>
      <c r="G108" s="73">
        <f>avgpeinc!AV101</f>
        <v>48639953.060269557</v>
      </c>
      <c r="H108" s="569">
        <f>B108*0.0001/'TB5'!B108</f>
        <v>4.7278080135583885E-2</v>
      </c>
      <c r="I108" s="580">
        <f>C108*0.0001/'TB5'!B108</f>
        <v>4.8779681324958801E-2</v>
      </c>
      <c r="J108" s="595">
        <f>D108*0.0001/'TB5'!C108</f>
        <v>4.3955683708190925E-2</v>
      </c>
      <c r="K108" s="596">
        <f>E108*0.0001/'TB5'!D108</f>
        <v>5.2262190729379647E-2</v>
      </c>
      <c r="L108" s="587">
        <f>F108*0.0001/'TB5'!E108</f>
        <v>4.1611492633819573E-2</v>
      </c>
      <c r="M108" s="588">
        <f>G108*0.0001/'TB5'!F108</f>
        <v>5.028989911079406E-2</v>
      </c>
      <c r="P108" s="576">
        <f>H108-'TB1'!J109</f>
        <v>0</v>
      </c>
    </row>
    <row r="109" spans="1:16">
      <c r="A109" s="78">
        <v>2013</v>
      </c>
      <c r="B109" s="461">
        <f>avgpeinc!AQ102</f>
        <v>27936157.08469639</v>
      </c>
      <c r="C109" s="349">
        <f>avgpeinc!AR102</f>
        <v>28918956.393647291</v>
      </c>
      <c r="D109" s="560">
        <f>avgpeinc!AS102</f>
        <v>25653261.931420233</v>
      </c>
      <c r="E109" s="560">
        <f>avgpeinc!AT102</f>
        <v>36538632.391099259</v>
      </c>
      <c r="F109" s="560">
        <f>avgpeinc!AU102</f>
        <v>20629991.870029956</v>
      </c>
      <c r="G109" s="73">
        <f>avgpeinc!AV102</f>
        <v>42246870.973466367</v>
      </c>
      <c r="H109" s="569">
        <f>B109*0.0001/'TB5'!B109</f>
        <v>4.1188802570104592E-2</v>
      </c>
      <c r="I109" s="580">
        <f>C109*0.0001/'TB5'!B109</f>
        <v>4.2637832462787621E-2</v>
      </c>
      <c r="J109" s="595">
        <f>D109*0.0001/'TB5'!C109</f>
        <v>3.8640551269054413E-2</v>
      </c>
      <c r="K109" s="596">
        <f>E109*0.0001/'TB5'!D109</f>
        <v>4.5051880180835724E-2</v>
      </c>
      <c r="L109" s="587">
        <f>F109*0.0001/'TB5'!E109</f>
        <v>3.714246675372123E-2</v>
      </c>
      <c r="M109" s="588">
        <f>G109*0.0001/'TB5'!F109</f>
        <v>4.3891668319702141E-2</v>
      </c>
      <c r="P109" s="576">
        <f>H109-'TB1'!J110</f>
        <v>0</v>
      </c>
    </row>
    <row r="110" spans="1:16">
      <c r="A110" s="78">
        <v>2014</v>
      </c>
      <c r="B110" s="461">
        <f>avgpeinc!AQ103</f>
        <v>29768113.354228117</v>
      </c>
      <c r="C110" s="349">
        <f>avgpeinc!AR103</f>
        <v>30857042.648000211</v>
      </c>
      <c r="D110" s="560">
        <f>avgpeinc!AS103</f>
        <v>27476240.928781923</v>
      </c>
      <c r="E110" s="560">
        <f>avgpeinc!AT103</f>
        <v>39639576.018631071</v>
      </c>
      <c r="F110" s="560">
        <f>avgpeinc!AU103</f>
        <v>21439522.622183651</v>
      </c>
      <c r="G110" s="73">
        <f>avgpeinc!AV103</f>
        <v>44999209.93765641</v>
      </c>
      <c r="H110" s="569">
        <f>B110*0.0001/'TB5'!B110</f>
        <v>4.2885288596153266E-2</v>
      </c>
      <c r="I110" s="580">
        <f>C110*0.0001/'TB5'!B110</f>
        <v>4.4454049319028861E-2</v>
      </c>
      <c r="J110" s="595">
        <f>D110*0.0001/'TB5'!C110</f>
        <v>4.0394693613052375E-2</v>
      </c>
      <c r="K110" s="596">
        <f>E110*0.0001/'TB5'!D110</f>
        <v>4.7691419720649719E-2</v>
      </c>
      <c r="L110" s="587">
        <f>F110*0.0001/'TB5'!E110</f>
        <v>3.7761900573968894E-2</v>
      </c>
      <c r="M110" s="588">
        <f>G110*0.0001/'TB5'!F110</f>
        <v>4.5811861753463752E-2</v>
      </c>
      <c r="P110" s="576">
        <f>H110-'TB1'!J111</f>
        <v>0</v>
      </c>
    </row>
    <row r="111" spans="1:16">
      <c r="A111" s="78">
        <v>2015</v>
      </c>
      <c r="B111" s="461">
        <f>avgpeinc!AQ104</f>
        <v>29908287.92300681</v>
      </c>
      <c r="C111" s="349">
        <f>avgpeinc!AR104</f>
        <v>31012329.769600578</v>
      </c>
      <c r="D111" s="560">
        <f>avgpeinc!AS104</f>
        <v>27060988.700531967</v>
      </c>
      <c r="E111" s="560">
        <f>avgpeinc!AT104</f>
        <v>39546819.030195341</v>
      </c>
      <c r="F111" s="560">
        <f>avgpeinc!AU104</f>
        <v>21801779.765873738</v>
      </c>
      <c r="G111" s="73">
        <f>avgpeinc!AV104</f>
        <v>45746194.19108133</v>
      </c>
      <c r="H111" s="569">
        <f>B111*0.0001/'TB5'!B111</f>
        <v>4.2454142123460777E-2</v>
      </c>
      <c r="I111" s="580">
        <f>C111*0.0001/'TB5'!B111</f>
        <v>4.4021304696798332E-2</v>
      </c>
      <c r="J111" s="595">
        <f>D111*0.0001/'TB5'!C111</f>
        <v>3.9474222809076302E-2</v>
      </c>
      <c r="K111" s="596">
        <f>E111*0.0001/'TB5'!D111</f>
        <v>4.6986639499664314E-2</v>
      </c>
      <c r="L111" s="587">
        <f>F111*0.0001/'TB5'!E111</f>
        <v>3.7711691111326218E-2</v>
      </c>
      <c r="M111" s="588">
        <f>G111*0.0001/'TB5'!F111</f>
        <v>4.6075936406850822E-2</v>
      </c>
    </row>
    <row r="112" spans="1:16">
      <c r="A112" s="78">
        <v>2016</v>
      </c>
      <c r="B112" s="461">
        <f>avgpeinc!AQ105</f>
        <v>29086784.841898322</v>
      </c>
      <c r="C112" s="349">
        <f>avgpeinc!AR105</f>
        <v>30044468.988787554</v>
      </c>
      <c r="D112" s="560">
        <f>avgpeinc!AS105</f>
        <v>26580710.185672265</v>
      </c>
      <c r="E112" s="560">
        <f>avgpeinc!AT105</f>
        <v>38080007.344395809</v>
      </c>
      <c r="F112" s="560">
        <f>avgpeinc!AU105</f>
        <v>21517633.128507167</v>
      </c>
      <c r="G112" s="73">
        <f>avgpeinc!AV105</f>
        <v>43635994.2069088</v>
      </c>
      <c r="H112" s="569">
        <f>B112*0.0001/'TB5'!B112</f>
        <v>4.1490662842988961E-2</v>
      </c>
      <c r="I112" s="580">
        <f>C112*0.0001/'TB5'!B112</f>
        <v>4.2856745421886444E-2</v>
      </c>
      <c r="J112" s="595">
        <f>D112*0.0001/'TB5'!C112</f>
        <v>3.9235714823007584E-2</v>
      </c>
      <c r="K112" s="596">
        <f>E112*0.0001/'TB5'!D112</f>
        <v>4.5717410743236549E-2</v>
      </c>
      <c r="L112" s="587">
        <f>F112*0.0001/'TB5'!E112</f>
        <v>3.7073284387588508E-2</v>
      </c>
      <c r="M112" s="588">
        <f>G112*0.0001/'TB5'!F112</f>
        <v>4.4358234852552421E-2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1028">
        <f t="shared" ref="B120:G120" si="0">(B110/B76)^(1/34)-1</f>
        <v>4.7468784125237473E-2</v>
      </c>
      <c r="C120" s="1028">
        <f t="shared" si="0"/>
        <v>4.7622974517835148E-2</v>
      </c>
      <c r="D120" s="1028">
        <f t="shared" si="0"/>
        <v>4.7996747607589541E-2</v>
      </c>
      <c r="E120" s="1028">
        <f t="shared" si="0"/>
        <v>5.1111523363514433E-2</v>
      </c>
      <c r="F120" s="1028">
        <f t="shared" si="0"/>
        <v>4.2109881497897073E-2</v>
      </c>
      <c r="G120" s="1028">
        <f t="shared" si="0"/>
        <v>4.519468437055929E-2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120"/>
  <sheetViews>
    <sheetView workbookViewId="0">
      <pane xSplit="1" ySplit="8" topLeftCell="B34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B62" sqref="B62:J65"/>
    </sheetView>
  </sheetViews>
  <sheetFormatPr baseColWidth="10" defaultColWidth="10.83203125" defaultRowHeight="15.05"/>
  <cols>
    <col min="1" max="1" width="10.83203125" style="59"/>
    <col min="2" max="8" width="12" style="59" customWidth="1"/>
    <col min="9" max="16384" width="10.83203125" style="59"/>
  </cols>
  <sheetData>
    <row r="1" spans="1:10">
      <c r="A1" s="55" t="s">
        <v>37</v>
      </c>
      <c r="D1" s="111"/>
      <c r="E1" s="110"/>
      <c r="F1" s="111"/>
      <c r="G1" s="111"/>
      <c r="H1" s="111"/>
    </row>
    <row r="2" spans="1:10">
      <c r="F2" s="109"/>
    </row>
    <row r="3" spans="1:10" ht="15.55" thickBot="1"/>
    <row r="4" spans="1:10" ht="25" customHeight="1" thickTop="1">
      <c r="A4" s="1428" t="s">
        <v>235</v>
      </c>
      <c r="B4" s="1429"/>
      <c r="C4" s="1429"/>
      <c r="D4" s="1429"/>
      <c r="E4" s="1429"/>
      <c r="F4" s="1429"/>
      <c r="G4" s="1429"/>
      <c r="H4" s="1429"/>
      <c r="I4" s="1429"/>
      <c r="J4" s="1430"/>
    </row>
    <row r="5" spans="1:10">
      <c r="A5" s="107"/>
      <c r="B5" s="108"/>
      <c r="C5" s="62"/>
      <c r="D5" s="62"/>
      <c r="E5" s="62"/>
      <c r="F5" s="62"/>
      <c r="G5" s="62"/>
      <c r="H5" s="62"/>
      <c r="I5" s="62"/>
      <c r="J5" s="220"/>
    </row>
    <row r="6" spans="1:10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979" t="s">
        <v>30</v>
      </c>
      <c r="I6" s="979" t="s">
        <v>29</v>
      </c>
      <c r="J6" s="980" t="s">
        <v>28</v>
      </c>
    </row>
    <row r="7" spans="1:10" ht="19.95" customHeight="1">
      <c r="A7" s="107"/>
      <c r="B7" s="1437" t="s">
        <v>1222</v>
      </c>
      <c r="C7" s="1424"/>
      <c r="D7" s="1424"/>
      <c r="E7" s="1424"/>
      <c r="F7" s="1424"/>
      <c r="G7" s="1427"/>
      <c r="H7" s="1458" t="s">
        <v>1221</v>
      </c>
      <c r="I7" s="1424"/>
      <c r="J7" s="1427"/>
    </row>
    <row r="8" spans="1:10" s="98" customFormat="1" ht="44.05" customHeight="1">
      <c r="A8" s="106"/>
      <c r="B8" s="37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86" t="s">
        <v>57</v>
      </c>
      <c r="H8" s="1035" t="s">
        <v>123</v>
      </c>
      <c r="I8" s="1031" t="s">
        <v>1219</v>
      </c>
      <c r="J8" s="1032" t="s">
        <v>1220</v>
      </c>
    </row>
    <row r="9" spans="1:10">
      <c r="A9" s="78">
        <v>1960</v>
      </c>
      <c r="B9" s="76"/>
      <c r="C9" s="340"/>
      <c r="D9" s="95"/>
      <c r="E9" s="76"/>
      <c r="F9" s="96"/>
      <c r="G9" s="222"/>
      <c r="H9" s="1036"/>
      <c r="I9" s="62"/>
      <c r="J9" s="220"/>
    </row>
    <row r="10" spans="1:10">
      <c r="A10" s="78">
        <v>1961</v>
      </c>
      <c r="B10" s="76"/>
      <c r="C10" s="340"/>
      <c r="D10" s="95"/>
      <c r="E10" s="76"/>
      <c r="F10" s="96"/>
      <c r="G10" s="222"/>
      <c r="H10" s="1036"/>
      <c r="I10" s="62"/>
      <c r="J10" s="220"/>
    </row>
    <row r="11" spans="1:10">
      <c r="A11" s="78">
        <v>1962</v>
      </c>
      <c r="B11" s="558">
        <f>medpeinc!B51</f>
        <v>24141.837394800001</v>
      </c>
      <c r="C11" s="558">
        <f>medpeinc!C51</f>
        <v>19041.449212799998</v>
      </c>
      <c r="D11" s="559">
        <f>medpeinc!D51</f>
        <v>25841.9667888</v>
      </c>
      <c r="E11" s="558">
        <f>medpeinc!E51</f>
        <v>36382.769031600001</v>
      </c>
      <c r="F11" s="559">
        <f>medpeinc!F51</f>
        <v>9860.75</v>
      </c>
      <c r="G11" s="614">
        <f>medpeinc!G51</f>
        <v>35362.691395199996</v>
      </c>
      <c r="H11" s="1037">
        <v>23121.759759095381</v>
      </c>
      <c r="I11" s="559">
        <v>36382.769032694203</v>
      </c>
      <c r="J11" s="614">
        <v>3400.2587881022619</v>
      </c>
    </row>
    <row r="12" spans="1:10">
      <c r="A12" s="78">
        <v>1963</v>
      </c>
      <c r="B12" s="560">
        <f>medpeinc!B52</f>
        <v>24958.880406750002</v>
      </c>
      <c r="C12" s="560">
        <f>medpeinc!C52</f>
        <v>19765.001862549998</v>
      </c>
      <c r="D12" s="561">
        <f>medpeinc!D52</f>
        <v>26635.096495375001</v>
      </c>
      <c r="E12" s="560">
        <f>medpeinc!E52</f>
        <v>37523.327079825001</v>
      </c>
      <c r="F12" s="561">
        <f>medpeinc!F52</f>
        <v>9391.591796875</v>
      </c>
      <c r="G12" s="615">
        <f>medpeinc!G52</f>
        <v>36848.057983299994</v>
      </c>
      <c r="H12" s="1038">
        <f>(H11+H13)/2</f>
        <v>23787.920475617691</v>
      </c>
      <c r="I12" s="561">
        <f>(I11+I13)/2</f>
        <v>37192.866523753182</v>
      </c>
      <c r="J12" s="615">
        <f>(J11+J13)/2</f>
        <v>3682.8927339543743</v>
      </c>
    </row>
    <row r="13" spans="1:10">
      <c r="A13" s="78">
        <v>1964</v>
      </c>
      <c r="B13" s="560">
        <f>medpeinc!B53</f>
        <v>25775.9234187</v>
      </c>
      <c r="C13" s="560">
        <f>medpeinc!C53</f>
        <v>20488.554512299997</v>
      </c>
      <c r="D13" s="561">
        <f>medpeinc!D53</f>
        <v>27428.226201949998</v>
      </c>
      <c r="E13" s="560">
        <f>medpeinc!E53</f>
        <v>38663.885128049995</v>
      </c>
      <c r="F13" s="561">
        <f>medpeinc!F53</f>
        <v>8922.4345703125</v>
      </c>
      <c r="G13" s="615">
        <f>medpeinc!G53</f>
        <v>38333.424571399999</v>
      </c>
      <c r="H13" s="1038">
        <v>24454.081192139998</v>
      </c>
      <c r="I13" s="561">
        <v>38002.964014812162</v>
      </c>
      <c r="J13" s="615">
        <v>3965.5266798064863</v>
      </c>
    </row>
    <row r="14" spans="1:10">
      <c r="A14" s="78">
        <v>1965</v>
      </c>
      <c r="B14" s="560">
        <f>medpeinc!B54</f>
        <v>27385.196306450001</v>
      </c>
      <c r="C14" s="560">
        <f>medpeinc!C54</f>
        <v>21905.096388599999</v>
      </c>
      <c r="D14" s="561">
        <f>medpeinc!D54</f>
        <v>28999.2408827</v>
      </c>
      <c r="E14" s="560">
        <f>medpeinc!E54</f>
        <v>41077.794459675002</v>
      </c>
      <c r="F14" s="561">
        <f>medpeinc!F54</f>
        <v>9503.734375</v>
      </c>
      <c r="G14" s="615">
        <f>medpeinc!G54</f>
        <v>40597.406907500001</v>
      </c>
      <c r="H14" s="1038">
        <f>(H13+H15)/2</f>
        <v>25621.224735395583</v>
      </c>
      <c r="I14" s="561">
        <f>(I13+I15)/2</f>
        <v>40117.019356460529</v>
      </c>
      <c r="J14" s="615">
        <f>(J13+J15)/2</f>
        <v>4472.5058034484691</v>
      </c>
    </row>
    <row r="15" spans="1:10">
      <c r="A15" s="78">
        <v>1966</v>
      </c>
      <c r="B15" s="560">
        <f>medpeinc!B55</f>
        <v>28994.469194199999</v>
      </c>
      <c r="C15" s="560">
        <f>medpeinc!C55</f>
        <v>23321.638264900001</v>
      </c>
      <c r="D15" s="561">
        <f>medpeinc!D55</f>
        <v>30570.255563450002</v>
      </c>
      <c r="E15" s="560">
        <f>medpeinc!E55</f>
        <v>43491.703791300002</v>
      </c>
      <c r="F15" s="561">
        <f>medpeinc!F55</f>
        <v>10085.033203125</v>
      </c>
      <c r="G15" s="615">
        <f>medpeinc!G55</f>
        <v>42861.389243600002</v>
      </c>
      <c r="H15" s="1038">
        <v>26788.368278651167</v>
      </c>
      <c r="I15" s="561">
        <v>42231.074698108903</v>
      </c>
      <c r="J15" s="615">
        <v>4979.4849270904524</v>
      </c>
    </row>
    <row r="16" spans="1:10">
      <c r="A16" s="78">
        <v>1967</v>
      </c>
      <c r="B16" s="560">
        <f>medpeinc!B56</f>
        <v>29083.4728335</v>
      </c>
      <c r="C16" s="560">
        <f>medpeinc!C56</f>
        <v>24797.487363300002</v>
      </c>
      <c r="D16" s="561">
        <f>medpeinc!D56</f>
        <v>30920.323749300002</v>
      </c>
      <c r="E16" s="560">
        <f>medpeinc!E56</f>
        <v>42553.712882700005</v>
      </c>
      <c r="F16" s="616">
        <f>medpeinc!F56</f>
        <v>12551.814453125</v>
      </c>
      <c r="G16" s="615">
        <f>medpeinc!G56</f>
        <v>43165.996521300003</v>
      </c>
      <c r="H16" s="1038">
        <v>26940.480097382831</v>
      </c>
      <c r="I16" s="616">
        <v>41941.429242516453</v>
      </c>
      <c r="J16" s="615">
        <v>7041.261843634149</v>
      </c>
    </row>
    <row r="17" spans="1:10">
      <c r="A17" s="78">
        <v>1968</v>
      </c>
      <c r="B17" s="560">
        <f>medpeinc!B57</f>
        <v>29639.493537049999</v>
      </c>
      <c r="C17" s="560">
        <f>medpeinc!C57</f>
        <v>25531.04888835</v>
      </c>
      <c r="D17" s="561">
        <f>medpeinc!D57</f>
        <v>31400.255529350001</v>
      </c>
      <c r="E17" s="560">
        <f>medpeinc!E57</f>
        <v>43432.129143400001</v>
      </c>
      <c r="F17" s="616">
        <f>medpeinc!F57</f>
        <v>13205.71484375</v>
      </c>
      <c r="G17" s="615">
        <f>medpeinc!G57</f>
        <v>44605.970471599998</v>
      </c>
      <c r="H17" s="1038">
        <v>27878.731542378275</v>
      </c>
      <c r="I17" s="616">
        <v>42845.208475655032</v>
      </c>
      <c r="J17" s="615">
        <v>7336.508300625861</v>
      </c>
    </row>
    <row r="18" spans="1:10">
      <c r="A18" s="83">
        <v>1969</v>
      </c>
      <c r="B18" s="562">
        <f>medpeinc!B58</f>
        <v>31044.433207949998</v>
      </c>
      <c r="C18" s="562">
        <f>medpeinc!C58</f>
        <v>26569.559952750002</v>
      </c>
      <c r="D18" s="563">
        <f>medpeinc!D58</f>
        <v>32722.51067865</v>
      </c>
      <c r="E18" s="562">
        <f>medpeinc!E58</f>
        <v>44748.732552000001</v>
      </c>
      <c r="F18" s="617">
        <f>medpeinc!F58</f>
        <v>13704.2998046875</v>
      </c>
      <c r="G18" s="618">
        <f>medpeinc!G58</f>
        <v>46706.489601150002</v>
      </c>
      <c r="H18" s="1039">
        <v>28806.996577869886</v>
      </c>
      <c r="I18" s="617">
        <v>44189.37339129555</v>
      </c>
      <c r="J18" s="618">
        <v>7831.0281959257936</v>
      </c>
    </row>
    <row r="19" spans="1:10">
      <c r="A19" s="78">
        <v>1970</v>
      </c>
      <c r="B19" s="560">
        <f>medpeinc!B59</f>
        <v>30275.066018699999</v>
      </c>
      <c r="C19" s="560">
        <f>medpeinc!C59</f>
        <v>26025.9339459</v>
      </c>
      <c r="D19" s="561">
        <f>medpeinc!D59</f>
        <v>31868.490545999997</v>
      </c>
      <c r="E19" s="560">
        <f>medpeinc!E59</f>
        <v>43022.4622371</v>
      </c>
      <c r="F19" s="616">
        <f>medpeinc!F59</f>
        <v>13544.1083984375</v>
      </c>
      <c r="G19" s="615">
        <f>medpeinc!G59</f>
        <v>45678.169782599995</v>
      </c>
      <c r="H19" s="1038">
        <v>28416.070735336467</v>
      </c>
      <c r="I19" s="616">
        <v>42756.891480272629</v>
      </c>
      <c r="J19" s="615">
        <v>7967.1226360756446</v>
      </c>
    </row>
    <row r="20" spans="1:10">
      <c r="A20" s="78">
        <v>1971</v>
      </c>
      <c r="B20" s="560">
        <f>medpeinc!B60</f>
        <v>30081.105213249997</v>
      </c>
      <c r="C20" s="560">
        <f>medpeinc!C60</f>
        <v>25531.022071749998</v>
      </c>
      <c r="D20" s="561">
        <f>medpeinc!D60</f>
        <v>31850.581990499999</v>
      </c>
      <c r="E20" s="560">
        <f>medpeinc!E60</f>
        <v>42720.225050749999</v>
      </c>
      <c r="F20" s="616">
        <f>medpeinc!F60</f>
        <v>13650.2490234375</v>
      </c>
      <c r="G20" s="615">
        <f>medpeinc!G60</f>
        <v>44742.484224749998</v>
      </c>
      <c r="H20" s="1038">
        <v>28058.846038925432</v>
      </c>
      <c r="I20" s="616">
        <v>41709.095463267535</v>
      </c>
      <c r="J20" s="615">
        <v>7836.2542991593546</v>
      </c>
    </row>
    <row r="21" spans="1:10">
      <c r="A21" s="78">
        <v>1972</v>
      </c>
      <c r="B21" s="560">
        <f>medpeinc!B61</f>
        <v>31010.217216000001</v>
      </c>
      <c r="C21" s="560">
        <f>medpeinc!C61</f>
        <v>26649.405419999999</v>
      </c>
      <c r="D21" s="561">
        <f>medpeinc!D61</f>
        <v>32706.088470000002</v>
      </c>
      <c r="E21" s="560">
        <f>medpeinc!E61</f>
        <v>44092.652604000003</v>
      </c>
      <c r="F21" s="616">
        <f>medpeinc!F61</f>
        <v>14536.0390625</v>
      </c>
      <c r="G21" s="615">
        <f>medpeinc!G61</f>
        <v>45788.523858</v>
      </c>
      <c r="H21" s="1038">
        <v>29072.078640861717</v>
      </c>
      <c r="I21" s="616">
        <v>42881.315995271034</v>
      </c>
      <c r="J21" s="615">
        <v>8479.3562702513336</v>
      </c>
    </row>
    <row r="22" spans="1:10">
      <c r="A22" s="78">
        <v>1973</v>
      </c>
      <c r="B22" s="560">
        <f>medpeinc!B62</f>
        <v>31930.301954450002</v>
      </c>
      <c r="C22" s="560">
        <f>medpeinc!C62</f>
        <v>27336.013903450003</v>
      </c>
      <c r="D22" s="561">
        <f>medpeinc!D62</f>
        <v>33768.01717485</v>
      </c>
      <c r="E22" s="560">
        <f>medpeinc!E62</f>
        <v>45483.451704900006</v>
      </c>
      <c r="F22" s="616">
        <f>medpeinc!F62</f>
        <v>15620.5791015625</v>
      </c>
      <c r="G22" s="615">
        <f>medpeinc!G62</f>
        <v>47091.452522750005</v>
      </c>
      <c r="H22" s="1038">
        <v>29862.872332475297</v>
      </c>
      <c r="I22" s="616">
        <v>44334.879693597941</v>
      </c>
      <c r="J22" s="615">
        <v>9418.290504857594</v>
      </c>
    </row>
    <row r="23" spans="1:10">
      <c r="A23" s="78">
        <v>1974</v>
      </c>
      <c r="B23" s="560">
        <f>medpeinc!B63</f>
        <v>31504.213694200003</v>
      </c>
      <c r="C23" s="560">
        <f>medpeinc!C63</f>
        <v>27275.460178200003</v>
      </c>
      <c r="D23" s="561">
        <f>medpeinc!D63</f>
        <v>33195.715100599999</v>
      </c>
      <c r="E23" s="560">
        <f>medpeinc!E63</f>
        <v>43979.036566400006</v>
      </c>
      <c r="F23" s="616">
        <f>medpeinc!F63</f>
        <v>16280.701171875</v>
      </c>
      <c r="G23" s="615">
        <f>medpeinc!G63</f>
        <v>46304.851000200004</v>
      </c>
      <c r="H23" s="1038">
        <v>29178.399258636502</v>
      </c>
      <c r="I23" s="616">
        <v>42287.53515744421</v>
      </c>
      <c r="J23" s="615">
        <v>10149.00843778661</v>
      </c>
    </row>
    <row r="24" spans="1:10">
      <c r="A24" s="78">
        <v>1975</v>
      </c>
      <c r="B24" s="560">
        <f>medpeinc!B64</f>
        <v>30091.216508499998</v>
      </c>
      <c r="C24" s="560">
        <f>medpeinc!C64</f>
        <v>26014.3420138</v>
      </c>
      <c r="D24" s="561">
        <f>medpeinc!D64</f>
        <v>31450.174673399997</v>
      </c>
      <c r="E24" s="560">
        <f>medpeinc!E64</f>
        <v>40962.881827699995</v>
      </c>
      <c r="F24" s="616">
        <f>medpeinc!F64</f>
        <v>16307.498046875</v>
      </c>
      <c r="G24" s="615">
        <f>medpeinc!G64</f>
        <v>43680.798157500001</v>
      </c>
      <c r="H24" s="1038">
        <v>27761.573940350874</v>
      </c>
      <c r="I24" s="616">
        <v>39409.78678245614</v>
      </c>
      <c r="J24" s="615">
        <v>10289.254677192981</v>
      </c>
    </row>
    <row r="25" spans="1:10">
      <c r="A25" s="78">
        <v>1976</v>
      </c>
      <c r="B25" s="560">
        <f>medpeinc!B65</f>
        <v>31478.775887699998</v>
      </c>
      <c r="C25" s="560">
        <f>medpeinc!C65</f>
        <v>27612.961304999997</v>
      </c>
      <c r="D25" s="561">
        <f>medpeinc!D65</f>
        <v>32767.380748600001</v>
      </c>
      <c r="E25" s="560">
        <f>medpeinc!E65</f>
        <v>42155.787592299996</v>
      </c>
      <c r="F25" s="616">
        <f>medpeinc!F65</f>
        <v>17304.123046875</v>
      </c>
      <c r="G25" s="615">
        <f>medpeinc!G65</f>
        <v>45285.256540199996</v>
      </c>
      <c r="H25" s="1038">
        <v>28533.393349081711</v>
      </c>
      <c r="I25" s="616">
        <v>40130.837097418145</v>
      </c>
      <c r="J25" s="615">
        <v>10861.098113521424</v>
      </c>
    </row>
    <row r="26" spans="1:10">
      <c r="A26" s="78">
        <v>1977</v>
      </c>
      <c r="B26" s="560">
        <f>medpeinc!B66</f>
        <v>31938.942823999998</v>
      </c>
      <c r="C26" s="560">
        <f>medpeinc!C66</f>
        <v>28120.156181999999</v>
      </c>
      <c r="D26" s="561">
        <f>medpeinc!D66</f>
        <v>33327.592511999996</v>
      </c>
      <c r="E26" s="560">
        <f>medpeinc!E66</f>
        <v>43048.140328000001</v>
      </c>
      <c r="F26" s="616">
        <f>medpeinc!F66</f>
        <v>17878.865234375</v>
      </c>
      <c r="G26" s="615">
        <f>medpeinc!G66</f>
        <v>46172.602125999998</v>
      </c>
      <c r="H26" s="1038">
        <v>28988.062233725486</v>
      </c>
      <c r="I26" s="616">
        <v>40791.584580392155</v>
      </c>
      <c r="J26" s="615">
        <v>11629.941135686273</v>
      </c>
    </row>
    <row r="27" spans="1:10">
      <c r="A27" s="78">
        <v>1978</v>
      </c>
      <c r="B27" s="560">
        <f>medpeinc!B67</f>
        <v>33132.116839800001</v>
      </c>
      <c r="C27" s="560">
        <f>medpeinc!C67</f>
        <v>29234.220741000001</v>
      </c>
      <c r="D27" s="561">
        <f>medpeinc!D67</f>
        <v>34593.827876850002</v>
      </c>
      <c r="E27" s="560">
        <f>medpeinc!E67</f>
        <v>44500.980461300001</v>
      </c>
      <c r="F27" s="616">
        <f>medpeinc!F67</f>
        <v>19002.244140625</v>
      </c>
      <c r="G27" s="615">
        <f>medpeinc!G67</f>
        <v>46937.165523050004</v>
      </c>
      <c r="H27" s="1038">
        <v>30046.282428743354</v>
      </c>
      <c r="I27" s="616">
        <v>41739.970725335363</v>
      </c>
      <c r="J27" s="615">
        <v>12830.574658760675</v>
      </c>
    </row>
    <row r="28" spans="1:10">
      <c r="A28" s="83">
        <v>1979</v>
      </c>
      <c r="B28" s="562">
        <f>medpeinc!B68</f>
        <v>33324.399587100001</v>
      </c>
      <c r="C28" s="562">
        <f>medpeinc!C68</f>
        <v>29721.761793899997</v>
      </c>
      <c r="D28" s="563">
        <f>medpeinc!D68</f>
        <v>34675.388759549998</v>
      </c>
      <c r="E28" s="562">
        <f>medpeinc!E68</f>
        <v>43982.203058649997</v>
      </c>
      <c r="F28" s="563">
        <f>medpeinc!F68</f>
        <v>19664.3984375</v>
      </c>
      <c r="G28" s="618">
        <f>medpeinc!G68</f>
        <v>46834.291311599998</v>
      </c>
      <c r="H28" s="1039">
        <v>30172.091513605897</v>
      </c>
      <c r="I28" s="563">
        <v>41280.22470766976</v>
      </c>
      <c r="J28" s="618">
        <v>13660.001630537994</v>
      </c>
    </row>
    <row r="29" spans="1:10">
      <c r="A29" s="78">
        <v>1980</v>
      </c>
      <c r="B29" s="560">
        <f>medpeinc!B69</f>
        <v>32658.337332899999</v>
      </c>
      <c r="C29" s="560">
        <f>medpeinc!C69</f>
        <v>29075.5661487</v>
      </c>
      <c r="D29" s="561">
        <f>medpeinc!D69</f>
        <v>33898.527358200001</v>
      </c>
      <c r="E29" s="560">
        <f>medpeinc!E69</f>
        <v>42579.857535299998</v>
      </c>
      <c r="F29" s="561">
        <f>medpeinc!F69</f>
        <v>19705.2421875</v>
      </c>
      <c r="G29" s="615">
        <f>medpeinc!G69</f>
        <v>45611.433152699996</v>
      </c>
      <c r="H29" s="1038">
        <v>29488.962826260205</v>
      </c>
      <c r="I29" s="561">
        <v>39823.879704622428</v>
      </c>
      <c r="J29" s="615">
        <v>13642.090279438133</v>
      </c>
    </row>
    <row r="30" spans="1:10">
      <c r="A30" s="78">
        <v>1981</v>
      </c>
      <c r="B30" s="560">
        <f>medpeinc!B70</f>
        <v>32487.220847699999</v>
      </c>
      <c r="C30" s="560">
        <f>medpeinc!C70</f>
        <v>29087.395410149998</v>
      </c>
      <c r="D30" s="561">
        <f>medpeinc!D70</f>
        <v>33494.576532899999</v>
      </c>
      <c r="E30" s="560">
        <f>medpeinc!E70</f>
        <v>41805.260935799997</v>
      </c>
      <c r="F30" s="561">
        <f>medpeinc!F70</f>
        <v>20021.193359375</v>
      </c>
      <c r="G30" s="615">
        <f>medpeinc!G70</f>
        <v>45708.764215949996</v>
      </c>
      <c r="H30" s="1038">
        <v>29087.395405097861</v>
      </c>
      <c r="I30" s="561">
        <v>38783.193873463817</v>
      </c>
      <c r="J30" s="615">
        <v>13599.301747837961</v>
      </c>
    </row>
    <row r="31" spans="1:10">
      <c r="A31" s="78">
        <v>1982</v>
      </c>
      <c r="B31" s="560">
        <f>medpeinc!B71</f>
        <v>31422.789724999999</v>
      </c>
      <c r="C31" s="560">
        <f>medpeinc!C71</f>
        <v>28102.645905000001</v>
      </c>
      <c r="D31" s="561">
        <f>medpeinc!D71</f>
        <v>32252.825680000002</v>
      </c>
      <c r="E31" s="560">
        <f>medpeinc!E71</f>
        <v>39248.843014999999</v>
      </c>
      <c r="F31" s="561">
        <f>medpeinc!F71</f>
        <v>19920.86328125</v>
      </c>
      <c r="G31" s="615">
        <f>medpeinc!G71</f>
        <v>43754.752484999997</v>
      </c>
      <c r="H31" s="1038">
        <v>27391.186517648566</v>
      </c>
      <c r="I31" s="561">
        <v>35691.546068451164</v>
      </c>
      <c r="J31" s="615">
        <v>13280.575281284153</v>
      </c>
    </row>
    <row r="32" spans="1:10">
      <c r="A32" s="78">
        <v>1983</v>
      </c>
      <c r="B32" s="560">
        <f>medpeinc!B72</f>
        <v>31576.984783599997</v>
      </c>
      <c r="C32" s="560">
        <f>medpeinc!C72</f>
        <v>28282.982773799999</v>
      </c>
      <c r="D32" s="561">
        <f>medpeinc!D72</f>
        <v>32144.916164599999</v>
      </c>
      <c r="E32" s="560">
        <f>medpeinc!E72</f>
        <v>38846.5064604</v>
      </c>
      <c r="F32" s="561">
        <f>medpeinc!F72</f>
        <v>20559.115234375</v>
      </c>
      <c r="G32" s="615">
        <f>medpeinc!G72</f>
        <v>43730.716336999998</v>
      </c>
      <c r="H32" s="1038">
        <v>27033.533735706511</v>
      </c>
      <c r="I32" s="561">
        <v>34870.986793537391</v>
      </c>
      <c r="J32" s="615">
        <v>13630.353144053703</v>
      </c>
    </row>
    <row r="33" spans="1:10">
      <c r="A33" s="78">
        <v>1984</v>
      </c>
      <c r="B33" s="560">
        <f>medpeinc!B73</f>
        <v>32797.927844999998</v>
      </c>
      <c r="C33" s="560">
        <f>medpeinc!C73</f>
        <v>29736.787912799999</v>
      </c>
      <c r="D33" s="561">
        <f>medpeinc!D73</f>
        <v>33235.233549599994</v>
      </c>
      <c r="E33" s="560">
        <f>medpeinc!E73</f>
        <v>40450.777675499994</v>
      </c>
      <c r="F33" s="561">
        <f>medpeinc!F73</f>
        <v>21974.611328125</v>
      </c>
      <c r="G33" s="615">
        <f>medpeinc!G73</f>
        <v>45261.140426099999</v>
      </c>
      <c r="H33" s="1038">
        <v>28206.217941472856</v>
      </c>
      <c r="I33" s="561">
        <v>35968.394196684378</v>
      </c>
      <c r="J33" s="615">
        <v>14431.088249125647</v>
      </c>
    </row>
    <row r="34" spans="1:10">
      <c r="A34" s="78">
        <v>1985</v>
      </c>
      <c r="B34" s="560">
        <f>medpeinc!B74</f>
        <v>33600.613959900002</v>
      </c>
      <c r="C34" s="560">
        <f>medpeinc!C74</f>
        <v>30325.082410350002</v>
      </c>
      <c r="D34" s="561">
        <f>medpeinc!D74</f>
        <v>33917.60088405</v>
      </c>
      <c r="E34" s="560">
        <f>medpeinc!E74</f>
        <v>41313.962447550002</v>
      </c>
      <c r="F34" s="561">
        <f>medpeinc!F74</f>
        <v>22400.41015625</v>
      </c>
      <c r="G34" s="615">
        <f>medpeinc!G74</f>
        <v>46174.428617850004</v>
      </c>
      <c r="H34" s="1038">
        <v>28528.823180047359</v>
      </c>
      <c r="I34" s="561">
        <v>36347.833977541821</v>
      </c>
      <c r="J34" s="615">
        <v>14687.060822320678</v>
      </c>
    </row>
    <row r="35" spans="1:10">
      <c r="A35" s="78">
        <v>1986</v>
      </c>
      <c r="B35" s="560">
        <f>medpeinc!B75</f>
        <v>33960.693895199998</v>
      </c>
      <c r="C35" s="560">
        <f>medpeinc!C75</f>
        <v>30750.994167299996</v>
      </c>
      <c r="D35" s="561">
        <f>medpeinc!D75</f>
        <v>34478.387399699997</v>
      </c>
      <c r="E35" s="560">
        <f>medpeinc!E75</f>
        <v>41001.325556399999</v>
      </c>
      <c r="F35" s="561">
        <f>medpeinc!F75</f>
        <v>23296.20703125</v>
      </c>
      <c r="G35" s="615">
        <f>medpeinc!G75</f>
        <v>46488.876704099996</v>
      </c>
      <c r="H35" s="1038">
        <v>29715.607165313068</v>
      </c>
      <c r="I35" s="561">
        <v>36859.777529099134</v>
      </c>
      <c r="J35" s="615">
        <v>15530.805138665366</v>
      </c>
    </row>
    <row r="36" spans="1:10">
      <c r="A36" s="78">
        <v>1987</v>
      </c>
      <c r="B36" s="560">
        <f>medpeinc!B76</f>
        <v>34400.934904049995</v>
      </c>
      <c r="C36" s="560">
        <f>medpeinc!C76</f>
        <v>31172.694678449996</v>
      </c>
      <c r="D36" s="561">
        <f>medpeinc!D76</f>
        <v>35308.877467499995</v>
      </c>
      <c r="E36" s="560">
        <f>medpeinc!E76</f>
        <v>41260.945383449995</v>
      </c>
      <c r="F36" s="561">
        <f>medpeinc!F76</f>
        <v>23909.154296875</v>
      </c>
      <c r="G36" s="615">
        <f>medpeinc!G76</f>
        <v>46506.835750049999</v>
      </c>
      <c r="H36" s="1038">
        <v>30668.282147871276</v>
      </c>
      <c r="I36" s="561">
        <v>37931.822656577628</v>
      </c>
      <c r="J36" s="615">
        <v>16443.848651654662</v>
      </c>
    </row>
    <row r="37" spans="1:10">
      <c r="A37" s="78">
        <v>1988</v>
      </c>
      <c r="B37" s="560">
        <f>medpeinc!B77</f>
        <v>35144.056332599997</v>
      </c>
      <c r="C37" s="560">
        <f>medpeinc!C77</f>
        <v>32028.793721400001</v>
      </c>
      <c r="D37" s="561">
        <f>medpeinc!D77</f>
        <v>35922.871985400001</v>
      </c>
      <c r="E37" s="560">
        <f>medpeinc!E77</f>
        <v>42056.045251199997</v>
      </c>
      <c r="F37" s="561">
        <f>medpeinc!F77</f>
        <v>25019.453125</v>
      </c>
      <c r="G37" s="615">
        <f>medpeinc!G77</f>
        <v>47118.346994400003</v>
      </c>
      <c r="H37" s="1038">
        <v>31347.330017243195</v>
      </c>
      <c r="I37" s="561">
        <v>38746.078716965189</v>
      </c>
      <c r="J37" s="615">
        <v>17426.000226976808</v>
      </c>
    </row>
    <row r="38" spans="1:10">
      <c r="A38" s="83">
        <v>1989</v>
      </c>
      <c r="B38" s="562">
        <f>medpeinc!B78</f>
        <v>35516.443423999997</v>
      </c>
      <c r="C38" s="562">
        <f>medpeinc!C78</f>
        <v>32525.585030399998</v>
      </c>
      <c r="D38" s="563">
        <f>medpeinc!D78</f>
        <v>36451.086671999998</v>
      </c>
      <c r="E38" s="562">
        <f>medpeinc!E78</f>
        <v>41872.017510400001</v>
      </c>
      <c r="F38" s="563">
        <f>medpeinc!F78</f>
        <v>25702.689453125</v>
      </c>
      <c r="G38" s="618">
        <f>medpeinc!G78</f>
        <v>47199.484023999998</v>
      </c>
      <c r="H38" s="1039">
        <v>32151.727734045064</v>
      </c>
      <c r="I38" s="563">
        <v>38694.230470624003</v>
      </c>
      <c r="J38" s="618">
        <v>18412.471987229295</v>
      </c>
    </row>
    <row r="39" spans="1:10">
      <c r="A39" s="78">
        <v>1990</v>
      </c>
      <c r="B39" s="560">
        <f>medpeinc!B79</f>
        <v>35657.890885150002</v>
      </c>
      <c r="C39" s="560">
        <f>medpeinc!C79</f>
        <v>32514.248111899997</v>
      </c>
      <c r="D39" s="561">
        <f>medpeinc!D79</f>
        <v>36556.074534649997</v>
      </c>
      <c r="E39" s="560">
        <f>medpeinc!E79</f>
        <v>41585.902971849995</v>
      </c>
      <c r="F39" s="561">
        <f>medpeinc!F79</f>
        <v>26226.962890625</v>
      </c>
      <c r="G39" s="615">
        <f>medpeinc!G79</f>
        <v>46795.368138949998</v>
      </c>
      <c r="H39" s="1038">
        <v>32154.974656255577</v>
      </c>
      <c r="I39" s="561">
        <v>38262.623473644904</v>
      </c>
      <c r="J39" s="615">
        <v>19131.311736822452</v>
      </c>
    </row>
    <row r="40" spans="1:10">
      <c r="A40" s="78">
        <v>1991</v>
      </c>
      <c r="B40" s="560">
        <f>medpeinc!B80</f>
        <v>34752.879635249999</v>
      </c>
      <c r="C40" s="560">
        <f>medpeinc!C80</f>
        <v>31892.916972000003</v>
      </c>
      <c r="D40" s="561">
        <f>medpeinc!D80</f>
        <v>35446.203917250001</v>
      </c>
      <c r="E40" s="560">
        <f>medpeinc!E80</f>
        <v>39866.146215000001</v>
      </c>
      <c r="F40" s="561">
        <f>medpeinc!F80</f>
        <v>25912.994140625</v>
      </c>
      <c r="G40" s="615">
        <f>medpeinc!G80</f>
        <v>45932.733682500002</v>
      </c>
      <c r="H40" s="1038">
        <v>31286.258217161114</v>
      </c>
      <c r="I40" s="561">
        <v>36486.190330816702</v>
      </c>
      <c r="J40" s="615">
        <v>18979.752214842891</v>
      </c>
    </row>
    <row r="41" spans="1:10">
      <c r="A41" s="78">
        <v>1992</v>
      </c>
      <c r="B41" s="560">
        <f>medpeinc!B81</f>
        <v>34882.581575799995</v>
      </c>
      <c r="C41" s="560">
        <f>medpeinc!C81</f>
        <v>31504.123311799998</v>
      </c>
      <c r="D41" s="561">
        <f>medpeinc!D81</f>
        <v>35727.196141799999</v>
      </c>
      <c r="E41" s="560">
        <f>medpeinc!E81</f>
        <v>39612.423145399996</v>
      </c>
      <c r="F41" s="561">
        <f>medpeinc!F81</f>
        <v>25760.744140625</v>
      </c>
      <c r="G41" s="615">
        <f>medpeinc!G81</f>
        <v>45440.2636508</v>
      </c>
      <c r="H41" s="1038">
        <v>31504.123317762715</v>
      </c>
      <c r="I41" s="561">
        <v>36487.349258105882</v>
      </c>
      <c r="J41" s="615">
        <v>19426.135021676742</v>
      </c>
    </row>
    <row r="42" spans="1:10">
      <c r="A42" s="78">
        <v>1993</v>
      </c>
      <c r="B42" s="560">
        <f>medpeinc!B82</f>
        <v>35260.2988424</v>
      </c>
      <c r="C42" s="560">
        <f>medpeinc!C82</f>
        <v>31800.1760588</v>
      </c>
      <c r="D42" s="561">
        <f>medpeinc!D82</f>
        <v>36331.2892278</v>
      </c>
      <c r="E42" s="560">
        <f>medpeinc!E82</f>
        <v>40532.866893599996</v>
      </c>
      <c r="F42" s="561">
        <f>medpeinc!F82</f>
        <v>25539.001953125</v>
      </c>
      <c r="G42" s="615">
        <f>medpeinc!G82</f>
        <v>46052.586572199994</v>
      </c>
      <c r="H42" s="1038">
        <v>31800.17606611078</v>
      </c>
      <c r="I42" s="561">
        <v>37155.12799434187</v>
      </c>
      <c r="J42" s="615">
        <v>19689.746320726623</v>
      </c>
    </row>
    <row r="43" spans="1:10">
      <c r="A43" s="78">
        <v>1994</v>
      </c>
      <c r="B43" s="560">
        <f>medpeinc!B83</f>
        <v>36197.001300600001</v>
      </c>
      <c r="C43" s="560">
        <f>medpeinc!C83</f>
        <v>32569.2394776</v>
      </c>
      <c r="D43" s="561">
        <f>medpeinc!D83</f>
        <v>37164.404453399999</v>
      </c>
      <c r="E43" s="560">
        <f>medpeinc!E83</f>
        <v>41840.186358600004</v>
      </c>
      <c r="F43" s="561">
        <f>medpeinc!F83</f>
        <v>26119.884765625</v>
      </c>
      <c r="G43" s="615">
        <f>medpeinc!G83</f>
        <v>47160.903699000002</v>
      </c>
      <c r="H43" s="1038">
        <v>32327.388697692033</v>
      </c>
      <c r="I43" s="561">
        <v>38051.1906865602</v>
      </c>
      <c r="J43" s="615">
        <v>19912.381566907559</v>
      </c>
    </row>
    <row r="44" spans="1:10">
      <c r="A44" s="78">
        <v>1995</v>
      </c>
      <c r="B44" s="560">
        <f>medpeinc!B84</f>
        <v>36248.4350127</v>
      </c>
      <c r="C44" s="560">
        <f>medpeinc!C84</f>
        <v>33089.530000699997</v>
      </c>
      <c r="D44" s="561">
        <f>medpeinc!D84</f>
        <v>37038.161265700001</v>
      </c>
      <c r="E44" s="560">
        <f>medpeinc!E84</f>
        <v>41934.464034299999</v>
      </c>
      <c r="F44" s="561">
        <f>medpeinc!F84</f>
        <v>26455.830078125</v>
      </c>
      <c r="G44" s="615">
        <f>medpeinc!G84</f>
        <v>46988.712053499999</v>
      </c>
      <c r="H44" s="1038">
        <v>32299.803741025673</v>
      </c>
      <c r="I44" s="561">
        <v>37906.860136167052</v>
      </c>
      <c r="J44" s="615">
        <v>20295.964697906107</v>
      </c>
    </row>
    <row r="45" spans="1:10">
      <c r="A45" s="78">
        <v>1996</v>
      </c>
      <c r="B45" s="560">
        <f>medpeinc!B85</f>
        <v>36593.056587999999</v>
      </c>
      <c r="C45" s="560">
        <f>medpeinc!C85</f>
        <v>33498.506347999995</v>
      </c>
      <c r="D45" s="561">
        <f>medpeinc!D85</f>
        <v>37444.057903999994</v>
      </c>
      <c r="E45" s="560">
        <f>medpeinc!E85</f>
        <v>42163.247019999995</v>
      </c>
      <c r="F45" s="561">
        <f>medpeinc!F85</f>
        <v>26845.22265625</v>
      </c>
      <c r="G45" s="615">
        <f>medpeinc!G85</f>
        <v>47423.982427999996</v>
      </c>
      <c r="H45" s="1038">
        <v>32570.141266534294</v>
      </c>
      <c r="I45" s="561">
        <v>38295.059208870487</v>
      </c>
      <c r="J45" s="615">
        <v>20424.03157806426</v>
      </c>
    </row>
    <row r="46" spans="1:10">
      <c r="A46" s="78">
        <v>1997</v>
      </c>
      <c r="B46" s="560">
        <f>medpeinc!B86</f>
        <v>37406.511733550004</v>
      </c>
      <c r="C46" s="560">
        <f>medpeinc!C86</f>
        <v>34523.251194249999</v>
      </c>
      <c r="D46" s="561">
        <f>medpeinc!D86</f>
        <v>38089.389229699998</v>
      </c>
      <c r="E46" s="560">
        <f>medpeinc!E86</f>
        <v>43324.783366850002</v>
      </c>
      <c r="F46" s="561">
        <f>medpeinc!F86</f>
        <v>27846.2265625</v>
      </c>
      <c r="G46" s="615">
        <f>medpeinc!G86</f>
        <v>48636.052781350001</v>
      </c>
      <c r="H46" s="1038">
        <v>33460.997313531072</v>
      </c>
      <c r="I46" s="561">
        <v>39227.51839250695</v>
      </c>
      <c r="J46" s="615">
        <v>21548.578768804593</v>
      </c>
    </row>
    <row r="47" spans="1:10">
      <c r="A47" s="78">
        <v>1998</v>
      </c>
      <c r="B47" s="560">
        <f>medpeinc!B87</f>
        <v>38643.957936600003</v>
      </c>
      <c r="C47" s="560">
        <f>medpeinc!C87</f>
        <v>35573.410891250001</v>
      </c>
      <c r="D47" s="561">
        <f>medpeinc!D87</f>
        <v>39467.763241450004</v>
      </c>
      <c r="E47" s="560">
        <f>medpeinc!E87</f>
        <v>44635.2692446</v>
      </c>
      <c r="F47" s="561">
        <f>medpeinc!F87</f>
        <v>28982.96875</v>
      </c>
      <c r="G47" s="615">
        <f>medpeinc!G87</f>
        <v>49952.558030450004</v>
      </c>
      <c r="H47" s="1038">
        <v>34974.279750673391</v>
      </c>
      <c r="I47" s="561">
        <v>41040.482448327668</v>
      </c>
      <c r="J47" s="615">
        <v>22692.091572706719</v>
      </c>
    </row>
    <row r="48" spans="1:10">
      <c r="A48" s="83">
        <v>1999</v>
      </c>
      <c r="B48" s="562">
        <f>medpeinc!B88</f>
        <v>39145.798696500002</v>
      </c>
      <c r="C48" s="562">
        <f>medpeinc!C88</f>
        <v>36123.241735000003</v>
      </c>
      <c r="D48" s="563">
        <f>medpeinc!D88</f>
        <v>40325.333120499999</v>
      </c>
      <c r="E48" s="562">
        <f>medpeinc!E88</f>
        <v>45780.679831499998</v>
      </c>
      <c r="F48" s="563">
        <f>medpeinc!F88</f>
        <v>29340.91796875</v>
      </c>
      <c r="G48" s="618">
        <f>medpeinc!G88</f>
        <v>51088.584739500002</v>
      </c>
      <c r="H48" s="1039">
        <v>35902.079034536051</v>
      </c>
      <c r="I48" s="563">
        <v>42979.285579331656</v>
      </c>
      <c r="J48" s="618">
        <v>23222.083975110585</v>
      </c>
    </row>
    <row r="49" spans="1:10">
      <c r="A49" s="88">
        <v>2000</v>
      </c>
      <c r="B49" s="564">
        <f>medpeinc!B89</f>
        <v>40195.797505200004</v>
      </c>
      <c r="C49" s="564">
        <f>medpeinc!C89</f>
        <v>37242.342849799999</v>
      </c>
      <c r="D49" s="565">
        <f>medpeinc!D89</f>
        <v>41348.365175600004</v>
      </c>
      <c r="E49" s="564">
        <f>medpeinc!E89</f>
        <v>46462.884213000005</v>
      </c>
      <c r="F49" s="565">
        <f>medpeinc!F89</f>
        <v>30543.04296875</v>
      </c>
      <c r="G49" s="619">
        <f>medpeinc!G89</f>
        <v>52081.651606200001</v>
      </c>
      <c r="H49" s="1040">
        <v>37098.271879231324</v>
      </c>
      <c r="I49" s="565">
        <v>44013.677899437549</v>
      </c>
      <c r="J49" s="619">
        <v>24420.02750885324</v>
      </c>
    </row>
    <row r="50" spans="1:10">
      <c r="A50" s="78">
        <v>2001</v>
      </c>
      <c r="B50" s="560">
        <f>medpeinc!B90</f>
        <v>40626.246036199998</v>
      </c>
      <c r="C50" s="560">
        <f>medpeinc!C90</f>
        <v>37814.7411202</v>
      </c>
      <c r="D50" s="561">
        <f>medpeinc!D90</f>
        <v>41750.848002600003</v>
      </c>
      <c r="E50" s="560">
        <f>medpeinc!E90</f>
        <v>47022.419720099999</v>
      </c>
      <c r="F50" s="561">
        <f>medpeinc!F90</f>
        <v>31277.9921875</v>
      </c>
      <c r="G50" s="615">
        <f>medpeinc!G90</f>
        <v>52223.703814699998</v>
      </c>
      <c r="H50" s="1038">
        <v>37182.152517848517</v>
      </c>
      <c r="I50" s="561">
        <v>44140.627185650039</v>
      </c>
      <c r="J50" s="615">
        <v>25233.256623643891</v>
      </c>
    </row>
    <row r="51" spans="1:10">
      <c r="A51" s="78">
        <v>2002</v>
      </c>
      <c r="B51" s="560">
        <f>medpeinc!B91</f>
        <v>40468.809073899996</v>
      </c>
      <c r="C51" s="560">
        <f>medpeinc!C91</f>
        <v>37568.314225599999</v>
      </c>
      <c r="D51" s="561">
        <f>medpeinc!D91</f>
        <v>41642.818893449999</v>
      </c>
      <c r="E51" s="560">
        <f>medpeinc!E91</f>
        <v>46269.798770499998</v>
      </c>
      <c r="F51" s="561">
        <f>medpeinc!F91</f>
        <v>31145.7890625</v>
      </c>
      <c r="G51" s="615">
        <f>medpeinc!G91</f>
        <v>51449.253856750001</v>
      </c>
      <c r="H51" s="1038">
        <v>36601.482600664014</v>
      </c>
      <c r="I51" s="561">
        <v>43024.006906063551</v>
      </c>
      <c r="J51" s="615">
        <v>25068.562611398185</v>
      </c>
    </row>
    <row r="52" spans="1:10">
      <c r="A52" s="78">
        <v>2003</v>
      </c>
      <c r="B52" s="560">
        <f>medpeinc!B92</f>
        <v>40501.133569750004</v>
      </c>
      <c r="C52" s="560">
        <f>medpeinc!C92</f>
        <v>37661.32119925</v>
      </c>
      <c r="D52" s="561">
        <f>medpeinc!D92</f>
        <v>41582.966853750004</v>
      </c>
      <c r="E52" s="560">
        <f>medpeinc!E92</f>
        <v>45977.914570000001</v>
      </c>
      <c r="F52" s="561">
        <f>medpeinc!F92</f>
        <v>31305.55078125</v>
      </c>
      <c r="G52" s="615">
        <f>medpeinc!G92</f>
        <v>51387.080990000002</v>
      </c>
      <c r="H52" s="1038">
        <v>36038.571261151163</v>
      </c>
      <c r="I52" s="561">
        <v>42123.883481608209</v>
      </c>
      <c r="J52" s="615">
        <v>24949.78010387388</v>
      </c>
    </row>
    <row r="53" spans="1:10">
      <c r="A53" s="78">
        <v>2004</v>
      </c>
      <c r="B53" s="560">
        <f>medpeinc!B93</f>
        <v>40999.076838300003</v>
      </c>
      <c r="C53" s="560">
        <f>medpeinc!C93</f>
        <v>38103.475905899999</v>
      </c>
      <c r="D53" s="561">
        <f>medpeinc!D93</f>
        <v>42052.022631899999</v>
      </c>
      <c r="E53" s="560">
        <f>medpeinc!E93</f>
        <v>46527.042254699998</v>
      </c>
      <c r="F53" s="561">
        <f>medpeinc!F93</f>
        <v>31785.80078125</v>
      </c>
      <c r="G53" s="615">
        <f>medpeinc!G93</f>
        <v>51462.725662199999</v>
      </c>
      <c r="H53" s="1038">
        <v>36524.057216770736</v>
      </c>
      <c r="I53" s="561">
        <v>42841.731978590535</v>
      </c>
      <c r="J53" s="615">
        <v>25204.889935176921</v>
      </c>
    </row>
    <row r="54" spans="1:10">
      <c r="A54" s="78">
        <v>2005</v>
      </c>
      <c r="B54" s="560">
        <f>medpeinc!B94</f>
        <v>40850.439108300001</v>
      </c>
      <c r="C54" s="560">
        <f>medpeinc!C94</f>
        <v>38229.362420600002</v>
      </c>
      <c r="D54" s="561">
        <f>medpeinc!D94</f>
        <v>41617.5835047</v>
      </c>
      <c r="E54" s="560">
        <f>medpeinc!E94</f>
        <v>46284.378582800004</v>
      </c>
      <c r="F54" s="561">
        <f>medpeinc!F94</f>
        <v>31964.349609375</v>
      </c>
      <c r="G54" s="615">
        <f>medpeinc!G94</f>
        <v>51079.031060300003</v>
      </c>
      <c r="H54" s="1038">
        <v>36311.501418865824</v>
      </c>
      <c r="I54" s="561">
        <v>42320.799188889396</v>
      </c>
      <c r="J54" s="615">
        <v>25251.836374035214</v>
      </c>
    </row>
    <row r="55" spans="1:10">
      <c r="A55" s="78">
        <v>2006</v>
      </c>
      <c r="B55" s="560">
        <f>medpeinc!B95</f>
        <v>40972.496532000005</v>
      </c>
      <c r="C55" s="560">
        <f>medpeinc!C95</f>
        <v>38551.394464200006</v>
      </c>
      <c r="D55" s="561">
        <f>medpeinc!D95</f>
        <v>41655.371474200001</v>
      </c>
      <c r="E55" s="560">
        <f>medpeinc!E95</f>
        <v>46373.416529400005</v>
      </c>
      <c r="F55" s="561">
        <f>medpeinc!F95</f>
        <v>32467.599609375</v>
      </c>
      <c r="G55" s="615">
        <f>medpeinc!G95</f>
        <v>51153.541124800002</v>
      </c>
      <c r="H55" s="1038">
        <v>36564.849178690834</v>
      </c>
      <c r="I55" s="561">
        <v>42400.325957633002</v>
      </c>
      <c r="J55" s="615">
        <v>25514.691022821618</v>
      </c>
    </row>
    <row r="56" spans="1:10">
      <c r="A56" s="78">
        <v>2007</v>
      </c>
      <c r="B56" s="560">
        <f>medpeinc!B96</f>
        <v>40576.983115199997</v>
      </c>
      <c r="C56" s="560">
        <f>medpeinc!C96</f>
        <v>38222.068916550001</v>
      </c>
      <c r="D56" s="561">
        <f>medpeinc!D96</f>
        <v>40999.660022649994</v>
      </c>
      <c r="E56" s="560">
        <f>medpeinc!E96</f>
        <v>45467.958758549998</v>
      </c>
      <c r="F56" s="561">
        <f>medpeinc!F96</f>
        <v>32425.357421875</v>
      </c>
      <c r="G56" s="615">
        <f>medpeinc!G96</f>
        <v>50479.699232599996</v>
      </c>
      <c r="H56" s="1038">
        <v>36772.890941930127</v>
      </c>
      <c r="I56" s="561">
        <v>42267.690737850724</v>
      </c>
      <c r="J56" s="615">
        <v>25420.996858050217</v>
      </c>
    </row>
    <row r="57" spans="1:10">
      <c r="A57" s="78">
        <v>2008</v>
      </c>
      <c r="B57" s="560">
        <f>medpeinc!B97</f>
        <v>39781.194263999998</v>
      </c>
      <c r="C57" s="560">
        <f>medpeinc!C97</f>
        <v>37294.869622500002</v>
      </c>
      <c r="D57" s="561">
        <f>medpeinc!D97</f>
        <v>39958.788881250002</v>
      </c>
      <c r="E57" s="560">
        <f>medpeinc!E97</f>
        <v>43984.266872250002</v>
      </c>
      <c r="F57" s="561">
        <f>medpeinc!F97</f>
        <v>31907.83203125</v>
      </c>
      <c r="G57" s="615">
        <f>medpeinc!G97</f>
        <v>49193.708978249997</v>
      </c>
      <c r="H57" s="1038">
        <v>35755.716258666442</v>
      </c>
      <c r="I57" s="561">
        <v>40313.978099589149</v>
      </c>
      <c r="J57" s="615">
        <v>25218.435639390569</v>
      </c>
    </row>
    <row r="58" spans="1:10">
      <c r="A58" s="83">
        <v>2009</v>
      </c>
      <c r="B58" s="562">
        <f>medpeinc!B98</f>
        <v>38502.569096600004</v>
      </c>
      <c r="C58" s="562">
        <f>medpeinc!C98</f>
        <v>35927.929217800003</v>
      </c>
      <c r="D58" s="563">
        <f>medpeinc!D98</f>
        <v>38209.996383100006</v>
      </c>
      <c r="E58" s="562">
        <f>medpeinc!E98</f>
        <v>41545.325317000003</v>
      </c>
      <c r="F58" s="563">
        <f>medpeinc!F98</f>
        <v>31305.28125</v>
      </c>
      <c r="G58" s="620">
        <f>medpeinc!G98</f>
        <v>47630.837757800007</v>
      </c>
      <c r="H58" s="1039">
        <v>33587.347512585133</v>
      </c>
      <c r="I58" s="563">
        <v>36922.676446761703</v>
      </c>
      <c r="J58" s="620">
        <v>24166.506137103937</v>
      </c>
    </row>
    <row r="59" spans="1:10">
      <c r="A59" s="78">
        <v>2010</v>
      </c>
      <c r="B59" s="560">
        <f>medpeinc!B99</f>
        <v>38297.5568508</v>
      </c>
      <c r="C59" s="560">
        <f>medpeinc!C99</f>
        <v>35817.44398245</v>
      </c>
      <c r="D59" s="561">
        <f>medpeinc!D99</f>
        <v>37778.463459749997</v>
      </c>
      <c r="E59" s="560">
        <f>medpeinc!E99</f>
        <v>41296.763110200001</v>
      </c>
      <c r="F59" s="561">
        <f>medpeinc!F99</f>
        <v>31318.634765625</v>
      </c>
      <c r="G59" s="621">
        <f>medpeinc!G99</f>
        <v>46833.759281400002</v>
      </c>
      <c r="H59" s="1038">
        <v>32875.914759874489</v>
      </c>
      <c r="I59" s="561">
        <v>35759.766931793303</v>
      </c>
      <c r="J59" s="621">
        <v>23820.618940049411</v>
      </c>
    </row>
    <row r="60" spans="1:10">
      <c r="A60" s="78">
        <v>2011</v>
      </c>
      <c r="B60" s="560">
        <f>medpeinc!B100</f>
        <v>38716.8753125</v>
      </c>
      <c r="C60" s="560">
        <f>medpeinc!C100</f>
        <v>36233.577187499999</v>
      </c>
      <c r="D60" s="561">
        <f>medpeinc!D100</f>
        <v>38208.927968750002</v>
      </c>
      <c r="E60" s="560">
        <f>medpeinc!E100</f>
        <v>42159.629531250001</v>
      </c>
      <c r="F60" s="561">
        <f>medpeinc!F100</f>
        <v>31323.419921875</v>
      </c>
      <c r="G60" s="621">
        <f>medpeinc!G100</f>
        <v>46956.909999999996</v>
      </c>
      <c r="H60" s="1038">
        <v>33242.331720627531</v>
      </c>
      <c r="I60" s="561">
        <v>36797.963127078358</v>
      </c>
      <c r="J60" s="621">
        <v>23365.577813819691</v>
      </c>
    </row>
    <row r="61" spans="1:10">
      <c r="A61" s="78">
        <v>2012</v>
      </c>
      <c r="B61" s="560">
        <f>medpeinc!B101</f>
        <v>38564.320666999993</v>
      </c>
      <c r="C61" s="560">
        <f>medpeinc!C101</f>
        <v>35908.528138999995</v>
      </c>
      <c r="D61" s="561">
        <f>medpeinc!D101</f>
        <v>38011.030556999998</v>
      </c>
      <c r="E61" s="560">
        <f>medpeinc!E101</f>
        <v>42271.364403999993</v>
      </c>
      <c r="F61" s="561">
        <f>medpeinc!F101</f>
        <v>30873.587890625</v>
      </c>
      <c r="G61" s="621">
        <f>medpeinc!G101</f>
        <v>46642.356272999998</v>
      </c>
      <c r="H61" s="1038">
        <v>32920.761544999994</v>
      </c>
      <c r="I61" s="561">
        <v>37125.766380999994</v>
      </c>
      <c r="J61" s="621">
        <v>23072.197586999999</v>
      </c>
    </row>
    <row r="62" spans="1:10">
      <c r="A62" s="78">
        <v>2013</v>
      </c>
      <c r="B62" s="560">
        <f>medpeinc!B102</f>
        <v>39210.390584399996</v>
      </c>
      <c r="C62" s="560">
        <f>medpeinc!C102</f>
        <v>36712.221655199995</v>
      </c>
      <c r="D62" s="561">
        <f>medpeinc!D102</f>
        <v>38613.002362199994</v>
      </c>
      <c r="E62" s="560">
        <f>medpeinc!E102</f>
        <v>43120.568038799996</v>
      </c>
      <c r="F62" s="561">
        <f>medpeinc!F102</f>
        <v>31607.267578125</v>
      </c>
      <c r="G62" s="621">
        <f>medpeinc!G102</f>
        <v>47085.053513399995</v>
      </c>
      <c r="H62" s="1038">
        <v>33290.816394778165</v>
      </c>
      <c r="I62" s="561">
        <v>37581.149992147621</v>
      </c>
      <c r="J62" s="621">
        <v>23298.140674322731</v>
      </c>
    </row>
    <row r="63" spans="1:10">
      <c r="A63" s="78">
        <v>2014</v>
      </c>
      <c r="B63" s="560">
        <f>medpeinc!B103</f>
        <v>39367.1703834</v>
      </c>
      <c r="C63" s="560">
        <f>medpeinc!C103</f>
        <v>36966.733164899997</v>
      </c>
      <c r="D63" s="561">
        <f>medpeinc!D103</f>
        <v>38887.082939699998</v>
      </c>
      <c r="E63" s="560">
        <f>medpeinc!E103</f>
        <v>43581.271278100001</v>
      </c>
      <c r="F63" s="561">
        <f>medpeinc!F103</f>
        <v>31739.115234375</v>
      </c>
      <c r="G63" s="621">
        <f>medpeinc!G103</f>
        <v>47101.912531900001</v>
      </c>
      <c r="H63" s="1038">
        <v>33766.150191375105</v>
      </c>
      <c r="I63" s="561">
        <v>38300.3093797904</v>
      </c>
      <c r="J63" s="621">
        <v>23630.970829035025</v>
      </c>
    </row>
    <row r="64" spans="1:10">
      <c r="A64" s="78">
        <v>2015</v>
      </c>
      <c r="B64" s="560">
        <f>medpeinc!B104</f>
        <v>40224.691953299996</v>
      </c>
      <c r="C64" s="560">
        <f>medpeinc!C104</f>
        <v>37743.641399749999</v>
      </c>
      <c r="D64" s="561">
        <f>medpeinc!D104</f>
        <v>39380.078998899997</v>
      </c>
      <c r="E64" s="560">
        <f>medpeinc!E104</f>
        <v>44500.545034949995</v>
      </c>
      <c r="F64" s="561">
        <f>medpeinc!F104</f>
        <v>32095.29296875</v>
      </c>
      <c r="G64" s="621">
        <f>medpeinc!G104</f>
        <v>47562.266994649995</v>
      </c>
      <c r="H64" s="1038">
        <v>34101.248037934223</v>
      </c>
      <c r="I64" s="561">
        <v>39221.714074589981</v>
      </c>
      <c r="J64" s="621">
        <v>23860.315964622707</v>
      </c>
    </row>
    <row r="65" spans="1:10">
      <c r="A65" s="78">
        <v>2016</v>
      </c>
      <c r="B65" s="560">
        <f>medpeinc!B105</f>
        <v>40436.34635</v>
      </c>
      <c r="C65" s="560">
        <f>medpeinc!C105</f>
        <v>37726.694275000002</v>
      </c>
      <c r="D65" s="561">
        <f>medpeinc!D105</f>
        <v>38977.302925000004</v>
      </c>
      <c r="E65" s="560">
        <f>medpeinc!E105</f>
        <v>44500.824462500001</v>
      </c>
      <c r="F65" s="561">
        <f>medpeinc!F105</f>
        <v>32567.93359375</v>
      </c>
      <c r="G65" s="621">
        <f>medpeinc!G105</f>
        <v>47418.9113125</v>
      </c>
      <c r="H65" s="1038">
        <v>34131.194391599165</v>
      </c>
      <c r="I65" s="561">
        <v>38143.563808626852</v>
      </c>
      <c r="J65" s="621">
        <v>24126.325195893762</v>
      </c>
    </row>
    <row r="66" spans="1:10">
      <c r="A66" s="78">
        <v>2017</v>
      </c>
      <c r="B66" s="76"/>
      <c r="C66" s="76"/>
      <c r="D66" s="73"/>
      <c r="E66" s="76"/>
      <c r="F66" s="74"/>
      <c r="G66" s="450"/>
      <c r="H66" s="1041"/>
      <c r="I66" s="62"/>
      <c r="J66" s="220"/>
    </row>
    <row r="67" spans="1:10">
      <c r="A67" s="78">
        <v>2018</v>
      </c>
      <c r="B67" s="76"/>
      <c r="C67" s="76"/>
      <c r="D67" s="73"/>
      <c r="E67" s="76"/>
      <c r="F67" s="74"/>
      <c r="G67" s="450"/>
      <c r="H67" s="1041"/>
      <c r="I67" s="62"/>
      <c r="J67" s="220"/>
    </row>
    <row r="68" spans="1:10">
      <c r="A68" s="78">
        <v>2019</v>
      </c>
      <c r="B68" s="76"/>
      <c r="C68" s="76"/>
      <c r="D68" s="73"/>
      <c r="E68" s="76"/>
      <c r="F68" s="74"/>
      <c r="G68" s="450"/>
      <c r="H68" s="1041"/>
      <c r="I68" s="62"/>
      <c r="J68" s="220"/>
    </row>
    <row r="69" spans="1:10" ht="15.55" thickBot="1">
      <c r="A69" s="71">
        <v>2020</v>
      </c>
      <c r="B69" s="69"/>
      <c r="C69" s="69"/>
      <c r="D69" s="66"/>
      <c r="E69" s="69"/>
      <c r="F69" s="67"/>
      <c r="G69" s="451"/>
      <c r="H69" s="1042"/>
      <c r="I69" s="1033"/>
      <c r="J69" s="1034"/>
    </row>
    <row r="70" spans="1:10" ht="16.100000000000001" thickTop="1">
      <c r="A70" s="64"/>
      <c r="B70" s="63"/>
      <c r="C70" s="63"/>
      <c r="D70" s="62"/>
      <c r="E70" s="61"/>
      <c r="F70" s="63"/>
      <c r="G70" s="63"/>
      <c r="H70" s="63"/>
    </row>
    <row r="71" spans="1:10" ht="15.55">
      <c r="B71" s="60"/>
      <c r="C71" s="60"/>
      <c r="F71" s="60"/>
      <c r="G71" s="60"/>
      <c r="H71" s="60"/>
    </row>
    <row r="72" spans="1:10">
      <c r="A72" s="1027" t="s">
        <v>1215</v>
      </c>
      <c r="B72" s="224">
        <f>(B63/B29)^(1/34)-1</f>
        <v>5.5101858920847402E-3</v>
      </c>
      <c r="C72" s="224">
        <f t="shared" ref="C72:J72" si="0">(C63/C29)^(1/34)-1</f>
        <v>7.0873571084149045E-3</v>
      </c>
      <c r="D72" s="224">
        <f t="shared" si="0"/>
        <v>4.0461213209530555E-3</v>
      </c>
      <c r="E72" s="224">
        <f t="shared" si="0"/>
        <v>6.8394515388714439E-4</v>
      </c>
      <c r="F72" s="224">
        <f t="shared" si="0"/>
        <v>1.4118297823255688E-2</v>
      </c>
      <c r="G72" s="224">
        <f t="shared" si="0"/>
        <v>9.4618834945281449E-4</v>
      </c>
      <c r="H72" s="224">
        <f t="shared" si="0"/>
        <v>3.9915561602255067E-3</v>
      </c>
      <c r="I72" s="224">
        <f t="shared" si="0"/>
        <v>-1.1466582899860578E-3</v>
      </c>
      <c r="J72" s="224">
        <f t="shared" si="0"/>
        <v>1.6290032193156723E-2</v>
      </c>
    </row>
    <row r="73" spans="1:10">
      <c r="A73" s="223"/>
      <c r="B73" s="224"/>
      <c r="C73" s="224"/>
      <c r="D73" s="224"/>
      <c r="E73" s="224"/>
      <c r="F73" s="224"/>
      <c r="G73" s="224"/>
      <c r="H73" s="224"/>
    </row>
    <row r="74" spans="1:10">
      <c r="A74" s="223"/>
      <c r="B74" s="224"/>
      <c r="C74" s="224"/>
      <c r="D74" s="224"/>
      <c r="E74" s="224"/>
      <c r="F74" s="224"/>
      <c r="G74" s="224"/>
      <c r="H74" s="224"/>
    </row>
    <row r="120" spans="1:11">
      <c r="A120" s="59" t="s">
        <v>1215</v>
      </c>
      <c r="B120" s="1029" t="e">
        <f t="shared" ref="B120:G120" si="1">(B110/B76)^(1/34)-1</f>
        <v>#DIV/0!</v>
      </c>
      <c r="C120" s="1029" t="e">
        <f t="shared" si="1"/>
        <v>#DIV/0!</v>
      </c>
      <c r="D120" s="1029" t="e">
        <f t="shared" si="1"/>
        <v>#DIV/0!</v>
      </c>
      <c r="E120" s="1029" t="e">
        <f t="shared" si="1"/>
        <v>#DIV/0!</v>
      </c>
      <c r="F120" s="1029" t="e">
        <f t="shared" si="1"/>
        <v>#DIV/0!</v>
      </c>
      <c r="G120" s="1029" t="e">
        <f t="shared" si="1"/>
        <v>#DIV/0!</v>
      </c>
      <c r="K120" s="1029"/>
    </row>
  </sheetData>
  <mergeCells count="3">
    <mergeCell ref="B7:G7"/>
    <mergeCell ref="H7:J7"/>
    <mergeCell ref="A4:J4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72"/>
  <sheetViews>
    <sheetView workbookViewId="0">
      <pane xSplit="1" ySplit="9" topLeftCell="B60" activePane="bottomRight" state="frozen"/>
      <selection activeCell="D32" sqref="D32"/>
      <selection pane="topRight" activeCell="D32" sqref="D32"/>
      <selection pane="bottomLeft" activeCell="D32" sqref="D32"/>
      <selection pane="bottomRight" activeCell="B63" sqref="B63:M66"/>
    </sheetView>
  </sheetViews>
  <sheetFormatPr baseColWidth="10" defaultColWidth="10.83203125" defaultRowHeight="15.05"/>
  <cols>
    <col min="1" max="14" width="10.83203125" style="4"/>
    <col min="15" max="17" width="11" style="4" customWidth="1"/>
    <col min="18" max="16384" width="10.83203125" style="4"/>
  </cols>
  <sheetData>
    <row r="1" spans="1:20">
      <c r="A1" s="55" t="s">
        <v>37</v>
      </c>
      <c r="B1" s="55"/>
      <c r="C1" s="55"/>
      <c r="D1" s="55"/>
      <c r="E1" s="55"/>
      <c r="F1" s="55"/>
      <c r="G1" s="55"/>
      <c r="H1" s="55"/>
      <c r="I1" s="55"/>
      <c r="L1" s="209"/>
    </row>
    <row r="2" spans="1:20">
      <c r="J2" s="54"/>
      <c r="K2" s="54"/>
      <c r="L2" s="210"/>
    </row>
    <row r="3" spans="1:20" ht="15.55" thickBot="1">
      <c r="L3" s="209"/>
    </row>
    <row r="4" spans="1:20" ht="25" customHeight="1" thickTop="1">
      <c r="A4" s="1407" t="s">
        <v>1252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9"/>
      <c r="N4" s="532"/>
    </row>
    <row r="5" spans="1:20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746"/>
      <c r="N5" s="531"/>
    </row>
    <row r="6" spans="1:20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53"/>
      <c r="G6" s="53"/>
      <c r="H6" s="53"/>
      <c r="I6" s="53"/>
      <c r="J6" s="531"/>
      <c r="K6" s="531"/>
      <c r="L6" s="531"/>
      <c r="M6" s="535"/>
      <c r="N6" s="49"/>
      <c r="P6" s="516"/>
    </row>
    <row r="7" spans="1:20" ht="35" customHeight="1">
      <c r="A7" s="46"/>
      <c r="B7" s="1411" t="s">
        <v>1253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38"/>
      <c r="N7" s="53"/>
      <c r="P7" s="632"/>
      <c r="Q7" s="632"/>
      <c r="R7" s="632"/>
      <c r="S7" s="632"/>
      <c r="T7" s="632"/>
    </row>
    <row r="8" spans="1:20" ht="21" customHeight="1">
      <c r="A8" s="432"/>
      <c r="B8" s="1459" t="s">
        <v>1238</v>
      </c>
      <c r="C8" s="1460"/>
      <c r="D8" s="1460"/>
      <c r="E8" s="1460"/>
      <c r="F8" s="1459" t="s">
        <v>1243</v>
      </c>
      <c r="G8" s="1460"/>
      <c r="H8" s="1460"/>
      <c r="I8" s="1461"/>
      <c r="J8" s="1460" t="s">
        <v>1244</v>
      </c>
      <c r="K8" s="1460"/>
      <c r="L8" s="1460"/>
      <c r="M8" s="1462"/>
      <c r="N8" s="533"/>
      <c r="P8" s="632"/>
      <c r="Q8" s="632"/>
      <c r="R8" s="632"/>
      <c r="S8" s="632"/>
      <c r="T8" s="632"/>
    </row>
    <row r="9" spans="1:20" s="30" customFormat="1" ht="30.95" customHeight="1">
      <c r="A9" s="45"/>
      <c r="B9" s="315" t="s">
        <v>16</v>
      </c>
      <c r="C9" s="517" t="s">
        <v>15</v>
      </c>
      <c r="D9" s="517" t="s">
        <v>59</v>
      </c>
      <c r="E9" s="668" t="s">
        <v>14</v>
      </c>
      <c r="F9" s="315" t="s">
        <v>16</v>
      </c>
      <c r="G9" s="517" t="s">
        <v>15</v>
      </c>
      <c r="H9" s="517" t="s">
        <v>59</v>
      </c>
      <c r="I9" s="1142" t="s">
        <v>14</v>
      </c>
      <c r="J9" s="316" t="s">
        <v>16</v>
      </c>
      <c r="K9" s="517" t="s">
        <v>15</v>
      </c>
      <c r="L9" s="517" t="s">
        <v>59</v>
      </c>
      <c r="M9" s="1149" t="s">
        <v>14</v>
      </c>
      <c r="N9" s="534"/>
      <c r="P9" s="632"/>
      <c r="Q9" s="632"/>
      <c r="R9" s="632"/>
      <c r="S9" s="632"/>
      <c r="T9" s="632"/>
    </row>
    <row r="10" spans="1:20" ht="15.55">
      <c r="A10" s="27">
        <v>1960</v>
      </c>
      <c r="B10" s="920"/>
      <c r="C10" s="920"/>
      <c r="D10" s="920"/>
      <c r="E10" s="920"/>
      <c r="F10" s="1143"/>
      <c r="G10" s="920"/>
      <c r="H10" s="920"/>
      <c r="I10" s="1144"/>
      <c r="J10" s="320"/>
      <c r="K10" s="442"/>
      <c r="L10" s="442"/>
      <c r="M10" s="1150"/>
      <c r="N10" s="15"/>
      <c r="O10" s="13"/>
      <c r="P10" s="2"/>
      <c r="Q10" s="2"/>
      <c r="R10" s="2"/>
      <c r="S10" s="2"/>
      <c r="T10" s="2"/>
    </row>
    <row r="11" spans="1:20" ht="15.55">
      <c r="A11" s="19">
        <v>1961</v>
      </c>
      <c r="B11" s="921"/>
      <c r="C11" s="921"/>
      <c r="D11" s="921"/>
      <c r="E11" s="921"/>
      <c r="F11" s="1145"/>
      <c r="G11" s="921"/>
      <c r="H11" s="921"/>
      <c r="I11" s="1146"/>
      <c r="J11" s="318"/>
      <c r="K11" s="442"/>
      <c r="L11" s="442"/>
      <c r="M11" s="1151"/>
      <c r="N11" s="15"/>
      <c r="O11" s="13"/>
      <c r="P11" s="2"/>
      <c r="Q11" s="2"/>
      <c r="R11" s="2"/>
      <c r="S11" s="2"/>
      <c r="T11" s="2"/>
    </row>
    <row r="12" spans="1:20" ht="15.55">
      <c r="A12" s="19">
        <v>1962</v>
      </c>
      <c r="B12" s="1153">
        <v>0.80514311131126659</v>
      </c>
      <c r="C12" s="1156">
        <v>0.2252562346566056</v>
      </c>
      <c r="D12" s="1156">
        <f>B12-C12</f>
        <v>0.57988687665466099</v>
      </c>
      <c r="E12" s="1156">
        <f>1-B12</f>
        <v>0.19485688868873341</v>
      </c>
      <c r="F12" s="1165">
        <f>1-I12</f>
        <v>0.80257172023974122</v>
      </c>
      <c r="G12" s="1156">
        <v>0.2256726435998373</v>
      </c>
      <c r="H12" s="1156">
        <f>F12-G12</f>
        <v>0.57689907663990392</v>
      </c>
      <c r="I12" s="1162">
        <v>0.19742827976025881</v>
      </c>
      <c r="J12" s="318">
        <f>1-M12</f>
        <v>0.82067577377305756</v>
      </c>
      <c r="K12" s="519">
        <v>0.22274088814517334</v>
      </c>
      <c r="L12" s="519">
        <f>J12-K12</f>
        <v>0.59793488562788422</v>
      </c>
      <c r="M12" s="1159">
        <v>0.17932422622694241</v>
      </c>
      <c r="N12" s="15"/>
      <c r="O12" s="13"/>
      <c r="P12" s="2"/>
      <c r="Q12" s="2"/>
      <c r="R12" s="2"/>
      <c r="S12" s="2"/>
      <c r="T12" s="2"/>
    </row>
    <row r="13" spans="1:20" ht="15.55">
      <c r="A13" s="19">
        <v>1963</v>
      </c>
      <c r="B13" s="1165">
        <f t="shared" ref="B13:M13" si="0">(B12+B14)/2</f>
        <v>0.80844757209138307</v>
      </c>
      <c r="C13" s="1156">
        <f t="shared" si="0"/>
        <v>0.23050086283351695</v>
      </c>
      <c r="D13" s="1156">
        <f t="shared" si="0"/>
        <v>0.57794670925786606</v>
      </c>
      <c r="E13" s="1162">
        <f t="shared" si="0"/>
        <v>0.19155242790861698</v>
      </c>
      <c r="F13" s="1165">
        <f t="shared" si="0"/>
        <v>0.80572225265080633</v>
      </c>
      <c r="G13" s="1156">
        <f t="shared" si="0"/>
        <v>0.23084099303708244</v>
      </c>
      <c r="H13" s="1156">
        <f t="shared" si="0"/>
        <v>0.57488125961372394</v>
      </c>
      <c r="I13" s="1162">
        <f t="shared" si="0"/>
        <v>0.19427774734919365</v>
      </c>
      <c r="J13" s="318">
        <f t="shared" si="0"/>
        <v>0.82577410748183322</v>
      </c>
      <c r="K13" s="519">
        <f t="shared" si="0"/>
        <v>0.22836710178353725</v>
      </c>
      <c r="L13" s="519">
        <f t="shared" si="0"/>
        <v>0.59740700569829586</v>
      </c>
      <c r="M13" s="1159">
        <f t="shared" si="0"/>
        <v>0.17422589251816681</v>
      </c>
      <c r="N13" s="15"/>
      <c r="O13" s="13"/>
      <c r="P13" s="2"/>
      <c r="Q13" s="2"/>
      <c r="R13" s="2"/>
      <c r="S13" s="2"/>
      <c r="T13" s="2"/>
    </row>
    <row r="14" spans="1:20" ht="15.55">
      <c r="A14" s="19">
        <v>1964</v>
      </c>
      <c r="B14" s="1153">
        <v>0.81175203287149944</v>
      </c>
      <c r="C14" s="1156">
        <v>0.2357454910104283</v>
      </c>
      <c r="D14" s="1156">
        <f>B14-C14</f>
        <v>0.57600654186107114</v>
      </c>
      <c r="E14" s="1156">
        <f>1-B14</f>
        <v>0.18824796712850056</v>
      </c>
      <c r="F14" s="1165">
        <f>1-I14</f>
        <v>0.80887278506187155</v>
      </c>
      <c r="G14" s="1156">
        <v>0.23600934247432759</v>
      </c>
      <c r="H14" s="1156">
        <f>F14-G14</f>
        <v>0.57286344258754396</v>
      </c>
      <c r="I14" s="1162">
        <v>0.19112721493812848</v>
      </c>
      <c r="J14" s="318">
        <f>1-M14</f>
        <v>0.83087244119060877</v>
      </c>
      <c r="K14" s="519">
        <v>0.23399331542190116</v>
      </c>
      <c r="L14" s="519">
        <f>J14-K14</f>
        <v>0.59687912576870761</v>
      </c>
      <c r="M14" s="1159">
        <v>0.1691275588093912</v>
      </c>
      <c r="N14" s="15"/>
      <c r="O14" s="13"/>
      <c r="P14" s="2"/>
      <c r="Q14" s="2"/>
      <c r="R14" s="2"/>
      <c r="S14" s="2"/>
      <c r="T14" s="2"/>
    </row>
    <row r="15" spans="1:20" ht="15.55">
      <c r="A15" s="19">
        <v>1965</v>
      </c>
      <c r="B15" s="1165">
        <f t="shared" ref="B15:M15" si="1">(B14+B16)/2</f>
        <v>0.81314535003868649</v>
      </c>
      <c r="C15" s="1156">
        <f t="shared" si="1"/>
        <v>0.24272605729885605</v>
      </c>
      <c r="D15" s="1156">
        <f t="shared" si="1"/>
        <v>0.57041929273983039</v>
      </c>
      <c r="E15" s="1162">
        <f t="shared" si="1"/>
        <v>0.18685464996131357</v>
      </c>
      <c r="F15" s="1165">
        <f t="shared" si="1"/>
        <v>0.81029804012507811</v>
      </c>
      <c r="G15" s="1156">
        <f t="shared" si="1"/>
        <v>0.24316447363060356</v>
      </c>
      <c r="H15" s="1156">
        <f t="shared" si="1"/>
        <v>0.56713356649447455</v>
      </c>
      <c r="I15" s="1162">
        <f t="shared" si="1"/>
        <v>0.18970195987492186</v>
      </c>
      <c r="J15" s="318">
        <f t="shared" si="1"/>
        <v>0.83053619880145568</v>
      </c>
      <c r="K15" s="519">
        <f t="shared" si="1"/>
        <v>0.2401450303731032</v>
      </c>
      <c r="L15" s="519">
        <f t="shared" si="1"/>
        <v>0.59039116842835249</v>
      </c>
      <c r="M15" s="1159">
        <f t="shared" si="1"/>
        <v>0.16946380119854423</v>
      </c>
      <c r="N15" s="15"/>
      <c r="O15" s="13"/>
      <c r="P15" s="2"/>
      <c r="Q15" s="2"/>
      <c r="R15" s="2"/>
      <c r="S15" s="2"/>
      <c r="T15" s="2"/>
    </row>
    <row r="16" spans="1:20" ht="15.55">
      <c r="A16" s="19">
        <v>1966</v>
      </c>
      <c r="B16" s="1153">
        <v>0.81453866720587342</v>
      </c>
      <c r="C16" s="1156">
        <v>0.24970662358728379</v>
      </c>
      <c r="D16" s="1156">
        <f>B16-C16</f>
        <v>0.56483204361858963</v>
      </c>
      <c r="E16" s="1156">
        <f>1-B16</f>
        <v>0.18546133279412658</v>
      </c>
      <c r="F16" s="1165">
        <f>1-I16</f>
        <v>0.81172329518828479</v>
      </c>
      <c r="G16" s="1156">
        <v>0.25031960478687953</v>
      </c>
      <c r="H16" s="1156">
        <f>F16-G16</f>
        <v>0.56140369040140525</v>
      </c>
      <c r="I16" s="1162">
        <v>0.18827670481171524</v>
      </c>
      <c r="J16" s="318">
        <f>1-M16</f>
        <v>0.83019995641230271</v>
      </c>
      <c r="K16" s="519">
        <v>0.24629674532430523</v>
      </c>
      <c r="L16" s="519">
        <f>J16-K16</f>
        <v>0.58390321108799748</v>
      </c>
      <c r="M16" s="1159">
        <v>0.16980004358769726</v>
      </c>
      <c r="N16" s="15"/>
      <c r="O16" s="13"/>
      <c r="P16" s="2"/>
      <c r="Q16" s="2"/>
      <c r="R16" s="2"/>
      <c r="S16" s="2"/>
      <c r="T16" s="2"/>
    </row>
    <row r="17" spans="1:20" ht="15.55">
      <c r="A17" s="19">
        <v>1967</v>
      </c>
      <c r="B17" s="1153">
        <v>0.8081158372614109</v>
      </c>
      <c r="C17" s="1156">
        <v>0.25278058693703442</v>
      </c>
      <c r="D17" s="1156">
        <f t="shared" ref="D17:D64" si="2">B17-C17</f>
        <v>0.55533525032437647</v>
      </c>
      <c r="E17" s="1156">
        <f t="shared" ref="E17:E64" si="3">1-B17</f>
        <v>0.1918841627385891</v>
      </c>
      <c r="F17" s="1165">
        <f t="shared" ref="F17:F64" si="4">1-I17</f>
        <v>0.80502427920694053</v>
      </c>
      <c r="G17" s="1156">
        <v>0.25347002916393646</v>
      </c>
      <c r="H17" s="1156">
        <f t="shared" ref="H17:H64" si="5">F17-G17</f>
        <v>0.55155425004300407</v>
      </c>
      <c r="I17" s="1162">
        <v>0.19497572079305947</v>
      </c>
      <c r="J17" s="318">
        <f t="shared" ref="J17:J64" si="6">1-M17</f>
        <v>0.82667570317540462</v>
      </c>
      <c r="K17" s="519">
        <v>0.24864158806937786</v>
      </c>
      <c r="L17" s="519">
        <f t="shared" ref="L17:L64" si="7">J17-K17</f>
        <v>0.57803411510602676</v>
      </c>
      <c r="M17" s="1159">
        <v>0.17332429682459535</v>
      </c>
      <c r="N17" s="15"/>
      <c r="O17" s="13"/>
      <c r="P17" s="2"/>
      <c r="Q17" s="2"/>
      <c r="R17" s="2"/>
      <c r="S17" s="2"/>
      <c r="T17" s="2"/>
    </row>
    <row r="18" spans="1:20" ht="15.55">
      <c r="A18" s="19">
        <v>1968</v>
      </c>
      <c r="B18" s="1153">
        <v>0.80876015292190062</v>
      </c>
      <c r="C18" s="1156">
        <v>0.25037172838157651</v>
      </c>
      <c r="D18" s="1156">
        <f t="shared" si="2"/>
        <v>0.55838842454032411</v>
      </c>
      <c r="E18" s="1156">
        <f t="shared" si="3"/>
        <v>0.19123984707809938</v>
      </c>
      <c r="F18" s="1165">
        <f t="shared" si="4"/>
        <v>0.80581326219894933</v>
      </c>
      <c r="G18" s="1156">
        <v>0.25133759045082904</v>
      </c>
      <c r="H18" s="1156">
        <f t="shared" si="5"/>
        <v>0.55447567174812029</v>
      </c>
      <c r="I18" s="1162">
        <v>0.19418673780105064</v>
      </c>
      <c r="J18" s="318">
        <f t="shared" si="6"/>
        <v>0.82597620125909299</v>
      </c>
      <c r="K18" s="519">
        <v>0.24472905967255232</v>
      </c>
      <c r="L18" s="519">
        <f t="shared" si="7"/>
        <v>0.58124714158654067</v>
      </c>
      <c r="M18" s="1159">
        <v>0.17402379874090698</v>
      </c>
      <c r="N18" s="15"/>
      <c r="O18" s="13"/>
      <c r="P18" s="2"/>
      <c r="Q18" s="2"/>
      <c r="R18" s="2"/>
      <c r="S18" s="2"/>
      <c r="T18" s="2"/>
    </row>
    <row r="19" spans="1:20" ht="15.55">
      <c r="A19" s="23">
        <v>1969</v>
      </c>
      <c r="B19" s="1154">
        <v>0.80676506083149169</v>
      </c>
      <c r="C19" s="1157">
        <v>0.25425032264326175</v>
      </c>
      <c r="D19" s="1157">
        <f t="shared" si="2"/>
        <v>0.55251473818822994</v>
      </c>
      <c r="E19" s="1157">
        <f t="shared" si="3"/>
        <v>0.19323493916850831</v>
      </c>
      <c r="F19" s="1166">
        <f t="shared" si="4"/>
        <v>0.80359282998776194</v>
      </c>
      <c r="G19" s="1157">
        <v>0.25483005838065664</v>
      </c>
      <c r="H19" s="1157">
        <f t="shared" si="5"/>
        <v>0.54876277160710529</v>
      </c>
      <c r="I19" s="1163">
        <v>0.19640717001223806</v>
      </c>
      <c r="J19" s="319">
        <f t="shared" si="6"/>
        <v>0.82507580444238771</v>
      </c>
      <c r="K19" s="523">
        <v>0.25090397334762504</v>
      </c>
      <c r="L19" s="523">
        <f t="shared" si="7"/>
        <v>0.57417183109476266</v>
      </c>
      <c r="M19" s="1160">
        <v>0.17492419555761227</v>
      </c>
      <c r="N19" s="15"/>
      <c r="O19" s="13"/>
      <c r="P19" s="2"/>
      <c r="Q19" s="2"/>
      <c r="R19" s="2"/>
      <c r="S19" s="2"/>
      <c r="T19" s="2"/>
    </row>
    <row r="20" spans="1:20" ht="15.55">
      <c r="A20" s="27">
        <v>1970</v>
      </c>
      <c r="B20" s="1155">
        <v>0.80677369461302795</v>
      </c>
      <c r="C20" s="1158">
        <v>0.24995705323645523</v>
      </c>
      <c r="D20" s="1158">
        <f t="shared" si="2"/>
        <v>0.55681664137657272</v>
      </c>
      <c r="E20" s="1158">
        <f t="shared" si="3"/>
        <v>0.19322630538697205</v>
      </c>
      <c r="F20" s="1167">
        <f t="shared" si="4"/>
        <v>0.80339403156740419</v>
      </c>
      <c r="G20" s="1158">
        <v>0.25046814030500353</v>
      </c>
      <c r="H20" s="1158">
        <f t="shared" si="5"/>
        <v>0.55292589126240066</v>
      </c>
      <c r="I20" s="1164">
        <v>0.19660596843259578</v>
      </c>
      <c r="J20" s="320">
        <f t="shared" si="6"/>
        <v>0.82725247914875299</v>
      </c>
      <c r="K20" s="525">
        <v>0.2468601640452831</v>
      </c>
      <c r="L20" s="525">
        <f t="shared" si="7"/>
        <v>0.58039231510346989</v>
      </c>
      <c r="M20" s="1161">
        <v>0.17274752085124695</v>
      </c>
      <c r="N20" s="15"/>
      <c r="O20" s="13"/>
      <c r="P20" s="2"/>
      <c r="Q20" s="2"/>
      <c r="R20" s="2"/>
      <c r="S20" s="2"/>
      <c r="T20" s="2"/>
    </row>
    <row r="21" spans="1:20" ht="15.55">
      <c r="A21" s="19">
        <v>1971</v>
      </c>
      <c r="B21" s="1153">
        <v>0.80299134510583436</v>
      </c>
      <c r="C21" s="1156">
        <v>0.24144253376980296</v>
      </c>
      <c r="D21" s="1156">
        <f t="shared" si="2"/>
        <v>0.56154881133603141</v>
      </c>
      <c r="E21" s="1156">
        <f t="shared" si="3"/>
        <v>0.19700865489416564</v>
      </c>
      <c r="F21" s="1165">
        <f t="shared" si="4"/>
        <v>0.79946045446619052</v>
      </c>
      <c r="G21" s="1156">
        <v>0.24217592375899111</v>
      </c>
      <c r="H21" s="1156">
        <f t="shared" si="5"/>
        <v>0.55728453070719941</v>
      </c>
      <c r="I21" s="1162">
        <v>0.20053954553380943</v>
      </c>
      <c r="J21" s="318">
        <f t="shared" si="6"/>
        <v>0.82398546561549035</v>
      </c>
      <c r="K21" s="519">
        <v>0.23708191221989661</v>
      </c>
      <c r="L21" s="519">
        <f t="shared" si="7"/>
        <v>0.58690355339559375</v>
      </c>
      <c r="M21" s="1159">
        <v>0.17601453438450962</v>
      </c>
      <c r="N21" s="15"/>
      <c r="O21" s="13"/>
      <c r="P21" s="2"/>
      <c r="Q21" s="2"/>
      <c r="R21" s="2"/>
      <c r="S21" s="2"/>
      <c r="T21" s="2"/>
    </row>
    <row r="22" spans="1:20" ht="15.55">
      <c r="A22" s="19">
        <v>1972</v>
      </c>
      <c r="B22" s="1153">
        <v>0.8072117211861306</v>
      </c>
      <c r="C22" s="1156">
        <v>0.24121424203829089</v>
      </c>
      <c r="D22" s="1156">
        <f t="shared" si="2"/>
        <v>0.56599747914783971</v>
      </c>
      <c r="E22" s="1156">
        <f t="shared" si="3"/>
        <v>0.1927882788138694</v>
      </c>
      <c r="F22" s="1165">
        <f t="shared" si="4"/>
        <v>0.80335520582560105</v>
      </c>
      <c r="G22" s="1156">
        <v>0.24196350572842951</v>
      </c>
      <c r="H22" s="1156">
        <f t="shared" si="5"/>
        <v>0.56139170009717154</v>
      </c>
      <c r="I22" s="1162">
        <v>0.19664479417439898</v>
      </c>
      <c r="J22" s="318">
        <f t="shared" si="6"/>
        <v>0.82996988620126622</v>
      </c>
      <c r="K22" s="519">
        <v>0.23679266838800972</v>
      </c>
      <c r="L22" s="519">
        <f t="shared" si="7"/>
        <v>0.5931772178132565</v>
      </c>
      <c r="M22" s="1159">
        <v>0.17003011379873378</v>
      </c>
      <c r="N22" s="15"/>
      <c r="O22" s="13"/>
      <c r="P22" s="2"/>
      <c r="Q22" s="2"/>
      <c r="R22" s="2"/>
      <c r="S22" s="2"/>
      <c r="T22" s="2"/>
    </row>
    <row r="23" spans="1:20" ht="15.55">
      <c r="A23" s="19">
        <v>1973</v>
      </c>
      <c r="B23" s="1153">
        <v>0.81357534666210385</v>
      </c>
      <c r="C23" s="1156">
        <v>0.24641569440429401</v>
      </c>
      <c r="D23" s="1156">
        <f t="shared" si="2"/>
        <v>0.56715965225780984</v>
      </c>
      <c r="E23" s="1156">
        <f t="shared" si="3"/>
        <v>0.18642465333789615</v>
      </c>
      <c r="F23" s="1165">
        <f t="shared" si="4"/>
        <v>0.80923011703085002</v>
      </c>
      <c r="G23" s="1156">
        <v>0.24730815844419662</v>
      </c>
      <c r="H23" s="1156">
        <f t="shared" si="5"/>
        <v>0.56192195858665339</v>
      </c>
      <c r="I23" s="1162">
        <v>0.19076988296914996</v>
      </c>
      <c r="J23" s="318">
        <f t="shared" si="6"/>
        <v>0.83803458210097093</v>
      </c>
      <c r="K23" s="519">
        <v>0.24139202708975405</v>
      </c>
      <c r="L23" s="519">
        <f t="shared" si="7"/>
        <v>0.59664255501121688</v>
      </c>
      <c r="M23" s="1159">
        <v>0.16196541789902902</v>
      </c>
      <c r="N23" s="15"/>
      <c r="O23" s="13"/>
      <c r="P23" s="2"/>
      <c r="Q23" s="2"/>
      <c r="R23" s="2"/>
      <c r="S23" s="2"/>
      <c r="T23" s="2"/>
    </row>
    <row r="24" spans="1:20" ht="15.55">
      <c r="A24" s="19">
        <v>1974</v>
      </c>
      <c r="B24" s="1153">
        <v>0.80668149364253738</v>
      </c>
      <c r="C24" s="1156">
        <v>0.2484380293924715</v>
      </c>
      <c r="D24" s="1156">
        <f t="shared" si="2"/>
        <v>0.55824346425006588</v>
      </c>
      <c r="E24" s="1156">
        <f t="shared" si="3"/>
        <v>0.19331850635746262</v>
      </c>
      <c r="F24" s="1165">
        <f t="shared" si="4"/>
        <v>0.80251355821377746</v>
      </c>
      <c r="G24" s="1156">
        <v>0.24996699030046998</v>
      </c>
      <c r="H24" s="1156">
        <f t="shared" si="5"/>
        <v>0.55254656791330747</v>
      </c>
      <c r="I24" s="1162">
        <v>0.19748644178622254</v>
      </c>
      <c r="J24" s="318">
        <f t="shared" si="6"/>
        <v>0.83177974440383173</v>
      </c>
      <c r="K24" s="519">
        <v>0.23923101432972216</v>
      </c>
      <c r="L24" s="519">
        <f t="shared" si="7"/>
        <v>0.59254873007410958</v>
      </c>
      <c r="M24" s="1159">
        <v>0.16822025559616829</v>
      </c>
      <c r="N24" s="15"/>
      <c r="O24" s="13"/>
      <c r="P24" s="2"/>
      <c r="Q24" s="2"/>
      <c r="R24" s="2"/>
      <c r="S24" s="2"/>
      <c r="T24" s="2"/>
    </row>
    <row r="25" spans="1:20" ht="15.55">
      <c r="A25" s="19">
        <v>1975</v>
      </c>
      <c r="B25" s="1153">
        <v>0.80728483261515305</v>
      </c>
      <c r="C25" s="1156">
        <v>0.23827966786158594</v>
      </c>
      <c r="D25" s="1156">
        <f t="shared" si="2"/>
        <v>0.56900516475356711</v>
      </c>
      <c r="E25" s="1156">
        <f t="shared" si="3"/>
        <v>0.19271516738484695</v>
      </c>
      <c r="F25" s="1165">
        <f t="shared" si="4"/>
        <v>0.8028943262527739</v>
      </c>
      <c r="G25" s="1156">
        <v>0.24028865229241492</v>
      </c>
      <c r="H25" s="1156">
        <f t="shared" si="5"/>
        <v>0.56260567396035899</v>
      </c>
      <c r="I25" s="1162">
        <v>0.19710567374722607</v>
      </c>
      <c r="J25" s="318">
        <f t="shared" si="6"/>
        <v>0.83287655863350385</v>
      </c>
      <c r="K25" s="519">
        <v>0.22656954267660634</v>
      </c>
      <c r="L25" s="519">
        <f t="shared" si="7"/>
        <v>0.60630701595689751</v>
      </c>
      <c r="M25" s="1159">
        <v>0.16712344136649618</v>
      </c>
      <c r="N25" s="15"/>
      <c r="O25" s="13"/>
      <c r="P25" s="2"/>
      <c r="Q25" s="2"/>
      <c r="R25" s="2"/>
      <c r="S25" s="2"/>
      <c r="T25" s="2"/>
    </row>
    <row r="26" spans="1:20" ht="15.55">
      <c r="A26" s="19">
        <v>1976</v>
      </c>
      <c r="B26" s="1153">
        <v>0.8085379767236045</v>
      </c>
      <c r="C26" s="1156">
        <v>0.24372104332587152</v>
      </c>
      <c r="D26" s="1156">
        <f t="shared" si="2"/>
        <v>0.56481693339773298</v>
      </c>
      <c r="E26" s="1156">
        <f t="shared" si="3"/>
        <v>0.1914620232763955</v>
      </c>
      <c r="F26" s="1165">
        <f t="shared" si="4"/>
        <v>0.80361255699845435</v>
      </c>
      <c r="G26" s="1156">
        <v>0.24579793121007754</v>
      </c>
      <c r="H26" s="1156">
        <f t="shared" si="5"/>
        <v>0.55781462578837682</v>
      </c>
      <c r="I26" s="1162">
        <v>0.19638744300154568</v>
      </c>
      <c r="J26" s="318">
        <f t="shared" si="6"/>
        <v>0.83725255329043258</v>
      </c>
      <c r="K26" s="519">
        <v>0.23161304857626019</v>
      </c>
      <c r="L26" s="519">
        <f t="shared" si="7"/>
        <v>0.60563950471417238</v>
      </c>
      <c r="M26" s="1159">
        <v>0.16274744670956739</v>
      </c>
      <c r="N26" s="15"/>
      <c r="O26" s="13"/>
      <c r="P26" s="2"/>
      <c r="Q26" s="2"/>
      <c r="R26" s="2"/>
      <c r="S26" s="2"/>
      <c r="T26" s="2"/>
    </row>
    <row r="27" spans="1:20" ht="15.55">
      <c r="A27" s="19">
        <v>1977</v>
      </c>
      <c r="B27" s="1153">
        <v>0.80982684187759413</v>
      </c>
      <c r="C27" s="1156">
        <v>0.24325317203679564</v>
      </c>
      <c r="D27" s="1156">
        <f t="shared" si="2"/>
        <v>0.56657366984079849</v>
      </c>
      <c r="E27" s="1156">
        <f t="shared" si="3"/>
        <v>0.19017315812240587</v>
      </c>
      <c r="F27" s="1165">
        <f t="shared" si="4"/>
        <v>0.80491358927932177</v>
      </c>
      <c r="G27" s="1156">
        <v>0.24557816743530692</v>
      </c>
      <c r="H27" s="1156">
        <f t="shared" si="5"/>
        <v>0.55933542184401486</v>
      </c>
      <c r="I27" s="1162">
        <v>0.19508641072067823</v>
      </c>
      <c r="J27" s="318">
        <f t="shared" si="6"/>
        <v>0.83729241337717764</v>
      </c>
      <c r="K27" s="519">
        <v>0.23025621613502323</v>
      </c>
      <c r="L27" s="519">
        <f t="shared" si="7"/>
        <v>0.60703619724215441</v>
      </c>
      <c r="M27" s="1159">
        <v>0.16270758662282234</v>
      </c>
      <c r="N27" s="15"/>
      <c r="O27" s="13"/>
      <c r="P27" s="2"/>
      <c r="Q27" s="2"/>
      <c r="R27" s="2"/>
      <c r="S27" s="2"/>
      <c r="T27" s="2"/>
    </row>
    <row r="28" spans="1:20" ht="15.55">
      <c r="A28" s="19">
        <v>1978</v>
      </c>
      <c r="B28" s="1153">
        <v>0.80898605751717501</v>
      </c>
      <c r="C28" s="1156">
        <v>0.24420717559753169</v>
      </c>
      <c r="D28" s="1156">
        <f t="shared" si="2"/>
        <v>0.56477888191964332</v>
      </c>
      <c r="E28" s="1156">
        <f t="shared" si="3"/>
        <v>0.19101394248282499</v>
      </c>
      <c r="F28" s="1165">
        <f t="shared" si="4"/>
        <v>0.80365222298450356</v>
      </c>
      <c r="G28" s="1156">
        <v>0.24646543165469981</v>
      </c>
      <c r="H28" s="1156">
        <f t="shared" si="5"/>
        <v>0.55718679132980375</v>
      </c>
      <c r="I28" s="1162">
        <v>0.19634777701549644</v>
      </c>
      <c r="J28" s="318">
        <f t="shared" si="6"/>
        <v>0.83703434343376482</v>
      </c>
      <c r="K28" s="519">
        <v>0.23233200189719627</v>
      </c>
      <c r="L28" s="519">
        <f t="shared" si="7"/>
        <v>0.60470234153656854</v>
      </c>
      <c r="M28" s="1159">
        <v>0.16296565656623518</v>
      </c>
      <c r="N28" s="15"/>
      <c r="O28" s="13"/>
      <c r="P28" s="2"/>
      <c r="Q28" s="2"/>
      <c r="R28" s="2"/>
      <c r="S28" s="2"/>
      <c r="T28" s="2"/>
    </row>
    <row r="29" spans="1:20" ht="15.55">
      <c r="A29" s="23">
        <v>1979</v>
      </c>
      <c r="B29" s="1154">
        <v>0.8055330414447297</v>
      </c>
      <c r="C29" s="1157">
        <v>0.24568812324872258</v>
      </c>
      <c r="D29" s="1157">
        <f t="shared" si="2"/>
        <v>0.55984491819600712</v>
      </c>
      <c r="E29" s="1157">
        <f t="shared" si="3"/>
        <v>0.1944669585552703</v>
      </c>
      <c r="F29" s="1166">
        <f t="shared" si="4"/>
        <v>0.80020307989655959</v>
      </c>
      <c r="G29" s="1157">
        <v>0.24852955156541656</v>
      </c>
      <c r="H29" s="1157">
        <f t="shared" si="5"/>
        <v>0.55167352833114303</v>
      </c>
      <c r="I29" s="1163">
        <v>0.19979692010344044</v>
      </c>
      <c r="J29" s="319">
        <f t="shared" si="6"/>
        <v>0.83439224457737748</v>
      </c>
      <c r="K29" s="523">
        <v>0.23030314228080551</v>
      </c>
      <c r="L29" s="523">
        <f t="shared" si="7"/>
        <v>0.60408910229657198</v>
      </c>
      <c r="M29" s="1160">
        <v>0.16560775542262257</v>
      </c>
      <c r="N29" s="15"/>
      <c r="O29" s="13"/>
      <c r="P29" s="2"/>
      <c r="Q29" s="2"/>
      <c r="R29" s="2"/>
      <c r="S29" s="2"/>
      <c r="T29" s="2"/>
    </row>
    <row r="30" spans="1:20" ht="15.55">
      <c r="A30" s="27">
        <v>1980</v>
      </c>
      <c r="B30" s="1155">
        <v>0.79483775437624604</v>
      </c>
      <c r="C30" s="1158">
        <v>0.23575817158403756</v>
      </c>
      <c r="D30" s="1158">
        <f t="shared" si="2"/>
        <v>0.55907958279220848</v>
      </c>
      <c r="E30" s="1158">
        <f t="shared" si="3"/>
        <v>0.20516224562375396</v>
      </c>
      <c r="F30" s="1167">
        <f t="shared" si="4"/>
        <v>0.7893121773778109</v>
      </c>
      <c r="G30" s="1158">
        <v>0.23866341109557498</v>
      </c>
      <c r="H30" s="1158">
        <f t="shared" si="5"/>
        <v>0.55064876628223591</v>
      </c>
      <c r="I30" s="1164">
        <v>0.21068782262218905</v>
      </c>
      <c r="J30" s="320">
        <f t="shared" si="6"/>
        <v>0.82495846554323538</v>
      </c>
      <c r="K30" s="525">
        <v>0.21992129514150016</v>
      </c>
      <c r="L30" s="525">
        <f t="shared" si="7"/>
        <v>0.60503717040173521</v>
      </c>
      <c r="M30" s="1161">
        <v>0.17504153445676468</v>
      </c>
      <c r="N30" s="15"/>
      <c r="O30" s="13"/>
      <c r="P30" s="2"/>
      <c r="Q30" s="2"/>
      <c r="R30" s="2"/>
      <c r="S30" s="2"/>
      <c r="T30" s="2"/>
    </row>
    <row r="31" spans="1:20" ht="15.55">
      <c r="A31" s="19">
        <v>1981</v>
      </c>
      <c r="B31" s="1153">
        <v>0.79447713370499529</v>
      </c>
      <c r="C31" s="1156">
        <v>0.23302370751809309</v>
      </c>
      <c r="D31" s="1156">
        <f t="shared" si="2"/>
        <v>0.56145342618690219</v>
      </c>
      <c r="E31" s="1156">
        <f t="shared" si="3"/>
        <v>0.20552286629500471</v>
      </c>
      <c r="F31" s="1165">
        <f t="shared" si="4"/>
        <v>0.78874490121691798</v>
      </c>
      <c r="G31" s="1156">
        <v>0.236284679141467</v>
      </c>
      <c r="H31" s="1156">
        <f t="shared" si="5"/>
        <v>0.55246022207545098</v>
      </c>
      <c r="I31" s="1162">
        <v>0.21125509878308205</v>
      </c>
      <c r="J31" s="318">
        <f t="shared" si="6"/>
        <v>0.82514655964191508</v>
      </c>
      <c r="K31" s="519">
        <v>0.21557638173472948</v>
      </c>
      <c r="L31" s="519">
        <f t="shared" si="7"/>
        <v>0.6095701779071856</v>
      </c>
      <c r="M31" s="1159">
        <v>0.17485344035808492</v>
      </c>
      <c r="N31" s="15"/>
      <c r="O31" s="13"/>
      <c r="P31" s="2"/>
      <c r="Q31" s="2"/>
      <c r="R31" s="2"/>
      <c r="S31" s="2"/>
      <c r="T31" s="2"/>
    </row>
    <row r="32" spans="1:20" ht="15.55">
      <c r="A32" s="19">
        <v>1982</v>
      </c>
      <c r="B32" s="1153">
        <v>0.78258106998399735</v>
      </c>
      <c r="C32" s="1156">
        <v>0.22205494333985154</v>
      </c>
      <c r="D32" s="1156">
        <f t="shared" si="2"/>
        <v>0.56052612664414581</v>
      </c>
      <c r="E32" s="1156">
        <f t="shared" si="3"/>
        <v>0.21741893001600265</v>
      </c>
      <c r="F32" s="1165">
        <f t="shared" si="4"/>
        <v>0.77656733070312789</v>
      </c>
      <c r="G32" s="1156">
        <v>0.2265045832206567</v>
      </c>
      <c r="H32" s="1156">
        <f t="shared" si="5"/>
        <v>0.55006274748247119</v>
      </c>
      <c r="I32" s="1162">
        <v>0.22343266929687214</v>
      </c>
      <c r="J32" s="318">
        <f t="shared" si="6"/>
        <v>0.81461478700142365</v>
      </c>
      <c r="K32" s="519">
        <v>0.19835280094325636</v>
      </c>
      <c r="L32" s="519">
        <f t="shared" si="7"/>
        <v>0.61626198605816729</v>
      </c>
      <c r="M32" s="1159">
        <v>0.18538521299857638</v>
      </c>
      <c r="N32" s="15"/>
      <c r="O32" s="13"/>
      <c r="P32" s="2"/>
      <c r="Q32" s="2"/>
      <c r="R32" s="2"/>
      <c r="S32" s="2"/>
      <c r="T32" s="2"/>
    </row>
    <row r="33" spans="1:20" ht="15.55">
      <c r="A33" s="19">
        <v>1983</v>
      </c>
      <c r="B33" s="1153">
        <v>0.77687807978082768</v>
      </c>
      <c r="C33" s="1156">
        <v>0.21776345589310608</v>
      </c>
      <c r="D33" s="1156">
        <f t="shared" si="2"/>
        <v>0.5591146238877216</v>
      </c>
      <c r="E33" s="1156">
        <f t="shared" si="3"/>
        <v>0.22312192021917232</v>
      </c>
      <c r="F33" s="1165">
        <f t="shared" si="4"/>
        <v>0.77032207761623073</v>
      </c>
      <c r="G33" s="1156">
        <v>0.22171486458779122</v>
      </c>
      <c r="H33" s="1156">
        <f t="shared" si="5"/>
        <v>0.54860721302843951</v>
      </c>
      <c r="I33" s="1162">
        <v>0.22967792238376925</v>
      </c>
      <c r="J33" s="318">
        <f t="shared" si="6"/>
        <v>0.80963124358522431</v>
      </c>
      <c r="K33" s="519">
        <v>0.19802259355263496</v>
      </c>
      <c r="L33" s="519">
        <f t="shared" si="7"/>
        <v>0.61160865003258935</v>
      </c>
      <c r="M33" s="1159">
        <v>0.19036875641477569</v>
      </c>
      <c r="N33" s="15"/>
      <c r="O33" s="13"/>
      <c r="P33" s="2"/>
      <c r="Q33" s="2"/>
      <c r="R33" s="2"/>
      <c r="S33" s="2"/>
      <c r="T33" s="2"/>
    </row>
    <row r="34" spans="1:20" ht="15.55">
      <c r="A34" s="19">
        <v>1984</v>
      </c>
      <c r="B34" s="1153">
        <v>0.78202507076058558</v>
      </c>
      <c r="C34" s="1156">
        <v>0.22491393790990533</v>
      </c>
      <c r="D34" s="1156">
        <f t="shared" si="2"/>
        <v>0.55711113285068026</v>
      </c>
      <c r="E34" s="1156">
        <f t="shared" si="3"/>
        <v>0.21797492923941442</v>
      </c>
      <c r="F34" s="1165">
        <f t="shared" si="4"/>
        <v>0.77465010779633958</v>
      </c>
      <c r="G34" s="1156">
        <v>0.22922144734700611</v>
      </c>
      <c r="H34" s="1156">
        <f t="shared" si="5"/>
        <v>0.54542866044933347</v>
      </c>
      <c r="I34" s="1162">
        <v>0.22534989220366039</v>
      </c>
      <c r="J34" s="318">
        <f t="shared" si="6"/>
        <v>0.81760142118823964</v>
      </c>
      <c r="K34" s="519">
        <v>0.20413478743177238</v>
      </c>
      <c r="L34" s="519">
        <f t="shared" si="7"/>
        <v>0.61346663375646726</v>
      </c>
      <c r="M34" s="1159">
        <v>0.1823985788117603</v>
      </c>
      <c r="N34" s="15"/>
      <c r="O34" s="13"/>
      <c r="P34" s="2"/>
      <c r="Q34" s="2"/>
      <c r="R34" s="2"/>
      <c r="S34" s="2"/>
      <c r="T34" s="2"/>
    </row>
    <row r="35" spans="1:20" ht="15.55">
      <c r="A35" s="19">
        <v>1985</v>
      </c>
      <c r="B35" s="1153">
        <v>0.77571164724610031</v>
      </c>
      <c r="C35" s="1156">
        <v>0.22504537776499189</v>
      </c>
      <c r="D35" s="1156">
        <f t="shared" si="2"/>
        <v>0.55066626948110842</v>
      </c>
      <c r="E35" s="1156">
        <f t="shared" si="3"/>
        <v>0.22428835275389969</v>
      </c>
      <c r="F35" s="1165">
        <f t="shared" si="4"/>
        <v>0.76868120572568355</v>
      </c>
      <c r="G35" s="1156">
        <v>0.22943230884477406</v>
      </c>
      <c r="H35" s="1156">
        <f t="shared" si="5"/>
        <v>0.53924889688090949</v>
      </c>
      <c r="I35" s="1162">
        <v>0.2313187942743164</v>
      </c>
      <c r="J35" s="318">
        <f t="shared" si="6"/>
        <v>0.8078868843632464</v>
      </c>
      <c r="K35" s="519">
        <v>0.2049683246668812</v>
      </c>
      <c r="L35" s="519">
        <f t="shared" si="7"/>
        <v>0.60291855969636521</v>
      </c>
      <c r="M35" s="1159">
        <v>0.1921131156367536</v>
      </c>
      <c r="N35" s="15"/>
      <c r="O35" s="13"/>
      <c r="P35" s="2"/>
      <c r="Q35" s="2"/>
      <c r="R35" s="2"/>
      <c r="S35" s="2"/>
      <c r="T35" s="2"/>
    </row>
    <row r="36" spans="1:20" ht="15.55">
      <c r="A36" s="19">
        <v>1986</v>
      </c>
      <c r="B36" s="1153">
        <v>0.76515871116925749</v>
      </c>
      <c r="C36" s="1156">
        <v>0.21501781832396871</v>
      </c>
      <c r="D36" s="1156">
        <f t="shared" si="2"/>
        <v>0.55014089284528878</v>
      </c>
      <c r="E36" s="1156">
        <f t="shared" si="3"/>
        <v>0.23484128883074251</v>
      </c>
      <c r="F36" s="1165">
        <f t="shared" si="4"/>
        <v>0.75824278003112977</v>
      </c>
      <c r="G36" s="1156">
        <v>0.21957141640729838</v>
      </c>
      <c r="H36" s="1156">
        <f t="shared" si="5"/>
        <v>0.53867136362383139</v>
      </c>
      <c r="I36" s="1162">
        <v>0.24175721996887026</v>
      </c>
      <c r="J36" s="318">
        <f t="shared" si="6"/>
        <v>0.79483287932047131</v>
      </c>
      <c r="K36" s="519">
        <v>0.19547970660495184</v>
      </c>
      <c r="L36" s="519">
        <f t="shared" si="7"/>
        <v>0.59935317271551947</v>
      </c>
      <c r="M36" s="1159">
        <v>0.20516712067952869</v>
      </c>
      <c r="N36" s="15"/>
      <c r="O36" s="13"/>
      <c r="P36" s="2"/>
      <c r="Q36" s="2"/>
      <c r="R36" s="2"/>
      <c r="S36" s="2"/>
      <c r="T36" s="2"/>
    </row>
    <row r="37" spans="1:20" ht="15.55">
      <c r="A37" s="19">
        <v>1987</v>
      </c>
      <c r="B37" s="1153">
        <v>0.7538558898627673</v>
      </c>
      <c r="C37" s="1156">
        <v>0.20830527489895323</v>
      </c>
      <c r="D37" s="1156">
        <f t="shared" si="2"/>
        <v>0.54555061496381407</v>
      </c>
      <c r="E37" s="1156">
        <f t="shared" si="3"/>
        <v>0.2461441101372327</v>
      </c>
      <c r="F37" s="1165">
        <f t="shared" si="4"/>
        <v>0.7458676805872213</v>
      </c>
      <c r="G37" s="1156">
        <v>0.212258466329311</v>
      </c>
      <c r="H37" s="1156">
        <f t="shared" si="5"/>
        <v>0.5336092142579103</v>
      </c>
      <c r="I37" s="1162">
        <v>0.25413231941277875</v>
      </c>
      <c r="J37" s="318">
        <f t="shared" si="6"/>
        <v>0.78715896546971587</v>
      </c>
      <c r="K37" s="519">
        <v>0.19182430544100815</v>
      </c>
      <c r="L37" s="519">
        <f t="shared" si="7"/>
        <v>0.59533466002870772</v>
      </c>
      <c r="M37" s="1159">
        <v>0.21284103453028411</v>
      </c>
      <c r="N37" s="15"/>
      <c r="O37" s="13"/>
      <c r="P37" s="2"/>
      <c r="Q37" s="2"/>
      <c r="R37" s="2"/>
      <c r="S37" s="2"/>
      <c r="T37" s="2"/>
    </row>
    <row r="38" spans="1:20" ht="15.55">
      <c r="A38" s="19">
        <v>1988</v>
      </c>
      <c r="B38" s="1153">
        <v>0.74098863396299741</v>
      </c>
      <c r="C38" s="1156">
        <v>0.20576667370854096</v>
      </c>
      <c r="D38" s="1156">
        <f t="shared" si="2"/>
        <v>0.53522196025445645</v>
      </c>
      <c r="E38" s="1156">
        <f t="shared" si="3"/>
        <v>0.25901136603700259</v>
      </c>
      <c r="F38" s="1165">
        <f t="shared" si="4"/>
        <v>0.73055772930972473</v>
      </c>
      <c r="G38" s="1156">
        <v>0.2085596062167504</v>
      </c>
      <c r="H38" s="1156">
        <f t="shared" si="5"/>
        <v>0.52199812309297433</v>
      </c>
      <c r="I38" s="1162">
        <v>0.26944227069027532</v>
      </c>
      <c r="J38" s="318">
        <f t="shared" si="6"/>
        <v>0.78332170989966821</v>
      </c>
      <c r="K38" s="519">
        <v>0.19443175810091606</v>
      </c>
      <c r="L38" s="519">
        <f t="shared" si="7"/>
        <v>0.58888995179875214</v>
      </c>
      <c r="M38" s="1159">
        <v>0.21667829010033182</v>
      </c>
      <c r="N38" s="15"/>
      <c r="O38" s="13"/>
      <c r="P38" s="2"/>
      <c r="Q38" s="2"/>
      <c r="R38" s="2"/>
      <c r="S38" s="2"/>
      <c r="T38" s="2"/>
    </row>
    <row r="39" spans="1:20" ht="15.55">
      <c r="A39" s="23">
        <v>1989</v>
      </c>
      <c r="B39" s="1154">
        <v>0.74471281726309058</v>
      </c>
      <c r="C39" s="1157">
        <v>0.20604390156825581</v>
      </c>
      <c r="D39" s="1157">
        <f t="shared" si="2"/>
        <v>0.53866891569483477</v>
      </c>
      <c r="E39" s="1157">
        <f t="shared" si="3"/>
        <v>0.25528718273690942</v>
      </c>
      <c r="F39" s="1166">
        <f t="shared" si="4"/>
        <v>0.73461660788231098</v>
      </c>
      <c r="G39" s="1157">
        <v>0.20854345743635461</v>
      </c>
      <c r="H39" s="1157">
        <f t="shared" si="5"/>
        <v>0.52607315044595637</v>
      </c>
      <c r="I39" s="1163">
        <v>0.26538339211768902</v>
      </c>
      <c r="J39" s="319">
        <f t="shared" si="6"/>
        <v>0.78241408442180793</v>
      </c>
      <c r="K39" s="523">
        <v>0.19671005952841725</v>
      </c>
      <c r="L39" s="523">
        <f t="shared" si="7"/>
        <v>0.58570402489339068</v>
      </c>
      <c r="M39" s="1160">
        <v>0.21758591557819204</v>
      </c>
      <c r="N39" s="15"/>
      <c r="O39" s="13"/>
      <c r="P39" s="2"/>
      <c r="Q39" s="2"/>
      <c r="R39" s="2"/>
      <c r="S39" s="2"/>
      <c r="T39" s="2"/>
    </row>
    <row r="40" spans="1:20" ht="15.55">
      <c r="A40" s="27">
        <v>1990</v>
      </c>
      <c r="B40" s="1155">
        <v>0.73997611586622036</v>
      </c>
      <c r="C40" s="1158">
        <v>0.2041416649484239</v>
      </c>
      <c r="D40" s="1158">
        <f t="shared" si="2"/>
        <v>0.53583445091779647</v>
      </c>
      <c r="E40" s="1158">
        <f t="shared" si="3"/>
        <v>0.26002388413377964</v>
      </c>
      <c r="F40" s="1167">
        <f t="shared" si="4"/>
        <v>0.72967836305500589</v>
      </c>
      <c r="G40" s="1158">
        <v>0.20696334273368155</v>
      </c>
      <c r="H40" s="1158">
        <f t="shared" si="5"/>
        <v>0.52271502032132433</v>
      </c>
      <c r="I40" s="1164">
        <v>0.27032163694499406</v>
      </c>
      <c r="J40" s="320">
        <f t="shared" si="6"/>
        <v>0.77798557674053803</v>
      </c>
      <c r="K40" s="525">
        <v>0.19372672750091724</v>
      </c>
      <c r="L40" s="525">
        <f t="shared" si="7"/>
        <v>0.58425884923962079</v>
      </c>
      <c r="M40" s="1161">
        <v>0.22201442325946197</v>
      </c>
      <c r="N40" s="15"/>
      <c r="O40" s="13"/>
      <c r="P40" s="2"/>
      <c r="Q40" s="2"/>
      <c r="R40" s="2"/>
      <c r="S40" s="2"/>
      <c r="T40" s="2"/>
    </row>
    <row r="41" spans="1:20" ht="15.55">
      <c r="A41" s="19">
        <v>1991</v>
      </c>
      <c r="B41" s="1153">
        <v>0.7392456052134726</v>
      </c>
      <c r="C41" s="1156">
        <v>0.20237374008286724</v>
      </c>
      <c r="D41" s="1156">
        <f t="shared" si="2"/>
        <v>0.53687186513060536</v>
      </c>
      <c r="E41" s="1156">
        <f t="shared" si="3"/>
        <v>0.2607543947865274</v>
      </c>
      <c r="F41" s="1165">
        <f t="shared" si="4"/>
        <v>0.72947934693401062</v>
      </c>
      <c r="G41" s="1156">
        <v>0.20549361459685545</v>
      </c>
      <c r="H41" s="1156">
        <f t="shared" si="5"/>
        <v>0.52398573233715517</v>
      </c>
      <c r="I41" s="1162">
        <v>0.27052065306598944</v>
      </c>
      <c r="J41" s="318">
        <f t="shared" si="6"/>
        <v>0.77496419298346531</v>
      </c>
      <c r="K41" s="519">
        <v>0.19096327883246178</v>
      </c>
      <c r="L41" s="519">
        <f t="shared" si="7"/>
        <v>0.58400091415100353</v>
      </c>
      <c r="M41" s="1159">
        <v>0.22503580701653467</v>
      </c>
      <c r="N41" s="15"/>
      <c r="O41" s="13"/>
      <c r="P41" s="2"/>
      <c r="Q41" s="2"/>
      <c r="R41" s="2"/>
      <c r="S41" s="2"/>
      <c r="T41" s="2"/>
    </row>
    <row r="42" spans="1:20" ht="15.55">
      <c r="A42" s="19">
        <v>1992</v>
      </c>
      <c r="B42" s="1153">
        <v>0.7259385973725746</v>
      </c>
      <c r="C42" s="1156">
        <v>0.19102174881122103</v>
      </c>
      <c r="D42" s="1156">
        <f t="shared" si="2"/>
        <v>0.53491684856135358</v>
      </c>
      <c r="E42" s="1156">
        <f t="shared" si="3"/>
        <v>0.2740614026274254</v>
      </c>
      <c r="F42" s="1165">
        <f t="shared" si="4"/>
        <v>0.7142019082655644</v>
      </c>
      <c r="G42" s="1156">
        <v>0.19396773174432524</v>
      </c>
      <c r="H42" s="1156">
        <f t="shared" si="5"/>
        <v>0.52023417652123916</v>
      </c>
      <c r="I42" s="1162">
        <v>0.28579809173443554</v>
      </c>
      <c r="J42" s="318">
        <f t="shared" si="6"/>
        <v>0.76742552389394791</v>
      </c>
      <c r="K42" s="519">
        <v>0.18060826879444936</v>
      </c>
      <c r="L42" s="519">
        <f t="shared" si="7"/>
        <v>0.58681725509949856</v>
      </c>
      <c r="M42" s="1159">
        <v>0.23257447610605211</v>
      </c>
      <c r="N42" s="15"/>
      <c r="O42" s="13"/>
      <c r="P42" s="2"/>
      <c r="Q42" s="2"/>
      <c r="R42" s="2"/>
      <c r="S42" s="2"/>
      <c r="T42" s="2"/>
    </row>
    <row r="43" spans="1:20" ht="15.55">
      <c r="A43" s="19">
        <v>1993</v>
      </c>
      <c r="B43" s="1153">
        <v>0.73039068678758934</v>
      </c>
      <c r="C43" s="1156">
        <v>0.19196574771361119</v>
      </c>
      <c r="D43" s="1156">
        <f t="shared" si="2"/>
        <v>0.53842493907397815</v>
      </c>
      <c r="E43" s="1156">
        <f t="shared" si="3"/>
        <v>0.26960931321241066</v>
      </c>
      <c r="F43" s="1165">
        <f t="shared" si="4"/>
        <v>0.71804509164739505</v>
      </c>
      <c r="G43" s="1156">
        <v>0.19425033159884597</v>
      </c>
      <c r="H43" s="1156">
        <f t="shared" si="5"/>
        <v>0.52379476004854908</v>
      </c>
      <c r="I43" s="1162">
        <v>0.28195490835260489</v>
      </c>
      <c r="J43" s="318">
        <f t="shared" si="6"/>
        <v>0.77210216350460836</v>
      </c>
      <c r="K43" s="519">
        <v>0.18424693250422519</v>
      </c>
      <c r="L43" s="519">
        <f t="shared" si="7"/>
        <v>0.58785523100038317</v>
      </c>
      <c r="M43" s="1159">
        <v>0.22789783649539158</v>
      </c>
      <c r="N43" s="15"/>
      <c r="O43" s="13"/>
      <c r="P43" s="2"/>
      <c r="Q43" s="2"/>
      <c r="R43" s="2"/>
      <c r="S43" s="2"/>
      <c r="T43" s="2"/>
    </row>
    <row r="44" spans="1:20" ht="15.55">
      <c r="A44" s="19">
        <v>1994</v>
      </c>
      <c r="B44" s="1153">
        <v>0.73142091315675728</v>
      </c>
      <c r="C44" s="1156">
        <v>0.19449166625346404</v>
      </c>
      <c r="D44" s="1156">
        <f t="shared" si="2"/>
        <v>0.53692924690329324</v>
      </c>
      <c r="E44" s="1156">
        <f t="shared" si="3"/>
        <v>0.26857908684324272</v>
      </c>
      <c r="F44" s="1165">
        <f t="shared" si="4"/>
        <v>0.7210624844537743</v>
      </c>
      <c r="G44" s="1156">
        <v>0.19727993486685336</v>
      </c>
      <c r="H44" s="1156">
        <f t="shared" si="5"/>
        <v>0.52378254958692094</v>
      </c>
      <c r="I44" s="1162">
        <v>0.2789375155462257</v>
      </c>
      <c r="J44" s="318">
        <f t="shared" si="6"/>
        <v>0.76601775487544721</v>
      </c>
      <c r="K44" s="519">
        <v>0.18517893257032869</v>
      </c>
      <c r="L44" s="519">
        <f t="shared" si="7"/>
        <v>0.58083882230511852</v>
      </c>
      <c r="M44" s="1159">
        <v>0.23398224512455279</v>
      </c>
      <c r="N44" s="15"/>
      <c r="O44" s="13"/>
      <c r="P44" s="2"/>
      <c r="Q44" s="2"/>
      <c r="R44" s="2"/>
      <c r="S44" s="2"/>
      <c r="T44" s="2"/>
    </row>
    <row r="45" spans="1:20" ht="15.55">
      <c r="A45" s="19">
        <v>1995</v>
      </c>
      <c r="B45" s="1153">
        <v>0.72614196388921948</v>
      </c>
      <c r="C45" s="1156">
        <v>0.1954814168238509</v>
      </c>
      <c r="D45" s="1156">
        <f t="shared" si="2"/>
        <v>0.53066054706536858</v>
      </c>
      <c r="E45" s="1156">
        <f t="shared" si="3"/>
        <v>0.27385803611078052</v>
      </c>
      <c r="F45" s="1165">
        <f t="shared" si="4"/>
        <v>0.71501726466486781</v>
      </c>
      <c r="G45" s="1156">
        <v>0.19750680949843546</v>
      </c>
      <c r="H45" s="1156">
        <f t="shared" si="5"/>
        <v>0.51751045516643235</v>
      </c>
      <c r="I45" s="1162">
        <v>0.28498273533513219</v>
      </c>
      <c r="J45" s="318">
        <f t="shared" si="6"/>
        <v>0.76455418818067367</v>
      </c>
      <c r="K45" s="519">
        <v>0.18848798391160559</v>
      </c>
      <c r="L45" s="519">
        <f t="shared" si="7"/>
        <v>0.57606620426906807</v>
      </c>
      <c r="M45" s="1159">
        <v>0.23544581181932628</v>
      </c>
      <c r="N45" s="15"/>
      <c r="O45" s="13"/>
      <c r="P45" s="2"/>
      <c r="Q45" s="2"/>
      <c r="R45" s="2"/>
      <c r="S45" s="2"/>
      <c r="T45" s="2"/>
    </row>
    <row r="46" spans="1:20" ht="15.55">
      <c r="A46" s="19">
        <v>1996</v>
      </c>
      <c r="B46" s="1153">
        <v>0.72280396958053783</v>
      </c>
      <c r="C46" s="1156">
        <v>0.19412295290670267</v>
      </c>
      <c r="D46" s="1156">
        <f t="shared" si="2"/>
        <v>0.52868101667383516</v>
      </c>
      <c r="E46" s="1156">
        <f t="shared" si="3"/>
        <v>0.27719603041946217</v>
      </c>
      <c r="F46" s="1165">
        <f t="shared" si="4"/>
        <v>0.7111483361759855</v>
      </c>
      <c r="G46" s="1156">
        <v>0.19642756108783821</v>
      </c>
      <c r="H46" s="1156">
        <f t="shared" si="5"/>
        <v>0.51472077508814729</v>
      </c>
      <c r="I46" s="1162">
        <v>0.2888516638240145</v>
      </c>
      <c r="J46" s="318">
        <f t="shared" si="6"/>
        <v>0.76367178139683833</v>
      </c>
      <c r="K46" s="519">
        <v>0.18604237159568038</v>
      </c>
      <c r="L46" s="519">
        <f t="shared" si="7"/>
        <v>0.57762940980115796</v>
      </c>
      <c r="M46" s="1159">
        <v>0.23632821860316172</v>
      </c>
      <c r="N46" s="15"/>
      <c r="O46" s="13"/>
      <c r="P46" s="2"/>
      <c r="Q46" s="2"/>
      <c r="R46" s="2"/>
      <c r="S46" s="2"/>
      <c r="T46" s="2"/>
    </row>
    <row r="47" spans="1:20" ht="15.55">
      <c r="A47" s="19">
        <v>1997</v>
      </c>
      <c r="B47" s="1153">
        <v>0.71511727289285854</v>
      </c>
      <c r="C47" s="1156">
        <v>0.19388452237015263</v>
      </c>
      <c r="D47" s="1156">
        <f t="shared" si="2"/>
        <v>0.5212327505227059</v>
      </c>
      <c r="E47" s="1156">
        <f t="shared" si="3"/>
        <v>0.28488272710714146</v>
      </c>
      <c r="F47" s="1165">
        <f t="shared" si="4"/>
        <v>0.7031538840305539</v>
      </c>
      <c r="G47" s="1156">
        <v>0.19569130967869586</v>
      </c>
      <c r="H47" s="1156">
        <f t="shared" si="5"/>
        <v>0.50746257435185804</v>
      </c>
      <c r="I47" s="1162">
        <v>0.2968461159694461</v>
      </c>
      <c r="J47" s="318">
        <f t="shared" si="6"/>
        <v>0.7573608873308374</v>
      </c>
      <c r="K47" s="519">
        <v>0.18750462221710928</v>
      </c>
      <c r="L47" s="519">
        <f t="shared" si="7"/>
        <v>0.56985626511372811</v>
      </c>
      <c r="M47" s="1159">
        <v>0.2426391126691626</v>
      </c>
      <c r="N47" s="15"/>
      <c r="O47" s="13"/>
      <c r="P47" s="2"/>
      <c r="Q47" s="2"/>
      <c r="R47" s="2"/>
      <c r="S47" s="2"/>
      <c r="T47" s="2"/>
    </row>
    <row r="48" spans="1:20" ht="15.55">
      <c r="A48" s="19">
        <v>1998</v>
      </c>
      <c r="B48" s="1153">
        <v>0.70854337852361748</v>
      </c>
      <c r="C48" s="1156">
        <v>0.19208427729585609</v>
      </c>
      <c r="D48" s="1156">
        <f t="shared" si="2"/>
        <v>0.5164591012277614</v>
      </c>
      <c r="E48" s="1156">
        <f t="shared" si="3"/>
        <v>0.29145662147638252</v>
      </c>
      <c r="F48" s="1165">
        <f t="shared" si="4"/>
        <v>0.69550504994244111</v>
      </c>
      <c r="G48" s="1156">
        <v>0.19309420104537467</v>
      </c>
      <c r="H48" s="1156">
        <f t="shared" si="5"/>
        <v>0.50241084889706644</v>
      </c>
      <c r="I48" s="1162">
        <v>0.30449495005755889</v>
      </c>
      <c r="J48" s="318">
        <f t="shared" si="6"/>
        <v>0.75368462632764965</v>
      </c>
      <c r="K48" s="519">
        <v>0.18858772342728636</v>
      </c>
      <c r="L48" s="519">
        <f t="shared" si="7"/>
        <v>0.5650969029003633</v>
      </c>
      <c r="M48" s="1159">
        <v>0.24631537367235032</v>
      </c>
      <c r="N48" s="15"/>
      <c r="O48" s="13"/>
      <c r="P48" s="2"/>
      <c r="Q48" s="2"/>
      <c r="R48" s="2"/>
      <c r="S48" s="2"/>
      <c r="T48" s="2"/>
    </row>
    <row r="49" spans="1:20" ht="15.55">
      <c r="A49" s="23">
        <v>1999</v>
      </c>
      <c r="B49" s="1154">
        <v>0.69909885678593597</v>
      </c>
      <c r="C49" s="1157">
        <v>0.18630514618905103</v>
      </c>
      <c r="D49" s="1157">
        <f t="shared" si="2"/>
        <v>0.51279371059688494</v>
      </c>
      <c r="E49" s="1157">
        <f t="shared" si="3"/>
        <v>0.30090114321406403</v>
      </c>
      <c r="F49" s="1166">
        <f t="shared" si="4"/>
        <v>0.68492282422863981</v>
      </c>
      <c r="G49" s="1157">
        <v>0.18717296218449042</v>
      </c>
      <c r="H49" s="1157">
        <f t="shared" si="5"/>
        <v>0.49774986204414939</v>
      </c>
      <c r="I49" s="1163">
        <v>0.31507717577136019</v>
      </c>
      <c r="J49" s="319">
        <f t="shared" si="6"/>
        <v>0.74828045254990949</v>
      </c>
      <c r="K49" s="523">
        <v>0.183294390160331</v>
      </c>
      <c r="L49" s="523">
        <f t="shared" si="7"/>
        <v>0.56498606238957849</v>
      </c>
      <c r="M49" s="1160">
        <v>0.25171954745009051</v>
      </c>
      <c r="N49" s="15"/>
      <c r="O49" s="13"/>
      <c r="P49" s="2"/>
      <c r="Q49" s="2"/>
      <c r="R49" s="2"/>
      <c r="S49" s="2"/>
      <c r="T49" s="2"/>
    </row>
    <row r="50" spans="1:20" ht="15.55">
      <c r="A50" s="27">
        <v>2000</v>
      </c>
      <c r="B50" s="1155">
        <v>0.68937282783956144</v>
      </c>
      <c r="C50" s="1158">
        <v>0.18410662171492254</v>
      </c>
      <c r="D50" s="1158">
        <f t="shared" si="2"/>
        <v>0.50526620612463891</v>
      </c>
      <c r="E50" s="1158">
        <f t="shared" si="3"/>
        <v>0.31062717216043856</v>
      </c>
      <c r="F50" s="1167">
        <f t="shared" si="4"/>
        <v>0.67313928843826409</v>
      </c>
      <c r="G50" s="1158">
        <v>0.18286078654436688</v>
      </c>
      <c r="H50" s="1158">
        <f t="shared" si="5"/>
        <v>0.49027850189389721</v>
      </c>
      <c r="I50" s="1164">
        <v>0.32686071156173591</v>
      </c>
      <c r="J50" s="320">
        <f t="shared" si="6"/>
        <v>0.7442185150216436</v>
      </c>
      <c r="K50" s="525">
        <v>0.18831572758860948</v>
      </c>
      <c r="L50" s="525">
        <f t="shared" si="7"/>
        <v>0.55590278743303412</v>
      </c>
      <c r="M50" s="1161">
        <v>0.25578148497835645</v>
      </c>
      <c r="N50" s="15"/>
      <c r="O50" s="13"/>
      <c r="P50" s="2"/>
      <c r="Q50" s="2"/>
      <c r="R50" s="2"/>
      <c r="S50" s="2"/>
      <c r="T50" s="2"/>
    </row>
    <row r="51" spans="1:20" ht="15.55">
      <c r="A51" s="19">
        <v>2001</v>
      </c>
      <c r="B51" s="1153">
        <v>0.69948251410425</v>
      </c>
      <c r="C51" s="1156">
        <v>0.18702274115354522</v>
      </c>
      <c r="D51" s="1156">
        <f t="shared" si="2"/>
        <v>0.51245977295070477</v>
      </c>
      <c r="E51" s="1156">
        <f t="shared" si="3"/>
        <v>0.30051748589575</v>
      </c>
      <c r="F51" s="1165">
        <f t="shared" si="4"/>
        <v>0.68502174256813464</v>
      </c>
      <c r="G51" s="1156">
        <v>0.18702252864695657</v>
      </c>
      <c r="H51" s="1156">
        <f t="shared" si="5"/>
        <v>0.49799921392117807</v>
      </c>
      <c r="I51" s="1162">
        <v>0.31497825743186542</v>
      </c>
      <c r="J51" s="318">
        <f t="shared" si="6"/>
        <v>0.74688175108813426</v>
      </c>
      <c r="K51" s="519">
        <v>0.1870234377035277</v>
      </c>
      <c r="L51" s="519">
        <f t="shared" si="7"/>
        <v>0.55985831338460657</v>
      </c>
      <c r="M51" s="1159">
        <v>0.25311824891186568</v>
      </c>
      <c r="N51" s="15"/>
      <c r="O51" s="13"/>
      <c r="P51" s="2"/>
      <c r="Q51" s="2"/>
      <c r="R51" s="2"/>
      <c r="S51" s="2"/>
      <c r="T51" s="2"/>
    </row>
    <row r="52" spans="1:20" ht="15.55">
      <c r="A52" s="19">
        <v>2002</v>
      </c>
      <c r="B52" s="1153">
        <v>0.70614476308451801</v>
      </c>
      <c r="C52" s="1156">
        <v>0.18454366943102762</v>
      </c>
      <c r="D52" s="1156">
        <f t="shared" si="2"/>
        <v>0.52160109365349039</v>
      </c>
      <c r="E52" s="1156">
        <f t="shared" si="3"/>
        <v>0.29385523691548199</v>
      </c>
      <c r="F52" s="1165">
        <f t="shared" si="4"/>
        <v>0.69283560848358849</v>
      </c>
      <c r="G52" s="1156">
        <v>0.18574024390766619</v>
      </c>
      <c r="H52" s="1156">
        <f t="shared" si="5"/>
        <v>0.5070953645759223</v>
      </c>
      <c r="I52" s="1162">
        <v>0.30716439151641151</v>
      </c>
      <c r="J52" s="318">
        <f t="shared" si="6"/>
        <v>0.74733058705273891</v>
      </c>
      <c r="K52" s="519">
        <v>0.18084081171861799</v>
      </c>
      <c r="L52" s="519">
        <f t="shared" si="7"/>
        <v>0.56648977533412093</v>
      </c>
      <c r="M52" s="1159">
        <v>0.25266941294726114</v>
      </c>
      <c r="N52" s="15"/>
      <c r="O52" s="13"/>
      <c r="P52" s="2"/>
      <c r="Q52" s="2"/>
      <c r="R52" s="2"/>
      <c r="S52" s="2"/>
      <c r="T52" s="2"/>
    </row>
    <row r="53" spans="1:20" ht="15.55">
      <c r="A53" s="19">
        <v>2003</v>
      </c>
      <c r="B53" s="1153">
        <v>0.70397216351440839</v>
      </c>
      <c r="C53" s="1156">
        <v>0.18100289284290783</v>
      </c>
      <c r="D53" s="1156">
        <f t="shared" si="2"/>
        <v>0.52296927067150056</v>
      </c>
      <c r="E53" s="1156">
        <f t="shared" si="3"/>
        <v>0.29602783648559161</v>
      </c>
      <c r="F53" s="1165">
        <f t="shared" si="4"/>
        <v>0.69041849655730636</v>
      </c>
      <c r="G53" s="1156">
        <v>0.18260423614504173</v>
      </c>
      <c r="H53" s="1156">
        <f t="shared" si="5"/>
        <v>0.50781426041226463</v>
      </c>
      <c r="I53" s="1162">
        <v>0.30958150344269364</v>
      </c>
      <c r="J53" s="318">
        <f t="shared" si="6"/>
        <v>0.74372922085600235</v>
      </c>
      <c r="K53" s="519">
        <v>0.17630566236734568</v>
      </c>
      <c r="L53" s="519">
        <f t="shared" si="7"/>
        <v>0.56742355848865667</v>
      </c>
      <c r="M53" s="1159">
        <v>0.25627077914399765</v>
      </c>
      <c r="N53" s="15"/>
      <c r="O53" s="13"/>
      <c r="P53" s="2"/>
      <c r="Q53" s="2"/>
      <c r="R53" s="2"/>
      <c r="S53" s="2"/>
      <c r="T53" s="2"/>
    </row>
    <row r="54" spans="1:20" ht="15.55">
      <c r="A54" s="19">
        <v>2004</v>
      </c>
      <c r="B54" s="1153">
        <v>0.70009315219280244</v>
      </c>
      <c r="C54" s="1156">
        <v>0.17853769477488113</v>
      </c>
      <c r="D54" s="1156">
        <f t="shared" si="2"/>
        <v>0.52155545741792131</v>
      </c>
      <c r="E54" s="1156">
        <f t="shared" si="3"/>
        <v>0.29990684780719756</v>
      </c>
      <c r="F54" s="1165">
        <f t="shared" si="4"/>
        <v>0.68515142972399223</v>
      </c>
      <c r="G54" s="1156">
        <v>0.17972983286270316</v>
      </c>
      <c r="H54" s="1156">
        <f t="shared" si="5"/>
        <v>0.50542159686128907</v>
      </c>
      <c r="I54" s="1162">
        <v>0.31484857027600782</v>
      </c>
      <c r="J54" s="318">
        <f t="shared" si="6"/>
        <v>0.74412348353958535</v>
      </c>
      <c r="K54" s="519">
        <v>0.17502469718524605</v>
      </c>
      <c r="L54" s="519">
        <f t="shared" si="7"/>
        <v>0.5690987863543393</v>
      </c>
      <c r="M54" s="1159">
        <v>0.25587651646041465</v>
      </c>
      <c r="N54" s="15"/>
      <c r="O54" s="13"/>
      <c r="P54" s="2"/>
      <c r="Q54" s="2"/>
      <c r="R54" s="2"/>
      <c r="S54" s="2"/>
      <c r="T54" s="2"/>
    </row>
    <row r="55" spans="1:20" ht="15.55">
      <c r="A55" s="19">
        <v>2005</v>
      </c>
      <c r="B55" s="1153">
        <v>0.69743831791512845</v>
      </c>
      <c r="C55" s="1156">
        <v>0.18084578025214393</v>
      </c>
      <c r="D55" s="1156">
        <f t="shared" si="2"/>
        <v>0.51659253766298452</v>
      </c>
      <c r="E55" s="1156">
        <f t="shared" si="3"/>
        <v>0.30256168208487155</v>
      </c>
      <c r="F55" s="1165">
        <f t="shared" si="4"/>
        <v>0.68135589434143506</v>
      </c>
      <c r="G55" s="1156">
        <v>0.18216601593995396</v>
      </c>
      <c r="H55" s="1156">
        <f t="shared" si="5"/>
        <v>0.4991898784014811</v>
      </c>
      <c r="I55" s="1162">
        <v>0.31864410565856499</v>
      </c>
      <c r="J55" s="318">
        <f t="shared" si="6"/>
        <v>0.74416757750248586</v>
      </c>
      <c r="K55" s="519">
        <v>0.17700968951062879</v>
      </c>
      <c r="L55" s="519">
        <f t="shared" si="7"/>
        <v>0.56715788799185707</v>
      </c>
      <c r="M55" s="1159">
        <v>0.25583242249751414</v>
      </c>
      <c r="N55" s="15"/>
      <c r="O55" s="13"/>
      <c r="P55" s="2"/>
      <c r="Q55" s="2"/>
      <c r="R55" s="2"/>
      <c r="S55" s="2"/>
      <c r="T55" s="2"/>
    </row>
    <row r="56" spans="1:20" ht="15.55">
      <c r="A56" s="19">
        <v>2006</v>
      </c>
      <c r="B56" s="1153">
        <v>0.69376941452895657</v>
      </c>
      <c r="C56" s="1156">
        <v>0.18066794784115914</v>
      </c>
      <c r="D56" s="1156">
        <f t="shared" si="2"/>
        <v>0.51310146668779744</v>
      </c>
      <c r="E56" s="1156">
        <f t="shared" si="3"/>
        <v>0.30623058547104343</v>
      </c>
      <c r="F56" s="1165">
        <f t="shared" si="4"/>
        <v>0.6768802560818119</v>
      </c>
      <c r="G56" s="1156">
        <v>0.1811172104604406</v>
      </c>
      <c r="H56" s="1156">
        <f t="shared" si="5"/>
        <v>0.4957630456213713</v>
      </c>
      <c r="I56" s="1162">
        <v>0.32311974391818815</v>
      </c>
      <c r="J56" s="318">
        <f t="shared" si="6"/>
        <v>0.7427988426546388</v>
      </c>
      <c r="K56" s="519">
        <v>0.1793637331065675</v>
      </c>
      <c r="L56" s="519">
        <f t="shared" si="7"/>
        <v>0.5634351095480713</v>
      </c>
      <c r="M56" s="1159">
        <v>0.25720115734536114</v>
      </c>
      <c r="N56" s="15"/>
      <c r="O56" s="13"/>
      <c r="P56" s="2"/>
      <c r="Q56" s="2"/>
      <c r="R56" s="2"/>
      <c r="S56" s="2"/>
      <c r="T56" s="2"/>
    </row>
    <row r="57" spans="1:20" ht="15.55">
      <c r="A57" s="19">
        <v>2007</v>
      </c>
      <c r="B57" s="1153">
        <v>0.68847559235485434</v>
      </c>
      <c r="C57" s="1156">
        <v>0.17689773136649756</v>
      </c>
      <c r="D57" s="1156">
        <f t="shared" si="2"/>
        <v>0.51157786098835678</v>
      </c>
      <c r="E57" s="1156">
        <f t="shared" si="3"/>
        <v>0.31152440764514566</v>
      </c>
      <c r="F57" s="1165">
        <f t="shared" si="4"/>
        <v>0.67125026464873483</v>
      </c>
      <c r="G57" s="1156">
        <v>0.17721967094418589</v>
      </c>
      <c r="H57" s="1156">
        <f t="shared" si="5"/>
        <v>0.49403059370454894</v>
      </c>
      <c r="I57" s="1162">
        <v>0.32874973535126517</v>
      </c>
      <c r="J57" s="318">
        <f t="shared" si="6"/>
        <v>0.73951314141445113</v>
      </c>
      <c r="K57" s="519">
        <v>0.1759438448993822</v>
      </c>
      <c r="L57" s="519">
        <f t="shared" si="7"/>
        <v>0.56356929651506893</v>
      </c>
      <c r="M57" s="1159">
        <v>0.26048685858554882</v>
      </c>
      <c r="N57" s="15"/>
      <c r="O57" s="13"/>
      <c r="P57" s="2"/>
      <c r="Q57" s="2"/>
      <c r="R57" s="2"/>
      <c r="S57" s="2"/>
      <c r="T57" s="2"/>
    </row>
    <row r="58" spans="1:20" ht="15.55">
      <c r="A58" s="19">
        <v>2008</v>
      </c>
      <c r="B58" s="1153">
        <v>0.68518484208509367</v>
      </c>
      <c r="C58" s="1156">
        <v>0.17464667976711434</v>
      </c>
      <c r="D58" s="1156">
        <f t="shared" si="2"/>
        <v>0.51053816231797933</v>
      </c>
      <c r="E58" s="1156">
        <f t="shared" si="3"/>
        <v>0.31481515791490633</v>
      </c>
      <c r="F58" s="1165">
        <f t="shared" si="4"/>
        <v>0.6690064004656604</v>
      </c>
      <c r="G58" s="1156">
        <v>0.17610665457637931</v>
      </c>
      <c r="H58" s="1156">
        <f t="shared" si="5"/>
        <v>0.49289974588928109</v>
      </c>
      <c r="I58" s="1162">
        <v>0.3309935995343396</v>
      </c>
      <c r="J58" s="318">
        <f t="shared" si="6"/>
        <v>0.73412279217291965</v>
      </c>
      <c r="K58" s="519">
        <v>0.17023042163632707</v>
      </c>
      <c r="L58" s="519">
        <f t="shared" si="7"/>
        <v>0.56389237053659258</v>
      </c>
      <c r="M58" s="1159">
        <v>0.26587720782708035</v>
      </c>
      <c r="N58" s="15"/>
      <c r="O58" s="13"/>
      <c r="P58" s="2"/>
      <c r="Q58" s="2"/>
      <c r="R58" s="2"/>
      <c r="S58" s="2"/>
      <c r="T58" s="2"/>
    </row>
    <row r="59" spans="1:20" ht="15.55">
      <c r="A59" s="23">
        <v>2009</v>
      </c>
      <c r="B59" s="1154">
        <v>0.69005068038618789</v>
      </c>
      <c r="C59" s="1157">
        <v>0.16976147803864561</v>
      </c>
      <c r="D59" s="1157">
        <f t="shared" si="2"/>
        <v>0.52028920234754228</v>
      </c>
      <c r="E59" s="1157">
        <f t="shared" si="3"/>
        <v>0.30994931961381211</v>
      </c>
      <c r="F59" s="1166">
        <f t="shared" si="4"/>
        <v>0.67518313045102663</v>
      </c>
      <c r="G59" s="1157">
        <v>0.17195461527577538</v>
      </c>
      <c r="H59" s="1157">
        <f t="shared" si="5"/>
        <v>0.50322851517525125</v>
      </c>
      <c r="I59" s="1163">
        <v>0.32481686954897337</v>
      </c>
      <c r="J59" s="319">
        <f t="shared" si="6"/>
        <v>0.73444312015591273</v>
      </c>
      <c r="K59" s="523">
        <v>0.16321307476234137</v>
      </c>
      <c r="L59" s="523">
        <f t="shared" si="7"/>
        <v>0.57123004539357136</v>
      </c>
      <c r="M59" s="1160">
        <v>0.26555687984408721</v>
      </c>
      <c r="N59" s="15"/>
      <c r="O59" s="13"/>
      <c r="P59" s="2"/>
      <c r="Q59" s="2"/>
      <c r="R59" s="2"/>
      <c r="S59" s="2"/>
      <c r="T59" s="2"/>
    </row>
    <row r="60" spans="1:20" ht="15.55">
      <c r="A60" s="19">
        <v>2010</v>
      </c>
      <c r="B60" s="1153">
        <v>0.68669710810377194</v>
      </c>
      <c r="C60" s="1156">
        <v>0.16840403996685527</v>
      </c>
      <c r="D60" s="1156">
        <f t="shared" si="2"/>
        <v>0.51829306813691667</v>
      </c>
      <c r="E60" s="1156">
        <f t="shared" si="3"/>
        <v>0.31330289189622806</v>
      </c>
      <c r="F60" s="1165">
        <f t="shared" si="4"/>
        <v>0.67090433406306427</v>
      </c>
      <c r="G60" s="1156">
        <v>0.17055883838356423</v>
      </c>
      <c r="H60" s="1156">
        <f t="shared" si="5"/>
        <v>0.50034549567950004</v>
      </c>
      <c r="I60" s="1162">
        <v>0.32909566593693568</v>
      </c>
      <c r="J60" s="318">
        <f t="shared" si="6"/>
        <v>0.73401685507198122</v>
      </c>
      <c r="K60" s="519">
        <v>0.1619476368306273</v>
      </c>
      <c r="L60" s="519">
        <f t="shared" si="7"/>
        <v>0.57206921824135393</v>
      </c>
      <c r="M60" s="1159">
        <v>0.26598314492801872</v>
      </c>
      <c r="N60" s="15"/>
      <c r="O60" s="13"/>
      <c r="P60" s="2"/>
      <c r="Q60" s="2"/>
      <c r="R60" s="2"/>
      <c r="S60" s="2"/>
      <c r="T60" s="2"/>
    </row>
    <row r="61" spans="1:20" ht="15.55">
      <c r="A61" s="19">
        <v>2011</v>
      </c>
      <c r="B61" s="1153">
        <v>0.68281373591046945</v>
      </c>
      <c r="C61" s="1156">
        <v>0.16530384620780636</v>
      </c>
      <c r="D61" s="1156">
        <f t="shared" si="2"/>
        <v>0.5175098897026631</v>
      </c>
      <c r="E61" s="1156">
        <f t="shared" si="3"/>
        <v>0.31718626408953055</v>
      </c>
      <c r="F61" s="1165">
        <f t="shared" si="4"/>
        <v>0.66683833392912484</v>
      </c>
      <c r="G61" s="1156">
        <v>0.16744238110339194</v>
      </c>
      <c r="H61" s="1156">
        <f t="shared" si="5"/>
        <v>0.4993959528257329</v>
      </c>
      <c r="I61" s="1162">
        <v>0.33316166607087522</v>
      </c>
      <c r="J61" s="318">
        <f t="shared" si="6"/>
        <v>0.73026319580306487</v>
      </c>
      <c r="K61" s="519">
        <v>0.15895206076444179</v>
      </c>
      <c r="L61" s="519">
        <f t="shared" si="7"/>
        <v>0.57131113503862307</v>
      </c>
      <c r="M61" s="1159">
        <v>0.26973680419693513</v>
      </c>
      <c r="N61" s="15"/>
      <c r="O61" s="13"/>
      <c r="P61" s="2"/>
      <c r="Q61" s="2"/>
      <c r="R61" s="2"/>
      <c r="S61" s="2"/>
      <c r="T61" s="2"/>
    </row>
    <row r="62" spans="1:20" ht="15.55">
      <c r="A62" s="19">
        <v>2012</v>
      </c>
      <c r="B62" s="1153">
        <v>0.67434511041362011</v>
      </c>
      <c r="C62" s="1156">
        <v>0.16088981832501703</v>
      </c>
      <c r="D62" s="1156">
        <f t="shared" si="2"/>
        <v>0.51345529208860308</v>
      </c>
      <c r="E62" s="1156">
        <f t="shared" si="3"/>
        <v>0.32565488958637989</v>
      </c>
      <c r="F62" s="1165">
        <f t="shared" si="4"/>
        <v>0.657689407049727</v>
      </c>
      <c r="G62" s="1156">
        <v>0.16371933880016065</v>
      </c>
      <c r="H62" s="1156">
        <f t="shared" si="5"/>
        <v>0.49397006824956635</v>
      </c>
      <c r="I62" s="1162">
        <v>0.34231059295027305</v>
      </c>
      <c r="J62" s="318">
        <f t="shared" si="6"/>
        <v>0.7239412934547369</v>
      </c>
      <c r="K62" s="519">
        <v>0.15246427109126715</v>
      </c>
      <c r="L62" s="519">
        <f t="shared" si="7"/>
        <v>0.57147702236346976</v>
      </c>
      <c r="M62" s="1159">
        <v>0.2760587065452631</v>
      </c>
      <c r="N62" s="15"/>
      <c r="O62" s="13"/>
      <c r="P62" s="2"/>
      <c r="Q62" s="2"/>
      <c r="R62" s="2"/>
      <c r="S62" s="2"/>
      <c r="T62" s="2"/>
    </row>
    <row r="63" spans="1:20" ht="15.55">
      <c r="A63" s="19">
        <v>2013</v>
      </c>
      <c r="B63" s="1153">
        <v>0.6809958980424532</v>
      </c>
      <c r="C63" s="1156">
        <v>0.16593604017935282</v>
      </c>
      <c r="D63" s="1156">
        <f t="shared" si="2"/>
        <v>0.51505985786310038</v>
      </c>
      <c r="E63" s="1156">
        <f t="shared" si="3"/>
        <v>0.3190041019575468</v>
      </c>
      <c r="F63" s="1165">
        <f t="shared" si="4"/>
        <v>0.66452070943350083</v>
      </c>
      <c r="G63" s="1156">
        <v>0.16722605665870216</v>
      </c>
      <c r="H63" s="1156">
        <f t="shared" si="5"/>
        <v>0.49729465277479867</v>
      </c>
      <c r="I63" s="1162">
        <v>0.33547929056649911</v>
      </c>
      <c r="J63" s="318">
        <f t="shared" si="6"/>
        <v>0.72918150881147381</v>
      </c>
      <c r="K63" s="519">
        <v>0.16216307991559131</v>
      </c>
      <c r="L63" s="519">
        <f t="shared" si="7"/>
        <v>0.5670184288958825</v>
      </c>
      <c r="M63" s="1159">
        <v>0.27081849118852619</v>
      </c>
      <c r="N63" s="15"/>
      <c r="O63" s="13"/>
      <c r="P63" s="2"/>
      <c r="Q63" s="2"/>
      <c r="R63" s="2"/>
      <c r="S63" s="2"/>
      <c r="T63" s="2"/>
    </row>
    <row r="64" spans="1:20" ht="15.55">
      <c r="A64" s="19">
        <v>2014</v>
      </c>
      <c r="B64" s="1153">
        <v>0.67842133778201963</v>
      </c>
      <c r="C64" s="1156">
        <v>0.16630214872857374</v>
      </c>
      <c r="D64" s="1156">
        <f t="shared" si="2"/>
        <v>0.51211918905344589</v>
      </c>
      <c r="E64" s="1156">
        <f t="shared" si="3"/>
        <v>0.32157866221798037</v>
      </c>
      <c r="F64" s="1165">
        <f t="shared" si="4"/>
        <v>0.66091505661144589</v>
      </c>
      <c r="G64" s="1156">
        <v>0.16752142290036121</v>
      </c>
      <c r="H64" s="1156">
        <f t="shared" si="5"/>
        <v>0.49339363371108469</v>
      </c>
      <c r="I64" s="1162">
        <v>0.33908494338855405</v>
      </c>
      <c r="J64" s="318">
        <f t="shared" si="6"/>
        <v>0.73021279615301804</v>
      </c>
      <c r="K64" s="519">
        <v>0.16269498699641172</v>
      </c>
      <c r="L64" s="519">
        <f t="shared" si="7"/>
        <v>0.56751780915660632</v>
      </c>
      <c r="M64" s="1159">
        <v>0.26978720384698196</v>
      </c>
      <c r="N64" s="15"/>
      <c r="O64" s="13"/>
      <c r="P64" s="2"/>
      <c r="Q64" s="2"/>
      <c r="R64" s="2"/>
      <c r="S64" s="2"/>
      <c r="T64" s="2"/>
    </row>
    <row r="65" spans="1:20" ht="15.55">
      <c r="A65" s="19">
        <v>2015</v>
      </c>
      <c r="B65" s="1153">
        <v>0.67479941344252403</v>
      </c>
      <c r="C65" s="1156">
        <v>0.16580007681109799</v>
      </c>
      <c r="D65" s="1156">
        <f t="shared" ref="D65:D66" si="8">B65-C65</f>
        <v>0.50899933663142605</v>
      </c>
      <c r="E65" s="1156">
        <f t="shared" ref="E65:E66" si="9">1-B65</f>
        <v>0.32520058655747597</v>
      </c>
      <c r="F65" s="1165">
        <f t="shared" ref="F65:F66" si="10">1-I65</f>
        <v>0.65688343935634208</v>
      </c>
      <c r="G65" s="1156">
        <v>0.1667859959442104</v>
      </c>
      <c r="H65" s="1156">
        <f t="shared" ref="H65:H66" si="11">F65-G65</f>
        <v>0.49009744341213168</v>
      </c>
      <c r="I65" s="1162">
        <v>0.34311656064365792</v>
      </c>
      <c r="J65" s="318">
        <f t="shared" ref="J65:J66" si="12">1-M65</f>
        <v>0.7278047638106262</v>
      </c>
      <c r="K65" s="519">
        <v>0.16288318327051521</v>
      </c>
      <c r="L65" s="519">
        <f t="shared" ref="L65:L66" si="13">J65-K65</f>
        <v>0.56492158054011099</v>
      </c>
      <c r="M65" s="1159">
        <v>0.2721952361893738</v>
      </c>
      <c r="N65" s="15"/>
      <c r="O65" s="13"/>
      <c r="P65" s="2"/>
      <c r="Q65" s="2"/>
      <c r="R65" s="2"/>
      <c r="S65" s="2"/>
      <c r="T65" s="2"/>
    </row>
    <row r="66" spans="1:20" ht="15.55">
      <c r="A66" s="19">
        <v>2016</v>
      </c>
      <c r="B66" s="1153">
        <v>0.67539775219961495</v>
      </c>
      <c r="C66" s="1156">
        <v>0.16536038216561433</v>
      </c>
      <c r="D66" s="1156">
        <f t="shared" si="8"/>
        <v>0.51003737003400063</v>
      </c>
      <c r="E66" s="1156">
        <f t="shared" si="9"/>
        <v>0.32460224780038505</v>
      </c>
      <c r="F66" s="1165">
        <f t="shared" si="10"/>
        <v>0.65882641888478699</v>
      </c>
      <c r="G66" s="1156">
        <v>0.1676393173245212</v>
      </c>
      <c r="H66" s="1156">
        <f t="shared" si="11"/>
        <v>0.49118710156026579</v>
      </c>
      <c r="I66" s="1162">
        <v>0.34117358111521301</v>
      </c>
      <c r="J66" s="318">
        <f t="shared" si="12"/>
        <v>0.72282129980496901</v>
      </c>
      <c r="K66" s="519">
        <v>0.15883856596985713</v>
      </c>
      <c r="L66" s="519">
        <f t="shared" si="13"/>
        <v>0.56398273383511188</v>
      </c>
      <c r="M66" s="1159">
        <v>0.27717870019503099</v>
      </c>
      <c r="N66" s="15"/>
      <c r="O66" s="13"/>
      <c r="P66" s="2"/>
      <c r="Q66" s="2"/>
      <c r="R66" s="2"/>
      <c r="S66" s="2"/>
      <c r="T66" s="2"/>
    </row>
    <row r="67" spans="1:20" ht="15.55">
      <c r="A67" s="19">
        <v>2017</v>
      </c>
      <c r="B67" s="921"/>
      <c r="C67" s="921"/>
      <c r="D67" s="921"/>
      <c r="E67" s="921"/>
      <c r="F67" s="1145"/>
      <c r="G67" s="921"/>
      <c r="H67" s="921"/>
      <c r="I67" s="1146"/>
      <c r="J67" s="16"/>
      <c r="K67" s="16"/>
      <c r="L67" s="16"/>
      <c r="M67" s="681"/>
      <c r="N67" s="15"/>
      <c r="O67" s="13"/>
      <c r="P67" s="2"/>
      <c r="Q67" s="2"/>
      <c r="R67" s="2"/>
      <c r="S67" s="2"/>
      <c r="T67" s="2"/>
    </row>
    <row r="68" spans="1:20" ht="15.55">
      <c r="A68" s="19">
        <v>2018</v>
      </c>
      <c r="B68" s="921"/>
      <c r="C68" s="921"/>
      <c r="D68" s="921"/>
      <c r="E68" s="921"/>
      <c r="F68" s="1145"/>
      <c r="G68" s="921"/>
      <c r="H68" s="921"/>
      <c r="I68" s="1146"/>
      <c r="J68" s="16"/>
      <c r="K68" s="16"/>
      <c r="L68" s="16"/>
      <c r="M68" s="681"/>
      <c r="N68" s="15"/>
      <c r="O68" s="13"/>
      <c r="P68" s="2"/>
      <c r="Q68" s="2"/>
      <c r="R68" s="2"/>
      <c r="S68" s="2"/>
      <c r="T68" s="2"/>
    </row>
    <row r="69" spans="1:20" ht="15.55">
      <c r="A69" s="19">
        <v>2019</v>
      </c>
      <c r="B69" s="921"/>
      <c r="C69" s="921"/>
      <c r="D69" s="921"/>
      <c r="E69" s="921"/>
      <c r="F69" s="1145"/>
      <c r="G69" s="921"/>
      <c r="H69" s="921"/>
      <c r="I69" s="1146"/>
      <c r="J69" s="16"/>
      <c r="K69" s="16"/>
      <c r="L69" s="16"/>
      <c r="M69" s="681"/>
      <c r="N69" s="15"/>
      <c r="O69" s="13"/>
      <c r="P69" s="2"/>
      <c r="Q69" s="2"/>
      <c r="R69" s="2"/>
      <c r="S69" s="2"/>
      <c r="T69" s="2"/>
    </row>
    <row r="70" spans="1:20" ht="15.55" thickBot="1">
      <c r="A70" s="12">
        <v>2020</v>
      </c>
      <c r="B70" s="923"/>
      <c r="C70" s="923"/>
      <c r="D70" s="923"/>
      <c r="E70" s="923"/>
      <c r="F70" s="1147"/>
      <c r="G70" s="923"/>
      <c r="H70" s="923"/>
      <c r="I70" s="1148"/>
      <c r="J70" s="10"/>
      <c r="K70" s="10"/>
      <c r="L70" s="8"/>
      <c r="M70" s="1152"/>
      <c r="N70" s="15"/>
    </row>
    <row r="71" spans="1:20" ht="15.55" thickTop="1">
      <c r="J71" s="5"/>
      <c r="K71" s="5"/>
      <c r="L71" s="5"/>
      <c r="M71" s="5"/>
    </row>
    <row r="72" spans="1:20">
      <c r="J72" s="5"/>
      <c r="K72" s="5"/>
      <c r="L72" s="5"/>
      <c r="M72" s="5"/>
    </row>
  </sheetData>
  <mergeCells count="5">
    <mergeCell ref="A4:M4"/>
    <mergeCell ref="B8:E8"/>
    <mergeCell ref="F8:I8"/>
    <mergeCell ref="J8:M8"/>
    <mergeCell ref="B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4659260841701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Z119"/>
  <sheetViews>
    <sheetView workbookViewId="0">
      <pane xSplit="1" ySplit="9" topLeftCell="B89" activePane="bottomRight" state="frozen"/>
      <selection activeCell="D32" sqref="D32"/>
      <selection pane="topRight" activeCell="D32" sqref="D32"/>
      <selection pane="bottomLeft" activeCell="D32" sqref="D32"/>
      <selection pane="bottomRight" activeCell="B111" sqref="B109:S113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3" width="11" style="4" customWidth="1"/>
    <col min="24" max="16384" width="10.83203125" style="4"/>
  </cols>
  <sheetData>
    <row r="1" spans="1:26">
      <c r="A1" s="55" t="s">
        <v>37</v>
      </c>
      <c r="D1" s="209"/>
    </row>
    <row r="2" spans="1:26">
      <c r="B2" s="54"/>
      <c r="C2" s="54"/>
      <c r="D2" s="210"/>
    </row>
    <row r="3" spans="1:26" ht="15.55" thickBot="1">
      <c r="D3" s="209"/>
    </row>
    <row r="4" spans="1:26" ht="25" customHeight="1" thickTop="1">
      <c r="A4" s="1407" t="s">
        <v>269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6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6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  <c r="V6" s="516"/>
    </row>
    <row r="7" spans="1:26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362"/>
      <c r="T7" s="53"/>
      <c r="V7" s="632"/>
      <c r="W7" s="632"/>
      <c r="X7" s="632"/>
      <c r="Y7" s="632"/>
      <c r="Z7" s="632"/>
    </row>
    <row r="8" spans="1:26" ht="21" customHeight="1">
      <c r="A8" s="432"/>
      <c r="B8" s="1413" t="s">
        <v>46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530"/>
      <c r="T8" s="533"/>
      <c r="V8" s="632"/>
      <c r="W8" s="632"/>
      <c r="X8" s="632"/>
      <c r="Y8" s="632"/>
      <c r="Z8" s="632"/>
    </row>
    <row r="9" spans="1:26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  <c r="V9" s="632"/>
      <c r="W9" s="632"/>
      <c r="X9" s="632"/>
      <c r="Y9" s="632"/>
      <c r="Z9" s="632"/>
    </row>
    <row r="10" spans="1:26" s="30" customFormat="1" ht="15.05" customHeight="1">
      <c r="A10" s="41">
        <v>1913</v>
      </c>
      <c r="B10" s="327">
        <f>'TC2'!G10</f>
        <v>0.59626899344642914</v>
      </c>
      <c r="C10" s="442"/>
      <c r="D10" s="442"/>
      <c r="E10" s="328">
        <f>'TC2'!S10</f>
        <v>0.4037310065535708</v>
      </c>
      <c r="F10" s="40">
        <f>TC2b!C10</f>
        <v>0.29782351987666073</v>
      </c>
      <c r="G10" s="40">
        <f>TC2b!G10</f>
        <v>0.17338598257083296</v>
      </c>
      <c r="H10" s="40">
        <f>TC2b!K10</f>
        <v>0.14389049482638977</v>
      </c>
      <c r="I10" s="40">
        <f>TC2b!O10</f>
        <v>7.6739157319371795E-2</v>
      </c>
      <c r="J10" s="40">
        <f>TC2b!S10</f>
        <v>2.426355497450185E-2</v>
      </c>
      <c r="K10" s="40"/>
      <c r="L10" s="332">
        <f>E10-G10</f>
        <v>0.23034502398273785</v>
      </c>
      <c r="M10" s="333">
        <f>E10-F10</f>
        <v>0.10590748667691008</v>
      </c>
      <c r="N10" s="39"/>
      <c r="O10" s="38">
        <f t="shared" ref="O10:O73" si="0">G10-I10</f>
        <v>9.6646825251461163E-2</v>
      </c>
      <c r="P10" s="38">
        <f t="shared" ref="P10:R41" si="1">G10-H10</f>
        <v>2.9495487744443188E-2</v>
      </c>
      <c r="Q10" s="38">
        <f t="shared" si="1"/>
        <v>6.7151337507017975E-2</v>
      </c>
      <c r="R10" s="38">
        <f t="shared" si="1"/>
        <v>5.2475602344869948E-2</v>
      </c>
      <c r="S10" s="37"/>
      <c r="T10" s="15"/>
      <c r="V10" s="2"/>
      <c r="W10" s="2"/>
      <c r="X10" s="2"/>
      <c r="Y10" s="2"/>
      <c r="Z10" s="2"/>
    </row>
    <row r="11" spans="1:26" s="30" customFormat="1" ht="15.05" customHeight="1">
      <c r="A11" s="33">
        <v>1914</v>
      </c>
      <c r="B11" s="329">
        <f>'TC2'!G11</f>
        <v>0.59403175844441525</v>
      </c>
      <c r="C11" s="442"/>
      <c r="D11" s="442"/>
      <c r="E11" s="330">
        <f>'TC2'!S11</f>
        <v>0.40596824155558481</v>
      </c>
      <c r="F11" s="36">
        <f>TC2b!C11</f>
        <v>0.30082285659737112</v>
      </c>
      <c r="G11" s="36">
        <f>TC2b!G11</f>
        <v>0.17547177539976208</v>
      </c>
      <c r="H11" s="36">
        <f>TC2b!K11</f>
        <v>0.14659974836236056</v>
      </c>
      <c r="I11" s="36">
        <f>TC2b!O11</f>
        <v>7.6246033685427872E-2</v>
      </c>
      <c r="J11" s="36">
        <f>TC2b!S11</f>
        <v>2.509570608607626E-2</v>
      </c>
      <c r="K11" s="36"/>
      <c r="L11" s="334">
        <f t="shared" ref="L11:L74" si="2">E11-G11</f>
        <v>0.23049646615582273</v>
      </c>
      <c r="M11" s="335">
        <f t="shared" ref="M11:N74" si="3">E11-F11</f>
        <v>0.10514538495821368</v>
      </c>
      <c r="N11" s="35"/>
      <c r="O11" s="15">
        <f t="shared" si="0"/>
        <v>9.9225741714334209E-2</v>
      </c>
      <c r="P11" s="15">
        <f t="shared" si="1"/>
        <v>2.8872027037401521E-2</v>
      </c>
      <c r="Q11" s="15">
        <f t="shared" si="1"/>
        <v>7.0353714676932688E-2</v>
      </c>
      <c r="R11" s="15">
        <f t="shared" si="1"/>
        <v>5.1150327599351612E-2</v>
      </c>
      <c r="S11" s="14"/>
      <c r="T11" s="15"/>
      <c r="V11" s="2"/>
      <c r="W11" s="2"/>
      <c r="X11" s="2"/>
      <c r="Y11" s="2"/>
      <c r="Z11" s="2"/>
    </row>
    <row r="12" spans="1:26" s="30" customFormat="1" ht="15.05" customHeight="1">
      <c r="A12" s="33">
        <v>1915</v>
      </c>
      <c r="B12" s="329">
        <f>'TC2'!G12</f>
        <v>0.60325221909537641</v>
      </c>
      <c r="C12" s="442"/>
      <c r="D12" s="442"/>
      <c r="E12" s="330">
        <f>'TC2'!S12</f>
        <v>0.39674778090462365</v>
      </c>
      <c r="F12" s="36">
        <f>TC2b!C12</f>
        <v>0.29139549891174432</v>
      </c>
      <c r="G12" s="36">
        <f>TC2b!G12</f>
        <v>0.16795369757217171</v>
      </c>
      <c r="H12" s="36">
        <f>TC2b!K12</f>
        <v>0.14056481770267679</v>
      </c>
      <c r="I12" s="36">
        <f>TC2b!O12</f>
        <v>7.9326711494656268E-2</v>
      </c>
      <c r="J12" s="36">
        <f>TC2b!S12</f>
        <v>3.3834240334839082E-2</v>
      </c>
      <c r="K12" s="36"/>
      <c r="L12" s="334">
        <f t="shared" si="2"/>
        <v>0.22879408333245194</v>
      </c>
      <c r="M12" s="335">
        <f t="shared" si="3"/>
        <v>0.10535228199287933</v>
      </c>
      <c r="N12" s="35"/>
      <c r="O12" s="15">
        <f t="shared" si="0"/>
        <v>8.8626986077515443E-2</v>
      </c>
      <c r="P12" s="15">
        <f t="shared" si="1"/>
        <v>2.7388879869494925E-2</v>
      </c>
      <c r="Q12" s="15">
        <f t="shared" si="1"/>
        <v>6.1238106208020518E-2</v>
      </c>
      <c r="R12" s="15">
        <f t="shared" si="1"/>
        <v>4.5492471159817187E-2</v>
      </c>
      <c r="S12" s="14"/>
      <c r="T12" s="15"/>
      <c r="V12" s="2"/>
      <c r="W12" s="2"/>
      <c r="X12" s="2"/>
      <c r="Y12" s="2"/>
      <c r="Z12" s="2"/>
    </row>
    <row r="13" spans="1:26" s="30" customFormat="1" ht="15.05" customHeight="1">
      <c r="A13" s="33">
        <v>1916</v>
      </c>
      <c r="B13" s="329">
        <f>'TC2'!G13</f>
        <v>0.57697703599663397</v>
      </c>
      <c r="C13" s="442"/>
      <c r="D13" s="442"/>
      <c r="E13" s="330">
        <f>'TC2'!S13</f>
        <v>0.42302296400336609</v>
      </c>
      <c r="F13" s="36">
        <f>TC2b!C13</f>
        <v>0.3200123450750314</v>
      </c>
      <c r="G13" s="36">
        <f>TC2b!G13</f>
        <v>0.19137494593900714</v>
      </c>
      <c r="H13" s="36">
        <f>TC2b!K13</f>
        <v>0.16050469002721829</v>
      </c>
      <c r="I13" s="36">
        <f>TC2b!O13</f>
        <v>0.10043008406775485</v>
      </c>
      <c r="J13" s="36">
        <f>TC2b!S13</f>
        <v>4.2861054899780669E-2</v>
      </c>
      <c r="K13" s="36"/>
      <c r="L13" s="334">
        <f t="shared" si="2"/>
        <v>0.23164801806435895</v>
      </c>
      <c r="M13" s="335">
        <f t="shared" si="3"/>
        <v>0.10301061892833469</v>
      </c>
      <c r="N13" s="35"/>
      <c r="O13" s="15">
        <f t="shared" si="0"/>
        <v>9.0944861871252294E-2</v>
      </c>
      <c r="P13" s="15">
        <f t="shared" si="1"/>
        <v>3.0870255911788852E-2</v>
      </c>
      <c r="Q13" s="15">
        <f t="shared" si="1"/>
        <v>6.0074605959463442E-2</v>
      </c>
      <c r="R13" s="15">
        <f t="shared" si="1"/>
        <v>5.7569029167974177E-2</v>
      </c>
      <c r="S13" s="14"/>
      <c r="T13" s="15"/>
      <c r="V13" s="2"/>
      <c r="W13" s="2"/>
      <c r="X13" s="2"/>
      <c r="Y13" s="2"/>
      <c r="Z13" s="2"/>
    </row>
    <row r="14" spans="1:26" s="30" customFormat="1" ht="15.05" customHeight="1">
      <c r="A14" s="33">
        <v>1917</v>
      </c>
      <c r="B14" s="324">
        <f>'TC2'!G14</f>
        <v>0.57930429846959286</v>
      </c>
      <c r="C14" s="442"/>
      <c r="D14" s="442"/>
      <c r="E14" s="321">
        <f>'TC2'!S14</f>
        <v>0.4206957015304072</v>
      </c>
      <c r="F14" s="28">
        <f>TC2b!C14</f>
        <v>0.31372839873568875</v>
      </c>
      <c r="G14" s="28">
        <f>TC2b!G14</f>
        <v>0.17345741443076276</v>
      </c>
      <c r="H14" s="28">
        <f>TC2b!K14</f>
        <v>0.13684116971987553</v>
      </c>
      <c r="I14" s="28">
        <f>TC2b!O14</f>
        <v>7.5438487079128105E-2</v>
      </c>
      <c r="J14" s="28">
        <f>TC2b!S14</f>
        <v>2.4141605964758506E-2</v>
      </c>
      <c r="K14" s="28"/>
      <c r="L14" s="56">
        <f t="shared" si="2"/>
        <v>0.24723828709964443</v>
      </c>
      <c r="M14" s="15">
        <f t="shared" si="3"/>
        <v>0.10696730279471844</v>
      </c>
      <c r="N14" s="15">
        <f t="shared" si="3"/>
        <v>0.14027098430492599</v>
      </c>
      <c r="O14" s="15">
        <f t="shared" si="0"/>
        <v>9.8018927351634658E-2</v>
      </c>
      <c r="P14" s="15">
        <f t="shared" si="1"/>
        <v>3.661624471088723E-2</v>
      </c>
      <c r="Q14" s="15">
        <f t="shared" si="1"/>
        <v>6.1402682640747427E-2</v>
      </c>
      <c r="R14" s="15">
        <f t="shared" si="1"/>
        <v>5.12968811143696E-2</v>
      </c>
      <c r="S14" s="14"/>
      <c r="T14" s="15"/>
      <c r="U14" s="13"/>
      <c r="V14" s="2"/>
      <c r="W14" s="2"/>
      <c r="X14" s="2"/>
      <c r="Y14" s="2"/>
      <c r="Z14" s="2"/>
    </row>
    <row r="15" spans="1:26" s="30" customFormat="1" ht="15.05" customHeight="1">
      <c r="A15" s="33">
        <v>1918</v>
      </c>
      <c r="B15" s="324">
        <f>'TC2'!G15</f>
        <v>0.61133645080139676</v>
      </c>
      <c r="C15" s="442"/>
      <c r="D15" s="442"/>
      <c r="E15" s="321">
        <f>'TC2'!S15</f>
        <v>0.38866354919860324</v>
      </c>
      <c r="F15" s="28">
        <f>TC2b!C15</f>
        <v>0.28853700091382056</v>
      </c>
      <c r="G15" s="28">
        <f>TC2b!G15</f>
        <v>0.14136949448658825</v>
      </c>
      <c r="H15" s="28">
        <f>TC2b!K15</f>
        <v>0.10309633226760007</v>
      </c>
      <c r="I15" s="28">
        <f>TC2b!O15</f>
        <v>4.5696104411594371E-2</v>
      </c>
      <c r="J15" s="28">
        <f>TC2b!S15</f>
        <v>7.9529020875720585E-3</v>
      </c>
      <c r="K15" s="28"/>
      <c r="L15" s="56">
        <f t="shared" si="2"/>
        <v>0.24729405471201499</v>
      </c>
      <c r="M15" s="15">
        <f t="shared" si="3"/>
        <v>0.10012654828478268</v>
      </c>
      <c r="N15" s="15">
        <f t="shared" si="3"/>
        <v>0.14716750642723231</v>
      </c>
      <c r="O15" s="15">
        <f t="shared" si="0"/>
        <v>9.5673390074993883E-2</v>
      </c>
      <c r="P15" s="15">
        <f t="shared" si="1"/>
        <v>3.8273162218988188E-2</v>
      </c>
      <c r="Q15" s="15">
        <f t="shared" si="1"/>
        <v>5.7400227856005695E-2</v>
      </c>
      <c r="R15" s="15">
        <f t="shared" si="1"/>
        <v>3.7743202324022312E-2</v>
      </c>
      <c r="S15" s="14"/>
      <c r="T15" s="15"/>
      <c r="U15" s="13"/>
      <c r="V15" s="2"/>
      <c r="W15" s="2"/>
      <c r="X15" s="2"/>
      <c r="Y15" s="2"/>
      <c r="Z15" s="2"/>
    </row>
    <row r="16" spans="1:26" s="30" customFormat="1" ht="15.05" customHeight="1">
      <c r="A16" s="32">
        <v>1919</v>
      </c>
      <c r="B16" s="325">
        <f>'TC2'!G16</f>
        <v>0.57692322405104424</v>
      </c>
      <c r="C16" s="440"/>
      <c r="D16" s="441"/>
      <c r="E16" s="322">
        <f>'TC2'!S16</f>
        <v>0.42307677594895582</v>
      </c>
      <c r="F16" s="31">
        <f>TC2b!C16</f>
        <v>0.3337379559733506</v>
      </c>
      <c r="G16" s="31">
        <f>TC2b!G16</f>
        <v>0.18369810576069676</v>
      </c>
      <c r="H16" s="31">
        <f>TC2b!K16</f>
        <v>0.14014589695059781</v>
      </c>
      <c r="I16" s="31">
        <f>TC2b!O16</f>
        <v>7.0600487267142215E-2</v>
      </c>
      <c r="J16" s="31">
        <f>TC2b!S16</f>
        <v>1.9935315717052451E-2</v>
      </c>
      <c r="K16" s="31"/>
      <c r="L16" s="57">
        <f t="shared" si="2"/>
        <v>0.23937867018825906</v>
      </c>
      <c r="M16" s="21">
        <f t="shared" si="3"/>
        <v>8.9338819975605221E-2</v>
      </c>
      <c r="N16" s="21">
        <f t="shared" si="3"/>
        <v>0.15003985021265384</v>
      </c>
      <c r="O16" s="21">
        <f t="shared" si="0"/>
        <v>0.11309761849355454</v>
      </c>
      <c r="P16" s="21">
        <f t="shared" si="1"/>
        <v>4.3552208810098941E-2</v>
      </c>
      <c r="Q16" s="21">
        <f t="shared" si="1"/>
        <v>6.95454096834556E-2</v>
      </c>
      <c r="R16" s="21">
        <f t="shared" si="1"/>
        <v>5.066517155008976E-2</v>
      </c>
      <c r="S16" s="20"/>
      <c r="T16" s="15"/>
      <c r="U16" s="13"/>
      <c r="V16" s="2"/>
      <c r="W16" s="2"/>
      <c r="X16" s="2"/>
      <c r="Y16" s="2"/>
      <c r="Z16" s="2"/>
    </row>
    <row r="17" spans="1:26" s="30" customFormat="1" ht="15.05" customHeight="1">
      <c r="A17" s="34">
        <v>1920</v>
      </c>
      <c r="B17" s="326">
        <f>'TC2'!G17</f>
        <v>0.59121905046405976</v>
      </c>
      <c r="C17" s="442"/>
      <c r="D17" s="442"/>
      <c r="E17" s="323">
        <f>'TC2'!S17</f>
        <v>0.4087809495359403</v>
      </c>
      <c r="F17" s="29">
        <f>TC2b!C17</f>
        <v>0.31331907903250289</v>
      </c>
      <c r="G17" s="29">
        <f>TC2b!G17</f>
        <v>0.16426172994760324</v>
      </c>
      <c r="H17" s="29">
        <f>TC2b!K17</f>
        <v>0.12235129073571971</v>
      </c>
      <c r="I17" s="29">
        <f>TC2b!O17</f>
        <v>5.6481279043032032E-2</v>
      </c>
      <c r="J17" s="29">
        <f>TC2b!S17</f>
        <v>1.4208745636745575E-2</v>
      </c>
      <c r="K17" s="29"/>
      <c r="L17" s="58">
        <f t="shared" si="2"/>
        <v>0.24451921958833706</v>
      </c>
      <c r="M17" s="25">
        <f t="shared" si="3"/>
        <v>9.5461870503437407E-2</v>
      </c>
      <c r="N17" s="25">
        <f t="shared" si="3"/>
        <v>0.14905734908489965</v>
      </c>
      <c r="O17" s="25">
        <f t="shared" si="0"/>
        <v>0.10778045090457121</v>
      </c>
      <c r="P17" s="25">
        <f t="shared" si="1"/>
        <v>4.1910439211883532E-2</v>
      </c>
      <c r="Q17" s="25">
        <f t="shared" si="1"/>
        <v>6.5870011692687677E-2</v>
      </c>
      <c r="R17" s="25">
        <f t="shared" si="1"/>
        <v>4.2272533406286457E-2</v>
      </c>
      <c r="S17" s="24"/>
      <c r="T17" s="15"/>
      <c r="U17" s="13"/>
      <c r="V17" s="2"/>
      <c r="W17" s="2"/>
      <c r="X17" s="2"/>
      <c r="Y17" s="2"/>
      <c r="Z17" s="2"/>
    </row>
    <row r="18" spans="1:26" s="30" customFormat="1" ht="15.05" customHeight="1">
      <c r="A18" s="33">
        <v>1921</v>
      </c>
      <c r="B18" s="324">
        <f>'TC2'!G18</f>
        <v>0.5615470060778287</v>
      </c>
      <c r="C18" s="442"/>
      <c r="D18" s="442"/>
      <c r="E18" s="321">
        <f>'TC2'!S18</f>
        <v>0.43845299392217124</v>
      </c>
      <c r="F18" s="28">
        <f>TC2b!C18</f>
        <v>0.32192220869668392</v>
      </c>
      <c r="G18" s="28">
        <f>TC2b!G18</f>
        <v>0.15888082047957286</v>
      </c>
      <c r="H18" s="28">
        <f>TC2b!K18</f>
        <v>0.11709286742723735</v>
      </c>
      <c r="I18" s="28">
        <f>TC2b!O18</f>
        <v>5.3128477454996541E-2</v>
      </c>
      <c r="J18" s="28">
        <f>TC2b!S18</f>
        <v>1.2607066946645352E-2</v>
      </c>
      <c r="K18" s="28"/>
      <c r="L18" s="56">
        <f t="shared" si="2"/>
        <v>0.27957217344259838</v>
      </c>
      <c r="M18" s="15">
        <f t="shared" si="3"/>
        <v>0.11653078522548732</v>
      </c>
      <c r="N18" s="15">
        <f t="shared" si="3"/>
        <v>0.16304138821711106</v>
      </c>
      <c r="O18" s="15">
        <f t="shared" si="0"/>
        <v>0.10575234302457631</v>
      </c>
      <c r="P18" s="15">
        <f t="shared" si="1"/>
        <v>4.1787953052335514E-2</v>
      </c>
      <c r="Q18" s="15">
        <f t="shared" si="1"/>
        <v>6.3964389972240798E-2</v>
      </c>
      <c r="R18" s="15">
        <f t="shared" si="1"/>
        <v>4.0521410508351188E-2</v>
      </c>
      <c r="S18" s="14"/>
      <c r="T18" s="15"/>
      <c r="U18" s="13"/>
      <c r="V18" s="2"/>
      <c r="W18" s="2"/>
      <c r="X18" s="2"/>
      <c r="Y18" s="2"/>
      <c r="Z18" s="2"/>
    </row>
    <row r="19" spans="1:26" s="30" customFormat="1" ht="15.05" customHeight="1">
      <c r="A19" s="33">
        <v>1922</v>
      </c>
      <c r="B19" s="324">
        <f>'TC2'!G19</f>
        <v>0.57083212327973576</v>
      </c>
      <c r="C19" s="442"/>
      <c r="D19" s="442"/>
      <c r="E19" s="321">
        <f>'TC2'!S19</f>
        <v>0.42916787672026424</v>
      </c>
      <c r="F19" s="28">
        <f>TC2b!C19</f>
        <v>0.3156050405647256</v>
      </c>
      <c r="G19" s="28">
        <f>TC2b!G19</f>
        <v>0.15464050151764311</v>
      </c>
      <c r="H19" s="28">
        <f>TC2b!K19</f>
        <v>0.1139340193561383</v>
      </c>
      <c r="I19" s="28">
        <f>TC2b!O19</f>
        <v>5.2435363837055493E-2</v>
      </c>
      <c r="J19" s="28">
        <f>TC2b!S19</f>
        <v>1.4114235115070668E-2</v>
      </c>
      <c r="K19" s="28"/>
      <c r="L19" s="56">
        <f t="shared" si="2"/>
        <v>0.27452737520262116</v>
      </c>
      <c r="M19" s="15">
        <f t="shared" si="3"/>
        <v>0.11356283615553864</v>
      </c>
      <c r="N19" s="15">
        <f t="shared" si="3"/>
        <v>0.16096453904708249</v>
      </c>
      <c r="O19" s="15">
        <f t="shared" si="0"/>
        <v>0.10220513768058762</v>
      </c>
      <c r="P19" s="15">
        <f t="shared" si="1"/>
        <v>4.0706482161504812E-2</v>
      </c>
      <c r="Q19" s="15">
        <f t="shared" si="1"/>
        <v>6.1498655519082804E-2</v>
      </c>
      <c r="R19" s="15">
        <f t="shared" si="1"/>
        <v>3.8321128721984829E-2</v>
      </c>
      <c r="S19" s="14"/>
      <c r="T19" s="15"/>
      <c r="U19" s="13"/>
      <c r="V19" s="2"/>
      <c r="W19" s="2"/>
      <c r="X19" s="2"/>
      <c r="Y19" s="2"/>
      <c r="Z19" s="2"/>
    </row>
    <row r="20" spans="1:26" s="30" customFormat="1" ht="15.05" customHeight="1">
      <c r="A20" s="33">
        <v>1923</v>
      </c>
      <c r="B20" s="324">
        <f>'TC2'!G20</f>
        <v>0.59673310319999429</v>
      </c>
      <c r="C20" s="442"/>
      <c r="D20" s="442"/>
      <c r="E20" s="321">
        <f>'TC2'!S20</f>
        <v>0.40326689680000566</v>
      </c>
      <c r="F20" s="28">
        <f>TC2b!C20</f>
        <v>0.2986278350629874</v>
      </c>
      <c r="G20" s="28">
        <f>TC2b!G20</f>
        <v>0.14918790904601847</v>
      </c>
      <c r="H20" s="28">
        <f>TC2b!K20</f>
        <v>0.11174411334310685</v>
      </c>
      <c r="I20" s="28">
        <f>TC2b!O20</f>
        <v>5.262583620995992E-2</v>
      </c>
      <c r="J20" s="28">
        <f>TC2b!S20</f>
        <v>1.4888811001372796E-2</v>
      </c>
      <c r="K20" s="28"/>
      <c r="L20" s="56">
        <f t="shared" si="2"/>
        <v>0.25407898775398718</v>
      </c>
      <c r="M20" s="15">
        <f t="shared" si="3"/>
        <v>0.10463906173701826</v>
      </c>
      <c r="N20" s="15">
        <f t="shared" si="3"/>
        <v>0.14943992601696893</v>
      </c>
      <c r="O20" s="15">
        <f t="shared" si="0"/>
        <v>9.6562072836058555E-2</v>
      </c>
      <c r="P20" s="15">
        <f t="shared" si="1"/>
        <v>3.744379570291162E-2</v>
      </c>
      <c r="Q20" s="15">
        <f t="shared" si="1"/>
        <v>5.9118277133146935E-2</v>
      </c>
      <c r="R20" s="15">
        <f t="shared" si="1"/>
        <v>3.7737025208587127E-2</v>
      </c>
      <c r="S20" s="14"/>
      <c r="T20" s="15"/>
      <c r="U20" s="13"/>
      <c r="V20" s="2"/>
      <c r="W20" s="2"/>
      <c r="X20" s="2"/>
      <c r="Y20" s="2"/>
      <c r="Z20" s="2"/>
    </row>
    <row r="21" spans="1:26" s="30" customFormat="1" ht="15.05" customHeight="1">
      <c r="A21" s="33">
        <v>1924</v>
      </c>
      <c r="B21" s="324">
        <f>'TC2'!G21</f>
        <v>0.573136913650105</v>
      </c>
      <c r="C21" s="442"/>
      <c r="D21" s="442"/>
      <c r="E21" s="321">
        <f>'TC2'!S21</f>
        <v>0.426863086349895</v>
      </c>
      <c r="F21" s="28">
        <f>TC2b!C21</f>
        <v>0.31431294653441011</v>
      </c>
      <c r="G21" s="28">
        <f>TC2b!G21</f>
        <v>0.15766716660703528</v>
      </c>
      <c r="H21" s="28">
        <f>TC2b!K21</f>
        <v>0.11830662034806134</v>
      </c>
      <c r="I21" s="28">
        <f>TC2b!O21</f>
        <v>5.6492995787991301E-2</v>
      </c>
      <c r="J21" s="28">
        <f>TC2b!S21</f>
        <v>1.6728530596340975E-2</v>
      </c>
      <c r="K21" s="28"/>
      <c r="L21" s="56">
        <f t="shared" si="2"/>
        <v>0.26919591974285972</v>
      </c>
      <c r="M21" s="15">
        <f t="shared" si="3"/>
        <v>0.1125501398154849</v>
      </c>
      <c r="N21" s="15">
        <f t="shared" si="3"/>
        <v>0.15664577992737483</v>
      </c>
      <c r="O21" s="15">
        <f t="shared" si="0"/>
        <v>0.10117417081904398</v>
      </c>
      <c r="P21" s="15">
        <f t="shared" si="1"/>
        <v>3.9360546258973936E-2</v>
      </c>
      <c r="Q21" s="15">
        <f t="shared" si="1"/>
        <v>6.1813624560070043E-2</v>
      </c>
      <c r="R21" s="15">
        <f t="shared" si="1"/>
        <v>3.9764465191650326E-2</v>
      </c>
      <c r="S21" s="14"/>
      <c r="T21" s="15"/>
      <c r="U21" s="13"/>
      <c r="V21" s="2"/>
      <c r="W21" s="2"/>
      <c r="X21" s="2"/>
      <c r="Y21" s="2"/>
      <c r="Z21" s="2"/>
    </row>
    <row r="22" spans="1:26" s="30" customFormat="1" ht="15.05" customHeight="1">
      <c r="A22" s="33">
        <v>1925</v>
      </c>
      <c r="B22" s="324">
        <f>'TC2'!G22</f>
        <v>0.55622347179611276</v>
      </c>
      <c r="C22" s="442"/>
      <c r="D22" s="442"/>
      <c r="E22" s="321">
        <f>'TC2'!S22</f>
        <v>0.44377652820388724</v>
      </c>
      <c r="F22" s="28">
        <f>TC2b!C22</f>
        <v>0.33878780888556076</v>
      </c>
      <c r="G22" s="28">
        <f>TC2b!G22</f>
        <v>0.1792797756036634</v>
      </c>
      <c r="H22" s="28">
        <f>TC2b!K22</f>
        <v>0.13498038197239101</v>
      </c>
      <c r="I22" s="28">
        <f>TC2b!O22</f>
        <v>6.6295251726394014E-2</v>
      </c>
      <c r="J22" s="28">
        <f>TC2b!S22</f>
        <v>2.2220251753124233E-2</v>
      </c>
      <c r="K22" s="28"/>
      <c r="L22" s="56">
        <f t="shared" si="2"/>
        <v>0.26449675260022387</v>
      </c>
      <c r="M22" s="15">
        <f t="shared" si="3"/>
        <v>0.10498871931832648</v>
      </c>
      <c r="N22" s="15">
        <f t="shared" si="3"/>
        <v>0.15950803328189736</v>
      </c>
      <c r="O22" s="15">
        <f t="shared" si="0"/>
        <v>0.11298452387726939</v>
      </c>
      <c r="P22" s="15">
        <f t="shared" si="1"/>
        <v>4.4299393631272388E-2</v>
      </c>
      <c r="Q22" s="15">
        <f t="shared" si="1"/>
        <v>6.8685130245996998E-2</v>
      </c>
      <c r="R22" s="15">
        <f t="shared" si="1"/>
        <v>4.4074999973269781E-2</v>
      </c>
      <c r="S22" s="14"/>
      <c r="T22" s="15"/>
      <c r="U22" s="13"/>
      <c r="V22" s="2"/>
      <c r="W22" s="2"/>
      <c r="X22" s="2"/>
      <c r="Y22" s="2"/>
      <c r="Z22" s="2"/>
    </row>
    <row r="23" spans="1:26" s="30" customFormat="1" ht="15.05" customHeight="1">
      <c r="A23" s="33">
        <v>1926</v>
      </c>
      <c r="B23" s="324">
        <f>'TC2'!G23</f>
        <v>0.55147350336238654</v>
      </c>
      <c r="C23" s="442"/>
      <c r="D23" s="442"/>
      <c r="E23" s="321">
        <f>'TC2'!S23</f>
        <v>0.44852649663761351</v>
      </c>
      <c r="F23" s="28">
        <f>TC2b!C23</f>
        <v>0.34957273282597778</v>
      </c>
      <c r="G23" s="28">
        <f>TC2b!G23</f>
        <v>0.19291185538443445</v>
      </c>
      <c r="H23" s="28">
        <f>TC2b!K23</f>
        <v>0.14699745998696112</v>
      </c>
      <c r="I23" s="28">
        <f>TC2b!O23</f>
        <v>7.6058583588184223E-2</v>
      </c>
      <c r="J23" s="28">
        <f>TC2b!S23</f>
        <v>2.7783125920543019E-2</v>
      </c>
      <c r="K23" s="28"/>
      <c r="L23" s="56">
        <f t="shared" si="2"/>
        <v>0.25561464125317906</v>
      </c>
      <c r="M23" s="15">
        <f t="shared" si="3"/>
        <v>9.8953763811635731E-2</v>
      </c>
      <c r="N23" s="15">
        <f t="shared" si="3"/>
        <v>0.15666087744154333</v>
      </c>
      <c r="O23" s="15">
        <f t="shared" si="0"/>
        <v>0.11685327179625023</v>
      </c>
      <c r="P23" s="15">
        <f t="shared" si="1"/>
        <v>4.5914395397473329E-2</v>
      </c>
      <c r="Q23" s="15">
        <f t="shared" si="1"/>
        <v>7.0938876398776898E-2</v>
      </c>
      <c r="R23" s="15">
        <f t="shared" si="1"/>
        <v>4.82754576676412E-2</v>
      </c>
      <c r="S23" s="14"/>
      <c r="T23" s="15"/>
      <c r="U23" s="13"/>
      <c r="V23" s="2"/>
      <c r="W23" s="2"/>
      <c r="X23" s="2"/>
      <c r="Y23" s="2"/>
      <c r="Z23" s="2"/>
    </row>
    <row r="24" spans="1:26" s="30" customFormat="1" ht="15.05" customHeight="1">
      <c r="A24" s="33">
        <v>1927</v>
      </c>
      <c r="B24" s="324">
        <f>'TC2'!G24</f>
        <v>0.55718802900510733</v>
      </c>
      <c r="C24" s="442"/>
      <c r="D24" s="443"/>
      <c r="E24" s="321">
        <f>'TC2'!S24</f>
        <v>0.44281197099489267</v>
      </c>
      <c r="F24" s="28">
        <f>TC2b!C24</f>
        <v>0.34213261658390365</v>
      </c>
      <c r="G24" s="28">
        <f>TC2b!G24</f>
        <v>0.18418551986392689</v>
      </c>
      <c r="H24" s="28">
        <f>TC2b!K24</f>
        <v>0.13889593493630342</v>
      </c>
      <c r="I24" s="28">
        <f>TC2b!O24</f>
        <v>7.0200939009122609E-2</v>
      </c>
      <c r="J24" s="28">
        <f>TC2b!S24</f>
        <v>2.5146273280589746E-2</v>
      </c>
      <c r="K24" s="28"/>
      <c r="L24" s="56">
        <f t="shared" si="2"/>
        <v>0.25862645113096577</v>
      </c>
      <c r="M24" s="15">
        <f t="shared" si="3"/>
        <v>0.10067935441098902</v>
      </c>
      <c r="N24" s="15">
        <f t="shared" si="3"/>
        <v>0.15794709671997675</v>
      </c>
      <c r="O24" s="15">
        <f t="shared" si="0"/>
        <v>0.11398458085480428</v>
      </c>
      <c r="P24" s="15">
        <f t="shared" si="1"/>
        <v>4.5289584927623472E-2</v>
      </c>
      <c r="Q24" s="15">
        <f t="shared" si="1"/>
        <v>6.8694995927180813E-2</v>
      </c>
      <c r="R24" s="15">
        <f t="shared" si="1"/>
        <v>4.5054665728532867E-2</v>
      </c>
      <c r="S24" s="14"/>
      <c r="T24" s="15"/>
      <c r="U24" s="13"/>
      <c r="V24" s="2"/>
      <c r="W24" s="2"/>
      <c r="X24" s="2"/>
      <c r="Y24" s="2"/>
      <c r="Z24" s="2"/>
    </row>
    <row r="25" spans="1:26" s="30" customFormat="1" ht="15.05" customHeight="1">
      <c r="A25" s="33">
        <v>1928</v>
      </c>
      <c r="B25" s="324">
        <f>'TC2'!G25</f>
        <v>0.54635672276680425</v>
      </c>
      <c r="C25" s="442"/>
      <c r="D25" s="443"/>
      <c r="E25" s="321">
        <f>'TC2'!S25</f>
        <v>0.4536432772331957</v>
      </c>
      <c r="F25" s="28">
        <f>TC2b!C25</f>
        <v>0.35052306795669386</v>
      </c>
      <c r="G25" s="28">
        <f>TC2b!G25</f>
        <v>0.19236406787633453</v>
      </c>
      <c r="H25" s="28">
        <f>TC2b!K25</f>
        <v>0.14656353285224991</v>
      </c>
      <c r="I25" s="28">
        <f>TC2b!O25</f>
        <v>7.7692384508329937E-2</v>
      </c>
      <c r="J25" s="28">
        <f>TC2b!S25</f>
        <v>3.0688043995149301E-2</v>
      </c>
      <c r="K25" s="28"/>
      <c r="L25" s="56">
        <f t="shared" si="2"/>
        <v>0.26127920935686116</v>
      </c>
      <c r="M25" s="15">
        <f t="shared" si="3"/>
        <v>0.10312020927650184</v>
      </c>
      <c r="N25" s="15">
        <f t="shared" si="3"/>
        <v>0.15815900008035932</v>
      </c>
      <c r="O25" s="15">
        <f t="shared" si="0"/>
        <v>0.1146716833680046</v>
      </c>
      <c r="P25" s="15">
        <f t="shared" si="1"/>
        <v>4.5800535024084627E-2</v>
      </c>
      <c r="Q25" s="15">
        <f t="shared" si="1"/>
        <v>6.8871148343919969E-2</v>
      </c>
      <c r="R25" s="15">
        <f t="shared" si="1"/>
        <v>4.7004340513180635E-2</v>
      </c>
      <c r="S25" s="14"/>
      <c r="T25" s="15"/>
      <c r="U25" s="13"/>
      <c r="V25" s="2"/>
      <c r="W25" s="2"/>
      <c r="X25" s="2"/>
      <c r="Y25" s="2"/>
      <c r="Z25" s="2"/>
    </row>
    <row r="26" spans="1:26" s="30" customFormat="1" ht="15.05" customHeight="1">
      <c r="A26" s="32">
        <v>1929</v>
      </c>
      <c r="B26" s="325">
        <f>'TC2'!G26</f>
        <v>0.56194127150319551</v>
      </c>
      <c r="C26" s="440"/>
      <c r="D26" s="441"/>
      <c r="E26" s="322">
        <f>'TC2'!S26</f>
        <v>0.43805872849680455</v>
      </c>
      <c r="F26" s="31">
        <f>TC2b!C26</f>
        <v>0.34131134320824191</v>
      </c>
      <c r="G26" s="31">
        <f>TC2b!G26</f>
        <v>0.18751215785005332</v>
      </c>
      <c r="H26" s="31">
        <f>TC2b!K26</f>
        <v>0.14306550025735629</v>
      </c>
      <c r="I26" s="31">
        <f>TC2b!O26</f>
        <v>7.6956699878417342E-2</v>
      </c>
      <c r="J26" s="31">
        <f>TC2b!S26</f>
        <v>3.1855345011682058E-2</v>
      </c>
      <c r="K26" s="31"/>
      <c r="L26" s="57">
        <f t="shared" si="2"/>
        <v>0.25054657064675123</v>
      </c>
      <c r="M26" s="21">
        <f t="shared" si="3"/>
        <v>9.6747385288562637E-2</v>
      </c>
      <c r="N26" s="21">
        <f t="shared" si="3"/>
        <v>0.15379918535818859</v>
      </c>
      <c r="O26" s="21">
        <f t="shared" si="0"/>
        <v>0.11055545797163598</v>
      </c>
      <c r="P26" s="21">
        <f t="shared" si="1"/>
        <v>4.4446657592697031E-2</v>
      </c>
      <c r="Q26" s="21">
        <f t="shared" si="1"/>
        <v>6.6108800378938945E-2</v>
      </c>
      <c r="R26" s="21">
        <f t="shared" si="1"/>
        <v>4.5101354866735284E-2</v>
      </c>
      <c r="S26" s="20"/>
      <c r="T26" s="15"/>
      <c r="U26" s="13"/>
      <c r="V26" s="2"/>
      <c r="W26" s="2"/>
      <c r="X26" s="2"/>
      <c r="Y26" s="2"/>
      <c r="Z26" s="2"/>
    </row>
    <row r="27" spans="1:26" s="30" customFormat="1" ht="15.05" customHeight="1">
      <c r="A27" s="34">
        <v>1930</v>
      </c>
      <c r="B27" s="326">
        <f>'TC2'!G27</f>
        <v>0.57718483033753132</v>
      </c>
      <c r="C27" s="442"/>
      <c r="D27" s="442"/>
      <c r="E27" s="323">
        <f>'TC2'!S27</f>
        <v>0.42281516966246863</v>
      </c>
      <c r="F27" s="29">
        <f>TC2b!C27</f>
        <v>0.31148460112519588</v>
      </c>
      <c r="G27" s="29">
        <f>TC2b!G27</f>
        <v>0.15424215027202584</v>
      </c>
      <c r="H27" s="29">
        <f>TC2b!K27</f>
        <v>0.11158188558179907</v>
      </c>
      <c r="I27" s="29">
        <f>TC2b!O27</f>
        <v>5.0574361547484306E-2</v>
      </c>
      <c r="J27" s="29">
        <f>TC2b!S27</f>
        <v>1.5485864666774225E-2</v>
      </c>
      <c r="K27" s="29"/>
      <c r="L27" s="58">
        <f t="shared" si="2"/>
        <v>0.26857301939044276</v>
      </c>
      <c r="M27" s="25">
        <f t="shared" si="3"/>
        <v>0.11133056853727274</v>
      </c>
      <c r="N27" s="25">
        <f t="shared" si="3"/>
        <v>0.15724245085317004</v>
      </c>
      <c r="O27" s="25">
        <f t="shared" si="0"/>
        <v>0.10366778872454153</v>
      </c>
      <c r="P27" s="25">
        <f t="shared" si="1"/>
        <v>4.2660264690226768E-2</v>
      </c>
      <c r="Q27" s="25">
        <f t="shared" si="1"/>
        <v>6.1007524034314767E-2</v>
      </c>
      <c r="R27" s="25">
        <f t="shared" si="1"/>
        <v>3.5088496880710085E-2</v>
      </c>
      <c r="S27" s="24"/>
      <c r="T27" s="15"/>
      <c r="U27" s="13"/>
      <c r="V27" s="2"/>
      <c r="W27" s="2"/>
      <c r="X27" s="2"/>
      <c r="Y27" s="2"/>
      <c r="Z27" s="2"/>
    </row>
    <row r="28" spans="1:26" s="30" customFormat="1" ht="15.05" customHeight="1">
      <c r="A28" s="33">
        <v>1931</v>
      </c>
      <c r="B28" s="324">
        <f>'TC2'!G28</f>
        <v>0.58810487676689127</v>
      </c>
      <c r="C28" s="442"/>
      <c r="D28" s="442"/>
      <c r="E28" s="321">
        <f>'TC2'!S28</f>
        <v>0.41189512323310873</v>
      </c>
      <c r="F28" s="28">
        <f>TC2b!C28</f>
        <v>0.2822599876745035</v>
      </c>
      <c r="G28" s="28">
        <f>TC2b!G28</f>
        <v>0.12796456594908895</v>
      </c>
      <c r="H28" s="28">
        <f>TC2b!K28</f>
        <v>8.6057312196589394E-2</v>
      </c>
      <c r="I28" s="28">
        <f>TC2b!O28</f>
        <v>2.9366050506759042E-2</v>
      </c>
      <c r="J28" s="28">
        <f>TC2b!S28</f>
        <v>6.1216838097009774E-3</v>
      </c>
      <c r="K28" s="28"/>
      <c r="L28" s="56">
        <f t="shared" si="2"/>
        <v>0.28393055728401978</v>
      </c>
      <c r="M28" s="15">
        <f t="shared" si="3"/>
        <v>0.12963513555860523</v>
      </c>
      <c r="N28" s="15">
        <f t="shared" si="3"/>
        <v>0.15429542172541455</v>
      </c>
      <c r="O28" s="15">
        <f t="shared" si="0"/>
        <v>9.8598515442329906E-2</v>
      </c>
      <c r="P28" s="15">
        <f t="shared" si="1"/>
        <v>4.1907253752499554E-2</v>
      </c>
      <c r="Q28" s="15">
        <f t="shared" si="1"/>
        <v>5.6691261689830352E-2</v>
      </c>
      <c r="R28" s="15">
        <f t="shared" si="1"/>
        <v>2.3244366697058066E-2</v>
      </c>
      <c r="S28" s="14"/>
      <c r="T28" s="15"/>
      <c r="U28" s="13"/>
      <c r="V28" s="2"/>
      <c r="W28" s="2"/>
      <c r="X28" s="2"/>
      <c r="Y28" s="2"/>
      <c r="Z28" s="2"/>
    </row>
    <row r="29" spans="1:26" s="30" customFormat="1" ht="15.05" customHeight="1">
      <c r="A29" s="33">
        <v>1932</v>
      </c>
      <c r="B29" s="324">
        <f>'TC2'!G29</f>
        <v>0.56799102636092913</v>
      </c>
      <c r="C29" s="442"/>
      <c r="D29" s="442"/>
      <c r="E29" s="321">
        <f>'TC2'!S29</f>
        <v>0.43200897363907093</v>
      </c>
      <c r="F29" s="28">
        <f>TC2b!C29</f>
        <v>0.29336659888437594</v>
      </c>
      <c r="G29" s="28">
        <f>TC2b!G29</f>
        <v>0.12688748375360104</v>
      </c>
      <c r="H29" s="28">
        <f>TC2b!K29</f>
        <v>8.7323687243427053E-2</v>
      </c>
      <c r="I29" s="28">
        <f>TC2b!O29</f>
        <v>2.9747214606172516E-2</v>
      </c>
      <c r="J29" s="28">
        <f>TC2b!S29</f>
        <v>4.801097156480149E-3</v>
      </c>
      <c r="K29" s="28"/>
      <c r="L29" s="56">
        <f t="shared" si="2"/>
        <v>0.30512148988546989</v>
      </c>
      <c r="M29" s="15">
        <f t="shared" si="3"/>
        <v>0.13864237475469499</v>
      </c>
      <c r="N29" s="15">
        <f t="shared" si="3"/>
        <v>0.1664791151307749</v>
      </c>
      <c r="O29" s="15">
        <f t="shared" si="0"/>
        <v>9.7140269147428515E-2</v>
      </c>
      <c r="P29" s="15">
        <f t="shared" si="1"/>
        <v>3.9563796510173985E-2</v>
      </c>
      <c r="Q29" s="15">
        <f t="shared" si="1"/>
        <v>5.7576472637254537E-2</v>
      </c>
      <c r="R29" s="15">
        <f t="shared" si="1"/>
        <v>2.4946117449692367E-2</v>
      </c>
      <c r="S29" s="14"/>
      <c r="T29" s="15"/>
      <c r="U29" s="13"/>
      <c r="V29" s="2"/>
      <c r="W29" s="2"/>
      <c r="X29" s="2"/>
      <c r="Y29" s="2"/>
      <c r="Z29" s="2"/>
    </row>
    <row r="30" spans="1:26" s="30" customFormat="1" ht="15.05" customHeight="1">
      <c r="A30" s="33">
        <v>1933</v>
      </c>
      <c r="B30" s="324">
        <f>'TC2'!G30</f>
        <v>0.56711763741778254</v>
      </c>
      <c r="C30" s="442"/>
      <c r="D30" s="442"/>
      <c r="E30" s="321">
        <f>'TC2'!S30</f>
        <v>0.43288236258221746</v>
      </c>
      <c r="F30" s="28">
        <f>TC2b!C30</f>
        <v>0.305183033007214</v>
      </c>
      <c r="G30" s="28">
        <f>TC2b!G30</f>
        <v>0.14065964310942447</v>
      </c>
      <c r="H30" s="28">
        <f>TC2b!K30</f>
        <v>9.8582166048654427E-2</v>
      </c>
      <c r="I30" s="28">
        <f>TC2b!O30</f>
        <v>3.8173980509876485E-2</v>
      </c>
      <c r="J30" s="28">
        <f>TC2b!S30</f>
        <v>7.6526537775758966E-3</v>
      </c>
      <c r="K30" s="28"/>
      <c r="L30" s="56">
        <f t="shared" si="2"/>
        <v>0.29222271947279299</v>
      </c>
      <c r="M30" s="15">
        <f t="shared" si="3"/>
        <v>0.12769932957500346</v>
      </c>
      <c r="N30" s="15">
        <f t="shared" si="3"/>
        <v>0.16452338989778953</v>
      </c>
      <c r="O30" s="15">
        <f t="shared" si="0"/>
        <v>0.10248566259954799</v>
      </c>
      <c r="P30" s="15">
        <f t="shared" si="1"/>
        <v>4.2077477060770044E-2</v>
      </c>
      <c r="Q30" s="15">
        <f t="shared" si="1"/>
        <v>6.0408185538777942E-2</v>
      </c>
      <c r="R30" s="15">
        <f t="shared" si="1"/>
        <v>3.052132673230059E-2</v>
      </c>
      <c r="S30" s="14"/>
      <c r="T30" s="15"/>
      <c r="U30" s="13"/>
      <c r="V30" s="2"/>
      <c r="W30" s="2"/>
      <c r="X30" s="2"/>
      <c r="Y30" s="2"/>
      <c r="Z30" s="2"/>
    </row>
    <row r="31" spans="1:26" s="30" customFormat="1" ht="15.05" customHeight="1">
      <c r="A31" s="33">
        <v>1934</v>
      </c>
      <c r="B31" s="324">
        <f>'TC2'!G31</f>
        <v>0.54701821330115008</v>
      </c>
      <c r="C31" s="442"/>
      <c r="D31" s="442"/>
      <c r="E31" s="321">
        <f>'TC2'!S31</f>
        <v>0.45298178669884998</v>
      </c>
      <c r="F31" s="28">
        <f>TC2b!C31</f>
        <v>0.33598404916774283</v>
      </c>
      <c r="G31" s="28">
        <f>TC2b!G31</f>
        <v>0.14280423289033461</v>
      </c>
      <c r="H31" s="28">
        <f>TC2b!K31</f>
        <v>0.10208784926598989</v>
      </c>
      <c r="I31" s="28">
        <f>TC2b!O31</f>
        <v>3.8472834907549942E-2</v>
      </c>
      <c r="J31" s="28">
        <f>TC2b!S31</f>
        <v>8.2568087228717217E-3</v>
      </c>
      <c r="K31" s="28"/>
      <c r="L31" s="56">
        <f t="shared" si="2"/>
        <v>0.31017755380851536</v>
      </c>
      <c r="M31" s="15">
        <f t="shared" si="3"/>
        <v>0.11699773753110715</v>
      </c>
      <c r="N31" s="15">
        <f t="shared" si="3"/>
        <v>0.19317981627740821</v>
      </c>
      <c r="O31" s="15">
        <f t="shared" si="0"/>
        <v>0.10433139798278468</v>
      </c>
      <c r="P31" s="15">
        <f t="shared" si="1"/>
        <v>4.0716383624344724E-2</v>
      </c>
      <c r="Q31" s="15">
        <f t="shared" si="1"/>
        <v>6.3615014358439942E-2</v>
      </c>
      <c r="R31" s="15">
        <f t="shared" si="1"/>
        <v>3.0216026184678221E-2</v>
      </c>
      <c r="S31" s="14"/>
      <c r="T31" s="15"/>
      <c r="U31" s="13"/>
      <c r="V31" s="2"/>
      <c r="W31" s="2"/>
      <c r="X31" s="2"/>
      <c r="Y31" s="2"/>
      <c r="Z31" s="2"/>
    </row>
    <row r="32" spans="1:26" s="30" customFormat="1" ht="15.05" customHeight="1">
      <c r="A32" s="33">
        <v>1935</v>
      </c>
      <c r="B32" s="324">
        <f>'TC2'!G32</f>
        <v>0.55609419041026631</v>
      </c>
      <c r="C32" s="442"/>
      <c r="D32" s="442"/>
      <c r="E32" s="321">
        <f>'TC2'!S32</f>
        <v>0.44390580958973375</v>
      </c>
      <c r="F32" s="28">
        <f>TC2b!C32</f>
        <v>0.32353453333413462</v>
      </c>
      <c r="G32" s="28">
        <f>TC2b!G32</f>
        <v>0.14710128858640767</v>
      </c>
      <c r="H32" s="28">
        <f>TC2b!K32</f>
        <v>0.10613007636871737</v>
      </c>
      <c r="I32" s="28">
        <f>TC2b!O32</f>
        <v>4.2871642749354594E-2</v>
      </c>
      <c r="J32" s="28">
        <f>TC2b!S32</f>
        <v>1.017184564647414E-2</v>
      </c>
      <c r="K32" s="28"/>
      <c r="L32" s="56">
        <f t="shared" si="2"/>
        <v>0.2968045210033261</v>
      </c>
      <c r="M32" s="15">
        <f t="shared" si="3"/>
        <v>0.12037127625559912</v>
      </c>
      <c r="N32" s="15">
        <f t="shared" si="3"/>
        <v>0.17643324474772695</v>
      </c>
      <c r="O32" s="15">
        <f t="shared" si="0"/>
        <v>0.10422964583705308</v>
      </c>
      <c r="P32" s="15">
        <f t="shared" si="1"/>
        <v>4.0971212217690303E-2</v>
      </c>
      <c r="Q32" s="15">
        <f t="shared" si="1"/>
        <v>6.3258433619362772E-2</v>
      </c>
      <c r="R32" s="15">
        <f t="shared" si="1"/>
        <v>3.2699797102880457E-2</v>
      </c>
      <c r="S32" s="14"/>
      <c r="T32" s="15"/>
      <c r="U32" s="13"/>
      <c r="V32" s="2"/>
      <c r="W32" s="2"/>
      <c r="X32" s="2"/>
      <c r="Y32" s="2"/>
      <c r="Z32" s="2"/>
    </row>
    <row r="33" spans="1:26" s="30" customFormat="1" ht="15.05" customHeight="1">
      <c r="A33" s="33">
        <v>1936</v>
      </c>
      <c r="B33" s="324">
        <f>'TC2'!G33</f>
        <v>0.55914152641584858</v>
      </c>
      <c r="C33" s="442"/>
      <c r="D33" s="442"/>
      <c r="E33" s="321">
        <f>'TC2'!S33</f>
        <v>0.44085847358415142</v>
      </c>
      <c r="F33" s="28">
        <f>TC2b!C33</f>
        <v>0.32268222688325698</v>
      </c>
      <c r="G33" s="28">
        <f>TC2b!G33</f>
        <v>0.15892346753308009</v>
      </c>
      <c r="H33" s="28">
        <f>TC2b!K33</f>
        <v>0.11617681068515794</v>
      </c>
      <c r="I33" s="28">
        <f>TC2b!O33</f>
        <v>4.732173410663798E-2</v>
      </c>
      <c r="J33" s="28">
        <f>TC2b!S33</f>
        <v>1.1045493588615701E-2</v>
      </c>
      <c r="K33" s="28"/>
      <c r="L33" s="56">
        <f t="shared" si="2"/>
        <v>0.28193500605107136</v>
      </c>
      <c r="M33" s="15">
        <f t="shared" si="3"/>
        <v>0.11817624670089444</v>
      </c>
      <c r="N33" s="15">
        <f t="shared" si="3"/>
        <v>0.16375875935017689</v>
      </c>
      <c r="O33" s="15">
        <f t="shared" si="0"/>
        <v>0.11160173342644211</v>
      </c>
      <c r="P33" s="15">
        <f t="shared" si="1"/>
        <v>4.2746656847922157E-2</v>
      </c>
      <c r="Q33" s="15">
        <f t="shared" si="1"/>
        <v>6.8855076578519955E-2</v>
      </c>
      <c r="R33" s="15">
        <f t="shared" si="1"/>
        <v>3.6276240518022279E-2</v>
      </c>
      <c r="S33" s="14"/>
      <c r="T33" s="15"/>
      <c r="U33" s="13"/>
      <c r="V33" s="2"/>
      <c r="W33" s="2"/>
      <c r="X33" s="2"/>
      <c r="Y33" s="2"/>
      <c r="Z33" s="2"/>
    </row>
    <row r="34" spans="1:26" s="30" customFormat="1" ht="15.05" customHeight="1">
      <c r="A34" s="33">
        <v>1937</v>
      </c>
      <c r="B34" s="324">
        <f>'TC2'!G34</f>
        <v>0.5634483250434712</v>
      </c>
      <c r="C34" s="442"/>
      <c r="D34" s="443"/>
      <c r="E34" s="321">
        <f>'TC2'!S34</f>
        <v>0.43655167495652886</v>
      </c>
      <c r="F34" s="28">
        <f>TC2b!C34</f>
        <v>0.32208518255282187</v>
      </c>
      <c r="G34" s="28">
        <f>TC2b!G34</f>
        <v>0.1625463935706242</v>
      </c>
      <c r="H34" s="28">
        <f>TC2b!K34</f>
        <v>0.11800025461308949</v>
      </c>
      <c r="I34" s="28">
        <f>TC2b!O34</f>
        <v>4.9597106887382038E-2</v>
      </c>
      <c r="J34" s="28">
        <f>TC2b!S34</f>
        <v>1.245410297258296E-2</v>
      </c>
      <c r="K34" s="28"/>
      <c r="L34" s="56">
        <f t="shared" si="2"/>
        <v>0.27400528138590463</v>
      </c>
      <c r="M34" s="15">
        <f t="shared" si="3"/>
        <v>0.11446649240370699</v>
      </c>
      <c r="N34" s="15">
        <f t="shared" si="3"/>
        <v>0.15953878898219767</v>
      </c>
      <c r="O34" s="15">
        <f t="shared" si="0"/>
        <v>0.11294928668324217</v>
      </c>
      <c r="P34" s="15">
        <f t="shared" si="1"/>
        <v>4.4546138957534703E-2</v>
      </c>
      <c r="Q34" s="15">
        <f t="shared" si="1"/>
        <v>6.8403147725707464E-2</v>
      </c>
      <c r="R34" s="15">
        <f t="shared" si="1"/>
        <v>3.7143003914799078E-2</v>
      </c>
      <c r="S34" s="14"/>
      <c r="T34" s="15"/>
      <c r="U34" s="13"/>
      <c r="V34" s="2"/>
      <c r="W34" s="2"/>
      <c r="X34" s="2"/>
      <c r="Y34" s="2"/>
      <c r="Z34" s="2"/>
    </row>
    <row r="35" spans="1:26" s="30" customFormat="1" ht="15.05" customHeight="1">
      <c r="A35" s="33">
        <v>1938</v>
      </c>
      <c r="B35" s="324">
        <f>'TC2'!G35</f>
        <v>0.56729651683009608</v>
      </c>
      <c r="C35" s="442"/>
      <c r="D35" s="443"/>
      <c r="E35" s="321">
        <f>'TC2'!S35</f>
        <v>0.43270348316990392</v>
      </c>
      <c r="F35" s="28">
        <f>TC2b!C35</f>
        <v>0.30556187895922826</v>
      </c>
      <c r="G35" s="28">
        <f>TC2b!G35</f>
        <v>0.13984364857225462</v>
      </c>
      <c r="H35" s="28">
        <f>TC2b!K35</f>
        <v>9.6793660941225573E-2</v>
      </c>
      <c r="I35" s="28">
        <f>TC2b!O35</f>
        <v>3.60104049139401E-2</v>
      </c>
      <c r="J35" s="28">
        <f>TC2b!S35</f>
        <v>8.3179605337064776E-3</v>
      </c>
      <c r="K35" s="28"/>
      <c r="L35" s="56">
        <f t="shared" si="2"/>
        <v>0.2928598345976493</v>
      </c>
      <c r="M35" s="15">
        <f t="shared" si="3"/>
        <v>0.12714160421067566</v>
      </c>
      <c r="N35" s="15">
        <f t="shared" si="3"/>
        <v>0.16571823038697364</v>
      </c>
      <c r="O35" s="15">
        <f t="shared" si="0"/>
        <v>0.10383324365831452</v>
      </c>
      <c r="P35" s="15">
        <f t="shared" si="1"/>
        <v>4.3049987631029046E-2</v>
      </c>
      <c r="Q35" s="15">
        <f t="shared" si="1"/>
        <v>6.0783256027285473E-2</v>
      </c>
      <c r="R35" s="15">
        <f t="shared" si="1"/>
        <v>2.7692444380233622E-2</v>
      </c>
      <c r="S35" s="14"/>
      <c r="T35" s="15"/>
      <c r="U35" s="13"/>
      <c r="V35" s="2"/>
      <c r="W35" s="2"/>
      <c r="X35" s="2"/>
      <c r="Y35" s="2"/>
      <c r="Z35" s="2"/>
    </row>
    <row r="36" spans="1:26" s="30" customFormat="1" ht="15.05" customHeight="1">
      <c r="A36" s="32">
        <v>1939</v>
      </c>
      <c r="B36" s="325">
        <f>'TC2'!G36</f>
        <v>0.54674668803735482</v>
      </c>
      <c r="C36" s="440"/>
      <c r="D36" s="441"/>
      <c r="E36" s="322">
        <f>'TC2'!S36</f>
        <v>0.45325331196264518</v>
      </c>
      <c r="F36" s="31">
        <f>TC2b!C36</f>
        <v>0.32703310332245289</v>
      </c>
      <c r="G36" s="31">
        <f>TC2b!G36</f>
        <v>0.15829392424891017</v>
      </c>
      <c r="H36" s="31">
        <f>TC2b!K36</f>
        <v>0.11276167052594915</v>
      </c>
      <c r="I36" s="31">
        <f>TC2b!O36</f>
        <v>4.5638841330040279E-2</v>
      </c>
      <c r="J36" s="31">
        <f>TC2b!S36</f>
        <v>1.1286810779080791E-2</v>
      </c>
      <c r="K36" s="31"/>
      <c r="L36" s="57">
        <f t="shared" si="2"/>
        <v>0.29495938771373498</v>
      </c>
      <c r="M36" s="21">
        <f t="shared" si="3"/>
        <v>0.12622020864019229</v>
      </c>
      <c r="N36" s="21">
        <f t="shared" si="3"/>
        <v>0.16873917907354272</v>
      </c>
      <c r="O36" s="21">
        <f t="shared" si="0"/>
        <v>0.11265508291886989</v>
      </c>
      <c r="P36" s="21">
        <f t="shared" si="1"/>
        <v>4.5532253722961019E-2</v>
      </c>
      <c r="Q36" s="21">
        <f t="shared" si="1"/>
        <v>6.7122829195908867E-2</v>
      </c>
      <c r="R36" s="21">
        <f t="shared" si="1"/>
        <v>3.4352030550959492E-2</v>
      </c>
      <c r="S36" s="20"/>
      <c r="T36" s="15"/>
      <c r="U36" s="13"/>
      <c r="V36" s="2"/>
      <c r="W36" s="2"/>
      <c r="X36" s="2"/>
      <c r="Y36" s="2"/>
      <c r="Z36" s="2"/>
    </row>
    <row r="37" spans="1:26" s="30" customFormat="1" ht="15.05" customHeight="1">
      <c r="A37" s="34">
        <v>1940</v>
      </c>
      <c r="B37" s="326">
        <f>'TC2'!G37</f>
        <v>0.5502308323351176</v>
      </c>
      <c r="C37" s="442"/>
      <c r="D37" s="442"/>
      <c r="E37" s="323">
        <f>'TC2'!S37</f>
        <v>0.4497691676648824</v>
      </c>
      <c r="F37" s="29">
        <f>TC2b!C37</f>
        <v>0.32976461891381487</v>
      </c>
      <c r="G37" s="29">
        <f>TC2b!G37</f>
        <v>0.16896870263940142</v>
      </c>
      <c r="H37" s="29">
        <f>TC2b!K37</f>
        <v>0.12388852273606966</v>
      </c>
      <c r="I37" s="29">
        <f>TC2b!O37</f>
        <v>5.5225917107105414E-2</v>
      </c>
      <c r="J37" s="29">
        <f>TC2b!S37</f>
        <v>1.5539088518586579E-2</v>
      </c>
      <c r="K37" s="29"/>
      <c r="L37" s="58">
        <f t="shared" si="2"/>
        <v>0.28080046502548095</v>
      </c>
      <c r="M37" s="25">
        <f t="shared" si="3"/>
        <v>0.12000454875106753</v>
      </c>
      <c r="N37" s="25">
        <f t="shared" si="3"/>
        <v>0.16079591627441345</v>
      </c>
      <c r="O37" s="25">
        <f t="shared" si="0"/>
        <v>0.113742785532296</v>
      </c>
      <c r="P37" s="25">
        <f t="shared" si="1"/>
        <v>4.5080179903331755E-2</v>
      </c>
      <c r="Q37" s="25">
        <f t="shared" si="1"/>
        <v>6.8662605628964257E-2</v>
      </c>
      <c r="R37" s="25">
        <f t="shared" si="1"/>
        <v>3.9686828588518838E-2</v>
      </c>
      <c r="S37" s="24"/>
      <c r="T37" s="15"/>
      <c r="U37" s="13"/>
      <c r="V37" s="2"/>
      <c r="W37" s="2"/>
      <c r="X37" s="2"/>
      <c r="Y37" s="2"/>
      <c r="Z37" s="2"/>
    </row>
    <row r="38" spans="1:26" s="30" customFormat="1" ht="15.05" customHeight="1">
      <c r="A38" s="33">
        <v>1941</v>
      </c>
      <c r="B38" s="324">
        <f>'TC2'!G38</f>
        <v>0.57968461157071305</v>
      </c>
      <c r="C38" s="442"/>
      <c r="D38" s="442"/>
      <c r="E38" s="321">
        <f>'TC2'!S38</f>
        <v>0.42031538842928701</v>
      </c>
      <c r="F38" s="28">
        <f>TC2b!C38</f>
        <v>0.3125590356046416</v>
      </c>
      <c r="G38" s="28">
        <f>TC2b!G38</f>
        <v>0.16785118261490489</v>
      </c>
      <c r="H38" s="28">
        <f>TC2b!K38</f>
        <v>0.1238210465832416</v>
      </c>
      <c r="I38" s="28">
        <f>TC2b!O38</f>
        <v>5.610281443172839E-2</v>
      </c>
      <c r="J38" s="28">
        <f>TC2b!S38</f>
        <v>1.6069898603096044E-2</v>
      </c>
      <c r="K38" s="28"/>
      <c r="L38" s="56">
        <f t="shared" si="2"/>
        <v>0.25246420581438211</v>
      </c>
      <c r="M38" s="15">
        <f t="shared" si="3"/>
        <v>0.10775635282464541</v>
      </c>
      <c r="N38" s="15">
        <f t="shared" si="3"/>
        <v>0.14470785298973671</v>
      </c>
      <c r="O38" s="15">
        <f t="shared" si="0"/>
        <v>0.1117483681831765</v>
      </c>
      <c r="P38" s="15">
        <f t="shared" si="1"/>
        <v>4.4030136031663294E-2</v>
      </c>
      <c r="Q38" s="15">
        <f t="shared" si="1"/>
        <v>6.7718232151513208E-2</v>
      </c>
      <c r="R38" s="15">
        <f t="shared" si="1"/>
        <v>4.0032915828632346E-2</v>
      </c>
      <c r="S38" s="14"/>
      <c r="T38" s="15"/>
      <c r="U38" s="13"/>
      <c r="V38" s="2"/>
      <c r="W38" s="2"/>
      <c r="X38" s="2"/>
      <c r="Y38" s="2"/>
      <c r="Z38" s="2"/>
    </row>
    <row r="39" spans="1:26" s="30" customFormat="1" ht="15.05" customHeight="1">
      <c r="A39" s="33">
        <v>1942</v>
      </c>
      <c r="B39" s="324">
        <f>'TC2'!G39</f>
        <v>0.64772619636042528</v>
      </c>
      <c r="C39" s="442"/>
      <c r="D39" s="442"/>
      <c r="E39" s="321">
        <f>'TC2'!S39</f>
        <v>0.35227380363957472</v>
      </c>
      <c r="F39" s="28">
        <f>TC2b!C39</f>
        <v>0.26522659193887083</v>
      </c>
      <c r="G39" s="28">
        <f>TC2b!G39</f>
        <v>0.14411132602265742</v>
      </c>
      <c r="H39" s="28">
        <f>TC2b!K39</f>
        <v>0.10743260132198697</v>
      </c>
      <c r="I39" s="28">
        <f>TC2b!O39</f>
        <v>4.9484797311024085E-2</v>
      </c>
      <c r="J39" s="28">
        <f>TC2b!S39</f>
        <v>1.4637578261226549E-2</v>
      </c>
      <c r="K39" s="28"/>
      <c r="L39" s="56">
        <f t="shared" si="2"/>
        <v>0.20816247761691731</v>
      </c>
      <c r="M39" s="15">
        <f t="shared" si="3"/>
        <v>8.7047211700703897E-2</v>
      </c>
      <c r="N39" s="15">
        <f t="shared" si="3"/>
        <v>0.12111526591621341</v>
      </c>
      <c r="O39" s="15">
        <f t="shared" si="0"/>
        <v>9.4626528711633323E-2</v>
      </c>
      <c r="P39" s="15">
        <f t="shared" si="1"/>
        <v>3.6678724700670448E-2</v>
      </c>
      <c r="Q39" s="15">
        <f t="shared" si="1"/>
        <v>5.7947804010962882E-2</v>
      </c>
      <c r="R39" s="15">
        <f t="shared" si="1"/>
        <v>3.484721904979754E-2</v>
      </c>
      <c r="S39" s="14"/>
      <c r="T39" s="15"/>
      <c r="U39" s="13"/>
      <c r="V39" s="2"/>
      <c r="W39" s="2"/>
      <c r="X39" s="2"/>
      <c r="Y39" s="2"/>
      <c r="Z39" s="2"/>
    </row>
    <row r="40" spans="1:26" s="30" customFormat="1" ht="15.05" customHeight="1">
      <c r="A40" s="33">
        <v>1943</v>
      </c>
      <c r="B40" s="324">
        <f>'TC2'!G40</f>
        <v>0.68850122252139778</v>
      </c>
      <c r="C40" s="442"/>
      <c r="D40" s="442"/>
      <c r="E40" s="321">
        <f>'TC2'!S40</f>
        <v>0.31149877747860227</v>
      </c>
      <c r="F40" s="28">
        <f>TC2b!C40</f>
        <v>0.23545978130502765</v>
      </c>
      <c r="G40" s="28">
        <f>TC2b!G40</f>
        <v>0.12668397066988901</v>
      </c>
      <c r="H40" s="28">
        <f>TC2b!K40</f>
        <v>9.3306224080650285E-2</v>
      </c>
      <c r="I40" s="28">
        <f>TC2b!O40</f>
        <v>4.2039487715554394E-2</v>
      </c>
      <c r="J40" s="28">
        <f>TC2b!S40</f>
        <v>1.0905373572049544E-2</v>
      </c>
      <c r="K40" s="28"/>
      <c r="L40" s="56">
        <f t="shared" si="2"/>
        <v>0.18481480680871326</v>
      </c>
      <c r="M40" s="15">
        <f t="shared" si="3"/>
        <v>7.6038996173574624E-2</v>
      </c>
      <c r="N40" s="15">
        <f t="shared" si="3"/>
        <v>0.10877581063513864</v>
      </c>
      <c r="O40" s="15">
        <f t="shared" si="0"/>
        <v>8.4644482954334618E-2</v>
      </c>
      <c r="P40" s="15">
        <f t="shared" si="1"/>
        <v>3.3377746589238727E-2</v>
      </c>
      <c r="Q40" s="15">
        <f t="shared" si="1"/>
        <v>5.1266736365095891E-2</v>
      </c>
      <c r="R40" s="15">
        <f t="shared" si="1"/>
        <v>3.1134114143504851E-2</v>
      </c>
      <c r="S40" s="14"/>
      <c r="T40" s="15"/>
      <c r="U40" s="13"/>
      <c r="V40" s="2"/>
      <c r="W40" s="2"/>
      <c r="X40" s="2"/>
      <c r="Y40" s="2"/>
      <c r="Z40" s="2"/>
    </row>
    <row r="41" spans="1:26" s="30" customFormat="1" ht="15.05" customHeight="1">
      <c r="A41" s="33">
        <v>1944</v>
      </c>
      <c r="B41" s="324">
        <f>'TC2'!G41</f>
        <v>0.69936431251657505</v>
      </c>
      <c r="C41" s="442"/>
      <c r="D41" s="442"/>
      <c r="E41" s="321">
        <f>'TC2'!S41</f>
        <v>0.30063568748342495</v>
      </c>
      <c r="F41" s="28">
        <f>TC2b!C41</f>
        <v>0.21630292584745736</v>
      </c>
      <c r="G41" s="28">
        <f>TC2b!G41</f>
        <v>0.108682658014945</v>
      </c>
      <c r="H41" s="28">
        <f>TC2b!K41</f>
        <v>7.9077429173905076E-2</v>
      </c>
      <c r="I41" s="28">
        <f>TC2b!O41</f>
        <v>3.5435250656696629E-2</v>
      </c>
      <c r="J41" s="28">
        <f>TC2b!S41</f>
        <v>1.1033440669806386E-2</v>
      </c>
      <c r="K41" s="28"/>
      <c r="L41" s="56">
        <f t="shared" si="2"/>
        <v>0.19195302946847995</v>
      </c>
      <c r="M41" s="15">
        <f t="shared" si="3"/>
        <v>8.433276163596759E-2</v>
      </c>
      <c r="N41" s="15">
        <f t="shared" si="3"/>
        <v>0.10762026783251236</v>
      </c>
      <c r="O41" s="15">
        <f t="shared" si="0"/>
        <v>7.3247407358248376E-2</v>
      </c>
      <c r="P41" s="15">
        <f t="shared" si="1"/>
        <v>2.9605228841039929E-2</v>
      </c>
      <c r="Q41" s="15">
        <f t="shared" si="1"/>
        <v>4.3642178517208446E-2</v>
      </c>
      <c r="R41" s="15">
        <f t="shared" si="1"/>
        <v>2.4401809986890243E-2</v>
      </c>
      <c r="S41" s="14"/>
      <c r="T41" s="15"/>
      <c r="U41" s="13"/>
      <c r="V41" s="2"/>
      <c r="W41" s="2"/>
      <c r="X41" s="2"/>
      <c r="Y41" s="2"/>
      <c r="Z41" s="2"/>
    </row>
    <row r="42" spans="1:26" s="30" customFormat="1" ht="15.05" customHeight="1">
      <c r="A42" s="33">
        <v>1945</v>
      </c>
      <c r="B42" s="324">
        <f>'TC2'!G42</f>
        <v>0.70567860516919612</v>
      </c>
      <c r="C42" s="442"/>
      <c r="D42" s="442"/>
      <c r="E42" s="321">
        <f>'TC2'!S42</f>
        <v>0.29432139483080394</v>
      </c>
      <c r="F42" s="28">
        <f>TC2b!C42</f>
        <v>0.21158661337684276</v>
      </c>
      <c r="G42" s="28">
        <f>TC2b!G42</f>
        <v>0.10045358287400045</v>
      </c>
      <c r="H42" s="28">
        <f>TC2b!K42</f>
        <v>7.0145027219216408E-2</v>
      </c>
      <c r="I42" s="28">
        <f>TC2b!O42</f>
        <v>2.8742541038967846E-2</v>
      </c>
      <c r="J42" s="28">
        <f>TC2b!S42</f>
        <v>7.2752240744889708E-3</v>
      </c>
      <c r="K42" s="28"/>
      <c r="L42" s="56">
        <f t="shared" si="2"/>
        <v>0.19386781195680347</v>
      </c>
      <c r="M42" s="15">
        <f t="shared" si="3"/>
        <v>8.2734781453961181E-2</v>
      </c>
      <c r="N42" s="15">
        <f t="shared" si="3"/>
        <v>0.1111330305028423</v>
      </c>
      <c r="O42" s="15">
        <f t="shared" si="0"/>
        <v>7.1711041835032602E-2</v>
      </c>
      <c r="P42" s="15">
        <f t="shared" ref="P42:S73" si="4">G42-H42</f>
        <v>3.0308555654784047E-2</v>
      </c>
      <c r="Q42" s="15">
        <f t="shared" si="4"/>
        <v>4.1402486180248561E-2</v>
      </c>
      <c r="R42" s="15">
        <f t="shared" si="4"/>
        <v>2.1467316964478875E-2</v>
      </c>
      <c r="S42" s="14"/>
      <c r="T42" s="15"/>
      <c r="U42" s="13"/>
      <c r="V42" s="2"/>
      <c r="W42" s="2"/>
      <c r="X42" s="2"/>
      <c r="Y42" s="2"/>
      <c r="Z42" s="2"/>
    </row>
    <row r="43" spans="1:26" s="30" customFormat="1" ht="15.05" customHeight="1">
      <c r="A43" s="33">
        <v>1946</v>
      </c>
      <c r="B43" s="324">
        <f>'TC2'!G43</f>
        <v>0.6876152923110328</v>
      </c>
      <c r="C43" s="442"/>
      <c r="D43" s="443"/>
      <c r="E43" s="321">
        <f>'TC2'!S43</f>
        <v>0.31238470768896714</v>
      </c>
      <c r="F43" s="28">
        <f>TC2b!C43</f>
        <v>0.22822800855110559</v>
      </c>
      <c r="G43" s="28">
        <f>TC2b!G43</f>
        <v>0.10181587903622377</v>
      </c>
      <c r="H43" s="28">
        <f>TC2b!K43</f>
        <v>6.8585209600551034E-2</v>
      </c>
      <c r="I43" s="28">
        <f>TC2b!O43</f>
        <v>2.6400761025405999E-2</v>
      </c>
      <c r="J43" s="28">
        <f>TC2b!S43</f>
        <v>6.8858735618111209E-3</v>
      </c>
      <c r="K43" s="28"/>
      <c r="L43" s="56">
        <f t="shared" si="2"/>
        <v>0.21056882865274337</v>
      </c>
      <c r="M43" s="15">
        <f t="shared" si="3"/>
        <v>8.4156699137861557E-2</v>
      </c>
      <c r="N43" s="15">
        <f t="shared" si="3"/>
        <v>0.12641212951488182</v>
      </c>
      <c r="O43" s="15">
        <f t="shared" si="0"/>
        <v>7.5415118010817767E-2</v>
      </c>
      <c r="P43" s="15">
        <f t="shared" si="4"/>
        <v>3.3230669435672738E-2</v>
      </c>
      <c r="Q43" s="15">
        <f t="shared" si="4"/>
        <v>4.2184448575145035E-2</v>
      </c>
      <c r="R43" s="15">
        <f t="shared" si="4"/>
        <v>1.9514887463594879E-2</v>
      </c>
      <c r="S43" s="14"/>
      <c r="T43" s="15"/>
      <c r="U43" s="13"/>
      <c r="V43" s="2"/>
      <c r="W43" s="2"/>
      <c r="X43" s="2"/>
      <c r="Y43" s="2"/>
      <c r="Z43" s="2"/>
    </row>
    <row r="44" spans="1:26" s="30" customFormat="1" ht="15.05" customHeight="1">
      <c r="A44" s="33">
        <v>1947</v>
      </c>
      <c r="B44" s="324">
        <f>'TC2'!G44</f>
        <v>0.68555380536739519</v>
      </c>
      <c r="C44" s="442"/>
      <c r="D44" s="443"/>
      <c r="E44" s="321">
        <f>'TC2'!S44</f>
        <v>0.31444619463260481</v>
      </c>
      <c r="F44" s="28">
        <f>TC2b!C44</f>
        <v>0.23487977236223562</v>
      </c>
      <c r="G44" s="28">
        <f>TC2b!G44</f>
        <v>0.11249633600439859</v>
      </c>
      <c r="H44" s="28">
        <f>TC2b!K44</f>
        <v>7.8900330175573172E-2</v>
      </c>
      <c r="I44" s="28">
        <f>TC2b!O44</f>
        <v>3.4849502703245126E-2</v>
      </c>
      <c r="J44" s="28">
        <f>TC2b!S44</f>
        <v>1.1466676774303469E-2</v>
      </c>
      <c r="K44" s="28"/>
      <c r="L44" s="56">
        <f t="shared" si="2"/>
        <v>0.20194985862820622</v>
      </c>
      <c r="M44" s="15">
        <f t="shared" si="3"/>
        <v>7.9566422270369197E-2</v>
      </c>
      <c r="N44" s="15">
        <f t="shared" si="3"/>
        <v>0.12238343635783702</v>
      </c>
      <c r="O44" s="15">
        <f t="shared" si="0"/>
        <v>7.7646833301153462E-2</v>
      </c>
      <c r="P44" s="15">
        <f t="shared" si="4"/>
        <v>3.3596005828825423E-2</v>
      </c>
      <c r="Q44" s="15">
        <f t="shared" si="4"/>
        <v>4.4050827472328045E-2</v>
      </c>
      <c r="R44" s="15">
        <f t="shared" si="4"/>
        <v>2.3382825928941656E-2</v>
      </c>
      <c r="S44" s="14"/>
      <c r="T44" s="15"/>
      <c r="U44" s="13"/>
      <c r="V44" s="2"/>
      <c r="W44" s="2"/>
      <c r="X44" s="2"/>
      <c r="Y44" s="2"/>
      <c r="Z44" s="2"/>
    </row>
    <row r="45" spans="1:26" s="30" customFormat="1" ht="15.05" customHeight="1">
      <c r="A45" s="33">
        <v>1948</v>
      </c>
      <c r="B45" s="324">
        <f>'TC2'!G45</f>
        <v>0.66186995676444804</v>
      </c>
      <c r="C45" s="442"/>
      <c r="D45" s="443"/>
      <c r="E45" s="321">
        <f>'TC2'!S45</f>
        <v>0.33813004323555196</v>
      </c>
      <c r="F45" s="28">
        <f>TC2b!C45</f>
        <v>0.2545649743436717</v>
      </c>
      <c r="G45" s="28">
        <f>TC2b!G45</f>
        <v>0.12807150511269538</v>
      </c>
      <c r="H45" s="28">
        <f>TC2b!K45</f>
        <v>9.2595448646114659E-2</v>
      </c>
      <c r="I45" s="28">
        <f>TC2b!O45</f>
        <v>4.245932615395042E-2</v>
      </c>
      <c r="J45" s="28">
        <f>TC2b!S45</f>
        <v>1.4014278700070007E-2</v>
      </c>
      <c r="K45" s="28"/>
      <c r="L45" s="56">
        <f t="shared" si="2"/>
        <v>0.21005853812285658</v>
      </c>
      <c r="M45" s="15">
        <f t="shared" si="3"/>
        <v>8.3565068891880256E-2</v>
      </c>
      <c r="N45" s="15">
        <f t="shared" si="3"/>
        <v>0.12649346923097632</v>
      </c>
      <c r="O45" s="15">
        <f t="shared" si="0"/>
        <v>8.5612178958744956E-2</v>
      </c>
      <c r="P45" s="15">
        <f t="shared" si="4"/>
        <v>3.5476056466580724E-2</v>
      </c>
      <c r="Q45" s="15">
        <f t="shared" si="4"/>
        <v>5.0136122492164238E-2</v>
      </c>
      <c r="R45" s="15">
        <f t="shared" si="4"/>
        <v>2.8445047453880414E-2</v>
      </c>
      <c r="S45" s="14"/>
      <c r="T45" s="15"/>
      <c r="U45" s="13"/>
      <c r="V45" s="2"/>
      <c r="W45" s="2"/>
      <c r="X45" s="2"/>
      <c r="Y45" s="2"/>
      <c r="Z45" s="2"/>
    </row>
    <row r="46" spans="1:26" s="30" customFormat="1" ht="15.05" customHeight="1">
      <c r="A46" s="32">
        <v>1949</v>
      </c>
      <c r="B46" s="325">
        <f>'TC2'!G46</f>
        <v>0.66535836399253867</v>
      </c>
      <c r="C46" s="440"/>
      <c r="D46" s="441"/>
      <c r="E46" s="322">
        <f>'TC2'!S46</f>
        <v>0.33464163600746138</v>
      </c>
      <c r="F46" s="31">
        <f>TC2b!C46</f>
        <v>0.24756818495833907</v>
      </c>
      <c r="G46" s="31">
        <f>TC2b!G46</f>
        <v>0.12395105003459123</v>
      </c>
      <c r="H46" s="31">
        <f>TC2b!K46</f>
        <v>9.0130080512985392E-2</v>
      </c>
      <c r="I46" s="31">
        <f>TC2b!O46</f>
        <v>4.1901058245496114E-2</v>
      </c>
      <c r="J46" s="31">
        <f>TC2b!S46</f>
        <v>1.4141987339675531E-2</v>
      </c>
      <c r="K46" s="31"/>
      <c r="L46" s="57">
        <f t="shared" si="2"/>
        <v>0.21069058597287016</v>
      </c>
      <c r="M46" s="21">
        <f t="shared" si="3"/>
        <v>8.7073451049122313E-2</v>
      </c>
      <c r="N46" s="21">
        <f t="shared" si="3"/>
        <v>0.12361713492374785</v>
      </c>
      <c r="O46" s="21">
        <f t="shared" si="0"/>
        <v>8.2049991789095111E-2</v>
      </c>
      <c r="P46" s="21">
        <f t="shared" si="4"/>
        <v>3.3820969521605834E-2</v>
      </c>
      <c r="Q46" s="21">
        <f t="shared" si="4"/>
        <v>4.8229022267489277E-2</v>
      </c>
      <c r="R46" s="21">
        <f t="shared" si="4"/>
        <v>2.7759070905820582E-2</v>
      </c>
      <c r="S46" s="20"/>
      <c r="T46" s="15"/>
      <c r="U46" s="13"/>
      <c r="V46" s="2"/>
      <c r="W46" s="2"/>
      <c r="X46" s="2"/>
      <c r="Y46" s="2"/>
      <c r="Z46" s="2"/>
    </row>
    <row r="47" spans="1:26" s="30" customFormat="1" ht="15.05" customHeight="1">
      <c r="A47" s="34">
        <v>1950</v>
      </c>
      <c r="B47" s="326">
        <f>'TC2'!G47</f>
        <v>0.66689219093287899</v>
      </c>
      <c r="C47" s="442"/>
      <c r="D47" s="442"/>
      <c r="E47" s="323">
        <f>'TC2'!S47</f>
        <v>0.33310780906712101</v>
      </c>
      <c r="F47" s="29">
        <f>TC2b!C47</f>
        <v>0.24815605545752475</v>
      </c>
      <c r="G47" s="29">
        <f>TC2b!G47</f>
        <v>0.12614108235379579</v>
      </c>
      <c r="H47" s="29">
        <f>TC2b!K47</f>
        <v>9.1248856546197812E-2</v>
      </c>
      <c r="I47" s="29">
        <f>TC2b!O47</f>
        <v>4.2061444500974633E-2</v>
      </c>
      <c r="J47" s="29">
        <f>TC2b!S47</f>
        <v>1.0619488038085942E-2</v>
      </c>
      <c r="K47" s="29"/>
      <c r="L47" s="58">
        <f t="shared" si="2"/>
        <v>0.20696672671332522</v>
      </c>
      <c r="M47" s="25">
        <f t="shared" si="3"/>
        <v>8.4951753609596253E-2</v>
      </c>
      <c r="N47" s="25">
        <f t="shared" si="3"/>
        <v>0.12201497310372897</v>
      </c>
      <c r="O47" s="25">
        <f t="shared" si="0"/>
        <v>8.407963785282116E-2</v>
      </c>
      <c r="P47" s="25">
        <f t="shared" si="4"/>
        <v>3.4892225807597974E-2</v>
      </c>
      <c r="Q47" s="25">
        <f t="shared" si="4"/>
        <v>4.9187412045223179E-2</v>
      </c>
      <c r="R47" s="25">
        <f t="shared" si="4"/>
        <v>3.1441956462888693E-2</v>
      </c>
      <c r="S47" s="24"/>
      <c r="T47" s="15"/>
      <c r="U47" s="13"/>
      <c r="V47" s="2"/>
      <c r="W47" s="2"/>
      <c r="X47" s="2"/>
      <c r="Y47" s="2"/>
      <c r="Z47" s="2"/>
    </row>
    <row r="48" spans="1:26" s="30" customFormat="1" ht="15.05" customHeight="1">
      <c r="A48" s="33">
        <v>1951</v>
      </c>
      <c r="B48" s="324">
        <f>'TC2'!G48</f>
        <v>0.67757399034802612</v>
      </c>
      <c r="C48" s="442"/>
      <c r="D48" s="442"/>
      <c r="E48" s="321">
        <f>'TC2'!S48</f>
        <v>0.32242600965197388</v>
      </c>
      <c r="F48" s="28">
        <f>TC2b!C48</f>
        <v>0.2385717631238555</v>
      </c>
      <c r="G48" s="28">
        <f>TC2b!G48</f>
        <v>0.11933668030640723</v>
      </c>
      <c r="H48" s="28">
        <f>TC2b!K48</f>
        <v>8.5502053365776959E-2</v>
      </c>
      <c r="I48" s="28">
        <f>TC2b!O48</f>
        <v>3.8189314407021897E-2</v>
      </c>
      <c r="J48" s="28">
        <f>TC2b!S48</f>
        <v>1.255221945104895E-2</v>
      </c>
      <c r="K48" s="28"/>
      <c r="L48" s="56">
        <f t="shared" si="2"/>
        <v>0.20308932934556664</v>
      </c>
      <c r="M48" s="15">
        <f t="shared" si="3"/>
        <v>8.3854246528118376E-2</v>
      </c>
      <c r="N48" s="15">
        <f t="shared" si="3"/>
        <v>0.11923508281744827</v>
      </c>
      <c r="O48" s="15">
        <f t="shared" si="0"/>
        <v>8.1147365899385343E-2</v>
      </c>
      <c r="P48" s="15">
        <f t="shared" si="4"/>
        <v>3.3834626940630275E-2</v>
      </c>
      <c r="Q48" s="15">
        <f t="shared" si="4"/>
        <v>4.7312738958755061E-2</v>
      </c>
      <c r="R48" s="15">
        <f t="shared" si="4"/>
        <v>2.5637094955972946E-2</v>
      </c>
      <c r="S48" s="14"/>
      <c r="T48" s="15"/>
      <c r="U48" s="13"/>
      <c r="V48" s="2"/>
      <c r="W48" s="2"/>
      <c r="X48" s="2"/>
      <c r="Y48" s="2"/>
      <c r="Z48" s="2"/>
    </row>
    <row r="49" spans="1:26" s="30" customFormat="1" ht="15.05" customHeight="1">
      <c r="A49" s="33">
        <v>1952</v>
      </c>
      <c r="B49" s="324">
        <f>'TC2'!G49</f>
        <v>0.68678376155026832</v>
      </c>
      <c r="C49" s="442"/>
      <c r="D49" s="442"/>
      <c r="E49" s="321">
        <f>'TC2'!S49</f>
        <v>0.31321623844973173</v>
      </c>
      <c r="F49" s="28">
        <f>TC2b!C49</f>
        <v>0.22961183880602171</v>
      </c>
      <c r="G49" s="28">
        <f>TC2b!G49</f>
        <v>0.11288791492227529</v>
      </c>
      <c r="H49" s="28">
        <f>TC2b!K49</f>
        <v>8.0962279093734976E-2</v>
      </c>
      <c r="I49" s="28">
        <f>TC2b!O49</f>
        <v>3.7224176028579838E-2</v>
      </c>
      <c r="J49" s="28">
        <f>TC2b!S49</f>
        <v>1.1829871799385975E-2</v>
      </c>
      <c r="K49" s="28"/>
      <c r="L49" s="56">
        <f t="shared" si="2"/>
        <v>0.20032832352745644</v>
      </c>
      <c r="M49" s="15">
        <f t="shared" si="3"/>
        <v>8.3604399643710026E-2</v>
      </c>
      <c r="N49" s="15">
        <f t="shared" si="3"/>
        <v>0.11672392388374642</v>
      </c>
      <c r="O49" s="15">
        <f t="shared" si="0"/>
        <v>7.5663738893695459E-2</v>
      </c>
      <c r="P49" s="15">
        <f t="shared" si="4"/>
        <v>3.1925635828540314E-2</v>
      </c>
      <c r="Q49" s="15">
        <f t="shared" si="4"/>
        <v>4.3738103065155139E-2</v>
      </c>
      <c r="R49" s="15">
        <f t="shared" si="4"/>
        <v>2.5394304229193865E-2</v>
      </c>
      <c r="S49" s="14"/>
      <c r="T49" s="15"/>
      <c r="U49" s="13"/>
      <c r="V49" s="2"/>
      <c r="W49" s="2"/>
      <c r="X49" s="2"/>
      <c r="Y49" s="2"/>
      <c r="Z49" s="2"/>
    </row>
    <row r="50" spans="1:26" s="30" customFormat="1" ht="15.05" customHeight="1">
      <c r="A50" s="33">
        <v>1953</v>
      </c>
      <c r="B50" s="324">
        <f>'TC2'!G50</f>
        <v>0.69569220041931512</v>
      </c>
      <c r="C50" s="442"/>
      <c r="D50" s="442"/>
      <c r="E50" s="321">
        <f>'TC2'!S50</f>
        <v>0.30430779958068493</v>
      </c>
      <c r="F50" s="28">
        <f>TC2b!C50</f>
        <v>0.21937150007327827</v>
      </c>
      <c r="G50" s="28">
        <f>TC2b!G50</f>
        <v>0.105766395701308</v>
      </c>
      <c r="H50" s="28">
        <f>TC2b!K50</f>
        <v>7.5899071287276493E-2</v>
      </c>
      <c r="I50" s="28">
        <f>TC2b!O50</f>
        <v>3.3542240998468774E-2</v>
      </c>
      <c r="J50" s="28">
        <f>TC2b!S50</f>
        <v>1.130352064970362E-2</v>
      </c>
      <c r="K50" s="28"/>
      <c r="L50" s="56">
        <f t="shared" si="2"/>
        <v>0.19854140387937694</v>
      </c>
      <c r="M50" s="15">
        <f t="shared" si="3"/>
        <v>8.4936299507406665E-2</v>
      </c>
      <c r="N50" s="15">
        <f t="shared" si="3"/>
        <v>0.11360510437197027</v>
      </c>
      <c r="O50" s="15">
        <f t="shared" si="0"/>
        <v>7.2224154702839216E-2</v>
      </c>
      <c r="P50" s="15">
        <f t="shared" si="4"/>
        <v>2.9867324414031504E-2</v>
      </c>
      <c r="Q50" s="15">
        <f t="shared" si="4"/>
        <v>4.2356830288807719E-2</v>
      </c>
      <c r="R50" s="15">
        <f t="shared" si="4"/>
        <v>2.2238720348765152E-2</v>
      </c>
      <c r="S50" s="14"/>
      <c r="T50" s="15"/>
      <c r="U50" s="13"/>
      <c r="V50" s="2"/>
      <c r="W50" s="2"/>
      <c r="X50" s="2"/>
      <c r="Y50" s="2"/>
      <c r="Z50" s="2"/>
    </row>
    <row r="51" spans="1:26" s="30" customFormat="1" ht="15.05" customHeight="1">
      <c r="A51" s="33">
        <v>1954</v>
      </c>
      <c r="B51" s="324">
        <f>'TC2'!G51</f>
        <v>0.69015238502260712</v>
      </c>
      <c r="C51" s="442"/>
      <c r="D51" s="442"/>
      <c r="E51" s="321">
        <f>'TC2'!S51</f>
        <v>0.30984761497739288</v>
      </c>
      <c r="F51" s="28">
        <f>TC2b!C51</f>
        <v>0.2225463640819372</v>
      </c>
      <c r="G51" s="28">
        <f>TC2b!G51</f>
        <v>0.10744982485941967</v>
      </c>
      <c r="H51" s="28">
        <f>TC2b!K51</f>
        <v>7.6343660786941658E-2</v>
      </c>
      <c r="I51" s="28">
        <f>TC2b!O51</f>
        <v>3.3502516132118798E-2</v>
      </c>
      <c r="J51" s="28">
        <f>TC2b!S51</f>
        <v>1.1102722357040127E-2</v>
      </c>
      <c r="K51" s="28"/>
      <c r="L51" s="56">
        <f t="shared" si="2"/>
        <v>0.20239779011797321</v>
      </c>
      <c r="M51" s="15">
        <f t="shared" si="3"/>
        <v>8.7301250895455679E-2</v>
      </c>
      <c r="N51" s="15">
        <f t="shared" si="3"/>
        <v>0.11509653922251753</v>
      </c>
      <c r="O51" s="15">
        <f t="shared" si="0"/>
        <v>7.3947308727300876E-2</v>
      </c>
      <c r="P51" s="15">
        <f t="shared" si="4"/>
        <v>3.1106164072478015E-2</v>
      </c>
      <c r="Q51" s="15">
        <f t="shared" si="4"/>
        <v>4.284114465482286E-2</v>
      </c>
      <c r="R51" s="15">
        <f t="shared" si="4"/>
        <v>2.2399793775078669E-2</v>
      </c>
      <c r="S51" s="14"/>
      <c r="T51" s="15"/>
      <c r="U51" s="13"/>
      <c r="V51" s="2"/>
      <c r="W51" s="2"/>
      <c r="X51" s="2"/>
      <c r="Y51" s="2"/>
      <c r="Z51" s="2"/>
    </row>
    <row r="52" spans="1:26" s="30" customFormat="1" ht="15.05" customHeight="1">
      <c r="A52" s="33">
        <v>1955</v>
      </c>
      <c r="B52" s="324">
        <f>'TC2'!G52</f>
        <v>0.68203084578532946</v>
      </c>
      <c r="C52" s="442"/>
      <c r="D52" s="442"/>
      <c r="E52" s="321">
        <f>'TC2'!S52</f>
        <v>0.31796915421467054</v>
      </c>
      <c r="F52" s="28">
        <f>TC2b!C52</f>
        <v>0.23214542943828426</v>
      </c>
      <c r="G52" s="28">
        <f>TC2b!G52</f>
        <v>0.11569085526801784</v>
      </c>
      <c r="H52" s="28">
        <f>TC2b!K52</f>
        <v>8.3033215421969453E-2</v>
      </c>
      <c r="I52" s="28">
        <f>TC2b!O52</f>
        <v>3.8554801980291965E-2</v>
      </c>
      <c r="J52" s="28">
        <f>TC2b!S52</f>
        <v>1.4126632359686147E-2</v>
      </c>
      <c r="K52" s="28"/>
      <c r="L52" s="56">
        <f t="shared" si="2"/>
        <v>0.2022782989466527</v>
      </c>
      <c r="M52" s="15">
        <f t="shared" si="3"/>
        <v>8.5823724776386279E-2</v>
      </c>
      <c r="N52" s="15">
        <f t="shared" si="3"/>
        <v>0.11645457417026642</v>
      </c>
      <c r="O52" s="15">
        <f t="shared" si="0"/>
        <v>7.7136053287725881E-2</v>
      </c>
      <c r="P52" s="15">
        <f t="shared" si="4"/>
        <v>3.2657639846048386E-2</v>
      </c>
      <c r="Q52" s="15">
        <f t="shared" si="4"/>
        <v>4.4478413441677488E-2</v>
      </c>
      <c r="R52" s="15">
        <f t="shared" si="4"/>
        <v>2.4428169620605816E-2</v>
      </c>
      <c r="S52" s="14"/>
      <c r="T52" s="15"/>
      <c r="U52" s="13"/>
      <c r="V52" s="2"/>
      <c r="W52" s="2"/>
      <c r="X52" s="2"/>
      <c r="Y52" s="2"/>
      <c r="Z52" s="2"/>
    </row>
    <row r="53" spans="1:26" s="30" customFormat="1" ht="15.05" customHeight="1">
      <c r="A53" s="33">
        <v>1956</v>
      </c>
      <c r="B53" s="324">
        <f>'TC2'!G53</f>
        <v>0.68860145207503543</v>
      </c>
      <c r="C53" s="442"/>
      <c r="D53" s="443"/>
      <c r="E53" s="321">
        <f>'TC2'!S53</f>
        <v>0.31139854792496463</v>
      </c>
      <c r="F53" s="28">
        <f>TC2b!C53</f>
        <v>0.22583615757487172</v>
      </c>
      <c r="G53" s="28">
        <f>TC2b!G53</f>
        <v>0.10869716890337457</v>
      </c>
      <c r="H53" s="28">
        <f>TC2b!K53</f>
        <v>7.6822824067921278E-2</v>
      </c>
      <c r="I53" s="28">
        <f>TC2b!O53</f>
        <v>3.5789865809735547E-2</v>
      </c>
      <c r="J53" s="28">
        <f>TC2b!S53</f>
        <v>1.2670867423704602E-2</v>
      </c>
      <c r="K53" s="28"/>
      <c r="L53" s="56">
        <f t="shared" si="2"/>
        <v>0.20270137902159008</v>
      </c>
      <c r="M53" s="15">
        <f t="shared" si="3"/>
        <v>8.5562390350092915E-2</v>
      </c>
      <c r="N53" s="15">
        <f t="shared" si="3"/>
        <v>0.11713898867149715</v>
      </c>
      <c r="O53" s="15">
        <f t="shared" si="0"/>
        <v>7.290730309363902E-2</v>
      </c>
      <c r="P53" s="15">
        <f t="shared" si="4"/>
        <v>3.1874344835453289E-2</v>
      </c>
      <c r="Q53" s="15">
        <f t="shared" si="4"/>
        <v>4.1032958258185731E-2</v>
      </c>
      <c r="R53" s="15">
        <f t="shared" si="4"/>
        <v>2.3118998386030945E-2</v>
      </c>
      <c r="S53" s="14"/>
      <c r="T53" s="15"/>
      <c r="U53" s="13"/>
      <c r="V53" s="2"/>
      <c r="W53" s="2"/>
      <c r="X53" s="2"/>
      <c r="Y53" s="2"/>
      <c r="Z53" s="2"/>
    </row>
    <row r="54" spans="1:26" s="30" customFormat="1" ht="15.05" customHeight="1">
      <c r="A54" s="33">
        <v>1957</v>
      </c>
      <c r="B54" s="324">
        <f>'TC2'!G54</f>
        <v>0.68835612198116025</v>
      </c>
      <c r="C54" s="442"/>
      <c r="D54" s="443"/>
      <c r="E54" s="321">
        <f>'TC2'!S54</f>
        <v>0.31164387801883975</v>
      </c>
      <c r="F54" s="28">
        <f>TC2b!C54</f>
        <v>0.22564599840715679</v>
      </c>
      <c r="G54" s="28">
        <f>TC2b!G54</f>
        <v>0.10717246645401676</v>
      </c>
      <c r="H54" s="28">
        <f>TC2b!K54</f>
        <v>7.5509717018003478E-2</v>
      </c>
      <c r="I54" s="28">
        <f>TC2b!O54</f>
        <v>3.4538102395476111E-2</v>
      </c>
      <c r="J54" s="28">
        <f>TC2b!S54</f>
        <v>1.1769179910513261E-2</v>
      </c>
      <c r="K54" s="28"/>
      <c r="L54" s="56">
        <f t="shared" si="2"/>
        <v>0.20447141156482299</v>
      </c>
      <c r="M54" s="15">
        <f t="shared" si="3"/>
        <v>8.5997879611682954E-2</v>
      </c>
      <c r="N54" s="15">
        <f t="shared" si="3"/>
        <v>0.11847353195314003</v>
      </c>
      <c r="O54" s="15">
        <f t="shared" si="0"/>
        <v>7.2634364058540651E-2</v>
      </c>
      <c r="P54" s="15">
        <f t="shared" si="4"/>
        <v>3.1662749436013285E-2</v>
      </c>
      <c r="Q54" s="15">
        <f t="shared" si="4"/>
        <v>4.0971614622527366E-2</v>
      </c>
      <c r="R54" s="15">
        <f t="shared" si="4"/>
        <v>2.2768922484962852E-2</v>
      </c>
      <c r="S54" s="14"/>
      <c r="T54" s="15"/>
      <c r="U54" s="13"/>
      <c r="V54" s="2"/>
      <c r="W54" s="2"/>
      <c r="X54" s="2"/>
      <c r="Y54" s="2"/>
      <c r="Z54" s="2"/>
    </row>
    <row r="55" spans="1:26" s="30" customFormat="1" ht="15.05" customHeight="1">
      <c r="A55" s="33">
        <v>1958</v>
      </c>
      <c r="B55" s="324">
        <f>'TC2'!G55</f>
        <v>0.69012067455722215</v>
      </c>
      <c r="C55" s="442"/>
      <c r="D55" s="443"/>
      <c r="E55" s="321">
        <f>'TC2'!S55</f>
        <v>0.3098793254427778</v>
      </c>
      <c r="F55" s="28">
        <f>TC2b!C55</f>
        <v>0.21952708475360977</v>
      </c>
      <c r="G55" s="28">
        <f>TC2b!G55</f>
        <v>9.868898949481146E-2</v>
      </c>
      <c r="H55" s="28">
        <f>TC2b!K55</f>
        <v>6.7644991626953227E-2</v>
      </c>
      <c r="I55" s="28">
        <f>TC2b!O55</f>
        <v>2.9669536012544243E-2</v>
      </c>
      <c r="J55" s="28">
        <f>TC2b!S55</f>
        <v>9.9213761192778506E-3</v>
      </c>
      <c r="K55" s="28"/>
      <c r="L55" s="56">
        <f t="shared" si="2"/>
        <v>0.21119033594796632</v>
      </c>
      <c r="M55" s="15">
        <f t="shared" si="3"/>
        <v>9.0352240689168029E-2</v>
      </c>
      <c r="N55" s="15">
        <f t="shared" si="3"/>
        <v>0.12083809525879831</v>
      </c>
      <c r="O55" s="15">
        <f t="shared" si="0"/>
        <v>6.9019453482267221E-2</v>
      </c>
      <c r="P55" s="15">
        <f t="shared" si="4"/>
        <v>3.1043997867858233E-2</v>
      </c>
      <c r="Q55" s="15">
        <f t="shared" si="4"/>
        <v>3.7975455614408987E-2</v>
      </c>
      <c r="R55" s="15">
        <f t="shared" si="4"/>
        <v>1.9748159893266393E-2</v>
      </c>
      <c r="S55" s="14"/>
      <c r="T55" s="15"/>
      <c r="U55" s="13"/>
      <c r="V55" s="2"/>
      <c r="W55" s="2"/>
      <c r="X55" s="2"/>
      <c r="Y55" s="2"/>
      <c r="Z55" s="2"/>
    </row>
    <row r="56" spans="1:26" s="30" customFormat="1" ht="15.05" customHeight="1">
      <c r="A56" s="32">
        <v>1959</v>
      </c>
      <c r="B56" s="325">
        <f>'TC2'!G56</f>
        <v>0.68412539868312128</v>
      </c>
      <c r="C56" s="440"/>
      <c r="D56" s="441"/>
      <c r="E56" s="322">
        <f>'TC2'!S56</f>
        <v>0.31587460131687878</v>
      </c>
      <c r="F56" s="31">
        <f>TC2b!C56</f>
        <v>0.2268321167239537</v>
      </c>
      <c r="G56" s="31">
        <f>TC2b!G56</f>
        <v>0.10693999300727648</v>
      </c>
      <c r="H56" s="31">
        <f>TC2b!K56</f>
        <v>7.620389327056476E-2</v>
      </c>
      <c r="I56" s="31">
        <f>TC2b!O56</f>
        <v>3.4645271167062515E-2</v>
      </c>
      <c r="J56" s="31">
        <f>TC2b!S56</f>
        <v>1.2010402792690207E-2</v>
      </c>
      <c r="K56" s="31"/>
      <c r="L56" s="57">
        <f t="shared" si="2"/>
        <v>0.20893460830960231</v>
      </c>
      <c r="M56" s="21">
        <f t="shared" si="3"/>
        <v>8.9042484592925075E-2</v>
      </c>
      <c r="N56" s="21">
        <f t="shared" si="3"/>
        <v>0.11989212371667722</v>
      </c>
      <c r="O56" s="21">
        <f t="shared" si="0"/>
        <v>7.229472184021396E-2</v>
      </c>
      <c r="P56" s="21">
        <f t="shared" si="4"/>
        <v>3.0736099736711722E-2</v>
      </c>
      <c r="Q56" s="21">
        <f t="shared" si="4"/>
        <v>4.1558622103502245E-2</v>
      </c>
      <c r="R56" s="21">
        <f t="shared" si="4"/>
        <v>2.2634868374372306E-2</v>
      </c>
      <c r="S56" s="20"/>
      <c r="T56" s="15"/>
      <c r="U56" s="13"/>
      <c r="V56" s="2"/>
      <c r="W56" s="2"/>
      <c r="X56" s="2"/>
      <c r="Y56" s="2"/>
      <c r="Z56" s="2"/>
    </row>
    <row r="57" spans="1:26" ht="15.55">
      <c r="A57" s="27">
        <v>1960</v>
      </c>
      <c r="B57" s="326">
        <f>'TC2'!G57</f>
        <v>0.68949232802723404</v>
      </c>
      <c r="C57" s="442"/>
      <c r="D57" s="442"/>
      <c r="E57" s="323">
        <f>'TC2'!S57</f>
        <v>0.31050767197276591</v>
      </c>
      <c r="F57" s="29">
        <f>TC2b!C57</f>
        <v>0.21985140230437519</v>
      </c>
      <c r="G57" s="29">
        <f>TC2b!G57</f>
        <v>0.10189268871986448</v>
      </c>
      <c r="H57" s="29">
        <f>TC2b!K57</f>
        <v>7.1486100250988602E-2</v>
      </c>
      <c r="I57" s="29">
        <f>TC2b!O57</f>
        <v>3.3548092889657113E-2</v>
      </c>
      <c r="J57" s="29">
        <f>TC2b!S57</f>
        <v>1.2577747982288931E-2</v>
      </c>
      <c r="K57" s="29"/>
      <c r="L57" s="58">
        <f t="shared" si="2"/>
        <v>0.20861498325290143</v>
      </c>
      <c r="M57" s="25">
        <f t="shared" si="3"/>
        <v>9.0656269668390715E-2</v>
      </c>
      <c r="N57" s="25">
        <f t="shared" si="3"/>
        <v>0.11795871358451071</v>
      </c>
      <c r="O57" s="25">
        <f t="shared" si="0"/>
        <v>6.8344595830207369E-2</v>
      </c>
      <c r="P57" s="25">
        <f t="shared" si="4"/>
        <v>3.0406588468875881E-2</v>
      </c>
      <c r="Q57" s="25">
        <f t="shared" si="4"/>
        <v>3.7938007361331488E-2</v>
      </c>
      <c r="R57" s="25">
        <f t="shared" si="4"/>
        <v>2.0970344907368182E-2</v>
      </c>
      <c r="S57" s="24"/>
      <c r="T57" s="15"/>
      <c r="U57" s="13"/>
      <c r="V57" s="2"/>
      <c r="W57" s="2"/>
      <c r="X57" s="2"/>
      <c r="Y57" s="2"/>
      <c r="Z57" s="2"/>
    </row>
    <row r="58" spans="1:26" ht="15.55">
      <c r="A58" s="19">
        <v>1961</v>
      </c>
      <c r="B58" s="324">
        <f>'TC2'!G58</f>
        <v>0.68836216246661774</v>
      </c>
      <c r="C58" s="442"/>
      <c r="D58" s="442"/>
      <c r="E58" s="321">
        <f>'TC2'!S58</f>
        <v>0.31163783753338226</v>
      </c>
      <c r="F58" s="28">
        <f>TC2b!C58</f>
        <v>0.21979469489566164</v>
      </c>
      <c r="G58" s="28">
        <f>TC2b!G58</f>
        <v>9.8620681225505727E-2</v>
      </c>
      <c r="H58" s="28">
        <f>TC2b!K58</f>
        <v>6.8374393316415705E-2</v>
      </c>
      <c r="I58" s="28">
        <f>TC2b!O58</f>
        <v>3.2301200954501889E-2</v>
      </c>
      <c r="J58" s="28">
        <f>TC2b!S58</f>
        <v>1.2330275691282718E-2</v>
      </c>
      <c r="K58" s="28"/>
      <c r="L58" s="56">
        <f t="shared" si="2"/>
        <v>0.21301715630787654</v>
      </c>
      <c r="M58" s="15">
        <f t="shared" si="3"/>
        <v>9.1843142637720615E-2</v>
      </c>
      <c r="N58" s="15">
        <f t="shared" si="3"/>
        <v>0.12117401367015591</v>
      </c>
      <c r="O58" s="15">
        <f t="shared" si="0"/>
        <v>6.6319480271003844E-2</v>
      </c>
      <c r="P58" s="15">
        <f t="shared" si="4"/>
        <v>3.0246287909090022E-2</v>
      </c>
      <c r="Q58" s="15">
        <f t="shared" si="4"/>
        <v>3.6073192361913815E-2</v>
      </c>
      <c r="R58" s="15">
        <f t="shared" si="4"/>
        <v>1.9970925263219169E-2</v>
      </c>
      <c r="S58" s="14"/>
      <c r="T58" s="15"/>
      <c r="U58" s="13"/>
      <c r="V58" s="2"/>
      <c r="W58" s="2"/>
      <c r="X58" s="2"/>
      <c r="Y58" s="2"/>
      <c r="Z58" s="2"/>
    </row>
    <row r="59" spans="1:26" ht="15.55">
      <c r="A59" s="19">
        <v>1962</v>
      </c>
      <c r="B59" s="324">
        <f>'TC2'!G59</f>
        <v>0.67898878455162048</v>
      </c>
      <c r="C59" s="519">
        <f>'TC2'!K59</f>
        <v>0.22495913505554199</v>
      </c>
      <c r="D59" s="520">
        <f>'TC2'!O59</f>
        <v>0.45402964949607849</v>
      </c>
      <c r="E59" s="318">
        <f>'TC2'!S59</f>
        <v>0.32101121544837952</v>
      </c>
      <c r="F59" s="16">
        <f>TC2b!C59</f>
        <v>0.22585082054138184</v>
      </c>
      <c r="G59" s="16">
        <f>TC2b!G59</f>
        <v>0.10163591057062149</v>
      </c>
      <c r="H59" s="16">
        <f>TC2b!K59</f>
        <v>7.182890921831131E-2</v>
      </c>
      <c r="I59" s="16">
        <f>TC2b!O59</f>
        <v>3.3871155232191086E-2</v>
      </c>
      <c r="J59" s="16">
        <f>TC2b!S59</f>
        <v>1.283752266317606E-2</v>
      </c>
      <c r="K59" s="16">
        <f t="array" ref="K59:K111">TRANSPOSE('TC4'!B135:BB135)*0.00001/'TC3'!B59:B111</f>
        <v>4.6911281938885304E-3</v>
      </c>
      <c r="L59" s="56">
        <f t="shared" si="2"/>
        <v>0.21937530487775803</v>
      </c>
      <c r="M59" s="15">
        <f t="shared" si="3"/>
        <v>9.5160394906997681E-2</v>
      </c>
      <c r="N59" s="15">
        <f t="shared" si="3"/>
        <v>0.12421490997076035</v>
      </c>
      <c r="O59" s="15">
        <f t="shared" si="0"/>
        <v>6.7764755338430405E-2</v>
      </c>
      <c r="P59" s="15">
        <f t="shared" si="4"/>
        <v>2.9807001352310181E-2</v>
      </c>
      <c r="Q59" s="15">
        <f t="shared" si="4"/>
        <v>3.7957753986120224E-2</v>
      </c>
      <c r="R59" s="15">
        <f t="shared" si="4"/>
        <v>2.1033632569015026E-2</v>
      </c>
      <c r="S59" s="14">
        <f>J59-K59</f>
        <v>8.1463944692875302E-3</v>
      </c>
      <c r="T59" s="15"/>
      <c r="U59" s="13"/>
      <c r="V59" s="2"/>
      <c r="W59" s="2"/>
      <c r="X59" s="2"/>
      <c r="Y59" s="2"/>
      <c r="Z59" s="2"/>
    </row>
    <row r="60" spans="1:26" ht="15.55">
      <c r="A60" s="19">
        <v>1963</v>
      </c>
      <c r="B60" s="317">
        <f>'TC2'!G60</f>
        <v>0.67392198741436005</v>
      </c>
      <c r="C60" s="521">
        <f>'TC2'!K60</f>
        <v>0.21967011690139771</v>
      </c>
      <c r="D60" s="522">
        <f>'TC2'!O60</f>
        <v>0.45425187051296234</v>
      </c>
      <c r="E60" s="317">
        <f>'TC2'!S60</f>
        <v>0.32607801258563995</v>
      </c>
      <c r="F60" s="28">
        <f>TC2b!C60</f>
        <v>0.22983433306217194</v>
      </c>
      <c r="G60" s="28">
        <f>TC2b!G60</f>
        <v>0.10366461426019669</v>
      </c>
      <c r="H60" s="28">
        <f>TC2b!K60</f>
        <v>7.3550820350646973E-2</v>
      </c>
      <c r="I60" s="28">
        <f>TC2b!O60</f>
        <v>3.5127406939864159E-2</v>
      </c>
      <c r="J60" s="28">
        <f>TC2b!S60</f>
        <v>1.3534328434616327E-2</v>
      </c>
      <c r="K60" s="28">
        <v>5.0652103688427295E-3</v>
      </c>
      <c r="L60" s="56">
        <f t="shared" si="2"/>
        <v>0.22241339832544327</v>
      </c>
      <c r="M60" s="15">
        <f t="shared" si="3"/>
        <v>9.6243679523468018E-2</v>
      </c>
      <c r="N60" s="15">
        <f t="shared" si="3"/>
        <v>0.12616971880197525</v>
      </c>
      <c r="O60" s="15">
        <f t="shared" si="0"/>
        <v>6.8537207320332527E-2</v>
      </c>
      <c r="P60" s="15">
        <f t="shared" si="4"/>
        <v>3.0113793909549713E-2</v>
      </c>
      <c r="Q60" s="15">
        <f t="shared" si="4"/>
        <v>3.8423413410782814E-2</v>
      </c>
      <c r="R60" s="15">
        <f t="shared" si="4"/>
        <v>2.1593078505247831E-2</v>
      </c>
      <c r="S60" s="14">
        <f t="shared" si="4"/>
        <v>8.4691180657735978E-3</v>
      </c>
      <c r="T60" s="15"/>
      <c r="U60" s="13"/>
      <c r="V60" s="2"/>
      <c r="W60" s="2"/>
      <c r="X60" s="2"/>
      <c r="Y60" s="2"/>
      <c r="Z60" s="2"/>
    </row>
    <row r="61" spans="1:26" ht="15.55">
      <c r="A61" s="19">
        <v>1964</v>
      </c>
      <c r="B61" s="324">
        <f>'TC2'!G61</f>
        <v>0.66885519027709961</v>
      </c>
      <c r="C61" s="519">
        <f>'TC2'!K61</f>
        <v>0.21438109874725342</v>
      </c>
      <c r="D61" s="520">
        <f>'TC2'!O61</f>
        <v>0.45447409152984619</v>
      </c>
      <c r="E61" s="318">
        <f>'TC2'!S61</f>
        <v>0.33114480972290039</v>
      </c>
      <c r="F61" s="16">
        <f>TC2b!C61</f>
        <v>0.23381784558296204</v>
      </c>
      <c r="G61" s="16">
        <f>TC2b!G61</f>
        <v>0.10569331794977188</v>
      </c>
      <c r="H61" s="16">
        <f>TC2b!K61</f>
        <v>7.5272731482982635E-2</v>
      </c>
      <c r="I61" s="16">
        <f>TC2b!O61</f>
        <v>3.6383658647537231E-2</v>
      </c>
      <c r="J61" s="16">
        <f>TC2b!S61</f>
        <v>1.4231134206056595E-2</v>
      </c>
      <c r="K61" s="16">
        <v>5.3721117628119435E-3</v>
      </c>
      <c r="L61" s="56">
        <f t="shared" si="2"/>
        <v>0.22545149177312851</v>
      </c>
      <c r="M61" s="15">
        <f t="shared" si="3"/>
        <v>9.7326964139938354E-2</v>
      </c>
      <c r="N61" s="15">
        <f t="shared" si="3"/>
        <v>0.12812452763319016</v>
      </c>
      <c r="O61" s="15">
        <f t="shared" si="0"/>
        <v>6.930965930223465E-2</v>
      </c>
      <c r="P61" s="15">
        <f t="shared" si="4"/>
        <v>3.0420586466789246E-2</v>
      </c>
      <c r="Q61" s="15">
        <f t="shared" si="4"/>
        <v>3.8889072835445404E-2</v>
      </c>
      <c r="R61" s="15">
        <f t="shared" si="4"/>
        <v>2.2152524441480637E-2</v>
      </c>
      <c r="S61" s="14">
        <f t="shared" si="4"/>
        <v>8.8590224432446504E-3</v>
      </c>
      <c r="T61" s="15"/>
      <c r="U61" s="13"/>
      <c r="V61" s="2"/>
      <c r="W61" s="2"/>
      <c r="X61" s="2"/>
      <c r="Y61" s="2"/>
      <c r="Z61" s="2"/>
    </row>
    <row r="62" spans="1:26" ht="15.55">
      <c r="A62" s="19">
        <v>1965</v>
      </c>
      <c r="B62" s="317">
        <f>'TC2'!G62</f>
        <v>0.67229218780994415</v>
      </c>
      <c r="C62" s="521">
        <f>'TC2'!K62</f>
        <v>0.21898403763771057</v>
      </c>
      <c r="D62" s="522">
        <f>'TC2'!O62</f>
        <v>0.45330815017223358</v>
      </c>
      <c r="E62" s="317">
        <f>'TC2'!S62</f>
        <v>0.32770781219005585</v>
      </c>
      <c r="F62" s="28">
        <f>TC2b!C62</f>
        <v>0.23098267614841461</v>
      </c>
      <c r="G62" s="28">
        <f>TC2b!G62</f>
        <v>0.10401090607047081</v>
      </c>
      <c r="H62" s="28">
        <f>TC2b!K62</f>
        <v>7.4095312505960464E-2</v>
      </c>
      <c r="I62" s="28">
        <f>TC2b!O62</f>
        <v>3.5918945446610451E-2</v>
      </c>
      <c r="J62" s="28">
        <f>TC2b!S62</f>
        <v>1.3986934442073107E-2</v>
      </c>
      <c r="K62" s="28">
        <v>5.1964820401124183E-3</v>
      </c>
      <c r="L62" s="56">
        <f t="shared" si="2"/>
        <v>0.22369690611958504</v>
      </c>
      <c r="M62" s="15">
        <f t="shared" si="3"/>
        <v>9.6725136041641235E-2</v>
      </c>
      <c r="N62" s="15">
        <f t="shared" si="3"/>
        <v>0.1269717700779438</v>
      </c>
      <c r="O62" s="15">
        <f t="shared" si="0"/>
        <v>6.8091960623860359E-2</v>
      </c>
      <c r="P62" s="15">
        <f t="shared" si="4"/>
        <v>2.9915593564510345E-2</v>
      </c>
      <c r="Q62" s="15">
        <f t="shared" si="4"/>
        <v>3.8176367059350014E-2</v>
      </c>
      <c r="R62" s="15">
        <f t="shared" si="4"/>
        <v>2.1932011004537344E-2</v>
      </c>
      <c r="S62" s="14">
        <f t="shared" si="4"/>
        <v>8.7904524019606876E-3</v>
      </c>
      <c r="T62" s="15"/>
      <c r="U62" s="13"/>
      <c r="V62" s="2"/>
      <c r="W62" s="2"/>
      <c r="X62" s="2"/>
      <c r="Y62" s="2"/>
      <c r="Z62" s="2"/>
    </row>
    <row r="63" spans="1:26" ht="15.55">
      <c r="A63" s="19">
        <v>1966</v>
      </c>
      <c r="B63" s="324">
        <f>'TC2'!G63</f>
        <v>0.6757291853427887</v>
      </c>
      <c r="C63" s="519">
        <f>'TC2'!K63</f>
        <v>0.22358697652816772</v>
      </c>
      <c r="D63" s="520">
        <f>'TC2'!O63</f>
        <v>0.45214220881462097</v>
      </c>
      <c r="E63" s="318">
        <f>'TC2'!S63</f>
        <v>0.3242708146572113</v>
      </c>
      <c r="F63" s="16">
        <f>TC2b!C63</f>
        <v>0.22814750671386719</v>
      </c>
      <c r="G63" s="16">
        <f>TC2b!G63</f>
        <v>0.10232849419116974</v>
      </c>
      <c r="H63" s="16">
        <f>TC2b!K63</f>
        <v>7.2917893528938293E-2</v>
      </c>
      <c r="I63" s="16">
        <f>TC2b!O63</f>
        <v>3.545423224568367E-2</v>
      </c>
      <c r="J63" s="16">
        <f>TC2b!S63</f>
        <v>1.3742734678089619E-2</v>
      </c>
      <c r="K63" s="16">
        <v>5.0499078143489739E-3</v>
      </c>
      <c r="L63" s="56">
        <f t="shared" si="2"/>
        <v>0.22194232046604156</v>
      </c>
      <c r="M63" s="15">
        <f t="shared" si="3"/>
        <v>9.6123307943344116E-2</v>
      </c>
      <c r="N63" s="15">
        <f t="shared" si="3"/>
        <v>0.12581901252269745</v>
      </c>
      <c r="O63" s="15">
        <f t="shared" si="0"/>
        <v>6.6874261945486069E-2</v>
      </c>
      <c r="P63" s="15">
        <f t="shared" si="4"/>
        <v>2.9410600662231445E-2</v>
      </c>
      <c r="Q63" s="15">
        <f t="shared" si="4"/>
        <v>3.7463661283254623E-2</v>
      </c>
      <c r="R63" s="15">
        <f t="shared" si="4"/>
        <v>2.1711497567594051E-2</v>
      </c>
      <c r="S63" s="14">
        <f t="shared" si="4"/>
        <v>8.6928268637406457E-3</v>
      </c>
      <c r="T63" s="15"/>
      <c r="U63" s="13"/>
      <c r="V63" s="2"/>
      <c r="W63" s="2"/>
      <c r="X63" s="2"/>
      <c r="Y63" s="2"/>
      <c r="Z63" s="2"/>
    </row>
    <row r="64" spans="1:26" ht="15.55">
      <c r="A64" s="19">
        <v>1967</v>
      </c>
      <c r="B64" s="324">
        <f>'TC2'!G64</f>
        <v>0.68715152889490128</v>
      </c>
      <c r="C64" s="519">
        <f>'TC2'!K64</f>
        <v>0.23775990307331085</v>
      </c>
      <c r="D64" s="520">
        <f>'TC2'!O64</f>
        <v>0.44939162582159042</v>
      </c>
      <c r="E64" s="318">
        <f>'TC2'!S64</f>
        <v>0.31284847110509872</v>
      </c>
      <c r="F64" s="16">
        <f>TC2b!C64</f>
        <v>0.21848023682832718</v>
      </c>
      <c r="G64" s="16">
        <f>TC2b!G64</f>
        <v>9.6738886088132858E-2</v>
      </c>
      <c r="H64" s="16">
        <f>TC2b!K64</f>
        <v>6.8252803757786751E-2</v>
      </c>
      <c r="I64" s="16">
        <f>TC2b!O64</f>
        <v>3.2003924250602722E-2</v>
      </c>
      <c r="J64" s="16">
        <f>TC2b!S64</f>
        <v>1.2144017964601517E-2</v>
      </c>
      <c r="K64" s="16">
        <v>3.9897735001854194E-3</v>
      </c>
      <c r="L64" s="56">
        <f t="shared" si="2"/>
        <v>0.21610958501696587</v>
      </c>
      <c r="M64" s="15">
        <f t="shared" si="3"/>
        <v>9.4368234276771545E-2</v>
      </c>
      <c r="N64" s="15">
        <f t="shared" si="3"/>
        <v>0.12174135074019432</v>
      </c>
      <c r="O64" s="15">
        <f t="shared" si="0"/>
        <v>6.4734961837530136E-2</v>
      </c>
      <c r="P64" s="15">
        <f t="shared" si="4"/>
        <v>2.8486082330346107E-2</v>
      </c>
      <c r="Q64" s="15">
        <f t="shared" si="4"/>
        <v>3.6248879507184029E-2</v>
      </c>
      <c r="R64" s="15">
        <f t="shared" si="4"/>
        <v>1.9859906286001205E-2</v>
      </c>
      <c r="S64" s="14">
        <f t="shared" si="4"/>
        <v>8.1542444644160973E-3</v>
      </c>
      <c r="T64" s="15"/>
      <c r="U64" s="13"/>
      <c r="V64" s="2"/>
      <c r="W64" s="2"/>
      <c r="X64" s="2"/>
      <c r="Y64" s="2"/>
      <c r="Z64" s="2"/>
    </row>
    <row r="65" spans="1:26" ht="15.55">
      <c r="A65" s="19">
        <v>1968</v>
      </c>
      <c r="B65" s="324">
        <f>'TC2'!G65</f>
        <v>0.6938422042876482</v>
      </c>
      <c r="C65" s="519">
        <f>'TC2'!K65</f>
        <v>0.24360925331711769</v>
      </c>
      <c r="D65" s="520">
        <f>'TC2'!O65</f>
        <v>0.45023295097053051</v>
      </c>
      <c r="E65" s="318">
        <f>'TC2'!S65</f>
        <v>0.3061577957123518</v>
      </c>
      <c r="F65" s="16">
        <f>TC2b!C65</f>
        <v>0.21247951872646809</v>
      </c>
      <c r="G65" s="16">
        <f>TC2b!G65</f>
        <v>9.3686227686703205E-2</v>
      </c>
      <c r="H65" s="16">
        <f>TC2b!K65</f>
        <v>6.6002229694277048E-2</v>
      </c>
      <c r="I65" s="16">
        <f>TC2b!O65</f>
        <v>3.1137157697230577E-2</v>
      </c>
      <c r="J65" s="16">
        <f>TC2b!S65</f>
        <v>1.200941251590848E-2</v>
      </c>
      <c r="K65" s="16">
        <v>4.1808264539732977E-3</v>
      </c>
      <c r="L65" s="56">
        <f t="shared" si="2"/>
        <v>0.21247156802564859</v>
      </c>
      <c r="M65" s="15">
        <f t="shared" si="3"/>
        <v>9.3678276985883713E-2</v>
      </c>
      <c r="N65" s="15">
        <f t="shared" si="3"/>
        <v>0.11879329103976488</v>
      </c>
      <c r="O65" s="15">
        <f t="shared" si="0"/>
        <v>6.2549069989472628E-2</v>
      </c>
      <c r="P65" s="15">
        <f t="shared" si="4"/>
        <v>2.7683997992426157E-2</v>
      </c>
      <c r="Q65" s="15">
        <f t="shared" si="4"/>
        <v>3.4865071997046471E-2</v>
      </c>
      <c r="R65" s="15">
        <f t="shared" si="4"/>
        <v>1.9127745181322098E-2</v>
      </c>
      <c r="S65" s="14">
        <f t="shared" si="4"/>
        <v>7.8285860619351812E-3</v>
      </c>
      <c r="T65" s="15"/>
      <c r="U65" s="13"/>
      <c r="V65" s="2"/>
      <c r="W65" s="2"/>
      <c r="X65" s="2"/>
      <c r="Y65" s="2"/>
      <c r="Z65" s="2"/>
    </row>
    <row r="66" spans="1:26" ht="15.55">
      <c r="A66" s="23">
        <v>1969</v>
      </c>
      <c r="B66" s="325">
        <f>'TC2'!G66</f>
        <v>0.70188656495884061</v>
      </c>
      <c r="C66" s="523">
        <f>'TC2'!K66</f>
        <v>0.24970340821892023</v>
      </c>
      <c r="D66" s="524">
        <f>'TC2'!O66</f>
        <v>0.45218315673992038</v>
      </c>
      <c r="E66" s="319">
        <f>'TC2'!S66</f>
        <v>0.29811343504115939</v>
      </c>
      <c r="F66" s="22">
        <f>TC2b!C66</f>
        <v>0.20470390515401959</v>
      </c>
      <c r="G66" s="22">
        <f>TC2b!G66</f>
        <v>8.8395442115142941E-2</v>
      </c>
      <c r="H66" s="22">
        <f>TC2b!K66</f>
        <v>6.1958132893778384E-2</v>
      </c>
      <c r="I66" s="22">
        <f>TC2b!O66</f>
        <v>2.9141435050405562E-2</v>
      </c>
      <c r="J66" s="22">
        <f>TC2b!S66</f>
        <v>1.138386654201895E-2</v>
      </c>
      <c r="K66" s="22">
        <v>4.5107382474968358E-3</v>
      </c>
      <c r="L66" s="57">
        <f t="shared" si="2"/>
        <v>0.20971799292601645</v>
      </c>
      <c r="M66" s="21">
        <f t="shared" si="3"/>
        <v>9.3409529887139797E-2</v>
      </c>
      <c r="N66" s="21">
        <f t="shared" si="3"/>
        <v>0.11630846303887665</v>
      </c>
      <c r="O66" s="21">
        <f t="shared" si="0"/>
        <v>5.925400706473738E-2</v>
      </c>
      <c r="P66" s="21">
        <f t="shared" si="4"/>
        <v>2.6437309221364558E-2</v>
      </c>
      <c r="Q66" s="21">
        <f t="shared" si="4"/>
        <v>3.2816697843372822E-2</v>
      </c>
      <c r="R66" s="21">
        <f t="shared" si="4"/>
        <v>1.7757568508386612E-2</v>
      </c>
      <c r="S66" s="20">
        <f t="shared" si="4"/>
        <v>6.8731282945221142E-3</v>
      </c>
      <c r="T66" s="15"/>
      <c r="U66" s="13"/>
      <c r="V66" s="2"/>
      <c r="W66" s="2"/>
      <c r="X66" s="2"/>
      <c r="Y66" s="2"/>
      <c r="Z66" s="2"/>
    </row>
    <row r="67" spans="1:26" ht="15.55">
      <c r="A67" s="27">
        <v>1970</v>
      </c>
      <c r="B67" s="326">
        <f>'TC2'!G67</f>
        <v>0.70373784762341529</v>
      </c>
      <c r="C67" s="525">
        <f>'TC2'!K67</f>
        <v>0.25144672417081892</v>
      </c>
      <c r="D67" s="526">
        <f>'TC2'!O67</f>
        <v>0.45229112345259637</v>
      </c>
      <c r="E67" s="320">
        <f>'TC2'!S67</f>
        <v>0.29626215237658471</v>
      </c>
      <c r="F67" s="26">
        <f>TC2b!C67</f>
        <v>0.20249368448276073</v>
      </c>
      <c r="G67" s="26">
        <f>TC2b!G67</f>
        <v>8.5805733513552696E-2</v>
      </c>
      <c r="H67" s="26">
        <f>TC2b!K67</f>
        <v>5.9446201339596882E-2</v>
      </c>
      <c r="I67" s="26">
        <f>TC2b!O67</f>
        <v>2.6955281762639061E-2</v>
      </c>
      <c r="J67" s="26">
        <f>TC2b!S67</f>
        <v>9.9643614667002112E-3</v>
      </c>
      <c r="K67" s="26">
        <v>3.3758537628222631E-3</v>
      </c>
      <c r="L67" s="58">
        <f t="shared" si="2"/>
        <v>0.21045641886303201</v>
      </c>
      <c r="M67" s="25">
        <f t="shared" si="3"/>
        <v>9.3768467893823981E-2</v>
      </c>
      <c r="N67" s="25">
        <f t="shared" si="3"/>
        <v>0.11668795096920803</v>
      </c>
      <c r="O67" s="25">
        <f t="shared" si="0"/>
        <v>5.8850451750913635E-2</v>
      </c>
      <c r="P67" s="25">
        <f t="shared" si="4"/>
        <v>2.6359532173955813E-2</v>
      </c>
      <c r="Q67" s="25">
        <f t="shared" si="4"/>
        <v>3.2490919576957822E-2</v>
      </c>
      <c r="R67" s="25">
        <f t="shared" si="4"/>
        <v>1.6990920295938849E-2</v>
      </c>
      <c r="S67" s="24">
        <f t="shared" si="4"/>
        <v>6.5885077038779476E-3</v>
      </c>
      <c r="T67" s="15"/>
      <c r="U67" s="13"/>
      <c r="V67" s="2"/>
      <c r="W67" s="2"/>
      <c r="X67" s="2"/>
      <c r="Y67" s="2"/>
      <c r="Z67" s="2"/>
    </row>
    <row r="68" spans="1:26" ht="15.55">
      <c r="A68" s="19">
        <v>1971</v>
      </c>
      <c r="B68" s="324">
        <f>'TC2'!G68</f>
        <v>0.70165612365235575</v>
      </c>
      <c r="C68" s="519">
        <f>'TC2'!K68</f>
        <v>0.24946153169730678</v>
      </c>
      <c r="D68" s="520">
        <f>'TC2'!O68</f>
        <v>0.45219459195504896</v>
      </c>
      <c r="E68" s="318">
        <f>'TC2'!S68</f>
        <v>0.29834387634764425</v>
      </c>
      <c r="F68" s="16">
        <f>TC2b!C68</f>
        <v>0.20424083669786341</v>
      </c>
      <c r="G68" s="16">
        <f>TC2b!G68</f>
        <v>8.6485517400433309E-2</v>
      </c>
      <c r="H68" s="16">
        <f>TC2b!K68</f>
        <v>5.9885574657528196E-2</v>
      </c>
      <c r="I68" s="16">
        <f>TC2b!O68</f>
        <v>2.7047393239627127E-2</v>
      </c>
      <c r="J68" s="16">
        <f>TC2b!S68</f>
        <v>9.8521375693962909E-3</v>
      </c>
      <c r="K68" s="16">
        <v>3.3644887873341095E-3</v>
      </c>
      <c r="L68" s="56">
        <f t="shared" si="2"/>
        <v>0.21185835894721095</v>
      </c>
      <c r="M68" s="15">
        <f t="shared" si="3"/>
        <v>9.410303964978084E-2</v>
      </c>
      <c r="N68" s="15">
        <f t="shared" si="3"/>
        <v>0.11775531929743011</v>
      </c>
      <c r="O68" s="15">
        <f t="shared" si="0"/>
        <v>5.9438124160806183E-2</v>
      </c>
      <c r="P68" s="15">
        <f t="shared" si="4"/>
        <v>2.6599942742905114E-2</v>
      </c>
      <c r="Q68" s="15">
        <f t="shared" si="4"/>
        <v>3.2838181417901069E-2</v>
      </c>
      <c r="R68" s="15">
        <f t="shared" si="4"/>
        <v>1.7195255670230836E-2</v>
      </c>
      <c r="S68" s="14">
        <f t="shared" si="4"/>
        <v>6.487648782062181E-3</v>
      </c>
      <c r="T68" s="15"/>
      <c r="U68" s="13"/>
      <c r="V68" s="2"/>
      <c r="W68" s="2"/>
      <c r="X68" s="2"/>
      <c r="Y68" s="2"/>
      <c r="Z68" s="2"/>
    </row>
    <row r="69" spans="1:26" ht="15.55">
      <c r="A69" s="19">
        <v>1972</v>
      </c>
      <c r="B69" s="324">
        <f>'TC2'!G69</f>
        <v>0.69830774283764185</v>
      </c>
      <c r="C69" s="519">
        <f>'TC2'!K69</f>
        <v>0.24908968807721976</v>
      </c>
      <c r="D69" s="520">
        <f>'TC2'!O69</f>
        <v>0.44921805476042209</v>
      </c>
      <c r="E69" s="318">
        <f>'TC2'!S69</f>
        <v>0.30169225716235815</v>
      </c>
      <c r="F69" s="16">
        <f>TC2b!C69</f>
        <v>0.20715720405132743</v>
      </c>
      <c r="G69" s="16">
        <f>TC2b!G69</f>
        <v>8.7622094248217763E-2</v>
      </c>
      <c r="H69" s="16">
        <f>TC2b!K69</f>
        <v>6.0718523842297145E-2</v>
      </c>
      <c r="I69" s="16">
        <f>TC2b!O69</f>
        <v>2.7382287977161468E-2</v>
      </c>
      <c r="J69" s="16">
        <f>TC2b!S69</f>
        <v>9.8544292068254435E-3</v>
      </c>
      <c r="K69" s="16">
        <v>3.670978025793636E-3</v>
      </c>
      <c r="L69" s="56">
        <f t="shared" si="2"/>
        <v>0.21407016291414038</v>
      </c>
      <c r="M69" s="15">
        <f t="shared" si="3"/>
        <v>9.453505311103072E-2</v>
      </c>
      <c r="N69" s="15">
        <f t="shared" si="3"/>
        <v>0.11953510980310966</v>
      </c>
      <c r="O69" s="15">
        <f t="shared" si="0"/>
        <v>6.0239806271056295E-2</v>
      </c>
      <c r="P69" s="15">
        <f t="shared" si="4"/>
        <v>2.6903570405920618E-2</v>
      </c>
      <c r="Q69" s="15">
        <f t="shared" si="4"/>
        <v>3.3336235865135677E-2</v>
      </c>
      <c r="R69" s="15">
        <f t="shared" si="4"/>
        <v>1.7527858770336024E-2</v>
      </c>
      <c r="S69" s="14">
        <f t="shared" si="4"/>
        <v>6.1834511810318071E-3</v>
      </c>
      <c r="T69" s="15"/>
      <c r="U69" s="13"/>
      <c r="V69" s="2"/>
      <c r="W69" s="2"/>
      <c r="X69" s="2"/>
      <c r="Y69" s="2"/>
      <c r="Z69" s="2"/>
    </row>
    <row r="70" spans="1:26" ht="15.55">
      <c r="A70" s="19">
        <v>1973</v>
      </c>
      <c r="B70" s="324">
        <f>'TC2'!G70</f>
        <v>0.69690987968533591</v>
      </c>
      <c r="C70" s="519">
        <f>'TC2'!K70</f>
        <v>0.25092936307555647</v>
      </c>
      <c r="D70" s="520">
        <f>'TC2'!O70</f>
        <v>0.44598051660977944</v>
      </c>
      <c r="E70" s="318">
        <f>'TC2'!S70</f>
        <v>0.30309012031466409</v>
      </c>
      <c r="F70" s="16">
        <f>TC2b!C70</f>
        <v>0.20844454181678884</v>
      </c>
      <c r="G70" s="16">
        <f>TC2b!G70</f>
        <v>8.7788556539635465E-2</v>
      </c>
      <c r="H70" s="16">
        <f>TC2b!K70</f>
        <v>6.0630654576470988E-2</v>
      </c>
      <c r="I70" s="16">
        <f>TC2b!O70</f>
        <v>2.6871975473568455E-2</v>
      </c>
      <c r="J70" s="16">
        <f>TC2b!S70</f>
        <v>9.2101366703900567E-3</v>
      </c>
      <c r="K70" s="16">
        <v>3.1043066744111457E-3</v>
      </c>
      <c r="L70" s="56">
        <f t="shared" si="2"/>
        <v>0.21530156377502863</v>
      </c>
      <c r="M70" s="15">
        <f t="shared" si="3"/>
        <v>9.4645578497875249E-2</v>
      </c>
      <c r="N70" s="15">
        <f t="shared" si="3"/>
        <v>0.12065598527715338</v>
      </c>
      <c r="O70" s="15">
        <f t="shared" si="0"/>
        <v>6.091658106606701E-2</v>
      </c>
      <c r="P70" s="15">
        <f t="shared" si="4"/>
        <v>2.7157901963164477E-2</v>
      </c>
      <c r="Q70" s="15">
        <f t="shared" si="4"/>
        <v>3.3758679102902533E-2</v>
      </c>
      <c r="R70" s="15">
        <f t="shared" si="4"/>
        <v>1.7661838803178398E-2</v>
      </c>
      <c r="S70" s="14">
        <f t="shared" si="4"/>
        <v>6.1058299959789106E-3</v>
      </c>
      <c r="T70" s="15"/>
      <c r="U70" s="13"/>
      <c r="V70" s="2"/>
      <c r="W70" s="2"/>
      <c r="X70" s="2"/>
      <c r="Y70" s="2"/>
      <c r="Z70" s="2"/>
    </row>
    <row r="71" spans="1:26" ht="15.55">
      <c r="A71" s="19">
        <v>1974</v>
      </c>
      <c r="B71" s="324">
        <f>'TC2'!G71</f>
        <v>0.70152072733662862</v>
      </c>
      <c r="C71" s="519">
        <f>'TC2'!K71</f>
        <v>0.25524656660945766</v>
      </c>
      <c r="D71" s="520">
        <f>'TC2'!O71</f>
        <v>0.44627416072717097</v>
      </c>
      <c r="E71" s="318">
        <f>'TC2'!S71</f>
        <v>0.29847927266337138</v>
      </c>
      <c r="F71" s="16">
        <f>TC2b!C71</f>
        <v>0.20407955500604658</v>
      </c>
      <c r="G71" s="16">
        <f>TC2b!G71</f>
        <v>8.5320226108933639E-2</v>
      </c>
      <c r="H71" s="16">
        <f>TC2b!K71</f>
        <v>5.8732933745545779E-2</v>
      </c>
      <c r="I71" s="16">
        <f>TC2b!O71</f>
        <v>2.5817880863201026E-2</v>
      </c>
      <c r="J71" s="16">
        <f>TC2b!S71</f>
        <v>8.6079202470727978E-3</v>
      </c>
      <c r="K71" s="16">
        <v>2.7072513698802639E-3</v>
      </c>
      <c r="L71" s="56">
        <f t="shared" si="2"/>
        <v>0.21315904655443774</v>
      </c>
      <c r="M71" s="15">
        <f t="shared" si="3"/>
        <v>9.43997176573248E-2</v>
      </c>
      <c r="N71" s="15">
        <f t="shared" si="3"/>
        <v>0.11875932889711294</v>
      </c>
      <c r="O71" s="15">
        <f t="shared" si="0"/>
        <v>5.9502345245732613E-2</v>
      </c>
      <c r="P71" s="15">
        <f t="shared" si="4"/>
        <v>2.658729236338786E-2</v>
      </c>
      <c r="Q71" s="15">
        <f t="shared" si="4"/>
        <v>3.2915052882344753E-2</v>
      </c>
      <c r="R71" s="15">
        <f t="shared" si="4"/>
        <v>1.7209960616128228E-2</v>
      </c>
      <c r="S71" s="14">
        <f t="shared" si="4"/>
        <v>5.9006688771925334E-3</v>
      </c>
      <c r="T71" s="15"/>
      <c r="U71" s="13"/>
      <c r="V71" s="2"/>
      <c r="W71" s="2"/>
      <c r="X71" s="2"/>
      <c r="Y71" s="2"/>
      <c r="Z71" s="2"/>
    </row>
    <row r="72" spans="1:26" ht="15.55">
      <c r="A72" s="19">
        <v>1975</v>
      </c>
      <c r="B72" s="324">
        <f>'TC2'!G72</f>
        <v>0.70170092986529653</v>
      </c>
      <c r="C72" s="519">
        <f>'TC2'!K72</f>
        <v>0.25565156014658896</v>
      </c>
      <c r="D72" s="520">
        <f>'TC2'!O72</f>
        <v>0.44604936971870757</v>
      </c>
      <c r="E72" s="318">
        <f>'TC2'!S72</f>
        <v>0.29829907013470347</v>
      </c>
      <c r="F72" s="16">
        <f>TC2b!C72</f>
        <v>0.20365831666470058</v>
      </c>
      <c r="G72" s="16">
        <f>TC2b!G72</f>
        <v>8.5042275303578663E-2</v>
      </c>
      <c r="H72" s="16">
        <f>TC2b!K72</f>
        <v>5.8505216475765565E-2</v>
      </c>
      <c r="I72" s="16">
        <f>TC2b!O72</f>
        <v>2.582710387414977E-2</v>
      </c>
      <c r="J72" s="16">
        <f>TC2b!S72</f>
        <v>8.7791865195470109E-3</v>
      </c>
      <c r="K72" s="16">
        <v>3.0384825082332696E-3</v>
      </c>
      <c r="L72" s="56">
        <f t="shared" si="2"/>
        <v>0.21325679483112481</v>
      </c>
      <c r="M72" s="15">
        <f t="shared" si="3"/>
        <v>9.4640753470002892E-2</v>
      </c>
      <c r="N72" s="15">
        <f t="shared" si="3"/>
        <v>0.11861604136112192</v>
      </c>
      <c r="O72" s="15">
        <f t="shared" si="0"/>
        <v>5.9215171429428892E-2</v>
      </c>
      <c r="P72" s="15">
        <f t="shared" si="4"/>
        <v>2.6537058827813098E-2</v>
      </c>
      <c r="Q72" s="15">
        <f t="shared" si="4"/>
        <v>3.2678112601615794E-2</v>
      </c>
      <c r="R72" s="15">
        <f t="shared" si="4"/>
        <v>1.704791735460276E-2</v>
      </c>
      <c r="S72" s="14">
        <f t="shared" si="4"/>
        <v>5.7407040113137409E-3</v>
      </c>
      <c r="T72" s="15"/>
      <c r="U72" s="13"/>
      <c r="V72" s="2"/>
      <c r="W72" s="2"/>
      <c r="X72" s="2"/>
      <c r="Y72" s="2"/>
      <c r="Z72" s="2"/>
    </row>
    <row r="73" spans="1:26" ht="15.55">
      <c r="A73" s="19">
        <v>1976</v>
      </c>
      <c r="B73" s="324">
        <f>'TC2'!G73</f>
        <v>0.7018421600423892</v>
      </c>
      <c r="C73" s="519">
        <f>'TC2'!K73</f>
        <v>0.2569843746023821</v>
      </c>
      <c r="D73" s="520">
        <f>'TC2'!O73</f>
        <v>0.44485778544000709</v>
      </c>
      <c r="E73" s="318">
        <f>'TC2'!S73</f>
        <v>0.2981578399576108</v>
      </c>
      <c r="F73" s="16">
        <f>TC2b!C73</f>
        <v>0.2035544152390969</v>
      </c>
      <c r="G73" s="16">
        <f>TC2b!G73</f>
        <v>8.4895234508806539E-2</v>
      </c>
      <c r="H73" s="16">
        <f>TC2b!K73</f>
        <v>5.8438682428608502E-2</v>
      </c>
      <c r="I73" s="16">
        <f>TC2b!O73</f>
        <v>2.5797891342655532E-2</v>
      </c>
      <c r="J73" s="16">
        <f>TC2b!S73</f>
        <v>8.9105115613747898E-3</v>
      </c>
      <c r="K73" s="16">
        <v>2.9783165204466788E-3</v>
      </c>
      <c r="L73" s="56">
        <f t="shared" si="2"/>
        <v>0.21326260544880427</v>
      </c>
      <c r="M73" s="15">
        <f t="shared" si="3"/>
        <v>9.4603424718513907E-2</v>
      </c>
      <c r="N73" s="15">
        <f t="shared" si="3"/>
        <v>0.11865918073029036</v>
      </c>
      <c r="O73" s="15">
        <f t="shared" si="0"/>
        <v>5.9097343166151006E-2</v>
      </c>
      <c r="P73" s="15">
        <f t="shared" si="4"/>
        <v>2.6456552080198037E-2</v>
      </c>
      <c r="Q73" s="15">
        <f t="shared" si="4"/>
        <v>3.2640791085952969E-2</v>
      </c>
      <c r="R73" s="15">
        <f t="shared" si="4"/>
        <v>1.6887379781280742E-2</v>
      </c>
      <c r="S73" s="14">
        <f t="shared" si="4"/>
        <v>5.9321950409281111E-3</v>
      </c>
      <c r="T73" s="15"/>
      <c r="U73" s="13"/>
      <c r="V73" s="2"/>
      <c r="W73" s="2"/>
      <c r="X73" s="2"/>
      <c r="Y73" s="2"/>
      <c r="Z73" s="2"/>
    </row>
    <row r="74" spans="1:26" ht="15.55">
      <c r="A74" s="19">
        <v>1977</v>
      </c>
      <c r="B74" s="324">
        <f>'TC2'!G74</f>
        <v>0.69872687782254417</v>
      </c>
      <c r="C74" s="519">
        <f>'TC2'!K74</f>
        <v>0.25561373474194227</v>
      </c>
      <c r="D74" s="520">
        <f>'TC2'!O74</f>
        <v>0.4431131430806019</v>
      </c>
      <c r="E74" s="318">
        <f>'TC2'!S74</f>
        <v>0.30127312217745583</v>
      </c>
      <c r="F74" s="16">
        <f>TC2b!C74</f>
        <v>0.20668551910251409</v>
      </c>
      <c r="G74" s="16">
        <f>TC2b!G74</f>
        <v>8.6962467979265767E-2</v>
      </c>
      <c r="H74" s="16">
        <f>TC2b!K74</f>
        <v>6.0201464561524531E-2</v>
      </c>
      <c r="I74" s="16">
        <f>TC2b!O74</f>
        <v>2.6895764029029934E-2</v>
      </c>
      <c r="J74" s="16">
        <f>TC2b!S74</f>
        <v>9.3928095737201289E-3</v>
      </c>
      <c r="K74" s="16">
        <v>3.2526770898484644E-3</v>
      </c>
      <c r="L74" s="56">
        <f t="shared" si="2"/>
        <v>0.21431065419819006</v>
      </c>
      <c r="M74" s="15">
        <f t="shared" si="3"/>
        <v>9.458760307494174E-2</v>
      </c>
      <c r="N74" s="15">
        <f t="shared" si="3"/>
        <v>0.11972305112324833</v>
      </c>
      <c r="O74" s="15">
        <f t="shared" ref="O74:O110" si="5">G74-I74</f>
        <v>6.0066703950235834E-2</v>
      </c>
      <c r="P74" s="15">
        <f t="shared" ref="P74:S109" si="6">G74-H74</f>
        <v>2.6761003417741236E-2</v>
      </c>
      <c r="Q74" s="15">
        <f t="shared" si="6"/>
        <v>3.3305700532494598E-2</v>
      </c>
      <c r="R74" s="15">
        <f t="shared" si="6"/>
        <v>1.7502954455309805E-2</v>
      </c>
      <c r="S74" s="14">
        <f t="shared" si="6"/>
        <v>6.1401324838716645E-3</v>
      </c>
      <c r="T74" s="15"/>
      <c r="U74" s="13"/>
      <c r="V74" s="2"/>
      <c r="W74" s="2"/>
      <c r="X74" s="2"/>
      <c r="Y74" s="2"/>
      <c r="Z74" s="2"/>
    </row>
    <row r="75" spans="1:26" ht="15.55">
      <c r="A75" s="19">
        <v>1978</v>
      </c>
      <c r="B75" s="324">
        <f>'TC2'!G75</f>
        <v>0.69617343327752401</v>
      </c>
      <c r="C75" s="519">
        <f>'TC2'!K75</f>
        <v>0.25393964112300083</v>
      </c>
      <c r="D75" s="520">
        <f>'TC2'!O75</f>
        <v>0.44223379215452319</v>
      </c>
      <c r="E75" s="318">
        <f>'TC2'!S75</f>
        <v>0.30382656672247599</v>
      </c>
      <c r="F75" s="16">
        <f>TC2b!C75</f>
        <v>0.20902699378214784</v>
      </c>
      <c r="G75" s="16">
        <f>TC2b!G75</f>
        <v>8.8918357851821561E-2</v>
      </c>
      <c r="H75" s="16">
        <f>TC2b!K75</f>
        <v>6.2135308600441252E-2</v>
      </c>
      <c r="I75" s="16">
        <f>TC2b!O75</f>
        <v>2.8368980327249549E-2</v>
      </c>
      <c r="J75" s="16">
        <f>TC2b!S75</f>
        <v>1.0109475228043951E-2</v>
      </c>
      <c r="K75" s="16">
        <v>3.1466423885637574E-3</v>
      </c>
      <c r="L75" s="56">
        <f t="shared" ref="L75:L110" si="7">E75-G75</f>
        <v>0.21490820887065443</v>
      </c>
      <c r="M75" s="15">
        <f t="shared" ref="M75:N110" si="8">E75-F75</f>
        <v>9.4799572940328147E-2</v>
      </c>
      <c r="N75" s="15">
        <f t="shared" si="8"/>
        <v>0.12010863593032628</v>
      </c>
      <c r="O75" s="15">
        <f t="shared" si="5"/>
        <v>6.0549377524572012E-2</v>
      </c>
      <c r="P75" s="15">
        <f t="shared" si="6"/>
        <v>2.6783049251380309E-2</v>
      </c>
      <c r="Q75" s="15">
        <f t="shared" si="6"/>
        <v>3.3766328273191704E-2</v>
      </c>
      <c r="R75" s="15">
        <f t="shared" si="6"/>
        <v>1.8259505099205597E-2</v>
      </c>
      <c r="S75" s="14">
        <f t="shared" si="6"/>
        <v>6.9628328394801941E-3</v>
      </c>
      <c r="T75" s="15"/>
      <c r="U75" s="13"/>
      <c r="V75" s="2"/>
      <c r="W75" s="2"/>
      <c r="X75" s="2"/>
      <c r="Y75" s="2"/>
      <c r="Z75" s="2"/>
    </row>
    <row r="76" spans="1:26" ht="15.55">
      <c r="A76" s="23">
        <v>1979</v>
      </c>
      <c r="B76" s="325">
        <f>'TC2'!G76</f>
        <v>0.69458183646202087</v>
      </c>
      <c r="C76" s="523">
        <f>'TC2'!K76</f>
        <v>0.25506305694580078</v>
      </c>
      <c r="D76" s="524">
        <f>'TC2'!O76</f>
        <v>0.43951877951622009</v>
      </c>
      <c r="E76" s="319">
        <f>'TC2'!S76</f>
        <v>0.30541816353797913</v>
      </c>
      <c r="F76" s="22">
        <f>TC2b!C76</f>
        <v>0.2117016613483429</v>
      </c>
      <c r="G76" s="22">
        <f>TC2b!G76</f>
        <v>9.2292897403240204E-2</v>
      </c>
      <c r="H76" s="22">
        <f>TC2b!K76</f>
        <v>6.5569266676902771E-2</v>
      </c>
      <c r="I76" s="22">
        <f>TC2b!O76</f>
        <v>3.1332753598690033E-2</v>
      </c>
      <c r="J76" s="22">
        <f>TC2b!S76</f>
        <v>1.187239121645689E-2</v>
      </c>
      <c r="K76" s="22">
        <v>4.4719447519823664E-3</v>
      </c>
      <c r="L76" s="57">
        <f t="shared" si="7"/>
        <v>0.21312526613473892</v>
      </c>
      <c r="M76" s="21">
        <f t="shared" si="8"/>
        <v>9.371650218963623E-2</v>
      </c>
      <c r="N76" s="21">
        <f t="shared" si="8"/>
        <v>0.11940876394510269</v>
      </c>
      <c r="O76" s="21">
        <f t="shared" si="5"/>
        <v>6.0960143804550171E-2</v>
      </c>
      <c r="P76" s="21">
        <f t="shared" si="6"/>
        <v>2.6723630726337433E-2</v>
      </c>
      <c r="Q76" s="21">
        <f t="shared" si="6"/>
        <v>3.4236513078212738E-2</v>
      </c>
      <c r="R76" s="21">
        <f t="shared" si="6"/>
        <v>1.9460362382233143E-2</v>
      </c>
      <c r="S76" s="20">
        <f t="shared" si="6"/>
        <v>7.4004464644745237E-3</v>
      </c>
      <c r="T76" s="15"/>
      <c r="U76" s="13"/>
      <c r="V76" s="2"/>
      <c r="W76" s="2"/>
      <c r="X76" s="2"/>
      <c r="Y76" s="2"/>
      <c r="Z76" s="2"/>
    </row>
    <row r="77" spans="1:26" ht="15.55">
      <c r="A77" s="27">
        <v>1980</v>
      </c>
      <c r="B77" s="326">
        <f>'TC2'!G77</f>
        <v>0.7023041844367981</v>
      </c>
      <c r="C77" s="525">
        <f>'TC2'!K77</f>
        <v>0.25647741556167603</v>
      </c>
      <c r="D77" s="526">
        <f>'TC2'!O77</f>
        <v>0.44582676887512207</v>
      </c>
      <c r="E77" s="320">
        <f>'TC2'!S77</f>
        <v>0.2976958155632019</v>
      </c>
      <c r="F77" s="26">
        <f>TC2b!C77</f>
        <v>0.20346070826053619</v>
      </c>
      <c r="G77" s="26">
        <f>TC2b!G77</f>
        <v>8.6844928562641144E-2</v>
      </c>
      <c r="H77" s="26">
        <f>TC2b!K77</f>
        <v>6.111609935760498E-2</v>
      </c>
      <c r="I77" s="26">
        <f>TC2b!O77</f>
        <v>2.8247814625501633E-2</v>
      </c>
      <c r="J77" s="26">
        <f>TC2b!S77</f>
        <v>9.9388035014271736E-3</v>
      </c>
      <c r="K77" s="26">
        <v>3.1751898003624232E-3</v>
      </c>
      <c r="L77" s="58">
        <f t="shared" si="7"/>
        <v>0.21085088700056076</v>
      </c>
      <c r="M77" s="25">
        <f t="shared" si="8"/>
        <v>9.423510730266571E-2</v>
      </c>
      <c r="N77" s="25">
        <f t="shared" si="8"/>
        <v>0.11661577969789505</v>
      </c>
      <c r="O77" s="25">
        <f t="shared" si="5"/>
        <v>5.8597113937139511E-2</v>
      </c>
      <c r="P77" s="25">
        <f t="shared" si="6"/>
        <v>2.5728829205036163E-2</v>
      </c>
      <c r="Q77" s="25">
        <f t="shared" si="6"/>
        <v>3.2868284732103348E-2</v>
      </c>
      <c r="R77" s="25">
        <f t="shared" si="6"/>
        <v>1.8309011124074459E-2</v>
      </c>
      <c r="S77" s="24">
        <f t="shared" si="6"/>
        <v>6.7636137010647504E-3</v>
      </c>
      <c r="T77" s="15"/>
      <c r="U77" s="13"/>
      <c r="V77" s="2"/>
      <c r="W77" s="2"/>
      <c r="X77" s="2"/>
      <c r="Y77" s="2"/>
      <c r="Z77" s="2"/>
    </row>
    <row r="78" spans="1:26" ht="15.55">
      <c r="A78" s="19">
        <v>1981</v>
      </c>
      <c r="B78" s="324">
        <f>'TC2'!G78</f>
        <v>0.69281086325645447</v>
      </c>
      <c r="C78" s="519">
        <f>'TC2'!K78</f>
        <v>0.25051093101501465</v>
      </c>
      <c r="D78" s="520">
        <f>'TC2'!O78</f>
        <v>0.44229993224143982</v>
      </c>
      <c r="E78" s="318">
        <f>'TC2'!S78</f>
        <v>0.30718913674354553</v>
      </c>
      <c r="F78" s="16">
        <f>TC2b!C78</f>
        <v>0.21255774796009064</v>
      </c>
      <c r="G78" s="16">
        <f>TC2b!G78</f>
        <v>9.3897052109241486E-2</v>
      </c>
      <c r="H78" s="16">
        <f>TC2b!K78</f>
        <v>6.7414499819278717E-2</v>
      </c>
      <c r="I78" s="16">
        <f>TC2b!O78</f>
        <v>3.2443828880786896E-2</v>
      </c>
      <c r="J78" s="16">
        <f>TC2b!S78</f>
        <v>1.1864577420055866E-2</v>
      </c>
      <c r="K78" s="16">
        <v>4.0366165264073299E-3</v>
      </c>
      <c r="L78" s="56">
        <f t="shared" si="7"/>
        <v>0.21329208463430405</v>
      </c>
      <c r="M78" s="15">
        <f t="shared" si="8"/>
        <v>9.4631388783454895E-2</v>
      </c>
      <c r="N78" s="15">
        <f t="shared" si="8"/>
        <v>0.11866069585084915</v>
      </c>
      <c r="O78" s="15">
        <f t="shared" si="5"/>
        <v>6.145322322845459E-2</v>
      </c>
      <c r="P78" s="15">
        <f t="shared" si="6"/>
        <v>2.6482552289962769E-2</v>
      </c>
      <c r="Q78" s="15">
        <f t="shared" si="6"/>
        <v>3.4970670938491821E-2</v>
      </c>
      <c r="R78" s="15">
        <f t="shared" si="6"/>
        <v>2.057925146073103E-2</v>
      </c>
      <c r="S78" s="14">
        <f t="shared" si="6"/>
        <v>7.8279608936485355E-3</v>
      </c>
      <c r="T78" s="15"/>
      <c r="U78" s="13"/>
      <c r="V78" s="2"/>
      <c r="W78" s="2"/>
      <c r="X78" s="2"/>
      <c r="Y78" s="2"/>
      <c r="Z78" s="2"/>
    </row>
    <row r="79" spans="1:26" ht="15.55">
      <c r="A79" s="19">
        <v>1982</v>
      </c>
      <c r="B79" s="324">
        <f>'TC2'!G79</f>
        <v>0.68901154398918152</v>
      </c>
      <c r="C79" s="519">
        <f>'TC2'!K79</f>
        <v>0.24248319864273071</v>
      </c>
      <c r="D79" s="520">
        <f>'TC2'!O79</f>
        <v>0.44652834534645081</v>
      </c>
      <c r="E79" s="318">
        <f>'TC2'!S79</f>
        <v>0.31098845601081848</v>
      </c>
      <c r="F79" s="16">
        <f>TC2b!C79</f>
        <v>0.21509848535060883</v>
      </c>
      <c r="G79" s="16">
        <f>TC2b!G79</f>
        <v>9.5516026020050049E-2</v>
      </c>
      <c r="H79" s="16">
        <f>TC2b!K79</f>
        <v>6.9107629358768463E-2</v>
      </c>
      <c r="I79" s="16">
        <f>TC2b!O79</f>
        <v>3.4047149121761322E-2</v>
      </c>
      <c r="J79" s="16">
        <f>TC2b!S79</f>
        <v>1.2544235214591026E-2</v>
      </c>
      <c r="K79" s="16">
        <v>4.13913085963579E-3</v>
      </c>
      <c r="L79" s="56">
        <f t="shared" si="7"/>
        <v>0.21547242999076843</v>
      </c>
      <c r="M79" s="15">
        <f t="shared" si="8"/>
        <v>9.5889970660209656E-2</v>
      </c>
      <c r="N79" s="15">
        <f t="shared" si="8"/>
        <v>0.11958245933055878</v>
      </c>
      <c r="O79" s="15">
        <f t="shared" si="5"/>
        <v>6.1468876898288727E-2</v>
      </c>
      <c r="P79" s="15">
        <f t="shared" si="6"/>
        <v>2.6408396661281586E-2</v>
      </c>
      <c r="Q79" s="15">
        <f t="shared" si="6"/>
        <v>3.5060480237007141E-2</v>
      </c>
      <c r="R79" s="15">
        <f t="shared" si="6"/>
        <v>2.1502913907170296E-2</v>
      </c>
      <c r="S79" s="14">
        <f t="shared" si="6"/>
        <v>8.4051043549552354E-3</v>
      </c>
      <c r="T79" s="15"/>
      <c r="U79" s="13"/>
      <c r="V79" s="2"/>
      <c r="W79" s="2"/>
      <c r="X79" s="2"/>
      <c r="Y79" s="2"/>
      <c r="Z79" s="2"/>
    </row>
    <row r="80" spans="1:26" ht="15.55">
      <c r="A80" s="19">
        <v>1983</v>
      </c>
      <c r="B80" s="324">
        <f>'TC2'!G80</f>
        <v>0.68260353803634644</v>
      </c>
      <c r="C80" s="519">
        <f>'TC2'!K80</f>
        <v>0.23413175344467163</v>
      </c>
      <c r="D80" s="520">
        <f>'TC2'!O80</f>
        <v>0.4484717845916748</v>
      </c>
      <c r="E80" s="318">
        <f>'TC2'!S80</f>
        <v>0.31739646196365356</v>
      </c>
      <c r="F80" s="16">
        <f>TC2b!C80</f>
        <v>0.21933972835540771</v>
      </c>
      <c r="G80" s="16">
        <f>TC2b!G80</f>
        <v>9.8093986511230469E-2</v>
      </c>
      <c r="H80" s="16">
        <f>TC2b!K80</f>
        <v>7.0707470178604126E-2</v>
      </c>
      <c r="I80" s="16">
        <f>TC2b!O80</f>
        <v>3.4017853438854218E-2</v>
      </c>
      <c r="J80" s="16">
        <f>TC2b!S80</f>
        <v>1.2205852195620537E-2</v>
      </c>
      <c r="K80" s="16">
        <v>3.9004380376445229E-3</v>
      </c>
      <c r="L80" s="56">
        <f t="shared" si="7"/>
        <v>0.2193024754524231</v>
      </c>
      <c r="M80" s="15">
        <f t="shared" si="8"/>
        <v>9.805673360824585E-2</v>
      </c>
      <c r="N80" s="15">
        <f t="shared" si="8"/>
        <v>0.12124574184417725</v>
      </c>
      <c r="O80" s="15">
        <f t="shared" si="5"/>
        <v>6.4076133072376251E-2</v>
      </c>
      <c r="P80" s="15">
        <f t="shared" si="6"/>
        <v>2.7386516332626343E-2</v>
      </c>
      <c r="Q80" s="15">
        <f t="shared" si="6"/>
        <v>3.6689616739749908E-2</v>
      </c>
      <c r="R80" s="15">
        <f t="shared" si="6"/>
        <v>2.1812001243233681E-2</v>
      </c>
      <c r="S80" s="14">
        <f t="shared" si="6"/>
        <v>8.3054141579760148E-3</v>
      </c>
      <c r="T80" s="15"/>
      <c r="U80" s="13"/>
      <c r="V80" s="2"/>
      <c r="W80" s="2"/>
      <c r="X80" s="2"/>
      <c r="Y80" s="2"/>
      <c r="Z80" s="2"/>
    </row>
    <row r="81" spans="1:26" ht="15.55">
      <c r="A81" s="19">
        <v>1984</v>
      </c>
      <c r="B81" s="324">
        <f>'TC2'!G81</f>
        <v>0.66721510887145996</v>
      </c>
      <c r="C81" s="519">
        <f>'TC2'!K81</f>
        <v>0.22615468502044678</v>
      </c>
      <c r="D81" s="520">
        <f>'TC2'!O81</f>
        <v>0.44106042385101318</v>
      </c>
      <c r="E81" s="318">
        <f>'TC2'!S81</f>
        <v>0.33278489112854004</v>
      </c>
      <c r="F81" s="16">
        <f>TC2b!C81</f>
        <v>0.23424123227596283</v>
      </c>
      <c r="G81" s="16">
        <f>TC2b!G81</f>
        <v>0.10934717208147049</v>
      </c>
      <c r="H81" s="16">
        <f>TC2b!K81</f>
        <v>8.0057799816131592E-2</v>
      </c>
      <c r="I81" s="16">
        <f>TC2b!O81</f>
        <v>4.0279053151607513E-2</v>
      </c>
      <c r="J81" s="16">
        <f>TC2b!S81</f>
        <v>1.4652498997747898E-2</v>
      </c>
      <c r="K81" s="16">
        <v>4.9400677344387332E-3</v>
      </c>
      <c r="L81" s="56">
        <f t="shared" si="7"/>
        <v>0.22343771904706955</v>
      </c>
      <c r="M81" s="15">
        <f t="shared" si="8"/>
        <v>9.8543658852577209E-2</v>
      </c>
      <c r="N81" s="15">
        <f t="shared" si="8"/>
        <v>0.12489406019449234</v>
      </c>
      <c r="O81" s="15">
        <f t="shared" si="5"/>
        <v>6.9068118929862976E-2</v>
      </c>
      <c r="P81" s="15">
        <f t="shared" si="6"/>
        <v>2.9289372265338898E-2</v>
      </c>
      <c r="Q81" s="15">
        <f t="shared" si="6"/>
        <v>3.9778746664524078E-2</v>
      </c>
      <c r="R81" s="15">
        <f t="shared" si="6"/>
        <v>2.5626554153859615E-2</v>
      </c>
      <c r="S81" s="14">
        <f t="shared" si="6"/>
        <v>9.7124312633091649E-3</v>
      </c>
      <c r="T81" s="15"/>
      <c r="U81" s="13"/>
      <c r="V81" s="2"/>
      <c r="W81" s="2"/>
      <c r="X81" s="2"/>
      <c r="Y81" s="2"/>
      <c r="Z81" s="2"/>
    </row>
    <row r="82" spans="1:26" ht="15.55">
      <c r="A82" s="19">
        <v>1985</v>
      </c>
      <c r="B82" s="324">
        <f>'TC2'!G82</f>
        <v>0.66976675391197205</v>
      </c>
      <c r="C82" s="519">
        <f>'TC2'!K82</f>
        <v>0.22641599178314209</v>
      </c>
      <c r="D82" s="520">
        <f>'TC2'!O82</f>
        <v>0.44335076212882996</v>
      </c>
      <c r="E82" s="318">
        <f>'TC2'!S82</f>
        <v>0.33023324608802795</v>
      </c>
      <c r="F82" s="16">
        <f>TC2b!C82</f>
        <v>0.23168645799160004</v>
      </c>
      <c r="G82" s="16">
        <f>TC2b!G82</f>
        <v>0.10779223591089249</v>
      </c>
      <c r="H82" s="16">
        <f>TC2b!K82</f>
        <v>7.9124659299850464E-2</v>
      </c>
      <c r="I82" s="16">
        <f>TC2b!O82</f>
        <v>3.9054542779922485E-2</v>
      </c>
      <c r="J82" s="16">
        <f>TC2b!S82</f>
        <v>1.3650180771946907E-2</v>
      </c>
      <c r="K82" s="16">
        <v>1.8079867705416994E-3</v>
      </c>
      <c r="L82" s="56">
        <f t="shared" si="7"/>
        <v>0.22244101017713547</v>
      </c>
      <c r="M82" s="15">
        <f t="shared" si="8"/>
        <v>9.8546788096427917E-2</v>
      </c>
      <c r="N82" s="15">
        <f t="shared" si="8"/>
        <v>0.12389422208070755</v>
      </c>
      <c r="O82" s="15">
        <f t="shared" si="5"/>
        <v>6.8737693130970001E-2</v>
      </c>
      <c r="P82" s="15">
        <f t="shared" si="6"/>
        <v>2.8667576611042023E-2</v>
      </c>
      <c r="Q82" s="15">
        <f t="shared" si="6"/>
        <v>4.0070116519927979E-2</v>
      </c>
      <c r="R82" s="15">
        <f t="shared" si="6"/>
        <v>2.5404362007975578E-2</v>
      </c>
      <c r="S82" s="14">
        <f t="shared" si="6"/>
        <v>1.1842194001405208E-2</v>
      </c>
      <c r="T82" s="15"/>
      <c r="U82" s="13"/>
      <c r="V82" s="2"/>
      <c r="W82" s="2"/>
      <c r="X82" s="2"/>
      <c r="Y82" s="2"/>
      <c r="Z82" s="2"/>
    </row>
    <row r="83" spans="1:26" ht="15.55">
      <c r="A83" s="19">
        <v>1986</v>
      </c>
      <c r="B83" s="324">
        <f>'TC2'!G83</f>
        <v>0.67676848173141479</v>
      </c>
      <c r="C83" s="519">
        <f>'TC2'!K83</f>
        <v>0.22631746530532837</v>
      </c>
      <c r="D83" s="520">
        <f>'TC2'!O83</f>
        <v>0.45045101642608643</v>
      </c>
      <c r="E83" s="318">
        <f>'TC2'!S83</f>
        <v>0.32323151826858521</v>
      </c>
      <c r="F83" s="16">
        <f>TC2b!C83</f>
        <v>0.2241438627243042</v>
      </c>
      <c r="G83" s="16">
        <f>TC2b!G83</f>
        <v>0.10064786672592163</v>
      </c>
      <c r="H83" s="16">
        <f>TC2b!K83</f>
        <v>7.1971096098423004E-2</v>
      </c>
      <c r="I83" s="16">
        <f>TC2b!O83</f>
        <v>3.3049680292606354E-2</v>
      </c>
      <c r="J83" s="16">
        <f>TC2b!S83</f>
        <v>1.1203770525753498E-2</v>
      </c>
      <c r="K83" s="16">
        <v>3.6064662064498312E-3</v>
      </c>
      <c r="L83" s="56">
        <f t="shared" si="7"/>
        <v>0.22258365154266357</v>
      </c>
      <c r="M83" s="15">
        <f t="shared" si="8"/>
        <v>9.9087655544281006E-2</v>
      </c>
      <c r="N83" s="15">
        <f t="shared" si="8"/>
        <v>0.12349599599838257</v>
      </c>
      <c r="O83" s="15">
        <f t="shared" si="5"/>
        <v>6.7598186433315277E-2</v>
      </c>
      <c r="P83" s="15">
        <f t="shared" si="6"/>
        <v>2.8676770627498627E-2</v>
      </c>
      <c r="Q83" s="15">
        <f t="shared" si="6"/>
        <v>3.892141580581665E-2</v>
      </c>
      <c r="R83" s="15">
        <f t="shared" si="6"/>
        <v>2.1845909766852856E-2</v>
      </c>
      <c r="S83" s="14">
        <f t="shared" si="6"/>
        <v>7.5973043193036669E-3</v>
      </c>
      <c r="T83" s="15"/>
      <c r="U83" s="13"/>
      <c r="V83" s="2"/>
      <c r="W83" s="2"/>
      <c r="X83" s="2"/>
      <c r="Y83" s="2"/>
      <c r="Z83" s="2"/>
    </row>
    <row r="84" spans="1:26" ht="15.55">
      <c r="A84" s="19">
        <v>1987</v>
      </c>
      <c r="B84" s="324">
        <f>'TC2'!G84</f>
        <v>0.66977772116661072</v>
      </c>
      <c r="C84" s="519">
        <f>'TC2'!K84</f>
        <v>0.22498565912246704</v>
      </c>
      <c r="D84" s="520">
        <f>'TC2'!O84</f>
        <v>0.44479206204414368</v>
      </c>
      <c r="E84" s="318">
        <f>'TC2'!S84</f>
        <v>0.33022227883338928</v>
      </c>
      <c r="F84" s="16">
        <f>TC2b!C84</f>
        <v>0.23395881056785583</v>
      </c>
      <c r="G84" s="16">
        <f>TC2b!G84</f>
        <v>0.11100230365991592</v>
      </c>
      <c r="H84" s="16">
        <f>TC2b!K84</f>
        <v>8.0972455441951752E-2</v>
      </c>
      <c r="I84" s="16">
        <f>TC2b!O84</f>
        <v>3.9008408784866333E-2</v>
      </c>
      <c r="J84" s="16">
        <f>TC2b!S84</f>
        <v>1.3413602486252785E-2</v>
      </c>
      <c r="K84" s="16">
        <v>4.5287046991748688E-3</v>
      </c>
      <c r="L84" s="56">
        <f t="shared" si="7"/>
        <v>0.21921997517347336</v>
      </c>
      <c r="M84" s="15">
        <f t="shared" si="8"/>
        <v>9.6263468265533447E-2</v>
      </c>
      <c r="N84" s="15">
        <f t="shared" si="8"/>
        <v>0.12295650690793991</v>
      </c>
      <c r="O84" s="15">
        <f t="shared" si="5"/>
        <v>7.1993894875049591E-2</v>
      </c>
      <c r="P84" s="15">
        <f t="shared" si="6"/>
        <v>3.0029848217964172E-2</v>
      </c>
      <c r="Q84" s="15">
        <f t="shared" si="6"/>
        <v>4.1964046657085419E-2</v>
      </c>
      <c r="R84" s="15">
        <f t="shared" si="6"/>
        <v>2.5594806298613548E-2</v>
      </c>
      <c r="S84" s="14">
        <f t="shared" si="6"/>
        <v>8.884897787077916E-3</v>
      </c>
      <c r="T84" s="15"/>
      <c r="U84" s="13"/>
      <c r="V84" s="2"/>
      <c r="W84" s="2"/>
      <c r="X84" s="2"/>
      <c r="Y84" s="2"/>
      <c r="Z84" s="2"/>
    </row>
    <row r="85" spans="1:26" ht="15.55">
      <c r="A85" s="19">
        <v>1988</v>
      </c>
      <c r="B85" s="324">
        <f>'TC2'!G85</f>
        <v>0.65526306629180908</v>
      </c>
      <c r="C85" s="519">
        <f>'TC2'!K85</f>
        <v>0.22040557861328125</v>
      </c>
      <c r="D85" s="520">
        <f>'TC2'!O85</f>
        <v>0.43485748767852783</v>
      </c>
      <c r="E85" s="318">
        <f>'TC2'!S85</f>
        <v>0.34473693370819092</v>
      </c>
      <c r="F85" s="16">
        <f>TC2b!C85</f>
        <v>0.24963299930095673</v>
      </c>
      <c r="G85" s="16">
        <f>TC2b!G85</f>
        <v>0.12605167925357819</v>
      </c>
      <c r="H85" s="16">
        <f>TC2b!K85</f>
        <v>9.5152519643306732E-2</v>
      </c>
      <c r="I85" s="16">
        <f>TC2b!O85</f>
        <v>4.9328386783599854E-2</v>
      </c>
      <c r="J85" s="16">
        <f>TC2b!S85</f>
        <v>1.8483143299818039E-2</v>
      </c>
      <c r="K85" s="16">
        <v>6.6266525348258557E-3</v>
      </c>
      <c r="L85" s="56">
        <f t="shared" si="7"/>
        <v>0.21868525445461273</v>
      </c>
      <c r="M85" s="15">
        <f t="shared" si="8"/>
        <v>9.5103934407234192E-2</v>
      </c>
      <c r="N85" s="15">
        <f t="shared" si="8"/>
        <v>0.12358132004737854</v>
      </c>
      <c r="O85" s="15">
        <f t="shared" si="5"/>
        <v>7.6723292469978333E-2</v>
      </c>
      <c r="P85" s="15">
        <f t="shared" si="6"/>
        <v>3.0899159610271454E-2</v>
      </c>
      <c r="Q85" s="15">
        <f t="shared" si="6"/>
        <v>4.5824132859706879E-2</v>
      </c>
      <c r="R85" s="15">
        <f t="shared" si="6"/>
        <v>3.0845243483781815E-2</v>
      </c>
      <c r="S85" s="14">
        <f t="shared" si="6"/>
        <v>1.1856490764992183E-2</v>
      </c>
      <c r="T85" s="15"/>
      <c r="U85" s="13"/>
      <c r="V85" s="2"/>
      <c r="W85" s="2"/>
      <c r="X85" s="2"/>
      <c r="Y85" s="2"/>
      <c r="Z85" s="2"/>
    </row>
    <row r="86" spans="1:26" ht="15.55">
      <c r="A86" s="23">
        <v>1989</v>
      </c>
      <c r="B86" s="325">
        <f>'TC2'!G86</f>
        <v>0.65948814153671265</v>
      </c>
      <c r="C86" s="523">
        <f>'TC2'!K86</f>
        <v>0.22278678417205811</v>
      </c>
      <c r="D86" s="524">
        <f>'TC2'!O86</f>
        <v>0.43670135736465454</v>
      </c>
      <c r="E86" s="319">
        <f>'TC2'!S86</f>
        <v>0.34051185846328735</v>
      </c>
      <c r="F86" s="22">
        <f>TC2b!C86</f>
        <v>0.24527478218078613</v>
      </c>
      <c r="G86" s="22">
        <f>TC2b!G86</f>
        <v>0.12216458469629288</v>
      </c>
      <c r="H86" s="22">
        <f>TC2b!K86</f>
        <v>9.1078072786331177E-2</v>
      </c>
      <c r="I86" s="22">
        <f>TC2b!O86</f>
        <v>4.5545861124992371E-2</v>
      </c>
      <c r="J86" s="22">
        <f>TC2b!S86</f>
        <v>1.6294388100504875E-2</v>
      </c>
      <c r="K86" s="22">
        <v>5.6067116689649315E-3</v>
      </c>
      <c r="L86" s="57">
        <f t="shared" si="7"/>
        <v>0.21834727376699448</v>
      </c>
      <c r="M86" s="21">
        <f t="shared" si="8"/>
        <v>9.5237076282501221E-2</v>
      </c>
      <c r="N86" s="21">
        <f t="shared" si="8"/>
        <v>0.12311019748449326</v>
      </c>
      <c r="O86" s="21">
        <f t="shared" si="5"/>
        <v>7.6618723571300507E-2</v>
      </c>
      <c r="P86" s="21">
        <f t="shared" si="6"/>
        <v>3.10865119099617E-2</v>
      </c>
      <c r="Q86" s="21">
        <f t="shared" si="6"/>
        <v>4.5532211661338806E-2</v>
      </c>
      <c r="R86" s="21">
        <f t="shared" si="6"/>
        <v>2.9251473024487495E-2</v>
      </c>
      <c r="S86" s="20">
        <f t="shared" si="6"/>
        <v>1.0687676431539943E-2</v>
      </c>
      <c r="T86" s="15"/>
      <c r="U86" s="13"/>
      <c r="V86" s="2"/>
      <c r="W86" s="2"/>
      <c r="X86" s="2"/>
      <c r="Y86" s="2"/>
      <c r="Z86" s="2"/>
    </row>
    <row r="87" spans="1:26" ht="15.55">
      <c r="A87" s="27">
        <v>1990</v>
      </c>
      <c r="B87" s="326">
        <f>'TC2'!G87</f>
        <v>0.66004928946495056</v>
      </c>
      <c r="C87" s="525">
        <f>'TC2'!K87</f>
        <v>0.22271144390106201</v>
      </c>
      <c r="D87" s="526">
        <f>'TC2'!O87</f>
        <v>0.43733784556388855</v>
      </c>
      <c r="E87" s="320">
        <f>'TC2'!S87</f>
        <v>0.33995071053504944</v>
      </c>
      <c r="F87" s="26">
        <f>TC2b!C87</f>
        <v>0.24478097259998322</v>
      </c>
      <c r="G87" s="26">
        <f>TC2b!G87</f>
        <v>0.12221521884202957</v>
      </c>
      <c r="H87" s="26">
        <f>TC2b!K87</f>
        <v>9.1321036219596863E-2</v>
      </c>
      <c r="I87" s="26">
        <f>TC2b!O87</f>
        <v>4.5437362045049667E-2</v>
      </c>
      <c r="J87" s="26">
        <f>TC2b!S87</f>
        <v>1.6349894925951958E-2</v>
      </c>
      <c r="K87" s="26">
        <v>5.8367495198479256E-3</v>
      </c>
      <c r="L87" s="58">
        <f t="shared" si="7"/>
        <v>0.21773549169301987</v>
      </c>
      <c r="M87" s="25">
        <f t="shared" si="8"/>
        <v>9.5169737935066223E-2</v>
      </c>
      <c r="N87" s="25">
        <f t="shared" si="8"/>
        <v>0.12256575375795364</v>
      </c>
      <c r="O87" s="25">
        <f t="shared" si="5"/>
        <v>7.6777856796979904E-2</v>
      </c>
      <c r="P87" s="25">
        <f t="shared" si="6"/>
        <v>3.0894182622432709E-2</v>
      </c>
      <c r="Q87" s="25">
        <f t="shared" si="6"/>
        <v>4.5883674174547195E-2</v>
      </c>
      <c r="R87" s="25">
        <f t="shared" si="6"/>
        <v>2.908746711909771E-2</v>
      </c>
      <c r="S87" s="24">
        <f t="shared" si="6"/>
        <v>1.0513145406104032E-2</v>
      </c>
      <c r="T87" s="15"/>
      <c r="U87" s="13"/>
      <c r="V87" s="2"/>
      <c r="W87" s="2"/>
      <c r="X87" s="2"/>
      <c r="Y87" s="2"/>
      <c r="Z87" s="2"/>
    </row>
    <row r="88" spans="1:26" ht="15.55">
      <c r="A88" s="19">
        <v>1991</v>
      </c>
      <c r="B88" s="324">
        <f>'TC2'!G88</f>
        <v>0.66263490915298462</v>
      </c>
      <c r="C88" s="519">
        <f>'TC2'!K88</f>
        <v>0.22313666343688965</v>
      </c>
      <c r="D88" s="520">
        <f>'TC2'!O88</f>
        <v>0.43949824571609497</v>
      </c>
      <c r="E88" s="318">
        <f>'TC2'!S88</f>
        <v>0.33736509084701538</v>
      </c>
      <c r="F88" s="16">
        <f>TC2b!C88</f>
        <v>0.24132752418518066</v>
      </c>
      <c r="G88" s="16">
        <f>TC2b!G88</f>
        <v>0.11604249477386475</v>
      </c>
      <c r="H88" s="16">
        <f>TC2b!K88</f>
        <v>8.488619327545166E-2</v>
      </c>
      <c r="I88" s="16">
        <f>TC2b!O88</f>
        <v>4.1442893445491791E-2</v>
      </c>
      <c r="J88" s="16">
        <f>TC2b!S88</f>
        <v>1.5240594744682312E-2</v>
      </c>
      <c r="K88" s="16">
        <v>5.5135055436003168E-3</v>
      </c>
      <c r="L88" s="56">
        <f t="shared" si="7"/>
        <v>0.22132259607315063</v>
      </c>
      <c r="M88" s="15">
        <f t="shared" si="8"/>
        <v>9.6037566661834717E-2</v>
      </c>
      <c r="N88" s="15">
        <f t="shared" si="8"/>
        <v>0.12528502941131592</v>
      </c>
      <c r="O88" s="15">
        <f t="shared" si="5"/>
        <v>7.4599601328372955E-2</v>
      </c>
      <c r="P88" s="15">
        <f t="shared" si="6"/>
        <v>3.1156301498413086E-2</v>
      </c>
      <c r="Q88" s="15">
        <f t="shared" si="6"/>
        <v>4.3443299829959869E-2</v>
      </c>
      <c r="R88" s="15">
        <f t="shared" si="6"/>
        <v>2.6202298700809479E-2</v>
      </c>
      <c r="S88" s="14">
        <f t="shared" si="6"/>
        <v>9.7270892010819961E-3</v>
      </c>
      <c r="T88" s="15"/>
      <c r="U88" s="13"/>
      <c r="V88" s="2"/>
      <c r="W88" s="2"/>
      <c r="X88" s="2"/>
      <c r="Y88" s="2"/>
      <c r="Z88" s="2"/>
    </row>
    <row r="89" spans="1:26" ht="15.55">
      <c r="A89" s="19">
        <v>1992</v>
      </c>
      <c r="B89" s="324">
        <f>'TC2'!G89</f>
        <v>0.65414530038833618</v>
      </c>
      <c r="C89" s="519">
        <f>'TC2'!K89</f>
        <v>0.21875536441802979</v>
      </c>
      <c r="D89" s="520">
        <f>'TC2'!O89</f>
        <v>0.4353899359703064</v>
      </c>
      <c r="E89" s="318">
        <f>'TC2'!S89</f>
        <v>0.34585469961166382</v>
      </c>
      <c r="F89" s="16">
        <f>TC2b!C89</f>
        <v>0.25034931302070618</v>
      </c>
      <c r="G89" s="16">
        <f>TC2b!G89</f>
        <v>0.12418946623802185</v>
      </c>
      <c r="H89" s="16">
        <f>TC2b!K89</f>
        <v>9.215189516544342E-2</v>
      </c>
      <c r="I89" s="16">
        <f>TC2b!O89</f>
        <v>4.5944597572088242E-2</v>
      </c>
      <c r="J89" s="16">
        <f>TC2b!S89</f>
        <v>1.7797902226448059E-2</v>
      </c>
      <c r="K89" s="16">
        <v>6.560318542667345E-3</v>
      </c>
      <c r="L89" s="56">
        <f t="shared" si="7"/>
        <v>0.22166523337364197</v>
      </c>
      <c r="M89" s="15">
        <f t="shared" si="8"/>
        <v>9.5505386590957642E-2</v>
      </c>
      <c r="N89" s="15">
        <f t="shared" si="8"/>
        <v>0.12615984678268433</v>
      </c>
      <c r="O89" s="15">
        <f t="shared" si="5"/>
        <v>7.8244868665933609E-2</v>
      </c>
      <c r="P89" s="15">
        <f t="shared" si="6"/>
        <v>3.203757107257843E-2</v>
      </c>
      <c r="Q89" s="15">
        <f t="shared" si="6"/>
        <v>4.6207297593355179E-2</v>
      </c>
      <c r="R89" s="15">
        <f t="shared" si="6"/>
        <v>2.8146695345640182E-2</v>
      </c>
      <c r="S89" s="14">
        <f t="shared" si="6"/>
        <v>1.1237583683780715E-2</v>
      </c>
      <c r="T89" s="15"/>
      <c r="U89" s="13"/>
      <c r="V89" s="2"/>
      <c r="W89" s="2"/>
      <c r="X89" s="2"/>
      <c r="Y89" s="2"/>
      <c r="Z89" s="2"/>
    </row>
    <row r="90" spans="1:26" ht="15.55">
      <c r="A90" s="19">
        <v>1993</v>
      </c>
      <c r="B90" s="324">
        <f>'TC2'!G90</f>
        <v>0.65957283973693848</v>
      </c>
      <c r="C90" s="519">
        <f>'TC2'!K90</f>
        <v>0.22219538688659668</v>
      </c>
      <c r="D90" s="520">
        <f>'TC2'!O90</f>
        <v>0.4373774528503418</v>
      </c>
      <c r="E90" s="318">
        <f>'TC2'!S90</f>
        <v>0.34042716026306152</v>
      </c>
      <c r="F90" s="16">
        <f>TC2b!C90</f>
        <v>0.24387930333614349</v>
      </c>
      <c r="G90" s="16">
        <f>TC2b!G90</f>
        <v>0.11777420341968536</v>
      </c>
      <c r="H90" s="16">
        <f>TC2b!K90</f>
        <v>8.6568914353847504E-2</v>
      </c>
      <c r="I90" s="16">
        <f>TC2b!O90</f>
        <v>4.2894497513771057E-2</v>
      </c>
      <c r="J90" s="16">
        <f>TC2b!S90</f>
        <v>1.6982272267341614E-2</v>
      </c>
      <c r="K90" s="16">
        <v>6.3257905348780797E-3</v>
      </c>
      <c r="L90" s="56">
        <f t="shared" si="7"/>
        <v>0.22265295684337616</v>
      </c>
      <c r="M90" s="15">
        <f t="shared" si="8"/>
        <v>9.654785692691803E-2</v>
      </c>
      <c r="N90" s="15">
        <f t="shared" si="8"/>
        <v>0.12610509991645813</v>
      </c>
      <c r="O90" s="15">
        <f t="shared" si="5"/>
        <v>7.4879705905914307E-2</v>
      </c>
      <c r="P90" s="15">
        <f t="shared" si="6"/>
        <v>3.120528906583786E-2</v>
      </c>
      <c r="Q90" s="15">
        <f t="shared" si="6"/>
        <v>4.3674416840076447E-2</v>
      </c>
      <c r="R90" s="15">
        <f t="shared" si="6"/>
        <v>2.5912225246429443E-2</v>
      </c>
      <c r="S90" s="14">
        <f t="shared" si="6"/>
        <v>1.0656481732463533E-2</v>
      </c>
      <c r="T90" s="15"/>
      <c r="U90" s="13"/>
      <c r="V90" s="2"/>
      <c r="W90" s="2"/>
      <c r="X90" s="2"/>
      <c r="Y90" s="2"/>
      <c r="Z90" s="2"/>
    </row>
    <row r="91" spans="1:26" ht="15.55">
      <c r="A91" s="19">
        <v>1994</v>
      </c>
      <c r="B91" s="324">
        <f>'TC2'!G91</f>
        <v>0.65908762812614441</v>
      </c>
      <c r="C91" s="519">
        <f>'TC2'!K91</f>
        <v>0.22168296575546265</v>
      </c>
      <c r="D91" s="520">
        <f>'TC2'!O91</f>
        <v>0.43740466237068176</v>
      </c>
      <c r="E91" s="318">
        <f>'TC2'!S91</f>
        <v>0.34091237187385559</v>
      </c>
      <c r="F91" s="16">
        <f>TC2b!C91</f>
        <v>0.24368199706077576</v>
      </c>
      <c r="G91" s="16">
        <f>TC2b!G91</f>
        <v>0.11682853102684021</v>
      </c>
      <c r="H91" s="16">
        <f>TC2b!K91</f>
        <v>8.5726253688335419E-2</v>
      </c>
      <c r="I91" s="16">
        <f>TC2b!O91</f>
        <v>4.2261544615030289E-2</v>
      </c>
      <c r="J91" s="16">
        <f>TC2b!S91</f>
        <v>1.6442574560642242E-2</v>
      </c>
      <c r="K91" s="16">
        <v>6.1759459735875885E-3</v>
      </c>
      <c r="L91" s="56">
        <f t="shared" si="7"/>
        <v>0.22408384084701538</v>
      </c>
      <c r="M91" s="15">
        <f t="shared" si="8"/>
        <v>9.7230374813079834E-2</v>
      </c>
      <c r="N91" s="15">
        <f t="shared" si="8"/>
        <v>0.12685346603393555</v>
      </c>
      <c r="O91" s="15">
        <f t="shared" si="5"/>
        <v>7.4566986411809921E-2</v>
      </c>
      <c r="P91" s="15">
        <f t="shared" si="6"/>
        <v>3.1102277338504791E-2</v>
      </c>
      <c r="Q91" s="15">
        <f t="shared" si="6"/>
        <v>4.346470907330513E-2</v>
      </c>
      <c r="R91" s="15">
        <f t="shared" si="6"/>
        <v>2.5818970054388046E-2</v>
      </c>
      <c r="S91" s="14">
        <f t="shared" si="6"/>
        <v>1.0266628587054655E-2</v>
      </c>
      <c r="T91" s="15"/>
      <c r="U91" s="13"/>
      <c r="V91" s="2"/>
      <c r="W91" s="2"/>
      <c r="X91" s="2"/>
      <c r="Y91" s="2"/>
      <c r="Z91" s="2"/>
    </row>
    <row r="92" spans="1:26" ht="15.55">
      <c r="A92" s="19">
        <v>1995</v>
      </c>
      <c r="B92" s="324">
        <f>'TC2'!G92</f>
        <v>0.65398919582366943</v>
      </c>
      <c r="C92" s="519">
        <f>'TC2'!K92</f>
        <v>0.21853822469711304</v>
      </c>
      <c r="D92" s="520">
        <f>'TC2'!O92</f>
        <v>0.4354509711265564</v>
      </c>
      <c r="E92" s="318">
        <f>'TC2'!S92</f>
        <v>0.34601080417633057</v>
      </c>
      <c r="F92" s="16">
        <f>TC2b!C92</f>
        <v>0.24885281920433044</v>
      </c>
      <c r="G92" s="16">
        <f>TC2b!G92</f>
        <v>0.12061235308647156</v>
      </c>
      <c r="H92" s="16">
        <f>TC2b!K92</f>
        <v>8.8652029633522034E-2</v>
      </c>
      <c r="I92" s="16">
        <f>TC2b!O92</f>
        <v>4.4047769159078598E-2</v>
      </c>
      <c r="J92" s="16">
        <f>TC2b!S92</f>
        <v>1.7003029584884644E-2</v>
      </c>
      <c r="K92" s="16">
        <v>6.2233131885548326E-3</v>
      </c>
      <c r="L92" s="56">
        <f t="shared" si="7"/>
        <v>0.22539845108985901</v>
      </c>
      <c r="M92" s="15">
        <f t="shared" si="8"/>
        <v>9.7157984972000122E-2</v>
      </c>
      <c r="N92" s="15">
        <f t="shared" si="8"/>
        <v>0.12824046611785889</v>
      </c>
      <c r="O92" s="15">
        <f t="shared" si="5"/>
        <v>7.656458392739296E-2</v>
      </c>
      <c r="P92" s="15">
        <f t="shared" si="6"/>
        <v>3.1960323452949524E-2</v>
      </c>
      <c r="Q92" s="15">
        <f t="shared" si="6"/>
        <v>4.4604260474443436E-2</v>
      </c>
      <c r="R92" s="15">
        <f t="shared" si="6"/>
        <v>2.7044739574193954E-2</v>
      </c>
      <c r="S92" s="14">
        <f t="shared" si="6"/>
        <v>1.0779716396329811E-2</v>
      </c>
      <c r="T92" s="15"/>
      <c r="U92" s="13"/>
      <c r="V92" s="2"/>
      <c r="W92" s="2"/>
      <c r="X92" s="2"/>
      <c r="Y92" s="2"/>
      <c r="Z92" s="2"/>
    </row>
    <row r="93" spans="1:26" ht="15.55">
      <c r="A93" s="19">
        <v>1996</v>
      </c>
      <c r="B93" s="324">
        <f>'TC2'!G93</f>
        <v>0.64767768979072571</v>
      </c>
      <c r="C93" s="519">
        <f>'TC2'!K93</f>
        <v>0.21601492166519165</v>
      </c>
      <c r="D93" s="520">
        <f>'TC2'!O93</f>
        <v>0.43166276812553406</v>
      </c>
      <c r="E93" s="318">
        <f>'TC2'!S93</f>
        <v>0.35232231020927429</v>
      </c>
      <c r="F93" s="16">
        <f>TC2b!C93</f>
        <v>0.25485393404960632</v>
      </c>
      <c r="G93" s="16">
        <f>TC2b!G93</f>
        <v>0.12503287196159363</v>
      </c>
      <c r="H93" s="16">
        <f>TC2b!K93</f>
        <v>9.2242017388343811E-2</v>
      </c>
      <c r="I93" s="16">
        <f>TC2b!O93</f>
        <v>4.6811036765575409E-2</v>
      </c>
      <c r="J93" s="16">
        <f>TC2b!S93</f>
        <v>1.8505143001675606E-2</v>
      </c>
      <c r="K93" s="16">
        <v>6.8878313963256646E-3</v>
      </c>
      <c r="L93" s="56">
        <f t="shared" si="7"/>
        <v>0.22728943824768066</v>
      </c>
      <c r="M93" s="15">
        <f t="shared" si="8"/>
        <v>9.7468376159667969E-2</v>
      </c>
      <c r="N93" s="15">
        <f t="shared" si="8"/>
        <v>0.1298210620880127</v>
      </c>
      <c r="O93" s="15">
        <f t="shared" si="5"/>
        <v>7.8221835196018219E-2</v>
      </c>
      <c r="P93" s="15">
        <f t="shared" si="6"/>
        <v>3.2790854573249817E-2</v>
      </c>
      <c r="Q93" s="15">
        <f t="shared" si="6"/>
        <v>4.5430980622768402E-2</v>
      </c>
      <c r="R93" s="15">
        <f t="shared" si="6"/>
        <v>2.8305893763899803E-2</v>
      </c>
      <c r="S93" s="14">
        <f t="shared" si="6"/>
        <v>1.1617311605349942E-2</v>
      </c>
      <c r="T93" s="15"/>
      <c r="U93" s="13"/>
      <c r="V93" s="2"/>
      <c r="W93" s="2"/>
      <c r="X93" s="2"/>
      <c r="Y93" s="2"/>
      <c r="Z93" s="2"/>
    </row>
    <row r="94" spans="1:26" ht="15.55">
      <c r="A94" s="19">
        <v>1997</v>
      </c>
      <c r="B94" s="324">
        <f>'TC2'!G94</f>
        <v>0.64248955249786377</v>
      </c>
      <c r="C94" s="519">
        <f>'TC2'!K94</f>
        <v>0.21363043785095215</v>
      </c>
      <c r="D94" s="520">
        <f>'TC2'!O94</f>
        <v>0.42885911464691162</v>
      </c>
      <c r="E94" s="318">
        <f>'TC2'!S94</f>
        <v>0.35751044750213623</v>
      </c>
      <c r="F94" s="16">
        <f>TC2b!C94</f>
        <v>0.2603849470615387</v>
      </c>
      <c r="G94" s="16">
        <f>TC2b!G94</f>
        <v>0.13005447387695313</v>
      </c>
      <c r="H94" s="16">
        <f>TC2b!K94</f>
        <v>9.7448736429214478E-2</v>
      </c>
      <c r="I94" s="16">
        <f>TC2b!O94</f>
        <v>5.0660412758588791E-2</v>
      </c>
      <c r="J94" s="16">
        <f>TC2b!S94</f>
        <v>1.9927503541111946E-2</v>
      </c>
      <c r="K94" s="16">
        <v>7.2171880843762953E-3</v>
      </c>
      <c r="L94" s="56">
        <f t="shared" si="7"/>
        <v>0.22745597362518311</v>
      </c>
      <c r="M94" s="15">
        <f t="shared" si="8"/>
        <v>9.7125500440597534E-2</v>
      </c>
      <c r="N94" s="15">
        <f t="shared" si="8"/>
        <v>0.13033047318458557</v>
      </c>
      <c r="O94" s="15">
        <f t="shared" si="5"/>
        <v>7.9394061118364334E-2</v>
      </c>
      <c r="P94" s="15">
        <f t="shared" si="6"/>
        <v>3.2605737447738647E-2</v>
      </c>
      <c r="Q94" s="15">
        <f t="shared" si="6"/>
        <v>4.6788323670625687E-2</v>
      </c>
      <c r="R94" s="15">
        <f t="shared" si="6"/>
        <v>3.0732909217476845E-2</v>
      </c>
      <c r="S94" s="14">
        <f t="shared" si="6"/>
        <v>1.2710315456735651E-2</v>
      </c>
      <c r="T94" s="15"/>
      <c r="U94" s="13"/>
      <c r="V94" s="2"/>
      <c r="W94" s="2"/>
      <c r="X94" s="2"/>
      <c r="Y94" s="2"/>
      <c r="Z94" s="2"/>
    </row>
    <row r="95" spans="1:26" ht="15.55">
      <c r="A95" s="19">
        <v>1998</v>
      </c>
      <c r="B95" s="324">
        <f>'TC2'!G95</f>
        <v>0.64133018255233765</v>
      </c>
      <c r="C95" s="519">
        <f>'TC2'!K95</f>
        <v>0.21340078115463257</v>
      </c>
      <c r="D95" s="520">
        <f>'TC2'!O95</f>
        <v>0.42792940139770508</v>
      </c>
      <c r="E95" s="318">
        <f>'TC2'!S95</f>
        <v>0.35866981744766235</v>
      </c>
      <c r="F95" s="16">
        <f>TC2b!C95</f>
        <v>0.26208597421646118</v>
      </c>
      <c r="G95" s="16">
        <f>TC2b!G95</f>
        <v>0.13090723752975464</v>
      </c>
      <c r="H95" s="16">
        <f>TC2b!K95</f>
        <v>9.7329109907150269E-2</v>
      </c>
      <c r="I95" s="16">
        <f>TC2b!O95</f>
        <v>4.9653813242912292E-2</v>
      </c>
      <c r="J95" s="16">
        <f>TC2b!S95</f>
        <v>1.9438603892922401E-2</v>
      </c>
      <c r="K95" s="16">
        <v>6.8762535643593055E-3</v>
      </c>
      <c r="L95" s="56">
        <f t="shared" si="7"/>
        <v>0.22776257991790771</v>
      </c>
      <c r="M95" s="15">
        <f t="shared" si="8"/>
        <v>9.6583843231201172E-2</v>
      </c>
      <c r="N95" s="15">
        <f t="shared" si="8"/>
        <v>0.13117873668670654</v>
      </c>
      <c r="O95" s="15">
        <f t="shared" si="5"/>
        <v>8.1253424286842346E-2</v>
      </c>
      <c r="P95" s="15">
        <f t="shared" si="6"/>
        <v>3.357812762260437E-2</v>
      </c>
      <c r="Q95" s="15">
        <f t="shared" si="6"/>
        <v>4.7675296664237976E-2</v>
      </c>
      <c r="R95" s="15">
        <f t="shared" si="6"/>
        <v>3.0215209349989891E-2</v>
      </c>
      <c r="S95" s="14">
        <f t="shared" si="6"/>
        <v>1.2562350328563097E-2</v>
      </c>
      <c r="T95" s="15"/>
      <c r="U95" s="13"/>
      <c r="V95" s="2"/>
      <c r="W95" s="2"/>
      <c r="X95" s="2"/>
      <c r="Y95" s="2"/>
      <c r="Z95" s="2"/>
    </row>
    <row r="96" spans="1:26" ht="15.55">
      <c r="A96" s="23">
        <v>1999</v>
      </c>
      <c r="B96" s="325">
        <f>'TC2'!G96</f>
        <v>0.63638296723365784</v>
      </c>
      <c r="C96" s="523">
        <f>'TC2'!K96</f>
        <v>0.21173858642578125</v>
      </c>
      <c r="D96" s="524">
        <f>'TC2'!O96</f>
        <v>0.42464438080787659</v>
      </c>
      <c r="E96" s="319">
        <f>'TC2'!S96</f>
        <v>0.36361703276634216</v>
      </c>
      <c r="F96" s="22">
        <f>TC2b!C96</f>
        <v>0.26725807785987854</v>
      </c>
      <c r="G96" s="22">
        <f>TC2b!G96</f>
        <v>0.13664476573467255</v>
      </c>
      <c r="H96" s="22">
        <f>TC2b!K96</f>
        <v>0.10280226916074753</v>
      </c>
      <c r="I96" s="22">
        <f>TC2b!O96</f>
        <v>5.3532008081674576E-2</v>
      </c>
      <c r="J96" s="22">
        <f>TC2b!S96</f>
        <v>2.1831732243299484E-2</v>
      </c>
      <c r="K96" s="22">
        <v>8.2924146542826347E-3</v>
      </c>
      <c r="L96" s="57">
        <f t="shared" si="7"/>
        <v>0.22697226703166962</v>
      </c>
      <c r="M96" s="21">
        <f t="shared" si="8"/>
        <v>9.6358954906463623E-2</v>
      </c>
      <c r="N96" s="21">
        <f t="shared" si="8"/>
        <v>0.13061331212520599</v>
      </c>
      <c r="O96" s="21">
        <f t="shared" si="5"/>
        <v>8.3112757652997971E-2</v>
      </c>
      <c r="P96" s="21">
        <f t="shared" si="6"/>
        <v>3.3842496573925018E-2</v>
      </c>
      <c r="Q96" s="21">
        <f t="shared" si="6"/>
        <v>4.9270261079072952E-2</v>
      </c>
      <c r="R96" s="21">
        <f t="shared" si="6"/>
        <v>3.1700275838375092E-2</v>
      </c>
      <c r="S96" s="20">
        <f t="shared" si="6"/>
        <v>1.353931758901685E-2</v>
      </c>
      <c r="T96" s="15"/>
      <c r="U96" s="13"/>
      <c r="V96" s="2"/>
      <c r="W96" s="2"/>
      <c r="X96" s="2"/>
      <c r="Y96" s="2"/>
      <c r="Z96" s="2"/>
    </row>
    <row r="97" spans="1:26" ht="15.55">
      <c r="A97" s="27">
        <v>2000</v>
      </c>
      <c r="B97" s="326">
        <f>'TC2'!G97</f>
        <v>0.63192301988601685</v>
      </c>
      <c r="C97" s="525">
        <f>'TC2'!K97</f>
        <v>0.20894283056259155</v>
      </c>
      <c r="D97" s="526">
        <f>'TC2'!O97</f>
        <v>0.42298018932342529</v>
      </c>
      <c r="E97" s="320">
        <f>'TC2'!S97</f>
        <v>0.36807698011398315</v>
      </c>
      <c r="F97" s="26">
        <f>TC2b!C97</f>
        <v>0.27162083983421326</v>
      </c>
      <c r="G97" s="26">
        <f>TC2b!G97</f>
        <v>0.14050361514091492</v>
      </c>
      <c r="H97" s="26">
        <f>TC2b!K97</f>
        <v>0.10620620101690292</v>
      </c>
      <c r="I97" s="26">
        <f>TC2b!O97</f>
        <v>5.6119933724403381E-2</v>
      </c>
      <c r="J97" s="26">
        <f>TC2b!S97</f>
        <v>2.2842489182949066E-2</v>
      </c>
      <c r="K97" s="26">
        <v>8.199045529177839E-3</v>
      </c>
      <c r="L97" s="58">
        <f t="shared" si="7"/>
        <v>0.22757336497306824</v>
      </c>
      <c r="M97" s="25">
        <f t="shared" si="8"/>
        <v>9.6456140279769897E-2</v>
      </c>
      <c r="N97" s="25">
        <f t="shared" si="8"/>
        <v>0.13111722469329834</v>
      </c>
      <c r="O97" s="25">
        <f t="shared" si="5"/>
        <v>8.4383681416511536E-2</v>
      </c>
      <c r="P97" s="25">
        <f t="shared" si="6"/>
        <v>3.4297414124011993E-2</v>
      </c>
      <c r="Q97" s="25">
        <f t="shared" si="6"/>
        <v>5.0086267292499542E-2</v>
      </c>
      <c r="R97" s="25">
        <f t="shared" si="6"/>
        <v>3.3277444541454315E-2</v>
      </c>
      <c r="S97" s="24">
        <f t="shared" si="6"/>
        <v>1.4643443653771227E-2</v>
      </c>
      <c r="T97" s="15"/>
      <c r="U97" s="13"/>
      <c r="V97" s="2"/>
      <c r="W97" s="2"/>
      <c r="X97" s="2"/>
      <c r="Y97" s="2"/>
      <c r="Z97" s="2"/>
    </row>
    <row r="98" spans="1:26" ht="15.55">
      <c r="A98" s="19">
        <v>2001</v>
      </c>
      <c r="B98" s="324">
        <f>'TC2'!G98</f>
        <v>0.63625362515449524</v>
      </c>
      <c r="C98" s="519">
        <f>'TC2'!K98</f>
        <v>0.21076512336730957</v>
      </c>
      <c r="D98" s="520">
        <f>'TC2'!O98</f>
        <v>0.42548850178718567</v>
      </c>
      <c r="E98" s="318">
        <f>'TC2'!S98</f>
        <v>0.36374637484550476</v>
      </c>
      <c r="F98" s="16">
        <f>TC2b!C98</f>
        <v>0.26723864674568176</v>
      </c>
      <c r="G98" s="16">
        <f>TC2b!G98</f>
        <v>0.13783572614192963</v>
      </c>
      <c r="H98" s="16">
        <f>TC2b!K98</f>
        <v>0.10416589677333832</v>
      </c>
      <c r="I98" s="16">
        <f>TC2b!O98</f>
        <v>5.5336527526378632E-2</v>
      </c>
      <c r="J98" s="16">
        <f>TC2b!S98</f>
        <v>2.2539395838975906E-2</v>
      </c>
      <c r="K98" s="16">
        <v>8.8163801932368523E-3</v>
      </c>
      <c r="L98" s="56">
        <f t="shared" si="7"/>
        <v>0.22591064870357513</v>
      </c>
      <c r="M98" s="15">
        <f t="shared" si="8"/>
        <v>9.6507728099822998E-2</v>
      </c>
      <c r="N98" s="15">
        <f t="shared" si="8"/>
        <v>0.12940292060375214</v>
      </c>
      <c r="O98" s="15">
        <f t="shared" si="5"/>
        <v>8.2499198615550995E-2</v>
      </c>
      <c r="P98" s="15">
        <f t="shared" si="6"/>
        <v>3.3669829368591309E-2</v>
      </c>
      <c r="Q98" s="15">
        <f t="shared" si="6"/>
        <v>4.8829369246959686E-2</v>
      </c>
      <c r="R98" s="15">
        <f t="shared" si="6"/>
        <v>3.2797131687402725E-2</v>
      </c>
      <c r="S98" s="14">
        <f t="shared" si="6"/>
        <v>1.3723015645739054E-2</v>
      </c>
      <c r="T98" s="15"/>
      <c r="U98" s="13"/>
      <c r="V98" s="2"/>
      <c r="W98" s="2"/>
      <c r="X98" s="2"/>
      <c r="Y98" s="2"/>
      <c r="Z98" s="2"/>
    </row>
    <row r="99" spans="1:26" ht="15.55">
      <c r="A99" s="19">
        <v>2002</v>
      </c>
      <c r="B99" s="324">
        <f>'TC2'!G99</f>
        <v>0.6335199773311615</v>
      </c>
      <c r="C99" s="519">
        <f>'TC2'!K99</f>
        <v>0.20916539430618286</v>
      </c>
      <c r="D99" s="520">
        <f>'TC2'!O99</f>
        <v>0.42435458302497864</v>
      </c>
      <c r="E99" s="318">
        <f>'TC2'!S99</f>
        <v>0.3664800226688385</v>
      </c>
      <c r="F99" s="16">
        <f>TC2b!C99</f>
        <v>0.27026191353797913</v>
      </c>
      <c r="G99" s="16">
        <f>TC2b!G99</f>
        <v>0.13972054421901703</v>
      </c>
      <c r="H99" s="16">
        <f>TC2b!K99</f>
        <v>0.10556814074516296</v>
      </c>
      <c r="I99" s="16">
        <f>TC2b!O99</f>
        <v>5.6225843727588654E-2</v>
      </c>
      <c r="J99" s="16">
        <f>TC2b!S99</f>
        <v>2.3257512599229813E-2</v>
      </c>
      <c r="K99" s="16">
        <v>9.2995326323515766E-3</v>
      </c>
      <c r="L99" s="56">
        <f t="shared" si="7"/>
        <v>0.22675947844982147</v>
      </c>
      <c r="M99" s="15">
        <f t="shared" si="8"/>
        <v>9.6218109130859375E-2</v>
      </c>
      <c r="N99" s="15">
        <f t="shared" si="8"/>
        <v>0.1305413693189621</v>
      </c>
      <c r="O99" s="15">
        <f t="shared" si="5"/>
        <v>8.3494700491428375E-2</v>
      </c>
      <c r="P99" s="15">
        <f t="shared" si="6"/>
        <v>3.4152403473854065E-2</v>
      </c>
      <c r="Q99" s="15">
        <f t="shared" si="6"/>
        <v>4.934229701757431E-2</v>
      </c>
      <c r="R99" s="15">
        <f t="shared" si="6"/>
        <v>3.2968331128358841E-2</v>
      </c>
      <c r="S99" s="14">
        <f t="shared" si="6"/>
        <v>1.3957979966878236E-2</v>
      </c>
      <c r="T99" s="15"/>
      <c r="U99" s="13"/>
      <c r="V99" s="2"/>
      <c r="W99" s="2"/>
      <c r="X99" s="2"/>
      <c r="Y99" s="2"/>
      <c r="Z99" s="2"/>
    </row>
    <row r="100" spans="1:26" ht="15.55">
      <c r="A100" s="19">
        <v>2003</v>
      </c>
      <c r="B100" s="324">
        <f>'TC2'!G100</f>
        <v>0.63164588809013367</v>
      </c>
      <c r="C100" s="519">
        <f>'TC2'!K100</f>
        <v>0.20577830076217651</v>
      </c>
      <c r="D100" s="520">
        <f>'TC2'!O100</f>
        <v>0.42586758732795715</v>
      </c>
      <c r="E100" s="318">
        <f>'TC2'!S100</f>
        <v>0.36835411190986633</v>
      </c>
      <c r="F100" s="16">
        <f>TC2b!C100</f>
        <v>0.27132949233055115</v>
      </c>
      <c r="G100" s="16">
        <f>TC2b!G100</f>
        <v>0.14119744300842285</v>
      </c>
      <c r="H100" s="16">
        <f>TC2b!K100</f>
        <v>0.10712844133377075</v>
      </c>
      <c r="I100" s="16">
        <f>TC2b!O100</f>
        <v>5.7763569056987762E-2</v>
      </c>
      <c r="J100" s="16">
        <f>TC2b!S100</f>
        <v>2.4370843544602394E-2</v>
      </c>
      <c r="K100" s="16">
        <v>9.8936866832740819E-3</v>
      </c>
      <c r="L100" s="56">
        <f t="shared" si="7"/>
        <v>0.22715666890144348</v>
      </c>
      <c r="M100" s="15">
        <f t="shared" si="8"/>
        <v>9.7024619579315186E-2</v>
      </c>
      <c r="N100" s="15">
        <f t="shared" si="8"/>
        <v>0.1301320493221283</v>
      </c>
      <c r="O100" s="15">
        <f t="shared" si="5"/>
        <v>8.3433873951435089E-2</v>
      </c>
      <c r="P100" s="15">
        <f t="shared" si="6"/>
        <v>3.40690016746521E-2</v>
      </c>
      <c r="Q100" s="15">
        <f t="shared" si="6"/>
        <v>4.936487227678299E-2</v>
      </c>
      <c r="R100" s="15">
        <f t="shared" si="6"/>
        <v>3.3392725512385368E-2</v>
      </c>
      <c r="S100" s="14">
        <f t="shared" si="6"/>
        <v>1.4477156861328312E-2</v>
      </c>
      <c r="T100" s="15"/>
      <c r="U100" s="13"/>
      <c r="V100" s="2"/>
      <c r="W100" s="2"/>
      <c r="X100" s="2"/>
      <c r="Y100" s="2"/>
      <c r="Z100" s="2"/>
    </row>
    <row r="101" spans="1:26" ht="15.55">
      <c r="A101" s="19">
        <v>2004</v>
      </c>
      <c r="B101" s="324">
        <f>'TC2'!G101</f>
        <v>0.62553668022155762</v>
      </c>
      <c r="C101" s="519">
        <f>'TC2'!K101</f>
        <v>0.20365077257156372</v>
      </c>
      <c r="D101" s="520">
        <f>'TC2'!O101</f>
        <v>0.4218859076499939</v>
      </c>
      <c r="E101" s="318">
        <f>'TC2'!S101</f>
        <v>0.37446331977844238</v>
      </c>
      <c r="F101" s="16">
        <f>TC2b!C101</f>
        <v>0.27812057733535767</v>
      </c>
      <c r="G101" s="16">
        <f>TC2b!G101</f>
        <v>0.14794531464576721</v>
      </c>
      <c r="H101" s="16">
        <f>TC2b!K101</f>
        <v>0.11347419768571854</v>
      </c>
      <c r="I101" s="16">
        <f>TC2b!O101</f>
        <v>6.2146380543708801E-2</v>
      </c>
      <c r="J101" s="16">
        <f>TC2b!S101</f>
        <v>2.6760300621390343E-2</v>
      </c>
      <c r="K101" s="16">
        <v>1.0708403053925872E-2</v>
      </c>
      <c r="L101" s="56">
        <f t="shared" si="7"/>
        <v>0.22651800513267517</v>
      </c>
      <c r="M101" s="15">
        <f t="shared" si="8"/>
        <v>9.6342742443084717E-2</v>
      </c>
      <c r="N101" s="15">
        <f t="shared" si="8"/>
        <v>0.13017526268959045</v>
      </c>
      <c r="O101" s="15">
        <f t="shared" si="5"/>
        <v>8.5798934102058411E-2</v>
      </c>
      <c r="P101" s="15">
        <f t="shared" si="6"/>
        <v>3.4471116960048676E-2</v>
      </c>
      <c r="Q101" s="15">
        <f t="shared" si="6"/>
        <v>5.1327817142009735E-2</v>
      </c>
      <c r="R101" s="15">
        <f t="shared" si="6"/>
        <v>3.5386079922318459E-2</v>
      </c>
      <c r="S101" s="14">
        <f t="shared" si="6"/>
        <v>1.605189756746447E-2</v>
      </c>
      <c r="T101" s="15"/>
      <c r="U101" s="13"/>
      <c r="V101" s="2"/>
      <c r="W101" s="2"/>
      <c r="X101" s="2"/>
      <c r="Y101" s="2"/>
      <c r="Z101" s="2"/>
    </row>
    <row r="102" spans="1:26" ht="15.55">
      <c r="A102" s="19">
        <v>2005</v>
      </c>
      <c r="B102" s="324">
        <f>'TC2'!G102</f>
        <v>0.62137100100517273</v>
      </c>
      <c r="C102" s="519">
        <f>'TC2'!K102</f>
        <v>0.20327705144882202</v>
      </c>
      <c r="D102" s="520">
        <f>'TC2'!O102</f>
        <v>0.41809394955635071</v>
      </c>
      <c r="E102" s="318">
        <f>'TC2'!S102</f>
        <v>0.37862899899482727</v>
      </c>
      <c r="F102" s="16">
        <f>TC2b!C102</f>
        <v>0.28269839286804199</v>
      </c>
      <c r="G102" s="16">
        <f>TC2b!G102</f>
        <v>0.15226677060127258</v>
      </c>
      <c r="H102" s="16">
        <f>TC2b!K102</f>
        <v>0.11794606596231461</v>
      </c>
      <c r="I102" s="16">
        <f>TC2b!O102</f>
        <v>6.6275343298912048E-2</v>
      </c>
      <c r="J102" s="16">
        <f>TC2b!S102</f>
        <v>2.8854191303253174E-2</v>
      </c>
      <c r="K102" s="16">
        <v>1.1336429975951506E-2</v>
      </c>
      <c r="L102" s="56">
        <f t="shared" si="7"/>
        <v>0.22636222839355469</v>
      </c>
      <c r="M102" s="15">
        <f t="shared" si="8"/>
        <v>9.5930606126785278E-2</v>
      </c>
      <c r="N102" s="15">
        <f t="shared" si="8"/>
        <v>0.13043162226676941</v>
      </c>
      <c r="O102" s="15">
        <f t="shared" si="5"/>
        <v>8.5991427302360535E-2</v>
      </c>
      <c r="P102" s="15">
        <f t="shared" si="6"/>
        <v>3.4320704638957977E-2</v>
      </c>
      <c r="Q102" s="15">
        <f t="shared" si="6"/>
        <v>5.1670722663402557E-2</v>
      </c>
      <c r="R102" s="15">
        <f t="shared" si="6"/>
        <v>3.7421151995658875E-2</v>
      </c>
      <c r="S102" s="14">
        <f t="shared" si="6"/>
        <v>1.7517761327301668E-2</v>
      </c>
      <c r="T102" s="15"/>
      <c r="U102" s="13"/>
      <c r="V102" s="2"/>
      <c r="W102" s="2"/>
      <c r="X102" s="2"/>
      <c r="Y102" s="2"/>
      <c r="Z102" s="2"/>
    </row>
    <row r="103" spans="1:26" ht="15.55">
      <c r="A103" s="19">
        <v>2006</v>
      </c>
      <c r="B103" s="324">
        <f>'TC2'!G103</f>
        <v>0.61452603340148926</v>
      </c>
      <c r="C103" s="519">
        <f>'TC2'!K103</f>
        <v>0.20105171203613281</v>
      </c>
      <c r="D103" s="520">
        <f>'TC2'!O103</f>
        <v>0.41347432136535645</v>
      </c>
      <c r="E103" s="318">
        <f>'TC2'!S103</f>
        <v>0.38547396659851074</v>
      </c>
      <c r="F103" s="16">
        <f>TC2b!C103</f>
        <v>0.28960642218589783</v>
      </c>
      <c r="G103" s="16">
        <f>TC2b!G103</f>
        <v>0.15734457969665527</v>
      </c>
      <c r="H103" s="16">
        <f>TC2b!K103</f>
        <v>0.12191583216190338</v>
      </c>
      <c r="I103" s="16">
        <f>TC2b!O103</f>
        <v>6.8118691444396973E-2</v>
      </c>
      <c r="J103" s="16">
        <f>TC2b!S103</f>
        <v>2.9263995587825775E-2</v>
      </c>
      <c r="K103" s="16">
        <v>1.1758574781125705E-2</v>
      </c>
      <c r="L103" s="56">
        <f t="shared" si="7"/>
        <v>0.22812938690185547</v>
      </c>
      <c r="M103" s="15">
        <f t="shared" si="8"/>
        <v>9.5867544412612915E-2</v>
      </c>
      <c r="N103" s="15">
        <f t="shared" si="8"/>
        <v>0.13226184248924255</v>
      </c>
      <c r="O103" s="15">
        <f t="shared" si="5"/>
        <v>8.9225888252258301E-2</v>
      </c>
      <c r="P103" s="15">
        <f t="shared" si="6"/>
        <v>3.5428747534751892E-2</v>
      </c>
      <c r="Q103" s="15">
        <f t="shared" si="6"/>
        <v>5.3797140717506409E-2</v>
      </c>
      <c r="R103" s="15">
        <f t="shared" si="6"/>
        <v>3.8854695856571198E-2</v>
      </c>
      <c r="S103" s="14">
        <f t="shared" si="6"/>
        <v>1.7505420806700069E-2</v>
      </c>
      <c r="T103" s="15"/>
      <c r="U103" s="13"/>
      <c r="V103" s="2"/>
      <c r="W103" s="2"/>
      <c r="X103" s="2"/>
      <c r="Y103" s="2"/>
      <c r="Z103" s="2"/>
    </row>
    <row r="104" spans="1:26" ht="15.55">
      <c r="A104" s="19">
        <v>2007</v>
      </c>
      <c r="B104" s="324">
        <f>'TC2'!G104</f>
        <v>0.61947765946388245</v>
      </c>
      <c r="C104" s="519">
        <f>'TC2'!K104</f>
        <v>0.20438557863235474</v>
      </c>
      <c r="D104" s="520">
        <f>'TC2'!O104</f>
        <v>0.41509208083152771</v>
      </c>
      <c r="E104" s="318">
        <f>'TC2'!S104</f>
        <v>0.38052234053611755</v>
      </c>
      <c r="F104" s="16">
        <f>TC2b!C104</f>
        <v>0.28442856669425964</v>
      </c>
      <c r="G104" s="16">
        <f>TC2b!G104</f>
        <v>0.15271821618080139</v>
      </c>
      <c r="H104" s="16">
        <f>TC2b!K104</f>
        <v>0.11780312657356262</v>
      </c>
      <c r="I104" s="16">
        <f>TC2b!O104</f>
        <v>6.5833523869514465E-2</v>
      </c>
      <c r="J104" s="16">
        <f>TC2b!S104</f>
        <v>2.9268797487020493E-2</v>
      </c>
      <c r="K104" s="16">
        <v>1.2538840438176411E-2</v>
      </c>
      <c r="L104" s="56">
        <f t="shared" si="7"/>
        <v>0.22780412435531616</v>
      </c>
      <c r="M104" s="15">
        <f t="shared" si="8"/>
        <v>9.609377384185791E-2</v>
      </c>
      <c r="N104" s="15">
        <f t="shared" si="8"/>
        <v>0.13171035051345825</v>
      </c>
      <c r="O104" s="15">
        <f t="shared" si="5"/>
        <v>8.6884692311286926E-2</v>
      </c>
      <c r="P104" s="15">
        <f t="shared" si="6"/>
        <v>3.491508960723877E-2</v>
      </c>
      <c r="Q104" s="15">
        <f t="shared" si="6"/>
        <v>5.1969602704048157E-2</v>
      </c>
      <c r="R104" s="15">
        <f t="shared" si="6"/>
        <v>3.6564726382493973E-2</v>
      </c>
      <c r="S104" s="14">
        <f t="shared" si="6"/>
        <v>1.6729957048844082E-2</v>
      </c>
      <c r="T104" s="15"/>
      <c r="U104" s="13"/>
      <c r="V104" s="2"/>
      <c r="W104" s="2"/>
      <c r="X104" s="2"/>
      <c r="Y104" s="2"/>
      <c r="Z104" s="2"/>
    </row>
    <row r="105" spans="1:26" ht="15.55">
      <c r="A105" s="19">
        <v>2008</v>
      </c>
      <c r="B105" s="324">
        <f>'TC2'!G105</f>
        <v>0.62567207217216492</v>
      </c>
      <c r="C105" s="519">
        <f>'TC2'!K105</f>
        <v>0.20805108547210693</v>
      </c>
      <c r="D105" s="520">
        <f>'TC2'!O105</f>
        <v>0.41762098670005798</v>
      </c>
      <c r="E105" s="318">
        <f>'TC2'!S105</f>
        <v>0.37432792782783508</v>
      </c>
      <c r="F105" s="16">
        <f>TC2b!C105</f>
        <v>0.27962413430213928</v>
      </c>
      <c r="G105" s="16">
        <f>TC2b!G105</f>
        <v>0.1520284116268158</v>
      </c>
      <c r="H105" s="16">
        <f>TC2b!K105</f>
        <v>0.11834025382995605</v>
      </c>
      <c r="I105" s="16">
        <f>TC2b!O105</f>
        <v>6.7581392824649811E-2</v>
      </c>
      <c r="J105" s="16">
        <f>TC2b!S105</f>
        <v>3.1155265867710114E-2</v>
      </c>
      <c r="K105" s="16">
        <v>1.3979199558781061E-2</v>
      </c>
      <c r="L105" s="56">
        <f t="shared" si="7"/>
        <v>0.22229951620101929</v>
      </c>
      <c r="M105" s="15">
        <f t="shared" si="8"/>
        <v>9.4703793525695801E-2</v>
      </c>
      <c r="N105" s="15">
        <f t="shared" si="8"/>
        <v>0.12759572267532349</v>
      </c>
      <c r="O105" s="15">
        <f t="shared" si="5"/>
        <v>8.4447018802165985E-2</v>
      </c>
      <c r="P105" s="15">
        <f t="shared" si="6"/>
        <v>3.3688157796859741E-2</v>
      </c>
      <c r="Q105" s="15">
        <f t="shared" si="6"/>
        <v>5.0758861005306244E-2</v>
      </c>
      <c r="R105" s="15">
        <f t="shared" si="6"/>
        <v>3.6426126956939697E-2</v>
      </c>
      <c r="S105" s="14">
        <f t="shared" si="6"/>
        <v>1.7176066308929053E-2</v>
      </c>
      <c r="T105" s="15"/>
      <c r="U105" s="13"/>
      <c r="V105" s="2"/>
      <c r="W105" s="2"/>
      <c r="X105" s="2"/>
      <c r="Y105" s="2"/>
      <c r="Z105" s="2"/>
    </row>
    <row r="106" spans="1:26" ht="15.55">
      <c r="A106" s="23">
        <v>2009</v>
      </c>
      <c r="B106" s="325">
        <f>'TC2'!G106</f>
        <v>0.62547090649604797</v>
      </c>
      <c r="C106" s="523">
        <f>'TC2'!K106</f>
        <v>0.20278036594390869</v>
      </c>
      <c r="D106" s="524">
        <f>'TC2'!O106</f>
        <v>0.42269054055213928</v>
      </c>
      <c r="E106" s="319">
        <f>'TC2'!S106</f>
        <v>0.37452909350395203</v>
      </c>
      <c r="F106" s="22">
        <f>TC2b!C106</f>
        <v>0.27886927127838135</v>
      </c>
      <c r="G106" s="22">
        <f>TC2b!G106</f>
        <v>0.15149302780628204</v>
      </c>
      <c r="H106" s="22">
        <f>TC2b!K106</f>
        <v>0.11857049912214279</v>
      </c>
      <c r="I106" s="22">
        <f>TC2b!O106</f>
        <v>6.9504208862781525E-2</v>
      </c>
      <c r="J106" s="22">
        <f>TC2b!S106</f>
        <v>3.4582946449518204E-2</v>
      </c>
      <c r="K106" s="22">
        <v>1.6867761478906826E-2</v>
      </c>
      <c r="L106" s="57">
        <f t="shared" si="7"/>
        <v>0.22303606569766998</v>
      </c>
      <c r="M106" s="21">
        <f t="shared" si="8"/>
        <v>9.5659822225570679E-2</v>
      </c>
      <c r="N106" s="21">
        <f t="shared" si="8"/>
        <v>0.1273762434720993</v>
      </c>
      <c r="O106" s="21">
        <f t="shared" si="5"/>
        <v>8.1988818943500519E-2</v>
      </c>
      <c r="P106" s="21">
        <f t="shared" si="6"/>
        <v>3.2922528684139252E-2</v>
      </c>
      <c r="Q106" s="21">
        <f t="shared" si="6"/>
        <v>4.9066290259361267E-2</v>
      </c>
      <c r="R106" s="21">
        <f t="shared" si="6"/>
        <v>3.4921262413263321E-2</v>
      </c>
      <c r="S106" s="20">
        <f t="shared" si="6"/>
        <v>1.7715184970611378E-2</v>
      </c>
      <c r="T106" s="15"/>
      <c r="U106" s="13"/>
      <c r="V106" s="2"/>
      <c r="W106" s="2"/>
      <c r="X106" s="2"/>
      <c r="Y106" s="2"/>
      <c r="Z106" s="2"/>
    </row>
    <row r="107" spans="1:26" ht="15.55">
      <c r="A107" s="19">
        <v>2010</v>
      </c>
      <c r="B107" s="324">
        <f>'TC2'!G107</f>
        <v>0.6132950484752655</v>
      </c>
      <c r="C107" s="519">
        <f>'TC2'!K107</f>
        <v>0.2001069188117981</v>
      </c>
      <c r="D107" s="520">
        <f>'TC2'!O107</f>
        <v>0.41318812966346741</v>
      </c>
      <c r="E107" s="318">
        <f>'TC2'!S107</f>
        <v>0.3867049515247345</v>
      </c>
      <c r="F107" s="16">
        <f>TC2b!C107</f>
        <v>0.29158368706703186</v>
      </c>
      <c r="G107" s="16">
        <f>TC2b!G107</f>
        <v>0.16289721429347992</v>
      </c>
      <c r="H107" s="16">
        <f>TC2b!K107</f>
        <v>0.12873446941375732</v>
      </c>
      <c r="I107" s="16">
        <f>TC2b!O107</f>
        <v>7.7148504555225372E-2</v>
      </c>
      <c r="J107" s="16">
        <f>TC2b!S107</f>
        <v>3.8619980216026306E-2</v>
      </c>
      <c r="K107" s="16">
        <v>1.8145248475201943E-2</v>
      </c>
      <c r="L107" s="56">
        <f t="shared" si="7"/>
        <v>0.22380773723125458</v>
      </c>
      <c r="M107" s="15">
        <f t="shared" si="8"/>
        <v>9.5121264457702637E-2</v>
      </c>
      <c r="N107" s="15">
        <f t="shared" si="8"/>
        <v>0.12868647277355194</v>
      </c>
      <c r="O107" s="15">
        <f t="shared" si="5"/>
        <v>8.5748709738254547E-2</v>
      </c>
      <c r="P107" s="15">
        <f t="shared" si="6"/>
        <v>3.4162744879722595E-2</v>
      </c>
      <c r="Q107" s="15">
        <f t="shared" si="6"/>
        <v>5.1585964858531952E-2</v>
      </c>
      <c r="R107" s="15">
        <f t="shared" si="6"/>
        <v>3.8528524339199066E-2</v>
      </c>
      <c r="S107" s="14">
        <f t="shared" si="6"/>
        <v>2.0474731740824363E-2</v>
      </c>
      <c r="T107" s="15"/>
      <c r="U107" s="13"/>
      <c r="V107" s="2"/>
      <c r="W107" s="2"/>
      <c r="X107" s="2"/>
      <c r="Y107" s="2"/>
      <c r="Z107" s="2"/>
    </row>
    <row r="108" spans="1:26" ht="15.55">
      <c r="A108" s="19">
        <v>2011</v>
      </c>
      <c r="B108" s="324">
        <f>'TC2'!G108</f>
        <v>0.61124992370605469</v>
      </c>
      <c r="C108" s="519">
        <f>'TC2'!K108</f>
        <v>0.19747686386108398</v>
      </c>
      <c r="D108" s="520">
        <f>'TC2'!O108</f>
        <v>0.4137730598449707</v>
      </c>
      <c r="E108" s="318">
        <f>'TC2'!S108</f>
        <v>0.38875007629394531</v>
      </c>
      <c r="F108" s="16">
        <f>TC2b!C108</f>
        <v>0.29268756508827209</v>
      </c>
      <c r="G108" s="16">
        <f>TC2b!G108</f>
        <v>0.16166749596595764</v>
      </c>
      <c r="H108" s="16">
        <f>TC2b!K108</f>
        <v>0.1268172413110733</v>
      </c>
      <c r="I108" s="16">
        <f>TC2b!O108</f>
        <v>7.3977328836917877E-2</v>
      </c>
      <c r="J108" s="16">
        <f>TC2b!S108</f>
        <v>3.4752484411001205E-2</v>
      </c>
      <c r="K108" s="16">
        <v>1.5067354293691913E-2</v>
      </c>
      <c r="L108" s="56">
        <f t="shared" si="7"/>
        <v>0.22708258032798767</v>
      </c>
      <c r="M108" s="15">
        <f t="shared" si="8"/>
        <v>9.6062511205673218E-2</v>
      </c>
      <c r="N108" s="15">
        <f t="shared" si="8"/>
        <v>0.13102006912231445</v>
      </c>
      <c r="O108" s="15">
        <f t="shared" si="5"/>
        <v>8.7690167129039764E-2</v>
      </c>
      <c r="P108" s="15">
        <f t="shared" si="6"/>
        <v>3.4850254654884338E-2</v>
      </c>
      <c r="Q108" s="15">
        <f t="shared" si="6"/>
        <v>5.2839912474155426E-2</v>
      </c>
      <c r="R108" s="15">
        <f t="shared" si="6"/>
        <v>3.9224844425916672E-2</v>
      </c>
      <c r="S108" s="14">
        <f t="shared" si="6"/>
        <v>1.9685130117309293E-2</v>
      </c>
      <c r="T108" s="15"/>
      <c r="U108" s="13"/>
      <c r="V108" s="2"/>
      <c r="W108" s="2"/>
      <c r="X108" s="2"/>
      <c r="Y108" s="2"/>
      <c r="Z108" s="2"/>
    </row>
    <row r="109" spans="1:26" ht="15.55">
      <c r="A109" s="19">
        <v>2012</v>
      </c>
      <c r="B109" s="324">
        <f>'TC2'!G109</f>
        <v>0.59975770115852356</v>
      </c>
      <c r="C109" s="519">
        <f>'TC2'!K109</f>
        <v>0.19134211540222168</v>
      </c>
      <c r="D109" s="520">
        <f>'TC2'!O109</f>
        <v>0.40841558575630188</v>
      </c>
      <c r="E109" s="318">
        <f>'TC2'!S109</f>
        <v>0.40024229884147644</v>
      </c>
      <c r="F109" s="16">
        <f>TC2b!C109</f>
        <v>0.30366334319114685</v>
      </c>
      <c r="G109" s="16">
        <f>TC2b!G109</f>
        <v>0.17006734013557434</v>
      </c>
      <c r="H109" s="16">
        <f>TC2b!K109</f>
        <v>0.13380317389965057</v>
      </c>
      <c r="I109" s="16">
        <f>TC2b!O109</f>
        <v>7.8600801527500153E-2</v>
      </c>
      <c r="J109" s="16">
        <f>TC2b!S109</f>
        <v>3.7291806191205978E-2</v>
      </c>
      <c r="K109" s="16">
        <v>1.6322417803506024E-2</v>
      </c>
      <c r="L109" s="56">
        <f t="shared" si="7"/>
        <v>0.2301749587059021</v>
      </c>
      <c r="M109" s="15">
        <f t="shared" si="8"/>
        <v>9.657895565032959E-2</v>
      </c>
      <c r="N109" s="15">
        <f t="shared" si="8"/>
        <v>0.13359600305557251</v>
      </c>
      <c r="O109" s="15">
        <f t="shared" si="5"/>
        <v>9.1466538608074188E-2</v>
      </c>
      <c r="P109" s="15">
        <f t="shared" si="6"/>
        <v>3.6264166235923767E-2</v>
      </c>
      <c r="Q109" s="15">
        <f t="shared" si="6"/>
        <v>5.5202372372150421E-2</v>
      </c>
      <c r="R109" s="15">
        <f t="shared" si="6"/>
        <v>4.1308995336294174E-2</v>
      </c>
      <c r="S109" s="14">
        <f t="shared" si="6"/>
        <v>2.0969388387699954E-2</v>
      </c>
      <c r="T109" s="15"/>
      <c r="U109" s="13"/>
      <c r="V109" s="2"/>
      <c r="W109" s="2"/>
      <c r="X109" s="2"/>
      <c r="Y109" s="2"/>
      <c r="Z109" s="2"/>
    </row>
    <row r="110" spans="1:26" ht="15.55">
      <c r="A110" s="19">
        <v>2013</v>
      </c>
      <c r="B110" s="324">
        <f>'TC2'!G110</f>
        <v>0.61301702260971069</v>
      </c>
      <c r="C110" s="519">
        <f>'TC2'!K110</f>
        <v>0.19724971055984497</v>
      </c>
      <c r="D110" s="520">
        <f>'TC2'!O110</f>
        <v>0.41576731204986572</v>
      </c>
      <c r="E110" s="318">
        <f>'TC2'!S110</f>
        <v>0.38698297739028931</v>
      </c>
      <c r="F110" s="16">
        <f>TC2b!C110</f>
        <v>0.28944748640060425</v>
      </c>
      <c r="G110" s="16">
        <f>TC2b!G110</f>
        <v>0.15465903282165527</v>
      </c>
      <c r="H110" s="16">
        <f>TC2b!K110</f>
        <v>0.11921722441911697</v>
      </c>
      <c r="I110" s="16">
        <f>TC2b!O110</f>
        <v>6.7038983106613159E-2</v>
      </c>
      <c r="J110" s="16">
        <f>TC2b!S110</f>
        <v>3.094027005136013E-2</v>
      </c>
      <c r="K110" s="16">
        <v>1.3556860664760707E-2</v>
      </c>
      <c r="L110" s="56">
        <f t="shared" si="7"/>
        <v>0.23232394456863403</v>
      </c>
      <c r="M110" s="15">
        <f t="shared" si="8"/>
        <v>9.7535490989685059E-2</v>
      </c>
      <c r="N110" s="15">
        <f t="shared" si="8"/>
        <v>0.13478845357894897</v>
      </c>
      <c r="O110" s="15">
        <f t="shared" si="5"/>
        <v>8.7620049715042114E-2</v>
      </c>
      <c r="P110" s="15">
        <f t="shared" ref="P110:S112" si="9">G110-H110</f>
        <v>3.54418084025383E-2</v>
      </c>
      <c r="Q110" s="15">
        <f t="shared" si="9"/>
        <v>5.2178241312503815E-2</v>
      </c>
      <c r="R110" s="15">
        <f t="shared" si="9"/>
        <v>3.6098713055253029E-2</v>
      </c>
      <c r="S110" s="14">
        <f t="shared" si="9"/>
        <v>1.7383409386599422E-2</v>
      </c>
      <c r="T110" s="15"/>
      <c r="U110" s="13"/>
      <c r="V110" s="2"/>
      <c r="W110" s="2"/>
      <c r="X110" s="2"/>
      <c r="Y110" s="2"/>
      <c r="Z110" s="2"/>
    </row>
    <row r="111" spans="1:26" ht="15.55">
      <c r="A111" s="19">
        <v>2014</v>
      </c>
      <c r="B111" s="324">
        <f>'TC2'!G111</f>
        <v>0.6081683337688446</v>
      </c>
      <c r="C111" s="519">
        <f>'TC2'!K111</f>
        <v>0.19550210237503052</v>
      </c>
      <c r="D111" s="520">
        <f>'TC2'!O111</f>
        <v>0.41266623139381409</v>
      </c>
      <c r="E111" s="318">
        <f>'TC2'!S111</f>
        <v>0.3918316662311554</v>
      </c>
      <c r="F111" s="16">
        <f>TC2b!C111</f>
        <v>0.29408320784568787</v>
      </c>
      <c r="G111" s="16">
        <f>TC2b!G111</f>
        <v>0.15842770040035248</v>
      </c>
      <c r="H111" s="16">
        <f>TC2b!K111</f>
        <v>0.12241987884044647</v>
      </c>
      <c r="I111" s="16">
        <f>TC2b!O111</f>
        <v>6.9154910743236542E-2</v>
      </c>
      <c r="J111" s="16">
        <f>TC2b!S111</f>
        <v>3.1619183719158173E-2</v>
      </c>
      <c r="K111" s="16">
        <v>1.3739165466977274E-2</v>
      </c>
      <c r="L111" s="56">
        <f>E111-G111</f>
        <v>0.23340396583080292</v>
      </c>
      <c r="M111" s="15">
        <f>E111-F111</f>
        <v>9.7748458385467529E-2</v>
      </c>
      <c r="N111" s="15">
        <f>F111-G111</f>
        <v>0.13565550744533539</v>
      </c>
      <c r="O111" s="15">
        <f>G111-I111</f>
        <v>8.9272789657115936E-2</v>
      </c>
      <c r="P111" s="15">
        <f t="shared" si="9"/>
        <v>3.6007821559906006E-2</v>
      </c>
      <c r="Q111" s="15">
        <f t="shared" si="9"/>
        <v>5.326496809720993E-2</v>
      </c>
      <c r="R111" s="15">
        <f t="shared" si="9"/>
        <v>3.7535727024078369E-2</v>
      </c>
      <c r="S111" s="14">
        <f t="shared" si="9"/>
        <v>1.7880018252180899E-2</v>
      </c>
      <c r="T111" s="15"/>
      <c r="U111" s="13"/>
      <c r="V111" s="2"/>
      <c r="W111" s="2"/>
      <c r="X111" s="2"/>
      <c r="Y111" s="2"/>
      <c r="Z111" s="2"/>
    </row>
    <row r="112" spans="1:26" ht="15.55">
      <c r="A112" s="19">
        <v>2015</v>
      </c>
      <c r="B112" s="324">
        <f>'TC2'!G112</f>
        <v>0.61185154318809509</v>
      </c>
      <c r="C112" s="519">
        <f>'TC2'!K112</f>
        <v>0.19649595022201538</v>
      </c>
      <c r="D112" s="520">
        <f>'TC2'!O112</f>
        <v>0.41535559296607971</v>
      </c>
      <c r="E112" s="318">
        <f>'TC2'!S112</f>
        <v>0.38814845681190491</v>
      </c>
      <c r="F112" s="16">
        <f>TC2b!C112</f>
        <v>0.29045569896697998</v>
      </c>
      <c r="G112" s="16">
        <f>TC2b!G112</f>
        <v>0.15562276542186737</v>
      </c>
      <c r="H112" s="16">
        <f>TC2b!K112</f>
        <v>0.12026534229516983</v>
      </c>
      <c r="I112" s="16">
        <f>TC2b!O112</f>
        <v>6.7881114780902863E-2</v>
      </c>
      <c r="J112" s="16">
        <f>TC2b!S112</f>
        <v>3.1092040240764618E-2</v>
      </c>
      <c r="K112" s="16">
        <f t="array" ref="K112:K113">TRANSPOSE('TC4'!B188:BB188)*0.00001/'TC3'!B112:B164</f>
        <v>0</v>
      </c>
      <c r="L112" s="56">
        <f t="shared" ref="L112:L113" si="10">E112-G112</f>
        <v>0.23252569139003754</v>
      </c>
      <c r="M112" s="15">
        <f t="shared" ref="M112:M113" si="11">E112-F112</f>
        <v>9.7692757844924927E-2</v>
      </c>
      <c r="N112" s="15">
        <f t="shared" ref="N112:N113" si="12">F112-G112</f>
        <v>0.13483293354511261</v>
      </c>
      <c r="O112" s="15">
        <f t="shared" ref="O112:O113" si="13">G112-I112</f>
        <v>8.7741650640964508E-2</v>
      </c>
      <c r="P112" s="15">
        <f t="shared" si="9"/>
        <v>3.535742312669754E-2</v>
      </c>
      <c r="Q112" s="15">
        <f t="shared" si="9"/>
        <v>5.2384227514266968E-2</v>
      </c>
      <c r="R112" s="15">
        <f t="shared" si="9"/>
        <v>3.6789074540138245E-2</v>
      </c>
      <c r="S112" s="14">
        <f t="shared" si="9"/>
        <v>3.1092040240764618E-2</v>
      </c>
      <c r="T112" s="15"/>
      <c r="U112" s="13"/>
      <c r="V112" s="2"/>
      <c r="W112" s="2"/>
      <c r="X112" s="2"/>
      <c r="Y112" s="2"/>
      <c r="Z112" s="2"/>
    </row>
    <row r="113" spans="1:26" ht="15.55">
      <c r="A113" s="19">
        <v>2016</v>
      </c>
      <c r="B113" s="324">
        <f>'TC2'!G113</f>
        <v>0.61569461226463318</v>
      </c>
      <c r="C113" s="519">
        <f>'TC2'!K113</f>
        <v>0.19563710689544678</v>
      </c>
      <c r="D113" s="520">
        <f>'TC2'!O113</f>
        <v>0.4200575053691864</v>
      </c>
      <c r="E113" s="318">
        <f>'TC2'!S113</f>
        <v>0.38430538773536682</v>
      </c>
      <c r="F113" s="16">
        <f>TC2b!C113</f>
        <v>0.28594273328781128</v>
      </c>
      <c r="G113" s="16">
        <f>TC2b!G113</f>
        <v>0.15229892730712891</v>
      </c>
      <c r="H113" s="16">
        <f>TC2b!K113</f>
        <v>0.11747416108846664</v>
      </c>
      <c r="I113" s="16">
        <f>TC2b!O113</f>
        <v>6.6540472209453583E-2</v>
      </c>
      <c r="J113" s="16">
        <f>TC2b!S113</f>
        <v>3.0793271958827972E-2</v>
      </c>
      <c r="K113" s="16">
        <v>0</v>
      </c>
      <c r="L113" s="56">
        <f t="shared" si="10"/>
        <v>0.23200646042823792</v>
      </c>
      <c r="M113" s="15">
        <f t="shared" si="11"/>
        <v>9.8362654447555542E-2</v>
      </c>
      <c r="N113" s="15">
        <f t="shared" si="12"/>
        <v>0.13364380598068237</v>
      </c>
      <c r="O113" s="15">
        <f t="shared" si="13"/>
        <v>8.5758455097675323E-2</v>
      </c>
      <c r="P113" s="15">
        <f t="shared" ref="P113" si="14">G113-H113</f>
        <v>3.4824766218662262E-2</v>
      </c>
      <c r="Q113" s="15">
        <f t="shared" ref="Q113" si="15">H113-I113</f>
        <v>5.0933688879013062E-2</v>
      </c>
      <c r="R113" s="15">
        <f t="shared" ref="R113" si="16">I113-J113</f>
        <v>3.574720025062561E-2</v>
      </c>
      <c r="S113" s="14">
        <f t="shared" ref="S113" si="17">J113-K113</f>
        <v>3.0793271958827972E-2</v>
      </c>
      <c r="T113" s="15"/>
      <c r="U113" s="13"/>
      <c r="V113" s="2"/>
      <c r="W113" s="2"/>
      <c r="X113" s="2"/>
      <c r="Y113" s="2"/>
      <c r="Z113" s="2"/>
    </row>
    <row r="114" spans="1:26" ht="15.55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  <c r="V114" s="2"/>
      <c r="W114" s="2"/>
      <c r="X114" s="2"/>
      <c r="Y114" s="2"/>
      <c r="Z114" s="2"/>
    </row>
    <row r="115" spans="1:26" ht="15.55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  <c r="V115" s="2"/>
      <c r="W115" s="2"/>
      <c r="X115" s="2"/>
      <c r="Y115" s="2"/>
      <c r="Z115" s="2"/>
    </row>
    <row r="116" spans="1:26" ht="15.55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  <c r="V116" s="2"/>
      <c r="W116" s="2"/>
      <c r="X116" s="2"/>
      <c r="Y116" s="2"/>
      <c r="Z116" s="2"/>
    </row>
    <row r="117" spans="1:26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6" ht="15.55" thickTop="1">
      <c r="B118" s="5"/>
      <c r="C118" s="5"/>
      <c r="D118" s="5"/>
      <c r="E118" s="5"/>
      <c r="F118" s="5"/>
      <c r="G118" s="5"/>
      <c r="H118" s="5"/>
    </row>
    <row r="119" spans="1:26">
      <c r="B119" s="5"/>
      <c r="C119" s="5"/>
      <c r="D119" s="5"/>
      <c r="E119" s="5"/>
      <c r="F119" s="5"/>
      <c r="G119" s="5"/>
      <c r="H119" s="5"/>
    </row>
  </sheetData>
  <mergeCells count="3">
    <mergeCell ref="A4:S4"/>
    <mergeCell ref="B7:R7"/>
    <mergeCell ref="B8:R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Z119"/>
  <sheetViews>
    <sheetView workbookViewId="0">
      <pane xSplit="1" ySplit="9" topLeftCell="B96" activePane="bottomRight" state="frozen"/>
      <selection activeCell="D32" sqref="D32"/>
      <selection pane="topRight" activeCell="D32" sqref="D32"/>
      <selection pane="bottomLeft" activeCell="D32" sqref="D32"/>
      <selection pane="bottomRight" activeCell="B106" sqref="B102:S106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3" width="11" style="4" customWidth="1"/>
    <col min="24" max="16384" width="10.83203125" style="4"/>
  </cols>
  <sheetData>
    <row r="1" spans="1:26">
      <c r="A1" s="55" t="s">
        <v>37</v>
      </c>
      <c r="D1" s="209"/>
    </row>
    <row r="2" spans="1:26">
      <c r="B2" s="54"/>
      <c r="C2" s="54"/>
      <c r="D2" s="210"/>
    </row>
    <row r="3" spans="1:26" ht="15.55" thickBot="1">
      <c r="D3" s="209"/>
    </row>
    <row r="4" spans="1:26" ht="25" customHeight="1" thickTop="1">
      <c r="A4" s="1407" t="s">
        <v>1256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6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6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  <c r="V6" s="516"/>
    </row>
    <row r="7" spans="1:26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1169"/>
      <c r="T7" s="53"/>
      <c r="V7" s="632"/>
      <c r="W7" s="632"/>
      <c r="X7" s="632"/>
      <c r="Y7" s="632"/>
      <c r="Z7" s="632"/>
    </row>
    <row r="8" spans="1:26" ht="21" customHeight="1">
      <c r="A8" s="432"/>
      <c r="B8" s="1413" t="s">
        <v>46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1170"/>
      <c r="T8" s="533"/>
      <c r="V8" s="632"/>
      <c r="W8" s="632"/>
      <c r="X8" s="632"/>
      <c r="Y8" s="632"/>
      <c r="Z8" s="632"/>
    </row>
    <row r="9" spans="1:26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  <c r="V9" s="632"/>
      <c r="W9" s="632"/>
      <c r="X9" s="632"/>
      <c r="Y9" s="632"/>
      <c r="Z9" s="632"/>
    </row>
    <row r="10" spans="1:26" s="30" customFormat="1" ht="15.05" customHeight="1">
      <c r="A10" s="41">
        <v>1913</v>
      </c>
      <c r="B10" s="327">
        <f>B11*'TC1'!B10/'TC1'!B11</f>
        <v>0.59588162807660638</v>
      </c>
      <c r="C10" s="442"/>
      <c r="D10" s="442"/>
      <c r="E10" s="328">
        <f>E11*'TC1'!E10/'TC1'!E11</f>
        <v>0.40428577667827853</v>
      </c>
      <c r="F10" s="40">
        <f>F11*'TC1'!F10/'TC1'!F11</f>
        <v>0.29909906493120031</v>
      </c>
      <c r="G10" s="40">
        <f>G11*'TC1'!G10/'TC1'!G11</f>
        <v>0.17567502451759831</v>
      </c>
      <c r="H10" s="40">
        <f>H11*'TC1'!H10/'TC1'!H11</f>
        <v>0.14601470772383593</v>
      </c>
      <c r="I10" s="40">
        <f>I11*'TC1'!I10/'TC1'!I11</f>
        <v>7.807393241801236E-2</v>
      </c>
      <c r="J10" s="40">
        <f>J11*'TC1'!J10/'TC1'!J11</f>
        <v>2.4765554218745406E-2</v>
      </c>
      <c r="K10" s="40"/>
      <c r="L10" s="332">
        <f>E10-G10</f>
        <v>0.22861075216068022</v>
      </c>
      <c r="M10" s="333">
        <f>E10-F10</f>
        <v>0.10518671174707822</v>
      </c>
      <c r="N10" s="39"/>
      <c r="O10" s="38">
        <f t="shared" ref="O10:O73" si="0">G10-I10</f>
        <v>9.7601092099585951E-2</v>
      </c>
      <c r="P10" s="38">
        <f t="shared" ref="P10:R41" si="1">G10-H10</f>
        <v>2.9660316793762381E-2</v>
      </c>
      <c r="Q10" s="38">
        <f t="shared" si="1"/>
        <v>6.794077530582357E-2</v>
      </c>
      <c r="R10" s="38">
        <f t="shared" si="1"/>
        <v>5.3308378199266954E-2</v>
      </c>
      <c r="S10" s="37"/>
      <c r="T10" s="15"/>
      <c r="V10" s="2"/>
      <c r="W10" s="2"/>
      <c r="X10" s="2"/>
      <c r="Y10" s="2"/>
      <c r="Z10" s="2"/>
    </row>
    <row r="11" spans="1:26" s="30" customFormat="1" ht="15.05" customHeight="1">
      <c r="A11" s="33">
        <v>1914</v>
      </c>
      <c r="B11" s="329">
        <f>B12*'TC1'!B11/'TC1'!B12</f>
        <v>0.5936458464913783</v>
      </c>
      <c r="C11" s="442"/>
      <c r="D11" s="442"/>
      <c r="E11" s="330">
        <f>E12*'TC1'!E11/'TC1'!E12</f>
        <v>0.40652608588346473</v>
      </c>
      <c r="F11" s="36">
        <f>F12*'TC1'!F11/'TC1'!F12</f>
        <v>0.30211124747793072</v>
      </c>
      <c r="G11" s="36">
        <f>G12*'TC1'!G11/'TC1'!G12</f>
        <v>0.17778835398591944</v>
      </c>
      <c r="H11" s="36">
        <f>H12*'TC1'!H11/'TC1'!H12</f>
        <v>0.14876395716996399</v>
      </c>
      <c r="I11" s="36">
        <f>I12*'TC1'!I11/'TC1'!I12</f>
        <v>7.7572231557393928E-2</v>
      </c>
      <c r="J11" s="36">
        <f>J12*'TC1'!J11/'TC1'!J12</f>
        <v>2.5614922066677939E-2</v>
      </c>
      <c r="K11" s="36"/>
      <c r="L11" s="334">
        <f t="shared" ref="L11:L74" si="2">E11-G11</f>
        <v>0.22873773189754529</v>
      </c>
      <c r="M11" s="335">
        <f t="shared" ref="M11:N74" si="3">E11-F11</f>
        <v>0.10441483840553401</v>
      </c>
      <c r="N11" s="35"/>
      <c r="O11" s="15">
        <f t="shared" si="0"/>
        <v>0.10021612242852551</v>
      </c>
      <c r="P11" s="15">
        <f t="shared" si="1"/>
        <v>2.902439681595545E-2</v>
      </c>
      <c r="Q11" s="15">
        <f t="shared" si="1"/>
        <v>7.1191725612570061E-2</v>
      </c>
      <c r="R11" s="15">
        <f t="shared" si="1"/>
        <v>5.1957309490715989E-2</v>
      </c>
      <c r="S11" s="14"/>
      <c r="T11" s="15"/>
      <c r="V11" s="2"/>
      <c r="W11" s="2"/>
      <c r="X11" s="2"/>
      <c r="Y11" s="2"/>
      <c r="Z11" s="2"/>
    </row>
    <row r="12" spans="1:26" s="30" customFormat="1" ht="15.05" customHeight="1">
      <c r="A12" s="33">
        <v>1915</v>
      </c>
      <c r="B12" s="329">
        <f>B13*'TC1'!B12/'TC1'!B13</f>
        <v>0.60286031708216647</v>
      </c>
      <c r="C12" s="442"/>
      <c r="D12" s="442"/>
      <c r="E12" s="330">
        <f>E13*'TC1'!E12/'TC1'!E13</f>
        <v>0.39729295532104725</v>
      </c>
      <c r="F12" s="36">
        <f>F13*'TC1'!F12/'TC1'!F13</f>
        <v>0.29264351346649103</v>
      </c>
      <c r="G12" s="36">
        <f>G13*'TC1'!G12/'TC1'!G13</f>
        <v>0.17017102248596619</v>
      </c>
      <c r="H12" s="36">
        <f>H13*'TC1'!H12/'TC1'!H13</f>
        <v>0.14263993461051322</v>
      </c>
      <c r="I12" s="36">
        <f>I13*'TC1'!I12/'TC1'!I13</f>
        <v>8.0706493640548854E-2</v>
      </c>
      <c r="J12" s="36">
        <f>J13*'TC1'!J12/'TC1'!J13</f>
        <v>3.4534251652038606E-2</v>
      </c>
      <c r="K12" s="36"/>
      <c r="L12" s="334">
        <f t="shared" si="2"/>
        <v>0.22712193283508106</v>
      </c>
      <c r="M12" s="335">
        <f t="shared" si="3"/>
        <v>0.10464944185455621</v>
      </c>
      <c r="N12" s="35"/>
      <c r="O12" s="15">
        <f t="shared" si="0"/>
        <v>8.9464528845417335E-2</v>
      </c>
      <c r="P12" s="15">
        <f t="shared" si="1"/>
        <v>2.753108787545297E-2</v>
      </c>
      <c r="Q12" s="15">
        <f t="shared" si="1"/>
        <v>6.1933440969964365E-2</v>
      </c>
      <c r="R12" s="15">
        <f t="shared" si="1"/>
        <v>4.6172241988510249E-2</v>
      </c>
      <c r="S12" s="14"/>
      <c r="T12" s="15"/>
      <c r="V12" s="2"/>
      <c r="W12" s="2"/>
      <c r="X12" s="2"/>
      <c r="Y12" s="2"/>
      <c r="Z12" s="2"/>
    </row>
    <row r="13" spans="1:26" s="30" customFormat="1" ht="15.05" customHeight="1">
      <c r="A13" s="33">
        <v>1916</v>
      </c>
      <c r="B13" s="329">
        <f>B14*'TC1'!B13/'TC1'!B14</f>
        <v>0.57660220362167469</v>
      </c>
      <c r="C13" s="442"/>
      <c r="D13" s="442"/>
      <c r="E13" s="330">
        <f>E14*'TC1'!E13/'TC1'!E14</f>
        <v>0.42360424336681574</v>
      </c>
      <c r="F13" s="36">
        <f>F14*'TC1'!F13/'TC1'!F14</f>
        <v>0.32138292240324617</v>
      </c>
      <c r="G13" s="36">
        <f>G14*'TC1'!G13/'TC1'!G14</f>
        <v>0.19390147820141407</v>
      </c>
      <c r="H13" s="36">
        <f>H14*'TC1'!H13/'TC1'!H14</f>
        <v>0.16287417338376506</v>
      </c>
      <c r="I13" s="36">
        <f>I14*'TC1'!I13/'TC1'!I14</f>
        <v>0.10217693118011138</v>
      </c>
      <c r="J13" s="36">
        <f>J14*'TC1'!J13/'TC1'!J14</f>
        <v>4.3747825910450067E-2</v>
      </c>
      <c r="K13" s="36"/>
      <c r="L13" s="334">
        <f t="shared" si="2"/>
        <v>0.22970276516540167</v>
      </c>
      <c r="M13" s="335">
        <f t="shared" si="3"/>
        <v>0.10222132096356956</v>
      </c>
      <c r="N13" s="35"/>
      <c r="O13" s="15">
        <f t="shared" si="0"/>
        <v>9.1724547021302685E-2</v>
      </c>
      <c r="P13" s="15">
        <f t="shared" si="1"/>
        <v>3.102730481764901E-2</v>
      </c>
      <c r="Q13" s="15">
        <f t="shared" si="1"/>
        <v>6.0697242203653676E-2</v>
      </c>
      <c r="R13" s="15">
        <f t="shared" si="1"/>
        <v>5.8429105269661316E-2</v>
      </c>
      <c r="S13" s="14"/>
      <c r="T13" s="15"/>
      <c r="V13" s="2"/>
      <c r="W13" s="2"/>
      <c r="X13" s="2"/>
      <c r="Y13" s="2"/>
      <c r="Z13" s="2"/>
    </row>
    <row r="14" spans="1:26" s="30" customFormat="1" ht="15.05" customHeight="1">
      <c r="A14" s="33">
        <v>1917</v>
      </c>
      <c r="B14" s="324">
        <f>B15*'TC1'!B14/'TC1'!B15</f>
        <v>0.57892795419161935</v>
      </c>
      <c r="C14" s="442"/>
      <c r="D14" s="442"/>
      <c r="E14" s="321">
        <f>E15*'TC1'!E14/'TC1'!E15</f>
        <v>0.42127378298319007</v>
      </c>
      <c r="F14" s="28">
        <f>F15*'TC1'!F14/'TC1'!F15</f>
        <v>0.31507206261972875</v>
      </c>
      <c r="G14" s="28">
        <f>G15*'TC1'!G14/'TC1'!G15</f>
        <v>0.17574739942102727</v>
      </c>
      <c r="H14" s="28">
        <f>H15*'TC1'!H14/'TC1'!H15</f>
        <v>0.13886131551179384</v>
      </c>
      <c r="I14" s="28">
        <f>I15*'TC1'!I14/'TC1'!I15</f>
        <v>7.6750638756964168E-2</v>
      </c>
      <c r="J14" s="28">
        <f>J15*'TC1'!J14/'TC1'!J15</f>
        <v>2.4641082152887996E-2</v>
      </c>
      <c r="K14" s="28"/>
      <c r="L14" s="56">
        <f t="shared" si="2"/>
        <v>0.2455263835621628</v>
      </c>
      <c r="M14" s="15">
        <f t="shared" si="3"/>
        <v>0.10620172036346132</v>
      </c>
      <c r="N14" s="15">
        <f t="shared" si="3"/>
        <v>0.13932466319870149</v>
      </c>
      <c r="O14" s="15">
        <f t="shared" si="0"/>
        <v>9.8996760664063099E-2</v>
      </c>
      <c r="P14" s="15">
        <f t="shared" si="1"/>
        <v>3.6886083909233425E-2</v>
      </c>
      <c r="Q14" s="15">
        <f t="shared" si="1"/>
        <v>6.2110676754829675E-2</v>
      </c>
      <c r="R14" s="15">
        <f t="shared" si="1"/>
        <v>5.2109556604076172E-2</v>
      </c>
      <c r="S14" s="14"/>
      <c r="T14" s="15"/>
      <c r="U14" s="13"/>
      <c r="V14" s="2"/>
      <c r="W14" s="2"/>
      <c r="X14" s="2"/>
      <c r="Y14" s="2"/>
      <c r="Z14" s="2"/>
    </row>
    <row r="15" spans="1:26" s="30" customFormat="1" ht="15.05" customHeight="1">
      <c r="A15" s="33">
        <v>1918</v>
      </c>
      <c r="B15" s="324">
        <f>B16*'TC1'!B15/'TC1'!B16</f>
        <v>0.61093929687765836</v>
      </c>
      <c r="C15" s="442"/>
      <c r="D15" s="442"/>
      <c r="E15" s="321">
        <f>E16*'TC1'!E15/'TC1'!E16</f>
        <v>0.38919761500518774</v>
      </c>
      <c r="F15" s="28">
        <f>F16*'TC1'!F15/'TC1'!F16</f>
        <v>0.2897727728391532</v>
      </c>
      <c r="G15" s="28">
        <f>G16*'TC1'!G15/'TC1'!G16</f>
        <v>0.1432358547198361</v>
      </c>
      <c r="H15" s="28">
        <f>H16*'TC1'!H15/'TC1'!H16</f>
        <v>0.1046183129859683</v>
      </c>
      <c r="I15" s="28">
        <f>I16*'TC1'!I15/'TC1'!I16</f>
        <v>4.6490927086277022E-2</v>
      </c>
      <c r="J15" s="28">
        <f>J16*'TC1'!J15/'TC1'!J16</f>
        <v>8.1174431386134109E-3</v>
      </c>
      <c r="K15" s="28"/>
      <c r="L15" s="56">
        <f t="shared" si="2"/>
        <v>0.24596176028535163</v>
      </c>
      <c r="M15" s="15">
        <f t="shared" si="3"/>
        <v>9.9424842166034533E-2</v>
      </c>
      <c r="N15" s="15">
        <f t="shared" si="3"/>
        <v>0.1465369181193171</v>
      </c>
      <c r="O15" s="15">
        <f t="shared" si="0"/>
        <v>9.6744927633559075E-2</v>
      </c>
      <c r="P15" s="15">
        <f t="shared" si="1"/>
        <v>3.8617541733867805E-2</v>
      </c>
      <c r="Q15" s="15">
        <f t="shared" si="1"/>
        <v>5.8127385899691277E-2</v>
      </c>
      <c r="R15" s="15">
        <f t="shared" si="1"/>
        <v>3.8373483947663614E-2</v>
      </c>
      <c r="S15" s="14"/>
      <c r="T15" s="15"/>
      <c r="U15" s="13"/>
      <c r="V15" s="2"/>
      <c r="W15" s="2"/>
      <c r="X15" s="2"/>
      <c r="Y15" s="2"/>
      <c r="Z15" s="2"/>
    </row>
    <row r="16" spans="1:26" s="30" customFormat="1" ht="15.05" customHeight="1">
      <c r="A16" s="32">
        <v>1919</v>
      </c>
      <c r="B16" s="325">
        <f>B17*'TC1'!B16/'TC1'!B17</f>
        <v>0.57654842663494488</v>
      </c>
      <c r="C16" s="440"/>
      <c r="D16" s="441"/>
      <c r="E16" s="322">
        <f>E17*'TC1'!E16/'TC1'!E17</f>
        <v>0.42365812925584617</v>
      </c>
      <c r="F16" s="31">
        <f>F17*'TC1'!F16/'TC1'!F17</f>
        <v>0.33516731856845483</v>
      </c>
      <c r="G16" s="31">
        <f>G17*'TC1'!G16/'TC1'!G17</f>
        <v>0.18612328836999897</v>
      </c>
      <c r="H16" s="31">
        <f>H17*'TC1'!H16/'TC1'!H17</f>
        <v>0.14221482945504021</v>
      </c>
      <c r="I16" s="31">
        <f>I17*'TC1'!I16/'TC1'!I17</f>
        <v>7.1828488403040583E-2</v>
      </c>
      <c r="J16" s="31">
        <f>J17*'TC1'!J16/'TC1'!J17</f>
        <v>2.0347766136384397E-2</v>
      </c>
      <c r="K16" s="31"/>
      <c r="L16" s="57">
        <f t="shared" si="2"/>
        <v>0.2375348408858472</v>
      </c>
      <c r="M16" s="21">
        <f t="shared" si="3"/>
        <v>8.8490810687391341E-2</v>
      </c>
      <c r="N16" s="21">
        <f t="shared" si="3"/>
        <v>0.14904403019845586</v>
      </c>
      <c r="O16" s="21">
        <f t="shared" si="0"/>
        <v>0.11429479996695839</v>
      </c>
      <c r="P16" s="21">
        <f t="shared" si="1"/>
        <v>4.3908458914958759E-2</v>
      </c>
      <c r="Q16" s="21">
        <f t="shared" si="1"/>
        <v>7.0386341051999632E-2</v>
      </c>
      <c r="R16" s="21">
        <f t="shared" si="1"/>
        <v>5.148072226665619E-2</v>
      </c>
      <c r="S16" s="20"/>
      <c r="T16" s="15"/>
      <c r="U16" s="13"/>
      <c r="V16" s="2"/>
      <c r="W16" s="2"/>
      <c r="X16" s="2"/>
      <c r="Y16" s="2"/>
      <c r="Z16" s="2"/>
    </row>
    <row r="17" spans="1:26" s="30" customFormat="1" ht="15.05" customHeight="1">
      <c r="A17" s="34">
        <v>1920</v>
      </c>
      <c r="B17" s="326">
        <f>B18*'TC1'!B17/'TC1'!B18</f>
        <v>0.59083496578307448</v>
      </c>
      <c r="C17" s="442"/>
      <c r="D17" s="442"/>
      <c r="E17" s="323">
        <f>E18*'TC1'!E17/'TC1'!E18</f>
        <v>0.40934265882918491</v>
      </c>
      <c r="F17" s="29">
        <f>F18*'TC1'!F17/'TC1'!F18</f>
        <v>0.31466098984571983</v>
      </c>
      <c r="G17" s="29">
        <f>G18*'TC1'!G17/'TC1'!G18</f>
        <v>0.16643031350045584</v>
      </c>
      <c r="H17" s="29">
        <f>H18*'TC1'!H17/'TC1'!H18</f>
        <v>0.12415752672172824</v>
      </c>
      <c r="I17" s="29">
        <f>I18*'TC1'!I17/'TC1'!I18</f>
        <v>5.7463695418706481E-2</v>
      </c>
      <c r="J17" s="29">
        <f>J18*'TC1'!J17/'TC1'!J18</f>
        <v>1.4502716556455852E-2</v>
      </c>
      <c r="K17" s="29"/>
      <c r="L17" s="58">
        <f t="shared" si="2"/>
        <v>0.24291234532872907</v>
      </c>
      <c r="M17" s="25">
        <f t="shared" si="3"/>
        <v>9.4681668983465084E-2</v>
      </c>
      <c r="N17" s="25">
        <f t="shared" si="3"/>
        <v>0.14823067634526399</v>
      </c>
      <c r="O17" s="25">
        <f t="shared" si="0"/>
        <v>0.10896661808174936</v>
      </c>
      <c r="P17" s="25">
        <f t="shared" si="1"/>
        <v>4.2272786778727603E-2</v>
      </c>
      <c r="Q17" s="25">
        <f t="shared" si="1"/>
        <v>6.6693831303021756E-2</v>
      </c>
      <c r="R17" s="25">
        <f t="shared" si="1"/>
        <v>4.2960978862250629E-2</v>
      </c>
      <c r="S17" s="24"/>
      <c r="T17" s="15"/>
      <c r="U17" s="13"/>
      <c r="V17" s="2"/>
      <c r="W17" s="2"/>
      <c r="X17" s="2"/>
      <c r="Y17" s="2"/>
      <c r="Z17" s="2"/>
    </row>
    <row r="18" spans="1:26" s="30" customFormat="1" ht="15.05" customHeight="1">
      <c r="A18" s="33">
        <v>1921</v>
      </c>
      <c r="B18" s="324">
        <f>B19*'TC1'!B18/'TC1'!B19</f>
        <v>0.56118219780157585</v>
      </c>
      <c r="C18" s="442"/>
      <c r="D18" s="442"/>
      <c r="E18" s="321">
        <f>E19*'TC1'!E18/'TC1'!E19</f>
        <v>0.43905547581771115</v>
      </c>
      <c r="F18" s="28">
        <f>F19*'TC1'!F18/'TC1'!F19</f>
        <v>0.32330096575864997</v>
      </c>
      <c r="G18" s="28">
        <f>G19*'TC1'!G18/'TC1'!G19</f>
        <v>0.16097836525927067</v>
      </c>
      <c r="H18" s="28">
        <f>H19*'TC1'!H18/'TC1'!H19</f>
        <v>0.11882147486227322</v>
      </c>
      <c r="I18" s="28">
        <f>I19*'TC1'!I18/'TC1'!I19</f>
        <v>5.4052576327238325E-2</v>
      </c>
      <c r="J18" s="28">
        <f>J19*'TC1'!J18/'TC1'!J19</f>
        <v>1.286790003915775E-2</v>
      </c>
      <c r="K18" s="28"/>
      <c r="L18" s="56">
        <f t="shared" si="2"/>
        <v>0.27807711055844048</v>
      </c>
      <c r="M18" s="15">
        <f t="shared" si="3"/>
        <v>0.11575451005906118</v>
      </c>
      <c r="N18" s="15">
        <f t="shared" si="3"/>
        <v>0.1623226004993793</v>
      </c>
      <c r="O18" s="15">
        <f t="shared" si="0"/>
        <v>0.10692578893203235</v>
      </c>
      <c r="P18" s="15">
        <f t="shared" si="1"/>
        <v>4.2156890396997451E-2</v>
      </c>
      <c r="Q18" s="15">
        <f t="shared" si="1"/>
        <v>6.4768898535034897E-2</v>
      </c>
      <c r="R18" s="15">
        <f t="shared" si="1"/>
        <v>4.1184676288080577E-2</v>
      </c>
      <c r="S18" s="14"/>
      <c r="T18" s="15"/>
      <c r="U18" s="13"/>
      <c r="V18" s="2"/>
      <c r="W18" s="2"/>
      <c r="X18" s="2"/>
      <c r="Y18" s="2"/>
      <c r="Z18" s="2"/>
    </row>
    <row r="19" spans="1:26" s="30" customFormat="1" ht="15.05" customHeight="1">
      <c r="A19" s="33">
        <v>1922</v>
      </c>
      <c r="B19" s="324">
        <f>B20*'TC1'!B19/'TC1'!B20</f>
        <v>0.57046128293926646</v>
      </c>
      <c r="C19" s="442"/>
      <c r="D19" s="442"/>
      <c r="E19" s="321">
        <f>E20*'TC1'!E19/'TC1'!E20</f>
        <v>0.42975759985924494</v>
      </c>
      <c r="F19" s="28">
        <f>F20*'TC1'!F19/'TC1'!F20</f>
        <v>0.31695674189726925</v>
      </c>
      <c r="G19" s="28">
        <f>G20*'TC1'!G19/'TC1'!G20</f>
        <v>0.15668206560139536</v>
      </c>
      <c r="H19" s="28">
        <f>H20*'TC1'!H19/'TC1'!H20</f>
        <v>0.11561599364961886</v>
      </c>
      <c r="I19" s="28">
        <f>I20*'TC1'!I19/'TC1'!I20</f>
        <v>5.3347406924088348E-2</v>
      </c>
      <c r="J19" s="28">
        <f>J20*'TC1'!J19/'TC1'!J20</f>
        <v>1.4406250665483095E-2</v>
      </c>
      <c r="K19" s="28"/>
      <c r="L19" s="56">
        <f t="shared" si="2"/>
        <v>0.27307553425784958</v>
      </c>
      <c r="M19" s="15">
        <f t="shared" si="3"/>
        <v>0.1128008579619757</v>
      </c>
      <c r="N19" s="15">
        <f t="shared" si="3"/>
        <v>0.16027467629587389</v>
      </c>
      <c r="O19" s="15">
        <f t="shared" si="0"/>
        <v>0.10333465867730701</v>
      </c>
      <c r="P19" s="15">
        <f t="shared" si="1"/>
        <v>4.10660719517765E-2</v>
      </c>
      <c r="Q19" s="15">
        <f t="shared" si="1"/>
        <v>6.2268586725530511E-2</v>
      </c>
      <c r="R19" s="15">
        <f t="shared" si="1"/>
        <v>3.8941156258605253E-2</v>
      </c>
      <c r="S19" s="14"/>
      <c r="T19" s="15"/>
      <c r="U19" s="13"/>
      <c r="V19" s="2"/>
      <c r="W19" s="2"/>
      <c r="X19" s="2"/>
      <c r="Y19" s="2"/>
      <c r="Z19" s="2"/>
    </row>
    <row r="20" spans="1:26" s="30" customFormat="1" ht="15.05" customHeight="1">
      <c r="A20" s="33">
        <v>1923</v>
      </c>
      <c r="B20" s="324">
        <f>B21*'TC1'!B20/'TC1'!B21</f>
        <v>0.59634543632187864</v>
      </c>
      <c r="C20" s="442"/>
      <c r="D20" s="442"/>
      <c r="E20" s="321">
        <f>E21*'TC1'!E20/'TC1'!E21</f>
        <v>0.40382102918765156</v>
      </c>
      <c r="F20" s="28">
        <f>F21*'TC1'!F20/'TC1'!F21</f>
        <v>0.29990682491012982</v>
      </c>
      <c r="G20" s="28">
        <f>G21*'TC1'!G20/'TC1'!G21</f>
        <v>0.1511574879975178</v>
      </c>
      <c r="H20" s="28">
        <f>H21*'TC1'!H20/'TC1'!H21</f>
        <v>0.11339375870059558</v>
      </c>
      <c r="I20" s="28">
        <f>I21*'TC1'!I20/'TC1'!I21</f>
        <v>5.354119230940016E-2</v>
      </c>
      <c r="J20" s="28">
        <f>J21*'TC1'!J20/'TC1'!J21</f>
        <v>1.5196852089260731E-2</v>
      </c>
      <c r="K20" s="28"/>
      <c r="L20" s="56">
        <f t="shared" si="2"/>
        <v>0.25266354119013379</v>
      </c>
      <c r="M20" s="15">
        <f t="shared" si="3"/>
        <v>0.10391420427752174</v>
      </c>
      <c r="N20" s="15">
        <f t="shared" si="3"/>
        <v>0.14874933691261202</v>
      </c>
      <c r="O20" s="15">
        <f t="shared" si="0"/>
        <v>9.7616295688117638E-2</v>
      </c>
      <c r="P20" s="15">
        <f t="shared" si="1"/>
        <v>3.7763729296922219E-2</v>
      </c>
      <c r="Q20" s="15">
        <f t="shared" si="1"/>
        <v>5.9852566391195419E-2</v>
      </c>
      <c r="R20" s="15">
        <f t="shared" si="1"/>
        <v>3.8344340220139425E-2</v>
      </c>
      <c r="S20" s="14"/>
      <c r="T20" s="15"/>
      <c r="U20" s="13"/>
      <c r="V20" s="2"/>
      <c r="W20" s="2"/>
      <c r="X20" s="2"/>
      <c r="Y20" s="2"/>
      <c r="Z20" s="2"/>
    </row>
    <row r="21" spans="1:26" s="30" customFormat="1" ht="15.05" customHeight="1">
      <c r="A21" s="33">
        <v>1924</v>
      </c>
      <c r="B21" s="324">
        <f>B22*'TC1'!B21/'TC1'!B22</f>
        <v>0.5727645760055935</v>
      </c>
      <c r="C21" s="442"/>
      <c r="D21" s="442"/>
      <c r="E21" s="321">
        <f>E22*'TC1'!E21/'TC1'!E22</f>
        <v>0.4274496424573116</v>
      </c>
      <c r="F21" s="28">
        <f>F22*'TC1'!F21/'TC1'!F22</f>
        <v>0.31565911397174273</v>
      </c>
      <c r="G21" s="28">
        <f>G22*'TC1'!G21/'TC1'!G22</f>
        <v>0.15974868872687387</v>
      </c>
      <c r="H21" s="28">
        <f>H22*'TC1'!H21/'TC1'!H22</f>
        <v>0.12005314605915733</v>
      </c>
      <c r="I21" s="28">
        <f>I22*'TC1'!I21/'TC1'!I22</f>
        <v>5.7475615960787776E-2</v>
      </c>
      <c r="J21" s="28">
        <f>J22*'TC1'!J21/'TC1'!J22</f>
        <v>1.7074634443262557E-2</v>
      </c>
      <c r="K21" s="28"/>
      <c r="L21" s="56">
        <f t="shared" si="2"/>
        <v>0.26770095373043773</v>
      </c>
      <c r="M21" s="15">
        <f t="shared" si="3"/>
        <v>0.11179052848556886</v>
      </c>
      <c r="N21" s="15">
        <f t="shared" si="3"/>
        <v>0.15591042524486887</v>
      </c>
      <c r="O21" s="15">
        <f t="shared" si="0"/>
        <v>0.10227307276608609</v>
      </c>
      <c r="P21" s="15">
        <f t="shared" si="1"/>
        <v>3.9695542667716535E-2</v>
      </c>
      <c r="Q21" s="15">
        <f t="shared" si="1"/>
        <v>6.2577530098369555E-2</v>
      </c>
      <c r="R21" s="15">
        <f t="shared" si="1"/>
        <v>4.040098151752522E-2</v>
      </c>
      <c r="S21" s="14"/>
      <c r="T21" s="15"/>
      <c r="U21" s="13"/>
      <c r="V21" s="2"/>
      <c r="W21" s="2"/>
      <c r="X21" s="2"/>
      <c r="Y21" s="2"/>
      <c r="Z21" s="2"/>
    </row>
    <row r="22" spans="1:26" s="30" customFormat="1" ht="15.05" customHeight="1">
      <c r="A22" s="33">
        <v>1925</v>
      </c>
      <c r="B22" s="324">
        <f>B23*'TC1'!B22/'TC1'!B23</f>
        <v>0.55586212194692652</v>
      </c>
      <c r="C22" s="442"/>
      <c r="D22" s="442"/>
      <c r="E22" s="321">
        <f>E23*'TC1'!E22/'TC1'!E23</f>
        <v>0.44438632521203791</v>
      </c>
      <c r="F22" s="28">
        <f>F23*'TC1'!F22/'TC1'!F23</f>
        <v>0.3402387994397697</v>
      </c>
      <c r="G22" s="28">
        <f>G23*'TC1'!G22/'TC1'!G23</f>
        <v>0.18164662741301196</v>
      </c>
      <c r="H22" s="28">
        <f>H23*'TC1'!H22/'TC1'!H23</f>
        <v>0.13697305750411329</v>
      </c>
      <c r="I22" s="28">
        <f>I23*'TC1'!I22/'TC1'!I23</f>
        <v>6.7448369042945003E-2</v>
      </c>
      <c r="J22" s="28">
        <f>J23*'TC1'!J22/'TC1'!J23</f>
        <v>2.2679976208122357E-2</v>
      </c>
      <c r="K22" s="28"/>
      <c r="L22" s="56">
        <f t="shared" si="2"/>
        <v>0.26273969779902595</v>
      </c>
      <c r="M22" s="15">
        <f t="shared" si="3"/>
        <v>0.10414752577226821</v>
      </c>
      <c r="N22" s="15">
        <f t="shared" si="3"/>
        <v>0.15859217202675774</v>
      </c>
      <c r="O22" s="15">
        <f t="shared" si="0"/>
        <v>0.11419825837006696</v>
      </c>
      <c r="P22" s="15">
        <f t="shared" si="1"/>
        <v>4.4673569908898675E-2</v>
      </c>
      <c r="Q22" s="15">
        <f t="shared" si="1"/>
        <v>6.9524688461168285E-2</v>
      </c>
      <c r="R22" s="15">
        <f t="shared" si="1"/>
        <v>4.4768392834822646E-2</v>
      </c>
      <c r="S22" s="14"/>
      <c r="T22" s="15"/>
      <c r="U22" s="13"/>
      <c r="V22" s="2"/>
      <c r="W22" s="2"/>
      <c r="X22" s="2"/>
      <c r="Y22" s="2"/>
      <c r="Z22" s="2"/>
    </row>
    <row r="23" spans="1:26" s="30" customFormat="1" ht="15.05" customHeight="1">
      <c r="A23" s="33">
        <v>1926</v>
      </c>
      <c r="B23" s="324">
        <f>B24*'TC1'!B23/'TC1'!B24</f>
        <v>0.55111523932396556</v>
      </c>
      <c r="C23" s="442"/>
      <c r="D23" s="442"/>
      <c r="E23" s="321">
        <f>E24*'TC1'!E23/'TC1'!E24</f>
        <v>0.44914282061678584</v>
      </c>
      <c r="F23" s="28">
        <f>F24*'TC1'!F23/'TC1'!F24</f>
        <v>0.35106991401147564</v>
      </c>
      <c r="G23" s="28">
        <f>G24*'TC1'!G23/'TC1'!G24</f>
        <v>0.19545867792715582</v>
      </c>
      <c r="H23" s="28">
        <f>H24*'TC1'!H23/'TC1'!H24</f>
        <v>0.1491675400938707</v>
      </c>
      <c r="I23" s="28">
        <f>I24*'TC1'!I23/'TC1'!I24</f>
        <v>7.7381521016189475E-2</v>
      </c>
      <c r="J23" s="28">
        <f>J24*'TC1'!J23/'TC1'!J24</f>
        <v>2.8357943099208426E-2</v>
      </c>
      <c r="K23" s="28"/>
      <c r="L23" s="56">
        <f t="shared" si="2"/>
        <v>0.25368414268963002</v>
      </c>
      <c r="M23" s="15">
        <f t="shared" si="3"/>
        <v>9.8072906605310206E-2</v>
      </c>
      <c r="N23" s="15">
        <f t="shared" si="3"/>
        <v>0.15561123608431982</v>
      </c>
      <c r="O23" s="15">
        <f t="shared" si="0"/>
        <v>0.11807715691096635</v>
      </c>
      <c r="P23" s="15">
        <f t="shared" si="1"/>
        <v>4.6291137833285118E-2</v>
      </c>
      <c r="Q23" s="15">
        <f t="shared" si="1"/>
        <v>7.1786019077681229E-2</v>
      </c>
      <c r="R23" s="15">
        <f t="shared" si="1"/>
        <v>4.9023577916981045E-2</v>
      </c>
      <c r="S23" s="14"/>
      <c r="T23" s="15"/>
      <c r="U23" s="13"/>
      <c r="V23" s="2"/>
      <c r="W23" s="2"/>
      <c r="X23" s="2"/>
      <c r="Y23" s="2"/>
      <c r="Z23" s="2"/>
    </row>
    <row r="24" spans="1:26" s="30" customFormat="1" ht="15.05" customHeight="1">
      <c r="A24" s="33">
        <v>1927</v>
      </c>
      <c r="B24" s="324">
        <f>B25*'TC1'!B24/'TC1'!B25</f>
        <v>0.55682605253259487</v>
      </c>
      <c r="C24" s="442"/>
      <c r="D24" s="443"/>
      <c r="E24" s="321">
        <f>E25*'TC1'!E24/'TC1'!E25</f>
        <v>0.44342044259698227</v>
      </c>
      <c r="F24" s="28">
        <f>F25*'TC1'!F24/'TC1'!F25</f>
        <v>0.34359793257795623</v>
      </c>
      <c r="G24" s="28">
        <f>G25*'TC1'!G24/'TC1'!G25</f>
        <v>0.18661713731479587</v>
      </c>
      <c r="H24" s="28">
        <f>H25*'TC1'!H24/'TC1'!H25</f>
        <v>0.14094641462052801</v>
      </c>
      <c r="I24" s="28">
        <f>I25*'TC1'!I24/'TC1'!I25</f>
        <v>7.1421990536970278E-2</v>
      </c>
      <c r="J24" s="28">
        <f>J25*'TC1'!J24/'TC1'!J25</f>
        <v>2.5666535467876964E-2</v>
      </c>
      <c r="K24" s="28"/>
      <c r="L24" s="56">
        <f t="shared" si="2"/>
        <v>0.25680330528218642</v>
      </c>
      <c r="M24" s="15">
        <f t="shared" si="3"/>
        <v>9.9822510019026034E-2</v>
      </c>
      <c r="N24" s="15">
        <f t="shared" si="3"/>
        <v>0.15698079526316036</v>
      </c>
      <c r="O24" s="15">
        <f t="shared" si="0"/>
        <v>0.11519514677782559</v>
      </c>
      <c r="P24" s="15">
        <f t="shared" si="1"/>
        <v>4.5670722694267862E-2</v>
      </c>
      <c r="Q24" s="15">
        <f t="shared" si="1"/>
        <v>6.9524424083557732E-2</v>
      </c>
      <c r="R24" s="15">
        <f t="shared" si="1"/>
        <v>4.5755455069093315E-2</v>
      </c>
      <c r="S24" s="14"/>
      <c r="T24" s="15"/>
      <c r="U24" s="13"/>
      <c r="V24" s="2"/>
      <c r="W24" s="2"/>
      <c r="X24" s="2"/>
      <c r="Y24" s="2"/>
      <c r="Z24" s="2"/>
    </row>
    <row r="25" spans="1:26" s="30" customFormat="1" ht="15.05" customHeight="1">
      <c r="A25" s="33">
        <v>1928</v>
      </c>
      <c r="B25" s="324">
        <f>B26*'TC1'!B25/'TC1'!B26</f>
        <v>0.54600178283818857</v>
      </c>
      <c r="C25" s="442"/>
      <c r="D25" s="443"/>
      <c r="E25" s="321">
        <f>E26*'TC1'!E25/'TC1'!E26</f>
        <v>0.45426663222302371</v>
      </c>
      <c r="F25" s="28">
        <f>F26*'TC1'!F25/'TC1'!F26</f>
        <v>0.35202431932199701</v>
      </c>
      <c r="G25" s="28">
        <f>G26*'TC1'!G25/'TC1'!G26</f>
        <v>0.19490365852772673</v>
      </c>
      <c r="H25" s="28">
        <f>H26*'TC1'!H25/'TC1'!H26</f>
        <v>0.14872720702096867</v>
      </c>
      <c r="I25" s="28">
        <f>I26*'TC1'!I25/'TC1'!I26</f>
        <v>7.9043739720169717E-2</v>
      </c>
      <c r="J25" s="28">
        <f>J26*'TC1'!J25/'TC1'!J26</f>
        <v>3.1322962287586957E-2</v>
      </c>
      <c r="K25" s="28"/>
      <c r="L25" s="56">
        <f t="shared" si="2"/>
        <v>0.25936297369529698</v>
      </c>
      <c r="M25" s="15">
        <f t="shared" si="3"/>
        <v>0.1022423129010267</v>
      </c>
      <c r="N25" s="15">
        <f t="shared" si="3"/>
        <v>0.15712066079427028</v>
      </c>
      <c r="O25" s="15">
        <f t="shared" si="0"/>
        <v>0.11585991880755701</v>
      </c>
      <c r="P25" s="15">
        <f t="shared" si="1"/>
        <v>4.6176451506758059E-2</v>
      </c>
      <c r="Q25" s="15">
        <f t="shared" si="1"/>
        <v>6.9683467300798954E-2</v>
      </c>
      <c r="R25" s="15">
        <f t="shared" si="1"/>
        <v>4.772077743258276E-2</v>
      </c>
      <c r="S25" s="14"/>
      <c r="T25" s="15"/>
      <c r="U25" s="13"/>
      <c r="V25" s="2"/>
      <c r="W25" s="2"/>
      <c r="X25" s="2"/>
      <c r="Y25" s="2"/>
      <c r="Z25" s="2"/>
    </row>
    <row r="26" spans="1:26" s="30" customFormat="1" ht="15.05" customHeight="1">
      <c r="A26" s="32">
        <v>1929</v>
      </c>
      <c r="B26" s="325">
        <f>B27*'TC1'!B26/'TC1'!B27</f>
        <v>0.56157620709292622</v>
      </c>
      <c r="C26" s="440"/>
      <c r="D26" s="441"/>
      <c r="E26" s="322">
        <f>E27*'TC1'!E26/'TC1'!E27</f>
        <v>0.43866066862895342</v>
      </c>
      <c r="F26" s="31">
        <f>F27*'TC1'!F26/'TC1'!F27</f>
        <v>0.3427731417796504</v>
      </c>
      <c r="G26" s="31">
        <f>G27*'TC1'!G26/'TC1'!G27</f>
        <v>0.18998769357954576</v>
      </c>
      <c r="H26" s="31">
        <f>H27*'TC1'!H26/'TC1'!H27</f>
        <v>0.14517753400352507</v>
      </c>
      <c r="I26" s="31">
        <f>I27*'TC1'!I26/'TC1'!I27</f>
        <v>7.8295258839180593E-2</v>
      </c>
      <c r="J26" s="31">
        <f>J27*'TC1'!J26/'TC1'!J27</f>
        <v>3.2514414102661808E-2</v>
      </c>
      <c r="K26" s="31"/>
      <c r="L26" s="57">
        <f t="shared" si="2"/>
        <v>0.24867297504940766</v>
      </c>
      <c r="M26" s="21">
        <f t="shared" si="3"/>
        <v>9.5887526849303018E-2</v>
      </c>
      <c r="N26" s="21">
        <f t="shared" si="3"/>
        <v>0.15278544820010465</v>
      </c>
      <c r="O26" s="21">
        <f t="shared" si="0"/>
        <v>0.11169243474036517</v>
      </c>
      <c r="P26" s="21">
        <f t="shared" si="1"/>
        <v>4.4810159576020692E-2</v>
      </c>
      <c r="Q26" s="21">
        <f t="shared" si="1"/>
        <v>6.6882275164344474E-2</v>
      </c>
      <c r="R26" s="21">
        <f t="shared" si="1"/>
        <v>4.5780844736518785E-2</v>
      </c>
      <c r="S26" s="20"/>
      <c r="T26" s="15"/>
      <c r="U26" s="13"/>
      <c r="V26" s="2"/>
      <c r="W26" s="2"/>
      <c r="X26" s="2"/>
      <c r="Y26" s="2"/>
      <c r="Z26" s="2"/>
    </row>
    <row r="27" spans="1:26" s="30" customFormat="1" ht="15.05" customHeight="1">
      <c r="A27" s="34">
        <v>1930</v>
      </c>
      <c r="B27" s="326">
        <f>B28*'TC1'!B27/'TC1'!B28</f>
        <v>0.57680986296925107</v>
      </c>
      <c r="C27" s="442"/>
      <c r="D27" s="442"/>
      <c r="E27" s="323">
        <f>E28*'TC1'!E27/'TC1'!E28</f>
        <v>0.42339616349399101</v>
      </c>
      <c r="F27" s="29">
        <f>F28*'TC1'!F27/'TC1'!F28</f>
        <v>0.31281865507330259</v>
      </c>
      <c r="G27" s="29">
        <f>G28*'TC1'!G27/'TC1'!G28</f>
        <v>0.15627845532216281</v>
      </c>
      <c r="H27" s="29">
        <f>H28*'TC1'!H27/'TC1'!H28</f>
        <v>0.11322913601873862</v>
      </c>
      <c r="I27" s="29">
        <f>I28*'TC1'!I27/'TC1'!I28</f>
        <v>5.1454034986459965E-2</v>
      </c>
      <c r="J27" s="29">
        <f>J28*'TC1'!J27/'TC1'!J28</f>
        <v>1.5806258457681951E-2</v>
      </c>
      <c r="K27" s="29"/>
      <c r="L27" s="58">
        <f t="shared" si="2"/>
        <v>0.26711770817182823</v>
      </c>
      <c r="M27" s="25">
        <f t="shared" si="3"/>
        <v>0.11057750842068842</v>
      </c>
      <c r="N27" s="25">
        <f t="shared" si="3"/>
        <v>0.15654019975113978</v>
      </c>
      <c r="O27" s="25">
        <f t="shared" si="0"/>
        <v>0.10482442033570284</v>
      </c>
      <c r="P27" s="25">
        <f t="shared" si="1"/>
        <v>4.3049319303424191E-2</v>
      </c>
      <c r="Q27" s="25">
        <f t="shared" si="1"/>
        <v>6.1775101032278651E-2</v>
      </c>
      <c r="R27" s="25">
        <f t="shared" si="1"/>
        <v>3.5647776528778014E-2</v>
      </c>
      <c r="S27" s="24"/>
      <c r="T27" s="15"/>
      <c r="U27" s="13"/>
      <c r="V27" s="2"/>
      <c r="W27" s="2"/>
      <c r="X27" s="2"/>
      <c r="Y27" s="2"/>
      <c r="Z27" s="2"/>
    </row>
    <row r="28" spans="1:26" s="30" customFormat="1" ht="15.05" customHeight="1">
      <c r="A28" s="33">
        <v>1931</v>
      </c>
      <c r="B28" s="324">
        <f>B29*'TC1'!B28/'TC1'!B29</f>
        <v>0.58772281520476544</v>
      </c>
      <c r="C28" s="442"/>
      <c r="D28" s="442"/>
      <c r="E28" s="321">
        <f>E29*'TC1'!E28/'TC1'!E29</f>
        <v>0.41246111173826011</v>
      </c>
      <c r="F28" s="28">
        <f>F29*'TC1'!F28/'TC1'!F29</f>
        <v>0.28346887584935865</v>
      </c>
      <c r="G28" s="28">
        <f>G29*'TC1'!G28/'TC1'!G29</f>
        <v>0.12965395429994606</v>
      </c>
      <c r="H28" s="28">
        <f>H29*'TC1'!H28/'TC1'!H29</f>
        <v>8.7327750891710326E-2</v>
      </c>
      <c r="I28" s="28">
        <f>I29*'TC1'!I28/'TC1'!I29</f>
        <v>2.9876833714850747E-2</v>
      </c>
      <c r="J28" s="28">
        <f>J29*'TC1'!J28/'TC1'!J29</f>
        <v>6.2483379891564344E-3</v>
      </c>
      <c r="K28" s="28"/>
      <c r="L28" s="56">
        <f t="shared" si="2"/>
        <v>0.28280715743831408</v>
      </c>
      <c r="M28" s="15">
        <f t="shared" si="3"/>
        <v>0.12899223588890146</v>
      </c>
      <c r="N28" s="15">
        <f t="shared" si="3"/>
        <v>0.15381492154941259</v>
      </c>
      <c r="O28" s="15">
        <f t="shared" si="0"/>
        <v>9.9777120585095302E-2</v>
      </c>
      <c r="P28" s="15">
        <f t="shared" si="1"/>
        <v>4.232620340823573E-2</v>
      </c>
      <c r="Q28" s="15">
        <f t="shared" si="1"/>
        <v>5.745091717685958E-2</v>
      </c>
      <c r="R28" s="15">
        <f t="shared" si="1"/>
        <v>2.3628495725694313E-2</v>
      </c>
      <c r="S28" s="14"/>
      <c r="T28" s="15"/>
      <c r="U28" s="13"/>
      <c r="V28" s="2"/>
      <c r="W28" s="2"/>
      <c r="X28" s="2"/>
      <c r="Y28" s="2"/>
      <c r="Z28" s="2"/>
    </row>
    <row r="29" spans="1:26" s="30" customFormat="1" ht="15.05" customHeight="1">
      <c r="A29" s="33">
        <v>1932</v>
      </c>
      <c r="B29" s="324">
        <f>B30*'TC1'!B29/'TC1'!B30</f>
        <v>0.5676220317353482</v>
      </c>
      <c r="C29" s="442"/>
      <c r="D29" s="442"/>
      <c r="E29" s="321">
        <f>E30*'TC1'!E29/'TC1'!E30</f>
        <v>0.43260260075289231</v>
      </c>
      <c r="F29" s="28">
        <f>F30*'TC1'!F29/'TC1'!F30</f>
        <v>0.29462305544136325</v>
      </c>
      <c r="G29" s="28">
        <f>G30*'TC1'!G29/'TC1'!G30</f>
        <v>0.12856265246404069</v>
      </c>
      <c r="H29" s="28">
        <f>H30*'TC1'!H29/'TC1'!H30</f>
        <v>8.8612821059519953E-2</v>
      </c>
      <c r="I29" s="28">
        <f>I30*'TC1'!I29/'TC1'!I30</f>
        <v>3.0264627654441843E-2</v>
      </c>
      <c r="J29" s="28">
        <f>J30*'TC1'!J29/'TC1'!J30</f>
        <v>4.9004291441722119E-3</v>
      </c>
      <c r="K29" s="28"/>
      <c r="L29" s="56">
        <f t="shared" si="2"/>
        <v>0.30403994828885161</v>
      </c>
      <c r="M29" s="15">
        <f t="shared" si="3"/>
        <v>0.13797954531152906</v>
      </c>
      <c r="N29" s="15">
        <f t="shared" si="3"/>
        <v>0.16606040297732255</v>
      </c>
      <c r="O29" s="15">
        <f t="shared" si="0"/>
        <v>9.8298024809598844E-2</v>
      </c>
      <c r="P29" s="15">
        <f t="shared" si="1"/>
        <v>3.9949831404520741E-2</v>
      </c>
      <c r="Q29" s="15">
        <f t="shared" si="1"/>
        <v>5.834819340507811E-2</v>
      </c>
      <c r="R29" s="15">
        <f t="shared" si="1"/>
        <v>2.536419851026963E-2</v>
      </c>
      <c r="S29" s="14"/>
      <c r="T29" s="15"/>
      <c r="U29" s="13"/>
      <c r="V29" s="2"/>
      <c r="W29" s="2"/>
      <c r="X29" s="2"/>
      <c r="Y29" s="2"/>
      <c r="Z29" s="2"/>
    </row>
    <row r="30" spans="1:26" s="30" customFormat="1" ht="15.05" customHeight="1">
      <c r="A30" s="33">
        <v>1933</v>
      </c>
      <c r="B30" s="324">
        <f>B31*'TC1'!B30/'TC1'!B31</f>
        <v>0.56674921018818336</v>
      </c>
      <c r="C30" s="442"/>
      <c r="D30" s="442"/>
      <c r="E30" s="321">
        <f>E31*'TC1'!E30/'TC1'!E31</f>
        <v>0.43347718982702965</v>
      </c>
      <c r="F30" s="28">
        <f>F31*'TC1'!F30/'TC1'!F31</f>
        <v>0.30649009803902533</v>
      </c>
      <c r="G30" s="28">
        <f>G31*'TC1'!G30/'TC1'!G31</f>
        <v>0.14251663188395228</v>
      </c>
      <c r="H30" s="28">
        <f>H31*'TC1'!H30/'TC1'!H31</f>
        <v>0.10003750546375192</v>
      </c>
      <c r="I30" s="28">
        <f>I31*'TC1'!I30/'TC1'!I31</f>
        <v>3.8837965890749442E-2</v>
      </c>
      <c r="J30" s="28">
        <f>J31*'TC1'!J30/'TC1'!J31</f>
        <v>7.8109828607146941E-3</v>
      </c>
      <c r="K30" s="28"/>
      <c r="L30" s="56">
        <f t="shared" si="2"/>
        <v>0.2909605579430774</v>
      </c>
      <c r="M30" s="15">
        <f t="shared" si="3"/>
        <v>0.12698709178800432</v>
      </c>
      <c r="N30" s="15">
        <f t="shared" si="3"/>
        <v>0.16397346615507305</v>
      </c>
      <c r="O30" s="15">
        <f t="shared" si="0"/>
        <v>0.10367866599320283</v>
      </c>
      <c r="P30" s="15">
        <f t="shared" si="1"/>
        <v>4.2479126420200353E-2</v>
      </c>
      <c r="Q30" s="15">
        <f t="shared" si="1"/>
        <v>6.1199539573002483E-2</v>
      </c>
      <c r="R30" s="15">
        <f t="shared" si="1"/>
        <v>3.1026983030034747E-2</v>
      </c>
      <c r="S30" s="14"/>
      <c r="T30" s="15"/>
      <c r="U30" s="13"/>
      <c r="V30" s="2"/>
      <c r="W30" s="2"/>
      <c r="X30" s="2"/>
      <c r="Y30" s="2"/>
      <c r="Z30" s="2"/>
    </row>
    <row r="31" spans="1:26" s="30" customFormat="1" ht="15.05" customHeight="1">
      <c r="A31" s="33">
        <v>1934</v>
      </c>
      <c r="B31" s="324">
        <f>B32*'TC1'!B31/'TC1'!B32</f>
        <v>0.54666284363607587</v>
      </c>
      <c r="C31" s="442"/>
      <c r="D31" s="442"/>
      <c r="E31" s="321">
        <f>E32*'TC1'!E31/'TC1'!E32</f>
        <v>0.45360423272904832</v>
      </c>
      <c r="F31" s="28">
        <f>F32*'TC1'!F31/'TC1'!F32</f>
        <v>0.33742303153051123</v>
      </c>
      <c r="G31" s="28">
        <f>G32*'TC1'!G31/'TC1'!G32</f>
        <v>0.14468953454168396</v>
      </c>
      <c r="H31" s="28">
        <f>H32*'TC1'!H31/'TC1'!H32</f>
        <v>0.10359494204751794</v>
      </c>
      <c r="I31" s="28">
        <f>I32*'TC1'!I31/'TC1'!I32</f>
        <v>3.914201846132534E-2</v>
      </c>
      <c r="J31" s="28">
        <f>J32*'TC1'!J31/'TC1'!J32</f>
        <v>8.427637430499315E-3</v>
      </c>
      <c r="K31" s="28"/>
      <c r="L31" s="56">
        <f t="shared" si="2"/>
        <v>0.30891469818736439</v>
      </c>
      <c r="M31" s="15">
        <f t="shared" si="3"/>
        <v>0.11618120119853709</v>
      </c>
      <c r="N31" s="15">
        <f t="shared" si="3"/>
        <v>0.19273349698882727</v>
      </c>
      <c r="O31" s="15">
        <f t="shared" si="0"/>
        <v>0.10554751608035862</v>
      </c>
      <c r="P31" s="15">
        <f t="shared" si="1"/>
        <v>4.1094592494166013E-2</v>
      </c>
      <c r="Q31" s="15">
        <f t="shared" si="1"/>
        <v>6.4452923586192604E-2</v>
      </c>
      <c r="R31" s="15">
        <f t="shared" si="1"/>
        <v>3.0714381030826025E-2</v>
      </c>
      <c r="S31" s="14"/>
      <c r="T31" s="15"/>
      <c r="U31" s="13"/>
      <c r="V31" s="2"/>
      <c r="W31" s="2"/>
      <c r="X31" s="2"/>
      <c r="Y31" s="2"/>
      <c r="Z31" s="2"/>
    </row>
    <row r="32" spans="1:26" s="30" customFormat="1" ht="15.05" customHeight="1">
      <c r="A32" s="33">
        <v>1935</v>
      </c>
      <c r="B32" s="324">
        <f>B33*'TC1'!B32/'TC1'!B33</f>
        <v>0.5557329245485626</v>
      </c>
      <c r="C32" s="442"/>
      <c r="D32" s="442"/>
      <c r="E32" s="321">
        <f>E33*'TC1'!E32/'TC1'!E33</f>
        <v>0.44451578424450905</v>
      </c>
      <c r="F32" s="28">
        <f>F33*'TC1'!F32/'TC1'!F33</f>
        <v>0.32492019580343207</v>
      </c>
      <c r="G32" s="28">
        <f>G33*'TC1'!G32/'TC1'!G33</f>
        <v>0.14904331997213377</v>
      </c>
      <c r="H32" s="28">
        <f>H33*'TC1'!H32/'TC1'!H33</f>
        <v>0.10769684335566378</v>
      </c>
      <c r="I32" s="28">
        <f>I33*'TC1'!I32/'TC1'!I33</f>
        <v>4.3617337687617962E-2</v>
      </c>
      <c r="J32" s="28">
        <f>J33*'TC1'!J32/'TC1'!J33</f>
        <v>1.0382295386112796E-2</v>
      </c>
      <c r="K32" s="28"/>
      <c r="L32" s="56">
        <f t="shared" si="2"/>
        <v>0.29547246427237528</v>
      </c>
      <c r="M32" s="15">
        <f t="shared" si="3"/>
        <v>0.11959558844107698</v>
      </c>
      <c r="N32" s="15">
        <f t="shared" si="3"/>
        <v>0.1758768758312983</v>
      </c>
      <c r="O32" s="15">
        <f t="shared" si="0"/>
        <v>0.1054259822845158</v>
      </c>
      <c r="P32" s="15">
        <f t="shared" si="1"/>
        <v>4.1346476616469993E-2</v>
      </c>
      <c r="Q32" s="15">
        <f t="shared" si="1"/>
        <v>6.4079505668045822E-2</v>
      </c>
      <c r="R32" s="15">
        <f t="shared" si="1"/>
        <v>3.3235042301505167E-2</v>
      </c>
      <c r="S32" s="14"/>
      <c r="T32" s="15"/>
      <c r="U32" s="13"/>
      <c r="V32" s="2"/>
      <c r="W32" s="2"/>
      <c r="X32" s="2"/>
      <c r="Y32" s="2"/>
      <c r="Z32" s="2"/>
    </row>
    <row r="33" spans="1:26" s="30" customFormat="1" ht="15.05" customHeight="1">
      <c r="A33" s="33">
        <v>1936</v>
      </c>
      <c r="B33" s="324">
        <f>B34*'TC1'!B33/'TC1'!B34</f>
        <v>0.55877828085630421</v>
      </c>
      <c r="C33" s="442"/>
      <c r="D33" s="442"/>
      <c r="E33" s="321">
        <f>E34*'TC1'!E33/'TC1'!E34</f>
        <v>0.44146426086924639</v>
      </c>
      <c r="F33" s="28">
        <f>F34*'TC1'!F33/'TC1'!F34</f>
        <v>0.32406423901869624</v>
      </c>
      <c r="G33" s="28">
        <f>G34*'TC1'!G33/'TC1'!G34</f>
        <v>0.16102157533922873</v>
      </c>
      <c r="H33" s="28">
        <f>H34*'TC1'!H33/'TC1'!H34</f>
        <v>0.11789189464493809</v>
      </c>
      <c r="I33" s="28">
        <f>I34*'TC1'!I33/'TC1'!I34</f>
        <v>4.8144832437613319E-2</v>
      </c>
      <c r="J33" s="28">
        <f>J34*'TC1'!J33/'TC1'!J34</f>
        <v>1.127401861059245E-2</v>
      </c>
      <c r="K33" s="28"/>
      <c r="L33" s="56">
        <f t="shared" si="2"/>
        <v>0.28044268553001767</v>
      </c>
      <c r="M33" s="15">
        <f t="shared" si="3"/>
        <v>0.11740002185055015</v>
      </c>
      <c r="N33" s="15">
        <f t="shared" si="3"/>
        <v>0.16304266367946751</v>
      </c>
      <c r="O33" s="15">
        <f t="shared" si="0"/>
        <v>0.11287674290161541</v>
      </c>
      <c r="P33" s="15">
        <f t="shared" si="1"/>
        <v>4.3129680694290642E-2</v>
      </c>
      <c r="Q33" s="15">
        <f t="shared" si="1"/>
        <v>6.9747062207324767E-2</v>
      </c>
      <c r="R33" s="15">
        <f t="shared" si="1"/>
        <v>3.6870813827020871E-2</v>
      </c>
      <c r="S33" s="14"/>
      <c r="T33" s="15"/>
      <c r="U33" s="13"/>
      <c r="V33" s="2"/>
      <c r="W33" s="2"/>
      <c r="X33" s="2"/>
      <c r="Y33" s="2"/>
      <c r="Z33" s="2"/>
    </row>
    <row r="34" spans="1:26" s="30" customFormat="1" ht="15.05" customHeight="1">
      <c r="A34" s="33">
        <v>1937</v>
      </c>
      <c r="B34" s="324">
        <f>B35*'TC1'!B34/'TC1'!B35</f>
        <v>0.56308228157784501</v>
      </c>
      <c r="C34" s="442"/>
      <c r="D34" s="443"/>
      <c r="E34" s="321">
        <f>E35*'TC1'!E34/'TC1'!E35</f>
        <v>0.4371515442339084</v>
      </c>
      <c r="F34" s="28">
        <f>F35*'TC1'!F34/'TC1'!F35</f>
        <v>0.32346463761371125</v>
      </c>
      <c r="G34" s="28">
        <f>G35*'TC1'!G34/'TC1'!G35</f>
        <v>0.16469233125060118</v>
      </c>
      <c r="H34" s="28">
        <f>H35*'TC1'!H34/'TC1'!H35</f>
        <v>0.11974225753728182</v>
      </c>
      <c r="I34" s="28">
        <f>I35*'TC1'!I34/'TC1'!I35</f>
        <v>5.0459782287404692E-2</v>
      </c>
      <c r="J34" s="28">
        <f>J35*'TC1'!J34/'TC1'!J35</f>
        <v>1.2711771326892052E-2</v>
      </c>
      <c r="K34" s="28"/>
      <c r="L34" s="56">
        <f t="shared" si="2"/>
        <v>0.27245921298330722</v>
      </c>
      <c r="M34" s="15">
        <f t="shared" si="3"/>
        <v>0.11368690662019715</v>
      </c>
      <c r="N34" s="15">
        <f t="shared" si="3"/>
        <v>0.15877230636311007</v>
      </c>
      <c r="O34" s="15">
        <f t="shared" si="0"/>
        <v>0.11423254896319648</v>
      </c>
      <c r="P34" s="15">
        <f t="shared" si="1"/>
        <v>4.4950073713319355E-2</v>
      </c>
      <c r="Q34" s="15">
        <f t="shared" si="1"/>
        <v>6.9282475249877129E-2</v>
      </c>
      <c r="R34" s="15">
        <f t="shared" si="1"/>
        <v>3.774801096051264E-2</v>
      </c>
      <c r="S34" s="14"/>
      <c r="T34" s="15"/>
      <c r="U34" s="13"/>
      <c r="V34" s="2"/>
      <c r="W34" s="2"/>
      <c r="X34" s="2"/>
      <c r="Y34" s="2"/>
      <c r="Z34" s="2"/>
    </row>
    <row r="35" spans="1:26" s="30" customFormat="1" ht="15.05" customHeight="1">
      <c r="A35" s="33">
        <v>1938</v>
      </c>
      <c r="B35" s="324">
        <f>B36*'TC1'!B35/'TC1'!B36</f>
        <v>0.56692797339172107</v>
      </c>
      <c r="C35" s="442"/>
      <c r="D35" s="443"/>
      <c r="E35" s="321">
        <f>E36*'TC1'!E35/'TC1'!E36</f>
        <v>0.43329806461503201</v>
      </c>
      <c r="F35" s="28">
        <f>F36*'TC1'!F35/'TC1'!F36</f>
        <v>0.30687056654617134</v>
      </c>
      <c r="G35" s="28">
        <f>G36*'TC1'!G35/'TC1'!G36</f>
        <v>0.14168986458593857</v>
      </c>
      <c r="H35" s="28">
        <f>H36*'TC1'!H35/'TC1'!H36</f>
        <v>9.8222597183403745E-2</v>
      </c>
      <c r="I35" s="28">
        <f>I36*'TC1'!I35/'TC1'!I36</f>
        <v>3.6636757788406138E-2</v>
      </c>
      <c r="J35" s="28">
        <f>J36*'TC1'!J35/'TC1'!J36</f>
        <v>8.4900544377513078E-3</v>
      </c>
      <c r="K35" s="28"/>
      <c r="L35" s="56">
        <f t="shared" si="2"/>
        <v>0.29160820002909343</v>
      </c>
      <c r="M35" s="15">
        <f t="shared" si="3"/>
        <v>0.12642749806886067</v>
      </c>
      <c r="N35" s="15">
        <f t="shared" si="3"/>
        <v>0.16518070196023277</v>
      </c>
      <c r="O35" s="15">
        <f t="shared" si="0"/>
        <v>0.10505310679753244</v>
      </c>
      <c r="P35" s="15">
        <f t="shared" si="1"/>
        <v>4.3467267402534829E-2</v>
      </c>
      <c r="Q35" s="15">
        <f t="shared" si="1"/>
        <v>6.1585839394997607E-2</v>
      </c>
      <c r="R35" s="15">
        <f t="shared" si="1"/>
        <v>2.814670335065483E-2</v>
      </c>
      <c r="S35" s="14"/>
      <c r="T35" s="15"/>
      <c r="U35" s="13"/>
      <c r="V35" s="2"/>
      <c r="W35" s="2"/>
      <c r="X35" s="2"/>
      <c r="Y35" s="2"/>
      <c r="Z35" s="2"/>
    </row>
    <row r="36" spans="1:26" s="30" customFormat="1" ht="15.05" customHeight="1">
      <c r="A36" s="32">
        <v>1939</v>
      </c>
      <c r="B36" s="325">
        <f>B37*'TC1'!B36/'TC1'!B37</f>
        <v>0.54639149476831206</v>
      </c>
      <c r="C36" s="440"/>
      <c r="D36" s="441"/>
      <c r="E36" s="322">
        <f>E37*'TC1'!E36/'TC1'!E37</f>
        <v>0.45387613109796054</v>
      </c>
      <c r="F36" s="31">
        <f>F37*'TC1'!F36/'TC1'!F37</f>
        <v>0.32843374977840256</v>
      </c>
      <c r="G36" s="31">
        <f>G37*'TC1'!G36/'TC1'!G37</f>
        <v>0.16038372082387736</v>
      </c>
      <c r="H36" s="31">
        <f>H37*'TC1'!H36/'TC1'!H37</f>
        <v>0.11442633777973679</v>
      </c>
      <c r="I36" s="31">
        <f>I37*'TC1'!I36/'TC1'!I37</f>
        <v>4.643266798993724E-2</v>
      </c>
      <c r="J36" s="31">
        <f>J37*'TC1'!J36/'TC1'!J37</f>
        <v>1.1520328517391308E-2</v>
      </c>
      <c r="K36" s="31"/>
      <c r="L36" s="57">
        <f t="shared" si="2"/>
        <v>0.29349241027408318</v>
      </c>
      <c r="M36" s="21">
        <f t="shared" si="3"/>
        <v>0.12544238131955798</v>
      </c>
      <c r="N36" s="21">
        <f t="shared" si="3"/>
        <v>0.1680500289545252</v>
      </c>
      <c r="O36" s="21">
        <f t="shared" si="0"/>
        <v>0.11395105283394012</v>
      </c>
      <c r="P36" s="21">
        <f t="shared" si="1"/>
        <v>4.5957383044140571E-2</v>
      </c>
      <c r="Q36" s="21">
        <f t="shared" si="1"/>
        <v>6.7993669789799552E-2</v>
      </c>
      <c r="R36" s="21">
        <f t="shared" si="1"/>
        <v>3.4912339472545934E-2</v>
      </c>
      <c r="S36" s="20"/>
      <c r="T36" s="15"/>
      <c r="U36" s="13"/>
      <c r="V36" s="2"/>
      <c r="W36" s="2"/>
      <c r="X36" s="2"/>
      <c r="Y36" s="2"/>
      <c r="Z36" s="2"/>
    </row>
    <row r="37" spans="1:26" s="30" customFormat="1" ht="15.05" customHeight="1">
      <c r="A37" s="34">
        <v>1940</v>
      </c>
      <c r="B37" s="326">
        <f>B38*'TC1'!B37/'TC1'!B38</f>
        <v>0.5498733755962999</v>
      </c>
      <c r="C37" s="442"/>
      <c r="D37" s="442"/>
      <c r="E37" s="323">
        <f>E38*'TC1'!E37/'TC1'!E38</f>
        <v>0.45038719920862019</v>
      </c>
      <c r="F37" s="29">
        <f>F38*'TC1'!F37/'TC1'!F38</f>
        <v>0.33117696414763609</v>
      </c>
      <c r="G37" s="29">
        <f>G38*'TC1'!G37/'TC1'!G38</f>
        <v>0.1711994276512927</v>
      </c>
      <c r="H37" s="29">
        <f>H38*'TC1'!H37/'TC1'!H38</f>
        <v>0.12571745242429561</v>
      </c>
      <c r="I37" s="29">
        <f>I38*'TC1'!I37/'TC1'!I38</f>
        <v>5.6186498139385567E-2</v>
      </c>
      <c r="J37" s="29">
        <f>J38*'TC1'!J37/'TC1'!J38</f>
        <v>1.5860583480918428E-2</v>
      </c>
      <c r="K37" s="29"/>
      <c r="L37" s="58">
        <f t="shared" si="2"/>
        <v>0.27918777155732749</v>
      </c>
      <c r="M37" s="25">
        <f t="shared" si="3"/>
        <v>0.1192102350609841</v>
      </c>
      <c r="N37" s="25">
        <f t="shared" si="3"/>
        <v>0.15997753649634339</v>
      </c>
      <c r="O37" s="25">
        <f t="shared" si="0"/>
        <v>0.11501292951190714</v>
      </c>
      <c r="P37" s="25">
        <f t="shared" si="1"/>
        <v>4.5481975226997096E-2</v>
      </c>
      <c r="Q37" s="25">
        <f t="shared" si="1"/>
        <v>6.9530954284910046E-2</v>
      </c>
      <c r="R37" s="25">
        <f t="shared" si="1"/>
        <v>4.0325914658467139E-2</v>
      </c>
      <c r="S37" s="24"/>
      <c r="T37" s="15"/>
      <c r="U37" s="13"/>
      <c r="V37" s="2"/>
      <c r="W37" s="2"/>
      <c r="X37" s="2"/>
      <c r="Y37" s="2"/>
      <c r="Z37" s="2"/>
    </row>
    <row r="38" spans="1:26" s="30" customFormat="1" ht="15.05" customHeight="1">
      <c r="A38" s="33">
        <v>1941</v>
      </c>
      <c r="B38" s="324">
        <f>B39*'TC1'!B38/'TC1'!B39</f>
        <v>0.57930802022283179</v>
      </c>
      <c r="C38" s="442"/>
      <c r="D38" s="442"/>
      <c r="E38" s="321">
        <f>E39*'TC1'!E38/'TC1'!E39</f>
        <v>0.42089294729068333</v>
      </c>
      <c r="F38" s="28">
        <f>F39*'TC1'!F38/'TC1'!F39</f>
        <v>0.3138976912362797</v>
      </c>
      <c r="G38" s="28">
        <f>G39*'TC1'!G38/'TC1'!G39</f>
        <v>0.17006715412611234</v>
      </c>
      <c r="H38" s="28">
        <f>H39*'TC1'!H38/'TC1'!H39</f>
        <v>0.12564898014094286</v>
      </c>
      <c r="I38" s="28">
        <f>I39*'TC1'!I38/'TC1'!I39</f>
        <v>5.7078647921213671E-2</v>
      </c>
      <c r="J38" s="28">
        <f>J39*'TC1'!J38/'TC1'!J39</f>
        <v>1.6402375726184658E-2</v>
      </c>
      <c r="K38" s="28"/>
      <c r="L38" s="56">
        <f t="shared" si="2"/>
        <v>0.25082579316457099</v>
      </c>
      <c r="M38" s="15">
        <f t="shared" si="3"/>
        <v>0.10699525605440363</v>
      </c>
      <c r="N38" s="15">
        <f t="shared" si="3"/>
        <v>0.14383053711016736</v>
      </c>
      <c r="O38" s="15">
        <f t="shared" si="0"/>
        <v>0.11298850620489867</v>
      </c>
      <c r="P38" s="15">
        <f t="shared" si="1"/>
        <v>4.4418173985169479E-2</v>
      </c>
      <c r="Q38" s="15">
        <f t="shared" si="1"/>
        <v>6.8570332219729191E-2</v>
      </c>
      <c r="R38" s="15">
        <f t="shared" si="1"/>
        <v>4.0676272195029013E-2</v>
      </c>
      <c r="S38" s="14"/>
      <c r="T38" s="15"/>
      <c r="U38" s="13"/>
      <c r="V38" s="2"/>
      <c r="W38" s="2"/>
      <c r="X38" s="2"/>
      <c r="Y38" s="2"/>
      <c r="Z38" s="2"/>
    </row>
    <row r="39" spans="1:26" s="30" customFormat="1" ht="15.05" customHeight="1">
      <c r="A39" s="33">
        <v>1942</v>
      </c>
      <c r="B39" s="324">
        <f>B40*'TC1'!B39/'TC1'!B40</f>
        <v>0.6473054018861949</v>
      </c>
      <c r="C39" s="442"/>
      <c r="D39" s="442"/>
      <c r="E39" s="321">
        <f>E40*'TC1'!E39/'TC1'!E40</f>
        <v>0.35275786599496489</v>
      </c>
      <c r="F39" s="28">
        <f>F40*'TC1'!F39/'TC1'!F40</f>
        <v>0.26636252797179438</v>
      </c>
      <c r="G39" s="28">
        <f>G40*'TC1'!G39/'TC1'!G40</f>
        <v>0.14601388391908407</v>
      </c>
      <c r="H39" s="28">
        <f>H40*'TC1'!H39/'TC1'!H40</f>
        <v>0.10901859710030225</v>
      </c>
      <c r="I39" s="28">
        <f>I40*'TC1'!I39/'TC1'!I40</f>
        <v>5.0345519236040012E-2</v>
      </c>
      <c r="J39" s="28">
        <f>J40*'TC1'!J39/'TC1'!J40</f>
        <v>1.4940421485659803E-2</v>
      </c>
      <c r="K39" s="28"/>
      <c r="L39" s="56">
        <f t="shared" si="2"/>
        <v>0.20674398207588082</v>
      </c>
      <c r="M39" s="15">
        <f t="shared" si="3"/>
        <v>8.6395338023170509E-2</v>
      </c>
      <c r="N39" s="15">
        <f t="shared" si="3"/>
        <v>0.12034864405271031</v>
      </c>
      <c r="O39" s="15">
        <f t="shared" si="0"/>
        <v>9.5668364683044058E-2</v>
      </c>
      <c r="P39" s="15">
        <f t="shared" si="1"/>
        <v>3.6995286818781822E-2</v>
      </c>
      <c r="Q39" s="15">
        <f t="shared" si="1"/>
        <v>5.8673077864262235E-2</v>
      </c>
      <c r="R39" s="15">
        <f t="shared" si="1"/>
        <v>3.5405097750380213E-2</v>
      </c>
      <c r="S39" s="14"/>
      <c r="T39" s="15"/>
      <c r="U39" s="13"/>
      <c r="V39" s="2"/>
      <c r="W39" s="2"/>
      <c r="X39" s="2"/>
      <c r="Y39" s="2"/>
      <c r="Z39" s="2"/>
    </row>
    <row r="40" spans="1:26" s="30" customFormat="1" ht="15.05" customHeight="1">
      <c r="A40" s="33">
        <v>1943</v>
      </c>
      <c r="B40" s="324">
        <f>B41*'TC1'!B40/'TC1'!B41</f>
        <v>0.68805393860488218</v>
      </c>
      <c r="C40" s="442"/>
      <c r="D40" s="442"/>
      <c r="E40" s="321">
        <f>E41*'TC1'!E40/'TC1'!E41</f>
        <v>0.31192681053235077</v>
      </c>
      <c r="F40" s="28">
        <f>F41*'TC1'!F40/'TC1'!F41</f>
        <v>0.23646822939438938</v>
      </c>
      <c r="G40" s="28">
        <f>G41*'TC1'!G40/'TC1'!G41</f>
        <v>0.12835645260035702</v>
      </c>
      <c r="H40" s="28">
        <f>H41*'TC1'!H40/'TC1'!H41</f>
        <v>9.4683676321976259E-2</v>
      </c>
      <c r="I40" s="28">
        <f>I41*'TC1'!I40/'TC1'!I41</f>
        <v>4.2770708428974485E-2</v>
      </c>
      <c r="J40" s="28">
        <f>J41*'TC1'!J40/'TC1'!J41</f>
        <v>1.1130999590047137E-2</v>
      </c>
      <c r="K40" s="28"/>
      <c r="L40" s="56">
        <f t="shared" si="2"/>
        <v>0.18357035793199375</v>
      </c>
      <c r="M40" s="15">
        <f t="shared" si="3"/>
        <v>7.5458581137961389E-2</v>
      </c>
      <c r="N40" s="15">
        <f t="shared" si="3"/>
        <v>0.10811177679403236</v>
      </c>
      <c r="O40" s="15">
        <f t="shared" si="0"/>
        <v>8.5585744171382538E-2</v>
      </c>
      <c r="P40" s="15">
        <f t="shared" si="1"/>
        <v>3.3672776278380764E-2</v>
      </c>
      <c r="Q40" s="15">
        <f t="shared" si="1"/>
        <v>5.1912967893001774E-2</v>
      </c>
      <c r="R40" s="15">
        <f t="shared" si="1"/>
        <v>3.1639708838927347E-2</v>
      </c>
      <c r="S40" s="14"/>
      <c r="T40" s="15"/>
      <c r="U40" s="13"/>
      <c r="V40" s="2"/>
      <c r="W40" s="2"/>
      <c r="X40" s="2"/>
      <c r="Y40" s="2"/>
      <c r="Z40" s="2"/>
    </row>
    <row r="41" spans="1:26" s="30" customFormat="1" ht="15.05" customHeight="1">
      <c r="A41" s="33">
        <v>1944</v>
      </c>
      <c r="B41" s="324">
        <f>B42*'TC1'!B41/'TC1'!B42</f>
        <v>0.69890997140788669</v>
      </c>
      <c r="C41" s="442"/>
      <c r="D41" s="442"/>
      <c r="E41" s="321">
        <f>E42*'TC1'!E41/'TC1'!E42</f>
        <v>0.3010487934751111</v>
      </c>
      <c r="F41" s="28">
        <f>F42*'TC1'!F41/'TC1'!F42</f>
        <v>0.2172293272527642</v>
      </c>
      <c r="G41" s="28">
        <f>G42*'TC1'!G41/'TC1'!G42</f>
        <v>0.1101174865944729</v>
      </c>
      <c r="H41" s="28">
        <f>H42*'TC1'!H41/'TC1'!H42</f>
        <v>8.0244825916481868E-2</v>
      </c>
      <c r="I41" s="28">
        <f>I42*'TC1'!I41/'TC1'!I42</f>
        <v>3.6051599491409535E-2</v>
      </c>
      <c r="J41" s="28">
        <f>J42*'TC1'!J41/'TC1'!J42</f>
        <v>1.1261716323702509E-2</v>
      </c>
      <c r="K41" s="28"/>
      <c r="L41" s="56">
        <f t="shared" si="2"/>
        <v>0.1909313068806382</v>
      </c>
      <c r="M41" s="15">
        <f t="shared" si="3"/>
        <v>8.38194662223469E-2</v>
      </c>
      <c r="N41" s="15">
        <f t="shared" si="3"/>
        <v>0.1071118406582913</v>
      </c>
      <c r="O41" s="15">
        <f t="shared" si="0"/>
        <v>7.406588710306336E-2</v>
      </c>
      <c r="P41" s="15">
        <f t="shared" si="1"/>
        <v>2.9872660677991034E-2</v>
      </c>
      <c r="Q41" s="15">
        <f t="shared" si="1"/>
        <v>4.4193226425072334E-2</v>
      </c>
      <c r="R41" s="15">
        <f t="shared" si="1"/>
        <v>2.4789883167707027E-2</v>
      </c>
      <c r="S41" s="14"/>
      <c r="T41" s="15"/>
      <c r="U41" s="13"/>
      <c r="V41" s="2"/>
      <c r="W41" s="2"/>
      <c r="X41" s="2"/>
      <c r="Y41" s="2"/>
      <c r="Z41" s="2"/>
    </row>
    <row r="42" spans="1:26" s="30" customFormat="1" ht="15.05" customHeight="1">
      <c r="A42" s="33">
        <v>1945</v>
      </c>
      <c r="B42" s="324">
        <f>B43*'TC1'!B42/'TC1'!B43</f>
        <v>0.70522016198856463</v>
      </c>
      <c r="C42" s="442"/>
      <c r="D42" s="442"/>
      <c r="E42" s="321">
        <f>E43*'TC1'!E42/'TC1'!E43</f>
        <v>0.29472582430058447</v>
      </c>
      <c r="F42" s="28">
        <f>F43*'TC1'!F42/'TC1'!F43</f>
        <v>0.21249281533970782</v>
      </c>
      <c r="G42" s="28">
        <f>G43*'TC1'!G42/'TC1'!G43</f>
        <v>0.10177977119379449</v>
      </c>
      <c r="H42" s="28">
        <f>H43*'TC1'!H42/'TC1'!H43</f>
        <v>7.1180557548655793E-2</v>
      </c>
      <c r="I42" s="28">
        <f>I43*'TC1'!I42/'TC1'!I43</f>
        <v>2.9242479133033728E-2</v>
      </c>
      <c r="J42" s="28">
        <f>J43*'TC1'!J42/'TC1'!J43</f>
        <v>7.4257443503073324E-3</v>
      </c>
      <c r="K42" s="28"/>
      <c r="L42" s="56">
        <f t="shared" si="2"/>
        <v>0.19294605310678997</v>
      </c>
      <c r="M42" s="15">
        <f t="shared" si="3"/>
        <v>8.2233008960876652E-2</v>
      </c>
      <c r="N42" s="15">
        <f t="shared" si="3"/>
        <v>0.11071304414591333</v>
      </c>
      <c r="O42" s="15">
        <f t="shared" si="0"/>
        <v>7.2537292060760761E-2</v>
      </c>
      <c r="P42" s="15">
        <f t="shared" ref="P42:S73" si="4">G42-H42</f>
        <v>3.0599213645138693E-2</v>
      </c>
      <c r="Q42" s="15">
        <f t="shared" si="4"/>
        <v>4.1938078415622068E-2</v>
      </c>
      <c r="R42" s="15">
        <f t="shared" si="4"/>
        <v>2.1816734782726395E-2</v>
      </c>
      <c r="S42" s="14"/>
      <c r="T42" s="15"/>
      <c r="U42" s="13"/>
      <c r="V42" s="2"/>
      <c r="W42" s="2"/>
      <c r="X42" s="2"/>
      <c r="Y42" s="2"/>
      <c r="Z42" s="2"/>
    </row>
    <row r="43" spans="1:26" s="30" customFormat="1" ht="15.05" customHeight="1">
      <c r="A43" s="33">
        <v>1946</v>
      </c>
      <c r="B43" s="324">
        <f>B44*'TC1'!B43/'TC1'!B44</f>
        <v>0.6871685839379168</v>
      </c>
      <c r="C43" s="442"/>
      <c r="D43" s="443"/>
      <c r="E43" s="321">
        <f>E44*'TC1'!E43/'TC1'!E44</f>
        <v>0.31281395810676577</v>
      </c>
      <c r="F43" s="28">
        <f>F44*'TC1'!F43/'TC1'!F44</f>
        <v>0.2292054837610398</v>
      </c>
      <c r="G43" s="28">
        <f>G44*'TC1'!G43/'TC1'!G44</f>
        <v>0.10316005239156111</v>
      </c>
      <c r="H43" s="28">
        <f>H44*'TC1'!H43/'TC1'!H44</f>
        <v>6.9597712802957248E-2</v>
      </c>
      <c r="I43" s="28">
        <f>I44*'TC1'!I43/'TC1'!I44</f>
        <v>2.6859966985346564E-2</v>
      </c>
      <c r="J43" s="28">
        <f>J44*'TC1'!J43/'TC1'!J44</f>
        <v>7.0283383954935089E-3</v>
      </c>
      <c r="K43" s="28"/>
      <c r="L43" s="56">
        <f t="shared" si="2"/>
        <v>0.20965390571520465</v>
      </c>
      <c r="M43" s="15">
        <f t="shared" si="3"/>
        <v>8.3608474345725964E-2</v>
      </c>
      <c r="N43" s="15">
        <f t="shared" si="3"/>
        <v>0.12604543136947871</v>
      </c>
      <c r="O43" s="15">
        <f t="shared" si="0"/>
        <v>7.6300085406214538E-2</v>
      </c>
      <c r="P43" s="15">
        <f t="shared" si="4"/>
        <v>3.3562339588603857E-2</v>
      </c>
      <c r="Q43" s="15">
        <f t="shared" si="4"/>
        <v>4.2737745817610681E-2</v>
      </c>
      <c r="R43" s="15">
        <f t="shared" si="4"/>
        <v>1.9831628589853056E-2</v>
      </c>
      <c r="S43" s="14"/>
      <c r="T43" s="15"/>
      <c r="U43" s="13"/>
      <c r="V43" s="2"/>
      <c r="W43" s="2"/>
      <c r="X43" s="2"/>
      <c r="Y43" s="2"/>
      <c r="Z43" s="2"/>
    </row>
    <row r="44" spans="1:26" s="30" customFormat="1" ht="15.05" customHeight="1">
      <c r="A44" s="33">
        <v>1947</v>
      </c>
      <c r="B44" s="324">
        <f>B45*'TC1'!B44/'TC1'!B45</f>
        <v>0.68510843623656925</v>
      </c>
      <c r="C44" s="442"/>
      <c r="D44" s="443"/>
      <c r="E44" s="321">
        <f>E45*'TC1'!E44/'TC1'!E45</f>
        <v>0.31487827775671096</v>
      </c>
      <c r="F44" s="28">
        <f>F45*'TC1'!F44/'TC1'!F45</f>
        <v>0.23588573633772053</v>
      </c>
      <c r="G44" s="28">
        <f>G45*'TC1'!G44/'TC1'!G45</f>
        <v>0.11398151276524932</v>
      </c>
      <c r="H44" s="28">
        <f>H45*'TC1'!H44/'TC1'!H45</f>
        <v>8.0065112457918697E-2</v>
      </c>
      <c r="I44" s="28">
        <f>I45*'TC1'!I44/'TC1'!I45</f>
        <v>3.5455663235015207E-2</v>
      </c>
      <c r="J44" s="28">
        <f>J45*'TC1'!J44/'TC1'!J45</f>
        <v>1.1703915838436267E-2</v>
      </c>
      <c r="K44" s="28"/>
      <c r="L44" s="56">
        <f t="shared" si="2"/>
        <v>0.20089676499146164</v>
      </c>
      <c r="M44" s="15">
        <f t="shared" si="3"/>
        <v>7.8992541418990425E-2</v>
      </c>
      <c r="N44" s="15">
        <f t="shared" si="3"/>
        <v>0.12190422357247122</v>
      </c>
      <c r="O44" s="15">
        <f t="shared" si="0"/>
        <v>7.8525849530234115E-2</v>
      </c>
      <c r="P44" s="15">
        <f t="shared" si="4"/>
        <v>3.3916400307330619E-2</v>
      </c>
      <c r="Q44" s="15">
        <f t="shared" si="4"/>
        <v>4.460944922290349E-2</v>
      </c>
      <c r="R44" s="15">
        <f t="shared" si="4"/>
        <v>2.375174739657894E-2</v>
      </c>
      <c r="S44" s="14"/>
      <c r="T44" s="15"/>
      <c r="U44" s="13"/>
      <c r="V44" s="2"/>
      <c r="W44" s="2"/>
      <c r="X44" s="2"/>
      <c r="Y44" s="2"/>
      <c r="Z44" s="2"/>
    </row>
    <row r="45" spans="1:26" s="30" customFormat="1" ht="15.05" customHeight="1">
      <c r="A45" s="33">
        <v>1948</v>
      </c>
      <c r="B45" s="324">
        <f>B46*'TC1'!B45/'TC1'!B46</f>
        <v>0.66143997381481512</v>
      </c>
      <c r="C45" s="442"/>
      <c r="D45" s="443"/>
      <c r="E45" s="321">
        <f>E46*'TC1'!E45/'TC1'!E46</f>
        <v>0.33859467053246062</v>
      </c>
      <c r="F45" s="28">
        <f>F46*'TC1'!F45/'TC1'!F46</f>
        <v>0.25565524785268651</v>
      </c>
      <c r="G45" s="28">
        <f>G46*'TC1'!G45/'TC1'!G46</f>
        <v>0.12976230527451676</v>
      </c>
      <c r="H45" s="28">
        <f>H46*'TC1'!H45/'TC1'!H46</f>
        <v>9.3962407919527438E-2</v>
      </c>
      <c r="I45" s="28">
        <f>I46*'TC1'!I45/'TC1'!I46</f>
        <v>4.3197849395996031E-2</v>
      </c>
      <c r="J45" s="28">
        <f>J46*'TC1'!J45/'TC1'!J46</f>
        <v>1.4304226208728442E-2</v>
      </c>
      <c r="K45" s="28"/>
      <c r="L45" s="56">
        <f t="shared" si="2"/>
        <v>0.20883236525794385</v>
      </c>
      <c r="M45" s="15">
        <f t="shared" si="3"/>
        <v>8.2939422679774111E-2</v>
      </c>
      <c r="N45" s="15">
        <f t="shared" si="3"/>
        <v>0.12589294257816974</v>
      </c>
      <c r="O45" s="15">
        <f t="shared" si="0"/>
        <v>8.6564455878520741E-2</v>
      </c>
      <c r="P45" s="15">
        <f t="shared" si="4"/>
        <v>3.5799897354989327E-2</v>
      </c>
      <c r="Q45" s="15">
        <f t="shared" si="4"/>
        <v>5.0764558523531407E-2</v>
      </c>
      <c r="R45" s="15">
        <f t="shared" si="4"/>
        <v>2.8893623187267591E-2</v>
      </c>
      <c r="S45" s="14"/>
      <c r="T45" s="15"/>
      <c r="U45" s="13"/>
      <c r="V45" s="2"/>
      <c r="W45" s="2"/>
      <c r="X45" s="2"/>
      <c r="Y45" s="2"/>
      <c r="Z45" s="2"/>
    </row>
    <row r="46" spans="1:26" s="30" customFormat="1" ht="15.05" customHeight="1">
      <c r="A46" s="32">
        <v>1949</v>
      </c>
      <c r="B46" s="325">
        <f>B47*'TC1'!B46/'TC1'!B47</f>
        <v>0.66492611480372366</v>
      </c>
      <c r="C46" s="440"/>
      <c r="D46" s="441"/>
      <c r="E46" s="322">
        <f>E47*'TC1'!E46/'TC1'!E47</f>
        <v>0.33510146985506456</v>
      </c>
      <c r="F46" s="31">
        <f>F47*'TC1'!F46/'TC1'!F47</f>
        <v>0.248628491995593</v>
      </c>
      <c r="G46" s="31">
        <f>G47*'TC1'!G46/'TC1'!G47</f>
        <v>0.12558745194360293</v>
      </c>
      <c r="H46" s="31">
        <f>H47*'TC1'!H46/'TC1'!H47</f>
        <v>9.1460644284446044E-2</v>
      </c>
      <c r="I46" s="31">
        <f>I47*'TC1'!I46/'TC1'!I47</f>
        <v>4.2629871163261335E-2</v>
      </c>
      <c r="J46" s="31">
        <f>J47*'TC1'!J46/'TC1'!J47</f>
        <v>1.4434577067935862E-2</v>
      </c>
      <c r="K46" s="31"/>
      <c r="L46" s="57">
        <f t="shared" si="2"/>
        <v>0.20951401791146163</v>
      </c>
      <c r="M46" s="21">
        <f t="shared" si="3"/>
        <v>8.6472977859471556E-2</v>
      </c>
      <c r="N46" s="21">
        <f t="shared" si="3"/>
        <v>0.12304104005199007</v>
      </c>
      <c r="O46" s="21">
        <f t="shared" si="0"/>
        <v>8.29575807803416E-2</v>
      </c>
      <c r="P46" s="21">
        <f t="shared" si="4"/>
        <v>3.4126807659156891E-2</v>
      </c>
      <c r="Q46" s="21">
        <f t="shared" si="4"/>
        <v>4.8830773121184709E-2</v>
      </c>
      <c r="R46" s="21">
        <f t="shared" si="4"/>
        <v>2.8195294095325472E-2</v>
      </c>
      <c r="S46" s="20"/>
      <c r="T46" s="15"/>
      <c r="U46" s="13"/>
      <c r="V46" s="2"/>
      <c r="W46" s="2"/>
      <c r="X46" s="2"/>
      <c r="Y46" s="2"/>
      <c r="Z46" s="2"/>
    </row>
    <row r="47" spans="1:26" s="30" customFormat="1" ht="15.05" customHeight="1">
      <c r="A47" s="34">
        <v>1950</v>
      </c>
      <c r="B47" s="326">
        <f>B48*'TC1'!B47/'TC1'!B48</f>
        <v>0.66645894529540317</v>
      </c>
      <c r="C47" s="442"/>
      <c r="D47" s="442"/>
      <c r="E47" s="323">
        <f>E48*'TC1'!E47/'TC1'!E48</f>
        <v>0.33356553527040372</v>
      </c>
      <c r="F47" s="29">
        <f>F48*'TC1'!F47/'TC1'!F48</f>
        <v>0.2492188802788283</v>
      </c>
      <c r="G47" s="29">
        <f>G48*'TC1'!G47/'TC1'!G48</f>
        <v>0.12780639707207328</v>
      </c>
      <c r="H47" s="29">
        <f>H48*'TC1'!H47/'TC1'!H48</f>
        <v>9.2595936477964741E-2</v>
      </c>
      <c r="I47" s="29">
        <f>I48*'TC1'!I47/'TC1'!I48</f>
        <v>4.2793047123337286E-2</v>
      </c>
      <c r="J47" s="29">
        <f>J48*'TC1'!J47/'TC1'!J48</f>
        <v>1.0839199245902559E-2</v>
      </c>
      <c r="K47" s="29"/>
      <c r="L47" s="58">
        <f t="shared" si="2"/>
        <v>0.20575913819833044</v>
      </c>
      <c r="M47" s="25">
        <f t="shared" si="3"/>
        <v>8.4346654991575426E-2</v>
      </c>
      <c r="N47" s="25">
        <f t="shared" si="3"/>
        <v>0.12141248320675502</v>
      </c>
      <c r="O47" s="25">
        <f t="shared" si="0"/>
        <v>8.5013349948735994E-2</v>
      </c>
      <c r="P47" s="25">
        <f t="shared" si="4"/>
        <v>3.5210460594108539E-2</v>
      </c>
      <c r="Q47" s="25">
        <f t="shared" si="4"/>
        <v>4.9802889354627455E-2</v>
      </c>
      <c r="R47" s="25">
        <f t="shared" si="4"/>
        <v>3.195384787743473E-2</v>
      </c>
      <c r="S47" s="24"/>
      <c r="T47" s="15"/>
      <c r="U47" s="13"/>
      <c r="V47" s="2"/>
      <c r="W47" s="2"/>
      <c r="X47" s="2"/>
      <c r="Y47" s="2"/>
      <c r="Z47" s="2"/>
    </row>
    <row r="48" spans="1:26" s="30" customFormat="1" ht="15.05" customHeight="1">
      <c r="A48" s="33">
        <v>1951</v>
      </c>
      <c r="B48" s="324">
        <f>B49*'TC1'!B48/'TC1'!B49</f>
        <v>0.67713380529356515</v>
      </c>
      <c r="C48" s="442"/>
      <c r="D48" s="442"/>
      <c r="E48" s="321">
        <f>E49*'TC1'!E48/'TC1'!E49</f>
        <v>0.32286905790608383</v>
      </c>
      <c r="F48" s="28">
        <f>F49*'TC1'!F48/'TC1'!F49</f>
        <v>0.2395935394856803</v>
      </c>
      <c r="G48" s="28">
        <f>G49*'TC1'!G48/'TC1'!G49</f>
        <v>0.12091216330081532</v>
      </c>
      <c r="H48" s="28">
        <f>H49*'TC1'!H48/'TC1'!H49</f>
        <v>8.6764294938695627E-2</v>
      </c>
      <c r="I48" s="28">
        <f>I49*'TC1'!I48/'TC1'!I49</f>
        <v>3.8853566500545736E-2</v>
      </c>
      <c r="J48" s="28">
        <f>J49*'TC1'!J48/'TC1'!J49</f>
        <v>1.2811917779864648E-2</v>
      </c>
      <c r="K48" s="28"/>
      <c r="L48" s="56">
        <f t="shared" si="2"/>
        <v>0.2019568946052685</v>
      </c>
      <c r="M48" s="15">
        <f t="shared" si="3"/>
        <v>8.3275518420403538E-2</v>
      </c>
      <c r="N48" s="15">
        <f t="shared" si="3"/>
        <v>0.11868137618486498</v>
      </c>
      <c r="O48" s="15">
        <f t="shared" si="0"/>
        <v>8.2058596800269584E-2</v>
      </c>
      <c r="P48" s="15">
        <f t="shared" si="4"/>
        <v>3.4147868362119693E-2</v>
      </c>
      <c r="Q48" s="15">
        <f t="shared" si="4"/>
        <v>4.7910728438149891E-2</v>
      </c>
      <c r="R48" s="15">
        <f t="shared" si="4"/>
        <v>2.6041648720681088E-2</v>
      </c>
      <c r="S48" s="14"/>
      <c r="T48" s="15"/>
      <c r="U48" s="13"/>
      <c r="V48" s="2"/>
      <c r="W48" s="2"/>
      <c r="X48" s="2"/>
      <c r="Y48" s="2"/>
      <c r="Z48" s="2"/>
    </row>
    <row r="49" spans="1:26" s="30" customFormat="1" ht="15.05" customHeight="1">
      <c r="A49" s="33">
        <v>1952</v>
      </c>
      <c r="B49" s="324">
        <f>B50*'TC1'!B49/'TC1'!B50</f>
        <v>0.68633759338002076</v>
      </c>
      <c r="C49" s="442"/>
      <c r="D49" s="442"/>
      <c r="E49" s="321">
        <f>E50*'TC1'!E49/'TC1'!E50</f>
        <v>0.31364663148084554</v>
      </c>
      <c r="F49" s="28">
        <f>F50*'TC1'!F49/'TC1'!F50</f>
        <v>0.23059524080722718</v>
      </c>
      <c r="G49" s="28">
        <f>G50*'TC1'!G49/'TC1'!G50</f>
        <v>0.11437826130846249</v>
      </c>
      <c r="H49" s="28">
        <f>H50*'TC1'!H49/'TC1'!H50</f>
        <v>8.2157501319254769E-2</v>
      </c>
      <c r="I49" s="28">
        <f>I50*'TC1'!I49/'TC1'!I50</f>
        <v>3.787164082967974E-2</v>
      </c>
      <c r="J49" s="28">
        <f>J50*'TC1'!J49/'TC1'!J50</f>
        <v>1.2074625163393464E-2</v>
      </c>
      <c r="K49" s="28"/>
      <c r="L49" s="56">
        <f t="shared" si="2"/>
        <v>0.19926837017238305</v>
      </c>
      <c r="M49" s="15">
        <f t="shared" si="3"/>
        <v>8.3051390673618358E-2</v>
      </c>
      <c r="N49" s="15">
        <f t="shared" si="3"/>
        <v>0.11621697949876469</v>
      </c>
      <c r="O49" s="15">
        <f t="shared" si="0"/>
        <v>7.6506620478782747E-2</v>
      </c>
      <c r="P49" s="15">
        <f t="shared" si="4"/>
        <v>3.2220759989207717E-2</v>
      </c>
      <c r="Q49" s="15">
        <f t="shared" si="4"/>
        <v>4.428586048957503E-2</v>
      </c>
      <c r="R49" s="15">
        <f t="shared" si="4"/>
        <v>2.5797015666286276E-2</v>
      </c>
      <c r="S49" s="14"/>
      <c r="T49" s="15"/>
      <c r="U49" s="13"/>
      <c r="V49" s="2"/>
      <c r="W49" s="2"/>
      <c r="X49" s="2"/>
      <c r="Y49" s="2"/>
      <c r="Z49" s="2"/>
    </row>
    <row r="50" spans="1:26" s="30" customFormat="1" ht="15.05" customHeight="1">
      <c r="A50" s="33">
        <v>1953</v>
      </c>
      <c r="B50" s="324">
        <f>B51*'TC1'!B50/'TC1'!B51</f>
        <v>0.69524024489343617</v>
      </c>
      <c r="C50" s="442"/>
      <c r="D50" s="442"/>
      <c r="E50" s="321">
        <f>E51*'TC1'!E50/'TC1'!E51</f>
        <v>0.30472595145206094</v>
      </c>
      <c r="F50" s="28">
        <f>F51*'TC1'!F50/'TC1'!F51</f>
        <v>0.22031104384114888</v>
      </c>
      <c r="G50" s="28">
        <f>G51*'TC1'!G50/'TC1'!G51</f>
        <v>0.10716272378232551</v>
      </c>
      <c r="H50" s="28">
        <f>H51*'TC1'!H50/'TC1'!H51</f>
        <v>7.7019546870650768E-2</v>
      </c>
      <c r="I50" s="28">
        <f>I51*'TC1'!I50/'TC1'!I51</f>
        <v>3.4125663459716661E-2</v>
      </c>
      <c r="J50" s="28">
        <f>J51*'TC1'!J50/'TC1'!J51</f>
        <v>1.1537384105796753E-2</v>
      </c>
      <c r="K50" s="28"/>
      <c r="L50" s="56">
        <f t="shared" si="2"/>
        <v>0.19756322766973544</v>
      </c>
      <c r="M50" s="15">
        <f t="shared" si="3"/>
        <v>8.4414907610912054E-2</v>
      </c>
      <c r="N50" s="15">
        <f t="shared" si="3"/>
        <v>0.11314832005882337</v>
      </c>
      <c r="O50" s="15">
        <f t="shared" si="0"/>
        <v>7.3037060322608843E-2</v>
      </c>
      <c r="P50" s="15">
        <f t="shared" si="4"/>
        <v>3.0143176911674743E-2</v>
      </c>
      <c r="Q50" s="15">
        <f t="shared" si="4"/>
        <v>4.2893883410934107E-2</v>
      </c>
      <c r="R50" s="15">
        <f t="shared" si="4"/>
        <v>2.258827935391991E-2</v>
      </c>
      <c r="S50" s="14"/>
      <c r="T50" s="15"/>
      <c r="U50" s="13"/>
      <c r="V50" s="2"/>
      <c r="W50" s="2"/>
      <c r="X50" s="2"/>
      <c r="Y50" s="2"/>
      <c r="Z50" s="2"/>
    </row>
    <row r="51" spans="1:26" s="30" customFormat="1" ht="15.05" customHeight="1">
      <c r="A51" s="33">
        <v>1954</v>
      </c>
      <c r="B51" s="324">
        <f>B52*'TC1'!B51/'TC1'!B52</f>
        <v>0.68970402843053735</v>
      </c>
      <c r="C51" s="442"/>
      <c r="D51" s="442"/>
      <c r="E51" s="321">
        <f>E52*'TC1'!E51/'TC1'!E52</f>
        <v>0.31027337915505354</v>
      </c>
      <c r="F51" s="28">
        <f>F52*'TC1'!F51/'TC1'!F52</f>
        <v>0.2234995054397052</v>
      </c>
      <c r="G51" s="28">
        <f>G52*'TC1'!G51/'TC1'!G52</f>
        <v>0.10886837757417164</v>
      </c>
      <c r="H51" s="28">
        <f>H52*'TC1'!H51/'TC1'!H52</f>
        <v>7.7470699713852953E-2</v>
      </c>
      <c r="I51" s="28">
        <f>I52*'TC1'!I51/'TC1'!I52</f>
        <v>3.4085247632399E-2</v>
      </c>
      <c r="J51" s="28">
        <f>J52*'TC1'!J51/'TC1'!J52</f>
        <v>1.1332431409903048E-2</v>
      </c>
      <c r="K51" s="28"/>
      <c r="L51" s="56">
        <f t="shared" si="2"/>
        <v>0.2014050015808819</v>
      </c>
      <c r="M51" s="15">
        <f t="shared" si="3"/>
        <v>8.6773873715348337E-2</v>
      </c>
      <c r="N51" s="15">
        <f t="shared" si="3"/>
        <v>0.11463112786553356</v>
      </c>
      <c r="O51" s="15">
        <f t="shared" si="0"/>
        <v>7.4783129941772636E-2</v>
      </c>
      <c r="P51" s="15">
        <f t="shared" si="4"/>
        <v>3.139767786031869E-2</v>
      </c>
      <c r="Q51" s="15">
        <f t="shared" si="4"/>
        <v>4.3385452081453953E-2</v>
      </c>
      <c r="R51" s="15">
        <f t="shared" si="4"/>
        <v>2.2752816222495954E-2</v>
      </c>
      <c r="S51" s="14"/>
      <c r="T51" s="15"/>
      <c r="U51" s="13"/>
      <c r="V51" s="2"/>
      <c r="W51" s="2"/>
      <c r="X51" s="2"/>
      <c r="Y51" s="2"/>
      <c r="Z51" s="2"/>
    </row>
    <row r="52" spans="1:26" s="30" customFormat="1" ht="15.05" customHeight="1">
      <c r="A52" s="33">
        <v>1955</v>
      </c>
      <c r="B52" s="324">
        <f>B53*'TC1'!B52/'TC1'!B53</f>
        <v>0.68158776534057708</v>
      </c>
      <c r="C52" s="442"/>
      <c r="D52" s="442"/>
      <c r="E52" s="321">
        <f>E53*'TC1'!E52/'TC1'!E53</f>
        <v>0.31840607826675832</v>
      </c>
      <c r="F52" s="28">
        <f>F53*'TC1'!F52/'TC1'!F53</f>
        <v>0.23313968252674619</v>
      </c>
      <c r="G52" s="28">
        <f>G53*'TC1'!G52/'TC1'!G53</f>
        <v>0.11721820607596135</v>
      </c>
      <c r="H52" s="28">
        <f>H53*'TC1'!H52/'TC1'!H53</f>
        <v>8.4259010269145257E-2</v>
      </c>
      <c r="I52" s="28">
        <f>I53*'TC1'!I52/'TC1'!I53</f>
        <v>3.9225411241768968E-2</v>
      </c>
      <c r="J52" s="28">
        <f>J53*'TC1'!J52/'TC1'!J53</f>
        <v>1.4418904402085599E-2</v>
      </c>
      <c r="K52" s="28"/>
      <c r="L52" s="56">
        <f t="shared" si="2"/>
        <v>0.20118787219079698</v>
      </c>
      <c r="M52" s="15">
        <f t="shared" si="3"/>
        <v>8.526639574001213E-2</v>
      </c>
      <c r="N52" s="15">
        <f t="shared" si="3"/>
        <v>0.11592147645078484</v>
      </c>
      <c r="O52" s="15">
        <f t="shared" si="0"/>
        <v>7.7992794834192386E-2</v>
      </c>
      <c r="P52" s="15">
        <f t="shared" si="4"/>
        <v>3.2959195806816097E-2</v>
      </c>
      <c r="Q52" s="15">
        <f t="shared" si="4"/>
        <v>4.5033599027376289E-2</v>
      </c>
      <c r="R52" s="15">
        <f t="shared" si="4"/>
        <v>2.480650683968337E-2</v>
      </c>
      <c r="S52" s="14"/>
      <c r="T52" s="15"/>
      <c r="U52" s="13"/>
      <c r="V52" s="2"/>
      <c r="W52" s="2"/>
      <c r="X52" s="2"/>
      <c r="Y52" s="2"/>
      <c r="Z52" s="2"/>
    </row>
    <row r="53" spans="1:26" s="30" customFormat="1" ht="15.05" customHeight="1">
      <c r="A53" s="33">
        <v>1956</v>
      </c>
      <c r="B53" s="324">
        <f>B54*'TC1'!B53/'TC1'!B54</f>
        <v>0.68815410304452163</v>
      </c>
      <c r="C53" s="442"/>
      <c r="D53" s="443"/>
      <c r="E53" s="321">
        <f>E54*'TC1'!E53/'TC1'!E54</f>
        <v>0.31182644325245218</v>
      </c>
      <c r="F53" s="28">
        <f>F54*'TC1'!F53/'TC1'!F54</f>
        <v>0.22680338875275233</v>
      </c>
      <c r="G53" s="28">
        <f>G54*'TC1'!G53/'TC1'!G54</f>
        <v>0.11013218905566863</v>
      </c>
      <c r="H53" s="28">
        <f>H54*'TC1'!H53/'TC1'!H54</f>
        <v>7.7956936740896668E-2</v>
      </c>
      <c r="I53" s="28">
        <f>I54*'TC1'!I53/'TC1'!I54</f>
        <v>3.6412382701179996E-2</v>
      </c>
      <c r="J53" s="28">
        <f>J54*'TC1'!J53/'TC1'!J54</f>
        <v>1.2933020512042004E-2</v>
      </c>
      <c r="K53" s="28"/>
      <c r="L53" s="56">
        <f t="shared" si="2"/>
        <v>0.20169425419678355</v>
      </c>
      <c r="M53" s="15">
        <f t="shared" si="3"/>
        <v>8.5023054499699852E-2</v>
      </c>
      <c r="N53" s="15">
        <f t="shared" si="3"/>
        <v>0.1166711996970837</v>
      </c>
      <c r="O53" s="15">
        <f t="shared" si="0"/>
        <v>7.3719806354488632E-2</v>
      </c>
      <c r="P53" s="15">
        <f t="shared" si="4"/>
        <v>3.217525231477196E-2</v>
      </c>
      <c r="Q53" s="15">
        <f t="shared" si="4"/>
        <v>4.1544554039716672E-2</v>
      </c>
      <c r="R53" s="15">
        <f t="shared" si="4"/>
        <v>2.3479362189137994E-2</v>
      </c>
      <c r="S53" s="14"/>
      <c r="T53" s="15"/>
      <c r="U53" s="13"/>
      <c r="V53" s="2"/>
      <c r="W53" s="2"/>
      <c r="X53" s="2"/>
      <c r="Y53" s="2"/>
      <c r="Z53" s="2"/>
    </row>
    <row r="54" spans="1:26" s="30" customFormat="1" ht="15.05" customHeight="1">
      <c r="A54" s="33">
        <v>1957</v>
      </c>
      <c r="B54" s="324">
        <f>B55*'TC1'!B54/'TC1'!B55</f>
        <v>0.68790893232902028</v>
      </c>
      <c r="C54" s="442"/>
      <c r="D54" s="443"/>
      <c r="E54" s="321">
        <f>E55*'TC1'!E54/'TC1'!E55</f>
        <v>0.31207211045644406</v>
      </c>
      <c r="F54" s="28">
        <f>F55*'TC1'!F54/'TC1'!F55</f>
        <v>0.22661241515444422</v>
      </c>
      <c r="G54" s="28">
        <f>G55*'TC1'!G54/'TC1'!G55</f>
        <v>0.10858735748277289</v>
      </c>
      <c r="H54" s="28">
        <f>H55*'TC1'!H54/'TC1'!H55</f>
        <v>7.6624444679241094E-2</v>
      </c>
      <c r="I54" s="28">
        <f>I55*'TC1'!I54/'TC1'!I55</f>
        <v>3.5138846535002148E-2</v>
      </c>
      <c r="J54" s="28">
        <f>J55*'TC1'!J54/'TC1'!J55</f>
        <v>1.2012677593629064E-2</v>
      </c>
      <c r="K54" s="28"/>
      <c r="L54" s="56">
        <f t="shared" si="2"/>
        <v>0.20348475297367119</v>
      </c>
      <c r="M54" s="15">
        <f t="shared" si="3"/>
        <v>8.5459695301999844E-2</v>
      </c>
      <c r="N54" s="15">
        <f t="shared" si="3"/>
        <v>0.11802505767167133</v>
      </c>
      <c r="O54" s="15">
        <f t="shared" si="0"/>
        <v>7.3448510947770745E-2</v>
      </c>
      <c r="P54" s="15">
        <f t="shared" si="4"/>
        <v>3.1962912803531793E-2</v>
      </c>
      <c r="Q54" s="15">
        <f t="shared" si="4"/>
        <v>4.1485598144238946E-2</v>
      </c>
      <c r="R54" s="15">
        <f t="shared" si="4"/>
        <v>2.3126168941373086E-2</v>
      </c>
      <c r="S54" s="14"/>
      <c r="T54" s="15"/>
      <c r="U54" s="13"/>
      <c r="V54" s="2"/>
      <c r="W54" s="2"/>
      <c r="X54" s="2"/>
      <c r="Y54" s="2"/>
      <c r="Z54" s="2"/>
    </row>
    <row r="55" spans="1:26" s="30" customFormat="1" ht="15.05" customHeight="1">
      <c r="A55" s="33">
        <v>1958</v>
      </c>
      <c r="B55" s="324">
        <f>B56*'TC1'!B55/'TC1'!B56</f>
        <v>0.68967233856581467</v>
      </c>
      <c r="C55" s="442"/>
      <c r="D55" s="443"/>
      <c r="E55" s="321">
        <f>E56*'TC1'!E55/'TC1'!E56</f>
        <v>0.3103051331940519</v>
      </c>
      <c r="F55" s="28">
        <f>F56*'TC1'!F55/'TC1'!F56</f>
        <v>0.22046729487338446</v>
      </c>
      <c r="G55" s="28">
        <f>G56*'TC1'!G55/'TC1'!G56</f>
        <v>9.9991881650728462E-2</v>
      </c>
      <c r="H55" s="28">
        <f>H56*'TC1'!H55/'TC1'!H56</f>
        <v>6.8643614668975395E-2</v>
      </c>
      <c r="I55" s="28">
        <f>I56*'TC1'!I55/'TC1'!I56</f>
        <v>3.0185597945475665E-2</v>
      </c>
      <c r="J55" s="28">
        <f>J56*'TC1'!J55/'TC1'!J56</f>
        <v>1.0126643785906565E-2</v>
      </c>
      <c r="K55" s="28"/>
      <c r="L55" s="56">
        <f t="shared" si="2"/>
        <v>0.21031325154332342</v>
      </c>
      <c r="M55" s="15">
        <f t="shared" si="3"/>
        <v>8.983783832066744E-2</v>
      </c>
      <c r="N55" s="15">
        <f t="shared" si="3"/>
        <v>0.12047541322265599</v>
      </c>
      <c r="O55" s="15">
        <f t="shared" si="0"/>
        <v>6.9806283705252797E-2</v>
      </c>
      <c r="P55" s="15">
        <f t="shared" si="4"/>
        <v>3.1348266981753067E-2</v>
      </c>
      <c r="Q55" s="15">
        <f t="shared" si="4"/>
        <v>3.845801672349973E-2</v>
      </c>
      <c r="R55" s="15">
        <f t="shared" si="4"/>
        <v>2.0058954159569098E-2</v>
      </c>
      <c r="S55" s="14"/>
      <c r="T55" s="15"/>
      <c r="U55" s="13"/>
      <c r="V55" s="2"/>
      <c r="W55" s="2"/>
      <c r="X55" s="2"/>
      <c r="Y55" s="2"/>
      <c r="Z55" s="2"/>
    </row>
    <row r="56" spans="1:26" s="30" customFormat="1" ht="15.05" customHeight="1">
      <c r="A56" s="32">
        <v>1959</v>
      </c>
      <c r="B56" s="325">
        <f>B57*'TC1'!B56/'TC1'!B57</f>
        <v>0.68368095751482505</v>
      </c>
      <c r="C56" s="440"/>
      <c r="D56" s="441"/>
      <c r="E56" s="322">
        <f>E57*'TC1'!E56/'TC1'!E57</f>
        <v>0.31630864722645713</v>
      </c>
      <c r="F56" s="31">
        <f>F57*'TC1'!F56/'TC1'!F57</f>
        <v>0.2278036134842425</v>
      </c>
      <c r="G56" s="31">
        <f>G57*'TC1'!G56/'TC1'!G57</f>
        <v>0.10835181492131407</v>
      </c>
      <c r="H56" s="31">
        <f>H57*'TC1'!H56/'TC1'!H57</f>
        <v>7.732886885089231E-2</v>
      </c>
      <c r="I56" s="31">
        <f>I57*'TC1'!I56/'TC1'!I57</f>
        <v>3.5247879364165707E-2</v>
      </c>
      <c r="J56" s="31">
        <f>J57*'TC1'!J56/'TC1'!J57</f>
        <v>1.2258891240954575E-2</v>
      </c>
      <c r="K56" s="31"/>
      <c r="L56" s="57">
        <f t="shared" si="2"/>
        <v>0.20795683230514306</v>
      </c>
      <c r="M56" s="21">
        <f t="shared" si="3"/>
        <v>8.8505033742214634E-2</v>
      </c>
      <c r="N56" s="21">
        <f t="shared" si="3"/>
        <v>0.11945179856292842</v>
      </c>
      <c r="O56" s="21">
        <f t="shared" si="0"/>
        <v>7.3103935557148364E-2</v>
      </c>
      <c r="P56" s="21">
        <f t="shared" si="4"/>
        <v>3.1022946070421761E-2</v>
      </c>
      <c r="Q56" s="21">
        <f t="shared" si="4"/>
        <v>4.2080989486726603E-2</v>
      </c>
      <c r="R56" s="21">
        <f t="shared" si="4"/>
        <v>2.2988988123211131E-2</v>
      </c>
      <c r="S56" s="20"/>
      <c r="T56" s="15"/>
      <c r="U56" s="13"/>
      <c r="V56" s="2"/>
      <c r="W56" s="2"/>
      <c r="X56" s="2"/>
      <c r="Y56" s="2"/>
      <c r="Z56" s="2"/>
    </row>
    <row r="57" spans="1:26" ht="15.55">
      <c r="A57" s="27">
        <v>1960</v>
      </c>
      <c r="B57" s="326">
        <f>B58*'TC1'!B57/'TC1'!B58</f>
        <v>0.68904440024032598</v>
      </c>
      <c r="C57" s="442"/>
      <c r="D57" s="442"/>
      <c r="E57" s="323">
        <f>E58*'TC1'!E57/'TC1'!E58</f>
        <v>0.31093434314021845</v>
      </c>
      <c r="F57" s="29">
        <f>F58*'TC1'!F57/'TC1'!F58</f>
        <v>0.22079300144019584</v>
      </c>
      <c r="G57" s="29">
        <f>G58*'TC1'!G57/'TC1'!G58</f>
        <v>0.10323787611673599</v>
      </c>
      <c r="H57" s="29">
        <f>H58*'TC1'!H57/'TC1'!H58</f>
        <v>7.2541428445700065E-2</v>
      </c>
      <c r="I57" s="29">
        <f>I58*'TC1'!I57/'TC1'!I58</f>
        <v>3.4131617136732614E-2</v>
      </c>
      <c r="J57" s="29">
        <f>J58*'TC1'!J57/'TC1'!J58</f>
        <v>1.2837974481993126E-2</v>
      </c>
      <c r="K57" s="29"/>
      <c r="L57" s="58">
        <f t="shared" si="2"/>
        <v>0.20769646702348246</v>
      </c>
      <c r="M57" s="25">
        <f t="shared" si="3"/>
        <v>9.0141341700022609E-2</v>
      </c>
      <c r="N57" s="25">
        <f t="shared" si="3"/>
        <v>0.11755512532345985</v>
      </c>
      <c r="O57" s="25">
        <f t="shared" si="0"/>
        <v>6.9106258980003374E-2</v>
      </c>
      <c r="P57" s="25">
        <f t="shared" si="4"/>
        <v>3.0696447671035923E-2</v>
      </c>
      <c r="Q57" s="25">
        <f t="shared" si="4"/>
        <v>3.8409811308967451E-2</v>
      </c>
      <c r="R57" s="25">
        <f t="shared" si="4"/>
        <v>2.1293642654739486E-2</v>
      </c>
      <c r="S57" s="24"/>
      <c r="T57" s="15"/>
      <c r="U57" s="13"/>
      <c r="V57" s="2"/>
      <c r="W57" s="2"/>
      <c r="X57" s="2"/>
      <c r="Y57" s="2"/>
      <c r="Z57" s="2"/>
    </row>
    <row r="58" spans="1:26" ht="15.55">
      <c r="A58" s="19">
        <v>1961</v>
      </c>
      <c r="B58" s="324">
        <f>B59*'TC1'!B58/'TC1'!B59</f>
        <v>0.68791496889028436</v>
      </c>
      <c r="C58" s="442"/>
      <c r="D58" s="442"/>
      <c r="E58" s="321">
        <f>E59*'TC1'!E58/'TC1'!E59</f>
        <v>0.31206606167070544</v>
      </c>
      <c r="F58" s="28">
        <f>F59*'TC1'!F58/'TC1'!F59</f>
        <v>0.2207360511599496</v>
      </c>
      <c r="G58" s="28">
        <f>G59*'TC1'!G58/'TC1'!G59</f>
        <v>9.9922671575570651E-2</v>
      </c>
      <c r="H58" s="28">
        <f>H59*'TC1'!H58/'TC1'!H59</f>
        <v>6.9383784300253951E-2</v>
      </c>
      <c r="I58" s="28">
        <f>I59*'TC1'!I58/'TC1'!I59</f>
        <v>3.2863037182528469E-2</v>
      </c>
      <c r="J58" s="28">
        <f>J59*'TC1'!J58/'TC1'!J59</f>
        <v>1.2585382129100396E-2</v>
      </c>
      <c r="K58" s="28"/>
      <c r="L58" s="56">
        <f t="shared" si="2"/>
        <v>0.21214339009513478</v>
      </c>
      <c r="M58" s="15">
        <f t="shared" si="3"/>
        <v>9.1330010510755844E-2</v>
      </c>
      <c r="N58" s="15">
        <f t="shared" si="3"/>
        <v>0.12081337958437895</v>
      </c>
      <c r="O58" s="15">
        <f t="shared" si="0"/>
        <v>6.7059634393042189E-2</v>
      </c>
      <c r="P58" s="15">
        <f t="shared" si="4"/>
        <v>3.0538887275316701E-2</v>
      </c>
      <c r="Q58" s="15">
        <f t="shared" si="4"/>
        <v>3.6520747117725481E-2</v>
      </c>
      <c r="R58" s="15">
        <f t="shared" si="4"/>
        <v>2.0277655053428073E-2</v>
      </c>
      <c r="S58" s="14"/>
      <c r="T58" s="15"/>
      <c r="U58" s="13"/>
      <c r="V58" s="2"/>
      <c r="W58" s="2"/>
      <c r="X58" s="2"/>
      <c r="Y58" s="2"/>
      <c r="Z58" s="2"/>
    </row>
    <row r="59" spans="1:26" ht="15.55">
      <c r="A59" s="19">
        <v>1962</v>
      </c>
      <c r="B59" s="324">
        <v>0.67854768037796021</v>
      </c>
      <c r="C59" s="519">
        <v>0.22531759738922119</v>
      </c>
      <c r="D59" s="520">
        <f>B59-C59</f>
        <v>0.45323008298873901</v>
      </c>
      <c r="E59" s="318">
        <v>0.32145231962203979</v>
      </c>
      <c r="F59" s="16">
        <v>0.22681811451911926</v>
      </c>
      <c r="G59" s="16">
        <v>0.10297770798206329</v>
      </c>
      <c r="H59" s="16">
        <v>7.28892982006073E-2</v>
      </c>
      <c r="I59" s="16">
        <v>3.4460298717021942E-2</v>
      </c>
      <c r="J59" s="16">
        <v>1.3103123754262924E-2</v>
      </c>
      <c r="K59" s="16"/>
      <c r="L59" s="56">
        <f t="shared" si="2"/>
        <v>0.2184746116399765</v>
      </c>
      <c r="M59" s="15">
        <f t="shared" si="3"/>
        <v>9.4634205102920532E-2</v>
      </c>
      <c r="N59" s="15">
        <f t="shared" si="3"/>
        <v>0.12384040653705597</v>
      </c>
      <c r="O59" s="15">
        <f t="shared" si="0"/>
        <v>6.8517409265041351E-2</v>
      </c>
      <c r="P59" s="15">
        <f t="shared" si="4"/>
        <v>3.0088409781455994E-2</v>
      </c>
      <c r="Q59" s="15">
        <f t="shared" si="4"/>
        <v>3.8428999483585358E-2</v>
      </c>
      <c r="R59" s="15">
        <f t="shared" si="4"/>
        <v>2.1357174962759018E-2</v>
      </c>
      <c r="S59" s="14">
        <f>J59-K59</f>
        <v>1.3103123754262924E-2</v>
      </c>
      <c r="T59" s="15"/>
      <c r="U59" s="13">
        <v>0.2252037525177002</v>
      </c>
      <c r="V59" s="2"/>
      <c r="W59" s="2"/>
      <c r="X59" s="2"/>
      <c r="Y59" s="2"/>
      <c r="Z59" s="2"/>
    </row>
    <row r="60" spans="1:26" ht="15.55">
      <c r="A60" s="19">
        <v>1963</v>
      </c>
      <c r="B60" s="324">
        <f>(B59+B61)/2</f>
        <v>0.67332929372787476</v>
      </c>
      <c r="C60" s="519">
        <f t="shared" ref="C60:J60" si="5">(C59+C61)/2</f>
        <v>0.21975201368331909</v>
      </c>
      <c r="D60" s="520">
        <f t="shared" si="5"/>
        <v>0.4538520872592926</v>
      </c>
      <c r="E60" s="318">
        <f t="shared" si="5"/>
        <v>0.32667070627212524</v>
      </c>
      <c r="F60" s="16">
        <f t="shared" si="5"/>
        <v>0.23100348562002182</v>
      </c>
      <c r="G60" s="16">
        <f t="shared" si="5"/>
        <v>0.10521524399518967</v>
      </c>
      <c r="H60" s="16">
        <f t="shared" si="5"/>
        <v>7.4769239872694016E-2</v>
      </c>
      <c r="I60" s="16">
        <f t="shared" si="5"/>
        <v>3.5823967307806015E-2</v>
      </c>
      <c r="J60" s="16">
        <f t="shared" si="5"/>
        <v>1.3855231925845146E-2</v>
      </c>
      <c r="K60" s="16"/>
      <c r="L60" s="56">
        <f>(L59+L61)/2</f>
        <v>0.22145546227693558</v>
      </c>
      <c r="M60" s="15">
        <f t="shared" ref="M60:S60" si="6">(M59+M61)/2</f>
        <v>9.5667220652103424E-2</v>
      </c>
      <c r="N60" s="15">
        <f t="shared" si="6"/>
        <v>0.12578824162483215</v>
      </c>
      <c r="O60" s="15">
        <f t="shared" si="6"/>
        <v>6.9391276687383652E-2</v>
      </c>
      <c r="P60" s="15">
        <f t="shared" si="6"/>
        <v>3.0446004122495651E-2</v>
      </c>
      <c r="Q60" s="15">
        <f t="shared" si="6"/>
        <v>3.8945272564888E-2</v>
      </c>
      <c r="R60" s="15">
        <f t="shared" si="6"/>
        <v>2.1968735381960869E-2</v>
      </c>
      <c r="S60" s="14">
        <f t="shared" si="6"/>
        <v>1.3855231925845146E-2</v>
      </c>
      <c r="T60" s="15"/>
      <c r="U60" s="13">
        <v>0.21995428204536438</v>
      </c>
      <c r="V60" s="2"/>
      <c r="W60" s="2"/>
      <c r="X60" s="2"/>
      <c r="Y60" s="2"/>
      <c r="Z60" s="2"/>
    </row>
    <row r="61" spans="1:26" ht="15.55">
      <c r="A61" s="19">
        <v>1964</v>
      </c>
      <c r="B61" s="324">
        <v>0.66811090707778931</v>
      </c>
      <c r="C61" s="519">
        <v>0.21418642997741699</v>
      </c>
      <c r="D61" s="520">
        <f>'TC2'!O61</f>
        <v>0.45447409152984619</v>
      </c>
      <c r="E61" s="318">
        <v>0.33188909292221069</v>
      </c>
      <c r="F61" s="16">
        <v>0.23518885672092438</v>
      </c>
      <c r="G61" s="16">
        <v>0.10745278000831604</v>
      </c>
      <c r="H61" s="16">
        <v>7.6649181544780731E-2</v>
      </c>
      <c r="I61" s="16">
        <v>3.7187635898590088E-2</v>
      </c>
      <c r="J61" s="16">
        <v>1.4607340097427368E-2</v>
      </c>
      <c r="K61" s="16"/>
      <c r="L61" s="56">
        <f t="shared" si="2"/>
        <v>0.22443631291389465</v>
      </c>
      <c r="M61" s="15">
        <f t="shared" si="3"/>
        <v>9.6700236201286316E-2</v>
      </c>
      <c r="N61" s="15">
        <f t="shared" si="3"/>
        <v>0.12773607671260834</v>
      </c>
      <c r="O61" s="15">
        <f t="shared" si="0"/>
        <v>7.0265144109725952E-2</v>
      </c>
      <c r="P61" s="15">
        <f t="shared" si="4"/>
        <v>3.0803598463535309E-2</v>
      </c>
      <c r="Q61" s="15">
        <f t="shared" si="4"/>
        <v>3.9461545646190643E-2</v>
      </c>
      <c r="R61" s="15">
        <f t="shared" si="4"/>
        <v>2.258029580116272E-2</v>
      </c>
      <c r="S61" s="14">
        <f t="shared" si="4"/>
        <v>1.4607340097427368E-2</v>
      </c>
      <c r="T61" s="15"/>
      <c r="U61" s="13">
        <v>0.21468585729598999</v>
      </c>
      <c r="V61" s="2"/>
      <c r="W61" s="2"/>
      <c r="X61" s="2"/>
      <c r="Y61" s="2"/>
      <c r="Z61" s="2"/>
    </row>
    <row r="62" spans="1:26" ht="15.55">
      <c r="A62" s="19">
        <v>1965</v>
      </c>
      <c r="B62" s="324">
        <f t="shared" ref="B62:J62" si="7">(B61+B63)/2</f>
        <v>0.6709248423576355</v>
      </c>
      <c r="C62" s="519">
        <f t="shared" si="7"/>
        <v>0.21816471219062805</v>
      </c>
      <c r="D62" s="520">
        <f t="shared" si="7"/>
        <v>0.45330815017223358</v>
      </c>
      <c r="E62" s="318">
        <f t="shared" si="7"/>
        <v>0.3290751576423645</v>
      </c>
      <c r="F62" s="16">
        <f t="shared" si="7"/>
        <v>0.23286152631044388</v>
      </c>
      <c r="G62" s="16">
        <f t="shared" si="7"/>
        <v>0.10597175732254982</v>
      </c>
      <c r="H62" s="16">
        <f t="shared" si="7"/>
        <v>7.5702749192714691E-2</v>
      </c>
      <c r="I62" s="16">
        <f t="shared" si="7"/>
        <v>3.6800391972064972E-2</v>
      </c>
      <c r="J62" s="16">
        <f t="shared" si="7"/>
        <v>1.4389739837497473E-2</v>
      </c>
      <c r="K62" s="16"/>
      <c r="L62" s="56">
        <f t="shared" ref="L62:S62" si="8">(L61+L63)/2</f>
        <v>0.22310340031981468</v>
      </c>
      <c r="M62" s="15">
        <f t="shared" si="8"/>
        <v>9.6213631331920624E-2</v>
      </c>
      <c r="N62" s="15">
        <f t="shared" si="8"/>
        <v>0.12688976898789406</v>
      </c>
      <c r="O62" s="15">
        <f t="shared" si="8"/>
        <v>6.9171365350484848E-2</v>
      </c>
      <c r="P62" s="15">
        <f t="shared" si="8"/>
        <v>3.0269008129835129E-2</v>
      </c>
      <c r="Q62" s="15">
        <f t="shared" si="8"/>
        <v>3.8902357220649719E-2</v>
      </c>
      <c r="R62" s="15">
        <f t="shared" si="8"/>
        <v>2.2410652134567499E-2</v>
      </c>
      <c r="S62" s="14">
        <f t="shared" si="8"/>
        <v>1.4389739837497473E-2</v>
      </c>
      <c r="T62" s="15"/>
      <c r="U62" s="13">
        <v>0.2194092869758606</v>
      </c>
      <c r="V62" s="2"/>
      <c r="W62" s="2"/>
      <c r="X62" s="2"/>
      <c r="Y62" s="2"/>
      <c r="Z62" s="2"/>
    </row>
    <row r="63" spans="1:26" ht="15.55">
      <c r="A63" s="19">
        <v>1966</v>
      </c>
      <c r="B63" s="324">
        <v>0.67373877763748169</v>
      </c>
      <c r="C63" s="519">
        <v>0.22214299440383911</v>
      </c>
      <c r="D63" s="520">
        <f>'TC2'!O63</f>
        <v>0.45214220881462097</v>
      </c>
      <c r="E63" s="318">
        <v>0.32626122236251831</v>
      </c>
      <c r="F63" s="16">
        <v>0.23053419589996338</v>
      </c>
      <c r="G63" s="16">
        <v>0.1044907346367836</v>
      </c>
      <c r="H63" s="16">
        <v>7.4756316840648651E-2</v>
      </c>
      <c r="I63" s="16">
        <v>3.6413148045539856E-2</v>
      </c>
      <c r="J63" s="16">
        <v>1.4172139577567577E-2</v>
      </c>
      <c r="K63" s="16"/>
      <c r="L63" s="56">
        <f t="shared" si="2"/>
        <v>0.22177048772573471</v>
      </c>
      <c r="M63" s="15">
        <f t="shared" si="3"/>
        <v>9.5727026462554932E-2</v>
      </c>
      <c r="N63" s="15">
        <f t="shared" si="3"/>
        <v>0.12604346126317978</v>
      </c>
      <c r="O63" s="15">
        <f t="shared" si="0"/>
        <v>6.8077586591243744E-2</v>
      </c>
      <c r="P63" s="15">
        <f t="shared" si="4"/>
        <v>2.9734417796134949E-2</v>
      </c>
      <c r="Q63" s="15">
        <f t="shared" si="4"/>
        <v>3.8343168795108795E-2</v>
      </c>
      <c r="R63" s="15">
        <f t="shared" si="4"/>
        <v>2.2241008467972279E-2</v>
      </c>
      <c r="S63" s="14">
        <f t="shared" si="4"/>
        <v>1.4172139577567577E-2</v>
      </c>
      <c r="T63" s="15"/>
      <c r="U63" s="13">
        <v>0.22413289546966553</v>
      </c>
      <c r="V63" s="2"/>
      <c r="W63" s="2"/>
      <c r="X63" s="2"/>
      <c r="Y63" s="2"/>
      <c r="Z63" s="2"/>
    </row>
    <row r="64" spans="1:26" ht="15.55">
      <c r="A64" s="19">
        <v>1967</v>
      </c>
      <c r="B64" s="324">
        <v>0.68660512566566467</v>
      </c>
      <c r="C64" s="519">
        <v>0.238456130027771</v>
      </c>
      <c r="D64" s="520">
        <f>'TC2'!O64</f>
        <v>0.44939162582159042</v>
      </c>
      <c r="E64" s="318">
        <v>0.31339487433433533</v>
      </c>
      <c r="F64" s="16">
        <v>0.21975360810756683</v>
      </c>
      <c r="G64" s="16">
        <v>9.8206765949726105E-2</v>
      </c>
      <c r="H64" s="16">
        <v>6.9354988634586334E-2</v>
      </c>
      <c r="I64" s="16">
        <v>3.2089058309793472E-2</v>
      </c>
      <c r="J64" s="16">
        <v>1.2104392983019352E-2</v>
      </c>
      <c r="K64" s="16"/>
      <c r="L64" s="56">
        <f t="shared" si="2"/>
        <v>0.21518810838460922</v>
      </c>
      <c r="M64" s="15">
        <f t="shared" si="3"/>
        <v>9.3641266226768494E-2</v>
      </c>
      <c r="N64" s="15">
        <f t="shared" si="3"/>
        <v>0.12154684215784073</v>
      </c>
      <c r="O64" s="15">
        <f t="shared" si="0"/>
        <v>6.6117707639932632E-2</v>
      </c>
      <c r="P64" s="15">
        <f t="shared" si="4"/>
        <v>2.8851777315139771E-2</v>
      </c>
      <c r="Q64" s="15">
        <f t="shared" si="4"/>
        <v>3.7265930324792862E-2</v>
      </c>
      <c r="R64" s="15">
        <f t="shared" si="4"/>
        <v>1.998466532677412E-2</v>
      </c>
      <c r="S64" s="14">
        <f t="shared" si="4"/>
        <v>1.2104392983019352E-2</v>
      </c>
      <c r="T64" s="15"/>
      <c r="U64" s="13">
        <v>0.23812682926654816</v>
      </c>
      <c r="V64" s="2"/>
      <c r="W64" s="2"/>
      <c r="X64" s="2"/>
      <c r="Y64" s="2"/>
      <c r="Z64" s="2"/>
    </row>
    <row r="65" spans="1:26" ht="15.55">
      <c r="A65" s="19">
        <v>1968</v>
      </c>
      <c r="B65" s="324">
        <v>0.68843087553977966</v>
      </c>
      <c r="C65" s="519">
        <v>0.23809564113616943</v>
      </c>
      <c r="D65" s="520">
        <f>'TC2'!O65</f>
        <v>0.45023295097053051</v>
      </c>
      <c r="E65" s="318">
        <v>0.31156912446022034</v>
      </c>
      <c r="F65" s="16">
        <v>0.21787405014038086</v>
      </c>
      <c r="G65" s="16">
        <v>9.7646765410900116E-2</v>
      </c>
      <c r="H65" s="16">
        <v>6.8996883928775787E-2</v>
      </c>
      <c r="I65" s="16">
        <v>3.269527480006218E-2</v>
      </c>
      <c r="J65" s="16">
        <v>1.2424162589013577E-2</v>
      </c>
      <c r="K65" s="16"/>
      <c r="L65" s="56">
        <f t="shared" si="2"/>
        <v>0.21392235904932022</v>
      </c>
      <c r="M65" s="15">
        <f t="shared" si="3"/>
        <v>9.3695074319839478E-2</v>
      </c>
      <c r="N65" s="15">
        <f t="shared" si="3"/>
        <v>0.12022728472948074</v>
      </c>
      <c r="O65" s="15">
        <f t="shared" si="0"/>
        <v>6.4951490610837936E-2</v>
      </c>
      <c r="P65" s="15">
        <f t="shared" si="4"/>
        <v>2.8649881482124329E-2</v>
      </c>
      <c r="Q65" s="15">
        <f t="shared" si="4"/>
        <v>3.6301609128713608E-2</v>
      </c>
      <c r="R65" s="15">
        <f t="shared" si="4"/>
        <v>2.0271112211048603E-2</v>
      </c>
      <c r="S65" s="14">
        <f t="shared" si="4"/>
        <v>1.2424162589013577E-2</v>
      </c>
      <c r="T65" s="15"/>
      <c r="U65" s="13">
        <v>0.24397693946957588</v>
      </c>
      <c r="V65" s="2"/>
      <c r="W65" s="2"/>
      <c r="X65" s="2"/>
      <c r="Y65" s="2"/>
      <c r="Z65" s="2"/>
    </row>
    <row r="66" spans="1:26" ht="15.55">
      <c r="A66" s="23">
        <v>1969</v>
      </c>
      <c r="B66" s="325">
        <v>0.70075967907905579</v>
      </c>
      <c r="C66" s="523">
        <v>0.24607390165328979</v>
      </c>
      <c r="D66" s="524">
        <f>'TC2'!O66</f>
        <v>0.45218315673992038</v>
      </c>
      <c r="E66" s="319">
        <v>0.29924032092094421</v>
      </c>
      <c r="F66" s="22">
        <v>0.2062624990940094</v>
      </c>
      <c r="G66" s="22">
        <v>9.0573534369468689E-2</v>
      </c>
      <c r="H66" s="22">
        <v>6.4027264714241028E-2</v>
      </c>
      <c r="I66" s="22">
        <v>3.0893782153725624E-2</v>
      </c>
      <c r="J66" s="22">
        <v>1.2594738975167274E-2</v>
      </c>
      <c r="K66" s="22"/>
      <c r="L66" s="57">
        <f t="shared" si="2"/>
        <v>0.20866678655147552</v>
      </c>
      <c r="M66" s="21">
        <f t="shared" si="3"/>
        <v>9.2977821826934814E-2</v>
      </c>
      <c r="N66" s="21">
        <f t="shared" si="3"/>
        <v>0.11568896472454071</v>
      </c>
      <c r="O66" s="21">
        <f t="shared" si="0"/>
        <v>5.9679752215743065E-2</v>
      </c>
      <c r="P66" s="21">
        <f t="shared" si="4"/>
        <v>2.6546269655227661E-2</v>
      </c>
      <c r="Q66" s="21">
        <f t="shared" si="4"/>
        <v>3.3133482560515404E-2</v>
      </c>
      <c r="R66" s="21">
        <f t="shared" si="4"/>
        <v>1.829904317855835E-2</v>
      </c>
      <c r="S66" s="20">
        <f t="shared" si="4"/>
        <v>1.2594738975167274E-2</v>
      </c>
      <c r="T66" s="15"/>
      <c r="U66" s="13">
        <v>0.24999919254332781</v>
      </c>
      <c r="V66" s="2"/>
      <c r="W66" s="2"/>
      <c r="X66" s="2"/>
      <c r="Y66" s="2"/>
      <c r="Z66" s="2"/>
    </row>
    <row r="67" spans="1:26" ht="15.55">
      <c r="A67" s="27">
        <v>1970</v>
      </c>
      <c r="B67" s="326">
        <v>0.70168957114219666</v>
      </c>
      <c r="C67" s="525">
        <v>0.24934244155883789</v>
      </c>
      <c r="D67" s="526">
        <f>'TC2'!O67</f>
        <v>0.45229112345259637</v>
      </c>
      <c r="E67" s="320">
        <v>0.29831042885780334</v>
      </c>
      <c r="F67" s="26">
        <v>0.20474649965763092</v>
      </c>
      <c r="G67" s="26">
        <v>8.8058643043041229E-2</v>
      </c>
      <c r="H67" s="26">
        <v>6.1112560331821442E-2</v>
      </c>
      <c r="I67" s="26">
        <v>2.7678133919835091E-2</v>
      </c>
      <c r="J67" s="26">
        <v>1.013310719281435E-2</v>
      </c>
      <c r="K67" s="26"/>
      <c r="L67" s="58">
        <f t="shared" si="2"/>
        <v>0.21025178581476212</v>
      </c>
      <c r="M67" s="25">
        <f t="shared" si="3"/>
        <v>9.3563929200172424E-2</v>
      </c>
      <c r="N67" s="25">
        <f t="shared" si="3"/>
        <v>0.11668785661458969</v>
      </c>
      <c r="O67" s="25">
        <f t="shared" si="0"/>
        <v>6.0380509123206139E-2</v>
      </c>
      <c r="P67" s="25">
        <f t="shared" si="4"/>
        <v>2.6946082711219788E-2</v>
      </c>
      <c r="Q67" s="25">
        <f t="shared" si="4"/>
        <v>3.3434426411986351E-2</v>
      </c>
      <c r="R67" s="25">
        <f t="shared" si="4"/>
        <v>1.7545026727020741E-2</v>
      </c>
      <c r="S67" s="24">
        <f t="shared" si="4"/>
        <v>1.013310719281435E-2</v>
      </c>
      <c r="T67" s="15"/>
      <c r="U67" s="13">
        <v>0.25246175308711827</v>
      </c>
      <c r="V67" s="2"/>
      <c r="W67" s="2"/>
      <c r="X67" s="2"/>
      <c r="Y67" s="2"/>
      <c r="Z67" s="2"/>
    </row>
    <row r="68" spans="1:26" ht="15.55">
      <c r="A68" s="19">
        <v>1971</v>
      </c>
      <c r="B68" s="324">
        <v>0.69665521383285522</v>
      </c>
      <c r="C68" s="519">
        <v>0.24368494749069214</v>
      </c>
      <c r="D68" s="520">
        <f>'TC2'!O68</f>
        <v>0.45219459195504896</v>
      </c>
      <c r="E68" s="318">
        <v>0.30334478616714478</v>
      </c>
      <c r="F68" s="16">
        <v>0.20986802875995636</v>
      </c>
      <c r="G68" s="16">
        <v>9.1516338288784027E-2</v>
      </c>
      <c r="H68" s="16">
        <v>6.384509801864624E-2</v>
      </c>
      <c r="I68" s="16">
        <v>2.9114974662661552E-2</v>
      </c>
      <c r="J68" s="16">
        <v>1.0635595768690109E-2</v>
      </c>
      <c r="K68" s="16"/>
      <c r="L68" s="56">
        <f t="shared" si="2"/>
        <v>0.21182844787836075</v>
      </c>
      <c r="M68" s="15">
        <f t="shared" si="3"/>
        <v>9.3476757407188416E-2</v>
      </c>
      <c r="N68" s="15">
        <f t="shared" si="3"/>
        <v>0.11835169047117233</v>
      </c>
      <c r="O68" s="15">
        <f t="shared" si="0"/>
        <v>6.2401363626122475E-2</v>
      </c>
      <c r="P68" s="15">
        <f t="shared" si="4"/>
        <v>2.7671240270137787E-2</v>
      </c>
      <c r="Q68" s="15">
        <f t="shared" si="4"/>
        <v>3.4730123355984688E-2</v>
      </c>
      <c r="R68" s="15">
        <f t="shared" si="4"/>
        <v>1.8479378893971443E-2</v>
      </c>
      <c r="S68" s="14">
        <f t="shared" si="4"/>
        <v>1.0635595768690109E-2</v>
      </c>
      <c r="T68" s="15"/>
      <c r="U68" s="13">
        <v>0.2510331625235267</v>
      </c>
      <c r="V68" s="2"/>
      <c r="W68" s="2"/>
      <c r="X68" s="2"/>
      <c r="Y68" s="2"/>
      <c r="Z68" s="2"/>
    </row>
    <row r="69" spans="1:26" ht="15.55">
      <c r="A69" s="19">
        <v>1972</v>
      </c>
      <c r="B69" s="324">
        <v>0.69483295083045959</v>
      </c>
      <c r="C69" s="519">
        <v>0.24466967582702637</v>
      </c>
      <c r="D69" s="520">
        <f>'TC2'!O69</f>
        <v>0.44921805476042209</v>
      </c>
      <c r="E69" s="318">
        <v>0.30516704916954041</v>
      </c>
      <c r="F69" s="16">
        <v>0.21114534139633179</v>
      </c>
      <c r="G69" s="16">
        <v>9.2036858201026917E-2</v>
      </c>
      <c r="H69" s="16">
        <v>6.4275875687599182E-2</v>
      </c>
      <c r="I69" s="16">
        <v>2.9562370851635933E-2</v>
      </c>
      <c r="J69" s="16">
        <v>1.0935700498521328E-2</v>
      </c>
      <c r="K69" s="16"/>
      <c r="L69" s="56">
        <f t="shared" si="2"/>
        <v>0.21313019096851349</v>
      </c>
      <c r="M69" s="15">
        <f t="shared" si="3"/>
        <v>9.4021707773208618E-2</v>
      </c>
      <c r="N69" s="15">
        <f t="shared" si="3"/>
        <v>0.11910848319530487</v>
      </c>
      <c r="O69" s="15">
        <f t="shared" si="0"/>
        <v>6.2474487349390984E-2</v>
      </c>
      <c r="P69" s="15">
        <f t="shared" si="4"/>
        <v>2.7760982513427734E-2</v>
      </c>
      <c r="Q69" s="15">
        <f t="shared" si="4"/>
        <v>3.4713504835963249E-2</v>
      </c>
      <c r="R69" s="15">
        <f t="shared" si="4"/>
        <v>1.8626670353114605E-2</v>
      </c>
      <c r="S69" s="14">
        <f t="shared" si="4"/>
        <v>1.0935700498521328E-2</v>
      </c>
      <c r="T69" s="15"/>
      <c r="U69" s="13">
        <v>0.25037994371086825</v>
      </c>
      <c r="V69" s="2"/>
      <c r="W69" s="2"/>
      <c r="X69" s="2"/>
      <c r="Y69" s="2"/>
      <c r="Z69" s="2"/>
    </row>
    <row r="70" spans="1:26" ht="15.55">
      <c r="A70" s="19">
        <v>1973</v>
      </c>
      <c r="B70" s="324">
        <v>0.68775525689125061</v>
      </c>
      <c r="C70" s="519">
        <v>0.24413305521011353</v>
      </c>
      <c r="D70" s="520">
        <f>'TC2'!O70</f>
        <v>0.44598051660977944</v>
      </c>
      <c r="E70" s="318">
        <v>0.31224474310874939</v>
      </c>
      <c r="F70" s="16">
        <v>0.21799303591251373</v>
      </c>
      <c r="G70" s="16">
        <v>9.4588339328765869E-2</v>
      </c>
      <c r="H70" s="16">
        <v>6.5724901854991913E-2</v>
      </c>
      <c r="I70" s="16">
        <v>2.9393155127763748E-2</v>
      </c>
      <c r="J70" s="16">
        <v>1.0144514963030815E-2</v>
      </c>
      <c r="K70" s="16"/>
      <c r="L70" s="56">
        <f t="shared" si="2"/>
        <v>0.21765640377998352</v>
      </c>
      <c r="M70" s="15">
        <f t="shared" si="3"/>
        <v>9.4251707196235657E-2</v>
      </c>
      <c r="N70" s="15">
        <f t="shared" si="3"/>
        <v>0.12340469658374786</v>
      </c>
      <c r="O70" s="15">
        <f t="shared" si="0"/>
        <v>6.5195184201002121E-2</v>
      </c>
      <c r="P70" s="15">
        <f t="shared" si="4"/>
        <v>2.8863437473773956E-2</v>
      </c>
      <c r="Q70" s="15">
        <f t="shared" si="4"/>
        <v>3.6331746727228165E-2</v>
      </c>
      <c r="R70" s="15">
        <f t="shared" si="4"/>
        <v>1.9248640164732933E-2</v>
      </c>
      <c r="S70" s="14">
        <f t="shared" si="4"/>
        <v>1.0144514963030815E-2</v>
      </c>
      <c r="T70" s="15"/>
      <c r="U70" s="13">
        <v>0.25262378748811898</v>
      </c>
      <c r="V70" s="2"/>
      <c r="W70" s="2"/>
      <c r="X70" s="2"/>
      <c r="Y70" s="2"/>
      <c r="Z70" s="2"/>
    </row>
    <row r="71" spans="1:26" ht="15.55">
      <c r="A71" s="19">
        <v>1974</v>
      </c>
      <c r="B71" s="324">
        <v>0.6992742121219635</v>
      </c>
      <c r="C71" s="519">
        <v>0.25306475162506104</v>
      </c>
      <c r="D71" s="520">
        <f>'TC2'!O71</f>
        <v>0.44627416072717097</v>
      </c>
      <c r="E71" s="318">
        <v>0.3007257878780365</v>
      </c>
      <c r="F71" s="16">
        <v>0.20727130770683289</v>
      </c>
      <c r="G71" s="16">
        <v>8.8566102087497711E-2</v>
      </c>
      <c r="H71" s="16">
        <v>6.1325144022703171E-2</v>
      </c>
      <c r="I71" s="16">
        <v>2.690918929874897E-2</v>
      </c>
      <c r="J71" s="16">
        <v>8.8665420189499855E-3</v>
      </c>
      <c r="K71" s="16"/>
      <c r="L71" s="56">
        <f t="shared" si="2"/>
        <v>0.21215968579053879</v>
      </c>
      <c r="M71" s="15">
        <f t="shared" si="3"/>
        <v>9.3454480171203613E-2</v>
      </c>
      <c r="N71" s="15">
        <f t="shared" si="3"/>
        <v>0.11870520561933517</v>
      </c>
      <c r="O71" s="15">
        <f t="shared" si="0"/>
        <v>6.1656912788748741E-2</v>
      </c>
      <c r="P71" s="15">
        <f t="shared" si="4"/>
        <v>2.724095806479454E-2</v>
      </c>
      <c r="Q71" s="15">
        <f t="shared" si="4"/>
        <v>3.4415954723954201E-2</v>
      </c>
      <c r="R71" s="15">
        <f t="shared" si="4"/>
        <v>1.8042647279798985E-2</v>
      </c>
      <c r="S71" s="14">
        <f t="shared" si="4"/>
        <v>8.8665420189499855E-3</v>
      </c>
      <c r="T71" s="15"/>
      <c r="U71" s="13">
        <v>0.25684667899349733</v>
      </c>
      <c r="V71" s="2"/>
      <c r="W71" s="2"/>
      <c r="X71" s="2"/>
      <c r="Y71" s="2"/>
      <c r="Z71" s="2"/>
    </row>
    <row r="72" spans="1:26" ht="15.55">
      <c r="A72" s="19">
        <v>1975</v>
      </c>
      <c r="B72" s="324">
        <v>0.6950308084487915</v>
      </c>
      <c r="C72" s="519">
        <v>0.24966830015182495</v>
      </c>
      <c r="D72" s="520">
        <f>'TC2'!O72</f>
        <v>0.44604936971870757</v>
      </c>
      <c r="E72" s="318">
        <v>0.3049691915512085</v>
      </c>
      <c r="F72" s="16">
        <v>0.21137426793575287</v>
      </c>
      <c r="G72" s="16">
        <v>9.1700106859207153E-2</v>
      </c>
      <c r="H72" s="16">
        <v>6.371723860502243E-2</v>
      </c>
      <c r="I72" s="16">
        <v>2.8567111119627953E-2</v>
      </c>
      <c r="J72" s="16">
        <v>9.9049927666783333E-3</v>
      </c>
      <c r="K72" s="16"/>
      <c r="L72" s="56">
        <f t="shared" si="2"/>
        <v>0.21326908469200134</v>
      </c>
      <c r="M72" s="15">
        <f t="shared" si="3"/>
        <v>9.3594923615455627E-2</v>
      </c>
      <c r="N72" s="15">
        <f t="shared" si="3"/>
        <v>0.11967416107654572</v>
      </c>
      <c r="O72" s="15">
        <f t="shared" si="0"/>
        <v>6.3132995739579201E-2</v>
      </c>
      <c r="P72" s="15">
        <f t="shared" si="4"/>
        <v>2.7982868254184723E-2</v>
      </c>
      <c r="Q72" s="15">
        <f t="shared" si="4"/>
        <v>3.5150127485394478E-2</v>
      </c>
      <c r="R72" s="15">
        <f t="shared" si="4"/>
        <v>1.8662118352949619E-2</v>
      </c>
      <c r="S72" s="14">
        <f t="shared" si="4"/>
        <v>9.9049927666783333E-3</v>
      </c>
      <c r="T72" s="15"/>
      <c r="U72" s="13">
        <v>0.25684623736674439</v>
      </c>
      <c r="V72" s="2"/>
      <c r="W72" s="2"/>
      <c r="X72" s="2"/>
      <c r="Y72" s="2"/>
      <c r="Z72" s="2"/>
    </row>
    <row r="73" spans="1:26" ht="15.55">
      <c r="A73" s="19">
        <v>1976</v>
      </c>
      <c r="B73" s="324">
        <v>0.69731879234313965</v>
      </c>
      <c r="C73" s="519">
        <v>0.25358974933624268</v>
      </c>
      <c r="D73" s="520">
        <f>'TC2'!O73</f>
        <v>0.44485778544000709</v>
      </c>
      <c r="E73" s="318">
        <v>0.30268120765686035</v>
      </c>
      <c r="F73" s="16">
        <v>0.20908071100711823</v>
      </c>
      <c r="G73" s="16">
        <v>8.9797027409076691E-2</v>
      </c>
      <c r="H73" s="16">
        <v>6.2190167605876923E-2</v>
      </c>
      <c r="I73" s="16">
        <v>2.7636466547846794E-2</v>
      </c>
      <c r="J73" s="16">
        <v>9.654792957007885E-3</v>
      </c>
      <c r="K73" s="16"/>
      <c r="L73" s="56">
        <f t="shared" si="2"/>
        <v>0.21288418024778366</v>
      </c>
      <c r="M73" s="15">
        <f t="shared" si="3"/>
        <v>9.3600496649742126E-2</v>
      </c>
      <c r="N73" s="15">
        <f t="shared" si="3"/>
        <v>0.11928368359804153</v>
      </c>
      <c r="O73" s="15">
        <f t="shared" si="0"/>
        <v>6.2160560861229897E-2</v>
      </c>
      <c r="P73" s="15">
        <f t="shared" si="4"/>
        <v>2.7606859803199768E-2</v>
      </c>
      <c r="Q73" s="15">
        <f t="shared" si="4"/>
        <v>3.4553701058030128E-2</v>
      </c>
      <c r="R73" s="15">
        <f t="shared" si="4"/>
        <v>1.7981673590838909E-2</v>
      </c>
      <c r="S73" s="14">
        <f t="shared" si="4"/>
        <v>9.654792957007885E-3</v>
      </c>
      <c r="T73" s="15"/>
      <c r="U73" s="13">
        <v>0.25790965263678345</v>
      </c>
      <c r="V73" s="2"/>
      <c r="W73" s="2"/>
      <c r="X73" s="2"/>
      <c r="Y73" s="2"/>
      <c r="Z73" s="2"/>
    </row>
    <row r="74" spans="1:26" ht="15.55">
      <c r="A74" s="19">
        <v>1977</v>
      </c>
      <c r="B74" s="324">
        <v>0.69203266501426697</v>
      </c>
      <c r="C74" s="519">
        <v>0.25204348564147949</v>
      </c>
      <c r="D74" s="520">
        <f>'TC2'!O74</f>
        <v>0.4431131430806019</v>
      </c>
      <c r="E74" s="318">
        <v>0.30796733498573303</v>
      </c>
      <c r="F74" s="16">
        <v>0.21516869962215424</v>
      </c>
      <c r="G74" s="16">
        <v>9.3995578587055206E-2</v>
      </c>
      <c r="H74" s="16">
        <v>6.5578140318393707E-2</v>
      </c>
      <c r="I74" s="16">
        <v>2.9729094356298447E-2</v>
      </c>
      <c r="J74" s="16">
        <v>1.0608199052512646E-2</v>
      </c>
      <c r="K74" s="16"/>
      <c r="L74" s="56">
        <f t="shared" si="2"/>
        <v>0.21397175639867783</v>
      </c>
      <c r="M74" s="15">
        <f t="shared" si="3"/>
        <v>9.2798635363578796E-2</v>
      </c>
      <c r="N74" s="15">
        <f t="shared" si="3"/>
        <v>0.12117312103509903</v>
      </c>
      <c r="O74" s="15">
        <f t="shared" ref="O74:O105" si="9">G74-I74</f>
        <v>6.426648423075676E-2</v>
      </c>
      <c r="P74" s="15">
        <f t="shared" ref="P74:S105" si="10">G74-H74</f>
        <v>2.8417438268661499E-2</v>
      </c>
      <c r="Q74" s="15">
        <f t="shared" si="10"/>
        <v>3.5849045962095261E-2</v>
      </c>
      <c r="R74" s="15">
        <f t="shared" si="10"/>
        <v>1.9120895303785801E-2</v>
      </c>
      <c r="S74" s="14">
        <f t="shared" si="10"/>
        <v>1.0608199052512646E-2</v>
      </c>
      <c r="T74" s="15"/>
      <c r="U74" s="13">
        <v>0.25635811613160797</v>
      </c>
      <c r="V74" s="2"/>
      <c r="W74" s="2"/>
      <c r="X74" s="2"/>
      <c r="Y74" s="2"/>
      <c r="Z74" s="2"/>
    </row>
    <row r="75" spans="1:26" ht="15.55">
      <c r="A75" s="19">
        <v>1978</v>
      </c>
      <c r="B75" s="324">
        <v>0.68888452649116516</v>
      </c>
      <c r="C75" s="519">
        <v>0.24825972318649292</v>
      </c>
      <c r="D75" s="520">
        <f>'TC2'!O75</f>
        <v>0.44223379215452319</v>
      </c>
      <c r="E75" s="318">
        <v>0.31111547350883484</v>
      </c>
      <c r="F75" s="16">
        <v>0.21687899529933929</v>
      </c>
      <c r="G75" s="16">
        <v>9.4828233122825623E-2</v>
      </c>
      <c r="H75" s="16">
        <v>6.6437952220439911E-2</v>
      </c>
      <c r="I75" s="16">
        <v>3.0266890302300453E-2</v>
      </c>
      <c r="J75" s="16">
        <v>1.0605614632368088E-2</v>
      </c>
      <c r="K75" s="16"/>
      <c r="L75" s="56">
        <f t="shared" ref="L75:L105" si="11">E75-G75</f>
        <v>0.21628724038600922</v>
      </c>
      <c r="M75" s="15">
        <f t="shared" ref="M75:N105" si="12">E75-F75</f>
        <v>9.4236478209495544E-2</v>
      </c>
      <c r="N75" s="15">
        <f t="shared" si="12"/>
        <v>0.12205076217651367</v>
      </c>
      <c r="O75" s="15">
        <f t="shared" si="9"/>
        <v>6.4561342820525169E-2</v>
      </c>
      <c r="P75" s="15">
        <f t="shared" si="10"/>
        <v>2.8390280902385712E-2</v>
      </c>
      <c r="Q75" s="15">
        <f t="shared" si="10"/>
        <v>3.6171061918139458E-2</v>
      </c>
      <c r="R75" s="15">
        <f t="shared" si="10"/>
        <v>1.9661275669932365E-2</v>
      </c>
      <c r="S75" s="14">
        <f t="shared" si="10"/>
        <v>1.0605614632368088E-2</v>
      </c>
      <c r="T75" s="15"/>
      <c r="U75" s="13">
        <v>0.25483281147022652</v>
      </c>
      <c r="V75" s="2"/>
      <c r="W75" s="2"/>
      <c r="X75" s="2"/>
      <c r="Y75" s="2"/>
      <c r="Z75" s="2"/>
    </row>
    <row r="76" spans="1:26" ht="15.55">
      <c r="A76" s="23">
        <v>1979</v>
      </c>
      <c r="B76" s="325">
        <v>0.68811312317848206</v>
      </c>
      <c r="C76" s="523">
        <v>0.2508741021156311</v>
      </c>
      <c r="D76" s="524">
        <f>'TC2'!O76</f>
        <v>0.43951877951622009</v>
      </c>
      <c r="E76" s="319">
        <v>0.31188687682151794</v>
      </c>
      <c r="F76" s="22">
        <v>0.21982893347740173</v>
      </c>
      <c r="G76" s="22">
        <v>9.939371794462204E-2</v>
      </c>
      <c r="H76" s="22">
        <v>7.1137316524982452E-2</v>
      </c>
      <c r="I76" s="22">
        <v>3.4392815083265305E-2</v>
      </c>
      <c r="J76" s="22">
        <v>1.3174577616155148E-2</v>
      </c>
      <c r="K76" s="22"/>
      <c r="L76" s="57">
        <f t="shared" si="11"/>
        <v>0.2124931588768959</v>
      </c>
      <c r="M76" s="21">
        <f t="shared" si="12"/>
        <v>9.2057943344116211E-2</v>
      </c>
      <c r="N76" s="21">
        <f t="shared" si="12"/>
        <v>0.12043521553277969</v>
      </c>
      <c r="O76" s="21">
        <f t="shared" si="9"/>
        <v>6.5000902861356735E-2</v>
      </c>
      <c r="P76" s="21">
        <f t="shared" si="10"/>
        <v>2.8256401419639587E-2</v>
      </c>
      <c r="Q76" s="21">
        <f t="shared" si="10"/>
        <v>3.6744501441717148E-2</v>
      </c>
      <c r="R76" s="21">
        <f t="shared" si="10"/>
        <v>2.1218237467110157E-2</v>
      </c>
      <c r="S76" s="20">
        <f t="shared" si="10"/>
        <v>1.3174577616155148E-2</v>
      </c>
      <c r="T76" s="15"/>
      <c r="U76" s="13">
        <v>0.25562816858291626</v>
      </c>
      <c r="V76" s="2"/>
      <c r="W76" s="2"/>
      <c r="X76" s="2"/>
      <c r="Y76" s="2"/>
      <c r="Z76" s="2"/>
    </row>
    <row r="77" spans="1:26" ht="15.55">
      <c r="A77" s="27">
        <v>1980</v>
      </c>
      <c r="B77" s="326">
        <v>0.69629794359207153</v>
      </c>
      <c r="C77" s="525">
        <v>0.25164735317230225</v>
      </c>
      <c r="D77" s="526">
        <f>'TC2'!O77</f>
        <v>0.44582676887512207</v>
      </c>
      <c r="E77" s="320">
        <v>0.30370205640792847</v>
      </c>
      <c r="F77" s="26">
        <v>0.21092033386230469</v>
      </c>
      <c r="G77" s="26">
        <v>9.3398436903953552E-2</v>
      </c>
      <c r="H77" s="26">
        <v>6.6290490329265594E-2</v>
      </c>
      <c r="I77" s="26">
        <v>3.1177489086985588E-2</v>
      </c>
      <c r="J77" s="26">
        <v>1.1111580766737461E-2</v>
      </c>
      <c r="K77" s="26"/>
      <c r="L77" s="58">
        <f t="shared" si="11"/>
        <v>0.21030361950397491</v>
      </c>
      <c r="M77" s="25">
        <f t="shared" si="12"/>
        <v>9.2781722545623779E-2</v>
      </c>
      <c r="N77" s="25">
        <f t="shared" si="12"/>
        <v>0.11752189695835114</v>
      </c>
      <c r="O77" s="25">
        <f t="shared" si="9"/>
        <v>6.2220947816967964E-2</v>
      </c>
      <c r="P77" s="25">
        <f t="shared" si="10"/>
        <v>2.7107946574687958E-2</v>
      </c>
      <c r="Q77" s="25">
        <f t="shared" si="10"/>
        <v>3.5113001242280006E-2</v>
      </c>
      <c r="R77" s="25">
        <f t="shared" si="10"/>
        <v>2.0065908320248127E-2</v>
      </c>
      <c r="S77" s="24">
        <f t="shared" si="10"/>
        <v>1.1111580766737461E-2</v>
      </c>
      <c r="T77" s="15"/>
      <c r="U77" s="13">
        <v>0.25685793161392212</v>
      </c>
      <c r="V77" s="2"/>
      <c r="W77" s="2"/>
      <c r="X77" s="2"/>
      <c r="Y77" s="2"/>
      <c r="Z77" s="2"/>
    </row>
    <row r="78" spans="1:26" ht="15.55">
      <c r="A78" s="19">
        <v>1981</v>
      </c>
      <c r="B78" s="324">
        <v>0.68747195601463318</v>
      </c>
      <c r="C78" s="519">
        <v>0.24664127826690674</v>
      </c>
      <c r="D78" s="520">
        <f>'TC2'!O78</f>
        <v>0.44229993224143982</v>
      </c>
      <c r="E78" s="318">
        <v>0.31252804398536682</v>
      </c>
      <c r="F78" s="16">
        <v>0.21953177452087402</v>
      </c>
      <c r="G78" s="16">
        <v>0.1008969321846962</v>
      </c>
      <c r="H78" s="16">
        <v>7.3020309209823608E-2</v>
      </c>
      <c r="I78" s="16">
        <v>3.5698767751455307E-2</v>
      </c>
      <c r="J78" s="16">
        <v>1.3225827366113663E-2</v>
      </c>
      <c r="K78" s="16"/>
      <c r="L78" s="56">
        <f t="shared" si="11"/>
        <v>0.21163111180067062</v>
      </c>
      <c r="M78" s="15">
        <f t="shared" si="12"/>
        <v>9.2996269464492798E-2</v>
      </c>
      <c r="N78" s="15">
        <f t="shared" si="12"/>
        <v>0.11863484233617783</v>
      </c>
      <c r="O78" s="15">
        <f t="shared" si="9"/>
        <v>6.5198164433240891E-2</v>
      </c>
      <c r="P78" s="15">
        <f t="shared" si="10"/>
        <v>2.7876622974872589E-2</v>
      </c>
      <c r="Q78" s="15">
        <f t="shared" si="10"/>
        <v>3.7321541458368301E-2</v>
      </c>
      <c r="R78" s="15">
        <f t="shared" si="10"/>
        <v>2.2472940385341644E-2</v>
      </c>
      <c r="S78" s="14">
        <f t="shared" si="10"/>
        <v>1.3225827366113663E-2</v>
      </c>
      <c r="T78" s="15"/>
      <c r="U78" s="13">
        <v>0.25129294395446777</v>
      </c>
      <c r="V78" s="2"/>
      <c r="W78" s="2"/>
      <c r="X78" s="2"/>
      <c r="Y78" s="2"/>
      <c r="Z78" s="2"/>
    </row>
    <row r="79" spans="1:26" ht="15.55">
      <c r="A79" s="19">
        <v>1982</v>
      </c>
      <c r="B79" s="324">
        <v>0.68466347455978394</v>
      </c>
      <c r="C79" s="519">
        <v>0.23979735374450684</v>
      </c>
      <c r="D79" s="520">
        <f>'TC2'!O79</f>
        <v>0.44652834534645081</v>
      </c>
      <c r="E79" s="318">
        <v>0.31533652544021606</v>
      </c>
      <c r="F79" s="16">
        <v>0.22121389210224152</v>
      </c>
      <c r="G79" s="16">
        <v>0.10257074981927872</v>
      </c>
      <c r="H79" s="16">
        <v>7.4998959898948669E-2</v>
      </c>
      <c r="I79" s="16">
        <v>3.756270557641983E-2</v>
      </c>
      <c r="J79" s="16">
        <v>1.414988748729229E-2</v>
      </c>
      <c r="K79" s="16"/>
      <c r="L79" s="56">
        <f t="shared" si="11"/>
        <v>0.21276577562093735</v>
      </c>
      <c r="M79" s="15">
        <f t="shared" si="12"/>
        <v>9.4122633337974548E-2</v>
      </c>
      <c r="N79" s="15">
        <f t="shared" si="12"/>
        <v>0.1186431422829628</v>
      </c>
      <c r="O79" s="15">
        <f t="shared" si="9"/>
        <v>6.5008044242858887E-2</v>
      </c>
      <c r="P79" s="15">
        <f t="shared" si="10"/>
        <v>2.7571789920330048E-2</v>
      </c>
      <c r="Q79" s="15">
        <f t="shared" si="10"/>
        <v>3.7436254322528839E-2</v>
      </c>
      <c r="R79" s="15">
        <f t="shared" si="10"/>
        <v>2.3412818089127541E-2</v>
      </c>
      <c r="S79" s="14">
        <f t="shared" si="10"/>
        <v>1.414988748729229E-2</v>
      </c>
      <c r="T79" s="15"/>
      <c r="U79" s="13">
        <v>0.24460482597351074</v>
      </c>
      <c r="V79" s="2"/>
      <c r="W79" s="2"/>
      <c r="X79" s="2"/>
      <c r="Y79" s="2"/>
      <c r="Z79" s="2"/>
    </row>
    <row r="80" spans="1:26" ht="15.55">
      <c r="A80" s="19">
        <v>1983</v>
      </c>
      <c r="B80" s="324">
        <v>0.67782115936279297</v>
      </c>
      <c r="C80" s="519">
        <v>0.23163682222366333</v>
      </c>
      <c r="D80" s="520">
        <f>'TC2'!O80</f>
        <v>0.4484717845916748</v>
      </c>
      <c r="E80" s="318">
        <v>0.32217884063720703</v>
      </c>
      <c r="F80" s="16">
        <v>0.22614406049251556</v>
      </c>
      <c r="G80" s="16">
        <v>0.10512051731348038</v>
      </c>
      <c r="H80" s="16">
        <v>7.651963084936142E-2</v>
      </c>
      <c r="I80" s="16">
        <v>3.7701133638620377E-2</v>
      </c>
      <c r="J80" s="16">
        <v>1.3911254703998566E-2</v>
      </c>
      <c r="K80" s="16"/>
      <c r="L80" s="56">
        <f t="shared" si="11"/>
        <v>0.21705832332372665</v>
      </c>
      <c r="M80" s="15">
        <f t="shared" si="12"/>
        <v>9.6034780144691467E-2</v>
      </c>
      <c r="N80" s="15">
        <f t="shared" si="12"/>
        <v>0.12102354317903519</v>
      </c>
      <c r="O80" s="15">
        <f t="shared" si="9"/>
        <v>6.7419383674860001E-2</v>
      </c>
      <c r="P80" s="15">
        <f t="shared" si="10"/>
        <v>2.8600886464118958E-2</v>
      </c>
      <c r="Q80" s="15">
        <f t="shared" si="10"/>
        <v>3.8818497210741043E-2</v>
      </c>
      <c r="R80" s="15">
        <f t="shared" si="10"/>
        <v>2.3789878934621811E-2</v>
      </c>
      <c r="S80" s="14">
        <f t="shared" si="10"/>
        <v>1.3911254703998566E-2</v>
      </c>
      <c r="T80" s="15"/>
      <c r="U80" s="13">
        <v>0.2363051176071167</v>
      </c>
      <c r="V80" s="2"/>
      <c r="W80" s="2"/>
      <c r="X80" s="2"/>
      <c r="Y80" s="2"/>
      <c r="Z80" s="2"/>
    </row>
    <row r="81" spans="1:26" ht="15.55">
      <c r="A81" s="19">
        <v>1984</v>
      </c>
      <c r="B81" s="324">
        <v>0.66279995441436768</v>
      </c>
      <c r="C81" s="519">
        <v>0.22386282682418823</v>
      </c>
      <c r="D81" s="520">
        <f>'TC2'!O81</f>
        <v>0.44106042385101318</v>
      </c>
      <c r="E81" s="318">
        <v>0.33720004558563232</v>
      </c>
      <c r="F81" s="16">
        <v>0.24102982878684998</v>
      </c>
      <c r="G81" s="16">
        <v>0.11634814739227295</v>
      </c>
      <c r="H81" s="16">
        <v>8.607076108455658E-2</v>
      </c>
      <c r="I81" s="16">
        <v>4.4102534651756287E-2</v>
      </c>
      <c r="J81" s="16">
        <v>1.658962108194828E-2</v>
      </c>
      <c r="K81" s="16"/>
      <c r="L81" s="56">
        <f t="shared" si="11"/>
        <v>0.22085189819335938</v>
      </c>
      <c r="M81" s="15">
        <f t="shared" si="12"/>
        <v>9.6170216798782349E-2</v>
      </c>
      <c r="N81" s="15">
        <f t="shared" si="12"/>
        <v>0.12468168139457703</v>
      </c>
      <c r="O81" s="15">
        <f t="shared" si="9"/>
        <v>7.2245612740516663E-2</v>
      </c>
      <c r="P81" s="15">
        <f t="shared" si="10"/>
        <v>3.027738630771637E-2</v>
      </c>
      <c r="Q81" s="15">
        <f t="shared" si="10"/>
        <v>4.1968226432800293E-2</v>
      </c>
      <c r="R81" s="15">
        <f t="shared" si="10"/>
        <v>2.7512913569808006E-2</v>
      </c>
      <c r="S81" s="14">
        <f t="shared" si="10"/>
        <v>1.658962108194828E-2</v>
      </c>
      <c r="T81" s="15"/>
      <c r="U81" s="13">
        <v>0.22790783643722534</v>
      </c>
      <c r="V81" s="2"/>
      <c r="W81" s="2"/>
      <c r="X81" s="2"/>
      <c r="Y81" s="2"/>
      <c r="Z81" s="2"/>
    </row>
    <row r="82" spans="1:26" ht="15.55">
      <c r="A82" s="19">
        <v>1985</v>
      </c>
      <c r="B82" s="324">
        <v>0.66538336873054504</v>
      </c>
      <c r="C82" s="519">
        <v>0.22508507966995239</v>
      </c>
      <c r="D82" s="520">
        <f>'TC2'!O82</f>
        <v>0.44335076212882996</v>
      </c>
      <c r="E82" s="318">
        <v>0.33461663126945496</v>
      </c>
      <c r="F82" s="16">
        <v>0.23833170533180237</v>
      </c>
      <c r="G82" s="16">
        <v>0.11502481997013092</v>
      </c>
      <c r="H82" s="16">
        <v>8.5178785026073456E-2</v>
      </c>
      <c r="I82" s="16">
        <v>4.2919140309095383E-2</v>
      </c>
      <c r="J82" s="16">
        <v>1.5388551168143749E-2</v>
      </c>
      <c r="K82" s="16"/>
      <c r="L82" s="56">
        <f t="shared" si="11"/>
        <v>0.21959181129932404</v>
      </c>
      <c r="M82" s="15">
        <f t="shared" si="12"/>
        <v>9.6284925937652588E-2</v>
      </c>
      <c r="N82" s="15">
        <f t="shared" si="12"/>
        <v>0.12330688536167145</v>
      </c>
      <c r="O82" s="15">
        <f t="shared" si="9"/>
        <v>7.2105679661035538E-2</v>
      </c>
      <c r="P82" s="15">
        <f t="shared" si="10"/>
        <v>2.9846034944057465E-2</v>
      </c>
      <c r="Q82" s="15">
        <f t="shared" si="10"/>
        <v>4.2259644716978073E-2</v>
      </c>
      <c r="R82" s="15">
        <f t="shared" si="10"/>
        <v>2.7530589140951633E-2</v>
      </c>
      <c r="S82" s="14">
        <f t="shared" si="10"/>
        <v>1.5388551168143749E-2</v>
      </c>
      <c r="T82" s="15"/>
      <c r="U82" s="13">
        <v>0.22835975885391235</v>
      </c>
      <c r="V82" s="2"/>
      <c r="W82" s="2"/>
      <c r="X82" s="2"/>
      <c r="Y82" s="2"/>
      <c r="Z82" s="2"/>
    </row>
    <row r="83" spans="1:26" ht="15.55">
      <c r="A83" s="19">
        <v>1986</v>
      </c>
      <c r="B83" s="324">
        <v>0.67323571443557739</v>
      </c>
      <c r="C83" s="519">
        <v>0.22395044565200806</v>
      </c>
      <c r="D83" s="520">
        <f>'TC2'!O83</f>
        <v>0.45045101642608643</v>
      </c>
      <c r="E83" s="318">
        <v>0.32676428556442261</v>
      </c>
      <c r="F83" s="16">
        <v>0.22911307215690613</v>
      </c>
      <c r="G83" s="16">
        <v>0.10528051108121872</v>
      </c>
      <c r="H83" s="16">
        <v>7.5965277850627899E-2</v>
      </c>
      <c r="I83" s="16">
        <v>3.5568792372941971E-2</v>
      </c>
      <c r="J83" s="16">
        <v>1.2495642527937889E-2</v>
      </c>
      <c r="K83" s="16"/>
      <c r="L83" s="56">
        <f t="shared" si="11"/>
        <v>0.22148377448320389</v>
      </c>
      <c r="M83" s="15">
        <f t="shared" si="12"/>
        <v>9.7651213407516479E-2</v>
      </c>
      <c r="N83" s="15">
        <f t="shared" si="12"/>
        <v>0.12383256107568741</v>
      </c>
      <c r="O83" s="15">
        <f t="shared" si="9"/>
        <v>6.9711718708276749E-2</v>
      </c>
      <c r="P83" s="15">
        <f t="shared" si="10"/>
        <v>2.931523323059082E-2</v>
      </c>
      <c r="Q83" s="15">
        <f t="shared" si="10"/>
        <v>4.0396485477685928E-2</v>
      </c>
      <c r="R83" s="15">
        <f t="shared" si="10"/>
        <v>2.3073149845004082E-2</v>
      </c>
      <c r="S83" s="14">
        <f t="shared" si="10"/>
        <v>1.2495642527937889E-2</v>
      </c>
      <c r="T83" s="15"/>
      <c r="U83" s="13">
        <v>0.22871285676956177</v>
      </c>
      <c r="V83" s="2"/>
      <c r="W83" s="2"/>
      <c r="X83" s="2"/>
      <c r="Y83" s="2"/>
      <c r="Z83" s="2"/>
    </row>
    <row r="84" spans="1:26" ht="15.55">
      <c r="A84" s="19">
        <v>1987</v>
      </c>
      <c r="B84" s="324">
        <v>0.66598230600357056</v>
      </c>
      <c r="C84" s="519">
        <v>0.22065836191177368</v>
      </c>
      <c r="D84" s="520">
        <f>'TC2'!O84</f>
        <v>0.44479206204414368</v>
      </c>
      <c r="E84" s="318">
        <v>0.33401769399642944</v>
      </c>
      <c r="F84" s="16">
        <v>0.23873989284038544</v>
      </c>
      <c r="G84" s="16">
        <v>0.11488769948482513</v>
      </c>
      <c r="H84" s="16">
        <v>8.3936929702758789E-2</v>
      </c>
      <c r="I84" s="16">
        <v>4.0997870266437531E-2</v>
      </c>
      <c r="J84" s="16">
        <v>1.483986247330904E-2</v>
      </c>
      <c r="K84" s="16"/>
      <c r="L84" s="56">
        <f t="shared" si="11"/>
        <v>0.21912999451160431</v>
      </c>
      <c r="M84" s="15">
        <f t="shared" si="12"/>
        <v>9.5277801156044006E-2</v>
      </c>
      <c r="N84" s="15">
        <f t="shared" si="12"/>
        <v>0.1238521933555603</v>
      </c>
      <c r="O84" s="15">
        <f t="shared" si="9"/>
        <v>7.3889829218387604E-2</v>
      </c>
      <c r="P84" s="15">
        <f t="shared" si="10"/>
        <v>3.0950769782066345E-2</v>
      </c>
      <c r="Q84" s="15">
        <f t="shared" si="10"/>
        <v>4.2939059436321259E-2</v>
      </c>
      <c r="R84" s="15">
        <f t="shared" si="10"/>
        <v>2.615800779312849E-2</v>
      </c>
      <c r="S84" s="14">
        <f t="shared" si="10"/>
        <v>1.483986247330904E-2</v>
      </c>
      <c r="T84" s="15"/>
      <c r="U84" s="13">
        <v>0.22620218992233276</v>
      </c>
      <c r="V84" s="2"/>
      <c r="W84" s="2"/>
      <c r="X84" s="2"/>
      <c r="Y84" s="2"/>
      <c r="Z84" s="2"/>
    </row>
    <row r="85" spans="1:26" ht="15.55">
      <c r="A85" s="19">
        <v>1988</v>
      </c>
      <c r="B85" s="324">
        <v>0.65004202723503113</v>
      </c>
      <c r="C85" s="519">
        <v>0.21495902538299561</v>
      </c>
      <c r="D85" s="520">
        <f>'TC2'!O85</f>
        <v>0.43485748767852783</v>
      </c>
      <c r="E85" s="318">
        <v>0.34995797276496887</v>
      </c>
      <c r="F85" s="16">
        <v>0.25590911507606506</v>
      </c>
      <c r="G85" s="16">
        <v>0.13176015019416809</v>
      </c>
      <c r="H85" s="16">
        <v>9.9753916263580322E-2</v>
      </c>
      <c r="I85" s="16">
        <v>5.2265040576457977E-2</v>
      </c>
      <c r="J85" s="16">
        <v>2.0142314955592155E-2</v>
      </c>
      <c r="K85" s="16"/>
      <c r="L85" s="56">
        <f t="shared" si="11"/>
        <v>0.21819782257080078</v>
      </c>
      <c r="M85" s="15">
        <f t="shared" si="12"/>
        <v>9.4048857688903809E-2</v>
      </c>
      <c r="N85" s="15">
        <f t="shared" si="12"/>
        <v>0.12414896488189697</v>
      </c>
      <c r="O85" s="15">
        <f t="shared" si="9"/>
        <v>7.9495109617710114E-2</v>
      </c>
      <c r="P85" s="15">
        <f t="shared" si="10"/>
        <v>3.2006233930587769E-2</v>
      </c>
      <c r="Q85" s="15">
        <f t="shared" si="10"/>
        <v>4.7488875687122345E-2</v>
      </c>
      <c r="R85" s="15">
        <f t="shared" si="10"/>
        <v>3.2122725620865822E-2</v>
      </c>
      <c r="S85" s="14">
        <f t="shared" si="10"/>
        <v>2.0142314955592155E-2</v>
      </c>
      <c r="T85" s="15"/>
      <c r="U85" s="13">
        <v>0.22097575664520264</v>
      </c>
      <c r="V85" s="2"/>
      <c r="W85" s="2"/>
      <c r="X85" s="2"/>
      <c r="Y85" s="2"/>
      <c r="Z85" s="2"/>
    </row>
    <row r="86" spans="1:26" ht="15.55">
      <c r="A86" s="23">
        <v>1989</v>
      </c>
      <c r="B86" s="325">
        <v>0.65421885251998901</v>
      </c>
      <c r="C86" s="523">
        <v>0.21672970056533813</v>
      </c>
      <c r="D86" s="524">
        <f>'TC2'!O86</f>
        <v>0.43670135736465454</v>
      </c>
      <c r="E86" s="319">
        <v>0.34578114748001099</v>
      </c>
      <c r="F86" s="22">
        <v>0.25110810995101929</v>
      </c>
      <c r="G86" s="22">
        <v>0.12675826251506805</v>
      </c>
      <c r="H86" s="22">
        <v>9.4833463430404663E-2</v>
      </c>
      <c r="I86" s="22">
        <v>4.7694705426692963E-2</v>
      </c>
      <c r="J86" s="22">
        <v>1.7908278852701187E-2</v>
      </c>
      <c r="K86" s="22"/>
      <c r="L86" s="57">
        <f t="shared" si="11"/>
        <v>0.21902288496494293</v>
      </c>
      <c r="M86" s="21">
        <f t="shared" si="12"/>
        <v>9.4673037528991699E-2</v>
      </c>
      <c r="N86" s="21">
        <f t="shared" si="12"/>
        <v>0.12434984743595123</v>
      </c>
      <c r="O86" s="21">
        <f t="shared" si="9"/>
        <v>7.9063557088375092E-2</v>
      </c>
      <c r="P86" s="21">
        <f t="shared" si="10"/>
        <v>3.1924799084663391E-2</v>
      </c>
      <c r="Q86" s="21">
        <f t="shared" si="10"/>
        <v>4.71387580037117E-2</v>
      </c>
      <c r="R86" s="21">
        <f t="shared" si="10"/>
        <v>2.9786426573991776E-2</v>
      </c>
      <c r="S86" s="20">
        <f t="shared" si="10"/>
        <v>1.7908278852701187E-2</v>
      </c>
      <c r="T86" s="15"/>
      <c r="U86" s="13">
        <v>0.2233651876449585</v>
      </c>
      <c r="V86" s="2"/>
      <c r="W86" s="2"/>
      <c r="X86" s="2"/>
      <c r="Y86" s="2"/>
      <c r="Z86" s="2"/>
    </row>
    <row r="87" spans="1:26" ht="15.55">
      <c r="A87" s="27">
        <v>1990</v>
      </c>
      <c r="B87" s="326">
        <v>0.65464800596237183</v>
      </c>
      <c r="C87" s="525">
        <v>0.21603560447692871</v>
      </c>
      <c r="D87" s="526">
        <f>'TC2'!O87</f>
        <v>0.43733784556388855</v>
      </c>
      <c r="E87" s="320">
        <v>0.34535199403762817</v>
      </c>
      <c r="F87" s="26">
        <v>0.25037804245948792</v>
      </c>
      <c r="G87" s="26">
        <v>0.12666940689086914</v>
      </c>
      <c r="H87" s="26">
        <v>9.4803981482982635E-2</v>
      </c>
      <c r="I87" s="26">
        <v>4.7462347894906998E-2</v>
      </c>
      <c r="J87" s="26">
        <v>1.7931956797838211E-2</v>
      </c>
      <c r="K87" s="26"/>
      <c r="L87" s="58">
        <f t="shared" si="11"/>
        <v>0.21868258714675903</v>
      </c>
      <c r="M87" s="25">
        <f t="shared" si="12"/>
        <v>9.4973951578140259E-2</v>
      </c>
      <c r="N87" s="25">
        <f t="shared" si="12"/>
        <v>0.12370863556861877</v>
      </c>
      <c r="O87" s="25">
        <f t="shared" si="9"/>
        <v>7.9207058995962143E-2</v>
      </c>
      <c r="P87" s="25">
        <f t="shared" si="10"/>
        <v>3.1865425407886505E-2</v>
      </c>
      <c r="Q87" s="25">
        <f t="shared" si="10"/>
        <v>4.7341633588075638E-2</v>
      </c>
      <c r="R87" s="25">
        <f t="shared" si="10"/>
        <v>2.9530391097068787E-2</v>
      </c>
      <c r="S87" s="24">
        <f t="shared" si="10"/>
        <v>1.7931956797838211E-2</v>
      </c>
      <c r="T87" s="15"/>
      <c r="U87" s="13">
        <v>0.22357898950576782</v>
      </c>
      <c r="V87" s="2"/>
      <c r="W87" s="2"/>
      <c r="X87" s="2"/>
      <c r="Y87" s="2"/>
      <c r="Z87" s="2"/>
    </row>
    <row r="88" spans="1:26" ht="15.55">
      <c r="A88" s="19">
        <v>1991</v>
      </c>
      <c r="B88" s="324">
        <v>0.6564100980758667</v>
      </c>
      <c r="C88" s="519">
        <v>0.21557533740997314</v>
      </c>
      <c r="D88" s="520">
        <f>'TC2'!O88</f>
        <v>0.43949824571609497</v>
      </c>
      <c r="E88" s="318">
        <v>0.3435899019241333</v>
      </c>
      <c r="F88" s="16">
        <v>0.24755111336708069</v>
      </c>
      <c r="G88" s="16">
        <v>0.12076522409915924</v>
      </c>
      <c r="H88" s="16">
        <v>8.89735147356987E-2</v>
      </c>
      <c r="I88" s="16">
        <v>4.4231321662664413E-2</v>
      </c>
      <c r="J88" s="16">
        <v>1.6944222152233124E-2</v>
      </c>
      <c r="K88" s="16"/>
      <c r="L88" s="56">
        <f t="shared" si="11"/>
        <v>0.22282467782497406</v>
      </c>
      <c r="M88" s="15">
        <f t="shared" si="12"/>
        <v>9.6038788557052612E-2</v>
      </c>
      <c r="N88" s="15">
        <f t="shared" si="12"/>
        <v>0.12678588926792145</v>
      </c>
      <c r="O88" s="15">
        <f t="shared" si="9"/>
        <v>7.6533902436494827E-2</v>
      </c>
      <c r="P88" s="15">
        <f t="shared" si="10"/>
        <v>3.1791709363460541E-2</v>
      </c>
      <c r="Q88" s="15">
        <f t="shared" si="10"/>
        <v>4.4742193073034286E-2</v>
      </c>
      <c r="R88" s="15">
        <f t="shared" si="10"/>
        <v>2.728709951043129E-2</v>
      </c>
      <c r="S88" s="14">
        <f t="shared" si="10"/>
        <v>1.6944222152233124E-2</v>
      </c>
      <c r="T88" s="15"/>
      <c r="U88" s="13">
        <v>0.22332096099853516</v>
      </c>
      <c r="V88" s="2"/>
      <c r="W88" s="2"/>
      <c r="X88" s="2"/>
      <c r="Y88" s="2"/>
      <c r="Z88" s="2"/>
    </row>
    <row r="89" spans="1:26" ht="15.55">
      <c r="A89" s="19">
        <v>1992</v>
      </c>
      <c r="B89" s="324">
        <v>0.64701604843139648</v>
      </c>
      <c r="C89" s="519">
        <v>0.20930713415145874</v>
      </c>
      <c r="D89" s="520">
        <f>'TC2'!O89</f>
        <v>0.4353899359703064</v>
      </c>
      <c r="E89" s="318">
        <v>0.35298395156860352</v>
      </c>
      <c r="F89" s="16">
        <v>0.25701844692230225</v>
      </c>
      <c r="G89" s="16">
        <v>0.12932109832763672</v>
      </c>
      <c r="H89" s="16">
        <v>9.6502631902694702E-2</v>
      </c>
      <c r="I89" s="16">
        <v>4.9307506531476974E-2</v>
      </c>
      <c r="J89" s="16">
        <v>1.985296793282032E-2</v>
      </c>
      <c r="K89" s="16"/>
      <c r="L89" s="56">
        <f t="shared" si="11"/>
        <v>0.2236628532409668</v>
      </c>
      <c r="M89" s="15">
        <f t="shared" si="12"/>
        <v>9.596550464630127E-2</v>
      </c>
      <c r="N89" s="15">
        <f t="shared" si="12"/>
        <v>0.12769734859466553</v>
      </c>
      <c r="O89" s="15">
        <f t="shared" si="9"/>
        <v>8.0013591796159744E-2</v>
      </c>
      <c r="P89" s="15">
        <f t="shared" si="10"/>
        <v>3.2818466424942017E-2</v>
      </c>
      <c r="Q89" s="15">
        <f t="shared" si="10"/>
        <v>4.7195125371217728E-2</v>
      </c>
      <c r="R89" s="15">
        <f t="shared" si="10"/>
        <v>2.9454538598656654E-2</v>
      </c>
      <c r="S89" s="14">
        <f t="shared" si="10"/>
        <v>1.985296793282032E-2</v>
      </c>
      <c r="T89" s="15"/>
      <c r="U89" s="13">
        <v>0.21809983253479004</v>
      </c>
      <c r="V89" s="2"/>
      <c r="W89" s="2"/>
      <c r="X89" s="2"/>
      <c r="Y89" s="2"/>
      <c r="Z89" s="2"/>
    </row>
    <row r="90" spans="1:26" ht="15.55">
      <c r="A90" s="19">
        <v>1993</v>
      </c>
      <c r="B90" s="324">
        <v>0.65142431855201721</v>
      </c>
      <c r="C90" s="519">
        <v>0.21168291568756104</v>
      </c>
      <c r="D90" s="520">
        <f>'TC2'!O90</f>
        <v>0.4373774528503418</v>
      </c>
      <c r="E90" s="318">
        <v>0.34857568144798279</v>
      </c>
      <c r="F90" s="16">
        <v>0.25178644061088562</v>
      </c>
      <c r="G90" s="16">
        <v>0.123280368745327</v>
      </c>
      <c r="H90" s="16">
        <v>9.1167725622653961E-2</v>
      </c>
      <c r="I90" s="16">
        <v>4.6101484447717667E-2</v>
      </c>
      <c r="J90" s="16">
        <v>1.8877794966101646E-2</v>
      </c>
      <c r="K90" s="16"/>
      <c r="L90" s="56">
        <f t="shared" si="11"/>
        <v>0.22529531270265579</v>
      </c>
      <c r="M90" s="15">
        <f t="shared" si="12"/>
        <v>9.6789240837097168E-2</v>
      </c>
      <c r="N90" s="15">
        <f t="shared" si="12"/>
        <v>0.12850607186555862</v>
      </c>
      <c r="O90" s="15">
        <f t="shared" si="9"/>
        <v>7.7178884297609329E-2</v>
      </c>
      <c r="P90" s="15">
        <f t="shared" si="10"/>
        <v>3.2112643122673035E-2</v>
      </c>
      <c r="Q90" s="15">
        <f t="shared" si="10"/>
        <v>4.5066241174936295E-2</v>
      </c>
      <c r="R90" s="15">
        <f t="shared" si="10"/>
        <v>2.722368948161602E-2</v>
      </c>
      <c r="S90" s="14">
        <f t="shared" si="10"/>
        <v>1.8877794966101646E-2</v>
      </c>
      <c r="T90" s="15"/>
      <c r="U90" s="13">
        <v>0.2209436297416687</v>
      </c>
      <c r="V90" s="2"/>
      <c r="W90" s="2"/>
      <c r="X90" s="2"/>
      <c r="Y90" s="2"/>
      <c r="Z90" s="2"/>
    </row>
    <row r="91" spans="1:26" ht="15.55">
      <c r="A91" s="19">
        <v>1994</v>
      </c>
      <c r="B91" s="324">
        <v>0.65045267343521118</v>
      </c>
      <c r="C91" s="519">
        <v>0.21173906326293945</v>
      </c>
      <c r="D91" s="520">
        <f>'TC2'!O91</f>
        <v>0.43740466237068176</v>
      </c>
      <c r="E91" s="318">
        <v>0.34954732656478882</v>
      </c>
      <c r="F91" s="16">
        <v>0.25186124444007874</v>
      </c>
      <c r="G91" s="16">
        <v>0.123192198574543</v>
      </c>
      <c r="H91" s="16">
        <v>9.1036111116409302E-2</v>
      </c>
      <c r="I91" s="16">
        <v>4.629974439740181E-2</v>
      </c>
      <c r="J91" s="16">
        <v>1.8782373517751694E-2</v>
      </c>
      <c r="K91" s="16"/>
      <c r="L91" s="56">
        <f t="shared" si="11"/>
        <v>0.22635512799024582</v>
      </c>
      <c r="M91" s="15">
        <f t="shared" si="12"/>
        <v>9.7686082124710083E-2</v>
      </c>
      <c r="N91" s="15">
        <f t="shared" si="12"/>
        <v>0.12866904586553574</v>
      </c>
      <c r="O91" s="15">
        <f t="shared" si="9"/>
        <v>7.689245417714119E-2</v>
      </c>
      <c r="P91" s="15">
        <f t="shared" si="10"/>
        <v>3.2156087458133698E-2</v>
      </c>
      <c r="Q91" s="15">
        <f t="shared" si="10"/>
        <v>4.4736366719007492E-2</v>
      </c>
      <c r="R91" s="15">
        <f t="shared" si="10"/>
        <v>2.7517370879650116E-2</v>
      </c>
      <c r="S91" s="14">
        <f t="shared" si="10"/>
        <v>1.8782373517751694E-2</v>
      </c>
      <c r="T91" s="15"/>
      <c r="U91" s="13">
        <v>0.21973186731338501</v>
      </c>
      <c r="V91" s="2"/>
      <c r="W91" s="2"/>
      <c r="X91" s="2"/>
      <c r="Y91" s="2"/>
      <c r="Z91" s="2"/>
    </row>
    <row r="92" spans="1:26" ht="15.55">
      <c r="A92" s="19">
        <v>1995</v>
      </c>
      <c r="B92" s="324">
        <v>0.64527043700218201</v>
      </c>
      <c r="C92" s="519">
        <v>0.20937222242355347</v>
      </c>
      <c r="D92" s="520">
        <f>'TC2'!O92</f>
        <v>0.4354509711265564</v>
      </c>
      <c r="E92" s="318">
        <v>0.35472956299781799</v>
      </c>
      <c r="F92" s="16">
        <v>0.25720658898353577</v>
      </c>
      <c r="G92" s="16">
        <v>0.1271209716796875</v>
      </c>
      <c r="H92" s="16">
        <v>9.4464585185050964E-2</v>
      </c>
      <c r="I92" s="16">
        <v>4.8413589596748352E-2</v>
      </c>
      <c r="J92" s="16">
        <v>1.9495246931910515E-2</v>
      </c>
      <c r="K92" s="16"/>
      <c r="L92" s="56">
        <f t="shared" si="11"/>
        <v>0.22760859131813049</v>
      </c>
      <c r="M92" s="15">
        <f t="shared" si="12"/>
        <v>9.7522974014282227E-2</v>
      </c>
      <c r="N92" s="15">
        <f t="shared" si="12"/>
        <v>0.13008561730384827</v>
      </c>
      <c r="O92" s="15">
        <f t="shared" si="9"/>
        <v>7.8707382082939148E-2</v>
      </c>
      <c r="P92" s="15">
        <f t="shared" si="10"/>
        <v>3.2656386494636536E-2</v>
      </c>
      <c r="Q92" s="15">
        <f t="shared" si="10"/>
        <v>4.6050995588302612E-2</v>
      </c>
      <c r="R92" s="15">
        <f t="shared" si="10"/>
        <v>2.8918342664837837E-2</v>
      </c>
      <c r="S92" s="14">
        <f t="shared" si="10"/>
        <v>1.9495246931910515E-2</v>
      </c>
      <c r="T92" s="15"/>
      <c r="U92" s="13">
        <v>0.21644890308380127</v>
      </c>
      <c r="V92" s="2"/>
      <c r="W92" s="2"/>
      <c r="X92" s="2"/>
      <c r="Y92" s="2"/>
      <c r="Z92" s="2"/>
    </row>
    <row r="93" spans="1:26" ht="15.55">
      <c r="A93" s="19">
        <v>1996</v>
      </c>
      <c r="B93" s="324">
        <v>0.63885742425918579</v>
      </c>
      <c r="C93" s="519">
        <v>0.20656865835189819</v>
      </c>
      <c r="D93" s="520">
        <f>'TC2'!O93</f>
        <v>0.43166276812553406</v>
      </c>
      <c r="E93" s="318">
        <v>0.36114257574081421</v>
      </c>
      <c r="F93" s="16">
        <v>0.26321190595626831</v>
      </c>
      <c r="G93" s="16">
        <v>0.13197268545627594</v>
      </c>
      <c r="H93" s="16">
        <v>9.8508134484291077E-2</v>
      </c>
      <c r="I93" s="16">
        <v>5.1492329686880112E-2</v>
      </c>
      <c r="J93" s="16">
        <v>2.1184500306844711E-2</v>
      </c>
      <c r="K93" s="16"/>
      <c r="L93" s="56">
        <f t="shared" si="11"/>
        <v>0.22916989028453827</v>
      </c>
      <c r="M93" s="15">
        <f t="shared" si="12"/>
        <v>9.7930669784545898E-2</v>
      </c>
      <c r="N93" s="15">
        <f t="shared" si="12"/>
        <v>0.13123922049999237</v>
      </c>
      <c r="O93" s="15">
        <f t="shared" si="9"/>
        <v>8.0480355769395828E-2</v>
      </c>
      <c r="P93" s="15">
        <f t="shared" si="10"/>
        <v>3.3464550971984863E-2</v>
      </c>
      <c r="Q93" s="15">
        <f t="shared" si="10"/>
        <v>4.7015804797410965E-2</v>
      </c>
      <c r="R93" s="15">
        <f t="shared" si="10"/>
        <v>3.03078293800354E-2</v>
      </c>
      <c r="S93" s="14">
        <f t="shared" si="10"/>
        <v>2.1184500306844711E-2</v>
      </c>
      <c r="T93" s="15"/>
      <c r="U93" s="13">
        <v>0.2142290472984314</v>
      </c>
      <c r="V93" s="2"/>
      <c r="W93" s="2"/>
      <c r="X93" s="2"/>
      <c r="Y93" s="2"/>
      <c r="Z93" s="2"/>
    </row>
    <row r="94" spans="1:26" ht="15.55">
      <c r="A94" s="19">
        <v>1997</v>
      </c>
      <c r="B94" s="324">
        <v>0.63462856411933899</v>
      </c>
      <c r="C94" s="519">
        <v>0.20427906513214111</v>
      </c>
      <c r="D94" s="520">
        <f>'TC2'!O94</f>
        <v>0.42885911464691162</v>
      </c>
      <c r="E94" s="318">
        <v>0.36537143588066101</v>
      </c>
      <c r="F94" s="16">
        <v>0.26777568459510803</v>
      </c>
      <c r="G94" s="16">
        <v>0.13655754923820496</v>
      </c>
      <c r="H94" s="16">
        <v>0.10289482772350311</v>
      </c>
      <c r="I94" s="16">
        <v>5.4484792053699493E-2</v>
      </c>
      <c r="J94" s="16">
        <v>2.2356662899255753E-2</v>
      </c>
      <c r="K94" s="16"/>
      <c r="L94" s="56">
        <f t="shared" si="11"/>
        <v>0.22881388664245605</v>
      </c>
      <c r="M94" s="15">
        <f t="shared" si="12"/>
        <v>9.7595751285552979E-2</v>
      </c>
      <c r="N94" s="15">
        <f t="shared" si="12"/>
        <v>0.13121813535690308</v>
      </c>
      <c r="O94" s="15">
        <f t="shared" si="9"/>
        <v>8.2072757184505463E-2</v>
      </c>
      <c r="P94" s="15">
        <f t="shared" si="10"/>
        <v>3.3662721514701843E-2</v>
      </c>
      <c r="Q94" s="15">
        <f t="shared" si="10"/>
        <v>4.8410035669803619E-2</v>
      </c>
      <c r="R94" s="15">
        <f t="shared" si="10"/>
        <v>3.2128129154443741E-2</v>
      </c>
      <c r="S94" s="14">
        <f t="shared" si="10"/>
        <v>2.2356662899255753E-2</v>
      </c>
      <c r="T94" s="15"/>
      <c r="U94" s="13">
        <v>0.21131950616836548</v>
      </c>
      <c r="V94" s="2"/>
      <c r="W94" s="2"/>
      <c r="X94" s="2"/>
      <c r="Y94" s="2"/>
      <c r="Z94" s="2"/>
    </row>
    <row r="95" spans="1:26" ht="15.55">
      <c r="A95" s="19">
        <v>1998</v>
      </c>
      <c r="B95" s="324">
        <v>0.63482528924942017</v>
      </c>
      <c r="C95" s="519">
        <v>0.20358967781066895</v>
      </c>
      <c r="D95" s="520">
        <f>'TC2'!O95</f>
        <v>0.42792940139770508</v>
      </c>
      <c r="E95" s="318">
        <v>0.36517471075057983</v>
      </c>
      <c r="F95" s="16">
        <v>0.26753139495849609</v>
      </c>
      <c r="G95" s="16">
        <v>0.13528086245059967</v>
      </c>
      <c r="H95" s="16">
        <v>0.10125920921564102</v>
      </c>
      <c r="I95" s="16">
        <v>5.3126655519008636E-2</v>
      </c>
      <c r="J95" s="16">
        <v>2.156413160264492E-2</v>
      </c>
      <c r="K95" s="16"/>
      <c r="L95" s="56">
        <f t="shared" si="11"/>
        <v>0.22989384829998016</v>
      </c>
      <c r="M95" s="15">
        <f t="shared" si="12"/>
        <v>9.764331579208374E-2</v>
      </c>
      <c r="N95" s="15">
        <f t="shared" si="12"/>
        <v>0.13225053250789642</v>
      </c>
      <c r="O95" s="15">
        <f t="shared" si="9"/>
        <v>8.2154206931591034E-2</v>
      </c>
      <c r="P95" s="15">
        <f t="shared" si="10"/>
        <v>3.4021653234958649E-2</v>
      </c>
      <c r="Q95" s="15">
        <f t="shared" si="10"/>
        <v>4.8132553696632385E-2</v>
      </c>
      <c r="R95" s="15">
        <f t="shared" si="10"/>
        <v>3.1562523916363716E-2</v>
      </c>
      <c r="S95" s="14">
        <f t="shared" si="10"/>
        <v>2.156413160264492E-2</v>
      </c>
      <c r="T95" s="15"/>
      <c r="U95" s="13">
        <v>0.21057850122451782</v>
      </c>
      <c r="V95" s="2"/>
      <c r="W95" s="2"/>
      <c r="X95" s="2"/>
      <c r="Y95" s="2"/>
      <c r="Z95" s="2"/>
    </row>
    <row r="96" spans="1:26" ht="15.55">
      <c r="A96" s="23">
        <v>1999</v>
      </c>
      <c r="B96" s="325">
        <v>0.63021612167358398</v>
      </c>
      <c r="C96" s="523">
        <v>0.20073658227920532</v>
      </c>
      <c r="D96" s="524">
        <f>'TC2'!O96</f>
        <v>0.42464438080787659</v>
      </c>
      <c r="E96" s="319">
        <v>0.36978387832641602</v>
      </c>
      <c r="F96" s="22">
        <v>0.27200359106063843</v>
      </c>
      <c r="G96" s="22">
        <v>0.13999362289905548</v>
      </c>
      <c r="H96" s="22">
        <v>0.10568809509277344</v>
      </c>
      <c r="I96" s="22">
        <v>5.6364599615335464E-2</v>
      </c>
      <c r="J96" s="22">
        <v>2.3475566878914833E-2</v>
      </c>
      <c r="K96" s="22"/>
      <c r="L96" s="57">
        <f t="shared" si="11"/>
        <v>0.22979025542736053</v>
      </c>
      <c r="M96" s="21">
        <f t="shared" si="12"/>
        <v>9.7780287265777588E-2</v>
      </c>
      <c r="N96" s="21">
        <f t="shared" si="12"/>
        <v>0.13200996816158295</v>
      </c>
      <c r="O96" s="21">
        <f t="shared" si="9"/>
        <v>8.3629023283720016E-2</v>
      </c>
      <c r="P96" s="21">
        <f t="shared" si="10"/>
        <v>3.4305527806282043E-2</v>
      </c>
      <c r="Q96" s="21">
        <f t="shared" si="10"/>
        <v>4.9323495477437973E-2</v>
      </c>
      <c r="R96" s="21">
        <f t="shared" si="10"/>
        <v>3.2889032736420631E-2</v>
      </c>
      <c r="S96" s="20">
        <f t="shared" si="10"/>
        <v>2.3475566878914833E-2</v>
      </c>
      <c r="T96" s="15"/>
      <c r="U96" s="13">
        <v>0.20882225036621094</v>
      </c>
      <c r="V96" s="2"/>
      <c r="W96" s="2"/>
      <c r="X96" s="2"/>
      <c r="Y96" s="2"/>
      <c r="Z96" s="2"/>
    </row>
    <row r="97" spans="1:26" ht="15.55">
      <c r="A97" s="27">
        <v>2000</v>
      </c>
      <c r="B97" s="326">
        <v>0.62523302435874939</v>
      </c>
      <c r="C97" s="525">
        <v>0.1968996524810791</v>
      </c>
      <c r="D97" s="526">
        <f>'TC2'!O97</f>
        <v>0.42298018932342529</v>
      </c>
      <c r="E97" s="320">
        <v>0.37476697564125061</v>
      </c>
      <c r="F97" s="26">
        <v>0.27668315172195435</v>
      </c>
      <c r="G97" s="26">
        <v>0.14409825205802917</v>
      </c>
      <c r="H97" s="26">
        <v>0.10958442091941833</v>
      </c>
      <c r="I97" s="26">
        <v>5.8999013155698776E-2</v>
      </c>
      <c r="J97" s="26">
        <v>2.4577369913458824E-2</v>
      </c>
      <c r="K97" s="26"/>
      <c r="L97" s="58">
        <f t="shared" si="11"/>
        <v>0.23066872358322144</v>
      </c>
      <c r="M97" s="25">
        <f t="shared" si="12"/>
        <v>9.8083823919296265E-2</v>
      </c>
      <c r="N97" s="25">
        <f t="shared" si="12"/>
        <v>0.13258489966392517</v>
      </c>
      <c r="O97" s="25">
        <f t="shared" si="9"/>
        <v>8.5099238902330399E-2</v>
      </c>
      <c r="P97" s="25">
        <f t="shared" si="10"/>
        <v>3.451383113861084E-2</v>
      </c>
      <c r="Q97" s="25">
        <f t="shared" si="10"/>
        <v>5.0585407763719559E-2</v>
      </c>
      <c r="R97" s="25">
        <f t="shared" si="10"/>
        <v>3.4421643242239952E-2</v>
      </c>
      <c r="S97" s="24">
        <f t="shared" si="10"/>
        <v>2.4577369913458824E-2</v>
      </c>
      <c r="T97" s="15"/>
      <c r="U97" s="13">
        <v>0.20614928007125854</v>
      </c>
      <c r="V97" s="2"/>
      <c r="W97" s="2"/>
      <c r="X97" s="2"/>
      <c r="Y97" s="2"/>
      <c r="Z97" s="2"/>
    </row>
    <row r="98" spans="1:26" ht="15.55">
      <c r="A98" s="19">
        <v>2001</v>
      </c>
      <c r="B98" s="324">
        <v>0.62599584460258484</v>
      </c>
      <c r="C98" s="519">
        <v>0.19779127836227417</v>
      </c>
      <c r="D98" s="520">
        <f>'TC2'!O98</f>
        <v>0.42548850178718567</v>
      </c>
      <c r="E98" s="318">
        <v>0.37400415539741516</v>
      </c>
      <c r="F98" s="16">
        <v>0.27605500817298889</v>
      </c>
      <c r="G98" s="16">
        <v>0.14445526897907257</v>
      </c>
      <c r="H98" s="16">
        <v>0.11023078113794327</v>
      </c>
      <c r="I98" s="16">
        <v>5.9971779584884644E-2</v>
      </c>
      <c r="J98" s="16">
        <v>2.5136744603514671E-2</v>
      </c>
      <c r="K98" s="16"/>
      <c r="L98" s="56">
        <f t="shared" si="11"/>
        <v>0.22954888641834259</v>
      </c>
      <c r="M98" s="15">
        <f t="shared" si="12"/>
        <v>9.794914722442627E-2</v>
      </c>
      <c r="N98" s="15">
        <f t="shared" si="12"/>
        <v>0.13159973919391632</v>
      </c>
      <c r="O98" s="15">
        <f t="shared" si="9"/>
        <v>8.4483489394187927E-2</v>
      </c>
      <c r="P98" s="15">
        <f t="shared" si="10"/>
        <v>3.4224487841129303E-2</v>
      </c>
      <c r="Q98" s="15">
        <f t="shared" si="10"/>
        <v>5.0259001553058624E-2</v>
      </c>
      <c r="R98" s="15">
        <f t="shared" si="10"/>
        <v>3.4835034981369972E-2</v>
      </c>
      <c r="S98" s="14">
        <f t="shared" si="10"/>
        <v>2.5136744603514671E-2</v>
      </c>
      <c r="T98" s="15"/>
      <c r="U98" s="13">
        <v>0.20768231153488159</v>
      </c>
      <c r="V98" s="2"/>
      <c r="W98" s="2"/>
      <c r="X98" s="2"/>
      <c r="Y98" s="2"/>
      <c r="Z98" s="2"/>
    </row>
    <row r="99" spans="1:26" ht="15.55">
      <c r="A99" s="19">
        <v>2002</v>
      </c>
      <c r="B99" s="324">
        <v>0.62193846702575684</v>
      </c>
      <c r="C99" s="519">
        <v>0.19615048170089722</v>
      </c>
      <c r="D99" s="520">
        <f>'TC2'!O99</f>
        <v>0.42435458302497864</v>
      </c>
      <c r="E99" s="318">
        <v>0.37806153297424316</v>
      </c>
      <c r="F99" s="16">
        <v>0.28045091032981873</v>
      </c>
      <c r="G99" s="16">
        <v>0.14793092012405396</v>
      </c>
      <c r="H99" s="16">
        <v>0.11291354149580002</v>
      </c>
      <c r="I99" s="16">
        <v>6.1719894409179688E-2</v>
      </c>
      <c r="J99" s="16">
        <v>2.629866823554039E-2</v>
      </c>
      <c r="K99" s="16"/>
      <c r="L99" s="56">
        <f t="shared" si="11"/>
        <v>0.23013061285018921</v>
      </c>
      <c r="M99" s="15">
        <f t="shared" si="12"/>
        <v>9.7610622644424438E-2</v>
      </c>
      <c r="N99" s="15">
        <f t="shared" si="12"/>
        <v>0.13251999020576477</v>
      </c>
      <c r="O99" s="15">
        <f t="shared" si="9"/>
        <v>8.6211025714874268E-2</v>
      </c>
      <c r="P99" s="15">
        <f t="shared" si="10"/>
        <v>3.5017378628253937E-2</v>
      </c>
      <c r="Q99" s="15">
        <f t="shared" si="10"/>
        <v>5.1193647086620331E-2</v>
      </c>
      <c r="R99" s="15">
        <f t="shared" si="10"/>
        <v>3.5421226173639297E-2</v>
      </c>
      <c r="S99" s="14">
        <f t="shared" si="10"/>
        <v>2.629866823554039E-2</v>
      </c>
      <c r="T99" s="15"/>
      <c r="U99" s="13">
        <v>0.20562797784805298</v>
      </c>
      <c r="V99" s="2"/>
      <c r="W99" s="2"/>
      <c r="X99" s="2"/>
      <c r="Y99" s="2"/>
      <c r="Z99" s="2"/>
    </row>
    <row r="100" spans="1:26" ht="15.55">
      <c r="A100" s="19">
        <v>2003</v>
      </c>
      <c r="B100" s="324">
        <v>0.6184670627117157</v>
      </c>
      <c r="C100" s="519">
        <v>0.19282591342926025</v>
      </c>
      <c r="D100" s="520">
        <f>'TC2'!O100</f>
        <v>0.42586758732795715</v>
      </c>
      <c r="E100" s="318">
        <v>0.3815329372882843</v>
      </c>
      <c r="F100" s="16">
        <v>0.28328880667686462</v>
      </c>
      <c r="G100" s="16">
        <v>0.15089915692806244</v>
      </c>
      <c r="H100" s="16">
        <v>0.11596476286649704</v>
      </c>
      <c r="I100" s="16">
        <v>6.4132772386074066E-2</v>
      </c>
      <c r="J100" s="16">
        <v>2.7904817834496498E-2</v>
      </c>
      <c r="K100" s="16"/>
      <c r="L100" s="56">
        <f t="shared" si="11"/>
        <v>0.23063378036022186</v>
      </c>
      <c r="M100" s="15">
        <f t="shared" si="12"/>
        <v>9.8244130611419678E-2</v>
      </c>
      <c r="N100" s="15">
        <f t="shared" si="12"/>
        <v>0.13238964974880219</v>
      </c>
      <c r="O100" s="15">
        <f t="shared" si="9"/>
        <v>8.6766384541988373E-2</v>
      </c>
      <c r="P100" s="15">
        <f t="shared" si="10"/>
        <v>3.4934394061565399E-2</v>
      </c>
      <c r="Q100" s="15">
        <f t="shared" si="10"/>
        <v>5.1831990480422974E-2</v>
      </c>
      <c r="R100" s="15">
        <f t="shared" si="10"/>
        <v>3.6227954551577568E-2</v>
      </c>
      <c r="S100" s="14">
        <f t="shared" si="10"/>
        <v>2.7904817834496498E-2</v>
      </c>
      <c r="T100" s="15"/>
      <c r="U100" s="13">
        <v>0.20230060815811157</v>
      </c>
      <c r="V100" s="2"/>
      <c r="W100" s="2"/>
      <c r="X100" s="2"/>
      <c r="Y100" s="2"/>
      <c r="Z100" s="2"/>
    </row>
    <row r="101" spans="1:26" ht="15.55">
      <c r="A101" s="19">
        <v>2004</v>
      </c>
      <c r="B101" s="324">
        <v>0.61172670125961304</v>
      </c>
      <c r="C101" s="519">
        <v>0.18932843208312988</v>
      </c>
      <c r="D101" s="520">
        <f>'TC2'!O101</f>
        <v>0.4218859076499939</v>
      </c>
      <c r="E101" s="318">
        <v>0.38827329874038696</v>
      </c>
      <c r="F101" s="16">
        <v>0.29049292206764221</v>
      </c>
      <c r="G101" s="16">
        <v>0.15807348489761353</v>
      </c>
      <c r="H101" s="16">
        <v>0.12284365296363831</v>
      </c>
      <c r="I101" s="16">
        <v>6.9314241409301758E-2</v>
      </c>
      <c r="J101" s="16">
        <v>3.0578324571251869E-2</v>
      </c>
      <c r="K101" s="16"/>
      <c r="L101" s="56">
        <f t="shared" si="11"/>
        <v>0.23019981384277344</v>
      </c>
      <c r="M101" s="15">
        <f t="shared" si="12"/>
        <v>9.7780376672744751E-2</v>
      </c>
      <c r="N101" s="15">
        <f t="shared" si="12"/>
        <v>0.13241943717002869</v>
      </c>
      <c r="O101" s="15">
        <f t="shared" si="9"/>
        <v>8.8759243488311768E-2</v>
      </c>
      <c r="P101" s="15">
        <f t="shared" si="10"/>
        <v>3.522983193397522E-2</v>
      </c>
      <c r="Q101" s="15">
        <f t="shared" si="10"/>
        <v>5.3529411554336548E-2</v>
      </c>
      <c r="R101" s="15">
        <f t="shared" si="10"/>
        <v>3.8735916838049889E-2</v>
      </c>
      <c r="S101" s="14">
        <f t="shared" si="10"/>
        <v>3.0578324571251869E-2</v>
      </c>
      <c r="T101" s="15"/>
      <c r="U101" s="13">
        <v>0.20068842172622681</v>
      </c>
      <c r="V101" s="2"/>
      <c r="W101" s="2"/>
      <c r="X101" s="2"/>
      <c r="Y101" s="2"/>
      <c r="Z101" s="2"/>
    </row>
    <row r="102" spans="1:26" ht="15.55">
      <c r="A102" s="19">
        <v>2005</v>
      </c>
      <c r="B102" s="324">
        <v>0.60762619972229004</v>
      </c>
      <c r="C102" s="519">
        <v>0.18922048807144165</v>
      </c>
      <c r="D102" s="520">
        <f>'TC2'!O102</f>
        <v>0.41809394955635071</v>
      </c>
      <c r="E102" s="318">
        <v>0.39237380027770996</v>
      </c>
      <c r="F102" s="16">
        <v>0.29511517286300659</v>
      </c>
      <c r="G102" s="16">
        <v>0.16295422613620758</v>
      </c>
      <c r="H102" s="16">
        <v>0.12769359350204468</v>
      </c>
      <c r="I102" s="16">
        <v>7.3638588190078735E-2</v>
      </c>
      <c r="J102" s="16">
        <v>3.2648630440235138E-2</v>
      </c>
      <c r="K102" s="16"/>
      <c r="L102" s="56">
        <f t="shared" si="11"/>
        <v>0.22941957414150238</v>
      </c>
      <c r="M102" s="15">
        <f t="shared" si="12"/>
        <v>9.7258627414703369E-2</v>
      </c>
      <c r="N102" s="15">
        <f t="shared" si="12"/>
        <v>0.13216094672679901</v>
      </c>
      <c r="O102" s="15">
        <f t="shared" si="9"/>
        <v>8.9315637946128845E-2</v>
      </c>
      <c r="P102" s="15">
        <f t="shared" si="10"/>
        <v>3.5260632634162903E-2</v>
      </c>
      <c r="Q102" s="15">
        <f t="shared" si="10"/>
        <v>5.4055005311965942E-2</v>
      </c>
      <c r="R102" s="15">
        <f t="shared" si="10"/>
        <v>4.0989957749843597E-2</v>
      </c>
      <c r="S102" s="14">
        <f t="shared" si="10"/>
        <v>3.2648630440235138E-2</v>
      </c>
      <c r="T102" s="15"/>
      <c r="U102" s="13">
        <v>0.19993394613265991</v>
      </c>
      <c r="V102" s="2"/>
      <c r="W102" s="2"/>
      <c r="X102" s="2"/>
      <c r="Y102" s="2"/>
      <c r="Z102" s="2"/>
    </row>
    <row r="103" spans="1:26" ht="15.55">
      <c r="A103" s="19">
        <v>2006</v>
      </c>
      <c r="B103" s="324">
        <v>0.60055771470069885</v>
      </c>
      <c r="C103" s="519">
        <v>0.18669462203979492</v>
      </c>
      <c r="D103" s="520">
        <f>'TC2'!O103</f>
        <v>0.41347432136535645</v>
      </c>
      <c r="E103" s="318">
        <v>0.39944228529930115</v>
      </c>
      <c r="F103" s="16">
        <v>0.30206298828125</v>
      </c>
      <c r="G103" s="16">
        <v>0.16841208934783936</v>
      </c>
      <c r="H103" s="16">
        <v>0.13229970633983612</v>
      </c>
      <c r="I103" s="16">
        <v>7.6254650950431824E-2</v>
      </c>
      <c r="J103" s="16">
        <v>3.374100849032402E-2</v>
      </c>
      <c r="K103" s="16"/>
      <c r="L103" s="56">
        <f t="shared" si="11"/>
        <v>0.23103019595146179</v>
      </c>
      <c r="M103" s="15">
        <f t="shared" si="12"/>
        <v>9.7379297018051147E-2</v>
      </c>
      <c r="N103" s="15">
        <f t="shared" si="12"/>
        <v>0.13365089893341064</v>
      </c>
      <c r="O103" s="15">
        <f t="shared" si="9"/>
        <v>9.2157438397407532E-2</v>
      </c>
      <c r="P103" s="15">
        <f t="shared" si="10"/>
        <v>3.6112383008003235E-2</v>
      </c>
      <c r="Q103" s="15">
        <f t="shared" si="10"/>
        <v>5.6045055389404297E-2</v>
      </c>
      <c r="R103" s="15">
        <f t="shared" si="10"/>
        <v>4.2513642460107803E-2</v>
      </c>
      <c r="S103" s="14">
        <f t="shared" si="10"/>
        <v>3.374100849032402E-2</v>
      </c>
      <c r="T103" s="15"/>
      <c r="U103" s="13">
        <v>0.19781416654586792</v>
      </c>
      <c r="V103" s="2"/>
      <c r="W103" s="2"/>
      <c r="X103" s="2"/>
      <c r="Y103" s="2"/>
      <c r="Z103" s="2"/>
    </row>
    <row r="104" spans="1:26" ht="15.55">
      <c r="A104" s="19">
        <v>2007</v>
      </c>
      <c r="B104" s="324">
        <v>0.60573473572731018</v>
      </c>
      <c r="C104" s="519">
        <v>0.18972301483154297</v>
      </c>
      <c r="D104" s="520">
        <f>'TC2'!O104</f>
        <v>0.41509208083152771</v>
      </c>
      <c r="E104" s="318">
        <v>0.39426526427268982</v>
      </c>
      <c r="F104" s="16">
        <v>0.29656827449798584</v>
      </c>
      <c r="G104" s="16">
        <v>0.16333751380443573</v>
      </c>
      <c r="H104" s="16">
        <v>0.12783955037593842</v>
      </c>
      <c r="I104" s="16">
        <v>7.3744058609008789E-2</v>
      </c>
      <c r="J104" s="16">
        <v>3.3729415386915207E-2</v>
      </c>
      <c r="K104" s="16"/>
      <c r="L104" s="56">
        <f t="shared" si="11"/>
        <v>0.23092775046825409</v>
      </c>
      <c r="M104" s="15">
        <f t="shared" si="12"/>
        <v>9.7696989774703979E-2</v>
      </c>
      <c r="N104" s="15">
        <f t="shared" si="12"/>
        <v>0.13323076069355011</v>
      </c>
      <c r="O104" s="15">
        <f t="shared" si="9"/>
        <v>8.9593455195426941E-2</v>
      </c>
      <c r="P104" s="15">
        <f t="shared" si="10"/>
        <v>3.5497963428497314E-2</v>
      </c>
      <c r="Q104" s="15">
        <f t="shared" si="10"/>
        <v>5.4095491766929626E-2</v>
      </c>
      <c r="R104" s="15">
        <f t="shared" si="10"/>
        <v>4.0014643222093582E-2</v>
      </c>
      <c r="S104" s="14">
        <f t="shared" si="10"/>
        <v>3.3729415386915207E-2</v>
      </c>
      <c r="T104" s="15"/>
      <c r="U104" s="13">
        <v>0.20142179727554321</v>
      </c>
      <c r="V104" s="2"/>
      <c r="W104" s="2"/>
      <c r="X104" s="2"/>
      <c r="Y104" s="2"/>
      <c r="Z104" s="2"/>
    </row>
    <row r="105" spans="1:26" ht="15.55">
      <c r="A105" s="19">
        <v>2008</v>
      </c>
      <c r="B105" s="324">
        <v>0.61125776171684265</v>
      </c>
      <c r="C105" s="519">
        <v>0.19517230987548828</v>
      </c>
      <c r="D105" s="520">
        <f>'TC2'!O105</f>
        <v>0.41762098670005798</v>
      </c>
      <c r="E105" s="318">
        <v>0.38874223828315735</v>
      </c>
      <c r="F105" s="16">
        <v>0.29271107912063599</v>
      </c>
      <c r="G105" s="16">
        <v>0.1631745845079422</v>
      </c>
      <c r="H105" s="16">
        <v>0.12867161631584167</v>
      </c>
      <c r="I105" s="16">
        <v>7.5815118849277496E-2</v>
      </c>
      <c r="J105" s="16">
        <v>3.5967111587524414E-2</v>
      </c>
      <c r="K105" s="16"/>
      <c r="L105" s="56">
        <f t="shared" si="11"/>
        <v>0.22556765377521515</v>
      </c>
      <c r="M105" s="15">
        <f t="shared" si="12"/>
        <v>9.6031159162521362E-2</v>
      </c>
      <c r="N105" s="15">
        <f t="shared" si="12"/>
        <v>0.12953649461269379</v>
      </c>
      <c r="O105" s="15">
        <f t="shared" si="9"/>
        <v>8.7359465658664703E-2</v>
      </c>
      <c r="P105" s="15">
        <f t="shared" si="10"/>
        <v>3.4502968192100525E-2</v>
      </c>
      <c r="Q105" s="15">
        <f t="shared" si="10"/>
        <v>5.2856497466564178E-2</v>
      </c>
      <c r="R105" s="15">
        <f t="shared" si="10"/>
        <v>3.9848007261753082E-2</v>
      </c>
      <c r="S105" s="14">
        <f t="shared" si="10"/>
        <v>3.5967111587524414E-2</v>
      </c>
      <c r="T105" s="15"/>
      <c r="U105" s="13">
        <v>0.20475667715072632</v>
      </c>
      <c r="V105" s="2"/>
      <c r="W105" s="2"/>
      <c r="X105" s="2"/>
      <c r="Y105" s="2"/>
      <c r="Z105" s="2"/>
    </row>
    <row r="106" spans="1:26" ht="15.55">
      <c r="A106" s="23">
        <v>2009</v>
      </c>
      <c r="B106" s="325">
        <v>0.60815486311912537</v>
      </c>
      <c r="C106" s="523">
        <v>0.18880259990692139</v>
      </c>
      <c r="D106" s="524">
        <f>'TC2'!O106</f>
        <v>0.42269054055213928</v>
      </c>
      <c r="E106" s="319">
        <v>0.39184513688087463</v>
      </c>
      <c r="F106" s="22">
        <v>0.29454636573791504</v>
      </c>
      <c r="G106" s="22">
        <v>0.16423581540584564</v>
      </c>
      <c r="H106" s="22">
        <v>0.13008731603622437</v>
      </c>
      <c r="I106" s="22">
        <v>7.8177116811275482E-2</v>
      </c>
      <c r="J106" s="22">
        <v>3.9470311254262924E-2</v>
      </c>
      <c r="K106" s="22"/>
      <c r="L106" s="57">
        <f t="shared" ref="L106:L113" si="13">E106-G106</f>
        <v>0.22760932147502899</v>
      </c>
      <c r="M106" s="21">
        <f t="shared" ref="M106:M113" si="14">E106-F106</f>
        <v>9.7298771142959595E-2</v>
      </c>
      <c r="N106" s="21">
        <f t="shared" ref="N106:N113" si="15">F106-G106</f>
        <v>0.1303105503320694</v>
      </c>
      <c r="O106" s="21">
        <f t="shared" ref="O106:O113" si="16">G106-I106</f>
        <v>8.605869859457016E-2</v>
      </c>
      <c r="P106" s="21">
        <f t="shared" ref="P106:P113" si="17">G106-H106</f>
        <v>3.4148499369621277E-2</v>
      </c>
      <c r="Q106" s="21">
        <f t="shared" ref="Q106:Q113" si="18">H106-I106</f>
        <v>5.1910199224948883E-2</v>
      </c>
      <c r="R106" s="21">
        <f t="shared" ref="R106:R113" si="19">I106-J106</f>
        <v>3.8706805557012558E-2</v>
      </c>
      <c r="S106" s="20">
        <f t="shared" ref="S106:S113" si="20">J106-K106</f>
        <v>3.9470311254262924E-2</v>
      </c>
      <c r="T106" s="15"/>
      <c r="U106" s="13">
        <v>0.19937294721603394</v>
      </c>
      <c r="V106" s="2"/>
      <c r="W106" s="2"/>
      <c r="X106" s="2"/>
      <c r="Y106" s="2"/>
      <c r="Z106" s="2"/>
    </row>
    <row r="107" spans="1:26" ht="15.55">
      <c r="A107" s="19">
        <v>2010</v>
      </c>
      <c r="B107" s="324">
        <v>0.59716081619262695</v>
      </c>
      <c r="C107" s="519">
        <v>0.18832886219024658</v>
      </c>
      <c r="D107" s="520">
        <f>'TC2'!O107</f>
        <v>0.41318812966346741</v>
      </c>
      <c r="E107" s="318">
        <v>0.40283918380737305</v>
      </c>
      <c r="F107" s="16">
        <v>0.3070717453956604</v>
      </c>
      <c r="G107" s="16">
        <v>0.17665101587772369</v>
      </c>
      <c r="H107" s="16">
        <v>0.14161649346351624</v>
      </c>
      <c r="I107" s="16">
        <v>8.7364234030246735E-2</v>
      </c>
      <c r="J107" s="16">
        <v>4.4680237770080566E-2</v>
      </c>
      <c r="K107" s="16"/>
      <c r="L107" s="56">
        <f t="shared" si="13"/>
        <v>0.22618816792964935</v>
      </c>
      <c r="M107" s="15">
        <f t="shared" si="14"/>
        <v>9.5767438411712646E-2</v>
      </c>
      <c r="N107" s="15">
        <f t="shared" si="15"/>
        <v>0.13042072951793671</v>
      </c>
      <c r="O107" s="15">
        <f t="shared" si="16"/>
        <v>8.9286781847476959E-2</v>
      </c>
      <c r="P107" s="15">
        <f t="shared" si="17"/>
        <v>3.5034522414207458E-2</v>
      </c>
      <c r="Q107" s="15">
        <f t="shared" si="18"/>
        <v>5.4252259433269501E-2</v>
      </c>
      <c r="R107" s="15">
        <f t="shared" si="19"/>
        <v>4.2683996260166168E-2</v>
      </c>
      <c r="S107" s="14">
        <f t="shared" si="20"/>
        <v>4.4680237770080566E-2</v>
      </c>
      <c r="T107" s="15"/>
      <c r="U107" s="13">
        <v>0.1988682746887207</v>
      </c>
      <c r="V107" s="2"/>
      <c r="W107" s="2"/>
      <c r="X107" s="2"/>
      <c r="Y107" s="2"/>
      <c r="Z107" s="2"/>
    </row>
    <row r="108" spans="1:26" ht="15.55">
      <c r="A108" s="19">
        <v>2011</v>
      </c>
      <c r="B108" s="324">
        <v>0.59516629576683044</v>
      </c>
      <c r="C108" s="519">
        <v>0.1860884428024292</v>
      </c>
      <c r="D108" s="520">
        <f>'TC2'!O108</f>
        <v>0.4137730598449707</v>
      </c>
      <c r="E108" s="318">
        <v>0.40483370423316956</v>
      </c>
      <c r="F108" s="16">
        <v>0.30828380584716797</v>
      </c>
      <c r="G108" s="16">
        <v>0.17527855932712555</v>
      </c>
      <c r="H108" s="16">
        <v>0.13943268358707428</v>
      </c>
      <c r="I108" s="16">
        <v>8.3834618330001831E-2</v>
      </c>
      <c r="J108" s="16">
        <v>4.0326956659555435E-2</v>
      </c>
      <c r="K108" s="16"/>
      <c r="L108" s="56">
        <f t="shared" si="13"/>
        <v>0.22955514490604401</v>
      </c>
      <c r="M108" s="15">
        <f t="shared" si="14"/>
        <v>9.6549898386001587E-2</v>
      </c>
      <c r="N108" s="15">
        <f t="shared" si="15"/>
        <v>0.13300524652004242</v>
      </c>
      <c r="O108" s="15">
        <f t="shared" si="16"/>
        <v>9.1443940997123718E-2</v>
      </c>
      <c r="P108" s="15">
        <f t="shared" si="17"/>
        <v>3.584587574005127E-2</v>
      </c>
      <c r="Q108" s="15">
        <f t="shared" si="18"/>
        <v>5.5598065257072449E-2</v>
      </c>
      <c r="R108" s="15">
        <f t="shared" si="19"/>
        <v>4.3507661670446396E-2</v>
      </c>
      <c r="S108" s="14">
        <f t="shared" si="20"/>
        <v>4.0326956659555435E-2</v>
      </c>
      <c r="T108" s="15"/>
      <c r="U108" s="13">
        <v>0.19628208875656128</v>
      </c>
      <c r="V108" s="2"/>
      <c r="W108" s="2"/>
      <c r="X108" s="2"/>
      <c r="Y108" s="2"/>
      <c r="Z108" s="2"/>
    </row>
    <row r="109" spans="1:26" ht="15.55">
      <c r="A109" s="19">
        <v>2012</v>
      </c>
      <c r="B109" s="324">
        <v>0.58267593383789063</v>
      </c>
      <c r="C109" s="519">
        <v>0.17913484573364258</v>
      </c>
      <c r="D109" s="520">
        <f>'TC2'!O109</f>
        <v>0.40841558575630188</v>
      </c>
      <c r="E109" s="318">
        <v>0.41732406616210938</v>
      </c>
      <c r="F109" s="16">
        <v>0.32005596160888672</v>
      </c>
      <c r="G109" s="16">
        <v>0.18458586931228638</v>
      </c>
      <c r="H109" s="16">
        <v>0.14751091599464417</v>
      </c>
      <c r="I109" s="16">
        <v>8.9362494647502899E-2</v>
      </c>
      <c r="J109" s="16">
        <v>4.3413307517766953E-2</v>
      </c>
      <c r="K109" s="16"/>
      <c r="L109" s="56">
        <f t="shared" si="13"/>
        <v>0.232738196849823</v>
      </c>
      <c r="M109" s="15">
        <f t="shared" si="14"/>
        <v>9.7268104553222656E-2</v>
      </c>
      <c r="N109" s="15">
        <f t="shared" si="15"/>
        <v>0.13547009229660034</v>
      </c>
      <c r="O109" s="15">
        <f t="shared" si="16"/>
        <v>9.5223374664783478E-2</v>
      </c>
      <c r="P109" s="15">
        <f t="shared" si="17"/>
        <v>3.7074953317642212E-2</v>
      </c>
      <c r="Q109" s="15">
        <f t="shared" si="18"/>
        <v>5.8148421347141266E-2</v>
      </c>
      <c r="R109" s="15">
        <f t="shared" si="19"/>
        <v>4.5949187129735947E-2</v>
      </c>
      <c r="S109" s="14">
        <f t="shared" si="20"/>
        <v>4.3413307517766953E-2</v>
      </c>
      <c r="T109" s="15"/>
      <c r="U109" s="13">
        <v>0.19054418802261353</v>
      </c>
      <c r="V109" s="2"/>
      <c r="W109" s="2"/>
      <c r="X109" s="2"/>
      <c r="Y109" s="2"/>
      <c r="Z109" s="2"/>
    </row>
    <row r="110" spans="1:26" ht="15.55">
      <c r="A110" s="19">
        <v>2013</v>
      </c>
      <c r="B110" s="324">
        <v>0.595457524061203</v>
      </c>
      <c r="C110" s="519">
        <v>0.18397349119186401</v>
      </c>
      <c r="D110" s="520">
        <f>'TC2'!O110</f>
        <v>0.41576731204986572</v>
      </c>
      <c r="E110" s="318">
        <v>0.404542475938797</v>
      </c>
      <c r="F110" s="16">
        <v>0.30546367168426514</v>
      </c>
      <c r="G110" s="16">
        <v>0.16794836521148682</v>
      </c>
      <c r="H110" s="16">
        <v>0.13132356107234955</v>
      </c>
      <c r="I110" s="16">
        <v>7.6382197439670563E-2</v>
      </c>
      <c r="J110" s="16">
        <v>3.6171466112136841E-2</v>
      </c>
      <c r="K110" s="16"/>
      <c r="L110" s="56">
        <f t="shared" si="13"/>
        <v>0.23659411072731018</v>
      </c>
      <c r="M110" s="15">
        <f t="shared" si="14"/>
        <v>9.907880425453186E-2</v>
      </c>
      <c r="N110" s="15">
        <f t="shared" si="15"/>
        <v>0.13751530647277832</v>
      </c>
      <c r="O110" s="15">
        <f t="shared" si="16"/>
        <v>9.1566167771816254E-2</v>
      </c>
      <c r="P110" s="15">
        <f t="shared" si="17"/>
        <v>3.6624804139137268E-2</v>
      </c>
      <c r="Q110" s="15">
        <f t="shared" si="18"/>
        <v>5.4941363632678986E-2</v>
      </c>
      <c r="R110" s="15">
        <f t="shared" si="19"/>
        <v>4.0210731327533722E-2</v>
      </c>
      <c r="S110" s="14">
        <f t="shared" si="20"/>
        <v>3.6171466112136841E-2</v>
      </c>
      <c r="T110" s="15"/>
      <c r="U110" s="13">
        <v>0.1944616436958313</v>
      </c>
      <c r="V110" s="2"/>
      <c r="W110" s="2"/>
      <c r="X110" s="2"/>
      <c r="Y110" s="2"/>
      <c r="Z110" s="2"/>
    </row>
    <row r="111" spans="1:26" ht="15.55">
      <c r="A111" s="19">
        <v>2014</v>
      </c>
      <c r="B111" s="324">
        <v>0.59009641408920288</v>
      </c>
      <c r="C111" s="519">
        <v>0.1821671724319458</v>
      </c>
      <c r="D111" s="520">
        <f>'TC2'!O111</f>
        <v>0.41266623139381409</v>
      </c>
      <c r="E111" s="318">
        <v>0.40990358591079712</v>
      </c>
      <c r="F111" s="16">
        <v>0.31071588397026062</v>
      </c>
      <c r="G111" s="16">
        <v>0.17228277027606964</v>
      </c>
      <c r="H111" s="16">
        <v>0.13517618179321289</v>
      </c>
      <c r="I111" s="16">
        <v>7.9118520021438599E-2</v>
      </c>
      <c r="J111" s="16">
        <v>3.7212055176496506E-2</v>
      </c>
      <c r="K111" s="16"/>
      <c r="L111" s="56">
        <f t="shared" si="13"/>
        <v>0.23762081563472748</v>
      </c>
      <c r="M111" s="15">
        <f t="shared" si="14"/>
        <v>9.9187701940536499E-2</v>
      </c>
      <c r="N111" s="15">
        <f t="shared" si="15"/>
        <v>0.13843311369419098</v>
      </c>
      <c r="O111" s="15">
        <f t="shared" si="16"/>
        <v>9.3164250254631042E-2</v>
      </c>
      <c r="P111" s="15">
        <f t="shared" si="17"/>
        <v>3.710658848285675E-2</v>
      </c>
      <c r="Q111" s="15">
        <f t="shared" si="18"/>
        <v>5.6057661771774292E-2</v>
      </c>
      <c r="R111" s="15">
        <f t="shared" si="19"/>
        <v>4.1906464844942093E-2</v>
      </c>
      <c r="S111" s="14">
        <f t="shared" si="20"/>
        <v>3.7212055176496506E-2</v>
      </c>
      <c r="T111" s="15"/>
      <c r="U111" s="13">
        <v>0.19374823570251465</v>
      </c>
      <c r="V111" s="2"/>
      <c r="W111" s="2"/>
      <c r="X111" s="2"/>
      <c r="Y111" s="2"/>
      <c r="Z111" s="2"/>
    </row>
    <row r="112" spans="1:26" ht="15.55">
      <c r="A112" s="19">
        <v>2015</v>
      </c>
      <c r="B112" s="324">
        <v>0.59369513392448425</v>
      </c>
      <c r="C112" s="519">
        <v>0.18376064300537109</v>
      </c>
      <c r="D112" s="520">
        <f>'TC2'!O112</f>
        <v>0.41535559296607971</v>
      </c>
      <c r="E112" s="318">
        <v>0.40630486607551575</v>
      </c>
      <c r="F112" s="16">
        <v>0.3069179356098175</v>
      </c>
      <c r="G112" s="16">
        <v>0.16899833083152771</v>
      </c>
      <c r="H112" s="16">
        <v>0.13261382281780243</v>
      </c>
      <c r="I112" s="16">
        <v>7.7622219920158386E-2</v>
      </c>
      <c r="J112" s="16">
        <v>3.6468692123889923E-2</v>
      </c>
      <c r="K112" s="16"/>
      <c r="L112" s="56">
        <f t="shared" si="13"/>
        <v>0.23730653524398804</v>
      </c>
      <c r="M112" s="15">
        <f t="shared" si="14"/>
        <v>9.9386930465698242E-2</v>
      </c>
      <c r="N112" s="15">
        <f t="shared" si="15"/>
        <v>0.13791960477828979</v>
      </c>
      <c r="O112" s="15">
        <f t="shared" si="16"/>
        <v>9.1376110911369324E-2</v>
      </c>
      <c r="P112" s="15">
        <f t="shared" si="17"/>
        <v>3.6384508013725281E-2</v>
      </c>
      <c r="Q112" s="15">
        <f t="shared" si="18"/>
        <v>5.4991602897644043E-2</v>
      </c>
      <c r="R112" s="15">
        <f t="shared" si="19"/>
        <v>4.1153527796268463E-2</v>
      </c>
      <c r="S112" s="14">
        <f t="shared" si="20"/>
        <v>3.6468692123889923E-2</v>
      </c>
      <c r="T112" s="15"/>
      <c r="U112" s="13"/>
      <c r="V112" s="2"/>
      <c r="W112" s="2"/>
      <c r="X112" s="2"/>
      <c r="Y112" s="2"/>
      <c r="Z112" s="2"/>
    </row>
    <row r="113" spans="1:26" ht="15.55">
      <c r="A113" s="19">
        <v>2016</v>
      </c>
      <c r="B113" s="324">
        <v>0.59628453850746155</v>
      </c>
      <c r="C113" s="519">
        <v>0.18278402090072632</v>
      </c>
      <c r="D113" s="520">
        <f>'TC2'!O113</f>
        <v>0.4200575053691864</v>
      </c>
      <c r="E113" s="318">
        <v>0.40371546149253845</v>
      </c>
      <c r="F113" s="16">
        <v>0.30379268527030945</v>
      </c>
      <c r="G113" s="16">
        <v>0.1664893627166748</v>
      </c>
      <c r="H113" s="16">
        <v>0.13053645193576813</v>
      </c>
      <c r="I113" s="16">
        <v>7.6521657407283783E-2</v>
      </c>
      <c r="J113" s="16">
        <v>3.6455858498811722E-2</v>
      </c>
      <c r="K113" s="16"/>
      <c r="L113" s="56">
        <f t="shared" si="13"/>
        <v>0.23722609877586365</v>
      </c>
      <c r="M113" s="15">
        <f t="shared" si="14"/>
        <v>9.9922776222229004E-2</v>
      </c>
      <c r="N113" s="15">
        <f t="shared" si="15"/>
        <v>0.13730332255363464</v>
      </c>
      <c r="O113" s="15">
        <f t="shared" si="16"/>
        <v>8.9967705309391022E-2</v>
      </c>
      <c r="P113" s="15">
        <f t="shared" si="17"/>
        <v>3.5952910780906677E-2</v>
      </c>
      <c r="Q113" s="15">
        <f t="shared" si="18"/>
        <v>5.4014794528484344E-2</v>
      </c>
      <c r="R113" s="15">
        <f t="shared" si="19"/>
        <v>4.0065798908472061E-2</v>
      </c>
      <c r="S113" s="14">
        <f t="shared" si="20"/>
        <v>3.6455858498811722E-2</v>
      </c>
      <c r="T113" s="15"/>
      <c r="U113" s="13"/>
      <c r="V113" s="2"/>
      <c r="W113" s="2"/>
      <c r="X113" s="2"/>
      <c r="Y113" s="2"/>
      <c r="Z113" s="2"/>
    </row>
    <row r="114" spans="1:26" ht="15.55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  <c r="V114" s="2"/>
      <c r="W114" s="2"/>
      <c r="X114" s="2"/>
      <c r="Y114" s="2"/>
      <c r="Z114" s="2"/>
    </row>
    <row r="115" spans="1:26" ht="15.55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  <c r="V115" s="2"/>
      <c r="W115" s="2"/>
      <c r="X115" s="2"/>
      <c r="Y115" s="2"/>
      <c r="Z115" s="2"/>
    </row>
    <row r="116" spans="1:26" ht="15.55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  <c r="V116" s="2"/>
      <c r="W116" s="2"/>
      <c r="X116" s="2"/>
      <c r="Y116" s="2"/>
      <c r="Z116" s="2"/>
    </row>
    <row r="117" spans="1:26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6" ht="15.55" thickTop="1">
      <c r="B118" s="5"/>
      <c r="C118" s="5"/>
      <c r="D118" s="5"/>
      <c r="E118" s="5"/>
      <c r="F118" s="5"/>
      <c r="G118" s="5"/>
      <c r="H118" s="5"/>
    </row>
    <row r="119" spans="1:26">
      <c r="B119" s="5"/>
      <c r="C119" s="5"/>
      <c r="D119" s="5"/>
      <c r="E119" s="5"/>
      <c r="F119" s="5"/>
      <c r="G119" s="5"/>
      <c r="H119" s="5"/>
    </row>
  </sheetData>
  <mergeCells count="3">
    <mergeCell ref="A4:S4"/>
    <mergeCell ref="B7:R7"/>
    <mergeCell ref="B8:R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119"/>
  <sheetViews>
    <sheetView workbookViewId="0">
      <pane xSplit="1" ySplit="9" topLeftCell="B102" activePane="bottomRight" state="frozen"/>
      <selection activeCell="D32" sqref="D32"/>
      <selection pane="topRight" activeCell="D32" sqref="D32"/>
      <selection pane="bottomLeft" activeCell="D32" sqref="D32"/>
      <selection pane="bottomRight" activeCell="B1" sqref="B1:B1048576"/>
    </sheetView>
  </sheetViews>
  <sheetFormatPr baseColWidth="10" defaultColWidth="10.83203125" defaultRowHeight="15.55"/>
  <cols>
    <col min="1" max="1" width="10.83203125" style="142"/>
    <col min="2" max="2" width="12.83203125" style="142" hidden="1" customWidth="1"/>
    <col min="3" max="6" width="10.83203125" style="142"/>
    <col min="7" max="7" width="10.83203125" style="113" customWidth="1"/>
    <col min="8" max="15" width="10.83203125" style="142" customWidth="1"/>
    <col min="16" max="16" width="10.83203125" style="142"/>
    <col min="17" max="18" width="10.83203125" style="142" customWidth="1"/>
    <col min="19" max="22" width="10.83203125" style="113"/>
    <col min="23" max="25" width="11.5" style="1" customWidth="1"/>
    <col min="26" max="30" width="11.5" style="113" customWidth="1"/>
    <col min="31" max="16384" width="10.83203125" style="113"/>
  </cols>
  <sheetData>
    <row r="1" spans="1:25">
      <c r="A1" s="180" t="s">
        <v>37</v>
      </c>
      <c r="B1" s="180"/>
      <c r="C1" s="180"/>
      <c r="D1" s="180"/>
      <c r="E1" s="180"/>
      <c r="F1" s="180"/>
      <c r="H1" s="208"/>
    </row>
    <row r="2" spans="1:25">
      <c r="H2" s="208"/>
    </row>
    <row r="3" spans="1:25" ht="16.100000000000001" thickBot="1"/>
    <row r="4" spans="1:25" s="141" customFormat="1" ht="25" customHeight="1" thickTop="1">
      <c r="A4" s="1420" t="s">
        <v>283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  <c r="Y4" s="1"/>
    </row>
    <row r="5" spans="1:25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79"/>
    </row>
    <row r="6" spans="1:25">
      <c r="A6" s="140"/>
      <c r="B6" s="139"/>
      <c r="C6" s="48" t="s">
        <v>36</v>
      </c>
      <c r="D6" s="48" t="s">
        <v>35</v>
      </c>
      <c r="E6" s="48" t="s">
        <v>34</v>
      </c>
      <c r="F6" s="48" t="s">
        <v>33</v>
      </c>
      <c r="G6" s="48" t="s">
        <v>32</v>
      </c>
      <c r="H6" s="48" t="s">
        <v>31</v>
      </c>
      <c r="I6" s="48" t="s">
        <v>30</v>
      </c>
      <c r="J6" s="51" t="s">
        <v>29</v>
      </c>
      <c r="K6" s="242" t="s">
        <v>28</v>
      </c>
      <c r="L6" s="48" t="s">
        <v>27</v>
      </c>
      <c r="M6" s="48" t="s">
        <v>26</v>
      </c>
      <c r="N6" s="50" t="s">
        <v>25</v>
      </c>
      <c r="O6" s="48" t="s">
        <v>24</v>
      </c>
      <c r="P6" s="48" t="s">
        <v>23</v>
      </c>
      <c r="R6" s="50"/>
      <c r="U6" s="48"/>
      <c r="V6" s="243"/>
    </row>
    <row r="7" spans="1:25" ht="30.95" customHeight="1">
      <c r="A7" s="140"/>
      <c r="B7" s="139"/>
      <c r="C7" s="1425" t="s">
        <v>1058</v>
      </c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6"/>
    </row>
    <row r="8" spans="1:25" s="136" customFormat="1" ht="19.95" customHeight="1">
      <c r="A8" s="176"/>
      <c r="B8" s="227"/>
      <c r="C8" s="1416" t="s">
        <v>96</v>
      </c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  <c r="Y8" s="1"/>
    </row>
    <row r="9" spans="1:25" ht="45.6" thickBot="1">
      <c r="A9" s="140"/>
      <c r="B9" s="251" t="s">
        <v>99</v>
      </c>
      <c r="C9" s="175" t="s">
        <v>38</v>
      </c>
      <c r="D9" s="133" t="s">
        <v>97</v>
      </c>
      <c r="E9" s="133" t="s">
        <v>98</v>
      </c>
      <c r="F9" s="828" t="s">
        <v>843</v>
      </c>
      <c r="G9" s="175" t="s">
        <v>16</v>
      </c>
      <c r="H9" s="133" t="s">
        <v>97</v>
      </c>
      <c r="I9" s="133" t="s">
        <v>98</v>
      </c>
      <c r="J9" s="828" t="s">
        <v>843</v>
      </c>
      <c r="K9" s="175" t="s">
        <v>15</v>
      </c>
      <c r="L9" s="133" t="s">
        <v>97</v>
      </c>
      <c r="M9" s="133" t="s">
        <v>98</v>
      </c>
      <c r="N9" s="828" t="s">
        <v>843</v>
      </c>
      <c r="O9" s="175" t="s">
        <v>59</v>
      </c>
      <c r="P9" s="133" t="s">
        <v>97</v>
      </c>
      <c r="Q9" s="133" t="s">
        <v>98</v>
      </c>
      <c r="R9" s="828" t="s">
        <v>843</v>
      </c>
      <c r="S9" s="174" t="s">
        <v>14</v>
      </c>
      <c r="T9" s="133" t="s">
        <v>97</v>
      </c>
      <c r="U9" s="828" t="s">
        <v>98</v>
      </c>
      <c r="V9" s="829" t="s">
        <v>843</v>
      </c>
    </row>
    <row r="10" spans="1:25">
      <c r="A10" s="166">
        <v>1913</v>
      </c>
      <c r="B10" s="245">
        <v>33.764648044909592</v>
      </c>
      <c r="C10" s="228">
        <v>1</v>
      </c>
      <c r="D10" s="132">
        <f>C10-E10</f>
        <v>0.92074734662576529</v>
      </c>
      <c r="E10" s="132">
        <v>7.9252653374234677E-2</v>
      </c>
      <c r="F10" s="125">
        <v>0</v>
      </c>
      <c r="G10" s="146">
        <f t="shared" ref="G10:H14" si="0">C10-S10</f>
        <v>0.59626899344642914</v>
      </c>
      <c r="H10" s="172">
        <f t="shared" si="0"/>
        <v>0.54681469598554244</v>
      </c>
      <c r="I10" s="172">
        <f t="shared" ref="I10:J41" si="1">E10-U10</f>
        <v>4.9454297460886754E-2</v>
      </c>
      <c r="J10" s="172">
        <f t="shared" si="1"/>
        <v>0</v>
      </c>
      <c r="K10" s="232"/>
      <c r="L10" s="172"/>
      <c r="M10" s="172"/>
      <c r="N10" s="172"/>
      <c r="O10" s="237"/>
      <c r="P10" s="172"/>
      <c r="Q10" s="172"/>
      <c r="R10" s="172"/>
      <c r="S10" s="146">
        <f>compopoinc!J2</f>
        <v>0.4037310065535708</v>
      </c>
      <c r="T10" s="125">
        <f>compopoinc!K2</f>
        <v>0.37393265064022291</v>
      </c>
      <c r="U10" s="125">
        <f>compopoinc!L2</f>
        <v>2.979835591334792E-2</v>
      </c>
      <c r="V10" s="37">
        <f>compopoinc!M2</f>
        <v>0</v>
      </c>
    </row>
    <row r="11" spans="1:25">
      <c r="A11" s="166">
        <v>1914</v>
      </c>
      <c r="B11" s="245">
        <v>31.613429406761266</v>
      </c>
      <c r="C11" s="229">
        <v>1</v>
      </c>
      <c r="D11" s="125">
        <f t="shared" ref="D11:D74" si="2">C11-E11</f>
        <v>0.92019118680501222</v>
      </c>
      <c r="E11" s="125">
        <v>7.9808813194987782E-2</v>
      </c>
      <c r="F11" s="125">
        <v>0</v>
      </c>
      <c r="G11" s="146">
        <f t="shared" si="0"/>
        <v>0.59403175844441525</v>
      </c>
      <c r="H11" s="172">
        <f t="shared" si="0"/>
        <v>0.54442667729038763</v>
      </c>
      <c r="I11" s="172">
        <f t="shared" si="1"/>
        <v>4.9605081154027626E-2</v>
      </c>
      <c r="J11" s="172">
        <f t="shared" si="1"/>
        <v>0</v>
      </c>
      <c r="K11" s="232"/>
      <c r="L11" s="172"/>
      <c r="M11" s="172"/>
      <c r="N11" s="172"/>
      <c r="O11" s="237"/>
      <c r="P11" s="172"/>
      <c r="Q11" s="172"/>
      <c r="R11" s="172"/>
      <c r="S11" s="146">
        <f>compopoinc!J3</f>
        <v>0.40596824155558481</v>
      </c>
      <c r="T11" s="125">
        <f>compopoinc!K3</f>
        <v>0.37576450951462465</v>
      </c>
      <c r="U11" s="125">
        <f>compopoinc!L3</f>
        <v>3.0203732040960156E-2</v>
      </c>
      <c r="V11" s="14">
        <f>compopoinc!M3</f>
        <v>0</v>
      </c>
    </row>
    <row r="12" spans="1:25">
      <c r="A12" s="166">
        <v>1915</v>
      </c>
      <c r="B12" s="245">
        <v>33.591773320162616</v>
      </c>
      <c r="C12" s="229">
        <v>1</v>
      </c>
      <c r="D12" s="125">
        <f t="shared" si="2"/>
        <v>0.92012930379645652</v>
      </c>
      <c r="E12" s="125">
        <v>7.9870696203543493E-2</v>
      </c>
      <c r="F12" s="125">
        <v>0</v>
      </c>
      <c r="G12" s="146">
        <f t="shared" si="0"/>
        <v>0.60325221909537641</v>
      </c>
      <c r="H12" s="172">
        <f t="shared" si="0"/>
        <v>0.55294583497763805</v>
      </c>
      <c r="I12" s="172">
        <f t="shared" si="1"/>
        <v>5.0306384117738315E-2</v>
      </c>
      <c r="J12" s="172">
        <f t="shared" si="1"/>
        <v>0</v>
      </c>
      <c r="K12" s="232"/>
      <c r="L12" s="172"/>
      <c r="M12" s="172"/>
      <c r="N12" s="172"/>
      <c r="O12" s="237"/>
      <c r="P12" s="172"/>
      <c r="Q12" s="172"/>
      <c r="R12" s="172"/>
      <c r="S12" s="146">
        <f>compopoinc!J4</f>
        <v>0.39674778090462365</v>
      </c>
      <c r="T12" s="125">
        <f>compopoinc!K4</f>
        <v>0.36718346881881847</v>
      </c>
      <c r="U12" s="125">
        <f>compopoinc!L4</f>
        <v>2.9564312085805174E-2</v>
      </c>
      <c r="V12" s="14">
        <f>compopoinc!M4</f>
        <v>0</v>
      </c>
    </row>
    <row r="13" spans="1:25">
      <c r="A13" s="166">
        <v>1916</v>
      </c>
      <c r="B13" s="245">
        <v>42.467681761243774</v>
      </c>
      <c r="C13" s="229">
        <v>1</v>
      </c>
      <c r="D13" s="172">
        <f t="shared" si="2"/>
        <v>0.91811550780746054</v>
      </c>
      <c r="E13" s="172">
        <v>8.1884492192539446E-2</v>
      </c>
      <c r="F13" s="172">
        <v>0</v>
      </c>
      <c r="G13" s="146">
        <f t="shared" si="0"/>
        <v>0.57697703599663397</v>
      </c>
      <c r="H13" s="172">
        <f t="shared" si="0"/>
        <v>0.52740630535331046</v>
      </c>
      <c r="I13" s="172">
        <f t="shared" si="1"/>
        <v>4.957073064332343E-2</v>
      </c>
      <c r="J13" s="172">
        <f t="shared" si="1"/>
        <v>0</v>
      </c>
      <c r="K13" s="232"/>
      <c r="L13" s="172"/>
      <c r="M13" s="172"/>
      <c r="N13" s="172"/>
      <c r="O13" s="237"/>
      <c r="P13" s="172"/>
      <c r="Q13" s="172"/>
      <c r="R13" s="172"/>
      <c r="S13" s="146">
        <f>compopoinc!J5</f>
        <v>0.42302296400336609</v>
      </c>
      <c r="T13" s="125">
        <f>compopoinc!K5</f>
        <v>0.39070920245415008</v>
      </c>
      <c r="U13" s="125">
        <f>compopoinc!L5</f>
        <v>3.2313761549216016E-2</v>
      </c>
      <c r="V13" s="14">
        <f>compopoinc!M5</f>
        <v>0</v>
      </c>
    </row>
    <row r="14" spans="1:25">
      <c r="A14" s="166">
        <v>1917</v>
      </c>
      <c r="B14" s="245">
        <v>50.749127395721999</v>
      </c>
      <c r="C14" s="229">
        <v>1</v>
      </c>
      <c r="D14" s="172">
        <f t="shared" si="2"/>
        <v>0.81116073184840243</v>
      </c>
      <c r="E14" s="172">
        <v>0.1888392681515976</v>
      </c>
      <c r="F14" s="172">
        <v>0</v>
      </c>
      <c r="G14" s="146">
        <f t="shared" si="0"/>
        <v>0.57930429846959286</v>
      </c>
      <c r="H14" s="172">
        <f t="shared" si="0"/>
        <v>0.4688913324756413</v>
      </c>
      <c r="I14" s="172">
        <f t="shared" si="1"/>
        <v>0.11041296599395153</v>
      </c>
      <c r="J14" s="172">
        <f t="shared" si="1"/>
        <v>0</v>
      </c>
      <c r="K14" s="232"/>
      <c r="L14" s="172"/>
      <c r="M14" s="172"/>
      <c r="N14" s="172"/>
      <c r="O14" s="237"/>
      <c r="P14" s="172"/>
      <c r="Q14" s="172"/>
      <c r="R14" s="172"/>
      <c r="S14" s="146">
        <f>compopoinc!J6</f>
        <v>0.4206957015304072</v>
      </c>
      <c r="T14" s="125">
        <f>compopoinc!K6</f>
        <v>0.34226939937276113</v>
      </c>
      <c r="U14" s="125">
        <f>compopoinc!L6</f>
        <v>7.8426302157646066E-2</v>
      </c>
      <c r="V14" s="14">
        <f>compopoinc!M6</f>
        <v>0</v>
      </c>
      <c r="Y14" s="3"/>
    </row>
    <row r="15" spans="1:25">
      <c r="A15" s="166">
        <v>1918</v>
      </c>
      <c r="B15" s="245">
        <v>62.648709286150016</v>
      </c>
      <c r="C15" s="229">
        <v>1</v>
      </c>
      <c r="D15" s="125">
        <f t="shared" si="2"/>
        <v>0.76591764044032151</v>
      </c>
      <c r="E15" s="125">
        <v>0.23408235955967852</v>
      </c>
      <c r="F15" s="125">
        <v>0</v>
      </c>
      <c r="G15" s="146">
        <f t="shared" ref="G15:G78" si="3">C15-S15</f>
        <v>0.61133645080139676</v>
      </c>
      <c r="H15" s="125">
        <f t="shared" ref="H15:H78" si="4">D15-T15</f>
        <v>0.47053781211523582</v>
      </c>
      <c r="I15" s="125">
        <f t="shared" si="1"/>
        <v>0.14079863868616097</v>
      </c>
      <c r="J15" s="125">
        <f t="shared" si="1"/>
        <v>0</v>
      </c>
      <c r="K15" s="233"/>
      <c r="L15" s="125"/>
      <c r="M15" s="125"/>
      <c r="N15" s="125"/>
      <c r="O15" s="238"/>
      <c r="P15" s="125"/>
      <c r="Q15" s="125"/>
      <c r="R15" s="125"/>
      <c r="S15" s="146">
        <f>compopoinc!J7</f>
        <v>0.38866354919860324</v>
      </c>
      <c r="T15" s="125">
        <f>compopoinc!K7</f>
        <v>0.29537982832508569</v>
      </c>
      <c r="U15" s="125">
        <f>compopoinc!L7</f>
        <v>9.328372087351755E-2</v>
      </c>
      <c r="V15" s="14">
        <f>compopoinc!M7</f>
        <v>0</v>
      </c>
      <c r="Y15" s="3"/>
    </row>
    <row r="16" spans="1:25">
      <c r="A16" s="171">
        <v>1919</v>
      </c>
      <c r="B16" s="246">
        <v>69.157175329046709</v>
      </c>
      <c r="C16" s="230">
        <v>1</v>
      </c>
      <c r="D16" s="127">
        <f t="shared" si="2"/>
        <v>0.87871777426631592</v>
      </c>
      <c r="E16" s="127">
        <v>0.12128222573368409</v>
      </c>
      <c r="F16" s="127">
        <v>0</v>
      </c>
      <c r="G16" s="150">
        <f t="shared" si="3"/>
        <v>0.57692322405104424</v>
      </c>
      <c r="H16" s="127">
        <f t="shared" si="4"/>
        <v>0.50501983891819124</v>
      </c>
      <c r="I16" s="127">
        <f t="shared" si="1"/>
        <v>7.190338513285302E-2</v>
      </c>
      <c r="J16" s="127">
        <f t="shared" si="1"/>
        <v>0</v>
      </c>
      <c r="K16" s="234"/>
      <c r="L16" s="127"/>
      <c r="M16" s="127"/>
      <c r="N16" s="127"/>
      <c r="O16" s="239"/>
      <c r="P16" s="127"/>
      <c r="Q16" s="127"/>
      <c r="R16" s="127"/>
      <c r="S16" s="150">
        <f>compopoinc!J8</f>
        <v>0.42307677594895582</v>
      </c>
      <c r="T16" s="127">
        <f>compopoinc!K8</f>
        <v>0.37369793534812473</v>
      </c>
      <c r="U16" s="127">
        <f>compopoinc!L8</f>
        <v>4.9378840600831073E-2</v>
      </c>
      <c r="V16" s="20">
        <f>compopoinc!M8</f>
        <v>0</v>
      </c>
      <c r="Y16" s="3"/>
    </row>
    <row r="17" spans="1:25">
      <c r="A17" s="166">
        <v>1920</v>
      </c>
      <c r="B17" s="245">
        <v>79.814621478925872</v>
      </c>
      <c r="C17" s="229">
        <v>1</v>
      </c>
      <c r="D17" s="125">
        <f t="shared" si="2"/>
        <v>0.9225568791245512</v>
      </c>
      <c r="E17" s="125">
        <v>7.7443120875448773E-2</v>
      </c>
      <c r="F17" s="125">
        <v>0</v>
      </c>
      <c r="G17" s="146">
        <f t="shared" si="3"/>
        <v>0.59121905046405976</v>
      </c>
      <c r="H17" s="125">
        <f t="shared" si="4"/>
        <v>0.54302309722056785</v>
      </c>
      <c r="I17" s="125">
        <f t="shared" si="1"/>
        <v>4.8195953243491817E-2</v>
      </c>
      <c r="J17" s="125">
        <f t="shared" si="1"/>
        <v>0</v>
      </c>
      <c r="K17" s="233"/>
      <c r="L17" s="125"/>
      <c r="M17" s="125"/>
      <c r="N17" s="125"/>
      <c r="O17" s="238"/>
      <c r="P17" s="125"/>
      <c r="Q17" s="125"/>
      <c r="R17" s="125"/>
      <c r="S17" s="146">
        <f>compopoinc!J9</f>
        <v>0.4087809495359403</v>
      </c>
      <c r="T17" s="125">
        <f>compopoinc!K9</f>
        <v>0.37953378190398335</v>
      </c>
      <c r="U17" s="125">
        <f>compopoinc!L9</f>
        <v>2.9247167631956957E-2</v>
      </c>
      <c r="V17" s="24">
        <f>compopoinc!M9</f>
        <v>0</v>
      </c>
      <c r="Y17" s="3"/>
    </row>
    <row r="18" spans="1:25">
      <c r="A18" s="166">
        <v>1921</v>
      </c>
      <c r="B18" s="245">
        <v>63.860570205381109</v>
      </c>
      <c r="C18" s="229">
        <v>1</v>
      </c>
      <c r="D18" s="125">
        <f t="shared" si="2"/>
        <v>0.9187616950348606</v>
      </c>
      <c r="E18" s="125">
        <v>8.1238304965139382E-2</v>
      </c>
      <c r="F18" s="125">
        <v>0</v>
      </c>
      <c r="G18" s="146">
        <f t="shared" si="3"/>
        <v>0.5615470060778287</v>
      </c>
      <c r="H18" s="125">
        <f t="shared" si="4"/>
        <v>0.51339108410617929</v>
      </c>
      <c r="I18" s="125">
        <f t="shared" si="1"/>
        <v>4.8155921971649411E-2</v>
      </c>
      <c r="J18" s="125">
        <f t="shared" si="1"/>
        <v>0</v>
      </c>
      <c r="K18" s="233"/>
      <c r="L18" s="125"/>
      <c r="M18" s="125"/>
      <c r="N18" s="125"/>
      <c r="O18" s="238"/>
      <c r="P18" s="125"/>
      <c r="Q18" s="125"/>
      <c r="R18" s="125"/>
      <c r="S18" s="146">
        <f>compopoinc!J10</f>
        <v>0.43845299392217124</v>
      </c>
      <c r="T18" s="125">
        <f>compopoinc!K10</f>
        <v>0.40537061092868126</v>
      </c>
      <c r="U18" s="125">
        <f>compopoinc!L10</f>
        <v>3.3082382993489971E-2</v>
      </c>
      <c r="V18" s="14">
        <f>compopoinc!M10</f>
        <v>0</v>
      </c>
      <c r="Y18" s="3"/>
    </row>
    <row r="19" spans="1:25">
      <c r="A19" s="166">
        <v>1922</v>
      </c>
      <c r="B19" s="245">
        <v>65.298773172203795</v>
      </c>
      <c r="C19" s="229">
        <v>1</v>
      </c>
      <c r="D19" s="125">
        <f t="shared" si="2"/>
        <v>0.92353446658889793</v>
      </c>
      <c r="E19" s="125">
        <v>7.6465533411102085E-2</v>
      </c>
      <c r="F19" s="125">
        <v>0</v>
      </c>
      <c r="G19" s="146">
        <f t="shared" si="3"/>
        <v>0.57083212327973576</v>
      </c>
      <c r="H19" s="125">
        <f t="shared" si="4"/>
        <v>0.5247274461186493</v>
      </c>
      <c r="I19" s="125">
        <f t="shared" si="1"/>
        <v>4.6104677161086488E-2</v>
      </c>
      <c r="J19" s="125">
        <f t="shared" si="1"/>
        <v>0</v>
      </c>
      <c r="K19" s="233"/>
      <c r="L19" s="125"/>
      <c r="M19" s="125"/>
      <c r="N19" s="125"/>
      <c r="O19" s="238"/>
      <c r="P19" s="125"/>
      <c r="Q19" s="125"/>
      <c r="R19" s="125"/>
      <c r="S19" s="146">
        <f>compopoinc!J11</f>
        <v>0.42916787672026424</v>
      </c>
      <c r="T19" s="125">
        <f>compopoinc!K11</f>
        <v>0.39880702047024863</v>
      </c>
      <c r="U19" s="125">
        <f>compopoinc!L11</f>
        <v>3.0360856250015594E-2</v>
      </c>
      <c r="V19" s="14">
        <f>compopoinc!M11</f>
        <v>0</v>
      </c>
      <c r="Y19" s="3"/>
    </row>
    <row r="20" spans="1:25">
      <c r="A20" s="166">
        <v>1923</v>
      </c>
      <c r="B20" s="245">
        <v>77.063588017705158</v>
      </c>
      <c r="C20" s="229">
        <v>1</v>
      </c>
      <c r="D20" s="125">
        <f t="shared" si="2"/>
        <v>0.9245328137026545</v>
      </c>
      <c r="E20" s="125">
        <v>7.5467186297345529E-2</v>
      </c>
      <c r="F20" s="125">
        <v>0</v>
      </c>
      <c r="G20" s="146">
        <f t="shared" si="3"/>
        <v>0.59673310319999429</v>
      </c>
      <c r="H20" s="125">
        <f t="shared" si="4"/>
        <v>0.54930473776462252</v>
      </c>
      <c r="I20" s="125">
        <f t="shared" si="1"/>
        <v>4.7428365435371801E-2</v>
      </c>
      <c r="J20" s="125">
        <f t="shared" si="1"/>
        <v>0</v>
      </c>
      <c r="K20" s="233"/>
      <c r="L20" s="125"/>
      <c r="M20" s="125"/>
      <c r="N20" s="125"/>
      <c r="O20" s="238"/>
      <c r="P20" s="125"/>
      <c r="Q20" s="125"/>
      <c r="R20" s="125"/>
      <c r="S20" s="146">
        <f>compopoinc!J12</f>
        <v>0.40326689680000566</v>
      </c>
      <c r="T20" s="125">
        <f>compopoinc!K12</f>
        <v>0.37522807593803192</v>
      </c>
      <c r="U20" s="125">
        <f>compopoinc!L12</f>
        <v>2.8038820861973728E-2</v>
      </c>
      <c r="V20" s="14">
        <f>compopoinc!M12</f>
        <v>0</v>
      </c>
      <c r="Y20" s="3"/>
    </row>
    <row r="21" spans="1:25">
      <c r="A21" s="166">
        <v>1924</v>
      </c>
      <c r="B21" s="245">
        <v>77.785548529145657</v>
      </c>
      <c r="C21" s="229">
        <v>1</v>
      </c>
      <c r="D21" s="125">
        <f t="shared" si="2"/>
        <v>0.92910457675180569</v>
      </c>
      <c r="E21" s="125">
        <v>7.0895423248194353E-2</v>
      </c>
      <c r="F21" s="125">
        <v>0</v>
      </c>
      <c r="G21" s="146">
        <f t="shared" si="3"/>
        <v>0.573136913650105</v>
      </c>
      <c r="H21" s="125">
        <f t="shared" si="4"/>
        <v>0.52995767430840712</v>
      </c>
      <c r="I21" s="125">
        <f t="shared" si="1"/>
        <v>4.3179239341697956E-2</v>
      </c>
      <c r="J21" s="125">
        <f t="shared" si="1"/>
        <v>0</v>
      </c>
      <c r="K21" s="233"/>
      <c r="L21" s="125"/>
      <c r="M21" s="125"/>
      <c r="N21" s="125"/>
      <c r="O21" s="238"/>
      <c r="P21" s="125"/>
      <c r="Q21" s="125"/>
      <c r="R21" s="125"/>
      <c r="S21" s="146">
        <f>compopoinc!J13</f>
        <v>0.426863086349895</v>
      </c>
      <c r="T21" s="125">
        <f>compopoinc!K13</f>
        <v>0.39914690244339862</v>
      </c>
      <c r="U21" s="125">
        <f>compopoinc!L13</f>
        <v>2.7716183906496394E-2</v>
      </c>
      <c r="V21" s="14">
        <f>compopoinc!M13</f>
        <v>0</v>
      </c>
      <c r="Y21" s="3"/>
    </row>
    <row r="22" spans="1:25">
      <c r="A22" s="166">
        <v>1925</v>
      </c>
      <c r="B22" s="245">
        <v>82.008404491093785</v>
      </c>
      <c r="C22" s="229">
        <v>1</v>
      </c>
      <c r="D22" s="125">
        <f t="shared" si="2"/>
        <v>0.92360707338279113</v>
      </c>
      <c r="E22" s="125">
        <v>7.6392926617208881E-2</v>
      </c>
      <c r="F22" s="125">
        <v>0</v>
      </c>
      <c r="G22" s="146">
        <f t="shared" si="3"/>
        <v>0.55622347179611276</v>
      </c>
      <c r="H22" s="125">
        <f t="shared" si="4"/>
        <v>0.51108122987567373</v>
      </c>
      <c r="I22" s="125">
        <f t="shared" si="1"/>
        <v>4.5142241920439002E-2</v>
      </c>
      <c r="J22" s="125">
        <f t="shared" si="1"/>
        <v>0</v>
      </c>
      <c r="K22" s="233"/>
      <c r="L22" s="125"/>
      <c r="M22" s="125"/>
      <c r="N22" s="125"/>
      <c r="O22" s="238"/>
      <c r="P22" s="125"/>
      <c r="Q22" s="125"/>
      <c r="R22" s="125"/>
      <c r="S22" s="146">
        <f>compopoinc!J14</f>
        <v>0.44377652820388724</v>
      </c>
      <c r="T22" s="125">
        <f>compopoinc!K14</f>
        <v>0.41252584350711735</v>
      </c>
      <c r="U22" s="125">
        <f>compopoinc!L14</f>
        <v>3.1250684696769879E-2</v>
      </c>
      <c r="V22" s="14">
        <f>compopoinc!M14</f>
        <v>0</v>
      </c>
      <c r="Y22" s="3"/>
    </row>
    <row r="23" spans="1:25">
      <c r="A23" s="166">
        <v>1926</v>
      </c>
      <c r="B23" s="245">
        <v>87.814491172489298</v>
      </c>
      <c r="C23" s="229">
        <v>1</v>
      </c>
      <c r="D23" s="125">
        <f t="shared" si="2"/>
        <v>0.92405095340276722</v>
      </c>
      <c r="E23" s="125">
        <v>7.5949046597232728E-2</v>
      </c>
      <c r="F23" s="125">
        <v>0</v>
      </c>
      <c r="G23" s="146">
        <f t="shared" si="3"/>
        <v>0.55147350336238654</v>
      </c>
      <c r="H23" s="125">
        <f t="shared" si="4"/>
        <v>0.50686997580666704</v>
      </c>
      <c r="I23" s="125">
        <f t="shared" si="1"/>
        <v>4.4603527555719454E-2</v>
      </c>
      <c r="J23" s="125">
        <f t="shared" si="1"/>
        <v>0</v>
      </c>
      <c r="K23" s="233"/>
      <c r="L23" s="125"/>
      <c r="M23" s="125"/>
      <c r="N23" s="125"/>
      <c r="O23" s="238"/>
      <c r="P23" s="125"/>
      <c r="Q23" s="125"/>
      <c r="R23" s="125"/>
      <c r="S23" s="146">
        <f>compopoinc!J15</f>
        <v>0.44852649663761351</v>
      </c>
      <c r="T23" s="125">
        <f>compopoinc!K15</f>
        <v>0.41718097759610023</v>
      </c>
      <c r="U23" s="125">
        <f>compopoinc!L15</f>
        <v>3.1345519041513274E-2</v>
      </c>
      <c r="V23" s="14">
        <f>compopoinc!M15</f>
        <v>0</v>
      </c>
      <c r="Y23" s="3"/>
    </row>
    <row r="24" spans="1:25">
      <c r="A24" s="166">
        <v>1927</v>
      </c>
      <c r="B24" s="245">
        <v>86.229185272906435</v>
      </c>
      <c r="C24" s="229">
        <v>1</v>
      </c>
      <c r="D24" s="125">
        <f t="shared" si="2"/>
        <v>0.92921506316685942</v>
      </c>
      <c r="E24" s="125">
        <v>7.0784936833140535E-2</v>
      </c>
      <c r="F24" s="125">
        <v>0</v>
      </c>
      <c r="G24" s="146">
        <f t="shared" si="3"/>
        <v>0.55718802900510733</v>
      </c>
      <c r="H24" s="125">
        <f t="shared" si="4"/>
        <v>0.51505403400876082</v>
      </c>
      <c r="I24" s="125">
        <f t="shared" si="1"/>
        <v>4.2133994996346402E-2</v>
      </c>
      <c r="J24" s="125">
        <f t="shared" si="1"/>
        <v>0</v>
      </c>
      <c r="K24" s="233"/>
      <c r="L24" s="125"/>
      <c r="M24" s="125"/>
      <c r="N24" s="125"/>
      <c r="O24" s="238"/>
      <c r="P24" s="125"/>
      <c r="Q24" s="125"/>
      <c r="R24" s="125"/>
      <c r="S24" s="146">
        <f>compopoinc!J16</f>
        <v>0.44281197099489267</v>
      </c>
      <c r="T24" s="125">
        <f>compopoinc!K16</f>
        <v>0.41416102915809855</v>
      </c>
      <c r="U24" s="125">
        <f>compopoinc!L16</f>
        <v>2.8650941836794137E-2</v>
      </c>
      <c r="V24" s="14">
        <f>compopoinc!M16</f>
        <v>0</v>
      </c>
      <c r="Y24" s="3"/>
    </row>
    <row r="25" spans="1:25">
      <c r="A25" s="166">
        <v>1928</v>
      </c>
      <c r="B25" s="245">
        <v>87.980543954548907</v>
      </c>
      <c r="C25" s="229">
        <v>1</v>
      </c>
      <c r="D25" s="125">
        <f t="shared" si="2"/>
        <v>0.92440538070265543</v>
      </c>
      <c r="E25" s="125">
        <v>7.5594619297344526E-2</v>
      </c>
      <c r="F25" s="125">
        <v>0</v>
      </c>
      <c r="G25" s="146">
        <f t="shared" si="3"/>
        <v>0.54635672276680425</v>
      </c>
      <c r="H25" s="125">
        <f t="shared" si="4"/>
        <v>0.50232089411878822</v>
      </c>
      <c r="I25" s="125">
        <f t="shared" si="1"/>
        <v>4.4035828648016008E-2</v>
      </c>
      <c r="J25" s="125">
        <f t="shared" si="1"/>
        <v>0</v>
      </c>
      <c r="K25" s="233"/>
      <c r="L25" s="125"/>
      <c r="M25" s="125"/>
      <c r="N25" s="125"/>
      <c r="O25" s="238"/>
      <c r="P25" s="125"/>
      <c r="Q25" s="125"/>
      <c r="R25" s="125"/>
      <c r="S25" s="146">
        <f>compopoinc!J17</f>
        <v>0.4536432772331957</v>
      </c>
      <c r="T25" s="125">
        <f>compopoinc!K17</f>
        <v>0.42208448658386716</v>
      </c>
      <c r="U25" s="125">
        <f>compopoinc!L17</f>
        <v>3.1558790649328518E-2</v>
      </c>
      <c r="V25" s="14">
        <f>compopoinc!M17</f>
        <v>0</v>
      </c>
      <c r="Y25" s="3"/>
    </row>
    <row r="26" spans="1:25">
      <c r="A26" s="166">
        <v>1929</v>
      </c>
      <c r="B26" s="245">
        <v>94.183000000000035</v>
      </c>
      <c r="C26" s="229">
        <v>1</v>
      </c>
      <c r="D26" s="125">
        <f t="shared" si="2"/>
        <v>0.92025100071138111</v>
      </c>
      <c r="E26" s="125">
        <v>7.9748999288618935E-2</v>
      </c>
      <c r="F26" s="125">
        <v>0</v>
      </c>
      <c r="G26" s="146">
        <f t="shared" si="3"/>
        <v>0.56194127150319551</v>
      </c>
      <c r="H26" s="125">
        <f t="shared" si="4"/>
        <v>0.513886360233893</v>
      </c>
      <c r="I26" s="125">
        <f t="shared" si="1"/>
        <v>4.8054911269302454E-2</v>
      </c>
      <c r="J26" s="125">
        <f t="shared" si="1"/>
        <v>0</v>
      </c>
      <c r="K26" s="233"/>
      <c r="L26" s="125"/>
      <c r="M26" s="125"/>
      <c r="N26" s="125"/>
      <c r="O26" s="238"/>
      <c r="P26" s="125"/>
      <c r="Q26" s="125"/>
      <c r="R26" s="125"/>
      <c r="S26" s="146">
        <f>compopoinc!J18</f>
        <v>0.43805872849680455</v>
      </c>
      <c r="T26" s="125">
        <f>compopoinc!K18</f>
        <v>0.40636464047748805</v>
      </c>
      <c r="U26" s="125">
        <f>compopoinc!L18</f>
        <v>3.1694088019316481E-2</v>
      </c>
      <c r="V26" s="20">
        <f>compopoinc!M18</f>
        <v>0</v>
      </c>
      <c r="Y26" s="3"/>
    </row>
    <row r="27" spans="1:25">
      <c r="A27" s="170">
        <v>1930</v>
      </c>
      <c r="B27" s="247">
        <v>83.165999999999997</v>
      </c>
      <c r="C27" s="231">
        <v>1</v>
      </c>
      <c r="D27" s="129">
        <f t="shared" si="2"/>
        <v>0.90437197893369892</v>
      </c>
      <c r="E27" s="129">
        <v>9.5628021066301125E-2</v>
      </c>
      <c r="F27" s="129">
        <v>0</v>
      </c>
      <c r="G27" s="157">
        <f t="shared" si="3"/>
        <v>0.57718483033753132</v>
      </c>
      <c r="H27" s="129">
        <f t="shared" si="4"/>
        <v>0.51790410329078418</v>
      </c>
      <c r="I27" s="129">
        <f t="shared" si="1"/>
        <v>5.9280727046747216E-2</v>
      </c>
      <c r="J27" s="129">
        <f t="shared" si="1"/>
        <v>0</v>
      </c>
      <c r="K27" s="235"/>
      <c r="L27" s="129"/>
      <c r="M27" s="129"/>
      <c r="N27" s="129"/>
      <c r="O27" s="240"/>
      <c r="P27" s="129"/>
      <c r="Q27" s="129"/>
      <c r="R27" s="129"/>
      <c r="S27" s="157">
        <f>compopoinc!J19</f>
        <v>0.42281516966246863</v>
      </c>
      <c r="T27" s="129">
        <f>compopoinc!K19</f>
        <v>0.38646787564291474</v>
      </c>
      <c r="U27" s="129">
        <f>compopoinc!L19</f>
        <v>3.6347294019553909E-2</v>
      </c>
      <c r="V27" s="24">
        <f>compopoinc!M19</f>
        <v>0</v>
      </c>
      <c r="Y27" s="3"/>
    </row>
    <row r="28" spans="1:25">
      <c r="A28" s="166">
        <v>1931</v>
      </c>
      <c r="B28" s="245">
        <v>67.652000000000015</v>
      </c>
      <c r="C28" s="229">
        <v>1</v>
      </c>
      <c r="D28" s="125">
        <f t="shared" si="2"/>
        <v>0.86696623898776093</v>
      </c>
      <c r="E28" s="125">
        <v>0.13303376101223907</v>
      </c>
      <c r="F28" s="125">
        <v>0</v>
      </c>
      <c r="G28" s="146">
        <f t="shared" si="3"/>
        <v>0.58810487676689127</v>
      </c>
      <c r="H28" s="125">
        <f t="shared" si="4"/>
        <v>0.50096295469061913</v>
      </c>
      <c r="I28" s="125">
        <f t="shared" si="1"/>
        <v>8.714192207627211E-2</v>
      </c>
      <c r="J28" s="125">
        <f t="shared" si="1"/>
        <v>0</v>
      </c>
      <c r="K28" s="233"/>
      <c r="L28" s="125"/>
      <c r="M28" s="125"/>
      <c r="N28" s="125"/>
      <c r="O28" s="238"/>
      <c r="P28" s="125"/>
      <c r="Q28" s="125"/>
      <c r="R28" s="125"/>
      <c r="S28" s="146">
        <f>compopoinc!J20</f>
        <v>0.41189512323310873</v>
      </c>
      <c r="T28" s="125">
        <f>compopoinc!K20</f>
        <v>0.3660032842971418</v>
      </c>
      <c r="U28" s="125">
        <f>compopoinc!L20</f>
        <v>4.5891838935966954E-2</v>
      </c>
      <c r="V28" s="14">
        <f>compopoinc!M20</f>
        <v>0</v>
      </c>
      <c r="Y28" s="3"/>
    </row>
    <row r="29" spans="1:25">
      <c r="A29" s="166">
        <v>1932</v>
      </c>
      <c r="B29" s="245">
        <v>51.334000000000003</v>
      </c>
      <c r="C29" s="229">
        <v>1</v>
      </c>
      <c r="D29" s="125">
        <f t="shared" si="2"/>
        <v>0.84384618381579457</v>
      </c>
      <c r="E29" s="125">
        <v>0.1561538161842054</v>
      </c>
      <c r="F29" s="125">
        <v>0</v>
      </c>
      <c r="G29" s="146">
        <f t="shared" si="3"/>
        <v>0.56799102636092913</v>
      </c>
      <c r="H29" s="125">
        <f t="shared" si="4"/>
        <v>0.47000527857566238</v>
      </c>
      <c r="I29" s="125">
        <f t="shared" si="1"/>
        <v>9.7985747785266669E-2</v>
      </c>
      <c r="J29" s="125">
        <f t="shared" si="1"/>
        <v>0</v>
      </c>
      <c r="K29" s="233"/>
      <c r="L29" s="125"/>
      <c r="M29" s="125"/>
      <c r="N29" s="125"/>
      <c r="O29" s="238"/>
      <c r="P29" s="125"/>
      <c r="Q29" s="125"/>
      <c r="R29" s="125"/>
      <c r="S29" s="146">
        <f>compopoinc!J21</f>
        <v>0.43200897363907093</v>
      </c>
      <c r="T29" s="125">
        <f>compopoinc!K21</f>
        <v>0.37384090524013219</v>
      </c>
      <c r="U29" s="125">
        <f>compopoinc!L21</f>
        <v>5.816806839893874E-2</v>
      </c>
      <c r="V29" s="14">
        <f>compopoinc!M21</f>
        <v>0</v>
      </c>
      <c r="Y29" s="3"/>
    </row>
    <row r="30" spans="1:25">
      <c r="A30" s="166">
        <v>1933</v>
      </c>
      <c r="B30" s="245">
        <v>48.898000000000003</v>
      </c>
      <c r="C30" s="229">
        <v>1</v>
      </c>
      <c r="D30" s="125">
        <f t="shared" si="2"/>
        <v>0.83451265900445826</v>
      </c>
      <c r="E30" s="125">
        <v>0.16548734099554174</v>
      </c>
      <c r="F30" s="125">
        <v>0</v>
      </c>
      <c r="G30" s="146">
        <f t="shared" si="3"/>
        <v>0.56711763741778254</v>
      </c>
      <c r="H30" s="125">
        <f t="shared" si="4"/>
        <v>0.46369151423701632</v>
      </c>
      <c r="I30" s="125">
        <f t="shared" si="1"/>
        <v>0.10342612318076623</v>
      </c>
      <c r="J30" s="125">
        <f t="shared" si="1"/>
        <v>0</v>
      </c>
      <c r="K30" s="233"/>
      <c r="L30" s="125"/>
      <c r="M30" s="125"/>
      <c r="N30" s="125"/>
      <c r="O30" s="238"/>
      <c r="P30" s="125"/>
      <c r="Q30" s="125"/>
      <c r="R30" s="125"/>
      <c r="S30" s="146">
        <f>compopoinc!J22</f>
        <v>0.43288236258221746</v>
      </c>
      <c r="T30" s="125">
        <f>compopoinc!K22</f>
        <v>0.37082114476744193</v>
      </c>
      <c r="U30" s="125">
        <f>compopoinc!L22</f>
        <v>6.2061217814775513E-2</v>
      </c>
      <c r="V30" s="14">
        <f>compopoinc!M22</f>
        <v>0</v>
      </c>
      <c r="Y30" s="3"/>
    </row>
    <row r="31" spans="1:25">
      <c r="A31" s="166">
        <v>1934</v>
      </c>
      <c r="B31" s="245">
        <v>58.242000000000012</v>
      </c>
      <c r="C31" s="229">
        <v>1</v>
      </c>
      <c r="D31" s="125">
        <f t="shared" si="2"/>
        <v>0.83925689365063016</v>
      </c>
      <c r="E31" s="125">
        <v>0.16074310634936986</v>
      </c>
      <c r="F31" s="125">
        <v>0</v>
      </c>
      <c r="G31" s="146">
        <f t="shared" si="3"/>
        <v>0.54701821330115008</v>
      </c>
      <c r="H31" s="125">
        <f t="shared" si="4"/>
        <v>0.44981082021799179</v>
      </c>
      <c r="I31" s="125">
        <f t="shared" si="1"/>
        <v>9.7207393083158289E-2</v>
      </c>
      <c r="J31" s="125">
        <f t="shared" si="1"/>
        <v>0</v>
      </c>
      <c r="K31" s="233"/>
      <c r="L31" s="125"/>
      <c r="M31" s="125"/>
      <c r="N31" s="125"/>
      <c r="O31" s="238"/>
      <c r="P31" s="125"/>
      <c r="Q31" s="125"/>
      <c r="R31" s="125"/>
      <c r="S31" s="146">
        <f>compopoinc!J23</f>
        <v>0.45298178669884998</v>
      </c>
      <c r="T31" s="125">
        <f>compopoinc!K23</f>
        <v>0.38944607343263837</v>
      </c>
      <c r="U31" s="125">
        <f>compopoinc!L23</f>
        <v>6.3535713266211574E-2</v>
      </c>
      <c r="V31" s="14">
        <f>compopoinc!M23</f>
        <v>0</v>
      </c>
      <c r="Y31" s="3"/>
    </row>
    <row r="32" spans="1:25">
      <c r="A32" s="166">
        <v>1935</v>
      </c>
      <c r="B32" s="245">
        <v>66.292999999999978</v>
      </c>
      <c r="C32" s="229">
        <v>1</v>
      </c>
      <c r="D32" s="125">
        <f t="shared" si="2"/>
        <v>0.85149261611331506</v>
      </c>
      <c r="E32" s="125">
        <v>0.14850738388668494</v>
      </c>
      <c r="F32" s="125">
        <v>0</v>
      </c>
      <c r="G32" s="146">
        <f t="shared" si="3"/>
        <v>0.55609419041026631</v>
      </c>
      <c r="H32" s="125">
        <f t="shared" si="4"/>
        <v>0.46403257029242301</v>
      </c>
      <c r="I32" s="125">
        <f t="shared" si="1"/>
        <v>9.2061620117843274E-2</v>
      </c>
      <c r="J32" s="125">
        <f t="shared" si="1"/>
        <v>0</v>
      </c>
      <c r="K32" s="233"/>
      <c r="L32" s="125"/>
      <c r="M32" s="125"/>
      <c r="N32" s="125"/>
      <c r="O32" s="238"/>
      <c r="P32" s="125"/>
      <c r="Q32" s="125"/>
      <c r="R32" s="125"/>
      <c r="S32" s="146">
        <f>compopoinc!J24</f>
        <v>0.44390580958973375</v>
      </c>
      <c r="T32" s="125">
        <f>compopoinc!K24</f>
        <v>0.38746004582089205</v>
      </c>
      <c r="U32" s="125">
        <f>compopoinc!L24</f>
        <v>5.6445763768841674E-2</v>
      </c>
      <c r="V32" s="14">
        <f>compopoinc!M24</f>
        <v>0</v>
      </c>
      <c r="Y32" s="3"/>
    </row>
    <row r="33" spans="1:25">
      <c r="A33" s="166">
        <v>1936</v>
      </c>
      <c r="B33" s="245">
        <v>75.070999999999998</v>
      </c>
      <c r="C33" s="229">
        <v>1</v>
      </c>
      <c r="D33" s="125">
        <f t="shared" si="2"/>
        <v>0.84257569500872509</v>
      </c>
      <c r="E33" s="125">
        <v>0.15742430499127494</v>
      </c>
      <c r="F33" s="125">
        <v>0</v>
      </c>
      <c r="G33" s="146">
        <f t="shared" si="3"/>
        <v>0.55914152641584858</v>
      </c>
      <c r="H33" s="125">
        <f t="shared" si="4"/>
        <v>0.45830662623705376</v>
      </c>
      <c r="I33" s="125">
        <f t="shared" si="1"/>
        <v>0.10083490017879485</v>
      </c>
      <c r="J33" s="125">
        <f t="shared" si="1"/>
        <v>0</v>
      </c>
      <c r="K33" s="233"/>
      <c r="L33" s="125"/>
      <c r="M33" s="125"/>
      <c r="N33" s="125"/>
      <c r="O33" s="238"/>
      <c r="P33" s="125"/>
      <c r="Q33" s="125"/>
      <c r="R33" s="125"/>
      <c r="S33" s="146">
        <f>compopoinc!J25</f>
        <v>0.44085847358415142</v>
      </c>
      <c r="T33" s="125">
        <f>compopoinc!K25</f>
        <v>0.38426906877167133</v>
      </c>
      <c r="U33" s="125">
        <f>compopoinc!L25</f>
        <v>5.65894048124801E-2</v>
      </c>
      <c r="V33" s="14">
        <f>compopoinc!M25</f>
        <v>0</v>
      </c>
      <c r="Y33" s="3"/>
    </row>
    <row r="34" spans="1:25">
      <c r="A34" s="166">
        <v>1937</v>
      </c>
      <c r="B34" s="245">
        <v>83.606999999999957</v>
      </c>
      <c r="C34" s="229">
        <v>1</v>
      </c>
      <c r="D34" s="125">
        <f t="shared" si="2"/>
        <v>0.87111127058739091</v>
      </c>
      <c r="E34" s="125">
        <v>0.12888872941260907</v>
      </c>
      <c r="F34" s="125">
        <v>0</v>
      </c>
      <c r="G34" s="146">
        <f t="shared" si="3"/>
        <v>0.5634483250434712</v>
      </c>
      <c r="H34" s="125">
        <f t="shared" si="4"/>
        <v>0.48341703927562074</v>
      </c>
      <c r="I34" s="125">
        <f t="shared" si="1"/>
        <v>8.0031285767850346E-2</v>
      </c>
      <c r="J34" s="125">
        <f t="shared" si="1"/>
        <v>0</v>
      </c>
      <c r="K34" s="233"/>
      <c r="L34" s="125"/>
      <c r="M34" s="125"/>
      <c r="N34" s="125"/>
      <c r="O34" s="238"/>
      <c r="P34" s="125"/>
      <c r="Q34" s="125"/>
      <c r="R34" s="125"/>
      <c r="S34" s="146">
        <f>compopoinc!J26</f>
        <v>0.43655167495652886</v>
      </c>
      <c r="T34" s="125">
        <f>compopoinc!K26</f>
        <v>0.38769423131177017</v>
      </c>
      <c r="U34" s="125">
        <f>compopoinc!L26</f>
        <v>4.8857443644758712E-2</v>
      </c>
      <c r="V34" s="14">
        <f>compopoinc!M26</f>
        <v>0</v>
      </c>
      <c r="Y34" s="3"/>
    </row>
    <row r="35" spans="1:25">
      <c r="A35" s="166">
        <v>1938</v>
      </c>
      <c r="B35" s="245">
        <v>76.966999999999956</v>
      </c>
      <c r="C35" s="229">
        <v>1</v>
      </c>
      <c r="D35" s="125">
        <f t="shared" si="2"/>
        <v>0.84433588421011596</v>
      </c>
      <c r="E35" s="125">
        <v>0.15566411578988407</v>
      </c>
      <c r="F35" s="125">
        <v>0</v>
      </c>
      <c r="G35" s="146">
        <f t="shared" si="3"/>
        <v>0.56729651683009608</v>
      </c>
      <c r="H35" s="125">
        <f t="shared" si="4"/>
        <v>0.46796835807679915</v>
      </c>
      <c r="I35" s="125">
        <f t="shared" si="1"/>
        <v>9.932815875329698E-2</v>
      </c>
      <c r="J35" s="125">
        <f t="shared" si="1"/>
        <v>0</v>
      </c>
      <c r="K35" s="233"/>
      <c r="L35" s="125"/>
      <c r="M35" s="125"/>
      <c r="N35" s="125"/>
      <c r="O35" s="238"/>
      <c r="P35" s="125"/>
      <c r="Q35" s="125"/>
      <c r="R35" s="125"/>
      <c r="S35" s="146">
        <f>compopoinc!J27</f>
        <v>0.43270348316990392</v>
      </c>
      <c r="T35" s="125">
        <f>compopoinc!K27</f>
        <v>0.37636752613331681</v>
      </c>
      <c r="U35" s="125">
        <f>compopoinc!L27</f>
        <v>5.6335957036587093E-2</v>
      </c>
      <c r="V35" s="14">
        <f>compopoinc!M27</f>
        <v>0</v>
      </c>
      <c r="Y35" s="3"/>
    </row>
    <row r="36" spans="1:25">
      <c r="A36" s="168">
        <v>1939</v>
      </c>
      <c r="B36" s="246">
        <v>82.372000000000028</v>
      </c>
      <c r="C36" s="230">
        <v>1</v>
      </c>
      <c r="D36" s="127">
        <f t="shared" si="2"/>
        <v>0.84498373233623081</v>
      </c>
      <c r="E36" s="127">
        <v>0.15501626766376916</v>
      </c>
      <c r="F36" s="127">
        <v>0</v>
      </c>
      <c r="G36" s="150">
        <f t="shared" si="3"/>
        <v>0.54674668803735482</v>
      </c>
      <c r="H36" s="127">
        <f t="shared" si="4"/>
        <v>0.45064266972950806</v>
      </c>
      <c r="I36" s="127">
        <f t="shared" si="1"/>
        <v>9.610401830784672E-2</v>
      </c>
      <c r="J36" s="127">
        <f t="shared" si="1"/>
        <v>0</v>
      </c>
      <c r="K36" s="234"/>
      <c r="L36" s="127"/>
      <c r="M36" s="127"/>
      <c r="N36" s="127"/>
      <c r="O36" s="239"/>
      <c r="P36" s="127"/>
      <c r="Q36" s="127"/>
      <c r="R36" s="127"/>
      <c r="S36" s="150">
        <f>compopoinc!J28</f>
        <v>0.45325331196264518</v>
      </c>
      <c r="T36" s="127">
        <f>compopoinc!K28</f>
        <v>0.39434106260672275</v>
      </c>
      <c r="U36" s="127">
        <f>compopoinc!L28</f>
        <v>5.8912249355922444E-2</v>
      </c>
      <c r="V36" s="20">
        <f>compopoinc!M28</f>
        <v>0</v>
      </c>
      <c r="Y36" s="3"/>
    </row>
    <row r="37" spans="1:25">
      <c r="A37" s="166">
        <v>1940</v>
      </c>
      <c r="B37" s="245">
        <v>91.491000000000028</v>
      </c>
      <c r="C37" s="229">
        <v>1</v>
      </c>
      <c r="D37" s="125">
        <f t="shared" si="2"/>
        <v>0.85271775365882985</v>
      </c>
      <c r="E37" s="125">
        <v>0.14728224634117015</v>
      </c>
      <c r="F37" s="125">
        <v>0</v>
      </c>
      <c r="G37" s="146">
        <f t="shared" si="3"/>
        <v>0.5502308323351176</v>
      </c>
      <c r="H37" s="125">
        <f t="shared" si="4"/>
        <v>0.45828772173755405</v>
      </c>
      <c r="I37" s="125">
        <f t="shared" si="1"/>
        <v>9.1943110597563549E-2</v>
      </c>
      <c r="J37" s="125">
        <f t="shared" si="1"/>
        <v>0</v>
      </c>
      <c r="K37" s="233"/>
      <c r="L37" s="125"/>
      <c r="M37" s="125"/>
      <c r="N37" s="125"/>
      <c r="O37" s="238"/>
      <c r="P37" s="125"/>
      <c r="Q37" s="125"/>
      <c r="R37" s="125"/>
      <c r="S37" s="146">
        <f>compopoinc!J29</f>
        <v>0.4497691676648824</v>
      </c>
      <c r="T37" s="125">
        <f>compopoinc!K29</f>
        <v>0.39443003192127579</v>
      </c>
      <c r="U37" s="125">
        <f>compopoinc!L29</f>
        <v>5.5339135743606598E-2</v>
      </c>
      <c r="V37" s="24">
        <f>compopoinc!M29</f>
        <v>0</v>
      </c>
      <c r="Y37" s="3"/>
    </row>
    <row r="38" spans="1:25">
      <c r="A38" s="166">
        <v>1941</v>
      </c>
      <c r="B38" s="245">
        <v>117.294</v>
      </c>
      <c r="C38" s="229">
        <v>1</v>
      </c>
      <c r="D38" s="125">
        <f t="shared" si="2"/>
        <v>0.83549030640953503</v>
      </c>
      <c r="E38" s="125">
        <v>0.16450969359046499</v>
      </c>
      <c r="F38" s="125">
        <v>0</v>
      </c>
      <c r="G38" s="146">
        <f t="shared" si="3"/>
        <v>0.57968461157071305</v>
      </c>
      <c r="H38" s="125">
        <f t="shared" si="4"/>
        <v>0.47639236200229151</v>
      </c>
      <c r="I38" s="125">
        <f t="shared" si="1"/>
        <v>0.10329224956842151</v>
      </c>
      <c r="J38" s="125">
        <f t="shared" si="1"/>
        <v>0</v>
      </c>
      <c r="K38" s="233"/>
      <c r="L38" s="125"/>
      <c r="M38" s="125"/>
      <c r="N38" s="125"/>
      <c r="O38" s="238"/>
      <c r="P38" s="125"/>
      <c r="Q38" s="125"/>
      <c r="R38" s="125"/>
      <c r="S38" s="146">
        <f>compopoinc!J30</f>
        <v>0.42031538842928701</v>
      </c>
      <c r="T38" s="125">
        <f>compopoinc!K30</f>
        <v>0.35909794440724352</v>
      </c>
      <c r="U38" s="125">
        <f>compopoinc!L30</f>
        <v>6.1217444022043481E-2</v>
      </c>
      <c r="V38" s="14">
        <f>compopoinc!M30</f>
        <v>0</v>
      </c>
      <c r="Y38" s="3"/>
    </row>
    <row r="39" spans="1:25">
      <c r="A39" s="166">
        <v>1942</v>
      </c>
      <c r="B39" s="245">
        <v>152.30899999999994</v>
      </c>
      <c r="C39" s="229">
        <v>1</v>
      </c>
      <c r="D39" s="125">
        <f t="shared" si="2"/>
        <v>0.74574713247411495</v>
      </c>
      <c r="E39" s="125">
        <v>0.254252867525885</v>
      </c>
      <c r="F39" s="125">
        <v>0</v>
      </c>
      <c r="G39" s="146">
        <f t="shared" si="3"/>
        <v>0.64772619636042528</v>
      </c>
      <c r="H39" s="125">
        <f t="shared" si="4"/>
        <v>0.47888288404206181</v>
      </c>
      <c r="I39" s="125">
        <f t="shared" si="1"/>
        <v>0.16884331231836341</v>
      </c>
      <c r="J39" s="125">
        <f t="shared" si="1"/>
        <v>0</v>
      </c>
      <c r="K39" s="233"/>
      <c r="L39" s="125"/>
      <c r="M39" s="125"/>
      <c r="N39" s="125"/>
      <c r="O39" s="238"/>
      <c r="P39" s="125"/>
      <c r="Q39" s="125"/>
      <c r="R39" s="125"/>
      <c r="S39" s="146">
        <f>compopoinc!J31</f>
        <v>0.35227380363957472</v>
      </c>
      <c r="T39" s="125">
        <f>compopoinc!K31</f>
        <v>0.26686424843205314</v>
      </c>
      <c r="U39" s="125">
        <f>compopoinc!L31</f>
        <v>8.5409555207521567E-2</v>
      </c>
      <c r="V39" s="14">
        <f>compopoinc!M31</f>
        <v>0</v>
      </c>
      <c r="Y39" s="3"/>
    </row>
    <row r="40" spans="1:25">
      <c r="A40" s="166">
        <v>1943</v>
      </c>
      <c r="B40" s="245">
        <v>187.15500000000006</v>
      </c>
      <c r="C40" s="229">
        <v>1</v>
      </c>
      <c r="D40" s="125">
        <f t="shared" si="2"/>
        <v>0.6784590312842298</v>
      </c>
      <c r="E40" s="125">
        <v>0.32154096871577026</v>
      </c>
      <c r="F40" s="125">
        <v>0</v>
      </c>
      <c r="G40" s="146">
        <f t="shared" si="3"/>
        <v>0.68850122252139778</v>
      </c>
      <c r="H40" s="125">
        <f t="shared" si="4"/>
        <v>0.46505365457115871</v>
      </c>
      <c r="I40" s="125">
        <f t="shared" si="1"/>
        <v>0.22344756795023907</v>
      </c>
      <c r="J40" s="125">
        <f t="shared" si="1"/>
        <v>0</v>
      </c>
      <c r="K40" s="233"/>
      <c r="L40" s="125"/>
      <c r="M40" s="125"/>
      <c r="N40" s="125"/>
      <c r="O40" s="238"/>
      <c r="P40" s="125"/>
      <c r="Q40" s="125"/>
      <c r="R40" s="125"/>
      <c r="S40" s="146">
        <f>compopoinc!J32</f>
        <v>0.31149877747860227</v>
      </c>
      <c r="T40" s="125">
        <f>compopoinc!K32</f>
        <v>0.21340537671307108</v>
      </c>
      <c r="U40" s="125">
        <f>compopoinc!L32</f>
        <v>9.8093400765531191E-2</v>
      </c>
      <c r="V40" s="14">
        <f>compopoinc!M32</f>
        <v>0</v>
      </c>
      <c r="Y40" s="3"/>
    </row>
    <row r="41" spans="1:25">
      <c r="A41" s="166">
        <v>1944</v>
      </c>
      <c r="B41" s="245">
        <v>200.83700000000002</v>
      </c>
      <c r="C41" s="229">
        <v>1</v>
      </c>
      <c r="D41" s="125">
        <f t="shared" si="2"/>
        <v>0.63598340943152909</v>
      </c>
      <c r="E41" s="125">
        <v>0.36401659056847085</v>
      </c>
      <c r="F41" s="125">
        <v>0</v>
      </c>
      <c r="G41" s="146">
        <f t="shared" si="3"/>
        <v>0.69936431251657505</v>
      </c>
      <c r="H41" s="125">
        <f t="shared" si="4"/>
        <v>0.4424563657988525</v>
      </c>
      <c r="I41" s="125">
        <f t="shared" si="1"/>
        <v>0.25690794671772244</v>
      </c>
      <c r="J41" s="125">
        <f t="shared" si="1"/>
        <v>0</v>
      </c>
      <c r="K41" s="233"/>
      <c r="L41" s="125"/>
      <c r="M41" s="125"/>
      <c r="N41" s="125"/>
      <c r="O41" s="238"/>
      <c r="P41" s="125"/>
      <c r="Q41" s="125"/>
      <c r="R41" s="125"/>
      <c r="S41" s="146">
        <f>compopoinc!J33</f>
        <v>0.30063568748342495</v>
      </c>
      <c r="T41" s="125">
        <f>compopoinc!K33</f>
        <v>0.19352704363267656</v>
      </c>
      <c r="U41" s="125">
        <f>compopoinc!L33</f>
        <v>0.10710864385074839</v>
      </c>
      <c r="V41" s="14">
        <f>compopoinc!M33</f>
        <v>0</v>
      </c>
      <c r="Y41" s="3"/>
    </row>
    <row r="42" spans="1:25">
      <c r="A42" s="166">
        <v>1945</v>
      </c>
      <c r="B42" s="245">
        <v>201.29299999999998</v>
      </c>
      <c r="C42" s="229">
        <v>1</v>
      </c>
      <c r="D42" s="125">
        <f t="shared" si="2"/>
        <v>0.62150198963699677</v>
      </c>
      <c r="E42" s="125">
        <v>0.37849801036300323</v>
      </c>
      <c r="F42" s="125">
        <v>0</v>
      </c>
      <c r="G42" s="146">
        <f t="shared" si="3"/>
        <v>0.70567860516919612</v>
      </c>
      <c r="H42" s="125">
        <f t="shared" si="4"/>
        <v>0.43380623278645469</v>
      </c>
      <c r="I42" s="125">
        <f t="shared" ref="I42:J73" si="5">E42-U42</f>
        <v>0.27187237238274142</v>
      </c>
      <c r="J42" s="125">
        <f t="shared" si="5"/>
        <v>0</v>
      </c>
      <c r="K42" s="233"/>
      <c r="L42" s="125"/>
      <c r="M42" s="125"/>
      <c r="N42" s="125"/>
      <c r="O42" s="238"/>
      <c r="P42" s="125"/>
      <c r="Q42" s="125"/>
      <c r="R42" s="125"/>
      <c r="S42" s="146">
        <f>compopoinc!J34</f>
        <v>0.29432139483080394</v>
      </c>
      <c r="T42" s="125">
        <f>compopoinc!K34</f>
        <v>0.1876957568505421</v>
      </c>
      <c r="U42" s="125">
        <f>compopoinc!L34</f>
        <v>0.10662563798026184</v>
      </c>
      <c r="V42" s="14">
        <f>compopoinc!M34</f>
        <v>0</v>
      </c>
      <c r="Y42" s="3"/>
    </row>
    <row r="43" spans="1:25">
      <c r="A43" s="166">
        <v>1946</v>
      </c>
      <c r="B43" s="245">
        <v>201.32900000000001</v>
      </c>
      <c r="C43" s="229">
        <v>1</v>
      </c>
      <c r="D43" s="125">
        <f t="shared" si="2"/>
        <v>0.75908090737052292</v>
      </c>
      <c r="E43" s="125">
        <v>0.24091909262947714</v>
      </c>
      <c r="F43" s="125">
        <v>0</v>
      </c>
      <c r="G43" s="146">
        <f t="shared" si="3"/>
        <v>0.6876152923110328</v>
      </c>
      <c r="H43" s="125">
        <f t="shared" si="4"/>
        <v>0.50947384332507151</v>
      </c>
      <c r="I43" s="125">
        <f t="shared" si="5"/>
        <v>0.1781414489859614</v>
      </c>
      <c r="J43" s="125">
        <f t="shared" si="5"/>
        <v>0</v>
      </c>
      <c r="K43" s="233"/>
      <c r="L43" s="125"/>
      <c r="M43" s="125"/>
      <c r="N43" s="125"/>
      <c r="O43" s="238"/>
      <c r="P43" s="125"/>
      <c r="Q43" s="125"/>
      <c r="R43" s="125"/>
      <c r="S43" s="146">
        <f>compopoinc!J35</f>
        <v>0.31238470768896714</v>
      </c>
      <c r="T43" s="125">
        <f>compopoinc!K35</f>
        <v>0.24960706404545141</v>
      </c>
      <c r="U43" s="125">
        <f>compopoinc!L35</f>
        <v>6.2777643643515735E-2</v>
      </c>
      <c r="V43" s="14">
        <f>compopoinc!M35</f>
        <v>0</v>
      </c>
      <c r="Y43" s="3"/>
    </row>
    <row r="44" spans="1:25">
      <c r="A44" s="166">
        <v>1947</v>
      </c>
      <c r="B44" s="245">
        <v>219.04500000000002</v>
      </c>
      <c r="C44" s="229">
        <v>1</v>
      </c>
      <c r="D44" s="125">
        <f t="shared" si="2"/>
        <v>0.79515168116140522</v>
      </c>
      <c r="E44" s="125">
        <v>0.20484831883859478</v>
      </c>
      <c r="F44" s="125">
        <v>0</v>
      </c>
      <c r="G44" s="146">
        <f t="shared" si="3"/>
        <v>0.68555380536739519</v>
      </c>
      <c r="H44" s="125">
        <f t="shared" si="4"/>
        <v>0.53232896303708821</v>
      </c>
      <c r="I44" s="125">
        <f t="shared" si="5"/>
        <v>0.15322484233030706</v>
      </c>
      <c r="J44" s="125">
        <f t="shared" si="5"/>
        <v>0</v>
      </c>
      <c r="K44" s="233"/>
      <c r="L44" s="125"/>
      <c r="M44" s="125"/>
      <c r="N44" s="125"/>
      <c r="O44" s="238"/>
      <c r="P44" s="125"/>
      <c r="Q44" s="125"/>
      <c r="R44" s="125"/>
      <c r="S44" s="146">
        <f>compopoinc!J36</f>
        <v>0.31444619463260481</v>
      </c>
      <c r="T44" s="125">
        <f>compopoinc!K36</f>
        <v>0.26282271812431707</v>
      </c>
      <c r="U44" s="125">
        <f>compopoinc!L36</f>
        <v>5.1623476508287726E-2</v>
      </c>
      <c r="V44" s="14">
        <f>compopoinc!M36</f>
        <v>0</v>
      </c>
      <c r="Y44" s="3"/>
    </row>
    <row r="45" spans="1:25">
      <c r="A45" s="166">
        <v>1948</v>
      </c>
      <c r="B45" s="245">
        <v>245.51999999999995</v>
      </c>
      <c r="C45" s="229">
        <v>1</v>
      </c>
      <c r="D45" s="125">
        <f t="shared" si="2"/>
        <v>0.81335125448028667</v>
      </c>
      <c r="E45" s="125">
        <v>0.1866487455197133</v>
      </c>
      <c r="F45" s="125">
        <v>0</v>
      </c>
      <c r="G45" s="146">
        <f t="shared" si="3"/>
        <v>0.66186995676444804</v>
      </c>
      <c r="H45" s="125">
        <f t="shared" si="4"/>
        <v>0.52587008754035025</v>
      </c>
      <c r="I45" s="125">
        <f t="shared" si="5"/>
        <v>0.13599986922409776</v>
      </c>
      <c r="J45" s="125">
        <f t="shared" si="5"/>
        <v>0</v>
      </c>
      <c r="K45" s="233"/>
      <c r="L45" s="125"/>
      <c r="M45" s="125"/>
      <c r="N45" s="125"/>
      <c r="O45" s="238"/>
      <c r="P45" s="125"/>
      <c r="Q45" s="125"/>
      <c r="R45" s="125"/>
      <c r="S45" s="146">
        <f>compopoinc!J37</f>
        <v>0.33813004323555196</v>
      </c>
      <c r="T45" s="125">
        <f>compopoinc!K37</f>
        <v>0.28748116693993642</v>
      </c>
      <c r="U45" s="125">
        <f>compopoinc!L37</f>
        <v>5.0648876295615541E-2</v>
      </c>
      <c r="V45" s="14">
        <f>compopoinc!M37</f>
        <v>0</v>
      </c>
      <c r="Y45" s="3"/>
    </row>
    <row r="46" spans="1:25">
      <c r="A46" s="166">
        <v>1949</v>
      </c>
      <c r="B46" s="245">
        <v>239.89000000000004</v>
      </c>
      <c r="C46" s="229">
        <v>1</v>
      </c>
      <c r="D46" s="125">
        <f t="shared" si="2"/>
        <v>0.79360123389887027</v>
      </c>
      <c r="E46" s="125">
        <v>0.20639876610112967</v>
      </c>
      <c r="F46" s="125">
        <v>0</v>
      </c>
      <c r="G46" s="146">
        <f t="shared" si="3"/>
        <v>0.66535836399253867</v>
      </c>
      <c r="H46" s="125">
        <f t="shared" si="4"/>
        <v>0.5150414843472475</v>
      </c>
      <c r="I46" s="125">
        <f t="shared" si="5"/>
        <v>0.15031687964529106</v>
      </c>
      <c r="J46" s="125">
        <f t="shared" si="5"/>
        <v>0</v>
      </c>
      <c r="K46" s="233"/>
      <c r="L46" s="125"/>
      <c r="M46" s="125"/>
      <c r="N46" s="125"/>
      <c r="O46" s="238"/>
      <c r="P46" s="125"/>
      <c r="Q46" s="125"/>
      <c r="R46" s="125"/>
      <c r="S46" s="146">
        <f>compopoinc!J38</f>
        <v>0.33464163600746138</v>
      </c>
      <c r="T46" s="125">
        <f>compopoinc!K38</f>
        <v>0.27855974955162277</v>
      </c>
      <c r="U46" s="125">
        <f>compopoinc!L38</f>
        <v>5.6081886455838607E-2</v>
      </c>
      <c r="V46" s="20">
        <f>compopoinc!M38</f>
        <v>0</v>
      </c>
      <c r="Y46" s="3"/>
    </row>
    <row r="47" spans="1:25">
      <c r="A47" s="170">
        <v>1950</v>
      </c>
      <c r="B47" s="247">
        <v>267.09300000000007</v>
      </c>
      <c r="C47" s="231">
        <v>1</v>
      </c>
      <c r="D47" s="129">
        <f t="shared" si="2"/>
        <v>0.80172449296686932</v>
      </c>
      <c r="E47" s="129">
        <v>0.19827550703313071</v>
      </c>
      <c r="F47" s="129">
        <v>0</v>
      </c>
      <c r="G47" s="157">
        <f t="shared" si="3"/>
        <v>0.66689219093287899</v>
      </c>
      <c r="H47" s="129">
        <f t="shared" si="4"/>
        <v>0.51996971847727902</v>
      </c>
      <c r="I47" s="129">
        <f t="shared" si="5"/>
        <v>0.1469224724556</v>
      </c>
      <c r="J47" s="129">
        <f t="shared" si="5"/>
        <v>0</v>
      </c>
      <c r="K47" s="235"/>
      <c r="L47" s="129"/>
      <c r="M47" s="129"/>
      <c r="N47" s="129"/>
      <c r="O47" s="240"/>
      <c r="P47" s="129"/>
      <c r="Q47" s="129"/>
      <c r="R47" s="129"/>
      <c r="S47" s="157">
        <f>compopoinc!J39</f>
        <v>0.33310780906712101</v>
      </c>
      <c r="T47" s="129">
        <f>compopoinc!K39</f>
        <v>0.2817547744895903</v>
      </c>
      <c r="U47" s="129">
        <f>compopoinc!L39</f>
        <v>5.1353034577530703E-2</v>
      </c>
      <c r="V47" s="24">
        <f>compopoinc!M39</f>
        <v>0</v>
      </c>
      <c r="Y47" s="3"/>
    </row>
    <row r="48" spans="1:25">
      <c r="A48" s="166">
        <v>1951</v>
      </c>
      <c r="B48" s="245">
        <v>307.62300000000005</v>
      </c>
      <c r="C48" s="229">
        <v>1</v>
      </c>
      <c r="D48" s="125">
        <f t="shared" si="2"/>
        <v>0.79115020658403312</v>
      </c>
      <c r="E48" s="125">
        <v>0.20884979341596691</v>
      </c>
      <c r="F48" s="125">
        <v>0</v>
      </c>
      <c r="G48" s="146">
        <f t="shared" si="3"/>
        <v>0.67757399034802612</v>
      </c>
      <c r="H48" s="125">
        <f t="shared" si="4"/>
        <v>0.52603997566514793</v>
      </c>
      <c r="I48" s="125">
        <f t="shared" si="5"/>
        <v>0.15153401468287819</v>
      </c>
      <c r="J48" s="125">
        <f t="shared" si="5"/>
        <v>0</v>
      </c>
      <c r="K48" s="233"/>
      <c r="L48" s="125"/>
      <c r="M48" s="125"/>
      <c r="N48" s="125"/>
      <c r="O48" s="238"/>
      <c r="P48" s="125"/>
      <c r="Q48" s="125"/>
      <c r="R48" s="125"/>
      <c r="S48" s="146">
        <f>compopoinc!J40</f>
        <v>0.32242600965197388</v>
      </c>
      <c r="T48" s="125">
        <f>compopoinc!K40</f>
        <v>0.26511023091888519</v>
      </c>
      <c r="U48" s="125">
        <f>compopoinc!L40</f>
        <v>5.7315778733088699E-2</v>
      </c>
      <c r="V48" s="14">
        <f>compopoinc!M40</f>
        <v>0</v>
      </c>
      <c r="Y48" s="3"/>
    </row>
    <row r="49" spans="1:25">
      <c r="A49" s="166">
        <v>1952</v>
      </c>
      <c r="B49" s="245">
        <v>326.12499999999994</v>
      </c>
      <c r="C49" s="229">
        <v>1</v>
      </c>
      <c r="D49" s="125">
        <f t="shared" si="2"/>
        <v>0.76706477577615939</v>
      </c>
      <c r="E49" s="125">
        <v>0.23293522422384058</v>
      </c>
      <c r="F49" s="125">
        <v>0</v>
      </c>
      <c r="G49" s="146">
        <f t="shared" si="3"/>
        <v>0.68678376155026832</v>
      </c>
      <c r="H49" s="125">
        <f t="shared" si="4"/>
        <v>0.51766549251636462</v>
      </c>
      <c r="I49" s="125">
        <f t="shared" si="5"/>
        <v>0.16911826903390359</v>
      </c>
      <c r="J49" s="125">
        <f t="shared" si="5"/>
        <v>0</v>
      </c>
      <c r="K49" s="233"/>
      <c r="L49" s="125"/>
      <c r="M49" s="125"/>
      <c r="N49" s="125"/>
      <c r="O49" s="238"/>
      <c r="P49" s="125"/>
      <c r="Q49" s="125"/>
      <c r="R49" s="125"/>
      <c r="S49" s="146">
        <f>compopoinc!J41</f>
        <v>0.31321623844973173</v>
      </c>
      <c r="T49" s="125">
        <f>compopoinc!K41</f>
        <v>0.24939928325979477</v>
      </c>
      <c r="U49" s="125">
        <f>compopoinc!L41</f>
        <v>6.3816955189936977E-2</v>
      </c>
      <c r="V49" s="14">
        <f>compopoinc!M41</f>
        <v>0</v>
      </c>
      <c r="Y49" s="3"/>
    </row>
    <row r="50" spans="1:25">
      <c r="A50" s="166">
        <v>1953</v>
      </c>
      <c r="B50" s="245">
        <v>343.75699999999989</v>
      </c>
      <c r="C50" s="229">
        <v>1</v>
      </c>
      <c r="D50" s="125">
        <f t="shared" si="2"/>
        <v>0.76234956669973264</v>
      </c>
      <c r="E50" s="125">
        <v>0.23765043330026742</v>
      </c>
      <c r="F50" s="125">
        <v>0</v>
      </c>
      <c r="G50" s="146">
        <f t="shared" si="3"/>
        <v>0.69569220041931512</v>
      </c>
      <c r="H50" s="125">
        <f t="shared" si="4"/>
        <v>0.52143809752360615</v>
      </c>
      <c r="I50" s="125">
        <f t="shared" si="5"/>
        <v>0.174254102895709</v>
      </c>
      <c r="J50" s="125">
        <f t="shared" si="5"/>
        <v>0</v>
      </c>
      <c r="K50" s="233"/>
      <c r="L50" s="125"/>
      <c r="M50" s="125"/>
      <c r="N50" s="125"/>
      <c r="O50" s="238"/>
      <c r="P50" s="125"/>
      <c r="Q50" s="125"/>
      <c r="R50" s="125"/>
      <c r="S50" s="146">
        <f>compopoinc!J42</f>
        <v>0.30430779958068493</v>
      </c>
      <c r="T50" s="125">
        <f>compopoinc!K42</f>
        <v>0.24091146917612652</v>
      </c>
      <c r="U50" s="125">
        <f>compopoinc!L42</f>
        <v>6.3396330404558415E-2</v>
      </c>
      <c r="V50" s="14">
        <f>compopoinc!M42</f>
        <v>0</v>
      </c>
      <c r="Y50" s="3"/>
    </row>
    <row r="51" spans="1:25">
      <c r="A51" s="166">
        <v>1954</v>
      </c>
      <c r="B51" s="245">
        <v>343.47099999999995</v>
      </c>
      <c r="C51" s="229">
        <v>1</v>
      </c>
      <c r="D51" s="125">
        <f t="shared" si="2"/>
        <v>0.76552605605713431</v>
      </c>
      <c r="E51" s="125">
        <v>0.23447394394286566</v>
      </c>
      <c r="F51" s="125">
        <v>0</v>
      </c>
      <c r="G51" s="146">
        <f t="shared" si="3"/>
        <v>0.69015238502260712</v>
      </c>
      <c r="H51" s="125">
        <f t="shared" si="4"/>
        <v>0.51770328247444941</v>
      </c>
      <c r="I51" s="125">
        <f t="shared" si="5"/>
        <v>0.17244910254815765</v>
      </c>
      <c r="J51" s="125">
        <f t="shared" si="5"/>
        <v>0</v>
      </c>
      <c r="K51" s="233"/>
      <c r="L51" s="125"/>
      <c r="M51" s="125"/>
      <c r="N51" s="125"/>
      <c r="O51" s="238"/>
      <c r="P51" s="125"/>
      <c r="Q51" s="125"/>
      <c r="R51" s="125"/>
      <c r="S51" s="146">
        <f>compopoinc!J43</f>
        <v>0.30984761497739288</v>
      </c>
      <c r="T51" s="125">
        <f>compopoinc!K43</f>
        <v>0.2478227735826849</v>
      </c>
      <c r="U51" s="125">
        <f>compopoinc!L43</f>
        <v>6.2024841394708E-2</v>
      </c>
      <c r="V51" s="14">
        <f>compopoinc!M43</f>
        <v>0</v>
      </c>
      <c r="Y51" s="3"/>
    </row>
    <row r="52" spans="1:25">
      <c r="A52" s="166">
        <v>1955</v>
      </c>
      <c r="B52" s="245">
        <v>376.65999999999997</v>
      </c>
      <c r="C52" s="229">
        <v>1</v>
      </c>
      <c r="D52" s="125">
        <f t="shared" si="2"/>
        <v>0.77935538682100569</v>
      </c>
      <c r="E52" s="125">
        <v>0.22064461317899431</v>
      </c>
      <c r="F52" s="125">
        <v>0</v>
      </c>
      <c r="G52" s="146">
        <f t="shared" si="3"/>
        <v>0.68203084578532946</v>
      </c>
      <c r="H52" s="125">
        <f t="shared" si="4"/>
        <v>0.5204305975711585</v>
      </c>
      <c r="I52" s="125">
        <f t="shared" si="5"/>
        <v>0.16160024821417102</v>
      </c>
      <c r="J52" s="125">
        <f t="shared" si="5"/>
        <v>0</v>
      </c>
      <c r="K52" s="233"/>
      <c r="L52" s="125"/>
      <c r="M52" s="125"/>
      <c r="N52" s="125"/>
      <c r="O52" s="238"/>
      <c r="P52" s="125"/>
      <c r="Q52" s="125"/>
      <c r="R52" s="125"/>
      <c r="S52" s="146">
        <f>compopoinc!J44</f>
        <v>0.31796915421467054</v>
      </c>
      <c r="T52" s="125">
        <f>compopoinc!K44</f>
        <v>0.25892478924984724</v>
      </c>
      <c r="U52" s="125">
        <f>compopoinc!L44</f>
        <v>5.90443649648233E-2</v>
      </c>
      <c r="V52" s="14">
        <f>compopoinc!M44</f>
        <v>0</v>
      </c>
      <c r="Y52" s="3"/>
    </row>
    <row r="53" spans="1:25">
      <c r="A53" s="166">
        <v>1956</v>
      </c>
      <c r="B53" s="245">
        <v>399.75099999999998</v>
      </c>
      <c r="C53" s="229">
        <v>1</v>
      </c>
      <c r="D53" s="125">
        <f t="shared" si="2"/>
        <v>0.78406558082406297</v>
      </c>
      <c r="E53" s="125">
        <v>0.21593441917593706</v>
      </c>
      <c r="F53" s="125">
        <v>0</v>
      </c>
      <c r="G53" s="146">
        <f t="shared" si="3"/>
        <v>0.68860145207503543</v>
      </c>
      <c r="H53" s="125">
        <f t="shared" si="4"/>
        <v>0.52897895195922129</v>
      </c>
      <c r="I53" s="125">
        <f t="shared" si="5"/>
        <v>0.15962250011581414</v>
      </c>
      <c r="J53" s="125">
        <f t="shared" si="5"/>
        <v>0</v>
      </c>
      <c r="K53" s="233"/>
      <c r="L53" s="125"/>
      <c r="M53" s="125"/>
      <c r="N53" s="125"/>
      <c r="O53" s="238"/>
      <c r="P53" s="125"/>
      <c r="Q53" s="125"/>
      <c r="R53" s="125"/>
      <c r="S53" s="146">
        <f>compopoinc!J45</f>
        <v>0.31139854792496463</v>
      </c>
      <c r="T53" s="125">
        <f>compopoinc!K45</f>
        <v>0.25508662886484168</v>
      </c>
      <c r="U53" s="125">
        <f>compopoinc!L45</f>
        <v>5.6311919060122922E-2</v>
      </c>
      <c r="V53" s="14">
        <f>compopoinc!M45</f>
        <v>0</v>
      </c>
      <c r="Y53" s="3"/>
    </row>
    <row r="54" spans="1:25">
      <c r="A54" s="166">
        <v>1957</v>
      </c>
      <c r="B54" s="245">
        <v>418.24000000000007</v>
      </c>
      <c r="C54" s="229">
        <v>1</v>
      </c>
      <c r="D54" s="125">
        <f t="shared" si="2"/>
        <v>0.77340043993879115</v>
      </c>
      <c r="E54" s="125">
        <v>0.22659956006120888</v>
      </c>
      <c r="F54" s="125">
        <v>0</v>
      </c>
      <c r="G54" s="146">
        <f t="shared" si="3"/>
        <v>0.68835612198116025</v>
      </c>
      <c r="H54" s="125">
        <f t="shared" si="4"/>
        <v>0.52022223008067625</v>
      </c>
      <c r="I54" s="125">
        <f t="shared" si="5"/>
        <v>0.16813389190048406</v>
      </c>
      <c r="J54" s="125">
        <f t="shared" si="5"/>
        <v>0</v>
      </c>
      <c r="K54" s="233"/>
      <c r="L54" s="125"/>
      <c r="M54" s="125"/>
      <c r="N54" s="125"/>
      <c r="O54" s="238"/>
      <c r="P54" s="125"/>
      <c r="Q54" s="125"/>
      <c r="R54" s="125"/>
      <c r="S54" s="146">
        <f>compopoinc!J46</f>
        <v>0.31164387801883975</v>
      </c>
      <c r="T54" s="125">
        <f>compopoinc!K46</f>
        <v>0.2531782098581149</v>
      </c>
      <c r="U54" s="125">
        <f>compopoinc!L46</f>
        <v>5.8465668160724821E-2</v>
      </c>
      <c r="V54" s="14">
        <f>compopoinc!M46</f>
        <v>0</v>
      </c>
      <c r="Y54" s="3"/>
    </row>
    <row r="55" spans="1:25">
      <c r="A55" s="166">
        <v>1958</v>
      </c>
      <c r="B55" s="245">
        <v>420.35699999999997</v>
      </c>
      <c r="C55" s="229">
        <v>1</v>
      </c>
      <c r="D55" s="125">
        <f t="shared" si="2"/>
        <v>0.75415420701927172</v>
      </c>
      <c r="E55" s="125">
        <v>0.24584579298072831</v>
      </c>
      <c r="F55" s="125">
        <v>0</v>
      </c>
      <c r="G55" s="146">
        <f t="shared" si="3"/>
        <v>0.69012067455722215</v>
      </c>
      <c r="H55" s="125">
        <f t="shared" si="4"/>
        <v>0.50574032403776503</v>
      </c>
      <c r="I55" s="125">
        <f t="shared" si="5"/>
        <v>0.18438035051945723</v>
      </c>
      <c r="J55" s="125">
        <f t="shared" si="5"/>
        <v>0</v>
      </c>
      <c r="K55" s="233"/>
      <c r="L55" s="125"/>
      <c r="M55" s="125"/>
      <c r="N55" s="125"/>
      <c r="O55" s="238"/>
      <c r="P55" s="125"/>
      <c r="Q55" s="125"/>
      <c r="R55" s="125"/>
      <c r="S55" s="146">
        <f>compopoinc!J47</f>
        <v>0.3098793254427778</v>
      </c>
      <c r="T55" s="125">
        <f>compopoinc!K47</f>
        <v>0.24841388298150668</v>
      </c>
      <c r="U55" s="125">
        <f>compopoinc!L47</f>
        <v>6.14654424612711E-2</v>
      </c>
      <c r="V55" s="14">
        <f>compopoinc!M47</f>
        <v>0</v>
      </c>
      <c r="Y55" s="3"/>
    </row>
    <row r="56" spans="1:25">
      <c r="A56" s="168">
        <v>1959</v>
      </c>
      <c r="B56" s="246">
        <v>458.83700000000005</v>
      </c>
      <c r="C56" s="230">
        <v>1</v>
      </c>
      <c r="D56" s="127">
        <f t="shared" si="2"/>
        <v>0.76990957573168695</v>
      </c>
      <c r="E56" s="127">
        <v>0.23009042426831308</v>
      </c>
      <c r="F56" s="127">
        <v>0</v>
      </c>
      <c r="G56" s="150">
        <f t="shared" si="3"/>
        <v>0.68412539868312128</v>
      </c>
      <c r="H56" s="127">
        <f t="shared" si="4"/>
        <v>0.5119015621721561</v>
      </c>
      <c r="I56" s="127">
        <f t="shared" si="5"/>
        <v>0.17222383651096518</v>
      </c>
      <c r="J56" s="127">
        <f t="shared" si="5"/>
        <v>0</v>
      </c>
      <c r="K56" s="234"/>
      <c r="L56" s="127"/>
      <c r="M56" s="127"/>
      <c r="N56" s="127"/>
      <c r="O56" s="239"/>
      <c r="P56" s="127"/>
      <c r="Q56" s="127"/>
      <c r="R56" s="127"/>
      <c r="S56" s="150">
        <f>compopoinc!J48</f>
        <v>0.31587460131687878</v>
      </c>
      <c r="T56" s="127">
        <f>compopoinc!K48</f>
        <v>0.25800801355953085</v>
      </c>
      <c r="U56" s="127">
        <f>compopoinc!L48</f>
        <v>5.7866587757347904E-2</v>
      </c>
      <c r="V56" s="20">
        <f>compopoinc!M48</f>
        <v>0</v>
      </c>
      <c r="Y56" s="3"/>
    </row>
    <row r="57" spans="1:25">
      <c r="A57" s="166">
        <v>1960</v>
      </c>
      <c r="B57" s="245">
        <v>478.98099999999988</v>
      </c>
      <c r="C57" s="229">
        <v>1</v>
      </c>
      <c r="D57" s="125">
        <f t="shared" si="2"/>
        <v>0.7718615143398172</v>
      </c>
      <c r="E57" s="125">
        <v>0.22813848566018283</v>
      </c>
      <c r="F57" s="125">
        <v>0</v>
      </c>
      <c r="G57" s="146">
        <f t="shared" si="3"/>
        <v>0.68949232802723404</v>
      </c>
      <c r="H57" s="125">
        <f t="shared" si="4"/>
        <v>0.51697197255209759</v>
      </c>
      <c r="I57" s="125">
        <f t="shared" si="5"/>
        <v>0.17252035547513658</v>
      </c>
      <c r="J57" s="125">
        <f t="shared" si="5"/>
        <v>0</v>
      </c>
      <c r="K57" s="233"/>
      <c r="L57" s="125"/>
      <c r="M57" s="125"/>
      <c r="N57" s="125"/>
      <c r="O57" s="238"/>
      <c r="P57" s="125"/>
      <c r="Q57" s="125"/>
      <c r="R57" s="125"/>
      <c r="S57" s="146">
        <f>compopoinc!J49</f>
        <v>0.31050767197276591</v>
      </c>
      <c r="T57" s="125">
        <f>compopoinc!K49</f>
        <v>0.25488954178771966</v>
      </c>
      <c r="U57" s="125">
        <f>compopoinc!L49</f>
        <v>5.5618130185046251E-2</v>
      </c>
      <c r="V57" s="24">
        <f>compopoinc!M49</f>
        <v>0</v>
      </c>
      <c r="Y57" s="3"/>
    </row>
    <row r="58" spans="1:25">
      <c r="A58" s="166">
        <v>1961</v>
      </c>
      <c r="B58" s="245">
        <v>496.16</v>
      </c>
      <c r="C58" s="229">
        <v>1</v>
      </c>
      <c r="D58" s="125">
        <f t="shared" si="2"/>
        <v>0.76252418574653336</v>
      </c>
      <c r="E58" s="125">
        <v>0.23747581425346662</v>
      </c>
      <c r="F58" s="125">
        <v>0</v>
      </c>
      <c r="G58" s="146">
        <f t="shared" si="3"/>
        <v>0.68836216246661774</v>
      </c>
      <c r="H58" s="125">
        <f t="shared" si="4"/>
        <v>0.50789331267274829</v>
      </c>
      <c r="I58" s="125">
        <f t="shared" si="5"/>
        <v>0.1804688497938694</v>
      </c>
      <c r="J58" s="125">
        <f t="shared" si="5"/>
        <v>0</v>
      </c>
      <c r="K58" s="233"/>
      <c r="L58" s="125"/>
      <c r="M58" s="125"/>
      <c r="N58" s="125"/>
      <c r="O58" s="238"/>
      <c r="P58" s="125"/>
      <c r="Q58" s="125"/>
      <c r="R58" s="125"/>
      <c r="S58" s="146">
        <f>compopoinc!J50</f>
        <v>0.31163783753338226</v>
      </c>
      <c r="T58" s="125">
        <f>compopoinc!K50</f>
        <v>0.25463087307378507</v>
      </c>
      <c r="U58" s="125">
        <f>compopoinc!L50</f>
        <v>5.7006964459597201E-2</v>
      </c>
      <c r="V58" s="14">
        <f>compopoinc!M50</f>
        <v>0</v>
      </c>
      <c r="Y58" s="3"/>
    </row>
    <row r="59" spans="1:25">
      <c r="A59" s="148">
        <v>1962</v>
      </c>
      <c r="B59" s="248">
        <v>533.99099999999976</v>
      </c>
      <c r="C59" s="229">
        <v>1</v>
      </c>
      <c r="D59" s="147">
        <f t="shared" si="2"/>
        <v>0.76239861720515878</v>
      </c>
      <c r="E59" s="116">
        <v>0.23760138279484125</v>
      </c>
      <c r="F59" s="116">
        <v>0</v>
      </c>
      <c r="G59" s="146">
        <f t="shared" si="3"/>
        <v>0.67898878455162048</v>
      </c>
      <c r="H59" s="147">
        <f t="shared" si="4"/>
        <v>0.50456043691183483</v>
      </c>
      <c r="I59" s="116">
        <f t="shared" si="5"/>
        <v>0.17442834763978565</v>
      </c>
      <c r="J59" s="116">
        <f t="shared" si="5"/>
        <v>0</v>
      </c>
      <c r="K59" s="117">
        <f>C59-compopoinc!F51</f>
        <v>0.22495913505554199</v>
      </c>
      <c r="L59" s="116">
        <f>D59-compopoinc!G51</f>
        <v>0.14125056926696289</v>
      </c>
      <c r="M59" s="116">
        <f>E59-compopoinc!H51</f>
        <v>8.3708565788579103E-2</v>
      </c>
      <c r="N59" s="116">
        <f>F59-compopoinc!I51</f>
        <v>0</v>
      </c>
      <c r="O59" s="117">
        <f>G59-K59</f>
        <v>0.45402964949607849</v>
      </c>
      <c r="P59" s="116">
        <f>H59-L59</f>
        <v>0.36330986764487194</v>
      </c>
      <c r="Q59" s="116">
        <f>I59-M59</f>
        <v>9.0719781851206549E-2</v>
      </c>
      <c r="R59" s="116">
        <f>J59-N59</f>
        <v>0</v>
      </c>
      <c r="S59" s="146">
        <f>compopoinc!J51</f>
        <v>0.32101121544837952</v>
      </c>
      <c r="T59" s="147">
        <f>compopoinc!K51</f>
        <v>0.25783818029332395</v>
      </c>
      <c r="U59" s="147">
        <f>compopoinc!L51</f>
        <v>6.3173035155055582E-2</v>
      </c>
      <c r="V59" s="14">
        <f>compopoinc!M51</f>
        <v>0</v>
      </c>
      <c r="Y59" s="3"/>
    </row>
    <row r="60" spans="1:25">
      <c r="A60" s="148">
        <v>1963</v>
      </c>
      <c r="B60" s="248">
        <v>565.40199999999993</v>
      </c>
      <c r="C60" s="229">
        <v>1</v>
      </c>
      <c r="D60" s="147">
        <f t="shared" si="2"/>
        <v>0.76399446765310342</v>
      </c>
      <c r="E60" s="116">
        <v>0.23600553234689656</v>
      </c>
      <c r="F60" s="116">
        <v>0</v>
      </c>
      <c r="G60" s="146">
        <f t="shared" si="3"/>
        <v>0.67392198741436005</v>
      </c>
      <c r="H60" s="147">
        <f t="shared" si="4"/>
        <v>0.50057649535378668</v>
      </c>
      <c r="I60" s="116">
        <f t="shared" si="5"/>
        <v>0.17334549206057334</v>
      </c>
      <c r="J60" s="116">
        <f t="shared" si="5"/>
        <v>0</v>
      </c>
      <c r="K60" s="117">
        <f>C60-compopoinc!F52</f>
        <v>0.21967011690139771</v>
      </c>
      <c r="L60" s="116">
        <f>D60-compopoinc!G52</f>
        <v>0.13618092648586755</v>
      </c>
      <c r="M60" s="116">
        <f>E60-compopoinc!H52</f>
        <v>8.3489190415530157E-2</v>
      </c>
      <c r="N60" s="116">
        <f>F60-compopoinc!I52</f>
        <v>0</v>
      </c>
      <c r="O60" s="117">
        <f t="shared" ref="O60:O110" si="6">G60-K60</f>
        <v>0.45425187051296234</v>
      </c>
      <c r="P60" s="116">
        <f t="shared" ref="P60:P110" si="7">H60-L60</f>
        <v>0.36439556886791913</v>
      </c>
      <c r="Q60" s="116">
        <f t="shared" ref="Q60:Q110" si="8">I60-M60</f>
        <v>8.9856301645043185E-2</v>
      </c>
      <c r="R60" s="116">
        <f t="shared" ref="R60:R110" si="9">J60-N60</f>
        <v>0</v>
      </c>
      <c r="S60" s="146">
        <f>compopoinc!J52</f>
        <v>0.32607801258563995</v>
      </c>
      <c r="T60" s="147">
        <f>compopoinc!K52</f>
        <v>0.26341797229931674</v>
      </c>
      <c r="U60" s="147">
        <f>compopoinc!L52</f>
        <v>6.2660040286323215E-2</v>
      </c>
      <c r="V60" s="14">
        <f>compopoinc!M52</f>
        <v>0</v>
      </c>
      <c r="Y60" s="3"/>
    </row>
    <row r="61" spans="1:25">
      <c r="A61" s="148">
        <v>1964</v>
      </c>
      <c r="B61" s="248">
        <v>607.06600000000003</v>
      </c>
      <c r="C61" s="229">
        <v>1</v>
      </c>
      <c r="D61" s="147">
        <f t="shared" si="2"/>
        <v>0.76928538247900558</v>
      </c>
      <c r="E61" s="116">
        <v>0.2307146175209944</v>
      </c>
      <c r="F61" s="116">
        <v>0</v>
      </c>
      <c r="G61" s="146">
        <f t="shared" si="3"/>
        <v>0.66885519027709961</v>
      </c>
      <c r="H61" s="147">
        <f t="shared" si="4"/>
        <v>0.50029040826081972</v>
      </c>
      <c r="I61" s="116">
        <f t="shared" si="5"/>
        <v>0.16856478201627981</v>
      </c>
      <c r="J61" s="116">
        <f t="shared" si="5"/>
        <v>0</v>
      </c>
      <c r="K61" s="117">
        <f>C61-compopoinc!F53</f>
        <v>0.21438109874725342</v>
      </c>
      <c r="L61" s="116">
        <f>D61-compopoinc!G53</f>
        <v>0.13481030236049207</v>
      </c>
      <c r="M61" s="116">
        <f>E61-compopoinc!H53</f>
        <v>7.9570796386761261E-2</v>
      </c>
      <c r="N61" s="116">
        <f>F61-compopoinc!I53</f>
        <v>0</v>
      </c>
      <c r="O61" s="117">
        <f t="shared" si="6"/>
        <v>0.45447409152984619</v>
      </c>
      <c r="P61" s="116">
        <f t="shared" si="7"/>
        <v>0.36548010590032765</v>
      </c>
      <c r="Q61" s="116">
        <f t="shared" si="8"/>
        <v>8.8993985629518546E-2</v>
      </c>
      <c r="R61" s="116">
        <f t="shared" si="9"/>
        <v>0</v>
      </c>
      <c r="S61" s="146">
        <f>compopoinc!J53</f>
        <v>0.33114480972290039</v>
      </c>
      <c r="T61" s="147">
        <f>compopoinc!K53</f>
        <v>0.2689949742181858</v>
      </c>
      <c r="U61" s="147">
        <f>compopoinc!L53</f>
        <v>6.214983550471459E-2</v>
      </c>
      <c r="V61" s="14">
        <f>compopoinc!M53</f>
        <v>0</v>
      </c>
      <c r="Y61" s="3"/>
    </row>
    <row r="62" spans="1:25">
      <c r="A62" s="148">
        <v>1965</v>
      </c>
      <c r="B62" s="248">
        <v>658.83699999999999</v>
      </c>
      <c r="C62" s="229">
        <v>1</v>
      </c>
      <c r="D62" s="147">
        <f t="shared" si="2"/>
        <v>0.77144574454683024</v>
      </c>
      <c r="E62" s="116">
        <v>0.22855425545316974</v>
      </c>
      <c r="F62" s="116">
        <v>0</v>
      </c>
      <c r="G62" s="146">
        <f t="shared" si="3"/>
        <v>0.67229218780994415</v>
      </c>
      <c r="H62" s="147">
        <f t="shared" si="4"/>
        <v>0.5063205615019295</v>
      </c>
      <c r="I62" s="116">
        <f t="shared" si="5"/>
        <v>0.1659716263080146</v>
      </c>
      <c r="J62" s="116">
        <f t="shared" si="5"/>
        <v>-1.3523058478616664E-4</v>
      </c>
      <c r="K62" s="117">
        <f>C62-compopoinc!F54</f>
        <v>0.21898403763771057</v>
      </c>
      <c r="L62" s="116">
        <f>D62-compopoinc!G54</f>
        <v>0.14328233404420521</v>
      </c>
      <c r="M62" s="116">
        <f>E62-compopoinc!H54</f>
        <v>7.5701703593505393E-2</v>
      </c>
      <c r="N62" s="116">
        <f>F62-compopoinc!I54</f>
        <v>-6.6557951293179417E-4</v>
      </c>
      <c r="O62" s="117">
        <f t="shared" si="6"/>
        <v>0.45330815017223358</v>
      </c>
      <c r="P62" s="116">
        <f t="shared" si="7"/>
        <v>0.36303822745772429</v>
      </c>
      <c r="Q62" s="116">
        <f t="shared" si="8"/>
        <v>9.0269922714509204E-2</v>
      </c>
      <c r="R62" s="116">
        <f t="shared" si="9"/>
        <v>5.3034892814562756E-4</v>
      </c>
      <c r="S62" s="146">
        <f>compopoinc!J54</f>
        <v>0.32770781219005585</v>
      </c>
      <c r="T62" s="147">
        <f>compopoinc!K54</f>
        <v>0.26512518304490068</v>
      </c>
      <c r="U62" s="147">
        <f>compopoinc!L54</f>
        <v>6.2582629145155153E-2</v>
      </c>
      <c r="V62" s="14">
        <f>compopoinc!M54</f>
        <v>1.3523058478616664E-4</v>
      </c>
      <c r="Y62" s="3"/>
    </row>
    <row r="63" spans="1:25">
      <c r="A63" s="148">
        <v>1966</v>
      </c>
      <c r="B63" s="248">
        <v>718.12199999999996</v>
      </c>
      <c r="C63" s="229">
        <v>1</v>
      </c>
      <c r="D63" s="147">
        <f t="shared" si="2"/>
        <v>0.76345384210482337</v>
      </c>
      <c r="E63" s="116">
        <v>0.23654615789517663</v>
      </c>
      <c r="F63" s="116">
        <v>4.0229933075438444E-3</v>
      </c>
      <c r="G63" s="146">
        <f t="shared" si="3"/>
        <v>0.6757291853427887</v>
      </c>
      <c r="H63" s="147">
        <f t="shared" si="4"/>
        <v>0.5021938008301865</v>
      </c>
      <c r="I63" s="116">
        <f t="shared" si="5"/>
        <v>0.1735353845126022</v>
      </c>
      <c r="J63" s="116">
        <f t="shared" si="5"/>
        <v>3.7530798750157897E-3</v>
      </c>
      <c r="K63" s="117">
        <f>C63-compopoinc!F55</f>
        <v>0.22358697652816772</v>
      </c>
      <c r="L63" s="116">
        <f>D63-compopoinc!G55</f>
        <v>0.14159036224406096</v>
      </c>
      <c r="M63" s="116">
        <f>E63-compopoinc!H55</f>
        <v>8.1996614284106761E-2</v>
      </c>
      <c r="N63" s="116">
        <f>F63-compopoinc!I55</f>
        <v>2.6945262254115237E-3</v>
      </c>
      <c r="O63" s="117">
        <f t="shared" si="6"/>
        <v>0.45214220881462097</v>
      </c>
      <c r="P63" s="116">
        <f t="shared" si="7"/>
        <v>0.36060343858612554</v>
      </c>
      <c r="Q63" s="116">
        <f t="shared" si="8"/>
        <v>9.1538770228495436E-2</v>
      </c>
      <c r="R63" s="116">
        <f t="shared" si="9"/>
        <v>1.058553649604266E-3</v>
      </c>
      <c r="S63" s="146">
        <f>compopoinc!J55</f>
        <v>0.3242708146572113</v>
      </c>
      <c r="T63" s="147">
        <f>compopoinc!K55</f>
        <v>0.26126004127463687</v>
      </c>
      <c r="U63" s="147">
        <f>compopoinc!L55</f>
        <v>6.3010773382574423E-2</v>
      </c>
      <c r="V63" s="14">
        <f>compopoinc!M55</f>
        <v>2.6991343252805487E-4</v>
      </c>
      <c r="Y63" s="3"/>
    </row>
    <row r="64" spans="1:25">
      <c r="A64" s="148">
        <v>1967</v>
      </c>
      <c r="B64" s="248">
        <v>758.47400000000016</v>
      </c>
      <c r="C64" s="229">
        <v>1</v>
      </c>
      <c r="D64" s="147">
        <f t="shared" si="2"/>
        <v>0.7419937927997533</v>
      </c>
      <c r="E64" s="116">
        <v>0.2580062072002467</v>
      </c>
      <c r="F64" s="116">
        <v>9.7814822920759305E-3</v>
      </c>
      <c r="G64" s="146">
        <f t="shared" si="3"/>
        <v>0.68715152889490128</v>
      </c>
      <c r="H64" s="147">
        <f t="shared" si="4"/>
        <v>0.4938000609972476</v>
      </c>
      <c r="I64" s="116">
        <f t="shared" si="5"/>
        <v>0.1933514678976537</v>
      </c>
      <c r="J64" s="116">
        <f t="shared" si="5"/>
        <v>9.1510300774428448E-3</v>
      </c>
      <c r="K64" s="117">
        <f>C64-compopoinc!F56</f>
        <v>0.23775990307331085</v>
      </c>
      <c r="L64" s="116">
        <f>D64-compopoinc!G56</f>
        <v>0.14265359128024713</v>
      </c>
      <c r="M64" s="116">
        <f>E64-compopoinc!H56</f>
        <v>9.5106311793063669E-2</v>
      </c>
      <c r="N64" s="116">
        <f>F64-compopoinc!I56</f>
        <v>6.939725412917255E-3</v>
      </c>
      <c r="O64" s="117">
        <f t="shared" si="6"/>
        <v>0.44939162582159042</v>
      </c>
      <c r="P64" s="116">
        <f t="shared" si="7"/>
        <v>0.35114646971700048</v>
      </c>
      <c r="Q64" s="116">
        <f t="shared" si="8"/>
        <v>9.8245156104590031E-2</v>
      </c>
      <c r="R64" s="116">
        <f t="shared" si="9"/>
        <v>2.2113046645255898E-3</v>
      </c>
      <c r="S64" s="160">
        <f>compopoinc!J56</f>
        <v>0.31284847110509872</v>
      </c>
      <c r="T64" s="159">
        <f>compopoinc!K56</f>
        <v>0.24819373180250573</v>
      </c>
      <c r="U64" s="159">
        <f>compopoinc!L56</f>
        <v>6.4654739302592995E-2</v>
      </c>
      <c r="V64" s="14">
        <f>compopoinc!M56</f>
        <v>6.3045221463308495E-4</v>
      </c>
      <c r="Y64" s="3"/>
    </row>
    <row r="65" spans="1:25">
      <c r="A65" s="148">
        <v>1968</v>
      </c>
      <c r="B65" s="248">
        <v>830.29900000000009</v>
      </c>
      <c r="C65" s="229">
        <v>1</v>
      </c>
      <c r="D65" s="147">
        <f t="shared" si="2"/>
        <v>0.73480517259445088</v>
      </c>
      <c r="E65" s="116">
        <v>0.26519482740554906</v>
      </c>
      <c r="F65" s="116">
        <v>1.1907758530360749E-2</v>
      </c>
      <c r="G65" s="146">
        <f t="shared" si="3"/>
        <v>0.6938422042876482</v>
      </c>
      <c r="H65" s="147">
        <f t="shared" si="4"/>
        <v>0.49355978988694577</v>
      </c>
      <c r="I65" s="116">
        <f t="shared" si="5"/>
        <v>0.20028241440070238</v>
      </c>
      <c r="J65" s="116">
        <f t="shared" si="5"/>
        <v>1.1088064074134516E-2</v>
      </c>
      <c r="K65" s="117">
        <f>C65-compopoinc!F57</f>
        <v>0.24360925331711769</v>
      </c>
      <c r="L65" s="116">
        <f>D65-compopoinc!G57</f>
        <v>0.1448525598240249</v>
      </c>
      <c r="M65" s="116">
        <f>E65-compopoinc!H57</f>
        <v>9.8756693493092768E-2</v>
      </c>
      <c r="N65" s="116">
        <f>F65-compopoinc!I57</f>
        <v>8.2717836071414929E-3</v>
      </c>
      <c r="O65" s="117">
        <f t="shared" si="6"/>
        <v>0.45023295097053051</v>
      </c>
      <c r="P65" s="116">
        <f t="shared" si="7"/>
        <v>0.34870723006292087</v>
      </c>
      <c r="Q65" s="116">
        <f t="shared" si="8"/>
        <v>0.10152572090760961</v>
      </c>
      <c r="R65" s="116">
        <f t="shared" si="9"/>
        <v>2.8162804669930232E-3</v>
      </c>
      <c r="S65" s="160">
        <f>compopoinc!J57</f>
        <v>0.3061577957123518</v>
      </c>
      <c r="T65" s="159">
        <f>compopoinc!K57</f>
        <v>0.24124538270750512</v>
      </c>
      <c r="U65" s="159">
        <f>compopoinc!L57</f>
        <v>6.4912413004846667E-2</v>
      </c>
      <c r="V65" s="14">
        <f>compopoinc!M57</f>
        <v>8.1969445622623273E-4</v>
      </c>
      <c r="Y65" s="3"/>
    </row>
    <row r="66" spans="1:25">
      <c r="A66" s="148">
        <v>1969</v>
      </c>
      <c r="B66" s="248">
        <v>897.32299999999987</v>
      </c>
      <c r="C66" s="229">
        <v>1</v>
      </c>
      <c r="D66" s="147">
        <f t="shared" si="2"/>
        <v>0.73357419791981249</v>
      </c>
      <c r="E66" s="116">
        <v>0.26642580208018746</v>
      </c>
      <c r="F66" s="116">
        <v>1.2532833773345832E-2</v>
      </c>
      <c r="G66" s="146">
        <f t="shared" si="3"/>
        <v>0.70188656495884061</v>
      </c>
      <c r="H66" s="147">
        <f t="shared" si="4"/>
        <v>0.49925361720426764</v>
      </c>
      <c r="I66" s="116">
        <f t="shared" si="5"/>
        <v>0.20263294775457294</v>
      </c>
      <c r="J66" s="116">
        <f t="shared" si="5"/>
        <v>1.1584105122954214E-2</v>
      </c>
      <c r="K66" s="117">
        <f>C66-compopoinc!F58</f>
        <v>0.24970340821892023</v>
      </c>
      <c r="L66" s="116">
        <f>D66-compopoinc!G58</f>
        <v>0.15075772367778584</v>
      </c>
      <c r="M66" s="116">
        <f>E66-compopoinc!H58</f>
        <v>9.8945684541134366E-2</v>
      </c>
      <c r="N66" s="116">
        <f>F66-compopoinc!I58</f>
        <v>8.3351271544497407E-3</v>
      </c>
      <c r="O66" s="117">
        <f t="shared" si="6"/>
        <v>0.45218315673992038</v>
      </c>
      <c r="P66" s="116">
        <f t="shared" si="7"/>
        <v>0.3484958935264818</v>
      </c>
      <c r="Q66" s="116">
        <f t="shared" si="8"/>
        <v>0.10368726321343857</v>
      </c>
      <c r="R66" s="116">
        <f t="shared" si="9"/>
        <v>3.2489779685044729E-3</v>
      </c>
      <c r="S66" s="160">
        <f>compopoinc!J58</f>
        <v>0.29811343504115939</v>
      </c>
      <c r="T66" s="159">
        <f>compopoinc!K58</f>
        <v>0.23432058071554487</v>
      </c>
      <c r="U66" s="159">
        <f>compopoinc!L58</f>
        <v>6.3792854325614518E-2</v>
      </c>
      <c r="V66" s="20">
        <f>compopoinc!M58</f>
        <v>9.4872865039161884E-4</v>
      </c>
      <c r="Y66" s="3"/>
    </row>
    <row r="67" spans="1:25">
      <c r="A67" s="158">
        <v>1970</v>
      </c>
      <c r="B67" s="249">
        <v>937.60500000000002</v>
      </c>
      <c r="C67" s="231">
        <v>1</v>
      </c>
      <c r="D67" s="156">
        <f t="shared" si="2"/>
        <v>0.71701836061027835</v>
      </c>
      <c r="E67" s="122">
        <v>0.28298163938972165</v>
      </c>
      <c r="F67" s="122">
        <v>1.3554748534830765E-2</v>
      </c>
      <c r="G67" s="157">
        <f t="shared" si="3"/>
        <v>0.70373784762341529</v>
      </c>
      <c r="H67" s="156">
        <f t="shared" si="4"/>
        <v>0.48435012377378384</v>
      </c>
      <c r="I67" s="122">
        <f t="shared" si="5"/>
        <v>0.21938772384963146</v>
      </c>
      <c r="J67" s="122">
        <f t="shared" si="5"/>
        <v>1.2527028541775134E-2</v>
      </c>
      <c r="K67" s="123">
        <f>C67-compopoinc!F59</f>
        <v>0.25144672417081892</v>
      </c>
      <c r="L67" s="122">
        <f>D67-compopoinc!G59</f>
        <v>0.13810433530274679</v>
      </c>
      <c r="M67" s="122">
        <f>E67-compopoinc!H59</f>
        <v>0.11334238886807219</v>
      </c>
      <c r="N67" s="122">
        <f>F67-compopoinc!I59</f>
        <v>8.7889856789282288E-3</v>
      </c>
      <c r="O67" s="123">
        <f t="shared" si="6"/>
        <v>0.45229112345259637</v>
      </c>
      <c r="P67" s="122">
        <f t="shared" si="7"/>
        <v>0.34624578847103704</v>
      </c>
      <c r="Q67" s="122">
        <f t="shared" si="8"/>
        <v>0.10604533498155927</v>
      </c>
      <c r="R67" s="122">
        <f t="shared" si="9"/>
        <v>3.7380428628469055E-3</v>
      </c>
      <c r="S67" s="164">
        <f>compopoinc!J59</f>
        <v>0.29626215237658471</v>
      </c>
      <c r="T67" s="163">
        <f>compopoinc!K59</f>
        <v>0.23266823683649451</v>
      </c>
      <c r="U67" s="163">
        <f>compopoinc!L59</f>
        <v>6.359391554009021E-2</v>
      </c>
      <c r="V67" s="24">
        <f>compopoinc!M59</f>
        <v>1.0277199930556298E-3</v>
      </c>
      <c r="Y67" s="3"/>
    </row>
    <row r="68" spans="1:25">
      <c r="A68" s="148">
        <v>1971</v>
      </c>
      <c r="B68" s="248">
        <v>1014.0689999999997</v>
      </c>
      <c r="C68" s="229">
        <v>1</v>
      </c>
      <c r="D68" s="147">
        <f t="shared" si="2"/>
        <v>0.70884624221823156</v>
      </c>
      <c r="E68" s="116">
        <v>0.29115375778176839</v>
      </c>
      <c r="F68" s="116">
        <v>1.4587764737902454E-2</v>
      </c>
      <c r="G68" s="146">
        <f t="shared" si="3"/>
        <v>0.70165612365235575</v>
      </c>
      <c r="H68" s="147">
        <f t="shared" si="4"/>
        <v>0.47436487803467836</v>
      </c>
      <c r="I68" s="116">
        <f t="shared" si="5"/>
        <v>0.22729124561767733</v>
      </c>
      <c r="J68" s="116">
        <f t="shared" si="5"/>
        <v>1.3518892757181789E-2</v>
      </c>
      <c r="K68" s="117">
        <f>C68-compopoinc!F60</f>
        <v>0.24946153169730678</v>
      </c>
      <c r="L68" s="116">
        <f>D68-compopoinc!G60</f>
        <v>0.12900679853990993</v>
      </c>
      <c r="M68" s="116">
        <f>E68-compopoinc!H60</f>
        <v>0.12045473315739677</v>
      </c>
      <c r="N68" s="116">
        <f>F68-compopoinc!I60</f>
        <v>9.4006507947935088E-3</v>
      </c>
      <c r="O68" s="117">
        <f t="shared" si="6"/>
        <v>0.45219459195504896</v>
      </c>
      <c r="P68" s="116">
        <f t="shared" si="7"/>
        <v>0.34535807949476843</v>
      </c>
      <c r="Q68" s="116">
        <f t="shared" si="8"/>
        <v>0.10683651246028056</v>
      </c>
      <c r="R68" s="116">
        <f t="shared" si="9"/>
        <v>4.1182419623882801E-3</v>
      </c>
      <c r="S68" s="160">
        <f>compopoinc!J60</f>
        <v>0.29834387634764425</v>
      </c>
      <c r="T68" s="159">
        <f>compopoinc!K60</f>
        <v>0.2344813641835532</v>
      </c>
      <c r="U68" s="159">
        <f>compopoinc!L60</f>
        <v>6.386251216409107E-2</v>
      </c>
      <c r="V68" s="14">
        <f>compopoinc!M60</f>
        <v>1.0688719807206649E-3</v>
      </c>
      <c r="Y68" s="3"/>
    </row>
    <row r="69" spans="1:25">
      <c r="A69" s="148">
        <v>1972</v>
      </c>
      <c r="B69" s="248">
        <v>1119.5579999999998</v>
      </c>
      <c r="C69" s="229">
        <v>1</v>
      </c>
      <c r="D69" s="147">
        <f t="shared" si="2"/>
        <v>0.71297512053864109</v>
      </c>
      <c r="E69" s="116">
        <v>0.28702487946135891</v>
      </c>
      <c r="F69" s="116">
        <v>1.5226544761414777E-2</v>
      </c>
      <c r="G69" s="146">
        <f t="shared" si="3"/>
        <v>0.69830774283764185</v>
      </c>
      <c r="H69" s="147">
        <f t="shared" si="4"/>
        <v>0.47442012340801765</v>
      </c>
      <c r="I69" s="116">
        <f t="shared" si="5"/>
        <v>0.22388761942962421</v>
      </c>
      <c r="J69" s="116">
        <f t="shared" si="5"/>
        <v>1.4077417738549503E-2</v>
      </c>
      <c r="K69" s="117">
        <f>C69-compopoinc!F61</f>
        <v>0.24908968807721976</v>
      </c>
      <c r="L69" s="116">
        <f>D69-compopoinc!G61</f>
        <v>0.12955368144942314</v>
      </c>
      <c r="M69" s="116">
        <f>E69-compopoinc!H61</f>
        <v>0.11953600662779662</v>
      </c>
      <c r="N69" s="116">
        <f>F69-compopoinc!I61</f>
        <v>9.5612464488308603E-3</v>
      </c>
      <c r="O69" s="117">
        <f t="shared" si="6"/>
        <v>0.44921805476042209</v>
      </c>
      <c r="P69" s="116">
        <f t="shared" si="7"/>
        <v>0.34486644195859451</v>
      </c>
      <c r="Q69" s="116">
        <f t="shared" si="8"/>
        <v>0.10435161280182759</v>
      </c>
      <c r="R69" s="116">
        <f t="shared" si="9"/>
        <v>4.5161712897186426E-3</v>
      </c>
      <c r="S69" s="160">
        <f>compopoinc!J61</f>
        <v>0.30169225716235815</v>
      </c>
      <c r="T69" s="159">
        <f>compopoinc!K61</f>
        <v>0.23855499713062345</v>
      </c>
      <c r="U69" s="159">
        <f>compopoinc!L61</f>
        <v>6.3137260031734685E-2</v>
      </c>
      <c r="V69" s="14">
        <f>compopoinc!M61</f>
        <v>1.1491270228652743E-3</v>
      </c>
      <c r="Y69" s="3"/>
    </row>
    <row r="70" spans="1:25">
      <c r="A70" s="148">
        <v>1973</v>
      </c>
      <c r="B70" s="248">
        <v>1253.3050000000001</v>
      </c>
      <c r="C70" s="229">
        <v>1</v>
      </c>
      <c r="D70" s="147">
        <f t="shared" si="2"/>
        <v>0.72149476783384725</v>
      </c>
      <c r="E70" s="116">
        <v>0.27850523216615269</v>
      </c>
      <c r="F70" s="116">
        <v>1.5842113452032826E-2</v>
      </c>
      <c r="G70" s="146">
        <f t="shared" si="3"/>
        <v>0.69690987968533591</v>
      </c>
      <c r="H70" s="147">
        <f t="shared" si="4"/>
        <v>0.48039924979029486</v>
      </c>
      <c r="I70" s="116">
        <f t="shared" si="5"/>
        <v>0.216510629895041</v>
      </c>
      <c r="J70" s="116">
        <f t="shared" si="5"/>
        <v>1.4622778548122306E-2</v>
      </c>
      <c r="K70" s="117">
        <f>C70-compopoinc!F62</f>
        <v>0.25092936307555647</v>
      </c>
      <c r="L70" s="116">
        <f>D70-compopoinc!G62</f>
        <v>0.13677591259988497</v>
      </c>
      <c r="M70" s="116">
        <f>E70-compopoinc!H62</f>
        <v>0.11415345047567146</v>
      </c>
      <c r="N70" s="116">
        <f>F70-compopoinc!I62</f>
        <v>9.6653167457968533E-3</v>
      </c>
      <c r="O70" s="117">
        <f t="shared" si="6"/>
        <v>0.44598051660977944</v>
      </c>
      <c r="P70" s="116">
        <f t="shared" si="7"/>
        <v>0.34362333719040988</v>
      </c>
      <c r="Q70" s="116">
        <f t="shared" si="8"/>
        <v>0.10235717941936953</v>
      </c>
      <c r="R70" s="116">
        <f t="shared" si="9"/>
        <v>4.9574618023254524E-3</v>
      </c>
      <c r="S70" s="160">
        <f>compopoinc!J62</f>
        <v>0.30309012031466409</v>
      </c>
      <c r="T70" s="159">
        <f>compopoinc!K62</f>
        <v>0.24109551804355239</v>
      </c>
      <c r="U70" s="159">
        <f>compopoinc!L62</f>
        <v>6.1994602271111705E-2</v>
      </c>
      <c r="V70" s="14">
        <f>compopoinc!M62</f>
        <v>1.2193349039105207E-3</v>
      </c>
      <c r="Y70" s="3"/>
    </row>
    <row r="71" spans="1:25">
      <c r="A71" s="148">
        <v>1974</v>
      </c>
      <c r="B71" s="248">
        <v>1346.6850000000002</v>
      </c>
      <c r="C71" s="229">
        <v>1</v>
      </c>
      <c r="D71" s="147">
        <f t="shared" si="2"/>
        <v>0.70642874911356413</v>
      </c>
      <c r="E71" s="116">
        <v>0.29357125088643587</v>
      </c>
      <c r="F71" s="116">
        <v>1.7748768271719072E-2</v>
      </c>
      <c r="G71" s="146">
        <f t="shared" si="3"/>
        <v>0.70152072733662862</v>
      </c>
      <c r="H71" s="147">
        <f t="shared" si="4"/>
        <v>0.47054299067103589</v>
      </c>
      <c r="I71" s="116">
        <f t="shared" si="5"/>
        <v>0.23097773666559274</v>
      </c>
      <c r="J71" s="116">
        <f t="shared" si="5"/>
        <v>1.6355140389416056E-2</v>
      </c>
      <c r="K71" s="117">
        <f>C71-compopoinc!F63</f>
        <v>0.25524656660945766</v>
      </c>
      <c r="L71" s="116">
        <f>D71-compopoinc!G63</f>
        <v>0.13052634777053806</v>
      </c>
      <c r="M71" s="116">
        <f>E71-compopoinc!H63</f>
        <v>0.12472021883891954</v>
      </c>
      <c r="N71" s="116">
        <f>F71-compopoinc!I63</f>
        <v>1.0588377436273042E-2</v>
      </c>
      <c r="O71" s="117">
        <f t="shared" si="6"/>
        <v>0.44627416072717097</v>
      </c>
      <c r="P71" s="116">
        <f t="shared" si="7"/>
        <v>0.34001664290049782</v>
      </c>
      <c r="Q71" s="116">
        <f t="shared" si="8"/>
        <v>0.1062575178266732</v>
      </c>
      <c r="R71" s="116">
        <f t="shared" si="9"/>
        <v>5.7667629531430141E-3</v>
      </c>
      <c r="S71" s="160">
        <f>compopoinc!J63</f>
        <v>0.29847927266337138</v>
      </c>
      <c r="T71" s="159">
        <f>compopoinc!K63</f>
        <v>0.23588575844252824</v>
      </c>
      <c r="U71" s="159">
        <f>compopoinc!L63</f>
        <v>6.2593514220843124E-2</v>
      </c>
      <c r="V71" s="14">
        <f>compopoinc!M63</f>
        <v>1.3936278823030177E-3</v>
      </c>
      <c r="Y71" s="3"/>
    </row>
    <row r="72" spans="1:25">
      <c r="A72" s="148">
        <v>1975</v>
      </c>
      <c r="B72" s="248">
        <v>1446.2179999999996</v>
      </c>
      <c r="C72" s="229">
        <v>1</v>
      </c>
      <c r="D72" s="147">
        <f t="shared" si="2"/>
        <v>0.68053571453266382</v>
      </c>
      <c r="E72" s="116">
        <v>0.31946428546733624</v>
      </c>
      <c r="F72" s="116">
        <v>2.0395265444075519E-2</v>
      </c>
      <c r="G72" s="146">
        <f t="shared" si="3"/>
        <v>0.70170092986529653</v>
      </c>
      <c r="H72" s="147">
        <f t="shared" si="4"/>
        <v>0.44599359849415066</v>
      </c>
      <c r="I72" s="116">
        <f t="shared" si="5"/>
        <v>0.25570733137114593</v>
      </c>
      <c r="J72" s="116">
        <f t="shared" si="5"/>
        <v>1.8789047692427407E-2</v>
      </c>
      <c r="K72" s="117">
        <f>C72-compopoinc!F64</f>
        <v>0.25565156014658896</v>
      </c>
      <c r="L72" s="116">
        <f>D72-compopoinc!G64</f>
        <v>0.10912639695373005</v>
      </c>
      <c r="M72" s="116">
        <f>E72-compopoinc!H64</f>
        <v>0.14652516319285894</v>
      </c>
      <c r="N72" s="116">
        <f>F72-compopoinc!I64</f>
        <v>1.2046295542604292E-2</v>
      </c>
      <c r="O72" s="117">
        <f t="shared" si="6"/>
        <v>0.44604936971870757</v>
      </c>
      <c r="P72" s="116">
        <f t="shared" si="7"/>
        <v>0.3368672015404206</v>
      </c>
      <c r="Q72" s="116">
        <f t="shared" si="8"/>
        <v>0.10918216817828699</v>
      </c>
      <c r="R72" s="116">
        <f t="shared" si="9"/>
        <v>6.7427521498231151E-3</v>
      </c>
      <c r="S72" s="160">
        <f>compopoinc!J64</f>
        <v>0.29829907013470347</v>
      </c>
      <c r="T72" s="159">
        <f>compopoinc!K64</f>
        <v>0.23454211603851316</v>
      </c>
      <c r="U72" s="159">
        <f>compopoinc!L64</f>
        <v>6.3756954096190296E-2</v>
      </c>
      <c r="V72" s="14">
        <f>compopoinc!M64</f>
        <v>1.6062177516481121E-3</v>
      </c>
      <c r="Y72" s="3"/>
    </row>
    <row r="73" spans="1:25">
      <c r="A73" s="148">
        <v>1976</v>
      </c>
      <c r="B73" s="248">
        <v>1609.4009999999998</v>
      </c>
      <c r="C73" s="229">
        <v>1</v>
      </c>
      <c r="D73" s="147">
        <f t="shared" si="2"/>
        <v>0.69263533451265413</v>
      </c>
      <c r="E73" s="116">
        <v>0.30736466548734592</v>
      </c>
      <c r="F73" s="116">
        <v>2.1282452291256193E-2</v>
      </c>
      <c r="G73" s="146">
        <f t="shared" si="3"/>
        <v>0.7018421600423892</v>
      </c>
      <c r="H73" s="147">
        <f t="shared" si="4"/>
        <v>0.45661501336038274</v>
      </c>
      <c r="I73" s="116">
        <f t="shared" si="5"/>
        <v>0.24522714668200651</v>
      </c>
      <c r="J73" s="116">
        <f t="shared" si="5"/>
        <v>1.9540553330368308E-2</v>
      </c>
      <c r="K73" s="117">
        <f>C73-compopoinc!F65</f>
        <v>0.2569843746023821</v>
      </c>
      <c r="L73" s="116">
        <f>D73-compopoinc!G65</f>
        <v>0.11791636229284341</v>
      </c>
      <c r="M73" s="116">
        <f>E73-compopoinc!H65</f>
        <v>0.13906801230953877</v>
      </c>
      <c r="N73" s="116">
        <f>F73-compopoinc!I65</f>
        <v>1.2173796747722867E-2</v>
      </c>
      <c r="O73" s="117">
        <f t="shared" si="6"/>
        <v>0.44485778544000709</v>
      </c>
      <c r="P73" s="116">
        <f t="shared" si="7"/>
        <v>0.33869865106753932</v>
      </c>
      <c r="Q73" s="116">
        <f t="shared" si="8"/>
        <v>0.10615913437246774</v>
      </c>
      <c r="R73" s="116">
        <f t="shared" si="9"/>
        <v>7.3667565826454409E-3</v>
      </c>
      <c r="S73" s="160">
        <f>compopoinc!J65</f>
        <v>0.2981578399576108</v>
      </c>
      <c r="T73" s="159">
        <f>compopoinc!K65</f>
        <v>0.2360203211522714</v>
      </c>
      <c r="U73" s="159">
        <f>compopoinc!L65</f>
        <v>6.2137518805339409E-2</v>
      </c>
      <c r="V73" s="14">
        <f>compopoinc!M65</f>
        <v>1.7418989608878846E-3</v>
      </c>
      <c r="Y73" s="3"/>
    </row>
    <row r="74" spans="1:25">
      <c r="A74" s="148">
        <v>1977</v>
      </c>
      <c r="B74" s="248">
        <v>1792.8699999999997</v>
      </c>
      <c r="C74" s="229">
        <v>1</v>
      </c>
      <c r="D74" s="147">
        <f t="shared" si="2"/>
        <v>0.70256348759251919</v>
      </c>
      <c r="E74" s="116">
        <v>0.29743651240748081</v>
      </c>
      <c r="F74" s="116">
        <v>2.1662474133651632E-2</v>
      </c>
      <c r="G74" s="146">
        <f t="shared" si="3"/>
        <v>0.69872687782254417</v>
      </c>
      <c r="H74" s="147">
        <f t="shared" si="4"/>
        <v>0.46234666179654488</v>
      </c>
      <c r="I74" s="116">
        <f t="shared" ref="I74:J110" si="10">E74-U74</f>
        <v>0.23638021602599929</v>
      </c>
      <c r="J74" s="116">
        <f t="shared" si="10"/>
        <v>1.9799506731845488E-2</v>
      </c>
      <c r="K74" s="117">
        <f>C74-compopoinc!F66</f>
        <v>0.25561373474194227</v>
      </c>
      <c r="L74" s="116">
        <f>D74-compopoinc!G66</f>
        <v>0.12143176420756274</v>
      </c>
      <c r="M74" s="116">
        <f>E74-compopoinc!H66</f>
        <v>0.1341819705343795</v>
      </c>
      <c r="N74" s="116">
        <f>F74-compopoinc!I66</f>
        <v>1.2250181988857037E-2</v>
      </c>
      <c r="O74" s="117">
        <f t="shared" si="6"/>
        <v>0.4431131430806019</v>
      </c>
      <c r="P74" s="116">
        <f t="shared" si="7"/>
        <v>0.34091489758898214</v>
      </c>
      <c r="Q74" s="116">
        <f t="shared" si="8"/>
        <v>0.10219824549161979</v>
      </c>
      <c r="R74" s="116">
        <f t="shared" si="9"/>
        <v>7.5493247429884516E-3</v>
      </c>
      <c r="S74" s="160">
        <f>compopoinc!J66</f>
        <v>0.30127312217745583</v>
      </c>
      <c r="T74" s="159">
        <f>compopoinc!K66</f>
        <v>0.24021682579597431</v>
      </c>
      <c r="U74" s="159">
        <f>compopoinc!L66</f>
        <v>6.1056296381481516E-2</v>
      </c>
      <c r="V74" s="14">
        <f>compopoinc!M66</f>
        <v>1.8629674018061447E-3</v>
      </c>
      <c r="Y74" s="3"/>
    </row>
    <row r="75" spans="1:25">
      <c r="A75" s="148">
        <v>1978</v>
      </c>
      <c r="B75" s="248">
        <v>2022.6879999999996</v>
      </c>
      <c r="C75" s="229">
        <v>1</v>
      </c>
      <c r="D75" s="147">
        <f t="shared" ref="D75:D111" si="11">C75-E75</f>
        <v>0.71475136056574218</v>
      </c>
      <c r="E75" s="116">
        <v>0.28524863943425782</v>
      </c>
      <c r="F75" s="116">
        <v>2.183332278631208E-2</v>
      </c>
      <c r="G75" s="146">
        <f t="shared" si="3"/>
        <v>0.69617343327752401</v>
      </c>
      <c r="H75" s="147">
        <f t="shared" si="4"/>
        <v>0.47064348324036337</v>
      </c>
      <c r="I75" s="116">
        <f t="shared" si="10"/>
        <v>0.22552995003716064</v>
      </c>
      <c r="J75" s="116">
        <f t="shared" si="10"/>
        <v>1.9950896593158775E-2</v>
      </c>
      <c r="K75" s="117">
        <f>C75-compopoinc!F67</f>
        <v>0.25393964112300083</v>
      </c>
      <c r="L75" s="116">
        <f>D75-compopoinc!G67</f>
        <v>0.12726118267379349</v>
      </c>
      <c r="M75" s="116">
        <f>E75-compopoinc!H67</f>
        <v>0.1266784584492073</v>
      </c>
      <c r="N75" s="116">
        <f>F75-compopoinc!I67</f>
        <v>1.2150520282388021E-2</v>
      </c>
      <c r="O75" s="117">
        <f t="shared" si="6"/>
        <v>0.44223379215452319</v>
      </c>
      <c r="P75" s="116">
        <f t="shared" si="7"/>
        <v>0.34338230056656988</v>
      </c>
      <c r="Q75" s="116">
        <f t="shared" si="8"/>
        <v>9.8851491587953338E-2</v>
      </c>
      <c r="R75" s="116">
        <f t="shared" si="9"/>
        <v>7.8003763107707541E-3</v>
      </c>
      <c r="S75" s="160">
        <f>compopoinc!J67</f>
        <v>0.30382656672247599</v>
      </c>
      <c r="T75" s="159">
        <f>compopoinc!K67</f>
        <v>0.24410787732537881</v>
      </c>
      <c r="U75" s="159">
        <f>compopoinc!L67</f>
        <v>5.9718689397097187E-2</v>
      </c>
      <c r="V75" s="14">
        <f>compopoinc!M67</f>
        <v>1.8824261931533067E-3</v>
      </c>
      <c r="Y75" s="3"/>
    </row>
    <row r="76" spans="1:25">
      <c r="A76" s="152">
        <v>1979</v>
      </c>
      <c r="B76" s="250">
        <v>2240.3399999999997</v>
      </c>
      <c r="C76" s="230">
        <v>1</v>
      </c>
      <c r="D76" s="151">
        <f t="shared" si="11"/>
        <v>0.71650999401876492</v>
      </c>
      <c r="E76" s="119">
        <v>0.28349000598123503</v>
      </c>
      <c r="F76" s="119">
        <v>2.2765740914325507E-2</v>
      </c>
      <c r="G76" s="150">
        <f t="shared" si="3"/>
        <v>0.69458183646202087</v>
      </c>
      <c r="H76" s="151">
        <f t="shared" si="4"/>
        <v>0.4699414404447444</v>
      </c>
      <c r="I76" s="119">
        <f t="shared" si="10"/>
        <v>0.22464039601727639</v>
      </c>
      <c r="J76" s="119">
        <f t="shared" si="10"/>
        <v>2.0794324114814713E-2</v>
      </c>
      <c r="K76" s="120">
        <f>C76-compopoinc!F68</f>
        <v>0.25506305694580078</v>
      </c>
      <c r="L76" s="119">
        <f>D76-compopoinc!G68</f>
        <v>0.12672866357864065</v>
      </c>
      <c r="M76" s="119">
        <f>E76-compopoinc!H68</f>
        <v>0.12833439336716002</v>
      </c>
      <c r="N76" s="119">
        <f>F76-compopoinc!I68</f>
        <v>1.2580430755445607E-2</v>
      </c>
      <c r="O76" s="120">
        <f t="shared" si="6"/>
        <v>0.43951877951622009</v>
      </c>
      <c r="P76" s="119">
        <f t="shared" si="7"/>
        <v>0.34321277686610374</v>
      </c>
      <c r="Q76" s="119">
        <f t="shared" si="8"/>
        <v>9.6306002650116379E-2</v>
      </c>
      <c r="R76" s="119">
        <f t="shared" si="9"/>
        <v>8.2138933593691055E-3</v>
      </c>
      <c r="S76" s="162">
        <f>compopoinc!J68</f>
        <v>0.30541816353797913</v>
      </c>
      <c r="T76" s="161">
        <f>compopoinc!K68</f>
        <v>0.24656855357402049</v>
      </c>
      <c r="U76" s="161">
        <f>compopoinc!L68</f>
        <v>5.8849609963958639E-2</v>
      </c>
      <c r="V76" s="20">
        <f>compopoinc!M68</f>
        <v>1.9714167995107954E-3</v>
      </c>
      <c r="Y76" s="3"/>
    </row>
    <row r="77" spans="1:25">
      <c r="A77" s="148">
        <v>1980</v>
      </c>
      <c r="B77" s="248">
        <v>2418.6410000000001</v>
      </c>
      <c r="C77" s="229">
        <v>1</v>
      </c>
      <c r="D77" s="147">
        <f t="shared" si="11"/>
        <v>0.69870890305754352</v>
      </c>
      <c r="E77" s="116">
        <v>0.30129109694245654</v>
      </c>
      <c r="F77" s="116">
        <v>2.4830472980487801E-2</v>
      </c>
      <c r="G77" s="146">
        <f t="shared" si="3"/>
        <v>0.7023041844367981</v>
      </c>
      <c r="H77" s="147">
        <f t="shared" si="4"/>
        <v>0.46079386271711864</v>
      </c>
      <c r="I77" s="116">
        <f t="shared" si="10"/>
        <v>0.24151032171967954</v>
      </c>
      <c r="J77" s="116">
        <f t="shared" si="10"/>
        <v>2.2511334093957905E-2</v>
      </c>
      <c r="K77" s="117">
        <f>C77-compopoinc!F69</f>
        <v>0.25647741556167603</v>
      </c>
      <c r="L77" s="116">
        <f>D77-compopoinc!G69</f>
        <v>0.11793809860596172</v>
      </c>
      <c r="M77" s="116">
        <f>E77-compopoinc!H69</f>
        <v>0.13853931695571436</v>
      </c>
      <c r="N77" s="116">
        <f>F77-compopoinc!I69</f>
        <v>1.3349112959309621E-2</v>
      </c>
      <c r="O77" s="117">
        <f t="shared" si="6"/>
        <v>0.44582676887512207</v>
      </c>
      <c r="P77" s="116">
        <f t="shared" si="7"/>
        <v>0.34285576411115692</v>
      </c>
      <c r="Q77" s="116">
        <f t="shared" si="8"/>
        <v>0.10297100476396517</v>
      </c>
      <c r="R77" s="116">
        <f t="shared" si="9"/>
        <v>9.1622211346482837E-3</v>
      </c>
      <c r="S77" s="160">
        <f>compopoinc!J69</f>
        <v>0.2976958155632019</v>
      </c>
      <c r="T77" s="159">
        <f>compopoinc!K69</f>
        <v>0.2379150403404249</v>
      </c>
      <c r="U77" s="159">
        <f>compopoinc!L69</f>
        <v>5.9780775222777E-2</v>
      </c>
      <c r="V77" s="24">
        <f>compopoinc!M69</f>
        <v>2.3191388865298973E-3</v>
      </c>
      <c r="Y77" s="3"/>
    </row>
    <row r="78" spans="1:25">
      <c r="A78" s="148">
        <v>1981</v>
      </c>
      <c r="B78" s="248">
        <v>2714.6759999999999</v>
      </c>
      <c r="C78" s="229">
        <v>1</v>
      </c>
      <c r="D78" s="147">
        <f t="shared" si="11"/>
        <v>0.69824759934518887</v>
      </c>
      <c r="E78" s="116">
        <v>0.30175240065481113</v>
      </c>
      <c r="F78" s="116">
        <v>2.6244384228541456E-2</v>
      </c>
      <c r="G78" s="146">
        <f t="shared" si="3"/>
        <v>0.69281086325645447</v>
      </c>
      <c r="H78" s="147">
        <f t="shared" si="4"/>
        <v>0.45247718922724345</v>
      </c>
      <c r="I78" s="116">
        <f t="shared" si="10"/>
        <v>0.24033367402921099</v>
      </c>
      <c r="J78" s="116">
        <f t="shared" si="10"/>
        <v>2.3615764983767717E-2</v>
      </c>
      <c r="K78" s="117">
        <f>C78-compopoinc!F70</f>
        <v>0.25051093101501465</v>
      </c>
      <c r="L78" s="116">
        <f>D78-compopoinc!G70</f>
        <v>0.11215149868112384</v>
      </c>
      <c r="M78" s="116">
        <f>E78-compopoinc!H70</f>
        <v>0.13835943233389081</v>
      </c>
      <c r="N78" s="116">
        <f>F78-compopoinc!I70</f>
        <v>1.3454227389418575E-2</v>
      </c>
      <c r="O78" s="117">
        <f t="shared" si="6"/>
        <v>0.44229993224143982</v>
      </c>
      <c r="P78" s="116">
        <f t="shared" si="7"/>
        <v>0.34032569054611961</v>
      </c>
      <c r="Q78" s="116">
        <f t="shared" si="8"/>
        <v>0.10197424169532018</v>
      </c>
      <c r="R78" s="116">
        <f t="shared" si="9"/>
        <v>1.0161537594349143E-2</v>
      </c>
      <c r="S78" s="160">
        <f>compopoinc!J70</f>
        <v>0.30718913674354553</v>
      </c>
      <c r="T78" s="159">
        <f>compopoinc!K70</f>
        <v>0.2457704101179454</v>
      </c>
      <c r="U78" s="159">
        <f>compopoinc!L70</f>
        <v>6.1418726625600141E-2</v>
      </c>
      <c r="V78" s="14">
        <f>compopoinc!M70</f>
        <v>2.6286192447737364E-3</v>
      </c>
      <c r="Y78" s="3"/>
    </row>
    <row r="79" spans="1:25">
      <c r="A79" s="148">
        <v>1982</v>
      </c>
      <c r="B79" s="248">
        <v>2834.5160000000001</v>
      </c>
      <c r="C79" s="229">
        <v>1</v>
      </c>
      <c r="D79" s="147">
        <f t="shared" si="11"/>
        <v>0.68187478920563516</v>
      </c>
      <c r="E79" s="116">
        <v>0.3181252107943649</v>
      </c>
      <c r="F79" s="116">
        <v>2.8606647484085465E-2</v>
      </c>
      <c r="G79" s="146">
        <f t="shared" ref="G79:G109" si="12">C79-S79</f>
        <v>0.68901154398918152</v>
      </c>
      <c r="H79" s="147">
        <f t="shared" ref="H79:H110" si="13">D79-T79</f>
        <v>0.43622764889287408</v>
      </c>
      <c r="I79" s="116">
        <f t="shared" si="10"/>
        <v>0.2527838950963075</v>
      </c>
      <c r="J79" s="116">
        <f t="shared" si="10"/>
        <v>2.5471551230881354E-2</v>
      </c>
      <c r="K79" s="117">
        <f>C79-compopoinc!F71</f>
        <v>0.24248319864273071</v>
      </c>
      <c r="L79" s="116">
        <f>D79-compopoinc!G71</f>
        <v>9.7583106480626625E-2</v>
      </c>
      <c r="M79" s="116">
        <f>E79-compopoinc!H71</f>
        <v>0.14490009216210412</v>
      </c>
      <c r="N79" s="116">
        <f>F79-compopoinc!I71</f>
        <v>1.3567098280272636E-2</v>
      </c>
      <c r="O79" s="117">
        <f t="shared" si="6"/>
        <v>0.44652834534645081</v>
      </c>
      <c r="P79" s="116">
        <f t="shared" si="7"/>
        <v>0.33864454241224745</v>
      </c>
      <c r="Q79" s="116">
        <f t="shared" si="8"/>
        <v>0.10788380293420338</v>
      </c>
      <c r="R79" s="116">
        <f t="shared" si="9"/>
        <v>1.1904452950608718E-2</v>
      </c>
      <c r="S79" s="146">
        <f>compopoinc!J71</f>
        <v>0.31098845601081848</v>
      </c>
      <c r="T79" s="147">
        <f>compopoinc!K71</f>
        <v>0.24564714031276108</v>
      </c>
      <c r="U79" s="147">
        <f>compopoinc!L71</f>
        <v>6.5341315698057401E-2</v>
      </c>
      <c r="V79" s="14">
        <f>compopoinc!M71</f>
        <v>3.1350962532041104E-3</v>
      </c>
      <c r="Y79" s="3"/>
    </row>
    <row r="80" spans="1:25">
      <c r="A80" s="148">
        <v>1983</v>
      </c>
      <c r="B80" s="248">
        <v>3051.5579999999995</v>
      </c>
      <c r="C80" s="229">
        <v>1</v>
      </c>
      <c r="D80" s="147">
        <f t="shared" si="11"/>
        <v>0.68228131334878772</v>
      </c>
      <c r="E80" s="116">
        <v>0.31771868665121233</v>
      </c>
      <c r="F80" s="116">
        <v>3.0039737078567743E-2</v>
      </c>
      <c r="G80" s="146">
        <f t="shared" si="12"/>
        <v>0.68260353803634644</v>
      </c>
      <c r="H80" s="147">
        <f t="shared" si="13"/>
        <v>0.43143423935846598</v>
      </c>
      <c r="I80" s="116">
        <f t="shared" si="10"/>
        <v>0.25116929867788051</v>
      </c>
      <c r="J80" s="116">
        <f t="shared" si="10"/>
        <v>2.6752528599771015E-2</v>
      </c>
      <c r="K80" s="117">
        <f>C80-compopoinc!F72</f>
        <v>0.23413175344467163</v>
      </c>
      <c r="L80" s="116">
        <f>D80-compopoinc!G72</f>
        <v>9.0860209961473037E-2</v>
      </c>
      <c r="M80" s="116">
        <f>E80-compopoinc!H72</f>
        <v>0.14327154348319868</v>
      </c>
      <c r="N80" s="116">
        <f>F80-compopoinc!I72</f>
        <v>1.4375948101955516E-2</v>
      </c>
      <c r="O80" s="117">
        <f t="shared" si="6"/>
        <v>0.4484717845916748</v>
      </c>
      <c r="P80" s="116">
        <f t="shared" si="7"/>
        <v>0.34057402939699294</v>
      </c>
      <c r="Q80" s="116">
        <f t="shared" si="8"/>
        <v>0.10789775519468184</v>
      </c>
      <c r="R80" s="116">
        <f t="shared" si="9"/>
        <v>1.2376580497815499E-2</v>
      </c>
      <c r="S80" s="146">
        <f>compopoinc!J72</f>
        <v>0.31739646196365356</v>
      </c>
      <c r="T80" s="147">
        <f>compopoinc!K72</f>
        <v>0.25084707399032175</v>
      </c>
      <c r="U80" s="147">
        <f>compopoinc!L72</f>
        <v>6.6549387973331833E-2</v>
      </c>
      <c r="V80" s="14">
        <f>compopoinc!M72</f>
        <v>3.2872084787967278E-3</v>
      </c>
      <c r="Y80" s="3"/>
    </row>
    <row r="81" spans="1:25">
      <c r="A81" s="148">
        <v>1984</v>
      </c>
      <c r="B81" s="248">
        <v>3433.9270000000001</v>
      </c>
      <c r="C81" s="229">
        <v>1</v>
      </c>
      <c r="D81" s="147">
        <f t="shared" si="11"/>
        <v>0.70316200664720019</v>
      </c>
      <c r="E81" s="116">
        <v>0.29683799335279987</v>
      </c>
      <c r="F81" s="116">
        <v>2.9505577724861363E-2</v>
      </c>
      <c r="G81" s="146">
        <f t="shared" si="12"/>
        <v>0.66721510887145996</v>
      </c>
      <c r="H81" s="147">
        <f t="shared" si="13"/>
        <v>0.43629903035379625</v>
      </c>
      <c r="I81" s="116">
        <f t="shared" si="10"/>
        <v>0.2309160785176638</v>
      </c>
      <c r="J81" s="116">
        <f t="shared" si="10"/>
        <v>2.6205226032649003E-2</v>
      </c>
      <c r="K81" s="117">
        <f>C81-compopoinc!F73</f>
        <v>0.22615468502044678</v>
      </c>
      <c r="L81" s="116">
        <f>D81-compopoinc!G73</f>
        <v>9.581583288934703E-2</v>
      </c>
      <c r="M81" s="116">
        <f>E81-compopoinc!H73</f>
        <v>0.1303388521310998</v>
      </c>
      <c r="N81" s="116">
        <f>F81-compopoinc!I73</f>
        <v>1.4185485220893478E-2</v>
      </c>
      <c r="O81" s="117">
        <f t="shared" si="6"/>
        <v>0.44106042385101318</v>
      </c>
      <c r="P81" s="116">
        <f t="shared" si="7"/>
        <v>0.34048319746444922</v>
      </c>
      <c r="Q81" s="116">
        <f t="shared" si="8"/>
        <v>0.10057722638656399</v>
      </c>
      <c r="R81" s="116">
        <f t="shared" si="9"/>
        <v>1.2019740811755525E-2</v>
      </c>
      <c r="S81" s="146">
        <f>compopoinc!J73</f>
        <v>0.33278489112854004</v>
      </c>
      <c r="T81" s="147">
        <f>compopoinc!K73</f>
        <v>0.26686297629340394</v>
      </c>
      <c r="U81" s="147">
        <f>compopoinc!L73</f>
        <v>6.592191483513607E-2</v>
      </c>
      <c r="V81" s="14">
        <f>compopoinc!M73</f>
        <v>3.3003516922123612E-3</v>
      </c>
      <c r="Y81" s="3"/>
    </row>
    <row r="82" spans="1:25">
      <c r="A82" s="148">
        <v>1985</v>
      </c>
      <c r="B82" s="248">
        <v>3669.954999999999</v>
      </c>
      <c r="C82" s="229">
        <v>1</v>
      </c>
      <c r="D82" s="147">
        <f t="shared" si="11"/>
        <v>0.70087044664035392</v>
      </c>
      <c r="E82" s="116">
        <v>0.29912955335964614</v>
      </c>
      <c r="F82" s="116">
        <v>2.9807722438013554E-2</v>
      </c>
      <c r="G82" s="146">
        <f t="shared" si="12"/>
        <v>0.66976675391197205</v>
      </c>
      <c r="H82" s="147">
        <f t="shared" si="13"/>
        <v>0.43709663431851276</v>
      </c>
      <c r="I82" s="116">
        <f t="shared" si="10"/>
        <v>0.23267011959345935</v>
      </c>
      <c r="J82" s="116">
        <f t="shared" si="10"/>
        <v>2.6513344209174304E-2</v>
      </c>
      <c r="K82" s="117">
        <f>C82-compopoinc!F74</f>
        <v>0.22641599178314209</v>
      </c>
      <c r="L82" s="116">
        <f>D82-compopoinc!G74</f>
        <v>9.6110709932873628E-2</v>
      </c>
      <c r="M82" s="116">
        <f>E82-compopoinc!H74</f>
        <v>0.13030528185026849</v>
      </c>
      <c r="N82" s="116">
        <f>F82-compopoinc!I74</f>
        <v>1.4108506002688665E-2</v>
      </c>
      <c r="O82" s="117">
        <f t="shared" si="6"/>
        <v>0.44335076212882996</v>
      </c>
      <c r="P82" s="116">
        <f t="shared" si="7"/>
        <v>0.34098592438563913</v>
      </c>
      <c r="Q82" s="116">
        <f t="shared" si="8"/>
        <v>0.10236483774319086</v>
      </c>
      <c r="R82" s="116">
        <f t="shared" si="9"/>
        <v>1.2404838206485639E-2</v>
      </c>
      <c r="S82" s="146">
        <f>compopoinc!J74</f>
        <v>0.33023324608802795</v>
      </c>
      <c r="T82" s="147">
        <f>compopoinc!K74</f>
        <v>0.26377381232184116</v>
      </c>
      <c r="U82" s="147">
        <f>compopoinc!L74</f>
        <v>6.6459433766186779E-2</v>
      </c>
      <c r="V82" s="14">
        <f>compopoinc!M74</f>
        <v>3.2943782288392498E-3</v>
      </c>
      <c r="Y82" s="3"/>
    </row>
    <row r="83" spans="1:25">
      <c r="A83" s="148">
        <v>1986</v>
      </c>
      <c r="B83" s="248">
        <v>3831.2529999999992</v>
      </c>
      <c r="C83" s="229">
        <v>1</v>
      </c>
      <c r="D83" s="147">
        <f t="shared" si="11"/>
        <v>0.69435430132126474</v>
      </c>
      <c r="E83" s="116">
        <v>0.3056456986787352</v>
      </c>
      <c r="F83" s="116">
        <v>3.1037887604916731E-2</v>
      </c>
      <c r="G83" s="146">
        <f t="shared" si="12"/>
        <v>0.67676848173141479</v>
      </c>
      <c r="H83" s="147">
        <f t="shared" si="13"/>
        <v>0.43751032203008988</v>
      </c>
      <c r="I83" s="116">
        <f t="shared" si="10"/>
        <v>0.23925815970132486</v>
      </c>
      <c r="J83" s="116">
        <f t="shared" si="10"/>
        <v>2.7877735113044061E-2</v>
      </c>
      <c r="K83" s="117">
        <f>C83-compopoinc!F75</f>
        <v>0.22631746530532837</v>
      </c>
      <c r="L83" s="116">
        <f>D83-compopoinc!G75</f>
        <v>9.3644609148116231E-2</v>
      </c>
      <c r="M83" s="116">
        <f>E83-compopoinc!H75</f>
        <v>0.13267285615721203</v>
      </c>
      <c r="N83" s="116">
        <f>F83-compopoinc!I75</f>
        <v>1.5022876403814028E-2</v>
      </c>
      <c r="O83" s="117">
        <f t="shared" si="6"/>
        <v>0.45045101642608643</v>
      </c>
      <c r="P83" s="116">
        <f t="shared" si="7"/>
        <v>0.34386571288197365</v>
      </c>
      <c r="Q83" s="116">
        <f t="shared" si="8"/>
        <v>0.10658530354411283</v>
      </c>
      <c r="R83" s="116">
        <f t="shared" si="9"/>
        <v>1.2854858709230033E-2</v>
      </c>
      <c r="S83" s="146">
        <f>compopoinc!J75</f>
        <v>0.32323151826858521</v>
      </c>
      <c r="T83" s="147">
        <f>compopoinc!K75</f>
        <v>0.25684397929117486</v>
      </c>
      <c r="U83" s="147">
        <f>compopoinc!L75</f>
        <v>6.6387538977410357E-2</v>
      </c>
      <c r="V83" s="14">
        <f>compopoinc!M75</f>
        <v>3.1601524918726692E-3</v>
      </c>
      <c r="Y83" s="3"/>
    </row>
    <row r="84" spans="1:25">
      <c r="A84" s="148">
        <v>1987</v>
      </c>
      <c r="B84" s="248">
        <v>4098.5070000000005</v>
      </c>
      <c r="C84" s="229">
        <v>1</v>
      </c>
      <c r="D84" s="147">
        <f t="shared" si="11"/>
        <v>0.70011079644368057</v>
      </c>
      <c r="E84" s="116">
        <v>0.29988920355631937</v>
      </c>
      <c r="F84" s="116">
        <v>3.1577596427186772E-2</v>
      </c>
      <c r="G84" s="146">
        <f t="shared" si="12"/>
        <v>0.66977772116661072</v>
      </c>
      <c r="H84" s="147">
        <f t="shared" si="13"/>
        <v>0.4363878611539338</v>
      </c>
      <c r="I84" s="116">
        <f t="shared" si="10"/>
        <v>0.23338986001267684</v>
      </c>
      <c r="J84" s="116">
        <f t="shared" si="10"/>
        <v>2.8778582100046912E-2</v>
      </c>
      <c r="K84" s="117">
        <f>C84-compopoinc!F76</f>
        <v>0.22498565912246704</v>
      </c>
      <c r="L84" s="116">
        <f>D84-compopoinc!G76</f>
        <v>9.4530026105217102E-2</v>
      </c>
      <c r="M84" s="116">
        <f>E84-compopoinc!H76</f>
        <v>0.13045563301724983</v>
      </c>
      <c r="N84" s="116">
        <f>F84-compopoinc!I76</f>
        <v>1.6603741530708226E-2</v>
      </c>
      <c r="O84" s="117">
        <f t="shared" si="6"/>
        <v>0.44479206204414368</v>
      </c>
      <c r="P84" s="116">
        <f t="shared" si="7"/>
        <v>0.3418578350487167</v>
      </c>
      <c r="Q84" s="116">
        <f t="shared" si="8"/>
        <v>0.10293422699542701</v>
      </c>
      <c r="R84" s="116">
        <f t="shared" si="9"/>
        <v>1.2174840569338687E-2</v>
      </c>
      <c r="S84" s="146">
        <f>compopoinc!J76</f>
        <v>0.33022227883338928</v>
      </c>
      <c r="T84" s="147">
        <f>compopoinc!K76</f>
        <v>0.26372293528974677</v>
      </c>
      <c r="U84" s="147">
        <f>compopoinc!L76</f>
        <v>6.6499343543642536E-2</v>
      </c>
      <c r="V84" s="14">
        <f>compopoinc!M76</f>
        <v>2.7990143271398602E-3</v>
      </c>
      <c r="Y84" s="3"/>
    </row>
    <row r="85" spans="1:25">
      <c r="A85" s="148">
        <v>1988</v>
      </c>
      <c r="B85" s="248">
        <v>4471.6149999999989</v>
      </c>
      <c r="C85" s="229">
        <v>1</v>
      </c>
      <c r="D85" s="147">
        <f t="shared" si="11"/>
        <v>0.70885015816433206</v>
      </c>
      <c r="E85" s="116">
        <v>0.29114984183566789</v>
      </c>
      <c r="F85" s="116">
        <v>3.115563392644493E-2</v>
      </c>
      <c r="G85" s="146">
        <f t="shared" si="12"/>
        <v>0.65526306629180908</v>
      </c>
      <c r="H85" s="147">
        <f t="shared" si="13"/>
        <v>0.43118772608222927</v>
      </c>
      <c r="I85" s="116">
        <f t="shared" si="10"/>
        <v>0.22407534020957975</v>
      </c>
      <c r="J85" s="116">
        <f t="shared" si="10"/>
        <v>2.856066050054416E-2</v>
      </c>
      <c r="K85" s="117">
        <f>C85-compopoinc!F77</f>
        <v>0.22040557861328125</v>
      </c>
      <c r="L85" s="116">
        <f>D85-compopoinc!G77</f>
        <v>9.4014704493252665E-2</v>
      </c>
      <c r="M85" s="116">
        <f>E85-compopoinc!H77</f>
        <v>0.12639087412002858</v>
      </c>
      <c r="N85" s="116">
        <f>F85-compopoinc!I77</f>
        <v>1.6789631546770926E-2</v>
      </c>
      <c r="O85" s="117">
        <f t="shared" si="6"/>
        <v>0.43485748767852783</v>
      </c>
      <c r="P85" s="116">
        <f t="shared" si="7"/>
        <v>0.33717302158897661</v>
      </c>
      <c r="Q85" s="116">
        <f t="shared" si="8"/>
        <v>9.768446608955117E-2</v>
      </c>
      <c r="R85" s="116">
        <f t="shared" si="9"/>
        <v>1.1771028953773233E-2</v>
      </c>
      <c r="S85" s="146">
        <f>compopoinc!J77</f>
        <v>0.34473693370819092</v>
      </c>
      <c r="T85" s="147">
        <f>compopoinc!K77</f>
        <v>0.27766243208210278</v>
      </c>
      <c r="U85" s="147">
        <f>compopoinc!L77</f>
        <v>6.7074501626088134E-2</v>
      </c>
      <c r="V85" s="14">
        <f>compopoinc!M77</f>
        <v>2.5949734259007708E-3</v>
      </c>
      <c r="Y85" s="3"/>
    </row>
    <row r="86" spans="1:25">
      <c r="A86" s="148">
        <v>1989</v>
      </c>
      <c r="B86" s="248">
        <v>4760.1409999999987</v>
      </c>
      <c r="C86" s="229">
        <v>1</v>
      </c>
      <c r="D86" s="147">
        <f t="shared" si="11"/>
        <v>0.70428544028422679</v>
      </c>
      <c r="E86" s="116">
        <v>0.29571455971577321</v>
      </c>
      <c r="F86" s="116">
        <v>3.3405102916069095E-2</v>
      </c>
      <c r="G86" s="146">
        <f t="shared" si="12"/>
        <v>0.65948814153671265</v>
      </c>
      <c r="H86" s="147">
        <f t="shared" si="13"/>
        <v>0.4308288660415292</v>
      </c>
      <c r="I86" s="116">
        <f t="shared" si="10"/>
        <v>0.22865927549518344</v>
      </c>
      <c r="J86" s="116">
        <f t="shared" si="10"/>
        <v>3.0609564777577421E-2</v>
      </c>
      <c r="K86" s="117">
        <f>C86-compopoinc!F78</f>
        <v>0.22278678417205811</v>
      </c>
      <c r="L86" s="116">
        <f>D86-compopoinc!G78</f>
        <v>9.4051078457690784E-2</v>
      </c>
      <c r="M86" s="116">
        <f>E86-compopoinc!H78</f>
        <v>0.12873570571436738</v>
      </c>
      <c r="N86" s="116">
        <f>F86-compopoinc!I78</f>
        <v>1.7813859271511391E-2</v>
      </c>
      <c r="O86" s="117">
        <f t="shared" si="6"/>
        <v>0.43670135736465454</v>
      </c>
      <c r="P86" s="116">
        <f t="shared" si="7"/>
        <v>0.33677778758383842</v>
      </c>
      <c r="Q86" s="116">
        <f t="shared" si="8"/>
        <v>9.9923569780816068E-2</v>
      </c>
      <c r="R86" s="116">
        <f t="shared" si="9"/>
        <v>1.279570550606603E-2</v>
      </c>
      <c r="S86" s="146">
        <f>compopoinc!J78</f>
        <v>0.34051185846328735</v>
      </c>
      <c r="T86" s="147">
        <f>compopoinc!K78</f>
        <v>0.27345657424269759</v>
      </c>
      <c r="U86" s="147">
        <f>compopoinc!L78</f>
        <v>6.7055284220589761E-2</v>
      </c>
      <c r="V86" s="20">
        <f>compopoinc!M78</f>
        <v>2.7955381384916719E-3</v>
      </c>
      <c r="Y86" s="3"/>
    </row>
    <row r="87" spans="1:25">
      <c r="A87" s="158">
        <v>1990</v>
      </c>
      <c r="B87" s="249">
        <v>5013.7729999999992</v>
      </c>
      <c r="C87" s="231">
        <v>1</v>
      </c>
      <c r="D87" s="156">
        <f t="shared" si="11"/>
        <v>0.69503306192761416</v>
      </c>
      <c r="E87" s="122">
        <v>0.3049669380723859</v>
      </c>
      <c r="F87" s="122">
        <v>3.6057077175213163E-2</v>
      </c>
      <c r="G87" s="157">
        <f t="shared" si="12"/>
        <v>0.66004928946495056</v>
      </c>
      <c r="H87" s="156">
        <f t="shared" si="13"/>
        <v>0.42342934252053133</v>
      </c>
      <c r="I87" s="122">
        <f t="shared" si="10"/>
        <v>0.23661994694441932</v>
      </c>
      <c r="J87" s="122">
        <f t="shared" si="10"/>
        <v>3.3251652692940316E-2</v>
      </c>
      <c r="K87" s="123">
        <f>C87-compopoinc!F79</f>
        <v>0.22271144390106201</v>
      </c>
      <c r="L87" s="122">
        <f>D87-compopoinc!G79</f>
        <v>9.0160993982639992E-2</v>
      </c>
      <c r="M87" s="122">
        <f>E87-compopoinc!H79</f>
        <v>0.13255044991842208</v>
      </c>
      <c r="N87" s="122">
        <f>F87-compopoinc!I79</f>
        <v>1.8643755005488712E-2</v>
      </c>
      <c r="O87" s="123">
        <f t="shared" si="6"/>
        <v>0.43733784556388855</v>
      </c>
      <c r="P87" s="122">
        <f t="shared" si="7"/>
        <v>0.33326834853789133</v>
      </c>
      <c r="Q87" s="122">
        <f t="shared" si="8"/>
        <v>0.10406949702599724</v>
      </c>
      <c r="R87" s="122">
        <f t="shared" si="9"/>
        <v>1.4607897687451604E-2</v>
      </c>
      <c r="S87" s="157">
        <f>compopoinc!J79</f>
        <v>0.33995071053504944</v>
      </c>
      <c r="T87" s="156">
        <f>compopoinc!K79</f>
        <v>0.27160371940708283</v>
      </c>
      <c r="U87" s="156">
        <f>compopoinc!L79</f>
        <v>6.8346991127966578E-2</v>
      </c>
      <c r="V87" s="24">
        <f>compopoinc!M79</f>
        <v>2.8054244822728475E-3</v>
      </c>
      <c r="Y87" s="3"/>
    </row>
    <row r="88" spans="1:25">
      <c r="A88" s="148">
        <v>1991</v>
      </c>
      <c r="B88" s="248">
        <v>5164.3760000000002</v>
      </c>
      <c r="C88" s="229">
        <v>1</v>
      </c>
      <c r="D88" s="147">
        <f t="shared" si="11"/>
        <v>0.67824786576345342</v>
      </c>
      <c r="E88" s="116">
        <v>0.32175213423654664</v>
      </c>
      <c r="F88" s="116">
        <v>4.1514792881076047E-2</v>
      </c>
      <c r="G88" s="146">
        <f t="shared" si="12"/>
        <v>0.66263490915298462</v>
      </c>
      <c r="H88" s="147">
        <f t="shared" si="13"/>
        <v>0.41113768553957292</v>
      </c>
      <c r="I88" s="116">
        <f t="shared" si="10"/>
        <v>0.25149722361341176</v>
      </c>
      <c r="J88" s="116">
        <f t="shared" si="10"/>
        <v>3.834580313404537E-2</v>
      </c>
      <c r="K88" s="117">
        <f>C88-compopoinc!F80</f>
        <v>0.22313666343688965</v>
      </c>
      <c r="L88" s="116">
        <f>D88-compopoinc!G80</f>
        <v>8.2556579133498786E-2</v>
      </c>
      <c r="M88" s="116">
        <f>E88-compopoinc!H80</f>
        <v>0.14058008430339097</v>
      </c>
      <c r="N88" s="116">
        <f>F88-compopoinc!I80</f>
        <v>2.0478129576110594E-2</v>
      </c>
      <c r="O88" s="117">
        <f t="shared" si="6"/>
        <v>0.43949824571609497</v>
      </c>
      <c r="P88" s="116">
        <f t="shared" si="7"/>
        <v>0.32858110640607413</v>
      </c>
      <c r="Q88" s="116">
        <f t="shared" si="8"/>
        <v>0.11091713931002078</v>
      </c>
      <c r="R88" s="116">
        <f t="shared" si="9"/>
        <v>1.7867673557934775E-2</v>
      </c>
      <c r="S88" s="146">
        <f>compopoinc!J80</f>
        <v>0.33736509084701538</v>
      </c>
      <c r="T88" s="147">
        <f>compopoinc!K80</f>
        <v>0.2671101802238805</v>
      </c>
      <c r="U88" s="147">
        <f>compopoinc!L80</f>
        <v>7.0254910623134867E-2</v>
      </c>
      <c r="V88" s="14">
        <f>compopoinc!M80</f>
        <v>3.1689897470306753E-3</v>
      </c>
      <c r="Y88" s="3"/>
    </row>
    <row r="89" spans="1:25">
      <c r="A89" s="148">
        <v>1992</v>
      </c>
      <c r="B89" s="248">
        <v>5475.241</v>
      </c>
      <c r="C89" s="229">
        <v>1</v>
      </c>
      <c r="D89" s="147">
        <f t="shared" si="11"/>
        <v>0.67373637069126269</v>
      </c>
      <c r="E89" s="116">
        <v>0.32626362930873731</v>
      </c>
      <c r="F89" s="116">
        <v>4.5448958319825553E-2</v>
      </c>
      <c r="G89" s="146">
        <f t="shared" si="12"/>
        <v>0.65414530038833618</v>
      </c>
      <c r="H89" s="147">
        <f t="shared" si="13"/>
        <v>0.3992957159417948</v>
      </c>
      <c r="I89" s="116">
        <f t="shared" si="10"/>
        <v>0.25484958444654138</v>
      </c>
      <c r="J89" s="116">
        <f t="shared" si="10"/>
        <v>4.2059136946052934E-2</v>
      </c>
      <c r="K89" s="117">
        <f>C89-compopoinc!F81</f>
        <v>0.21875536441802979</v>
      </c>
      <c r="L89" s="116">
        <f>D89-compopoinc!G81</f>
        <v>7.4762199501780091E-2</v>
      </c>
      <c r="M89" s="116">
        <f>E89-compopoinc!H81</f>
        <v>0.14399316491624972</v>
      </c>
      <c r="N89" s="116">
        <f>F89-compopoinc!I81</f>
        <v>2.2645939682329187E-2</v>
      </c>
      <c r="O89" s="117">
        <f t="shared" si="6"/>
        <v>0.4353899359703064</v>
      </c>
      <c r="P89" s="116">
        <f t="shared" si="7"/>
        <v>0.32453351644001471</v>
      </c>
      <c r="Q89" s="116">
        <f t="shared" si="8"/>
        <v>0.11085641953029166</v>
      </c>
      <c r="R89" s="116">
        <f t="shared" si="9"/>
        <v>1.9413197263723748E-2</v>
      </c>
      <c r="S89" s="146">
        <f>compopoinc!J81</f>
        <v>0.34585469961166382</v>
      </c>
      <c r="T89" s="147">
        <f>compopoinc!K81</f>
        <v>0.27444065474946788</v>
      </c>
      <c r="U89" s="147">
        <f>compopoinc!L81</f>
        <v>7.1414044862195908E-2</v>
      </c>
      <c r="V89" s="14">
        <f>compopoinc!M81</f>
        <v>3.3898213737726187E-3</v>
      </c>
      <c r="Y89" s="3"/>
    </row>
    <row r="90" spans="1:25">
      <c r="A90" s="148">
        <v>1993</v>
      </c>
      <c r="B90" s="248">
        <v>5730.2800000000007</v>
      </c>
      <c r="C90" s="229">
        <v>1</v>
      </c>
      <c r="D90" s="147">
        <f t="shared" si="11"/>
        <v>0.67572492094627146</v>
      </c>
      <c r="E90" s="116">
        <v>0.32427507905372854</v>
      </c>
      <c r="F90" s="116">
        <v>4.8320326406388517E-2</v>
      </c>
      <c r="G90" s="146">
        <f t="shared" si="12"/>
        <v>0.65957283973693848</v>
      </c>
      <c r="H90" s="147">
        <f t="shared" si="13"/>
        <v>0.40462547897002388</v>
      </c>
      <c r="I90" s="116">
        <f t="shared" si="10"/>
        <v>0.2549473607669146</v>
      </c>
      <c r="J90" s="116">
        <f t="shared" si="10"/>
        <v>4.4662835550237007E-2</v>
      </c>
      <c r="K90" s="117">
        <f>C90-compopoinc!F82</f>
        <v>0.22219538688659668</v>
      </c>
      <c r="L90" s="116">
        <f>D90-compopoinc!G82</f>
        <v>7.8449019998867886E-2</v>
      </c>
      <c r="M90" s="116">
        <f>E90-compopoinc!H82</f>
        <v>0.14374636688772874</v>
      </c>
      <c r="N90" s="116">
        <f>F90-compopoinc!I82</f>
        <v>2.3509782856863636E-2</v>
      </c>
      <c r="O90" s="117">
        <f t="shared" si="6"/>
        <v>0.4373774528503418</v>
      </c>
      <c r="P90" s="116">
        <f t="shared" si="7"/>
        <v>0.32617645897115599</v>
      </c>
      <c r="Q90" s="116">
        <f t="shared" si="8"/>
        <v>0.11120099387918586</v>
      </c>
      <c r="R90" s="116">
        <f t="shared" si="9"/>
        <v>2.1153052693373371E-2</v>
      </c>
      <c r="S90" s="146">
        <f>compopoinc!J82</f>
        <v>0.34042716026306152</v>
      </c>
      <c r="T90" s="147">
        <f>compopoinc!K82</f>
        <v>0.27109944197624758</v>
      </c>
      <c r="U90" s="147">
        <f>compopoinc!L82</f>
        <v>6.9327718286813972E-2</v>
      </c>
      <c r="V90" s="14">
        <f>compopoinc!M82</f>
        <v>3.6574908561515097E-3</v>
      </c>
      <c r="Y90" s="3"/>
    </row>
    <row r="91" spans="1:25">
      <c r="A91" s="148">
        <v>1994</v>
      </c>
      <c r="B91" s="248">
        <v>6114.661000000001</v>
      </c>
      <c r="C91" s="229">
        <v>1</v>
      </c>
      <c r="D91" s="147">
        <f t="shared" si="11"/>
        <v>0.6842593563240873</v>
      </c>
      <c r="E91" s="116">
        <v>0.31574064367591265</v>
      </c>
      <c r="F91" s="116">
        <v>4.9692370517351647E-2</v>
      </c>
      <c r="G91" s="146">
        <f t="shared" si="12"/>
        <v>0.65908762812614441</v>
      </c>
      <c r="H91" s="147">
        <f t="shared" si="13"/>
        <v>0.41086388861237577</v>
      </c>
      <c r="I91" s="116">
        <f t="shared" si="10"/>
        <v>0.24822373951376858</v>
      </c>
      <c r="J91" s="116">
        <f t="shared" si="10"/>
        <v>4.5844387326320346E-2</v>
      </c>
      <c r="K91" s="117">
        <f>C91-compopoinc!F83</f>
        <v>0.22168296575546265</v>
      </c>
      <c r="L91" s="116">
        <f>D91-compopoinc!G83</f>
        <v>8.2363893114260844E-2</v>
      </c>
      <c r="M91" s="116">
        <f>E91-compopoinc!H83</f>
        <v>0.13931907264120177</v>
      </c>
      <c r="N91" s="116">
        <f>F91-compopoinc!I83</f>
        <v>2.4085928478109076E-2</v>
      </c>
      <c r="O91" s="117">
        <f t="shared" si="6"/>
        <v>0.43740466237068176</v>
      </c>
      <c r="P91" s="116">
        <f t="shared" si="7"/>
        <v>0.32849999549811493</v>
      </c>
      <c r="Q91" s="116">
        <f t="shared" si="8"/>
        <v>0.10890466687256681</v>
      </c>
      <c r="R91" s="116">
        <f t="shared" si="9"/>
        <v>2.175845884821127E-2</v>
      </c>
      <c r="S91" s="146">
        <f>compopoinc!J83</f>
        <v>0.34091237187385559</v>
      </c>
      <c r="T91" s="147">
        <f>compopoinc!K83</f>
        <v>0.27339546771171153</v>
      </c>
      <c r="U91" s="147">
        <f>compopoinc!L83</f>
        <v>6.7516904162144079E-2</v>
      </c>
      <c r="V91" s="14">
        <f>compopoinc!M83</f>
        <v>3.8479831910313033E-3</v>
      </c>
      <c r="Y91" s="3"/>
    </row>
    <row r="92" spans="1:25">
      <c r="A92" s="148">
        <v>1995</v>
      </c>
      <c r="B92" s="248">
        <v>6452.3260000000009</v>
      </c>
      <c r="C92" s="229">
        <v>1</v>
      </c>
      <c r="D92" s="147">
        <f t="shared" si="11"/>
        <v>0.6879770179002116</v>
      </c>
      <c r="E92" s="116">
        <v>0.31202298209978846</v>
      </c>
      <c r="F92" s="116">
        <v>5.1266783482421675E-2</v>
      </c>
      <c r="G92" s="146">
        <f t="shared" si="12"/>
        <v>0.65398919582366943</v>
      </c>
      <c r="H92" s="147">
        <f t="shared" si="13"/>
        <v>0.40903841877994956</v>
      </c>
      <c r="I92" s="116">
        <f t="shared" si="10"/>
        <v>0.24495077704371992</v>
      </c>
      <c r="J92" s="116">
        <f t="shared" si="10"/>
        <v>4.7158426258655316E-2</v>
      </c>
      <c r="K92" s="117">
        <f>C92-compopoinc!F84</f>
        <v>0.21853822469711304</v>
      </c>
      <c r="L92" s="116">
        <f>D92-compopoinc!G84</f>
        <v>8.1663804095219672E-2</v>
      </c>
      <c r="M92" s="116">
        <f>E92-compopoinc!H84</f>
        <v>0.13687442060189342</v>
      </c>
      <c r="N92" s="116">
        <f>F92-compopoinc!I84</f>
        <v>2.3987221710196634E-2</v>
      </c>
      <c r="O92" s="117">
        <f t="shared" si="6"/>
        <v>0.4354509711265564</v>
      </c>
      <c r="P92" s="116">
        <f t="shared" si="7"/>
        <v>0.32737461468472989</v>
      </c>
      <c r="Q92" s="116">
        <f t="shared" si="8"/>
        <v>0.1080763564418265</v>
      </c>
      <c r="R92" s="116">
        <f t="shared" si="9"/>
        <v>2.3171204548458682E-2</v>
      </c>
      <c r="S92" s="146">
        <f>compopoinc!J84</f>
        <v>0.34601080417633057</v>
      </c>
      <c r="T92" s="147">
        <f>compopoinc!K84</f>
        <v>0.27893859912026203</v>
      </c>
      <c r="U92" s="147">
        <f>compopoinc!L84</f>
        <v>6.7072205056068535E-2</v>
      </c>
      <c r="V92" s="14">
        <f>compopoinc!M84</f>
        <v>4.108357223766357E-3</v>
      </c>
      <c r="Y92" s="3"/>
    </row>
    <row r="93" spans="1:25">
      <c r="A93" s="148">
        <v>1996</v>
      </c>
      <c r="B93" s="248">
        <v>6870.6149999999998</v>
      </c>
      <c r="C93" s="229">
        <v>1</v>
      </c>
      <c r="D93" s="147">
        <f t="shared" si="11"/>
        <v>0.69627202222799567</v>
      </c>
      <c r="E93" s="116">
        <v>0.30372797777200439</v>
      </c>
      <c r="F93" s="116">
        <v>5.1386375164377572E-2</v>
      </c>
      <c r="G93" s="146">
        <f t="shared" si="12"/>
        <v>0.64767768979072571</v>
      </c>
      <c r="H93" s="147">
        <f t="shared" si="13"/>
        <v>0.40993885419903975</v>
      </c>
      <c r="I93" s="116">
        <f t="shared" si="10"/>
        <v>0.23773883559168602</v>
      </c>
      <c r="J93" s="116">
        <f t="shared" si="10"/>
        <v>4.7392028119627068E-2</v>
      </c>
      <c r="K93" s="117">
        <f>C93-compopoinc!F85</f>
        <v>0.21601492166519165</v>
      </c>
      <c r="L93" s="116">
        <f>D93-compopoinc!G85</f>
        <v>8.2887957335072815E-2</v>
      </c>
      <c r="M93" s="116">
        <f>E93-compopoinc!H85</f>
        <v>0.13312696433011886</v>
      </c>
      <c r="N93" s="116">
        <f>F93-compopoinc!I85</f>
        <v>2.4265862346181929E-2</v>
      </c>
      <c r="O93" s="117">
        <f t="shared" si="6"/>
        <v>0.43166276812553406</v>
      </c>
      <c r="P93" s="116">
        <f t="shared" si="7"/>
        <v>0.32705089686396693</v>
      </c>
      <c r="Q93" s="116">
        <f t="shared" si="8"/>
        <v>0.10461187126156715</v>
      </c>
      <c r="R93" s="116">
        <f t="shared" si="9"/>
        <v>2.3126165773445138E-2</v>
      </c>
      <c r="S93" s="146">
        <f>compopoinc!J85</f>
        <v>0.35232231020927429</v>
      </c>
      <c r="T93" s="147">
        <f>compopoinc!K85</f>
        <v>0.28633316802895592</v>
      </c>
      <c r="U93" s="147">
        <f>compopoinc!L85</f>
        <v>6.5989142180318358E-2</v>
      </c>
      <c r="V93" s="14">
        <f>compopoinc!M85</f>
        <v>3.9943470447505042E-3</v>
      </c>
      <c r="Y93" s="3"/>
    </row>
    <row r="94" spans="1:25">
      <c r="A94" s="148">
        <v>1997</v>
      </c>
      <c r="B94" s="248">
        <v>7349.9589999999989</v>
      </c>
      <c r="C94" s="229">
        <v>1</v>
      </c>
      <c r="D94" s="147">
        <f t="shared" si="11"/>
        <v>0.70560311969087164</v>
      </c>
      <c r="E94" s="116">
        <v>0.29439688030912836</v>
      </c>
      <c r="F94" s="116">
        <v>5.0345995127319763E-2</v>
      </c>
      <c r="G94" s="146">
        <f t="shared" si="12"/>
        <v>0.64248955249786377</v>
      </c>
      <c r="H94" s="147">
        <f t="shared" si="13"/>
        <v>0.41250509699870047</v>
      </c>
      <c r="I94" s="116">
        <f t="shared" si="10"/>
        <v>0.2299844554991633</v>
      </c>
      <c r="J94" s="116">
        <f t="shared" si="10"/>
        <v>4.6683467156522294E-2</v>
      </c>
      <c r="K94" s="117">
        <f>C94-compopoinc!F86</f>
        <v>0.21363043785095215</v>
      </c>
      <c r="L94" s="116">
        <f>D94-compopoinc!G86</f>
        <v>8.4835351089941113E-2</v>
      </c>
      <c r="M94" s="116">
        <f>E94-compopoinc!H86</f>
        <v>0.12879508676101098</v>
      </c>
      <c r="N94" s="116">
        <f>F94-compopoinc!I86</f>
        <v>2.4043402906700876E-2</v>
      </c>
      <c r="O94" s="117">
        <f t="shared" si="6"/>
        <v>0.42885911464691162</v>
      </c>
      <c r="P94" s="116">
        <f t="shared" si="7"/>
        <v>0.32766974590875936</v>
      </c>
      <c r="Q94" s="116">
        <f t="shared" si="8"/>
        <v>0.10118936873815232</v>
      </c>
      <c r="R94" s="116">
        <f t="shared" si="9"/>
        <v>2.2640064249821418E-2</v>
      </c>
      <c r="S94" s="146">
        <f>compopoinc!J86</f>
        <v>0.35751044750213623</v>
      </c>
      <c r="T94" s="147">
        <f>compopoinc!K86</f>
        <v>0.29309802269217117</v>
      </c>
      <c r="U94" s="147">
        <f>compopoinc!L86</f>
        <v>6.4412424809965077E-2</v>
      </c>
      <c r="V94" s="14">
        <f>compopoinc!M86</f>
        <v>3.6625279707974694E-3</v>
      </c>
      <c r="Y94" s="3"/>
    </row>
    <row r="95" spans="1:25">
      <c r="A95" s="148">
        <v>1998</v>
      </c>
      <c r="B95" s="248">
        <v>7825.7409999999982</v>
      </c>
      <c r="C95" s="229">
        <v>1</v>
      </c>
      <c r="D95" s="147">
        <f t="shared" si="11"/>
        <v>0.71456530442292931</v>
      </c>
      <c r="E95" s="116">
        <v>0.28543469557707069</v>
      </c>
      <c r="F95" s="116">
        <v>4.8015005863342536E-2</v>
      </c>
      <c r="G95" s="146">
        <f t="shared" si="12"/>
        <v>0.64133018255233765</v>
      </c>
      <c r="H95" s="147">
        <f t="shared" si="13"/>
        <v>0.41876075852376266</v>
      </c>
      <c r="I95" s="116">
        <f t="shared" si="10"/>
        <v>0.22256942402857499</v>
      </c>
      <c r="J95" s="116">
        <f t="shared" si="10"/>
        <v>4.4584671668994977E-2</v>
      </c>
      <c r="K95" s="117">
        <f>C95-compopoinc!F87</f>
        <v>0.21340078115463257</v>
      </c>
      <c r="L95" s="116">
        <f>D95-compopoinc!G87</f>
        <v>8.8617775436683033E-2</v>
      </c>
      <c r="M95" s="116">
        <f>E95-compopoinc!H87</f>
        <v>0.12478300571794956</v>
      </c>
      <c r="N95" s="116">
        <f>F95-compopoinc!I87</f>
        <v>2.3617802763218673E-2</v>
      </c>
      <c r="O95" s="117">
        <f t="shared" si="6"/>
        <v>0.42792940139770508</v>
      </c>
      <c r="P95" s="116">
        <f t="shared" si="7"/>
        <v>0.33014298308707962</v>
      </c>
      <c r="Q95" s="116">
        <f t="shared" si="8"/>
        <v>9.7786418310625428E-2</v>
      </c>
      <c r="R95" s="116">
        <f t="shared" si="9"/>
        <v>2.0966868905776304E-2</v>
      </c>
      <c r="S95" s="146">
        <f>compopoinc!J87</f>
        <v>0.35866981744766235</v>
      </c>
      <c r="T95" s="147">
        <f>compopoinc!K87</f>
        <v>0.29580454589916666</v>
      </c>
      <c r="U95" s="147">
        <f>compopoinc!L87</f>
        <v>6.2865271548495708E-2</v>
      </c>
      <c r="V95" s="14">
        <f>compopoinc!M87</f>
        <v>3.4303341943475603E-3</v>
      </c>
      <c r="Y95" s="3"/>
    </row>
    <row r="96" spans="1:25">
      <c r="A96" s="152">
        <v>1999</v>
      </c>
      <c r="B96" s="250">
        <v>8290.4339999999993</v>
      </c>
      <c r="C96" s="230">
        <v>1</v>
      </c>
      <c r="D96" s="151">
        <f t="shared" si="11"/>
        <v>0.71622474770319622</v>
      </c>
      <c r="E96" s="119">
        <v>0.28377525229680378</v>
      </c>
      <c r="F96" s="119">
        <v>4.7439132860836966E-2</v>
      </c>
      <c r="G96" s="150">
        <f t="shared" si="12"/>
        <v>0.63638296723365784</v>
      </c>
      <c r="H96" s="151">
        <f t="shared" si="13"/>
        <v>0.41618483958882274</v>
      </c>
      <c r="I96" s="119">
        <f t="shared" si="10"/>
        <v>0.2201981276448351</v>
      </c>
      <c r="J96" s="119">
        <f t="shared" si="10"/>
        <v>4.4321277545273811E-2</v>
      </c>
      <c r="K96" s="120">
        <f>C96-compopoinc!F88</f>
        <v>0.21173858642578125</v>
      </c>
      <c r="L96" s="119">
        <f>D96-compopoinc!G88</f>
        <v>8.91331832811042E-2</v>
      </c>
      <c r="M96" s="119">
        <f>E96-compopoinc!H88</f>
        <v>0.12260540314467705</v>
      </c>
      <c r="N96" s="119">
        <f>F96-compopoinc!I88</f>
        <v>2.3540862562631933E-2</v>
      </c>
      <c r="O96" s="120">
        <f t="shared" si="6"/>
        <v>0.42464438080787659</v>
      </c>
      <c r="P96" s="119">
        <f t="shared" si="7"/>
        <v>0.32705165630771854</v>
      </c>
      <c r="Q96" s="119">
        <f t="shared" si="8"/>
        <v>9.7592724500158046E-2</v>
      </c>
      <c r="R96" s="119">
        <f t="shared" si="9"/>
        <v>2.0780414982641878E-2</v>
      </c>
      <c r="S96" s="150">
        <f>compopoinc!J88</f>
        <v>0.36361703276634216</v>
      </c>
      <c r="T96" s="151">
        <f>compopoinc!K88</f>
        <v>0.30003990811437348</v>
      </c>
      <c r="U96" s="151">
        <f>compopoinc!L88</f>
        <v>6.3577124651968686E-2</v>
      </c>
      <c r="V96" s="20">
        <f>compopoinc!M88</f>
        <v>3.1178553155631569E-3</v>
      </c>
      <c r="Y96" s="3"/>
    </row>
    <row r="97" spans="1:25">
      <c r="A97" s="148">
        <v>2000</v>
      </c>
      <c r="B97" s="248">
        <v>8872.6459999999988</v>
      </c>
      <c r="C97" s="229">
        <v>1</v>
      </c>
      <c r="D97" s="147">
        <f t="shared" si="11"/>
        <v>0.71918760198479681</v>
      </c>
      <c r="E97" s="116">
        <v>0.28081239801520319</v>
      </c>
      <c r="F97" s="116">
        <v>4.7179837897285665E-2</v>
      </c>
      <c r="G97" s="146">
        <f t="shared" si="12"/>
        <v>0.63192301988601685</v>
      </c>
      <c r="H97" s="147">
        <f t="shared" si="13"/>
        <v>0.41520664448756173</v>
      </c>
      <c r="I97" s="116">
        <f t="shared" si="10"/>
        <v>0.21671637539845512</v>
      </c>
      <c r="J97" s="116">
        <f t="shared" si="10"/>
        <v>4.4093547820430713E-2</v>
      </c>
      <c r="K97" s="117">
        <f>C97-compopoinc!F89</f>
        <v>0.20894283056259155</v>
      </c>
      <c r="L97" s="116">
        <f>D97-compopoinc!G89</f>
        <v>8.8745432162694926E-2</v>
      </c>
      <c r="M97" s="116">
        <f>E97-compopoinc!H89</f>
        <v>0.12019739839989668</v>
      </c>
      <c r="N97" s="116">
        <f>F97-compopoinc!I89</f>
        <v>2.3498773346107126E-2</v>
      </c>
      <c r="O97" s="117">
        <f t="shared" si="6"/>
        <v>0.42298018932342529</v>
      </c>
      <c r="P97" s="116">
        <f t="shared" si="7"/>
        <v>0.3264612123248668</v>
      </c>
      <c r="Q97" s="116">
        <f t="shared" si="8"/>
        <v>9.6518976998558437E-2</v>
      </c>
      <c r="R97" s="116">
        <f t="shared" si="9"/>
        <v>2.0594774474323587E-2</v>
      </c>
      <c r="S97" s="146">
        <f>compopoinc!J89</f>
        <v>0.36807698011398315</v>
      </c>
      <c r="T97" s="147">
        <f>compopoinc!K89</f>
        <v>0.30398095749723508</v>
      </c>
      <c r="U97" s="147">
        <f>compopoinc!L89</f>
        <v>6.4096022616748072E-2</v>
      </c>
      <c r="V97" s="24">
        <f>compopoinc!M89</f>
        <v>3.0862900768549497E-3</v>
      </c>
      <c r="Y97" s="3"/>
    </row>
    <row r="98" spans="1:25">
      <c r="A98" s="148">
        <v>2001</v>
      </c>
      <c r="B98" s="248">
        <v>9144.2150000000001</v>
      </c>
      <c r="C98" s="229">
        <v>1</v>
      </c>
      <c r="D98" s="147">
        <f t="shared" si="11"/>
        <v>0.70553295170771901</v>
      </c>
      <c r="E98" s="116">
        <v>0.29446704829228099</v>
      </c>
      <c r="F98" s="116">
        <v>5.1381009742225002E-2</v>
      </c>
      <c r="G98" s="146">
        <f t="shared" si="12"/>
        <v>0.63625362515449524</v>
      </c>
      <c r="H98" s="147">
        <f t="shared" si="13"/>
        <v>0.40862002263432529</v>
      </c>
      <c r="I98" s="116">
        <f t="shared" si="10"/>
        <v>0.22763360252016993</v>
      </c>
      <c r="J98" s="116">
        <f t="shared" si="10"/>
        <v>4.7807992696240448E-2</v>
      </c>
      <c r="K98" s="117">
        <f>C98-compopoinc!F90</f>
        <v>0.21076512336730957</v>
      </c>
      <c r="L98" s="116">
        <f>D98-compopoinc!G90</f>
        <v>8.4689811758657307E-2</v>
      </c>
      <c r="M98" s="116">
        <f>E98-compopoinc!H90</f>
        <v>0.12607531160865224</v>
      </c>
      <c r="N98" s="116">
        <f>F98-compopoinc!I90</f>
        <v>2.480538943753556E-2</v>
      </c>
      <c r="O98" s="117">
        <f t="shared" si="6"/>
        <v>0.42548850178718567</v>
      </c>
      <c r="P98" s="116">
        <f t="shared" si="7"/>
        <v>0.32393021087566798</v>
      </c>
      <c r="Q98" s="116">
        <f t="shared" si="8"/>
        <v>0.10155829091151769</v>
      </c>
      <c r="R98" s="116">
        <f t="shared" si="9"/>
        <v>2.3002603258704887E-2</v>
      </c>
      <c r="S98" s="146">
        <f>compopoinc!J90</f>
        <v>0.36374637484550476</v>
      </c>
      <c r="T98" s="147">
        <f>compopoinc!K90</f>
        <v>0.29691292907339373</v>
      </c>
      <c r="U98" s="147">
        <f>compopoinc!L90</f>
        <v>6.6833445772111061E-2</v>
      </c>
      <c r="V98" s="14">
        <f>compopoinc!M90</f>
        <v>3.5730170459845538E-3</v>
      </c>
      <c r="Y98" s="3"/>
    </row>
    <row r="99" spans="1:25">
      <c r="A99" s="148">
        <v>2002</v>
      </c>
      <c r="B99" s="248">
        <v>9396.3630000000012</v>
      </c>
      <c r="C99" s="229">
        <v>1</v>
      </c>
      <c r="D99" s="147">
        <f t="shared" si="11"/>
        <v>0.6907332124142076</v>
      </c>
      <c r="E99" s="116">
        <v>0.30926678758579246</v>
      </c>
      <c r="F99" s="116">
        <v>5.424918130557535E-2</v>
      </c>
      <c r="G99" s="146">
        <f t="shared" si="12"/>
        <v>0.6335199773311615</v>
      </c>
      <c r="H99" s="147">
        <f t="shared" si="13"/>
        <v>0.39453492845370541</v>
      </c>
      <c r="I99" s="116">
        <f t="shared" si="10"/>
        <v>0.23898504887745617</v>
      </c>
      <c r="J99" s="116">
        <f t="shared" si="10"/>
        <v>5.0487261970818716E-2</v>
      </c>
      <c r="K99" s="117">
        <f>C99-compopoinc!F91</f>
        <v>0.20916539430618286</v>
      </c>
      <c r="L99" s="116">
        <f>D99-compopoinc!G91</f>
        <v>7.617654148967945E-2</v>
      </c>
      <c r="M99" s="116">
        <f>E99-compopoinc!H91</f>
        <v>0.13298885281650347</v>
      </c>
      <c r="N99" s="116">
        <f>F99-compopoinc!I91</f>
        <v>2.6321619247714926E-2</v>
      </c>
      <c r="O99" s="117">
        <f t="shared" si="6"/>
        <v>0.42435458302497864</v>
      </c>
      <c r="P99" s="116">
        <f t="shared" si="7"/>
        <v>0.31835838696402596</v>
      </c>
      <c r="Q99" s="116">
        <f t="shared" si="8"/>
        <v>0.1059961960609527</v>
      </c>
      <c r="R99" s="116">
        <f t="shared" si="9"/>
        <v>2.416564272310379E-2</v>
      </c>
      <c r="S99" s="146">
        <f>compopoinc!J91</f>
        <v>0.3664800226688385</v>
      </c>
      <c r="T99" s="147">
        <f>compopoinc!K91</f>
        <v>0.29619828396050218</v>
      </c>
      <c r="U99" s="147">
        <f>compopoinc!L91</f>
        <v>7.0281738708336289E-2</v>
      </c>
      <c r="V99" s="14">
        <f>compopoinc!M91</f>
        <v>3.7619193347566346E-3</v>
      </c>
      <c r="Y99" s="3"/>
    </row>
    <row r="100" spans="1:25">
      <c r="A100" s="148">
        <v>2003</v>
      </c>
      <c r="B100" s="248">
        <v>9811.2009999999973</v>
      </c>
      <c r="C100" s="229">
        <v>1</v>
      </c>
      <c r="D100" s="147">
        <f t="shared" si="11"/>
        <v>0.68624116456282969</v>
      </c>
      <c r="E100" s="116">
        <v>0.31375883543717031</v>
      </c>
      <c r="F100" s="116">
        <v>5.5164907945520654E-2</v>
      </c>
      <c r="G100" s="146">
        <f t="shared" si="12"/>
        <v>0.63164588809013367</v>
      </c>
      <c r="H100" s="147">
        <f t="shared" si="13"/>
        <v>0.38989370645592508</v>
      </c>
      <c r="I100" s="116">
        <f t="shared" si="10"/>
        <v>0.24175218163420858</v>
      </c>
      <c r="J100" s="116">
        <f t="shared" si="10"/>
        <v>5.1453155392895647E-2</v>
      </c>
      <c r="K100" s="117">
        <f>C100-compopoinc!F92</f>
        <v>0.20577830076217651</v>
      </c>
      <c r="L100" s="116">
        <f>D100-compopoinc!G92</f>
        <v>7.2438662202091275E-2</v>
      </c>
      <c r="M100" s="116">
        <f>E100-compopoinc!H92</f>
        <v>0.13333963856008524</v>
      </c>
      <c r="N100" s="116">
        <f>F100-compopoinc!I92</f>
        <v>2.6770466097211527E-2</v>
      </c>
      <c r="O100" s="117">
        <f t="shared" si="6"/>
        <v>0.42586758732795715</v>
      </c>
      <c r="P100" s="116">
        <f t="shared" si="7"/>
        <v>0.31745504425383381</v>
      </c>
      <c r="Q100" s="116">
        <f t="shared" si="8"/>
        <v>0.10841254307412335</v>
      </c>
      <c r="R100" s="116">
        <f t="shared" si="9"/>
        <v>2.468268929568412E-2</v>
      </c>
      <c r="S100" s="146">
        <f>compopoinc!J92</f>
        <v>0.36835411190986633</v>
      </c>
      <c r="T100" s="147">
        <f>compopoinc!K92</f>
        <v>0.2963474581069046</v>
      </c>
      <c r="U100" s="147">
        <f>compopoinc!L92</f>
        <v>7.2006653802961743E-2</v>
      </c>
      <c r="V100" s="14">
        <f>compopoinc!M92</f>
        <v>3.7117525526250083E-3</v>
      </c>
      <c r="Y100" s="3"/>
    </row>
    <row r="101" spans="1:25">
      <c r="A101" s="148">
        <v>2004</v>
      </c>
      <c r="B101" s="248">
        <v>10492.174000000003</v>
      </c>
      <c r="C101" s="229">
        <v>1</v>
      </c>
      <c r="D101" s="147">
        <f t="shared" si="11"/>
        <v>0.68851059847082219</v>
      </c>
      <c r="E101" s="116">
        <v>0.31148940152917776</v>
      </c>
      <c r="F101" s="116">
        <v>5.6629922454583759E-2</v>
      </c>
      <c r="G101" s="146">
        <f t="shared" si="12"/>
        <v>0.62553668022155762</v>
      </c>
      <c r="H101" s="147">
        <f t="shared" si="13"/>
        <v>0.38688482951066783</v>
      </c>
      <c r="I101" s="116">
        <f t="shared" si="10"/>
        <v>0.23865185071088971</v>
      </c>
      <c r="J101" s="116">
        <f t="shared" si="10"/>
        <v>5.270418049489043E-2</v>
      </c>
      <c r="K101" s="117">
        <f>C101-compopoinc!F93</f>
        <v>0.20365077257156372</v>
      </c>
      <c r="L101" s="116">
        <f>D101-compopoinc!G93</f>
        <v>7.2749477678446639E-2</v>
      </c>
      <c r="M101" s="116">
        <f>E101-compopoinc!H93</f>
        <v>0.13090129489311703</v>
      </c>
      <c r="N101" s="116">
        <f>F101-compopoinc!I93</f>
        <v>2.7678971556422936E-2</v>
      </c>
      <c r="O101" s="117">
        <f t="shared" si="6"/>
        <v>0.4218859076499939</v>
      </c>
      <c r="P101" s="116">
        <f t="shared" si="7"/>
        <v>0.31413535183222119</v>
      </c>
      <c r="Q101" s="116">
        <f t="shared" si="8"/>
        <v>0.10775055581777268</v>
      </c>
      <c r="R101" s="116">
        <f t="shared" si="9"/>
        <v>2.5025208938467495E-2</v>
      </c>
      <c r="S101" s="146">
        <f>compopoinc!J93</f>
        <v>0.37446331977844238</v>
      </c>
      <c r="T101" s="147">
        <f>compopoinc!K93</f>
        <v>0.30162576896015436</v>
      </c>
      <c r="U101" s="147">
        <f>compopoinc!L93</f>
        <v>7.2837550818288049E-2</v>
      </c>
      <c r="V101" s="14">
        <f>compopoinc!M93</f>
        <v>3.9257419596933282E-3</v>
      </c>
      <c r="Y101" s="3"/>
    </row>
    <row r="102" spans="1:25">
      <c r="A102" s="148">
        <v>2005</v>
      </c>
      <c r="B102" s="248">
        <v>11198.702000000003</v>
      </c>
      <c r="C102" s="229">
        <v>1</v>
      </c>
      <c r="D102" s="147">
        <f t="shared" si="11"/>
        <v>0.69056869269313537</v>
      </c>
      <c r="E102" s="116">
        <v>0.30943130730686458</v>
      </c>
      <c r="F102" s="116">
        <v>5.6840605277290152E-2</v>
      </c>
      <c r="G102" s="146">
        <f t="shared" si="12"/>
        <v>0.62137100100517273</v>
      </c>
      <c r="H102" s="147">
        <f t="shared" si="13"/>
        <v>0.38502543260893585</v>
      </c>
      <c r="I102" s="116">
        <f t="shared" si="10"/>
        <v>0.23634556839623683</v>
      </c>
      <c r="J102" s="116">
        <f t="shared" si="10"/>
        <v>5.2894216694195084E-2</v>
      </c>
      <c r="K102" s="117">
        <f>C102-compopoinc!F94</f>
        <v>0.20327705144882202</v>
      </c>
      <c r="L102" s="116">
        <f>D102-compopoinc!G94</f>
        <v>7.4095866980272151E-2</v>
      </c>
      <c r="M102" s="116">
        <f>E102-compopoinc!H94</f>
        <v>0.12918118446854981</v>
      </c>
      <c r="N102" s="116">
        <f>F102-compopoinc!I94</f>
        <v>2.7165617512868723E-2</v>
      </c>
      <c r="O102" s="117">
        <f t="shared" si="6"/>
        <v>0.41809394955635071</v>
      </c>
      <c r="P102" s="116">
        <f t="shared" si="7"/>
        <v>0.3109295656286637</v>
      </c>
      <c r="Q102" s="116">
        <f t="shared" si="8"/>
        <v>0.10716438392768701</v>
      </c>
      <c r="R102" s="116">
        <f t="shared" si="9"/>
        <v>2.5728599181326361E-2</v>
      </c>
      <c r="S102" s="146">
        <f>compopoinc!J94</f>
        <v>0.37862899899482727</v>
      </c>
      <c r="T102" s="147">
        <f>compopoinc!K94</f>
        <v>0.30554326008419952</v>
      </c>
      <c r="U102" s="147">
        <f>compopoinc!L94</f>
        <v>7.3085738910627751E-2</v>
      </c>
      <c r="V102" s="14">
        <f>compopoinc!M94</f>
        <v>3.9463885830950639E-3</v>
      </c>
      <c r="Y102" s="3"/>
    </row>
    <row r="103" spans="1:25">
      <c r="A103" s="148">
        <v>2006</v>
      </c>
      <c r="B103" s="248">
        <v>11948.887999999995</v>
      </c>
      <c r="C103" s="229">
        <v>1</v>
      </c>
      <c r="D103" s="147">
        <f t="shared" si="11"/>
        <v>0.69212047179620384</v>
      </c>
      <c r="E103" s="116">
        <v>0.30787952820379616</v>
      </c>
      <c r="F103" s="116">
        <v>5.8432801445624093E-2</v>
      </c>
      <c r="G103" s="146">
        <f t="shared" si="12"/>
        <v>0.61452603340148926</v>
      </c>
      <c r="H103" s="147">
        <f t="shared" si="13"/>
        <v>0.38060858278945281</v>
      </c>
      <c r="I103" s="116">
        <f t="shared" si="10"/>
        <v>0.23391745061203645</v>
      </c>
      <c r="J103" s="116">
        <f t="shared" si="10"/>
        <v>5.418273439121768E-2</v>
      </c>
      <c r="K103" s="117">
        <f>C103-compopoinc!F95</f>
        <v>0.20105171203613281</v>
      </c>
      <c r="L103" s="116">
        <f>D103-compopoinc!G95</f>
        <v>7.3861570789461983E-2</v>
      </c>
      <c r="M103" s="116">
        <f>E103-compopoinc!H95</f>
        <v>0.12719014124667088</v>
      </c>
      <c r="N103" s="116">
        <f>F103-compopoinc!I95</f>
        <v>2.7469259335072042E-2</v>
      </c>
      <c r="O103" s="117">
        <f t="shared" si="6"/>
        <v>0.41347432136535645</v>
      </c>
      <c r="P103" s="116">
        <f t="shared" si="7"/>
        <v>0.30674701199999083</v>
      </c>
      <c r="Q103" s="116">
        <f t="shared" si="8"/>
        <v>0.10672730936536556</v>
      </c>
      <c r="R103" s="116">
        <f t="shared" si="9"/>
        <v>2.6713475056145637E-2</v>
      </c>
      <c r="S103" s="146">
        <f>compopoinc!J95</f>
        <v>0.38547396659851074</v>
      </c>
      <c r="T103" s="147">
        <f>compopoinc!K95</f>
        <v>0.31151188900675103</v>
      </c>
      <c r="U103" s="147">
        <f>compopoinc!L95</f>
        <v>7.3962077591759712E-2</v>
      </c>
      <c r="V103" s="14">
        <f>compopoinc!M95</f>
        <v>4.2500670544064131E-3</v>
      </c>
      <c r="Y103" s="3"/>
    </row>
    <row r="104" spans="1:25">
      <c r="A104" s="148">
        <v>2007</v>
      </c>
      <c r="B104" s="248">
        <v>12290.451999999999</v>
      </c>
      <c r="C104" s="229">
        <v>1</v>
      </c>
      <c r="D104" s="147">
        <f t="shared" si="11"/>
        <v>0.68190844405071505</v>
      </c>
      <c r="E104" s="116">
        <v>0.3180915559492849</v>
      </c>
      <c r="F104" s="116">
        <v>6.1217439358617579E-2</v>
      </c>
      <c r="G104" s="146">
        <f t="shared" si="12"/>
        <v>0.61947765946388245</v>
      </c>
      <c r="H104" s="147">
        <f t="shared" si="13"/>
        <v>0.37693906759125856</v>
      </c>
      <c r="I104" s="116">
        <f t="shared" si="10"/>
        <v>0.24253859187262383</v>
      </c>
      <c r="J104" s="116">
        <f t="shared" si="10"/>
        <v>5.6535008169316385E-2</v>
      </c>
      <c r="K104" s="117">
        <f>C104-compopoinc!F96</f>
        <v>0.20438557863235474</v>
      </c>
      <c r="L104" s="116">
        <f>D104-compopoinc!G96</f>
        <v>7.3066320462327194E-2</v>
      </c>
      <c r="M104" s="116">
        <f>E104-compopoinc!H96</f>
        <v>0.13131925817002746</v>
      </c>
      <c r="N104" s="116">
        <f>F104-compopoinc!I96</f>
        <v>2.7617228918239277E-2</v>
      </c>
      <c r="O104" s="117">
        <f t="shared" si="6"/>
        <v>0.41509208083152771</v>
      </c>
      <c r="P104" s="116">
        <f t="shared" si="7"/>
        <v>0.30387274712893136</v>
      </c>
      <c r="Q104" s="116">
        <f t="shared" si="8"/>
        <v>0.11121933370259637</v>
      </c>
      <c r="R104" s="116">
        <f t="shared" si="9"/>
        <v>2.8917779251077108E-2</v>
      </c>
      <c r="S104" s="146">
        <f>compopoinc!J96</f>
        <v>0.38052234053611755</v>
      </c>
      <c r="T104" s="147">
        <f>compopoinc!K96</f>
        <v>0.30496937645945649</v>
      </c>
      <c r="U104" s="147">
        <f>compopoinc!L96</f>
        <v>7.555296407666108E-2</v>
      </c>
      <c r="V104" s="14">
        <f>compopoinc!M96</f>
        <v>4.6824311893011962E-3</v>
      </c>
      <c r="Y104" s="3"/>
    </row>
    <row r="105" spans="1:25">
      <c r="A105" s="148">
        <v>2008</v>
      </c>
      <c r="B105" s="248">
        <v>12325.812000000004</v>
      </c>
      <c r="C105" s="229">
        <v>1</v>
      </c>
      <c r="D105" s="147">
        <f t="shared" si="11"/>
        <v>0.65217342273271739</v>
      </c>
      <c r="E105" s="116">
        <v>0.34782657726728256</v>
      </c>
      <c r="F105" s="116">
        <v>6.4900065001802704E-2</v>
      </c>
      <c r="G105" s="146">
        <f t="shared" si="12"/>
        <v>0.62567207217216492</v>
      </c>
      <c r="H105" s="147">
        <f t="shared" si="13"/>
        <v>0.35778059488817182</v>
      </c>
      <c r="I105" s="116">
        <f t="shared" si="10"/>
        <v>0.26789147728399298</v>
      </c>
      <c r="J105" s="116">
        <f t="shared" si="10"/>
        <v>5.9537999985374464E-2</v>
      </c>
      <c r="K105" s="117">
        <f>C105-compopoinc!F97</f>
        <v>0.20805108547210693</v>
      </c>
      <c r="L105" s="116">
        <f>D105-compopoinc!G97</f>
        <v>6.5061700772470421E-2</v>
      </c>
      <c r="M105" s="116">
        <f>E105-compopoinc!H97</f>
        <v>0.14298938469963646</v>
      </c>
      <c r="N105" s="116">
        <f>F105-compopoinc!I97</f>
        <v>2.8070425257273726E-2</v>
      </c>
      <c r="O105" s="117">
        <f t="shared" si="6"/>
        <v>0.41762098670005798</v>
      </c>
      <c r="P105" s="116">
        <f t="shared" si="7"/>
        <v>0.2927188941157014</v>
      </c>
      <c r="Q105" s="116">
        <f t="shared" si="8"/>
        <v>0.12490209258435653</v>
      </c>
      <c r="R105" s="116">
        <f t="shared" si="9"/>
        <v>3.1467574728100738E-2</v>
      </c>
      <c r="S105" s="146">
        <f>compopoinc!J97</f>
        <v>0.37432792782783508</v>
      </c>
      <c r="T105" s="147">
        <f>compopoinc!K97</f>
        <v>0.29439282784454557</v>
      </c>
      <c r="U105" s="147">
        <f>compopoinc!L97</f>
        <v>7.9935099983289543E-2</v>
      </c>
      <c r="V105" s="14">
        <f>compopoinc!M97</f>
        <v>5.3620650164282425E-3</v>
      </c>
      <c r="Y105" s="3"/>
    </row>
    <row r="106" spans="1:25">
      <c r="A106" s="152">
        <v>2009</v>
      </c>
      <c r="B106" s="250">
        <v>12027.299999999997</v>
      </c>
      <c r="C106" s="230">
        <v>1</v>
      </c>
      <c r="D106" s="151">
        <f t="shared" si="11"/>
        <v>0.62132889343410402</v>
      </c>
      <c r="E106" s="119">
        <v>0.37867110656589598</v>
      </c>
      <c r="F106" s="119">
        <v>7.1716927323671992E-2</v>
      </c>
      <c r="G106" s="150">
        <f t="shared" si="12"/>
        <v>0.62547090649604797</v>
      </c>
      <c r="H106" s="151">
        <f t="shared" si="13"/>
        <v>0.33271673781853184</v>
      </c>
      <c r="I106" s="119">
        <f t="shared" si="10"/>
        <v>0.29275416867751614</v>
      </c>
      <c r="J106" s="119">
        <f t="shared" si="10"/>
        <v>6.5508352889439472E-2</v>
      </c>
      <c r="K106" s="120">
        <f>C106-compopoinc!F98</f>
        <v>0.20278036594390869</v>
      </c>
      <c r="L106" s="119">
        <f>D106-compopoinc!G98</f>
        <v>4.259093137443859E-2</v>
      </c>
      <c r="M106" s="119">
        <f>E106-compopoinc!H98</f>
        <v>0.1601894345694701</v>
      </c>
      <c r="N106" s="119">
        <f>F106-compopoinc!I98</f>
        <v>3.004492528704595E-2</v>
      </c>
      <c r="O106" s="120">
        <f t="shared" si="6"/>
        <v>0.42269054055213928</v>
      </c>
      <c r="P106" s="119">
        <f t="shared" si="7"/>
        <v>0.29012580644409325</v>
      </c>
      <c r="Q106" s="119">
        <f t="shared" si="8"/>
        <v>0.13256473410804603</v>
      </c>
      <c r="R106" s="119">
        <f t="shared" si="9"/>
        <v>3.5463427602393523E-2</v>
      </c>
      <c r="S106" s="150">
        <f>compopoinc!J98</f>
        <v>0.37452909350395203</v>
      </c>
      <c r="T106" s="119">
        <f>compopoinc!K98</f>
        <v>0.28861215561557219</v>
      </c>
      <c r="U106" s="119">
        <f>compopoinc!L98</f>
        <v>8.5916937888379868E-2</v>
      </c>
      <c r="V106" s="20">
        <f>compopoinc!M98</f>
        <v>6.2085744342325255E-3</v>
      </c>
      <c r="Y106" s="3"/>
    </row>
    <row r="107" spans="1:25">
      <c r="A107" s="148">
        <v>2010</v>
      </c>
      <c r="B107" s="248">
        <v>12735.897999999999</v>
      </c>
      <c r="C107" s="229">
        <v>1</v>
      </c>
      <c r="D107" s="147">
        <f t="shared" si="11"/>
        <v>0.6224738923003309</v>
      </c>
      <c r="E107" s="116">
        <v>0.3775261076996691</v>
      </c>
      <c r="F107" s="116">
        <v>7.1471834966014974E-2</v>
      </c>
      <c r="G107" s="146">
        <f t="shared" si="12"/>
        <v>0.6132950484752655</v>
      </c>
      <c r="H107" s="147">
        <f t="shared" si="13"/>
        <v>0.32212835536070167</v>
      </c>
      <c r="I107" s="116">
        <f t="shared" si="10"/>
        <v>0.29116669311456383</v>
      </c>
      <c r="J107" s="116">
        <f t="shared" si="10"/>
        <v>6.5161394125134428E-2</v>
      </c>
      <c r="K107" s="117">
        <f>C107-compopoinc!F99</f>
        <v>0.2001069188117981</v>
      </c>
      <c r="L107" s="116">
        <f>D107-compopoinc!G99</f>
        <v>4.0917409188759524E-2</v>
      </c>
      <c r="M107" s="116">
        <f>E107-compopoinc!H99</f>
        <v>0.15918950962303857</v>
      </c>
      <c r="N107" s="116">
        <f>F107-compopoinc!I99</f>
        <v>2.9384877260298758E-2</v>
      </c>
      <c r="O107" s="117">
        <f t="shared" si="6"/>
        <v>0.41318812966346741</v>
      </c>
      <c r="P107" s="116">
        <f t="shared" si="7"/>
        <v>0.28121094617194214</v>
      </c>
      <c r="Q107" s="116">
        <f t="shared" si="8"/>
        <v>0.13197718349152526</v>
      </c>
      <c r="R107" s="116">
        <f t="shared" si="9"/>
        <v>3.577651686483567E-2</v>
      </c>
      <c r="S107" s="146">
        <f>compopoinc!J99</f>
        <v>0.3867049515247345</v>
      </c>
      <c r="T107" s="116">
        <f>compopoinc!K99</f>
        <v>0.30034553693962923</v>
      </c>
      <c r="U107" s="116">
        <f>compopoinc!L99</f>
        <v>8.6359414585105279E-2</v>
      </c>
      <c r="V107" s="14">
        <f>compopoinc!M99</f>
        <v>6.3104408408805402E-3</v>
      </c>
      <c r="Y107" s="3"/>
    </row>
    <row r="108" spans="1:25">
      <c r="A108" s="148">
        <v>2011</v>
      </c>
      <c r="B108" s="248">
        <v>13357.844000000001</v>
      </c>
      <c r="C108" s="229">
        <v>1</v>
      </c>
      <c r="D108" s="147">
        <f t="shared" si="11"/>
        <v>0.63773772174611421</v>
      </c>
      <c r="E108" s="116">
        <v>0.36226227825388585</v>
      </c>
      <c r="F108" s="116">
        <v>7.0492738199368105E-2</v>
      </c>
      <c r="G108" s="146">
        <f t="shared" si="12"/>
        <v>0.61124992370605469</v>
      </c>
      <c r="H108" s="147">
        <f t="shared" si="13"/>
        <v>0.33182462741007573</v>
      </c>
      <c r="I108" s="116">
        <f t="shared" si="10"/>
        <v>0.27942529629597901</v>
      </c>
      <c r="J108" s="116">
        <f t="shared" si="10"/>
        <v>6.4340446985463581E-2</v>
      </c>
      <c r="K108" s="117">
        <f>C108-compopoinc!F100</f>
        <v>0.19747686386108398</v>
      </c>
      <c r="L108" s="116">
        <f>D108-compopoinc!G100</f>
        <v>4.523283865972072E-2</v>
      </c>
      <c r="M108" s="116">
        <f>E108-compopoinc!H100</f>
        <v>0.15224402520136338</v>
      </c>
      <c r="N108" s="116">
        <f>F108-compopoinc!I100</f>
        <v>2.9314586634679715E-2</v>
      </c>
      <c r="O108" s="117">
        <f t="shared" si="6"/>
        <v>0.4137730598449707</v>
      </c>
      <c r="P108" s="116">
        <f t="shared" si="7"/>
        <v>0.28659178875035501</v>
      </c>
      <c r="Q108" s="116">
        <f t="shared" si="8"/>
        <v>0.12718127109461563</v>
      </c>
      <c r="R108" s="116">
        <f t="shared" si="9"/>
        <v>3.5025860350783866E-2</v>
      </c>
      <c r="S108" s="146">
        <f>compopoinc!J100</f>
        <v>0.38875007629394531</v>
      </c>
      <c r="T108" s="116">
        <f>compopoinc!K100</f>
        <v>0.30591309433603847</v>
      </c>
      <c r="U108" s="116">
        <f>compopoinc!L100</f>
        <v>8.2836981957906841E-2</v>
      </c>
      <c r="V108" s="14">
        <f>compopoinc!M100</f>
        <v>6.1522912139045293E-3</v>
      </c>
      <c r="Y108" s="3"/>
    </row>
    <row r="109" spans="1:25">
      <c r="A109" s="148">
        <v>2012</v>
      </c>
      <c r="B109" s="248">
        <v>14094.747000000003</v>
      </c>
      <c r="C109" s="229">
        <v>1</v>
      </c>
      <c r="D109" s="147">
        <f t="shared" si="11"/>
        <v>0.65543127521196376</v>
      </c>
      <c r="E109" s="116">
        <v>0.34456872478803624</v>
      </c>
      <c r="F109" s="116">
        <v>6.8982082473704548E-2</v>
      </c>
      <c r="G109" s="146">
        <f t="shared" si="12"/>
        <v>0.59975770115852356</v>
      </c>
      <c r="H109" s="147">
        <f t="shared" si="13"/>
        <v>0.33599946820382914</v>
      </c>
      <c r="I109" s="116">
        <f t="shared" si="10"/>
        <v>0.26375823295469442</v>
      </c>
      <c r="J109" s="116">
        <f t="shared" si="10"/>
        <v>6.3191126008634732E-2</v>
      </c>
      <c r="K109" s="117">
        <f>C109-compopoinc!F101</f>
        <v>0.19134211540222168</v>
      </c>
      <c r="L109" s="116">
        <f>D109-compopoinc!G101</f>
        <v>4.6396881566887593E-2</v>
      </c>
      <c r="M109" s="116">
        <f>E109-compopoinc!H101</f>
        <v>0.14494523383533409</v>
      </c>
      <c r="N109" s="116">
        <f>F109-compopoinc!I101</f>
        <v>2.8869190849918618E-2</v>
      </c>
      <c r="O109" s="117">
        <f t="shared" si="6"/>
        <v>0.40841558575630188</v>
      </c>
      <c r="P109" s="116">
        <f t="shared" si="7"/>
        <v>0.28960258663694155</v>
      </c>
      <c r="Q109" s="116">
        <f t="shared" si="8"/>
        <v>0.11881299911936033</v>
      </c>
      <c r="R109" s="116">
        <f t="shared" si="9"/>
        <v>3.4321935158716115E-2</v>
      </c>
      <c r="S109" s="146">
        <f>compopoinc!J101</f>
        <v>0.40024229884147644</v>
      </c>
      <c r="T109" s="116">
        <f>compopoinc!K101</f>
        <v>0.31943180700813462</v>
      </c>
      <c r="U109" s="116">
        <f>compopoinc!L101</f>
        <v>8.081049183334181E-2</v>
      </c>
      <c r="V109" s="14">
        <f>compopoinc!M101</f>
        <v>5.7909564650698202E-3</v>
      </c>
      <c r="Y109" s="3"/>
    </row>
    <row r="110" spans="1:25">
      <c r="A110" s="148">
        <v>2013</v>
      </c>
      <c r="B110" s="248">
        <v>14494.775000000003</v>
      </c>
      <c r="C110" s="229">
        <v>1</v>
      </c>
      <c r="D110" s="147">
        <f t="shared" si="11"/>
        <v>0.659403198738856</v>
      </c>
      <c r="E110" s="116">
        <v>0.340596801261144</v>
      </c>
      <c r="F110" s="116">
        <v>6.9875248149764299E-2</v>
      </c>
      <c r="G110" s="146">
        <f>C110-S110</f>
        <v>0.61301702260971069</v>
      </c>
      <c r="H110" s="172">
        <f t="shared" si="13"/>
        <v>0.34991226158630673</v>
      </c>
      <c r="I110" s="172">
        <f t="shared" si="10"/>
        <v>0.26310476102340397</v>
      </c>
      <c r="J110" s="172">
        <f t="shared" si="10"/>
        <v>6.3712703739776791E-2</v>
      </c>
      <c r="K110" s="117">
        <f>C110-compopoinc!F102</f>
        <v>0.19724971055984497</v>
      </c>
      <c r="L110" s="116">
        <f>D110-compopoinc!G102</f>
        <v>5.3664962175429043E-2</v>
      </c>
      <c r="M110" s="116">
        <f>E110-compopoinc!H102</f>
        <v>0.14358474838441598</v>
      </c>
      <c r="N110" s="116">
        <f>F110-compopoinc!I102</f>
        <v>2.8575810039439827E-2</v>
      </c>
      <c r="O110" s="117">
        <f t="shared" si="6"/>
        <v>0.41576731204986572</v>
      </c>
      <c r="P110" s="116">
        <f t="shared" si="7"/>
        <v>0.29624729941087768</v>
      </c>
      <c r="Q110" s="116">
        <f t="shared" si="8"/>
        <v>0.11952001263898798</v>
      </c>
      <c r="R110" s="116">
        <f t="shared" si="9"/>
        <v>3.5136893700336964E-2</v>
      </c>
      <c r="S110" s="146">
        <f>compopoinc!J102</f>
        <v>0.38698297739028931</v>
      </c>
      <c r="T110" s="116">
        <f>compopoinc!K102</f>
        <v>0.30949093715254927</v>
      </c>
      <c r="U110" s="116">
        <f>compopoinc!L102</f>
        <v>7.749204023774002E-2</v>
      </c>
      <c r="V110" s="14">
        <f>compopoinc!M102</f>
        <v>6.1625444099875065E-3</v>
      </c>
    </row>
    <row r="111" spans="1:25">
      <c r="A111" s="148">
        <v>2014</v>
      </c>
      <c r="B111" s="248">
        <v>15245.562000000004</v>
      </c>
      <c r="C111" s="229">
        <v>1</v>
      </c>
      <c r="D111" s="147">
        <f t="shared" si="11"/>
        <v>0.66665538469490349</v>
      </c>
      <c r="E111" s="116">
        <v>0.33334461530509657</v>
      </c>
      <c r="F111" s="116">
        <v>7.1464994206182728E-2</v>
      </c>
      <c r="G111" s="146">
        <f>C111-S111</f>
        <v>0.6081683337688446</v>
      </c>
      <c r="H111" s="172">
        <f>D111-T111</f>
        <v>0.35074022819038314</v>
      </c>
      <c r="I111" s="172">
        <f>E111-U111</f>
        <v>0.25742810557846152</v>
      </c>
      <c r="J111" s="172">
        <f>F111-V111</f>
        <v>6.5275622801119135E-2</v>
      </c>
      <c r="K111" s="117">
        <f>C111-compopoinc!F103</f>
        <v>0.19550210237503052</v>
      </c>
      <c r="L111" s="116">
        <f>D111-compopoinc!G103</f>
        <v>5.5836462324683644E-2</v>
      </c>
      <c r="M111" s="116">
        <f>E111-compopoinc!H103</f>
        <v>0.13966564005034696</v>
      </c>
      <c r="N111" s="116">
        <f>F111-compopoinc!I103</f>
        <v>2.8772951196462393E-2</v>
      </c>
      <c r="O111" s="117">
        <f>G111-K111</f>
        <v>0.41266623139381409</v>
      </c>
      <c r="P111" s="116">
        <f>H111-L111</f>
        <v>0.2949037658656995</v>
      </c>
      <c r="Q111" s="116">
        <f>I111-M111</f>
        <v>0.11776246552811456</v>
      </c>
      <c r="R111" s="116">
        <f>J111-N111</f>
        <v>3.6502671604656742E-2</v>
      </c>
      <c r="S111" s="146">
        <f>compopoinc!J103</f>
        <v>0.3918316662311554</v>
      </c>
      <c r="T111" s="116">
        <f>compopoinc!K103</f>
        <v>0.31591515650452034</v>
      </c>
      <c r="U111" s="116">
        <f>compopoinc!L103</f>
        <v>7.5916509726635051E-2</v>
      </c>
      <c r="V111" s="14">
        <f>compopoinc!M103</f>
        <v>6.1893714050635954E-3</v>
      </c>
    </row>
    <row r="112" spans="1:25">
      <c r="A112" s="148">
        <v>2015</v>
      </c>
      <c r="B112" s="248">
        <v>15783.090999999999</v>
      </c>
      <c r="C112" s="229">
        <v>1</v>
      </c>
      <c r="D112" s="147">
        <f t="shared" ref="D112:D113" si="14">C112-E112</f>
        <v>0.66637409617672483</v>
      </c>
      <c r="E112" s="116">
        <v>0.33362590382327523</v>
      </c>
      <c r="F112" s="116">
        <v>7.4125340847366356E-2</v>
      </c>
      <c r="G112" s="146">
        <f>C112-S112</f>
        <v>0.61185154318809509</v>
      </c>
      <c r="H112" s="172">
        <f t="shared" ref="H112" si="15">D112-T112</f>
        <v>0.35308419104769595</v>
      </c>
      <c r="I112" s="172">
        <f t="shared" ref="I112" si="16">E112-U112</f>
        <v>0.25876735214039914</v>
      </c>
      <c r="J112" s="172">
        <f t="shared" ref="J112" si="17">F112-V112</f>
        <v>6.7282483933270909E-2</v>
      </c>
      <c r="K112" s="117">
        <f>C112-compopoinc!F104</f>
        <v>0.19649595022201538</v>
      </c>
      <c r="L112" s="116">
        <f>D112-compopoinc!G104</f>
        <v>5.7702099038528409E-2</v>
      </c>
      <c r="M112" s="116">
        <f>E112-compopoinc!H104</f>
        <v>0.13879385118348703</v>
      </c>
      <c r="N112" s="116">
        <f>F112-compopoinc!I104</f>
        <v>2.8028081650773307E-2</v>
      </c>
      <c r="O112" s="117">
        <f t="shared" ref="O112" si="18">G112-K112</f>
        <v>0.41535559296607971</v>
      </c>
      <c r="P112" s="116">
        <f t="shared" ref="P112" si="19">H112-L112</f>
        <v>0.29538209200916754</v>
      </c>
      <c r="Q112" s="116">
        <f t="shared" ref="Q112" si="20">I112-M112</f>
        <v>0.11997350095691212</v>
      </c>
      <c r="R112" s="116">
        <f t="shared" ref="R112" si="21">J112-N112</f>
        <v>3.9254402282497602E-2</v>
      </c>
      <c r="S112" s="146">
        <f>compopoinc!J104</f>
        <v>0.38814845681190491</v>
      </c>
      <c r="T112" s="116">
        <f>compopoinc!K104</f>
        <v>0.31328990512902888</v>
      </c>
      <c r="U112" s="116">
        <f>compopoinc!L104</f>
        <v>7.4858551682876057E-2</v>
      </c>
      <c r="V112" s="14">
        <f>compopoinc!M104</f>
        <v>6.8428569140954491E-3</v>
      </c>
    </row>
    <row r="113" spans="1:22">
      <c r="A113" s="148">
        <v>2016</v>
      </c>
      <c r="B113" s="248">
        <v>16059.009000000005</v>
      </c>
      <c r="C113" s="229">
        <v>1</v>
      </c>
      <c r="D113" s="147">
        <f t="shared" si="14"/>
        <v>0.66386998101813144</v>
      </c>
      <c r="E113" s="116">
        <v>0.33613001898186851</v>
      </c>
      <c r="F113" s="116">
        <v>7.6274445079394335E-2</v>
      </c>
      <c r="G113" s="146">
        <f>C113-S113</f>
        <v>0.61569461226463318</v>
      </c>
      <c r="H113" s="172">
        <f>D113-T113</f>
        <v>0.35449333990261761</v>
      </c>
      <c r="I113" s="172">
        <f>E113-U113</f>
        <v>0.26120127236201551</v>
      </c>
      <c r="J113" s="172">
        <f>F113-V113</f>
        <v>6.9046227879255226E-2</v>
      </c>
      <c r="K113" s="117">
        <f>C113-compopoinc!F105</f>
        <v>0.19563710689544678</v>
      </c>
      <c r="L113" s="116">
        <f>D113-compopoinc!G105</f>
        <v>5.6655339981041664E-2</v>
      </c>
      <c r="M113" s="116">
        <f>E113-compopoinc!H105</f>
        <v>0.138981766914405</v>
      </c>
      <c r="N113" s="116">
        <f>F113-compopoinc!I105</f>
        <v>2.8320687058865472E-2</v>
      </c>
      <c r="O113" s="117">
        <f>G113-K113</f>
        <v>0.4200575053691864</v>
      </c>
      <c r="P113" s="116">
        <f>H113-L113</f>
        <v>0.29783799992157595</v>
      </c>
      <c r="Q113" s="116">
        <f>I113-M113</f>
        <v>0.12221950544761051</v>
      </c>
      <c r="R113" s="116">
        <f>J113-N113</f>
        <v>4.0725540820389754E-2</v>
      </c>
      <c r="S113" s="146">
        <f>compopoinc!J105</f>
        <v>0.38430538773536682</v>
      </c>
      <c r="T113" s="116">
        <f>compopoinc!K105</f>
        <v>0.30937664111551383</v>
      </c>
      <c r="U113" s="116">
        <f>compopoinc!L105</f>
        <v>7.4928746619852979E-2</v>
      </c>
      <c r="V113" s="14">
        <f>compopoinc!M105</f>
        <v>7.2282172001391079E-3</v>
      </c>
    </row>
    <row r="114" spans="1:22">
      <c r="A114" s="148">
        <v>2017</v>
      </c>
      <c r="B114" s="248">
        <v>16756.149000000001</v>
      </c>
      <c r="C114" s="146"/>
      <c r="D114" s="147"/>
      <c r="E114" s="116"/>
      <c r="F114" s="116"/>
      <c r="G114" s="146"/>
      <c r="H114" s="147"/>
      <c r="I114" s="116"/>
      <c r="J114" s="116"/>
      <c r="K114" s="236"/>
      <c r="L114" s="116"/>
      <c r="M114" s="116"/>
      <c r="N114" s="116"/>
      <c r="O114" s="241"/>
      <c r="P114" s="116"/>
      <c r="Q114" s="116"/>
      <c r="R114" s="116"/>
      <c r="S114" s="146"/>
      <c r="T114" s="116"/>
      <c r="U114" s="116"/>
      <c r="V114" s="14"/>
    </row>
    <row r="115" spans="1:22">
      <c r="A115" s="148">
        <v>2018</v>
      </c>
      <c r="B115" s="248">
        <v>17638.376948348003</v>
      </c>
      <c r="C115" s="146"/>
      <c r="D115" s="147"/>
      <c r="E115" s="116"/>
      <c r="F115" s="116"/>
      <c r="G115" s="146"/>
      <c r="H115" s="147"/>
      <c r="I115" s="116"/>
      <c r="J115" s="116"/>
      <c r="K115" s="236"/>
      <c r="L115" s="116"/>
      <c r="M115" s="116"/>
      <c r="N115" s="116"/>
      <c r="O115" s="241"/>
      <c r="P115" s="116"/>
      <c r="Q115" s="116"/>
      <c r="R115" s="116"/>
      <c r="S115" s="146"/>
      <c r="T115" s="116"/>
      <c r="U115" s="116"/>
      <c r="V115" s="14"/>
    </row>
    <row r="116" spans="1:22">
      <c r="A116" s="148">
        <v>2019</v>
      </c>
      <c r="B116" s="248">
        <v>18440.923099497824</v>
      </c>
      <c r="C116" s="146"/>
      <c r="D116" s="147"/>
      <c r="E116" s="116"/>
      <c r="F116" s="116"/>
      <c r="G116" s="146"/>
      <c r="H116" s="147"/>
      <c r="I116" s="116"/>
      <c r="J116" s="116"/>
      <c r="K116" s="236"/>
      <c r="L116" s="116"/>
      <c r="M116" s="116"/>
      <c r="N116" s="116"/>
      <c r="O116" s="241"/>
      <c r="P116" s="116"/>
      <c r="Q116" s="116"/>
      <c r="R116" s="116"/>
      <c r="S116" s="146"/>
      <c r="T116" s="116"/>
      <c r="U116" s="116"/>
      <c r="V116" s="14"/>
    </row>
    <row r="117" spans="1:22">
      <c r="A117" s="148">
        <v>2020</v>
      </c>
      <c r="B117" s="248">
        <v>19204.74613427903</v>
      </c>
      <c r="C117" s="146"/>
      <c r="D117" s="147"/>
      <c r="E117" s="116"/>
      <c r="F117" s="116"/>
      <c r="G117" s="146"/>
      <c r="H117" s="147"/>
      <c r="I117" s="116"/>
      <c r="J117" s="116"/>
      <c r="K117" s="236"/>
      <c r="L117" s="116"/>
      <c r="M117" s="116"/>
      <c r="N117" s="116"/>
      <c r="O117" s="241"/>
      <c r="P117" s="116"/>
      <c r="Q117" s="116"/>
      <c r="R117" s="116"/>
      <c r="S117" s="146"/>
      <c r="T117" s="116"/>
      <c r="U117" s="116"/>
      <c r="V117" s="14"/>
    </row>
    <row r="118" spans="1:22" ht="16.100000000000001" thickBot="1">
      <c r="A118" s="144"/>
      <c r="B118" s="144"/>
      <c r="C118" s="114"/>
      <c r="D118" s="143"/>
      <c r="E118" s="143"/>
      <c r="F118" s="143"/>
      <c r="G118" s="114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C8:V8"/>
    <mergeCell ref="C7:V7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119"/>
  <sheetViews>
    <sheetView workbookViewId="0">
      <pane xSplit="1" ySplit="9" topLeftCell="B10" activePane="bottomRight" state="frozen"/>
      <selection activeCell="D32" sqref="D32"/>
      <selection pane="topRight" activeCell="D32" sqref="D32"/>
      <selection pane="bottomLeft" activeCell="D32" sqref="D32"/>
      <selection pane="bottomRight" activeCell="D58" sqref="D58:H59"/>
    </sheetView>
  </sheetViews>
  <sheetFormatPr baseColWidth="10" defaultColWidth="10.83203125" defaultRowHeight="15.55"/>
  <cols>
    <col min="1" max="1" width="10.83203125" style="142"/>
    <col min="2" max="2" width="12.83203125" style="142" hidden="1" customWidth="1"/>
    <col min="3" max="6" width="10.83203125" style="142"/>
    <col min="7" max="7" width="10.83203125" style="113" customWidth="1"/>
    <col min="8" max="15" width="10.83203125" style="142" customWidth="1"/>
    <col min="16" max="16" width="10.83203125" style="142"/>
    <col min="17" max="18" width="10.83203125" style="142" customWidth="1"/>
    <col min="19" max="22" width="10.83203125" style="113"/>
    <col min="23" max="25" width="11.5" style="1" customWidth="1"/>
    <col min="26" max="30" width="11.5" style="113" customWidth="1"/>
    <col min="31" max="16384" width="10.83203125" style="113"/>
  </cols>
  <sheetData>
    <row r="1" spans="1:25">
      <c r="A1" s="180" t="s">
        <v>37</v>
      </c>
      <c r="B1" s="180"/>
      <c r="C1" s="180"/>
      <c r="D1" s="180"/>
      <c r="E1" s="180"/>
      <c r="F1" s="180"/>
      <c r="H1" s="208"/>
    </row>
    <row r="2" spans="1:25">
      <c r="H2" s="208"/>
    </row>
    <row r="3" spans="1:25" ht="16.100000000000001" thickBot="1"/>
    <row r="4" spans="1:25" s="141" customFormat="1" ht="25" customHeight="1" thickTop="1">
      <c r="A4" s="1420" t="s">
        <v>855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  <c r="Y4" s="1"/>
    </row>
    <row r="5" spans="1:25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79"/>
    </row>
    <row r="6" spans="1:25">
      <c r="A6" s="140"/>
      <c r="B6" s="139"/>
      <c r="C6" s="48" t="s">
        <v>36</v>
      </c>
      <c r="D6" s="48" t="s">
        <v>35</v>
      </c>
      <c r="E6" s="48" t="s">
        <v>34</v>
      </c>
      <c r="F6" s="48" t="s">
        <v>33</v>
      </c>
      <c r="G6" s="48" t="s">
        <v>32</v>
      </c>
      <c r="H6" s="48" t="s">
        <v>31</v>
      </c>
      <c r="I6" s="48" t="s">
        <v>30</v>
      </c>
      <c r="J6" s="51" t="s">
        <v>29</v>
      </c>
      <c r="K6" s="242" t="s">
        <v>28</v>
      </c>
      <c r="L6" s="48" t="s">
        <v>27</v>
      </c>
      <c r="M6" s="48" t="s">
        <v>26</v>
      </c>
      <c r="N6" s="50" t="s">
        <v>25</v>
      </c>
      <c r="O6" s="48" t="s">
        <v>24</v>
      </c>
      <c r="P6" s="48" t="s">
        <v>23</v>
      </c>
      <c r="Q6" s="50" t="s">
        <v>22</v>
      </c>
      <c r="R6" s="50" t="s">
        <v>21</v>
      </c>
      <c r="S6" s="48" t="s">
        <v>54</v>
      </c>
      <c r="T6" s="48" t="s">
        <v>53</v>
      </c>
      <c r="U6" s="48" t="s">
        <v>52</v>
      </c>
      <c r="V6" s="243" t="s">
        <v>51</v>
      </c>
    </row>
    <row r="7" spans="1:25" ht="30.95" customHeight="1">
      <c r="A7" s="140"/>
      <c r="B7" s="139"/>
      <c r="C7" s="1425" t="s">
        <v>1058</v>
      </c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6"/>
    </row>
    <row r="8" spans="1:25" s="136" customFormat="1" ht="19.95" customHeight="1">
      <c r="A8" s="176"/>
      <c r="B8" s="227"/>
      <c r="C8" s="1416" t="s">
        <v>96</v>
      </c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  <c r="Y8" s="1"/>
    </row>
    <row r="9" spans="1:25" ht="45.6" thickBot="1">
      <c r="A9" s="140"/>
      <c r="B9" s="251" t="s">
        <v>99</v>
      </c>
      <c r="C9" s="175" t="s">
        <v>13</v>
      </c>
      <c r="D9" s="133" t="s">
        <v>97</v>
      </c>
      <c r="E9" s="133" t="s">
        <v>98</v>
      </c>
      <c r="F9" s="828" t="s">
        <v>843</v>
      </c>
      <c r="G9" s="175" t="s">
        <v>12</v>
      </c>
      <c r="H9" s="133" t="s">
        <v>97</v>
      </c>
      <c r="I9" s="133" t="s">
        <v>98</v>
      </c>
      <c r="J9" s="828" t="s">
        <v>843</v>
      </c>
      <c r="K9" s="175" t="s">
        <v>11</v>
      </c>
      <c r="L9" s="133" t="s">
        <v>97</v>
      </c>
      <c r="M9" s="133" t="s">
        <v>98</v>
      </c>
      <c r="N9" s="828" t="s">
        <v>843</v>
      </c>
      <c r="O9" s="175" t="s">
        <v>10</v>
      </c>
      <c r="P9" s="133" t="s">
        <v>97</v>
      </c>
      <c r="Q9" s="133" t="s">
        <v>98</v>
      </c>
      <c r="R9" s="828" t="s">
        <v>843</v>
      </c>
      <c r="S9" s="174" t="s">
        <v>9</v>
      </c>
      <c r="T9" s="133" t="s">
        <v>97</v>
      </c>
      <c r="U9" s="133" t="s">
        <v>98</v>
      </c>
      <c r="V9" s="829" t="s">
        <v>843</v>
      </c>
    </row>
    <row r="10" spans="1:25">
      <c r="A10" s="166">
        <v>1913</v>
      </c>
      <c r="B10" s="245">
        <v>33.764648044909592</v>
      </c>
      <c r="C10" s="647">
        <f>compopoinc!N2</f>
        <v>0.29782351987666073</v>
      </c>
      <c r="D10" s="132">
        <f>compopoinc!O2</f>
        <v>0.2759562570240553</v>
      </c>
      <c r="E10" s="132">
        <f>compopoinc!P2</f>
        <v>2.1867262852605408E-2</v>
      </c>
      <c r="F10" s="125">
        <f>compopoinc!Q2</f>
        <v>0</v>
      </c>
      <c r="G10" s="146">
        <f>compopoinc!R2</f>
        <v>0.17338598257083296</v>
      </c>
      <c r="H10" s="172">
        <f>compopoinc!S2</f>
        <v>0.16074655983450584</v>
      </c>
      <c r="I10" s="172">
        <f>compopoinc!T2</f>
        <v>1.263942273632712E-2</v>
      </c>
      <c r="J10" s="172">
        <f>compopoinc!U2</f>
        <v>0</v>
      </c>
      <c r="K10" s="1254">
        <f>compopoinc!V2</f>
        <v>0.14389049482638977</v>
      </c>
      <c r="L10" s="172">
        <f>compopoinc!W2</f>
        <v>0.13341010201098433</v>
      </c>
      <c r="M10" s="172">
        <f>compopoinc!X2</f>
        <v>1.0480392815405448E-2</v>
      </c>
      <c r="N10" s="172">
        <f>compopoinc!Y2</f>
        <v>0</v>
      </c>
      <c r="O10" s="1254">
        <f>compopoinc!Z2</f>
        <v>7.6739157319371795E-2</v>
      </c>
      <c r="P10" s="172">
        <f>compopoinc!AA2</f>
        <v>7.11498542704843E-2</v>
      </c>
      <c r="Q10" s="172">
        <f>compopoinc!AB2</f>
        <v>5.5893030488874959E-3</v>
      </c>
      <c r="R10" s="172">
        <f>compopoinc!AC2</f>
        <v>0</v>
      </c>
      <c r="S10" s="146">
        <f>compopoinc!AD2</f>
        <v>2.426355497450185E-2</v>
      </c>
      <c r="T10" s="125">
        <f>compopoinc!AE2</f>
        <v>2.2485738958304902E-2</v>
      </c>
      <c r="U10" s="125">
        <f>compopoinc!AF2</f>
        <v>1.7778160161969476E-3</v>
      </c>
      <c r="V10" s="37">
        <f>compopoinc!AG2</f>
        <v>0</v>
      </c>
      <c r="X10" s="1017"/>
      <c r="Y10" s="1017"/>
    </row>
    <row r="11" spans="1:25">
      <c r="A11" s="166">
        <v>1914</v>
      </c>
      <c r="B11" s="245">
        <v>31.613429406761266</v>
      </c>
      <c r="C11" s="648">
        <f>compopoinc!N3</f>
        <v>0.30082285659737112</v>
      </c>
      <c r="D11" s="125">
        <f>compopoinc!O3</f>
        <v>0.27855395947799427</v>
      </c>
      <c r="E11" s="125">
        <f>compopoinc!P3</f>
        <v>2.2268897119376851E-2</v>
      </c>
      <c r="F11" s="125">
        <f>compopoinc!Q3</f>
        <v>0</v>
      </c>
      <c r="G11" s="146">
        <f>compopoinc!R3</f>
        <v>0.17547177539976208</v>
      </c>
      <c r="H11" s="172">
        <f>compopoinc!S3</f>
        <v>0.16257001111289801</v>
      </c>
      <c r="I11" s="172">
        <f>compopoinc!T3</f>
        <v>1.290176428686406E-2</v>
      </c>
      <c r="J11" s="172">
        <f>compopoinc!U3</f>
        <v>0</v>
      </c>
      <c r="K11" s="1254">
        <f>compopoinc!V3</f>
        <v>0.14659974836236056</v>
      </c>
      <c r="L11" s="172">
        <f>compopoinc!W3</f>
        <v>0.13582853319979671</v>
      </c>
      <c r="M11" s="172">
        <f>compopoinc!X3</f>
        <v>1.0771215162563848E-2</v>
      </c>
      <c r="N11" s="172">
        <f>compopoinc!Y3</f>
        <v>0</v>
      </c>
      <c r="O11" s="1254">
        <f>compopoinc!Z3</f>
        <v>7.6246033685427872E-2</v>
      </c>
      <c r="P11" s="172">
        <f>compopoinc!AA3</f>
        <v>7.0641249900792916E-2</v>
      </c>
      <c r="Q11" s="172">
        <f>compopoinc!AB3</f>
        <v>5.6047837846349563E-3</v>
      </c>
      <c r="R11" s="172">
        <f>compopoinc!AC3</f>
        <v>0</v>
      </c>
      <c r="S11" s="146">
        <f>compopoinc!AD3</f>
        <v>2.509570608607626E-2</v>
      </c>
      <c r="T11" s="125">
        <f>compopoinc!AE3</f>
        <v>2.323727533682177E-2</v>
      </c>
      <c r="U11" s="125">
        <f>compopoinc!AF3</f>
        <v>1.8584307492544895E-3</v>
      </c>
      <c r="V11" s="14">
        <f>compopoinc!AG3</f>
        <v>0</v>
      </c>
      <c r="X11" s="1017"/>
      <c r="Y11" s="1017"/>
    </row>
    <row r="12" spans="1:25">
      <c r="A12" s="166">
        <v>1915</v>
      </c>
      <c r="B12" s="245">
        <v>33.591773320162616</v>
      </c>
      <c r="C12" s="648">
        <f>compopoinc!N4</f>
        <v>0.29139549891174432</v>
      </c>
      <c r="D12" s="125">
        <f>compopoinc!O4</f>
        <v>0.26978729591003869</v>
      </c>
      <c r="E12" s="125">
        <f>compopoinc!P4</f>
        <v>2.1608203001705611E-2</v>
      </c>
      <c r="F12" s="125">
        <f>compopoinc!Q4</f>
        <v>0</v>
      </c>
      <c r="G12" s="146">
        <f>compopoinc!R4</f>
        <v>0.16795369757217171</v>
      </c>
      <c r="H12" s="172">
        <f>compopoinc!S4</f>
        <v>0.15558132973430847</v>
      </c>
      <c r="I12" s="172">
        <f>compopoinc!T4</f>
        <v>1.2372367837863243E-2</v>
      </c>
      <c r="J12" s="172">
        <f>compopoinc!U4</f>
        <v>0</v>
      </c>
      <c r="K12" s="1254">
        <f>compopoinc!V4</f>
        <v>0.14056481770267679</v>
      </c>
      <c r="L12" s="172">
        <f>compopoinc!W4</f>
        <v>0.13021679810069661</v>
      </c>
      <c r="M12" s="172">
        <f>compopoinc!X4</f>
        <v>1.0348019601980184E-2</v>
      </c>
      <c r="N12" s="172">
        <f>compopoinc!Y4</f>
        <v>0</v>
      </c>
      <c r="O12" s="1254">
        <f>compopoinc!Z4</f>
        <v>7.9326711494656268E-2</v>
      </c>
      <c r="P12" s="172">
        <f>compopoinc!AA4</f>
        <v>7.3487333148288134E-2</v>
      </c>
      <c r="Q12" s="172">
        <f>compopoinc!AB4</f>
        <v>5.8393783463681348E-3</v>
      </c>
      <c r="R12" s="172">
        <f>compopoinc!AC4</f>
        <v>0</v>
      </c>
      <c r="S12" s="146">
        <f>compopoinc!AD4</f>
        <v>3.3834240334839082E-2</v>
      </c>
      <c r="T12" s="125">
        <f>compopoinc!AE4</f>
        <v>3.1334086281376419E-2</v>
      </c>
      <c r="U12" s="125">
        <f>compopoinc!AF4</f>
        <v>2.5001540534626593E-3</v>
      </c>
      <c r="V12" s="14">
        <f>compopoinc!AG4</f>
        <v>0</v>
      </c>
      <c r="X12" s="1017"/>
      <c r="Y12" s="1017"/>
    </row>
    <row r="13" spans="1:25">
      <c r="A13" s="166">
        <v>1916</v>
      </c>
      <c r="B13" s="245">
        <v>42.467681761243774</v>
      </c>
      <c r="C13" s="648">
        <f>compopoinc!N5</f>
        <v>0.3200123450750314</v>
      </c>
      <c r="D13" s="172">
        <f>compopoinc!O5</f>
        <v>0.29568483238751142</v>
      </c>
      <c r="E13" s="172">
        <f>compopoinc!P5</f>
        <v>2.4327512687519967E-2</v>
      </c>
      <c r="F13" s="172">
        <f>compopoinc!Q5</f>
        <v>0</v>
      </c>
      <c r="G13" s="146">
        <f>compopoinc!R5</f>
        <v>0.19137494593900714</v>
      </c>
      <c r="H13" s="172">
        <f>compopoinc!S5</f>
        <v>0.17692484623717497</v>
      </c>
      <c r="I13" s="172">
        <f>compopoinc!T5</f>
        <v>1.4450099701832177E-2</v>
      </c>
      <c r="J13" s="172">
        <f>compopoinc!U5</f>
        <v>0</v>
      </c>
      <c r="K13" s="1254">
        <f>compopoinc!V5</f>
        <v>0.16050469002721829</v>
      </c>
      <c r="L13" s="172">
        <f>compopoinc!W5</f>
        <v>0.1483976334318379</v>
      </c>
      <c r="M13" s="172">
        <f>compopoinc!X5</f>
        <v>1.210705659538038E-2</v>
      </c>
      <c r="N13" s="172">
        <f>compopoinc!Y5</f>
        <v>0</v>
      </c>
      <c r="O13" s="1254">
        <f>compopoinc!Z5</f>
        <v>0.10043008406775485</v>
      </c>
      <c r="P13" s="172">
        <f>compopoinc!AA5</f>
        <v>9.2852599544299932E-2</v>
      </c>
      <c r="Q13" s="172">
        <f>compopoinc!AB5</f>
        <v>7.577484523454912E-3</v>
      </c>
      <c r="R13" s="172">
        <f>compopoinc!AC5</f>
        <v>0</v>
      </c>
      <c r="S13" s="146">
        <f>compopoinc!AD5</f>
        <v>4.2861054899780669E-2</v>
      </c>
      <c r="T13" s="125">
        <f>compopoinc!AE5</f>
        <v>3.9617751871328398E-2</v>
      </c>
      <c r="U13" s="125">
        <f>compopoinc!AF5</f>
        <v>3.2433030284522726E-3</v>
      </c>
      <c r="V13" s="14">
        <f>compopoinc!AG5</f>
        <v>0</v>
      </c>
      <c r="X13" s="1017"/>
      <c r="Y13" s="1017"/>
    </row>
    <row r="14" spans="1:25">
      <c r="A14" s="166">
        <v>1917</v>
      </c>
      <c r="B14" s="245">
        <v>50.749127395721999</v>
      </c>
      <c r="C14" s="648">
        <f>compopoinc!N6</f>
        <v>0.31372839873568875</v>
      </c>
      <c r="D14" s="172">
        <f>compopoinc!O6</f>
        <v>0.25411188008526353</v>
      </c>
      <c r="E14" s="172">
        <f>compopoinc!P6</f>
        <v>5.9616518650425193E-2</v>
      </c>
      <c r="F14" s="172">
        <f>compopoinc!Q6</f>
        <v>0</v>
      </c>
      <c r="G14" s="146">
        <f>compopoinc!R6</f>
        <v>0.17345741443076276</v>
      </c>
      <c r="H14" s="172">
        <f>compopoinc!S6</f>
        <v>0.1397801076312464</v>
      </c>
      <c r="I14" s="172">
        <f>compopoinc!T6</f>
        <v>3.3677306799516367E-2</v>
      </c>
      <c r="J14" s="172">
        <f>compopoinc!U6</f>
        <v>0</v>
      </c>
      <c r="K14" s="1254">
        <f>compopoinc!V6</f>
        <v>0.13684116971987553</v>
      </c>
      <c r="L14" s="172">
        <f>compopoinc!W6</f>
        <v>0.10972820846200025</v>
      </c>
      <c r="M14" s="172">
        <f>compopoinc!X6</f>
        <v>2.7112961257875282E-2</v>
      </c>
      <c r="N14" s="172">
        <f>compopoinc!Y6</f>
        <v>0</v>
      </c>
      <c r="O14" s="1254">
        <f>compopoinc!Z6</f>
        <v>7.5438487079128105E-2</v>
      </c>
      <c r="P14" s="172">
        <f>compopoinc!AA6</f>
        <v>5.9574815223432206E-2</v>
      </c>
      <c r="Q14" s="172">
        <f>compopoinc!AB6</f>
        <v>1.5863671855695902E-2</v>
      </c>
      <c r="R14" s="172">
        <f>compopoinc!AC6</f>
        <v>0</v>
      </c>
      <c r="S14" s="146">
        <f>compopoinc!AD6</f>
        <v>2.4141605964758506E-2</v>
      </c>
      <c r="T14" s="125">
        <f>compopoinc!AE6</f>
        <v>1.8194301823736294E-2</v>
      </c>
      <c r="U14" s="125">
        <f>compopoinc!AF6</f>
        <v>5.9473041410222109E-3</v>
      </c>
      <c r="V14" s="14">
        <f>compopoinc!AG6</f>
        <v>0</v>
      </c>
      <c r="X14" s="1017"/>
      <c r="Y14" s="1017"/>
    </row>
    <row r="15" spans="1:25">
      <c r="A15" s="166">
        <v>1918</v>
      </c>
      <c r="B15" s="245">
        <v>62.648709286150016</v>
      </c>
      <c r="C15" s="648">
        <f>compopoinc!N7</f>
        <v>0.28853700091382056</v>
      </c>
      <c r="D15" s="125">
        <f>compopoinc!O7</f>
        <v>0.21759224679565778</v>
      </c>
      <c r="E15" s="125">
        <f>compopoinc!P7</f>
        <v>7.0944754118162784E-2</v>
      </c>
      <c r="F15" s="125">
        <f>compopoinc!Q7</f>
        <v>0</v>
      </c>
      <c r="G15" s="146">
        <f>compopoinc!R7</f>
        <v>0.14136949448658825</v>
      </c>
      <c r="H15" s="125">
        <f>compopoinc!S7</f>
        <v>0.1037225131312612</v>
      </c>
      <c r="I15" s="125">
        <f>compopoinc!T7</f>
        <v>3.7646981355327055E-2</v>
      </c>
      <c r="J15" s="125">
        <f>compopoinc!U7</f>
        <v>0</v>
      </c>
      <c r="K15" s="197">
        <f>compopoinc!V7</f>
        <v>0.10309633226760007</v>
      </c>
      <c r="L15" s="125">
        <f>compopoinc!W7</f>
        <v>7.4236963786235705E-2</v>
      </c>
      <c r="M15" s="125">
        <f>compopoinc!X7</f>
        <v>2.8859368481364361E-2</v>
      </c>
      <c r="N15" s="125">
        <f>compopoinc!Y7</f>
        <v>0</v>
      </c>
      <c r="O15" s="197">
        <f>compopoinc!Z7</f>
        <v>4.5696104411594371E-2</v>
      </c>
      <c r="P15" s="125">
        <f>compopoinc!AA7</f>
        <v>3.0597059214736513E-2</v>
      </c>
      <c r="Q15" s="125">
        <f>compopoinc!AB7</f>
        <v>1.5099045196857858E-2</v>
      </c>
      <c r="R15" s="125">
        <f>compopoinc!AC7</f>
        <v>0</v>
      </c>
      <c r="S15" s="146">
        <f>compopoinc!AD7</f>
        <v>7.9529020875720585E-3</v>
      </c>
      <c r="T15" s="125">
        <f>compopoinc!AE7</f>
        <v>3.1985869536895386E-3</v>
      </c>
      <c r="U15" s="125">
        <f>compopoinc!AF7</f>
        <v>4.7543151338825199E-3</v>
      </c>
      <c r="V15" s="14">
        <f>compopoinc!AG7</f>
        <v>0</v>
      </c>
      <c r="X15" s="1017"/>
      <c r="Y15" s="1017"/>
    </row>
    <row r="16" spans="1:25">
      <c r="A16" s="171">
        <v>1919</v>
      </c>
      <c r="B16" s="246">
        <v>69.157175329046709</v>
      </c>
      <c r="C16" s="649">
        <f>compopoinc!N8</f>
        <v>0.3337379559733506</v>
      </c>
      <c r="D16" s="127">
        <f>compopoinc!O8</f>
        <v>0.29482777618493322</v>
      </c>
      <c r="E16" s="127">
        <f>compopoinc!P8</f>
        <v>3.8910179788417397E-2</v>
      </c>
      <c r="F16" s="127">
        <f>compopoinc!Q8</f>
        <v>0</v>
      </c>
      <c r="G16" s="150">
        <f>compopoinc!R8</f>
        <v>0.18369810576069676</v>
      </c>
      <c r="H16" s="127">
        <f>compopoinc!S8</f>
        <v>0.16217568841788463</v>
      </c>
      <c r="I16" s="127">
        <f>compopoinc!T8</f>
        <v>2.1522417342812135E-2</v>
      </c>
      <c r="J16" s="127">
        <f>compopoinc!U8</f>
        <v>0</v>
      </c>
      <c r="K16" s="199">
        <f>compopoinc!V8</f>
        <v>0.14014589695059781</v>
      </c>
      <c r="L16" s="127">
        <f>compopoinc!W8</f>
        <v>0.12364215357351337</v>
      </c>
      <c r="M16" s="127">
        <f>compopoinc!X8</f>
        <v>1.6503743377084452E-2</v>
      </c>
      <c r="N16" s="127">
        <f>compopoinc!Y8</f>
        <v>0</v>
      </c>
      <c r="O16" s="199">
        <f>compopoinc!Z8</f>
        <v>7.0600487267142215E-2</v>
      </c>
      <c r="P16" s="127">
        <f>compopoinc!AA8</f>
        <v>6.212973545592454E-2</v>
      </c>
      <c r="Q16" s="127">
        <f>compopoinc!AB8</f>
        <v>8.4707518112176732E-3</v>
      </c>
      <c r="R16" s="127">
        <f>compopoinc!AC8</f>
        <v>0</v>
      </c>
      <c r="S16" s="150">
        <f>compopoinc!AD8</f>
        <v>1.9935315717052451E-2</v>
      </c>
      <c r="T16" s="127">
        <f>compopoinc!AE8</f>
        <v>1.7408624076653299E-2</v>
      </c>
      <c r="U16" s="127">
        <f>compopoinc!AF8</f>
        <v>2.5266916403991514E-3</v>
      </c>
      <c r="V16" s="20">
        <f>compopoinc!AG8</f>
        <v>0</v>
      </c>
      <c r="X16" s="1017"/>
      <c r="Y16" s="1017"/>
    </row>
    <row r="17" spans="1:25">
      <c r="A17" s="166">
        <v>1920</v>
      </c>
      <c r="B17" s="245">
        <v>79.814621478925872</v>
      </c>
      <c r="C17" s="648">
        <f>compopoinc!N9</f>
        <v>0.31331907903250289</v>
      </c>
      <c r="D17" s="125">
        <f>compopoinc!O9</f>
        <v>0.29110526447444002</v>
      </c>
      <c r="E17" s="125">
        <f>compopoinc!P9</f>
        <v>2.2213814558062876E-2</v>
      </c>
      <c r="F17" s="125">
        <f>compopoinc!Q9</f>
        <v>0</v>
      </c>
      <c r="G17" s="146">
        <f>compopoinc!R9</f>
        <v>0.16426172994760324</v>
      </c>
      <c r="H17" s="125">
        <f>compopoinc!S9</f>
        <v>0.15281169096214978</v>
      </c>
      <c r="I17" s="125">
        <f>compopoinc!T9</f>
        <v>1.145003898545347E-2</v>
      </c>
      <c r="J17" s="125">
        <f>compopoinc!U9</f>
        <v>0</v>
      </c>
      <c r="K17" s="197">
        <f>compopoinc!V9</f>
        <v>0.12235129073571971</v>
      </c>
      <c r="L17" s="125">
        <f>compopoinc!W9</f>
        <v>0.11388654877778302</v>
      </c>
      <c r="M17" s="125">
        <f>compopoinc!X9</f>
        <v>8.4647419579366844E-3</v>
      </c>
      <c r="N17" s="125">
        <f>compopoinc!Y9</f>
        <v>0</v>
      </c>
      <c r="O17" s="197">
        <f>compopoinc!Z9</f>
        <v>5.6481279043032032E-2</v>
      </c>
      <c r="P17" s="125">
        <f>compopoinc!AA9</f>
        <v>5.266901589873612E-2</v>
      </c>
      <c r="Q17" s="125">
        <f>compopoinc!AB9</f>
        <v>3.8122631442959092E-3</v>
      </c>
      <c r="R17" s="125">
        <f>compopoinc!AC9</f>
        <v>0</v>
      </c>
      <c r="S17" s="146">
        <f>compopoinc!AD9</f>
        <v>1.4208745636745575E-2</v>
      </c>
      <c r="T17" s="125">
        <f>compopoinc!AE9</f>
        <v>1.3316484728769765E-2</v>
      </c>
      <c r="U17" s="125">
        <f>compopoinc!AF9</f>
        <v>8.9226090797580964E-4</v>
      </c>
      <c r="V17" s="24">
        <f>compopoinc!AG9</f>
        <v>0</v>
      </c>
      <c r="X17" s="1017"/>
      <c r="Y17" s="1017"/>
    </row>
    <row r="18" spans="1:25">
      <c r="A18" s="166">
        <v>1921</v>
      </c>
      <c r="B18" s="245">
        <v>63.860570205381109</v>
      </c>
      <c r="C18" s="648">
        <f>compopoinc!N10</f>
        <v>0.32192220869668392</v>
      </c>
      <c r="D18" s="125">
        <f>compopoinc!O10</f>
        <v>0.29781145762903616</v>
      </c>
      <c r="E18" s="125">
        <f>compopoinc!P10</f>
        <v>2.4110751067647779E-2</v>
      </c>
      <c r="F18" s="125">
        <f>compopoinc!Q10</f>
        <v>0</v>
      </c>
      <c r="G18" s="146">
        <f>compopoinc!R10</f>
        <v>0.15888082047957286</v>
      </c>
      <c r="H18" s="125">
        <f>compopoinc!S10</f>
        <v>0.14713004229958696</v>
      </c>
      <c r="I18" s="125">
        <f>compopoinc!T10</f>
        <v>1.1750778179985896E-2</v>
      </c>
      <c r="J18" s="125">
        <f>compopoinc!U10</f>
        <v>0</v>
      </c>
      <c r="K18" s="197">
        <f>compopoinc!V10</f>
        <v>0.11709286742723735</v>
      </c>
      <c r="L18" s="125">
        <f>compopoinc!W10</f>
        <v>0.10847555393498237</v>
      </c>
      <c r="M18" s="125">
        <f>compopoinc!X10</f>
        <v>8.6173134922549709E-3</v>
      </c>
      <c r="N18" s="125">
        <f>compopoinc!Y10</f>
        <v>0</v>
      </c>
      <c r="O18" s="197">
        <f>compopoinc!Z10</f>
        <v>5.3128477454996541E-2</v>
      </c>
      <c r="P18" s="125">
        <f>compopoinc!AA10</f>
        <v>4.9270591019335994E-2</v>
      </c>
      <c r="Q18" s="125">
        <f>compopoinc!AB10</f>
        <v>3.8578864356605485E-3</v>
      </c>
      <c r="R18" s="125">
        <f>compopoinc!AC10</f>
        <v>0</v>
      </c>
      <c r="S18" s="146">
        <f>compopoinc!AD10</f>
        <v>1.2607066946645352E-2</v>
      </c>
      <c r="T18" s="125">
        <f>compopoinc!AE10</f>
        <v>1.1725964029014477E-2</v>
      </c>
      <c r="U18" s="125">
        <f>compopoinc!AF10</f>
        <v>8.8110291763087508E-4</v>
      </c>
      <c r="V18" s="14">
        <f>compopoinc!AG10</f>
        <v>0</v>
      </c>
      <c r="X18" s="1017"/>
      <c r="Y18" s="1017"/>
    </row>
    <row r="19" spans="1:25">
      <c r="A19" s="166">
        <v>1922</v>
      </c>
      <c r="B19" s="245">
        <v>65.298773172203795</v>
      </c>
      <c r="C19" s="648">
        <f>compopoinc!N11</f>
        <v>0.3156050405647256</v>
      </c>
      <c r="D19" s="125">
        <f>compopoinc!O11</f>
        <v>0.29344255567002486</v>
      </c>
      <c r="E19" s="125">
        <f>compopoinc!P11</f>
        <v>2.2162484894700768E-2</v>
      </c>
      <c r="F19" s="125">
        <f>compopoinc!Q11</f>
        <v>0</v>
      </c>
      <c r="G19" s="146">
        <f>compopoinc!R11</f>
        <v>0.15464050151764311</v>
      </c>
      <c r="H19" s="125">
        <f>compopoinc!S11</f>
        <v>0.14391650778782461</v>
      </c>
      <c r="I19" s="125">
        <f>compopoinc!T11</f>
        <v>1.0723993729818511E-2</v>
      </c>
      <c r="J19" s="125">
        <f>compopoinc!U11</f>
        <v>0</v>
      </c>
      <c r="K19" s="197">
        <f>compopoinc!V11</f>
        <v>0.1139340193561383</v>
      </c>
      <c r="L19" s="125">
        <f>compopoinc!W11</f>
        <v>0.106069645732926</v>
      </c>
      <c r="M19" s="125">
        <f>compopoinc!X11</f>
        <v>7.86437362321229E-3</v>
      </c>
      <c r="N19" s="125">
        <f>compopoinc!Y11</f>
        <v>0</v>
      </c>
      <c r="O19" s="197">
        <f>compopoinc!Z11</f>
        <v>5.2435363837055493E-2</v>
      </c>
      <c r="P19" s="125">
        <f>compopoinc!AA11</f>
        <v>4.8856579610153453E-2</v>
      </c>
      <c r="Q19" s="125">
        <f>compopoinc!AB11</f>
        <v>3.5787842269020377E-3</v>
      </c>
      <c r="R19" s="125">
        <f>compopoinc!AC11</f>
        <v>0</v>
      </c>
      <c r="S19" s="146">
        <f>compopoinc!AD11</f>
        <v>1.4114235115070668E-2</v>
      </c>
      <c r="T19" s="125">
        <f>compopoinc!AE11</f>
        <v>1.3174545384682053E-2</v>
      </c>
      <c r="U19" s="125">
        <f>compopoinc!AF11</f>
        <v>9.3968973038861424E-4</v>
      </c>
      <c r="V19" s="14">
        <f>compopoinc!AG11</f>
        <v>0</v>
      </c>
      <c r="X19" s="1017"/>
      <c r="Y19" s="1017"/>
    </row>
    <row r="20" spans="1:25">
      <c r="A20" s="166">
        <v>1923</v>
      </c>
      <c r="B20" s="245">
        <v>77.063588017705158</v>
      </c>
      <c r="C20" s="648">
        <f>compopoinc!N12</f>
        <v>0.2986278350629874</v>
      </c>
      <c r="D20" s="125">
        <f>compopoinc!O12</f>
        <v>0.2780517598313797</v>
      </c>
      <c r="E20" s="125">
        <f>compopoinc!P12</f>
        <v>2.0576075231607718E-2</v>
      </c>
      <c r="F20" s="125">
        <f>compopoinc!Q12</f>
        <v>0</v>
      </c>
      <c r="G20" s="146">
        <f>compopoinc!R12</f>
        <v>0.14918790904601847</v>
      </c>
      <c r="H20" s="125">
        <f>compopoinc!S12</f>
        <v>0.13908535233265479</v>
      </c>
      <c r="I20" s="125">
        <f>compopoinc!T12</f>
        <v>1.0102556713363674E-2</v>
      </c>
      <c r="J20" s="125">
        <f>compopoinc!U12</f>
        <v>0</v>
      </c>
      <c r="K20" s="197">
        <f>compopoinc!V12</f>
        <v>0.11174411334310685</v>
      </c>
      <c r="L20" s="125">
        <f>compopoinc!W12</f>
        <v>0.10423222451773037</v>
      </c>
      <c r="M20" s="125">
        <f>compopoinc!X12</f>
        <v>7.5118888253764803E-3</v>
      </c>
      <c r="N20" s="125">
        <f>compopoinc!Y12</f>
        <v>0</v>
      </c>
      <c r="O20" s="197">
        <f>compopoinc!Z12</f>
        <v>5.262583620995992E-2</v>
      </c>
      <c r="P20" s="125">
        <f>compopoinc!AA12</f>
        <v>4.9161028140192339E-2</v>
      </c>
      <c r="Q20" s="125">
        <f>compopoinc!AB12</f>
        <v>3.4648080697675812E-3</v>
      </c>
      <c r="R20" s="125">
        <f>compopoinc!AC12</f>
        <v>0</v>
      </c>
      <c r="S20" s="146">
        <f>compopoinc!AD12</f>
        <v>1.4888811001372796E-2</v>
      </c>
      <c r="T20" s="125">
        <f>compopoinc!AE12</f>
        <v>1.3951875225704426E-2</v>
      </c>
      <c r="U20" s="125">
        <f>compopoinc!AF12</f>
        <v>9.3693577566837053E-4</v>
      </c>
      <c r="V20" s="14">
        <f>compopoinc!AG12</f>
        <v>0</v>
      </c>
      <c r="X20" s="1017"/>
      <c r="Y20" s="1017"/>
    </row>
    <row r="21" spans="1:25">
      <c r="A21" s="166">
        <v>1924</v>
      </c>
      <c r="B21" s="245">
        <v>77.785548529145657</v>
      </c>
      <c r="C21" s="648">
        <f>compopoinc!N13</f>
        <v>0.31431294653441011</v>
      </c>
      <c r="D21" s="125">
        <f>compopoinc!O13</f>
        <v>0.29408898029617886</v>
      </c>
      <c r="E21" s="125">
        <f>compopoinc!P13</f>
        <v>2.0223966238231229E-2</v>
      </c>
      <c r="F21" s="125">
        <f>compopoinc!Q13</f>
        <v>0</v>
      </c>
      <c r="G21" s="146">
        <f>compopoinc!R13</f>
        <v>0.15766716660703528</v>
      </c>
      <c r="H21" s="125">
        <f>compopoinc!S13</f>
        <v>0.1476959724986931</v>
      </c>
      <c r="I21" s="125">
        <f>compopoinc!T13</f>
        <v>9.9711941083421973E-3</v>
      </c>
      <c r="J21" s="125">
        <f>compopoinc!U13</f>
        <v>0</v>
      </c>
      <c r="K21" s="197">
        <f>compopoinc!V13</f>
        <v>0.11830662034806134</v>
      </c>
      <c r="L21" s="125">
        <f>compopoinc!W13</f>
        <v>0.11087750400875127</v>
      </c>
      <c r="M21" s="125">
        <f>compopoinc!X13</f>
        <v>7.4291163393100847E-3</v>
      </c>
      <c r="N21" s="125">
        <f>compopoinc!Y13</f>
        <v>0</v>
      </c>
      <c r="O21" s="197">
        <f>compopoinc!Z13</f>
        <v>5.6492995787991301E-2</v>
      </c>
      <c r="P21" s="125">
        <f>compopoinc!AA13</f>
        <v>5.3010100214557009E-2</v>
      </c>
      <c r="Q21" s="125">
        <f>compopoinc!AB13</f>
        <v>3.4828955734342959E-3</v>
      </c>
      <c r="R21" s="125">
        <f>compopoinc!AC13</f>
        <v>0</v>
      </c>
      <c r="S21" s="146">
        <f>compopoinc!AD13</f>
        <v>1.6728530596340975E-2</v>
      </c>
      <c r="T21" s="125">
        <f>compopoinc!AE13</f>
        <v>1.5731062126113898E-2</v>
      </c>
      <c r="U21" s="125">
        <f>compopoinc!AF13</f>
        <v>9.9746847022707716E-4</v>
      </c>
      <c r="V21" s="14">
        <f>compopoinc!AG13</f>
        <v>0</v>
      </c>
      <c r="X21" s="1017"/>
      <c r="Y21" s="1017"/>
    </row>
    <row r="22" spans="1:25">
      <c r="A22" s="166">
        <v>1925</v>
      </c>
      <c r="B22" s="245">
        <v>82.008404491093785</v>
      </c>
      <c r="C22" s="648">
        <f>compopoinc!N14</f>
        <v>0.33878780888556076</v>
      </c>
      <c r="D22" s="125">
        <f>compopoinc!O14</f>
        <v>0.3151232551960621</v>
      </c>
      <c r="E22" s="125">
        <f>compopoinc!P14</f>
        <v>2.3664553689498661E-2</v>
      </c>
      <c r="F22" s="125">
        <f>compopoinc!Q14</f>
        <v>0</v>
      </c>
      <c r="G22" s="146">
        <f>compopoinc!R14</f>
        <v>0.1792797756036634</v>
      </c>
      <c r="H22" s="125">
        <f>compopoinc!S14</f>
        <v>0.16693946096240772</v>
      </c>
      <c r="I22" s="125">
        <f>compopoinc!T14</f>
        <v>1.2340314641255682E-2</v>
      </c>
      <c r="J22" s="125">
        <f>compopoinc!U14</f>
        <v>0</v>
      </c>
      <c r="K22" s="197">
        <f>compopoinc!V14</f>
        <v>0.13498038197239101</v>
      </c>
      <c r="L22" s="125">
        <f>compopoinc!W14</f>
        <v>0.12574657333993566</v>
      </c>
      <c r="M22" s="125">
        <f>compopoinc!X14</f>
        <v>9.233808632455336E-3</v>
      </c>
      <c r="N22" s="125">
        <f>compopoinc!Y14</f>
        <v>0</v>
      </c>
      <c r="O22" s="197">
        <f>compopoinc!Z14</f>
        <v>6.6295251726394014E-2</v>
      </c>
      <c r="P22" s="125">
        <f>compopoinc!AA14</f>
        <v>6.1832637465132442E-2</v>
      </c>
      <c r="Q22" s="125">
        <f>compopoinc!AB14</f>
        <v>4.4626142612615681E-3</v>
      </c>
      <c r="R22" s="125">
        <f>compopoinc!AC14</f>
        <v>0</v>
      </c>
      <c r="S22" s="146">
        <f>compopoinc!AD14</f>
        <v>2.2220251753124233E-2</v>
      </c>
      <c r="T22" s="125">
        <f>compopoinc!AE14</f>
        <v>2.0757442677628645E-2</v>
      </c>
      <c r="U22" s="125">
        <f>compopoinc!AF14</f>
        <v>1.4628090754955877E-3</v>
      </c>
      <c r="V22" s="14">
        <f>compopoinc!AG14</f>
        <v>0</v>
      </c>
      <c r="X22" s="1017"/>
      <c r="Y22" s="1017"/>
    </row>
    <row r="23" spans="1:25">
      <c r="A23" s="166">
        <v>1926</v>
      </c>
      <c r="B23" s="245">
        <v>87.814491172489298</v>
      </c>
      <c r="C23" s="648">
        <f>compopoinc!N15</f>
        <v>0.34957273282597778</v>
      </c>
      <c r="D23" s="125">
        <f>compopoinc!O15</f>
        <v>0.3253555478100475</v>
      </c>
      <c r="E23" s="125">
        <f>compopoinc!P15</f>
        <v>2.4217185015930294E-2</v>
      </c>
      <c r="F23" s="125">
        <f>compopoinc!Q15</f>
        <v>0</v>
      </c>
      <c r="G23" s="146">
        <f>compopoinc!R15</f>
        <v>0.19291185538443445</v>
      </c>
      <c r="H23" s="125">
        <f>compopoinc!S15</f>
        <v>0.17976720028298482</v>
      </c>
      <c r="I23" s="125">
        <f>compopoinc!T15</f>
        <v>1.3144655101449625E-2</v>
      </c>
      <c r="J23" s="125">
        <f>compopoinc!U15</f>
        <v>0</v>
      </c>
      <c r="K23" s="197">
        <f>compopoinc!V15</f>
        <v>0.14699745998696112</v>
      </c>
      <c r="L23" s="125">
        <f>compopoinc!W15</f>
        <v>0.13705307464973335</v>
      </c>
      <c r="M23" s="125">
        <f>compopoinc!X15</f>
        <v>9.9443853372277614E-3</v>
      </c>
      <c r="N23" s="125">
        <f>compopoinc!Y15</f>
        <v>0</v>
      </c>
      <c r="O23" s="197">
        <f>compopoinc!Z15</f>
        <v>7.6058583588184223E-2</v>
      </c>
      <c r="P23" s="125">
        <f>compopoinc!AA15</f>
        <v>7.1003586958701306E-2</v>
      </c>
      <c r="Q23" s="125">
        <f>compopoinc!AB15</f>
        <v>5.0549966294829137E-3</v>
      </c>
      <c r="R23" s="125">
        <f>compopoinc!AC15</f>
        <v>0</v>
      </c>
      <c r="S23" s="146">
        <f>compopoinc!AD15</f>
        <v>2.7783125920543019E-2</v>
      </c>
      <c r="T23" s="125">
        <f>compopoinc!AE15</f>
        <v>2.5969084470685258E-2</v>
      </c>
      <c r="U23" s="125">
        <f>compopoinc!AF15</f>
        <v>1.8140414498577619E-3</v>
      </c>
      <c r="V23" s="14">
        <f>compopoinc!AG15</f>
        <v>0</v>
      </c>
      <c r="X23" s="1017"/>
      <c r="Y23" s="1017"/>
    </row>
    <row r="24" spans="1:25">
      <c r="A24" s="166">
        <v>1927</v>
      </c>
      <c r="B24" s="245">
        <v>86.229185272906435</v>
      </c>
      <c r="C24" s="648">
        <f>compopoinc!N16</f>
        <v>0.34213261658390365</v>
      </c>
      <c r="D24" s="125">
        <f>compopoinc!O16</f>
        <v>0.32021533122080881</v>
      </c>
      <c r="E24" s="125">
        <f>compopoinc!P16</f>
        <v>2.1917285363094861E-2</v>
      </c>
      <c r="F24" s="125">
        <f>compopoinc!Q16</f>
        <v>0</v>
      </c>
      <c r="G24" s="146">
        <f>compopoinc!R16</f>
        <v>0.18418551986392689</v>
      </c>
      <c r="H24" s="125">
        <f>compopoinc!S16</f>
        <v>0.17262062429610814</v>
      </c>
      <c r="I24" s="125">
        <f>compopoinc!T16</f>
        <v>1.1564895567818744E-2</v>
      </c>
      <c r="J24" s="125">
        <f>compopoinc!U16</f>
        <v>0</v>
      </c>
      <c r="K24" s="197">
        <f>compopoinc!V16</f>
        <v>0.13889593493630342</v>
      </c>
      <c r="L24" s="125">
        <f>compopoinc!W16</f>
        <v>0.13025436125394727</v>
      </c>
      <c r="M24" s="125">
        <f>compopoinc!X16</f>
        <v>8.641573682356166E-3</v>
      </c>
      <c r="N24" s="125">
        <f>compopoinc!Y16</f>
        <v>0</v>
      </c>
      <c r="O24" s="197">
        <f>compopoinc!Z16</f>
        <v>7.0200939009122609E-2</v>
      </c>
      <c r="P24" s="125">
        <f>compopoinc!AA16</f>
        <v>6.5936650929333027E-2</v>
      </c>
      <c r="Q24" s="125">
        <f>compopoinc!AB16</f>
        <v>4.264288079789587E-3</v>
      </c>
      <c r="R24" s="125">
        <f>compopoinc!AC16</f>
        <v>0</v>
      </c>
      <c r="S24" s="146">
        <f>compopoinc!AD16</f>
        <v>2.5146273280589746E-2</v>
      </c>
      <c r="T24" s="125">
        <f>compopoinc!AE16</f>
        <v>2.3657338245615847E-2</v>
      </c>
      <c r="U24" s="125">
        <f>compopoinc!AF16</f>
        <v>1.4889350349738984E-3</v>
      </c>
      <c r="V24" s="14">
        <f>compopoinc!AG16</f>
        <v>0</v>
      </c>
      <c r="X24" s="1017"/>
      <c r="Y24" s="1017"/>
    </row>
    <row r="25" spans="1:25">
      <c r="A25" s="166">
        <v>1928</v>
      </c>
      <c r="B25" s="245">
        <v>87.980543954548907</v>
      </c>
      <c r="C25" s="648">
        <f>compopoinc!N17</f>
        <v>0.35052306795669386</v>
      </c>
      <c r="D25" s="125">
        <f>compopoinc!O17</f>
        <v>0.32635509423803716</v>
      </c>
      <c r="E25" s="125">
        <f>compopoinc!P17</f>
        <v>2.4167973718656713E-2</v>
      </c>
      <c r="F25" s="125">
        <f>compopoinc!Q17</f>
        <v>0</v>
      </c>
      <c r="G25" s="146">
        <f>compopoinc!R17</f>
        <v>0.19236406787633453</v>
      </c>
      <c r="H25" s="125">
        <f>compopoinc!S17</f>
        <v>0.1793203270389927</v>
      </c>
      <c r="I25" s="125">
        <f>compopoinc!T17</f>
        <v>1.3043740837341824E-2</v>
      </c>
      <c r="J25" s="125">
        <f>compopoinc!U17</f>
        <v>0</v>
      </c>
      <c r="K25" s="197">
        <f>compopoinc!V17</f>
        <v>0.14656353285224991</v>
      </c>
      <c r="L25" s="125">
        <f>compopoinc!W17</f>
        <v>0.13669648969175136</v>
      </c>
      <c r="M25" s="125">
        <f>compopoinc!X17</f>
        <v>9.8670431604985544E-3</v>
      </c>
      <c r="N25" s="125">
        <f>compopoinc!Y17</f>
        <v>0</v>
      </c>
      <c r="O25" s="197">
        <f>compopoinc!Z17</f>
        <v>7.7692384508329937E-2</v>
      </c>
      <c r="P25" s="125">
        <f>compopoinc!AA17</f>
        <v>7.2548993559208588E-2</v>
      </c>
      <c r="Q25" s="125">
        <f>compopoinc!AB17</f>
        <v>5.1433909491213478E-3</v>
      </c>
      <c r="R25" s="125">
        <f>compopoinc!AC17</f>
        <v>0</v>
      </c>
      <c r="S25" s="146">
        <f>compopoinc!AD17</f>
        <v>3.0688043995149301E-2</v>
      </c>
      <c r="T25" s="125">
        <f>compopoinc!AE17</f>
        <v>2.8678811138905531E-2</v>
      </c>
      <c r="U25" s="125">
        <f>compopoinc!AF17</f>
        <v>2.0092328562437704E-3</v>
      </c>
      <c r="V25" s="14">
        <f>compopoinc!AG17</f>
        <v>0</v>
      </c>
      <c r="X25" s="1017"/>
      <c r="Y25" s="1017"/>
    </row>
    <row r="26" spans="1:25">
      <c r="A26" s="166">
        <v>1929</v>
      </c>
      <c r="B26" s="245">
        <v>94.183000000000035</v>
      </c>
      <c r="C26" s="648">
        <f>compopoinc!N18</f>
        <v>0.34131134320824191</v>
      </c>
      <c r="D26" s="125">
        <f>compopoinc!O18</f>
        <v>0.31684721573303526</v>
      </c>
      <c r="E26" s="125">
        <f>compopoinc!P18</f>
        <v>2.4464127475206675E-2</v>
      </c>
      <c r="F26" s="125">
        <f>compopoinc!Q18</f>
        <v>0</v>
      </c>
      <c r="G26" s="146">
        <f>compopoinc!R18</f>
        <v>0.18751215785005332</v>
      </c>
      <c r="H26" s="125">
        <f>compopoinc!S18</f>
        <v>0.17432279623053559</v>
      </c>
      <c r="I26" s="125">
        <f>compopoinc!T18</f>
        <v>1.3189361619517719E-2</v>
      </c>
      <c r="J26" s="125">
        <f>compopoinc!U18</f>
        <v>0</v>
      </c>
      <c r="K26" s="197">
        <f>compopoinc!V18</f>
        <v>0.14306550025735629</v>
      </c>
      <c r="L26" s="125">
        <f>compopoinc!W18</f>
        <v>0.13308967461010979</v>
      </c>
      <c r="M26" s="125">
        <f>compopoinc!X18</f>
        <v>9.9758256472464862E-3</v>
      </c>
      <c r="N26" s="125">
        <f>compopoinc!Y18</f>
        <v>0</v>
      </c>
      <c r="O26" s="197">
        <f>compopoinc!Z18</f>
        <v>7.6956699878417342E-2</v>
      </c>
      <c r="P26" s="125">
        <f>compopoinc!AA18</f>
        <v>7.1703812402643202E-2</v>
      </c>
      <c r="Q26" s="125">
        <f>compopoinc!AB18</f>
        <v>5.2528874757741366E-3</v>
      </c>
      <c r="R26" s="125">
        <f>compopoinc!AC18</f>
        <v>0</v>
      </c>
      <c r="S26" s="146">
        <f>compopoinc!AD18</f>
        <v>3.1855345011682058E-2</v>
      </c>
      <c r="T26" s="125">
        <f>compopoinc!AE18</f>
        <v>2.9710476373688594E-2</v>
      </c>
      <c r="U26" s="125">
        <f>compopoinc!AF18</f>
        <v>2.1448686379934639E-3</v>
      </c>
      <c r="V26" s="20">
        <f>compopoinc!AG18</f>
        <v>0</v>
      </c>
      <c r="X26" s="1017"/>
      <c r="Y26" s="1017"/>
    </row>
    <row r="27" spans="1:25">
      <c r="A27" s="170">
        <v>1930</v>
      </c>
      <c r="B27" s="247">
        <v>83.165999999999997</v>
      </c>
      <c r="C27" s="650">
        <f>compopoinc!N19</f>
        <v>0.31148460112519588</v>
      </c>
      <c r="D27" s="129">
        <f>compopoinc!O19</f>
        <v>0.28492157701865328</v>
      </c>
      <c r="E27" s="129">
        <f>compopoinc!P19</f>
        <v>2.6563024106542574E-2</v>
      </c>
      <c r="F27" s="129">
        <f>compopoinc!Q19</f>
        <v>0</v>
      </c>
      <c r="G27" s="157">
        <f>compopoinc!R19</f>
        <v>0.15424215027202584</v>
      </c>
      <c r="H27" s="129">
        <f>compopoinc!S19</f>
        <v>0.14127878908693464</v>
      </c>
      <c r="I27" s="129">
        <f>compopoinc!T19</f>
        <v>1.296336118509119E-2</v>
      </c>
      <c r="J27" s="129">
        <f>compopoinc!U19</f>
        <v>0</v>
      </c>
      <c r="K27" s="201">
        <f>compopoinc!V19</f>
        <v>0.11158188558179907</v>
      </c>
      <c r="L27" s="129">
        <f>compopoinc!W19</f>
        <v>0.10226768480166129</v>
      </c>
      <c r="M27" s="129">
        <f>compopoinc!X19</f>
        <v>9.3142007801377807E-3</v>
      </c>
      <c r="N27" s="129">
        <f>compopoinc!Y19</f>
        <v>0</v>
      </c>
      <c r="O27" s="201">
        <f>compopoinc!Z19</f>
        <v>5.0574361547484306E-2</v>
      </c>
      <c r="P27" s="129">
        <f>compopoinc!AA19</f>
        <v>4.6439551657367212E-2</v>
      </c>
      <c r="Q27" s="129">
        <f>compopoinc!AB19</f>
        <v>4.1348098901170943E-3</v>
      </c>
      <c r="R27" s="129">
        <f>compopoinc!AC19</f>
        <v>0</v>
      </c>
      <c r="S27" s="157">
        <f>compopoinc!AD19</f>
        <v>1.5485864666774225E-2</v>
      </c>
      <c r="T27" s="129">
        <f>compopoinc!AE19</f>
        <v>1.4260292301672216E-2</v>
      </c>
      <c r="U27" s="129">
        <f>compopoinc!AF19</f>
        <v>1.2255723651020097E-3</v>
      </c>
      <c r="V27" s="24">
        <f>compopoinc!AG19</f>
        <v>0</v>
      </c>
      <c r="X27" s="1017"/>
      <c r="Y27" s="1017"/>
    </row>
    <row r="28" spans="1:25">
      <c r="A28" s="166">
        <v>1931</v>
      </c>
      <c r="B28" s="245">
        <v>67.652000000000015</v>
      </c>
      <c r="C28" s="648">
        <f>compopoinc!N20</f>
        <v>0.2822599876745035</v>
      </c>
      <c r="D28" s="125">
        <f>compopoinc!O20</f>
        <v>0.25102655601202584</v>
      </c>
      <c r="E28" s="125">
        <f>compopoinc!P20</f>
        <v>3.1233431662477665E-2</v>
      </c>
      <c r="F28" s="125">
        <f>compopoinc!Q20</f>
        <v>0</v>
      </c>
      <c r="G28" s="146">
        <f>compopoinc!R20</f>
        <v>0.12796456594908895</v>
      </c>
      <c r="H28" s="125">
        <f>compopoinc!S20</f>
        <v>0.11384234469195589</v>
      </c>
      <c r="I28" s="125">
        <f>compopoinc!T20</f>
        <v>1.4122221257133055E-2</v>
      </c>
      <c r="J28" s="125">
        <f>compopoinc!U20</f>
        <v>0</v>
      </c>
      <c r="K28" s="197">
        <f>compopoinc!V20</f>
        <v>8.6057312196589394E-2</v>
      </c>
      <c r="L28" s="125">
        <f>compopoinc!W20</f>
        <v>7.6447270110541227E-2</v>
      </c>
      <c r="M28" s="125">
        <f>compopoinc!X20</f>
        <v>9.6100420860481747E-3</v>
      </c>
      <c r="N28" s="125">
        <f>compopoinc!Y20</f>
        <v>0</v>
      </c>
      <c r="O28" s="197">
        <f>compopoinc!Z20</f>
        <v>2.9366050506759042E-2</v>
      </c>
      <c r="P28" s="125">
        <f>compopoinc!AA20</f>
        <v>2.5841020269677953E-2</v>
      </c>
      <c r="Q28" s="125">
        <f>compopoinc!AB20</f>
        <v>3.525030237081088E-3</v>
      </c>
      <c r="R28" s="125">
        <f>compopoinc!AC20</f>
        <v>0</v>
      </c>
      <c r="S28" s="146">
        <f>compopoinc!AD20</f>
        <v>6.1216838097009774E-3</v>
      </c>
      <c r="T28" s="125">
        <f>compopoinc!AE20</f>
        <v>5.2947144463639526E-3</v>
      </c>
      <c r="U28" s="125">
        <f>compopoinc!AF20</f>
        <v>8.2696936333702463E-4</v>
      </c>
      <c r="V28" s="14">
        <f>compopoinc!AG20</f>
        <v>0</v>
      </c>
      <c r="X28" s="1017"/>
      <c r="Y28" s="1017"/>
    </row>
    <row r="29" spans="1:25">
      <c r="A29" s="166">
        <v>1932</v>
      </c>
      <c r="B29" s="245">
        <v>51.334000000000003</v>
      </c>
      <c r="C29" s="648">
        <f>compopoinc!N21</f>
        <v>0.29336659888437594</v>
      </c>
      <c r="D29" s="125">
        <f>compopoinc!O21</f>
        <v>0.25388073390703098</v>
      </c>
      <c r="E29" s="125">
        <f>compopoinc!P21</f>
        <v>3.9485864977344971E-2</v>
      </c>
      <c r="F29" s="125">
        <f>compopoinc!Q21</f>
        <v>0</v>
      </c>
      <c r="G29" s="146">
        <f>compopoinc!R21</f>
        <v>0.12688748375360104</v>
      </c>
      <c r="H29" s="125">
        <f>compopoinc!S21</f>
        <v>0.10970787086212298</v>
      </c>
      <c r="I29" s="125">
        <f>compopoinc!T21</f>
        <v>1.7179612891478051E-2</v>
      </c>
      <c r="J29" s="125">
        <f>compopoinc!U21</f>
        <v>0</v>
      </c>
      <c r="K29" s="197">
        <f>compopoinc!V21</f>
        <v>8.7323687243427053E-2</v>
      </c>
      <c r="L29" s="125">
        <f>compopoinc!W21</f>
        <v>7.5369146127254386E-2</v>
      </c>
      <c r="M29" s="125">
        <f>compopoinc!X21</f>
        <v>1.195454111617267E-2</v>
      </c>
      <c r="N29" s="125">
        <f>compopoinc!Y21</f>
        <v>0</v>
      </c>
      <c r="O29" s="197">
        <f>compopoinc!Z21</f>
        <v>2.9747214606172516E-2</v>
      </c>
      <c r="P29" s="125">
        <f>compopoinc!AA21</f>
        <v>2.5393432389412433E-2</v>
      </c>
      <c r="Q29" s="125">
        <f>compopoinc!AB21</f>
        <v>4.3537822167600809E-3</v>
      </c>
      <c r="R29" s="125">
        <f>compopoinc!AC21</f>
        <v>0</v>
      </c>
      <c r="S29" s="146">
        <f>compopoinc!AD21</f>
        <v>4.801097156480149E-3</v>
      </c>
      <c r="T29" s="125">
        <f>compopoinc!AE21</f>
        <v>4.0216173134098414E-3</v>
      </c>
      <c r="U29" s="125">
        <f>compopoinc!AF21</f>
        <v>7.7947984307030749E-4</v>
      </c>
      <c r="V29" s="14">
        <f>compopoinc!AG21</f>
        <v>0</v>
      </c>
      <c r="X29" s="1017"/>
      <c r="Y29" s="1017"/>
    </row>
    <row r="30" spans="1:25">
      <c r="A30" s="166">
        <v>1933</v>
      </c>
      <c r="B30" s="245">
        <v>48.898000000000003</v>
      </c>
      <c r="C30" s="648">
        <f>compopoinc!N22</f>
        <v>0.305183033007214</v>
      </c>
      <c r="D30" s="125">
        <f>compopoinc!O22</f>
        <v>0.26144634521821408</v>
      </c>
      <c r="E30" s="125">
        <f>compopoinc!P22</f>
        <v>4.3736687788999896E-2</v>
      </c>
      <c r="F30" s="125">
        <f>compopoinc!Q22</f>
        <v>0</v>
      </c>
      <c r="G30" s="146">
        <f>compopoinc!R22</f>
        <v>0.14065964310942447</v>
      </c>
      <c r="H30" s="125">
        <f>compopoinc!S22</f>
        <v>0.12039273764682536</v>
      </c>
      <c r="I30" s="125">
        <f>compopoinc!T22</f>
        <v>2.0266905462599117E-2</v>
      </c>
      <c r="J30" s="125">
        <f>compopoinc!U22</f>
        <v>0</v>
      </c>
      <c r="K30" s="197">
        <f>compopoinc!V22</f>
        <v>9.8582166048654427E-2</v>
      </c>
      <c r="L30" s="125">
        <f>compopoinc!W22</f>
        <v>8.4253501389613877E-2</v>
      </c>
      <c r="M30" s="125">
        <f>compopoinc!X22</f>
        <v>1.4328664659040542E-2</v>
      </c>
      <c r="N30" s="125">
        <f>compopoinc!Y22</f>
        <v>0</v>
      </c>
      <c r="O30" s="197">
        <f>compopoinc!Z22</f>
        <v>3.8173980509876485E-2</v>
      </c>
      <c r="P30" s="125">
        <f>compopoinc!AA22</f>
        <v>3.2396783247834307E-2</v>
      </c>
      <c r="Q30" s="125">
        <f>compopoinc!AB22</f>
        <v>5.7771972620421783E-3</v>
      </c>
      <c r="R30" s="125">
        <f>compopoinc!AC22</f>
        <v>0</v>
      </c>
      <c r="S30" s="146">
        <f>compopoinc!AD22</f>
        <v>7.6526537775758966E-3</v>
      </c>
      <c r="T30" s="125">
        <f>compopoinc!AE22</f>
        <v>6.4086769673660053E-3</v>
      </c>
      <c r="U30" s="125">
        <f>compopoinc!AF22</f>
        <v>1.2439768102098911E-3</v>
      </c>
      <c r="V30" s="14">
        <f>compopoinc!AG22</f>
        <v>0</v>
      </c>
      <c r="X30" s="1017"/>
      <c r="Y30" s="1017"/>
    </row>
    <row r="31" spans="1:25">
      <c r="A31" s="166">
        <v>1934</v>
      </c>
      <c r="B31" s="245">
        <v>58.242000000000012</v>
      </c>
      <c r="C31" s="648">
        <f>compopoinc!N23</f>
        <v>0.33598404916774283</v>
      </c>
      <c r="D31" s="125">
        <f>compopoinc!O23</f>
        <v>0.28879864914882375</v>
      </c>
      <c r="E31" s="125">
        <f>compopoinc!P23</f>
        <v>4.7185400018919077E-2</v>
      </c>
      <c r="F31" s="125">
        <f>compopoinc!Q23</f>
        <v>0</v>
      </c>
      <c r="G31" s="146">
        <f>compopoinc!R23</f>
        <v>0.14280423289033461</v>
      </c>
      <c r="H31" s="125">
        <f>compopoinc!S23</f>
        <v>0.12245591952873872</v>
      </c>
      <c r="I31" s="125">
        <f>compopoinc!T23</f>
        <v>2.0348313361595899E-2</v>
      </c>
      <c r="J31" s="125">
        <f>compopoinc!U23</f>
        <v>0</v>
      </c>
      <c r="K31" s="197">
        <f>compopoinc!V23</f>
        <v>0.10208784926598989</v>
      </c>
      <c r="L31" s="125">
        <f>compopoinc!W23</f>
        <v>8.7390900210280134E-2</v>
      </c>
      <c r="M31" s="125">
        <f>compopoinc!X23</f>
        <v>1.4696949055709752E-2</v>
      </c>
      <c r="N31" s="125">
        <f>compopoinc!Y23</f>
        <v>0</v>
      </c>
      <c r="O31" s="197">
        <f>compopoinc!Z23</f>
        <v>3.8472834907549942E-2</v>
      </c>
      <c r="P31" s="125">
        <f>compopoinc!AA23</f>
        <v>3.2646587687231485E-2</v>
      </c>
      <c r="Q31" s="125">
        <f>compopoinc!AB23</f>
        <v>5.8262472203184559E-3</v>
      </c>
      <c r="R31" s="125">
        <f>compopoinc!AC23</f>
        <v>0</v>
      </c>
      <c r="S31" s="146">
        <f>compopoinc!AD23</f>
        <v>8.2568087228717217E-3</v>
      </c>
      <c r="T31" s="125">
        <f>compopoinc!AE23</f>
        <v>6.8983660247768407E-3</v>
      </c>
      <c r="U31" s="125">
        <f>compopoinc!AF23</f>
        <v>1.3584426980948808E-3</v>
      </c>
      <c r="V31" s="14">
        <f>compopoinc!AG23</f>
        <v>0</v>
      </c>
      <c r="X31" s="1017"/>
      <c r="Y31" s="1017"/>
    </row>
    <row r="32" spans="1:25">
      <c r="A32" s="166">
        <v>1935</v>
      </c>
      <c r="B32" s="245">
        <v>66.292999999999978</v>
      </c>
      <c r="C32" s="648">
        <f>compopoinc!N24</f>
        <v>0.32353453333413462</v>
      </c>
      <c r="D32" s="125">
        <f>compopoinc!O24</f>
        <v>0.28238188037375866</v>
      </c>
      <c r="E32" s="125">
        <f>compopoinc!P24</f>
        <v>4.1152652960375929E-2</v>
      </c>
      <c r="F32" s="125">
        <f>compopoinc!Q24</f>
        <v>0</v>
      </c>
      <c r="G32" s="146">
        <f>compopoinc!R24</f>
        <v>0.14710128858640767</v>
      </c>
      <c r="H32" s="125">
        <f>compopoinc!S24</f>
        <v>0.12821075922842678</v>
      </c>
      <c r="I32" s="125">
        <f>compopoinc!T24</f>
        <v>1.8890529357980898E-2</v>
      </c>
      <c r="J32" s="125">
        <f>compopoinc!U24</f>
        <v>0</v>
      </c>
      <c r="K32" s="197">
        <f>compopoinc!V24</f>
        <v>0.10613007636871737</v>
      </c>
      <c r="L32" s="125">
        <f>compopoinc!W24</f>
        <v>9.2393591166663208E-2</v>
      </c>
      <c r="M32" s="125">
        <f>compopoinc!X24</f>
        <v>1.3736485202054151E-2</v>
      </c>
      <c r="N32" s="125">
        <f>compopoinc!Y24</f>
        <v>0</v>
      </c>
      <c r="O32" s="197">
        <f>compopoinc!Z24</f>
        <v>4.2871642749354594E-2</v>
      </c>
      <c r="P32" s="125">
        <f>compopoinc!AA24</f>
        <v>3.713147547823082E-2</v>
      </c>
      <c r="Q32" s="125">
        <f>compopoinc!AB24</f>
        <v>5.7401672711237754E-3</v>
      </c>
      <c r="R32" s="125">
        <f>compopoinc!AC24</f>
        <v>0</v>
      </c>
      <c r="S32" s="146">
        <f>compopoinc!AD24</f>
        <v>1.017184564647414E-2</v>
      </c>
      <c r="T32" s="125">
        <f>compopoinc!AE24</f>
        <v>8.7293775811763136E-3</v>
      </c>
      <c r="U32" s="125">
        <f>compopoinc!AF24</f>
        <v>1.4424680652978263E-3</v>
      </c>
      <c r="V32" s="14">
        <f>compopoinc!AG24</f>
        <v>0</v>
      </c>
      <c r="X32" s="1017"/>
      <c r="Y32" s="1017"/>
    </row>
    <row r="33" spans="1:25">
      <c r="A33" s="166">
        <v>1936</v>
      </c>
      <c r="B33" s="245">
        <v>75.070999999999998</v>
      </c>
      <c r="C33" s="648">
        <f>compopoinc!N25</f>
        <v>0.32268222688325698</v>
      </c>
      <c r="D33" s="125">
        <f>compopoinc!O25</f>
        <v>0.28165480643748286</v>
      </c>
      <c r="E33" s="125">
        <f>compopoinc!P25</f>
        <v>4.1027420445774107E-2</v>
      </c>
      <c r="F33" s="125">
        <f>compopoinc!Q25</f>
        <v>0</v>
      </c>
      <c r="G33" s="146">
        <f>compopoinc!R25</f>
        <v>0.15892346753308009</v>
      </c>
      <c r="H33" s="125">
        <f>compopoinc!S25</f>
        <v>0.13881020661911223</v>
      </c>
      <c r="I33" s="125">
        <f>compopoinc!T25</f>
        <v>2.0113260913967861E-2</v>
      </c>
      <c r="J33" s="125">
        <f>compopoinc!U25</f>
        <v>0</v>
      </c>
      <c r="K33" s="197">
        <f>compopoinc!V25</f>
        <v>0.11617681068515794</v>
      </c>
      <c r="L33" s="125">
        <f>compopoinc!W25</f>
        <v>0.10141309620201511</v>
      </c>
      <c r="M33" s="125">
        <f>compopoinc!X25</f>
        <v>1.4763714483142834E-2</v>
      </c>
      <c r="N33" s="125">
        <f>compopoinc!Y25</f>
        <v>0</v>
      </c>
      <c r="O33" s="197">
        <f>compopoinc!Z25</f>
        <v>4.732173410663798E-2</v>
      </c>
      <c r="P33" s="125">
        <f>compopoinc!AA25</f>
        <v>4.1141936704855844E-2</v>
      </c>
      <c r="Q33" s="125">
        <f>compopoinc!AB25</f>
        <v>6.1797974017821335E-3</v>
      </c>
      <c r="R33" s="125">
        <f>compopoinc!AC25</f>
        <v>0</v>
      </c>
      <c r="S33" s="146">
        <f>compopoinc!AD25</f>
        <v>1.1045493588615701E-2</v>
      </c>
      <c r="T33" s="125">
        <f>compopoinc!AE25</f>
        <v>9.5245162028749098E-3</v>
      </c>
      <c r="U33" s="125">
        <f>compopoinc!AF25</f>
        <v>1.5209773857407908E-3</v>
      </c>
      <c r="V33" s="14">
        <f>compopoinc!AG25</f>
        <v>0</v>
      </c>
      <c r="X33" s="1017"/>
      <c r="Y33" s="1017"/>
    </row>
    <row r="34" spans="1:25">
      <c r="A34" s="166">
        <v>1937</v>
      </c>
      <c r="B34" s="245">
        <v>83.606999999999957</v>
      </c>
      <c r="C34" s="648">
        <f>compopoinc!N26</f>
        <v>0.32208518255282187</v>
      </c>
      <c r="D34" s="125">
        <f>compopoinc!O26</f>
        <v>0.2863109487968124</v>
      </c>
      <c r="E34" s="125">
        <f>compopoinc!P26</f>
        <v>3.5774233756009459E-2</v>
      </c>
      <c r="F34" s="125">
        <f>compopoinc!Q26</f>
        <v>0</v>
      </c>
      <c r="G34" s="146">
        <f>compopoinc!R26</f>
        <v>0.1625463935706242</v>
      </c>
      <c r="H34" s="125">
        <f>compopoinc!S26</f>
        <v>0.14481664739220387</v>
      </c>
      <c r="I34" s="125">
        <f>compopoinc!T26</f>
        <v>1.7729746178420314E-2</v>
      </c>
      <c r="J34" s="125">
        <f>compopoinc!U26</f>
        <v>0</v>
      </c>
      <c r="K34" s="197">
        <f>compopoinc!V26</f>
        <v>0.11800025461308949</v>
      </c>
      <c r="L34" s="125">
        <f>compopoinc!W26</f>
        <v>0.10525791391106444</v>
      </c>
      <c r="M34" s="125">
        <f>compopoinc!X26</f>
        <v>1.2742340702025059E-2</v>
      </c>
      <c r="N34" s="125">
        <f>compopoinc!Y26</f>
        <v>0</v>
      </c>
      <c r="O34" s="197">
        <f>compopoinc!Z26</f>
        <v>4.9597106887382038E-2</v>
      </c>
      <c r="P34" s="125">
        <f>compopoinc!AA26</f>
        <v>4.443115281555176E-2</v>
      </c>
      <c r="Q34" s="125">
        <f>compopoinc!AB26</f>
        <v>5.1659540718302773E-3</v>
      </c>
      <c r="R34" s="125">
        <f>compopoinc!AC26</f>
        <v>0</v>
      </c>
      <c r="S34" s="146">
        <f>compopoinc!AD26</f>
        <v>1.245410297258296E-2</v>
      </c>
      <c r="T34" s="125">
        <f>compopoinc!AE26</f>
        <v>1.123356464855395E-2</v>
      </c>
      <c r="U34" s="125">
        <f>compopoinc!AF26</f>
        <v>1.2205383240290106E-3</v>
      </c>
      <c r="V34" s="14">
        <f>compopoinc!AG26</f>
        <v>0</v>
      </c>
      <c r="X34" s="1017"/>
      <c r="Y34" s="1017"/>
    </row>
    <row r="35" spans="1:25">
      <c r="A35" s="166">
        <v>1938</v>
      </c>
      <c r="B35" s="245">
        <v>76.966999999999956</v>
      </c>
      <c r="C35" s="648">
        <f>compopoinc!N27</f>
        <v>0.30556187895922826</v>
      </c>
      <c r="D35" s="125">
        <f>compopoinc!O27</f>
        <v>0.26589746119789515</v>
      </c>
      <c r="E35" s="125">
        <f>compopoinc!P27</f>
        <v>3.9664417761333122E-2</v>
      </c>
      <c r="F35" s="125">
        <f>compopoinc!Q27</f>
        <v>0</v>
      </c>
      <c r="G35" s="146">
        <f>compopoinc!R27</f>
        <v>0.13984364857225462</v>
      </c>
      <c r="H35" s="125">
        <f>compopoinc!S27</f>
        <v>0.12173835710617237</v>
      </c>
      <c r="I35" s="125">
        <f>compopoinc!T27</f>
        <v>1.8105291466082259E-2</v>
      </c>
      <c r="J35" s="125">
        <f>compopoinc!U27</f>
        <v>0</v>
      </c>
      <c r="K35" s="197">
        <f>compopoinc!V27</f>
        <v>9.6793660941225573E-2</v>
      </c>
      <c r="L35" s="125">
        <f>compopoinc!W27</f>
        <v>8.4268218558372437E-2</v>
      </c>
      <c r="M35" s="125">
        <f>compopoinc!X27</f>
        <v>1.2525442382853129E-2</v>
      </c>
      <c r="N35" s="125">
        <f>compopoinc!Y27</f>
        <v>0</v>
      </c>
      <c r="O35" s="197">
        <f>compopoinc!Z27</f>
        <v>3.60104049139401E-2</v>
      </c>
      <c r="P35" s="125">
        <f>compopoinc!AA27</f>
        <v>3.1352098269297253E-2</v>
      </c>
      <c r="Q35" s="125">
        <f>compopoinc!AB27</f>
        <v>4.6583066446428444E-3</v>
      </c>
      <c r="R35" s="125">
        <f>compopoinc!AC27</f>
        <v>0</v>
      </c>
      <c r="S35" s="146">
        <f>compopoinc!AD27</f>
        <v>8.3179605337064776E-3</v>
      </c>
      <c r="T35" s="125">
        <f>compopoinc!AE27</f>
        <v>7.2400921715301061E-3</v>
      </c>
      <c r="U35" s="125">
        <f>compopoinc!AF27</f>
        <v>1.0778683621763716E-3</v>
      </c>
      <c r="V35" s="14">
        <f>compopoinc!AG27</f>
        <v>0</v>
      </c>
      <c r="X35" s="1017"/>
      <c r="Y35" s="1017"/>
    </row>
    <row r="36" spans="1:25">
      <c r="A36" s="168">
        <v>1939</v>
      </c>
      <c r="B36" s="246">
        <v>82.372000000000028</v>
      </c>
      <c r="C36" s="649">
        <f>compopoinc!N28</f>
        <v>0.32703310332245289</v>
      </c>
      <c r="D36" s="127">
        <f>compopoinc!O28</f>
        <v>0.28459199809285812</v>
      </c>
      <c r="E36" s="127">
        <f>compopoinc!P28</f>
        <v>4.2441105229594767E-2</v>
      </c>
      <c r="F36" s="127">
        <f>compopoinc!Q28</f>
        <v>0</v>
      </c>
      <c r="G36" s="150">
        <f>compopoinc!R28</f>
        <v>0.15829392424891017</v>
      </c>
      <c r="H36" s="127">
        <f>compopoinc!S28</f>
        <v>0.13769393392275076</v>
      </c>
      <c r="I36" s="127">
        <f>compopoinc!T28</f>
        <v>2.0599990326159417E-2</v>
      </c>
      <c r="J36" s="127">
        <f>compopoinc!U28</f>
        <v>0</v>
      </c>
      <c r="K36" s="199">
        <f>compopoinc!V28</f>
        <v>0.11276167052594915</v>
      </c>
      <c r="L36" s="127">
        <f>compopoinc!W28</f>
        <v>9.8042765122689071E-2</v>
      </c>
      <c r="M36" s="127">
        <f>compopoinc!X28</f>
        <v>1.4718905403260077E-2</v>
      </c>
      <c r="N36" s="127">
        <f>compopoinc!Y28</f>
        <v>0</v>
      </c>
      <c r="O36" s="199">
        <f>compopoinc!Z28</f>
        <v>4.5638841330040279E-2</v>
      </c>
      <c r="P36" s="127">
        <f>compopoinc!AA28</f>
        <v>3.9601013469444835E-2</v>
      </c>
      <c r="Q36" s="127">
        <f>compopoinc!AB28</f>
        <v>6.0378278605954473E-3</v>
      </c>
      <c r="R36" s="127">
        <f>compopoinc!AC28</f>
        <v>0</v>
      </c>
      <c r="S36" s="150">
        <f>compopoinc!AD28</f>
        <v>1.1286810779080791E-2</v>
      </c>
      <c r="T36" s="127">
        <f>compopoinc!AE28</f>
        <v>9.7583555167875206E-3</v>
      </c>
      <c r="U36" s="127">
        <f>compopoinc!AF28</f>
        <v>1.5284552622932708E-3</v>
      </c>
      <c r="V36" s="20">
        <f>compopoinc!AG28</f>
        <v>0</v>
      </c>
      <c r="X36" s="1017"/>
      <c r="Y36" s="1017"/>
    </row>
    <row r="37" spans="1:25">
      <c r="A37" s="166">
        <v>1940</v>
      </c>
      <c r="B37" s="245">
        <v>91.491000000000028</v>
      </c>
      <c r="C37" s="648">
        <f>compopoinc!N29</f>
        <v>0.32976461891381487</v>
      </c>
      <c r="D37" s="125">
        <f>compopoinc!O29</f>
        <v>0.28934307536818871</v>
      </c>
      <c r="E37" s="125">
        <f>compopoinc!P29</f>
        <v>4.0421543545626187E-2</v>
      </c>
      <c r="F37" s="125">
        <f>compopoinc!Q29</f>
        <v>0</v>
      </c>
      <c r="G37" s="146">
        <f>compopoinc!R29</f>
        <v>0.16896870263940142</v>
      </c>
      <c r="H37" s="125">
        <f>compopoinc!S29</f>
        <v>0.14838029424680876</v>
      </c>
      <c r="I37" s="125">
        <f>compopoinc!T29</f>
        <v>2.0588408392592645E-2</v>
      </c>
      <c r="J37" s="125">
        <f>compopoinc!U29</f>
        <v>0</v>
      </c>
      <c r="K37" s="197">
        <f>compopoinc!V29</f>
        <v>0.12388852273606966</v>
      </c>
      <c r="L37" s="125">
        <f>compopoinc!W29</f>
        <v>0.1088313139482012</v>
      </c>
      <c r="M37" s="125">
        <f>compopoinc!X29</f>
        <v>1.5057208787868474E-2</v>
      </c>
      <c r="N37" s="125">
        <f>compopoinc!Y29</f>
        <v>0</v>
      </c>
      <c r="O37" s="197">
        <f>compopoinc!Z29</f>
        <v>5.5225917107105414E-2</v>
      </c>
      <c r="P37" s="125">
        <f>compopoinc!AA29</f>
        <v>4.8565831109173611E-2</v>
      </c>
      <c r="Q37" s="125">
        <f>compopoinc!AB29</f>
        <v>6.660085997931801E-3</v>
      </c>
      <c r="R37" s="125">
        <f>compopoinc!AC29</f>
        <v>0</v>
      </c>
      <c r="S37" s="146">
        <f>compopoinc!AD29</f>
        <v>1.5539088518586579E-2</v>
      </c>
      <c r="T37" s="125">
        <f>compopoinc!AE29</f>
        <v>1.3689775739249118E-2</v>
      </c>
      <c r="U37" s="125">
        <f>compopoinc!AF29</f>
        <v>1.849312779337461E-3</v>
      </c>
      <c r="V37" s="24">
        <f>compopoinc!AG29</f>
        <v>0</v>
      </c>
      <c r="X37" s="1017"/>
      <c r="Y37" s="1017"/>
    </row>
    <row r="38" spans="1:25">
      <c r="A38" s="166">
        <v>1941</v>
      </c>
      <c r="B38" s="245">
        <v>117.294</v>
      </c>
      <c r="C38" s="648">
        <f>compopoinc!N30</f>
        <v>0.3125590356046416</v>
      </c>
      <c r="D38" s="125">
        <f>compopoinc!O30</f>
        <v>0.26732233317167781</v>
      </c>
      <c r="E38" s="125">
        <f>compopoinc!P30</f>
        <v>4.5236702432963787E-2</v>
      </c>
      <c r="F38" s="125">
        <f>compopoinc!Q30</f>
        <v>0</v>
      </c>
      <c r="G38" s="146">
        <f>compopoinc!R30</f>
        <v>0.16785118261490489</v>
      </c>
      <c r="H38" s="125">
        <f>compopoinc!S30</f>
        <v>0.14385777049326684</v>
      </c>
      <c r="I38" s="125">
        <f>compopoinc!T30</f>
        <v>2.3993412121638059E-2</v>
      </c>
      <c r="J38" s="125">
        <f>compopoinc!U30</f>
        <v>0</v>
      </c>
      <c r="K38" s="197">
        <f>compopoinc!V30</f>
        <v>0.1238210465832416</v>
      </c>
      <c r="L38" s="125">
        <f>compopoinc!W30</f>
        <v>0.10623170417097519</v>
      </c>
      <c r="M38" s="125">
        <f>compopoinc!X30</f>
        <v>1.7589342412266406E-2</v>
      </c>
      <c r="N38" s="125">
        <f>compopoinc!Y30</f>
        <v>0</v>
      </c>
      <c r="O38" s="197">
        <f>compopoinc!Z30</f>
        <v>5.610281443172839E-2</v>
      </c>
      <c r="P38" s="125">
        <f>compopoinc!AA30</f>
        <v>4.8312993423671825E-2</v>
      </c>
      <c r="Q38" s="125">
        <f>compopoinc!AB30</f>
        <v>7.7898210080565638E-3</v>
      </c>
      <c r="R38" s="125">
        <f>compopoinc!AC30</f>
        <v>0</v>
      </c>
      <c r="S38" s="146">
        <f>compopoinc!AD30</f>
        <v>1.6069898603096044E-2</v>
      </c>
      <c r="T38" s="125">
        <f>compopoinc!AE30</f>
        <v>1.3938742436225362E-2</v>
      </c>
      <c r="U38" s="125">
        <f>compopoinc!AF30</f>
        <v>2.1311561668706817E-3</v>
      </c>
      <c r="V38" s="14">
        <f>compopoinc!AG30</f>
        <v>0</v>
      </c>
      <c r="X38" s="1017"/>
      <c r="Y38" s="1017"/>
    </row>
    <row r="39" spans="1:25">
      <c r="A39" s="166">
        <v>1942</v>
      </c>
      <c r="B39" s="245">
        <v>152.30899999999994</v>
      </c>
      <c r="C39" s="648">
        <f>compopoinc!N31</f>
        <v>0.26522659193887083</v>
      </c>
      <c r="D39" s="125">
        <f>compopoinc!O31</f>
        <v>0.2007446830552031</v>
      </c>
      <c r="E39" s="125">
        <f>compopoinc!P31</f>
        <v>6.4481908883667713E-2</v>
      </c>
      <c r="F39" s="125">
        <f>compopoinc!Q31</f>
        <v>0</v>
      </c>
      <c r="G39" s="146">
        <f>compopoinc!R31</f>
        <v>0.14411132602265742</v>
      </c>
      <c r="H39" s="125">
        <f>compopoinc!S31</f>
        <v>0.10872274521889135</v>
      </c>
      <c r="I39" s="125">
        <f>compopoinc!T31</f>
        <v>3.538858080376607E-2</v>
      </c>
      <c r="J39" s="125">
        <f>compopoinc!U31</f>
        <v>0</v>
      </c>
      <c r="K39" s="197">
        <f>compopoinc!V31</f>
        <v>0.10743260132198697</v>
      </c>
      <c r="L39" s="125">
        <f>compopoinc!W31</f>
        <v>8.0938832695474777E-2</v>
      </c>
      <c r="M39" s="125">
        <f>compopoinc!X31</f>
        <v>2.6493768626512194E-2</v>
      </c>
      <c r="N39" s="125">
        <f>compopoinc!Y31</f>
        <v>0</v>
      </c>
      <c r="O39" s="197">
        <f>compopoinc!Z31</f>
        <v>4.9484797311024085E-2</v>
      </c>
      <c r="P39" s="125">
        <f>compopoinc!AA31</f>
        <v>3.7113514111632689E-2</v>
      </c>
      <c r="Q39" s="125">
        <f>compopoinc!AB31</f>
        <v>1.2371283199391396E-2</v>
      </c>
      <c r="R39" s="125">
        <f>compopoinc!AC31</f>
        <v>0</v>
      </c>
      <c r="S39" s="146">
        <f>compopoinc!AD31</f>
        <v>1.4637578261226549E-2</v>
      </c>
      <c r="T39" s="125">
        <f>compopoinc!AE31</f>
        <v>1.090607907836625E-2</v>
      </c>
      <c r="U39" s="125">
        <f>compopoinc!AF31</f>
        <v>3.7314991828602991E-3</v>
      </c>
      <c r="V39" s="14">
        <f>compopoinc!AG31</f>
        <v>0</v>
      </c>
      <c r="X39" s="1017"/>
      <c r="Y39" s="1017"/>
    </row>
    <row r="40" spans="1:25">
      <c r="A40" s="166">
        <v>1943</v>
      </c>
      <c r="B40" s="245">
        <v>187.15500000000006</v>
      </c>
      <c r="C40" s="648">
        <f>compopoinc!N32</f>
        <v>0.23545978130502765</v>
      </c>
      <c r="D40" s="125">
        <f>compopoinc!O32</f>
        <v>0.16108680019969895</v>
      </c>
      <c r="E40" s="125">
        <f>compopoinc!P32</f>
        <v>7.4372981105328695E-2</v>
      </c>
      <c r="F40" s="125">
        <f>compopoinc!Q32</f>
        <v>0</v>
      </c>
      <c r="G40" s="146">
        <f>compopoinc!R32</f>
        <v>0.12668397066988901</v>
      </c>
      <c r="H40" s="125">
        <f>compopoinc!S32</f>
        <v>8.6299494714572378E-2</v>
      </c>
      <c r="I40" s="125">
        <f>compopoinc!T32</f>
        <v>4.0384475955316634E-2</v>
      </c>
      <c r="J40" s="125">
        <f>compopoinc!U32</f>
        <v>0</v>
      </c>
      <c r="K40" s="197">
        <f>compopoinc!V32</f>
        <v>9.3306224080650285E-2</v>
      </c>
      <c r="L40" s="125">
        <f>compopoinc!W32</f>
        <v>6.3463708876861924E-2</v>
      </c>
      <c r="M40" s="125">
        <f>compopoinc!X32</f>
        <v>2.9842515203788365E-2</v>
      </c>
      <c r="N40" s="125">
        <f>compopoinc!Y32</f>
        <v>0</v>
      </c>
      <c r="O40" s="197">
        <f>compopoinc!Z32</f>
        <v>4.2039487715554394E-2</v>
      </c>
      <c r="P40" s="125">
        <f>compopoinc!AA32</f>
        <v>2.8446243712263279E-2</v>
      </c>
      <c r="Q40" s="125">
        <f>compopoinc!AB32</f>
        <v>1.3593244003291116E-2</v>
      </c>
      <c r="R40" s="125">
        <f>compopoinc!AC32</f>
        <v>0</v>
      </c>
      <c r="S40" s="146">
        <f>compopoinc!AD32</f>
        <v>1.0905373572049544E-2</v>
      </c>
      <c r="T40" s="125">
        <f>compopoinc!AE32</f>
        <v>7.3089749089687954E-3</v>
      </c>
      <c r="U40" s="125">
        <f>compopoinc!AF32</f>
        <v>3.5963986630807485E-3</v>
      </c>
      <c r="V40" s="14">
        <f>compopoinc!AG32</f>
        <v>0</v>
      </c>
      <c r="X40" s="1017"/>
      <c r="Y40" s="1017"/>
    </row>
    <row r="41" spans="1:25">
      <c r="A41" s="166">
        <v>1944</v>
      </c>
      <c r="B41" s="245">
        <v>200.83700000000002</v>
      </c>
      <c r="C41" s="648">
        <f>compopoinc!N33</f>
        <v>0.21630292584745736</v>
      </c>
      <c r="D41" s="125">
        <f>compopoinc!O33</f>
        <v>0.13893629075768416</v>
      </c>
      <c r="E41" s="125">
        <f>compopoinc!P33</f>
        <v>7.7366635089773192E-2</v>
      </c>
      <c r="F41" s="125">
        <f>compopoinc!Q33</f>
        <v>0</v>
      </c>
      <c r="G41" s="146">
        <f>compopoinc!R33</f>
        <v>0.108682658014945</v>
      </c>
      <c r="H41" s="125">
        <f>compopoinc!S33</f>
        <v>6.9414948255559772E-2</v>
      </c>
      <c r="I41" s="125">
        <f>compopoinc!T33</f>
        <v>3.926770975938524E-2</v>
      </c>
      <c r="J41" s="125">
        <f>compopoinc!U33</f>
        <v>0</v>
      </c>
      <c r="K41" s="197">
        <f>compopoinc!V33</f>
        <v>7.9077429173905076E-2</v>
      </c>
      <c r="L41" s="125">
        <f>compopoinc!W33</f>
        <v>5.0419497533640667E-2</v>
      </c>
      <c r="M41" s="125">
        <f>compopoinc!X33</f>
        <v>2.8657931640264405E-2</v>
      </c>
      <c r="N41" s="125">
        <f>compopoinc!Y33</f>
        <v>0</v>
      </c>
      <c r="O41" s="197">
        <f>compopoinc!Z33</f>
        <v>3.5435250656696629E-2</v>
      </c>
      <c r="P41" s="125">
        <f>compopoinc!AA33</f>
        <v>2.2451825923195352E-2</v>
      </c>
      <c r="Q41" s="125">
        <f>compopoinc!AB33</f>
        <v>1.2983424733501277E-2</v>
      </c>
      <c r="R41" s="125">
        <f>compopoinc!AC33</f>
        <v>0</v>
      </c>
      <c r="S41" s="146">
        <f>compopoinc!AD33</f>
        <v>1.1033440669806386E-2</v>
      </c>
      <c r="T41" s="125">
        <f>compopoinc!AE33</f>
        <v>6.9333612893858589E-3</v>
      </c>
      <c r="U41" s="125">
        <f>compopoinc!AF33</f>
        <v>4.1000793804205271E-3</v>
      </c>
      <c r="V41" s="14">
        <f>compopoinc!AG33</f>
        <v>0</v>
      </c>
      <c r="X41" s="1017"/>
      <c r="Y41" s="1017"/>
    </row>
    <row r="42" spans="1:25">
      <c r="A42" s="166">
        <v>1945</v>
      </c>
      <c r="B42" s="245">
        <v>201.29299999999998</v>
      </c>
      <c r="C42" s="648">
        <f>compopoinc!N34</f>
        <v>0.21158661337684276</v>
      </c>
      <c r="D42" s="125">
        <f>compopoinc!O34</f>
        <v>0.13480436411651622</v>
      </c>
      <c r="E42" s="125">
        <f>compopoinc!P34</f>
        <v>7.6782249260326535E-2</v>
      </c>
      <c r="F42" s="125">
        <f>compopoinc!Q34</f>
        <v>0</v>
      </c>
      <c r="G42" s="146">
        <f>compopoinc!R34</f>
        <v>0.10045358287400045</v>
      </c>
      <c r="H42" s="125">
        <f>compopoinc!S34</f>
        <v>6.3678659159162529E-2</v>
      </c>
      <c r="I42" s="125">
        <f>compopoinc!T34</f>
        <v>3.6774923714837926E-2</v>
      </c>
      <c r="J42" s="125">
        <f>compopoinc!U34</f>
        <v>0</v>
      </c>
      <c r="K42" s="197">
        <f>compopoinc!V34</f>
        <v>7.0145027219216408E-2</v>
      </c>
      <c r="L42" s="125">
        <f>compopoinc!W34</f>
        <v>4.436355546884517E-2</v>
      </c>
      <c r="M42" s="125">
        <f>compopoinc!X34</f>
        <v>2.5781471750371234E-2</v>
      </c>
      <c r="N42" s="125">
        <f>compopoinc!Y34</f>
        <v>0</v>
      </c>
      <c r="O42" s="197">
        <f>compopoinc!Z34</f>
        <v>2.8742541038967846E-2</v>
      </c>
      <c r="P42" s="125">
        <f>compopoinc!AA34</f>
        <v>1.8015688256038991E-2</v>
      </c>
      <c r="Q42" s="125">
        <f>compopoinc!AB34</f>
        <v>1.0726852782928857E-2</v>
      </c>
      <c r="R42" s="125">
        <f>compopoinc!AC34</f>
        <v>0</v>
      </c>
      <c r="S42" s="146">
        <f>compopoinc!AD34</f>
        <v>7.2752240744889708E-3</v>
      </c>
      <c r="T42" s="125">
        <f>compopoinc!AE34</f>
        <v>4.478050094089121E-3</v>
      </c>
      <c r="U42" s="125">
        <f>compopoinc!AF34</f>
        <v>2.7971739803998499E-3</v>
      </c>
      <c r="V42" s="14">
        <f>compopoinc!AG34</f>
        <v>0</v>
      </c>
      <c r="X42" s="1017"/>
      <c r="Y42" s="1017"/>
    </row>
    <row r="43" spans="1:25">
      <c r="A43" s="166">
        <v>1946</v>
      </c>
      <c r="B43" s="245">
        <v>201.32900000000001</v>
      </c>
      <c r="C43" s="648">
        <f>compopoinc!N35</f>
        <v>0.22822800855110559</v>
      </c>
      <c r="D43" s="125">
        <f>compopoinc!O35</f>
        <v>0.18279502799933162</v>
      </c>
      <c r="E43" s="125">
        <f>compopoinc!P35</f>
        <v>4.5432980551773978E-2</v>
      </c>
      <c r="F43" s="125">
        <f>compopoinc!Q35</f>
        <v>0</v>
      </c>
      <c r="G43" s="146">
        <f>compopoinc!R35</f>
        <v>0.10181587903622377</v>
      </c>
      <c r="H43" s="125">
        <f>compopoinc!S35</f>
        <v>8.1594707070834452E-2</v>
      </c>
      <c r="I43" s="125">
        <f>compopoinc!T35</f>
        <v>2.0221171965389317E-2</v>
      </c>
      <c r="J43" s="125">
        <f>compopoinc!U35</f>
        <v>0</v>
      </c>
      <c r="K43" s="197">
        <f>compopoinc!V35</f>
        <v>6.8585209600551034E-2</v>
      </c>
      <c r="L43" s="125">
        <f>compopoinc!W35</f>
        <v>5.4919588140036404E-2</v>
      </c>
      <c r="M43" s="125">
        <f>compopoinc!X35</f>
        <v>1.3665621460514631E-2</v>
      </c>
      <c r="N43" s="125">
        <f>compopoinc!Y35</f>
        <v>0</v>
      </c>
      <c r="O43" s="197">
        <f>compopoinc!Z35</f>
        <v>2.6400761025405999E-2</v>
      </c>
      <c r="P43" s="125">
        <f>compopoinc!AA35</f>
        <v>2.105241572494963E-2</v>
      </c>
      <c r="Q43" s="125">
        <f>compopoinc!AB35</f>
        <v>5.3483453004563699E-3</v>
      </c>
      <c r="R43" s="125">
        <f>compopoinc!AC35</f>
        <v>0</v>
      </c>
      <c r="S43" s="146">
        <f>compopoinc!AD35</f>
        <v>6.8858735618111209E-3</v>
      </c>
      <c r="T43" s="125">
        <f>compopoinc!AE35</f>
        <v>5.4393767026590413E-3</v>
      </c>
      <c r="U43" s="125">
        <f>compopoinc!AF35</f>
        <v>1.4464968591520798E-3</v>
      </c>
      <c r="V43" s="14">
        <f>compopoinc!AG35</f>
        <v>0</v>
      </c>
      <c r="X43" s="1017"/>
      <c r="Y43" s="1017"/>
    </row>
    <row r="44" spans="1:25">
      <c r="A44" s="166">
        <v>1947</v>
      </c>
      <c r="B44" s="245">
        <v>219.04500000000002</v>
      </c>
      <c r="C44" s="648">
        <f>compopoinc!N36</f>
        <v>0.23487977236223562</v>
      </c>
      <c r="D44" s="125">
        <f>compopoinc!O36</f>
        <v>0.19708711860069594</v>
      </c>
      <c r="E44" s="125">
        <f>compopoinc!P36</f>
        <v>3.7792653761539674E-2</v>
      </c>
      <c r="F44" s="125">
        <f>compopoinc!Q36</f>
        <v>0</v>
      </c>
      <c r="G44" s="146">
        <f>compopoinc!R36</f>
        <v>0.11249633600439859</v>
      </c>
      <c r="H44" s="125">
        <f>compopoinc!S36</f>
        <v>9.4921345181380873E-2</v>
      </c>
      <c r="I44" s="125">
        <f>compopoinc!T36</f>
        <v>1.7574990823017719E-2</v>
      </c>
      <c r="J44" s="125">
        <f>compopoinc!U36</f>
        <v>0</v>
      </c>
      <c r="K44" s="197">
        <f>compopoinc!V36</f>
        <v>7.8900330175573172E-2</v>
      </c>
      <c r="L44" s="125">
        <f>compopoinc!W36</f>
        <v>6.6677223669380781E-2</v>
      </c>
      <c r="M44" s="125">
        <f>compopoinc!X36</f>
        <v>1.2223106506192388E-2</v>
      </c>
      <c r="N44" s="125">
        <f>compopoinc!Y36</f>
        <v>0</v>
      </c>
      <c r="O44" s="197">
        <f>compopoinc!Z36</f>
        <v>3.4849502703245126E-2</v>
      </c>
      <c r="P44" s="125">
        <f>compopoinc!AA36</f>
        <v>2.9546624120989299E-2</v>
      </c>
      <c r="Q44" s="125">
        <f>compopoinc!AB36</f>
        <v>5.3028785822558282E-3</v>
      </c>
      <c r="R44" s="125">
        <f>compopoinc!AC36</f>
        <v>0</v>
      </c>
      <c r="S44" s="146">
        <f>compopoinc!AD36</f>
        <v>1.1466676774303469E-2</v>
      </c>
      <c r="T44" s="125">
        <f>compopoinc!AE36</f>
        <v>9.7546605696943386E-3</v>
      </c>
      <c r="U44" s="125">
        <f>compopoinc!AF36</f>
        <v>1.7120162046091298E-3</v>
      </c>
      <c r="V44" s="14">
        <f>compopoinc!AG36</f>
        <v>0</v>
      </c>
      <c r="X44" s="1017"/>
      <c r="Y44" s="1017"/>
    </row>
    <row r="45" spans="1:25">
      <c r="A45" s="166">
        <v>1948</v>
      </c>
      <c r="B45" s="245">
        <v>245.51999999999995</v>
      </c>
      <c r="C45" s="648">
        <f>compopoinc!N37</f>
        <v>0.2545649743436717</v>
      </c>
      <c r="D45" s="125">
        <f>compopoinc!O37</f>
        <v>0.21705040157456756</v>
      </c>
      <c r="E45" s="125">
        <f>compopoinc!P37</f>
        <v>3.7514572769104131E-2</v>
      </c>
      <c r="F45" s="125">
        <f>compopoinc!Q37</f>
        <v>0</v>
      </c>
      <c r="G45" s="146">
        <f>compopoinc!R37</f>
        <v>0.12807150511269538</v>
      </c>
      <c r="H45" s="125">
        <f>compopoinc!S37</f>
        <v>0.10964963934142666</v>
      </c>
      <c r="I45" s="125">
        <f>compopoinc!T37</f>
        <v>1.8421865771268729E-2</v>
      </c>
      <c r="J45" s="125">
        <f>compopoinc!U37</f>
        <v>0</v>
      </c>
      <c r="K45" s="197">
        <f>compopoinc!V37</f>
        <v>9.2595448646114659E-2</v>
      </c>
      <c r="L45" s="125">
        <f>compopoinc!W37</f>
        <v>7.9369927992976805E-2</v>
      </c>
      <c r="M45" s="125">
        <f>compopoinc!X37</f>
        <v>1.3225520653137857E-2</v>
      </c>
      <c r="N45" s="125">
        <f>compopoinc!Y37</f>
        <v>0</v>
      </c>
      <c r="O45" s="197">
        <f>compopoinc!Z37</f>
        <v>4.245932615395042E-2</v>
      </c>
      <c r="P45" s="125">
        <f>compopoinc!AA37</f>
        <v>3.6488928882424436E-2</v>
      </c>
      <c r="Q45" s="125">
        <f>compopoinc!AB37</f>
        <v>5.9703972715259854E-3</v>
      </c>
      <c r="R45" s="125">
        <f>compopoinc!AC37</f>
        <v>0</v>
      </c>
      <c r="S45" s="146">
        <f>compopoinc!AD37</f>
        <v>1.4014278700070007E-2</v>
      </c>
      <c r="T45" s="125">
        <f>compopoinc!AE37</f>
        <v>1.2072620510231908E-2</v>
      </c>
      <c r="U45" s="125">
        <f>compopoinc!AF37</f>
        <v>1.9416581898380994E-3</v>
      </c>
      <c r="V45" s="14">
        <f>compopoinc!AG37</f>
        <v>0</v>
      </c>
      <c r="X45" s="1017"/>
      <c r="Y45" s="1017"/>
    </row>
    <row r="46" spans="1:25">
      <c r="A46" s="166">
        <v>1949</v>
      </c>
      <c r="B46" s="245">
        <v>239.89000000000004</v>
      </c>
      <c r="C46" s="648">
        <f>compopoinc!N38</f>
        <v>0.24756818495833907</v>
      </c>
      <c r="D46" s="125">
        <f>compopoinc!O38</f>
        <v>0.2064449191334457</v>
      </c>
      <c r="E46" s="125">
        <f>compopoinc!P38</f>
        <v>4.1123265824893368E-2</v>
      </c>
      <c r="F46" s="125">
        <f>compopoinc!Q38</f>
        <v>0</v>
      </c>
      <c r="G46" s="146">
        <f>compopoinc!R38</f>
        <v>0.12395105003459123</v>
      </c>
      <c r="H46" s="125">
        <f>compopoinc!S38</f>
        <v>0.10351374310786814</v>
      </c>
      <c r="I46" s="125">
        <f>compopoinc!T38</f>
        <v>2.0437306926723093E-2</v>
      </c>
      <c r="J46" s="125">
        <f>compopoinc!U38</f>
        <v>0</v>
      </c>
      <c r="K46" s="197">
        <f>compopoinc!V38</f>
        <v>9.0130080512985392E-2</v>
      </c>
      <c r="L46" s="125">
        <f>compopoinc!W38</f>
        <v>7.5276274037482077E-2</v>
      </c>
      <c r="M46" s="125">
        <f>compopoinc!X38</f>
        <v>1.4853806475503314E-2</v>
      </c>
      <c r="N46" s="125">
        <f>compopoinc!Y38</f>
        <v>0</v>
      </c>
      <c r="O46" s="197">
        <f>compopoinc!Z38</f>
        <v>4.1901058245496114E-2</v>
      </c>
      <c r="P46" s="125">
        <f>compopoinc!AA38</f>
        <v>3.4971672510193182E-2</v>
      </c>
      <c r="Q46" s="125">
        <f>compopoinc!AB38</f>
        <v>6.9293857353029346E-3</v>
      </c>
      <c r="R46" s="125">
        <f>compopoinc!AC38</f>
        <v>0</v>
      </c>
      <c r="S46" s="146">
        <f>compopoinc!AD38</f>
        <v>1.4141987339675531E-2</v>
      </c>
      <c r="T46" s="125">
        <f>compopoinc!AE38</f>
        <v>1.1787991550425002E-2</v>
      </c>
      <c r="U46" s="125">
        <f>compopoinc!AF38</f>
        <v>2.3539957892505297E-3</v>
      </c>
      <c r="V46" s="20">
        <f>compopoinc!AG38</f>
        <v>0</v>
      </c>
      <c r="X46" s="1017"/>
      <c r="Y46" s="1017"/>
    </row>
    <row r="47" spans="1:25">
      <c r="A47" s="170">
        <v>1950</v>
      </c>
      <c r="B47" s="247">
        <v>267.09300000000007</v>
      </c>
      <c r="C47" s="650">
        <f>compopoinc!N39</f>
        <v>0.24815605545752475</v>
      </c>
      <c r="D47" s="129">
        <f>compopoinc!O39</f>
        <v>0.21066206843508992</v>
      </c>
      <c r="E47" s="129">
        <f>compopoinc!P39</f>
        <v>3.7493987022434845E-2</v>
      </c>
      <c r="F47" s="129">
        <f>compopoinc!Q39</f>
        <v>0</v>
      </c>
      <c r="G47" s="157">
        <f>compopoinc!R39</f>
        <v>0.12614108235379579</v>
      </c>
      <c r="H47" s="129">
        <f>compopoinc!S39</f>
        <v>0.10765308786493823</v>
      </c>
      <c r="I47" s="129">
        <f>compopoinc!T39</f>
        <v>1.8487994488857563E-2</v>
      </c>
      <c r="J47" s="129">
        <f>compopoinc!U39</f>
        <v>0</v>
      </c>
      <c r="K47" s="201">
        <f>compopoinc!V39</f>
        <v>9.1248856546197812E-2</v>
      </c>
      <c r="L47" s="129">
        <f>compopoinc!W39</f>
        <v>7.7978983448668576E-2</v>
      </c>
      <c r="M47" s="129">
        <f>compopoinc!X39</f>
        <v>1.3269873097529241E-2</v>
      </c>
      <c r="N47" s="129">
        <f>compopoinc!Y39</f>
        <v>0</v>
      </c>
      <c r="O47" s="201">
        <f>compopoinc!Z39</f>
        <v>4.2061444500974633E-2</v>
      </c>
      <c r="P47" s="129">
        <f>compopoinc!AA39</f>
        <v>3.6060720273485565E-2</v>
      </c>
      <c r="Q47" s="129">
        <f>compopoinc!AB39</f>
        <v>6.0007242274890665E-3</v>
      </c>
      <c r="R47" s="129">
        <f>compopoinc!AC39</f>
        <v>0</v>
      </c>
      <c r="S47" s="157">
        <f>compopoinc!AD39</f>
        <v>1.0619488038085942E-2</v>
      </c>
      <c r="T47" s="129">
        <f>compopoinc!AE39</f>
        <v>9.1477230890707664E-3</v>
      </c>
      <c r="U47" s="129">
        <f>compopoinc!AF39</f>
        <v>1.4717649490151765E-3</v>
      </c>
      <c r="V47" s="24">
        <f>compopoinc!AG39</f>
        <v>0</v>
      </c>
      <c r="X47" s="1017"/>
      <c r="Y47" s="1017"/>
    </row>
    <row r="48" spans="1:25">
      <c r="A48" s="166">
        <v>1951</v>
      </c>
      <c r="B48" s="245">
        <v>307.62300000000005</v>
      </c>
      <c r="C48" s="648">
        <f>compopoinc!N40</f>
        <v>0.2385717631238555</v>
      </c>
      <c r="D48" s="125">
        <f>compopoinc!O40</f>
        <v>0.19665149698380124</v>
      </c>
      <c r="E48" s="125">
        <f>compopoinc!P40</f>
        <v>4.1920266140054264E-2</v>
      </c>
      <c r="F48" s="125">
        <f>compopoinc!Q40</f>
        <v>0</v>
      </c>
      <c r="G48" s="146">
        <f>compopoinc!R40</f>
        <v>0.11933668030640723</v>
      </c>
      <c r="H48" s="125">
        <f>compopoinc!S40</f>
        <v>9.881154363812375E-2</v>
      </c>
      <c r="I48" s="125">
        <f>compopoinc!T40</f>
        <v>2.0525136668283487E-2</v>
      </c>
      <c r="J48" s="125">
        <f>compopoinc!U40</f>
        <v>0</v>
      </c>
      <c r="K48" s="197">
        <f>compopoinc!V40</f>
        <v>8.5502053365776959E-2</v>
      </c>
      <c r="L48" s="125">
        <f>compopoinc!W40</f>
        <v>7.0894861625217936E-2</v>
      </c>
      <c r="M48" s="125">
        <f>compopoinc!X40</f>
        <v>1.4607191740559021E-2</v>
      </c>
      <c r="N48" s="125">
        <f>compopoinc!Y40</f>
        <v>0</v>
      </c>
      <c r="O48" s="197">
        <f>compopoinc!Z40</f>
        <v>3.8189314407021897E-2</v>
      </c>
      <c r="P48" s="125">
        <f>compopoinc!AA40</f>
        <v>3.180298989954216E-2</v>
      </c>
      <c r="Q48" s="125">
        <f>compopoinc!AB40</f>
        <v>6.3863245074797393E-3</v>
      </c>
      <c r="R48" s="125">
        <f>compopoinc!AC40</f>
        <v>0</v>
      </c>
      <c r="S48" s="146">
        <f>compopoinc!AD40</f>
        <v>1.255221945104895E-2</v>
      </c>
      <c r="T48" s="125">
        <f>compopoinc!AE40</f>
        <v>1.0501945485034012E-2</v>
      </c>
      <c r="U48" s="125">
        <f>compopoinc!AF40</f>
        <v>2.0502739660149391E-3</v>
      </c>
      <c r="V48" s="14">
        <f>compopoinc!AG40</f>
        <v>0</v>
      </c>
      <c r="X48" s="1017"/>
      <c r="Y48" s="1017"/>
    </row>
    <row r="49" spans="1:25">
      <c r="A49" s="166">
        <v>1952</v>
      </c>
      <c r="B49" s="245">
        <v>326.12499999999994</v>
      </c>
      <c r="C49" s="648">
        <f>compopoinc!N41</f>
        <v>0.22961183880602171</v>
      </c>
      <c r="D49" s="125">
        <f>compopoinc!O41</f>
        <v>0.18306747856511582</v>
      </c>
      <c r="E49" s="125">
        <f>compopoinc!P41</f>
        <v>4.6544360240905892E-2</v>
      </c>
      <c r="F49" s="125">
        <f>compopoinc!Q41</f>
        <v>0</v>
      </c>
      <c r="G49" s="146">
        <f>compopoinc!R41</f>
        <v>0.11288791492227529</v>
      </c>
      <c r="H49" s="125">
        <f>compopoinc!S41</f>
        <v>9.0139360491322665E-2</v>
      </c>
      <c r="I49" s="125">
        <f>compopoinc!T41</f>
        <v>2.2748554430952628E-2</v>
      </c>
      <c r="J49" s="125">
        <f>compopoinc!U41</f>
        <v>0</v>
      </c>
      <c r="K49" s="197">
        <f>compopoinc!V41</f>
        <v>8.0962279093734976E-2</v>
      </c>
      <c r="L49" s="125">
        <f>compopoinc!W41</f>
        <v>6.4669585283619047E-2</v>
      </c>
      <c r="M49" s="125">
        <f>compopoinc!X41</f>
        <v>1.6292693810115926E-2</v>
      </c>
      <c r="N49" s="125">
        <f>compopoinc!Y41</f>
        <v>0</v>
      </c>
      <c r="O49" s="197">
        <f>compopoinc!Z41</f>
        <v>3.7224176028579838E-2</v>
      </c>
      <c r="P49" s="125">
        <f>compopoinc!AA41</f>
        <v>2.9750428627417051E-2</v>
      </c>
      <c r="Q49" s="125">
        <f>compopoinc!AB41</f>
        <v>7.4737474011627846E-3</v>
      </c>
      <c r="R49" s="125">
        <f>compopoinc!AC41</f>
        <v>0</v>
      </c>
      <c r="S49" s="146">
        <f>compopoinc!AD41</f>
        <v>1.1829871799385975E-2</v>
      </c>
      <c r="T49" s="125">
        <f>compopoinc!AE41</f>
        <v>9.4610264435106093E-3</v>
      </c>
      <c r="U49" s="125">
        <f>compopoinc!AF41</f>
        <v>2.3688453558753648E-3</v>
      </c>
      <c r="V49" s="14">
        <f>compopoinc!AG41</f>
        <v>0</v>
      </c>
      <c r="X49" s="1017"/>
      <c r="Y49" s="1017"/>
    </row>
    <row r="50" spans="1:25">
      <c r="A50" s="166">
        <v>1953</v>
      </c>
      <c r="B50" s="245">
        <v>343.75699999999989</v>
      </c>
      <c r="C50" s="648">
        <f>compopoinc!N42</f>
        <v>0.21937150007327827</v>
      </c>
      <c r="D50" s="125">
        <f>compopoinc!O42</f>
        <v>0.17382882448596709</v>
      </c>
      <c r="E50" s="125">
        <f>compopoinc!P42</f>
        <v>4.5542675587311184E-2</v>
      </c>
      <c r="F50" s="125">
        <f>compopoinc!Q42</f>
        <v>0</v>
      </c>
      <c r="G50" s="146">
        <f>compopoinc!R42</f>
        <v>0.105766395701308</v>
      </c>
      <c r="H50" s="125">
        <f>compopoinc!S42</f>
        <v>8.3858990930635327E-2</v>
      </c>
      <c r="I50" s="125">
        <f>compopoinc!T42</f>
        <v>2.1907404770672673E-2</v>
      </c>
      <c r="J50" s="125">
        <f>compopoinc!U42</f>
        <v>0</v>
      </c>
      <c r="K50" s="197">
        <f>compopoinc!V42</f>
        <v>7.5899071287276493E-2</v>
      </c>
      <c r="L50" s="125">
        <f>compopoinc!W42</f>
        <v>6.0184124211282747E-2</v>
      </c>
      <c r="M50" s="125">
        <f>compopoinc!X42</f>
        <v>1.5714947075993749E-2</v>
      </c>
      <c r="N50" s="125">
        <f>compopoinc!Y42</f>
        <v>0</v>
      </c>
      <c r="O50" s="197">
        <f>compopoinc!Z42</f>
        <v>3.3542240998468774E-2</v>
      </c>
      <c r="P50" s="125">
        <f>compopoinc!AA42</f>
        <v>2.6595737769153603E-2</v>
      </c>
      <c r="Q50" s="125">
        <f>compopoinc!AB42</f>
        <v>6.9465032293151707E-3</v>
      </c>
      <c r="R50" s="125">
        <f>compopoinc!AC42</f>
        <v>0</v>
      </c>
      <c r="S50" s="146">
        <f>compopoinc!AD42</f>
        <v>1.130352064970362E-2</v>
      </c>
      <c r="T50" s="125">
        <f>compopoinc!AE42</f>
        <v>8.9589438861832297E-3</v>
      </c>
      <c r="U50" s="125">
        <f>compopoinc!AF42</f>
        <v>2.3445767635203898E-3</v>
      </c>
      <c r="V50" s="14">
        <f>compopoinc!AG42</f>
        <v>0</v>
      </c>
      <c r="X50" s="1017"/>
      <c r="Y50" s="1017"/>
    </row>
    <row r="51" spans="1:25">
      <c r="A51" s="166">
        <v>1954</v>
      </c>
      <c r="B51" s="245">
        <v>343.47099999999995</v>
      </c>
      <c r="C51" s="648">
        <f>compopoinc!N43</f>
        <v>0.2225463640819372</v>
      </c>
      <c r="D51" s="125">
        <f>compopoinc!O43</f>
        <v>0.17808800350755113</v>
      </c>
      <c r="E51" s="125">
        <f>compopoinc!P43</f>
        <v>4.4458360574386062E-2</v>
      </c>
      <c r="F51" s="125">
        <f>compopoinc!Q43</f>
        <v>0</v>
      </c>
      <c r="G51" s="146">
        <f>compopoinc!R43</f>
        <v>0.10744982485941967</v>
      </c>
      <c r="H51" s="125">
        <f>compopoinc!S43</f>
        <v>8.5936064060045281E-2</v>
      </c>
      <c r="I51" s="125">
        <f>compopoinc!T43</f>
        <v>2.1513760799374396E-2</v>
      </c>
      <c r="J51" s="125">
        <f>compopoinc!U43</f>
        <v>0</v>
      </c>
      <c r="K51" s="197">
        <f>compopoinc!V43</f>
        <v>7.6343660786941658E-2</v>
      </c>
      <c r="L51" s="125">
        <f>compopoinc!W43</f>
        <v>6.1042443400599167E-2</v>
      </c>
      <c r="M51" s="125">
        <f>compopoinc!X43</f>
        <v>1.5301217386342488E-2</v>
      </c>
      <c r="N51" s="125">
        <f>compopoinc!Y43</f>
        <v>0</v>
      </c>
      <c r="O51" s="197">
        <f>compopoinc!Z43</f>
        <v>3.3502516132118798E-2</v>
      </c>
      <c r="P51" s="125">
        <f>compopoinc!AA43</f>
        <v>2.6734929167535212E-2</v>
      </c>
      <c r="Q51" s="125">
        <f>compopoinc!AB43</f>
        <v>6.7675869645835857E-3</v>
      </c>
      <c r="R51" s="125">
        <f>compopoinc!AC43</f>
        <v>0</v>
      </c>
      <c r="S51" s="146">
        <f>compopoinc!AD43</f>
        <v>1.1102722357040127E-2</v>
      </c>
      <c r="T51" s="125">
        <f>compopoinc!AE43</f>
        <v>8.8433052930235873E-3</v>
      </c>
      <c r="U51" s="125">
        <f>compopoinc!AF43</f>
        <v>2.25941706401654E-3</v>
      </c>
      <c r="V51" s="14">
        <f>compopoinc!AG43</f>
        <v>0</v>
      </c>
      <c r="X51" s="1017"/>
      <c r="Y51" s="1017"/>
    </row>
    <row r="52" spans="1:25">
      <c r="A52" s="166">
        <v>1955</v>
      </c>
      <c r="B52" s="245">
        <v>376.65999999999997</v>
      </c>
      <c r="C52" s="648">
        <f>compopoinc!N44</f>
        <v>0.23214542943828426</v>
      </c>
      <c r="D52" s="125">
        <f>compopoinc!O44</f>
        <v>0.18925075904487687</v>
      </c>
      <c r="E52" s="125">
        <f>compopoinc!P44</f>
        <v>4.2894670393407372E-2</v>
      </c>
      <c r="F52" s="125">
        <f>compopoinc!Q44</f>
        <v>0</v>
      </c>
      <c r="G52" s="146">
        <f>compopoinc!R44</f>
        <v>0.11569085526801784</v>
      </c>
      <c r="H52" s="125">
        <f>compopoinc!S44</f>
        <v>9.4413809017320202E-2</v>
      </c>
      <c r="I52" s="125">
        <f>compopoinc!T44</f>
        <v>2.1277046250697641E-2</v>
      </c>
      <c r="J52" s="125">
        <f>compopoinc!U44</f>
        <v>0</v>
      </c>
      <c r="K52" s="197">
        <f>compopoinc!V44</f>
        <v>8.3033215421969453E-2</v>
      </c>
      <c r="L52" s="125">
        <f>compopoinc!W44</f>
        <v>6.7782619258195953E-2</v>
      </c>
      <c r="M52" s="125">
        <f>compopoinc!X44</f>
        <v>1.5250596163773507E-2</v>
      </c>
      <c r="N52" s="125">
        <f>compopoinc!Y44</f>
        <v>0</v>
      </c>
      <c r="O52" s="197">
        <f>compopoinc!Z44</f>
        <v>3.8554801980291965E-2</v>
      </c>
      <c r="P52" s="125">
        <f>compopoinc!AA44</f>
        <v>3.1510044080356243E-2</v>
      </c>
      <c r="Q52" s="125">
        <f>compopoinc!AB44</f>
        <v>7.0447578999357193E-3</v>
      </c>
      <c r="R52" s="125">
        <f>compopoinc!AC44</f>
        <v>0</v>
      </c>
      <c r="S52" s="146">
        <f>compopoinc!AD44</f>
        <v>1.4126632359686147E-2</v>
      </c>
      <c r="T52" s="125">
        <f>compopoinc!AE44</f>
        <v>1.1548169470629853E-2</v>
      </c>
      <c r="U52" s="125">
        <f>compopoinc!AF44</f>
        <v>2.578462889056294E-3</v>
      </c>
      <c r="V52" s="14">
        <f>compopoinc!AG44</f>
        <v>0</v>
      </c>
      <c r="X52" s="1017"/>
      <c r="Y52" s="1017"/>
    </row>
    <row r="53" spans="1:25">
      <c r="A53" s="166">
        <v>1956</v>
      </c>
      <c r="B53" s="245">
        <v>399.75099999999998</v>
      </c>
      <c r="C53" s="648">
        <f>compopoinc!N45</f>
        <v>0.22583615757487172</v>
      </c>
      <c r="D53" s="125">
        <f>compopoinc!O45</f>
        <v>0.18520681136359851</v>
      </c>
      <c r="E53" s="125">
        <f>compopoinc!P45</f>
        <v>4.0629346211273204E-2</v>
      </c>
      <c r="F53" s="125">
        <f>compopoinc!Q45</f>
        <v>0</v>
      </c>
      <c r="G53" s="146">
        <f>compopoinc!R45</f>
        <v>0.10869716890337457</v>
      </c>
      <c r="H53" s="125">
        <f>compopoinc!S45</f>
        <v>8.9268221569792167E-2</v>
      </c>
      <c r="I53" s="125">
        <f>compopoinc!T45</f>
        <v>1.9428947333582407E-2</v>
      </c>
      <c r="J53" s="125">
        <f>compopoinc!U45</f>
        <v>0</v>
      </c>
      <c r="K53" s="197">
        <f>compopoinc!V45</f>
        <v>7.6822824067921278E-2</v>
      </c>
      <c r="L53" s="125">
        <f>compopoinc!W45</f>
        <v>6.3150137414323695E-2</v>
      </c>
      <c r="M53" s="125">
        <f>compopoinc!X45</f>
        <v>1.3672686653597586E-2</v>
      </c>
      <c r="N53" s="125">
        <f>compopoinc!Y45</f>
        <v>0</v>
      </c>
      <c r="O53" s="197">
        <f>compopoinc!Z45</f>
        <v>3.5789865809735547E-2</v>
      </c>
      <c r="P53" s="125">
        <f>compopoinc!AA45</f>
        <v>2.9456718773219842E-2</v>
      </c>
      <c r="Q53" s="125">
        <f>compopoinc!AB45</f>
        <v>6.3331470365157036E-3</v>
      </c>
      <c r="R53" s="125">
        <f>compopoinc!AC45</f>
        <v>0</v>
      </c>
      <c r="S53" s="146">
        <f>compopoinc!AD45</f>
        <v>1.2670867423704602E-2</v>
      </c>
      <c r="T53" s="125">
        <f>compopoinc!AE45</f>
        <v>1.0434243991265673E-2</v>
      </c>
      <c r="U53" s="125">
        <f>compopoinc!AF45</f>
        <v>2.2366234324389294E-3</v>
      </c>
      <c r="V53" s="14">
        <f>compopoinc!AG45</f>
        <v>0</v>
      </c>
      <c r="X53" s="1017"/>
      <c r="Y53" s="1017"/>
    </row>
    <row r="54" spans="1:25">
      <c r="A54" s="166">
        <v>1957</v>
      </c>
      <c r="B54" s="245">
        <v>418.24000000000007</v>
      </c>
      <c r="C54" s="648">
        <f>compopoinc!N46</f>
        <v>0.22564599840715679</v>
      </c>
      <c r="D54" s="125">
        <f>compopoinc!O46</f>
        <v>0.18344848870225924</v>
      </c>
      <c r="E54" s="125">
        <f>compopoinc!P46</f>
        <v>4.2197509704897551E-2</v>
      </c>
      <c r="F54" s="125">
        <f>compopoinc!Q46</f>
        <v>0</v>
      </c>
      <c r="G54" s="146">
        <f>compopoinc!R46</f>
        <v>0.10717246645401676</v>
      </c>
      <c r="H54" s="125">
        <f>compopoinc!S46</f>
        <v>8.7152413647691981E-2</v>
      </c>
      <c r="I54" s="125">
        <f>compopoinc!T46</f>
        <v>2.0020052806324778E-2</v>
      </c>
      <c r="J54" s="125">
        <f>compopoinc!U46</f>
        <v>0</v>
      </c>
      <c r="K54" s="197">
        <f>compopoinc!V46</f>
        <v>7.5509717018003478E-2</v>
      </c>
      <c r="L54" s="125">
        <f>compopoinc!W46</f>
        <v>6.1414501076153274E-2</v>
      </c>
      <c r="M54" s="125">
        <f>compopoinc!X46</f>
        <v>1.4095215941850201E-2</v>
      </c>
      <c r="N54" s="125">
        <f>compopoinc!Y46</f>
        <v>0</v>
      </c>
      <c r="O54" s="197">
        <f>compopoinc!Z46</f>
        <v>3.4538102395476111E-2</v>
      </c>
      <c r="P54" s="125">
        <f>compopoinc!AA46</f>
        <v>2.8093652047554263E-2</v>
      </c>
      <c r="Q54" s="125">
        <f>compopoinc!AB46</f>
        <v>6.4444503479218467E-3</v>
      </c>
      <c r="R54" s="125">
        <f>compopoinc!AC46</f>
        <v>0</v>
      </c>
      <c r="S54" s="146">
        <f>compopoinc!AD46</f>
        <v>1.1769179910513261E-2</v>
      </c>
      <c r="T54" s="125">
        <f>compopoinc!AE46</f>
        <v>9.5706727373774583E-3</v>
      </c>
      <c r="U54" s="125">
        <f>compopoinc!AF46</f>
        <v>2.1985071731358032E-3</v>
      </c>
      <c r="V54" s="14">
        <f>compopoinc!AG46</f>
        <v>0</v>
      </c>
      <c r="X54" s="1017"/>
      <c r="Y54" s="1017"/>
    </row>
    <row r="55" spans="1:25">
      <c r="A55" s="166">
        <v>1958</v>
      </c>
      <c r="B55" s="245">
        <v>420.35699999999997</v>
      </c>
      <c r="C55" s="648">
        <f>compopoinc!N47</f>
        <v>0.21952708475360977</v>
      </c>
      <c r="D55" s="125">
        <f>compopoinc!O47</f>
        <v>0.1759957932712867</v>
      </c>
      <c r="E55" s="125">
        <f>compopoinc!P47</f>
        <v>4.353129148232307E-2</v>
      </c>
      <c r="F55" s="125">
        <f>compopoinc!Q47</f>
        <v>0</v>
      </c>
      <c r="G55" s="146">
        <f>compopoinc!R47</f>
        <v>9.868898949481146E-2</v>
      </c>
      <c r="H55" s="125">
        <f>compopoinc!S47</f>
        <v>7.8968556610353693E-2</v>
      </c>
      <c r="I55" s="125">
        <f>compopoinc!T47</f>
        <v>1.9720432884457764E-2</v>
      </c>
      <c r="J55" s="125">
        <f>compopoinc!U47</f>
        <v>0</v>
      </c>
      <c r="K55" s="197">
        <f>compopoinc!V47</f>
        <v>6.7644991626953227E-2</v>
      </c>
      <c r="L55" s="125">
        <f>compopoinc!W47</f>
        <v>5.4047302992521105E-2</v>
      </c>
      <c r="M55" s="125">
        <f>compopoinc!X47</f>
        <v>1.359768863443212E-2</v>
      </c>
      <c r="N55" s="125">
        <f>compopoinc!Y47</f>
        <v>0</v>
      </c>
      <c r="O55" s="197">
        <f>compopoinc!Z47</f>
        <v>2.9669536012544243E-2</v>
      </c>
      <c r="P55" s="125">
        <f>compopoinc!AA47</f>
        <v>2.3645091693410003E-2</v>
      </c>
      <c r="Q55" s="125">
        <f>compopoinc!AB47</f>
        <v>6.0244443191342411E-3</v>
      </c>
      <c r="R55" s="125">
        <f>compopoinc!AC47</f>
        <v>0</v>
      </c>
      <c r="S55" s="146">
        <f>compopoinc!AD47</f>
        <v>9.9213761192778506E-3</v>
      </c>
      <c r="T55" s="125">
        <f>compopoinc!AE47</f>
        <v>7.8891868197262828E-3</v>
      </c>
      <c r="U55" s="125">
        <f>compopoinc!AF47</f>
        <v>2.0321892995515678E-3</v>
      </c>
      <c r="V55" s="14">
        <f>compopoinc!AG47</f>
        <v>0</v>
      </c>
      <c r="X55" s="1017"/>
      <c r="Y55" s="1017"/>
    </row>
    <row r="56" spans="1:25">
      <c r="A56" s="168">
        <v>1959</v>
      </c>
      <c r="B56" s="246">
        <v>458.83700000000005</v>
      </c>
      <c r="C56" s="649">
        <f>compopoinc!N48</f>
        <v>0.2268321167239537</v>
      </c>
      <c r="D56" s="127">
        <f>compopoinc!O48</f>
        <v>0.18537393314808856</v>
      </c>
      <c r="E56" s="127">
        <f>compopoinc!P48</f>
        <v>4.145818357586515E-2</v>
      </c>
      <c r="F56" s="127">
        <f>compopoinc!Q48</f>
        <v>0</v>
      </c>
      <c r="G56" s="150">
        <f>compopoinc!R48</f>
        <v>0.10693999300727648</v>
      </c>
      <c r="H56" s="127">
        <f>compopoinc!S48</f>
        <v>8.7373832193255424E-2</v>
      </c>
      <c r="I56" s="127">
        <f>compopoinc!T48</f>
        <v>1.9566160814021051E-2</v>
      </c>
      <c r="J56" s="127">
        <f>compopoinc!U48</f>
        <v>0</v>
      </c>
      <c r="K56" s="199">
        <f>compopoinc!V48</f>
        <v>7.620389327056476E-2</v>
      </c>
      <c r="L56" s="127">
        <f>compopoinc!W48</f>
        <v>6.2259990608385322E-2</v>
      </c>
      <c r="M56" s="127">
        <f>compopoinc!X48</f>
        <v>1.3943902662179439E-2</v>
      </c>
      <c r="N56" s="127">
        <f>compopoinc!Y48</f>
        <v>0</v>
      </c>
      <c r="O56" s="199">
        <f>compopoinc!Z48</f>
        <v>3.4645271167062515E-2</v>
      </c>
      <c r="P56" s="127">
        <f>compopoinc!AA48</f>
        <v>2.8301278186846836E-2</v>
      </c>
      <c r="Q56" s="127">
        <f>compopoinc!AB48</f>
        <v>6.3439929802156809E-3</v>
      </c>
      <c r="R56" s="127">
        <f>compopoinc!AC48</f>
        <v>0</v>
      </c>
      <c r="S56" s="150">
        <f>compopoinc!AD48</f>
        <v>1.2010402792690207E-2</v>
      </c>
      <c r="T56" s="127">
        <f>compopoinc!AE48</f>
        <v>9.8065774026461616E-3</v>
      </c>
      <c r="U56" s="127">
        <f>compopoinc!AF48</f>
        <v>2.2038253900440448E-3</v>
      </c>
      <c r="V56" s="20">
        <f>compopoinc!AG48</f>
        <v>0</v>
      </c>
      <c r="X56" s="1017"/>
      <c r="Y56" s="1017"/>
    </row>
    <row r="57" spans="1:25">
      <c r="A57" s="166">
        <v>1960</v>
      </c>
      <c r="B57" s="245">
        <v>478.98099999999988</v>
      </c>
      <c r="C57" s="648">
        <f>compopoinc!N49</f>
        <v>0.21985140230437519</v>
      </c>
      <c r="D57" s="125">
        <f>compopoinc!O49</f>
        <v>0.1805891269695748</v>
      </c>
      <c r="E57" s="125">
        <f>compopoinc!P49</f>
        <v>3.9262275334800402E-2</v>
      </c>
      <c r="F57" s="125">
        <f>compopoinc!Q49</f>
        <v>0</v>
      </c>
      <c r="G57" s="146">
        <f>compopoinc!R49</f>
        <v>0.10189268871986448</v>
      </c>
      <c r="H57" s="125">
        <f>compopoinc!S49</f>
        <v>8.3706616255492305E-2</v>
      </c>
      <c r="I57" s="125">
        <f>compopoinc!T49</f>
        <v>1.8186072464372174E-2</v>
      </c>
      <c r="J57" s="125">
        <f>compopoinc!U49</f>
        <v>0</v>
      </c>
      <c r="K57" s="197">
        <f>compopoinc!V49</f>
        <v>7.1486100250988602E-2</v>
      </c>
      <c r="L57" s="125">
        <f>compopoinc!W49</f>
        <v>5.8749430115512986E-2</v>
      </c>
      <c r="M57" s="125">
        <f>compopoinc!X49</f>
        <v>1.2736670135475617E-2</v>
      </c>
      <c r="N57" s="125">
        <f>compopoinc!Y49</f>
        <v>0</v>
      </c>
      <c r="O57" s="197">
        <f>compopoinc!Z49</f>
        <v>3.3548092889657113E-2</v>
      </c>
      <c r="P57" s="125">
        <f>compopoinc!AA49</f>
        <v>2.7585650710366682E-2</v>
      </c>
      <c r="Q57" s="125">
        <f>compopoinc!AB49</f>
        <v>5.9624421792904315E-3</v>
      </c>
      <c r="R57" s="125">
        <f>compopoinc!AC49</f>
        <v>0</v>
      </c>
      <c r="S57" s="146">
        <f>compopoinc!AD49</f>
        <v>1.2577747982288931E-2</v>
      </c>
      <c r="T57" s="125">
        <f>compopoinc!AE49</f>
        <v>1.0343117816080626E-2</v>
      </c>
      <c r="U57" s="125">
        <f>compopoinc!AF49</f>
        <v>2.2346301662083063E-3</v>
      </c>
      <c r="V57" s="24">
        <f>compopoinc!AG49</f>
        <v>0</v>
      </c>
      <c r="X57" s="1017"/>
      <c r="Y57" s="1017"/>
    </row>
    <row r="58" spans="1:25">
      <c r="A58" s="166">
        <v>1961</v>
      </c>
      <c r="B58" s="245">
        <v>496.16</v>
      </c>
      <c r="C58" s="648">
        <f>compopoinc!N50</f>
        <v>0.21979469489566164</v>
      </c>
      <c r="D58" s="125">
        <f>compopoinc!O50</f>
        <v>0.17969491424383346</v>
      </c>
      <c r="E58" s="125">
        <f>compopoinc!P50</f>
        <v>4.0099780651828176E-2</v>
      </c>
      <c r="F58" s="125">
        <f>compopoinc!Q50</f>
        <v>0</v>
      </c>
      <c r="G58" s="146">
        <f>compopoinc!R50</f>
        <v>9.8620681225505727E-2</v>
      </c>
      <c r="H58" s="125">
        <f>compopoinc!S50</f>
        <v>8.0580169904507989E-2</v>
      </c>
      <c r="I58" s="125">
        <f>compopoinc!T50</f>
        <v>1.8040511320997741E-2</v>
      </c>
      <c r="J58" s="125">
        <f>compopoinc!U50</f>
        <v>0</v>
      </c>
      <c r="K58" s="197">
        <f>compopoinc!V50</f>
        <v>6.8374393316415705E-2</v>
      </c>
      <c r="L58" s="125">
        <f>compopoinc!W50</f>
        <v>5.5862361581558211E-2</v>
      </c>
      <c r="M58" s="125">
        <f>compopoinc!X50</f>
        <v>1.2512031734857492E-2</v>
      </c>
      <c r="N58" s="125">
        <f>compopoinc!Y50</f>
        <v>0</v>
      </c>
      <c r="O58" s="197">
        <f>compopoinc!Z50</f>
        <v>3.2301200954501889E-2</v>
      </c>
      <c r="P58" s="125">
        <f>compopoinc!AA50</f>
        <v>2.6384728059103697E-2</v>
      </c>
      <c r="Q58" s="125">
        <f>compopoinc!AB50</f>
        <v>5.9164728953981921E-3</v>
      </c>
      <c r="R58" s="125">
        <f>compopoinc!AC50</f>
        <v>0</v>
      </c>
      <c r="S58" s="146">
        <f>compopoinc!AD50</f>
        <v>1.2330275691282718E-2</v>
      </c>
      <c r="T58" s="125">
        <f>compopoinc!AE50</f>
        <v>1.0066347872474554E-2</v>
      </c>
      <c r="U58" s="125">
        <f>compopoinc!AF50</f>
        <v>2.2639278188081647E-3</v>
      </c>
      <c r="V58" s="14">
        <f>compopoinc!AG50</f>
        <v>0</v>
      </c>
      <c r="X58" s="1017"/>
      <c r="Y58" s="1017"/>
    </row>
    <row r="59" spans="1:25">
      <c r="A59" s="148">
        <v>1962</v>
      </c>
      <c r="B59" s="248">
        <v>533.99099999999976</v>
      </c>
      <c r="C59" s="648">
        <f>compopoinc!N51</f>
        <v>0.22585082054138184</v>
      </c>
      <c r="D59" s="147">
        <f>compopoinc!O51</f>
        <v>0.18257689724227538</v>
      </c>
      <c r="E59" s="116">
        <f>compopoinc!P51</f>
        <v>4.3273923299106454E-2</v>
      </c>
      <c r="F59" s="116">
        <f>compopoinc!Q51</f>
        <v>0</v>
      </c>
      <c r="G59" s="146">
        <f>compopoinc!R51</f>
        <v>0.10163591057062149</v>
      </c>
      <c r="H59" s="147">
        <f>compopoinc!S51</f>
        <v>8.2725257488556567E-2</v>
      </c>
      <c r="I59" s="116">
        <f>compopoinc!T51</f>
        <v>1.8910653082064927E-2</v>
      </c>
      <c r="J59" s="116">
        <f>compopoinc!U51</f>
        <v>0</v>
      </c>
      <c r="K59" s="117">
        <f>compopoinc!V51</f>
        <v>7.182890921831131E-2</v>
      </c>
      <c r="L59" s="116">
        <f>compopoinc!W51</f>
        <v>5.8466722945712563E-2</v>
      </c>
      <c r="M59" s="116">
        <f>compopoinc!X51</f>
        <v>1.3362186272598744E-2</v>
      </c>
      <c r="N59" s="116">
        <f>compopoinc!Y51</f>
        <v>0</v>
      </c>
      <c r="O59" s="117">
        <f>compopoinc!Z51</f>
        <v>3.3871155232191086E-2</v>
      </c>
      <c r="P59" s="116">
        <f>compopoinc!AA51</f>
        <v>2.7564844479588034E-2</v>
      </c>
      <c r="Q59" s="116">
        <f>compopoinc!AB51</f>
        <v>6.3063107526030527E-3</v>
      </c>
      <c r="R59" s="116">
        <f>compopoinc!AC51</f>
        <v>0</v>
      </c>
      <c r="S59" s="146">
        <f>compopoinc!AD51</f>
        <v>1.283752266317606E-2</v>
      </c>
      <c r="T59" s="147">
        <f>compopoinc!AE51</f>
        <v>1.0439894253643715E-2</v>
      </c>
      <c r="U59" s="147">
        <f>compopoinc!AF51</f>
        <v>2.3976284095323435E-3</v>
      </c>
      <c r="V59" s="14">
        <f>compopoinc!AG51</f>
        <v>0</v>
      </c>
      <c r="X59" s="1017"/>
      <c r="Y59" s="1017"/>
    </row>
    <row r="60" spans="1:25">
      <c r="A60" s="148">
        <v>1963</v>
      </c>
      <c r="B60" s="248">
        <v>565.40199999999993</v>
      </c>
      <c r="C60" s="648">
        <f>compopoinc!N52</f>
        <v>0.22983433306217194</v>
      </c>
      <c r="D60" s="147">
        <f>compopoinc!O52</f>
        <v>0.18672006914896871</v>
      </c>
      <c r="E60" s="116">
        <f>compopoinc!P52</f>
        <v>4.3114263913203221E-2</v>
      </c>
      <c r="F60" s="116">
        <f>compopoinc!Q52</f>
        <v>0</v>
      </c>
      <c r="G60" s="146">
        <f>compopoinc!R52</f>
        <v>0.10366461426019669</v>
      </c>
      <c r="H60" s="147">
        <f>compopoinc!S52</f>
        <v>8.459352076319071E-2</v>
      </c>
      <c r="I60" s="116">
        <f>compopoinc!T52</f>
        <v>1.9071093497005968E-2</v>
      </c>
      <c r="J60" s="116">
        <f>compopoinc!U52</f>
        <v>0</v>
      </c>
      <c r="K60" s="117">
        <f>compopoinc!V52</f>
        <v>7.3550820350646973E-2</v>
      </c>
      <c r="L60" s="116">
        <f>compopoinc!W52</f>
        <v>6.0020931623275799E-2</v>
      </c>
      <c r="M60" s="116">
        <f>compopoinc!X52</f>
        <v>1.3529888727371174E-2</v>
      </c>
      <c r="N60" s="116">
        <f>compopoinc!Y52</f>
        <v>0</v>
      </c>
      <c r="O60" s="117">
        <f>compopoinc!Z52</f>
        <v>3.5127406939864159E-2</v>
      </c>
      <c r="P60" s="116">
        <f>compopoinc!AA52</f>
        <v>2.8652654775452667E-2</v>
      </c>
      <c r="Q60" s="116">
        <f>compopoinc!AB52</f>
        <v>6.4747521644114925E-3</v>
      </c>
      <c r="R60" s="116">
        <f>compopoinc!AC52</f>
        <v>0</v>
      </c>
      <c r="S60" s="146">
        <f>compopoinc!AD52</f>
        <v>1.3534328434616327E-2</v>
      </c>
      <c r="T60" s="147">
        <f>compopoinc!AE52</f>
        <v>1.103209677002405E-2</v>
      </c>
      <c r="U60" s="147">
        <f>compopoinc!AF52</f>
        <v>2.5022316645922781E-3</v>
      </c>
      <c r="V60" s="14">
        <f>compopoinc!AG52</f>
        <v>0</v>
      </c>
      <c r="X60" s="1017"/>
      <c r="Y60" s="1017"/>
    </row>
    <row r="61" spans="1:25">
      <c r="A61" s="148">
        <v>1964</v>
      </c>
      <c r="B61" s="248">
        <v>607.06600000000003</v>
      </c>
      <c r="C61" s="648">
        <f>compopoinc!N53</f>
        <v>0.23381784558296204</v>
      </c>
      <c r="D61" s="147">
        <f>compopoinc!O53</f>
        <v>0.19086144986166098</v>
      </c>
      <c r="E61" s="116">
        <f>compopoinc!P53</f>
        <v>4.2956395721301048E-2</v>
      </c>
      <c r="F61" s="116">
        <f>compopoinc!Q53</f>
        <v>0</v>
      </c>
      <c r="G61" s="146">
        <f>compopoinc!R53</f>
        <v>0.10569331794977188</v>
      </c>
      <c r="H61" s="147">
        <f>compopoinc!S53</f>
        <v>8.6461384668609448E-2</v>
      </c>
      <c r="I61" s="116">
        <f>compopoinc!T53</f>
        <v>1.923193328116243E-2</v>
      </c>
      <c r="J61" s="116">
        <f>compopoinc!U53</f>
        <v>0</v>
      </c>
      <c r="K61" s="117">
        <f>compopoinc!V53</f>
        <v>7.5272731482982635E-2</v>
      </c>
      <c r="L61" s="116">
        <f>compopoinc!W53</f>
        <v>6.1574827354352109E-2</v>
      </c>
      <c r="M61" s="116">
        <f>compopoinc!X53</f>
        <v>1.3697904128630527E-2</v>
      </c>
      <c r="N61" s="116">
        <f>compopoinc!Y53</f>
        <v>0</v>
      </c>
      <c r="O61" s="117">
        <f>compopoinc!Z53</f>
        <v>3.6383658647537231E-2</v>
      </c>
      <c r="P61" s="116">
        <f>compopoinc!AA53</f>
        <v>2.9740349499879599E-2</v>
      </c>
      <c r="Q61" s="116">
        <f>compopoinc!AB53</f>
        <v>6.6433091476576327E-3</v>
      </c>
      <c r="R61" s="116">
        <f>compopoinc!AC53</f>
        <v>0</v>
      </c>
      <c r="S61" s="146">
        <f>compopoinc!AD53</f>
        <v>1.4231134206056595E-2</v>
      </c>
      <c r="T61" s="147">
        <f>compopoinc!AE53</f>
        <v>1.16242401591271E-2</v>
      </c>
      <c r="U61" s="147">
        <f>compopoinc!AF53</f>
        <v>2.6068940469294957E-3</v>
      </c>
      <c r="V61" s="14">
        <f>compopoinc!AG53</f>
        <v>0</v>
      </c>
      <c r="X61" s="1017"/>
      <c r="Y61" s="1017"/>
    </row>
    <row r="62" spans="1:25">
      <c r="A62" s="148">
        <v>1965</v>
      </c>
      <c r="B62" s="248">
        <v>658.83699999999999</v>
      </c>
      <c r="C62" s="648">
        <f>compopoinc!N54</f>
        <v>0.23098267614841461</v>
      </c>
      <c r="D62" s="147">
        <f>compopoinc!O54</f>
        <v>0.18791464234876532</v>
      </c>
      <c r="E62" s="116">
        <f>compopoinc!P54</f>
        <v>4.3068033799649311E-2</v>
      </c>
      <c r="F62" s="116">
        <f>compopoinc!Q54</f>
        <v>6.9149231437187962E-5</v>
      </c>
      <c r="G62" s="146">
        <f>compopoinc!R54</f>
        <v>0.10401090607047081</v>
      </c>
      <c r="H62" s="147">
        <f>compopoinc!S54</f>
        <v>8.4769189368263387E-2</v>
      </c>
      <c r="I62" s="116">
        <f>compopoinc!T54</f>
        <v>1.924171670220742E-2</v>
      </c>
      <c r="J62" s="116">
        <f>compopoinc!U54</f>
        <v>1.8101604987446274E-5</v>
      </c>
      <c r="K62" s="117">
        <f>compopoinc!V54</f>
        <v>7.4095312505960464E-2</v>
      </c>
      <c r="L62" s="116">
        <f>compopoinc!W54</f>
        <v>6.038284749249212E-2</v>
      </c>
      <c r="M62" s="116">
        <f>compopoinc!X54</f>
        <v>1.3712465013468343E-2</v>
      </c>
      <c r="N62" s="116">
        <f>compopoinc!Y54</f>
        <v>8.0607289112280417E-6</v>
      </c>
      <c r="O62" s="117">
        <f>compopoinc!Z54</f>
        <v>3.5918945446610451E-2</v>
      </c>
      <c r="P62" s="116">
        <f>compopoinc!AA54</f>
        <v>2.924940343423222E-2</v>
      </c>
      <c r="Q62" s="116">
        <f>compopoinc!AB54</f>
        <v>6.6695420123782326E-3</v>
      </c>
      <c r="R62" s="116">
        <f>compopoinc!AC54</f>
        <v>1.9503381374148458E-6</v>
      </c>
      <c r="S62" s="146">
        <f>compopoinc!AD54</f>
        <v>1.3986934442073107E-2</v>
      </c>
      <c r="T62" s="147">
        <f>compopoinc!AE54</f>
        <v>1.1381807446465587E-2</v>
      </c>
      <c r="U62" s="147">
        <f>compopoinc!AF54</f>
        <v>2.6051269956075193E-3</v>
      </c>
      <c r="V62" s="14">
        <f>compopoinc!AG54</f>
        <v>1.5645749774961094E-7</v>
      </c>
      <c r="X62" s="1017"/>
      <c r="Y62" s="1017"/>
    </row>
    <row r="63" spans="1:25">
      <c r="A63" s="148">
        <v>1966</v>
      </c>
      <c r="B63" s="248">
        <v>718.12199999999996</v>
      </c>
      <c r="C63" s="648">
        <f>compopoinc!N55</f>
        <v>0.22814750671386719</v>
      </c>
      <c r="D63" s="147">
        <f>compopoinc!O55</f>
        <v>0.18497059165033802</v>
      </c>
      <c r="E63" s="116">
        <f>compopoinc!P55</f>
        <v>4.3176915063529171E-2</v>
      </c>
      <c r="F63" s="116">
        <f>compopoinc!Q55</f>
        <v>1.380150042906537E-4</v>
      </c>
      <c r="G63" s="146">
        <f>compopoinc!R55</f>
        <v>0.10232849419116974</v>
      </c>
      <c r="H63" s="147">
        <f>compopoinc!S55</f>
        <v>8.3078015342477579E-2</v>
      </c>
      <c r="I63" s="116">
        <f>compopoinc!T55</f>
        <v>1.9250478848692156E-2</v>
      </c>
      <c r="J63" s="116">
        <f>compopoinc!U55</f>
        <v>3.6146626070543318E-5</v>
      </c>
      <c r="K63" s="117">
        <f>compopoinc!V55</f>
        <v>7.2917893528938293E-2</v>
      </c>
      <c r="L63" s="116">
        <f>compopoinc!W55</f>
        <v>5.9192334366689386E-2</v>
      </c>
      <c r="M63" s="116">
        <f>compopoinc!X55</f>
        <v>1.3725559162248904E-2</v>
      </c>
      <c r="N63" s="116">
        <f>compopoinc!Y55</f>
        <v>1.6072345107686065E-5</v>
      </c>
      <c r="O63" s="117">
        <f>compopoinc!Z55</f>
        <v>3.545423224568367E-2</v>
      </c>
      <c r="P63" s="116">
        <f>compopoinc!AA55</f>
        <v>2.8758865935043468E-2</v>
      </c>
      <c r="Q63" s="116">
        <f>compopoinc!AB55</f>
        <v>6.6953663106402005E-3</v>
      </c>
      <c r="R63" s="116">
        <f>compopoinc!AC55</f>
        <v>3.8937958025106581E-6</v>
      </c>
      <c r="S63" s="146">
        <f>compopoinc!AD55</f>
        <v>1.3742734678089619E-2</v>
      </c>
      <c r="T63" s="147">
        <f>compopoinc!AE55</f>
        <v>1.1139530144280166E-2</v>
      </c>
      <c r="U63" s="147">
        <f>compopoinc!AF55</f>
        <v>2.6032045338094537E-3</v>
      </c>
      <c r="V63" s="14">
        <f>compopoinc!AG55</f>
        <v>3.1237358070412822E-7</v>
      </c>
      <c r="X63" s="1017"/>
      <c r="Y63" s="1017"/>
    </row>
    <row r="64" spans="1:25">
      <c r="A64" s="148">
        <v>1967</v>
      </c>
      <c r="B64" s="248">
        <v>758.47400000000016</v>
      </c>
      <c r="C64" s="648">
        <f>compopoinc!N56</f>
        <v>0.21848023682832718</v>
      </c>
      <c r="D64" s="147">
        <f>compopoinc!O56</f>
        <v>0.1742511420150723</v>
      </c>
      <c r="E64" s="116">
        <f>compopoinc!P56</f>
        <v>4.422909481325487E-2</v>
      </c>
      <c r="F64" s="116">
        <f>compopoinc!Q56</f>
        <v>3.3592736003526915E-4</v>
      </c>
      <c r="G64" s="146">
        <f>compopoinc!R56</f>
        <v>9.6738886088132858E-2</v>
      </c>
      <c r="H64" s="147">
        <f>compopoinc!S56</f>
        <v>7.7269551576711976E-2</v>
      </c>
      <c r="I64" s="116">
        <f>compopoinc!T56</f>
        <v>1.9469334511420876E-2</v>
      </c>
      <c r="J64" s="116">
        <f>compopoinc!U56</f>
        <v>8.3695278036654752E-5</v>
      </c>
      <c r="K64" s="117">
        <f>compopoinc!V56</f>
        <v>6.8252803757786751E-2</v>
      </c>
      <c r="L64" s="116">
        <f>compopoinc!W56</f>
        <v>5.4501443888545609E-2</v>
      </c>
      <c r="M64" s="116">
        <f>compopoinc!X56</f>
        <v>1.3751359869241144E-2</v>
      </c>
      <c r="N64" s="116">
        <f>compopoinc!Y56</f>
        <v>4.2893652632221693E-5</v>
      </c>
      <c r="O64" s="117">
        <f>compopoinc!Z56</f>
        <v>3.2003924250602722E-2</v>
      </c>
      <c r="P64" s="116">
        <f>compopoinc!AA56</f>
        <v>2.5526011733684909E-2</v>
      </c>
      <c r="Q64" s="116">
        <f>compopoinc!AB56</f>
        <v>6.477912516917813E-3</v>
      </c>
      <c r="R64" s="116">
        <f>compopoinc!AC56</f>
        <v>1.0074786113350949E-5</v>
      </c>
      <c r="S64" s="160">
        <f>compopoinc!AD56</f>
        <v>1.2144017964601517E-2</v>
      </c>
      <c r="T64" s="159">
        <f>compopoinc!AE56</f>
        <v>9.6787963775750961E-3</v>
      </c>
      <c r="U64" s="159">
        <f>compopoinc!AF56</f>
        <v>2.4652215870264197E-3</v>
      </c>
      <c r="V64" s="14">
        <f>compopoinc!AG56</f>
        <v>9.4970492874284914E-7</v>
      </c>
      <c r="X64" s="1017"/>
      <c r="Y64" s="1017"/>
    </row>
    <row r="65" spans="1:25">
      <c r="A65" s="148">
        <v>1968</v>
      </c>
      <c r="B65" s="248">
        <v>830.29900000000009</v>
      </c>
      <c r="C65" s="648">
        <f>compopoinc!N57</f>
        <v>0.21247951872646809</v>
      </c>
      <c r="D65" s="147">
        <f>compopoinc!O57</f>
        <v>0.1682646392826771</v>
      </c>
      <c r="E65" s="116">
        <f>compopoinc!P57</f>
        <v>4.4214879443790982E-2</v>
      </c>
      <c r="F65" s="116">
        <f>compopoinc!Q57</f>
        <v>4.3743638871730751E-4</v>
      </c>
      <c r="G65" s="146">
        <f>compopoinc!R57</f>
        <v>9.3686227686703205E-2</v>
      </c>
      <c r="H65" s="147">
        <f>compopoinc!S57</f>
        <v>7.4422081659146017E-2</v>
      </c>
      <c r="I65" s="116">
        <f>compopoinc!T57</f>
        <v>1.9264146027557189E-2</v>
      </c>
      <c r="J65" s="116">
        <f>compopoinc!U57</f>
        <v>1.0202416765659122E-4</v>
      </c>
      <c r="K65" s="117">
        <f>compopoinc!V57</f>
        <v>6.6002229694277048E-2</v>
      </c>
      <c r="L65" s="116">
        <f>compopoinc!W57</f>
        <v>5.2418607501715696E-2</v>
      </c>
      <c r="M65" s="116">
        <f>compopoinc!X57</f>
        <v>1.3583622192561352E-2</v>
      </c>
      <c r="N65" s="116">
        <f>compopoinc!Y57</f>
        <v>5.5892297640350334E-5</v>
      </c>
      <c r="O65" s="117">
        <f>compopoinc!Z57</f>
        <v>3.1137157697230577E-2</v>
      </c>
      <c r="P65" s="116">
        <f>compopoinc!AA57</f>
        <v>2.4687014873988746E-2</v>
      </c>
      <c r="Q65" s="116">
        <f>compopoinc!AB57</f>
        <v>6.4501428232418322E-3</v>
      </c>
      <c r="R65" s="116">
        <f>compopoinc!AC57</f>
        <v>1.2273310555682444E-5</v>
      </c>
      <c r="S65" s="160">
        <f>compopoinc!AD57</f>
        <v>1.200941251590848E-2</v>
      </c>
      <c r="T65" s="159">
        <f>compopoinc!AE57</f>
        <v>9.5182279569025856E-3</v>
      </c>
      <c r="U65" s="159">
        <f>compopoinc!AF57</f>
        <v>2.4911845590058945E-3</v>
      </c>
      <c r="V65" s="14">
        <f>compopoinc!AG57</f>
        <v>1.1579201990832119E-6</v>
      </c>
      <c r="X65" s="1017"/>
      <c r="Y65" s="1017"/>
    </row>
    <row r="66" spans="1:25">
      <c r="A66" s="148">
        <v>1969</v>
      </c>
      <c r="B66" s="248">
        <v>897.32299999999987</v>
      </c>
      <c r="C66" s="648">
        <f>compopoinc!N58</f>
        <v>0.20470390515401959</v>
      </c>
      <c r="D66" s="147">
        <f>compopoinc!O58</f>
        <v>0.16143675933338558</v>
      </c>
      <c r="E66" s="116">
        <f>compopoinc!P58</f>
        <v>4.3267145820634026E-2</v>
      </c>
      <c r="F66" s="116">
        <f>compopoinc!Q58</f>
        <v>4.9871847536203391E-4</v>
      </c>
      <c r="G66" s="146">
        <f>compopoinc!R58</f>
        <v>8.8395442115142941E-2</v>
      </c>
      <c r="H66" s="147">
        <f>compopoinc!S58</f>
        <v>6.9889216992375963E-2</v>
      </c>
      <c r="I66" s="116">
        <f>compopoinc!T58</f>
        <v>1.8506225122766982E-2</v>
      </c>
      <c r="J66" s="116">
        <f>compopoinc!U58</f>
        <v>1.0930365095430097E-4</v>
      </c>
      <c r="K66" s="117">
        <f>compopoinc!V58</f>
        <v>6.1958132893778384E-2</v>
      </c>
      <c r="L66" s="116">
        <f>compopoinc!W58</f>
        <v>4.8965151051381862E-2</v>
      </c>
      <c r="M66" s="116">
        <f>compopoinc!X58</f>
        <v>1.299298184239652E-2</v>
      </c>
      <c r="N66" s="116">
        <f>compopoinc!Y58</f>
        <v>6.1062280693191501E-5</v>
      </c>
      <c r="O66" s="117">
        <f>compopoinc!Z58</f>
        <v>2.9141435050405562E-2</v>
      </c>
      <c r="P66" s="116">
        <f>compopoinc!AA58</f>
        <v>2.3004413764710054E-2</v>
      </c>
      <c r="Q66" s="116">
        <f>compopoinc!AB58</f>
        <v>6.1370212856955066E-3</v>
      </c>
      <c r="R66" s="116">
        <f>compopoinc!AC58</f>
        <v>1.3681288991075473E-5</v>
      </c>
      <c r="S66" s="160">
        <f>compopoinc!AD58</f>
        <v>1.138386654201895E-2</v>
      </c>
      <c r="T66" s="159">
        <f>compopoinc!AE58</f>
        <v>8.9797989854781667E-3</v>
      </c>
      <c r="U66" s="159">
        <f>compopoinc!AF58</f>
        <v>2.4040675565407833E-3</v>
      </c>
      <c r="V66" s="20">
        <f>compopoinc!AG58</f>
        <v>1.35681640566152E-6</v>
      </c>
      <c r="X66" s="1017"/>
      <c r="Y66" s="1017"/>
    </row>
    <row r="67" spans="1:25">
      <c r="A67" s="158">
        <v>1970</v>
      </c>
      <c r="B67" s="249">
        <v>937.60500000000002</v>
      </c>
      <c r="C67" s="650">
        <f>compopoinc!N59</f>
        <v>0.20249368448276073</v>
      </c>
      <c r="D67" s="156">
        <f>compopoinc!O59</f>
        <v>0.15921645985011285</v>
      </c>
      <c r="E67" s="122">
        <f>compopoinc!P59</f>
        <v>4.3277224632647868E-2</v>
      </c>
      <c r="F67" s="122">
        <f>compopoinc!Q59</f>
        <v>5.5604228800378052E-4</v>
      </c>
      <c r="G67" s="157">
        <f>compopoinc!R59</f>
        <v>8.5805733513552696E-2</v>
      </c>
      <c r="H67" s="156">
        <f>compopoinc!S59</f>
        <v>6.7297341405075622E-2</v>
      </c>
      <c r="I67" s="122">
        <f>compopoinc!T59</f>
        <v>1.8508392108477077E-2</v>
      </c>
      <c r="J67" s="122">
        <f>compopoinc!U59</f>
        <v>1.2070414186320162E-4</v>
      </c>
      <c r="K67" s="123">
        <f>compopoinc!V59</f>
        <v>5.9446201339596882E-2</v>
      </c>
      <c r="L67" s="122">
        <f>compopoinc!W59</f>
        <v>4.6570319129345839E-2</v>
      </c>
      <c r="M67" s="122">
        <f>compopoinc!X59</f>
        <v>1.2875882210251044E-2</v>
      </c>
      <c r="N67" s="122">
        <f>compopoinc!Y59</f>
        <v>6.5596828280127347E-5</v>
      </c>
      <c r="O67" s="123">
        <f>compopoinc!Z59</f>
        <v>2.6955281762639061E-2</v>
      </c>
      <c r="P67" s="122">
        <f>compopoinc!AA59</f>
        <v>2.1062756698001606E-2</v>
      </c>
      <c r="Q67" s="122">
        <f>compopoinc!AB59</f>
        <v>5.8925250646374534E-3</v>
      </c>
      <c r="R67" s="122">
        <f>compopoinc!AC59</f>
        <v>1.5379230281401264E-5</v>
      </c>
      <c r="S67" s="164">
        <f>compopoinc!AD59</f>
        <v>9.9643614667002112E-3</v>
      </c>
      <c r="T67" s="163">
        <f>compopoinc!AE59</f>
        <v>7.7725729858889453E-3</v>
      </c>
      <c r="U67" s="163">
        <f>compopoinc!AF59</f>
        <v>2.1917884808112654E-3</v>
      </c>
      <c r="V67" s="24">
        <f>compopoinc!AG59</f>
        <v>1.5887176655638545E-6</v>
      </c>
      <c r="X67" s="1017"/>
      <c r="Y67" s="1017"/>
    </row>
    <row r="68" spans="1:25">
      <c r="A68" s="148">
        <v>1971</v>
      </c>
      <c r="B68" s="248">
        <v>1014.0689999999997</v>
      </c>
      <c r="C68" s="648">
        <f>compopoinc!N60</f>
        <v>0.20424083669786341</v>
      </c>
      <c r="D68" s="147">
        <f>compopoinc!O60</f>
        <v>0.16057670139725852</v>
      </c>
      <c r="E68" s="116">
        <f>compopoinc!P60</f>
        <v>4.3664135300604888E-2</v>
      </c>
      <c r="F68" s="116">
        <f>compopoinc!Q60</f>
        <v>5.8117492078040727E-4</v>
      </c>
      <c r="G68" s="146">
        <f>compopoinc!R60</f>
        <v>8.6485517400433309E-2</v>
      </c>
      <c r="H68" s="147">
        <f>compopoinc!S60</f>
        <v>6.769482919726022E-2</v>
      </c>
      <c r="I68" s="116">
        <f>compopoinc!T60</f>
        <v>1.8790688203173089E-2</v>
      </c>
      <c r="J68" s="116">
        <f>compopoinc!U60</f>
        <v>1.2864082937059246E-4</v>
      </c>
      <c r="K68" s="117">
        <f>compopoinc!V60</f>
        <v>5.9885574657528196E-2</v>
      </c>
      <c r="L68" s="116">
        <f>compopoinc!W60</f>
        <v>4.6792113357272791E-2</v>
      </c>
      <c r="M68" s="116">
        <f>compopoinc!X60</f>
        <v>1.3093461300255401E-2</v>
      </c>
      <c r="N68" s="116">
        <f>compopoinc!Y60</f>
        <v>6.7195132484312376E-5</v>
      </c>
      <c r="O68" s="117">
        <f>compopoinc!Z60</f>
        <v>2.7047393239627127E-2</v>
      </c>
      <c r="P68" s="116">
        <f>compopoinc!AA60</f>
        <v>2.1070992749889498E-2</v>
      </c>
      <c r="Q68" s="116">
        <f>compopoinc!AB60</f>
        <v>5.9764004897376287E-3</v>
      </c>
      <c r="R68" s="116">
        <f>compopoinc!AC60</f>
        <v>1.6161040884302949E-5</v>
      </c>
      <c r="S68" s="160">
        <f>compopoinc!AD60</f>
        <v>9.8521375693962909E-3</v>
      </c>
      <c r="T68" s="159">
        <f>compopoinc!AE60</f>
        <v>7.6565138972130055E-3</v>
      </c>
      <c r="U68" s="159">
        <f>compopoinc!AF60</f>
        <v>2.195623672183285E-3</v>
      </c>
      <c r="V68" s="14">
        <f>compopoinc!AG60</f>
        <v>1.5826654130493929E-6</v>
      </c>
      <c r="X68" s="1017"/>
      <c r="Y68" s="1017"/>
    </row>
    <row r="69" spans="1:25">
      <c r="A69" s="148">
        <v>1972</v>
      </c>
      <c r="B69" s="248">
        <v>1119.5579999999998</v>
      </c>
      <c r="C69" s="648">
        <f>compopoinc!N61</f>
        <v>0.20715720405132743</v>
      </c>
      <c r="D69" s="147">
        <f>compopoinc!O61</f>
        <v>0.16391639551356885</v>
      </c>
      <c r="E69" s="116">
        <f>compopoinc!P61</f>
        <v>4.3240808537758565E-2</v>
      </c>
      <c r="F69" s="116">
        <f>compopoinc!Q61</f>
        <v>6.1611870028990335E-4</v>
      </c>
      <c r="G69" s="146">
        <f>compopoinc!R61</f>
        <v>8.7622094248217763E-2</v>
      </c>
      <c r="H69" s="147">
        <f>compopoinc!S61</f>
        <v>6.9046588184297486E-2</v>
      </c>
      <c r="I69" s="116">
        <f>compopoinc!T61</f>
        <v>1.8575506063920281E-2</v>
      </c>
      <c r="J69" s="116">
        <f>compopoinc!U61</f>
        <v>1.2987810835812775E-4</v>
      </c>
      <c r="K69" s="117">
        <f>compopoinc!V61</f>
        <v>6.0718523842297145E-2</v>
      </c>
      <c r="L69" s="116">
        <f>compopoinc!W61</f>
        <v>4.777243721801383E-2</v>
      </c>
      <c r="M69" s="116">
        <f>compopoinc!X61</f>
        <v>1.2946086624283312E-2</v>
      </c>
      <c r="N69" s="116">
        <f>compopoinc!Y61</f>
        <v>6.9155130478984453E-5</v>
      </c>
      <c r="O69" s="117">
        <f>compopoinc!Z61</f>
        <v>2.7382287977161468E-2</v>
      </c>
      <c r="P69" s="116">
        <f>compopoinc!AA61</f>
        <v>2.1494581336713958E-2</v>
      </c>
      <c r="Q69" s="116">
        <f>compopoinc!AB61</f>
        <v>5.8877066404475096E-3</v>
      </c>
      <c r="R69" s="116">
        <f>compopoinc!AC61</f>
        <v>1.571377485365435E-5</v>
      </c>
      <c r="S69" s="160">
        <f>compopoinc!AD61</f>
        <v>9.8544292068254435E-3</v>
      </c>
      <c r="T69" s="159">
        <f>compopoinc!AE61</f>
        <v>7.7190155039266132E-3</v>
      </c>
      <c r="U69" s="159">
        <f>compopoinc!AF61</f>
        <v>2.1354137028988304E-3</v>
      </c>
      <c r="V69" s="14">
        <f>compopoinc!AG61</f>
        <v>1.5560756276656396E-6</v>
      </c>
      <c r="X69" s="1017"/>
      <c r="Y69" s="1017"/>
    </row>
    <row r="70" spans="1:25">
      <c r="A70" s="148">
        <v>1973</v>
      </c>
      <c r="B70" s="248">
        <v>1253.3050000000001</v>
      </c>
      <c r="C70" s="648">
        <f>compopoinc!N62</f>
        <v>0.20844454181678884</v>
      </c>
      <c r="D70" s="147">
        <f>compopoinc!O62</f>
        <v>0.16599265308618186</v>
      </c>
      <c r="E70" s="116">
        <f>compopoinc!P62</f>
        <v>4.2451888730606985E-2</v>
      </c>
      <c r="F70" s="116">
        <f>compopoinc!Q62</f>
        <v>6.409955590133006E-4</v>
      </c>
      <c r="G70" s="146">
        <f>compopoinc!R62</f>
        <v>8.7788556539635465E-2</v>
      </c>
      <c r="H70" s="147">
        <f>compopoinc!S62</f>
        <v>6.9641519610083524E-2</v>
      </c>
      <c r="I70" s="116">
        <f>compopoinc!T62</f>
        <v>1.8147036929551937E-2</v>
      </c>
      <c r="J70" s="116">
        <f>compopoinc!U62</f>
        <v>1.3533881430439159E-4</v>
      </c>
      <c r="K70" s="117">
        <f>compopoinc!V62</f>
        <v>6.0630654576470988E-2</v>
      </c>
      <c r="L70" s="116">
        <f>compopoinc!W62</f>
        <v>4.8036266574438172E-2</v>
      </c>
      <c r="M70" s="116">
        <f>compopoinc!X62</f>
        <v>1.2594388002032813E-2</v>
      </c>
      <c r="N70" s="116">
        <f>compopoinc!Y62</f>
        <v>7.3053451232394921E-5</v>
      </c>
      <c r="O70" s="117">
        <f>compopoinc!Z62</f>
        <v>2.6871975473568455E-2</v>
      </c>
      <c r="P70" s="116">
        <f>compopoinc!AA62</f>
        <v>2.1251643256192471E-2</v>
      </c>
      <c r="Q70" s="116">
        <f>compopoinc!AB62</f>
        <v>5.620332217375984E-3</v>
      </c>
      <c r="R70" s="116">
        <f>compopoinc!AC62</f>
        <v>1.5655550916363735E-5</v>
      </c>
      <c r="S70" s="160">
        <f>compopoinc!AD62</f>
        <v>9.2101366703900567E-3</v>
      </c>
      <c r="T70" s="159">
        <f>compopoinc!AE62</f>
        <v>7.2706481025949761E-3</v>
      </c>
      <c r="U70" s="159">
        <f>compopoinc!AF62</f>
        <v>1.9394885677950805E-3</v>
      </c>
      <c r="V70" s="14">
        <f>compopoinc!AG62</f>
        <v>1.644064147195965E-6</v>
      </c>
      <c r="X70" s="1017"/>
      <c r="Y70" s="1017"/>
    </row>
    <row r="71" spans="1:25">
      <c r="A71" s="148">
        <v>1974</v>
      </c>
      <c r="B71" s="248">
        <v>1346.6850000000002</v>
      </c>
      <c r="C71" s="648">
        <f>compopoinc!N63</f>
        <v>0.20407955500604658</v>
      </c>
      <c r="D71" s="147">
        <f>compopoinc!O63</f>
        <v>0.16148930146941307</v>
      </c>
      <c r="E71" s="116">
        <f>compopoinc!P63</f>
        <v>4.2590253536633503E-2</v>
      </c>
      <c r="F71" s="116">
        <f>compopoinc!Q63</f>
        <v>7.1460967317457712E-4</v>
      </c>
      <c r="G71" s="146">
        <f>compopoinc!R63</f>
        <v>8.5320226108933639E-2</v>
      </c>
      <c r="H71" s="147">
        <f>compopoinc!S63</f>
        <v>6.721968049546044E-2</v>
      </c>
      <c r="I71" s="116">
        <f>compopoinc!T63</f>
        <v>1.8100545613473202E-2</v>
      </c>
      <c r="J71" s="116">
        <f>compopoinc!U63</f>
        <v>1.4795519373879718E-4</v>
      </c>
      <c r="K71" s="117">
        <f>compopoinc!V63</f>
        <v>5.8732933745545779E-2</v>
      </c>
      <c r="L71" s="116">
        <f>compopoinc!W63</f>
        <v>4.6211622106963092E-2</v>
      </c>
      <c r="M71" s="116">
        <f>compopoinc!X63</f>
        <v>1.2521311638582689E-2</v>
      </c>
      <c r="N71" s="116">
        <f>compopoinc!Y63</f>
        <v>7.7121909923525561E-5</v>
      </c>
      <c r="O71" s="117">
        <f>compopoinc!Z63</f>
        <v>2.5817880863201026E-2</v>
      </c>
      <c r="P71" s="116">
        <f>compopoinc!AA63</f>
        <v>2.026826757213852E-2</v>
      </c>
      <c r="Q71" s="116">
        <f>compopoinc!AB63</f>
        <v>5.5496132910625058E-3</v>
      </c>
      <c r="R71" s="116">
        <f>compopoinc!AC63</f>
        <v>1.7639464053875711E-5</v>
      </c>
      <c r="S71" s="160">
        <f>compopoinc!AD63</f>
        <v>8.6079202470727978E-3</v>
      </c>
      <c r="T71" s="159">
        <f>compopoinc!AE63</f>
        <v>6.7487785690444248E-3</v>
      </c>
      <c r="U71" s="159">
        <f>compopoinc!AF63</f>
        <v>1.8591416780283725E-3</v>
      </c>
      <c r="V71" s="14">
        <f>compopoinc!AG63</f>
        <v>1.8349675034579094E-6</v>
      </c>
      <c r="X71" s="1017"/>
      <c r="Y71" s="1017"/>
    </row>
    <row r="72" spans="1:25">
      <c r="A72" s="148">
        <v>1975</v>
      </c>
      <c r="B72" s="248">
        <v>1446.2179999999996</v>
      </c>
      <c r="C72" s="648">
        <f>compopoinc!N64</f>
        <v>0.20365831666470058</v>
      </c>
      <c r="D72" s="147">
        <f>compopoinc!O64</f>
        <v>0.16028070475013473</v>
      </c>
      <c r="E72" s="116">
        <f>compopoinc!P64</f>
        <v>4.3377611914565864E-2</v>
      </c>
      <c r="F72" s="116">
        <f>compopoinc!Q64</f>
        <v>8.2641209986329147E-4</v>
      </c>
      <c r="G72" s="146">
        <f>compopoinc!R64</f>
        <v>8.5042275303578663E-2</v>
      </c>
      <c r="H72" s="147">
        <f>compopoinc!S64</f>
        <v>6.6588815656505207E-2</v>
      </c>
      <c r="I72" s="116">
        <f>compopoinc!T64</f>
        <v>1.8453459647073456E-2</v>
      </c>
      <c r="J72" s="116">
        <f>compopoinc!U64</f>
        <v>1.6652890896621384E-4</v>
      </c>
      <c r="K72" s="117">
        <f>compopoinc!V64</f>
        <v>5.8505216475765565E-2</v>
      </c>
      <c r="L72" s="116">
        <f>compopoinc!W64</f>
        <v>4.5722689534327871E-2</v>
      </c>
      <c r="M72" s="116">
        <f>compopoinc!X64</f>
        <v>1.2782526941437691E-2</v>
      </c>
      <c r="N72" s="116">
        <f>compopoinc!Y64</f>
        <v>8.7132986893719935E-5</v>
      </c>
      <c r="O72" s="117">
        <f>compopoinc!Z64</f>
        <v>2.582710387414977E-2</v>
      </c>
      <c r="P72" s="116">
        <f>compopoinc!AA64</f>
        <v>2.0141402475989726E-2</v>
      </c>
      <c r="Q72" s="116">
        <f>compopoinc!AB64</f>
        <v>5.6857013981600436E-3</v>
      </c>
      <c r="R72" s="116">
        <f>compopoinc!AC64</f>
        <v>2.0169661780711973E-5</v>
      </c>
      <c r="S72" s="160">
        <f>compopoinc!AD64</f>
        <v>8.7791865195470109E-3</v>
      </c>
      <c r="T72" s="159">
        <f>compopoinc!AE64</f>
        <v>6.8414947207484506E-3</v>
      </c>
      <c r="U72" s="159">
        <f>compopoinc!AF64</f>
        <v>1.9376917987985608E-3</v>
      </c>
      <c r="V72" s="14">
        <f>compopoinc!AG64</f>
        <v>2.0265290504226882E-6</v>
      </c>
      <c r="X72" s="1017"/>
      <c r="Y72" s="1017"/>
    </row>
    <row r="73" spans="1:25">
      <c r="A73" s="148">
        <v>1976</v>
      </c>
      <c r="B73" s="248">
        <v>1609.4009999999998</v>
      </c>
      <c r="C73" s="648">
        <f>compopoinc!N65</f>
        <v>0.2035544152390969</v>
      </c>
      <c r="D73" s="147">
        <f>compopoinc!O65</f>
        <v>0.16120951659054786</v>
      </c>
      <c r="E73" s="116">
        <f>compopoinc!P65</f>
        <v>4.2344898648549033E-2</v>
      </c>
      <c r="F73" s="116">
        <f>compopoinc!Q65</f>
        <v>9.0544135752541877E-4</v>
      </c>
      <c r="G73" s="146">
        <f>compopoinc!R65</f>
        <v>8.4895234508806539E-2</v>
      </c>
      <c r="H73" s="147">
        <f>compopoinc!S65</f>
        <v>6.6890460494240883E-2</v>
      </c>
      <c r="I73" s="116">
        <f>compopoinc!T65</f>
        <v>1.8004774014565662E-2</v>
      </c>
      <c r="J73" s="116">
        <f>compopoinc!U65</f>
        <v>1.8204799218054122E-4</v>
      </c>
      <c r="K73" s="117">
        <f>compopoinc!V65</f>
        <v>5.8438682428608502E-2</v>
      </c>
      <c r="L73" s="116">
        <f>compopoinc!W65</f>
        <v>4.5960145657825698E-2</v>
      </c>
      <c r="M73" s="116">
        <f>compopoinc!X65</f>
        <v>1.2478536770782802E-2</v>
      </c>
      <c r="N73" s="116">
        <f>compopoinc!Y65</f>
        <v>9.5066081977142713E-5</v>
      </c>
      <c r="O73" s="117">
        <f>compopoinc!Z65</f>
        <v>2.5797891342655532E-2</v>
      </c>
      <c r="P73" s="116">
        <f>compopoinc!AA65</f>
        <v>2.0243736922775788E-2</v>
      </c>
      <c r="Q73" s="116">
        <f>compopoinc!AB65</f>
        <v>5.5541544198797433E-3</v>
      </c>
      <c r="R73" s="116">
        <f>compopoinc!AC65</f>
        <v>2.172304378222485E-5</v>
      </c>
      <c r="S73" s="160">
        <f>compopoinc!AD65</f>
        <v>8.9105115613747898E-3</v>
      </c>
      <c r="T73" s="159">
        <f>compopoinc!AE65</f>
        <v>6.9763913178386627E-3</v>
      </c>
      <c r="U73" s="159">
        <f>compopoinc!AF65</f>
        <v>1.9341202435361274E-3</v>
      </c>
      <c r="V73" s="14">
        <f>compopoinc!AG65</f>
        <v>2.1766721090626658E-6</v>
      </c>
      <c r="X73" s="1017"/>
      <c r="Y73" s="1017"/>
    </row>
    <row r="74" spans="1:25">
      <c r="A74" s="148">
        <v>1977</v>
      </c>
      <c r="B74" s="248">
        <v>1792.8699999999997</v>
      </c>
      <c r="C74" s="648">
        <f>compopoinc!N66</f>
        <v>0.20668551910251409</v>
      </c>
      <c r="D74" s="147">
        <f>compopoinc!O66</f>
        <v>0.1648494538935249</v>
      </c>
      <c r="E74" s="116">
        <f>compopoinc!P66</f>
        <v>4.1836065208989207E-2</v>
      </c>
      <c r="F74" s="116">
        <f>compopoinc!Q66</f>
        <v>9.5303684094012612E-4</v>
      </c>
      <c r="G74" s="146">
        <f>compopoinc!R66</f>
        <v>8.6962467979265767E-2</v>
      </c>
      <c r="H74" s="147">
        <f>compopoinc!S66</f>
        <v>6.9039569585612859E-2</v>
      </c>
      <c r="I74" s="116">
        <f>compopoinc!T66</f>
        <v>1.7922898393652908E-2</v>
      </c>
      <c r="J74" s="116">
        <f>compopoinc!U66</f>
        <v>1.8909925576926856E-4</v>
      </c>
      <c r="K74" s="117">
        <f>compopoinc!V66</f>
        <v>6.0201464561524531E-2</v>
      </c>
      <c r="L74" s="116">
        <f>compopoinc!W66</f>
        <v>4.7717369711187216E-2</v>
      </c>
      <c r="M74" s="116">
        <f>compopoinc!X66</f>
        <v>1.2484094850337314E-2</v>
      </c>
      <c r="N74" s="116">
        <f>compopoinc!Y66</f>
        <v>9.8247455697861346E-5</v>
      </c>
      <c r="O74" s="117">
        <f>compopoinc!Z66</f>
        <v>2.6895764029029934E-2</v>
      </c>
      <c r="P74" s="116">
        <f>compopoinc!AA66</f>
        <v>2.1274995278328341E-2</v>
      </c>
      <c r="Q74" s="116">
        <f>compopoinc!AB66</f>
        <v>5.620768750701592E-3</v>
      </c>
      <c r="R74" s="116">
        <f>compopoinc!AC66</f>
        <v>2.1835503545748352E-5</v>
      </c>
      <c r="S74" s="160">
        <f>compopoinc!AD66</f>
        <v>9.3928095737201289E-3</v>
      </c>
      <c r="T74" s="159">
        <f>compopoinc!AE66</f>
        <v>7.4122862229364338E-3</v>
      </c>
      <c r="U74" s="159">
        <f>compopoinc!AF66</f>
        <v>1.9805233507836952E-3</v>
      </c>
      <c r="V74" s="14">
        <f>compopoinc!AG66</f>
        <v>2.2853033118706484E-6</v>
      </c>
      <c r="X74" s="1017"/>
      <c r="Y74" s="1017"/>
    </row>
    <row r="75" spans="1:25">
      <c r="A75" s="148">
        <v>1978</v>
      </c>
      <c r="B75" s="248">
        <v>2022.6879999999996</v>
      </c>
      <c r="C75" s="648">
        <f>compopoinc!N67</f>
        <v>0.20902699378214784</v>
      </c>
      <c r="D75" s="147">
        <f>compopoinc!O67</f>
        <v>0.16800987775533499</v>
      </c>
      <c r="E75" s="116">
        <f>compopoinc!P67</f>
        <v>4.1017116026812843E-2</v>
      </c>
      <c r="F75" s="116">
        <f>compopoinc!Q67</f>
        <v>9.415714385628735E-4</v>
      </c>
      <c r="G75" s="146">
        <f>compopoinc!R67</f>
        <v>8.8918357851821561E-2</v>
      </c>
      <c r="H75" s="147">
        <f>compopoinc!S67</f>
        <v>7.1126103927101544E-2</v>
      </c>
      <c r="I75" s="116">
        <f>compopoinc!T67</f>
        <v>1.7792253924720017E-2</v>
      </c>
      <c r="J75" s="116">
        <f>compopoinc!U67</f>
        <v>1.8719737877011849E-4</v>
      </c>
      <c r="K75" s="117">
        <f>compopoinc!V67</f>
        <v>6.2135308600441252E-2</v>
      </c>
      <c r="L75" s="116">
        <f>compopoinc!W67</f>
        <v>4.9631694887720477E-2</v>
      </c>
      <c r="M75" s="116">
        <f>compopoinc!X67</f>
        <v>1.2503613712720775E-2</v>
      </c>
      <c r="N75" s="116">
        <f>compopoinc!Y67</f>
        <v>9.9759499184008194E-5</v>
      </c>
      <c r="O75" s="117">
        <f>compopoinc!Z67</f>
        <v>2.8368980327249549E-2</v>
      </c>
      <c r="P75" s="116">
        <f>compopoinc!AA67</f>
        <v>2.2619855126781472E-2</v>
      </c>
      <c r="Q75" s="116">
        <f>compopoinc!AB67</f>
        <v>5.7491252004680761E-3</v>
      </c>
      <c r="R75" s="116">
        <f>compopoinc!AC67</f>
        <v>2.1631548404289895E-5</v>
      </c>
      <c r="S75" s="160">
        <f>compopoinc!AD67</f>
        <v>1.0109475228043951E-2</v>
      </c>
      <c r="T75" s="159">
        <f>compopoinc!AE67</f>
        <v>8.0454109228621489E-3</v>
      </c>
      <c r="U75" s="159">
        <f>compopoinc!AF67</f>
        <v>2.064064305181803E-3</v>
      </c>
      <c r="V75" s="14">
        <f>compopoinc!AG67</f>
        <v>2.3549504189035993E-6</v>
      </c>
      <c r="X75" s="1017"/>
      <c r="Y75" s="1017"/>
    </row>
    <row r="76" spans="1:25">
      <c r="A76" s="152">
        <v>1979</v>
      </c>
      <c r="B76" s="250">
        <v>2240.3399999999997</v>
      </c>
      <c r="C76" s="649">
        <f>compopoinc!N68</f>
        <v>0.2117016613483429</v>
      </c>
      <c r="D76" s="151">
        <f>compopoinc!O68</f>
        <v>0.17095193892946037</v>
      </c>
      <c r="E76" s="119">
        <f>compopoinc!P68</f>
        <v>4.0749722418882535E-2</v>
      </c>
      <c r="F76" s="119">
        <f>compopoinc!Q68</f>
        <v>1.0124379032093542E-3</v>
      </c>
      <c r="G76" s="150">
        <f>compopoinc!R68</f>
        <v>9.2292897403240204E-2</v>
      </c>
      <c r="H76" s="151">
        <f>compopoinc!S68</f>
        <v>7.4166844712965876E-2</v>
      </c>
      <c r="I76" s="119">
        <f>compopoinc!T68</f>
        <v>1.8126052690274324E-2</v>
      </c>
      <c r="J76" s="119">
        <f>compopoinc!U68</f>
        <v>1.8906500755786878E-4</v>
      </c>
      <c r="K76" s="120">
        <f>compopoinc!V68</f>
        <v>6.5569266676902771E-2</v>
      </c>
      <c r="L76" s="119">
        <f>compopoinc!W68</f>
        <v>5.2607492074410983E-2</v>
      </c>
      <c r="M76" s="119">
        <f>compopoinc!X68</f>
        <v>1.2961774602491784E-2</v>
      </c>
      <c r="N76" s="119">
        <f>compopoinc!Y68</f>
        <v>1.0160842963196167E-4</v>
      </c>
      <c r="O76" s="120">
        <f>compopoinc!Z68</f>
        <v>3.1332753598690033E-2</v>
      </c>
      <c r="P76" s="119">
        <f>compopoinc!AA68</f>
        <v>2.5096445258038214E-2</v>
      </c>
      <c r="Q76" s="119">
        <f>compopoinc!AB68</f>
        <v>6.2363083406518178E-3</v>
      </c>
      <c r="R76" s="119">
        <f>compopoinc!AC68</f>
        <v>2.1844853278687087E-5</v>
      </c>
      <c r="S76" s="162">
        <f>compopoinc!AD68</f>
        <v>1.187239121645689E-2</v>
      </c>
      <c r="T76" s="161">
        <f>compopoinc!AE68</f>
        <v>9.4894527468616461E-3</v>
      </c>
      <c r="U76" s="161">
        <f>compopoinc!AF68</f>
        <v>2.382938469595244E-3</v>
      </c>
      <c r="V76" s="20">
        <f>compopoinc!AG68</f>
        <v>2.3649254384898669E-6</v>
      </c>
      <c r="X76" s="1017"/>
      <c r="Y76" s="1017"/>
    </row>
    <row r="77" spans="1:25">
      <c r="A77" s="148">
        <v>1980</v>
      </c>
      <c r="B77" s="248">
        <v>2418.6410000000001</v>
      </c>
      <c r="C77" s="648">
        <f>compopoinc!N69</f>
        <v>0.20346070826053619</v>
      </c>
      <c r="D77" s="147">
        <f>compopoinc!O69</f>
        <v>0.16274700152869348</v>
      </c>
      <c r="E77" s="116">
        <f>compopoinc!P69</f>
        <v>4.0713706731842721E-2</v>
      </c>
      <c r="F77" s="116">
        <f>compopoinc!Q69</f>
        <v>1.1440953426640023E-3</v>
      </c>
      <c r="G77" s="146">
        <f>compopoinc!R69</f>
        <v>8.6844928562641144E-2</v>
      </c>
      <c r="H77" s="147">
        <f>compopoinc!S69</f>
        <v>6.9118057917916975E-2</v>
      </c>
      <c r="I77" s="116">
        <f>compopoinc!T69</f>
        <v>1.7726870644724172E-2</v>
      </c>
      <c r="J77" s="116">
        <f>compopoinc!U69</f>
        <v>2.198269156883401E-4</v>
      </c>
      <c r="K77" s="117">
        <f>compopoinc!V69</f>
        <v>6.111609935760498E-2</v>
      </c>
      <c r="L77" s="116">
        <f>compopoinc!W69</f>
        <v>4.8576012680089958E-2</v>
      </c>
      <c r="M77" s="116">
        <f>compopoinc!X69</f>
        <v>1.2540086677515026E-2</v>
      </c>
      <c r="N77" s="116">
        <f>compopoinc!Y69</f>
        <v>1.1031470080483632E-4</v>
      </c>
      <c r="O77" s="117">
        <f>compopoinc!Z69</f>
        <v>2.8247814625501633E-2</v>
      </c>
      <c r="P77" s="116">
        <f>compopoinc!AA69</f>
        <v>2.238508786566476E-2</v>
      </c>
      <c r="Q77" s="116">
        <f>compopoinc!AB69</f>
        <v>5.8627267598368709E-3</v>
      </c>
      <c r="R77" s="116">
        <f>compopoinc!AC69</f>
        <v>2.1988256569385136E-5</v>
      </c>
      <c r="S77" s="160">
        <f>compopoinc!AD69</f>
        <v>9.9388035014271736E-3</v>
      </c>
      <c r="T77" s="159">
        <f>compopoinc!AE69</f>
        <v>7.8577381193573465E-3</v>
      </c>
      <c r="U77" s="159">
        <f>compopoinc!AF69</f>
        <v>2.0810653820698276E-3</v>
      </c>
      <c r="V77" s="24">
        <f>compopoinc!AG69</f>
        <v>2.4323957196094661E-6</v>
      </c>
      <c r="X77" s="1017"/>
      <c r="Y77" s="1017"/>
    </row>
    <row r="78" spans="1:25">
      <c r="A78" s="148">
        <v>1981</v>
      </c>
      <c r="B78" s="248">
        <v>2714.6759999999999</v>
      </c>
      <c r="C78" s="648">
        <f>compopoinc!N70</f>
        <v>0.21255774796009064</v>
      </c>
      <c r="D78" s="147">
        <f>compopoinc!O70</f>
        <v>0.1702791160112615</v>
      </c>
      <c r="E78" s="116">
        <f>compopoinc!P70</f>
        <v>4.2278631948829144E-2</v>
      </c>
      <c r="F78" s="116">
        <f>compopoinc!Q70</f>
        <v>1.3051905125306368E-3</v>
      </c>
      <c r="G78" s="146">
        <f>compopoinc!R70</f>
        <v>9.3897052109241486E-2</v>
      </c>
      <c r="H78" s="147">
        <f>compopoinc!S70</f>
        <v>7.4877025858365559E-2</v>
      </c>
      <c r="I78" s="116">
        <f>compopoinc!T70</f>
        <v>1.9020026250875923E-2</v>
      </c>
      <c r="J78" s="116">
        <f>compopoinc!U70</f>
        <v>2.2561483238567301E-4</v>
      </c>
      <c r="K78" s="117">
        <f>compopoinc!V70</f>
        <v>6.7414499819278717E-2</v>
      </c>
      <c r="L78" s="116">
        <f>compopoinc!W70</f>
        <v>5.3682170910749623E-2</v>
      </c>
      <c r="M78" s="116">
        <f>compopoinc!X70</f>
        <v>1.3732328908529096E-2</v>
      </c>
      <c r="N78" s="116">
        <f>compopoinc!Y70</f>
        <v>1.1192780072888836E-4</v>
      </c>
      <c r="O78" s="117">
        <f>compopoinc!Z70</f>
        <v>3.2443828880786896E-2</v>
      </c>
      <c r="P78" s="116">
        <f>compopoinc!AA70</f>
        <v>2.5771940164476557E-2</v>
      </c>
      <c r="Q78" s="116">
        <f>compopoinc!AB70</f>
        <v>6.6718887163103383E-3</v>
      </c>
      <c r="R78" s="116">
        <f>compopoinc!AC70</f>
        <v>2.4452213468595965E-5</v>
      </c>
      <c r="S78" s="160">
        <f>compopoinc!AD70</f>
        <v>1.1864577420055866E-2</v>
      </c>
      <c r="T78" s="159">
        <f>compopoinc!AE70</f>
        <v>9.3940185392926024E-3</v>
      </c>
      <c r="U78" s="159">
        <f>compopoinc!AF70</f>
        <v>2.4705588807632634E-3</v>
      </c>
      <c r="V78" s="14">
        <f>compopoinc!AG70</f>
        <v>2.4940870162184565E-6</v>
      </c>
      <c r="X78" s="1017"/>
      <c r="Y78" s="1017"/>
    </row>
    <row r="79" spans="1:25">
      <c r="A79" s="148">
        <v>1982</v>
      </c>
      <c r="B79" s="248">
        <v>2834.5160000000001</v>
      </c>
      <c r="C79" s="648">
        <f>compopoinc!N71</f>
        <v>0.21509848535060883</v>
      </c>
      <c r="D79" s="147">
        <f>compopoinc!O71</f>
        <v>0.17024743567289732</v>
      </c>
      <c r="E79" s="116">
        <f>compopoinc!P71</f>
        <v>4.4851049677711495E-2</v>
      </c>
      <c r="F79" s="116">
        <f>compopoinc!Q71</f>
        <v>1.5652294103884851E-3</v>
      </c>
      <c r="G79" s="146">
        <f>compopoinc!R71</f>
        <v>9.5516026020050049E-2</v>
      </c>
      <c r="H79" s="147">
        <f>compopoinc!S71</f>
        <v>7.5267566436334532E-2</v>
      </c>
      <c r="I79" s="116">
        <f>compopoinc!T71</f>
        <v>2.024845958371551E-2</v>
      </c>
      <c r="J79" s="116">
        <f>compopoinc!U71</f>
        <v>2.7977553852252753E-4</v>
      </c>
      <c r="K79" s="117">
        <f>compopoinc!V71</f>
        <v>6.9107629358768463E-2</v>
      </c>
      <c r="L79" s="116">
        <f>compopoinc!W71</f>
        <v>5.433888797760035E-2</v>
      </c>
      <c r="M79" s="116">
        <f>compopoinc!X71</f>
        <v>1.4768741381168113E-2</v>
      </c>
      <c r="N79" s="116">
        <f>compopoinc!Y71</f>
        <v>1.2962984629629859E-4</v>
      </c>
      <c r="O79" s="117">
        <f>compopoinc!Z71</f>
        <v>3.4047149121761322E-2</v>
      </c>
      <c r="P79" s="116">
        <f>compopoinc!AA71</f>
        <v>2.6686211016485252E-2</v>
      </c>
      <c r="Q79" s="116">
        <f>compopoinc!AB71</f>
        <v>7.3609381052760709E-3</v>
      </c>
      <c r="R79" s="116">
        <f>compopoinc!AC71</f>
        <v>2.6072538307208051E-5</v>
      </c>
      <c r="S79" s="146">
        <f>compopoinc!AD71</f>
        <v>1.2544235214591026E-2</v>
      </c>
      <c r="T79" s="147">
        <f>compopoinc!AE71</f>
        <v>9.7947679730596079E-3</v>
      </c>
      <c r="U79" s="147">
        <f>compopoinc!AF71</f>
        <v>2.7494672415314192E-3</v>
      </c>
      <c r="V79" s="14">
        <f>compopoinc!AG71</f>
        <v>2.8522160341594729E-6</v>
      </c>
      <c r="X79" s="1017"/>
      <c r="Y79" s="1017"/>
    </row>
    <row r="80" spans="1:25">
      <c r="A80" s="148">
        <v>1983</v>
      </c>
      <c r="B80" s="248">
        <v>3051.5579999999995</v>
      </c>
      <c r="C80" s="648">
        <f>compopoinc!N72</f>
        <v>0.21933972835540771</v>
      </c>
      <c r="D80" s="147">
        <f>compopoinc!O72</f>
        <v>0.17362515498275041</v>
      </c>
      <c r="E80" s="116">
        <f>compopoinc!P72</f>
        <v>4.5714573372657309E-2</v>
      </c>
      <c r="F80" s="116">
        <f>compopoinc!Q72</f>
        <v>1.6566740828863251E-3</v>
      </c>
      <c r="G80" s="146">
        <f>compopoinc!R72</f>
        <v>9.8093986511230469E-2</v>
      </c>
      <c r="H80" s="147">
        <f>compopoinc!S72</f>
        <v>7.737522658317382E-2</v>
      </c>
      <c r="I80" s="116">
        <f>compopoinc!T72</f>
        <v>2.0718759928056652E-2</v>
      </c>
      <c r="J80" s="116">
        <f>compopoinc!U72</f>
        <v>2.8921220584536729E-4</v>
      </c>
      <c r="K80" s="117">
        <f>compopoinc!V72</f>
        <v>7.0707470178604126E-2</v>
      </c>
      <c r="L80" s="116">
        <f>compopoinc!W72</f>
        <v>5.5700578793172369E-2</v>
      </c>
      <c r="M80" s="116">
        <f>compopoinc!X72</f>
        <v>1.5006891385431759E-2</v>
      </c>
      <c r="N80" s="116">
        <f>compopoinc!Y72</f>
        <v>1.3676298386769889E-4</v>
      </c>
      <c r="O80" s="117">
        <f>compopoinc!Z72</f>
        <v>3.4017853438854218E-2</v>
      </c>
      <c r="P80" s="116">
        <f>compopoinc!AA72</f>
        <v>2.6664772350337311E-2</v>
      </c>
      <c r="Q80" s="116">
        <f>compopoinc!AB72</f>
        <v>7.3530810885169065E-3</v>
      </c>
      <c r="R80" s="116">
        <f>compopoinc!AC72</f>
        <v>2.8766063880399501E-5</v>
      </c>
      <c r="S80" s="146">
        <f>compopoinc!AD72</f>
        <v>1.2205852195620537E-2</v>
      </c>
      <c r="T80" s="147">
        <f>compopoinc!AE72</f>
        <v>9.4970019914342001E-3</v>
      </c>
      <c r="U80" s="147">
        <f>compopoinc!AF72</f>
        <v>2.7088502041863376E-3</v>
      </c>
      <c r="V80" s="14">
        <f>compopoinc!AG72</f>
        <v>2.9444642647859753E-6</v>
      </c>
      <c r="X80" s="1017"/>
      <c r="Y80" s="1017"/>
    </row>
    <row r="81" spans="1:25">
      <c r="A81" s="148">
        <v>1984</v>
      </c>
      <c r="B81" s="248">
        <v>3433.9270000000001</v>
      </c>
      <c r="C81" s="648">
        <f>compopoinc!N73</f>
        <v>0.23424123227596283</v>
      </c>
      <c r="D81" s="147">
        <f>compopoinc!O73</f>
        <v>0.1882143176586894</v>
      </c>
      <c r="E81" s="116">
        <f>compopoinc!P73</f>
        <v>4.6026914617273415E-2</v>
      </c>
      <c r="F81" s="116">
        <f>compopoinc!Q73</f>
        <v>1.6025716795910689E-3</v>
      </c>
      <c r="G81" s="146">
        <f>compopoinc!R73</f>
        <v>0.10934717208147049</v>
      </c>
      <c r="H81" s="147">
        <f>compopoinc!S73</f>
        <v>8.7655766904930946E-2</v>
      </c>
      <c r="I81" s="116">
        <f>compopoinc!T73</f>
        <v>2.1691405176539544E-2</v>
      </c>
      <c r="J81" s="116">
        <f>compopoinc!U73</f>
        <v>2.7563881113835861E-4</v>
      </c>
      <c r="K81" s="117">
        <f>compopoinc!V73</f>
        <v>8.0057799816131592E-2</v>
      </c>
      <c r="L81" s="116">
        <f>compopoinc!W73</f>
        <v>6.4146736038808799E-2</v>
      </c>
      <c r="M81" s="116">
        <f>compopoinc!X73</f>
        <v>1.5911063777322789E-2</v>
      </c>
      <c r="N81" s="116">
        <f>compopoinc!Y73</f>
        <v>1.3481952486847908E-4</v>
      </c>
      <c r="O81" s="117">
        <f>compopoinc!Z73</f>
        <v>4.0279053151607513E-2</v>
      </c>
      <c r="P81" s="116">
        <f>compopoinc!AA73</f>
        <v>3.2167684210943723E-2</v>
      </c>
      <c r="Q81" s="116">
        <f>compopoinc!AB73</f>
        <v>8.1113689406637907E-3</v>
      </c>
      <c r="R81" s="116">
        <f>compopoinc!AC73</f>
        <v>2.8185539126311911E-5</v>
      </c>
      <c r="S81" s="146">
        <f>compopoinc!AD73</f>
        <v>1.4652498997747898E-2</v>
      </c>
      <c r="T81" s="147">
        <f>compopoinc!AE73</f>
        <v>1.1591527019936331E-2</v>
      </c>
      <c r="U81" s="147">
        <f>compopoinc!AF73</f>
        <v>3.0609719778115674E-3</v>
      </c>
      <c r="V81" s="14">
        <f>compopoinc!AG73</f>
        <v>2.8333469635735894E-6</v>
      </c>
      <c r="X81" s="1017"/>
      <c r="Y81" s="1017"/>
    </row>
    <row r="82" spans="1:25">
      <c r="A82" s="148">
        <v>1985</v>
      </c>
      <c r="B82" s="248">
        <v>3669.954999999999</v>
      </c>
      <c r="C82" s="648">
        <f>compopoinc!N74</f>
        <v>0.23168645799160004</v>
      </c>
      <c r="D82" s="147">
        <f>compopoinc!O74</f>
        <v>0.18531891485799057</v>
      </c>
      <c r="E82" s="116">
        <f>compopoinc!P74</f>
        <v>4.6367543133609454E-2</v>
      </c>
      <c r="F82" s="116">
        <f>compopoinc!Q74</f>
        <v>1.6295962892086315E-3</v>
      </c>
      <c r="G82" s="146">
        <f>compopoinc!R74</f>
        <v>0.10779223591089249</v>
      </c>
      <c r="H82" s="147">
        <f>compopoinc!S74</f>
        <v>8.5997651771407127E-2</v>
      </c>
      <c r="I82" s="116">
        <f>compopoinc!T74</f>
        <v>2.1794584139485363E-2</v>
      </c>
      <c r="J82" s="116">
        <f>compopoinc!U74</f>
        <v>2.6757673188202336E-4</v>
      </c>
      <c r="K82" s="117">
        <f>compopoinc!V74</f>
        <v>7.9124659299850464E-2</v>
      </c>
      <c r="L82" s="116">
        <f>compopoinc!W74</f>
        <v>6.3050007834427685E-2</v>
      </c>
      <c r="M82" s="116">
        <f>compopoinc!X74</f>
        <v>1.6074651465422782E-2</v>
      </c>
      <c r="N82" s="116">
        <f>compopoinc!Y74</f>
        <v>1.2774308661707298E-4</v>
      </c>
      <c r="O82" s="117">
        <f>compopoinc!Z74</f>
        <v>3.9054542779922485E-2</v>
      </c>
      <c r="P82" s="116">
        <f>compopoinc!AA74</f>
        <v>3.0996863849028469E-2</v>
      </c>
      <c r="Q82" s="116">
        <f>compopoinc!AB74</f>
        <v>8.0576789308940168E-3</v>
      </c>
      <c r="R82" s="116">
        <f>compopoinc!AC74</f>
        <v>3.5481531400761781E-5</v>
      </c>
      <c r="S82" s="146">
        <f>compopoinc!AD74</f>
        <v>1.3650180771946907E-2</v>
      </c>
      <c r="T82" s="147">
        <f>compopoinc!AE74</f>
        <v>1.0766995713960646E-2</v>
      </c>
      <c r="U82" s="147">
        <f>compopoinc!AF74</f>
        <v>2.883185057986262E-3</v>
      </c>
      <c r="V82" s="14">
        <f>compopoinc!AG74</f>
        <v>4.9604122382272349E-6</v>
      </c>
      <c r="X82" s="1017"/>
      <c r="Y82" s="1017"/>
    </row>
    <row r="83" spans="1:25">
      <c r="A83" s="148">
        <v>1986</v>
      </c>
      <c r="B83" s="248">
        <v>3831.2529999999992</v>
      </c>
      <c r="C83" s="648">
        <f>compopoinc!N75</f>
        <v>0.2241438627243042</v>
      </c>
      <c r="D83" s="147">
        <f>compopoinc!O75</f>
        <v>0.17845347205620085</v>
      </c>
      <c r="E83" s="116">
        <f>compopoinc!P75</f>
        <v>4.5690390668103355E-2</v>
      </c>
      <c r="F83" s="116">
        <f>compopoinc!Q75</f>
        <v>1.6047417008147346E-3</v>
      </c>
      <c r="G83" s="146">
        <f>compopoinc!R75</f>
        <v>0.10064786672592163</v>
      </c>
      <c r="H83" s="147">
        <f>compopoinc!S75</f>
        <v>8.0203173116426774E-2</v>
      </c>
      <c r="I83" s="116">
        <f>compopoinc!T75</f>
        <v>2.0444693609494854E-2</v>
      </c>
      <c r="J83" s="116">
        <f>compopoinc!U75</f>
        <v>2.6408412827390516E-4</v>
      </c>
      <c r="K83" s="117">
        <f>compopoinc!V75</f>
        <v>7.1971096098423004E-2</v>
      </c>
      <c r="L83" s="116">
        <f>compopoinc!W75</f>
        <v>5.7362975802396132E-2</v>
      </c>
      <c r="M83" s="116">
        <f>compopoinc!X75</f>
        <v>1.4608120296026874E-2</v>
      </c>
      <c r="N83" s="116">
        <f>compopoinc!Y75</f>
        <v>1.1951106658070479E-4</v>
      </c>
      <c r="O83" s="117">
        <f>compopoinc!Z75</f>
        <v>3.3049680292606354E-2</v>
      </c>
      <c r="P83" s="116">
        <f>compopoinc!AA75</f>
        <v>2.6240993765111353E-2</v>
      </c>
      <c r="Q83" s="116">
        <f>compopoinc!AB75</f>
        <v>6.8086865274950012E-3</v>
      </c>
      <c r="R83" s="116">
        <f>compopoinc!AC75</f>
        <v>3.1791822763434735E-5</v>
      </c>
      <c r="S83" s="146">
        <f>compopoinc!AD75</f>
        <v>1.1203770525753498E-2</v>
      </c>
      <c r="T83" s="147">
        <f>compopoinc!AE75</f>
        <v>8.8322846561533497E-3</v>
      </c>
      <c r="U83" s="147">
        <f>compopoinc!AF75</f>
        <v>2.371485869600148E-3</v>
      </c>
      <c r="V83" s="14">
        <f>compopoinc!AG75</f>
        <v>2.968348424471386E-6</v>
      </c>
      <c r="X83" s="1017"/>
      <c r="Y83" s="1017"/>
    </row>
    <row r="84" spans="1:25">
      <c r="A84" s="148">
        <v>1987</v>
      </c>
      <c r="B84" s="248">
        <v>4098.5070000000005</v>
      </c>
      <c r="C84" s="648">
        <f>compopoinc!N76</f>
        <v>0.23395881056785583</v>
      </c>
      <c r="D84" s="147">
        <f>compopoinc!O76</f>
        <v>0.18728865460576338</v>
      </c>
      <c r="E84" s="116">
        <f>compopoinc!P76</f>
        <v>4.6670155962092466E-2</v>
      </c>
      <c r="F84" s="116">
        <f>compopoinc!Q76</f>
        <v>1.3875678049961441E-3</v>
      </c>
      <c r="G84" s="146">
        <f>compopoinc!R76</f>
        <v>0.11100230365991592</v>
      </c>
      <c r="H84" s="147">
        <f>compopoinc!S76</f>
        <v>8.904588226642049E-2</v>
      </c>
      <c r="I84" s="116">
        <f>compopoinc!T76</f>
        <v>2.1956421393495431E-2</v>
      </c>
      <c r="J84" s="116">
        <f>compopoinc!U76</f>
        <v>2.5256433779126186E-4</v>
      </c>
      <c r="K84" s="117">
        <f>compopoinc!V76</f>
        <v>8.0972455441951752E-2</v>
      </c>
      <c r="L84" s="116">
        <f>compopoinc!W76</f>
        <v>6.5048797365890101E-2</v>
      </c>
      <c r="M84" s="116">
        <f>compopoinc!X76</f>
        <v>1.5923658076061654E-2</v>
      </c>
      <c r="N84" s="116">
        <f>compopoinc!Y76</f>
        <v>1.2781347303936154E-4</v>
      </c>
      <c r="O84" s="117">
        <f>compopoinc!Z76</f>
        <v>3.9008408784866333E-2</v>
      </c>
      <c r="P84" s="116">
        <f>compopoinc!AA76</f>
        <v>3.1265206744972289E-2</v>
      </c>
      <c r="Q84" s="116">
        <f>compopoinc!AB76</f>
        <v>7.7432020398940466E-3</v>
      </c>
      <c r="R84" s="116">
        <f>compopoinc!AC76</f>
        <v>2.6112356990987735E-5</v>
      </c>
      <c r="S84" s="146">
        <f>compopoinc!AD76</f>
        <v>1.3413602486252785E-2</v>
      </c>
      <c r="T84" s="147">
        <f>compopoinc!AE76</f>
        <v>1.0634540209407064E-2</v>
      </c>
      <c r="U84" s="147">
        <f>compopoinc!AF76</f>
        <v>2.7790622768457209E-3</v>
      </c>
      <c r="V84" s="14">
        <f>compopoinc!AG76</f>
        <v>2.9964398777240983E-6</v>
      </c>
      <c r="X84" s="1017"/>
      <c r="Y84" s="1017"/>
    </row>
    <row r="85" spans="1:25">
      <c r="A85" s="148">
        <v>1988</v>
      </c>
      <c r="B85" s="248">
        <v>4471.6149999999989</v>
      </c>
      <c r="C85" s="648">
        <f>compopoinc!N77</f>
        <v>0.24963299930095673</v>
      </c>
      <c r="D85" s="147">
        <f>compopoinc!O77</f>
        <v>0.20133057015052333</v>
      </c>
      <c r="E85" s="116">
        <f>compopoinc!P77</f>
        <v>4.8302429150433396E-2</v>
      </c>
      <c r="F85" s="116">
        <f>compopoinc!Q77</f>
        <v>1.3094782807152531E-3</v>
      </c>
      <c r="G85" s="146">
        <f>compopoinc!R77</f>
        <v>0.12605167925357819</v>
      </c>
      <c r="H85" s="147">
        <f>compopoinc!S77</f>
        <v>0.10171601180905004</v>
      </c>
      <c r="I85" s="116">
        <f>compopoinc!T77</f>
        <v>2.4335667444528142E-2</v>
      </c>
      <c r="J85" s="116">
        <f>compopoinc!U77</f>
        <v>2.4584033697508915E-4</v>
      </c>
      <c r="K85" s="117">
        <f>compopoinc!V77</f>
        <v>9.5152519643306732E-2</v>
      </c>
      <c r="L85" s="116">
        <f>compopoinc!W77</f>
        <v>7.6792130145311527E-2</v>
      </c>
      <c r="M85" s="116">
        <f>compopoinc!X77</f>
        <v>1.8360389497995202E-2</v>
      </c>
      <c r="N85" s="116">
        <f>compopoinc!Y77</f>
        <v>1.1563227448270311E-4</v>
      </c>
      <c r="O85" s="117">
        <f>compopoinc!Z77</f>
        <v>4.9328386783599854E-2</v>
      </c>
      <c r="P85" s="116">
        <f>compopoinc!AA77</f>
        <v>3.9792272173378759E-2</v>
      </c>
      <c r="Q85" s="116">
        <f>compopoinc!AB77</f>
        <v>9.5361146102210959E-3</v>
      </c>
      <c r="R85" s="116">
        <f>compopoinc!AC77</f>
        <v>2.318540190015761E-5</v>
      </c>
      <c r="S85" s="146">
        <f>compopoinc!AD77</f>
        <v>1.8483143299818039E-2</v>
      </c>
      <c r="T85" s="147">
        <f>compopoinc!AE77</f>
        <v>1.4805650242026682E-2</v>
      </c>
      <c r="U85" s="147">
        <f>compopoinc!AF77</f>
        <v>3.6774930577913576E-3</v>
      </c>
      <c r="V85" s="14">
        <f>compopoinc!AG77</f>
        <v>2.5220204239827465E-6</v>
      </c>
      <c r="X85" s="1017"/>
      <c r="Y85" s="1017"/>
    </row>
    <row r="86" spans="1:25">
      <c r="A86" s="148">
        <v>1989</v>
      </c>
      <c r="B86" s="248">
        <v>4760.1409999999987</v>
      </c>
      <c r="C86" s="648">
        <f>compopoinc!N78</f>
        <v>0.24527478218078613</v>
      </c>
      <c r="D86" s="147">
        <f>compopoinc!O78</f>
        <v>0.19740200914208805</v>
      </c>
      <c r="E86" s="116">
        <f>compopoinc!P78</f>
        <v>4.7872773038698087E-2</v>
      </c>
      <c r="F86" s="116">
        <f>compopoinc!Q78</f>
        <v>1.3968627983863362E-3</v>
      </c>
      <c r="G86" s="146">
        <f>compopoinc!R78</f>
        <v>0.12216458469629288</v>
      </c>
      <c r="H86" s="147">
        <f>compopoinc!S78</f>
        <v>9.8530685146610467E-2</v>
      </c>
      <c r="I86" s="116">
        <f>compopoinc!T78</f>
        <v>2.3633899549682407E-2</v>
      </c>
      <c r="J86" s="116">
        <f>compopoinc!U78</f>
        <v>2.5745284070800205E-4</v>
      </c>
      <c r="K86" s="117">
        <f>compopoinc!V78</f>
        <v>9.1078072786331177E-2</v>
      </c>
      <c r="L86" s="116">
        <f>compopoinc!W78</f>
        <v>7.3497704184169232E-2</v>
      </c>
      <c r="M86" s="116">
        <f>compopoinc!X78</f>
        <v>1.7580368602161951E-2</v>
      </c>
      <c r="N86" s="116">
        <f>compopoinc!Y78</f>
        <v>1.2760386466116911E-4</v>
      </c>
      <c r="O86" s="117">
        <f>compopoinc!Z78</f>
        <v>4.5545861124992371E-2</v>
      </c>
      <c r="P86" s="116">
        <f>compopoinc!AA78</f>
        <v>3.6752463155539372E-2</v>
      </c>
      <c r="Q86" s="116">
        <f>compopoinc!AB78</f>
        <v>8.7933979694530019E-3</v>
      </c>
      <c r="R86" s="116">
        <f>compopoinc!AC78</f>
        <v>2.7213734629201491E-5</v>
      </c>
      <c r="S86" s="146">
        <f>compopoinc!AD78</f>
        <v>1.6294388100504875E-2</v>
      </c>
      <c r="T86" s="147">
        <f>compopoinc!AE78</f>
        <v>1.2995612244721132E-2</v>
      </c>
      <c r="U86" s="147">
        <f>compopoinc!AF78</f>
        <v>3.2987758557837437E-3</v>
      </c>
      <c r="V86" s="20">
        <f>compopoinc!AG78</f>
        <v>3.1116974525074285E-6</v>
      </c>
      <c r="X86" s="1017"/>
      <c r="Y86" s="1017"/>
    </row>
    <row r="87" spans="1:25">
      <c r="A87" s="158">
        <v>1990</v>
      </c>
      <c r="B87" s="249">
        <v>5013.7729999999992</v>
      </c>
      <c r="C87" s="650">
        <f>compopoinc!N79</f>
        <v>0.24478097259998322</v>
      </c>
      <c r="D87" s="156">
        <f>compopoinc!O79</f>
        <v>0.19604265418294436</v>
      </c>
      <c r="E87" s="122">
        <f>compopoinc!P79</f>
        <v>4.8738318417038858E-2</v>
      </c>
      <c r="F87" s="122">
        <f>compopoinc!Q79</f>
        <v>1.4168804387660022E-3</v>
      </c>
      <c r="G87" s="157">
        <f>compopoinc!R79</f>
        <v>0.12221521884202957</v>
      </c>
      <c r="H87" s="156">
        <f>compopoinc!S79</f>
        <v>9.8086950639567988E-2</v>
      </c>
      <c r="I87" s="122">
        <f>compopoinc!T79</f>
        <v>2.412826820246158E-2</v>
      </c>
      <c r="J87" s="122">
        <f>compopoinc!U79</f>
        <v>2.5764946815643418E-4</v>
      </c>
      <c r="K87" s="123">
        <f>compopoinc!V79</f>
        <v>9.1321036219596863E-2</v>
      </c>
      <c r="L87" s="122">
        <f>compopoinc!W79</f>
        <v>7.3352824573925529E-2</v>
      </c>
      <c r="M87" s="122">
        <f>compopoinc!X79</f>
        <v>1.7968211645671327E-2</v>
      </c>
      <c r="N87" s="122">
        <f>compopoinc!Y79</f>
        <v>1.2815565660547366E-4</v>
      </c>
      <c r="O87" s="123">
        <f>compopoinc!Z79</f>
        <v>4.5437362045049667E-2</v>
      </c>
      <c r="P87" s="122">
        <f>compopoinc!AA79</f>
        <v>3.6537286992073717E-2</v>
      </c>
      <c r="Q87" s="122">
        <f>compopoinc!AB79</f>
        <v>8.9000750529759538E-3</v>
      </c>
      <c r="R87" s="122">
        <f>compopoinc!AC79</f>
        <v>2.4809011764041387E-5</v>
      </c>
      <c r="S87" s="157">
        <f>compopoinc!AD79</f>
        <v>1.6349894925951958E-2</v>
      </c>
      <c r="T87" s="156">
        <f>compopoinc!AE79</f>
        <v>1.2980946519234935E-2</v>
      </c>
      <c r="U87" s="156">
        <f>compopoinc!AF79</f>
        <v>3.3689484067170226E-3</v>
      </c>
      <c r="V87" s="24">
        <f>compopoinc!AG79</f>
        <v>3.1535646563901818E-6</v>
      </c>
      <c r="X87" s="1017"/>
      <c r="Y87" s="1017"/>
    </row>
    <row r="88" spans="1:25">
      <c r="A88" s="148">
        <v>1991</v>
      </c>
      <c r="B88" s="248">
        <v>5164.3760000000002</v>
      </c>
      <c r="C88" s="648">
        <f>compopoinc!N80</f>
        <v>0.24132752418518066</v>
      </c>
      <c r="D88" s="147">
        <f>compopoinc!O80</f>
        <v>0.19156558308082303</v>
      </c>
      <c r="E88" s="116">
        <f>compopoinc!P80</f>
        <v>4.9761941104357645E-2</v>
      </c>
      <c r="F88" s="116">
        <f>compopoinc!Q80</f>
        <v>1.5827172914354881E-3</v>
      </c>
      <c r="G88" s="146">
        <f>compopoinc!R80</f>
        <v>0.11604249477386475</v>
      </c>
      <c r="H88" s="147">
        <f>compopoinc!S80</f>
        <v>9.2355517623531863E-2</v>
      </c>
      <c r="I88" s="116">
        <f>compopoinc!T80</f>
        <v>2.3686977150332886E-2</v>
      </c>
      <c r="J88" s="116">
        <f>compopoinc!U80</f>
        <v>3.0233942557884597E-4</v>
      </c>
      <c r="K88" s="117">
        <f>compopoinc!V80</f>
        <v>8.488619327545166E-2</v>
      </c>
      <c r="L88" s="116">
        <f>compopoinc!W80</f>
        <v>6.7551974165704964E-2</v>
      </c>
      <c r="M88" s="116">
        <f>compopoinc!X80</f>
        <v>1.7334219109746699E-2</v>
      </c>
      <c r="N88" s="116">
        <f>compopoinc!Y80</f>
        <v>1.4275520448968733E-4</v>
      </c>
      <c r="O88" s="117">
        <f>compopoinc!Z80</f>
        <v>4.1442893445491791E-2</v>
      </c>
      <c r="P88" s="116">
        <f>compopoinc!AA80</f>
        <v>3.2871485407169228E-2</v>
      </c>
      <c r="Q88" s="116">
        <f>compopoinc!AB80</f>
        <v>8.5714080383225647E-3</v>
      </c>
      <c r="R88" s="116">
        <f>compopoinc!AC80</f>
        <v>3.2937523135538767E-5</v>
      </c>
      <c r="S88" s="146">
        <f>compopoinc!AD80</f>
        <v>1.5240594744682312E-2</v>
      </c>
      <c r="T88" s="147">
        <f>compopoinc!AE80</f>
        <v>1.1964611927813546E-2</v>
      </c>
      <c r="U88" s="147">
        <f>compopoinc!AF80</f>
        <v>3.2759828168687655E-3</v>
      </c>
      <c r="V88" s="14">
        <f>compopoinc!AG80</f>
        <v>3.6400783347219381E-6</v>
      </c>
      <c r="X88" s="1017"/>
      <c r="Y88" s="1017"/>
    </row>
    <row r="89" spans="1:25">
      <c r="A89" s="148">
        <v>1992</v>
      </c>
      <c r="B89" s="248">
        <v>5475.241</v>
      </c>
      <c r="C89" s="648">
        <f>compopoinc!N81</f>
        <v>0.25034931302070618</v>
      </c>
      <c r="D89" s="147">
        <f>compopoinc!O81</f>
        <v>0.19931156386368684</v>
      </c>
      <c r="E89" s="116">
        <f>compopoinc!P81</f>
        <v>5.1037749157019328E-2</v>
      </c>
      <c r="F89" s="116">
        <f>compopoinc!Q81</f>
        <v>1.6925124210159139E-3</v>
      </c>
      <c r="G89" s="146">
        <f>compopoinc!R81</f>
        <v>0.12418946623802185</v>
      </c>
      <c r="H89" s="147">
        <f>compopoinc!S81</f>
        <v>9.9226050046649555E-2</v>
      </c>
      <c r="I89" s="116">
        <f>compopoinc!T81</f>
        <v>2.4963416191372302E-2</v>
      </c>
      <c r="J89" s="116">
        <f>compopoinc!U81</f>
        <v>3.0192433850098941E-4</v>
      </c>
      <c r="K89" s="117">
        <f>compopoinc!V81</f>
        <v>9.215189516544342E-2</v>
      </c>
      <c r="L89" s="116">
        <f>compopoinc!W81</f>
        <v>7.365382193052708E-2</v>
      </c>
      <c r="M89" s="116">
        <f>compopoinc!X81</f>
        <v>1.8498073234916333E-2</v>
      </c>
      <c r="N89" s="116">
        <f>compopoinc!Y81</f>
        <v>1.3925490692337042E-4</v>
      </c>
      <c r="O89" s="117">
        <f>compopoinc!Z81</f>
        <v>4.5944597572088242E-2</v>
      </c>
      <c r="P89" s="116">
        <f>compopoinc!AA81</f>
        <v>3.6566465582092478E-2</v>
      </c>
      <c r="Q89" s="116">
        <f>compopoinc!AB81</f>
        <v>9.3781319899957621E-3</v>
      </c>
      <c r="R89" s="116">
        <f>compopoinc!AC81</f>
        <v>3.4814711798843549E-5</v>
      </c>
      <c r="S89" s="146">
        <f>compopoinc!AD81</f>
        <v>1.7797902226448059E-2</v>
      </c>
      <c r="T89" s="147">
        <f>compopoinc!AE81</f>
        <v>1.4013693486970857E-2</v>
      </c>
      <c r="U89" s="147">
        <f>compopoinc!AF81</f>
        <v>3.7842087394772028E-3</v>
      </c>
      <c r="V89" s="14">
        <f>compopoinc!AG81</f>
        <v>3.6091823588616738E-6</v>
      </c>
      <c r="X89" s="1017"/>
      <c r="Y89" s="1017"/>
    </row>
    <row r="90" spans="1:25">
      <c r="A90" s="148">
        <v>1993</v>
      </c>
      <c r="B90" s="248">
        <v>5730.2800000000007</v>
      </c>
      <c r="C90" s="648">
        <f>compopoinc!N82</f>
        <v>0.24387930333614349</v>
      </c>
      <c r="D90" s="147">
        <f>compopoinc!O82</f>
        <v>0.19494267667129878</v>
      </c>
      <c r="E90" s="116">
        <f>compopoinc!P82</f>
        <v>4.8936626664844732E-2</v>
      </c>
      <c r="F90" s="116">
        <f>compopoinc!Q82</f>
        <v>1.7420111955133617E-3</v>
      </c>
      <c r="G90" s="146">
        <f>compopoinc!R82</f>
        <v>0.11777420341968536</v>
      </c>
      <c r="H90" s="147">
        <f>compopoinc!S82</f>
        <v>9.4482003880156262E-2</v>
      </c>
      <c r="I90" s="116">
        <f>compopoinc!T82</f>
        <v>2.3292199539529108E-2</v>
      </c>
      <c r="J90" s="116">
        <f>compopoinc!U82</f>
        <v>3.1662819547801345E-4</v>
      </c>
      <c r="K90" s="117">
        <f>compopoinc!V82</f>
        <v>8.6568914353847504E-2</v>
      </c>
      <c r="L90" s="116">
        <f>compopoinc!W82</f>
        <v>6.9463602084995552E-2</v>
      </c>
      <c r="M90" s="116">
        <f>compopoinc!X82</f>
        <v>1.7105312268851956E-2</v>
      </c>
      <c r="N90" s="116">
        <f>compopoinc!Y82</f>
        <v>1.5858090148553587E-4</v>
      </c>
      <c r="O90" s="117">
        <f>compopoinc!Z82</f>
        <v>4.2894497513771057E-2</v>
      </c>
      <c r="P90" s="116">
        <f>compopoinc!AA82</f>
        <v>3.4388784809600031E-2</v>
      </c>
      <c r="Q90" s="116">
        <f>compopoinc!AB82</f>
        <v>8.5057127041710239E-3</v>
      </c>
      <c r="R90" s="116">
        <f>compopoinc!AC82</f>
        <v>3.5520479213204314E-5</v>
      </c>
      <c r="S90" s="146">
        <f>compopoinc!AD82</f>
        <v>1.6982272267341614E-2</v>
      </c>
      <c r="T90" s="147">
        <f>compopoinc!AE82</f>
        <v>1.3459990379296932E-2</v>
      </c>
      <c r="U90" s="147">
        <f>compopoinc!AF82</f>
        <v>3.5222818880446824E-3</v>
      </c>
      <c r="V90" s="14">
        <f>compopoinc!AG82</f>
        <v>3.9157338643905632E-6</v>
      </c>
      <c r="X90" s="1017"/>
      <c r="Y90" s="1017"/>
    </row>
    <row r="91" spans="1:25">
      <c r="A91" s="148">
        <v>1994</v>
      </c>
      <c r="B91" s="248">
        <v>6114.661000000001</v>
      </c>
      <c r="C91" s="648">
        <f>compopoinc!N83</f>
        <v>0.24368199706077576</v>
      </c>
      <c r="D91" s="147">
        <f>compopoinc!O83</f>
        <v>0.19609436877130001</v>
      </c>
      <c r="E91" s="116">
        <f>compopoinc!P83</f>
        <v>4.7587628289475735E-2</v>
      </c>
      <c r="F91" s="116">
        <f>compopoinc!Q83</f>
        <v>1.8709603258614857E-3</v>
      </c>
      <c r="G91" s="146">
        <f>compopoinc!R83</f>
        <v>0.11682853102684021</v>
      </c>
      <c r="H91" s="147">
        <f>compopoinc!S83</f>
        <v>9.4311051782548783E-2</v>
      </c>
      <c r="I91" s="116">
        <f>compopoinc!T83</f>
        <v>2.2517479244291431E-2</v>
      </c>
      <c r="J91" s="116">
        <f>compopoinc!U83</f>
        <v>3.3341678491046519E-4</v>
      </c>
      <c r="K91" s="117">
        <f>compopoinc!V83</f>
        <v>8.5726253688335419E-2</v>
      </c>
      <c r="L91" s="116">
        <f>compopoinc!W83</f>
        <v>6.9193139183438696E-2</v>
      </c>
      <c r="M91" s="116">
        <f>compopoinc!X83</f>
        <v>1.6533114504896727E-2</v>
      </c>
      <c r="N91" s="116">
        <f>compopoinc!Y83</f>
        <v>1.7064462748510561E-4</v>
      </c>
      <c r="O91" s="117">
        <f>compopoinc!Z83</f>
        <v>4.2261544615030289E-2</v>
      </c>
      <c r="P91" s="116">
        <f>compopoinc!AA83</f>
        <v>3.3920838113635117E-2</v>
      </c>
      <c r="Q91" s="116">
        <f>compopoinc!AB83</f>
        <v>8.3407065013951735E-3</v>
      </c>
      <c r="R91" s="116">
        <f>compopoinc!AC83</f>
        <v>4.2018649219369877E-5</v>
      </c>
      <c r="S91" s="146">
        <f>compopoinc!AD83</f>
        <v>1.6442574560642242E-2</v>
      </c>
      <c r="T91" s="147">
        <f>compopoinc!AE83</f>
        <v>1.3062196014555261E-2</v>
      </c>
      <c r="U91" s="147">
        <f>compopoinc!AF83</f>
        <v>3.380378546086981E-3</v>
      </c>
      <c r="V91" s="14">
        <f>compopoinc!AG83</f>
        <v>4.2418651206085708E-6</v>
      </c>
      <c r="X91" s="1017"/>
      <c r="Y91" s="1017"/>
    </row>
    <row r="92" spans="1:25">
      <c r="A92" s="148">
        <v>1995</v>
      </c>
      <c r="B92" s="248">
        <v>6452.3260000000009</v>
      </c>
      <c r="C92" s="648">
        <f>compopoinc!N84</f>
        <v>0.24885281920433044</v>
      </c>
      <c r="D92" s="147">
        <f>compopoinc!O84</f>
        <v>0.20130915682970293</v>
      </c>
      <c r="E92" s="116">
        <f>compopoinc!P84</f>
        <v>4.7543662374627503E-2</v>
      </c>
      <c r="F92" s="116">
        <f>compopoinc!Q84</f>
        <v>1.9926120693847709E-3</v>
      </c>
      <c r="G92" s="146">
        <f>compopoinc!R84</f>
        <v>0.12061235308647156</v>
      </c>
      <c r="H92" s="147">
        <f>compopoinc!S84</f>
        <v>9.789921882602752E-2</v>
      </c>
      <c r="I92" s="116">
        <f>compopoinc!T84</f>
        <v>2.2713134260444034E-2</v>
      </c>
      <c r="J92" s="116">
        <f>compopoinc!U84</f>
        <v>3.6755257101355875E-4</v>
      </c>
      <c r="K92" s="117">
        <f>compopoinc!V84</f>
        <v>8.8652029633522034E-2</v>
      </c>
      <c r="L92" s="116">
        <f>compopoinc!W84</f>
        <v>7.1916598220154254E-2</v>
      </c>
      <c r="M92" s="116">
        <f>compopoinc!X84</f>
        <v>1.6735431413367776E-2</v>
      </c>
      <c r="N92" s="116">
        <f>compopoinc!Y84</f>
        <v>1.8465976019614108E-4</v>
      </c>
      <c r="O92" s="117">
        <f>compopoinc!Z84</f>
        <v>4.4047769159078598E-2</v>
      </c>
      <c r="P92" s="116">
        <f>compopoinc!AA84</f>
        <v>3.5557911432289827E-2</v>
      </c>
      <c r="Q92" s="116">
        <f>compopoinc!AB84</f>
        <v>8.489857726788775E-3</v>
      </c>
      <c r="R92" s="116">
        <f>compopoinc!AC84</f>
        <v>4.2196324290168131E-5</v>
      </c>
      <c r="S92" s="146">
        <f>compopoinc!AD84</f>
        <v>1.7003029584884644E-2</v>
      </c>
      <c r="T92" s="147">
        <f>compopoinc!AE84</f>
        <v>1.3564409113360281E-2</v>
      </c>
      <c r="U92" s="147">
        <f>compopoinc!AF84</f>
        <v>3.4386204715243633E-3</v>
      </c>
      <c r="V92" s="14">
        <f>compopoinc!AG84</f>
        <v>4.527483826802661E-6</v>
      </c>
      <c r="X92" s="1017"/>
      <c r="Y92" s="1017"/>
    </row>
    <row r="93" spans="1:25">
      <c r="A93" s="148">
        <v>1996</v>
      </c>
      <c r="B93" s="248">
        <v>6870.6149999999998</v>
      </c>
      <c r="C93" s="648">
        <f>compopoinc!N85</f>
        <v>0.25485393404960632</v>
      </c>
      <c r="D93" s="147">
        <f>compopoinc!O85</f>
        <v>0.20788322729610489</v>
      </c>
      <c r="E93" s="116">
        <f>compopoinc!P85</f>
        <v>4.6970706753501436E-2</v>
      </c>
      <c r="F93" s="116">
        <f>compopoinc!Q85</f>
        <v>1.942905256049307E-3</v>
      </c>
      <c r="G93" s="146">
        <f>compopoinc!R85</f>
        <v>0.12503287196159363</v>
      </c>
      <c r="H93" s="147">
        <f>compopoinc!S85</f>
        <v>0.10229430166360587</v>
      </c>
      <c r="I93" s="116">
        <f>compopoinc!T85</f>
        <v>2.2738570297987766E-2</v>
      </c>
      <c r="J93" s="116">
        <f>compopoinc!U85</f>
        <v>3.4230081214510087E-4</v>
      </c>
      <c r="K93" s="117">
        <f>compopoinc!V85</f>
        <v>9.2242017388343811E-2</v>
      </c>
      <c r="L93" s="116">
        <f>compopoinc!W85</f>
        <v>7.5393089812091932E-2</v>
      </c>
      <c r="M93" s="116">
        <f>compopoinc!X85</f>
        <v>1.6848927576251879E-2</v>
      </c>
      <c r="N93" s="116">
        <f>compopoinc!Y85</f>
        <v>1.7649990334294268E-4</v>
      </c>
      <c r="O93" s="117">
        <f>compopoinc!Z85</f>
        <v>4.6811036765575409E-2</v>
      </c>
      <c r="P93" s="116">
        <f>compopoinc!AA85</f>
        <v>3.8057624602760028E-2</v>
      </c>
      <c r="Q93" s="116">
        <f>compopoinc!AB85</f>
        <v>8.7534121628153796E-3</v>
      </c>
      <c r="R93" s="116">
        <f>compopoinc!AC85</f>
        <v>4.0579026729525141E-5</v>
      </c>
      <c r="S93" s="146">
        <f>compopoinc!AD85</f>
        <v>1.8505143001675606E-2</v>
      </c>
      <c r="T93" s="147">
        <f>compopoinc!AE85</f>
        <v>1.4900866494618272E-2</v>
      </c>
      <c r="U93" s="147">
        <f>compopoinc!AF85</f>
        <v>3.6042765070573341E-3</v>
      </c>
      <c r="V93" s="14">
        <f>compopoinc!AG85</f>
        <v>4.2419519451796183E-6</v>
      </c>
      <c r="X93" s="1017"/>
      <c r="Y93" s="1017"/>
    </row>
    <row r="94" spans="1:25">
      <c r="A94" s="148">
        <v>1997</v>
      </c>
      <c r="B94" s="248">
        <v>7349.9589999999989</v>
      </c>
      <c r="C94" s="648">
        <f>compopoinc!N86</f>
        <v>0.2603849470615387</v>
      </c>
      <c r="D94" s="147">
        <f>compopoinc!O86</f>
        <v>0.2142237166400357</v>
      </c>
      <c r="E94" s="116">
        <f>compopoinc!P86</f>
        <v>4.6161230421502997E-2</v>
      </c>
      <c r="F94" s="116">
        <f>compopoinc!Q86</f>
        <v>1.8055938053615406E-3</v>
      </c>
      <c r="G94" s="146">
        <f>compopoinc!R86</f>
        <v>0.13005447387695313</v>
      </c>
      <c r="H94" s="147">
        <f>compopoinc!S86</f>
        <v>0.10723815256138754</v>
      </c>
      <c r="I94" s="116">
        <f>compopoinc!T86</f>
        <v>2.2816321315565585E-2</v>
      </c>
      <c r="J94" s="116">
        <f>compopoinc!U86</f>
        <v>3.1842716931792419E-4</v>
      </c>
      <c r="K94" s="117">
        <f>compopoinc!V86</f>
        <v>9.7448736429214478E-2</v>
      </c>
      <c r="L94" s="116">
        <f>compopoinc!W86</f>
        <v>8.0341380626262088E-2</v>
      </c>
      <c r="M94" s="116">
        <f>compopoinc!X86</f>
        <v>1.7107355802952386E-2</v>
      </c>
      <c r="N94" s="116">
        <f>compopoinc!Y86</f>
        <v>1.6435417877781814E-4</v>
      </c>
      <c r="O94" s="117">
        <f>compopoinc!Z86</f>
        <v>5.0660412758588791E-2</v>
      </c>
      <c r="P94" s="116">
        <f>compopoinc!AA86</f>
        <v>4.1679984398105815E-2</v>
      </c>
      <c r="Q94" s="116">
        <f>compopoinc!AB86</f>
        <v>8.9804283604829754E-3</v>
      </c>
      <c r="R94" s="116">
        <f>compopoinc!AC86</f>
        <v>3.6361455970114435E-5</v>
      </c>
      <c r="S94" s="146">
        <f>compopoinc!AD86</f>
        <v>1.9927503541111946E-2</v>
      </c>
      <c r="T94" s="147">
        <f>compopoinc!AE86</f>
        <v>1.6235781053865642E-2</v>
      </c>
      <c r="U94" s="147">
        <f>compopoinc!AF86</f>
        <v>3.6917224872463025E-3</v>
      </c>
      <c r="V94" s="14">
        <f>compopoinc!AG86</f>
        <v>4.2059130939958285E-6</v>
      </c>
      <c r="X94" s="1017"/>
      <c r="Y94" s="1017"/>
    </row>
    <row r="95" spans="1:25">
      <c r="A95" s="148">
        <v>1998</v>
      </c>
      <c r="B95" s="248">
        <v>7825.7409999999982</v>
      </c>
      <c r="C95" s="648">
        <f>compopoinc!N87</f>
        <v>0.26208597421646118</v>
      </c>
      <c r="D95" s="147">
        <f>compopoinc!O87</f>
        <v>0.21705573770781314</v>
      </c>
      <c r="E95" s="116">
        <f>compopoinc!P87</f>
        <v>4.5030236508648042E-2</v>
      </c>
      <c r="F95" s="116">
        <f>compopoinc!Q87</f>
        <v>1.6222446299194659E-3</v>
      </c>
      <c r="G95" s="146">
        <f>compopoinc!R87</f>
        <v>0.13090723752975464</v>
      </c>
      <c r="H95" s="147">
        <f>compopoinc!S87</f>
        <v>0.10886151921486882</v>
      </c>
      <c r="I95" s="116">
        <f>compopoinc!T87</f>
        <v>2.2045718314885814E-2</v>
      </c>
      <c r="J95" s="116">
        <f>compopoinc!U87</f>
        <v>2.8614688677903549E-4</v>
      </c>
      <c r="K95" s="117">
        <f>compopoinc!V87</f>
        <v>9.7329109907150269E-2</v>
      </c>
      <c r="L95" s="116">
        <f>compopoinc!W87</f>
        <v>8.0931700774368232E-2</v>
      </c>
      <c r="M95" s="116">
        <f>compopoinc!X87</f>
        <v>1.6397409132782044E-2</v>
      </c>
      <c r="N95" s="116">
        <f>compopoinc!Y87</f>
        <v>1.474173181343117E-4</v>
      </c>
      <c r="O95" s="117">
        <f>compopoinc!Z87</f>
        <v>4.9653813242912292E-2</v>
      </c>
      <c r="P95" s="116">
        <f>compopoinc!AA87</f>
        <v>4.1105599246509875E-2</v>
      </c>
      <c r="Q95" s="116">
        <f>compopoinc!AB87</f>
        <v>8.5482139964024179E-3</v>
      </c>
      <c r="R95" s="116">
        <f>compopoinc!AC87</f>
        <v>3.2029362690895479E-5</v>
      </c>
      <c r="S95" s="146">
        <f>compopoinc!AD87</f>
        <v>1.9438603892922401E-2</v>
      </c>
      <c r="T95" s="147">
        <f>compopoinc!AE87</f>
        <v>1.5954003137842225E-2</v>
      </c>
      <c r="U95" s="147">
        <f>compopoinc!AF87</f>
        <v>3.4846007550801777E-3</v>
      </c>
      <c r="V95" s="14">
        <f>compopoinc!AG87</f>
        <v>3.7622275357570495E-6</v>
      </c>
      <c r="X95" s="1017"/>
      <c r="Y95" s="1017"/>
    </row>
    <row r="96" spans="1:25">
      <c r="A96" s="152">
        <v>1999</v>
      </c>
      <c r="B96" s="250">
        <v>8290.4339999999993</v>
      </c>
      <c r="C96" s="649">
        <f>compopoinc!N88</f>
        <v>0.26725807785987854</v>
      </c>
      <c r="D96" s="151">
        <f>compopoinc!O88</f>
        <v>0.22142677011187917</v>
      </c>
      <c r="E96" s="119">
        <f>compopoinc!P88</f>
        <v>4.5831307747999372E-2</v>
      </c>
      <c r="F96" s="119">
        <f>compopoinc!Q88</f>
        <v>1.4958731043249374E-3</v>
      </c>
      <c r="G96" s="150">
        <f>compopoinc!R88</f>
        <v>0.13664476573467255</v>
      </c>
      <c r="H96" s="151">
        <f>compopoinc!S88</f>
        <v>0.11371994592062541</v>
      </c>
      <c r="I96" s="119">
        <f>compopoinc!T88</f>
        <v>2.2924819814047131E-2</v>
      </c>
      <c r="J96" s="119">
        <f>compopoinc!U88</f>
        <v>2.54316628319036E-4</v>
      </c>
      <c r="K96" s="120">
        <f>compopoinc!V88</f>
        <v>0.10280226916074753</v>
      </c>
      <c r="L96" s="119">
        <f>compopoinc!W88</f>
        <v>8.5573283324622162E-2</v>
      </c>
      <c r="M96" s="119">
        <f>compopoinc!X88</f>
        <v>1.7228985836125369E-2</v>
      </c>
      <c r="N96" s="119">
        <f>compopoinc!Y88</f>
        <v>1.3114114047040366E-4</v>
      </c>
      <c r="O96" s="120">
        <f>compopoinc!Z88</f>
        <v>5.3532008081674576E-2</v>
      </c>
      <c r="P96" s="119">
        <f>compopoinc!AA88</f>
        <v>4.439573840829953E-2</v>
      </c>
      <c r="Q96" s="119">
        <f>compopoinc!AB88</f>
        <v>9.1362696733750474E-3</v>
      </c>
      <c r="R96" s="119">
        <f>compopoinc!AC88</f>
        <v>2.9979361976041743E-5</v>
      </c>
      <c r="S96" s="150">
        <f>compopoinc!AD88</f>
        <v>2.1831732243299484E-2</v>
      </c>
      <c r="T96" s="151">
        <f>compopoinc!AE88</f>
        <v>1.8013062708742783E-2</v>
      </c>
      <c r="U96" s="151">
        <f>compopoinc!AF88</f>
        <v>3.8186695345566995E-3</v>
      </c>
      <c r="V96" s="20">
        <f>compopoinc!AG88</f>
        <v>3.544012291809905E-6</v>
      </c>
      <c r="X96" s="1017"/>
      <c r="Y96" s="1017"/>
    </row>
    <row r="97" spans="1:25">
      <c r="A97" s="148">
        <v>2000</v>
      </c>
      <c r="B97" s="248">
        <v>8872.6459999999988</v>
      </c>
      <c r="C97" s="648">
        <f>compopoinc!N89</f>
        <v>0.27162083983421326</v>
      </c>
      <c r="D97" s="147">
        <f>compopoinc!O89</f>
        <v>0.2252769099664145</v>
      </c>
      <c r="E97" s="116">
        <f>compopoinc!P89</f>
        <v>4.6343929867798755E-2</v>
      </c>
      <c r="F97" s="116">
        <f>compopoinc!Q89</f>
        <v>1.4456919512868093E-3</v>
      </c>
      <c r="G97" s="146">
        <f>compopoinc!R89</f>
        <v>0.14050361514091492</v>
      </c>
      <c r="H97" s="147">
        <f>compopoinc!S89</f>
        <v>0.11700803672701822</v>
      </c>
      <c r="I97" s="116">
        <f>compopoinc!T89</f>
        <v>2.3495578413896701E-2</v>
      </c>
      <c r="J97" s="116">
        <f>compopoinc!U89</f>
        <v>2.4468833392106112E-4</v>
      </c>
      <c r="K97" s="117">
        <f>compopoinc!V89</f>
        <v>0.10620620101690292</v>
      </c>
      <c r="L97" s="116">
        <f>compopoinc!W89</f>
        <v>8.8442737092260026E-2</v>
      </c>
      <c r="M97" s="116">
        <f>compopoinc!X89</f>
        <v>1.776346392464289E-2</v>
      </c>
      <c r="N97" s="116">
        <f>compopoinc!Y89</f>
        <v>1.2189057665715463E-4</v>
      </c>
      <c r="O97" s="117">
        <f>compopoinc!Z89</f>
        <v>5.6119933724403381E-2</v>
      </c>
      <c r="P97" s="116">
        <f>compopoinc!AA89</f>
        <v>4.66081776333113E-2</v>
      </c>
      <c r="Q97" s="116">
        <f>compopoinc!AB89</f>
        <v>9.5117560910920832E-3</v>
      </c>
      <c r="R97" s="116">
        <f>compopoinc!AC89</f>
        <v>2.7200717262155557E-5</v>
      </c>
      <c r="S97" s="146">
        <f>compopoinc!AD89</f>
        <v>2.2842489182949066E-2</v>
      </c>
      <c r="T97" s="147">
        <f>compopoinc!AE89</f>
        <v>1.8874489791935373E-2</v>
      </c>
      <c r="U97" s="147">
        <f>compopoinc!AF89</f>
        <v>3.9679993910136926E-3</v>
      </c>
      <c r="V97" s="24">
        <f>compopoinc!AG89</f>
        <v>3.2026662444808468E-6</v>
      </c>
      <c r="X97" s="1017"/>
      <c r="Y97" s="1017"/>
    </row>
    <row r="98" spans="1:25">
      <c r="A98" s="148">
        <v>2001</v>
      </c>
      <c r="B98" s="248">
        <v>9144.2150000000001</v>
      </c>
      <c r="C98" s="648">
        <f>compopoinc!N90</f>
        <v>0.26723864674568176</v>
      </c>
      <c r="D98" s="147">
        <f>compopoinc!O90</f>
        <v>0.21905681721012071</v>
      </c>
      <c r="E98" s="116">
        <f>compopoinc!P90</f>
        <v>4.8181829535561056E-2</v>
      </c>
      <c r="F98" s="116">
        <f>compopoinc!Q90</f>
        <v>1.6714282648231194E-3</v>
      </c>
      <c r="G98" s="146">
        <f>compopoinc!R90</f>
        <v>0.13783572614192963</v>
      </c>
      <c r="H98" s="147">
        <f>compopoinc!S90</f>
        <v>0.11332786336624054</v>
      </c>
      <c r="I98" s="116">
        <f>compopoinc!T90</f>
        <v>2.4507862775689095E-2</v>
      </c>
      <c r="J98" s="116">
        <f>compopoinc!U90</f>
        <v>3.0621725024200389E-4</v>
      </c>
      <c r="K98" s="117">
        <f>compopoinc!V90</f>
        <v>0.10416589677333832</v>
      </c>
      <c r="L98" s="116">
        <f>compopoinc!W90</f>
        <v>8.5579842886441201E-2</v>
      </c>
      <c r="M98" s="116">
        <f>compopoinc!X90</f>
        <v>1.8586053886897113E-2</v>
      </c>
      <c r="N98" s="116">
        <f>compopoinc!Y90</f>
        <v>1.5378327494602843E-4</v>
      </c>
      <c r="O98" s="117">
        <f>compopoinc!Z90</f>
        <v>5.5336527526378632E-2</v>
      </c>
      <c r="P98" s="116">
        <f>compopoinc!AA90</f>
        <v>4.526846217369853E-2</v>
      </c>
      <c r="Q98" s="116">
        <f>compopoinc!AB90</f>
        <v>1.0068065352680101E-2</v>
      </c>
      <c r="R98" s="116">
        <f>compopoinc!AC90</f>
        <v>3.553809017160978E-5</v>
      </c>
      <c r="S98" s="146">
        <f>compopoinc!AD90</f>
        <v>2.2539395838975906E-2</v>
      </c>
      <c r="T98" s="147">
        <f>compopoinc!AE90</f>
        <v>1.8325787936277024E-2</v>
      </c>
      <c r="U98" s="147">
        <f>compopoinc!AF90</f>
        <v>4.2136079026988821E-3</v>
      </c>
      <c r="V98" s="14">
        <f>compopoinc!AG90</f>
        <v>4.0340333084632592E-6</v>
      </c>
      <c r="X98" s="1017"/>
      <c r="Y98" s="1017"/>
    </row>
    <row r="99" spans="1:25">
      <c r="A99" s="148">
        <v>2002</v>
      </c>
      <c r="B99" s="248">
        <v>9396.3630000000012</v>
      </c>
      <c r="C99" s="648">
        <f>compopoinc!N91</f>
        <v>0.27026191353797913</v>
      </c>
      <c r="D99" s="147">
        <f>compopoinc!O91</f>
        <v>0.21931085737919892</v>
      </c>
      <c r="E99" s="116">
        <f>compopoinc!P91</f>
        <v>5.0951056158780213E-2</v>
      </c>
      <c r="F99" s="116">
        <f>compopoinc!Q91</f>
        <v>1.8087156722331819E-3</v>
      </c>
      <c r="G99" s="146">
        <f>compopoinc!R91</f>
        <v>0.13972054421901703</v>
      </c>
      <c r="H99" s="147">
        <f>compopoinc!S91</f>
        <v>0.11362231219261776</v>
      </c>
      <c r="I99" s="116">
        <f>compopoinc!T91</f>
        <v>2.6098232026399278E-2</v>
      </c>
      <c r="J99" s="116">
        <f>compopoinc!U91</f>
        <v>3.3555481377507907E-4</v>
      </c>
      <c r="K99" s="117">
        <f>compopoinc!V91</f>
        <v>0.10556814074516296</v>
      </c>
      <c r="L99" s="116">
        <f>compopoinc!W91</f>
        <v>8.5755674845681321E-2</v>
      </c>
      <c r="M99" s="116">
        <f>compopoinc!X91</f>
        <v>1.981246589948164E-2</v>
      </c>
      <c r="N99" s="116">
        <f>compopoinc!Y91</f>
        <v>1.7062080717691633E-4</v>
      </c>
      <c r="O99" s="117">
        <f>compopoinc!Z91</f>
        <v>5.6225843727588654E-2</v>
      </c>
      <c r="P99" s="116">
        <f>compopoinc!AA91</f>
        <v>4.5445709849826474E-2</v>
      </c>
      <c r="Q99" s="116">
        <f>compopoinc!AB91</f>
        <v>1.0780133877762176E-2</v>
      </c>
      <c r="R99" s="116">
        <f>compopoinc!AC91</f>
        <v>3.7500765844697355E-5</v>
      </c>
      <c r="S99" s="146">
        <f>compopoinc!AD91</f>
        <v>2.3257512599229813E-2</v>
      </c>
      <c r="T99" s="147">
        <f>compopoinc!AE91</f>
        <v>1.867489485214939E-2</v>
      </c>
      <c r="U99" s="147">
        <f>compopoinc!AF91</f>
        <v>4.5826177470804207E-3</v>
      </c>
      <c r="V99" s="14">
        <f>compopoinc!AG91</f>
        <v>4.4016406587833727E-6</v>
      </c>
      <c r="X99" s="1017"/>
      <c r="Y99" s="1017"/>
    </row>
    <row r="100" spans="1:25">
      <c r="A100" s="148">
        <v>2003</v>
      </c>
      <c r="B100" s="248">
        <v>9811.2009999999973</v>
      </c>
      <c r="C100" s="648">
        <f>compopoinc!N92</f>
        <v>0.27132949233055115</v>
      </c>
      <c r="D100" s="147">
        <f>compopoinc!O92</f>
        <v>0.2190216053225375</v>
      </c>
      <c r="E100" s="116">
        <f>compopoinc!P92</f>
        <v>5.2307887008013636E-2</v>
      </c>
      <c r="F100" s="116">
        <f>compopoinc!Q92</f>
        <v>1.8119711101629316E-3</v>
      </c>
      <c r="G100" s="146">
        <f>compopoinc!R92</f>
        <v>0.14119744300842285</v>
      </c>
      <c r="H100" s="147">
        <f>compopoinc!S92</f>
        <v>0.11412215204956212</v>
      </c>
      <c r="I100" s="116">
        <f>compopoinc!T92</f>
        <v>2.7075290958860729E-2</v>
      </c>
      <c r="J100" s="116">
        <f>compopoinc!U92</f>
        <v>3.4736691742917657E-4</v>
      </c>
      <c r="K100" s="117">
        <f>compopoinc!V92</f>
        <v>0.10712844133377075</v>
      </c>
      <c r="L100" s="116">
        <f>compopoinc!W92</f>
        <v>8.6455337193482779E-2</v>
      </c>
      <c r="M100" s="116">
        <f>compopoinc!X92</f>
        <v>2.067310414028798E-2</v>
      </c>
      <c r="N100" s="116">
        <f>compopoinc!Y92</f>
        <v>1.7287468449808598E-4</v>
      </c>
      <c r="O100" s="117">
        <f>compopoinc!Z92</f>
        <v>5.7763569056987762E-2</v>
      </c>
      <c r="P100" s="116">
        <f>compopoinc!AA92</f>
        <v>4.6369546887337278E-2</v>
      </c>
      <c r="Q100" s="116">
        <f>compopoinc!AB92</f>
        <v>1.1394022169650485E-2</v>
      </c>
      <c r="R100" s="116">
        <f>compopoinc!AC92</f>
        <v>3.9317326323987583E-5</v>
      </c>
      <c r="S100" s="146">
        <f>compopoinc!AD92</f>
        <v>2.4370843544602394E-2</v>
      </c>
      <c r="T100" s="147">
        <f>compopoinc!AE92</f>
        <v>1.9406632882679131E-2</v>
      </c>
      <c r="U100" s="147">
        <f>compopoinc!AF92</f>
        <v>4.9642106619232629E-3</v>
      </c>
      <c r="V100" s="14">
        <f>compopoinc!AG92</f>
        <v>4.2699555333037919E-6</v>
      </c>
      <c r="X100" s="1017"/>
      <c r="Y100" s="1017"/>
    </row>
    <row r="101" spans="1:25">
      <c r="A101" s="148">
        <v>2004</v>
      </c>
      <c r="B101" s="248">
        <v>10492.174000000003</v>
      </c>
      <c r="C101" s="648">
        <f>compopoinc!N93</f>
        <v>0.27812057733535767</v>
      </c>
      <c r="D101" s="147">
        <f>compopoinc!O93</f>
        <v>0.2249075171994438</v>
      </c>
      <c r="E101" s="116">
        <f>compopoinc!P93</f>
        <v>5.3213060135913856E-2</v>
      </c>
      <c r="F101" s="116">
        <f>compopoinc!Q93</f>
        <v>1.8854330361115666E-3</v>
      </c>
      <c r="G101" s="146">
        <f>compopoinc!R93</f>
        <v>0.14794531464576721</v>
      </c>
      <c r="H101" s="147">
        <f>compopoinc!S93</f>
        <v>0.1198361750987065</v>
      </c>
      <c r="I101" s="116">
        <f>compopoinc!T93</f>
        <v>2.8109139547060707E-2</v>
      </c>
      <c r="J101" s="116">
        <f>compopoinc!U93</f>
        <v>3.5758201276472407E-4</v>
      </c>
      <c r="K101" s="117">
        <f>compopoinc!V93</f>
        <v>0.11347419768571854</v>
      </c>
      <c r="L101" s="116">
        <f>compopoinc!W93</f>
        <v>9.1741495007448215E-2</v>
      </c>
      <c r="M101" s="116">
        <f>compopoinc!X93</f>
        <v>2.1732702678270328E-2</v>
      </c>
      <c r="N101" s="116">
        <f>compopoinc!Y93</f>
        <v>1.7386962664936534E-4</v>
      </c>
      <c r="O101" s="117">
        <f>compopoinc!Z93</f>
        <v>6.2146380543708801E-2</v>
      </c>
      <c r="P101" s="116">
        <f>compopoinc!AA93</f>
        <v>4.9965555533105929E-2</v>
      </c>
      <c r="Q101" s="116">
        <f>compopoinc!AB93</f>
        <v>1.2180825010602874E-2</v>
      </c>
      <c r="R101" s="116">
        <f>compopoinc!AC93</f>
        <v>3.8411656121517186E-5</v>
      </c>
      <c r="S101" s="146">
        <f>compopoinc!AD93</f>
        <v>2.6760300621390343E-2</v>
      </c>
      <c r="T101" s="147">
        <f>compopoinc!AE93</f>
        <v>2.1363599052222727E-2</v>
      </c>
      <c r="U101" s="147">
        <f>compopoinc!AF93</f>
        <v>5.3967015691676152E-3</v>
      </c>
      <c r="V101" s="14">
        <f>compopoinc!AG93</f>
        <v>4.264339754174377E-6</v>
      </c>
      <c r="X101" s="1017"/>
      <c r="Y101" s="1017"/>
    </row>
    <row r="102" spans="1:25">
      <c r="A102" s="148">
        <v>2005</v>
      </c>
      <c r="B102" s="248">
        <v>11198.702000000003</v>
      </c>
      <c r="C102" s="648">
        <f>compopoinc!N94</f>
        <v>0.28269839286804199</v>
      </c>
      <c r="D102" s="147">
        <f>compopoinc!O94</f>
        <v>0.22904908692581505</v>
      </c>
      <c r="E102" s="116">
        <f>compopoinc!P94</f>
        <v>5.364930594222693E-2</v>
      </c>
      <c r="F102" s="116">
        <f>compopoinc!Q94</f>
        <v>1.8933101673590501E-3</v>
      </c>
      <c r="G102" s="146">
        <f>compopoinc!R94</f>
        <v>0.15226677060127258</v>
      </c>
      <c r="H102" s="147">
        <f>compopoinc!S94</f>
        <v>0.12350477683015364</v>
      </c>
      <c r="I102" s="116">
        <f>compopoinc!T94</f>
        <v>2.8761993771118943E-2</v>
      </c>
      <c r="J102" s="116">
        <f>compopoinc!U94</f>
        <v>3.5780480782579885E-4</v>
      </c>
      <c r="K102" s="117">
        <f>compopoinc!V94</f>
        <v>0.11794606596231461</v>
      </c>
      <c r="L102" s="116">
        <f>compopoinc!W94</f>
        <v>9.5518220448789895E-2</v>
      </c>
      <c r="M102" s="116">
        <f>compopoinc!X94</f>
        <v>2.2427845513524714E-2</v>
      </c>
      <c r="N102" s="116">
        <f>compopoinc!Y94</f>
        <v>1.7567623894746854E-4</v>
      </c>
      <c r="O102" s="117">
        <f>compopoinc!Z94</f>
        <v>6.6275343298912048E-2</v>
      </c>
      <c r="P102" s="116">
        <f>compopoinc!AA94</f>
        <v>5.3412023991089887E-2</v>
      </c>
      <c r="Q102" s="116">
        <f>compopoinc!AB94</f>
        <v>1.286331930782216E-2</v>
      </c>
      <c r="R102" s="116">
        <f>compopoinc!AC94</f>
        <v>3.968348145985961E-5</v>
      </c>
      <c r="S102" s="146">
        <f>compopoinc!AD94</f>
        <v>2.8854191303253174E-2</v>
      </c>
      <c r="T102" s="147">
        <f>compopoinc!AE94</f>
        <v>2.3135931130007958E-2</v>
      </c>
      <c r="U102" s="147">
        <f>compopoinc!AF94</f>
        <v>5.7182601732452161E-3</v>
      </c>
      <c r="V102" s="14">
        <f>compopoinc!AG94</f>
        <v>4.1509751176888258E-6</v>
      </c>
      <c r="X102" s="1017"/>
      <c r="Y102" s="1017"/>
    </row>
    <row r="103" spans="1:25">
      <c r="A103" s="148">
        <v>2006</v>
      </c>
      <c r="B103" s="248">
        <v>11948.887999999995</v>
      </c>
      <c r="C103" s="648">
        <f>compopoinc!N95</f>
        <v>0.28960642218589783</v>
      </c>
      <c r="D103" s="147">
        <f>compopoinc!O95</f>
        <v>0.23502628820578539</v>
      </c>
      <c r="E103" s="116">
        <f>compopoinc!P95</f>
        <v>5.4580133980112432E-2</v>
      </c>
      <c r="F103" s="116">
        <f>compopoinc!Q95</f>
        <v>2.1021811272620389E-3</v>
      </c>
      <c r="G103" s="146">
        <f>compopoinc!R95</f>
        <v>0.15734457969665527</v>
      </c>
      <c r="H103" s="147">
        <f>compopoinc!S95</f>
        <v>0.12789735912041195</v>
      </c>
      <c r="I103" s="116">
        <f>compopoinc!T95</f>
        <v>2.9447220576243317E-2</v>
      </c>
      <c r="J103" s="116">
        <f>compopoinc!U95</f>
        <v>3.8827166747491208E-4</v>
      </c>
      <c r="K103" s="117">
        <f>compopoinc!V95</f>
        <v>0.12191583216190338</v>
      </c>
      <c r="L103" s="116">
        <f>compopoinc!W95</f>
        <v>9.8903818294449219E-2</v>
      </c>
      <c r="M103" s="116">
        <f>compopoinc!X95</f>
        <v>2.3012013867454158E-2</v>
      </c>
      <c r="N103" s="116">
        <f>compopoinc!Y95</f>
        <v>1.930707081932433E-4</v>
      </c>
      <c r="O103" s="117">
        <f>compopoinc!Z95</f>
        <v>6.8118691444396973E-2</v>
      </c>
      <c r="P103" s="116">
        <f>compopoinc!AA95</f>
        <v>5.4917149009172571E-2</v>
      </c>
      <c r="Q103" s="116">
        <f>compopoinc!AB95</f>
        <v>1.32015424352244E-2</v>
      </c>
      <c r="R103" s="116">
        <f>compopoinc!AC95</f>
        <v>4.2556336824389801E-5</v>
      </c>
      <c r="S103" s="146">
        <f>compopoinc!AD95</f>
        <v>2.9263995587825775E-2</v>
      </c>
      <c r="T103" s="147">
        <f>compopoinc!AE95</f>
        <v>2.3413335087577005E-2</v>
      </c>
      <c r="U103" s="147">
        <f>compopoinc!AF95</f>
        <v>5.8506605002487692E-3</v>
      </c>
      <c r="V103" s="14">
        <f>compopoinc!AG95</f>
        <v>4.779384702827913E-6</v>
      </c>
      <c r="X103" s="1017"/>
      <c r="Y103" s="1017"/>
    </row>
    <row r="104" spans="1:25">
      <c r="A104" s="148">
        <v>2007</v>
      </c>
      <c r="B104" s="248">
        <v>12290.451999999999</v>
      </c>
      <c r="C104" s="648">
        <f>compopoinc!N96</f>
        <v>0.28442856669425964</v>
      </c>
      <c r="D104" s="147">
        <f>compopoinc!O96</f>
        <v>0.22900779270541602</v>
      </c>
      <c r="E104" s="116">
        <f>compopoinc!P96</f>
        <v>5.5420773988843632E-2</v>
      </c>
      <c r="F104" s="116">
        <f>compopoinc!Q96</f>
        <v>2.306929803058173E-3</v>
      </c>
      <c r="G104" s="146">
        <f>compopoinc!R96</f>
        <v>0.15271821618080139</v>
      </c>
      <c r="H104" s="147">
        <f>compopoinc!S96</f>
        <v>0.12320638863705602</v>
      </c>
      <c r="I104" s="116">
        <f>compopoinc!T96</f>
        <v>2.9511827543745373E-2</v>
      </c>
      <c r="J104" s="116">
        <f>compopoinc!U96</f>
        <v>4.2772222544707139E-4</v>
      </c>
      <c r="K104" s="117">
        <f>compopoinc!V96</f>
        <v>0.11780312657356262</v>
      </c>
      <c r="L104" s="116">
        <f>compopoinc!W96</f>
        <v>9.4880036522589722E-2</v>
      </c>
      <c r="M104" s="116">
        <f>compopoinc!X96</f>
        <v>2.2923090050972903E-2</v>
      </c>
      <c r="N104" s="116">
        <f>compopoinc!Y96</f>
        <v>2.1032817747610122E-4</v>
      </c>
      <c r="O104" s="117">
        <f>compopoinc!Z96</f>
        <v>6.5833523869514465E-2</v>
      </c>
      <c r="P104" s="116">
        <f>compopoinc!AA96</f>
        <v>5.2661199874018141E-2</v>
      </c>
      <c r="Q104" s="116">
        <f>compopoinc!AB96</f>
        <v>1.3172323995496322E-2</v>
      </c>
      <c r="R104" s="116">
        <f>compopoinc!AC96</f>
        <v>4.5963657865227565E-5</v>
      </c>
      <c r="S104" s="146">
        <f>compopoinc!AD96</f>
        <v>2.9268797487020493E-2</v>
      </c>
      <c r="T104" s="147">
        <f>compopoinc!AE96</f>
        <v>2.3238934296612574E-2</v>
      </c>
      <c r="U104" s="147">
        <f>compopoinc!AF96</f>
        <v>6.0298631904079185E-3</v>
      </c>
      <c r="V104" s="14">
        <f>compopoinc!AG96</f>
        <v>5.3579242222109332E-6</v>
      </c>
      <c r="X104" s="1017"/>
      <c r="Y104" s="1017"/>
    </row>
    <row r="105" spans="1:25">
      <c r="A105" s="148">
        <v>2008</v>
      </c>
      <c r="B105" s="248">
        <v>12325.812000000004</v>
      </c>
      <c r="C105" s="648">
        <f>compopoinc!N97</f>
        <v>0.27962413430213928</v>
      </c>
      <c r="D105" s="147">
        <f>compopoinc!O97</f>
        <v>0.22109641838884381</v>
      </c>
      <c r="E105" s="116">
        <f>compopoinc!P97</f>
        <v>5.8527715913295489E-2</v>
      </c>
      <c r="F105" s="116">
        <f>compopoinc!Q97</f>
        <v>2.6268160481504135E-3</v>
      </c>
      <c r="G105" s="146">
        <f>compopoinc!R97</f>
        <v>0.1520284116268158</v>
      </c>
      <c r="H105" s="147">
        <f>compopoinc!S97</f>
        <v>0.1205122888128366</v>
      </c>
      <c r="I105" s="116">
        <f>compopoinc!T97</f>
        <v>3.1516122813979197E-2</v>
      </c>
      <c r="J105" s="116">
        <f>compopoinc!U97</f>
        <v>4.9296228711485349E-4</v>
      </c>
      <c r="K105" s="117">
        <f>compopoinc!V97</f>
        <v>0.11834025382995605</v>
      </c>
      <c r="L105" s="116">
        <f>compopoinc!W97</f>
        <v>9.3665642147847117E-2</v>
      </c>
      <c r="M105" s="116">
        <f>compopoinc!X97</f>
        <v>2.4674611682108941E-2</v>
      </c>
      <c r="N105" s="116">
        <f>compopoinc!Y97</f>
        <v>2.4810998599175584E-4</v>
      </c>
      <c r="O105" s="117">
        <f>compopoinc!Z97</f>
        <v>6.7581392824649811E-2</v>
      </c>
      <c r="P105" s="116">
        <f>compopoinc!AA97</f>
        <v>5.3122565707599573E-2</v>
      </c>
      <c r="Q105" s="116">
        <f>compopoinc!AB97</f>
        <v>1.4458827117050236E-2</v>
      </c>
      <c r="R105" s="116">
        <f>compopoinc!AC97</f>
        <v>5.3361404633397297E-5</v>
      </c>
      <c r="S105" s="146">
        <f>compopoinc!AD97</f>
        <v>3.1155265867710114E-2</v>
      </c>
      <c r="T105" s="147">
        <f>compopoinc!AE97</f>
        <v>2.4296665001155619E-2</v>
      </c>
      <c r="U105" s="147">
        <f>compopoinc!AF97</f>
        <v>6.8586008665544951E-3</v>
      </c>
      <c r="V105" s="14">
        <f>compopoinc!AG97</f>
        <v>6.1009118210978415E-6</v>
      </c>
      <c r="X105" s="1017"/>
      <c r="Y105" s="1017"/>
    </row>
    <row r="106" spans="1:25">
      <c r="A106" s="152">
        <v>2009</v>
      </c>
      <c r="B106" s="250">
        <v>12027.299999999997</v>
      </c>
      <c r="C106" s="649">
        <f>compopoinc!N98</f>
        <v>0.27886927127838135</v>
      </c>
      <c r="D106" s="151">
        <f>compopoinc!O98</f>
        <v>0.21615898253960877</v>
      </c>
      <c r="E106" s="119">
        <f>compopoinc!P98</f>
        <v>6.2710288738772574E-2</v>
      </c>
      <c r="F106" s="119">
        <f>compopoinc!Q98</f>
        <v>3.090947454981386E-3</v>
      </c>
      <c r="G106" s="150">
        <f>compopoinc!R98</f>
        <v>0.15149302780628204</v>
      </c>
      <c r="H106" s="151">
        <f>compopoinc!S98</f>
        <v>0.11783231211712994</v>
      </c>
      <c r="I106" s="119">
        <f>compopoinc!T98</f>
        <v>3.3660715689152097E-2</v>
      </c>
      <c r="J106" s="119">
        <f>compopoinc!U98</f>
        <v>5.9477009734295444E-4</v>
      </c>
      <c r="K106" s="120">
        <f>compopoinc!V98</f>
        <v>0.11857049912214279</v>
      </c>
      <c r="L106" s="119">
        <f>compopoinc!W98</f>
        <v>9.2124319667075835E-2</v>
      </c>
      <c r="M106" s="119">
        <f>compopoinc!X98</f>
        <v>2.6446179455066957E-2</v>
      </c>
      <c r="N106" s="119">
        <f>compopoinc!Y98</f>
        <v>3.0295905815591536E-4</v>
      </c>
      <c r="O106" s="120">
        <f>compopoinc!Z98</f>
        <v>6.9504208862781525E-2</v>
      </c>
      <c r="P106" s="119">
        <f>compopoinc!AA98</f>
        <v>5.3718346521813926E-2</v>
      </c>
      <c r="Q106" s="119">
        <f>compopoinc!AB98</f>
        <v>1.5785862340967596E-2</v>
      </c>
      <c r="R106" s="119">
        <f>compopoinc!AC98</f>
        <v>6.3730729739283894E-5</v>
      </c>
      <c r="S106" s="150">
        <f>compopoinc!AD98</f>
        <v>3.4582946449518204E-2</v>
      </c>
      <c r="T106" s="119">
        <f>compopoinc!AE98</f>
        <v>2.6612747788100917E-2</v>
      </c>
      <c r="U106" s="119">
        <f>compopoinc!AF98</f>
        <v>7.9701986614172868E-3</v>
      </c>
      <c r="V106" s="20">
        <f>compopoinc!AG98</f>
        <v>7.5116820074338563E-6</v>
      </c>
      <c r="X106" s="1017"/>
      <c r="Y106" s="1017"/>
    </row>
    <row r="107" spans="1:25">
      <c r="A107" s="148">
        <v>2010</v>
      </c>
      <c r="B107" s="248">
        <v>12735.897999999999</v>
      </c>
      <c r="C107" s="648">
        <f>compopoinc!N99</f>
        <v>0.29158368706703186</v>
      </c>
      <c r="D107" s="147">
        <f>compopoinc!O99</f>
        <v>0.227945338516896</v>
      </c>
      <c r="E107" s="116">
        <f>compopoinc!P99</f>
        <v>6.3638348550135865E-2</v>
      </c>
      <c r="F107" s="116">
        <f>compopoinc!Q99</f>
        <v>3.0522995160723611E-3</v>
      </c>
      <c r="G107" s="146">
        <f>compopoinc!R99</f>
        <v>0.16289721429347992</v>
      </c>
      <c r="H107" s="147">
        <f>compopoinc!S99</f>
        <v>0.12765531878001402</v>
      </c>
      <c r="I107" s="116">
        <f>compopoinc!T99</f>
        <v>3.5241895513465911E-2</v>
      </c>
      <c r="J107" s="116">
        <f>compopoinc!U99</f>
        <v>5.6968112710992322E-4</v>
      </c>
      <c r="K107" s="117">
        <f>compopoinc!V99</f>
        <v>0.12873446941375732</v>
      </c>
      <c r="L107" s="116">
        <f>compopoinc!W99</f>
        <v>0.1006964405004013</v>
      </c>
      <c r="M107" s="116">
        <f>compopoinc!X99</f>
        <v>2.8038028913356019E-2</v>
      </c>
      <c r="N107" s="116">
        <f>compopoinc!Y99</f>
        <v>2.8392667144001198E-4</v>
      </c>
      <c r="O107" s="117">
        <f>compopoinc!Z99</f>
        <v>7.7148504555225372E-2</v>
      </c>
      <c r="P107" s="116">
        <f>compopoinc!AA99</f>
        <v>5.994393156672604E-2</v>
      </c>
      <c r="Q107" s="116">
        <f>compopoinc!AB99</f>
        <v>1.7204572988499332E-2</v>
      </c>
      <c r="R107" s="116">
        <f>compopoinc!AC99</f>
        <v>6.0205048401604133E-5</v>
      </c>
      <c r="S107" s="146">
        <f>compopoinc!AD99</f>
        <v>3.8619980216026306E-2</v>
      </c>
      <c r="T107" s="116">
        <f>compopoinc!AE99</f>
        <v>2.9822924582701266E-2</v>
      </c>
      <c r="U107" s="116">
        <f>compopoinc!AF99</f>
        <v>8.7970556333250398E-3</v>
      </c>
      <c r="V107" s="14">
        <f>compopoinc!AG99</f>
        <v>6.3276603874845215E-6</v>
      </c>
      <c r="X107" s="1017"/>
      <c r="Y107" s="1017"/>
    </row>
    <row r="108" spans="1:25">
      <c r="A108" s="148">
        <v>2011</v>
      </c>
      <c r="B108" s="248">
        <v>13357.844000000001</v>
      </c>
      <c r="C108" s="648">
        <f>compopoinc!N100</f>
        <v>0.29268756508827209</v>
      </c>
      <c r="D108" s="147">
        <f>compopoinc!O100</f>
        <v>0.23160367243257987</v>
      </c>
      <c r="E108" s="116">
        <f>compopoinc!P100</f>
        <v>6.108389265569223E-2</v>
      </c>
      <c r="F108" s="116">
        <f>compopoinc!Q100</f>
        <v>3.005820082679233E-3</v>
      </c>
      <c r="G108" s="146">
        <f>compopoinc!R100</f>
        <v>0.16166749596595764</v>
      </c>
      <c r="H108" s="147">
        <f>compopoinc!S100</f>
        <v>0.12824915539094076</v>
      </c>
      <c r="I108" s="116">
        <f>compopoinc!T100</f>
        <v>3.3418340575016879E-2</v>
      </c>
      <c r="J108" s="116">
        <f>compopoinc!U100</f>
        <v>5.8290881120625498E-4</v>
      </c>
      <c r="K108" s="117">
        <f>compopoinc!V100</f>
        <v>0.1268172413110733</v>
      </c>
      <c r="L108" s="116">
        <f>compopoinc!W100</f>
        <v>0.10042638217458796</v>
      </c>
      <c r="M108" s="116">
        <f>compopoinc!X100</f>
        <v>2.6390859136485343E-2</v>
      </c>
      <c r="N108" s="116">
        <f>compopoinc!Y100</f>
        <v>2.9624748328808617E-4</v>
      </c>
      <c r="O108" s="117">
        <f>compopoinc!Z100</f>
        <v>7.3977328836917877E-2</v>
      </c>
      <c r="P108" s="116">
        <f>compopoinc!AA100</f>
        <v>5.8222079522849829E-2</v>
      </c>
      <c r="Q108" s="116">
        <f>compopoinc!AB100</f>
        <v>1.5755249314068045E-2</v>
      </c>
      <c r="R108" s="116">
        <f>compopoinc!AC100</f>
        <v>6.2181174083996601E-5</v>
      </c>
      <c r="S108" s="146">
        <f>compopoinc!AD100</f>
        <v>3.4752484411001205E-2</v>
      </c>
      <c r="T108" s="116">
        <f>compopoinc!AE100</f>
        <v>2.7174454902623442E-2</v>
      </c>
      <c r="U108" s="116">
        <f>compopoinc!AF100</f>
        <v>7.5780295083777626E-3</v>
      </c>
      <c r="V108" s="14">
        <f>compopoinc!AG100</f>
        <v>6.6885402083427381E-6</v>
      </c>
      <c r="X108" s="1017"/>
      <c r="Y108" s="1017"/>
    </row>
    <row r="109" spans="1:25">
      <c r="A109" s="148">
        <v>2012</v>
      </c>
      <c r="B109" s="248">
        <v>14094.747000000003</v>
      </c>
      <c r="C109" s="648">
        <f>compopoinc!N101</f>
        <v>0.30366334319114685</v>
      </c>
      <c r="D109" s="147">
        <f>compopoinc!O101</f>
        <v>0.24365524322425619</v>
      </c>
      <c r="E109" s="116">
        <f>compopoinc!P101</f>
        <v>6.0008099966890653E-2</v>
      </c>
      <c r="F109" s="116">
        <f>compopoinc!Q101</f>
        <v>2.8002838412145041E-3</v>
      </c>
      <c r="G109" s="146">
        <f>compopoinc!R101</f>
        <v>0.17006734013557434</v>
      </c>
      <c r="H109" s="147">
        <f>compopoinc!S101</f>
        <v>0.13672195959866015</v>
      </c>
      <c r="I109" s="116">
        <f>compopoinc!T101</f>
        <v>3.3345380536914188E-2</v>
      </c>
      <c r="J109" s="116">
        <f>compopoinc!U101</f>
        <v>5.4303976516986176E-4</v>
      </c>
      <c r="K109" s="117">
        <f>compopoinc!V101</f>
        <v>0.13380317389965057</v>
      </c>
      <c r="L109" s="116">
        <f>compopoinc!W101</f>
        <v>0.10734648440636631</v>
      </c>
      <c r="M109" s="116">
        <f>compopoinc!X101</f>
        <v>2.645668949328427E-2</v>
      </c>
      <c r="N109" s="116">
        <f>compopoinc!Y101</f>
        <v>2.7617647477068549E-4</v>
      </c>
      <c r="O109" s="117">
        <f>compopoinc!Z101</f>
        <v>7.8600801527500153E-2</v>
      </c>
      <c r="P109" s="116">
        <f>compopoinc!AA101</f>
        <v>6.2656383173149727E-2</v>
      </c>
      <c r="Q109" s="116">
        <f>compopoinc!AB101</f>
        <v>1.5944418354350426E-2</v>
      </c>
      <c r="R109" s="116">
        <f>compopoinc!AC101</f>
        <v>5.891381642834539E-5</v>
      </c>
      <c r="S109" s="146">
        <f>compopoinc!AD101</f>
        <v>3.7291806191205978E-2</v>
      </c>
      <c r="T109" s="116">
        <f>compopoinc!AE101</f>
        <v>2.9548357890729269E-2</v>
      </c>
      <c r="U109" s="116">
        <f>compopoinc!AF101</f>
        <v>7.7434483004767086E-3</v>
      </c>
      <c r="V109" s="14">
        <f>compopoinc!AG101</f>
        <v>6.434626483001854E-6</v>
      </c>
      <c r="X109" s="1017"/>
      <c r="Y109" s="1017"/>
    </row>
    <row r="110" spans="1:25">
      <c r="A110" s="148">
        <v>2013</v>
      </c>
      <c r="B110" s="248">
        <v>14494.775000000003</v>
      </c>
      <c r="C110" s="648">
        <f>compopoinc!N102</f>
        <v>0.28944748640060425</v>
      </c>
      <c r="D110" s="147">
        <f>compopoinc!O102</f>
        <v>0.23293202156993639</v>
      </c>
      <c r="E110" s="116">
        <f>compopoinc!P102</f>
        <v>5.6515464830667862E-2</v>
      </c>
      <c r="F110" s="116">
        <f>compopoinc!Q102</f>
        <v>3.0004965326772665E-3</v>
      </c>
      <c r="G110" s="146">
        <f>compopoinc!R102</f>
        <v>0.15465903282165527</v>
      </c>
      <c r="H110" s="172">
        <f>compopoinc!S102</f>
        <v>0.12486767638183088</v>
      </c>
      <c r="I110" s="172">
        <f>compopoinc!T102</f>
        <v>2.9791356439824394E-2</v>
      </c>
      <c r="J110" s="172">
        <f>compopoinc!U102</f>
        <v>5.6802657506050888E-4</v>
      </c>
      <c r="K110" s="117">
        <f>compopoinc!V102</f>
        <v>0.11921722441911697</v>
      </c>
      <c r="L110" s="116">
        <f>compopoinc!W102</f>
        <v>9.6121605912771094E-2</v>
      </c>
      <c r="M110" s="116">
        <f>compopoinc!X102</f>
        <v>2.3095618506345884E-2</v>
      </c>
      <c r="N110" s="116">
        <f>compopoinc!Y102</f>
        <v>2.854521549105385E-4</v>
      </c>
      <c r="O110" s="117">
        <f>compopoinc!Z102</f>
        <v>6.7038983106613159E-2</v>
      </c>
      <c r="P110" s="116">
        <f>compopoinc!AA102</f>
        <v>5.3705403578290886E-2</v>
      </c>
      <c r="Q110" s="116">
        <f>compopoinc!AB102</f>
        <v>1.3333579528322271E-2</v>
      </c>
      <c r="R110" s="116">
        <f>compopoinc!AC102</f>
        <v>6.0588075313468823E-5</v>
      </c>
      <c r="S110" s="146">
        <f>compopoinc!AD102</f>
        <v>3.094027005136013E-2</v>
      </c>
      <c r="T110" s="116">
        <f>compopoinc!AE102</f>
        <v>2.4625304570066849E-2</v>
      </c>
      <c r="U110" s="116">
        <f>compopoinc!AF102</f>
        <v>6.3149654812932818E-3</v>
      </c>
      <c r="V110" s="14">
        <f>compopoinc!AG102</f>
        <v>6.5063044615574127E-6</v>
      </c>
      <c r="X110" s="1017"/>
      <c r="Y110" s="1017"/>
    </row>
    <row r="111" spans="1:25">
      <c r="A111" s="148">
        <v>2014</v>
      </c>
      <c r="B111" s="248">
        <v>15245.562000000004</v>
      </c>
      <c r="C111" s="648">
        <f>compopoinc!N103</f>
        <v>0.29408320784568787</v>
      </c>
      <c r="D111" s="147">
        <f>compopoinc!O103</f>
        <v>0.23857259214367291</v>
      </c>
      <c r="E111" s="116">
        <f>compopoinc!P103</f>
        <v>5.5510615702014966E-2</v>
      </c>
      <c r="F111" s="116">
        <f>compopoinc!Q103</f>
        <v>3.0106445249722166E-3</v>
      </c>
      <c r="G111" s="146">
        <f>compopoinc!R103</f>
        <v>0.15842770040035248</v>
      </c>
      <c r="H111" s="172">
        <f>compopoinc!S103</f>
        <v>0.12896860433165797</v>
      </c>
      <c r="I111" s="172">
        <f>compopoinc!T103</f>
        <v>2.9459096068694506E-2</v>
      </c>
      <c r="J111" s="172">
        <f>compopoinc!U103</f>
        <v>5.8500668042741483E-4</v>
      </c>
      <c r="K111" s="117">
        <f>compopoinc!V103</f>
        <v>0.12241987884044647</v>
      </c>
      <c r="L111" s="116">
        <f>compopoinc!W103</f>
        <v>9.9510687406727874E-2</v>
      </c>
      <c r="M111" s="116">
        <f>compopoinc!X103</f>
        <v>2.2909191433718598E-2</v>
      </c>
      <c r="N111" s="116">
        <f>compopoinc!Y103</f>
        <v>2.9144657192563738E-4</v>
      </c>
      <c r="O111" s="117">
        <f>compopoinc!Z103</f>
        <v>6.9154910743236542E-2</v>
      </c>
      <c r="P111" s="116">
        <f>compopoinc!AA103</f>
        <v>5.5847959677879783E-2</v>
      </c>
      <c r="Q111" s="116">
        <f>compopoinc!AB103</f>
        <v>1.3306951065356756E-2</v>
      </c>
      <c r="R111" s="116">
        <f>compopoinc!AC103</f>
        <v>6.1951404061142147E-5</v>
      </c>
      <c r="S111" s="146">
        <f>compopoinc!AD103</f>
        <v>3.1619183719158173E-2</v>
      </c>
      <c r="T111" s="116">
        <f>compopoinc!AE103</f>
        <v>2.536098958630309E-2</v>
      </c>
      <c r="U111" s="116">
        <f>compopoinc!AF103</f>
        <v>6.2581941328550836E-3</v>
      </c>
      <c r="V111" s="14">
        <f>compopoinc!AG103</f>
        <v>6.6230792061631177E-6</v>
      </c>
      <c r="X111" s="1017"/>
      <c r="Y111" s="1017"/>
    </row>
    <row r="112" spans="1:25">
      <c r="A112" s="148">
        <v>2015</v>
      </c>
      <c r="B112" s="248"/>
      <c r="C112" s="648">
        <f>compopoinc!N104</f>
        <v>0.29045569896697998</v>
      </c>
      <c r="D112" s="147">
        <f>compopoinc!O104</f>
        <v>0.23614632424683082</v>
      </c>
      <c r="E112" s="116">
        <f>compopoinc!P104</f>
        <v>5.4309374720149149E-2</v>
      </c>
      <c r="F112" s="116">
        <f>compopoinc!Q104</f>
        <v>3.2901867311461398E-3</v>
      </c>
      <c r="G112" s="146">
        <f>compopoinc!R104</f>
        <v>0.15562276542186737</v>
      </c>
      <c r="H112" s="172">
        <f>compopoinc!S104</f>
        <v>0.12713970634352301</v>
      </c>
      <c r="I112" s="172">
        <f>compopoinc!T104</f>
        <v>2.8483059078344357E-2</v>
      </c>
      <c r="J112" s="172">
        <f>compopoinc!U104</f>
        <v>6.2253164963721149E-4</v>
      </c>
      <c r="K112" s="117">
        <f>compopoinc!V104</f>
        <v>0.12026534229516983</v>
      </c>
      <c r="L112" s="116">
        <f>compopoinc!W104</f>
        <v>9.8119241069725679E-2</v>
      </c>
      <c r="M112" s="116">
        <f>compopoinc!X104</f>
        <v>2.2146101225444151E-2</v>
      </c>
      <c r="N112" s="116">
        <f>compopoinc!Y104</f>
        <v>3.1346121149592181E-4</v>
      </c>
      <c r="O112" s="117">
        <f>compopoinc!Z104</f>
        <v>6.7881114780902863E-2</v>
      </c>
      <c r="P112" s="116">
        <f>compopoinc!AA104</f>
        <v>5.5048694438055865E-2</v>
      </c>
      <c r="Q112" s="116">
        <f>compopoinc!AB104</f>
        <v>1.2832420342846998E-2</v>
      </c>
      <c r="R112" s="116">
        <f>compopoinc!AC104</f>
        <v>6.3797702863837322E-5</v>
      </c>
      <c r="S112" s="146">
        <f>compopoinc!AD104</f>
        <v>3.1092040240764618E-2</v>
      </c>
      <c r="T112" s="116">
        <f>compopoinc!AE104</f>
        <v>2.5085896567967239E-2</v>
      </c>
      <c r="U112" s="116">
        <f>compopoinc!AF104</f>
        <v>6.006143672797378E-3</v>
      </c>
      <c r="V112" s="14">
        <f>compopoinc!AG104</f>
        <v>6.9774559726471769E-6</v>
      </c>
    </row>
    <row r="113" spans="1:22">
      <c r="A113" s="148">
        <v>2016</v>
      </c>
      <c r="B113" s="248"/>
      <c r="C113" s="648">
        <f>compopoinc!N105</f>
        <v>0.28594273328781128</v>
      </c>
      <c r="D113" s="147">
        <f>compopoinc!O105</f>
        <v>0.23194447532839091</v>
      </c>
      <c r="E113" s="116">
        <f>compopoinc!P105</f>
        <v>5.3998257959420384E-2</v>
      </c>
      <c r="F113" s="116">
        <f>compopoinc!Q105</f>
        <v>3.473146277340999E-3</v>
      </c>
      <c r="G113" s="146">
        <f>compopoinc!R105</f>
        <v>0.15229892730712891</v>
      </c>
      <c r="H113" s="172">
        <f>compopoinc!S105</f>
        <v>0.12415169224578776</v>
      </c>
      <c r="I113" s="172">
        <f>compopoinc!T105</f>
        <v>2.8147235061341144E-2</v>
      </c>
      <c r="J113" s="172">
        <f>compopoinc!U105</f>
        <v>6.7743577540471959E-4</v>
      </c>
      <c r="K113" s="117">
        <f>compopoinc!V105</f>
        <v>0.11747416108846664</v>
      </c>
      <c r="L113" s="116">
        <f>compopoinc!W105</f>
        <v>9.5655852130094962E-2</v>
      </c>
      <c r="M113" s="116">
        <f>compopoinc!X105</f>
        <v>2.1818308958371686E-2</v>
      </c>
      <c r="N113" s="116">
        <f>compopoinc!Y105</f>
        <v>3.3175502225947853E-4</v>
      </c>
      <c r="O113" s="117">
        <f>compopoinc!Z105</f>
        <v>6.6540472209453583E-2</v>
      </c>
      <c r="P113" s="116">
        <f>compopoinc!AA105</f>
        <v>5.3866821682639385E-2</v>
      </c>
      <c r="Q113" s="116">
        <f>compopoinc!AB105</f>
        <v>1.2673650526814201E-2</v>
      </c>
      <c r="R113" s="116">
        <f>compopoinc!AC105</f>
        <v>6.8171631182808136E-5</v>
      </c>
      <c r="S113" s="146">
        <f>compopoinc!AD105</f>
        <v>3.0793271958827972E-2</v>
      </c>
      <c r="T113" s="116">
        <f>compopoinc!AE105</f>
        <v>2.4753686203165426E-2</v>
      </c>
      <c r="U113" s="116">
        <f>compopoinc!AF105</f>
        <v>6.0395857556625457E-3</v>
      </c>
      <c r="V113" s="14">
        <f>compopoinc!AG105</f>
        <v>7.3114840501056324E-6</v>
      </c>
    </row>
    <row r="114" spans="1:22">
      <c r="A114" s="148">
        <v>2017</v>
      </c>
      <c r="B114" s="248"/>
      <c r="C114" s="146"/>
      <c r="D114" s="147"/>
      <c r="E114" s="116"/>
      <c r="F114" s="116"/>
      <c r="G114" s="146"/>
      <c r="H114" s="147"/>
      <c r="I114" s="116"/>
      <c r="J114" s="116"/>
      <c r="K114" s="236"/>
      <c r="L114" s="116"/>
      <c r="M114" s="116"/>
      <c r="N114" s="116"/>
      <c r="O114" s="241"/>
      <c r="P114" s="116"/>
      <c r="Q114" s="116"/>
      <c r="R114" s="116"/>
      <c r="S114" s="146"/>
      <c r="T114" s="116"/>
      <c r="U114" s="116"/>
      <c r="V114" s="14"/>
    </row>
    <row r="115" spans="1:22">
      <c r="A115" s="148">
        <v>2018</v>
      </c>
      <c r="B115" s="248"/>
      <c r="C115" s="146"/>
      <c r="D115" s="147"/>
      <c r="E115" s="116"/>
      <c r="F115" s="116"/>
      <c r="G115" s="146"/>
      <c r="H115" s="147"/>
      <c r="I115" s="116"/>
      <c r="J115" s="116"/>
      <c r="K115" s="236"/>
      <c r="L115" s="116"/>
      <c r="M115" s="116"/>
      <c r="N115" s="116"/>
      <c r="O115" s="241"/>
      <c r="P115" s="116"/>
      <c r="Q115" s="116"/>
      <c r="R115" s="116"/>
      <c r="S115" s="146"/>
      <c r="T115" s="116"/>
      <c r="U115" s="116"/>
      <c r="V115" s="14"/>
    </row>
    <row r="116" spans="1:22">
      <c r="A116" s="148">
        <v>2019</v>
      </c>
      <c r="B116" s="248"/>
      <c r="C116" s="146"/>
      <c r="D116" s="147"/>
      <c r="E116" s="116"/>
      <c r="F116" s="116"/>
      <c r="G116" s="146"/>
      <c r="H116" s="147"/>
      <c r="I116" s="116"/>
      <c r="J116" s="116"/>
      <c r="K116" s="236"/>
      <c r="L116" s="116"/>
      <c r="M116" s="116"/>
      <c r="N116" s="116"/>
      <c r="O116" s="241"/>
      <c r="P116" s="116"/>
      <c r="Q116" s="116"/>
      <c r="R116" s="116"/>
      <c r="S116" s="146"/>
      <c r="T116" s="116"/>
      <c r="U116" s="116"/>
      <c r="V116" s="14"/>
    </row>
    <row r="117" spans="1:22">
      <c r="A117" s="148">
        <v>2020</v>
      </c>
      <c r="B117" s="248"/>
      <c r="C117" s="146"/>
      <c r="D117" s="147"/>
      <c r="E117" s="116"/>
      <c r="F117" s="116"/>
      <c r="G117" s="146"/>
      <c r="H117" s="147"/>
      <c r="I117" s="116"/>
      <c r="J117" s="116"/>
      <c r="K117" s="236"/>
      <c r="L117" s="116"/>
      <c r="M117" s="116"/>
      <c r="N117" s="116"/>
      <c r="O117" s="241"/>
      <c r="P117" s="116"/>
      <c r="Q117" s="116"/>
      <c r="R117" s="116"/>
      <c r="S117" s="146"/>
      <c r="T117" s="116"/>
      <c r="U117" s="116"/>
      <c r="V117" s="14"/>
    </row>
    <row r="118" spans="1:22" ht="16.100000000000001" thickBot="1">
      <c r="A118" s="144"/>
      <c r="B118" s="144"/>
      <c r="C118" s="114"/>
      <c r="D118" s="143"/>
      <c r="E118" s="143"/>
      <c r="F118" s="143"/>
      <c r="G118" s="114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C7:V7"/>
    <mergeCell ref="C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22"/>
  <sheetViews>
    <sheetView workbookViewId="0">
      <pane xSplit="1" ySplit="9" topLeftCell="B109" activePane="bottomRight" state="frozen"/>
      <selection activeCell="D32" sqref="D32"/>
      <selection pane="topRight" activeCell="D32" sqref="D32"/>
      <selection pane="bottomLeft" activeCell="D32" sqref="D32"/>
      <selection pane="bottomRight" activeCell="L112" sqref="L112"/>
    </sheetView>
  </sheetViews>
  <sheetFormatPr baseColWidth="10" defaultColWidth="10.83203125" defaultRowHeight="15.05"/>
  <cols>
    <col min="1" max="1" width="10.83203125" style="59"/>
    <col min="2" max="2" width="12" style="59" customWidth="1"/>
    <col min="3" max="5" width="10.83203125" style="59"/>
    <col min="6" max="9" width="12" style="59" customWidth="1"/>
    <col min="10" max="11" width="10.83203125" style="59"/>
    <col min="12" max="12" width="12" style="59" customWidth="1"/>
    <col min="13" max="16384" width="10.83203125" style="59"/>
  </cols>
  <sheetData>
    <row r="1" spans="1:15">
      <c r="A1" s="55" t="s">
        <v>37</v>
      </c>
      <c r="B1" s="110"/>
      <c r="F1" s="110"/>
      <c r="G1" s="110"/>
      <c r="H1" s="110"/>
      <c r="I1" s="110"/>
    </row>
    <row r="3" spans="1:15" ht="15.55" thickBot="1"/>
    <row r="4" spans="1:15" ht="25" customHeight="1" thickTop="1">
      <c r="A4" s="1428" t="s">
        <v>601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5">
      <c r="A5" s="107"/>
      <c r="B5" s="108"/>
      <c r="C5" s="62"/>
      <c r="D5" s="62"/>
      <c r="E5" s="62"/>
      <c r="F5" s="62"/>
      <c r="G5" s="62"/>
      <c r="H5" s="62"/>
      <c r="I5" s="62"/>
      <c r="J5" s="62"/>
      <c r="K5" s="62"/>
      <c r="L5" s="220"/>
    </row>
    <row r="6" spans="1:15">
      <c r="A6" s="107"/>
      <c r="B6" s="48" t="s">
        <v>36</v>
      </c>
      <c r="C6" s="504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51" t="s">
        <v>27</v>
      </c>
      <c r="L6" s="243" t="s">
        <v>26</v>
      </c>
    </row>
    <row r="7" spans="1:15" ht="30.95" customHeight="1">
      <c r="A7" s="107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5" ht="19.95" customHeight="1">
      <c r="A8" s="107"/>
      <c r="B8" s="1463" t="s">
        <v>60</v>
      </c>
      <c r="C8" s="1463"/>
      <c r="D8" s="1463"/>
      <c r="E8" s="1463"/>
      <c r="F8" s="1463"/>
      <c r="G8" s="1463"/>
      <c r="H8" s="1463"/>
      <c r="I8" s="1463"/>
      <c r="J8" s="1463"/>
      <c r="K8" s="1463"/>
      <c r="L8" s="1464"/>
    </row>
    <row r="9" spans="1:15" s="98" customFormat="1" ht="30.95" customHeight="1">
      <c r="A9" s="106"/>
      <c r="B9" s="637" t="s">
        <v>38</v>
      </c>
      <c r="C9" s="350" t="s">
        <v>16</v>
      </c>
      <c r="D9" s="105" t="s">
        <v>58</v>
      </c>
      <c r="E9" s="211" t="s">
        <v>59</v>
      </c>
      <c r="F9" s="105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623" t="s">
        <v>284</v>
      </c>
      <c r="O9" s="574" t="s">
        <v>603</v>
      </c>
    </row>
    <row r="10" spans="1:15" s="98" customFormat="1" ht="15.05" customHeight="1">
      <c r="A10" s="104">
        <v>1913</v>
      </c>
      <c r="B10" s="638">
        <f>avgpoinc!B2</f>
        <v>12453.866356684148</v>
      </c>
      <c r="C10" s="351">
        <f>avgpoinc!BC2</f>
        <v>8251.0505133309161</v>
      </c>
      <c r="D10" s="95"/>
      <c r="E10" s="212"/>
      <c r="F10" s="96">
        <f>avgpoinc!M2</f>
        <v>50279.208946863204</v>
      </c>
      <c r="G10" s="95">
        <f>avgpoinc!S2</f>
        <v>74179.742165440824</v>
      </c>
      <c r="H10" s="343">
        <f>avgpoinc!Y2</f>
        <v>215928.67291899084</v>
      </c>
      <c r="I10" s="95">
        <f>avgpoinc!AE2</f>
        <v>358392.10451544169</v>
      </c>
      <c r="J10" s="343">
        <f>avgpoinc!AK2</f>
        <v>955681.89280377585</v>
      </c>
      <c r="K10" s="343">
        <f>avgpoinc!AQ2</f>
        <v>3021695.9573423453</v>
      </c>
      <c r="L10" s="222"/>
      <c r="O10" s="646">
        <f>B10-'TB3'!B9</f>
        <v>0.22120385934613296</v>
      </c>
    </row>
    <row r="11" spans="1:15" s="98" customFormat="1" ht="15.05" customHeight="1">
      <c r="A11" s="103">
        <v>1914</v>
      </c>
      <c r="B11" s="638">
        <f>avgpoinc!B3</f>
        <v>11251.838141222959</v>
      </c>
      <c r="C11" s="351">
        <f>avgpoinc!BC3</f>
        <v>7426.7003677845223</v>
      </c>
      <c r="D11" s="95"/>
      <c r="E11" s="213"/>
      <c r="F11" s="96">
        <f>avgpoinc!M3</f>
        <v>45678.078102168896</v>
      </c>
      <c r="G11" s="95">
        <f>avgpoinc!S3</f>
        <v>67694.999421233617</v>
      </c>
      <c r="H11" s="343">
        <f>avgpoinc!Y3</f>
        <v>197434.49464726503</v>
      </c>
      <c r="I11" s="95">
        <f>avgpoinc!AE3</f>
        <v>329897.46832387865</v>
      </c>
      <c r="J11" s="343">
        <f>avgpoinc!AK3</f>
        <v>857892.79188892327</v>
      </c>
      <c r="K11" s="343">
        <f>avgpoinc!AQ3</f>
        <v>2823678.0745124193</v>
      </c>
      <c r="L11" s="222"/>
      <c r="O11" s="646">
        <f>B11-'TB3'!B10</f>
        <v>0.19985367117260466</v>
      </c>
    </row>
    <row r="12" spans="1:15" s="98" customFormat="1" ht="15.05" customHeight="1">
      <c r="A12" s="103">
        <v>1915</v>
      </c>
      <c r="B12" s="638">
        <f>avgpoinc!B4</f>
        <v>11475.230298028198</v>
      </c>
      <c r="C12" s="351">
        <f>avgpoinc!BC4</f>
        <v>7691.7112145374513</v>
      </c>
      <c r="D12" s="95"/>
      <c r="E12" s="213"/>
      <c r="F12" s="96">
        <f>avgpoinc!M4</f>
        <v>45526.902049444951</v>
      </c>
      <c r="G12" s="95">
        <f>avgpoinc!S4</f>
        <v>66875.405358818083</v>
      </c>
      <c r="H12" s="343">
        <f>avgpoinc!Y4</f>
        <v>192727.26669764344</v>
      </c>
      <c r="I12" s="95">
        <f>avgpoinc!AE4</f>
        <v>322596.92404864426</v>
      </c>
      <c r="J12" s="343">
        <f>avgpoinc!AK4</f>
        <v>910275.8976716199</v>
      </c>
      <c r="K12" s="343">
        <f>avgpoinc!AQ4</f>
        <v>3882487.1109030745</v>
      </c>
      <c r="L12" s="222"/>
      <c r="O12" s="646">
        <f>B12-'TB3'!B11</f>
        <v>0.20245355530096276</v>
      </c>
    </row>
    <row r="13" spans="1:15" s="98" customFormat="1" ht="15.05" customHeight="1">
      <c r="A13" s="103">
        <v>1916</v>
      </c>
      <c r="B13" s="638">
        <f>avgpoinc!B5</f>
        <v>13085.489773844409</v>
      </c>
      <c r="C13" s="351">
        <f>avgpoinc!BC5</f>
        <v>8389.0289825477084</v>
      </c>
      <c r="D13" s="95"/>
      <c r="E13" s="213"/>
      <c r="F13" s="96">
        <f>avgpoinc!M5</f>
        <v>55353.636895514734</v>
      </c>
      <c r="G13" s="95">
        <f>avgpoinc!S5</f>
        <v>83748.867833210577</v>
      </c>
      <c r="H13" s="343">
        <f>avgpoinc!Y5</f>
        <v>250419.01196461453</v>
      </c>
      <c r="I13" s="95">
        <f>avgpoinc!AE5</f>
        <v>420048.98493988567</v>
      </c>
      <c r="J13" s="343">
        <f>avgpoinc!AK5</f>
        <v>1314153.3391620519</v>
      </c>
      <c r="K13" s="343">
        <f>avgpoinc!AQ5</f>
        <v>5608478.6684590084</v>
      </c>
      <c r="L13" s="222"/>
      <c r="O13" s="646">
        <f>B13-'TB3'!B12</f>
        <v>0.23398260697103979</v>
      </c>
    </row>
    <row r="14" spans="1:15" s="98" customFormat="1" ht="15.05" customHeight="1">
      <c r="A14" s="103">
        <v>1917</v>
      </c>
      <c r="B14" s="638">
        <f>avgpoinc!B6</f>
        <v>12880.647971496566</v>
      </c>
      <c r="C14" s="351">
        <f>avgpoinc!BC6</f>
        <v>8291.0114884593095</v>
      </c>
      <c r="D14" s="95"/>
      <c r="E14" s="214"/>
      <c r="F14" s="96">
        <f>avgpoinc!M6</f>
        <v>54187.376318831863</v>
      </c>
      <c r="G14" s="95">
        <f>avgpoinc!S6</f>
        <v>80819.075366599922</v>
      </c>
      <c r="H14" s="343">
        <f>avgpoinc!Y6</f>
        <v>223420.44753152679</v>
      </c>
      <c r="I14" s="95">
        <f>avgpoinc!AE6</f>
        <v>352514.36763178278</v>
      </c>
      <c r="J14" s="343">
        <f>avgpoinc!AK6</f>
        <v>971679.45225239953</v>
      </c>
      <c r="K14" s="343">
        <f>avgpoinc!AQ6</f>
        <v>3109540.417442969</v>
      </c>
      <c r="L14" s="222"/>
      <c r="O14" s="646">
        <f>B14-'TB3'!B13</f>
        <v>0.23031987051763281</v>
      </c>
    </row>
    <row r="15" spans="1:15" s="98" customFormat="1" ht="15.05" customHeight="1">
      <c r="A15" s="103">
        <v>1918</v>
      </c>
      <c r="B15" s="638">
        <f>avgpoinc!B7</f>
        <v>13628.413896710006</v>
      </c>
      <c r="C15" s="352">
        <f>avgpoinc!BC7</f>
        <v>9257.3787726101</v>
      </c>
      <c r="D15" s="95"/>
      <c r="E15" s="215"/>
      <c r="F15" s="96">
        <f>avgpoinc!M7</f>
        <v>52967.730013609173</v>
      </c>
      <c r="G15" s="95">
        <f>avgpoinc!S7</f>
        <v>78644.627183858771</v>
      </c>
      <c r="H15" s="343">
        <f>avgpoinc!Y7</f>
        <v>192660.7532804604</v>
      </c>
      <c r="I15" s="95">
        <f>avgpoinc!AE7</f>
        <v>281002.87275219528</v>
      </c>
      <c r="J15" s="343">
        <f>avgpoinc!AK7</f>
        <v>622754.28867403651</v>
      </c>
      <c r="K15" s="343">
        <f>avgpoinc!AQ7</f>
        <v>1083835.032813773</v>
      </c>
      <c r="L15" s="222"/>
      <c r="O15" s="646">
        <f>B15-'TB3'!B14</f>
        <v>0.24369067322004412</v>
      </c>
    </row>
    <row r="16" spans="1:15" s="98" customFormat="1" ht="15.05" customHeight="1">
      <c r="A16" s="102">
        <v>1919</v>
      </c>
      <c r="B16" s="639">
        <f>avgpoinc!B8</f>
        <v>12913.645651630306</v>
      </c>
      <c r="C16" s="353">
        <f>avgpoinc!BC8</f>
        <v>8278.0893638424786</v>
      </c>
      <c r="D16" s="99"/>
      <c r="E16" s="216"/>
      <c r="F16" s="100">
        <f>avgpoinc!M8</f>
        <v>54633.65224172076</v>
      </c>
      <c r="G16" s="99">
        <f>avgpoinc!S8</f>
        <v>86193.922536228274</v>
      </c>
      <c r="H16" s="342">
        <f>avgpoinc!Y8</f>
        <v>237216.95441877912</v>
      </c>
      <c r="I16" s="99">
        <f>avgpoinc!AE8</f>
        <v>361952.37518907309</v>
      </c>
      <c r="J16" s="342">
        <f>avgpoinc!AK8</f>
        <v>911693.2643720553</v>
      </c>
      <c r="K16" s="342">
        <f>avgpoinc!AQ8</f>
        <v>2574329.6917478596</v>
      </c>
      <c r="L16" s="356"/>
      <c r="O16" s="646">
        <f>B16-'TB3'!B15</f>
        <v>0.23321892024978297</v>
      </c>
    </row>
    <row r="17" spans="1:15" s="98" customFormat="1" ht="15.05" customHeight="1">
      <c r="A17" s="103">
        <v>1920</v>
      </c>
      <c r="B17" s="638">
        <f>avgpoinc!B9</f>
        <v>12633.451132438788</v>
      </c>
      <c r="C17" s="352">
        <f>avgpoinc!BC9</f>
        <v>8299.1450636784102</v>
      </c>
      <c r="D17" s="95"/>
      <c r="E17" s="215"/>
      <c r="F17" s="96">
        <f>avgpoinc!M9</f>
        <v>51642.205751282192</v>
      </c>
      <c r="G17" s="95">
        <f>avgpoinc!S9</f>
        <v>79164.591028849609</v>
      </c>
      <c r="H17" s="343">
        <f>avgpoinc!Y9</f>
        <v>207515.49368055532</v>
      </c>
      <c r="I17" s="95">
        <f>avgpoinc!AE9</f>
        <v>309138.20897387294</v>
      </c>
      <c r="J17" s="343">
        <f>avgpoinc!AK9</f>
        <v>713540.54946716514</v>
      </c>
      <c r="K17" s="343">
        <f>avgpoinc!AQ9</f>
        <v>1795022.4110821353</v>
      </c>
      <c r="L17" s="222"/>
      <c r="O17" s="646">
        <f>B17-'TB3'!B16</f>
        <v>0.22891161174266017</v>
      </c>
    </row>
    <row r="18" spans="1:15" s="98" customFormat="1" ht="15.05" customHeight="1">
      <c r="A18" s="103">
        <v>1921</v>
      </c>
      <c r="B18" s="638">
        <f>avgpoinc!B10</f>
        <v>11390.165193426874</v>
      </c>
      <c r="C18" s="352">
        <f>avgpoinc!BC10</f>
        <v>7106.8916245701548</v>
      </c>
      <c r="D18" s="95"/>
      <c r="E18" s="215"/>
      <c r="F18" s="96">
        <f>avgpoinc!M10</f>
        <v>49939.627313137331</v>
      </c>
      <c r="G18" s="95">
        <f>avgpoinc!S10</f>
        <v>73333.631422246137</v>
      </c>
      <c r="H18" s="343">
        <f>avgpoinc!Y10</f>
        <v>180964.64323297041</v>
      </c>
      <c r="I18" s="95">
        <f>avgpoinc!AE10</f>
        <v>266736.65097065433</v>
      </c>
      <c r="J18" s="343">
        <f>avgpoinc!AK10</f>
        <v>605131.31409656024</v>
      </c>
      <c r="K18" s="343">
        <f>avgpoinc!AQ10</f>
        <v>1435940.0746594025</v>
      </c>
      <c r="L18" s="222"/>
      <c r="O18" s="646">
        <f>B18-'TB3'!B17</f>
        <v>0.20366838321024261</v>
      </c>
    </row>
    <row r="19" spans="1:15" s="98" customFormat="1" ht="15.05" customHeight="1">
      <c r="A19" s="103">
        <v>1922</v>
      </c>
      <c r="B19" s="638">
        <f>avgpoinc!B11</f>
        <v>12362.778627768706</v>
      </c>
      <c r="C19" s="352">
        <f>avgpoinc!BC11</f>
        <v>7841.2956060805936</v>
      </c>
      <c r="D19" s="95"/>
      <c r="E19" s="215"/>
      <c r="F19" s="96">
        <f>avgpoinc!M11</f>
        <v>53056.125822961723</v>
      </c>
      <c r="G19" s="95">
        <f>avgpoinc!S11</f>
        <v>78033.709654729944</v>
      </c>
      <c r="H19" s="343">
        <f>avgpoinc!Y11</f>
        <v>191175.21023582644</v>
      </c>
      <c r="I19" s="95">
        <f>avgpoinc!AE11</f>
        <v>281703.17464907339</v>
      </c>
      <c r="J19" s="343">
        <f>avgpoinc!AK11</f>
        <v>648235.20403530553</v>
      </c>
      <c r="K19" s="343">
        <f>avgpoinc!AQ11</f>
        <v>1744880.4413853167</v>
      </c>
      <c r="L19" s="222"/>
      <c r="O19" s="646">
        <f>B19-'TB3'!B18</f>
        <v>0.22179662155940605</v>
      </c>
    </row>
    <row r="20" spans="1:15" s="98" customFormat="1" ht="15.05" customHeight="1">
      <c r="A20" s="103">
        <v>1923</v>
      </c>
      <c r="B20" s="638">
        <f>avgpoinc!B12</f>
        <v>13912.364551405428</v>
      </c>
      <c r="C20" s="352">
        <f>avgpoinc!BC12</f>
        <v>9224.5201363644665</v>
      </c>
      <c r="D20" s="95"/>
      <c r="E20" s="215"/>
      <c r="F20" s="96">
        <f>avgpoinc!M12</f>
        <v>56102.964286774055</v>
      </c>
      <c r="G20" s="95">
        <f>avgpoinc!S12</f>
        <v>83090.910255816474</v>
      </c>
      <c r="H20" s="343">
        <f>avgpoinc!Y12</f>
        <v>207551.97115468147</v>
      </c>
      <c r="I20" s="95">
        <f>avgpoinc!AE12</f>
        <v>310919.44565212663</v>
      </c>
      <c r="J20" s="343">
        <f>avgpoinc!AK12</f>
        <v>732136.8138266094</v>
      </c>
      <c r="K20" s="343">
        <f>avgpoinc!AQ12</f>
        <v>2071348.8722006474</v>
      </c>
      <c r="L20" s="222"/>
      <c r="O20" s="646">
        <f>B20-'TB3'!B19</f>
        <v>0.24793881864025025</v>
      </c>
    </row>
    <row r="21" spans="1:15" s="98" customFormat="1" ht="15.05" customHeight="1">
      <c r="A21" s="103">
        <v>1924</v>
      </c>
      <c r="B21" s="638">
        <f>avgpoinc!B13</f>
        <v>13734.251179463188</v>
      </c>
      <c r="C21" s="352">
        <f>avgpoinc!BC13</f>
        <v>8746.3449598006482</v>
      </c>
      <c r="D21" s="95"/>
      <c r="E21" s="215"/>
      <c r="F21" s="96">
        <f>avgpoinc!M13</f>
        <v>58625.407156426038</v>
      </c>
      <c r="G21" s="95">
        <f>avgpoinc!S13</f>
        <v>86335.525625711176</v>
      </c>
      <c r="H21" s="343">
        <f>avgpoinc!Y13</f>
        <v>216540.20066661068</v>
      </c>
      <c r="I21" s="95">
        <f>avgpoinc!AE13</f>
        <v>324964.79592618771</v>
      </c>
      <c r="J21" s="343">
        <f>avgpoinc!AK13</f>
        <v>775875.21279422659</v>
      </c>
      <c r="K21" s="343">
        <f>avgpoinc!AQ13</f>
        <v>2297497.6021593423</v>
      </c>
      <c r="L21" s="222"/>
      <c r="O21" s="646">
        <f>B21-'TB3'!B20</f>
        <v>0.24558318675008195</v>
      </c>
    </row>
    <row r="22" spans="1:15" s="98" customFormat="1" ht="15.05" customHeight="1">
      <c r="A22" s="103">
        <v>1925</v>
      </c>
      <c r="B22" s="638">
        <f>avgpoinc!B14</f>
        <v>13981.900503589908</v>
      </c>
      <c r="C22" s="352">
        <f>avgpoinc!BC14</f>
        <v>8641.3016110606732</v>
      </c>
      <c r="D22" s="95"/>
      <c r="E22" s="215"/>
      <c r="F22" s="96">
        <f>avgpoinc!M14</f>
        <v>62047.290536353044</v>
      </c>
      <c r="G22" s="95">
        <f>avgpoinc!S14</f>
        <v>94736.26599034133</v>
      </c>
      <c r="H22" s="343">
        <f>avgpoinc!Y14</f>
        <v>250662.74616177959</v>
      </c>
      <c r="I22" s="95">
        <f>avgpoinc!AE14</f>
        <v>377449.74980294565</v>
      </c>
      <c r="J22" s="343">
        <f>avgpoinc!AK14</f>
        <v>926917.14942579484</v>
      </c>
      <c r="K22" s="343">
        <f>avgpoinc!AQ14</f>
        <v>3106758.3089558515</v>
      </c>
      <c r="L22" s="222"/>
      <c r="O22" s="646">
        <f>B22-'TB3'!B21</f>
        <v>0.25084479450015351</v>
      </c>
    </row>
    <row r="23" spans="1:15" s="98" customFormat="1" ht="15.05" customHeight="1">
      <c r="A23" s="103">
        <v>1926</v>
      </c>
      <c r="B23" s="638">
        <f>avgpoinc!B15</f>
        <v>14635.489407058978</v>
      </c>
      <c r="C23" s="352">
        <f>avgpoinc!BC15</f>
        <v>8968.001347588428</v>
      </c>
      <c r="D23" s="95"/>
      <c r="E23" s="215"/>
      <c r="F23" s="96">
        <f>avgpoinc!M15</f>
        <v>65642.881942293912</v>
      </c>
      <c r="G23" s="95">
        <f>avgpoinc!S15</f>
        <v>102321.54311133457</v>
      </c>
      <c r="H23" s="343">
        <f>avgpoinc!Y15</f>
        <v>282330.92678358755</v>
      </c>
      <c r="I23" s="95">
        <f>avgpoinc!AE15</f>
        <v>430268.31119577476</v>
      </c>
      <c r="J23" s="343">
        <f>avgpoinc!AK15</f>
        <v>1113134.8227150829</v>
      </c>
      <c r="K23" s="343">
        <f>avgpoinc!AQ15</f>
        <v>4066124.2278036471</v>
      </c>
      <c r="L23" s="222"/>
      <c r="O23" s="646">
        <f>B23-'TB3'!B22</f>
        <v>0.26082596817832382</v>
      </c>
    </row>
    <row r="24" spans="1:15" s="98" customFormat="1" ht="15.05" customHeight="1">
      <c r="A24" s="103">
        <v>1927</v>
      </c>
      <c r="B24" s="638">
        <f>avgpoinc!B16</f>
        <v>14366.373221072688</v>
      </c>
      <c r="C24" s="352">
        <f>avgpoinc!BC16</f>
        <v>8894.3165903068584</v>
      </c>
      <c r="D24" s="95"/>
      <c r="E24" s="215"/>
      <c r="F24" s="96">
        <f>avgpoinc!M16</f>
        <v>63614.882897965159</v>
      </c>
      <c r="G24" s="95">
        <f>avgpoinc!S16</f>
        <v>98302.339436123671</v>
      </c>
      <c r="H24" s="343">
        <f>avgpoinc!Y16</f>
        <v>264603.0605568178</v>
      </c>
      <c r="I24" s="95">
        <f>avgpoinc!AE16</f>
        <v>399079.0319477719</v>
      </c>
      <c r="J24" s="343">
        <f>avgpoinc!AK16</f>
        <v>1008514.8566238824</v>
      </c>
      <c r="K24" s="343">
        <f>avgpoinc!AQ16</f>
        <v>3612542.8733799909</v>
      </c>
      <c r="L24" s="222"/>
      <c r="O24" s="646">
        <f>B24-'TB3'!B23</f>
        <v>0.25688617828382121</v>
      </c>
    </row>
    <row r="25" spans="1:15" s="98" customFormat="1" ht="15.05" customHeight="1">
      <c r="A25" s="103">
        <v>1928</v>
      </c>
      <c r="B25" s="638">
        <f>avgpoinc!B17</f>
        <v>14521.724283783558</v>
      </c>
      <c r="C25" s="352">
        <f>avgpoinc!BC17</f>
        <v>8815.7327593878435</v>
      </c>
      <c r="D25" s="95"/>
      <c r="E25" s="215"/>
      <c r="F25" s="96">
        <f>avgpoinc!M17</f>
        <v>65875.648003344962</v>
      </c>
      <c r="G25" s="95">
        <f>avgpoinc!S17</f>
        <v>101802.16659486752</v>
      </c>
      <c r="H25" s="343">
        <f>avgpoinc!Y17</f>
        <v>279340.80057795864</v>
      </c>
      <c r="I25" s="95">
        <f>avgpoinc!AE17</f>
        <v>425663.43137223902</v>
      </c>
      <c r="J25" s="343">
        <f>avgpoinc!AK17</f>
        <v>1128207.2128626176</v>
      </c>
      <c r="K25" s="343">
        <f>avgpoinc!AQ17</f>
        <v>4456353.45125244</v>
      </c>
      <c r="L25" s="222"/>
      <c r="O25" s="646">
        <f>B25-'TB3'!B24</f>
        <v>0.26139511556539219</v>
      </c>
    </row>
    <row r="26" spans="1:15" s="98" customFormat="1" ht="15.05" customHeight="1">
      <c r="A26" s="102">
        <v>1929</v>
      </c>
      <c r="B26" s="639">
        <f>avgpoinc!B18</f>
        <v>15245.707667601031</v>
      </c>
      <c r="C26" s="353">
        <f>avgpoinc!BC18</f>
        <v>9519.2600686672413</v>
      </c>
      <c r="D26" s="99"/>
      <c r="E26" s="216"/>
      <c r="F26" s="100">
        <f>avgpoinc!M18</f>
        <v>66783.736058005161</v>
      </c>
      <c r="G26" s="99">
        <f>avgpoinc!S18</f>
        <v>104068.45098893496</v>
      </c>
      <c r="H26" s="342">
        <f>avgpoinc!Y18</f>
        <v>285869.48833314498</v>
      </c>
      <c r="I26" s="99">
        <f>avgpoinc!AE18</f>
        <v>436217.70263452007</v>
      </c>
      <c r="J26" s="342">
        <f>avgpoinc!AK18</f>
        <v>1173234.4542503122</v>
      </c>
      <c r="K26" s="342">
        <f>avgpoinc!AQ18</f>
        <v>4856469.7263243422</v>
      </c>
      <c r="L26" s="356"/>
      <c r="O26" s="646">
        <f>B26-'TB3'!B25</f>
        <v>0.32349567206074425</v>
      </c>
    </row>
    <row r="27" spans="1:15" s="98" customFormat="1" ht="15.05" customHeight="1">
      <c r="A27" s="103">
        <v>1930</v>
      </c>
      <c r="B27" s="638">
        <f>avgpoinc!B19</f>
        <v>13739.799751135168</v>
      </c>
      <c r="C27" s="352">
        <f>avgpoinc!BC19</f>
        <v>8816.6822091282411</v>
      </c>
      <c r="D27" s="95"/>
      <c r="E27" s="215"/>
      <c r="F27" s="96">
        <f>avgpoinc!M19</f>
        <v>58047.857629197511</v>
      </c>
      <c r="G27" s="95">
        <f>avgpoinc!S19</f>
        <v>85526.797887770823</v>
      </c>
      <c r="H27" s="343">
        <f>avgpoinc!Y19</f>
        <v>211757.45389077032</v>
      </c>
      <c r="I27" s="95">
        <f>avgpoinc!AE19</f>
        <v>306379.23485197127</v>
      </c>
      <c r="J27" s="343">
        <f>avgpoinc!AK19</f>
        <v>694330.18241505208</v>
      </c>
      <c r="K27" s="343">
        <f>avgpoinc!AQ19</f>
        <v>2126038.3542045923</v>
      </c>
      <c r="L27" s="222"/>
      <c r="O27" s="646">
        <f>B27-'TB3'!B26</f>
        <v>10.9031092439036</v>
      </c>
    </row>
    <row r="28" spans="1:15" s="98" customFormat="1" ht="15.05" customHeight="1">
      <c r="A28" s="103">
        <v>1931</v>
      </c>
      <c r="B28" s="638">
        <f>avgpoinc!B20</f>
        <v>12273.082865781991</v>
      </c>
      <c r="C28" s="352">
        <f>avgpoinc!BC20</f>
        <v>8019.5938809262598</v>
      </c>
      <c r="D28" s="95"/>
      <c r="E28" s="215"/>
      <c r="F28" s="96">
        <f>avgpoinc!M20</f>
        <v>50554.483729483567</v>
      </c>
      <c r="G28" s="95">
        <f>avgpoinc!S20</f>
        <v>69287.093483256453</v>
      </c>
      <c r="H28" s="343">
        <f>avgpoinc!Y20</f>
        <v>157058.97453810013</v>
      </c>
      <c r="I28" s="95">
        <f>avgpoinc!AE20</f>
        <v>211247.12305872038</v>
      </c>
      <c r="J28" s="343">
        <f>avgpoinc!AK20</f>
        <v>360428.04073282349</v>
      </c>
      <c r="K28" s="343">
        <f>avgpoinc!AQ20</f>
        <v>751352.82526621246</v>
      </c>
      <c r="L28" s="222"/>
      <c r="O28" s="646">
        <f>B28-'TB3'!B27</f>
        <v>-0.5457477591753559</v>
      </c>
    </row>
    <row r="29" spans="1:15" s="98" customFormat="1" ht="15.05" customHeight="1">
      <c r="A29" s="103">
        <v>1932</v>
      </c>
      <c r="B29" s="638">
        <f>avgpoinc!B21</f>
        <v>10384.031043257282</v>
      </c>
      <c r="C29" s="352">
        <f>avgpoinc!BC21</f>
        <v>6559.1023771045529</v>
      </c>
      <c r="D29" s="95"/>
      <c r="E29" s="215"/>
      <c r="F29" s="96">
        <f>avgpoinc!M21</f>
        <v>44808.389038631874</v>
      </c>
      <c r="G29" s="95">
        <f>avgpoinc!S21</f>
        <v>60856.535377127759</v>
      </c>
      <c r="H29" s="343">
        <f>avgpoinc!Y21</f>
        <v>131608.92673758636</v>
      </c>
      <c r="I29" s="95">
        <f>avgpoinc!AE21</f>
        <v>181145.9478413676</v>
      </c>
      <c r="J29" s="343">
        <f>avgpoinc!AK21</f>
        <v>308540.9901699553</v>
      </c>
      <c r="K29" s="343">
        <f>avgpoinc!AQ21</f>
        <v>497974.44573353988</v>
      </c>
      <c r="L29" s="222"/>
      <c r="O29" s="646">
        <f>B29-'TB3'!B28</f>
        <v>11.934218234433501</v>
      </c>
    </row>
    <row r="30" spans="1:15" s="98" customFormat="1" ht="15.05" customHeight="1">
      <c r="A30" s="103">
        <v>1933</v>
      </c>
      <c r="B30" s="638">
        <f>avgpoinc!B22</f>
        <v>10043.617242374539</v>
      </c>
      <c r="C30" s="352">
        <f>avgpoinc!BC22</f>
        <v>6326.1244526860355</v>
      </c>
      <c r="D30" s="95"/>
      <c r="E30" s="215"/>
      <c r="F30" s="96">
        <f>avgpoinc!M22</f>
        <v>43501.052349571073</v>
      </c>
      <c r="G30" s="95">
        <f>avgpoinc!S22</f>
        <v>61336.678241429719</v>
      </c>
      <c r="H30" s="343">
        <f>avgpoinc!Y22</f>
        <v>141351.16205416908</v>
      </c>
      <c r="I30" s="95">
        <f>avgpoinc!AE22</f>
        <v>198133.64261068148</v>
      </c>
      <c r="J30" s="343">
        <f>avgpoinc!AK22</f>
        <v>383616.53605978074</v>
      </c>
      <c r="K30" s="343">
        <f>avgpoinc!AQ22</f>
        <v>769027.61897175806</v>
      </c>
      <c r="L30" s="222"/>
      <c r="O30" s="646">
        <f>B30-'TB3'!B29</f>
        <v>-5.5453268925120938</v>
      </c>
    </row>
    <row r="31" spans="1:15" s="98" customFormat="1" ht="15.05" customHeight="1">
      <c r="A31" s="103">
        <v>1934</v>
      </c>
      <c r="B31" s="638">
        <f>avgpoinc!B23</f>
        <v>11274.641963127146</v>
      </c>
      <c r="C31" s="352">
        <f>avgpoinc!BC23</f>
        <v>6849.2962332067173</v>
      </c>
      <c r="D31" s="95"/>
      <c r="E31" s="215"/>
      <c r="F31" s="96">
        <f>avgpoinc!M23</f>
        <v>51102.753532411021</v>
      </c>
      <c r="G31" s="95">
        <f>avgpoinc!S23</f>
        <v>75807.507319738419</v>
      </c>
      <c r="H31" s="343">
        <f>avgpoinc!Y23</f>
        <v>161103.37614150968</v>
      </c>
      <c r="I31" s="95">
        <f>avgpoinc!AE23</f>
        <v>230339.07114513367</v>
      </c>
      <c r="J31" s="343">
        <f>avgpoinc!AK23</f>
        <v>434028.0023842855</v>
      </c>
      <c r="K31" s="343">
        <f>avgpoinc!AQ23</f>
        <v>931484.82680539123</v>
      </c>
      <c r="L31" s="222"/>
      <c r="O31" s="646">
        <f>B31-'TB3'!B30</f>
        <v>-6.7740065413981938</v>
      </c>
    </row>
    <row r="32" spans="1:15" s="98" customFormat="1" ht="15.05" customHeight="1">
      <c r="A32" s="103">
        <v>1935</v>
      </c>
      <c r="B32" s="638">
        <f>avgpoinc!B24</f>
        <v>12371.095032458548</v>
      </c>
      <c r="C32" s="352">
        <f>avgpoinc!BC24</f>
        <v>7640.2916232906082</v>
      </c>
      <c r="D32" s="95"/>
      <c r="E32" s="215"/>
      <c r="F32" s="96">
        <f>avgpoinc!M24</f>
        <v>54948.325714969993</v>
      </c>
      <c r="G32" s="95">
        <f>avgpoinc!S24</f>
        <v>80096.635518761599</v>
      </c>
      <c r="H32" s="343">
        <f>avgpoinc!Y24</f>
        <v>182087.49116863692</v>
      </c>
      <c r="I32" s="95">
        <f>avgpoinc!AE24</f>
        <v>262743.57660931099</v>
      </c>
      <c r="J32" s="343">
        <f>avgpoinc!AK24</f>
        <v>530681.27040386654</v>
      </c>
      <c r="K32" s="343">
        <f>avgpoinc!AQ24</f>
        <v>1259109.1975602452</v>
      </c>
      <c r="L32" s="222"/>
      <c r="O32" s="646">
        <f>B32-'TB3'!B31</f>
        <v>-7.2784822749981686</v>
      </c>
    </row>
    <row r="33" spans="1:15" s="98" customFormat="1" ht="15.05" customHeight="1">
      <c r="A33" s="103">
        <v>1936</v>
      </c>
      <c r="B33" s="638">
        <f>avgpoinc!B25</f>
        <v>13667.893039681134</v>
      </c>
      <c r="C33" s="352">
        <f>avgpoinc!BC25</f>
        <v>8488.0417914215996</v>
      </c>
      <c r="D33" s="95"/>
      <c r="E33" s="215"/>
      <c r="F33" s="96">
        <f>avgpoinc!M25</f>
        <v>60286.554274016926</v>
      </c>
      <c r="G33" s="95">
        <f>avgpoinc!S25</f>
        <v>88252.356481222698</v>
      </c>
      <c r="H33" s="343">
        <f>avgpoinc!Y25</f>
        <v>217324.8065973531</v>
      </c>
      <c r="I33" s="95">
        <f>avgpoinc!AE25</f>
        <v>317739.13953889575</v>
      </c>
      <c r="J33" s="343">
        <f>avgpoinc!AK25</f>
        <v>647115.67600523203</v>
      </c>
      <c r="K33" s="343">
        <f>avgpoinc!AQ25</f>
        <v>1510450.1526299461</v>
      </c>
      <c r="L33" s="222"/>
      <c r="O33" s="646">
        <f>B33-'TB3'!B32</f>
        <v>-6.9151568206707452</v>
      </c>
    </row>
    <row r="34" spans="1:15" s="98" customFormat="1" ht="15.05" customHeight="1">
      <c r="A34" s="103">
        <v>1937</v>
      </c>
      <c r="B34" s="638">
        <f>avgpoinc!B26</f>
        <v>14565.436004270741</v>
      </c>
      <c r="C34" s="352">
        <f>avgpoinc!BC26</f>
        <v>9115.0276037157419</v>
      </c>
      <c r="D34" s="95"/>
      <c r="E34" s="215"/>
      <c r="F34" s="96">
        <f>avgpoinc!M26</f>
        <v>63619.111609265718</v>
      </c>
      <c r="G34" s="95">
        <f>avgpoinc!S26</f>
        <v>93875.590689506076</v>
      </c>
      <c r="H34" s="343">
        <f>avgpoinc!Y26</f>
        <v>236880.48282675631</v>
      </c>
      <c r="I34" s="95">
        <f>avgpoinc!AE26</f>
        <v>343925.89921454113</v>
      </c>
      <c r="J34" s="343">
        <f>avgpoinc!AK26</f>
        <v>722783.59231567301</v>
      </c>
      <c r="K34" s="343">
        <f>avgpoinc!AQ26</f>
        <v>1814948.8650683595</v>
      </c>
      <c r="L34" s="222"/>
      <c r="O34" s="646">
        <f>B34-'TB3'!B33</f>
        <v>-7.6656106961272599</v>
      </c>
    </row>
    <row r="35" spans="1:15" s="98" customFormat="1" ht="15.05" customHeight="1">
      <c r="A35" s="103">
        <v>1938</v>
      </c>
      <c r="B35" s="638">
        <f>avgpoinc!B27</f>
        <v>13527.062376134276</v>
      </c>
      <c r="C35" s="352">
        <f>avgpoinc!BC27</f>
        <v>8523.0420856411947</v>
      </c>
      <c r="D35" s="95"/>
      <c r="E35" s="215"/>
      <c r="F35" s="96">
        <f>avgpoinc!M27</f>
        <v>58563.244990571991</v>
      </c>
      <c r="G35" s="95">
        <f>avgpoinc!S27</f>
        <v>82711.121464406213</v>
      </c>
      <c r="H35" s="343">
        <f>avgpoinc!Y27</f>
        <v>189268.12864357416</v>
      </c>
      <c r="I35" s="95">
        <f>avgpoinc!AE27</f>
        <v>262006.2513806739</v>
      </c>
      <c r="J35" s="343">
        <f>avgpoinc!AK27</f>
        <v>487374.43704762205</v>
      </c>
      <c r="K35" s="343">
        <f>avgpoinc!AQ27</f>
        <v>1125774.9925855992</v>
      </c>
      <c r="L35" s="222"/>
      <c r="O35" s="646">
        <f>B35-'TB3'!B34</f>
        <v>-7.2046839662652928</v>
      </c>
    </row>
    <row r="36" spans="1:15" s="98" customFormat="1" ht="15.05" customHeight="1">
      <c r="A36" s="102">
        <v>1939</v>
      </c>
      <c r="B36" s="639">
        <f>avgpoinc!B28</f>
        <v>14477.539334981315</v>
      </c>
      <c r="C36" s="353">
        <f>avgpoinc!BC28</f>
        <v>8791.2455383486231</v>
      </c>
      <c r="D36" s="99"/>
      <c r="E36" s="216"/>
      <c r="F36" s="100">
        <f>avgpoinc!M28</f>
        <v>65654.183504675544</v>
      </c>
      <c r="G36" s="99">
        <f>avgpoinc!S28</f>
        <v>94742.126801735882</v>
      </c>
      <c r="H36" s="342">
        <f>avgpoinc!Y28</f>
        <v>229290.29035246564</v>
      </c>
      <c r="I36" s="99">
        <f>avgpoinc!AE28</f>
        <v>326672.75510673248</v>
      </c>
      <c r="J36" s="342">
        <f>avgpoinc!AK28</f>
        <v>661083.05985642341</v>
      </c>
      <c r="K36" s="342">
        <f>avgpoinc!AQ28</f>
        <v>1634905.5296773911</v>
      </c>
      <c r="L36" s="356"/>
      <c r="O36" s="646">
        <f>B36-'TB3'!B35</f>
        <v>-7.5580204874149786</v>
      </c>
    </row>
    <row r="37" spans="1:15" s="98" customFormat="1" ht="15.05" customHeight="1">
      <c r="A37" s="103">
        <v>1940</v>
      </c>
      <c r="B37" s="638">
        <f>avgpoinc!B29</f>
        <v>15711.551325025959</v>
      </c>
      <c r="C37" s="352">
        <f>avgpoinc!BC29</f>
        <v>9601.5860642407442</v>
      </c>
      <c r="D37" s="95"/>
      <c r="E37" s="215"/>
      <c r="F37" s="96">
        <f>avgpoinc!M29</f>
        <v>70701.238672092863</v>
      </c>
      <c r="G37" s="95">
        <f>avgpoinc!S29</f>
        <v>103674.36766945716</v>
      </c>
      <c r="H37" s="343">
        <f>avgpoinc!Y29</f>
        <v>265609.50443635677</v>
      </c>
      <c r="I37" s="95">
        <f>avgpoinc!AE29</f>
        <v>389491.8835887009</v>
      </c>
      <c r="J37" s="343">
        <f>avgpoinc!AK29</f>
        <v>868121.03340616322</v>
      </c>
      <c r="K37" s="343">
        <f>avgpoinc!AQ29</f>
        <v>2442659.2240710147</v>
      </c>
      <c r="L37" s="222"/>
      <c r="O37" s="646">
        <f>B37-'TB3'!B36</f>
        <v>-7.8985072425602993</v>
      </c>
    </row>
    <row r="38" spans="1:15" s="98" customFormat="1" ht="15.05" customHeight="1">
      <c r="A38" s="103">
        <v>1941</v>
      </c>
      <c r="B38" s="638">
        <f>avgpoinc!B30</f>
        <v>18635.927551192384</v>
      </c>
      <c r="C38" s="352">
        <f>avgpoinc!BC30</f>
        <v>11999.580224007774</v>
      </c>
      <c r="D38" s="95"/>
      <c r="E38" s="215"/>
      <c r="F38" s="96">
        <f>avgpoinc!M30</f>
        <v>78363.053495853892</v>
      </c>
      <c r="G38" s="95">
        <f>avgpoinc!S30</f>
        <v>116546.19888759889</v>
      </c>
      <c r="H38" s="343">
        <f>avgpoinc!Y30</f>
        <v>312939.5583575457</v>
      </c>
      <c r="I38" s="95">
        <f>avgpoinc!AE30</f>
        <v>461700.69259539334</v>
      </c>
      <c r="J38" s="343">
        <f>avgpoinc!AK30</f>
        <v>1045973.5640445473</v>
      </c>
      <c r="K38" s="343">
        <f>avgpoinc!AQ30</f>
        <v>2996050.9621436871</v>
      </c>
      <c r="L38" s="222"/>
      <c r="O38" s="646">
        <f>B38-'TB3'!B37</f>
        <v>-7.9421840308677929</v>
      </c>
    </row>
    <row r="39" spans="1:15" s="98" customFormat="1" ht="15.05" customHeight="1">
      <c r="A39" s="103">
        <v>1942</v>
      </c>
      <c r="B39" s="638">
        <f>avgpoinc!B31</f>
        <v>22041.350860802668</v>
      </c>
      <c r="C39" s="352">
        <f>avgpoinc!BC31</f>
        <v>15860.121069596084</v>
      </c>
      <c r="D39" s="95"/>
      <c r="E39" s="215"/>
      <c r="F39" s="96">
        <f>avgpoinc!M31</f>
        <v>77672.418981661962</v>
      </c>
      <c r="G39" s="95">
        <f>avgpoinc!S31</f>
        <v>116958.97203433128</v>
      </c>
      <c r="H39" s="343">
        <f>avgpoinc!Y31</f>
        <v>317749.29555327416</v>
      </c>
      <c r="I39" s="95">
        <f>avgpoinc!AE31</f>
        <v>473753.65048199042</v>
      </c>
      <c r="J39" s="343">
        <f>avgpoinc!AK31</f>
        <v>1091084.2277380992</v>
      </c>
      <c r="K39" s="343">
        <f>avgpoinc!AQ31</f>
        <v>3227421.6811934719</v>
      </c>
      <c r="L39" s="222"/>
      <c r="O39" s="646">
        <f>B39-'TB3'!B38</f>
        <v>-7.5265121886222914</v>
      </c>
    </row>
    <row r="40" spans="1:15" s="98" customFormat="1" ht="15.05" customHeight="1">
      <c r="A40" s="103">
        <v>1943</v>
      </c>
      <c r="B40" s="638">
        <f>avgpoinc!B32</f>
        <v>25423.050964668339</v>
      </c>
      <c r="C40" s="352">
        <f>avgpoinc!BC32</f>
        <v>19446.083168292324</v>
      </c>
      <c r="D40" s="95"/>
      <c r="E40" s="215"/>
      <c r="F40" s="96">
        <f>avgpoinc!M32</f>
        <v>79215.761132052517</v>
      </c>
      <c r="G40" s="95">
        <f>avgpoinc!S32</f>
        <v>119757.2969180957</v>
      </c>
      <c r="H40" s="343">
        <f>avgpoinc!Y32</f>
        <v>322163.93403133762</v>
      </c>
      <c r="I40" s="95">
        <f>avgpoinc!AE32</f>
        <v>474565.17285460542</v>
      </c>
      <c r="J40" s="343">
        <f>avgpoinc!AK32</f>
        <v>1069086.0631765956</v>
      </c>
      <c r="K40" s="343">
        <f>avgpoinc!AQ32</f>
        <v>2773293.285231648</v>
      </c>
      <c r="L40" s="222"/>
      <c r="O40" s="646">
        <f>B40-'TB3'!B39</f>
        <v>-7.4697498131354223</v>
      </c>
    </row>
    <row r="41" spans="1:15" s="98" customFormat="1" ht="15.05" customHeight="1">
      <c r="A41" s="103">
        <v>1944</v>
      </c>
      <c r="B41" s="638">
        <f>avgpoinc!B33</f>
        <v>26238.892977585139</v>
      </c>
      <c r="C41" s="352">
        <f>avgpoinc!BC33</f>
        <v>20386.920089393283</v>
      </c>
      <c r="D41" s="95"/>
      <c r="E41" s="215"/>
      <c r="F41" s="96">
        <f>avgpoinc!M33</f>
        <v>78906.648971311821</v>
      </c>
      <c r="G41" s="95">
        <f>avgpoinc!S33</f>
        <v>113544.33124147322</v>
      </c>
      <c r="H41" s="343">
        <f>avgpoinc!Y33</f>
        <v>285255.03465809295</v>
      </c>
      <c r="I41" s="95">
        <f>avgpoinc!AE33</f>
        <v>415102.74429565982</v>
      </c>
      <c r="J41" s="343">
        <f>avgpoinc!AK33</f>
        <v>930054.88077078853</v>
      </c>
      <c r="K41" s="343">
        <f>avgpoinc!AQ33</f>
        <v>2895903.1350069107</v>
      </c>
      <c r="L41" s="222"/>
      <c r="O41" s="646">
        <f>B41-'TB3'!B40</f>
        <v>-7.7063295777697931</v>
      </c>
    </row>
    <row r="42" spans="1:15" s="98" customFormat="1" ht="15.05" customHeight="1">
      <c r="A42" s="103">
        <v>1945</v>
      </c>
      <c r="B42" s="638">
        <f>avgpoinc!B34</f>
        <v>25207.407171830859</v>
      </c>
      <c r="C42" s="352">
        <f>avgpoinc!BC34</f>
        <v>19763.17132363038</v>
      </c>
      <c r="D42" s="95"/>
      <c r="E42" s="215"/>
      <c r="F42" s="96">
        <f>avgpoinc!M34</f>
        <v>74205.529805635146</v>
      </c>
      <c r="G42" s="95">
        <f>avgpoinc!S34</f>
        <v>106692.18766399672</v>
      </c>
      <c r="H42" s="343">
        <f>avgpoinc!Y34</f>
        <v>253267.73618766901</v>
      </c>
      <c r="I42" s="95">
        <f>avgpoinc!AE34</f>
        <v>353705.09921814734</v>
      </c>
      <c r="J42" s="343">
        <f>avgpoinc!AK34</f>
        <v>724668.85629667901</v>
      </c>
      <c r="K42" s="343">
        <f>avgpoinc!AQ34</f>
        <v>1834259.6439939924</v>
      </c>
      <c r="L42" s="222"/>
      <c r="O42" s="646">
        <f>B42-'TB3'!B41</f>
        <v>-5.0072529830613348</v>
      </c>
    </row>
    <row r="43" spans="1:15" s="98" customFormat="1" ht="15.05" customHeight="1">
      <c r="A43" s="103">
        <v>1946</v>
      </c>
      <c r="B43" s="638">
        <f>avgpoinc!B35</f>
        <v>22031.340303544021</v>
      </c>
      <c r="C43" s="352">
        <f>avgpoinc!BC35</f>
        <v>16834.787940280734</v>
      </c>
      <c r="D43" s="95"/>
      <c r="E43" s="215"/>
      <c r="F43" s="96">
        <f>avgpoinc!M35</f>
        <v>68800.311572913546</v>
      </c>
      <c r="G43" s="95">
        <f>avgpoinc!S35</f>
        <v>100530.90123486998</v>
      </c>
      <c r="H43" s="343">
        <f>avgpoinc!Y35</f>
        <v>224241.58508222891</v>
      </c>
      <c r="I43" s="95">
        <f>avgpoinc!AE35</f>
        <v>302107.22059479024</v>
      </c>
      <c r="J43" s="343">
        <f>avgpoinc!AK35</f>
        <v>581456.30679158773</v>
      </c>
      <c r="K43" s="343">
        <f>avgpoinc!AQ35</f>
        <v>1516560.3015881088</v>
      </c>
      <c r="L43" s="222"/>
      <c r="O43" s="646">
        <f>B43-'TB3'!B42</f>
        <v>7.1150839740112133</v>
      </c>
    </row>
    <row r="44" spans="1:15" s="98" customFormat="1" ht="15.05" customHeight="1">
      <c r="A44" s="103">
        <v>1947</v>
      </c>
      <c r="B44" s="638">
        <f>avgpoinc!B36</f>
        <v>21360.409060697304</v>
      </c>
      <c r="C44" s="352">
        <f>avgpoinc!BC36</f>
        <v>16281.078394799122</v>
      </c>
      <c r="D44" s="95"/>
      <c r="E44" s="215"/>
      <c r="F44" s="96">
        <f>avgpoinc!M36</f>
        <v>67074.385053780934</v>
      </c>
      <c r="G44" s="95">
        <f>avgpoinc!S36</f>
        <v>100204.2102063043</v>
      </c>
      <c r="H44" s="343">
        <f>avgpoinc!Y36</f>
        <v>239965.45949982849</v>
      </c>
      <c r="I44" s="95">
        <f>avgpoinc!AE36</f>
        <v>336603.92254071822</v>
      </c>
      <c r="J44" s="343">
        <f>avgpoinc!AK36</f>
        <v>743373.27121460659</v>
      </c>
      <c r="K44" s="343">
        <f>avgpoinc!AQ36</f>
        <v>2445951.9828042714</v>
      </c>
      <c r="L44" s="222"/>
      <c r="O44" s="646">
        <f>B44-'TB3'!B43</f>
        <v>29.451269285695162</v>
      </c>
    </row>
    <row r="45" spans="1:15" s="98" customFormat="1" ht="15.05" customHeight="1">
      <c r="A45" s="103">
        <v>1948</v>
      </c>
      <c r="B45" s="638">
        <f>avgpoinc!B37</f>
        <v>22393.291380730647</v>
      </c>
      <c r="C45" s="352">
        <f>avgpoinc!BC37</f>
        <v>16491.266495991153</v>
      </c>
      <c r="D45" s="95"/>
      <c r="E45" s="215"/>
      <c r="F45" s="96">
        <f>avgpoinc!M37</f>
        <v>75511.515343386098</v>
      </c>
      <c r="G45" s="95">
        <f>avgpoinc!S37</f>
        <v>113699.37307019952</v>
      </c>
      <c r="H45" s="343">
        <f>avgpoinc!Y37</f>
        <v>286010.47487019119</v>
      </c>
      <c r="I45" s="95">
        <f>avgpoinc!AE37</f>
        <v>413570.03206591419</v>
      </c>
      <c r="J45" s="343">
        <f>avgpoinc!AK37</f>
        <v>948205.61570458999</v>
      </c>
      <c r="K45" s="343">
        <f>avgpoinc!AQ37</f>
        <v>3129681.7371227285</v>
      </c>
      <c r="L45" s="222"/>
      <c r="O45" s="646">
        <f>B45-'TB3'!B44</f>
        <v>61.199822115318966</v>
      </c>
    </row>
    <row r="46" spans="1:15" s="98" customFormat="1" ht="15.05" customHeight="1">
      <c r="A46" s="102">
        <v>1949</v>
      </c>
      <c r="B46" s="639">
        <f>avgpoinc!B38</f>
        <v>21643.983653998323</v>
      </c>
      <c r="C46" s="353">
        <f>avgpoinc!BC38</f>
        <v>16006.585793339656</v>
      </c>
      <c r="D46" s="99"/>
      <c r="E46" s="216"/>
      <c r="F46" s="100">
        <f>avgpoinc!M38</f>
        <v>72380.564399926283</v>
      </c>
      <c r="G46" s="99">
        <f>avgpoinc!S38</f>
        <v>107094.41400382337</v>
      </c>
      <c r="H46" s="342">
        <f>avgpoinc!Y38</f>
        <v>268097.15212087886</v>
      </c>
      <c r="I46" s="99">
        <f>avgpoinc!AE38</f>
        <v>389889.68466525327</v>
      </c>
      <c r="J46" s="342">
        <f>avgpoinc!AK38</f>
        <v>906289.57022418221</v>
      </c>
      <c r="K46" s="342">
        <f>avgpoinc!AQ38</f>
        <v>3058809.5300834114</v>
      </c>
      <c r="L46" s="356"/>
      <c r="O46" s="646">
        <f>B46-'TB3'!B45</f>
        <v>14.708543684613687</v>
      </c>
    </row>
    <row r="47" spans="1:15" s="98" customFormat="1" ht="15.05" customHeight="1">
      <c r="A47" s="103">
        <v>1950</v>
      </c>
      <c r="B47" s="638">
        <f>avgpoinc!B39</f>
        <v>23588.167596460091</v>
      </c>
      <c r="C47" s="352">
        <f>avgpoinc!BC39</f>
        <v>17494.383057062616</v>
      </c>
      <c r="D47" s="95"/>
      <c r="E47" s="215"/>
      <c r="F47" s="96">
        <f>avgpoinc!M39</f>
        <v>78432.228451037343</v>
      </c>
      <c r="G47" s="95">
        <f>avgpoinc!S39</f>
        <v>116859.65866522814</v>
      </c>
      <c r="H47" s="343">
        <f>avgpoinc!Y39</f>
        <v>297006.73232312268</v>
      </c>
      <c r="I47" s="95">
        <f>avgpoinc!AE39</f>
        <v>429701.79429718625</v>
      </c>
      <c r="J47" s="343">
        <f>avgpoinc!AK39</f>
        <v>990361.89914609003</v>
      </c>
      <c r="K47" s="343">
        <f>avgpoinc!AQ39</f>
        <v>2500422.0530548543</v>
      </c>
      <c r="L47" s="222"/>
      <c r="O47" s="646">
        <f>B47-'TB3'!B46</f>
        <v>42.568749441372347</v>
      </c>
    </row>
    <row r="48" spans="1:15" s="98" customFormat="1" ht="15.05" customHeight="1">
      <c r="A48" s="103">
        <v>1951</v>
      </c>
      <c r="B48" s="638">
        <f>avgpoinc!B40</f>
        <v>25199.967069812636</v>
      </c>
      <c r="C48" s="352">
        <f>avgpoinc!BC40</f>
        <v>18971.666481123204</v>
      </c>
      <c r="D48" s="95"/>
      <c r="E48" s="215"/>
      <c r="F48" s="96">
        <f>avgpoinc!M40</f>
        <v>81254.672368017476</v>
      </c>
      <c r="G48" s="95">
        <f>avgpoinc!S40</f>
        <v>120245.07867596269</v>
      </c>
      <c r="H48" s="343">
        <f>avgpoinc!Y40</f>
        <v>300740.714753457</v>
      </c>
      <c r="I48" s="95">
        <f>avgpoinc!AE40</f>
        <v>430947.94619875809</v>
      </c>
      <c r="J48" s="343">
        <f>avgpoinc!AK40</f>
        <v>962410.02189966396</v>
      </c>
      <c r="K48" s="343">
        <f>avgpoinc!AQ40</f>
        <v>3163288.4707016833</v>
      </c>
      <c r="L48" s="222"/>
      <c r="O48" s="646">
        <f>B48-'TB3'!B47</f>
        <v>-1.0619835579818755</v>
      </c>
    </row>
    <row r="49" spans="1:15" s="98" customFormat="1" ht="15.05" customHeight="1">
      <c r="A49" s="103">
        <v>1952</v>
      </c>
      <c r="B49" s="638">
        <f>avgpoinc!B41</f>
        <v>25850.852455286618</v>
      </c>
      <c r="C49" s="352">
        <f>avgpoinc!BC41</f>
        <v>19726.854055228021</v>
      </c>
      <c r="D49" s="95"/>
      <c r="E49" s="215"/>
      <c r="F49" s="96">
        <f>avgpoinc!M41</f>
        <v>80966.838055814005</v>
      </c>
      <c r="G49" s="95">
        <f>avgpoinc!S41</f>
        <v>118709.96638182602</v>
      </c>
      <c r="H49" s="343">
        <f>avgpoinc!Y41</f>
        <v>291816.84740260633</v>
      </c>
      <c r="I49" s="95">
        <f>avgpoinc!AE41</f>
        <v>418577.25975239393</v>
      </c>
      <c r="J49" s="343">
        <f>avgpoinc!AK41</f>
        <v>962250.18446827563</v>
      </c>
      <c r="K49" s="343">
        <f>avgpoinc!AQ41</f>
        <v>3058038.4942450793</v>
      </c>
      <c r="L49" s="222"/>
      <c r="O49" s="646">
        <f>B49-'TB3'!B48</f>
        <v>0.71184426321269711</v>
      </c>
    </row>
    <row r="50" spans="1:15" s="98" customFormat="1" ht="15.05" customHeight="1">
      <c r="A50" s="103">
        <v>1953</v>
      </c>
      <c r="B50" s="638">
        <f>avgpoinc!B42</f>
        <v>26640.835991770826</v>
      </c>
      <c r="C50" s="352">
        <f>avgpoinc!BC42</f>
        <v>20591.065097195649</v>
      </c>
      <c r="D50" s="95"/>
      <c r="E50" s="215"/>
      <c r="F50" s="96">
        <f>avgpoinc!M42</f>
        <v>81088.774042947407</v>
      </c>
      <c r="G50" s="95">
        <f>avgpoinc!S42</f>
        <v>116911.66657848332</v>
      </c>
      <c r="H50" s="343">
        <f>avgpoinc!Y42</f>
        <v>281835.27908841328</v>
      </c>
      <c r="I50" s="95">
        <f>avgpoinc!AE42</f>
        <v>404495.88542680023</v>
      </c>
      <c r="J50" s="343">
        <f>avgpoinc!AK42</f>
        <v>893798.71464574779</v>
      </c>
      <c r="K50" s="343">
        <f>avgpoinc!AQ42</f>
        <v>3012044.4928345657</v>
      </c>
      <c r="L50" s="222"/>
      <c r="O50" s="646">
        <f>B50-'TB3'!B49</f>
        <v>-6.1228290947947244</v>
      </c>
    </row>
    <row r="51" spans="1:15" s="98" customFormat="1" ht="15.05" customHeight="1">
      <c r="A51" s="103">
        <v>1954</v>
      </c>
      <c r="B51" s="638">
        <f>avgpoinc!B43</f>
        <v>26075.481962085207</v>
      </c>
      <c r="C51" s="352">
        <f>avgpoinc!BC43</f>
        <v>19988.221248239835</v>
      </c>
      <c r="D51" s="95"/>
      <c r="E51" s="215"/>
      <c r="F51" s="96">
        <f>avgpoinc!M43</f>
        <v>80860.828386693523</v>
      </c>
      <c r="G51" s="95">
        <f>avgpoinc!S43</f>
        <v>116155.70031368559</v>
      </c>
      <c r="H51" s="343">
        <f>avgpoinc!Y43</f>
        <v>280411.4483428165</v>
      </c>
      <c r="I51" s="95">
        <f>avgpoinc!AE43</f>
        <v>398467.59212622914</v>
      </c>
      <c r="J51" s="343">
        <f>avgpoinc!AK43</f>
        <v>874314.04230087344</v>
      </c>
      <c r="K51" s="343">
        <f>avgpoinc!AQ43</f>
        <v>2897473.7378670187</v>
      </c>
      <c r="L51" s="222"/>
      <c r="O51" s="646">
        <f>B51-'TB3'!B50</f>
        <v>-21.484571800589038</v>
      </c>
    </row>
    <row r="52" spans="1:15" s="98" customFormat="1" ht="15.05" customHeight="1">
      <c r="A52" s="103">
        <v>1955</v>
      </c>
      <c r="B52" s="638">
        <f>avgpoinc!B44</f>
        <v>27938.700947438832</v>
      </c>
      <c r="C52" s="352">
        <f>avgpoinc!BC44</f>
        <v>21165.837727009533</v>
      </c>
      <c r="D52" s="95"/>
      <c r="E52" s="215"/>
      <c r="F52" s="96">
        <f>avgpoinc!M44</f>
        <v>88894.469931302534</v>
      </c>
      <c r="G52" s="95">
        <f>avgpoinc!S44</f>
        <v>129801.55227861246</v>
      </c>
      <c r="H52" s="343">
        <f>avgpoinc!Y44</f>
        <v>323436.31822872546</v>
      </c>
      <c r="I52" s="95">
        <f>avgpoinc!AE44</f>
        <v>464271.05106203887</v>
      </c>
      <c r="J52" s="343">
        <f>avgpoinc!AK44</f>
        <v>1077874.5799444772</v>
      </c>
      <c r="K52" s="343">
        <f>avgpoinc!AQ44</f>
        <v>3949375.2110334295</v>
      </c>
      <c r="L52" s="222"/>
      <c r="O52" s="646">
        <f>B52-'TB3'!B51</f>
        <v>-18.24668506240414</v>
      </c>
    </row>
    <row r="53" spans="1:15" s="98" customFormat="1" ht="15.05" customHeight="1">
      <c r="A53" s="103">
        <v>1956</v>
      </c>
      <c r="B53" s="638">
        <f>avgpoinc!B45</f>
        <v>28469.528969380855</v>
      </c>
      <c r="C53" s="352">
        <f>avgpoinc!BC45</f>
        <v>21774.858465529906</v>
      </c>
      <c r="D53" s="95"/>
      <c r="E53" s="215"/>
      <c r="F53" s="96">
        <f>avgpoinc!M45</f>
        <v>88721.563504039412</v>
      </c>
      <c r="G53" s="95">
        <f>avgpoinc!S45</f>
        <v>128687.41443595482</v>
      </c>
      <c r="H53" s="343">
        <f>avgpoinc!Y45</f>
        <v>309692.60575658927</v>
      </c>
      <c r="I53" s="95">
        <f>avgpoinc!AE45</f>
        <v>437756.76601703913</v>
      </c>
      <c r="J53" s="343">
        <f>avgpoinc!AK45</f>
        <v>1019700.5969997771</v>
      </c>
      <c r="K53" s="343">
        <f>avgpoinc!AQ45</f>
        <v>3610097.6586902933</v>
      </c>
      <c r="L53" s="222"/>
      <c r="O53" s="646">
        <f>B53-'TB3'!B52</f>
        <v>-21.789798420024454</v>
      </c>
    </row>
    <row r="54" spans="1:15" s="98" customFormat="1" ht="15.05" customHeight="1">
      <c r="A54" s="103">
        <v>1957</v>
      </c>
      <c r="B54" s="638">
        <f>avgpoinc!B46</f>
        <v>28525.414269446395</v>
      </c>
      <c r="C54" s="352">
        <f>avgpoinc!BC46</f>
        <v>21810.485629944083</v>
      </c>
      <c r="D54" s="95"/>
      <c r="E54" s="215"/>
      <c r="F54" s="96">
        <f>avgpoinc!M46</f>
        <v>88959.772024967198</v>
      </c>
      <c r="G54" s="95">
        <f>avgpoinc!S46</f>
        <v>128822.78775540898</v>
      </c>
      <c r="H54" s="343">
        <f>avgpoinc!Y46</f>
        <v>305927.33743758692</v>
      </c>
      <c r="I54" s="95">
        <f>avgpoinc!AE46</f>
        <v>431089.95140827337</v>
      </c>
      <c r="J54" s="343">
        <f>avgpoinc!AK46</f>
        <v>985901.51515531668</v>
      </c>
      <c r="K54" s="343">
        <f>avgpoinc!AQ46</f>
        <v>3359551.1916226069</v>
      </c>
      <c r="L54" s="222"/>
      <c r="O54" s="646">
        <f>B54-'TB3'!B53</f>
        <v>-19.915287641622854</v>
      </c>
    </row>
    <row r="55" spans="1:15" s="98" customFormat="1" ht="15.05" customHeight="1">
      <c r="A55" s="103">
        <v>1958</v>
      </c>
      <c r="B55" s="638">
        <f>avgpoinc!B47</f>
        <v>27723.827498443257</v>
      </c>
      <c r="C55" s="352">
        <f>avgpoinc!BC47</f>
        <v>21249.590924628134</v>
      </c>
      <c r="D55" s="95"/>
      <c r="E55" s="215"/>
      <c r="F55" s="96">
        <f>avgpoinc!M47</f>
        <v>85991.956662779368</v>
      </c>
      <c r="G55" s="95">
        <f>avgpoinc!S47</f>
        <v>121838.16091289787</v>
      </c>
      <c r="H55" s="343">
        <f>avgpoinc!Y47</f>
        <v>273863.35940951388</v>
      </c>
      <c r="I55" s="95">
        <f>avgpoinc!AE47</f>
        <v>375431.64134150586</v>
      </c>
      <c r="J55" s="343">
        <f>avgpoinc!AK47</f>
        <v>823333.87403304072</v>
      </c>
      <c r="K55" s="343">
        <f>avgpoinc!AQ47</f>
        <v>2753196.0838788487</v>
      </c>
      <c r="L55" s="222"/>
      <c r="O55" s="646">
        <f>B55-'TB3'!B54</f>
        <v>-26.315735510124796</v>
      </c>
    </row>
    <row r="56" spans="1:15" s="98" customFormat="1" ht="15.05" customHeight="1">
      <c r="A56" s="102">
        <v>1959</v>
      </c>
      <c r="B56" s="639">
        <f>avgpoinc!B48</f>
        <v>29460.726233028581</v>
      </c>
      <c r="C56" s="353">
        <f>avgpoinc!BC48</f>
        <v>22395.676527119118</v>
      </c>
      <c r="D56" s="99"/>
      <c r="E56" s="216"/>
      <c r="F56" s="100">
        <f>avgpoinc!M48</f>
        <v>93046.173586213714</v>
      </c>
      <c r="G56" s="99">
        <f>avgpoinc!S48</f>
        <v>133634.42593760384</v>
      </c>
      <c r="H56" s="342">
        <f>avgpoinc!Y48</f>
        <v>315009.72573231807</v>
      </c>
      <c r="I56" s="99">
        <f>avgpoinc!AE48</f>
        <v>448942.75460186496</v>
      </c>
      <c r="J56" s="342">
        <f>avgpoinc!AK48</f>
        <v>1020534.7000084019</v>
      </c>
      <c r="K56" s="342">
        <f>avgpoinc!AQ48</f>
        <v>3537866.034274545</v>
      </c>
      <c r="L56" s="356"/>
      <c r="O56" s="646">
        <f>B56-'TB3'!B55</f>
        <v>4.0452595331043995</v>
      </c>
    </row>
    <row r="57" spans="1:15">
      <c r="A57" s="78">
        <v>1960</v>
      </c>
      <c r="B57" s="638">
        <f>avgpoinc!B49</f>
        <v>30007.458574292861</v>
      </c>
      <c r="C57" s="352">
        <f>avgpoinc!BC49</f>
        <v>22990.585782016078</v>
      </c>
      <c r="D57" s="95"/>
      <c r="E57" s="215"/>
      <c r="F57" s="96">
        <f>avgpoinc!M49</f>
        <v>93159.313704783897</v>
      </c>
      <c r="G57" s="95">
        <f>avgpoinc!S49</f>
        <v>131920.7710752236</v>
      </c>
      <c r="H57" s="343">
        <f>avgpoinc!Y49</f>
        <v>305701.07631705469</v>
      </c>
      <c r="I57" s="95">
        <f>avgpoinc!AE49</f>
        <v>428948.88854131626</v>
      </c>
      <c r="J57" s="343">
        <f>avgpoinc!AK49</f>
        <v>1006518.5474640747</v>
      </c>
      <c r="K57" s="343">
        <f>avgpoinc!AQ49</f>
        <v>3773608.4346558047</v>
      </c>
      <c r="L57" s="222"/>
      <c r="O57" s="646">
        <f>B57-'TB3'!B56</f>
        <v>5.2003006374688994</v>
      </c>
    </row>
    <row r="58" spans="1:15">
      <c r="A58" s="78">
        <v>1961</v>
      </c>
      <c r="B58" s="638">
        <f>avgpoinc!B50</f>
        <v>30399.934551940834</v>
      </c>
      <c r="C58" s="352">
        <f>avgpoinc!BC50</f>
        <v>23253.862139733832</v>
      </c>
      <c r="D58" s="95"/>
      <c r="E58" s="215"/>
      <c r="F58" s="96">
        <f>avgpoinc!M50</f>
        <v>94714.586261803895</v>
      </c>
      <c r="G58" s="95">
        <f>avgpoinc!S50</f>
        <v>133602.28497511661</v>
      </c>
      <c r="H58" s="343">
        <f>avgpoinc!Y50</f>
        <v>299733.08418078237</v>
      </c>
      <c r="I58" s="95">
        <f>avgpoinc!AE50</f>
        <v>415613.99765344319</v>
      </c>
      <c r="J58" s="343">
        <f>avgpoinc!AK50</f>
        <v>981714.83552195819</v>
      </c>
      <c r="K58" s="343">
        <f>avgpoinc!AQ50</f>
        <v>3747481.2745378553</v>
      </c>
      <c r="L58" s="222"/>
      <c r="O58" s="646">
        <f>B58-'TB3'!B57</f>
        <v>7.4164253002672922</v>
      </c>
    </row>
    <row r="59" spans="1:15">
      <c r="A59" s="78">
        <v>1962</v>
      </c>
      <c r="B59" s="640">
        <f>avgpoinc!B51</f>
        <v>31920.417964947635</v>
      </c>
      <c r="C59" s="354">
        <f>avgpoinc!BC51</f>
        <v>24081.784218221674</v>
      </c>
      <c r="D59" s="92">
        <f>avgpoinc!AW51</f>
        <v>14361.579232012007</v>
      </c>
      <c r="E59" s="217">
        <f>avgpoinc!BI51</f>
        <v>36232.040450983746</v>
      </c>
      <c r="F59" s="93">
        <f>avgpoinc!M51</f>
        <v>102468.12168548128</v>
      </c>
      <c r="G59" s="92">
        <f>avgpoinc!S51</f>
        <v>144185.05178814576</v>
      </c>
      <c r="H59" s="344">
        <f>avgpoinc!Y51</f>
        <v>324426.07456622767</v>
      </c>
      <c r="I59" s="92">
        <f>avgpoinc!AE51</f>
        <v>458561.76084295538</v>
      </c>
      <c r="J59" s="344">
        <f>avgpoinc!AK51</f>
        <v>1081181.4319671623</v>
      </c>
      <c r="K59" s="344">
        <f>avgpoinc!AQ51</f>
        <v>4097790.8904306749</v>
      </c>
      <c r="L59" s="357">
        <f t="array" ref="L59:L113">TRANSPOSE('TC4'!B135:BD135)</f>
        <v>14974277.267607179</v>
      </c>
      <c r="O59" s="646">
        <f>B59-'TB3'!B58</f>
        <v>7.6222902727713517</v>
      </c>
    </row>
    <row r="60" spans="1:15">
      <c r="A60" s="78">
        <v>1963</v>
      </c>
      <c r="B60" s="641">
        <f>avgpoinc!B52</f>
        <v>32996.442936999163</v>
      </c>
      <c r="C60" s="352">
        <f>avgpoinc!BC52</f>
        <v>24707.809335229998</v>
      </c>
      <c r="D60" s="73">
        <f>avgpoinc!AW52</f>
        <v>14544.502533120092</v>
      </c>
      <c r="E60" s="215">
        <f>avgpoinc!BI52</f>
        <v>37629.265317107565</v>
      </c>
      <c r="F60" s="74">
        <f>avgpoinc!M52</f>
        <v>107594.14535292164</v>
      </c>
      <c r="G60" s="73">
        <f>avgpoinc!S52</f>
        <v>151674.30911698434</v>
      </c>
      <c r="H60" s="345">
        <f>avgpoinc!Y52</f>
        <v>342056.35290226096</v>
      </c>
      <c r="I60" s="73">
        <f>avgpoinc!AE52</f>
        <v>485383.08933391998</v>
      </c>
      <c r="J60" s="345">
        <f>avgpoinc!AK52</f>
        <v>1159079.4786159762</v>
      </c>
      <c r="K60" s="345">
        <f>avgpoinc!AQ52</f>
        <v>4465846.958834229</v>
      </c>
      <c r="L60" s="358">
        <v>16713392.489941558</v>
      </c>
      <c r="O60" s="646">
        <f>B60-'TB3'!B59</f>
        <v>0</v>
      </c>
    </row>
    <row r="61" spans="1:15">
      <c r="A61" s="78">
        <v>1964</v>
      </c>
      <c r="B61" s="641">
        <f>avgpoinc!B53</f>
        <v>34348.704060872478</v>
      </c>
      <c r="C61" s="352">
        <f>avgpoinc!BC53</f>
        <v>25527.009989340717</v>
      </c>
      <c r="D61" s="73">
        <f>avgpoinc!AW53</f>
        <v>14727.425834228176</v>
      </c>
      <c r="E61" s="215">
        <f>avgpoinc!BI53</f>
        <v>39026.490183231392</v>
      </c>
      <c r="F61" s="74">
        <f>avgpoinc!M53</f>
        <v>113743.95070465832</v>
      </c>
      <c r="G61" s="73">
        <f>avgpoinc!S53</f>
        <v>160626.79964159883</v>
      </c>
      <c r="H61" s="345">
        <f>avgpoinc!Y53</f>
        <v>363042.84994684154</v>
      </c>
      <c r="I61" s="73">
        <f>avgpoinc!AE53</f>
        <v>517104.15551249776</v>
      </c>
      <c r="J61" s="345">
        <f>avgpoinc!AK53</f>
        <v>1249731.5235360602</v>
      </c>
      <c r="K61" s="345">
        <f>avgpoinc!AQ53</f>
        <v>4888210.1729439739</v>
      </c>
      <c r="L61" s="358">
        <v>18452507.712275937</v>
      </c>
      <c r="O61" s="646">
        <f>B61-'TB3'!B60</f>
        <v>5.3722901017827098</v>
      </c>
    </row>
    <row r="62" spans="1:15">
      <c r="A62" s="78">
        <v>1965</v>
      </c>
      <c r="B62" s="641">
        <f>avgpoinc!B54</f>
        <v>36124.073379406771</v>
      </c>
      <c r="C62" s="352">
        <f>avgpoinc!BC54</f>
        <v>26984.369249831485</v>
      </c>
      <c r="D62" s="73">
        <f>avgpoinc!AW54</f>
        <v>15816.390007948774</v>
      </c>
      <c r="E62" s="215">
        <f>avgpoinc!BI54</f>
        <v>40879.718161689976</v>
      </c>
      <c r="F62" s="74">
        <f>avgpoinc!M54</f>
        <v>118381.41054558428</v>
      </c>
      <c r="G62" s="73">
        <f>avgpoinc!S54</f>
        <v>166880.70285114157</v>
      </c>
      <c r="H62" s="345">
        <f>avgpoinc!Y54</f>
        <v>375729.7603148272</v>
      </c>
      <c r="I62" s="73">
        <f>avgpoinc!AE54</f>
        <v>535324.90120707836</v>
      </c>
      <c r="J62" s="345">
        <f>avgpoinc!AK54</f>
        <v>1297538.6210242643</v>
      </c>
      <c r="K62" s="345">
        <f>avgpoinc!AQ54</f>
        <v>5052650.4613840077</v>
      </c>
      <c r="L62" s="358">
        <v>18771809.853179038</v>
      </c>
      <c r="O62" s="646">
        <f>B62-'TB3'!B61</f>
        <v>0</v>
      </c>
    </row>
    <row r="63" spans="1:15">
      <c r="A63" s="78">
        <v>1966</v>
      </c>
      <c r="B63" s="641">
        <f>avgpoinc!B55</f>
        <v>37804.87227872957</v>
      </c>
      <c r="C63" s="352">
        <f>avgpoinc!BC55</f>
        <v>28384.283940993453</v>
      </c>
      <c r="D63" s="73">
        <f>avgpoinc!AW55</f>
        <v>16905.354181669372</v>
      </c>
      <c r="E63" s="215">
        <f>avgpoinc!BI55</f>
        <v>42732.946140148553</v>
      </c>
      <c r="F63" s="74">
        <f>avgpoinc!M55</f>
        <v>122590.16731835461</v>
      </c>
      <c r="G63" s="73">
        <f>avgpoinc!S55</f>
        <v>172501.7470405669</v>
      </c>
      <c r="H63" s="345">
        <f>avgpoinc!Y55</f>
        <v>386851.5653371893</v>
      </c>
      <c r="I63" s="73">
        <f>avgpoinc!AE55</f>
        <v>551330.33033910266</v>
      </c>
      <c r="J63" s="345">
        <f>avgpoinc!AK55</f>
        <v>1340342.7217884865</v>
      </c>
      <c r="K63" s="345">
        <f>avgpoinc!AQ55</f>
        <v>5195423.292656458</v>
      </c>
      <c r="L63" s="358">
        <v>19091111.994082134</v>
      </c>
      <c r="O63" s="646">
        <f>B63-'TB3'!B62</f>
        <v>6.6993691197276348</v>
      </c>
    </row>
    <row r="64" spans="1:15">
      <c r="A64" s="78">
        <v>1967</v>
      </c>
      <c r="B64" s="641">
        <f>avgpoinc!B56</f>
        <v>38332.482189982504</v>
      </c>
      <c r="C64" s="352">
        <f>avgpoinc!BC56</f>
        <v>29266.915270203393</v>
      </c>
      <c r="D64" s="73">
        <f>avgpoinc!AW56</f>
        <v>18227.854500099311</v>
      </c>
      <c r="E64" s="215">
        <f>avgpoinc!BI56</f>
        <v>43065.74123283349</v>
      </c>
      <c r="F64" s="90">
        <f>avgpoinc!M56</f>
        <v>119922.58446799453</v>
      </c>
      <c r="G64" s="73">
        <f>avgpoinc!S56</f>
        <v>167497.79574170022</v>
      </c>
      <c r="H64" s="345">
        <f>avgpoinc!Y56</f>
        <v>370824.16280520987</v>
      </c>
      <c r="I64" s="73">
        <f>avgpoinc!AE56</f>
        <v>523259.87689234625</v>
      </c>
      <c r="J64" s="345">
        <f>avgpoinc!AK56</f>
        <v>1226789.8563457781</v>
      </c>
      <c r="K64" s="345">
        <f>avgpoinc!AQ56</f>
        <v>4655103.5234291516</v>
      </c>
      <c r="L64" s="358">
        <v>15293792.163792172</v>
      </c>
      <c r="O64" s="646">
        <f>B64-'TB3'!B63</f>
        <v>11.49203791567561</v>
      </c>
    </row>
    <row r="65" spans="1:15">
      <c r="A65" s="78">
        <v>1968</v>
      </c>
      <c r="B65" s="641">
        <f>avgpoinc!B57</f>
        <v>39454.273454375623</v>
      </c>
      <c r="C65" s="352">
        <f>avgpoinc!BC57</f>
        <v>30416.711180168473</v>
      </c>
      <c r="D65" s="73">
        <f>avgpoinc!AW57</f>
        <v>19222.852192779643</v>
      </c>
      <c r="E65" s="215">
        <f>avgpoinc!BI57</f>
        <v>44409.034914404496</v>
      </c>
      <c r="F65" s="90">
        <f>avgpoinc!M57</f>
        <v>120792.33392223995</v>
      </c>
      <c r="G65" s="73">
        <f>avgpoinc!S57</f>
        <v>167664.50070576393</v>
      </c>
      <c r="H65" s="345">
        <f>avgpoinc!Y57</f>
        <v>369632.20460600842</v>
      </c>
      <c r="I65" s="73">
        <f>avgpoinc!AE57</f>
        <v>520814.00379130337</v>
      </c>
      <c r="J65" s="345">
        <f>avgpoinc!AK57</f>
        <v>1228493.934378552</v>
      </c>
      <c r="K65" s="345">
        <f>avgpoinc!AQ57</f>
        <v>4738226.4542905428</v>
      </c>
      <c r="L65" s="358">
        <v>16495147.018035004</v>
      </c>
      <c r="O65" s="646">
        <f>B65-'TB3'!B64</f>
        <v>12.275331714001368</v>
      </c>
    </row>
    <row r="66" spans="1:15">
      <c r="A66" s="83">
        <v>1969</v>
      </c>
      <c r="B66" s="642">
        <f>avgpoinc!B58</f>
        <v>39978.122819911048</v>
      </c>
      <c r="C66" s="353">
        <f>avgpoinc!BC58</f>
        <v>31177.896999522225</v>
      </c>
      <c r="D66" s="79">
        <f>avgpoinc!AW58</f>
        <v>19965.347044652757</v>
      </c>
      <c r="E66" s="216">
        <f>avgpoinc!BI58</f>
        <v>45193.584443109059</v>
      </c>
      <c r="F66" s="91">
        <f>avgpoinc!M58</f>
        <v>119180.15520341044</v>
      </c>
      <c r="G66" s="79">
        <f>avgpoinc!S58</f>
        <v>163673.55723925636</v>
      </c>
      <c r="H66" s="346">
        <f>avgpoinc!Y58</f>
        <v>353388.38415995223</v>
      </c>
      <c r="I66" s="79">
        <f>avgpoinc!AE58</f>
        <v>495393.9693039686</v>
      </c>
      <c r="J66" s="346">
        <f>avgpoinc!AK58</f>
        <v>1165019.8695935744</v>
      </c>
      <c r="K66" s="346">
        <f>avgpoinc!AQ58</f>
        <v>4551056.1478230972</v>
      </c>
      <c r="L66" s="359">
        <v>18033084.766689882</v>
      </c>
      <c r="O66" s="646">
        <f>B66-'TB3'!B65</f>
        <v>13.377694322982279</v>
      </c>
    </row>
    <row r="67" spans="1:15">
      <c r="A67" s="78">
        <v>1970</v>
      </c>
      <c r="B67" s="641">
        <f>avgpoinc!B59</f>
        <v>39003.004584660623</v>
      </c>
      <c r="C67" s="352">
        <f>avgpoinc!BC59</f>
        <v>30497.656108061401</v>
      </c>
      <c r="D67" s="73">
        <f>avgpoinc!AW59</f>
        <v>19614.355471264687</v>
      </c>
      <c r="E67" s="215">
        <f>avgpoinc!BI59</f>
        <v>44101.781904057294</v>
      </c>
      <c r="F67" s="90">
        <f>avgpoinc!M59</f>
        <v>115551.14087405356</v>
      </c>
      <c r="G67" s="73">
        <f>avgpoinc!S59</f>
        <v>157957.24208491875</v>
      </c>
      <c r="H67" s="345">
        <f>avgpoinc!Y59</f>
        <v>334668.14176192629</v>
      </c>
      <c r="I67" s="73">
        <f>avgpoinc!AE59</f>
        <v>463716.09267779108</v>
      </c>
      <c r="J67" s="345">
        <f>avgpoinc!AK59</f>
        <v>1051336.97816903</v>
      </c>
      <c r="K67" s="345">
        <f>avgpoinc!AQ59</f>
        <v>3886400.3596892389</v>
      </c>
      <c r="L67" s="358">
        <v>13166843.978850052</v>
      </c>
      <c r="O67" s="646">
        <f>B67-'TB3'!B66</f>
        <v>12.91982943021867</v>
      </c>
    </row>
    <row r="68" spans="1:15">
      <c r="A68" s="78">
        <v>1971</v>
      </c>
      <c r="B68" s="641">
        <f>avgpoinc!B60</f>
        <v>39200.042442330217</v>
      </c>
      <c r="C68" s="352">
        <f>avgpoinc!BC60</f>
        <v>30561.055363436935</v>
      </c>
      <c r="D68" s="73">
        <f>avgpoinc!AW60</f>
        <v>19557.80526052626</v>
      </c>
      <c r="E68" s="215">
        <f>avgpoinc!BI60</f>
        <v>44315.117992075284</v>
      </c>
      <c r="F68" s="90">
        <f>avgpoinc!M60</f>
        <v>116950.92615236972</v>
      </c>
      <c r="G68" s="73">
        <f>avgpoinc!S60</f>
        <v>160124.9893402656</v>
      </c>
      <c r="H68" s="345">
        <f>avgpoinc!Y60</f>
        <v>339023.59527438733</v>
      </c>
      <c r="I68" s="73">
        <f>avgpoinc!AE60</f>
        <v>469503.41365168797</v>
      </c>
      <c r="J68" s="345">
        <f>avgpoinc!AK60</f>
        <v>1060258.9629477786</v>
      </c>
      <c r="K68" s="345">
        <f>avgpoinc!AQ60</f>
        <v>3862042.1086801062</v>
      </c>
      <c r="L68" s="358">
        <v>13188810.326024121</v>
      </c>
      <c r="O68" s="646">
        <f>B68-'TB3'!B67</f>
        <v>12.938826841695118</v>
      </c>
    </row>
    <row r="69" spans="1:15">
      <c r="A69" s="78">
        <v>1972</v>
      </c>
      <c r="B69" s="641">
        <f>avgpoinc!B61</f>
        <v>40630.248371981084</v>
      </c>
      <c r="C69" s="352">
        <f>avgpoinc!BC61</f>
        <v>31524.907812856542</v>
      </c>
      <c r="D69" s="73">
        <f>avgpoinc!AW61</f>
        <v>20241.151786953469</v>
      </c>
      <c r="E69" s="215">
        <f>avgpoinc!BI61</f>
        <v>45629.602845235378</v>
      </c>
      <c r="F69" s="90">
        <f>avgpoinc!M61</f>
        <v>122578.31340410202</v>
      </c>
      <c r="G69" s="73">
        <f>avgpoinc!S61</f>
        <v>168336.97305301201</v>
      </c>
      <c r="H69" s="345">
        <f>avgpoinc!Y61</f>
        <v>356010.74521782232</v>
      </c>
      <c r="I69" s="73">
        <f>avgpoinc!AE61</f>
        <v>493401.74089851778</v>
      </c>
      <c r="J69" s="345">
        <f>avgpoinc!AK61</f>
        <v>1112549.161505182</v>
      </c>
      <c r="K69" s="345">
        <f>avgpoinc!AQ61</f>
        <v>4003879.0623742235</v>
      </c>
      <c r="L69" s="358">
        <v>14915274.895608019</v>
      </c>
      <c r="O69" s="646">
        <f>B69-'TB3'!B68</f>
        <v>13.143032269355899</v>
      </c>
    </row>
    <row r="70" spans="1:15">
      <c r="A70" s="78">
        <v>1973</v>
      </c>
      <c r="B70" s="641">
        <f>avgpoinc!B62</f>
        <v>42333.454758749118</v>
      </c>
      <c r="C70" s="352">
        <f>avgpoinc!BC62</f>
        <v>32780.669847316065</v>
      </c>
      <c r="D70" s="73">
        <f>avgpoinc!AW62</f>
        <v>21245.413678801604</v>
      </c>
      <c r="E70" s="215">
        <f>avgpoinc!BI62</f>
        <v>47199.740057959156</v>
      </c>
      <c r="F70" s="90">
        <f>avgpoinc!M62</f>
        <v>128308.51896164661</v>
      </c>
      <c r="G70" s="73">
        <f>avgpoinc!S62</f>
        <v>176483.55161418443</v>
      </c>
      <c r="H70" s="345">
        <f>avgpoinc!Y62</f>
        <v>371639.28866065474</v>
      </c>
      <c r="I70" s="73">
        <f>avgpoinc!AE62</f>
        <v>513341.01450127596</v>
      </c>
      <c r="J70" s="345">
        <f>avgpoinc!AK62</f>
        <v>1137583.5579885261</v>
      </c>
      <c r="K70" s="345">
        <f>avgpoinc!AQ62</f>
        <v>3898969.0405785372</v>
      </c>
      <c r="L70" s="358">
        <v>13141602.615846716</v>
      </c>
      <c r="O70" s="646">
        <f>B70-'TB3'!B69</f>
        <v>16.54377474157809</v>
      </c>
    </row>
    <row r="71" spans="1:15">
      <c r="A71" s="78">
        <v>1974</v>
      </c>
      <c r="B71" s="641">
        <f>avgpoinc!B63</f>
        <v>41131.079710021288</v>
      </c>
      <c r="C71" s="352">
        <f>avgpoinc!BC63</f>
        <v>32060.338838127755</v>
      </c>
      <c r="D71" s="73">
        <f>avgpoinc!AW63</f>
        <v>20997.133753845719</v>
      </c>
      <c r="E71" s="215">
        <f>avgpoinc!BI63</f>
        <v>45889.345193480294</v>
      </c>
      <c r="F71" s="90">
        <f>avgpoinc!M63</f>
        <v>122767.74755706303</v>
      </c>
      <c r="G71" s="73">
        <f>avgpoinc!S63</f>
        <v>167880.24888278745</v>
      </c>
      <c r="H71" s="345">
        <f>avgpoinc!Y63</f>
        <v>350931.30209635885</v>
      </c>
      <c r="I71" s="73">
        <f>avgpoinc!AE63</f>
        <v>483149.79589828843</v>
      </c>
      <c r="J71" s="345">
        <f>avgpoinc!AK63</f>
        <v>1061917.3157281545</v>
      </c>
      <c r="K71" s="345">
        <f>avgpoinc!AQ63</f>
        <v>3540530.538198573</v>
      </c>
      <c r="L71" s="358">
        <v>11135217.188960945</v>
      </c>
      <c r="O71" s="646">
        <f>B71-'TB3'!B70</f>
        <v>19.941979767201701</v>
      </c>
    </row>
    <row r="72" spans="1:15">
      <c r="A72" s="78">
        <v>1975</v>
      </c>
      <c r="B72" s="641">
        <f>avgpoinc!B64</f>
        <v>39805.835380126839</v>
      </c>
      <c r="C72" s="352">
        <f>avgpoinc!BC64</f>
        <v>31035.324111444359</v>
      </c>
      <c r="D72" s="73">
        <f>avgpoinc!AW64</f>
        <v>20352.847835735429</v>
      </c>
      <c r="E72" s="215">
        <f>avgpoinc!BI64</f>
        <v>44388.419456080519</v>
      </c>
      <c r="F72" s="90">
        <f>avgpoinc!M64</f>
        <v>118740.43679826916</v>
      </c>
      <c r="G72" s="73">
        <f>avgpoinc!S64</f>
        <v>162135.78853897628</v>
      </c>
      <c r="H72" s="345">
        <f>avgpoinc!Y64</f>
        <v>338517.88110856788</v>
      </c>
      <c r="I72" s="73">
        <f>avgpoinc!AE64</f>
        <v>465769.80318260175</v>
      </c>
      <c r="J72" s="345">
        <f>avgpoinc!AK64</f>
        <v>1028069.4451598418</v>
      </c>
      <c r="K72" s="345">
        <f>avgpoinc!AQ64</f>
        <v>3494628.5336851701</v>
      </c>
      <c r="L72" s="358">
        <v>12094933.452812841</v>
      </c>
      <c r="O72" s="646">
        <f>B72-'TB3'!B71</f>
        <v>15.184256123749947</v>
      </c>
    </row>
    <row r="73" spans="1:15">
      <c r="A73" s="78">
        <v>1976</v>
      </c>
      <c r="B73" s="641">
        <f>avgpoinc!B65</f>
        <v>41257.106058694248</v>
      </c>
      <c r="C73" s="352">
        <f>avgpoinc!BC65</f>
        <v>32173.30714814657</v>
      </c>
      <c r="D73" s="73">
        <f>avgpoinc!AW65</f>
        <v>21204.863196795384</v>
      </c>
      <c r="E73" s="215">
        <f>avgpoinc!BI65</f>
        <v>45883.862087335554</v>
      </c>
      <c r="F73" s="90">
        <f>avgpoinc!M65</f>
        <v>123011.29625362334</v>
      </c>
      <c r="G73" s="73">
        <f>avgpoinc!S65</f>
        <v>167961.32196469817</v>
      </c>
      <c r="H73" s="345">
        <f>avgpoinc!Y65</f>
        <v>350253.16940075514</v>
      </c>
      <c r="I73" s="73">
        <f>avgpoinc!AE65</f>
        <v>482202.18377749063</v>
      </c>
      <c r="J73" s="345">
        <f>avgpoinc!AK65</f>
        <v>1064346.3392146095</v>
      </c>
      <c r="K73" s="345">
        <f>avgpoinc!AQ65</f>
        <v>3676219.2052486097</v>
      </c>
      <c r="L73" s="358">
        <v>12287672.056042984</v>
      </c>
      <c r="O73" s="646">
        <f>B73-'TB3'!B72</f>
        <v>11.793098178655782</v>
      </c>
    </row>
    <row r="74" spans="1:15">
      <c r="A74" s="78">
        <v>1977</v>
      </c>
      <c r="B74" s="641">
        <f>avgpoinc!B66</f>
        <v>42538.758929089745</v>
      </c>
      <c r="C74" s="352">
        <f>avgpoinc!BC66</f>
        <v>33025.526903298611</v>
      </c>
      <c r="D74" s="73">
        <f>avgpoinc!AW66</f>
        <v>21746.982082303548</v>
      </c>
      <c r="E74" s="215">
        <f>avgpoinc!BI66</f>
        <v>47123.707929542441</v>
      </c>
      <c r="F74" s="90">
        <f>avgpoinc!M66</f>
        <v>128157.84716120995</v>
      </c>
      <c r="G74" s="73">
        <f>avgpoinc!S66</f>
        <v>175842.90942471242</v>
      </c>
      <c r="H74" s="345">
        <f>avgpoinc!Y66</f>
        <v>369927.54612486728</v>
      </c>
      <c r="I74" s="73">
        <f>avgpoinc!AE66</f>
        <v>512179.11763216631</v>
      </c>
      <c r="J74" s="345">
        <f>avgpoinc!AK66</f>
        <v>1144112.4222445879</v>
      </c>
      <c r="K74" s="345">
        <f>avgpoinc!AQ66</f>
        <v>3995584.6212332682</v>
      </c>
      <c r="L74" s="358">
        <v>13836484.659923701</v>
      </c>
      <c r="O74" s="646">
        <f>B74-'TB3'!B73</f>
        <v>12.039338551658147</v>
      </c>
    </row>
    <row r="75" spans="1:15">
      <c r="A75" s="78">
        <v>1978</v>
      </c>
      <c r="B75" s="641">
        <f>avgpoinc!B67</f>
        <v>44049.332294973625</v>
      </c>
      <c r="C75" s="352">
        <f>avgpoinc!BC67</f>
        <v>34073.305441527002</v>
      </c>
      <c r="D75" s="73">
        <f>avgpoinc!AW67</f>
        <v>22371.743269386825</v>
      </c>
      <c r="E75" s="215">
        <f>avgpoinc!BI67</f>
        <v>48700.258156702228</v>
      </c>
      <c r="F75" s="90">
        <f>avgpoinc!M67</f>
        <v>133833.57397599323</v>
      </c>
      <c r="G75" s="73">
        <f>avgpoinc!S67</f>
        <v>184149.99015458432</v>
      </c>
      <c r="H75" s="345">
        <f>avgpoinc!Y67</f>
        <v>391679.42921382654</v>
      </c>
      <c r="I75" s="73">
        <f>avgpoinc!AE67</f>
        <v>547403.77115831384</v>
      </c>
      <c r="J75" s="345">
        <f>avgpoinc!AK67</f>
        <v>1249634.6413045849</v>
      </c>
      <c r="K75" s="345">
        <f>avgpoinc!AQ67</f>
        <v>4453156.3364791228</v>
      </c>
      <c r="L75" s="358">
        <v>13860749.618729444</v>
      </c>
      <c r="O75" s="646">
        <f>B75-'TB3'!B74</f>
        <v>11.616671558651433</v>
      </c>
    </row>
    <row r="76" spans="1:15">
      <c r="A76" s="83">
        <v>1979</v>
      </c>
      <c r="B76" s="642">
        <f>avgpoinc!B68</f>
        <v>44194.024030554625</v>
      </c>
      <c r="C76" s="353">
        <f>avgpoinc!BC68</f>
        <v>34107.073746432572</v>
      </c>
      <c r="D76" s="79">
        <f>avgpoinc!AW68</f>
        <v>22544.525735938885</v>
      </c>
      <c r="E76" s="216">
        <f>avgpoinc!BI68</f>
        <v>48560.258759549673</v>
      </c>
      <c r="F76" s="80">
        <f>avgpoinc!M68</f>
        <v>134976.57658765311</v>
      </c>
      <c r="G76" s="79">
        <f>avgpoinc!S68</f>
        <v>187118.96617874005</v>
      </c>
      <c r="H76" s="346">
        <f>avgpoinc!Y68</f>
        <v>407879.45256883098</v>
      </c>
      <c r="I76" s="79">
        <f>avgpoinc!AE68</f>
        <v>579553.94943697704</v>
      </c>
      <c r="J76" s="346">
        <f>avgpoinc!AK68</f>
        <v>1384720.4654839542</v>
      </c>
      <c r="K76" s="346">
        <f>avgpoinc!AQ68</f>
        <v>5246887.4272024138</v>
      </c>
      <c r="L76" s="359">
        <v>19763323.383242134</v>
      </c>
      <c r="O76" s="646">
        <f>B76-'TB3'!B75</f>
        <v>-10.362276577347075</v>
      </c>
    </row>
    <row r="77" spans="1:15">
      <c r="A77" s="78">
        <v>1980</v>
      </c>
      <c r="B77" s="641">
        <f>avgpoinc!B69</f>
        <v>42926.428232662707</v>
      </c>
      <c r="C77" s="352">
        <f>avgpoinc!BC69</f>
        <v>33497.122411916585</v>
      </c>
      <c r="D77" s="73">
        <f>avgpoinc!AW69</f>
        <v>22019.318744814191</v>
      </c>
      <c r="E77" s="215">
        <f>avgpoinc!BI69</f>
        <v>47844.376995794577</v>
      </c>
      <c r="F77" s="74">
        <f>avgpoinc!M69</f>
        <v>127790.18061937779</v>
      </c>
      <c r="G77" s="73">
        <f>avgpoinc!S69</f>
        <v>174676.82982625262</v>
      </c>
      <c r="H77" s="345">
        <f>avgpoinc!Y69</f>
        <v>372794.25933149346</v>
      </c>
      <c r="I77" s="73">
        <f>avgpoinc!AE69</f>
        <v>524699.17058690265</v>
      </c>
      <c r="J77" s="345">
        <f>avgpoinc!AK69</f>
        <v>1212577.7872511558</v>
      </c>
      <c r="K77" s="345">
        <f>avgpoinc!AQ69</f>
        <v>4266373.3522255039</v>
      </c>
      <c r="L77" s="358">
        <v>13629955.709034018</v>
      </c>
      <c r="O77" s="646">
        <f>B77-'TB3'!B76</f>
        <v>10.920571551854664</v>
      </c>
    </row>
    <row r="78" spans="1:15">
      <c r="A78" s="78">
        <v>1981</v>
      </c>
      <c r="B78" s="641">
        <f>avgpoinc!B70</f>
        <v>43256.492312823182</v>
      </c>
      <c r="C78" s="352">
        <f>avgpoinc!BC70</f>
        <v>33298.408645214688</v>
      </c>
      <c r="D78" s="73">
        <f>avgpoinc!AW70</f>
        <v>21672.44832345832</v>
      </c>
      <c r="E78" s="215">
        <f>avgpoinc!BI70</f>
        <v>47830.859047410137</v>
      </c>
      <c r="F78" s="74">
        <f>avgpoinc!M70</f>
        <v>132879.24532129968</v>
      </c>
      <c r="G78" s="73">
        <f>avgpoinc!S70</f>
        <v>183890.05181333335</v>
      </c>
      <c r="H78" s="345">
        <f>avgpoinc!Y70</f>
        <v>406165.7112760162</v>
      </c>
      <c r="I78" s="73">
        <f>avgpoinc!AE70</f>
        <v>583222.95864108985</v>
      </c>
      <c r="J78" s="345">
        <f>avgpoinc!AK70</f>
        <v>1403406.2345803094</v>
      </c>
      <c r="K78" s="345">
        <f>avgpoinc!AQ70</f>
        <v>5132200.0196554204</v>
      </c>
      <c r="L78" s="358">
        <v>17460987.174435366</v>
      </c>
      <c r="O78" s="646">
        <f>B78-'TB3'!B77</f>
        <v>12.637123801650887</v>
      </c>
    </row>
    <row r="79" spans="1:15">
      <c r="A79" s="78">
        <v>1982</v>
      </c>
      <c r="B79" s="641">
        <f>avgpoinc!B71</f>
        <v>41835.044924365204</v>
      </c>
      <c r="C79" s="352">
        <f>avgpoinc!BC71</f>
        <v>32027.587662437378</v>
      </c>
      <c r="D79" s="73">
        <f>avgpoinc!AW71</f>
        <v>20288.59101724482</v>
      </c>
      <c r="E79" s="215">
        <f>avgpoinc!BI71</f>
        <v>46701.333468928075</v>
      </c>
      <c r="F79" s="74">
        <f>avgpoinc!M71</f>
        <v>130102.16028171562</v>
      </c>
      <c r="G79" s="73">
        <f>avgpoinc!S71</f>
        <v>179973.09595611261</v>
      </c>
      <c r="H79" s="345">
        <f>avgpoinc!Y71</f>
        <v>399591.72395456291</v>
      </c>
      <c r="I79" s="73">
        <f>avgpoinc!AE71</f>
        <v>578224.15576809167</v>
      </c>
      <c r="J79" s="345">
        <f>avgpoinc!AK71</f>
        <v>1424364.0130554461</v>
      </c>
      <c r="K79" s="345">
        <f>avgpoinc!AQ71</f>
        <v>5247886.4374421965</v>
      </c>
      <c r="L79" s="358">
        <v>17316072.546068963</v>
      </c>
      <c r="O79" s="646">
        <f>B79-'TB3'!B78</f>
        <v>11.531814057503652</v>
      </c>
    </row>
    <row r="80" spans="1:15">
      <c r="A80" s="78">
        <v>1983</v>
      </c>
      <c r="B80" s="641">
        <f>avgpoinc!B72</f>
        <v>42489.519548622979</v>
      </c>
      <c r="C80" s="352">
        <f>avgpoinc!BC72</f>
        <v>32226.107081505059</v>
      </c>
      <c r="D80" s="73">
        <f>avgpoinc!AW72</f>
        <v>19896.291429881501</v>
      </c>
      <c r="E80" s="215">
        <f>avgpoinc!BI72</f>
        <v>47638.3766460345</v>
      </c>
      <c r="F80" s="74">
        <f>avgpoinc!M72</f>
        <v>134860.23175268428</v>
      </c>
      <c r="G80" s="73">
        <f>avgpoinc!S72</f>
        <v>186392.79351493498</v>
      </c>
      <c r="H80" s="345">
        <f>avgpoinc!Y72</f>
        <v>416796.63574712852</v>
      </c>
      <c r="I80" s="73">
        <f>avgpoinc!AE72</f>
        <v>600865.28727749514</v>
      </c>
      <c r="J80" s="345">
        <f>avgpoinc!AK72</f>
        <v>1445402.2486923877</v>
      </c>
      <c r="K80" s="345">
        <f>avgpoinc!AQ72</f>
        <v>5186207.9547342146</v>
      </c>
      <c r="L80" s="358">
        <v>16572773.82486896</v>
      </c>
      <c r="O80" s="646">
        <f>B80-'TB3'!B79</f>
        <v>12.219567931060737</v>
      </c>
    </row>
    <row r="81" spans="1:15">
      <c r="A81" s="78">
        <v>1984</v>
      </c>
      <c r="B81" s="641">
        <f>avgpoinc!B73</f>
        <v>45321.755069019746</v>
      </c>
      <c r="C81" s="352">
        <f>avgpoinc!BC73</f>
        <v>33599.288602912944</v>
      </c>
      <c r="D81" s="73">
        <f>avgpoinc!AW73</f>
        <v>20499.454484415994</v>
      </c>
      <c r="E81" s="215">
        <f>avgpoinc!BI73</f>
        <v>49974.081251034135</v>
      </c>
      <c r="F81" s="74">
        <f>avgpoinc!M73</f>
        <v>150823.95326398092</v>
      </c>
      <c r="G81" s="73">
        <f>avgpoinc!S73</f>
        <v>212324.475125531</v>
      </c>
      <c r="H81" s="345">
        <f>avgpoinc!Y73</f>
        <v>495580.57505663589</v>
      </c>
      <c r="I81" s="73">
        <f>avgpoinc!AE73</f>
        <v>725671.99892626598</v>
      </c>
      <c r="J81" s="345">
        <f>avgpoinc!AK73</f>
        <v>1825517.3813491834</v>
      </c>
      <c r="K81" s="345">
        <f>avgpoinc!AQ73</f>
        <v>6640769.7072498742</v>
      </c>
      <c r="L81" s="358">
        <v>22389253.988459952</v>
      </c>
      <c r="O81" s="646">
        <f>B81-'TB3'!B80</f>
        <v>12.097515636385651</v>
      </c>
    </row>
    <row r="82" spans="1:15">
      <c r="A82" s="78">
        <v>1985</v>
      </c>
      <c r="B82" s="641">
        <f>avgpoinc!B74</f>
        <v>46101.971179978013</v>
      </c>
      <c r="C82" s="352">
        <f>avgpoinc!BC74</f>
        <v>34308.408429063507</v>
      </c>
      <c r="D82" s="73">
        <f>avgpoinc!AW74</f>
        <v>20876.447055745113</v>
      </c>
      <c r="E82" s="215">
        <f>avgpoinc!BI74</f>
        <v>51098.360145711515</v>
      </c>
      <c r="F82" s="74">
        <f>avgpoinc!M74</f>
        <v>152244.03593820852</v>
      </c>
      <c r="G82" s="73">
        <f>avgpoinc!S74</f>
        <v>213624.04818239866</v>
      </c>
      <c r="H82" s="345">
        <f>avgpoinc!Y74</f>
        <v>496943.45533893572</v>
      </c>
      <c r="I82" s="73">
        <f>avgpoinc!AE74</f>
        <v>729560.55253345717</v>
      </c>
      <c r="J82" s="345">
        <f>avgpoinc!AK74</f>
        <v>1800491.4056872048</v>
      </c>
      <c r="K82" s="345">
        <f>avgpoinc!AQ74</f>
        <v>6293002.405497863</v>
      </c>
      <c r="L82" s="358">
        <v>8335175.3989294935</v>
      </c>
      <c r="O82" s="646">
        <f>B82-'TB3'!B81</f>
        <v>12.167764838428411</v>
      </c>
    </row>
    <row r="83" spans="1:15">
      <c r="A83" s="78">
        <v>1986</v>
      </c>
      <c r="B83" s="641">
        <f>avgpoinc!B75</f>
        <v>46510.158066548509</v>
      </c>
      <c r="C83" s="352">
        <f>avgpoinc!BC75</f>
        <v>34974.010066429051</v>
      </c>
      <c r="D83" s="73">
        <f>avgpoinc!AW75</f>
        <v>21052.122169142862</v>
      </c>
      <c r="E83" s="215">
        <f>avgpoinc!BI75</f>
        <v>52376.369938036805</v>
      </c>
      <c r="F83" s="74">
        <f>avgpoinc!M75</f>
        <v>150335.49006762361</v>
      </c>
      <c r="G83" s="73">
        <f>avgpoinc!S75</f>
        <v>208499.32969908279</v>
      </c>
      <c r="H83" s="345">
        <f>avgpoinc!Y75</f>
        <v>468114.81904835242</v>
      </c>
      <c r="I83" s="73">
        <f>avgpoinc!AE75</f>
        <v>669477.41115208145</v>
      </c>
      <c r="J83" s="345">
        <f>avgpoinc!AK75</f>
        <v>1537145.8544580147</v>
      </c>
      <c r="K83" s="345">
        <f>avgpoinc!AQ75</f>
        <v>5210891.3809413249</v>
      </c>
      <c r="L83" s="358">
        <v>16773731.332364719</v>
      </c>
      <c r="O83" s="646">
        <f>B83-'TB3'!B82</f>
        <v>11.582813949666161</v>
      </c>
    </row>
    <row r="84" spans="1:15">
      <c r="A84" s="78">
        <v>1987</v>
      </c>
      <c r="B84" s="641">
        <f>avgpoinc!B76</f>
        <v>47916.93355781756</v>
      </c>
      <c r="C84" s="352">
        <f>avgpoinc!BC76</f>
        <v>35659.660626274373</v>
      </c>
      <c r="D84" s="73">
        <f>avgpoinc!AW76</f>
        <v>21561.245759266087</v>
      </c>
      <c r="E84" s="215">
        <f>avgpoinc!BI76</f>
        <v>53282.679210034745</v>
      </c>
      <c r="F84" s="74">
        <f>avgpoinc!M76</f>
        <v>158232.38994170618</v>
      </c>
      <c r="G84" s="73">
        <f>avgpoinc!S76</f>
        <v>224211.77562491945</v>
      </c>
      <c r="H84" s="345">
        <f>avgpoinc!Y76</f>
        <v>531889.00092368794</v>
      </c>
      <c r="I84" s="73">
        <f>avgpoinc!AE76</f>
        <v>775990.353485069</v>
      </c>
      <c r="J84" s="345">
        <f>avgpoinc!AK76</f>
        <v>1869163.331940627</v>
      </c>
      <c r="K84" s="345">
        <f>avgpoinc!AQ76</f>
        <v>6427386.9910475099</v>
      </c>
      <c r="L84" s="358">
        <v>21700164.217333831</v>
      </c>
      <c r="O84" s="646">
        <f>B84-'TB3'!B83</f>
        <v>10.669860290363431</v>
      </c>
    </row>
    <row r="85" spans="1:15">
      <c r="A85" s="78">
        <v>1988</v>
      </c>
      <c r="B85" s="641">
        <f>avgpoinc!B77</f>
        <v>49931.117986891964</v>
      </c>
      <c r="C85" s="352">
        <f>avgpoinc!BC77</f>
        <v>36353.35275052103</v>
      </c>
      <c r="D85" s="73">
        <f>avgpoinc!AW77</f>
        <v>22010.193901417875</v>
      </c>
      <c r="E85" s="215">
        <f>avgpoinc!BI77</f>
        <v>54282.301311899973</v>
      </c>
      <c r="F85" s="74">
        <f>avgpoinc!M77</f>
        <v>172131.00511423033</v>
      </c>
      <c r="G85" s="73">
        <f>avgpoinc!S77</f>
        <v>249289.09483035578</v>
      </c>
      <c r="H85" s="345">
        <f>avgpoinc!Y77</f>
        <v>629390.12692562747</v>
      </c>
      <c r="I85" s="73">
        <f>avgpoinc!AE77</f>
        <v>950214.33701200073</v>
      </c>
      <c r="J85" s="345">
        <f>avgpoinc!AK77</f>
        <v>2463021.5005949666</v>
      </c>
      <c r="K85" s="345">
        <f>avgpoinc!AQ77</f>
        <v>9228840.0887184627</v>
      </c>
      <c r="L85" s="358">
        <v>33087616.957452647</v>
      </c>
      <c r="O85" s="646">
        <f>B85-'TB3'!B84</f>
        <v>11.525171223300276</v>
      </c>
    </row>
    <row r="86" spans="1:15">
      <c r="A86" s="83">
        <v>1989</v>
      </c>
      <c r="B86" s="642">
        <f>avgpoinc!B78</f>
        <v>50533.059799038783</v>
      </c>
      <c r="C86" s="353">
        <f>avgpoinc!BC78</f>
        <v>37028.837436701833</v>
      </c>
      <c r="D86" s="79">
        <f>avgpoinc!AW78</f>
        <v>22516.195774004318</v>
      </c>
      <c r="E86" s="216">
        <f>avgpoinc!BI78</f>
        <v>55169.63951507373</v>
      </c>
      <c r="F86" s="80">
        <f>avgpoinc!M78</f>
        <v>172071.06106007128</v>
      </c>
      <c r="G86" s="79">
        <f>avgpoinc!S78</f>
        <v>247889.7047027575</v>
      </c>
      <c r="H86" s="346">
        <f>avgpoinc!Y78</f>
        <v>617335.02637825045</v>
      </c>
      <c r="I86" s="79">
        <f>avgpoinc!AE78</f>
        <v>920490.73969857593</v>
      </c>
      <c r="J86" s="346">
        <f>avgpoinc!AK78</f>
        <v>2301571.7238279553</v>
      </c>
      <c r="K86" s="346">
        <f>avgpoinc!AQ78</f>
        <v>8234052.8827155875</v>
      </c>
      <c r="L86" s="359">
        <v>28332429.604377341</v>
      </c>
      <c r="O86" s="646">
        <f>B86-'TB3'!B85</f>
        <v>11.211896893953963</v>
      </c>
    </row>
    <row r="87" spans="1:15">
      <c r="A87" s="78">
        <v>1990</v>
      </c>
      <c r="B87" s="641">
        <f>avgpoinc!B79</f>
        <v>50488.157022734827</v>
      </c>
      <c r="C87" s="352">
        <f>avgpoinc!BC79</f>
        <v>37027.413521389972</v>
      </c>
      <c r="D87" s="73">
        <f>avgpoinc!AW79</f>
        <v>22488.580700873634</v>
      </c>
      <c r="E87" s="215">
        <f>avgpoinc!BI79</f>
        <v>55200.954547035391</v>
      </c>
      <c r="F87" s="74">
        <f>avgpoinc!M79</f>
        <v>171634.84853483847</v>
      </c>
      <c r="G87" s="73">
        <f>avgpoinc!S79</f>
        <v>247170.80361611405</v>
      </c>
      <c r="H87" s="345">
        <f>avgpoinc!Y79</f>
        <v>617042.11594642885</v>
      </c>
      <c r="I87" s="73">
        <f>avgpoinc!AE79</f>
        <v>922126.1632267721</v>
      </c>
      <c r="J87" s="345">
        <f>avgpoinc!AK79</f>
        <v>2294048.6696293191</v>
      </c>
      <c r="K87" s="345">
        <f>avgpoinc!AQ79</f>
        <v>8254760.623266777</v>
      </c>
      <c r="L87" s="358">
        <v>29468672.626045417</v>
      </c>
      <c r="O87" s="646">
        <f>B87-'TB3'!B86</f>
        <v>10.287831914421986</v>
      </c>
    </row>
    <row r="88" spans="1:15">
      <c r="A88" s="78">
        <v>1991</v>
      </c>
      <c r="B88" s="641">
        <f>avgpoinc!B80</f>
        <v>49454.531743428226</v>
      </c>
      <c r="C88" s="352">
        <f>avgpoinc!BC80</f>
        <v>36411.443498899956</v>
      </c>
      <c r="D88" s="73">
        <f>avgpoinc!AW80</f>
        <v>22070.238410124639</v>
      </c>
      <c r="E88" s="215">
        <f>avgpoinc!BI80</f>
        <v>54337.949859869092</v>
      </c>
      <c r="F88" s="74">
        <f>avgpoinc!M80</f>
        <v>166842.3259441827</v>
      </c>
      <c r="G88" s="73">
        <f>avgpoinc!S80</f>
        <v>238694.79410757919</v>
      </c>
      <c r="H88" s="345">
        <f>avgpoinc!Y80</f>
        <v>573882.72413806978</v>
      </c>
      <c r="I88" s="73">
        <f>avgpoinc!AE80</f>
        <v>839601.38798392145</v>
      </c>
      <c r="J88" s="345">
        <f>avgpoinc!AK80</f>
        <v>2049538.8894395872</v>
      </c>
      <c r="K88" s="345">
        <f>avgpoinc!AQ80</f>
        <v>7537164.7658961676</v>
      </c>
      <c r="L88" s="358">
        <v>27266783.492354937</v>
      </c>
      <c r="O88" s="646">
        <f>B88-'TB3'!B87</f>
        <v>10.487325836613309</v>
      </c>
    </row>
    <row r="89" spans="1:15">
      <c r="A89" s="78">
        <v>1992</v>
      </c>
      <c r="B89" s="641">
        <f>avgpoinc!B81</f>
        <v>50411.874525035062</v>
      </c>
      <c r="C89" s="352">
        <f>avgpoinc!BC81</f>
        <v>36640.767560353524</v>
      </c>
      <c r="D89" s="73">
        <f>avgpoinc!AW81</f>
        <v>22055.735965440075</v>
      </c>
      <c r="E89" s="215">
        <f>avgpoinc!BI81</f>
        <v>54872.057053995333</v>
      </c>
      <c r="F89" s="74">
        <f>avgpoinc!M81</f>
        <v>174351.83720716889</v>
      </c>
      <c r="G89" s="73">
        <f>avgpoinc!S81</f>
        <v>252411.56310857131</v>
      </c>
      <c r="H89" s="345">
        <f>avgpoinc!Y81</f>
        <v>626062.37893222354</v>
      </c>
      <c r="I89" s="73">
        <f>avgpoinc!AE81</f>
        <v>929109.95526490384</v>
      </c>
      <c r="J89" s="345">
        <f>avgpoinc!AK81</f>
        <v>2316153.2879073429</v>
      </c>
      <c r="K89" s="345">
        <f>avgpoinc!AQ81</f>
        <v>8972256.1384854186</v>
      </c>
      <c r="L89" s="358">
        <v>33071795.521720704</v>
      </c>
      <c r="O89" s="646">
        <f>B89-'TB3'!B88</f>
        <v>11.358646620312356</v>
      </c>
    </row>
    <row r="90" spans="1:15">
      <c r="A90" s="78">
        <v>1993</v>
      </c>
      <c r="B90" s="641">
        <f>avgpoinc!B82</f>
        <v>50839.812062745543</v>
      </c>
      <c r="C90" s="352">
        <f>avgpoinc!BC82</f>
        <v>37258.399126574819</v>
      </c>
      <c r="D90" s="73">
        <f>avgpoinc!AW82</f>
        <v>22592.74342104722</v>
      </c>
      <c r="E90" s="215">
        <f>avgpoinc!BI82</f>
        <v>55590.468758484327</v>
      </c>
      <c r="F90" s="74">
        <f>avgpoinc!M82</f>
        <v>173072.52848828206</v>
      </c>
      <c r="G90" s="73">
        <f>avgpoinc!S82</f>
        <v>247975.55895205695</v>
      </c>
      <c r="H90" s="345">
        <f>avgpoinc!Y82</f>
        <v>598761.83676963672</v>
      </c>
      <c r="I90" s="73">
        <f>avgpoinc!AE82</f>
        <v>880229.46724510437</v>
      </c>
      <c r="J90" s="345">
        <f>avgpoinc!AK82</f>
        <v>2180748.1921260264</v>
      </c>
      <c r="K90" s="345">
        <f>avgpoinc!AQ82</f>
        <v>8633755.3047002312</v>
      </c>
      <c r="L90" s="358">
        <v>32160200.194149613</v>
      </c>
      <c r="O90" s="646">
        <f>B90-'TB3'!B89</f>
        <v>11.393585687379527</v>
      </c>
    </row>
    <row r="91" spans="1:15">
      <c r="A91" s="78">
        <v>1994</v>
      </c>
      <c r="B91" s="641">
        <f>avgpoinc!B83</f>
        <v>52500.595060551219</v>
      </c>
      <c r="C91" s="352">
        <f>avgpoinc!BC83</f>
        <v>38447.214081855411</v>
      </c>
      <c r="D91" s="73">
        <f>avgpoinc!AW83</f>
        <v>23276.975233899175</v>
      </c>
      <c r="E91" s="215">
        <f>avgpoinc!BI83</f>
        <v>57410.012641800713</v>
      </c>
      <c r="F91" s="74">
        <f>avgpoinc!M83</f>
        <v>178981.02386881341</v>
      </c>
      <c r="G91" s="73">
        <f>avgpoinc!S83</f>
        <v>255868.99702468436</v>
      </c>
      <c r="H91" s="345">
        <f>avgpoinc!Y83</f>
        <v>613356.73989591817</v>
      </c>
      <c r="I91" s="73">
        <f>avgpoinc!AE83</f>
        <v>900135.86618987657</v>
      </c>
      <c r="J91" s="345">
        <f>avgpoinc!AK83</f>
        <v>2218756.2404671237</v>
      </c>
      <c r="K91" s="345">
        <f>avgpoinc!AQ83</f>
        <v>8632449.4876119904</v>
      </c>
      <c r="L91" s="358">
        <v>32424083.867516372</v>
      </c>
      <c r="O91" s="646">
        <f>B91-'TB3'!B90</f>
        <v>12.541851756861433</v>
      </c>
    </row>
    <row r="92" spans="1:15">
      <c r="A92" s="78">
        <v>1995</v>
      </c>
      <c r="B92" s="641">
        <f>avgpoinc!B84</f>
        <v>53654.471390421655</v>
      </c>
      <c r="C92" s="352">
        <f>avgpoinc!BC84</f>
        <v>38988.271774406596</v>
      </c>
      <c r="D92" s="73">
        <f>avgpoinc!AW84</f>
        <v>23451.105849449585</v>
      </c>
      <c r="E92" s="215">
        <f>avgpoinc!BI84</f>
        <v>58409.729180602873</v>
      </c>
      <c r="F92" s="74">
        <f>avgpoinc!M84</f>
        <v>185650.2679345572</v>
      </c>
      <c r="G92" s="73">
        <f>avgpoinc!S84</f>
        <v>267041.32936849043</v>
      </c>
      <c r="H92" s="345">
        <f>avgpoinc!Y84</f>
        <v>647139.20480095234</v>
      </c>
      <c r="I92" s="73">
        <f>avgpoinc!AE84</f>
        <v>951315.55753492413</v>
      </c>
      <c r="J92" s="345">
        <f>avgpoinc!AK84</f>
        <v>2363359.7701576799</v>
      </c>
      <c r="K92" s="345">
        <f>avgpoinc!AQ84</f>
        <v>9122885.6441268623</v>
      </c>
      <c r="L92" s="358">
        <v>33390857.942894902</v>
      </c>
      <c r="O92" s="646">
        <f>B92-'TB3'!B91</f>
        <v>11.996989611398021</v>
      </c>
    </row>
    <row r="93" spans="1:15">
      <c r="A93" s="78">
        <v>1996</v>
      </c>
      <c r="B93" s="641">
        <f>avgpoinc!B85</f>
        <v>55347.601466658787</v>
      </c>
      <c r="C93" s="352">
        <f>avgpoinc!BC85</f>
        <v>39830.451837092602</v>
      </c>
      <c r="D93" s="73">
        <f>avgpoinc!AW85</f>
        <v>23911.815590353086</v>
      </c>
      <c r="E93" s="215">
        <f>avgpoinc!BI85</f>
        <v>59728.747145517002</v>
      </c>
      <c r="F93" s="74">
        <f>avgpoinc!M85</f>
        <v>195001.94813275442</v>
      </c>
      <c r="G93" s="73">
        <f>avgpoinc!S85</f>
        <v>282111.07947975508</v>
      </c>
      <c r="H93" s="345">
        <f>avgpoinc!Y85</f>
        <v>692026.956756206</v>
      </c>
      <c r="I93" s="73">
        <f>avgpoinc!AE85</f>
        <v>1021074.8833781325</v>
      </c>
      <c r="J93" s="345">
        <f>avgpoinc!AK85</f>
        <v>2590878.6071421802</v>
      </c>
      <c r="K93" s="345">
        <f>avgpoinc!AQ85</f>
        <v>10242152.799402712</v>
      </c>
      <c r="L93" s="358">
        <v>38122494.709337279</v>
      </c>
      <c r="O93" s="646">
        <f>B93-'TB3'!B92</f>
        <v>12.447941708458529</v>
      </c>
    </row>
    <row r="94" spans="1:15">
      <c r="A94" s="78">
        <v>1997</v>
      </c>
      <c r="B94" s="641">
        <f>avgpoinc!B86</f>
        <v>57358.688291481521</v>
      </c>
      <c r="C94" s="352">
        <f>avgpoinc!BC86</f>
        <v>40947.064413620465</v>
      </c>
      <c r="D94" s="73">
        <f>avgpoinc!AW86</f>
        <v>24507.123388530959</v>
      </c>
      <c r="E94" s="215">
        <f>avgpoinc!BI86</f>
        <v>61496.990694982334</v>
      </c>
      <c r="F94" s="74">
        <f>avgpoinc!M86</f>
        <v>205063.30319223096</v>
      </c>
      <c r="G94" s="73">
        <f>avgpoinc!S86</f>
        <v>298706.78028593422</v>
      </c>
      <c r="H94" s="345">
        <f>avgpoinc!Y86</f>
        <v>745975.40280207794</v>
      </c>
      <c r="I94" s="73">
        <f>avgpoinc!AE86</f>
        <v>1117906.3394484106</v>
      </c>
      <c r="J94" s="345">
        <f>avgpoinc!AK86</f>
        <v>2905814.8241376877</v>
      </c>
      <c r="K94" s="345">
        <f>avgpoinc!AQ86</f>
        <v>11430154.640420342</v>
      </c>
      <c r="L94" s="358">
        <v>41396844.167273454</v>
      </c>
      <c r="O94" s="646">
        <f>B94-'TB3'!B93</f>
        <v>13.128102194983512</v>
      </c>
    </row>
    <row r="95" spans="1:15">
      <c r="A95" s="78">
        <v>1998</v>
      </c>
      <c r="B95" s="641">
        <f>avgpoinc!B87</f>
        <v>59554.261349751767</v>
      </c>
      <c r="C95" s="352">
        <f>avgpoinc!BC87</f>
        <v>42437.717003562138</v>
      </c>
      <c r="D95" s="73">
        <f>avgpoinc!AW87</f>
        <v>25417.851786248339</v>
      </c>
      <c r="E95" s="215">
        <f>avgpoinc!BI87</f>
        <v>63712.548525204387</v>
      </c>
      <c r="F95" s="74">
        <f>avgpoinc!M87</f>
        <v>213603.16046545838</v>
      </c>
      <c r="G95" s="73">
        <f>avgpoinc!S87</f>
        <v>312166.73209182866</v>
      </c>
      <c r="H95" s="345">
        <f>avgpoinc!Y87</f>
        <v>779608.38364210411</v>
      </c>
      <c r="I95" s="73">
        <f>avgpoinc!AE87</f>
        <v>1159272.6496698281</v>
      </c>
      <c r="J95" s="345">
        <f>avgpoinc!AK87</f>
        <v>2957096.1708801645</v>
      </c>
      <c r="K95" s="345">
        <f>avgpoinc!AQ87</f>
        <v>11576516.96513403</v>
      </c>
      <c r="L95" s="358">
        <v>40951020.187901616</v>
      </c>
      <c r="O95" s="646">
        <f>B95-'TB3'!B94</f>
        <v>12.66107682306756</v>
      </c>
    </row>
    <row r="96" spans="1:15">
      <c r="A96" s="83">
        <v>1999</v>
      </c>
      <c r="B96" s="642">
        <f>avgpoinc!B88</f>
        <v>61338.071338105416</v>
      </c>
      <c r="C96" s="353">
        <f>avgpoinc!BC88</f>
        <v>43371.670936148112</v>
      </c>
      <c r="D96" s="79">
        <f>avgpoinc!AW88</f>
        <v>25975.273038428339</v>
      </c>
      <c r="E96" s="216">
        <f>avgpoinc!BI88</f>
        <v>65117.168308297834</v>
      </c>
      <c r="F96" s="80">
        <f>avgpoinc!M88</f>
        <v>223035.6749557211</v>
      </c>
      <c r="G96" s="79">
        <f>avgpoinc!S88</f>
        <v>327861.90090908326</v>
      </c>
      <c r="H96" s="346">
        <f>avgpoinc!Y88</f>
        <v>838152.63886120461</v>
      </c>
      <c r="I96" s="79">
        <f>avgpoinc!AE88</f>
        <v>1261138.5839002091</v>
      </c>
      <c r="J96" s="346">
        <f>avgpoinc!AK88</f>
        <v>3283550.1305857906</v>
      </c>
      <c r="K96" s="346">
        <f>avgpoinc!AQ88</f>
        <v>13391163.497739198</v>
      </c>
      <c r="L96" s="359">
        <v>50864072.162953891</v>
      </c>
      <c r="O96" s="646">
        <f>B96-'TB3'!B95</f>
        <v>12.535013332737435</v>
      </c>
    </row>
    <row r="97" spans="1:15">
      <c r="A97" s="88">
        <v>2000</v>
      </c>
      <c r="B97" s="643">
        <f>avgpoinc!B89</f>
        <v>63384.621353947892</v>
      </c>
      <c r="C97" s="355">
        <f>avgpoinc!BC89</f>
        <v>44504.6681559094</v>
      </c>
      <c r="D97" s="85">
        <f>avgpoinc!AW89</f>
        <v>26487.524399663915</v>
      </c>
      <c r="E97" s="218">
        <f>avgpoinc!BI89</f>
        <v>67026.097851216255</v>
      </c>
      <c r="F97" s="86">
        <f>avgpoinc!M89</f>
        <v>233304.20013629427</v>
      </c>
      <c r="G97" s="85">
        <f>avgpoinc!S89</f>
        <v>344331.68169465865</v>
      </c>
      <c r="H97" s="347">
        <f>avgpoinc!Y89</f>
        <v>890576.84445677116</v>
      </c>
      <c r="I97" s="85">
        <f>avgpoinc!AE89</f>
        <v>1346367.9673795335</v>
      </c>
      <c r="J97" s="347">
        <f>avgpoinc!AK89</f>
        <v>3557140.7495299592</v>
      </c>
      <c r="K97" s="347">
        <f>avgpoinc!AQ89</f>
        <v>14478625.276428774</v>
      </c>
      <c r="L97" s="360">
        <v>51969339.633071654</v>
      </c>
      <c r="O97" s="646">
        <f>B97-'TB3'!B96</f>
        <v>12.338977746512683</v>
      </c>
    </row>
    <row r="98" spans="1:15">
      <c r="A98" s="78">
        <v>2001</v>
      </c>
      <c r="B98" s="641">
        <f>avgpoinc!B90</f>
        <v>63073.297064917373</v>
      </c>
      <c r="C98" s="352">
        <f>avgpoinc!BC90</f>
        <v>44589.571008888954</v>
      </c>
      <c r="D98" s="73">
        <f>avgpoinc!AW90</f>
        <v>26587.30247414055</v>
      </c>
      <c r="E98" s="215">
        <f>avgpoinc!BI90</f>
        <v>67092.406677324456</v>
      </c>
      <c r="F98" s="74">
        <f>avgpoinc!M90</f>
        <v>229426.83156917305</v>
      </c>
      <c r="G98" s="73">
        <f>avgpoinc!S90</f>
        <v>337112.45106833795</v>
      </c>
      <c r="H98" s="345">
        <f>avgpoinc!Y90</f>
        <v>869375.37011085229</v>
      </c>
      <c r="I98" s="73">
        <f>avgpoinc!AE90</f>
        <v>1314017.3102436571</v>
      </c>
      <c r="J98" s="345">
        <f>avgpoinc!AK90</f>
        <v>3490257.2392122564</v>
      </c>
      <c r="K98" s="345">
        <f>avgpoinc!AQ90</f>
        <v>14216340.094154896</v>
      </c>
      <c r="L98" s="358">
        <v>55607816.696528159</v>
      </c>
      <c r="O98" s="646">
        <f>B98-'TB3'!B97</f>
        <v>12.182783197880781</v>
      </c>
    </row>
    <row r="99" spans="1:15">
      <c r="A99" s="78">
        <v>2002</v>
      </c>
      <c r="B99" s="641">
        <f>avgpoinc!B91</f>
        <v>62931.080967238871</v>
      </c>
      <c r="C99" s="352">
        <f>avgpoinc!BC91</f>
        <v>44297.885541989621</v>
      </c>
      <c r="D99" s="73">
        <f>avgpoinc!AW91</f>
        <v>26326.008729253677</v>
      </c>
      <c r="E99" s="215">
        <f>avgpoinc!BI91</f>
        <v>66762.73155790953</v>
      </c>
      <c r="F99" s="74">
        <f>avgpoinc!M91</f>
        <v>230629.8397944821</v>
      </c>
      <c r="G99" s="73">
        <f>avgpoinc!S91</f>
        <v>340157.48726438946</v>
      </c>
      <c r="H99" s="345">
        <f>avgpoinc!Y91</f>
        <v>879276.4881033639</v>
      </c>
      <c r="I99" s="73">
        <f>avgpoinc!AE91</f>
        <v>1328703.4425589438</v>
      </c>
      <c r="J99" s="345">
        <f>avgpoinc!AK91</f>
        <v>3538353.1240722016</v>
      </c>
      <c r="K99" s="345">
        <f>avgpoinc!AQ91</f>
        <v>14636204.084787093</v>
      </c>
      <c r="L99" s="358">
        <v>58522964.104399703</v>
      </c>
      <c r="O99" s="646">
        <f>B99-'TB3'!B98</f>
        <v>12.565936540209805</v>
      </c>
    </row>
    <row r="100" spans="1:15">
      <c r="A100" s="78">
        <v>2003</v>
      </c>
      <c r="B100" s="641">
        <f>avgpoinc!B92</f>
        <v>63592.904637662519</v>
      </c>
      <c r="C100" s="352">
        <f>avgpoinc!BC92</f>
        <v>44631.329695652792</v>
      </c>
      <c r="D100" s="73">
        <f>avgpoinc!AW92</f>
        <v>26172.079713738654</v>
      </c>
      <c r="E100" s="215">
        <f>avgpoinc!BI92</f>
        <v>67705.392173045489</v>
      </c>
      <c r="F100" s="74">
        <f>avgpoinc!M92</f>
        <v>234247.07911574998</v>
      </c>
      <c r="G100" s="73">
        <f>avgpoinc!S92</f>
        <v>345092.61062324245</v>
      </c>
      <c r="H100" s="345">
        <f>avgpoinc!Y92</f>
        <v>897915.55283164245</v>
      </c>
      <c r="I100" s="73">
        <f>avgpoinc!AE92</f>
        <v>1362521.7507439815</v>
      </c>
      <c r="J100" s="345">
        <f>avgpoinc!AK92</f>
        <v>3673353.1385720563</v>
      </c>
      <c r="K100" s="345">
        <f>avgpoinc!AQ92</f>
        <v>15498127.294712931</v>
      </c>
      <c r="L100" s="358">
        <v>62916827.376436017</v>
      </c>
      <c r="O100" s="646">
        <f>B100-'TB3'!B99</f>
        <v>13.172471090845647</v>
      </c>
    </row>
    <row r="101" spans="1:15">
      <c r="A101" s="78">
        <v>2004</v>
      </c>
      <c r="B101" s="641">
        <f>avgpoinc!B93</f>
        <v>65455.605754244913</v>
      </c>
      <c r="C101" s="352">
        <f>avgpoinc!BC93</f>
        <v>45494.313694890494</v>
      </c>
      <c r="D101" s="73">
        <f>avgpoinc!AW93</f>
        <v>26660.169361983339</v>
      </c>
      <c r="E101" s="215">
        <f>avgpoinc!BI93</f>
        <v>69036.99411102444</v>
      </c>
      <c r="F101" s="74">
        <f>avgpoinc!M93</f>
        <v>245107.23428843467</v>
      </c>
      <c r="G101" s="73">
        <f>avgpoinc!S93</f>
        <v>364091.01724412304</v>
      </c>
      <c r="H101" s="345">
        <f>avgpoinc!Y93</f>
        <v>968385.01886410522</v>
      </c>
      <c r="I101" s="73">
        <f>avgpoinc!AE93</f>
        <v>1485504.4693991283</v>
      </c>
      <c r="J101" s="345">
        <f>avgpoinc!AK93</f>
        <v>4067828.9839222794</v>
      </c>
      <c r="K101" s="345">
        <f>avgpoinc!AQ93</f>
        <v>17516116.873388011</v>
      </c>
      <c r="L101" s="358">
        <v>70092500.855532408</v>
      </c>
      <c r="O101" s="646">
        <f>B101-'TB3'!B100</f>
        <v>13.657782483707706</v>
      </c>
    </row>
    <row r="102" spans="1:15">
      <c r="A102" s="78">
        <v>2005</v>
      </c>
      <c r="B102" s="641">
        <f>avgpoinc!B94</f>
        <v>67104.624375776126</v>
      </c>
      <c r="C102" s="352">
        <f>avgpoinc!BC94</f>
        <v>46329.852911613467</v>
      </c>
      <c r="D102" s="73">
        <f>avgpoinc!AW94</f>
        <v>27281.660363377043</v>
      </c>
      <c r="E102" s="215">
        <f>avgpoinc!BI94</f>
        <v>70140.093596909021</v>
      </c>
      <c r="F102" s="74">
        <f>avgpoinc!M94</f>
        <v>254077.56755324002</v>
      </c>
      <c r="G102" s="73">
        <f>avgpoinc!S94</f>
        <v>379407.38930091099</v>
      </c>
      <c r="H102" s="345">
        <f>avgpoinc!Y94</f>
        <v>1021780.4446110867</v>
      </c>
      <c r="I102" s="73">
        <f>avgpoinc!AE94</f>
        <v>1582945.2906003271</v>
      </c>
      <c r="J102" s="345">
        <f>avgpoinc!AK94</f>
        <v>4447382.0174491042</v>
      </c>
      <c r="K102" s="345">
        <f>avgpoinc!AQ94</f>
        <v>19362496.690715902</v>
      </c>
      <c r="L102" s="358">
        <v>76072687.529851452</v>
      </c>
      <c r="O102" s="646">
        <f>B102-'TB3'!B101</f>
        <v>14.772438162995968</v>
      </c>
    </row>
    <row r="103" spans="1:15">
      <c r="A103" s="78">
        <v>2006</v>
      </c>
      <c r="B103" s="641">
        <f>avgpoinc!B95</f>
        <v>68708.34600839467</v>
      </c>
      <c r="C103" s="352">
        <f>avgpoinc!BC95</f>
        <v>46914.519260128691</v>
      </c>
      <c r="D103" s="73">
        <f>avgpoinc!AW95</f>
        <v>27627.861192317479</v>
      </c>
      <c r="E103" s="215">
        <f>avgpoinc!BI95</f>
        <v>71022.841844892711</v>
      </c>
      <c r="F103" s="74">
        <f>avgpoinc!M95</f>
        <v>264852.78674278845</v>
      </c>
      <c r="G103" s="73">
        <f>avgpoinc!S95</f>
        <v>397967.56523603789</v>
      </c>
      <c r="H103" s="345">
        <f>avgpoinc!Y95</f>
        <v>1081088.582434322</v>
      </c>
      <c r="I103" s="73">
        <f>avgpoinc!AE95</f>
        <v>1675327.0360162857</v>
      </c>
      <c r="J103" s="345">
        <f>avgpoinc!AK95</f>
        <v>4680322.6214007009</v>
      </c>
      <c r="K103" s="345">
        <f>avgpoinc!AQ95</f>
        <v>20106807.344364684</v>
      </c>
      <c r="L103" s="358">
        <v>80791222.462716848</v>
      </c>
      <c r="O103" s="646">
        <f>B103-'TB3'!B102</f>
        <v>15.659558537605335</v>
      </c>
    </row>
    <row r="104" spans="1:15">
      <c r="A104" s="78">
        <v>2007</v>
      </c>
      <c r="B104" s="641">
        <f>avgpoinc!B96</f>
        <v>67935.224101659085</v>
      </c>
      <c r="C104" s="352">
        <f>avgpoinc!BC96</f>
        <v>46760.392912944561</v>
      </c>
      <c r="D104" s="73">
        <f>avgpoinc!AW96</f>
        <v>27769.960175072567</v>
      </c>
      <c r="E104" s="215">
        <f>avgpoinc!BI96</f>
        <v>70498.433835284552</v>
      </c>
      <c r="F104" s="74">
        <f>avgpoinc!M96</f>
        <v>258508.70480008979</v>
      </c>
      <c r="G104" s="73">
        <f>avgpoinc!S96</f>
        <v>386454.3683857643</v>
      </c>
      <c r="H104" s="345">
        <f>avgpoinc!Y96</f>
        <v>1037494.6240648361</v>
      </c>
      <c r="I104" s="73">
        <f>avgpoinc!AE96</f>
        <v>1600596.3607302173</v>
      </c>
      <c r="J104" s="345">
        <f>avgpoinc!AK96</f>
        <v>4472415.1974773882</v>
      </c>
      <c r="K104" s="345">
        <f>avgpoinc!AQ96</f>
        <v>19883823.164668132</v>
      </c>
      <c r="L104" s="358">
        <v>85182893.514245957</v>
      </c>
      <c r="O104" s="646">
        <f>B104-'TB3'!B103</f>
        <v>13.565914278064156</v>
      </c>
    </row>
    <row r="105" spans="1:15">
      <c r="A105" s="78">
        <v>2008</v>
      </c>
      <c r="B105" s="641">
        <f>avgpoinc!B97</f>
        <v>66060.151871574024</v>
      </c>
      <c r="C105" s="352">
        <f>avgpoinc!BC97</f>
        <v>45924.435677217378</v>
      </c>
      <c r="D105" s="73">
        <f>avgpoinc!AW97</f>
        <v>27487.772606666422</v>
      </c>
      <c r="E105" s="215">
        <f>avgpoinc!BI97</f>
        <v>68970.264515406059</v>
      </c>
      <c r="F105" s="74">
        <f>avgpoinc!M97</f>
        <v>247281.59762078384</v>
      </c>
      <c r="G105" s="73">
        <f>avgpoinc!S97</f>
        <v>369440.25557913462</v>
      </c>
      <c r="H105" s="345">
        <f>avgpoinc!Y97</f>
        <v>1004301.9960861619</v>
      </c>
      <c r="I105" s="73">
        <f>avgpoinc!AE97</f>
        <v>1563515.0281055029</v>
      </c>
      <c r="J105" s="345">
        <f>avgpoinc!AK97</f>
        <v>4464437.0736888694</v>
      </c>
      <c r="K105" s="345">
        <f>avgpoinc!AQ97</f>
        <v>20581215.948201958</v>
      </c>
      <c r="L105" s="358">
        <v>92346804.589611739</v>
      </c>
      <c r="O105" s="646">
        <f>B105-'TB3'!B104</f>
        <v>13.566456323838793</v>
      </c>
    </row>
    <row r="106" spans="1:15">
      <c r="A106" s="83">
        <v>2009</v>
      </c>
      <c r="B106" s="644">
        <f>avgpoinc!B98</f>
        <v>63037.846454139122</v>
      </c>
      <c r="C106" s="353">
        <f>avgpoinc!BC98</f>
        <v>43809.265516921201</v>
      </c>
      <c r="D106" s="79">
        <f>avgpoinc!AW98</f>
        <v>25565.675144572517</v>
      </c>
      <c r="E106" s="216">
        <f>avgpoinc!BI98</f>
        <v>66613.753482357046</v>
      </c>
      <c r="F106" s="80">
        <f>avgpoinc!M98</f>
        <v>236095.07488910042</v>
      </c>
      <c r="G106" s="81">
        <f>avgpoinc!S98</f>
        <v>351586.36607248546</v>
      </c>
      <c r="H106" s="348">
        <f>avgpoinc!Y98</f>
        <v>954979.42257250345</v>
      </c>
      <c r="I106" s="79">
        <f>avgpoinc!AE98</f>
        <v>1494885.7835304548</v>
      </c>
      <c r="J106" s="346">
        <f>avgpoinc!AK98</f>
        <v>4381395.6462084372</v>
      </c>
      <c r="K106" s="346">
        <f>avgpoinc!AQ98</f>
        <v>21800344.682164446</v>
      </c>
      <c r="L106" s="359">
        <v>106330735.8132371</v>
      </c>
      <c r="O106" s="646">
        <f>B106-'TB3'!B105</f>
        <v>14.147571499874175</v>
      </c>
    </row>
    <row r="107" spans="1:15">
      <c r="A107" s="78">
        <v>2010</v>
      </c>
      <c r="B107" s="645">
        <f>avgpoinc!B99</f>
        <v>65088.103266300837</v>
      </c>
      <c r="C107" s="352">
        <f>avgpoinc!BC99</f>
        <v>44353.568275410056</v>
      </c>
      <c r="D107" s="73">
        <f>avgpoinc!AW99</f>
        <v>26049.159591847187</v>
      </c>
      <c r="E107" s="215">
        <f>avgpoinc!BI99</f>
        <v>67234.079129863661</v>
      </c>
      <c r="F107" s="74">
        <f>avgpoinc!M99</f>
        <v>251698.91818431776</v>
      </c>
      <c r="G107" s="75">
        <f>avgpoinc!S99</f>
        <v>379572.58269175433</v>
      </c>
      <c r="H107" s="349">
        <f>avgpoinc!Y99</f>
        <v>1060267.0705726757</v>
      </c>
      <c r="I107" s="73">
        <f>avgpoinc!AE99</f>
        <v>1675816.4878270167</v>
      </c>
      <c r="J107" s="345">
        <f>avgpoinc!AK99</f>
        <v>5021449.8313311897</v>
      </c>
      <c r="K107" s="345">
        <f>avgpoinc!AQ99</f>
        <v>25137012.604432154</v>
      </c>
      <c r="L107" s="358">
        <v>118103980.65466318</v>
      </c>
      <c r="O107" s="646">
        <f>B107-'TB3'!B106</f>
        <v>16.324873377474432</v>
      </c>
    </row>
    <row r="108" spans="1:15">
      <c r="A108" s="78">
        <v>2011</v>
      </c>
      <c r="B108" s="645">
        <f>avgpoinc!B100</f>
        <v>66174.505477232291</v>
      </c>
      <c r="C108" s="352">
        <f>avgpoinc!BC100</f>
        <v>44943.512693604593</v>
      </c>
      <c r="D108" s="73">
        <f>avgpoinc!AW100</f>
        <v>26135.867618403914</v>
      </c>
      <c r="E108" s="215">
        <f>avgpoinc!BI100</f>
        <v>68453.069037605441</v>
      </c>
      <c r="F108" s="74">
        <f>avgpoinc!M100</f>
        <v>257253.44052988151</v>
      </c>
      <c r="G108" s="75">
        <f>avgpoinc!S100</f>
        <v>387369.09758103284</v>
      </c>
      <c r="H108" s="349">
        <f>avgpoinc!Y100</f>
        <v>1069826.6597289692</v>
      </c>
      <c r="I108" s="73">
        <f>avgpoinc!AE100</f>
        <v>1678413.6459494217</v>
      </c>
      <c r="J108" s="345">
        <f>avgpoinc!AK100</f>
        <v>4895413.1523096366</v>
      </c>
      <c r="K108" s="345">
        <f>avgpoinc!AQ100</f>
        <v>22997284.700032286</v>
      </c>
      <c r="L108" s="358">
        <v>99707471.923531488</v>
      </c>
      <c r="O108" s="646">
        <f>B108-'TB3'!B107</f>
        <v>16.369639495766023</v>
      </c>
    </row>
    <row r="109" spans="1:15">
      <c r="A109" s="78">
        <v>2012</v>
      </c>
      <c r="B109" s="645">
        <f>avgpoinc!B101</f>
        <v>67820.56428635215</v>
      </c>
      <c r="C109" s="352">
        <f>avgpoinc!BC101</f>
        <v>45195.450808507128</v>
      </c>
      <c r="D109" s="73">
        <f>avgpoinc!AW101</f>
        <v>25953.860476645972</v>
      </c>
      <c r="E109" s="215">
        <f>avgpoinc!BI101</f>
        <v>69247.438723333587</v>
      </c>
      <c r="F109" s="74">
        <f>avgpoinc!M101</f>
        <v>271446.58558695717</v>
      </c>
      <c r="G109" s="75">
        <f>avgpoinc!S101</f>
        <v>411892.38576607575</v>
      </c>
      <c r="H109" s="349">
        <f>avgpoinc!Y101</f>
        <v>1153406.2974673635</v>
      </c>
      <c r="I109" s="73">
        <f>avgpoinc!AE101</f>
        <v>1814921.3514358413</v>
      </c>
      <c r="J109" s="345">
        <f>avgpoinc!AK101</f>
        <v>5330750.7129546301</v>
      </c>
      <c r="K109" s="345">
        <f>avgpoinc!AQ101</f>
        <v>25291513.391448695</v>
      </c>
      <c r="L109" s="358">
        <v>110699558.59513791</v>
      </c>
      <c r="O109" s="646">
        <f>B109-'TB3'!B108</f>
        <v>16.953533782274462</v>
      </c>
    </row>
    <row r="110" spans="1:15">
      <c r="A110" s="78">
        <v>2013</v>
      </c>
      <c r="B110" s="645">
        <f>avgpoinc!B102</f>
        <v>67841.20092824036</v>
      </c>
      <c r="C110" s="352">
        <f>avgpoinc!BC102</f>
        <v>46208.678892552271</v>
      </c>
      <c r="D110" s="73">
        <f>avgpoinc!AW102</f>
        <v>26763.314494255392</v>
      </c>
      <c r="E110" s="215">
        <f>avgpoinc!BI102</f>
        <v>70515.38439042338</v>
      </c>
      <c r="F110" s="74">
        <f>avgpoinc!M102</f>
        <v>262533.89924943313</v>
      </c>
      <c r="G110" s="75">
        <f>avgpoinc!S102</f>
        <v>392729.30166155024</v>
      </c>
      <c r="H110" s="349">
        <f>avgpoinc!Y102</f>
        <v>1049225.4521021238</v>
      </c>
      <c r="I110" s="73">
        <f>avgpoinc!AE102</f>
        <v>1617567.9351848876</v>
      </c>
      <c r="J110" s="345">
        <f>avgpoinc!AK102</f>
        <v>4548005.1229606541</v>
      </c>
      <c r="K110" s="345">
        <f>avgpoinc!AQ102</f>
        <v>20990250.773283403</v>
      </c>
      <c r="L110" s="358">
        <v>91971370.831418917</v>
      </c>
      <c r="O110" s="646">
        <f>B110-'TB3'!B109</f>
        <v>16.560876740433741</v>
      </c>
    </row>
    <row r="111" spans="1:15">
      <c r="A111" s="78">
        <v>2014</v>
      </c>
      <c r="B111" s="645">
        <f>avgpoinc!B103</f>
        <v>69430.324548175835</v>
      </c>
      <c r="C111" s="352">
        <f>avgpoinc!BC103</f>
        <v>46917.0275483269</v>
      </c>
      <c r="D111" s="73">
        <f>avgpoinc!AW103</f>
        <v>27147.548835498135</v>
      </c>
      <c r="E111" s="215">
        <f>avgpoinc!BI103</f>
        <v>71628.875939362842</v>
      </c>
      <c r="F111" s="74">
        <f>avgpoinc!M103</f>
        <v>272049.9975468163</v>
      </c>
      <c r="G111" s="75">
        <f>avgpoinc!S103</f>
        <v>408365.85129789513</v>
      </c>
      <c r="H111" s="349">
        <f>avgpoinc!Y103</f>
        <v>1099968.665621764</v>
      </c>
      <c r="I111" s="73">
        <f>avgpoinc!AE103</f>
        <v>1699930.3838081125</v>
      </c>
      <c r="J111" s="345">
        <f>avgpoinc!AK103</f>
        <v>4801447.8970030453</v>
      </c>
      <c r="K111" s="345">
        <f>avgpoinc!AQ103</f>
        <v>21953301.875695493</v>
      </c>
      <c r="L111" s="358">
        <v>95391471.739332184</v>
      </c>
      <c r="O111" s="646">
        <f>B111-'TB3'!B110</f>
        <v>16.979485836054664</v>
      </c>
    </row>
    <row r="112" spans="1:15">
      <c r="A112" s="78">
        <v>2015</v>
      </c>
      <c r="B112" s="645">
        <f>avgpoinc!B104</f>
        <v>70465.021886158327</v>
      </c>
      <c r="C112" s="352">
        <f>avgpoinc!BC104</f>
        <v>47904.59153536542</v>
      </c>
      <c r="D112" s="73">
        <f>avgpoinc!AW104</f>
        <v>27692.182865871586</v>
      </c>
      <c r="E112" s="215">
        <f>avgpoinc!BI104</f>
        <v>73170.102372232694</v>
      </c>
      <c r="F112" s="74">
        <f>avgpoinc!M104</f>
        <v>273508.89504329464</v>
      </c>
      <c r="G112" s="75">
        <f>avgpoinc!S104</f>
        <v>409339.34369335324</v>
      </c>
      <c r="H112" s="349">
        <f>avgpoinc!Y104</f>
        <v>1096596.1571436371</v>
      </c>
      <c r="I112" s="73">
        <f>avgpoinc!AE104</f>
        <v>1694899.9953950932</v>
      </c>
      <c r="J112" s="345">
        <f>avgpoinc!AK104</f>
        <v>4783244.238693146</v>
      </c>
      <c r="K112" s="345">
        <f>avgpoinc!AQ104</f>
        <v>21909012.960507941</v>
      </c>
      <c r="L112" s="358">
        <v>95286927.733315051</v>
      </c>
      <c r="O112" s="646">
        <f>B112-'TB3'!B111</f>
        <v>16.565205463659368</v>
      </c>
    </row>
    <row r="113" spans="1:15">
      <c r="A113" s="78">
        <v>2016</v>
      </c>
      <c r="B113" s="645">
        <f>avgpoinc!B105</f>
        <v>70120.57708073323</v>
      </c>
      <c r="C113" s="352">
        <f>avgpoinc!BC105</f>
        <v>47969.846130549304</v>
      </c>
      <c r="D113" s="73">
        <f>avgpoinc!AW105</f>
        <v>27436.373667827644</v>
      </c>
      <c r="E113" s="215">
        <f>avgpoinc!BI105</f>
        <v>73636.686708951354</v>
      </c>
      <c r="F113" s="74">
        <f>avgpoinc!M105</f>
        <v>269477.1556323886</v>
      </c>
      <c r="G113" s="75">
        <f>avgpoinc!S105</f>
        <v>401009.38940367021</v>
      </c>
      <c r="H113" s="349">
        <f>avgpoinc!Y105</f>
        <v>1067928.867155252</v>
      </c>
      <c r="I113" s="73">
        <f>avgpoinc!AE105</f>
        <v>1647471.1935196596</v>
      </c>
      <c r="J113" s="345">
        <f>avgpoinc!AK105</f>
        <v>4665856.310551377</v>
      </c>
      <c r="K113" s="345">
        <f>avgpoinc!AQ105</f>
        <v>21592419.999569781</v>
      </c>
      <c r="L113" s="358">
        <v>97677854.778529733</v>
      </c>
      <c r="O113" s="646">
        <f>B113-'TB3'!B112</f>
        <v>16.165994388356921</v>
      </c>
    </row>
    <row r="114" spans="1:15">
      <c r="A114" s="78">
        <v>2017</v>
      </c>
      <c r="B114" s="77"/>
      <c r="C114" s="336"/>
      <c r="D114" s="73"/>
      <c r="E114" s="215"/>
      <c r="F114" s="74"/>
      <c r="G114" s="75"/>
      <c r="H114" s="72"/>
      <c r="I114" s="73"/>
      <c r="J114" s="74"/>
      <c r="K114" s="74"/>
      <c r="L114" s="358"/>
    </row>
    <row r="115" spans="1:15">
      <c r="A115" s="78">
        <v>2018</v>
      </c>
      <c r="B115" s="77"/>
      <c r="C115" s="336"/>
      <c r="D115" s="73"/>
      <c r="E115" s="215"/>
      <c r="F115" s="74"/>
      <c r="G115" s="75"/>
      <c r="H115" s="72"/>
      <c r="I115" s="73"/>
      <c r="J115" s="74"/>
      <c r="K115" s="74"/>
      <c r="L115" s="358"/>
    </row>
    <row r="116" spans="1:15">
      <c r="A116" s="78">
        <v>2019</v>
      </c>
      <c r="B116" s="77"/>
      <c r="C116" s="336"/>
      <c r="D116" s="73"/>
      <c r="E116" s="215"/>
      <c r="F116" s="74"/>
      <c r="G116" s="75"/>
      <c r="H116" s="72"/>
      <c r="I116" s="73"/>
      <c r="J116" s="74"/>
      <c r="K116" s="74"/>
      <c r="L116" s="358"/>
    </row>
    <row r="117" spans="1:15" ht="15.55" thickBot="1">
      <c r="A117" s="71">
        <v>2020</v>
      </c>
      <c r="B117" s="70"/>
      <c r="C117" s="337"/>
      <c r="D117" s="66"/>
      <c r="E117" s="219"/>
      <c r="F117" s="67"/>
      <c r="G117" s="68"/>
      <c r="H117" s="65"/>
      <c r="I117" s="66"/>
      <c r="J117" s="67"/>
      <c r="K117" s="67"/>
      <c r="L117" s="361"/>
    </row>
    <row r="118" spans="1:15" ht="15.55" thickTop="1">
      <c r="A118" s="64"/>
      <c r="B118" s="61"/>
      <c r="F118" s="61"/>
      <c r="G118" s="61"/>
      <c r="H118" s="61"/>
      <c r="I118" s="61"/>
    </row>
    <row r="121" spans="1:15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</row>
    <row r="122" spans="1:15">
      <c r="A122" s="223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</row>
  </sheetData>
  <mergeCells count="3">
    <mergeCell ref="A4:L4"/>
    <mergeCell ref="B7:L7"/>
    <mergeCell ref="B8:L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124"/>
  <sheetViews>
    <sheetView workbookViewId="0">
      <pane xSplit="1" ySplit="9" topLeftCell="B106" activePane="bottomRight" state="frozen"/>
      <selection activeCell="D32" sqref="D32"/>
      <selection pane="topRight" activeCell="D32" sqref="D32"/>
      <selection pane="bottomLeft" activeCell="D32" sqref="D32"/>
      <selection pane="bottomRight" activeCell="B1" sqref="B1:B1048576"/>
    </sheetView>
  </sheetViews>
  <sheetFormatPr baseColWidth="10" defaultColWidth="10.83203125" defaultRowHeight="15.55"/>
  <cols>
    <col min="1" max="1" width="10.83203125" style="142"/>
    <col min="2" max="2" width="12.83203125" style="142" hidden="1" customWidth="1"/>
    <col min="3" max="6" width="10.83203125" style="142"/>
    <col min="7" max="7" width="10.83203125" style="113" customWidth="1"/>
    <col min="8" max="15" width="10.83203125" style="142" customWidth="1"/>
    <col min="16" max="16" width="10.83203125" style="142"/>
    <col min="17" max="18" width="10.83203125" style="142" customWidth="1"/>
    <col min="19" max="22" width="10.83203125" style="113"/>
    <col min="23" max="25" width="11.5" style="1" customWidth="1"/>
    <col min="26" max="30" width="11.5" style="113" customWidth="1"/>
    <col min="31" max="16384" width="10.83203125" style="113"/>
  </cols>
  <sheetData>
    <row r="1" spans="1:25">
      <c r="A1" s="180" t="s">
        <v>37</v>
      </c>
      <c r="B1" s="180"/>
      <c r="C1" s="180"/>
      <c r="D1" s="180"/>
      <c r="E1" s="180"/>
      <c r="F1" s="180"/>
      <c r="H1" s="208"/>
    </row>
    <row r="2" spans="1:25">
      <c r="H2" s="208"/>
    </row>
    <row r="3" spans="1:25" ht="16.100000000000001" thickBot="1"/>
    <row r="4" spans="1:25" s="141" customFormat="1" ht="25" customHeight="1" thickTop="1">
      <c r="A4" s="1420" t="s">
        <v>602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  <c r="Y4" s="1"/>
    </row>
    <row r="5" spans="1:25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79"/>
    </row>
    <row r="6" spans="1:25">
      <c r="A6" s="140"/>
      <c r="B6" s="139"/>
      <c r="C6" s="48" t="s">
        <v>36</v>
      </c>
      <c r="D6" s="48" t="s">
        <v>35</v>
      </c>
      <c r="E6" s="48" t="s">
        <v>34</v>
      </c>
      <c r="F6" s="48" t="s">
        <v>33</v>
      </c>
      <c r="G6" s="48" t="s">
        <v>32</v>
      </c>
      <c r="H6" s="48" t="s">
        <v>31</v>
      </c>
      <c r="I6" s="48" t="s">
        <v>30</v>
      </c>
      <c r="J6" s="51" t="s">
        <v>29</v>
      </c>
      <c r="K6" s="242" t="s">
        <v>28</v>
      </c>
      <c r="L6" s="48" t="s">
        <v>27</v>
      </c>
      <c r="M6" s="48" t="s">
        <v>26</v>
      </c>
      <c r="N6" s="50" t="s">
        <v>25</v>
      </c>
      <c r="O6" s="48" t="s">
        <v>24</v>
      </c>
      <c r="P6" s="48" t="s">
        <v>23</v>
      </c>
      <c r="Q6" s="50" t="s">
        <v>22</v>
      </c>
      <c r="R6" s="50" t="s">
        <v>21</v>
      </c>
      <c r="S6" s="48" t="s">
        <v>54</v>
      </c>
      <c r="T6" s="48" t="s">
        <v>53</v>
      </c>
      <c r="U6" s="48" t="s">
        <v>52</v>
      </c>
      <c r="V6" s="243" t="s">
        <v>51</v>
      </c>
    </row>
    <row r="7" spans="1:25" ht="30.95" customHeight="1">
      <c r="A7" s="140"/>
      <c r="B7" s="139"/>
      <c r="C7" s="1418" t="s">
        <v>1058</v>
      </c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5" s="136" customFormat="1" ht="19.95" customHeight="1">
      <c r="A8" s="176"/>
      <c r="B8" s="227"/>
      <c r="C8" s="1465" t="s">
        <v>1259</v>
      </c>
      <c r="D8" s="1466"/>
      <c r="E8" s="1466"/>
      <c r="F8" s="1466"/>
      <c r="G8" s="1466"/>
      <c r="H8" s="1466"/>
      <c r="I8" s="1466"/>
      <c r="J8" s="1466"/>
      <c r="K8" s="1466"/>
      <c r="L8" s="1466"/>
      <c r="M8" s="1466"/>
      <c r="N8" s="1466"/>
      <c r="O8" s="1466"/>
      <c r="P8" s="1466"/>
      <c r="Q8" s="1466"/>
      <c r="R8" s="1466"/>
      <c r="S8" s="1466"/>
      <c r="T8" s="1466"/>
      <c r="U8" s="1466"/>
      <c r="V8" s="1467"/>
      <c r="Y8" s="1"/>
    </row>
    <row r="9" spans="1:25" ht="46.1" thickBot="1">
      <c r="A9" s="140"/>
      <c r="B9" s="251" t="s">
        <v>100</v>
      </c>
      <c r="C9" s="175" t="s">
        <v>38</v>
      </c>
      <c r="D9" s="133" t="s">
        <v>97</v>
      </c>
      <c r="E9" s="133" t="s">
        <v>98</v>
      </c>
      <c r="F9" s="828" t="s">
        <v>843</v>
      </c>
      <c r="G9" s="175" t="s">
        <v>16</v>
      </c>
      <c r="H9" s="133" t="s">
        <v>97</v>
      </c>
      <c r="I9" s="133" t="s">
        <v>98</v>
      </c>
      <c r="J9" s="828" t="s">
        <v>843</v>
      </c>
      <c r="K9" s="175" t="s">
        <v>15</v>
      </c>
      <c r="L9" s="133" t="s">
        <v>97</v>
      </c>
      <c r="M9" s="133" t="s">
        <v>98</v>
      </c>
      <c r="N9" s="828" t="s">
        <v>843</v>
      </c>
      <c r="O9" s="175" t="s">
        <v>59</v>
      </c>
      <c r="P9" s="133" t="s">
        <v>97</v>
      </c>
      <c r="Q9" s="133" t="s">
        <v>98</v>
      </c>
      <c r="R9" s="828" t="s">
        <v>843</v>
      </c>
      <c r="S9" s="174" t="s">
        <v>14</v>
      </c>
      <c r="T9" s="133" t="s">
        <v>97</v>
      </c>
      <c r="U9" s="133" t="s">
        <v>98</v>
      </c>
      <c r="V9" s="173" t="s">
        <v>843</v>
      </c>
    </row>
    <row r="10" spans="1:25">
      <c r="A10" s="166">
        <v>1913</v>
      </c>
      <c r="B10" s="252">
        <v>12453.593100736873</v>
      </c>
      <c r="C10" s="258">
        <f>$B10*'TC2'!C10</f>
        <v>12453.593100736873</v>
      </c>
      <c r="D10" s="259">
        <f>$B10*'TC2'!D10</f>
        <v>11466.612803460412</v>
      </c>
      <c r="E10" s="259">
        <f>$B10*'TC2'!E10</f>
        <v>986.98029727645985</v>
      </c>
      <c r="F10" s="259">
        <f>$B10*'TC2'!F10</f>
        <v>0</v>
      </c>
      <c r="G10" s="260"/>
      <c r="H10" s="259"/>
      <c r="I10" s="259"/>
      <c r="J10" s="259"/>
      <c r="K10" s="261"/>
      <c r="L10" s="259"/>
      <c r="M10" s="259"/>
      <c r="N10" s="259"/>
      <c r="O10" s="262"/>
      <c r="P10" s="259"/>
      <c r="Q10" s="259"/>
      <c r="R10" s="259"/>
      <c r="S10" s="260"/>
      <c r="T10" s="259"/>
      <c r="U10" s="259"/>
      <c r="V10" s="263"/>
    </row>
    <row r="11" spans="1:25">
      <c r="A11" s="166">
        <v>1914</v>
      </c>
      <c r="B11" s="252">
        <v>11251.636960006004</v>
      </c>
      <c r="C11" s="264">
        <f>$B11*'TC2'!C11</f>
        <v>11251.636960006004</v>
      </c>
      <c r="D11" s="265">
        <f>$B11*'TC2'!D11</f>
        <v>10353.657167727064</v>
      </c>
      <c r="E11" s="265">
        <f>$B11*'TC2'!E11</f>
        <v>897.97979227893939</v>
      </c>
      <c r="F11" s="265">
        <f>$B11*'TC2'!F11</f>
        <v>0</v>
      </c>
      <c r="G11" s="266"/>
      <c r="H11" s="265"/>
      <c r="I11" s="265"/>
      <c r="J11" s="265"/>
      <c r="K11" s="267"/>
      <c r="L11" s="265"/>
      <c r="M11" s="265"/>
      <c r="N11" s="265"/>
      <c r="O11" s="268"/>
      <c r="P11" s="265"/>
      <c r="Q11" s="265"/>
      <c r="R11" s="265"/>
      <c r="S11" s="266"/>
      <c r="T11" s="265"/>
      <c r="U11" s="265"/>
      <c r="V11" s="269"/>
    </row>
    <row r="12" spans="1:25">
      <c r="A12" s="166">
        <v>1915</v>
      </c>
      <c r="B12" s="252">
        <v>11475.099393264616</v>
      </c>
      <c r="C12" s="264">
        <f>$B12*'TC2'!C12</f>
        <v>11475.099393264616</v>
      </c>
      <c r="D12" s="265">
        <f>$B12*'TC2'!D12</f>
        <v>10558.575215719711</v>
      </c>
      <c r="E12" s="265">
        <f>$B12*'TC2'!E12</f>
        <v>916.52417754490443</v>
      </c>
      <c r="F12" s="265">
        <f>$B12*'TC2'!F12</f>
        <v>0</v>
      </c>
      <c r="G12" s="266"/>
      <c r="H12" s="265"/>
      <c r="I12" s="265"/>
      <c r="J12" s="265"/>
      <c r="K12" s="267"/>
      <c r="L12" s="265"/>
      <c r="M12" s="265"/>
      <c r="N12" s="265"/>
      <c r="O12" s="268"/>
      <c r="P12" s="265"/>
      <c r="Q12" s="265"/>
      <c r="R12" s="265"/>
      <c r="S12" s="266"/>
      <c r="T12" s="265"/>
      <c r="U12" s="265"/>
      <c r="V12" s="269"/>
    </row>
    <row r="13" spans="1:25">
      <c r="A13" s="166">
        <v>1916</v>
      </c>
      <c r="B13" s="252">
        <v>13085.212516092019</v>
      </c>
      <c r="C13" s="264">
        <f>$B13*'TC2'!C13</f>
        <v>13085.212516092019</v>
      </c>
      <c r="D13" s="270">
        <f>$B13*'TC2'!D13</f>
        <v>12013.736533980362</v>
      </c>
      <c r="E13" s="270">
        <f>$B13*'TC2'!E13</f>
        <v>1071.4759821116563</v>
      </c>
      <c r="F13" s="270">
        <f>$B13*'TC2'!F13</f>
        <v>0</v>
      </c>
      <c r="G13" s="271"/>
      <c r="H13" s="272"/>
      <c r="I13" s="272"/>
      <c r="J13" s="272"/>
      <c r="K13" s="271"/>
      <c r="L13" s="272"/>
      <c r="M13" s="272"/>
      <c r="N13" s="272"/>
      <c r="O13" s="271"/>
      <c r="P13" s="272"/>
      <c r="Q13" s="272"/>
      <c r="R13" s="272"/>
      <c r="S13" s="271"/>
      <c r="T13" s="272"/>
      <c r="U13" s="272"/>
      <c r="V13" s="273"/>
    </row>
    <row r="14" spans="1:25">
      <c r="A14" s="166">
        <v>1917</v>
      </c>
      <c r="B14" s="252">
        <v>12880.504858041766</v>
      </c>
      <c r="C14" s="264">
        <f>$B14*'TC2'!C14</f>
        <v>12880.504858041766</v>
      </c>
      <c r="D14" s="270">
        <f>$B14*'TC2'!D14</f>
        <v>10448.159747226062</v>
      </c>
      <c r="E14" s="270">
        <f>$B14*'TC2'!E14</f>
        <v>2432.3451108157046</v>
      </c>
      <c r="F14" s="270">
        <f>$B14*'TC2'!F14</f>
        <v>0</v>
      </c>
      <c r="G14" s="266">
        <f>$B14*'TC2'!G14/0.9</f>
        <v>8290.8131452467424</v>
      </c>
      <c r="H14" s="817">
        <f>$B14*'TC2'!H14/0.9</f>
        <v>6710.6189842735266</v>
      </c>
      <c r="I14" s="817">
        <f>$B14*'TC2'!I14/0.9</f>
        <v>1580.1941609732146</v>
      </c>
      <c r="J14" s="817">
        <f>$B14*'TC2'!J14/0.9</f>
        <v>0</v>
      </c>
      <c r="K14" s="274"/>
      <c r="L14" s="270"/>
      <c r="M14" s="270"/>
      <c r="N14" s="270"/>
      <c r="O14" s="275"/>
      <c r="P14" s="270"/>
      <c r="Q14" s="270"/>
      <c r="R14" s="270"/>
      <c r="S14" s="266">
        <f>$B14*'TC2'!S14/0.1</f>
        <v>54187.730273196983</v>
      </c>
      <c r="T14" s="265">
        <f>$B14*'TC2'!T14/0.1</f>
        <v>44086.026613798866</v>
      </c>
      <c r="U14" s="265">
        <f>$B14*'TC2'!U14/0.1</f>
        <v>10101.703659398116</v>
      </c>
      <c r="V14" s="269">
        <f>$B14*'TC2'!V14/0.1</f>
        <v>0</v>
      </c>
      <c r="Y14" s="3"/>
    </row>
    <row r="15" spans="1:25">
      <c r="A15" s="166">
        <v>1918</v>
      </c>
      <c r="B15" s="252">
        <v>13628.147004284225</v>
      </c>
      <c r="C15" s="264">
        <f>$B15*'TC2'!C15</f>
        <v>13628.147004284225</v>
      </c>
      <c r="D15" s="265">
        <f>$B15*'TC2'!D15</f>
        <v>10438.038197095209</v>
      </c>
      <c r="E15" s="265">
        <f>$B15*'TC2'!E15</f>
        <v>3190.1088071890154</v>
      </c>
      <c r="F15" s="265">
        <f>$B15*'TC2'!F15</f>
        <v>0</v>
      </c>
      <c r="G15" s="266">
        <f>$B15*'TC2'!G15/0.9</f>
        <v>9257.0922451097831</v>
      </c>
      <c r="H15" s="824">
        <f>$B15*'TC2'!H15/0.9</f>
        <v>7125.0649717563383</v>
      </c>
      <c r="I15" s="824">
        <f>$B15*'TC2'!I15/0.9</f>
        <v>2132.0272733534462</v>
      </c>
      <c r="J15" s="824">
        <f>$B15*'TC2'!J15/0.9</f>
        <v>0</v>
      </c>
      <c r="K15" s="267"/>
      <c r="L15" s="265"/>
      <c r="M15" s="265"/>
      <c r="N15" s="265"/>
      <c r="O15" s="268"/>
      <c r="P15" s="265"/>
      <c r="Q15" s="265"/>
      <c r="R15" s="265"/>
      <c r="S15" s="266">
        <f>$B15*'TC2'!S15/0.1</f>
        <v>52967.639836854192</v>
      </c>
      <c r="T15" s="265">
        <f>$B15*'TC2'!T15/0.1</f>
        <v>40254.797225145048</v>
      </c>
      <c r="U15" s="265">
        <f>$B15*'TC2'!U15/0.1</f>
        <v>12712.84261170914</v>
      </c>
      <c r="V15" s="269">
        <f>$B15*'TC2'!V15/0.1</f>
        <v>0</v>
      </c>
      <c r="Y15" s="3"/>
    </row>
    <row r="16" spans="1:25">
      <c r="A16" s="171">
        <v>1919</v>
      </c>
      <c r="B16" s="253">
        <v>12913.517077659153</v>
      </c>
      <c r="C16" s="276">
        <f>$B16*'TC2'!C16</f>
        <v>12913.517077659153</v>
      </c>
      <c r="D16" s="277">
        <f>$B16*'TC2'!D16</f>
        <v>11347.336984430711</v>
      </c>
      <c r="E16" s="277">
        <f>$B16*'TC2'!E16</f>
        <v>1566.180093228442</v>
      </c>
      <c r="F16" s="277">
        <f>$B16*'TC2'!F16</f>
        <v>0</v>
      </c>
      <c r="G16" s="278">
        <f>$B16*'TC2'!G16/0.9</f>
        <v>8277.8976736459299</v>
      </c>
      <c r="H16" s="825">
        <f>$B16*'TC2'!H16/0.9</f>
        <v>7246.2025715852633</v>
      </c>
      <c r="I16" s="825">
        <f>$B16*'TC2'!I16/0.9</f>
        <v>1031.6951020606675</v>
      </c>
      <c r="J16" s="825">
        <f>$B16*'TC2'!J16/0.9</f>
        <v>0</v>
      </c>
      <c r="K16" s="279"/>
      <c r="L16" s="277"/>
      <c r="M16" s="277"/>
      <c r="N16" s="277"/>
      <c r="O16" s="280"/>
      <c r="P16" s="277"/>
      <c r="Q16" s="277"/>
      <c r="R16" s="277"/>
      <c r="S16" s="278">
        <f>$B16*'TC2'!S16/0.1</f>
        <v>54634.091713778158</v>
      </c>
      <c r="T16" s="277">
        <f>$B16*'TC2'!T16/0.1</f>
        <v>48257.546700039748</v>
      </c>
      <c r="U16" s="277">
        <f>$B16*'TC2'!U16/0.1</f>
        <v>6376.5450137384114</v>
      </c>
      <c r="V16" s="281">
        <f>$B16*'TC2'!V16/0.1</f>
        <v>0</v>
      </c>
      <c r="Y16" s="3"/>
    </row>
    <row r="17" spans="1:25">
      <c r="A17" s="166">
        <v>1920</v>
      </c>
      <c r="B17" s="252">
        <v>12633.202460873161</v>
      </c>
      <c r="C17" s="264">
        <f>$B17*'TC2'!C17</f>
        <v>12633.202460873161</v>
      </c>
      <c r="D17" s="265">
        <f>$B17*'TC2'!D17</f>
        <v>11654.847835651743</v>
      </c>
      <c r="E17" s="265">
        <f>$B17*'TC2'!E17</f>
        <v>978.35462522141711</v>
      </c>
      <c r="F17" s="265">
        <f>$B17*'TC2'!F17</f>
        <v>0</v>
      </c>
      <c r="G17" s="266">
        <f>$B17*'TC2'!G17/0.9</f>
        <v>8298.8777369307245</v>
      </c>
      <c r="H17" s="824">
        <f>$B17*'TC2'!H17/0.9</f>
        <v>7622.3563645753811</v>
      </c>
      <c r="I17" s="824">
        <f>$B17*'TC2'!I17/0.9</f>
        <v>676.52137235534292</v>
      </c>
      <c r="J17" s="824">
        <f>$B17*'TC2'!J17/0.9</f>
        <v>0</v>
      </c>
      <c r="K17" s="267"/>
      <c r="L17" s="265"/>
      <c r="M17" s="265"/>
      <c r="N17" s="265"/>
      <c r="O17" s="268"/>
      <c r="P17" s="265"/>
      <c r="Q17" s="265"/>
      <c r="R17" s="265"/>
      <c r="S17" s="266">
        <f>$B17*'TC2'!S17/0.1</f>
        <v>51642.12497635508</v>
      </c>
      <c r="T17" s="265">
        <f>$B17*'TC2'!T17/0.1</f>
        <v>47947.271075338998</v>
      </c>
      <c r="U17" s="265">
        <f>$B17*'TC2'!U17/0.1</f>
        <v>3694.8539010160844</v>
      </c>
      <c r="V17" s="269">
        <f>$B17*'TC2'!V17/0.1</f>
        <v>0</v>
      </c>
      <c r="Y17" s="3"/>
    </row>
    <row r="18" spans="1:25">
      <c r="A18" s="166">
        <v>1921</v>
      </c>
      <c r="B18" s="252">
        <v>11389.960836765618</v>
      </c>
      <c r="C18" s="264">
        <f>$B18*'TC2'!C18</f>
        <v>11389.960836765618</v>
      </c>
      <c r="D18" s="265">
        <f>$B18*'TC2'!D18</f>
        <v>10464.659724767458</v>
      </c>
      <c r="E18" s="265">
        <f>$B18*'TC2'!E18</f>
        <v>925.3011119981594</v>
      </c>
      <c r="F18" s="265">
        <f>$B18*'TC2'!F18</f>
        <v>0</v>
      </c>
      <c r="G18" s="266">
        <f>$B18*'TC2'!G18/0.9</f>
        <v>7106.6648969216149</v>
      </c>
      <c r="H18" s="824">
        <f>$B18*'TC2'!H18/0.9</f>
        <v>6497.227046571139</v>
      </c>
      <c r="I18" s="824">
        <f>$B18*'TC2'!I18/0.9</f>
        <v>609.43785035047529</v>
      </c>
      <c r="J18" s="824">
        <f>$B18*'TC2'!J18/0.9</f>
        <v>0</v>
      </c>
      <c r="K18" s="267"/>
      <c r="L18" s="265"/>
      <c r="M18" s="265"/>
      <c r="N18" s="265"/>
      <c r="O18" s="268"/>
      <c r="P18" s="265"/>
      <c r="Q18" s="265"/>
      <c r="R18" s="265"/>
      <c r="S18" s="266">
        <f>$B18*'TC2'!S18/0.1</f>
        <v>49939.624295361631</v>
      </c>
      <c r="T18" s="265">
        <f>$B18*'TC2'!T18/0.1</f>
        <v>46171.553828534321</v>
      </c>
      <c r="U18" s="265">
        <f>$B18*'TC2'!U18/0.1</f>
        <v>3768.070466827317</v>
      </c>
      <c r="V18" s="269">
        <f>$B18*'TC2'!V18/0.1</f>
        <v>0</v>
      </c>
      <c r="Y18" s="3"/>
    </row>
    <row r="19" spans="1:25">
      <c r="A19" s="166">
        <v>1922</v>
      </c>
      <c r="B19" s="252">
        <v>12362.520301631563</v>
      </c>
      <c r="C19" s="264">
        <f>$B19*'TC2'!C19</f>
        <v>12362.520301631563</v>
      </c>
      <c r="D19" s="265">
        <f>$B19*'TC2'!D19</f>
        <v>11417.213592461727</v>
      </c>
      <c r="E19" s="265">
        <f>$B19*'TC2'!E19</f>
        <v>945.30670916983604</v>
      </c>
      <c r="F19" s="265">
        <f>$B19*'TC2'!F19</f>
        <v>0</v>
      </c>
      <c r="G19" s="266">
        <f>$B19*'TC2'!G19/0.9</f>
        <v>7841.0263476324262</v>
      </c>
      <c r="H19" s="824">
        <f>$B19*'TC2'!H19/0.9</f>
        <v>7207.7263394056481</v>
      </c>
      <c r="I19" s="824">
        <f>$B19*'TC2'!I19/0.9</f>
        <v>633.30000822677869</v>
      </c>
      <c r="J19" s="824">
        <f>$B19*'TC2'!J19/0.9</f>
        <v>0</v>
      </c>
      <c r="K19" s="267"/>
      <c r="L19" s="265"/>
      <c r="M19" s="265"/>
      <c r="N19" s="265"/>
      <c r="O19" s="268"/>
      <c r="P19" s="265"/>
      <c r="Q19" s="265"/>
      <c r="R19" s="265"/>
      <c r="S19" s="266">
        <f>$B19*'TC2'!S19/0.1</f>
        <v>53055.965887623788</v>
      </c>
      <c r="T19" s="265">
        <f>$B19*'TC2'!T19/0.1</f>
        <v>49302.59886996643</v>
      </c>
      <c r="U19" s="265">
        <f>$B19*'TC2'!U19/0.1</f>
        <v>3753.3670176573528</v>
      </c>
      <c r="V19" s="269">
        <f>$B19*'TC2'!V19/0.1</f>
        <v>0</v>
      </c>
      <c r="Y19" s="3"/>
    </row>
    <row r="20" spans="1:25">
      <c r="A20" s="166">
        <v>1923</v>
      </c>
      <c r="B20" s="252">
        <v>13912.158824797467</v>
      </c>
      <c r="C20" s="264">
        <f>$B20*'TC2'!C20</f>
        <v>13912.158824797467</v>
      </c>
      <c r="D20" s="265">
        <f>$B20*'TC2'!D20</f>
        <v>12862.247342968218</v>
      </c>
      <c r="E20" s="265">
        <f>$B20*'TC2'!E20</f>
        <v>1049.9114818292501</v>
      </c>
      <c r="F20" s="265">
        <f>$B20*'TC2'!F20</f>
        <v>0</v>
      </c>
      <c r="G20" s="266">
        <f>$B20*'TC2'!G20/0.9</f>
        <v>9224.2730085917538</v>
      </c>
      <c r="H20" s="824">
        <f>$B20*'TC2'!H20/0.9</f>
        <v>8491.1275055501683</v>
      </c>
      <c r="I20" s="824">
        <f>$B20*'TC2'!I20/0.9</f>
        <v>733.14550304158547</v>
      </c>
      <c r="J20" s="824">
        <f>$B20*'TC2'!J20/0.9</f>
        <v>0</v>
      </c>
      <c r="K20" s="267"/>
      <c r="L20" s="265"/>
      <c r="M20" s="265"/>
      <c r="N20" s="265"/>
      <c r="O20" s="268"/>
      <c r="P20" s="265"/>
      <c r="Q20" s="265"/>
      <c r="R20" s="265"/>
      <c r="S20" s="266">
        <f>$B20*'TC2'!S20/0.1</f>
        <v>56103.131170648885</v>
      </c>
      <c r="T20" s="265">
        <f>$B20*'TC2'!T20/0.1</f>
        <v>52202.325879730648</v>
      </c>
      <c r="U20" s="265">
        <f>$B20*'TC2'!U20/0.1</f>
        <v>3900.8052909182311</v>
      </c>
      <c r="V20" s="269">
        <f>$B20*'TC2'!V20/0.1</f>
        <v>0</v>
      </c>
      <c r="Y20" s="3"/>
    </row>
    <row r="21" spans="1:25">
      <c r="A21" s="166">
        <v>1924</v>
      </c>
      <c r="B21" s="252">
        <v>13733.925500473351</v>
      </c>
      <c r="C21" s="264">
        <f>$B21*'TC2'!C21</f>
        <v>13733.925500473351</v>
      </c>
      <c r="D21" s="265">
        <f>$B21*'TC2'!D21</f>
        <v>12760.253039258125</v>
      </c>
      <c r="E21" s="265">
        <f>$B21*'TC2'!E21</f>
        <v>973.67246121522771</v>
      </c>
      <c r="F21" s="265">
        <f>$B21*'TC2'!F21</f>
        <v>0</v>
      </c>
      <c r="G21" s="266">
        <f>$B21*'TC2'!G21/0.9</f>
        <v>8746.0218596019658</v>
      </c>
      <c r="H21" s="824">
        <f>$B21*'TC2'!H21/0.9</f>
        <v>8087.1102415064261</v>
      </c>
      <c r="I21" s="824">
        <f>$B21*'TC2'!I21/0.9</f>
        <v>658.91161809554194</v>
      </c>
      <c r="J21" s="824">
        <f>$B21*'TC2'!J21/0.9</f>
        <v>0</v>
      </c>
      <c r="K21" s="267"/>
      <c r="L21" s="265"/>
      <c r="M21" s="265"/>
      <c r="N21" s="265"/>
      <c r="O21" s="268"/>
      <c r="P21" s="265"/>
      <c r="Q21" s="265"/>
      <c r="R21" s="265"/>
      <c r="S21" s="266">
        <f>$B21*'TC2'!S21/0.1</f>
        <v>58625.058268315814</v>
      </c>
      <c r="T21" s="265">
        <f>$B21*'TC2'!T21/0.1</f>
        <v>54818.538219023409</v>
      </c>
      <c r="U21" s="265">
        <f>$B21*'TC2'!U21/0.1</f>
        <v>3806.5200492923991</v>
      </c>
      <c r="V21" s="269">
        <f>$B21*'TC2'!V21/0.1</f>
        <v>0</v>
      </c>
      <c r="Y21" s="3"/>
    </row>
    <row r="22" spans="1:25">
      <c r="A22" s="166">
        <v>1925</v>
      </c>
      <c r="B22" s="252">
        <v>13981.631137097795</v>
      </c>
      <c r="C22" s="264">
        <f>$B22*'TC2'!C22</f>
        <v>13981.631137097795</v>
      </c>
      <c r="D22" s="265">
        <f>$B22*'TC2'!D22</f>
        <v>12913.533415652601</v>
      </c>
      <c r="E22" s="265">
        <f>$B22*'TC2'!E22</f>
        <v>1068.0977214451946</v>
      </c>
      <c r="F22" s="265">
        <f>$B22*'TC2'!F22</f>
        <v>0</v>
      </c>
      <c r="G22" s="266">
        <f>$B22*'TC2'!G22/0.9</f>
        <v>8641.0126804990741</v>
      </c>
      <c r="H22" s="824">
        <f>$B22*'TC2'!H22/0.9</f>
        <v>7939.7213746843945</v>
      </c>
      <c r="I22" s="824">
        <f>$B22*'TC2'!I22/0.9</f>
        <v>701.29130581467928</v>
      </c>
      <c r="J22" s="824">
        <f>$B22*'TC2'!J22/0.9</f>
        <v>0</v>
      </c>
      <c r="K22" s="267"/>
      <c r="L22" s="265"/>
      <c r="M22" s="265"/>
      <c r="N22" s="265"/>
      <c r="O22" s="268"/>
      <c r="P22" s="265"/>
      <c r="Q22" s="265"/>
      <c r="R22" s="265"/>
      <c r="S22" s="266">
        <f>$B22*'TC2'!S22/0.1</f>
        <v>62047.19724648627</v>
      </c>
      <c r="T22" s="265">
        <f>$B22*'TC2'!T22/0.1</f>
        <v>57677.841784366436</v>
      </c>
      <c r="U22" s="265">
        <f>$B22*'TC2'!U22/0.1</f>
        <v>4369.3554621198327</v>
      </c>
      <c r="V22" s="269">
        <f>$B22*'TC2'!V22/0.1</f>
        <v>0</v>
      </c>
      <c r="Y22" s="3"/>
    </row>
    <row r="23" spans="1:25">
      <c r="A23" s="166">
        <v>1926</v>
      </c>
      <c r="B23" s="252">
        <v>14635.291536650295</v>
      </c>
      <c r="C23" s="264">
        <f>$B23*'TC2'!C23</f>
        <v>14635.291536650295</v>
      </c>
      <c r="D23" s="265">
        <f>$B23*'TC2'!D23</f>
        <v>13523.755097769155</v>
      </c>
      <c r="E23" s="265">
        <f>$B23*'TC2'!E23</f>
        <v>1111.536438881139</v>
      </c>
      <c r="F23" s="265">
        <f>$B23*'TC2'!F23</f>
        <v>0</v>
      </c>
      <c r="G23" s="266">
        <f>$B23*'TC2'!G23/0.9</f>
        <v>8967.7505516071378</v>
      </c>
      <c r="H23" s="824">
        <f>$B23*'TC2'!H23/0.9</f>
        <v>8242.4331856727258</v>
      </c>
      <c r="I23" s="824">
        <f>$B23*'TC2'!I23/0.9</f>
        <v>725.31736593441008</v>
      </c>
      <c r="J23" s="824">
        <f>$B23*'TC2'!J23/0.9</f>
        <v>0</v>
      </c>
      <c r="K23" s="267"/>
      <c r="L23" s="265"/>
      <c r="M23" s="265"/>
      <c r="N23" s="265"/>
      <c r="O23" s="268"/>
      <c r="P23" s="265"/>
      <c r="Q23" s="265"/>
      <c r="R23" s="265"/>
      <c r="S23" s="266">
        <f>$B23*'TC2'!S23/0.1</f>
        <v>65643.160402038717</v>
      </c>
      <c r="T23" s="265">
        <f>$B23*'TC2'!T23/0.1</f>
        <v>61055.652306637021</v>
      </c>
      <c r="U23" s="265">
        <f>$B23*'TC2'!U23/0.1</f>
        <v>4587.5080954016985</v>
      </c>
      <c r="V23" s="269">
        <f>$B23*'TC2'!V23/0.1</f>
        <v>0</v>
      </c>
      <c r="Y23" s="3"/>
    </row>
    <row r="24" spans="1:25">
      <c r="A24" s="166">
        <v>1927</v>
      </c>
      <c r="B24" s="252">
        <v>14366.116419410435</v>
      </c>
      <c r="C24" s="264">
        <f>$B24*'TC2'!C24</f>
        <v>14366.116419410435</v>
      </c>
      <c r="D24" s="265">
        <f>$B24*'TC2'!D24</f>
        <v>13349.211776124923</v>
      </c>
      <c r="E24" s="265">
        <f>$B24*'TC2'!E24</f>
        <v>1016.9046432855107</v>
      </c>
      <c r="F24" s="265">
        <f>$B24*'TC2'!F24</f>
        <v>0</v>
      </c>
      <c r="G24" s="266">
        <f>$B24*'TC2'!G24/0.9</f>
        <v>8894.031213543567</v>
      </c>
      <c r="H24" s="824">
        <f>$B24*'TC2'!H24/0.9</f>
        <v>8221.4735720631543</v>
      </c>
      <c r="I24" s="824">
        <f>$B24*'TC2'!I24/0.9</f>
        <v>672.5576414804101</v>
      </c>
      <c r="J24" s="824">
        <f>$B24*'TC2'!J24/0.9</f>
        <v>0</v>
      </c>
      <c r="K24" s="267"/>
      <c r="L24" s="265"/>
      <c r="M24" s="265"/>
      <c r="N24" s="265"/>
      <c r="O24" s="268"/>
      <c r="P24" s="265"/>
      <c r="Q24" s="265"/>
      <c r="R24" s="265"/>
      <c r="S24" s="266">
        <f>$B24*'TC2'!S24/0.1</f>
        <v>63614.883272212246</v>
      </c>
      <c r="T24" s="265">
        <f>$B24*'TC2'!T24/0.1</f>
        <v>59498.855612680833</v>
      </c>
      <c r="U24" s="265">
        <f>$B24*'TC2'!U24/0.1</f>
        <v>4116.0276595314162</v>
      </c>
      <c r="V24" s="269">
        <f>$B24*'TC2'!V24/0.1</f>
        <v>0</v>
      </c>
      <c r="Y24" s="3"/>
    </row>
    <row r="25" spans="1:25">
      <c r="A25" s="166">
        <v>1928</v>
      </c>
      <c r="B25" s="252">
        <v>14521.44433007688</v>
      </c>
      <c r="C25" s="264">
        <f>$B25*'TC2'!C25</f>
        <v>14521.44433007688</v>
      </c>
      <c r="D25" s="265">
        <f>$B25*'TC2'!D25</f>
        <v>13423.701274297135</v>
      </c>
      <c r="E25" s="265">
        <f>$B25*'TC2'!E25</f>
        <v>1097.7430557797441</v>
      </c>
      <c r="F25" s="265">
        <f>$B25*'TC2'!F25</f>
        <v>0</v>
      </c>
      <c r="G25" s="266">
        <f>$B25*'TC2'!G25/0.9</f>
        <v>8815.4319266904386</v>
      </c>
      <c r="H25" s="824">
        <f>$B25*'TC2'!H25/0.9</f>
        <v>8104.9165553115845</v>
      </c>
      <c r="I25" s="824">
        <f>$B25*'TC2'!I25/0.9</f>
        <v>710.51537137885452</v>
      </c>
      <c r="J25" s="824">
        <f>$B25*'TC2'!J25/0.9</f>
        <v>0</v>
      </c>
      <c r="K25" s="267"/>
      <c r="L25" s="265"/>
      <c r="M25" s="265"/>
      <c r="N25" s="265"/>
      <c r="O25" s="268"/>
      <c r="P25" s="265"/>
      <c r="Q25" s="265"/>
      <c r="R25" s="265"/>
      <c r="S25" s="266">
        <f>$B25*'TC2'!S25/0.1</f>
        <v>65875.555960554833</v>
      </c>
      <c r="T25" s="265">
        <f>$B25*'TC2'!T25/0.1</f>
        <v>61292.763745167082</v>
      </c>
      <c r="U25" s="265">
        <f>$B25*'TC2'!U25/0.1</f>
        <v>4582.792215387748</v>
      </c>
      <c r="V25" s="269">
        <f>$B25*'TC2'!V25/0.1</f>
        <v>0</v>
      </c>
      <c r="Y25" s="3"/>
    </row>
    <row r="26" spans="1:25">
      <c r="A26" s="166">
        <v>1929</v>
      </c>
      <c r="B26" s="252">
        <v>15245.363601220311</v>
      </c>
      <c r="C26" s="264">
        <f>$B26*'TC2'!C26</f>
        <v>15245.363601220311</v>
      </c>
      <c r="D26" s="265">
        <f>$B26*'TC2'!D26</f>
        <v>14029.561110231856</v>
      </c>
      <c r="E26" s="265">
        <f>$B26*'TC2'!E26</f>
        <v>1215.8024909884557</v>
      </c>
      <c r="F26" s="265">
        <f>$B26*'TC2'!F26</f>
        <v>0</v>
      </c>
      <c r="G26" s="266">
        <f>$B26*'TC2'!G26/0.9</f>
        <v>9518.8877851091966</v>
      </c>
      <c r="H26" s="824">
        <f>$B26*'TC2'!H26/0.9</f>
        <v>8704.8715683037572</v>
      </c>
      <c r="I26" s="824">
        <f>$B26*'TC2'!I26/0.9</f>
        <v>814.01621680543929</v>
      </c>
      <c r="J26" s="824">
        <f>$B26*'TC2'!J26/0.9</f>
        <v>0</v>
      </c>
      <c r="K26" s="267"/>
      <c r="L26" s="265"/>
      <c r="M26" s="265"/>
      <c r="N26" s="265"/>
      <c r="O26" s="268"/>
      <c r="P26" s="265"/>
      <c r="Q26" s="265"/>
      <c r="R26" s="265"/>
      <c r="S26" s="266">
        <f>$B26*'TC2'!S26/0.1</f>
        <v>66783.645946220349</v>
      </c>
      <c r="T26" s="265">
        <f>$B26*'TC2'!T26/0.1</f>
        <v>61951.766987584742</v>
      </c>
      <c r="U26" s="265">
        <f>$B26*'TC2'!U26/0.1</f>
        <v>4831.8789586356024</v>
      </c>
      <c r="V26" s="269">
        <f>$B26*'TC2'!V26/0.1</f>
        <v>0</v>
      </c>
      <c r="Y26" s="3"/>
    </row>
    <row r="27" spans="1:25">
      <c r="A27" s="170">
        <v>1930</v>
      </c>
      <c r="B27" s="254">
        <v>13728.95119587901</v>
      </c>
      <c r="C27" s="282">
        <f>$B27*'TC2'!C27</f>
        <v>13728.95119587901</v>
      </c>
      <c r="D27" s="283">
        <f>$B27*'TC2'!D27</f>
        <v>12416.078761701272</v>
      </c>
      <c r="E27" s="283">
        <f>$B27*'TC2'!E27</f>
        <v>1312.8724341777379</v>
      </c>
      <c r="F27" s="283">
        <f>$B27*'TC2'!F27</f>
        <v>0</v>
      </c>
      <c r="G27" s="284">
        <f>$B27*'TC2'!G27/0.9</f>
        <v>8804.6026296729706</v>
      </c>
      <c r="H27" s="826">
        <f>$B27*'TC2'!H27/0.9</f>
        <v>7900.311286916286</v>
      </c>
      <c r="I27" s="826">
        <f>$B27*'TC2'!I27/0.9</f>
        <v>904.29134275668594</v>
      </c>
      <c r="J27" s="826">
        <f>$B27*'TC2'!J27/0.9</f>
        <v>0</v>
      </c>
      <c r="K27" s="285"/>
      <c r="L27" s="283"/>
      <c r="M27" s="283"/>
      <c r="N27" s="283"/>
      <c r="O27" s="286"/>
      <c r="P27" s="283"/>
      <c r="Q27" s="283"/>
      <c r="R27" s="283"/>
      <c r="S27" s="284">
        <f>$B27*'TC2'!S27/0.1</f>
        <v>58048.088291733344</v>
      </c>
      <c r="T27" s="283">
        <f>$B27*'TC2'!T27/0.1</f>
        <v>53057.986034766145</v>
      </c>
      <c r="U27" s="283">
        <f>$B27*'TC2'!U27/0.1</f>
        <v>4990.1022569672059</v>
      </c>
      <c r="V27" s="287">
        <f>$B27*'TC2'!V27/0.1</f>
        <v>0</v>
      </c>
      <c r="Y27" s="3"/>
    </row>
    <row r="28" spans="1:25">
      <c r="A28" s="166">
        <v>1931</v>
      </c>
      <c r="B28" s="252">
        <v>12273.678137517067</v>
      </c>
      <c r="C28" s="264">
        <f>$B28*'TC2'!C28</f>
        <v>12273.678137517067</v>
      </c>
      <c r="D28" s="265">
        <f>$B28*'TC2'!D28</f>
        <v>10640.864573429477</v>
      </c>
      <c r="E28" s="265">
        <f>$B28*'TC2'!E28</f>
        <v>1632.8135640875889</v>
      </c>
      <c r="F28" s="265">
        <f>$B28*'TC2'!F28</f>
        <v>0</v>
      </c>
      <c r="G28" s="266">
        <f>$B28*'TC2'!G28/0.9</f>
        <v>8020.2332983788465</v>
      </c>
      <c r="H28" s="824">
        <f>$B28*'TC2'!H28/0.9</f>
        <v>6831.8422941024492</v>
      </c>
      <c r="I28" s="824">
        <f>$B28*'TC2'!I28/0.9</f>
        <v>1188.3910042763964</v>
      </c>
      <c r="J28" s="824">
        <f>$B28*'TC2'!J28/0.9</f>
        <v>0</v>
      </c>
      <c r="K28" s="267"/>
      <c r="L28" s="265"/>
      <c r="M28" s="265"/>
      <c r="N28" s="265"/>
      <c r="O28" s="268"/>
      <c r="P28" s="265"/>
      <c r="Q28" s="265"/>
      <c r="R28" s="265"/>
      <c r="S28" s="266">
        <f>$B28*'TC2'!S28/0.1</f>
        <v>50554.681689761041</v>
      </c>
      <c r="T28" s="265">
        <f>$B28*'TC2'!T28/0.1</f>
        <v>44922.065087372728</v>
      </c>
      <c r="U28" s="265">
        <f>$B28*'TC2'!U28/0.1</f>
        <v>5632.6166023883206</v>
      </c>
      <c r="V28" s="269">
        <f>$B28*'TC2'!V28/0.1</f>
        <v>0</v>
      </c>
      <c r="Y28" s="3"/>
    </row>
    <row r="29" spans="1:25">
      <c r="A29" s="166">
        <v>1932</v>
      </c>
      <c r="B29" s="252">
        <v>10372.150231385307</v>
      </c>
      <c r="C29" s="264">
        <f>$B29*'TC2'!C29</f>
        <v>10372.150231385307</v>
      </c>
      <c r="D29" s="265">
        <f>$B29*'TC2'!D29</f>
        <v>8752.4993907186017</v>
      </c>
      <c r="E29" s="265">
        <f>$B29*'TC2'!E29</f>
        <v>1619.6508406667047</v>
      </c>
      <c r="F29" s="265">
        <f>$B29*'TC2'!F29</f>
        <v>0</v>
      </c>
      <c r="G29" s="266">
        <f>$B29*'TC2'!G29/0.9</f>
        <v>6545.8758394380984</v>
      </c>
      <c r="H29" s="824">
        <f>$B29*'TC2'!H29/0.9</f>
        <v>5416.6281765898575</v>
      </c>
      <c r="I29" s="824">
        <f>$B29*'TC2'!I29/0.9</f>
        <v>1129.24766284824</v>
      </c>
      <c r="J29" s="824">
        <f>$B29*'TC2'!J29/0.9</f>
        <v>0</v>
      </c>
      <c r="K29" s="267"/>
      <c r="L29" s="265"/>
      <c r="M29" s="265"/>
      <c r="N29" s="265"/>
      <c r="O29" s="268"/>
      <c r="P29" s="265"/>
      <c r="Q29" s="265"/>
      <c r="R29" s="265"/>
      <c r="S29" s="266">
        <f>$B29*'TC2'!S29/0.1</f>
        <v>44808.619758910179</v>
      </c>
      <c r="T29" s="265">
        <f>$B29*'TC2'!T29/0.1</f>
        <v>38775.340317877293</v>
      </c>
      <c r="U29" s="265">
        <f>$B29*'TC2'!U29/0.1</f>
        <v>6033.2794410328879</v>
      </c>
      <c r="V29" s="269">
        <f>$B29*'TC2'!V29/0.1</f>
        <v>0</v>
      </c>
      <c r="Y29" s="3"/>
    </row>
    <row r="30" spans="1:25">
      <c r="A30" s="166">
        <v>1933</v>
      </c>
      <c r="B30" s="252">
        <v>10049.162570393128</v>
      </c>
      <c r="C30" s="264">
        <f>$B30*'TC2'!C30</f>
        <v>10049.162570393128</v>
      </c>
      <c r="D30" s="265">
        <f>$B30*'TC2'!D30</f>
        <v>8386.153377386845</v>
      </c>
      <c r="E30" s="265">
        <f>$B30*'TC2'!E30</f>
        <v>1663.0091930062822</v>
      </c>
      <c r="F30" s="265">
        <f>$B30*'TC2'!F30</f>
        <v>0</v>
      </c>
      <c r="G30" s="266">
        <f>$B30*'TC2'!G30/0.9</f>
        <v>6332.2859277206235</v>
      </c>
      <c r="H30" s="824">
        <f>$B30*'TC2'!H30/0.9</f>
        <v>5177.4571211994853</v>
      </c>
      <c r="I30" s="824">
        <f>$B30*'TC2'!I30/0.9</f>
        <v>1154.8288065211389</v>
      </c>
      <c r="J30" s="824">
        <f>$B30*'TC2'!J30/0.9</f>
        <v>0</v>
      </c>
      <c r="K30" s="267"/>
      <c r="L30" s="265"/>
      <c r="M30" s="265"/>
      <c r="N30" s="265"/>
      <c r="O30" s="268"/>
      <c r="P30" s="265"/>
      <c r="Q30" s="265"/>
      <c r="R30" s="265"/>
      <c r="S30" s="266">
        <f>$B30*'TC2'!S30/0.1</f>
        <v>43501.052354445659</v>
      </c>
      <c r="T30" s="265">
        <f>$B30*'TC2'!T30/0.1</f>
        <v>37264.419683073087</v>
      </c>
      <c r="U30" s="265">
        <f>$B30*'TC2'!U30/0.1</f>
        <v>6236.6326713725721</v>
      </c>
      <c r="V30" s="269">
        <f>$B30*'TC2'!V30/0.1</f>
        <v>0</v>
      </c>
      <c r="Y30" s="3"/>
    </row>
    <row r="31" spans="1:25">
      <c r="A31" s="166">
        <v>1934</v>
      </c>
      <c r="B31" s="252">
        <v>11281.372274127581</v>
      </c>
      <c r="C31" s="264">
        <f>$B31*'TC2'!C31</f>
        <v>11281.372274127581</v>
      </c>
      <c r="D31" s="265">
        <f>$B31*'TC2'!D31</f>
        <v>9467.9694509006586</v>
      </c>
      <c r="E31" s="265">
        <f>$B31*'TC2'!E31</f>
        <v>1813.4028232269225</v>
      </c>
      <c r="F31" s="265">
        <f>$B31*'TC2'!F31</f>
        <v>0</v>
      </c>
      <c r="G31" s="266">
        <f>$B31*'TC2'!G31/0.9</f>
        <v>6856.7956721982246</v>
      </c>
      <c r="H31" s="824">
        <f>$B31*'TC2'!H31/0.9</f>
        <v>5638.3147953442658</v>
      </c>
      <c r="I31" s="824">
        <f>$B31*'TC2'!I31/0.9</f>
        <v>1218.4808768539592</v>
      </c>
      <c r="J31" s="824">
        <f>$B31*'TC2'!J31/0.9</f>
        <v>0</v>
      </c>
      <c r="K31" s="267"/>
      <c r="L31" s="265"/>
      <c r="M31" s="265"/>
      <c r="N31" s="265"/>
      <c r="O31" s="268"/>
      <c r="P31" s="265"/>
      <c r="Q31" s="265"/>
      <c r="R31" s="265"/>
      <c r="S31" s="266">
        <f>$B31*'TC2'!S31/0.1</f>
        <v>51102.561691491799</v>
      </c>
      <c r="T31" s="265">
        <f>$B31*'TC2'!T31/0.1</f>
        <v>43934.861350908199</v>
      </c>
      <c r="U31" s="265">
        <f>$B31*'TC2'!U31/0.1</f>
        <v>7167.7003405835922</v>
      </c>
      <c r="V31" s="269">
        <f>$B31*'TC2'!V31/0.1</f>
        <v>0</v>
      </c>
      <c r="Y31" s="3"/>
    </row>
    <row r="32" spans="1:25">
      <c r="A32" s="166">
        <v>1935</v>
      </c>
      <c r="B32" s="252">
        <v>12378.374986743296</v>
      </c>
      <c r="C32" s="264">
        <f>$B32*'TC2'!C32</f>
        <v>12378.374986743296</v>
      </c>
      <c r="D32" s="265">
        <f>$B32*'TC2'!D32</f>
        <v>10540.094900693672</v>
      </c>
      <c r="E32" s="265">
        <f>$B32*'TC2'!E32</f>
        <v>1838.2800860496252</v>
      </c>
      <c r="F32" s="265">
        <f>$B32*'TC2'!F32</f>
        <v>0</v>
      </c>
      <c r="G32" s="266">
        <f>$B32*'TC2'!G32/0.9</f>
        <v>7648.3804631641151</v>
      </c>
      <c r="H32" s="824">
        <f>$B32*'TC2'!H32/0.9</f>
        <v>6382.1879568243658</v>
      </c>
      <c r="I32" s="824">
        <f>$B32*'TC2'!I32/0.9</f>
        <v>1266.1925063397493</v>
      </c>
      <c r="J32" s="824">
        <f>$B32*'TC2'!J32/0.9</f>
        <v>0</v>
      </c>
      <c r="K32" s="267"/>
      <c r="L32" s="265"/>
      <c r="M32" s="265"/>
      <c r="N32" s="265"/>
      <c r="O32" s="268"/>
      <c r="P32" s="265"/>
      <c r="Q32" s="265"/>
      <c r="R32" s="265"/>
      <c r="S32" s="266">
        <f>$B32*'TC2'!S32/0.1</f>
        <v>54948.325698955923</v>
      </c>
      <c r="T32" s="265">
        <f>$B32*'TC2'!T32/0.1</f>
        <v>47961.257395517408</v>
      </c>
      <c r="U32" s="265">
        <f>$B32*'TC2'!U32/0.1</f>
        <v>6987.0683034385074</v>
      </c>
      <c r="V32" s="269">
        <f>$B32*'TC2'!V32/0.1</f>
        <v>0</v>
      </c>
      <c r="Y32" s="3"/>
    </row>
    <row r="33" spans="1:25">
      <c r="A33" s="166">
        <v>1936</v>
      </c>
      <c r="B33" s="252">
        <v>13674.825659601778</v>
      </c>
      <c r="C33" s="264">
        <f>$B33*'TC2'!C33</f>
        <v>13674.825659601778</v>
      </c>
      <c r="D33" s="265">
        <f>$B33*'TC2'!D33</f>
        <v>11522.075734262116</v>
      </c>
      <c r="E33" s="265">
        <f>$B33*'TC2'!E33</f>
        <v>2152.7499253396627</v>
      </c>
      <c r="F33" s="265">
        <f>$B33*'TC2'!F33</f>
        <v>0</v>
      </c>
      <c r="G33" s="266">
        <f>$B33*'TC2'!G33/0.9</f>
        <v>8495.7365475337228</v>
      </c>
      <c r="H33" s="824">
        <f>$B33*'TC2'!H33/0.9</f>
        <v>6963.6257915910937</v>
      </c>
      <c r="I33" s="824">
        <f>$B33*'TC2'!I33/0.9</f>
        <v>1532.1107559426307</v>
      </c>
      <c r="J33" s="824">
        <f>$B33*'TC2'!J33/0.9</f>
        <v>0</v>
      </c>
      <c r="K33" s="267"/>
      <c r="L33" s="265"/>
      <c r="M33" s="265"/>
      <c r="N33" s="265"/>
      <c r="O33" s="268"/>
      <c r="P33" s="265"/>
      <c r="Q33" s="265"/>
      <c r="R33" s="265"/>
      <c r="S33" s="266">
        <f>$B33*'TC2'!S33/0.1</f>
        <v>60286.627668214263</v>
      </c>
      <c r="T33" s="265">
        <f>$B33*'TC2'!T33/0.1</f>
        <v>52548.125218301306</v>
      </c>
      <c r="U33" s="265">
        <f>$B33*'TC2'!U33/0.1</f>
        <v>7738.5024499129513</v>
      </c>
      <c r="V33" s="269">
        <f>$B33*'TC2'!V33/0.1</f>
        <v>0</v>
      </c>
      <c r="Y33" s="3"/>
    </row>
    <row r="34" spans="1:25">
      <c r="A34" s="166">
        <v>1937</v>
      </c>
      <c r="B34" s="252">
        <v>14573.15241043779</v>
      </c>
      <c r="C34" s="264">
        <f>$B34*'TC2'!C34</f>
        <v>14573.15241043779</v>
      </c>
      <c r="D34" s="265">
        <f>$B34*'TC2'!D34</f>
        <v>12694.837312720161</v>
      </c>
      <c r="E34" s="265">
        <f>$B34*'TC2'!E34</f>
        <v>1878.3150977176279</v>
      </c>
      <c r="F34" s="265">
        <f>$B34*'TC2'!F34</f>
        <v>0</v>
      </c>
      <c r="G34" s="266">
        <f>$B34*'TC2'!G34/0.9</f>
        <v>9123.575906960441</v>
      </c>
      <c r="H34" s="824">
        <f>$B34*'TC2'!H34/0.9</f>
        <v>7827.6779901846794</v>
      </c>
      <c r="I34" s="824">
        <f>$B34*'TC2'!I34/0.9</f>
        <v>1295.8979167757598</v>
      </c>
      <c r="J34" s="824">
        <f>$B34*'TC2'!J34/0.9</f>
        <v>0</v>
      </c>
      <c r="K34" s="267"/>
      <c r="L34" s="265"/>
      <c r="M34" s="265"/>
      <c r="N34" s="265"/>
      <c r="O34" s="268"/>
      <c r="P34" s="265"/>
      <c r="Q34" s="265"/>
      <c r="R34" s="265"/>
      <c r="S34" s="266">
        <f>$B34*'TC2'!S34/0.1</f>
        <v>63619.340941733921</v>
      </c>
      <c r="T34" s="265">
        <f>$B34*'TC2'!T34/0.1</f>
        <v>56499.271215539491</v>
      </c>
      <c r="U34" s="265">
        <f>$B34*'TC2'!U34/0.1</f>
        <v>7120.0697261944388</v>
      </c>
      <c r="V34" s="269">
        <f>$B34*'TC2'!V34/0.1</f>
        <v>0</v>
      </c>
      <c r="Y34" s="3"/>
    </row>
    <row r="35" spans="1:25">
      <c r="A35" s="166">
        <v>1938</v>
      </c>
      <c r="B35" s="252">
        <v>13534.34729157718</v>
      </c>
      <c r="C35" s="264">
        <f>$B35*'TC2'!C35</f>
        <v>13534.34729157718</v>
      </c>
      <c r="D35" s="265">
        <f>$B35*'TC2'!D35</f>
        <v>11427.535087640606</v>
      </c>
      <c r="E35" s="265">
        <f>$B35*'TC2'!E35</f>
        <v>2106.812203936574</v>
      </c>
      <c r="F35" s="265">
        <f>$B35*'TC2'!F35</f>
        <v>0</v>
      </c>
      <c r="G35" s="266">
        <f>$B35*'TC2'!G35/0.9</f>
        <v>8531.0978623117535</v>
      </c>
      <c r="H35" s="824">
        <f>$B35*'TC2'!H35/0.9</f>
        <v>7037.3847552006064</v>
      </c>
      <c r="I35" s="824">
        <f>$B35*'TC2'!I35/0.9</f>
        <v>1493.713107111148</v>
      </c>
      <c r="J35" s="824">
        <f>$B35*'TC2'!J35/0.9</f>
        <v>0</v>
      </c>
      <c r="K35" s="267"/>
      <c r="L35" s="265"/>
      <c r="M35" s="265"/>
      <c r="N35" s="265"/>
      <c r="O35" s="268"/>
      <c r="P35" s="265"/>
      <c r="Q35" s="265"/>
      <c r="R35" s="265"/>
      <c r="S35" s="266">
        <f>$B35*'TC2'!S35/0.1</f>
        <v>58563.592154966005</v>
      </c>
      <c r="T35" s="265">
        <f>$B35*'TC2'!T35/0.1</f>
        <v>50938.888079600598</v>
      </c>
      <c r="U35" s="265">
        <f>$B35*'TC2'!U35/0.1</f>
        <v>7624.7040753654082</v>
      </c>
      <c r="V35" s="269">
        <f>$B35*'TC2'!V35/0.1</f>
        <v>0</v>
      </c>
      <c r="Y35" s="3"/>
    </row>
    <row r="36" spans="1:25">
      <c r="A36" s="168">
        <v>1939</v>
      </c>
      <c r="B36" s="253">
        <v>14485.114297593573</v>
      </c>
      <c r="C36" s="276">
        <f>$B36*'TC2'!C36</f>
        <v>14485.114297593573</v>
      </c>
      <c r="D36" s="277">
        <f>$B36*'TC2'!D36</f>
        <v>12239.685942497517</v>
      </c>
      <c r="E36" s="277">
        <f>$B36*'TC2'!E36</f>
        <v>2245.4283550960549</v>
      </c>
      <c r="F36" s="277">
        <f>$B36*'TC2'!F36</f>
        <v>0</v>
      </c>
      <c r="G36" s="278">
        <f>$B36*'TC2'!G36/0.9</f>
        <v>8799.6536311686905</v>
      </c>
      <c r="H36" s="825">
        <f>$B36*'TC2'!H36/0.9</f>
        <v>7252.900642671817</v>
      </c>
      <c r="I36" s="825">
        <f>$B36*'TC2'!I36/0.9</f>
        <v>1546.7529884968721</v>
      </c>
      <c r="J36" s="825">
        <f>$B36*'TC2'!J36/0.9</f>
        <v>0</v>
      </c>
      <c r="K36" s="279"/>
      <c r="L36" s="277"/>
      <c r="M36" s="277"/>
      <c r="N36" s="277"/>
      <c r="O36" s="280"/>
      <c r="P36" s="277"/>
      <c r="Q36" s="277"/>
      <c r="R36" s="277"/>
      <c r="S36" s="278">
        <f>$B36*'TC2'!S36/0.1</f>
        <v>65654.260295417509</v>
      </c>
      <c r="T36" s="277">
        <f>$B36*'TC2'!T36/0.1</f>
        <v>57120.753640928815</v>
      </c>
      <c r="U36" s="277">
        <f>$B36*'TC2'!U36/0.1</f>
        <v>8533.5066544886977</v>
      </c>
      <c r="V36" s="281">
        <f>$B36*'TC2'!V36/0.1</f>
        <v>0</v>
      </c>
      <c r="Y36" s="3"/>
    </row>
    <row r="37" spans="1:25">
      <c r="A37" s="166">
        <v>1940</v>
      </c>
      <c r="B37" s="252">
        <v>15719.395524454763</v>
      </c>
      <c r="C37" s="264">
        <f>$B37*'TC2'!C37</f>
        <v>15719.395524454763</v>
      </c>
      <c r="D37" s="265">
        <f>$B37*'TC2'!D37</f>
        <v>13404.20764048773</v>
      </c>
      <c r="E37" s="265">
        <f>$B37*'TC2'!E37</f>
        <v>2315.1878839670339</v>
      </c>
      <c r="F37" s="265">
        <f>$B37*'TC2'!F37</f>
        <v>0</v>
      </c>
      <c r="G37" s="266">
        <f>$B37*'TC2'!G37/0.9</f>
        <v>9610.3289813618521</v>
      </c>
      <c r="H37" s="824">
        <f>$B37*'TC2'!H37/0.9</f>
        <v>8004.4510688820856</v>
      </c>
      <c r="I37" s="824">
        <f>$B37*'TC2'!I37/0.9</f>
        <v>1605.8779124797663</v>
      </c>
      <c r="J37" s="824">
        <f>$B37*'TC2'!J37/0.9</f>
        <v>0</v>
      </c>
      <c r="K37" s="267"/>
      <c r="L37" s="265"/>
      <c r="M37" s="265"/>
      <c r="N37" s="265"/>
      <c r="O37" s="268"/>
      <c r="P37" s="265"/>
      <c r="Q37" s="265"/>
      <c r="R37" s="265"/>
      <c r="S37" s="266">
        <f>$B37*'TC2'!S37/0.1</f>
        <v>70700.994412290966</v>
      </c>
      <c r="T37" s="265">
        <f>$B37*'TC2'!T37/0.1</f>
        <v>62002.016784938518</v>
      </c>
      <c r="U37" s="265">
        <f>$B37*'TC2'!U37/0.1</f>
        <v>8698.9776273524421</v>
      </c>
      <c r="V37" s="269">
        <f>$B37*'TC2'!V37/0.1</f>
        <v>0</v>
      </c>
      <c r="Y37" s="3"/>
    </row>
    <row r="38" spans="1:25">
      <c r="A38" s="166">
        <v>1941</v>
      </c>
      <c r="B38" s="252">
        <v>18643.785161038286</v>
      </c>
      <c r="C38" s="264">
        <f>$B38*'TC2'!C38</f>
        <v>18643.785161038286</v>
      </c>
      <c r="D38" s="265">
        <f>$B38*'TC2'!D38</f>
        <v>15576.701776829419</v>
      </c>
      <c r="E38" s="265">
        <f>$B38*'TC2'!E38</f>
        <v>3067.0833842088664</v>
      </c>
      <c r="F38" s="265">
        <f>$B38*'TC2'!F38</f>
        <v>0</v>
      </c>
      <c r="G38" s="266">
        <f>$B38*'TC2'!G38/0.9</f>
        <v>12008.350399204779</v>
      </c>
      <c r="H38" s="824">
        <f>$B38*'TC2'!H38/0.9</f>
        <v>9868.6187217003353</v>
      </c>
      <c r="I38" s="824">
        <f>$B38*'TC2'!I38/0.9</f>
        <v>2139.7316775044446</v>
      </c>
      <c r="J38" s="824">
        <f>$B38*'TC2'!J38/0.9</f>
        <v>0</v>
      </c>
      <c r="K38" s="267"/>
      <c r="L38" s="265"/>
      <c r="M38" s="265"/>
      <c r="N38" s="265"/>
      <c r="O38" s="268"/>
      <c r="P38" s="265"/>
      <c r="Q38" s="265"/>
      <c r="R38" s="265"/>
      <c r="S38" s="266">
        <f>$B38*'TC2'!S38/0.1</f>
        <v>78362.698017539835</v>
      </c>
      <c r="T38" s="265">
        <f>$B38*'TC2'!T38/0.1</f>
        <v>66949.449272991173</v>
      </c>
      <c r="U38" s="265">
        <f>$B38*'TC2'!U38/0.1</f>
        <v>11413.24874454866</v>
      </c>
      <c r="V38" s="269">
        <f>$B38*'TC2'!V38/0.1</f>
        <v>0</v>
      </c>
      <c r="Y38" s="3"/>
    </row>
    <row r="39" spans="1:25">
      <c r="A39" s="166">
        <v>1942</v>
      </c>
      <c r="B39" s="252">
        <v>22048.803512752278</v>
      </c>
      <c r="C39" s="264">
        <f>$B39*'TC2'!C39</f>
        <v>22048.803512752278</v>
      </c>
      <c r="D39" s="265">
        <f>$B39*'TC2'!D39</f>
        <v>16442.831994120203</v>
      </c>
      <c r="E39" s="265">
        <f>$B39*'TC2'!E39</f>
        <v>5605.9715186320727</v>
      </c>
      <c r="F39" s="265">
        <f>$B39*'TC2'!F39</f>
        <v>0</v>
      </c>
      <c r="G39" s="266">
        <f>$B39*'TC2'!G39/0.9</f>
        <v>15868.430704014907</v>
      </c>
      <c r="H39" s="824">
        <f>$B39*'TC2'!H39/0.9</f>
        <v>11731.994017626172</v>
      </c>
      <c r="I39" s="824">
        <f>$B39*'TC2'!I39/0.9</f>
        <v>4136.4366863887344</v>
      </c>
      <c r="J39" s="824">
        <f>$B39*'TC2'!J39/0.9</f>
        <v>0</v>
      </c>
      <c r="K39" s="267"/>
      <c r="L39" s="265"/>
      <c r="M39" s="265"/>
      <c r="N39" s="265"/>
      <c r="O39" s="268"/>
      <c r="P39" s="265"/>
      <c r="Q39" s="265"/>
      <c r="R39" s="265"/>
      <c r="S39" s="266">
        <f>$B39*'TC2'!S39/0.1</f>
        <v>77672.158791388603</v>
      </c>
      <c r="T39" s="265">
        <f>$B39*'TC2'!T39/0.1</f>
        <v>58840.373782566501</v>
      </c>
      <c r="U39" s="265">
        <f>$B39*'TC2'!U39/0.1</f>
        <v>18831.785008822109</v>
      </c>
      <c r="V39" s="269">
        <f>$B39*'TC2'!V39/0.1</f>
        <v>0</v>
      </c>
      <c r="Y39" s="3"/>
    </row>
    <row r="40" spans="1:25">
      <c r="A40" s="166">
        <v>1943</v>
      </c>
      <c r="B40" s="252">
        <v>25430.660447328959</v>
      </c>
      <c r="C40" s="264">
        <f>$B40*'TC2'!C40</f>
        <v>25430.660447328959</v>
      </c>
      <c r="D40" s="265">
        <f>$B40*'TC2'!D40</f>
        <v>17253.661252012982</v>
      </c>
      <c r="E40" s="265">
        <f>$B40*'TC2'!E40</f>
        <v>8176.999195315977</v>
      </c>
      <c r="F40" s="265">
        <f>$B40*'TC2'!F40</f>
        <v>0</v>
      </c>
      <c r="G40" s="266">
        <f>$B40*'TC2'!G40/0.9</f>
        <v>19454.48978612505</v>
      </c>
      <c r="H40" s="824">
        <f>$B40*'TC2'!H40/0.9</f>
        <v>13140.690643542832</v>
      </c>
      <c r="I40" s="824">
        <f>$B40*'TC2'!I40/0.9</f>
        <v>6313.7991425822156</v>
      </c>
      <c r="J40" s="824">
        <f>$B40*'TC2'!J40/0.9</f>
        <v>0</v>
      </c>
      <c r="K40" s="267"/>
      <c r="L40" s="265"/>
      <c r="M40" s="265"/>
      <c r="N40" s="265"/>
      <c r="O40" s="268"/>
      <c r="P40" s="265"/>
      <c r="Q40" s="265"/>
      <c r="R40" s="265"/>
      <c r="S40" s="266">
        <f>$B40*'TC2'!S40/0.1</f>
        <v>79216.196398164146</v>
      </c>
      <c r="T40" s="265">
        <f>$B40*'TC2'!T40/0.1</f>
        <v>54270.396728244326</v>
      </c>
      <c r="U40" s="265">
        <f>$B40*'TC2'!U40/0.1</f>
        <v>24945.799669919823</v>
      </c>
      <c r="V40" s="269">
        <f>$B40*'TC2'!V40/0.1</f>
        <v>0</v>
      </c>
      <c r="Y40" s="3"/>
    </row>
    <row r="41" spans="1:25">
      <c r="A41" s="166">
        <v>1944</v>
      </c>
      <c r="B41" s="252">
        <v>26246.629289523622</v>
      </c>
      <c r="C41" s="264">
        <f>$B41*'TC2'!C41</f>
        <v>26246.629289523622</v>
      </c>
      <c r="D41" s="265">
        <f>$B41*'TC2'!D41</f>
        <v>16692.420781636665</v>
      </c>
      <c r="E41" s="265">
        <f>$B41*'TC2'!E41</f>
        <v>9554.208507886955</v>
      </c>
      <c r="F41" s="265">
        <f>$B41*'TC2'!F41</f>
        <v>0</v>
      </c>
      <c r="G41" s="266">
        <f>$B41*'TC2'!G41/0.9</f>
        <v>20395.506498827879</v>
      </c>
      <c r="H41" s="824">
        <f>$B41*'TC2'!H41/0.9</f>
        <v>12903.320233235934</v>
      </c>
      <c r="I41" s="824">
        <f>$B41*'TC2'!I41/0.9</f>
        <v>7492.1862655919413</v>
      </c>
      <c r="J41" s="824">
        <f>$B41*'TC2'!J41/0.9</f>
        <v>0</v>
      </c>
      <c r="K41" s="267"/>
      <c r="L41" s="265"/>
      <c r="M41" s="265"/>
      <c r="N41" s="265"/>
      <c r="O41" s="268"/>
      <c r="P41" s="265"/>
      <c r="Q41" s="265"/>
      <c r="R41" s="265"/>
      <c r="S41" s="266">
        <f>$B41*'TC2'!S41/0.1</f>
        <v>78906.734405785319</v>
      </c>
      <c r="T41" s="265">
        <f>$B41*'TC2'!T41/0.1</f>
        <v>50794.325717243242</v>
      </c>
      <c r="U41" s="265">
        <f>$B41*'TC2'!U41/0.1</f>
        <v>28112.408688542066</v>
      </c>
      <c r="V41" s="269">
        <f>$B41*'TC2'!V41/0.1</f>
        <v>0</v>
      </c>
      <c r="Y41" s="3"/>
    </row>
    <row r="42" spans="1:25">
      <c r="A42" s="166">
        <v>1945</v>
      </c>
      <c r="B42" s="252">
        <v>25212.548968821844</v>
      </c>
      <c r="C42" s="264">
        <f>$B42*'TC2'!C42</f>
        <v>25212.548968821844</v>
      </c>
      <c r="D42" s="265">
        <f>$B42*'TC2'!D42</f>
        <v>15669.649347942986</v>
      </c>
      <c r="E42" s="265">
        <f>$B42*'TC2'!E42</f>
        <v>9542.8996208788576</v>
      </c>
      <c r="F42" s="265">
        <f>$B42*'TC2'!F42</f>
        <v>0</v>
      </c>
      <c r="G42" s="266">
        <f>$B42*'TC2'!G42/0.9</f>
        <v>19768.840432309167</v>
      </c>
      <c r="H42" s="824">
        <f>$B42*'TC2'!H42/0.9</f>
        <v>12152.623207898463</v>
      </c>
      <c r="I42" s="824">
        <f>$B42*'TC2'!I42/0.9</f>
        <v>7616.217224410706</v>
      </c>
      <c r="J42" s="824">
        <f>$B42*'TC2'!J42/0.9</f>
        <v>0</v>
      </c>
      <c r="K42" s="267"/>
      <c r="L42" s="265"/>
      <c r="M42" s="265"/>
      <c r="N42" s="265"/>
      <c r="O42" s="268"/>
      <c r="P42" s="265"/>
      <c r="Q42" s="265"/>
      <c r="R42" s="265"/>
      <c r="S42" s="266">
        <f>$B42*'TC2'!S42/0.1</f>
        <v>74205.925797435921</v>
      </c>
      <c r="T42" s="265">
        <f>$B42*'TC2'!T42/0.1</f>
        <v>47322.884608343709</v>
      </c>
      <c r="U42" s="265">
        <f>$B42*'TC2'!U42/0.1</f>
        <v>26883.041189092219</v>
      </c>
      <c r="V42" s="269">
        <f>$B42*'TC2'!V42/0.1</f>
        <v>0</v>
      </c>
      <c r="Y42" s="3"/>
    </row>
    <row r="43" spans="1:25">
      <c r="A43" s="166">
        <v>1946</v>
      </c>
      <c r="B43" s="252">
        <v>22024.178828330078</v>
      </c>
      <c r="C43" s="264">
        <f>$B43*'TC2'!C43</f>
        <v>22024.178828330078</v>
      </c>
      <c r="D43" s="265">
        <f>$B43*'TC2'!D43</f>
        <v>16718.133649099454</v>
      </c>
      <c r="E43" s="265">
        <f>$B43*'TC2'!E43</f>
        <v>5306.045179230623</v>
      </c>
      <c r="F43" s="265">
        <f>$B43*'TC2'!F43</f>
        <v>0</v>
      </c>
      <c r="G43" s="266">
        <f>$B43*'TC2'!G43/0.9</f>
        <v>16826.846847725163</v>
      </c>
      <c r="H43" s="824">
        <f>$B43*'TC2'!H43/0.9</f>
        <v>12467.492259719993</v>
      </c>
      <c r="I43" s="824">
        <f>$B43*'TC2'!I43/0.9</f>
        <v>4359.3545880051706</v>
      </c>
      <c r="J43" s="824">
        <f>$B43*'TC2'!J43/0.9</f>
        <v>0</v>
      </c>
      <c r="K43" s="267"/>
      <c r="L43" s="265"/>
      <c r="M43" s="265"/>
      <c r="N43" s="265"/>
      <c r="O43" s="268"/>
      <c r="P43" s="265"/>
      <c r="Q43" s="265"/>
      <c r="R43" s="265"/>
      <c r="S43" s="266">
        <f>$B43*'TC2'!S43/0.1</f>
        <v>68800.1666537743</v>
      </c>
      <c r="T43" s="265">
        <f>$B43*'TC2'!T43/0.1</f>
        <v>54973.906153514603</v>
      </c>
      <c r="U43" s="265">
        <f>$B43*'TC2'!U43/0.1</f>
        <v>13826.260500259696</v>
      </c>
      <c r="V43" s="269">
        <f>$B43*'TC2'!V43/0.1</f>
        <v>0</v>
      </c>
      <c r="Y43" s="3"/>
    </row>
    <row r="44" spans="1:25">
      <c r="A44" s="166">
        <v>1947</v>
      </c>
      <c r="B44" s="252">
        <v>21330.91343744715</v>
      </c>
      <c r="C44" s="264">
        <f>$B44*'TC2'!C44</f>
        <v>21330.91343744715</v>
      </c>
      <c r="D44" s="265">
        <f>$B44*'TC2'!D44</f>
        <v>16961.311680494509</v>
      </c>
      <c r="E44" s="265">
        <f>$B44*'TC2'!E44</f>
        <v>4369.6017569526393</v>
      </c>
      <c r="F44" s="265">
        <f>$B44*'TC2'!F44</f>
        <v>0</v>
      </c>
      <c r="G44" s="266">
        <f>$B44*'TC2'!G44/0.9</f>
        <v>16248.320976671554</v>
      </c>
      <c r="H44" s="824">
        <f>$B44*'TC2'!H44/0.9</f>
        <v>12616.736700877924</v>
      </c>
      <c r="I44" s="824">
        <f>$B44*'TC2'!I44/0.9</f>
        <v>3631.5842757936307</v>
      </c>
      <c r="J44" s="824">
        <f>$B44*'TC2'!J44/0.9</f>
        <v>0</v>
      </c>
      <c r="K44" s="267"/>
      <c r="L44" s="265"/>
      <c r="M44" s="265"/>
      <c r="N44" s="265"/>
      <c r="O44" s="268"/>
      <c r="P44" s="265"/>
      <c r="Q44" s="265"/>
      <c r="R44" s="265"/>
      <c r="S44" s="266">
        <f>$B44*'TC2'!S44/0.1</f>
        <v>67074.24558442751</v>
      </c>
      <c r="T44" s="265">
        <f>$B44*'TC2'!T44/0.1</f>
        <v>56062.486497043799</v>
      </c>
      <c r="U44" s="265">
        <f>$B44*'TC2'!U44/0.1</f>
        <v>11011.759087383718</v>
      </c>
      <c r="V44" s="269">
        <f>$B44*'TC2'!V44/0.1</f>
        <v>0</v>
      </c>
      <c r="Y44" s="3"/>
    </row>
    <row r="45" spans="1:25">
      <c r="A45" s="166">
        <v>1948</v>
      </c>
      <c r="B45" s="252">
        <v>22332.18445965966</v>
      </c>
      <c r="C45" s="264">
        <f>$B45*'TC2'!C45</f>
        <v>22332.18445965966</v>
      </c>
      <c r="D45" s="265">
        <f>$B45*'TC2'!D45</f>
        <v>18163.910245549348</v>
      </c>
      <c r="E45" s="265">
        <f>$B45*'TC2'!E45</f>
        <v>4168.2742141103117</v>
      </c>
      <c r="F45" s="265">
        <f>$B45*'TC2'!F45</f>
        <v>0</v>
      </c>
      <c r="G45" s="266">
        <f>$B45*'TC2'!G45/0.9</f>
        <v>16423.335514189574</v>
      </c>
      <c r="H45" s="824">
        <f>$B45*'TC2'!H45/0.9</f>
        <v>13048.697551964971</v>
      </c>
      <c r="I45" s="824">
        <f>$B45*'TC2'!I45/0.9</f>
        <v>3374.6379622246022</v>
      </c>
      <c r="J45" s="824">
        <f>$B45*'TC2'!J45/0.9</f>
        <v>0</v>
      </c>
      <c r="K45" s="267"/>
      <c r="L45" s="265"/>
      <c r="M45" s="265"/>
      <c r="N45" s="265"/>
      <c r="O45" s="268"/>
      <c r="P45" s="265"/>
      <c r="Q45" s="265"/>
      <c r="R45" s="265"/>
      <c r="S45" s="266">
        <f>$B45*'TC2'!S45/0.1</f>
        <v>75511.824968890418</v>
      </c>
      <c r="T45" s="265">
        <f>$B45*'TC2'!T45/0.1</f>
        <v>64200.824487808721</v>
      </c>
      <c r="U45" s="265">
        <f>$B45*'TC2'!U45/0.1</f>
        <v>11311.000481081697</v>
      </c>
      <c r="V45" s="269">
        <f>$B45*'TC2'!V45/0.1</f>
        <v>0</v>
      </c>
      <c r="Y45" s="3"/>
    </row>
    <row r="46" spans="1:25">
      <c r="A46" s="166">
        <v>1949</v>
      </c>
      <c r="B46" s="252">
        <v>21629.276399114045</v>
      </c>
      <c r="C46" s="264">
        <f>$B46*'TC2'!C46</f>
        <v>21629.276399114045</v>
      </c>
      <c r="D46" s="265">
        <f>$B46*'TC2'!D46</f>
        <v>17165.02043867662</v>
      </c>
      <c r="E46" s="265">
        <f>$B46*'TC2'!E46</f>
        <v>4464.2559604374237</v>
      </c>
      <c r="F46" s="265">
        <f>$B46*'TC2'!F46</f>
        <v>0</v>
      </c>
      <c r="G46" s="266">
        <f>$B46*'TC2'!G46/0.9</f>
        <v>15990.244399174388</v>
      </c>
      <c r="H46" s="824">
        <f>$B46*'TC2'!H46/0.9</f>
        <v>12377.749579951762</v>
      </c>
      <c r="I46" s="824">
        <f>$B46*'TC2'!I46/0.9</f>
        <v>3612.4948192226225</v>
      </c>
      <c r="J46" s="824">
        <f>$B46*'TC2'!J46/0.9</f>
        <v>0</v>
      </c>
      <c r="K46" s="267"/>
      <c r="L46" s="265"/>
      <c r="M46" s="265"/>
      <c r="N46" s="265"/>
      <c r="O46" s="268"/>
      <c r="P46" s="265"/>
      <c r="Q46" s="265"/>
      <c r="R46" s="265"/>
      <c r="S46" s="266">
        <f>$B46*'TC2'!S46/0.1</f>
        <v>72380.564398570976</v>
      </c>
      <c r="T46" s="265">
        <f>$B46*'TC2'!T46/0.1</f>
        <v>60250.458167200341</v>
      </c>
      <c r="U46" s="265">
        <f>$B46*'TC2'!U46/0.1</f>
        <v>12130.106231370637</v>
      </c>
      <c r="V46" s="269">
        <f>$B46*'TC2'!V46/0.1</f>
        <v>0</v>
      </c>
      <c r="Y46" s="3"/>
    </row>
    <row r="47" spans="1:25">
      <c r="A47" s="170">
        <v>1950</v>
      </c>
      <c r="B47" s="254">
        <v>23545.598846778703</v>
      </c>
      <c r="C47" s="282">
        <f>$B47*'TC2'!C47</f>
        <v>23545.598846778703</v>
      </c>
      <c r="D47" s="283">
        <f>$B47*'TC2'!D47</f>
        <v>18877.083297034958</v>
      </c>
      <c r="E47" s="283">
        <f>$B47*'TC2'!E47</f>
        <v>4668.5155497437454</v>
      </c>
      <c r="F47" s="283">
        <f>$B47*'TC2'!F47</f>
        <v>0</v>
      </c>
      <c r="G47" s="284">
        <f>$B47*'TC2'!G47/0.9</f>
        <v>17447.084446394354</v>
      </c>
      <c r="H47" s="826">
        <f>$B47*'TC2'!H47/0.9</f>
        <v>13603.331559709408</v>
      </c>
      <c r="I47" s="826">
        <f>$B47*'TC2'!I47/0.9</f>
        <v>3843.7528866849452</v>
      </c>
      <c r="J47" s="826">
        <f>$B47*'TC2'!J47/0.9</f>
        <v>0</v>
      </c>
      <c r="K47" s="285"/>
      <c r="L47" s="283"/>
      <c r="M47" s="283"/>
      <c r="N47" s="283"/>
      <c r="O47" s="286"/>
      <c r="P47" s="283"/>
      <c r="Q47" s="283"/>
      <c r="R47" s="283"/>
      <c r="S47" s="284">
        <f>$B47*'TC2'!S47/0.1</f>
        <v>78432.228450237846</v>
      </c>
      <c r="T47" s="283">
        <f>$B47*'TC2'!T47/0.1</f>
        <v>66340.848932964902</v>
      </c>
      <c r="U47" s="283">
        <f>$B47*'TC2'!U47/0.1</f>
        <v>12091.379517272937</v>
      </c>
      <c r="V47" s="287">
        <f>$B47*'TC2'!V47/0.1</f>
        <v>0</v>
      </c>
      <c r="Y47" s="3"/>
    </row>
    <row r="48" spans="1:25">
      <c r="A48" s="166">
        <v>1951</v>
      </c>
      <c r="B48" s="252">
        <v>25201.078734421462</v>
      </c>
      <c r="C48" s="264">
        <f>$B48*'TC2'!C48</f>
        <v>25201.078734421462</v>
      </c>
      <c r="D48" s="265">
        <f>$B48*'TC2'!D48</f>
        <v>19937.838646878023</v>
      </c>
      <c r="E48" s="265">
        <f>$B48*'TC2'!E48</f>
        <v>5263.2400875434387</v>
      </c>
      <c r="F48" s="265">
        <f>$B48*'TC2'!F48</f>
        <v>0</v>
      </c>
      <c r="G48" s="266">
        <f>$B48*'TC2'!G48/0.9</f>
        <v>18972.883865729706</v>
      </c>
      <c r="H48" s="824">
        <f>$B48*'TC2'!H48/0.9</f>
        <v>14729.74982687838</v>
      </c>
      <c r="I48" s="824">
        <f>$B48*'TC2'!I48/0.9</f>
        <v>4243.1340388513236</v>
      </c>
      <c r="J48" s="824">
        <f>$B48*'TC2'!J48/0.9</f>
        <v>0</v>
      </c>
      <c r="K48" s="267"/>
      <c r="L48" s="265"/>
      <c r="M48" s="265"/>
      <c r="N48" s="265"/>
      <c r="O48" s="268"/>
      <c r="P48" s="265"/>
      <c r="Q48" s="265"/>
      <c r="R48" s="265"/>
      <c r="S48" s="266">
        <f>$B48*'TC2'!S48/0.1</f>
        <v>81254.832552647276</v>
      </c>
      <c r="T48" s="265">
        <f>$B48*'TC2'!T48/0.1</f>
        <v>66810.638026874803</v>
      </c>
      <c r="U48" s="265">
        <f>$B48*'TC2'!U48/0.1</f>
        <v>14444.194525772475</v>
      </c>
      <c r="V48" s="269">
        <f>$B48*'TC2'!V48/0.1</f>
        <v>0</v>
      </c>
      <c r="Y48" s="3"/>
    </row>
    <row r="49" spans="1:25">
      <c r="A49" s="166">
        <v>1952</v>
      </c>
      <c r="B49" s="252">
        <v>25850.24136633327</v>
      </c>
      <c r="C49" s="264">
        <f>$B49*'TC2'!C49</f>
        <v>25850.24136633327</v>
      </c>
      <c r="D49" s="265">
        <f>$B49*'TC2'!D49</f>
        <v>19828.809597426029</v>
      </c>
      <c r="E49" s="265">
        <f>$B49*'TC2'!E49</f>
        <v>6021.4317689072395</v>
      </c>
      <c r="F49" s="265">
        <f>$B49*'TC2'!F49</f>
        <v>0</v>
      </c>
      <c r="G49" s="266">
        <f>$B49*'TC2'!G49/0.9</f>
        <v>19726.140002836342</v>
      </c>
      <c r="H49" s="824">
        <f>$B49*'TC2'!H49/0.9</f>
        <v>14868.642142855349</v>
      </c>
      <c r="I49" s="824">
        <f>$B49*'TC2'!I49/0.9</f>
        <v>4857.4978599809929</v>
      </c>
      <c r="J49" s="824">
        <f>$B49*'TC2'!J49/0.9</f>
        <v>0</v>
      </c>
      <c r="K49" s="267"/>
      <c r="L49" s="265"/>
      <c r="M49" s="265"/>
      <c r="N49" s="265"/>
      <c r="O49" s="268"/>
      <c r="P49" s="265"/>
      <c r="Q49" s="265"/>
      <c r="R49" s="265"/>
      <c r="S49" s="266">
        <f>$B49*'TC2'!S49/0.1</f>
        <v>80967.153637805604</v>
      </c>
      <c r="T49" s="265">
        <f>$B49*'TC2'!T49/0.1</f>
        <v>64470.316688562147</v>
      </c>
      <c r="U49" s="265">
        <f>$B49*'TC2'!U49/0.1</f>
        <v>16496.836949243454</v>
      </c>
      <c r="V49" s="269">
        <f>$B49*'TC2'!V49/0.1</f>
        <v>0</v>
      </c>
      <c r="Y49" s="3"/>
    </row>
    <row r="50" spans="1:25">
      <c r="A50" s="166">
        <v>1953</v>
      </c>
      <c r="B50" s="252">
        <v>26647.010257498594</v>
      </c>
      <c r="C50" s="264">
        <f>$B50*'TC2'!C50</f>
        <v>26647.010257498594</v>
      </c>
      <c r="D50" s="265">
        <f>$B50*'TC2'!D50</f>
        <v>20314.336723647386</v>
      </c>
      <c r="E50" s="265">
        <f>$B50*'TC2'!E50</f>
        <v>6332.6735338512117</v>
      </c>
      <c r="F50" s="265">
        <f>$B50*'TC2'!F50</f>
        <v>0</v>
      </c>
      <c r="G50" s="266">
        <f>$B50*'TC2'!G50/0.9</f>
        <v>20597.90800070584</v>
      </c>
      <c r="H50" s="824">
        <f>$B50*'TC2'!H50/0.9</f>
        <v>15438.629259291207</v>
      </c>
      <c r="I50" s="824">
        <f>$B50*'TC2'!I50/0.9</f>
        <v>5159.2787414146369</v>
      </c>
      <c r="J50" s="824">
        <f>$B50*'TC2'!J50/0.9</f>
        <v>0</v>
      </c>
      <c r="K50" s="267"/>
      <c r="L50" s="265"/>
      <c r="M50" s="265"/>
      <c r="N50" s="265"/>
      <c r="O50" s="268"/>
      <c r="P50" s="265"/>
      <c r="Q50" s="265"/>
      <c r="R50" s="265"/>
      <c r="S50" s="266">
        <f>$B50*'TC2'!S50/0.1</f>
        <v>81088.930568633368</v>
      </c>
      <c r="T50" s="265">
        <f>$B50*'TC2'!T50/0.1</f>
        <v>64195.703902852998</v>
      </c>
      <c r="U50" s="265">
        <f>$B50*'TC2'!U50/0.1</f>
        <v>16893.226665780378</v>
      </c>
      <c r="V50" s="269">
        <f>$B50*'TC2'!V50/0.1</f>
        <v>0</v>
      </c>
      <c r="Y50" s="3"/>
    </row>
    <row r="51" spans="1:25">
      <c r="A51" s="166">
        <v>1954</v>
      </c>
      <c r="B51" s="252">
        <v>26096.941588970221</v>
      </c>
      <c r="C51" s="264">
        <f>$B51*'TC2'!C51</f>
        <v>26096.941588970221</v>
      </c>
      <c r="D51" s="265">
        <f>$B51*'TC2'!D51</f>
        <v>19977.888769757777</v>
      </c>
      <c r="E51" s="265">
        <f>$B51*'TC2'!E51</f>
        <v>6119.052819212443</v>
      </c>
      <c r="F51" s="265">
        <f>$B51*'TC2'!F51</f>
        <v>0</v>
      </c>
      <c r="G51" s="266">
        <f>$B51*'TC2'!G51/0.9</f>
        <v>20012.073866026072</v>
      </c>
      <c r="H51" s="824">
        <f>$B51*'TC2'!H51/0.9</f>
        <v>15011.635914615397</v>
      </c>
      <c r="I51" s="824">
        <f>$B51*'TC2'!I51/0.9</f>
        <v>5000.437951410674</v>
      </c>
      <c r="J51" s="824">
        <f>$B51*'TC2'!J51/0.9</f>
        <v>0</v>
      </c>
      <c r="K51" s="267"/>
      <c r="L51" s="265"/>
      <c r="M51" s="265"/>
      <c r="N51" s="265"/>
      <c r="O51" s="268"/>
      <c r="P51" s="265"/>
      <c r="Q51" s="265"/>
      <c r="R51" s="265"/>
      <c r="S51" s="266">
        <f>$B51*'TC2'!S51/0.1</f>
        <v>80860.751095467567</v>
      </c>
      <c r="T51" s="265">
        <f>$B51*'TC2'!T51/0.1</f>
        <v>64674.164466039198</v>
      </c>
      <c r="U51" s="265">
        <f>$B51*'TC2'!U51/0.1</f>
        <v>16186.58662942837</v>
      </c>
      <c r="V51" s="269">
        <f>$B51*'TC2'!V51/0.1</f>
        <v>0</v>
      </c>
      <c r="Y51" s="3"/>
    </row>
    <row r="52" spans="1:25">
      <c r="A52" s="166">
        <v>1955</v>
      </c>
      <c r="B52" s="252">
        <v>27957.027053989656</v>
      </c>
      <c r="C52" s="264">
        <f>$B52*'TC2'!C52</f>
        <v>27957.027053989656</v>
      </c>
      <c r="D52" s="265">
        <f>$B52*'TC2'!D52</f>
        <v>21788.459634027429</v>
      </c>
      <c r="E52" s="265">
        <f>$B52*'TC2'!E52</f>
        <v>6168.5674199622263</v>
      </c>
      <c r="F52" s="265">
        <f>$B52*'TC2'!F52</f>
        <v>0</v>
      </c>
      <c r="G52" s="266">
        <f>$B52*'TC2'!G52/0.9</f>
        <v>21186.172008084333</v>
      </c>
      <c r="H52" s="824">
        <f>$B52*'TC2'!H52/0.9</f>
        <v>16166.324773356535</v>
      </c>
      <c r="I52" s="824">
        <f>$B52*'TC2'!I52/0.9</f>
        <v>5019.847234727803</v>
      </c>
      <c r="J52" s="824">
        <f>$B52*'TC2'!J52/0.9</f>
        <v>0</v>
      </c>
      <c r="K52" s="267"/>
      <c r="L52" s="265"/>
      <c r="M52" s="265"/>
      <c r="N52" s="265"/>
      <c r="O52" s="268"/>
      <c r="P52" s="265"/>
      <c r="Q52" s="265"/>
      <c r="R52" s="265"/>
      <c r="S52" s="266">
        <f>$B52*'TC2'!S52/0.1</f>
        <v>88894.722467137515</v>
      </c>
      <c r="T52" s="265">
        <f>$B52*'TC2'!T52/0.1</f>
        <v>72387.673380065491</v>
      </c>
      <c r="U52" s="265">
        <f>$B52*'TC2'!U52/0.1</f>
        <v>16507.049087072039</v>
      </c>
      <c r="V52" s="269">
        <f>$B52*'TC2'!V52/0.1</f>
        <v>0</v>
      </c>
      <c r="Y52" s="3"/>
    </row>
    <row r="53" spans="1:25">
      <c r="A53" s="166">
        <v>1956</v>
      </c>
      <c r="B53" s="252">
        <v>28491.348869185727</v>
      </c>
      <c r="C53" s="264">
        <f>$B53*'TC2'!C53</f>
        <v>28491.348869185727</v>
      </c>
      <c r="D53" s="265">
        <f>$B53*'TC2'!D53</f>
        <v>22339.085999579118</v>
      </c>
      <c r="E53" s="265">
        <f>$B53*'TC2'!E53</f>
        <v>6152.2628696066113</v>
      </c>
      <c r="F53" s="265">
        <f>$B53*'TC2'!F53</f>
        <v>0</v>
      </c>
      <c r="G53" s="266">
        <f>$B53*'TC2'!G53/0.9</f>
        <v>21799.093558775236</v>
      </c>
      <c r="H53" s="824">
        <f>$B53*'TC2'!H53/0.9</f>
        <v>16745.91540525157</v>
      </c>
      <c r="I53" s="824">
        <f>$B53*'TC2'!I53/0.9</f>
        <v>5053.1781535236669</v>
      </c>
      <c r="J53" s="824">
        <f>$B53*'TC2'!J53/0.9</f>
        <v>0</v>
      </c>
      <c r="K53" s="267"/>
      <c r="L53" s="265"/>
      <c r="M53" s="265"/>
      <c r="N53" s="265"/>
      <c r="O53" s="268"/>
      <c r="P53" s="265"/>
      <c r="Q53" s="265"/>
      <c r="R53" s="265"/>
      <c r="S53" s="266">
        <f>$B53*'TC2'!S53/0.1</f>
        <v>88721.646662880186</v>
      </c>
      <c r="T53" s="265">
        <f>$B53*'TC2'!T53/0.1</f>
        <v>72677.621348527056</v>
      </c>
      <c r="U53" s="265">
        <f>$B53*'TC2'!U53/0.1</f>
        <v>16044.025314353114</v>
      </c>
      <c r="V53" s="269">
        <f>$B53*'TC2'!V53/0.1</f>
        <v>0</v>
      </c>
      <c r="Y53" s="3"/>
    </row>
    <row r="54" spans="1:25">
      <c r="A54" s="166">
        <v>1957</v>
      </c>
      <c r="B54" s="252">
        <v>28545.303065137308</v>
      </c>
      <c r="C54" s="264">
        <f>$B54*'TC2'!C54</f>
        <v>28545.303065137308</v>
      </c>
      <c r="D54" s="265">
        <f>$B54*'TC2'!D54</f>
        <v>22076.949948763318</v>
      </c>
      <c r="E54" s="265">
        <f>$B54*'TC2'!E54</f>
        <v>6468.3531163739917</v>
      </c>
      <c r="F54" s="265">
        <f>$B54*'TC2'!F54</f>
        <v>0</v>
      </c>
      <c r="G54" s="266">
        <f>$B54*'TC2'!G54/0.9</f>
        <v>21832.593465216494</v>
      </c>
      <c r="H54" s="824">
        <f>$B54*'TC2'!H54/0.9</f>
        <v>16499.890243193884</v>
      </c>
      <c r="I54" s="824">
        <f>$B54*'TC2'!I54/0.9</f>
        <v>5332.7032220226138</v>
      </c>
      <c r="J54" s="824">
        <f>$B54*'TC2'!J54/0.9</f>
        <v>0</v>
      </c>
      <c r="K54" s="267"/>
      <c r="L54" s="265"/>
      <c r="M54" s="265"/>
      <c r="N54" s="265"/>
      <c r="O54" s="268"/>
      <c r="P54" s="265"/>
      <c r="Q54" s="265"/>
      <c r="R54" s="265"/>
      <c r="S54" s="266">
        <f>$B54*'TC2'!S54/0.1</f>
        <v>88959.689464424635</v>
      </c>
      <c r="T54" s="265">
        <f>$B54*'TC2'!T54/0.1</f>
        <v>72270.487298888227</v>
      </c>
      <c r="U54" s="265">
        <f>$B54*'TC2'!U54/0.1</f>
        <v>16689.20216553639</v>
      </c>
      <c r="V54" s="269">
        <f>$B54*'TC2'!V54/0.1</f>
        <v>0</v>
      </c>
      <c r="Y54" s="3"/>
    </row>
    <row r="55" spans="1:25">
      <c r="A55" s="166">
        <v>1958</v>
      </c>
      <c r="B55" s="252">
        <v>27750.092178966017</v>
      </c>
      <c r="C55" s="264">
        <f>$B55*'TC2'!C55</f>
        <v>27750.092178966017</v>
      </c>
      <c r="D55" s="265">
        <f>$B55*'TC2'!D55</f>
        <v>20927.848761939811</v>
      </c>
      <c r="E55" s="265">
        <f>$B55*'TC2'!E55</f>
        <v>6822.2434170262068</v>
      </c>
      <c r="F55" s="265">
        <f>$B55*'TC2'!F55</f>
        <v>0</v>
      </c>
      <c r="G55" s="266">
        <f>$B55*'TC2'!G55/0.9</f>
        <v>21278.791481747914</v>
      </c>
      <c r="H55" s="824">
        <f>$B55*'TC2'!H55/0.9</f>
        <v>15593.711789631248</v>
      </c>
      <c r="I55" s="824">
        <f>$B55*'TC2'!I55/0.9</f>
        <v>5685.0796921166693</v>
      </c>
      <c r="J55" s="824">
        <f>$B55*'TC2'!J55/0.9</f>
        <v>0</v>
      </c>
      <c r="K55" s="267"/>
      <c r="L55" s="265"/>
      <c r="M55" s="265"/>
      <c r="N55" s="265"/>
      <c r="O55" s="268"/>
      <c r="P55" s="265"/>
      <c r="Q55" s="265"/>
      <c r="R55" s="265"/>
      <c r="S55" s="266">
        <f>$B55*'TC2'!S55/0.1</f>
        <v>85991.798453928932</v>
      </c>
      <c r="T55" s="265">
        <f>$B55*'TC2'!T55/0.1</f>
        <v>68935.081512716875</v>
      </c>
      <c r="U55" s="265">
        <f>$B55*'TC2'!U55/0.1</f>
        <v>17056.716941212046</v>
      </c>
      <c r="V55" s="269">
        <f>$B55*'TC2'!V55/0.1</f>
        <v>0</v>
      </c>
      <c r="Y55" s="3"/>
    </row>
    <row r="56" spans="1:25">
      <c r="A56" s="168">
        <v>1959</v>
      </c>
      <c r="B56" s="253">
        <v>29456.734421590103</v>
      </c>
      <c r="C56" s="276">
        <f>$B56*'TC2'!C56</f>
        <v>29456.734421590103</v>
      </c>
      <c r="D56" s="277">
        <f>$B56*'TC2'!D56</f>
        <v>22679.021900967415</v>
      </c>
      <c r="E56" s="277">
        <f>$B56*'TC2'!E56</f>
        <v>6777.7125206226883</v>
      </c>
      <c r="F56" s="277">
        <f>$B56*'TC2'!F56</f>
        <v>0</v>
      </c>
      <c r="G56" s="278">
        <f>$B56*'TC2'!G56/0.9</f>
        <v>22391.222422303501</v>
      </c>
      <c r="H56" s="825">
        <f>$B56*'TC2'!H56/0.9</f>
        <v>16754.387074335886</v>
      </c>
      <c r="I56" s="825">
        <f>$B56*'TC2'!I56/0.9</f>
        <v>5636.8353479676161</v>
      </c>
      <c r="J56" s="825">
        <f>$B56*'TC2'!J56/0.9</f>
        <v>0</v>
      </c>
      <c r="K56" s="279"/>
      <c r="L56" s="277"/>
      <c r="M56" s="277"/>
      <c r="N56" s="277"/>
      <c r="O56" s="280"/>
      <c r="P56" s="277"/>
      <c r="Q56" s="277"/>
      <c r="R56" s="277"/>
      <c r="S56" s="278">
        <f>$B56*'TC2'!S56/0.1</f>
        <v>93046.342415169522</v>
      </c>
      <c r="T56" s="277">
        <f>$B56*'TC2'!T56/0.1</f>
        <v>76000.735340651183</v>
      </c>
      <c r="U56" s="277">
        <f>$B56*'TC2'!U56/0.1</f>
        <v>17045.607074518342</v>
      </c>
      <c r="V56" s="281">
        <f>$B56*'TC2'!V56/0.1</f>
        <v>0</v>
      </c>
      <c r="Y56" s="3"/>
    </row>
    <row r="57" spans="1:25">
      <c r="A57" s="166">
        <v>1960</v>
      </c>
      <c r="B57" s="252">
        <v>30002.428735204063</v>
      </c>
      <c r="C57" s="264">
        <f>$B57*'TC2'!C57</f>
        <v>30002.428735204063</v>
      </c>
      <c r="D57" s="265">
        <f>$B57*'TC2'!D57</f>
        <v>23157.720077427053</v>
      </c>
      <c r="E57" s="265">
        <f>$B57*'TC2'!E57</f>
        <v>6844.7086577770096</v>
      </c>
      <c r="F57" s="265">
        <f>$B57*'TC2'!F57</f>
        <v>0</v>
      </c>
      <c r="G57" s="266">
        <f>$B57*'TC2'!G57/0.9</f>
        <v>22984.938261230032</v>
      </c>
      <c r="H57" s="824">
        <f>$B57*'TC2'!H57/0.9</f>
        <v>17233.7941828802</v>
      </c>
      <c r="I57" s="824">
        <f>$B57*'TC2'!I57/0.9</f>
        <v>5751.1440783498419</v>
      </c>
      <c r="J57" s="824">
        <f>$B57*'TC2'!J57/0.9</f>
        <v>0</v>
      </c>
      <c r="K57" s="267"/>
      <c r="L57" s="265"/>
      <c r="M57" s="265"/>
      <c r="N57" s="265"/>
      <c r="O57" s="268"/>
      <c r="P57" s="265"/>
      <c r="Q57" s="265"/>
      <c r="R57" s="265"/>
      <c r="S57" s="266">
        <f>$B57*'TC2'!S57/0.1</f>
        <v>93159.843000970286</v>
      </c>
      <c r="T57" s="265">
        <f>$B57*'TC2'!T57/0.1</f>
        <v>76473.053128348765</v>
      </c>
      <c r="U57" s="265">
        <f>$B57*'TC2'!U57/0.1</f>
        <v>16686.789872621521</v>
      </c>
      <c r="V57" s="269">
        <f>$B57*'TC2'!V57/0.1</f>
        <v>0</v>
      </c>
      <c r="Y57" s="3"/>
    </row>
    <row r="58" spans="1:25">
      <c r="A58" s="166">
        <v>1961</v>
      </c>
      <c r="B58" s="252">
        <v>30392.525343509649</v>
      </c>
      <c r="C58" s="264">
        <f>$B58*'TC2'!C58</f>
        <v>30392.525343509649</v>
      </c>
      <c r="D58" s="265">
        <f>$B58*'TC2'!D58</f>
        <v>23175.035640340575</v>
      </c>
      <c r="E58" s="265">
        <f>$B58*'TC2'!E58</f>
        <v>7217.4897031690743</v>
      </c>
      <c r="F58" s="265">
        <f>$B58*'TC2'!F58</f>
        <v>0</v>
      </c>
      <c r="G58" s="266">
        <f>$B58*'TC2'!G58/0.9</f>
        <v>23245.627186977541</v>
      </c>
      <c r="H58" s="824">
        <f>$B58*'TC2'!H58/0.9</f>
        <v>17151.289308006191</v>
      </c>
      <c r="I58" s="824">
        <f>$B58*'TC2'!I58/0.9</f>
        <v>6094.337878971347</v>
      </c>
      <c r="J58" s="824">
        <f>$B58*'TC2'!J58/0.9</f>
        <v>0</v>
      </c>
      <c r="K58" s="267"/>
      <c r="L58" s="265"/>
      <c r="M58" s="265"/>
      <c r="N58" s="265"/>
      <c r="O58" s="268"/>
      <c r="P58" s="265"/>
      <c r="Q58" s="265"/>
      <c r="R58" s="265"/>
      <c r="S58" s="266">
        <f>$B58*'TC2'!S58/0.1</f>
        <v>94714.60875229862</v>
      </c>
      <c r="T58" s="265">
        <f>$B58*'TC2'!T58/0.1</f>
        <v>77388.752631350013</v>
      </c>
      <c r="U58" s="265">
        <f>$B58*'TC2'!U58/0.1</f>
        <v>17325.856120948618</v>
      </c>
      <c r="V58" s="269">
        <f>$B58*'TC2'!V58/0.1</f>
        <v>0</v>
      </c>
      <c r="Y58" s="3"/>
    </row>
    <row r="59" spans="1:25">
      <c r="A59" s="148">
        <v>1962</v>
      </c>
      <c r="B59" s="255">
        <v>31920.923672039629</v>
      </c>
      <c r="C59" s="264">
        <f>$B59*'TC2'!C59</f>
        <v>31920.923672039629</v>
      </c>
      <c r="D59" s="255">
        <f>$B59*'TC2'!D59</f>
        <v>24336.468067474434</v>
      </c>
      <c r="E59" s="288">
        <f>$B59*'TC2'!E59</f>
        <v>7584.4556045651971</v>
      </c>
      <c r="F59" s="288">
        <f>$B59*'TC2'!F59</f>
        <v>0</v>
      </c>
      <c r="G59" s="266">
        <f>$B59*'TC2'!G59/0.9</f>
        <v>24082.165739825821</v>
      </c>
      <c r="H59" s="819">
        <f>$B59*'TC2'!H59/0.9</f>
        <v>17895.594660659608</v>
      </c>
      <c r="I59" s="818">
        <f>$B59*'TC2'!I59/0.9</f>
        <v>6186.5710791662132</v>
      </c>
      <c r="J59" s="818">
        <f>$B59*'TC2'!J59/0.9</f>
        <v>0</v>
      </c>
      <c r="K59" s="289">
        <f>$B59*'TC2'!K59/0.5</f>
        <v>14361.806758872021</v>
      </c>
      <c r="L59" s="288">
        <f>$B59*'TC2'!L59/0.5</f>
        <v>9017.6972804057386</v>
      </c>
      <c r="M59" s="288">
        <f>$B59*'TC2'!M59/0.5</f>
        <v>5344.1094784662828</v>
      </c>
      <c r="N59" s="288">
        <f>$B59*'TC2'!N59/0.5</f>
        <v>0</v>
      </c>
      <c r="O59" s="289">
        <f>$B59*'TC2'!O59/0.4</f>
        <v>36232.614466018065</v>
      </c>
      <c r="P59" s="288">
        <f>$B59*'TC2'!P59/0.4</f>
        <v>28992.966385976943</v>
      </c>
      <c r="Q59" s="288">
        <f>$B59*'TC2'!Q59/0.4</f>
        <v>7239.6480800411255</v>
      </c>
      <c r="R59" s="288">
        <f>$B59*'TC2'!R59/0.4</f>
        <v>0</v>
      </c>
      <c r="S59" s="266">
        <f>$B59*'TC2'!S59/0.1</f>
        <v>102469.74506196391</v>
      </c>
      <c r="T59" s="255">
        <f>$B59*'TC2'!T59/0.1</f>
        <v>82304.328728807857</v>
      </c>
      <c r="U59" s="255">
        <f>$B59*'TC2'!U59/0.1</f>
        <v>20165.416333156052</v>
      </c>
      <c r="V59" s="290">
        <f>$B59*'TC2'!V59/0.1</f>
        <v>0</v>
      </c>
      <c r="Y59" s="3"/>
    </row>
    <row r="60" spans="1:25">
      <c r="A60" s="148">
        <v>1963</v>
      </c>
      <c r="B60" s="255">
        <v>32996.006763105761</v>
      </c>
      <c r="C60" s="264">
        <f>$B60*'TC2'!C60</f>
        <v>32996.006763105761</v>
      </c>
      <c r="D60" s="255">
        <f>$B60*'TC2'!D60</f>
        <v>25208.766621657185</v>
      </c>
      <c r="E60" s="288">
        <f>$B60*'TC2'!E60</f>
        <v>7787.2401414485739</v>
      </c>
      <c r="F60" s="288">
        <f>$B60*'TC2'!F60</f>
        <v>0</v>
      </c>
      <c r="G60" s="266">
        <f>$B60*'TC2'!G60/0.9</f>
        <v>24707.482727255443</v>
      </c>
      <c r="H60" s="819">
        <f>$B60*'TC2'!H60/0.9</f>
        <v>18352.250473494805</v>
      </c>
      <c r="I60" s="818">
        <f>$B60*'TC2'!I60/0.9</f>
        <v>6355.2322537606369</v>
      </c>
      <c r="J60" s="818">
        <f>$B60*'TC2'!J60/0.9</f>
        <v>0</v>
      </c>
      <c r="K60" s="289">
        <f>$B60*'TC2'!K60/0.5</f>
        <v>14496.473325861503</v>
      </c>
      <c r="L60" s="288">
        <f>$B60*'TC2'!L60/0.5</f>
        <v>8986.853542667388</v>
      </c>
      <c r="M60" s="288">
        <f>$B60*'TC2'!M60/0.5</f>
        <v>5509.6197831941154</v>
      </c>
      <c r="N60" s="288">
        <f>$B60*'TC2'!N60/0.5</f>
        <v>0</v>
      </c>
      <c r="O60" s="289">
        <f>$B60*'TC2'!O60/0.4</f>
        <v>37471.244478997869</v>
      </c>
      <c r="P60" s="288">
        <f>$B60*'TC2'!P60/0.4</f>
        <v>30058.996637029075</v>
      </c>
      <c r="Q60" s="288">
        <f>$B60*'TC2'!Q60/0.4</f>
        <v>7412.2478419687905</v>
      </c>
      <c r="R60" s="288">
        <f>$B60*'TC2'!R60/0.4</f>
        <v>0</v>
      </c>
      <c r="S60" s="266">
        <f>$B60*'TC2'!S60/0.1</f>
        <v>107592.7230857586</v>
      </c>
      <c r="T60" s="255">
        <f>$B60*'TC2'!T60/0.1</f>
        <v>86917.411955118601</v>
      </c>
      <c r="U60" s="255">
        <f>$B60*'TC2'!U60/0.1</f>
        <v>20675.311130640002</v>
      </c>
      <c r="V60" s="290">
        <f>$B60*'TC2'!V60/0.1</f>
        <v>0</v>
      </c>
      <c r="Y60" s="3"/>
    </row>
    <row r="61" spans="1:25">
      <c r="A61" s="148">
        <v>1964</v>
      </c>
      <c r="B61" s="255">
        <v>34350.996277976221</v>
      </c>
      <c r="C61" s="264">
        <f>$B61*'TC2'!C61</f>
        <v>34350.996277976221</v>
      </c>
      <c r="D61" s="255">
        <f>$B61*'TC2'!D61</f>
        <v>26425.719310237833</v>
      </c>
      <c r="E61" s="288">
        <f>$B61*'TC2'!E61</f>
        <v>7925.2769677383858</v>
      </c>
      <c r="F61" s="288">
        <f>$B61*'TC2'!F61</f>
        <v>0</v>
      </c>
      <c r="G61" s="266">
        <f>$B61*'TC2'!G61/0.9</f>
        <v>25528.713501904138</v>
      </c>
      <c r="H61" s="819">
        <f>$B61*'TC2'!H61/0.9</f>
        <v>19094.97105786069</v>
      </c>
      <c r="I61" s="818">
        <f>$B61*'TC2'!I61/0.9</f>
        <v>6433.7424440434452</v>
      </c>
      <c r="J61" s="818">
        <f>$B61*'TC2'!J61/0.9</f>
        <v>0</v>
      </c>
      <c r="K61" s="289">
        <f>$B61*'TC2'!K61/0.5</f>
        <v>14728.40865027071</v>
      </c>
      <c r="L61" s="288">
        <f>$B61*'TC2'!L61/0.5</f>
        <v>9261.7363892362246</v>
      </c>
      <c r="M61" s="288">
        <f>$B61*'TC2'!M61/0.5</f>
        <v>5466.6722610344796</v>
      </c>
      <c r="N61" s="288">
        <f>$B61*'TC2'!N61/0.5</f>
        <v>0</v>
      </c>
      <c r="O61" s="289">
        <f>$B61*'TC2'!O61/0.4</f>
        <v>39029.094566445929</v>
      </c>
      <c r="P61" s="288">
        <f>$B61*'TC2'!P61/0.4</f>
        <v>31386.514393641271</v>
      </c>
      <c r="Q61" s="288">
        <f>$B61*'TC2'!Q61/0.4</f>
        <v>7642.5801728046517</v>
      </c>
      <c r="R61" s="288">
        <f>$B61*'TC2'!R61/0.4</f>
        <v>0</v>
      </c>
      <c r="S61" s="266">
        <f>$B61*'TC2'!S61/0.1</f>
        <v>113751.54126262496</v>
      </c>
      <c r="T61" s="255">
        <f>$B61*'TC2'!T61/0.1</f>
        <v>92402.4535816321</v>
      </c>
      <c r="U61" s="255">
        <f>$B61*'TC2'!U61/0.1</f>
        <v>21349.087680992852</v>
      </c>
      <c r="V61" s="290">
        <f>$B61*'TC2'!V61/0.1</f>
        <v>0</v>
      </c>
      <c r="Y61" s="3"/>
    </row>
    <row r="62" spans="1:25">
      <c r="A62" s="148">
        <v>1965</v>
      </c>
      <c r="B62" s="255">
        <v>36124.310741193935</v>
      </c>
      <c r="C62" s="264">
        <f>$B62*'TC2'!C62</f>
        <v>36124.310741193935</v>
      </c>
      <c r="D62" s="255">
        <f>$B62*'TC2'!D62</f>
        <v>27867.94579598141</v>
      </c>
      <c r="E62" s="288">
        <f>$B62*'TC2'!E62</f>
        <v>8256.364945212521</v>
      </c>
      <c r="F62" s="288">
        <f>$B62*'TC2'!F62</f>
        <v>0</v>
      </c>
      <c r="G62" s="266">
        <f>$B62*'TC2'!G62/0.9</f>
        <v>26984.546557026151</v>
      </c>
      <c r="H62" s="819">
        <f>$B62*'TC2'!H62/0.9</f>
        <v>20322.75699816833</v>
      </c>
      <c r="I62" s="818">
        <f>$B62*'TC2'!I62/0.9</f>
        <v>6661.7895588578194</v>
      </c>
      <c r="J62" s="818">
        <f>$B62*'TC2'!J62/0.9</f>
        <v>-5.4279018516987287</v>
      </c>
      <c r="K62" s="289">
        <f>$B62*'TC2'!K62/0.5</f>
        <v>15821.29484597193</v>
      </c>
      <c r="L62" s="288">
        <f>$B62*'TC2'!L62/0.5</f>
        <v>10351.95111747284</v>
      </c>
      <c r="M62" s="288">
        <f>$B62*'TC2'!M62/0.5</f>
        <v>5469.3437284990923</v>
      </c>
      <c r="N62" s="288">
        <f>$B62*'TC2'!N62/0.5</f>
        <v>-48.08720229624128</v>
      </c>
      <c r="O62" s="289">
        <f>$B62*'TC2'!O62/0.4</f>
        <v>40938.611195843929</v>
      </c>
      <c r="P62" s="288">
        <f>$B62*'TC2'!P62/0.4</f>
        <v>32786.264349037694</v>
      </c>
      <c r="Q62" s="288">
        <f>$B62*'TC2'!Q62/0.4</f>
        <v>8152.3468468062274</v>
      </c>
      <c r="R62" s="288">
        <f>$B62*'TC2'!R62/0.4</f>
        <v>47.896223703979452</v>
      </c>
      <c r="S62" s="266">
        <f>$B62*'TC2'!S62/0.1</f>
        <v>118382.18839870398</v>
      </c>
      <c r="T62" s="255">
        <f>$B62*'TC2'!T62/0.1</f>
        <v>95774.644976299125</v>
      </c>
      <c r="U62" s="255">
        <f>$B62*'TC2'!U62/0.1</f>
        <v>22607.543422404844</v>
      </c>
      <c r="V62" s="290">
        <f>$B62*'TC2'!V62/0.1</f>
        <v>48.851116665288558</v>
      </c>
      <c r="Y62" s="3"/>
    </row>
    <row r="63" spans="1:25">
      <c r="A63" s="148">
        <v>1966</v>
      </c>
      <c r="B63" s="255">
        <v>37805.75317845965</v>
      </c>
      <c r="C63" s="264">
        <f>$B63*'TC2'!C63</f>
        <v>37805.75317845965</v>
      </c>
      <c r="D63" s="255">
        <f>$B63*'TC2'!D63</f>
        <v>28862.947517761659</v>
      </c>
      <c r="E63" s="288">
        <f>$B63*'TC2'!E63</f>
        <v>8942.8056606979917</v>
      </c>
      <c r="F63" s="288">
        <f>$B63*'TC2'!F63</f>
        <v>152.09229202359759</v>
      </c>
      <c r="G63" s="266">
        <f>$B63*'TC2'!G63/0.9</f>
        <v>28384.945329501206</v>
      </c>
      <c r="H63" s="819">
        <f>$B63*'TC2'!H63/0.9</f>
        <v>21095.34986882062</v>
      </c>
      <c r="I63" s="818">
        <f>$B63*'TC2'!I63/0.9</f>
        <v>7289.5954606805863</v>
      </c>
      <c r="J63" s="818">
        <f>$B63*'TC2'!J63/0.9</f>
        <v>157.65334601543461</v>
      </c>
      <c r="K63" s="289">
        <f>$B63*'TC2'!K63/0.5</f>
        <v>16905.748097083921</v>
      </c>
      <c r="L63" s="288">
        <f>$B63*'TC2'!L63/0.5</f>
        <v>10705.860574895321</v>
      </c>
      <c r="M63" s="288">
        <f>$B63*'TC2'!M63/0.5</f>
        <v>6199.8875221885983</v>
      </c>
      <c r="N63" s="288">
        <f>$B63*'TC2'!N63/0.5</f>
        <v>203.73718682158921</v>
      </c>
      <c r="O63" s="289">
        <f>$B63*'TC2'!O63/0.4</f>
        <v>42733.941870022805</v>
      </c>
      <c r="P63" s="288">
        <f>$B63*'TC2'!P63/0.4</f>
        <v>34082.211486227236</v>
      </c>
      <c r="Q63" s="288">
        <f>$B63*'TC2'!Q63/0.4</f>
        <v>8651.7303837955715</v>
      </c>
      <c r="R63" s="288">
        <f>$B63*'TC2'!R63/0.4</f>
        <v>100.04854500774137</v>
      </c>
      <c r="S63" s="266">
        <f>$B63*'TC2'!S63/0.1</f>
        <v>122593.02381908566</v>
      </c>
      <c r="T63" s="255">
        <f>$B63*'TC2'!T63/0.1</f>
        <v>98771.326358231017</v>
      </c>
      <c r="U63" s="255">
        <f>$B63*'TC2'!U63/0.1</f>
        <v>23821.697460854637</v>
      </c>
      <c r="V63" s="290">
        <f>$B63*'TC2'!V63/0.1</f>
        <v>102.04280609706463</v>
      </c>
      <c r="Y63" s="3"/>
    </row>
    <row r="64" spans="1:25">
      <c r="A64" s="148">
        <v>1967</v>
      </c>
      <c r="B64" s="255">
        <v>38333.217711303456</v>
      </c>
      <c r="C64" s="264">
        <f>$B64*'TC2'!C64</f>
        <v>38333.217711303456</v>
      </c>
      <c r="D64" s="255">
        <f>$B64*'TC2'!D64</f>
        <v>28443.009599828729</v>
      </c>
      <c r="E64" s="288">
        <f>$B64*'TC2'!E64</f>
        <v>9890.2081114747252</v>
      </c>
      <c r="F64" s="288">
        <f>$B64*'TC2'!F64</f>
        <v>374.95569024140616</v>
      </c>
      <c r="G64" s="266">
        <f>$B64*'TC2'!G64/0.9</f>
        <v>29267.476841981417</v>
      </c>
      <c r="H64" s="819">
        <f>$B64*'TC2'!H64/0.9</f>
        <v>21032.161382291575</v>
      </c>
      <c r="I64" s="818">
        <f>$B64*'TC2'!I64/0.9</f>
        <v>8235.3154596898439</v>
      </c>
      <c r="J64" s="818">
        <f>$B64*'TC2'!J64/0.9</f>
        <v>389.76492026811411</v>
      </c>
      <c r="K64" s="289">
        <f>$B64*'TC2'!K64/0.5</f>
        <v>18228.204255055265</v>
      </c>
      <c r="L64" s="288">
        <f>$B64*'TC2'!L64/0.5</f>
        <v>10936.742343690026</v>
      </c>
      <c r="M64" s="288">
        <f>$B64*'TC2'!M64/0.5</f>
        <v>7291.4619113652343</v>
      </c>
      <c r="N64" s="288">
        <f>$B64*'TC2'!N64/0.5</f>
        <v>532.04401022004481</v>
      </c>
      <c r="O64" s="289">
        <f>$B64*'TC2'!O64/0.4</f>
        <v>43066.567575639107</v>
      </c>
      <c r="P64" s="288">
        <f>$B64*'TC2'!P64/0.4</f>
        <v>33651.435180543507</v>
      </c>
      <c r="Q64" s="288">
        <f>$B64*'TC2'!Q64/0.4</f>
        <v>9415.1323950956084</v>
      </c>
      <c r="R64" s="288">
        <f>$B64*'TC2'!R64/0.4</f>
        <v>211.91605782820071</v>
      </c>
      <c r="S64" s="291">
        <f>$B64*'TC2'!S64/0.1</f>
        <v>119924.88553520177</v>
      </c>
      <c r="T64" s="292">
        <f>$B64*'TC2'!T64/0.1</f>
        <v>95140.643557663105</v>
      </c>
      <c r="U64" s="292">
        <f>$B64*'TC2'!U64/0.1</f>
        <v>24784.241977538652</v>
      </c>
      <c r="V64" s="293">
        <f>$B64*'TC2'!V64/0.1</f>
        <v>241.67262000103457</v>
      </c>
      <c r="Y64" s="3"/>
    </row>
    <row r="65" spans="1:25">
      <c r="A65" s="148">
        <v>1968</v>
      </c>
      <c r="B65" s="255">
        <v>39454.372672445905</v>
      </c>
      <c r="C65" s="264">
        <f>$B65*'TC2'!C65</f>
        <v>39454.372672445905</v>
      </c>
      <c r="D65" s="255">
        <f>$B65*'TC2'!D65</f>
        <v>28991.2771211824</v>
      </c>
      <c r="E65" s="288">
        <f>$B65*'TC2'!E65</f>
        <v>10463.095551263503</v>
      </c>
      <c r="F65" s="288">
        <f>$B65*'TC2'!F65</f>
        <v>469.81314275034975</v>
      </c>
      <c r="G65" s="266">
        <f>$B65*'TC2'!G65/0.9</f>
        <v>30416.787670929127</v>
      </c>
      <c r="H65" s="819">
        <f>$B65*'TC2'!H65/0.9</f>
        <v>21636.76876259295</v>
      </c>
      <c r="I65" s="818">
        <f>$B65*'TC2'!I65/0.9</f>
        <v>8780.0189083361747</v>
      </c>
      <c r="J65" s="818">
        <f>$B65*'TC2'!J65/0.9</f>
        <v>486.08068021873555</v>
      </c>
      <c r="K65" s="289">
        <f>$B65*'TC2'!K65/0.5</f>
        <v>19222.900533659682</v>
      </c>
      <c r="L65" s="288">
        <f>$B65*'TC2'!L65/0.5</f>
        <v>11430.133755709687</v>
      </c>
      <c r="M65" s="288">
        <f>$B65*'TC2'!M65/0.5</f>
        <v>7792.7667779499916</v>
      </c>
      <c r="N65" s="288">
        <f>$B65*'TC2'!N65/0.5</f>
        <v>652.7160662039787</v>
      </c>
      <c r="O65" s="289">
        <f>$B65*'TC2'!O65/0.4</f>
        <v>44409.146592515935</v>
      </c>
      <c r="P65" s="288">
        <f>$B65*'TC2'!P65/0.4</f>
        <v>34395.062521197033</v>
      </c>
      <c r="Q65" s="288">
        <f>$B65*'TC2'!Q65/0.4</f>
        <v>10014.084071318906</v>
      </c>
      <c r="R65" s="288">
        <f>$B65*'TC2'!R65/0.4</f>
        <v>277.78644773718179</v>
      </c>
      <c r="S65" s="291">
        <f>$B65*'TC2'!S65/0.1</f>
        <v>120792.63768609689</v>
      </c>
      <c r="T65" s="292">
        <f>$B65*'TC2'!T65/0.1</f>
        <v>95181.852348487446</v>
      </c>
      <c r="U65" s="292">
        <f>$B65*'TC2'!U65/0.1</f>
        <v>25610.785337609443</v>
      </c>
      <c r="V65" s="293">
        <f>$B65*'TC2'!V65/0.1</f>
        <v>323.40530553487679</v>
      </c>
      <c r="Y65" s="3"/>
    </row>
    <row r="66" spans="1:25">
      <c r="A66" s="148">
        <v>1969</v>
      </c>
      <c r="B66" s="255">
        <v>39977.22240308539</v>
      </c>
      <c r="C66" s="264">
        <f>$B66*'TC2'!C66</f>
        <v>39977.22240308539</v>
      </c>
      <c r="D66" s="255">
        <f>$B66*'TC2'!D66</f>
        <v>29326.258859405323</v>
      </c>
      <c r="E66" s="288">
        <f>$B66*'TC2'!E66</f>
        <v>10650.963543680064</v>
      </c>
      <c r="F66" s="288">
        <f>$B66*'TC2'!F66</f>
        <v>501.02788309794619</v>
      </c>
      <c r="G66" s="266">
        <f>$B66*'TC2'!G66/0.9</f>
        <v>31177.19478788579</v>
      </c>
      <c r="H66" s="819">
        <f>$B66*'TC2'!H66/0.9</f>
        <v>22176.414322799854</v>
      </c>
      <c r="I66" s="818">
        <f>$B66*'TC2'!I66/0.9</f>
        <v>9000.780465085938</v>
      </c>
      <c r="J66" s="818">
        <f>$B66*'TC2'!J66/0.9</f>
        <v>514.55594093451271</v>
      </c>
      <c r="K66" s="289">
        <f>$B66*'TC2'!K66/0.5</f>
        <v>19964.897370352388</v>
      </c>
      <c r="L66" s="288">
        <f>$B66*'TC2'!L66/0.5</f>
        <v>12053.750096899474</v>
      </c>
      <c r="M66" s="288">
        <f>$B66*'TC2'!M66/0.5</f>
        <v>7911.1472734529134</v>
      </c>
      <c r="N66" s="288">
        <f>$B66*'TC2'!N66/0.5</f>
        <v>666.43046402286711</v>
      </c>
      <c r="O66" s="289">
        <f>$B66*'TC2'!O66/0.4</f>
        <v>45192.566559802544</v>
      </c>
      <c r="P66" s="288">
        <f>$B66*'TC2'!P66/0.4</f>
        <v>34829.744605175321</v>
      </c>
      <c r="Q66" s="288">
        <f>$B66*'TC2'!Q66/0.4</f>
        <v>10362.821954627219</v>
      </c>
      <c r="R66" s="288">
        <f>$B66*'TC2'!R66/0.4</f>
        <v>324.71278707406964</v>
      </c>
      <c r="S66" s="291">
        <f>$B66*'TC2'!S66/0.1</f>
        <v>119177.47093988178</v>
      </c>
      <c r="T66" s="292">
        <f>$B66*'TC2'!T66/0.1</f>
        <v>93674.859688854587</v>
      </c>
      <c r="U66" s="292">
        <f>$B66*'TC2'!U66/0.1</f>
        <v>25502.611251027192</v>
      </c>
      <c r="V66" s="293">
        <f>$B66*'TC2'!V66/0.1</f>
        <v>379.27536256884792</v>
      </c>
      <c r="Y66" s="3"/>
    </row>
    <row r="67" spans="1:25">
      <c r="A67" s="158">
        <v>1970</v>
      </c>
      <c r="B67" s="256">
        <v>39002.334849798812</v>
      </c>
      <c r="C67" s="282">
        <f>$B67*'TC2'!C67</f>
        <v>39002.334849798812</v>
      </c>
      <c r="D67" s="256">
        <f>$B67*'TC2'!D67</f>
        <v>27965.390193975873</v>
      </c>
      <c r="E67" s="294">
        <f>$B67*'TC2'!E67</f>
        <v>11036.944655822941</v>
      </c>
      <c r="F67" s="294">
        <f>$B67*'TC2'!F67</f>
        <v>528.66684116028932</v>
      </c>
      <c r="G67" s="284">
        <f>$B67*'TC2'!G67/0.9</f>
        <v>30497.132421650149</v>
      </c>
      <c r="H67" s="823">
        <f>$B67*'TC2'!H67/0.9</f>
        <v>20989.761902185131</v>
      </c>
      <c r="I67" s="822">
        <f>$B67*'TC2'!I67/0.9</f>
        <v>9507.3705194650211</v>
      </c>
      <c r="J67" s="822">
        <f>$B67*'TC2'!J67/0.9</f>
        <v>542.87040206588972</v>
      </c>
      <c r="K67" s="295">
        <f>$B67*'TC2'!K67/0.5</f>
        <v>19614.018665990559</v>
      </c>
      <c r="L67" s="294">
        <f>$B67*'TC2'!L67/0.5</f>
        <v>10772.783059373243</v>
      </c>
      <c r="M67" s="294">
        <f>$B67*'TC2'!M67/0.5</f>
        <v>8841.2356066173215</v>
      </c>
      <c r="N67" s="294">
        <f>$B67*'TC2'!N67/0.5</f>
        <v>685.58192487929023</v>
      </c>
      <c r="O67" s="295">
        <f>$B67*'TC2'!O67/0.4</f>
        <v>44101.02461622464</v>
      </c>
      <c r="P67" s="294">
        <f>$B67*'TC2'!P67/0.4</f>
        <v>33760.985455699985</v>
      </c>
      <c r="Q67" s="294">
        <f>$B67*'TC2'!Q67/0.4</f>
        <v>10340.039160524644</v>
      </c>
      <c r="R67" s="294">
        <f>$B67*'TC2'!R67/0.4</f>
        <v>364.48099854913897</v>
      </c>
      <c r="S67" s="296">
        <f>$B67*'TC2'!S67/0.1</f>
        <v>115549.15670313676</v>
      </c>
      <c r="T67" s="297">
        <f>$B67*'TC2'!T67/0.1</f>
        <v>90746.044820092531</v>
      </c>
      <c r="U67" s="297">
        <f>$B67*'TC2'!U67/0.1</f>
        <v>24803.111883044225</v>
      </c>
      <c r="V67" s="298">
        <f>$B67*'TC2'!V67/0.1</f>
        <v>400.83479300988574</v>
      </c>
      <c r="Y67" s="3"/>
    </row>
    <row r="68" spans="1:25">
      <c r="A68" s="148">
        <v>1971</v>
      </c>
      <c r="B68" s="255">
        <v>39200.649776671293</v>
      </c>
      <c r="C68" s="264">
        <f>$B68*'TC2'!C68</f>
        <v>39200.649776671293</v>
      </c>
      <c r="D68" s="255">
        <f>$B68*'TC2'!D68</f>
        <v>27787.233286706403</v>
      </c>
      <c r="E68" s="288">
        <f>$B68*'TC2'!E68</f>
        <v>11413.416489964886</v>
      </c>
      <c r="F68" s="288">
        <f>$B68*'TC2'!F68</f>
        <v>571.84985651498914</v>
      </c>
      <c r="G68" s="266">
        <f>$B68*'TC2'!G68/0.9</f>
        <v>30561.528852169737</v>
      </c>
      <c r="H68" s="819">
        <f>$B68*'TC2'!H68/0.9</f>
        <v>20661.568277989798</v>
      </c>
      <c r="I68" s="818">
        <f>$B68*'TC2'!I68/0.9</f>
        <v>9899.9605741799351</v>
      </c>
      <c r="J68" s="818">
        <f>$B68*'TC2'!J68/0.9</f>
        <v>588.83264482517939</v>
      </c>
      <c r="K68" s="289">
        <f>$B68*'TC2'!K68/0.5</f>
        <v>19558.108273636215</v>
      </c>
      <c r="L68" s="288">
        <f>$B68*'TC2'!L68/0.5</f>
        <v>10114.300656745198</v>
      </c>
      <c r="M68" s="288">
        <f>$B68*'TC2'!M68/0.5</f>
        <v>9443.807616891012</v>
      </c>
      <c r="N68" s="288">
        <f>$B68*'TC2'!N68/0.5</f>
        <v>737.02323895897393</v>
      </c>
      <c r="O68" s="289">
        <f>$B68*'TC2'!O68/0.4</f>
        <v>44315.804575336639</v>
      </c>
      <c r="P68" s="288">
        <f>$B68*'TC2'!P68/0.4</f>
        <v>33845.652804545549</v>
      </c>
      <c r="Q68" s="288">
        <f>$B68*'TC2'!Q68/0.4</f>
        <v>10470.151770791092</v>
      </c>
      <c r="R68" s="288">
        <f>$B68*'TC2'!R68/0.4</f>
        <v>403.59440215793614</v>
      </c>
      <c r="S68" s="291">
        <f>$B68*'TC2'!S68/0.1</f>
        <v>116952.73809718528</v>
      </c>
      <c r="T68" s="292">
        <f>$B68*'TC2'!T68/0.1</f>
        <v>91918.218365155844</v>
      </c>
      <c r="U68" s="292">
        <f>$B68*'TC2'!U68/0.1</f>
        <v>25034.519732029443</v>
      </c>
      <c r="V68" s="293">
        <f>$B68*'TC2'!V68/0.1</f>
        <v>419.00476172327734</v>
      </c>
      <c r="Y68" s="3"/>
    </row>
    <row r="69" spans="1:25">
      <c r="A69" s="148">
        <v>1972</v>
      </c>
      <c r="B69" s="255">
        <v>40631.402179205834</v>
      </c>
      <c r="C69" s="264">
        <f>$B69*'TC2'!C69</f>
        <v>40631.402179205834</v>
      </c>
      <c r="D69" s="255">
        <f>$B69*'TC2'!D69</f>
        <v>28969.178866373284</v>
      </c>
      <c r="E69" s="288">
        <f>$B69*'TC2'!E69</f>
        <v>11662.22331283255</v>
      </c>
      <c r="F69" s="288">
        <f>$B69*'TC2'!F69</f>
        <v>618.67586400072355</v>
      </c>
      <c r="G69" s="266">
        <f>$B69*'TC2'!G69/0.9</f>
        <v>31525.80304898852</v>
      </c>
      <c r="H69" s="819">
        <f>$B69*'TC2'!H69/0.9</f>
        <v>21418.172040110698</v>
      </c>
      <c r="I69" s="818">
        <f>$B69*'TC2'!I69/0.9</f>
        <v>10107.631008877821</v>
      </c>
      <c r="J69" s="818">
        <f>$B69*'TC2'!J69/0.9</f>
        <v>635.53913531076796</v>
      </c>
      <c r="K69" s="289">
        <f>$B69*'TC2'!K69/0.5</f>
        <v>20241.726589916896</v>
      </c>
      <c r="L69" s="288">
        <f>$B69*'TC2'!L69/0.5</f>
        <v>10527.895469536459</v>
      </c>
      <c r="M69" s="288">
        <f>$B69*'TC2'!M69/0.5</f>
        <v>9713.8311203804369</v>
      </c>
      <c r="N69" s="288">
        <f>$B69*'TC2'!N69/0.5</f>
        <v>776.97369959390051</v>
      </c>
      <c r="O69" s="289">
        <f>$B69*'TC2'!O69/0.4</f>
        <v>45630.898622828048</v>
      </c>
      <c r="P69" s="288">
        <f>$B69*'TC2'!P69/0.4</f>
        <v>35031.017753328495</v>
      </c>
      <c r="Q69" s="288">
        <f>$B69*'TC2'!Q69/0.4</f>
        <v>10599.880869499551</v>
      </c>
      <c r="R69" s="288">
        <f>$B69*'TC2'!R69/0.4</f>
        <v>458.74592995685219</v>
      </c>
      <c r="S69" s="291">
        <f>$B69*'TC2'!S69/0.1</f>
        <v>122581.79435116166</v>
      </c>
      <c r="T69" s="292">
        <f>$B69*'TC2'!T69/0.1</f>
        <v>96928.240302736551</v>
      </c>
      <c r="U69" s="292">
        <f>$B69*'TC2'!U69/0.1</f>
        <v>25653.554048425096</v>
      </c>
      <c r="V69" s="293">
        <f>$B69*'TC2'!V69/0.1</f>
        <v>466.90642221032419</v>
      </c>
      <c r="Y69" s="3"/>
    </row>
    <row r="70" spans="1:25">
      <c r="A70" s="148">
        <v>1973</v>
      </c>
      <c r="B70" s="255">
        <v>42331.842985321862</v>
      </c>
      <c r="C70" s="264">
        <f>$B70*'TC2'!C70</f>
        <v>42331.842985321862</v>
      </c>
      <c r="D70" s="255">
        <f>$B70*'TC2'!D70</f>
        <v>30542.203226673671</v>
      </c>
      <c r="E70" s="288">
        <f>$B70*'TC2'!E70</f>
        <v>11789.639758648187</v>
      </c>
      <c r="F70" s="288">
        <f>$B70*'TC2'!F70</f>
        <v>670.62585920710887</v>
      </c>
      <c r="G70" s="266">
        <f>$B70*'TC2'!G70/0.9</f>
        <v>32779.421779732431</v>
      </c>
      <c r="H70" s="819">
        <f>$B70*'TC2'!H70/0.9</f>
        <v>22595.761791543529</v>
      </c>
      <c r="I70" s="818">
        <f>$B70*'TC2'!I70/0.9</f>
        <v>10183.6599881889</v>
      </c>
      <c r="J70" s="818">
        <f>$B70*'TC2'!J70/0.9</f>
        <v>687.78796167582914</v>
      </c>
      <c r="K70" s="289">
        <f>$B70*'TC2'!K70/0.5</f>
        <v>21244.604796242555</v>
      </c>
      <c r="L70" s="288">
        <f>$B70*'TC2'!L70/0.5</f>
        <v>11579.952912704874</v>
      </c>
      <c r="M70" s="288">
        <f>$B70*'TC2'!M70/0.5</f>
        <v>9664.6518835376792</v>
      </c>
      <c r="N70" s="288">
        <f>$B70*'TC2'!N70/0.5</f>
        <v>818.30134177294894</v>
      </c>
      <c r="O70" s="289">
        <f>$B70*'TC2'!O70/0.4</f>
        <v>47197.943009094779</v>
      </c>
      <c r="P70" s="288">
        <f>$B70*'TC2'!P70/0.4</f>
        <v>36365.522890091852</v>
      </c>
      <c r="Q70" s="288">
        <f>$B70*'TC2'!Q70/0.4</f>
        <v>10832.420119002922</v>
      </c>
      <c r="R70" s="288">
        <f>$B70*'TC2'!R70/0.4</f>
        <v>524.64623655442938</v>
      </c>
      <c r="S70" s="291">
        <f>$B70*'TC2'!S70/0.1</f>
        <v>128303.63383562671</v>
      </c>
      <c r="T70" s="292">
        <f>$B70*'TC2'!T70/0.1</f>
        <v>102060.17614284494</v>
      </c>
      <c r="U70" s="292">
        <f>$B70*'TC2'!U70/0.1</f>
        <v>26243.457692781787</v>
      </c>
      <c r="V70" s="293">
        <f>$B70*'TC2'!V70/0.1</f>
        <v>516.16693698862684</v>
      </c>
      <c r="Y70" s="3"/>
    </row>
    <row r="71" spans="1:25">
      <c r="A71" s="148">
        <v>1974</v>
      </c>
      <c r="B71" s="255">
        <v>41125.945939995858</v>
      </c>
      <c r="C71" s="264">
        <f>$B71*'TC2'!C71</f>
        <v>41125.945939995858</v>
      </c>
      <c r="D71" s="255">
        <f>$B71*'TC2'!D71</f>
        <v>29052.550546503335</v>
      </c>
      <c r="E71" s="288">
        <f>$B71*'TC2'!E71</f>
        <v>12073.395393492523</v>
      </c>
      <c r="F71" s="288">
        <f>$B71*'TC2'!F71</f>
        <v>729.93488444423224</v>
      </c>
      <c r="G71" s="266">
        <f>$B71*'TC2'!G71/0.9</f>
        <v>32056.337231369736</v>
      </c>
      <c r="H71" s="819">
        <f>$B71*'TC2'!H71/0.9</f>
        <v>21501.69510753444</v>
      </c>
      <c r="I71" s="818">
        <f>$B71*'TC2'!I71/0.9</f>
        <v>10554.642123835296</v>
      </c>
      <c r="J71" s="818">
        <f>$B71*'TC2'!J71/0.9</f>
        <v>747.35624388463054</v>
      </c>
      <c r="K71" s="289">
        <f>$B71*'TC2'!K71/0.5</f>
        <v>20994.512999500213</v>
      </c>
      <c r="L71" s="288">
        <f>$B71*'TC2'!L71/0.5</f>
        <v>10736.039044312494</v>
      </c>
      <c r="M71" s="288">
        <f>$B71*'TC2'!M71/0.5</f>
        <v>10258.473955187716</v>
      </c>
      <c r="N71" s="288">
        <f>$B71*'TC2'!N71/0.5</f>
        <v>870.91407607287408</v>
      </c>
      <c r="O71" s="289">
        <f>$B71*'TC2'!O71/0.4</f>
        <v>45883.617521206637</v>
      </c>
      <c r="P71" s="288">
        <f>$B71*'TC2'!P71/0.4</f>
        <v>34958.765186561868</v>
      </c>
      <c r="Q71" s="288">
        <f>$B71*'TC2'!Q71/0.4</f>
        <v>10924.852334644769</v>
      </c>
      <c r="R71" s="288">
        <f>$B71*'TC2'!R71/0.4</f>
        <v>592.90895364932612</v>
      </c>
      <c r="S71" s="291">
        <f>$B71*'TC2'!S71/0.1</f>
        <v>122752.42431763094</v>
      </c>
      <c r="T71" s="292">
        <f>$B71*'TC2'!T71/0.1</f>
        <v>97010.249497223369</v>
      </c>
      <c r="U71" s="292">
        <f>$B71*'TC2'!U71/0.1</f>
        <v>25742.174820407563</v>
      </c>
      <c r="V71" s="293">
        <f>$B71*'TC2'!V71/0.1</f>
        <v>573.14264948064817</v>
      </c>
      <c r="Y71" s="3"/>
    </row>
    <row r="72" spans="1:25">
      <c r="A72" s="148">
        <v>1975</v>
      </c>
      <c r="B72" s="255">
        <v>39804.3682794579</v>
      </c>
      <c r="C72" s="264">
        <f>$B72*'TC2'!C72</f>
        <v>39804.3682794579</v>
      </c>
      <c r="D72" s="255">
        <f>$B72*'TC2'!D72</f>
        <v>27088.294208582181</v>
      </c>
      <c r="E72" s="288">
        <f>$B72*'TC2'!E72</f>
        <v>12716.074070875722</v>
      </c>
      <c r="F72" s="288">
        <f>$B72*'TC2'!F72</f>
        <v>811.8206568932834</v>
      </c>
      <c r="G72" s="266">
        <f>$B72*'TC2'!G72/0.9</f>
        <v>31034.180260440357</v>
      </c>
      <c r="H72" s="819">
        <f>$B72*'TC2'!H72/0.9</f>
        <v>19724.992716379835</v>
      </c>
      <c r="I72" s="818">
        <f>$B72*'TC2'!I72/0.9</f>
        <v>11309.187544060522</v>
      </c>
      <c r="J72" s="818">
        <f>$B72*'TC2'!J72/0.9</f>
        <v>830.98463774408788</v>
      </c>
      <c r="K72" s="289">
        <f>$B72*'TC2'!K72/0.5</f>
        <v>20352.097702585619</v>
      </c>
      <c r="L72" s="288">
        <f>$B72*'TC2'!L72/0.5</f>
        <v>8687.4145867131683</v>
      </c>
      <c r="M72" s="288">
        <f>$B72*'TC2'!M72/0.5</f>
        <v>11664.683115872453</v>
      </c>
      <c r="N72" s="288">
        <f>$B72*'TC2'!N72/0.5</f>
        <v>958.99036836202674</v>
      </c>
      <c r="O72" s="289">
        <f>$B72*'TC2'!O72/0.4</f>
        <v>44386.783457758778</v>
      </c>
      <c r="P72" s="288">
        <f>$B72*'TC2'!P72/0.4</f>
        <v>33521.965378463174</v>
      </c>
      <c r="Q72" s="288">
        <f>$B72*'TC2'!Q72/0.4</f>
        <v>10864.818079295612</v>
      </c>
      <c r="R72" s="288">
        <f>$B72*'TC2'!R72/0.4</f>
        <v>670.97747447166432</v>
      </c>
      <c r="S72" s="291">
        <f>$B72*'TC2'!S72/0.1</f>
        <v>118736.06045061578</v>
      </c>
      <c r="T72" s="292">
        <f>$B72*'TC2'!T72/0.1</f>
        <v>93358.007638403258</v>
      </c>
      <c r="U72" s="292">
        <f>$B72*'TC2'!U72/0.1</f>
        <v>25378.052812212503</v>
      </c>
      <c r="V72" s="293">
        <f>$B72*'TC2'!V72/0.1</f>
        <v>639.34482923604298</v>
      </c>
      <c r="Y72" s="3"/>
    </row>
    <row r="73" spans="1:25">
      <c r="A73" s="148">
        <v>1976</v>
      </c>
      <c r="B73" s="255">
        <v>41259.811746252162</v>
      </c>
      <c r="C73" s="264">
        <f>$B73*'TC2'!C73</f>
        <v>41259.811746252162</v>
      </c>
      <c r="D73" s="255">
        <f>$B73*'TC2'!D73</f>
        <v>28578.003510794504</v>
      </c>
      <c r="E73" s="288">
        <f>$B73*'TC2'!E73</f>
        <v>12681.808235457662</v>
      </c>
      <c r="F73" s="288">
        <f>$B73*'TC2'!F73</f>
        <v>878.10997503582348</v>
      </c>
      <c r="G73" s="266">
        <f>$B73*'TC2'!G73/0.9</f>
        <v>32175.417109924398</v>
      </c>
      <c r="H73" s="819">
        <f>$B73*'TC2'!H73/0.9</f>
        <v>20933.166101957566</v>
      </c>
      <c r="I73" s="818">
        <f>$B73*'TC2'!I73/0.9</f>
        <v>11242.251007966839</v>
      </c>
      <c r="J73" s="818">
        <f>$B73*'TC2'!J73/0.9</f>
        <v>895.82172425399676</v>
      </c>
      <c r="K73" s="289">
        <f>$B73*'TC2'!K73/0.5</f>
        <v>21206.253835645261</v>
      </c>
      <c r="L73" s="288">
        <f>$B73*'TC2'!L73/0.5</f>
        <v>9730.413820011172</v>
      </c>
      <c r="M73" s="288">
        <f>$B73*'TC2'!M73/0.5</f>
        <v>11475.840015634096</v>
      </c>
      <c r="N73" s="288">
        <f>$B73*'TC2'!N73/0.5</f>
        <v>1004.5771240963646</v>
      </c>
      <c r="O73" s="289">
        <f>$B73*'TC2'!O73/0.4</f>
        <v>45886.871202773313</v>
      </c>
      <c r="P73" s="288">
        <f>$B73*'TC2'!P73/0.4</f>
        <v>34936.606454390552</v>
      </c>
      <c r="Q73" s="288">
        <f>$B73*'TC2'!Q73/0.4</f>
        <v>10950.264748382764</v>
      </c>
      <c r="R73" s="288">
        <f>$B73*'TC2'!R73/0.4</f>
        <v>759.87747445103685</v>
      </c>
      <c r="S73" s="291">
        <f>$B73*'TC2'!S73/0.1</f>
        <v>123019.36347320203</v>
      </c>
      <c r="T73" s="292">
        <f>$B73*'TC2'!T73/0.1</f>
        <v>97381.540190326938</v>
      </c>
      <c r="U73" s="292">
        <f>$B73*'TC2'!U73/0.1</f>
        <v>25637.823282875073</v>
      </c>
      <c r="V73" s="293">
        <f>$B73*'TC2'!V73/0.1</f>
        <v>718.70423207226372</v>
      </c>
      <c r="Y73" s="3"/>
    </row>
    <row r="74" spans="1:25">
      <c r="A74" s="148">
        <v>1977</v>
      </c>
      <c r="B74" s="255">
        <v>42541.649371879044</v>
      </c>
      <c r="C74" s="264">
        <f>$B74*'TC2'!C74</f>
        <v>42541.649371879044</v>
      </c>
      <c r="D74" s="255">
        <f>$B74*'TC2'!D74</f>
        <v>29888.209550645446</v>
      </c>
      <c r="E74" s="288">
        <f>$B74*'TC2'!E74</f>
        <v>12653.4398212336</v>
      </c>
      <c r="F74" s="288">
        <f>$B74*'TC2'!F74</f>
        <v>921.55737912120696</v>
      </c>
      <c r="G74" s="266">
        <f>$B74*'TC2'!G74/0.9</f>
        <v>33027.770936704932</v>
      </c>
      <c r="H74" s="819">
        <f>$B74*'TC2'!H74/0.9</f>
        <v>21854.432860452616</v>
      </c>
      <c r="I74" s="818">
        <f>$B74*'TC2'!I74/0.9</f>
        <v>11173.338076252317</v>
      </c>
      <c r="J74" s="818">
        <f>$B74*'TC2'!J74/0.9</f>
        <v>935.8929701359217</v>
      </c>
      <c r="K74" s="289">
        <f>$B74*'TC2'!K74/0.5</f>
        <v>21748.459756056411</v>
      </c>
      <c r="L74" s="288">
        <f>$B74*'TC2'!L74/0.5</f>
        <v>10331.815071053652</v>
      </c>
      <c r="M74" s="288">
        <f>$B74*'TC2'!M74/0.5</f>
        <v>11416.644685002755</v>
      </c>
      <c r="N74" s="288">
        <f>$B74*'TC2'!N74/0.5</f>
        <v>1042.2858938233278</v>
      </c>
      <c r="O74" s="289">
        <f>$B74*'TC2'!O74/0.4</f>
        <v>47126.909912515592</v>
      </c>
      <c r="P74" s="288">
        <f>$B74*'TC2'!P74/0.4</f>
        <v>36257.705097201324</v>
      </c>
      <c r="Q74" s="288">
        <f>$B74*'TC2'!Q74/0.4</f>
        <v>10869.20481531427</v>
      </c>
      <c r="R74" s="288">
        <f>$B74*'TC2'!R74/0.4</f>
        <v>802.90181552666388</v>
      </c>
      <c r="S74" s="291">
        <f>$B74*'TC2'!S74/0.1</f>
        <v>128166.555288446</v>
      </c>
      <c r="T74" s="292">
        <f>$B74*'TC2'!T74/0.1</f>
        <v>102192.19976238087</v>
      </c>
      <c r="U74" s="292">
        <f>$B74*'TC2'!U74/0.1</f>
        <v>25974.355526065137</v>
      </c>
      <c r="V74" s="293">
        <f>$B74*'TC2'!V74/0.1</f>
        <v>792.53705998877501</v>
      </c>
      <c r="Y74" s="3"/>
    </row>
    <row r="75" spans="1:25">
      <c r="A75" s="148">
        <v>1978</v>
      </c>
      <c r="B75" s="255">
        <v>44052.534271276541</v>
      </c>
      <c r="C75" s="264">
        <f>$B75*'TC2'!C75</f>
        <v>44052.534271276541</v>
      </c>
      <c r="D75" s="255">
        <f>$B75*'TC2'!D75</f>
        <v>31486.608806763892</v>
      </c>
      <c r="E75" s="288">
        <f>$B75*'TC2'!E75</f>
        <v>12565.925464512648</v>
      </c>
      <c r="F75" s="288">
        <f>$B75*'TC2'!F75</f>
        <v>961.81320029985591</v>
      </c>
      <c r="G75" s="266">
        <f>$B75*'TC2'!G75/0.9</f>
        <v>34075.782253567086</v>
      </c>
      <c r="H75" s="819">
        <f>$B75*'TC2'!H75/0.9</f>
        <v>23036.709083332305</v>
      </c>
      <c r="I75" s="818">
        <f>$B75*'TC2'!I75/0.9</f>
        <v>11039.073170234784</v>
      </c>
      <c r="J75" s="818">
        <f>$B75*'TC2'!J75/0.9</f>
        <v>976.5417287920236</v>
      </c>
      <c r="K75" s="289">
        <f>$B75*'TC2'!K75/0.5</f>
        <v>22373.369486813321</v>
      </c>
      <c r="L75" s="288">
        <f>$B75*'TC2'!L75/0.5</f>
        <v>11212.355222280945</v>
      </c>
      <c r="M75" s="288">
        <f>$B75*'TC2'!M75/0.5</f>
        <v>11161.014264532372</v>
      </c>
      <c r="N75" s="288">
        <f>$B75*'TC2'!N75/0.5</f>
        <v>1070.5224223074781</v>
      </c>
      <c r="O75" s="289">
        <f>$B75*'TC2'!O75/0.4</f>
        <v>48703.798212009293</v>
      </c>
      <c r="P75" s="288">
        <f>$B75*'TC2'!P75/0.4</f>
        <v>37817.151409646503</v>
      </c>
      <c r="Q75" s="288">
        <f>$B75*'TC2'!Q75/0.4</f>
        <v>10886.646802362797</v>
      </c>
      <c r="R75" s="288">
        <f>$B75*'TC2'!R75/0.4</f>
        <v>859.06586189770576</v>
      </c>
      <c r="S75" s="291">
        <f>$B75*'TC2'!S75/0.1</f>
        <v>133843.30243066163</v>
      </c>
      <c r="T75" s="292">
        <f>$B75*'TC2'!T75/0.1</f>
        <v>107535.70631764819</v>
      </c>
      <c r="U75" s="292">
        <f>$B75*'TC2'!U75/0.1</f>
        <v>26307.596113013427</v>
      </c>
      <c r="V75" s="293">
        <f>$B75*'TC2'!V75/0.1</f>
        <v>829.25644387034674</v>
      </c>
      <c r="Y75" s="3"/>
    </row>
    <row r="76" spans="1:25">
      <c r="A76" s="152">
        <v>1979</v>
      </c>
      <c r="B76" s="257">
        <v>44218.589717319417</v>
      </c>
      <c r="C76" s="276">
        <f>$B76*'TC2'!C76</f>
        <v>44218.589717319417</v>
      </c>
      <c r="D76" s="257">
        <f>$B76*'TC2'!D76</f>
        <v>31683.061453874754</v>
      </c>
      <c r="E76" s="299">
        <f>$B76*'TC2'!E76</f>
        <v>12535.528263444659</v>
      </c>
      <c r="F76" s="299">
        <f>$B76*'TC2'!F76</f>
        <v>1006.6689571013518</v>
      </c>
      <c r="G76" s="278">
        <f>$B76*'TC2'!G76/0.9</f>
        <v>34126.032501795948</v>
      </c>
      <c r="H76" s="821">
        <f>$B76*'TC2'!H76/0.9</f>
        <v>23089.053051324725</v>
      </c>
      <c r="I76" s="820">
        <f>$B76*'TC2'!I76/0.9</f>
        <v>11036.979450471223</v>
      </c>
      <c r="J76" s="820">
        <f>$B76*'TC2'!J76/0.9</f>
        <v>1021.6618738688367</v>
      </c>
      <c r="K76" s="300">
        <f>$B76*'TC2'!K76/0.5</f>
        <v>22557.057334263285</v>
      </c>
      <c r="L76" s="299">
        <f>$B76*'TC2'!L76/0.5</f>
        <v>11207.525560416223</v>
      </c>
      <c r="M76" s="299">
        <f>$B76*'TC2'!M76/0.5</f>
        <v>11349.531773847055</v>
      </c>
      <c r="N76" s="299">
        <f>$B76*'TC2'!N76/0.5</f>
        <v>1112.5778120843922</v>
      </c>
      <c r="O76" s="300">
        <f>$B76*'TC2'!O76/0.4</f>
        <v>48587.251461211767</v>
      </c>
      <c r="P76" s="299">
        <f>$B76*'TC2'!P76/0.4</f>
        <v>37940.962414960341</v>
      </c>
      <c r="Q76" s="299">
        <f>$B76*'TC2'!Q76/0.4</f>
        <v>10646.289046251432</v>
      </c>
      <c r="R76" s="299">
        <f>$B76*'TC2'!R76/0.4</f>
        <v>908.01695109939237</v>
      </c>
      <c r="S76" s="301">
        <f>$B76*'TC2'!S76/0.1</f>
        <v>135051.60465703064</v>
      </c>
      <c r="T76" s="302">
        <f>$B76*'TC2'!T76/0.1</f>
        <v>109029.13707682503</v>
      </c>
      <c r="U76" s="302">
        <f>$B76*'TC2'!U76/0.1</f>
        <v>26022.467580205597</v>
      </c>
      <c r="V76" s="303">
        <f>$B76*'TC2'!V76/0.1</f>
        <v>871.73270619398807</v>
      </c>
      <c r="Y76" s="3"/>
    </row>
    <row r="77" spans="1:25">
      <c r="A77" s="148">
        <v>1980</v>
      </c>
      <c r="B77" s="255">
        <v>42930.139431913558</v>
      </c>
      <c r="C77" s="264">
        <f>$B77*'TC2'!C77</f>
        <v>42930.139431913558</v>
      </c>
      <c r="D77" s="255">
        <f>$B77*'TC2'!D77</f>
        <v>29995.670630579716</v>
      </c>
      <c r="E77" s="288">
        <f>$B77*'TC2'!E77</f>
        <v>12934.468801333844</v>
      </c>
      <c r="F77" s="288">
        <f>$B77*'TC2'!F77</f>
        <v>1065.9756672127035</v>
      </c>
      <c r="G77" s="266">
        <f>$B77*'TC2'!G77/0.9</f>
        <v>33500.018401653419</v>
      </c>
      <c r="H77" s="819">
        <f>$B77*'TC2'!H77/0.9</f>
        <v>21979.938639795484</v>
      </c>
      <c r="I77" s="818">
        <f>$B77*'TC2'!I77/0.9</f>
        <v>11520.079761857938</v>
      </c>
      <c r="J77" s="818">
        <f>$B77*'TC2'!J77/0.9</f>
        <v>1073.7941238355581</v>
      </c>
      <c r="K77" s="289">
        <f>$B77*'TC2'!K77/0.5</f>
        <v>22021.222422399176</v>
      </c>
      <c r="L77" s="288">
        <f>$B77*'TC2'!L77/0.5</f>
        <v>10126.198034977413</v>
      </c>
      <c r="M77" s="288">
        <f>$B77*'TC2'!M77/0.5</f>
        <v>11895.024387421767</v>
      </c>
      <c r="N77" s="288">
        <f>$B77*'TC2'!N77/0.5</f>
        <v>1146.1585612710526</v>
      </c>
      <c r="O77" s="289">
        <f>$B77*'TC2'!O77/0.4</f>
        <v>47848.513375721217</v>
      </c>
      <c r="P77" s="288">
        <f>$B77*'TC2'!P77/0.4</f>
        <v>36797.114395818076</v>
      </c>
      <c r="Q77" s="288">
        <f>$B77*'TC2'!Q77/0.4</f>
        <v>11051.398979903148</v>
      </c>
      <c r="R77" s="288">
        <f>$B77*'TC2'!R77/0.4</f>
        <v>983.33857704119009</v>
      </c>
      <c r="S77" s="291">
        <f>$B77*'TC2'!S77/0.1</f>
        <v>127801.22870425478</v>
      </c>
      <c r="T77" s="292">
        <f>$B77*'TC2'!T77/0.1</f>
        <v>102137.25854763779</v>
      </c>
      <c r="U77" s="292">
        <f>$B77*'TC2'!U77/0.1</f>
        <v>25663.970156616997</v>
      </c>
      <c r="V77" s="293">
        <f>$B77*'TC2'!V77/0.1</f>
        <v>995.60955760701245</v>
      </c>
      <c r="Y77" s="3"/>
    </row>
    <row r="78" spans="1:25">
      <c r="A78" s="148">
        <v>1981</v>
      </c>
      <c r="B78" s="255">
        <v>43260.295334192495</v>
      </c>
      <c r="C78" s="264">
        <f>$B78*'TC2'!C78</f>
        <v>43260.295334192495</v>
      </c>
      <c r="D78" s="255">
        <f>$B78*'TC2'!D78</f>
        <v>30206.397364063785</v>
      </c>
      <c r="E78" s="288">
        <f>$B78*'TC2'!E78</f>
        <v>13053.89797012871</v>
      </c>
      <c r="F78" s="288">
        <f>$B78*'TC2'!F78</f>
        <v>1135.339812590727</v>
      </c>
      <c r="G78" s="266">
        <f>$B78*'TC2'!G78/0.9</f>
        <v>33301.336172456744</v>
      </c>
      <c r="H78" s="819">
        <f>$B78*'TC2'!H78/0.9</f>
        <v>21749.218708839839</v>
      </c>
      <c r="I78" s="818">
        <f>$B78*'TC2'!I78/0.9</f>
        <v>11552.117463616907</v>
      </c>
      <c r="J78" s="818">
        <f>$B78*'TC2'!J78/0.9</f>
        <v>1135.1388530451923</v>
      </c>
      <c r="K78" s="289">
        <f>$B78*'TC2'!K78/0.5</f>
        <v>21674.353720306113</v>
      </c>
      <c r="L78" s="288">
        <f>$B78*'TC2'!L78/0.5</f>
        <v>9703.4139102354347</v>
      </c>
      <c r="M78" s="288">
        <f>$B78*'TC2'!M78/0.5</f>
        <v>11970.939810070677</v>
      </c>
      <c r="N78" s="288">
        <f>$B78*'TC2'!N78/0.5</f>
        <v>1164.0677007192585</v>
      </c>
      <c r="O78" s="289">
        <f>$B78*'TC2'!O78/0.4</f>
        <v>47835.064237645034</v>
      </c>
      <c r="P78" s="288">
        <f>$B78*'TC2'!P78/0.4</f>
        <v>36806.474707095345</v>
      </c>
      <c r="Q78" s="288">
        <f>$B78*'TC2'!Q78/0.4</f>
        <v>11028.589530549692</v>
      </c>
      <c r="R78" s="288">
        <f>$B78*'TC2'!R78/0.4</f>
        <v>1098.9777934526096</v>
      </c>
      <c r="S78" s="291">
        <f>$B78*'TC2'!S78/0.1</f>
        <v>132890.92778981422</v>
      </c>
      <c r="T78" s="292">
        <f>$B78*'TC2'!T78/0.1</f>
        <v>106321.00526107929</v>
      </c>
      <c r="U78" s="292">
        <f>$B78*'TC2'!U78/0.1</f>
        <v>26569.92252873494</v>
      </c>
      <c r="V78" s="293">
        <f>$B78*'TC2'!V78/0.1</f>
        <v>1137.1484485005385</v>
      </c>
      <c r="Y78" s="3"/>
    </row>
    <row r="79" spans="1:25">
      <c r="A79" s="148">
        <v>1982</v>
      </c>
      <c r="B79" s="255">
        <v>41838.924410602303</v>
      </c>
      <c r="C79" s="264">
        <f>$B79*'TC2'!C79</f>
        <v>41838.924410602303</v>
      </c>
      <c r="D79" s="255">
        <f>$B79*'TC2'!D79</f>
        <v>28528.90776306995</v>
      </c>
      <c r="E79" s="288">
        <f>$B79*'TC2'!E79</f>
        <v>13310.016647532357</v>
      </c>
      <c r="F79" s="288">
        <f>$B79*'TC2'!F79</f>
        <v>1196.8713617273984</v>
      </c>
      <c r="G79" s="266">
        <f>$B79*'TC2'!G79/0.9</f>
        <v>32030.557674439719</v>
      </c>
      <c r="H79" s="819">
        <f>$B79*'TC2'!H79/0.9</f>
        <v>20279.2173642708</v>
      </c>
      <c r="I79" s="818">
        <f>$B79*'TC2'!I79/0.9</f>
        <v>11751.340310168924</v>
      </c>
      <c r="J79" s="818">
        <f>$B79*'TC2'!J79/0.9</f>
        <v>1184.1136739662543</v>
      </c>
      <c r="K79" s="289">
        <f>$B79*'TC2'!K79/0.5</f>
        <v>20290.472437708548</v>
      </c>
      <c r="L79" s="288">
        <f>$B79*'TC2'!L79/0.5</f>
        <v>8165.5444315893865</v>
      </c>
      <c r="M79" s="288">
        <f>$B79*'TC2'!M79/0.5</f>
        <v>12124.928006119162</v>
      </c>
      <c r="N79" s="288">
        <f>$B79*'TC2'!N79/0.5</f>
        <v>1135.2655988390786</v>
      </c>
      <c r="O79" s="289">
        <f>$B79*'TC2'!O79/0.4</f>
        <v>46705.66422035369</v>
      </c>
      <c r="P79" s="288">
        <f>$B79*'TC2'!P79/0.4</f>
        <v>35421.308530122566</v>
      </c>
      <c r="Q79" s="288">
        <f>$B79*'TC2'!Q79/0.4</f>
        <v>11284.355690231125</v>
      </c>
      <c r="R79" s="288">
        <f>$B79*'TC2'!R79/0.4</f>
        <v>1245.1737678752243</v>
      </c>
      <c r="S79" s="266">
        <f>$B79*'TC2'!S79/0.1</f>
        <v>130114.22503606555</v>
      </c>
      <c r="T79" s="255">
        <f>$B79*'TC2'!T79/0.1</f>
        <v>102776.12135226229</v>
      </c>
      <c r="U79" s="255">
        <f>$B79*'TC2'!U79/0.1</f>
        <v>27338.103683803249</v>
      </c>
      <c r="V79" s="290">
        <f>$B79*'TC2'!V79/0.1</f>
        <v>1311.6905515776925</v>
      </c>
      <c r="Y79" s="3"/>
    </row>
    <row r="80" spans="1:25">
      <c r="A80" s="148">
        <v>1983</v>
      </c>
      <c r="B80" s="255">
        <v>42494.189854033983</v>
      </c>
      <c r="C80" s="264">
        <f>$B80*'TC2'!C80</f>
        <v>42494.189854033983</v>
      </c>
      <c r="D80" s="255">
        <f>$B80*'TC2'!D80</f>
        <v>28992.991663303037</v>
      </c>
      <c r="E80" s="288">
        <f>$B80*'TC2'!E80</f>
        <v>13501.198190730949</v>
      </c>
      <c r="F80" s="288">
        <f>$B80*'TC2'!F80</f>
        <v>1276.5142905819218</v>
      </c>
      <c r="G80" s="266">
        <f>$B80*'TC2'!G80/0.9</f>
        <v>32229.649267057572</v>
      </c>
      <c r="H80" s="819">
        <f>$B80*'TC2'!H80/0.9</f>
        <v>20370.498307588216</v>
      </c>
      <c r="I80" s="818">
        <f>$B80*'TC2'!I80/0.9</f>
        <v>11859.150959469356</v>
      </c>
      <c r="J80" s="818">
        <f>$B80*'TC2'!J80/0.9</f>
        <v>1263.1411437712704</v>
      </c>
      <c r="K80" s="289">
        <f>$B80*'TC2'!K80/0.5</f>
        <v>19898.478363471502</v>
      </c>
      <c r="L80" s="288">
        <f>$B80*'TC2'!L80/0.5</f>
        <v>7722.0620245604496</v>
      </c>
      <c r="M80" s="288">
        <f>$B80*'TC2'!M80/0.5</f>
        <v>12176.41633891106</v>
      </c>
      <c r="N80" s="288">
        <f>$B80*'TC2'!N80/0.5</f>
        <v>1221.7885359524744</v>
      </c>
      <c r="O80" s="289">
        <f>$B80*'TC2'!O80/0.4</f>
        <v>47643.612896540151</v>
      </c>
      <c r="P80" s="288">
        <f>$B80*'TC2'!P80/0.4</f>
        <v>36181.043661372918</v>
      </c>
      <c r="Q80" s="288">
        <f>$B80*'TC2'!Q80/0.4</f>
        <v>11462.569235167226</v>
      </c>
      <c r="R80" s="288">
        <f>$B80*'TC2'!R80/0.4</f>
        <v>1314.8319035447655</v>
      </c>
      <c r="S80" s="266">
        <f>$B80*'TC2'!S80/0.1</f>
        <v>134875.0551368217</v>
      </c>
      <c r="T80" s="255">
        <f>$B80*'TC2'!T80/0.1</f>
        <v>106595.43186473641</v>
      </c>
      <c r="U80" s="255">
        <f>$B80*'TC2'!U80/0.1</f>
        <v>28279.623272085286</v>
      </c>
      <c r="V80" s="290">
        <f>$B80*'TC2'!V80/0.1</f>
        <v>1396.872611877784</v>
      </c>
      <c r="Y80" s="3"/>
    </row>
    <row r="81" spans="1:25">
      <c r="A81" s="148">
        <v>1984</v>
      </c>
      <c r="B81" s="255">
        <v>45326.428007475406</v>
      </c>
      <c r="C81" s="264">
        <f>$B81*'TC2'!C81</f>
        <v>45326.428007475406</v>
      </c>
      <c r="D81" s="255">
        <f>$B81*'TC2'!D81</f>
        <v>31871.822071886261</v>
      </c>
      <c r="E81" s="288">
        <f>$B81*'TC2'!E81</f>
        <v>13454.605935589147</v>
      </c>
      <c r="F81" s="288">
        <f>$B81*'TC2'!F81</f>
        <v>1337.3824445648986</v>
      </c>
      <c r="G81" s="266">
        <f>$B81*'TC2'!G81/0.9</f>
        <v>33602.752886402326</v>
      </c>
      <c r="H81" s="819">
        <f>$B81*'TC2'!H81/0.9</f>
        <v>21973.196210069633</v>
      </c>
      <c r="I81" s="818">
        <f>$B81*'TC2'!I81/0.9</f>
        <v>11629.556676332695</v>
      </c>
      <c r="J81" s="818">
        <f>$B81*'TC2'!J81/0.9</f>
        <v>1319.7658790983171</v>
      </c>
      <c r="K81" s="289">
        <f>$B81*'TC2'!K81/0.5</f>
        <v>20501.568098265114</v>
      </c>
      <c r="L81" s="288">
        <f>$B81*'TC2'!L81/0.5</f>
        <v>8685.9789028705654</v>
      </c>
      <c r="M81" s="288">
        <f>$B81*'TC2'!M81/0.5</f>
        <v>11815.589195394556</v>
      </c>
      <c r="N81" s="288">
        <f>$B81*'TC2'!N81/0.5</f>
        <v>1285.9547492318693</v>
      </c>
      <c r="O81" s="289">
        <f>$B81*'TC2'!O81/0.4</f>
        <v>49979.233871573837</v>
      </c>
      <c r="P81" s="288">
        <f>$B81*'TC2'!P81/0.4</f>
        <v>38582.217844068473</v>
      </c>
      <c r="Q81" s="288">
        <f>$B81*'TC2'!Q81/0.4</f>
        <v>11397.016027505371</v>
      </c>
      <c r="R81" s="288">
        <f>$B81*'TC2'!R81/0.4</f>
        <v>1362.0297914313769</v>
      </c>
      <c r="S81" s="266">
        <f>$B81*'TC2'!S81/0.1</f>
        <v>150839.50409713309</v>
      </c>
      <c r="T81" s="255">
        <f>$B81*'TC2'!T81/0.1</f>
        <v>120959.4548282359</v>
      </c>
      <c r="U81" s="255">
        <f>$B81*'TC2'!U81/0.1</f>
        <v>29880.049268897201</v>
      </c>
      <c r="V81" s="290">
        <f>$B81*'TC2'!V81/0.1</f>
        <v>1495.9315337641322</v>
      </c>
      <c r="Y81" s="3"/>
    </row>
    <row r="82" spans="1:25">
      <c r="A82" s="148">
        <v>1985</v>
      </c>
      <c r="B82" s="255">
        <v>46107.29862308241</v>
      </c>
      <c r="C82" s="264">
        <f>$B82*'TC2'!C82</f>
        <v>46107.29862308241</v>
      </c>
      <c r="D82" s="255">
        <f>$B82*'TC2'!D82</f>
        <v>32315.242979339942</v>
      </c>
      <c r="E82" s="288">
        <f>$B82*'TC2'!E82</f>
        <v>13792.055643742469</v>
      </c>
      <c r="F82" s="288">
        <f>$B82*'TC2'!F82</f>
        <v>1374.353559723445</v>
      </c>
      <c r="G82" s="266">
        <f>$B82*'TC2'!G82/0.9</f>
        <v>34312.373033813157</v>
      </c>
      <c r="H82" s="819">
        <f>$B82*'TC2'!H82/0.9</f>
        <v>22392.60560629769</v>
      </c>
      <c r="I82" s="818">
        <f>$B82*'TC2'!I82/0.9</f>
        <v>11919.767427515475</v>
      </c>
      <c r="J82" s="818">
        <f>$B82*'TC2'!J82/0.9</f>
        <v>1358.2874210544137</v>
      </c>
      <c r="K82" s="289">
        <f>$B82*'TC2'!K82/0.5</f>
        <v>20878.859492373413</v>
      </c>
      <c r="L82" s="288">
        <f>$B82*'TC2'!L82/0.5</f>
        <v>8862.810407502915</v>
      </c>
      <c r="M82" s="288">
        <f>$B82*'TC2'!M82/0.5</f>
        <v>12016.049084870499</v>
      </c>
      <c r="N82" s="288">
        <f>$B82*'TC2'!N82/0.5</f>
        <v>1301.010198783034</v>
      </c>
      <c r="O82" s="289">
        <f>$B82*'TC2'!O82/0.4</f>
        <v>51104.26496061284</v>
      </c>
      <c r="P82" s="288">
        <f>$B82*'TC2'!P82/0.4</f>
        <v>39304.849604791147</v>
      </c>
      <c r="Q82" s="288">
        <f>$B82*'TC2'!Q82/0.4</f>
        <v>11799.415355821695</v>
      </c>
      <c r="R82" s="288">
        <f>$B82*'TC2'!R82/0.4</f>
        <v>1429.8839488936383</v>
      </c>
      <c r="S82" s="266">
        <f>$B82*'TC2'!S82/0.1</f>
        <v>152261.62892650565</v>
      </c>
      <c r="T82" s="255">
        <f>$B82*'TC2'!T82/0.1</f>
        <v>121618.97933672025</v>
      </c>
      <c r="U82" s="255">
        <f>$B82*'TC2'!U82/0.1</f>
        <v>30642.6495897854</v>
      </c>
      <c r="V82" s="290">
        <f>$B82*'TC2'!V82/0.1</f>
        <v>1518.9488077447259</v>
      </c>
      <c r="Y82" s="3"/>
    </row>
    <row r="83" spans="1:25">
      <c r="A83" s="148">
        <v>1986</v>
      </c>
      <c r="B83" s="255">
        <v>46516.343921430445</v>
      </c>
      <c r="C83" s="264">
        <f>$B83*'TC2'!C83</f>
        <v>46516.343921430445</v>
      </c>
      <c r="D83" s="255">
        <f>$B83*'TC2'!D83</f>
        <v>32298.823483584496</v>
      </c>
      <c r="E83" s="288">
        <f>$B83*'TC2'!E83</f>
        <v>14217.520437845946</v>
      </c>
      <c r="F83" s="288">
        <f>$B83*'TC2'!F83</f>
        <v>1443.7690544250097</v>
      </c>
      <c r="G83" s="266">
        <f>$B83*'TC2'!G83/0.9</f>
        <v>34978.661612669785</v>
      </c>
      <c r="H83" s="819">
        <f>$B83*'TC2'!H83/0.9</f>
        <v>22612.645120808276</v>
      </c>
      <c r="I83" s="818">
        <f>$B83*'TC2'!I83/0.9</f>
        <v>12366.016491861508</v>
      </c>
      <c r="J83" s="818">
        <f>$B83*'TC2'!J83/0.9</f>
        <v>1440.8559047432168</v>
      </c>
      <c r="K83" s="289">
        <f>$B83*'TC2'!K83/0.5</f>
        <v>21054.922103138113</v>
      </c>
      <c r="L83" s="288">
        <f>$B83*'TC2'!L83/0.5</f>
        <v>8712.0096910434131</v>
      </c>
      <c r="M83" s="288">
        <f>$B83*'TC2'!M83/0.5</f>
        <v>12342.912412094691</v>
      </c>
      <c r="N83" s="288">
        <f>$B83*'TC2'!N83/0.5</f>
        <v>1397.6185709779111</v>
      </c>
      <c r="O83" s="289">
        <f>$B83*'TC2'!O83/0.4</f>
        <v>52383.335999584378</v>
      </c>
      <c r="P83" s="288">
        <f>$B83*'TC2'!P83/0.4</f>
        <v>39988.439408014354</v>
      </c>
      <c r="Q83" s="288">
        <f>$B83*'TC2'!Q83/0.4</f>
        <v>12394.896591570028</v>
      </c>
      <c r="R83" s="288">
        <f>$B83*'TC2'!R83/0.4</f>
        <v>1494.9025719498491</v>
      </c>
      <c r="S83" s="266">
        <f>$B83*'TC2'!S83/0.1</f>
        <v>150355.48470027637</v>
      </c>
      <c r="T83" s="255">
        <f>$B83*'TC2'!T83/0.1</f>
        <v>119474.42874857047</v>
      </c>
      <c r="U83" s="255">
        <f>$B83*'TC2'!U83/0.1</f>
        <v>30881.055951705886</v>
      </c>
      <c r="V83" s="290">
        <f>$B83*'TC2'!V83/0.1</f>
        <v>1469.9874015611449</v>
      </c>
      <c r="Y83" s="3"/>
    </row>
    <row r="84" spans="1:25">
      <c r="A84" s="148">
        <v>1987</v>
      </c>
      <c r="B84" s="255">
        <v>47923.780368290216</v>
      </c>
      <c r="C84" s="264">
        <f>$B84*'TC2'!C84</f>
        <v>47923.780368290216</v>
      </c>
      <c r="D84" s="255">
        <f>$B84*'TC2'!D84</f>
        <v>33551.956042235688</v>
      </c>
      <c r="E84" s="288">
        <f>$B84*'TC2'!E84</f>
        <v>14371.824326054526</v>
      </c>
      <c r="F84" s="288">
        <f>$B84*'TC2'!F84</f>
        <v>1513.3177957350047</v>
      </c>
      <c r="G84" s="266">
        <f>$B84*'TC2'!G84/0.9</f>
        <v>35664.756005291747</v>
      </c>
      <c r="H84" s="819">
        <f>$B84*'TC2'!H84/0.9</f>
        <v>23237.062237032274</v>
      </c>
      <c r="I84" s="818">
        <f>$B84*'TC2'!I84/0.9</f>
        <v>12427.693768259471</v>
      </c>
      <c r="J84" s="818">
        <f>$B84*'TC2'!J84/0.9</f>
        <v>1532.4204976371739</v>
      </c>
      <c r="K84" s="289">
        <f>$B84*'TC2'!K84/0.5</f>
        <v>21564.32662760024</v>
      </c>
      <c r="L84" s="288">
        <f>$B84*'TC2'!L84/0.5</f>
        <v>9060.4724185503292</v>
      </c>
      <c r="M84" s="288">
        <f>$B84*'TC2'!M84/0.5</f>
        <v>12503.8542090499</v>
      </c>
      <c r="N84" s="288">
        <f>$B84*'TC2'!N84/0.5</f>
        <v>1591.4281248190396</v>
      </c>
      <c r="O84" s="289">
        <f>$B84*'TC2'!O84/0.4</f>
        <v>53290.292727406137</v>
      </c>
      <c r="P84" s="288">
        <f>$B84*'TC2'!P84/0.4</f>
        <v>40957.799510134704</v>
      </c>
      <c r="Q84" s="288">
        <f>$B84*'TC2'!Q84/0.4</f>
        <v>12332.493217271433</v>
      </c>
      <c r="R84" s="288">
        <f>$B84*'TC2'!R84/0.4</f>
        <v>1458.6609636598416</v>
      </c>
      <c r="S84" s="266">
        <f>$B84*'TC2'!S84/0.1</f>
        <v>158254.99963527638</v>
      </c>
      <c r="T84" s="255">
        <f>$B84*'TC2'!T84/0.1</f>
        <v>126386.00028906637</v>
      </c>
      <c r="U84" s="255">
        <f>$B84*'TC2'!U84/0.1</f>
        <v>31868.999346210028</v>
      </c>
      <c r="V84" s="290">
        <f>$B84*'TC2'!V84/0.1</f>
        <v>1341.3934786154828</v>
      </c>
      <c r="Y84" s="3"/>
    </row>
    <row r="85" spans="1:25">
      <c r="A85" s="148">
        <v>1988</v>
      </c>
      <c r="B85" s="255">
        <v>49937.78057846857</v>
      </c>
      <c r="C85" s="264">
        <f>$B85*'TC2'!C85</f>
        <v>49937.78057846857</v>
      </c>
      <c r="D85" s="255">
        <f>$B85*'TC2'!D85</f>
        <v>35398.403661423152</v>
      </c>
      <c r="E85" s="288">
        <f>$B85*'TC2'!E85</f>
        <v>14539.376917045412</v>
      </c>
      <c r="F85" s="288">
        <f>$B85*'TC2'!F85</f>
        <v>1555.8432108018981</v>
      </c>
      <c r="G85" s="266">
        <f>$B85*'TC2'!G85/0.9</f>
        <v>36358.203584060961</v>
      </c>
      <c r="H85" s="819">
        <f>$B85*'TC2'!H85/0.9</f>
        <v>23925.064503581307</v>
      </c>
      <c r="I85" s="818">
        <f>$B85*'TC2'!I85/0.9</f>
        <v>12433.139080479654</v>
      </c>
      <c r="J85" s="818">
        <f>$B85*'TC2'!J85/0.9</f>
        <v>1584.7288858358984</v>
      </c>
      <c r="K85" s="289">
        <f>$B85*'TC2'!K85/0.5</f>
        <v>22013.130846120886</v>
      </c>
      <c r="L85" s="288">
        <f>$B85*'TC2'!L85/0.5</f>
        <v>9389.7713682672293</v>
      </c>
      <c r="M85" s="288">
        <f>$B85*'TC2'!M85/0.5</f>
        <v>12623.359477853659</v>
      </c>
      <c r="N85" s="288">
        <f>$B85*'TC2'!N85/0.5</f>
        <v>1676.8738723519607</v>
      </c>
      <c r="O85" s="289">
        <f>$B85*'TC2'!O85/0.4</f>
        <v>54289.544506486054</v>
      </c>
      <c r="P85" s="288">
        <f>$B85*'TC2'!P85/0.4</f>
        <v>42094.180922723899</v>
      </c>
      <c r="Q85" s="288">
        <f>$B85*'TC2'!Q85/0.4</f>
        <v>12195.36358376215</v>
      </c>
      <c r="R85" s="288">
        <f>$B85*'TC2'!R85/0.4</f>
        <v>1469.5476526908203</v>
      </c>
      <c r="S85" s="266">
        <f>$B85*'TC2'!S85/0.1</f>
        <v>172153.97352813702</v>
      </c>
      <c r="T85" s="255">
        <f>$B85*'TC2'!T85/0.1</f>
        <v>138658.45608199982</v>
      </c>
      <c r="U85" s="255">
        <f>$B85*'TC2'!U85/0.1</f>
        <v>33495.517446137223</v>
      </c>
      <c r="V85" s="290">
        <f>$B85*'TC2'!V85/0.1</f>
        <v>1295.8721354958955</v>
      </c>
      <c r="Y85" s="3"/>
    </row>
    <row r="86" spans="1:25">
      <c r="A86" s="148">
        <v>1989</v>
      </c>
      <c r="B86" s="255">
        <v>50539.733075805205</v>
      </c>
      <c r="C86" s="264">
        <f>$B86*'TC2'!C86</f>
        <v>50539.733075805205</v>
      </c>
      <c r="D86" s="255">
        <f>$B86*'TC2'!D86</f>
        <v>35594.398161140765</v>
      </c>
      <c r="E86" s="288">
        <f>$B86*'TC2'!E86</f>
        <v>14945.334914664436</v>
      </c>
      <c r="F86" s="288">
        <f>$B86*'TC2'!F86</f>
        <v>1688.2849847479342</v>
      </c>
      <c r="G86" s="266">
        <f>$B86*'TC2'!G86/0.9</f>
        <v>37033.727377693664</v>
      </c>
      <c r="H86" s="819">
        <f>$B86*'TC2'!H86/0.9</f>
        <v>24193.306545656356</v>
      </c>
      <c r="I86" s="818">
        <f>$B86*'TC2'!I86/0.9</f>
        <v>12840.420832037307</v>
      </c>
      <c r="J86" s="818">
        <f>$B86*'TC2'!J86/0.9</f>
        <v>1718.8880371392572</v>
      </c>
      <c r="K86" s="289">
        <f>$B86*'TC2'!K86/0.5</f>
        <v>22519.16920974568</v>
      </c>
      <c r="L86" s="288">
        <f>$B86*'TC2'!L86/0.5</f>
        <v>9506.6328014866103</v>
      </c>
      <c r="M86" s="288">
        <f>$B86*'TC2'!M86/0.5</f>
        <v>13012.536408259077</v>
      </c>
      <c r="N86" s="288">
        <f>$B86*'TC2'!N86/0.5</f>
        <v>1800.6153852642869</v>
      </c>
      <c r="O86" s="289">
        <f>$B86*'TC2'!O86/0.4</f>
        <v>55176.925087628646</v>
      </c>
      <c r="P86" s="288">
        <f>$B86*'TC2'!P86/0.4</f>
        <v>42551.648725868545</v>
      </c>
      <c r="Q86" s="288">
        <f>$B86*'TC2'!Q86/0.4</f>
        <v>12625.276361760098</v>
      </c>
      <c r="R86" s="288">
        <f>$B86*'TC2'!R86/0.4</f>
        <v>1616.7288519829701</v>
      </c>
      <c r="S86" s="266">
        <f>$B86*'TC2'!S86/0.1</f>
        <v>172093.784358809</v>
      </c>
      <c r="T86" s="255">
        <f>$B86*'TC2'!T86/0.1</f>
        <v>138204.22270050045</v>
      </c>
      <c r="U86" s="255">
        <f>$B86*'TC2'!U86/0.1</f>
        <v>33889.561658308594</v>
      </c>
      <c r="V86" s="290">
        <f>$B86*'TC2'!V86/0.1</f>
        <v>1412.8575132260246</v>
      </c>
      <c r="Y86" s="3"/>
    </row>
    <row r="87" spans="1:25">
      <c r="A87" s="158">
        <v>1990</v>
      </c>
      <c r="B87" s="256">
        <v>50495.067495477866</v>
      </c>
      <c r="C87" s="282">
        <f>$B87*'TC2'!C87</f>
        <v>50495.067495477866</v>
      </c>
      <c r="D87" s="256">
        <f>$B87*'TC2'!D87</f>
        <v>35095.741373623525</v>
      </c>
      <c r="E87" s="294">
        <f>$B87*'TC2'!E87</f>
        <v>15399.326121854345</v>
      </c>
      <c r="F87" s="294">
        <f>$B87*'TC2'!F87</f>
        <v>1820.7045456520432</v>
      </c>
      <c r="G87" s="284">
        <f>$B87*'TC2'!G87/0.9</f>
        <v>37032.481579860985</v>
      </c>
      <c r="H87" s="823">
        <f>$B87*'TC2'!H87/0.9</f>
        <v>23756.770255711162</v>
      </c>
      <c r="I87" s="822">
        <f>$B87*'TC2'!I87/0.9</f>
        <v>13275.711324149826</v>
      </c>
      <c r="J87" s="822">
        <f>$B87*'TC2'!J87/0.9</f>
        <v>1865.6049411846773</v>
      </c>
      <c r="K87" s="295">
        <f>$B87*'TC2'!K87/0.5</f>
        <v>22491.658783598916</v>
      </c>
      <c r="L87" s="294">
        <f>$B87*'TC2'!L87/0.5</f>
        <v>9105.3709532255598</v>
      </c>
      <c r="M87" s="294">
        <f>$B87*'TC2'!M87/0.5</f>
        <v>13386.287830373363</v>
      </c>
      <c r="N87" s="294">
        <f>$B87*'TC2'!N87/0.5</f>
        <v>1882.8353347426116</v>
      </c>
      <c r="O87" s="295">
        <f>$B87*'TC2'!O87/0.4</f>
        <v>55208.510075188569</v>
      </c>
      <c r="P87" s="294">
        <f>$B87*'TC2'!P87/0.4</f>
        <v>42071.019383818166</v>
      </c>
      <c r="Q87" s="294">
        <f>$B87*'TC2'!Q87/0.4</f>
        <v>13137.490691370409</v>
      </c>
      <c r="R87" s="294">
        <f>$B87*'TC2'!R87/0.4</f>
        <v>1844.0669492372595</v>
      </c>
      <c r="S87" s="284">
        <f>$B87*'TC2'!S87/0.1</f>
        <v>171658.34073602979</v>
      </c>
      <c r="T87" s="256">
        <f>$B87*'TC2'!T87/0.1</f>
        <v>137146.48143483477</v>
      </c>
      <c r="U87" s="256">
        <f>$B87*'TC2'!U87/0.1</f>
        <v>34511.859301194985</v>
      </c>
      <c r="V87" s="304">
        <f>$B87*'TC2'!V87/0.1</f>
        <v>1416.6009858583348</v>
      </c>
      <c r="Y87" s="3"/>
    </row>
    <row r="88" spans="1:25">
      <c r="A88" s="148">
        <v>1991</v>
      </c>
      <c r="B88" s="255">
        <v>49461.464948988541</v>
      </c>
      <c r="C88" s="264">
        <f>$B88*'TC2'!C88</f>
        <v>49461.464948988541</v>
      </c>
      <c r="D88" s="255">
        <f>$B88*'TC2'!D88</f>
        <v>33547.133039185333</v>
      </c>
      <c r="E88" s="288">
        <f>$B88*'TC2'!E88</f>
        <v>15914.331909803208</v>
      </c>
      <c r="F88" s="288">
        <f>$B88*'TC2'!F88</f>
        <v>2053.3824729518619</v>
      </c>
      <c r="G88" s="266">
        <f>$B88*'TC2'!G88/0.9</f>
        <v>36416.548147829504</v>
      </c>
      <c r="H88" s="819">
        <f>$B88*'TC2'!H88/0.9</f>
        <v>22594.969136137621</v>
      </c>
      <c r="I88" s="818">
        <f>$B88*'TC2'!I88/0.9</f>
        <v>13821.579011691887</v>
      </c>
      <c r="J88" s="818">
        <f>$B88*'TC2'!J88/0.9</f>
        <v>2107.3773307282222</v>
      </c>
      <c r="K88" s="289">
        <f>$B88*'TC2'!K88/0.5</f>
        <v>22073.33251483594</v>
      </c>
      <c r="L88" s="288">
        <f>$B88*'TC2'!L88/0.5</f>
        <v>8166.7386902398985</v>
      </c>
      <c r="M88" s="288">
        <f>$B88*'TC2'!M88/0.5</f>
        <v>13906.593824596053</v>
      </c>
      <c r="N88" s="288">
        <f>$B88*'TC2'!N88/0.5</f>
        <v>2025.7565764992794</v>
      </c>
      <c r="O88" s="289">
        <f>$B88*'TC2'!O88/0.4</f>
        <v>54345.567689071453</v>
      </c>
      <c r="P88" s="288">
        <f>$B88*'TC2'!P88/0.4</f>
        <v>40630.257193509773</v>
      </c>
      <c r="Q88" s="288">
        <f>$B88*'TC2'!Q88/0.4</f>
        <v>13715.31049556168</v>
      </c>
      <c r="R88" s="288">
        <f>$B88*'TC2'!R88/0.4</f>
        <v>2209.4032735144006</v>
      </c>
      <c r="S88" s="266">
        <f>$B88*'TC2'!S88/0.1</f>
        <v>166865.71615941986</v>
      </c>
      <c r="T88" s="255">
        <f>$B88*'TC2'!T88/0.1</f>
        <v>132116.60816661475</v>
      </c>
      <c r="U88" s="255">
        <f>$B88*'TC2'!U88/0.1</f>
        <v>34749.107992805075</v>
      </c>
      <c r="V88" s="290">
        <f>$B88*'TC2'!V88/0.1</f>
        <v>1567.4287529646181</v>
      </c>
      <c r="Y88" s="3"/>
    </row>
    <row r="89" spans="1:25">
      <c r="A89" s="148">
        <v>1992</v>
      </c>
      <c r="B89" s="255">
        <v>50418.429085743737</v>
      </c>
      <c r="C89" s="264">
        <f>$B89*'TC2'!C89</f>
        <v>50418.429085743737</v>
      </c>
      <c r="D89" s="255">
        <f>$B89*'TC2'!D89</f>
        <v>33968.729428183782</v>
      </c>
      <c r="E89" s="288">
        <f>$B89*'TC2'!E89</f>
        <v>16449.699657559955</v>
      </c>
      <c r="F89" s="288">
        <f>$B89*'TC2'!F89</f>
        <v>2291.4650820690476</v>
      </c>
      <c r="G89" s="266">
        <f>$B89*'TC2'!G89/0.9</f>
        <v>36645.531599335402</v>
      </c>
      <c r="H89" s="819">
        <f>$B89*'TC2'!H89/0.9</f>
        <v>22368.736376058507</v>
      </c>
      <c r="I89" s="818">
        <f>$B89*'TC2'!I89/0.9</f>
        <v>14276.795223276897</v>
      </c>
      <c r="J89" s="818">
        <f>$B89*'TC2'!J89/0.9</f>
        <v>2356.1729039135043</v>
      </c>
      <c r="K89" s="289">
        <f>$B89*'TC2'!K89/0.5</f>
        <v>22058.603656072926</v>
      </c>
      <c r="L89" s="288">
        <f>$B89*'TC2'!L89/0.5</f>
        <v>7538.785307749451</v>
      </c>
      <c r="M89" s="288">
        <f>$B89*'TC2'!M89/0.5</f>
        <v>14519.818348323479</v>
      </c>
      <c r="N89" s="288">
        <f>$B89*'TC2'!N89/0.5</f>
        <v>2283.5454079070882</v>
      </c>
      <c r="O89" s="289">
        <f>$B89*'TC2'!O89/0.4</f>
        <v>54879.191528413503</v>
      </c>
      <c r="P89" s="288">
        <f>$B89*'TC2'!P89/0.4</f>
        <v>40906.175211444825</v>
      </c>
      <c r="Q89" s="288">
        <f>$B89*'TC2'!Q89/0.4</f>
        <v>13973.016316968666</v>
      </c>
      <c r="R89" s="288">
        <f>$B89*'TC2'!R89/0.4</f>
        <v>2446.9572739215255</v>
      </c>
      <c r="S89" s="266">
        <f>$B89*'TC2'!S89/0.1</f>
        <v>174374.50646341871</v>
      </c>
      <c r="T89" s="255">
        <f>$B89*'TC2'!T89/0.1</f>
        <v>138368.66689731125</v>
      </c>
      <c r="U89" s="255">
        <f>$B89*'TC2'!U89/0.1</f>
        <v>36005.839566107461</v>
      </c>
      <c r="V89" s="290">
        <f>$B89*'TC2'!V89/0.1</f>
        <v>1709.0946854689316</v>
      </c>
      <c r="Y89" s="3"/>
    </row>
    <row r="90" spans="1:25">
      <c r="A90" s="148">
        <v>1993</v>
      </c>
      <c r="B90" s="255">
        <v>50847.593473368397</v>
      </c>
      <c r="C90" s="264">
        <f>$B90*'TC2'!C90</f>
        <v>50847.593473368397</v>
      </c>
      <c r="D90" s="255">
        <f>$B90*'TC2'!D90</f>
        <v>34358.98608010001</v>
      </c>
      <c r="E90" s="288">
        <f>$B90*'TC2'!E90</f>
        <v>16488.60739326839</v>
      </c>
      <c r="F90" s="288">
        <f>$B90*'TC2'!F90</f>
        <v>2456.9723136125112</v>
      </c>
      <c r="G90" s="266">
        <f>$B90*'TC2'!G90/0.9</f>
        <v>37264.10180113223</v>
      </c>
      <c r="H90" s="819">
        <f>$B90*'TC2'!H90/0.9</f>
        <v>22860.257626260831</v>
      </c>
      <c r="I90" s="818">
        <f>$B90*'TC2'!I90/0.9</f>
        <v>14403.844174871407</v>
      </c>
      <c r="J90" s="818">
        <f>$B90*'TC2'!J90/0.9</f>
        <v>2523.3307838070637</v>
      </c>
      <c r="K90" s="289">
        <f>$B90*'TC2'!K90/0.5</f>
        <v>22596.201408134959</v>
      </c>
      <c r="L90" s="288">
        <f>$B90*'TC2'!L90/0.5</f>
        <v>7977.887754573163</v>
      </c>
      <c r="M90" s="288">
        <f>$B90*'TC2'!M90/0.5</f>
        <v>14618.31365356179</v>
      </c>
      <c r="N90" s="288">
        <f>$B90*'TC2'!N90/0.5</f>
        <v>2390.831762705935</v>
      </c>
      <c r="O90" s="289">
        <f>$B90*'TC2'!O90/0.4</f>
        <v>55598.977292378826</v>
      </c>
      <c r="P90" s="288">
        <f>$B90*'TC2'!P90/0.4</f>
        <v>41463.219965870412</v>
      </c>
      <c r="Q90" s="288">
        <f>$B90*'TC2'!Q90/0.4</f>
        <v>14135.757326508425</v>
      </c>
      <c r="R90" s="288">
        <f>$B90*'TC2'!R90/0.4</f>
        <v>2688.9545601834743</v>
      </c>
      <c r="S90" s="266">
        <f>$B90*'TC2'!S90/0.1</f>
        <v>173099.01852349381</v>
      </c>
      <c r="T90" s="255">
        <f>$B90*'TC2'!T90/0.1</f>
        <v>137847.54216465261</v>
      </c>
      <c r="U90" s="255">
        <f>$B90*'TC2'!U90/0.1</f>
        <v>35251.476358841246</v>
      </c>
      <c r="V90" s="290">
        <f>$B90*'TC2'!V90/0.1</f>
        <v>1859.7460818615407</v>
      </c>
      <c r="Y90" s="3"/>
    </row>
    <row r="91" spans="1:25">
      <c r="A91" s="148">
        <v>1994</v>
      </c>
      <c r="B91" s="255">
        <v>52508.702608219624</v>
      </c>
      <c r="C91" s="264">
        <f>$B91*'TC2'!C91</f>
        <v>52508.702608219624</v>
      </c>
      <c r="D91" s="255">
        <f>$B91*'TC2'!D91</f>
        <v>35929.571048113285</v>
      </c>
      <c r="E91" s="288">
        <f>$B91*'TC2'!E91</f>
        <v>16579.131560106336</v>
      </c>
      <c r="F91" s="288">
        <f>$B91*'TC2'!F91</f>
        <v>2609.2819053930784</v>
      </c>
      <c r="G91" s="266">
        <f>$B91*'TC2'!G91/0.9</f>
        <v>38453.151397813956</v>
      </c>
      <c r="H91" s="819">
        <f>$B91*'TC2'!H91/0.9</f>
        <v>23971.033044004351</v>
      </c>
      <c r="I91" s="818">
        <f>$B91*'TC2'!I91/0.9</f>
        <v>14482.118353809608</v>
      </c>
      <c r="J91" s="818">
        <f>$B91*'TC2'!J91/0.9</f>
        <v>2674.6992226375419</v>
      </c>
      <c r="K91" s="289">
        <f>$B91*'TC2'!K91/0.5</f>
        <v>23280.569844323447</v>
      </c>
      <c r="L91" s="288">
        <f>$B91*'TC2'!L91/0.5</f>
        <v>8649.642338383821</v>
      </c>
      <c r="M91" s="288">
        <f>$B91*'TC2'!M91/0.5</f>
        <v>14630.927505939622</v>
      </c>
      <c r="N91" s="288">
        <f>$B91*'TC2'!N91/0.5</f>
        <v>2529.4417109997548</v>
      </c>
      <c r="O91" s="289">
        <f>$B91*'TC2'!O91/0.4</f>
        <v>57418.878339677103</v>
      </c>
      <c r="P91" s="288">
        <f>$B91*'TC2'!P91/0.4</f>
        <v>43122.771426029998</v>
      </c>
      <c r="Q91" s="288">
        <f>$B91*'TC2'!Q91/0.4</f>
        <v>14296.106913647094</v>
      </c>
      <c r="R91" s="288">
        <f>$B91*'TC2'!R91/0.4</f>
        <v>2856.271112184776</v>
      </c>
      <c r="S91" s="266">
        <f>$B91*'TC2'!S91/0.1</f>
        <v>179008.66350187056</v>
      </c>
      <c r="T91" s="255">
        <f>$B91*'TC2'!T91/0.1</f>
        <v>143556.41308509372</v>
      </c>
      <c r="U91" s="255">
        <f>$B91*'TC2'!U91/0.1</f>
        <v>35452.250416776893</v>
      </c>
      <c r="V91" s="290">
        <f>$B91*'TC2'!V91/0.1</f>
        <v>2020.5260501929065</v>
      </c>
      <c r="Y91" s="3"/>
    </row>
    <row r="92" spans="1:25">
      <c r="A92" s="148">
        <v>1995</v>
      </c>
      <c r="B92" s="255">
        <v>53662.595620490647</v>
      </c>
      <c r="C92" s="264">
        <f>$B92*'TC2'!C92</f>
        <v>53662.595620490647</v>
      </c>
      <c r="D92" s="255">
        <f>$B92*'TC2'!D92</f>
        <v>36918.632507770111</v>
      </c>
      <c r="E92" s="288">
        <f>$B92*'TC2'!E92</f>
        <v>16743.963112720539</v>
      </c>
      <c r="F92" s="288">
        <f>$B92*'TC2'!F92</f>
        <v>2751.1086707804438</v>
      </c>
      <c r="G92" s="266">
        <f>$B92*'TC2'!G92/0.9</f>
        <v>38994.175284061603</v>
      </c>
      <c r="H92" s="819">
        <f>$B92*'TC2'!H92/0.9</f>
        <v>24388.959178037043</v>
      </c>
      <c r="I92" s="818">
        <f>$B92*'TC2'!I92/0.9</f>
        <v>14605.216106024562</v>
      </c>
      <c r="J92" s="818">
        <f>$B92*'TC2'!J92/0.9</f>
        <v>2811.8261760188311</v>
      </c>
      <c r="K92" s="289">
        <f>$B92*'TC2'!K92/0.5</f>
        <v>23454.656759082198</v>
      </c>
      <c r="L92" s="288">
        <f>$B92*'TC2'!L92/0.5</f>
        <v>8764.5833919854831</v>
      </c>
      <c r="M92" s="288">
        <f>$B92*'TC2'!M92/0.5</f>
        <v>14690.073367096722</v>
      </c>
      <c r="N92" s="288">
        <f>$B92*'TC2'!N92/0.5</f>
        <v>2574.4331573866721</v>
      </c>
      <c r="O92" s="289">
        <f>$B92*'TC2'!O92/0.4</f>
        <v>58418.573440285858</v>
      </c>
      <c r="P92" s="288">
        <f>$B92*'TC2'!P92/0.4</f>
        <v>43919.428910601499</v>
      </c>
      <c r="Q92" s="288">
        <f>$B92*'TC2'!Q92/0.4</f>
        <v>14499.144529684363</v>
      </c>
      <c r="R92" s="288">
        <f>$B92*'TC2'!R92/0.4</f>
        <v>3108.5674493090291</v>
      </c>
      <c r="S92" s="266">
        <f>$B92*'TC2'!S92/0.1</f>
        <v>185678.37864835202</v>
      </c>
      <c r="T92" s="255">
        <f>$B92*'TC2'!T92/0.1</f>
        <v>149685.69247536769</v>
      </c>
      <c r="U92" s="255">
        <f>$B92*'TC2'!U92/0.1</f>
        <v>35992.686172984337</v>
      </c>
      <c r="V92" s="290">
        <f>$B92*'TC2'!V92/0.1</f>
        <v>2204.6511236349561</v>
      </c>
      <c r="Y92" s="3"/>
    </row>
    <row r="93" spans="1:25">
      <c r="A93" s="148">
        <v>1996</v>
      </c>
      <c r="B93" s="255">
        <v>55355.87569649738</v>
      </c>
      <c r="C93" s="264">
        <f>$B93*'TC2'!C93</f>
        <v>55355.87569649738</v>
      </c>
      <c r="D93" s="255">
        <f>$B93*'TC2'!D93</f>
        <v>38542.747513401788</v>
      </c>
      <c r="E93" s="288">
        <f>$B93*'TC2'!E93</f>
        <v>16813.128183095596</v>
      </c>
      <c r="F93" s="288">
        <f>$B93*'TC2'!F93</f>
        <v>2844.5377960928649</v>
      </c>
      <c r="G93" s="266">
        <f>$B93*'TC2'!G93/0.9</f>
        <v>39836.406319388894</v>
      </c>
      <c r="H93" s="819">
        <f>$B93*'TC2'!H93/0.9</f>
        <v>25213.915840229565</v>
      </c>
      <c r="I93" s="818">
        <f>$B93*'TC2'!I93/0.9</f>
        <v>14622.490479159331</v>
      </c>
      <c r="J93" s="818">
        <f>$B93*'TC2'!J93/0.9</f>
        <v>2914.9191306610937</v>
      </c>
      <c r="K93" s="289">
        <f>$B93*'TC2'!K93/0.5</f>
        <v>23915.390304573935</v>
      </c>
      <c r="L93" s="288">
        <f>$B93*'TC2'!L93/0.5</f>
        <v>9176.6709259537383</v>
      </c>
      <c r="M93" s="288">
        <f>$B93*'TC2'!M93/0.5</f>
        <v>14738.719378620201</v>
      </c>
      <c r="N93" s="288">
        <f>$B93*'TC2'!N93/0.5</f>
        <v>2686.5161194071266</v>
      </c>
      <c r="O93" s="289">
        <f>$B93*'TC2'!O93/0.4</f>
        <v>59737.676337907586</v>
      </c>
      <c r="P93" s="288">
        <f>$B93*'TC2'!P93/0.4</f>
        <v>45260.471983074349</v>
      </c>
      <c r="Q93" s="288">
        <f>$B93*'TC2'!Q93/0.4</f>
        <v>14477.204354833244</v>
      </c>
      <c r="R93" s="288">
        <f>$B93*'TC2'!R93/0.4</f>
        <v>3200.4228947285528</v>
      </c>
      <c r="S93" s="266">
        <f>$B93*'TC2'!S93/0.1</f>
        <v>195031.10009047377</v>
      </c>
      <c r="T93" s="255">
        <f>$B93*'TC2'!T93/0.1</f>
        <v>158502.23257195181</v>
      </c>
      <c r="U93" s="255">
        <f>$B93*'TC2'!U93/0.1</f>
        <v>36528.867518521947</v>
      </c>
      <c r="V93" s="290">
        <f>$B93*'TC2'!V93/0.1</f>
        <v>2211.1057849788053</v>
      </c>
      <c r="Y93" s="3"/>
    </row>
    <row r="94" spans="1:25">
      <c r="A94" s="148">
        <v>1997</v>
      </c>
      <c r="B94" s="255">
        <v>57366.706476298656</v>
      </c>
      <c r="C94" s="264">
        <f>$B94*'TC2'!C94</f>
        <v>57366.706476298656</v>
      </c>
      <c r="D94" s="255">
        <f>$B94*'TC2'!D94</f>
        <v>40478.127056066864</v>
      </c>
      <c r="E94" s="288">
        <f>$B94*'TC2'!E94</f>
        <v>16888.579420231796</v>
      </c>
      <c r="F94" s="288">
        <f>$B94*'TC2'!F94</f>
        <v>2888.183924726115</v>
      </c>
      <c r="G94" s="266">
        <f>$B94*'TC2'!G94/0.9</f>
        <v>40952.788413592702</v>
      </c>
      <c r="H94" s="819">
        <f>$B94*'TC2'!H94/0.9</f>
        <v>26293.398688335059</v>
      </c>
      <c r="I94" s="818">
        <f>$B94*'TC2'!I94/0.9</f>
        <v>14659.389725257633</v>
      </c>
      <c r="J94" s="818">
        <f>$B94*'TC2'!J94/0.9</f>
        <v>2975.6408418490482</v>
      </c>
      <c r="K94" s="289">
        <f>$B94*'TC2'!K94/0.5</f>
        <v>24510.549245197468</v>
      </c>
      <c r="L94" s="288">
        <f>$B94*'TC2'!L94/0.5</f>
        <v>9733.4493695807905</v>
      </c>
      <c r="M94" s="288">
        <f>$B94*'TC2'!M94/0.5</f>
        <v>14777.099875616672</v>
      </c>
      <c r="N94" s="288">
        <f>$B94*'TC2'!N94/0.5</f>
        <v>2758.58167448019</v>
      </c>
      <c r="O94" s="289">
        <f>$B94*'TC2'!O94/0.4</f>
        <v>61505.587374086732</v>
      </c>
      <c r="P94" s="288">
        <f>$B94*'TC2'!P94/0.4</f>
        <v>46993.335336777898</v>
      </c>
      <c r="Q94" s="288">
        <f>$B94*'TC2'!Q94/0.4</f>
        <v>14512.252037308837</v>
      </c>
      <c r="R94" s="288">
        <f>$B94*'TC2'!R94/0.4</f>
        <v>3246.96480106012</v>
      </c>
      <c r="S94" s="266">
        <f>$B94*'TC2'!S94/0.1</f>
        <v>205091.96904065227</v>
      </c>
      <c r="T94" s="255">
        <f>$B94*'TC2'!T94/0.1</f>
        <v>168140.68236565305</v>
      </c>
      <c r="U94" s="255">
        <f>$B94*'TC2'!U94/0.1</f>
        <v>36951.286674999232</v>
      </c>
      <c r="V94" s="290">
        <f>$B94*'TC2'!V94/0.1</f>
        <v>2101.0716706197213</v>
      </c>
      <c r="Y94" s="3"/>
    </row>
    <row r="95" spans="1:25">
      <c r="A95" s="148">
        <v>1998</v>
      </c>
      <c r="B95" s="255">
        <v>59562.438913594255</v>
      </c>
      <c r="C95" s="264">
        <f>$B95*'TC2'!C95</f>
        <v>59562.438913594255</v>
      </c>
      <c r="D95" s="255">
        <f>$B95*'TC2'!D95</f>
        <v>42561.252294464612</v>
      </c>
      <c r="E95" s="288">
        <f>$B95*'TC2'!E95</f>
        <v>17001.186619129643</v>
      </c>
      <c r="F95" s="288">
        <f>$B95*'TC2'!F95</f>
        <v>2859.8908536712097</v>
      </c>
      <c r="G95" s="266">
        <f>$B95*'TC2'!G95/0.9</f>
        <v>42443.54424635318</v>
      </c>
      <c r="H95" s="819">
        <f>$B95*'TC2'!H95/0.9</f>
        <v>27713.79122109112</v>
      </c>
      <c r="I95" s="818">
        <f>$B95*'TC2'!I95/0.9</f>
        <v>14729.75302526206</v>
      </c>
      <c r="J95" s="818">
        <f>$B95*'TC2'!J95/0.9</f>
        <v>2950.6353141857439</v>
      </c>
      <c r="K95" s="289">
        <f>$B95*'TC2'!K95/0.5</f>
        <v>25421.341983272196</v>
      </c>
      <c r="L95" s="288">
        <f>$B95*'TC2'!L95/0.5</f>
        <v>10556.581672212093</v>
      </c>
      <c r="M95" s="288">
        <f>$B95*'TC2'!M95/0.5</f>
        <v>14864.760311060107</v>
      </c>
      <c r="N95" s="288">
        <f>$B95*'TC2'!N95/0.5</f>
        <v>2813.4678687150595</v>
      </c>
      <c r="O95" s="289">
        <f>$B95*'TC2'!O95/0.4</f>
        <v>63721.297075204406</v>
      </c>
      <c r="P95" s="288">
        <f>$B95*'TC2'!P95/0.4</f>
        <v>49160.303157189897</v>
      </c>
      <c r="Q95" s="288">
        <f>$B95*'TC2'!Q95/0.4</f>
        <v>14560.993918014503</v>
      </c>
      <c r="R95" s="288">
        <f>$B95*'TC2'!R95/0.4</f>
        <v>3122.0946210240995</v>
      </c>
      <c r="S95" s="266">
        <f>$B95*'TC2'!S95/0.1</f>
        <v>213632.49091876388</v>
      </c>
      <c r="T95" s="255">
        <f>$B95*'TC2'!T95/0.1</f>
        <v>176188.401954826</v>
      </c>
      <c r="U95" s="255">
        <f>$B95*'TC2'!U95/0.1</f>
        <v>37444.088963937902</v>
      </c>
      <c r="V95" s="290">
        <f>$B95*'TC2'!V95/0.1</f>
        <v>2043.1907090404013</v>
      </c>
      <c r="Y95" s="3"/>
    </row>
    <row r="96" spans="1:25">
      <c r="A96" s="152">
        <v>1999</v>
      </c>
      <c r="B96" s="257">
        <v>61346.22356683993</v>
      </c>
      <c r="C96" s="276">
        <f>$B96*'TC2'!C96</f>
        <v>61346.22356683993</v>
      </c>
      <c r="D96" s="257">
        <f>$B96*'TC2'!D96</f>
        <v>43937.683496703801</v>
      </c>
      <c r="E96" s="299">
        <f>$B96*'TC2'!E96</f>
        <v>17408.540070136132</v>
      </c>
      <c r="F96" s="299">
        <f>$B96*'TC2'!F96</f>
        <v>2910.211650297927</v>
      </c>
      <c r="G96" s="278">
        <f>$B96*'TC2'!G96/0.9</f>
        <v>43377.43531338327</v>
      </c>
      <c r="H96" s="821">
        <f>$B96*'TC2'!H96/0.9</f>
        <v>28368.18690505037</v>
      </c>
      <c r="I96" s="820">
        <f>$B96*'TC2'!I96/0.9</f>
        <v>15009.2484083329</v>
      </c>
      <c r="J96" s="820">
        <f>$B96*'TC2'!J96/0.9</f>
        <v>3021.0477789559218</v>
      </c>
      <c r="K96" s="300">
        <f>$B96*'TC2'!K96/0.5</f>
        <v>25978.725321205271</v>
      </c>
      <c r="L96" s="299">
        <f>$B96*'TC2'!L96/0.5</f>
        <v>10935.968377573474</v>
      </c>
      <c r="M96" s="299">
        <f>$B96*'TC2'!M96/0.5</f>
        <v>15042.756943631795</v>
      </c>
      <c r="N96" s="299">
        <f>$B96*'TC2'!N96/0.5</f>
        <v>2888.2860354469417</v>
      </c>
      <c r="O96" s="300">
        <f>$B96*'TC2'!O96/0.4</f>
        <v>65125.82280360577</v>
      </c>
      <c r="P96" s="299">
        <f>$B96*'TC2'!P96/0.4</f>
        <v>50158.46006439648</v>
      </c>
      <c r="Q96" s="299">
        <f>$B96*'TC2'!Q96/0.4</f>
        <v>14967.362739209279</v>
      </c>
      <c r="R96" s="299">
        <f>$B96*'TC2'!R96/0.4</f>
        <v>3186.9999583421468</v>
      </c>
      <c r="S96" s="278">
        <f>$B96*'TC2'!S96/0.1</f>
        <v>223065.31784794986</v>
      </c>
      <c r="T96" s="257">
        <f>$B96*'TC2'!T96/0.1</f>
        <v>184063.15282158466</v>
      </c>
      <c r="U96" s="257">
        <f>$B96*'TC2'!U96/0.1</f>
        <v>39002.165026365212</v>
      </c>
      <c r="V96" s="305">
        <f>$B96*'TC2'!V96/0.1</f>
        <v>1912.6864923759767</v>
      </c>
      <c r="Y96" s="3"/>
    </row>
    <row r="97" spans="1:25">
      <c r="A97" s="148">
        <v>2000</v>
      </c>
      <c r="B97" s="255">
        <v>63392.569387747622</v>
      </c>
      <c r="C97" s="264">
        <f>$B97*'TC2'!C97</f>
        <v>63392.569387747622</v>
      </c>
      <c r="D97" s="255">
        <f>$B97*'TC2'!D97</f>
        <v>45591.149961629053</v>
      </c>
      <c r="E97" s="288">
        <f>$B97*'TC2'!E97</f>
        <v>17801.419426118569</v>
      </c>
      <c r="F97" s="288">
        <f>$B97*'TC2'!F97</f>
        <v>2990.8511476063663</v>
      </c>
      <c r="G97" s="266">
        <f>$B97*'TC2'!G97/0.9</f>
        <v>44510.248762043717</v>
      </c>
      <c r="H97" s="819">
        <f>$B97*'TC2'!H97/0.9</f>
        <v>29245.573356590685</v>
      </c>
      <c r="I97" s="818">
        <f>$B97*'TC2'!I97/0.9</f>
        <v>15264.675405453032</v>
      </c>
      <c r="J97" s="818">
        <f>$B97*'TC2'!J97/0.9</f>
        <v>3105.7814330651354</v>
      </c>
      <c r="K97" s="289">
        <f>$B97*'TC2'!K97/0.5</f>
        <v>26490.845769022959</v>
      </c>
      <c r="L97" s="288">
        <f>$B97*'TC2'!L97/0.5</f>
        <v>11251.601932438576</v>
      </c>
      <c r="M97" s="288">
        <f>$B97*'TC2'!M97/0.5</f>
        <v>15239.243836584392</v>
      </c>
      <c r="N97" s="288">
        <f>$B97*'TC2'!N97/0.5</f>
        <v>2979.2952397401009</v>
      </c>
      <c r="O97" s="289">
        <f>$B97*'TC2'!O97/0.4</f>
        <v>67034.502503319658</v>
      </c>
      <c r="P97" s="288">
        <f>$B97*'TC2'!P97/0.4</f>
        <v>51738.037636780813</v>
      </c>
      <c r="Q97" s="288">
        <f>$B97*'TC2'!Q97/0.4</f>
        <v>15296.46486653883</v>
      </c>
      <c r="R97" s="288">
        <f>$B97*'TC2'!R97/0.4</f>
        <v>3263.8891747214288</v>
      </c>
      <c r="S97" s="266">
        <f>$B97*'TC2'!S97/0.1</f>
        <v>233333.45501908279</v>
      </c>
      <c r="T97" s="255">
        <f>$B97*'TC2'!T97/0.1</f>
        <v>192701.33940697435</v>
      </c>
      <c r="U97" s="255">
        <f>$B97*'TC2'!U97/0.1</f>
        <v>40632.115612108428</v>
      </c>
      <c r="V97" s="290">
        <f>$B97*'TC2'!V97/0.1</f>
        <v>1956.4785784774433</v>
      </c>
      <c r="Y97" s="3"/>
    </row>
    <row r="98" spans="1:25">
      <c r="A98" s="148">
        <v>2001</v>
      </c>
      <c r="B98" s="255">
        <v>63081.54041074877</v>
      </c>
      <c r="C98" s="264">
        <f>$B98*'TC2'!C98</f>
        <v>63081.54041074877</v>
      </c>
      <c r="D98" s="255">
        <f>$B98*'TC2'!D98</f>
        <v>44506.105404265334</v>
      </c>
      <c r="E98" s="288">
        <f>$B98*'TC2'!E98</f>
        <v>18575.435006483433</v>
      </c>
      <c r="F98" s="288">
        <f>$B98*'TC2'!F98</f>
        <v>3241.1932423992425</v>
      </c>
      <c r="G98" s="266">
        <f>$B98*'TC2'!G98/0.9</f>
        <v>44595.398629631884</v>
      </c>
      <c r="H98" s="819">
        <f>$B98*'TC2'!H98/0.9</f>
        <v>28640.42274494252</v>
      </c>
      <c r="I98" s="818">
        <f>$B98*'TC2'!I98/0.9</f>
        <v>15954.975884689358</v>
      </c>
      <c r="J98" s="818">
        <f>$B98*'TC2'!J98/0.9</f>
        <v>3350.8909146940823</v>
      </c>
      <c r="K98" s="289">
        <f>$B98*'TC2'!K98/0.5</f>
        <v>26590.777293742776</v>
      </c>
      <c r="L98" s="288">
        <f>$B98*'TC2'!L98/0.5</f>
        <v>10684.727565664894</v>
      </c>
      <c r="M98" s="288">
        <f>$B98*'TC2'!M98/0.5</f>
        <v>15906.049728077878</v>
      </c>
      <c r="N98" s="288">
        <f>$B98*'TC2'!N98/0.5</f>
        <v>3129.5243524165203</v>
      </c>
      <c r="O98" s="289">
        <f>$B98*'TC2'!O98/0.4</f>
        <v>67101.175299493261</v>
      </c>
      <c r="P98" s="288">
        <f>$B98*'TC2'!P98/0.4</f>
        <v>51085.041719039553</v>
      </c>
      <c r="Q98" s="288">
        <f>$B98*'TC2'!Q98/0.4</f>
        <v>16016.133580453707</v>
      </c>
      <c r="R98" s="288">
        <f>$B98*'TC2'!R98/0.4</f>
        <v>3627.599117541034</v>
      </c>
      <c r="S98" s="266">
        <f>$B98*'TC2'!S98/0.1</f>
        <v>229456.81644080079</v>
      </c>
      <c r="T98" s="255">
        <f>$B98*'TC2'!T98/0.1</f>
        <v>187297.24933817069</v>
      </c>
      <c r="U98" s="255">
        <f>$B98*'TC2'!U98/0.1</f>
        <v>42159.567102630106</v>
      </c>
      <c r="V98" s="290">
        <f>$B98*'TC2'!V98/0.1</f>
        <v>2253.9141917456882</v>
      </c>
      <c r="Y98" s="3"/>
    </row>
    <row r="99" spans="1:25">
      <c r="A99" s="148">
        <v>2002</v>
      </c>
      <c r="B99" s="255">
        <v>62939.298015460525</v>
      </c>
      <c r="C99" s="264">
        <f>$B99*'TC2'!C99</f>
        <v>62939.298015460525</v>
      </c>
      <c r="D99" s="255">
        <f>$B99*'TC2'!D99</f>
        <v>43474.263505314208</v>
      </c>
      <c r="E99" s="288">
        <f>$B99*'TC2'!E99</f>
        <v>19465.034510146317</v>
      </c>
      <c r="F99" s="288">
        <f>$B99*'TC2'!F99</f>
        <v>3414.4053892863567</v>
      </c>
      <c r="G99" s="266">
        <f>$B99*'TC2'!G99/0.9</f>
        <v>44303.669613326412</v>
      </c>
      <c r="H99" s="819">
        <f>$B99*'TC2'!H99/0.9</f>
        <v>27590.834932729067</v>
      </c>
      <c r="I99" s="818">
        <f>$B99*'TC2'!I99/0.9</f>
        <v>16712.834680597349</v>
      </c>
      <c r="J99" s="818">
        <f>$B99*'TC2'!J99/0.9</f>
        <v>3530.7031412955398</v>
      </c>
      <c r="K99" s="289">
        <f>$B99*'TC2'!K99/0.5</f>
        <v>26329.446173516306</v>
      </c>
      <c r="L99" s="288">
        <f>$B99*'TC2'!L99/0.5</f>
        <v>9588.9960932120557</v>
      </c>
      <c r="M99" s="288">
        <f>$B99*'TC2'!M99/0.5</f>
        <v>16740.450080304257</v>
      </c>
      <c r="N99" s="288">
        <f>$B99*'TC2'!N99/0.5</f>
        <v>3313.3284761628233</v>
      </c>
      <c r="O99" s="289">
        <f>$B99*'TC2'!O99/0.4</f>
        <v>66771.448913089043</v>
      </c>
      <c r="P99" s="288">
        <f>$B99*'TC2'!P99/0.4</f>
        <v>50093.133482125326</v>
      </c>
      <c r="Q99" s="288">
        <f>$B99*'TC2'!Q99/0.4</f>
        <v>16678.31543096371</v>
      </c>
      <c r="R99" s="288">
        <f>$B99*'TC2'!R99/0.4</f>
        <v>3802.4214727114359</v>
      </c>
      <c r="S99" s="266">
        <f>$B99*'TC2'!S99/0.1</f>
        <v>230659.95363466753</v>
      </c>
      <c r="T99" s="255">
        <f>$B99*'TC2'!T99/0.1</f>
        <v>186425.12065858048</v>
      </c>
      <c r="U99" s="255">
        <f>$B99*'TC2'!U99/0.1</f>
        <v>44234.832976087055</v>
      </c>
      <c r="V99" s="290">
        <f>$B99*'TC2'!V99/0.1</f>
        <v>2367.7256212037082</v>
      </c>
      <c r="Y99" s="3"/>
    </row>
    <row r="100" spans="1:25">
      <c r="A100" s="148">
        <v>2003</v>
      </c>
      <c r="B100" s="255">
        <v>63601.264314728433</v>
      </c>
      <c r="C100" s="264">
        <f>$B100*'TC2'!C100</f>
        <v>63601.264314728433</v>
      </c>
      <c r="D100" s="255">
        <f>$B100*'TC2'!D100</f>
        <v>43645.805691007583</v>
      </c>
      <c r="E100" s="288">
        <f>$B100*'TC2'!E100</f>
        <v>19955.45862372085</v>
      </c>
      <c r="F100" s="288">
        <f>$B100*'TC2'!F100</f>
        <v>3508.5578911407219</v>
      </c>
      <c r="G100" s="266">
        <f>$B100*'TC2'!G100/0.9</f>
        <v>44637.196757479964</v>
      </c>
      <c r="H100" s="819">
        <f>$B100*'TC2'!H100/0.9</f>
        <v>27553.036309947143</v>
      </c>
      <c r="I100" s="818">
        <f>$B100*'TC2'!I100/0.9</f>
        <v>17084.16044753282</v>
      </c>
      <c r="J100" s="818">
        <f>$B100*'TC2'!J100/0.9</f>
        <v>3636.0952621892784</v>
      </c>
      <c r="K100" s="289">
        <f>$B100*'TC2'!K100/0.5</f>
        <v>26175.520194021745</v>
      </c>
      <c r="L100" s="288">
        <f>$B100*'TC2'!L100/0.5</f>
        <v>9214.3810026410702</v>
      </c>
      <c r="M100" s="288">
        <f>$B100*'TC2'!M100/0.5</f>
        <v>16961.139191380673</v>
      </c>
      <c r="N100" s="288">
        <f>$B100*'TC2'!N100/0.5</f>
        <v>3405.2709801544538</v>
      </c>
      <c r="O100" s="289">
        <f>$B100*'TC2'!O100/0.4</f>
        <v>67714.292461802732</v>
      </c>
      <c r="P100" s="288">
        <f>$B100*'TC2'!P100/0.4</f>
        <v>50476.355444079731</v>
      </c>
      <c r="Q100" s="288">
        <f>$B100*'TC2'!Q100/0.4</f>
        <v>17237.937017722998</v>
      </c>
      <c r="R100" s="288">
        <f>$B100*'TC2'!R100/0.4</f>
        <v>3924.6256147328095</v>
      </c>
      <c r="S100" s="266">
        <f>$B100*'TC2'!S100/0.1</f>
        <v>234277.87232996465</v>
      </c>
      <c r="T100" s="255">
        <f>$B100*'TC2'!T100/0.1</f>
        <v>188480.73012055151</v>
      </c>
      <c r="U100" s="255">
        <f>$B100*'TC2'!U100/0.1</f>
        <v>45797.142209413149</v>
      </c>
      <c r="V100" s="290">
        <f>$B100*'TC2'!V100/0.1</f>
        <v>2360.7215517037107</v>
      </c>
      <c r="Y100" s="3"/>
    </row>
    <row r="101" spans="1:25">
      <c r="A101" s="148">
        <v>2004</v>
      </c>
      <c r="B101" s="255">
        <v>65463.556113231381</v>
      </c>
      <c r="C101" s="264">
        <f>$B101*'TC2'!C101</f>
        <v>65463.556113231381</v>
      </c>
      <c r="D101" s="255">
        <f>$B101*'TC2'!D101</f>
        <v>45072.352197549189</v>
      </c>
      <c r="E101" s="288">
        <f>$B101*'TC2'!E101</f>
        <v>20391.203915682188</v>
      </c>
      <c r="F101" s="288">
        <f>$B101*'TC2'!F101</f>
        <v>3707.1961062935857</v>
      </c>
      <c r="G101" s="266">
        <f>$B101*'TC2'!G101/0.9</f>
        <v>45499.839518409346</v>
      </c>
      <c r="H101" s="819">
        <f>$B101*'TC2'!H101/0.9</f>
        <v>28140.951940032843</v>
      </c>
      <c r="I101" s="818">
        <f>$B101*'TC2'!I101/0.9</f>
        <v>17358.887578376496</v>
      </c>
      <c r="J101" s="818">
        <f>$B101*'TC2'!J101/0.9</f>
        <v>3833.5589746990381</v>
      </c>
      <c r="K101" s="289">
        <f>$B101*'TC2'!K101/0.5</f>
        <v>26663.407555482969</v>
      </c>
      <c r="L101" s="288">
        <f>$B101*'TC2'!L101/0.5</f>
        <v>9524.8790284225306</v>
      </c>
      <c r="M101" s="288">
        <f>$B101*'TC2'!M101/0.5</f>
        <v>17138.528527060429</v>
      </c>
      <c r="N101" s="288">
        <f>$B101*'TC2'!N101/0.5</f>
        <v>3623.9278152808565</v>
      </c>
      <c r="O101" s="289">
        <f>$B101*'TC2'!O101/0.4</f>
        <v>69045.379472067318</v>
      </c>
      <c r="P101" s="288">
        <f>$B101*'TC2'!P101/0.4</f>
        <v>51411.043079545729</v>
      </c>
      <c r="Q101" s="288">
        <f>$B101*'TC2'!Q101/0.4</f>
        <v>17634.336392521578</v>
      </c>
      <c r="R101" s="288">
        <f>$B101*'TC2'!R101/0.4</f>
        <v>4095.5979239717653</v>
      </c>
      <c r="S101" s="266">
        <f>$B101*'TC2'!S101/0.1</f>
        <v>245137.00546662969</v>
      </c>
      <c r="T101" s="255">
        <f>$B101*'TC2'!T101/0.1</f>
        <v>197454.9545151963</v>
      </c>
      <c r="U101" s="255">
        <f>$B101*'TC2'!U101/0.1</f>
        <v>47682.050951433419</v>
      </c>
      <c r="V101" s="290">
        <f>$B101*'TC2'!V101/0.1</f>
        <v>2569.9302906445109</v>
      </c>
      <c r="Y101" s="3"/>
    </row>
    <row r="102" spans="1:25">
      <c r="A102" s="148">
        <v>2005</v>
      </c>
      <c r="B102" s="255">
        <v>67112.412972708204</v>
      </c>
      <c r="C102" s="264">
        <f>$B102*'TC2'!C102</f>
        <v>67112.412972708204</v>
      </c>
      <c r="D102" s="255">
        <f>$B102*'TC2'!D102</f>
        <v>46345.731290044925</v>
      </c>
      <c r="E102" s="288">
        <f>$B102*'TC2'!E102</f>
        <v>20766.681682663278</v>
      </c>
      <c r="F102" s="288">
        <f>$B102*'TC2'!F102</f>
        <v>3814.710174988194</v>
      </c>
      <c r="G102" s="266">
        <f>$B102*'TC2'!G102/0.9</f>
        <v>46335.230254138034</v>
      </c>
      <c r="H102" s="819">
        <f>$B102*'TC2'!H102/0.9</f>
        <v>28711.095375829482</v>
      </c>
      <c r="I102" s="818">
        <f>$B102*'TC2'!I102/0.9</f>
        <v>17624.134878308552</v>
      </c>
      <c r="J102" s="818">
        <f>$B102*'TC2'!J102/0.9</f>
        <v>3944.2872384985967</v>
      </c>
      <c r="K102" s="289">
        <f>$B102*'TC2'!K102/0.5</f>
        <v>27284.826849415593</v>
      </c>
      <c r="L102" s="288">
        <f>$B102*'TC2'!L102/0.5</f>
        <v>9945.5048487017557</v>
      </c>
      <c r="M102" s="288">
        <f>$B102*'TC2'!M102/0.5</f>
        <v>17339.32200071383</v>
      </c>
      <c r="N102" s="288">
        <f>$B102*'TC2'!N102/0.5</f>
        <v>3646.3002823645602</v>
      </c>
      <c r="O102" s="289">
        <f>$B102*'TC2'!O102/0.4</f>
        <v>70148.234510041104</v>
      </c>
      <c r="P102" s="288">
        <f>$B102*'TC2'!P102/0.4</f>
        <v>52168.08353473914</v>
      </c>
      <c r="Q102" s="288">
        <f>$B102*'TC2'!Q102/0.4</f>
        <v>17980.15097530196</v>
      </c>
      <c r="R102" s="288">
        <f>$B102*'TC2'!R102/0.4</f>
        <v>4316.7709336661419</v>
      </c>
      <c r="S102" s="266">
        <f>$B102*'TC2'!S102/0.1</f>
        <v>254107.05743983964</v>
      </c>
      <c r="T102" s="255">
        <f>$B102*'TC2'!T102/0.1</f>
        <v>205057.45451798389</v>
      </c>
      <c r="U102" s="255">
        <f>$B102*'TC2'!U102/0.1</f>
        <v>49049.602921855781</v>
      </c>
      <c r="V102" s="290">
        <f>$B102*'TC2'!V102/0.1</f>
        <v>2648.516603394567</v>
      </c>
      <c r="Y102" s="3"/>
    </row>
    <row r="103" spans="1:25">
      <c r="A103" s="148">
        <v>2006</v>
      </c>
      <c r="B103" s="255">
        <v>68716.108949765927</v>
      </c>
      <c r="C103" s="264">
        <f>$B103*'TC2'!C103</f>
        <v>68716.108949765927</v>
      </c>
      <c r="D103" s="255">
        <f>$B103*'TC2'!D103</f>
        <v>47559.82574631134</v>
      </c>
      <c r="E103" s="288">
        <f>$B103*'TC2'!E103</f>
        <v>21156.28320345459</v>
      </c>
      <c r="F103" s="288">
        <f>$B103*'TC2'!F103</f>
        <v>4015.2747503775449</v>
      </c>
      <c r="G103" s="266">
        <f>$B103*'TC2'!G103/0.9</f>
        <v>46919.819848538034</v>
      </c>
      <c r="H103" s="819">
        <f>$B103*'TC2'!H103/0.9</f>
        <v>29059.934269084493</v>
      </c>
      <c r="I103" s="818">
        <f>$B103*'TC2'!I103/0.9</f>
        <v>17859.885579453541</v>
      </c>
      <c r="J103" s="818">
        <f>$B103*'TC2'!J103/0.9</f>
        <v>4136.9185329146039</v>
      </c>
      <c r="K103" s="289">
        <f>$B103*'TC2'!K103/0.5</f>
        <v>27630.982697623735</v>
      </c>
      <c r="L103" s="288">
        <f>$B103*'TC2'!L103/0.5</f>
        <v>10150.959491139036</v>
      </c>
      <c r="M103" s="288">
        <f>$B103*'TC2'!M103/0.5</f>
        <v>17480.023206484708</v>
      </c>
      <c r="N103" s="288">
        <f>$B103*'TC2'!N103/0.5</f>
        <v>3775.1612344763703</v>
      </c>
      <c r="O103" s="289">
        <f>$B103*'TC2'!O103/0.4</f>
        <v>71030.866287180907</v>
      </c>
      <c r="P103" s="288">
        <f>$B103*'TC2'!P103/0.4</f>
        <v>52696.152741516315</v>
      </c>
      <c r="Q103" s="288">
        <f>$B103*'TC2'!Q103/0.4</f>
        <v>18334.713545664581</v>
      </c>
      <c r="R103" s="288">
        <f>$B103*'TC2'!R103/0.4</f>
        <v>4589.115155962395</v>
      </c>
      <c r="S103" s="266">
        <f>$B103*'TC2'!S103/0.1</f>
        <v>264882.71086081694</v>
      </c>
      <c r="T103" s="255">
        <f>$B103*'TC2'!T103/0.1</f>
        <v>214058.84904135295</v>
      </c>
      <c r="U103" s="255">
        <f>$B103*'TC2'!U103/0.1</f>
        <v>50823.861819464015</v>
      </c>
      <c r="V103" s="290">
        <f>$B103*'TC2'!V103/0.1</f>
        <v>2920.4807075440185</v>
      </c>
      <c r="Y103" s="3"/>
    </row>
    <row r="104" spans="1:25">
      <c r="A104" s="148">
        <v>2007</v>
      </c>
      <c r="B104" s="255">
        <v>67942.500681662219</v>
      </c>
      <c r="C104" s="264">
        <f>$B104*'TC2'!C104</f>
        <v>67942.500681662219</v>
      </c>
      <c r="D104" s="255">
        <f>$B104*'TC2'!D104</f>
        <v>46330.564924746934</v>
      </c>
      <c r="E104" s="288">
        <f>$B104*'TC2'!E104</f>
        <v>21611.935756915285</v>
      </c>
      <c r="F104" s="288">
        <f>$B104*'TC2'!F104</f>
        <v>4159.2659153524901</v>
      </c>
      <c r="G104" s="266">
        <f>$B104*'TC2'!G104/0.9</f>
        <v>46765.401444888172</v>
      </c>
      <c r="H104" s="819">
        <f>$B104*'TC2'!H104/0.9</f>
        <v>28455.758729738005</v>
      </c>
      <c r="I104" s="818">
        <f>$B104*'TC2'!I104/0.9</f>
        <v>18309.642715150156</v>
      </c>
      <c r="J104" s="818">
        <f>$B104*'TC2'!J104/0.9</f>
        <v>4267.9220345350641</v>
      </c>
      <c r="K104" s="289">
        <f>$B104*'TC2'!K104/0.5</f>
        <v>27772.934631101376</v>
      </c>
      <c r="L104" s="288">
        <f>$B104*'TC2'!L104/0.5</f>
        <v>9928.6170556364305</v>
      </c>
      <c r="M104" s="288">
        <f>$B104*'TC2'!M104/0.5</f>
        <v>17844.317575464935</v>
      </c>
      <c r="N104" s="288">
        <f>$B104*'TC2'!N104/0.5</f>
        <v>3752.7671892061871</v>
      </c>
      <c r="O104" s="289">
        <f>$B104*'TC2'!O104/0.4</f>
        <v>70505.984962121642</v>
      </c>
      <c r="P104" s="288">
        <f>$B104*'TC2'!P104/0.4</f>
        <v>51614.685822364969</v>
      </c>
      <c r="Q104" s="288">
        <f>$B104*'TC2'!Q104/0.4</f>
        <v>18891.299139756677</v>
      </c>
      <c r="R104" s="288">
        <f>$B104*'TC2'!R104/0.4</f>
        <v>4911.8655911961596</v>
      </c>
      <c r="S104" s="266">
        <f>$B104*'TC2'!S104/0.1</f>
        <v>258536.3938126287</v>
      </c>
      <c r="T104" s="255">
        <f>$B104*'TC2'!T104/0.1</f>
        <v>207203.82067982724</v>
      </c>
      <c r="U104" s="255">
        <f>$B104*'TC2'!U104/0.1</f>
        <v>51332.573132801459</v>
      </c>
      <c r="V104" s="290">
        <f>$B104*'TC2'!V104/0.1</f>
        <v>3181.3608427093291</v>
      </c>
      <c r="Y104" s="3"/>
    </row>
    <row r="105" spans="1:25">
      <c r="A105" s="148">
        <v>2008</v>
      </c>
      <c r="B105" s="255">
        <v>66067.575455551836</v>
      </c>
      <c r="C105" s="264">
        <f>$B105*'TC2'!C105</f>
        <v>66067.575455551836</v>
      </c>
      <c r="D105" s="255">
        <f>$B105*'TC2'!D105</f>
        <v>43087.516816499308</v>
      </c>
      <c r="E105" s="288">
        <f>$B105*'TC2'!E105</f>
        <v>22980.05863905252</v>
      </c>
      <c r="F105" s="288">
        <f>$B105*'TC2'!F105</f>
        <v>4287.7899415768188</v>
      </c>
      <c r="G105" s="266">
        <f>$B105*'TC2'!G105/0.9</f>
        <v>45929.596487406649</v>
      </c>
      <c r="H105" s="819">
        <f>$B105*'TC2'!H105/0.9</f>
        <v>26264.10716589613</v>
      </c>
      <c r="I105" s="818">
        <f>$B105*'TC2'!I105/0.9</f>
        <v>19665.489321510508</v>
      </c>
      <c r="J105" s="818">
        <f>$B105*'TC2'!J105/0.9</f>
        <v>4370.590340562635</v>
      </c>
      <c r="K105" s="289">
        <f>$B105*'TC2'!K105/0.5</f>
        <v>27490.861576075778</v>
      </c>
      <c r="L105" s="288">
        <f>$B105*'TC2'!L105/0.5</f>
        <v>8596.9376501034494</v>
      </c>
      <c r="M105" s="288">
        <f>$B105*'TC2'!M105/0.5</f>
        <v>18893.923925972322</v>
      </c>
      <c r="N105" s="288">
        <f>$B105*'TC2'!N105/0.5</f>
        <v>3709.0898775087198</v>
      </c>
      <c r="O105" s="289">
        <f>$B105*'TC2'!O105/0.4</f>
        <v>68978.015126570215</v>
      </c>
      <c r="P105" s="288">
        <f>$B105*'TC2'!P105/0.4</f>
        <v>48348.069060636975</v>
      </c>
      <c r="Q105" s="288">
        <f>$B105*'TC2'!Q105/0.4</f>
        <v>20629.94606593324</v>
      </c>
      <c r="R105" s="288">
        <f>$B105*'TC2'!R105/0.4</f>
        <v>5197.4659193800289</v>
      </c>
      <c r="S105" s="266">
        <f>$B105*'TC2'!S105/0.1</f>
        <v>247309.38616885853</v>
      </c>
      <c r="T105" s="255">
        <f>$B105*'TC2'!T105/0.1</f>
        <v>194498.20367192794</v>
      </c>
      <c r="U105" s="255">
        <f>$B105*'TC2'!U105/0.1</f>
        <v>52811.182496930618</v>
      </c>
      <c r="V105" s="290">
        <f>$B105*'TC2'!V105/0.1</f>
        <v>3542.5863507044769</v>
      </c>
      <c r="Y105" s="3"/>
    </row>
    <row r="106" spans="1:25">
      <c r="A106" s="152">
        <v>2009</v>
      </c>
      <c r="B106" s="257">
        <v>63044.183353020169</v>
      </c>
      <c r="C106" s="276">
        <f>$B106*'TC2'!C106</f>
        <v>63044.183353020169</v>
      </c>
      <c r="D106" s="257">
        <f>$B106*'TC2'!D106</f>
        <v>39171.172680188785</v>
      </c>
      <c r="E106" s="299">
        <f>$B106*'TC2'!E106</f>
        <v>23873.010672831384</v>
      </c>
      <c r="F106" s="299">
        <f>$B106*'TC2'!F106</f>
        <v>4521.3351157087991</v>
      </c>
      <c r="G106" s="278">
        <f>$B106*'TC2'!G106/0.9</f>
        <v>43813.669456796204</v>
      </c>
      <c r="H106" s="821">
        <f>$B106*'TC2'!H106/0.9</f>
        <v>23306.505581833622</v>
      </c>
      <c r="I106" s="820">
        <f>$B106*'TC2'!I106/0.9</f>
        <v>20507.163874962578</v>
      </c>
      <c r="J106" s="820">
        <f>$B106*'TC2'!J106/0.9</f>
        <v>4588.8006785735233</v>
      </c>
      <c r="K106" s="300">
        <f>$B106*'TC2'!K106/0.5</f>
        <v>25568.245141920612</v>
      </c>
      <c r="L106" s="299">
        <f>$B106*'TC2'!L106/0.5</f>
        <v>5370.2209734920116</v>
      </c>
      <c r="M106" s="299">
        <f>$B106*'TC2'!M106/0.5</f>
        <v>20198.024168428601</v>
      </c>
      <c r="N106" s="299">
        <f>$B106*'TC2'!N106/0.5</f>
        <v>3788.3155572486339</v>
      </c>
      <c r="O106" s="300">
        <f>$B106*'TC2'!O106/0.4</f>
        <v>66620.44985039068</v>
      </c>
      <c r="P106" s="299">
        <f>$B106*'TC2'!P106/0.4</f>
        <v>45726.861342260636</v>
      </c>
      <c r="Q106" s="299">
        <f>$B106*'TC2'!Q106/0.4</f>
        <v>20893.588508130051</v>
      </c>
      <c r="R106" s="299">
        <f>$B106*'TC2'!R106/0.4</f>
        <v>5589.4070802296346</v>
      </c>
      <c r="S106" s="278">
        <f>$B106*'TC2'!S106/0.1</f>
        <v>236118.80841903586</v>
      </c>
      <c r="T106" s="299">
        <f>$B106*'TC2'!T106/0.1</f>
        <v>181953.17656538522</v>
      </c>
      <c r="U106" s="299">
        <f>$B106*'TC2'!U106/0.1</f>
        <v>54165.631853650651</v>
      </c>
      <c r="V106" s="306">
        <f>$B106*'TC2'!V106/0.1</f>
        <v>3914.1450499262878</v>
      </c>
      <c r="Y106" s="3"/>
    </row>
    <row r="107" spans="1:25">
      <c r="A107" s="148">
        <v>2010</v>
      </c>
      <c r="B107" s="255">
        <v>65094.050863787554</v>
      </c>
      <c r="C107" s="264">
        <f>$B107*'TC2'!C107</f>
        <v>65094.050863787554</v>
      </c>
      <c r="D107" s="255">
        <f>$B107*'TC2'!D107</f>
        <v>40519.347206777558</v>
      </c>
      <c r="E107" s="288">
        <f>$B107*'TC2'!E107</f>
        <v>24574.703657009999</v>
      </c>
      <c r="F107" s="288">
        <f>$B107*'TC2'!F107</f>
        <v>4652.3912606060085</v>
      </c>
      <c r="G107" s="266">
        <f>$B107*'TC2'!G107/0.9</f>
        <v>44357.621199953312</v>
      </c>
      <c r="H107" s="819">
        <f>$B107*'TC2'!H107/0.9</f>
        <v>23298.488387241938</v>
      </c>
      <c r="I107" s="818">
        <f>$B107*'TC2'!I107/0.9</f>
        <v>21059.132812711374</v>
      </c>
      <c r="J107" s="818">
        <f>$B107*'TC2'!J107/0.9</f>
        <v>4712.9101150408978</v>
      </c>
      <c r="K107" s="289">
        <f>$B107*'TC2'!K107/0.5</f>
        <v>26051.539902661982</v>
      </c>
      <c r="L107" s="288">
        <f>$B107*'TC2'!L107/0.5</f>
        <v>5326.9598298950414</v>
      </c>
      <c r="M107" s="288">
        <f>$B107*'TC2'!M107/0.5</f>
        <v>20724.580072766941</v>
      </c>
      <c r="N107" s="288">
        <f>$B107*'TC2'!N107/0.5</f>
        <v>3825.5613900160834</v>
      </c>
      <c r="O107" s="289">
        <f>$B107*'TC2'!O107/0.4</f>
        <v>67240.222821567484</v>
      </c>
      <c r="P107" s="288">
        <f>$B107*'TC2'!P107/0.4</f>
        <v>45762.899083925564</v>
      </c>
      <c r="Q107" s="288">
        <f>$B107*'TC2'!Q107/0.4</f>
        <v>21477.32373764192</v>
      </c>
      <c r="R107" s="288">
        <f>$B107*'TC2'!R107/0.4</f>
        <v>5822.096021321915</v>
      </c>
      <c r="S107" s="266">
        <f>$B107*'TC2'!S107/0.1</f>
        <v>251721.91783829566</v>
      </c>
      <c r="T107" s="288">
        <f>$B107*'TC2'!T107/0.1</f>
        <v>195507.07658259809</v>
      </c>
      <c r="U107" s="288">
        <f>$B107*'TC2'!U107/0.1</f>
        <v>56214.841255697596</v>
      </c>
      <c r="V107" s="307">
        <f>$B107*'TC2'!V107/0.1</f>
        <v>4107.7215706920015</v>
      </c>
      <c r="Y107" s="3"/>
    </row>
    <row r="108" spans="1:25">
      <c r="A108" s="148">
        <v>2011</v>
      </c>
      <c r="B108" s="255">
        <v>66180.7002432757</v>
      </c>
      <c r="C108" s="264">
        <f>$B108*'TC2'!C108</f>
        <v>66180.7002432757</v>
      </c>
      <c r="D108" s="255">
        <f>$B108*'TC2'!D108</f>
        <v>42205.928996709154</v>
      </c>
      <c r="E108" s="288">
        <f>$B108*'TC2'!E108</f>
        <v>23974.771246566554</v>
      </c>
      <c r="F108" s="288">
        <f>$B108*'TC2'!F108</f>
        <v>4665.2587761000914</v>
      </c>
      <c r="G108" s="266">
        <f>$B108*'TC2'!G108/0.9</f>
        <v>44947.719971683939</v>
      </c>
      <c r="H108" s="819">
        <f>$B108*'TC2'!H108/0.9</f>
        <v>24400.429111069854</v>
      </c>
      <c r="I108" s="818">
        <f>$B108*'TC2'!I108/0.9</f>
        <v>20547.290860614092</v>
      </c>
      <c r="J108" s="818">
        <f>$B108*'TC2'!J108/0.9</f>
        <v>4731.2175949592629</v>
      </c>
      <c r="K108" s="289">
        <f>$B108*'TC2'!K108/0.5</f>
        <v>26138.314264345125</v>
      </c>
      <c r="L108" s="288">
        <f>$B108*'TC2'!L108/0.5</f>
        <v>5987.0818729828588</v>
      </c>
      <c r="M108" s="288">
        <f>$B108*'TC2'!M108/0.5</f>
        <v>20151.232391362282</v>
      </c>
      <c r="N108" s="288">
        <f>$B108*'TC2'!N108/0.5</f>
        <v>3880.1197416505488</v>
      </c>
      <c r="O108" s="289">
        <f>$B108*'TC2'!O108/0.4</f>
        <v>68459.477105857455</v>
      </c>
      <c r="P108" s="288">
        <f>$B108*'TC2'!P108/0.4</f>
        <v>47417.113158678592</v>
      </c>
      <c r="Q108" s="288">
        <f>$B108*'TC2'!Q108/0.4</f>
        <v>21042.363947178856</v>
      </c>
      <c r="R108" s="288">
        <f>$B108*'TC2'!R108/0.4</f>
        <v>5795.0899115951561</v>
      </c>
      <c r="S108" s="266">
        <f>$B108*'TC2'!S108/0.1</f>
        <v>257277.52268760151</v>
      </c>
      <c r="T108" s="288">
        <f>$B108*'TC2'!T108/0.1</f>
        <v>202455.42796746281</v>
      </c>
      <c r="U108" s="288">
        <f>$B108*'TC2'!U108/0.1</f>
        <v>54822.094720138703</v>
      </c>
      <c r="V108" s="307">
        <f>$B108*'TC2'!V108/0.1</f>
        <v>4071.6294063675446</v>
      </c>
      <c r="Y108" s="3"/>
    </row>
    <row r="109" spans="1:25">
      <c r="A109" s="148">
        <v>2012</v>
      </c>
      <c r="B109" s="255">
        <v>67826.93832203903</v>
      </c>
      <c r="C109" s="264">
        <f>$B109*'TC2'!C109</f>
        <v>67826.93832203903</v>
      </c>
      <c r="D109" s="255">
        <f>$B109*'TC2'!D109</f>
        <v>44455.896678137258</v>
      </c>
      <c r="E109" s="288">
        <f>$B109*'TC2'!E109</f>
        <v>23371.041643901775</v>
      </c>
      <c r="F109" s="288">
        <f>$B109*'TC2'!F109</f>
        <v>4678.8434532697684</v>
      </c>
      <c r="G109" s="266">
        <f>$B109*'TC2'!G109/0.9</f>
        <v>45199.69844960788</v>
      </c>
      <c r="H109" s="819">
        <f>$B109*'TC2'!H109/0.9</f>
        <v>25322.016895665591</v>
      </c>
      <c r="I109" s="818">
        <f>$B109*'TC2'!I109/0.9</f>
        <v>19877.68155394229</v>
      </c>
      <c r="J109" s="818">
        <f>$B109*'TC2'!J109/0.9</f>
        <v>4762.2895625420715</v>
      </c>
      <c r="K109" s="289">
        <f>$B109*'TC2'!K109/0.5</f>
        <v>25956.29971958993</v>
      </c>
      <c r="L109" s="288">
        <f>$B109*'TC2'!L109/0.5</f>
        <v>6293.9168487444686</v>
      </c>
      <c r="M109" s="288">
        <f>$B109*'TC2'!M109/0.5</f>
        <v>19662.38287084546</v>
      </c>
      <c r="N109" s="288">
        <f>$B109*'TC2'!N109/0.5</f>
        <v>3916.2176543692071</v>
      </c>
      <c r="O109" s="289">
        <f>$B109*'TC2'!O109/0.4</f>
        <v>69253.946862130324</v>
      </c>
      <c r="P109" s="288">
        <f>$B109*'TC2'!P109/0.4</f>
        <v>49107.14195431699</v>
      </c>
      <c r="Q109" s="288">
        <f>$B109*'TC2'!Q109/0.4</f>
        <v>20146.804907813326</v>
      </c>
      <c r="R109" s="288">
        <f>$B109*'TC2'!R109/0.4</f>
        <v>5819.8794477581514</v>
      </c>
      <c r="S109" s="266">
        <f>$B109*'TC2'!S109/0.1</f>
        <v>271472.09717391932</v>
      </c>
      <c r="T109" s="288">
        <f>$B109*'TC2'!T109/0.1</f>
        <v>216660.81472038222</v>
      </c>
      <c r="U109" s="288">
        <f>$B109*'TC2'!U109/0.1</f>
        <v>54811.282453537133</v>
      </c>
      <c r="V109" s="307">
        <f>$B109*'TC2'!V109/0.1</f>
        <v>3927.8284698190382</v>
      </c>
      <c r="Y109" s="3"/>
    </row>
    <row r="110" spans="1:25">
      <c r="A110" s="148">
        <v>2013</v>
      </c>
      <c r="B110" s="255">
        <v>67847.567534501184</v>
      </c>
      <c r="C110" s="264">
        <f>$B110*'TC2'!C110</f>
        <v>67847.567534501184</v>
      </c>
      <c r="D110" s="255">
        <f>$B110*'TC2'!D110</f>
        <v>44738.903058900636</v>
      </c>
      <c r="E110" s="288">
        <f>$B110*'TC2'!E110</f>
        <v>23108.664475600544</v>
      </c>
      <c r="F110" s="288">
        <f>$B110*'TC2'!F110</f>
        <v>4740.8656178311621</v>
      </c>
      <c r="G110" s="266">
        <f>$B110*'TC2'!G110/0.9</f>
        <v>46213.015379234646</v>
      </c>
      <c r="H110" s="817">
        <f>$B110*'TC2'!H110/0.9</f>
        <v>26378.550887918878</v>
      </c>
      <c r="I110" s="817">
        <f>$B110*'TC2'!I110/0.9</f>
        <v>19834.464491315772</v>
      </c>
      <c r="J110" s="817">
        <f>$B110*'TC2'!J110/0.9</f>
        <v>4803.0577442113017</v>
      </c>
      <c r="K110" s="289">
        <f>$B110*'TC2'!K110/0.5</f>
        <v>26765.826116739787</v>
      </c>
      <c r="L110" s="288">
        <f>$B110*'TC2'!L110/0.5</f>
        <v>7282.0742908677475</v>
      </c>
      <c r="M110" s="288">
        <f>$B110*'TC2'!M110/0.5</f>
        <v>19483.751825872045</v>
      </c>
      <c r="N110" s="288">
        <f>$B110*'TC2'!N110/0.5</f>
        <v>3877.5984030079412</v>
      </c>
      <c r="O110" s="289">
        <f>$B110*'TC2'!O110/0.4</f>
        <v>70522.001957353234</v>
      </c>
      <c r="P110" s="288">
        <f>$B110*'TC2'!P110/0.4</f>
        <v>50249.146634232791</v>
      </c>
      <c r="Q110" s="288">
        <f>$B110*'TC2'!Q110/0.4</f>
        <v>20272.855323120428</v>
      </c>
      <c r="R110" s="288">
        <f>$B110*'TC2'!R110/0.4</f>
        <v>5959.8819207155029</v>
      </c>
      <c r="S110" s="266">
        <f>$B110*'TC2'!S110/0.1</f>
        <v>262558.53693189996</v>
      </c>
      <c r="T110" s="288">
        <f>$B110*'TC2'!T110/0.1</f>
        <v>209982.07259773646</v>
      </c>
      <c r="U110" s="288">
        <f>$B110*'TC2'!U110/0.1</f>
        <v>52576.464334163487</v>
      </c>
      <c r="V110" s="307">
        <f>$B110*'TC2'!V110/0.1</f>
        <v>4181.1364804099003</v>
      </c>
    </row>
    <row r="111" spans="1:25">
      <c r="A111" s="148">
        <v>2014</v>
      </c>
      <c r="B111" s="255">
        <v>69436.876902816148</v>
      </c>
      <c r="C111" s="264">
        <f>$B111*'TC2'!C111</f>
        <v>69436.876902816148</v>
      </c>
      <c r="D111" s="255">
        <f>$B111*'TC2'!D111</f>
        <v>46290.467883659556</v>
      </c>
      <c r="E111" s="288">
        <f>$B111*'TC2'!E111</f>
        <v>23146.409019156596</v>
      </c>
      <c r="F111" s="288">
        <f>$B111*'TC2'!F111</f>
        <v>4962.3060055551796</v>
      </c>
      <c r="G111" s="266">
        <f>$B111*'TC2'!G111/0.9</f>
        <v>46921.455253442291</v>
      </c>
      <c r="H111" s="817">
        <f>$B111*'TC2'!H111/0.9</f>
        <v>27060.340055245866</v>
      </c>
      <c r="I111" s="817">
        <f>$B111*'TC2'!I111/0.9</f>
        <v>19861.115198196432</v>
      </c>
      <c r="J111" s="817">
        <f>$B111*'TC2'!J111/0.9</f>
        <v>5036.1504279955197</v>
      </c>
      <c r="K111" s="289">
        <f>$B111*'TC2'!K111/0.5</f>
        <v>27150.110833713508</v>
      </c>
      <c r="L111" s="288">
        <f>$B111*'TC2'!L111/0.5</f>
        <v>7754.2191222555794</v>
      </c>
      <c r="M111" s="288">
        <f>$B111*'TC2'!M111/0.5</f>
        <v>19395.891711457942</v>
      </c>
      <c r="N111" s="288">
        <f>$B111*'TC2'!N111/0.5</f>
        <v>3995.8077407189917</v>
      </c>
      <c r="O111" s="289">
        <f>$B111*'TC2'!O111/0.4</f>
        <v>71635.635778103286</v>
      </c>
      <c r="P111" s="288">
        <f>$B111*'TC2'!P111/0.4</f>
        <v>51192.991221483724</v>
      </c>
      <c r="Q111" s="288">
        <f>$B111*'TC2'!Q111/0.4</f>
        <v>20442.644556619551</v>
      </c>
      <c r="R111" s="288">
        <f>$B111*'TC2'!R111/0.4</f>
        <v>6336.5787870911809</v>
      </c>
      <c r="S111" s="266">
        <f>$B111*'TC2'!S111/0.1</f>
        <v>272075.67174718075</v>
      </c>
      <c r="T111" s="288">
        <f>$B111*'TC2'!T111/0.1</f>
        <v>219361.61833938275</v>
      </c>
      <c r="U111" s="288">
        <f>$B111*'TC2'!U111/0.1</f>
        <v>52714.053407798026</v>
      </c>
      <c r="V111" s="307">
        <f>$B111*'TC2'!V111/0.1</f>
        <v>4297.7062035921108</v>
      </c>
    </row>
    <row r="112" spans="1:25">
      <c r="A112" s="148">
        <v>2015</v>
      </c>
      <c r="B112" s="255">
        <v>70471.2541086157</v>
      </c>
      <c r="C112" s="264">
        <f>$B112*'TC2'!C112</f>
        <v>70471.2541086157</v>
      </c>
      <c r="D112" s="255">
        <f>$B112*'TC2'!D112</f>
        <v>46960.218263069095</v>
      </c>
      <c r="E112" s="288">
        <f>$B112*'TC2'!E112</f>
        <v>23511.035845546612</v>
      </c>
      <c r="F112" s="288">
        <f>$B112*'TC2'!F112</f>
        <v>5223.7057307425057</v>
      </c>
      <c r="G112" s="266">
        <f>$B112*'TC2'!G112/0.9</f>
        <v>47908.828418618781</v>
      </c>
      <c r="H112" s="817">
        <f>$B112*'TC2'!H112/0.9</f>
        <v>27646.984165619106</v>
      </c>
      <c r="I112" s="817">
        <f>$B112*'TC2'!I112/0.9</f>
        <v>20261.844252999679</v>
      </c>
      <c r="J112" s="817">
        <f>$B112*'TC2'!J112/0.9</f>
        <v>5268.3122470226526</v>
      </c>
      <c r="K112" s="289">
        <f>$B112*'TC2'!K112/0.5</f>
        <v>27694.632078819093</v>
      </c>
      <c r="L112" s="288">
        <f>$B112*'TC2'!L112/0.5</f>
        <v>8132.6785678892902</v>
      </c>
      <c r="M112" s="288">
        <f>$B112*'TC2'!M112/0.5</f>
        <v>19561.953510929812</v>
      </c>
      <c r="N112" s="288">
        <f>$B112*'TC2'!N112/0.5</f>
        <v>3950.3481283773494</v>
      </c>
      <c r="O112" s="289">
        <f>$B112*'TC2'!O112/0.4</f>
        <v>73176.573843368387</v>
      </c>
      <c r="P112" s="288">
        <f>$B112*'TC2'!P112/0.4</f>
        <v>52039.866162781371</v>
      </c>
      <c r="Q112" s="288">
        <f>$B112*'TC2'!Q112/0.4</f>
        <v>21136.707680587006</v>
      </c>
      <c r="R112" s="288">
        <f>$B112*'TC2'!R112/0.4</f>
        <v>6915.7673953292815</v>
      </c>
      <c r="S112" s="266">
        <f>$B112*'TC2'!S112/0.1</f>
        <v>273533.08531858795</v>
      </c>
      <c r="T112" s="288">
        <f>$B112*'TC2'!T112/0.1</f>
        <v>220779.32514011898</v>
      </c>
      <c r="U112" s="288">
        <f>$B112*'TC2'!U112/0.1</f>
        <v>52753.760178468998</v>
      </c>
      <c r="V112" s="307">
        <f>$B112*'TC2'!V112/0.1</f>
        <v>4822.2470842211824</v>
      </c>
    </row>
    <row r="113" spans="1:22">
      <c r="A113" s="148">
        <v>2016</v>
      </c>
      <c r="B113" s="255">
        <v>70126.439690572617</v>
      </c>
      <c r="C113" s="264">
        <f>$B113*'TC2'!C113</f>
        <v>70126.439690572617</v>
      </c>
      <c r="D113" s="255">
        <f>$B113*'TC2'!D113</f>
        <v>46554.838186249581</v>
      </c>
      <c r="E113" s="288">
        <f>$B113*'TC2'!E113</f>
        <v>23571.601504323029</v>
      </c>
      <c r="F113" s="288">
        <f>$B113*'TC2'!F113</f>
        <v>5348.8552727920405</v>
      </c>
      <c r="G113" s="266">
        <f>$B113*'TC2'!G113/0.9</f>
        <v>47973.856771984771</v>
      </c>
      <c r="H113" s="817">
        <f>$B113*'TC2'!H113/0.9</f>
        <v>27621.506468211748</v>
      </c>
      <c r="I113" s="817">
        <f>$B113*'TC2'!I113/0.9</f>
        <v>20352.350303773015</v>
      </c>
      <c r="J113" s="817">
        <f>$B113*'TC2'!J113/0.9</f>
        <v>5379.9623724845833</v>
      </c>
      <c r="K113" s="289">
        <f>$B113*'TC2'!K113/0.5</f>
        <v>27438.667555883312</v>
      </c>
      <c r="L113" s="288">
        <f>$B113*'TC2'!L113/0.5</f>
        <v>7946.0745646588111</v>
      </c>
      <c r="M113" s="288">
        <f>$B113*'TC2'!M113/0.5</f>
        <v>19492.592991224486</v>
      </c>
      <c r="N113" s="288">
        <f>$B113*'TC2'!N113/0.5</f>
        <v>3972.0579060582199</v>
      </c>
      <c r="O113" s="289">
        <f>$B113*'TC2'!O113/0.4</f>
        <v>73642.843292111575</v>
      </c>
      <c r="P113" s="288">
        <f>$B113*'TC2'!P113/0.4</f>
        <v>52215.796347652918</v>
      </c>
      <c r="Q113" s="288">
        <f>$B113*'TC2'!Q113/0.4</f>
        <v>21427.046944458674</v>
      </c>
      <c r="R113" s="288">
        <f>$B113*'TC2'!R113/0.4</f>
        <v>7139.842955517538</v>
      </c>
      <c r="S113" s="266">
        <f>$B113*'TC2'!S113/0.1</f>
        <v>269499.68595786323</v>
      </c>
      <c r="T113" s="288">
        <f>$B113*'TC2'!T113/0.1</f>
        <v>216954.8236485901</v>
      </c>
      <c r="U113" s="288">
        <f>$B113*'TC2'!U113/0.1</f>
        <v>52544.862309273165</v>
      </c>
      <c r="V113" s="307">
        <f>$B113*'TC2'!V113/0.1</f>
        <v>5068.8913755591484</v>
      </c>
    </row>
    <row r="114" spans="1:22">
      <c r="A114" s="148">
        <v>2017</v>
      </c>
      <c r="B114" s="255">
        <v>71032.315273875807</v>
      </c>
      <c r="C114" s="266"/>
      <c r="D114" s="255"/>
      <c r="E114" s="288"/>
      <c r="F114" s="288"/>
      <c r="G114" s="266"/>
      <c r="H114" s="255"/>
      <c r="I114" s="288"/>
      <c r="J114" s="288"/>
      <c r="K114" s="308"/>
      <c r="L114" s="288"/>
      <c r="M114" s="288"/>
      <c r="N114" s="288"/>
      <c r="O114" s="309"/>
      <c r="P114" s="288"/>
      <c r="Q114" s="1175"/>
      <c r="R114" s="288"/>
      <c r="S114" s="266"/>
      <c r="T114" s="288"/>
      <c r="U114" s="288"/>
      <c r="V114" s="307"/>
    </row>
    <row r="115" spans="1:22">
      <c r="A115" s="148">
        <v>2018</v>
      </c>
      <c r="B115" s="255">
        <v>72579.426819239234</v>
      </c>
      <c r="C115" s="266"/>
      <c r="D115" s="255"/>
      <c r="E115" s="288"/>
      <c r="F115" s="288"/>
      <c r="G115" s="266"/>
      <c r="H115" s="255"/>
      <c r="I115" s="288"/>
      <c r="J115" s="288"/>
      <c r="K115" s="308"/>
      <c r="L115" s="288"/>
      <c r="M115" s="288"/>
      <c r="N115" s="288"/>
      <c r="O115" s="309"/>
      <c r="P115" s="288"/>
      <c r="Q115" s="288"/>
      <c r="R115" s="288"/>
      <c r="S115" s="266"/>
      <c r="T115" s="288"/>
      <c r="U115" s="288"/>
      <c r="V115" s="307"/>
    </row>
    <row r="116" spans="1:22">
      <c r="A116" s="148">
        <v>2019</v>
      </c>
      <c r="B116" s="255">
        <v>73728.652700513441</v>
      </c>
      <c r="C116" s="266"/>
      <c r="D116" s="255"/>
      <c r="E116" s="288"/>
      <c r="F116" s="288"/>
      <c r="G116" s="266"/>
      <c r="H116" s="255"/>
      <c r="I116" s="288"/>
      <c r="J116" s="288"/>
      <c r="K116" s="308"/>
      <c r="L116" s="288"/>
      <c r="M116" s="288"/>
      <c r="N116" s="288"/>
      <c r="O116" s="309"/>
      <c r="P116" s="288"/>
      <c r="Q116" s="288"/>
      <c r="R116" s="288"/>
      <c r="S116" s="266"/>
      <c r="T116" s="288"/>
      <c r="U116" s="288"/>
      <c r="V116" s="307"/>
    </row>
    <row r="117" spans="1:22">
      <c r="A117" s="148">
        <v>2020</v>
      </c>
      <c r="B117" s="255">
        <v>74530.728766009561</v>
      </c>
      <c r="C117" s="266"/>
      <c r="D117" s="255"/>
      <c r="E117" s="288"/>
      <c r="F117" s="288"/>
      <c r="G117" s="266"/>
      <c r="H117" s="255"/>
      <c r="I117" s="288"/>
      <c r="J117" s="288"/>
      <c r="K117" s="308"/>
      <c r="L117" s="288"/>
      <c r="M117" s="288"/>
      <c r="N117" s="288"/>
      <c r="O117" s="309"/>
      <c r="P117" s="288"/>
      <c r="Q117" s="288"/>
      <c r="R117" s="288"/>
      <c r="S117" s="266"/>
      <c r="T117" s="288"/>
      <c r="U117" s="288"/>
      <c r="V117" s="307"/>
    </row>
    <row r="118" spans="1:22" ht="16.100000000000001" thickBot="1">
      <c r="A118" s="144"/>
      <c r="B118" s="144"/>
      <c r="C118" s="310"/>
      <c r="D118" s="311"/>
      <c r="E118" s="311"/>
      <c r="F118" s="311"/>
      <c r="G118" s="310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0"/>
      <c r="T118" s="310"/>
      <c r="U118" s="310"/>
      <c r="V118" s="312"/>
    </row>
    <row r="119" spans="1:22" ht="16.100000000000001" thickTop="1"/>
    <row r="123" spans="1:22">
      <c r="G123" s="1174">
        <f>G111/G96-1</f>
        <v>8.1701924386607949E-2</v>
      </c>
      <c r="H123" s="1174"/>
      <c r="I123" s="1174">
        <f>I111/I96-1</f>
        <v>0.3232584775643963</v>
      </c>
      <c r="J123" s="1174">
        <f>J111/J96-1</f>
        <v>0.66702111203816195</v>
      </c>
    </row>
    <row r="124" spans="1:22">
      <c r="G124" s="1019">
        <f>G107/G105-1</f>
        <v>-3.4225758719311883E-2</v>
      </c>
      <c r="H124" s="1019">
        <f>H107/H105-1</f>
        <v>-0.11291527101690479</v>
      </c>
    </row>
  </sheetData>
  <mergeCells count="3">
    <mergeCell ref="A4:V4"/>
    <mergeCell ref="C8:V8"/>
    <mergeCell ref="C7:V7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119"/>
  <sheetViews>
    <sheetView workbookViewId="0">
      <pane xSplit="1" ySplit="9" topLeftCell="B92" activePane="bottomRight" state="frozen"/>
      <selection activeCell="Y103" sqref="Y103"/>
      <selection pane="topRight" activeCell="Y103" sqref="Y103"/>
      <selection pane="bottomLeft" activeCell="Y103" sqref="Y103"/>
      <selection pane="bottomRight" activeCell="Y111" sqref="B110:Y113"/>
    </sheetView>
  </sheetViews>
  <sheetFormatPr baseColWidth="10" defaultColWidth="10.83203125" defaultRowHeight="15.05"/>
  <cols>
    <col min="1" max="1" width="12.6640625" style="113" bestFit="1" customWidth="1"/>
    <col min="2" max="9" width="10.83203125" style="113" customWidth="1"/>
    <col min="10" max="17" width="10.83203125" style="113"/>
    <col min="18" max="25" width="10.83203125" style="113" customWidth="1"/>
    <col min="26" max="16384" width="10.83203125" style="113"/>
  </cols>
  <sheetData>
    <row r="1" spans="1:33">
      <c r="A1" s="55" t="s">
        <v>37</v>
      </c>
      <c r="B1" s="55"/>
      <c r="C1" s="55"/>
      <c r="D1" s="55"/>
      <c r="E1" s="55"/>
      <c r="F1" s="55"/>
      <c r="G1" s="55"/>
      <c r="H1" s="55"/>
      <c r="I1" s="55"/>
      <c r="L1" s="378"/>
    </row>
    <row r="3" spans="1:33" ht="15.55" thickBot="1"/>
    <row r="4" spans="1:33" s="141" customFormat="1" ht="25" customHeight="1" thickTop="1">
      <c r="A4" s="1420" t="s">
        <v>129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33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93"/>
      <c r="Q5" s="193"/>
      <c r="R5" s="139"/>
      <c r="S5" s="139"/>
      <c r="T5" s="139"/>
      <c r="U5" s="139"/>
      <c r="V5" s="139"/>
      <c r="W5" s="139"/>
      <c r="X5" s="139"/>
      <c r="Y5" s="179"/>
    </row>
    <row r="6" spans="1:33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7" t="s">
        <v>54</v>
      </c>
      <c r="S6" s="207" t="s">
        <v>53</v>
      </c>
      <c r="T6" s="207" t="s">
        <v>52</v>
      </c>
      <c r="U6" s="138" t="s">
        <v>51</v>
      </c>
      <c r="V6" s="138" t="s">
        <v>50</v>
      </c>
      <c r="W6" s="207" t="s">
        <v>49</v>
      </c>
      <c r="X6" s="206" t="s">
        <v>48</v>
      </c>
      <c r="Y6" s="205" t="s">
        <v>47</v>
      </c>
    </row>
    <row r="7" spans="1:33" ht="35" customHeight="1">
      <c r="A7" s="140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5"/>
      <c r="W7" s="1425"/>
      <c r="X7" s="1425"/>
      <c r="Y7" s="1426"/>
      <c r="Z7" s="1"/>
      <c r="AA7" s="1"/>
      <c r="AB7" s="1"/>
      <c r="AC7" s="1"/>
      <c r="AD7" s="1"/>
      <c r="AE7" s="1"/>
      <c r="AF7" s="1"/>
      <c r="AG7" s="1"/>
    </row>
    <row r="8" spans="1:33" s="190" customFormat="1" ht="19.95" customHeight="1">
      <c r="A8" s="137"/>
      <c r="B8" s="1423" t="s">
        <v>44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  <c r="W8" s="1424"/>
      <c r="X8" s="1424"/>
      <c r="Y8" s="191"/>
    </row>
    <row r="9" spans="1:33" ht="60.6" thickBot="1">
      <c r="A9" s="135"/>
      <c r="B9" s="435" t="s">
        <v>14</v>
      </c>
      <c r="C9" s="436" t="s">
        <v>104</v>
      </c>
      <c r="D9" s="434" t="s">
        <v>43</v>
      </c>
      <c r="E9" s="436" t="s">
        <v>105</v>
      </c>
      <c r="F9" s="434" t="s">
        <v>42</v>
      </c>
      <c r="G9" s="436" t="s">
        <v>106</v>
      </c>
      <c r="H9" s="434" t="s">
        <v>41</v>
      </c>
      <c r="I9" s="434" t="s">
        <v>40</v>
      </c>
      <c r="J9" s="435" t="s">
        <v>13</v>
      </c>
      <c r="K9" s="436" t="s">
        <v>104</v>
      </c>
      <c r="L9" s="434" t="s">
        <v>43</v>
      </c>
      <c r="M9" s="436" t="s">
        <v>105</v>
      </c>
      <c r="N9" s="434" t="s">
        <v>42</v>
      </c>
      <c r="O9" s="436" t="s">
        <v>106</v>
      </c>
      <c r="P9" s="434" t="s">
        <v>41</v>
      </c>
      <c r="Q9" s="434" t="s">
        <v>40</v>
      </c>
      <c r="R9" s="500" t="s">
        <v>12</v>
      </c>
      <c r="S9" s="436" t="s">
        <v>104</v>
      </c>
      <c r="T9" s="434" t="s">
        <v>43</v>
      </c>
      <c r="U9" s="436" t="s">
        <v>105</v>
      </c>
      <c r="V9" s="434" t="s">
        <v>42</v>
      </c>
      <c r="W9" s="436" t="s">
        <v>106</v>
      </c>
      <c r="X9" s="434" t="s">
        <v>41</v>
      </c>
      <c r="Y9" s="173" t="s">
        <v>40</v>
      </c>
    </row>
    <row r="10" spans="1:33">
      <c r="A10" s="126">
        <v>1913</v>
      </c>
      <c r="B10" s="437">
        <f>compoprinc!R2</f>
        <v>0.41788223498393112</v>
      </c>
      <c r="C10" s="132">
        <f>compoprinc!S2</f>
        <v>5.0707794835312646E-2</v>
      </c>
      <c r="D10" s="132">
        <f>compoprinc!T2</f>
        <v>3.8883024846346106E-2</v>
      </c>
      <c r="E10" s="132">
        <f>compoprinc!U2</f>
        <v>4.2995777053361661E-2</v>
      </c>
      <c r="F10" s="132">
        <f>compoprinc!V2</f>
        <v>5.8283073573837316E-2</v>
      </c>
      <c r="G10" s="132">
        <f>compoprinc!W2</f>
        <v>3.2100278951228876E-3</v>
      </c>
      <c r="H10" s="132">
        <f>compoprinc!X2</f>
        <v>0.10792480103307343</v>
      </c>
      <c r="I10" s="188">
        <f>compoprinc!Y2</f>
        <v>0.11587773574687713</v>
      </c>
      <c r="J10" s="185">
        <f>compoprinc!Z2</f>
        <v>0.312705205561567</v>
      </c>
      <c r="K10" s="125">
        <f>compoprinc!AA2</f>
        <v>5.0707923867795691E-2</v>
      </c>
      <c r="L10" s="125">
        <f>compoprinc!AB2</f>
        <v>2.9639756190598297E-2</v>
      </c>
      <c r="M10" s="125">
        <f>compoprinc!AC2</f>
        <v>3.0049071484559164E-2</v>
      </c>
      <c r="N10" s="125">
        <f>compoprinc!AD2</f>
        <v>5.1824670706177425E-2</v>
      </c>
      <c r="O10" s="125">
        <f>compoprinc!AE2</f>
        <v>1.900070694637805E-3</v>
      </c>
      <c r="P10" s="125">
        <f>compoprinc!AF2</f>
        <v>4.5899571699954622E-2</v>
      </c>
      <c r="Q10" s="125">
        <f>compoprinc!AG2</f>
        <v>0.10268414091784396</v>
      </c>
      <c r="R10" s="189">
        <f>compoprinc!AH2</f>
        <v>0.18608220328233147</v>
      </c>
      <c r="S10" s="132">
        <f>compoprinc!AI2</f>
        <v>5.0710624541075146E-2</v>
      </c>
      <c r="T10" s="132">
        <f>compoprinc!AJ2</f>
        <v>1.9727398948950592E-2</v>
      </c>
      <c r="U10" s="132">
        <f>compoprinc!AK2</f>
        <v>1.4637948151740321E-2</v>
      </c>
      <c r="V10" s="132">
        <f>compoprinc!AL2</f>
        <v>2.7542945679690626E-2</v>
      </c>
      <c r="W10" s="132">
        <f>compoprinc!AM2</f>
        <v>6.3372834580858702E-4</v>
      </c>
      <c r="X10" s="132">
        <f>compoprinc!AN2</f>
        <v>1.8036448592410256E-2</v>
      </c>
      <c r="Y10" s="188">
        <f>compoprinc!AO2</f>
        <v>5.4793109022655932E-2</v>
      </c>
    </row>
    <row r="11" spans="1:33">
      <c r="A11" s="126">
        <v>1914</v>
      </c>
      <c r="B11" s="146">
        <f>compoprinc!R3</f>
        <v>0.42323938210597112</v>
      </c>
      <c r="C11" s="125">
        <f>compoprinc!S3</f>
        <v>5.0929619884730583E-2</v>
      </c>
      <c r="D11" s="125">
        <f>compoprinc!T3</f>
        <v>4.0730204207699634E-2</v>
      </c>
      <c r="E11" s="125">
        <f>compoprinc!U3</f>
        <v>4.5439507410535887E-2</v>
      </c>
      <c r="F11" s="125">
        <f>compoprinc!V3</f>
        <v>6.1162157089013743E-2</v>
      </c>
      <c r="G11" s="125">
        <f>compoprinc!W3</f>
        <v>3.2187285884358449E-3</v>
      </c>
      <c r="H11" s="125">
        <f>compoprinc!X3</f>
        <v>0.1043739154951243</v>
      </c>
      <c r="I11" s="165">
        <f>compoprinc!Y3</f>
        <v>0.11738524943043115</v>
      </c>
      <c r="J11" s="185">
        <f>compoprinc!Z3</f>
        <v>0.31887785948784059</v>
      </c>
      <c r="K11" s="125">
        <f>compoprinc!AA3</f>
        <v>5.092992842956752E-2</v>
      </c>
      <c r="L11" s="125">
        <f>compoprinc!AB3</f>
        <v>3.1168443197046741E-2</v>
      </c>
      <c r="M11" s="125">
        <f>compoprinc!AC3</f>
        <v>3.1775867145303595E-2</v>
      </c>
      <c r="N11" s="125">
        <f>compoprinc!AD3</f>
        <v>5.4477440862883197E-2</v>
      </c>
      <c r="O11" s="125">
        <f>compoprinc!AE3</f>
        <v>1.9137145192517269E-3</v>
      </c>
      <c r="P11" s="125">
        <f>compoprinc!AF3</f>
        <v>4.4421100254623008E-2</v>
      </c>
      <c r="Q11" s="125">
        <f>compoprinc!AG3</f>
        <v>0.10419136507916477</v>
      </c>
      <c r="R11" s="117">
        <f>compoprinc!AH3</f>
        <v>0.19085227767283819</v>
      </c>
      <c r="S11" s="125">
        <f>compoprinc!AI3</f>
        <v>5.0932628664113785E-2</v>
      </c>
      <c r="T11" s="125">
        <f>compoprinc!AJ3</f>
        <v>2.1034227392945779E-2</v>
      </c>
      <c r="U11" s="125">
        <f>compoprinc!AK3</f>
        <v>1.5553446362062892E-2</v>
      </c>
      <c r="V11" s="125">
        <f>compoprinc!AL3</f>
        <v>2.9140393478136083E-2</v>
      </c>
      <c r="W11" s="125">
        <f>compoprinc!AM3</f>
        <v>6.4110025766199593E-4</v>
      </c>
      <c r="X11" s="125">
        <f>compoprinc!AN3</f>
        <v>1.7606178426310872E-2</v>
      </c>
      <c r="Y11" s="165">
        <f>compoprinc!AO3</f>
        <v>5.5944303091606785E-2</v>
      </c>
    </row>
    <row r="12" spans="1:33">
      <c r="A12" s="126">
        <v>1915</v>
      </c>
      <c r="B12" s="146">
        <f>compoprinc!R4</f>
        <v>0.41626261009768983</v>
      </c>
      <c r="C12" s="125">
        <f>compoprinc!S4</f>
        <v>5.3189319161045898E-2</v>
      </c>
      <c r="D12" s="125">
        <f>compoprinc!T4</f>
        <v>3.9894318694951386E-2</v>
      </c>
      <c r="E12" s="125">
        <f>compoprinc!U4</f>
        <v>4.5389672449883421E-2</v>
      </c>
      <c r="F12" s="125">
        <f>compoprinc!V4</f>
        <v>5.8711216778524436E-2</v>
      </c>
      <c r="G12" s="125">
        <f>compoprinc!W4</f>
        <v>3.2265779560330023E-3</v>
      </c>
      <c r="H12" s="125">
        <f>compoprinc!X4</f>
        <v>0.10359883188692974</v>
      </c>
      <c r="I12" s="165">
        <f>compoprinc!Y4</f>
        <v>0.11225267317032193</v>
      </c>
      <c r="J12" s="185">
        <f>compoprinc!Z4</f>
        <v>0.3117362108376161</v>
      </c>
      <c r="K12" s="125">
        <f>compoprinc!AA4</f>
        <v>5.3189524700342064E-2</v>
      </c>
      <c r="L12" s="125">
        <f>compoprinc!AB4</f>
        <v>3.0257960094834897E-2</v>
      </c>
      <c r="M12" s="125">
        <f>compoprinc!AC4</f>
        <v>3.1581181704412153E-2</v>
      </c>
      <c r="N12" s="125">
        <f>compoprinc!AD4</f>
        <v>5.20320956471549E-2</v>
      </c>
      <c r="O12" s="125">
        <f>compoprinc!AE4</f>
        <v>1.9159490963472159E-3</v>
      </c>
      <c r="P12" s="125">
        <f>compoprinc!AF4</f>
        <v>4.3606259608652699E-2</v>
      </c>
      <c r="Q12" s="125">
        <f>compoprinc!AG4</f>
        <v>9.915323998587218E-2</v>
      </c>
      <c r="R12" s="117">
        <f>compoprinc!AH4</f>
        <v>0.18543440346928214</v>
      </c>
      <c r="S12" s="125">
        <f>compoprinc!AI4</f>
        <v>5.319238113239691E-2</v>
      </c>
      <c r="T12" s="125">
        <f>compoprinc!AJ4</f>
        <v>1.9859914584086088E-2</v>
      </c>
      <c r="U12" s="125">
        <f>compoprinc!AK4</f>
        <v>1.5219898112187775E-2</v>
      </c>
      <c r="V12" s="125">
        <f>compoprinc!AL4</f>
        <v>2.7301738014376201E-2</v>
      </c>
      <c r="W12" s="125">
        <f>compoprinc!AM4</f>
        <v>6.3135235898884934E-4</v>
      </c>
      <c r="X12" s="125">
        <f>compoprinc!AN4</f>
        <v>1.6966795920048641E-2</v>
      </c>
      <c r="Y12" s="165">
        <f>compoprinc!AO4</f>
        <v>5.226232334719768E-2</v>
      </c>
    </row>
    <row r="13" spans="1:33">
      <c r="A13" s="126">
        <v>1916</v>
      </c>
      <c r="B13" s="160">
        <f>compoprinc!R5</f>
        <v>0.43801562148706841</v>
      </c>
      <c r="C13" s="438">
        <f>compoprinc!S5</f>
        <v>7.914616818201628E-2</v>
      </c>
      <c r="D13" s="438">
        <f>compoprinc!T5</f>
        <v>3.8354594520929507E-2</v>
      </c>
      <c r="E13" s="438">
        <f>compoprinc!U5</f>
        <v>4.5099694255880771E-2</v>
      </c>
      <c r="F13" s="438">
        <f>compoprinc!V5</f>
        <v>5.3847091473269687E-2</v>
      </c>
      <c r="G13" s="438">
        <f>compoprinc!W5</f>
        <v>3.0930341031718107E-3</v>
      </c>
      <c r="H13" s="438">
        <f>compoprinc!X5</f>
        <v>0.11337203162004998</v>
      </c>
      <c r="I13" s="439">
        <f>compoprinc!Y5</f>
        <v>0.10510300733175044</v>
      </c>
      <c r="J13" s="185">
        <f>compoprinc!Z5</f>
        <v>0.33702861590718197</v>
      </c>
      <c r="K13" s="125">
        <f>compoprinc!AA5</f>
        <v>8.289958972167237E-2</v>
      </c>
      <c r="L13" s="125">
        <f>compoprinc!AB5</f>
        <v>2.9360105734913461E-2</v>
      </c>
      <c r="M13" s="125">
        <f>compoprinc!AC5</f>
        <v>3.2154678401325847E-2</v>
      </c>
      <c r="N13" s="125">
        <f>compoprinc!AD5</f>
        <v>4.8131444873223642E-2</v>
      </c>
      <c r="O13" s="125">
        <f>compoprinc!AE5</f>
        <v>1.8175349868611338E-3</v>
      </c>
      <c r="P13" s="125">
        <f>compoprinc!AF5</f>
        <v>4.9056517616545212E-2</v>
      </c>
      <c r="Q13" s="125">
        <f>compoprinc!AG5</f>
        <v>9.3608744572640221E-2</v>
      </c>
      <c r="R13" s="117">
        <f>compoprinc!AH5</f>
        <v>0.20455779181248082</v>
      </c>
      <c r="S13" s="116">
        <f>compoprinc!AI5</f>
        <v>7.1146765722161179E-2</v>
      </c>
      <c r="T13" s="116">
        <f>compoprinc!AJ5</f>
        <v>2.0046291512978837E-2</v>
      </c>
      <c r="U13" s="116">
        <f>compoprinc!AK5</f>
        <v>1.6222493906823079E-2</v>
      </c>
      <c r="V13" s="116">
        <f>compoprinc!AL5</f>
        <v>2.6087987337410367E-2</v>
      </c>
      <c r="W13" s="116">
        <f>compoprinc!AM5</f>
        <v>6.1788935702118848E-4</v>
      </c>
      <c r="X13" s="116">
        <f>compoprinc!AN5</f>
        <v>1.9529970763308469E-2</v>
      </c>
      <c r="Y13" s="145">
        <f>compoprinc!AO5</f>
        <v>5.0906393212777741E-2</v>
      </c>
    </row>
    <row r="14" spans="1:33">
      <c r="A14" s="126">
        <v>1917</v>
      </c>
      <c r="B14" s="197">
        <f>compoprinc!R6</f>
        <v>0.4431356889174069</v>
      </c>
      <c r="C14" s="125">
        <f>compoprinc!S6</f>
        <v>9.0911945332867686E-2</v>
      </c>
      <c r="D14" s="125">
        <f>compoprinc!T6</f>
        <v>3.7255252043698957E-2</v>
      </c>
      <c r="E14" s="125">
        <f>compoprinc!U6</f>
        <v>4.4302868016015517E-2</v>
      </c>
      <c r="F14" s="125">
        <f>compoprinc!V6</f>
        <v>5.4642293204667548E-2</v>
      </c>
      <c r="G14" s="125">
        <f>compoprinc!W6</f>
        <v>2.7130863882266674E-3</v>
      </c>
      <c r="H14" s="125">
        <f>compoprinc!X6</f>
        <v>0.10485768465936865</v>
      </c>
      <c r="I14" s="165">
        <f>compoprinc!Y6</f>
        <v>0.10845255927256195</v>
      </c>
      <c r="J14" s="185">
        <f>compoprinc!Z6</f>
        <v>0.34391308879985233</v>
      </c>
      <c r="K14" s="125">
        <f>compoprinc!AA6</f>
        <v>9.354318601368837E-2</v>
      </c>
      <c r="L14" s="125">
        <f>compoprinc!AB6</f>
        <v>2.838551481898216E-2</v>
      </c>
      <c r="M14" s="125">
        <f>compoprinc!AC6</f>
        <v>3.1812137699602755E-2</v>
      </c>
      <c r="N14" s="125">
        <f>compoprinc!AD6</f>
        <v>4.8436145887443695E-2</v>
      </c>
      <c r="O14" s="125">
        <f>compoprinc!AE6</f>
        <v>1.6034637892692989E-3</v>
      </c>
      <c r="P14" s="125">
        <f>compoprinc!AF6</f>
        <v>4.4316764614098773E-2</v>
      </c>
      <c r="Q14" s="125">
        <f>compoprinc!AG6</f>
        <v>9.5815875976767315E-2</v>
      </c>
      <c r="R14" s="117">
        <f>compoprinc!AH6</f>
        <v>0.19887544423550471</v>
      </c>
      <c r="S14" s="125">
        <f>compoprinc!AI6</f>
        <v>8.7350250443591584E-2</v>
      </c>
      <c r="T14" s="125">
        <f>compoprinc!AJ6</f>
        <v>2.3399946782225942E-2</v>
      </c>
      <c r="U14" s="125">
        <f>compoprinc!AK6</f>
        <v>1.2290902438645689E-2</v>
      </c>
      <c r="V14" s="125">
        <f>compoprinc!AL6</f>
        <v>1.6727096671046094E-2</v>
      </c>
      <c r="W14" s="125">
        <f>compoprinc!AM6</f>
        <v>6.7751506826572246E-4</v>
      </c>
      <c r="X14" s="125">
        <f>compoprinc!AN6</f>
        <v>2.4102212295586799E-2</v>
      </c>
      <c r="Y14" s="165">
        <f>compoprinc!AO6</f>
        <v>3.4327520536142887E-2</v>
      </c>
    </row>
    <row r="15" spans="1:33">
      <c r="A15" s="126">
        <v>1918</v>
      </c>
      <c r="B15" s="146">
        <f>compoprinc!R7</f>
        <v>0.43245335192976647</v>
      </c>
      <c r="C15" s="125">
        <f>compoprinc!S7</f>
        <v>9.8470977732669954E-2</v>
      </c>
      <c r="D15" s="125">
        <f>compoprinc!T7</f>
        <v>3.7708871388394134E-2</v>
      </c>
      <c r="E15" s="125">
        <f>compoprinc!U7</f>
        <v>4.0199894786620373E-2</v>
      </c>
      <c r="F15" s="125">
        <f>compoprinc!V7</f>
        <v>4.9615434357028976E-2</v>
      </c>
      <c r="G15" s="125">
        <f>compoprinc!W7</f>
        <v>2.4594929125282099E-3</v>
      </c>
      <c r="H15" s="125">
        <f>compoprinc!X7</f>
        <v>0.10560754511897602</v>
      </c>
      <c r="I15" s="165">
        <f>compoprinc!Y7</f>
        <v>9.8391135633548676E-2</v>
      </c>
      <c r="J15" s="185">
        <f>compoprinc!Z7</f>
        <v>0.33490422736059694</v>
      </c>
      <c r="K15" s="125">
        <f>compoprinc!AA7</f>
        <v>9.5269223008561915E-2</v>
      </c>
      <c r="L15" s="125">
        <f>compoprinc!AB7</f>
        <v>3.25732218165408E-2</v>
      </c>
      <c r="M15" s="125">
        <f>compoprinc!AC7</f>
        <v>2.7374563205380533E-2</v>
      </c>
      <c r="N15" s="125">
        <f>compoprinc!AD7</f>
        <v>3.9569480385674365E-2</v>
      </c>
      <c r="O15" s="125">
        <f>compoprinc!AE7</f>
        <v>1.7417879893524017E-3</v>
      </c>
      <c r="P15" s="125">
        <f>compoprinc!AF7</f>
        <v>5.936616962518923E-2</v>
      </c>
      <c r="Q15" s="125">
        <f>compoprinc!AG7</f>
        <v>7.9009781329897652E-2</v>
      </c>
      <c r="R15" s="117">
        <f>compoprinc!AH7</f>
        <v>0.18886795415732241</v>
      </c>
      <c r="S15" s="125">
        <f>compoprinc!AI7</f>
        <v>7.9868015781405094E-2</v>
      </c>
      <c r="T15" s="125">
        <f>compoprinc!AJ7</f>
        <v>2.1213069788093356E-2</v>
      </c>
      <c r="U15" s="125">
        <f>compoprinc!AK7</f>
        <v>1.0936526010796609E-2</v>
      </c>
      <c r="V15" s="125">
        <f>compoprinc!AL7</f>
        <v>1.6732264327250047E-2</v>
      </c>
      <c r="W15" s="125">
        <f>compoprinc!AM7</f>
        <v>6.4022543969423026E-4</v>
      </c>
      <c r="X15" s="125">
        <f>compoprinc!AN7</f>
        <v>2.5471062119484807E-2</v>
      </c>
      <c r="Y15" s="165">
        <f>compoprinc!AO7</f>
        <v>3.4006790690598275E-2</v>
      </c>
    </row>
    <row r="16" spans="1:33">
      <c r="A16" s="128">
        <v>1919</v>
      </c>
      <c r="B16" s="150">
        <f>compoprinc!R8</f>
        <v>0.45063511316062732</v>
      </c>
      <c r="C16" s="127">
        <f>compoprinc!S8</f>
        <v>0.10458531213754314</v>
      </c>
      <c r="D16" s="127">
        <f>compoprinc!T8</f>
        <v>4.2741201900565171E-2</v>
      </c>
      <c r="E16" s="127">
        <f>compoprinc!U8</f>
        <v>3.8764352282412158E-2</v>
      </c>
      <c r="F16" s="127">
        <f>compoprinc!V8</f>
        <v>5.3601680552825791E-2</v>
      </c>
      <c r="G16" s="127">
        <f>compoprinc!W8</f>
        <v>2.6270902824261284E-3</v>
      </c>
      <c r="H16" s="127">
        <f>compoprinc!X8</f>
        <v>0.10108805538913143</v>
      </c>
      <c r="I16" s="167">
        <f>compoprinc!Y8</f>
        <v>0.10722742061572342</v>
      </c>
      <c r="J16" s="186">
        <f>compoprinc!Z8</f>
        <v>0.35967561094829448</v>
      </c>
      <c r="K16" s="127">
        <f>compoprinc!AA8</f>
        <v>0.10148555090785459</v>
      </c>
      <c r="L16" s="127">
        <f>compoprinc!AB8</f>
        <v>3.8521984722848249E-2</v>
      </c>
      <c r="M16" s="127">
        <f>compoprinc!AC8</f>
        <v>2.7205020811269031E-2</v>
      </c>
      <c r="N16" s="127">
        <f>compoprinc!AD8</f>
        <v>4.4133184187209365E-2</v>
      </c>
      <c r="O16" s="127">
        <f>compoprinc!AE8</f>
        <v>1.8873270138330533E-3</v>
      </c>
      <c r="P16" s="127">
        <f>compoprinc!AF8</f>
        <v>5.7722064644323112E-2</v>
      </c>
      <c r="Q16" s="127">
        <f>compoprinc!AG8</f>
        <v>8.87204786609571E-2</v>
      </c>
      <c r="R16" s="120">
        <f>compoprinc!AH8</f>
        <v>0.20846292000504674</v>
      </c>
      <c r="S16" s="127">
        <f>compoprinc!AI8</f>
        <v>8.3564708626851461E-2</v>
      </c>
      <c r="T16" s="127">
        <f>compoprinc!AJ8</f>
        <v>2.6070044444782406E-2</v>
      </c>
      <c r="U16" s="127">
        <f>compoprinc!AK8</f>
        <v>1.0884964833770588E-2</v>
      </c>
      <c r="V16" s="127">
        <f>compoprinc!AL8</f>
        <v>2.053272541267908E-2</v>
      </c>
      <c r="W16" s="127">
        <f>compoprinc!AM8</f>
        <v>6.9715660286457867E-4</v>
      </c>
      <c r="X16" s="127">
        <f>compoprinc!AN8</f>
        <v>2.4935385418773871E-2</v>
      </c>
      <c r="Y16" s="167">
        <f>compoprinc!AO8</f>
        <v>4.1777934665324749E-2</v>
      </c>
    </row>
    <row r="17" spans="1:25">
      <c r="A17" s="126">
        <v>1920</v>
      </c>
      <c r="B17" s="146">
        <f>compoprinc!R9</f>
        <v>0.42985769066289176</v>
      </c>
      <c r="C17" s="125">
        <f>compoprinc!S9</f>
        <v>9.6999808508133695E-2</v>
      </c>
      <c r="D17" s="125">
        <f>compoprinc!T9</f>
        <v>4.1669894238512188E-2</v>
      </c>
      <c r="E17" s="125">
        <f>compoprinc!U9</f>
        <v>3.4524248788053748E-2</v>
      </c>
      <c r="F17" s="125">
        <f>compoprinc!V9</f>
        <v>4.7622476481662887E-2</v>
      </c>
      <c r="G17" s="125">
        <f>compoprinc!W9</f>
        <v>2.6716876420572549E-3</v>
      </c>
      <c r="H17" s="125">
        <f>compoprinc!X9</f>
        <v>0.10876279990801754</v>
      </c>
      <c r="I17" s="165">
        <f>compoprinc!Y9</f>
        <v>9.7606775096454393E-2</v>
      </c>
      <c r="J17" s="185">
        <f>compoprinc!Z9</f>
        <v>0.33313487474579873</v>
      </c>
      <c r="K17" s="125">
        <f>compoprinc!AA9</f>
        <v>9.2324452068461266E-2</v>
      </c>
      <c r="L17" s="125">
        <f>compoprinc!AB9</f>
        <v>3.4677742247686827E-2</v>
      </c>
      <c r="M17" s="125">
        <f>compoprinc!AC9</f>
        <v>2.4116851028856145E-2</v>
      </c>
      <c r="N17" s="125">
        <f>compoprinc!AD9</f>
        <v>3.8261372813211486E-2</v>
      </c>
      <c r="O17" s="125">
        <f>compoprinc!AE9</f>
        <v>1.9143102978092315E-3</v>
      </c>
      <c r="P17" s="125">
        <f>compoprinc!AF9</f>
        <v>6.3011915707088112E-2</v>
      </c>
      <c r="Q17" s="125">
        <f>compoprinc!AG9</f>
        <v>7.8828230582685732E-2</v>
      </c>
      <c r="R17" s="117">
        <f>compoprinc!AH9</f>
        <v>0.18339956693503282</v>
      </c>
      <c r="S17" s="125">
        <f>compoprinc!AI9</f>
        <v>7.3236677721636195E-2</v>
      </c>
      <c r="T17" s="125">
        <f>compoprinc!AJ9</f>
        <v>2.0893279125176405E-2</v>
      </c>
      <c r="U17" s="125">
        <f>compoprinc!AK9</f>
        <v>1.0091273286813635E-2</v>
      </c>
      <c r="V17" s="125">
        <f>compoprinc!AL9</f>
        <v>1.7198492464927068E-2</v>
      </c>
      <c r="W17" s="125">
        <f>compoprinc!AM9</f>
        <v>6.7721253154363003E-4</v>
      </c>
      <c r="X17" s="125">
        <f>compoprinc!AN9</f>
        <v>2.5449819320672432E-2</v>
      </c>
      <c r="Y17" s="165">
        <f>compoprinc!AO9</f>
        <v>3.5852812484263426E-2</v>
      </c>
    </row>
    <row r="18" spans="1:25">
      <c r="A18" s="126">
        <v>1921</v>
      </c>
      <c r="B18" s="146">
        <f>compoprinc!R10</f>
        <v>0.45998341941112947</v>
      </c>
      <c r="C18" s="125">
        <f>compoprinc!S10</f>
        <v>7.1165465157442973E-2</v>
      </c>
      <c r="D18" s="125">
        <f>compoprinc!T10</f>
        <v>5.0863251651515076E-2</v>
      </c>
      <c r="E18" s="125">
        <f>compoprinc!U10</f>
        <v>4.2435215549510449E-2</v>
      </c>
      <c r="F18" s="125">
        <f>compoprinc!V10</f>
        <v>4.7534816887356397E-2</v>
      </c>
      <c r="G18" s="125">
        <f>compoprinc!W10</f>
        <v>4.638561229641896E-3</v>
      </c>
      <c r="H18" s="125">
        <f>compoprinc!X10</f>
        <v>0.15073693230866353</v>
      </c>
      <c r="I18" s="165">
        <f>compoprinc!Y10</f>
        <v>9.2609176626999148E-2</v>
      </c>
      <c r="J18" s="185">
        <f>compoprinc!Z10</f>
        <v>0.34416180325910922</v>
      </c>
      <c r="K18" s="125">
        <f>compoprinc!AA10</f>
        <v>7.04188930644572E-2</v>
      </c>
      <c r="L18" s="125">
        <f>compoprinc!AB10</f>
        <v>4.3142698375604291E-2</v>
      </c>
      <c r="M18" s="125">
        <f>compoprinc!AC10</f>
        <v>2.9211937256675397E-2</v>
      </c>
      <c r="N18" s="125">
        <f>compoprinc!AD10</f>
        <v>3.8604708560509453E-2</v>
      </c>
      <c r="O18" s="125">
        <f>compoprinc!AE10</f>
        <v>3.0096896984535431E-3</v>
      </c>
      <c r="P18" s="125">
        <f>compoprinc!AF10</f>
        <v>8.4282584216206144E-2</v>
      </c>
      <c r="Q18" s="125">
        <f>compoprinc!AG10</f>
        <v>7.5491292087203121E-2</v>
      </c>
      <c r="R18" s="117">
        <f>compoprinc!AH10</f>
        <v>0.18039559375207306</v>
      </c>
      <c r="S18" s="125">
        <f>compoprinc!AI10</f>
        <v>5.7855901758111603E-2</v>
      </c>
      <c r="T18" s="125">
        <f>compoprinc!AJ10</f>
        <v>2.5185266081822567E-2</v>
      </c>
      <c r="U18" s="125">
        <f>compoprinc!AK10</f>
        <v>1.2270069566941735E-2</v>
      </c>
      <c r="V18" s="125">
        <f>compoprinc!AL10</f>
        <v>1.7463466488192362E-2</v>
      </c>
      <c r="W18" s="125">
        <f>compoprinc!AM10</f>
        <v>1.0499382929387486E-3</v>
      </c>
      <c r="X18" s="125">
        <f>compoprinc!AN10</f>
        <v>3.2038702900250605E-2</v>
      </c>
      <c r="Y18" s="165">
        <f>compoprinc!AO10</f>
        <v>3.4532248663815511E-2</v>
      </c>
    </row>
    <row r="19" spans="1:25">
      <c r="A19" s="126">
        <v>1922</v>
      </c>
      <c r="B19" s="146">
        <f>compoprinc!R11</f>
        <v>0.44981883927991106</v>
      </c>
      <c r="C19" s="125">
        <f>compoprinc!S11</f>
        <v>5.5910321099785547E-2</v>
      </c>
      <c r="D19" s="125">
        <f>compoprinc!T11</f>
        <v>5.3485921804819425E-2</v>
      </c>
      <c r="E19" s="125">
        <f>compoprinc!U11</f>
        <v>4.7447286126705589E-2</v>
      </c>
      <c r="F19" s="125">
        <f>compoprinc!V11</f>
        <v>4.8893662055973001E-2</v>
      </c>
      <c r="G19" s="125">
        <f>compoprinc!W11</f>
        <v>4.3020713468901201E-3</v>
      </c>
      <c r="H19" s="125">
        <f>compoprinc!X11</f>
        <v>0.14339974820525792</v>
      </c>
      <c r="I19" s="165">
        <f>compoprinc!Y11</f>
        <v>9.6379828640479434E-2</v>
      </c>
      <c r="J19" s="185">
        <f>compoprinc!Z11</f>
        <v>0.33622453925156437</v>
      </c>
      <c r="K19" s="125">
        <f>compoprinc!AA11</f>
        <v>5.4256468047608142E-2</v>
      </c>
      <c r="L19" s="125">
        <f>compoprinc!AB11</f>
        <v>4.5804469647293788E-2</v>
      </c>
      <c r="M19" s="125">
        <f>compoprinc!AC11</f>
        <v>3.418730096486864E-2</v>
      </c>
      <c r="N19" s="125">
        <f>compoprinc!AD11</f>
        <v>3.9449482726225268E-2</v>
      </c>
      <c r="O19" s="125">
        <f>compoprinc!AE11</f>
        <v>2.8641540784731471E-3</v>
      </c>
      <c r="P19" s="125">
        <f>compoprinc!AF11</f>
        <v>8.1507750253758116E-2</v>
      </c>
      <c r="Q19" s="125">
        <f>compoprinc!AG11</f>
        <v>7.8154913533337311E-2</v>
      </c>
      <c r="R19" s="117">
        <f>compoprinc!AH11</f>
        <v>0.17495028951611388</v>
      </c>
      <c r="S19" s="125">
        <f>compoprinc!AI11</f>
        <v>4.5467877935674271E-2</v>
      </c>
      <c r="T19" s="125">
        <f>compoprinc!AJ11</f>
        <v>2.8090867804344787E-2</v>
      </c>
      <c r="U19" s="125">
        <f>compoprinc!AK11</f>
        <v>1.7070651853994711E-2</v>
      </c>
      <c r="V19" s="125">
        <f>compoprinc!AL11</f>
        <v>1.7388979815107609E-2</v>
      </c>
      <c r="W19" s="125">
        <f>compoprinc!AM11</f>
        <v>9.9461813104926265E-4</v>
      </c>
      <c r="X19" s="125">
        <f>compoprinc!AN11</f>
        <v>3.1008479340590908E-2</v>
      </c>
      <c r="Y19" s="165">
        <f>compoprinc!AO11</f>
        <v>3.492881463535235E-2</v>
      </c>
    </row>
    <row r="20" spans="1:25">
      <c r="A20" s="126">
        <v>1923</v>
      </c>
      <c r="B20" s="146">
        <f>compoprinc!R12</f>
        <v>0.42727210683632871</v>
      </c>
      <c r="C20" s="125">
        <f>compoprinc!S12</f>
        <v>9.3407067871290828E-2</v>
      </c>
      <c r="D20" s="125">
        <f>compoprinc!T12</f>
        <v>4.5641896954432493E-2</v>
      </c>
      <c r="E20" s="125">
        <f>compoprinc!U12</f>
        <v>4.0873067413377942E-2</v>
      </c>
      <c r="F20" s="125">
        <f>compoprinc!V12</f>
        <v>4.5688507699187628E-2</v>
      </c>
      <c r="G20" s="125">
        <f>compoprinc!W12</f>
        <v>3.2591163656958159E-3</v>
      </c>
      <c r="H20" s="125">
        <f>compoprinc!X12</f>
        <v>0.10884010697374333</v>
      </c>
      <c r="I20" s="165">
        <f>compoprinc!Y12</f>
        <v>8.9562343558600752E-2</v>
      </c>
      <c r="J20" s="185">
        <f>compoprinc!Z12</f>
        <v>0.32096938435698535</v>
      </c>
      <c r="K20" s="125">
        <f>compoprinc!AA12</f>
        <v>8.8394699410570418E-2</v>
      </c>
      <c r="L20" s="125">
        <f>compoprinc!AB12</f>
        <v>3.695096170891006E-2</v>
      </c>
      <c r="M20" s="125">
        <f>compoprinc!AC12</f>
        <v>2.7258086812848081E-2</v>
      </c>
      <c r="N20" s="125">
        <f>compoprinc!AD12</f>
        <v>3.4453206759132639E-2</v>
      </c>
      <c r="O20" s="125">
        <f>compoprinc!AE12</f>
        <v>2.3439351223548061E-3</v>
      </c>
      <c r="P20" s="125">
        <f>compoprinc!AF12</f>
        <v>6.3147979369708881E-2</v>
      </c>
      <c r="Q20" s="125">
        <f>compoprinc!AG12</f>
        <v>6.8420515173460456E-2</v>
      </c>
      <c r="R20" s="117">
        <f>compoprinc!AH12</f>
        <v>0.17000277447375634</v>
      </c>
      <c r="S20" s="125">
        <f>compoprinc!AI12</f>
        <v>7.2211683100150123E-2</v>
      </c>
      <c r="T20" s="125">
        <f>compoprinc!AJ12</f>
        <v>1.9971213124348894E-2</v>
      </c>
      <c r="U20" s="125">
        <f>compoprinc!AK12</f>
        <v>1.1539567619896603E-2</v>
      </c>
      <c r="V20" s="125">
        <f>compoprinc!AL12</f>
        <v>1.1651726922135168E-2</v>
      </c>
      <c r="W20" s="125">
        <f>compoprinc!AM12</f>
        <v>9.3067562969567652E-4</v>
      </c>
      <c r="X20" s="125">
        <f>compoprinc!AN12</f>
        <v>2.9640338105693245E-2</v>
      </c>
      <c r="Y20" s="165">
        <f>compoprinc!AO12</f>
        <v>2.405756997183665E-2</v>
      </c>
    </row>
    <row r="21" spans="1:25">
      <c r="A21" s="126">
        <v>1924</v>
      </c>
      <c r="B21" s="146">
        <f>compoprinc!R13</f>
        <v>0.44786800215048111</v>
      </c>
      <c r="C21" s="125">
        <f>compoprinc!S13</f>
        <v>8.5109377189799815E-2</v>
      </c>
      <c r="D21" s="125">
        <f>compoprinc!T13</f>
        <v>4.9220779973329576E-2</v>
      </c>
      <c r="E21" s="125">
        <f>compoprinc!U13</f>
        <v>4.6334978233951669E-2</v>
      </c>
      <c r="F21" s="125">
        <f>compoprinc!V13</f>
        <v>4.9869586292905846E-2</v>
      </c>
      <c r="G21" s="125">
        <f>compoprinc!W13</f>
        <v>3.9023249543589603E-3</v>
      </c>
      <c r="H21" s="125">
        <f>compoprinc!X13</f>
        <v>0.11600113494431574</v>
      </c>
      <c r="I21" s="165">
        <f>compoprinc!Y13</f>
        <v>9.7429820561819494E-2</v>
      </c>
      <c r="J21" s="185">
        <f>compoprinc!Z13</f>
        <v>0.33420149783081582</v>
      </c>
      <c r="K21" s="125">
        <f>compoprinc!AA13</f>
        <v>8.0234966329904955E-2</v>
      </c>
      <c r="L21" s="125">
        <f>compoprinc!AB13</f>
        <v>3.9377397588014819E-2</v>
      </c>
      <c r="M21" s="125">
        <f>compoprinc!AC13</f>
        <v>3.0504966142570103E-2</v>
      </c>
      <c r="N21" s="125">
        <f>compoprinc!AD13</f>
        <v>3.7281606757143829E-2</v>
      </c>
      <c r="O21" s="125">
        <f>compoprinc!AE13</f>
        <v>2.8280047497022632E-3</v>
      </c>
      <c r="P21" s="125">
        <f>compoprinc!AF13</f>
        <v>7.0072144015496787E-2</v>
      </c>
      <c r="Q21" s="125">
        <f>compoprinc!AG13</f>
        <v>7.3902412247982982E-2</v>
      </c>
      <c r="R21" s="117">
        <f>compoprinc!AH13</f>
        <v>0.17656450182517847</v>
      </c>
      <c r="S21" s="125">
        <f>compoprinc!AI13</f>
        <v>6.7212908516733658E-2</v>
      </c>
      <c r="T21" s="125">
        <f>compoprinc!AJ13</f>
        <v>2.1568459122900518E-2</v>
      </c>
      <c r="U21" s="125">
        <f>compoprinc!AK13</f>
        <v>1.1949490536549827E-2</v>
      </c>
      <c r="V21" s="125">
        <f>compoprinc!AL13</f>
        <v>1.3886403779752143E-2</v>
      </c>
      <c r="W21" s="125">
        <f>compoprinc!AM13</f>
        <v>1.1312759805739265E-3</v>
      </c>
      <c r="X21" s="125">
        <f>compoprinc!AN13</f>
        <v>3.2474149170937446E-2</v>
      </c>
      <c r="Y21" s="165">
        <f>compoprinc!AO13</f>
        <v>2.8341814717730961E-2</v>
      </c>
    </row>
    <row r="22" spans="1:25">
      <c r="A22" s="126">
        <v>1925</v>
      </c>
      <c r="B22" s="146">
        <f>compoprinc!R14</f>
        <v>0.46543727131599594</v>
      </c>
      <c r="C22" s="125">
        <f>compoprinc!S14</f>
        <v>9.8927535691499813E-2</v>
      </c>
      <c r="D22" s="125">
        <f>compoprinc!T14</f>
        <v>4.9308298683807622E-2</v>
      </c>
      <c r="E22" s="125">
        <f>compoprinc!U14</f>
        <v>4.6860022394555736E-2</v>
      </c>
      <c r="F22" s="125">
        <f>compoprinc!V14</f>
        <v>5.2524995405557558E-2</v>
      </c>
      <c r="G22" s="125">
        <f>compoprinc!W14</f>
        <v>4.0360210366941936E-3</v>
      </c>
      <c r="H22" s="125">
        <f>compoprinc!X14</f>
        <v>0.11110342375397846</v>
      </c>
      <c r="I22" s="165">
        <f>compoprinc!Y14</f>
        <v>0.10267697434990258</v>
      </c>
      <c r="J22" s="185">
        <f>compoprinc!Z14</f>
        <v>0.35950238211089486</v>
      </c>
      <c r="K22" s="125">
        <f>compoprinc!AA14</f>
        <v>9.3768172347878251E-2</v>
      </c>
      <c r="L22" s="125">
        <f>compoprinc!AB14</f>
        <v>4.0009521689694454E-2</v>
      </c>
      <c r="M22" s="125">
        <f>compoprinc!AC14</f>
        <v>3.116040005579734E-2</v>
      </c>
      <c r="N22" s="125">
        <f>compoprinc!AD14</f>
        <v>3.988400410281058E-2</v>
      </c>
      <c r="O22" s="125">
        <f>compoprinc!AE14</f>
        <v>3.0990204305865916E-3</v>
      </c>
      <c r="P22" s="125">
        <f>compoprinc!AF14</f>
        <v>7.2523513128358572E-2</v>
      </c>
      <c r="Q22" s="125">
        <f>compoprinc!AG14</f>
        <v>7.9057750355769077E-2</v>
      </c>
      <c r="R22" s="117">
        <f>compoprinc!AH14</f>
        <v>0.19958022653492041</v>
      </c>
      <c r="S22" s="125">
        <f>compoprinc!AI14</f>
        <v>7.8653360737485509E-2</v>
      </c>
      <c r="T22" s="125">
        <f>compoprinc!AJ14</f>
        <v>2.3560796782326053E-2</v>
      </c>
      <c r="U22" s="125">
        <f>compoprinc!AK14</f>
        <v>1.3426744313358689E-2</v>
      </c>
      <c r="V22" s="125">
        <f>compoprinc!AL14</f>
        <v>1.6693311151395447E-2</v>
      </c>
      <c r="W22" s="125">
        <f>compoprinc!AM14</f>
        <v>1.2084003196094764E-3</v>
      </c>
      <c r="X22" s="125">
        <f>compoprinc!AN14</f>
        <v>3.2279949956131981E-2</v>
      </c>
      <c r="Y22" s="165">
        <f>compoprinc!AO14</f>
        <v>3.3757663274613298E-2</v>
      </c>
    </row>
    <row r="23" spans="1:25">
      <c r="A23" s="126">
        <v>1926</v>
      </c>
      <c r="B23" s="146">
        <f>compoprinc!R15</f>
        <v>0.46946140370457184</v>
      </c>
      <c r="C23" s="125">
        <f>compoprinc!S15</f>
        <v>0.1233007127108779</v>
      </c>
      <c r="D23" s="125">
        <f>compoprinc!T15</f>
        <v>4.7304609085695781E-2</v>
      </c>
      <c r="E23" s="125">
        <f>compoprinc!U15</f>
        <v>4.2169530101001995E-2</v>
      </c>
      <c r="F23" s="125">
        <f>compoprinc!V15</f>
        <v>4.730055591969172E-2</v>
      </c>
      <c r="G23" s="125">
        <f>compoprinc!W15</f>
        <v>4.1279228266162572E-3</v>
      </c>
      <c r="H23" s="125">
        <f>compoprinc!X15</f>
        <v>0.11081324968540812</v>
      </c>
      <c r="I23" s="165">
        <f>compoprinc!Y15</f>
        <v>9.4444823375280082E-2</v>
      </c>
      <c r="J23" s="185">
        <f>compoprinc!Z15</f>
        <v>0.3696238400933477</v>
      </c>
      <c r="K23" s="125">
        <f>compoprinc!AA15</f>
        <v>0.11656983389733114</v>
      </c>
      <c r="L23" s="125">
        <f>compoprinc!AB15</f>
        <v>3.8550660782960412E-2</v>
      </c>
      <c r="M23" s="125">
        <f>compoprinc!AC15</f>
        <v>2.8125650955709923E-2</v>
      </c>
      <c r="N23" s="125">
        <f>compoprinc!AD15</f>
        <v>3.6408690379997603E-2</v>
      </c>
      <c r="O23" s="125">
        <f>compoprinc!AE15</f>
        <v>3.1970409604650417E-3</v>
      </c>
      <c r="P23" s="125">
        <f>compoprinc!AF15</f>
        <v>7.3170692481054872E-2</v>
      </c>
      <c r="Q23" s="125">
        <f>compoprinc!AG15</f>
        <v>7.3601270635828706E-2</v>
      </c>
      <c r="R23" s="117">
        <f>compoprinc!AH15</f>
        <v>0.21299528098478662</v>
      </c>
      <c r="S23" s="125">
        <f>compoprinc!AI15</f>
        <v>9.7814100534759488E-2</v>
      </c>
      <c r="T23" s="125">
        <f>compoprinc!AJ15</f>
        <v>2.3039875017235371E-2</v>
      </c>
      <c r="U23" s="125">
        <f>compoprinc!AK15</f>
        <v>1.2325988352131088E-2</v>
      </c>
      <c r="V23" s="125">
        <f>compoprinc!AL15</f>
        <v>1.4943241507865697E-2</v>
      </c>
      <c r="W23" s="125">
        <f>compoprinc!AM15</f>
        <v>1.2536270221721244E-3</v>
      </c>
      <c r="X23" s="125">
        <f>compoprinc!AN15</f>
        <v>3.2753511748937258E-2</v>
      </c>
      <c r="Y23" s="165">
        <f>compoprinc!AO15</f>
        <v>3.0864936801685575E-2</v>
      </c>
    </row>
    <row r="24" spans="1:25">
      <c r="A24" s="126">
        <v>1927</v>
      </c>
      <c r="B24" s="146">
        <f>compoprinc!R16</f>
        <v>0.46284684257185293</v>
      </c>
      <c r="C24" s="125">
        <f>compoprinc!S16</f>
        <v>0.10017296577050469</v>
      </c>
      <c r="D24" s="125">
        <f>compoprinc!T16</f>
        <v>5.0564379795382662E-2</v>
      </c>
      <c r="E24" s="125">
        <f>compoprinc!U16</f>
        <v>4.3044861974287266E-2</v>
      </c>
      <c r="F24" s="125">
        <f>compoprinc!V16</f>
        <v>4.7714759950591851E-2</v>
      </c>
      <c r="G24" s="125">
        <f>compoprinc!W16</f>
        <v>4.7483742954457534E-3</v>
      </c>
      <c r="H24" s="125">
        <f>compoprinc!X16</f>
        <v>0.11967903410172445</v>
      </c>
      <c r="I24" s="165">
        <f>compoprinc!Y16</f>
        <v>9.6922466683916325E-2</v>
      </c>
      <c r="J24" s="185">
        <f>compoprinc!Z16</f>
        <v>0.36138462551348188</v>
      </c>
      <c r="K24" s="125">
        <f>compoprinc!AA16</f>
        <v>9.4869435969800422E-2</v>
      </c>
      <c r="L24" s="125">
        <f>compoprinc!AB16</f>
        <v>4.1980605663957497E-2</v>
      </c>
      <c r="M24" s="125">
        <f>compoprinc!AC16</f>
        <v>2.9391932264363589E-2</v>
      </c>
      <c r="N24" s="125">
        <f>compoprinc!AD16</f>
        <v>3.6770366052657301E-2</v>
      </c>
      <c r="O24" s="125">
        <f>compoprinc!AE16</f>
        <v>3.6410773586593383E-3</v>
      </c>
      <c r="P24" s="125">
        <f>compoprinc!AF16</f>
        <v>7.9129410251819549E-2</v>
      </c>
      <c r="Q24" s="125">
        <f>compoprinc!AG16</f>
        <v>7.5601797952224228E-2</v>
      </c>
      <c r="R24" s="117">
        <f>compoprinc!AH16</f>
        <v>0.2037834075416893</v>
      </c>
      <c r="S24" s="125">
        <f>compoprinc!AI16</f>
        <v>7.9708441003299407E-2</v>
      </c>
      <c r="T24" s="125">
        <f>compoprinc!AJ16</f>
        <v>2.5244793352342004E-2</v>
      </c>
      <c r="U24" s="125">
        <f>compoprinc!AK16</f>
        <v>1.3842584970534189E-2</v>
      </c>
      <c r="V24" s="125">
        <f>compoprinc!AL16</f>
        <v>1.5742118063064425E-2</v>
      </c>
      <c r="W24" s="125">
        <f>compoprinc!AM16</f>
        <v>1.4196276355189748E-3</v>
      </c>
      <c r="X24" s="125">
        <f>compoprinc!AN16</f>
        <v>3.4871290097206006E-2</v>
      </c>
      <c r="Y24" s="165">
        <f>compoprinc!AO16</f>
        <v>3.2954552419724295E-2</v>
      </c>
    </row>
    <row r="25" spans="1:25">
      <c r="A25" s="126">
        <v>1928</v>
      </c>
      <c r="B25" s="146">
        <f>compoprinc!R17</f>
        <v>0.4741590849018269</v>
      </c>
      <c r="C25" s="125">
        <f>compoprinc!S17</f>
        <v>0.10060852080940927</v>
      </c>
      <c r="D25" s="125">
        <f>compoprinc!T17</f>
        <v>5.2750602099212986E-2</v>
      </c>
      <c r="E25" s="125">
        <f>compoprinc!U17</f>
        <v>4.2834922033807656E-2</v>
      </c>
      <c r="F25" s="125">
        <f>compoprinc!V17</f>
        <v>4.6050415454111739E-2</v>
      </c>
      <c r="G25" s="125">
        <f>compoprinc!W17</f>
        <v>5.5239199767192163E-3</v>
      </c>
      <c r="H25" s="125">
        <f>compoprinc!X17</f>
        <v>0.13189356318450868</v>
      </c>
      <c r="I25" s="165">
        <f>compoprinc!Y17</f>
        <v>9.4497141344057345E-2</v>
      </c>
      <c r="J25" s="185">
        <f>compoprinc!Z17</f>
        <v>0.37110322348783653</v>
      </c>
      <c r="K25" s="125">
        <f>compoprinc!AA17</f>
        <v>9.5832932773146876E-2</v>
      </c>
      <c r="L25" s="125">
        <f>compoprinc!AB17</f>
        <v>4.3945876555574921E-2</v>
      </c>
      <c r="M25" s="125">
        <f>compoprinc!AC17</f>
        <v>3.0041972712198044E-2</v>
      </c>
      <c r="N25" s="125">
        <f>compoprinc!AD17</f>
        <v>3.5916725725837179E-2</v>
      </c>
      <c r="O25" s="125">
        <f>compoprinc!AE17</f>
        <v>4.1337222951739897E-3</v>
      </c>
      <c r="P25" s="125">
        <f>compoprinc!AF17</f>
        <v>8.6749509429930691E-2</v>
      </c>
      <c r="Q25" s="125">
        <f>compoprinc!AG17</f>
        <v>7.4482483995974721E-2</v>
      </c>
      <c r="R25" s="117">
        <f>compoprinc!AH17</f>
        <v>0.21367688455212336</v>
      </c>
      <c r="S25" s="125">
        <f>compoprinc!AI17</f>
        <v>8.0740428608372203E-2</v>
      </c>
      <c r="T25" s="125">
        <f>compoprinc!AJ17</f>
        <v>2.730638825764567E-2</v>
      </c>
      <c r="U25" s="125">
        <f>compoprinc!AK17</f>
        <v>1.4871371836829295E-2</v>
      </c>
      <c r="V25" s="125">
        <f>compoprinc!AL17</f>
        <v>1.708463228629355E-2</v>
      </c>
      <c r="W25" s="125">
        <f>compoprinc!AM17</f>
        <v>1.5645823193523034E-3</v>
      </c>
      <c r="X25" s="125">
        <f>compoprinc!AN17</f>
        <v>3.6334816727074545E-2</v>
      </c>
      <c r="Y25" s="165">
        <f>compoprinc!AO17</f>
        <v>3.5774664516555754E-2</v>
      </c>
    </row>
    <row r="26" spans="1:25">
      <c r="A26" s="126">
        <v>1929</v>
      </c>
      <c r="B26" s="146">
        <f>compoprinc!R18</f>
        <v>0.46032066614043587</v>
      </c>
      <c r="C26" s="125">
        <f>compoprinc!S18</f>
        <v>0.10997343655555673</v>
      </c>
      <c r="D26" s="125">
        <f>compoprinc!T18</f>
        <v>5.2508006739023685E-2</v>
      </c>
      <c r="E26" s="125">
        <f>compoprinc!U18</f>
        <v>4.0723381648424054E-2</v>
      </c>
      <c r="F26" s="125">
        <f>compoprinc!V18</f>
        <v>4.3170994571388732E-2</v>
      </c>
      <c r="G26" s="125">
        <f>compoprinc!W18</f>
        <v>5.2124599039051972E-3</v>
      </c>
      <c r="H26" s="125">
        <f>compoprinc!X18</f>
        <v>0.11799352563985295</v>
      </c>
      <c r="I26" s="165">
        <f>compoprinc!Y18</f>
        <v>9.0738861082284489E-2</v>
      </c>
      <c r="J26" s="185">
        <f>compoprinc!Z18</f>
        <v>0.36362285288837209</v>
      </c>
      <c r="K26" s="125">
        <f>compoprinc!AA18</f>
        <v>0.10462796829209504</v>
      </c>
      <c r="L26" s="125">
        <f>compoprinc!AB18</f>
        <v>4.376720290154977E-2</v>
      </c>
      <c r="M26" s="125">
        <f>compoprinc!AC18</f>
        <v>2.8239904878315084E-2</v>
      </c>
      <c r="N26" s="125">
        <f>compoprinc!AD18</f>
        <v>3.3535376285248913E-2</v>
      </c>
      <c r="O26" s="125">
        <f>compoprinc!AE18</f>
        <v>4.0050649146645412E-3</v>
      </c>
      <c r="P26" s="125">
        <f>compoprinc!AF18</f>
        <v>7.8235472810545367E-2</v>
      </c>
      <c r="Q26" s="125">
        <f>compoprinc!AG18</f>
        <v>7.1211862805953305E-2</v>
      </c>
      <c r="R26" s="117">
        <f>compoprinc!AH18</f>
        <v>0.21090564115886073</v>
      </c>
      <c r="S26" s="125">
        <f>compoprinc!AI18</f>
        <v>8.7793430764538979E-2</v>
      </c>
      <c r="T26" s="125">
        <f>compoprinc!AJ18</f>
        <v>2.717997350490136E-2</v>
      </c>
      <c r="U26" s="125">
        <f>compoprinc!AK18</f>
        <v>1.3931389858303013E-2</v>
      </c>
      <c r="V26" s="125">
        <f>compoprinc!AL18</f>
        <v>1.5284706714484524E-2</v>
      </c>
      <c r="W26" s="125">
        <f>compoprinc!AM18</f>
        <v>1.484824265484519E-3</v>
      </c>
      <c r="X26" s="125">
        <f>compoprinc!AN18</f>
        <v>3.2389090240680318E-2</v>
      </c>
      <c r="Y26" s="165">
        <f>compoprinc!AO18</f>
        <v>3.2842225810468015E-2</v>
      </c>
    </row>
    <row r="27" spans="1:25">
      <c r="A27" s="130">
        <v>1930</v>
      </c>
      <c r="B27" s="157">
        <f>compoprinc!R19</f>
        <v>0.44914969899483886</v>
      </c>
      <c r="C27" s="129">
        <f>compoprinc!S19</f>
        <v>9.8108795951332761E-2</v>
      </c>
      <c r="D27" s="129">
        <f>compoprinc!T19</f>
        <v>5.4800015856301808E-2</v>
      </c>
      <c r="E27" s="129">
        <f>compoprinc!U19</f>
        <v>4.463195430908036E-2</v>
      </c>
      <c r="F27" s="129">
        <f>compoprinc!V19</f>
        <v>3.8361776644486922E-2</v>
      </c>
      <c r="G27" s="129">
        <f>compoprinc!W19</f>
        <v>6.2285213211183263E-3</v>
      </c>
      <c r="H27" s="129">
        <f>compoprinc!X19</f>
        <v>0.12941578394603712</v>
      </c>
      <c r="I27" s="169">
        <f>compoprinc!Y19</f>
        <v>7.7602850966481632E-2</v>
      </c>
      <c r="J27" s="187">
        <f>compoprinc!Z19</f>
        <v>0.33846048053001232</v>
      </c>
      <c r="K27" s="129">
        <f>compoprinc!AA19</f>
        <v>9.2963754534766949E-2</v>
      </c>
      <c r="L27" s="129">
        <f>compoprinc!AB19</f>
        <v>4.3246678134504037E-2</v>
      </c>
      <c r="M27" s="129">
        <f>compoprinc!AC19</f>
        <v>3.0294859350577415E-2</v>
      </c>
      <c r="N27" s="129">
        <f>compoprinc!AD19</f>
        <v>2.7944379190193828E-2</v>
      </c>
      <c r="O27" s="129">
        <f>compoprinc!AE19</f>
        <v>4.5889589405835162E-3</v>
      </c>
      <c r="P27" s="129">
        <f>compoprinc!AF19</f>
        <v>8.1964051891773401E-2</v>
      </c>
      <c r="Q27" s="129">
        <f>compoprinc!AG19</f>
        <v>5.745779848761319E-2</v>
      </c>
      <c r="R27" s="123">
        <f>compoprinc!AH19</f>
        <v>0.18164949052999405</v>
      </c>
      <c r="S27" s="129">
        <f>compoprinc!AI19</f>
        <v>7.3573475561789295E-2</v>
      </c>
      <c r="T27" s="129">
        <f>compoprinc!AJ19</f>
        <v>2.3679677189657817E-2</v>
      </c>
      <c r="U27" s="129">
        <f>compoprinc!AK19</f>
        <v>1.4067381703477993E-2</v>
      </c>
      <c r="V27" s="129">
        <f>compoprinc!AL19</f>
        <v>1.1477507318380056E-2</v>
      </c>
      <c r="W27" s="129">
        <f>compoprinc!AM19</f>
        <v>1.6702778201177035E-3</v>
      </c>
      <c r="X27" s="129">
        <f>compoprinc!AN19</f>
        <v>3.3144941367528227E-2</v>
      </c>
      <c r="Y27" s="169">
        <f>compoprinc!AO19</f>
        <v>2.4036229569042979E-2</v>
      </c>
    </row>
    <row r="28" spans="1:25">
      <c r="A28" s="126">
        <v>1931</v>
      </c>
      <c r="B28" s="146">
        <f>compoprinc!R20</f>
        <v>0.44502374231086761</v>
      </c>
      <c r="C28" s="125">
        <f>compoprinc!S20</f>
        <v>5.3663637199822568E-2</v>
      </c>
      <c r="D28" s="125">
        <f>compoprinc!T20</f>
        <v>6.5132502581181667E-2</v>
      </c>
      <c r="E28" s="125">
        <f>compoprinc!U20</f>
        <v>5.2786630548247199E-2</v>
      </c>
      <c r="F28" s="125">
        <f>compoprinc!V20</f>
        <v>3.9792166563116273E-2</v>
      </c>
      <c r="G28" s="125">
        <f>compoprinc!W20</f>
        <v>9.0346776315201795E-3</v>
      </c>
      <c r="H28" s="125">
        <f>compoprinc!X20</f>
        <v>0.14865466940565353</v>
      </c>
      <c r="I28" s="165">
        <f>compoprinc!Y20</f>
        <v>7.5959458381326242E-2</v>
      </c>
      <c r="J28" s="185">
        <f>compoprinc!Z20</f>
        <v>0.31653740463467001</v>
      </c>
      <c r="K28" s="125">
        <f>compoprinc!AA20</f>
        <v>5.0931768605637882E-2</v>
      </c>
      <c r="L28" s="125">
        <f>compoprinc!AB20</f>
        <v>5.0799374519103872E-2</v>
      </c>
      <c r="M28" s="125">
        <f>compoprinc!AC20</f>
        <v>3.4574851022098528E-2</v>
      </c>
      <c r="N28" s="125">
        <f>compoprinc!AD20</f>
        <v>2.815610286720218E-2</v>
      </c>
      <c r="O28" s="125">
        <f>compoprinc!AE20</f>
        <v>6.3727317624313424E-3</v>
      </c>
      <c r="P28" s="125">
        <f>compoprinc!AF20</f>
        <v>9.0881151373071234E-2</v>
      </c>
      <c r="Q28" s="125">
        <f>compoprinc!AG20</f>
        <v>5.4821424485124982E-2</v>
      </c>
      <c r="R28" s="117">
        <f>compoprinc!AH20</f>
        <v>0.15919320158339631</v>
      </c>
      <c r="S28" s="125">
        <f>compoprinc!AI20</f>
        <v>4.6074822800574108E-2</v>
      </c>
      <c r="T28" s="125">
        <f>compoprinc!AJ20</f>
        <v>2.5781753973164675E-2</v>
      </c>
      <c r="U28" s="125">
        <f>compoprinc!AK20</f>
        <v>1.4803582223222787E-2</v>
      </c>
      <c r="V28" s="125">
        <f>compoprinc!AL20</f>
        <v>1.1196231769299403E-2</v>
      </c>
      <c r="W28" s="125">
        <f>compoprinc!AM20</f>
        <v>2.3334552757940993E-3</v>
      </c>
      <c r="X28" s="125">
        <f>compoprinc!AN20</f>
        <v>3.6732661805912628E-2</v>
      </c>
      <c r="Y28" s="165">
        <f>compoprinc!AO20</f>
        <v>2.2270693735428584E-2</v>
      </c>
    </row>
    <row r="29" spans="1:25">
      <c r="A29" s="126">
        <v>1932</v>
      </c>
      <c r="B29" s="146">
        <f>compoprinc!R21</f>
        <v>0.46271462034985672</v>
      </c>
      <c r="C29" s="125">
        <f>compoprinc!S21</f>
        <v>1.1551324147700057E-2</v>
      </c>
      <c r="D29" s="125">
        <f>compoprinc!T21</f>
        <v>7.8987831214316073E-2</v>
      </c>
      <c r="E29" s="125">
        <f>compoprinc!U21</f>
        <v>6.4781290175609699E-2</v>
      </c>
      <c r="F29" s="125">
        <f>compoprinc!V21</f>
        <v>4.1777546235358405E-2</v>
      </c>
      <c r="G29" s="125">
        <f>compoprinc!W21</f>
        <v>1.4064933940485351E-2</v>
      </c>
      <c r="H29" s="125">
        <f>compoprinc!X21</f>
        <v>0.18286968034822454</v>
      </c>
      <c r="I29" s="165">
        <f>compoprinc!Y21</f>
        <v>6.8682014288162507E-2</v>
      </c>
      <c r="J29" s="185">
        <f>compoprinc!Z21</f>
        <v>0.32604243700005198</v>
      </c>
      <c r="K29" s="125">
        <f>compoprinc!AA21</f>
        <v>1.0092006895609058E-2</v>
      </c>
      <c r="L29" s="125">
        <f>compoprinc!AB21</f>
        <v>6.6174707064265662E-2</v>
      </c>
      <c r="M29" s="125">
        <f>compoprinc!AC21</f>
        <v>4.6063377567183511E-2</v>
      </c>
      <c r="N29" s="125">
        <f>compoprinc!AD21</f>
        <v>3.0304165441778608E-2</v>
      </c>
      <c r="O29" s="125">
        <f>compoprinc!AE21</f>
        <v>9.6837899055848015E-3</v>
      </c>
      <c r="P29" s="125">
        <f>compoprinc!AF21</f>
        <v>0.11304001308522704</v>
      </c>
      <c r="Q29" s="125">
        <f>compoprinc!AG21</f>
        <v>5.0684377040403246E-2</v>
      </c>
      <c r="R29" s="117">
        <f>compoprinc!AH21</f>
        <v>0.15737391406641923</v>
      </c>
      <c r="S29" s="125">
        <f>compoprinc!AI21</f>
        <v>2.3223827682665291E-2</v>
      </c>
      <c r="T29" s="125">
        <f>compoprinc!AJ21</f>
        <v>3.2571681991290277E-2</v>
      </c>
      <c r="U29" s="125">
        <f>compoprinc!AK21</f>
        <v>1.9409852401755991E-2</v>
      </c>
      <c r="V29" s="125">
        <f>compoprinc!AL21</f>
        <v>1.2314419660938949E-2</v>
      </c>
      <c r="W29" s="125">
        <f>compoprinc!AM21</f>
        <v>3.5847564975425143E-3</v>
      </c>
      <c r="X29" s="125">
        <f>compoprinc!AN21</f>
        <v>4.5257490152508746E-2</v>
      </c>
      <c r="Y29" s="165">
        <f>compoprinc!AO21</f>
        <v>2.101188567971744E-2</v>
      </c>
    </row>
    <row r="30" spans="1:25">
      <c r="A30" s="126">
        <v>1933</v>
      </c>
      <c r="B30" s="146">
        <f>compoprinc!R22</f>
        <v>0.4641749109809844</v>
      </c>
      <c r="C30" s="125">
        <f>compoprinc!S22</f>
        <v>1.2936202686109411E-2</v>
      </c>
      <c r="D30" s="125">
        <f>compoprinc!T22</f>
        <v>7.5408399105017787E-2</v>
      </c>
      <c r="E30" s="125">
        <f>compoprinc!U22</f>
        <v>5.7358587301019587E-2</v>
      </c>
      <c r="F30" s="125">
        <f>compoprinc!V22</f>
        <v>4.6582782024229552E-2</v>
      </c>
      <c r="G30" s="125">
        <f>compoprinc!W22</f>
        <v>1.3876923999055836E-2</v>
      </c>
      <c r="H30" s="125">
        <f>compoprinc!X22</f>
        <v>0.17831942234822207</v>
      </c>
      <c r="I30" s="165">
        <f>compoprinc!Y22</f>
        <v>7.9692593517330088E-2</v>
      </c>
      <c r="J30" s="185">
        <f>compoprinc!Z22</f>
        <v>0.33786425780615925</v>
      </c>
      <c r="K30" s="125">
        <f>compoprinc!AA22</f>
        <v>1.0955497169849773E-2</v>
      </c>
      <c r="L30" s="125">
        <f>compoprinc!AB22</f>
        <v>6.401043486515369E-2</v>
      </c>
      <c r="M30" s="125">
        <f>compoprinc!AC22</f>
        <v>4.4574918462576919E-2</v>
      </c>
      <c r="N30" s="125">
        <f>compoprinc!AD22</f>
        <v>3.4767095793074763E-2</v>
      </c>
      <c r="O30" s="125">
        <f>compoprinc!AE22</f>
        <v>9.8241025411331794E-3</v>
      </c>
      <c r="P30" s="125">
        <f>compoprinc!AF22</f>
        <v>0.11333675129760094</v>
      </c>
      <c r="Q30" s="125">
        <f>compoprinc!AG22</f>
        <v>6.0395457676769987E-2</v>
      </c>
      <c r="R30" s="117">
        <f>compoprinc!AH22</f>
        <v>0.1716137087974707</v>
      </c>
      <c r="S30" s="125">
        <f>compoprinc!AI22</f>
        <v>2.7651183599635663E-2</v>
      </c>
      <c r="T30" s="125">
        <f>compoprinc!AJ22</f>
        <v>3.3015661492867249E-2</v>
      </c>
      <c r="U30" s="125">
        <f>compoprinc!AK22</f>
        <v>1.8610466494725416E-2</v>
      </c>
      <c r="V30" s="125">
        <f>compoprinc!AL22</f>
        <v>1.4871936659162111E-2</v>
      </c>
      <c r="W30" s="125">
        <f>compoprinc!AM22</f>
        <v>3.7674919328624513E-3</v>
      </c>
      <c r="X30" s="125">
        <f>compoprinc!AN22</f>
        <v>4.7403845509711377E-2</v>
      </c>
      <c r="Y30" s="165">
        <f>compoprinc!AO22</f>
        <v>2.629312310850649E-2</v>
      </c>
    </row>
    <row r="31" spans="1:25">
      <c r="A31" s="126">
        <v>1934</v>
      </c>
      <c r="B31" s="146">
        <f>compoprinc!R23</f>
        <v>0.47535773535187514</v>
      </c>
      <c r="C31" s="125">
        <f>compoprinc!S23</f>
        <v>5.1046486756054187E-2</v>
      </c>
      <c r="D31" s="125">
        <f>compoprinc!T23</f>
        <v>6.478639641498983E-2</v>
      </c>
      <c r="E31" s="125">
        <f>compoprinc!U23</f>
        <v>4.2494095335713238E-2</v>
      </c>
      <c r="F31" s="125">
        <f>compoprinc!V23</f>
        <v>4.1803329668181823E-2</v>
      </c>
      <c r="G31" s="125">
        <f>compoprinc!W23</f>
        <v>1.3175856953328523E-2</v>
      </c>
      <c r="H31" s="125">
        <f>compoprinc!X23</f>
        <v>0.18148502791142385</v>
      </c>
      <c r="I31" s="165">
        <f>compoprinc!Y23</f>
        <v>8.05665423121837E-2</v>
      </c>
      <c r="J31" s="185">
        <f>compoprinc!Z23</f>
        <v>0.36006226632980043</v>
      </c>
      <c r="K31" s="125">
        <f>compoprinc!AA23</f>
        <v>5.0871679647947782E-2</v>
      </c>
      <c r="L31" s="125">
        <f>compoprinc!AB23</f>
        <v>5.8174831188120904E-2</v>
      </c>
      <c r="M31" s="125">
        <f>compoprinc!AC23</f>
        <v>3.4279676488492374E-2</v>
      </c>
      <c r="N31" s="125">
        <f>compoprinc!AD23</f>
        <v>3.2634887559626617E-2</v>
      </c>
      <c r="O31" s="125">
        <f>compoprinc!AE23</f>
        <v>9.0342236992232323E-3</v>
      </c>
      <c r="P31" s="125">
        <f>compoprinc!AF23</f>
        <v>0.11154776379538878</v>
      </c>
      <c r="Q31" s="125">
        <f>compoprinc!AG23</f>
        <v>6.3519203951000802E-2</v>
      </c>
      <c r="R31" s="117">
        <f>compoprinc!AH23</f>
        <v>0.17203857316904059</v>
      </c>
      <c r="S31" s="125">
        <f>compoprinc!AI23</f>
        <v>4.081277102774155E-2</v>
      </c>
      <c r="T31" s="125">
        <f>compoprinc!AJ23</f>
        <v>2.8274455253730287E-2</v>
      </c>
      <c r="U31" s="125">
        <f>compoprinc!AK23</f>
        <v>1.4180511224531005E-2</v>
      </c>
      <c r="V31" s="125">
        <f>compoprinc!AL23</f>
        <v>1.3605313812034848E-2</v>
      </c>
      <c r="W31" s="125">
        <f>compoprinc!AM23</f>
        <v>3.3520493290688856E-3</v>
      </c>
      <c r="X31" s="125">
        <f>compoprinc!AN23</f>
        <v>4.4816110560060934E-2</v>
      </c>
      <c r="Y31" s="165">
        <f>compoprinc!AO23</f>
        <v>2.6997361961873096E-2</v>
      </c>
    </row>
    <row r="32" spans="1:25">
      <c r="A32" s="126">
        <v>1935</v>
      </c>
      <c r="B32" s="146">
        <f>compoprinc!R24</f>
        <v>0.46737752314998088</v>
      </c>
      <c r="C32" s="125">
        <f>compoprinc!S24</f>
        <v>6.6947592624285054E-2</v>
      </c>
      <c r="D32" s="125">
        <f>compoprinc!T24</f>
        <v>5.580254171528113E-2</v>
      </c>
      <c r="E32" s="125">
        <f>compoprinc!U24</f>
        <v>3.7596155725709776E-2</v>
      </c>
      <c r="F32" s="125">
        <f>compoprinc!V24</f>
        <v>4.2043533901846043E-2</v>
      </c>
      <c r="G32" s="125">
        <f>compoprinc!W24</f>
        <v>1.1660307477967905E-2</v>
      </c>
      <c r="H32" s="125">
        <f>compoprinc!X24</f>
        <v>0.16601247974841341</v>
      </c>
      <c r="I32" s="165">
        <f>compoprinc!Y24</f>
        <v>8.7314911956477545E-2</v>
      </c>
      <c r="J32" s="185">
        <f>compoprinc!Z24</f>
        <v>0.34925414312005054</v>
      </c>
      <c r="K32" s="125">
        <f>compoprinc!AA24</f>
        <v>6.5131359130565336E-2</v>
      </c>
      <c r="L32" s="125">
        <f>compoprinc!AB24</f>
        <v>4.7666539945773322E-2</v>
      </c>
      <c r="M32" s="125">
        <f>compoprinc!AC24</f>
        <v>2.946782067311016E-2</v>
      </c>
      <c r="N32" s="125">
        <f>compoprinc!AD24</f>
        <v>3.2647345266986739E-2</v>
      </c>
      <c r="O32" s="125">
        <f>compoprinc!AE24</f>
        <v>7.8325110847455425E-3</v>
      </c>
      <c r="P32" s="125">
        <f>compoprinc!AF24</f>
        <v>9.810957811217258E-2</v>
      </c>
      <c r="Q32" s="125">
        <f>compoprinc!AG24</f>
        <v>6.8398988906696934E-2</v>
      </c>
      <c r="R32" s="117">
        <f>compoprinc!AH24</f>
        <v>0.17730229060870534</v>
      </c>
      <c r="S32" s="125">
        <f>compoprinc!AI24</f>
        <v>5.3075236647526558E-2</v>
      </c>
      <c r="T32" s="125">
        <f>compoprinc!AJ24</f>
        <v>2.3324328587609106E-2</v>
      </c>
      <c r="U32" s="125">
        <f>compoprinc!AK24</f>
        <v>1.2725146687475786E-2</v>
      </c>
      <c r="V32" s="125">
        <f>compoprinc!AL24</f>
        <v>1.3974294001858154E-2</v>
      </c>
      <c r="W32" s="125">
        <f>compoprinc!AM24</f>
        <v>3.0056708455631098E-3</v>
      </c>
      <c r="X32" s="125">
        <f>compoprinc!AN24</f>
        <v>4.1472284904117071E-2</v>
      </c>
      <c r="Y32" s="165">
        <f>compoprinc!AO24</f>
        <v>2.9725328934555578E-2</v>
      </c>
    </row>
    <row r="33" spans="1:25">
      <c r="A33" s="126">
        <v>1936</v>
      </c>
      <c r="B33" s="146">
        <f>compoprinc!R25</f>
        <v>0.47371676529563461</v>
      </c>
      <c r="C33" s="125">
        <f>compoprinc!S25</f>
        <v>9.1831960948402763E-2</v>
      </c>
      <c r="D33" s="125">
        <f>compoprinc!T25</f>
        <v>4.657753762708193E-2</v>
      </c>
      <c r="E33" s="125">
        <f>compoprinc!U25</f>
        <v>3.4040887496698403E-2</v>
      </c>
      <c r="F33" s="125">
        <f>compoprinc!V25</f>
        <v>4.1710988629640094E-2</v>
      </c>
      <c r="G33" s="125">
        <f>compoprinc!W25</f>
        <v>1.004222601495219E-2</v>
      </c>
      <c r="H33" s="125">
        <f>compoprinc!X25</f>
        <v>0.16538680901979938</v>
      </c>
      <c r="I33" s="165">
        <f>compoprinc!Y25</f>
        <v>8.4126355559059798E-2</v>
      </c>
      <c r="J33" s="185">
        <f>compoprinc!Z25</f>
        <v>0.35823699009321319</v>
      </c>
      <c r="K33" s="125">
        <f>compoprinc!AA25</f>
        <v>8.9758181945939416E-2</v>
      </c>
      <c r="L33" s="125">
        <f>compoprinc!AB25</f>
        <v>3.8310916023952001E-2</v>
      </c>
      <c r="M33" s="125">
        <f>compoprinc!AC25</f>
        <v>2.6233613806757112E-2</v>
      </c>
      <c r="N33" s="125">
        <f>compoprinc!AD25</f>
        <v>3.3046936632172001E-2</v>
      </c>
      <c r="O33" s="125">
        <f>compoprinc!AE25</f>
        <v>6.7307109265296854E-3</v>
      </c>
      <c r="P33" s="125">
        <f>compoprinc!AF25</f>
        <v>9.6962095985932695E-2</v>
      </c>
      <c r="Q33" s="125">
        <f>compoprinc!AG25</f>
        <v>6.7194534771930298E-2</v>
      </c>
      <c r="R33" s="117">
        <f>compoprinc!AH25</f>
        <v>0.19659018169506262</v>
      </c>
      <c r="S33" s="125">
        <f>compoprinc!AI25</f>
        <v>7.542734829435857E-2</v>
      </c>
      <c r="T33" s="125">
        <f>compoprinc!AJ25</f>
        <v>1.8505821307088405E-2</v>
      </c>
      <c r="U33" s="125">
        <f>compoprinc!AK25</f>
        <v>1.1470483300879351E-2</v>
      </c>
      <c r="V33" s="125">
        <f>compoprinc!AL25</f>
        <v>1.5342429172477717E-2</v>
      </c>
      <c r="W33" s="125">
        <f>compoprinc!AM25</f>
        <v>2.6125118919091482E-3</v>
      </c>
      <c r="X33" s="125">
        <f>compoprinc!AN25</f>
        <v>4.1701634304823543E-2</v>
      </c>
      <c r="Y33" s="165">
        <f>compoprinc!AO25</f>
        <v>3.1529953423525908E-2</v>
      </c>
    </row>
    <row r="34" spans="1:25">
      <c r="A34" s="126">
        <v>1937</v>
      </c>
      <c r="B34" s="146">
        <f>compoprinc!R26</f>
        <v>0.46087539287136581</v>
      </c>
      <c r="C34" s="125">
        <f>compoprinc!S26</f>
        <v>8.9773743485844118E-2</v>
      </c>
      <c r="D34" s="125">
        <f>compoprinc!T26</f>
        <v>4.1214154556222481E-2</v>
      </c>
      <c r="E34" s="125">
        <f>compoprinc!U26</f>
        <v>2.8443950876845002E-2</v>
      </c>
      <c r="F34" s="125">
        <f>compoprinc!V26</f>
        <v>3.987606523479223E-2</v>
      </c>
      <c r="G34" s="125">
        <f>compoprinc!W26</f>
        <v>1.0055947763291837E-2</v>
      </c>
      <c r="H34" s="125">
        <f>compoprinc!X26</f>
        <v>0.16853729149304816</v>
      </c>
      <c r="I34" s="165">
        <f>compoprinc!Y26</f>
        <v>8.297423946132193E-2</v>
      </c>
      <c r="J34" s="185">
        <f>compoprinc!Z26</f>
        <v>0.34858023300641616</v>
      </c>
      <c r="K34" s="125">
        <f>compoprinc!AA26</f>
        <v>8.8299945996570178E-2</v>
      </c>
      <c r="L34" s="125">
        <f>compoprinc!AB26</f>
        <v>3.2643176455711242E-2</v>
      </c>
      <c r="M34" s="125">
        <f>compoprinc!AC26</f>
        <v>1.9578967012268515E-2</v>
      </c>
      <c r="N34" s="125">
        <f>compoprinc!AD26</f>
        <v>3.0516827613344538E-2</v>
      </c>
      <c r="O34" s="125">
        <f>compoprinc!AE26</f>
        <v>7.079012749468175E-3</v>
      </c>
      <c r="P34" s="125">
        <f>compoprinc!AF26</f>
        <v>0.10630406251131209</v>
      </c>
      <c r="Q34" s="125">
        <f>compoprinc!AG26</f>
        <v>6.4158240667741409E-2</v>
      </c>
      <c r="R34" s="117">
        <f>compoprinc!AH26</f>
        <v>0.19215616659752444</v>
      </c>
      <c r="S34" s="125">
        <f>compoprinc!AI26</f>
        <v>7.7007106903484349E-2</v>
      </c>
      <c r="T34" s="125">
        <f>compoprinc!AJ26</f>
        <v>2.0216031156940265E-2</v>
      </c>
      <c r="U34" s="125">
        <f>compoprinc!AK26</f>
        <v>1.0841686201599853E-2</v>
      </c>
      <c r="V34" s="125">
        <f>compoprinc!AL26</f>
        <v>1.4038285214896497E-2</v>
      </c>
      <c r="W34" s="125">
        <f>compoprinc!AM26</f>
        <v>2.3773249692517957E-3</v>
      </c>
      <c r="X34" s="125">
        <f>compoprinc!AN26</f>
        <v>3.7913697909376251E-2</v>
      </c>
      <c r="Y34" s="165">
        <f>compoprinc!AO26</f>
        <v>2.9762034241975405E-2</v>
      </c>
    </row>
    <row r="35" spans="1:25">
      <c r="A35" s="126">
        <v>1938</v>
      </c>
      <c r="B35" s="146">
        <f>compoprinc!R27</f>
        <v>0.45892776196929513</v>
      </c>
      <c r="C35" s="125">
        <f>compoprinc!S27</f>
        <v>7.0034454030940982E-2</v>
      </c>
      <c r="D35" s="125">
        <f>compoprinc!T27</f>
        <v>4.3096816487693833E-2</v>
      </c>
      <c r="E35" s="125">
        <f>compoprinc!U27</f>
        <v>3.4500340378259234E-2</v>
      </c>
      <c r="F35" s="125">
        <f>compoprinc!V27</f>
        <v>4.0504362596935517E-2</v>
      </c>
      <c r="G35" s="125">
        <f>compoprinc!W27</f>
        <v>1.1709154142230409E-2</v>
      </c>
      <c r="H35" s="125">
        <f>compoprinc!X27</f>
        <v>0.17720789877171519</v>
      </c>
      <c r="I35" s="165">
        <f>compoprinc!Y27</f>
        <v>8.1874735561520015E-2</v>
      </c>
      <c r="J35" s="185">
        <f>compoprinc!Z27</f>
        <v>0.33433291752508992</v>
      </c>
      <c r="K35" s="125">
        <f>compoprinc!AA27</f>
        <v>6.7305937720436623E-2</v>
      </c>
      <c r="L35" s="125">
        <f>compoprinc!AB27</f>
        <v>3.3563628916037348E-2</v>
      </c>
      <c r="M35" s="125">
        <f>compoprinc!AC27</f>
        <v>2.2970796575311408E-2</v>
      </c>
      <c r="N35" s="125">
        <f>compoprinc!AD27</f>
        <v>3.0139456453293013E-2</v>
      </c>
      <c r="O35" s="125">
        <f>compoprinc!AE27</f>
        <v>8.1319056886054054E-3</v>
      </c>
      <c r="P35" s="125">
        <f>compoprinc!AF27</f>
        <v>0.11043510433708564</v>
      </c>
      <c r="Q35" s="125">
        <f>compoprinc!AG27</f>
        <v>6.1786087834320436E-2</v>
      </c>
      <c r="R35" s="117">
        <f>compoprinc!AH27</f>
        <v>0.1722569477754641</v>
      </c>
      <c r="S35" s="125">
        <f>compoprinc!AI27</f>
        <v>5.6478912955891858E-2</v>
      </c>
      <c r="T35" s="125">
        <f>compoprinc!AJ27</f>
        <v>1.9837408087486852E-2</v>
      </c>
      <c r="U35" s="125">
        <f>compoprinc!AK27</f>
        <v>1.1785301729062902E-2</v>
      </c>
      <c r="V35" s="125">
        <f>compoprinc!AL27</f>
        <v>1.3644604987690059E-2</v>
      </c>
      <c r="W35" s="125">
        <f>compoprinc!AM27</f>
        <v>2.7412229190372501E-3</v>
      </c>
      <c r="X35" s="125">
        <f>compoprinc!AN27</f>
        <v>3.951335135899664E-2</v>
      </c>
      <c r="Y35" s="165">
        <f>compoprinc!AO27</f>
        <v>2.8256145737298496E-2</v>
      </c>
    </row>
    <row r="36" spans="1:25">
      <c r="A36" s="128">
        <v>1939</v>
      </c>
      <c r="B36" s="150">
        <f>compoprinc!R28</f>
        <v>0.47443830191925662</v>
      </c>
      <c r="C36" s="127">
        <f>compoprinc!S28</f>
        <v>8.3542222474442443E-2</v>
      </c>
      <c r="D36" s="127">
        <f>compoprinc!T28</f>
        <v>3.9971187852755101E-2</v>
      </c>
      <c r="E36" s="127">
        <f>compoprinc!U28</f>
        <v>3.1962501483454753E-2</v>
      </c>
      <c r="F36" s="127">
        <f>compoprinc!V28</f>
        <v>3.9699791781964304E-2</v>
      </c>
      <c r="G36" s="127">
        <f>compoprinc!W28</f>
        <v>1.2011763912567253E-2</v>
      </c>
      <c r="H36" s="127">
        <f>compoprinc!X28</f>
        <v>0.18478328171381708</v>
      </c>
      <c r="I36" s="167">
        <f>compoprinc!Y28</f>
        <v>8.2467552700255756E-2</v>
      </c>
      <c r="J36" s="186">
        <f>compoprinc!Z28</f>
        <v>0.35013472972552756</v>
      </c>
      <c r="K36" s="127">
        <f>compoprinc!AA28</f>
        <v>8.0653300985846665E-2</v>
      </c>
      <c r="L36" s="127">
        <f>compoprinc!AB28</f>
        <v>3.2163604926515522E-2</v>
      </c>
      <c r="M36" s="127">
        <f>compoprinc!AC28</f>
        <v>2.2255386608782405E-2</v>
      </c>
      <c r="N36" s="127">
        <f>compoprinc!AD28</f>
        <v>3.0703082894684163E-2</v>
      </c>
      <c r="O36" s="127">
        <f>compoprinc!AE28</f>
        <v>8.0959418976871891E-3</v>
      </c>
      <c r="P36" s="127">
        <f>compoprinc!AF28</f>
        <v>0.11181287383718588</v>
      </c>
      <c r="Q36" s="127">
        <f>compoprinc!AG28</f>
        <v>6.44505385748258E-2</v>
      </c>
      <c r="R36" s="120">
        <f>compoprinc!AH28</f>
        <v>0.18500837616016458</v>
      </c>
      <c r="S36" s="127">
        <f>compoprinc!AI28</f>
        <v>6.7486038299262419E-2</v>
      </c>
      <c r="T36" s="127">
        <f>compoprinc!AJ28</f>
        <v>1.9522048634991525E-2</v>
      </c>
      <c r="U36" s="127">
        <f>compoprinc!AK28</f>
        <v>1.1714913011650584E-2</v>
      </c>
      <c r="V36" s="127">
        <f>compoprinc!AL28</f>
        <v>1.4439189419416888E-2</v>
      </c>
      <c r="W36" s="127">
        <f>compoprinc!AM28</f>
        <v>2.6543648391124789E-3</v>
      </c>
      <c r="X36" s="127">
        <f>compoprinc!AN28</f>
        <v>3.8610254372310818E-2</v>
      </c>
      <c r="Y36" s="167">
        <f>compoprinc!AO28</f>
        <v>3.0581567583419851E-2</v>
      </c>
    </row>
    <row r="37" spans="1:25">
      <c r="A37" s="126">
        <v>1940</v>
      </c>
      <c r="B37" s="146">
        <f>compoprinc!R29</f>
        <v>0.47884448830048637</v>
      </c>
      <c r="C37" s="125">
        <f>compoprinc!S29</f>
        <v>0.11104385093828441</v>
      </c>
      <c r="D37" s="125">
        <f>compoprinc!T29</f>
        <v>2.630331838988427E-2</v>
      </c>
      <c r="E37" s="125">
        <f>compoprinc!U29</f>
        <v>2.4383014518076118E-2</v>
      </c>
      <c r="F37" s="125">
        <f>compoprinc!V29</f>
        <v>3.8428770622340069E-2</v>
      </c>
      <c r="G37" s="125">
        <f>compoprinc!W29</f>
        <v>1.1816751800319792E-2</v>
      </c>
      <c r="H37" s="125">
        <f>compoprinc!X29</f>
        <v>0.18728305203690221</v>
      </c>
      <c r="I37" s="165">
        <f>compoprinc!Y29</f>
        <v>7.958572999467943E-2</v>
      </c>
      <c r="J37" s="185">
        <f>compoprinc!Z29</f>
        <v>0.35939947118464033</v>
      </c>
      <c r="K37" s="125">
        <f>compoprinc!AA29</f>
        <v>0.107384295429037</v>
      </c>
      <c r="L37" s="125">
        <f>compoprinc!AB29</f>
        <v>2.2362392949362538E-2</v>
      </c>
      <c r="M37" s="125">
        <f>compoprinc!AC29</f>
        <v>1.7287899351319955E-2</v>
      </c>
      <c r="N37" s="125">
        <f>compoprinc!AD29</f>
        <v>3.1288059642531625E-2</v>
      </c>
      <c r="O37" s="125">
        <f>compoprinc!AE29</f>
        <v>7.6519353215228564E-3</v>
      </c>
      <c r="P37" s="125">
        <f>compoprinc!AF29</f>
        <v>0.10830662256381933</v>
      </c>
      <c r="Q37" s="125">
        <f>compoprinc!AG29</f>
        <v>6.5118265927047086E-2</v>
      </c>
      <c r="R37" s="117">
        <f>compoprinc!AH29</f>
        <v>0.19983287858118992</v>
      </c>
      <c r="S37" s="125">
        <f>compoprinc!AI29</f>
        <v>8.9959219544807997E-2</v>
      </c>
      <c r="T37" s="125">
        <f>compoprinc!AJ29</f>
        <v>1.2299410683421306E-2</v>
      </c>
      <c r="U37" s="125">
        <f>compoprinc!AK29</f>
        <v>8.8745234152894665E-3</v>
      </c>
      <c r="V37" s="125">
        <f>compoprinc!AL29</f>
        <v>1.5084581310078499E-2</v>
      </c>
      <c r="W37" s="125">
        <f>compoprinc!AM29</f>
        <v>2.6137401831436086E-3</v>
      </c>
      <c r="X37" s="125">
        <f>compoprinc!AN29</f>
        <v>3.9355912216467705E-2</v>
      </c>
      <c r="Y37" s="165">
        <f>compoprinc!AO29</f>
        <v>3.1645491227981375E-2</v>
      </c>
    </row>
    <row r="38" spans="1:25">
      <c r="A38" s="126">
        <v>1941</v>
      </c>
      <c r="B38" s="146">
        <f>compoprinc!R30</f>
        <v>0.46366800085205595</v>
      </c>
      <c r="C38" s="125">
        <f>compoprinc!S30</f>
        <v>0.13272046175446384</v>
      </c>
      <c r="D38" s="125">
        <f>compoprinc!T30</f>
        <v>1.7494391922228996E-2</v>
      </c>
      <c r="E38" s="125">
        <f>compoprinc!U30</f>
        <v>1.7424710651893324E-2</v>
      </c>
      <c r="F38" s="125">
        <f>compoprinc!V30</f>
        <v>4.3521470824715615E-2</v>
      </c>
      <c r="G38" s="125">
        <f>compoprinc!W30</f>
        <v>8.5519371511615493E-3</v>
      </c>
      <c r="H38" s="125">
        <f>compoprinc!X30</f>
        <v>0.15523216491492023</v>
      </c>
      <c r="I38" s="165">
        <f>compoprinc!Y30</f>
        <v>8.8722863632672483E-2</v>
      </c>
      <c r="J38" s="185">
        <f>compoprinc!Z30</f>
        <v>0.35816139654168078</v>
      </c>
      <c r="K38" s="125">
        <f>compoprinc!AA30</f>
        <v>0.12825656476476524</v>
      </c>
      <c r="L38" s="125">
        <f>compoprinc!AB30</f>
        <v>1.499662835436423E-2</v>
      </c>
      <c r="M38" s="125">
        <f>compoprinc!AC30</f>
        <v>1.2350185440278936E-2</v>
      </c>
      <c r="N38" s="125">
        <f>compoprinc!AD30</f>
        <v>3.6104751668661901E-2</v>
      </c>
      <c r="O38" s="125">
        <f>compoprinc!AE30</f>
        <v>5.5929516326495669E-3</v>
      </c>
      <c r="P38" s="125">
        <f>compoprinc!AF30</f>
        <v>8.6890455598564897E-2</v>
      </c>
      <c r="Q38" s="125">
        <f>compoprinc!AG30</f>
        <v>7.3969859082396006E-2</v>
      </c>
      <c r="R38" s="117">
        <f>compoprinc!AH30</f>
        <v>0.2118745766675606</v>
      </c>
      <c r="S38" s="125">
        <f>compoprinc!AI30</f>
        <v>0.10413999800854221</v>
      </c>
      <c r="T38" s="125">
        <f>compoprinc!AJ30</f>
        <v>7.0750452238574884E-3</v>
      </c>
      <c r="U38" s="125">
        <f>compoprinc!AK30</f>
        <v>5.7017203125564525E-3</v>
      </c>
      <c r="V38" s="125">
        <f>compoprinc!AL30</f>
        <v>1.9089680154467239E-2</v>
      </c>
      <c r="W38" s="125">
        <f>compoprinc!AM30</f>
        <v>2.016428449408283E-3</v>
      </c>
      <c r="X38" s="125">
        <f>compoprinc!AN30</f>
        <v>3.4555846186268245E-2</v>
      </c>
      <c r="Y38" s="165">
        <f>compoprinc!AO30</f>
        <v>3.9295858332460694E-2</v>
      </c>
    </row>
    <row r="39" spans="1:25">
      <c r="A39" s="126">
        <v>1942</v>
      </c>
      <c r="B39" s="146">
        <f>compoprinc!R31</f>
        <v>0.41806395658840045</v>
      </c>
      <c r="C39" s="125">
        <f>compoprinc!S31</f>
        <v>0.13542977137470355</v>
      </c>
      <c r="D39" s="125">
        <f>compoprinc!T31</f>
        <v>1.0386186699614885E-2</v>
      </c>
      <c r="E39" s="125">
        <f>compoprinc!U31</f>
        <v>1.4859288675587759E-2</v>
      </c>
      <c r="F39" s="125">
        <f>compoprinc!V31</f>
        <v>4.2313895031739795E-2</v>
      </c>
      <c r="G39" s="125">
        <f>compoprinc!W31</f>
        <v>5.1220447800742214E-3</v>
      </c>
      <c r="H39" s="125">
        <f>compoprinc!X31</f>
        <v>0.12000051585706725</v>
      </c>
      <c r="I39" s="165">
        <f>compoprinc!Y31</f>
        <v>8.9952254169613055E-2</v>
      </c>
      <c r="J39" s="185">
        <f>compoprinc!Z31</f>
        <v>0.33017271556208039</v>
      </c>
      <c r="K39" s="125">
        <f>compoprinc!AA31</f>
        <v>0.13004442616285722</v>
      </c>
      <c r="L39" s="125">
        <f>compoprinc!AB31</f>
        <v>9.083393877393096E-3</v>
      </c>
      <c r="M39" s="125">
        <f>compoprinc!AC31</f>
        <v>9.5380975133925964E-3</v>
      </c>
      <c r="N39" s="125">
        <f>compoprinc!AD31</f>
        <v>3.4957252467433142E-2</v>
      </c>
      <c r="O39" s="125">
        <f>compoprinc!AE31</f>
        <v>3.6076915244848328E-3</v>
      </c>
      <c r="P39" s="125">
        <f>compoprinc!AF31</f>
        <v>6.8279637904088392E-2</v>
      </c>
      <c r="Q39" s="125">
        <f>compoprinc!AG31</f>
        <v>7.466221611243111E-2</v>
      </c>
      <c r="R39" s="117">
        <f>compoprinc!AH31</f>
        <v>0.2036067056816146</v>
      </c>
      <c r="S39" s="125">
        <f>compoprinc!AI31</f>
        <v>0.10692204037795987</v>
      </c>
      <c r="T39" s="125">
        <f>compoprinc!AJ31</f>
        <v>4.3885392545245259E-3</v>
      </c>
      <c r="U39" s="125">
        <f>compoprinc!AK31</f>
        <v>4.3634528014831328E-3</v>
      </c>
      <c r="V39" s="125">
        <f>compoprinc!AL31</f>
        <v>1.9692656562920869E-2</v>
      </c>
      <c r="W39" s="125">
        <f>compoprinc!AM31</f>
        <v>1.1857786992507246E-3</v>
      </c>
      <c r="X39" s="125">
        <f>compoprinc!AN31</f>
        <v>2.5004997275767559E-2</v>
      </c>
      <c r="Y39" s="165">
        <f>compoprinc!AO31</f>
        <v>4.2049240709707898E-2</v>
      </c>
    </row>
    <row r="40" spans="1:25">
      <c r="A40" s="126">
        <v>1943</v>
      </c>
      <c r="B40" s="146">
        <f>compoprinc!R32</f>
        <v>0.38714541912065858</v>
      </c>
      <c r="C40" s="125">
        <f>compoprinc!S32</f>
        <v>0.13277213137436736</v>
      </c>
      <c r="D40" s="125">
        <f>compoprinc!T32</f>
        <v>8.0708302552119533E-3</v>
      </c>
      <c r="E40" s="125">
        <f>compoprinc!U32</f>
        <v>1.3355431624806392E-2</v>
      </c>
      <c r="F40" s="125">
        <f>compoprinc!V32</f>
        <v>4.1991003352565316E-2</v>
      </c>
      <c r="G40" s="125">
        <f>compoprinc!W32</f>
        <v>3.240493215490494E-3</v>
      </c>
      <c r="H40" s="125">
        <f>compoprinc!X32</f>
        <v>9.7291882494934034E-2</v>
      </c>
      <c r="I40" s="165">
        <f>compoprinc!Y32</f>
        <v>9.042364680328302E-2</v>
      </c>
      <c r="J40" s="185">
        <f>compoprinc!Z32</f>
        <v>0.30789947240806187</v>
      </c>
      <c r="K40" s="125">
        <f>compoprinc!AA32</f>
        <v>0.12674546589332325</v>
      </c>
      <c r="L40" s="125">
        <f>compoprinc!AB32</f>
        <v>7.246074995992436E-3</v>
      </c>
      <c r="M40" s="125">
        <f>compoprinc!AC32</f>
        <v>8.3560621652666728E-3</v>
      </c>
      <c r="N40" s="125">
        <f>compoprinc!AD32</f>
        <v>3.5392905761977698E-2</v>
      </c>
      <c r="O40" s="125">
        <f>compoprinc!AE32</f>
        <v>2.3331345454616114E-3</v>
      </c>
      <c r="P40" s="125">
        <f>compoprinc!AF32</f>
        <v>5.1311234093182848E-2</v>
      </c>
      <c r="Q40" s="125">
        <f>compoprinc!AG32</f>
        <v>7.6514594952857312E-2</v>
      </c>
      <c r="R40" s="117">
        <f>compoprinc!AH32</f>
        <v>0.18786959890941829</v>
      </c>
      <c r="S40" s="125">
        <f>compoprinc!AI32</f>
        <v>0.10031040877458409</v>
      </c>
      <c r="T40" s="125">
        <f>compoprinc!AJ32</f>
        <v>3.791032738202145E-3</v>
      </c>
      <c r="U40" s="125">
        <f>compoprinc!AK32</f>
        <v>3.5364657723970837E-3</v>
      </c>
      <c r="V40" s="125">
        <f>compoprinc!AL32</f>
        <v>2.0127527931875836E-2</v>
      </c>
      <c r="W40" s="125">
        <f>compoprinc!AM32</f>
        <v>6.6013194424597622E-4</v>
      </c>
      <c r="X40" s="125">
        <f>compoprinc!AN32</f>
        <v>1.5864281815477697E-2</v>
      </c>
      <c r="Y40" s="165">
        <f>compoprinc!AO32</f>
        <v>4.3579749932635463E-2</v>
      </c>
    </row>
    <row r="41" spans="1:25">
      <c r="A41" s="126">
        <v>1944</v>
      </c>
      <c r="B41" s="146">
        <f>compoprinc!R33</f>
        <v>0.36127861372153408</v>
      </c>
      <c r="C41" s="125">
        <f>compoprinc!S33</f>
        <v>0.12114533177710483</v>
      </c>
      <c r="D41" s="125">
        <f>compoprinc!T33</f>
        <v>8.9502944922789356E-3</v>
      </c>
      <c r="E41" s="125">
        <f>compoprinc!U33</f>
        <v>1.1334082263048504E-2</v>
      </c>
      <c r="F41" s="125">
        <f>compoprinc!V33</f>
        <v>3.1742952136355237E-2</v>
      </c>
      <c r="G41" s="125">
        <f>compoprinc!W33</f>
        <v>3.1566070049912549E-3</v>
      </c>
      <c r="H41" s="125">
        <f>compoprinc!X33</f>
        <v>0.11285453765211266</v>
      </c>
      <c r="I41" s="165">
        <f>compoprinc!Y33</f>
        <v>7.2094808395642709E-2</v>
      </c>
      <c r="J41" s="185">
        <f>compoprinc!Z33</f>
        <v>0.27541846886722271</v>
      </c>
      <c r="K41" s="125">
        <f>compoprinc!AA33</f>
        <v>0.11504210477940396</v>
      </c>
      <c r="L41" s="125">
        <f>compoprinc!AB33</f>
        <v>8.0902098093160284E-3</v>
      </c>
      <c r="M41" s="125">
        <f>compoprinc!AC33</f>
        <v>7.5153024243110036E-3</v>
      </c>
      <c r="N41" s="125">
        <f>compoprinc!AD33</f>
        <v>2.733240412326909E-2</v>
      </c>
      <c r="O41" s="125">
        <f>compoprinc!AE33</f>
        <v>2.0651929527964112E-3</v>
      </c>
      <c r="P41" s="125">
        <f>compoprinc!AF33</f>
        <v>5.3515632158902565E-2</v>
      </c>
      <c r="Q41" s="125">
        <f>compoprinc!AG33</f>
        <v>6.1857622619223639E-2</v>
      </c>
      <c r="R41" s="117">
        <f>compoprinc!AH33</f>
        <v>0.15778026174444965</v>
      </c>
      <c r="S41" s="125">
        <f>compoprinc!AI33</f>
        <v>8.7430917651876661E-2</v>
      </c>
      <c r="T41" s="125">
        <f>compoprinc!AJ33</f>
        <v>4.4025112164825615E-3</v>
      </c>
      <c r="U41" s="125">
        <f>compoprinc!AK33</f>
        <v>3.1310844032142976E-3</v>
      </c>
      <c r="V41" s="125">
        <f>compoprinc!AL33</f>
        <v>1.4248295775018181E-2</v>
      </c>
      <c r="W41" s="125">
        <f>compoprinc!AM33</f>
        <v>5.6634408047800109E-4</v>
      </c>
      <c r="X41" s="125">
        <f>compoprinc!AN33</f>
        <v>1.573610345576015E-2</v>
      </c>
      <c r="Y41" s="165">
        <f>compoprinc!AO33</f>
        <v>3.2265005161619821E-2</v>
      </c>
    </row>
    <row r="42" spans="1:25">
      <c r="A42" s="126">
        <v>1945</v>
      </c>
      <c r="B42" s="146">
        <f>compoprinc!R34</f>
        <v>0.35562165757367797</v>
      </c>
      <c r="C42" s="125">
        <f>compoprinc!S34</f>
        <v>0.10028094810197732</v>
      </c>
      <c r="D42" s="125">
        <f>compoprinc!T34</f>
        <v>1.0488109657836364E-2</v>
      </c>
      <c r="E42" s="125">
        <f>compoprinc!U34</f>
        <v>1.1842671301451894E-2</v>
      </c>
      <c r="F42" s="125">
        <f>compoprinc!V34</f>
        <v>3.6375367522687788E-2</v>
      </c>
      <c r="G42" s="125">
        <f>compoprinc!W34</f>
        <v>3.0760399138191901E-3</v>
      </c>
      <c r="H42" s="125">
        <f>compoprinc!X34</f>
        <v>0.11107049031501012</v>
      </c>
      <c r="I42" s="165">
        <f>compoprinc!Y34</f>
        <v>8.2488030760895253E-2</v>
      </c>
      <c r="J42" s="185">
        <f>compoprinc!Z34</f>
        <v>0.26998007979988026</v>
      </c>
      <c r="K42" s="125">
        <f>compoprinc!AA34</f>
        <v>9.4717813530901793E-2</v>
      </c>
      <c r="L42" s="125">
        <f>compoprinc!AB34</f>
        <v>9.8891442356110314E-3</v>
      </c>
      <c r="M42" s="125">
        <f>compoprinc!AC34</f>
        <v>7.8941708469765573E-3</v>
      </c>
      <c r="N42" s="125">
        <f>compoprinc!AD34</f>
        <v>3.1525500688301858E-2</v>
      </c>
      <c r="O42" s="125">
        <f>compoprinc!AE34</f>
        <v>2.0326968311238963E-3</v>
      </c>
      <c r="P42" s="125">
        <f>compoprinc!AF34</f>
        <v>5.2548741278130119E-2</v>
      </c>
      <c r="Q42" s="125">
        <f>compoprinc!AG34</f>
        <v>7.1372012388835046E-2</v>
      </c>
      <c r="R42" s="117">
        <f>compoprinc!AH34</f>
        <v>0.1475309515608805</v>
      </c>
      <c r="S42" s="125">
        <f>compoprinc!AI34</f>
        <v>6.9160408087578146E-2</v>
      </c>
      <c r="T42" s="125">
        <f>compoprinc!AJ34</f>
        <v>5.7680911665481463E-3</v>
      </c>
      <c r="U42" s="125">
        <f>compoprinc!AK34</f>
        <v>3.2237338269552923E-3</v>
      </c>
      <c r="V42" s="125">
        <f>compoprinc!AL34</f>
        <v>1.5937011791757581E-2</v>
      </c>
      <c r="W42" s="125">
        <f>compoprinc!AM34</f>
        <v>5.8110914114456902E-4</v>
      </c>
      <c r="X42" s="125">
        <f>compoprinc!AN34</f>
        <v>1.6569917127299154E-2</v>
      </c>
      <c r="Y42" s="165">
        <f>compoprinc!AO34</f>
        <v>3.6290680419597654E-2</v>
      </c>
    </row>
    <row r="43" spans="1:25">
      <c r="A43" s="126">
        <v>1946</v>
      </c>
      <c r="B43" s="146">
        <f>compoprinc!R35</f>
        <v>0.37099190812056881</v>
      </c>
      <c r="C43" s="125">
        <f>compoprinc!S35</f>
        <v>9.108059726464672E-2</v>
      </c>
      <c r="D43" s="125">
        <f>compoprinc!T35</f>
        <v>8.8432958648032318E-3</v>
      </c>
      <c r="E43" s="125">
        <f>compoprinc!U35</f>
        <v>1.2355136364434083E-2</v>
      </c>
      <c r="F43" s="125">
        <f>compoprinc!V35</f>
        <v>4.4136528157232534E-2</v>
      </c>
      <c r="G43" s="125">
        <f>compoprinc!W35</f>
        <v>3.4483636939127101E-3</v>
      </c>
      <c r="H43" s="125">
        <f>compoprinc!X35</f>
        <v>0.11135791877096621</v>
      </c>
      <c r="I43" s="165">
        <f>compoprinc!Y35</f>
        <v>9.9770068004573331E-2</v>
      </c>
      <c r="J43" s="185">
        <f>compoprinc!Z35</f>
        <v>0.28257853523505161</v>
      </c>
      <c r="K43" s="125">
        <f>compoprinc!AA35</f>
        <v>8.5135089300916414E-2</v>
      </c>
      <c r="L43" s="125">
        <f>compoprinc!AB35</f>
        <v>8.3989157395282701E-3</v>
      </c>
      <c r="M43" s="125">
        <f>compoprinc!AC35</f>
        <v>8.3508072199648328E-3</v>
      </c>
      <c r="N43" s="125">
        <f>compoprinc!AD35</f>
        <v>3.7407314959207232E-2</v>
      </c>
      <c r="O43" s="125">
        <f>compoprinc!AE35</f>
        <v>2.3460351774013165E-3</v>
      </c>
      <c r="P43" s="125">
        <f>compoprinc!AF35</f>
        <v>5.6224052291747831E-2</v>
      </c>
      <c r="Q43" s="125">
        <f>compoprinc!AG35</f>
        <v>8.4716320546285723E-2</v>
      </c>
      <c r="R43" s="117">
        <f>compoprinc!AH35</f>
        <v>0.14607064849027177</v>
      </c>
      <c r="S43" s="125">
        <f>compoprinc!AI35</f>
        <v>6.0661185651682353E-2</v>
      </c>
      <c r="T43" s="125">
        <f>compoprinc!AJ35</f>
        <v>4.5139765759696681E-3</v>
      </c>
      <c r="U43" s="125">
        <f>compoprinc!AK35</f>
        <v>3.4610994853738761E-3</v>
      </c>
      <c r="V43" s="125">
        <f>compoprinc!AL35</f>
        <v>1.7059561253820365E-2</v>
      </c>
      <c r="W43" s="125">
        <f>compoprinc!AM35</f>
        <v>7.4508303663123776E-4</v>
      </c>
      <c r="X43" s="125">
        <f>compoprinc!AN35</f>
        <v>2.0456854312817373E-2</v>
      </c>
      <c r="Y43" s="165">
        <f>compoprinc!AO35</f>
        <v>3.9172888173976898E-2</v>
      </c>
    </row>
    <row r="44" spans="1:25">
      <c r="A44" s="126">
        <v>1947</v>
      </c>
      <c r="B44" s="146">
        <f>compoprinc!R36</f>
        <v>0.37110114710614889</v>
      </c>
      <c r="C44" s="125">
        <f>compoprinc!S36</f>
        <v>0.11248356749126565</v>
      </c>
      <c r="D44" s="125">
        <f>compoprinc!T36</f>
        <v>8.6051975847510637E-3</v>
      </c>
      <c r="E44" s="125">
        <f>compoprinc!U36</f>
        <v>1.1437573018326404E-2</v>
      </c>
      <c r="F44" s="125">
        <f>compoprinc!V36</f>
        <v>4.1553965317765604E-2</v>
      </c>
      <c r="G44" s="125">
        <f>compoprinc!W36</f>
        <v>3.7208550302200044E-3</v>
      </c>
      <c r="H44" s="125">
        <f>compoprinc!X36</f>
        <v>0.10495553346904472</v>
      </c>
      <c r="I44" s="165">
        <f>compoprinc!Y36</f>
        <v>8.8344455194775379E-2</v>
      </c>
      <c r="J44" s="185">
        <f>compoprinc!Z36</f>
        <v>0.28713559391106536</v>
      </c>
      <c r="K44" s="125">
        <f>compoprinc!AA36</f>
        <v>0.10637445816431655</v>
      </c>
      <c r="L44" s="125">
        <f>compoprinc!AB36</f>
        <v>8.0577168791754906E-3</v>
      </c>
      <c r="M44" s="125">
        <f>compoprinc!AC36</f>
        <v>7.8347176222387377E-3</v>
      </c>
      <c r="N44" s="125">
        <f>compoprinc!AD36</f>
        <v>3.4886370192935411E-2</v>
      </c>
      <c r="O44" s="125">
        <f>compoprinc!AE36</f>
        <v>2.5735167877294078E-3</v>
      </c>
      <c r="P44" s="125">
        <f>compoprinc!AF36</f>
        <v>5.3060503244056798E-2</v>
      </c>
      <c r="Q44" s="125">
        <f>compoprinc!AG36</f>
        <v>7.4348311020612914E-2</v>
      </c>
      <c r="R44" s="117">
        <f>compoprinc!AH36</f>
        <v>0.15436526304229237</v>
      </c>
      <c r="S44" s="125">
        <f>compoprinc!AI36</f>
        <v>7.8877710471268361E-2</v>
      </c>
      <c r="T44" s="125">
        <f>compoprinc!AJ36</f>
        <v>4.056959583478844E-3</v>
      </c>
      <c r="U44" s="125">
        <f>compoprinc!AK36</f>
        <v>3.3254068398249257E-3</v>
      </c>
      <c r="V44" s="125">
        <f>compoprinc!AL36</f>
        <v>1.494525181716525E-2</v>
      </c>
      <c r="W44" s="125">
        <f>compoprinc!AM36</f>
        <v>8.2943062961994985E-4</v>
      </c>
      <c r="X44" s="125">
        <f>compoprinc!AN36</f>
        <v>1.989904197390234E-2</v>
      </c>
      <c r="Y44" s="165">
        <f>compoprinc!AO36</f>
        <v>3.2431461727032672E-2</v>
      </c>
    </row>
    <row r="45" spans="1:25">
      <c r="A45" s="126">
        <v>1948</v>
      </c>
      <c r="B45" s="146">
        <f>compoprinc!R37</f>
        <v>0.38963315284832523</v>
      </c>
      <c r="C45" s="125">
        <f>compoprinc!S37</f>
        <v>0.12712079906555662</v>
      </c>
      <c r="D45" s="125">
        <f>compoprinc!T37</f>
        <v>6.8628295665816332E-3</v>
      </c>
      <c r="E45" s="125">
        <f>compoprinc!U37</f>
        <v>1.1000782642160017E-2</v>
      </c>
      <c r="F45" s="125">
        <f>compoprinc!V37</f>
        <v>3.9268842505948691E-2</v>
      </c>
      <c r="G45" s="125">
        <f>compoprinc!W37</f>
        <v>4.2983459966476883E-3</v>
      </c>
      <c r="H45" s="125">
        <f>compoprinc!X37</f>
        <v>0.1167179794791392</v>
      </c>
      <c r="I45" s="165">
        <f>compoprinc!Y37</f>
        <v>8.4363573592291283E-2</v>
      </c>
      <c r="J45" s="185">
        <f>compoprinc!Z37</f>
        <v>0.30220633338577091</v>
      </c>
      <c r="K45" s="125">
        <f>compoprinc!AA37</f>
        <v>0.12085068985502506</v>
      </c>
      <c r="L45" s="125">
        <f>compoprinc!AB37</f>
        <v>6.4094228606056611E-3</v>
      </c>
      <c r="M45" s="125">
        <f>compoprinc!AC37</f>
        <v>7.5144150885492348E-3</v>
      </c>
      <c r="N45" s="125">
        <f>compoprinc!AD37</f>
        <v>3.3087213338000347E-2</v>
      </c>
      <c r="O45" s="125">
        <f>compoprinc!AE37</f>
        <v>2.8963706822837808E-3</v>
      </c>
      <c r="P45" s="125">
        <f>compoprinc!AF37</f>
        <v>6.0349147702320367E-2</v>
      </c>
      <c r="Q45" s="125">
        <f>compoprinc!AG37</f>
        <v>7.109907385898645E-2</v>
      </c>
      <c r="R45" s="117">
        <f>compoprinc!AH37</f>
        <v>0.16715908569563667</v>
      </c>
      <c r="S45" s="125">
        <f>compoprinc!AI37</f>
        <v>9.1802204489055766E-2</v>
      </c>
      <c r="T45" s="125">
        <f>compoprinc!AJ37</f>
        <v>3.1449469168436332E-3</v>
      </c>
      <c r="U45" s="125">
        <f>compoprinc!AK37</f>
        <v>3.3353633025979957E-3</v>
      </c>
      <c r="V45" s="125">
        <f>compoprinc!AL37</f>
        <v>1.4724423094017312E-2</v>
      </c>
      <c r="W45" s="125">
        <f>compoprinc!AM37</f>
        <v>9.0734207849325183E-4</v>
      </c>
      <c r="X45" s="125">
        <f>compoprinc!AN37</f>
        <v>2.1169756935040848E-2</v>
      </c>
      <c r="Y45" s="165">
        <f>compoprinc!AO37</f>
        <v>3.2075048879587884E-2</v>
      </c>
    </row>
    <row r="46" spans="1:25">
      <c r="A46" s="126">
        <v>1949</v>
      </c>
      <c r="B46" s="146">
        <f>compoprinc!R38</f>
        <v>0.38423588944572573</v>
      </c>
      <c r="C46" s="125">
        <f>compoprinc!S38</f>
        <v>0.12288670398837875</v>
      </c>
      <c r="D46" s="125">
        <f>compoprinc!T38</f>
        <v>7.4452907009875894E-3</v>
      </c>
      <c r="E46" s="125">
        <f>compoprinc!U38</f>
        <v>1.2358002024026944E-2</v>
      </c>
      <c r="F46" s="125">
        <f>compoprinc!V38</f>
        <v>3.4660023570601065E-2</v>
      </c>
      <c r="G46" s="125">
        <f>compoprinc!W38</f>
        <v>5.2920605794248106E-3</v>
      </c>
      <c r="H46" s="125">
        <f>compoprinc!X38</f>
        <v>0.12890764502007071</v>
      </c>
      <c r="I46" s="165">
        <f>compoprinc!Y38</f>
        <v>7.2686163562235798E-2</v>
      </c>
      <c r="J46" s="185">
        <f>compoprinc!Z38</f>
        <v>0.29304755909396396</v>
      </c>
      <c r="K46" s="125">
        <f>compoprinc!AA38</f>
        <v>0.11688187121978486</v>
      </c>
      <c r="L46" s="125">
        <f>compoprinc!AB38</f>
        <v>6.6633134221939609E-3</v>
      </c>
      <c r="M46" s="125">
        <f>compoprinc!AC38</f>
        <v>8.3349610961267577E-3</v>
      </c>
      <c r="N46" s="125">
        <f>compoprinc!AD38</f>
        <v>2.8766754154907662E-2</v>
      </c>
      <c r="O46" s="125">
        <f>compoprinc!AE38</f>
        <v>3.5537287805898561E-3</v>
      </c>
      <c r="P46" s="125">
        <f>compoprinc!AF38</f>
        <v>6.8501000979366289E-2</v>
      </c>
      <c r="Q46" s="125">
        <f>compoprinc!AG38</f>
        <v>6.0345929440994581E-2</v>
      </c>
      <c r="R46" s="117">
        <f>compoprinc!AH38</f>
        <v>0.1609120976193337</v>
      </c>
      <c r="S46" s="125">
        <f>compoprinc!AI38</f>
        <v>9.0494267549846602E-2</v>
      </c>
      <c r="T46" s="125">
        <f>compoprinc!AJ38</f>
        <v>3.3737965700655357E-3</v>
      </c>
      <c r="U46" s="125">
        <f>compoprinc!AK38</f>
        <v>3.6528317167352016E-3</v>
      </c>
      <c r="V46" s="125">
        <f>compoprinc!AL38</f>
        <v>1.2637144860230773E-2</v>
      </c>
      <c r="W46" s="125">
        <f>compoprinc!AM38</f>
        <v>1.0836674243467168E-3</v>
      </c>
      <c r="X46" s="125">
        <f>compoprinc!AN38</f>
        <v>2.2810873790882012E-2</v>
      </c>
      <c r="Y46" s="165">
        <f>compoprinc!AO38</f>
        <v>2.6859515707226847E-2</v>
      </c>
    </row>
    <row r="47" spans="1:25">
      <c r="A47" s="130">
        <v>1950</v>
      </c>
      <c r="B47" s="157">
        <f>compoprinc!R39</f>
        <v>0.39188445160077873</v>
      </c>
      <c r="C47" s="129">
        <f>compoprinc!S39</f>
        <v>0.13322261033096225</v>
      </c>
      <c r="D47" s="129">
        <f>compoprinc!T39</f>
        <v>7.0316415488023525E-3</v>
      </c>
      <c r="E47" s="129">
        <f>compoprinc!U39</f>
        <v>1.2462899258962273E-2</v>
      </c>
      <c r="F47" s="129">
        <f>compoprinc!V39</f>
        <v>3.4195954233703037E-2</v>
      </c>
      <c r="G47" s="129">
        <f>compoprinc!W39</f>
        <v>5.6618989556341554E-3</v>
      </c>
      <c r="H47" s="129">
        <f>compoprinc!X39</f>
        <v>0.12728734111535853</v>
      </c>
      <c r="I47" s="169">
        <f>compoprinc!Y39</f>
        <v>7.2022106157356158E-2</v>
      </c>
      <c r="J47" s="187">
        <f>compoprinc!Z39</f>
        <v>0.30297389881066683</v>
      </c>
      <c r="K47" s="129">
        <f>compoprinc!AA39</f>
        <v>0.12558821077646706</v>
      </c>
      <c r="L47" s="129">
        <f>compoprinc!AB39</f>
        <v>6.6302990693305613E-3</v>
      </c>
      <c r="M47" s="129">
        <f>compoprinc!AC39</f>
        <v>8.5050922220615242E-3</v>
      </c>
      <c r="N47" s="129">
        <f>compoprinc!AD39</f>
        <v>2.9071570754762008E-2</v>
      </c>
      <c r="O47" s="129">
        <f>compoprinc!AE39</f>
        <v>3.8212074197357029E-3</v>
      </c>
      <c r="P47" s="129">
        <f>compoprinc!AF39</f>
        <v>6.8231563012134608E-2</v>
      </c>
      <c r="Q47" s="129">
        <f>compoprinc!AG39</f>
        <v>6.1125955556175345E-2</v>
      </c>
      <c r="R47" s="123">
        <f>compoprinc!AH39</f>
        <v>0.1715787516439318</v>
      </c>
      <c r="S47" s="129">
        <f>compoprinc!AI39</f>
        <v>9.854152763366264E-2</v>
      </c>
      <c r="T47" s="129">
        <f>compoprinc!AJ39</f>
        <v>3.2253086070354736E-3</v>
      </c>
      <c r="U47" s="129">
        <f>compoprinc!AK39</f>
        <v>3.8650089270797689E-3</v>
      </c>
      <c r="V47" s="129">
        <f>compoprinc!AL39</f>
        <v>1.3688391446086787E-2</v>
      </c>
      <c r="W47" s="129">
        <f>compoprinc!AM39</f>
        <v>1.1429912414190786E-3</v>
      </c>
      <c r="X47" s="129">
        <f>compoprinc!AN39</f>
        <v>2.2090182850795198E-2</v>
      </c>
      <c r="Y47" s="169">
        <f>compoprinc!AO39</f>
        <v>2.9025340937852834E-2</v>
      </c>
    </row>
    <row r="48" spans="1:25">
      <c r="A48" s="126">
        <v>1951</v>
      </c>
      <c r="B48" s="146">
        <f>compoprinc!R40</f>
        <v>0.38098306648419328</v>
      </c>
      <c r="C48" s="125">
        <f>compoprinc!S40</f>
        <v>0.13064754798852179</v>
      </c>
      <c r="D48" s="125">
        <f>compoprinc!T40</f>
        <v>6.537886655885939E-3</v>
      </c>
      <c r="E48" s="125">
        <f>compoprinc!U40</f>
        <v>1.1966910752908807E-2</v>
      </c>
      <c r="F48" s="125">
        <f>compoprinc!V40</f>
        <v>3.373750625064581E-2</v>
      </c>
      <c r="G48" s="125">
        <f>compoprinc!W40</f>
        <v>5.1833979205808539E-3</v>
      </c>
      <c r="H48" s="125">
        <f>compoprinc!X40</f>
        <v>0.12086026884099188</v>
      </c>
      <c r="I48" s="165">
        <f>compoprinc!Y40</f>
        <v>7.2049548074658229E-2</v>
      </c>
      <c r="J48" s="185">
        <f>compoprinc!Z40</f>
        <v>0.29378548221618506</v>
      </c>
      <c r="K48" s="125">
        <f>compoprinc!AA40</f>
        <v>0.12431335874388436</v>
      </c>
      <c r="L48" s="125">
        <f>compoprinc!AB40</f>
        <v>6.1446903166284053E-3</v>
      </c>
      <c r="M48" s="125">
        <f>compoprinc!AC40</f>
        <v>8.0601855961819589E-3</v>
      </c>
      <c r="N48" s="125">
        <f>compoprinc!AD40</f>
        <v>2.8602649936398501E-2</v>
      </c>
      <c r="O48" s="125">
        <f>compoprinc!AE40</f>
        <v>3.470275604263595E-3</v>
      </c>
      <c r="P48" s="125">
        <f>compoprinc!AF40</f>
        <v>6.2167405402736145E-2</v>
      </c>
      <c r="Q48" s="125">
        <f>compoprinc!AG40</f>
        <v>6.1026916616092192E-2</v>
      </c>
      <c r="R48" s="117">
        <f>compoprinc!AH40</f>
        <v>0.16492507500768486</v>
      </c>
      <c r="S48" s="125">
        <f>compoprinc!AI40</f>
        <v>9.5876950950427156E-2</v>
      </c>
      <c r="T48" s="125">
        <f>compoprinc!AJ40</f>
        <v>2.7230266862899978E-3</v>
      </c>
      <c r="U48" s="125">
        <f>compoprinc!AK40</f>
        <v>3.5293355485463969E-3</v>
      </c>
      <c r="V48" s="125">
        <f>compoprinc!AL40</f>
        <v>1.3250543570465439E-2</v>
      </c>
      <c r="W48" s="125">
        <f>compoprinc!AM40</f>
        <v>1.0225310189993875E-3</v>
      </c>
      <c r="X48" s="125">
        <f>compoprinc!AN40</f>
        <v>1.9963839366918493E-2</v>
      </c>
      <c r="Y48" s="165">
        <f>compoprinc!AO40</f>
        <v>2.8558847866037983E-2</v>
      </c>
    </row>
    <row r="49" spans="1:25">
      <c r="A49" s="126">
        <v>1952</v>
      </c>
      <c r="B49" s="146">
        <f>compoprinc!R41</f>
        <v>0.3685469032656149</v>
      </c>
      <c r="C49" s="125">
        <f>compoprinc!S41</f>
        <v>0.11963304733162022</v>
      </c>
      <c r="D49" s="125">
        <f>compoprinc!T41</f>
        <v>7.0303076436877103E-3</v>
      </c>
      <c r="E49" s="125">
        <f>compoprinc!U41</f>
        <v>1.2652791049829323E-2</v>
      </c>
      <c r="F49" s="125">
        <f>compoprinc!V41</f>
        <v>3.3182328779850612E-2</v>
      </c>
      <c r="G49" s="125">
        <f>compoprinc!W41</f>
        <v>5.4670178068655581E-3</v>
      </c>
      <c r="H49" s="125">
        <f>compoprinc!X41</f>
        <v>0.12070188687068209</v>
      </c>
      <c r="I49" s="165">
        <f>compoprinc!Y41</f>
        <v>6.9879523783079336E-2</v>
      </c>
      <c r="J49" s="185">
        <f>compoprinc!Z41</f>
        <v>0.28061899072460111</v>
      </c>
      <c r="K49" s="125">
        <f>compoprinc!AA41</f>
        <v>0.11315963025957587</v>
      </c>
      <c r="L49" s="125">
        <f>compoprinc!AB41</f>
        <v>6.7701089131140414E-3</v>
      </c>
      <c r="M49" s="125">
        <f>compoprinc!AC41</f>
        <v>8.3704190886460996E-3</v>
      </c>
      <c r="N49" s="125">
        <f>compoprinc!AD41</f>
        <v>2.7791191424975391E-2</v>
      </c>
      <c r="O49" s="125">
        <f>compoprinc!AE41</f>
        <v>3.6923399600062496E-3</v>
      </c>
      <c r="P49" s="125">
        <f>compoprinc!AF41</f>
        <v>6.2272444121019156E-2</v>
      </c>
      <c r="Q49" s="125">
        <f>compoprinc!AG41</f>
        <v>5.8562856957264361E-2</v>
      </c>
      <c r="R49" s="117">
        <f>compoprinc!AH41</f>
        <v>0.15433353902769259</v>
      </c>
      <c r="S49" s="125">
        <f>compoprinc!AI41</f>
        <v>8.7766534885187472E-2</v>
      </c>
      <c r="T49" s="125">
        <f>compoprinc!AJ41</f>
        <v>3.4336306452562131E-3</v>
      </c>
      <c r="U49" s="125">
        <f>compoprinc!AK41</f>
        <v>3.686693408466959E-3</v>
      </c>
      <c r="V49" s="125">
        <f>compoprinc!AL41</f>
        <v>1.2942073511540864E-2</v>
      </c>
      <c r="W49" s="125">
        <f>compoprinc!AM41</f>
        <v>1.0096678247132269E-3</v>
      </c>
      <c r="X49" s="125">
        <f>compoprinc!AN41</f>
        <v>1.7957333290925567E-2</v>
      </c>
      <c r="Y49" s="165">
        <f>compoprinc!AO41</f>
        <v>2.7537605461602305E-2</v>
      </c>
    </row>
    <row r="50" spans="1:25">
      <c r="A50" s="126">
        <v>1953</v>
      </c>
      <c r="B50" s="146">
        <f>compoprinc!R42</f>
        <v>0.35924337636943199</v>
      </c>
      <c r="C50" s="125">
        <f>compoprinc!S42</f>
        <v>0.11604960966247145</v>
      </c>
      <c r="D50" s="125">
        <f>compoprinc!T42</f>
        <v>7.1541741123439997E-3</v>
      </c>
      <c r="E50" s="125">
        <f>compoprinc!U42</f>
        <v>1.3429889571851469E-2</v>
      </c>
      <c r="F50" s="125">
        <f>compoprinc!V42</f>
        <v>3.0505343307758399E-2</v>
      </c>
      <c r="G50" s="125">
        <f>compoprinc!W42</f>
        <v>6.1965748855186357E-3</v>
      </c>
      <c r="H50" s="125">
        <f>compoprinc!X42</f>
        <v>0.12301242377948315</v>
      </c>
      <c r="I50" s="165">
        <f>compoprinc!Y42</f>
        <v>6.2895361050004872E-2</v>
      </c>
      <c r="J50" s="185">
        <f>compoprinc!Z42</f>
        <v>0.26997744158447917</v>
      </c>
      <c r="K50" s="125">
        <f>compoprinc!AA42</f>
        <v>0.10988341950736119</v>
      </c>
      <c r="L50" s="125">
        <f>compoprinc!AB42</f>
        <v>6.7749590301448351E-3</v>
      </c>
      <c r="M50" s="125">
        <f>compoprinc!AC42</f>
        <v>8.8461063510551566E-3</v>
      </c>
      <c r="N50" s="125">
        <f>compoprinc!AD42</f>
        <v>2.5512860836721184E-2</v>
      </c>
      <c r="O50" s="125">
        <f>compoprinc!AE42</f>
        <v>4.1325467069592463E-3</v>
      </c>
      <c r="P50" s="125">
        <f>compoprinc!AF42</f>
        <v>6.2223735158863439E-2</v>
      </c>
      <c r="Q50" s="125">
        <f>compoprinc!AG42</f>
        <v>5.2603813993374202E-2</v>
      </c>
      <c r="R50" s="117">
        <f>compoprinc!AH42</f>
        <v>0.14586150963091996</v>
      </c>
      <c r="S50" s="125">
        <f>compoprinc!AI42</f>
        <v>8.4388651990390404E-2</v>
      </c>
      <c r="T50" s="125">
        <f>compoprinc!AJ42</f>
        <v>3.4350628760177644E-3</v>
      </c>
      <c r="U50" s="125">
        <f>compoprinc!AK42</f>
        <v>3.7033476625397089E-3</v>
      </c>
      <c r="V50" s="125">
        <f>compoprinc!AL42</f>
        <v>1.1468069062146513E-2</v>
      </c>
      <c r="W50" s="125">
        <f>compoprinc!AM42</f>
        <v>1.1235290314726061E-3</v>
      </c>
      <c r="X50" s="125">
        <f>compoprinc!AN42</f>
        <v>1.7816544764807523E-2</v>
      </c>
      <c r="Y50" s="165">
        <f>compoprinc!AO42</f>
        <v>2.3926304243545419E-2</v>
      </c>
    </row>
    <row r="51" spans="1:25">
      <c r="A51" s="126">
        <v>1954</v>
      </c>
      <c r="B51" s="146">
        <f>compoprinc!R43</f>
        <v>0.3630580611103062</v>
      </c>
      <c r="C51" s="125">
        <f>compoprinc!S43</f>
        <v>0.11324481078960855</v>
      </c>
      <c r="D51" s="125">
        <f>compoprinc!T43</f>
        <v>6.7262669540447441E-3</v>
      </c>
      <c r="E51" s="125">
        <f>compoprinc!U43</f>
        <v>1.7071140214770849E-2</v>
      </c>
      <c r="F51" s="125">
        <f>compoprinc!V43</f>
        <v>3.1020597716160513E-2</v>
      </c>
      <c r="G51" s="125">
        <f>compoprinc!W43</f>
        <v>6.9372198813643189E-3</v>
      </c>
      <c r="H51" s="125">
        <f>compoprinc!X43</f>
        <v>0.12433322565498298</v>
      </c>
      <c r="I51" s="165">
        <f>compoprinc!Y43</f>
        <v>6.3724799899374268E-2</v>
      </c>
      <c r="J51" s="185">
        <f>compoprinc!Z43</f>
        <v>0.27166289952536704</v>
      </c>
      <c r="K51" s="125">
        <f>compoprinc!AA43</f>
        <v>0.10771517044509389</v>
      </c>
      <c r="L51" s="125">
        <f>compoprinc!AB43</f>
        <v>5.9089858798449298E-3</v>
      </c>
      <c r="M51" s="125">
        <f>compoprinc!AC43</f>
        <v>1.1282428807957892E-2</v>
      </c>
      <c r="N51" s="125">
        <f>compoprinc!AD43</f>
        <v>2.4957726772901128E-2</v>
      </c>
      <c r="O51" s="125">
        <f>compoprinc!AE43</f>
        <v>4.7204986442063012E-3</v>
      </c>
      <c r="P51" s="125">
        <f>compoprinc!AF43</f>
        <v>6.5576476757943425E-2</v>
      </c>
      <c r="Q51" s="125">
        <f>compoprinc!AG43</f>
        <v>5.1501612217419501E-2</v>
      </c>
      <c r="R51" s="117">
        <f>compoprinc!AH43</f>
        <v>0.14515664756221894</v>
      </c>
      <c r="S51" s="125">
        <f>compoprinc!AI43</f>
        <v>8.1453763516880495E-2</v>
      </c>
      <c r="T51" s="125">
        <f>compoprinc!AJ43</f>
        <v>3.9720614764170723E-3</v>
      </c>
      <c r="U51" s="125">
        <f>compoprinc!AK43</f>
        <v>4.7996171623354072E-3</v>
      </c>
      <c r="V51" s="125">
        <f>compoprinc!AL43</f>
        <v>1.154456436284686E-2</v>
      </c>
      <c r="W51" s="125">
        <f>compoprinc!AM43</f>
        <v>1.2569187447913669E-3</v>
      </c>
      <c r="X51" s="125">
        <f>compoprinc!AN43</f>
        <v>1.8096460800519621E-2</v>
      </c>
      <c r="Y51" s="165">
        <f>compoprinc!AO43</f>
        <v>2.4033261498428108E-2</v>
      </c>
    </row>
    <row r="52" spans="1:25">
      <c r="A52" s="126">
        <v>1955</v>
      </c>
      <c r="B52" s="146">
        <f>compoprinc!R44</f>
        <v>0.3709965030545353</v>
      </c>
      <c r="C52" s="125">
        <f>compoprinc!S44</f>
        <v>0.13082346005914836</v>
      </c>
      <c r="D52" s="125">
        <f>compoprinc!T44</f>
        <v>6.1486362196276657E-3</v>
      </c>
      <c r="E52" s="125">
        <f>compoprinc!U44</f>
        <v>1.5107422140970356E-2</v>
      </c>
      <c r="F52" s="125">
        <f>compoprinc!V44</f>
        <v>2.9388289212718341E-2</v>
      </c>
      <c r="G52" s="125">
        <f>compoprinc!W44</f>
        <v>7.4864992456832374E-3</v>
      </c>
      <c r="H52" s="125">
        <f>compoprinc!X44</f>
        <v>0.12123811658475854</v>
      </c>
      <c r="I52" s="165">
        <f>compoprinc!Y44</f>
        <v>6.0804079591628778E-2</v>
      </c>
      <c r="J52" s="185">
        <f>compoprinc!Z44</f>
        <v>0.28021654109212762</v>
      </c>
      <c r="K52" s="125">
        <f>compoprinc!AA44</f>
        <v>0.12203646891870844</v>
      </c>
      <c r="L52" s="125">
        <f>compoprinc!AB44</f>
        <v>5.2807766673976849E-3</v>
      </c>
      <c r="M52" s="125">
        <f>compoprinc!AC44</f>
        <v>9.5913183850225049E-3</v>
      </c>
      <c r="N52" s="125">
        <f>compoprinc!AD44</f>
        <v>2.3315082972283661E-2</v>
      </c>
      <c r="O52" s="125">
        <f>compoprinc!AE44</f>
        <v>5.2158127671627884E-3</v>
      </c>
      <c r="P52" s="125">
        <f>compoprinc!AF44</f>
        <v>6.6249416741044995E-2</v>
      </c>
      <c r="Q52" s="125">
        <f>compoprinc!AG44</f>
        <v>4.8527664640507513E-2</v>
      </c>
      <c r="R52" s="117">
        <f>compoprinc!AH44</f>
        <v>0.15345298766021109</v>
      </c>
      <c r="S52" s="125">
        <f>compoprinc!AI44</f>
        <v>9.4256919876338566E-2</v>
      </c>
      <c r="T52" s="125">
        <f>compoprinc!AJ44</f>
        <v>3.550874122654024E-3</v>
      </c>
      <c r="U52" s="125">
        <f>compoprinc!AK44</f>
        <v>3.5831635441602692E-3</v>
      </c>
      <c r="V52" s="125">
        <f>compoprinc!AL44</f>
        <v>1.0950845616546185E-2</v>
      </c>
      <c r="W52" s="125">
        <f>compoprinc!AM44</f>
        <v>1.3174086688633577E-3</v>
      </c>
      <c r="X52" s="125">
        <f>compoprinc!AN44</f>
        <v>1.6839461153465872E-2</v>
      </c>
      <c r="Y52" s="165">
        <f>compoprinc!AO44</f>
        <v>2.295431467818285E-2</v>
      </c>
    </row>
    <row r="53" spans="1:25">
      <c r="A53" s="126">
        <v>1956</v>
      </c>
      <c r="B53" s="146">
        <f>compoprinc!R45</f>
        <v>0.36214744575830649</v>
      </c>
      <c r="C53" s="125">
        <f>compoprinc!S45</f>
        <v>0.12106154595942503</v>
      </c>
      <c r="D53" s="125">
        <f>compoprinc!T45</f>
        <v>6.488171950216351E-3</v>
      </c>
      <c r="E53" s="125">
        <f>compoprinc!U45</f>
        <v>1.5621240391331918E-2</v>
      </c>
      <c r="F53" s="125">
        <f>compoprinc!V45</f>
        <v>2.8552100401996381E-2</v>
      </c>
      <c r="G53" s="125">
        <f>compoprinc!W45</f>
        <v>7.8197494513286975E-3</v>
      </c>
      <c r="H53" s="125">
        <f>compoprinc!X45</f>
        <v>0.12279521509331276</v>
      </c>
      <c r="I53" s="165">
        <f>compoprinc!Y45</f>
        <v>5.9809422510695438E-2</v>
      </c>
      <c r="J53" s="185">
        <f>compoprinc!Z45</f>
        <v>0.27136077575350021</v>
      </c>
      <c r="K53" s="125">
        <f>compoprinc!AA45</f>
        <v>0.11339449584057301</v>
      </c>
      <c r="L53" s="125">
        <f>compoprinc!AB45</f>
        <v>6.5078012120372043E-3</v>
      </c>
      <c r="M53" s="125">
        <f>compoprinc!AC45</f>
        <v>9.9902092720300633E-3</v>
      </c>
      <c r="N53" s="125">
        <f>compoprinc!AD45</f>
        <v>2.2853304796429556E-2</v>
      </c>
      <c r="O53" s="125">
        <f>compoprinc!AE45</f>
        <v>5.3599776457727488E-3</v>
      </c>
      <c r="P53" s="125">
        <f>compoprinc!AF45</f>
        <v>6.5140682813013134E-2</v>
      </c>
      <c r="Q53" s="125">
        <f>compoprinc!AG45</f>
        <v>4.811430417364447E-2</v>
      </c>
      <c r="R53" s="117">
        <f>compoprinc!AH45</f>
        <v>0.14508548637867358</v>
      </c>
      <c r="S53" s="125">
        <f>compoprinc!AI45</f>
        <v>8.7651248778433513E-2</v>
      </c>
      <c r="T53" s="125">
        <f>compoprinc!AJ45</f>
        <v>3.7611257137582657E-3</v>
      </c>
      <c r="U53" s="125">
        <f>compoprinc!AK45</f>
        <v>4.1767386583973646E-3</v>
      </c>
      <c r="V53" s="125">
        <f>compoprinc!AL45</f>
        <v>9.8855340448043023E-3</v>
      </c>
      <c r="W53" s="125">
        <f>compoprinc!AM45</f>
        <v>1.381282395169836E-3</v>
      </c>
      <c r="X53" s="125">
        <f>compoprinc!AN45</f>
        <v>1.7114535054185386E-2</v>
      </c>
      <c r="Y53" s="165">
        <f>compoprinc!AO45</f>
        <v>2.111502173392487E-2</v>
      </c>
    </row>
    <row r="54" spans="1:25">
      <c r="A54" s="126">
        <v>1957</v>
      </c>
      <c r="B54" s="146">
        <f>compoprinc!R46</f>
        <v>0.36079195691992699</v>
      </c>
      <c r="C54" s="125">
        <f>compoprinc!S46</f>
        <v>0.11696510071302403</v>
      </c>
      <c r="D54" s="125">
        <f>compoprinc!T46</f>
        <v>8.9658267996789286E-3</v>
      </c>
      <c r="E54" s="125">
        <f>compoprinc!U46</f>
        <v>1.4969745877106408E-2</v>
      </c>
      <c r="F54" s="125">
        <f>compoprinc!V46</f>
        <v>2.8255886722712245E-2</v>
      </c>
      <c r="G54" s="125">
        <f>compoprinc!W46</f>
        <v>8.2973049363607321E-3</v>
      </c>
      <c r="H54" s="125">
        <f>compoprinc!X46</f>
        <v>0.1242618769348111</v>
      </c>
      <c r="I54" s="165">
        <f>compoprinc!Y46</f>
        <v>5.9076214936233593E-2</v>
      </c>
      <c r="J54" s="185">
        <f>compoprinc!Z46</f>
        <v>0.26990780235216916</v>
      </c>
      <c r="K54" s="125">
        <f>compoprinc!AA46</f>
        <v>0.11078517344571608</v>
      </c>
      <c r="L54" s="125">
        <f>compoprinc!AB46</f>
        <v>8.5622528231083083E-3</v>
      </c>
      <c r="M54" s="125">
        <f>compoprinc!AC46</f>
        <v>1.0200763983153276E-2</v>
      </c>
      <c r="N54" s="125">
        <f>compoprinc!AD46</f>
        <v>2.3615474984277563E-2</v>
      </c>
      <c r="O54" s="125">
        <f>compoprinc!AE46</f>
        <v>5.4690479809225354E-3</v>
      </c>
      <c r="P54" s="125">
        <f>compoprinc!AF46</f>
        <v>6.1891505280907831E-2</v>
      </c>
      <c r="Q54" s="125">
        <f>compoprinc!AG46</f>
        <v>4.9383583854083653E-2</v>
      </c>
      <c r="R54" s="117">
        <f>compoprinc!AH46</f>
        <v>0.14211924137980367</v>
      </c>
      <c r="S54" s="125">
        <f>compoprinc!AI46</f>
        <v>8.3278074847475181E-2</v>
      </c>
      <c r="T54" s="125">
        <f>compoprinc!AJ46</f>
        <v>3.9350446284102582E-3</v>
      </c>
      <c r="U54" s="125">
        <f>compoprinc!AK46</f>
        <v>4.2598930153957973E-3</v>
      </c>
      <c r="V54" s="125">
        <f>compoprinc!AL46</f>
        <v>1.0208161335116494E-2</v>
      </c>
      <c r="W54" s="125">
        <f>compoprinc!AM46</f>
        <v>1.4631013580271468E-3</v>
      </c>
      <c r="X54" s="125">
        <f>compoprinc!AN46</f>
        <v>1.730160956329415E-2</v>
      </c>
      <c r="Y54" s="165">
        <f>compoprinc!AO46</f>
        <v>2.1673356632084657E-2</v>
      </c>
    </row>
    <row r="55" spans="1:25">
      <c r="A55" s="126">
        <v>1958</v>
      </c>
      <c r="B55" s="146">
        <f>compoprinc!R47</f>
        <v>0.35916356789672305</v>
      </c>
      <c r="C55" s="125">
        <f>compoprinc!S47</f>
        <v>0.10499148835264646</v>
      </c>
      <c r="D55" s="125">
        <f>compoprinc!T47</f>
        <v>1.0259577386407488E-2</v>
      </c>
      <c r="E55" s="125">
        <f>compoprinc!U47</f>
        <v>1.619052118220116E-2</v>
      </c>
      <c r="F55" s="125">
        <f>compoprinc!V47</f>
        <v>2.8211354716474537E-2</v>
      </c>
      <c r="G55" s="125">
        <f>compoprinc!W47</f>
        <v>9.2436957415736303E-3</v>
      </c>
      <c r="H55" s="125">
        <f>compoprinc!X47</f>
        <v>0.13093534327072956</v>
      </c>
      <c r="I55" s="165">
        <f>compoprinc!Y47</f>
        <v>5.9331587246690146E-2</v>
      </c>
      <c r="J55" s="185">
        <f>compoprinc!Z47</f>
        <v>0.26374127613963866</v>
      </c>
      <c r="K55" s="125">
        <f>compoprinc!AA47</f>
        <v>9.9674051308458758E-2</v>
      </c>
      <c r="L55" s="125">
        <f>compoprinc!AB47</f>
        <v>9.5987767171527832E-3</v>
      </c>
      <c r="M55" s="125">
        <f>compoprinc!AC47</f>
        <v>1.1128539151949241E-2</v>
      </c>
      <c r="N55" s="125">
        <f>compoprinc!AD47</f>
        <v>2.3368491961243774E-2</v>
      </c>
      <c r="O55" s="125">
        <f>compoprinc!AE47</f>
        <v>5.9845950607431741E-3</v>
      </c>
      <c r="P55" s="125">
        <f>compoprinc!AF47</f>
        <v>6.4823811755346974E-2</v>
      </c>
      <c r="Q55" s="125">
        <f>compoprinc!AG47</f>
        <v>4.9163010184743929E-2</v>
      </c>
      <c r="R55" s="117">
        <f>compoprinc!AH47</f>
        <v>0.13318756644309898</v>
      </c>
      <c r="S55" s="125">
        <f>compoprinc!AI47</f>
        <v>7.363136341530091E-2</v>
      </c>
      <c r="T55" s="125">
        <f>compoprinc!AJ47</f>
        <v>4.5963826850257171E-3</v>
      </c>
      <c r="U55" s="125">
        <f>compoprinc!AK47</f>
        <v>4.7142442368127311E-3</v>
      </c>
      <c r="V55" s="125">
        <f>compoprinc!AL47</f>
        <v>9.9557954036999814E-3</v>
      </c>
      <c r="W55" s="125">
        <f>compoprinc!AM47</f>
        <v>1.5657168859697574E-3</v>
      </c>
      <c r="X55" s="125">
        <f>compoprinc!AN47</f>
        <v>1.7448679379228695E-2</v>
      </c>
      <c r="Y55" s="165">
        <f>compoprinc!AO47</f>
        <v>2.1275384437061215E-2</v>
      </c>
    </row>
    <row r="56" spans="1:25">
      <c r="A56" s="128">
        <v>1959</v>
      </c>
      <c r="B56" s="150">
        <f>compoprinc!R48</f>
        <v>0.36512577608487512</v>
      </c>
      <c r="C56" s="127">
        <f>compoprinc!S48</f>
        <v>0.12010812249781813</v>
      </c>
      <c r="D56" s="127">
        <f>compoprinc!T48</f>
        <v>8.8846168789276196E-3</v>
      </c>
      <c r="E56" s="127">
        <f>compoprinc!U48</f>
        <v>1.6403719909717125E-2</v>
      </c>
      <c r="F56" s="127">
        <f>compoprinc!V48</f>
        <v>2.7137545281854591E-2</v>
      </c>
      <c r="G56" s="127">
        <f>compoprinc!W48</f>
        <v>9.81377406946983E-3</v>
      </c>
      <c r="H56" s="127">
        <f>compoprinc!X48</f>
        <v>0.12671918237404253</v>
      </c>
      <c r="I56" s="167">
        <f>compoprinc!Y48</f>
        <v>5.6058815073045221E-2</v>
      </c>
      <c r="J56" s="186">
        <f>compoprinc!Z48</f>
        <v>0.27086557423436064</v>
      </c>
      <c r="K56" s="127">
        <f>compoprinc!AA48</f>
        <v>0.11455217177433742</v>
      </c>
      <c r="L56" s="127">
        <f>compoprinc!AB48</f>
        <v>8.318610435742356E-3</v>
      </c>
      <c r="M56" s="127">
        <f>compoprinc!AC48</f>
        <v>1.1304005023867294E-2</v>
      </c>
      <c r="N56" s="127">
        <f>compoprinc!AD48</f>
        <v>2.2822483099532571E-2</v>
      </c>
      <c r="O56" s="127">
        <f>compoprinc!AE48</f>
        <v>6.2607378869500262E-3</v>
      </c>
      <c r="P56" s="127">
        <f>compoprinc!AF48</f>
        <v>6.047684578167125E-2</v>
      </c>
      <c r="Q56" s="127">
        <f>compoprinc!AG48</f>
        <v>4.7130720232259712E-2</v>
      </c>
      <c r="R56" s="120">
        <f>compoprinc!AH48</f>
        <v>0.14073453512751599</v>
      </c>
      <c r="S56" s="127">
        <f>compoprinc!AI48</f>
        <v>8.3477911883543851E-2</v>
      </c>
      <c r="T56" s="127">
        <f>compoprinc!AJ48</f>
        <v>3.727581660413308E-3</v>
      </c>
      <c r="U56" s="127">
        <f>compoprinc!AK48</f>
        <v>4.7388325860917438E-3</v>
      </c>
      <c r="V56" s="127">
        <f>compoprinc!AL48</f>
        <v>9.8460183374925771E-3</v>
      </c>
      <c r="W56" s="127">
        <f>compoprinc!AM48</f>
        <v>1.655834079032414E-3</v>
      </c>
      <c r="X56" s="127">
        <f>compoprinc!AN48</f>
        <v>1.6635670628491406E-2</v>
      </c>
      <c r="Y56" s="167">
        <f>compoprinc!AO48</f>
        <v>2.065268595245073E-2</v>
      </c>
    </row>
    <row r="57" spans="1:25">
      <c r="A57" s="126">
        <v>1960</v>
      </c>
      <c r="B57" s="146">
        <f>compoprinc!R49</f>
        <v>0.3589862992580542</v>
      </c>
      <c r="C57" s="125">
        <f>compoprinc!S49</f>
        <v>0.11402943184010943</v>
      </c>
      <c r="D57" s="125">
        <f>compoprinc!T49</f>
        <v>1.0409112221753027E-2</v>
      </c>
      <c r="E57" s="125">
        <f>compoprinc!U49</f>
        <v>1.8434855274701737E-2</v>
      </c>
      <c r="F57" s="125">
        <f>compoprinc!V49</f>
        <v>2.5159965179007173E-2</v>
      </c>
      <c r="G57" s="125">
        <f>compoprinc!W49</f>
        <v>1.0494451289141752E-2</v>
      </c>
      <c r="H57" s="125">
        <f>compoprinc!X49</f>
        <v>0.12876059372261012</v>
      </c>
      <c r="I57" s="165">
        <f>compoprinc!Y49</f>
        <v>5.1697889730731014E-2</v>
      </c>
      <c r="J57" s="185">
        <f>compoprinc!Z49</f>
        <v>0.26243503104139332</v>
      </c>
      <c r="K57" s="125">
        <f>compoprinc!AA49</f>
        <v>0.1082162953153587</v>
      </c>
      <c r="L57" s="125">
        <f>compoprinc!AB49</f>
        <v>9.6082907713734619E-3</v>
      </c>
      <c r="M57" s="125">
        <f>compoprinc!AC49</f>
        <v>1.317537884225977E-2</v>
      </c>
      <c r="N57" s="125">
        <f>compoprinc!AD49</f>
        <v>2.1037482721268406E-2</v>
      </c>
      <c r="O57" s="125">
        <f>compoprinc!AE49</f>
        <v>6.6295683493830249E-3</v>
      </c>
      <c r="P57" s="125">
        <f>compoprinc!AF49</f>
        <v>6.0564513045934742E-2</v>
      </c>
      <c r="Q57" s="125">
        <f>compoprinc!AG49</f>
        <v>4.3203501995815248E-2</v>
      </c>
      <c r="R57" s="117">
        <f>compoprinc!AH49</f>
        <v>0.13431727735383048</v>
      </c>
      <c r="S57" s="125">
        <f>compoprinc!AI49</f>
        <v>7.8956091754387711E-2</v>
      </c>
      <c r="T57" s="125">
        <f>compoprinc!AJ49</f>
        <v>4.2726242898535223E-3</v>
      </c>
      <c r="U57" s="125">
        <f>compoprinc!AK49</f>
        <v>5.8030293920160615E-3</v>
      </c>
      <c r="V57" s="125">
        <f>compoprinc!AL49</f>
        <v>8.719423579011747E-3</v>
      </c>
      <c r="W57" s="125">
        <f>compoprinc!AM49</f>
        <v>1.7469512717506635E-3</v>
      </c>
      <c r="X57" s="125">
        <f>compoprinc!AN49</f>
        <v>1.6579414925352982E-2</v>
      </c>
      <c r="Y57" s="165">
        <f>compoprinc!AO49</f>
        <v>1.8239742141457797E-2</v>
      </c>
    </row>
    <row r="58" spans="1:25">
      <c r="A58" s="126">
        <v>1961</v>
      </c>
      <c r="B58" s="146">
        <f>compoprinc!R50</f>
        <v>0.36063617888405458</v>
      </c>
      <c r="C58" s="125">
        <f>compoprinc!S50</f>
        <v>0.11120299223225516</v>
      </c>
      <c r="D58" s="125">
        <f>compoprinc!T50</f>
        <v>1.1167383884695996E-2</v>
      </c>
      <c r="E58" s="125">
        <f>compoprinc!U50</f>
        <v>1.8877829841115551E-2</v>
      </c>
      <c r="F58" s="125">
        <f>compoprinc!V50</f>
        <v>2.454611770906651E-2</v>
      </c>
      <c r="G58" s="125">
        <f>compoprinc!W50</f>
        <v>1.13780892940805E-2</v>
      </c>
      <c r="H58" s="125">
        <f>compoprinc!X50</f>
        <v>0.13182422242198336</v>
      </c>
      <c r="I58" s="165">
        <f>compoprinc!Y50</f>
        <v>5.1639543500857608E-2</v>
      </c>
      <c r="J58" s="185">
        <f>compoprinc!Z50</f>
        <v>0.2635091301885667</v>
      </c>
      <c r="K58" s="125">
        <f>compoprinc!AA50</f>
        <v>0.10409613034856205</v>
      </c>
      <c r="L58" s="125">
        <f>compoprinc!AB50</f>
        <v>9.7868561319551326E-3</v>
      </c>
      <c r="M58" s="125">
        <f>compoprinc!AC50</f>
        <v>1.3015919185719234E-2</v>
      </c>
      <c r="N58" s="125">
        <f>compoprinc!AD50</f>
        <v>2.0219133737642624E-2</v>
      </c>
      <c r="O58" s="125">
        <f>compoprinc!AE50</f>
        <v>7.4259159200628236E-3</v>
      </c>
      <c r="P58" s="125">
        <f>compoprinc!AF50</f>
        <v>6.6399701992342561E-2</v>
      </c>
      <c r="Q58" s="125">
        <f>compoprinc!AG50</f>
        <v>4.256547287228224E-2</v>
      </c>
      <c r="R58" s="117">
        <f>compoprinc!AH50</f>
        <v>0.13268992700724469</v>
      </c>
      <c r="S58" s="125">
        <f>compoprinc!AI50</f>
        <v>7.7753338427824711E-2</v>
      </c>
      <c r="T58" s="125">
        <f>compoprinc!AJ50</f>
        <v>4.1944933699238412E-3</v>
      </c>
      <c r="U58" s="125">
        <f>compoprinc!AK50</f>
        <v>5.6069564109955117E-3</v>
      </c>
      <c r="V58" s="125">
        <f>compoprinc!AL50</f>
        <v>8.6394243094215766E-3</v>
      </c>
      <c r="W58" s="125">
        <f>compoprinc!AM50</f>
        <v>1.8257476637835357E-3</v>
      </c>
      <c r="X58" s="125">
        <f>compoprinc!AN50</f>
        <v>1.6206490630490136E-2</v>
      </c>
      <c r="Y58" s="165">
        <f>compoprinc!AO50</f>
        <v>1.846347619480538E-2</v>
      </c>
    </row>
    <row r="59" spans="1:25">
      <c r="A59" s="118">
        <v>1962</v>
      </c>
      <c r="B59" s="146">
        <f>compoprinc!R51</f>
        <v>0.36469301581382751</v>
      </c>
      <c r="C59" s="147">
        <f>compoprinc!S51</f>
        <v>0.11312861773155412</v>
      </c>
      <c r="D59" s="147">
        <f>compoprinc!T51</f>
        <v>1.2013301077316595E-2</v>
      </c>
      <c r="E59" s="147">
        <f>compoprinc!U51</f>
        <v>1.9673788411544001E-2</v>
      </c>
      <c r="F59" s="147">
        <f>compoprinc!V51</f>
        <v>2.2877853016746094E-2</v>
      </c>
      <c r="G59" s="147">
        <f>compoprinc!W51</f>
        <v>1.3232267651264057E-2</v>
      </c>
      <c r="H59" s="147">
        <f>compoprinc!X51</f>
        <v>0.13232193114421475</v>
      </c>
      <c r="I59" s="153">
        <f>compoprinc!Y51</f>
        <v>5.1445252301387884E-2</v>
      </c>
      <c r="J59" s="181">
        <f>compoprinc!Z51</f>
        <v>0.26619991660118103</v>
      </c>
      <c r="K59" s="147">
        <f>compoprinc!AA51</f>
        <v>0.10581574089159398</v>
      </c>
      <c r="L59" s="147">
        <f>compoprinc!AB51</f>
        <v>1.0410163174385791E-2</v>
      </c>
      <c r="M59" s="147">
        <f>compoprinc!AC51</f>
        <v>1.353818785754273E-2</v>
      </c>
      <c r="N59" s="147">
        <f>compoprinc!AD51</f>
        <v>1.8913533520226598E-2</v>
      </c>
      <c r="O59" s="147">
        <f>compoprinc!AE51</f>
        <v>8.5570395506240609E-3</v>
      </c>
      <c r="P59" s="147">
        <f>compoprinc!AF51</f>
        <v>6.6415647785507625E-2</v>
      </c>
      <c r="Q59" s="147">
        <f>compoprinc!AG51</f>
        <v>4.2549608520064154E-2</v>
      </c>
      <c r="R59" s="117">
        <f>compoprinc!AH51</f>
        <v>0.13354460895061493</v>
      </c>
      <c r="S59" s="116">
        <f>compoprinc!AI51</f>
        <v>7.8949226962756469E-2</v>
      </c>
      <c r="T59" s="116">
        <f>compoprinc!AJ51</f>
        <v>4.4598200406455197E-3</v>
      </c>
      <c r="U59" s="116">
        <f>compoprinc!AK51</f>
        <v>5.9375828386072967E-3</v>
      </c>
      <c r="V59" s="116">
        <f>compoprinc!AL51</f>
        <v>7.9806491526819897E-3</v>
      </c>
      <c r="W59" s="116">
        <f>compoprinc!AM51</f>
        <v>2.0371657902619072E-3</v>
      </c>
      <c r="X59" s="116">
        <f>compoprinc!AN51</f>
        <v>1.5959514256624778E-2</v>
      </c>
      <c r="Y59" s="145">
        <f>compoprinc!AO51</f>
        <v>1.8220645531324315E-2</v>
      </c>
    </row>
    <row r="60" spans="1:25">
      <c r="A60" s="118">
        <v>1963</v>
      </c>
      <c r="B60" s="146">
        <f>compoprinc!R52</f>
        <v>0.36610452830791473</v>
      </c>
      <c r="C60" s="147">
        <f>compoprinc!S52</f>
        <v>0.11654364244633873</v>
      </c>
      <c r="D60" s="147">
        <f>compoprinc!T52</f>
        <v>1.206491933866493E-2</v>
      </c>
      <c r="E60" s="147">
        <f>compoprinc!U52</f>
        <v>1.9290522567962331E-2</v>
      </c>
      <c r="F60" s="147">
        <f>compoprinc!V52</f>
        <v>2.2500692747185917E-2</v>
      </c>
      <c r="G60" s="147">
        <f>compoprinc!W52</f>
        <v>1.3447652039440369E-2</v>
      </c>
      <c r="H60" s="147">
        <f>compoprinc!X52</f>
        <v>0.13134457533576108</v>
      </c>
      <c r="I60" s="153">
        <f>compoprinc!Y52</f>
        <v>5.091253336295154E-2</v>
      </c>
      <c r="J60" s="181">
        <f>compoprinc!Z52</f>
        <v>0.26757745444774628</v>
      </c>
      <c r="K60" s="147">
        <f>compoprinc!AA52</f>
        <v>0.10902017537522121</v>
      </c>
      <c r="L60" s="147">
        <f>compoprinc!AB52</f>
        <v>1.0061136396313477E-2</v>
      </c>
      <c r="M60" s="147">
        <f>compoprinc!AC52</f>
        <v>1.3286459864740975E-2</v>
      </c>
      <c r="N60" s="147">
        <f>compoprinc!AD52</f>
        <v>1.8572333755962268E-2</v>
      </c>
      <c r="O60" s="147">
        <f>compoprinc!AE52</f>
        <v>8.7517277523402378E-3</v>
      </c>
      <c r="P60" s="147">
        <f>compoprinc!AF52</f>
        <v>6.5812731500354077E-2</v>
      </c>
      <c r="Q60" s="147">
        <f>compoprinc!AG52</f>
        <v>4.2072892709433526E-2</v>
      </c>
      <c r="R60" s="117">
        <f>compoprinc!AH52</f>
        <v>0.13444815576076508</v>
      </c>
      <c r="S60" s="116">
        <f>compoprinc!AI52</f>
        <v>8.1071547214746451E-2</v>
      </c>
      <c r="T60" s="116">
        <f>compoprinc!AJ52</f>
        <v>3.8626249954905739E-3</v>
      </c>
      <c r="U60" s="116">
        <f>compoprinc!AK52</f>
        <v>5.4823021500729095E-3</v>
      </c>
      <c r="V60" s="116">
        <f>compoprinc!AL52</f>
        <v>7.920090385711169E-3</v>
      </c>
      <c r="W60" s="116">
        <f>compoprinc!AM52</f>
        <v>2.1651117977745291E-3</v>
      </c>
      <c r="X60" s="116">
        <f>compoprinc!AN52</f>
        <v>1.5705107371149937E-2</v>
      </c>
      <c r="Y60" s="145">
        <f>compoprinc!AO52</f>
        <v>1.8241371588584146E-2</v>
      </c>
    </row>
    <row r="61" spans="1:25">
      <c r="A61" s="118">
        <v>1964</v>
      </c>
      <c r="B61" s="146">
        <f>compoprinc!R53</f>
        <v>0.36751604080200195</v>
      </c>
      <c r="C61" s="147">
        <f>compoprinc!S53</f>
        <v>0.1199583717426719</v>
      </c>
      <c r="D61" s="147">
        <f>compoprinc!T53</f>
        <v>1.2116534379723039E-2</v>
      </c>
      <c r="E61" s="147">
        <f>compoprinc!U53</f>
        <v>1.8907302596304399E-2</v>
      </c>
      <c r="F61" s="147">
        <f>compoprinc!V53</f>
        <v>2.2123579000709319E-2</v>
      </c>
      <c r="G61" s="147">
        <f>compoprinc!W53</f>
        <v>1.3663020191133059E-2</v>
      </c>
      <c r="H61" s="147">
        <f>compoprinc!X53</f>
        <v>0.13036736877939992</v>
      </c>
      <c r="I61" s="153">
        <f>compoprinc!Y53</f>
        <v>5.0379887652137863E-2</v>
      </c>
      <c r="J61" s="181">
        <f>compoprinc!Z53</f>
        <v>0.26895499229431152</v>
      </c>
      <c r="K61" s="147">
        <f>compoprinc!AA53</f>
        <v>0.11222381266410451</v>
      </c>
      <c r="L61" s="147">
        <f>compoprinc!AB53</f>
        <v>9.7122230373785749E-3</v>
      </c>
      <c r="M61" s="147">
        <f>compoprinc!AC53</f>
        <v>1.3034829245759157E-2</v>
      </c>
      <c r="N61" s="147">
        <f>compoprinc!AD53</f>
        <v>1.8231266871208952E-2</v>
      </c>
      <c r="O61" s="147">
        <f>compoprinc!AE53</f>
        <v>8.9463709041505014E-3</v>
      </c>
      <c r="P61" s="147">
        <f>compoprinc!AF53</f>
        <v>6.5210102491104149E-2</v>
      </c>
      <c r="Q61" s="147">
        <f>compoprinc!AG53</f>
        <v>4.1596388197012481E-2</v>
      </c>
      <c r="R61" s="117">
        <f>compoprinc!AH53</f>
        <v>0.13535170257091522</v>
      </c>
      <c r="S61" s="116">
        <f>compoprinc!AI53</f>
        <v>8.3193652997756995E-2</v>
      </c>
      <c r="T61" s="116">
        <f>compoprinc!AJ53</f>
        <v>3.2655135573808553E-3</v>
      </c>
      <c r="U61" s="116">
        <f>compoprinc!AK53</f>
        <v>5.0270887168871311E-3</v>
      </c>
      <c r="V61" s="116">
        <f>compoprinc!AL53</f>
        <v>7.8595472442305123E-3</v>
      </c>
      <c r="W61" s="116">
        <f>compoprinc!AM53</f>
        <v>2.2930423470359867E-3</v>
      </c>
      <c r="X61" s="116">
        <f>compoprinc!AN53</f>
        <v>1.5450749810170607E-2</v>
      </c>
      <c r="Y61" s="145">
        <f>compoprinc!AO53</f>
        <v>1.8262111760326095E-2</v>
      </c>
    </row>
    <row r="62" spans="1:25">
      <c r="A62" s="118">
        <v>1965</v>
      </c>
      <c r="B62" s="146">
        <f>compoprinc!R54</f>
        <v>0.36408184468746185</v>
      </c>
      <c r="C62" s="147">
        <f>compoprinc!S54</f>
        <v>0.11956435800907164</v>
      </c>
      <c r="D62" s="147">
        <f>compoprinc!T54</f>
        <v>1.1825928792859663E-2</v>
      </c>
      <c r="E62" s="147">
        <f>compoprinc!U54</f>
        <v>1.7762579793467927E-2</v>
      </c>
      <c r="F62" s="147">
        <f>compoprinc!V54</f>
        <v>2.1885640102025976E-2</v>
      </c>
      <c r="G62" s="147">
        <f>compoprinc!W54</f>
        <v>1.2968813683224898E-2</v>
      </c>
      <c r="H62" s="147">
        <f>compoprinc!X54</f>
        <v>0.13019448207078374</v>
      </c>
      <c r="I62" s="153">
        <f>compoprinc!Y54</f>
        <v>4.9880061664229459E-2</v>
      </c>
      <c r="J62" s="181">
        <f>compoprinc!Z54</f>
        <v>0.26610162854194641</v>
      </c>
      <c r="K62" s="147">
        <f>compoprinc!AA54</f>
        <v>0.11172648232470526</v>
      </c>
      <c r="L62" s="147">
        <f>compoprinc!AB54</f>
        <v>9.4106510905453654E-3</v>
      </c>
      <c r="M62" s="147">
        <f>compoprinc!AC54</f>
        <v>1.2308678535571568E-2</v>
      </c>
      <c r="N62" s="147">
        <f>compoprinc!AD54</f>
        <v>1.7935358396415316E-2</v>
      </c>
      <c r="O62" s="147">
        <f>compoprinc!AE54</f>
        <v>8.1988787390202753E-3</v>
      </c>
      <c r="P62" s="147">
        <f>compoprinc!AF54</f>
        <v>6.5600218595818757E-2</v>
      </c>
      <c r="Q62" s="147">
        <f>compoprinc!AG54</f>
        <v>4.0921364335047457E-2</v>
      </c>
      <c r="R62" s="117">
        <f>compoprinc!AH54</f>
        <v>0.13363931328058243</v>
      </c>
      <c r="S62" s="116">
        <f>compoprinc!AI54</f>
        <v>8.1800668679894842E-2</v>
      </c>
      <c r="T62" s="116">
        <f>compoprinc!AJ54</f>
        <v>3.4390474734778747E-3</v>
      </c>
      <c r="U62" s="116">
        <f>compoprinc!AK54</f>
        <v>4.7316713340249013E-3</v>
      </c>
      <c r="V62" s="116">
        <f>compoprinc!AL54</f>
        <v>7.8069269348471871E-3</v>
      </c>
      <c r="W62" s="116">
        <f>compoprinc!AM54</f>
        <v>2.1968594610973346E-3</v>
      </c>
      <c r="X62" s="116">
        <f>compoprinc!AN54</f>
        <v>1.5613738780060706E-2</v>
      </c>
      <c r="Y62" s="145">
        <f>compoprinc!AO54</f>
        <v>1.80504040877809E-2</v>
      </c>
    </row>
    <row r="63" spans="1:25">
      <c r="A63" s="118">
        <v>1966</v>
      </c>
      <c r="B63" s="146">
        <f>compoprinc!R55</f>
        <v>0.36064764857292175</v>
      </c>
      <c r="C63" s="147">
        <f>compoprinc!S55</f>
        <v>0.1191696164024682</v>
      </c>
      <c r="D63" s="147">
        <f>compoprinc!T55</f>
        <v>1.1535649100587249E-2</v>
      </c>
      <c r="E63" s="147">
        <f>compoprinc!U55</f>
        <v>1.6618745073763024E-2</v>
      </c>
      <c r="F63" s="147">
        <f>compoprinc!V55</f>
        <v>2.16477200516988E-2</v>
      </c>
      <c r="G63" s="147">
        <f>compoprinc!W55</f>
        <v>1.2275125731327052E-2</v>
      </c>
      <c r="H63" s="147">
        <f>compoprinc!X55</f>
        <v>0.13002056783649285</v>
      </c>
      <c r="I63" s="153">
        <f>compoprinc!Y55</f>
        <v>4.9380239685603143E-2</v>
      </c>
      <c r="J63" s="181">
        <f>compoprinc!Z55</f>
        <v>0.2632482647895813</v>
      </c>
      <c r="K63" s="147">
        <f>compoprinc!AA55</f>
        <v>0.11122851620975344</v>
      </c>
      <c r="L63" s="147">
        <f>compoprinc!AB55</f>
        <v>9.1093575669864285E-3</v>
      </c>
      <c r="M63" s="147">
        <f>compoprinc!AC55</f>
        <v>1.1583021036610998E-2</v>
      </c>
      <c r="N63" s="147">
        <f>compoprinc!AD55</f>
        <v>1.7639529139964458E-2</v>
      </c>
      <c r="O63" s="147">
        <f>compoprinc!AE55</f>
        <v>7.4519364248738246E-3</v>
      </c>
      <c r="P63" s="147">
        <f>compoprinc!AF55</f>
        <v>6.5989389121788741E-2</v>
      </c>
      <c r="Q63" s="147">
        <f>compoprinc!AG55</f>
        <v>4.0246521115732597E-2</v>
      </c>
      <c r="R63" s="117">
        <f>compoprinc!AH55</f>
        <v>0.13192692399024963</v>
      </c>
      <c r="S63" s="116">
        <f>compoprinc!AI55</f>
        <v>8.0407897997128719E-2</v>
      </c>
      <c r="T63" s="116">
        <f>compoprinc!AJ55</f>
        <v>3.612479234931687E-3</v>
      </c>
      <c r="U63" s="116">
        <f>compoprinc!AK55</f>
        <v>4.4364205927337639E-3</v>
      </c>
      <c r="V63" s="116">
        <f>compoprinc!AL55</f>
        <v>7.7542693315184614E-3</v>
      </c>
      <c r="W63" s="116">
        <f>compoprinc!AM55</f>
        <v>2.1007245188718214E-3</v>
      </c>
      <c r="X63" s="116">
        <f>compoprinc!AN55</f>
        <v>1.5776460539698448E-2</v>
      </c>
      <c r="Y63" s="145">
        <f>compoprinc!AO55</f>
        <v>1.78386748512229E-2</v>
      </c>
    </row>
    <row r="64" spans="1:25">
      <c r="A64" s="118">
        <v>1967</v>
      </c>
      <c r="B64" s="160">
        <f>compoprinc!R56</f>
        <v>0.35648982971906662</v>
      </c>
      <c r="C64" s="159">
        <f>compoprinc!S56</f>
        <v>0.11212014160026365</v>
      </c>
      <c r="D64" s="159">
        <f>compoprinc!T56</f>
        <v>1.1880354057080635E-2</v>
      </c>
      <c r="E64" s="159">
        <f>compoprinc!U56</f>
        <v>1.6464502483063904E-2</v>
      </c>
      <c r="F64" s="159">
        <f>compoprinc!V56</f>
        <v>2.1351816726236827E-2</v>
      </c>
      <c r="G64" s="159">
        <f>compoprinc!W56</f>
        <v>1.2319814875550051E-2</v>
      </c>
      <c r="H64" s="159">
        <f>compoprinc!X56</f>
        <v>0.13397096633298172</v>
      </c>
      <c r="I64" s="153">
        <f>compoprinc!Y56</f>
        <v>4.8382235199923386E-2</v>
      </c>
      <c r="J64" s="181">
        <f>compoprinc!Z56</f>
        <v>0.25929780304431915</v>
      </c>
      <c r="K64" s="159">
        <f>compoprinc!AA56</f>
        <v>0.10398216840422242</v>
      </c>
      <c r="L64" s="159">
        <f>compoprinc!AB56</f>
        <v>9.4479273785167406E-3</v>
      </c>
      <c r="M64" s="159">
        <f>compoprinc!AC56</f>
        <v>1.1382999918932754E-2</v>
      </c>
      <c r="N64" s="159">
        <f>compoprinc!AD56</f>
        <v>1.7559388518698836E-2</v>
      </c>
      <c r="O64" s="159">
        <f>compoprinc!AE56</f>
        <v>7.8437679463158362E-3</v>
      </c>
      <c r="P64" s="159">
        <f>compoprinc!AF56</f>
        <v>6.9312922180117226E-2</v>
      </c>
      <c r="Q64" s="147">
        <f>compoprinc!AG56</f>
        <v>3.9768622100157608E-2</v>
      </c>
      <c r="R64" s="117">
        <f>compoprinc!AH56</f>
        <v>0.12870308384299278</v>
      </c>
      <c r="S64" s="116">
        <f>compoprinc!AI56</f>
        <v>7.5269874743366119E-2</v>
      </c>
      <c r="T64" s="116">
        <f>compoprinc!AJ56</f>
        <v>3.8357569985121836E-3</v>
      </c>
      <c r="U64" s="116">
        <f>compoprinc!AK56</f>
        <v>4.5964852126818391E-3</v>
      </c>
      <c r="V64" s="116">
        <f>compoprinc!AL56</f>
        <v>7.9939443839733039E-3</v>
      </c>
      <c r="W64" s="116">
        <f>compoprinc!AM56</f>
        <v>2.2186350310537681E-3</v>
      </c>
      <c r="X64" s="116">
        <f>compoprinc!AN56</f>
        <v>1.6603923118420776E-2</v>
      </c>
      <c r="Y64" s="145">
        <f>compoprinc!AO56</f>
        <v>1.8184459111424522E-2</v>
      </c>
    </row>
    <row r="65" spans="1:25">
      <c r="A65" s="118">
        <v>1968</v>
      </c>
      <c r="B65" s="160">
        <f>compoprinc!R57</f>
        <v>0.35251672379672527</v>
      </c>
      <c r="C65" s="159">
        <f>compoprinc!S57</f>
        <v>0.10662069063588865</v>
      </c>
      <c r="D65" s="159">
        <f>compoprinc!T57</f>
        <v>1.2019639001700701E-2</v>
      </c>
      <c r="E65" s="159">
        <f>compoprinc!U57</f>
        <v>1.5907452046797808E-2</v>
      </c>
      <c r="F65" s="159">
        <f>compoprinc!V57</f>
        <v>2.110730301629939E-2</v>
      </c>
      <c r="G65" s="159">
        <f>compoprinc!W57</f>
        <v>1.2478928962988509E-2</v>
      </c>
      <c r="H65" s="159">
        <f>compoprinc!X57</f>
        <v>0.13658097640297628</v>
      </c>
      <c r="I65" s="153">
        <f>compoprinc!Y57</f>
        <v>4.7801734149848861E-2</v>
      </c>
      <c r="J65" s="181">
        <f>compoprinc!Z57</f>
        <v>0.25539481639862061</v>
      </c>
      <c r="K65" s="159">
        <f>compoprinc!AA57</f>
        <v>9.8877684558944745E-2</v>
      </c>
      <c r="L65" s="159">
        <f>compoprinc!AB57</f>
        <v>9.7383462987074773E-3</v>
      </c>
      <c r="M65" s="159">
        <f>compoprinc!AC57</f>
        <v>1.0934390249513168E-2</v>
      </c>
      <c r="N65" s="159">
        <f>compoprinc!AD57</f>
        <v>1.7458168198008897E-2</v>
      </c>
      <c r="O65" s="159">
        <f>compoprinc!AE57</f>
        <v>8.0888262913964767E-3</v>
      </c>
      <c r="P65" s="159">
        <f>compoprinc!AF57</f>
        <v>7.078977380615141E-2</v>
      </c>
      <c r="Q65" s="147">
        <f>compoprinc!AG57</f>
        <v>3.9507621131050094E-2</v>
      </c>
      <c r="R65" s="117">
        <f>compoprinc!AH57</f>
        <v>0.12674274947494268</v>
      </c>
      <c r="S65" s="116">
        <f>compoprinc!AI57</f>
        <v>7.2385580655662293E-2</v>
      </c>
      <c r="T65" s="116">
        <f>compoprinc!AJ57</f>
        <v>4.0199670011205526E-3</v>
      </c>
      <c r="U65" s="116">
        <f>compoprinc!AK57</f>
        <v>4.5801650713362925E-3</v>
      </c>
      <c r="V65" s="116">
        <f>compoprinc!AL57</f>
        <v>8.0644240792095128E-3</v>
      </c>
      <c r="W65" s="116">
        <f>compoprinc!AM57</f>
        <v>2.4495745203994227E-3</v>
      </c>
      <c r="X65" s="116">
        <f>compoprinc!AN57</f>
        <v>1.6908791329452753E-2</v>
      </c>
      <c r="Y65" s="145">
        <f>compoprinc!AO57</f>
        <v>1.8334243377963546E-2</v>
      </c>
    </row>
    <row r="66" spans="1:25">
      <c r="A66" s="118">
        <v>1969</v>
      </c>
      <c r="B66" s="160">
        <f>compoprinc!R58</f>
        <v>0.34363133786246181</v>
      </c>
      <c r="C66" s="159">
        <f>compoprinc!S58</f>
        <v>9.476740475952089E-2</v>
      </c>
      <c r="D66" s="159">
        <f>compoprinc!T58</f>
        <v>1.3484656465641311E-2</v>
      </c>
      <c r="E66" s="159">
        <f>compoprinc!U58</f>
        <v>1.568277441801055E-2</v>
      </c>
      <c r="F66" s="159">
        <f>compoprinc!V58</f>
        <v>2.0522673209488598E-2</v>
      </c>
      <c r="G66" s="159">
        <f>compoprinc!W58</f>
        <v>1.2819747947026927E-2</v>
      </c>
      <c r="H66" s="159">
        <f>compoprinc!X58</f>
        <v>0.14004886973605438</v>
      </c>
      <c r="I66" s="153">
        <f>compoprinc!Y58</f>
        <v>4.6305212381654137E-2</v>
      </c>
      <c r="J66" s="181">
        <f>compoprinc!Z58</f>
        <v>0.24583471566438675</v>
      </c>
      <c r="K66" s="159">
        <f>compoprinc!AA58</f>
        <v>8.8441846973467811E-2</v>
      </c>
      <c r="L66" s="159">
        <f>compoprinc!AB58</f>
        <v>1.0793789389775384E-2</v>
      </c>
      <c r="M66" s="159">
        <f>compoprinc!AC58</f>
        <v>1.0731642919809952E-2</v>
      </c>
      <c r="N66" s="159">
        <f>compoprinc!AD58</f>
        <v>1.7112764367971826E-2</v>
      </c>
      <c r="O66" s="159">
        <f>compoprinc!AE58</f>
        <v>7.8823023186951301E-3</v>
      </c>
      <c r="P66" s="159">
        <f>compoprinc!AF58</f>
        <v>7.2323748221458192E-2</v>
      </c>
      <c r="Q66" s="147">
        <f>compoprinc!AG58</f>
        <v>3.854861903857873E-2</v>
      </c>
      <c r="R66" s="117">
        <f>compoprinc!AH58</f>
        <v>0.11961010633967817</v>
      </c>
      <c r="S66" s="116">
        <f>compoprinc!AI58</f>
        <v>6.4990009295086193E-2</v>
      </c>
      <c r="T66" s="116">
        <f>compoprinc!AJ58</f>
        <v>4.6910603860715935E-3</v>
      </c>
      <c r="U66" s="116">
        <f>compoprinc!AK58</f>
        <v>4.4684529120618708E-3</v>
      </c>
      <c r="V66" s="116">
        <f>compoprinc!AL58</f>
        <v>8.0350797647812233E-3</v>
      </c>
      <c r="W66" s="116">
        <f>compoprinc!AM58</f>
        <v>2.1243499526542573E-3</v>
      </c>
      <c r="X66" s="116">
        <f>compoprinc!AN58</f>
        <v>1.7157026163383621E-2</v>
      </c>
      <c r="Y66" s="145">
        <f>compoprinc!AO58</f>
        <v>1.8144128478894482E-2</v>
      </c>
    </row>
    <row r="67" spans="1:25">
      <c r="A67" s="124">
        <v>1970</v>
      </c>
      <c r="B67" s="164">
        <f>compoprinc!R59</f>
        <v>0.3414042693329975</v>
      </c>
      <c r="C67" s="163">
        <f>compoprinc!S59</f>
        <v>8.5402901515683388E-2</v>
      </c>
      <c r="D67" s="163">
        <f>compoprinc!T59</f>
        <v>1.548147618245372E-2</v>
      </c>
      <c r="E67" s="163">
        <f>compoprinc!U59</f>
        <v>1.6535022009142922E-2</v>
      </c>
      <c r="F67" s="163">
        <f>compoprinc!V59</f>
        <v>2.0578570889417613E-2</v>
      </c>
      <c r="G67" s="163">
        <f>compoprinc!W59</f>
        <v>1.4328149383227478E-2</v>
      </c>
      <c r="H67" s="163">
        <f>compoprinc!X59</f>
        <v>0.14299818856206992</v>
      </c>
      <c r="I67" s="155">
        <f>compoprinc!Y59</f>
        <v>4.6079974756879527E-2</v>
      </c>
      <c r="J67" s="184">
        <f>compoprinc!Z59</f>
        <v>0.24196678586304188</v>
      </c>
      <c r="K67" s="163">
        <f>compoprinc!AA59</f>
        <v>8.038145981484951E-2</v>
      </c>
      <c r="L67" s="163">
        <f>compoprinc!AB59</f>
        <v>1.2173485637826071E-2</v>
      </c>
      <c r="M67" s="163">
        <f>compoprinc!AC59</f>
        <v>1.1118677606869586E-2</v>
      </c>
      <c r="N67" s="163">
        <f>compoprinc!AD59</f>
        <v>1.7322113675783651E-2</v>
      </c>
      <c r="O67" s="163">
        <f>compoprinc!AE59</f>
        <v>8.3471840460990852E-3</v>
      </c>
      <c r="P67" s="163">
        <f>compoprinc!AF59</f>
        <v>7.3941886280312591E-2</v>
      </c>
      <c r="Q67" s="156">
        <f>compoprinc!AG59</f>
        <v>3.8681974770836493E-2</v>
      </c>
      <c r="R67" s="123">
        <f>compoprinc!AH59</f>
        <v>0.11453153140610084</v>
      </c>
      <c r="S67" s="122">
        <f>compoprinc!AI59</f>
        <v>5.8229013150732423E-2</v>
      </c>
      <c r="T67" s="122">
        <f>compoprinc!AJ59</f>
        <v>5.4461888967146047E-3</v>
      </c>
      <c r="U67" s="122">
        <f>compoprinc!AK59</f>
        <v>4.6073083002885398E-3</v>
      </c>
      <c r="V67" s="122">
        <f>compoprinc!AL59</f>
        <v>8.4289393046620888E-3</v>
      </c>
      <c r="W67" s="122">
        <f>compoprinc!AM59</f>
        <v>2.144478831154067E-3</v>
      </c>
      <c r="X67" s="122">
        <f>compoprinc!AN59</f>
        <v>1.6844727047699751E-2</v>
      </c>
      <c r="Y67" s="183">
        <f>compoprinc!AO59</f>
        <v>1.8830876166157105E-2</v>
      </c>
    </row>
    <row r="68" spans="1:25">
      <c r="A68" s="118">
        <v>1971</v>
      </c>
      <c r="B68" s="160">
        <f>compoprinc!R60</f>
        <v>0.34474078819039278</v>
      </c>
      <c r="C68" s="159">
        <f>compoprinc!S60</f>
        <v>8.7082909831851713E-2</v>
      </c>
      <c r="D68" s="159">
        <f>compoprinc!T60</f>
        <v>1.5133934115435482E-2</v>
      </c>
      <c r="E68" s="159">
        <f>compoprinc!U60</f>
        <v>1.5886046417410666E-2</v>
      </c>
      <c r="F68" s="159">
        <f>compoprinc!V60</f>
        <v>2.0931925734882385E-2</v>
      </c>
      <c r="G68" s="159">
        <f>compoprinc!W60</f>
        <v>1.5094306667690302E-2</v>
      </c>
      <c r="H68" s="159">
        <f>compoprinc!X60</f>
        <v>0.14385125516216474</v>
      </c>
      <c r="I68" s="153">
        <f>compoprinc!Y60</f>
        <v>4.6760411958813732E-2</v>
      </c>
      <c r="J68" s="181">
        <f>compoprinc!Z60</f>
        <v>0.24425461189821362</v>
      </c>
      <c r="K68" s="159">
        <f>compoprinc!AA60</f>
        <v>8.0910752171915262E-2</v>
      </c>
      <c r="L68" s="159">
        <f>compoprinc!AB60</f>
        <v>1.2397057999621489E-2</v>
      </c>
      <c r="M68" s="159">
        <f>compoprinc!AC60</f>
        <v>1.0882751698474861E-2</v>
      </c>
      <c r="N68" s="159">
        <f>compoprinc!AD60</f>
        <v>1.7664425372928519E-2</v>
      </c>
      <c r="O68" s="159">
        <f>compoprinc!AE60</f>
        <v>8.7426333332280819E-3</v>
      </c>
      <c r="P68" s="159">
        <f>compoprinc!AF60</f>
        <v>7.4288164108449725E-2</v>
      </c>
      <c r="Q68" s="147">
        <f>compoprinc!AG60</f>
        <v>3.9368827440682277E-2</v>
      </c>
      <c r="R68" s="117">
        <f>compoprinc!AH60</f>
        <v>0.11496513323800173</v>
      </c>
      <c r="S68" s="116">
        <f>compoprinc!AI60</f>
        <v>5.8000208299899263E-2</v>
      </c>
      <c r="T68" s="116">
        <f>compoprinc!AJ60</f>
        <v>5.4996425944218771E-3</v>
      </c>
      <c r="U68" s="116">
        <f>compoprinc!AK60</f>
        <v>4.4739630320900824E-3</v>
      </c>
      <c r="V68" s="116">
        <f>compoprinc!AL60</f>
        <v>8.6440605755533379E-3</v>
      </c>
      <c r="W68" s="116">
        <f>compoprinc!AM60</f>
        <v>2.0485131340013678E-3</v>
      </c>
      <c r="X68" s="116">
        <f>compoprinc!AN60</f>
        <v>1.70009899179836E-2</v>
      </c>
      <c r="Y68" s="145">
        <f>compoprinc!AO60</f>
        <v>1.9297754094752113E-2</v>
      </c>
    </row>
    <row r="69" spans="1:25">
      <c r="A69" s="118">
        <v>1972</v>
      </c>
      <c r="B69" s="160">
        <f>compoprinc!R61</f>
        <v>0.34712484728515847</v>
      </c>
      <c r="C69" s="159">
        <f>compoprinc!S61</f>
        <v>8.8669560842938713E-2</v>
      </c>
      <c r="D69" s="159">
        <f>compoprinc!T61</f>
        <v>1.4899365154371801E-2</v>
      </c>
      <c r="E69" s="159">
        <f>compoprinc!U61</f>
        <v>1.5404154734340862E-2</v>
      </c>
      <c r="F69" s="159">
        <f>compoprinc!V61</f>
        <v>2.1807140416664091E-2</v>
      </c>
      <c r="G69" s="159">
        <f>compoprinc!W61</f>
        <v>1.6117009309946358E-2</v>
      </c>
      <c r="H69" s="159">
        <f>compoprinc!X61</f>
        <v>0.14123066425870934</v>
      </c>
      <c r="I69" s="153">
        <f>compoprinc!Y61</f>
        <v>4.8996966356217538E-2</v>
      </c>
      <c r="J69" s="181">
        <f>compoprinc!Z61</f>
        <v>0.24576941702980548</v>
      </c>
      <c r="K69" s="159">
        <f>compoprinc!AA61</f>
        <v>8.1589653001811327E-2</v>
      </c>
      <c r="L69" s="159">
        <f>compoprinc!AB61</f>
        <v>1.2047936933471622E-2</v>
      </c>
      <c r="M69" s="159">
        <f>compoprinc!AC61</f>
        <v>1.0710549778310173E-2</v>
      </c>
      <c r="N69" s="159">
        <f>compoprinc!AD61</f>
        <v>1.833530659560885E-2</v>
      </c>
      <c r="O69" s="159">
        <f>compoprinc!AE61</f>
        <v>9.1980585100530383E-3</v>
      </c>
      <c r="P69" s="159">
        <f>compoprinc!AF61</f>
        <v>7.2771200998019814E-2</v>
      </c>
      <c r="Q69" s="147">
        <f>compoprinc!AG61</f>
        <v>4.1116713503991001E-2</v>
      </c>
      <c r="R69" s="117">
        <f>compoprinc!AH61</f>
        <v>0.11471280266050599</v>
      </c>
      <c r="S69" s="116">
        <f>compoprinc!AI61</f>
        <v>5.7563728198684147E-2</v>
      </c>
      <c r="T69" s="116">
        <f>compoprinc!AJ61</f>
        <v>5.2409288174664094E-3</v>
      </c>
      <c r="U69" s="116">
        <f>compoprinc!AK61</f>
        <v>4.3831312801455016E-3</v>
      </c>
      <c r="V69" s="116">
        <f>compoprinc!AL61</f>
        <v>8.6374084436461451E-3</v>
      </c>
      <c r="W69" s="116">
        <f>compoprinc!AM61</f>
        <v>1.9512257648788556E-3</v>
      </c>
      <c r="X69" s="116">
        <f>compoprinc!AN61</f>
        <v>1.7417619455888343E-2</v>
      </c>
      <c r="Y69" s="145">
        <f>compoprinc!AO61</f>
        <v>1.951875842828911E-2</v>
      </c>
    </row>
    <row r="70" spans="1:25">
      <c r="A70" s="118">
        <v>1973</v>
      </c>
      <c r="B70" s="160">
        <f>compoprinc!R62</f>
        <v>0.34690537366077479</v>
      </c>
      <c r="C70" s="159">
        <f>compoprinc!S62</f>
        <v>8.4385791702135199E-2</v>
      </c>
      <c r="D70" s="159">
        <f>compoprinc!T62</f>
        <v>1.6016857622019015E-2</v>
      </c>
      <c r="E70" s="159">
        <f>compoprinc!U62</f>
        <v>1.4395179170859486E-2</v>
      </c>
      <c r="F70" s="159">
        <f>compoprinc!V62</f>
        <v>2.3251769123440905E-2</v>
      </c>
      <c r="G70" s="159">
        <f>compoprinc!W62</f>
        <v>1.6676170074593395E-2</v>
      </c>
      <c r="H70" s="159">
        <f>compoprinc!X62</f>
        <v>0.14046535046215422</v>
      </c>
      <c r="I70" s="153">
        <f>compoprinc!Y62</f>
        <v>5.1714280083608961E-2</v>
      </c>
      <c r="J70" s="181">
        <f>compoprinc!Z62</f>
        <v>0.24515801810775883</v>
      </c>
      <c r="K70" s="159">
        <f>compoprinc!AA62</f>
        <v>7.6863935921072685E-2</v>
      </c>
      <c r="L70" s="159">
        <f>compoprinc!AB62</f>
        <v>1.3105816703320027E-2</v>
      </c>
      <c r="M70" s="159">
        <f>compoprinc!AC62</f>
        <v>1.0037379878322905E-2</v>
      </c>
      <c r="N70" s="159">
        <f>compoprinc!AD62</f>
        <v>1.9578428549465322E-2</v>
      </c>
      <c r="O70" s="159">
        <f>compoprinc!AE62</f>
        <v>9.5640337203839933E-3</v>
      </c>
      <c r="P70" s="159">
        <f>compoprinc!AF62</f>
        <v>7.2484552059882079E-2</v>
      </c>
      <c r="Q70" s="147">
        <f>compoprinc!AG62</f>
        <v>4.3523872881393422E-2</v>
      </c>
      <c r="R70" s="117">
        <f>compoprinc!AH62</f>
        <v>0.11267458972633904</v>
      </c>
      <c r="S70" s="116">
        <f>compoprinc!AI62</f>
        <v>5.3704218690549338E-2</v>
      </c>
      <c r="T70" s="116">
        <f>compoprinc!AJ62</f>
        <v>5.746343157588988E-3</v>
      </c>
      <c r="U70" s="116">
        <f>compoprinc!AK62</f>
        <v>4.0158875329175444E-3</v>
      </c>
      <c r="V70" s="116">
        <f>compoprinc!AL62</f>
        <v>9.1161914011875216E-3</v>
      </c>
      <c r="W70" s="116">
        <f>compoprinc!AM62</f>
        <v>2.0317096920129136E-3</v>
      </c>
      <c r="X70" s="116">
        <f>compoprinc!AN62</f>
        <v>1.7484385633672418E-2</v>
      </c>
      <c r="Y70" s="145">
        <f>compoprinc!AO62</f>
        <v>2.0575855466153217E-2</v>
      </c>
    </row>
    <row r="71" spans="1:25">
      <c r="A71" s="118">
        <v>1974</v>
      </c>
      <c r="B71" s="160">
        <f>compoprinc!R63</f>
        <v>0.3437303660134603</v>
      </c>
      <c r="C71" s="159">
        <f>compoprinc!S63</f>
        <v>7.5315318980490112E-2</v>
      </c>
      <c r="D71" s="159">
        <f>compoprinc!T63</f>
        <v>1.7711820108354238E-2</v>
      </c>
      <c r="E71" s="159">
        <f>compoprinc!U63</f>
        <v>1.3771921386775519E-2</v>
      </c>
      <c r="F71" s="159">
        <f>compoprinc!V63</f>
        <v>2.3367543238473242E-2</v>
      </c>
      <c r="G71" s="159">
        <f>compoprinc!W63</f>
        <v>1.7667877799488287E-2</v>
      </c>
      <c r="H71" s="159">
        <f>compoprinc!X63</f>
        <v>0.14502654644201191</v>
      </c>
      <c r="I71" s="153">
        <f>compoprinc!Y63</f>
        <v>5.0869345505668344E-2</v>
      </c>
      <c r="J71" s="181">
        <f>compoprinc!Z63</f>
        <v>0.2411904152322677</v>
      </c>
      <c r="K71" s="159">
        <f>compoprinc!AA63</f>
        <v>6.8331436837048662E-2</v>
      </c>
      <c r="L71" s="159">
        <f>compoprinc!AB63</f>
        <v>1.4688375922307293E-2</v>
      </c>
      <c r="M71" s="159">
        <f>compoprinc!AC63</f>
        <v>9.421965949442267E-3</v>
      </c>
      <c r="N71" s="159">
        <f>compoprinc!AD63</f>
        <v>1.979900849697706E-2</v>
      </c>
      <c r="O71" s="159">
        <f>compoprinc!AE63</f>
        <v>1.0280709243783397E-2</v>
      </c>
      <c r="P71" s="159">
        <f>compoprinc!AF63</f>
        <v>7.5587834767162437E-2</v>
      </c>
      <c r="Q71" s="147">
        <f>compoprinc!AG63</f>
        <v>4.3081085861540809E-2</v>
      </c>
      <c r="R71" s="117">
        <f>compoprinc!AH63</f>
        <v>0.10959568701014177</v>
      </c>
      <c r="S71" s="116">
        <f>compoprinc!AI63</f>
        <v>4.7225627226623781E-2</v>
      </c>
      <c r="T71" s="116">
        <f>compoprinc!AJ63</f>
        <v>6.6276889538127923E-3</v>
      </c>
      <c r="U71" s="116">
        <f>compoprinc!AK63</f>
        <v>3.8936931845335661E-3</v>
      </c>
      <c r="V71" s="116">
        <f>compoprinc!AL63</f>
        <v>9.5436579386997504E-3</v>
      </c>
      <c r="W71" s="116">
        <f>compoprinc!AM63</f>
        <v>2.4349477746278035E-3</v>
      </c>
      <c r="X71" s="116">
        <f>compoprinc!AN63</f>
        <v>1.8930515806376828E-2</v>
      </c>
      <c r="Y71" s="145">
        <f>compoprinc!AO63</f>
        <v>2.0939559373950423E-2</v>
      </c>
    </row>
    <row r="72" spans="1:25">
      <c r="A72" s="118">
        <v>1975</v>
      </c>
      <c r="B72" s="160">
        <f>compoprinc!R64</f>
        <v>0.34521067286084417</v>
      </c>
      <c r="C72" s="159">
        <f>compoprinc!S64</f>
        <v>7.4767826833162854E-2</v>
      </c>
      <c r="D72" s="159">
        <f>compoprinc!T64</f>
        <v>1.8222965290908336E-2</v>
      </c>
      <c r="E72" s="159">
        <f>compoprinc!U64</f>
        <v>1.3210424637228969E-2</v>
      </c>
      <c r="F72" s="159">
        <f>compoprinc!V64</f>
        <v>2.3256357190467116E-2</v>
      </c>
      <c r="G72" s="159">
        <f>compoprinc!W64</f>
        <v>1.9448154192799081E-2</v>
      </c>
      <c r="H72" s="159">
        <f>compoprinc!X64</f>
        <v>0.14577392190663818</v>
      </c>
      <c r="I72" s="153">
        <f>compoprinc!Y64</f>
        <v>5.0531026989907503E-2</v>
      </c>
      <c r="J72" s="181">
        <f>compoprinc!Z64</f>
        <v>0.24115807106318243</v>
      </c>
      <c r="K72" s="159">
        <f>compoprinc!AA64</f>
        <v>6.7478586100509053E-2</v>
      </c>
      <c r="L72" s="159">
        <f>compoprinc!AB64</f>
        <v>1.4592872967096535E-2</v>
      </c>
      <c r="M72" s="159">
        <f>compoprinc!AC64</f>
        <v>9.1182038505053641E-3</v>
      </c>
      <c r="N72" s="159">
        <f>compoprinc!AD64</f>
        <v>1.9753721102173757E-2</v>
      </c>
      <c r="O72" s="159">
        <f>compoprinc!AE64</f>
        <v>1.1169701954704776E-2</v>
      </c>
      <c r="P72" s="159">
        <f>compoprinc!AF64</f>
        <v>7.6128849879906174E-2</v>
      </c>
      <c r="Q72" s="147">
        <f>compoprinc!AG64</f>
        <v>4.2916133056127015E-2</v>
      </c>
      <c r="R72" s="117">
        <f>compoprinc!AH64</f>
        <v>0.10878570398148213</v>
      </c>
      <c r="S72" s="116">
        <f>compoprinc!AI64</f>
        <v>4.6040300887269119E-2</v>
      </c>
      <c r="T72" s="116">
        <f>compoprinc!AJ64</f>
        <v>6.4822479502703069E-3</v>
      </c>
      <c r="U72" s="116">
        <f>compoprinc!AK64</f>
        <v>3.8667324985637969E-3</v>
      </c>
      <c r="V72" s="116">
        <f>compoprinc!AL64</f>
        <v>9.5495375609370488E-3</v>
      </c>
      <c r="W72" s="116">
        <f>compoprinc!AM64</f>
        <v>2.5907445913149088E-3</v>
      </c>
      <c r="X72" s="116">
        <f>compoprinc!AN64</f>
        <v>1.9222400033091436E-2</v>
      </c>
      <c r="Y72" s="145">
        <f>compoprinc!AO64</f>
        <v>2.1033739875817397E-2</v>
      </c>
    </row>
    <row r="73" spans="1:25">
      <c r="A73" s="118">
        <v>1976</v>
      </c>
      <c r="B73" s="160">
        <f>compoprinc!R65</f>
        <v>0.34617435968058885</v>
      </c>
      <c r="C73" s="159">
        <f>compoprinc!S65</f>
        <v>7.917482367768694E-2</v>
      </c>
      <c r="D73" s="159">
        <f>compoprinc!T65</f>
        <v>1.7044805522425165E-2</v>
      </c>
      <c r="E73" s="159">
        <f>compoprinc!U65</f>
        <v>1.244556417692654E-2</v>
      </c>
      <c r="F73" s="159">
        <f>compoprinc!V65</f>
        <v>2.280648508468559E-2</v>
      </c>
      <c r="G73" s="159">
        <f>compoprinc!W65</f>
        <v>2.0067168938394001E-2</v>
      </c>
      <c r="H73" s="159">
        <f>compoprinc!X65</f>
        <v>0.14509990068854256</v>
      </c>
      <c r="I73" s="153">
        <f>compoprinc!Y65</f>
        <v>4.9535608696014435E-2</v>
      </c>
      <c r="J73" s="181">
        <f>compoprinc!Z65</f>
        <v>0.24179799926832857</v>
      </c>
      <c r="K73" s="159">
        <f>compoprinc!AA65</f>
        <v>7.1202515529407345E-2</v>
      </c>
      <c r="L73" s="159">
        <f>compoprinc!AB65</f>
        <v>1.3389006001183004E-2</v>
      </c>
      <c r="M73" s="159">
        <f>compoprinc!AC65</f>
        <v>8.8468619589287499E-3</v>
      </c>
      <c r="N73" s="159">
        <f>compoprinc!AD65</f>
        <v>1.9252857733470304E-2</v>
      </c>
      <c r="O73" s="159">
        <f>compoprinc!AE65</f>
        <v>1.1308660397941026E-2</v>
      </c>
      <c r="P73" s="159">
        <f>compoprinc!AF65</f>
        <v>7.6084314170925232E-2</v>
      </c>
      <c r="Q73" s="147">
        <f>compoprinc!AG65</f>
        <v>4.1713784008602206E-2</v>
      </c>
      <c r="R73" s="117">
        <f>compoprinc!AH65</f>
        <v>0.10894787316634336</v>
      </c>
      <c r="S73" s="116">
        <f>compoprinc!AI65</f>
        <v>4.823670229120381E-2</v>
      </c>
      <c r="T73" s="116">
        <f>compoprinc!AJ65</f>
        <v>5.6916733207844853E-3</v>
      </c>
      <c r="U73" s="116">
        <f>compoprinc!AK65</f>
        <v>3.7203644152143784E-3</v>
      </c>
      <c r="V73" s="116">
        <f>compoprinc!AL65</f>
        <v>9.2354560502828798E-3</v>
      </c>
      <c r="W73" s="116">
        <f>compoprinc!AM65</f>
        <v>2.5479486634577965E-3</v>
      </c>
      <c r="X73" s="116">
        <f>compoprinc!AN65</f>
        <v>1.9467556927241576E-2</v>
      </c>
      <c r="Y73" s="145">
        <f>compoprinc!AO65</f>
        <v>2.00481708360318E-2</v>
      </c>
    </row>
    <row r="74" spans="1:25">
      <c r="A74" s="118">
        <v>1977</v>
      </c>
      <c r="B74" s="160">
        <f>compoprinc!R66</f>
        <v>0.34788858899508313</v>
      </c>
      <c r="C74" s="159">
        <f>compoprinc!S66</f>
        <v>8.1868186793182099E-2</v>
      </c>
      <c r="D74" s="159">
        <f>compoprinc!T66</f>
        <v>1.6696662157857582E-2</v>
      </c>
      <c r="E74" s="159">
        <f>compoprinc!U66</f>
        <v>1.1746686229019095E-2</v>
      </c>
      <c r="F74" s="159">
        <f>compoprinc!V66</f>
        <v>2.2406547235926676E-2</v>
      </c>
      <c r="G74" s="159">
        <f>compoprinc!W66</f>
        <v>2.1083757977180501E-2</v>
      </c>
      <c r="H74" s="159">
        <f>compoprinc!X66</f>
        <v>0.14510037083141797</v>
      </c>
      <c r="I74" s="153">
        <f>compoprinc!Y66</f>
        <v>4.8986379629985762E-2</v>
      </c>
      <c r="J74" s="181">
        <f>compoprinc!Z66</f>
        <v>0.24356082099814103</v>
      </c>
      <c r="K74" s="159">
        <f>compoprinc!AA66</f>
        <v>7.3900958212788775E-2</v>
      </c>
      <c r="L74" s="159">
        <f>compoprinc!AB66</f>
        <v>1.308622336270936E-2</v>
      </c>
      <c r="M74" s="159">
        <f>compoprinc!AC66</f>
        <v>8.5968202319388152E-3</v>
      </c>
      <c r="N74" s="159">
        <f>compoprinc!AD66</f>
        <v>1.888379033995994E-2</v>
      </c>
      <c r="O74" s="159">
        <f>compoprinc!AE66</f>
        <v>1.1906392716418652E-2</v>
      </c>
      <c r="P74" s="159">
        <f>compoprinc!AF66</f>
        <v>7.601130831796897E-2</v>
      </c>
      <c r="Q74" s="147">
        <f>compoprinc!AG66</f>
        <v>4.1175330736498789E-2</v>
      </c>
      <c r="R74" s="117">
        <f>compoprinc!AH66</f>
        <v>0.11018261687237541</v>
      </c>
      <c r="S74" s="116">
        <f>compoprinc!AI66</f>
        <v>4.976773639209419E-2</v>
      </c>
      <c r="T74" s="116">
        <f>compoprinc!AJ66</f>
        <v>5.3463450545850211E-3</v>
      </c>
      <c r="U74" s="116">
        <f>compoprinc!AK66</f>
        <v>3.6355364526826145E-3</v>
      </c>
      <c r="V74" s="116">
        <f>compoprinc!AL66</f>
        <v>9.0484158291354241E-3</v>
      </c>
      <c r="W74" s="116">
        <f>compoprinc!AM66</f>
        <v>2.7214792517026554E-3</v>
      </c>
      <c r="X74" s="116">
        <f>compoprinc!AN66</f>
        <v>1.9987136518720083E-2</v>
      </c>
      <c r="Y74" s="145">
        <f>compoprinc!AO66</f>
        <v>1.9675966931607555E-2</v>
      </c>
    </row>
    <row r="75" spans="1:25">
      <c r="A75" s="118">
        <v>1978</v>
      </c>
      <c r="B75" s="160">
        <f>compoprinc!R67</f>
        <v>0.34741076084234912</v>
      </c>
      <c r="C75" s="159">
        <f>compoprinc!S67</f>
        <v>7.979649943382576E-2</v>
      </c>
      <c r="D75" s="159">
        <f>compoprinc!T67</f>
        <v>1.6724707166747441E-2</v>
      </c>
      <c r="E75" s="159">
        <f>compoprinc!U67</f>
        <v>1.0291124259171313E-2</v>
      </c>
      <c r="F75" s="159">
        <f>compoprinc!V67</f>
        <v>2.2327559433972109E-2</v>
      </c>
      <c r="G75" s="159">
        <f>compoprinc!W67</f>
        <v>2.240521460836474E-2</v>
      </c>
      <c r="H75" s="159">
        <f>compoprinc!X67</f>
        <v>0.14647049283078609</v>
      </c>
      <c r="I75" s="153">
        <f>compoprinc!Y67</f>
        <v>4.9395170687350894E-2</v>
      </c>
      <c r="J75" s="181">
        <f>compoprinc!Z67</f>
        <v>0.24316300083731335</v>
      </c>
      <c r="K75" s="159">
        <f>compoprinc!AA67</f>
        <v>7.1968346436634786E-2</v>
      </c>
      <c r="L75" s="159">
        <f>compoprinc!AB67</f>
        <v>1.3166540775693802E-2</v>
      </c>
      <c r="M75" s="159">
        <f>compoprinc!AC67</f>
        <v>7.4380324098252222E-3</v>
      </c>
      <c r="N75" s="159">
        <f>compoprinc!AD67</f>
        <v>1.875189497855393E-2</v>
      </c>
      <c r="O75" s="159">
        <f>compoprinc!AE67</f>
        <v>1.2954306757567671E-2</v>
      </c>
      <c r="P75" s="159">
        <f>compoprinc!AF67</f>
        <v>7.741197984254361E-2</v>
      </c>
      <c r="Q75" s="147">
        <f>compoprinc!AG67</f>
        <v>4.1471913571627293E-2</v>
      </c>
      <c r="R75" s="117">
        <f>compoprinc!AH67</f>
        <v>0.11046158057023714</v>
      </c>
      <c r="S75" s="116">
        <f>compoprinc!AI67</f>
        <v>4.8450688874374766E-2</v>
      </c>
      <c r="T75" s="116">
        <f>compoprinc!AJ67</f>
        <v>5.5502745590428147E-3</v>
      </c>
      <c r="U75" s="116">
        <f>compoprinc!AK67</f>
        <v>3.1946096682381928E-3</v>
      </c>
      <c r="V75" s="116">
        <f>compoprinc!AL67</f>
        <v>9.0718258093187322E-3</v>
      </c>
      <c r="W75" s="116">
        <f>compoprinc!AM67</f>
        <v>2.9558235823841741E-3</v>
      </c>
      <c r="X75" s="116">
        <f>compoprinc!AN67</f>
        <v>2.1084803395489335E-2</v>
      </c>
      <c r="Y75" s="145">
        <f>compoprinc!AO67</f>
        <v>2.0153557185698088E-2</v>
      </c>
    </row>
    <row r="76" spans="1:25">
      <c r="A76" s="121">
        <v>1979</v>
      </c>
      <c r="B76" s="162">
        <f>compoprinc!R68</f>
        <v>0.34823676943778992</v>
      </c>
      <c r="C76" s="161">
        <f>compoprinc!S68</f>
        <v>7.4834347594548462E-2</v>
      </c>
      <c r="D76" s="161">
        <f>compoprinc!T68</f>
        <v>1.8051472211710218E-2</v>
      </c>
      <c r="E76" s="161">
        <f>compoprinc!U68</f>
        <v>8.7320075195976982E-3</v>
      </c>
      <c r="F76" s="161">
        <f>compoprinc!V68</f>
        <v>2.257726109836472E-2</v>
      </c>
      <c r="G76" s="161">
        <f>compoprinc!W68</f>
        <v>2.3540580939514968E-2</v>
      </c>
      <c r="H76" s="161">
        <f>compoprinc!X68</f>
        <v>0.15008400059086779</v>
      </c>
      <c r="I76" s="154">
        <f>compoprinc!Y68</f>
        <v>5.0417112246684194E-2</v>
      </c>
      <c r="J76" s="182">
        <f>compoprinc!Z68</f>
        <v>0.24519149959087372</v>
      </c>
      <c r="K76" s="161">
        <f>compoprinc!AA68</f>
        <v>6.7811838578853922E-2</v>
      </c>
      <c r="L76" s="161">
        <f>compoprinc!AB68</f>
        <v>1.4632430615956166E-2</v>
      </c>
      <c r="M76" s="161">
        <f>compoprinc!AC68</f>
        <v>6.8115102681056494E-3</v>
      </c>
      <c r="N76" s="161">
        <f>compoprinc!AD68</f>
        <v>1.9162221012045191E-2</v>
      </c>
      <c r="O76" s="161">
        <f>compoprinc!AE68</f>
        <v>1.3288907249489081E-2</v>
      </c>
      <c r="P76" s="161">
        <f>compoprinc!AF68</f>
        <v>8.0515209661154635E-2</v>
      </c>
      <c r="Q76" s="151">
        <f>compoprinc!AG68</f>
        <v>4.2969395418375758E-2</v>
      </c>
      <c r="R76" s="120">
        <f>compoprinc!AH68</f>
        <v>0.11385167390108109</v>
      </c>
      <c r="S76" s="119">
        <f>compoprinc!AI68</f>
        <v>4.7834325443138398E-2</v>
      </c>
      <c r="T76" s="119">
        <f>compoprinc!AJ68</f>
        <v>6.4641724385936447E-3</v>
      </c>
      <c r="U76" s="119">
        <f>compoprinc!AK68</f>
        <v>2.9918086391232399E-3</v>
      </c>
      <c r="V76" s="119">
        <f>compoprinc!AL68</f>
        <v>9.4000939339470013E-3</v>
      </c>
      <c r="W76" s="119">
        <f>compoprinc!AM68</f>
        <v>3.2172789613757985E-3</v>
      </c>
      <c r="X76" s="119">
        <f>compoprinc!AN68</f>
        <v>2.2148631528785458E-2</v>
      </c>
      <c r="Y76" s="149">
        <f>compoprinc!AO68</f>
        <v>2.1795368059000359E-2</v>
      </c>
    </row>
    <row r="77" spans="1:25">
      <c r="A77" s="118">
        <v>1980</v>
      </c>
      <c r="B77" s="160">
        <f>compoprinc!R69</f>
        <v>0.3435443639755249</v>
      </c>
      <c r="C77" s="159">
        <f>compoprinc!S69</f>
        <v>6.1643652990661019E-2</v>
      </c>
      <c r="D77" s="159">
        <f>compoprinc!T69</f>
        <v>2.2026189660270611E-2</v>
      </c>
      <c r="E77" s="159">
        <f>compoprinc!U69</f>
        <v>8.9462639119642067E-3</v>
      </c>
      <c r="F77" s="159">
        <f>compoprinc!V69</f>
        <v>2.0254511302265833E-2</v>
      </c>
      <c r="G77" s="159">
        <f>compoprinc!W69</f>
        <v>2.3008457092130258E-2</v>
      </c>
      <c r="H77" s="159">
        <f>compoprinc!X69</f>
        <v>0.16219061005855359</v>
      </c>
      <c r="I77" s="153">
        <f>compoprinc!Y69</f>
        <v>4.5474693877811855E-2</v>
      </c>
      <c r="J77" s="181">
        <f>compoprinc!Z69</f>
        <v>0.23896750807762146</v>
      </c>
      <c r="K77" s="159">
        <f>compoprinc!AA69</f>
        <v>5.6171765771774532E-2</v>
      </c>
      <c r="L77" s="159">
        <f>compoprinc!AB69</f>
        <v>1.7502190316096882E-2</v>
      </c>
      <c r="M77" s="159">
        <f>compoprinc!AC69</f>
        <v>6.9285247742051324E-3</v>
      </c>
      <c r="N77" s="159">
        <f>compoprinc!AD69</f>
        <v>1.7174174221511254E-2</v>
      </c>
      <c r="O77" s="159">
        <f>compoprinc!AE69</f>
        <v>1.3332605935341265E-2</v>
      </c>
      <c r="P77" s="159">
        <f>compoprinc!AF69</f>
        <v>8.9156186342327692E-2</v>
      </c>
      <c r="Q77" s="147">
        <f>compoprinc!AG69</f>
        <v>3.8702050809630413E-2</v>
      </c>
      <c r="R77" s="117">
        <f>compoprinc!AH69</f>
        <v>0.10897348821163177</v>
      </c>
      <c r="S77" s="116">
        <f>compoprinc!AI69</f>
        <v>3.9603783432771746E-2</v>
      </c>
      <c r="T77" s="116">
        <f>compoprinc!AJ69</f>
        <v>7.8272067165028152E-3</v>
      </c>
      <c r="U77" s="116">
        <f>compoprinc!AK69</f>
        <v>3.160550395335142E-3</v>
      </c>
      <c r="V77" s="116">
        <f>compoprinc!AL69</f>
        <v>8.9041779769866262E-3</v>
      </c>
      <c r="W77" s="116">
        <f>compoprinc!AM69</f>
        <v>3.5790029671747929E-3</v>
      </c>
      <c r="X77" s="116">
        <f>compoprinc!AN69</f>
        <v>2.5266407791923722E-2</v>
      </c>
      <c r="Y77" s="145">
        <f>compoprinc!AO69</f>
        <v>2.0632356119496289E-2</v>
      </c>
    </row>
    <row r="78" spans="1:25">
      <c r="A78" s="118">
        <v>1981</v>
      </c>
      <c r="B78" s="160">
        <f>compoprinc!R70</f>
        <v>0.34652966260910034</v>
      </c>
      <c r="C78" s="159">
        <f>compoprinc!S70</f>
        <v>5.8959072982721121E-2</v>
      </c>
      <c r="D78" s="159">
        <f>compoprinc!T70</f>
        <v>2.5762799299812622E-2</v>
      </c>
      <c r="E78" s="159">
        <f>compoprinc!U70</f>
        <v>1.0399311794441075E-2</v>
      </c>
      <c r="F78" s="159">
        <f>compoprinc!V70</f>
        <v>2.0012856023290507E-2</v>
      </c>
      <c r="G78" s="159">
        <f>compoprinc!W70</f>
        <v>2.4734824986706871E-2</v>
      </c>
      <c r="H78" s="159">
        <f>compoprinc!X70</f>
        <v>0.16168459018858314</v>
      </c>
      <c r="I78" s="153">
        <f>compoprinc!Y70</f>
        <v>4.4976181847862007E-2</v>
      </c>
      <c r="J78" s="181">
        <f>compoprinc!Z70</f>
        <v>0.2414555549621582</v>
      </c>
      <c r="K78" s="159">
        <f>compoprinc!AA70</f>
        <v>5.392190947793777E-2</v>
      </c>
      <c r="L78" s="159">
        <f>compoprinc!AB70</f>
        <v>2.0685928159877003E-2</v>
      </c>
      <c r="M78" s="159">
        <f>compoprinc!AC70</f>
        <v>8.1108557756472133E-3</v>
      </c>
      <c r="N78" s="159">
        <f>compoprinc!AD70</f>
        <v>1.7139343944944225E-2</v>
      </c>
      <c r="O78" s="159">
        <f>compoprinc!AE70</f>
        <v>1.4380873475102586E-2</v>
      </c>
      <c r="P78" s="159">
        <f>compoprinc!AF70</f>
        <v>8.857146913548529E-2</v>
      </c>
      <c r="Q78" s="147">
        <f>compoprinc!AG70</f>
        <v>3.8645175507993478E-2</v>
      </c>
      <c r="R78" s="117">
        <f>compoprinc!AH70</f>
        <v>0.11164974421262741</v>
      </c>
      <c r="S78" s="116">
        <f>compoprinc!AI70</f>
        <v>3.9108322121680764E-2</v>
      </c>
      <c r="T78" s="116">
        <f>compoprinc!AJ70</f>
        <v>9.4550964917841235E-3</v>
      </c>
      <c r="U78" s="116">
        <f>compoprinc!AK70</f>
        <v>3.7254161278516E-3</v>
      </c>
      <c r="V78" s="116">
        <f>compoprinc!AL70</f>
        <v>9.0040734824002201E-3</v>
      </c>
      <c r="W78" s="116">
        <f>compoprinc!AM70</f>
        <v>4.0906120436450732E-3</v>
      </c>
      <c r="X78" s="116">
        <f>compoprinc!AN70</f>
        <v>2.5293489243514659E-2</v>
      </c>
      <c r="Y78" s="145">
        <f>compoprinc!AO70</f>
        <v>2.0972736656250674E-2</v>
      </c>
    </row>
    <row r="79" spans="1:25">
      <c r="A79" s="118">
        <v>1982</v>
      </c>
      <c r="B79" s="146">
        <f>compoprinc!R71</f>
        <v>0.34954005479812622</v>
      </c>
      <c r="C79" s="147">
        <f>compoprinc!S71</f>
        <v>4.8935793812185817E-2</v>
      </c>
      <c r="D79" s="147">
        <f>compoprinc!T71</f>
        <v>2.7636677169434985E-2</v>
      </c>
      <c r="E79" s="147">
        <f>compoprinc!U71</f>
        <v>8.5700047306219284E-3</v>
      </c>
      <c r="F79" s="147">
        <f>compoprinc!V71</f>
        <v>1.9715065895662541E-2</v>
      </c>
      <c r="G79" s="147">
        <f>compoprinc!W71</f>
        <v>2.9535671475447597E-2</v>
      </c>
      <c r="H79" s="147">
        <f>compoprinc!X71</f>
        <v>0.17305440111612111</v>
      </c>
      <c r="I79" s="153">
        <f>compoprinc!Y71</f>
        <v>4.2092453278988536E-2</v>
      </c>
      <c r="J79" s="181">
        <f>compoprinc!Z71</f>
        <v>0.24279199540615082</v>
      </c>
      <c r="K79" s="147">
        <f>compoprinc!AA71</f>
        <v>4.5718050068257944E-2</v>
      </c>
      <c r="L79" s="147">
        <f>compoprinc!AB71</f>
        <v>2.1869407590764368E-2</v>
      </c>
      <c r="M79" s="147">
        <f>compoprinc!AC71</f>
        <v>7.4340354313913205E-3</v>
      </c>
      <c r="N79" s="147">
        <f>compoprinc!AD71</f>
        <v>1.5941226821547628E-2</v>
      </c>
      <c r="O79" s="147">
        <f>compoprinc!AE71</f>
        <v>1.81482762394739E-2</v>
      </c>
      <c r="P79" s="147">
        <f>compoprinc!AF71</f>
        <v>9.7628913025781291E-2</v>
      </c>
      <c r="Q79" s="147">
        <f>compoprinc!AG71</f>
        <v>3.6052100462080502E-2</v>
      </c>
      <c r="R79" s="117">
        <f>compoprinc!AH71</f>
        <v>0.11264509707689285</v>
      </c>
      <c r="S79" s="116">
        <f>compoprinc!AI71</f>
        <v>3.4535285929632641E-2</v>
      </c>
      <c r="T79" s="116">
        <f>compoprinc!AJ71</f>
        <v>1.0689370925428935E-2</v>
      </c>
      <c r="U79" s="116">
        <f>compoprinc!AK71</f>
        <v>3.9108658053963333E-3</v>
      </c>
      <c r="V79" s="116">
        <f>compoprinc!AL71</f>
        <v>9.0483638022269674E-3</v>
      </c>
      <c r="W79" s="116">
        <f>compoprinc!AM71</f>
        <v>5.3919401899912714E-3</v>
      </c>
      <c r="X79" s="116">
        <f>compoprinc!AN71</f>
        <v>2.7966662059246673E-2</v>
      </c>
      <c r="Y79" s="145">
        <f>compoprinc!AO71</f>
        <v>2.1102611581969761E-2</v>
      </c>
    </row>
    <row r="80" spans="1:25">
      <c r="A80" s="118">
        <v>1983</v>
      </c>
      <c r="B80" s="146">
        <f>compoprinc!R72</f>
        <v>0.3547828197479248</v>
      </c>
      <c r="C80" s="147">
        <f>compoprinc!S72</f>
        <v>5.382662403257428E-2</v>
      </c>
      <c r="D80" s="147">
        <f>compoprinc!T72</f>
        <v>2.4548361826253043E-2</v>
      </c>
      <c r="E80" s="147">
        <f>compoprinc!U72</f>
        <v>9.6674189528034773E-3</v>
      </c>
      <c r="F80" s="147">
        <f>compoprinc!V72</f>
        <v>1.768854679754258E-2</v>
      </c>
      <c r="G80" s="147">
        <f>compoprinc!W72</f>
        <v>3.117485619258277E-2</v>
      </c>
      <c r="H80" s="147">
        <f>compoprinc!X72</f>
        <v>0.17709285883022746</v>
      </c>
      <c r="I80" s="153">
        <f>compoprinc!Y72</f>
        <v>4.0784152542366642E-2</v>
      </c>
      <c r="J80" s="181">
        <f>compoprinc!Z72</f>
        <v>0.24630536139011383</v>
      </c>
      <c r="K80" s="147">
        <f>compoprinc!AA72</f>
        <v>4.9320590507905646E-2</v>
      </c>
      <c r="L80" s="147">
        <f>compoprinc!AB72</f>
        <v>1.9943814136004635E-2</v>
      </c>
      <c r="M80" s="147">
        <f>compoprinc!AC72</f>
        <v>7.2135782864335297E-3</v>
      </c>
      <c r="N80" s="147">
        <f>compoprinc!AD72</f>
        <v>1.4894572071330901E-2</v>
      </c>
      <c r="O80" s="147">
        <f>compoprinc!AE72</f>
        <v>1.9874836044362663E-2</v>
      </c>
      <c r="P80" s="147">
        <f>compoprinc!AF72</f>
        <v>0.10053616170578641</v>
      </c>
      <c r="Q80" s="147">
        <f>compoprinc!AG72</f>
        <v>3.4521812625915631E-2</v>
      </c>
      <c r="R80" s="117">
        <f>compoprinc!AH72</f>
        <v>0.11470180004835129</v>
      </c>
      <c r="S80" s="116">
        <f>compoprinc!AI72</f>
        <v>3.6828817728628088E-2</v>
      </c>
      <c r="T80" s="116">
        <f>compoprinc!AJ72</f>
        <v>9.2612661403887256E-3</v>
      </c>
      <c r="U80" s="116">
        <f>compoprinc!AK72</f>
        <v>3.524325335230922E-3</v>
      </c>
      <c r="V80" s="116">
        <f>compoprinc!AL72</f>
        <v>8.3872468415830802E-3</v>
      </c>
      <c r="W80" s="116">
        <f>compoprinc!AM72</f>
        <v>6.985553216878387E-3</v>
      </c>
      <c r="X80" s="116">
        <f>compoprinc!AN72</f>
        <v>2.9669597454187065E-2</v>
      </c>
      <c r="Y80" s="145">
        <f>compoprinc!AO72</f>
        <v>2.0044994286790529E-2</v>
      </c>
    </row>
    <row r="81" spans="1:25">
      <c r="A81" s="118">
        <v>1984</v>
      </c>
      <c r="B81" s="146">
        <f>compoprinc!R73</f>
        <v>0.36232477426528931</v>
      </c>
      <c r="C81" s="147">
        <f>compoprinc!S73</f>
        <v>5.4095428320309252E-2</v>
      </c>
      <c r="D81" s="147">
        <f>compoprinc!T73</f>
        <v>2.5781343817753537E-2</v>
      </c>
      <c r="E81" s="147">
        <f>compoprinc!U73</f>
        <v>8.9805878751709426E-3</v>
      </c>
      <c r="F81" s="147">
        <f>compoprinc!V73</f>
        <v>2.0094781682303785E-2</v>
      </c>
      <c r="G81" s="147">
        <f>compoprinc!W73</f>
        <v>3.3961761689483935E-2</v>
      </c>
      <c r="H81" s="147">
        <f>compoprinc!X73</f>
        <v>0.17292997624432221</v>
      </c>
      <c r="I81" s="153">
        <f>compoprinc!Y73</f>
        <v>4.6480854086593838E-2</v>
      </c>
      <c r="J81" s="181">
        <f>compoprinc!Z73</f>
        <v>0.25521916151046753</v>
      </c>
      <c r="K81" s="147">
        <f>compoprinc!AA73</f>
        <v>5.0063846503239313E-2</v>
      </c>
      <c r="L81" s="147">
        <f>compoprinc!AB73</f>
        <v>2.1439033136280705E-2</v>
      </c>
      <c r="M81" s="147">
        <f>compoprinc!AC73</f>
        <v>6.7013952920054855E-3</v>
      </c>
      <c r="N81" s="147">
        <f>compoprinc!AD73</f>
        <v>1.7154091112354865E-2</v>
      </c>
      <c r="O81" s="147">
        <f>compoprinc!AE73</f>
        <v>2.2324701847910047E-2</v>
      </c>
      <c r="P81" s="147">
        <f>compoprinc!AF73</f>
        <v>9.7612406700875523E-2</v>
      </c>
      <c r="Q81" s="147">
        <f>compoprinc!AG73</f>
        <v>3.992368784628756E-2</v>
      </c>
      <c r="R81" s="117">
        <f>compoprinc!AH73</f>
        <v>0.12265089899301529</v>
      </c>
      <c r="S81" s="116">
        <f>compoprinc!AI73</f>
        <v>3.8008871748814586E-2</v>
      </c>
      <c r="T81" s="116">
        <f>compoprinc!AJ73</f>
        <v>1.0446834797121232E-2</v>
      </c>
      <c r="U81" s="116">
        <f>compoprinc!AK73</f>
        <v>3.2415941278279401E-3</v>
      </c>
      <c r="V81" s="116">
        <f>compoprinc!AL73</f>
        <v>9.5444156648816295E-3</v>
      </c>
      <c r="W81" s="116">
        <f>compoprinc!AM73</f>
        <v>8.5616818427935275E-3</v>
      </c>
      <c r="X81" s="116">
        <f>compoprinc!AN73</f>
        <v>2.9779051469900904E-2</v>
      </c>
      <c r="Y81" s="145">
        <f>compoprinc!AO73</f>
        <v>2.3068448667004859E-2</v>
      </c>
    </row>
    <row r="82" spans="1:25">
      <c r="A82" s="118">
        <v>1985</v>
      </c>
      <c r="B82" s="146">
        <f>compoprinc!R74</f>
        <v>0.36223730444908142</v>
      </c>
      <c r="C82" s="147">
        <f>compoprinc!S74</f>
        <v>4.8169015864031786E-2</v>
      </c>
      <c r="D82" s="147">
        <f>compoprinc!T74</f>
        <v>2.6258662221035553E-2</v>
      </c>
      <c r="E82" s="147">
        <f>compoprinc!U74</f>
        <v>8.8339487154129107E-3</v>
      </c>
      <c r="F82" s="147">
        <f>compoprinc!V74</f>
        <v>1.9467307159353717E-2</v>
      </c>
      <c r="G82" s="147">
        <f>compoprinc!W74</f>
        <v>3.5490237312303934E-2</v>
      </c>
      <c r="H82" s="147">
        <f>compoprinc!X74</f>
        <v>0.17872402350650124</v>
      </c>
      <c r="I82" s="153">
        <f>compoprinc!Y74</f>
        <v>4.5294122273406866E-2</v>
      </c>
      <c r="J82" s="181">
        <f>compoprinc!Z74</f>
        <v>0.25437822937965393</v>
      </c>
      <c r="K82" s="147">
        <f>compoprinc!AA74</f>
        <v>4.4338221379038471E-2</v>
      </c>
      <c r="L82" s="147">
        <f>compoprinc!AB74</f>
        <v>2.1931933459344952E-2</v>
      </c>
      <c r="M82" s="147">
        <f>compoprinc!AC74</f>
        <v>7.0331023998335363E-3</v>
      </c>
      <c r="N82" s="147">
        <f>compoprinc!AD74</f>
        <v>1.6805269566041704E-2</v>
      </c>
      <c r="O82" s="147">
        <f>compoprinc!AE74</f>
        <v>2.3268757202299963E-2</v>
      </c>
      <c r="P82" s="147">
        <f>compoprinc!AF74</f>
        <v>0.10161847242641774</v>
      </c>
      <c r="Q82" s="147">
        <f>compoprinc!AG74</f>
        <v>3.9382474708531956E-2</v>
      </c>
      <c r="R82" s="117">
        <f>compoprinc!AH74</f>
        <v>0.12220456451177597</v>
      </c>
      <c r="S82" s="116">
        <f>compoprinc!AI74</f>
        <v>3.3899882965799759E-2</v>
      </c>
      <c r="T82" s="116">
        <f>compoprinc!AJ74</f>
        <v>1.188144447405869E-2</v>
      </c>
      <c r="U82" s="116">
        <f>compoprinc!AK74</f>
        <v>3.9191288678452185E-3</v>
      </c>
      <c r="V82" s="116">
        <f>compoprinc!AL74</f>
        <v>9.5459749583120448E-3</v>
      </c>
      <c r="W82" s="116">
        <f>compoprinc!AM74</f>
        <v>8.7290262688352171E-3</v>
      </c>
      <c r="X82" s="116">
        <f>compoprinc!AN74</f>
        <v>3.0824074805499778E-2</v>
      </c>
      <c r="Y82" s="145">
        <f>compoprinc!AO74</f>
        <v>2.3405026456796627E-2</v>
      </c>
    </row>
    <row r="83" spans="1:25">
      <c r="A83" s="118">
        <v>1986</v>
      </c>
      <c r="B83" s="146">
        <f>compoprinc!R75</f>
        <v>0.36099162697792053</v>
      </c>
      <c r="C83" s="147">
        <f>compoprinc!S75</f>
        <v>4.1121513174689088E-2</v>
      </c>
      <c r="D83" s="147">
        <f>compoprinc!T75</f>
        <v>2.4042622511527681E-2</v>
      </c>
      <c r="E83" s="147">
        <f>compoprinc!U75</f>
        <v>9.6827807192690282E-3</v>
      </c>
      <c r="F83" s="147">
        <f>compoprinc!V75</f>
        <v>1.9142075080979752E-2</v>
      </c>
      <c r="G83" s="147">
        <f>compoprinc!W75</f>
        <v>3.4471258977748456E-2</v>
      </c>
      <c r="H83" s="147">
        <f>compoprinc!X75</f>
        <v>0.18777532385950876</v>
      </c>
      <c r="I83" s="153">
        <f>compoprinc!Y75</f>
        <v>4.4756043199332692E-2</v>
      </c>
      <c r="J83" s="181">
        <f>compoprinc!Z75</f>
        <v>0.25140589475631714</v>
      </c>
      <c r="K83" s="147">
        <f>compoprinc!AA75</f>
        <v>3.8139016709650808E-2</v>
      </c>
      <c r="L83" s="147">
        <f>compoprinc!AB75</f>
        <v>2.0651021084019734E-2</v>
      </c>
      <c r="M83" s="147">
        <f>compoprinc!AC75</f>
        <v>7.2236433727109819E-3</v>
      </c>
      <c r="N83" s="147">
        <f>compoprinc!AD75</f>
        <v>1.6414116992506288E-2</v>
      </c>
      <c r="O83" s="147">
        <f>compoprinc!AE75</f>
        <v>2.3467461027369973E-2</v>
      </c>
      <c r="P83" s="147">
        <f>compoprinc!AF75</f>
        <v>0.10678771928580387</v>
      </c>
      <c r="Q83" s="147">
        <f>compoprinc!AG75</f>
        <v>3.8722950810626849E-2</v>
      </c>
      <c r="R83" s="117">
        <f>compoprinc!AH75</f>
        <v>0.11767531931400299</v>
      </c>
      <c r="S83" s="116">
        <f>compoprinc!AI75</f>
        <v>2.8943348659868109E-2</v>
      </c>
      <c r="T83" s="116">
        <f>compoprinc!AJ75</f>
        <v>1.1112110418268387E-2</v>
      </c>
      <c r="U83" s="116">
        <f>compoprinc!AK75</f>
        <v>3.9730011900270066E-3</v>
      </c>
      <c r="V83" s="116">
        <f>compoprinc!AL75</f>
        <v>9.1586461450313284E-3</v>
      </c>
      <c r="W83" s="116">
        <f>compoprinc!AM75</f>
        <v>9.4634060231556117E-3</v>
      </c>
      <c r="X83" s="116">
        <f>compoprinc!AN75</f>
        <v>3.2470198354662444E-2</v>
      </c>
      <c r="Y83" s="145">
        <f>compoprinc!AO75</f>
        <v>2.2554606307947415E-2</v>
      </c>
    </row>
    <row r="84" spans="1:25">
      <c r="A84" s="118">
        <v>1987</v>
      </c>
      <c r="B84" s="146">
        <f>compoprinc!R76</f>
        <v>0.37067532539367676</v>
      </c>
      <c r="C84" s="147">
        <f>compoprinc!S76</f>
        <v>4.2649919329967013E-2</v>
      </c>
      <c r="D84" s="147">
        <f>compoprinc!T76</f>
        <v>2.5186298558388227E-2</v>
      </c>
      <c r="E84" s="147">
        <f>compoprinc!U76</f>
        <v>9.5647454399525201E-3</v>
      </c>
      <c r="F84" s="147">
        <f>compoprinc!V76</f>
        <v>1.9182547238031505E-2</v>
      </c>
      <c r="G84" s="147">
        <f>compoprinc!W76</f>
        <v>3.6529116390310735E-2</v>
      </c>
      <c r="H84" s="147">
        <f>compoprinc!X76</f>
        <v>0.19263408130086734</v>
      </c>
      <c r="I84" s="153">
        <f>compoprinc!Y76</f>
        <v>4.4928623140223119E-2</v>
      </c>
      <c r="J84" s="181">
        <f>compoprinc!Z76</f>
        <v>0.26257023215293884</v>
      </c>
      <c r="K84" s="147">
        <f>compoprinc!AA76</f>
        <v>3.8891987729576583E-2</v>
      </c>
      <c r="L84" s="147">
        <f>compoprinc!AB76</f>
        <v>2.2795886251399569E-2</v>
      </c>
      <c r="M84" s="147">
        <f>compoprinc!AC76</f>
        <v>8.3871353429182133E-3</v>
      </c>
      <c r="N84" s="147">
        <f>compoprinc!AD76</f>
        <v>1.6348160407853241E-2</v>
      </c>
      <c r="O84" s="147">
        <f>compoprinc!AE76</f>
        <v>2.4692419395858138E-2</v>
      </c>
      <c r="P84" s="147">
        <f>compoprinc!AF76</f>
        <v>0.11289634821831845</v>
      </c>
      <c r="Q84" s="147">
        <f>compoprinc!AG76</f>
        <v>3.8558272112050429E-2</v>
      </c>
      <c r="R84" s="117">
        <f>compoprinc!AH76</f>
        <v>0.12657143175601959</v>
      </c>
      <c r="S84" s="116">
        <f>compoprinc!AI76</f>
        <v>2.8218739810175506E-2</v>
      </c>
      <c r="T84" s="116">
        <f>compoprinc!AJ76</f>
        <v>1.4386146657948261E-2</v>
      </c>
      <c r="U84" s="116">
        <f>compoprinc!AK76</f>
        <v>4.1909319458573345E-3</v>
      </c>
      <c r="V84" s="116">
        <f>compoprinc!AL76</f>
        <v>9.0139306152313414E-3</v>
      </c>
      <c r="W84" s="116">
        <f>compoprinc!AM76</f>
        <v>1.1432609585360149E-2</v>
      </c>
      <c r="X84" s="116">
        <f>compoprinc!AN76</f>
        <v>3.7278188848649453E-2</v>
      </c>
      <c r="Y84" s="145">
        <f>compoprinc!AO76</f>
        <v>2.2050878436519136E-2</v>
      </c>
    </row>
    <row r="85" spans="1:25">
      <c r="A85" s="118">
        <v>1988</v>
      </c>
      <c r="B85" s="146">
        <f>compoprinc!R77</f>
        <v>0.38490074872970581</v>
      </c>
      <c r="C85" s="147">
        <f>compoprinc!S77</f>
        <v>4.7723326709226951E-2</v>
      </c>
      <c r="D85" s="147">
        <f>compoprinc!T77</f>
        <v>2.5052906170801005E-2</v>
      </c>
      <c r="E85" s="147">
        <f>compoprinc!U77</f>
        <v>9.021773655496822E-3</v>
      </c>
      <c r="F85" s="147">
        <f>compoprinc!V77</f>
        <v>2.0116799909080701E-2</v>
      </c>
      <c r="G85" s="147">
        <f>compoprinc!W77</f>
        <v>3.6929533715694803E-2</v>
      </c>
      <c r="H85" s="147">
        <f>compoprinc!X77</f>
        <v>0.19909154940257764</v>
      </c>
      <c r="I85" s="153">
        <f>compoprinc!Y77</f>
        <v>4.6964856987916942E-2</v>
      </c>
      <c r="J85" s="181">
        <f>compoprinc!Z77</f>
        <v>0.27867385745048523</v>
      </c>
      <c r="K85" s="147">
        <f>compoprinc!AA77</f>
        <v>4.4666493417089927E-2</v>
      </c>
      <c r="L85" s="147">
        <f>compoprinc!AB77</f>
        <v>2.3024563300143339E-2</v>
      </c>
      <c r="M85" s="147">
        <f>compoprinc!AC77</f>
        <v>8.0140638193046693E-3</v>
      </c>
      <c r="N85" s="147">
        <f>compoprinc!AD77</f>
        <v>1.7282542006154287E-2</v>
      </c>
      <c r="O85" s="147">
        <f>compoprinc!AE77</f>
        <v>2.5117234101696098E-2</v>
      </c>
      <c r="P85" s="147">
        <f>compoprinc!AF77</f>
        <v>0.11992626199429859</v>
      </c>
      <c r="Q85" s="147">
        <f>compoprinc!AG77</f>
        <v>4.0642706192714761E-2</v>
      </c>
      <c r="R85" s="117">
        <f>compoprinc!AH77</f>
        <v>0.14392572641372681</v>
      </c>
      <c r="S85" s="116">
        <f>compoprinc!AI77</f>
        <v>3.5231602978337134E-2</v>
      </c>
      <c r="T85" s="116">
        <f>compoprinc!AJ77</f>
        <v>1.4520393284929874E-2</v>
      </c>
      <c r="U85" s="116">
        <f>compoprinc!AK77</f>
        <v>4.1967186781031937E-3</v>
      </c>
      <c r="V85" s="116">
        <f>compoprinc!AL77</f>
        <v>9.9760735376454631E-3</v>
      </c>
      <c r="W85" s="116">
        <f>compoprinc!AM77</f>
        <v>1.1101692898034336E-2</v>
      </c>
      <c r="X85" s="116">
        <f>compoprinc!AN77</f>
        <v>4.4608843466081391E-2</v>
      </c>
      <c r="Y85" s="145">
        <f>compoprinc!AO77</f>
        <v>2.429039781258999E-2</v>
      </c>
    </row>
    <row r="86" spans="1:25">
      <c r="A86" s="118">
        <v>1989</v>
      </c>
      <c r="B86" s="146">
        <f>compoprinc!R78</f>
        <v>0.38107866048812866</v>
      </c>
      <c r="C86" s="147">
        <f>compoprinc!S78</f>
        <v>4.3114491381253187E-2</v>
      </c>
      <c r="D86" s="147">
        <f>compoprinc!T78</f>
        <v>2.8066293891639803E-2</v>
      </c>
      <c r="E86" s="147">
        <f>compoprinc!U78</f>
        <v>6.6693668944441849E-3</v>
      </c>
      <c r="F86" s="147">
        <f>compoprinc!V78</f>
        <v>2.0426188977752648E-2</v>
      </c>
      <c r="G86" s="147">
        <f>compoprinc!W78</f>
        <v>3.9040260323838803E-2</v>
      </c>
      <c r="H86" s="147">
        <f>compoprinc!X78</f>
        <v>0.19643800291098501</v>
      </c>
      <c r="I86" s="153">
        <f>compoprinc!Y78</f>
        <v>4.732405629672478E-2</v>
      </c>
      <c r="J86" s="181">
        <f>compoprinc!Z78</f>
        <v>0.27398625016212463</v>
      </c>
      <c r="K86" s="147">
        <f>compoprinc!AA78</f>
        <v>3.9553731886157045E-2</v>
      </c>
      <c r="L86" s="147">
        <f>compoprinc!AB78</f>
        <v>2.5234045555961891E-2</v>
      </c>
      <c r="M86" s="147">
        <f>compoprinc!AC78</f>
        <v>5.7232485010748693E-3</v>
      </c>
      <c r="N86" s="147">
        <f>compoprinc!AD78</f>
        <v>1.7697539827541103E-2</v>
      </c>
      <c r="O86" s="147">
        <f>compoprinc!AE78</f>
        <v>2.7899992758066761E-2</v>
      </c>
      <c r="P86" s="147">
        <f>compoprinc!AF78</f>
        <v>0.11663950288075561</v>
      </c>
      <c r="Q86" s="147">
        <f>compoprinc!AG78</f>
        <v>4.1238201154066713E-2</v>
      </c>
      <c r="R86" s="117">
        <f>compoprinc!AH78</f>
        <v>0.13813427090644836</v>
      </c>
      <c r="S86" s="116">
        <f>compoprinc!AI78</f>
        <v>3.0961194628310745E-2</v>
      </c>
      <c r="T86" s="116">
        <f>compoprinc!AJ78</f>
        <v>1.6492263848278572E-2</v>
      </c>
      <c r="U86" s="116">
        <f>compoprinc!AK78</f>
        <v>3.9906856613749851E-3</v>
      </c>
      <c r="V86" s="116">
        <f>compoprinc!AL78</f>
        <v>1.0068852510806097E-2</v>
      </c>
      <c r="W86" s="116">
        <f>compoprinc!AM78</f>
        <v>1.207321827905888E-2</v>
      </c>
      <c r="X86" s="116">
        <f>compoprinc!AN78</f>
        <v>4.0254494180016441E-2</v>
      </c>
      <c r="Y86" s="145">
        <f>compoprinc!AO78</f>
        <v>2.4293568568468562E-2</v>
      </c>
    </row>
    <row r="87" spans="1:25">
      <c r="A87" s="124">
        <v>1990</v>
      </c>
      <c r="B87" s="157">
        <f>compoprinc!R79</f>
        <v>0.38218337297439575</v>
      </c>
      <c r="C87" s="156">
        <f>compoprinc!S79</f>
        <v>4.1805008498593123E-2</v>
      </c>
      <c r="D87" s="156">
        <f>compoprinc!T79</f>
        <v>2.5780407022909693E-2</v>
      </c>
      <c r="E87" s="156">
        <f>compoprinc!U79</f>
        <v>1.0378198996616354E-2</v>
      </c>
      <c r="F87" s="156">
        <f>compoprinc!V79</f>
        <v>1.9885539991893669E-2</v>
      </c>
      <c r="G87" s="156">
        <f>compoprinc!W79</f>
        <v>3.6342429783786642E-2</v>
      </c>
      <c r="H87" s="156">
        <f>compoprinc!X79</f>
        <v>0.20229038519107678</v>
      </c>
      <c r="I87" s="155">
        <f>compoprinc!Y79</f>
        <v>4.5701405338812548E-2</v>
      </c>
      <c r="J87" s="184">
        <f>compoprinc!Z79</f>
        <v>0.27447578310966492</v>
      </c>
      <c r="K87" s="156">
        <f>compoprinc!AA79</f>
        <v>3.8688976115075616E-2</v>
      </c>
      <c r="L87" s="156">
        <f>compoprinc!AB79</f>
        <v>2.3829394643472522E-2</v>
      </c>
      <c r="M87" s="156">
        <f>compoprinc!AC79</f>
        <v>8.2988467623478415E-3</v>
      </c>
      <c r="N87" s="156">
        <f>compoprinc!AD79</f>
        <v>1.7168681954908539E-2</v>
      </c>
      <c r="O87" s="156">
        <f>compoprinc!AE79</f>
        <v>2.5726638071395865E-2</v>
      </c>
      <c r="P87" s="156">
        <f>compoprinc!AF79</f>
        <v>0.12111285683642771</v>
      </c>
      <c r="Q87" s="156">
        <f>compoprinc!AG79</f>
        <v>3.9650402203284467E-2</v>
      </c>
      <c r="R87" s="123">
        <f>compoprinc!AH79</f>
        <v>0.13861265778541565</v>
      </c>
      <c r="S87" s="122">
        <f>compoprinc!AI79</f>
        <v>2.9821511520039153E-2</v>
      </c>
      <c r="T87" s="122">
        <f>compoprinc!AJ79</f>
        <v>1.5420636704068316E-2</v>
      </c>
      <c r="U87" s="122">
        <f>compoprinc!AK79</f>
        <v>3.8508891149140719E-3</v>
      </c>
      <c r="V87" s="122">
        <f>compoprinc!AL79</f>
        <v>1.0193078058065594E-2</v>
      </c>
      <c r="W87" s="122">
        <f>compoprinc!AM79</f>
        <v>1.2376385854872956E-2</v>
      </c>
      <c r="X87" s="122">
        <f>compoprinc!AN79</f>
        <v>4.2854189525272257E-2</v>
      </c>
      <c r="Y87" s="183">
        <f>compoprinc!AO79</f>
        <v>2.409595620430011E-2</v>
      </c>
    </row>
    <row r="88" spans="1:25">
      <c r="A88" s="118">
        <v>1991</v>
      </c>
      <c r="B88" s="146">
        <f>compoprinc!R80</f>
        <v>0.38227057456970215</v>
      </c>
      <c r="C88" s="147">
        <f>compoprinc!S80</f>
        <v>4.4031707054681964E-2</v>
      </c>
      <c r="D88" s="147">
        <f>compoprinc!T80</f>
        <v>2.2061110598147304E-2</v>
      </c>
      <c r="E88" s="147">
        <f>compoprinc!U80</f>
        <v>1.1249727643295463E-2</v>
      </c>
      <c r="F88" s="147">
        <f>compoprinc!V80</f>
        <v>1.8956031268224788E-2</v>
      </c>
      <c r="G88" s="147">
        <f>compoprinc!W80</f>
        <v>3.7158409765854182E-2</v>
      </c>
      <c r="H88" s="147">
        <f>compoprinc!X80</f>
        <v>0.20524857534347857</v>
      </c>
      <c r="I88" s="153">
        <f>compoprinc!Y80</f>
        <v>4.356503794638595E-2</v>
      </c>
      <c r="J88" s="181">
        <f>compoprinc!Z80</f>
        <v>0.27244409918785095</v>
      </c>
      <c r="K88" s="147">
        <f>compoprinc!AA80</f>
        <v>4.0417617048528073E-2</v>
      </c>
      <c r="L88" s="147">
        <f>compoprinc!AB80</f>
        <v>2.1138973972854316E-2</v>
      </c>
      <c r="M88" s="147">
        <f>compoprinc!AC80</f>
        <v>8.7149885806572253E-3</v>
      </c>
      <c r="N88" s="147">
        <f>compoprinc!AD80</f>
        <v>1.6549855942902383E-2</v>
      </c>
      <c r="O88" s="147">
        <f>compoprinc!AE80</f>
        <v>2.6402379321661784E-2</v>
      </c>
      <c r="P88" s="147">
        <f>compoprinc!AF80</f>
        <v>0.1210984036831763</v>
      </c>
      <c r="Q88" s="147">
        <f>compoprinc!AG80</f>
        <v>3.812185504080659E-2</v>
      </c>
      <c r="R88" s="117">
        <f>compoprinc!AH80</f>
        <v>0.13268247246742249</v>
      </c>
      <c r="S88" s="116">
        <f>compoprinc!AI80</f>
        <v>3.0424676450109735E-2</v>
      </c>
      <c r="T88" s="116">
        <f>compoprinc!AJ80</f>
        <v>1.4230025370426988E-2</v>
      </c>
      <c r="U88" s="116">
        <f>compoprinc!AK80</f>
        <v>4.3749777566312398E-3</v>
      </c>
      <c r="V88" s="116">
        <f>compoprinc!AL80</f>
        <v>9.5019281998924929E-3</v>
      </c>
      <c r="W88" s="116">
        <f>compoprinc!AM80</f>
        <v>1.1308430002456758E-2</v>
      </c>
      <c r="X88" s="116">
        <f>compoprinc!AN80</f>
        <v>4.0483548526828693E-2</v>
      </c>
      <c r="Y88" s="145">
        <f>compoprinc!AO80</f>
        <v>2.2358869308017205E-2</v>
      </c>
    </row>
    <row r="89" spans="1:25">
      <c r="A89" s="118">
        <v>1992</v>
      </c>
      <c r="B89" s="146">
        <f>compoprinc!R81</f>
        <v>0.39455181360244751</v>
      </c>
      <c r="C89" s="147">
        <f>compoprinc!S81</f>
        <v>4.7729483205773575E-2</v>
      </c>
      <c r="D89" s="147">
        <f>compoprinc!T81</f>
        <v>1.7974514135497298E-2</v>
      </c>
      <c r="E89" s="147">
        <f>compoprinc!U81</f>
        <v>1.3068748557416026E-2</v>
      </c>
      <c r="F89" s="147">
        <f>compoprinc!V81</f>
        <v>1.9158283031120514E-2</v>
      </c>
      <c r="G89" s="147">
        <f>compoprinc!W81</f>
        <v>3.8429772222442767E-2</v>
      </c>
      <c r="H89" s="147">
        <f>compoprinc!X81</f>
        <v>0.21396764967329179</v>
      </c>
      <c r="I89" s="153">
        <f>compoprinc!Y81</f>
        <v>4.4223362439291376E-2</v>
      </c>
      <c r="J89" s="181">
        <f>compoprinc!Z81</f>
        <v>0.28469884395599365</v>
      </c>
      <c r="K89" s="147">
        <f>compoprinc!AA81</f>
        <v>4.3943510573797799E-2</v>
      </c>
      <c r="L89" s="147">
        <f>compoprinc!AB81</f>
        <v>1.7394274293918294E-2</v>
      </c>
      <c r="M89" s="147">
        <f>compoprinc!AC81</f>
        <v>1.0304620094445249E-2</v>
      </c>
      <c r="N89" s="147">
        <f>compoprinc!AD81</f>
        <v>1.6882847088980888E-2</v>
      </c>
      <c r="O89" s="147">
        <f>compoprinc!AE81</f>
        <v>2.7592311901897273E-2</v>
      </c>
      <c r="P89" s="147">
        <f>compoprinc!AF81</f>
        <v>0.12953860184734198</v>
      </c>
      <c r="Q89" s="147">
        <f>compoprinc!AG81</f>
        <v>3.9042654812498745E-2</v>
      </c>
      <c r="R89" s="117">
        <f>compoprinc!AH81</f>
        <v>0.14339864253997803</v>
      </c>
      <c r="S89" s="116">
        <f>compoprinc!AI81</f>
        <v>3.3445906678530667E-2</v>
      </c>
      <c r="T89" s="116">
        <f>compoprinc!AJ81</f>
        <v>1.1921935336265694E-2</v>
      </c>
      <c r="U89" s="116">
        <f>compoprinc!AK81</f>
        <v>5.1017224840190622E-3</v>
      </c>
      <c r="V89" s="116">
        <f>compoprinc!AL81</f>
        <v>1.0039498703252204E-2</v>
      </c>
      <c r="W89" s="116">
        <f>compoprinc!AM81</f>
        <v>1.2333759115855002E-2</v>
      </c>
      <c r="X89" s="116">
        <f>compoprinc!AN81</f>
        <v>4.6967377035953828E-2</v>
      </c>
      <c r="Y89" s="145">
        <f>compoprinc!AO81</f>
        <v>2.3588433884934926E-2</v>
      </c>
    </row>
    <row r="90" spans="1:25">
      <c r="A90" s="118">
        <v>1993</v>
      </c>
      <c r="B90" s="146">
        <f>compoprinc!R82</f>
        <v>0.39268049597740173</v>
      </c>
      <c r="C90" s="147">
        <f>compoprinc!S82</f>
        <v>4.9548445937976228E-2</v>
      </c>
      <c r="D90" s="147">
        <f>compoprinc!T82</f>
        <v>1.6242258531593341E-2</v>
      </c>
      <c r="E90" s="147">
        <f>compoprinc!U82</f>
        <v>1.5150049030702991E-2</v>
      </c>
      <c r="F90" s="147">
        <f>compoprinc!V82</f>
        <v>1.9297989720803203E-2</v>
      </c>
      <c r="G90" s="147">
        <f>compoprinc!W82</f>
        <v>3.7302188141590323E-2</v>
      </c>
      <c r="H90" s="147">
        <f>compoprinc!X82</f>
        <v>0.21032040584001702</v>
      </c>
      <c r="I90" s="153">
        <f>compoprinc!Y82</f>
        <v>4.481916394738391E-2</v>
      </c>
      <c r="J90" s="181">
        <f>compoprinc!Z82</f>
        <v>0.28219589591026306</v>
      </c>
      <c r="K90" s="147">
        <f>compoprinc!AA82</f>
        <v>4.5440644693888518E-2</v>
      </c>
      <c r="L90" s="147">
        <f>compoprinc!AB82</f>
        <v>1.6261384022338572E-2</v>
      </c>
      <c r="M90" s="147">
        <f>compoprinc!AC82</f>
        <v>1.1128152594058921E-2</v>
      </c>
      <c r="N90" s="147">
        <f>compoprinc!AD82</f>
        <v>1.6836383103109878E-2</v>
      </c>
      <c r="O90" s="147">
        <f>compoprinc!AE82</f>
        <v>2.740272077816305E-2</v>
      </c>
      <c r="P90" s="147">
        <f>compoprinc!AF82</f>
        <v>0.12593928023424153</v>
      </c>
      <c r="Q90" s="147">
        <f>compoprinc!AG82</f>
        <v>3.9187333244431924E-2</v>
      </c>
      <c r="R90" s="117">
        <f>compoprinc!AH82</f>
        <v>0.13975965976715088</v>
      </c>
      <c r="S90" s="116">
        <f>compoprinc!AI82</f>
        <v>3.429426677403799E-2</v>
      </c>
      <c r="T90" s="116">
        <f>compoprinc!AJ82</f>
        <v>1.1351576388034596E-2</v>
      </c>
      <c r="U90" s="116">
        <f>compoprinc!AK82</f>
        <v>5.5044310360582559E-3</v>
      </c>
      <c r="V90" s="116">
        <f>compoprinc!AL82</f>
        <v>9.7890230264434091E-3</v>
      </c>
      <c r="W90" s="116">
        <f>compoprinc!AM82</f>
        <v>1.2301719227952038E-2</v>
      </c>
      <c r="X90" s="116">
        <f>compoprinc!AN82</f>
        <v>4.3329582720058678E-2</v>
      </c>
      <c r="Y90" s="145">
        <f>compoprinc!AO82</f>
        <v>2.3189062409747396E-2</v>
      </c>
    </row>
    <row r="91" spans="1:25">
      <c r="A91" s="118">
        <v>1994</v>
      </c>
      <c r="B91" s="146">
        <f>compoprinc!R83</f>
        <v>0.39420720934867859</v>
      </c>
      <c r="C91" s="147">
        <f>compoprinc!S83</f>
        <v>5.4117152360031569E-2</v>
      </c>
      <c r="D91" s="147">
        <f>compoprinc!T83</f>
        <v>1.5537181380206898E-2</v>
      </c>
      <c r="E91" s="147">
        <f>compoprinc!U83</f>
        <v>1.568953196112197E-2</v>
      </c>
      <c r="F91" s="147">
        <f>compoprinc!V83</f>
        <v>1.9353955630822581E-2</v>
      </c>
      <c r="G91" s="147">
        <f>compoprinc!W83</f>
        <v>3.9817724197507669E-2</v>
      </c>
      <c r="H91" s="147">
        <f>compoprinc!X83</f>
        <v>0.20493191932558175</v>
      </c>
      <c r="I91" s="153">
        <f>compoprinc!Y83</f>
        <v>4.4759768960649093E-2</v>
      </c>
      <c r="J91" s="181">
        <f>compoprinc!Z83</f>
        <v>0.28340896964073181</v>
      </c>
      <c r="K91" s="147">
        <f>compoprinc!AA83</f>
        <v>4.9788728113214248E-2</v>
      </c>
      <c r="L91" s="147">
        <f>compoprinc!AB83</f>
        <v>1.5502312386231593E-2</v>
      </c>
      <c r="M91" s="147">
        <f>compoprinc!AC83</f>
        <v>1.1575961590077529E-2</v>
      </c>
      <c r="N91" s="147">
        <f>compoprinc!AD83</f>
        <v>1.6638245640638059E-2</v>
      </c>
      <c r="O91" s="147">
        <f>compoprinc!AE83</f>
        <v>2.8001590825537118E-2</v>
      </c>
      <c r="P91" s="147">
        <f>compoprinc!AF83</f>
        <v>0.12331110664936618</v>
      </c>
      <c r="Q91" s="147">
        <f>compoprinc!AG83</f>
        <v>3.8591010927115553E-2</v>
      </c>
      <c r="R91" s="117">
        <f>compoprinc!AH83</f>
        <v>0.14055147767066956</v>
      </c>
      <c r="S91" s="116">
        <f>compoprinc!AI83</f>
        <v>3.8424421220587597E-2</v>
      </c>
      <c r="T91" s="116">
        <f>compoprinc!AJ83</f>
        <v>1.1213294871093613E-2</v>
      </c>
      <c r="U91" s="116">
        <f>compoprinc!AK83</f>
        <v>5.1410463000571248E-3</v>
      </c>
      <c r="V91" s="116">
        <f>compoprinc!AL83</f>
        <v>9.6775528173170047E-3</v>
      </c>
      <c r="W91" s="116">
        <f>compoprinc!AM83</f>
        <v>1.1964526106050831E-2</v>
      </c>
      <c r="X91" s="116">
        <f>compoprinc!AN83</f>
        <v>4.1294105171232109E-2</v>
      </c>
      <c r="Y91" s="145">
        <f>compoprinc!AO83</f>
        <v>2.2836548401247977E-2</v>
      </c>
    </row>
    <row r="92" spans="1:25">
      <c r="A92" s="118">
        <v>1995</v>
      </c>
      <c r="B92" s="146">
        <f>compoprinc!R84</f>
        <v>0.4010959267616272</v>
      </c>
      <c r="C92" s="147">
        <f>compoprinc!S84</f>
        <v>5.7282685271725191E-2</v>
      </c>
      <c r="D92" s="147">
        <f>compoprinc!T84</f>
        <v>1.485489925339744E-2</v>
      </c>
      <c r="E92" s="147">
        <f>compoprinc!U84</f>
        <v>1.5945404544763973E-2</v>
      </c>
      <c r="F92" s="147">
        <f>compoprinc!V84</f>
        <v>1.8682246588256554E-2</v>
      </c>
      <c r="G92" s="147">
        <f>compoprinc!W84</f>
        <v>4.3129009042654862E-2</v>
      </c>
      <c r="H92" s="147">
        <f>compoprinc!X84</f>
        <v>0.20791580432565118</v>
      </c>
      <c r="I92" s="153">
        <f>compoprinc!Y84</f>
        <v>4.3285888881852079E-2</v>
      </c>
      <c r="J92" s="181">
        <f>compoprinc!Z84</f>
        <v>0.29042372107505798</v>
      </c>
      <c r="K92" s="147">
        <f>compoprinc!AA84</f>
        <v>5.2734303052717861E-2</v>
      </c>
      <c r="L92" s="147">
        <f>compoprinc!AB84</f>
        <v>1.4874160465107027E-2</v>
      </c>
      <c r="M92" s="147">
        <f>compoprinc!AC84</f>
        <v>1.1759039500279523E-2</v>
      </c>
      <c r="N92" s="147">
        <f>compoprinc!AD84</f>
        <v>1.632990115838473E-2</v>
      </c>
      <c r="O92" s="147">
        <f>compoprinc!AE84</f>
        <v>3.0486635868042521E-2</v>
      </c>
      <c r="P92" s="147">
        <f>compoprinc!AF84</f>
        <v>0.12636657342198485</v>
      </c>
      <c r="Q92" s="147">
        <f>compoprinc!AG84</f>
        <v>3.7873100400345472E-2</v>
      </c>
      <c r="R92" s="117">
        <f>compoprinc!AH84</f>
        <v>0.1456935852766037</v>
      </c>
      <c r="S92" s="116">
        <f>compoprinc!AI84</f>
        <v>4.0461285228275107E-2</v>
      </c>
      <c r="T92" s="116">
        <f>compoprinc!AJ84</f>
        <v>1.1037090820030838E-2</v>
      </c>
      <c r="U92" s="116">
        <f>compoprinc!AK84</f>
        <v>5.1180475733946787E-3</v>
      </c>
      <c r="V92" s="116">
        <f>compoprinc!AL84</f>
        <v>9.477598164203814E-3</v>
      </c>
      <c r="W92" s="116">
        <f>compoprinc!AM84</f>
        <v>1.3014344644020209E-2</v>
      </c>
      <c r="X92" s="116">
        <f>compoprinc!AN84</f>
        <v>4.427089212058713E-2</v>
      </c>
      <c r="Y92" s="145">
        <f>compoprinc!AO84</f>
        <v>2.2314324231837109E-2</v>
      </c>
    </row>
    <row r="93" spans="1:25">
      <c r="A93" s="118">
        <v>1996</v>
      </c>
      <c r="B93" s="146">
        <f>compoprinc!R85</f>
        <v>0.409554123878479</v>
      </c>
      <c r="C93" s="147">
        <f>compoprinc!S85</f>
        <v>6.019452687928456E-2</v>
      </c>
      <c r="D93" s="147">
        <f>compoprinc!T85</f>
        <v>1.3638302677066165E-2</v>
      </c>
      <c r="E93" s="147">
        <f>compoprinc!U85</f>
        <v>1.6196511146280165E-2</v>
      </c>
      <c r="F93" s="147">
        <f>compoprinc!V85</f>
        <v>2.0049981137047194E-2</v>
      </c>
      <c r="G93" s="147">
        <f>compoprinc!W85</f>
        <v>4.428195753720441E-2</v>
      </c>
      <c r="H93" s="147">
        <f>compoprinc!X85</f>
        <v>0.20869585242682728</v>
      </c>
      <c r="I93" s="153">
        <f>compoprinc!Y85</f>
        <v>4.649700019568636E-2</v>
      </c>
      <c r="J93" s="181">
        <f>compoprinc!Z85</f>
        <v>0.2991538941860199</v>
      </c>
      <c r="K93" s="147">
        <f>compoprinc!AA85</f>
        <v>5.5733336731204182E-2</v>
      </c>
      <c r="L93" s="147">
        <f>compoprinc!AB85</f>
        <v>1.3805792492965163E-2</v>
      </c>
      <c r="M93" s="147">
        <f>compoprinc!AC85</f>
        <v>1.1395161072618008E-2</v>
      </c>
      <c r="N93" s="147">
        <f>compoprinc!AD85</f>
        <v>1.7596918140124852E-2</v>
      </c>
      <c r="O93" s="147">
        <f>compoprinc!AE85</f>
        <v>3.16590806710767E-2</v>
      </c>
      <c r="P93" s="147">
        <f>compoprinc!AF85</f>
        <v>0.12813943455879609</v>
      </c>
      <c r="Q93" s="147">
        <f>compoprinc!AG85</f>
        <v>4.0824185376084593E-2</v>
      </c>
      <c r="R93" s="117">
        <f>compoprinc!AH85</f>
        <v>0.15307189524173737</v>
      </c>
      <c r="S93" s="116">
        <f>compoprinc!AI85</f>
        <v>4.3469215552311993E-2</v>
      </c>
      <c r="T93" s="116">
        <f>compoprinc!AJ85</f>
        <v>1.0107096279531543E-2</v>
      </c>
      <c r="U93" s="116">
        <f>compoprinc!AK85</f>
        <v>4.9235983914225918E-3</v>
      </c>
      <c r="V93" s="116">
        <f>compoprinc!AL85</f>
        <v>1.0532992763178841E-2</v>
      </c>
      <c r="W93" s="116">
        <f>compoprinc!AM85</f>
        <v>1.3444688427251892E-2</v>
      </c>
      <c r="X93" s="116">
        <f>compoprinc!AN85</f>
        <v>4.5809994438877975E-2</v>
      </c>
      <c r="Y93" s="145">
        <f>compoprinc!AO85</f>
        <v>2.4784319664184783E-2</v>
      </c>
    </row>
    <row r="94" spans="1:25">
      <c r="A94" s="118">
        <v>1997</v>
      </c>
      <c r="B94" s="146">
        <f>compoprinc!R86</f>
        <v>0.41545355319976807</v>
      </c>
      <c r="C94" s="147">
        <f>compoprinc!S86</f>
        <v>6.0049966003621467E-2</v>
      </c>
      <c r="D94" s="147">
        <f>compoprinc!T86</f>
        <v>1.3330018422345616E-2</v>
      </c>
      <c r="E94" s="147">
        <f>compoprinc!U86</f>
        <v>1.5197109549203338E-2</v>
      </c>
      <c r="F94" s="147">
        <f>compoprinc!V86</f>
        <v>2.0354518899877907E-2</v>
      </c>
      <c r="G94" s="147">
        <f>compoprinc!W86</f>
        <v>4.6930260545989894E-2</v>
      </c>
      <c r="H94" s="147">
        <f>compoprinc!X86</f>
        <v>0.21236684211222132</v>
      </c>
      <c r="I94" s="153">
        <f>compoprinc!Y86</f>
        <v>4.7224840989239424E-2</v>
      </c>
      <c r="J94" s="181">
        <f>compoprinc!Z86</f>
        <v>0.30554017424583435</v>
      </c>
      <c r="K94" s="147">
        <f>compoprinc!AA86</f>
        <v>5.5524661052341162E-2</v>
      </c>
      <c r="L94" s="147">
        <f>compoprinc!AB86</f>
        <v>1.3649912411439612E-2</v>
      </c>
      <c r="M94" s="147">
        <f>compoprinc!AC86</f>
        <v>1.1063932869168083E-2</v>
      </c>
      <c r="N94" s="147">
        <f>compoprinc!AD86</f>
        <v>1.7781822744617943E-2</v>
      </c>
      <c r="O94" s="147">
        <f>compoprinc!AE86</f>
        <v>3.3673772942735464E-2</v>
      </c>
      <c r="P94" s="147">
        <f>compoprinc!AF86</f>
        <v>0.13254038583858727</v>
      </c>
      <c r="Q94" s="147">
        <f>compoprinc!AG86</f>
        <v>4.1305706498911757E-2</v>
      </c>
      <c r="R94" s="117">
        <f>compoprinc!AH86</f>
        <v>0.15879631042480469</v>
      </c>
      <c r="S94" s="116">
        <f>compoprinc!AI86</f>
        <v>4.3025181778966262E-2</v>
      </c>
      <c r="T94" s="116">
        <f>compoprinc!AJ86</f>
        <v>1.0102813457029253E-2</v>
      </c>
      <c r="U94" s="116">
        <f>compoprinc!AK86</f>
        <v>4.7493136554652383E-3</v>
      </c>
      <c r="V94" s="116">
        <f>compoprinc!AL86</f>
        <v>1.0796347721389796E-2</v>
      </c>
      <c r="W94" s="116">
        <f>compoprinc!AM86</f>
        <v>1.4955631356773566E-2</v>
      </c>
      <c r="X94" s="116">
        <f>compoprinc!AN86</f>
        <v>4.9776853494000246E-2</v>
      </c>
      <c r="Y94" s="145">
        <f>compoprinc!AO86</f>
        <v>2.5390169427855686E-2</v>
      </c>
    </row>
    <row r="95" spans="1:25">
      <c r="A95" s="118">
        <v>1998</v>
      </c>
      <c r="B95" s="146">
        <f>compoprinc!R87</f>
        <v>0.41699633002281189</v>
      </c>
      <c r="C95" s="147">
        <f>compoprinc!S87</f>
        <v>5.3113979186347096E-2</v>
      </c>
      <c r="D95" s="147">
        <f>compoprinc!T87</f>
        <v>1.4140862068915513E-2</v>
      </c>
      <c r="E95" s="147">
        <f>compoprinc!U87</f>
        <v>1.5383543163751066E-2</v>
      </c>
      <c r="F95" s="147">
        <f>compoprinc!V87</f>
        <v>2.1199131875137618E-2</v>
      </c>
      <c r="G95" s="147">
        <f>compoprinc!W87</f>
        <v>4.6260209165469517E-2</v>
      </c>
      <c r="H95" s="147">
        <f>compoprinc!X87</f>
        <v>0.21756796991338323</v>
      </c>
      <c r="I95" s="153">
        <f>compoprinc!Y87</f>
        <v>4.9330616110271217E-2</v>
      </c>
      <c r="J95" s="181">
        <f>compoprinc!Z87</f>
        <v>0.3072744607925415</v>
      </c>
      <c r="K95" s="147">
        <f>compoprinc!AA87</f>
        <v>4.9023644415735805E-2</v>
      </c>
      <c r="L95" s="147">
        <f>compoprinc!AB87</f>
        <v>1.3959016567194435E-2</v>
      </c>
      <c r="M95" s="147">
        <f>compoprinc!AC87</f>
        <v>1.0975300094711418E-2</v>
      </c>
      <c r="N95" s="147">
        <f>compoprinc!AD87</f>
        <v>1.856443010169528E-2</v>
      </c>
      <c r="O95" s="147">
        <f>compoprinc!AE87</f>
        <v>3.3988554311204254E-2</v>
      </c>
      <c r="P95" s="147">
        <f>compoprinc!AF87</f>
        <v>0.13750368613486821</v>
      </c>
      <c r="Q95" s="147">
        <f>compoprinc!AG87</f>
        <v>4.325983201886497E-2</v>
      </c>
      <c r="R95" s="117">
        <f>compoprinc!AH87</f>
        <v>0.15981113910675049</v>
      </c>
      <c r="S95" s="116">
        <f>compoprinc!AI87</f>
        <v>3.8793134853500562E-2</v>
      </c>
      <c r="T95" s="116">
        <f>compoprinc!AJ87</f>
        <v>1.0757443422059608E-2</v>
      </c>
      <c r="U95" s="116">
        <f>compoprinc!AK87</f>
        <v>4.5970677263655561E-3</v>
      </c>
      <c r="V95" s="116">
        <f>compoprinc!AL87</f>
        <v>1.1205354156017007E-2</v>
      </c>
      <c r="W95" s="116">
        <f>compoprinc!AM87</f>
        <v>1.4893979462226072E-2</v>
      </c>
      <c r="X95" s="116">
        <f>compoprinc!AN87</f>
        <v>5.3104953919322885E-2</v>
      </c>
      <c r="Y95" s="145">
        <f>compoprinc!AO87</f>
        <v>2.6459196550554349E-2</v>
      </c>
    </row>
    <row r="96" spans="1:25">
      <c r="A96" s="121">
        <v>1999</v>
      </c>
      <c r="B96" s="150">
        <f>compoprinc!R88</f>
        <v>0.42221823334693909</v>
      </c>
      <c r="C96" s="151">
        <f>compoprinc!S88</f>
        <v>5.2275353839234852E-2</v>
      </c>
      <c r="D96" s="151">
        <f>compoprinc!T88</f>
        <v>1.3156242659823701E-2</v>
      </c>
      <c r="E96" s="151">
        <f>compoprinc!U88</f>
        <v>1.4862135747820887E-2</v>
      </c>
      <c r="F96" s="151">
        <f>compoprinc!V88</f>
        <v>2.1492084319913233E-2</v>
      </c>
      <c r="G96" s="151">
        <f>compoprinc!W88</f>
        <v>4.5787579609589922E-2</v>
      </c>
      <c r="H96" s="151">
        <f>compoprinc!X88</f>
        <v>0.22428455087838536</v>
      </c>
      <c r="I96" s="154">
        <f>compoprinc!Y88</f>
        <v>5.036029313103433E-2</v>
      </c>
      <c r="J96" s="182">
        <f>compoprinc!Z88</f>
        <v>0.3126024603843689</v>
      </c>
      <c r="K96" s="151">
        <f>compoprinc!AA88</f>
        <v>4.8224437573566634E-2</v>
      </c>
      <c r="L96" s="151">
        <f>compoprinc!AB88</f>
        <v>1.3206977662583084E-2</v>
      </c>
      <c r="M96" s="151">
        <f>compoprinc!AC88</f>
        <v>1.0440192077502826E-2</v>
      </c>
      <c r="N96" s="151">
        <f>compoprinc!AD88</f>
        <v>1.8815495624260662E-2</v>
      </c>
      <c r="O96" s="151">
        <f>compoprinc!AE88</f>
        <v>3.3999355426722021E-2</v>
      </c>
      <c r="P96" s="151">
        <f>compoprinc!AF88</f>
        <v>0.14375742167781577</v>
      </c>
      <c r="Q96" s="151">
        <f>compoprinc!AG88</f>
        <v>4.4158603952419107E-2</v>
      </c>
      <c r="R96" s="120">
        <f>compoprinc!AH88</f>
        <v>0.16520975530147552</v>
      </c>
      <c r="S96" s="119">
        <f>compoprinc!AI88</f>
        <v>3.7639345147748526E-2</v>
      </c>
      <c r="T96" s="119">
        <f>compoprinc!AJ88</f>
        <v>1.0447929044435814E-2</v>
      </c>
      <c r="U96" s="119">
        <f>compoprinc!AK88</f>
        <v>4.3234926038871295E-3</v>
      </c>
      <c r="V96" s="119">
        <f>compoprinc!AL88</f>
        <v>1.1612609907016076E-2</v>
      </c>
      <c r="W96" s="119">
        <f>compoprinc!AM88</f>
        <v>1.6012228018075222E-2</v>
      </c>
      <c r="X96" s="119">
        <f>compoprinc!AN88</f>
        <v>5.7528801463996984E-2</v>
      </c>
      <c r="Y96" s="149">
        <f>compoprinc!AO88</f>
        <v>2.7645352788874748E-2</v>
      </c>
    </row>
    <row r="97" spans="1:25">
      <c r="A97" s="118">
        <v>2000</v>
      </c>
      <c r="B97" s="146">
        <f>compoprinc!R89</f>
        <v>0.4274977445602417</v>
      </c>
      <c r="C97" s="147">
        <f>compoprinc!S89</f>
        <v>4.666696329543403E-2</v>
      </c>
      <c r="D97" s="147">
        <f>compoprinc!T89</f>
        <v>1.56201253944196E-2</v>
      </c>
      <c r="E97" s="147">
        <f>compoprinc!U89</f>
        <v>1.3844604623780317E-2</v>
      </c>
      <c r="F97" s="147">
        <f>compoprinc!V89</f>
        <v>2.2098256747104247E-2</v>
      </c>
      <c r="G97" s="147">
        <f>compoprinc!W89</f>
        <v>4.5021947142659023E-2</v>
      </c>
      <c r="H97" s="147">
        <f>compoprinc!X89</f>
        <v>0.23253174694586812</v>
      </c>
      <c r="I97" s="153">
        <f>compoprinc!Y89</f>
        <v>5.1714104932174085E-2</v>
      </c>
      <c r="J97" s="181">
        <f>compoprinc!Z89</f>
        <v>0.3182549774646759</v>
      </c>
      <c r="K97" s="147">
        <f>compoprinc!AA89</f>
        <v>4.3309362266894282E-2</v>
      </c>
      <c r="L97" s="147">
        <f>compoprinc!AB89</f>
        <v>1.5169803378931476E-2</v>
      </c>
      <c r="M97" s="147">
        <f>compoprinc!AC89</f>
        <v>9.8248484200876562E-3</v>
      </c>
      <c r="N97" s="147">
        <f>compoprinc!AD89</f>
        <v>1.9564748842145516E-2</v>
      </c>
      <c r="O97" s="147">
        <f>compoprinc!AE89</f>
        <v>3.3201803999251954E-2</v>
      </c>
      <c r="P97" s="147">
        <f>compoprinc!AF89</f>
        <v>0.15135462363734015</v>
      </c>
      <c r="Q97" s="147">
        <f>compoprinc!AG89</f>
        <v>4.5829799103021027E-2</v>
      </c>
      <c r="R97" s="117">
        <f>compoprinc!AH89</f>
        <v>0.17103646695613861</v>
      </c>
      <c r="S97" s="116">
        <f>compoprinc!AI89</f>
        <v>3.4499335032017811E-2</v>
      </c>
      <c r="T97" s="116">
        <f>compoprinc!AJ89</f>
        <v>1.1963488959561147E-2</v>
      </c>
      <c r="U97" s="116">
        <f>compoprinc!AK89</f>
        <v>3.9882125576977366E-3</v>
      </c>
      <c r="V97" s="116">
        <f>compoprinc!AL89</f>
        <v>1.2214230362803181E-2</v>
      </c>
      <c r="W97" s="116">
        <f>compoprinc!AM89</f>
        <v>1.5418063632583048E-2</v>
      </c>
      <c r="X97" s="116">
        <f>compoprinc!AN89</f>
        <v>6.3943852717805255E-2</v>
      </c>
      <c r="Y97" s="145">
        <f>compoprinc!AO89</f>
        <v>2.9009277249413129E-2</v>
      </c>
    </row>
    <row r="98" spans="1:25">
      <c r="A98" s="118">
        <v>2001</v>
      </c>
      <c r="B98" s="146">
        <f>compoprinc!R90</f>
        <v>0.42096075415611267</v>
      </c>
      <c r="C98" s="147">
        <f>compoprinc!S90</f>
        <v>4.4947202724788408E-2</v>
      </c>
      <c r="D98" s="147">
        <f>compoprinc!T90</f>
        <v>1.4814045760156914E-2</v>
      </c>
      <c r="E98" s="147">
        <f>compoprinc!U90</f>
        <v>1.4812094982583658E-2</v>
      </c>
      <c r="F98" s="147">
        <f>compoprinc!V90</f>
        <v>2.377719525500074E-2</v>
      </c>
      <c r="G98" s="147">
        <f>compoprinc!W90</f>
        <v>4.0435105191387398E-2</v>
      </c>
      <c r="H98" s="147">
        <f>compoprinc!X90</f>
        <v>0.22662768022846846</v>
      </c>
      <c r="I98" s="153">
        <f>compoprinc!Y90</f>
        <v>5.554745468667123E-2</v>
      </c>
      <c r="J98" s="181">
        <f>compoprinc!Z90</f>
        <v>0.31034469604492188</v>
      </c>
      <c r="K98" s="147">
        <f>compoprinc!AA90</f>
        <v>4.1925770067296135E-2</v>
      </c>
      <c r="L98" s="147">
        <f>compoprinc!AB90</f>
        <v>1.4591517326670619E-2</v>
      </c>
      <c r="M98" s="147">
        <f>compoprinc!AC90</f>
        <v>1.0449660576855891E-2</v>
      </c>
      <c r="N98" s="147">
        <f>compoprinc!AD90</f>
        <v>2.1054277718433982E-2</v>
      </c>
      <c r="O98" s="147">
        <f>compoprinc!AE90</f>
        <v>2.9199382362756231E-2</v>
      </c>
      <c r="P98" s="147">
        <f>compoprinc!AF90</f>
        <v>0.14387005700386857</v>
      </c>
      <c r="Q98" s="147">
        <f>compoprinc!AG90</f>
        <v>4.9254016254736445E-2</v>
      </c>
      <c r="R98" s="117">
        <f>compoprinc!AH90</f>
        <v>0.16348512470722198</v>
      </c>
      <c r="S98" s="116">
        <f>compoprinc!AI90</f>
        <v>3.3827652864011813E-2</v>
      </c>
      <c r="T98" s="116">
        <f>compoprinc!AJ90</f>
        <v>1.1899384407675139E-2</v>
      </c>
      <c r="U98" s="116">
        <f>compoprinc!AK90</f>
        <v>4.4316463983691034E-3</v>
      </c>
      <c r="V98" s="116">
        <f>compoprinc!AL90</f>
        <v>1.3644413182003922E-2</v>
      </c>
      <c r="W98" s="116">
        <f>compoprinc!AM90</f>
        <v>1.2631008941334055E-2</v>
      </c>
      <c r="X98" s="116">
        <f>compoprinc!AN90</f>
        <v>5.4810820223276983E-2</v>
      </c>
      <c r="Y98" s="145">
        <f>compoprinc!AO90</f>
        <v>3.2240209751945907E-2</v>
      </c>
    </row>
    <row r="99" spans="1:25">
      <c r="A99" s="118">
        <v>2002</v>
      </c>
      <c r="B99" s="146">
        <f>compoprinc!R91</f>
        <v>0.4212716817855835</v>
      </c>
      <c r="C99" s="147">
        <f>compoprinc!S91</f>
        <v>5.3848031720412734E-2</v>
      </c>
      <c r="D99" s="147">
        <f>compoprinc!T91</f>
        <v>1.2129374979405191E-2</v>
      </c>
      <c r="E99" s="147">
        <f>compoprinc!U91</f>
        <v>1.5760050543684106E-2</v>
      </c>
      <c r="F99" s="147">
        <f>compoprinc!V91</f>
        <v>2.3532540890889946E-2</v>
      </c>
      <c r="G99" s="147">
        <f>compoprinc!W91</f>
        <v>4.0868483913569516E-2</v>
      </c>
      <c r="H99" s="147">
        <f>compoprinc!X91</f>
        <v>0.2207940856764109</v>
      </c>
      <c r="I99" s="153">
        <f>compoprinc!Y91</f>
        <v>5.4339131103423248E-2</v>
      </c>
      <c r="J99" s="181">
        <f>compoprinc!Z91</f>
        <v>0.30983483791351318</v>
      </c>
      <c r="K99" s="147">
        <f>compoprinc!AA91</f>
        <v>5.0479010917028021E-2</v>
      </c>
      <c r="L99" s="147">
        <f>compoprinc!AB91</f>
        <v>1.2667529482959631E-2</v>
      </c>
      <c r="M99" s="147">
        <f>compoprinc!AC91</f>
        <v>1.1203347384462445E-2</v>
      </c>
      <c r="N99" s="147">
        <f>compoprinc!AD91</f>
        <v>2.0976149023628664E-2</v>
      </c>
      <c r="O99" s="147">
        <f>compoprinc!AE91</f>
        <v>2.9297579091181813E-2</v>
      </c>
      <c r="P99" s="147">
        <f>compoprinc!AF91</f>
        <v>0.13672879639530403</v>
      </c>
      <c r="Q99" s="147">
        <f>compoprinc!AG91</f>
        <v>4.848240844931722E-2</v>
      </c>
      <c r="R99" s="117">
        <f>compoprinc!AH91</f>
        <v>0.16184371709823608</v>
      </c>
      <c r="S99" s="116">
        <f>compoprinc!AI91</f>
        <v>4.0559694324041017E-2</v>
      </c>
      <c r="T99" s="116">
        <f>compoprinc!AJ91</f>
        <v>1.0839776812015062E-2</v>
      </c>
      <c r="U99" s="116">
        <f>compoprinc!AK91</f>
        <v>4.7982667337969336E-3</v>
      </c>
      <c r="V99" s="116">
        <f>compoprinc!AL91</f>
        <v>1.3459532150201179E-2</v>
      </c>
      <c r="W99" s="116">
        <f>compoprinc!AM91</f>
        <v>1.2275339974639513E-2</v>
      </c>
      <c r="X99" s="116">
        <f>compoprinc!AN91</f>
        <v>4.8428853850950929E-2</v>
      </c>
      <c r="Y99" s="145">
        <f>compoprinc!AO91</f>
        <v>3.1482254870406776E-2</v>
      </c>
    </row>
    <row r="100" spans="1:25">
      <c r="A100" s="118">
        <v>2003</v>
      </c>
      <c r="B100" s="146">
        <f>compoprinc!R92</f>
        <v>0.42451217770576477</v>
      </c>
      <c r="C100" s="147">
        <f>compoprinc!S92</f>
        <v>5.7780663999905897E-2</v>
      </c>
      <c r="D100" s="147">
        <f>compoprinc!T92</f>
        <v>1.1470214748104238E-2</v>
      </c>
      <c r="E100" s="147">
        <f>compoprinc!U92</f>
        <v>1.6056080422908816E-2</v>
      </c>
      <c r="F100" s="147">
        <f>compoprinc!V92</f>
        <v>2.3190803283742109E-2</v>
      </c>
      <c r="G100" s="147">
        <f>compoprinc!W92</f>
        <v>4.1887864779387038E-2</v>
      </c>
      <c r="H100" s="147">
        <f>compoprinc!X92</f>
        <v>0.22040011197438258</v>
      </c>
      <c r="I100" s="153">
        <f>compoprinc!Y92</f>
        <v>5.3726437830351637E-2</v>
      </c>
      <c r="J100" s="181">
        <f>compoprinc!Z92</f>
        <v>0.31224405765533447</v>
      </c>
      <c r="K100" s="147">
        <f>compoprinc!AA92</f>
        <v>5.441814876260908E-2</v>
      </c>
      <c r="L100" s="147">
        <f>compoprinc!AB92</f>
        <v>1.2276310809699108E-2</v>
      </c>
      <c r="M100" s="147">
        <f>compoprinc!AC92</f>
        <v>1.1537009869531911E-2</v>
      </c>
      <c r="N100" s="147">
        <f>compoprinc!AD92</f>
        <v>2.0495365058008225E-2</v>
      </c>
      <c r="O100" s="147">
        <f>compoprinc!AE92</f>
        <v>2.963506503396076E-2</v>
      </c>
      <c r="P100" s="147">
        <f>compoprinc!AF92</f>
        <v>0.13628173574822477</v>
      </c>
      <c r="Q100" s="147">
        <f>compoprinc!AG92</f>
        <v>4.7600440195174135E-2</v>
      </c>
      <c r="R100" s="117">
        <f>compoprinc!AH92</f>
        <v>0.16422103345394135</v>
      </c>
      <c r="S100" s="116">
        <f>compoprinc!AI92</f>
        <v>4.36538316217156E-2</v>
      </c>
      <c r="T100" s="116">
        <f>compoprinc!AJ92</f>
        <v>1.0856235743094189E-2</v>
      </c>
      <c r="U100" s="116">
        <f>compoprinc!AK92</f>
        <v>4.8496664852178475E-3</v>
      </c>
      <c r="V100" s="116">
        <f>compoprinc!AL92</f>
        <v>1.3295996320583849E-2</v>
      </c>
      <c r="W100" s="116">
        <f>compoprinc!AM92</f>
        <v>1.215425330490693E-2</v>
      </c>
      <c r="X100" s="116">
        <f>compoprinc!AN92</f>
        <v>4.8089085150322917E-2</v>
      </c>
      <c r="Y100" s="145">
        <f>compoprinc!AO92</f>
        <v>3.1321968505383303E-2</v>
      </c>
    </row>
    <row r="101" spans="1:25">
      <c r="A101" s="118">
        <v>2004</v>
      </c>
      <c r="B101" s="146">
        <f>compoprinc!R93</f>
        <v>0.43219247460365295</v>
      </c>
      <c r="C101" s="147">
        <f>compoprinc!S93</f>
        <v>6.388855622059865E-2</v>
      </c>
      <c r="D101" s="147">
        <f>compoprinc!T93</f>
        <v>1.1542595031210773E-2</v>
      </c>
      <c r="E101" s="147">
        <f>compoprinc!U93</f>
        <v>1.6100525406702322E-2</v>
      </c>
      <c r="F101" s="147">
        <f>compoprinc!V93</f>
        <v>2.326650828673359E-2</v>
      </c>
      <c r="G101" s="147">
        <f>compoprinc!W93</f>
        <v>4.3410322095112024E-2</v>
      </c>
      <c r="H101" s="147">
        <f>compoprinc!X93</f>
        <v>0.22012476433095873</v>
      </c>
      <c r="I101" s="153">
        <f>compoprinc!Y93</f>
        <v>5.3859217171537029E-2</v>
      </c>
      <c r="J101" s="181">
        <f>compoprinc!Z93</f>
        <v>0.32147964835166931</v>
      </c>
      <c r="K101" s="147">
        <f>compoprinc!AA93</f>
        <v>5.9785199835387888E-2</v>
      </c>
      <c r="L101" s="147">
        <f>compoprinc!AB93</f>
        <v>1.2373276971840146E-2</v>
      </c>
      <c r="M101" s="147">
        <f>compoprinc!AC93</f>
        <v>1.1312398306622619E-2</v>
      </c>
      <c r="N101" s="147">
        <f>compoprinc!AD93</f>
        <v>2.059745941628751E-2</v>
      </c>
      <c r="O101" s="147">
        <f>compoprinc!AE93</f>
        <v>3.1293538927737695E-2</v>
      </c>
      <c r="P101" s="147">
        <f>compoprinc!AF93</f>
        <v>0.13823396126300658</v>
      </c>
      <c r="Q101" s="147">
        <f>compoprinc!AG93</f>
        <v>4.7883800298662238E-2</v>
      </c>
      <c r="R101" s="117">
        <f>compoprinc!AH93</f>
        <v>0.17383900284767151</v>
      </c>
      <c r="S101" s="116">
        <f>compoprinc!AI93</f>
        <v>4.8273720930666071E-2</v>
      </c>
      <c r="T101" s="116">
        <f>compoprinc!AJ93</f>
        <v>1.078905841991986E-2</v>
      </c>
      <c r="U101" s="116">
        <f>compoprinc!AK93</f>
        <v>4.8288653116064445E-3</v>
      </c>
      <c r="V101" s="116">
        <f>compoprinc!AL93</f>
        <v>1.3448762026683447E-2</v>
      </c>
      <c r="W101" s="116">
        <f>compoprinc!AM93</f>
        <v>1.3377457962450155E-2</v>
      </c>
      <c r="X101" s="116">
        <f>compoprinc!AN93</f>
        <v>5.1303119711877843E-2</v>
      </c>
      <c r="Y101" s="145">
        <f>compoprinc!AO93</f>
        <v>3.1818013101033438E-2</v>
      </c>
    </row>
    <row r="102" spans="1:25">
      <c r="A102" s="118">
        <v>2005</v>
      </c>
      <c r="B102" s="146">
        <f>compoprinc!R94</f>
        <v>0.44158956408500671</v>
      </c>
      <c r="C102" s="147">
        <f>compoprinc!S94</f>
        <v>6.5936049392251672E-2</v>
      </c>
      <c r="D102" s="147">
        <f>compoprinc!T94</f>
        <v>1.6534227284075182E-2</v>
      </c>
      <c r="E102" s="147">
        <f>compoprinc!U94</f>
        <v>1.451930972379404E-2</v>
      </c>
      <c r="F102" s="147">
        <f>compoprinc!V94</f>
        <v>2.3510784816672896E-2</v>
      </c>
      <c r="G102" s="147">
        <f>compoprinc!W94</f>
        <v>4.6843256997467261E-2</v>
      </c>
      <c r="H102" s="147">
        <f>compoprinc!X94</f>
        <v>0.21974788069148754</v>
      </c>
      <c r="I102" s="153">
        <f>compoprinc!Y94</f>
        <v>5.4498065945194109E-2</v>
      </c>
      <c r="J102" s="181">
        <f>compoprinc!Z94</f>
        <v>0.3315635621547699</v>
      </c>
      <c r="K102" s="147">
        <f>compoprinc!AA94</f>
        <v>6.1721016701340836E-2</v>
      </c>
      <c r="L102" s="147">
        <f>compoprinc!AB94</f>
        <v>1.6886746779983922E-2</v>
      </c>
      <c r="M102" s="147">
        <f>compoprinc!AC94</f>
        <v>1.0325712852191769E-2</v>
      </c>
      <c r="N102" s="147">
        <f>compoprinc!AD94</f>
        <v>2.0939774267070475E-2</v>
      </c>
      <c r="O102" s="147">
        <f>compoprinc!AE94</f>
        <v>3.383999346375631E-2</v>
      </c>
      <c r="P102" s="147">
        <f>compoprinc!AF94</f>
        <v>0.13915540088635975</v>
      </c>
      <c r="Q102" s="147">
        <f>compoprinc!AG94</f>
        <v>4.8694921195003404E-2</v>
      </c>
      <c r="R102" s="117">
        <f>compoprinc!AH94</f>
        <v>0.18327625095844269</v>
      </c>
      <c r="S102" s="116">
        <f>compoprinc!AI94</f>
        <v>4.961428415183991E-2</v>
      </c>
      <c r="T102" s="116">
        <f>compoprinc!AJ94</f>
        <v>1.4294484272263722E-2</v>
      </c>
      <c r="U102" s="116">
        <f>compoprinc!AK94</f>
        <v>4.3154517483934588E-3</v>
      </c>
      <c r="V102" s="116">
        <f>compoprinc!AL94</f>
        <v>1.3974961033657198E-2</v>
      </c>
      <c r="W102" s="116">
        <f>compoprinc!AM94</f>
        <v>1.4686661018291599E-2</v>
      </c>
      <c r="X102" s="116">
        <f>compoprinc!AN94</f>
        <v>5.3347926932339675E-2</v>
      </c>
      <c r="Y102" s="145">
        <f>compoprinc!AO94</f>
        <v>3.3042489792800361E-2</v>
      </c>
    </row>
    <row r="103" spans="1:25">
      <c r="A103" s="118">
        <v>2006</v>
      </c>
      <c r="B103" s="146">
        <f>compoprinc!R95</f>
        <v>0.44896543025970459</v>
      </c>
      <c r="C103" s="147">
        <f>compoprinc!S95</f>
        <v>6.8199868161363572E-2</v>
      </c>
      <c r="D103" s="147">
        <f>compoprinc!T95</f>
        <v>1.9126680506556609E-2</v>
      </c>
      <c r="E103" s="147">
        <f>compoprinc!U95</f>
        <v>1.3441977702498586E-2</v>
      </c>
      <c r="F103" s="147">
        <f>compoprinc!V95</f>
        <v>2.4035688140057656E-2</v>
      </c>
      <c r="G103" s="147">
        <f>compoprinc!W95</f>
        <v>4.9252000415469586E-2</v>
      </c>
      <c r="H103" s="147">
        <f>compoprinc!X95</f>
        <v>0.21939268398800088</v>
      </c>
      <c r="I103" s="153">
        <f>compoprinc!Y95</f>
        <v>5.5516520932352459E-2</v>
      </c>
      <c r="J103" s="181">
        <f>compoprinc!Z95</f>
        <v>0.33914589881896973</v>
      </c>
      <c r="K103" s="147">
        <f>compoprinc!AA95</f>
        <v>6.3825708129508649E-2</v>
      </c>
      <c r="L103" s="147">
        <f>compoprinc!AB95</f>
        <v>1.8857627514453294E-2</v>
      </c>
      <c r="M103" s="147">
        <f>compoprinc!AC95</f>
        <v>9.5148758142617855E-3</v>
      </c>
      <c r="N103" s="147">
        <f>compoprinc!AD95</f>
        <v>2.1526848210670774E-2</v>
      </c>
      <c r="O103" s="147">
        <f>compoprinc!AE95</f>
        <v>3.5828777764222455E-2</v>
      </c>
      <c r="P103" s="147">
        <f>compoprinc!AF95</f>
        <v>0.13970548222397716</v>
      </c>
      <c r="Q103" s="147">
        <f>compoprinc!AG95</f>
        <v>4.9886570365434132E-2</v>
      </c>
      <c r="R103" s="117">
        <f>compoprinc!AH95</f>
        <v>0.18950806558132172</v>
      </c>
      <c r="S103" s="116">
        <f>compoprinc!AI95</f>
        <v>5.192645686893832E-2</v>
      </c>
      <c r="T103" s="116">
        <f>compoprinc!AJ95</f>
        <v>1.5665139258865871E-2</v>
      </c>
      <c r="U103" s="116">
        <f>compoprinc!AK95</f>
        <v>3.9737700443371188E-3</v>
      </c>
      <c r="V103" s="116">
        <f>compoprinc!AL95</f>
        <v>1.4553410993712499E-2</v>
      </c>
      <c r="W103" s="116">
        <f>compoprinc!AM95</f>
        <v>1.5481780856459055E-2</v>
      </c>
      <c r="X103" s="116">
        <f>compoprinc!AN95</f>
        <v>5.3616565418781272E-2</v>
      </c>
      <c r="Y103" s="145">
        <f>compoprinc!AO95</f>
        <v>3.4290945565002159E-2</v>
      </c>
    </row>
    <row r="104" spans="1:25">
      <c r="A104" s="118">
        <v>2007</v>
      </c>
      <c r="B104" s="146">
        <f>compoprinc!R96</f>
        <v>0.44758555293083191</v>
      </c>
      <c r="C104" s="147">
        <f>compoprinc!S96</f>
        <v>6.2118589937368844E-2</v>
      </c>
      <c r="D104" s="147">
        <f>compoprinc!T96</f>
        <v>2.1607194744643315E-2</v>
      </c>
      <c r="E104" s="147">
        <f>compoprinc!U96</f>
        <v>1.3212224822833801E-2</v>
      </c>
      <c r="F104" s="147">
        <f>compoprinc!V96</f>
        <v>2.2620051049268907E-2</v>
      </c>
      <c r="G104" s="147">
        <f>compoprinc!W96</f>
        <v>4.7298001297269E-2</v>
      </c>
      <c r="H104" s="147">
        <f>compoprinc!X96</f>
        <v>0.22877536165798007</v>
      </c>
      <c r="I104" s="153">
        <f>compoprinc!Y96</f>
        <v>5.1954128606560727E-2</v>
      </c>
      <c r="J104" s="181">
        <f>compoprinc!Z96</f>
        <v>0.3374866247177124</v>
      </c>
      <c r="K104" s="147">
        <f>compoprinc!AA96</f>
        <v>5.8333690692848772E-2</v>
      </c>
      <c r="L104" s="147">
        <f>compoprinc!AB96</f>
        <v>2.1366160278912451E-2</v>
      </c>
      <c r="M104" s="147">
        <f>compoprinc!AC96</f>
        <v>9.2979504084770778E-3</v>
      </c>
      <c r="N104" s="147">
        <f>compoprinc!AD96</f>
        <v>2.024020065557372E-2</v>
      </c>
      <c r="O104" s="147">
        <f>compoprinc!AE96</f>
        <v>3.432962701131969E-2</v>
      </c>
      <c r="P104" s="147">
        <f>compoprinc!AF96</f>
        <v>0.147258376829278</v>
      </c>
      <c r="Q104" s="147">
        <f>compoprinc!AG96</f>
        <v>4.6660629554681712E-2</v>
      </c>
      <c r="R104" s="117">
        <f>compoprinc!AH96</f>
        <v>0.18806324899196625</v>
      </c>
      <c r="S104" s="116">
        <f>compoprinc!AI96</f>
        <v>4.7664801601288623E-2</v>
      </c>
      <c r="T104" s="116">
        <f>compoprinc!AJ96</f>
        <v>1.7527790743300773E-2</v>
      </c>
      <c r="U104" s="116">
        <f>compoprinc!AK96</f>
        <v>3.8309627264972003E-3</v>
      </c>
      <c r="V104" s="116">
        <f>compoprinc!AL96</f>
        <v>1.3667462696408752E-2</v>
      </c>
      <c r="W104" s="116">
        <f>compoprinc!AM96</f>
        <v>1.4739362084404489E-2</v>
      </c>
      <c r="X104" s="116">
        <f>compoprinc!AN96</f>
        <v>5.85263508800236E-2</v>
      </c>
      <c r="Y104" s="145">
        <f>compoprinc!AO96</f>
        <v>3.2106530029564116E-2</v>
      </c>
    </row>
    <row r="105" spans="1:25">
      <c r="A105" s="118">
        <v>2008</v>
      </c>
      <c r="B105" s="146">
        <f>compoprinc!R97</f>
        <v>0.44582682847976685</v>
      </c>
      <c r="C105" s="147">
        <f>compoprinc!S97</f>
        <v>5.8576120843658576E-2</v>
      </c>
      <c r="D105" s="147">
        <f>compoprinc!T97</f>
        <v>2.2274865131264414E-2</v>
      </c>
      <c r="E105" s="147">
        <f>compoprinc!U97</f>
        <v>1.4946592739272842E-2</v>
      </c>
      <c r="F105" s="147">
        <f>compoprinc!V97</f>
        <v>2.1632897634180984E-2</v>
      </c>
      <c r="G105" s="147">
        <f>compoprinc!W97</f>
        <v>4.3078255967873666E-2</v>
      </c>
      <c r="H105" s="147">
        <f>compoprinc!X97</f>
        <v>0.2360284677291753</v>
      </c>
      <c r="I105" s="153">
        <f>compoprinc!Y97</f>
        <v>4.9289634060531849E-2</v>
      </c>
      <c r="J105" s="181">
        <f>compoprinc!Z97</f>
        <v>0.33395510911941528</v>
      </c>
      <c r="K105" s="147">
        <f>compoprinc!AA97</f>
        <v>5.5568289245992178E-2</v>
      </c>
      <c r="L105" s="147">
        <f>compoprinc!AB97</f>
        <v>2.1942569266336968E-2</v>
      </c>
      <c r="M105" s="147">
        <f>compoprinc!AC97</f>
        <v>1.0634644025726373E-2</v>
      </c>
      <c r="N105" s="147">
        <f>compoprinc!AD97</f>
        <v>1.9585466827129458E-2</v>
      </c>
      <c r="O105" s="147">
        <f>compoprinc!AE97</f>
        <v>3.1051516744340518E-2</v>
      </c>
      <c r="P105" s="147">
        <f>compoprinc!AF97</f>
        <v>0.15041732855569526</v>
      </c>
      <c r="Q105" s="147">
        <f>compoprinc!AG97</f>
        <v>4.475527656014415E-2</v>
      </c>
      <c r="R105" s="117">
        <f>compoprinc!AH97</f>
        <v>0.1845649778842926</v>
      </c>
      <c r="S105" s="116">
        <f>compoprinc!AI97</f>
        <v>4.6600383887787575E-2</v>
      </c>
      <c r="T105" s="116">
        <f>compoprinc!AJ97</f>
        <v>1.8107610306499603E-2</v>
      </c>
      <c r="U105" s="116">
        <f>compoprinc!AK97</f>
        <v>4.4736578071036225E-3</v>
      </c>
      <c r="V105" s="116">
        <f>compoprinc!AL97</f>
        <v>1.3607927461325754E-2</v>
      </c>
      <c r="W105" s="116">
        <f>compoprinc!AM97</f>
        <v>1.3472744445672914E-2</v>
      </c>
      <c r="X105" s="116">
        <f>compoprinc!AN97</f>
        <v>5.6711820891292467E-2</v>
      </c>
      <c r="Y105" s="145">
        <f>compoprinc!AO97</f>
        <v>3.1590831546526373E-2</v>
      </c>
    </row>
    <row r="106" spans="1:25">
      <c r="A106" s="121">
        <v>2009</v>
      </c>
      <c r="B106" s="150">
        <f>compoprinc!R98</f>
        <v>0.44446316361427307</v>
      </c>
      <c r="C106" s="119">
        <f>compoprinc!S98</f>
        <v>6.6269284765631972E-2</v>
      </c>
      <c r="D106" s="119">
        <f>compoprinc!T98</f>
        <v>1.9182304110379592E-2</v>
      </c>
      <c r="E106" s="119">
        <f>compoprinc!U98</f>
        <v>1.890744793594442E-2</v>
      </c>
      <c r="F106" s="119">
        <f>compoprinc!V98</f>
        <v>2.0164066678749763E-2</v>
      </c>
      <c r="G106" s="119">
        <f>compoprinc!W98</f>
        <v>4.2118682761641171E-2</v>
      </c>
      <c r="H106" s="119">
        <f>compoprinc!X98</f>
        <v>0.23213432284925306</v>
      </c>
      <c r="I106" s="149">
        <f>compoprinc!Y98</f>
        <v>4.568704496159931E-2</v>
      </c>
      <c r="J106" s="182">
        <f>compoprinc!Z98</f>
        <v>0.3296407163143158</v>
      </c>
      <c r="K106" s="119">
        <f>compoprinc!AA98</f>
        <v>6.2647110583146065E-2</v>
      </c>
      <c r="L106" s="119">
        <f>compoprinc!AB98</f>
        <v>1.9547460080834699E-2</v>
      </c>
      <c r="M106" s="119">
        <f>compoprinc!AC98</f>
        <v>1.3479977512335102E-2</v>
      </c>
      <c r="N106" s="119">
        <f>compoprinc!AD98</f>
        <v>1.8231102323764854E-2</v>
      </c>
      <c r="O106" s="119">
        <f>compoprinc!AE98</f>
        <v>2.9804013549685256E-2</v>
      </c>
      <c r="P106" s="119">
        <f>compoprinc!AF98</f>
        <v>0.14450745124126341</v>
      </c>
      <c r="Q106" s="119">
        <f>compoprinc!AG98</f>
        <v>4.1423587436846397E-2</v>
      </c>
      <c r="R106" s="120">
        <f>compoprinc!AH98</f>
        <v>0.17881384491920471</v>
      </c>
      <c r="S106" s="119">
        <f>compoprinc!AI98</f>
        <v>5.2035681466990141E-2</v>
      </c>
      <c r="T106" s="119">
        <f>compoprinc!AJ98</f>
        <v>1.6465423358026698E-2</v>
      </c>
      <c r="U106" s="119">
        <f>compoprinc!AK98</f>
        <v>5.7222837740325567E-3</v>
      </c>
      <c r="V106" s="119">
        <f>compoprinc!AL98</f>
        <v>1.2621020757775974E-2</v>
      </c>
      <c r="W106" s="119">
        <f>compoprinc!AM98</f>
        <v>1.2705646388155989E-2</v>
      </c>
      <c r="X106" s="119">
        <f>compoprinc!AN98</f>
        <v>5.0159101838301211E-2</v>
      </c>
      <c r="Y106" s="149">
        <f>compoprinc!AO98</f>
        <v>2.9104677374532151E-2</v>
      </c>
    </row>
    <row r="107" spans="1:25">
      <c r="A107" s="118">
        <v>2010</v>
      </c>
      <c r="B107" s="146">
        <f>compoprinc!R99</f>
        <v>0.4577057957649231</v>
      </c>
      <c r="C107" s="116">
        <f>compoprinc!S99</f>
        <v>7.4682119845775538E-2</v>
      </c>
      <c r="D107" s="116">
        <f>compoprinc!T99</f>
        <v>1.7544785697257145E-2</v>
      </c>
      <c r="E107" s="116">
        <f>compoprinc!U99</f>
        <v>1.9733709106143672E-2</v>
      </c>
      <c r="F107" s="116">
        <f>compoprinc!V99</f>
        <v>2.1517743225725649E-2</v>
      </c>
      <c r="G107" s="116">
        <f>compoprinc!W99</f>
        <v>4.7034789207298346E-2</v>
      </c>
      <c r="H107" s="116">
        <f>compoprinc!X99</f>
        <v>0.22763297919128533</v>
      </c>
      <c r="I107" s="145">
        <f>compoprinc!Y99</f>
        <v>4.9559669960356129E-2</v>
      </c>
      <c r="J107" s="181">
        <f>compoprinc!Z99</f>
        <v>0.34392350912094116</v>
      </c>
      <c r="K107" s="116">
        <f>compoprinc!AA99</f>
        <v>7.0857867339932712E-2</v>
      </c>
      <c r="L107" s="116">
        <f>compoprinc!AB99</f>
        <v>1.7902980136075889E-2</v>
      </c>
      <c r="M107" s="116">
        <f>compoprinc!AC99</f>
        <v>1.3829741218678282E-2</v>
      </c>
      <c r="N107" s="116">
        <f>compoprinc!AD99</f>
        <v>1.9311505160087169E-2</v>
      </c>
      <c r="O107" s="116">
        <f>compoprinc!AE99</f>
        <v>3.3553570231393652E-2</v>
      </c>
      <c r="P107" s="116">
        <f>compoprinc!AF99</f>
        <v>0.14379247692858454</v>
      </c>
      <c r="Q107" s="116">
        <f>compoprinc!AG99</f>
        <v>4.4675378742368564E-2</v>
      </c>
      <c r="R107" s="117">
        <f>compoprinc!AH99</f>
        <v>0.19235861301422119</v>
      </c>
      <c r="S107" s="116">
        <f>compoprinc!AI99</f>
        <v>6.0214829896767803E-2</v>
      </c>
      <c r="T107" s="116">
        <f>compoprinc!AJ99</f>
        <v>1.5542160903239923E-2</v>
      </c>
      <c r="U107" s="116">
        <f>compoprinc!AK99</f>
        <v>5.6922088722186504E-3</v>
      </c>
      <c r="V107" s="116">
        <f>compoprinc!AL99</f>
        <v>1.3407680160688119E-2</v>
      </c>
      <c r="W107" s="116">
        <f>compoprinc!AM99</f>
        <v>1.4242767651289165E-2</v>
      </c>
      <c r="X107" s="116">
        <f>compoprinc!AN99</f>
        <v>5.1701532515726761E-2</v>
      </c>
      <c r="Y107" s="145">
        <f>compoprinc!AO99</f>
        <v>3.1557436048104903E-2</v>
      </c>
    </row>
    <row r="108" spans="1:25">
      <c r="A108" s="118">
        <v>2011</v>
      </c>
      <c r="B108" s="146">
        <f>compoprinc!R100</f>
        <v>0.45952615141868591</v>
      </c>
      <c r="C108" s="116">
        <f>compoprinc!S100</f>
        <v>7.1926171765958322E-2</v>
      </c>
      <c r="D108" s="116">
        <f t="shared" ref="D108:D113" si="0">B108-C108-E108-F108-G108-H108-I108</f>
        <v>1.6019658579691488E-2</v>
      </c>
      <c r="E108" s="116">
        <f>compoprinc!U100</f>
        <v>2.2073267697763757E-2</v>
      </c>
      <c r="F108" s="116">
        <f>compoprinc!V100</f>
        <v>2.2541369022758426E-2</v>
      </c>
      <c r="G108" s="116">
        <f>compoprinc!W100</f>
        <v>4.7510941989766735E-2</v>
      </c>
      <c r="H108" s="116">
        <f>compoprinc!X100</f>
        <v>0.2274594194615315</v>
      </c>
      <c r="I108" s="145">
        <f>compoprinc!Y100</f>
        <v>5.1995322901215661E-2</v>
      </c>
      <c r="J108" s="181">
        <f>compoprinc!Z100</f>
        <v>0.34502646327018738</v>
      </c>
      <c r="K108" s="116">
        <f>compoprinc!AA100</f>
        <v>6.7965062372136106E-2</v>
      </c>
      <c r="L108" s="116">
        <f t="shared" ref="L108:L113" si="1">J108-K108-M108-N108-O108-P108-Q108</f>
        <v>1.6647784373145867E-2</v>
      </c>
      <c r="M108" s="116">
        <f>compoprinc!AC100</f>
        <v>1.5556225300688467E-2</v>
      </c>
      <c r="N108" s="116">
        <f>compoprinc!AD100</f>
        <v>2.028374073577285E-2</v>
      </c>
      <c r="O108" s="116">
        <f>compoprinc!AE100</f>
        <v>3.4042572094422748E-2</v>
      </c>
      <c r="P108" s="116">
        <f>compoprinc!AF100</f>
        <v>0.14359082783861857</v>
      </c>
      <c r="Q108" s="116">
        <f>compoprinc!AG100</f>
        <v>4.6940250555402775E-2</v>
      </c>
      <c r="R108" s="117">
        <f>compoprinc!AH100</f>
        <v>0.19078738987445831</v>
      </c>
      <c r="S108" s="116">
        <f>compoprinc!AI100</f>
        <v>5.699972066608993E-2</v>
      </c>
      <c r="T108" s="116">
        <f t="shared" ref="T108:T113" si="2">R108-S108-U108-V108-W108-X108-Y108</f>
        <v>1.4997277247362467E-2</v>
      </c>
      <c r="U108" s="116">
        <f>compoprinc!AK100</f>
        <v>6.6009435626668313E-3</v>
      </c>
      <c r="V108" s="116">
        <f>compoprinc!AL100</f>
        <v>1.3886357121974419E-2</v>
      </c>
      <c r="W108" s="116">
        <f>compoprinc!AM100</f>
        <v>1.4267259968939372E-2</v>
      </c>
      <c r="X108" s="116">
        <f>compoprinc!AN100</f>
        <v>5.1403399025425914E-2</v>
      </c>
      <c r="Y108" s="145">
        <f>compoprinc!AO100</f>
        <v>3.2632432281999371E-2</v>
      </c>
    </row>
    <row r="109" spans="1:25">
      <c r="A109" s="118">
        <v>2012</v>
      </c>
      <c r="B109" s="146">
        <f>compoprinc!R101</f>
        <v>0.47078609466552734</v>
      </c>
      <c r="C109" s="116">
        <f>compoprinc!S101</f>
        <v>7.3330244593498642E-2</v>
      </c>
      <c r="D109" s="116">
        <f t="shared" si="0"/>
        <v>1.6950105097544417E-2</v>
      </c>
      <c r="E109" s="116">
        <f>compoprinc!U101</f>
        <v>2.2840168652031454E-2</v>
      </c>
      <c r="F109" s="116">
        <f>compoprinc!V101</f>
        <v>2.3884175157060084E-2</v>
      </c>
      <c r="G109" s="116">
        <f>compoprinc!W101</f>
        <v>4.9761663587235085E-2</v>
      </c>
      <c r="H109" s="116">
        <f>compoprinc!X101</f>
        <v>0.22897345218095008</v>
      </c>
      <c r="I109" s="145">
        <f>compoprinc!Y101</f>
        <v>5.5046285397207538E-2</v>
      </c>
      <c r="J109" s="181">
        <f>compoprinc!Z101</f>
        <v>0.35713985562324524</v>
      </c>
      <c r="K109" s="116">
        <f>compoprinc!AA101</f>
        <v>6.9638118612796451E-2</v>
      </c>
      <c r="L109" s="116">
        <f t="shared" si="1"/>
        <v>1.7539404477653085E-2</v>
      </c>
      <c r="M109" s="116">
        <f>compoprinc!AC101</f>
        <v>1.6089762457138473E-2</v>
      </c>
      <c r="N109" s="116">
        <f>compoprinc!AD101</f>
        <v>2.1457797961037188E-2</v>
      </c>
      <c r="O109" s="116">
        <f>compoprinc!AE101</f>
        <v>3.5962173953637142E-2</v>
      </c>
      <c r="P109" s="116">
        <f>compoprinc!AF101</f>
        <v>0.1468337022032157</v>
      </c>
      <c r="Q109" s="116">
        <f>compoprinc!AG101</f>
        <v>4.9618895957767202E-2</v>
      </c>
      <c r="R109" s="117">
        <f>compoprinc!AH101</f>
        <v>0.20192854106426239</v>
      </c>
      <c r="S109" s="116">
        <f>compoprinc!AI101</f>
        <v>5.9312252542149717E-2</v>
      </c>
      <c r="T109" s="116">
        <f t="shared" si="2"/>
        <v>1.5789713266452406E-2</v>
      </c>
      <c r="U109" s="116">
        <f>compoprinc!AK101</f>
        <v>6.816003834342518E-3</v>
      </c>
      <c r="V109" s="116">
        <f>compoprinc!AL101</f>
        <v>1.5015586083374362E-2</v>
      </c>
      <c r="W109" s="116">
        <f>compoprinc!AM101</f>
        <v>1.5222968273928245E-2</v>
      </c>
      <c r="X109" s="116">
        <f>compoprinc!AN101</f>
        <v>5.4511930660594309E-2</v>
      </c>
      <c r="Y109" s="145">
        <f>compoprinc!AO101</f>
        <v>3.5260086403420821E-2</v>
      </c>
    </row>
    <row r="110" spans="1:25">
      <c r="A110" s="118">
        <v>2013</v>
      </c>
      <c r="B110" s="146">
        <f>compoprinc!R102</f>
        <v>0.45964357256889343</v>
      </c>
      <c r="C110" s="116">
        <f>compoprinc!S102</f>
        <v>6.6696375298698485E-2</v>
      </c>
      <c r="D110" s="116">
        <f t="shared" si="0"/>
        <v>1.8596885061694497E-2</v>
      </c>
      <c r="E110" s="116">
        <f>compoprinc!U102</f>
        <v>2.3632463902488084E-2</v>
      </c>
      <c r="F110" s="116">
        <f>compoprinc!V102</f>
        <v>2.4100746591757986E-2</v>
      </c>
      <c r="G110" s="116">
        <f>compoprinc!W102</f>
        <v>4.5218847435764514E-2</v>
      </c>
      <c r="H110" s="116">
        <f>compoprinc!X102</f>
        <v>0.22562159927378167</v>
      </c>
      <c r="I110" s="145">
        <f>compoprinc!Y102</f>
        <v>5.5776655004708235E-2</v>
      </c>
      <c r="J110" s="181">
        <f>compoprinc!Z102</f>
        <v>0.34429267048835754</v>
      </c>
      <c r="K110" s="116">
        <f>compoprinc!AA102</f>
        <v>6.2158303033622186E-2</v>
      </c>
      <c r="L110" s="116">
        <f t="shared" si="1"/>
        <v>1.8616646234186199E-2</v>
      </c>
      <c r="M110" s="116">
        <f>compoprinc!AC102</f>
        <v>1.6631789065264354E-2</v>
      </c>
      <c r="N110" s="116">
        <f>compoprinc!AD102</f>
        <v>2.1515736003103112E-2</v>
      </c>
      <c r="O110" s="116">
        <f>compoprinc!AE102</f>
        <v>3.2331511948127806E-2</v>
      </c>
      <c r="P110" s="116">
        <f>compoprinc!AF102</f>
        <v>0.14303603797144723</v>
      </c>
      <c r="Q110" s="116">
        <f>compoprinc!AG102</f>
        <v>5.0002646232606654E-2</v>
      </c>
      <c r="R110" s="117">
        <f>compoprinc!AH102</f>
        <v>0.18725791573524475</v>
      </c>
      <c r="S110" s="116">
        <f>compoprinc!AI102</f>
        <v>4.9941434605339854E-2</v>
      </c>
      <c r="T110" s="116">
        <f t="shared" si="2"/>
        <v>1.6067931121617064E-2</v>
      </c>
      <c r="U110" s="116">
        <f>compoprinc!AK102</f>
        <v>6.9317303267636913E-3</v>
      </c>
      <c r="V110" s="116">
        <f>compoprinc!AL102</f>
        <v>1.4908489039069422E-2</v>
      </c>
      <c r="W110" s="116">
        <f>compoprinc!AM102</f>
        <v>1.3182565660750593E-2</v>
      </c>
      <c r="X110" s="116">
        <f>compoprinc!AN102</f>
        <v>5.1030172805317069E-2</v>
      </c>
      <c r="Y110" s="145">
        <f>compoprinc!AO102</f>
        <v>3.5195592176387069E-2</v>
      </c>
    </row>
    <row r="111" spans="1:25">
      <c r="A111" s="118">
        <v>2014</v>
      </c>
      <c r="B111" s="146">
        <f>compoprinc!R103</f>
        <v>0.46542930603027344</v>
      </c>
      <c r="C111" s="116">
        <f>compoprinc!S103</f>
        <v>7.0791531624431553E-2</v>
      </c>
      <c r="D111" s="116">
        <f t="shared" si="0"/>
        <v>1.7275497674423088E-2</v>
      </c>
      <c r="E111" s="116">
        <f>compoprinc!U103</f>
        <v>2.4908955992635245E-2</v>
      </c>
      <c r="F111" s="116">
        <f>compoprinc!V103</f>
        <v>2.3679994579728761E-2</v>
      </c>
      <c r="G111" s="116">
        <f>compoprinc!W103</f>
        <v>4.7457450786853393E-2</v>
      </c>
      <c r="H111" s="116">
        <f>compoprinc!X103</f>
        <v>0.22648009481362852</v>
      </c>
      <c r="I111" s="145">
        <f>compoprinc!Y103</f>
        <v>5.4835780558572925E-2</v>
      </c>
      <c r="J111" s="181">
        <f>compoprinc!Z103</f>
        <v>0.3505077064037323</v>
      </c>
      <c r="K111" s="116">
        <f>compoprinc!AA103</f>
        <v>6.6148834488407596E-2</v>
      </c>
      <c r="L111" s="116">
        <f t="shared" si="1"/>
        <v>1.7741484670946849E-2</v>
      </c>
      <c r="M111" s="116">
        <f>compoprinc!AC103</f>
        <v>1.754255509138998E-2</v>
      </c>
      <c r="N111" s="116">
        <f>compoprinc!AD103</f>
        <v>2.1196955904058106E-2</v>
      </c>
      <c r="O111" s="116">
        <f>compoprinc!AE103</f>
        <v>3.3935143967095092E-2</v>
      </c>
      <c r="P111" s="116">
        <f>compoprinc!AF103</f>
        <v>0.14469465097116777</v>
      </c>
      <c r="Q111" s="116">
        <f>compoprinc!AG103</f>
        <v>4.9248081310666943E-2</v>
      </c>
      <c r="R111" s="117">
        <f>compoprinc!AH103</f>
        <v>0.1929132342338562</v>
      </c>
      <c r="S111" s="116">
        <f>compoprinc!AI103</f>
        <v>5.3265546712911838E-2</v>
      </c>
      <c r="T111" s="116">
        <f t="shared" si="2"/>
        <v>1.5535681076577858E-2</v>
      </c>
      <c r="U111" s="116">
        <f>compoprinc!AK103</f>
        <v>7.4687763837030441E-3</v>
      </c>
      <c r="V111" s="116">
        <f>compoprinc!AL103</f>
        <v>1.4854798203206596E-2</v>
      </c>
      <c r="W111" s="116">
        <f>compoprinc!AM103</f>
        <v>1.3894081553790438E-2</v>
      </c>
      <c r="X111" s="116">
        <f>compoprinc!AN103</f>
        <v>5.2848964890557126E-2</v>
      </c>
      <c r="Y111" s="145">
        <f>compoprinc!AO103</f>
        <v>3.5045385413109302E-2</v>
      </c>
    </row>
    <row r="112" spans="1:25">
      <c r="A112" s="118">
        <v>2015</v>
      </c>
      <c r="B112" s="146">
        <f>compoprinc!R104</f>
        <v>0.46426862478256226</v>
      </c>
      <c r="C112" s="116">
        <f>compoprinc!S104</f>
        <v>6.8554570816706947E-2</v>
      </c>
      <c r="D112" s="116">
        <f t="shared" si="0"/>
        <v>1.8589838913189091E-2</v>
      </c>
      <c r="E112" s="116">
        <f>compoprinc!U104</f>
        <v>2.6623938745546846E-2</v>
      </c>
      <c r="F112" s="116">
        <f>compoprinc!V104</f>
        <v>2.1860039805262719E-2</v>
      </c>
      <c r="G112" s="116">
        <f>compoprinc!W104</f>
        <v>4.6496830821982485E-2</v>
      </c>
      <c r="H112" s="116">
        <f>compoprinc!X104</f>
        <v>0.23170675901847948</v>
      </c>
      <c r="I112" s="145">
        <f>compoprinc!Y104</f>
        <v>5.0436646661394649E-2</v>
      </c>
      <c r="J112" s="181">
        <f>compoprinc!Z104</f>
        <v>0.34883952140808105</v>
      </c>
      <c r="K112" s="116">
        <f>compoprinc!AA104</f>
        <v>6.4116709809996716E-2</v>
      </c>
      <c r="L112" s="116">
        <f t="shared" si="1"/>
        <v>1.9003323222990628E-2</v>
      </c>
      <c r="M112" s="116">
        <f>compoprinc!AC104</f>
        <v>1.9215120410840458E-2</v>
      </c>
      <c r="N112" s="116">
        <f>compoprinc!AD104</f>
        <v>1.9636025249954871E-2</v>
      </c>
      <c r="O112" s="116">
        <f>compoprinc!AE104</f>
        <v>3.3497661796572188E-2</v>
      </c>
      <c r="P112" s="116">
        <f>compoprinc!AF104</f>
        <v>0.14790929480847706</v>
      </c>
      <c r="Q112" s="116">
        <f>compoprinc!AG104</f>
        <v>4.5461386109249144E-2</v>
      </c>
      <c r="R112" s="117">
        <f>compoprinc!AH104</f>
        <v>0.1912166029214859</v>
      </c>
      <c r="S112" s="116">
        <f>compoprinc!AI104</f>
        <v>5.2182335992874342E-2</v>
      </c>
      <c r="T112" s="116">
        <f t="shared" si="2"/>
        <v>1.6698829540808535E-2</v>
      </c>
      <c r="U112" s="116">
        <f>compoprinc!AK104</f>
        <v>8.3351362219684436E-3</v>
      </c>
      <c r="V112" s="116">
        <f>compoprinc!AL104</f>
        <v>1.3634767760392751E-2</v>
      </c>
      <c r="W112" s="116">
        <f>compoprinc!AM104</f>
        <v>1.3758677203170004E-2</v>
      </c>
      <c r="X112" s="116">
        <f>compoprinc!AN104</f>
        <v>5.4464573878241287E-2</v>
      </c>
      <c r="Y112" s="145">
        <f>compoprinc!AO104</f>
        <v>3.2142282324030547E-2</v>
      </c>
    </row>
    <row r="113" spans="1:25">
      <c r="A113" s="118">
        <v>2016</v>
      </c>
      <c r="B113" s="146">
        <f>compoprinc!R105</f>
        <v>0.46196097135543823</v>
      </c>
      <c r="C113" s="116">
        <f>compoprinc!S105</f>
        <v>6.8636361787511244E-2</v>
      </c>
      <c r="D113" s="116">
        <f t="shared" si="0"/>
        <v>1.765391195739701E-2</v>
      </c>
      <c r="E113" s="116">
        <f>compoprinc!U105</f>
        <v>2.8195338153506042E-2</v>
      </c>
      <c r="F113" s="116">
        <f>compoprinc!V105</f>
        <v>2.1062567923410689E-2</v>
      </c>
      <c r="G113" s="116">
        <f>compoprinc!W105</f>
        <v>4.4301888378601793E-2</v>
      </c>
      <c r="H113" s="116">
        <f>compoprinc!X105</f>
        <v>0.2338167569463723</v>
      </c>
      <c r="I113" s="145">
        <f>compoprinc!Y105</f>
        <v>4.8294146208639123E-2</v>
      </c>
      <c r="J113" s="181">
        <f>compoprinc!Z105</f>
        <v>0.34543728828430176</v>
      </c>
      <c r="K113" s="116">
        <f>compoprinc!AA105</f>
        <v>6.4025042850446273E-2</v>
      </c>
      <c r="L113" s="116">
        <f t="shared" si="1"/>
        <v>1.8393093750419864E-2</v>
      </c>
      <c r="M113" s="116">
        <f>compoprinc!AC105</f>
        <v>2.021188816219998E-2</v>
      </c>
      <c r="N113" s="116">
        <f>compoprinc!AD105</f>
        <v>1.8782089541909529E-2</v>
      </c>
      <c r="O113" s="116">
        <f>compoprinc!AE105</f>
        <v>3.1830713727289017E-2</v>
      </c>
      <c r="P113" s="116">
        <f>compoprinc!AF105</f>
        <v>0.14892124571262016</v>
      </c>
      <c r="Q113" s="116">
        <f>compoprinc!AG105</f>
        <v>4.3273214539416904E-2</v>
      </c>
      <c r="R113" s="117">
        <f>compoprinc!AH105</f>
        <v>0.18722620606422424</v>
      </c>
      <c r="S113" s="116">
        <f>compoprinc!AI105</f>
        <v>5.2012366176894601E-2</v>
      </c>
      <c r="T113" s="116">
        <f t="shared" si="2"/>
        <v>1.6551362125503021E-2</v>
      </c>
      <c r="U113" s="116">
        <f>compoprinc!AK105</f>
        <v>8.9283978116056553E-3</v>
      </c>
      <c r="V113" s="116">
        <f>compoprinc!AL105</f>
        <v>1.3129630003548455E-2</v>
      </c>
      <c r="W113" s="116">
        <f>compoprinc!AM105</f>
        <v>1.2581816082890145E-2</v>
      </c>
      <c r="X113" s="116">
        <f>compoprinc!AN105</f>
        <v>5.3262118906855865E-2</v>
      </c>
      <c r="Y113" s="145">
        <f>compoprinc!AO105</f>
        <v>3.0760514956926516E-2</v>
      </c>
    </row>
    <row r="114" spans="1:25">
      <c r="A114" s="118">
        <v>2017</v>
      </c>
      <c r="B114" s="146"/>
      <c r="C114" s="116"/>
      <c r="D114" s="116"/>
      <c r="E114" s="116"/>
      <c r="F114" s="116"/>
      <c r="G114" s="116"/>
      <c r="H114" s="116"/>
      <c r="I114" s="145"/>
      <c r="J114" s="181"/>
      <c r="K114" s="116"/>
      <c r="L114" s="116"/>
      <c r="M114" s="116"/>
      <c r="N114" s="116"/>
      <c r="O114" s="116"/>
      <c r="P114" s="116"/>
      <c r="Q114" s="116"/>
      <c r="R114" s="117"/>
      <c r="S114" s="116"/>
      <c r="T114" s="116"/>
      <c r="U114" s="116"/>
      <c r="V114" s="116"/>
      <c r="W114" s="116"/>
      <c r="X114" s="116"/>
      <c r="Y114" s="145"/>
    </row>
    <row r="115" spans="1:25">
      <c r="A115" s="118">
        <v>2018</v>
      </c>
      <c r="B115" s="146"/>
      <c r="C115" s="116"/>
      <c r="D115" s="116"/>
      <c r="E115" s="116"/>
      <c r="F115" s="116"/>
      <c r="G115" s="116"/>
      <c r="H115" s="116"/>
      <c r="I115" s="145"/>
      <c r="J115" s="181"/>
      <c r="K115" s="116"/>
      <c r="L115" s="116"/>
      <c r="M115" s="116"/>
      <c r="N115" s="116"/>
      <c r="O115" s="116"/>
      <c r="P115" s="116"/>
      <c r="Q115" s="116"/>
      <c r="R115" s="117"/>
      <c r="S115" s="116"/>
      <c r="T115" s="116"/>
      <c r="U115" s="116"/>
      <c r="V115" s="116"/>
      <c r="W115" s="116"/>
      <c r="X115" s="116"/>
      <c r="Y115" s="145"/>
    </row>
    <row r="116" spans="1:25">
      <c r="A116" s="118">
        <v>2019</v>
      </c>
      <c r="B116" s="146"/>
      <c r="C116" s="116"/>
      <c r="D116" s="116"/>
      <c r="E116" s="116"/>
      <c r="F116" s="116"/>
      <c r="G116" s="116"/>
      <c r="H116" s="116"/>
      <c r="I116" s="145"/>
      <c r="J116" s="181"/>
      <c r="K116" s="116"/>
      <c r="L116" s="116"/>
      <c r="M116" s="116"/>
      <c r="N116" s="116"/>
      <c r="O116" s="116"/>
      <c r="P116" s="116"/>
      <c r="Q116" s="116"/>
      <c r="R116" s="117"/>
      <c r="S116" s="116"/>
      <c r="T116" s="116"/>
      <c r="U116" s="116"/>
      <c r="V116" s="116"/>
      <c r="W116" s="116"/>
      <c r="X116" s="116"/>
      <c r="Y116" s="145"/>
    </row>
    <row r="117" spans="1:25">
      <c r="A117" s="118">
        <v>2020</v>
      </c>
      <c r="B117" s="146"/>
      <c r="C117" s="116"/>
      <c r="D117" s="116"/>
      <c r="E117" s="116"/>
      <c r="F117" s="116"/>
      <c r="G117" s="116"/>
      <c r="H117" s="116"/>
      <c r="I117" s="145"/>
      <c r="J117" s="181"/>
      <c r="K117" s="116"/>
      <c r="L117" s="116"/>
      <c r="M117" s="116"/>
      <c r="N117" s="116"/>
      <c r="O117" s="116"/>
      <c r="P117" s="116"/>
      <c r="Q117" s="116"/>
      <c r="R117" s="117"/>
      <c r="S117" s="116"/>
      <c r="T117" s="116"/>
      <c r="U117" s="116"/>
      <c r="V117" s="116"/>
      <c r="W117" s="116"/>
      <c r="X117" s="116"/>
      <c r="Y117" s="145"/>
    </row>
    <row r="118" spans="1:25" ht="15.55" thickBot="1">
      <c r="A118" s="115"/>
      <c r="B118" s="501"/>
      <c r="C118" s="114"/>
      <c r="D118" s="114"/>
      <c r="E118" s="114"/>
      <c r="F118" s="114"/>
      <c r="G118" s="114"/>
      <c r="H118" s="114"/>
      <c r="I118" s="24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25" ht="15.55" thickTop="1"/>
  </sheetData>
  <mergeCells count="3">
    <mergeCell ref="A4:Y4"/>
    <mergeCell ref="B8:X8"/>
    <mergeCell ref="B7:Y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119"/>
  <sheetViews>
    <sheetView workbookViewId="0">
      <pane xSplit="1" ySplit="9" topLeftCell="B89" activePane="bottomRight" state="frozen"/>
      <selection activeCell="D32" sqref="D32"/>
      <selection pane="topRight" activeCell="D32" sqref="D32"/>
      <selection pane="bottomLeft" activeCell="D32" sqref="D32"/>
      <selection pane="bottomRight" activeCell="B1" sqref="B1:B1048576"/>
    </sheetView>
  </sheetViews>
  <sheetFormatPr baseColWidth="10" defaultColWidth="10.83203125" defaultRowHeight="15.55"/>
  <cols>
    <col min="1" max="1" width="10.83203125" style="142"/>
    <col min="2" max="2" width="12.83203125" style="142" hidden="1" customWidth="1"/>
    <col min="3" max="6" width="10.83203125" style="142"/>
    <col min="7" max="7" width="10.83203125" style="113" customWidth="1"/>
    <col min="8" max="15" width="10.83203125" style="142" customWidth="1"/>
    <col min="16" max="16" width="10.83203125" style="142"/>
    <col min="17" max="18" width="10.83203125" style="142" customWidth="1"/>
    <col min="19" max="22" width="10.83203125" style="113"/>
    <col min="23" max="25" width="11.5" style="1" customWidth="1"/>
    <col min="26" max="30" width="11.5" style="113" customWidth="1"/>
    <col min="31" max="16384" width="10.83203125" style="113"/>
  </cols>
  <sheetData>
    <row r="1" spans="1:25">
      <c r="A1" s="180" t="s">
        <v>37</v>
      </c>
      <c r="B1" s="180"/>
      <c r="C1" s="180"/>
      <c r="D1" s="180"/>
      <c r="E1" s="180"/>
      <c r="F1" s="180"/>
      <c r="H1" s="208"/>
    </row>
    <row r="2" spans="1:25">
      <c r="H2" s="208"/>
    </row>
    <row r="3" spans="1:25" ht="16.100000000000001" thickBot="1"/>
    <row r="4" spans="1:25" s="141" customFormat="1" ht="25" customHeight="1" thickTop="1">
      <c r="A4" s="1420" t="s">
        <v>602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  <c r="Y4" s="1"/>
    </row>
    <row r="5" spans="1:25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79"/>
    </row>
    <row r="6" spans="1:25">
      <c r="A6" s="140"/>
      <c r="B6" s="139"/>
      <c r="C6" s="793" t="s">
        <v>36</v>
      </c>
      <c r="D6" s="793" t="s">
        <v>35</v>
      </c>
      <c r="E6" s="793" t="s">
        <v>34</v>
      </c>
      <c r="F6" s="793" t="s">
        <v>33</v>
      </c>
      <c r="G6" s="793" t="s">
        <v>32</v>
      </c>
      <c r="H6" s="793" t="s">
        <v>31</v>
      </c>
      <c r="I6" s="793" t="s">
        <v>30</v>
      </c>
      <c r="J6" s="793" t="s">
        <v>29</v>
      </c>
      <c r="K6" s="1014" t="s">
        <v>28</v>
      </c>
      <c r="L6" s="793" t="s">
        <v>27</v>
      </c>
      <c r="M6" s="793" t="s">
        <v>26</v>
      </c>
      <c r="N6" s="1014" t="s">
        <v>25</v>
      </c>
      <c r="O6" s="793" t="s">
        <v>24</v>
      </c>
      <c r="P6" s="793" t="s">
        <v>23</v>
      </c>
      <c r="Q6" s="1014" t="s">
        <v>22</v>
      </c>
      <c r="R6" s="1014" t="s">
        <v>21</v>
      </c>
      <c r="S6" s="793" t="s">
        <v>54</v>
      </c>
      <c r="T6" s="793" t="s">
        <v>53</v>
      </c>
      <c r="U6" s="793" t="s">
        <v>52</v>
      </c>
      <c r="V6" s="243" t="s">
        <v>51</v>
      </c>
    </row>
    <row r="7" spans="1:25" ht="30.95" customHeight="1">
      <c r="A7" s="140"/>
      <c r="B7" s="139"/>
      <c r="C7" s="1418" t="s">
        <v>856</v>
      </c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5" s="136" customFormat="1" ht="19.95" customHeight="1">
      <c r="A8" s="176"/>
      <c r="B8" s="227"/>
      <c r="C8" s="1465" t="s">
        <v>1259</v>
      </c>
      <c r="D8" s="1466"/>
      <c r="E8" s="1466"/>
      <c r="F8" s="1466"/>
      <c r="G8" s="1466"/>
      <c r="H8" s="1466"/>
      <c r="I8" s="1466"/>
      <c r="J8" s="1466"/>
      <c r="K8" s="1466"/>
      <c r="L8" s="1466"/>
      <c r="M8" s="1466"/>
      <c r="N8" s="1466"/>
      <c r="O8" s="1466"/>
      <c r="P8" s="1466"/>
      <c r="Q8" s="1466"/>
      <c r="R8" s="1466"/>
      <c r="S8" s="1466"/>
      <c r="T8" s="1466"/>
      <c r="U8" s="1466"/>
      <c r="V8" s="1467"/>
      <c r="Y8" s="1"/>
    </row>
    <row r="9" spans="1:25" ht="46.1" thickBot="1">
      <c r="A9" s="140"/>
      <c r="B9" s="251" t="s">
        <v>100</v>
      </c>
      <c r="C9" s="175" t="s">
        <v>38</v>
      </c>
      <c r="D9" s="133" t="s">
        <v>97</v>
      </c>
      <c r="E9" s="133" t="s">
        <v>98</v>
      </c>
      <c r="F9" s="828" t="s">
        <v>843</v>
      </c>
      <c r="G9" s="175" t="s">
        <v>16</v>
      </c>
      <c r="H9" s="133" t="s">
        <v>97</v>
      </c>
      <c r="I9" s="133" t="s">
        <v>98</v>
      </c>
      <c r="J9" s="828" t="s">
        <v>843</v>
      </c>
      <c r="K9" s="175" t="s">
        <v>15</v>
      </c>
      <c r="L9" s="133" t="s">
        <v>97</v>
      </c>
      <c r="M9" s="133" t="s">
        <v>98</v>
      </c>
      <c r="N9" s="828" t="s">
        <v>843</v>
      </c>
      <c r="O9" s="175" t="s">
        <v>59</v>
      </c>
      <c r="P9" s="133" t="s">
        <v>97</v>
      </c>
      <c r="Q9" s="133" t="s">
        <v>98</v>
      </c>
      <c r="R9" s="828" t="s">
        <v>843</v>
      </c>
      <c r="S9" s="174" t="s">
        <v>14</v>
      </c>
      <c r="T9" s="133" t="s">
        <v>97</v>
      </c>
      <c r="U9" s="133" t="s">
        <v>98</v>
      </c>
      <c r="V9" s="173" t="s">
        <v>843</v>
      </c>
    </row>
    <row r="10" spans="1:25">
      <c r="A10" s="166">
        <v>1913</v>
      </c>
      <c r="B10" s="252">
        <v>12453.593100736873</v>
      </c>
      <c r="C10" s="258">
        <f>$B10*'TC2'!C10</f>
        <v>12453.593100736873</v>
      </c>
      <c r="D10" s="259">
        <f>$B10*'TC2'!D10</f>
        <v>11466.612803460412</v>
      </c>
      <c r="E10" s="259">
        <f>$B10*'TC2'!E10</f>
        <v>986.98029727645985</v>
      </c>
      <c r="F10" s="259">
        <f>$B10*'TC2'!F10</f>
        <v>0</v>
      </c>
      <c r="G10" s="260"/>
      <c r="H10" s="259"/>
      <c r="I10" s="259"/>
      <c r="J10" s="259"/>
      <c r="K10" s="261"/>
      <c r="L10" s="259"/>
      <c r="M10" s="259"/>
      <c r="N10" s="259"/>
      <c r="O10" s="262"/>
      <c r="P10" s="259"/>
      <c r="Q10" s="259"/>
      <c r="R10" s="259"/>
      <c r="S10" s="260"/>
      <c r="T10" s="259"/>
      <c r="U10" s="259"/>
      <c r="V10" s="263"/>
    </row>
    <row r="11" spans="1:25">
      <c r="A11" s="166">
        <v>1914</v>
      </c>
      <c r="B11" s="252">
        <v>11251.636960006004</v>
      </c>
      <c r="C11" s="264">
        <f>$B11*'TC2'!C11</f>
        <v>11251.636960006004</v>
      </c>
      <c r="D11" s="265">
        <f>$B11*'TC2'!D11</f>
        <v>10353.657167727064</v>
      </c>
      <c r="E11" s="265">
        <f>$B11*'TC2'!E11</f>
        <v>897.97979227893939</v>
      </c>
      <c r="F11" s="265">
        <f>$B11*'TC2'!F11</f>
        <v>0</v>
      </c>
      <c r="G11" s="266"/>
      <c r="H11" s="265"/>
      <c r="I11" s="265"/>
      <c r="J11" s="265"/>
      <c r="K11" s="267"/>
      <c r="L11" s="265"/>
      <c r="M11" s="265"/>
      <c r="N11" s="265"/>
      <c r="O11" s="268"/>
      <c r="P11" s="265"/>
      <c r="Q11" s="265"/>
      <c r="R11" s="265"/>
      <c r="S11" s="266"/>
      <c r="T11" s="265"/>
      <c r="U11" s="265"/>
      <c r="V11" s="269"/>
    </row>
    <row r="12" spans="1:25">
      <c r="A12" s="166">
        <v>1915</v>
      </c>
      <c r="B12" s="252">
        <v>11475.099393264616</v>
      </c>
      <c r="C12" s="264">
        <f>$B12*'TC2'!C12</f>
        <v>11475.099393264616</v>
      </c>
      <c r="D12" s="265">
        <f>$B12*'TC2'!D12</f>
        <v>10558.575215719711</v>
      </c>
      <c r="E12" s="265">
        <f>$B12*'TC2'!E12</f>
        <v>916.52417754490443</v>
      </c>
      <c r="F12" s="265">
        <f>$B12*'TC2'!F12</f>
        <v>0</v>
      </c>
      <c r="G12" s="266"/>
      <c r="H12" s="265"/>
      <c r="I12" s="265"/>
      <c r="J12" s="265"/>
      <c r="K12" s="267"/>
      <c r="L12" s="265"/>
      <c r="M12" s="265"/>
      <c r="N12" s="265"/>
      <c r="O12" s="268"/>
      <c r="P12" s="265"/>
      <c r="Q12" s="265"/>
      <c r="R12" s="265"/>
      <c r="S12" s="266"/>
      <c r="T12" s="265"/>
      <c r="U12" s="265"/>
      <c r="V12" s="269"/>
    </row>
    <row r="13" spans="1:25">
      <c r="A13" s="166">
        <v>1916</v>
      </c>
      <c r="B13" s="252">
        <v>13085.212516092019</v>
      </c>
      <c r="C13" s="264">
        <f>$B13*'TC2'!C13</f>
        <v>13085.212516092019</v>
      </c>
      <c r="D13" s="270">
        <f>$B13*'TC2'!D13</f>
        <v>12013.736533980362</v>
      </c>
      <c r="E13" s="270">
        <f>$B13*'TC2'!E13</f>
        <v>1071.4759821116563</v>
      </c>
      <c r="F13" s="270">
        <f>$B13*'TC2'!F13</f>
        <v>0</v>
      </c>
      <c r="G13" s="271"/>
      <c r="H13" s="272"/>
      <c r="I13" s="272"/>
      <c r="J13" s="272"/>
      <c r="K13" s="271"/>
      <c r="L13" s="272"/>
      <c r="M13" s="272"/>
      <c r="N13" s="272"/>
      <c r="O13" s="271"/>
      <c r="P13" s="272"/>
      <c r="Q13" s="272"/>
      <c r="R13" s="272"/>
      <c r="S13" s="271"/>
      <c r="T13" s="272"/>
      <c r="U13" s="272"/>
      <c r="V13" s="273"/>
    </row>
    <row r="14" spans="1:25">
      <c r="A14" s="166">
        <v>1917</v>
      </c>
      <c r="B14" s="252">
        <v>12880.504858041766</v>
      </c>
      <c r="C14" s="264">
        <f>$B14*'TC2'!C14</f>
        <v>12880.504858041766</v>
      </c>
      <c r="D14" s="270">
        <f>$B14*'TC2'!D14</f>
        <v>10448.159747226062</v>
      </c>
      <c r="E14" s="270">
        <f>$B14*'TC2'!E14</f>
        <v>2432.3451108157046</v>
      </c>
      <c r="F14" s="270">
        <f>$B14*'TC2'!F14</f>
        <v>0</v>
      </c>
      <c r="G14" s="266">
        <f>$B14*'TC2'!G14/0.9</f>
        <v>8290.8131452467424</v>
      </c>
      <c r="H14" s="817">
        <f>$B14*'TC2'!H14/0.9</f>
        <v>6710.6189842735266</v>
      </c>
      <c r="I14" s="817">
        <f>$B14*'TC2'!I14/0.9</f>
        <v>1580.1941609732146</v>
      </c>
      <c r="J14" s="817">
        <f>$B14*'TC2'!J14/0.9</f>
        <v>0</v>
      </c>
      <c r="K14" s="274"/>
      <c r="L14" s="270"/>
      <c r="M14" s="270"/>
      <c r="N14" s="270"/>
      <c r="O14" s="275"/>
      <c r="P14" s="270"/>
      <c r="Q14" s="270"/>
      <c r="R14" s="270"/>
      <c r="S14" s="266">
        <f>$B14*'TC2'!S14/0.1</f>
        <v>54187.730273196983</v>
      </c>
      <c r="T14" s="265">
        <f>$B14*'TC2'!T14/0.1</f>
        <v>44086.026613798866</v>
      </c>
      <c r="U14" s="265">
        <f>$B14*'TC2'!U14/0.1</f>
        <v>10101.703659398116</v>
      </c>
      <c r="V14" s="269">
        <f>$B14*'TC2'!V14/0.1</f>
        <v>0</v>
      </c>
      <c r="Y14" s="3"/>
    </row>
    <row r="15" spans="1:25">
      <c r="A15" s="166">
        <v>1918</v>
      </c>
      <c r="B15" s="252">
        <v>13628.147004284225</v>
      </c>
      <c r="C15" s="264">
        <f>$B15*'TC2'!C15</f>
        <v>13628.147004284225</v>
      </c>
      <c r="D15" s="265">
        <f>$B15*'TC2'!D15</f>
        <v>10438.038197095209</v>
      </c>
      <c r="E15" s="265">
        <f>$B15*'TC2'!E15</f>
        <v>3190.1088071890154</v>
      </c>
      <c r="F15" s="265">
        <f>$B15*'TC2'!F15</f>
        <v>0</v>
      </c>
      <c r="G15" s="266">
        <f>$B15*'TC2'!G15/0.9</f>
        <v>9257.0922451097831</v>
      </c>
      <c r="H15" s="824">
        <f>$B15*'TC2'!H15/0.9</f>
        <v>7125.0649717563383</v>
      </c>
      <c r="I15" s="824">
        <f>$B15*'TC2'!I15/0.9</f>
        <v>2132.0272733534462</v>
      </c>
      <c r="J15" s="824">
        <f>$B15*'TC2'!J15/0.9</f>
        <v>0</v>
      </c>
      <c r="K15" s="267"/>
      <c r="L15" s="265"/>
      <c r="M15" s="265"/>
      <c r="N15" s="265"/>
      <c r="O15" s="268"/>
      <c r="P15" s="265"/>
      <c r="Q15" s="265"/>
      <c r="R15" s="265"/>
      <c r="S15" s="266">
        <f>$B15*'TC2'!S15/0.1</f>
        <v>52967.639836854192</v>
      </c>
      <c r="T15" s="265">
        <f>$B15*'TC2'!T15/0.1</f>
        <v>40254.797225145048</v>
      </c>
      <c r="U15" s="265">
        <f>$B15*'TC2'!U15/0.1</f>
        <v>12712.84261170914</v>
      </c>
      <c r="V15" s="269">
        <f>$B15*'TC2'!V15/0.1</f>
        <v>0</v>
      </c>
      <c r="Y15" s="3"/>
    </row>
    <row r="16" spans="1:25">
      <c r="A16" s="171">
        <v>1919</v>
      </c>
      <c r="B16" s="253">
        <v>12913.517077659153</v>
      </c>
      <c r="C16" s="276">
        <f>$B16*'TC2'!C16</f>
        <v>12913.517077659153</v>
      </c>
      <c r="D16" s="277">
        <f>$B16*'TC2'!D16</f>
        <v>11347.336984430711</v>
      </c>
      <c r="E16" s="277">
        <f>$B16*'TC2'!E16</f>
        <v>1566.180093228442</v>
      </c>
      <c r="F16" s="277">
        <f>$B16*'TC2'!F16</f>
        <v>0</v>
      </c>
      <c r="G16" s="278">
        <f>$B16*'TC2'!G16/0.9</f>
        <v>8277.8976736459299</v>
      </c>
      <c r="H16" s="825">
        <f>$B16*'TC2'!H16/0.9</f>
        <v>7246.2025715852633</v>
      </c>
      <c r="I16" s="825">
        <f>$B16*'TC2'!I16/0.9</f>
        <v>1031.6951020606675</v>
      </c>
      <c r="J16" s="825">
        <f>$B16*'TC2'!J16/0.9</f>
        <v>0</v>
      </c>
      <c r="K16" s="279"/>
      <c r="L16" s="277"/>
      <c r="M16" s="277"/>
      <c r="N16" s="277"/>
      <c r="O16" s="280"/>
      <c r="P16" s="277"/>
      <c r="Q16" s="277"/>
      <c r="R16" s="277"/>
      <c r="S16" s="278">
        <f>$B16*'TC2'!S16/0.1</f>
        <v>54634.091713778158</v>
      </c>
      <c r="T16" s="277">
        <f>$B16*'TC2'!T16/0.1</f>
        <v>48257.546700039748</v>
      </c>
      <c r="U16" s="277">
        <f>$B16*'TC2'!U16/0.1</f>
        <v>6376.5450137384114</v>
      </c>
      <c r="V16" s="281">
        <f>$B16*'TC2'!V16/0.1</f>
        <v>0</v>
      </c>
      <c r="Y16" s="3"/>
    </row>
    <row r="17" spans="1:25">
      <c r="A17" s="166">
        <v>1920</v>
      </c>
      <c r="B17" s="252">
        <v>12633.202460873161</v>
      </c>
      <c r="C17" s="264">
        <f>$B17*'TC2'!C17</f>
        <v>12633.202460873161</v>
      </c>
      <c r="D17" s="265">
        <f>$B17*'TC2'!D17</f>
        <v>11654.847835651743</v>
      </c>
      <c r="E17" s="265">
        <f>$B17*'TC2'!E17</f>
        <v>978.35462522141711</v>
      </c>
      <c r="F17" s="265">
        <f>$B17*'TC2'!F17</f>
        <v>0</v>
      </c>
      <c r="G17" s="266">
        <f>$B17*'TC2'!G17/0.9</f>
        <v>8298.8777369307245</v>
      </c>
      <c r="H17" s="824">
        <f>$B17*'TC2'!H17/0.9</f>
        <v>7622.3563645753811</v>
      </c>
      <c r="I17" s="824">
        <f>$B17*'TC2'!I17/0.9</f>
        <v>676.52137235534292</v>
      </c>
      <c r="J17" s="824">
        <f>$B17*'TC2'!J17/0.9</f>
        <v>0</v>
      </c>
      <c r="K17" s="267"/>
      <c r="L17" s="265"/>
      <c r="M17" s="265"/>
      <c r="N17" s="265"/>
      <c r="O17" s="268"/>
      <c r="P17" s="265"/>
      <c r="Q17" s="265"/>
      <c r="R17" s="265"/>
      <c r="S17" s="266">
        <f>$B17*'TC2'!S17/0.1</f>
        <v>51642.12497635508</v>
      </c>
      <c r="T17" s="265">
        <f>$B17*'TC2'!T17/0.1</f>
        <v>47947.271075338998</v>
      </c>
      <c r="U17" s="265">
        <f>$B17*'TC2'!U17/0.1</f>
        <v>3694.8539010160844</v>
      </c>
      <c r="V17" s="269">
        <f>$B17*'TC2'!V17/0.1</f>
        <v>0</v>
      </c>
      <c r="Y17" s="3"/>
    </row>
    <row r="18" spans="1:25">
      <c r="A18" s="166">
        <v>1921</v>
      </c>
      <c r="B18" s="252">
        <v>11389.960836765618</v>
      </c>
      <c r="C18" s="264">
        <f>$B18*'TC2'!C18</f>
        <v>11389.960836765618</v>
      </c>
      <c r="D18" s="265">
        <f>$B18*'TC2'!D18</f>
        <v>10464.659724767458</v>
      </c>
      <c r="E18" s="265">
        <f>$B18*'TC2'!E18</f>
        <v>925.3011119981594</v>
      </c>
      <c r="F18" s="265">
        <f>$B18*'TC2'!F18</f>
        <v>0</v>
      </c>
      <c r="G18" s="266">
        <f>$B18*'TC2'!G18/0.9</f>
        <v>7106.6648969216149</v>
      </c>
      <c r="H18" s="824">
        <f>$B18*'TC2'!H18/0.9</f>
        <v>6497.227046571139</v>
      </c>
      <c r="I18" s="824">
        <f>$B18*'TC2'!I18/0.9</f>
        <v>609.43785035047529</v>
      </c>
      <c r="J18" s="824">
        <f>$B18*'TC2'!J18/0.9</f>
        <v>0</v>
      </c>
      <c r="K18" s="267"/>
      <c r="L18" s="265"/>
      <c r="M18" s="265"/>
      <c r="N18" s="265"/>
      <c r="O18" s="268"/>
      <c r="P18" s="265"/>
      <c r="Q18" s="265"/>
      <c r="R18" s="265"/>
      <c r="S18" s="266">
        <f>$B18*'TC2'!S18/0.1</f>
        <v>49939.624295361631</v>
      </c>
      <c r="T18" s="265">
        <f>$B18*'TC2'!T18/0.1</f>
        <v>46171.553828534321</v>
      </c>
      <c r="U18" s="265">
        <f>$B18*'TC2'!U18/0.1</f>
        <v>3768.070466827317</v>
      </c>
      <c r="V18" s="269">
        <f>$B18*'TC2'!V18/0.1</f>
        <v>0</v>
      </c>
      <c r="Y18" s="3"/>
    </row>
    <row r="19" spans="1:25">
      <c r="A19" s="166">
        <v>1922</v>
      </c>
      <c r="B19" s="252">
        <v>12362.520301631563</v>
      </c>
      <c r="C19" s="264">
        <f>$B19*'TC2'!C19</f>
        <v>12362.520301631563</v>
      </c>
      <c r="D19" s="265">
        <f>$B19*'TC2'!D19</f>
        <v>11417.213592461727</v>
      </c>
      <c r="E19" s="265">
        <f>$B19*'TC2'!E19</f>
        <v>945.30670916983604</v>
      </c>
      <c r="F19" s="265">
        <f>$B19*'TC2'!F19</f>
        <v>0</v>
      </c>
      <c r="G19" s="266">
        <f>$B19*'TC2'!G19/0.9</f>
        <v>7841.0263476324262</v>
      </c>
      <c r="H19" s="824">
        <f>$B19*'TC2'!H19/0.9</f>
        <v>7207.7263394056481</v>
      </c>
      <c r="I19" s="824">
        <f>$B19*'TC2'!I19/0.9</f>
        <v>633.30000822677869</v>
      </c>
      <c r="J19" s="824">
        <f>$B19*'TC2'!J19/0.9</f>
        <v>0</v>
      </c>
      <c r="K19" s="267"/>
      <c r="L19" s="265"/>
      <c r="M19" s="265"/>
      <c r="N19" s="265"/>
      <c r="O19" s="268"/>
      <c r="P19" s="265"/>
      <c r="Q19" s="265"/>
      <c r="R19" s="265"/>
      <c r="S19" s="266">
        <f>$B19*'TC2'!S19/0.1</f>
        <v>53055.965887623788</v>
      </c>
      <c r="T19" s="265">
        <f>$B19*'TC2'!T19/0.1</f>
        <v>49302.59886996643</v>
      </c>
      <c r="U19" s="265">
        <f>$B19*'TC2'!U19/0.1</f>
        <v>3753.3670176573528</v>
      </c>
      <c r="V19" s="269">
        <f>$B19*'TC2'!V19/0.1</f>
        <v>0</v>
      </c>
      <c r="Y19" s="3"/>
    </row>
    <row r="20" spans="1:25">
      <c r="A20" s="166">
        <v>1923</v>
      </c>
      <c r="B20" s="252">
        <v>13912.158824797467</v>
      </c>
      <c r="C20" s="264">
        <f>$B20*'TC2'!C20</f>
        <v>13912.158824797467</v>
      </c>
      <c r="D20" s="265">
        <f>$B20*'TC2'!D20</f>
        <v>12862.247342968218</v>
      </c>
      <c r="E20" s="265">
        <f>$B20*'TC2'!E20</f>
        <v>1049.9114818292501</v>
      </c>
      <c r="F20" s="265">
        <f>$B20*'TC2'!F20</f>
        <v>0</v>
      </c>
      <c r="G20" s="266">
        <f>$B20*'TC2'!G20/0.9</f>
        <v>9224.2730085917538</v>
      </c>
      <c r="H20" s="824">
        <f>$B20*'TC2'!H20/0.9</f>
        <v>8491.1275055501683</v>
      </c>
      <c r="I20" s="824">
        <f>$B20*'TC2'!I20/0.9</f>
        <v>733.14550304158547</v>
      </c>
      <c r="J20" s="824">
        <f>$B20*'TC2'!J20/0.9</f>
        <v>0</v>
      </c>
      <c r="K20" s="267"/>
      <c r="L20" s="265"/>
      <c r="M20" s="265"/>
      <c r="N20" s="265"/>
      <c r="O20" s="268"/>
      <c r="P20" s="265"/>
      <c r="Q20" s="265"/>
      <c r="R20" s="265"/>
      <c r="S20" s="266">
        <f>$B20*'TC2'!S20/0.1</f>
        <v>56103.131170648885</v>
      </c>
      <c r="T20" s="265">
        <f>$B20*'TC2'!T20/0.1</f>
        <v>52202.325879730648</v>
      </c>
      <c r="U20" s="265">
        <f>$B20*'TC2'!U20/0.1</f>
        <v>3900.8052909182311</v>
      </c>
      <c r="V20" s="269">
        <f>$B20*'TC2'!V20/0.1</f>
        <v>0</v>
      </c>
      <c r="Y20" s="3"/>
    </row>
    <row r="21" spans="1:25">
      <c r="A21" s="166">
        <v>1924</v>
      </c>
      <c r="B21" s="252">
        <v>13733.925500473351</v>
      </c>
      <c r="C21" s="264">
        <f>$B21*'TC2'!C21</f>
        <v>13733.925500473351</v>
      </c>
      <c r="D21" s="265">
        <f>$B21*'TC2'!D21</f>
        <v>12760.253039258125</v>
      </c>
      <c r="E21" s="265">
        <f>$B21*'TC2'!E21</f>
        <v>973.67246121522771</v>
      </c>
      <c r="F21" s="265">
        <f>$B21*'TC2'!F21</f>
        <v>0</v>
      </c>
      <c r="G21" s="266">
        <f>$B21*'TC2'!G21/0.9</f>
        <v>8746.0218596019658</v>
      </c>
      <c r="H21" s="824">
        <f>$B21*'TC2'!H21/0.9</f>
        <v>8087.1102415064261</v>
      </c>
      <c r="I21" s="824">
        <f>$B21*'TC2'!I21/0.9</f>
        <v>658.91161809554194</v>
      </c>
      <c r="J21" s="824">
        <f>$B21*'TC2'!J21/0.9</f>
        <v>0</v>
      </c>
      <c r="K21" s="267"/>
      <c r="L21" s="265"/>
      <c r="M21" s="265"/>
      <c r="N21" s="265"/>
      <c r="O21" s="268"/>
      <c r="P21" s="265"/>
      <c r="Q21" s="265"/>
      <c r="R21" s="265"/>
      <c r="S21" s="266">
        <f>$B21*'TC2'!S21/0.1</f>
        <v>58625.058268315814</v>
      </c>
      <c r="T21" s="265">
        <f>$B21*'TC2'!T21/0.1</f>
        <v>54818.538219023409</v>
      </c>
      <c r="U21" s="265">
        <f>$B21*'TC2'!U21/0.1</f>
        <v>3806.5200492923991</v>
      </c>
      <c r="V21" s="269">
        <f>$B21*'TC2'!V21/0.1</f>
        <v>0</v>
      </c>
      <c r="Y21" s="3"/>
    </row>
    <row r="22" spans="1:25">
      <c r="A22" s="166">
        <v>1925</v>
      </c>
      <c r="B22" s="252">
        <v>13981.631137097795</v>
      </c>
      <c r="C22" s="264">
        <f>$B22*'TC2'!C22</f>
        <v>13981.631137097795</v>
      </c>
      <c r="D22" s="265">
        <f>$B22*'TC2'!D22</f>
        <v>12913.533415652601</v>
      </c>
      <c r="E22" s="265">
        <f>$B22*'TC2'!E22</f>
        <v>1068.0977214451946</v>
      </c>
      <c r="F22" s="265">
        <f>$B22*'TC2'!F22</f>
        <v>0</v>
      </c>
      <c r="G22" s="266">
        <f>$B22*'TC2'!G22/0.9</f>
        <v>8641.0126804990741</v>
      </c>
      <c r="H22" s="824">
        <f>$B22*'TC2'!H22/0.9</f>
        <v>7939.7213746843945</v>
      </c>
      <c r="I22" s="824">
        <f>$B22*'TC2'!I22/0.9</f>
        <v>701.29130581467928</v>
      </c>
      <c r="J22" s="824">
        <f>$B22*'TC2'!J22/0.9</f>
        <v>0</v>
      </c>
      <c r="K22" s="267"/>
      <c r="L22" s="265"/>
      <c r="M22" s="265"/>
      <c r="N22" s="265"/>
      <c r="O22" s="268"/>
      <c r="P22" s="265"/>
      <c r="Q22" s="265"/>
      <c r="R22" s="265"/>
      <c r="S22" s="266">
        <f>$B22*'TC2'!S22/0.1</f>
        <v>62047.19724648627</v>
      </c>
      <c r="T22" s="265">
        <f>$B22*'TC2'!T22/0.1</f>
        <v>57677.841784366436</v>
      </c>
      <c r="U22" s="265">
        <f>$B22*'TC2'!U22/0.1</f>
        <v>4369.3554621198327</v>
      </c>
      <c r="V22" s="269">
        <f>$B22*'TC2'!V22/0.1</f>
        <v>0</v>
      </c>
      <c r="Y22" s="3"/>
    </row>
    <row r="23" spans="1:25">
      <c r="A23" s="166">
        <v>1926</v>
      </c>
      <c r="B23" s="252">
        <v>14635.291536650295</v>
      </c>
      <c r="C23" s="264">
        <f>$B23*'TC2'!C23</f>
        <v>14635.291536650295</v>
      </c>
      <c r="D23" s="265">
        <f>$B23*'TC2'!D23</f>
        <v>13523.755097769155</v>
      </c>
      <c r="E23" s="265">
        <f>$B23*'TC2'!E23</f>
        <v>1111.536438881139</v>
      </c>
      <c r="F23" s="265">
        <f>$B23*'TC2'!F23</f>
        <v>0</v>
      </c>
      <c r="G23" s="266">
        <f>$B23*'TC2'!G23/0.9</f>
        <v>8967.7505516071378</v>
      </c>
      <c r="H23" s="824">
        <f>$B23*'TC2'!H23/0.9</f>
        <v>8242.4331856727258</v>
      </c>
      <c r="I23" s="824">
        <f>$B23*'TC2'!I23/0.9</f>
        <v>725.31736593441008</v>
      </c>
      <c r="J23" s="824">
        <f>$B23*'TC2'!J23/0.9</f>
        <v>0</v>
      </c>
      <c r="K23" s="267"/>
      <c r="L23" s="265"/>
      <c r="M23" s="265"/>
      <c r="N23" s="265"/>
      <c r="O23" s="268"/>
      <c r="P23" s="265"/>
      <c r="Q23" s="265"/>
      <c r="R23" s="265"/>
      <c r="S23" s="266">
        <f>$B23*'TC2'!S23/0.1</f>
        <v>65643.160402038717</v>
      </c>
      <c r="T23" s="265">
        <f>$B23*'TC2'!T23/0.1</f>
        <v>61055.652306637021</v>
      </c>
      <c r="U23" s="265">
        <f>$B23*'TC2'!U23/0.1</f>
        <v>4587.5080954016985</v>
      </c>
      <c r="V23" s="269">
        <f>$B23*'TC2'!V23/0.1</f>
        <v>0</v>
      </c>
      <c r="Y23" s="3"/>
    </row>
    <row r="24" spans="1:25">
      <c r="A24" s="166">
        <v>1927</v>
      </c>
      <c r="B24" s="252">
        <v>14366.116419410435</v>
      </c>
      <c r="C24" s="264">
        <f>$B24*'TC2'!C24</f>
        <v>14366.116419410435</v>
      </c>
      <c r="D24" s="265">
        <f>$B24*'TC2'!D24</f>
        <v>13349.211776124923</v>
      </c>
      <c r="E24" s="265">
        <f>$B24*'TC2'!E24</f>
        <v>1016.9046432855107</v>
      </c>
      <c r="F24" s="265">
        <f>$B24*'TC2'!F24</f>
        <v>0</v>
      </c>
      <c r="G24" s="266">
        <f>$B24*'TC2'!G24/0.9</f>
        <v>8894.031213543567</v>
      </c>
      <c r="H24" s="824">
        <f>$B24*'TC2'!H24/0.9</f>
        <v>8221.4735720631543</v>
      </c>
      <c r="I24" s="824">
        <f>$B24*'TC2'!I24/0.9</f>
        <v>672.5576414804101</v>
      </c>
      <c r="J24" s="824">
        <f>$B24*'TC2'!J24/0.9</f>
        <v>0</v>
      </c>
      <c r="K24" s="267"/>
      <c r="L24" s="265"/>
      <c r="M24" s="265"/>
      <c r="N24" s="265"/>
      <c r="O24" s="268"/>
      <c r="P24" s="265"/>
      <c r="Q24" s="265"/>
      <c r="R24" s="265"/>
      <c r="S24" s="266">
        <f>$B24*'TC2'!S24/0.1</f>
        <v>63614.883272212246</v>
      </c>
      <c r="T24" s="265">
        <f>$B24*'TC2'!T24/0.1</f>
        <v>59498.855612680833</v>
      </c>
      <c r="U24" s="265">
        <f>$B24*'TC2'!U24/0.1</f>
        <v>4116.0276595314162</v>
      </c>
      <c r="V24" s="269">
        <f>$B24*'TC2'!V24/0.1</f>
        <v>0</v>
      </c>
      <c r="Y24" s="3"/>
    </row>
    <row r="25" spans="1:25">
      <c r="A25" s="166">
        <v>1928</v>
      </c>
      <c r="B25" s="252">
        <v>14521.44433007688</v>
      </c>
      <c r="C25" s="264">
        <f>$B25*'TC2'!C25</f>
        <v>14521.44433007688</v>
      </c>
      <c r="D25" s="265">
        <f>$B25*'TC2'!D25</f>
        <v>13423.701274297135</v>
      </c>
      <c r="E25" s="265">
        <f>$B25*'TC2'!E25</f>
        <v>1097.7430557797441</v>
      </c>
      <c r="F25" s="265">
        <f>$B25*'TC2'!F25</f>
        <v>0</v>
      </c>
      <c r="G25" s="266">
        <f>$B25*'TC2'!G25/0.9</f>
        <v>8815.4319266904386</v>
      </c>
      <c r="H25" s="824">
        <f>$B25*'TC2'!H25/0.9</f>
        <v>8104.9165553115845</v>
      </c>
      <c r="I25" s="824">
        <f>$B25*'TC2'!I25/0.9</f>
        <v>710.51537137885452</v>
      </c>
      <c r="J25" s="824">
        <f>$B25*'TC2'!J25/0.9</f>
        <v>0</v>
      </c>
      <c r="K25" s="267"/>
      <c r="L25" s="265"/>
      <c r="M25" s="265"/>
      <c r="N25" s="265"/>
      <c r="O25" s="268"/>
      <c r="P25" s="265"/>
      <c r="Q25" s="265"/>
      <c r="R25" s="265"/>
      <c r="S25" s="266">
        <f>$B25*'TC2'!S25/0.1</f>
        <v>65875.555960554833</v>
      </c>
      <c r="T25" s="265">
        <f>$B25*'TC2'!T25/0.1</f>
        <v>61292.763745167082</v>
      </c>
      <c r="U25" s="265">
        <f>$B25*'TC2'!U25/0.1</f>
        <v>4582.792215387748</v>
      </c>
      <c r="V25" s="269">
        <f>$B25*'TC2'!V25/0.1</f>
        <v>0</v>
      </c>
      <c r="Y25" s="3"/>
    </row>
    <row r="26" spans="1:25">
      <c r="A26" s="166">
        <v>1929</v>
      </c>
      <c r="B26" s="252">
        <v>15245.363601220311</v>
      </c>
      <c r="C26" s="264">
        <f>$B26*'TC2'!C26</f>
        <v>15245.363601220311</v>
      </c>
      <c r="D26" s="265">
        <f>$B26*'TC2'!D26</f>
        <v>14029.561110231856</v>
      </c>
      <c r="E26" s="265">
        <f>$B26*'TC2'!E26</f>
        <v>1215.8024909884557</v>
      </c>
      <c r="F26" s="265">
        <f>$B26*'TC2'!F26</f>
        <v>0</v>
      </c>
      <c r="G26" s="266">
        <f>$B26*'TC2'!G26/0.9</f>
        <v>9518.8877851091966</v>
      </c>
      <c r="H26" s="824">
        <f>$B26*'TC2'!H26/0.9</f>
        <v>8704.8715683037572</v>
      </c>
      <c r="I26" s="824">
        <f>$B26*'TC2'!I26/0.9</f>
        <v>814.01621680543929</v>
      </c>
      <c r="J26" s="824">
        <f>$B26*'TC2'!J26/0.9</f>
        <v>0</v>
      </c>
      <c r="K26" s="267"/>
      <c r="L26" s="265"/>
      <c r="M26" s="265"/>
      <c r="N26" s="265"/>
      <c r="O26" s="268"/>
      <c r="P26" s="265"/>
      <c r="Q26" s="265"/>
      <c r="R26" s="265"/>
      <c r="S26" s="266">
        <f>$B26*'TC2'!S26/0.1</f>
        <v>66783.645946220349</v>
      </c>
      <c r="T26" s="265">
        <f>$B26*'TC2'!T26/0.1</f>
        <v>61951.766987584742</v>
      </c>
      <c r="U26" s="265">
        <f>$B26*'TC2'!U26/0.1</f>
        <v>4831.8789586356024</v>
      </c>
      <c r="V26" s="269">
        <f>$B26*'TC2'!V26/0.1</f>
        <v>0</v>
      </c>
      <c r="Y26" s="3"/>
    </row>
    <row r="27" spans="1:25">
      <c r="A27" s="170">
        <v>1930</v>
      </c>
      <c r="B27" s="254">
        <v>13728.95119587901</v>
      </c>
      <c r="C27" s="282">
        <f>$B27*'TC2'!C27</f>
        <v>13728.95119587901</v>
      </c>
      <c r="D27" s="283">
        <f>$B27*'TC2'!D27</f>
        <v>12416.078761701272</v>
      </c>
      <c r="E27" s="283">
        <f>$B27*'TC2'!E27</f>
        <v>1312.8724341777379</v>
      </c>
      <c r="F27" s="283">
        <f>$B27*'TC2'!F27</f>
        <v>0</v>
      </c>
      <c r="G27" s="284">
        <f>$B27*'TC2'!G27/0.9</f>
        <v>8804.6026296729706</v>
      </c>
      <c r="H27" s="826">
        <f>$B27*'TC2'!H27/0.9</f>
        <v>7900.311286916286</v>
      </c>
      <c r="I27" s="826">
        <f>$B27*'TC2'!I27/0.9</f>
        <v>904.29134275668594</v>
      </c>
      <c r="J27" s="826">
        <f>$B27*'TC2'!J27/0.9</f>
        <v>0</v>
      </c>
      <c r="K27" s="285"/>
      <c r="L27" s="283"/>
      <c r="M27" s="283"/>
      <c r="N27" s="283"/>
      <c r="O27" s="286"/>
      <c r="P27" s="283"/>
      <c r="Q27" s="283"/>
      <c r="R27" s="283"/>
      <c r="S27" s="284">
        <f>$B27*'TC2'!S27/0.1</f>
        <v>58048.088291733344</v>
      </c>
      <c r="T27" s="283">
        <f>$B27*'TC2'!T27/0.1</f>
        <v>53057.986034766145</v>
      </c>
      <c r="U27" s="283">
        <f>$B27*'TC2'!U27/0.1</f>
        <v>4990.1022569672059</v>
      </c>
      <c r="V27" s="287">
        <f>$B27*'TC2'!V27/0.1</f>
        <v>0</v>
      </c>
      <c r="Y27" s="3"/>
    </row>
    <row r="28" spans="1:25">
      <c r="A28" s="166">
        <v>1931</v>
      </c>
      <c r="B28" s="252">
        <v>12273.678137517067</v>
      </c>
      <c r="C28" s="264">
        <f>$B28*'TC2'!C28</f>
        <v>12273.678137517067</v>
      </c>
      <c r="D28" s="265">
        <f>$B28*'TC2'!D28</f>
        <v>10640.864573429477</v>
      </c>
      <c r="E28" s="265">
        <f>$B28*'TC2'!E28</f>
        <v>1632.8135640875889</v>
      </c>
      <c r="F28" s="265">
        <f>$B28*'TC2'!F28</f>
        <v>0</v>
      </c>
      <c r="G28" s="266">
        <f>$B28*'TC2'!G28/0.9</f>
        <v>8020.2332983788465</v>
      </c>
      <c r="H28" s="824">
        <f>$B28*'TC2'!H28/0.9</f>
        <v>6831.8422941024492</v>
      </c>
      <c r="I28" s="824">
        <f>$B28*'TC2'!I28/0.9</f>
        <v>1188.3910042763964</v>
      </c>
      <c r="J28" s="824">
        <f>$B28*'TC2'!J28/0.9</f>
        <v>0</v>
      </c>
      <c r="K28" s="267"/>
      <c r="L28" s="265"/>
      <c r="M28" s="265"/>
      <c r="N28" s="265"/>
      <c r="O28" s="268"/>
      <c r="P28" s="265"/>
      <c r="Q28" s="265"/>
      <c r="R28" s="265"/>
      <c r="S28" s="266">
        <f>$B28*'TC2'!S28/0.1</f>
        <v>50554.681689761041</v>
      </c>
      <c r="T28" s="265">
        <f>$B28*'TC2'!T28/0.1</f>
        <v>44922.065087372728</v>
      </c>
      <c r="U28" s="265">
        <f>$B28*'TC2'!U28/0.1</f>
        <v>5632.6166023883206</v>
      </c>
      <c r="V28" s="269">
        <f>$B28*'TC2'!V28/0.1</f>
        <v>0</v>
      </c>
      <c r="Y28" s="3"/>
    </row>
    <row r="29" spans="1:25">
      <c r="A29" s="166">
        <v>1932</v>
      </c>
      <c r="B29" s="252">
        <v>10372.150231385307</v>
      </c>
      <c r="C29" s="264">
        <f>$B29*'TC2'!C29</f>
        <v>10372.150231385307</v>
      </c>
      <c r="D29" s="265">
        <f>$B29*'TC2'!D29</f>
        <v>8752.4993907186017</v>
      </c>
      <c r="E29" s="265">
        <f>$B29*'TC2'!E29</f>
        <v>1619.6508406667047</v>
      </c>
      <c r="F29" s="265">
        <f>$B29*'TC2'!F29</f>
        <v>0</v>
      </c>
      <c r="G29" s="266">
        <f>$B29*'TC2'!G29/0.9</f>
        <v>6545.8758394380984</v>
      </c>
      <c r="H29" s="824">
        <f>$B29*'TC2'!H29/0.9</f>
        <v>5416.6281765898575</v>
      </c>
      <c r="I29" s="824">
        <f>$B29*'TC2'!I29/0.9</f>
        <v>1129.24766284824</v>
      </c>
      <c r="J29" s="824">
        <f>$B29*'TC2'!J29/0.9</f>
        <v>0</v>
      </c>
      <c r="K29" s="267"/>
      <c r="L29" s="265"/>
      <c r="M29" s="265"/>
      <c r="N29" s="265"/>
      <c r="O29" s="268"/>
      <c r="P29" s="265"/>
      <c r="Q29" s="265"/>
      <c r="R29" s="265"/>
      <c r="S29" s="266">
        <f>$B29*'TC2'!S29/0.1</f>
        <v>44808.619758910179</v>
      </c>
      <c r="T29" s="265">
        <f>$B29*'TC2'!T29/0.1</f>
        <v>38775.340317877293</v>
      </c>
      <c r="U29" s="265">
        <f>$B29*'TC2'!U29/0.1</f>
        <v>6033.2794410328879</v>
      </c>
      <c r="V29" s="269">
        <f>$B29*'TC2'!V29/0.1</f>
        <v>0</v>
      </c>
      <c r="Y29" s="3"/>
    </row>
    <row r="30" spans="1:25">
      <c r="A30" s="166">
        <v>1933</v>
      </c>
      <c r="B30" s="252">
        <v>10049.162570393128</v>
      </c>
      <c r="C30" s="264">
        <f>$B30*'TC2'!C30</f>
        <v>10049.162570393128</v>
      </c>
      <c r="D30" s="265">
        <f>$B30*'TC2'!D30</f>
        <v>8386.153377386845</v>
      </c>
      <c r="E30" s="265">
        <f>$B30*'TC2'!E30</f>
        <v>1663.0091930062822</v>
      </c>
      <c r="F30" s="265">
        <f>$B30*'TC2'!F30</f>
        <v>0</v>
      </c>
      <c r="G30" s="266">
        <f>$B30*'TC2'!G30/0.9</f>
        <v>6332.2859277206235</v>
      </c>
      <c r="H30" s="824">
        <f>$B30*'TC2'!H30/0.9</f>
        <v>5177.4571211994853</v>
      </c>
      <c r="I30" s="824">
        <f>$B30*'TC2'!I30/0.9</f>
        <v>1154.8288065211389</v>
      </c>
      <c r="J30" s="824">
        <f>$B30*'TC2'!J30/0.9</f>
        <v>0</v>
      </c>
      <c r="K30" s="267"/>
      <c r="L30" s="265"/>
      <c r="M30" s="265"/>
      <c r="N30" s="265"/>
      <c r="O30" s="268"/>
      <c r="P30" s="265"/>
      <c r="Q30" s="265"/>
      <c r="R30" s="265"/>
      <c r="S30" s="266">
        <f>$B30*'TC2'!S30/0.1</f>
        <v>43501.052354445659</v>
      </c>
      <c r="T30" s="265">
        <f>$B30*'TC2'!T30/0.1</f>
        <v>37264.419683073087</v>
      </c>
      <c r="U30" s="265">
        <f>$B30*'TC2'!U30/0.1</f>
        <v>6236.6326713725721</v>
      </c>
      <c r="V30" s="269">
        <f>$B30*'TC2'!V30/0.1</f>
        <v>0</v>
      </c>
      <c r="Y30" s="3"/>
    </row>
    <row r="31" spans="1:25">
      <c r="A31" s="166">
        <v>1934</v>
      </c>
      <c r="B31" s="252">
        <v>11281.372274127581</v>
      </c>
      <c r="C31" s="264">
        <f>$B31*'TC2'!C31</f>
        <v>11281.372274127581</v>
      </c>
      <c r="D31" s="265">
        <f>$B31*'TC2'!D31</f>
        <v>9467.9694509006586</v>
      </c>
      <c r="E31" s="265">
        <f>$B31*'TC2'!E31</f>
        <v>1813.4028232269225</v>
      </c>
      <c r="F31" s="265">
        <f>$B31*'TC2'!F31</f>
        <v>0</v>
      </c>
      <c r="G31" s="266">
        <f>$B31*'TC2'!G31/0.9</f>
        <v>6856.7956721982246</v>
      </c>
      <c r="H31" s="824">
        <f>$B31*'TC2'!H31/0.9</f>
        <v>5638.3147953442658</v>
      </c>
      <c r="I31" s="824">
        <f>$B31*'TC2'!I31/0.9</f>
        <v>1218.4808768539592</v>
      </c>
      <c r="J31" s="824">
        <f>$B31*'TC2'!J31/0.9</f>
        <v>0</v>
      </c>
      <c r="K31" s="267"/>
      <c r="L31" s="265"/>
      <c r="M31" s="265"/>
      <c r="N31" s="265"/>
      <c r="O31" s="268"/>
      <c r="P31" s="265"/>
      <c r="Q31" s="265"/>
      <c r="R31" s="265"/>
      <c r="S31" s="266">
        <f>$B31*'TC2'!S31/0.1</f>
        <v>51102.561691491799</v>
      </c>
      <c r="T31" s="265">
        <f>$B31*'TC2'!T31/0.1</f>
        <v>43934.861350908199</v>
      </c>
      <c r="U31" s="265">
        <f>$B31*'TC2'!U31/0.1</f>
        <v>7167.7003405835922</v>
      </c>
      <c r="V31" s="269">
        <f>$B31*'TC2'!V31/0.1</f>
        <v>0</v>
      </c>
      <c r="Y31" s="3"/>
    </row>
    <row r="32" spans="1:25">
      <c r="A32" s="166">
        <v>1935</v>
      </c>
      <c r="B32" s="252">
        <v>12378.374986743296</v>
      </c>
      <c r="C32" s="264">
        <f>$B32*'TC2'!C32</f>
        <v>12378.374986743296</v>
      </c>
      <c r="D32" s="265">
        <f>$B32*'TC2'!D32</f>
        <v>10540.094900693672</v>
      </c>
      <c r="E32" s="265">
        <f>$B32*'TC2'!E32</f>
        <v>1838.2800860496252</v>
      </c>
      <c r="F32" s="265">
        <f>$B32*'TC2'!F32</f>
        <v>0</v>
      </c>
      <c r="G32" s="266">
        <f>$B32*'TC2'!G32/0.9</f>
        <v>7648.3804631641151</v>
      </c>
      <c r="H32" s="824">
        <f>$B32*'TC2'!H32/0.9</f>
        <v>6382.1879568243658</v>
      </c>
      <c r="I32" s="824">
        <f>$B32*'TC2'!I32/0.9</f>
        <v>1266.1925063397493</v>
      </c>
      <c r="J32" s="824">
        <f>$B32*'TC2'!J32/0.9</f>
        <v>0</v>
      </c>
      <c r="K32" s="267"/>
      <c r="L32" s="265"/>
      <c r="M32" s="265"/>
      <c r="N32" s="265"/>
      <c r="O32" s="268"/>
      <c r="P32" s="265"/>
      <c r="Q32" s="265"/>
      <c r="R32" s="265"/>
      <c r="S32" s="266">
        <f>$B32*'TC2'!S32/0.1</f>
        <v>54948.325698955923</v>
      </c>
      <c r="T32" s="265">
        <f>$B32*'TC2'!T32/0.1</f>
        <v>47961.257395517408</v>
      </c>
      <c r="U32" s="265">
        <f>$B32*'TC2'!U32/0.1</f>
        <v>6987.0683034385074</v>
      </c>
      <c r="V32" s="269">
        <f>$B32*'TC2'!V32/0.1</f>
        <v>0</v>
      </c>
      <c r="Y32" s="3"/>
    </row>
    <row r="33" spans="1:25">
      <c r="A33" s="166">
        <v>1936</v>
      </c>
      <c r="B33" s="252">
        <v>13674.825659601778</v>
      </c>
      <c r="C33" s="264">
        <f>$B33*'TC2'!C33</f>
        <v>13674.825659601778</v>
      </c>
      <c r="D33" s="265">
        <f>$B33*'TC2'!D33</f>
        <v>11522.075734262116</v>
      </c>
      <c r="E33" s="265">
        <f>$B33*'TC2'!E33</f>
        <v>2152.7499253396627</v>
      </c>
      <c r="F33" s="265">
        <f>$B33*'TC2'!F33</f>
        <v>0</v>
      </c>
      <c r="G33" s="266">
        <f>$B33*'TC2'!G33/0.9</f>
        <v>8495.7365475337228</v>
      </c>
      <c r="H33" s="824">
        <f>$B33*'TC2'!H33/0.9</f>
        <v>6963.6257915910937</v>
      </c>
      <c r="I33" s="824">
        <f>$B33*'TC2'!I33/0.9</f>
        <v>1532.1107559426307</v>
      </c>
      <c r="J33" s="824">
        <f>$B33*'TC2'!J33/0.9</f>
        <v>0</v>
      </c>
      <c r="K33" s="267"/>
      <c r="L33" s="265"/>
      <c r="M33" s="265"/>
      <c r="N33" s="265"/>
      <c r="O33" s="268"/>
      <c r="P33" s="265"/>
      <c r="Q33" s="265"/>
      <c r="R33" s="265"/>
      <c r="S33" s="266">
        <f>$B33*'TC2'!S33/0.1</f>
        <v>60286.627668214263</v>
      </c>
      <c r="T33" s="265">
        <f>$B33*'TC2'!T33/0.1</f>
        <v>52548.125218301306</v>
      </c>
      <c r="U33" s="265">
        <f>$B33*'TC2'!U33/0.1</f>
        <v>7738.5024499129513</v>
      </c>
      <c r="V33" s="269">
        <f>$B33*'TC2'!V33/0.1</f>
        <v>0</v>
      </c>
      <c r="Y33" s="3"/>
    </row>
    <row r="34" spans="1:25">
      <c r="A34" s="166">
        <v>1937</v>
      </c>
      <c r="B34" s="252">
        <v>14573.15241043779</v>
      </c>
      <c r="C34" s="264">
        <f>$B34*'TC2'!C34</f>
        <v>14573.15241043779</v>
      </c>
      <c r="D34" s="265">
        <f>$B34*'TC2'!D34</f>
        <v>12694.837312720161</v>
      </c>
      <c r="E34" s="265">
        <f>$B34*'TC2'!E34</f>
        <v>1878.3150977176279</v>
      </c>
      <c r="F34" s="265">
        <f>$B34*'TC2'!F34</f>
        <v>0</v>
      </c>
      <c r="G34" s="266">
        <f>$B34*'TC2'!G34/0.9</f>
        <v>9123.575906960441</v>
      </c>
      <c r="H34" s="824">
        <f>$B34*'TC2'!H34/0.9</f>
        <v>7827.6779901846794</v>
      </c>
      <c r="I34" s="824">
        <f>$B34*'TC2'!I34/0.9</f>
        <v>1295.8979167757598</v>
      </c>
      <c r="J34" s="824">
        <f>$B34*'TC2'!J34/0.9</f>
        <v>0</v>
      </c>
      <c r="K34" s="267"/>
      <c r="L34" s="265"/>
      <c r="M34" s="265"/>
      <c r="N34" s="265"/>
      <c r="O34" s="268"/>
      <c r="P34" s="265"/>
      <c r="Q34" s="265"/>
      <c r="R34" s="265"/>
      <c r="S34" s="266">
        <f>$B34*'TC2'!S34/0.1</f>
        <v>63619.340941733921</v>
      </c>
      <c r="T34" s="265">
        <f>$B34*'TC2'!T34/0.1</f>
        <v>56499.271215539491</v>
      </c>
      <c r="U34" s="265">
        <f>$B34*'TC2'!U34/0.1</f>
        <v>7120.0697261944388</v>
      </c>
      <c r="V34" s="269">
        <f>$B34*'TC2'!V34/0.1</f>
        <v>0</v>
      </c>
      <c r="Y34" s="3"/>
    </row>
    <row r="35" spans="1:25">
      <c r="A35" s="166">
        <v>1938</v>
      </c>
      <c r="B35" s="252">
        <v>13534.34729157718</v>
      </c>
      <c r="C35" s="264">
        <f>$B35*'TC2'!C35</f>
        <v>13534.34729157718</v>
      </c>
      <c r="D35" s="265">
        <f>$B35*'TC2'!D35</f>
        <v>11427.535087640606</v>
      </c>
      <c r="E35" s="265">
        <f>$B35*'TC2'!E35</f>
        <v>2106.812203936574</v>
      </c>
      <c r="F35" s="265">
        <f>$B35*'TC2'!F35</f>
        <v>0</v>
      </c>
      <c r="G35" s="266">
        <f>$B35*'TC2'!G35/0.9</f>
        <v>8531.0978623117535</v>
      </c>
      <c r="H35" s="824">
        <f>$B35*'TC2'!H35/0.9</f>
        <v>7037.3847552006064</v>
      </c>
      <c r="I35" s="824">
        <f>$B35*'TC2'!I35/0.9</f>
        <v>1493.713107111148</v>
      </c>
      <c r="J35" s="824">
        <f>$B35*'TC2'!J35/0.9</f>
        <v>0</v>
      </c>
      <c r="K35" s="267"/>
      <c r="L35" s="265"/>
      <c r="M35" s="265"/>
      <c r="N35" s="265"/>
      <c r="O35" s="268"/>
      <c r="P35" s="265"/>
      <c r="Q35" s="265"/>
      <c r="R35" s="265"/>
      <c r="S35" s="266">
        <f>$B35*'TC2'!S35/0.1</f>
        <v>58563.592154966005</v>
      </c>
      <c r="T35" s="265">
        <f>$B35*'TC2'!T35/0.1</f>
        <v>50938.888079600598</v>
      </c>
      <c r="U35" s="265">
        <f>$B35*'TC2'!U35/0.1</f>
        <v>7624.7040753654082</v>
      </c>
      <c r="V35" s="269">
        <f>$B35*'TC2'!V35/0.1</f>
        <v>0</v>
      </c>
      <c r="Y35" s="3"/>
    </row>
    <row r="36" spans="1:25">
      <c r="A36" s="168">
        <v>1939</v>
      </c>
      <c r="B36" s="253">
        <v>14485.114297593573</v>
      </c>
      <c r="C36" s="276">
        <f>$B36*'TC2'!C36</f>
        <v>14485.114297593573</v>
      </c>
      <c r="D36" s="277">
        <f>$B36*'TC2'!D36</f>
        <v>12239.685942497517</v>
      </c>
      <c r="E36" s="277">
        <f>$B36*'TC2'!E36</f>
        <v>2245.4283550960549</v>
      </c>
      <c r="F36" s="277">
        <f>$B36*'TC2'!F36</f>
        <v>0</v>
      </c>
      <c r="G36" s="278">
        <f>$B36*'TC2'!G36/0.9</f>
        <v>8799.6536311686905</v>
      </c>
      <c r="H36" s="825">
        <f>$B36*'TC2'!H36/0.9</f>
        <v>7252.900642671817</v>
      </c>
      <c r="I36" s="825">
        <f>$B36*'TC2'!I36/0.9</f>
        <v>1546.7529884968721</v>
      </c>
      <c r="J36" s="825">
        <f>$B36*'TC2'!J36/0.9</f>
        <v>0</v>
      </c>
      <c r="K36" s="279"/>
      <c r="L36" s="277"/>
      <c r="M36" s="277"/>
      <c r="N36" s="277"/>
      <c r="O36" s="280"/>
      <c r="P36" s="277"/>
      <c r="Q36" s="277"/>
      <c r="R36" s="277"/>
      <c r="S36" s="278">
        <f>$B36*'TC2'!S36/0.1</f>
        <v>65654.260295417509</v>
      </c>
      <c r="T36" s="277">
        <f>$B36*'TC2'!T36/0.1</f>
        <v>57120.753640928815</v>
      </c>
      <c r="U36" s="277">
        <f>$B36*'TC2'!U36/0.1</f>
        <v>8533.5066544886977</v>
      </c>
      <c r="V36" s="281">
        <f>$B36*'TC2'!V36/0.1</f>
        <v>0</v>
      </c>
      <c r="Y36" s="3"/>
    </row>
    <row r="37" spans="1:25">
      <c r="A37" s="166">
        <v>1940</v>
      </c>
      <c r="B37" s="252">
        <v>15719.395524454763</v>
      </c>
      <c r="C37" s="264">
        <f>$B37*'TC2'!C37</f>
        <v>15719.395524454763</v>
      </c>
      <c r="D37" s="265">
        <f>$B37*'TC2'!D37</f>
        <v>13404.20764048773</v>
      </c>
      <c r="E37" s="265">
        <f>$B37*'TC2'!E37</f>
        <v>2315.1878839670339</v>
      </c>
      <c r="F37" s="265">
        <f>$B37*'TC2'!F37</f>
        <v>0</v>
      </c>
      <c r="G37" s="266">
        <f>$B37*'TC2'!G37/0.9</f>
        <v>9610.3289813618521</v>
      </c>
      <c r="H37" s="824">
        <f>$B37*'TC2'!H37/0.9</f>
        <v>8004.4510688820856</v>
      </c>
      <c r="I37" s="824">
        <f>$B37*'TC2'!I37/0.9</f>
        <v>1605.8779124797663</v>
      </c>
      <c r="J37" s="824">
        <f>$B37*'TC2'!J37/0.9</f>
        <v>0</v>
      </c>
      <c r="K37" s="267"/>
      <c r="L37" s="265"/>
      <c r="M37" s="265"/>
      <c r="N37" s="265"/>
      <c r="O37" s="268"/>
      <c r="P37" s="265"/>
      <c r="Q37" s="265"/>
      <c r="R37" s="265"/>
      <c r="S37" s="266">
        <f>$B37*'TC2'!S37/0.1</f>
        <v>70700.994412290966</v>
      </c>
      <c r="T37" s="265">
        <f>$B37*'TC2'!T37/0.1</f>
        <v>62002.016784938518</v>
      </c>
      <c r="U37" s="265">
        <f>$B37*'TC2'!U37/0.1</f>
        <v>8698.9776273524421</v>
      </c>
      <c r="V37" s="269">
        <f>$B37*'TC2'!V37/0.1</f>
        <v>0</v>
      </c>
      <c r="Y37" s="3"/>
    </row>
    <row r="38" spans="1:25">
      <c r="A38" s="166">
        <v>1941</v>
      </c>
      <c r="B38" s="252">
        <v>18643.785161038286</v>
      </c>
      <c r="C38" s="264">
        <f>$B38*'TC2'!C38</f>
        <v>18643.785161038286</v>
      </c>
      <c r="D38" s="265">
        <f>$B38*'TC2'!D38</f>
        <v>15576.701776829419</v>
      </c>
      <c r="E38" s="265">
        <f>$B38*'TC2'!E38</f>
        <v>3067.0833842088664</v>
      </c>
      <c r="F38" s="265">
        <f>$B38*'TC2'!F38</f>
        <v>0</v>
      </c>
      <c r="G38" s="266">
        <f>$B38*'TC2'!G38/0.9</f>
        <v>12008.350399204779</v>
      </c>
      <c r="H38" s="824">
        <f>$B38*'TC2'!H38/0.9</f>
        <v>9868.6187217003353</v>
      </c>
      <c r="I38" s="824">
        <f>$B38*'TC2'!I38/0.9</f>
        <v>2139.7316775044446</v>
      </c>
      <c r="J38" s="824">
        <f>$B38*'TC2'!J38/0.9</f>
        <v>0</v>
      </c>
      <c r="K38" s="267"/>
      <c r="L38" s="265"/>
      <c r="M38" s="265"/>
      <c r="N38" s="265"/>
      <c r="O38" s="268"/>
      <c r="P38" s="265"/>
      <c r="Q38" s="265"/>
      <c r="R38" s="265"/>
      <c r="S38" s="266">
        <f>$B38*'TC2'!S38/0.1</f>
        <v>78362.698017539835</v>
      </c>
      <c r="T38" s="265">
        <f>$B38*'TC2'!T38/0.1</f>
        <v>66949.449272991173</v>
      </c>
      <c r="U38" s="265">
        <f>$B38*'TC2'!U38/0.1</f>
        <v>11413.24874454866</v>
      </c>
      <c r="V38" s="269">
        <f>$B38*'TC2'!V38/0.1</f>
        <v>0</v>
      </c>
      <c r="Y38" s="3"/>
    </row>
    <row r="39" spans="1:25">
      <c r="A39" s="166">
        <v>1942</v>
      </c>
      <c r="B39" s="252">
        <v>22048.803512752278</v>
      </c>
      <c r="C39" s="264">
        <f>$B39*'TC2'!C39</f>
        <v>22048.803512752278</v>
      </c>
      <c r="D39" s="265">
        <f>$B39*'TC2'!D39</f>
        <v>16442.831994120203</v>
      </c>
      <c r="E39" s="265">
        <f>$B39*'TC2'!E39</f>
        <v>5605.9715186320727</v>
      </c>
      <c r="F39" s="265">
        <f>$B39*'TC2'!F39</f>
        <v>0</v>
      </c>
      <c r="G39" s="266">
        <f>$B39*'TC2'!G39/0.9</f>
        <v>15868.430704014907</v>
      </c>
      <c r="H39" s="824">
        <f>$B39*'TC2'!H39/0.9</f>
        <v>11731.994017626172</v>
      </c>
      <c r="I39" s="824">
        <f>$B39*'TC2'!I39/0.9</f>
        <v>4136.4366863887344</v>
      </c>
      <c r="J39" s="824">
        <f>$B39*'TC2'!J39/0.9</f>
        <v>0</v>
      </c>
      <c r="K39" s="267"/>
      <c r="L39" s="265"/>
      <c r="M39" s="265"/>
      <c r="N39" s="265"/>
      <c r="O39" s="268"/>
      <c r="P39" s="265"/>
      <c r="Q39" s="265"/>
      <c r="R39" s="265"/>
      <c r="S39" s="266">
        <f>$B39*'TC2'!S39/0.1</f>
        <v>77672.158791388603</v>
      </c>
      <c r="T39" s="265">
        <f>$B39*'TC2'!T39/0.1</f>
        <v>58840.373782566501</v>
      </c>
      <c r="U39" s="265">
        <f>$B39*'TC2'!U39/0.1</f>
        <v>18831.785008822109</v>
      </c>
      <c r="V39" s="269">
        <f>$B39*'TC2'!V39/0.1</f>
        <v>0</v>
      </c>
      <c r="Y39" s="3"/>
    </row>
    <row r="40" spans="1:25">
      <c r="A40" s="166">
        <v>1943</v>
      </c>
      <c r="B40" s="252">
        <v>25430.660447328959</v>
      </c>
      <c r="C40" s="264">
        <f>$B40*'TC2'!C40</f>
        <v>25430.660447328959</v>
      </c>
      <c r="D40" s="265">
        <f>$B40*'TC2'!D40</f>
        <v>17253.661252012982</v>
      </c>
      <c r="E40" s="265">
        <f>$B40*'TC2'!E40</f>
        <v>8176.999195315977</v>
      </c>
      <c r="F40" s="265">
        <f>$B40*'TC2'!F40</f>
        <v>0</v>
      </c>
      <c r="G40" s="266">
        <f>$B40*'TC2'!G40/0.9</f>
        <v>19454.48978612505</v>
      </c>
      <c r="H40" s="824">
        <f>$B40*'TC2'!H40/0.9</f>
        <v>13140.690643542832</v>
      </c>
      <c r="I40" s="824">
        <f>$B40*'TC2'!I40/0.9</f>
        <v>6313.7991425822156</v>
      </c>
      <c r="J40" s="824">
        <f>$B40*'TC2'!J40/0.9</f>
        <v>0</v>
      </c>
      <c r="K40" s="267"/>
      <c r="L40" s="265"/>
      <c r="M40" s="265"/>
      <c r="N40" s="265"/>
      <c r="O40" s="268"/>
      <c r="P40" s="265"/>
      <c r="Q40" s="265"/>
      <c r="R40" s="265"/>
      <c r="S40" s="266">
        <f>$B40*'TC2'!S40/0.1</f>
        <v>79216.196398164146</v>
      </c>
      <c r="T40" s="265">
        <f>$B40*'TC2'!T40/0.1</f>
        <v>54270.396728244326</v>
      </c>
      <c r="U40" s="265">
        <f>$B40*'TC2'!U40/0.1</f>
        <v>24945.799669919823</v>
      </c>
      <c r="V40" s="269">
        <f>$B40*'TC2'!V40/0.1</f>
        <v>0</v>
      </c>
      <c r="Y40" s="3"/>
    </row>
    <row r="41" spans="1:25">
      <c r="A41" s="166">
        <v>1944</v>
      </c>
      <c r="B41" s="252">
        <v>26246.629289523622</v>
      </c>
      <c r="C41" s="264">
        <f>$B41*'TC2'!C41</f>
        <v>26246.629289523622</v>
      </c>
      <c r="D41" s="265">
        <f>$B41*'TC2'!D41</f>
        <v>16692.420781636665</v>
      </c>
      <c r="E41" s="265">
        <f>$B41*'TC2'!E41</f>
        <v>9554.208507886955</v>
      </c>
      <c r="F41" s="265">
        <f>$B41*'TC2'!F41</f>
        <v>0</v>
      </c>
      <c r="G41" s="266">
        <f>$B41*'TC2'!G41/0.9</f>
        <v>20395.506498827879</v>
      </c>
      <c r="H41" s="824">
        <f>$B41*'TC2'!H41/0.9</f>
        <v>12903.320233235934</v>
      </c>
      <c r="I41" s="824">
        <f>$B41*'TC2'!I41/0.9</f>
        <v>7492.1862655919413</v>
      </c>
      <c r="J41" s="824">
        <f>$B41*'TC2'!J41/0.9</f>
        <v>0</v>
      </c>
      <c r="K41" s="267"/>
      <c r="L41" s="265"/>
      <c r="M41" s="265"/>
      <c r="N41" s="265"/>
      <c r="O41" s="268"/>
      <c r="P41" s="265"/>
      <c r="Q41" s="265"/>
      <c r="R41" s="265"/>
      <c r="S41" s="266">
        <f>$B41*'TC2'!S41/0.1</f>
        <v>78906.734405785319</v>
      </c>
      <c r="T41" s="265">
        <f>$B41*'TC2'!T41/0.1</f>
        <v>50794.325717243242</v>
      </c>
      <c r="U41" s="265">
        <f>$B41*'TC2'!U41/0.1</f>
        <v>28112.408688542066</v>
      </c>
      <c r="V41" s="269">
        <f>$B41*'TC2'!V41/0.1</f>
        <v>0</v>
      </c>
      <c r="Y41" s="3"/>
    </row>
    <row r="42" spans="1:25">
      <c r="A42" s="166">
        <v>1945</v>
      </c>
      <c r="B42" s="252">
        <v>25212.548968821844</v>
      </c>
      <c r="C42" s="264">
        <f>$B42*'TC2'!C42</f>
        <v>25212.548968821844</v>
      </c>
      <c r="D42" s="265">
        <f>$B42*'TC2'!D42</f>
        <v>15669.649347942986</v>
      </c>
      <c r="E42" s="265">
        <f>$B42*'TC2'!E42</f>
        <v>9542.8996208788576</v>
      </c>
      <c r="F42" s="265">
        <f>$B42*'TC2'!F42</f>
        <v>0</v>
      </c>
      <c r="G42" s="266">
        <f>$B42*'TC2'!G42/0.9</f>
        <v>19768.840432309167</v>
      </c>
      <c r="H42" s="824">
        <f>$B42*'TC2'!H42/0.9</f>
        <v>12152.623207898463</v>
      </c>
      <c r="I42" s="824">
        <f>$B42*'TC2'!I42/0.9</f>
        <v>7616.217224410706</v>
      </c>
      <c r="J42" s="824">
        <f>$B42*'TC2'!J42/0.9</f>
        <v>0</v>
      </c>
      <c r="K42" s="267"/>
      <c r="L42" s="265"/>
      <c r="M42" s="265"/>
      <c r="N42" s="265"/>
      <c r="O42" s="268"/>
      <c r="P42" s="265"/>
      <c r="Q42" s="265"/>
      <c r="R42" s="265"/>
      <c r="S42" s="266">
        <f>$B42*'TC2'!S42/0.1</f>
        <v>74205.925797435921</v>
      </c>
      <c r="T42" s="265">
        <f>$B42*'TC2'!T42/0.1</f>
        <v>47322.884608343709</v>
      </c>
      <c r="U42" s="265">
        <f>$B42*'TC2'!U42/0.1</f>
        <v>26883.041189092219</v>
      </c>
      <c r="V42" s="269">
        <f>$B42*'TC2'!V42/0.1</f>
        <v>0</v>
      </c>
      <c r="Y42" s="3"/>
    </row>
    <row r="43" spans="1:25">
      <c r="A43" s="166">
        <v>1946</v>
      </c>
      <c r="B43" s="252">
        <v>22024.178828330078</v>
      </c>
      <c r="C43" s="264">
        <f>$B43*'TC2'!C43</f>
        <v>22024.178828330078</v>
      </c>
      <c r="D43" s="265">
        <f>$B43*'TC2'!D43</f>
        <v>16718.133649099454</v>
      </c>
      <c r="E43" s="265">
        <f>$B43*'TC2'!E43</f>
        <v>5306.045179230623</v>
      </c>
      <c r="F43" s="265">
        <f>$B43*'TC2'!F43</f>
        <v>0</v>
      </c>
      <c r="G43" s="266">
        <f>$B43*'TC2'!G43/0.9</f>
        <v>16826.846847725163</v>
      </c>
      <c r="H43" s="824">
        <f>$B43*'TC2'!H43/0.9</f>
        <v>12467.492259719993</v>
      </c>
      <c r="I43" s="824">
        <f>$B43*'TC2'!I43/0.9</f>
        <v>4359.3545880051706</v>
      </c>
      <c r="J43" s="824">
        <f>$B43*'TC2'!J43/0.9</f>
        <v>0</v>
      </c>
      <c r="K43" s="267"/>
      <c r="L43" s="265"/>
      <c r="M43" s="265"/>
      <c r="N43" s="265"/>
      <c r="O43" s="268"/>
      <c r="P43" s="265"/>
      <c r="Q43" s="265"/>
      <c r="R43" s="265"/>
      <c r="S43" s="266">
        <f>$B43*'TC2'!S43/0.1</f>
        <v>68800.1666537743</v>
      </c>
      <c r="T43" s="265">
        <f>$B43*'TC2'!T43/0.1</f>
        <v>54973.906153514603</v>
      </c>
      <c r="U43" s="265">
        <f>$B43*'TC2'!U43/0.1</f>
        <v>13826.260500259696</v>
      </c>
      <c r="V43" s="269">
        <f>$B43*'TC2'!V43/0.1</f>
        <v>0</v>
      </c>
      <c r="Y43" s="3"/>
    </row>
    <row r="44" spans="1:25">
      <c r="A44" s="166">
        <v>1947</v>
      </c>
      <c r="B44" s="252">
        <v>21330.91343744715</v>
      </c>
      <c r="C44" s="264">
        <f>$B44*'TC2'!C44</f>
        <v>21330.91343744715</v>
      </c>
      <c r="D44" s="265">
        <f>$B44*'TC2'!D44</f>
        <v>16961.311680494509</v>
      </c>
      <c r="E44" s="265">
        <f>$B44*'TC2'!E44</f>
        <v>4369.6017569526393</v>
      </c>
      <c r="F44" s="265">
        <f>$B44*'TC2'!F44</f>
        <v>0</v>
      </c>
      <c r="G44" s="266">
        <f>$B44*'TC2'!G44/0.9</f>
        <v>16248.320976671554</v>
      </c>
      <c r="H44" s="824">
        <f>$B44*'TC2'!H44/0.9</f>
        <v>12616.736700877924</v>
      </c>
      <c r="I44" s="824">
        <f>$B44*'TC2'!I44/0.9</f>
        <v>3631.5842757936307</v>
      </c>
      <c r="J44" s="824">
        <f>$B44*'TC2'!J44/0.9</f>
        <v>0</v>
      </c>
      <c r="K44" s="267"/>
      <c r="L44" s="265"/>
      <c r="M44" s="265"/>
      <c r="N44" s="265"/>
      <c r="O44" s="268"/>
      <c r="P44" s="265"/>
      <c r="Q44" s="265"/>
      <c r="R44" s="265"/>
      <c r="S44" s="266">
        <f>$B44*'TC2'!S44/0.1</f>
        <v>67074.24558442751</v>
      </c>
      <c r="T44" s="265">
        <f>$B44*'TC2'!T44/0.1</f>
        <v>56062.486497043799</v>
      </c>
      <c r="U44" s="265">
        <f>$B44*'TC2'!U44/0.1</f>
        <v>11011.759087383718</v>
      </c>
      <c r="V44" s="269">
        <f>$B44*'TC2'!V44/0.1</f>
        <v>0</v>
      </c>
      <c r="Y44" s="3"/>
    </row>
    <row r="45" spans="1:25">
      <c r="A45" s="166">
        <v>1948</v>
      </c>
      <c r="B45" s="252">
        <v>22332.18445965966</v>
      </c>
      <c r="C45" s="264">
        <f>$B45*'TC2'!C45</f>
        <v>22332.18445965966</v>
      </c>
      <c r="D45" s="265">
        <f>$B45*'TC2'!D45</f>
        <v>18163.910245549348</v>
      </c>
      <c r="E45" s="265">
        <f>$B45*'TC2'!E45</f>
        <v>4168.2742141103117</v>
      </c>
      <c r="F45" s="265">
        <f>$B45*'TC2'!F45</f>
        <v>0</v>
      </c>
      <c r="G45" s="266">
        <f>$B45*'TC2'!G45/0.9</f>
        <v>16423.335514189574</v>
      </c>
      <c r="H45" s="824">
        <f>$B45*'TC2'!H45/0.9</f>
        <v>13048.697551964971</v>
      </c>
      <c r="I45" s="824">
        <f>$B45*'TC2'!I45/0.9</f>
        <v>3374.6379622246022</v>
      </c>
      <c r="J45" s="824">
        <f>$B45*'TC2'!J45/0.9</f>
        <v>0</v>
      </c>
      <c r="K45" s="267"/>
      <c r="L45" s="265"/>
      <c r="M45" s="265"/>
      <c r="N45" s="265"/>
      <c r="O45" s="268"/>
      <c r="P45" s="265"/>
      <c r="Q45" s="265"/>
      <c r="R45" s="265"/>
      <c r="S45" s="266">
        <f>$B45*'TC2'!S45/0.1</f>
        <v>75511.824968890418</v>
      </c>
      <c r="T45" s="265">
        <f>$B45*'TC2'!T45/0.1</f>
        <v>64200.824487808721</v>
      </c>
      <c r="U45" s="265">
        <f>$B45*'TC2'!U45/0.1</f>
        <v>11311.000481081697</v>
      </c>
      <c r="V45" s="269">
        <f>$B45*'TC2'!V45/0.1</f>
        <v>0</v>
      </c>
      <c r="Y45" s="3"/>
    </row>
    <row r="46" spans="1:25">
      <c r="A46" s="166">
        <v>1949</v>
      </c>
      <c r="B46" s="252">
        <v>21629.276399114045</v>
      </c>
      <c r="C46" s="264">
        <f>$B46*'TC2'!C46</f>
        <v>21629.276399114045</v>
      </c>
      <c r="D46" s="265">
        <f>$B46*'TC2'!D46</f>
        <v>17165.02043867662</v>
      </c>
      <c r="E46" s="265">
        <f>$B46*'TC2'!E46</f>
        <v>4464.2559604374237</v>
      </c>
      <c r="F46" s="265">
        <f>$B46*'TC2'!F46</f>
        <v>0</v>
      </c>
      <c r="G46" s="266">
        <f>$B46*'TC2'!G46/0.9</f>
        <v>15990.244399174388</v>
      </c>
      <c r="H46" s="824">
        <f>$B46*'TC2'!H46/0.9</f>
        <v>12377.749579951762</v>
      </c>
      <c r="I46" s="824">
        <f>$B46*'TC2'!I46/0.9</f>
        <v>3612.4948192226225</v>
      </c>
      <c r="J46" s="824">
        <f>$B46*'TC2'!J46/0.9</f>
        <v>0</v>
      </c>
      <c r="K46" s="267"/>
      <c r="L46" s="265"/>
      <c r="M46" s="265"/>
      <c r="N46" s="265"/>
      <c r="O46" s="268"/>
      <c r="P46" s="265"/>
      <c r="Q46" s="265"/>
      <c r="R46" s="265"/>
      <c r="S46" s="266">
        <f>$B46*'TC2'!S46/0.1</f>
        <v>72380.564398570976</v>
      </c>
      <c r="T46" s="265">
        <f>$B46*'TC2'!T46/0.1</f>
        <v>60250.458167200341</v>
      </c>
      <c r="U46" s="265">
        <f>$B46*'TC2'!U46/0.1</f>
        <v>12130.106231370637</v>
      </c>
      <c r="V46" s="269">
        <f>$B46*'TC2'!V46/0.1</f>
        <v>0</v>
      </c>
      <c r="Y46" s="3"/>
    </row>
    <row r="47" spans="1:25">
      <c r="A47" s="170">
        <v>1950</v>
      </c>
      <c r="B47" s="254">
        <v>23545.598846778703</v>
      </c>
      <c r="C47" s="282">
        <f>$B47*'TC2'!C47</f>
        <v>23545.598846778703</v>
      </c>
      <c r="D47" s="283">
        <f>$B47*'TC2'!D47</f>
        <v>18877.083297034958</v>
      </c>
      <c r="E47" s="283">
        <f>$B47*'TC2'!E47</f>
        <v>4668.5155497437454</v>
      </c>
      <c r="F47" s="283">
        <f>$B47*'TC2'!F47</f>
        <v>0</v>
      </c>
      <c r="G47" s="284">
        <f>$B47*'TC2'!G47/0.9</f>
        <v>17447.084446394354</v>
      </c>
      <c r="H47" s="826">
        <f>$B47*'TC2'!H47/0.9</f>
        <v>13603.331559709408</v>
      </c>
      <c r="I47" s="826">
        <f>$B47*'TC2'!I47/0.9</f>
        <v>3843.7528866849452</v>
      </c>
      <c r="J47" s="826">
        <f>$B47*'TC2'!J47/0.9</f>
        <v>0</v>
      </c>
      <c r="K47" s="285"/>
      <c r="L47" s="283"/>
      <c r="M47" s="283"/>
      <c r="N47" s="283"/>
      <c r="O47" s="286"/>
      <c r="P47" s="283"/>
      <c r="Q47" s="283"/>
      <c r="R47" s="283"/>
      <c r="S47" s="284">
        <f>$B47*'TC2'!S47/0.1</f>
        <v>78432.228450237846</v>
      </c>
      <c r="T47" s="283">
        <f>$B47*'TC2'!T47/0.1</f>
        <v>66340.848932964902</v>
      </c>
      <c r="U47" s="283">
        <f>$B47*'TC2'!U47/0.1</f>
        <v>12091.379517272937</v>
      </c>
      <c r="V47" s="287">
        <f>$B47*'TC2'!V47/0.1</f>
        <v>0</v>
      </c>
      <c r="Y47" s="3"/>
    </row>
    <row r="48" spans="1:25">
      <c r="A48" s="166">
        <v>1951</v>
      </c>
      <c r="B48" s="252">
        <v>25201.078734421462</v>
      </c>
      <c r="C48" s="264">
        <f>$B48*'TC2'!C48</f>
        <v>25201.078734421462</v>
      </c>
      <c r="D48" s="265">
        <f>$B48*'TC2'!D48</f>
        <v>19937.838646878023</v>
      </c>
      <c r="E48" s="265">
        <f>$B48*'TC2'!E48</f>
        <v>5263.2400875434387</v>
      </c>
      <c r="F48" s="265">
        <f>$B48*'TC2'!F48</f>
        <v>0</v>
      </c>
      <c r="G48" s="266">
        <f>$B48*'TC2'!G48/0.9</f>
        <v>18972.883865729706</v>
      </c>
      <c r="H48" s="824">
        <f>$B48*'TC2'!H48/0.9</f>
        <v>14729.74982687838</v>
      </c>
      <c r="I48" s="824">
        <f>$B48*'TC2'!I48/0.9</f>
        <v>4243.1340388513236</v>
      </c>
      <c r="J48" s="824">
        <f>$B48*'TC2'!J48/0.9</f>
        <v>0</v>
      </c>
      <c r="K48" s="267"/>
      <c r="L48" s="265"/>
      <c r="M48" s="265"/>
      <c r="N48" s="265"/>
      <c r="O48" s="268"/>
      <c r="P48" s="265"/>
      <c r="Q48" s="265"/>
      <c r="R48" s="265"/>
      <c r="S48" s="266">
        <f>$B48*'TC2'!S48/0.1</f>
        <v>81254.832552647276</v>
      </c>
      <c r="T48" s="265">
        <f>$B48*'TC2'!T48/0.1</f>
        <v>66810.638026874803</v>
      </c>
      <c r="U48" s="265">
        <f>$B48*'TC2'!U48/0.1</f>
        <v>14444.194525772475</v>
      </c>
      <c r="V48" s="269">
        <f>$B48*'TC2'!V48/0.1</f>
        <v>0</v>
      </c>
      <c r="Y48" s="3"/>
    </row>
    <row r="49" spans="1:25">
      <c r="A49" s="166">
        <v>1952</v>
      </c>
      <c r="B49" s="252">
        <v>25850.24136633327</v>
      </c>
      <c r="C49" s="264">
        <f>$B49*'TC2'!C49</f>
        <v>25850.24136633327</v>
      </c>
      <c r="D49" s="265">
        <f>$B49*'TC2'!D49</f>
        <v>19828.809597426029</v>
      </c>
      <c r="E49" s="265">
        <f>$B49*'TC2'!E49</f>
        <v>6021.4317689072395</v>
      </c>
      <c r="F49" s="265">
        <f>$B49*'TC2'!F49</f>
        <v>0</v>
      </c>
      <c r="G49" s="266">
        <f>$B49*'TC2'!G49/0.9</f>
        <v>19726.140002836342</v>
      </c>
      <c r="H49" s="824">
        <f>$B49*'TC2'!H49/0.9</f>
        <v>14868.642142855349</v>
      </c>
      <c r="I49" s="824">
        <f>$B49*'TC2'!I49/0.9</f>
        <v>4857.4978599809929</v>
      </c>
      <c r="J49" s="824">
        <f>$B49*'TC2'!J49/0.9</f>
        <v>0</v>
      </c>
      <c r="K49" s="267"/>
      <c r="L49" s="265"/>
      <c r="M49" s="265"/>
      <c r="N49" s="265"/>
      <c r="O49" s="268"/>
      <c r="P49" s="265"/>
      <c r="Q49" s="265"/>
      <c r="R49" s="265"/>
      <c r="S49" s="266">
        <f>$B49*'TC2'!S49/0.1</f>
        <v>80967.153637805604</v>
      </c>
      <c r="T49" s="265">
        <f>$B49*'TC2'!T49/0.1</f>
        <v>64470.316688562147</v>
      </c>
      <c r="U49" s="265">
        <f>$B49*'TC2'!U49/0.1</f>
        <v>16496.836949243454</v>
      </c>
      <c r="V49" s="269">
        <f>$B49*'TC2'!V49/0.1</f>
        <v>0</v>
      </c>
      <c r="Y49" s="3"/>
    </row>
    <row r="50" spans="1:25">
      <c r="A50" s="166">
        <v>1953</v>
      </c>
      <c r="B50" s="252">
        <v>26647.010257498594</v>
      </c>
      <c r="C50" s="264">
        <f>$B50*'TC2'!C50</f>
        <v>26647.010257498594</v>
      </c>
      <c r="D50" s="265">
        <f>$B50*'TC2'!D50</f>
        <v>20314.336723647386</v>
      </c>
      <c r="E50" s="265">
        <f>$B50*'TC2'!E50</f>
        <v>6332.6735338512117</v>
      </c>
      <c r="F50" s="265">
        <f>$B50*'TC2'!F50</f>
        <v>0</v>
      </c>
      <c r="G50" s="266">
        <f>$B50*'TC2'!G50/0.9</f>
        <v>20597.90800070584</v>
      </c>
      <c r="H50" s="824">
        <f>$B50*'TC2'!H50/0.9</f>
        <v>15438.629259291207</v>
      </c>
      <c r="I50" s="824">
        <f>$B50*'TC2'!I50/0.9</f>
        <v>5159.2787414146369</v>
      </c>
      <c r="J50" s="824">
        <f>$B50*'TC2'!J50/0.9</f>
        <v>0</v>
      </c>
      <c r="K50" s="267"/>
      <c r="L50" s="265"/>
      <c r="M50" s="265"/>
      <c r="N50" s="265"/>
      <c r="O50" s="268"/>
      <c r="P50" s="265"/>
      <c r="Q50" s="265"/>
      <c r="R50" s="265"/>
      <c r="S50" s="266">
        <f>$B50*'TC2'!S50/0.1</f>
        <v>81088.930568633368</v>
      </c>
      <c r="T50" s="265">
        <f>$B50*'TC2'!T50/0.1</f>
        <v>64195.703902852998</v>
      </c>
      <c r="U50" s="265">
        <f>$B50*'TC2'!U50/0.1</f>
        <v>16893.226665780378</v>
      </c>
      <c r="V50" s="269">
        <f>$B50*'TC2'!V50/0.1</f>
        <v>0</v>
      </c>
      <c r="Y50" s="3"/>
    </row>
    <row r="51" spans="1:25">
      <c r="A51" s="166">
        <v>1954</v>
      </c>
      <c r="B51" s="252">
        <v>26096.941588970221</v>
      </c>
      <c r="C51" s="264">
        <f>$B51*'TC2'!C51</f>
        <v>26096.941588970221</v>
      </c>
      <c r="D51" s="265">
        <f>$B51*'TC2'!D51</f>
        <v>19977.888769757777</v>
      </c>
      <c r="E51" s="265">
        <f>$B51*'TC2'!E51</f>
        <v>6119.052819212443</v>
      </c>
      <c r="F51" s="265">
        <f>$B51*'TC2'!F51</f>
        <v>0</v>
      </c>
      <c r="G51" s="266">
        <f>$B51*'TC2'!G51/0.9</f>
        <v>20012.073866026072</v>
      </c>
      <c r="H51" s="824">
        <f>$B51*'TC2'!H51/0.9</f>
        <v>15011.635914615397</v>
      </c>
      <c r="I51" s="824">
        <f>$B51*'TC2'!I51/0.9</f>
        <v>5000.437951410674</v>
      </c>
      <c r="J51" s="824">
        <f>$B51*'TC2'!J51/0.9</f>
        <v>0</v>
      </c>
      <c r="K51" s="267"/>
      <c r="L51" s="265"/>
      <c r="M51" s="265"/>
      <c r="N51" s="265"/>
      <c r="O51" s="268"/>
      <c r="P51" s="265"/>
      <c r="Q51" s="265"/>
      <c r="R51" s="265"/>
      <c r="S51" s="266">
        <f>$B51*'TC2'!S51/0.1</f>
        <v>80860.751095467567</v>
      </c>
      <c r="T51" s="265">
        <f>$B51*'TC2'!T51/0.1</f>
        <v>64674.164466039198</v>
      </c>
      <c r="U51" s="265">
        <f>$B51*'TC2'!U51/0.1</f>
        <v>16186.58662942837</v>
      </c>
      <c r="V51" s="269">
        <f>$B51*'TC2'!V51/0.1</f>
        <v>0</v>
      </c>
      <c r="Y51" s="3"/>
    </row>
    <row r="52" spans="1:25">
      <c r="A52" s="166">
        <v>1955</v>
      </c>
      <c r="B52" s="252">
        <v>27957.027053989656</v>
      </c>
      <c r="C52" s="264">
        <f>$B52*'TC2'!C52</f>
        <v>27957.027053989656</v>
      </c>
      <c r="D52" s="265">
        <f>$B52*'TC2'!D52</f>
        <v>21788.459634027429</v>
      </c>
      <c r="E52" s="265">
        <f>$B52*'TC2'!E52</f>
        <v>6168.5674199622263</v>
      </c>
      <c r="F52" s="265">
        <f>$B52*'TC2'!F52</f>
        <v>0</v>
      </c>
      <c r="G52" s="266">
        <f>$B52*'TC2'!G52/0.9</f>
        <v>21186.172008084333</v>
      </c>
      <c r="H52" s="824">
        <f>$B52*'TC2'!H52/0.9</f>
        <v>16166.324773356535</v>
      </c>
      <c r="I52" s="824">
        <f>$B52*'TC2'!I52/0.9</f>
        <v>5019.847234727803</v>
      </c>
      <c r="J52" s="824">
        <f>$B52*'TC2'!J52/0.9</f>
        <v>0</v>
      </c>
      <c r="K52" s="267"/>
      <c r="L52" s="265"/>
      <c r="M52" s="265"/>
      <c r="N52" s="265"/>
      <c r="O52" s="268"/>
      <c r="P52" s="265"/>
      <c r="Q52" s="265"/>
      <c r="R52" s="265"/>
      <c r="S52" s="266">
        <f>$B52*'TC2'!S52/0.1</f>
        <v>88894.722467137515</v>
      </c>
      <c r="T52" s="265">
        <f>$B52*'TC2'!T52/0.1</f>
        <v>72387.673380065491</v>
      </c>
      <c r="U52" s="265">
        <f>$B52*'TC2'!U52/0.1</f>
        <v>16507.049087072039</v>
      </c>
      <c r="V52" s="269">
        <f>$B52*'TC2'!V52/0.1</f>
        <v>0</v>
      </c>
      <c r="Y52" s="3"/>
    </row>
    <row r="53" spans="1:25">
      <c r="A53" s="166">
        <v>1956</v>
      </c>
      <c r="B53" s="252">
        <v>28491.348869185727</v>
      </c>
      <c r="C53" s="264">
        <f>$B53*'TC2'!C53</f>
        <v>28491.348869185727</v>
      </c>
      <c r="D53" s="265">
        <f>$B53*'TC2'!D53</f>
        <v>22339.085999579118</v>
      </c>
      <c r="E53" s="265">
        <f>$B53*'TC2'!E53</f>
        <v>6152.2628696066113</v>
      </c>
      <c r="F53" s="265">
        <f>$B53*'TC2'!F53</f>
        <v>0</v>
      </c>
      <c r="G53" s="266">
        <f>$B53*'TC2'!G53/0.9</f>
        <v>21799.093558775236</v>
      </c>
      <c r="H53" s="824">
        <f>$B53*'TC2'!H53/0.9</f>
        <v>16745.91540525157</v>
      </c>
      <c r="I53" s="824">
        <f>$B53*'TC2'!I53/0.9</f>
        <v>5053.1781535236669</v>
      </c>
      <c r="J53" s="824">
        <f>$B53*'TC2'!J53/0.9</f>
        <v>0</v>
      </c>
      <c r="K53" s="267"/>
      <c r="L53" s="265"/>
      <c r="M53" s="265"/>
      <c r="N53" s="265"/>
      <c r="O53" s="268"/>
      <c r="P53" s="265"/>
      <c r="Q53" s="265"/>
      <c r="R53" s="265"/>
      <c r="S53" s="266">
        <f>$B53*'TC2'!S53/0.1</f>
        <v>88721.646662880186</v>
      </c>
      <c r="T53" s="265">
        <f>$B53*'TC2'!T53/0.1</f>
        <v>72677.621348527056</v>
      </c>
      <c r="U53" s="265">
        <f>$B53*'TC2'!U53/0.1</f>
        <v>16044.025314353114</v>
      </c>
      <c r="V53" s="269">
        <f>$B53*'TC2'!V53/0.1</f>
        <v>0</v>
      </c>
      <c r="Y53" s="3"/>
    </row>
    <row r="54" spans="1:25">
      <c r="A54" s="166">
        <v>1957</v>
      </c>
      <c r="B54" s="252">
        <v>28545.303065137308</v>
      </c>
      <c r="C54" s="264">
        <f>$B54*'TC2'!C54</f>
        <v>28545.303065137308</v>
      </c>
      <c r="D54" s="265">
        <f>$B54*'TC2'!D54</f>
        <v>22076.949948763318</v>
      </c>
      <c r="E54" s="265">
        <f>$B54*'TC2'!E54</f>
        <v>6468.3531163739917</v>
      </c>
      <c r="F54" s="265">
        <f>$B54*'TC2'!F54</f>
        <v>0</v>
      </c>
      <c r="G54" s="266">
        <f>$B54*'TC2'!G54/0.9</f>
        <v>21832.593465216494</v>
      </c>
      <c r="H54" s="824">
        <f>$B54*'TC2'!H54/0.9</f>
        <v>16499.890243193884</v>
      </c>
      <c r="I54" s="824">
        <f>$B54*'TC2'!I54/0.9</f>
        <v>5332.7032220226138</v>
      </c>
      <c r="J54" s="824">
        <f>$B54*'TC2'!J54/0.9</f>
        <v>0</v>
      </c>
      <c r="K54" s="267"/>
      <c r="L54" s="265"/>
      <c r="M54" s="265"/>
      <c r="N54" s="265"/>
      <c r="O54" s="268"/>
      <c r="P54" s="265"/>
      <c r="Q54" s="265"/>
      <c r="R54" s="265"/>
      <c r="S54" s="266">
        <f>$B54*'TC2'!S54/0.1</f>
        <v>88959.689464424635</v>
      </c>
      <c r="T54" s="265">
        <f>$B54*'TC2'!T54/0.1</f>
        <v>72270.487298888227</v>
      </c>
      <c r="U54" s="265">
        <f>$B54*'TC2'!U54/0.1</f>
        <v>16689.20216553639</v>
      </c>
      <c r="V54" s="269">
        <f>$B54*'TC2'!V54/0.1</f>
        <v>0</v>
      </c>
      <c r="Y54" s="3"/>
    </row>
    <row r="55" spans="1:25">
      <c r="A55" s="166">
        <v>1958</v>
      </c>
      <c r="B55" s="252">
        <v>27750.092178966017</v>
      </c>
      <c r="C55" s="264">
        <f>$B55*'TC2'!C55</f>
        <v>27750.092178966017</v>
      </c>
      <c r="D55" s="265">
        <f>$B55*'TC2'!D55</f>
        <v>20927.848761939811</v>
      </c>
      <c r="E55" s="265">
        <f>$B55*'TC2'!E55</f>
        <v>6822.2434170262068</v>
      </c>
      <c r="F55" s="265">
        <f>$B55*'TC2'!F55</f>
        <v>0</v>
      </c>
      <c r="G55" s="266">
        <f>$B55*'TC2'!G55/0.9</f>
        <v>21278.791481747914</v>
      </c>
      <c r="H55" s="824">
        <f>$B55*'TC2'!H55/0.9</f>
        <v>15593.711789631248</v>
      </c>
      <c r="I55" s="824">
        <f>$B55*'TC2'!I55/0.9</f>
        <v>5685.0796921166693</v>
      </c>
      <c r="J55" s="824">
        <f>$B55*'TC2'!J55/0.9</f>
        <v>0</v>
      </c>
      <c r="K55" s="267"/>
      <c r="L55" s="265"/>
      <c r="M55" s="265"/>
      <c r="N55" s="265"/>
      <c r="O55" s="268"/>
      <c r="P55" s="265"/>
      <c r="Q55" s="265"/>
      <c r="R55" s="265"/>
      <c r="S55" s="266">
        <f>$B55*'TC2'!S55/0.1</f>
        <v>85991.798453928932</v>
      </c>
      <c r="T55" s="265">
        <f>$B55*'TC2'!T55/0.1</f>
        <v>68935.081512716875</v>
      </c>
      <c r="U55" s="265">
        <f>$B55*'TC2'!U55/0.1</f>
        <v>17056.716941212046</v>
      </c>
      <c r="V55" s="269">
        <f>$B55*'TC2'!V55/0.1</f>
        <v>0</v>
      </c>
      <c r="Y55" s="3"/>
    </row>
    <row r="56" spans="1:25">
      <c r="A56" s="168">
        <v>1959</v>
      </c>
      <c r="B56" s="253">
        <v>29456.734421590103</v>
      </c>
      <c r="C56" s="276">
        <f>$B56*'TC2'!C56</f>
        <v>29456.734421590103</v>
      </c>
      <c r="D56" s="277">
        <f>$B56*'TC2'!D56</f>
        <v>22679.021900967415</v>
      </c>
      <c r="E56" s="277">
        <f>$B56*'TC2'!E56</f>
        <v>6777.7125206226883</v>
      </c>
      <c r="F56" s="277">
        <f>$B56*'TC2'!F56</f>
        <v>0</v>
      </c>
      <c r="G56" s="278">
        <f>$B56*'TC2'!G56/0.9</f>
        <v>22391.222422303501</v>
      </c>
      <c r="H56" s="825">
        <f>$B56*'TC2'!H56/0.9</f>
        <v>16754.387074335886</v>
      </c>
      <c r="I56" s="825">
        <f>$B56*'TC2'!I56/0.9</f>
        <v>5636.8353479676161</v>
      </c>
      <c r="J56" s="825">
        <f>$B56*'TC2'!J56/0.9</f>
        <v>0</v>
      </c>
      <c r="K56" s="279"/>
      <c r="L56" s="277"/>
      <c r="M56" s="277"/>
      <c r="N56" s="277"/>
      <c r="O56" s="280"/>
      <c r="P56" s="277"/>
      <c r="Q56" s="277"/>
      <c r="R56" s="277"/>
      <c r="S56" s="278">
        <f>$B56*'TC2'!S56/0.1</f>
        <v>93046.342415169522</v>
      </c>
      <c r="T56" s="277">
        <f>$B56*'TC2'!T56/0.1</f>
        <v>76000.735340651183</v>
      </c>
      <c r="U56" s="277">
        <f>$B56*'TC2'!U56/0.1</f>
        <v>17045.607074518342</v>
      </c>
      <c r="V56" s="281">
        <f>$B56*'TC2'!V56/0.1</f>
        <v>0</v>
      </c>
      <c r="Y56" s="3"/>
    </row>
    <row r="57" spans="1:25">
      <c r="A57" s="166">
        <v>1960</v>
      </c>
      <c r="B57" s="252">
        <v>30002.428735204063</v>
      </c>
      <c r="C57" s="264">
        <f>$B57*'TC2'!C57</f>
        <v>30002.428735204063</v>
      </c>
      <c r="D57" s="265">
        <f>$B57*'TC2'!D57</f>
        <v>23157.720077427053</v>
      </c>
      <c r="E57" s="265">
        <f>$B57*'TC2'!E57</f>
        <v>6844.7086577770096</v>
      </c>
      <c r="F57" s="265">
        <f>$B57*'TC2'!F57</f>
        <v>0</v>
      </c>
      <c r="G57" s="266">
        <f>$B57*'TC2'!G57/0.9</f>
        <v>22984.938261230032</v>
      </c>
      <c r="H57" s="824">
        <f>$B57*'TC2'!H57/0.9</f>
        <v>17233.7941828802</v>
      </c>
      <c r="I57" s="824">
        <f>$B57*'TC2'!I57/0.9</f>
        <v>5751.1440783498419</v>
      </c>
      <c r="J57" s="824">
        <f>$B57*'TC2'!J57/0.9</f>
        <v>0</v>
      </c>
      <c r="K57" s="267"/>
      <c r="L57" s="265"/>
      <c r="M57" s="265"/>
      <c r="N57" s="265"/>
      <c r="O57" s="268"/>
      <c r="P57" s="265"/>
      <c r="Q57" s="265"/>
      <c r="R57" s="265"/>
      <c r="S57" s="266">
        <f>$B57*'TC2'!S57/0.1</f>
        <v>93159.843000970286</v>
      </c>
      <c r="T57" s="265">
        <f>$B57*'TC2'!T57/0.1</f>
        <v>76473.053128348765</v>
      </c>
      <c r="U57" s="265">
        <f>$B57*'TC2'!U57/0.1</f>
        <v>16686.789872621521</v>
      </c>
      <c r="V57" s="269">
        <f>$B57*'TC2'!V57/0.1</f>
        <v>0</v>
      </c>
      <c r="Y57" s="3"/>
    </row>
    <row r="58" spans="1:25">
      <c r="A58" s="166">
        <v>1961</v>
      </c>
      <c r="B58" s="252">
        <v>30392.525343509649</v>
      </c>
      <c r="C58" s="264">
        <f>$B58*'TC2'!C58</f>
        <v>30392.525343509649</v>
      </c>
      <c r="D58" s="265">
        <f>$B58*'TC2'!D58</f>
        <v>23175.035640340575</v>
      </c>
      <c r="E58" s="265">
        <f>$B58*'TC2'!E58</f>
        <v>7217.4897031690743</v>
      </c>
      <c r="F58" s="265">
        <f>$B58*'TC2'!F58</f>
        <v>0</v>
      </c>
      <c r="G58" s="266">
        <f>$B58*'TC2'!G58/0.9</f>
        <v>23245.627186977541</v>
      </c>
      <c r="H58" s="824">
        <f>$B58*'TC2'!H58/0.9</f>
        <v>17151.289308006191</v>
      </c>
      <c r="I58" s="824">
        <f>$B58*'TC2'!I58/0.9</f>
        <v>6094.337878971347</v>
      </c>
      <c r="J58" s="824">
        <f>$B58*'TC2'!J58/0.9</f>
        <v>0</v>
      </c>
      <c r="K58" s="267"/>
      <c r="L58" s="265"/>
      <c r="M58" s="265"/>
      <c r="N58" s="265"/>
      <c r="O58" s="268"/>
      <c r="P58" s="265"/>
      <c r="Q58" s="265"/>
      <c r="R58" s="265"/>
      <c r="S58" s="266">
        <f>$B58*'TC2'!S58/0.1</f>
        <v>94714.60875229862</v>
      </c>
      <c r="T58" s="265">
        <f>$B58*'TC2'!T58/0.1</f>
        <v>77388.752631350013</v>
      </c>
      <c r="U58" s="265">
        <f>$B58*'TC2'!U58/0.1</f>
        <v>17325.856120948618</v>
      </c>
      <c r="V58" s="269">
        <f>$B58*'TC2'!V58/0.1</f>
        <v>0</v>
      </c>
      <c r="Y58" s="3"/>
    </row>
    <row r="59" spans="1:25">
      <c r="A59" s="148">
        <v>1962</v>
      </c>
      <c r="B59" s="255">
        <v>31920.923672039629</v>
      </c>
      <c r="C59" s="264">
        <f>$B59*'TC2'!C59</f>
        <v>31920.923672039629</v>
      </c>
      <c r="D59" s="255">
        <f>$B59*'TC2'!D59</f>
        <v>24336.468067474434</v>
      </c>
      <c r="E59" s="288">
        <f>$B59*'TC2'!E59</f>
        <v>7584.4556045651971</v>
      </c>
      <c r="F59" s="288">
        <f>$B59*'TC2'!F59</f>
        <v>0</v>
      </c>
      <c r="G59" s="266">
        <f>$B59*'TC2'!G59/0.9</f>
        <v>24082.165739825821</v>
      </c>
      <c r="H59" s="819">
        <f>$B59*'TC2'!H59/0.9</f>
        <v>17895.594660659608</v>
      </c>
      <c r="I59" s="818">
        <f>$B59*'TC2'!I59/0.9</f>
        <v>6186.5710791662132</v>
      </c>
      <c r="J59" s="818">
        <f>$B59*'TC2'!J59/0.9</f>
        <v>0</v>
      </c>
      <c r="K59" s="289">
        <f>$B59*'TC2'!K59/0.5</f>
        <v>14361.806758872021</v>
      </c>
      <c r="L59" s="288">
        <f>$B59*'TC2'!L59/0.5</f>
        <v>9017.6972804057386</v>
      </c>
      <c r="M59" s="288">
        <f>$B59*'TC2'!M59/0.5</f>
        <v>5344.1094784662828</v>
      </c>
      <c r="N59" s="288">
        <f>$B59*'TC2'!N59/0.5</f>
        <v>0</v>
      </c>
      <c r="O59" s="289">
        <f>$B59*'TC2'!O59/0.4</f>
        <v>36232.614466018065</v>
      </c>
      <c r="P59" s="288">
        <f>$B59*'TC2'!P59/0.4</f>
        <v>28992.966385976943</v>
      </c>
      <c r="Q59" s="288">
        <f>$B59*'TC2'!Q59/0.4</f>
        <v>7239.6480800411255</v>
      </c>
      <c r="R59" s="288">
        <f>$B59*'TC2'!R59/0.4</f>
        <v>0</v>
      </c>
      <c r="S59" s="266">
        <f>$B59*'TC2'!S59/0.1</f>
        <v>102469.74506196391</v>
      </c>
      <c r="T59" s="255">
        <f>$B59*'TC2'!T59/0.1</f>
        <v>82304.328728807857</v>
      </c>
      <c r="U59" s="255">
        <f>$B59*'TC2'!U59/0.1</f>
        <v>20165.416333156052</v>
      </c>
      <c r="V59" s="290">
        <f>$B59*'TC2'!V59/0.1</f>
        <v>0</v>
      </c>
      <c r="Y59" s="3"/>
    </row>
    <row r="60" spans="1:25">
      <c r="A60" s="148">
        <v>1963</v>
      </c>
      <c r="B60" s="255">
        <v>32996.006763105761</v>
      </c>
      <c r="C60" s="264">
        <f>$B60*'TC2'!C60</f>
        <v>32996.006763105761</v>
      </c>
      <c r="D60" s="255">
        <f>$B60*'TC2'!D60</f>
        <v>25208.766621657185</v>
      </c>
      <c r="E60" s="288">
        <f>$B60*'TC2'!E60</f>
        <v>7787.2401414485739</v>
      </c>
      <c r="F60" s="288">
        <f>$B60*'TC2'!F60</f>
        <v>0</v>
      </c>
      <c r="G60" s="266">
        <f>$B60*'TC2'!G60/0.9</f>
        <v>24707.482727255443</v>
      </c>
      <c r="H60" s="819">
        <f>$B60*'TC2'!H60/0.9</f>
        <v>18352.250473494805</v>
      </c>
      <c r="I60" s="818">
        <f>$B60*'TC2'!I60/0.9</f>
        <v>6355.2322537606369</v>
      </c>
      <c r="J60" s="818">
        <f>$B60*'TC2'!J60/0.9</f>
        <v>0</v>
      </c>
      <c r="K60" s="289">
        <f>$B60*'TC2'!K60/0.5</f>
        <v>14496.473325861503</v>
      </c>
      <c r="L60" s="288">
        <f>$B60*'TC2'!L60/0.5</f>
        <v>8986.853542667388</v>
      </c>
      <c r="M60" s="288">
        <f>$B60*'TC2'!M60/0.5</f>
        <v>5509.6197831941154</v>
      </c>
      <c r="N60" s="288">
        <f>$B60*'TC2'!N60/0.5</f>
        <v>0</v>
      </c>
      <c r="O60" s="289">
        <f>$B60*'TC2'!O60/0.4</f>
        <v>37471.244478997869</v>
      </c>
      <c r="P60" s="288">
        <f>$B60*'TC2'!P60/0.4</f>
        <v>30058.996637029075</v>
      </c>
      <c r="Q60" s="288">
        <f>$B60*'TC2'!Q60/0.4</f>
        <v>7412.2478419687905</v>
      </c>
      <c r="R60" s="288">
        <f>$B60*'TC2'!R60/0.4</f>
        <v>0</v>
      </c>
      <c r="S60" s="266">
        <f>$B60*'TC2'!S60/0.1</f>
        <v>107592.7230857586</v>
      </c>
      <c r="T60" s="255">
        <f>$B60*'TC2'!T60/0.1</f>
        <v>86917.411955118601</v>
      </c>
      <c r="U60" s="255">
        <f>$B60*'TC2'!U60/0.1</f>
        <v>20675.311130640002</v>
      </c>
      <c r="V60" s="290">
        <f>$B60*'TC2'!V60/0.1</f>
        <v>0</v>
      </c>
      <c r="Y60" s="3"/>
    </row>
    <row r="61" spans="1:25">
      <c r="A61" s="148">
        <v>1964</v>
      </c>
      <c r="B61" s="255">
        <v>34350.996277976221</v>
      </c>
      <c r="C61" s="264">
        <f>$B61*'TC2'!C61</f>
        <v>34350.996277976221</v>
      </c>
      <c r="D61" s="255">
        <f>$B61*'TC2'!D61</f>
        <v>26425.719310237833</v>
      </c>
      <c r="E61" s="288">
        <f>$B61*'TC2'!E61</f>
        <v>7925.2769677383858</v>
      </c>
      <c r="F61" s="288">
        <f>$B61*'TC2'!F61</f>
        <v>0</v>
      </c>
      <c r="G61" s="266">
        <f>$B61*'TC2'!G61/0.9</f>
        <v>25528.713501904138</v>
      </c>
      <c r="H61" s="819">
        <f>$B61*'TC2'!H61/0.9</f>
        <v>19094.97105786069</v>
      </c>
      <c r="I61" s="818">
        <f>$B61*'TC2'!I61/0.9</f>
        <v>6433.7424440434452</v>
      </c>
      <c r="J61" s="818">
        <f>$B61*'TC2'!J61/0.9</f>
        <v>0</v>
      </c>
      <c r="K61" s="289">
        <f>$B61*'TC2'!K61/0.5</f>
        <v>14728.40865027071</v>
      </c>
      <c r="L61" s="288">
        <f>$B61*'TC2'!L61/0.5</f>
        <v>9261.7363892362246</v>
      </c>
      <c r="M61" s="288">
        <f>$B61*'TC2'!M61/0.5</f>
        <v>5466.6722610344796</v>
      </c>
      <c r="N61" s="288">
        <f>$B61*'TC2'!N61/0.5</f>
        <v>0</v>
      </c>
      <c r="O61" s="289">
        <f>$B61*'TC2'!O61/0.4</f>
        <v>39029.094566445929</v>
      </c>
      <c r="P61" s="288">
        <f>$B61*'TC2'!P61/0.4</f>
        <v>31386.514393641271</v>
      </c>
      <c r="Q61" s="288">
        <f>$B61*'TC2'!Q61/0.4</f>
        <v>7642.5801728046517</v>
      </c>
      <c r="R61" s="288">
        <f>$B61*'TC2'!R61/0.4</f>
        <v>0</v>
      </c>
      <c r="S61" s="266">
        <f>$B61*'TC2'!S61/0.1</f>
        <v>113751.54126262496</v>
      </c>
      <c r="T61" s="255">
        <f>$B61*'TC2'!T61/0.1</f>
        <v>92402.4535816321</v>
      </c>
      <c r="U61" s="255">
        <f>$B61*'TC2'!U61/0.1</f>
        <v>21349.087680992852</v>
      </c>
      <c r="V61" s="290">
        <f>$B61*'TC2'!V61/0.1</f>
        <v>0</v>
      </c>
      <c r="Y61" s="3"/>
    </row>
    <row r="62" spans="1:25">
      <c r="A62" s="148">
        <v>1965</v>
      </c>
      <c r="B62" s="255">
        <v>36124.310741193935</v>
      </c>
      <c r="C62" s="264">
        <f>$B62*'TC2'!C62</f>
        <v>36124.310741193935</v>
      </c>
      <c r="D62" s="255">
        <f>$B62*'TC2'!D62</f>
        <v>27867.94579598141</v>
      </c>
      <c r="E62" s="288">
        <f>$B62*'TC2'!E62</f>
        <v>8256.364945212521</v>
      </c>
      <c r="F62" s="288">
        <f>$B62*'TC2'!F62</f>
        <v>0</v>
      </c>
      <c r="G62" s="266">
        <f>$B62*'TC2'!G62/0.9</f>
        <v>26984.546557026151</v>
      </c>
      <c r="H62" s="819">
        <f>$B62*'TC2'!H62/0.9</f>
        <v>20322.75699816833</v>
      </c>
      <c r="I62" s="818">
        <f>$B62*'TC2'!I62/0.9</f>
        <v>6661.7895588578194</v>
      </c>
      <c r="J62" s="818">
        <f>$B62*'TC2'!J62/0.9</f>
        <v>-5.4279018516987287</v>
      </c>
      <c r="K62" s="289">
        <f>$B62*'TC2'!K62/0.5</f>
        <v>15821.29484597193</v>
      </c>
      <c r="L62" s="288">
        <f>$B62*'TC2'!L62/0.5</f>
        <v>10351.95111747284</v>
      </c>
      <c r="M62" s="288">
        <f>$B62*'TC2'!M62/0.5</f>
        <v>5469.3437284990923</v>
      </c>
      <c r="N62" s="288">
        <f>$B62*'TC2'!N62/0.5</f>
        <v>-48.08720229624128</v>
      </c>
      <c r="O62" s="289">
        <f>$B62*'TC2'!O62/0.4</f>
        <v>40938.611195843929</v>
      </c>
      <c r="P62" s="288">
        <f>$B62*'TC2'!P62/0.4</f>
        <v>32786.264349037694</v>
      </c>
      <c r="Q62" s="288">
        <f>$B62*'TC2'!Q62/0.4</f>
        <v>8152.3468468062274</v>
      </c>
      <c r="R62" s="288">
        <f>$B62*'TC2'!R62/0.4</f>
        <v>47.896223703979452</v>
      </c>
      <c r="S62" s="266">
        <f>$B62*'TC2'!S62/0.1</f>
        <v>118382.18839870398</v>
      </c>
      <c r="T62" s="255">
        <f>$B62*'TC2'!T62/0.1</f>
        <v>95774.644976299125</v>
      </c>
      <c r="U62" s="255">
        <f>$B62*'TC2'!U62/0.1</f>
        <v>22607.543422404844</v>
      </c>
      <c r="V62" s="290">
        <f>$B62*'TC2'!V62/0.1</f>
        <v>48.851116665288558</v>
      </c>
      <c r="Y62" s="3"/>
    </row>
    <row r="63" spans="1:25">
      <c r="A63" s="148">
        <v>1966</v>
      </c>
      <c r="B63" s="255">
        <v>37805.75317845965</v>
      </c>
      <c r="C63" s="264">
        <f>$B63*'TC2'!C63</f>
        <v>37805.75317845965</v>
      </c>
      <c r="D63" s="255">
        <f>$B63*'TC2'!D63</f>
        <v>28862.947517761659</v>
      </c>
      <c r="E63" s="288">
        <f>$B63*'TC2'!E63</f>
        <v>8942.8056606979917</v>
      </c>
      <c r="F63" s="288">
        <f>$B63*'TC2'!F63</f>
        <v>152.09229202359759</v>
      </c>
      <c r="G63" s="266">
        <f>$B63*'TC2'!G63/0.9</f>
        <v>28384.945329501206</v>
      </c>
      <c r="H63" s="819">
        <f>$B63*'TC2'!H63/0.9</f>
        <v>21095.34986882062</v>
      </c>
      <c r="I63" s="818">
        <f>$B63*'TC2'!I63/0.9</f>
        <v>7289.5954606805863</v>
      </c>
      <c r="J63" s="818">
        <f>$B63*'TC2'!J63/0.9</f>
        <v>157.65334601543461</v>
      </c>
      <c r="K63" s="289">
        <f>$B63*'TC2'!K63/0.5</f>
        <v>16905.748097083921</v>
      </c>
      <c r="L63" s="288">
        <f>$B63*'TC2'!L63/0.5</f>
        <v>10705.860574895321</v>
      </c>
      <c r="M63" s="288">
        <f>$B63*'TC2'!M63/0.5</f>
        <v>6199.8875221885983</v>
      </c>
      <c r="N63" s="288">
        <f>$B63*'TC2'!N63/0.5</f>
        <v>203.73718682158921</v>
      </c>
      <c r="O63" s="289">
        <f>$B63*'TC2'!O63/0.4</f>
        <v>42733.941870022805</v>
      </c>
      <c r="P63" s="288">
        <f>$B63*'TC2'!P63/0.4</f>
        <v>34082.211486227236</v>
      </c>
      <c r="Q63" s="288">
        <f>$B63*'TC2'!Q63/0.4</f>
        <v>8651.7303837955715</v>
      </c>
      <c r="R63" s="288">
        <f>$B63*'TC2'!R63/0.4</f>
        <v>100.04854500774137</v>
      </c>
      <c r="S63" s="266">
        <f>$B63*'TC2'!S63/0.1</f>
        <v>122593.02381908566</v>
      </c>
      <c r="T63" s="255">
        <f>$B63*'TC2'!T63/0.1</f>
        <v>98771.326358231017</v>
      </c>
      <c r="U63" s="255">
        <f>$B63*'TC2'!U63/0.1</f>
        <v>23821.697460854637</v>
      </c>
      <c r="V63" s="290">
        <f>$B63*'TC2'!V63/0.1</f>
        <v>102.04280609706463</v>
      </c>
      <c r="Y63" s="3"/>
    </row>
    <row r="64" spans="1:25">
      <c r="A64" s="148">
        <v>1967</v>
      </c>
      <c r="B64" s="255">
        <v>38333.217711303456</v>
      </c>
      <c r="C64" s="264">
        <f>$B64*'TC2'!C64</f>
        <v>38333.217711303456</v>
      </c>
      <c r="D64" s="255">
        <f>$B64*'TC2'!D64</f>
        <v>28443.009599828729</v>
      </c>
      <c r="E64" s="288">
        <f>$B64*'TC2'!E64</f>
        <v>9890.2081114747252</v>
      </c>
      <c r="F64" s="288">
        <f>$B64*'TC2'!F64</f>
        <v>374.95569024140616</v>
      </c>
      <c r="G64" s="266">
        <f>$B64*'TC2'!G64/0.9</f>
        <v>29267.476841981417</v>
      </c>
      <c r="H64" s="819">
        <f>$B64*'TC2'!H64/0.9</f>
        <v>21032.161382291575</v>
      </c>
      <c r="I64" s="818">
        <f>$B64*'TC2'!I64/0.9</f>
        <v>8235.3154596898439</v>
      </c>
      <c r="J64" s="818">
        <f>$B64*'TC2'!J64/0.9</f>
        <v>389.76492026811411</v>
      </c>
      <c r="K64" s="289">
        <f>$B64*'TC2'!K64/0.5</f>
        <v>18228.204255055265</v>
      </c>
      <c r="L64" s="288">
        <f>$B64*'TC2'!L64/0.5</f>
        <v>10936.742343690026</v>
      </c>
      <c r="M64" s="288">
        <f>$B64*'TC2'!M64/0.5</f>
        <v>7291.4619113652343</v>
      </c>
      <c r="N64" s="288">
        <f>$B64*'TC2'!N64/0.5</f>
        <v>532.04401022004481</v>
      </c>
      <c r="O64" s="289">
        <f>$B64*'TC2'!O64/0.4</f>
        <v>43066.567575639107</v>
      </c>
      <c r="P64" s="288">
        <f>$B64*'TC2'!P64/0.4</f>
        <v>33651.435180543507</v>
      </c>
      <c r="Q64" s="288">
        <f>$B64*'TC2'!Q64/0.4</f>
        <v>9415.1323950956084</v>
      </c>
      <c r="R64" s="288">
        <f>$B64*'TC2'!R64/0.4</f>
        <v>211.91605782820071</v>
      </c>
      <c r="S64" s="291">
        <f>$B64*'TC2'!S64/0.1</f>
        <v>119924.88553520177</v>
      </c>
      <c r="T64" s="292">
        <f>$B64*'TC2'!T64/0.1</f>
        <v>95140.643557663105</v>
      </c>
      <c r="U64" s="292">
        <f>$B64*'TC2'!U64/0.1</f>
        <v>24784.241977538652</v>
      </c>
      <c r="V64" s="293">
        <f>$B64*'TC2'!V64/0.1</f>
        <v>241.67262000103457</v>
      </c>
      <c r="Y64" s="3"/>
    </row>
    <row r="65" spans="1:25">
      <c r="A65" s="148">
        <v>1968</v>
      </c>
      <c r="B65" s="255">
        <v>39454.372672445905</v>
      </c>
      <c r="C65" s="264">
        <f>$B65*'TC2'!C65</f>
        <v>39454.372672445905</v>
      </c>
      <c r="D65" s="255">
        <f>$B65*'TC2'!D65</f>
        <v>28991.2771211824</v>
      </c>
      <c r="E65" s="288">
        <f>$B65*'TC2'!E65</f>
        <v>10463.095551263503</v>
      </c>
      <c r="F65" s="288">
        <f>$B65*'TC2'!F65</f>
        <v>469.81314275034975</v>
      </c>
      <c r="G65" s="266">
        <f>$B65*'TC2'!G65/0.9</f>
        <v>30416.787670929127</v>
      </c>
      <c r="H65" s="819">
        <f>$B65*'TC2'!H65/0.9</f>
        <v>21636.76876259295</v>
      </c>
      <c r="I65" s="818">
        <f>$B65*'TC2'!I65/0.9</f>
        <v>8780.0189083361747</v>
      </c>
      <c r="J65" s="818">
        <f>$B65*'TC2'!J65/0.9</f>
        <v>486.08068021873555</v>
      </c>
      <c r="K65" s="289">
        <f>$B65*'TC2'!K65/0.5</f>
        <v>19222.900533659682</v>
      </c>
      <c r="L65" s="288">
        <f>$B65*'TC2'!L65/0.5</f>
        <v>11430.133755709687</v>
      </c>
      <c r="M65" s="288">
        <f>$B65*'TC2'!M65/0.5</f>
        <v>7792.7667779499916</v>
      </c>
      <c r="N65" s="288">
        <f>$B65*'TC2'!N65/0.5</f>
        <v>652.7160662039787</v>
      </c>
      <c r="O65" s="289">
        <f>$B65*'TC2'!O65/0.4</f>
        <v>44409.146592515935</v>
      </c>
      <c r="P65" s="288">
        <f>$B65*'TC2'!P65/0.4</f>
        <v>34395.062521197033</v>
      </c>
      <c r="Q65" s="288">
        <f>$B65*'TC2'!Q65/0.4</f>
        <v>10014.084071318906</v>
      </c>
      <c r="R65" s="288">
        <f>$B65*'TC2'!R65/0.4</f>
        <v>277.78644773718179</v>
      </c>
      <c r="S65" s="291">
        <f>$B65*'TC2'!S65/0.1</f>
        <v>120792.63768609689</v>
      </c>
      <c r="T65" s="292">
        <f>$B65*'TC2'!T65/0.1</f>
        <v>95181.852348487446</v>
      </c>
      <c r="U65" s="292">
        <f>$B65*'TC2'!U65/0.1</f>
        <v>25610.785337609443</v>
      </c>
      <c r="V65" s="293">
        <f>$B65*'TC2'!V65/0.1</f>
        <v>323.40530553487679</v>
      </c>
      <c r="Y65" s="3"/>
    </row>
    <row r="66" spans="1:25">
      <c r="A66" s="148">
        <v>1969</v>
      </c>
      <c r="B66" s="255">
        <v>39977.22240308539</v>
      </c>
      <c r="C66" s="264">
        <f>$B66*'TC2'!C66</f>
        <v>39977.22240308539</v>
      </c>
      <c r="D66" s="255">
        <f>$B66*'TC2'!D66</f>
        <v>29326.258859405323</v>
      </c>
      <c r="E66" s="288">
        <f>$B66*'TC2'!E66</f>
        <v>10650.963543680064</v>
      </c>
      <c r="F66" s="288">
        <f>$B66*'TC2'!F66</f>
        <v>501.02788309794619</v>
      </c>
      <c r="G66" s="266">
        <f>$B66*'TC2'!G66/0.9</f>
        <v>31177.19478788579</v>
      </c>
      <c r="H66" s="819">
        <f>$B66*'TC2'!H66/0.9</f>
        <v>22176.414322799854</v>
      </c>
      <c r="I66" s="818">
        <f>$B66*'TC2'!I66/0.9</f>
        <v>9000.780465085938</v>
      </c>
      <c r="J66" s="818">
        <f>$B66*'TC2'!J66/0.9</f>
        <v>514.55594093451271</v>
      </c>
      <c r="K66" s="289">
        <f>$B66*'TC2'!K66/0.5</f>
        <v>19964.897370352388</v>
      </c>
      <c r="L66" s="288">
        <f>$B66*'TC2'!L66/0.5</f>
        <v>12053.750096899474</v>
      </c>
      <c r="M66" s="288">
        <f>$B66*'TC2'!M66/0.5</f>
        <v>7911.1472734529134</v>
      </c>
      <c r="N66" s="288">
        <f>$B66*'TC2'!N66/0.5</f>
        <v>666.43046402286711</v>
      </c>
      <c r="O66" s="289">
        <f>$B66*'TC2'!O66/0.4</f>
        <v>45192.566559802544</v>
      </c>
      <c r="P66" s="288">
        <f>$B66*'TC2'!P66/0.4</f>
        <v>34829.744605175321</v>
      </c>
      <c r="Q66" s="288">
        <f>$B66*'TC2'!Q66/0.4</f>
        <v>10362.821954627219</v>
      </c>
      <c r="R66" s="288">
        <f>$B66*'TC2'!R66/0.4</f>
        <v>324.71278707406964</v>
      </c>
      <c r="S66" s="291">
        <f>$B66*'TC2'!S66/0.1</f>
        <v>119177.47093988178</v>
      </c>
      <c r="T66" s="292">
        <f>$B66*'TC2'!T66/0.1</f>
        <v>93674.859688854587</v>
      </c>
      <c r="U66" s="292">
        <f>$B66*'TC2'!U66/0.1</f>
        <v>25502.611251027192</v>
      </c>
      <c r="V66" s="293">
        <f>$B66*'TC2'!V66/0.1</f>
        <v>379.27536256884792</v>
      </c>
      <c r="Y66" s="3"/>
    </row>
    <row r="67" spans="1:25">
      <c r="A67" s="158">
        <v>1970</v>
      </c>
      <c r="B67" s="256">
        <v>39002.334849798812</v>
      </c>
      <c r="C67" s="282">
        <f>$B67*'TC2'!C67</f>
        <v>39002.334849798812</v>
      </c>
      <c r="D67" s="256">
        <f>$B67*'TC2'!D67</f>
        <v>27965.390193975873</v>
      </c>
      <c r="E67" s="294">
        <f>$B67*'TC2'!E67</f>
        <v>11036.944655822941</v>
      </c>
      <c r="F67" s="294">
        <f>$B67*'TC2'!F67</f>
        <v>528.66684116028932</v>
      </c>
      <c r="G67" s="284">
        <f>$B67*'TC2'!G67/0.9</f>
        <v>30497.132421650149</v>
      </c>
      <c r="H67" s="823">
        <f>$B67*'TC2'!H67/0.9</f>
        <v>20989.761902185131</v>
      </c>
      <c r="I67" s="822">
        <f>$B67*'TC2'!I67/0.9</f>
        <v>9507.3705194650211</v>
      </c>
      <c r="J67" s="822">
        <f>$B67*'TC2'!J67/0.9</f>
        <v>542.87040206588972</v>
      </c>
      <c r="K67" s="295">
        <f>$B67*'TC2'!K67/0.5</f>
        <v>19614.018665990559</v>
      </c>
      <c r="L67" s="294">
        <f>$B67*'TC2'!L67/0.5</f>
        <v>10772.783059373243</v>
      </c>
      <c r="M67" s="294">
        <f>$B67*'TC2'!M67/0.5</f>
        <v>8841.2356066173215</v>
      </c>
      <c r="N67" s="294">
        <f>$B67*'TC2'!N67/0.5</f>
        <v>685.58192487929023</v>
      </c>
      <c r="O67" s="295">
        <f>$B67*'TC2'!O67/0.4</f>
        <v>44101.02461622464</v>
      </c>
      <c r="P67" s="294">
        <f>$B67*'TC2'!P67/0.4</f>
        <v>33760.985455699985</v>
      </c>
      <c r="Q67" s="294">
        <f>$B67*'TC2'!Q67/0.4</f>
        <v>10340.039160524644</v>
      </c>
      <c r="R67" s="294">
        <f>$B67*'TC2'!R67/0.4</f>
        <v>364.48099854913897</v>
      </c>
      <c r="S67" s="296">
        <f>$B67*'TC2'!S67/0.1</f>
        <v>115549.15670313676</v>
      </c>
      <c r="T67" s="297">
        <f>$B67*'TC2'!T67/0.1</f>
        <v>90746.044820092531</v>
      </c>
      <c r="U67" s="297">
        <f>$B67*'TC2'!U67/0.1</f>
        <v>24803.111883044225</v>
      </c>
      <c r="V67" s="298">
        <f>$B67*'TC2'!V67/0.1</f>
        <v>400.83479300988574</v>
      </c>
      <c r="Y67" s="3"/>
    </row>
    <row r="68" spans="1:25">
      <c r="A68" s="148">
        <v>1971</v>
      </c>
      <c r="B68" s="255">
        <v>39200.649776671293</v>
      </c>
      <c r="C68" s="264">
        <f>$B68*'TC2'!C68</f>
        <v>39200.649776671293</v>
      </c>
      <c r="D68" s="255">
        <f>$B68*'TC2'!D68</f>
        <v>27787.233286706403</v>
      </c>
      <c r="E68" s="288">
        <f>$B68*'TC2'!E68</f>
        <v>11413.416489964886</v>
      </c>
      <c r="F68" s="288">
        <f>$B68*'TC2'!F68</f>
        <v>571.84985651498914</v>
      </c>
      <c r="G68" s="266">
        <f>$B68*'TC2'!G68/0.9</f>
        <v>30561.528852169737</v>
      </c>
      <c r="H68" s="819">
        <f>$B68*'TC2'!H68/0.9</f>
        <v>20661.568277989798</v>
      </c>
      <c r="I68" s="818">
        <f>$B68*'TC2'!I68/0.9</f>
        <v>9899.9605741799351</v>
      </c>
      <c r="J68" s="818">
        <f>$B68*'TC2'!J68/0.9</f>
        <v>588.83264482517939</v>
      </c>
      <c r="K68" s="289">
        <f>$B68*'TC2'!K68/0.5</f>
        <v>19558.108273636215</v>
      </c>
      <c r="L68" s="288">
        <f>$B68*'TC2'!L68/0.5</f>
        <v>10114.300656745198</v>
      </c>
      <c r="M68" s="288">
        <f>$B68*'TC2'!M68/0.5</f>
        <v>9443.807616891012</v>
      </c>
      <c r="N68" s="288">
        <f>$B68*'TC2'!N68/0.5</f>
        <v>737.02323895897393</v>
      </c>
      <c r="O68" s="289">
        <f>$B68*'TC2'!O68/0.4</f>
        <v>44315.804575336639</v>
      </c>
      <c r="P68" s="288">
        <f>$B68*'TC2'!P68/0.4</f>
        <v>33845.652804545549</v>
      </c>
      <c r="Q68" s="288">
        <f>$B68*'TC2'!Q68/0.4</f>
        <v>10470.151770791092</v>
      </c>
      <c r="R68" s="288">
        <f>$B68*'TC2'!R68/0.4</f>
        <v>403.59440215793614</v>
      </c>
      <c r="S68" s="291">
        <f>$B68*'TC2'!S68/0.1</f>
        <v>116952.73809718528</v>
      </c>
      <c r="T68" s="292">
        <f>$B68*'TC2'!T68/0.1</f>
        <v>91918.218365155844</v>
      </c>
      <c r="U68" s="292">
        <f>$B68*'TC2'!U68/0.1</f>
        <v>25034.519732029443</v>
      </c>
      <c r="V68" s="293">
        <f>$B68*'TC2'!V68/0.1</f>
        <v>419.00476172327734</v>
      </c>
      <c r="Y68" s="3"/>
    </row>
    <row r="69" spans="1:25">
      <c r="A69" s="148">
        <v>1972</v>
      </c>
      <c r="B69" s="255">
        <v>40631.402179205834</v>
      </c>
      <c r="C69" s="264">
        <f>$B69*'TC2'!C69</f>
        <v>40631.402179205834</v>
      </c>
      <c r="D69" s="255">
        <f>$B69*'TC2'!D69</f>
        <v>28969.178866373284</v>
      </c>
      <c r="E69" s="288">
        <f>$B69*'TC2'!E69</f>
        <v>11662.22331283255</v>
      </c>
      <c r="F69" s="288">
        <f>$B69*'TC2'!F69</f>
        <v>618.67586400072355</v>
      </c>
      <c r="G69" s="266">
        <f>$B69*'TC2'!G69/0.9</f>
        <v>31525.80304898852</v>
      </c>
      <c r="H69" s="819">
        <f>$B69*'TC2'!H69/0.9</f>
        <v>21418.172040110698</v>
      </c>
      <c r="I69" s="818">
        <f>$B69*'TC2'!I69/0.9</f>
        <v>10107.631008877821</v>
      </c>
      <c r="J69" s="818">
        <f>$B69*'TC2'!J69/0.9</f>
        <v>635.53913531076796</v>
      </c>
      <c r="K69" s="289">
        <f>$B69*'TC2'!K69/0.5</f>
        <v>20241.726589916896</v>
      </c>
      <c r="L69" s="288">
        <f>$B69*'TC2'!L69/0.5</f>
        <v>10527.895469536459</v>
      </c>
      <c r="M69" s="288">
        <f>$B69*'TC2'!M69/0.5</f>
        <v>9713.8311203804369</v>
      </c>
      <c r="N69" s="288">
        <f>$B69*'TC2'!N69/0.5</f>
        <v>776.97369959390051</v>
      </c>
      <c r="O69" s="289">
        <f>$B69*'TC2'!O69/0.4</f>
        <v>45630.898622828048</v>
      </c>
      <c r="P69" s="288">
        <f>$B69*'TC2'!P69/0.4</f>
        <v>35031.017753328495</v>
      </c>
      <c r="Q69" s="288">
        <f>$B69*'TC2'!Q69/0.4</f>
        <v>10599.880869499551</v>
      </c>
      <c r="R69" s="288">
        <f>$B69*'TC2'!R69/0.4</f>
        <v>458.74592995685219</v>
      </c>
      <c r="S69" s="291">
        <f>$B69*'TC2'!S69/0.1</f>
        <v>122581.79435116166</v>
      </c>
      <c r="T69" s="292">
        <f>$B69*'TC2'!T69/0.1</f>
        <v>96928.240302736551</v>
      </c>
      <c r="U69" s="292">
        <f>$B69*'TC2'!U69/0.1</f>
        <v>25653.554048425096</v>
      </c>
      <c r="V69" s="293">
        <f>$B69*'TC2'!V69/0.1</f>
        <v>466.90642221032419</v>
      </c>
      <c r="Y69" s="3"/>
    </row>
    <row r="70" spans="1:25">
      <c r="A70" s="148">
        <v>1973</v>
      </c>
      <c r="B70" s="255">
        <v>42331.842985321862</v>
      </c>
      <c r="C70" s="264">
        <f>$B70*'TC2'!C70</f>
        <v>42331.842985321862</v>
      </c>
      <c r="D70" s="255">
        <f>$B70*'TC2'!D70</f>
        <v>30542.203226673671</v>
      </c>
      <c r="E70" s="288">
        <f>$B70*'TC2'!E70</f>
        <v>11789.639758648187</v>
      </c>
      <c r="F70" s="288">
        <f>$B70*'TC2'!F70</f>
        <v>670.62585920710887</v>
      </c>
      <c r="G70" s="266">
        <f>$B70*'TC2'!G70/0.9</f>
        <v>32779.421779732431</v>
      </c>
      <c r="H70" s="819">
        <f>$B70*'TC2'!H70/0.9</f>
        <v>22595.761791543529</v>
      </c>
      <c r="I70" s="818">
        <f>$B70*'TC2'!I70/0.9</f>
        <v>10183.6599881889</v>
      </c>
      <c r="J70" s="818">
        <f>$B70*'TC2'!J70/0.9</f>
        <v>687.78796167582914</v>
      </c>
      <c r="K70" s="289">
        <f>$B70*'TC2'!K70/0.5</f>
        <v>21244.604796242555</v>
      </c>
      <c r="L70" s="288">
        <f>$B70*'TC2'!L70/0.5</f>
        <v>11579.952912704874</v>
      </c>
      <c r="M70" s="288">
        <f>$B70*'TC2'!M70/0.5</f>
        <v>9664.6518835376792</v>
      </c>
      <c r="N70" s="288">
        <f>$B70*'TC2'!N70/0.5</f>
        <v>818.30134177294894</v>
      </c>
      <c r="O70" s="289">
        <f>$B70*'TC2'!O70/0.4</f>
        <v>47197.943009094779</v>
      </c>
      <c r="P70" s="288">
        <f>$B70*'TC2'!P70/0.4</f>
        <v>36365.522890091852</v>
      </c>
      <c r="Q70" s="288">
        <f>$B70*'TC2'!Q70/0.4</f>
        <v>10832.420119002922</v>
      </c>
      <c r="R70" s="288">
        <f>$B70*'TC2'!R70/0.4</f>
        <v>524.64623655442938</v>
      </c>
      <c r="S70" s="291">
        <f>$B70*'TC2'!S70/0.1</f>
        <v>128303.63383562671</v>
      </c>
      <c r="T70" s="292">
        <f>$B70*'TC2'!T70/0.1</f>
        <v>102060.17614284494</v>
      </c>
      <c r="U70" s="292">
        <f>$B70*'TC2'!U70/0.1</f>
        <v>26243.457692781787</v>
      </c>
      <c r="V70" s="293">
        <f>$B70*'TC2'!V70/0.1</f>
        <v>516.16693698862684</v>
      </c>
      <c r="Y70" s="3"/>
    </row>
    <row r="71" spans="1:25">
      <c r="A71" s="148">
        <v>1974</v>
      </c>
      <c r="B71" s="255">
        <v>41125.945939995858</v>
      </c>
      <c r="C71" s="264">
        <f>$B71*'TC2'!C71</f>
        <v>41125.945939995858</v>
      </c>
      <c r="D71" s="255">
        <f>$B71*'TC2'!D71</f>
        <v>29052.550546503335</v>
      </c>
      <c r="E71" s="288">
        <f>$B71*'TC2'!E71</f>
        <v>12073.395393492523</v>
      </c>
      <c r="F71" s="288">
        <f>$B71*'TC2'!F71</f>
        <v>729.93488444423224</v>
      </c>
      <c r="G71" s="266">
        <f>$B71*'TC2'!G71/0.9</f>
        <v>32056.337231369736</v>
      </c>
      <c r="H71" s="819">
        <f>$B71*'TC2'!H71/0.9</f>
        <v>21501.69510753444</v>
      </c>
      <c r="I71" s="818">
        <f>$B71*'TC2'!I71/0.9</f>
        <v>10554.642123835296</v>
      </c>
      <c r="J71" s="818">
        <f>$B71*'TC2'!J71/0.9</f>
        <v>747.35624388463054</v>
      </c>
      <c r="K71" s="289">
        <f>$B71*'TC2'!K71/0.5</f>
        <v>20994.512999500213</v>
      </c>
      <c r="L71" s="288">
        <f>$B71*'TC2'!L71/0.5</f>
        <v>10736.039044312494</v>
      </c>
      <c r="M71" s="288">
        <f>$B71*'TC2'!M71/0.5</f>
        <v>10258.473955187716</v>
      </c>
      <c r="N71" s="288">
        <f>$B71*'TC2'!N71/0.5</f>
        <v>870.91407607287408</v>
      </c>
      <c r="O71" s="289">
        <f>$B71*'TC2'!O71/0.4</f>
        <v>45883.617521206637</v>
      </c>
      <c r="P71" s="288">
        <f>$B71*'TC2'!P71/0.4</f>
        <v>34958.765186561868</v>
      </c>
      <c r="Q71" s="288">
        <f>$B71*'TC2'!Q71/0.4</f>
        <v>10924.852334644769</v>
      </c>
      <c r="R71" s="288">
        <f>$B71*'TC2'!R71/0.4</f>
        <v>592.90895364932612</v>
      </c>
      <c r="S71" s="291">
        <f>$B71*'TC2'!S71/0.1</f>
        <v>122752.42431763094</v>
      </c>
      <c r="T71" s="292">
        <f>$B71*'TC2'!T71/0.1</f>
        <v>97010.249497223369</v>
      </c>
      <c r="U71" s="292">
        <f>$B71*'TC2'!U71/0.1</f>
        <v>25742.174820407563</v>
      </c>
      <c r="V71" s="293">
        <f>$B71*'TC2'!V71/0.1</f>
        <v>573.14264948064817</v>
      </c>
      <c r="Y71" s="3"/>
    </row>
    <row r="72" spans="1:25">
      <c r="A72" s="148">
        <v>1975</v>
      </c>
      <c r="B72" s="255">
        <v>39804.3682794579</v>
      </c>
      <c r="C72" s="264">
        <f>$B72*'TC2'!C72</f>
        <v>39804.3682794579</v>
      </c>
      <c r="D72" s="255">
        <f>$B72*'TC2'!D72</f>
        <v>27088.294208582181</v>
      </c>
      <c r="E72" s="288">
        <f>$B72*'TC2'!E72</f>
        <v>12716.074070875722</v>
      </c>
      <c r="F72" s="288">
        <f>$B72*'TC2'!F72</f>
        <v>811.8206568932834</v>
      </c>
      <c r="G72" s="266">
        <f>$B72*'TC2'!G72/0.9</f>
        <v>31034.180260440357</v>
      </c>
      <c r="H72" s="819">
        <f>$B72*'TC2'!H72/0.9</f>
        <v>19724.992716379835</v>
      </c>
      <c r="I72" s="818">
        <f>$B72*'TC2'!I72/0.9</f>
        <v>11309.187544060522</v>
      </c>
      <c r="J72" s="818">
        <f>$B72*'TC2'!J72/0.9</f>
        <v>830.98463774408788</v>
      </c>
      <c r="K72" s="289">
        <f>$B72*'TC2'!K72/0.5</f>
        <v>20352.097702585619</v>
      </c>
      <c r="L72" s="288">
        <f>$B72*'TC2'!L72/0.5</f>
        <v>8687.4145867131683</v>
      </c>
      <c r="M72" s="288">
        <f>$B72*'TC2'!M72/0.5</f>
        <v>11664.683115872453</v>
      </c>
      <c r="N72" s="288">
        <f>$B72*'TC2'!N72/0.5</f>
        <v>958.99036836202674</v>
      </c>
      <c r="O72" s="289">
        <f>$B72*'TC2'!O72/0.4</f>
        <v>44386.783457758778</v>
      </c>
      <c r="P72" s="288">
        <f>$B72*'TC2'!P72/0.4</f>
        <v>33521.965378463174</v>
      </c>
      <c r="Q72" s="288">
        <f>$B72*'TC2'!Q72/0.4</f>
        <v>10864.818079295612</v>
      </c>
      <c r="R72" s="288">
        <f>$B72*'TC2'!R72/0.4</f>
        <v>670.97747447166432</v>
      </c>
      <c r="S72" s="291">
        <f>$B72*'TC2'!S72/0.1</f>
        <v>118736.06045061578</v>
      </c>
      <c r="T72" s="292">
        <f>$B72*'TC2'!T72/0.1</f>
        <v>93358.007638403258</v>
      </c>
      <c r="U72" s="292">
        <f>$B72*'TC2'!U72/0.1</f>
        <v>25378.052812212503</v>
      </c>
      <c r="V72" s="293">
        <f>$B72*'TC2'!V72/0.1</f>
        <v>639.34482923604298</v>
      </c>
      <c r="Y72" s="3"/>
    </row>
    <row r="73" spans="1:25">
      <c r="A73" s="148">
        <v>1976</v>
      </c>
      <c r="B73" s="255">
        <v>41259.811746252162</v>
      </c>
      <c r="C73" s="264">
        <f>$B73*'TC2'!C73</f>
        <v>41259.811746252162</v>
      </c>
      <c r="D73" s="255">
        <f>$B73*'TC2'!D73</f>
        <v>28578.003510794504</v>
      </c>
      <c r="E73" s="288">
        <f>$B73*'TC2'!E73</f>
        <v>12681.808235457662</v>
      </c>
      <c r="F73" s="288">
        <f>$B73*'TC2'!F73</f>
        <v>878.10997503582348</v>
      </c>
      <c r="G73" s="266">
        <f>$B73*'TC2'!G73/0.9</f>
        <v>32175.417109924398</v>
      </c>
      <c r="H73" s="819">
        <f>$B73*'TC2'!H73/0.9</f>
        <v>20933.166101957566</v>
      </c>
      <c r="I73" s="818">
        <f>$B73*'TC2'!I73/0.9</f>
        <v>11242.251007966839</v>
      </c>
      <c r="J73" s="818">
        <f>$B73*'TC2'!J73/0.9</f>
        <v>895.82172425399676</v>
      </c>
      <c r="K73" s="289">
        <f>$B73*'TC2'!K73/0.5</f>
        <v>21206.253835645261</v>
      </c>
      <c r="L73" s="288">
        <f>$B73*'TC2'!L73/0.5</f>
        <v>9730.413820011172</v>
      </c>
      <c r="M73" s="288">
        <f>$B73*'TC2'!M73/0.5</f>
        <v>11475.840015634096</v>
      </c>
      <c r="N73" s="288">
        <f>$B73*'TC2'!N73/0.5</f>
        <v>1004.5771240963646</v>
      </c>
      <c r="O73" s="289">
        <f>$B73*'TC2'!O73/0.4</f>
        <v>45886.871202773313</v>
      </c>
      <c r="P73" s="288">
        <f>$B73*'TC2'!P73/0.4</f>
        <v>34936.606454390552</v>
      </c>
      <c r="Q73" s="288">
        <f>$B73*'TC2'!Q73/0.4</f>
        <v>10950.264748382764</v>
      </c>
      <c r="R73" s="288">
        <f>$B73*'TC2'!R73/0.4</f>
        <v>759.87747445103685</v>
      </c>
      <c r="S73" s="291">
        <f>$B73*'TC2'!S73/0.1</f>
        <v>123019.36347320203</v>
      </c>
      <c r="T73" s="292">
        <f>$B73*'TC2'!T73/0.1</f>
        <v>97381.540190326938</v>
      </c>
      <c r="U73" s="292">
        <f>$B73*'TC2'!U73/0.1</f>
        <v>25637.823282875073</v>
      </c>
      <c r="V73" s="293">
        <f>$B73*'TC2'!V73/0.1</f>
        <v>718.70423207226372</v>
      </c>
      <c r="Y73" s="3"/>
    </row>
    <row r="74" spans="1:25">
      <c r="A74" s="148">
        <v>1977</v>
      </c>
      <c r="B74" s="255">
        <v>42541.649371879044</v>
      </c>
      <c r="C74" s="264">
        <f>$B74*'TC2'!C74</f>
        <v>42541.649371879044</v>
      </c>
      <c r="D74" s="255">
        <f>$B74*'TC2'!D74</f>
        <v>29888.209550645446</v>
      </c>
      <c r="E74" s="288">
        <f>$B74*'TC2'!E74</f>
        <v>12653.4398212336</v>
      </c>
      <c r="F74" s="288">
        <f>$B74*'TC2'!F74</f>
        <v>921.55737912120696</v>
      </c>
      <c r="G74" s="266">
        <f>$B74*'TC2'!G74/0.9</f>
        <v>33027.770936704932</v>
      </c>
      <c r="H74" s="819">
        <f>$B74*'TC2'!H74/0.9</f>
        <v>21854.432860452616</v>
      </c>
      <c r="I74" s="818">
        <f>$B74*'TC2'!I74/0.9</f>
        <v>11173.338076252317</v>
      </c>
      <c r="J74" s="818">
        <f>$B74*'TC2'!J74/0.9</f>
        <v>935.8929701359217</v>
      </c>
      <c r="K74" s="289">
        <f>$B74*'TC2'!K74/0.5</f>
        <v>21748.459756056411</v>
      </c>
      <c r="L74" s="288">
        <f>$B74*'TC2'!L74/0.5</f>
        <v>10331.815071053652</v>
      </c>
      <c r="M74" s="288">
        <f>$B74*'TC2'!M74/0.5</f>
        <v>11416.644685002755</v>
      </c>
      <c r="N74" s="288">
        <f>$B74*'TC2'!N74/0.5</f>
        <v>1042.2858938233278</v>
      </c>
      <c r="O74" s="289">
        <f>$B74*'TC2'!O74/0.4</f>
        <v>47126.909912515592</v>
      </c>
      <c r="P74" s="288">
        <f>$B74*'TC2'!P74/0.4</f>
        <v>36257.705097201324</v>
      </c>
      <c r="Q74" s="288">
        <f>$B74*'TC2'!Q74/0.4</f>
        <v>10869.20481531427</v>
      </c>
      <c r="R74" s="288">
        <f>$B74*'TC2'!R74/0.4</f>
        <v>802.90181552666388</v>
      </c>
      <c r="S74" s="291">
        <f>$B74*'TC2'!S74/0.1</f>
        <v>128166.555288446</v>
      </c>
      <c r="T74" s="292">
        <f>$B74*'TC2'!T74/0.1</f>
        <v>102192.19976238087</v>
      </c>
      <c r="U74" s="292">
        <f>$B74*'TC2'!U74/0.1</f>
        <v>25974.355526065137</v>
      </c>
      <c r="V74" s="293">
        <f>$B74*'TC2'!V74/0.1</f>
        <v>792.53705998877501</v>
      </c>
      <c r="Y74" s="3"/>
    </row>
    <row r="75" spans="1:25">
      <c r="A75" s="148">
        <v>1978</v>
      </c>
      <c r="B75" s="255">
        <v>44052.534271276541</v>
      </c>
      <c r="C75" s="264">
        <f>$B75*'TC2'!C75</f>
        <v>44052.534271276541</v>
      </c>
      <c r="D75" s="255">
        <f>$B75*'TC2'!D75</f>
        <v>31486.608806763892</v>
      </c>
      <c r="E75" s="288">
        <f>$B75*'TC2'!E75</f>
        <v>12565.925464512648</v>
      </c>
      <c r="F75" s="288">
        <f>$B75*'TC2'!F75</f>
        <v>961.81320029985591</v>
      </c>
      <c r="G75" s="266">
        <f>$B75*'TC2'!G75/0.9</f>
        <v>34075.782253567086</v>
      </c>
      <c r="H75" s="819">
        <f>$B75*'TC2'!H75/0.9</f>
        <v>23036.709083332305</v>
      </c>
      <c r="I75" s="818">
        <f>$B75*'TC2'!I75/0.9</f>
        <v>11039.073170234784</v>
      </c>
      <c r="J75" s="818">
        <f>$B75*'TC2'!J75/0.9</f>
        <v>976.5417287920236</v>
      </c>
      <c r="K75" s="289">
        <f>$B75*'TC2'!K75/0.5</f>
        <v>22373.369486813321</v>
      </c>
      <c r="L75" s="288">
        <f>$B75*'TC2'!L75/0.5</f>
        <v>11212.355222280945</v>
      </c>
      <c r="M75" s="288">
        <f>$B75*'TC2'!M75/0.5</f>
        <v>11161.014264532372</v>
      </c>
      <c r="N75" s="288">
        <f>$B75*'TC2'!N75/0.5</f>
        <v>1070.5224223074781</v>
      </c>
      <c r="O75" s="289">
        <f>$B75*'TC2'!O75/0.4</f>
        <v>48703.798212009293</v>
      </c>
      <c r="P75" s="288">
        <f>$B75*'TC2'!P75/0.4</f>
        <v>37817.151409646503</v>
      </c>
      <c r="Q75" s="288">
        <f>$B75*'TC2'!Q75/0.4</f>
        <v>10886.646802362797</v>
      </c>
      <c r="R75" s="288">
        <f>$B75*'TC2'!R75/0.4</f>
        <v>859.06586189770576</v>
      </c>
      <c r="S75" s="291">
        <f>$B75*'TC2'!S75/0.1</f>
        <v>133843.30243066163</v>
      </c>
      <c r="T75" s="292">
        <f>$B75*'TC2'!T75/0.1</f>
        <v>107535.70631764819</v>
      </c>
      <c r="U75" s="292">
        <f>$B75*'TC2'!U75/0.1</f>
        <v>26307.596113013427</v>
      </c>
      <c r="V75" s="293">
        <f>$B75*'TC2'!V75/0.1</f>
        <v>829.25644387034674</v>
      </c>
      <c r="Y75" s="3"/>
    </row>
    <row r="76" spans="1:25">
      <c r="A76" s="152">
        <v>1979</v>
      </c>
      <c r="B76" s="257">
        <v>44218.589717319417</v>
      </c>
      <c r="C76" s="276">
        <f>$B76*'TC2'!C76</f>
        <v>44218.589717319417</v>
      </c>
      <c r="D76" s="257">
        <f>$B76*'TC2'!D76</f>
        <v>31683.061453874754</v>
      </c>
      <c r="E76" s="299">
        <f>$B76*'TC2'!E76</f>
        <v>12535.528263444659</v>
      </c>
      <c r="F76" s="299">
        <f>$B76*'TC2'!F76</f>
        <v>1006.6689571013518</v>
      </c>
      <c r="G76" s="278">
        <f>$B76*'TC2'!G76/0.9</f>
        <v>34126.032501795948</v>
      </c>
      <c r="H76" s="821">
        <f>$B76*'TC2'!H76/0.9</f>
        <v>23089.053051324725</v>
      </c>
      <c r="I76" s="820">
        <f>$B76*'TC2'!I76/0.9</f>
        <v>11036.979450471223</v>
      </c>
      <c r="J76" s="820">
        <f>$B76*'TC2'!J76/0.9</f>
        <v>1021.6618738688367</v>
      </c>
      <c r="K76" s="300">
        <f>$B76*'TC2'!K76/0.5</f>
        <v>22557.057334263285</v>
      </c>
      <c r="L76" s="299">
        <f>$B76*'TC2'!L76/0.5</f>
        <v>11207.525560416223</v>
      </c>
      <c r="M76" s="299">
        <f>$B76*'TC2'!M76/0.5</f>
        <v>11349.531773847055</v>
      </c>
      <c r="N76" s="299">
        <f>$B76*'TC2'!N76/0.5</f>
        <v>1112.5778120843922</v>
      </c>
      <c r="O76" s="300">
        <f>$B76*'TC2'!O76/0.4</f>
        <v>48587.251461211767</v>
      </c>
      <c r="P76" s="299">
        <f>$B76*'TC2'!P76/0.4</f>
        <v>37940.962414960341</v>
      </c>
      <c r="Q76" s="299">
        <f>$B76*'TC2'!Q76/0.4</f>
        <v>10646.289046251432</v>
      </c>
      <c r="R76" s="299">
        <f>$B76*'TC2'!R76/0.4</f>
        <v>908.01695109939237</v>
      </c>
      <c r="S76" s="301">
        <f>$B76*'TC2'!S76/0.1</f>
        <v>135051.60465703064</v>
      </c>
      <c r="T76" s="302">
        <f>$B76*'TC2'!T76/0.1</f>
        <v>109029.13707682503</v>
      </c>
      <c r="U76" s="302">
        <f>$B76*'TC2'!U76/0.1</f>
        <v>26022.467580205597</v>
      </c>
      <c r="V76" s="303">
        <f>$B76*'TC2'!V76/0.1</f>
        <v>871.73270619398807</v>
      </c>
      <c r="Y76" s="3"/>
    </row>
    <row r="77" spans="1:25">
      <c r="A77" s="148">
        <v>1980</v>
      </c>
      <c r="B77" s="255">
        <v>42930.139431913558</v>
      </c>
      <c r="C77" s="264">
        <f>$B77*'TC2'!C77</f>
        <v>42930.139431913558</v>
      </c>
      <c r="D77" s="255">
        <f>$B77*'TC2'!D77</f>
        <v>29995.670630579716</v>
      </c>
      <c r="E77" s="288">
        <f>$B77*'TC2'!E77</f>
        <v>12934.468801333844</v>
      </c>
      <c r="F77" s="288">
        <f>$B77*'TC2'!F77</f>
        <v>1065.9756672127035</v>
      </c>
      <c r="G77" s="266">
        <f>$B77*'TC2'!G77/0.9</f>
        <v>33500.018401653419</v>
      </c>
      <c r="H77" s="819">
        <f>$B77*'TC2'!H77/0.9</f>
        <v>21979.938639795484</v>
      </c>
      <c r="I77" s="818">
        <f>$B77*'TC2'!I77/0.9</f>
        <v>11520.079761857938</v>
      </c>
      <c r="J77" s="818">
        <f>$B77*'TC2'!J77/0.9</f>
        <v>1073.7941238355581</v>
      </c>
      <c r="K77" s="289">
        <f>$B77*'TC2'!K77/0.5</f>
        <v>22021.222422399176</v>
      </c>
      <c r="L77" s="288">
        <f>$B77*'TC2'!L77/0.5</f>
        <v>10126.198034977413</v>
      </c>
      <c r="M77" s="288">
        <f>$B77*'TC2'!M77/0.5</f>
        <v>11895.024387421767</v>
      </c>
      <c r="N77" s="288">
        <f>$B77*'TC2'!N77/0.5</f>
        <v>1146.1585612710526</v>
      </c>
      <c r="O77" s="289">
        <f>$B77*'TC2'!O77/0.4</f>
        <v>47848.513375721217</v>
      </c>
      <c r="P77" s="288">
        <f>$B77*'TC2'!P77/0.4</f>
        <v>36797.114395818076</v>
      </c>
      <c r="Q77" s="288">
        <f>$B77*'TC2'!Q77/0.4</f>
        <v>11051.398979903148</v>
      </c>
      <c r="R77" s="288">
        <f>$B77*'TC2'!R77/0.4</f>
        <v>983.33857704119009</v>
      </c>
      <c r="S77" s="291">
        <f>$B77*'TC2'!S77/0.1</f>
        <v>127801.22870425478</v>
      </c>
      <c r="T77" s="292">
        <f>$B77*'TC2'!T77/0.1</f>
        <v>102137.25854763779</v>
      </c>
      <c r="U77" s="292">
        <f>$B77*'TC2'!U77/0.1</f>
        <v>25663.970156616997</v>
      </c>
      <c r="V77" s="293">
        <f>$B77*'TC2'!V77/0.1</f>
        <v>995.60955760701245</v>
      </c>
      <c r="Y77" s="3"/>
    </row>
    <row r="78" spans="1:25">
      <c r="A78" s="148">
        <v>1981</v>
      </c>
      <c r="B78" s="255">
        <v>43260.295334192495</v>
      </c>
      <c r="C78" s="264">
        <f>$B78*'TC2'!C78</f>
        <v>43260.295334192495</v>
      </c>
      <c r="D78" s="255">
        <f>$B78*'TC2'!D78</f>
        <v>30206.397364063785</v>
      </c>
      <c r="E78" s="288">
        <f>$B78*'TC2'!E78</f>
        <v>13053.89797012871</v>
      </c>
      <c r="F78" s="288">
        <f>$B78*'TC2'!F78</f>
        <v>1135.339812590727</v>
      </c>
      <c r="G78" s="266">
        <f>$B78*'TC2'!G78/0.9</f>
        <v>33301.336172456744</v>
      </c>
      <c r="H78" s="819">
        <f>$B78*'TC2'!H78/0.9</f>
        <v>21749.218708839839</v>
      </c>
      <c r="I78" s="818">
        <f>$B78*'TC2'!I78/0.9</f>
        <v>11552.117463616907</v>
      </c>
      <c r="J78" s="818">
        <f>$B78*'TC2'!J78/0.9</f>
        <v>1135.1388530451923</v>
      </c>
      <c r="K78" s="289">
        <f>$B78*'TC2'!K78/0.5</f>
        <v>21674.353720306113</v>
      </c>
      <c r="L78" s="288">
        <f>$B78*'TC2'!L78/0.5</f>
        <v>9703.4139102354347</v>
      </c>
      <c r="M78" s="288">
        <f>$B78*'TC2'!M78/0.5</f>
        <v>11970.939810070677</v>
      </c>
      <c r="N78" s="288">
        <f>$B78*'TC2'!N78/0.5</f>
        <v>1164.0677007192585</v>
      </c>
      <c r="O78" s="289">
        <f>$B78*'TC2'!O78/0.4</f>
        <v>47835.064237645034</v>
      </c>
      <c r="P78" s="288">
        <f>$B78*'TC2'!P78/0.4</f>
        <v>36806.474707095345</v>
      </c>
      <c r="Q78" s="288">
        <f>$B78*'TC2'!Q78/0.4</f>
        <v>11028.589530549692</v>
      </c>
      <c r="R78" s="288">
        <f>$B78*'TC2'!R78/0.4</f>
        <v>1098.9777934526096</v>
      </c>
      <c r="S78" s="291">
        <f>$B78*'TC2'!S78/0.1</f>
        <v>132890.92778981422</v>
      </c>
      <c r="T78" s="292">
        <f>$B78*'TC2'!T78/0.1</f>
        <v>106321.00526107929</v>
      </c>
      <c r="U78" s="292">
        <f>$B78*'TC2'!U78/0.1</f>
        <v>26569.92252873494</v>
      </c>
      <c r="V78" s="293">
        <f>$B78*'TC2'!V78/0.1</f>
        <v>1137.1484485005385</v>
      </c>
      <c r="Y78" s="3"/>
    </row>
    <row r="79" spans="1:25">
      <c r="A79" s="148">
        <v>1982</v>
      </c>
      <c r="B79" s="255">
        <v>41838.924410602303</v>
      </c>
      <c r="C79" s="264">
        <f>$B79*'TC2'!C79</f>
        <v>41838.924410602303</v>
      </c>
      <c r="D79" s="255">
        <f>$B79*'TC2'!D79</f>
        <v>28528.90776306995</v>
      </c>
      <c r="E79" s="288">
        <f>$B79*'TC2'!E79</f>
        <v>13310.016647532357</v>
      </c>
      <c r="F79" s="288">
        <f>$B79*'TC2'!F79</f>
        <v>1196.8713617273984</v>
      </c>
      <c r="G79" s="266">
        <f>$B79*'TC2'!G79/0.9</f>
        <v>32030.557674439719</v>
      </c>
      <c r="H79" s="819">
        <f>$B79*'TC2'!H79/0.9</f>
        <v>20279.2173642708</v>
      </c>
      <c r="I79" s="818">
        <f>$B79*'TC2'!I79/0.9</f>
        <v>11751.340310168924</v>
      </c>
      <c r="J79" s="818">
        <f>$B79*'TC2'!J79/0.9</f>
        <v>1184.1136739662543</v>
      </c>
      <c r="K79" s="289">
        <f>$B79*'TC2'!K79/0.5</f>
        <v>20290.472437708548</v>
      </c>
      <c r="L79" s="288">
        <f>$B79*'TC2'!L79/0.5</f>
        <v>8165.5444315893865</v>
      </c>
      <c r="M79" s="288">
        <f>$B79*'TC2'!M79/0.5</f>
        <v>12124.928006119162</v>
      </c>
      <c r="N79" s="288">
        <f>$B79*'TC2'!N79/0.5</f>
        <v>1135.2655988390786</v>
      </c>
      <c r="O79" s="289">
        <f>$B79*'TC2'!O79/0.4</f>
        <v>46705.66422035369</v>
      </c>
      <c r="P79" s="288">
        <f>$B79*'TC2'!P79/0.4</f>
        <v>35421.308530122566</v>
      </c>
      <c r="Q79" s="288">
        <f>$B79*'TC2'!Q79/0.4</f>
        <v>11284.355690231125</v>
      </c>
      <c r="R79" s="288">
        <f>$B79*'TC2'!R79/0.4</f>
        <v>1245.1737678752243</v>
      </c>
      <c r="S79" s="266">
        <f>$B79*'TC2'!S79/0.1</f>
        <v>130114.22503606555</v>
      </c>
      <c r="T79" s="255">
        <f>$B79*'TC2'!T79/0.1</f>
        <v>102776.12135226229</v>
      </c>
      <c r="U79" s="255">
        <f>$B79*'TC2'!U79/0.1</f>
        <v>27338.103683803249</v>
      </c>
      <c r="V79" s="290">
        <f>$B79*'TC2'!V79/0.1</f>
        <v>1311.6905515776925</v>
      </c>
      <c r="Y79" s="3"/>
    </row>
    <row r="80" spans="1:25">
      <c r="A80" s="148">
        <v>1983</v>
      </c>
      <c r="B80" s="255">
        <v>42494.189854033983</v>
      </c>
      <c r="C80" s="264">
        <f>$B80*'TC2'!C80</f>
        <v>42494.189854033983</v>
      </c>
      <c r="D80" s="255">
        <f>$B80*'TC2'!D80</f>
        <v>28992.991663303037</v>
      </c>
      <c r="E80" s="288">
        <f>$B80*'TC2'!E80</f>
        <v>13501.198190730949</v>
      </c>
      <c r="F80" s="288">
        <f>$B80*'TC2'!F80</f>
        <v>1276.5142905819218</v>
      </c>
      <c r="G80" s="266">
        <f>$B80*'TC2'!G80/0.9</f>
        <v>32229.649267057572</v>
      </c>
      <c r="H80" s="819">
        <f>$B80*'TC2'!H80/0.9</f>
        <v>20370.498307588216</v>
      </c>
      <c r="I80" s="818">
        <f>$B80*'TC2'!I80/0.9</f>
        <v>11859.150959469356</v>
      </c>
      <c r="J80" s="818">
        <f>$B80*'TC2'!J80/0.9</f>
        <v>1263.1411437712704</v>
      </c>
      <c r="K80" s="289">
        <f>$B80*'TC2'!K80/0.5</f>
        <v>19898.478363471502</v>
      </c>
      <c r="L80" s="288">
        <f>$B80*'TC2'!L80/0.5</f>
        <v>7722.0620245604496</v>
      </c>
      <c r="M80" s="288">
        <f>$B80*'TC2'!M80/0.5</f>
        <v>12176.41633891106</v>
      </c>
      <c r="N80" s="288">
        <f>$B80*'TC2'!N80/0.5</f>
        <v>1221.7885359524744</v>
      </c>
      <c r="O80" s="289">
        <f>$B80*'TC2'!O80/0.4</f>
        <v>47643.612896540151</v>
      </c>
      <c r="P80" s="288">
        <f>$B80*'TC2'!P80/0.4</f>
        <v>36181.043661372918</v>
      </c>
      <c r="Q80" s="288">
        <f>$B80*'TC2'!Q80/0.4</f>
        <v>11462.569235167226</v>
      </c>
      <c r="R80" s="288">
        <f>$B80*'TC2'!R80/0.4</f>
        <v>1314.8319035447655</v>
      </c>
      <c r="S80" s="266">
        <f>$B80*'TC2'!S80/0.1</f>
        <v>134875.0551368217</v>
      </c>
      <c r="T80" s="255">
        <f>$B80*'TC2'!T80/0.1</f>
        <v>106595.43186473641</v>
      </c>
      <c r="U80" s="255">
        <f>$B80*'TC2'!U80/0.1</f>
        <v>28279.623272085286</v>
      </c>
      <c r="V80" s="290">
        <f>$B80*'TC2'!V80/0.1</f>
        <v>1396.872611877784</v>
      </c>
      <c r="Y80" s="3"/>
    </row>
    <row r="81" spans="1:25">
      <c r="A81" s="148">
        <v>1984</v>
      </c>
      <c r="B81" s="255">
        <v>45326.428007475406</v>
      </c>
      <c r="C81" s="264">
        <f>$B81*'TC2'!C81</f>
        <v>45326.428007475406</v>
      </c>
      <c r="D81" s="255">
        <f>$B81*'TC2'!D81</f>
        <v>31871.822071886261</v>
      </c>
      <c r="E81" s="288">
        <f>$B81*'TC2'!E81</f>
        <v>13454.605935589147</v>
      </c>
      <c r="F81" s="288">
        <f>$B81*'TC2'!F81</f>
        <v>1337.3824445648986</v>
      </c>
      <c r="G81" s="266">
        <f>$B81*'TC2'!G81/0.9</f>
        <v>33602.752886402326</v>
      </c>
      <c r="H81" s="819">
        <f>$B81*'TC2'!H81/0.9</f>
        <v>21973.196210069633</v>
      </c>
      <c r="I81" s="818">
        <f>$B81*'TC2'!I81/0.9</f>
        <v>11629.556676332695</v>
      </c>
      <c r="J81" s="818">
        <f>$B81*'TC2'!J81/0.9</f>
        <v>1319.7658790983171</v>
      </c>
      <c r="K81" s="289">
        <f>$B81*'TC2'!K81/0.5</f>
        <v>20501.568098265114</v>
      </c>
      <c r="L81" s="288">
        <f>$B81*'TC2'!L81/0.5</f>
        <v>8685.9789028705654</v>
      </c>
      <c r="M81" s="288">
        <f>$B81*'TC2'!M81/0.5</f>
        <v>11815.589195394556</v>
      </c>
      <c r="N81" s="288">
        <f>$B81*'TC2'!N81/0.5</f>
        <v>1285.9547492318693</v>
      </c>
      <c r="O81" s="289">
        <f>$B81*'TC2'!O81/0.4</f>
        <v>49979.233871573837</v>
      </c>
      <c r="P81" s="288">
        <f>$B81*'TC2'!P81/0.4</f>
        <v>38582.217844068473</v>
      </c>
      <c r="Q81" s="288">
        <f>$B81*'TC2'!Q81/0.4</f>
        <v>11397.016027505371</v>
      </c>
      <c r="R81" s="288">
        <f>$B81*'TC2'!R81/0.4</f>
        <v>1362.0297914313769</v>
      </c>
      <c r="S81" s="266">
        <f>$B81*'TC2'!S81/0.1</f>
        <v>150839.50409713309</v>
      </c>
      <c r="T81" s="255">
        <f>$B81*'TC2'!T81/0.1</f>
        <v>120959.4548282359</v>
      </c>
      <c r="U81" s="255">
        <f>$B81*'TC2'!U81/0.1</f>
        <v>29880.049268897201</v>
      </c>
      <c r="V81" s="290">
        <f>$B81*'TC2'!V81/0.1</f>
        <v>1495.9315337641322</v>
      </c>
      <c r="Y81" s="3"/>
    </row>
    <row r="82" spans="1:25">
      <c r="A82" s="148">
        <v>1985</v>
      </c>
      <c r="B82" s="255">
        <v>46107.29862308241</v>
      </c>
      <c r="C82" s="264">
        <f>$B82*'TC2'!C82</f>
        <v>46107.29862308241</v>
      </c>
      <c r="D82" s="255">
        <f>$B82*'TC2'!D82</f>
        <v>32315.242979339942</v>
      </c>
      <c r="E82" s="288">
        <f>$B82*'TC2'!E82</f>
        <v>13792.055643742469</v>
      </c>
      <c r="F82" s="288">
        <f>$B82*'TC2'!F82</f>
        <v>1374.353559723445</v>
      </c>
      <c r="G82" s="266">
        <f>$B82*'TC2'!G82/0.9</f>
        <v>34312.373033813157</v>
      </c>
      <c r="H82" s="819">
        <f>$B82*'TC2'!H82/0.9</f>
        <v>22392.60560629769</v>
      </c>
      <c r="I82" s="818">
        <f>$B82*'TC2'!I82/0.9</f>
        <v>11919.767427515475</v>
      </c>
      <c r="J82" s="818">
        <f>$B82*'TC2'!J82/0.9</f>
        <v>1358.2874210544137</v>
      </c>
      <c r="K82" s="289">
        <f>$B82*'TC2'!K82/0.5</f>
        <v>20878.859492373413</v>
      </c>
      <c r="L82" s="288">
        <f>$B82*'TC2'!L82/0.5</f>
        <v>8862.810407502915</v>
      </c>
      <c r="M82" s="288">
        <f>$B82*'TC2'!M82/0.5</f>
        <v>12016.049084870499</v>
      </c>
      <c r="N82" s="288">
        <f>$B82*'TC2'!N82/0.5</f>
        <v>1301.010198783034</v>
      </c>
      <c r="O82" s="289">
        <f>$B82*'TC2'!O82/0.4</f>
        <v>51104.26496061284</v>
      </c>
      <c r="P82" s="288">
        <f>$B82*'TC2'!P82/0.4</f>
        <v>39304.849604791147</v>
      </c>
      <c r="Q82" s="288">
        <f>$B82*'TC2'!Q82/0.4</f>
        <v>11799.415355821695</v>
      </c>
      <c r="R82" s="288">
        <f>$B82*'TC2'!R82/0.4</f>
        <v>1429.8839488936383</v>
      </c>
      <c r="S82" s="266">
        <f>$B82*'TC2'!S82/0.1</f>
        <v>152261.62892650565</v>
      </c>
      <c r="T82" s="255">
        <f>$B82*'TC2'!T82/0.1</f>
        <v>121618.97933672025</v>
      </c>
      <c r="U82" s="255">
        <f>$B82*'TC2'!U82/0.1</f>
        <v>30642.6495897854</v>
      </c>
      <c r="V82" s="290">
        <f>$B82*'TC2'!V82/0.1</f>
        <v>1518.9488077447259</v>
      </c>
      <c r="Y82" s="3"/>
    </row>
    <row r="83" spans="1:25">
      <c r="A83" s="148">
        <v>1986</v>
      </c>
      <c r="B83" s="255">
        <v>46516.343921430445</v>
      </c>
      <c r="C83" s="264">
        <f>$B83*'TC2'!C83</f>
        <v>46516.343921430445</v>
      </c>
      <c r="D83" s="255">
        <f>$B83*'TC2'!D83</f>
        <v>32298.823483584496</v>
      </c>
      <c r="E83" s="288">
        <f>$B83*'TC2'!E83</f>
        <v>14217.520437845946</v>
      </c>
      <c r="F83" s="288">
        <f>$B83*'TC2'!F83</f>
        <v>1443.7690544250097</v>
      </c>
      <c r="G83" s="266">
        <f>$B83*'TC2'!G83/0.9</f>
        <v>34978.661612669785</v>
      </c>
      <c r="H83" s="819">
        <f>$B83*'TC2'!H83/0.9</f>
        <v>22612.645120808276</v>
      </c>
      <c r="I83" s="818">
        <f>$B83*'TC2'!I83/0.9</f>
        <v>12366.016491861508</v>
      </c>
      <c r="J83" s="818">
        <f>$B83*'TC2'!J83/0.9</f>
        <v>1440.8559047432168</v>
      </c>
      <c r="K83" s="289">
        <f>$B83*'TC2'!K83/0.5</f>
        <v>21054.922103138113</v>
      </c>
      <c r="L83" s="288">
        <f>$B83*'TC2'!L83/0.5</f>
        <v>8712.0096910434131</v>
      </c>
      <c r="M83" s="288">
        <f>$B83*'TC2'!M83/0.5</f>
        <v>12342.912412094691</v>
      </c>
      <c r="N83" s="288">
        <f>$B83*'TC2'!N83/0.5</f>
        <v>1397.6185709779111</v>
      </c>
      <c r="O83" s="289">
        <f>$B83*'TC2'!O83/0.4</f>
        <v>52383.335999584378</v>
      </c>
      <c r="P83" s="288">
        <f>$B83*'TC2'!P83/0.4</f>
        <v>39988.439408014354</v>
      </c>
      <c r="Q83" s="288">
        <f>$B83*'TC2'!Q83/0.4</f>
        <v>12394.896591570028</v>
      </c>
      <c r="R83" s="288">
        <f>$B83*'TC2'!R83/0.4</f>
        <v>1494.9025719498491</v>
      </c>
      <c r="S83" s="266">
        <f>$B83*'TC2'!S83/0.1</f>
        <v>150355.48470027637</v>
      </c>
      <c r="T83" s="255">
        <f>$B83*'TC2'!T83/0.1</f>
        <v>119474.42874857047</v>
      </c>
      <c r="U83" s="255">
        <f>$B83*'TC2'!U83/0.1</f>
        <v>30881.055951705886</v>
      </c>
      <c r="V83" s="290">
        <f>$B83*'TC2'!V83/0.1</f>
        <v>1469.9874015611449</v>
      </c>
      <c r="Y83" s="3"/>
    </row>
    <row r="84" spans="1:25">
      <c r="A84" s="148">
        <v>1987</v>
      </c>
      <c r="B84" s="255">
        <v>47923.780368290216</v>
      </c>
      <c r="C84" s="264">
        <f>$B84*'TC2'!C84</f>
        <v>47923.780368290216</v>
      </c>
      <c r="D84" s="255">
        <f>$B84*'TC2'!D84</f>
        <v>33551.956042235688</v>
      </c>
      <c r="E84" s="288">
        <f>$B84*'TC2'!E84</f>
        <v>14371.824326054526</v>
      </c>
      <c r="F84" s="288">
        <f>$B84*'TC2'!F84</f>
        <v>1513.3177957350047</v>
      </c>
      <c r="G84" s="266">
        <f>$B84*'TC2'!G84/0.9</f>
        <v>35664.756005291747</v>
      </c>
      <c r="H84" s="819">
        <f>$B84*'TC2'!H84/0.9</f>
        <v>23237.062237032274</v>
      </c>
      <c r="I84" s="818">
        <f>$B84*'TC2'!I84/0.9</f>
        <v>12427.693768259471</v>
      </c>
      <c r="J84" s="818">
        <f>$B84*'TC2'!J84/0.9</f>
        <v>1532.4204976371739</v>
      </c>
      <c r="K84" s="289">
        <f>$B84*'TC2'!K84/0.5</f>
        <v>21564.32662760024</v>
      </c>
      <c r="L84" s="288">
        <f>$B84*'TC2'!L84/0.5</f>
        <v>9060.4724185503292</v>
      </c>
      <c r="M84" s="288">
        <f>$B84*'TC2'!M84/0.5</f>
        <v>12503.8542090499</v>
      </c>
      <c r="N84" s="288">
        <f>$B84*'TC2'!N84/0.5</f>
        <v>1591.4281248190396</v>
      </c>
      <c r="O84" s="289">
        <f>$B84*'TC2'!O84/0.4</f>
        <v>53290.292727406137</v>
      </c>
      <c r="P84" s="288">
        <f>$B84*'TC2'!P84/0.4</f>
        <v>40957.799510134704</v>
      </c>
      <c r="Q84" s="288">
        <f>$B84*'TC2'!Q84/0.4</f>
        <v>12332.493217271433</v>
      </c>
      <c r="R84" s="288">
        <f>$B84*'TC2'!R84/0.4</f>
        <v>1458.6609636598416</v>
      </c>
      <c r="S84" s="266">
        <f>$B84*'TC2'!S84/0.1</f>
        <v>158254.99963527638</v>
      </c>
      <c r="T84" s="255">
        <f>$B84*'TC2'!T84/0.1</f>
        <v>126386.00028906637</v>
      </c>
      <c r="U84" s="255">
        <f>$B84*'TC2'!U84/0.1</f>
        <v>31868.999346210028</v>
      </c>
      <c r="V84" s="290">
        <f>$B84*'TC2'!V84/0.1</f>
        <v>1341.3934786154828</v>
      </c>
      <c r="Y84" s="3"/>
    </row>
    <row r="85" spans="1:25">
      <c r="A85" s="148">
        <v>1988</v>
      </c>
      <c r="B85" s="255">
        <v>49937.78057846857</v>
      </c>
      <c r="C85" s="264">
        <f>$B85*'TC2'!C85</f>
        <v>49937.78057846857</v>
      </c>
      <c r="D85" s="255">
        <f>$B85*'TC2'!D85</f>
        <v>35398.403661423152</v>
      </c>
      <c r="E85" s="288">
        <f>$B85*'TC2'!E85</f>
        <v>14539.376917045412</v>
      </c>
      <c r="F85" s="288">
        <f>$B85*'TC2'!F85</f>
        <v>1555.8432108018981</v>
      </c>
      <c r="G85" s="266">
        <f>$B85*'TC2'!G85/0.9</f>
        <v>36358.203584060961</v>
      </c>
      <c r="H85" s="819">
        <f>$B85*'TC2'!H85/0.9</f>
        <v>23925.064503581307</v>
      </c>
      <c r="I85" s="818">
        <f>$B85*'TC2'!I85/0.9</f>
        <v>12433.139080479654</v>
      </c>
      <c r="J85" s="818">
        <f>$B85*'TC2'!J85/0.9</f>
        <v>1584.7288858358984</v>
      </c>
      <c r="K85" s="289">
        <f>$B85*'TC2'!K85/0.5</f>
        <v>22013.130846120886</v>
      </c>
      <c r="L85" s="288">
        <f>$B85*'TC2'!L85/0.5</f>
        <v>9389.7713682672293</v>
      </c>
      <c r="M85" s="288">
        <f>$B85*'TC2'!M85/0.5</f>
        <v>12623.359477853659</v>
      </c>
      <c r="N85" s="288">
        <f>$B85*'TC2'!N85/0.5</f>
        <v>1676.8738723519607</v>
      </c>
      <c r="O85" s="289">
        <f>$B85*'TC2'!O85/0.4</f>
        <v>54289.544506486054</v>
      </c>
      <c r="P85" s="288">
        <f>$B85*'TC2'!P85/0.4</f>
        <v>42094.180922723899</v>
      </c>
      <c r="Q85" s="288">
        <f>$B85*'TC2'!Q85/0.4</f>
        <v>12195.36358376215</v>
      </c>
      <c r="R85" s="288">
        <f>$B85*'TC2'!R85/0.4</f>
        <v>1469.5476526908203</v>
      </c>
      <c r="S85" s="266">
        <f>$B85*'TC2'!S85/0.1</f>
        <v>172153.97352813702</v>
      </c>
      <c r="T85" s="255">
        <f>$B85*'TC2'!T85/0.1</f>
        <v>138658.45608199982</v>
      </c>
      <c r="U85" s="255">
        <f>$B85*'TC2'!U85/0.1</f>
        <v>33495.517446137223</v>
      </c>
      <c r="V85" s="290">
        <f>$B85*'TC2'!V85/0.1</f>
        <v>1295.8721354958955</v>
      </c>
      <c r="Y85" s="3"/>
    </row>
    <row r="86" spans="1:25">
      <c r="A86" s="148">
        <v>1989</v>
      </c>
      <c r="B86" s="255">
        <v>50539.733075805205</v>
      </c>
      <c r="C86" s="264">
        <f>$B86*'TC2'!C86</f>
        <v>50539.733075805205</v>
      </c>
      <c r="D86" s="255">
        <f>$B86*'TC2'!D86</f>
        <v>35594.398161140765</v>
      </c>
      <c r="E86" s="288">
        <f>$B86*'TC2'!E86</f>
        <v>14945.334914664436</v>
      </c>
      <c r="F86" s="288">
        <f>$B86*'TC2'!F86</f>
        <v>1688.2849847479342</v>
      </c>
      <c r="G86" s="266">
        <f>$B86*'TC2'!G86/0.9</f>
        <v>37033.727377693664</v>
      </c>
      <c r="H86" s="819">
        <f>$B86*'TC2'!H86/0.9</f>
        <v>24193.306545656356</v>
      </c>
      <c r="I86" s="818">
        <f>$B86*'TC2'!I86/0.9</f>
        <v>12840.420832037307</v>
      </c>
      <c r="J86" s="818">
        <f>$B86*'TC2'!J86/0.9</f>
        <v>1718.8880371392572</v>
      </c>
      <c r="K86" s="289">
        <f>$B86*'TC2'!K86/0.5</f>
        <v>22519.16920974568</v>
      </c>
      <c r="L86" s="288">
        <f>$B86*'TC2'!L86/0.5</f>
        <v>9506.6328014866103</v>
      </c>
      <c r="M86" s="288">
        <f>$B86*'TC2'!M86/0.5</f>
        <v>13012.536408259077</v>
      </c>
      <c r="N86" s="288">
        <f>$B86*'TC2'!N86/0.5</f>
        <v>1800.6153852642869</v>
      </c>
      <c r="O86" s="289">
        <f>$B86*'TC2'!O86/0.4</f>
        <v>55176.925087628646</v>
      </c>
      <c r="P86" s="288">
        <f>$B86*'TC2'!P86/0.4</f>
        <v>42551.648725868545</v>
      </c>
      <c r="Q86" s="288">
        <f>$B86*'TC2'!Q86/0.4</f>
        <v>12625.276361760098</v>
      </c>
      <c r="R86" s="288">
        <f>$B86*'TC2'!R86/0.4</f>
        <v>1616.7288519829701</v>
      </c>
      <c r="S86" s="266">
        <f>$B86*'TC2'!S86/0.1</f>
        <v>172093.784358809</v>
      </c>
      <c r="T86" s="255">
        <f>$B86*'TC2'!T86/0.1</f>
        <v>138204.22270050045</v>
      </c>
      <c r="U86" s="255">
        <f>$B86*'TC2'!U86/0.1</f>
        <v>33889.561658308594</v>
      </c>
      <c r="V86" s="290">
        <f>$B86*'TC2'!V86/0.1</f>
        <v>1412.8575132260246</v>
      </c>
      <c r="Y86" s="3"/>
    </row>
    <row r="87" spans="1:25">
      <c r="A87" s="158">
        <v>1990</v>
      </c>
      <c r="B87" s="256">
        <v>50495.067495477866</v>
      </c>
      <c r="C87" s="282">
        <f>$B87*'TC2'!C87</f>
        <v>50495.067495477866</v>
      </c>
      <c r="D87" s="256">
        <f>$B87*'TC2'!D87</f>
        <v>35095.741373623525</v>
      </c>
      <c r="E87" s="294">
        <f>$B87*'TC2'!E87</f>
        <v>15399.326121854345</v>
      </c>
      <c r="F87" s="294">
        <f>$B87*'TC2'!F87</f>
        <v>1820.7045456520432</v>
      </c>
      <c r="G87" s="284">
        <f>$B87*'TC2'!G87/0.9</f>
        <v>37032.481579860985</v>
      </c>
      <c r="H87" s="823">
        <f>$B87*'TC2'!H87/0.9</f>
        <v>23756.770255711162</v>
      </c>
      <c r="I87" s="822">
        <f>$B87*'TC2'!I87/0.9</f>
        <v>13275.711324149826</v>
      </c>
      <c r="J87" s="822">
        <f>$B87*'TC2'!J87/0.9</f>
        <v>1865.6049411846773</v>
      </c>
      <c r="K87" s="295">
        <f>$B87*'TC2'!K87/0.5</f>
        <v>22491.658783598916</v>
      </c>
      <c r="L87" s="294">
        <f>$B87*'TC2'!L87/0.5</f>
        <v>9105.3709532255598</v>
      </c>
      <c r="M87" s="294">
        <f>$B87*'TC2'!M87/0.5</f>
        <v>13386.287830373363</v>
      </c>
      <c r="N87" s="294">
        <f>$B87*'TC2'!N87/0.5</f>
        <v>1882.8353347426116</v>
      </c>
      <c r="O87" s="295">
        <f>$B87*'TC2'!O87/0.4</f>
        <v>55208.510075188569</v>
      </c>
      <c r="P87" s="294">
        <f>$B87*'TC2'!P87/0.4</f>
        <v>42071.019383818166</v>
      </c>
      <c r="Q87" s="294">
        <f>$B87*'TC2'!Q87/0.4</f>
        <v>13137.490691370409</v>
      </c>
      <c r="R87" s="294">
        <f>$B87*'TC2'!R87/0.4</f>
        <v>1844.0669492372595</v>
      </c>
      <c r="S87" s="284">
        <f>$B87*'TC2'!S87/0.1</f>
        <v>171658.34073602979</v>
      </c>
      <c r="T87" s="256">
        <f>$B87*'TC2'!T87/0.1</f>
        <v>137146.48143483477</v>
      </c>
      <c r="U87" s="256">
        <f>$B87*'TC2'!U87/0.1</f>
        <v>34511.859301194985</v>
      </c>
      <c r="V87" s="304">
        <f>$B87*'TC2'!V87/0.1</f>
        <v>1416.6009858583348</v>
      </c>
      <c r="Y87" s="3"/>
    </row>
    <row r="88" spans="1:25">
      <c r="A88" s="148">
        <v>1991</v>
      </c>
      <c r="B88" s="255">
        <v>49461.464948988541</v>
      </c>
      <c r="C88" s="264">
        <f>$B88*'TC2'!C88</f>
        <v>49461.464948988541</v>
      </c>
      <c r="D88" s="255">
        <f>$B88*'TC2'!D88</f>
        <v>33547.133039185333</v>
      </c>
      <c r="E88" s="288">
        <f>$B88*'TC2'!E88</f>
        <v>15914.331909803208</v>
      </c>
      <c r="F88" s="288">
        <f>$B88*'TC2'!F88</f>
        <v>2053.3824729518619</v>
      </c>
      <c r="G88" s="266">
        <f>$B88*'TC2'!G88/0.9</f>
        <v>36416.548147829504</v>
      </c>
      <c r="H88" s="819">
        <f>$B88*'TC2'!H88/0.9</f>
        <v>22594.969136137621</v>
      </c>
      <c r="I88" s="818">
        <f>$B88*'TC2'!I88/0.9</f>
        <v>13821.579011691887</v>
      </c>
      <c r="J88" s="818">
        <f>$B88*'TC2'!J88/0.9</f>
        <v>2107.3773307282222</v>
      </c>
      <c r="K88" s="289">
        <f>$B88*'TC2'!K88/0.5</f>
        <v>22073.33251483594</v>
      </c>
      <c r="L88" s="288">
        <f>$B88*'TC2'!L88/0.5</f>
        <v>8166.7386902398985</v>
      </c>
      <c r="M88" s="288">
        <f>$B88*'TC2'!M88/0.5</f>
        <v>13906.593824596053</v>
      </c>
      <c r="N88" s="288">
        <f>$B88*'TC2'!N88/0.5</f>
        <v>2025.7565764992794</v>
      </c>
      <c r="O88" s="289">
        <f>$B88*'TC2'!O88/0.4</f>
        <v>54345.567689071453</v>
      </c>
      <c r="P88" s="288">
        <f>$B88*'TC2'!P88/0.4</f>
        <v>40630.257193509773</v>
      </c>
      <c r="Q88" s="288">
        <f>$B88*'TC2'!Q88/0.4</f>
        <v>13715.31049556168</v>
      </c>
      <c r="R88" s="288">
        <f>$B88*'TC2'!R88/0.4</f>
        <v>2209.4032735144006</v>
      </c>
      <c r="S88" s="266">
        <f>$B88*'TC2'!S88/0.1</f>
        <v>166865.71615941986</v>
      </c>
      <c r="T88" s="255">
        <f>$B88*'TC2'!T88/0.1</f>
        <v>132116.60816661475</v>
      </c>
      <c r="U88" s="255">
        <f>$B88*'TC2'!U88/0.1</f>
        <v>34749.107992805075</v>
      </c>
      <c r="V88" s="290">
        <f>$B88*'TC2'!V88/0.1</f>
        <v>1567.4287529646181</v>
      </c>
      <c r="Y88" s="3"/>
    </row>
    <row r="89" spans="1:25">
      <c r="A89" s="148">
        <v>1992</v>
      </c>
      <c r="B89" s="255">
        <v>50418.429085743737</v>
      </c>
      <c r="C89" s="264">
        <f>$B89*'TC2'!C89</f>
        <v>50418.429085743737</v>
      </c>
      <c r="D89" s="255">
        <f>$B89*'TC2'!D89</f>
        <v>33968.729428183782</v>
      </c>
      <c r="E89" s="288">
        <f>$B89*'TC2'!E89</f>
        <v>16449.699657559955</v>
      </c>
      <c r="F89" s="288">
        <f>$B89*'TC2'!F89</f>
        <v>2291.4650820690476</v>
      </c>
      <c r="G89" s="266">
        <f>$B89*'TC2'!G89/0.9</f>
        <v>36645.531599335402</v>
      </c>
      <c r="H89" s="819">
        <f>$B89*'TC2'!H89/0.9</f>
        <v>22368.736376058507</v>
      </c>
      <c r="I89" s="818">
        <f>$B89*'TC2'!I89/0.9</f>
        <v>14276.795223276897</v>
      </c>
      <c r="J89" s="818">
        <f>$B89*'TC2'!J89/0.9</f>
        <v>2356.1729039135043</v>
      </c>
      <c r="K89" s="289">
        <f>$B89*'TC2'!K89/0.5</f>
        <v>22058.603656072926</v>
      </c>
      <c r="L89" s="288">
        <f>$B89*'TC2'!L89/0.5</f>
        <v>7538.785307749451</v>
      </c>
      <c r="M89" s="288">
        <f>$B89*'TC2'!M89/0.5</f>
        <v>14519.818348323479</v>
      </c>
      <c r="N89" s="288">
        <f>$B89*'TC2'!N89/0.5</f>
        <v>2283.5454079070882</v>
      </c>
      <c r="O89" s="289">
        <f>$B89*'TC2'!O89/0.4</f>
        <v>54879.191528413503</v>
      </c>
      <c r="P89" s="288">
        <f>$B89*'TC2'!P89/0.4</f>
        <v>40906.175211444825</v>
      </c>
      <c r="Q89" s="288">
        <f>$B89*'TC2'!Q89/0.4</f>
        <v>13973.016316968666</v>
      </c>
      <c r="R89" s="288">
        <f>$B89*'TC2'!R89/0.4</f>
        <v>2446.9572739215255</v>
      </c>
      <c r="S89" s="266">
        <f>$B89*'TC2'!S89/0.1</f>
        <v>174374.50646341871</v>
      </c>
      <c r="T89" s="255">
        <f>$B89*'TC2'!T89/0.1</f>
        <v>138368.66689731125</v>
      </c>
      <c r="U89" s="255">
        <f>$B89*'TC2'!U89/0.1</f>
        <v>36005.839566107461</v>
      </c>
      <c r="V89" s="290">
        <f>$B89*'TC2'!V89/0.1</f>
        <v>1709.0946854689316</v>
      </c>
      <c r="Y89" s="3"/>
    </row>
    <row r="90" spans="1:25">
      <c r="A90" s="148">
        <v>1993</v>
      </c>
      <c r="B90" s="255">
        <v>50847.593473368397</v>
      </c>
      <c r="C90" s="264">
        <f>$B90*'TC2'!C90</f>
        <v>50847.593473368397</v>
      </c>
      <c r="D90" s="255">
        <f>$B90*'TC2'!D90</f>
        <v>34358.98608010001</v>
      </c>
      <c r="E90" s="288">
        <f>$B90*'TC2'!E90</f>
        <v>16488.60739326839</v>
      </c>
      <c r="F90" s="288">
        <f>$B90*'TC2'!F90</f>
        <v>2456.9723136125112</v>
      </c>
      <c r="G90" s="266">
        <f>$B90*'TC2'!G90/0.9</f>
        <v>37264.10180113223</v>
      </c>
      <c r="H90" s="819">
        <f>$B90*'TC2'!H90/0.9</f>
        <v>22860.257626260831</v>
      </c>
      <c r="I90" s="818">
        <f>$B90*'TC2'!I90/0.9</f>
        <v>14403.844174871407</v>
      </c>
      <c r="J90" s="818">
        <f>$B90*'TC2'!J90/0.9</f>
        <v>2523.3307838070637</v>
      </c>
      <c r="K90" s="289">
        <f>$B90*'TC2'!K90/0.5</f>
        <v>22596.201408134959</v>
      </c>
      <c r="L90" s="288">
        <f>$B90*'TC2'!L90/0.5</f>
        <v>7977.887754573163</v>
      </c>
      <c r="M90" s="288">
        <f>$B90*'TC2'!M90/0.5</f>
        <v>14618.31365356179</v>
      </c>
      <c r="N90" s="288">
        <f>$B90*'TC2'!N90/0.5</f>
        <v>2390.831762705935</v>
      </c>
      <c r="O90" s="289">
        <f>$B90*'TC2'!O90/0.4</f>
        <v>55598.977292378826</v>
      </c>
      <c r="P90" s="288">
        <f>$B90*'TC2'!P90/0.4</f>
        <v>41463.219965870412</v>
      </c>
      <c r="Q90" s="288">
        <f>$B90*'TC2'!Q90/0.4</f>
        <v>14135.757326508425</v>
      </c>
      <c r="R90" s="288">
        <f>$B90*'TC2'!R90/0.4</f>
        <v>2688.9545601834743</v>
      </c>
      <c r="S90" s="266">
        <f>$B90*'TC2'!S90/0.1</f>
        <v>173099.01852349381</v>
      </c>
      <c r="T90" s="255">
        <f>$B90*'TC2'!T90/0.1</f>
        <v>137847.54216465261</v>
      </c>
      <c r="U90" s="255">
        <f>$B90*'TC2'!U90/0.1</f>
        <v>35251.476358841246</v>
      </c>
      <c r="V90" s="290">
        <f>$B90*'TC2'!V90/0.1</f>
        <v>1859.7460818615407</v>
      </c>
      <c r="Y90" s="3"/>
    </row>
    <row r="91" spans="1:25">
      <c r="A91" s="148">
        <v>1994</v>
      </c>
      <c r="B91" s="255">
        <v>52508.702608219624</v>
      </c>
      <c r="C91" s="264">
        <f>$B91*'TC2'!C91</f>
        <v>52508.702608219624</v>
      </c>
      <c r="D91" s="255">
        <f>$B91*'TC2'!D91</f>
        <v>35929.571048113285</v>
      </c>
      <c r="E91" s="288">
        <f>$B91*'TC2'!E91</f>
        <v>16579.131560106336</v>
      </c>
      <c r="F91" s="288">
        <f>$B91*'TC2'!F91</f>
        <v>2609.2819053930784</v>
      </c>
      <c r="G91" s="266">
        <f>$B91*'TC2'!G91/0.9</f>
        <v>38453.151397813956</v>
      </c>
      <c r="H91" s="819">
        <f>$B91*'TC2'!H91/0.9</f>
        <v>23971.033044004351</v>
      </c>
      <c r="I91" s="818">
        <f>$B91*'TC2'!I91/0.9</f>
        <v>14482.118353809608</v>
      </c>
      <c r="J91" s="818">
        <f>$B91*'TC2'!J91/0.9</f>
        <v>2674.6992226375419</v>
      </c>
      <c r="K91" s="289">
        <f>$B91*'TC2'!K91/0.5</f>
        <v>23280.569844323447</v>
      </c>
      <c r="L91" s="288">
        <f>$B91*'TC2'!L91/0.5</f>
        <v>8649.642338383821</v>
      </c>
      <c r="M91" s="288">
        <f>$B91*'TC2'!M91/0.5</f>
        <v>14630.927505939622</v>
      </c>
      <c r="N91" s="288">
        <f>$B91*'TC2'!N91/0.5</f>
        <v>2529.4417109997548</v>
      </c>
      <c r="O91" s="289">
        <f>$B91*'TC2'!O91/0.4</f>
        <v>57418.878339677103</v>
      </c>
      <c r="P91" s="288">
        <f>$B91*'TC2'!P91/0.4</f>
        <v>43122.771426029998</v>
      </c>
      <c r="Q91" s="288">
        <f>$B91*'TC2'!Q91/0.4</f>
        <v>14296.106913647094</v>
      </c>
      <c r="R91" s="288">
        <f>$B91*'TC2'!R91/0.4</f>
        <v>2856.271112184776</v>
      </c>
      <c r="S91" s="266">
        <f>$B91*'TC2'!S91/0.1</f>
        <v>179008.66350187056</v>
      </c>
      <c r="T91" s="255">
        <f>$B91*'TC2'!T91/0.1</f>
        <v>143556.41308509372</v>
      </c>
      <c r="U91" s="255">
        <f>$B91*'TC2'!U91/0.1</f>
        <v>35452.250416776893</v>
      </c>
      <c r="V91" s="290">
        <f>$B91*'TC2'!V91/0.1</f>
        <v>2020.5260501929065</v>
      </c>
      <c r="Y91" s="3"/>
    </row>
    <row r="92" spans="1:25">
      <c r="A92" s="148">
        <v>1995</v>
      </c>
      <c r="B92" s="255">
        <v>53662.595620490647</v>
      </c>
      <c r="C92" s="264">
        <f>$B92*'TC2'!C92</f>
        <v>53662.595620490647</v>
      </c>
      <c r="D92" s="255">
        <f>$B92*'TC2'!D92</f>
        <v>36918.632507770111</v>
      </c>
      <c r="E92" s="288">
        <f>$B92*'TC2'!E92</f>
        <v>16743.963112720539</v>
      </c>
      <c r="F92" s="288">
        <f>$B92*'TC2'!F92</f>
        <v>2751.1086707804438</v>
      </c>
      <c r="G92" s="266">
        <f>$B92*'TC2'!G92/0.9</f>
        <v>38994.175284061603</v>
      </c>
      <c r="H92" s="819">
        <f>$B92*'TC2'!H92/0.9</f>
        <v>24388.959178037043</v>
      </c>
      <c r="I92" s="818">
        <f>$B92*'TC2'!I92/0.9</f>
        <v>14605.216106024562</v>
      </c>
      <c r="J92" s="818">
        <f>$B92*'TC2'!J92/0.9</f>
        <v>2811.8261760188311</v>
      </c>
      <c r="K92" s="289">
        <f>$B92*'TC2'!K92/0.5</f>
        <v>23454.656759082198</v>
      </c>
      <c r="L92" s="288">
        <f>$B92*'TC2'!L92/0.5</f>
        <v>8764.5833919854831</v>
      </c>
      <c r="M92" s="288">
        <f>$B92*'TC2'!M92/0.5</f>
        <v>14690.073367096722</v>
      </c>
      <c r="N92" s="288">
        <f>$B92*'TC2'!N92/0.5</f>
        <v>2574.4331573866721</v>
      </c>
      <c r="O92" s="289">
        <f>$B92*'TC2'!O92/0.4</f>
        <v>58418.573440285858</v>
      </c>
      <c r="P92" s="288">
        <f>$B92*'TC2'!P92/0.4</f>
        <v>43919.428910601499</v>
      </c>
      <c r="Q92" s="288">
        <f>$B92*'TC2'!Q92/0.4</f>
        <v>14499.144529684363</v>
      </c>
      <c r="R92" s="288">
        <f>$B92*'TC2'!R92/0.4</f>
        <v>3108.5674493090291</v>
      </c>
      <c r="S92" s="266">
        <f>$B92*'TC2'!S92/0.1</f>
        <v>185678.37864835202</v>
      </c>
      <c r="T92" s="255">
        <f>$B92*'TC2'!T92/0.1</f>
        <v>149685.69247536769</v>
      </c>
      <c r="U92" s="255">
        <f>$B92*'TC2'!U92/0.1</f>
        <v>35992.686172984337</v>
      </c>
      <c r="V92" s="290">
        <f>$B92*'TC2'!V92/0.1</f>
        <v>2204.6511236349561</v>
      </c>
      <c r="Y92" s="3"/>
    </row>
    <row r="93" spans="1:25">
      <c r="A93" s="148">
        <v>1996</v>
      </c>
      <c r="B93" s="255">
        <v>55355.87569649738</v>
      </c>
      <c r="C93" s="264">
        <f>$B93*'TC2'!C93</f>
        <v>55355.87569649738</v>
      </c>
      <c r="D93" s="255">
        <f>$B93*'TC2'!D93</f>
        <v>38542.747513401788</v>
      </c>
      <c r="E93" s="288">
        <f>$B93*'TC2'!E93</f>
        <v>16813.128183095596</v>
      </c>
      <c r="F93" s="288">
        <f>$B93*'TC2'!F93</f>
        <v>2844.5377960928649</v>
      </c>
      <c r="G93" s="266">
        <f>$B93*'TC2'!G93/0.9</f>
        <v>39836.406319388894</v>
      </c>
      <c r="H93" s="819">
        <f>$B93*'TC2'!H93/0.9</f>
        <v>25213.915840229565</v>
      </c>
      <c r="I93" s="818">
        <f>$B93*'TC2'!I93/0.9</f>
        <v>14622.490479159331</v>
      </c>
      <c r="J93" s="818">
        <f>$B93*'TC2'!J93/0.9</f>
        <v>2914.9191306610937</v>
      </c>
      <c r="K93" s="289">
        <f>$B93*'TC2'!K93/0.5</f>
        <v>23915.390304573935</v>
      </c>
      <c r="L93" s="288">
        <f>$B93*'TC2'!L93/0.5</f>
        <v>9176.6709259537383</v>
      </c>
      <c r="M93" s="288">
        <f>$B93*'TC2'!M93/0.5</f>
        <v>14738.719378620201</v>
      </c>
      <c r="N93" s="288">
        <f>$B93*'TC2'!N93/0.5</f>
        <v>2686.5161194071266</v>
      </c>
      <c r="O93" s="289">
        <f>$B93*'TC2'!O93/0.4</f>
        <v>59737.676337907586</v>
      </c>
      <c r="P93" s="288">
        <f>$B93*'TC2'!P93/0.4</f>
        <v>45260.471983074349</v>
      </c>
      <c r="Q93" s="288">
        <f>$B93*'TC2'!Q93/0.4</f>
        <v>14477.204354833244</v>
      </c>
      <c r="R93" s="288">
        <f>$B93*'TC2'!R93/0.4</f>
        <v>3200.4228947285528</v>
      </c>
      <c r="S93" s="266">
        <f>$B93*'TC2'!S93/0.1</f>
        <v>195031.10009047377</v>
      </c>
      <c r="T93" s="255">
        <f>$B93*'TC2'!T93/0.1</f>
        <v>158502.23257195181</v>
      </c>
      <c r="U93" s="255">
        <f>$B93*'TC2'!U93/0.1</f>
        <v>36528.867518521947</v>
      </c>
      <c r="V93" s="290">
        <f>$B93*'TC2'!V93/0.1</f>
        <v>2211.1057849788053</v>
      </c>
      <c r="Y93" s="3"/>
    </row>
    <row r="94" spans="1:25">
      <c r="A94" s="148">
        <v>1997</v>
      </c>
      <c r="B94" s="255">
        <v>57366.706476298656</v>
      </c>
      <c r="C94" s="264">
        <f>$B94*'TC2'!C94</f>
        <v>57366.706476298656</v>
      </c>
      <c r="D94" s="255">
        <f>$B94*'TC2'!D94</f>
        <v>40478.127056066864</v>
      </c>
      <c r="E94" s="288">
        <f>$B94*'TC2'!E94</f>
        <v>16888.579420231796</v>
      </c>
      <c r="F94" s="288">
        <f>$B94*'TC2'!F94</f>
        <v>2888.183924726115</v>
      </c>
      <c r="G94" s="266">
        <f>$B94*'TC2'!G94/0.9</f>
        <v>40952.788413592702</v>
      </c>
      <c r="H94" s="819">
        <f>$B94*'TC2'!H94/0.9</f>
        <v>26293.398688335059</v>
      </c>
      <c r="I94" s="818">
        <f>$B94*'TC2'!I94/0.9</f>
        <v>14659.389725257633</v>
      </c>
      <c r="J94" s="818">
        <f>$B94*'TC2'!J94/0.9</f>
        <v>2975.6408418490482</v>
      </c>
      <c r="K94" s="289">
        <f>$B94*'TC2'!K94/0.5</f>
        <v>24510.549245197468</v>
      </c>
      <c r="L94" s="288">
        <f>$B94*'TC2'!L94/0.5</f>
        <v>9733.4493695807905</v>
      </c>
      <c r="M94" s="288">
        <f>$B94*'TC2'!M94/0.5</f>
        <v>14777.099875616672</v>
      </c>
      <c r="N94" s="288">
        <f>$B94*'TC2'!N94/0.5</f>
        <v>2758.58167448019</v>
      </c>
      <c r="O94" s="289">
        <f>$B94*'TC2'!O94/0.4</f>
        <v>61505.587374086732</v>
      </c>
      <c r="P94" s="288">
        <f>$B94*'TC2'!P94/0.4</f>
        <v>46993.335336777898</v>
      </c>
      <c r="Q94" s="288">
        <f>$B94*'TC2'!Q94/0.4</f>
        <v>14512.252037308837</v>
      </c>
      <c r="R94" s="288">
        <f>$B94*'TC2'!R94/0.4</f>
        <v>3246.96480106012</v>
      </c>
      <c r="S94" s="266">
        <f>$B94*'TC2'!S94/0.1</f>
        <v>205091.96904065227</v>
      </c>
      <c r="T94" s="255">
        <f>$B94*'TC2'!T94/0.1</f>
        <v>168140.68236565305</v>
      </c>
      <c r="U94" s="255">
        <f>$B94*'TC2'!U94/0.1</f>
        <v>36951.286674999232</v>
      </c>
      <c r="V94" s="290">
        <f>$B94*'TC2'!V94/0.1</f>
        <v>2101.0716706197213</v>
      </c>
      <c r="Y94" s="3"/>
    </row>
    <row r="95" spans="1:25">
      <c r="A95" s="148">
        <v>1998</v>
      </c>
      <c r="B95" s="255">
        <v>59562.438913594255</v>
      </c>
      <c r="C95" s="264">
        <f>$B95*'TC2'!C95</f>
        <v>59562.438913594255</v>
      </c>
      <c r="D95" s="255">
        <f>$B95*'TC2'!D95</f>
        <v>42561.252294464612</v>
      </c>
      <c r="E95" s="288">
        <f>$B95*'TC2'!E95</f>
        <v>17001.186619129643</v>
      </c>
      <c r="F95" s="288">
        <f>$B95*'TC2'!F95</f>
        <v>2859.8908536712097</v>
      </c>
      <c r="G95" s="266">
        <f>$B95*'TC2'!G95/0.9</f>
        <v>42443.54424635318</v>
      </c>
      <c r="H95" s="819">
        <f>$B95*'TC2'!H95/0.9</f>
        <v>27713.79122109112</v>
      </c>
      <c r="I95" s="818">
        <f>$B95*'TC2'!I95/0.9</f>
        <v>14729.75302526206</v>
      </c>
      <c r="J95" s="818">
        <f>$B95*'TC2'!J95/0.9</f>
        <v>2950.6353141857439</v>
      </c>
      <c r="K95" s="289">
        <f>$B95*'TC2'!K95/0.5</f>
        <v>25421.341983272196</v>
      </c>
      <c r="L95" s="288">
        <f>$B95*'TC2'!L95/0.5</f>
        <v>10556.581672212093</v>
      </c>
      <c r="M95" s="288">
        <f>$B95*'TC2'!M95/0.5</f>
        <v>14864.760311060107</v>
      </c>
      <c r="N95" s="288">
        <f>$B95*'TC2'!N95/0.5</f>
        <v>2813.4678687150595</v>
      </c>
      <c r="O95" s="289">
        <f>$B95*'TC2'!O95/0.4</f>
        <v>63721.297075204406</v>
      </c>
      <c r="P95" s="288">
        <f>$B95*'TC2'!P95/0.4</f>
        <v>49160.303157189897</v>
      </c>
      <c r="Q95" s="288">
        <f>$B95*'TC2'!Q95/0.4</f>
        <v>14560.993918014503</v>
      </c>
      <c r="R95" s="288">
        <f>$B95*'TC2'!R95/0.4</f>
        <v>3122.0946210240995</v>
      </c>
      <c r="S95" s="266">
        <f>$B95*'TC2'!S95/0.1</f>
        <v>213632.49091876388</v>
      </c>
      <c r="T95" s="255">
        <f>$B95*'TC2'!T95/0.1</f>
        <v>176188.401954826</v>
      </c>
      <c r="U95" s="255">
        <f>$B95*'TC2'!U95/0.1</f>
        <v>37444.088963937902</v>
      </c>
      <c r="V95" s="290">
        <f>$B95*'TC2'!V95/0.1</f>
        <v>2043.1907090404013</v>
      </c>
      <c r="Y95" s="3"/>
    </row>
    <row r="96" spans="1:25">
      <c r="A96" s="152">
        <v>1999</v>
      </c>
      <c r="B96" s="257">
        <v>61346.22356683993</v>
      </c>
      <c r="C96" s="276">
        <f>$B96*'TC2'!C96</f>
        <v>61346.22356683993</v>
      </c>
      <c r="D96" s="257">
        <f>$B96*'TC2'!D96</f>
        <v>43937.683496703801</v>
      </c>
      <c r="E96" s="299">
        <f>$B96*'TC2'!E96</f>
        <v>17408.540070136132</v>
      </c>
      <c r="F96" s="299">
        <f>$B96*'TC2'!F96</f>
        <v>2910.211650297927</v>
      </c>
      <c r="G96" s="278">
        <f>$B96*'TC2'!G96/0.9</f>
        <v>43377.43531338327</v>
      </c>
      <c r="H96" s="821">
        <f>$B96*'TC2'!H96/0.9</f>
        <v>28368.18690505037</v>
      </c>
      <c r="I96" s="820">
        <f>$B96*'TC2'!I96/0.9</f>
        <v>15009.2484083329</v>
      </c>
      <c r="J96" s="820">
        <f>$B96*'TC2'!J96/0.9</f>
        <v>3021.0477789559218</v>
      </c>
      <c r="K96" s="300">
        <f>$B96*'TC2'!K96/0.5</f>
        <v>25978.725321205271</v>
      </c>
      <c r="L96" s="299">
        <f>$B96*'TC2'!L96/0.5</f>
        <v>10935.968377573474</v>
      </c>
      <c r="M96" s="299">
        <f>$B96*'TC2'!M96/0.5</f>
        <v>15042.756943631795</v>
      </c>
      <c r="N96" s="299">
        <f>$B96*'TC2'!N96/0.5</f>
        <v>2888.2860354469417</v>
      </c>
      <c r="O96" s="300">
        <f>$B96*'TC2'!O96/0.4</f>
        <v>65125.82280360577</v>
      </c>
      <c r="P96" s="299">
        <f>$B96*'TC2'!P96/0.4</f>
        <v>50158.46006439648</v>
      </c>
      <c r="Q96" s="299">
        <f>$B96*'TC2'!Q96/0.4</f>
        <v>14967.362739209279</v>
      </c>
      <c r="R96" s="299">
        <f>$B96*'TC2'!R96/0.4</f>
        <v>3186.9999583421468</v>
      </c>
      <c r="S96" s="278">
        <f>$B96*'TC2'!S96/0.1</f>
        <v>223065.31784794986</v>
      </c>
      <c r="T96" s="257">
        <f>$B96*'TC2'!T96/0.1</f>
        <v>184063.15282158466</v>
      </c>
      <c r="U96" s="257">
        <f>$B96*'TC2'!U96/0.1</f>
        <v>39002.165026365212</v>
      </c>
      <c r="V96" s="305">
        <f>$B96*'TC2'!V96/0.1</f>
        <v>1912.6864923759767</v>
      </c>
      <c r="Y96" s="3"/>
    </row>
    <row r="97" spans="1:25">
      <c r="A97" s="148">
        <v>2000</v>
      </c>
      <c r="B97" s="255">
        <v>63392.569387747622</v>
      </c>
      <c r="C97" s="264">
        <f>$B97*'TC2'!C97</f>
        <v>63392.569387747622</v>
      </c>
      <c r="D97" s="255">
        <f>$B97*'TC2'!D97</f>
        <v>45591.149961629053</v>
      </c>
      <c r="E97" s="288">
        <f>$B97*'TC2'!E97</f>
        <v>17801.419426118569</v>
      </c>
      <c r="F97" s="288">
        <f>$B97*'TC2'!F97</f>
        <v>2990.8511476063663</v>
      </c>
      <c r="G97" s="266">
        <f>$B97*'TC2'!G97/0.9</f>
        <v>44510.248762043717</v>
      </c>
      <c r="H97" s="819">
        <f>$B97*'TC2'!H97/0.9</f>
        <v>29245.573356590685</v>
      </c>
      <c r="I97" s="818">
        <f>$B97*'TC2'!I97/0.9</f>
        <v>15264.675405453032</v>
      </c>
      <c r="J97" s="818">
        <f>$B97*'TC2'!J97/0.9</f>
        <v>3105.7814330651354</v>
      </c>
      <c r="K97" s="289">
        <f>$B97*'TC2'!K97/0.5</f>
        <v>26490.845769022959</v>
      </c>
      <c r="L97" s="288">
        <f>$B97*'TC2'!L97/0.5</f>
        <v>11251.601932438576</v>
      </c>
      <c r="M97" s="288">
        <f>$B97*'TC2'!M97/0.5</f>
        <v>15239.243836584392</v>
      </c>
      <c r="N97" s="288">
        <f>$B97*'TC2'!N97/0.5</f>
        <v>2979.2952397401009</v>
      </c>
      <c r="O97" s="289">
        <f>$B97*'TC2'!O97/0.4</f>
        <v>67034.502503319658</v>
      </c>
      <c r="P97" s="288">
        <f>$B97*'TC2'!P97/0.4</f>
        <v>51738.037636780813</v>
      </c>
      <c r="Q97" s="288">
        <f>$B97*'TC2'!Q97/0.4</f>
        <v>15296.46486653883</v>
      </c>
      <c r="R97" s="288">
        <f>$B97*'TC2'!R97/0.4</f>
        <v>3263.8891747214288</v>
      </c>
      <c r="S97" s="266">
        <f>$B97*'TC2'!S97/0.1</f>
        <v>233333.45501908279</v>
      </c>
      <c r="T97" s="255">
        <f>$B97*'TC2'!T97/0.1</f>
        <v>192701.33940697435</v>
      </c>
      <c r="U97" s="255">
        <f>$B97*'TC2'!U97/0.1</f>
        <v>40632.115612108428</v>
      </c>
      <c r="V97" s="290">
        <f>$B97*'TC2'!V97/0.1</f>
        <v>1956.4785784774433</v>
      </c>
      <c r="Y97" s="3"/>
    </row>
    <row r="98" spans="1:25">
      <c r="A98" s="148">
        <v>2001</v>
      </c>
      <c r="B98" s="255">
        <v>63081.54041074877</v>
      </c>
      <c r="C98" s="264">
        <f>$B98*'TC2'!C98</f>
        <v>63081.54041074877</v>
      </c>
      <c r="D98" s="255">
        <f>$B98*'TC2'!D98</f>
        <v>44506.105404265334</v>
      </c>
      <c r="E98" s="288">
        <f>$B98*'TC2'!E98</f>
        <v>18575.435006483433</v>
      </c>
      <c r="F98" s="288">
        <f>$B98*'TC2'!F98</f>
        <v>3241.1932423992425</v>
      </c>
      <c r="G98" s="266">
        <f>$B98*'TC2'!G98/0.9</f>
        <v>44595.398629631884</v>
      </c>
      <c r="H98" s="819">
        <f>$B98*'TC2'!H98/0.9</f>
        <v>28640.42274494252</v>
      </c>
      <c r="I98" s="818">
        <f>$B98*'TC2'!I98/0.9</f>
        <v>15954.975884689358</v>
      </c>
      <c r="J98" s="818">
        <f>$B98*'TC2'!J98/0.9</f>
        <v>3350.8909146940823</v>
      </c>
      <c r="K98" s="289">
        <f>$B98*'TC2'!K98/0.5</f>
        <v>26590.777293742776</v>
      </c>
      <c r="L98" s="288">
        <f>$B98*'TC2'!L98/0.5</f>
        <v>10684.727565664894</v>
      </c>
      <c r="M98" s="288">
        <f>$B98*'TC2'!M98/0.5</f>
        <v>15906.049728077878</v>
      </c>
      <c r="N98" s="288">
        <f>$B98*'TC2'!N98/0.5</f>
        <v>3129.5243524165203</v>
      </c>
      <c r="O98" s="289">
        <f>$B98*'TC2'!O98/0.4</f>
        <v>67101.175299493261</v>
      </c>
      <c r="P98" s="288">
        <f>$B98*'TC2'!P98/0.4</f>
        <v>51085.041719039553</v>
      </c>
      <c r="Q98" s="288">
        <f>$B98*'TC2'!Q98/0.4</f>
        <v>16016.133580453707</v>
      </c>
      <c r="R98" s="288">
        <f>$B98*'TC2'!R98/0.4</f>
        <v>3627.599117541034</v>
      </c>
      <c r="S98" s="266">
        <f>$B98*'TC2'!S98/0.1</f>
        <v>229456.81644080079</v>
      </c>
      <c r="T98" s="255">
        <f>$B98*'TC2'!T98/0.1</f>
        <v>187297.24933817069</v>
      </c>
      <c r="U98" s="255">
        <f>$B98*'TC2'!U98/0.1</f>
        <v>42159.567102630106</v>
      </c>
      <c r="V98" s="290">
        <f>$B98*'TC2'!V98/0.1</f>
        <v>2253.9141917456882</v>
      </c>
      <c r="Y98" s="3"/>
    </row>
    <row r="99" spans="1:25">
      <c r="A99" s="148">
        <v>2002</v>
      </c>
      <c r="B99" s="255">
        <v>62939.298015460525</v>
      </c>
      <c r="C99" s="264">
        <f>$B99*'TC2'!C99</f>
        <v>62939.298015460525</v>
      </c>
      <c r="D99" s="255">
        <f>$B99*'TC2'!D99</f>
        <v>43474.263505314208</v>
      </c>
      <c r="E99" s="288">
        <f>$B99*'TC2'!E99</f>
        <v>19465.034510146317</v>
      </c>
      <c r="F99" s="288">
        <f>$B99*'TC2'!F99</f>
        <v>3414.4053892863567</v>
      </c>
      <c r="G99" s="266">
        <f>$B99*'TC2'!G99/0.9</f>
        <v>44303.669613326412</v>
      </c>
      <c r="H99" s="819">
        <f>$B99*'TC2'!H99/0.9</f>
        <v>27590.834932729067</v>
      </c>
      <c r="I99" s="818">
        <f>$B99*'TC2'!I99/0.9</f>
        <v>16712.834680597349</v>
      </c>
      <c r="J99" s="818">
        <f>$B99*'TC2'!J99/0.9</f>
        <v>3530.7031412955398</v>
      </c>
      <c r="K99" s="289">
        <f>$B99*'TC2'!K99/0.5</f>
        <v>26329.446173516306</v>
      </c>
      <c r="L99" s="288">
        <f>$B99*'TC2'!L99/0.5</f>
        <v>9588.9960932120557</v>
      </c>
      <c r="M99" s="288">
        <f>$B99*'TC2'!M99/0.5</f>
        <v>16740.450080304257</v>
      </c>
      <c r="N99" s="288">
        <f>$B99*'TC2'!N99/0.5</f>
        <v>3313.3284761628233</v>
      </c>
      <c r="O99" s="289">
        <f>$B99*'TC2'!O99/0.4</f>
        <v>66771.448913089043</v>
      </c>
      <c r="P99" s="288">
        <f>$B99*'TC2'!P99/0.4</f>
        <v>50093.133482125326</v>
      </c>
      <c r="Q99" s="288">
        <f>$B99*'TC2'!Q99/0.4</f>
        <v>16678.31543096371</v>
      </c>
      <c r="R99" s="288">
        <f>$B99*'TC2'!R99/0.4</f>
        <v>3802.4214727114359</v>
      </c>
      <c r="S99" s="266">
        <f>$B99*'TC2'!S99/0.1</f>
        <v>230659.95363466753</v>
      </c>
      <c r="T99" s="255">
        <f>$B99*'TC2'!T99/0.1</f>
        <v>186425.12065858048</v>
      </c>
      <c r="U99" s="255">
        <f>$B99*'TC2'!U99/0.1</f>
        <v>44234.832976087055</v>
      </c>
      <c r="V99" s="290">
        <f>$B99*'TC2'!V99/0.1</f>
        <v>2367.7256212037082</v>
      </c>
      <c r="Y99" s="3"/>
    </row>
    <row r="100" spans="1:25">
      <c r="A100" s="148">
        <v>2003</v>
      </c>
      <c r="B100" s="255">
        <v>63601.264314728433</v>
      </c>
      <c r="C100" s="264">
        <f>$B100*'TC2'!C100</f>
        <v>63601.264314728433</v>
      </c>
      <c r="D100" s="255">
        <f>$B100*'TC2'!D100</f>
        <v>43645.805691007583</v>
      </c>
      <c r="E100" s="288">
        <f>$B100*'TC2'!E100</f>
        <v>19955.45862372085</v>
      </c>
      <c r="F100" s="288">
        <f>$B100*'TC2'!F100</f>
        <v>3508.5578911407219</v>
      </c>
      <c r="G100" s="266">
        <f>$B100*'TC2'!G100/0.9</f>
        <v>44637.196757479964</v>
      </c>
      <c r="H100" s="819">
        <f>$B100*'TC2'!H100/0.9</f>
        <v>27553.036309947143</v>
      </c>
      <c r="I100" s="818">
        <f>$B100*'TC2'!I100/0.9</f>
        <v>17084.16044753282</v>
      </c>
      <c r="J100" s="818">
        <f>$B100*'TC2'!J100/0.9</f>
        <v>3636.0952621892784</v>
      </c>
      <c r="K100" s="289">
        <f>$B100*'TC2'!K100/0.5</f>
        <v>26175.520194021745</v>
      </c>
      <c r="L100" s="288">
        <f>$B100*'TC2'!L100/0.5</f>
        <v>9214.3810026410702</v>
      </c>
      <c r="M100" s="288">
        <f>$B100*'TC2'!M100/0.5</f>
        <v>16961.139191380673</v>
      </c>
      <c r="N100" s="288">
        <f>$B100*'TC2'!N100/0.5</f>
        <v>3405.2709801544538</v>
      </c>
      <c r="O100" s="289">
        <f>$B100*'TC2'!O100/0.4</f>
        <v>67714.292461802732</v>
      </c>
      <c r="P100" s="288">
        <f>$B100*'TC2'!P100/0.4</f>
        <v>50476.355444079731</v>
      </c>
      <c r="Q100" s="288">
        <f>$B100*'TC2'!Q100/0.4</f>
        <v>17237.937017722998</v>
      </c>
      <c r="R100" s="288">
        <f>$B100*'TC2'!R100/0.4</f>
        <v>3924.6256147328095</v>
      </c>
      <c r="S100" s="266">
        <f>$B100*'TC2'!S100/0.1</f>
        <v>234277.87232996465</v>
      </c>
      <c r="T100" s="255">
        <f>$B100*'TC2'!T100/0.1</f>
        <v>188480.73012055151</v>
      </c>
      <c r="U100" s="255">
        <f>$B100*'TC2'!U100/0.1</f>
        <v>45797.142209413149</v>
      </c>
      <c r="V100" s="290">
        <f>$B100*'TC2'!V100/0.1</f>
        <v>2360.7215517037107</v>
      </c>
      <c r="Y100" s="3"/>
    </row>
    <row r="101" spans="1:25">
      <c r="A101" s="148">
        <v>2004</v>
      </c>
      <c r="B101" s="255">
        <v>65463.556113231381</v>
      </c>
      <c r="C101" s="264">
        <f>$B101*'TC2'!C101</f>
        <v>65463.556113231381</v>
      </c>
      <c r="D101" s="255">
        <f>$B101*'TC2'!D101</f>
        <v>45072.352197549189</v>
      </c>
      <c r="E101" s="288">
        <f>$B101*'TC2'!E101</f>
        <v>20391.203915682188</v>
      </c>
      <c r="F101" s="288">
        <f>$B101*'TC2'!F101</f>
        <v>3707.1961062935857</v>
      </c>
      <c r="G101" s="266">
        <f>$B101*'TC2'!G101/0.9</f>
        <v>45499.839518409346</v>
      </c>
      <c r="H101" s="819">
        <f>$B101*'TC2'!H101/0.9</f>
        <v>28140.951940032843</v>
      </c>
      <c r="I101" s="818">
        <f>$B101*'TC2'!I101/0.9</f>
        <v>17358.887578376496</v>
      </c>
      <c r="J101" s="818">
        <f>$B101*'TC2'!J101/0.9</f>
        <v>3833.5589746990381</v>
      </c>
      <c r="K101" s="289">
        <f>$B101*'TC2'!K101/0.5</f>
        <v>26663.407555482969</v>
      </c>
      <c r="L101" s="288">
        <f>$B101*'TC2'!L101/0.5</f>
        <v>9524.8790284225306</v>
      </c>
      <c r="M101" s="288">
        <f>$B101*'TC2'!M101/0.5</f>
        <v>17138.528527060429</v>
      </c>
      <c r="N101" s="288">
        <f>$B101*'TC2'!N101/0.5</f>
        <v>3623.9278152808565</v>
      </c>
      <c r="O101" s="289">
        <f>$B101*'TC2'!O101/0.4</f>
        <v>69045.379472067318</v>
      </c>
      <c r="P101" s="288">
        <f>$B101*'TC2'!P101/0.4</f>
        <v>51411.043079545729</v>
      </c>
      <c r="Q101" s="288">
        <f>$B101*'TC2'!Q101/0.4</f>
        <v>17634.336392521578</v>
      </c>
      <c r="R101" s="288">
        <f>$B101*'TC2'!R101/0.4</f>
        <v>4095.5979239717653</v>
      </c>
      <c r="S101" s="266">
        <f>$B101*'TC2'!S101/0.1</f>
        <v>245137.00546662969</v>
      </c>
      <c r="T101" s="255">
        <f>$B101*'TC2'!T101/0.1</f>
        <v>197454.9545151963</v>
      </c>
      <c r="U101" s="255">
        <f>$B101*'TC2'!U101/0.1</f>
        <v>47682.050951433419</v>
      </c>
      <c r="V101" s="290">
        <f>$B101*'TC2'!V101/0.1</f>
        <v>2569.9302906445109</v>
      </c>
      <c r="Y101" s="3"/>
    </row>
    <row r="102" spans="1:25">
      <c r="A102" s="148">
        <v>2005</v>
      </c>
      <c r="B102" s="255">
        <v>67112.412972708204</v>
      </c>
      <c r="C102" s="264">
        <f>$B102*'TC2'!C102</f>
        <v>67112.412972708204</v>
      </c>
      <c r="D102" s="255">
        <f>$B102*'TC2'!D102</f>
        <v>46345.731290044925</v>
      </c>
      <c r="E102" s="288">
        <f>$B102*'TC2'!E102</f>
        <v>20766.681682663278</v>
      </c>
      <c r="F102" s="288">
        <f>$B102*'TC2'!F102</f>
        <v>3814.710174988194</v>
      </c>
      <c r="G102" s="266">
        <f>$B102*'TC2'!G102/0.9</f>
        <v>46335.230254138034</v>
      </c>
      <c r="H102" s="819">
        <f>$B102*'TC2'!H102/0.9</f>
        <v>28711.095375829482</v>
      </c>
      <c r="I102" s="818">
        <f>$B102*'TC2'!I102/0.9</f>
        <v>17624.134878308552</v>
      </c>
      <c r="J102" s="818">
        <f>$B102*'TC2'!J102/0.9</f>
        <v>3944.2872384985967</v>
      </c>
      <c r="K102" s="289">
        <f>$B102*'TC2'!K102/0.5</f>
        <v>27284.826849415593</v>
      </c>
      <c r="L102" s="288">
        <f>$B102*'TC2'!L102/0.5</f>
        <v>9945.5048487017557</v>
      </c>
      <c r="M102" s="288">
        <f>$B102*'TC2'!M102/0.5</f>
        <v>17339.32200071383</v>
      </c>
      <c r="N102" s="288">
        <f>$B102*'TC2'!N102/0.5</f>
        <v>3646.3002823645602</v>
      </c>
      <c r="O102" s="289">
        <f>$B102*'TC2'!O102/0.4</f>
        <v>70148.234510041104</v>
      </c>
      <c r="P102" s="288">
        <f>$B102*'TC2'!P102/0.4</f>
        <v>52168.08353473914</v>
      </c>
      <c r="Q102" s="288">
        <f>$B102*'TC2'!Q102/0.4</f>
        <v>17980.15097530196</v>
      </c>
      <c r="R102" s="288">
        <f>$B102*'TC2'!R102/0.4</f>
        <v>4316.7709336661419</v>
      </c>
      <c r="S102" s="266">
        <f>$B102*'TC2'!S102/0.1</f>
        <v>254107.05743983964</v>
      </c>
      <c r="T102" s="255">
        <f>$B102*'TC2'!T102/0.1</f>
        <v>205057.45451798389</v>
      </c>
      <c r="U102" s="255">
        <f>$B102*'TC2'!U102/0.1</f>
        <v>49049.602921855781</v>
      </c>
      <c r="V102" s="290">
        <f>$B102*'TC2'!V102/0.1</f>
        <v>2648.516603394567</v>
      </c>
      <c r="Y102" s="3"/>
    </row>
    <row r="103" spans="1:25">
      <c r="A103" s="148">
        <v>2006</v>
      </c>
      <c r="B103" s="255">
        <v>68716.108949765927</v>
      </c>
      <c r="C103" s="264">
        <f>$B103*'TC2'!C103</f>
        <v>68716.108949765927</v>
      </c>
      <c r="D103" s="255">
        <f>$B103*'TC2'!D103</f>
        <v>47559.82574631134</v>
      </c>
      <c r="E103" s="288">
        <f>$B103*'TC2'!E103</f>
        <v>21156.28320345459</v>
      </c>
      <c r="F103" s="288">
        <f>$B103*'TC2'!F103</f>
        <v>4015.2747503775449</v>
      </c>
      <c r="G103" s="266">
        <f>$B103*'TC2'!G103/0.9</f>
        <v>46919.819848538034</v>
      </c>
      <c r="H103" s="819">
        <f>$B103*'TC2'!H103/0.9</f>
        <v>29059.934269084493</v>
      </c>
      <c r="I103" s="818">
        <f>$B103*'TC2'!I103/0.9</f>
        <v>17859.885579453541</v>
      </c>
      <c r="J103" s="818">
        <f>$B103*'TC2'!J103/0.9</f>
        <v>4136.9185329146039</v>
      </c>
      <c r="K103" s="289">
        <f>$B103*'TC2'!K103/0.5</f>
        <v>27630.982697623735</v>
      </c>
      <c r="L103" s="288">
        <f>$B103*'TC2'!L103/0.5</f>
        <v>10150.959491139036</v>
      </c>
      <c r="M103" s="288">
        <f>$B103*'TC2'!M103/0.5</f>
        <v>17480.023206484708</v>
      </c>
      <c r="N103" s="288">
        <f>$B103*'TC2'!N103/0.5</f>
        <v>3775.1612344763703</v>
      </c>
      <c r="O103" s="289">
        <f>$B103*'TC2'!O103/0.4</f>
        <v>71030.866287180907</v>
      </c>
      <c r="P103" s="288">
        <f>$B103*'TC2'!P103/0.4</f>
        <v>52696.152741516315</v>
      </c>
      <c r="Q103" s="288">
        <f>$B103*'TC2'!Q103/0.4</f>
        <v>18334.713545664581</v>
      </c>
      <c r="R103" s="288">
        <f>$B103*'TC2'!R103/0.4</f>
        <v>4589.115155962395</v>
      </c>
      <c r="S103" s="266">
        <f>$B103*'TC2'!S103/0.1</f>
        <v>264882.71086081694</v>
      </c>
      <c r="T103" s="255">
        <f>$B103*'TC2'!T103/0.1</f>
        <v>214058.84904135295</v>
      </c>
      <c r="U103" s="255">
        <f>$B103*'TC2'!U103/0.1</f>
        <v>50823.861819464015</v>
      </c>
      <c r="V103" s="290">
        <f>$B103*'TC2'!V103/0.1</f>
        <v>2920.4807075440185</v>
      </c>
      <c r="Y103" s="3"/>
    </row>
    <row r="104" spans="1:25">
      <c r="A104" s="148">
        <v>2007</v>
      </c>
      <c r="B104" s="255">
        <v>67942.500681662219</v>
      </c>
      <c r="C104" s="264">
        <f>$B104*'TC2'!C104</f>
        <v>67942.500681662219</v>
      </c>
      <c r="D104" s="255">
        <f>$B104*'TC2'!D104</f>
        <v>46330.564924746934</v>
      </c>
      <c r="E104" s="288">
        <f>$B104*'TC2'!E104</f>
        <v>21611.935756915285</v>
      </c>
      <c r="F104" s="288">
        <f>$B104*'TC2'!F104</f>
        <v>4159.2659153524901</v>
      </c>
      <c r="G104" s="266">
        <f>$B104*'TC2'!G104/0.9</f>
        <v>46765.401444888172</v>
      </c>
      <c r="H104" s="819">
        <f>$B104*'TC2'!H104/0.9</f>
        <v>28455.758729738005</v>
      </c>
      <c r="I104" s="818">
        <f>$B104*'TC2'!I104/0.9</f>
        <v>18309.642715150156</v>
      </c>
      <c r="J104" s="818">
        <f>$B104*'TC2'!J104/0.9</f>
        <v>4267.9220345350641</v>
      </c>
      <c r="K104" s="289">
        <f>$B104*'TC2'!K104/0.5</f>
        <v>27772.934631101376</v>
      </c>
      <c r="L104" s="288">
        <f>$B104*'TC2'!L104/0.5</f>
        <v>9928.6170556364305</v>
      </c>
      <c r="M104" s="288">
        <f>$B104*'TC2'!M104/0.5</f>
        <v>17844.317575464935</v>
      </c>
      <c r="N104" s="288">
        <f>$B104*'TC2'!N104/0.5</f>
        <v>3752.7671892061871</v>
      </c>
      <c r="O104" s="289">
        <f>$B104*'TC2'!O104/0.4</f>
        <v>70505.984962121642</v>
      </c>
      <c r="P104" s="288">
        <f>$B104*'TC2'!P104/0.4</f>
        <v>51614.685822364969</v>
      </c>
      <c r="Q104" s="288">
        <f>$B104*'TC2'!Q104/0.4</f>
        <v>18891.299139756677</v>
      </c>
      <c r="R104" s="288">
        <f>$B104*'TC2'!R104/0.4</f>
        <v>4911.8655911961596</v>
      </c>
      <c r="S104" s="266">
        <f>$B104*'TC2'!S104/0.1</f>
        <v>258536.3938126287</v>
      </c>
      <c r="T104" s="255">
        <f>$B104*'TC2'!T104/0.1</f>
        <v>207203.82067982724</v>
      </c>
      <c r="U104" s="255">
        <f>$B104*'TC2'!U104/0.1</f>
        <v>51332.573132801459</v>
      </c>
      <c r="V104" s="290">
        <f>$B104*'TC2'!V104/0.1</f>
        <v>3181.3608427093291</v>
      </c>
      <c r="Y104" s="3"/>
    </row>
    <row r="105" spans="1:25">
      <c r="A105" s="148">
        <v>2008</v>
      </c>
      <c r="B105" s="255">
        <v>66067.575455551836</v>
      </c>
      <c r="C105" s="264">
        <f>$B105*'TC2'!C105</f>
        <v>66067.575455551836</v>
      </c>
      <c r="D105" s="255">
        <f>$B105*'TC2'!D105</f>
        <v>43087.516816499308</v>
      </c>
      <c r="E105" s="288">
        <f>$B105*'TC2'!E105</f>
        <v>22980.05863905252</v>
      </c>
      <c r="F105" s="288">
        <f>$B105*'TC2'!F105</f>
        <v>4287.7899415768188</v>
      </c>
      <c r="G105" s="266">
        <f>$B105*'TC2'!G105/0.9</f>
        <v>45929.596487406649</v>
      </c>
      <c r="H105" s="819">
        <f>$B105*'TC2'!H105/0.9</f>
        <v>26264.10716589613</v>
      </c>
      <c r="I105" s="818">
        <f>$B105*'TC2'!I105/0.9</f>
        <v>19665.489321510508</v>
      </c>
      <c r="J105" s="818">
        <f>$B105*'TC2'!J105/0.9</f>
        <v>4370.590340562635</v>
      </c>
      <c r="K105" s="289">
        <f>$B105*'TC2'!K105/0.5</f>
        <v>27490.861576075778</v>
      </c>
      <c r="L105" s="288">
        <f>$B105*'TC2'!L105/0.5</f>
        <v>8596.9376501034494</v>
      </c>
      <c r="M105" s="288">
        <f>$B105*'TC2'!M105/0.5</f>
        <v>18893.923925972322</v>
      </c>
      <c r="N105" s="288">
        <f>$B105*'TC2'!N105/0.5</f>
        <v>3709.0898775087198</v>
      </c>
      <c r="O105" s="289">
        <f>$B105*'TC2'!O105/0.4</f>
        <v>68978.015126570215</v>
      </c>
      <c r="P105" s="288">
        <f>$B105*'TC2'!P105/0.4</f>
        <v>48348.069060636975</v>
      </c>
      <c r="Q105" s="288">
        <f>$B105*'TC2'!Q105/0.4</f>
        <v>20629.94606593324</v>
      </c>
      <c r="R105" s="288">
        <f>$B105*'TC2'!R105/0.4</f>
        <v>5197.4659193800289</v>
      </c>
      <c r="S105" s="266">
        <f>$B105*'TC2'!S105/0.1</f>
        <v>247309.38616885853</v>
      </c>
      <c r="T105" s="255">
        <f>$B105*'TC2'!T105/0.1</f>
        <v>194498.20367192794</v>
      </c>
      <c r="U105" s="255">
        <f>$B105*'TC2'!U105/0.1</f>
        <v>52811.182496930618</v>
      </c>
      <c r="V105" s="290">
        <f>$B105*'TC2'!V105/0.1</f>
        <v>3542.5863507044769</v>
      </c>
      <c r="Y105" s="3"/>
    </row>
    <row r="106" spans="1:25">
      <c r="A106" s="152">
        <v>2009</v>
      </c>
      <c r="B106" s="257">
        <v>63044.183353020169</v>
      </c>
      <c r="C106" s="276">
        <f>$B106*'TC2'!C106</f>
        <v>63044.183353020169</v>
      </c>
      <c r="D106" s="257">
        <f>$B106*'TC2'!D106</f>
        <v>39171.172680188785</v>
      </c>
      <c r="E106" s="299">
        <f>$B106*'TC2'!E106</f>
        <v>23873.010672831384</v>
      </c>
      <c r="F106" s="299">
        <f>$B106*'TC2'!F106</f>
        <v>4521.3351157087991</v>
      </c>
      <c r="G106" s="278">
        <f>$B106*'TC2'!G106/0.9</f>
        <v>43813.669456796204</v>
      </c>
      <c r="H106" s="821">
        <f>$B106*'TC2'!H106/0.9</f>
        <v>23306.505581833622</v>
      </c>
      <c r="I106" s="820">
        <f>$B106*'TC2'!I106/0.9</f>
        <v>20507.163874962578</v>
      </c>
      <c r="J106" s="820">
        <f>$B106*'TC2'!J106/0.9</f>
        <v>4588.8006785735233</v>
      </c>
      <c r="K106" s="300">
        <f>$B106*'TC2'!K106/0.5</f>
        <v>25568.245141920612</v>
      </c>
      <c r="L106" s="299">
        <f>$B106*'TC2'!L106/0.5</f>
        <v>5370.2209734920116</v>
      </c>
      <c r="M106" s="299">
        <f>$B106*'TC2'!M106/0.5</f>
        <v>20198.024168428601</v>
      </c>
      <c r="N106" s="299">
        <f>$B106*'TC2'!N106/0.5</f>
        <v>3788.3155572486339</v>
      </c>
      <c r="O106" s="300">
        <f>$B106*'TC2'!O106/0.4</f>
        <v>66620.44985039068</v>
      </c>
      <c r="P106" s="299">
        <f>$B106*'TC2'!P106/0.4</f>
        <v>45726.861342260636</v>
      </c>
      <c r="Q106" s="299">
        <f>$B106*'TC2'!Q106/0.4</f>
        <v>20893.588508130051</v>
      </c>
      <c r="R106" s="299">
        <f>$B106*'TC2'!R106/0.4</f>
        <v>5589.4070802296346</v>
      </c>
      <c r="S106" s="278">
        <f>$B106*'TC2'!S106/0.1</f>
        <v>236118.80841903586</v>
      </c>
      <c r="T106" s="299">
        <f>$B106*'TC2'!T106/0.1</f>
        <v>181953.17656538522</v>
      </c>
      <c r="U106" s="299">
        <f>$B106*'TC2'!U106/0.1</f>
        <v>54165.631853650651</v>
      </c>
      <c r="V106" s="306">
        <f>$B106*'TC2'!V106/0.1</f>
        <v>3914.1450499262878</v>
      </c>
      <c r="Y106" s="3"/>
    </row>
    <row r="107" spans="1:25">
      <c r="A107" s="148">
        <v>2010</v>
      </c>
      <c r="B107" s="255">
        <v>65094.050863787554</v>
      </c>
      <c r="C107" s="264">
        <f>$B107*'TC2'!C107</f>
        <v>65094.050863787554</v>
      </c>
      <c r="D107" s="255">
        <f>$B107*'TC2'!D107</f>
        <v>40519.347206777558</v>
      </c>
      <c r="E107" s="288">
        <f>$B107*'TC2'!E107</f>
        <v>24574.703657009999</v>
      </c>
      <c r="F107" s="288">
        <f>$B107*'TC2'!F107</f>
        <v>4652.3912606060085</v>
      </c>
      <c r="G107" s="266">
        <f>$B107*'TC2'!G107/0.9</f>
        <v>44357.621199953312</v>
      </c>
      <c r="H107" s="819">
        <f>$B107*'TC2'!H107/0.9</f>
        <v>23298.488387241938</v>
      </c>
      <c r="I107" s="818">
        <f>$B107*'TC2'!I107/0.9</f>
        <v>21059.132812711374</v>
      </c>
      <c r="J107" s="818">
        <f>$B107*'TC2'!J107/0.9</f>
        <v>4712.9101150408978</v>
      </c>
      <c r="K107" s="289">
        <f>$B107*'TC2'!K107/0.5</f>
        <v>26051.539902661982</v>
      </c>
      <c r="L107" s="288">
        <f>$B107*'TC2'!L107/0.5</f>
        <v>5326.9598298950414</v>
      </c>
      <c r="M107" s="288">
        <f>$B107*'TC2'!M107/0.5</f>
        <v>20724.580072766941</v>
      </c>
      <c r="N107" s="288">
        <f>$B107*'TC2'!N107/0.5</f>
        <v>3825.5613900160834</v>
      </c>
      <c r="O107" s="289">
        <f>$B107*'TC2'!O107/0.4</f>
        <v>67240.222821567484</v>
      </c>
      <c r="P107" s="288">
        <f>$B107*'TC2'!P107/0.4</f>
        <v>45762.899083925564</v>
      </c>
      <c r="Q107" s="288">
        <f>$B107*'TC2'!Q107/0.4</f>
        <v>21477.32373764192</v>
      </c>
      <c r="R107" s="288">
        <f>$B107*'TC2'!R107/0.4</f>
        <v>5822.096021321915</v>
      </c>
      <c r="S107" s="266">
        <f>$B107*'TC2'!S107/0.1</f>
        <v>251721.91783829566</v>
      </c>
      <c r="T107" s="288">
        <f>$B107*'TC2'!T107/0.1</f>
        <v>195507.07658259809</v>
      </c>
      <c r="U107" s="288">
        <f>$B107*'TC2'!U107/0.1</f>
        <v>56214.841255697596</v>
      </c>
      <c r="V107" s="307">
        <f>$B107*'TC2'!V107/0.1</f>
        <v>4107.7215706920015</v>
      </c>
      <c r="Y107" s="3"/>
    </row>
    <row r="108" spans="1:25">
      <c r="A108" s="148">
        <v>2011</v>
      </c>
      <c r="B108" s="255">
        <v>66180.7002432757</v>
      </c>
      <c r="C108" s="264">
        <f>$B108*'TC2'!C108</f>
        <v>66180.7002432757</v>
      </c>
      <c r="D108" s="255">
        <f>$B108*'TC2'!D108</f>
        <v>42205.928996709154</v>
      </c>
      <c r="E108" s="288">
        <f>$B108*'TC2'!E108</f>
        <v>23974.771246566554</v>
      </c>
      <c r="F108" s="288">
        <f>$B108*'TC2'!F108</f>
        <v>4665.2587761000914</v>
      </c>
      <c r="G108" s="266">
        <f>$B108*'TC2'!G108/0.9</f>
        <v>44947.719971683939</v>
      </c>
      <c r="H108" s="819">
        <f>$B108*'TC2'!H108/0.9</f>
        <v>24400.429111069854</v>
      </c>
      <c r="I108" s="818">
        <f>$B108*'TC2'!I108/0.9</f>
        <v>20547.290860614092</v>
      </c>
      <c r="J108" s="818">
        <f>$B108*'TC2'!J108/0.9</f>
        <v>4731.2175949592629</v>
      </c>
      <c r="K108" s="289">
        <f>$B108*'TC2'!K108/0.5</f>
        <v>26138.314264345125</v>
      </c>
      <c r="L108" s="288">
        <f>$B108*'TC2'!L108/0.5</f>
        <v>5987.0818729828588</v>
      </c>
      <c r="M108" s="288">
        <f>$B108*'TC2'!M108/0.5</f>
        <v>20151.232391362282</v>
      </c>
      <c r="N108" s="288">
        <f>$B108*'TC2'!N108/0.5</f>
        <v>3880.1197416505488</v>
      </c>
      <c r="O108" s="289">
        <f>$B108*'TC2'!O108/0.4</f>
        <v>68459.477105857455</v>
      </c>
      <c r="P108" s="288">
        <f>$B108*'TC2'!P108/0.4</f>
        <v>47417.113158678592</v>
      </c>
      <c r="Q108" s="288">
        <f>$B108*'TC2'!Q108/0.4</f>
        <v>21042.363947178856</v>
      </c>
      <c r="R108" s="288">
        <f>$B108*'TC2'!R108/0.4</f>
        <v>5795.0899115951561</v>
      </c>
      <c r="S108" s="266">
        <f>$B108*'TC2'!S108/0.1</f>
        <v>257277.52268760151</v>
      </c>
      <c r="T108" s="288">
        <f>$B108*'TC2'!T108/0.1</f>
        <v>202455.42796746281</v>
      </c>
      <c r="U108" s="288">
        <f>$B108*'TC2'!U108/0.1</f>
        <v>54822.094720138703</v>
      </c>
      <c r="V108" s="307">
        <f>$B108*'TC2'!V108/0.1</f>
        <v>4071.6294063675446</v>
      </c>
      <c r="Y108" s="3"/>
    </row>
    <row r="109" spans="1:25">
      <c r="A109" s="148">
        <v>2012</v>
      </c>
      <c r="B109" s="255">
        <v>67826.93832203903</v>
      </c>
      <c r="C109" s="264">
        <f>$B109*'TC2'!C109</f>
        <v>67826.93832203903</v>
      </c>
      <c r="D109" s="255">
        <f>$B109*'TC2'!D109</f>
        <v>44455.896678137258</v>
      </c>
      <c r="E109" s="288">
        <f>$B109*'TC2'!E109</f>
        <v>23371.041643901775</v>
      </c>
      <c r="F109" s="288">
        <f>$B109*'TC2'!F109</f>
        <v>4678.8434532697684</v>
      </c>
      <c r="G109" s="266">
        <f>$B109*'TC2'!G109/0.9</f>
        <v>45199.69844960788</v>
      </c>
      <c r="H109" s="819">
        <f>$B109*'TC2'!H109/0.9</f>
        <v>25322.016895665591</v>
      </c>
      <c r="I109" s="818">
        <f>$B109*'TC2'!I109/0.9</f>
        <v>19877.68155394229</v>
      </c>
      <c r="J109" s="818">
        <f>$B109*'TC2'!J109/0.9</f>
        <v>4762.2895625420715</v>
      </c>
      <c r="K109" s="289">
        <f>$B109*'TC2'!K109/0.5</f>
        <v>25956.29971958993</v>
      </c>
      <c r="L109" s="288">
        <f>$B109*'TC2'!L109/0.5</f>
        <v>6293.9168487444686</v>
      </c>
      <c r="M109" s="288">
        <f>$B109*'TC2'!M109/0.5</f>
        <v>19662.38287084546</v>
      </c>
      <c r="N109" s="288">
        <f>$B109*'TC2'!N109/0.5</f>
        <v>3916.2176543692071</v>
      </c>
      <c r="O109" s="289">
        <f>$B109*'TC2'!O109/0.4</f>
        <v>69253.946862130324</v>
      </c>
      <c r="P109" s="288">
        <f>$B109*'TC2'!P109/0.4</f>
        <v>49107.14195431699</v>
      </c>
      <c r="Q109" s="288">
        <f>$B109*'TC2'!Q109/0.4</f>
        <v>20146.804907813326</v>
      </c>
      <c r="R109" s="288">
        <f>$B109*'TC2'!R109/0.4</f>
        <v>5819.8794477581514</v>
      </c>
      <c r="S109" s="266">
        <f>$B109*'TC2'!S109/0.1</f>
        <v>271472.09717391932</v>
      </c>
      <c r="T109" s="288">
        <f>$B109*'TC2'!T109/0.1</f>
        <v>216660.81472038222</v>
      </c>
      <c r="U109" s="288">
        <f>$B109*'TC2'!U109/0.1</f>
        <v>54811.282453537133</v>
      </c>
      <c r="V109" s="307">
        <f>$B109*'TC2'!V109/0.1</f>
        <v>3927.8284698190382</v>
      </c>
      <c r="Y109" s="3"/>
    </row>
    <row r="110" spans="1:25">
      <c r="A110" s="148">
        <v>2013</v>
      </c>
      <c r="B110" s="255">
        <v>67847.567534501184</v>
      </c>
      <c r="C110" s="264">
        <f>$B110*'TC2'!C110</f>
        <v>67847.567534501184</v>
      </c>
      <c r="D110" s="255">
        <f>$B110*'TC2'!D110</f>
        <v>44738.903058900636</v>
      </c>
      <c r="E110" s="288">
        <f>$B110*'TC2'!E110</f>
        <v>23108.664475600544</v>
      </c>
      <c r="F110" s="288">
        <f>$B110*'TC2'!F110</f>
        <v>4740.8656178311621</v>
      </c>
      <c r="G110" s="266">
        <f>$B110*'TC2'!G110/0.9</f>
        <v>46213.015379234646</v>
      </c>
      <c r="H110" s="817">
        <f>$B110*'TC2'!H110/0.9</f>
        <v>26378.550887918878</v>
      </c>
      <c r="I110" s="817">
        <f>$B110*'TC2'!I110/0.9</f>
        <v>19834.464491315772</v>
      </c>
      <c r="J110" s="817">
        <f>$B110*'TC2'!J110/0.9</f>
        <v>4803.0577442113017</v>
      </c>
      <c r="K110" s="289">
        <f>$B110*'TC2'!K110/0.5</f>
        <v>26765.826116739787</v>
      </c>
      <c r="L110" s="288">
        <f>$B110*'TC2'!L110/0.5</f>
        <v>7282.0742908677475</v>
      </c>
      <c r="M110" s="288">
        <f>$B110*'TC2'!M110/0.5</f>
        <v>19483.751825872045</v>
      </c>
      <c r="N110" s="288">
        <f>$B110*'TC2'!N110/0.5</f>
        <v>3877.5984030079412</v>
      </c>
      <c r="O110" s="289">
        <f>$B110*'TC2'!O110/0.4</f>
        <v>70522.001957353234</v>
      </c>
      <c r="P110" s="288">
        <f>$B110*'TC2'!P110/0.4</f>
        <v>50249.146634232791</v>
      </c>
      <c r="Q110" s="288">
        <f>$B110*'TC2'!Q110/0.4</f>
        <v>20272.855323120428</v>
      </c>
      <c r="R110" s="288">
        <f>$B110*'TC2'!R110/0.4</f>
        <v>5959.8819207155029</v>
      </c>
      <c r="S110" s="266">
        <f>$B110*'TC2'!S110/0.1</f>
        <v>262558.53693189996</v>
      </c>
      <c r="T110" s="288">
        <f>$B110*'TC2'!T110/0.1</f>
        <v>209982.07259773646</v>
      </c>
      <c r="U110" s="288">
        <f>$B110*'TC2'!U110/0.1</f>
        <v>52576.464334163487</v>
      </c>
      <c r="V110" s="307">
        <f>$B110*'TC2'!V110/0.1</f>
        <v>4181.1364804099003</v>
      </c>
    </row>
    <row r="111" spans="1:25">
      <c r="A111" s="148">
        <v>2014</v>
      </c>
      <c r="B111" s="255">
        <v>69436.876902816148</v>
      </c>
      <c r="C111" s="264">
        <f>$B111*'TC2'!C111</f>
        <v>69436.876902816148</v>
      </c>
      <c r="D111" s="255">
        <f>$B111*'TC2'!D111</f>
        <v>46290.467883659556</v>
      </c>
      <c r="E111" s="288">
        <f>$B111*'TC2'!E111</f>
        <v>23146.409019156596</v>
      </c>
      <c r="F111" s="288">
        <f>$B111*'TC2'!F111</f>
        <v>4962.3060055551796</v>
      </c>
      <c r="G111" s="266">
        <f>$B111*'TC2'!G111/0.9</f>
        <v>46921.455253442291</v>
      </c>
      <c r="H111" s="817">
        <f>$B111*'TC2'!H111/0.9</f>
        <v>27060.340055245866</v>
      </c>
      <c r="I111" s="817">
        <f>$B111*'TC2'!I111/0.9</f>
        <v>19861.115198196432</v>
      </c>
      <c r="J111" s="817">
        <f>$B111*'TC2'!J111/0.9</f>
        <v>5036.1504279955197</v>
      </c>
      <c r="K111" s="289">
        <f>$B111*'TC2'!K111/0.5</f>
        <v>27150.110833713508</v>
      </c>
      <c r="L111" s="288">
        <f>$B111*'TC2'!L111/0.5</f>
        <v>7754.2191222555794</v>
      </c>
      <c r="M111" s="288">
        <f>$B111*'TC2'!M111/0.5</f>
        <v>19395.891711457942</v>
      </c>
      <c r="N111" s="288">
        <f>$B111*'TC2'!N111/0.5</f>
        <v>3995.8077407189917</v>
      </c>
      <c r="O111" s="289">
        <f>$B111*'TC2'!O111/0.4</f>
        <v>71635.635778103286</v>
      </c>
      <c r="P111" s="288">
        <f>$B111*'TC2'!P111/0.4</f>
        <v>51192.991221483724</v>
      </c>
      <c r="Q111" s="288">
        <f>$B111*'TC2'!Q111/0.4</f>
        <v>20442.644556619551</v>
      </c>
      <c r="R111" s="288">
        <f>$B111*'TC2'!R111/0.4</f>
        <v>6336.5787870911809</v>
      </c>
      <c r="S111" s="266">
        <f>$B111*'TC2'!S111/0.1</f>
        <v>272075.67174718075</v>
      </c>
      <c r="T111" s="288">
        <f>$B111*'TC2'!T111/0.1</f>
        <v>219361.61833938275</v>
      </c>
      <c r="U111" s="288">
        <f>$B111*'TC2'!U111/0.1</f>
        <v>52714.053407798026</v>
      </c>
      <c r="V111" s="307">
        <f>$B111*'TC2'!V111/0.1</f>
        <v>4297.7062035921108</v>
      </c>
    </row>
    <row r="112" spans="1:25">
      <c r="A112" s="148">
        <v>2015</v>
      </c>
      <c r="B112" s="255">
        <v>70471.2541086157</v>
      </c>
      <c r="C112" s="264">
        <f>$B112*'TC2'!C112</f>
        <v>70471.2541086157</v>
      </c>
      <c r="D112" s="255">
        <f>$B112*'TC2'!D112</f>
        <v>46960.218263069095</v>
      </c>
      <c r="E112" s="288">
        <f>$B112*'TC2'!E112</f>
        <v>23511.035845546612</v>
      </c>
      <c r="F112" s="288">
        <f>$B112*'TC2'!F112</f>
        <v>5223.7057307425057</v>
      </c>
      <c r="G112" s="266">
        <f>$B112*'TC2'!G112/0.9</f>
        <v>47908.828418618781</v>
      </c>
      <c r="H112" s="817">
        <f>$B112*'TC2'!H112/0.9</f>
        <v>27646.984165619106</v>
      </c>
      <c r="I112" s="817">
        <f>$B112*'TC2'!I112/0.9</f>
        <v>20261.844252999679</v>
      </c>
      <c r="J112" s="817">
        <f>$B112*'TC2'!J112/0.9</f>
        <v>5268.3122470226526</v>
      </c>
      <c r="K112" s="289">
        <f>$B112*'TC2'!K112/0.5</f>
        <v>27694.632078819093</v>
      </c>
      <c r="L112" s="288">
        <f>$B112*'TC2'!L112/0.5</f>
        <v>8132.6785678892902</v>
      </c>
      <c r="M112" s="288">
        <f>$B112*'TC2'!M112/0.5</f>
        <v>19561.953510929812</v>
      </c>
      <c r="N112" s="288">
        <f>$B112*'TC2'!N112/0.5</f>
        <v>3950.3481283773494</v>
      </c>
      <c r="O112" s="289">
        <f>$B112*'TC2'!O112/0.4</f>
        <v>73176.573843368387</v>
      </c>
      <c r="P112" s="288">
        <f>$B112*'TC2'!P112/0.4</f>
        <v>52039.866162781371</v>
      </c>
      <c r="Q112" s="288">
        <f>$B112*'TC2'!Q112/0.4</f>
        <v>21136.707680587006</v>
      </c>
      <c r="R112" s="288">
        <f>$B112*'TC2'!R112/0.4</f>
        <v>6915.7673953292815</v>
      </c>
      <c r="S112" s="266">
        <f>$B112*'TC2'!S112/0.1</f>
        <v>273533.08531858795</v>
      </c>
      <c r="T112" s="288">
        <f>$B112*'TC2'!T112/0.1</f>
        <v>220779.32514011898</v>
      </c>
      <c r="U112" s="288">
        <f>$B112*'TC2'!U112/0.1</f>
        <v>52753.760178468998</v>
      </c>
      <c r="V112" s="307">
        <f>$B112*'TC2'!V112/0.1</f>
        <v>4822.2470842211824</v>
      </c>
    </row>
    <row r="113" spans="1:22">
      <c r="A113" s="148">
        <v>2016</v>
      </c>
      <c r="B113" s="255">
        <v>70126.439690572617</v>
      </c>
      <c r="C113" s="264">
        <f>$B113*'TC2'!C113</f>
        <v>70126.439690572617</v>
      </c>
      <c r="D113" s="255">
        <f>$B113*'TC2'!D113</f>
        <v>46554.838186249581</v>
      </c>
      <c r="E113" s="288">
        <f>$B113*'TC2'!E113</f>
        <v>23571.601504323029</v>
      </c>
      <c r="F113" s="288">
        <f>$B113*'TC2'!F113</f>
        <v>5348.8552727920405</v>
      </c>
      <c r="G113" s="266">
        <f>$B113*'TC2'!G113/0.9</f>
        <v>47973.856771984771</v>
      </c>
      <c r="H113" s="817">
        <f>$B113*'TC2'!H113/0.9</f>
        <v>27621.506468211748</v>
      </c>
      <c r="I113" s="817">
        <f>$B113*'TC2'!I113/0.9</f>
        <v>20352.350303773015</v>
      </c>
      <c r="J113" s="817">
        <f>$B113*'TC2'!J113/0.9</f>
        <v>5379.9623724845833</v>
      </c>
      <c r="K113" s="289">
        <f>$B113*'TC2'!K113/0.5</f>
        <v>27438.667555883312</v>
      </c>
      <c r="L113" s="288">
        <f>$B113*'TC2'!L113/0.5</f>
        <v>7946.0745646588111</v>
      </c>
      <c r="M113" s="288">
        <f>$B113*'TC2'!M113/0.5</f>
        <v>19492.592991224486</v>
      </c>
      <c r="N113" s="288">
        <f>$B113*'TC2'!N113/0.5</f>
        <v>3972.0579060582199</v>
      </c>
      <c r="O113" s="289">
        <f>$B113*'TC2'!O113/0.4</f>
        <v>73642.843292111575</v>
      </c>
      <c r="P113" s="288">
        <f>$B113*'TC2'!P113/0.4</f>
        <v>52215.796347652918</v>
      </c>
      <c r="Q113" s="288">
        <f>$B113*'TC2'!Q113/0.4</f>
        <v>21427.046944458674</v>
      </c>
      <c r="R113" s="288">
        <f>$B113*'TC2'!R113/0.4</f>
        <v>7139.842955517538</v>
      </c>
      <c r="S113" s="266">
        <f>$B113*'TC2'!S113/0.1</f>
        <v>269499.68595786323</v>
      </c>
      <c r="T113" s="288">
        <f>$B113*'TC2'!T113/0.1</f>
        <v>216954.8236485901</v>
      </c>
      <c r="U113" s="288">
        <f>$B113*'TC2'!U113/0.1</f>
        <v>52544.862309273165</v>
      </c>
      <c r="V113" s="307">
        <f>$B113*'TC2'!V113/0.1</f>
        <v>5068.8913755591484</v>
      </c>
    </row>
    <row r="114" spans="1:22">
      <c r="A114" s="148">
        <v>2017</v>
      </c>
      <c r="B114" s="255">
        <v>71032.315273875807</v>
      </c>
      <c r="C114" s="266"/>
      <c r="D114" s="255"/>
      <c r="E114" s="288"/>
      <c r="F114" s="288"/>
      <c r="G114" s="266"/>
      <c r="H114" s="255"/>
      <c r="I114" s="288"/>
      <c r="J114" s="288"/>
      <c r="K114" s="308"/>
      <c r="L114" s="288"/>
      <c r="M114" s="288"/>
      <c r="N114" s="288"/>
      <c r="O114" s="309"/>
      <c r="P114" s="288"/>
      <c r="Q114" s="288"/>
      <c r="R114" s="288"/>
      <c r="S114" s="266"/>
      <c r="T114" s="288"/>
      <c r="U114" s="288"/>
      <c r="V114" s="307"/>
    </row>
    <row r="115" spans="1:22">
      <c r="A115" s="148">
        <v>2018</v>
      </c>
      <c r="B115" s="255">
        <v>72579.426819239234</v>
      </c>
      <c r="C115" s="266"/>
      <c r="D115" s="255"/>
      <c r="E115" s="288"/>
      <c r="F115" s="288"/>
      <c r="G115" s="266"/>
      <c r="H115" s="255"/>
      <c r="I115" s="288"/>
      <c r="J115" s="288"/>
      <c r="K115" s="308"/>
      <c r="L115" s="288"/>
      <c r="M115" s="288"/>
      <c r="N115" s="288"/>
      <c r="O115" s="309"/>
      <c r="P115" s="288"/>
      <c r="Q115" s="288"/>
      <c r="R115" s="288"/>
      <c r="S115" s="266"/>
      <c r="T115" s="288"/>
      <c r="U115" s="288"/>
      <c r="V115" s="307"/>
    </row>
    <row r="116" spans="1:22">
      <c r="A116" s="148">
        <v>2019</v>
      </c>
      <c r="B116" s="255">
        <v>73728.652700513441</v>
      </c>
      <c r="C116" s="266"/>
      <c r="D116" s="255"/>
      <c r="E116" s="288"/>
      <c r="F116" s="288"/>
      <c r="G116" s="266"/>
      <c r="H116" s="255"/>
      <c r="I116" s="288"/>
      <c r="J116" s="288"/>
      <c r="K116" s="308"/>
      <c r="L116" s="288"/>
      <c r="M116" s="288"/>
      <c r="N116" s="288"/>
      <c r="O116" s="309"/>
      <c r="P116" s="288"/>
      <c r="Q116" s="288"/>
      <c r="R116" s="288"/>
      <c r="S116" s="266"/>
      <c r="T116" s="288"/>
      <c r="U116" s="288"/>
      <c r="V116" s="307"/>
    </row>
    <row r="117" spans="1:22">
      <c r="A117" s="148">
        <v>2020</v>
      </c>
      <c r="B117" s="255">
        <v>74530.728766009561</v>
      </c>
      <c r="C117" s="266"/>
      <c r="D117" s="255"/>
      <c r="E117" s="288"/>
      <c r="F117" s="288"/>
      <c r="G117" s="266"/>
      <c r="H117" s="255"/>
      <c r="I117" s="288"/>
      <c r="J117" s="288"/>
      <c r="K117" s="308"/>
      <c r="L117" s="288"/>
      <c r="M117" s="288"/>
      <c r="N117" s="288"/>
      <c r="O117" s="309"/>
      <c r="P117" s="288"/>
      <c r="Q117" s="288"/>
      <c r="R117" s="288"/>
      <c r="S117" s="266"/>
      <c r="T117" s="288"/>
      <c r="U117" s="288"/>
      <c r="V117" s="307"/>
    </row>
    <row r="118" spans="1:22" ht="16.100000000000001" thickBot="1">
      <c r="A118" s="144"/>
      <c r="B118" s="144"/>
      <c r="C118" s="310"/>
      <c r="D118" s="311"/>
      <c r="E118" s="311"/>
      <c r="F118" s="311"/>
      <c r="G118" s="310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0"/>
      <c r="T118" s="310"/>
      <c r="U118" s="310"/>
      <c r="V118" s="312"/>
    </row>
    <row r="119" spans="1:22" ht="16.100000000000001" thickTop="1"/>
  </sheetData>
  <mergeCells count="3">
    <mergeCell ref="A4:V4"/>
    <mergeCell ref="C7:V7"/>
    <mergeCell ref="C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75"/>
  <sheetViews>
    <sheetView workbookViewId="0">
      <pane xSplit="1" ySplit="9" topLeftCell="B42" activePane="bottomRight" state="frozen"/>
      <selection activeCell="D32" sqref="D32"/>
      <selection pane="topRight" activeCell="D32" sqref="D32"/>
      <selection pane="bottomLeft" activeCell="D32" sqref="D32"/>
      <selection pane="bottomRight" activeCell="B63" sqref="B63:K66"/>
    </sheetView>
  </sheetViews>
  <sheetFormatPr baseColWidth="10" defaultColWidth="10.83203125" defaultRowHeight="15.05"/>
  <cols>
    <col min="1" max="1" width="10.83203125" style="59"/>
    <col min="2" max="2" width="12" style="59" customWidth="1"/>
    <col min="3" max="5" width="10.83203125" style="59"/>
    <col min="6" max="9" width="12" style="59" customWidth="1"/>
    <col min="10" max="11" width="10.83203125" style="59"/>
    <col min="12" max="12" width="12" style="59" customWidth="1"/>
    <col min="13" max="16384" width="10.83203125" style="59"/>
  </cols>
  <sheetData>
    <row r="1" spans="1:15">
      <c r="A1" s="55" t="s">
        <v>37</v>
      </c>
      <c r="B1" s="110"/>
      <c r="F1" s="110"/>
      <c r="G1" s="110"/>
      <c r="H1" s="110"/>
      <c r="I1" s="110"/>
    </row>
    <row r="3" spans="1:15" ht="15.55" thickBot="1"/>
    <row r="4" spans="1:15" ht="25" customHeight="1" thickTop="1">
      <c r="A4" s="1428" t="s">
        <v>1254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5">
      <c r="A5" s="107"/>
      <c r="B5" s="108"/>
      <c r="C5" s="62"/>
      <c r="D5" s="62"/>
      <c r="E5" s="62"/>
      <c r="F5" s="62"/>
      <c r="G5" s="62"/>
      <c r="H5" s="62"/>
      <c r="I5" s="62"/>
      <c r="J5" s="62"/>
      <c r="K5" s="62"/>
      <c r="L5" s="220"/>
    </row>
    <row r="6" spans="1:15">
      <c r="A6" s="107"/>
      <c r="B6" s="48" t="s">
        <v>36</v>
      </c>
      <c r="C6" s="504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51" t="s">
        <v>27</v>
      </c>
      <c r="L6" s="243" t="s">
        <v>26</v>
      </c>
    </row>
    <row r="7" spans="1:15" ht="30.95" customHeight="1">
      <c r="A7" s="107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5" ht="19.95" customHeight="1">
      <c r="A8" s="107"/>
      <c r="B8" s="1463" t="s">
        <v>60</v>
      </c>
      <c r="C8" s="1463"/>
      <c r="D8" s="1463"/>
      <c r="E8" s="1463"/>
      <c r="F8" s="1463"/>
      <c r="G8" s="1463"/>
      <c r="H8" s="1463"/>
      <c r="I8" s="1463"/>
      <c r="J8" s="1463"/>
      <c r="K8" s="1463"/>
      <c r="L8" s="1464"/>
    </row>
    <row r="9" spans="1:15" s="98" customFormat="1" ht="30.95" customHeight="1">
      <c r="A9" s="106"/>
      <c r="B9" s="637" t="s">
        <v>38</v>
      </c>
      <c r="C9" s="350" t="s">
        <v>16</v>
      </c>
      <c r="D9" s="105" t="s">
        <v>58</v>
      </c>
      <c r="E9" s="211" t="s">
        <v>59</v>
      </c>
      <c r="F9" s="105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623" t="s">
        <v>284</v>
      </c>
      <c r="O9" s="574"/>
    </row>
    <row r="10" spans="1:15">
      <c r="A10" s="78">
        <v>1960</v>
      </c>
      <c r="B10" s="638"/>
      <c r="C10" s="352"/>
      <c r="D10" s="95"/>
      <c r="E10" s="215"/>
      <c r="F10" s="96"/>
      <c r="G10" s="95"/>
      <c r="H10" s="343"/>
      <c r="I10" s="95"/>
      <c r="J10" s="343"/>
      <c r="K10" s="343"/>
      <c r="L10" s="222"/>
      <c r="O10" s="646"/>
    </row>
    <row r="11" spans="1:15">
      <c r="A11" s="78">
        <v>1961</v>
      </c>
      <c r="B11" s="641"/>
      <c r="C11" s="352"/>
      <c r="D11" s="95"/>
      <c r="E11" s="215"/>
      <c r="F11" s="96"/>
      <c r="G11" s="95"/>
      <c r="H11" s="343"/>
      <c r="I11" s="95"/>
      <c r="J11" s="343"/>
      <c r="K11" s="343"/>
      <c r="L11" s="222"/>
      <c r="O11" s="646"/>
    </row>
    <row r="12" spans="1:15">
      <c r="A12" s="78">
        <v>1962</v>
      </c>
      <c r="B12" s="641">
        <v>31920.417496397728</v>
      </c>
      <c r="C12" s="352">
        <f>(B12-0.1*F12)/0.9</f>
        <v>24348.727794391718</v>
      </c>
      <c r="D12" s="73">
        <v>14624.264005236124</v>
      </c>
      <c r="E12" s="215">
        <f>(C12-0.5/0.9*D12)/(0.4/0.9)</f>
        <v>36504.307530836209</v>
      </c>
      <c r="F12" s="74">
        <v>100065.6248144518</v>
      </c>
      <c r="G12" s="73">
        <v>140106.00308114232</v>
      </c>
      <c r="H12" s="345">
        <v>313232.42397945956</v>
      </c>
      <c r="I12" s="73">
        <v>442133.04689380247</v>
      </c>
      <c r="J12" s="345">
        <v>1040169.6593514876</v>
      </c>
      <c r="K12" s="345">
        <v>3939830.554021663</v>
      </c>
      <c r="L12" s="357"/>
      <c r="O12" s="646"/>
    </row>
    <row r="13" spans="1:15">
      <c r="A13" s="78">
        <v>1963</v>
      </c>
      <c r="B13" s="641">
        <f>(B12+B14)/2</f>
        <v>33134.560138407061</v>
      </c>
      <c r="C13" s="352">
        <f>(C12+C14)/2</f>
        <v>25101.998084852326</v>
      </c>
      <c r="D13" s="73">
        <f t="shared" ref="D13:K13" si="0">(D12+D14)/2</f>
        <v>14842.819811948797</v>
      </c>
      <c r="E13" s="215">
        <f t="shared" si="0"/>
        <v>37925.970925981739</v>
      </c>
      <c r="F13" s="74">
        <f t="shared" si="0"/>
        <v>105427.61862039965</v>
      </c>
      <c r="G13" s="73">
        <f t="shared" si="0"/>
        <v>147875.08140991558</v>
      </c>
      <c r="H13" s="345">
        <f t="shared" si="0"/>
        <v>331407.50164444535</v>
      </c>
      <c r="I13" s="73">
        <f t="shared" si="0"/>
        <v>469590.95992703049</v>
      </c>
      <c r="J13" s="345">
        <f t="shared" si="0"/>
        <v>1119052.333774145</v>
      </c>
      <c r="K13" s="345">
        <f t="shared" si="0"/>
        <v>4314230.5550370812</v>
      </c>
      <c r="L13" s="358"/>
      <c r="O13" s="646"/>
    </row>
    <row r="14" spans="1:15">
      <c r="A14" s="78">
        <v>1964</v>
      </c>
      <c r="B14" s="641">
        <v>34348.702780416395</v>
      </c>
      <c r="C14" s="352">
        <f>(B14-0.1*F14)/0.9</f>
        <v>25855.268375312935</v>
      </c>
      <c r="D14" s="73">
        <v>15061.37561866147</v>
      </c>
      <c r="E14" s="215">
        <f>(C14-0.5/0.9*D14)/(0.4/0.9)</f>
        <v>39347.634321127269</v>
      </c>
      <c r="F14" s="74">
        <v>110789.61242634749</v>
      </c>
      <c r="G14" s="73">
        <v>155644.15973868885</v>
      </c>
      <c r="H14" s="345">
        <v>349582.57930943108</v>
      </c>
      <c r="I14" s="73">
        <v>497048.87296025857</v>
      </c>
      <c r="J14" s="345">
        <v>1197935.0081968023</v>
      </c>
      <c r="K14" s="345">
        <v>4688630.5560524995</v>
      </c>
      <c r="L14" s="358"/>
      <c r="O14" s="646"/>
    </row>
    <row r="15" spans="1:15">
      <c r="A15" s="78">
        <v>1965</v>
      </c>
      <c r="B15" s="641">
        <f t="shared" ref="B15:K15" si="1">(B14+B16)/2</f>
        <v>36076.786037060083</v>
      </c>
      <c r="C15" s="352">
        <f t="shared" si="1"/>
        <v>27305.867505422735</v>
      </c>
      <c r="D15" s="73">
        <f t="shared" si="1"/>
        <v>16143.228231318652</v>
      </c>
      <c r="E15" s="215">
        <f t="shared" si="1"/>
        <v>41259.166598052834</v>
      </c>
      <c r="F15" s="74">
        <f t="shared" si="1"/>
        <v>115015.05282179624</v>
      </c>
      <c r="G15" s="73">
        <f t="shared" si="1"/>
        <v>161241.75425101625</v>
      </c>
      <c r="H15" s="345">
        <f t="shared" si="1"/>
        <v>360605.6546468407</v>
      </c>
      <c r="I15" s="73">
        <f t="shared" si="1"/>
        <v>512879.71199074748</v>
      </c>
      <c r="J15" s="345">
        <f t="shared" si="1"/>
        <v>1239494.3293444209</v>
      </c>
      <c r="K15" s="345">
        <f t="shared" si="1"/>
        <v>4825673.3762468509</v>
      </c>
      <c r="L15" s="358"/>
      <c r="O15" s="646"/>
    </row>
    <row r="16" spans="1:15">
      <c r="A16" s="78">
        <v>1966</v>
      </c>
      <c r="B16" s="641">
        <v>37804.869293703778</v>
      </c>
      <c r="C16" s="352">
        <f>(B16-0.1*F16)/0.9</f>
        <v>28756.466635532532</v>
      </c>
      <c r="D16" s="73">
        <v>17225.080843975833</v>
      </c>
      <c r="E16" s="215">
        <f>(C16-0.5/0.9*D16)/(0.4/0.9)</f>
        <v>43170.6988749784</v>
      </c>
      <c r="F16" s="74">
        <v>119240.49321724498</v>
      </c>
      <c r="G16" s="73">
        <v>166839.34876334365</v>
      </c>
      <c r="H16" s="345">
        <v>371628.72998425033</v>
      </c>
      <c r="I16" s="73">
        <v>528710.55102123646</v>
      </c>
      <c r="J16" s="345">
        <v>1281053.6504920395</v>
      </c>
      <c r="K16" s="345">
        <v>4962716.1964412015</v>
      </c>
      <c r="L16" s="358"/>
      <c r="O16" s="646"/>
    </row>
    <row r="17" spans="1:15">
      <c r="A17" s="78">
        <v>1967</v>
      </c>
      <c r="B17" s="641">
        <v>38332.48358103355</v>
      </c>
      <c r="C17" s="352">
        <f t="shared" ref="C17:C60" si="2">(B17-0.1*F17)/0.9</f>
        <v>29757.077846673943</v>
      </c>
      <c r="D17" s="73">
        <v>18891.222396411853</v>
      </c>
      <c r="E17" s="215">
        <f t="shared" ref="E17:E60" si="3">(C17-0.5/0.9*D17)/(0.4/0.9)</f>
        <v>43339.397159501546</v>
      </c>
      <c r="F17" s="90">
        <v>115511.13519027</v>
      </c>
      <c r="G17" s="73">
        <v>160028.01836354492</v>
      </c>
      <c r="H17" s="345">
        <v>348736.71781116072</v>
      </c>
      <c r="I17" s="73">
        <v>488961.77321406058</v>
      </c>
      <c r="J17" s="345">
        <v>1119437.9850714772</v>
      </c>
      <c r="K17" s="345">
        <v>4187922.8878382524</v>
      </c>
      <c r="L17" s="358"/>
      <c r="O17" s="646"/>
    </row>
    <row r="18" spans="1:15">
      <c r="A18" s="78">
        <v>1968</v>
      </c>
      <c r="B18" s="641">
        <v>39454.274339105759</v>
      </c>
      <c r="C18" s="352">
        <f t="shared" si="2"/>
        <v>30708.825282926715</v>
      </c>
      <c r="D18" s="73">
        <v>19491.365865688625</v>
      </c>
      <c r="E18" s="215">
        <f t="shared" si="3"/>
        <v>44730.649554474323</v>
      </c>
      <c r="F18" s="90">
        <v>118163.31584471713</v>
      </c>
      <c r="G18" s="73">
        <v>163514.15970762607</v>
      </c>
      <c r="H18" s="345">
        <v>359714.96289268025</v>
      </c>
      <c r="I18" s="73">
        <v>505388.80926943797</v>
      </c>
      <c r="J18" s="345">
        <v>1181245.9742216058</v>
      </c>
      <c r="K18" s="345">
        <v>4477249.8201466994</v>
      </c>
      <c r="L18" s="358"/>
      <c r="O18" s="646"/>
    </row>
    <row r="19" spans="1:15">
      <c r="A19" s="83">
        <v>1969</v>
      </c>
      <c r="B19" s="642">
        <v>39978.122720360188</v>
      </c>
      <c r="C19" s="353">
        <f t="shared" si="2"/>
        <v>31626.395546113814</v>
      </c>
      <c r="D19" s="79">
        <v>20347.907466149612</v>
      </c>
      <c r="E19" s="216">
        <f t="shared" si="3"/>
        <v>45724.505646069061</v>
      </c>
      <c r="F19" s="91">
        <v>115143.66728857753</v>
      </c>
      <c r="G19" s="79">
        <v>156856.0191636032</v>
      </c>
      <c r="H19" s="346">
        <v>336324.35074261279</v>
      </c>
      <c r="I19" s="79">
        <v>472778.26905925456</v>
      </c>
      <c r="J19" s="346">
        <v>1132100.1949325509</v>
      </c>
      <c r="K19" s="346">
        <v>4578295.6165213883</v>
      </c>
      <c r="L19" s="359"/>
      <c r="O19" s="646"/>
    </row>
    <row r="20" spans="1:15">
      <c r="A20" s="78">
        <v>1970</v>
      </c>
      <c r="B20" s="641">
        <v>39003.00477601352</v>
      </c>
      <c r="C20" s="352">
        <f t="shared" si="2"/>
        <v>30939.48911961557</v>
      </c>
      <c r="D20" s="73">
        <v>20036.649502843902</v>
      </c>
      <c r="E20" s="215">
        <f t="shared" si="3"/>
        <v>44568.038640580147</v>
      </c>
      <c r="F20" s="90">
        <v>111574.64568359505</v>
      </c>
      <c r="G20" s="73">
        <v>150883.64035681475</v>
      </c>
      <c r="H20" s="345">
        <v>313676.01278761239</v>
      </c>
      <c r="I20" s="73">
        <v>431181.67295474338</v>
      </c>
      <c r="J20" s="345">
        <v>958166.83373624529</v>
      </c>
      <c r="K20" s="345">
        <v>3465714.2809381774</v>
      </c>
      <c r="L20" s="358"/>
      <c r="O20" s="646"/>
    </row>
    <row r="21" spans="1:15">
      <c r="A21" s="78">
        <v>1971</v>
      </c>
      <c r="B21" s="641">
        <v>39200.042563617717</v>
      </c>
      <c r="C21" s="352">
        <f t="shared" si="2"/>
        <v>30936.841648931677</v>
      </c>
      <c r="D21" s="73">
        <v>19731.68042583335</v>
      </c>
      <c r="E21" s="215">
        <f t="shared" si="3"/>
        <v>44943.293177804582</v>
      </c>
      <c r="F21" s="90">
        <v>113568.85079579205</v>
      </c>
      <c r="G21" s="73">
        <v>154283.80048935272</v>
      </c>
      <c r="H21" s="345">
        <v>323469.59723393945</v>
      </c>
      <c r="I21" s="73">
        <v>445997.37214844383</v>
      </c>
      <c r="J21" s="345">
        <v>997004.18565257627</v>
      </c>
      <c r="K21" s="345">
        <v>3586825.168777029</v>
      </c>
      <c r="L21" s="358"/>
      <c r="O21" s="646"/>
    </row>
    <row r="22" spans="1:15">
      <c r="A22" s="78">
        <v>1972</v>
      </c>
      <c r="B22" s="641">
        <v>40630.250372215523</v>
      </c>
      <c r="C22" s="352">
        <f t="shared" si="2"/>
        <v>31970.338176344238</v>
      </c>
      <c r="D22" s="73">
        <v>20412.588099487511</v>
      </c>
      <c r="E22" s="215">
        <f t="shared" si="3"/>
        <v>46417.525772415145</v>
      </c>
      <c r="F22" s="90">
        <v>118569.46013505706</v>
      </c>
      <c r="G22" s="73">
        <v>161163.32027462623</v>
      </c>
      <c r="H22" s="345">
        <v>337267.30415170436</v>
      </c>
      <c r="I22" s="73">
        <v>466652.70370566659</v>
      </c>
      <c r="J22" s="345">
        <v>1055515.1895758642</v>
      </c>
      <c r="K22" s="345">
        <v>3856938.4659698247</v>
      </c>
      <c r="L22" s="358"/>
      <c r="O22" s="646"/>
    </row>
    <row r="23" spans="1:15">
      <c r="A23" s="78">
        <v>1973</v>
      </c>
      <c r="B23" s="641">
        <v>42333.452581830876</v>
      </c>
      <c r="C23" s="352">
        <f t="shared" si="2"/>
        <v>33003.28955483465</v>
      </c>
      <c r="D23" s="73">
        <v>21237.567610430706</v>
      </c>
      <c r="E23" s="215">
        <f t="shared" si="3"/>
        <v>47710.441985339581</v>
      </c>
      <c r="F23" s="90">
        <v>126304.91982479692</v>
      </c>
      <c r="G23" s="73">
        <v>173178.6013008166</v>
      </c>
      <c r="H23" s="345">
        <v>362006.49627586303</v>
      </c>
      <c r="I23" s="73">
        <v>499273.59377473756</v>
      </c>
      <c r="J23" s="345">
        <v>1101225.0029903783</v>
      </c>
      <c r="K23" s="345">
        <v>3765165.2137060896</v>
      </c>
      <c r="L23" s="358"/>
      <c r="O23" s="646"/>
    </row>
    <row r="24" spans="1:15">
      <c r="A24" s="78">
        <v>1974</v>
      </c>
      <c r="B24" s="641">
        <v>41131.078441582846</v>
      </c>
      <c r="C24" s="352">
        <f t="shared" si="2"/>
        <v>32590.99783965278</v>
      </c>
      <c r="D24" s="73">
        <v>21420.610526171789</v>
      </c>
      <c r="E24" s="215">
        <f t="shared" si="3"/>
        <v>46553.98198150401</v>
      </c>
      <c r="F24" s="90">
        <v>117991.80385895344</v>
      </c>
      <c r="G24" s="73">
        <v>159622.82503307832</v>
      </c>
      <c r="H24" s="345">
        <v>328502.1602521633</v>
      </c>
      <c r="I24" s="73">
        <v>449435.3925526854</v>
      </c>
      <c r="J24" s="345">
        <v>970947.11366173974</v>
      </c>
      <c r="K24" s="345">
        <v>3158498.0241475706</v>
      </c>
      <c r="L24" s="358"/>
      <c r="O24" s="646"/>
    </row>
    <row r="25" spans="1:15">
      <c r="A25" s="78">
        <v>1975</v>
      </c>
      <c r="B25" s="641">
        <v>39805.829810823663</v>
      </c>
      <c r="C25" s="352">
        <f t="shared" si="2"/>
        <v>31380.089911578085</v>
      </c>
      <c r="D25" s="73">
        <v>20498.30276381009</v>
      </c>
      <c r="E25" s="215">
        <f t="shared" si="3"/>
        <v>44982.323846288076</v>
      </c>
      <c r="F25" s="90">
        <v>115637.48890403385</v>
      </c>
      <c r="G25" s="73">
        <v>156730.7836984098</v>
      </c>
      <c r="H25" s="345">
        <v>324408.27875406411</v>
      </c>
      <c r="I25" s="73">
        <v>445578.02416298626</v>
      </c>
      <c r="J25" s="345">
        <v>984599.407104171</v>
      </c>
      <c r="K25" s="345">
        <v>3348147.4963975828</v>
      </c>
      <c r="L25" s="358"/>
      <c r="O25" s="646"/>
    </row>
    <row r="26" spans="1:15">
      <c r="A26" s="78">
        <v>1976</v>
      </c>
      <c r="B26" s="641">
        <v>41257.104352106464</v>
      </c>
      <c r="C26" s="352">
        <f t="shared" si="2"/>
        <v>32660.803187881731</v>
      </c>
      <c r="D26" s="73">
        <v>21501.364445351741</v>
      </c>
      <c r="E26" s="215">
        <f t="shared" si="3"/>
        <v>46610.101616044216</v>
      </c>
      <c r="F26" s="90">
        <v>118623.81483012905</v>
      </c>
      <c r="G26" s="73">
        <v>160060.22725427584</v>
      </c>
      <c r="H26" s="345">
        <v>328108.94174125377</v>
      </c>
      <c r="I26" s="73">
        <v>449062.16872901929</v>
      </c>
      <c r="J26" s="345">
        <v>978692.28541535581</v>
      </c>
      <c r="K26" s="345">
        <v>3361274.925855773</v>
      </c>
      <c r="L26" s="358"/>
      <c r="O26" s="646"/>
    </row>
    <row r="27" spans="1:15">
      <c r="A27" s="78">
        <v>1977</v>
      </c>
      <c r="B27" s="641">
        <v>42538.757444844421</v>
      </c>
      <c r="C27" s="352">
        <f t="shared" si="2"/>
        <v>33451.639035879089</v>
      </c>
      <c r="D27" s="73">
        <v>22033.327600314464</v>
      </c>
      <c r="E27" s="215">
        <f t="shared" si="3"/>
        <v>47724.528330334862</v>
      </c>
      <c r="F27" s="90">
        <v>124322.82312553235</v>
      </c>
      <c r="G27" s="73">
        <v>169461.72201286419</v>
      </c>
      <c r="H27" s="345">
        <v>353561.41193738382</v>
      </c>
      <c r="I27" s="73">
        <v>487966.61833651958</v>
      </c>
      <c r="J27" s="345">
        <v>1087205.5191833959</v>
      </c>
      <c r="K27" s="345">
        <v>3816746.1944335527</v>
      </c>
      <c r="L27" s="358"/>
      <c r="O27" s="646"/>
    </row>
    <row r="28" spans="1:15">
      <c r="A28" s="78">
        <v>1978</v>
      </c>
      <c r="B28" s="641">
        <v>44049.331418693822</v>
      </c>
      <c r="C28" s="352">
        <f t="shared" si="2"/>
        <v>34506.802638180961</v>
      </c>
      <c r="D28" s="73">
        <v>22503.999394775936</v>
      </c>
      <c r="E28" s="215">
        <f t="shared" si="3"/>
        <v>49510.306692437232</v>
      </c>
      <c r="F28" s="90">
        <v>129932.09044330954</v>
      </c>
      <c r="G28" s="73">
        <v>177063.57979119959</v>
      </c>
      <c r="H28" s="345">
        <v>370050.09052318637</v>
      </c>
      <c r="I28" s="73">
        <v>513446.50632984628</v>
      </c>
      <c r="J28" s="345">
        <v>1150007.9594346012</v>
      </c>
      <c r="K28" s="345">
        <v>3978403.8945392896</v>
      </c>
      <c r="L28" s="358"/>
      <c r="O28" s="646"/>
    </row>
    <row r="29" spans="1:15">
      <c r="A29" s="83">
        <v>1979</v>
      </c>
      <c r="B29" s="642">
        <v>44194.025137037155</v>
      </c>
      <c r="C29" s="353">
        <f t="shared" si="2"/>
        <v>34572.652725505126</v>
      </c>
      <c r="D29" s="79">
        <v>22829.236679358655</v>
      </c>
      <c r="E29" s="216">
        <f t="shared" si="3"/>
        <v>49251.922783188209</v>
      </c>
      <c r="F29" s="80">
        <v>130786.3768408254</v>
      </c>
      <c r="G29" s="79">
        <v>179906.00940389576</v>
      </c>
      <c r="H29" s="346">
        <v>388157.06164863985</v>
      </c>
      <c r="I29" s="79">
        <v>549867.51027827151</v>
      </c>
      <c r="J29" s="346">
        <v>1307990.2829151137</v>
      </c>
      <c r="K29" s="346">
        <v>4943941.1231048713</v>
      </c>
      <c r="L29" s="359"/>
      <c r="O29" s="646"/>
    </row>
    <row r="30" spans="1:15">
      <c r="A30" s="78">
        <v>1980</v>
      </c>
      <c r="B30" s="641">
        <v>42926.432517045178</v>
      </c>
      <c r="C30" s="352">
        <f t="shared" si="2"/>
        <v>33931.975888883368</v>
      </c>
      <c r="D30" s="73">
        <v>22347.982033156128</v>
      </c>
      <c r="E30" s="215">
        <f t="shared" si="3"/>
        <v>48411.968208542407</v>
      </c>
      <c r="F30" s="74">
        <v>123876.54217050149</v>
      </c>
      <c r="G30" s="73">
        <v>168150.27105464059</v>
      </c>
      <c r="H30" s="345">
        <v>355292.76048372546</v>
      </c>
      <c r="I30" s="73">
        <v>498726.65796776459</v>
      </c>
      <c r="J30" s="345">
        <v>1147294.7972909224</v>
      </c>
      <c r="K30" s="345">
        <v>4024822.7946675685</v>
      </c>
      <c r="L30" s="358"/>
      <c r="O30" s="646"/>
    </row>
    <row r="31" spans="1:15">
      <c r="A31" s="78">
        <v>1981</v>
      </c>
      <c r="B31" s="641">
        <v>43256.497468464899</v>
      </c>
      <c r="C31" s="352">
        <f t="shared" si="2"/>
        <v>33761.028445466574</v>
      </c>
      <c r="D31" s="73">
        <v>22062.997968873395</v>
      </c>
      <c r="E31" s="215">
        <f t="shared" si="3"/>
        <v>48383.566541208049</v>
      </c>
      <c r="F31" s="74">
        <v>128715.71867544983</v>
      </c>
      <c r="G31" s="73">
        <v>176932.68048967875</v>
      </c>
      <c r="H31" s="345">
        <v>387153.62634016696</v>
      </c>
      <c r="I31" s="73">
        <v>554355.27058741963</v>
      </c>
      <c r="J31" s="345">
        <v>1329287.6740399408</v>
      </c>
      <c r="K31" s="345">
        <v>4850536.6172858328</v>
      </c>
      <c r="L31" s="358"/>
      <c r="O31" s="646"/>
    </row>
    <row r="32" spans="1:15">
      <c r="A32" s="78">
        <v>1982</v>
      </c>
      <c r="B32" s="641">
        <v>41835.044220665906</v>
      </c>
      <c r="C32" s="352">
        <f t="shared" si="2"/>
        <v>32487.334514569415</v>
      </c>
      <c r="D32" s="73">
        <v>20738.175055753112</v>
      </c>
      <c r="E32" s="215">
        <f t="shared" si="3"/>
        <v>47173.783838089781</v>
      </c>
      <c r="F32" s="74">
        <v>125964.43157553431</v>
      </c>
      <c r="G32" s="73">
        <v>173212.848013151</v>
      </c>
      <c r="H32" s="345">
        <v>381422.3463686094</v>
      </c>
      <c r="I32" s="73">
        <v>550687.83611529355</v>
      </c>
      <c r="J32" s="345">
        <v>1350985.344518326</v>
      </c>
      <c r="K32" s="345">
        <v>4844756.2341437591</v>
      </c>
      <c r="L32" s="358"/>
      <c r="O32" s="646"/>
    </row>
    <row r="33" spans="1:15">
      <c r="A33" s="78">
        <v>1983</v>
      </c>
      <c r="B33" s="641">
        <v>42489.520051847561</v>
      </c>
      <c r="C33" s="352">
        <f t="shared" si="2"/>
        <v>32702.730282012799</v>
      </c>
      <c r="D33" s="73">
        <v>20397.748051689829</v>
      </c>
      <c r="E33" s="215">
        <f t="shared" si="3"/>
        <v>48083.958069916509</v>
      </c>
      <c r="F33" s="74">
        <v>130570.6279803604</v>
      </c>
      <c r="G33" s="73">
        <v>179536.9706100749</v>
      </c>
      <c r="H33" s="345">
        <v>398384.69608896086</v>
      </c>
      <c r="I33" s="73">
        <v>572303.63623459463</v>
      </c>
      <c r="J33" s="345">
        <v>1372510.5395831664</v>
      </c>
      <c r="K33" s="345">
        <v>4913329.4223173708</v>
      </c>
      <c r="L33" s="358"/>
      <c r="O33" s="646"/>
    </row>
    <row r="34" spans="1:15">
      <c r="A34" s="78">
        <v>1984</v>
      </c>
      <c r="B34" s="641">
        <v>45321.752525761454</v>
      </c>
      <c r="C34" s="352">
        <f t="shared" si="2"/>
        <v>34152.177625138262</v>
      </c>
      <c r="D34" s="73">
        <v>21104.279347687509</v>
      </c>
      <c r="E34" s="215">
        <f t="shared" si="3"/>
        <v>50462.050471951698</v>
      </c>
      <c r="F34" s="74">
        <v>145847.92663137021</v>
      </c>
      <c r="G34" s="73">
        <v>204259.34496933594</v>
      </c>
      <c r="H34" s="345">
        <v>473529.37592065631</v>
      </c>
      <c r="I34" s="73">
        <v>692172.11548571882</v>
      </c>
      <c r="J34" s="345">
        <v>1735682.4668836023</v>
      </c>
      <c r="K34" s="345">
        <v>6293948.0439992575</v>
      </c>
      <c r="L34" s="358"/>
      <c r="O34" s="646"/>
    </row>
    <row r="35" spans="1:15">
      <c r="A35" s="78">
        <v>1985</v>
      </c>
      <c r="B35" s="641">
        <v>46101.971526171888</v>
      </c>
      <c r="C35" s="352">
        <f t="shared" si="2"/>
        <v>34871.328879636523</v>
      </c>
      <c r="D35" s="73">
        <v>21508.297491749312</v>
      </c>
      <c r="E35" s="215">
        <f t="shared" si="3"/>
        <v>51575.118114495526</v>
      </c>
      <c r="F35" s="74">
        <v>147177.75534499012</v>
      </c>
      <c r="G35" s="73">
        <v>205480.51643759041</v>
      </c>
      <c r="H35" s="345">
        <v>474512.61865057633</v>
      </c>
      <c r="I35" s="73">
        <v>695087.34250102169</v>
      </c>
      <c r="J35" s="345">
        <v>1709106.8523164387</v>
      </c>
      <c r="K35" s="345">
        <v>5962439.5147834383</v>
      </c>
      <c r="L35" s="358"/>
      <c r="O35" s="646"/>
    </row>
    <row r="36" spans="1:15">
      <c r="A36" s="78">
        <v>1986</v>
      </c>
      <c r="B36" s="641">
        <v>46510.158771488241</v>
      </c>
      <c r="C36" s="352">
        <f t="shared" si="2"/>
        <v>35524.424882410931</v>
      </c>
      <c r="D36" s="73">
        <v>21686.536822907496</v>
      </c>
      <c r="E36" s="215">
        <f t="shared" si="3"/>
        <v>52821.784956790223</v>
      </c>
      <c r="F36" s="74">
        <v>145381.76377318398</v>
      </c>
      <c r="G36" s="73">
        <v>200607.5434527779</v>
      </c>
      <c r="H36" s="345">
        <v>446974.50111677079</v>
      </c>
      <c r="I36" s="73">
        <v>637507.00096311013</v>
      </c>
      <c r="J36" s="345">
        <v>1458953.8691262605</v>
      </c>
      <c r="K36" s="345">
        <v>4933275.8682558006</v>
      </c>
      <c r="L36" s="358"/>
      <c r="O36" s="646"/>
    </row>
    <row r="37" spans="1:15">
      <c r="A37" s="78">
        <v>1987</v>
      </c>
      <c r="B37" s="641">
        <v>47916.932821808688</v>
      </c>
      <c r="C37" s="352">
        <f t="shared" si="2"/>
        <v>36233.119742230352</v>
      </c>
      <c r="D37" s="73">
        <v>22196.224374642872</v>
      </c>
      <c r="E37" s="215">
        <f t="shared" si="3"/>
        <v>53779.238951714695</v>
      </c>
      <c r="F37" s="74">
        <v>153071.25053801367</v>
      </c>
      <c r="G37" s="73">
        <v>215581.59856635347</v>
      </c>
      <c r="H37" s="345">
        <v>507318.83425224951</v>
      </c>
      <c r="I37" s="73">
        <v>738593.62104034098</v>
      </c>
      <c r="J37" s="345">
        <v>1772994.4248852129</v>
      </c>
      <c r="K37" s="345">
        <v>6061180.9232608899</v>
      </c>
      <c r="L37" s="358"/>
      <c r="O37" s="646"/>
    </row>
    <row r="38" spans="1:15">
      <c r="A38" s="78">
        <v>1988</v>
      </c>
      <c r="B38" s="641">
        <v>49931.115007467255</v>
      </c>
      <c r="C38" s="352">
        <f t="shared" si="2"/>
        <v>36989.529139170387</v>
      </c>
      <c r="D38" s="73">
        <v>22677.796031241334</v>
      </c>
      <c r="E38" s="215">
        <f t="shared" si="3"/>
        <v>54879.195524081704</v>
      </c>
      <c r="F38" s="74">
        <v>166405.38782213905</v>
      </c>
      <c r="G38" s="73">
        <v>239503.29089366589</v>
      </c>
      <c r="H38" s="345">
        <v>599454.22527308355</v>
      </c>
      <c r="I38" s="73">
        <v>903527.64643341559</v>
      </c>
      <c r="J38" s="345">
        <v>2330528.688986843</v>
      </c>
      <c r="K38" s="345">
        <v>8712084.0315770302</v>
      </c>
      <c r="L38" s="358"/>
      <c r="O38" s="646"/>
    </row>
    <row r="39" spans="1:15">
      <c r="A39" s="83">
        <v>1989</v>
      </c>
      <c r="B39" s="642">
        <v>50533.057116172233</v>
      </c>
      <c r="C39" s="353">
        <f t="shared" si="2"/>
        <v>37678.964506526994</v>
      </c>
      <c r="D39" s="79">
        <v>23185.081695556117</v>
      </c>
      <c r="E39" s="216">
        <f t="shared" si="3"/>
        <v>55796.318020240578</v>
      </c>
      <c r="F39" s="80">
        <v>166219.89060297934</v>
      </c>
      <c r="G39" s="79">
        <v>237905.9908610695</v>
      </c>
      <c r="H39" s="346">
        <v>587481.22930136148</v>
      </c>
      <c r="I39" s="79">
        <v>874407.82735189528</v>
      </c>
      <c r="J39" s="346">
        <v>2180754.0219808519</v>
      </c>
      <c r="K39" s="346">
        <v>7770807.1546362368</v>
      </c>
      <c r="L39" s="359"/>
      <c r="O39" s="646"/>
    </row>
    <row r="40" spans="1:15">
      <c r="A40" s="78">
        <v>1990</v>
      </c>
      <c r="B40" s="641">
        <v>50488.158998617226</v>
      </c>
      <c r="C40" s="352">
        <f t="shared" si="2"/>
        <v>37691.629727293912</v>
      </c>
      <c r="D40" s="73">
        <v>23183.38306734823</v>
      </c>
      <c r="E40" s="215">
        <f t="shared" si="3"/>
        <v>55826.938052226011</v>
      </c>
      <c r="F40" s="74">
        <v>165656.92244052701</v>
      </c>
      <c r="G40" s="73">
        <v>237084.52808442077</v>
      </c>
      <c r="H40" s="345">
        <v>586555.74487548391</v>
      </c>
      <c r="I40" s="73">
        <v>875237.75191933557</v>
      </c>
      <c r="J40" s="345">
        <v>2171707.6927488311</v>
      </c>
      <c r="K40" s="345">
        <v>7785940.8940429529</v>
      </c>
      <c r="L40" s="358"/>
      <c r="O40" s="646"/>
    </row>
    <row r="41" spans="1:15">
      <c r="A41" s="78">
        <v>1991</v>
      </c>
      <c r="B41" s="641">
        <v>49454.529880241331</v>
      </c>
      <c r="C41" s="352">
        <f t="shared" si="2"/>
        <v>37065.195850466313</v>
      </c>
      <c r="D41" s="73">
        <v>22775.682345576657</v>
      </c>
      <c r="E41" s="215">
        <f t="shared" si="3"/>
        <v>54927.087731578373</v>
      </c>
      <c r="F41" s="74">
        <v>160958.53614821649</v>
      </c>
      <c r="G41" s="73">
        <v>228862.12048418555</v>
      </c>
      <c r="H41" s="345">
        <v>545993.84692110796</v>
      </c>
      <c r="I41" s="73">
        <v>796887.64644317608</v>
      </c>
      <c r="J41" s="345">
        <v>1939124.2342741885</v>
      </c>
      <c r="K41" s="345">
        <v>7113199.035503109</v>
      </c>
      <c r="L41" s="358"/>
      <c r="O41" s="646"/>
    </row>
    <row r="42" spans="1:15">
      <c r="A42" s="78">
        <v>1992</v>
      </c>
      <c r="B42" s="641">
        <v>50411.872850183194</v>
      </c>
      <c r="C42" s="352">
        <f t="shared" si="2"/>
        <v>37321.216250545825</v>
      </c>
      <c r="D42" s="73">
        <v>22737.261668870124</v>
      </c>
      <c r="E42" s="215">
        <f t="shared" si="3"/>
        <v>55551.159477640445</v>
      </c>
      <c r="F42" s="74">
        <v>168227.78224691949</v>
      </c>
      <c r="G42" s="73">
        <v>241990.36098522984</v>
      </c>
      <c r="H42" s="345">
        <v>595612.37341160048</v>
      </c>
      <c r="I42" s="73">
        <v>882221.08250653639</v>
      </c>
      <c r="J42" s="345">
        <v>2189936.7067352268</v>
      </c>
      <c r="K42" s="345">
        <v>8463282.8911459669</v>
      </c>
      <c r="L42" s="358"/>
      <c r="O42" s="646"/>
    </row>
    <row r="43" spans="1:15">
      <c r="A43" s="78">
        <v>1993</v>
      </c>
      <c r="B43" s="641">
        <v>50839.810626781196</v>
      </c>
      <c r="C43" s="352">
        <f t="shared" si="2"/>
        <v>37949.3185691658</v>
      </c>
      <c r="D43" s="73">
        <v>23258.899015776231</v>
      </c>
      <c r="E43" s="215">
        <f t="shared" si="3"/>
        <v>56312.343010902754</v>
      </c>
      <c r="F43" s="74">
        <v>166854.23914531971</v>
      </c>
      <c r="G43" s="73">
        <v>237622.07858115321</v>
      </c>
      <c r="H43" s="345">
        <v>569250.80167170474</v>
      </c>
      <c r="I43" s="73">
        <v>835087.45259371644</v>
      </c>
      <c r="J43" s="345">
        <v>2062828.1970428044</v>
      </c>
      <c r="K43" s="345">
        <v>8138030.8397263847</v>
      </c>
      <c r="L43" s="358"/>
      <c r="O43" s="646"/>
    </row>
    <row r="44" spans="1:15">
      <c r="A44" s="78">
        <v>1994</v>
      </c>
      <c r="B44" s="641">
        <v>52500.597522263546</v>
      </c>
      <c r="C44" s="352">
        <f t="shared" si="2"/>
        <v>39146.986096907058</v>
      </c>
      <c r="D44" s="73">
        <v>23937.21325922299</v>
      </c>
      <c r="E44" s="215">
        <f t="shared" si="3"/>
        <v>58159.202144012132</v>
      </c>
      <c r="F44" s="74">
        <v>172683.10035047197</v>
      </c>
      <c r="G44" s="73">
        <v>245136.3816061558</v>
      </c>
      <c r="H44" s="345">
        <v>582712.66918834136</v>
      </c>
      <c r="I44" s="73">
        <v>852807.80021523475</v>
      </c>
      <c r="J44" s="345">
        <v>2094411.7029633403</v>
      </c>
      <c r="K44" s="345">
        <v>8112965.3091793898</v>
      </c>
      <c r="L44" s="358"/>
      <c r="O44" s="646"/>
    </row>
    <row r="45" spans="1:15">
      <c r="A45" s="78">
        <v>1995</v>
      </c>
      <c r="B45" s="641">
        <v>53654.470517695736</v>
      </c>
      <c r="C45" s="352">
        <f t="shared" si="2"/>
        <v>39737.976187568907</v>
      </c>
      <c r="D45" s="73">
        <v>24157.065912488644</v>
      </c>
      <c r="E45" s="215">
        <f t="shared" si="3"/>
        <v>59214.114031419231</v>
      </c>
      <c r="F45" s="74">
        <v>178902.91948883716</v>
      </c>
      <c r="G45" s="73">
        <v>255645.51824765245</v>
      </c>
      <c r="H45" s="345">
        <v>614318.57536672323</v>
      </c>
      <c r="I45" s="73">
        <v>900695.32826464961</v>
      </c>
      <c r="J45" s="345">
        <v>2228973.9184868042</v>
      </c>
      <c r="K45" s="345">
        <v>8568641.9844073299</v>
      </c>
      <c r="L45" s="358"/>
      <c r="O45" s="646"/>
    </row>
    <row r="46" spans="1:15">
      <c r="A46" s="78">
        <v>1996</v>
      </c>
      <c r="B46" s="641">
        <v>55347.596433564904</v>
      </c>
      <c r="C46" s="352">
        <f t="shared" si="2"/>
        <v>40609.211961393288</v>
      </c>
      <c r="D46" s="73">
        <v>24584.47305323201</v>
      </c>
      <c r="E46" s="215">
        <f t="shared" si="3"/>
        <v>60640.135596594875</v>
      </c>
      <c r="F46" s="74">
        <v>187993.05668310946</v>
      </c>
      <c r="G46" s="73">
        <v>269975.21130691963</v>
      </c>
      <c r="H46" s="345">
        <v>656194.63967123826</v>
      </c>
      <c r="I46" s="73">
        <v>966409.85918847681</v>
      </c>
      <c r="J46" s="345">
        <v>2432627.1034133569</v>
      </c>
      <c r="K46" s="345">
        <v>9620017.497366339</v>
      </c>
      <c r="L46" s="358"/>
      <c r="O46" s="646"/>
    </row>
    <row r="47" spans="1:15">
      <c r="A47" s="78">
        <v>1997</v>
      </c>
      <c r="B47" s="641">
        <v>57358.686524756871</v>
      </c>
      <c r="C47" s="352">
        <f t="shared" si="2"/>
        <v>41784.793185263101</v>
      </c>
      <c r="D47" s="73">
        <v>25236.461058105459</v>
      </c>
      <c r="E47" s="215">
        <f t="shared" si="3"/>
        <v>62470.20834421015</v>
      </c>
      <c r="F47" s="74">
        <v>197523.72658020083</v>
      </c>
      <c r="G47" s="73">
        <v>285804.19683975721</v>
      </c>
      <c r="H47" s="345">
        <v>707392.70346379804</v>
      </c>
      <c r="I47" s="73">
        <v>1057869.2403790916</v>
      </c>
      <c r="J47" s="345">
        <v>2741091.704490623</v>
      </c>
      <c r="K47" s="345">
        <v>10702588.76480742</v>
      </c>
      <c r="L47" s="358"/>
      <c r="O47" s="646"/>
    </row>
    <row r="48" spans="1:15">
      <c r="A48" s="78">
        <v>1998</v>
      </c>
      <c r="B48" s="641">
        <v>59554.260430096947</v>
      </c>
      <c r="C48" s="352">
        <f t="shared" si="2"/>
        <v>43313.671510960463</v>
      </c>
      <c r="D48" s="73">
        <v>26090.112927564624</v>
      </c>
      <c r="E48" s="215">
        <f t="shared" si="3"/>
        <v>64843.119740205249</v>
      </c>
      <c r="F48" s="74">
        <v>205719.56070232531</v>
      </c>
      <c r="G48" s="73">
        <v>298575.99259764567</v>
      </c>
      <c r="H48" s="345">
        <v>739114.09389252518</v>
      </c>
      <c r="I48" s="73">
        <v>1096769.1668931749</v>
      </c>
      <c r="J48" s="345">
        <v>2784615.6441953424</v>
      </c>
      <c r="K48" s="345">
        <v>10870459.239426831</v>
      </c>
      <c r="L48" s="358"/>
      <c r="O48" s="646"/>
    </row>
    <row r="49" spans="1:15">
      <c r="A49" s="83">
        <v>1999</v>
      </c>
      <c r="B49" s="642">
        <v>61338.076554731102</v>
      </c>
      <c r="C49" s="353">
        <f t="shared" si="2"/>
        <v>44293.52063331216</v>
      </c>
      <c r="D49" s="79">
        <v>26652.513343435829</v>
      </c>
      <c r="E49" s="216">
        <f t="shared" si="3"/>
        <v>66344.779745657564</v>
      </c>
      <c r="F49" s="80">
        <v>214739.07984750153</v>
      </c>
      <c r="G49" s="79">
        <v>313443.02729011548</v>
      </c>
      <c r="H49" s="346">
        <v>794276.82569607557</v>
      </c>
      <c r="I49" s="79">
        <v>1192846.2994690796</v>
      </c>
      <c r="J49" s="346">
        <v>3095027.5568584977</v>
      </c>
      <c r="K49" s="346">
        <v>12599584.723314313</v>
      </c>
      <c r="L49" s="359"/>
      <c r="O49" s="646"/>
    </row>
    <row r="50" spans="1:15">
      <c r="A50" s="88">
        <v>2000</v>
      </c>
      <c r="B50" s="643">
        <v>63384.614847766294</v>
      </c>
      <c r="C50" s="355">
        <f t="shared" si="2"/>
        <v>45499.352133257002</v>
      </c>
      <c r="D50" s="85">
        <v>27195.036774246735</v>
      </c>
      <c r="E50" s="218">
        <f t="shared" si="3"/>
        <v>68379.746332019829</v>
      </c>
      <c r="F50" s="86">
        <v>224351.97927834987</v>
      </c>
      <c r="G50" s="85">
        <v>328793.09178614162</v>
      </c>
      <c r="H50" s="347">
        <v>842772.78786849987</v>
      </c>
      <c r="I50" s="85">
        <v>1271607.9205033947</v>
      </c>
      <c r="J50" s="347">
        <v>3347961.279400791</v>
      </c>
      <c r="K50" s="347">
        <v>13601704.638963023</v>
      </c>
      <c r="L50" s="360"/>
      <c r="O50" s="646"/>
    </row>
    <row r="51" spans="1:15">
      <c r="A51" s="78">
        <v>2001</v>
      </c>
      <c r="B51" s="641">
        <v>63073.295800682194</v>
      </c>
      <c r="C51" s="352">
        <f t="shared" si="2"/>
        <v>45546.754267059681</v>
      </c>
      <c r="D51" s="73">
        <v>27280.75704380947</v>
      </c>
      <c r="E51" s="215">
        <f t="shared" si="3"/>
        <v>68379.250796122433</v>
      </c>
      <c r="F51" s="74">
        <v>220812.1696032848</v>
      </c>
      <c r="G51" s="73">
        <v>321915.00660182745</v>
      </c>
      <c r="H51" s="345">
        <v>822626.3943915352</v>
      </c>
      <c r="I51" s="73">
        <v>1240552.3829396944</v>
      </c>
      <c r="J51" s="345">
        <v>3282802.7569717532</v>
      </c>
      <c r="K51" s="345">
        <v>13335323.473304274</v>
      </c>
      <c r="L51" s="358"/>
      <c r="O51" s="646"/>
    </row>
    <row r="52" spans="1:15">
      <c r="A52" s="78">
        <v>2002</v>
      </c>
      <c r="B52" s="641">
        <v>62931.086062553921</v>
      </c>
      <c r="C52" s="352">
        <f t="shared" si="2"/>
        <v>45213.040053498022</v>
      </c>
      <c r="D52" s="73">
        <v>26994.186897218198</v>
      </c>
      <c r="E52" s="215">
        <f t="shared" si="3"/>
        <v>67986.606498847788</v>
      </c>
      <c r="F52" s="74">
        <v>222393.50014405703</v>
      </c>
      <c r="G52" s="73">
        <v>325690.43741512985</v>
      </c>
      <c r="H52" s="345">
        <v>834592.9626336887</v>
      </c>
      <c r="I52" s="73">
        <v>1258512.8016268534</v>
      </c>
      <c r="J52" s="345">
        <v>3339553.8021851517</v>
      </c>
      <c r="K52" s="345">
        <v>13775492.828208517</v>
      </c>
      <c r="L52" s="358"/>
      <c r="O52" s="646"/>
    </row>
    <row r="53" spans="1:15">
      <c r="A53" s="78">
        <v>2003</v>
      </c>
      <c r="B53" s="641">
        <v>63592.907254493301</v>
      </c>
      <c r="C53" s="352">
        <f t="shared" si="2"/>
        <v>45546.634485038798</v>
      </c>
      <c r="D53" s="73">
        <v>26805.969367563855</v>
      </c>
      <c r="E53" s="215">
        <f t="shared" si="3"/>
        <v>68972.465881882468</v>
      </c>
      <c r="F53" s="74">
        <v>226009.36217958378</v>
      </c>
      <c r="G53" s="73">
        <v>330658.79337812838</v>
      </c>
      <c r="H53" s="345">
        <v>852877.38369869988</v>
      </c>
      <c r="I53" s="73">
        <v>1291276.6299400204</v>
      </c>
      <c r="J53" s="345">
        <v>3468739.191644989</v>
      </c>
      <c r="K53" s="345">
        <v>14594204.159164656</v>
      </c>
      <c r="L53" s="358"/>
      <c r="O53" s="646"/>
    </row>
    <row r="54" spans="1:15">
      <c r="A54" s="78">
        <v>2004</v>
      </c>
      <c r="B54" s="641">
        <v>65455.609202225773</v>
      </c>
      <c r="C54" s="352">
        <f t="shared" si="2"/>
        <v>46454.952715584062</v>
      </c>
      <c r="D54" s="73">
        <v>27278.709862974079</v>
      </c>
      <c r="E54" s="215">
        <f t="shared" si="3"/>
        <v>70425.256281346534</v>
      </c>
      <c r="F54" s="74">
        <v>236461.51758200116</v>
      </c>
      <c r="G54" s="73">
        <v>348787.88283518428</v>
      </c>
      <c r="H54" s="345">
        <v>919603.12391080416</v>
      </c>
      <c r="I54" s="73">
        <v>1407386.7614627948</v>
      </c>
      <c r="J54" s="345">
        <v>3840815.8934436864</v>
      </c>
      <c r="K54" s="345">
        <v>16507993.336060444</v>
      </c>
      <c r="L54" s="358"/>
      <c r="O54" s="646"/>
    </row>
    <row r="55" spans="1:15">
      <c r="A55" s="78">
        <v>2005</v>
      </c>
      <c r="B55" s="641">
        <v>67104.622542532656</v>
      </c>
      <c r="C55" s="352">
        <f t="shared" si="2"/>
        <v>47343.904646851523</v>
      </c>
      <c r="D55" s="73">
        <v>27934.014913452469</v>
      </c>
      <c r="E55" s="215">
        <f t="shared" si="3"/>
        <v>71606.266813600334</v>
      </c>
      <c r="F55" s="74">
        <v>244951.08360366282</v>
      </c>
      <c r="G55" s="73">
        <v>363130.35707658174</v>
      </c>
      <c r="H55" s="345">
        <v>969217.82165833539</v>
      </c>
      <c r="I55" s="73">
        <v>1498231.2476870609</v>
      </c>
      <c r="J55" s="345">
        <v>4194681.949218994</v>
      </c>
      <c r="K55" s="345">
        <v>18219578.40176852</v>
      </c>
      <c r="L55" s="358"/>
      <c r="O55" s="646"/>
    </row>
    <row r="56" spans="1:15">
      <c r="A56" s="78">
        <v>2006</v>
      </c>
      <c r="B56" s="641">
        <v>68708.345004589166</v>
      </c>
      <c r="C56" s="352">
        <f t="shared" si="2"/>
        <v>47989.183140966299</v>
      </c>
      <c r="D56" s="73">
        <v>28345.149458740634</v>
      </c>
      <c r="E56" s="215">
        <f t="shared" si="3"/>
        <v>72544.225243748384</v>
      </c>
      <c r="F56" s="74">
        <v>255180.80177719492</v>
      </c>
      <c r="G56" s="73">
        <v>380690.79117457371</v>
      </c>
      <c r="H56" s="345">
        <v>1025152.4271033071</v>
      </c>
      <c r="I56" s="73">
        <v>1585012.3372434077</v>
      </c>
      <c r="J56" s="345">
        <v>4411776.2645261865</v>
      </c>
      <c r="K56" s="345">
        <v>18892882.506326184</v>
      </c>
      <c r="L56" s="358"/>
      <c r="O56" s="646"/>
    </row>
    <row r="57" spans="1:15">
      <c r="A57" s="78">
        <v>2007</v>
      </c>
      <c r="B57" s="641">
        <v>67935.222393406613</v>
      </c>
      <c r="C57" s="352">
        <f t="shared" si="2"/>
        <v>47835.172721319119</v>
      </c>
      <c r="D57" s="73">
        <v>28535.059538408983</v>
      </c>
      <c r="E57" s="215">
        <f t="shared" si="3"/>
        <v>71960.314199956789</v>
      </c>
      <c r="F57" s="74">
        <v>248835.66944219405</v>
      </c>
      <c r="G57" s="73">
        <v>369316.43859660346</v>
      </c>
      <c r="H57" s="345">
        <v>982615.87608760933</v>
      </c>
      <c r="I57" s="73">
        <v>1512510.2154400556</v>
      </c>
      <c r="J57" s="345">
        <v>4208627.7809203863</v>
      </c>
      <c r="K57" s="345">
        <v>18671188.411686283</v>
      </c>
      <c r="L57" s="358"/>
      <c r="O57" s="646"/>
    </row>
    <row r="58" spans="1:15">
      <c r="A58" s="78">
        <v>2008</v>
      </c>
      <c r="B58" s="641">
        <v>66060.151868449931</v>
      </c>
      <c r="C58" s="352">
        <f t="shared" si="2"/>
        <v>46914.636619625882</v>
      </c>
      <c r="D58" s="73">
        <v>27941.451355882848</v>
      </c>
      <c r="E58" s="215">
        <f t="shared" si="3"/>
        <v>70631.118199304663</v>
      </c>
      <c r="F58" s="74">
        <v>238369.78910786641</v>
      </c>
      <c r="G58" s="73">
        <v>353439.33539634512</v>
      </c>
      <c r="H58" s="345">
        <v>951901.59824661771</v>
      </c>
      <c r="I58" s="73">
        <v>1478520.6226364616</v>
      </c>
      <c r="J58" s="345">
        <v>4202086.0684666662</v>
      </c>
      <c r="K58" s="345">
        <v>19331099.490173906</v>
      </c>
      <c r="L58" s="358"/>
      <c r="O58" s="646"/>
    </row>
    <row r="59" spans="1:15">
      <c r="A59" s="83">
        <v>2009</v>
      </c>
      <c r="B59" s="644">
        <v>63037.844856499381</v>
      </c>
      <c r="C59" s="353">
        <f t="shared" si="2"/>
        <v>44718.117921729136</v>
      </c>
      <c r="D59" s="79">
        <v>26179.113833437325</v>
      </c>
      <c r="E59" s="216">
        <f t="shared" si="3"/>
        <v>67891.873032093892</v>
      </c>
      <c r="F59" s="80">
        <v>227915.38726943158</v>
      </c>
      <c r="G59" s="81">
        <v>337067.9763719925</v>
      </c>
      <c r="H59" s="348">
        <v>907936.07443006523</v>
      </c>
      <c r="I59" s="79">
        <v>1418242.4253635781</v>
      </c>
      <c r="J59" s="346">
        <v>4143369.7127326978</v>
      </c>
      <c r="K59" s="346">
        <v>20586050.421209905</v>
      </c>
      <c r="L59" s="359"/>
      <c r="O59" s="646"/>
    </row>
    <row r="60" spans="1:15">
      <c r="A60" s="78">
        <v>2010</v>
      </c>
      <c r="B60" s="645">
        <v>65088.101930343822</v>
      </c>
      <c r="C60" s="352">
        <f t="shared" si="2"/>
        <v>45298.296241876007</v>
      </c>
      <c r="D60" s="73">
        <v>26509.757018135482</v>
      </c>
      <c r="E60" s="215">
        <f t="shared" si="3"/>
        <v>68783.970271551661</v>
      </c>
      <c r="F60" s="74">
        <v>243196.3531265542</v>
      </c>
      <c r="G60" s="75">
        <v>364325.19176088955</v>
      </c>
      <c r="H60" s="349">
        <v>1009618.9817942241</v>
      </c>
      <c r="I60" s="73">
        <v>1592395.3988075294</v>
      </c>
      <c r="J60" s="345">
        <v>4755739.5645904625</v>
      </c>
      <c r="K60" s="345">
        <v>23754045.789431099</v>
      </c>
      <c r="L60" s="358"/>
      <c r="O60" s="646"/>
    </row>
    <row r="61" spans="1:15">
      <c r="A61" s="78">
        <v>2011</v>
      </c>
      <c r="B61" s="645">
        <v>66174.506912990473</v>
      </c>
      <c r="C61" s="352">
        <f t="shared" ref="C61:C66" si="4">(B61-0.1*F61)/0.9</f>
        <v>45892.913171960521</v>
      </c>
      <c r="D61" s="73">
        <v>26593.318627625034</v>
      </c>
      <c r="E61" s="215">
        <f t="shared" ref="E61:E66" si="5">(C61-0.5/0.9*D61)/(0.4/0.9)</f>
        <v>70017.406352379883</v>
      </c>
      <c r="F61" s="74">
        <v>248708.85058226</v>
      </c>
      <c r="G61" s="75">
        <v>372118.90828488453</v>
      </c>
      <c r="H61" s="349">
        <v>1019663.8684929423</v>
      </c>
      <c r="I61" s="73">
        <v>1596495.291978061</v>
      </c>
      <c r="J61" s="345">
        <v>4641646.5316590359</v>
      </c>
      <c r="K61" s="345">
        <v>21761602.009529099</v>
      </c>
      <c r="L61" s="358"/>
      <c r="O61" s="646"/>
    </row>
    <row r="62" spans="1:15">
      <c r="A62" s="78">
        <v>2012</v>
      </c>
      <c r="B62" s="645">
        <v>67820.564007048277</v>
      </c>
      <c r="C62" s="352">
        <f t="shared" si="4"/>
        <v>46186.383745681102</v>
      </c>
      <c r="D62" s="73">
        <v>26516.42852175</v>
      </c>
      <c r="E62" s="215">
        <f t="shared" si="5"/>
        <v>70773.827775594968</v>
      </c>
      <c r="F62" s="74">
        <v>262528.18635935278</v>
      </c>
      <c r="G62" s="75">
        <v>395917.87317396369</v>
      </c>
      <c r="H62" s="349">
        <v>1100411.1044347635</v>
      </c>
      <c r="I62" s="73">
        <v>1727984.0772492422</v>
      </c>
      <c r="J62" s="345">
        <v>5058323.7009189297</v>
      </c>
      <c r="K62" s="345">
        <v>23946785.477037437</v>
      </c>
      <c r="L62" s="358"/>
      <c r="O62" s="646"/>
    </row>
    <row r="63" spans="1:15">
      <c r="A63" s="78">
        <v>2013</v>
      </c>
      <c r="B63" s="645">
        <v>67841.201248204146</v>
      </c>
      <c r="C63" s="352">
        <f t="shared" si="4"/>
        <v>47181.596407888377</v>
      </c>
      <c r="D63" s="73">
        <v>27299.716831057522</v>
      </c>
      <c r="E63" s="215">
        <f t="shared" si="5"/>
        <v>72033.945878926941</v>
      </c>
      <c r="F63" s="74">
        <v>253777.64481104605</v>
      </c>
      <c r="G63" s="75">
        <v>377175.95498698769</v>
      </c>
      <c r="H63" s="349">
        <v>999580.72566713649</v>
      </c>
      <c r="I63" s="73">
        <v>1537709.4620072804</v>
      </c>
      <c r="J63" s="345">
        <v>4307747.4640529538</v>
      </c>
      <c r="K63" s="345">
        <v>19825618.519519392</v>
      </c>
      <c r="L63" s="358"/>
      <c r="O63" s="646"/>
    </row>
    <row r="64" spans="1:15">
      <c r="A64" s="78">
        <v>2014</v>
      </c>
      <c r="B64" s="645">
        <v>69430.325257060336</v>
      </c>
      <c r="C64" s="352">
        <f t="shared" si="4"/>
        <v>47917.954663278746</v>
      </c>
      <c r="D64" s="73">
        <v>27646.477216315165</v>
      </c>
      <c r="E64" s="215">
        <f t="shared" si="5"/>
        <v>73257.301471983214</v>
      </c>
      <c r="F64" s="74">
        <v>263041.66060109466</v>
      </c>
      <c r="G64" s="75">
        <v>392290.11867676408</v>
      </c>
      <c r="H64" s="349">
        <v>1048290.4697287764</v>
      </c>
      <c r="I64" s="73">
        <v>1616692.4655520834</v>
      </c>
      <c r="J64" s="345">
        <v>4550181.3066956792</v>
      </c>
      <c r="K64" s="345">
        <v>20761259.871108547</v>
      </c>
      <c r="L64" s="358"/>
      <c r="O64" s="646"/>
    </row>
    <row r="65" spans="1:12">
      <c r="A65" s="78">
        <v>2015</v>
      </c>
      <c r="B65" s="645">
        <v>70465.019524081872</v>
      </c>
      <c r="C65" s="352">
        <f t="shared" si="4"/>
        <v>48895.050845887243</v>
      </c>
      <c r="D65" s="73">
        <v>28159.164954172549</v>
      </c>
      <c r="E65" s="215">
        <f t="shared" si="5"/>
        <v>74814.908210530601</v>
      </c>
      <c r="F65" s="74">
        <v>264594.73762783356</v>
      </c>
      <c r="G65" s="75">
        <v>393433.44938576675</v>
      </c>
      <c r="H65" s="349">
        <v>1045692.7979493585</v>
      </c>
      <c r="I65" s="73">
        <v>1612769.1688845705</v>
      </c>
      <c r="J65" s="345">
        <v>4535457.5429157065</v>
      </c>
      <c r="K65" s="345">
        <v>20625712.290436298</v>
      </c>
      <c r="L65" s="358"/>
    </row>
    <row r="66" spans="1:12">
      <c r="A66" s="78">
        <v>2016</v>
      </c>
      <c r="B66" s="645">
        <v>70120.576659542305</v>
      </c>
      <c r="C66" s="352">
        <f t="shared" si="4"/>
        <v>48937.651738770823</v>
      </c>
      <c r="D66" s="73">
        <v>27893.417363148808</v>
      </c>
      <c r="E66" s="215">
        <f t="shared" si="5"/>
        <v>75242.944708298339</v>
      </c>
      <c r="F66" s="74">
        <v>260766.90094648561</v>
      </c>
      <c r="G66" s="75">
        <v>385493.21179510496</v>
      </c>
      <c r="H66" s="349">
        <v>1018174.2386183778</v>
      </c>
      <c r="I66" s="73">
        <v>1567423.1240121985</v>
      </c>
      <c r="J66" s="345">
        <v>4423661.2522721412</v>
      </c>
      <c r="K66" s="345">
        <v>20434307.521817062</v>
      </c>
      <c r="L66" s="358"/>
    </row>
    <row r="67" spans="1:12">
      <c r="A67" s="78">
        <v>2017</v>
      </c>
      <c r="B67" s="77"/>
      <c r="C67" s="336"/>
      <c r="D67" s="73"/>
      <c r="E67" s="215"/>
      <c r="F67" s="74"/>
      <c r="G67" s="75"/>
      <c r="H67" s="72"/>
      <c r="I67" s="73"/>
      <c r="J67" s="74"/>
      <c r="K67" s="74"/>
      <c r="L67" s="358"/>
    </row>
    <row r="68" spans="1:12">
      <c r="A68" s="78">
        <v>2018</v>
      </c>
      <c r="B68" s="77"/>
      <c r="C68" s="336"/>
      <c r="D68" s="73"/>
      <c r="E68" s="215"/>
      <c r="F68" s="74"/>
      <c r="G68" s="75"/>
      <c r="H68" s="72"/>
      <c r="I68" s="73"/>
      <c r="J68" s="74"/>
      <c r="K68" s="74"/>
      <c r="L68" s="358"/>
    </row>
    <row r="69" spans="1:12">
      <c r="A69" s="78">
        <v>2019</v>
      </c>
      <c r="B69" s="77"/>
      <c r="C69" s="336"/>
      <c r="D69" s="73"/>
      <c r="E69" s="215"/>
      <c r="F69" s="74"/>
      <c r="G69" s="75"/>
      <c r="H69" s="72"/>
      <c r="I69" s="73"/>
      <c r="J69" s="74"/>
      <c r="K69" s="74"/>
      <c r="L69" s="358"/>
    </row>
    <row r="70" spans="1:12" ht="15.55" thickBot="1">
      <c r="A70" s="71">
        <v>2020</v>
      </c>
      <c r="B70" s="70"/>
      <c r="C70" s="337"/>
      <c r="D70" s="66"/>
      <c r="E70" s="219"/>
      <c r="F70" s="67"/>
      <c r="G70" s="68"/>
      <c r="H70" s="65"/>
      <c r="I70" s="66"/>
      <c r="J70" s="67"/>
      <c r="K70" s="67"/>
      <c r="L70" s="361"/>
    </row>
    <row r="71" spans="1:12" ht="15.55" thickTop="1">
      <c r="A71" s="64"/>
      <c r="B71" s="61"/>
      <c r="F71" s="61"/>
      <c r="G71" s="61"/>
      <c r="H71" s="61"/>
      <c r="I71" s="61"/>
    </row>
    <row r="74" spans="1:12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</row>
    <row r="75" spans="1:12">
      <c r="A75" s="223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</row>
  </sheetData>
  <mergeCells count="3">
    <mergeCell ref="A4:L4"/>
    <mergeCell ref="B7:L7"/>
    <mergeCell ref="B8:L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75"/>
  <sheetViews>
    <sheetView workbookViewId="0">
      <pane xSplit="1" ySplit="9" topLeftCell="B51" activePane="bottomRight" state="frozen"/>
      <selection activeCell="D32" sqref="D32"/>
      <selection pane="topRight" activeCell="D32" sqref="D32"/>
      <selection pane="bottomLeft" activeCell="D32" sqref="D32"/>
      <selection pane="bottomRight" activeCell="B63" sqref="B63:K66"/>
    </sheetView>
  </sheetViews>
  <sheetFormatPr baseColWidth="10" defaultColWidth="10.83203125" defaultRowHeight="15.05"/>
  <cols>
    <col min="1" max="1" width="10.83203125" style="59"/>
    <col min="2" max="2" width="12" style="59" customWidth="1"/>
    <col min="3" max="5" width="10.83203125" style="59"/>
    <col min="6" max="9" width="12" style="59" customWidth="1"/>
    <col min="10" max="11" width="10.83203125" style="59"/>
    <col min="12" max="12" width="12" style="59" customWidth="1"/>
    <col min="13" max="16384" width="10.83203125" style="59"/>
  </cols>
  <sheetData>
    <row r="1" spans="1:15">
      <c r="A1" s="55" t="s">
        <v>37</v>
      </c>
      <c r="B1" s="110"/>
      <c r="F1" s="110"/>
      <c r="G1" s="110"/>
      <c r="H1" s="110"/>
      <c r="I1" s="110"/>
    </row>
    <row r="3" spans="1:15" ht="15.55" thickBot="1"/>
    <row r="4" spans="1:15" ht="25" customHeight="1" thickTop="1">
      <c r="A4" s="1428" t="s">
        <v>1257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5">
      <c r="A5" s="107"/>
      <c r="B5" s="108"/>
      <c r="C5" s="62"/>
      <c r="D5" s="62"/>
      <c r="E5" s="62"/>
      <c r="F5" s="62"/>
      <c r="G5" s="62"/>
      <c r="H5" s="62"/>
      <c r="I5" s="62"/>
      <c r="J5" s="62"/>
      <c r="K5" s="62"/>
      <c r="L5" s="220"/>
    </row>
    <row r="6" spans="1:15">
      <c r="A6" s="107"/>
      <c r="B6" s="48" t="s">
        <v>36</v>
      </c>
      <c r="C6" s="504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51" t="s">
        <v>27</v>
      </c>
      <c r="L6" s="243" t="s">
        <v>26</v>
      </c>
    </row>
    <row r="7" spans="1:15" ht="30.95" customHeight="1">
      <c r="A7" s="107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5" ht="19.95" customHeight="1">
      <c r="A8" s="107"/>
      <c r="B8" s="1455" t="s">
        <v>1262</v>
      </c>
      <c r="C8" s="1463"/>
      <c r="D8" s="1463"/>
      <c r="E8" s="1463"/>
      <c r="F8" s="1463"/>
      <c r="G8" s="1463"/>
      <c r="H8" s="1463"/>
      <c r="I8" s="1463"/>
      <c r="J8" s="1463"/>
      <c r="K8" s="1463"/>
      <c r="L8" s="1464"/>
    </row>
    <row r="9" spans="1:15" s="98" customFormat="1" ht="30.95" customHeight="1">
      <c r="A9" s="106"/>
      <c r="B9" s="637" t="s">
        <v>38</v>
      </c>
      <c r="C9" s="350" t="s">
        <v>16</v>
      </c>
      <c r="D9" s="105" t="s">
        <v>58</v>
      </c>
      <c r="E9" s="211" t="s">
        <v>59</v>
      </c>
      <c r="F9" s="105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623" t="s">
        <v>284</v>
      </c>
      <c r="O9" s="574"/>
    </row>
    <row r="10" spans="1:15">
      <c r="A10" s="78">
        <v>1960</v>
      </c>
      <c r="B10" s="638"/>
      <c r="C10" s="352"/>
      <c r="D10" s="95"/>
      <c r="E10" s="215"/>
      <c r="F10" s="96"/>
      <c r="G10" s="95"/>
      <c r="H10" s="343"/>
      <c r="I10" s="95"/>
      <c r="J10" s="343"/>
      <c r="K10" s="343"/>
      <c r="L10" s="222"/>
      <c r="O10" s="646"/>
    </row>
    <row r="11" spans="1:15">
      <c r="A11" s="78">
        <v>1961</v>
      </c>
      <c r="B11" s="641"/>
      <c r="C11" s="352"/>
      <c r="D11" s="95"/>
      <c r="E11" s="215"/>
      <c r="F11" s="96"/>
      <c r="G11" s="95"/>
      <c r="H11" s="343"/>
      <c r="I11" s="95"/>
      <c r="J11" s="343"/>
      <c r="K11" s="343"/>
      <c r="L11" s="222"/>
      <c r="O11" s="646"/>
    </row>
    <row r="12" spans="1:15">
      <c r="A12" s="78">
        <v>1962</v>
      </c>
      <c r="B12" s="641">
        <v>24949.161437286919</v>
      </c>
      <c r="C12" s="352">
        <f>(B12-0.1*F12)/0.9</f>
        <v>18810.217226665747</v>
      </c>
      <c r="D12" s="73">
        <v>11242.972285686243</v>
      </c>
      <c r="E12" s="215">
        <f>(C12-0.5/0.9*D12)/(0.4/0.9)</f>
        <v>28269.273402890125</v>
      </c>
      <c r="F12" s="74">
        <v>80199.659332877462</v>
      </c>
      <c r="G12" s="73">
        <v>113178.43726215903</v>
      </c>
      <c r="H12" s="345">
        <v>256920.73818969799</v>
      </c>
      <c r="I12" s="73">
        <v>363705.36070413567</v>
      </c>
      <c r="J12" s="345">
        <v>859755.54082974396</v>
      </c>
      <c r="K12" s="345">
        <v>3269119.5198083022</v>
      </c>
      <c r="L12" s="357"/>
      <c r="O12" s="646"/>
    </row>
    <row r="13" spans="1:15">
      <c r="A13" s="78">
        <v>1963</v>
      </c>
      <c r="B13" s="641">
        <f t="shared" ref="B13:K13" si="0">(B12+B14)/2</f>
        <v>25934.717616581729</v>
      </c>
      <c r="C13" s="352">
        <f t="shared" si="0"/>
        <v>19397.180029269592</v>
      </c>
      <c r="D13" s="73">
        <f t="shared" si="0"/>
        <v>11387.443582274751</v>
      </c>
      <c r="E13" s="215">
        <f t="shared" si="0"/>
        <v>29409.350588013138</v>
      </c>
      <c r="F13" s="74">
        <f t="shared" si="0"/>
        <v>84772.555902390945</v>
      </c>
      <c r="G13" s="73">
        <f t="shared" si="0"/>
        <v>119902.69884160733</v>
      </c>
      <c r="H13" s="345">
        <f t="shared" si="0"/>
        <v>273093.27327916998</v>
      </c>
      <c r="I13" s="73">
        <f t="shared" si="0"/>
        <v>388194.36893760634</v>
      </c>
      <c r="J13" s="345">
        <f t="shared" si="0"/>
        <v>930428.44095192477</v>
      </c>
      <c r="K13" s="345">
        <f t="shared" si="0"/>
        <v>3600727.7837280999</v>
      </c>
      <c r="L13" s="358"/>
      <c r="O13" s="646"/>
    </row>
    <row r="14" spans="1:15">
      <c r="A14" s="78">
        <v>1964</v>
      </c>
      <c r="B14" s="641">
        <v>26920.273795876536</v>
      </c>
      <c r="C14" s="352">
        <f>(B14-0.1*F14)/0.9</f>
        <v>19984.142831873436</v>
      </c>
      <c r="D14" s="73">
        <v>11531.914878863259</v>
      </c>
      <c r="E14" s="215">
        <f>(C14-0.5/0.9*D14)/(0.4/0.9)</f>
        <v>30549.427773136151</v>
      </c>
      <c r="F14" s="74">
        <v>89345.452471904428</v>
      </c>
      <c r="G14" s="73">
        <v>126626.96042105563</v>
      </c>
      <c r="H14" s="345">
        <v>289265.80836864194</v>
      </c>
      <c r="I14" s="73">
        <v>412683.37717107707</v>
      </c>
      <c r="J14" s="345">
        <v>1001101.3410741056</v>
      </c>
      <c r="K14" s="345">
        <v>3932336.0476478976</v>
      </c>
      <c r="L14" s="358"/>
      <c r="O14" s="646"/>
    </row>
    <row r="15" spans="1:15">
      <c r="A15" s="78">
        <v>1965</v>
      </c>
      <c r="B15" s="641">
        <f t="shared" ref="B15:K15" si="1">(B14+B16)/2</f>
        <v>28056.076661130261</v>
      </c>
      <c r="C15" s="352">
        <f t="shared" si="1"/>
        <v>20918.572049082562</v>
      </c>
      <c r="D15" s="73">
        <f t="shared" si="1"/>
        <v>12250.729223219518</v>
      </c>
      <c r="E15" s="215">
        <f t="shared" si="1"/>
        <v>31753.375581411357</v>
      </c>
      <c r="F15" s="74">
        <f t="shared" si="1"/>
        <v>92293.61816955953</v>
      </c>
      <c r="G15" s="73">
        <f t="shared" si="1"/>
        <v>130610.74257099518</v>
      </c>
      <c r="H15" s="345">
        <f t="shared" si="1"/>
        <v>297146.95141569769</v>
      </c>
      <c r="I15" s="73">
        <f t="shared" si="1"/>
        <v>424569.41289660509</v>
      </c>
      <c r="J15" s="345">
        <f t="shared" si="1"/>
        <v>1032034.7532982863</v>
      </c>
      <c r="K15" s="345">
        <f t="shared" si="1"/>
        <v>4034724.8518557893</v>
      </c>
      <c r="L15" s="358"/>
      <c r="O15" s="646"/>
    </row>
    <row r="16" spans="1:15">
      <c r="A16" s="78">
        <v>1966</v>
      </c>
      <c r="B16" s="641">
        <v>29191.879526383982</v>
      </c>
      <c r="C16" s="352">
        <f>(B16-0.1*F16)/0.9</f>
        <v>21853.001266291685</v>
      </c>
      <c r="D16" s="73">
        <v>12969.543567575776</v>
      </c>
      <c r="E16" s="215">
        <f>(C16-0.5/0.9*D16)/(0.4/0.9)</f>
        <v>32957.323389686564</v>
      </c>
      <c r="F16" s="74">
        <v>95241.783867214632</v>
      </c>
      <c r="G16" s="73">
        <v>134594.52472093471</v>
      </c>
      <c r="H16" s="345">
        <v>305028.09446275351</v>
      </c>
      <c r="I16" s="73">
        <v>436455.44862213318</v>
      </c>
      <c r="J16" s="345">
        <v>1062968.1655224671</v>
      </c>
      <c r="K16" s="345">
        <v>4137113.656063681</v>
      </c>
      <c r="L16" s="358"/>
      <c r="O16" s="646"/>
    </row>
    <row r="17" spans="1:15">
      <c r="A17" s="78">
        <v>1967</v>
      </c>
      <c r="B17" s="641">
        <v>29485.370670537915</v>
      </c>
      <c r="C17" s="352">
        <f t="shared" ref="C17:C60" si="2">(B17-0.1*F17)/0.9</f>
        <v>22494.229916443368</v>
      </c>
      <c r="D17" s="73">
        <v>14061.936845787634</v>
      </c>
      <c r="E17" s="215">
        <f t="shared" ref="E17:E60" si="3">(C17-0.5/0.9*D17)/(0.4/0.9)</f>
        <v>33034.596254763033</v>
      </c>
      <c r="F17" s="90">
        <v>92405.637457388832</v>
      </c>
      <c r="G17" s="73">
        <v>129590.32241005464</v>
      </c>
      <c r="H17" s="345">
        <v>289566.2727469909</v>
      </c>
      <c r="I17" s="73">
        <v>408991.50284885248</v>
      </c>
      <c r="J17" s="345">
        <v>946157.69724284136</v>
      </c>
      <c r="K17" s="345">
        <v>3569025.0552556431</v>
      </c>
      <c r="L17" s="358"/>
      <c r="O17" s="646"/>
    </row>
    <row r="18" spans="1:15">
      <c r="A18" s="78">
        <v>1968</v>
      </c>
      <c r="B18" s="641">
        <v>29768.111695673826</v>
      </c>
      <c r="C18" s="352">
        <f t="shared" si="2"/>
        <v>22770.318902103445</v>
      </c>
      <c r="D18" s="73">
        <v>14175.311890290242</v>
      </c>
      <c r="E18" s="215">
        <f t="shared" si="3"/>
        <v>33514.077666869947</v>
      </c>
      <c r="F18" s="90">
        <v>92748.246837807223</v>
      </c>
      <c r="G18" s="73">
        <v>129713.9832929878</v>
      </c>
      <c r="H18" s="345">
        <v>290675.9895654163</v>
      </c>
      <c r="I18" s="73">
        <v>410781.41671683971</v>
      </c>
      <c r="J18" s="345">
        <v>973276.59782845806</v>
      </c>
      <c r="K18" s="345">
        <v>3698438.7464141957</v>
      </c>
      <c r="L18" s="358"/>
      <c r="O18" s="646"/>
    </row>
    <row r="19" spans="1:15">
      <c r="A19" s="83">
        <v>1969</v>
      </c>
      <c r="B19" s="642">
        <v>29695.41077622171</v>
      </c>
      <c r="C19" s="353">
        <f t="shared" si="2"/>
        <v>23121.496157612182</v>
      </c>
      <c r="D19" s="79">
        <v>14614.533464581778</v>
      </c>
      <c r="E19" s="216">
        <f t="shared" si="3"/>
        <v>33755.199523900184</v>
      </c>
      <c r="F19" s="91">
        <v>88860.642343707441</v>
      </c>
      <c r="G19" s="79">
        <v>122500.98819854442</v>
      </c>
      <c r="H19" s="346">
        <v>268961.81998129864</v>
      </c>
      <c r="I19" s="79">
        <v>380263.19241154648</v>
      </c>
      <c r="J19" s="346">
        <v>917403.5547548146</v>
      </c>
      <c r="K19" s="346">
        <v>3740059.2120342334</v>
      </c>
      <c r="L19" s="359"/>
      <c r="O19" s="646"/>
    </row>
    <row r="20" spans="1:15">
      <c r="A20" s="78">
        <v>1970</v>
      </c>
      <c r="B20" s="641">
        <v>29868.006218758059</v>
      </c>
      <c r="C20" s="352">
        <f t="shared" si="2"/>
        <v>23286.742203801394</v>
      </c>
      <c r="D20" s="73">
        <v>14894.722497580202</v>
      </c>
      <c r="E20" s="215">
        <f t="shared" si="3"/>
        <v>33776.766836577881</v>
      </c>
      <c r="F20" s="90">
        <v>89099.382353368055</v>
      </c>
      <c r="G20" s="73">
        <v>122307.39726014885</v>
      </c>
      <c r="H20" s="345">
        <v>263013.61938540248</v>
      </c>
      <c r="I20" s="73">
        <v>365062.06574821722</v>
      </c>
      <c r="J20" s="345">
        <v>826690.7202881797</v>
      </c>
      <c r="K20" s="345">
        <v>3026557.186261279</v>
      </c>
      <c r="L20" s="358"/>
      <c r="O20" s="646"/>
    </row>
    <row r="21" spans="1:15">
      <c r="A21" s="78">
        <v>1971</v>
      </c>
      <c r="B21" s="641">
        <v>30350.165413595896</v>
      </c>
      <c r="C21" s="352">
        <f t="shared" si="2"/>
        <v>23492.890488911482</v>
      </c>
      <c r="D21" s="73">
        <v>14791.75943190261</v>
      </c>
      <c r="E21" s="215">
        <f t="shared" si="3"/>
        <v>34369.304310172571</v>
      </c>
      <c r="F21" s="90">
        <v>92065.639735755583</v>
      </c>
      <c r="G21" s="73">
        <v>127390.58740311487</v>
      </c>
      <c r="H21" s="345">
        <v>277753.60455285962</v>
      </c>
      <c r="I21" s="73">
        <v>387541.83787317743</v>
      </c>
      <c r="J21" s="345">
        <v>883644.3148038449</v>
      </c>
      <c r="K21" s="345">
        <v>3227920.9301395793</v>
      </c>
      <c r="L21" s="358"/>
      <c r="O21" s="646"/>
    </row>
    <row r="22" spans="1:15">
      <c r="A22" s="78">
        <v>1972</v>
      </c>
      <c r="B22" s="641">
        <v>30967.685579734371</v>
      </c>
      <c r="C22" s="352">
        <f t="shared" si="2"/>
        <v>23908.186949286508</v>
      </c>
      <c r="D22" s="73">
        <v>15153.707428741982</v>
      </c>
      <c r="E22" s="215">
        <f t="shared" si="3"/>
        <v>34851.286349967166</v>
      </c>
      <c r="F22" s="90">
        <v>94503.173253765126</v>
      </c>
      <c r="G22" s="73">
        <v>130773.648090467</v>
      </c>
      <c r="H22" s="345">
        <v>285016.84836470702</v>
      </c>
      <c r="I22" s="73">
        <v>398095.02627588605</v>
      </c>
      <c r="J22" s="345">
        <v>915478.24222997297</v>
      </c>
      <c r="K22" s="345">
        <v>3386533.4578432268</v>
      </c>
      <c r="L22" s="358"/>
      <c r="O22" s="646"/>
    </row>
    <row r="23" spans="1:15">
      <c r="A23" s="78">
        <v>1973</v>
      </c>
      <c r="B23" s="641">
        <v>32221.092572152182</v>
      </c>
      <c r="C23" s="352">
        <f t="shared" si="2"/>
        <v>24622.47264315961</v>
      </c>
      <c r="D23" s="73">
        <v>15732.466439749587</v>
      </c>
      <c r="E23" s="215">
        <f t="shared" si="3"/>
        <v>35734.980397422136</v>
      </c>
      <c r="F23" s="90">
        <v>100608.67193308532</v>
      </c>
      <c r="G23" s="73">
        <v>140479.48292748301</v>
      </c>
      <c r="H23" s="345">
        <v>304773.97841479554</v>
      </c>
      <c r="I23" s="73">
        <v>423545.65668462811</v>
      </c>
      <c r="J23" s="345">
        <v>947079.60387071583</v>
      </c>
      <c r="K23" s="345">
        <v>3268673.7125964514</v>
      </c>
      <c r="L23" s="358"/>
      <c r="O23" s="646"/>
    </row>
    <row r="24" spans="1:15">
      <c r="A24" s="78">
        <v>1974</v>
      </c>
      <c r="B24" s="641">
        <v>31061.931087648016</v>
      </c>
      <c r="C24" s="352">
        <f t="shared" si="2"/>
        <v>24134.230014100769</v>
      </c>
      <c r="D24" s="73">
        <v>15721.35753103251</v>
      </c>
      <c r="E24" s="215">
        <f t="shared" si="3"/>
        <v>34650.320617936086</v>
      </c>
      <c r="F24" s="90">
        <v>93411.240749573219</v>
      </c>
      <c r="G24" s="73">
        <v>128764.94162667025</v>
      </c>
      <c r="H24" s="345">
        <v>275103.42656498484</v>
      </c>
      <c r="I24" s="73">
        <v>380975.47418069898</v>
      </c>
      <c r="J24" s="345">
        <v>835851.38939134753</v>
      </c>
      <c r="K24" s="345">
        <v>2754119.2404509946</v>
      </c>
      <c r="L24" s="358"/>
      <c r="O24" s="646"/>
    </row>
    <row r="25" spans="1:15">
      <c r="A25" s="78">
        <v>1975</v>
      </c>
      <c r="B25" s="641">
        <v>30974.812320953395</v>
      </c>
      <c r="C25" s="352">
        <f t="shared" si="2"/>
        <v>23920.49907833965</v>
      </c>
      <c r="D25" s="73">
        <v>15466.858743357108</v>
      </c>
      <c r="E25" s="215">
        <f t="shared" si="3"/>
        <v>34487.549497067819</v>
      </c>
      <c r="F25" s="90">
        <v>94463.631504477104</v>
      </c>
      <c r="G25" s="73">
        <v>130945.56870443419</v>
      </c>
      <c r="H25" s="345">
        <v>284039.36477927846</v>
      </c>
      <c r="I25" s="73">
        <v>394725.90063363157</v>
      </c>
      <c r="J25" s="345">
        <v>884860.91729811719</v>
      </c>
      <c r="K25" s="345">
        <v>3068052.8716986137</v>
      </c>
      <c r="L25" s="358"/>
      <c r="O25" s="646"/>
    </row>
    <row r="26" spans="1:15">
      <c r="A26" s="78">
        <v>1976</v>
      </c>
      <c r="B26" s="641">
        <v>31504.702589380093</v>
      </c>
      <c r="C26" s="352">
        <f t="shared" si="2"/>
        <v>24409.801865087218</v>
      </c>
      <c r="D26" s="73">
        <v>15978.542076228281</v>
      </c>
      <c r="E26" s="215">
        <f t="shared" si="3"/>
        <v>34948.876601160882</v>
      </c>
      <c r="F26" s="90">
        <v>95358.809108015936</v>
      </c>
      <c r="G26" s="73">
        <v>131740.5035750466</v>
      </c>
      <c r="H26" s="345">
        <v>282902.84235587314</v>
      </c>
      <c r="I26" s="73">
        <v>391856.54060979135</v>
      </c>
      <c r="J26" s="345">
        <v>870678.60714938247</v>
      </c>
      <c r="K26" s="345">
        <v>3041713.5762866563</v>
      </c>
      <c r="L26" s="358"/>
      <c r="O26" s="646"/>
    </row>
    <row r="27" spans="1:15">
      <c r="A27" s="78">
        <v>1977</v>
      </c>
      <c r="B27" s="641">
        <v>31997.695991999386</v>
      </c>
      <c r="C27" s="352">
        <f t="shared" si="2"/>
        <v>24603.834043997562</v>
      </c>
      <c r="D27" s="73">
        <v>16129.620418873652</v>
      </c>
      <c r="E27" s="215">
        <f t="shared" si="3"/>
        <v>35196.601075402446</v>
      </c>
      <c r="F27" s="90">
        <v>98542.4535240158</v>
      </c>
      <c r="G27" s="73">
        <v>137698.05553246592</v>
      </c>
      <c r="H27" s="345">
        <v>300764.19138778967</v>
      </c>
      <c r="I27" s="73">
        <v>419669.89750545879</v>
      </c>
      <c r="J27" s="345">
        <v>951262.57310942339</v>
      </c>
      <c r="K27" s="345">
        <v>3394379.2788624861</v>
      </c>
      <c r="L27" s="358"/>
      <c r="O27" s="646"/>
    </row>
    <row r="28" spans="1:15">
      <c r="A28" s="78">
        <v>1978</v>
      </c>
      <c r="B28" s="641">
        <v>32809.839374559284</v>
      </c>
      <c r="C28" s="352">
        <f t="shared" si="2"/>
        <v>25113.545528503477</v>
      </c>
      <c r="D28" s="73">
        <v>16290.725098566218</v>
      </c>
      <c r="E28" s="215">
        <f t="shared" si="3"/>
        <v>36142.071065925047</v>
      </c>
      <c r="F28" s="90">
        <v>102076.48398906153</v>
      </c>
      <c r="G28" s="73">
        <v>142315.29524317131</v>
      </c>
      <c r="H28" s="345">
        <v>311129.91434975836</v>
      </c>
      <c r="I28" s="73">
        <v>435963.69119347073</v>
      </c>
      <c r="J28" s="345">
        <v>993051.76295094588</v>
      </c>
      <c r="K28" s="345">
        <v>3479685.1419850732</v>
      </c>
      <c r="L28" s="358"/>
      <c r="O28" s="646"/>
    </row>
    <row r="29" spans="1:15">
      <c r="A29" s="83">
        <v>1979</v>
      </c>
      <c r="B29" s="642">
        <v>32544.261971899454</v>
      </c>
      <c r="C29" s="353">
        <f t="shared" si="2"/>
        <v>24882.370810078395</v>
      </c>
      <c r="D29" s="79">
        <v>16329.026159293266</v>
      </c>
      <c r="E29" s="216">
        <f t="shared" si="3"/>
        <v>35574.051623559804</v>
      </c>
      <c r="F29" s="80">
        <v>101501.28242828899</v>
      </c>
      <c r="G29" s="79">
        <v>143083.40396114328</v>
      </c>
      <c r="H29" s="346">
        <v>323469.51879666041</v>
      </c>
      <c r="I29" s="79">
        <v>463022.26735696837</v>
      </c>
      <c r="J29" s="346">
        <v>1119288.8062697186</v>
      </c>
      <c r="K29" s="346">
        <v>4287569.0381630398</v>
      </c>
      <c r="L29" s="359"/>
      <c r="O29" s="646"/>
    </row>
    <row r="30" spans="1:15">
      <c r="A30" s="78">
        <v>1980</v>
      </c>
      <c r="B30" s="641">
        <v>31770.088909313839</v>
      </c>
      <c r="C30" s="352">
        <f t="shared" si="2"/>
        <v>24579.386878954803</v>
      </c>
      <c r="D30" s="73">
        <v>15989.720476050185</v>
      </c>
      <c r="E30" s="215">
        <f t="shared" si="3"/>
        <v>35316.469882585574</v>
      </c>
      <c r="F30" s="74">
        <v>96486.407182545168</v>
      </c>
      <c r="G30" s="73">
        <v>134019.15423615725</v>
      </c>
      <c r="H30" s="345">
        <v>296727.65016726509</v>
      </c>
      <c r="I30" s="73">
        <v>421210.94884837221</v>
      </c>
      <c r="J30" s="345">
        <v>990511.61064125516</v>
      </c>
      <c r="K30" s="345">
        <v>3530158.8786489954</v>
      </c>
      <c r="L30" s="358"/>
      <c r="O30" s="646"/>
    </row>
    <row r="31" spans="1:15">
      <c r="A31" s="78">
        <v>1981</v>
      </c>
      <c r="B31" s="641">
        <v>31772.694305833284</v>
      </c>
      <c r="C31" s="352">
        <f t="shared" si="2"/>
        <v>24269.817948671433</v>
      </c>
      <c r="D31" s="73">
        <v>15672.914896834198</v>
      </c>
      <c r="E31" s="215">
        <f t="shared" si="3"/>
        <v>35015.946763467975</v>
      </c>
      <c r="F31" s="74">
        <v>99298.581520289925</v>
      </c>
      <c r="G31" s="73">
        <v>139502.32398388055</v>
      </c>
      <c r="H31" s="345">
        <v>320576.74147006503</v>
      </c>
      <c r="I31" s="73">
        <v>464010.41857662366</v>
      </c>
      <c r="J31" s="345">
        <v>1134246.0633942692</v>
      </c>
      <c r="K31" s="345">
        <v>4202201.868806418</v>
      </c>
      <c r="L31" s="358"/>
      <c r="O31" s="646"/>
    </row>
    <row r="32" spans="1:15">
      <c r="A32" s="78">
        <v>1982</v>
      </c>
      <c r="B32" s="641">
        <v>31025.252530043319</v>
      </c>
      <c r="C32" s="352">
        <f t="shared" si="2"/>
        <v>23602.064148223501</v>
      </c>
      <c r="D32" s="73">
        <v>14879.547837184276</v>
      </c>
      <c r="E32" s="215">
        <f t="shared" si="3"/>
        <v>34505.209537022529</v>
      </c>
      <c r="F32" s="74">
        <v>97833.947966421678</v>
      </c>
      <c r="G32" s="73">
        <v>137264.3335590082</v>
      </c>
      <c r="H32" s="345">
        <v>318228.33708728175</v>
      </c>
      <c r="I32" s="73">
        <v>465372.33108613314</v>
      </c>
      <c r="J32" s="345">
        <v>1165392.4175972114</v>
      </c>
      <c r="K32" s="345">
        <v>4390038.2297549658</v>
      </c>
      <c r="L32" s="358"/>
      <c r="O32" s="646"/>
    </row>
    <row r="33" spans="1:15">
      <c r="A33" s="78">
        <v>1983</v>
      </c>
      <c r="B33" s="641">
        <v>31500.054484900134</v>
      </c>
      <c r="C33" s="352">
        <f t="shared" si="2"/>
        <v>23723.781982986518</v>
      </c>
      <c r="D33" s="73">
        <v>14593.143254661656</v>
      </c>
      <c r="E33" s="215">
        <f t="shared" si="3"/>
        <v>35137.080393392593</v>
      </c>
      <c r="F33" s="74">
        <v>101486.50700212267</v>
      </c>
      <c r="G33" s="73">
        <v>142471.00889431432</v>
      </c>
      <c r="H33" s="345">
        <v>331130.19095925323</v>
      </c>
      <c r="I33" s="73">
        <v>482074.49646206957</v>
      </c>
      <c r="J33" s="345">
        <v>1187587.7514520576</v>
      </c>
      <c r="K33" s="345">
        <v>4382052.9005763987</v>
      </c>
      <c r="L33" s="358"/>
      <c r="O33" s="646"/>
    </row>
    <row r="34" spans="1:15">
      <c r="A34" s="78">
        <v>1984</v>
      </c>
      <c r="B34" s="641">
        <v>33396.310658314382</v>
      </c>
      <c r="C34" s="352">
        <f t="shared" si="2"/>
        <v>24594.525501879445</v>
      </c>
      <c r="D34" s="73">
        <v>14952.383126406072</v>
      </c>
      <c r="E34" s="215">
        <f t="shared" si="3"/>
        <v>36647.203471221161</v>
      </c>
      <c r="F34" s="74">
        <v>112612.37706622879</v>
      </c>
      <c r="G34" s="73">
        <v>160990.13203570756</v>
      </c>
      <c r="H34" s="345">
        <v>388559.88676188578</v>
      </c>
      <c r="I34" s="73">
        <v>574889.18537832191</v>
      </c>
      <c r="J34" s="345">
        <v>1472862.0117837733</v>
      </c>
      <c r="K34" s="345">
        <v>5540321.6311735548</v>
      </c>
      <c r="L34" s="358"/>
      <c r="O34" s="646"/>
    </row>
    <row r="35" spans="1:15">
      <c r="A35" s="78">
        <v>1985</v>
      </c>
      <c r="B35" s="641">
        <v>33491.366983186985</v>
      </c>
      <c r="C35" s="352">
        <f t="shared" si="2"/>
        <v>24760.664507141588</v>
      </c>
      <c r="D35" s="73">
        <v>15076.814406361744</v>
      </c>
      <c r="E35" s="215">
        <f t="shared" si="3"/>
        <v>36865.477133116394</v>
      </c>
      <c r="F35" s="74">
        <v>112067.68926759558</v>
      </c>
      <c r="G35" s="73">
        <v>159641.08685494566</v>
      </c>
      <c r="H35" s="345">
        <v>385233.84579372214</v>
      </c>
      <c r="I35" s="73">
        <v>570550.77445229667</v>
      </c>
      <c r="J35" s="345">
        <v>1437420.6615122482</v>
      </c>
      <c r="K35" s="345">
        <v>5153835.9848490087</v>
      </c>
      <c r="L35" s="358"/>
      <c r="O35" s="646"/>
    </row>
    <row r="36" spans="1:15">
      <c r="A36" s="78">
        <v>1986</v>
      </c>
      <c r="B36" s="641">
        <v>33795.458674429101</v>
      </c>
      <c r="C36" s="352">
        <f t="shared" si="2"/>
        <v>25280.344010818695</v>
      </c>
      <c r="D36" s="73">
        <v>15137.018338790105</v>
      </c>
      <c r="E36" s="215">
        <f t="shared" si="3"/>
        <v>37959.501100854424</v>
      </c>
      <c r="F36" s="74">
        <v>110431.49064692273</v>
      </c>
      <c r="G36" s="73">
        <v>154859.63174411876</v>
      </c>
      <c r="H36" s="345">
        <v>355800.29478919902</v>
      </c>
      <c r="I36" s="73">
        <v>513456.28035437845</v>
      </c>
      <c r="J36" s="345">
        <v>1202063.6099925146</v>
      </c>
      <c r="K36" s="345">
        <v>4222959.7409740584</v>
      </c>
      <c r="L36" s="358"/>
      <c r="O36" s="646"/>
    </row>
    <row r="37" spans="1:15">
      <c r="A37" s="78">
        <v>1987</v>
      </c>
      <c r="B37" s="641">
        <v>34645.661684827843</v>
      </c>
      <c r="C37" s="352">
        <f t="shared" si="2"/>
        <v>25637.108637306937</v>
      </c>
      <c r="D37" s="73">
        <v>15289.709422874628</v>
      </c>
      <c r="E37" s="215">
        <f t="shared" si="3"/>
        <v>38571.357655347318</v>
      </c>
      <c r="F37" s="74">
        <v>115722.63911251596</v>
      </c>
      <c r="G37" s="73">
        <v>165426.03168336619</v>
      </c>
      <c r="H37" s="345">
        <v>398036.0299782512</v>
      </c>
      <c r="I37" s="73">
        <v>581610.09958965727</v>
      </c>
      <c r="J37" s="345">
        <v>1420398.3351003123</v>
      </c>
      <c r="K37" s="345">
        <v>5141368.5238912851</v>
      </c>
      <c r="L37" s="358"/>
      <c r="O37" s="646"/>
    </row>
    <row r="38" spans="1:15">
      <c r="A38" s="78">
        <v>1988</v>
      </c>
      <c r="B38" s="641">
        <v>36392.024745137009</v>
      </c>
      <c r="C38" s="352">
        <f t="shared" si="2"/>
        <v>26284.82883902821</v>
      </c>
      <c r="D38" s="73">
        <v>15645.588856457711</v>
      </c>
      <c r="E38" s="215">
        <f t="shared" si="3"/>
        <v>39583.878817241333</v>
      </c>
      <c r="F38" s="74">
        <v>127356.78790011616</v>
      </c>
      <c r="G38" s="73">
        <v>186261.003871614</v>
      </c>
      <c r="H38" s="345">
        <v>479501.85986640857</v>
      </c>
      <c r="I38" s="73">
        <v>726049.371014187</v>
      </c>
      <c r="J38" s="345">
        <v>1902030.6448022262</v>
      </c>
      <c r="K38" s="345">
        <v>7330195.8857005918</v>
      </c>
      <c r="L38" s="358"/>
      <c r="O38" s="646"/>
    </row>
    <row r="39" spans="1:15">
      <c r="A39" s="83">
        <v>1989</v>
      </c>
      <c r="B39" s="642">
        <v>36611.272114716245</v>
      </c>
      <c r="C39" s="353">
        <f t="shared" si="2"/>
        <v>26613.094317721276</v>
      </c>
      <c r="D39" s="79">
        <v>15869.501209556205</v>
      </c>
      <c r="E39" s="216">
        <f t="shared" si="3"/>
        <v>40042.585702927609</v>
      </c>
      <c r="F39" s="80">
        <v>126594.87228767097</v>
      </c>
      <c r="G39" s="79">
        <v>183867.73679047247</v>
      </c>
      <c r="H39" s="346">
        <v>464078.11989449069</v>
      </c>
      <c r="I39" s="79">
        <v>694394.7199583241</v>
      </c>
      <c r="J39" s="346">
        <v>1746163.7213177618</v>
      </c>
      <c r="K39" s="346">
        <v>6556448.5484835794</v>
      </c>
      <c r="L39" s="359"/>
      <c r="O39" s="646"/>
    </row>
    <row r="40" spans="1:15">
      <c r="A40" s="78">
        <v>1990</v>
      </c>
      <c r="B40" s="641">
        <v>36892.033818159463</v>
      </c>
      <c r="C40" s="352">
        <f t="shared" si="2"/>
        <v>26834.773268368332</v>
      </c>
      <c r="D40" s="73">
        <v>15939.984533549257</v>
      </c>
      <c r="E40" s="215">
        <f t="shared" si="3"/>
        <v>40453.259186892174</v>
      </c>
      <c r="F40" s="74">
        <v>127407.37876627965</v>
      </c>
      <c r="G40" s="73">
        <v>184739.10072489156</v>
      </c>
      <c r="H40" s="345">
        <v>467309.20661313779</v>
      </c>
      <c r="I40" s="73">
        <v>699502.33881470561</v>
      </c>
      <c r="J40" s="345">
        <v>1750982.5285088795</v>
      </c>
      <c r="K40" s="345">
        <v>6615463.4401174402</v>
      </c>
      <c r="L40" s="358"/>
      <c r="O40" s="646"/>
    </row>
    <row r="41" spans="1:15">
      <c r="A41" s="78">
        <v>1991</v>
      </c>
      <c r="B41" s="641">
        <v>36642.015640230406</v>
      </c>
      <c r="C41" s="352">
        <f t="shared" si="2"/>
        <v>26724.654633401417</v>
      </c>
      <c r="D41" s="73">
        <v>15798.233333658187</v>
      </c>
      <c r="E41" s="215">
        <f t="shared" si="3"/>
        <v>40382.681258080454</v>
      </c>
      <c r="F41" s="74">
        <v>125898.26470169128</v>
      </c>
      <c r="G41" s="73">
        <v>181415.4347035643</v>
      </c>
      <c r="H41" s="345">
        <v>442508.102118665</v>
      </c>
      <c r="I41" s="73">
        <v>652033.78754458658</v>
      </c>
      <c r="J41" s="345">
        <v>1620724.6993888055</v>
      </c>
      <c r="K41" s="345">
        <v>6208704.2105637817</v>
      </c>
      <c r="L41" s="358"/>
      <c r="O41" s="646"/>
    </row>
    <row r="42" spans="1:15">
      <c r="A42" s="78">
        <v>1992</v>
      </c>
      <c r="B42" s="641">
        <v>37708.127438117888</v>
      </c>
      <c r="C42" s="352">
        <f t="shared" si="2"/>
        <v>27108.62594250925</v>
      </c>
      <c r="D42" s="73">
        <v>15785.159992192748</v>
      </c>
      <c r="E42" s="215">
        <f t="shared" si="3"/>
        <v>41262.958380404874</v>
      </c>
      <c r="F42" s="74">
        <v>133103.64089859562</v>
      </c>
      <c r="G42" s="73">
        <v>193833.69810713601</v>
      </c>
      <c r="H42" s="345">
        <v>487645.66293825849</v>
      </c>
      <c r="I42" s="73">
        <v>727786.74033088132</v>
      </c>
      <c r="J42" s="345">
        <v>1859293.7532914949</v>
      </c>
      <c r="K42" s="345">
        <v>7486182.9287528386</v>
      </c>
      <c r="L42" s="358"/>
      <c r="O42" s="646"/>
    </row>
    <row r="43" spans="1:15">
      <c r="A43" s="78">
        <v>1993</v>
      </c>
      <c r="B43" s="641">
        <v>37700.985534045329</v>
      </c>
      <c r="C43" s="352">
        <f t="shared" si="2"/>
        <v>27288.15421506963</v>
      </c>
      <c r="D43" s="73">
        <v>15961.309550773338</v>
      </c>
      <c r="E43" s="215">
        <f t="shared" si="3"/>
        <v>41446.710045439984</v>
      </c>
      <c r="F43" s="74">
        <v>131416.46740482663</v>
      </c>
      <c r="G43" s="73">
        <v>189851.92978482752</v>
      </c>
      <c r="H43" s="345">
        <v>464779.13937671605</v>
      </c>
      <c r="I43" s="73">
        <v>687422.59357584873</v>
      </c>
      <c r="J43" s="345">
        <v>1738071.3704839228</v>
      </c>
      <c r="K43" s="345">
        <v>7117114.1976416763</v>
      </c>
      <c r="L43" s="358"/>
      <c r="O43" s="646"/>
    </row>
    <row r="44" spans="1:15">
      <c r="A44" s="78">
        <v>1994</v>
      </c>
      <c r="B44" s="641">
        <v>38300.548926374533</v>
      </c>
      <c r="C44" s="352">
        <f t="shared" si="2"/>
        <v>27680.771645029978</v>
      </c>
      <c r="D44" s="73">
        <v>16219.445994098503</v>
      </c>
      <c r="E44" s="215">
        <f t="shared" si="3"/>
        <v>42007.428708694315</v>
      </c>
      <c r="F44" s="74">
        <v>133878.54445847552</v>
      </c>
      <c r="G44" s="73">
        <v>192928.48022146782</v>
      </c>
      <c r="H44" s="345">
        <v>471832.84986127273</v>
      </c>
      <c r="I44" s="73">
        <v>697346.61737620737</v>
      </c>
      <c r="J44" s="345">
        <v>1773305.605218542</v>
      </c>
      <c r="K44" s="345">
        <v>7193751.7318617543</v>
      </c>
      <c r="L44" s="358"/>
      <c r="O44" s="646"/>
    </row>
    <row r="45" spans="1:15">
      <c r="A45" s="78">
        <v>1995</v>
      </c>
      <c r="B45" s="641">
        <v>38815.029902588511</v>
      </c>
      <c r="C45" s="352">
        <f t="shared" si="2"/>
        <v>27829.10104082671</v>
      </c>
      <c r="D45" s="73">
        <v>16253.578120143073</v>
      </c>
      <c r="E45" s="215">
        <f t="shared" si="3"/>
        <v>42298.50469168125</v>
      </c>
      <c r="F45" s="74">
        <v>137688.38965844471</v>
      </c>
      <c r="G45" s="73">
        <v>199669.63507027022</v>
      </c>
      <c r="H45" s="345">
        <v>493420.46919353306</v>
      </c>
      <c r="I45" s="73">
        <v>733329.18643774255</v>
      </c>
      <c r="J45" s="345">
        <v>1879174.9412340245</v>
      </c>
      <c r="K45" s="345">
        <v>7567085.8793195914</v>
      </c>
      <c r="L45" s="358"/>
      <c r="O45" s="646"/>
    </row>
    <row r="46" spans="1:15">
      <c r="A46" s="78">
        <v>1996</v>
      </c>
      <c r="B46" s="641">
        <v>39531.809508822618</v>
      </c>
      <c r="C46" s="352">
        <f t="shared" si="2"/>
        <v>28061.321127730294</v>
      </c>
      <c r="D46" s="73">
        <v>16332.063070980053</v>
      </c>
      <c r="E46" s="215">
        <f t="shared" si="3"/>
        <v>42722.893698668093</v>
      </c>
      <c r="F46" s="74">
        <v>142766.20493865354</v>
      </c>
      <c r="G46" s="73">
        <v>208104.85297728321</v>
      </c>
      <c r="H46" s="345">
        <v>521711.91714213981</v>
      </c>
      <c r="I46" s="73">
        <v>778840.99764986162</v>
      </c>
      <c r="J46" s="345">
        <v>2035585.0899921274</v>
      </c>
      <c r="K46" s="345">
        <v>8374616.527277845</v>
      </c>
      <c r="L46" s="358"/>
      <c r="O46" s="646"/>
    </row>
    <row r="47" spans="1:15">
      <c r="A47" s="78">
        <v>1997</v>
      </c>
      <c r="B47" s="641">
        <v>40402.301832325225</v>
      </c>
      <c r="C47" s="352">
        <f t="shared" si="2"/>
        <v>28489.394247725162</v>
      </c>
      <c r="D47" s="73">
        <v>16506.690299592621</v>
      </c>
      <c r="E47" s="215">
        <f t="shared" si="3"/>
        <v>43467.77418289084</v>
      </c>
      <c r="F47" s="74">
        <v>147618.47009372574</v>
      </c>
      <c r="G47" s="73">
        <v>216375.06964967007</v>
      </c>
      <c r="H47" s="345">
        <v>551723.90200924873</v>
      </c>
      <c r="I47" s="73">
        <v>831437.59033572441</v>
      </c>
      <c r="J47" s="345">
        <v>2201310.9979354776</v>
      </c>
      <c r="K47" s="345">
        <v>9032605.7778415531</v>
      </c>
      <c r="L47" s="358"/>
      <c r="O47" s="646"/>
    </row>
    <row r="48" spans="1:15">
      <c r="A48" s="78">
        <v>1998</v>
      </c>
      <c r="B48" s="641">
        <v>41763.038102404455</v>
      </c>
      <c r="C48" s="352">
        <f t="shared" si="2"/>
        <v>29458.036004334386</v>
      </c>
      <c r="D48" s="73">
        <v>17005.044096325684</v>
      </c>
      <c r="E48" s="215">
        <f t="shared" si="3"/>
        <v>45024.275889345256</v>
      </c>
      <c r="F48" s="74">
        <v>152508.05698503504</v>
      </c>
      <c r="G48" s="73">
        <v>223458.47607388641</v>
      </c>
      <c r="H48" s="345">
        <v>564974.00957548653</v>
      </c>
      <c r="I48" s="73">
        <v>845778.4388356636</v>
      </c>
      <c r="J48" s="345">
        <v>2218730.6744585773</v>
      </c>
      <c r="K48" s="345">
        <v>9005836.5944470819</v>
      </c>
      <c r="L48" s="358"/>
      <c r="O48" s="646"/>
    </row>
    <row r="49" spans="1:15">
      <c r="A49" s="83">
        <v>1999</v>
      </c>
      <c r="B49" s="642">
        <v>42923.012917754568</v>
      </c>
      <c r="C49" s="353">
        <f t="shared" si="2"/>
        <v>30056.41662592411</v>
      </c>
      <c r="D49" s="79">
        <v>17232.439270370567</v>
      </c>
      <c r="E49" s="216">
        <f t="shared" si="3"/>
        <v>46086.38832036603</v>
      </c>
      <c r="F49" s="80">
        <v>158722.37954422866</v>
      </c>
      <c r="G49" s="79">
        <v>233504.2745708017</v>
      </c>
      <c r="H49" s="346">
        <v>600894.78316665185</v>
      </c>
      <c r="I49" s="79">
        <v>907290.23049926537</v>
      </c>
      <c r="J49" s="346">
        <v>2419338.4497820339</v>
      </c>
      <c r="K49" s="346">
        <v>10076420.520381814</v>
      </c>
      <c r="L49" s="359"/>
      <c r="O49" s="646"/>
    </row>
    <row r="50" spans="1:15">
      <c r="A50" s="88">
        <v>2000</v>
      </c>
      <c r="B50" s="643">
        <v>44141.91512215844</v>
      </c>
      <c r="C50" s="355">
        <f t="shared" si="2"/>
        <v>30665.536712174962</v>
      </c>
      <c r="D50" s="85">
        <v>17383.055989426241</v>
      </c>
      <c r="E50" s="218">
        <f t="shared" si="3"/>
        <v>47268.637615610867</v>
      </c>
      <c r="F50" s="86">
        <v>165429.32081200971</v>
      </c>
      <c r="G50" s="85">
        <v>244266.48019629746</v>
      </c>
      <c r="H50" s="347">
        <v>636077.24485158443</v>
      </c>
      <c r="I50" s="85">
        <v>967453.23628405551</v>
      </c>
      <c r="J50" s="347">
        <v>2604329.3010007744</v>
      </c>
      <c r="K50" s="347">
        <v>10848921.380465249</v>
      </c>
      <c r="L50" s="360"/>
      <c r="O50" s="646"/>
    </row>
    <row r="51" spans="1:15">
      <c r="A51" s="78">
        <v>2001</v>
      </c>
      <c r="B51" s="641">
        <v>44963.250461028307</v>
      </c>
      <c r="C51" s="352">
        <f t="shared" si="2"/>
        <v>31274.230097448035</v>
      </c>
      <c r="D51" s="73">
        <v>17786.672853296433</v>
      </c>
      <c r="E51" s="215">
        <f t="shared" si="3"/>
        <v>48133.676652637529</v>
      </c>
      <c r="F51" s="74">
        <v>168164.43373325071</v>
      </c>
      <c r="G51" s="73">
        <v>248246.61492755704</v>
      </c>
      <c r="H51" s="345">
        <v>649517.86336835357</v>
      </c>
      <c r="I51" s="73">
        <v>991266.87301580631</v>
      </c>
      <c r="J51" s="345">
        <v>2696526.3141033431</v>
      </c>
      <c r="K51" s="345">
        <v>11302297.559043013</v>
      </c>
      <c r="L51" s="358"/>
      <c r="O51" s="646"/>
    </row>
    <row r="52" spans="1:15">
      <c r="A52" s="78">
        <v>2002</v>
      </c>
      <c r="B52" s="641">
        <v>46281.635972305492</v>
      </c>
      <c r="C52" s="352">
        <f t="shared" si="2"/>
        <v>31982.589628561647</v>
      </c>
      <c r="D52" s="73">
        <v>18156.331618243363</v>
      </c>
      <c r="E52" s="215">
        <f t="shared" si="3"/>
        <v>49265.412141459499</v>
      </c>
      <c r="F52" s="74">
        <v>174973.05306600011</v>
      </c>
      <c r="G52" s="73">
        <v>259594.52625187259</v>
      </c>
      <c r="H52" s="345">
        <v>684648.47167908656</v>
      </c>
      <c r="I52" s="73">
        <v>1045164.658681114</v>
      </c>
      <c r="J52" s="345">
        <v>2856497.6210832549</v>
      </c>
      <c r="K52" s="345">
        <v>12171452.880460745</v>
      </c>
      <c r="L52" s="358"/>
      <c r="O52" s="646"/>
    </row>
    <row r="53" spans="1:15">
      <c r="A53" s="78">
        <v>2003</v>
      </c>
      <c r="B53" s="641">
        <v>46854.986590283108</v>
      </c>
      <c r="C53" s="352">
        <f t="shared" si="2"/>
        <v>32198.073669018653</v>
      </c>
      <c r="D53" s="73">
        <v>18069.711316735731</v>
      </c>
      <c r="E53" s="215">
        <f t="shared" si="3"/>
        <v>49858.526609372297</v>
      </c>
      <c r="F53" s="74">
        <v>178767.20288166316</v>
      </c>
      <c r="G53" s="73">
        <v>265469.86508692597</v>
      </c>
      <c r="H53" s="345">
        <v>707037.76298281713</v>
      </c>
      <c r="I53" s="73">
        <v>1086705.4212515366</v>
      </c>
      <c r="J53" s="345">
        <v>3004940.0212319316</v>
      </c>
      <c r="K53" s="345">
        <v>13074797.710420456</v>
      </c>
      <c r="L53" s="358"/>
      <c r="O53" s="646"/>
    </row>
    <row r="54" spans="1:15">
      <c r="A54" s="78">
        <v>2004</v>
      </c>
      <c r="B54" s="641">
        <v>47825.132133873303</v>
      </c>
      <c r="C54" s="352">
        <f t="shared" si="2"/>
        <v>32506.567448071059</v>
      </c>
      <c r="D54" s="73">
        <v>18109.31547894988</v>
      </c>
      <c r="E54" s="215">
        <f t="shared" si="3"/>
        <v>50503.132409472528</v>
      </c>
      <c r="F54" s="74">
        <v>185692.21430609349</v>
      </c>
      <c r="G54" s="73">
        <v>277857.23827957659</v>
      </c>
      <c r="H54" s="345">
        <v>755988.50940209173</v>
      </c>
      <c r="I54" s="73">
        <v>1175002.7764666516</v>
      </c>
      <c r="J54" s="345">
        <v>3314962.5894158129</v>
      </c>
      <c r="K54" s="345">
        <v>14624123.266468912</v>
      </c>
      <c r="L54" s="358"/>
      <c r="O54" s="646"/>
    </row>
    <row r="55" spans="1:15">
      <c r="A55" s="78">
        <v>2005</v>
      </c>
      <c r="B55" s="641">
        <v>47789.914429896642</v>
      </c>
      <c r="C55" s="352">
        <f t="shared" si="2"/>
        <v>32264.893530053421</v>
      </c>
      <c r="D55" s="73">
        <v>18085.658883548182</v>
      </c>
      <c r="E55" s="215">
        <f t="shared" si="3"/>
        <v>49988.936838184964</v>
      </c>
      <c r="F55" s="74">
        <v>187515.10252848562</v>
      </c>
      <c r="G55" s="73">
        <v>282070.58385334181</v>
      </c>
      <c r="H55" s="345">
        <v>778756.8846485446</v>
      </c>
      <c r="I55" s="73">
        <v>1220493.2516551376</v>
      </c>
      <c r="J55" s="345">
        <v>3519181.9011866185</v>
      </c>
      <c r="K55" s="345">
        <v>15602752.973372139</v>
      </c>
      <c r="L55" s="358"/>
      <c r="O55" s="646"/>
    </row>
    <row r="56" spans="1:15">
      <c r="A56" s="78">
        <v>2006</v>
      </c>
      <c r="B56" s="641">
        <v>48098.131656250167</v>
      </c>
      <c r="C56" s="352">
        <f t="shared" si="2"/>
        <v>32095.227905621865</v>
      </c>
      <c r="D56" s="73">
        <v>17959.329682381023</v>
      </c>
      <c r="E56" s="215">
        <f t="shared" si="3"/>
        <v>49765.100684672914</v>
      </c>
      <c r="F56" s="74">
        <v>192124.26541190487</v>
      </c>
      <c r="G56" s="73">
        <v>290573.29823903652</v>
      </c>
      <c r="H56" s="345">
        <v>810030.67962461407</v>
      </c>
      <c r="I56" s="73">
        <v>1272673.7194114453</v>
      </c>
      <c r="J56" s="345">
        <v>3667706.1051582079</v>
      </c>
      <c r="K56" s="345">
        <v>16228793.668573655</v>
      </c>
      <c r="L56" s="358"/>
      <c r="O56" s="646"/>
    </row>
    <row r="57" spans="1:15">
      <c r="A57" s="78">
        <v>2007</v>
      </c>
      <c r="B57" s="641">
        <v>47606.87372773781</v>
      </c>
      <c r="C57" s="352">
        <f t="shared" si="2"/>
        <v>32041.264074166767</v>
      </c>
      <c r="D57" s="73">
        <v>18064.23924186053</v>
      </c>
      <c r="E57" s="215">
        <f t="shared" si="3"/>
        <v>49512.545114549568</v>
      </c>
      <c r="F57" s="74">
        <v>187697.36060987716</v>
      </c>
      <c r="G57" s="73">
        <v>282373.76117734303</v>
      </c>
      <c r="H57" s="345">
        <v>777598.85746027809</v>
      </c>
      <c r="I57" s="73">
        <v>1217208.2772263875</v>
      </c>
      <c r="J57" s="345">
        <v>3510723.8995661344</v>
      </c>
      <c r="K57" s="345">
        <v>16057519.864275625</v>
      </c>
      <c r="L57" s="358"/>
      <c r="O57" s="646"/>
    </row>
    <row r="58" spans="1:15">
      <c r="A58" s="78">
        <v>2008</v>
      </c>
      <c r="B58" s="641">
        <v>48029.876858810865</v>
      </c>
      <c r="C58" s="352">
        <f t="shared" si="2"/>
        <v>32620.705696238379</v>
      </c>
      <c r="D58" s="73">
        <v>18748.205874444233</v>
      </c>
      <c r="E58" s="215">
        <f t="shared" si="3"/>
        <v>49961.330473481059</v>
      </c>
      <c r="F58" s="74">
        <v>186712.41732196321</v>
      </c>
      <c r="G58" s="73">
        <v>281177.52862255322</v>
      </c>
      <c r="H58" s="345">
        <v>783725.48959661741</v>
      </c>
      <c r="I58" s="73">
        <v>1236016.3568429155</v>
      </c>
      <c r="J58" s="345">
        <v>3641390.8549123672</v>
      </c>
      <c r="K58" s="345">
        <v>17274958.738970492</v>
      </c>
      <c r="L58" s="358"/>
      <c r="O58" s="646"/>
    </row>
    <row r="59" spans="1:15">
      <c r="A59" s="83">
        <v>2009</v>
      </c>
      <c r="B59" s="644">
        <v>48375.961034263506</v>
      </c>
      <c r="C59" s="353">
        <f t="shared" si="2"/>
        <v>32688.973535262045</v>
      </c>
      <c r="D59" s="79">
        <v>18267.015084216953</v>
      </c>
      <c r="E59" s="216">
        <f t="shared" si="3"/>
        <v>50716.421599068402</v>
      </c>
      <c r="F59" s="80">
        <v>189558.84852527667</v>
      </c>
      <c r="G59" s="81">
        <v>284979.28131745209</v>
      </c>
      <c r="H59" s="348">
        <v>794506.58425802819</v>
      </c>
      <c r="I59" s="79">
        <v>1258619.8728872281</v>
      </c>
      <c r="J59" s="346">
        <v>3781893.1994463382</v>
      </c>
      <c r="K59" s="346">
        <v>19094142.57517162</v>
      </c>
      <c r="L59" s="359"/>
      <c r="O59" s="646"/>
    </row>
    <row r="60" spans="1:15">
      <c r="A60" s="78">
        <v>2010</v>
      </c>
      <c r="B60" s="645">
        <v>49807.470475149748</v>
      </c>
      <c r="C60" s="352">
        <f t="shared" si="2"/>
        <v>33047.856434924666</v>
      </c>
      <c r="D60" s="73">
        <v>18760.368594173648</v>
      </c>
      <c r="E60" s="215">
        <f t="shared" si="3"/>
        <v>50907.216235863438</v>
      </c>
      <c r="F60" s="74">
        <v>200643.99683717548</v>
      </c>
      <c r="G60" s="75">
        <v>305889.33471977711</v>
      </c>
      <c r="H60" s="349">
        <v>879853.99722917599</v>
      </c>
      <c r="I60" s="73">
        <v>1410711.8468209927</v>
      </c>
      <c r="J60" s="345">
        <v>4351391.4793283362</v>
      </c>
      <c r="K60" s="345">
        <v>22254096.597772684</v>
      </c>
      <c r="L60" s="358"/>
      <c r="O60" s="646"/>
    </row>
    <row r="61" spans="1:15">
      <c r="A61" s="78">
        <v>2011</v>
      </c>
      <c r="B61" s="645">
        <v>50368.561265320408</v>
      </c>
      <c r="C61" s="352">
        <f t="shared" ref="C61:C66" si="4">(B61-0.1*F61)/0.9</f>
        <v>33308.521649190297</v>
      </c>
      <c r="D61" s="73">
        <v>18746.00836687909</v>
      </c>
      <c r="E61" s="215">
        <f t="shared" ref="E61:E66" si="5">(C61-0.5/0.9*D61)/(0.4/0.9)</f>
        <v>51511.663252079306</v>
      </c>
      <c r="F61" s="74">
        <v>203908.9178104914</v>
      </c>
      <c r="G61" s="75">
        <v>310556.25460484496</v>
      </c>
      <c r="H61" s="349">
        <v>882852.90763013705</v>
      </c>
      <c r="I61" s="73">
        <v>1404604.7786996448</v>
      </c>
      <c r="J61" s="345">
        <v>4222629.1978642764</v>
      </c>
      <c r="K61" s="345">
        <v>20312107.66651598</v>
      </c>
      <c r="L61" s="358"/>
      <c r="O61" s="646"/>
    </row>
    <row r="62" spans="1:15">
      <c r="A62" s="78">
        <v>2012</v>
      </c>
      <c r="B62" s="645">
        <v>51169.345694967102</v>
      </c>
      <c r="C62" s="352">
        <f t="shared" si="4"/>
        <v>33127.940834574867</v>
      </c>
      <c r="D62" s="73">
        <v>18332.42921452703</v>
      </c>
      <c r="E62" s="215">
        <f t="shared" si="5"/>
        <v>51622.33035963466</v>
      </c>
      <c r="F62" s="74">
        <v>213541.98943849717</v>
      </c>
      <c r="G62" s="75">
        <v>327541.07105804811</v>
      </c>
      <c r="H62" s="349">
        <v>944513.80071945989</v>
      </c>
      <c r="I62" s="73">
        <v>1509607.3869586173</v>
      </c>
      <c r="J62" s="345">
        <v>4572620.4676609244</v>
      </c>
      <c r="K62" s="345">
        <v>22214305.779321916</v>
      </c>
      <c r="L62" s="358"/>
      <c r="O62" s="646"/>
    </row>
    <row r="63" spans="1:15">
      <c r="A63" s="78">
        <v>2013</v>
      </c>
      <c r="B63" s="645">
        <v>49418.652188215601</v>
      </c>
      <c r="C63" s="352">
        <f t="shared" si="4"/>
        <v>32696.341571361008</v>
      </c>
      <c r="D63" s="73">
        <v>18183.445272528334</v>
      </c>
      <c r="E63" s="215">
        <f t="shared" si="5"/>
        <v>50837.46194490185</v>
      </c>
      <c r="F63" s="74">
        <v>199919.44773990693</v>
      </c>
      <c r="G63" s="75">
        <v>301912.0650623687</v>
      </c>
      <c r="H63" s="349">
        <v>829978.20410602412</v>
      </c>
      <c r="I63" s="73">
        <v>1297966.7067466797</v>
      </c>
      <c r="J63" s="345">
        <v>3774705.2847716282</v>
      </c>
      <c r="K63" s="345">
        <v>17875451.184396524</v>
      </c>
      <c r="L63" s="358"/>
      <c r="O63" s="646"/>
    </row>
    <row r="64" spans="1:15">
      <c r="A64" s="78">
        <v>2014</v>
      </c>
      <c r="B64" s="645">
        <v>50438.270196881051</v>
      </c>
      <c r="C64" s="352">
        <f t="shared" si="4"/>
        <v>33070.492002200532</v>
      </c>
      <c r="D64" s="73">
        <v>18376.397090451544</v>
      </c>
      <c r="E64" s="215">
        <f t="shared" si="5"/>
        <v>51438.110641886764</v>
      </c>
      <c r="F64" s="74">
        <v>206748.2739490057</v>
      </c>
      <c r="G64" s="75">
        <v>313439.42341993214</v>
      </c>
      <c r="H64" s="349">
        <v>868964.47382695135</v>
      </c>
      <c r="I64" s="73">
        <v>1363610.5023509155</v>
      </c>
      <c r="J64" s="345">
        <v>3990601.2510403623</v>
      </c>
      <c r="K64" s="345">
        <v>18769116.754032604</v>
      </c>
      <c r="L64" s="358">
        <f>K64*'TC3'!L111/'TC3'!K111</f>
        <v>81555552.807147205</v>
      </c>
      <c r="O64" s="646"/>
    </row>
    <row r="65" spans="1:12">
      <c r="A65" s="78">
        <v>2015</v>
      </c>
      <c r="B65" s="645">
        <v>50953.882902996877</v>
      </c>
      <c r="C65" s="352">
        <f t="shared" si="4"/>
        <v>33612.301818525506</v>
      </c>
      <c r="D65" s="73">
        <v>18726.636354206115</v>
      </c>
      <c r="E65" s="215">
        <f t="shared" si="5"/>
        <v>52219.383648924741</v>
      </c>
      <c r="F65" s="74">
        <v>207028.11266323921</v>
      </c>
      <c r="G65" s="75">
        <v>312773.20916526631</v>
      </c>
      <c r="H65" s="349">
        <v>861112.13863913936</v>
      </c>
      <c r="I65" s="73">
        <v>1351437.8705450729</v>
      </c>
      <c r="J65" s="345">
        <v>3955153.5433322196</v>
      </c>
      <c r="K65" s="345">
        <v>18582215.589203857</v>
      </c>
      <c r="L65" s="358"/>
    </row>
    <row r="66" spans="1:12">
      <c r="A66" s="78">
        <v>2016</v>
      </c>
      <c r="B66" s="645">
        <v>50859.049903201441</v>
      </c>
      <c r="C66" s="352">
        <f t="shared" si="4"/>
        <v>33696.073229001107</v>
      </c>
      <c r="D66" s="73">
        <v>18592.447057886369</v>
      </c>
      <c r="E66" s="215">
        <f t="shared" si="5"/>
        <v>52575.60594289453</v>
      </c>
      <c r="F66" s="74">
        <v>205325.8399710044</v>
      </c>
      <c r="G66" s="75">
        <v>309012.14213338372</v>
      </c>
      <c r="H66" s="349">
        <v>846749.07720509497</v>
      </c>
      <c r="I66" s="73">
        <v>1327791.9163408102</v>
      </c>
      <c r="J66" s="345">
        <v>3891818.5595234972</v>
      </c>
      <c r="K66" s="345">
        <v>18541102.798695721</v>
      </c>
      <c r="L66" s="358"/>
    </row>
    <row r="67" spans="1:12">
      <c r="A67" s="78">
        <v>2017</v>
      </c>
      <c r="B67" s="77"/>
      <c r="C67" s="336"/>
      <c r="D67" s="73"/>
      <c r="E67" s="215"/>
      <c r="F67" s="74"/>
      <c r="G67" s="75"/>
      <c r="H67" s="72"/>
      <c r="I67" s="73"/>
      <c r="J67" s="74"/>
      <c r="K67" s="74"/>
      <c r="L67" s="358"/>
    </row>
    <row r="68" spans="1:12">
      <c r="A68" s="78">
        <v>2018</v>
      </c>
      <c r="B68" s="77"/>
      <c r="C68" s="336"/>
      <c r="D68" s="73"/>
      <c r="E68" s="215"/>
      <c r="F68" s="74"/>
      <c r="G68" s="75"/>
      <c r="H68" s="72"/>
      <c r="I68" s="73"/>
      <c r="J68" s="74"/>
      <c r="K68" s="74"/>
      <c r="L68" s="358"/>
    </row>
    <row r="69" spans="1:12">
      <c r="A69" s="78">
        <v>2019</v>
      </c>
      <c r="B69" s="77"/>
      <c r="C69" s="336"/>
      <c r="D69" s="73"/>
      <c r="E69" s="215"/>
      <c r="F69" s="74"/>
      <c r="G69" s="75"/>
      <c r="H69" s="72"/>
      <c r="I69" s="73"/>
      <c r="J69" s="74"/>
      <c r="K69" s="74"/>
      <c r="L69" s="358"/>
    </row>
    <row r="70" spans="1:12" ht="15.55" thickBot="1">
      <c r="A70" s="71">
        <v>2020</v>
      </c>
      <c r="B70" s="70"/>
      <c r="C70" s="337"/>
      <c r="D70" s="66"/>
      <c r="E70" s="219"/>
      <c r="F70" s="67"/>
      <c r="G70" s="68"/>
      <c r="H70" s="65"/>
      <c r="I70" s="66"/>
      <c r="J70" s="67"/>
      <c r="K70" s="67"/>
      <c r="L70" s="361"/>
    </row>
    <row r="71" spans="1:12" ht="15.55" thickTop="1">
      <c r="A71" s="64"/>
      <c r="B71" s="61"/>
      <c r="F71" s="61"/>
      <c r="G71" s="61"/>
      <c r="H71" s="61"/>
      <c r="I71" s="61"/>
    </row>
    <row r="74" spans="1:12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</row>
    <row r="75" spans="1:12">
      <c r="A75" s="223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</row>
  </sheetData>
  <mergeCells count="3">
    <mergeCell ref="A4:L4"/>
    <mergeCell ref="B7:L7"/>
    <mergeCell ref="B8:L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M141"/>
  <sheetViews>
    <sheetView workbookViewId="0">
      <pane xSplit="1" ySplit="8" topLeftCell="B122" activePane="bottomRight" state="frozen"/>
      <selection activeCell="D32" sqref="D32"/>
      <selection pane="topRight" activeCell="D32" sqref="D32"/>
      <selection pane="bottomLeft" activeCell="D32" sqref="D32"/>
      <selection pane="bottomRight" activeCell="BE9" sqref="BE9:BE135"/>
    </sheetView>
  </sheetViews>
  <sheetFormatPr baseColWidth="10" defaultColWidth="10.83203125" defaultRowHeight="15.05"/>
  <cols>
    <col min="1" max="1" width="10.83203125" style="59"/>
    <col min="2" max="2" width="11.1640625" style="59" customWidth="1"/>
    <col min="3" max="19" width="11.1640625" style="59" hidden="1" customWidth="1"/>
    <col min="20" max="20" width="11.1640625" style="59" customWidth="1"/>
    <col min="21" max="45" width="11.1640625" style="59" hidden="1" customWidth="1"/>
    <col min="46" max="49" width="12.83203125" style="59" hidden="1" customWidth="1"/>
    <col min="50" max="60" width="12.83203125" style="59" customWidth="1"/>
    <col min="61" max="62" width="10.83203125" style="59"/>
    <col min="63" max="63" width="13" style="59" bestFit="1" customWidth="1"/>
    <col min="64" max="64" width="11.83203125" style="59" bestFit="1" customWidth="1"/>
    <col min="65" max="65" width="11.83203125" style="59" customWidth="1"/>
    <col min="66" max="66" width="10.83203125" style="59"/>
    <col min="67" max="67" width="12.83203125" style="59" bestFit="1" customWidth="1"/>
    <col min="68" max="16384" width="10.83203125" style="59"/>
  </cols>
  <sheetData>
    <row r="1" spans="1:65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5">
      <c r="I2" s="109"/>
    </row>
    <row r="3" spans="1:65" ht="15.55" thickBot="1"/>
    <row r="4" spans="1:65" ht="25" customHeight="1" thickTop="1">
      <c r="A4" s="1428" t="s">
        <v>272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5">
      <c r="A5" s="107"/>
      <c r="B5" s="108"/>
      <c r="C5" s="108"/>
      <c r="D5" s="108"/>
      <c r="E5" s="108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5" ht="30.95" customHeight="1" thickBot="1">
      <c r="A6" s="107"/>
      <c r="B6" s="1434" t="s">
        <v>1070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5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  <c r="BL7" s="734"/>
      <c r="BM7" s="734"/>
    </row>
    <row r="8" spans="1:65" s="98" customFormat="1" ht="30.95" customHeight="1">
      <c r="A8" s="506"/>
      <c r="B8" s="379">
        <v>1962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</row>
    <row r="9" spans="1:65" s="98" customFormat="1" ht="15.05" customHeight="1">
      <c r="A9" s="507">
        <v>0</v>
      </c>
      <c r="B9" s="385">
        <v>-598.44554670599803</v>
      </c>
      <c r="C9" s="385">
        <f t="shared" ref="C9:C40" si="0">(B9+D9)/2</f>
        <v>-669.33859680160435</v>
      </c>
      <c r="D9" s="385">
        <v>-740.23164689721079</v>
      </c>
      <c r="E9" s="385">
        <f t="shared" ref="E9:E40" si="1">(D9+F9)/2</f>
        <v>-370.1158234486054</v>
      </c>
      <c r="F9" s="385">
        <v>0</v>
      </c>
      <c r="G9" s="385">
        <v>820.46007569302253</v>
      </c>
      <c r="H9" s="403">
        <v>704.30479686008266</v>
      </c>
      <c r="I9" s="393">
        <v>894.97465096294786</v>
      </c>
      <c r="J9" s="385">
        <v>1030.4145275991166</v>
      </c>
      <c r="K9" s="385">
        <v>990.90699524853778</v>
      </c>
      <c r="L9" s="385">
        <v>935.15186294771854</v>
      </c>
      <c r="M9" s="385">
        <v>776.43468064435774</v>
      </c>
      <c r="N9" s="385">
        <v>786.54815392846228</v>
      </c>
      <c r="O9" s="405">
        <v>768.7820475789473</v>
      </c>
      <c r="P9" s="405">
        <v>1093.4732677002926</v>
      </c>
      <c r="Q9" s="405">
        <v>1239.3698463999999</v>
      </c>
      <c r="R9" s="405">
        <v>1526.6759720550679</v>
      </c>
      <c r="S9" s="406">
        <v>1912.400228275319</v>
      </c>
      <c r="T9" s="405">
        <v>1176.8025352161783</v>
      </c>
      <c r="U9" s="405">
        <v>481.01233959945381</v>
      </c>
      <c r="V9" s="405">
        <v>-559.68138685411782</v>
      </c>
      <c r="W9" s="405">
        <v>-1183.5689980086631</v>
      </c>
      <c r="X9" s="405">
        <v>-710.62176984330836</v>
      </c>
      <c r="Y9" s="405">
        <v>-767.10835661905116</v>
      </c>
      <c r="Z9" s="405">
        <v>-1553.0805138665366</v>
      </c>
      <c r="AA9" s="405">
        <v>-1753.3379727960616</v>
      </c>
      <c r="AB9" s="405">
        <v>-1487.5378964704223</v>
      </c>
      <c r="AC9" s="406">
        <v>-2144.0716111017259</v>
      </c>
      <c r="AD9" s="405">
        <v>-5473.5311607603762</v>
      </c>
      <c r="AE9" s="405">
        <v>-3435.4218164217909</v>
      </c>
      <c r="AF9" s="405">
        <v>-2983.1786476766197</v>
      </c>
      <c r="AG9" s="405">
        <v>-2046.4154753424657</v>
      </c>
      <c r="AH9" s="405">
        <v>-1741.3256754866532</v>
      </c>
      <c r="AI9" s="405">
        <v>-1617.3593658097941</v>
      </c>
      <c r="AJ9" s="405">
        <v>-1562.747870745826</v>
      </c>
      <c r="AK9" s="405">
        <v>-2176.1029545398442</v>
      </c>
      <c r="AL9" s="405">
        <v>-3266.7624897738187</v>
      </c>
      <c r="AM9" s="406">
        <v>-4020.7379682620044</v>
      </c>
      <c r="AN9" s="405">
        <v>-7150.2416829757303</v>
      </c>
      <c r="AO9" s="405">
        <v>-7148.2512496506506</v>
      </c>
      <c r="AP9" s="405">
        <v>-4617.3115597743326</v>
      </c>
      <c r="AQ9" s="405">
        <v>-4328.6854261517774</v>
      </c>
      <c r="AR9" s="405">
        <v>-4123.598964329467</v>
      </c>
      <c r="AS9" s="405">
        <v>-4719.2166104589351</v>
      </c>
      <c r="AT9" s="405">
        <v>-5270.5529631084073</v>
      </c>
      <c r="AU9" s="405">
        <v>-5632.4717028953073</v>
      </c>
      <c r="AV9" s="405">
        <v>-5984.9385989257898</v>
      </c>
      <c r="AW9" s="406">
        <v>-4411.996519945852</v>
      </c>
      <c r="AX9" s="405">
        <v>-3885.1256460090272</v>
      </c>
      <c r="AY9" s="405">
        <v>-4192.2587439867793</v>
      </c>
      <c r="AZ9" s="405">
        <v>-3750.2003655799995</v>
      </c>
      <c r="BA9" s="405">
        <v>-5227.6900263643493</v>
      </c>
      <c r="BB9" s="405">
        <v>-4250.3741662697757</v>
      </c>
      <c r="BC9" s="405">
        <v>-4349.7567156745818</v>
      </c>
      <c r="BD9" s="405">
        <v>-4031.1285467696362</v>
      </c>
      <c r="BE9" s="405"/>
      <c r="BF9" s="405"/>
      <c r="BG9" s="405"/>
      <c r="BH9" s="407"/>
    </row>
    <row r="10" spans="1:65" s="98" customFormat="1" ht="15.05" customHeight="1">
      <c r="A10" s="508">
        <v>1</v>
      </c>
      <c r="B10" s="343">
        <v>1081.2822946165193</v>
      </c>
      <c r="C10" s="343">
        <f t="shared" si="0"/>
        <v>1254.4359496734273</v>
      </c>
      <c r="D10" s="404">
        <v>1427.5896047303352</v>
      </c>
      <c r="E10" s="404">
        <f t="shared" si="1"/>
        <v>1958.6660341377806</v>
      </c>
      <c r="F10" s="343">
        <v>2489.7424635452262</v>
      </c>
      <c r="G10" s="343">
        <v>3404.2970304874671</v>
      </c>
      <c r="H10" s="404">
        <v>3509.7855710194121</v>
      </c>
      <c r="I10" s="394">
        <v>4273.5039583480766</v>
      </c>
      <c r="J10" s="343">
        <v>3622.3850918690596</v>
      </c>
      <c r="K10" s="343">
        <v>3412.5623560855256</v>
      </c>
      <c r="L10" s="343">
        <v>3595.2470585865658</v>
      </c>
      <c r="M10" s="343">
        <v>4337.0079202856432</v>
      </c>
      <c r="N10" s="343">
        <v>4960.3278739682055</v>
      </c>
      <c r="O10" s="380">
        <v>4612.692285473684</v>
      </c>
      <c r="P10" s="380">
        <v>4944.560937782805</v>
      </c>
      <c r="Q10" s="380">
        <v>5065.099736407843</v>
      </c>
      <c r="R10" s="380">
        <v>5522.019473390671</v>
      </c>
      <c r="S10" s="408">
        <v>5710.180901380937</v>
      </c>
      <c r="T10" s="380">
        <v>5302.5013530583774</v>
      </c>
      <c r="U10" s="380">
        <v>5180.3266102412381</v>
      </c>
      <c r="V10" s="380">
        <v>3962.8288026831819</v>
      </c>
      <c r="W10" s="380">
        <v>3489.3704048777481</v>
      </c>
      <c r="X10" s="380">
        <v>3916.0725839672778</v>
      </c>
      <c r="Y10" s="380">
        <v>3736.2192135054615</v>
      </c>
      <c r="Z10" s="380">
        <v>3402.2817123769596</v>
      </c>
      <c r="AA10" s="380">
        <v>3635.8055546357919</v>
      </c>
      <c r="AB10" s="380">
        <v>4030.3710022169821</v>
      </c>
      <c r="AC10" s="408">
        <v>4331.1368116152571</v>
      </c>
      <c r="AD10" s="380">
        <v>4111.884747942403</v>
      </c>
      <c r="AE10" s="380">
        <v>3931.1486779236238</v>
      </c>
      <c r="AF10" s="380">
        <v>3327.7813906698416</v>
      </c>
      <c r="AG10" s="380">
        <v>3394.2156837403218</v>
      </c>
      <c r="AH10" s="380">
        <v>3589.0656978086017</v>
      </c>
      <c r="AI10" s="380">
        <v>3514.28182512382</v>
      </c>
      <c r="AJ10" s="380">
        <v>3557.1854998461918</v>
      </c>
      <c r="AK10" s="380">
        <v>3664.7758962438797</v>
      </c>
      <c r="AL10" s="380">
        <v>3268.2603176004004</v>
      </c>
      <c r="AM10" s="408">
        <v>3220.128977882001</v>
      </c>
      <c r="AN10" s="380">
        <v>2750.3146026195186</v>
      </c>
      <c r="AO10" s="380">
        <v>2748.2460556670644</v>
      </c>
      <c r="AP10" s="380">
        <v>2165.7028195411767</v>
      </c>
      <c r="AQ10" s="380">
        <v>1679.5461728461441</v>
      </c>
      <c r="AR10" s="380">
        <v>1936.1040780493604</v>
      </c>
      <c r="AS10" s="380">
        <v>2288.6474485834447</v>
      </c>
      <c r="AT10" s="380">
        <v>1925.7073370509163</v>
      </c>
      <c r="AU10" s="380">
        <v>3574.638988115375</v>
      </c>
      <c r="AV10" s="380">
        <v>1825.6726645981341</v>
      </c>
      <c r="AW10" s="408">
        <v>628.44618865011205</v>
      </c>
      <c r="AX10" s="380">
        <v>648.28996824734952</v>
      </c>
      <c r="AY10" s="380">
        <v>585.83260315808786</v>
      </c>
      <c r="AZ10" s="380">
        <v>572.10197373999995</v>
      </c>
      <c r="BA10" s="380">
        <v>735.33059377699249</v>
      </c>
      <c r="BB10" s="380">
        <v>644.38403524772707</v>
      </c>
      <c r="BC10" s="380">
        <v>395.91232242183696</v>
      </c>
      <c r="BD10" s="380">
        <v>199.05521003955545</v>
      </c>
      <c r="BE10" s="380"/>
      <c r="BF10" s="380"/>
      <c r="BG10" s="380"/>
      <c r="BH10" s="409"/>
    </row>
    <row r="11" spans="1:65" s="98" customFormat="1" ht="15.05" customHeight="1">
      <c r="A11" s="508">
        <v>2</v>
      </c>
      <c r="B11" s="343">
        <v>2332.5775286381513</v>
      </c>
      <c r="C11" s="343">
        <f t="shared" si="0"/>
        <v>2474.9125686552161</v>
      </c>
      <c r="D11" s="404">
        <v>2617.2476086722809</v>
      </c>
      <c r="E11" s="404">
        <f t="shared" si="1"/>
        <v>3127.0812745457552</v>
      </c>
      <c r="F11" s="343">
        <v>3636.9149404192294</v>
      </c>
      <c r="G11" s="343">
        <v>5284.0078009184963</v>
      </c>
      <c r="H11" s="404">
        <v>5452.4929690251402</v>
      </c>
      <c r="I11" s="394">
        <v>6119.3891759591561</v>
      </c>
      <c r="J11" s="343">
        <v>5412.3319774407209</v>
      </c>
      <c r="K11" s="343">
        <v>5015.2027514619867</v>
      </c>
      <c r="L11" s="343">
        <v>4990.7068333479283</v>
      </c>
      <c r="M11" s="343">
        <v>6105.8088199784106</v>
      </c>
      <c r="N11" s="343">
        <v>6664.5155408132068</v>
      </c>
      <c r="O11" s="380">
        <v>6161.9045934736832</v>
      </c>
      <c r="P11" s="380">
        <v>6483.5233145461798</v>
      </c>
      <c r="Q11" s="380">
        <v>6769.6672282352938</v>
      </c>
      <c r="R11" s="380">
        <v>7185.1218089059785</v>
      </c>
      <c r="S11" s="408">
        <v>7334.3701062427072</v>
      </c>
      <c r="T11" s="380">
        <v>7088.3749896393692</v>
      </c>
      <c r="U11" s="380">
        <v>7038.8978491124262</v>
      </c>
      <c r="V11" s="380">
        <v>5625.27224414393</v>
      </c>
      <c r="W11" s="380">
        <v>5240.8707838886485</v>
      </c>
      <c r="X11" s="380">
        <v>5628.1244171590024</v>
      </c>
      <c r="Y11" s="380">
        <v>5466.9678197616677</v>
      </c>
      <c r="Z11" s="380">
        <v>5303.2522613496003</v>
      </c>
      <c r="AA11" s="380">
        <v>5397.2141279970829</v>
      </c>
      <c r="AB11" s="380">
        <v>5593.8434248161302</v>
      </c>
      <c r="AC11" s="408">
        <v>6007.8867986756304</v>
      </c>
      <c r="AD11" s="380">
        <v>5827.415518709111</v>
      </c>
      <c r="AE11" s="380">
        <v>5664.4593824754857</v>
      </c>
      <c r="AF11" s="380">
        <v>5444.3854934664469</v>
      </c>
      <c r="AG11" s="380">
        <v>5506.5382597379394</v>
      </c>
      <c r="AH11" s="380">
        <v>5886.6481862979354</v>
      </c>
      <c r="AI11" s="380">
        <v>5629.1687302208065</v>
      </c>
      <c r="AJ11" s="380">
        <v>5800.7344231941597</v>
      </c>
      <c r="AK11" s="380">
        <v>5906.1315893089768</v>
      </c>
      <c r="AL11" s="380">
        <v>5817.5632784417758</v>
      </c>
      <c r="AM11" s="408">
        <v>5651.4443096253253</v>
      </c>
      <c r="AN11" s="380">
        <v>5309.0148300958226</v>
      </c>
      <c r="AO11" s="380">
        <v>5524.6071604969629</v>
      </c>
      <c r="AP11" s="380">
        <v>5262.326366359619</v>
      </c>
      <c r="AQ11" s="380">
        <v>4864.1929015519972</v>
      </c>
      <c r="AR11" s="380">
        <v>5134.4269262206353</v>
      </c>
      <c r="AS11" s="380">
        <v>5545.1754103387711</v>
      </c>
      <c r="AT11" s="380">
        <v>5234.5468297915295</v>
      </c>
      <c r="AU11" s="380">
        <v>6219.3887799980348</v>
      </c>
      <c r="AV11" s="380">
        <v>5062.63055371052</v>
      </c>
      <c r="AW11" s="408">
        <v>3808.1264392317776</v>
      </c>
      <c r="AX11" s="380">
        <v>3851.6729608147689</v>
      </c>
      <c r="AY11" s="380">
        <v>3857.0134970928448</v>
      </c>
      <c r="AZ11" s="380">
        <v>3732.4950820599997</v>
      </c>
      <c r="BA11" s="380">
        <v>4083.963120533961</v>
      </c>
      <c r="BB11" s="380">
        <v>4091.4118794288634</v>
      </c>
      <c r="BC11" s="380">
        <v>3603.3300171352785</v>
      </c>
      <c r="BD11" s="380">
        <v>2901.4120667545671</v>
      </c>
      <c r="BE11" s="380"/>
      <c r="BF11" s="380"/>
      <c r="BG11" s="380"/>
      <c r="BH11" s="409"/>
    </row>
    <row r="12" spans="1:65" s="98" customFormat="1" ht="15.05" customHeight="1">
      <c r="A12" s="508">
        <v>3</v>
      </c>
      <c r="B12" s="343">
        <v>3339.0541299164211</v>
      </c>
      <c r="C12" s="343">
        <f t="shared" si="0"/>
        <v>3420.9680152060755</v>
      </c>
      <c r="D12" s="404">
        <v>3502.8819004957295</v>
      </c>
      <c r="E12" s="404">
        <f t="shared" si="1"/>
        <v>3973.2997310065793</v>
      </c>
      <c r="F12" s="343">
        <v>4443.7175615174292</v>
      </c>
      <c r="G12" s="343">
        <v>6392.2411867426536</v>
      </c>
      <c r="H12" s="404">
        <v>6579.3806440012722</v>
      </c>
      <c r="I12" s="394">
        <v>7193.3587571146936</v>
      </c>
      <c r="J12" s="343">
        <v>6740.1857501199947</v>
      </c>
      <c r="K12" s="343">
        <v>6178.0017764985369</v>
      </c>
      <c r="L12" s="343">
        <v>6395.8573009895781</v>
      </c>
      <c r="M12" s="343">
        <v>7240.597968612472</v>
      </c>
      <c r="N12" s="343">
        <v>8030.4029263986549</v>
      </c>
      <c r="O12" s="380">
        <v>7548.0419216842101</v>
      </c>
      <c r="P12" s="380">
        <v>7779.4916318206006</v>
      </c>
      <c r="Q12" s="380">
        <v>8057.6398137098031</v>
      </c>
      <c r="R12" s="380">
        <v>8500.6617422725794</v>
      </c>
      <c r="S12" s="408">
        <v>8667.3460895303706</v>
      </c>
      <c r="T12" s="380">
        <v>8411.2443500697336</v>
      </c>
      <c r="U12" s="380">
        <v>8282.9821201183422</v>
      </c>
      <c r="V12" s="380">
        <v>7022.1041799789955</v>
      </c>
      <c r="W12" s="380">
        <v>6633.4385301061357</v>
      </c>
      <c r="X12" s="380">
        <v>7018.756557529292</v>
      </c>
      <c r="Y12" s="380">
        <v>6857.4837940187908</v>
      </c>
      <c r="Z12" s="380">
        <v>6634.7599552378442</v>
      </c>
      <c r="AA12" s="380">
        <v>6745.0044223903733</v>
      </c>
      <c r="AB12" s="380">
        <v>6847.7366255058578</v>
      </c>
      <c r="AC12" s="408">
        <v>7269.6551835872824</v>
      </c>
      <c r="AD12" s="380">
        <v>7226.7856448109596</v>
      </c>
      <c r="AE12" s="380">
        <v>7004.3085570940757</v>
      </c>
      <c r="AF12" s="380">
        <v>6910.6363803199611</v>
      </c>
      <c r="AG12" s="380">
        <v>6989.4480244788565</v>
      </c>
      <c r="AH12" s="380">
        <v>7428.0438768213062</v>
      </c>
      <c r="AI12" s="380">
        <v>7246.5280960306009</v>
      </c>
      <c r="AJ12" s="380">
        <v>7507.378880058166</v>
      </c>
      <c r="AK12" s="380">
        <v>7686.1655960560038</v>
      </c>
      <c r="AL12" s="380">
        <v>7724.298101679773</v>
      </c>
      <c r="AM12" s="408">
        <v>7532.8017161168245</v>
      </c>
      <c r="AN12" s="380">
        <v>7362.0259923445465</v>
      </c>
      <c r="AO12" s="380">
        <v>7589.6575215071507</v>
      </c>
      <c r="AP12" s="380">
        <v>7392.1182973114646</v>
      </c>
      <c r="AQ12" s="380">
        <v>7080.5988414029071</v>
      </c>
      <c r="AR12" s="380">
        <v>7244.2670602200405</v>
      </c>
      <c r="AS12" s="380">
        <v>7815.9228230115068</v>
      </c>
      <c r="AT12" s="380">
        <v>7608.4684470973662</v>
      </c>
      <c r="AU12" s="380">
        <v>8138.3419394964576</v>
      </c>
      <c r="AV12" s="380">
        <v>7244.6764167807924</v>
      </c>
      <c r="AW12" s="408">
        <v>6188.4980364651628</v>
      </c>
      <c r="AX12" s="380">
        <v>6358.3172686466032</v>
      </c>
      <c r="AY12" s="380">
        <v>6325.6375878572726</v>
      </c>
      <c r="AZ12" s="380">
        <v>6257.7111440999997</v>
      </c>
      <c r="BA12" s="380">
        <v>6518.0485867883781</v>
      </c>
      <c r="BB12" s="380">
        <v>6730.8259575793218</v>
      </c>
      <c r="BC12" s="380">
        <v>6378.9393388606368</v>
      </c>
      <c r="BD12" s="380">
        <v>5697.5645721793171</v>
      </c>
      <c r="BE12" s="380"/>
      <c r="BF12" s="380"/>
      <c r="BG12" s="380"/>
      <c r="BH12" s="409"/>
    </row>
    <row r="13" spans="1:65" s="98" customFormat="1" ht="15.05" customHeight="1">
      <c r="A13" s="508">
        <v>4</v>
      </c>
      <c r="B13" s="343">
        <v>4209.5203796706001</v>
      </c>
      <c r="C13" s="343">
        <f t="shared" si="0"/>
        <v>4160.2248522016616</v>
      </c>
      <c r="D13" s="343">
        <v>4110.9293247327241</v>
      </c>
      <c r="E13" s="343">
        <f t="shared" si="1"/>
        <v>4598.7838624688902</v>
      </c>
      <c r="F13" s="343">
        <v>5086.6384002050572</v>
      </c>
      <c r="G13" s="343">
        <v>7273.929626293364</v>
      </c>
      <c r="H13" s="343">
        <v>7536.0613264028843</v>
      </c>
      <c r="I13" s="394">
        <v>8105.1141827831971</v>
      </c>
      <c r="J13" s="343">
        <v>7945.8769757127757</v>
      </c>
      <c r="K13" s="343">
        <v>7320.5782097953197</v>
      </c>
      <c r="L13" s="343">
        <v>7670.1834147473501</v>
      </c>
      <c r="M13" s="343">
        <v>8416.7357097068834</v>
      </c>
      <c r="N13" s="343">
        <v>9269.4277065117694</v>
      </c>
      <c r="O13" s="380">
        <v>8674.0358297543844</v>
      </c>
      <c r="P13" s="380">
        <v>9005.5071137875948</v>
      </c>
      <c r="Q13" s="380">
        <v>9262.2934179137246</v>
      </c>
      <c r="R13" s="380">
        <v>9663.5340784336731</v>
      </c>
      <c r="S13" s="408">
        <v>9841.2055703084716</v>
      </c>
      <c r="T13" s="380">
        <v>9557.7311291093829</v>
      </c>
      <c r="U13" s="380">
        <v>9428.8492118343202</v>
      </c>
      <c r="V13" s="380">
        <v>8146.2100162876905</v>
      </c>
      <c r="W13" s="380">
        <v>7728.4102326784496</v>
      </c>
      <c r="X13" s="380">
        <v>8074.8498339425778</v>
      </c>
      <c r="Y13" s="380">
        <v>7973.2777672828652</v>
      </c>
      <c r="Z13" s="380">
        <v>7804.7472756839688</v>
      </c>
      <c r="AA13" s="380">
        <v>7866.8179009572432</v>
      </c>
      <c r="AB13" s="380">
        <v>8015.9601044093306</v>
      </c>
      <c r="AC13" s="408">
        <v>8394.9656542788598</v>
      </c>
      <c r="AD13" s="380">
        <v>8403.4062258080212</v>
      </c>
      <c r="AE13" s="380">
        <v>8219.3593609849304</v>
      </c>
      <c r="AF13" s="380">
        <v>8133.6382721194359</v>
      </c>
      <c r="AG13" s="380">
        <v>8282.8748748362123</v>
      </c>
      <c r="AH13" s="380">
        <v>8613.1127393052793</v>
      </c>
      <c r="AI13" s="380">
        <v>8402.6873301836968</v>
      </c>
      <c r="AJ13" s="380">
        <v>8740.5571503397732</v>
      </c>
      <c r="AK13" s="380">
        <v>9009.4304331262574</v>
      </c>
      <c r="AL13" s="380">
        <v>9040.8887612447361</v>
      </c>
      <c r="AM13" s="408">
        <v>8982.1546397697584</v>
      </c>
      <c r="AN13" s="380">
        <v>8979.9428591552951</v>
      </c>
      <c r="AO13" s="380">
        <v>9169.7232844584451</v>
      </c>
      <c r="AP13" s="380">
        <v>8932.1429425846873</v>
      </c>
      <c r="AQ13" s="380">
        <v>8714.1670996944868</v>
      </c>
      <c r="AR13" s="380">
        <v>9018.4807224977685</v>
      </c>
      <c r="AS13" s="380">
        <v>9623.8264499930665</v>
      </c>
      <c r="AT13" s="380">
        <v>9433.6069290218329</v>
      </c>
      <c r="AU13" s="380">
        <v>9649.1099712979212</v>
      </c>
      <c r="AV13" s="380">
        <v>9047.8537632029438</v>
      </c>
      <c r="AW13" s="408">
        <v>8046.9199127712673</v>
      </c>
      <c r="AX13" s="380">
        <v>8343.561103795515</v>
      </c>
      <c r="AY13" s="380">
        <v>8209.5578473386777</v>
      </c>
      <c r="AZ13" s="380">
        <v>8143.323838979999</v>
      </c>
      <c r="BA13" s="380">
        <v>8443.8109837848442</v>
      </c>
      <c r="BB13" s="380">
        <v>8751.4606641342798</v>
      </c>
      <c r="BC13" s="380">
        <v>8423.9584549435658</v>
      </c>
      <c r="BD13" s="380">
        <v>7847.5692753814265</v>
      </c>
      <c r="BE13" s="380"/>
      <c r="BF13" s="380"/>
      <c r="BG13" s="380"/>
      <c r="BH13" s="409"/>
    </row>
    <row r="14" spans="1:65" s="98" customFormat="1" ht="15.05" customHeight="1">
      <c r="A14" s="508">
        <v>5</v>
      </c>
      <c r="B14" s="343">
        <v>4984.7793833579153</v>
      </c>
      <c r="C14" s="343">
        <f t="shared" si="0"/>
        <v>4825.4412216317742</v>
      </c>
      <c r="D14" s="380">
        <v>4666.1030599056321</v>
      </c>
      <c r="E14" s="380">
        <f t="shared" si="1"/>
        <v>5147.4059855805208</v>
      </c>
      <c r="F14" s="380">
        <v>5628.7089112554104</v>
      </c>
      <c r="G14" s="343">
        <v>8051.529847286005</v>
      </c>
      <c r="H14" s="380">
        <v>8299.0581896679741</v>
      </c>
      <c r="I14" s="394">
        <v>8955.3401011979968</v>
      </c>
      <c r="J14" s="343">
        <v>8965.668673130458</v>
      </c>
      <c r="K14" s="343">
        <v>8336.7634447185646</v>
      </c>
      <c r="L14" s="343">
        <v>8692.5515136176527</v>
      </c>
      <c r="M14" s="343">
        <v>9482.6105375736952</v>
      </c>
      <c r="N14" s="343">
        <v>10360.446113573831</v>
      </c>
      <c r="O14" s="380">
        <v>9691.313084631578</v>
      </c>
      <c r="P14" s="380">
        <v>10076.890012443437</v>
      </c>
      <c r="Q14" s="380">
        <v>10355.855047090196</v>
      </c>
      <c r="R14" s="380">
        <v>10719.214271876008</v>
      </c>
      <c r="S14" s="408">
        <v>10915.992511788163</v>
      </c>
      <c r="T14" s="380">
        <v>10577.442927774455</v>
      </c>
      <c r="U14" s="380">
        <v>10481.53590268548</v>
      </c>
      <c r="V14" s="380">
        <v>9170.7115379867537</v>
      </c>
      <c r="W14" s="380">
        <v>8687.0784038102265</v>
      </c>
      <c r="X14" s="380">
        <v>8947.2747144579007</v>
      </c>
      <c r="Y14" s="380">
        <v>9004.5418940875406</v>
      </c>
      <c r="Z14" s="380">
        <v>8798.7188045585517</v>
      </c>
      <c r="AA14" s="380">
        <v>8871.6076713282891</v>
      </c>
      <c r="AB14" s="380">
        <v>9059.5730788964338</v>
      </c>
      <c r="AC14" s="408">
        <v>9451.1125246123174</v>
      </c>
      <c r="AD14" s="380">
        <v>9430.9283209688147</v>
      </c>
      <c r="AE14" s="380">
        <v>9313.0784155571564</v>
      </c>
      <c r="AF14" s="380">
        <v>9211.3664585394145</v>
      </c>
      <c r="AG14" s="380">
        <v>9355.5129379988084</v>
      </c>
      <c r="AH14" s="380">
        <v>9733.6880582527083</v>
      </c>
      <c r="AI14" s="380">
        <v>9617.2863070467156</v>
      </c>
      <c r="AJ14" s="380">
        <v>9863.8788871333072</v>
      </c>
      <c r="AK14" s="380">
        <v>10158.182132280137</v>
      </c>
      <c r="AL14" s="380">
        <v>10180.735737273108</v>
      </c>
      <c r="AM14" s="408">
        <v>10185.279752385011</v>
      </c>
      <c r="AN14" s="380">
        <v>10177.172526403498</v>
      </c>
      <c r="AO14" s="380">
        <v>10318.223042760232</v>
      </c>
      <c r="AP14" s="380">
        <v>10157.256718689932</v>
      </c>
      <c r="AQ14" s="380">
        <v>9894.7176704631547</v>
      </c>
      <c r="AR14" s="380">
        <v>10266.22148795718</v>
      </c>
      <c r="AS14" s="380">
        <v>10921.579053519434</v>
      </c>
      <c r="AT14" s="380">
        <v>11016.635204160399</v>
      </c>
      <c r="AU14" s="380">
        <v>11033.074930885834</v>
      </c>
      <c r="AV14" s="380">
        <v>10652.125138384832</v>
      </c>
      <c r="AW14" s="408">
        <v>9565.9574413892296</v>
      </c>
      <c r="AX14" s="380">
        <v>9931.9868800883978</v>
      </c>
      <c r="AY14" s="380">
        <v>9806.7700505538887</v>
      </c>
      <c r="AZ14" s="380">
        <v>9754.5046392999993</v>
      </c>
      <c r="BA14" s="380">
        <v>10082.827034020414</v>
      </c>
      <c r="BB14" s="380">
        <v>10491.510931500245</v>
      </c>
      <c r="BC14" s="380">
        <v>10237.764774732141</v>
      </c>
      <c r="BD14" s="380">
        <v>9725.5665973252962</v>
      </c>
      <c r="BE14" s="380"/>
      <c r="BF14" s="380"/>
      <c r="BG14" s="380"/>
      <c r="BH14" s="409"/>
    </row>
    <row r="15" spans="1:65" s="98" customFormat="1" ht="15.05" customHeight="1">
      <c r="A15" s="508">
        <v>6</v>
      </c>
      <c r="B15" s="343">
        <v>5678.4321761307774</v>
      </c>
      <c r="C15" s="343">
        <f t="shared" si="0"/>
        <v>5410.1992188065942</v>
      </c>
      <c r="D15" s="380">
        <v>5141.966261482411</v>
      </c>
      <c r="E15" s="380">
        <f t="shared" si="1"/>
        <v>5631.1602599847683</v>
      </c>
      <c r="F15" s="380">
        <v>6120.3542584871257</v>
      </c>
      <c r="G15" s="343">
        <v>8731.1646861063455</v>
      </c>
      <c r="H15" s="380">
        <v>9032.7090197305606</v>
      </c>
      <c r="I15" s="394">
        <v>9732.8493292220592</v>
      </c>
      <c r="J15" s="343">
        <v>9799.5608423730428</v>
      </c>
      <c r="K15" s="343">
        <v>9236.6687771381567</v>
      </c>
      <c r="L15" s="343">
        <v>9642.2394158858024</v>
      </c>
      <c r="M15" s="343">
        <v>10493.353908826704</v>
      </c>
      <c r="N15" s="343">
        <v>11311.915654616325</v>
      </c>
      <c r="O15" s="380">
        <v>10615.404636771929</v>
      </c>
      <c r="P15" s="380">
        <v>11041.502794051103</v>
      </c>
      <c r="Q15" s="380">
        <v>11362.62607077647</v>
      </c>
      <c r="R15" s="380">
        <v>11683.94355634485</v>
      </c>
      <c r="S15" s="408">
        <v>11960.757471662278</v>
      </c>
      <c r="T15" s="380">
        <v>11544.79114758916</v>
      </c>
      <c r="U15" s="380">
        <v>11365.490516294947</v>
      </c>
      <c r="V15" s="380">
        <v>10088.494151175497</v>
      </c>
      <c r="W15" s="380">
        <v>9523.0733966455209</v>
      </c>
      <c r="X15" s="380">
        <v>9797.8343097472771</v>
      </c>
      <c r="Y15" s="380">
        <v>9974.5218822091501</v>
      </c>
      <c r="Z15" s="380">
        <v>9674.6562143792798</v>
      </c>
      <c r="AA15" s="380">
        <v>9825.9561881666523</v>
      </c>
      <c r="AB15" s="380">
        <v>10077.874544673961</v>
      </c>
      <c r="AC15" s="408">
        <v>10484.827956991789</v>
      </c>
      <c r="AD15" s="380">
        <v>10435.097641239588</v>
      </c>
      <c r="AE15" s="380">
        <v>10328.798488424547</v>
      </c>
      <c r="AF15" s="380">
        <v>10194.497813549489</v>
      </c>
      <c r="AG15" s="380">
        <v>10459.456873972602</v>
      </c>
      <c r="AH15" s="380">
        <v>10788.157495075182</v>
      </c>
      <c r="AI15" s="380">
        <v>10754.492111131727</v>
      </c>
      <c r="AJ15" s="380">
        <v>10954.707846416284</v>
      </c>
      <c r="AK15" s="380">
        <v>11235.611070720366</v>
      </c>
      <c r="AL15" s="380">
        <v>11374.504515058405</v>
      </c>
      <c r="AM15" s="408">
        <v>11410.521135452751</v>
      </c>
      <c r="AN15" s="380">
        <v>11475.25186477971</v>
      </c>
      <c r="AO15" s="380">
        <v>11655.093630453008</v>
      </c>
      <c r="AP15" s="380">
        <v>11357.509110387178</v>
      </c>
      <c r="AQ15" s="380">
        <v>11160.462612318219</v>
      </c>
      <c r="AR15" s="380">
        <v>11488.954790817721</v>
      </c>
      <c r="AS15" s="380">
        <v>12062.06705583029</v>
      </c>
      <c r="AT15" s="380">
        <v>12342.654182864706</v>
      </c>
      <c r="AU15" s="380">
        <v>12355.449826827164</v>
      </c>
      <c r="AV15" s="380">
        <v>12029.075403577848</v>
      </c>
      <c r="AW15" s="408">
        <v>10922.324541287702</v>
      </c>
      <c r="AX15" s="380">
        <v>11309.314677396824</v>
      </c>
      <c r="AY15" s="380">
        <v>11189.515597506985</v>
      </c>
      <c r="AZ15" s="380">
        <v>11152.115457159998</v>
      </c>
      <c r="BA15" s="380">
        <v>11588.245354515115</v>
      </c>
      <c r="BB15" s="380">
        <v>11960.578508546801</v>
      </c>
      <c r="BC15" s="380">
        <v>11801.354506750115</v>
      </c>
      <c r="BD15" s="380">
        <v>11305.502191147107</v>
      </c>
      <c r="BE15" s="380"/>
      <c r="BF15" s="380"/>
      <c r="BG15" s="380"/>
      <c r="BH15" s="409"/>
    </row>
    <row r="16" spans="1:65" s="98" customFormat="1" ht="15.05" customHeight="1">
      <c r="A16" s="508">
        <v>7</v>
      </c>
      <c r="B16" s="343">
        <v>6331.2818634464111</v>
      </c>
      <c r="C16" s="343">
        <f t="shared" si="0"/>
        <v>5958.0326354202734</v>
      </c>
      <c r="D16" s="380">
        <v>5584.7834073941349</v>
      </c>
      <c r="E16" s="380">
        <f t="shared" si="1"/>
        <v>6088.9367883404939</v>
      </c>
      <c r="F16" s="380">
        <v>6593.090169286852</v>
      </c>
      <c r="G16" s="343">
        <v>9404.6766885409161</v>
      </c>
      <c r="H16" s="380">
        <v>9742.8830232311448</v>
      </c>
      <c r="I16" s="394">
        <v>10398.486725875751</v>
      </c>
      <c r="J16" s="343">
        <v>10575.027445617739</v>
      </c>
      <c r="K16" s="343">
        <v>10080.961982273389</v>
      </c>
      <c r="L16" s="343">
        <v>10514.401775111653</v>
      </c>
      <c r="M16" s="343">
        <v>11481.125839823964</v>
      </c>
      <c r="N16" s="343">
        <v>12183.038878859676</v>
      </c>
      <c r="O16" s="380">
        <v>11492.903337543859</v>
      </c>
      <c r="P16" s="380">
        <v>11862.528176869841</v>
      </c>
      <c r="Q16" s="380">
        <v>12327.737603827451</v>
      </c>
      <c r="R16" s="380">
        <v>12642.176347315582</v>
      </c>
      <c r="S16" s="408">
        <v>12858.41472166906</v>
      </c>
      <c r="T16" s="380">
        <v>12437.727965879654</v>
      </c>
      <c r="U16" s="380">
        <v>12189.003788802913</v>
      </c>
      <c r="V16" s="380">
        <v>10887.700199352776</v>
      </c>
      <c r="W16" s="380">
        <v>10356.796663956806</v>
      </c>
      <c r="X16" s="380">
        <v>10648.393905036652</v>
      </c>
      <c r="Y16" s="380">
        <v>10830.386577610572</v>
      </c>
      <c r="Z16" s="380">
        <v>10490.541177663834</v>
      </c>
      <c r="AA16" s="380">
        <v>10735.916401896253</v>
      </c>
      <c r="AB16" s="380">
        <v>10952.095114720059</v>
      </c>
      <c r="AC16" s="408">
        <v>11417.60191857833</v>
      </c>
      <c r="AD16" s="380">
        <v>11471.601572896543</v>
      </c>
      <c r="AE16" s="380">
        <v>11245.719851132482</v>
      </c>
      <c r="AF16" s="380">
        <v>11182.696855956525</v>
      </c>
      <c r="AG16" s="380">
        <v>11481.016934127456</v>
      </c>
      <c r="AH16" s="380">
        <v>11889.384750961648</v>
      </c>
      <c r="AI16" s="380">
        <v>11830.099267495467</v>
      </c>
      <c r="AJ16" s="380">
        <v>12009.949477949605</v>
      </c>
      <c r="AK16" s="380">
        <v>12350.977647838068</v>
      </c>
      <c r="AL16" s="380">
        <v>12503.866696300705</v>
      </c>
      <c r="AM16" s="408">
        <v>12563.516035042368</v>
      </c>
      <c r="AN16" s="380">
        <v>12684.007208728255</v>
      </c>
      <c r="AO16" s="380">
        <v>12875.286764120021</v>
      </c>
      <c r="AP16" s="380">
        <v>12579.86051044709</v>
      </c>
      <c r="AQ16" s="380">
        <v>12324.785683832333</v>
      </c>
      <c r="AR16" s="380">
        <v>12686.680631079391</v>
      </c>
      <c r="AS16" s="380">
        <v>13266.483757822247</v>
      </c>
      <c r="AT16" s="380">
        <v>13265.156150259181</v>
      </c>
      <c r="AU16" s="380">
        <v>13512.376904737477</v>
      </c>
      <c r="AV16" s="380">
        <v>13131.345994200976</v>
      </c>
      <c r="AW16" s="408">
        <v>11851.535479440754</v>
      </c>
      <c r="AX16" s="380">
        <v>12339.426673206224</v>
      </c>
      <c r="AY16" s="380">
        <v>12167.032041312195</v>
      </c>
      <c r="AZ16" s="380">
        <v>12125.906050759999</v>
      </c>
      <c r="BA16" s="380">
        <v>12632.045503140949</v>
      </c>
      <c r="BB16" s="380">
        <v>12916.485951563298</v>
      </c>
      <c r="BC16" s="380">
        <v>12992.258772595002</v>
      </c>
      <c r="BD16" s="380">
        <v>12723.900834413258</v>
      </c>
      <c r="BE16" s="380"/>
      <c r="BF16" s="380"/>
      <c r="BG16" s="380"/>
      <c r="BH16" s="409"/>
    </row>
    <row r="17" spans="1:60" s="98" customFormat="1" ht="15.05" customHeight="1">
      <c r="A17" s="508">
        <v>8</v>
      </c>
      <c r="B17" s="343">
        <v>6950.1289628810227</v>
      </c>
      <c r="C17" s="343">
        <f t="shared" si="0"/>
        <v>6511.9969970589791</v>
      </c>
      <c r="D17" s="380">
        <v>6073.8650312369346</v>
      </c>
      <c r="E17" s="380">
        <f t="shared" si="1"/>
        <v>6598.2097103097403</v>
      </c>
      <c r="F17" s="380">
        <v>7122.5543893825461</v>
      </c>
      <c r="G17" s="343">
        <v>9998.5918179604923</v>
      </c>
      <c r="H17" s="380">
        <v>10417.841786888723</v>
      </c>
      <c r="I17" s="394">
        <v>11097.685671940553</v>
      </c>
      <c r="J17" s="343">
        <v>11249.57716213881</v>
      </c>
      <c r="K17" s="343">
        <v>10905.032595668858</v>
      </c>
      <c r="L17" s="343">
        <v>11386.564134337506</v>
      </c>
      <c r="M17" s="343">
        <v>12285.126248775223</v>
      </c>
      <c r="N17" s="343">
        <v>12948.443265209416</v>
      </c>
      <c r="O17" s="380">
        <v>12238.388959438595</v>
      </c>
      <c r="P17" s="380">
        <v>12690.91701603673</v>
      </c>
      <c r="Q17" s="380">
        <v>13195.64365872941</v>
      </c>
      <c r="R17" s="380">
        <v>13460.734528077024</v>
      </c>
      <c r="S17" s="408">
        <v>13702.032404785803</v>
      </c>
      <c r="T17" s="380">
        <v>13316.884894999001</v>
      </c>
      <c r="U17" s="380">
        <v>12977.259612335001</v>
      </c>
      <c r="V17" s="380">
        <v>11620.503371123634</v>
      </c>
      <c r="W17" s="380">
        <v>11172.346127076018</v>
      </c>
      <c r="X17" s="380">
        <v>11426.798059080398</v>
      </c>
      <c r="Y17" s="380">
        <v>11709.496980788326</v>
      </c>
      <c r="Z17" s="380">
        <v>11275.364530671057</v>
      </c>
      <c r="AA17" s="380">
        <v>11597.453012234479</v>
      </c>
      <c r="AB17" s="380">
        <v>11824.368645634653</v>
      </c>
      <c r="AC17" s="408">
        <v>12331.683015203214</v>
      </c>
      <c r="AD17" s="380">
        <v>12328.468774630281</v>
      </c>
      <c r="AE17" s="380">
        <v>12117.575135522069</v>
      </c>
      <c r="AF17" s="380">
        <v>12098.259045673811</v>
      </c>
      <c r="AG17" s="380">
        <v>12439.965248659917</v>
      </c>
      <c r="AH17" s="380">
        <v>12892.259352954887</v>
      </c>
      <c r="AI17" s="380">
        <v>12921.500948915942</v>
      </c>
      <c r="AJ17" s="380">
        <v>13017.225580776865</v>
      </c>
      <c r="AK17" s="380">
        <v>13429.924091825398</v>
      </c>
      <c r="AL17" s="380">
        <v>13646.70932798224</v>
      </c>
      <c r="AM17" s="408">
        <v>13732.729532963809</v>
      </c>
      <c r="AN17" s="380">
        <v>13853.863393813142</v>
      </c>
      <c r="AO17" s="380">
        <v>14109.537422368452</v>
      </c>
      <c r="AP17" s="380">
        <v>13764.919833895005</v>
      </c>
      <c r="AQ17" s="380">
        <v>13474.233547696442</v>
      </c>
      <c r="AR17" s="380">
        <v>13885.722653583109</v>
      </c>
      <c r="AS17" s="380">
        <v>14473.457607801449</v>
      </c>
      <c r="AT17" s="380">
        <v>14422.318779615372</v>
      </c>
      <c r="AU17" s="380">
        <v>14712.779321692438</v>
      </c>
      <c r="AV17" s="380">
        <v>14348.461103933065</v>
      </c>
      <c r="AW17" s="408">
        <v>12987.887898768982</v>
      </c>
      <c r="AX17" s="380">
        <v>13473.357347204703</v>
      </c>
      <c r="AY17" s="380">
        <v>13273.228478874675</v>
      </c>
      <c r="AZ17" s="380">
        <v>13216.99414768</v>
      </c>
      <c r="BA17" s="380">
        <v>13745.359917648213</v>
      </c>
      <c r="BB17" s="380">
        <v>14072.963259855576</v>
      </c>
      <c r="BC17" s="380">
        <v>13994.180889870529</v>
      </c>
      <c r="BD17" s="380">
        <v>13578.483411546429</v>
      </c>
      <c r="BE17" s="380"/>
      <c r="BF17" s="380"/>
      <c r="BG17" s="380"/>
      <c r="BH17" s="409"/>
    </row>
    <row r="18" spans="1:60" s="98" customFormat="1" ht="15.05" customHeight="1">
      <c r="A18" s="509">
        <v>9</v>
      </c>
      <c r="B18" s="342">
        <v>7514.5719217059986</v>
      </c>
      <c r="C18" s="342">
        <f t="shared" si="0"/>
        <v>7025.5408661268448</v>
      </c>
      <c r="D18" s="381">
        <v>6536.5098105476918</v>
      </c>
      <c r="E18" s="381">
        <f t="shared" si="1"/>
        <v>7091.1126372743011</v>
      </c>
      <c r="F18" s="381">
        <v>7645.7154640009103</v>
      </c>
      <c r="G18" s="342">
        <v>10580.261274608531</v>
      </c>
      <c r="H18" s="381">
        <v>11086.931343905802</v>
      </c>
      <c r="I18" s="395">
        <v>11763.323068594247</v>
      </c>
      <c r="J18" s="342">
        <v>11971.929614476336</v>
      </c>
      <c r="K18" s="342">
        <v>11688.658025584793</v>
      </c>
      <c r="L18" s="342">
        <v>12166.664911200629</v>
      </c>
      <c r="M18" s="342">
        <v>13056.96664136843</v>
      </c>
      <c r="N18" s="342">
        <v>13705.390144527668</v>
      </c>
      <c r="O18" s="381">
        <v>12979.991843719297</v>
      </c>
      <c r="P18" s="381">
        <v>13478.806845288793</v>
      </c>
      <c r="Q18" s="381">
        <v>13945.514490164705</v>
      </c>
      <c r="R18" s="381">
        <v>14224.072514104557</v>
      </c>
      <c r="S18" s="410">
        <v>14485.606124691389</v>
      </c>
      <c r="T18" s="381">
        <v>14094.07064425184</v>
      </c>
      <c r="U18" s="381">
        <v>13707.592483978151</v>
      </c>
      <c r="V18" s="381">
        <v>12346.191948993803</v>
      </c>
      <c r="W18" s="381">
        <v>11935.645903143026</v>
      </c>
      <c r="X18" s="381">
        <v>12187.709984943387</v>
      </c>
      <c r="Y18" s="381">
        <v>12487.171568214804</v>
      </c>
      <c r="Z18" s="381">
        <v>12039.480143493392</v>
      </c>
      <c r="AA18" s="381">
        <v>12376.265966779105</v>
      </c>
      <c r="AB18" s="381">
        <v>12673.277706971177</v>
      </c>
      <c r="AC18" s="410">
        <v>13193.42408993547</v>
      </c>
      <c r="AD18" s="381">
        <v>13161.983201474</v>
      </c>
      <c r="AE18" s="381">
        <v>13008.496837661727</v>
      </c>
      <c r="AF18" s="381">
        <v>12939.495153569029</v>
      </c>
      <c r="AG18" s="381">
        <v>13329.711107504467</v>
      </c>
      <c r="AH18" s="381">
        <v>13814.517025527448</v>
      </c>
      <c r="AI18" s="381">
        <v>13938.668362569759</v>
      </c>
      <c r="AJ18" s="381">
        <v>14019.859858245474</v>
      </c>
      <c r="AK18" s="381">
        <v>14483.072941512044</v>
      </c>
      <c r="AL18" s="381">
        <v>14722.149707467614</v>
      </c>
      <c r="AM18" s="410">
        <v>14820.850039226134</v>
      </c>
      <c r="AN18" s="381">
        <v>14990.58325838454</v>
      </c>
      <c r="AO18" s="381">
        <v>15284.746477374931</v>
      </c>
      <c r="AP18" s="381">
        <v>14886.444508300256</v>
      </c>
      <c r="AQ18" s="381">
        <v>14618.272245142367</v>
      </c>
      <c r="AR18" s="381">
        <v>15033.433568647039</v>
      </c>
      <c r="AS18" s="381">
        <v>15633.124220016636</v>
      </c>
      <c r="AT18" s="381">
        <v>15703.640489374589</v>
      </c>
      <c r="AU18" s="381">
        <v>15893.859365738666</v>
      </c>
      <c r="AV18" s="381">
        <v>15593.991352413763</v>
      </c>
      <c r="AW18" s="410">
        <v>14144.135262616861</v>
      </c>
      <c r="AX18" s="381">
        <v>14594.599071646739</v>
      </c>
      <c r="AY18" s="381">
        <v>14379.424916437152</v>
      </c>
      <c r="AZ18" s="381">
        <v>14292.590121519999</v>
      </c>
      <c r="BA18" s="381">
        <v>14865.19129458186</v>
      </c>
      <c r="BB18" s="381">
        <v>15202.769043510118</v>
      </c>
      <c r="BC18" s="381">
        <v>15184.029389522289</v>
      </c>
      <c r="BD18" s="381">
        <v>14707.157717686945</v>
      </c>
      <c r="BE18" s="381"/>
      <c r="BF18" s="381"/>
      <c r="BG18" s="381"/>
      <c r="BH18" s="411"/>
    </row>
    <row r="19" spans="1:60" s="98" customFormat="1" ht="15.05" customHeight="1">
      <c r="A19" s="510">
        <v>10</v>
      </c>
      <c r="B19" s="387">
        <v>8106.216950835792</v>
      </c>
      <c r="C19" s="387">
        <f t="shared" si="0"/>
        <v>7549.3811647806142</v>
      </c>
      <c r="D19" s="383">
        <v>6992.5453787254373</v>
      </c>
      <c r="E19" s="383">
        <f t="shared" si="1"/>
        <v>7596.4688223656794</v>
      </c>
      <c r="F19" s="383">
        <v>8200.3922660059216</v>
      </c>
      <c r="G19" s="387">
        <v>11155.807894870799</v>
      </c>
      <c r="H19" s="383">
        <v>11756.02090092288</v>
      </c>
      <c r="I19" s="396">
        <v>12423.366873679421</v>
      </c>
      <c r="J19" s="387">
        <v>12662.413576269557</v>
      </c>
      <c r="K19" s="387">
        <v>12431.838272021196</v>
      </c>
      <c r="L19" s="387">
        <v>12946.765688063751</v>
      </c>
      <c r="M19" s="387">
        <v>13713.949832682887</v>
      </c>
      <c r="N19" s="387">
        <v>14420.049488688475</v>
      </c>
      <c r="O19" s="383">
        <v>13647.822713333331</v>
      </c>
      <c r="P19" s="383">
        <v>14237.242849148255</v>
      </c>
      <c r="Q19" s="383">
        <v>14601.651467670586</v>
      </c>
      <c r="R19" s="383">
        <v>14883.466604162384</v>
      </c>
      <c r="S19" s="412">
        <v>15221.14467402805</v>
      </c>
      <c r="T19" s="383">
        <v>14824.40477032277</v>
      </c>
      <c r="U19" s="383">
        <v>14445.48052325899</v>
      </c>
      <c r="V19" s="383">
        <v>13041.050619960992</v>
      </c>
      <c r="W19" s="383">
        <v>12585.359403009585</v>
      </c>
      <c r="X19" s="383">
        <v>12883.026055128532</v>
      </c>
      <c r="Y19" s="383">
        <v>13235.260709380489</v>
      </c>
      <c r="Z19" s="383">
        <v>12832.586592574571</v>
      </c>
      <c r="AA19" s="383">
        <v>13213.590775421642</v>
      </c>
      <c r="AB19" s="383">
        <v>13502.716376992643</v>
      </c>
      <c r="AC19" s="412">
        <v>14043.94944569073</v>
      </c>
      <c r="AD19" s="383">
        <v>13950.588445836916</v>
      </c>
      <c r="AE19" s="383">
        <v>13791.953276119168</v>
      </c>
      <c r="AF19" s="383">
        <v>13752.014366214813</v>
      </c>
      <c r="AG19" s="383">
        <v>14198.037158636092</v>
      </c>
      <c r="AH19" s="383">
        <v>14685.179863270774</v>
      </c>
      <c r="AI19" s="383">
        <v>14850.012458343441</v>
      </c>
      <c r="AJ19" s="383">
        <v>15047.250537626889</v>
      </c>
      <c r="AK19" s="383">
        <v>15452.758986108251</v>
      </c>
      <c r="AL19" s="383">
        <v>15712.213900837854</v>
      </c>
      <c r="AM19" s="412">
        <v>15873.584512764481</v>
      </c>
      <c r="AN19" s="383">
        <v>16035.097709353191</v>
      </c>
      <c r="AO19" s="383">
        <v>16351.712593104498</v>
      </c>
      <c r="AP19" s="383">
        <v>15951.340473776179</v>
      </c>
      <c r="AQ19" s="383">
        <v>15720.389902847364</v>
      </c>
      <c r="AR19" s="383">
        <v>16123.232465060955</v>
      </c>
      <c r="AS19" s="383">
        <v>16725.026410569855</v>
      </c>
      <c r="AT19" s="383">
        <v>16844.662438278388</v>
      </c>
      <c r="AU19" s="383">
        <v>16995.234621536376</v>
      </c>
      <c r="AV19" s="383">
        <v>16693.89401480784</v>
      </c>
      <c r="AW19" s="412">
        <v>15210.270230699267</v>
      </c>
      <c r="AX19" s="383">
        <v>15623.55752658737</v>
      </c>
      <c r="AY19" s="383">
        <v>15455.144513372908</v>
      </c>
      <c r="AZ19" s="383">
        <v>15344.947910739998</v>
      </c>
      <c r="BA19" s="383">
        <v>16006.745879603453</v>
      </c>
      <c r="BB19" s="383">
        <v>16295.234692671827</v>
      </c>
      <c r="BC19" s="383">
        <v>16348.539500539053</v>
      </c>
      <c r="BD19" s="383">
        <v>15831.66332832925</v>
      </c>
      <c r="BE19" s="383"/>
      <c r="BF19" s="383"/>
      <c r="BG19" s="383"/>
      <c r="BH19" s="413"/>
    </row>
    <row r="20" spans="1:60" s="98" customFormat="1" ht="15.05" customHeight="1">
      <c r="A20" s="508">
        <v>11</v>
      </c>
      <c r="B20" s="343">
        <v>8609.4552514749266</v>
      </c>
      <c r="C20" s="343">
        <f t="shared" si="0"/>
        <v>8012.4950713565286</v>
      </c>
      <c r="D20" s="380">
        <v>7415.5348912381296</v>
      </c>
      <c r="E20" s="380">
        <f t="shared" si="1"/>
        <v>8082.1504068858667</v>
      </c>
      <c r="F20" s="380">
        <v>8748.7659225336047</v>
      </c>
      <c r="G20" s="343">
        <v>11774.214369833451</v>
      </c>
      <c r="H20" s="380">
        <v>12372.287598175453</v>
      </c>
      <c r="I20" s="394">
        <v>13066.629904059038</v>
      </c>
      <c r="J20" s="343">
        <v>13310.406217337044</v>
      </c>
      <c r="K20" s="343">
        <v>13058.738615953944</v>
      </c>
      <c r="L20" s="343">
        <v>13605.732803923283</v>
      </c>
      <c r="M20" s="343">
        <v>14297.424415178943</v>
      </c>
      <c r="N20" s="343">
        <v>15054.362516050138</v>
      </c>
      <c r="O20" s="380">
        <v>14253.529781122805</v>
      </c>
      <c r="P20" s="380">
        <v>14988.315396659567</v>
      </c>
      <c r="Q20" s="380">
        <v>15289.03306315294</v>
      </c>
      <c r="R20" s="380">
        <v>15552.605434467372</v>
      </c>
      <c r="S20" s="408">
        <v>15962.687619685827</v>
      </c>
      <c r="T20" s="380">
        <v>15499.619339709103</v>
      </c>
      <c r="U20" s="380">
        <v>15145.592724351389</v>
      </c>
      <c r="V20" s="380">
        <v>13769.110729131391</v>
      </c>
      <c r="W20" s="380">
        <v>13221.442549732092</v>
      </c>
      <c r="X20" s="380">
        <v>13536.798083384376</v>
      </c>
      <c r="Y20" s="380">
        <v>13968.557127415781</v>
      </c>
      <c r="Z20" s="380">
        <v>13594.631431378417</v>
      </c>
      <c r="AA20" s="380">
        <v>13998.456680390191</v>
      </c>
      <c r="AB20" s="380">
        <v>14301.002420910016</v>
      </c>
      <c r="AC20" s="408">
        <v>14812.226195614714</v>
      </c>
      <c r="AD20" s="380">
        <v>14740.990057499064</v>
      </c>
      <c r="AE20" s="380">
        <v>14551.143364712883</v>
      </c>
      <c r="AF20" s="380">
        <v>14505.410559229407</v>
      </c>
      <c r="AG20" s="380">
        <v>15003.751464145325</v>
      </c>
      <c r="AH20" s="380">
        <v>15442.978999825151</v>
      </c>
      <c r="AI20" s="380">
        <v>15762.936006622798</v>
      </c>
      <c r="AJ20" s="380">
        <v>15907.535504096868</v>
      </c>
      <c r="AK20" s="380">
        <v>16307.114609124939</v>
      </c>
      <c r="AL20" s="380">
        <v>16631.880186358772</v>
      </c>
      <c r="AM20" s="408">
        <v>16870.291101156527</v>
      </c>
      <c r="AN20" s="380">
        <v>17047.916549395894</v>
      </c>
      <c r="AO20" s="380">
        <v>17398.998174420078</v>
      </c>
      <c r="AP20" s="380">
        <v>16995.518618912105</v>
      </c>
      <c r="AQ20" s="380">
        <v>16788.700270438712</v>
      </c>
      <c r="AR20" s="380">
        <v>17155.119342824855</v>
      </c>
      <c r="AS20" s="380">
        <v>17784.964251282523</v>
      </c>
      <c r="AT20" s="380">
        <v>17893.806667683948</v>
      </c>
      <c r="AU20" s="380">
        <v>18074.872207811764</v>
      </c>
      <c r="AV20" s="380">
        <v>17784.324964285715</v>
      </c>
      <c r="AW20" s="408">
        <v>16238.955891450567</v>
      </c>
      <c r="AX20" s="380">
        <v>16698.657616278706</v>
      </c>
      <c r="AY20" s="380">
        <v>16504.9023571822</v>
      </c>
      <c r="AZ20" s="380">
        <v>16343.083269179999</v>
      </c>
      <c r="BA20" s="380">
        <v>17051.632188633685</v>
      </c>
      <c r="BB20" s="380">
        <v>17359.961956210289</v>
      </c>
      <c r="BC20" s="380">
        <v>17472.930496217072</v>
      </c>
      <c r="BD20" s="380">
        <v>16937.409809229608</v>
      </c>
      <c r="BE20" s="380"/>
      <c r="BF20" s="380"/>
      <c r="BG20" s="380"/>
      <c r="BH20" s="409"/>
    </row>
    <row r="21" spans="1:60" s="98" customFormat="1" ht="15.05" customHeight="1">
      <c r="A21" s="508">
        <v>12</v>
      </c>
      <c r="B21" s="343">
        <v>9065.0899290806301</v>
      </c>
      <c r="C21" s="343">
        <f t="shared" si="0"/>
        <v>8465.0255886817467</v>
      </c>
      <c r="D21" s="380">
        <v>7864.9612482828643</v>
      </c>
      <c r="E21" s="380">
        <f t="shared" si="1"/>
        <v>8606.2629955813954</v>
      </c>
      <c r="F21" s="380">
        <v>9347.5647428799257</v>
      </c>
      <c r="G21" s="343">
        <v>12343.638153709951</v>
      </c>
      <c r="H21" s="380">
        <v>12929.862229023018</v>
      </c>
      <c r="I21" s="394">
        <v>13642.769835616436</v>
      </c>
      <c r="J21" s="343">
        <v>13937.15319804166</v>
      </c>
      <c r="K21" s="343">
        <v>13700.805903691517</v>
      </c>
      <c r="L21" s="343">
        <v>14269.54526622296</v>
      </c>
      <c r="M21" s="343">
        <v>14899.276149879599</v>
      </c>
      <c r="N21" s="343">
        <v>15701.361803959035</v>
      </c>
      <c r="O21" s="380">
        <v>14917.477913122806</v>
      </c>
      <c r="P21" s="380">
        <v>15713.615846952353</v>
      </c>
      <c r="Q21" s="380">
        <v>15997.24440395294</v>
      </c>
      <c r="R21" s="380">
        <v>16221.744264772358</v>
      </c>
      <c r="S21" s="408">
        <v>16635.180007650775</v>
      </c>
      <c r="T21" s="380">
        <v>16202.393687437734</v>
      </c>
      <c r="U21" s="380">
        <v>15843.186536231224</v>
      </c>
      <c r="V21" s="380">
        <v>14480.570119200185</v>
      </c>
      <c r="W21" s="380">
        <v>13934.764364270903</v>
      </c>
      <c r="X21" s="380">
        <v>14210.248868343573</v>
      </c>
      <c r="Y21" s="380">
        <v>14653.248883736918</v>
      </c>
      <c r="Z21" s="380">
        <v>14362.88859223773</v>
      </c>
      <c r="AA21" s="380">
        <v>14738.934282249978</v>
      </c>
      <c r="AB21" s="380">
        <v>15138.229247457506</v>
      </c>
      <c r="AC21" s="408">
        <v>15589.849378019526</v>
      </c>
      <c r="AD21" s="380">
        <v>15574.504484342784</v>
      </c>
      <c r="AE21" s="380">
        <v>15299.933589079288</v>
      </c>
      <c r="AF21" s="380">
        <v>15290.902105758074</v>
      </c>
      <c r="AG21" s="380">
        <v>15725.434216319238</v>
      </c>
      <c r="AH21" s="380">
        <v>16215.28918367525</v>
      </c>
      <c r="AI21" s="380">
        <v>16558.980069482306</v>
      </c>
      <c r="AJ21" s="380">
        <v>16733.780417936741</v>
      </c>
      <c r="AK21" s="380">
        <v>17126.567604558353</v>
      </c>
      <c r="AL21" s="380">
        <v>17539.56384926704</v>
      </c>
      <c r="AM21" s="408">
        <v>17812.444222432445</v>
      </c>
      <c r="AN21" s="380">
        <v>18036.243326450367</v>
      </c>
      <c r="AO21" s="380">
        <v>18321.171786961047</v>
      </c>
      <c r="AP21" s="380">
        <v>17976.162115005365</v>
      </c>
      <c r="AQ21" s="380">
        <v>17792.10064101185</v>
      </c>
      <c r="AR21" s="380">
        <v>18123.829472970559</v>
      </c>
      <c r="AS21" s="380">
        <v>18752.844764454403</v>
      </c>
      <c r="AT21" s="380">
        <v>18892.045674124271</v>
      </c>
      <c r="AU21" s="380">
        <v>19091.712082133774</v>
      </c>
      <c r="AV21" s="380">
        <v>18898.435196054095</v>
      </c>
      <c r="AW21" s="408">
        <v>17227.851663162568</v>
      </c>
      <c r="AX21" s="380">
        <v>17711.466499056594</v>
      </c>
      <c r="AY21" s="380">
        <v>17542.24371036579</v>
      </c>
      <c r="AZ21" s="380">
        <v>17269.290913319997</v>
      </c>
      <c r="BA21" s="380">
        <v>18083.484572811147</v>
      </c>
      <c r="BB21" s="380">
        <v>18448.160161429962</v>
      </c>
      <c r="BC21" s="380">
        <v>18565.648506101341</v>
      </c>
      <c r="BD21" s="380">
        <v>18048.36715950273</v>
      </c>
      <c r="BE21" s="380"/>
      <c r="BF21" s="380"/>
      <c r="BG21" s="380"/>
      <c r="BH21" s="409"/>
    </row>
    <row r="22" spans="1:60" s="98" customFormat="1" ht="15.05" customHeight="1">
      <c r="A22" s="508">
        <v>13</v>
      </c>
      <c r="B22" s="343">
        <v>9507.1235715339244</v>
      </c>
      <c r="C22" s="343">
        <f t="shared" si="0"/>
        <v>8914.0601939972676</v>
      </c>
      <c r="D22" s="380">
        <v>8320.9968164606107</v>
      </c>
      <c r="E22" s="380">
        <f t="shared" si="1"/>
        <v>9114.7707534114379</v>
      </c>
      <c r="F22" s="380">
        <v>9908.5446903622669</v>
      </c>
      <c r="G22" s="343">
        <v>12894.693428429146</v>
      </c>
      <c r="H22" s="380">
        <v>13487.436859870584</v>
      </c>
      <c r="I22" s="394">
        <v>14196.53540089976</v>
      </c>
      <c r="J22" s="343">
        <v>14542.65451838341</v>
      </c>
      <c r="K22" s="343">
        <v>14211.426345120612</v>
      </c>
      <c r="L22" s="343">
        <v>14909.130996321917</v>
      </c>
      <c r="M22" s="343">
        <v>15519.505036784854</v>
      </c>
      <c r="N22" s="343">
        <v>16293.387296163253</v>
      </c>
      <c r="O22" s="380">
        <v>15554.24688182456</v>
      </c>
      <c r="P22" s="380">
        <v>16343.191364719189</v>
      </c>
      <c r="Q22" s="380">
        <v>16656.853005678429</v>
      </c>
      <c r="R22" s="380">
        <v>16871.393614583027</v>
      </c>
      <c r="S22" s="408">
        <v>17304.670197455165</v>
      </c>
      <c r="T22" s="380">
        <v>16899.656079497905</v>
      </c>
      <c r="U22" s="380">
        <v>16520.633234410561</v>
      </c>
      <c r="V22" s="380">
        <v>15113.768976361413</v>
      </c>
      <c r="W22" s="380">
        <v>14593.564766233498</v>
      </c>
      <c r="X22" s="380">
        <v>14866.207425122011</v>
      </c>
      <c r="Y22" s="380">
        <v>15356.959855511419</v>
      </c>
      <c r="Z22" s="380">
        <v>15089.730272727271</v>
      </c>
      <c r="AA22" s="380">
        <v>15424.935330294467</v>
      </c>
      <c r="AB22" s="380">
        <v>15901.468587007774</v>
      </c>
      <c r="AC22" s="408">
        <v>16333.82540349336</v>
      </c>
      <c r="AD22" s="380">
        <v>16399.037074690343</v>
      </c>
      <c r="AE22" s="380">
        <v>16111.12299880956</v>
      </c>
      <c r="AF22" s="380">
        <v>16073.015194022104</v>
      </c>
      <c r="AG22" s="380">
        <v>16475.127486271591</v>
      </c>
      <c r="AH22" s="380">
        <v>17032.74484800093</v>
      </c>
      <c r="AI22" s="380">
        <v>17359.762489858836</v>
      </c>
      <c r="AJ22" s="380">
        <v>17533.721654744259</v>
      </c>
      <c r="AK22" s="380">
        <v>17908.082961314296</v>
      </c>
      <c r="AL22" s="380">
        <v>18376.849604325991</v>
      </c>
      <c r="AM22" s="408">
        <v>18723.634565074877</v>
      </c>
      <c r="AN22" s="380">
        <v>18974.145267940836</v>
      </c>
      <c r="AO22" s="380">
        <v>19167.434766762366</v>
      </c>
      <c r="AP22" s="380">
        <v>18882.221457874635</v>
      </c>
      <c r="AQ22" s="380">
        <v>18691.37455803495</v>
      </c>
      <c r="AR22" s="380">
        <v>19041.208495676477</v>
      </c>
      <c r="AS22" s="380">
        <v>19705.38238970282</v>
      </c>
      <c r="AT22" s="380">
        <v>19916.358087449225</v>
      </c>
      <c r="AU22" s="380">
        <v>20091.644880160642</v>
      </c>
      <c r="AV22" s="380">
        <v>19932.035868034753</v>
      </c>
      <c r="AW22" s="408">
        <v>18250.685869643385</v>
      </c>
      <c r="AX22" s="380">
        <v>18675.826665346245</v>
      </c>
      <c r="AY22" s="380">
        <v>18508.472435420361</v>
      </c>
      <c r="AZ22" s="380">
        <v>18279.598654179998</v>
      </c>
      <c r="BA22" s="380">
        <v>19024.099483019236</v>
      </c>
      <c r="BB22" s="380">
        <v>19411.535631345025</v>
      </c>
      <c r="BC22" s="380">
        <v>19597.132076784364</v>
      </c>
      <c r="BD22" s="380">
        <v>19082.203643058954</v>
      </c>
      <c r="BE22" s="380"/>
      <c r="BF22" s="380"/>
      <c r="BG22" s="380"/>
      <c r="BH22" s="409"/>
    </row>
    <row r="23" spans="1:60" s="98" customFormat="1" ht="15.05" customHeight="1">
      <c r="A23" s="508">
        <v>14</v>
      </c>
      <c r="B23" s="343">
        <v>9949.1572139872169</v>
      </c>
      <c r="C23" s="343">
        <f t="shared" si="0"/>
        <v>9406.054671677357</v>
      </c>
      <c r="D23" s="380">
        <v>8862.952129367497</v>
      </c>
      <c r="E23" s="380">
        <f t="shared" si="1"/>
        <v>9691.4509655153724</v>
      </c>
      <c r="F23" s="380">
        <v>10519.949801663248</v>
      </c>
      <c r="G23" s="343">
        <v>13402.888848447959</v>
      </c>
      <c r="H23" s="380">
        <v>14009.796250875144</v>
      </c>
      <c r="I23" s="394">
        <v>14761.488149320121</v>
      </c>
      <c r="J23" s="343">
        <v>15089.730272727271</v>
      </c>
      <c r="K23" s="343">
        <v>14752.380674159353</v>
      </c>
      <c r="L23" s="343">
        <v>15529.3353406603</v>
      </c>
      <c r="M23" s="343">
        <v>16153.51678784356</v>
      </c>
      <c r="N23" s="343">
        <v>16872.726527820239</v>
      </c>
      <c r="O23" s="380">
        <v>16159.953949614033</v>
      </c>
      <c r="P23" s="380">
        <v>16994.857251530473</v>
      </c>
      <c r="Q23" s="380">
        <v>17333.81972850196</v>
      </c>
      <c r="R23" s="380">
        <v>17495.056990401266</v>
      </c>
      <c r="S23" s="408">
        <v>17947.140603814532</v>
      </c>
      <c r="T23" s="380">
        <v>17533.530981370786</v>
      </c>
      <c r="U23" s="380">
        <v>17218.227046290394</v>
      </c>
      <c r="V23" s="380">
        <v>15746.967833522638</v>
      </c>
      <c r="W23" s="380">
        <v>15220.561010859969</v>
      </c>
      <c r="X23" s="380">
        <v>15557.150438261966</v>
      </c>
      <c r="Y23" s="380">
        <v>16033.198627186615</v>
      </c>
      <c r="Z23" s="380">
        <v>15810.359631161344</v>
      </c>
      <c r="AA23" s="380">
        <v>16179.536483143405</v>
      </c>
      <c r="AB23" s="380">
        <v>16594.614517823837</v>
      </c>
      <c r="AC23" s="408">
        <v>17094.625007432682</v>
      </c>
      <c r="AD23" s="380">
        <v>17126.565830879368</v>
      </c>
      <c r="AE23" s="380">
        <v>16797.514037812096</v>
      </c>
      <c r="AF23" s="380">
        <v>16801.072950051901</v>
      </c>
      <c r="AG23" s="380">
        <v>17228.116111256699</v>
      </c>
      <c r="AH23" s="380">
        <v>17751.847858433379</v>
      </c>
      <c r="AI23" s="380">
        <v>18155.806552718343</v>
      </c>
      <c r="AJ23" s="380">
        <v>18282.602812606612</v>
      </c>
      <c r="AK23" s="380">
        <v>18706.290879088323</v>
      </c>
      <c r="AL23" s="380">
        <v>19214.135359384938</v>
      </c>
      <c r="AM23" s="408">
        <v>19603.862129083831</v>
      </c>
      <c r="AN23" s="380">
        <v>19789.586894490156</v>
      </c>
      <c r="AO23" s="380">
        <v>19974.336677735711</v>
      </c>
      <c r="AP23" s="380">
        <v>19739.939219950571</v>
      </c>
      <c r="AQ23" s="380">
        <v>19594.705349871681</v>
      </c>
      <c r="AR23" s="380">
        <v>19894.094588522152</v>
      </c>
      <c r="AS23" s="380">
        <v>20673.262902874703</v>
      </c>
      <c r="AT23" s="380">
        <v>20872.383006552518</v>
      </c>
      <c r="AU23" s="380">
        <v>21010.665241632196</v>
      </c>
      <c r="AV23" s="380">
        <v>20901.702477831037</v>
      </c>
      <c r="AW23" s="408">
        <v>19161.172154130883</v>
      </c>
      <c r="AX23" s="380">
        <v>19560.592511690938</v>
      </c>
      <c r="AY23" s="380">
        <v>19420.520110471873</v>
      </c>
      <c r="AZ23" s="380">
        <v>19204.699718099997</v>
      </c>
      <c r="BA23" s="380">
        <v>19975.575997271299</v>
      </c>
      <c r="BB23" s="380">
        <v>20406.916930825369</v>
      </c>
      <c r="BC23" s="380">
        <v>20597.998427866769</v>
      </c>
      <c r="BD23" s="380">
        <v>20098.323170747783</v>
      </c>
      <c r="BE23" s="380"/>
      <c r="BF23" s="380"/>
      <c r="BG23" s="380"/>
      <c r="BH23" s="409"/>
    </row>
    <row r="24" spans="1:60" s="98" customFormat="1" ht="15.05" customHeight="1">
      <c r="A24" s="508">
        <v>15</v>
      </c>
      <c r="B24" s="343">
        <v>10431.993961897739</v>
      </c>
      <c r="C24" s="343">
        <f t="shared" si="0"/>
        <v>9934.9737299185872</v>
      </c>
      <c r="D24" s="380">
        <v>9437.9534979394375</v>
      </c>
      <c r="E24" s="380">
        <f t="shared" si="1"/>
        <v>10290.957350929162</v>
      </c>
      <c r="F24" s="380">
        <v>11143.961203918887</v>
      </c>
      <c r="G24" s="343">
        <v>13990.681141481766</v>
      </c>
      <c r="H24" s="380">
        <v>14567.370881722711</v>
      </c>
      <c r="I24" s="394">
        <v>15315.253714603446</v>
      </c>
      <c r="J24" s="343">
        <v>15589.003291254678</v>
      </c>
      <c r="K24" s="343">
        <v>15308.50194700292</v>
      </c>
      <c r="L24" s="343">
        <v>16072.014141956386</v>
      </c>
      <c r="M24" s="343">
        <v>16824.282843311466</v>
      </c>
      <c r="N24" s="343">
        <v>17409.77822431978</v>
      </c>
      <c r="O24" s="380">
        <v>16781.191967859646</v>
      </c>
      <c r="P24" s="380">
        <v>17565.525118512109</v>
      </c>
      <c r="Q24" s="380">
        <v>17951.768839592154</v>
      </c>
      <c r="R24" s="380">
        <v>18118.720366219506</v>
      </c>
      <c r="S24" s="408">
        <v>18562.59122672888</v>
      </c>
      <c r="T24" s="380">
        <v>18172.91783891213</v>
      </c>
      <c r="U24" s="380">
        <v>17832.714014155667</v>
      </c>
      <c r="V24" s="380">
        <v>16399.138941085701</v>
      </c>
      <c r="W24" s="380">
        <v>15847.557255486437</v>
      </c>
      <c r="X24" s="380">
        <v>16234.974280266353</v>
      </c>
      <c r="Y24" s="380">
        <v>16654.492998663201</v>
      </c>
      <c r="Z24" s="380">
        <v>16522.705893521463</v>
      </c>
      <c r="AA24" s="380">
        <v>16889.749332883581</v>
      </c>
      <c r="AB24" s="380">
        <v>17303.336761691942</v>
      </c>
      <c r="AC24" s="408">
        <v>17821.777454441028</v>
      </c>
      <c r="AD24" s="380">
        <v>17785.832629697568</v>
      </c>
      <c r="AE24" s="380">
        <v>17468.305280473669</v>
      </c>
      <c r="AF24" s="380">
        <v>17446.358478598035</v>
      </c>
      <c r="AG24" s="380">
        <v>17959.684928528884</v>
      </c>
      <c r="AH24" s="380">
        <v>18456.439821570111</v>
      </c>
      <c r="AI24" s="380">
        <v>18912.36430293601</v>
      </c>
      <c r="AJ24" s="380">
        <v>18991.254817360659</v>
      </c>
      <c r="AK24" s="380">
        <v>19399.790914112527</v>
      </c>
      <c r="AL24" s="380">
        <v>19990.010173554052</v>
      </c>
      <c r="AM24" s="408">
        <v>20438.382734157647</v>
      </c>
      <c r="AN24" s="380">
        <v>20590.621425164041</v>
      </c>
      <c r="AO24" s="380">
        <v>20807.947885413752</v>
      </c>
      <c r="AP24" s="380">
        <v>20563.127281459845</v>
      </c>
      <c r="AQ24" s="380">
        <v>20457.467393572038</v>
      </c>
      <c r="AR24" s="380">
        <v>20706.179031864405</v>
      </c>
      <c r="AS24" s="380">
        <v>21528.628904607845</v>
      </c>
      <c r="AT24" s="380">
        <v>21798.609746359081</v>
      </c>
      <c r="AU24" s="380">
        <v>21916.401471728997</v>
      </c>
      <c r="AV24" s="380">
        <v>21806.251061328425</v>
      </c>
      <c r="AW24" s="408">
        <v>20006.12215078895</v>
      </c>
      <c r="AX24" s="380">
        <v>20432.669408479185</v>
      </c>
      <c r="AY24" s="380">
        <v>20321.28006677275</v>
      </c>
      <c r="AZ24" s="380">
        <v>20093.283634759999</v>
      </c>
      <c r="BA24" s="380">
        <v>20914.018586670591</v>
      </c>
      <c r="BB24" s="380">
        <v>21291.344687812732</v>
      </c>
      <c r="BC24" s="380">
        <v>21573.526390314175</v>
      </c>
      <c r="BD24" s="380">
        <v>21086.304003823694</v>
      </c>
      <c r="BE24" s="380"/>
      <c r="BF24" s="380"/>
      <c r="BG24" s="380"/>
      <c r="BH24" s="409"/>
    </row>
    <row r="25" spans="1:60" s="98" customFormat="1" ht="15.05" customHeight="1">
      <c r="A25" s="508">
        <v>16</v>
      </c>
      <c r="B25" s="343">
        <v>10969.234850417895</v>
      </c>
      <c r="C25" s="343">
        <f t="shared" si="0"/>
        <v>10491.094858464636</v>
      </c>
      <c r="D25" s="380">
        <v>10012.954866511378</v>
      </c>
      <c r="E25" s="380">
        <f t="shared" si="1"/>
        <v>10868.402727172299</v>
      </c>
      <c r="F25" s="380">
        <v>11723.850587833218</v>
      </c>
      <c r="G25" s="343">
        <v>14535.613579815192</v>
      </c>
      <c r="H25" s="380">
        <v>15054.515032884268</v>
      </c>
      <c r="I25" s="394">
        <v>15913.768012434917</v>
      </c>
      <c r="J25" s="343">
        <v>16104.210555054236</v>
      </c>
      <c r="K25" s="343">
        <v>15894.957107456137</v>
      </c>
      <c r="L25" s="343">
        <v>16648.610368333477</v>
      </c>
      <c r="M25" s="343">
        <v>17472.077458523625</v>
      </c>
      <c r="N25" s="343">
        <v>17972.202441913789</v>
      </c>
      <c r="O25" s="380">
        <v>17313.127020982454</v>
      </c>
      <c r="P25" s="380">
        <v>18139.874713667818</v>
      </c>
      <c r="Q25" s="380">
        <v>18538.473332705882</v>
      </c>
      <c r="R25" s="380">
        <v>18784.610949775441</v>
      </c>
      <c r="S25" s="408">
        <v>19190.050642285463</v>
      </c>
      <c r="T25" s="380">
        <v>18790.256873779632</v>
      </c>
      <c r="U25" s="380">
        <v>18376.686084069184</v>
      </c>
      <c r="V25" s="380">
        <v>17029.966266946696</v>
      </c>
      <c r="W25" s="380">
        <v>16422.303813060702</v>
      </c>
      <c r="X25" s="380">
        <v>16823.150452844351</v>
      </c>
      <c r="Y25" s="380">
        <v>17246.201923878998</v>
      </c>
      <c r="Z25" s="380">
        <v>17191.565901493315</v>
      </c>
      <c r="AA25" s="380">
        <v>17543.467978667155</v>
      </c>
      <c r="AB25" s="380">
        <v>17975.065262061438</v>
      </c>
      <c r="AC25" s="408">
        <v>18494.720593060574</v>
      </c>
      <c r="AD25" s="380">
        <v>18468.452203405788</v>
      </c>
      <c r="AE25" s="380">
        <v>18087.097201998684</v>
      </c>
      <c r="AF25" s="380">
        <v>18110.225527599683</v>
      </c>
      <c r="AG25" s="380">
        <v>18603.926837432995</v>
      </c>
      <c r="AH25" s="380">
        <v>19143.29606023429</v>
      </c>
      <c r="AI25" s="380">
        <v>19610.482310443753</v>
      </c>
      <c r="AJ25" s="380">
        <v>19664.319494365052</v>
      </c>
      <c r="AK25" s="380">
        <v>20053.83580491216</v>
      </c>
      <c r="AL25" s="380">
        <v>20713.461013792821</v>
      </c>
      <c r="AM25" s="408">
        <v>21200.656855753339</v>
      </c>
      <c r="AN25" s="380">
        <v>21371.486021612331</v>
      </c>
      <c r="AO25" s="380">
        <v>21589.54625214055</v>
      </c>
      <c r="AP25" s="380">
        <v>21376.647026810453</v>
      </c>
      <c r="AQ25" s="380">
        <v>21337.809228131489</v>
      </c>
      <c r="AR25" s="380">
        <v>21503.785470544153</v>
      </c>
      <c r="AS25" s="380">
        <v>22375.044888385633</v>
      </c>
      <c r="AT25" s="380">
        <v>22635.441948275471</v>
      </c>
      <c r="AU25" s="380">
        <v>22755.717044952031</v>
      </c>
      <c r="AV25" s="380">
        <v>22706.063788367715</v>
      </c>
      <c r="AW25" s="408">
        <v>20875.64825538305</v>
      </c>
      <c r="AX25" s="380">
        <v>21292.057355710993</v>
      </c>
      <c r="AY25" s="380">
        <v>21161.086341820181</v>
      </c>
      <c r="AZ25" s="380">
        <v>20947.563564599997</v>
      </c>
      <c r="BA25" s="380">
        <v>21781.860749784057</v>
      </c>
      <c r="BB25" s="380">
        <v>22098.95845384341</v>
      </c>
      <c r="BC25" s="380">
        <v>22465.648823504715</v>
      </c>
      <c r="BD25" s="380">
        <v>21982.573535938969</v>
      </c>
      <c r="BE25" s="380"/>
      <c r="BF25" s="380"/>
      <c r="BG25" s="380"/>
      <c r="BH25" s="409"/>
    </row>
    <row r="26" spans="1:60" s="98" customFormat="1" ht="15.05" customHeight="1">
      <c r="A26" s="508">
        <v>17</v>
      </c>
      <c r="B26" s="343">
        <v>11499.675221361849</v>
      </c>
      <c r="C26" s="343">
        <f t="shared" si="0"/>
        <v>11033.901911523068</v>
      </c>
      <c r="D26" s="380">
        <v>10568.128601684286</v>
      </c>
      <c r="E26" s="380">
        <f t="shared" si="1"/>
        <v>11429.631141238588</v>
      </c>
      <c r="F26" s="380">
        <v>12291.133680792889</v>
      </c>
      <c r="G26" s="343">
        <v>15092.791690920154</v>
      </c>
      <c r="H26" s="380">
        <v>15594.482043810331</v>
      </c>
      <c r="I26" s="394">
        <v>16506.688718697871</v>
      </c>
      <c r="J26" s="343">
        <v>16630.040649035229</v>
      </c>
      <c r="K26" s="343">
        <v>16461.189676169586</v>
      </c>
      <c r="L26" s="343">
        <v>17162.217090988699</v>
      </c>
      <c r="M26" s="343">
        <v>18050.95775296853</v>
      </c>
      <c r="N26" s="343">
        <v>18543.084166539284</v>
      </c>
      <c r="O26" s="380">
        <v>17817.882910807017</v>
      </c>
      <c r="P26" s="380">
        <v>18692.133939779076</v>
      </c>
      <c r="Q26" s="380">
        <v>19139.064322698039</v>
      </c>
      <c r="R26" s="380">
        <v>19395.28133859747</v>
      </c>
      <c r="S26" s="408">
        <v>19790.490274397023</v>
      </c>
      <c r="T26" s="380">
        <v>19341.452440625617</v>
      </c>
      <c r="U26" s="380">
        <v>18960.952381383704</v>
      </c>
      <c r="V26" s="380">
        <v>17610.991435502878</v>
      </c>
      <c r="W26" s="380">
        <v>16987.963468538932</v>
      </c>
      <c r="X26" s="380">
        <v>17465.989838487221</v>
      </c>
      <c r="Y26" s="380">
        <v>17808.325402834005</v>
      </c>
      <c r="Z26" s="380">
        <v>17835.576621243308</v>
      </c>
      <c r="AA26" s="380">
        <v>18205.257225015954</v>
      </c>
      <c r="AB26" s="380">
        <v>18619.535214589854</v>
      </c>
      <c r="AC26" s="408">
        <v>19152.709439710798</v>
      </c>
      <c r="AD26" s="380">
        <v>19102.569860034739</v>
      </c>
      <c r="AE26" s="380">
        <v>18740.555337614736</v>
      </c>
      <c r="AF26" s="380">
        <v>18723.415702631737</v>
      </c>
      <c r="AG26" s="380">
        <v>19208.624485944016</v>
      </c>
      <c r="AH26" s="380">
        <v>19805.967220072267</v>
      </c>
      <c r="AI26" s="380">
        <v>20231.207145173488</v>
      </c>
      <c r="AJ26" s="380">
        <v>20340.478721608542</v>
      </c>
      <c r="AK26" s="380">
        <v>20753.40586212476</v>
      </c>
      <c r="AL26" s="380">
        <v>21445.898820991079</v>
      </c>
      <c r="AM26" s="408">
        <v>21961.456559318867</v>
      </c>
      <c r="AN26" s="380">
        <v>22096.162944146439</v>
      </c>
      <c r="AO26" s="380">
        <v>22352.869836911505</v>
      </c>
      <c r="AP26" s="380">
        <v>22154.255883571728</v>
      </c>
      <c r="AQ26" s="380">
        <v>22127.547525186357</v>
      </c>
      <c r="AR26" s="380">
        <v>22226.369521427296</v>
      </c>
      <c r="AS26" s="380">
        <v>23129.403544622633</v>
      </c>
      <c r="AT26" s="380">
        <v>23541.803235217551</v>
      </c>
      <c r="AU26" s="380">
        <v>23563.63376219838</v>
      </c>
      <c r="AV26" s="380">
        <v>23540.758489108106</v>
      </c>
      <c r="AW26" s="408">
        <v>21701.873598375565</v>
      </c>
      <c r="AX26" s="380">
        <v>22091.461177766891</v>
      </c>
      <c r="AY26" s="380">
        <v>21979.445951241403</v>
      </c>
      <c r="AZ26" s="380">
        <v>21743.194742779997</v>
      </c>
      <c r="BA26" s="380">
        <v>22542.173032862189</v>
      </c>
      <c r="BB26" s="380">
        <v>22912.973385787143</v>
      </c>
      <c r="BC26" s="380">
        <v>23313.429076584009</v>
      </c>
      <c r="BD26" s="380">
        <v>22832.987417573928</v>
      </c>
      <c r="BE26" s="380"/>
      <c r="BF26" s="380"/>
      <c r="BG26" s="380"/>
      <c r="BH26" s="409"/>
    </row>
    <row r="27" spans="1:60" s="98" customFormat="1" ht="15.05" customHeight="1">
      <c r="A27" s="508">
        <v>18</v>
      </c>
      <c r="B27" s="343">
        <v>11928.107828662734</v>
      </c>
      <c r="C27" s="343">
        <f t="shared" si="0"/>
        <v>11532.314293892974</v>
      </c>
      <c r="D27" s="380">
        <v>11136.520759123216</v>
      </c>
      <c r="E27" s="380">
        <f t="shared" si="1"/>
        <v>12025.832921085872</v>
      </c>
      <c r="F27" s="380">
        <v>12915.145083048528</v>
      </c>
      <c r="G27" s="343">
        <v>15680.583983953962</v>
      </c>
      <c r="H27" s="380">
        <v>16146.187468017395</v>
      </c>
      <c r="I27" s="394">
        <v>17099.609424960821</v>
      </c>
      <c r="J27" s="343">
        <v>17240.853384467693</v>
      </c>
      <c r="K27" s="343">
        <v>16966.754469663738</v>
      </c>
      <c r="L27" s="343">
        <v>17767.885396006652</v>
      </c>
      <c r="M27" s="343">
        <v>18625.243759362285</v>
      </c>
      <c r="N27" s="343">
        <v>19042.077081397125</v>
      </c>
      <c r="O27" s="380">
        <v>18299.342374947366</v>
      </c>
      <c r="P27" s="380">
        <v>19244.393165890335</v>
      </c>
      <c r="Q27" s="380">
        <v>19694.524197835293</v>
      </c>
      <c r="R27" s="380">
        <v>19983.214000176122</v>
      </c>
      <c r="S27" s="408">
        <v>20378.921113866352</v>
      </c>
      <c r="T27" s="380">
        <v>19856.820295626614</v>
      </c>
      <c r="U27" s="380">
        <v>19537.663511060538</v>
      </c>
      <c r="V27" s="380">
        <v>18184.902010158374</v>
      </c>
      <c r="W27" s="380">
        <v>17578.612104781259</v>
      </c>
      <c r="X27" s="380">
        <v>18076.03129629117</v>
      </c>
      <c r="Y27" s="380">
        <v>18389.468097242378</v>
      </c>
      <c r="Z27" s="380">
        <v>18438.171860623523</v>
      </c>
      <c r="AA27" s="380">
        <v>18812.569917549459</v>
      </c>
      <c r="AB27" s="380">
        <v>19269.846284512787</v>
      </c>
      <c r="AC27" s="408">
        <v>19782.658988918542</v>
      </c>
      <c r="AD27" s="380">
        <v>19704.352905277508</v>
      </c>
      <c r="AE27" s="380">
        <v>19362.813880548852</v>
      </c>
      <c r="AF27" s="380">
        <v>19301.132065885082</v>
      </c>
      <c r="AG27" s="380">
        <v>19790.254649225728</v>
      </c>
      <c r="AH27" s="380">
        <v>20478.312411440722</v>
      </c>
      <c r="AI27" s="380">
        <v>20806.127857238691</v>
      </c>
      <c r="AJ27" s="380">
        <v>20979.503345982826</v>
      </c>
      <c r="AK27" s="380">
        <v>21410.485764018591</v>
      </c>
      <c r="AL27" s="380">
        <v>22152.873555137452</v>
      </c>
      <c r="AM27" s="408">
        <v>22685.395812130253</v>
      </c>
      <c r="AN27" s="380">
        <v>22836.687672143522</v>
      </c>
      <c r="AO27" s="380">
        <v>23096.512887268473</v>
      </c>
      <c r="AP27" s="380">
        <v>22904.240979879676</v>
      </c>
      <c r="AQ27" s="380">
        <v>22822.625409923006</v>
      </c>
      <c r="AR27" s="380">
        <v>22997.652315266128</v>
      </c>
      <c r="AS27" s="380">
        <v>23868.41931293617</v>
      </c>
      <c r="AT27" s="380">
        <v>24346.354076229152</v>
      </c>
      <c r="AU27" s="380">
        <v>24337.736326854443</v>
      </c>
      <c r="AV27" s="380">
        <v>24337.566338183686</v>
      </c>
      <c r="AW27" s="408">
        <v>22402.877819979694</v>
      </c>
      <c r="AX27" s="380">
        <v>22900.093326772923</v>
      </c>
      <c r="AY27" s="380">
        <v>22765.071176285775</v>
      </c>
      <c r="AZ27" s="380">
        <v>22541.039081399998</v>
      </c>
      <c r="BA27" s="380">
        <v>23303.571476344718</v>
      </c>
      <c r="BB27" s="380">
        <v>23687.514461267026</v>
      </c>
      <c r="BC27" s="380">
        <v>24139.038239607678</v>
      </c>
      <c r="BD27" s="380">
        <v>23671.937386588808</v>
      </c>
      <c r="BE27" s="380"/>
      <c r="BF27" s="380"/>
      <c r="BG27" s="380"/>
      <c r="BH27" s="409"/>
    </row>
    <row r="28" spans="1:60" s="98" customFormat="1" ht="15.05" customHeight="1">
      <c r="A28" s="509">
        <v>19</v>
      </c>
      <c r="B28" s="342">
        <v>12315.737330506392</v>
      </c>
      <c r="C28" s="342">
        <f t="shared" si="0"/>
        <v>12010.325123534269</v>
      </c>
      <c r="D28" s="381">
        <v>11704.912916562145</v>
      </c>
      <c r="E28" s="381">
        <f t="shared" si="1"/>
        <v>12631.489419149151</v>
      </c>
      <c r="F28" s="381">
        <v>13558.065921736155</v>
      </c>
      <c r="G28" s="342">
        <v>16237.762095058924</v>
      </c>
      <c r="H28" s="381">
        <v>16686.154478943459</v>
      </c>
      <c r="I28" s="395">
        <v>17737.278863771924</v>
      </c>
      <c r="J28" s="342">
        <v>17798.55196899299</v>
      </c>
      <c r="K28" s="342">
        <v>17532.987038377189</v>
      </c>
      <c r="L28" s="342">
        <v>18402.625779665468</v>
      </c>
      <c r="M28" s="342">
        <v>19273.03837457444</v>
      </c>
      <c r="N28" s="342">
        <v>19536.841242739225</v>
      </c>
      <c r="O28" s="381">
        <v>18753.622675789473</v>
      </c>
      <c r="P28" s="381">
        <v>19752.471653912693</v>
      </c>
      <c r="Q28" s="381">
        <v>20208.324582337253</v>
      </c>
      <c r="R28" s="381">
        <v>20541.912441013297</v>
      </c>
      <c r="S28" s="410">
        <v>20907.307990124526</v>
      </c>
      <c r="T28" s="381">
        <v>20363.92021712492</v>
      </c>
      <c r="U28" s="381">
        <v>20094.227527036866</v>
      </c>
      <c r="V28" s="381">
        <v>18663.951332804692</v>
      </c>
      <c r="W28" s="381">
        <v>18121.554505019398</v>
      </c>
      <c r="X28" s="381">
        <v>18624.849955462465</v>
      </c>
      <c r="Y28" s="381">
        <v>18953.704822358872</v>
      </c>
      <c r="Z28" s="381">
        <v>19013.847037763386</v>
      </c>
      <c r="AA28" s="381">
        <v>19436.023811213421</v>
      </c>
      <c r="AB28" s="381">
        <v>19898.739923989157</v>
      </c>
      <c r="AC28" s="410">
        <v>20399.523532653129</v>
      </c>
      <c r="AD28" s="381">
        <v>20270.208604535637</v>
      </c>
      <c r="AE28" s="381">
        <v>19924.406548823656</v>
      </c>
      <c r="AF28" s="381">
        <v>19882.226887403063</v>
      </c>
      <c r="AG28" s="381">
        <v>20376.827845056581</v>
      </c>
      <c r="AH28" s="381">
        <v>21105.512122333603</v>
      </c>
      <c r="AI28" s="381">
        <v>21385.786926820911</v>
      </c>
      <c r="AJ28" s="381">
        <v>21612.338869878906</v>
      </c>
      <c r="AK28" s="381">
        <v>22056.94312708273</v>
      </c>
      <c r="AL28" s="381">
        <v>22838.878699711688</v>
      </c>
      <c r="AM28" s="410">
        <v>23375.423450247825</v>
      </c>
      <c r="AN28" s="381">
        <v>23607.46730147901</v>
      </c>
      <c r="AO28" s="381">
        <v>23799.389116339335</v>
      </c>
      <c r="AP28" s="381">
        <v>23621.077563643623</v>
      </c>
      <c r="AQ28" s="381">
        <v>23525.817044286934</v>
      </c>
      <c r="AR28" s="381">
        <v>23792.626389461788</v>
      </c>
      <c r="AS28" s="381">
        <v>24606.156507256084</v>
      </c>
      <c r="AT28" s="381">
        <v>25122.348328748059</v>
      </c>
      <c r="AU28" s="381">
        <v>25076.817090613433</v>
      </c>
      <c r="AV28" s="381">
        <v>25078.727873876574</v>
      </c>
      <c r="AW28" s="410">
        <v>23105.052332437917</v>
      </c>
      <c r="AX28" s="381">
        <v>23623.363451490164</v>
      </c>
      <c r="AY28" s="381">
        <v>23519.090788828362</v>
      </c>
      <c r="AZ28" s="381">
        <v>23259.209644179999</v>
      </c>
      <c r="BA28" s="381">
        <v>24024.781984864545</v>
      </c>
      <c r="BB28" s="381">
        <v>24459.921814775891</v>
      </c>
      <c r="BC28" s="381">
        <v>24910.803326781981</v>
      </c>
      <c r="BD28" s="381">
        <v>24462.947357374265</v>
      </c>
      <c r="BE28" s="381"/>
      <c r="BF28" s="381"/>
      <c r="BG28" s="381"/>
      <c r="BH28" s="411"/>
    </row>
    <row r="29" spans="1:60" s="98" customFormat="1" ht="15.05" customHeight="1">
      <c r="A29" s="508">
        <v>20</v>
      </c>
      <c r="B29" s="343">
        <v>12737.369420231073</v>
      </c>
      <c r="C29" s="343">
        <f t="shared" si="0"/>
        <v>12508.64185268258</v>
      </c>
      <c r="D29" s="380">
        <v>12279.914285134086</v>
      </c>
      <c r="E29" s="380">
        <f t="shared" si="1"/>
        <v>13212.086368130951</v>
      </c>
      <c r="F29" s="380">
        <v>14144.258451127816</v>
      </c>
      <c r="G29" s="343">
        <v>16752.080351463504</v>
      </c>
      <c r="H29" s="380">
        <v>17214.383076588521</v>
      </c>
      <c r="I29" s="394">
        <v>18285.450837486729</v>
      </c>
      <c r="J29" s="343">
        <v>18350.939138427566</v>
      </c>
      <c r="K29" s="343">
        <v>18134.609142635229</v>
      </c>
      <c r="L29" s="343">
        <v>18954.99527384184</v>
      </c>
      <c r="M29" s="343">
        <v>19778.410060200946</v>
      </c>
      <c r="N29" s="343">
        <v>20052.749171660042</v>
      </c>
      <c r="O29" s="380">
        <v>19223.433927087717</v>
      </c>
      <c r="P29" s="380">
        <v>20249.504957412828</v>
      </c>
      <c r="Q29" s="380">
        <v>20746.426336376469</v>
      </c>
      <c r="R29" s="380">
        <v>21084.369648105203</v>
      </c>
      <c r="S29" s="408">
        <v>21441.699262703813</v>
      </c>
      <c r="T29" s="380">
        <v>20912.359806136676</v>
      </c>
      <c r="U29" s="380">
        <v>20635.681207737824</v>
      </c>
      <c r="V29" s="380">
        <v>19169.087499753536</v>
      </c>
      <c r="W29" s="380">
        <v>18675.85553287758</v>
      </c>
      <c r="X29" s="380">
        <v>19147.430272362621</v>
      </c>
      <c r="Y29" s="380">
        <v>19509.488562829425</v>
      </c>
      <c r="Z29" s="380">
        <v>19599.876084995693</v>
      </c>
      <c r="AA29" s="380">
        <v>20013.071751627314</v>
      </c>
      <c r="AB29" s="380">
        <v>20482.851663440895</v>
      </c>
      <c r="AC29" s="408">
        <v>20980.87163296057</v>
      </c>
      <c r="AD29" s="380">
        <v>20863.00981328225</v>
      </c>
      <c r="AE29" s="380">
        <v>20505.065634848532</v>
      </c>
      <c r="AF29" s="380">
        <v>20470.078625450325</v>
      </c>
      <c r="AG29" s="380">
        <v>20938.68587814175</v>
      </c>
      <c r="AH29" s="380">
        <v>21668.218289689936</v>
      </c>
      <c r="AI29" s="380">
        <v>21989.137783988237</v>
      </c>
      <c r="AJ29" s="380">
        <v>22228.154367459934</v>
      </c>
      <c r="AK29" s="380">
        <v>22671.53287365779</v>
      </c>
      <c r="AL29" s="380">
        <v>23479.949009488486</v>
      </c>
      <c r="AM29" s="408">
        <v>24062.502252305065</v>
      </c>
      <c r="AN29" s="380">
        <v>24365.280544526609</v>
      </c>
      <c r="AO29" s="380">
        <v>24481.17905853807</v>
      </c>
      <c r="AP29" s="380">
        <v>24321.339891135573</v>
      </c>
      <c r="AQ29" s="380">
        <v>24180.326180887201</v>
      </c>
      <c r="AR29" s="380">
        <v>24538.90172070175</v>
      </c>
      <c r="AS29" s="380">
        <v>25333.665109627025</v>
      </c>
      <c r="AT29" s="380">
        <v>25832.538268653359</v>
      </c>
      <c r="AU29" s="380">
        <v>25798.990778077285</v>
      </c>
      <c r="AV29" s="380">
        <v>25831.729050714715</v>
      </c>
      <c r="AW29" s="408">
        <v>23784.991318668301</v>
      </c>
      <c r="AX29" s="380">
        <v>24285.495910162725</v>
      </c>
      <c r="AY29" s="380">
        <v>24225.70198261827</v>
      </c>
      <c r="AZ29" s="380">
        <v>24003.938132239997</v>
      </c>
      <c r="BA29" s="380">
        <v>24761.198739045933</v>
      </c>
      <c r="BB29" s="380">
        <v>25159.782621270111</v>
      </c>
      <c r="BC29" s="380">
        <v>25653.006960548784</v>
      </c>
      <c r="BD29" s="380">
        <v>25262.294719156147</v>
      </c>
      <c r="BE29" s="380"/>
      <c r="BF29" s="380"/>
      <c r="BG29" s="380"/>
      <c r="BH29" s="409"/>
    </row>
    <row r="30" spans="1:60" s="98" customFormat="1" ht="15.05" customHeight="1">
      <c r="A30" s="508">
        <v>21</v>
      </c>
      <c r="B30" s="343">
        <v>13159.001509955753</v>
      </c>
      <c r="C30" s="343">
        <f t="shared" si="0"/>
        <v>13006.95858183089</v>
      </c>
      <c r="D30" s="380">
        <v>12854.915653706026</v>
      </c>
      <c r="E30" s="380">
        <f t="shared" si="1"/>
        <v>13849.411626408719</v>
      </c>
      <c r="F30" s="380">
        <v>14843.907599111411</v>
      </c>
      <c r="G30" s="343">
        <v>17333.749808111545</v>
      </c>
      <c r="H30" s="380">
        <v>17695.658021109579</v>
      </c>
      <c r="I30" s="394">
        <v>18800.061261790423</v>
      </c>
      <c r="J30" s="343">
        <v>18908.637722952863</v>
      </c>
      <c r="K30" s="343">
        <v>18655.340879934207</v>
      </c>
      <c r="L30" s="343">
        <v>19468.601996497062</v>
      </c>
      <c r="M30" s="343">
        <v>20302.158898032052</v>
      </c>
      <c r="N30" s="343">
        <v>20543.284579486397</v>
      </c>
      <c r="O30" s="380">
        <v>19701.010653614034</v>
      </c>
      <c r="P30" s="380">
        <v>20720.766163694436</v>
      </c>
      <c r="Q30" s="380">
        <v>21270.641593537253</v>
      </c>
      <c r="R30" s="380">
        <v>21581.351400710362</v>
      </c>
      <c r="S30" s="408">
        <v>21943.066355516967</v>
      </c>
      <c r="T30" s="380">
        <v>21433.239616806131</v>
      </c>
      <c r="U30" s="380">
        <v>21139.359050250339</v>
      </c>
      <c r="V30" s="380">
        <v>19700.310511004904</v>
      </c>
      <c r="W30" s="380">
        <v>19186.993775779596</v>
      </c>
      <c r="X30" s="380">
        <v>19670.010589262776</v>
      </c>
      <c r="Y30" s="380">
        <v>20008.214656939883</v>
      </c>
      <c r="Z30" s="380">
        <v>20196.259002320443</v>
      </c>
      <c r="AA30" s="380">
        <v>20600.207942747744</v>
      </c>
      <c r="AB30" s="380">
        <v>21031.916698525525</v>
      </c>
      <c r="AC30" s="408">
        <v>21577.174025237335</v>
      </c>
      <c r="AD30" s="380">
        <v>21486.349266115809</v>
      </c>
      <c r="AE30" s="380">
        <v>21113.457692146236</v>
      </c>
      <c r="AF30" s="380">
        <v>21017.388864321914</v>
      </c>
      <c r="AG30" s="380">
        <v>21492.305523645027</v>
      </c>
      <c r="AH30" s="380">
        <v>22253.497197284061</v>
      </c>
      <c r="AI30" s="380">
        <v>22534.048898445639</v>
      </c>
      <c r="AJ30" s="380">
        <v>22881.104467910172</v>
      </c>
      <c r="AK30" s="380">
        <v>23292.192642421247</v>
      </c>
      <c r="AL30" s="380">
        <v>24143.486736664003</v>
      </c>
      <c r="AM30" s="408">
        <v>24742.208964211477</v>
      </c>
      <c r="AN30" s="380">
        <v>25039.532631496717</v>
      </c>
      <c r="AO30" s="380">
        <v>25189.678297441496</v>
      </c>
      <c r="AP30" s="380">
        <v>25028.508158740857</v>
      </c>
      <c r="AQ30" s="380">
        <v>24844.301358719291</v>
      </c>
      <c r="AR30" s="380">
        <v>25241.743037954206</v>
      </c>
      <c r="AS30" s="380">
        <v>26016.423622221191</v>
      </c>
      <c r="AT30" s="380">
        <v>26557.627298207026</v>
      </c>
      <c r="AU30" s="380">
        <v>26527.202707075114</v>
      </c>
      <c r="AV30" s="380">
        <v>26572.8905864076</v>
      </c>
      <c r="AW30" s="408">
        <v>24493.017285397011</v>
      </c>
      <c r="AX30" s="380">
        <v>24973.006267948167</v>
      </c>
      <c r="AY30" s="380">
        <v>24919.896685782478</v>
      </c>
      <c r="AZ30" s="380">
        <v>24694.444189519996</v>
      </c>
      <c r="BA30" s="380">
        <v>25496.529332822927</v>
      </c>
      <c r="BB30" s="380">
        <v>25889.515535358598</v>
      </c>
      <c r="BC30" s="380">
        <v>26379.374101418714</v>
      </c>
      <c r="BD30" s="380">
        <v>26027.250343077791</v>
      </c>
      <c r="BE30" s="380"/>
      <c r="BF30" s="380"/>
      <c r="BG30" s="380"/>
      <c r="BH30" s="409"/>
    </row>
    <row r="31" spans="1:60" s="98" customFormat="1" ht="15.05" customHeight="1">
      <c r="A31" s="508">
        <v>22</v>
      </c>
      <c r="B31" s="343">
        <v>13567.032564528025</v>
      </c>
      <c r="C31" s="343">
        <f t="shared" si="0"/>
        <v>13488.56097670348</v>
      </c>
      <c r="D31" s="380">
        <v>13410.089388878934</v>
      </c>
      <c r="E31" s="380">
        <f t="shared" si="1"/>
        <v>14498.884077157625</v>
      </c>
      <c r="F31" s="380">
        <v>15587.678765436314</v>
      </c>
      <c r="G31" s="343">
        <v>17860.313737287663</v>
      </c>
      <c r="H31" s="380">
        <v>18288.447891800148</v>
      </c>
      <c r="I31" s="394">
        <v>19392.981968053376</v>
      </c>
      <c r="J31" s="343">
        <v>19386.6650811174</v>
      </c>
      <c r="K31" s="343">
        <v>19165.961321363298</v>
      </c>
      <c r="L31" s="343">
        <v>19996.744758472716</v>
      </c>
      <c r="M31" s="343">
        <v>20867.256328323507</v>
      </c>
      <c r="N31" s="343">
        <v>21059.192508407214</v>
      </c>
      <c r="O31" s="380">
        <v>20174.704642526314</v>
      </c>
      <c r="P31" s="380">
        <v>21206.75428267234</v>
      </c>
      <c r="Q31" s="380">
        <v>21774.027105380392</v>
      </c>
      <c r="R31" s="380">
        <v>22055.595426072148</v>
      </c>
      <c r="S31" s="408">
        <v>22456.442240972348</v>
      </c>
      <c r="T31" s="380">
        <v>21921.047693464829</v>
      </c>
      <c r="U31" s="380">
        <v>21620.371389849795</v>
      </c>
      <c r="V31" s="380">
        <v>20226.790459655811</v>
      </c>
      <c r="W31" s="380">
        <v>19670.871312393501</v>
      </c>
      <c r="X31" s="380">
        <v>20166.352563891793</v>
      </c>
      <c r="Y31" s="380">
        <v>20515.393735696278</v>
      </c>
      <c r="Z31" s="380">
        <v>20757.438761330886</v>
      </c>
      <c r="AA31" s="380">
        <v>21151.026431324644</v>
      </c>
      <c r="AB31" s="380">
        <v>21594.611007530701</v>
      </c>
      <c r="AC31" s="408">
        <v>22141.69854707929</v>
      </c>
      <c r="AD31" s="380">
        <v>22086.335944059349</v>
      </c>
      <c r="AE31" s="380">
        <v>21690.650156762003</v>
      </c>
      <c r="AF31" s="380">
        <v>21542.739124473344</v>
      </c>
      <c r="AG31" s="380">
        <v>22078.878719475877</v>
      </c>
      <c r="AH31" s="380">
        <v>22846.837797820255</v>
      </c>
      <c r="AI31" s="380">
        <v>23088.436727937082</v>
      </c>
      <c r="AJ31" s="380">
        <v>23458.238087502443</v>
      </c>
      <c r="AK31" s="380">
        <v>23917.404927825999</v>
      </c>
      <c r="AL31" s="380">
        <v>24824.998397758493</v>
      </c>
      <c r="AM31" s="408">
        <v>25398.324987635235</v>
      </c>
      <c r="AN31" s="380">
        <v>25690.733365066135</v>
      </c>
      <c r="AO31" s="380">
        <v>25850.381952768104</v>
      </c>
      <c r="AP31" s="380">
        <v>25708.052665892807</v>
      </c>
      <c r="AQ31" s="380">
        <v>25528.560910619573</v>
      </c>
      <c r="AR31" s="380">
        <v>25915.628345881651</v>
      </c>
      <c r="AS31" s="380">
        <v>26673.610654942917</v>
      </c>
      <c r="AT31" s="380">
        <v>27255.401330072025</v>
      </c>
      <c r="AU31" s="380">
        <v>27231.261669937026</v>
      </c>
      <c r="AV31" s="380">
        <v>27273.797342206624</v>
      </c>
      <c r="AW31" s="408">
        <v>25156.572199670034</v>
      </c>
      <c r="AX31" s="380">
        <v>25663.977248339917</v>
      </c>
      <c r="AY31" s="380">
        <v>25620.86402019707</v>
      </c>
      <c r="AZ31" s="380">
        <v>25383.843666579996</v>
      </c>
      <c r="BA31" s="380">
        <v>26210.136718511971</v>
      </c>
      <c r="BB31" s="380">
        <v>26546.70190243244</v>
      </c>
      <c r="BC31" s="380">
        <v>27094.127814164269</v>
      </c>
      <c r="BD31" s="380">
        <v>26808.880748992273</v>
      </c>
      <c r="BE31" s="380"/>
      <c r="BF31" s="380"/>
      <c r="BG31" s="380"/>
      <c r="BH31" s="409"/>
    </row>
    <row r="32" spans="1:60" s="98" customFormat="1" ht="15.05" customHeight="1">
      <c r="A32" s="508">
        <v>23</v>
      </c>
      <c r="B32" s="343">
        <v>13961.462583947887</v>
      </c>
      <c r="C32" s="343">
        <f t="shared" si="0"/>
        <v>13966.66745956637</v>
      </c>
      <c r="D32" s="380">
        <v>13971.872335184853</v>
      </c>
      <c r="E32" s="380">
        <f t="shared" si="1"/>
        <v>15135.903269779712</v>
      </c>
      <c r="F32" s="380">
        <v>16299.934204374569</v>
      </c>
      <c r="G32" s="343">
        <v>18405.246175621091</v>
      </c>
      <c r="H32" s="380">
        <v>18904.714589052721</v>
      </c>
      <c r="I32" s="394">
        <v>19941.153941768182</v>
      </c>
      <c r="J32" s="343">
        <v>19864.692439281938</v>
      </c>
      <c r="K32" s="343">
        <v>19666.47046692251</v>
      </c>
      <c r="L32" s="343">
        <v>20631.485142131532</v>
      </c>
      <c r="M32" s="343">
        <v>21349.656573694261</v>
      </c>
      <c r="N32" s="343">
        <v>21528.584148654845</v>
      </c>
      <c r="O32" s="380">
        <v>20621.219468140349</v>
      </c>
      <c r="P32" s="380">
        <v>21689.060673476175</v>
      </c>
      <c r="Q32" s="380">
        <v>22246.167999247056</v>
      </c>
      <c r="R32" s="380">
        <v>22546.080685179204</v>
      </c>
      <c r="S32" s="408">
        <v>22963.813730106616</v>
      </c>
      <c r="T32" s="380">
        <v>22417.123703626217</v>
      </c>
      <c r="U32" s="380">
        <v>22098.865340236687</v>
      </c>
      <c r="V32" s="380">
        <v>20715.325907503051</v>
      </c>
      <c r="W32" s="380">
        <v>20166.107476627454</v>
      </c>
      <c r="X32" s="380">
        <v>20632.083139204486</v>
      </c>
      <c r="Y32" s="380">
        <v>21012.006583645252</v>
      </c>
      <c r="Z32" s="380">
        <v>21258.566073805156</v>
      </c>
      <c r="AA32" s="380">
        <v>21703.862570042849</v>
      </c>
      <c r="AB32" s="380">
        <v>22141.729003483826</v>
      </c>
      <c r="AC32" s="408">
        <v>22693.138063448088</v>
      </c>
      <c r="AD32" s="380">
        <v>22661.173479813635</v>
      </c>
      <c r="AE32" s="380">
        <v>22233.176407286737</v>
      </c>
      <c r="AF32" s="380">
        <v>22029.237114581425</v>
      </c>
      <c r="AG32" s="380">
        <v>22635.793720011912</v>
      </c>
      <c r="AH32" s="380">
        <v>23380.521870585144</v>
      </c>
      <c r="AI32" s="380">
        <v>23641.245104922851</v>
      </c>
      <c r="AJ32" s="380">
        <v>24019.898955899211</v>
      </c>
      <c r="AK32" s="380">
        <v>24554.757257607544</v>
      </c>
      <c r="AL32" s="380">
        <v>25494.527436240336</v>
      </c>
      <c r="AM32" s="408">
        <v>26016.106142274686</v>
      </c>
      <c r="AN32" s="380">
        <v>26373.629709561501</v>
      </c>
      <c r="AO32" s="380">
        <v>26561.692696587816</v>
      </c>
      <c r="AP32" s="380">
        <v>26415.220933498087</v>
      </c>
      <c r="AQ32" s="380">
        <v>26234.457128192589</v>
      </c>
      <c r="AR32" s="380">
        <v>26614.521116407966</v>
      </c>
      <c r="AS32" s="380">
        <v>27372.990629454172</v>
      </c>
      <c r="AT32" s="380">
        <v>27925.860364248361</v>
      </c>
      <c r="AU32" s="380">
        <v>27935.320632798939</v>
      </c>
      <c r="AV32" s="380">
        <v>27939.185174569888</v>
      </c>
      <c r="AW32" s="408">
        <v>25829.489440775833</v>
      </c>
      <c r="AX32" s="380">
        <v>26321.495543537407</v>
      </c>
      <c r="AY32" s="380">
        <v>26304.899776485705</v>
      </c>
      <c r="AZ32" s="380">
        <v>26050.004959019996</v>
      </c>
      <c r="BA32" s="380">
        <v>26902.02089611307</v>
      </c>
      <c r="BB32" s="380">
        <v>27226.29235020198</v>
      </c>
      <c r="BC32" s="380">
        <v>27875.394797076697</v>
      </c>
      <c r="BD32" s="380">
        <v>27574.87854678847</v>
      </c>
      <c r="BE32" s="380"/>
      <c r="BF32" s="380"/>
      <c r="BG32" s="380"/>
      <c r="BH32" s="409"/>
    </row>
    <row r="33" spans="1:60" s="98" customFormat="1" ht="15.05" customHeight="1">
      <c r="A33" s="508">
        <v>24</v>
      </c>
      <c r="B33" s="343">
        <v>14369.493638520158</v>
      </c>
      <c r="C33" s="343">
        <f t="shared" si="0"/>
        <v>14458.183671138475</v>
      </c>
      <c r="D33" s="380">
        <v>14546.873703756793</v>
      </c>
      <c r="E33" s="380">
        <f t="shared" si="1"/>
        <v>15770.076955318815</v>
      </c>
      <c r="F33" s="380">
        <v>16993.280206880834</v>
      </c>
      <c r="G33" s="343">
        <v>18931.810104797209</v>
      </c>
      <c r="H33" s="380">
        <v>19474.027633181286</v>
      </c>
      <c r="I33" s="394">
        <v>20450.17077450336</v>
      </c>
      <c r="J33" s="343">
        <v>20353.342627627913</v>
      </c>
      <c r="K33" s="343">
        <v>20131.590076937129</v>
      </c>
      <c r="L33" s="343">
        <v>21145.091864786755</v>
      </c>
      <c r="M33" s="343">
        <v>21804.491090758118</v>
      </c>
      <c r="N33" s="343">
        <v>22006.433295933966</v>
      </c>
      <c r="O33" s="380">
        <v>21052.203343298243</v>
      </c>
      <c r="P33" s="380">
        <v>22164.003607931856</v>
      </c>
      <c r="Q33" s="380">
        <v>22739.13863843137</v>
      </c>
      <c r="R33" s="380">
        <v>23056.055424780578</v>
      </c>
      <c r="S33" s="408">
        <v>23447.167633956426</v>
      </c>
      <c r="T33" s="380">
        <v>22926.979602958752</v>
      </c>
      <c r="U33" s="380">
        <v>22537.065063222577</v>
      </c>
      <c r="V33" s="380">
        <v>21210.975949250977</v>
      </c>
      <c r="W33" s="380">
        <v>20636.354660097306</v>
      </c>
      <c r="X33" s="380">
        <v>21082.508014859013</v>
      </c>
      <c r="Y33" s="380">
        <v>21512.845923917193</v>
      </c>
      <c r="Z33" s="380">
        <v>21765.905708334889</v>
      </c>
      <c r="AA33" s="380">
        <v>22240.557507630594</v>
      </c>
      <c r="AB33" s="380">
        <v>22686.899960305447</v>
      </c>
      <c r="AC33" s="408">
        <v>23229.62328784756</v>
      </c>
      <c r="AD33" s="380">
        <v>23191.101833087123</v>
      </c>
      <c r="AE33" s="380">
        <v>22763.569482879608</v>
      </c>
      <c r="AF33" s="380">
        <v>22578.236582585334</v>
      </c>
      <c r="AG33" s="380">
        <v>23166.345880285884</v>
      </c>
      <c r="AH33" s="380">
        <v>23948.065053706719</v>
      </c>
      <c r="AI33" s="380">
        <v>24129.295929176002</v>
      </c>
      <c r="AJ33" s="380">
        <v>24603.221675969682</v>
      </c>
      <c r="AK33" s="380">
        <v>25149.619432070318</v>
      </c>
      <c r="AL33" s="380">
        <v>26132.602090363969</v>
      </c>
      <c r="AM33" s="408">
        <v>26661.901239487284</v>
      </c>
      <c r="AN33" s="380">
        <v>27104.069470445782</v>
      </c>
      <c r="AO33" s="380">
        <v>27242.07688632841</v>
      </c>
      <c r="AP33" s="380">
        <v>27104.433756808707</v>
      </c>
      <c r="AQ33" s="380">
        <v>26937.648762556517</v>
      </c>
      <c r="AR33" s="380">
        <v>27308.149157966098</v>
      </c>
      <c r="AS33" s="380">
        <v>28050.634846073852</v>
      </c>
      <c r="AT33" s="380">
        <v>28619.909623701271</v>
      </c>
      <c r="AU33" s="380">
        <v>28630.926057513283</v>
      </c>
      <c r="AV33" s="380">
        <v>28619.964540421981</v>
      </c>
      <c r="AW33" s="408">
        <v>26490.703773340665</v>
      </c>
      <c r="AX33" s="380">
        <v>26972.092593522291</v>
      </c>
      <c r="AY33" s="380">
        <v>26977.647814023701</v>
      </c>
      <c r="AZ33" s="380">
        <v>26752.683398719997</v>
      </c>
      <c r="BA33" s="380">
        <v>27612.369800588924</v>
      </c>
      <c r="BB33" s="380">
        <v>27914.417685855595</v>
      </c>
      <c r="BC33" s="380">
        <v>28533.137135393506</v>
      </c>
      <c r="BD33" s="380">
        <v>28328.370258090032</v>
      </c>
      <c r="BE33" s="380"/>
      <c r="BF33" s="380"/>
      <c r="BG33" s="380"/>
      <c r="BH33" s="409"/>
    </row>
    <row r="34" spans="1:60" s="98" customFormat="1" ht="15.05" customHeight="1">
      <c r="A34" s="508">
        <v>25</v>
      </c>
      <c r="B34" s="343">
        <v>14743.522105211407</v>
      </c>
      <c r="C34" s="343">
        <f t="shared" si="0"/>
        <v>14936.003194336576</v>
      </c>
      <c r="D34" s="380">
        <v>15128.484283461745</v>
      </c>
      <c r="E34" s="380">
        <f t="shared" si="1"/>
        <v>16385.49423725377</v>
      </c>
      <c r="F34" s="380">
        <v>17642.504191045791</v>
      </c>
      <c r="G34" s="343">
        <v>19452.251197587557</v>
      </c>
      <c r="H34" s="380">
        <v>20049.209883950352</v>
      </c>
      <c r="I34" s="394">
        <v>21015.123522923721</v>
      </c>
      <c r="J34" s="343">
        <v>20873.861306518189</v>
      </c>
      <c r="K34" s="343">
        <v>20576.487095211985</v>
      </c>
      <c r="L34" s="343">
        <v>21658.698587441981</v>
      </c>
      <c r="M34" s="343">
        <v>22323.64564053807</v>
      </c>
      <c r="N34" s="343">
        <v>22454.681168602874</v>
      </c>
      <c r="O34" s="380">
        <v>21487.069956070172</v>
      </c>
      <c r="P34" s="380">
        <v>22638.946542387541</v>
      </c>
      <c r="Q34" s="380">
        <v>23176.56329010196</v>
      </c>
      <c r="R34" s="380">
        <v>23533.547696891419</v>
      </c>
      <c r="S34" s="408">
        <v>23945.532528609019</v>
      </c>
      <c r="T34" s="380">
        <v>23381.715945606691</v>
      </c>
      <c r="U34" s="380">
        <v>22992.893510696405</v>
      </c>
      <c r="V34" s="380">
        <v>21675.79608409592</v>
      </c>
      <c r="W34" s="380">
        <v>21102.058392519142</v>
      </c>
      <c r="X34" s="380">
        <v>21550.4251186943</v>
      </c>
      <c r="Y34" s="380">
        <v>22017.911756512105</v>
      </c>
      <c r="Z34" s="380">
        <v>22289.811535012534</v>
      </c>
      <c r="AA34" s="380">
        <v>22779.27009535965</v>
      </c>
      <c r="AB34" s="380">
        <v>23224.282760601043</v>
      </c>
      <c r="AC34" s="408">
        <v>23767.977798743199</v>
      </c>
      <c r="AD34" s="380">
        <v>23749.772063148324</v>
      </c>
      <c r="AE34" s="380">
        <v>23311.295665517995</v>
      </c>
      <c r="AF34" s="380">
        <v>23123.857592324599</v>
      </c>
      <c r="AG34" s="380">
        <v>23749.623721083979</v>
      </c>
      <c r="AH34" s="380">
        <v>24499.484850944162</v>
      </c>
      <c r="AI34" s="380">
        <v>24705.796093746874</v>
      </c>
      <c r="AJ34" s="380">
        <v>25181.902570681501</v>
      </c>
      <c r="AK34" s="380">
        <v>25736.894078797599</v>
      </c>
      <c r="AL34" s="380">
        <v>26737.724532302815</v>
      </c>
      <c r="AM34" s="408">
        <v>27320.966098971374</v>
      </c>
      <c r="AN34" s="380">
        <v>27825.864973804808</v>
      </c>
      <c r="AO34" s="380">
        <v>27915.432313778292</v>
      </c>
      <c r="AP34" s="380">
        <v>27738.399059212657</v>
      </c>
      <c r="AQ34" s="380">
        <v>27585.396441134053</v>
      </c>
      <c r="AR34" s="380">
        <v>27997.828652798093</v>
      </c>
      <c r="AS34" s="380">
        <v>28743.621950616995</v>
      </c>
      <c r="AT34" s="380">
        <v>29300.301384309845</v>
      </c>
      <c r="AU34" s="380">
        <v>29315.662647466463</v>
      </c>
      <c r="AV34" s="380">
        <v>29305.479762732175</v>
      </c>
      <c r="AW34" s="408">
        <v>27142.555779072718</v>
      </c>
      <c r="AX34" s="380">
        <v>27611.1542348195</v>
      </c>
      <c r="AY34" s="380">
        <v>27652.653395311827</v>
      </c>
      <c r="AZ34" s="380">
        <v>27434.336814239996</v>
      </c>
      <c r="BA34" s="380">
        <v>28298.823176168036</v>
      </c>
      <c r="BB34" s="380">
        <v>28623.880241219402</v>
      </c>
      <c r="BC34" s="380">
        <v>29238.388952400939</v>
      </c>
      <c r="BD34" s="380">
        <v>29041.217188284041</v>
      </c>
      <c r="BE34" s="380"/>
      <c r="BF34" s="380"/>
      <c r="BG34" s="380"/>
      <c r="BH34" s="409"/>
    </row>
    <row r="35" spans="1:60" s="98" customFormat="1" ht="15.05" customHeight="1">
      <c r="A35" s="508">
        <v>26</v>
      </c>
      <c r="B35" s="343">
        <v>15171.954712512292</v>
      </c>
      <c r="C35" s="343">
        <f t="shared" si="0"/>
        <v>15431.110971139977</v>
      </c>
      <c r="D35" s="380">
        <v>15690.267229767664</v>
      </c>
      <c r="E35" s="380">
        <f t="shared" si="1"/>
        <v>16975.239838795882</v>
      </c>
      <c r="F35" s="380">
        <v>18260.212447824102</v>
      </c>
      <c r="G35" s="343">
        <v>19972.692290377909</v>
      </c>
      <c r="H35" s="380">
        <v>20624.392134719423</v>
      </c>
      <c r="I35" s="394">
        <v>21619.231412323708</v>
      </c>
      <c r="J35" s="343">
        <v>21431.559891043482</v>
      </c>
      <c r="K35" s="343">
        <v>21041.606705226604</v>
      </c>
      <c r="L35" s="343">
        <v>22157.769270776771</v>
      </c>
      <c r="M35" s="343">
        <v>22773.885869550777</v>
      </c>
      <c r="N35" s="343">
        <v>22881.785273693062</v>
      </c>
      <c r="O35" s="380">
        <v>21933.584781684207</v>
      </c>
      <c r="P35" s="380">
        <v>23095.480835972849</v>
      </c>
      <c r="Q35" s="380">
        <v>23627.874438650979</v>
      </c>
      <c r="R35" s="380">
        <v>24001.295228755098</v>
      </c>
      <c r="S35" s="408">
        <v>24401.866649013806</v>
      </c>
      <c r="T35" s="380">
        <v>23839.208266088859</v>
      </c>
      <c r="U35" s="380">
        <v>23438.648401319981</v>
      </c>
      <c r="V35" s="380">
        <v>22128.758562439722</v>
      </c>
      <c r="W35" s="380">
        <v>21554.131771796921</v>
      </c>
      <c r="X35" s="380">
        <v>22040.207507755535</v>
      </c>
      <c r="Y35" s="380">
        <v>22499.731881330685</v>
      </c>
      <c r="Z35" s="380">
        <v>22817.858909727158</v>
      </c>
      <c r="AA35" s="380">
        <v>23289.735581110403</v>
      </c>
      <c r="AB35" s="380">
        <v>23775.294834817181</v>
      </c>
      <c r="AC35" s="408">
        <v>24336.240893577484</v>
      </c>
      <c r="AD35" s="380">
        <v>24346.166006493397</v>
      </c>
      <c r="AE35" s="380">
        <v>23843.422051815418</v>
      </c>
      <c r="AF35" s="380">
        <v>23649.207852476033</v>
      </c>
      <c r="AG35" s="380">
        <v>24270.289816259679</v>
      </c>
      <c r="AH35" s="380">
        <v>25033.16892370905</v>
      </c>
      <c r="AI35" s="380">
        <v>25268.081185766685</v>
      </c>
      <c r="AJ35" s="380">
        <v>25724.996137643666</v>
      </c>
      <c r="AK35" s="380">
        <v>26319.616208883581</v>
      </c>
      <c r="AL35" s="380">
        <v>27375.799186426451</v>
      </c>
      <c r="AM35" s="408">
        <v>27978.556540425299</v>
      </c>
      <c r="AN35" s="380">
        <v>28577.915378502235</v>
      </c>
      <c r="AO35" s="380">
        <v>28587.381988770037</v>
      </c>
      <c r="AP35" s="380">
        <v>28382.032677775278</v>
      </c>
      <c r="AQ35" s="380">
        <v>28289.940367102525</v>
      </c>
      <c r="AR35" s="380">
        <v>28686.191965388043</v>
      </c>
      <c r="AS35" s="380">
        <v>29439.166203147382</v>
      </c>
      <c r="AT35" s="380">
        <v>29963.310873661998</v>
      </c>
      <c r="AU35" s="380">
        <v>30023.344555248765</v>
      </c>
      <c r="AV35" s="380">
        <v>30027.697872592656</v>
      </c>
      <c r="AW35" s="408">
        <v>27790.896912242479</v>
      </c>
      <c r="AX35" s="380">
        <v>28252.522957854246</v>
      </c>
      <c r="AY35" s="380">
        <v>28309.59862659893</v>
      </c>
      <c r="AZ35" s="380">
        <v>28150.294216579998</v>
      </c>
      <c r="BA35" s="380">
        <v>29009.172080643893</v>
      </c>
      <c r="BB35" s="380">
        <v>29292.802079133846</v>
      </c>
      <c r="BC35" s="380">
        <v>29956.309963725871</v>
      </c>
      <c r="BD35" s="380">
        <v>29765.528031098132</v>
      </c>
      <c r="BE35" s="380"/>
      <c r="BF35" s="380"/>
      <c r="BG35" s="380"/>
      <c r="BH35" s="409"/>
    </row>
    <row r="36" spans="1:60" s="98" customFormat="1" ht="15.05" customHeight="1">
      <c r="A36" s="508">
        <v>27</v>
      </c>
      <c r="B36" s="343">
        <v>15634.3899076942</v>
      </c>
      <c r="C36" s="343">
        <f t="shared" si="0"/>
        <v>15930.001619617869</v>
      </c>
      <c r="D36" s="380">
        <v>16225.613331541539</v>
      </c>
      <c r="E36" s="380">
        <f t="shared" si="1"/>
        <v>17545.463872594646</v>
      </c>
      <c r="F36" s="380">
        <v>18865.314413647753</v>
      </c>
      <c r="G36" s="343">
        <v>20542.116074254409</v>
      </c>
      <c r="H36" s="380">
        <v>21187.835972207489</v>
      </c>
      <c r="I36" s="394">
        <v>22228.932893292218</v>
      </c>
      <c r="J36" s="343">
        <v>21893.653003935869</v>
      </c>
      <c r="K36" s="343">
        <v>21542.115850785813</v>
      </c>
      <c r="L36" s="343">
        <v>22613.231836150273</v>
      </c>
      <c r="M36" s="343">
        <v>23338.983299842232</v>
      </c>
      <c r="N36" s="343">
        <v>23296.203118236015</v>
      </c>
      <c r="O36" s="380">
        <v>22364.568656842104</v>
      </c>
      <c r="P36" s="380">
        <v>23548.333401384079</v>
      </c>
      <c r="Q36" s="380">
        <v>24110.430205176468</v>
      </c>
      <c r="R36" s="380">
        <v>24495.028734611205</v>
      </c>
      <c r="S36" s="408">
        <v>24861.202967579149</v>
      </c>
      <c r="T36" s="380">
        <v>24310.480475742173</v>
      </c>
      <c r="U36" s="380">
        <v>23861.737789030496</v>
      </c>
      <c r="V36" s="380">
        <v>22531.918883478702</v>
      </c>
      <c r="W36" s="380">
        <v>21983.487895834613</v>
      </c>
      <c r="X36" s="380">
        <v>22510.311140113416</v>
      </c>
      <c r="Y36" s="380">
        <v>22979.438759987777</v>
      </c>
      <c r="Z36" s="380">
        <v>23289.995385942584</v>
      </c>
      <c r="AA36" s="380">
        <v>23790.112816154618</v>
      </c>
      <c r="AB36" s="380">
        <v>24347.724339479886</v>
      </c>
      <c r="AC36" s="408">
        <v>24880.203263961615</v>
      </c>
      <c r="AD36" s="380">
        <v>24938.967215240009</v>
      </c>
      <c r="AE36" s="380">
        <v>24323.549116976283</v>
      </c>
      <c r="AF36" s="380">
        <v>24216.788840935456</v>
      </c>
      <c r="AG36" s="380">
        <v>24818.966429213819</v>
      </c>
      <c r="AH36" s="380">
        <v>25547.50493341298</v>
      </c>
      <c r="AI36" s="380">
        <v>25811.412847718413</v>
      </c>
      <c r="AJ36" s="380">
        <v>26243.333302693023</v>
      </c>
      <c r="AK36" s="380">
        <v>26903.855844516664</v>
      </c>
      <c r="AL36" s="380">
        <v>28019.865151856411</v>
      </c>
      <c r="AM36" s="408">
        <v>28667.109760512707</v>
      </c>
      <c r="AN36" s="380">
        <v>29256.489594234972</v>
      </c>
      <c r="AO36" s="380">
        <v>29297.286980131605</v>
      </c>
      <c r="AP36" s="380">
        <v>29054.671244813897</v>
      </c>
      <c r="AQ36" s="380">
        <v>28921.460546425511</v>
      </c>
      <c r="AR36" s="380">
        <v>29364.025820041625</v>
      </c>
      <c r="AS36" s="380">
        <v>30111.696123792575</v>
      </c>
      <c r="AT36" s="380">
        <v>30597.763774521456</v>
      </c>
      <c r="AU36" s="380">
        <v>30757.594725780571</v>
      </c>
      <c r="AV36" s="380">
        <v>30690.717776726869</v>
      </c>
      <c r="AW36" s="408">
        <v>28384.23437526968</v>
      </c>
      <c r="AX36" s="380">
        <v>28946.954560852297</v>
      </c>
      <c r="AY36" s="380">
        <v>29015.081048513777</v>
      </c>
      <c r="AZ36" s="380">
        <v>28785.471262859995</v>
      </c>
      <c r="BA36" s="380">
        <v>29670.643766921865</v>
      </c>
      <c r="BB36" s="380">
        <v>29995.863468584594</v>
      </c>
      <c r="BC36" s="380">
        <v>30677.398273630177</v>
      </c>
      <c r="BD36" s="380">
        <v>30455.447136051982</v>
      </c>
      <c r="BE36" s="380"/>
      <c r="BF36" s="380"/>
      <c r="BG36" s="380"/>
      <c r="BH36" s="409"/>
    </row>
    <row r="37" spans="1:60" s="98" customFormat="1" ht="15.05" customHeight="1">
      <c r="A37" s="509">
        <v>28</v>
      </c>
      <c r="B37" s="342">
        <v>16096.825102876106</v>
      </c>
      <c r="C37" s="342">
        <f t="shared" si="0"/>
        <v>16461.938323760816</v>
      </c>
      <c r="D37" s="381">
        <v>16827.051544645525</v>
      </c>
      <c r="E37" s="381">
        <f t="shared" si="1"/>
        <v>18173.946543967781</v>
      </c>
      <c r="F37" s="381">
        <v>19520.84154329004</v>
      </c>
      <c r="G37" s="342">
        <v>21074.802839816297</v>
      </c>
      <c r="H37" s="381">
        <v>21739.541396414552</v>
      </c>
      <c r="I37" s="395">
        <v>22777.104867007023</v>
      </c>
      <c r="J37" s="342">
        <v>22456.663003551883</v>
      </c>
      <c r="K37" s="342">
        <v>22083.070179824557</v>
      </c>
      <c r="L37" s="342">
        <v>23107.457173044921</v>
      </c>
      <c r="M37" s="342">
        <v>23844.354985468737</v>
      </c>
      <c r="N37" s="342">
        <v>23752.908497936412</v>
      </c>
      <c r="O37" s="381">
        <v>22780.021581543857</v>
      </c>
      <c r="P37" s="381">
        <v>23993.82251044716</v>
      </c>
      <c r="Q37" s="381">
        <v>24596.457595921565</v>
      </c>
      <c r="R37" s="381">
        <v>24966.02451322394</v>
      </c>
      <c r="S37" s="410">
        <v>25317.537087983932</v>
      </c>
      <c r="T37" s="381">
        <v>24748.680951384733</v>
      </c>
      <c r="U37" s="381">
        <v>24304.974290441511</v>
      </c>
      <c r="V37" s="381">
        <v>22904.249297614704</v>
      </c>
      <c r="W37" s="381">
        <v>22424.202647492351</v>
      </c>
      <c r="X37" s="381">
        <v>22973.855186903511</v>
      </c>
      <c r="Y37" s="381">
        <v>23423.220453899623</v>
      </c>
      <c r="Z37" s="381">
        <v>23739.353347954635</v>
      </c>
      <c r="AA37" s="381">
        <v>24310.666552611907</v>
      </c>
      <c r="AB37" s="381">
        <v>24871.47786585494</v>
      </c>
      <c r="AC37" s="410">
        <v>25383.041331430111</v>
      </c>
      <c r="AD37" s="381">
        <v>25481.470139608122</v>
      </c>
      <c r="AE37" s="381">
        <v>24840.075706932737</v>
      </c>
      <c r="AF37" s="381">
        <v>24779.302141997923</v>
      </c>
      <c r="AG37" s="381">
        <v>25365.995364651579</v>
      </c>
      <c r="AH37" s="381">
        <v>26102.149407827248</v>
      </c>
      <c r="AI37" s="381">
        <v>26321.576007050993</v>
      </c>
      <c r="AJ37" s="381">
        <v>26812.73054668754</v>
      </c>
      <c r="AK37" s="381">
        <v>27488.095480149746</v>
      </c>
      <c r="AL37" s="381">
        <v>28651.948494673718</v>
      </c>
      <c r="AM37" s="410">
        <v>29304.05834954431</v>
      </c>
      <c r="AN37" s="381">
        <v>29958.115163368395</v>
      </c>
      <c r="AO37" s="381">
        <v>29976.265417414055</v>
      </c>
      <c r="AP37" s="381">
        <v>29709.354367557851</v>
      </c>
      <c r="AQ37" s="381">
        <v>29604.367806721246</v>
      </c>
      <c r="AR37" s="381">
        <v>30089.242235408856</v>
      </c>
      <c r="AS37" s="381">
        <v>30802.126080348473</v>
      </c>
      <c r="AT37" s="381">
        <v>31280.638716738093</v>
      </c>
      <c r="AU37" s="381">
        <v>31480.976061551217</v>
      </c>
      <c r="AV37" s="381">
        <v>31367.945250235385</v>
      </c>
      <c r="AW37" s="410">
        <v>29033.745799293538</v>
      </c>
      <c r="AX37" s="381">
        <v>29601.012233443482</v>
      </c>
      <c r="AY37" s="381">
        <v>29683.313998551519</v>
      </c>
      <c r="AZ37" s="381">
        <v>29448.312814639998</v>
      </c>
      <c r="BA37" s="381">
        <v>30364.700265331761</v>
      </c>
      <c r="BB37" s="381">
        <v>30682.921943252699</v>
      </c>
      <c r="BC37" s="381">
        <v>31399.542349727606</v>
      </c>
      <c r="BD37" s="381">
        <v>31186.011022113387</v>
      </c>
      <c r="BE37" s="381"/>
      <c r="BF37" s="381"/>
      <c r="BG37" s="381"/>
      <c r="BH37" s="411"/>
    </row>
    <row r="38" spans="1:60" s="98" customFormat="1" ht="15.05" customHeight="1">
      <c r="A38" s="508">
        <v>29</v>
      </c>
      <c r="B38" s="343">
        <v>16586.462368362834</v>
      </c>
      <c r="C38" s="343">
        <f t="shared" si="0"/>
        <v>17007.476063056172</v>
      </c>
      <c r="D38" s="380">
        <v>17428.489757749507</v>
      </c>
      <c r="E38" s="380">
        <f t="shared" si="1"/>
        <v>18764.610342476939</v>
      </c>
      <c r="F38" s="380">
        <v>20100.730927204371</v>
      </c>
      <c r="G38" s="343">
        <v>21582.998259835109</v>
      </c>
      <c r="H38" s="380">
        <v>22320.592853824121</v>
      </c>
      <c r="I38" s="394">
        <v>23286.121699742202</v>
      </c>
      <c r="J38" s="343">
        <v>22998.427342805026</v>
      </c>
      <c r="K38" s="343">
        <v>22487.522014619877</v>
      </c>
      <c r="L38" s="343">
        <v>23567.765084858565</v>
      </c>
      <c r="M38" s="343">
        <v>24354.320959146393</v>
      </c>
      <c r="N38" s="343">
        <v>24201.15637060532</v>
      </c>
      <c r="O38" s="380">
        <v>23199.357243859646</v>
      </c>
      <c r="P38" s="380">
        <v>24446.675075858395</v>
      </c>
      <c r="Q38" s="380">
        <v>25051.240368690193</v>
      </c>
      <c r="R38" s="380">
        <v>25411.034317844245</v>
      </c>
      <c r="S38" s="408">
        <v>25773.871208388719</v>
      </c>
      <c r="T38" s="380">
        <v>25178.613493524601</v>
      </c>
      <c r="U38" s="380">
        <v>24743.1740134274</v>
      </c>
      <c r="V38" s="380">
        <v>23342.982588157127</v>
      </c>
      <c r="W38" s="380">
        <v>22846.743594958014</v>
      </c>
      <c r="X38" s="380">
        <v>23422.093534035444</v>
      </c>
      <c r="Y38" s="380">
        <v>23890.247855587808</v>
      </c>
      <c r="Z38" s="380">
        <v>24199.065180059129</v>
      </c>
      <c r="AA38" s="380">
        <v>24800.955536949587</v>
      </c>
      <c r="AB38" s="380">
        <v>25401.072509624515</v>
      </c>
      <c r="AC38" s="408">
        <v>25880.271539410111</v>
      </c>
      <c r="AD38" s="380">
        <v>25997.027554487748</v>
      </c>
      <c r="AE38" s="380">
        <v>25358.335607593744</v>
      </c>
      <c r="AF38" s="380">
        <v>25343.504672192706</v>
      </c>
      <c r="AG38" s="380">
        <v>25888.309137343658</v>
      </c>
      <c r="AH38" s="380">
        <v>26676.141945302479</v>
      </c>
      <c r="AI38" s="380">
        <v>26864.907669002721</v>
      </c>
      <c r="AJ38" s="380">
        <v>27388.316891160262</v>
      </c>
      <c r="AK38" s="380">
        <v>28090.545182348014</v>
      </c>
      <c r="AL38" s="380">
        <v>29240.594830520171</v>
      </c>
      <c r="AM38" s="408">
        <v>29954.276700847407</v>
      </c>
      <c r="AN38" s="380">
        <v>30649.65576538902</v>
      </c>
      <c r="AO38" s="380">
        <v>30669.301379277924</v>
      </c>
      <c r="AP38" s="380">
        <v>30391.661250755133</v>
      </c>
      <c r="AQ38" s="380">
        <v>30287.275067016981</v>
      </c>
      <c r="AR38" s="380">
        <v>30749.965720915843</v>
      </c>
      <c r="AS38" s="380">
        <v>31491.277462910752</v>
      </c>
      <c r="AT38" s="380">
        <v>31995.795019859517</v>
      </c>
      <c r="AU38" s="380">
        <v>32181.412079492744</v>
      </c>
      <c r="AV38" s="380">
        <v>31998.998123277412</v>
      </c>
      <c r="AW38" s="408">
        <v>29655.170242819069</v>
      </c>
      <c r="AX38" s="380">
        <v>30297.75091817907</v>
      </c>
      <c r="AY38" s="380">
        <v>30427.174664218532</v>
      </c>
      <c r="AZ38" s="380">
        <v>30086.809601579997</v>
      </c>
      <c r="BA38" s="380">
        <v>31048.981320102077</v>
      </c>
      <c r="BB38" s="380">
        <v>31400.919386500584</v>
      </c>
      <c r="BC38" s="380">
        <v>32113.240296280037</v>
      </c>
      <c r="BD38" s="380">
        <v>31888.436213561872</v>
      </c>
      <c r="BE38" s="380"/>
      <c r="BF38" s="380"/>
      <c r="BG38" s="380"/>
      <c r="BH38" s="409"/>
    </row>
    <row r="39" spans="1:60" s="98" customFormat="1" ht="15.05" customHeight="1">
      <c r="A39" s="508">
        <v>30</v>
      </c>
      <c r="B39" s="343">
        <v>17062.498598697148</v>
      </c>
      <c r="C39" s="343">
        <f t="shared" si="0"/>
        <v>17539.604073642309</v>
      </c>
      <c r="D39" s="380">
        <v>18016.709548587471</v>
      </c>
      <c r="E39" s="380">
        <f t="shared" si="1"/>
        <v>19386.483802717063</v>
      </c>
      <c r="F39" s="380">
        <v>20756.258056846658</v>
      </c>
      <c r="G39" s="343">
        <v>22085.070843468151</v>
      </c>
      <c r="H39" s="380">
        <v>22866.429071390685</v>
      </c>
      <c r="I39" s="394">
        <v>23783.951349340339</v>
      </c>
      <c r="J39" s="343">
        <v>23572.060172602472</v>
      </c>
      <c r="K39" s="343">
        <v>22912.196441154967</v>
      </c>
      <c r="L39" s="343">
        <v>24032.918343112353</v>
      </c>
      <c r="M39" s="343">
        <v>24855.098356721748</v>
      </c>
      <c r="N39" s="343">
        <v>24645.175489758483</v>
      </c>
      <c r="O39" s="380">
        <v>23618.692906175434</v>
      </c>
      <c r="P39" s="380">
        <v>24884.800728573326</v>
      </c>
      <c r="Q39" s="380">
        <v>25474.77852348235</v>
      </c>
      <c r="R39" s="380">
        <v>25839.802888719285</v>
      </c>
      <c r="S39" s="408">
        <v>26209.1899416696</v>
      </c>
      <c r="T39" s="380">
        <v>25627.837880504077</v>
      </c>
      <c r="U39" s="380">
        <v>25161.226622712791</v>
      </c>
      <c r="V39" s="380">
        <v>23739.028315295422</v>
      </c>
      <c r="W39" s="380">
        <v>23307.903876331831</v>
      </c>
      <c r="X39" s="380">
        <v>23940.300793890412</v>
      </c>
      <c r="Y39" s="380">
        <v>24344.595780307081</v>
      </c>
      <c r="Z39" s="380">
        <v>24667.06010823758</v>
      </c>
      <c r="AA39" s="380">
        <v>25307.385722417723</v>
      </c>
      <c r="AB39" s="380">
        <v>25922.878996868068</v>
      </c>
      <c r="AC39" s="408">
        <v>26388.717466367103</v>
      </c>
      <c r="AD39" s="380">
        <v>26505.39950017045</v>
      </c>
      <c r="AE39" s="380">
        <v>25892.19530459572</v>
      </c>
      <c r="AF39" s="380">
        <v>25884.057994535018</v>
      </c>
      <c r="AG39" s="380">
        <v>26450.167170428827</v>
      </c>
      <c r="AH39" s="380">
        <v>27232.398758305157</v>
      </c>
      <c r="AI39" s="380">
        <v>27381.388638357999</v>
      </c>
      <c r="AJ39" s="380">
        <v>27990.206912665337</v>
      </c>
      <c r="AK39" s="380">
        <v>28650.504729227516</v>
      </c>
      <c r="AL39" s="380">
        <v>29887.656451603292</v>
      </c>
      <c r="AM39" s="408">
        <v>30635.457830783984</v>
      </c>
      <c r="AN39" s="380">
        <v>31364.247720810326</v>
      </c>
      <c r="AO39" s="380">
        <v>31389.046637846484</v>
      </c>
      <c r="AP39" s="380">
        <v>31058.775065703085</v>
      </c>
      <c r="AQ39" s="380">
        <v>30943.136495221795</v>
      </c>
      <c r="AR39" s="380">
        <v>31477.814500767166</v>
      </c>
      <c r="AS39" s="380">
        <v>32180.428845473027</v>
      </c>
      <c r="AT39" s="380">
        <v>32717.15927700109</v>
      </c>
      <c r="AU39" s="380">
        <v>32875.80985590029</v>
      </c>
      <c r="AV39" s="380">
        <v>32660.834063297098</v>
      </c>
      <c r="AW39" s="408">
        <v>30349.152719298614</v>
      </c>
      <c r="AX39" s="380">
        <v>30956.422754245326</v>
      </c>
      <c r="AY39" s="380">
        <v>31125.884454882995</v>
      </c>
      <c r="AZ39" s="380">
        <v>30761.823535779997</v>
      </c>
      <c r="BA39" s="380">
        <v>31756.071743364741</v>
      </c>
      <c r="BB39" s="380">
        <v>32092.245305110726</v>
      </c>
      <c r="BC39" s="380">
        <v>32838.55167095684</v>
      </c>
      <c r="BD39" s="380">
        <v>32614.831404125067</v>
      </c>
      <c r="BE39" s="380"/>
      <c r="BF39" s="380"/>
      <c r="BG39" s="380"/>
      <c r="BH39" s="409"/>
    </row>
    <row r="40" spans="1:60" s="98" customFormat="1" ht="15.05" customHeight="1">
      <c r="A40" s="508">
        <v>31</v>
      </c>
      <c r="B40" s="343">
        <v>17545.33534660767</v>
      </c>
      <c r="C40" s="343">
        <f t="shared" si="0"/>
        <v>18081.741554149561</v>
      </c>
      <c r="D40" s="380">
        <v>18618.147761691453</v>
      </c>
      <c r="E40" s="380">
        <f t="shared" si="1"/>
        <v>19989.753892180881</v>
      </c>
      <c r="F40" s="380">
        <v>21361.360022670309</v>
      </c>
      <c r="G40" s="343">
        <v>22617.757609030039</v>
      </c>
      <c r="H40" s="380">
        <v>23406.396082316747</v>
      </c>
      <c r="I40" s="394">
        <v>24298.561773644036</v>
      </c>
      <c r="J40" s="343">
        <v>24071.333191129881</v>
      </c>
      <c r="K40" s="343">
        <v>23372.260403234643</v>
      </c>
      <c r="L40" s="343">
        <v>24464.154176285134</v>
      </c>
      <c r="M40" s="343">
        <v>25282.3671454787</v>
      </c>
      <c r="N40" s="343">
        <v>25063.822087817181</v>
      </c>
      <c r="O40" s="380">
        <v>24026.380355649122</v>
      </c>
      <c r="P40" s="380">
        <v>25308.19946859196</v>
      </c>
      <c r="Q40" s="380">
        <v>25943.44779312941</v>
      </c>
      <c r="R40" s="380">
        <v>26271.81970634338</v>
      </c>
      <c r="S40" s="408">
        <v>26671.528458395504</v>
      </c>
      <c r="T40" s="380">
        <v>26088.086178820478</v>
      </c>
      <c r="U40" s="380">
        <v>25604.463124123806</v>
      </c>
      <c r="V40" s="380">
        <v>24132.702511133488</v>
      </c>
      <c r="W40" s="380">
        <v>23741.803451417542</v>
      </c>
      <c r="X40" s="380">
        <v>24476.000281926135</v>
      </c>
      <c r="Y40" s="380">
        <v>24817.962920479717</v>
      </c>
      <c r="Z40" s="380">
        <v>25164.045872674873</v>
      </c>
      <c r="AA40" s="380">
        <v>25823.904158592399</v>
      </c>
      <c r="AB40" s="380">
        <v>26431.056210191076</v>
      </c>
      <c r="AC40" s="408">
        <v>26938.287696239735</v>
      </c>
      <c r="AD40" s="380">
        <v>27024.549649648543</v>
      </c>
      <c r="AE40" s="380">
        <v>26431.254933711349</v>
      </c>
      <c r="AF40" s="380">
        <v>26441.503608200524</v>
      </c>
      <c r="AG40" s="380">
        <v>27021.911268612268</v>
      </c>
      <c r="AH40" s="380">
        <v>27804.778957191975</v>
      </c>
      <c r="AI40" s="380">
        <v>27945.253182883484</v>
      </c>
      <c r="AJ40" s="380">
        <v>28584.360558572662</v>
      </c>
      <c r="AK40" s="380">
        <v>29257.506948067079</v>
      </c>
      <c r="AL40" s="380">
        <v>30519.739794420602</v>
      </c>
      <c r="AM40" s="408">
        <v>31366.769173746197</v>
      </c>
      <c r="AN40" s="380">
        <v>32055.788322830951</v>
      </c>
      <c r="AO40" s="380">
        <v>32090.517114459206</v>
      </c>
      <c r="AP40" s="380">
        <v>31746.606700991037</v>
      </c>
      <c r="AQ40" s="380">
        <v>31615.225422681164</v>
      </c>
      <c r="AR40" s="380">
        <v>32220.141285280995</v>
      </c>
      <c r="AS40" s="380">
        <v>32878.53024599066</v>
      </c>
      <c r="AT40" s="380">
        <v>33411.208536454003</v>
      </c>
      <c r="AU40" s="380">
        <v>33552.092907705905</v>
      </c>
      <c r="AV40" s="380">
        <v>33352.26910617992</v>
      </c>
      <c r="AW40" s="408">
        <v>31037.283741507676</v>
      </c>
      <c r="AX40" s="380">
        <v>31619.708753786654</v>
      </c>
      <c r="AY40" s="380">
        <v>31825.723017422522</v>
      </c>
      <c r="AZ40" s="380">
        <v>31443.476951299996</v>
      </c>
      <c r="BA40" s="380">
        <v>32432.749675304276</v>
      </c>
      <c r="BB40" s="380">
        <v>32809.175887373101</v>
      </c>
      <c r="BC40" s="380">
        <v>33619.818653869268</v>
      </c>
      <c r="BD40" s="380">
        <v>33386.040071294025</v>
      </c>
      <c r="BE40" s="380"/>
      <c r="BF40" s="380"/>
      <c r="BG40" s="380"/>
      <c r="BH40" s="409"/>
    </row>
    <row r="41" spans="1:60" s="98" customFormat="1" ht="15.05" customHeight="1">
      <c r="A41" s="508">
        <v>32</v>
      </c>
      <c r="B41" s="343">
        <v>18055.37416482301</v>
      </c>
      <c r="C41" s="343">
        <f t="shared" ref="C41:C72" si="2">(B41+D41)/2</f>
        <v>18617.652436410193</v>
      </c>
      <c r="D41" s="380">
        <v>19179.930707997373</v>
      </c>
      <c r="E41" s="380">
        <f t="shared" ref="E41:E72" si="3">(D41+F41)/2</f>
        <v>20566.893202768337</v>
      </c>
      <c r="F41" s="380">
        <v>21953.8556975393</v>
      </c>
      <c r="G41" s="343">
        <v>23113.707356277315</v>
      </c>
      <c r="H41" s="380">
        <v>23922.886266680809</v>
      </c>
      <c r="I41" s="394">
        <v>24880.295296769953</v>
      </c>
      <c r="J41" s="343">
        <v>24485.623568205814</v>
      </c>
      <c r="K41" s="343">
        <v>23877.825196728794</v>
      </c>
      <c r="L41" s="343">
        <v>24919.616741658636</v>
      </c>
      <c r="M41" s="343">
        <v>25677.475917877604</v>
      </c>
      <c r="N41" s="343">
        <v>25499.383699938859</v>
      </c>
      <c r="O41" s="380">
        <v>24426.302329894734</v>
      </c>
      <c r="P41" s="380">
        <v>25724.23475226244</v>
      </c>
      <c r="Q41" s="380">
        <v>26401.702190117645</v>
      </c>
      <c r="R41" s="380">
        <v>26749.311978454221</v>
      </c>
      <c r="S41" s="408">
        <v>27136.869173281961</v>
      </c>
      <c r="T41" s="380">
        <v>26529.042632297263</v>
      </c>
      <c r="U41" s="380">
        <v>26062.809960810195</v>
      </c>
      <c r="V41" s="380">
        <v>24566.692739075454</v>
      </c>
      <c r="W41" s="380">
        <v>24198.42028174334</v>
      </c>
      <c r="X41" s="380">
        <v>24989.834484735911</v>
      </c>
      <c r="Y41" s="380">
        <v>25327.255245397599</v>
      </c>
      <c r="Z41" s="380">
        <v>25690.022473371006</v>
      </c>
      <c r="AA41" s="380">
        <v>26332.351994201843</v>
      </c>
      <c r="AB41" s="380">
        <v>26947.021580040113</v>
      </c>
      <c r="AC41" s="408">
        <v>27456.080055677554</v>
      </c>
      <c r="AD41" s="380">
        <v>27577.830777812043</v>
      </c>
      <c r="AE41" s="380">
        <v>26970.314562826978</v>
      </c>
      <c r="AF41" s="380">
        <v>26975.300014013555</v>
      </c>
      <c r="AG41" s="380">
        <v>27580.473946664682</v>
      </c>
      <c r="AH41" s="380">
        <v>28367.485124548311</v>
      </c>
      <c r="AI41" s="380">
        <v>28509.117727408968</v>
      </c>
      <c r="AJ41" s="380">
        <v>29152.210527447631</v>
      </c>
      <c r="AK41" s="380">
        <v>29870.579189095042</v>
      </c>
      <c r="AL41" s="380">
        <v>31180.281865942958</v>
      </c>
      <c r="AM41" s="408">
        <v>32045.001467622442</v>
      </c>
      <c r="AN41" s="380">
        <v>32791.990922065408</v>
      </c>
      <c r="AO41" s="380">
        <v>32789.176086155639</v>
      </c>
      <c r="AP41" s="380">
        <v>32455.156156618985</v>
      </c>
      <c r="AQ41" s="380">
        <v>32294.075808163259</v>
      </c>
      <c r="AR41" s="380">
        <v>32925.614967017536</v>
      </c>
      <c r="AS41" s="380">
        <v>33575.35307251467</v>
      </c>
      <c r="AT41" s="380">
        <v>34074.218025806156</v>
      </c>
      <c r="AU41" s="380">
        <v>34280.304836703734</v>
      </c>
      <c r="AV41" s="380">
        <v>34038.968292604637</v>
      </c>
      <c r="AW41" s="408">
        <v>31732.436508841318</v>
      </c>
      <c r="AX41" s="380">
        <v>32304.912029834562</v>
      </c>
      <c r="AY41" s="380">
        <v>32517.660176836602</v>
      </c>
      <c r="AZ41" s="380">
        <v>32146.155390999997</v>
      </c>
      <c r="BA41" s="380">
        <v>33140.926258971333</v>
      </c>
      <c r="BB41" s="380">
        <v>33520.772164707923</v>
      </c>
      <c r="BC41" s="380">
        <v>34373.635715760443</v>
      </c>
      <c r="BD41" s="380">
        <v>34154.122216839329</v>
      </c>
      <c r="BE41" s="380"/>
      <c r="BF41" s="380"/>
      <c r="BG41" s="380"/>
      <c r="BH41" s="409"/>
    </row>
    <row r="42" spans="1:60" s="98" customFormat="1" ht="15.05" customHeight="1">
      <c r="A42" s="508">
        <v>33</v>
      </c>
      <c r="B42" s="343">
        <v>18565.41298303835</v>
      </c>
      <c r="C42" s="343">
        <f t="shared" si="2"/>
        <v>19146.954107537807</v>
      </c>
      <c r="D42" s="380">
        <v>19728.495232037269</v>
      </c>
      <c r="E42" s="380">
        <f t="shared" si="3"/>
        <v>21137.423302222778</v>
      </c>
      <c r="F42" s="380">
        <v>22546.351372408288</v>
      </c>
      <c r="G42" s="343">
        <v>23609.657103524591</v>
      </c>
      <c r="H42" s="380">
        <v>24386.553591280364</v>
      </c>
      <c r="I42" s="394">
        <v>25355.750580094016</v>
      </c>
      <c r="J42" s="343">
        <v>24915.848190553897</v>
      </c>
      <c r="K42" s="343">
        <v>24383.389990222946</v>
      </c>
      <c r="L42" s="343">
        <v>25365.388614151849</v>
      </c>
      <c r="M42" s="343">
        <v>26113.93328273686</v>
      </c>
      <c r="N42" s="343">
        <v>25918.030297997553</v>
      </c>
      <c r="O42" s="380">
        <v>24880.582630736841</v>
      </c>
      <c r="P42" s="380">
        <v>26169.723861325521</v>
      </c>
      <c r="Q42" s="380">
        <v>26825.240344909802</v>
      </c>
      <c r="R42" s="380">
        <v>27213.811263568849</v>
      </c>
      <c r="S42" s="408">
        <v>27596.205491847304</v>
      </c>
      <c r="T42" s="380">
        <v>26975.511041442514</v>
      </c>
      <c r="U42" s="380">
        <v>26531.230354346837</v>
      </c>
      <c r="V42" s="380">
        <v>25026.76981131994</v>
      </c>
      <c r="W42" s="380">
        <v>24661.852288641167</v>
      </c>
      <c r="X42" s="380">
        <v>25451.192003003413</v>
      </c>
      <c r="Y42" s="380">
        <v>25828.094585669543</v>
      </c>
      <c r="Z42" s="380">
        <v>26209.786752011674</v>
      </c>
      <c r="AA42" s="380">
        <v>26885.188132920048</v>
      </c>
      <c r="AB42" s="380">
        <v>27457.145832494629</v>
      </c>
      <c r="AC42" s="408">
        <v>28009.388858542516</v>
      </c>
      <c r="AD42" s="380">
        <v>28127.519171377084</v>
      </c>
      <c r="AE42" s="380">
        <v>27497.241017010743</v>
      </c>
      <c r="AF42" s="380">
        <v>27529.367169414421</v>
      </c>
      <c r="AG42" s="380">
        <v>28152.218044848123</v>
      </c>
      <c r="AH42" s="380">
        <v>28910.843228843682</v>
      </c>
      <c r="AI42" s="380">
        <v>29106.1507745536</v>
      </c>
      <c r="AJ42" s="380">
        <v>29724.702321681249</v>
      </c>
      <c r="AK42" s="380">
        <v>30471.511385746213</v>
      </c>
      <c r="AL42" s="380">
        <v>31851.308732251378</v>
      </c>
      <c r="AM42" s="408">
        <v>32757.1453761925</v>
      </c>
      <c r="AN42" s="380">
        <v>33535.397069237573</v>
      </c>
      <c r="AO42" s="380">
        <v>33518.761611931193</v>
      </c>
      <c r="AP42" s="380">
        <v>33163.705612246937</v>
      </c>
      <c r="AQ42" s="380">
        <v>32974.278485249903</v>
      </c>
      <c r="AR42" s="380">
        <v>33610.029732881354</v>
      </c>
      <c r="AS42" s="380">
        <v>34304.14024887923</v>
      </c>
      <c r="AT42" s="380">
        <v>34759.576149630855</v>
      </c>
      <c r="AU42" s="380">
        <v>34975.910261418074</v>
      </c>
      <c r="AV42" s="380">
        <v>34755.266581892494</v>
      </c>
      <c r="AW42" s="408">
        <v>32432.27043959135</v>
      </c>
      <c r="AX42" s="380">
        <v>33016.646745864127</v>
      </c>
      <c r="AY42" s="380">
        <v>33233.301545627022</v>
      </c>
      <c r="AZ42" s="380">
        <v>32873.178595539997</v>
      </c>
      <c r="BA42" s="380">
        <v>33854.533644660383</v>
      </c>
      <c r="BB42" s="380">
        <v>34255.839383723956</v>
      </c>
      <c r="BC42" s="380">
        <v>35146.456569127869</v>
      </c>
      <c r="BD42" s="380">
        <v>34960.764795743075</v>
      </c>
      <c r="BE42" s="380"/>
      <c r="BF42" s="380"/>
      <c r="BG42" s="380"/>
      <c r="BH42" s="409"/>
    </row>
    <row r="43" spans="1:60" s="98" customFormat="1" ht="15.05" customHeight="1">
      <c r="A43" s="508">
        <v>34</v>
      </c>
      <c r="B43" s="343">
        <v>19048.249730948868</v>
      </c>
      <c r="C43" s="343">
        <f t="shared" si="2"/>
        <v>19682.482376912048</v>
      </c>
      <c r="D43" s="380">
        <v>20316.715022875233</v>
      </c>
      <c r="E43" s="380">
        <f t="shared" si="3"/>
        <v>21712.023171382934</v>
      </c>
      <c r="F43" s="380">
        <v>23107.331319890633</v>
      </c>
      <c r="G43" s="343">
        <v>24093.361178000327</v>
      </c>
      <c r="H43" s="380">
        <v>24861.95932916092</v>
      </c>
      <c r="I43" s="394">
        <v>25808.831497144009</v>
      </c>
      <c r="J43" s="343">
        <v>25292.958661994813</v>
      </c>
      <c r="K43" s="343">
        <v>24878.843487847218</v>
      </c>
      <c r="L43" s="343">
        <v>25796.62444732463</v>
      </c>
      <c r="M43" s="343">
        <v>26568.767799800713</v>
      </c>
      <c r="N43" s="343">
        <v>26328.219389024762</v>
      </c>
      <c r="O43" s="380">
        <v>25292.152817824557</v>
      </c>
      <c r="P43" s="380">
        <v>26589.440873170079</v>
      </c>
      <c r="Q43" s="380">
        <v>27276.551493458821</v>
      </c>
      <c r="R43" s="380">
        <v>27675.06230193442</v>
      </c>
      <c r="S43" s="408">
        <v>28064.548404894322</v>
      </c>
      <c r="T43" s="380">
        <v>27471.587051603899</v>
      </c>
      <c r="U43" s="380">
        <v>27002.16913709604</v>
      </c>
      <c r="V43" s="380">
        <v>25486.846883564427</v>
      </c>
      <c r="W43" s="380">
        <v>25127.556021062999</v>
      </c>
      <c r="X43" s="380">
        <v>25916.922578316106</v>
      </c>
      <c r="Y43" s="380">
        <v>26337.386910587426</v>
      </c>
      <c r="Z43" s="380">
        <v>26806.169669336425</v>
      </c>
      <c r="AA43" s="380">
        <v>27438.024271638253</v>
      </c>
      <c r="AB43" s="380">
        <v>28004.263828447754</v>
      </c>
      <c r="AC43" s="408">
        <v>28573.913380384471</v>
      </c>
      <c r="AD43" s="380">
        <v>28716.727645525232</v>
      </c>
      <c r="AE43" s="380">
        <v>28043.233888944582</v>
      </c>
      <c r="AF43" s="380">
        <v>28088.502012212248</v>
      </c>
      <c r="AG43" s="380">
        <v>28747.029628260869</v>
      </c>
      <c r="AH43" s="380">
        <v>29492.897459260981</v>
      </c>
      <c r="AI43" s="380">
        <v>29693.707106664187</v>
      </c>
      <c r="AJ43" s="380">
        <v>30371.463321653286</v>
      </c>
      <c r="AK43" s="380">
        <v>31081.548615679974</v>
      </c>
      <c r="AL43" s="380">
        <v>32469.911624629458</v>
      </c>
      <c r="AM43" s="408">
        <v>33444.224178249737</v>
      </c>
      <c r="AN43" s="380">
        <v>34283.125345172375</v>
      </c>
      <c r="AO43" s="380">
        <v>34270.839177037014</v>
      </c>
      <c r="AP43" s="380">
        <v>33865.349127761547</v>
      </c>
      <c r="AQ43" s="380">
        <v>33669.356369986555</v>
      </c>
      <c r="AR43" s="380">
        <v>34331.297601522449</v>
      </c>
      <c r="AS43" s="380">
        <v>35006.077371377731</v>
      </c>
      <c r="AT43" s="380">
        <v>35436.24313782734</v>
      </c>
      <c r="AU43" s="380">
        <v>35696.876300575124</v>
      </c>
      <c r="AV43" s="380">
        <v>35458.541265920569</v>
      </c>
      <c r="AW43" s="408">
        <v>33134.444952049576</v>
      </c>
      <c r="AX43" s="380">
        <v>33716.846053206013</v>
      </c>
      <c r="AY43" s="380">
        <v>33938.783967541865</v>
      </c>
      <c r="AZ43" s="380">
        <v>33626.759725359996</v>
      </c>
      <c r="BA43" s="380">
        <v>34590.950398841771</v>
      </c>
      <c r="BB43" s="380">
        <v>35013.310683435688</v>
      </c>
      <c r="BC43" s="380">
        <v>35933.002383005922</v>
      </c>
      <c r="BD43" s="380">
        <v>35743.437375532114</v>
      </c>
      <c r="BE43" s="380"/>
      <c r="BF43" s="380"/>
      <c r="BG43" s="380"/>
      <c r="BH43" s="409"/>
    </row>
    <row r="44" spans="1:60" s="98" customFormat="1" ht="15.05" customHeight="1">
      <c r="A44" s="508">
        <v>35</v>
      </c>
      <c r="B44" s="343">
        <v>19503.884408554572</v>
      </c>
      <c r="C44" s="343">
        <f t="shared" si="2"/>
        <v>20181.277372168344</v>
      </c>
      <c r="D44" s="380">
        <v>20858.670335782117</v>
      </c>
      <c r="E44" s="380">
        <f t="shared" si="3"/>
        <v>22213.065637758908</v>
      </c>
      <c r="F44" s="380">
        <v>23567.460939735698</v>
      </c>
      <c r="G44" s="343">
        <v>24521.959725004144</v>
      </c>
      <c r="H44" s="380">
        <v>25302.149827198471</v>
      </c>
      <c r="I44" s="394">
        <v>26239.53804791993</v>
      </c>
      <c r="J44" s="343">
        <v>25686.003378707879</v>
      </c>
      <c r="K44" s="343">
        <v>25379.352633406426</v>
      </c>
      <c r="L44" s="343">
        <v>26193.942855416408</v>
      </c>
      <c r="M44" s="343">
        <v>27005.225164659969</v>
      </c>
      <c r="N44" s="343">
        <v>26768.009754662184</v>
      </c>
      <c r="O44" s="380">
        <v>25746.433118666664</v>
      </c>
      <c r="P44" s="380">
        <v>27016.521341362786</v>
      </c>
      <c r="Q44" s="380">
        <v>27741.749138886273</v>
      </c>
      <c r="R44" s="380">
        <v>28185.037041535794</v>
      </c>
      <c r="S44" s="408">
        <v>28505.871534496317</v>
      </c>
      <c r="T44" s="380">
        <v>27912.543505080688</v>
      </c>
      <c r="U44" s="380">
        <v>27445.405638507054</v>
      </c>
      <c r="V44" s="380">
        <v>25939.809361908225</v>
      </c>
      <c r="W44" s="380">
        <v>25627.335636344971</v>
      </c>
      <c r="X44" s="380">
        <v>26474.48735157778</v>
      </c>
      <c r="Y44" s="380">
        <v>26857.245466312732</v>
      </c>
      <c r="Z44" s="380">
        <v>27338.358592088021</v>
      </c>
      <c r="AA44" s="380">
        <v>28011.036911769534</v>
      </c>
      <c r="AB44" s="380">
        <v>28549.434785269375</v>
      </c>
      <c r="AC44" s="408">
        <v>29127.222183249429</v>
      </c>
      <c r="AD44" s="380">
        <v>29273.6015082872</v>
      </c>
      <c r="AE44" s="380">
        <v>28611.759800037591</v>
      </c>
      <c r="AF44" s="380">
        <v>28637.501480216157</v>
      </c>
      <c r="AG44" s="380">
        <v>29335.250501608101</v>
      </c>
      <c r="AH44" s="380">
        <v>30078.176366855107</v>
      </c>
      <c r="AI44" s="380">
        <v>30290.74015380882</v>
      </c>
      <c r="AJ44" s="380">
        <v>30981.089718756113</v>
      </c>
      <c r="AK44" s="380">
        <v>31756.838584138994</v>
      </c>
      <c r="AL44" s="380">
        <v>33145.431974417625</v>
      </c>
      <c r="AM44" s="408">
        <v>34109.186709854497</v>
      </c>
      <c r="AN44" s="380">
        <v>35043.820007395057</v>
      </c>
      <c r="AO44" s="380">
        <v>34991.990188063719</v>
      </c>
      <c r="AP44" s="380">
        <v>34608.428283956164</v>
      </c>
      <c r="AQ44" s="380">
        <v>34419.878210509589</v>
      </c>
      <c r="AR44" s="380">
        <v>35088.102390698776</v>
      </c>
      <c r="AS44" s="380">
        <v>35736.143121735913</v>
      </c>
      <c r="AT44" s="380">
        <v>36181.19762024549</v>
      </c>
      <c r="AU44" s="380">
        <v>36425.088229572953</v>
      </c>
      <c r="AV44" s="380">
        <v>36171.287662864845</v>
      </c>
      <c r="AW44" s="408">
        <v>33851.833245611066</v>
      </c>
      <c r="AX44" s="380">
        <v>34400.895788385162</v>
      </c>
      <c r="AY44" s="380">
        <v>34653.296564457225</v>
      </c>
      <c r="AZ44" s="380">
        <v>34358.209250779997</v>
      </c>
      <c r="BA44" s="380">
        <v>35324.108671809969</v>
      </c>
      <c r="BB44" s="380">
        <v>35769.715122161913</v>
      </c>
      <c r="BC44" s="380">
        <v>36724.827027849591</v>
      </c>
      <c r="BD44" s="380">
        <v>36596.97777879073</v>
      </c>
      <c r="BE44" s="380"/>
      <c r="BF44" s="380"/>
      <c r="BG44" s="380"/>
      <c r="BH44" s="409"/>
    </row>
    <row r="45" spans="1:60" s="98" customFormat="1" ht="15.05" customHeight="1">
      <c r="A45" s="508">
        <v>36</v>
      </c>
      <c r="B45" s="343">
        <v>19966.31960373648</v>
      </c>
      <c r="C45" s="343">
        <f t="shared" si="2"/>
        <v>20650.426570547686</v>
      </c>
      <c r="D45" s="380">
        <v>21334.533537358897</v>
      </c>
      <c r="E45" s="380">
        <f t="shared" si="3"/>
        <v>22681.06204846983</v>
      </c>
      <c r="F45" s="380">
        <v>24027.590559580767</v>
      </c>
      <c r="G45" s="343">
        <v>24981.172453936808</v>
      </c>
      <c r="H45" s="380">
        <v>25754.078738517022</v>
      </c>
      <c r="I45" s="394">
        <v>26670.244598695848</v>
      </c>
      <c r="J45" s="343">
        <v>26110.916585965246</v>
      </c>
      <c r="K45" s="343">
        <v>25829.305299616222</v>
      </c>
      <c r="L45" s="343">
        <v>26600.951956388471</v>
      </c>
      <c r="M45" s="343">
        <v>27441.682529519221</v>
      </c>
      <c r="N45" s="343">
        <v>27203.571366783857</v>
      </c>
      <c r="O45" s="380">
        <v>26161.886043368417</v>
      </c>
      <c r="P45" s="380">
        <v>27480.419091296244</v>
      </c>
      <c r="Q45" s="380">
        <v>28193.060287435292</v>
      </c>
      <c r="R45" s="380">
        <v>28688.51528763906</v>
      </c>
      <c r="S45" s="408">
        <v>28935.185871456084</v>
      </c>
      <c r="T45" s="380">
        <v>28350.743980723244</v>
      </c>
      <c r="U45" s="380">
        <v>27901.234085980883</v>
      </c>
      <c r="V45" s="380">
        <v>26395.143371552254</v>
      </c>
      <c r="W45" s="380">
        <v>26152.104232391037</v>
      </c>
      <c r="X45" s="380">
        <v>27005.813782568312</v>
      </c>
      <c r="Y45" s="380">
        <v>27374.990775876555</v>
      </c>
      <c r="Z45" s="380">
        <v>27843.62745259927</v>
      </c>
      <c r="AA45" s="380">
        <v>28551.767149639894</v>
      </c>
      <c r="AB45" s="380">
        <v>29121.864289932077</v>
      </c>
      <c r="AC45" s="408">
        <v>29704.831710564544</v>
      </c>
      <c r="AD45" s="380">
        <v>29855.624513238417</v>
      </c>
      <c r="AE45" s="380">
        <v>29182.019021835153</v>
      </c>
      <c r="AF45" s="380">
        <v>29194.947093881663</v>
      </c>
      <c r="AG45" s="380">
        <v>29910.2899548243</v>
      </c>
      <c r="AH45" s="380">
        <v>30694.089707629089</v>
      </c>
      <c r="AI45" s="380">
        <v>30876.717033413734</v>
      </c>
      <c r="AJ45" s="380">
        <v>31572.148814424334</v>
      </c>
      <c r="AK45" s="380">
        <v>32412.400980485723</v>
      </c>
      <c r="AL45" s="380">
        <v>33816.458840726045</v>
      </c>
      <c r="AM45" s="408">
        <v>34760.879479187759</v>
      </c>
      <c r="AN45" s="380">
        <v>35803.073960030197</v>
      </c>
      <c r="AO45" s="380">
        <v>35692.054912218293</v>
      </c>
      <c r="AP45" s="380">
        <v>35362.556944332107</v>
      </c>
      <c r="AQ45" s="380">
        <v>35201.502757937182</v>
      </c>
      <c r="AR45" s="380">
        <v>35885.708829378527</v>
      </c>
      <c r="AS45" s="380">
        <v>36490.50177797291</v>
      </c>
      <c r="AT45" s="380">
        <v>36960.916645176483</v>
      </c>
      <c r="AU45" s="380">
        <v>37178.660773013493</v>
      </c>
      <c r="AV45" s="380">
        <v>36862.72270574767</v>
      </c>
      <c r="AW45" s="408">
        <v>34541.134558674225</v>
      </c>
      <c r="AX45" s="380">
        <v>35105.709259202114</v>
      </c>
      <c r="AY45" s="380">
        <v>35370.066705122706</v>
      </c>
      <c r="AZ45" s="380">
        <v>35086.339035539997</v>
      </c>
      <c r="BA45" s="380">
        <v>36063.783907204554</v>
      </c>
      <c r="BB45" s="380">
        <v>36546.389919612811</v>
      </c>
      <c r="BC45" s="380">
        <v>37541.990061328266</v>
      </c>
      <c r="BD45" s="380">
        <v>37362.975576586927</v>
      </c>
      <c r="BE45" s="380"/>
      <c r="BF45" s="380"/>
      <c r="BG45" s="380"/>
      <c r="BH45" s="409"/>
    </row>
    <row r="46" spans="1:60" s="98" customFormat="1" ht="15.05" customHeight="1">
      <c r="A46" s="508">
        <v>37</v>
      </c>
      <c r="B46" s="343">
        <v>20394.752211037365</v>
      </c>
      <c r="C46" s="343">
        <f t="shared" si="2"/>
        <v>21102.574474986519</v>
      </c>
      <c r="D46" s="380">
        <v>21810.396738935673</v>
      </c>
      <c r="E46" s="380">
        <f t="shared" si="3"/>
        <v>23177.422613828734</v>
      </c>
      <c r="F46" s="380">
        <v>24544.448488721799</v>
      </c>
      <c r="G46" s="343">
        <v>25452.630855641008</v>
      </c>
      <c r="H46" s="380">
        <v>26235.35368303808</v>
      </c>
      <c r="I46" s="394">
        <v>27128.919107314359</v>
      </c>
      <c r="J46" s="343">
        <v>26503.961302678312</v>
      </c>
      <c r="K46" s="343">
        <v>26259.035374086252</v>
      </c>
      <c r="L46" s="343">
        <v>27017.651750240821</v>
      </c>
      <c r="M46" s="343">
        <v>27873.545606327327</v>
      </c>
      <c r="N46" s="343">
        <v>27647.590485937024</v>
      </c>
      <c r="O46" s="380">
        <v>26585.104443298242</v>
      </c>
      <c r="P46" s="380">
        <v>27929.589928533402</v>
      </c>
      <c r="Q46" s="380">
        <v>28644.371435984311</v>
      </c>
      <c r="R46" s="380">
        <v>29166.007559749902</v>
      </c>
      <c r="S46" s="408">
        <v>29397.524388181984</v>
      </c>
      <c r="T46" s="380">
        <v>28788.944456365803</v>
      </c>
      <c r="U46" s="380">
        <v>28402.393539280838</v>
      </c>
      <c r="V46" s="380">
        <v>26859.963506397198</v>
      </c>
      <c r="W46" s="380">
        <v>26642.796945576971</v>
      </c>
      <c r="X46" s="380">
        <v>27504.342285719926</v>
      </c>
      <c r="Y46" s="380">
        <v>27888.509593117407</v>
      </c>
      <c r="Z46" s="380">
        <v>28417.231855720645</v>
      </c>
      <c r="AA46" s="380">
        <v>29098.550337934179</v>
      </c>
      <c r="AB46" s="380">
        <v>29665.088207622193</v>
      </c>
      <c r="AC46" s="408">
        <v>30282.441237879655</v>
      </c>
      <c r="AD46" s="380">
        <v>30464.593027678118</v>
      </c>
      <c r="AE46" s="380">
        <v>29776.544593496441</v>
      </c>
      <c r="AF46" s="380">
        <v>29808.137268913721</v>
      </c>
      <c r="AG46" s="380">
        <v>30513.339925818938</v>
      </c>
      <c r="AH46" s="380">
        <v>31271.306922281146</v>
      </c>
      <c r="AI46" s="380">
        <v>31494.282963132122</v>
      </c>
      <c r="AJ46" s="380">
        <v>32164.755185212107</v>
      </c>
      <c r="AK46" s="380">
        <v>33039.130771437573</v>
      </c>
      <c r="AL46" s="380">
        <v>34514.446607912934</v>
      </c>
      <c r="AM46" s="408">
        <v>35467.12571563715</v>
      </c>
      <c r="AN46" s="380">
        <v>36555.124364727628</v>
      </c>
      <c r="AO46" s="380">
        <v>36413.205923244997</v>
      </c>
      <c r="AP46" s="380">
        <v>36108.398476572052</v>
      </c>
      <c r="AQ46" s="380">
        <v>35943.910848832944</v>
      </c>
      <c r="AR46" s="380">
        <v>36630.667978376441</v>
      </c>
      <c r="AS46" s="380">
        <v>37202.667492420383</v>
      </c>
      <c r="AT46" s="380">
        <v>37723.253398851055</v>
      </c>
      <c r="AU46" s="380">
        <v>37908.080350318116</v>
      </c>
      <c r="AV46" s="380">
        <v>37603.884241440552</v>
      </c>
      <c r="AW46" s="408">
        <v>35226.924999175091</v>
      </c>
      <c r="AX46" s="380">
        <v>35796.680239593865</v>
      </c>
      <c r="AY46" s="380">
        <v>36075.54912703755</v>
      </c>
      <c r="AZ46" s="380">
        <v>35805.616178539996</v>
      </c>
      <c r="BA46" s="380">
        <v>36841.474756753036</v>
      </c>
      <c r="BB46" s="380">
        <v>37335.867048889828</v>
      </c>
      <c r="BC46" s="380">
        <v>38315.866680888816</v>
      </c>
      <c r="BD46" s="380">
        <v>38172.74467711433</v>
      </c>
      <c r="BE46" s="380"/>
      <c r="BF46" s="380"/>
      <c r="BG46" s="380"/>
      <c r="BH46" s="409"/>
    </row>
    <row r="47" spans="1:60" s="98" customFormat="1" ht="15.05" customHeight="1">
      <c r="A47" s="508">
        <v>38</v>
      </c>
      <c r="B47" s="343">
        <v>20823.18481833825</v>
      </c>
      <c r="C47" s="343">
        <f t="shared" si="2"/>
        <v>21521.676323760297</v>
      </c>
      <c r="D47" s="380">
        <v>22220.167829182345</v>
      </c>
      <c r="E47" s="380">
        <f t="shared" si="3"/>
        <v>23637.585550783922</v>
      </c>
      <c r="F47" s="380">
        <v>25055.003272385504</v>
      </c>
      <c r="G47" s="343">
        <v>25899.597911802131</v>
      </c>
      <c r="H47" s="380">
        <v>26687.282594356635</v>
      </c>
      <c r="I47" s="394">
        <v>27548.43847495324</v>
      </c>
      <c r="J47" s="343">
        <v>26886.383189209941</v>
      </c>
      <c r="K47" s="343">
        <v>26714.043688230988</v>
      </c>
      <c r="L47" s="343">
        <v>27453.732929853748</v>
      </c>
      <c r="M47" s="343">
        <v>28291.625818981982</v>
      </c>
      <c r="N47" s="343">
        <v>28104.295865637421</v>
      </c>
      <c r="O47" s="380">
        <v>26996.674630385962</v>
      </c>
      <c r="P47" s="380">
        <v>28367.715581248332</v>
      </c>
      <c r="Q47" s="380">
        <v>29102.625832972546</v>
      </c>
      <c r="R47" s="380">
        <v>29656.492818856954</v>
      </c>
      <c r="S47" s="408">
        <v>29868.869499389559</v>
      </c>
      <c r="T47" s="380">
        <v>29232.656887676821</v>
      </c>
      <c r="U47" s="380">
        <v>28873.332322030041</v>
      </c>
      <c r="V47" s="380">
        <v>27331.898235142831</v>
      </c>
      <c r="W47" s="380">
        <v>27124.40275666687</v>
      </c>
      <c r="X47" s="380">
        <v>28040.041773755653</v>
      </c>
      <c r="Y47" s="380">
        <v>28425.274118134595</v>
      </c>
      <c r="Z47" s="380">
        <v>29001.190128934461</v>
      </c>
      <c r="AA47" s="380">
        <v>29717.968931315525</v>
      </c>
      <c r="AB47" s="380">
        <v>30233.623634021882</v>
      </c>
      <c r="AC47" s="408">
        <v>30867.527911179426</v>
      </c>
      <c r="AD47" s="380">
        <v>31039.430563432408</v>
      </c>
      <c r="AE47" s="380">
        <v>30331.204018953038</v>
      </c>
      <c r="AF47" s="380">
        <v>30402.74592349026</v>
      </c>
      <c r="AG47" s="380">
        <v>31118.037574329959</v>
      </c>
      <c r="AH47" s="380">
        <v>31888.832601643542</v>
      </c>
      <c r="AI47" s="380">
        <v>32103.951630322143</v>
      </c>
      <c r="AJ47" s="380">
        <v>32785.212508151788</v>
      </c>
      <c r="AK47" s="380">
        <v>33662.825551295231</v>
      </c>
      <c r="AL47" s="380">
        <v>35239.395275978284</v>
      </c>
      <c r="AM47" s="408">
        <v>36151.255681634058</v>
      </c>
      <c r="AN47" s="380">
        <v>37318.700446125396</v>
      </c>
      <c r="AO47" s="380">
        <v>37152.631716227545</v>
      </c>
      <c r="AP47" s="380">
        <v>36843.190504630664</v>
      </c>
      <c r="AQ47" s="380">
        <v>36732.296854283268</v>
      </c>
      <c r="AR47" s="380">
        <v>37398.002225489145</v>
      </c>
      <c r="AS47" s="380">
        <v>37950.633278689274</v>
      </c>
      <c r="AT47" s="380">
        <v>38485.590152525627</v>
      </c>
      <c r="AU47" s="380">
        <v>38658.029948838266</v>
      </c>
      <c r="AV47" s="380">
        <v>38330.838207759138</v>
      </c>
      <c r="AW47" s="408">
        <v>35939.632129320191</v>
      </c>
      <c r="AX47" s="380">
        <v>36522.257446048636</v>
      </c>
      <c r="AY47" s="380">
        <v>36799.091898953418</v>
      </c>
      <c r="AZ47" s="380">
        <v>36540.385444619998</v>
      </c>
      <c r="BA47" s="380">
        <v>37602.873200235568</v>
      </c>
      <c r="BB47" s="380">
        <v>38136.012788021944</v>
      </c>
      <c r="BC47" s="380">
        <v>39099.24519618749</v>
      </c>
      <c r="BD47" s="380">
        <v>39009.610298380103</v>
      </c>
      <c r="BE47" s="380"/>
      <c r="BF47" s="380"/>
      <c r="BG47" s="380"/>
      <c r="BH47" s="409"/>
    </row>
    <row r="48" spans="1:60" s="98" customFormat="1" ht="15.05" customHeight="1">
      <c r="A48" s="509">
        <v>39</v>
      </c>
      <c r="B48" s="342">
        <v>21272.018978367749</v>
      </c>
      <c r="C48" s="342">
        <f t="shared" si="2"/>
        <v>21957.588160031395</v>
      </c>
      <c r="D48" s="381">
        <v>22643.157341695038</v>
      </c>
      <c r="E48" s="381">
        <f t="shared" si="3"/>
        <v>24094.90298065613</v>
      </c>
      <c r="F48" s="381">
        <v>25546.648619617219</v>
      </c>
      <c r="G48" s="342">
        <v>26352.687804349025</v>
      </c>
      <c r="H48" s="381">
        <v>27127.473092394186</v>
      </c>
      <c r="I48" s="395">
        <v>28018.300166708788</v>
      </c>
      <c r="J48" s="342">
        <v>27343.164887011611</v>
      </c>
      <c r="K48" s="342">
        <v>27103.328579221485</v>
      </c>
      <c r="L48" s="342">
        <v>27884.968763026529</v>
      </c>
      <c r="M48" s="342">
        <v>28755.648912148135</v>
      </c>
      <c r="N48" s="342">
        <v>28573.687505885049</v>
      </c>
      <c r="O48" s="381">
        <v>27423.775767929823</v>
      </c>
      <c r="P48" s="381">
        <v>28805.841233963263</v>
      </c>
      <c r="Q48" s="381">
        <v>29526.163987764703</v>
      </c>
      <c r="R48" s="381">
        <v>30166.467558458331</v>
      </c>
      <c r="S48" s="410">
        <v>30319.199223473232</v>
      </c>
      <c r="T48" s="381">
        <v>29695.661163827448</v>
      </c>
      <c r="U48" s="381">
        <v>29324.123991078744</v>
      </c>
      <c r="V48" s="381">
        <v>27839.405933391907</v>
      </c>
      <c r="W48" s="381">
        <v>27606.008567756766</v>
      </c>
      <c r="X48" s="381">
        <v>28569.18167622359</v>
      </c>
      <c r="Y48" s="381">
        <v>28978.944612443662</v>
      </c>
      <c r="Z48" s="381">
        <v>29576.865306074324</v>
      </c>
      <c r="AA48" s="381">
        <v>30284.928621022882</v>
      </c>
      <c r="AB48" s="381">
        <v>30870.305430024277</v>
      </c>
      <c r="AC48" s="410">
        <v>31497.47746038717</v>
      </c>
      <c r="AD48" s="381">
        <v>31635.824506777484</v>
      </c>
      <c r="AE48" s="381">
        <v>30913.596415682463</v>
      </c>
      <c r="AF48" s="381">
        <v>31034.517618977832</v>
      </c>
      <c r="AG48" s="381">
        <v>31693.077027546158</v>
      </c>
      <c r="AH48" s="381">
        <v>32487.010217944975</v>
      </c>
      <c r="AI48" s="381">
        <v>32742.050442614287</v>
      </c>
      <c r="AJ48" s="381">
        <v>33439.709883721574</v>
      </c>
      <c r="AK48" s="381">
        <v>34350.255564131039</v>
      </c>
      <c r="AL48" s="381">
        <v>35943.374354471496</v>
      </c>
      <c r="AM48" s="410">
        <v>36845.70657384213</v>
      </c>
      <c r="AN48" s="381">
        <v>38059.225174122483</v>
      </c>
      <c r="AO48" s="381">
        <v>37901.897776417078</v>
      </c>
      <c r="AP48" s="381">
        <v>37575.220156643947</v>
      </c>
      <c r="AQ48" s="381">
        <v>37488.227861224485</v>
      </c>
      <c r="AR48" s="381">
        <v>38161.387925875701</v>
      </c>
      <c r="AS48" s="381">
        <v>38694.763342977305</v>
      </c>
      <c r="AT48" s="381">
        <v>39235.510998159902</v>
      </c>
      <c r="AU48" s="381">
        <v>39359.673615086591</v>
      </c>
      <c r="AV48" s="381">
        <v>39057.792174077716</v>
      </c>
      <c r="AW48" s="410">
        <v>36637.125478362024</v>
      </c>
      <c r="AX48" s="381">
        <v>37254.755897716015</v>
      </c>
      <c r="AY48" s="381">
        <v>37541.823792745367</v>
      </c>
      <c r="AZ48" s="381">
        <v>37285.113932679997</v>
      </c>
      <c r="BA48" s="381">
        <v>38384.908691401644</v>
      </c>
      <c r="BB48" s="381">
        <v>38903.085836603263</v>
      </c>
      <c r="BC48" s="381">
        <v>39907.962100121164</v>
      </c>
      <c r="BD48" s="381">
        <v>39811.042007911092</v>
      </c>
      <c r="BE48" s="381"/>
      <c r="BF48" s="381"/>
      <c r="BG48" s="381"/>
      <c r="BH48" s="411"/>
    </row>
    <row r="49" spans="1:60" s="98" customFormat="1" ht="15.05" customHeight="1">
      <c r="A49" s="508">
        <v>40</v>
      </c>
      <c r="B49" s="343">
        <v>21680.05003294002</v>
      </c>
      <c r="C49" s="343">
        <f t="shared" si="2"/>
        <v>22383.01226027339</v>
      </c>
      <c r="D49" s="380">
        <v>23085.97448760676</v>
      </c>
      <c r="E49" s="380">
        <f t="shared" si="3"/>
        <v>24574.740518182509</v>
      </c>
      <c r="F49" s="380">
        <v>26063.506548758254</v>
      </c>
      <c r="G49" s="343">
        <v>26732.303660266691</v>
      </c>
      <c r="H49" s="380">
        <v>27550.055970510235</v>
      </c>
      <c r="I49" s="394">
        <v>28476.974675327299</v>
      </c>
      <c r="J49" s="343">
        <v>27778.700924450415</v>
      </c>
      <c r="K49" s="343">
        <v>27538.114301626454</v>
      </c>
      <c r="L49" s="343">
        <v>28316.204596199314</v>
      </c>
      <c r="M49" s="343">
        <v>29297.774902183843</v>
      </c>
      <c r="N49" s="343">
        <v>29051.53665316417</v>
      </c>
      <c r="O49" s="380">
        <v>27846.994167859648</v>
      </c>
      <c r="P49" s="380">
        <v>29232.921702155971</v>
      </c>
      <c r="Q49" s="380">
        <v>29967.060263654901</v>
      </c>
      <c r="R49" s="380">
        <v>30598.484376082422</v>
      </c>
      <c r="S49" s="408">
        <v>30790.544334680806</v>
      </c>
      <c r="T49" s="380">
        <v>30166.933373480766</v>
      </c>
      <c r="U49" s="380">
        <v>29795.062773827947</v>
      </c>
      <c r="V49" s="380">
        <v>28308.969130837311</v>
      </c>
      <c r="W49" s="380">
        <v>28110.331634086753</v>
      </c>
      <c r="X49" s="380">
        <v>29078.642821988178</v>
      </c>
      <c r="Y49" s="380">
        <v>29560.087306852034</v>
      </c>
      <c r="Z49" s="380">
        <v>30148.398935177211</v>
      </c>
      <c r="AA49" s="380">
        <v>30910.400164828152</v>
      </c>
      <c r="AB49" s="380">
        <v>31468.046443396554</v>
      </c>
      <c r="AC49" s="408">
        <v>32099.387712152435</v>
      </c>
      <c r="AD49" s="380">
        <v>32226.829348224863</v>
      </c>
      <c r="AE49" s="380">
        <v>31485.588948184581</v>
      </c>
      <c r="AF49" s="380">
        <v>31656.153939671491</v>
      </c>
      <c r="AG49" s="380">
        <v>32335.671258933889</v>
      </c>
      <c r="AH49" s="380">
        <v>33144.844362017713</v>
      </c>
      <c r="AI49" s="380">
        <v>33364.3547298497</v>
      </c>
      <c r="AJ49" s="380">
        <v>34117.416386084617</v>
      </c>
      <c r="AK49" s="380">
        <v>35049.82562134364</v>
      </c>
      <c r="AL49" s="380">
        <v>36635.370810352055</v>
      </c>
      <c r="AM49" s="408">
        <v>37556.376064382021</v>
      </c>
      <c r="AN49" s="380">
        <v>38811.275578819907</v>
      </c>
      <c r="AO49" s="380">
        <v>38697.553667725289</v>
      </c>
      <c r="AP49" s="380">
        <v>38361.116141541221</v>
      </c>
      <c r="AQ49" s="380">
        <v>38230.635952120247</v>
      </c>
      <c r="AR49" s="380">
        <v>38952.413453345223</v>
      </c>
      <c r="AS49" s="380">
        <v>39458.072017169659</v>
      </c>
      <c r="AT49" s="380">
        <v>39987.915025402232</v>
      </c>
      <c r="AU49" s="380">
        <v>40087.88554408442</v>
      </c>
      <c r="AV49" s="380">
        <v>39808.425422686807</v>
      </c>
      <c r="AW49" s="408">
        <v>37359.194935339903</v>
      </c>
      <c r="AX49" s="380">
        <v>37999.943298939841</v>
      </c>
      <c r="AY49" s="380">
        <v>38317.290070914169</v>
      </c>
      <c r="AZ49" s="380">
        <v>38051.97402514</v>
      </c>
      <c r="BA49" s="380">
        <v>39185.408909442478</v>
      </c>
      <c r="BB49" s="380">
        <v>39652.022248430912</v>
      </c>
      <c r="BC49" s="380">
        <v>40714.567471668583</v>
      </c>
      <c r="BD49" s="380">
        <v>40630.190673309473</v>
      </c>
      <c r="BE49" s="380"/>
      <c r="BF49" s="380"/>
      <c r="BG49" s="380"/>
      <c r="BH49" s="409"/>
    </row>
    <row r="50" spans="1:60" s="98" customFormat="1" ht="15.05" customHeight="1">
      <c r="A50" s="508">
        <v>41</v>
      </c>
      <c r="B50" s="343">
        <v>22108.482640240905</v>
      </c>
      <c r="C50" s="343">
        <f t="shared" si="2"/>
        <v>22828.550953579212</v>
      </c>
      <c r="D50" s="380">
        <v>23548.619266917518</v>
      </c>
      <c r="E50" s="380">
        <f t="shared" si="3"/>
        <v>25073.9465906244</v>
      </c>
      <c r="F50" s="380">
        <v>26599.273914331279</v>
      </c>
      <c r="G50" s="343">
        <v>27142.533698113202</v>
      </c>
      <c r="H50" s="380">
        <v>27943.292815423782</v>
      </c>
      <c r="I50" s="394">
        <v>28890.900451397662</v>
      </c>
      <c r="J50" s="343">
        <v>28230.171207161366</v>
      </c>
      <c r="K50" s="343">
        <v>27972.900024031427</v>
      </c>
      <c r="L50" s="343">
        <v>28834.656665294679</v>
      </c>
      <c r="M50" s="343">
        <v>29830.712316117246</v>
      </c>
      <c r="N50" s="343">
        <v>29529.385800443291</v>
      </c>
      <c r="O50" s="380">
        <v>28281.860780631578</v>
      </c>
      <c r="P50" s="380">
        <v>29674.729083044978</v>
      </c>
      <c r="Q50" s="380">
        <v>30390.598418447054</v>
      </c>
      <c r="R50" s="380">
        <v>31040.245933953676</v>
      </c>
      <c r="S50" s="408">
        <v>31234.869662443358</v>
      </c>
      <c r="T50" s="380">
        <v>30638.205583134084</v>
      </c>
      <c r="U50" s="380">
        <v>30245.854442876651</v>
      </c>
      <c r="V50" s="380">
        <v>28773.789265682255</v>
      </c>
      <c r="W50" s="380">
        <v>28616.92642594075</v>
      </c>
      <c r="X50" s="380">
        <v>29588.103967752766</v>
      </c>
      <c r="Y50" s="380">
        <v>30139.116755098919</v>
      </c>
      <c r="Z50" s="380">
        <v>30674.375535873343</v>
      </c>
      <c r="AA50" s="380">
        <v>31489.465755383353</v>
      </c>
      <c r="AB50" s="380">
        <v>32059.946339374314</v>
      </c>
      <c r="AC50" s="408">
        <v>32675.127952971379</v>
      </c>
      <c r="AD50" s="380">
        <v>32807.055985876847</v>
      </c>
      <c r="AE50" s="380">
        <v>32088.781073368627</v>
      </c>
      <c r="AF50" s="380">
        <v>32225.424157263235</v>
      </c>
      <c r="AG50" s="380">
        <v>32999.685298034543</v>
      </c>
      <c r="AH50" s="380">
        <v>33775.268750087416</v>
      </c>
      <c r="AI50" s="380">
        <v>33959.808324488658</v>
      </c>
      <c r="AJ50" s="380">
        <v>34795.122888447659</v>
      </c>
      <c r="AK50" s="380">
        <v>35753.948195197532</v>
      </c>
      <c r="AL50" s="380">
        <v>37342.345544498428</v>
      </c>
      <c r="AM50" s="408">
        <v>38286.212989314066</v>
      </c>
      <c r="AN50" s="380">
        <v>39559.003854754708</v>
      </c>
      <c r="AO50" s="380">
        <v>39483.369291826515</v>
      </c>
      <c r="AP50" s="380">
        <v>39109.720049826501</v>
      </c>
      <c r="AQ50" s="380">
        <v>38973.044043016002</v>
      </c>
      <c r="AR50" s="380">
        <v>39719.74770045792</v>
      </c>
      <c r="AS50" s="380">
        <v>40238.0021532791</v>
      </c>
      <c r="AT50" s="380">
        <v>40756.459733096955</v>
      </c>
      <c r="AU50" s="380">
        <v>40843.873384138547</v>
      </c>
      <c r="AV50" s="380">
        <v>40548.402994265169</v>
      </c>
      <c r="AW50" s="408">
        <v>38099.989045983326</v>
      </c>
      <c r="AX50" s="380">
        <v>38708.217392363098</v>
      </c>
      <c r="AY50" s="380">
        <v>39063.408280331307</v>
      </c>
      <c r="AZ50" s="380">
        <v>38827.686759359996</v>
      </c>
      <c r="BA50" s="380">
        <v>40014.149297997639</v>
      </c>
      <c r="BB50" s="380">
        <v>40442.566238693442</v>
      </c>
      <c r="BC50" s="380">
        <v>41508.503648898506</v>
      </c>
      <c r="BD50" s="380">
        <v>41491.026293689953</v>
      </c>
      <c r="BE50" s="380"/>
      <c r="BF50" s="380"/>
      <c r="BG50" s="380"/>
      <c r="BH50" s="409"/>
    </row>
    <row r="51" spans="1:60" s="98" customFormat="1" ht="15.05" customHeight="1">
      <c r="A51" s="508">
        <v>42</v>
      </c>
      <c r="B51" s="343">
        <v>22536.91524754179</v>
      </c>
      <c r="C51" s="343">
        <f t="shared" si="2"/>
        <v>23290.612674717559</v>
      </c>
      <c r="D51" s="380">
        <v>24044.31010189333</v>
      </c>
      <c r="E51" s="380">
        <f t="shared" si="3"/>
        <v>25592.827263637482</v>
      </c>
      <c r="F51" s="380">
        <v>27141.344425381631</v>
      </c>
      <c r="G51" s="343">
        <v>27558.886572345484</v>
      </c>
      <c r="H51" s="380">
        <v>28412.829346663835</v>
      </c>
      <c r="I51" s="394">
        <v>29327.200593742098</v>
      </c>
      <c r="J51" s="343">
        <v>28660.395829509453</v>
      </c>
      <c r="K51" s="343">
        <v>28453.186577850869</v>
      </c>
      <c r="L51" s="343">
        <v>29396.716852351339</v>
      </c>
      <c r="M51" s="343">
        <v>30331.489713692601</v>
      </c>
      <c r="N51" s="343">
        <v>29998.777440690919</v>
      </c>
      <c r="O51" s="380">
        <v>28705.079180561399</v>
      </c>
      <c r="P51" s="380">
        <v>30101.809551237686</v>
      </c>
      <c r="Q51" s="380">
        <v>30828.023070117644</v>
      </c>
      <c r="R51" s="380">
        <v>31504.745219068303</v>
      </c>
      <c r="S51" s="408">
        <v>31706.214773650932</v>
      </c>
      <c r="T51" s="380">
        <v>31112.233770621631</v>
      </c>
      <c r="U51" s="380">
        <v>30724.348393263539</v>
      </c>
      <c r="V51" s="380">
        <v>29257.581650929034</v>
      </c>
      <c r="W51" s="380">
        <v>29121.249492270737</v>
      </c>
      <c r="X51" s="380">
        <v>30091.005527949568</v>
      </c>
      <c r="Y51" s="380">
        <v>30692.787249407989</v>
      </c>
      <c r="Z51" s="380">
        <v>31254.192261050182</v>
      </c>
      <c r="AA51" s="380">
        <v>32098.796098058163</v>
      </c>
      <c r="AB51" s="380">
        <v>32638.216961431532</v>
      </c>
      <c r="AC51" s="408">
        <v>33254.606766782657</v>
      </c>
      <c r="AD51" s="380">
        <v>33394.468092725765</v>
      </c>
      <c r="AE51" s="380">
        <v>32685.039955734468</v>
      </c>
      <c r="AF51" s="380">
        <v>32838.614332295292</v>
      </c>
      <c r="AG51" s="380">
        <v>33596.144558963671</v>
      </c>
      <c r="AH51" s="380">
        <v>34412.142492510779</v>
      </c>
      <c r="AI51" s="380">
        <v>34607.38385181484</v>
      </c>
      <c r="AJ51" s="380">
        <v>35466.6402903325</v>
      </c>
      <c r="AK51" s="380">
        <v>36421.650635921054</v>
      </c>
      <c r="AL51" s="380">
        <v>38044.826795165063</v>
      </c>
      <c r="AM51" s="408">
        <v>39027.845258487439</v>
      </c>
      <c r="AN51" s="380">
        <v>40280.799358113734</v>
      </c>
      <c r="AO51" s="380">
        <v>40266.373411011453</v>
      </c>
      <c r="AP51" s="380">
        <v>39870.754650315779</v>
      </c>
      <c r="AQ51" s="380">
        <v>39715.452133911764</v>
      </c>
      <c r="AR51" s="380">
        <v>40491.030494296756</v>
      </c>
      <c r="AS51" s="380">
        <v>41002.589401465077</v>
      </c>
      <c r="AT51" s="380">
        <v>41541.145121244073</v>
      </c>
      <c r="AU51" s="380">
        <v>41609.522410647041</v>
      </c>
      <c r="AV51" s="380">
        <v>41282.46074527091</v>
      </c>
      <c r="AW51" s="408">
        <v>38836.101993210366</v>
      </c>
      <c r="AX51" s="380">
        <v>39417.645026655126</v>
      </c>
      <c r="AY51" s="380">
        <v>39820.814208499083</v>
      </c>
      <c r="AZ51" s="380">
        <v>39604.506073799996</v>
      </c>
      <c r="BA51" s="380">
        <v>40809.218714016482</v>
      </c>
      <c r="BB51" s="380">
        <v>41241.645116840045</v>
      </c>
      <c r="BC51" s="380">
        <v>42323.555149990934</v>
      </c>
      <c r="BD51" s="380">
        <v>42328.934088830283</v>
      </c>
      <c r="BE51" s="380"/>
      <c r="BF51" s="380"/>
      <c r="BG51" s="380"/>
      <c r="BH51" s="409"/>
    </row>
    <row r="52" spans="1:60" s="98" customFormat="1" ht="15.05" customHeight="1">
      <c r="A52" s="508">
        <v>43</v>
      </c>
      <c r="B52" s="343">
        <v>22924.544749385448</v>
      </c>
      <c r="C52" s="343">
        <f t="shared" si="2"/>
        <v>23719.05442086127</v>
      </c>
      <c r="D52" s="380">
        <v>24513.564092337096</v>
      </c>
      <c r="E52" s="380">
        <f t="shared" si="3"/>
        <v>26076.428505213888</v>
      </c>
      <c r="F52" s="380">
        <v>27639.292918090676</v>
      </c>
      <c r="G52" s="343">
        <v>27969.116610191995</v>
      </c>
      <c r="H52" s="380">
        <v>28899.973497825395</v>
      </c>
      <c r="I52" s="394">
        <v>29858.591792751347</v>
      </c>
      <c r="J52" s="343">
        <v>29117.177527311123</v>
      </c>
      <c r="K52" s="343">
        <v>28963.807019279964</v>
      </c>
      <c r="L52" s="343">
        <v>29924.859614326993</v>
      </c>
      <c r="M52" s="343">
        <v>30781.729942705308</v>
      </c>
      <c r="N52" s="343">
        <v>30442.796559844086</v>
      </c>
      <c r="O52" s="380">
        <v>29139.945793333329</v>
      </c>
      <c r="P52" s="380">
        <v>30514.163106734093</v>
      </c>
      <c r="Q52" s="380">
        <v>31303.635588203921</v>
      </c>
      <c r="R52" s="380">
        <v>31998.478724924411</v>
      </c>
      <c r="S52" s="408">
        <v>32171.555488537393</v>
      </c>
      <c r="T52" s="380">
        <v>31550.434246264191</v>
      </c>
      <c r="U52" s="380">
        <v>31202.842343650431</v>
      </c>
      <c r="V52" s="380">
        <v>29710.544129272832</v>
      </c>
      <c r="W52" s="380">
        <v>29639.202911744778</v>
      </c>
      <c r="X52" s="380">
        <v>30593.90708814637</v>
      </c>
      <c r="Y52" s="380">
        <v>31229.551774425177</v>
      </c>
      <c r="Z52" s="380">
        <v>31852.645952393425</v>
      </c>
      <c r="AA52" s="380">
        <v>32681.89698889598</v>
      </c>
      <c r="AB52" s="380">
        <v>33226.222779146279</v>
      </c>
      <c r="AC52" s="408">
        <v>33886.425602486568</v>
      </c>
      <c r="AD52" s="380">
        <v>34023.196647457014</v>
      </c>
      <c r="AE52" s="380">
        <v>33305.565187964035</v>
      </c>
      <c r="AF52" s="380">
        <v>33445.047590798073</v>
      </c>
      <c r="AG52" s="380">
        <v>34149.764204466941</v>
      </c>
      <c r="AH52" s="380">
        <v>35071.588975171922</v>
      </c>
      <c r="AI52" s="380">
        <v>35243.903211601311</v>
      </c>
      <c r="AJ52" s="380">
        <v>36094.833988869927</v>
      </c>
      <c r="AK52" s="380">
        <v>37092.388087738778</v>
      </c>
      <c r="AL52" s="380">
        <v>38754.797184964598</v>
      </c>
      <c r="AM52" s="408">
        <v>39723.770568725675</v>
      </c>
      <c r="AN52" s="380">
        <v>41018.442666935727</v>
      </c>
      <c r="AO52" s="380">
        <v>41074.681074442946</v>
      </c>
      <c r="AP52" s="380">
        <v>40622.120934646395</v>
      </c>
      <c r="AQ52" s="380">
        <v>40482.201473689347</v>
      </c>
      <c r="AR52" s="380">
        <v>41278.107475040139</v>
      </c>
      <c r="AS52" s="380">
        <v>41772.290945625544</v>
      </c>
      <c r="AT52" s="380">
        <v>42317.139373762977</v>
      </c>
      <c r="AU52" s="380">
        <v>42395.70145837107</v>
      </c>
      <c r="AV52" s="380">
        <v>42010.598675704015</v>
      </c>
      <c r="AW52" s="408">
        <v>39572.214940437407</v>
      </c>
      <c r="AX52" s="380">
        <v>40153.604100928809</v>
      </c>
      <c r="AY52" s="380">
        <v>40591.765399167627</v>
      </c>
      <c r="AZ52" s="380">
        <v>40381.325388239995</v>
      </c>
      <c r="BA52" s="380">
        <v>41645.562225402427</v>
      </c>
      <c r="BB52" s="380">
        <v>42053.52632681276</v>
      </c>
      <c r="BC52" s="380">
        <v>43147.05278062835</v>
      </c>
      <c r="BD52" s="380">
        <v>43183.516665963456</v>
      </c>
      <c r="BE52" s="380"/>
      <c r="BF52" s="380"/>
      <c r="BG52" s="380"/>
      <c r="BH52" s="409"/>
    </row>
    <row r="53" spans="1:60" s="98" customFormat="1" ht="15.05" customHeight="1">
      <c r="A53" s="508">
        <v>44</v>
      </c>
      <c r="B53" s="343">
        <v>23359.777874262538</v>
      </c>
      <c r="C53" s="343">
        <f t="shared" si="2"/>
        <v>24164.688767388689</v>
      </c>
      <c r="D53" s="380">
        <v>24969.599660514843</v>
      </c>
      <c r="E53" s="380">
        <f t="shared" si="3"/>
        <v>26543.965817441287</v>
      </c>
      <c r="F53" s="380">
        <v>28118.331974367731</v>
      </c>
      <c r="G53" s="343">
        <v>28379.346648038507</v>
      </c>
      <c r="H53" s="380">
        <v>29340.163995862946</v>
      </c>
      <c r="I53" s="394">
        <v>30367.608625486526</v>
      </c>
      <c r="J53" s="343">
        <v>29573.959225112791</v>
      </c>
      <c r="K53" s="343">
        <v>29454.204868969293</v>
      </c>
      <c r="L53" s="343">
        <v>30399.70356546107</v>
      </c>
      <c r="M53" s="343">
        <v>31259.535900024912</v>
      </c>
      <c r="N53" s="343">
        <v>30912.188200091714</v>
      </c>
      <c r="O53" s="380">
        <v>29570.929668491226</v>
      </c>
      <c r="P53" s="380">
        <v>30955.970487623101</v>
      </c>
      <c r="Q53" s="380">
        <v>31734.11699143529</v>
      </c>
      <c r="R53" s="380">
        <v>32485.715737282411</v>
      </c>
      <c r="S53" s="408">
        <v>32633.894005263293</v>
      </c>
      <c r="T53" s="380">
        <v>31988.634721906747</v>
      </c>
      <c r="U53" s="380">
        <v>31633.486898998635</v>
      </c>
      <c r="V53" s="380">
        <v>30229.909484023054</v>
      </c>
      <c r="W53" s="380">
        <v>30154.88460569481</v>
      </c>
      <c r="X53" s="380">
        <v>31088.062534252796</v>
      </c>
      <c r="Y53" s="380">
        <v>31762.089807119391</v>
      </c>
      <c r="Z53" s="380">
        <v>32463.524287847595</v>
      </c>
      <c r="AA53" s="380">
        <v>33291.227331570793</v>
      </c>
      <c r="AB53" s="380">
        <v>33855.116418622652</v>
      </c>
      <c r="AC53" s="408">
        <v>34469.642989290172</v>
      </c>
      <c r="AD53" s="380">
        <v>34657.314304085965</v>
      </c>
      <c r="AE53" s="380">
        <v>33920.890488079945</v>
      </c>
      <c r="AF53" s="380">
        <v>34019.385495786773</v>
      </c>
      <c r="AG53" s="380">
        <v>34746.22346539607</v>
      </c>
      <c r="AH53" s="380">
        <v>35685.889977357496</v>
      </c>
      <c r="AI53" s="380">
        <v>35905.693811478566</v>
      </c>
      <c r="AJ53" s="380">
        <v>36719.933137168257</v>
      </c>
      <c r="AK53" s="380">
        <v>37819.273244799158</v>
      </c>
      <c r="AL53" s="380">
        <v>39485.737164336271</v>
      </c>
      <c r="AM53" s="408">
        <v>40418.221460933746</v>
      </c>
      <c r="AN53" s="380">
        <v>41766.170942870529</v>
      </c>
      <c r="AO53" s="380">
        <v>41887.205995248856</v>
      </c>
      <c r="AP53" s="380">
        <v>41399.72979140767</v>
      </c>
      <c r="AQ53" s="380">
        <v>41255.712271489669</v>
      </c>
      <c r="AR53" s="380">
        <v>42034.912264216466</v>
      </c>
      <c r="AS53" s="380">
        <v>42561.171099690342</v>
      </c>
      <c r="AT53" s="380">
        <v>43099.341580302033</v>
      </c>
      <c r="AU53" s="380">
        <v>43156.51989165238</v>
      </c>
      <c r="AV53" s="380">
        <v>42773.071565458355</v>
      </c>
      <c r="AW53" s="408">
        <v>40358.650394390621</v>
      </c>
      <c r="AX53" s="380">
        <v>40919.555237790446</v>
      </c>
      <c r="AY53" s="380">
        <v>41378.519396087067</v>
      </c>
      <c r="AZ53" s="380">
        <v>41223.432935659999</v>
      </c>
      <c r="BA53" s="380">
        <v>42458.010207891632</v>
      </c>
      <c r="BB53" s="380">
        <v>42864.340675799962</v>
      </c>
      <c r="BC53" s="380">
        <v>43999.056098480141</v>
      </c>
      <c r="BD53" s="380">
        <v>44022.466634978337</v>
      </c>
      <c r="BE53" s="380"/>
      <c r="BF53" s="380"/>
      <c r="BG53" s="380"/>
      <c r="BH53" s="409"/>
    </row>
    <row r="54" spans="1:60" s="98" customFormat="1" ht="15.05" customHeight="1">
      <c r="A54" s="508">
        <v>45</v>
      </c>
      <c r="B54" s="343">
        <v>23788.210481563423</v>
      </c>
      <c r="C54" s="343">
        <f t="shared" si="2"/>
        <v>24620.141277394025</v>
      </c>
      <c r="D54" s="380">
        <v>25452.07207322463</v>
      </c>
      <c r="E54" s="380">
        <f t="shared" si="3"/>
        <v>27015.266833718713</v>
      </c>
      <c r="F54" s="380">
        <v>28578.4615942128</v>
      </c>
      <c r="G54" s="343">
        <v>28850.805049742703</v>
      </c>
      <c r="H54" s="380">
        <v>29727.53163413599</v>
      </c>
      <c r="I54" s="394">
        <v>30809.502359399481</v>
      </c>
      <c r="J54" s="343">
        <v>30062.609413458766</v>
      </c>
      <c r="K54" s="343">
        <v>29985.047902138151</v>
      </c>
      <c r="L54" s="343">
        <v>30898.77424879586</v>
      </c>
      <c r="M54" s="343">
        <v>31751.124721497967</v>
      </c>
      <c r="N54" s="343">
        <v>31394.26610088658</v>
      </c>
      <c r="O54" s="380">
        <v>30009.679018877188</v>
      </c>
      <c r="P54" s="380">
        <v>31390.414412163955</v>
      </c>
      <c r="Q54" s="380">
        <v>32147.240273568626</v>
      </c>
      <c r="R54" s="380">
        <v>32907.987814659347</v>
      </c>
      <c r="S54" s="408">
        <v>33102.236918310315</v>
      </c>
      <c r="T54" s="380">
        <v>32446.127042388915</v>
      </c>
      <c r="U54" s="380">
        <v>32089.31534647246</v>
      </c>
      <c r="V54" s="380">
        <v>30730.30258837144</v>
      </c>
      <c r="W54" s="380">
        <v>30681.924927264885</v>
      </c>
      <c r="X54" s="380">
        <v>31601.896737062572</v>
      </c>
      <c r="Y54" s="380">
        <v>32303.08082445955</v>
      </c>
      <c r="Z54" s="380">
        <v>33059.907205172341</v>
      </c>
      <c r="AA54" s="380">
        <v>33888.451773397755</v>
      </c>
      <c r="AB54" s="380">
        <v>34480.11597983601</v>
      </c>
      <c r="AC54" s="408">
        <v>35058.468235582281</v>
      </c>
      <c r="AD54" s="380">
        <v>35233.948207139489</v>
      </c>
      <c r="AE54" s="380">
        <v>34527.549234673097</v>
      </c>
      <c r="AF54" s="380">
        <v>34613.994150363316</v>
      </c>
      <c r="AG54" s="380">
        <v>35395.408406849318</v>
      </c>
      <c r="AH54" s="380">
        <v>36298.578640954649</v>
      </c>
      <c r="AI54" s="380">
        <v>36520.100836185607</v>
      </c>
      <c r="AJ54" s="380">
        <v>37425.490591683207</v>
      </c>
      <c r="AK54" s="380">
        <v>38486.975685522681</v>
      </c>
      <c r="AL54" s="380">
        <v>40215.179315881367</v>
      </c>
      <c r="AM54" s="408">
        <v>41148.058385865792</v>
      </c>
      <c r="AN54" s="380">
        <v>42574.409021482134</v>
      </c>
      <c r="AO54" s="380">
        <v>42646.31232264539</v>
      </c>
      <c r="AP54" s="380">
        <v>42162.145579919612</v>
      </c>
      <c r="AQ54" s="380">
        <v>42021.109319662712</v>
      </c>
      <c r="AR54" s="380">
        <v>42827.253973928033</v>
      </c>
      <c r="AS54" s="380">
        <v>43355.165549729623</v>
      </c>
      <c r="AT54" s="380">
        <v>43896.442876489455</v>
      </c>
      <c r="AU54" s="380">
        <v>43924.58421477447</v>
      </c>
      <c r="AV54" s="380">
        <v>43535.544455212701</v>
      </c>
      <c r="AW54" s="408">
        <v>41156.788756884802</v>
      </c>
      <c r="AX54" s="380">
        <v>41671.663884226873</v>
      </c>
      <c r="AY54" s="380">
        <v>42150.599358630672</v>
      </c>
      <c r="AZ54" s="380">
        <v>42035.662817139993</v>
      </c>
      <c r="BA54" s="380">
        <v>43270.458190380836</v>
      </c>
      <c r="BB54" s="380">
        <v>43729.564935048154</v>
      </c>
      <c r="BC54" s="380">
        <v>44847.892117752563</v>
      </c>
      <c r="BD54" s="380">
        <v>44890.597472480687</v>
      </c>
      <c r="BE54" s="380"/>
      <c r="BF54" s="380"/>
      <c r="BG54" s="380"/>
      <c r="BH54" s="409"/>
    </row>
    <row r="55" spans="1:60" s="98" customFormat="1" ht="15.05" customHeight="1">
      <c r="A55" s="508">
        <v>46</v>
      </c>
      <c r="B55" s="343">
        <v>24203.042053711899</v>
      </c>
      <c r="C55" s="343">
        <f t="shared" si="2"/>
        <v>25068.79326982316</v>
      </c>
      <c r="D55" s="380">
        <v>25934.544485934421</v>
      </c>
      <c r="E55" s="380">
        <f t="shared" si="3"/>
        <v>27511.780431905463</v>
      </c>
      <c r="F55" s="380">
        <v>29089.016377876505</v>
      </c>
      <c r="G55" s="343">
        <v>29371.246142533055</v>
      </c>
      <c r="H55" s="380">
        <v>30208.806578657048</v>
      </c>
      <c r="I55" s="394">
        <v>31290.551234292067</v>
      </c>
      <c r="J55" s="343">
        <v>30498.145450897566</v>
      </c>
      <c r="K55" s="343">
        <v>30445.11186421783</v>
      </c>
      <c r="L55" s="343">
        <v>31359.082160609505</v>
      </c>
      <c r="M55" s="343">
        <v>32196.770662459519</v>
      </c>
      <c r="N55" s="343">
        <v>31787.540177850809</v>
      </c>
      <c r="O55" s="380">
        <v>30432.897418807013</v>
      </c>
      <c r="P55" s="380">
        <v>31839.585249401112</v>
      </c>
      <c r="Q55" s="380">
        <v>32605.494670556858</v>
      </c>
      <c r="R55" s="380">
        <v>33388.728333519241</v>
      </c>
      <c r="S55" s="408">
        <v>33549.564444233423</v>
      </c>
      <c r="T55" s="380">
        <v>32898.107407202624</v>
      </c>
      <c r="U55" s="380">
        <v>32570.327686071916</v>
      </c>
      <c r="V55" s="380">
        <v>31280.49785002464</v>
      </c>
      <c r="W55" s="380">
        <v>31202.150072262935</v>
      </c>
      <c r="X55" s="380">
        <v>32163.834567369435</v>
      </c>
      <c r="Y55" s="380">
        <v>32877.883780383469</v>
      </c>
      <c r="Z55" s="380">
        <v>33637.653156330693</v>
      </c>
      <c r="AA55" s="380">
        <v>34481.640914942109</v>
      </c>
      <c r="AB55" s="380">
        <v>35083.698110602803</v>
      </c>
      <c r="AC55" s="408">
        <v>35667.855633332205</v>
      </c>
      <c r="AD55" s="380">
        <v>35833.934885083028</v>
      </c>
      <c r="AE55" s="380">
        <v>35134.207981266249</v>
      </c>
      <c r="AF55" s="380">
        <v>35247.455074983205</v>
      </c>
      <c r="AG55" s="380">
        <v>36031.411928171532</v>
      </c>
      <c r="AH55" s="380">
        <v>37019.293989975515</v>
      </c>
      <c r="AI55" s="380">
        <v>37159.779100983425</v>
      </c>
      <c r="AJ55" s="380">
        <v>38155.804448110961</v>
      </c>
      <c r="AK55" s="380">
        <v>39165.300665075898</v>
      </c>
      <c r="AL55" s="380">
        <v>40932.63884481381</v>
      </c>
      <c r="AM55" s="408">
        <v>41916.230179582148</v>
      </c>
      <c r="AN55" s="380">
        <v>43335.103683704816</v>
      </c>
      <c r="AO55" s="380">
        <v>43423.693431997759</v>
      </c>
      <c r="AP55" s="380">
        <v>42880.363351706234</v>
      </c>
      <c r="AQ55" s="380">
        <v>42785.154076231207</v>
      </c>
      <c r="AR55" s="380">
        <v>43636.706052786198</v>
      </c>
      <c r="AS55" s="380">
        <v>44170.895757660481</v>
      </c>
      <c r="AT55" s="380">
        <v>44736.999850817934</v>
      </c>
      <c r="AU55" s="380">
        <v>44689.02559297617</v>
      </c>
      <c r="AV55" s="380">
        <v>44318.144734913978</v>
      </c>
      <c r="AW55" s="408">
        <v>41928.010429734757</v>
      </c>
      <c r="AX55" s="380">
        <v>42430.693775875909</v>
      </c>
      <c r="AY55" s="380">
        <v>42924.936864924406</v>
      </c>
      <c r="AZ55" s="380">
        <v>42843.466377739998</v>
      </c>
      <c r="BA55" s="380">
        <v>44092.681616509617</v>
      </c>
      <c r="BB55" s="380">
        <v>44556.382198818006</v>
      </c>
      <c r="BC55" s="380">
        <v>45717.843460887481</v>
      </c>
      <c r="BD55" s="380">
        <v>45758.728309983038</v>
      </c>
      <c r="BE55" s="380"/>
      <c r="BF55" s="380"/>
      <c r="BG55" s="380"/>
      <c r="BH55" s="409"/>
    </row>
    <row r="56" spans="1:60">
      <c r="A56" s="511">
        <v>47</v>
      </c>
      <c r="B56" s="343">
        <v>24597.472073131761</v>
      </c>
      <c r="C56" s="343">
        <f t="shared" si="2"/>
        <v>25494.026063621965</v>
      </c>
      <c r="D56" s="380">
        <v>26390.580054112168</v>
      </c>
      <c r="E56" s="380">
        <f t="shared" si="3"/>
        <v>27988.772462348861</v>
      </c>
      <c r="F56" s="380">
        <v>29586.964870585551</v>
      </c>
      <c r="G56" s="343">
        <v>29830.458871465718</v>
      </c>
      <c r="H56" s="380">
        <v>30707.689143099604</v>
      </c>
      <c r="I56" s="394">
        <v>31743.632151342059</v>
      </c>
      <c r="J56" s="343">
        <v>30928.370073245653</v>
      </c>
      <c r="K56" s="343">
        <v>30905.175826297509</v>
      </c>
      <c r="L56" s="343">
        <v>31833.926111743582</v>
      </c>
      <c r="M56" s="343">
        <v>32669.982331727973</v>
      </c>
      <c r="N56" s="343">
        <v>32235.788050519721</v>
      </c>
      <c r="O56" s="414">
        <v>30867.764031578943</v>
      </c>
      <c r="P56" s="414">
        <v>32288.75608663827</v>
      </c>
      <c r="Q56" s="414">
        <v>33042.919322227448</v>
      </c>
      <c r="R56" s="414">
        <v>33885.710086124396</v>
      </c>
      <c r="S56" s="415">
        <v>34029.916149922668</v>
      </c>
      <c r="T56" s="414">
        <v>33355.599727684792</v>
      </c>
      <c r="U56" s="414">
        <v>33046.303247246244</v>
      </c>
      <c r="V56" s="414">
        <v>31778.519423072794</v>
      </c>
      <c r="W56" s="414">
        <v>31701.929687544904</v>
      </c>
      <c r="X56" s="414">
        <v>32749.824211424839</v>
      </c>
      <c r="Y56" s="414">
        <v>33444.233751661443</v>
      </c>
      <c r="Z56" s="414">
        <v>34196.762141322652</v>
      </c>
      <c r="AA56" s="414">
        <v>35129.306610301763</v>
      </c>
      <c r="AB56" s="414">
        <v>35683.386163106588</v>
      </c>
      <c r="AC56" s="415">
        <v>36243.595874151149</v>
      </c>
      <c r="AD56" s="414">
        <v>36424.939726530407</v>
      </c>
      <c r="AE56" s="414">
        <v>35733.933485041191</v>
      </c>
      <c r="AF56" s="414">
        <v>35901.186749190936</v>
      </c>
      <c r="AG56" s="414">
        <v>36619.632801518761</v>
      </c>
      <c r="AH56" s="414">
        <v>37723.885953112243</v>
      </c>
      <c r="AI56" s="414">
        <v>37823.14915336635</v>
      </c>
      <c r="AJ56" s="414">
        <v>38810.301823680747</v>
      </c>
      <c r="AK56" s="414">
        <v>39913.430899795661</v>
      </c>
      <c r="AL56" s="414">
        <v>41659.085340705744</v>
      </c>
      <c r="AM56" s="415">
        <v>42710.941497841486</v>
      </c>
      <c r="AN56" s="414">
        <v>44098.679765102584</v>
      </c>
      <c r="AO56" s="414">
        <v>44171.553739729155</v>
      </c>
      <c r="AP56" s="414">
        <v>43641.397952195512</v>
      </c>
      <c r="AQ56" s="414">
        <v>43547.846541195155</v>
      </c>
      <c r="AR56" s="414">
        <v>44431.680126981853</v>
      </c>
      <c r="AS56" s="414">
        <v>44971.283077667875</v>
      </c>
      <c r="AT56" s="414">
        <v>45567.624098714172</v>
      </c>
      <c r="AU56" s="414">
        <v>45428.106356735159</v>
      </c>
      <c r="AV56" s="414">
        <v>45081.801588782844</v>
      </c>
      <c r="AW56" s="415">
        <v>42694.550939168323</v>
      </c>
      <c r="AX56" s="414">
        <v>43213.948025769059</v>
      </c>
      <c r="AY56" s="414">
        <v>43734.266299345116</v>
      </c>
      <c r="AZ56" s="414">
        <v>43685.573925159995</v>
      </c>
      <c r="BA56" s="414">
        <v>44896.440315763641</v>
      </c>
      <c r="BB56" s="414">
        <v>45388.533767515401</v>
      </c>
      <c r="BC56" s="414">
        <v>46557.177584421777</v>
      </c>
      <c r="BD56" s="414">
        <v>46648.744798851003</v>
      </c>
      <c r="BE56" s="414"/>
      <c r="BF56" s="414"/>
      <c r="BG56" s="414"/>
      <c r="BH56" s="416"/>
    </row>
    <row r="57" spans="1:60">
      <c r="A57" s="511">
        <v>48</v>
      </c>
      <c r="B57" s="343">
        <v>24998.702610127828</v>
      </c>
      <c r="C57" s="343">
        <f t="shared" si="2"/>
        <v>25909.440693942848</v>
      </c>
      <c r="D57" s="380">
        <v>26820.178777757868</v>
      </c>
      <c r="E57" s="380">
        <f t="shared" si="3"/>
        <v>28443.091352310235</v>
      </c>
      <c r="F57" s="380">
        <v>30066.003926862606</v>
      </c>
      <c r="G57" s="343">
        <v>30295.794436784148</v>
      </c>
      <c r="H57" s="380">
        <v>31183.094880980159</v>
      </c>
      <c r="I57" s="394">
        <v>32185.525885255014</v>
      </c>
      <c r="J57" s="343">
        <v>31395.774601228757</v>
      </c>
      <c r="K57" s="343">
        <v>31329.850252832595</v>
      </c>
      <c r="L57" s="343">
        <v>32357.223527279089</v>
      </c>
      <c r="M57" s="343">
        <v>33134.005424894131</v>
      </c>
      <c r="N57" s="343">
        <v>32692.493430220118</v>
      </c>
      <c r="O57" s="414">
        <v>31329.809807649119</v>
      </c>
      <c r="P57" s="414">
        <v>32723.200011179128</v>
      </c>
      <c r="Q57" s="414">
        <v>33490.758846556862</v>
      </c>
      <c r="R57" s="414">
        <v>34392.436578976718</v>
      </c>
      <c r="S57" s="415">
        <v>34498.259062969686</v>
      </c>
      <c r="T57" s="414">
        <v>33810.336070332727</v>
      </c>
      <c r="U57" s="414">
        <v>33519.760419208011</v>
      </c>
      <c r="V57" s="414">
        <v>32293.141715222555</v>
      </c>
      <c r="W57" s="414">
        <v>32238.056911211017</v>
      </c>
      <c r="X57" s="414">
        <v>33316.135098776889</v>
      </c>
      <c r="Y57" s="414">
        <v>34054.961892330604</v>
      </c>
      <c r="Z57" s="414">
        <v>34778.649640517979</v>
      </c>
      <c r="AA57" s="414">
        <v>35768.901705096177</v>
      </c>
      <c r="AB57" s="414">
        <v>36283.074215610366</v>
      </c>
      <c r="AC57" s="415">
        <v>36892.23828832055</v>
      </c>
      <c r="AD57" s="414">
        <v>37042.890077466269</v>
      </c>
      <c r="AE57" s="414">
        <v>36389.124931361795</v>
      </c>
      <c r="AF57" s="414">
        <v>36554.918423398667</v>
      </c>
      <c r="AG57" s="414">
        <v>37217.739739964265</v>
      </c>
      <c r="AH57" s="414">
        <v>38391.394128715459</v>
      </c>
      <c r="AI57" s="414">
        <v>38472.304133198209</v>
      </c>
      <c r="AJ57" s="414">
        <v>39477.177400206936</v>
      </c>
      <c r="AK57" s="414">
        <v>40655.491112327029</v>
      </c>
      <c r="AL57" s="414">
        <v>42397.514459210324</v>
      </c>
      <c r="AM57" s="415">
        <v>43462.894693226022</v>
      </c>
      <c r="AN57" s="414">
        <v>44850.730169800016</v>
      </c>
      <c r="AO57" s="414">
        <v>44972.832640869936</v>
      </c>
      <c r="AP57" s="414">
        <v>44410.719680820788</v>
      </c>
      <c r="AQ57" s="414">
        <v>44372.744419968221</v>
      </c>
      <c r="AR57" s="414">
        <v>45220.073289967288</v>
      </c>
      <c r="AS57" s="414">
        <v>45799.799025534958</v>
      </c>
      <c r="AT57" s="414">
        <v>46390.798801786223</v>
      </c>
      <c r="AU57" s="414">
        <v>46205.831866311615</v>
      </c>
      <c r="AV57" s="414">
        <v>45847.826370880764</v>
      </c>
      <c r="AW57" s="415">
        <v>43457.580576039589</v>
      </c>
      <c r="AX57" s="414">
        <v>43981.052703499459</v>
      </c>
      <c r="AY57" s="414">
        <v>44507.475033763789</v>
      </c>
      <c r="AZ57" s="414">
        <v>44485.631424219995</v>
      </c>
      <c r="BA57" s="414">
        <v>45696.940533804474</v>
      </c>
      <c r="BB57" s="414">
        <v>46249.490582821549</v>
      </c>
      <c r="BC57" s="414">
        <v>47426.073161363565</v>
      </c>
      <c r="BD57" s="414">
        <v>47549.183026464489</v>
      </c>
      <c r="BE57" s="414"/>
      <c r="BF57" s="414"/>
      <c r="BG57" s="414"/>
      <c r="BH57" s="416"/>
    </row>
    <row r="58" spans="1:60">
      <c r="A58" s="512">
        <v>49</v>
      </c>
      <c r="B58" s="388">
        <v>25433.935735004918</v>
      </c>
      <c r="C58" s="388">
        <f t="shared" si="2"/>
        <v>26351.770434903759</v>
      </c>
      <c r="D58" s="389">
        <v>27269.605134802605</v>
      </c>
      <c r="E58" s="389">
        <f t="shared" si="3"/>
        <v>28897.86934075514</v>
      </c>
      <c r="F58" s="389">
        <v>30526.133546707671</v>
      </c>
      <c r="G58" s="388">
        <v>30816.235529574496</v>
      </c>
      <c r="H58" s="389">
        <v>31640.892998939216</v>
      </c>
      <c r="I58" s="397">
        <v>32644.200393873525</v>
      </c>
      <c r="J58" s="388">
        <v>31900.359034846879</v>
      </c>
      <c r="K58" s="388">
        <v>31784.858566977331</v>
      </c>
      <c r="L58" s="388">
        <v>32851.448864173741</v>
      </c>
      <c r="M58" s="388">
        <v>33593.434230009138</v>
      </c>
      <c r="N58" s="388">
        <v>33136.512549373278</v>
      </c>
      <c r="O58" s="417">
        <v>31764.676420421049</v>
      </c>
      <c r="P58" s="417">
        <v>33157.643935719985</v>
      </c>
      <c r="Q58" s="417">
        <v>33980.257861521568</v>
      </c>
      <c r="R58" s="417">
        <v>34876.425344585667</v>
      </c>
      <c r="S58" s="418">
        <v>34954.593183374476</v>
      </c>
      <c r="T58" s="417">
        <v>34256.804479477978</v>
      </c>
      <c r="U58" s="417">
        <v>34005.809537232592</v>
      </c>
      <c r="V58" s="417">
        <v>32755.59031876727</v>
      </c>
      <c r="W58" s="417">
        <v>32792.357939069203</v>
      </c>
      <c r="X58" s="417">
        <v>33908.684328400079</v>
      </c>
      <c r="Y58" s="417">
        <v>34648.784063707892</v>
      </c>
      <c r="Z58" s="417">
        <v>35346.041721583882</v>
      </c>
      <c r="AA58" s="417">
        <v>36426.655651162364</v>
      </c>
      <c r="AB58" s="417">
        <v>36892.49746377168</v>
      </c>
      <c r="AC58" s="418">
        <v>37553.9657079631</v>
      </c>
      <c r="AD58" s="417">
        <v>37694.971407087542</v>
      </c>
      <c r="AE58" s="417">
        <v>37111.915495159927</v>
      </c>
      <c r="AF58" s="417">
        <v>37195.136264547837</v>
      </c>
      <c r="AG58" s="417">
        <v>37838.91416363907</v>
      </c>
      <c r="AH58" s="417">
        <v>39129.845202208875</v>
      </c>
      <c r="AI58" s="417">
        <v>39129.35637555844</v>
      </c>
      <c r="AJ58" s="417">
        <v>40192.018505439184</v>
      </c>
      <c r="AK58" s="417">
        <v>41356.578675086726</v>
      </c>
      <c r="AL58" s="417">
        <v>43101.493537703536</v>
      </c>
      <c r="AM58" s="418">
        <v>44213.373470580387</v>
      </c>
      <c r="AN58" s="417">
        <v>45599.899155322353</v>
      </c>
      <c r="AO58" s="417">
        <v>45769.894284636292</v>
      </c>
      <c r="AP58" s="417">
        <v>45137.224580743401</v>
      </c>
      <c r="AQ58" s="417">
        <v>45176.005633068547</v>
      </c>
      <c r="AR58" s="417">
        <v>46029.525368825445</v>
      </c>
      <c r="AS58" s="417">
        <v>46629.593547395656</v>
      </c>
      <c r="AT58" s="417">
        <v>47240.046911742917</v>
      </c>
      <c r="AU58" s="417">
        <v>46993.21856234243</v>
      </c>
      <c r="AV58" s="417">
        <v>46633.978542925615</v>
      </c>
      <c r="AW58" s="418">
        <v>44258.059520241972</v>
      </c>
      <c r="AX58" s="417">
        <v>44759.692789917543</v>
      </c>
      <c r="AY58" s="417">
        <v>45311.160608809179</v>
      </c>
      <c r="AZ58" s="417">
        <v>45307.820527679993</v>
      </c>
      <c r="BA58" s="417">
        <v>46551.74877206517</v>
      </c>
      <c r="BB58" s="417">
        <v>47086.976456446493</v>
      </c>
      <c r="BC58" s="417">
        <v>48293.91297211223</v>
      </c>
      <c r="BD58" s="417">
        <v>48456.916471199846</v>
      </c>
      <c r="BE58" s="417"/>
      <c r="BF58" s="417"/>
      <c r="BG58" s="417"/>
      <c r="BH58" s="419"/>
    </row>
    <row r="59" spans="1:60">
      <c r="A59" s="511">
        <v>50</v>
      </c>
      <c r="B59" s="345">
        <v>25855.567824729598</v>
      </c>
      <c r="C59" s="345">
        <f t="shared" si="2"/>
        <v>26797.213474987984</v>
      </c>
      <c r="D59" s="380">
        <v>27738.85912524637</v>
      </c>
      <c r="E59" s="380">
        <f t="shared" si="3"/>
        <v>29362.561145899555</v>
      </c>
      <c r="F59" s="380">
        <v>30986.263166552741</v>
      </c>
      <c r="G59" s="345">
        <v>31299.939604050236</v>
      </c>
      <c r="H59" s="380">
        <v>32092.821910257768</v>
      </c>
      <c r="I59" s="398">
        <v>33108.468494060551</v>
      </c>
      <c r="J59" s="345">
        <v>32335.895072285683</v>
      </c>
      <c r="K59" s="345">
        <v>32249.97817699195</v>
      </c>
      <c r="L59" s="345">
        <v>33272.994004466236</v>
      </c>
      <c r="M59" s="345">
        <v>34080.428763431039</v>
      </c>
      <c r="N59" s="345">
        <v>33559.387900947724</v>
      </c>
      <c r="O59" s="414">
        <v>32203.425770807014</v>
      </c>
      <c r="P59" s="414">
        <v>33595.769588434916</v>
      </c>
      <c r="Q59" s="414">
        <v>34428.097385850975</v>
      </c>
      <c r="R59" s="414">
        <v>35350.669369947456</v>
      </c>
      <c r="S59" s="415">
        <v>35410.927303779259</v>
      </c>
      <c r="T59" s="414">
        <v>34747.368533970905</v>
      </c>
      <c r="U59" s="414">
        <v>34517.042547382793</v>
      </c>
      <c r="V59" s="414">
        <v>33267.841079616803</v>
      </c>
      <c r="W59" s="414">
        <v>33303.496181971212</v>
      </c>
      <c r="X59" s="414">
        <v>34483.741329842509</v>
      </c>
      <c r="Y59" s="414">
        <v>35229.926758116264</v>
      </c>
      <c r="Z59" s="414">
        <v>35923.787672742241</v>
      </c>
      <c r="AA59" s="414">
        <v>37066.250745956786</v>
      </c>
      <c r="AB59" s="414">
        <v>37544.755572826121</v>
      </c>
      <c r="AC59" s="415">
        <v>38266.163863002126</v>
      </c>
      <c r="AD59" s="414">
        <v>38397.351021087314</v>
      </c>
      <c r="AE59" s="414">
        <v>37780.973427116944</v>
      </c>
      <c r="AF59" s="414">
        <v>37835.354105697013</v>
      </c>
      <c r="AG59" s="414">
        <v>38460.088587313876</v>
      </c>
      <c r="AH59" s="414">
        <v>39813.476763696228</v>
      </c>
      <c r="AI59" s="414">
        <v>39797.464785458382</v>
      </c>
      <c r="AJ59" s="414">
        <v>40875.914108280427</v>
      </c>
      <c r="AK59" s="414">
        <v>42062.218754487723</v>
      </c>
      <c r="AL59" s="414">
        <v>43880.364007525815</v>
      </c>
      <c r="AM59" s="415">
        <v>44949.108067633097</v>
      </c>
      <c r="AN59" s="414">
        <v>46366.356655895215</v>
      </c>
      <c r="AO59" s="414">
        <v>46526.189107116537</v>
      </c>
      <c r="AP59" s="414">
        <v>45932.788881799344</v>
      </c>
      <c r="AQ59" s="414">
        <v>45934.64122321886</v>
      </c>
      <c r="AR59" s="414">
        <v>46887.6761906393</v>
      </c>
      <c r="AS59" s="414">
        <v>47458.109495262739</v>
      </c>
      <c r="AT59" s="414">
        <v>48078.120704463334</v>
      </c>
      <c r="AU59" s="414">
        <v>47812.00411434994</v>
      </c>
      <c r="AV59" s="414">
        <v>47442.626033146451</v>
      </c>
      <c r="AW59" s="415">
        <v>45085.45515408858</v>
      </c>
      <c r="AX59" s="414">
        <v>45571.785561529876</v>
      </c>
      <c r="AY59" s="414">
        <v>46128.391446355337</v>
      </c>
      <c r="AZ59" s="414">
        <v>46167.633358619998</v>
      </c>
      <c r="BA59" s="414">
        <v>47429.366378818209</v>
      </c>
      <c r="BB59" s="414">
        <v>47924.462330071437</v>
      </c>
      <c r="BC59" s="414">
        <v>49153.3066533159</v>
      </c>
      <c r="BD59" s="414">
        <v>49361.523394311538</v>
      </c>
      <c r="BE59" s="414"/>
      <c r="BF59" s="414"/>
      <c r="BG59" s="414"/>
      <c r="BH59" s="416"/>
    </row>
    <row r="60" spans="1:60">
      <c r="A60" s="511">
        <v>51</v>
      </c>
      <c r="B60" s="345">
        <v>26311.202502335302</v>
      </c>
      <c r="C60" s="345">
        <f t="shared" si="2"/>
        <v>27259.657809012722</v>
      </c>
      <c r="D60" s="380">
        <v>28208.113115690139</v>
      </c>
      <c r="E60" s="380">
        <f t="shared" si="3"/>
        <v>29830.404523782636</v>
      </c>
      <c r="F60" s="380">
        <v>31452.695931875136</v>
      </c>
      <c r="G60" s="345">
        <v>31740.78382382559</v>
      </c>
      <c r="H60" s="380">
        <v>32579.966061419324</v>
      </c>
      <c r="I60" s="398">
        <v>33606.298143658692</v>
      </c>
      <c r="J60" s="345">
        <v>32782.05393990592</v>
      </c>
      <c r="K60" s="345">
        <v>32715.097787006573</v>
      </c>
      <c r="L60" s="345">
        <v>33738.14726272002</v>
      </c>
      <c r="M60" s="345">
        <v>34604.177601262141</v>
      </c>
      <c r="N60" s="345">
        <v>34024.550787679611</v>
      </c>
      <c r="O60" s="414">
        <v>32634.409645964908</v>
      </c>
      <c r="P60" s="414">
        <v>34044.940425672074</v>
      </c>
      <c r="Q60" s="414">
        <v>34889.823407058822</v>
      </c>
      <c r="R60" s="414">
        <v>35847.651122552612</v>
      </c>
      <c r="S60" s="415">
        <v>35876.268018665716</v>
      </c>
      <c r="T60" s="414">
        <v>35240.688566298057</v>
      </c>
      <c r="U60" s="414">
        <v>35033.312335958122</v>
      </c>
      <c r="V60" s="414">
        <v>33768.234183965185</v>
      </c>
      <c r="W60" s="414">
        <v>33869.155837449442</v>
      </c>
      <c r="X60" s="414">
        <v>35109.088487304623</v>
      </c>
      <c r="Y60" s="414">
        <v>35842.768144946909</v>
      </c>
      <c r="Z60" s="414">
        <v>36559.515296418271</v>
      </c>
      <c r="AA60" s="414">
        <v>37689.704639620752</v>
      </c>
      <c r="AB60" s="414">
        <v>38150.28474272442</v>
      </c>
      <c r="AC60" s="415">
        <v>38916.67556366769</v>
      </c>
      <c r="AD60" s="414">
        <v>39060.210554503981</v>
      </c>
      <c r="AE60" s="414">
        <v>38429.231630619339</v>
      </c>
      <c r="AF60" s="414">
        <v>38533.005737345055</v>
      </c>
      <c r="AG60" s="414">
        <v>39117.511916349016</v>
      </c>
      <c r="AH60" s="414">
        <v>40447.125828942757</v>
      </c>
      <c r="AI60" s="414">
        <v>40509.79786551719</v>
      </c>
      <c r="AJ60" s="414">
        <v>41586.113388154023</v>
      </c>
      <c r="AK60" s="414">
        <v>42799.726450377799</v>
      </c>
      <c r="AL60" s="414">
        <v>44612.801814724073</v>
      </c>
      <c r="AM60" s="415">
        <v>45689.265918776306</v>
      </c>
      <c r="AN60" s="414">
        <v>47147.221252343501</v>
      </c>
      <c r="AO60" s="414">
        <v>47250.151623059523</v>
      </c>
      <c r="AP60" s="414">
        <v>46738.02149901395</v>
      </c>
      <c r="AQ60" s="414">
        <v>46760.891393596474</v>
      </c>
      <c r="AR60" s="414">
        <v>47706.34154519179</v>
      </c>
      <c r="AS60" s="414">
        <v>48307.082627027768</v>
      </c>
      <c r="AT60" s="414">
        <v>48880.188363866873</v>
      </c>
      <c r="AU60" s="414">
        <v>48648.904390959382</v>
      </c>
      <c r="AV60" s="414">
        <v>48241.801810451085</v>
      </c>
      <c r="AW60" s="415">
        <v>45862.528281209015</v>
      </c>
      <c r="AX60" s="414">
        <v>46393.106660092359</v>
      </c>
      <c r="AY60" s="414">
        <v>46965.940177652643</v>
      </c>
      <c r="AZ60" s="414">
        <v>47001.994844499997</v>
      </c>
      <c r="BA60" s="414">
        <v>48279.829975461325</v>
      </c>
      <c r="BB60" s="414">
        <v>48776.884257493512</v>
      </c>
      <c r="BC60" s="414">
        <v>50019.034931678318</v>
      </c>
      <c r="BD60" s="414">
        <v>50249.455535430396</v>
      </c>
      <c r="BE60" s="414"/>
      <c r="BF60" s="414"/>
      <c r="BG60" s="414"/>
      <c r="BH60" s="416"/>
    </row>
    <row r="61" spans="1:60">
      <c r="A61" s="511">
        <v>52</v>
      </c>
      <c r="B61" s="345">
        <v>26705.632521755164</v>
      </c>
      <c r="C61" s="345">
        <f t="shared" si="2"/>
        <v>27681.58599724502</v>
      </c>
      <c r="D61" s="380">
        <v>28657.539472734876</v>
      </c>
      <c r="E61" s="380">
        <f t="shared" si="3"/>
        <v>30297.7888031822</v>
      </c>
      <c r="F61" s="380">
        <v>31938.038133629521</v>
      </c>
      <c r="G61" s="345">
        <v>32218.36506191556</v>
      </c>
      <c r="H61" s="380">
        <v>33061.241005940385</v>
      </c>
      <c r="I61" s="398">
        <v>34064.972652277203</v>
      </c>
      <c r="J61" s="345">
        <v>33265.392713161171</v>
      </c>
      <c r="K61" s="345">
        <v>33190.328692891075</v>
      </c>
      <c r="L61" s="345">
        <v>34242.06329249496</v>
      </c>
      <c r="M61" s="345">
        <v>35127.926439093251</v>
      </c>
      <c r="N61" s="345">
        <v>34485.484920895753</v>
      </c>
      <c r="O61" s="414">
        <v>33100.338159649116</v>
      </c>
      <c r="P61" s="414">
        <v>34508.838175605531</v>
      </c>
      <c r="Q61" s="414">
        <v>35375.85079780392</v>
      </c>
      <c r="R61" s="414">
        <v>36360.874108903037</v>
      </c>
      <c r="S61" s="415">
        <v>36377.63511147887</v>
      </c>
      <c r="T61" s="414">
        <v>35736.764576459449</v>
      </c>
      <c r="U61" s="414">
        <v>35521.879843195267</v>
      </c>
      <c r="V61" s="414">
        <v>34294.714132616093</v>
      </c>
      <c r="W61" s="414">
        <v>34430.272041879653</v>
      </c>
      <c r="X61" s="414">
        <v>35703.824245450407</v>
      </c>
      <c r="Y61" s="414">
        <v>36453.496285616071</v>
      </c>
      <c r="Z61" s="414">
        <v>37178.676727946397</v>
      </c>
      <c r="AA61" s="414">
        <v>38343.423285404322</v>
      </c>
      <c r="AB61" s="414">
        <v>38802.54285177886</v>
      </c>
      <c r="AC61" s="415">
        <v>39576.533696814076</v>
      </c>
      <c r="AD61" s="414">
        <v>39721.273720621415</v>
      </c>
      <c r="AE61" s="414">
        <v>39098.289562576356</v>
      </c>
      <c r="AF61" s="414">
        <v>39188.426640685102</v>
      </c>
      <c r="AG61" s="414">
        <v>39761.753825253123</v>
      </c>
      <c r="AH61" s="414">
        <v>41104.959973015495</v>
      </c>
      <c r="AI61" s="414">
        <v>41252.140543183792</v>
      </c>
      <c r="AJ61" s="414">
        <v>42322.616345059978</v>
      </c>
      <c r="AK61" s="414">
        <v>43553.926707285958</v>
      </c>
      <c r="AL61" s="414">
        <v>45372.200522800791</v>
      </c>
      <c r="AM61" s="415">
        <v>46453.014458402162</v>
      </c>
      <c r="AN61" s="414">
        <v>47933.848687141959</v>
      </c>
      <c r="AO61" s="414">
        <v>47979.737148835076</v>
      </c>
      <c r="AP61" s="414">
        <v>47544.635304251227</v>
      </c>
      <c r="AQ61" s="414">
        <v>47549.277399046798</v>
      </c>
      <c r="AR61" s="414">
        <v>48505.264166113586</v>
      </c>
      <c r="AS61" s="414">
        <v>49136.877148888474</v>
      </c>
      <c r="AT61" s="414">
        <v>49717.020565783263</v>
      </c>
      <c r="AU61" s="414">
        <v>49502.711743863969</v>
      </c>
      <c r="AV61" s="414">
        <v>49039.793623641192</v>
      </c>
      <c r="AW61" s="415">
        <v>46681.731879076942</v>
      </c>
      <c r="AX61" s="414">
        <v>47215.581299523605</v>
      </c>
      <c r="AY61" s="414">
        <v>47777.527155823482</v>
      </c>
      <c r="AZ61" s="414">
        <v>47834.143169939998</v>
      </c>
      <c r="BA61" s="414">
        <v>49174.826148684719</v>
      </c>
      <c r="BB61" s="414">
        <v>49642.108516741704</v>
      </c>
      <c r="BC61" s="414">
        <v>50920.659260606983</v>
      </c>
      <c r="BD61" s="414">
        <v>51153.020284667538</v>
      </c>
      <c r="BE61" s="414"/>
      <c r="BF61" s="414"/>
      <c r="BG61" s="414"/>
      <c r="BH61" s="416"/>
    </row>
    <row r="62" spans="1:60">
      <c r="A62" s="511">
        <v>53</v>
      </c>
      <c r="B62" s="345">
        <v>27100.062541175026</v>
      </c>
      <c r="C62" s="345">
        <f t="shared" si="2"/>
        <v>28106.818791043821</v>
      </c>
      <c r="D62" s="380">
        <v>29113.575040912619</v>
      </c>
      <c r="E62" s="380">
        <f t="shared" si="3"/>
        <v>30743.265106238945</v>
      </c>
      <c r="F62" s="380">
        <v>32372.955171565271</v>
      </c>
      <c r="G62" s="345">
        <v>32640.840772533607</v>
      </c>
      <c r="H62" s="380">
        <v>33560.123570382937</v>
      </c>
      <c r="I62" s="398">
        <v>34512.459977758677</v>
      </c>
      <c r="J62" s="345">
        <v>33748.731486416429</v>
      </c>
      <c r="K62" s="345">
        <v>33700.949134320166</v>
      </c>
      <c r="L62" s="345">
        <v>34697.525857868459</v>
      </c>
      <c r="M62" s="345">
        <v>35601.138108361702</v>
      </c>
      <c r="N62" s="345">
        <v>34942.19030059615</v>
      </c>
      <c r="O62" s="414">
        <v>33542.970247649122</v>
      </c>
      <c r="P62" s="414">
        <v>34976.417653713062</v>
      </c>
      <c r="Q62" s="414">
        <v>35847.991691670584</v>
      </c>
      <c r="R62" s="414">
        <v>36851.359368010097</v>
      </c>
      <c r="S62" s="415">
        <v>36857.986817168123</v>
      </c>
      <c r="T62" s="414">
        <v>36243.864497957751</v>
      </c>
      <c r="U62" s="414">
        <v>36010.447350432405</v>
      </c>
      <c r="V62" s="414">
        <v>34833.051737768146</v>
      </c>
      <c r="W62" s="414">
        <v>34980.029618689819</v>
      </c>
      <c r="X62" s="414">
        <v>36283.254303938025</v>
      </c>
      <c r="Y62" s="414">
        <v>37072.677410931174</v>
      </c>
      <c r="Z62" s="414">
        <v>37789.55506340057</v>
      </c>
      <c r="AA62" s="414">
        <v>39001.177231470509</v>
      </c>
      <c r="AB62" s="414">
        <v>39501.529899989437</v>
      </c>
      <c r="AC62" s="415">
        <v>40260.69255441062</v>
      </c>
      <c r="AD62" s="414">
        <v>40358.984111848826</v>
      </c>
      <c r="AE62" s="414">
        <v>39786.413912283446</v>
      </c>
      <c r="AF62" s="414">
        <v>39872.564439274589</v>
      </c>
      <c r="AG62" s="414">
        <v>40468.607479779632</v>
      </c>
      <c r="AH62" s="414">
        <v>41741.833715438857</v>
      </c>
      <c r="AI62" s="414">
        <v>41969.211980759617</v>
      </c>
      <c r="AJ62" s="414">
        <v>43074.592053161432</v>
      </c>
      <c r="AK62" s="414">
        <v>44280.811864346339</v>
      </c>
      <c r="AL62" s="414">
        <v>46136.092714357255</v>
      </c>
      <c r="AM62" s="415">
        <v>47212.339743937526</v>
      </c>
      <c r="AN62" s="414">
        <v>48704.628316477443</v>
      </c>
      <c r="AO62" s="414">
        <v>48709.32267461063</v>
      </c>
      <c r="AP62" s="414">
        <v>48305.669904740505</v>
      </c>
      <c r="AQ62" s="414">
        <v>48367.413819797133</v>
      </c>
      <c r="AR62" s="414">
        <v>49339.723707570614</v>
      </c>
      <c r="AS62" s="414">
        <v>50005.028890557835</v>
      </c>
      <c r="AT62" s="414">
        <v>50577.442992976226</v>
      </c>
      <c r="AU62" s="414">
        <v>50373.426173063694</v>
      </c>
      <c r="AV62" s="414">
        <v>49869.752467923478</v>
      </c>
      <c r="AW62" s="415">
        <v>47518.48983975633</v>
      </c>
      <c r="AX62" s="414">
        <v>48056.512592855128</v>
      </c>
      <c r="AY62" s="414">
        <v>48644.423955872444</v>
      </c>
      <c r="AZ62" s="414">
        <v>48728.259987699996</v>
      </c>
      <c r="BA62" s="414">
        <v>50011.169660070664</v>
      </c>
      <c r="BB62" s="414">
        <v>50499.864749091328</v>
      </c>
      <c r="BC62" s="414">
        <v>51811.725927604391</v>
      </c>
      <c r="BD62" s="414">
        <v>52068.048946524759</v>
      </c>
      <c r="BE62" s="414"/>
      <c r="BF62" s="414"/>
      <c r="BG62" s="414"/>
      <c r="BH62" s="416"/>
    </row>
    <row r="63" spans="1:60">
      <c r="A63" s="511">
        <v>54</v>
      </c>
      <c r="B63" s="345">
        <v>27521.694630899707</v>
      </c>
      <c r="C63" s="345">
        <f t="shared" si="2"/>
        <v>28552.261831128046</v>
      </c>
      <c r="D63" s="380">
        <v>29582.829031356388</v>
      </c>
      <c r="E63" s="380">
        <f t="shared" si="3"/>
        <v>31198.502193167369</v>
      </c>
      <c r="F63" s="380">
        <v>32814.175354978346</v>
      </c>
      <c r="G63" s="345">
        <v>33093.930665080501</v>
      </c>
      <c r="H63" s="380">
        <v>34006.18327506099</v>
      </c>
      <c r="I63" s="399">
        <v>34965.54089480867</v>
      </c>
      <c r="J63" s="345">
        <v>34189.578938945946</v>
      </c>
      <c r="K63" s="345">
        <v>34211.569575749258</v>
      </c>
      <c r="L63" s="345">
        <v>35167.524462562389</v>
      </c>
      <c r="M63" s="345">
        <v>36097.32121788591</v>
      </c>
      <c r="N63" s="345">
        <v>35373.523159202079</v>
      </c>
      <c r="O63" s="414">
        <v>34012.781498947363</v>
      </c>
      <c r="P63" s="414">
        <v>35462.405772690974</v>
      </c>
      <c r="Q63" s="414">
        <v>36323.604209756857</v>
      </c>
      <c r="R63" s="414">
        <v>37312.610406375665</v>
      </c>
      <c r="S63" s="415">
        <v>37383.371495265732</v>
      </c>
      <c r="T63" s="414">
        <v>36764.744308627211</v>
      </c>
      <c r="U63" s="414">
        <v>36551.901031133362</v>
      </c>
      <c r="V63" s="414">
        <v>35406.962312423646</v>
      </c>
      <c r="W63" s="414">
        <v>35545.689274168049</v>
      </c>
      <c r="X63" s="414">
        <v>36871.430476516027</v>
      </c>
      <c r="Y63" s="414">
        <v>37700.311520892217</v>
      </c>
      <c r="Z63" s="414">
        <v>38414.92881698416</v>
      </c>
      <c r="AA63" s="414">
        <v>39703.319480645456</v>
      </c>
      <c r="AB63" s="414">
        <v>40225.828456909592</v>
      </c>
      <c r="AC63" s="415">
        <v>40950.459271495653</v>
      </c>
      <c r="AD63" s="414">
        <v>41011.065441470098</v>
      </c>
      <c r="AE63" s="414">
        <v>40453.738533535914</v>
      </c>
      <c r="AF63" s="414">
        <v>40529.67457174696</v>
      </c>
      <c r="AG63" s="414">
        <v>41140.859906462181</v>
      </c>
      <c r="AH63" s="414">
        <v>42475.447773167027</v>
      </c>
      <c r="AI63" s="414">
        <v>42724.190278471615</v>
      </c>
      <c r="AJ63" s="414">
        <v>43777.054957437278</v>
      </c>
      <c r="AK63" s="414">
        <v>45066.879737743577</v>
      </c>
      <c r="AL63" s="414">
        <v>46874.521832861836</v>
      </c>
      <c r="AM63" s="415">
        <v>47999.678972046037</v>
      </c>
      <c r="AN63" s="414">
        <v>49518.62923343922</v>
      </c>
      <c r="AO63" s="414">
        <v>49499.355556086273</v>
      </c>
      <c r="AP63" s="414">
        <v>49113.664898000447</v>
      </c>
      <c r="AQ63" s="414">
        <v>49200.425448197479</v>
      </c>
      <c r="AR63" s="414">
        <v>50234.727632161754</v>
      </c>
      <c r="AS63" s="414">
        <v>50885.966372163421</v>
      </c>
      <c r="AT63" s="414">
        <v>51471.388371878005</v>
      </c>
      <c r="AU63" s="414">
        <v>51274.331809933312</v>
      </c>
      <c r="AV63" s="414">
        <v>50706.815096892919</v>
      </c>
      <c r="AW63" s="415">
        <v>48368.120999830782</v>
      </c>
      <c r="AX63" s="414">
        <v>48908.979294874334</v>
      </c>
      <c r="AY63" s="414">
        <v>49551.956543423701</v>
      </c>
      <c r="AZ63" s="414">
        <v>49622.376805459993</v>
      </c>
      <c r="BA63" s="414">
        <v>50857.288615096186</v>
      </c>
      <c r="BB63" s="414">
        <v>51410.964030716423</v>
      </c>
      <c r="BC63" s="414">
        <v>52712.294490339933</v>
      </c>
      <c r="BD63" s="414">
        <v>53039.354997607828</v>
      </c>
      <c r="BE63" s="414"/>
      <c r="BF63" s="414"/>
      <c r="BG63" s="414"/>
      <c r="BH63" s="416"/>
    </row>
    <row r="64" spans="1:60">
      <c r="A64" s="511">
        <v>55</v>
      </c>
      <c r="B64" s="345">
        <v>27943.326720624387</v>
      </c>
      <c r="C64" s="345">
        <f t="shared" si="2"/>
        <v>29010.923293478292</v>
      </c>
      <c r="D64" s="380">
        <v>30078.519866332197</v>
      </c>
      <c r="E64" s="380">
        <f t="shared" si="3"/>
        <v>31663.806129623146</v>
      </c>
      <c r="F64" s="380">
        <v>33249.092392914099</v>
      </c>
      <c r="G64" s="345">
        <v>33547.020557627395</v>
      </c>
      <c r="H64" s="380">
        <v>34481.589012941549</v>
      </c>
      <c r="I64" s="399">
        <v>35463.370544406811</v>
      </c>
      <c r="J64" s="345">
        <v>34625.11497638475</v>
      </c>
      <c r="K64" s="345">
        <v>34707.02307337353</v>
      </c>
      <c r="L64" s="345">
        <v>35642.368413696466</v>
      </c>
      <c r="M64" s="345">
        <v>36639.447207921614</v>
      </c>
      <c r="N64" s="345">
        <v>35872.516074059924</v>
      </c>
      <c r="O64" s="414">
        <v>34494.240963087715</v>
      </c>
      <c r="P64" s="414">
        <v>35944.712163494805</v>
      </c>
      <c r="Q64" s="414">
        <v>36806.159976282353</v>
      </c>
      <c r="R64" s="414">
        <v>37855.067613467574</v>
      </c>
      <c r="S64" s="415">
        <v>37920.764966005583</v>
      </c>
      <c r="T64" s="414">
        <v>37304.915964136271</v>
      </c>
      <c r="U64" s="414">
        <v>37065.652430496128</v>
      </c>
      <c r="V64" s="414">
        <v>35961.900636677303</v>
      </c>
      <c r="W64" s="414">
        <v>36079.544772310153</v>
      </c>
      <c r="X64" s="414">
        <v>37450.860535003652</v>
      </c>
      <c r="Y64" s="414">
        <v>38323.719138530287</v>
      </c>
      <c r="Z64" s="414">
        <v>39135.558175418235</v>
      </c>
      <c r="AA64" s="414">
        <v>40377.214627842099</v>
      </c>
      <c r="AB64" s="414">
        <v>40973.491483407815</v>
      </c>
      <c r="AC64" s="415">
        <v>41640.225988580693</v>
      </c>
      <c r="AD64" s="414">
        <v>41724.223259265265</v>
      </c>
      <c r="AE64" s="414">
        <v>41127.996397606592</v>
      </c>
      <c r="AF64" s="414">
        <v>41250.975411247477</v>
      </c>
      <c r="AG64" s="414">
        <v>41837.827495890408</v>
      </c>
      <c r="AH64" s="414">
        <v>43201.000137953131</v>
      </c>
      <c r="AI64" s="414">
        <v>43512.337078802753</v>
      </c>
      <c r="AJ64" s="414">
        <v>44522.841565060538</v>
      </c>
      <c r="AK64" s="414">
        <v>45884.815227629893</v>
      </c>
      <c r="AL64" s="414">
        <v>47630.924885285393</v>
      </c>
      <c r="AM64" s="415">
        <v>48789.967036214883</v>
      </c>
      <c r="AN64" s="414">
        <v>50290.849572362247</v>
      </c>
      <c r="AO64" s="414">
        <v>50338.589773596883</v>
      </c>
      <c r="AP64" s="414">
        <v>49957.570779849717</v>
      </c>
      <c r="AQ64" s="414">
        <v>50091.585615593292</v>
      </c>
      <c r="AR64" s="414">
        <v>51115.253552090391</v>
      </c>
      <c r="AS64" s="414">
        <v>51788.639611660576</v>
      </c>
      <c r="AT64" s="414">
        <v>52357.884205955605</v>
      </c>
      <c r="AU64" s="414">
        <v>52142.630942519441</v>
      </c>
      <c r="AV64" s="414">
        <v>51562.82115169477</v>
      </c>
      <c r="AW64" s="415">
        <v>49223.603614175721</v>
      </c>
      <c r="AX64" s="414">
        <v>49771.827864712439</v>
      </c>
      <c r="AY64" s="414">
        <v>50433.527377848492</v>
      </c>
      <c r="AZ64" s="414">
        <v>50506.534401239995</v>
      </c>
      <c r="BA64" s="414">
        <v>51732.733901040432</v>
      </c>
      <c r="BB64" s="414">
        <v>52326.330756283562</v>
      </c>
      <c r="BC64" s="414">
        <v>53636.089909324219</v>
      </c>
      <c r="BD64" s="414">
        <v>54006.492353192683</v>
      </c>
      <c r="BE64" s="414"/>
      <c r="BF64" s="414"/>
      <c r="BG64" s="414"/>
      <c r="BH64" s="416"/>
    </row>
    <row r="65" spans="1:60">
      <c r="A65" s="511">
        <v>56</v>
      </c>
      <c r="B65" s="345">
        <v>28351.357775196659</v>
      </c>
      <c r="C65" s="345">
        <f t="shared" si="2"/>
        <v>29449.565815986312</v>
      </c>
      <c r="D65" s="380">
        <v>30547.773856775966</v>
      </c>
      <c r="E65" s="380">
        <f t="shared" si="3"/>
        <v>32182.074671324866</v>
      </c>
      <c r="F65" s="380">
        <v>33816.375485873767</v>
      </c>
      <c r="G65" s="345">
        <v>33975.619104631209</v>
      </c>
      <c r="H65" s="380">
        <v>34998.079197305611</v>
      </c>
      <c r="I65" s="399">
        <v>35972.387377141989</v>
      </c>
      <c r="J65" s="345">
        <v>35071.273844004987</v>
      </c>
      <c r="K65" s="345">
        <v>35212.587866867681</v>
      </c>
      <c r="L65" s="345">
        <v>36131.748404150967</v>
      </c>
      <c r="M65" s="345">
        <v>37117.253165241222</v>
      </c>
      <c r="N65" s="345">
        <v>36320.763946728832</v>
      </c>
      <c r="O65" s="414">
        <v>35002.87959052631</v>
      </c>
      <c r="P65" s="414">
        <v>36412.291641602336</v>
      </c>
      <c r="Q65" s="414">
        <v>37372.034724078425</v>
      </c>
      <c r="R65" s="414">
        <v>38423.510794551912</v>
      </c>
      <c r="S65" s="415">
        <v>38476.171625708776</v>
      </c>
      <c r="T65" s="414">
        <v>37836.819686142648</v>
      </c>
      <c r="U65" s="414">
        <v>37576.885440646336</v>
      </c>
      <c r="V65" s="414">
        <v>36486.009054027978</v>
      </c>
      <c r="W65" s="414">
        <v>36663.378231980452</v>
      </c>
      <c r="X65" s="414">
        <v>38093.699920646519</v>
      </c>
      <c r="Y65" s="414">
        <v>38999.957910205485</v>
      </c>
      <c r="Z65" s="414">
        <v>39872.753726000221</v>
      </c>
      <c r="AA65" s="414">
        <v>41073.303926593129</v>
      </c>
      <c r="AB65" s="414">
        <v>41699.737079459468</v>
      </c>
      <c r="AC65" s="415">
        <v>42371.117008581365</v>
      </c>
      <c r="AD65" s="414">
        <v>42408.639200272715</v>
      </c>
      <c r="AE65" s="414">
        <v>41814.387436609126</v>
      </c>
      <c r="AF65" s="414">
        <v>41990.857771203518</v>
      </c>
      <c r="AG65" s="414">
        <v>42571.043990678976</v>
      </c>
      <c r="AH65" s="414">
        <v>43955.574597330684</v>
      </c>
      <c r="AI65" s="414">
        <v>44262.577018997727</v>
      </c>
      <c r="AJ65" s="414">
        <v>45356.822854498161</v>
      </c>
      <c r="AK65" s="414">
        <v>46652.673034461943</v>
      </c>
      <c r="AL65" s="414">
        <v>48423.275805546902</v>
      </c>
      <c r="AM65" s="415">
        <v>49593.524862655213</v>
      </c>
      <c r="AN65" s="414">
        <v>51073.154878398076</v>
      </c>
      <c r="AO65" s="414">
        <v>51144.085932112088</v>
      </c>
      <c r="AP65" s="414">
        <v>50812.526165880321</v>
      </c>
      <c r="AQ65" s="414">
        <v>50978.688908175478</v>
      </c>
      <c r="AR65" s="414">
        <v>52015.522205649708</v>
      </c>
      <c r="AS65" s="414">
        <v>52696.427147132221</v>
      </c>
      <c r="AT65" s="414">
        <v>53277.902991742012</v>
      </c>
      <c r="AU65" s="414">
        <v>53013.345371719166</v>
      </c>
      <c r="AV65" s="414">
        <v>52447.242345245228</v>
      </c>
      <c r="AW65" s="415">
        <v>50102.492045602601</v>
      </c>
      <c r="AX65" s="414">
        <v>50664.668497138504</v>
      </c>
      <c r="AY65" s="414">
        <v>51360.249087275835</v>
      </c>
      <c r="AZ65" s="414">
        <v>51385.159095919997</v>
      </c>
      <c r="BA65" s="414">
        <v>52596.231422536315</v>
      </c>
      <c r="BB65" s="414">
        <v>53269.435867473941</v>
      </c>
      <c r="BC65" s="414">
        <v>54581.000652171002</v>
      </c>
      <c r="BD65" s="414">
        <v>54924.647536673569</v>
      </c>
      <c r="BE65" s="414"/>
      <c r="BF65" s="414"/>
      <c r="BG65" s="414"/>
      <c r="BH65" s="416"/>
    </row>
    <row r="66" spans="1:60">
      <c r="A66" s="511">
        <v>57</v>
      </c>
      <c r="B66" s="345">
        <v>28738.987277040316</v>
      </c>
      <c r="C66" s="345">
        <f t="shared" si="2"/>
        <v>29878.007562130028</v>
      </c>
      <c r="D66" s="380">
        <v>31017.027847219735</v>
      </c>
      <c r="E66" s="380">
        <f t="shared" si="3"/>
        <v>32675.130631117267</v>
      </c>
      <c r="F66" s="380">
        <v>34333.233415014802</v>
      </c>
      <c r="G66" s="345">
        <v>34453.200342721182</v>
      </c>
      <c r="H66" s="380">
        <v>35502.830968388669</v>
      </c>
      <c r="I66" s="399">
        <v>36425.468294191982</v>
      </c>
      <c r="J66" s="345">
        <v>35581.169692713825</v>
      </c>
      <c r="K66" s="345">
        <v>35682.76312481724</v>
      </c>
      <c r="L66" s="345">
        <v>36616.283048165329</v>
      </c>
      <c r="M66" s="345">
        <v>37659.379155276925</v>
      </c>
      <c r="N66" s="345">
        <v>36777.469326429229</v>
      </c>
      <c r="O66" s="414">
        <v>35488.221792280696</v>
      </c>
      <c r="P66" s="414">
        <v>36887.234576058021</v>
      </c>
      <c r="Q66" s="414">
        <v>37871.948611701955</v>
      </c>
      <c r="R66" s="414">
        <v>38972.464495141925</v>
      </c>
      <c r="S66" s="415">
        <v>38989.547511164157</v>
      </c>
      <c r="T66" s="414">
        <v>38376.991341651716</v>
      </c>
      <c r="U66" s="414">
        <v>38123.375899772414</v>
      </c>
      <c r="V66" s="414">
        <v>37067.03422258416</v>
      </c>
      <c r="W66" s="414">
        <v>37260.842044794808</v>
      </c>
      <c r="X66" s="414">
        <v>38754.031534470145</v>
      </c>
      <c r="Y66" s="414">
        <v>39652.950974104344</v>
      </c>
      <c r="Z66" s="414">
        <v>40597.524632471272</v>
      </c>
      <c r="AA66" s="414">
        <v>41779.481476050692</v>
      </c>
      <c r="AB66" s="414">
        <v>42455.188262483716</v>
      </c>
      <c r="AC66" s="415">
        <v>43120.700893543697</v>
      </c>
      <c r="AD66" s="414">
        <v>43136.167956461737</v>
      </c>
      <c r="AE66" s="414">
        <v>42507.71171842987</v>
      </c>
      <c r="AF66" s="414">
        <v>42713.847839836351</v>
      </c>
      <c r="AG66" s="414">
        <v>43317.441905598571</v>
      </c>
      <c r="AH66" s="414">
        <v>44744.008167064916</v>
      </c>
      <c r="AI66" s="414">
        <v>45042.826556800494</v>
      </c>
      <c r="AJ66" s="414">
        <v>46136.649514751523</v>
      </c>
      <c r="AK66" s="414">
        <v>47455.433468877265</v>
      </c>
      <c r="AL66" s="414">
        <v>49256.068077126103</v>
      </c>
      <c r="AM66" s="415">
        <v>50397.08268909555</v>
      </c>
      <c r="AN66" s="414">
        <v>51869.867280309336</v>
      </c>
      <c r="AO66" s="414">
        <v>51963.639615208711</v>
      </c>
      <c r="AP66" s="414">
        <v>51666.100363888261</v>
      </c>
      <c r="AQ66" s="414">
        <v>51905.008657289494</v>
      </c>
      <c r="AR66" s="414">
        <v>52921.055588177216</v>
      </c>
      <c r="AS66" s="414">
        <v>53651.521920367879</v>
      </c>
      <c r="AT66" s="414">
        <v>54240.135864865457</v>
      </c>
      <c r="AU66" s="414">
        <v>53927.53513996354</v>
      </c>
      <c r="AV66" s="414">
        <v>53321.007861764956</v>
      </c>
      <c r="AW66" s="415">
        <v>51024.68123863107</v>
      </c>
      <c r="AX66" s="414">
        <v>51562.123293039644</v>
      </c>
      <c r="AY66" s="414">
        <v>52291.48588420343</v>
      </c>
      <c r="AZ66" s="414">
        <v>52363.376010399996</v>
      </c>
      <c r="BA66" s="414">
        <v>53504.261520612483</v>
      </c>
      <c r="BB66" s="414">
        <v>54244.546808229607</v>
      </c>
      <c r="BC66" s="414">
        <v>55529.078693597163</v>
      </c>
      <c r="BD66" s="414">
        <v>55863.646197645503</v>
      </c>
      <c r="BE66" s="414"/>
      <c r="BF66" s="414"/>
      <c r="BG66" s="414"/>
      <c r="BH66" s="416"/>
    </row>
    <row r="67" spans="1:60">
      <c r="A67" s="511">
        <v>58</v>
      </c>
      <c r="B67" s="345">
        <v>29167.419884341201</v>
      </c>
      <c r="C67" s="345">
        <f t="shared" si="2"/>
        <v>30333.460072135364</v>
      </c>
      <c r="D67" s="380">
        <v>31499.500259929522</v>
      </c>
      <c r="E67" s="380">
        <f t="shared" si="3"/>
        <v>33181.098947520011</v>
      </c>
      <c r="F67" s="380">
        <v>34862.697635110497</v>
      </c>
      <c r="G67" s="345">
        <v>34998.132781054606</v>
      </c>
      <c r="H67" s="380">
        <v>36001.713532831229</v>
      </c>
      <c r="I67" s="399">
        <v>36984.82745104382</v>
      </c>
      <c r="J67" s="345">
        <v>36069.819881059804</v>
      </c>
      <c r="K67" s="345">
        <v>36254.051341465638</v>
      </c>
      <c r="L67" s="345">
        <v>37163.807195901558</v>
      </c>
      <c r="M67" s="345">
        <v>38256.636601926431</v>
      </c>
      <c r="N67" s="345">
        <v>37293.377255350046</v>
      </c>
      <c r="O67" s="414">
        <v>35992.977682105258</v>
      </c>
      <c r="P67" s="414">
        <v>37428.448617647053</v>
      </c>
      <c r="Q67" s="414">
        <v>38351.032754007843</v>
      </c>
      <c r="R67" s="414">
        <v>39544.155922975311</v>
      </c>
      <c r="S67" s="415">
        <v>39538.949774546236</v>
      </c>
      <c r="T67" s="414">
        <v>38917.162997160784</v>
      </c>
      <c r="U67" s="414">
        <v>38664.829580473372</v>
      </c>
      <c r="V67" s="414">
        <v>37579.284983433696</v>
      </c>
      <c r="W67" s="414">
        <v>37831.04515132105</v>
      </c>
      <c r="X67" s="414">
        <v>39368.446049319282</v>
      </c>
      <c r="Y67" s="414">
        <v>40333.416238102509</v>
      </c>
      <c r="Z67" s="414">
        <v>41336.790957071738</v>
      </c>
      <c r="AA67" s="414">
        <v>42503.81787678002</v>
      </c>
      <c r="AB67" s="414">
        <v>43154.175310694292</v>
      </c>
      <c r="AC67" s="415">
        <v>43875.892637994519</v>
      </c>
      <c r="AD67" s="414">
        <v>43922.976833525427</v>
      </c>
      <c r="AE67" s="414">
        <v>43211.435864477928</v>
      </c>
      <c r="AF67" s="414">
        <v>43423.324075410637</v>
      </c>
      <c r="AG67" s="414">
        <v>43999.580397379395</v>
      </c>
      <c r="AH67" s="414">
        <v>45493.74561067723</v>
      </c>
      <c r="AI67" s="414">
        <v>45810.440474557879</v>
      </c>
      <c r="AJ67" s="414">
        <v>46942.779852037238</v>
      </c>
      <c r="AK67" s="414">
        <v>48205.081209144133</v>
      </c>
      <c r="AL67" s="414">
        <v>50088.860348705311</v>
      </c>
      <c r="AM67" s="415">
        <v>51265.514908863181</v>
      </c>
      <c r="AN67" s="414">
        <v>52665.138972633053</v>
      </c>
      <c r="AO67" s="414">
        <v>52784.599050763478</v>
      </c>
      <c r="AP67" s="414">
        <v>52515.530997828202</v>
      </c>
      <c r="AQ67" s="414">
        <v>52786.702783453497</v>
      </c>
      <c r="AR67" s="414">
        <v>53892.398082807013</v>
      </c>
      <c r="AS67" s="414">
        <v>54588.716657692836</v>
      </c>
      <c r="AT67" s="414">
        <v>55235.891689697717</v>
      </c>
      <c r="AU67" s="414">
        <v>54877.954357411785</v>
      </c>
      <c r="AV67" s="414">
        <v>54214.900768231615</v>
      </c>
      <c r="AW67" s="415">
        <v>51964.424794470993</v>
      </c>
      <c r="AX67" s="414">
        <v>52457.271007203242</v>
      </c>
      <c r="AY67" s="414">
        <v>53217.078821755706</v>
      </c>
      <c r="AZ67" s="414">
        <v>53339.379764439997</v>
      </c>
      <c r="BA67" s="414">
        <v>54456.824195268935</v>
      </c>
      <c r="BB67" s="414">
        <v>55249.529856579538</v>
      </c>
      <c r="BC67" s="414">
        <v>56478.212501216447</v>
      </c>
      <c r="BD67" s="414">
        <v>56855.795726219621</v>
      </c>
      <c r="BE67" s="414"/>
      <c r="BF67" s="414"/>
      <c r="BG67" s="414"/>
      <c r="BH67" s="416"/>
    </row>
    <row r="68" spans="1:60">
      <c r="A68" s="512">
        <v>59</v>
      </c>
      <c r="B68" s="346">
        <v>29602.653009218291</v>
      </c>
      <c r="C68" s="346">
        <f t="shared" si="2"/>
        <v>30792.312840928804</v>
      </c>
      <c r="D68" s="381">
        <v>31981.972672639313</v>
      </c>
      <c r="E68" s="381">
        <f t="shared" si="3"/>
        <v>33671.309400229424</v>
      </c>
      <c r="F68" s="381">
        <v>35360.646127819542</v>
      </c>
      <c r="G68" s="346">
        <v>35518.573873844958</v>
      </c>
      <c r="H68" s="381">
        <v>36488.857683992785</v>
      </c>
      <c r="I68" s="400">
        <v>37572.154565738259</v>
      </c>
      <c r="J68" s="346">
        <v>36553.158654315055</v>
      </c>
      <c r="K68" s="346">
        <v>36769.727430829669</v>
      </c>
      <c r="L68" s="346">
        <v>37721.022036518079</v>
      </c>
      <c r="M68" s="346">
        <v>38794.168303910985</v>
      </c>
      <c r="N68" s="346">
        <v>37800.82767723938</v>
      </c>
      <c r="O68" s="417">
        <v>36517.147259999998</v>
      </c>
      <c r="P68" s="417">
        <v>37958.617474713865</v>
      </c>
      <c r="Q68" s="417">
        <v>38861.361514290191</v>
      </c>
      <c r="R68" s="417">
        <v>40151.578065048285</v>
      </c>
      <c r="S68" s="418">
        <v>40121.376217694451</v>
      </c>
      <c r="T68" s="417">
        <v>39468.358564006769</v>
      </c>
      <c r="U68" s="417">
        <v>39241.540710150206</v>
      </c>
      <c r="V68" s="417">
        <v>38077.306556481853</v>
      </c>
      <c r="W68" s="417">
        <v>38430.780689659412</v>
      </c>
      <c r="X68" s="417">
        <v>40009.098906439562</v>
      </c>
      <c r="Y68" s="417">
        <v>41007.541763616224</v>
      </c>
      <c r="Z68" s="417">
        <v>42086.411151764652</v>
      </c>
      <c r="AA68" s="417">
        <v>43218.066026802808</v>
      </c>
      <c r="AB68" s="417">
        <v>43886.262024140473</v>
      </c>
      <c r="AC68" s="418">
        <v>44588.090793033545</v>
      </c>
      <c r="AD68" s="417">
        <v>44650.505589714448</v>
      </c>
      <c r="AE68" s="417">
        <v>43875.293864321291</v>
      </c>
      <c r="AF68" s="417">
        <v>44169.963351895953</v>
      </c>
      <c r="AG68" s="417">
        <v>44681.718889160213</v>
      </c>
      <c r="AH68" s="417">
        <v>46253.157085820014</v>
      </c>
      <c r="AI68" s="417">
        <v>46554.362604730159</v>
      </c>
      <c r="AJ68" s="417">
        <v>47721.059237171052</v>
      </c>
      <c r="AK68" s="417">
        <v>49001.771621371059</v>
      </c>
      <c r="AL68" s="417">
        <v>51004.033150746487</v>
      </c>
      <c r="AM68" s="418">
        <v>52100.035513936993</v>
      </c>
      <c r="AN68" s="417">
        <v>53543.971821034262</v>
      </c>
      <c r="AO68" s="417">
        <v>53639.296545313642</v>
      </c>
      <c r="AP68" s="417">
        <v>53358.055691654808</v>
      </c>
      <c r="AQ68" s="417">
        <v>53702.204199731139</v>
      </c>
      <c r="AR68" s="417">
        <v>54846.630208290211</v>
      </c>
      <c r="AS68" s="417">
        <v>55508.011359107077</v>
      </c>
      <c r="AT68" s="417">
        <v>56205.574107645341</v>
      </c>
      <c r="AU68" s="417">
        <v>55819.920036712458</v>
      </c>
      <c r="AV68" s="417">
        <v>55127.737100530685</v>
      </c>
      <c r="AW68" s="418">
        <v>52904.168350310923</v>
      </c>
      <c r="AX68" s="417">
        <v>53357.032884841909</v>
      </c>
      <c r="AY68" s="417">
        <v>54123.482637431902</v>
      </c>
      <c r="AZ68" s="417">
        <v>54296.571654739993</v>
      </c>
      <c r="BA68" s="417">
        <v>55453.919446505686</v>
      </c>
      <c r="BB68" s="417">
        <v>56241.710573103359</v>
      </c>
      <c r="BC68" s="417">
        <v>57473.800021333227</v>
      </c>
      <c r="BD68" s="417">
        <v>57871.915253908453</v>
      </c>
      <c r="BE68" s="417"/>
      <c r="BF68" s="417"/>
      <c r="BG68" s="417"/>
      <c r="BH68" s="419"/>
    </row>
    <row r="69" spans="1:60">
      <c r="A69" s="511">
        <v>60</v>
      </c>
      <c r="B69" s="345">
        <v>30058.287686823995</v>
      </c>
      <c r="C69" s="345">
        <f t="shared" si="2"/>
        <v>31267.975597219556</v>
      </c>
      <c r="D69" s="380">
        <v>32477.663507615121</v>
      </c>
      <c r="E69" s="380">
        <f t="shared" si="3"/>
        <v>34174.432209549181</v>
      </c>
      <c r="F69" s="380">
        <v>35871.200911483247</v>
      </c>
      <c r="G69" s="345">
        <v>36051.260639406843</v>
      </c>
      <c r="H69" s="380">
        <v>37011.217074997345</v>
      </c>
      <c r="I69" s="399">
        <v>38125.920131021579</v>
      </c>
      <c r="J69" s="345">
        <v>37041.808842661027</v>
      </c>
      <c r="K69" s="345">
        <v>37341.01564747806</v>
      </c>
      <c r="L69" s="345">
        <v>38258.855491374023</v>
      </c>
      <c r="M69" s="345">
        <v>39276.568549281743</v>
      </c>
      <c r="N69" s="345">
        <v>38337.879373738921</v>
      </c>
      <c r="O69" s="414">
        <v>37033.551362666665</v>
      </c>
      <c r="P69" s="414">
        <v>38488.78633178067</v>
      </c>
      <c r="Q69" s="414">
        <v>39413.349765207837</v>
      </c>
      <c r="R69" s="414">
        <v>40720.021246132615</v>
      </c>
      <c r="S69" s="415">
        <v>40703.802660842666</v>
      </c>
      <c r="T69" s="414">
        <v>40049.869887029279</v>
      </c>
      <c r="U69" s="414">
        <v>39858.546067228039</v>
      </c>
      <c r="V69" s="414">
        <v>38620.387224234364</v>
      </c>
      <c r="W69" s="414">
        <v>39021.429325901743</v>
      </c>
      <c r="X69" s="414">
        <v>40632.259535379075</v>
      </c>
      <c r="Y69" s="414">
        <v>41662.648073676566</v>
      </c>
      <c r="Z69" s="414">
        <v>42829.819024402103</v>
      </c>
      <c r="AA69" s="414">
        <v>43928.278876542987</v>
      </c>
      <c r="AB69" s="414">
        <v>44674.812872400318</v>
      </c>
      <c r="AC69" s="415">
        <v>45317.112526538054</v>
      </c>
      <c r="AD69" s="414">
        <v>45360.070672911148</v>
      </c>
      <c r="AE69" s="414">
        <v>44566.884835437486</v>
      </c>
      <c r="AF69" s="414">
        <v>44928.427232307506</v>
      </c>
      <c r="AG69" s="414">
        <v>45418.23073898154</v>
      </c>
      <c r="AH69" s="414">
        <v>47009.343883785979</v>
      </c>
      <c r="AI69" s="414">
        <v>47355.145025106685</v>
      </c>
      <c r="AJ69" s="414">
        <v>48476.12949551161</v>
      </c>
      <c r="AK69" s="414">
        <v>49783.286978127006</v>
      </c>
      <c r="AL69" s="414">
        <v>51862.288495377572</v>
      </c>
      <c r="AM69" s="415">
        <v>52936.030537040977</v>
      </c>
      <c r="AN69" s="414">
        <v>54422.804669435471</v>
      </c>
      <c r="AO69" s="414">
        <v>54550.224138189478</v>
      </c>
      <c r="AP69" s="414">
        <v>54239.253650116072</v>
      </c>
      <c r="AQ69" s="414">
        <v>54620.410199217884</v>
      </c>
      <c r="AR69" s="414">
        <v>55796.91378704727</v>
      </c>
      <c r="AS69" s="414">
        <v>56489.956186208801</v>
      </c>
      <c r="AT69" s="414">
        <v>57211.262658909844</v>
      </c>
      <c r="AU69" s="414">
        <v>56789.661627069436</v>
      </c>
      <c r="AV69" s="414">
        <v>56001.502617050413</v>
      </c>
      <c r="AW69" s="415">
        <v>53822.8466707771</v>
      </c>
      <c r="AX69" s="414">
        <v>54307.550560706353</v>
      </c>
      <c r="AY69" s="414">
        <v>55061.492065609884</v>
      </c>
      <c r="AZ69" s="414">
        <v>55268.149087899998</v>
      </c>
      <c r="BA69" s="414">
        <v>56424.946848036903</v>
      </c>
      <c r="BB69" s="414">
        <v>57246.693621453291</v>
      </c>
      <c r="BC69" s="414">
        <v>58506.339358209378</v>
      </c>
      <c r="BD69" s="414">
        <v>58896.372172593699</v>
      </c>
      <c r="BE69" s="414"/>
      <c r="BF69" s="414"/>
      <c r="BG69" s="414"/>
      <c r="BH69" s="416"/>
    </row>
    <row r="70" spans="1:60">
      <c r="A70" s="511">
        <v>61</v>
      </c>
      <c r="B70" s="345">
        <v>30534.323917158308</v>
      </c>
      <c r="C70" s="345">
        <f t="shared" si="2"/>
        <v>31743.925313175103</v>
      </c>
      <c r="D70" s="380">
        <v>32953.526709191901</v>
      </c>
      <c r="E70" s="380">
        <f t="shared" si="3"/>
        <v>34655.034911214767</v>
      </c>
      <c r="F70" s="380">
        <v>36356.543113237632</v>
      </c>
      <c r="G70" s="345">
        <v>36571.701732197194</v>
      </c>
      <c r="H70" s="380">
        <v>37562.922499204411</v>
      </c>
      <c r="I70" s="399">
        <v>38685.279287873425</v>
      </c>
      <c r="J70" s="345">
        <v>37546.393276279152</v>
      </c>
      <c r="K70" s="345">
        <v>37907.24821619151</v>
      </c>
      <c r="L70" s="345">
        <v>38791.84359978982</v>
      </c>
      <c r="M70" s="345">
        <v>39841.665979573198</v>
      </c>
      <c r="N70" s="345">
        <v>38896.074837817185</v>
      </c>
      <c r="O70" s="414">
        <v>37565.48641578947</v>
      </c>
      <c r="P70" s="414">
        <v>39048.409014240082</v>
      </c>
      <c r="Q70" s="414">
        <v>39968.809640345098</v>
      </c>
      <c r="R70" s="414">
        <v>41298.209167464112</v>
      </c>
      <c r="S70" s="415">
        <v>41271.218113188086</v>
      </c>
      <c r="T70" s="414">
        <v>40634.137187886023</v>
      </c>
      <c r="U70" s="414">
        <v>40450.367532180244</v>
      </c>
      <c r="V70" s="414">
        <v>39227.499237093063</v>
      </c>
      <c r="W70" s="414">
        <v>39652.969021576231</v>
      </c>
      <c r="X70" s="414">
        <v>41301.337263293084</v>
      </c>
      <c r="Y70" s="414">
        <v>42347.339829997705</v>
      </c>
      <c r="Z70" s="414">
        <v>43569.085349002577</v>
      </c>
      <c r="AA70" s="414">
        <v>44638.491726283166</v>
      </c>
      <c r="AB70" s="414">
        <v>45403.005507583483</v>
      </c>
      <c r="AC70" s="415">
        <v>46055.480692523393</v>
      </c>
      <c r="AD70" s="414">
        <v>46125.323142384048</v>
      </c>
      <c r="AE70" s="414">
        <v>45255.009185144576</v>
      </c>
      <c r="AF70" s="414">
        <v>45722.364924497771</v>
      </c>
      <c r="AG70" s="414">
        <v>46200.877559261462</v>
      </c>
      <c r="AH70" s="414">
        <v>47731.671571395258</v>
      </c>
      <c r="AI70" s="414">
        <v>48236.479523272574</v>
      </c>
      <c r="AJ70" s="414">
        <v>49251.31433040632</v>
      </c>
      <c r="AK70" s="414">
        <v>50620.950040125608</v>
      </c>
      <c r="AL70" s="414">
        <v>52760.985191326348</v>
      </c>
      <c r="AM70" s="415">
        <v>53797.090666657772</v>
      </c>
      <c r="AN70" s="414">
        <v>55298.756098661594</v>
      </c>
      <c r="AO70" s="414">
        <v>55440.065444193191</v>
      </c>
      <c r="AP70" s="414">
        <v>55178.46150552934</v>
      </c>
      <c r="AQ70" s="414">
        <v>55546.7299483319</v>
      </c>
      <c r="AR70" s="414">
        <v>56785.366650823664</v>
      </c>
      <c r="AS70" s="414">
        <v>57493.636771202102</v>
      </c>
      <c r="AT70" s="414">
        <v>58194.6025757018</v>
      </c>
      <c r="AU70" s="414">
        <v>57769.064403880773</v>
      </c>
      <c r="AV70" s="414">
        <v>56907.235164662328</v>
      </c>
      <c r="AW70" s="415">
        <v>54761.419935762926</v>
      </c>
      <c r="AX70" s="414">
        <v>55283.446135683684</v>
      </c>
      <c r="AY70" s="414">
        <v>56014.175528163687</v>
      </c>
      <c r="AZ70" s="414">
        <v>56248.579162819995</v>
      </c>
      <c r="BA70" s="414">
        <v>57414.438976442871</v>
      </c>
      <c r="BB70" s="414">
        <v>58246.342364875673</v>
      </c>
      <c r="BC70" s="414">
        <v>59526.209500768025</v>
      </c>
      <c r="BD70" s="414">
        <v>59934.377351648138</v>
      </c>
      <c r="BE70" s="414"/>
      <c r="BF70" s="414"/>
      <c r="BG70" s="414"/>
      <c r="BH70" s="416"/>
    </row>
    <row r="71" spans="1:60">
      <c r="A71" s="511">
        <v>62</v>
      </c>
      <c r="B71" s="345">
        <v>31010.360147492625</v>
      </c>
      <c r="C71" s="345">
        <f t="shared" si="2"/>
        <v>32233.093451396675</v>
      </c>
      <c r="D71" s="380">
        <v>33455.826755300724</v>
      </c>
      <c r="E71" s="380">
        <f t="shared" si="3"/>
        <v>35161.462326101027</v>
      </c>
      <c r="F71" s="380">
        <v>36867.097896901338</v>
      </c>
      <c r="G71" s="345">
        <v>37049.28297028716</v>
      </c>
      <c r="H71" s="380">
        <v>38149.843163254482</v>
      </c>
      <c r="I71" s="399">
        <v>39199.889712177115</v>
      </c>
      <c r="J71" s="345">
        <v>38072.223370260144</v>
      </c>
      <c r="K71" s="345">
        <v>38463.369489035082</v>
      </c>
      <c r="L71" s="345">
        <v>39329.677054645763</v>
      </c>
      <c r="M71" s="345">
        <v>40402.169121813502</v>
      </c>
      <c r="N71" s="345">
        <v>39471.185315958421</v>
      </c>
      <c r="O71" s="414">
        <v>38120.717894596484</v>
      </c>
      <c r="P71" s="414">
        <v>39600.668240351341</v>
      </c>
      <c r="Q71" s="414">
        <v>40517.326267043136</v>
      </c>
      <c r="R71" s="414">
        <v>41902.383062788031</v>
      </c>
      <c r="S71" s="415">
        <v>41838.633565533513</v>
      </c>
      <c r="T71" s="414">
        <v>41207.380577405849</v>
      </c>
      <c r="U71" s="414">
        <v>41047.225775557577</v>
      </c>
      <c r="V71" s="414">
        <v>39803.781343048788</v>
      </c>
      <c r="W71" s="414">
        <v>40316.312874586845</v>
      </c>
      <c r="X71" s="414">
        <v>41987.907219387846</v>
      </c>
      <c r="Y71" s="414">
        <v>43063.730278741117</v>
      </c>
      <c r="Z71" s="414">
        <v>44326.988639769443</v>
      </c>
      <c r="AA71" s="414">
        <v>45352.739876305954</v>
      </c>
      <c r="AB71" s="414">
        <v>46146.77445581869</v>
      </c>
      <c r="AC71" s="415">
        <v>46790.110285516399</v>
      </c>
      <c r="AD71" s="414">
        <v>46919.317488644658</v>
      </c>
      <c r="AE71" s="414">
        <v>45984.732991760909</v>
      </c>
      <c r="AF71" s="414">
        <v>46499.410325364843</v>
      </c>
      <c r="AG71" s="414">
        <v>46976.933669475875</v>
      </c>
      <c r="AH71" s="414">
        <v>48537.84086560204</v>
      </c>
      <c r="AI71" s="414">
        <v>49092.542781347678</v>
      </c>
      <c r="AJ71" s="414">
        <v>50097.673820800352</v>
      </c>
      <c r="AK71" s="414">
        <v>51461.648113218405</v>
      </c>
      <c r="AL71" s="414">
        <v>53634.218814223248</v>
      </c>
      <c r="AM71" s="415">
        <v>54637.508943852248</v>
      </c>
      <c r="AN71" s="414">
        <v>56215.047396338916</v>
      </c>
      <c r="AO71" s="414">
        <v>56334.124007571321</v>
      </c>
      <c r="AP71" s="414">
        <v>56085.902036421277</v>
      </c>
      <c r="AQ71" s="414">
        <v>56527.141361627757</v>
      </c>
      <c r="AR71" s="414">
        <v>57731.701682854589</v>
      </c>
      <c r="AS71" s="414">
        <v>58474.303024310204</v>
      </c>
      <c r="AT71" s="414">
        <v>59182.90885570988</v>
      </c>
      <c r="AU71" s="414">
        <v>58736.390697624156</v>
      </c>
      <c r="AV71" s="414">
        <v>57831.911138106654</v>
      </c>
      <c r="AW71" s="415">
        <v>55705.844655019246</v>
      </c>
      <c r="AX71" s="414">
        <v>56215.507157647844</v>
      </c>
      <c r="AY71" s="414">
        <v>56967.987762592558</v>
      </c>
      <c r="AZ71" s="414">
        <v>57274.379026759998</v>
      </c>
      <c r="BA71" s="414">
        <v>58443.032879407139</v>
      </c>
      <c r="BB71" s="414">
        <v>59227.8544715444</v>
      </c>
      <c r="BC71" s="414">
        <v>60600.979485369171</v>
      </c>
      <c r="BD71" s="414">
        <v>60981.762095573547</v>
      </c>
      <c r="BE71" s="414"/>
      <c r="BF71" s="414"/>
      <c r="BG71" s="414"/>
      <c r="BH71" s="416"/>
    </row>
    <row r="72" spans="1:60">
      <c r="A72" s="511">
        <v>63</v>
      </c>
      <c r="B72" s="345">
        <v>31479.595860250738</v>
      </c>
      <c r="C72" s="345">
        <f t="shared" si="2"/>
        <v>32708.947514130625</v>
      </c>
      <c r="D72" s="380">
        <v>33938.299168010511</v>
      </c>
      <c r="E72" s="380">
        <f t="shared" si="3"/>
        <v>35680.036933458432</v>
      </c>
      <c r="F72" s="380">
        <v>37421.774698906353</v>
      </c>
      <c r="G72" s="345">
        <v>37588.092572234818</v>
      </c>
      <c r="H72" s="380">
        <v>38730.894620664047</v>
      </c>
      <c r="I72" s="399">
        <v>39742.468094323405</v>
      </c>
      <c r="J72" s="345">
        <v>38624.610539694724</v>
      </c>
      <c r="K72" s="345">
        <v>38989.156874269</v>
      </c>
      <c r="L72" s="345">
        <v>39886.891895262277</v>
      </c>
      <c r="M72" s="345">
        <v>40962.672264053806</v>
      </c>
      <c r="N72" s="345">
        <v>40042.067040583919</v>
      </c>
      <c r="O72" s="414">
        <v>38668.183898175434</v>
      </c>
      <c r="P72" s="414">
        <v>40167.654379158899</v>
      </c>
      <c r="Q72" s="414">
        <v>41079.729390619606</v>
      </c>
      <c r="R72" s="414">
        <v>42470.826243872369</v>
      </c>
      <c r="S72" s="415">
        <v>42427.064405002842</v>
      </c>
      <c r="T72" s="414">
        <v>41835.743523610276</v>
      </c>
      <c r="U72" s="414">
        <v>41666.749521847974</v>
      </c>
      <c r="V72" s="414">
        <v>40384.806511604969</v>
      </c>
      <c r="W72" s="414">
        <v>40952.396021309352</v>
      </c>
      <c r="X72" s="414">
        <v>42742.259559683051</v>
      </c>
      <c r="Y72" s="414">
        <v>43835.065127683141</v>
      </c>
      <c r="Z72" s="414">
        <v>45060.042642314453</v>
      </c>
      <c r="AA72" s="414">
        <v>46077.076277035281</v>
      </c>
      <c r="AB72" s="414">
        <v>46884.702286659383</v>
      </c>
      <c r="AC72" s="415">
        <v>47590.164905875194</v>
      </c>
      <c r="AD72" s="414">
        <v>47734.868242496057</v>
      </c>
      <c r="AE72" s="414">
        <v>46754.322944581931</v>
      </c>
      <c r="AF72" s="414">
        <v>47279.834184496547</v>
      </c>
      <c r="AG72" s="414">
        <v>47744.751392108396</v>
      </c>
      <c r="AH72" s="414">
        <v>49292.415324979593</v>
      </c>
      <c r="AI72" s="414">
        <v>49945.447134411435</v>
      </c>
      <c r="AJ72" s="414">
        <v>50996.640665259089</v>
      </c>
      <c r="AK72" s="414">
        <v>52360.011397100963</v>
      </c>
      <c r="AL72" s="414">
        <v>54525.426371039124</v>
      </c>
      <c r="AM72" s="415">
        <v>55523.634179981869</v>
      </c>
      <c r="AN72" s="414">
        <v>57161.593595354643</v>
      </c>
      <c r="AO72" s="414">
        <v>57259.109125028575</v>
      </c>
      <c r="AP72" s="414">
        <v>56975.38712301854</v>
      </c>
      <c r="AQ72" s="414">
        <v>57517.018816155432</v>
      </c>
      <c r="AR72" s="414">
        <v>58739.897280261663</v>
      </c>
      <c r="AS72" s="414">
        <v>59471.590739335392</v>
      </c>
      <c r="AT72" s="414">
        <v>60219.637177075136</v>
      </c>
      <c r="AU72" s="414">
        <v>59712.170529515111</v>
      </c>
      <c r="AV72" s="414">
        <v>58789.738106757679</v>
      </c>
      <c r="AW72" s="415">
        <v>56664.31286452472</v>
      </c>
      <c r="AX72" s="414">
        <v>57179.867323937491</v>
      </c>
      <c r="AY72" s="414">
        <v>57925.18631264662</v>
      </c>
      <c r="AZ72" s="414">
        <v>58321.203914879996</v>
      </c>
      <c r="BA72" s="414">
        <v>59471.626782371408</v>
      </c>
      <c r="BB72" s="414">
        <v>60266.977071430636</v>
      </c>
      <c r="BC72" s="414">
        <v>61666.247574232199</v>
      </c>
      <c r="BD72" s="414">
        <v>62038.526404369928</v>
      </c>
      <c r="BE72" s="414"/>
      <c r="BF72" s="414"/>
      <c r="BG72" s="414"/>
      <c r="BH72" s="416"/>
    </row>
    <row r="73" spans="1:60">
      <c r="A73" s="511">
        <v>64</v>
      </c>
      <c r="B73" s="345">
        <v>31996.435196042283</v>
      </c>
      <c r="C73" s="345">
        <f t="shared" ref="C73:C104" si="4">(B73+D73)/2</f>
        <v>33215.2125995143</v>
      </c>
      <c r="D73" s="380">
        <v>34433.99000298632</v>
      </c>
      <c r="E73" s="380">
        <f t="shared" ref="E73:E104" si="5">(D73+F73)/2</f>
        <v>36198.917606471514</v>
      </c>
      <c r="F73" s="380">
        <v>37963.8452099567</v>
      </c>
      <c r="G73" s="345">
        <v>38114.656501410936</v>
      </c>
      <c r="H73" s="380">
        <v>39335.422904635619</v>
      </c>
      <c r="I73" s="399">
        <v>40257.078518627102</v>
      </c>
      <c r="J73" s="345">
        <v>39171.686294038584</v>
      </c>
      <c r="K73" s="345">
        <v>39565.50073885233</v>
      </c>
      <c r="L73" s="345">
        <v>40478.024160959794</v>
      </c>
      <c r="M73" s="345">
        <v>41541.552558498712</v>
      </c>
      <c r="N73" s="345">
        <v>40600.262504662183</v>
      </c>
      <c r="O73" s="414">
        <v>39184.588000842101</v>
      </c>
      <c r="P73" s="414">
        <v>40686.778051703484</v>
      </c>
      <c r="Q73" s="414">
        <v>41662.962259513719</v>
      </c>
      <c r="R73" s="414">
        <v>43052.262411952914</v>
      </c>
      <c r="S73" s="415">
        <v>43015.495244472171</v>
      </c>
      <c r="T73" s="414">
        <v>42461.350491980462</v>
      </c>
      <c r="U73" s="414">
        <v>42303.901992626306</v>
      </c>
      <c r="V73" s="414">
        <v>40953.974023660005</v>
      </c>
      <c r="W73" s="414">
        <v>41620.283325367978</v>
      </c>
      <c r="X73" s="414">
        <v>43509.731071113827</v>
      </c>
      <c r="Y73" s="414">
        <v>44595.833745817734</v>
      </c>
      <c r="Z73" s="414">
        <v>45799.308966914919</v>
      </c>
      <c r="AA73" s="414">
        <v>46793.342077199384</v>
      </c>
      <c r="AB73" s="414">
        <v>47632.365313157607</v>
      </c>
      <c r="AC73" s="415">
        <v>48375.265234264662</v>
      </c>
      <c r="AD73" s="414">
        <v>48541.437159851295</v>
      </c>
      <c r="AE73" s="414">
        <v>47551.645868675791</v>
      </c>
      <c r="AF73" s="414">
        <v>48063.636501892899</v>
      </c>
      <c r="AG73" s="414">
        <v>48514.216792257299</v>
      </c>
      <c r="AH73" s="414">
        <v>50084.073571890651</v>
      </c>
      <c r="AI73" s="414">
        <v>50787.295319935474</v>
      </c>
      <c r="AJ73" s="414">
        <v>51911.080260913324</v>
      </c>
      <c r="AK73" s="414">
        <v>53241.68211996543</v>
      </c>
      <c r="AL73" s="414">
        <v>55403.15347741577</v>
      </c>
      <c r="AM73" s="415">
        <v>56421.55476035281</v>
      </c>
      <c r="AN73" s="414">
        <v>58105.258375195284</v>
      </c>
      <c r="AO73" s="414">
        <v>58158.790698239274</v>
      </c>
      <c r="AP73" s="414">
        <v>57935.312798771804</v>
      </c>
      <c r="AQ73" s="414">
        <v>58493.373354637653</v>
      </c>
      <c r="AR73" s="414">
        <v>59771.784158025563</v>
      </c>
      <c r="AS73" s="414">
        <v>60452.256992443494</v>
      </c>
      <c r="AT73" s="414">
        <v>61242.707999596067</v>
      </c>
      <c r="AU73" s="414">
        <v>60745.917480132259</v>
      </c>
      <c r="AV73" s="414">
        <v>59747.565075408711</v>
      </c>
      <c r="AW73" s="415">
        <v>57623.951364884299</v>
      </c>
      <c r="AX73" s="414">
        <v>58139.613326752071</v>
      </c>
      <c r="AY73" s="414">
        <v>58877.86977520043</v>
      </c>
      <c r="AZ73" s="414">
        <v>59371.348543659995</v>
      </c>
      <c r="BA73" s="414">
        <v>60516.513091401641</v>
      </c>
      <c r="BB73" s="414">
        <v>61339.172361867662</v>
      </c>
      <c r="BC73" s="414">
        <v>62729.404130708972</v>
      </c>
      <c r="BD73" s="414">
        <v>63117.176364531922</v>
      </c>
      <c r="BE73" s="414"/>
      <c r="BF73" s="414"/>
      <c r="BG73" s="414"/>
      <c r="BH73" s="416"/>
    </row>
    <row r="74" spans="1:60">
      <c r="A74" s="511">
        <v>65</v>
      </c>
      <c r="B74" s="345">
        <v>32486.072461529009</v>
      </c>
      <c r="C74" s="345">
        <f t="shared" si="4"/>
        <v>33721.095072011594</v>
      </c>
      <c r="D74" s="380">
        <v>34956.117682494179</v>
      </c>
      <c r="E74" s="380">
        <f t="shared" si="5"/>
        <v>36731.016701750617</v>
      </c>
      <c r="F74" s="380">
        <v>38505.915721007055</v>
      </c>
      <c r="G74" s="345">
        <v>38610.606248658209</v>
      </c>
      <c r="H74" s="380">
        <v>39928.212775326188</v>
      </c>
      <c r="I74" s="399">
        <v>40805.250492341904</v>
      </c>
      <c r="J74" s="345">
        <v>39718.762048382443</v>
      </c>
      <c r="K74" s="345">
        <v>40151.955899305547</v>
      </c>
      <c r="L74" s="345">
        <v>41064.311080217172</v>
      </c>
      <c r="M74" s="345">
        <v>42180.15859760857</v>
      </c>
      <c r="N74" s="345">
        <v>41204.974257413633</v>
      </c>
      <c r="O74" s="414">
        <v>39759.233167719292</v>
      </c>
      <c r="P74" s="414">
        <v>41253.764190511043</v>
      </c>
      <c r="Q74" s="414">
        <v>42253.138376847055</v>
      </c>
      <c r="R74" s="414">
        <v>43685.670528018316</v>
      </c>
      <c r="S74" s="415">
        <v>43654.963452670978</v>
      </c>
      <c r="T74" s="414">
        <v>43056.64170417413</v>
      </c>
      <c r="U74" s="414">
        <v>42936.017684979517</v>
      </c>
      <c r="V74" s="414">
        <v>41596.65900602215</v>
      </c>
      <c r="W74" s="414">
        <v>42329.061688858776</v>
      </c>
      <c r="X74" s="414">
        <v>44290.321753680168</v>
      </c>
      <c r="Y74" s="414">
        <v>45324.903671530054</v>
      </c>
      <c r="Z74" s="414">
        <v>46611.052382162496</v>
      </c>
      <c r="AA74" s="414">
        <v>47527.766728635244</v>
      </c>
      <c r="AB74" s="414">
        <v>48401.445770102393</v>
      </c>
      <c r="AC74" s="415">
        <v>49094.940535288348</v>
      </c>
      <c r="AD74" s="414">
        <v>49358.784281001928</v>
      </c>
      <c r="AE74" s="414">
        <v>48303.902714451302</v>
      </c>
      <c r="AF74" s="414">
        <v>48876.155714538683</v>
      </c>
      <c r="AG74" s="414">
        <v>49357.82768064324</v>
      </c>
      <c r="AH74" s="414">
        <v>50914.427944923642</v>
      </c>
      <c r="AI74" s="414">
        <v>51660.732555572991</v>
      </c>
      <c r="AJ74" s="414">
        <v>52760.534301546453</v>
      </c>
      <c r="AK74" s="414">
        <v>54181.018053619657</v>
      </c>
      <c r="AL74" s="414">
        <v>56321.321935110107</v>
      </c>
      <c r="AM74" s="415">
        <v>57337.168357085742</v>
      </c>
      <c r="AN74" s="414">
        <v>59041.71960709821</v>
      </c>
      <c r="AO74" s="414">
        <v>59106.267855026796</v>
      </c>
      <c r="AP74" s="414">
        <v>58848.278081754404</v>
      </c>
      <c r="AQ74" s="414">
        <v>59560.331430624457</v>
      </c>
      <c r="AR74" s="414">
        <v>60844.472685292887</v>
      </c>
      <c r="AS74" s="414">
        <v>61531.373443060489</v>
      </c>
      <c r="AT74" s="414">
        <v>62286.885865785502</v>
      </c>
      <c r="AU74" s="414">
        <v>61854.538625770743</v>
      </c>
      <c r="AV74" s="414">
        <v>60742.09493161003</v>
      </c>
      <c r="AW74" s="415">
        <v>58615.187718304493</v>
      </c>
      <c r="AX74" s="414">
        <v>59128.19785128584</v>
      </c>
      <c r="AY74" s="414">
        <v>59910.696040883762</v>
      </c>
      <c r="AZ74" s="414">
        <v>60371.697062539992</v>
      </c>
      <c r="BA74" s="414">
        <v>61541.84851315272</v>
      </c>
      <c r="BB74" s="414">
        <v>62396.431598507559</v>
      </c>
      <c r="BC74" s="414">
        <v>63836.902867296987</v>
      </c>
      <c r="BD74" s="414">
        <v>64231.260236428701</v>
      </c>
      <c r="BE74" s="414"/>
      <c r="BF74" s="414"/>
      <c r="BG74" s="414"/>
      <c r="BH74" s="416"/>
    </row>
    <row r="75" spans="1:60">
      <c r="A75" s="511">
        <v>66</v>
      </c>
      <c r="B75" s="345">
        <v>32989.310762168141</v>
      </c>
      <c r="C75" s="345">
        <f t="shared" si="4"/>
        <v>34240.387273218097</v>
      </c>
      <c r="D75" s="380">
        <v>35491.463784268053</v>
      </c>
      <c r="E75" s="380">
        <f t="shared" si="5"/>
        <v>37260.27028994674</v>
      </c>
      <c r="F75" s="380">
        <v>39029.07679562542</v>
      </c>
      <c r="G75" s="345">
        <v>39149.415850605867</v>
      </c>
      <c r="H75" s="380">
        <v>40526.871852657256</v>
      </c>
      <c r="I75" s="398">
        <v>41431.732748015966</v>
      </c>
      <c r="J75" s="345">
        <v>40265.83780272631</v>
      </c>
      <c r="K75" s="345">
        <v>40758.633651498531</v>
      </c>
      <c r="L75" s="345">
        <v>41655.443345914697</v>
      </c>
      <c r="M75" s="345">
        <v>42892.273245536824</v>
      </c>
      <c r="N75" s="345">
        <v>41805.457256649344</v>
      </c>
      <c r="O75" s="414">
        <v>40345.526547438596</v>
      </c>
      <c r="P75" s="414">
        <v>41883.339708277876</v>
      </c>
      <c r="Q75" s="414">
        <v>42864.144239498033</v>
      </c>
      <c r="R75" s="414">
        <v>44348.312864825195</v>
      </c>
      <c r="S75" s="415">
        <v>44279.420670067004</v>
      </c>
      <c r="T75" s="414">
        <v>43651.93291636779</v>
      </c>
      <c r="U75" s="414">
        <v>43595.835658670912</v>
      </c>
      <c r="V75" s="414">
        <v>42303.375333490483</v>
      </c>
      <c r="W75" s="414">
        <v>43042.383503397585</v>
      </c>
      <c r="X75" s="414">
        <v>45033.741451362395</v>
      </c>
      <c r="Y75" s="414">
        <v>46060.313335726831</v>
      </c>
      <c r="Z75" s="414">
        <v>47342.035610689018</v>
      </c>
      <c r="AA75" s="414">
        <v>48316.667933886405</v>
      </c>
      <c r="AB75" s="414">
        <v>49205.572931414288</v>
      </c>
      <c r="AC75" s="415">
        <v>49896.864442143313</v>
      </c>
      <c r="AD75" s="414">
        <v>50156.371361861005</v>
      </c>
      <c r="AE75" s="414">
        <v>49128.958609817986</v>
      </c>
      <c r="AF75" s="414">
        <v>49665.025719331985</v>
      </c>
      <c r="AG75" s="414">
        <v>50236.039796873141</v>
      </c>
      <c r="AH75" s="414">
        <v>51715.760223365185</v>
      </c>
      <c r="AI75" s="414">
        <v>52515.216361142426</v>
      </c>
      <c r="AJ75" s="414">
        <v>53659.50114600519</v>
      </c>
      <c r="AK75" s="414">
        <v>55135.529042744878</v>
      </c>
      <c r="AL75" s="414">
        <v>57285.923055428466</v>
      </c>
      <c r="AM75" s="415">
        <v>58342.721453658785</v>
      </c>
      <c r="AN75" s="414">
        <v>60063.182704666171</v>
      </c>
      <c r="AO75" s="414">
        <v>60142.307416677242</v>
      </c>
      <c r="AP75" s="414">
        <v>59855.164150278331</v>
      </c>
      <c r="AQ75" s="414">
        <v>60646.221589074899</v>
      </c>
      <c r="AR75" s="414">
        <v>61832.925549069274</v>
      </c>
      <c r="AS75" s="414">
        <v>62615.604189651975</v>
      </c>
      <c r="AT75" s="414">
        <v>63354.653957251518</v>
      </c>
      <c r="AU75" s="414">
        <v>62941.422101886907</v>
      </c>
      <c r="AV75" s="414">
        <v>61807.662634682871</v>
      </c>
      <c r="AW75" s="415">
        <v>59628.65959795253</v>
      </c>
      <c r="AX75" s="414">
        <v>60131.77840711359</v>
      </c>
      <c r="AY75" s="414">
        <v>60959.325112817991</v>
      </c>
      <c r="AZ75" s="414">
        <v>61478.277282539995</v>
      </c>
      <c r="BA75" s="414">
        <v>62599.76874703572</v>
      </c>
      <c r="BB75" s="414">
        <v>63532.638548075156</v>
      </c>
      <c r="BC75" s="414">
        <v>64967.628460133754</v>
      </c>
      <c r="BD75" s="414">
        <v>65359.934542569215</v>
      </c>
      <c r="BE75" s="414"/>
      <c r="BF75" s="414"/>
      <c r="BG75" s="414"/>
      <c r="BH75" s="416"/>
    </row>
    <row r="76" spans="1:60">
      <c r="A76" s="511">
        <v>67</v>
      </c>
      <c r="B76" s="345">
        <v>33499.349580383481</v>
      </c>
      <c r="C76" s="345">
        <f t="shared" si="4"/>
        <v>34799.430394444265</v>
      </c>
      <c r="D76" s="380">
        <v>36099.51120850505</v>
      </c>
      <c r="E76" s="380">
        <f t="shared" si="5"/>
        <v>37847.935548545072</v>
      </c>
      <c r="F76" s="380">
        <v>39596.359888585095</v>
      </c>
      <c r="G76" s="345">
        <v>39694.348288939291</v>
      </c>
      <c r="H76" s="380">
        <v>41137.269343269327</v>
      </c>
      <c r="I76" s="398">
        <v>42086.182961532628</v>
      </c>
      <c r="J76" s="345">
        <v>40860.716292886624</v>
      </c>
      <c r="K76" s="345">
        <v>41375.422699561394</v>
      </c>
      <c r="L76" s="345">
        <v>42290.183729573509</v>
      </c>
      <c r="M76" s="345">
        <v>43540.067860748983</v>
      </c>
      <c r="N76" s="345">
        <v>42393.253995337815</v>
      </c>
      <c r="O76" s="414">
        <v>40970.647303298239</v>
      </c>
      <c r="P76" s="414">
        <v>42494.506585174335</v>
      </c>
      <c r="Q76" s="414">
        <v>43454.320356831369</v>
      </c>
      <c r="R76" s="414">
        <v>45010.955201632074</v>
      </c>
      <c r="S76" s="415">
        <v>44912.884481944697</v>
      </c>
      <c r="T76" s="414">
        <v>44313.367596582975</v>
      </c>
      <c r="U76" s="414">
        <v>44283.3559137005</v>
      </c>
      <c r="V76" s="414">
        <v>42998.234004457678</v>
      </c>
      <c r="W76" s="414">
        <v>43776.150847652476</v>
      </c>
      <c r="X76" s="414">
        <v>45788.0937916576</v>
      </c>
      <c r="Y76" s="414">
        <v>46850.66740012222</v>
      </c>
      <c r="Z76" s="414">
        <v>48064.73574314158</v>
      </c>
      <c r="AA76" s="414">
        <v>49127.763290691953</v>
      </c>
      <c r="AB76" s="414">
        <v>50011.647131857681</v>
      </c>
      <c r="AC76" s="415">
        <v>50736.174078921576</v>
      </c>
      <c r="AD76" s="414">
        <v>50919.827464034672</v>
      </c>
      <c r="AE76" s="414">
        <v>49999.080583503019</v>
      </c>
      <c r="AF76" s="414">
        <v>50489.369535904007</v>
      </c>
      <c r="AG76" s="414">
        <v>51122.490300684934</v>
      </c>
      <c r="AH76" s="414">
        <v>52571.912013812791</v>
      </c>
      <c r="AI76" s="414">
        <v>53399.709764319654</v>
      </c>
      <c r="AJ76" s="414">
        <v>54607.980794289542</v>
      </c>
      <c r="AK76" s="414">
        <v>56106.732592888184</v>
      </c>
      <c r="AL76" s="414">
        <v>58247.528520093656</v>
      </c>
      <c r="AM76" s="415">
        <v>59371.865238714483</v>
      </c>
      <c r="AN76" s="414">
        <v>61051.509481720648</v>
      </c>
      <c r="AO76" s="414">
        <v>61122.116880002024</v>
      </c>
      <c r="AP76" s="414">
        <v>60918.678927731591</v>
      </c>
      <c r="AQ76" s="414">
        <v>61730.759455920801</v>
      </c>
      <c r="AR76" s="414">
        <v>62902.981711852502</v>
      </c>
      <c r="AS76" s="414">
        <v>63731.799286084017</v>
      </c>
      <c r="AT76" s="414">
        <v>64484.50158891904</v>
      </c>
      <c r="AU76" s="414">
        <v>64019.852039855497</v>
      </c>
      <c r="AV76" s="414">
        <v>62856.654840152361</v>
      </c>
      <c r="AW76" s="415">
        <v>60653.834386141541</v>
      </c>
      <c r="AX76" s="414">
        <v>61179.193515954503</v>
      </c>
      <c r="AY76" s="414">
        <v>62056.491375379963</v>
      </c>
      <c r="AZ76" s="414">
        <v>62572.685120119997</v>
      </c>
      <c r="BA76" s="414">
        <v>63717.427803160572</v>
      </c>
      <c r="BB76" s="414">
        <v>64679.514107497853</v>
      </c>
      <c r="BC76" s="414">
        <v>66127.91550637802</v>
      </c>
      <c r="BD76" s="414">
        <v>66525.084934319078</v>
      </c>
      <c r="BE76" s="414"/>
      <c r="BF76" s="414"/>
      <c r="BG76" s="414"/>
      <c r="BH76" s="416"/>
    </row>
    <row r="77" spans="1:60">
      <c r="A77" s="511">
        <v>68</v>
      </c>
      <c r="B77" s="345">
        <v>34016.188916175022</v>
      </c>
      <c r="C77" s="345">
        <f t="shared" si="4"/>
        <v>35338.741535492998</v>
      </c>
      <c r="D77" s="380">
        <v>36661.294154810967</v>
      </c>
      <c r="E77" s="380">
        <f t="shared" si="5"/>
        <v>38399.862277223205</v>
      </c>
      <c r="F77" s="380">
        <v>40138.430399635443</v>
      </c>
      <c r="G77" s="345">
        <v>40282.140581973101</v>
      </c>
      <c r="H77" s="380">
        <v>41753.536040521903</v>
      </c>
      <c r="I77" s="398">
        <v>42707.071625638171</v>
      </c>
      <c r="J77" s="345">
        <v>41455.594783046938</v>
      </c>
      <c r="K77" s="345">
        <v>41982.100451754377</v>
      </c>
      <c r="L77" s="345">
        <v>43016.985695595053</v>
      </c>
      <c r="M77" s="345">
        <v>44137.325307398489</v>
      </c>
      <c r="N77" s="345">
        <v>43027.567022699477</v>
      </c>
      <c r="O77" s="414">
        <v>41595.76805915789</v>
      </c>
      <c r="P77" s="414">
        <v>43109.355190244867</v>
      </c>
      <c r="Q77" s="414">
        <v>44068.797843701956</v>
      </c>
      <c r="R77" s="414">
        <v>45670.349291689898</v>
      </c>
      <c r="S77" s="415">
        <v>45594.383464391321</v>
      </c>
      <c r="T77" s="414">
        <v>44996.850099471994</v>
      </c>
      <c r="U77" s="414">
        <v>44978.431336367772</v>
      </c>
      <c r="V77" s="414">
        <v>43726.294113628071</v>
      </c>
      <c r="W77" s="414">
        <v>44482.65748561926</v>
      </c>
      <c r="X77" s="414">
        <v>46570.871002746542</v>
      </c>
      <c r="Y77" s="414">
        <v>47660.040679970967</v>
      </c>
      <c r="Z77" s="414">
        <v>48859.912966241245</v>
      </c>
      <c r="AA77" s="414">
        <v>49952.982198486643</v>
      </c>
      <c r="AB77" s="414">
        <v>50874.185467114745</v>
      </c>
      <c r="AC77" s="415">
        <v>51629.693024088643</v>
      </c>
      <c r="AD77" s="414">
        <v>51722.803646791443</v>
      </c>
      <c r="AE77" s="414">
        <v>50831.069721687913</v>
      </c>
      <c r="AF77" s="414">
        <v>51388.039434298102</v>
      </c>
      <c r="AG77" s="414">
        <v>51985.873319267419</v>
      </c>
      <c r="AH77" s="414">
        <v>53542.539844037754</v>
      </c>
      <c r="AI77" s="414">
        <v>54339.484005195467</v>
      </c>
      <c r="AJ77" s="414">
        <v>55519.325839704681</v>
      </c>
      <c r="AK77" s="414">
        <v>57082.488659672781</v>
      </c>
      <c r="AL77" s="414">
        <v>59233.099229984153</v>
      </c>
      <c r="AM77" s="415">
        <v>60365.622991046199</v>
      </c>
      <c r="AN77" s="414">
        <v>62038.395549187575</v>
      </c>
      <c r="AO77" s="414">
        <v>62097.709085952381</v>
      </c>
      <c r="AP77" s="414">
        <v>61944.90162857285</v>
      </c>
      <c r="AQ77" s="414">
        <v>62805.831281534884</v>
      </c>
      <c r="AR77" s="414">
        <v>64033.582257769842</v>
      </c>
      <c r="AS77" s="414">
        <v>64867.172992420383</v>
      </c>
      <c r="AT77" s="414">
        <v>65667.737625159876</v>
      </c>
      <c r="AU77" s="414">
        <v>65138.134371948348</v>
      </c>
      <c r="AV77" s="414">
        <v>63948.26975374476</v>
      </c>
      <c r="AW77" s="415">
        <v>61711.777318245266</v>
      </c>
      <c r="AX77" s="414">
        <v>62256.600687383376</v>
      </c>
      <c r="AY77" s="414">
        <v>63196.550969194352</v>
      </c>
      <c r="AZ77" s="414">
        <v>63713.569326939993</v>
      </c>
      <c r="BA77" s="414">
        <v>64832.914538476631</v>
      </c>
      <c r="BB77" s="414">
        <v>65848.793747616248</v>
      </c>
      <c r="BC77" s="414">
        <v>67338.879329892283</v>
      </c>
      <c r="BD77" s="414">
        <v>67753.807932416647</v>
      </c>
      <c r="BE77" s="414"/>
      <c r="BF77" s="414"/>
      <c r="BG77" s="414"/>
      <c r="BH77" s="416"/>
    </row>
    <row r="78" spans="1:60">
      <c r="A78" s="512">
        <v>69</v>
      </c>
      <c r="B78" s="346">
        <v>34621.434980457227</v>
      </c>
      <c r="C78" s="346">
        <f t="shared" si="4"/>
        <v>35915.646829654041</v>
      </c>
      <c r="D78" s="381">
        <v>37209.858678850862</v>
      </c>
      <c r="E78" s="381">
        <f t="shared" si="5"/>
        <v>38982.99866763231</v>
      </c>
      <c r="F78" s="381">
        <v>40756.138656413757</v>
      </c>
      <c r="G78" s="346">
        <v>40925.038402478829</v>
      </c>
      <c r="H78" s="381">
        <v>42387.410357695975</v>
      </c>
      <c r="I78" s="401">
        <v>43389.489796997419</v>
      </c>
      <c r="J78" s="346">
        <v>42050.473273207252</v>
      </c>
      <c r="K78" s="346">
        <v>42593.8338518823</v>
      </c>
      <c r="L78" s="346">
        <v>43675.952811454583</v>
      </c>
      <c r="M78" s="346">
        <v>44789.714210661798</v>
      </c>
      <c r="N78" s="346">
        <v>43678.795064124119</v>
      </c>
      <c r="O78" s="417">
        <v>42236.419765473678</v>
      </c>
      <c r="P78" s="417">
        <v>43738.930708011707</v>
      </c>
      <c r="Q78" s="417">
        <v>44745.764566525489</v>
      </c>
      <c r="R78" s="417">
        <v>46368.722342736372</v>
      </c>
      <c r="S78" s="418">
        <v>46308.906626604075</v>
      </c>
      <c r="T78" s="417">
        <v>45685.844558029479</v>
      </c>
      <c r="U78" s="417">
        <v>45653.359645334545</v>
      </c>
      <c r="V78" s="417">
        <v>44435.381972396637</v>
      </c>
      <c r="W78" s="417">
        <v>45245.957261686264</v>
      </c>
      <c r="X78" s="417">
        <v>47358.021270880665</v>
      </c>
      <c r="Y78" s="417">
        <v>48431.375528912991</v>
      </c>
      <c r="Z78" s="417">
        <v>49706.859539803125</v>
      </c>
      <c r="AA78" s="417">
        <v>50788.289356987872</v>
      </c>
      <c r="AB78" s="417">
        <v>51725.041567582775</v>
      </c>
      <c r="AC78" s="418">
        <v>52498.91124480556</v>
      </c>
      <c r="AD78" s="417">
        <v>52504.223421957431</v>
      </c>
      <c r="AE78" s="417">
        <v>51694.258452554743</v>
      </c>
      <c r="AF78" s="417">
        <v>52310.358540544665</v>
      </c>
      <c r="AG78" s="417">
        <v>52862.437757980944</v>
      </c>
      <c r="AH78" s="417">
        <v>54439.000099195699</v>
      </c>
      <c r="AI78" s="417">
        <v>55310.847296184744</v>
      </c>
      <c r="AJ78" s="417">
        <v>56395.083557370162</v>
      </c>
      <c r="AK78" s="417">
        <v>58062.797243098685</v>
      </c>
      <c r="AL78" s="417">
        <v>60211.180800741742</v>
      </c>
      <c r="AM78" s="418">
        <v>61365.278415498578</v>
      </c>
      <c r="AN78" s="417">
        <v>63084.350709743769</v>
      </c>
      <c r="AO78" s="417">
        <v>63161.863696765664</v>
      </c>
      <c r="AP78" s="417">
        <v>63024.990662298107</v>
      </c>
      <c r="AQ78" s="417">
        <v>63909.301230844423</v>
      </c>
      <c r="AR78" s="417">
        <v>65191.822630770133</v>
      </c>
      <c r="AS78" s="417">
        <v>66019.168160673842</v>
      </c>
      <c r="AT78" s="417">
        <v>66827.383436124117</v>
      </c>
      <c r="AU78" s="417">
        <v>66278.15437356352</v>
      </c>
      <c r="AV78" s="417">
        <v>65057.644129055036</v>
      </c>
      <c r="AW78" s="418">
        <v>62836.426829032527</v>
      </c>
      <c r="AX78" s="417">
        <v>63354.77159445006</v>
      </c>
      <c r="AY78" s="417">
        <v>64380.632666136225</v>
      </c>
      <c r="AZ78" s="417">
        <v>64895.397001899997</v>
      </c>
      <c r="BA78" s="417">
        <v>66005.967775225756</v>
      </c>
      <c r="BB78" s="417">
        <v>67090.61993474928</v>
      </c>
      <c r="BC78" s="417">
        <v>68615.300657380285</v>
      </c>
      <c r="BD78" s="417">
        <v>69032.555276492742</v>
      </c>
      <c r="BE78" s="417"/>
      <c r="BF78" s="417"/>
      <c r="BG78" s="417"/>
      <c r="BH78" s="419"/>
    </row>
    <row r="79" spans="1:60">
      <c r="A79" s="511">
        <v>70</v>
      </c>
      <c r="B79" s="345">
        <v>35199.478974434613</v>
      </c>
      <c r="C79" s="345">
        <f t="shared" si="4"/>
        <v>36498.778722061717</v>
      </c>
      <c r="D79" s="380">
        <v>37798.078469688822</v>
      </c>
      <c r="E79" s="380">
        <f t="shared" si="5"/>
        <v>39592.265836917773</v>
      </c>
      <c r="F79" s="380">
        <v>41386.453204146725</v>
      </c>
      <c r="G79" s="345">
        <v>41543.444877441478</v>
      </c>
      <c r="H79" s="380">
        <v>43027.153881510552</v>
      </c>
      <c r="I79" s="398">
        <v>44066.314376788148</v>
      </c>
      <c r="J79" s="345">
        <v>42698.46591427474</v>
      </c>
      <c r="K79" s="345">
        <v>43210.622899945163</v>
      </c>
      <c r="L79" s="345">
        <v>44320.383887993688</v>
      </c>
      <c r="M79" s="345">
        <v>45515.611722743502</v>
      </c>
      <c r="N79" s="345">
        <v>44330.02310554876</v>
      </c>
      <c r="O79" s="414">
        <v>42884.836947017538</v>
      </c>
      <c r="P79" s="414">
        <v>44420.050420215593</v>
      </c>
      <c r="Q79" s="414">
        <v>45433.146162007841</v>
      </c>
      <c r="R79" s="414">
        <v>47102.826108022426</v>
      </c>
      <c r="S79" s="415">
        <v>47014.423194335162</v>
      </c>
      <c r="T79" s="414">
        <v>46385.862927923881</v>
      </c>
      <c r="U79" s="414">
        <v>46340.879900364132</v>
      </c>
      <c r="V79" s="414">
        <v>45161.070550266806</v>
      </c>
      <c r="W79" s="414">
        <v>45991.083233561199</v>
      </c>
      <c r="X79" s="414">
        <v>48142.985010492193</v>
      </c>
      <c r="Y79" s="414">
        <v>49257.65477805362</v>
      </c>
      <c r="Z79" s="414">
        <v>50578.655401586875</v>
      </c>
      <c r="AA79" s="414">
        <v>51621.578865347801</v>
      </c>
      <c r="AB79" s="414">
        <v>52583.685824576831</v>
      </c>
      <c r="AC79" s="415">
        <v>53392.430189972627</v>
      </c>
      <c r="AD79" s="414">
        <v>53413.185275368902</v>
      </c>
      <c r="AE79" s="414">
        <v>52569.580358353429</v>
      </c>
      <c r="AF79" s="414">
        <v>53182.000772821637</v>
      </c>
      <c r="AG79" s="414">
        <v>53803.261619833233</v>
      </c>
      <c r="AH79" s="414">
        <v>55359.645433179845</v>
      </c>
      <c r="AI79" s="414">
        <v>56277.472229657003</v>
      </c>
      <c r="AJ79" s="414">
        <v>57335.826830056758</v>
      </c>
      <c r="AK79" s="414">
        <v>59059.798387542673</v>
      </c>
      <c r="AL79" s="414">
        <v>61298.603802839767</v>
      </c>
      <c r="AM79" s="415">
        <v>62403.268708735268</v>
      </c>
      <c r="AN79" s="414">
        <v>64203.782059264653</v>
      </c>
      <c r="AO79" s="414">
        <v>64294.900178027885</v>
      </c>
      <c r="AP79" s="414">
        <v>64181.045037270022</v>
      </c>
      <c r="AQ79" s="414">
        <v>65035.760137431251</v>
      </c>
      <c r="AR79" s="414">
        <v>66376.386648611355</v>
      </c>
      <c r="AS79" s="414">
        <v>67267.05637844895</v>
      </c>
      <c r="AT79" s="414">
        <v>68035.451288445562</v>
      </c>
      <c r="AU79" s="414">
        <v>67472.518548984503</v>
      </c>
      <c r="AV79" s="414">
        <v>66239.240315351359</v>
      </c>
      <c r="AW79" s="415">
        <v>63976.290120923048</v>
      </c>
      <c r="AX79" s="414">
        <v>64491.009350186076</v>
      </c>
      <c r="AY79" s="414">
        <v>65597.448747454953</v>
      </c>
      <c r="AZ79" s="414">
        <v>66205.587982379991</v>
      </c>
      <c r="BA79" s="414">
        <v>67295.240175245373</v>
      </c>
      <c r="BB79" s="414">
        <v>68379.388005244735</v>
      </c>
      <c r="BC79" s="414">
        <v>69945.566060717654</v>
      </c>
      <c r="BD79" s="414">
        <v>70362.369140421913</v>
      </c>
      <c r="BE79" s="414"/>
      <c r="BF79" s="414"/>
      <c r="BG79" s="414"/>
      <c r="BH79" s="416"/>
    </row>
    <row r="80" spans="1:60">
      <c r="A80" s="511">
        <v>71</v>
      </c>
      <c r="B80" s="345">
        <v>35784.3234859882</v>
      </c>
      <c r="C80" s="345">
        <f t="shared" si="4"/>
        <v>37082.006267690987</v>
      </c>
      <c r="D80" s="380">
        <v>38379.689049393775</v>
      </c>
      <c r="E80" s="380">
        <f t="shared" si="5"/>
        <v>40198.228400636734</v>
      </c>
      <c r="F80" s="380">
        <v>42016.767751879692</v>
      </c>
      <c r="G80" s="345">
        <v>42253.693898190664</v>
      </c>
      <c r="H80" s="380">
        <v>43725.589471730134</v>
      </c>
      <c r="I80" s="398">
        <v>44681.609449325173</v>
      </c>
      <c r="J80" s="345">
        <v>43357.081385523656</v>
      </c>
      <c r="K80" s="345">
        <v>43852.69018768274</v>
      </c>
      <c r="L80" s="345">
        <v>44974.505657413079</v>
      </c>
      <c r="M80" s="345">
        <v>46232.320658722907</v>
      </c>
      <c r="N80" s="345">
        <v>45036.224942678084</v>
      </c>
      <c r="O80" s="414">
        <v>43564.316029473681</v>
      </c>
      <c r="P80" s="414">
        <v>45104.851860593553</v>
      </c>
      <c r="Q80" s="414">
        <v>46165.658872345091</v>
      </c>
      <c r="R80" s="414">
        <v>47862.915847300901</v>
      </c>
      <c r="S80" s="415">
        <v>47737.952951029591</v>
      </c>
      <c r="T80" s="414">
        <v>47110.68509832635</v>
      </c>
      <c r="U80" s="414">
        <v>47083.804718070096</v>
      </c>
      <c r="V80" s="414">
        <v>45950.790473243171</v>
      </c>
      <c r="W80" s="414">
        <v>46758.92646067623</v>
      </c>
      <c r="X80" s="414">
        <v>49000.104191349354</v>
      </c>
      <c r="Y80" s="414">
        <v>50121.97245810098</v>
      </c>
      <c r="Z80" s="414">
        <v>51469.088229537025</v>
      </c>
      <c r="AA80" s="414">
        <v>52446.797773142491</v>
      </c>
      <c r="AB80" s="414">
        <v>53452.065277228408</v>
      </c>
      <c r="AC80" s="415">
        <v>54263.517697185707</v>
      </c>
      <c r="AD80" s="414">
        <v>54262.867007905712</v>
      </c>
      <c r="AE80" s="414">
        <v>53443.168953447574</v>
      </c>
      <c r="AF80" s="414">
        <v>54060.39992162789</v>
      </c>
      <c r="AG80" s="414">
        <v>54706.188898808818</v>
      </c>
      <c r="AH80" s="414">
        <v>56301.251168813367</v>
      </c>
      <c r="AI80" s="414">
        <v>57277.265665748411</v>
      </c>
      <c r="AJ80" s="414">
        <v>58327.630181688517</v>
      </c>
      <c r="AK80" s="414">
        <v>60071.974587457647</v>
      </c>
      <c r="AL80" s="414">
        <v>62368.052871018823</v>
      </c>
      <c r="AM80" s="415">
        <v>63548.891518174052</v>
      </c>
      <c r="AN80" s="414">
        <v>65346.26476218622</v>
      </c>
      <c r="AO80" s="414">
        <v>65479.949500241361</v>
      </c>
      <c r="AP80" s="414">
        <v>65276.327139244611</v>
      </c>
      <c r="AQ80" s="414">
        <v>66252.822581522661</v>
      </c>
      <c r="AR80" s="414">
        <v>67516.200470223004</v>
      </c>
      <c r="AS80" s="414">
        <v>68534.123206128381</v>
      </c>
      <c r="AT80" s="414">
        <v>69303.115499360443</v>
      </c>
      <c r="AU80" s="414">
        <v>68723.64219482489</v>
      </c>
      <c r="AV80" s="414">
        <v>67465.827137999659</v>
      </c>
      <c r="AW80" s="415">
        <v>65167.646210393832</v>
      </c>
      <c r="AX80" s="414">
        <v>65703.380803260749</v>
      </c>
      <c r="AY80" s="414">
        <v>66825.552547524319</v>
      </c>
      <c r="AZ80" s="414">
        <v>67533.484246379987</v>
      </c>
      <c r="BA80" s="414">
        <v>68609.49426456615</v>
      </c>
      <c r="BB80" s="414">
        <v>69696.961322348943</v>
      </c>
      <c r="BC80" s="414">
        <v>71345.512032801271</v>
      </c>
      <c r="BD80" s="414">
        <v>71733.869959333198</v>
      </c>
      <c r="BE80" s="414"/>
      <c r="BF80" s="414"/>
      <c r="BG80" s="414"/>
      <c r="BH80" s="416"/>
    </row>
    <row r="81" spans="1:60">
      <c r="A81" s="511">
        <v>72</v>
      </c>
      <c r="B81" s="345">
        <v>36355.566962389385</v>
      </c>
      <c r="C81" s="345">
        <f t="shared" si="4"/>
        <v>37688.174745842603</v>
      </c>
      <c r="D81" s="380">
        <v>39020.782529295822</v>
      </c>
      <c r="E81" s="380">
        <f t="shared" si="5"/>
        <v>40859.14499636356</v>
      </c>
      <c r="F81" s="380">
        <v>42697.507463431299</v>
      </c>
      <c r="G81" s="345">
        <v>42957.820082554077</v>
      </c>
      <c r="H81" s="380">
        <v>44476.847921714223</v>
      </c>
      <c r="I81" s="398">
        <v>45319.278888136272</v>
      </c>
      <c r="J81" s="345">
        <v>44042.253932226165</v>
      </c>
      <c r="K81" s="345">
        <v>44489.701827485369</v>
      </c>
      <c r="L81" s="345">
        <v>45677.080891233898</v>
      </c>
      <c r="M81" s="345">
        <v>46958.218170804619</v>
      </c>
      <c r="N81" s="345">
        <v>45759.341793870379</v>
      </c>
      <c r="O81" s="414">
        <v>44309.80165136842</v>
      </c>
      <c r="P81" s="414">
        <v>45855.924408104867</v>
      </c>
      <c r="Q81" s="414">
        <v>46880.813461584308</v>
      </c>
      <c r="R81" s="414">
        <v>48645.743313822757</v>
      </c>
      <c r="S81" s="415">
        <v>48503.51348197183</v>
      </c>
      <c r="T81" s="414">
        <v>47865.823024905352</v>
      </c>
      <c r="U81" s="414">
        <v>47839.321481838873</v>
      </c>
      <c r="V81" s="414">
        <v>46714.423551917011</v>
      </c>
      <c r="W81" s="414">
        <v>47565.389021699404</v>
      </c>
      <c r="X81" s="414">
        <v>49918.446170839168</v>
      </c>
      <c r="Y81" s="414">
        <v>50998.969615117254</v>
      </c>
      <c r="Z81" s="414">
        <v>52388.511893746014</v>
      </c>
      <c r="AA81" s="414">
        <v>53310.352033622024</v>
      </c>
      <c r="AB81" s="414">
        <v>54332.126964669027</v>
      </c>
      <c r="AC81" s="415">
        <v>55179.46808030676</v>
      </c>
      <c r="AD81" s="414">
        <v>55227.516247593376</v>
      </c>
      <c r="AE81" s="414">
        <v>54290.757887973428</v>
      </c>
      <c r="AF81" s="414">
        <v>54986.097486139093</v>
      </c>
      <c r="AG81" s="414">
        <v>55645.36508314473</v>
      </c>
      <c r="AH81" s="414">
        <v>57255.755613154201</v>
      </c>
      <c r="AI81" s="414">
        <v>58286.53581687386</v>
      </c>
      <c r="AJ81" s="414">
        <v>59413.81731561284</v>
      </c>
      <c r="AK81" s="414">
        <v>61181.271142386955</v>
      </c>
      <c r="AL81" s="414">
        <v>63482.436773995309</v>
      </c>
      <c r="AM81" s="415">
        <v>64782.979409422791</v>
      </c>
      <c r="AN81" s="414">
        <v>66601.122812936141</v>
      </c>
      <c r="AO81" s="414">
        <v>66683.273604410671</v>
      </c>
      <c r="AP81" s="414">
        <v>66471.05477885119</v>
      </c>
      <c r="AQ81" s="414">
        <v>67537.499605841367</v>
      </c>
      <c r="AR81" s="414">
        <v>68802.110520701739</v>
      </c>
      <c r="AS81" s="414">
        <v>69849.775845565455</v>
      </c>
      <c r="AT81" s="414">
        <v>70605.544252788168</v>
      </c>
      <c r="AU81" s="414">
        <v>70012.202938175935</v>
      </c>
      <c r="AV81" s="414">
        <v>68708.989458251308</v>
      </c>
      <c r="AW81" s="415">
        <v>66433.900914526836</v>
      </c>
      <c r="AX81" s="414">
        <v>66938.823073710766</v>
      </c>
      <c r="AY81" s="414">
        <v>68119.125116347379</v>
      </c>
      <c r="AZ81" s="414">
        <v>68866.913411479996</v>
      </c>
      <c r="BA81" s="414">
        <v>69976.970213702385</v>
      </c>
      <c r="BB81" s="414">
        <v>71114.819572091044</v>
      </c>
      <c r="BC81" s="414">
        <v>72752.848368236751</v>
      </c>
      <c r="BD81" s="414">
        <v>73157.47947197211</v>
      </c>
      <c r="BE81" s="414"/>
      <c r="BF81" s="414"/>
      <c r="BG81" s="414"/>
      <c r="BH81" s="416"/>
    </row>
    <row r="82" spans="1:60">
      <c r="A82" s="511">
        <v>73</v>
      </c>
      <c r="B82" s="345">
        <v>36967.61354424779</v>
      </c>
      <c r="C82" s="345">
        <f t="shared" si="4"/>
        <v>38324.658593422348</v>
      </c>
      <c r="D82" s="380">
        <v>39681.703642596905</v>
      </c>
      <c r="E82" s="380">
        <f t="shared" si="5"/>
        <v>41523.672263312576</v>
      </c>
      <c r="F82" s="380">
        <v>43365.640884028246</v>
      </c>
      <c r="G82" s="345">
        <v>43631.332084988651</v>
      </c>
      <c r="H82" s="380">
        <v>45192.891131855307</v>
      </c>
      <c r="I82" s="398">
        <v>46080.007341454781</v>
      </c>
      <c r="J82" s="345">
        <v>44716.803648747235</v>
      </c>
      <c r="K82" s="345">
        <v>45111.546523483179</v>
      </c>
      <c r="L82" s="345">
        <v>46408.728203695588</v>
      </c>
      <c r="M82" s="345">
        <v>47711.681411193225</v>
      </c>
      <c r="N82" s="345">
        <v>46474.001138031184</v>
      </c>
      <c r="O82" s="414">
        <v>45031.990847578942</v>
      </c>
      <c r="P82" s="414">
        <v>46618.042140138401</v>
      </c>
      <c r="Q82" s="414">
        <v>47703.588401631372</v>
      </c>
      <c r="R82" s="414">
        <v>49438.315520591772</v>
      </c>
      <c r="S82" s="415">
        <v>49284.085003716857</v>
      </c>
      <c r="T82" s="414">
        <v>48637.49681848973</v>
      </c>
      <c r="U82" s="414">
        <v>48597.356634820208</v>
      </c>
      <c r="V82" s="414">
        <v>47511.258068794057</v>
      </c>
      <c r="W82" s="414">
        <v>48476.350956826995</v>
      </c>
      <c r="X82" s="414">
        <v>50790.871051354494</v>
      </c>
      <c r="Y82" s="414">
        <v>51926.684680009166</v>
      </c>
      <c r="Z82" s="414">
        <v>53303.794009918027</v>
      </c>
      <c r="AA82" s="414">
        <v>54226.365197775551</v>
      </c>
      <c r="AB82" s="414">
        <v>55268.65278692331</v>
      </c>
      <c r="AC82" s="415">
        <v>56119.719187877963</v>
      </c>
      <c r="AD82" s="414">
        <v>56195.758221879507</v>
      </c>
      <c r="AE82" s="414">
        <v>55226.745668431438</v>
      </c>
      <c r="AF82" s="414">
        <v>56013.148798589486</v>
      </c>
      <c r="AG82" s="414">
        <v>56650.448368135796</v>
      </c>
      <c r="AH82" s="414">
        <v>58284.427632562059</v>
      </c>
      <c r="AI82" s="414">
        <v>59396.890928362416</v>
      </c>
      <c r="AJ82" s="414">
        <v>60546.422703123681</v>
      </c>
      <c r="AK82" s="414">
        <v>62384.653041236394</v>
      </c>
      <c r="AL82" s="414">
        <v>64691.183830046415</v>
      </c>
      <c r="AM82" s="415">
        <v>65977.258013857048</v>
      </c>
      <c r="AN82" s="414">
        <v>67889.117184199553</v>
      </c>
      <c r="AO82" s="414">
        <v>67876.757441372989</v>
      </c>
      <c r="AP82" s="414">
        <v>67765.227956089759</v>
      </c>
      <c r="AQ82" s="414">
        <v>68805.94913090553</v>
      </c>
      <c r="AR82" s="414">
        <v>70097.233846874806</v>
      </c>
      <c r="AS82" s="414">
        <v>71210.178574779304</v>
      </c>
      <c r="AT82" s="414">
        <v>71994.884362498022</v>
      </c>
      <c r="AU82" s="414">
        <v>71421.528512206554</v>
      </c>
      <c r="AV82" s="414">
        <v>70062.26044115382</v>
      </c>
      <c r="AW82" s="415">
        <v>67741.115798553234</v>
      </c>
      <c r="AX82" s="414">
        <v>68245.784878024366</v>
      </c>
      <c r="AY82" s="414">
        <v>69466.878735173494</v>
      </c>
      <c r="AZ82" s="414">
        <v>70230.220242519994</v>
      </c>
      <c r="BA82" s="414">
        <v>71454.148363682762</v>
      </c>
      <c r="BB82" s="414">
        <v>72572.151678296999</v>
      </c>
      <c r="BC82" s="414">
        <v>74193.96922185224</v>
      </c>
      <c r="BD82" s="414">
        <v>74619.649417969471</v>
      </c>
      <c r="BE82" s="414"/>
      <c r="BF82" s="414"/>
      <c r="BG82" s="414"/>
      <c r="BH82" s="416"/>
    </row>
    <row r="83" spans="1:60">
      <c r="A83" s="511">
        <v>74</v>
      </c>
      <c r="B83" s="345">
        <v>37620.463231563423</v>
      </c>
      <c r="C83" s="345">
        <f t="shared" si="4"/>
        <v>39004.676232696242</v>
      </c>
      <c r="D83" s="380">
        <v>40388.889233829061</v>
      </c>
      <c r="E83" s="380">
        <f t="shared" si="5"/>
        <v>42245.999069352438</v>
      </c>
      <c r="F83" s="380">
        <v>44103.108904875815</v>
      </c>
      <c r="G83" s="345">
        <v>44329.335432966298</v>
      </c>
      <c r="H83" s="380">
        <v>45926.541961917894</v>
      </c>
      <c r="I83" s="398">
        <v>46907.858893595505</v>
      </c>
      <c r="J83" s="345">
        <v>45412.599025631171</v>
      </c>
      <c r="K83" s="345">
        <v>45794.058994700281</v>
      </c>
      <c r="L83" s="345">
        <v>47213.055712759429</v>
      </c>
      <c r="M83" s="345">
        <v>48515.681820144484</v>
      </c>
      <c r="N83" s="345">
        <v>47336.666855243042</v>
      </c>
      <c r="O83" s="414">
        <v>45800.77289515789</v>
      </c>
      <c r="P83" s="414">
        <v>47394.886784868242</v>
      </c>
      <c r="Q83" s="414">
        <v>48515.948469019604</v>
      </c>
      <c r="R83" s="414">
        <v>50305.59740258901</v>
      </c>
      <c r="S83" s="415">
        <v>50103.685101549134</v>
      </c>
      <c r="T83" s="414">
        <v>49422.950501245257</v>
      </c>
      <c r="U83" s="414">
        <v>49418.351518115611</v>
      </c>
      <c r="V83" s="414">
        <v>48350.780149075232</v>
      </c>
      <c r="W83" s="414">
        <v>49357.780460142465</v>
      </c>
      <c r="X83" s="414">
        <v>51724.518730502474</v>
      </c>
      <c r="Y83" s="414">
        <v>52917.797129745624</v>
      </c>
      <c r="Z83" s="414">
        <v>54268.774702533767</v>
      </c>
      <c r="AA83" s="414">
        <v>55217.031417157443</v>
      </c>
      <c r="AB83" s="414">
        <v>56288.901291832342</v>
      </c>
      <c r="AC83" s="415">
        <v>57112.310317341799</v>
      </c>
      <c r="AD83" s="414">
        <v>57140.647421275622</v>
      </c>
      <c r="AE83" s="414">
        <v>56235.532498480621</v>
      </c>
      <c r="AF83" s="414">
        <v>57013.172444922755</v>
      </c>
      <c r="AG83" s="414">
        <v>57744.506239011316</v>
      </c>
      <c r="AH83" s="414">
        <v>59403.390612921074</v>
      </c>
      <c r="AI83" s="414">
        <v>60530.937827436086</v>
      </c>
      <c r="AJ83" s="414">
        <v>61686.764466232264</v>
      </c>
      <c r="AK83" s="414">
        <v>63568.307367973546</v>
      </c>
      <c r="AL83" s="414">
        <v>65899.930886097529</v>
      </c>
      <c r="AM83" s="415">
        <v>67264.424954191752</v>
      </c>
      <c r="AN83" s="414">
        <v>69171.348717112793</v>
      </c>
      <c r="AO83" s="414">
        <v>69219.251038898336</v>
      </c>
      <c r="AP83" s="414">
        <v>69098.074397963006</v>
      </c>
      <c r="AQ83" s="414">
        <v>70137.956361383345</v>
      </c>
      <c r="AR83" s="414">
        <v>71468.695743086515</v>
      </c>
      <c r="AS83" s="414">
        <v>72694.602981374483</v>
      </c>
      <c r="AT83" s="414">
        <v>73459.961511253714</v>
      </c>
      <c r="AU83" s="414">
        <v>72904.520632951724</v>
      </c>
      <c r="AV83" s="414">
        <v>71426.187101087053</v>
      </c>
      <c r="AW83" s="415">
        <v>69147.805405177874</v>
      </c>
      <c r="AX83" s="414">
        <v>69563.128550156878</v>
      </c>
      <c r="AY83" s="414">
        <v>70901.547788379525</v>
      </c>
      <c r="AZ83" s="414">
        <v>71670.987688959998</v>
      </c>
      <c r="BA83" s="414">
        <v>72961.739004986244</v>
      </c>
      <c r="BB83" s="414">
        <v>74058.289031111708</v>
      </c>
      <c r="BC83" s="414">
        <v>75726.941734269596</v>
      </c>
      <c r="BD83" s="414">
        <v>76192.289794669414</v>
      </c>
      <c r="BE83" s="414"/>
      <c r="BF83" s="414"/>
      <c r="BG83" s="414"/>
      <c r="BH83" s="416"/>
    </row>
    <row r="84" spans="1:60">
      <c r="A84" s="511">
        <v>75</v>
      </c>
      <c r="B84" s="345">
        <v>38293.714471607673</v>
      </c>
      <c r="C84" s="345">
        <f t="shared" si="4"/>
        <v>39714.722281733484</v>
      </c>
      <c r="D84" s="380">
        <v>41135.730091859288</v>
      </c>
      <c r="E84" s="380">
        <f t="shared" si="5"/>
        <v>42997.608227007338</v>
      </c>
      <c r="F84" s="380">
        <v>44859.486362155381</v>
      </c>
      <c r="G84" s="345">
        <v>45045.707290101251</v>
      </c>
      <c r="H84" s="380">
        <v>46742.361684947486</v>
      </c>
      <c r="I84" s="398">
        <v>47640.61938907142</v>
      </c>
      <c r="J84" s="345">
        <v>46156.197138331569</v>
      </c>
      <c r="K84" s="345">
        <v>46577.684424616215</v>
      </c>
      <c r="L84" s="345">
        <v>48036.764607583842</v>
      </c>
      <c r="M84" s="345">
        <v>49379.407973760688</v>
      </c>
      <c r="N84" s="345">
        <v>48203.561325970652</v>
      </c>
      <c r="O84" s="414">
        <v>46608.382318877186</v>
      </c>
      <c r="P84" s="414">
        <v>48171.731429598076</v>
      </c>
      <c r="Q84" s="414">
        <v>49352.609905945093</v>
      </c>
      <c r="R84" s="414">
        <v>51166.382791088145</v>
      </c>
      <c r="S84" s="415">
        <v>50953.307180986994</v>
      </c>
      <c r="T84" s="414">
        <v>50249.743851514235</v>
      </c>
      <c r="U84" s="414">
        <v>50259.493515111513</v>
      </c>
      <c r="V84" s="414">
        <v>49242.475917961456</v>
      </c>
      <c r="W84" s="414">
        <v>50243.753414505954</v>
      </c>
      <c r="X84" s="414">
        <v>52653.793352605258</v>
      </c>
      <c r="Y84" s="414">
        <v>53942.721518065846</v>
      </c>
      <c r="Z84" s="414">
        <v>55271.029327482305</v>
      </c>
      <c r="AA84" s="414">
        <v>56262.174190354635</v>
      </c>
      <c r="AB84" s="414">
        <v>57334.461305450954</v>
      </c>
      <c r="AC84" s="415">
        <v>58174.065047163749</v>
      </c>
      <c r="AD84" s="414">
        <v>58195.115025924897</v>
      </c>
      <c r="AE84" s="414">
        <v>57284.185474734499</v>
      </c>
      <c r="AF84" s="414">
        <v>57996.30379993283</v>
      </c>
      <c r="AG84" s="414">
        <v>58794.076816944609</v>
      </c>
      <c r="AH84" s="414">
        <v>60514.291900338023</v>
      </c>
      <c r="AI84" s="414">
        <v>61750.27516181612</v>
      </c>
      <c r="AJ84" s="414">
        <v>62971.002815459033</v>
      </c>
      <c r="AK84" s="414">
        <v>64868.809621837318</v>
      </c>
      <c r="AL84" s="414">
        <v>67071.232246484113</v>
      </c>
      <c r="AM84" s="415">
        <v>68644.480230426896</v>
      </c>
      <c r="AN84" s="414">
        <v>70521.293600640551</v>
      </c>
      <c r="AO84" s="414">
        <v>70622.191992123771</v>
      </c>
      <c r="AP84" s="414">
        <v>70437.826779949566</v>
      </c>
      <c r="AQ84" s="414">
        <v>71610.601918733955</v>
      </c>
      <c r="AR84" s="414">
        <v>72955.981676598269</v>
      </c>
      <c r="AS84" s="414">
        <v>74250.62753161251</v>
      </c>
      <c r="AT84" s="414">
        <v>74992.084563427037</v>
      </c>
      <c r="AU84" s="414">
        <v>74424.949851207552</v>
      </c>
      <c r="AV84" s="414">
        <v>72850.495930861085</v>
      </c>
      <c r="AW84" s="415">
        <v>70591.944319133632</v>
      </c>
      <c r="AX84" s="414">
        <v>70979.676737003407</v>
      </c>
      <c r="AY84" s="414">
        <v>72346.37578846114</v>
      </c>
      <c r="AZ84" s="414">
        <v>73251.184243119991</v>
      </c>
      <c r="BA84" s="414">
        <v>74551.877837023945</v>
      </c>
      <c r="BB84" s="414">
        <v>75652.179343462878</v>
      </c>
      <c r="BC84" s="414">
        <v>77314.814088729443</v>
      </c>
      <c r="BD84" s="414">
        <v>77797.237561480491</v>
      </c>
      <c r="BE84" s="414"/>
      <c r="BF84" s="414"/>
      <c r="BG84" s="414"/>
      <c r="BH84" s="416"/>
    </row>
    <row r="85" spans="1:60">
      <c r="A85" s="511">
        <v>76</v>
      </c>
      <c r="B85" s="345">
        <v>39000.968299532942</v>
      </c>
      <c r="C85" s="345">
        <f t="shared" si="4"/>
        <v>40454.988046977247</v>
      </c>
      <c r="D85" s="380">
        <v>41909.007794421552</v>
      </c>
      <c r="E85" s="380">
        <f t="shared" si="5"/>
        <v>43765.587379666911</v>
      </c>
      <c r="F85" s="380">
        <v>45622.16696491227</v>
      </c>
      <c r="G85" s="345">
        <v>45884.53587495158</v>
      </c>
      <c r="H85" s="380">
        <v>47593.396647820089</v>
      </c>
      <c r="I85" s="398">
        <v>48406.941433958447</v>
      </c>
      <c r="J85" s="345">
        <v>47011.334967937022</v>
      </c>
      <c r="K85" s="345">
        <v>47421.977629751455</v>
      </c>
      <c r="L85" s="345">
        <v>48889.545581049118</v>
      </c>
      <c r="M85" s="345">
        <v>50201.785534916547</v>
      </c>
      <c r="N85" s="345">
        <v>49061.998289666772</v>
      </c>
      <c r="O85" s="414">
        <v>47470.35006919298</v>
      </c>
      <c r="P85" s="414">
        <v>48989.075084242737</v>
      </c>
      <c r="Q85" s="414">
        <v>50203.157839749016</v>
      </c>
      <c r="R85" s="414">
        <v>52082.388374321185</v>
      </c>
      <c r="S85" s="415">
        <v>51844.960034672658</v>
      </c>
      <c r="T85" s="414">
        <v>51126.144802799354</v>
      </c>
      <c r="U85" s="414">
        <v>51158.558463996356</v>
      </c>
      <c r="V85" s="414">
        <v>50167.373125050886</v>
      </c>
      <c r="W85" s="414">
        <v>51209.236762209759</v>
      </c>
      <c r="X85" s="414">
        <v>53683.648286747404</v>
      </c>
      <c r="Y85" s="414">
        <v>55012.024075777248</v>
      </c>
      <c r="Z85" s="414">
        <v>56387.176523447728</v>
      </c>
      <c r="AA85" s="414">
        <v>57262.928660443067</v>
      </c>
      <c r="AB85" s="414">
        <v>58438.432493014734</v>
      </c>
      <c r="AC85" s="415">
        <v>59233.950490489537</v>
      </c>
      <c r="AD85" s="414">
        <v>59348.382832031937</v>
      </c>
      <c r="AE85" s="414">
        <v>58374.43790789762</v>
      </c>
      <c r="AF85" s="414">
        <v>59055.450465897295</v>
      </c>
      <c r="AG85" s="414">
        <v>59940.860368344249</v>
      </c>
      <c r="AH85" s="414">
        <v>61639.704235050696</v>
      </c>
      <c r="AI85" s="414">
        <v>63028.052238906086</v>
      </c>
      <c r="AJ85" s="414">
        <v>64295.470317794112</v>
      </c>
      <c r="AK85" s="414">
        <v>66257.327197432824</v>
      </c>
      <c r="AL85" s="414">
        <v>68390.818561702239</v>
      </c>
      <c r="AM85" s="415">
        <v>70054.02386726535</v>
      </c>
      <c r="AN85" s="414">
        <v>71976.410284058948</v>
      </c>
      <c r="AO85" s="414">
        <v>72079.957291216735</v>
      </c>
      <c r="AP85" s="414">
        <v>71899.12370793079</v>
      </c>
      <c r="AQ85" s="414">
        <v>73092.713517316384</v>
      </c>
      <c r="AR85" s="414">
        <v>74409.046871816827</v>
      </c>
      <c r="AS85" s="414">
        <v>75861.630763576279</v>
      </c>
      <c r="AT85" s="414">
        <v>76591.253519018006</v>
      </c>
      <c r="AU85" s="414">
        <v>76000.930891575976</v>
      </c>
      <c r="AV85" s="414">
        <v>74319.795396987072</v>
      </c>
      <c r="AW85" s="415">
        <v>72012.677416007442</v>
      </c>
      <c r="AX85" s="414">
        <v>72498.890061170241</v>
      </c>
      <c r="AY85" s="414">
        <v>73879.247994797712</v>
      </c>
      <c r="AZ85" s="414">
        <v>74919.90721487999</v>
      </c>
      <c r="BA85" s="414">
        <v>76199.58317049469</v>
      </c>
      <c r="BB85" s="414">
        <v>77335.685978596841</v>
      </c>
      <c r="BC85" s="414">
        <v>79023.043789205534</v>
      </c>
      <c r="BD85" s="414">
        <v>79550.17401847805</v>
      </c>
      <c r="BE85" s="414"/>
      <c r="BF85" s="414"/>
      <c r="BG85" s="414"/>
      <c r="BH85" s="416"/>
    </row>
    <row r="86" spans="1:60">
      <c r="A86" s="511">
        <v>77</v>
      </c>
      <c r="B86" s="345">
        <v>39749.025232915439</v>
      </c>
      <c r="C86" s="345">
        <f t="shared" si="4"/>
        <v>41235.482998348656</v>
      </c>
      <c r="D86" s="380">
        <v>42721.94076378188</v>
      </c>
      <c r="E86" s="380">
        <f t="shared" si="5"/>
        <v>44581.758320373505</v>
      </c>
      <c r="F86" s="380">
        <v>46441.575876965129</v>
      </c>
      <c r="G86" s="345">
        <v>46760.101478116521</v>
      </c>
      <c r="H86" s="380">
        <v>48420.954784130685</v>
      </c>
      <c r="I86" s="398">
        <v>49296.322493352876</v>
      </c>
      <c r="J86" s="345">
        <v>47813.358646635301</v>
      </c>
      <c r="K86" s="345">
        <v>48286.493426626454</v>
      </c>
      <c r="L86" s="345">
        <v>49824.69744399684</v>
      </c>
      <c r="M86" s="345">
        <v>51088.48312878851</v>
      </c>
      <c r="N86" s="345">
        <v>49950.036527973098</v>
      </c>
      <c r="O86" s="414">
        <v>48390.558883719292</v>
      </c>
      <c r="P86" s="414">
        <v>49850.599476976306</v>
      </c>
      <c r="Q86" s="414">
        <v>51071.063894650979</v>
      </c>
      <c r="R86" s="414">
        <v>53004.890451052335</v>
      </c>
      <c r="S86" s="415">
        <v>52763.632671803345</v>
      </c>
      <c r="T86" s="414">
        <v>52038.373465929457</v>
      </c>
      <c r="U86" s="414">
        <v>52100.436029494762</v>
      </c>
      <c r="V86" s="414">
        <v>51149.187083345823</v>
      </c>
      <c r="W86" s="414">
        <v>52213.339443821715</v>
      </c>
      <c r="X86" s="414">
        <v>54838.13534667746</v>
      </c>
      <c r="Y86" s="414">
        <v>56113.02532591093</v>
      </c>
      <c r="Z86" s="414">
        <v>57598.579324263621</v>
      </c>
      <c r="AA86" s="414">
        <v>58366.583287738169</v>
      </c>
      <c r="AB86" s="414">
        <v>59567.715189288094</v>
      </c>
      <c r="AC86" s="415">
        <v>60480.764583431868</v>
      </c>
      <c r="AD86" s="414">
        <v>60516.021576532839</v>
      </c>
      <c r="AE86" s="414">
        <v>59599.888576015786</v>
      </c>
      <c r="AF86" s="414">
        <v>60293.655419887647</v>
      </c>
      <c r="AG86" s="414">
        <v>61135.426567718881</v>
      </c>
      <c r="AH86" s="414">
        <v>62929.575105781551</v>
      </c>
      <c r="AI86" s="414">
        <v>64335.838913603853</v>
      </c>
      <c r="AJ86" s="414">
        <v>65601.370518694588</v>
      </c>
      <c r="AK86" s="414">
        <v>67694.404950535492</v>
      </c>
      <c r="AL86" s="414">
        <v>69791.287579555748</v>
      </c>
      <c r="AM86" s="415">
        <v>71534.339569551768</v>
      </c>
      <c r="AN86" s="414">
        <v>73574.157216644089</v>
      </c>
      <c r="AO86" s="414">
        <v>73551.780114891124</v>
      </c>
      <c r="AP86" s="414">
        <v>73393.569148456023</v>
      </c>
      <c r="AQ86" s="414">
        <v>74708.701984748855</v>
      </c>
      <c r="AR86" s="414">
        <v>75973.98755760926</v>
      </c>
      <c r="AS86" s="414">
        <v>77519.941233304053</v>
      </c>
      <c r="AT86" s="414">
        <v>78243.81087918226</v>
      </c>
      <c r="AU86" s="414">
        <v>77697.676762623989</v>
      </c>
      <c r="AV86" s="414">
        <v>75842.373248266711</v>
      </c>
      <c r="AW86" s="415">
        <v>73537.566398895884</v>
      </c>
      <c r="AX86" s="414">
        <v>74022.717548812143</v>
      </c>
      <c r="AY86" s="414">
        <v>75482.104057388235</v>
      </c>
      <c r="AZ86" s="414">
        <v>76625.147333899993</v>
      </c>
      <c r="BA86" s="414">
        <v>77876.614834884167</v>
      </c>
      <c r="BB86" s="414">
        <v>79104.54149257156</v>
      </c>
      <c r="BC86" s="414">
        <v>80796.73099365535</v>
      </c>
      <c r="BD86" s="414">
        <v>81351.050473705021</v>
      </c>
      <c r="BE86" s="414"/>
      <c r="BF86" s="414"/>
      <c r="BG86" s="414"/>
      <c r="BH86" s="416"/>
    </row>
    <row r="87" spans="1:60">
      <c r="A87" s="511">
        <v>78</v>
      </c>
      <c r="B87" s="345">
        <v>40490.281648721735</v>
      </c>
      <c r="C87" s="345">
        <f t="shared" si="4"/>
        <v>41999.359268665954</v>
      </c>
      <c r="D87" s="380">
        <v>43508.436888610166</v>
      </c>
      <c r="E87" s="380">
        <f t="shared" si="5"/>
        <v>45406.771847984732</v>
      </c>
      <c r="F87" s="380">
        <v>47305.106807359298</v>
      </c>
      <c r="G87" s="345">
        <v>47678.526935981841</v>
      </c>
      <c r="H87" s="380">
        <v>49271.989747003288</v>
      </c>
      <c r="I87" s="398">
        <v>50275.201017843596</v>
      </c>
      <c r="J87" s="345">
        <v>48695.053551694342</v>
      </c>
      <c r="K87" s="345">
        <v>49171.231815241219</v>
      </c>
      <c r="L87" s="345">
        <v>50730.777228303697</v>
      </c>
      <c r="M87" s="345">
        <v>52113.009364194972</v>
      </c>
      <c r="N87" s="345">
        <v>50897.27731549985</v>
      </c>
      <c r="O87" s="414">
        <v>49303.002223017538</v>
      </c>
      <c r="P87" s="414">
        <v>50785.758433191368</v>
      </c>
      <c r="Q87" s="414">
        <v>52018.817306603916</v>
      </c>
      <c r="R87" s="414">
        <v>54047.577657498456</v>
      </c>
      <c r="S87" s="415">
        <v>53718.331686860729</v>
      </c>
      <c r="T87" s="414">
        <v>53011.233641412618</v>
      </c>
      <c r="U87" s="414">
        <v>53037.276816568046</v>
      </c>
      <c r="V87" s="414">
        <v>52133.372572940985</v>
      </c>
      <c r="W87" s="414">
        <v>53365.104284494257</v>
      </c>
      <c r="X87" s="414">
        <v>56010.114634788268</v>
      </c>
      <c r="Y87" s="414">
        <v>57247.838514628369</v>
      </c>
      <c r="Z87" s="414">
        <v>58787.203610876146</v>
      </c>
      <c r="AA87" s="414">
        <v>59563.049821533416</v>
      </c>
      <c r="AB87" s="414">
        <v>60735.938668191564</v>
      </c>
      <c r="AC87" s="415">
        <v>61677.10794097773</v>
      </c>
      <c r="AD87" s="414">
        <v>61768.089584097652</v>
      </c>
      <c r="AE87" s="414">
        <v>60787.206408633814</v>
      </c>
      <c r="AF87" s="414">
        <v>61536.928061274957</v>
      </c>
      <c r="AG87" s="414">
        <v>62316.81134696248</v>
      </c>
      <c r="AH87" s="414">
        <v>64254.917425457497</v>
      </c>
      <c r="AI87" s="414">
        <v>65706.803688528555</v>
      </c>
      <c r="AJ87" s="414">
        <v>67020.221803322231</v>
      </c>
      <c r="AK87" s="414">
        <v>69133.000209185266</v>
      </c>
      <c r="AL87" s="414">
        <v>71296.604545269962</v>
      </c>
      <c r="AM87" s="415">
        <v>73035.297124260498</v>
      </c>
      <c r="AN87" s="414">
        <v>75193.514793042385</v>
      </c>
      <c r="AO87" s="414">
        <v>75129.034372926137</v>
      </c>
      <c r="AP87" s="414">
        <v>74878.346272822586</v>
      </c>
      <c r="AQ87" s="414">
        <v>76434.22607214957</v>
      </c>
      <c r="AR87" s="414">
        <v>77633.693364829014</v>
      </c>
      <c r="AS87" s="414">
        <v>79257.523290636396</v>
      </c>
      <c r="AT87" s="414">
        <v>79982.038004824615</v>
      </c>
      <c r="AU87" s="414">
        <v>79470.504477000126</v>
      </c>
      <c r="AV87" s="414">
        <v>77496.37111625867</v>
      </c>
      <c r="AW87" s="415">
        <v>75117.459051926897</v>
      </c>
      <c r="AX87" s="414">
        <v>75635.367683349134</v>
      </c>
      <c r="AY87" s="414">
        <v>77195.579763735019</v>
      </c>
      <c r="AZ87" s="414">
        <v>78389.036204579999</v>
      </c>
      <c r="BA87" s="414">
        <v>79683.985747801329</v>
      </c>
      <c r="BB87" s="414">
        <v>80927.806916807269</v>
      </c>
      <c r="BC87" s="414">
        <v>82639.043000658305</v>
      </c>
      <c r="BD87" s="414">
        <v>83208.204318157834</v>
      </c>
      <c r="BE87" s="414"/>
      <c r="BF87" s="414"/>
      <c r="BG87" s="414"/>
      <c r="BH87" s="416"/>
    </row>
    <row r="88" spans="1:60">
      <c r="A88" s="512">
        <v>79</v>
      </c>
      <c r="B88" s="346">
        <v>41272.341169985251</v>
      </c>
      <c r="C88" s="346">
        <f t="shared" si="4"/>
        <v>42813.378541810402</v>
      </c>
      <c r="D88" s="381">
        <v>44354.415913635552</v>
      </c>
      <c r="E88" s="381">
        <f t="shared" si="5"/>
        <v>46305.648844035815</v>
      </c>
      <c r="F88" s="381">
        <v>48256.881774436079</v>
      </c>
      <c r="G88" s="346">
        <v>48554.092539146783</v>
      </c>
      <c r="H88" s="381">
        <v>50211.062809483396</v>
      </c>
      <c r="I88" s="401">
        <v>51265.26672547136</v>
      </c>
      <c r="J88" s="346">
        <v>49555.502796390509</v>
      </c>
      <c r="K88" s="346">
        <v>50111.582331140336</v>
      </c>
      <c r="L88" s="346">
        <v>51753.145327174003</v>
      </c>
      <c r="M88" s="346">
        <v>53109.969871294525</v>
      </c>
      <c r="N88" s="346">
        <v>51886.805638184043</v>
      </c>
      <c r="O88" s="417">
        <v>50242.624725614027</v>
      </c>
      <c r="P88" s="417">
        <v>51787.188496539784</v>
      </c>
      <c r="Q88" s="417">
        <v>53018.645081850977</v>
      </c>
      <c r="R88" s="417">
        <v>55113.002591187949</v>
      </c>
      <c r="S88" s="418">
        <v>54724.068070647591</v>
      </c>
      <c r="T88" s="417">
        <v>54011.653595238087</v>
      </c>
      <c r="U88" s="417">
        <v>54024.485387892579</v>
      </c>
      <c r="V88" s="417">
        <v>53131.787250337526</v>
      </c>
      <c r="W88" s="417">
        <v>54485.064967830665</v>
      </c>
      <c r="X88" s="417">
        <v>57258.622421189895</v>
      </c>
      <c r="Y88" s="417">
        <v>58469.294795966693</v>
      </c>
      <c r="Z88" s="417">
        <v>60008.960281784486</v>
      </c>
      <c r="AA88" s="417">
        <v>60805.922308578723</v>
      </c>
      <c r="AB88" s="417">
        <v>61962.57332104021</v>
      </c>
      <c r="AC88" s="418">
        <v>62976.262055812687</v>
      </c>
      <c r="AD88" s="417">
        <v>63014.76848976477</v>
      </c>
      <c r="AE88" s="417">
        <v>62045.589980138466</v>
      </c>
      <c r="AF88" s="417">
        <v>62785.268390059224</v>
      </c>
      <c r="AG88" s="417">
        <v>63649.782457712921</v>
      </c>
      <c r="AH88" s="417">
        <v>65614.118855490131</v>
      </c>
      <c r="AI88" s="417">
        <v>67140.946563680205</v>
      </c>
      <c r="AJ88" s="417">
        <v>68519.531394166494</v>
      </c>
      <c r="AK88" s="417">
        <v>70715.75849480943</v>
      </c>
      <c r="AL88" s="417">
        <v>72935.228187549903</v>
      </c>
      <c r="AM88" s="418">
        <v>74643.887195171337</v>
      </c>
      <c r="AN88" s="417">
        <v>76871.94146252994</v>
      </c>
      <c r="AO88" s="417">
        <v>76853.89263906602</v>
      </c>
      <c r="AP88" s="417">
        <v>76538.534276067789</v>
      </c>
      <c r="AQ88" s="417">
        <v>78067.794330441146</v>
      </c>
      <c r="AR88" s="417">
        <v>79388.164293476046</v>
      </c>
      <c r="AS88" s="417">
        <v>81011.726809885833</v>
      </c>
      <c r="AT88" s="417">
        <v>81792.277397100712</v>
      </c>
      <c r="AU88" s="417">
        <v>81284.392233807317</v>
      </c>
      <c r="AV88" s="417">
        <v>79249.821969870754</v>
      </c>
      <c r="AW88" s="418">
        <v>76812.040208659411</v>
      </c>
      <c r="AX88" s="417">
        <v>77344.915250862614</v>
      </c>
      <c r="AY88" s="417">
        <v>78964.365291959926</v>
      </c>
      <c r="AZ88" s="417">
        <v>80219.319888459999</v>
      </c>
      <c r="BA88" s="417">
        <v>81513.079868806424</v>
      </c>
      <c r="BB88" s="417">
        <v>82808.682834260486</v>
      </c>
      <c r="BC88" s="417">
        <v>84575.318198849374</v>
      </c>
      <c r="BD88" s="417">
        <v>85148.732072574858</v>
      </c>
      <c r="BE88" s="417"/>
      <c r="BF88" s="417"/>
      <c r="BG88" s="417"/>
      <c r="BH88" s="419"/>
    </row>
    <row r="89" spans="1:60">
      <c r="A89" s="513">
        <v>80</v>
      </c>
      <c r="B89" s="347">
        <v>42102.004314282203</v>
      </c>
      <c r="C89" s="347">
        <f t="shared" si="4"/>
        <v>43671.0272598706</v>
      </c>
      <c r="D89" s="383">
        <v>45240.050205458996</v>
      </c>
      <c r="E89" s="383">
        <f t="shared" si="5"/>
        <v>47255.869200872577</v>
      </c>
      <c r="F89" s="383">
        <v>49271.688196286159</v>
      </c>
      <c r="G89" s="347">
        <v>49521.500688098262</v>
      </c>
      <c r="H89" s="383">
        <v>51173.61269852551</v>
      </c>
      <c r="I89" s="402">
        <v>52255.332433099124</v>
      </c>
      <c r="J89" s="347">
        <v>50601.851569261773</v>
      </c>
      <c r="K89" s="347">
        <v>51036.765903234635</v>
      </c>
      <c r="L89" s="347">
        <v>52799.740158245018</v>
      </c>
      <c r="M89" s="347">
        <v>54258.541884082042</v>
      </c>
      <c r="N89" s="347">
        <v>52935.536510088656</v>
      </c>
      <c r="O89" s="420">
        <v>51228.840079578942</v>
      </c>
      <c r="P89" s="420">
        <v>52858.571395195628</v>
      </c>
      <c r="Q89" s="420">
        <v>54046.245850854895</v>
      </c>
      <c r="R89" s="420">
        <v>56227.151226113245</v>
      </c>
      <c r="S89" s="421">
        <v>55768.83303052171</v>
      </c>
      <c r="T89" s="420">
        <v>55103.020817593133</v>
      </c>
      <c r="U89" s="420">
        <v>55117.466306144743</v>
      </c>
      <c r="V89" s="420">
        <v>54175.261022438426</v>
      </c>
      <c r="W89" s="420">
        <v>55584.580121450999</v>
      </c>
      <c r="X89" s="420">
        <v>58594.59134849532</v>
      </c>
      <c r="Y89" s="420">
        <v>59809.092862348174</v>
      </c>
      <c r="Z89" s="420">
        <v>61278.344755118072</v>
      </c>
      <c r="AA89" s="420">
        <v>62101.253699298024</v>
      </c>
      <c r="AB89" s="420">
        <v>63311.871439173723</v>
      </c>
      <c r="AC89" s="421">
        <v>64376.357641440583</v>
      </c>
      <c r="AD89" s="420">
        <v>64403.360412071226</v>
      </c>
      <c r="AE89" s="420">
        <v>63506.770904075682</v>
      </c>
      <c r="AF89" s="420">
        <v>64221.113152530983</v>
      </c>
      <c r="AG89" s="420">
        <v>65032.183893954738</v>
      </c>
      <c r="AH89" s="420">
        <v>67070.060600827594</v>
      </c>
      <c r="AI89" s="420">
        <v>68720.399069353836</v>
      </c>
      <c r="AJ89" s="420">
        <v>70133.339343857471</v>
      </c>
      <c r="AK89" s="420">
        <v>72380.462079976947</v>
      </c>
      <c r="AL89" s="420">
        <v>74587.332280269082</v>
      </c>
      <c r="AM89" s="421">
        <v>76293.760970926814</v>
      </c>
      <c r="AN89" s="420">
        <v>78616.640773044463</v>
      </c>
      <c r="AO89" s="420">
        <v>78626.54648878274</v>
      </c>
      <c r="AP89" s="420">
        <v>78278.831184627663</v>
      </c>
      <c r="AQ89" s="420">
        <v>79804.136750678226</v>
      </c>
      <c r="AR89" s="420">
        <v>81347.959651882236</v>
      </c>
      <c r="AS89" s="420">
        <v>82864.380526644163</v>
      </c>
      <c r="AT89" s="420">
        <v>83739.09177782014</v>
      </c>
      <c r="AU89" s="420">
        <v>83266.143105259122</v>
      </c>
      <c r="AV89" s="420">
        <v>81071.942742125306</v>
      </c>
      <c r="AW89" s="421">
        <v>78603.755506281988</v>
      </c>
      <c r="AX89" s="420">
        <v>79159.435037433926</v>
      </c>
      <c r="AY89" s="420">
        <v>80802.005904563703</v>
      </c>
      <c r="AZ89" s="420">
        <v>82181.286618519996</v>
      </c>
      <c r="BA89" s="420">
        <v>83589.81856201413</v>
      </c>
      <c r="BB89" s="420">
        <v>84870.925119250314</v>
      </c>
      <c r="BC89" s="420">
        <v>86596.054692490419</v>
      </c>
      <c r="BD89" s="420">
        <v>87216.405039687306</v>
      </c>
      <c r="BE89" s="420"/>
      <c r="BF89" s="420"/>
      <c r="BG89" s="420"/>
      <c r="BH89" s="422"/>
    </row>
    <row r="90" spans="1:60">
      <c r="A90" s="511">
        <v>81</v>
      </c>
      <c r="B90" s="345">
        <v>42952.069011307773</v>
      </c>
      <c r="C90" s="345">
        <f t="shared" si="4"/>
        <v>44604.968865625218</v>
      </c>
      <c r="D90" s="380">
        <v>46257.868719942664</v>
      </c>
      <c r="E90" s="380">
        <f t="shared" si="5"/>
        <v>48275.33324177812</v>
      </c>
      <c r="F90" s="380">
        <v>50292.797763613569</v>
      </c>
      <c r="G90" s="345">
        <v>50488.908837049734</v>
      </c>
      <c r="H90" s="380">
        <v>52165.508620770124</v>
      </c>
      <c r="I90" s="398">
        <v>53267.772507000955</v>
      </c>
      <c r="J90" s="345">
        <v>51584.463361044436</v>
      </c>
      <c r="K90" s="345">
        <v>52073.173729897651</v>
      </c>
      <c r="L90" s="345">
        <v>53943.241918118918</v>
      </c>
      <c r="M90" s="345">
        <v>55374.953880511501</v>
      </c>
      <c r="N90" s="345">
        <v>54094.214973402632</v>
      </c>
      <c r="O90" s="414">
        <v>52343.185774807011</v>
      </c>
      <c r="P90" s="414">
        <v>53948.362934721845</v>
      </c>
      <c r="Q90" s="414">
        <v>55164.10884956862</v>
      </c>
      <c r="R90" s="414">
        <v>57419.257783015819</v>
      </c>
      <c r="S90" s="415">
        <v>56909.66833153367</v>
      </c>
      <c r="T90" s="414">
        <v>56288.091286312003</v>
      </c>
      <c r="U90" s="414">
        <v>56318.737960537095</v>
      </c>
      <c r="V90" s="414">
        <v>55296.995327446893</v>
      </c>
      <c r="W90" s="414">
        <v>56847.659512799975</v>
      </c>
      <c r="X90" s="414">
        <v>60028.954059317504</v>
      </c>
      <c r="Y90" s="414">
        <v>61172.136636505995</v>
      </c>
      <c r="Z90" s="414">
        <v>62682.329539653423</v>
      </c>
      <c r="AA90" s="414">
        <v>63473.255795386998</v>
      </c>
      <c r="AB90" s="414">
        <v>64750.733357356497</v>
      </c>
      <c r="AC90" s="415">
        <v>65845.616827426595</v>
      </c>
      <c r="AD90" s="414">
        <v>65822.490578464625</v>
      </c>
      <c r="AE90" s="414">
        <v>65009.551284922149</v>
      </c>
      <c r="AF90" s="414">
        <v>65633.308707150267</v>
      </c>
      <c r="AG90" s="414">
        <v>66582.648436867181</v>
      </c>
      <c r="AH90" s="414">
        <v>68713.033622421019</v>
      </c>
      <c r="AI90" s="414">
        <v>70334.599530152293</v>
      </c>
      <c r="AJ90" s="414">
        <v>71785.829171537218</v>
      </c>
      <c r="AK90" s="414">
        <v>74136.215997970387</v>
      </c>
      <c r="AL90" s="414">
        <v>76429.660506964079</v>
      </c>
      <c r="AM90" s="415">
        <v>78151.527688935661</v>
      </c>
      <c r="AN90" s="414">
        <v>80456.42691633683</v>
      </c>
      <c r="AO90" s="414">
        <v>80590.382672806722</v>
      </c>
      <c r="AP90" s="414">
        <v>80068.850862003543</v>
      </c>
      <c r="AQ90" s="414">
        <v>81662.185415324435</v>
      </c>
      <c r="AR90" s="414">
        <v>83348.556659791837</v>
      </c>
      <c r="AS90" s="414">
        <v>84887.084584554221</v>
      </c>
      <c r="AT90" s="414">
        <v>85884.560687184421</v>
      </c>
      <c r="AU90" s="414">
        <v>85334.84465480021</v>
      </c>
      <c r="AV90" s="414">
        <v>82955.629648335191</v>
      </c>
      <c r="AW90" s="415">
        <v>80496.115817356898</v>
      </c>
      <c r="AX90" s="414">
        <v>81100.844319569675</v>
      </c>
      <c r="AY90" s="414">
        <v>82860.885804680001</v>
      </c>
      <c r="AZ90" s="414">
        <v>84246.165309039992</v>
      </c>
      <c r="BA90" s="414">
        <v>85701.314388162529</v>
      </c>
      <c r="BB90" s="414">
        <v>87061.190722501269</v>
      </c>
      <c r="BC90" s="414">
        <v>88751.929258851465</v>
      </c>
      <c r="BD90" s="414">
        <v>89442.488435731764</v>
      </c>
      <c r="BE90" s="414"/>
      <c r="BF90" s="414"/>
      <c r="BG90" s="414"/>
      <c r="BH90" s="416"/>
    </row>
    <row r="91" spans="1:60">
      <c r="A91" s="511">
        <v>82</v>
      </c>
      <c r="B91" s="345">
        <v>43883.73991924779</v>
      </c>
      <c r="C91" s="345">
        <f t="shared" si="4"/>
        <v>45573.104365704043</v>
      </c>
      <c r="D91" s="380">
        <v>47262.468812160303</v>
      </c>
      <c r="E91" s="380">
        <f t="shared" si="5"/>
        <v>49326.006944414621</v>
      </c>
      <c r="F91" s="380">
        <v>51389.545076668932</v>
      </c>
      <c r="G91" s="345">
        <v>51566.52804094505</v>
      </c>
      <c r="H91" s="380">
        <v>53233.704229341252</v>
      </c>
      <c r="I91" s="398">
        <v>54369.710045999083</v>
      </c>
      <c r="J91" s="345">
        <v>52657.369209369295</v>
      </c>
      <c r="K91" s="345">
        <v>53170.24933177996</v>
      </c>
      <c r="L91" s="345">
        <v>55135.197142394245</v>
      </c>
      <c r="M91" s="345">
        <v>56505.14874109441</v>
      </c>
      <c r="N91" s="345">
        <v>55286.723464842558</v>
      </c>
      <c r="O91" s="414">
        <v>53570.130860842102</v>
      </c>
      <c r="P91" s="414">
        <v>55115.470765903636</v>
      </c>
      <c r="Q91" s="414">
        <v>56351.404332674509</v>
      </c>
      <c r="R91" s="414">
        <v>58751.03895012768</v>
      </c>
      <c r="S91" s="415">
        <v>58206.61793689464</v>
      </c>
      <c r="T91" s="414">
        <v>57409.774264843581</v>
      </c>
      <c r="U91" s="414">
        <v>57514.972836504327</v>
      </c>
      <c r="V91" s="414">
        <v>56558.649979168884</v>
      </c>
      <c r="W91" s="414">
        <v>58160.716865677146</v>
      </c>
      <c r="X91" s="414">
        <v>61448.011070481523</v>
      </c>
      <c r="Y91" s="414">
        <v>62647.182457222516</v>
      </c>
      <c r="Z91" s="414">
        <v>64204.348443242627</v>
      </c>
      <c r="AA91" s="414">
        <v>64994.564001932718</v>
      </c>
      <c r="AB91" s="414">
        <v>66251.900527747464</v>
      </c>
      <c r="AC91" s="415">
        <v>67443.856781648021</v>
      </c>
      <c r="AD91" s="414">
        <v>67349.402782811958</v>
      </c>
      <c r="AE91" s="414">
        <v>66475.932140973018</v>
      </c>
      <c r="AF91" s="414">
        <v>67111.38419793002</v>
      </c>
      <c r="AG91" s="414">
        <v>68138.056012328772</v>
      </c>
      <c r="AH91" s="414">
        <v>70431.786557669882</v>
      </c>
      <c r="AI91" s="414">
        <v>72043.567141291147</v>
      </c>
      <c r="AJ91" s="414">
        <v>73699.80849442097</v>
      </c>
      <c r="AK91" s="414">
        <v>75919.28501581162</v>
      </c>
      <c r="AL91" s="414">
        <v>78318.421396283098</v>
      </c>
      <c r="AM91" s="415">
        <v>80149.364119810256</v>
      </c>
      <c r="AN91" s="414">
        <v>82538.252270336408</v>
      </c>
      <c r="AO91" s="414">
        <v>82566.87062895397</v>
      </c>
      <c r="AP91" s="414">
        <v>82107.484383459392</v>
      </c>
      <c r="AQ91" s="414">
        <v>83702.793446584372</v>
      </c>
      <c r="AR91" s="414">
        <v>85403.117139625319</v>
      </c>
      <c r="AS91" s="414">
        <v>87026.138875883888</v>
      </c>
      <c r="AT91" s="414">
        <v>88196.402764288738</v>
      </c>
      <c r="AU91" s="414">
        <v>87485.666289203422</v>
      </c>
      <c r="AV91" s="414">
        <v>84983.760176517157</v>
      </c>
      <c r="AW91" s="415">
        <v>82482.099396759586</v>
      </c>
      <c r="AX91" s="414">
        <v>83229.127222445764</v>
      </c>
      <c r="AY91" s="414">
        <v>85036.029207927844</v>
      </c>
      <c r="AZ91" s="414">
        <v>86419.488861119986</v>
      </c>
      <c r="BA91" s="414">
        <v>87886.669121809959</v>
      </c>
      <c r="BB91" s="414">
        <v>89417.886639491713</v>
      </c>
      <c r="BC91" s="414">
        <v>91116.845531451239</v>
      </c>
      <c r="BD91" s="414">
        <v>91792.590522847982</v>
      </c>
      <c r="BE91" s="414"/>
      <c r="BF91" s="414"/>
      <c r="BG91" s="414"/>
      <c r="BH91" s="416"/>
    </row>
    <row r="92" spans="1:60">
      <c r="A92" s="511">
        <v>83</v>
      </c>
      <c r="B92" s="345">
        <v>44849.413415068833</v>
      </c>
      <c r="C92" s="345">
        <f t="shared" si="4"/>
        <v>46611.114848787474</v>
      </c>
      <c r="D92" s="380">
        <v>48372.816282506123</v>
      </c>
      <c r="E92" s="380">
        <f t="shared" si="5"/>
        <v>50426.402763376551</v>
      </c>
      <c r="F92" s="380">
        <v>52479.989244246972</v>
      </c>
      <c r="G92" s="345">
        <v>52723.744117855356</v>
      </c>
      <c r="H92" s="380">
        <v>54413.414764081892</v>
      </c>
      <c r="I92" s="398">
        <v>55538.770683819435</v>
      </c>
      <c r="J92" s="345">
        <v>53921.486000959958</v>
      </c>
      <c r="K92" s="345">
        <v>54398.771779970746</v>
      </c>
      <c r="L92" s="345">
        <v>56317.461673789287</v>
      </c>
      <c r="M92" s="345">
        <v>57782.360819314126</v>
      </c>
      <c r="N92" s="345">
        <v>56551.120766050139</v>
      </c>
      <c r="O92" s="414">
        <v>54785.427734035082</v>
      </c>
      <c r="P92" s="414">
        <v>56374.621801437308</v>
      </c>
      <c r="Q92" s="414">
        <v>57719.224275199995</v>
      </c>
      <c r="R92" s="414">
        <v>60193.260506707367</v>
      </c>
      <c r="S92" s="415">
        <v>59587.62909075123</v>
      </c>
      <c r="T92" s="414">
        <v>58663.744179418201</v>
      </c>
      <c r="U92" s="414">
        <v>58844.682340737367</v>
      </c>
      <c r="V92" s="414">
        <v>57889.079038597534</v>
      </c>
      <c r="W92" s="414">
        <v>59655.512260475036</v>
      </c>
      <c r="X92" s="414">
        <v>62958.902279594527</v>
      </c>
      <c r="Y92" s="414">
        <v>64253.24953995111</v>
      </c>
      <c r="Z92" s="414">
        <v>65850.613787941154</v>
      </c>
      <c r="AA92" s="414">
        <v>66608.684114978576</v>
      </c>
      <c r="AB92" s="414">
        <v>67922.460102579425</v>
      </c>
      <c r="AC92" s="415">
        <v>69131.822487685393</v>
      </c>
      <c r="AD92" s="414">
        <v>69036.191676790957</v>
      </c>
      <c r="AE92" s="414">
        <v>68129.510553115499</v>
      </c>
      <c r="AF92" s="414">
        <v>68880.00709946877</v>
      </c>
      <c r="AG92" s="414">
        <v>69797.267271322213</v>
      </c>
      <c r="AH92" s="414">
        <v>72285.975934345479</v>
      </c>
      <c r="AI92" s="414">
        <v>73826.769020196676</v>
      </c>
      <c r="AJ92" s="414">
        <v>75624.618743141575</v>
      </c>
      <c r="AK92" s="414">
        <v>78072.625387144974</v>
      </c>
      <c r="AL92" s="414">
        <v>80460.315188294364</v>
      </c>
      <c r="AM92" s="415">
        <v>82341.823730666729</v>
      </c>
      <c r="AN92" s="414">
        <v>84759.82645432766</v>
      </c>
      <c r="AO92" s="414">
        <v>84727.512157117802</v>
      </c>
      <c r="AP92" s="414">
        <v>84267.662450909906</v>
      </c>
      <c r="AQ92" s="414">
        <v>85989.518549871675</v>
      </c>
      <c r="AR92" s="414">
        <v>87711.700792173637</v>
      </c>
      <c r="AS92" s="414">
        <v>89282.821974626786</v>
      </c>
      <c r="AT92" s="414">
        <v>90629.920740188027</v>
      </c>
      <c r="AU92" s="414">
        <v>89816.427521319187</v>
      </c>
      <c r="AV92" s="414">
        <v>87174.093788389117</v>
      </c>
      <c r="AW92" s="415">
        <v>84723.20638235542</v>
      </c>
      <c r="AX92" s="414">
        <v>85483.146080017512</v>
      </c>
      <c r="AY92" s="414">
        <v>87319.534711181826</v>
      </c>
      <c r="AZ92" s="414">
        <v>88806.382395659995</v>
      </c>
      <c r="BA92" s="414">
        <v>90350.080918983105</v>
      </c>
      <c r="BB92" s="414">
        <v>91941.012870221646</v>
      </c>
      <c r="BC92" s="414">
        <v>93665.46512165475</v>
      </c>
      <c r="BD92" s="414">
        <v>94399.067383104149</v>
      </c>
      <c r="BE92" s="414"/>
      <c r="BF92" s="414"/>
      <c r="BG92" s="414"/>
      <c r="BH92" s="416"/>
    </row>
    <row r="93" spans="1:60">
      <c r="A93" s="511">
        <v>84</v>
      </c>
      <c r="B93" s="345">
        <v>45917.094674532942</v>
      </c>
      <c r="C93" s="345">
        <f t="shared" si="4"/>
        <v>47706.738424825453</v>
      </c>
      <c r="D93" s="380">
        <v>49496.382175117957</v>
      </c>
      <c r="E93" s="380">
        <f t="shared" si="5"/>
        <v>51612.197111938105</v>
      </c>
      <c r="F93" s="380">
        <v>53728.012048758246</v>
      </c>
      <c r="G93" s="345">
        <v>53991.1712497095</v>
      </c>
      <c r="H93" s="380">
        <v>55663.555778508533</v>
      </c>
      <c r="I93" s="398">
        <v>56802.922378304596</v>
      </c>
      <c r="J93" s="345">
        <v>55254.651188729949</v>
      </c>
      <c r="K93" s="345">
        <v>55672.795059576012</v>
      </c>
      <c r="L93" s="345">
        <v>57582.097094666773</v>
      </c>
      <c r="M93" s="345">
        <v>59087.138625840736</v>
      </c>
      <c r="N93" s="345">
        <v>57955.066933277289</v>
      </c>
      <c r="O93" s="414">
        <v>56113.323998035085</v>
      </c>
      <c r="P93" s="414">
        <v>57847.313071067336</v>
      </c>
      <c r="Q93" s="414">
        <v>59121.760459921563</v>
      </c>
      <c r="R93" s="414">
        <v>61664.716284028524</v>
      </c>
      <c r="S93" s="415">
        <v>61046.697396782321</v>
      </c>
      <c r="T93" s="414">
        <v>60116.144498057372</v>
      </c>
      <c r="U93" s="414">
        <v>60317.94003008648</v>
      </c>
      <c r="V93" s="414">
        <v>59371.286101240854</v>
      </c>
      <c r="W93" s="414">
        <v>61247.991852805309</v>
      </c>
      <c r="X93" s="414">
        <v>64679.70022687663</v>
      </c>
      <c r="Y93" s="414">
        <v>65994.564377014744</v>
      </c>
      <c r="Z93" s="414">
        <v>67672.894924211228</v>
      </c>
      <c r="AA93" s="414">
        <v>68293.421982970191</v>
      </c>
      <c r="AB93" s="414">
        <v>69643.642694830545</v>
      </c>
      <c r="AC93" s="415">
        <v>70991.762551369975</v>
      </c>
      <c r="AD93" s="414">
        <v>70830.762608723875</v>
      </c>
      <c r="AE93" s="414">
        <v>69946.020171485856</v>
      </c>
      <c r="AF93" s="414">
        <v>70685.793041918543</v>
      </c>
      <c r="AG93" s="414">
        <v>71543.805438683747</v>
      </c>
      <c r="AH93" s="414">
        <v>74219.169901853355</v>
      </c>
      <c r="AI93" s="414">
        <v>75756.859982129841</v>
      </c>
      <c r="AJ93" s="414">
        <v>77843.411264576731</v>
      </c>
      <c r="AK93" s="414">
        <v>80283.630969268095</v>
      </c>
      <c r="AL93" s="414">
        <v>82805.913564720686</v>
      </c>
      <c r="AM93" s="415">
        <v>84591.785644699659</v>
      </c>
      <c r="AN93" s="414">
        <v>87111.064501197776</v>
      </c>
      <c r="AO93" s="414">
        <v>87162.27541461926</v>
      </c>
      <c r="AP93" s="414">
        <v>86640.543473851067</v>
      </c>
      <c r="AQ93" s="414">
        <v>88460.155311377239</v>
      </c>
      <c r="AR93" s="414">
        <v>90303.263626761807</v>
      </c>
      <c r="AS93" s="414">
        <v>91799.055594074947</v>
      </c>
      <c r="AT93" s="414">
        <v>93252.160518299919</v>
      </c>
      <c r="AU93" s="414">
        <v>92313.844219772771</v>
      </c>
      <c r="AV93" s="414">
        <v>89579.908869104678</v>
      </c>
      <c r="AW93" s="415">
        <v>87129.324378378937</v>
      </c>
      <c r="AX93" s="414">
        <v>87915.963772248215</v>
      </c>
      <c r="AY93" s="414">
        <v>89864.915289450582</v>
      </c>
      <c r="AZ93" s="414">
        <v>91423.44461595999</v>
      </c>
      <c r="BA93" s="414">
        <v>92944.918125088327</v>
      </c>
      <c r="BB93" s="414">
        <v>94645.505468488176</v>
      </c>
      <c r="BC93" s="414">
        <v>96381.951536565102</v>
      </c>
      <c r="BD93" s="414">
        <v>97193.135540779796</v>
      </c>
      <c r="BE93" s="414"/>
      <c r="BF93" s="414"/>
      <c r="BG93" s="414"/>
      <c r="BH93" s="416"/>
    </row>
    <row r="94" spans="1:60">
      <c r="A94" s="511">
        <v>85</v>
      </c>
      <c r="B94" s="345">
        <v>47093.584215216324</v>
      </c>
      <c r="C94" s="345">
        <f t="shared" si="4"/>
        <v>48955.90430846822</v>
      </c>
      <c r="D94" s="380">
        <v>50818.224401720123</v>
      </c>
      <c r="E94" s="380">
        <f t="shared" si="5"/>
        <v>52950.706364052123</v>
      </c>
      <c r="F94" s="380">
        <v>55083.18832638413</v>
      </c>
      <c r="G94" s="345">
        <v>55387.177945664793</v>
      </c>
      <c r="H94" s="380">
        <v>57054.557752307199</v>
      </c>
      <c r="I94" s="398">
        <v>58162.165129454574</v>
      </c>
      <c r="J94" s="345">
        <v>56630.307697225682</v>
      </c>
      <c r="K94" s="345">
        <v>57007.48611440057</v>
      </c>
      <c r="L94" s="345">
        <v>59045.391719590145</v>
      </c>
      <c r="M94" s="345">
        <v>60580.282242464506</v>
      </c>
      <c r="N94" s="345">
        <v>59430.901910272092</v>
      </c>
      <c r="O94" s="414">
        <v>57526.640489543854</v>
      </c>
      <c r="P94" s="414">
        <v>59430.456185919611</v>
      </c>
      <c r="Q94" s="414">
        <v>60618.030498572545</v>
      </c>
      <c r="R94" s="414">
        <v>63405.776541521111</v>
      </c>
      <c r="S94" s="415">
        <v>62655.8756108413</v>
      </c>
      <c r="T94" s="414">
        <v>61725.635553247645</v>
      </c>
      <c r="U94" s="414">
        <v>61970.003353527536</v>
      </c>
      <c r="V94" s="414">
        <v>60886.69460208738</v>
      </c>
      <c r="W94" s="414">
        <v>62933.612191619955</v>
      </c>
      <c r="X94" s="414">
        <v>66573.233927443725</v>
      </c>
      <c r="Y94" s="414">
        <v>67961.996553357269</v>
      </c>
      <c r="Z94" s="414">
        <v>69615.280953553636</v>
      </c>
      <c r="AA94" s="414">
        <v>70109.307110146779</v>
      </c>
      <c r="AB94" s="414">
        <v>71538.111769785683</v>
      </c>
      <c r="AC94" s="415">
        <v>72976.944810297631</v>
      </c>
      <c r="AD94" s="414">
        <v>72812.155739776936</v>
      </c>
      <c r="AE94" s="414">
        <v>71805.862557469998</v>
      </c>
      <c r="AF94" s="414">
        <v>72582.797357513584</v>
      </c>
      <c r="AG94" s="414">
        <v>73557.267363698629</v>
      </c>
      <c r="AH94" s="414">
        <v>76252.328861842863</v>
      </c>
      <c r="AI94" s="414">
        <v>78110.244215583545</v>
      </c>
      <c r="AJ94" s="414">
        <v>80060.656510892353</v>
      </c>
      <c r="AK94" s="414">
        <v>82606.931961876529</v>
      </c>
      <c r="AL94" s="414">
        <v>85250.36857770136</v>
      </c>
      <c r="AM94" s="415">
        <v>87095.347459921104</v>
      </c>
      <c r="AN94" s="414">
        <v>89586.203572596598</v>
      </c>
      <c r="AO94" s="414">
        <v>89778.380739221</v>
      </c>
      <c r="AP94" s="414">
        <v>89195.741315784209</v>
      </c>
      <c r="AQ94" s="414">
        <v>91037.623109641921</v>
      </c>
      <c r="AR94" s="414">
        <v>93002.753405197727</v>
      </c>
      <c r="AS94" s="414">
        <v>94555.661124324062</v>
      </c>
      <c r="AT94" s="414">
        <v>96044.498236563944</v>
      </c>
      <c r="AU94" s="414">
        <v>95078.151194028207</v>
      </c>
      <c r="AV94" s="414">
        <v>92198.837490434817</v>
      </c>
      <c r="AW94" s="415">
        <v>89720.348329349799</v>
      </c>
      <c r="AX94" s="414">
        <v>90573.721933888606</v>
      </c>
      <c r="AY94" s="414">
        <v>92572.839017728533</v>
      </c>
      <c r="AZ94" s="414">
        <v>94322.684792359985</v>
      </c>
      <c r="BA94" s="414">
        <v>95713.540995897129</v>
      </c>
      <c r="BB94" s="414">
        <v>97658.320891566953</v>
      </c>
      <c r="BC94" s="414">
        <v>99566.142375029798</v>
      </c>
      <c r="BD94" s="414">
        <v>100243.57847159539</v>
      </c>
      <c r="BE94" s="414"/>
      <c r="BF94" s="414"/>
      <c r="BG94" s="414"/>
      <c r="BH94" s="416"/>
    </row>
    <row r="95" spans="1:60">
      <c r="A95" s="511">
        <v>86</v>
      </c>
      <c r="B95" s="345">
        <v>48304.076343780733</v>
      </c>
      <c r="C95" s="345">
        <f t="shared" si="4"/>
        <v>50251.812936150061</v>
      </c>
      <c r="D95" s="380">
        <v>52199.549528519383</v>
      </c>
      <c r="E95" s="380">
        <f t="shared" si="5"/>
        <v>54391.443239253989</v>
      </c>
      <c r="F95" s="380">
        <v>56583.336949988596</v>
      </c>
      <c r="G95" s="345">
        <v>56813.798823548932</v>
      </c>
      <c r="H95" s="380">
        <v>58498.382585870371</v>
      </c>
      <c r="I95" s="398">
        <v>59582.937387858256</v>
      </c>
      <c r="J95" s="345">
        <v>58128.126752807904</v>
      </c>
      <c r="K95" s="345">
        <v>58503.957903143259</v>
      </c>
      <c r="L95" s="345">
        <v>60600.747926876247</v>
      </c>
      <c r="M95" s="345">
        <v>62381.243158515317</v>
      </c>
      <c r="N95" s="345">
        <v>60999.769464613266</v>
      </c>
      <c r="O95" s="414">
        <v>59141.859336982452</v>
      </c>
      <c r="P95" s="414">
        <v>61057.780038860787</v>
      </c>
      <c r="Q95" s="414">
        <v>62315.654741960781</v>
      </c>
      <c r="R95" s="414">
        <v>65150.085045762753</v>
      </c>
      <c r="S95" s="415">
        <v>64481.212092460446</v>
      </c>
      <c r="T95" s="414">
        <v>63437.097788304432</v>
      </c>
      <c r="U95" s="414">
        <v>63826.056203186163</v>
      </c>
      <c r="V95" s="414">
        <v>62686.686858961431</v>
      </c>
      <c r="W95" s="414">
        <v>64803.242297879318</v>
      </c>
      <c r="X95" s="414">
        <v>68635.130324250611</v>
      </c>
      <c r="Y95" s="414">
        <v>70136.526853525313</v>
      </c>
      <c r="Z95" s="414">
        <v>71857.929215576922</v>
      </c>
      <c r="AA95" s="414">
        <v>72197.575006399857</v>
      </c>
      <c r="AB95" s="414">
        <v>73796.677162332388</v>
      </c>
      <c r="AC95" s="415">
        <v>75113.539275414703</v>
      </c>
      <c r="AD95" s="414">
        <v>74953.425560461677</v>
      </c>
      <c r="AE95" s="414">
        <v>73847.70256743209</v>
      </c>
      <c r="AF95" s="414">
        <v>74750.07833427978</v>
      </c>
      <c r="AG95" s="414">
        <v>75796.461108457414</v>
      </c>
      <c r="AH95" s="414">
        <v>78435.435310554822</v>
      </c>
      <c r="AI95" s="414">
        <v>80499.955856667744</v>
      </c>
      <c r="AJ95" s="414">
        <v>82564.14765432477</v>
      </c>
      <c r="AK95" s="414">
        <v>84980.310637539238</v>
      </c>
      <c r="AL95" s="414">
        <v>87867.073790738898</v>
      </c>
      <c r="AM95" s="415">
        <v>89856.932430421555</v>
      </c>
      <c r="AN95" s="414">
        <v>92520.929002421617</v>
      </c>
      <c r="AO95" s="414">
        <v>92601.131675169585</v>
      </c>
      <c r="AP95" s="414">
        <v>92069.993590953338</v>
      </c>
      <c r="AQ95" s="414">
        <v>94065.404012220446</v>
      </c>
      <c r="AR95" s="414">
        <v>95948.369262896216</v>
      </c>
      <c r="AS95" s="414">
        <v>97513.002771571832</v>
      </c>
      <c r="AT95" s="414">
        <v>99208.071605233024</v>
      </c>
      <c r="AU95" s="414">
        <v>98222.867384924306</v>
      </c>
      <c r="AV95" s="414">
        <v>95144.540207373968</v>
      </c>
      <c r="AW95" s="415">
        <v>92560.644232243314</v>
      </c>
      <c r="AX95" s="414">
        <v>93503.715740558124</v>
      </c>
      <c r="AY95" s="414">
        <v>95604.720274149775</v>
      </c>
      <c r="AZ95" s="414">
        <v>97569.391157839986</v>
      </c>
      <c r="BA95" s="414">
        <v>98999.176219199042</v>
      </c>
      <c r="BB95" s="414">
        <v>100970.9242515739</v>
      </c>
      <c r="BC95" s="414">
        <v>102908.69814246322</v>
      </c>
      <c r="BD95" s="414">
        <v>103586.87226116029</v>
      </c>
      <c r="BE95" s="414"/>
      <c r="BF95" s="414"/>
      <c r="BG95" s="414"/>
      <c r="BH95" s="416"/>
    </row>
    <row r="96" spans="1:60">
      <c r="A96" s="511">
        <v>87</v>
      </c>
      <c r="B96" s="345">
        <v>49609.775718411998</v>
      </c>
      <c r="C96" s="345">
        <f t="shared" si="4"/>
        <v>51628.371242530375</v>
      </c>
      <c r="D96" s="380">
        <v>53646.966766648751</v>
      </c>
      <c r="E96" s="380">
        <f t="shared" si="5"/>
        <v>55944.015488587524</v>
      </c>
      <c r="F96" s="380">
        <v>58241.064210526303</v>
      </c>
      <c r="G96" s="345">
        <v>58430.227629391899</v>
      </c>
      <c r="H96" s="380">
        <v>60018.507105760043</v>
      </c>
      <c r="I96" s="398">
        <v>61126.768660769339</v>
      </c>
      <c r="J96" s="345">
        <v>59822.468166746658</v>
      </c>
      <c r="K96" s="345">
        <v>60182.433017543844</v>
      </c>
      <c r="L96" s="345">
        <v>62393.526109729391</v>
      </c>
      <c r="M96" s="345">
        <v>64315.438428049492</v>
      </c>
      <c r="N96" s="345">
        <v>62763.159680678691</v>
      </c>
      <c r="O96" s="414">
        <v>60974.51149080701</v>
      </c>
      <c r="P96" s="414">
        <v>62865.508572331637</v>
      </c>
      <c r="Q96" s="414">
        <v>64242.40618384313</v>
      </c>
      <c r="R96" s="414">
        <v>67235.459458654994</v>
      </c>
      <c r="S96" s="415">
        <v>66420.632104180782</v>
      </c>
      <c r="T96" s="414">
        <v>65333.210538254621</v>
      </c>
      <c r="U96" s="414">
        <v>65813.065291898049</v>
      </c>
      <c r="V96" s="414">
        <v>64704.85999545658</v>
      </c>
      <c r="W96" s="414">
        <v>66836.436641867331</v>
      </c>
      <c r="X96" s="414">
        <v>70909.119987749204</v>
      </c>
      <c r="Y96" s="414">
        <v>72439.965169543953</v>
      </c>
      <c r="Z96" s="414">
        <v>74239.319336838947</v>
      </c>
      <c r="AA96" s="414">
        <v>74455.325514522745</v>
      </c>
      <c r="AB96" s="414">
        <v>76168.170824506451</v>
      </c>
      <c r="AC96" s="415">
        <v>77468.840260583122</v>
      </c>
      <c r="AD96" s="414">
        <v>77290.499416762701</v>
      </c>
      <c r="AE96" s="414">
        <v>76189.405329281653</v>
      </c>
      <c r="AF96" s="414">
        <v>77076.146849484023</v>
      </c>
      <c r="AG96" s="414">
        <v>78223.490090083389</v>
      </c>
      <c r="AH96" s="414">
        <v>81039.362130842739</v>
      </c>
      <c r="AI96" s="414">
        <v>83222.931976449079</v>
      </c>
      <c r="AJ96" s="414">
        <v>85278.068214016035</v>
      </c>
      <c r="AK96" s="414">
        <v>87707.26810567599</v>
      </c>
      <c r="AL96" s="414">
        <v>90897.179483912871</v>
      </c>
      <c r="AM96" s="415">
        <v>92947.312621648976</v>
      </c>
      <c r="AN96" s="414">
        <v>95791.339766144141</v>
      </c>
      <c r="AO96" s="414">
        <v>95882.15791247235</v>
      </c>
      <c r="AP96" s="414">
        <v>95219.102282633103</v>
      </c>
      <c r="AQ96" s="414">
        <v>97308.19927992177</v>
      </c>
      <c r="AR96" s="414">
        <v>99187.493760570898</v>
      </c>
      <c r="AS96" s="414">
        <v>100992.00260821739</v>
      </c>
      <c r="AT96" s="414">
        <v>102685.76744732175</v>
      </c>
      <c r="AU96" s="414">
        <v>101711.76334325717</v>
      </c>
      <c r="AV96" s="414">
        <v>98309.276285500295</v>
      </c>
      <c r="AW96" s="415">
        <v>95615.103361436602</v>
      </c>
      <c r="AX96" s="414">
        <v>96738.244336582255</v>
      </c>
      <c r="AY96" s="414">
        <v>99053.118352469537</v>
      </c>
      <c r="AZ96" s="414">
        <v>101203.40060031999</v>
      </c>
      <c r="BA96" s="414">
        <v>102594.36715775421</v>
      </c>
      <c r="BB96" s="414">
        <v>104722.00747662524</v>
      </c>
      <c r="BC96" s="414">
        <v>106578.54142976538</v>
      </c>
      <c r="BD96" s="414">
        <v>107335.57168792615</v>
      </c>
      <c r="BE96" s="414"/>
      <c r="BF96" s="414"/>
      <c r="BG96" s="414"/>
      <c r="BH96" s="416"/>
    </row>
    <row r="97" spans="1:60">
      <c r="A97" s="511">
        <v>88</v>
      </c>
      <c r="B97" s="345">
        <v>51058.285962143564</v>
      </c>
      <c r="C97" s="345">
        <f t="shared" si="4"/>
        <v>53205.214600554551</v>
      </c>
      <c r="D97" s="380">
        <v>55352.143238965538</v>
      </c>
      <c r="E97" s="380">
        <f t="shared" si="5"/>
        <v>57764.13655551603</v>
      </c>
      <c r="F97" s="380">
        <v>60176.129872066522</v>
      </c>
      <c r="G97" s="345">
        <v>60291.569890665625</v>
      </c>
      <c r="H97" s="380">
        <v>61849.699577596264</v>
      </c>
      <c r="I97" s="398">
        <v>62967.060286811902</v>
      </c>
      <c r="J97" s="345">
        <v>61718.643354132662</v>
      </c>
      <c r="K97" s="345">
        <v>62007.521922057735</v>
      </c>
      <c r="L97" s="345">
        <v>64375.272803748128</v>
      </c>
      <c r="M97" s="345">
        <v>66415.028067425053</v>
      </c>
      <c r="N97" s="345">
        <v>64687.242530342402</v>
      </c>
      <c r="O97" s="414">
        <v>62931.411248280696</v>
      </c>
      <c r="P97" s="414">
        <v>64978.820544250724</v>
      </c>
      <c r="Q97" s="414">
        <v>66363.568582023523</v>
      </c>
      <c r="R97" s="414">
        <v>69626.169065958253</v>
      </c>
      <c r="S97" s="415">
        <v>68618.241157709097</v>
      </c>
      <c r="T97" s="414">
        <v>67488.38520462242</v>
      </c>
      <c r="U97" s="414">
        <v>68004.06390682749</v>
      </c>
      <c r="V97" s="414">
        <v>66922.241761170982</v>
      </c>
      <c r="W97" s="414">
        <v>69174.04220607254</v>
      </c>
      <c r="X97" s="414">
        <v>73460.798773617324</v>
      </c>
      <c r="Y97" s="414">
        <v>75018.12548655564</v>
      </c>
      <c r="Z97" s="414">
        <v>76869.202340319607</v>
      </c>
      <c r="AA97" s="414">
        <v>76941.070488613361</v>
      </c>
      <c r="AB97" s="414">
        <v>78773.309182461191</v>
      </c>
      <c r="AC97" s="415">
        <v>80149.397096084314</v>
      </c>
      <c r="AD97" s="414">
        <v>79855.711920066227</v>
      </c>
      <c r="AE97" s="414">
        <v>78777.238211177595</v>
      </c>
      <c r="AF97" s="414">
        <v>79642.08590147768</v>
      </c>
      <c r="AG97" s="414">
        <v>80783.980950536032</v>
      </c>
      <c r="AH97" s="414">
        <v>84025.413196584661</v>
      </c>
      <c r="AI97" s="414">
        <v>86306.023267523997</v>
      </c>
      <c r="AJ97" s="414">
        <v>88437.604008137801</v>
      </c>
      <c r="AK97" s="414">
        <v>91103.445520083362</v>
      </c>
      <c r="AL97" s="414">
        <v>94048.609231039925</v>
      </c>
      <c r="AM97" s="415">
        <v>96363.539197543025</v>
      </c>
      <c r="AN97" s="414">
        <v>99282.179096760738</v>
      </c>
      <c r="AO97" s="414">
        <v>99433.088621738338</v>
      </c>
      <c r="AP97" s="414">
        <v>98854.389158291509</v>
      </c>
      <c r="AQ97" s="414">
        <v>100925.57932208235</v>
      </c>
      <c r="AR97" s="414">
        <v>102709.59744028545</v>
      </c>
      <c r="AS97" s="414">
        <v>104894.21043675185</v>
      </c>
      <c r="AT97" s="414">
        <v>106540.90689383566</v>
      </c>
      <c r="AU97" s="414">
        <v>105663.18860309283</v>
      </c>
      <c r="AV97" s="414">
        <v>101946.41404532226</v>
      </c>
      <c r="AW97" s="415">
        <v>99046.396145649123</v>
      </c>
      <c r="AX97" s="414">
        <v>100467.64196530767</v>
      </c>
      <c r="AY97" s="414">
        <v>103012.85009019318</v>
      </c>
      <c r="AZ97" s="414">
        <v>105215.86047803999</v>
      </c>
      <c r="BA97" s="414">
        <v>106759.79230861797</v>
      </c>
      <c r="BB97" s="414">
        <v>108975.58222585154</v>
      </c>
      <c r="BC97" s="414">
        <v>110878.6771343631</v>
      </c>
      <c r="BD97" s="414">
        <v>111508.43588163494</v>
      </c>
      <c r="BE97" s="414"/>
      <c r="BF97" s="414"/>
      <c r="BG97" s="414"/>
      <c r="BH97" s="416"/>
    </row>
    <row r="98" spans="1:60">
      <c r="A98" s="512">
        <v>89</v>
      </c>
      <c r="B98" s="346">
        <v>52751.614838618487</v>
      </c>
      <c r="C98" s="346">
        <f t="shared" si="4"/>
        <v>55069.697553275677</v>
      </c>
      <c r="D98" s="381">
        <v>57387.780267932867</v>
      </c>
      <c r="E98" s="381">
        <f t="shared" si="5"/>
        <v>59866.096092100401</v>
      </c>
      <c r="F98" s="381">
        <v>62344.411916267927</v>
      </c>
      <c r="G98" s="346">
        <v>62342.720079898179</v>
      </c>
      <c r="H98" s="381">
        <v>63974.352381457509</v>
      </c>
      <c r="I98" s="401">
        <v>64963.972476772979</v>
      </c>
      <c r="J98" s="346">
        <v>63721.046843333002</v>
      </c>
      <c r="K98" s="346">
        <v>64115.727110928347</v>
      </c>
      <c r="L98" s="346">
        <v>66575.060087573336</v>
      </c>
      <c r="M98" s="346">
        <v>68955.669359711042</v>
      </c>
      <c r="N98" s="346">
        <v>66856.593083919288</v>
      </c>
      <c r="O98" s="417">
        <v>65280.467504771921</v>
      </c>
      <c r="P98" s="417">
        <v>67294.62756574394</v>
      </c>
      <c r="Q98" s="417">
        <v>68686.08518494117</v>
      </c>
      <c r="R98" s="417">
        <v>72390.427049402642</v>
      </c>
      <c r="S98" s="418">
        <v>71095.054640169285</v>
      </c>
      <c r="T98" s="417">
        <v>69833.722341552086</v>
      </c>
      <c r="U98" s="417">
        <v>70560.228957578511</v>
      </c>
      <c r="V98" s="417">
        <v>69234.484778894563</v>
      </c>
      <c r="W98" s="417">
        <v>71784.254833158819</v>
      </c>
      <c r="X98" s="417">
        <v>76268.301396629045</v>
      </c>
      <c r="Y98" s="417">
        <v>78023.161528187295</v>
      </c>
      <c r="Z98" s="417">
        <v>79615.048688835654</v>
      </c>
      <c r="AA98" s="417">
        <v>79800.080738845834</v>
      </c>
      <c r="AB98" s="417">
        <v>81754.226092796554</v>
      </c>
      <c r="AC98" s="418">
        <v>83129.039770971984</v>
      </c>
      <c r="AD98" s="417">
        <v>82834.088902193136</v>
      </c>
      <c r="AE98" s="417">
        <v>81735.999583847617</v>
      </c>
      <c r="AF98" s="417">
        <v>82581.344591713991</v>
      </c>
      <c r="AG98" s="417">
        <v>84013.428882638473</v>
      </c>
      <c r="AH98" s="417">
        <v>87242.028680469739</v>
      </c>
      <c r="AI98" s="417">
        <v>89698.687249710958</v>
      </c>
      <c r="AJ98" s="417">
        <v>91999.43133334264</v>
      </c>
      <c r="AK98" s="417">
        <v>94736.353799838165</v>
      </c>
      <c r="AL98" s="417">
        <v>97824.633181851386</v>
      </c>
      <c r="AM98" s="418">
        <v>100427.03528867984</v>
      </c>
      <c r="AN98" s="417">
        <v>103411.25277465887</v>
      </c>
      <c r="AO98" s="417">
        <v>103342.48620783047</v>
      </c>
      <c r="AP98" s="417">
        <v>102899.88887668189</v>
      </c>
      <c r="AQ98" s="417">
        <v>104941.885387584</v>
      </c>
      <c r="AR98" s="417">
        <v>106866.10096066605</v>
      </c>
      <c r="AS98" s="417">
        <v>109169.76187142394</v>
      </c>
      <c r="AT98" s="417">
        <v>111034.22401362113</v>
      </c>
      <c r="AU98" s="417">
        <v>110235.34509262147</v>
      </c>
      <c r="AV98" s="417">
        <v>106138.83097485662</v>
      </c>
      <c r="AW98" s="418">
        <v>102890.80160135792</v>
      </c>
      <c r="AX98" s="417">
        <v>104614.62138852692</v>
      </c>
      <c r="AY98" s="417">
        <v>107346.20531856293</v>
      </c>
      <c r="AZ98" s="417">
        <v>109833.61973609999</v>
      </c>
      <c r="BA98" s="417">
        <v>111480.24542612876</v>
      </c>
      <c r="BB98" s="417">
        <v>113777.52352162972</v>
      </c>
      <c r="BC98" s="417">
        <v>115796.43606193886</v>
      </c>
      <c r="BD98" s="417">
        <v>116391.02048391409</v>
      </c>
      <c r="BE98" s="417"/>
      <c r="BF98" s="417"/>
      <c r="BG98" s="417"/>
      <c r="BH98" s="419"/>
    </row>
    <row r="99" spans="1:60">
      <c r="A99" s="511">
        <v>90</v>
      </c>
      <c r="B99" s="345">
        <v>54716.964418141593</v>
      </c>
      <c r="C99" s="345">
        <f t="shared" si="4"/>
        <v>57225.507319146651</v>
      </c>
      <c r="D99" s="380">
        <v>59734.050220151708</v>
      </c>
      <c r="E99" s="380">
        <f t="shared" si="5"/>
        <v>62372.346336665047</v>
      </c>
      <c r="F99" s="380">
        <v>65010.642453178385</v>
      </c>
      <c r="G99" s="345">
        <v>64828.591652520321</v>
      </c>
      <c r="H99" s="380">
        <v>66498.111236872806</v>
      </c>
      <c r="I99" s="398">
        <v>67307.687343982194</v>
      </c>
      <c r="J99" s="345">
        <v>65999.643917250636</v>
      </c>
      <c r="K99" s="345">
        <v>66638.495430464172</v>
      </c>
      <c r="L99" s="345">
        <v>69133.403007969158</v>
      </c>
      <c r="M99" s="345">
        <v>71730.619342605656</v>
      </c>
      <c r="N99" s="345">
        <v>69381.158932818711</v>
      </c>
      <c r="O99" s="414">
        <v>67753.771364912274</v>
      </c>
      <c r="P99" s="414">
        <v>70041.196783603926</v>
      </c>
      <c r="Q99" s="414">
        <v>71671.682013803918</v>
      </c>
      <c r="R99" s="414">
        <v>75365.821071535494</v>
      </c>
      <c r="S99" s="415">
        <v>74010.189054070899</v>
      </c>
      <c r="T99" s="414">
        <v>72666.867555140445</v>
      </c>
      <c r="U99" s="414">
        <v>73330.457091397358</v>
      </c>
      <c r="V99" s="414">
        <v>71992.575681061251</v>
      </c>
      <c r="W99" s="414">
        <v>74730.682837798435</v>
      </c>
      <c r="X99" s="414">
        <v>79655.234078128386</v>
      </c>
      <c r="Y99" s="414">
        <v>81484.658740699713</v>
      </c>
      <c r="Z99" s="414">
        <v>82762.62519693849</v>
      </c>
      <c r="AA99" s="414">
        <v>83000.073862959252</v>
      </c>
      <c r="AB99" s="414">
        <v>85054.457420698862</v>
      </c>
      <c r="AC99" s="415">
        <v>86497.494037062046</v>
      </c>
      <c r="AD99" s="414">
        <v>86189.703017158798</v>
      </c>
      <c r="AE99" s="414">
        <v>85069.156068700846</v>
      </c>
      <c r="AF99" s="414">
        <v>86252.039496244732</v>
      </c>
      <c r="AG99" s="414">
        <v>87803.087170309707</v>
      </c>
      <c r="AH99" s="414">
        <v>91253.527088442686</v>
      </c>
      <c r="AI99" s="414">
        <v>93448.307498180147</v>
      </c>
      <c r="AJ99" s="414">
        <v>95839.768180066545</v>
      </c>
      <c r="AK99" s="414">
        <v>98933.774143113755</v>
      </c>
      <c r="AL99" s="414">
        <v>102303.13838332948</v>
      </c>
      <c r="AM99" s="415">
        <v>105062.60557552095</v>
      </c>
      <c r="AN99" s="414">
        <v>108221.78208746483</v>
      </c>
      <c r="AO99" s="414">
        <v>108116.42155567976</v>
      </c>
      <c r="AP99" s="414">
        <v>107428.80440300556</v>
      </c>
      <c r="AQ99" s="414">
        <v>109539.67684304043</v>
      </c>
      <c r="AR99" s="414">
        <v>111916.29222339577</v>
      </c>
      <c r="AS99" s="414">
        <v>114114.00750476035</v>
      </c>
      <c r="AT99" s="414">
        <v>116333.33356522224</v>
      </c>
      <c r="AU99" s="414">
        <v>115423.40221861596</v>
      </c>
      <c r="AV99" s="414">
        <v>110972.95645446375</v>
      </c>
      <c r="AW99" s="415">
        <v>107410.4648798807</v>
      </c>
      <c r="AX99" s="414">
        <v>109428.34743389381</v>
      </c>
      <c r="AY99" s="414">
        <v>112477.60226260276</v>
      </c>
      <c r="AZ99" s="414">
        <v>115315.61814597998</v>
      </c>
      <c r="BA99" s="414">
        <v>116795.91444524931</v>
      </c>
      <c r="BB99" s="414">
        <v>119468.16001833729</v>
      </c>
      <c r="BC99" s="414">
        <v>121387.77382072833</v>
      </c>
      <c r="BD99" s="414">
        <v>121959.35549564888</v>
      </c>
      <c r="BE99" s="414"/>
      <c r="BF99" s="414"/>
      <c r="BG99" s="414"/>
      <c r="BH99" s="416"/>
    </row>
    <row r="100" spans="1:60">
      <c r="A100" s="511">
        <v>91</v>
      </c>
      <c r="B100" s="345">
        <v>57056.342464355948</v>
      </c>
      <c r="C100" s="345">
        <f t="shared" si="4"/>
        <v>59822.785946984164</v>
      </c>
      <c r="D100" s="380">
        <v>62589.229429612373</v>
      </c>
      <c r="E100" s="380">
        <f t="shared" si="5"/>
        <v>65337.903437863824</v>
      </c>
      <c r="F100" s="380">
        <v>68086.577446115276</v>
      </c>
      <c r="G100" s="345">
        <v>67510.393989487071</v>
      </c>
      <c r="H100" s="380">
        <v>69550.098689933162</v>
      </c>
      <c r="I100" s="398">
        <v>70255.510100591404</v>
      </c>
      <c r="J100" s="345">
        <v>68862.496651147158</v>
      </c>
      <c r="K100" s="345">
        <v>69565.715584795311</v>
      </c>
      <c r="L100" s="345">
        <v>72190.816611699789</v>
      </c>
      <c r="M100" s="345">
        <v>75056.883891638296</v>
      </c>
      <c r="N100" s="345">
        <v>72544.266562595541</v>
      </c>
      <c r="O100" s="414">
        <v>70790.072179087714</v>
      </c>
      <c r="P100" s="414">
        <v>73365.797324793704</v>
      </c>
      <c r="Q100" s="414">
        <v>75178.022475607839</v>
      </c>
      <c r="R100" s="414">
        <v>78854.438080018779</v>
      </c>
      <c r="S100" s="415">
        <v>77417.683966304001</v>
      </c>
      <c r="T100" s="414">
        <v>76031.916490735195</v>
      </c>
      <c r="U100" s="414">
        <v>76745.392863632223</v>
      </c>
      <c r="V100" s="414">
        <v>75286.632657079768</v>
      </c>
      <c r="W100" s="414">
        <v>78249.585674488291</v>
      </c>
      <c r="X100" s="414">
        <v>83761.534643561405</v>
      </c>
      <c r="Y100" s="414">
        <v>85303.294554503082</v>
      </c>
      <c r="Z100" s="414">
        <v>86574.920164976225</v>
      </c>
      <c r="AA100" s="414">
        <v>86835.626781584462</v>
      </c>
      <c r="AB100" s="414">
        <v>89038.09948375971</v>
      </c>
      <c r="AC100" s="415">
        <v>90421.126392513252</v>
      </c>
      <c r="AD100" s="414">
        <v>90328.533274589689</v>
      </c>
      <c r="AE100" s="414">
        <v>88991.638193101709</v>
      </c>
      <c r="AF100" s="414">
        <v>90272.404831165652</v>
      </c>
      <c r="AG100" s="414">
        <v>92011.255547141162</v>
      </c>
      <c r="AH100" s="414">
        <v>95655.211434811732</v>
      </c>
      <c r="AI100" s="414">
        <v>97719.147073521628</v>
      </c>
      <c r="AJ100" s="414">
        <v>100575.97732101008</v>
      </c>
      <c r="AK100" s="414">
        <v>103936.98993189888</v>
      </c>
      <c r="AL100" s="414">
        <v>107482.62700764762</v>
      </c>
      <c r="AM100" s="415">
        <v>110307.11050882054</v>
      </c>
      <c r="AN100" s="414">
        <v>113999.02753351211</v>
      </c>
      <c r="AO100" s="414">
        <v>113615.72517193017</v>
      </c>
      <c r="AP100" s="414">
        <v>112891.40303265183</v>
      </c>
      <c r="AQ100" s="414">
        <v>115161.1530431382</v>
      </c>
      <c r="AR100" s="414">
        <v>117789.09738740409</v>
      </c>
      <c r="AS100" s="414">
        <v>119778.09029650596</v>
      </c>
      <c r="AT100" s="414">
        <v>122579.77690029843</v>
      </c>
      <c r="AU100" s="414">
        <v>121642.79099861399</v>
      </c>
      <c r="AV100" s="414">
        <v>116639.40870658221</v>
      </c>
      <c r="AW100" s="415">
        <v>112736.45855687634</v>
      </c>
      <c r="AX100" s="414">
        <v>115257.18944377612</v>
      </c>
      <c r="AY100" s="414">
        <v>118352.85987230959</v>
      </c>
      <c r="AZ100" s="414">
        <v>121786.89927253999</v>
      </c>
      <c r="BA100" s="414">
        <v>122919.68680524145</v>
      </c>
      <c r="BB100" s="414">
        <v>125932.27072953925</v>
      </c>
      <c r="BC100" s="414">
        <v>127977.86639821394</v>
      </c>
      <c r="BD100" s="414">
        <v>128613.63568466753</v>
      </c>
      <c r="BE100" s="414"/>
      <c r="BF100" s="414"/>
      <c r="BG100" s="414"/>
      <c r="BH100" s="416"/>
    </row>
    <row r="101" spans="1:60">
      <c r="A101" s="511">
        <v>92</v>
      </c>
      <c r="B101" s="345">
        <v>59926.160881514261</v>
      </c>
      <c r="C101" s="345">
        <f t="shared" si="4"/>
        <v>62969.480839013122</v>
      </c>
      <c r="D101" s="380">
        <v>66012.800796511976</v>
      </c>
      <c r="E101" s="380">
        <f t="shared" si="5"/>
        <v>68868.14659152324</v>
      </c>
      <c r="F101" s="380">
        <v>71723.492386534504</v>
      </c>
      <c r="G101" s="345">
        <v>70884.076838045687</v>
      </c>
      <c r="H101" s="380">
        <v>73036.407434390581</v>
      </c>
      <c r="I101" s="398">
        <v>73611.665041702465</v>
      </c>
      <c r="J101" s="345">
        <v>72405.210516655454</v>
      </c>
      <c r="K101" s="345">
        <v>72791.21896728799</v>
      </c>
      <c r="L101" s="345">
        <v>75921.733370610367</v>
      </c>
      <c r="M101" s="345">
        <v>79242.280306235989</v>
      </c>
      <c r="N101" s="345">
        <v>76434.719797080397</v>
      </c>
      <c r="O101" s="414">
        <v>74486.438387649119</v>
      </c>
      <c r="P101" s="414">
        <v>77371.51757818737</v>
      </c>
      <c r="Q101" s="414">
        <v>79260.652557866662</v>
      </c>
      <c r="R101" s="414">
        <v>83018.69041230515</v>
      </c>
      <c r="S101" s="415">
        <v>81734.84492118613</v>
      </c>
      <c r="T101" s="414">
        <v>80072.179995716258</v>
      </c>
      <c r="U101" s="414">
        <v>80971.249962312242</v>
      </c>
      <c r="V101" s="414">
        <v>79256.576053663637</v>
      </c>
      <c r="W101" s="414">
        <v>82404.571657900669</v>
      </c>
      <c r="X101" s="414">
        <v>88329.192727261936</v>
      </c>
      <c r="Y101" s="414">
        <v>89855.226786341751</v>
      </c>
      <c r="Z101" s="414">
        <v>91074.712107152198</v>
      </c>
      <c r="AA101" s="414">
        <v>91292.615943732337</v>
      </c>
      <c r="AB101" s="414">
        <v>93975.790721258381</v>
      </c>
      <c r="AC101" s="415">
        <v>95068.172621980455</v>
      </c>
      <c r="AD101" s="414">
        <v>95142.797636531861</v>
      </c>
      <c r="AE101" s="414">
        <v>93808.508641051347</v>
      </c>
      <c r="AF101" s="414">
        <v>95105.28937873237</v>
      </c>
      <c r="AG101" s="414">
        <v>97044.910359678383</v>
      </c>
      <c r="AH101" s="414">
        <v>100846.94168950342</v>
      </c>
      <c r="AI101" s="414">
        <v>102849.20881194957</v>
      </c>
      <c r="AJ101" s="414">
        <v>106336.48259109593</v>
      </c>
      <c r="AK101" s="414">
        <v>110107.16748640306</v>
      </c>
      <c r="AL101" s="414">
        <v>113536.84708268924</v>
      </c>
      <c r="AM101" s="415">
        <v>116420.04766188773</v>
      </c>
      <c r="AN101" s="414">
        <v>120692.56427723673</v>
      </c>
      <c r="AO101" s="414">
        <v>120141.22808262403</v>
      </c>
      <c r="AP101" s="414">
        <v>119345.6946625727</v>
      </c>
      <c r="AQ101" s="414">
        <v>121804.96169627275</v>
      </c>
      <c r="AR101" s="414">
        <v>124485.83263493307</v>
      </c>
      <c r="AS101" s="414">
        <v>126962.39756666819</v>
      </c>
      <c r="AT101" s="414">
        <v>129841.84151307135</v>
      </c>
      <c r="AU101" s="414">
        <v>128764.29306378844</v>
      </c>
      <c r="AV101" s="414">
        <v>123428.25893927073</v>
      </c>
      <c r="AW101" s="415">
        <v>119056.02916900037</v>
      </c>
      <c r="AX101" s="414">
        <v>122260.33605806377</v>
      </c>
      <c r="AY101" s="414">
        <v>125386.23742583183</v>
      </c>
      <c r="AZ101" s="414">
        <v>129146.76431575998</v>
      </c>
      <c r="BA101" s="414">
        <v>130516.29267359637</v>
      </c>
      <c r="BB101" s="414">
        <v>133806.77166358475</v>
      </c>
      <c r="BC101" s="414">
        <v>135897.16861284382</v>
      </c>
      <c r="BD101" s="414">
        <v>136140.21540668674</v>
      </c>
      <c r="BE101" s="414"/>
      <c r="BF101" s="414"/>
      <c r="BG101" s="414"/>
      <c r="BH101" s="416"/>
    </row>
    <row r="102" spans="1:60">
      <c r="A102" s="511">
        <v>93</v>
      </c>
      <c r="B102" s="345">
        <v>63639.243478121927</v>
      </c>
      <c r="C102" s="345">
        <f t="shared" si="4"/>
        <v>66911.228249781867</v>
      </c>
      <c r="D102" s="380">
        <v>70183.213021441799</v>
      </c>
      <c r="E102" s="380">
        <f t="shared" si="5"/>
        <v>73222.485075826844</v>
      </c>
      <c r="F102" s="380">
        <v>76261.757130211874</v>
      </c>
      <c r="G102" s="345">
        <v>75396.60725435731</v>
      </c>
      <c r="H102" s="380">
        <v>77432.443208125595</v>
      </c>
      <c r="I102" s="398">
        <v>77806.858718091287</v>
      </c>
      <c r="J102" s="345">
        <v>76558.737117596233</v>
      </c>
      <c r="K102" s="345">
        <v>77194.688318622066</v>
      </c>
      <c r="L102" s="345">
        <v>80558.729913827818</v>
      </c>
      <c r="M102" s="345">
        <v>84645.163054388438</v>
      </c>
      <c r="N102" s="345">
        <v>81276.642572607772</v>
      </c>
      <c r="O102" s="414">
        <v>78959.352119017538</v>
      </c>
      <c r="P102" s="414">
        <v>82120.946922744202</v>
      </c>
      <c r="Q102" s="414">
        <v>84086.210223121569</v>
      </c>
      <c r="R102" s="414">
        <v>88225.629951037656</v>
      </c>
      <c r="S102" s="415">
        <v>87060.744458015659</v>
      </c>
      <c r="T102" s="414">
        <v>84793.17002575213</v>
      </c>
      <c r="U102" s="414">
        <v>85907.292818934904</v>
      </c>
      <c r="V102" s="414">
        <v>84253.392503246811</v>
      </c>
      <c r="W102" s="414">
        <v>87504.595459300763</v>
      </c>
      <c r="X102" s="414">
        <v>93970.436315556508</v>
      </c>
      <c r="Y102" s="414">
        <v>95328.534344587883</v>
      </c>
      <c r="Z102" s="414">
        <v>96537.413967925429</v>
      </c>
      <c r="AA102" s="414">
        <v>96550.612211979213</v>
      </c>
      <c r="AB102" s="414">
        <v>99764.338059225091</v>
      </c>
      <c r="AC102" s="415">
        <v>100881.65362505488</v>
      </c>
      <c r="AD102" s="414">
        <v>100691.77622386</v>
      </c>
      <c r="AE102" s="414">
        <v>99868.162864164653</v>
      </c>
      <c r="AF102" s="414">
        <v>101090.22819454112</v>
      </c>
      <c r="AG102" s="414">
        <v>103035.86580923169</v>
      </c>
      <c r="AH102" s="414">
        <v>107302.74539751135</v>
      </c>
      <c r="AI102" s="414">
        <v>109369.1887553703</v>
      </c>
      <c r="AJ102" s="414">
        <v>113497.27184437482</v>
      </c>
      <c r="AK102" s="414">
        <v>117178.74333588402</v>
      </c>
      <c r="AL102" s="414">
        <v>120756.37720681111</v>
      </c>
      <c r="AM102" s="415">
        <v>124443.83058204975</v>
      </c>
      <c r="AN102" s="414">
        <v>128998.25504942192</v>
      </c>
      <c r="AO102" s="414">
        <v>128252.41976610177</v>
      </c>
      <c r="AP102" s="414">
        <v>127636.9663626401</v>
      </c>
      <c r="AQ102" s="414">
        <v>129951.16632205791</v>
      </c>
      <c r="AR102" s="414">
        <v>132756.72184394885</v>
      </c>
      <c r="AS102" s="414">
        <v>135715.51512700465</v>
      </c>
      <c r="AT102" s="414">
        <v>138943.9436974171</v>
      </c>
      <c r="AU102" s="414">
        <v>137694.8522925429</v>
      </c>
      <c r="AV102" s="414">
        <v>131874.65893229478</v>
      </c>
      <c r="AW102" s="415">
        <v>126905.16992742923</v>
      </c>
      <c r="AX102" s="414">
        <v>130615.43257054697</v>
      </c>
      <c r="AY102" s="414">
        <v>134122.93173882528</v>
      </c>
      <c r="AZ102" s="414">
        <v>138540.52380333998</v>
      </c>
      <c r="BA102" s="414">
        <v>139827.94582049467</v>
      </c>
      <c r="BB102" s="414">
        <v>143569.61654198202</v>
      </c>
      <c r="BC102" s="414">
        <v>145372.67019613978</v>
      </c>
      <c r="BD102" s="414">
        <v>145556.2563632699</v>
      </c>
      <c r="BE102" s="414"/>
      <c r="BF102" s="414"/>
      <c r="BG102" s="414"/>
      <c r="BH102" s="416"/>
    </row>
    <row r="103" spans="1:60">
      <c r="A103" s="511">
        <v>94</v>
      </c>
      <c r="B103" s="345">
        <v>68420.00733419371</v>
      </c>
      <c r="C103" s="345">
        <f t="shared" si="4"/>
        <v>72100.611092647829</v>
      </c>
      <c r="D103" s="380">
        <v>75781.214851101948</v>
      </c>
      <c r="E103" s="380">
        <f t="shared" si="5"/>
        <v>79018.631665127177</v>
      </c>
      <c r="F103" s="380">
        <v>82256.048479152407</v>
      </c>
      <c r="G103" s="345">
        <v>81176.564802523091</v>
      </c>
      <c r="H103" s="380">
        <v>82920.151416993729</v>
      </c>
      <c r="I103" s="398">
        <v>83109.58352504675</v>
      </c>
      <c r="J103" s="345">
        <v>82029.494661034842</v>
      </c>
      <c r="K103" s="345">
        <v>82493.007354440764</v>
      </c>
      <c r="L103" s="345">
        <v>86431.289799281891</v>
      </c>
      <c r="M103" s="345">
        <v>91283.90928830026</v>
      </c>
      <c r="N103" s="345">
        <v>87467.537719657601</v>
      </c>
      <c r="O103" s="414">
        <v>84880.52698042104</v>
      </c>
      <c r="P103" s="414">
        <v>88203.161866316193</v>
      </c>
      <c r="Q103" s="414">
        <v>90362.906812172543</v>
      </c>
      <c r="R103" s="414">
        <v>94968.990202072382</v>
      </c>
      <c r="S103" s="415">
        <v>93977.809019940833</v>
      </c>
      <c r="T103" s="414">
        <v>90939.000596084865</v>
      </c>
      <c r="U103" s="414">
        <v>92369.479538370506</v>
      </c>
      <c r="V103" s="414">
        <v>90438.346134244857</v>
      </c>
      <c r="W103" s="414">
        <v>93751.840650325379</v>
      </c>
      <c r="X103" s="414">
        <v>101102.89235626072</v>
      </c>
      <c r="Y103" s="414">
        <v>102306.47316981132</v>
      </c>
      <c r="Z103" s="414">
        <v>103890.73250757885</v>
      </c>
      <c r="AA103" s="414">
        <v>103572.0347037287</v>
      </c>
      <c r="AB103" s="414">
        <v>107075.46999802932</v>
      </c>
      <c r="AC103" s="415">
        <v>108405.53177212067</v>
      </c>
      <c r="AD103" s="414">
        <v>108139.5150464765</v>
      </c>
      <c r="AE103" s="414">
        <v>107238.19997991917</v>
      </c>
      <c r="AF103" s="414">
        <v>108757.63922614031</v>
      </c>
      <c r="AG103" s="414">
        <v>110905.17362745682</v>
      </c>
      <c r="AH103" s="414">
        <v>115519.22284406688</v>
      </c>
      <c r="AI103" s="414">
        <v>117891.91447598519</v>
      </c>
      <c r="AJ103" s="414">
        <v>123212.6123200313</v>
      </c>
      <c r="AK103" s="414">
        <v>126989.41669787849</v>
      </c>
      <c r="AL103" s="414">
        <v>131094.38486587527</v>
      </c>
      <c r="AM103" s="415">
        <v>134769.1800473005</v>
      </c>
      <c r="AN103" s="414">
        <v>139465.01020292155</v>
      </c>
      <c r="AO103" s="414">
        <v>138538.31050232475</v>
      </c>
      <c r="AP103" s="414">
        <v>138185.09929174467</v>
      </c>
      <c r="AQ103" s="414">
        <v>140519.32521158498</v>
      </c>
      <c r="AR103" s="414">
        <v>143574.4236913232</v>
      </c>
      <c r="AS103" s="414">
        <v>147148.52377797291</v>
      </c>
      <c r="AT103" s="414">
        <v>150938.95245515334</v>
      </c>
      <c r="AU103" s="414">
        <v>149310.01370730429</v>
      </c>
      <c r="AV103" s="414">
        <v>142649.91633859026</v>
      </c>
      <c r="AW103" s="415">
        <v>136909.98643910486</v>
      </c>
      <c r="AX103" s="414">
        <v>141557.92125167573</v>
      </c>
      <c r="AY103" s="414">
        <v>145351.95435195949</v>
      </c>
      <c r="AZ103" s="414">
        <v>150185.06745839998</v>
      </c>
      <c r="BA103" s="414">
        <v>151625.82013305847</v>
      </c>
      <c r="BB103" s="414">
        <v>155893.99464658753</v>
      </c>
      <c r="BC103" s="414">
        <v>157745.19421337047</v>
      </c>
      <c r="BD103" s="414">
        <v>157427.6589682991</v>
      </c>
      <c r="BE103" s="414"/>
      <c r="BF103" s="414"/>
      <c r="BG103" s="414"/>
      <c r="BH103" s="416"/>
    </row>
    <row r="104" spans="1:60">
      <c r="A104" s="511">
        <v>95</v>
      </c>
      <c r="B104" s="345">
        <v>75179.721804941</v>
      </c>
      <c r="C104" s="345">
        <f t="shared" si="4"/>
        <v>79254.32788497064</v>
      </c>
      <c r="D104" s="380">
        <v>83328.933965000295</v>
      </c>
      <c r="E104" s="380">
        <f t="shared" si="5"/>
        <v>86908.445218772627</v>
      </c>
      <c r="F104" s="380">
        <v>90487.956472544975</v>
      </c>
      <c r="G104" s="345">
        <v>88989.304030764106</v>
      </c>
      <c r="H104" s="380">
        <v>90350.56702386761</v>
      </c>
      <c r="I104" s="398">
        <v>90297.348690592917</v>
      </c>
      <c r="J104" s="345">
        <v>89253.019184410092</v>
      </c>
      <c r="K104" s="345">
        <v>90319.150357730236</v>
      </c>
      <c r="L104" s="345">
        <v>94275.905685874401</v>
      </c>
      <c r="M104" s="345">
        <v>100449.5139503446</v>
      </c>
      <c r="N104" s="345">
        <v>95227.300421048611</v>
      </c>
      <c r="O104" s="414">
        <v>92611.057569964905</v>
      </c>
      <c r="P104" s="414">
        <v>96159.376450492404</v>
      </c>
      <c r="Q104" s="414">
        <v>99087.098476047046</v>
      </c>
      <c r="R104" s="414">
        <v>104223.24519012534</v>
      </c>
      <c r="S104" s="415">
        <v>102744.22764876962</v>
      </c>
      <c r="T104" s="414">
        <v>99187.642253935031</v>
      </c>
      <c r="U104" s="414">
        <v>101080.58782462448</v>
      </c>
      <c r="V104" s="414">
        <v>98769.535591950422</v>
      </c>
      <c r="W104" s="414">
        <v>101782.39037769701</v>
      </c>
      <c r="X104" s="414">
        <v>110703.93909897447</v>
      </c>
      <c r="Y104" s="414">
        <v>112076.01017435642</v>
      </c>
      <c r="Z104" s="414">
        <v>113145.02159620493</v>
      </c>
      <c r="AA104" s="414">
        <v>113236.57888059077</v>
      </c>
      <c r="AB104" s="414">
        <v>117009.26364697186</v>
      </c>
      <c r="AC104" s="415">
        <v>118537.0645813372</v>
      </c>
      <c r="AD104" s="414">
        <v>118141.68816860115</v>
      </c>
      <c r="AE104" s="414">
        <v>117532.33225425267</v>
      </c>
      <c r="AF104" s="414">
        <v>119516.33956988459</v>
      </c>
      <c r="AG104" s="414">
        <v>121768.31149294223</v>
      </c>
      <c r="AH104" s="414">
        <v>127032.93270392818</v>
      </c>
      <c r="AI104" s="414">
        <v>130120.03577491042</v>
      </c>
      <c r="AJ104" s="414">
        <v>135286.00007788246</v>
      </c>
      <c r="AK104" s="414">
        <v>140334.36047906635</v>
      </c>
      <c r="AL104" s="414">
        <v>145334.23401318371</v>
      </c>
      <c r="AM104" s="415">
        <v>149016.48147279216</v>
      </c>
      <c r="AN104" s="414">
        <v>154419.57572161753</v>
      </c>
      <c r="AO104" s="414">
        <v>152779.9886557585</v>
      </c>
      <c r="AP104" s="414">
        <v>152521.83096702362</v>
      </c>
      <c r="AQ104" s="414">
        <v>154867.13913581814</v>
      </c>
      <c r="AR104" s="414">
        <v>158216.95113408263</v>
      </c>
      <c r="AS104" s="414">
        <v>162554.06182712482</v>
      </c>
      <c r="AT104" s="414">
        <v>167265.87152815112</v>
      </c>
      <c r="AU104" s="414">
        <v>165388.6432639827</v>
      </c>
      <c r="AV104" s="414">
        <v>157454.20362661561</v>
      </c>
      <c r="AW104" s="415">
        <v>150827.08527602689</v>
      </c>
      <c r="AX104" s="414">
        <v>156152.52032332245</v>
      </c>
      <c r="AY104" s="414">
        <v>160414.28625281021</v>
      </c>
      <c r="AZ104" s="414">
        <v>166000.31196263997</v>
      </c>
      <c r="BA104" s="414">
        <v>168110.47659059675</v>
      </c>
      <c r="BB104" s="414">
        <v>172734.39530285471</v>
      </c>
      <c r="BC104" s="414">
        <v>174789.48363517883</v>
      </c>
      <c r="BD104" s="414">
        <v>173911.72314209832</v>
      </c>
      <c r="BE104" s="414"/>
      <c r="BF104" s="414"/>
      <c r="BG104" s="414"/>
      <c r="BH104" s="416"/>
    </row>
    <row r="105" spans="1:60">
      <c r="A105" s="511">
        <v>96</v>
      </c>
      <c r="B105" s="349">
        <v>85210.48522984267</v>
      </c>
      <c r="C105" s="349">
        <f t="shared" ref="C105:C135" si="6">(B105+D105)/2</f>
        <v>89712.394965455896</v>
      </c>
      <c r="D105" s="380">
        <v>94214.304701069108</v>
      </c>
      <c r="E105" s="380">
        <f t="shared" ref="E105:E135" si="7">(D105+F105)/2</f>
        <v>98342.270363008909</v>
      </c>
      <c r="F105" s="380">
        <v>102470.23602494871</v>
      </c>
      <c r="G105" s="345">
        <v>100708.41287312564</v>
      </c>
      <c r="H105" s="380">
        <v>101519.66726074042</v>
      </c>
      <c r="I105" s="398">
        <v>100768.55210685941</v>
      </c>
      <c r="J105" s="384">
        <v>99758.998233848499</v>
      </c>
      <c r="K105" s="349">
        <v>101360.68544764252</v>
      </c>
      <c r="L105" s="345">
        <v>106050.0975354234</v>
      </c>
      <c r="M105" s="345">
        <v>112550.86867707381</v>
      </c>
      <c r="N105" s="345">
        <v>105892.21678775604</v>
      </c>
      <c r="O105" s="414">
        <v>103509.90205256139</v>
      </c>
      <c r="P105" s="414">
        <v>107539.59823655841</v>
      </c>
      <c r="Q105" s="414">
        <v>111137.10614230587</v>
      </c>
      <c r="R105" s="414">
        <v>116995.35140740305</v>
      </c>
      <c r="S105" s="415">
        <v>115374.47531023629</v>
      </c>
      <c r="T105" s="414">
        <v>110511.95517478579</v>
      </c>
      <c r="U105" s="414">
        <v>113249.4444997269</v>
      </c>
      <c r="V105" s="414">
        <v>110529.95930978759</v>
      </c>
      <c r="W105" s="414">
        <v>113393.17953090677</v>
      </c>
      <c r="X105" s="414">
        <v>123742.20867920724</v>
      </c>
      <c r="Y105" s="414">
        <v>125454.97162271789</v>
      </c>
      <c r="Z105" s="414">
        <v>126507.72633751261</v>
      </c>
      <c r="AA105" s="414">
        <v>127668.83034136202</v>
      </c>
      <c r="AB105" s="414">
        <v>132649.82899035787</v>
      </c>
      <c r="AC105" s="415">
        <v>133610.99088641506</v>
      </c>
      <c r="AD105" s="414">
        <v>132656.33594639695</v>
      </c>
      <c r="AE105" s="414">
        <v>132457.87073114875</v>
      </c>
      <c r="AF105" s="414">
        <v>135231.23818785491</v>
      </c>
      <c r="AG105" s="414">
        <v>137813.39514743895</v>
      </c>
      <c r="AH105" s="414">
        <v>143482.01098292338</v>
      </c>
      <c r="AI105" s="414">
        <v>148408.51633810534</v>
      </c>
      <c r="AJ105" s="414">
        <v>153904.36159143149</v>
      </c>
      <c r="AK105" s="414">
        <v>159492.86801119015</v>
      </c>
      <c r="AL105" s="414">
        <v>166252.89743921816</v>
      </c>
      <c r="AM105" s="415">
        <v>169316.26891211423</v>
      </c>
      <c r="AN105" s="414">
        <v>176319.80216185813</v>
      </c>
      <c r="AO105" s="414">
        <v>173721.48302469571</v>
      </c>
      <c r="AP105" s="414">
        <v>174177.47797441273</v>
      </c>
      <c r="AQ105" s="414">
        <v>175388.16423480384</v>
      </c>
      <c r="AR105" s="414">
        <v>180197.19457624736</v>
      </c>
      <c r="AS105" s="414">
        <v>185480.17210676154</v>
      </c>
      <c r="AT105" s="414">
        <v>191260.85540683972</v>
      </c>
      <c r="AU105" s="414">
        <v>189144.29310696159</v>
      </c>
      <c r="AV105" s="414">
        <v>178696.88776942994</v>
      </c>
      <c r="AW105" s="415">
        <v>171041.51919884511</v>
      </c>
      <c r="AX105" s="414">
        <v>177426.12102513315</v>
      </c>
      <c r="AY105" s="414">
        <v>183023.58691033721</v>
      </c>
      <c r="AZ105" s="414">
        <v>190420.32425759998</v>
      </c>
      <c r="BA105" s="414">
        <v>192997.66993655279</v>
      </c>
      <c r="BB105" s="414">
        <v>198148.09083867609</v>
      </c>
      <c r="BC105" s="414">
        <v>200378.08885794698</v>
      </c>
      <c r="BD105" s="414">
        <v>198289.21224175926</v>
      </c>
      <c r="BE105" s="414"/>
      <c r="BF105" s="414"/>
      <c r="BG105" s="414"/>
      <c r="BH105" s="416"/>
    </row>
    <row r="106" spans="1:60">
      <c r="A106" s="511">
        <v>97</v>
      </c>
      <c r="B106" s="349">
        <v>101606.53310607179</v>
      </c>
      <c r="C106" s="349">
        <f t="shared" si="6"/>
        <v>107477.25201860358</v>
      </c>
      <c r="D106" s="380">
        <v>113347.97093113539</v>
      </c>
      <c r="E106" s="380">
        <f t="shared" si="7"/>
        <v>117950.01422342824</v>
      </c>
      <c r="F106" s="380">
        <v>122552.0575157211</v>
      </c>
      <c r="G106" s="345">
        <v>119205.50159453326</v>
      </c>
      <c r="H106" s="380">
        <v>120418.51264315264</v>
      </c>
      <c r="I106" s="398">
        <v>118024.78209573876</v>
      </c>
      <c r="J106" s="384">
        <v>116054.41973216855</v>
      </c>
      <c r="K106" s="349">
        <v>118554.94407437863</v>
      </c>
      <c r="L106" s="345">
        <v>123522.4167985813</v>
      </c>
      <c r="M106" s="345">
        <v>133349.21068463009</v>
      </c>
      <c r="N106" s="345">
        <v>123923.62177889024</v>
      </c>
      <c r="O106" s="414">
        <v>121055.99333038596</v>
      </c>
      <c r="P106" s="414">
        <v>124766.40436305561</v>
      </c>
      <c r="Q106" s="414">
        <v>130682.35049869803</v>
      </c>
      <c r="R106" s="414">
        <v>136611.51352493613</v>
      </c>
      <c r="S106" s="415">
        <v>135795.42719835043</v>
      </c>
      <c r="T106" s="414">
        <v>128442.34696428569</v>
      </c>
      <c r="U106" s="414">
        <v>131779.75232576241</v>
      </c>
      <c r="V106" s="414">
        <v>128482.45125252349</v>
      </c>
      <c r="W106" s="414">
        <v>132318.92487142532</v>
      </c>
      <c r="X106" s="414">
        <v>144437.70114556697</v>
      </c>
      <c r="Y106" s="414">
        <v>146631.81140695896</v>
      </c>
      <c r="Z106" s="414">
        <v>146983.53983232903</v>
      </c>
      <c r="AA106" s="414">
        <v>150692.23610381986</v>
      </c>
      <c r="AB106" s="414">
        <v>157439.53121268956</v>
      </c>
      <c r="AC106" s="415">
        <v>159076.28082367647</v>
      </c>
      <c r="AD106" s="414">
        <v>157731.8270763786</v>
      </c>
      <c r="AE106" s="414">
        <v>158473.13109576766</v>
      </c>
      <c r="AF106" s="414">
        <v>162519.04559134762</v>
      </c>
      <c r="AG106" s="414">
        <v>163591.30989118523</v>
      </c>
      <c r="AH106" s="414">
        <v>170090.4347075125</v>
      </c>
      <c r="AI106" s="414">
        <v>176238.46948807465</v>
      </c>
      <c r="AJ106" s="414">
        <v>184405.79602312701</v>
      </c>
      <c r="AK106" s="414">
        <v>191277.02169517693</v>
      </c>
      <c r="AL106" s="414">
        <v>199492.69256671041</v>
      </c>
      <c r="AM106" s="415">
        <v>204358.76223506365</v>
      </c>
      <c r="AN106" s="414">
        <v>212192.03018209038</v>
      </c>
      <c r="AO106" s="414">
        <v>207982.48193452574</v>
      </c>
      <c r="AP106" s="414">
        <v>209709.92104553283</v>
      </c>
      <c r="AQ106" s="414">
        <v>211011.58197335937</v>
      </c>
      <c r="AR106" s="414">
        <v>217326.69562435918</v>
      </c>
      <c r="AS106" s="414">
        <v>223230.06926845215</v>
      </c>
      <c r="AT106" s="414">
        <v>231719.33334696942</v>
      </c>
      <c r="AU106" s="414">
        <v>228944.75835402863</v>
      </c>
      <c r="AV106" s="414">
        <v>214884.75092989815</v>
      </c>
      <c r="AW106" s="415">
        <v>205244.4397006853</v>
      </c>
      <c r="AX106" s="414">
        <v>213470.81255151203</v>
      </c>
      <c r="AY106" s="414">
        <v>221130.92541248951</v>
      </c>
      <c r="AZ106" s="414">
        <v>230740.78773373997</v>
      </c>
      <c r="BA106" s="414">
        <v>233479.95436884568</v>
      </c>
      <c r="BB106" s="414">
        <v>240563.28303957655</v>
      </c>
      <c r="BC106" s="414">
        <v>243717.29108572408</v>
      </c>
      <c r="BD106" s="414">
        <v>239047.5903016387</v>
      </c>
      <c r="BE106" s="414"/>
      <c r="BF106" s="414"/>
      <c r="BG106" s="414"/>
      <c r="BH106" s="416"/>
    </row>
    <row r="107" spans="1:60">
      <c r="A107" s="511">
        <v>98</v>
      </c>
      <c r="B107" s="349">
        <v>134487.03558702065</v>
      </c>
      <c r="C107" s="349">
        <f t="shared" si="6"/>
        <v>141854.90227406938</v>
      </c>
      <c r="D107" s="380">
        <v>149222.76896111807</v>
      </c>
      <c r="E107" s="380">
        <f t="shared" si="7"/>
        <v>154658.18046990738</v>
      </c>
      <c r="F107" s="380">
        <v>160093.5919786967</v>
      </c>
      <c r="G107" s="345">
        <v>154791.42666862166</v>
      </c>
      <c r="H107" s="380">
        <v>157975.56593571656</v>
      </c>
      <c r="I107" s="398">
        <v>150797.63509568819</v>
      </c>
      <c r="J107" s="384">
        <v>148756.80244571372</v>
      </c>
      <c r="K107" s="349">
        <v>151239.70797377554</v>
      </c>
      <c r="L107" s="345">
        <v>158922.51789027057</v>
      </c>
      <c r="M107" s="345">
        <v>172970.35083774806</v>
      </c>
      <c r="N107" s="345">
        <v>159343.66122676551</v>
      </c>
      <c r="O107" s="414">
        <v>155787.08128792982</v>
      </c>
      <c r="P107" s="414">
        <v>158730.34676889805</v>
      </c>
      <c r="Q107" s="414">
        <v>168585.54372837645</v>
      </c>
      <c r="R107" s="414">
        <v>173609.04399665364</v>
      </c>
      <c r="S107" s="415">
        <v>173794.24931653053</v>
      </c>
      <c r="T107" s="414">
        <v>162448.35746084875</v>
      </c>
      <c r="U107" s="414">
        <v>167256.30116313155</v>
      </c>
      <c r="V107" s="414">
        <v>162347.91821979807</v>
      </c>
      <c r="W107" s="414">
        <v>167646.52849528851</v>
      </c>
      <c r="X107" s="414">
        <v>186928.50992515162</v>
      </c>
      <c r="Y107" s="414">
        <v>186990.5865989993</v>
      </c>
      <c r="Z107" s="414">
        <v>187618.33839713311</v>
      </c>
      <c r="AA107" s="414">
        <v>197540.05473483453</v>
      </c>
      <c r="AB107" s="414">
        <v>209925.86508069109</v>
      </c>
      <c r="AC107" s="415">
        <v>210806.91531855802</v>
      </c>
      <c r="AD107" s="414">
        <v>210250.4214367299</v>
      </c>
      <c r="AE107" s="414">
        <v>211030.57827918924</v>
      </c>
      <c r="AF107" s="414">
        <v>218690.98192837514</v>
      </c>
      <c r="AG107" s="414">
        <v>217906.99921861227</v>
      </c>
      <c r="AH107" s="414">
        <v>225234.02676984493</v>
      </c>
      <c r="AI107" s="414">
        <v>233253.54603788126</v>
      </c>
      <c r="AJ107" s="414">
        <v>245188.95181954189</v>
      </c>
      <c r="AK107" s="414">
        <v>256414.42979885076</v>
      </c>
      <c r="AL107" s="414">
        <v>270130.25286828459</v>
      </c>
      <c r="AM107" s="415">
        <v>278510.19380815962</v>
      </c>
      <c r="AN107" s="414">
        <v>288221.15653590771</v>
      </c>
      <c r="AO107" s="414">
        <v>281674.83729523106</v>
      </c>
      <c r="AP107" s="414">
        <v>285089.63857058337</v>
      </c>
      <c r="AQ107" s="414">
        <v>286263.90518313571</v>
      </c>
      <c r="AR107" s="414">
        <v>296313.42433401127</v>
      </c>
      <c r="AS107" s="414">
        <v>304026.99564740947</v>
      </c>
      <c r="AT107" s="414">
        <v>318492.87304983946</v>
      </c>
      <c r="AU107" s="414">
        <v>311295.5040427366</v>
      </c>
      <c r="AV107" s="414">
        <v>291856.62594342208</v>
      </c>
      <c r="AW107" s="415">
        <v>275786.06151309272</v>
      </c>
      <c r="AX107" s="414">
        <v>290523.88196257647</v>
      </c>
      <c r="AY107" s="414">
        <v>302427.33339833113</v>
      </c>
      <c r="AZ107" s="414">
        <v>318894.28779959999</v>
      </c>
      <c r="BA107" s="414">
        <v>319828.62035802903</v>
      </c>
      <c r="BB107" s="414">
        <v>330390.84429750394</v>
      </c>
      <c r="BC107" s="414">
        <v>331239.25272958505</v>
      </c>
      <c r="BD107" s="414">
        <v>325870.05361674511</v>
      </c>
      <c r="BE107" s="414"/>
      <c r="BF107" s="414"/>
      <c r="BG107" s="414"/>
      <c r="BH107" s="416"/>
    </row>
    <row r="108" spans="1:60">
      <c r="A108" s="972">
        <v>99</v>
      </c>
      <c r="B108" s="390">
        <v>167360.73755039333</v>
      </c>
      <c r="C108" s="390">
        <f t="shared" si="6"/>
        <v>176120.10028705237</v>
      </c>
      <c r="D108" s="383">
        <v>184879.4630237114</v>
      </c>
      <c r="E108" s="383">
        <f t="shared" si="7"/>
        <v>190289.76190192177</v>
      </c>
      <c r="F108" s="383">
        <v>195700.0607801321</v>
      </c>
      <c r="G108" s="347">
        <v>191724.37574757924</v>
      </c>
      <c r="H108" s="383">
        <v>196248.66243842154</v>
      </c>
      <c r="I108" s="402">
        <v>183637.61119445987</v>
      </c>
      <c r="J108" s="391">
        <v>180800.56968800997</v>
      </c>
      <c r="K108" s="390">
        <v>185638.33652311764</v>
      </c>
      <c r="L108" s="347">
        <v>192447.46990962428</v>
      </c>
      <c r="M108" s="347">
        <v>208723.10045179771</v>
      </c>
      <c r="N108" s="347">
        <v>193169.46059920514</v>
      </c>
      <c r="O108" s="420">
        <v>189706.67708414033</v>
      </c>
      <c r="P108" s="420">
        <v>193857.71527774818</v>
      </c>
      <c r="Q108" s="420">
        <v>204579.34363727056</v>
      </c>
      <c r="R108" s="420">
        <v>210850.19297455013</v>
      </c>
      <c r="S108" s="421">
        <v>210751.30867299705</v>
      </c>
      <c r="T108" s="420">
        <v>196300.03319869493</v>
      </c>
      <c r="U108" s="420">
        <v>202574.19148010924</v>
      </c>
      <c r="V108" s="420">
        <v>195556.47101690914</v>
      </c>
      <c r="W108" s="420">
        <v>204816.50151912298</v>
      </c>
      <c r="X108" s="420">
        <v>233243.55709075456</v>
      </c>
      <c r="Y108" s="420">
        <v>231265.20692827131</v>
      </c>
      <c r="Z108" s="420">
        <v>232260.08468771284</v>
      </c>
      <c r="AA108" s="420">
        <v>247817.87860607167</v>
      </c>
      <c r="AB108" s="420">
        <v>264867.41529352142</v>
      </c>
      <c r="AC108" s="421">
        <v>269091.26826899557</v>
      </c>
      <c r="AD108" s="420">
        <v>266528.8125543741</v>
      </c>
      <c r="AE108" s="420">
        <v>267013.04741480527</v>
      </c>
      <c r="AF108" s="420">
        <v>278484.62552509614</v>
      </c>
      <c r="AG108" s="420">
        <v>274697.50017564028</v>
      </c>
      <c r="AH108" s="420">
        <v>282201.17377567309</v>
      </c>
      <c r="AI108" s="420">
        <v>294863.2499266924</v>
      </c>
      <c r="AJ108" s="420">
        <v>312431.98124007939</v>
      </c>
      <c r="AK108" s="420">
        <v>323333.38941481872</v>
      </c>
      <c r="AL108" s="420">
        <v>345014.15505821677</v>
      </c>
      <c r="AM108" s="421">
        <v>358537.18123146612</v>
      </c>
      <c r="AN108" s="420">
        <v>373130.81678733981</v>
      </c>
      <c r="AO108" s="420">
        <v>363618.95958522824</v>
      </c>
      <c r="AP108" s="420">
        <v>368141.85556154669</v>
      </c>
      <c r="AQ108" s="420">
        <v>371934.28291433456</v>
      </c>
      <c r="AR108" s="420">
        <v>386144.1785358786</v>
      </c>
      <c r="AS108" s="420">
        <v>393639.68971239077</v>
      </c>
      <c r="AT108" s="420">
        <v>414411.97061519639</v>
      </c>
      <c r="AU108" s="420">
        <v>401657.78859872743</v>
      </c>
      <c r="AV108" s="420">
        <v>377564.97215802874</v>
      </c>
      <c r="AW108" s="421">
        <v>354855.59277930536</v>
      </c>
      <c r="AX108" s="420">
        <v>377149.03350267385</v>
      </c>
      <c r="AY108" s="420">
        <v>391354.23925960372</v>
      </c>
      <c r="AZ108" s="420">
        <v>417346.72997299995</v>
      </c>
      <c r="BA108" s="420">
        <v>410198.25216429128</v>
      </c>
      <c r="BB108" s="420">
        <v>427068.71994338767</v>
      </c>
      <c r="BC108" s="420">
        <v>425642.69842023408</v>
      </c>
      <c r="BD108" s="420">
        <v>417763.73500542471</v>
      </c>
      <c r="BE108" s="420"/>
      <c r="BF108" s="420"/>
      <c r="BG108" s="420"/>
      <c r="BH108" s="422"/>
    </row>
    <row r="109" spans="1:60">
      <c r="A109" s="973">
        <v>99.1</v>
      </c>
      <c r="B109" s="349">
        <v>176867.86112192724</v>
      </c>
      <c r="C109" s="349">
        <f t="shared" si="6"/>
        <v>185728.12765001575</v>
      </c>
      <c r="D109" s="380">
        <v>194588.3941781043</v>
      </c>
      <c r="E109" s="380">
        <f t="shared" si="7"/>
        <v>200851.72570884024</v>
      </c>
      <c r="F109" s="380">
        <v>207115.05723957618</v>
      </c>
      <c r="G109" s="345">
        <v>202127.07476700045</v>
      </c>
      <c r="H109" s="380">
        <v>206660.63501866977</v>
      </c>
      <c r="I109" s="398">
        <v>193342.49256583935</v>
      </c>
      <c r="J109" s="384">
        <v>190329.24836075644</v>
      </c>
      <c r="K109" s="349">
        <v>195592.90730701751</v>
      </c>
      <c r="L109" s="345">
        <v>201866.82338926347</v>
      </c>
      <c r="M109" s="345">
        <v>219446.16876318192</v>
      </c>
      <c r="N109" s="345">
        <v>201390.1574338123</v>
      </c>
      <c r="O109" s="414">
        <v>198877.70332849122</v>
      </c>
      <c r="P109" s="414">
        <v>203106.21645102472</v>
      </c>
      <c r="Q109" s="414">
        <v>214306.83470061174</v>
      </c>
      <c r="R109" s="414">
        <v>221546.66951918276</v>
      </c>
      <c r="S109" s="415">
        <v>221213.96926254098</v>
      </c>
      <c r="T109" s="414">
        <v>206571.56258686984</v>
      </c>
      <c r="U109" s="414">
        <v>212348.06001406463</v>
      </c>
      <c r="V109" s="414">
        <v>205642.59363678441</v>
      </c>
      <c r="W109" s="414">
        <v>216618.11561634947</v>
      </c>
      <c r="X109" s="414">
        <v>246703.82667584813</v>
      </c>
      <c r="Y109" s="414">
        <v>244198.27343655945</v>
      </c>
      <c r="Z109" s="414">
        <v>246676.81340443128</v>
      </c>
      <c r="AA109" s="414">
        <v>264174.96830165014</v>
      </c>
      <c r="AB109" s="414">
        <v>281539.91137660551</v>
      </c>
      <c r="AC109" s="415">
        <v>286303.65832568664</v>
      </c>
      <c r="AD109" s="414">
        <v>284366.73983574938</v>
      </c>
      <c r="AE109" s="414">
        <v>283240.30223081983</v>
      </c>
      <c r="AF109" s="414">
        <v>296834.72158948524</v>
      </c>
      <c r="AG109" s="414">
        <v>292082.14565095294</v>
      </c>
      <c r="AH109" s="414">
        <v>299991.71776022838</v>
      </c>
      <c r="AI109" s="414">
        <v>314363.17056173901</v>
      </c>
      <c r="AJ109" s="414">
        <v>332801.85818895936</v>
      </c>
      <c r="AK109" s="414">
        <v>342435.74924169987</v>
      </c>
      <c r="AL109" s="414">
        <v>367533.99643086665</v>
      </c>
      <c r="AM109" s="415">
        <v>381374.44210070343</v>
      </c>
      <c r="AN109" s="414">
        <v>397983.05717245594</v>
      </c>
      <c r="AO109" s="414">
        <v>388049.53155527322</v>
      </c>
      <c r="AP109" s="414">
        <v>394474.20521368476</v>
      </c>
      <c r="AQ109" s="414">
        <v>396954.38218164479</v>
      </c>
      <c r="AR109" s="414">
        <v>411266.14898980665</v>
      </c>
      <c r="AS109" s="414">
        <v>419829.99939774454</v>
      </c>
      <c r="AT109" s="414">
        <v>443843.8806247334</v>
      </c>
      <c r="AU109" s="414">
        <v>431026.5877716929</v>
      </c>
      <c r="AV109" s="414">
        <v>405547.9640048361</v>
      </c>
      <c r="AW109" s="415">
        <v>378669.84136932605</v>
      </c>
      <c r="AX109" s="414">
        <v>404726.7350522991</v>
      </c>
      <c r="AY109" s="414">
        <v>419683.02700807876</v>
      </c>
      <c r="AZ109" s="414">
        <v>447442.39221633994</v>
      </c>
      <c r="BA109" s="414">
        <v>437919.23800531996</v>
      </c>
      <c r="BB109" s="414">
        <v>455726.73973614338</v>
      </c>
      <c r="BC109" s="414">
        <v>455041.56383399002</v>
      </c>
      <c r="BD109" s="414">
        <v>446811.20523695607</v>
      </c>
      <c r="BE109" s="414"/>
      <c r="BF109" s="414"/>
      <c r="BG109" s="414"/>
      <c r="BH109" s="416"/>
    </row>
    <row r="110" spans="1:60">
      <c r="A110" s="973">
        <v>99.2</v>
      </c>
      <c r="B110" s="349">
        <v>188326.73323783185</v>
      </c>
      <c r="C110" s="349">
        <f t="shared" si="6"/>
        <v>197161.3129157564</v>
      </c>
      <c r="D110" s="380">
        <v>205995.89259368094</v>
      </c>
      <c r="E110" s="380">
        <f t="shared" si="7"/>
        <v>213425.9034869179</v>
      </c>
      <c r="F110" s="380">
        <v>220855.91438015489</v>
      </c>
      <c r="G110" s="345">
        <v>214084.97422840697</v>
      </c>
      <c r="H110" s="380">
        <v>219525.93597464726</v>
      </c>
      <c r="I110" s="398">
        <v>205144.97077541321</v>
      </c>
      <c r="J110" s="384">
        <v>201191.09222127288</v>
      </c>
      <c r="K110" s="349">
        <v>207190.56366977334</v>
      </c>
      <c r="L110" s="345">
        <v>213776.6849391365</v>
      </c>
      <c r="M110" s="345">
        <v>231772.64360441751</v>
      </c>
      <c r="N110" s="345">
        <v>212757.04688413331</v>
      </c>
      <c r="O110" s="414">
        <v>209489.22522764909</v>
      </c>
      <c r="P110" s="414">
        <v>213628.59557253125</v>
      </c>
      <c r="Q110" s="414">
        <v>226454.04784501958</v>
      </c>
      <c r="R110" s="414">
        <v>233903.00015258166</v>
      </c>
      <c r="S110" s="415">
        <v>233435.91797417181</v>
      </c>
      <c r="T110" s="414">
        <v>218251.39664833629</v>
      </c>
      <c r="U110" s="414">
        <v>226174.01679103321</v>
      </c>
      <c r="V110" s="414">
        <v>217381.67357291951</v>
      </c>
      <c r="W110" s="414">
        <v>229151.22533230684</v>
      </c>
      <c r="X110" s="414">
        <v>262899.44344270776</v>
      </c>
      <c r="Y110" s="414">
        <v>258621.17848869451</v>
      </c>
      <c r="Z110" s="414">
        <v>263677.86809622362</v>
      </c>
      <c r="AA110" s="414">
        <v>283758.28057317896</v>
      </c>
      <c r="AB110" s="414">
        <v>302182.42024882988</v>
      </c>
      <c r="AC110" s="415">
        <v>308099.53887097532</v>
      </c>
      <c r="AD110" s="414">
        <v>305303.40070830018</v>
      </c>
      <c r="AE110" s="414">
        <v>302736.58103561919</v>
      </c>
      <c r="AF110" s="414">
        <v>317600.41531309154</v>
      </c>
      <c r="AG110" s="414">
        <v>311834.50371730194</v>
      </c>
      <c r="AH110" s="414">
        <v>320718.33031428483</v>
      </c>
      <c r="AI110" s="414">
        <v>338178.15544228593</v>
      </c>
      <c r="AJ110" s="414">
        <v>356713.44788649003</v>
      </c>
      <c r="AK110" s="414">
        <v>367116.45945971663</v>
      </c>
      <c r="AL110" s="414">
        <v>394890.32385554753</v>
      </c>
      <c r="AM110" s="415">
        <v>407987.68754519528</v>
      </c>
      <c r="AN110" s="414">
        <v>427733.71015521814</v>
      </c>
      <c r="AO110" s="414">
        <v>417785.41330234503</v>
      </c>
      <c r="AP110" s="414">
        <v>421733.33202903217</v>
      </c>
      <c r="AQ110" s="414">
        <v>425253.78858997917</v>
      </c>
      <c r="AR110" s="414">
        <v>442426.76357024082</v>
      </c>
      <c r="AS110" s="414">
        <v>452009.14966922393</v>
      </c>
      <c r="AT110" s="414">
        <v>477621.35844837636</v>
      </c>
      <c r="AU110" s="414">
        <v>467097.83504737471</v>
      </c>
      <c r="AV110" s="414">
        <v>437969.63731699908</v>
      </c>
      <c r="AW110" s="415">
        <v>408006.69249983074</v>
      </c>
      <c r="AX110" s="414">
        <v>436280.69197656598</v>
      </c>
      <c r="AY110" s="414">
        <v>453170.30222559511</v>
      </c>
      <c r="AZ110" s="414">
        <v>483383.01118171995</v>
      </c>
      <c r="BA110" s="414">
        <v>472503.67144173535</v>
      </c>
      <c r="BB110" s="414">
        <v>491193.46633842058</v>
      </c>
      <c r="BC110" s="414">
        <v>490047.60349943227</v>
      </c>
      <c r="BD110" s="414">
        <v>479418.74142395926</v>
      </c>
      <c r="BE110" s="414"/>
      <c r="BF110" s="414"/>
      <c r="BG110" s="414"/>
      <c r="BH110" s="416"/>
    </row>
    <row r="111" spans="1:60">
      <c r="A111" s="973">
        <v>99.3</v>
      </c>
      <c r="B111" s="349">
        <v>201363.32543141593</v>
      </c>
      <c r="C111" s="349">
        <f t="shared" si="6"/>
        <v>210929.91362546128</v>
      </c>
      <c r="D111" s="380">
        <v>220496.50181950667</v>
      </c>
      <c r="E111" s="380">
        <f t="shared" si="7"/>
        <v>228098.1618993865</v>
      </c>
      <c r="F111" s="380">
        <v>235699.8219792663</v>
      </c>
      <c r="G111" s="345">
        <v>227371.52918552532</v>
      </c>
      <c r="H111" s="380">
        <v>234826.95768643258</v>
      </c>
      <c r="I111" s="398">
        <v>219212.85357023706</v>
      </c>
      <c r="J111" s="384">
        <v>215181.35957022171</v>
      </c>
      <c r="K111" s="349">
        <v>220557.69680975872</v>
      </c>
      <c r="L111" s="345">
        <v>228453.23930633152</v>
      </c>
      <c r="M111" s="345">
        <v>246240.05667748899</v>
      </c>
      <c r="N111" s="345">
        <v>227570.37044978599</v>
      </c>
      <c r="O111" s="414">
        <v>222845.84261992981</v>
      </c>
      <c r="P111" s="414">
        <v>227004.31402894593</v>
      </c>
      <c r="Q111" s="414">
        <v>240566.20029772547</v>
      </c>
      <c r="R111" s="414">
        <v>248637.04740628757</v>
      </c>
      <c r="S111" s="415">
        <v>248149.69115906558</v>
      </c>
      <c r="T111" s="414">
        <v>232466.73031729422</v>
      </c>
      <c r="U111" s="414">
        <v>242014.68493805188</v>
      </c>
      <c r="V111" s="414">
        <v>233005.32177883023</v>
      </c>
      <c r="W111" s="414">
        <v>245750.72373624024</v>
      </c>
      <c r="X111" s="414">
        <v>279897.51617735974</v>
      </c>
      <c r="Y111" s="414">
        <v>278766.75414613093</v>
      </c>
      <c r="Z111" s="414">
        <v>283416.48604045808</v>
      </c>
      <c r="AA111" s="414">
        <v>306848.26879029995</v>
      </c>
      <c r="AB111" s="414">
        <v>329674.61278569163</v>
      </c>
      <c r="AC111" s="415">
        <v>335170.54590844281</v>
      </c>
      <c r="AD111" s="414">
        <v>332834.52593633218</v>
      </c>
      <c r="AE111" s="414">
        <v>327938.91867980326</v>
      </c>
      <c r="AF111" s="414">
        <v>343018.24606710632</v>
      </c>
      <c r="AG111" s="414">
        <v>338154.50436393684</v>
      </c>
      <c r="AH111" s="414">
        <v>347981.36350576981</v>
      </c>
      <c r="AI111" s="414">
        <v>366633.57178450201</v>
      </c>
      <c r="AJ111" s="414">
        <v>385816.14561011206</v>
      </c>
      <c r="AK111" s="414">
        <v>398050.81003732799</v>
      </c>
      <c r="AL111" s="414">
        <v>426052.63178757153</v>
      </c>
      <c r="AM111" s="415">
        <v>440725.6654869956</v>
      </c>
      <c r="AN111" s="414">
        <v>463215.50587722624</v>
      </c>
      <c r="AO111" s="414">
        <v>454337.78871894605</v>
      </c>
      <c r="AP111" s="414">
        <v>458377.63145839883</v>
      </c>
      <c r="AQ111" s="414">
        <v>461936.05065489421</v>
      </c>
      <c r="AR111" s="414">
        <v>482726.94763944088</v>
      </c>
      <c r="AS111" s="414">
        <v>492740.68138404115</v>
      </c>
      <c r="AT111" s="414">
        <v>521997.05537522148</v>
      </c>
      <c r="AU111" s="414">
        <v>508178.40749964525</v>
      </c>
      <c r="AV111" s="414">
        <v>476896.00947436446</v>
      </c>
      <c r="AW111" s="415">
        <v>444223.68356157193</v>
      </c>
      <c r="AX111" s="414">
        <v>476374.31195231888</v>
      </c>
      <c r="AY111" s="414">
        <v>494990.17142483214</v>
      </c>
      <c r="AZ111" s="414">
        <v>526676.85570899991</v>
      </c>
      <c r="BA111" s="414">
        <v>514919.32139385544</v>
      </c>
      <c r="BB111" s="414">
        <v>534814.21145294677</v>
      </c>
      <c r="BC111" s="414">
        <v>533113.36228319001</v>
      </c>
      <c r="BD111" s="414">
        <v>522394.86548888672</v>
      </c>
      <c r="BE111" s="414"/>
      <c r="BF111" s="414"/>
      <c r="BG111" s="414"/>
      <c r="BH111" s="416"/>
    </row>
    <row r="112" spans="1:60">
      <c r="A112" s="973">
        <v>99.4</v>
      </c>
      <c r="B112" s="349">
        <v>217215.33190154869</v>
      </c>
      <c r="C112" s="349">
        <f t="shared" si="6"/>
        <v>228148.46771354089</v>
      </c>
      <c r="D112" s="380">
        <v>239081.60352553305</v>
      </c>
      <c r="E112" s="380">
        <f t="shared" si="7"/>
        <v>245802.26039189612</v>
      </c>
      <c r="F112" s="380">
        <v>252522.91725825923</v>
      </c>
      <c r="G112" s="345">
        <v>245323.68546859952</v>
      </c>
      <c r="H112" s="380">
        <v>253156.49002471621</v>
      </c>
      <c r="I112" s="398">
        <v>236368.39891088306</v>
      </c>
      <c r="J112" s="384">
        <v>232055.72531342992</v>
      </c>
      <c r="K112" s="349">
        <v>237109.88814875725</v>
      </c>
      <c r="L112" s="345">
        <v>245935.2492623697</v>
      </c>
      <c r="M112" s="345">
        <v>265480.93503570539</v>
      </c>
      <c r="N112" s="345">
        <v>247711.92344527668</v>
      </c>
      <c r="O112" s="414">
        <v>239409.60128140348</v>
      </c>
      <c r="P112" s="414">
        <v>243575.77254045778</v>
      </c>
      <c r="Q112" s="414">
        <v>257625.76171287842</v>
      </c>
      <c r="R112" s="414">
        <v>267077.34420066338</v>
      </c>
      <c r="S112" s="415">
        <v>267294.70882894268</v>
      </c>
      <c r="T112" s="414">
        <v>250143.57214604499</v>
      </c>
      <c r="U112" s="414">
        <v>262693.17876240326</v>
      </c>
      <c r="V112" s="414">
        <v>252850.29569914914</v>
      </c>
      <c r="W112" s="414">
        <v>267400.26798004552</v>
      </c>
      <c r="X112" s="414">
        <v>304117.69262214226</v>
      </c>
      <c r="Y112" s="414">
        <v>308891.07817809941</v>
      </c>
      <c r="Z112" s="414">
        <v>308601.23965331784</v>
      </c>
      <c r="AA112" s="414">
        <v>336410.8786607348</v>
      </c>
      <c r="AB112" s="414">
        <v>363387.59534771432</v>
      </c>
      <c r="AC112" s="415">
        <v>372066.52276975568</v>
      </c>
      <c r="AD112" s="414">
        <v>370437.88261115889</v>
      </c>
      <c r="AE112" s="414">
        <v>360069.29921008111</v>
      </c>
      <c r="AF112" s="414">
        <v>378993.75889811933</v>
      </c>
      <c r="AG112" s="414">
        <v>369499.9214355271</v>
      </c>
      <c r="AH112" s="414">
        <v>382287.09165144531</v>
      </c>
      <c r="AI112" s="414">
        <v>401749.53934314376</v>
      </c>
      <c r="AJ112" s="414">
        <v>422526.795096563</v>
      </c>
      <c r="AK112" s="414">
        <v>438484.74533977854</v>
      </c>
      <c r="AL112" s="414">
        <v>465902.34111376706</v>
      </c>
      <c r="AM112" s="415">
        <v>486323.51748790161</v>
      </c>
      <c r="AN112" s="414">
        <v>510493.8317020362</v>
      </c>
      <c r="AO112" s="414">
        <v>499854.64756111684</v>
      </c>
      <c r="AP112" s="414">
        <v>506354.5786137447</v>
      </c>
      <c r="AQ112" s="414">
        <v>510096.5638591958</v>
      </c>
      <c r="AR112" s="414">
        <v>534185.72475670523</v>
      </c>
      <c r="AS112" s="414">
        <v>544204.56320132175</v>
      </c>
      <c r="AT112" s="414">
        <v>576146.55511139275</v>
      </c>
      <c r="AU112" s="414">
        <v>563138.48194191908</v>
      </c>
      <c r="AV112" s="414">
        <v>527490.3479803775</v>
      </c>
      <c r="AW112" s="415">
        <v>489730.44342313544</v>
      </c>
      <c r="AX112" s="414">
        <v>529183.41292449622</v>
      </c>
      <c r="AY112" s="414">
        <v>547137.17450902739</v>
      </c>
      <c r="AZ112" s="414">
        <v>584471.32743915997</v>
      </c>
      <c r="BA112" s="414">
        <v>568812.42833924224</v>
      </c>
      <c r="BB112" s="414">
        <v>591027.11677944136</v>
      </c>
      <c r="BC112" s="414">
        <v>587428.30985469348</v>
      </c>
      <c r="BD112" s="414">
        <v>575152.83354036533</v>
      </c>
      <c r="BE112" s="414"/>
      <c r="BF112" s="414"/>
      <c r="BG112" s="414"/>
      <c r="BH112" s="416"/>
    </row>
    <row r="113" spans="1:60">
      <c r="A113" s="973">
        <v>99.5</v>
      </c>
      <c r="B113" s="349">
        <v>237174.85098770895</v>
      </c>
      <c r="C113" s="349">
        <f t="shared" si="6"/>
        <v>249363.8861827394</v>
      </c>
      <c r="D113" s="380">
        <v>261552.92137776982</v>
      </c>
      <c r="E113" s="380">
        <f t="shared" si="7"/>
        <v>268103.09120346681</v>
      </c>
      <c r="F113" s="380">
        <v>274653.26102916378</v>
      </c>
      <c r="G113" s="345">
        <v>269588.4860654014</v>
      </c>
      <c r="H113" s="380">
        <v>277619.34330232308</v>
      </c>
      <c r="I113" s="398">
        <v>256801.78891068086</v>
      </c>
      <c r="J113" s="384">
        <v>252478.11633723718</v>
      </c>
      <c r="K113" s="349">
        <v>258935.1202838998</v>
      </c>
      <c r="L113" s="345">
        <v>266779.92964786757</v>
      </c>
      <c r="M113" s="345">
        <v>289045.03845005395</v>
      </c>
      <c r="N113" s="345">
        <v>267874.62020834605</v>
      </c>
      <c r="O113" s="414">
        <v>260287.08143207015</v>
      </c>
      <c r="P113" s="414">
        <v>265765.54824560817</v>
      </c>
      <c r="Q113" s="414">
        <v>281246.69290309015</v>
      </c>
      <c r="R113" s="414">
        <v>292218.77403833618</v>
      </c>
      <c r="S113" s="415">
        <v>294050.29883583379</v>
      </c>
      <c r="T113" s="414">
        <v>273641.03916068934</v>
      </c>
      <c r="U113" s="414">
        <v>289496.39515170688</v>
      </c>
      <c r="V113" s="414">
        <v>279705.51614294585</v>
      </c>
      <c r="W113" s="414">
        <v>295824.09773644555</v>
      </c>
      <c r="X113" s="414">
        <v>338699.82773550152</v>
      </c>
      <c r="Y113" s="414">
        <v>343761.75308876327</v>
      </c>
      <c r="Z113" s="414">
        <v>340439.39018758183</v>
      </c>
      <c r="AA113" s="414">
        <v>376604.48712571792</v>
      </c>
      <c r="AB113" s="414">
        <v>407417.93826758623</v>
      </c>
      <c r="AC113" s="415">
        <v>417847.21834734274</v>
      </c>
      <c r="AD113" s="414">
        <v>421555.31047810905</v>
      </c>
      <c r="AE113" s="414">
        <v>401585.5572055073</v>
      </c>
      <c r="AF113" s="414">
        <v>429305.75937512971</v>
      </c>
      <c r="AG113" s="414">
        <v>413349.563178916</v>
      </c>
      <c r="AH113" s="414">
        <v>426083.04472852306</v>
      </c>
      <c r="AI113" s="414">
        <v>444119.9322603445</v>
      </c>
      <c r="AJ113" s="414">
        <v>466964.5365300483</v>
      </c>
      <c r="AK113" s="414">
        <v>492858.48659787979</v>
      </c>
      <c r="AL113" s="414">
        <v>524097.44565993035</v>
      </c>
      <c r="AM113" s="415">
        <v>550675.96683251602</v>
      </c>
      <c r="AN113" s="414">
        <v>574892.10955561907</v>
      </c>
      <c r="AO113" s="414">
        <v>560178.29704489431</v>
      </c>
      <c r="AP113" s="414">
        <v>571035.61371522001</v>
      </c>
      <c r="AQ113" s="414">
        <v>571210.67834344367</v>
      </c>
      <c r="AR113" s="414">
        <v>603566.9554639071</v>
      </c>
      <c r="AS113" s="414">
        <v>617446.39585196646</v>
      </c>
      <c r="AT113" s="414">
        <v>655031.02684545459</v>
      </c>
      <c r="AU113" s="414">
        <v>633013.01297312032</v>
      </c>
      <c r="AV113" s="414">
        <v>596526.11153423775</v>
      </c>
      <c r="AW113" s="415">
        <v>551386.04678038403</v>
      </c>
      <c r="AX113" s="414">
        <v>597371.52075908217</v>
      </c>
      <c r="AY113" s="414">
        <v>618342.3619317991</v>
      </c>
      <c r="AZ113" s="414">
        <v>662034.85479961999</v>
      </c>
      <c r="BA113" s="414">
        <v>640907.41134151933</v>
      </c>
      <c r="BB113" s="414">
        <v>665907.95563038089</v>
      </c>
      <c r="BC113" s="414">
        <v>664136.0583823761</v>
      </c>
      <c r="BD113" s="414">
        <v>646533.40655622515</v>
      </c>
      <c r="BE113" s="414"/>
      <c r="BF113" s="414"/>
      <c r="BG113" s="414"/>
      <c r="BH113" s="416"/>
    </row>
    <row r="114" spans="1:60">
      <c r="A114" s="973">
        <v>99.6</v>
      </c>
      <c r="B114" s="349">
        <v>265226.98598955263</v>
      </c>
      <c r="C114" s="349">
        <f t="shared" si="6"/>
        <v>278501.91493929044</v>
      </c>
      <c r="D114" s="380">
        <v>291776.84388902824</v>
      </c>
      <c r="E114" s="380">
        <f t="shared" si="7"/>
        <v>300488.82263971801</v>
      </c>
      <c r="F114" s="380">
        <v>309200.80139040778</v>
      </c>
      <c r="G114" s="345">
        <v>302810.99629458302</v>
      </c>
      <c r="H114" s="380">
        <v>310786.23002779251</v>
      </c>
      <c r="I114" s="398">
        <v>283891.55287701561</v>
      </c>
      <c r="J114" s="384">
        <v>278583.72150811169</v>
      </c>
      <c r="K114" s="349">
        <v>287651.20055436762</v>
      </c>
      <c r="L114" s="345">
        <v>296549.73817610997</v>
      </c>
      <c r="M114" s="345">
        <v>322601.7183756539</v>
      </c>
      <c r="N114" s="345">
        <v>297209.48334706511</v>
      </c>
      <c r="O114" s="414">
        <v>290277.34676287719</v>
      </c>
      <c r="P114" s="414">
        <v>295064.74105489749</v>
      </c>
      <c r="Q114" s="414">
        <v>314181.99187450978</v>
      </c>
      <c r="R114" s="414">
        <v>326750.88522752223</v>
      </c>
      <c r="S114" s="415">
        <v>329956.58883610507</v>
      </c>
      <c r="T114" s="414">
        <v>308118.32186690567</v>
      </c>
      <c r="U114" s="414">
        <v>327242.0126695949</v>
      </c>
      <c r="V114" s="414">
        <v>317232.6274377745</v>
      </c>
      <c r="W114" s="414">
        <v>337237.65403912868</v>
      </c>
      <c r="X114" s="414">
        <v>385791.09252662561</v>
      </c>
      <c r="Y114" s="414">
        <v>394458.52850278816</v>
      </c>
      <c r="Z114" s="414">
        <v>387290.65235588903</v>
      </c>
      <c r="AA114" s="414">
        <v>430215.46903039474</v>
      </c>
      <c r="AB114" s="414">
        <v>479028.0904852376</v>
      </c>
      <c r="AC114" s="415">
        <v>484307.83043200779</v>
      </c>
      <c r="AD114" s="414">
        <v>487580.79056138691</v>
      </c>
      <c r="AE114" s="414">
        <v>460863.04999047646</v>
      </c>
      <c r="AF114" s="414">
        <v>494486.35467481834</v>
      </c>
      <c r="AG114" s="414">
        <v>475386.26934809412</v>
      </c>
      <c r="AH114" s="414">
        <v>489570.4889858957</v>
      </c>
      <c r="AI114" s="414">
        <v>509855.16609397519</v>
      </c>
      <c r="AJ114" s="414">
        <v>533778.97074247035</v>
      </c>
      <c r="AK114" s="414">
        <v>565946.10626280482</v>
      </c>
      <c r="AL114" s="414">
        <v>605311.16824499506</v>
      </c>
      <c r="AM114" s="415">
        <v>637246.42147369811</v>
      </c>
      <c r="AN114" s="414">
        <v>665760.54466112901</v>
      </c>
      <c r="AO114" s="414">
        <v>646640.50773535902</v>
      </c>
      <c r="AP114" s="414">
        <v>659984.12237494695</v>
      </c>
      <c r="AQ114" s="414">
        <v>655701.85779547831</v>
      </c>
      <c r="AR114" s="414">
        <v>699337.64012412715</v>
      </c>
      <c r="AS114" s="414">
        <v>720931.61774774687</v>
      </c>
      <c r="AT114" s="414">
        <v>765268.14956288831</v>
      </c>
      <c r="AU114" s="414">
        <v>734978.38246080466</v>
      </c>
      <c r="AV114" s="414">
        <v>697505.22689799278</v>
      </c>
      <c r="AW114" s="415">
        <v>643136.84974159219</v>
      </c>
      <c r="AX114" s="414">
        <v>697456.18715595908</v>
      </c>
      <c r="AY114" s="414">
        <v>724407.4111721646</v>
      </c>
      <c r="AZ114" s="414">
        <v>774279.7128350999</v>
      </c>
      <c r="BA114" s="414">
        <v>744758.46608716133</v>
      </c>
      <c r="BB114" s="414">
        <v>774241.28754295572</v>
      </c>
      <c r="BC114" s="414">
        <v>774776.13235709304</v>
      </c>
      <c r="BD114" s="414">
        <v>746588.35155652661</v>
      </c>
      <c r="BE114" s="414"/>
      <c r="BF114" s="414"/>
      <c r="BG114" s="414"/>
      <c r="BH114" s="416"/>
    </row>
    <row r="115" spans="1:60">
      <c r="A115" s="973">
        <v>99.7</v>
      </c>
      <c r="B115" s="349">
        <v>311171.28273439035</v>
      </c>
      <c r="C115" s="349">
        <f t="shared" si="6"/>
        <v>325693.51750862738</v>
      </c>
      <c r="D115" s="380">
        <v>340215.75228286447</v>
      </c>
      <c r="E115" s="380">
        <f t="shared" si="7"/>
        <v>352167.93010862288</v>
      </c>
      <c r="F115" s="380">
        <v>364120.10793438135</v>
      </c>
      <c r="G115" s="345">
        <v>355920.47910474183</v>
      </c>
      <c r="H115" s="380">
        <v>359518.25276386971</v>
      </c>
      <c r="I115" s="398">
        <v>328612.31746732042</v>
      </c>
      <c r="J115" s="384">
        <v>319747.18846116919</v>
      </c>
      <c r="K115" s="349">
        <v>331792.06267434201</v>
      </c>
      <c r="L115" s="345">
        <v>341950.63432025566</v>
      </c>
      <c r="M115" s="345">
        <v>377021.06034152617</v>
      </c>
      <c r="N115" s="345">
        <v>343383.24298547843</v>
      </c>
      <c r="O115" s="414">
        <v>334424.07343445614</v>
      </c>
      <c r="P115" s="414">
        <v>341108.4335998802</v>
      </c>
      <c r="Q115" s="414">
        <v>364110.89140090975</v>
      </c>
      <c r="R115" s="414">
        <v>380908.90327448846</v>
      </c>
      <c r="S115" s="415">
        <v>387799.94079557224</v>
      </c>
      <c r="T115" s="414">
        <v>361937.05701374769</v>
      </c>
      <c r="U115" s="414">
        <v>386431.71433245332</v>
      </c>
      <c r="V115" s="414">
        <v>377139.8796128672</v>
      </c>
      <c r="W115" s="414">
        <v>401563.83397696615</v>
      </c>
      <c r="X115" s="414">
        <v>458646.22289948422</v>
      </c>
      <c r="Y115" s="414">
        <v>475725.5228888549</v>
      </c>
      <c r="Z115" s="414">
        <v>464292.3842333919</v>
      </c>
      <c r="AA115" s="414">
        <v>521935.82680408424</v>
      </c>
      <c r="AB115" s="414">
        <v>590303.32388992491</v>
      </c>
      <c r="AC115" s="415">
        <v>590687.05564228515</v>
      </c>
      <c r="AD115" s="414">
        <v>598280.12900926929</v>
      </c>
      <c r="AE115" s="414">
        <v>554321.42986920837</v>
      </c>
      <c r="AF115" s="414">
        <v>598002.3159033705</v>
      </c>
      <c r="AG115" s="414">
        <v>568145.57048767118</v>
      </c>
      <c r="AH115" s="414">
        <v>586728.39998510887</v>
      </c>
      <c r="AI115" s="414">
        <v>615026.17008926498</v>
      </c>
      <c r="AJ115" s="414">
        <v>646774.92544811079</v>
      </c>
      <c r="AK115" s="414">
        <v>687621.21853474295</v>
      </c>
      <c r="AL115" s="414">
        <v>731783.25643804052</v>
      </c>
      <c r="AM115" s="415">
        <v>775467.21412961662</v>
      </c>
      <c r="AN115" s="414">
        <v>816350.71429905726</v>
      </c>
      <c r="AO115" s="414">
        <v>792266.62213163439</v>
      </c>
      <c r="AP115" s="414">
        <v>792239.78148538398</v>
      </c>
      <c r="AQ115" s="414">
        <v>801054.27320171078</v>
      </c>
      <c r="AR115" s="414">
        <v>859843.43217712746</v>
      </c>
      <c r="AS115" s="414">
        <v>888470.83957600396</v>
      </c>
      <c r="AT115" s="414">
        <v>946264.77379280992</v>
      </c>
      <c r="AU115" s="414">
        <v>905735.02244849433</v>
      </c>
      <c r="AV115" s="414">
        <v>857642.29320812295</v>
      </c>
      <c r="AW115" s="415">
        <v>798521.04760347295</v>
      </c>
      <c r="AX115" s="414">
        <v>859619.80894642905</v>
      </c>
      <c r="AY115" s="414">
        <v>899637.95705706172</v>
      </c>
      <c r="AZ115" s="414">
        <v>958233.18228701991</v>
      </c>
      <c r="BA115" s="414">
        <v>908666.58807314478</v>
      </c>
      <c r="BB115" s="414">
        <v>946558.54020047619</v>
      </c>
      <c r="BC115" s="414">
        <v>945100.78076154669</v>
      </c>
      <c r="BD115" s="414">
        <v>914385.64057662443</v>
      </c>
      <c r="BE115" s="414"/>
      <c r="BF115" s="414"/>
      <c r="BG115" s="414"/>
      <c r="BH115" s="416"/>
    </row>
    <row r="116" spans="1:60">
      <c r="A116" s="973">
        <v>99.8</v>
      </c>
      <c r="B116" s="349">
        <v>397898.28338372667</v>
      </c>
      <c r="C116" s="349">
        <f t="shared" si="6"/>
        <v>419822.36854595161</v>
      </c>
      <c r="D116" s="380">
        <v>441746.45370817656</v>
      </c>
      <c r="E116" s="380">
        <f t="shared" si="7"/>
        <v>455359.6933289686</v>
      </c>
      <c r="F116" s="380">
        <v>468972.9329497607</v>
      </c>
      <c r="G116" s="345">
        <v>451638.78032346588</v>
      </c>
      <c r="H116" s="380">
        <v>453830.53427007527</v>
      </c>
      <c r="I116" s="398">
        <v>415928.281851893</v>
      </c>
      <c r="J116" s="384">
        <v>401134.00189622724</v>
      </c>
      <c r="K116" s="349">
        <v>413132.38229961612</v>
      </c>
      <c r="L116" s="345">
        <v>434249.63865855144</v>
      </c>
      <c r="M116" s="345">
        <v>474677.2471567716</v>
      </c>
      <c r="N116" s="345">
        <v>432068.66171767045</v>
      </c>
      <c r="O116" s="414">
        <v>419720.05333957891</v>
      </c>
      <c r="P116" s="414">
        <v>427956.71949813678</v>
      </c>
      <c r="Q116" s="414">
        <v>461649.64547501173</v>
      </c>
      <c r="R116" s="414">
        <v>486886.20170910261</v>
      </c>
      <c r="S116" s="415">
        <v>500898.7499001057</v>
      </c>
      <c r="T116" s="414">
        <v>467163.04670248047</v>
      </c>
      <c r="U116" s="414">
        <v>507677.04458206642</v>
      </c>
      <c r="V116" s="414">
        <v>491713.29978954577</v>
      </c>
      <c r="W116" s="414">
        <v>522944.40045028838</v>
      </c>
      <c r="X116" s="414">
        <v>618837.86205034668</v>
      </c>
      <c r="Y116" s="414">
        <v>633073.60558070429</v>
      </c>
      <c r="Z116" s="414">
        <v>616175.37539346528</v>
      </c>
      <c r="AA116" s="414">
        <v>681864.86525480903</v>
      </c>
      <c r="AB116" s="414">
        <v>815347.94782675849</v>
      </c>
      <c r="AC116" s="415">
        <v>807997.21868100262</v>
      </c>
      <c r="AD116" s="414">
        <v>809872.43681852554</v>
      </c>
      <c r="AE116" s="414">
        <v>731377.38502847648</v>
      </c>
      <c r="AF116" s="414">
        <v>807008.94721615675</v>
      </c>
      <c r="AG116" s="414">
        <v>763339.33514300175</v>
      </c>
      <c r="AH116" s="414">
        <v>779051.37148825603</v>
      </c>
      <c r="AI116" s="414">
        <v>823182.2158119923</v>
      </c>
      <c r="AJ116" s="414">
        <v>866871.71665390511</v>
      </c>
      <c r="AK116" s="414">
        <v>937243.29350477899</v>
      </c>
      <c r="AL116" s="414">
        <v>979914.91201732552</v>
      </c>
      <c r="AM116" s="415">
        <v>1058590.8619541649</v>
      </c>
      <c r="AN116" s="414">
        <v>1117509.4429311007</v>
      </c>
      <c r="AO116" s="414">
        <v>1080587.8570489595</v>
      </c>
      <c r="AP116" s="414">
        <v>1081930.1573594697</v>
      </c>
      <c r="AQ116" s="414">
        <v>1111393.0258205791</v>
      </c>
      <c r="AR116" s="414">
        <v>1196112.2008329227</v>
      </c>
      <c r="AS116" s="414">
        <v>1240807.4749984285</v>
      </c>
      <c r="AT116" s="414">
        <v>1329613.3840819735</v>
      </c>
      <c r="AU116" s="414">
        <v>1257304.3898745619</v>
      </c>
      <c r="AV116" s="414">
        <v>1200952.8156047035</v>
      </c>
      <c r="AW116" s="415">
        <v>1099712.9532681585</v>
      </c>
      <c r="AX116" s="414">
        <v>1202953.9454220517</v>
      </c>
      <c r="AY116" s="414">
        <v>1253966.2212708243</v>
      </c>
      <c r="AZ116" s="414">
        <v>1349390.4781932798</v>
      </c>
      <c r="BA116" s="414">
        <v>1245172.1152802904</v>
      </c>
      <c r="BB116" s="414">
        <v>1311431.398410632</v>
      </c>
      <c r="BC116" s="414">
        <v>1306521.2216539932</v>
      </c>
      <c r="BD116" s="414">
        <v>1263766.0946294027</v>
      </c>
      <c r="BE116" s="414"/>
      <c r="BF116" s="414"/>
      <c r="BG116" s="414"/>
      <c r="BH116" s="416"/>
    </row>
    <row r="117" spans="1:60" ht="15.55">
      <c r="A117" s="972">
        <v>99.9</v>
      </c>
      <c r="B117" s="423">
        <v>487801.12574115046</v>
      </c>
      <c r="C117" s="423">
        <f t="shared" si="6"/>
        <v>517227.79388180381</v>
      </c>
      <c r="D117" s="423">
        <v>546654.46202245716</v>
      </c>
      <c r="E117" s="423">
        <f t="shared" si="7"/>
        <v>561718.19760823238</v>
      </c>
      <c r="F117" s="423">
        <v>576781.93319400761</v>
      </c>
      <c r="G117" s="420">
        <v>533635.80520168191</v>
      </c>
      <c r="H117" s="420">
        <v>550889.60448403517</v>
      </c>
      <c r="I117" s="424">
        <v>508334.41456381738</v>
      </c>
      <c r="J117" s="423">
        <v>480444.05203081493</v>
      </c>
      <c r="K117" s="423">
        <v>495868.06075493409</v>
      </c>
      <c r="L117" s="423">
        <v>529184.5114602854</v>
      </c>
      <c r="M117" s="420">
        <v>578852.72871659882</v>
      </c>
      <c r="N117" s="420">
        <v>521900.07265262917</v>
      </c>
      <c r="O117" s="420">
        <v>509465.65055038594</v>
      </c>
      <c r="P117" s="420">
        <v>519565.47992547241</v>
      </c>
      <c r="Q117" s="420">
        <v>562233.01398970978</v>
      </c>
      <c r="R117" s="420">
        <v>588286.72047430056</v>
      </c>
      <c r="S117" s="421">
        <v>619668.71132993291</v>
      </c>
      <c r="T117" s="420">
        <v>574274.12522982655</v>
      </c>
      <c r="U117" s="420">
        <v>636122.44959039602</v>
      </c>
      <c r="V117" s="420">
        <v>618822.63441923645</v>
      </c>
      <c r="W117" s="420">
        <v>652621.30853729125</v>
      </c>
      <c r="X117" s="420">
        <v>807259.77095643058</v>
      </c>
      <c r="Y117" s="420">
        <v>828329.09791727131</v>
      </c>
      <c r="Z117" s="420">
        <v>778107.83286526427</v>
      </c>
      <c r="AA117" s="420">
        <v>846918.73506445438</v>
      </c>
      <c r="AB117" s="420">
        <v>1058367.6370256534</v>
      </c>
      <c r="AC117" s="421">
        <v>1044297.4632342645</v>
      </c>
      <c r="AD117" s="420">
        <v>1038670.3506198275</v>
      </c>
      <c r="AE117" s="420">
        <v>929290.26789561729</v>
      </c>
      <c r="AF117" s="420">
        <v>1023375.54985846</v>
      </c>
      <c r="AG117" s="420">
        <v>972734.43231200124</v>
      </c>
      <c r="AH117" s="420">
        <v>968356.04515389306</v>
      </c>
      <c r="AI117" s="420">
        <v>1043793.8239944618</v>
      </c>
      <c r="AJ117" s="420">
        <v>1089103.7475246789</v>
      </c>
      <c r="AK117" s="420">
        <v>1206688.543436568</v>
      </c>
      <c r="AL117" s="420">
        <v>1243081.7633198337</v>
      </c>
      <c r="AM117" s="421">
        <v>1333064.0991957306</v>
      </c>
      <c r="AN117" s="420">
        <v>1442406.7434370897</v>
      </c>
      <c r="AO117" s="420">
        <v>1403164.467866282</v>
      </c>
      <c r="AP117" s="420">
        <v>1408036.936639182</v>
      </c>
      <c r="AQ117" s="420">
        <v>1448474.6972109494</v>
      </c>
      <c r="AR117" s="420">
        <v>1550152.0621208204</v>
      </c>
      <c r="AS117" s="420">
        <v>1632625.1967699078</v>
      </c>
      <c r="AT117" s="420">
        <v>1734862.4145634267</v>
      </c>
      <c r="AU117" s="420">
        <v>1636166.609034213</v>
      </c>
      <c r="AV117" s="420">
        <v>1560529.8209707481</v>
      </c>
      <c r="AW117" s="421">
        <v>1423894.0524707262</v>
      </c>
      <c r="AX117" s="420">
        <v>1597013.8880608575</v>
      </c>
      <c r="AY117" s="420">
        <v>1655886.8940528997</v>
      </c>
      <c r="AZ117" s="420">
        <v>1786901.3129351197</v>
      </c>
      <c r="BA117" s="420">
        <v>1616571.6316391046</v>
      </c>
      <c r="BB117" s="420">
        <v>1708291.9495493188</v>
      </c>
      <c r="BC117" s="420">
        <v>1711423.3932102886</v>
      </c>
      <c r="BD117" s="420">
        <v>1647385.0869828591</v>
      </c>
      <c r="BE117" s="420"/>
      <c r="BF117" s="420"/>
      <c r="BG117" s="420"/>
      <c r="BH117" s="422"/>
    </row>
    <row r="118" spans="1:60" ht="15.55">
      <c r="A118" s="973">
        <v>99.91</v>
      </c>
      <c r="B118" s="414">
        <v>513187.45785312197</v>
      </c>
      <c r="C118" s="414">
        <f t="shared" si="6"/>
        <v>544897.4323651921</v>
      </c>
      <c r="D118" s="425">
        <v>576607.40687726217</v>
      </c>
      <c r="E118" s="425">
        <f t="shared" si="7"/>
        <v>595875.14172314922</v>
      </c>
      <c r="F118" s="425">
        <v>615142.87656903616</v>
      </c>
      <c r="G118" s="414">
        <v>561335.51701090008</v>
      </c>
      <c r="H118" s="414">
        <v>587401.93899458996</v>
      </c>
      <c r="I118" s="426">
        <v>537342.78043815389</v>
      </c>
      <c r="J118" s="425">
        <v>503782.40993942588</v>
      </c>
      <c r="K118" s="425">
        <v>524371.80381213443</v>
      </c>
      <c r="L118" s="425">
        <v>556003.50400648033</v>
      </c>
      <c r="M118" s="414">
        <v>608651.28101635806</v>
      </c>
      <c r="N118" s="414">
        <v>550998.12559446658</v>
      </c>
      <c r="O118" s="414">
        <v>538104.72319150867</v>
      </c>
      <c r="P118" s="414">
        <v>545083.53789998661</v>
      </c>
      <c r="Q118" s="414">
        <v>592554.17992376466</v>
      </c>
      <c r="R118" s="414">
        <v>624556.64367423009</v>
      </c>
      <c r="S118" s="415">
        <v>657916.71589543927</v>
      </c>
      <c r="T118" s="414">
        <v>607988.00207596121</v>
      </c>
      <c r="U118" s="414">
        <v>673739.62925844337</v>
      </c>
      <c r="V118" s="414">
        <v>660497.55395816616</v>
      </c>
      <c r="W118" s="414">
        <v>696470.15460171201</v>
      </c>
      <c r="X118" s="414">
        <v>871998.50745341717</v>
      </c>
      <c r="Y118" s="414">
        <v>873032.70721732487</v>
      </c>
      <c r="Z118" s="414">
        <v>825460.22234604578</v>
      </c>
      <c r="AA118" s="414">
        <v>895901.22754497221</v>
      </c>
      <c r="AB118" s="414">
        <v>1126677.5579154026</v>
      </c>
      <c r="AC118" s="415">
        <v>1126325.493258995</v>
      </c>
      <c r="AD118" s="414">
        <v>1108134.0777138358</v>
      </c>
      <c r="AE118" s="414">
        <v>990646.00021534413</v>
      </c>
      <c r="AF118" s="414">
        <v>1087790.9243612078</v>
      </c>
      <c r="AG118" s="414">
        <v>1009334.2929833235</v>
      </c>
      <c r="AH118" s="414">
        <v>1030758.3855412634</v>
      </c>
      <c r="AI118" s="414">
        <v>1101398.0363288848</v>
      </c>
      <c r="AJ118" s="414">
        <v>1161584.3032248942</v>
      </c>
      <c r="AK118" s="414">
        <v>1284918.9894006113</v>
      </c>
      <c r="AL118" s="414">
        <v>1324677.4320006766</v>
      </c>
      <c r="AM118" s="415">
        <v>1421173.8462604058</v>
      </c>
      <c r="AN118" s="414">
        <v>1539491.8404128475</v>
      </c>
      <c r="AO118" s="414">
        <v>1494403.4254095121</v>
      </c>
      <c r="AP118" s="414">
        <v>1500350.0193221248</v>
      </c>
      <c r="AQ118" s="414">
        <v>1551401.6681077597</v>
      </c>
      <c r="AR118" s="414">
        <v>1657852.6226229435</v>
      </c>
      <c r="AS118" s="414">
        <v>1752348.3083846881</v>
      </c>
      <c r="AT118" s="414">
        <v>1862141.6126569796</v>
      </c>
      <c r="AU118" s="414">
        <v>1758677.6991654132</v>
      </c>
      <c r="AV118" s="414">
        <v>1678993.7183778139</v>
      </c>
      <c r="AW118" s="415">
        <v>1526869.1150135791</v>
      </c>
      <c r="AX118" s="414">
        <v>1723659.9865019755</v>
      </c>
      <c r="AY118" s="414">
        <v>1784570.2741257928</v>
      </c>
      <c r="AZ118" s="414">
        <v>1930362.7989767997</v>
      </c>
      <c r="BA118" s="414">
        <v>1733400.1308964859</v>
      </c>
      <c r="BB118" s="414">
        <v>1834294.6331039018</v>
      </c>
      <c r="BC118" s="414">
        <v>1827097.360393825</v>
      </c>
      <c r="BD118" s="414">
        <v>1772410.518017442</v>
      </c>
      <c r="BE118" s="414"/>
      <c r="BF118" s="414"/>
      <c r="BG118" s="414"/>
      <c r="BH118" s="416"/>
    </row>
    <row r="119" spans="1:60">
      <c r="A119" s="973">
        <v>99.92</v>
      </c>
      <c r="B119" s="414">
        <v>546258.3748262045</v>
      </c>
      <c r="C119" s="414">
        <f t="shared" si="6"/>
        <v>581191.12753386912</v>
      </c>
      <c r="D119" s="414">
        <v>616123.88024153374</v>
      </c>
      <c r="E119" s="414">
        <f t="shared" si="7"/>
        <v>638822.65061638085</v>
      </c>
      <c r="F119" s="414">
        <v>661521.42099122796</v>
      </c>
      <c r="G119" s="414">
        <v>597331.67212283507</v>
      </c>
      <c r="H119" s="414">
        <v>629126.1290019094</v>
      </c>
      <c r="I119" s="415">
        <v>575368.01592094218</v>
      </c>
      <c r="J119" s="414">
        <v>532479.98567457031</v>
      </c>
      <c r="K119" s="414">
        <v>558032.30776297499</v>
      </c>
      <c r="L119" s="414">
        <v>592043.19082826853</v>
      </c>
      <c r="M119" s="414">
        <v>647224.92349381384</v>
      </c>
      <c r="N119" s="414">
        <v>589154.16856702848</v>
      </c>
      <c r="O119" s="414">
        <v>573072.65814350871</v>
      </c>
      <c r="P119" s="414">
        <v>573893.06086212397</v>
      </c>
      <c r="Q119" s="414">
        <v>628846.53951554501</v>
      </c>
      <c r="R119" s="414">
        <v>666923.52602213284</v>
      </c>
      <c r="S119" s="415">
        <v>703102.80040999467</v>
      </c>
      <c r="T119" s="414">
        <v>650708.41448435932</v>
      </c>
      <c r="U119" s="414">
        <v>722830.59017892578</v>
      </c>
      <c r="V119" s="414">
        <v>708634.89629022079</v>
      </c>
      <c r="W119" s="414">
        <v>747363.62151608453</v>
      </c>
      <c r="X119" s="414">
        <v>936385.2128582662</v>
      </c>
      <c r="Y119" s="414">
        <v>922256.55005679466</v>
      </c>
      <c r="Z119" s="414">
        <v>847723.11381881789</v>
      </c>
      <c r="AA119" s="414">
        <v>974323.25323730521</v>
      </c>
      <c r="AB119" s="414">
        <v>1207540.0400859695</v>
      </c>
      <c r="AC119" s="415">
        <v>1211264.0023582552</v>
      </c>
      <c r="AD119" s="414">
        <v>1193824.3906218079</v>
      </c>
      <c r="AE119" s="414">
        <v>1068109.3889124712</v>
      </c>
      <c r="AF119" s="414">
        <v>1153490.1130045184</v>
      </c>
      <c r="AG119" s="414">
        <v>1067579.6931873139</v>
      </c>
      <c r="AH119" s="414">
        <v>1100495.254167327</v>
      </c>
      <c r="AI119" s="414">
        <v>1165013.6448999015</v>
      </c>
      <c r="AJ119" s="414">
        <v>1247914.5185202046</v>
      </c>
      <c r="AK119" s="414">
        <v>1386930.2647932416</v>
      </c>
      <c r="AL119" s="414">
        <v>1427549.7449581069</v>
      </c>
      <c r="AM119" s="415">
        <v>1534530.0532556092</v>
      </c>
      <c r="AN119" s="414">
        <v>1652890.0920483542</v>
      </c>
      <c r="AO119" s="414">
        <v>1610283.8177915087</v>
      </c>
      <c r="AP119" s="414">
        <v>1626710.767951821</v>
      </c>
      <c r="AQ119" s="414">
        <v>1665037.43622097</v>
      </c>
      <c r="AR119" s="414">
        <v>1791183.1999244243</v>
      </c>
      <c r="AS119" s="414">
        <v>1893129.5336744231</v>
      </c>
      <c r="AT119" s="414">
        <v>2019115.938010524</v>
      </c>
      <c r="AU119" s="414">
        <v>1901519.5485415196</v>
      </c>
      <c r="AV119" s="414">
        <v>1834962.0470407002</v>
      </c>
      <c r="AW119" s="415">
        <v>1658884.9451008502</v>
      </c>
      <c r="AX119" s="414">
        <v>1872952.3992787374</v>
      </c>
      <c r="AY119" s="414">
        <v>1943873.8488535404</v>
      </c>
      <c r="AZ119" s="414">
        <v>2094967.7132820198</v>
      </c>
      <c r="BA119" s="414">
        <v>1874077.4541532192</v>
      </c>
      <c r="BB119" s="414">
        <v>1983331.9121966197</v>
      </c>
      <c r="BC119" s="414">
        <v>1965967.5666065086</v>
      </c>
      <c r="BD119" s="414">
        <v>1914600.5527659068</v>
      </c>
      <c r="BE119" s="414"/>
      <c r="BF119" s="414"/>
      <c r="BG119" s="414"/>
      <c r="BH119" s="416"/>
    </row>
    <row r="120" spans="1:60">
      <c r="A120" s="973">
        <v>99.93</v>
      </c>
      <c r="B120" s="427">
        <v>587761.93359378073</v>
      </c>
      <c r="C120" s="427">
        <f t="shared" si="6"/>
        <v>627550.29545250768</v>
      </c>
      <c r="D120" s="427">
        <v>667338.65731123451</v>
      </c>
      <c r="E120" s="427">
        <f t="shared" si="7"/>
        <v>696727.35657706857</v>
      </c>
      <c r="F120" s="427">
        <v>726116.05584290263</v>
      </c>
      <c r="G120" s="427">
        <v>640258.87802346027</v>
      </c>
      <c r="H120" s="427">
        <v>679935.85088872386</v>
      </c>
      <c r="I120" s="428">
        <v>612744.39478178229</v>
      </c>
      <c r="J120" s="427">
        <v>569213.7324419698</v>
      </c>
      <c r="K120" s="427">
        <v>597638.25368530687</v>
      </c>
      <c r="L120" s="427">
        <v>634270.38505412021</v>
      </c>
      <c r="M120" s="427">
        <v>693755.87287586147</v>
      </c>
      <c r="N120" s="427">
        <v>633374.24408116785</v>
      </c>
      <c r="O120" s="414">
        <v>615437.20825024555</v>
      </c>
      <c r="P120" s="414">
        <v>613206.55430489744</v>
      </c>
      <c r="Q120" s="414">
        <v>673922.10838293331</v>
      </c>
      <c r="R120" s="414">
        <v>713457.90894907084</v>
      </c>
      <c r="S120" s="415">
        <v>759228.89502162277</v>
      </c>
      <c r="T120" s="414">
        <v>700247.11605464225</v>
      </c>
      <c r="U120" s="414">
        <v>772604.03457601275</v>
      </c>
      <c r="V120" s="414">
        <v>764766.67063534842</v>
      </c>
      <c r="W120" s="414">
        <v>813177.78167214792</v>
      </c>
      <c r="X120" s="414">
        <v>989686.21865355945</v>
      </c>
      <c r="Y120" s="414">
        <v>1002674.0194859445</v>
      </c>
      <c r="Z120" s="414">
        <v>883096.07560264214</v>
      </c>
      <c r="AA120" s="414">
        <v>1077051.9101819673</v>
      </c>
      <c r="AB120" s="414">
        <v>1309282.5699028044</v>
      </c>
      <c r="AC120" s="415">
        <v>1303146.9107907698</v>
      </c>
      <c r="AD120" s="414">
        <v>1292797.0433403028</v>
      </c>
      <c r="AE120" s="414">
        <v>1164536.9300281005</v>
      </c>
      <c r="AF120" s="414">
        <v>1234909.2679531965</v>
      </c>
      <c r="AG120" s="414">
        <v>1147160.8695508933</v>
      </c>
      <c r="AH120" s="414">
        <v>1203268.9404699847</v>
      </c>
      <c r="AI120" s="414">
        <v>1251414.4353177657</v>
      </c>
      <c r="AJ120" s="414">
        <v>1353034.8428673339</v>
      </c>
      <c r="AK120" s="414">
        <v>1513641.9779760011</v>
      </c>
      <c r="AL120" s="414">
        <v>1559995.1705235585</v>
      </c>
      <c r="AM120" s="415">
        <v>1669695.8517530242</v>
      </c>
      <c r="AN120" s="414">
        <v>1800891.3065574677</v>
      </c>
      <c r="AO120" s="414">
        <v>1766637.2291958635</v>
      </c>
      <c r="AP120" s="414">
        <v>1773489.6191205969</v>
      </c>
      <c r="AQ120" s="414">
        <v>1821201.4230055478</v>
      </c>
      <c r="AR120" s="414">
        <v>1937701.923291204</v>
      </c>
      <c r="AS120" s="414">
        <v>2072091.5355616997</v>
      </c>
      <c r="AT120" s="414">
        <v>2219801.7092107572</v>
      </c>
      <c r="AU120" s="414">
        <v>2088423.654039375</v>
      </c>
      <c r="AV120" s="414">
        <v>2019201.0708302234</v>
      </c>
      <c r="AW120" s="415">
        <v>1825508.616325479</v>
      </c>
      <c r="AX120" s="414">
        <v>2055726.3357714766</v>
      </c>
      <c r="AY120" s="414">
        <v>2134157.6964642876</v>
      </c>
      <c r="AZ120" s="414">
        <v>2307556.1590868798</v>
      </c>
      <c r="BA120" s="414">
        <v>2050057.1628736746</v>
      </c>
      <c r="BB120" s="414">
        <v>2173359.0572135975</v>
      </c>
      <c r="BC120" s="414">
        <v>2149330.9274960547</v>
      </c>
      <c r="BD120" s="414">
        <v>2092478.7896745524</v>
      </c>
      <c r="BE120" s="414"/>
      <c r="BF120" s="414"/>
      <c r="BG120" s="414"/>
      <c r="BH120" s="416"/>
    </row>
    <row r="121" spans="1:60">
      <c r="A121" s="973">
        <v>99.94</v>
      </c>
      <c r="B121" s="427">
        <v>645994.76559882006</v>
      </c>
      <c r="C121" s="427">
        <f t="shared" si="6"/>
        <v>685400.25685579178</v>
      </c>
      <c r="D121" s="427">
        <v>724805.74811276351</v>
      </c>
      <c r="E121" s="427">
        <f t="shared" si="7"/>
        <v>751552.77268123929</v>
      </c>
      <c r="F121" s="427">
        <v>778299.79724971508</v>
      </c>
      <c r="G121" s="427">
        <v>701395.39933536202</v>
      </c>
      <c r="H121" s="427">
        <v>744673.20013344637</v>
      </c>
      <c r="I121" s="428">
        <v>667153.25996876101</v>
      </c>
      <c r="J121" s="427">
        <v>619188.83703052695</v>
      </c>
      <c r="K121" s="427">
        <v>655828.76141648379</v>
      </c>
      <c r="L121" s="427">
        <v>684356.73120588483</v>
      </c>
      <c r="M121" s="427">
        <v>743047.98937665031</v>
      </c>
      <c r="N121" s="427">
        <v>680825.08728133596</v>
      </c>
      <c r="O121" s="414">
        <v>669834.3622228771</v>
      </c>
      <c r="P121" s="414">
        <v>667412.63821180456</v>
      </c>
      <c r="Q121" s="414">
        <v>730242.26809763128</v>
      </c>
      <c r="R121" s="414">
        <v>774531.44432477176</v>
      </c>
      <c r="S121" s="415">
        <v>828390.53404639289</v>
      </c>
      <c r="T121" s="414">
        <v>762752.69333497691</v>
      </c>
      <c r="U121" s="414">
        <v>845035.42671852524</v>
      </c>
      <c r="V121" s="414">
        <v>847084.89359760808</v>
      </c>
      <c r="W121" s="414">
        <v>896745.47679834114</v>
      </c>
      <c r="X121" s="414">
        <v>1077875.4735553754</v>
      </c>
      <c r="Y121" s="414">
        <v>1111267.3999861737</v>
      </c>
      <c r="Z121" s="414">
        <v>977320.43499191571</v>
      </c>
      <c r="AA121" s="414">
        <v>1174302.6469929803</v>
      </c>
      <c r="AB121" s="414">
        <v>1451295.7100765735</v>
      </c>
      <c r="AC121" s="415">
        <v>1429791.0709059765</v>
      </c>
      <c r="AD121" s="414">
        <v>1401058.711363127</v>
      </c>
      <c r="AE121" s="414">
        <v>1267573.5848601861</v>
      </c>
      <c r="AF121" s="414">
        <v>1350214.359296208</v>
      </c>
      <c r="AG121" s="414">
        <v>1265474.0012919893</v>
      </c>
      <c r="AH121" s="414">
        <v>1318638.2158253291</v>
      </c>
      <c r="AI121" s="414">
        <v>1382655.8823717046</v>
      </c>
      <c r="AJ121" s="414">
        <v>1482297.3009048069</v>
      </c>
      <c r="AK121" s="414">
        <v>1664462.301785521</v>
      </c>
      <c r="AL121" s="414">
        <v>1716419.3217647502</v>
      </c>
      <c r="AM121" s="415">
        <v>1852963.0640665668</v>
      </c>
      <c r="AN121" s="414">
        <v>1995453.3735167948</v>
      </c>
      <c r="AO121" s="414">
        <v>1968163.0900901442</v>
      </c>
      <c r="AP121" s="414">
        <v>1958590.9131662797</v>
      </c>
      <c r="AQ121" s="414">
        <v>2016849.6200596599</v>
      </c>
      <c r="AR121" s="414">
        <v>2163537.7371103894</v>
      </c>
      <c r="AS121" s="414">
        <v>2329070.8439657991</v>
      </c>
      <c r="AT121" s="414">
        <v>2487936.9008399337</v>
      </c>
      <c r="AU121" s="414">
        <v>2328133.3894001809</v>
      </c>
      <c r="AV121" s="414">
        <v>2226192.3330085808</v>
      </c>
      <c r="AW121" s="415">
        <v>2033661.2287985953</v>
      </c>
      <c r="AX121" s="414">
        <v>2296388.413681577</v>
      </c>
      <c r="AY121" s="414">
        <v>2392595.661119509</v>
      </c>
      <c r="AZ121" s="414">
        <v>2588613.1494240197</v>
      </c>
      <c r="BA121" s="414">
        <v>2274987.9486995088</v>
      </c>
      <c r="BB121" s="414">
        <v>2423778.002037311</v>
      </c>
      <c r="BC121" s="414">
        <v>2386729.4579159264</v>
      </c>
      <c r="BD121" s="414">
        <v>2329874.534385025</v>
      </c>
      <c r="BE121" s="414"/>
      <c r="BF121" s="414"/>
      <c r="BG121" s="414"/>
      <c r="BH121" s="416"/>
    </row>
    <row r="122" spans="1:60">
      <c r="A122" s="973">
        <v>99.95</v>
      </c>
      <c r="B122" s="414">
        <v>734047.86717551621</v>
      </c>
      <c r="C122" s="414">
        <f t="shared" si="6"/>
        <v>772750.18662102567</v>
      </c>
      <c r="D122" s="414">
        <v>811452.50606653525</v>
      </c>
      <c r="E122" s="414">
        <f t="shared" si="7"/>
        <v>844516.57386483508</v>
      </c>
      <c r="F122" s="414">
        <v>877580.64166313491</v>
      </c>
      <c r="G122" s="414">
        <v>784972.11600110645</v>
      </c>
      <c r="H122" s="414">
        <v>803377.00495173433</v>
      </c>
      <c r="I122" s="415">
        <v>745206.23671586707</v>
      </c>
      <c r="J122" s="414">
        <v>689102.99386963609</v>
      </c>
      <c r="K122" s="414">
        <v>732715.05521107442</v>
      </c>
      <c r="L122" s="414">
        <v>759144.6535095016</v>
      </c>
      <c r="M122" s="414">
        <v>821385.19493680971</v>
      </c>
      <c r="N122" s="414">
        <v>753170.60242869158</v>
      </c>
      <c r="O122" s="414">
        <v>743715.09354273672</v>
      </c>
      <c r="P122" s="414">
        <v>735837.55632698955</v>
      </c>
      <c r="Q122" s="414">
        <v>806826.29838218028</v>
      </c>
      <c r="R122" s="414">
        <v>858742.24129397946</v>
      </c>
      <c r="S122" s="415">
        <v>921839.95619007549</v>
      </c>
      <c r="T122" s="414">
        <v>846167.87444361404</v>
      </c>
      <c r="U122" s="414">
        <v>950112.69822348654</v>
      </c>
      <c r="V122" s="414">
        <v>958110.50294914364</v>
      </c>
      <c r="W122" s="414">
        <v>999813.66382262716</v>
      </c>
      <c r="X122" s="414">
        <v>1214747.7860127643</v>
      </c>
      <c r="Y122" s="414">
        <v>1278587.8913140707</v>
      </c>
      <c r="Z122" s="414">
        <v>1091991.6170397468</v>
      </c>
      <c r="AA122" s="414">
        <v>1330398.150175221</v>
      </c>
      <c r="AB122" s="414">
        <v>1643178.3635256006</v>
      </c>
      <c r="AC122" s="415">
        <v>1606036.748196932</v>
      </c>
      <c r="AD122" s="414">
        <v>1568075.9610092368</v>
      </c>
      <c r="AE122" s="414">
        <v>1395597.6468090911</v>
      </c>
      <c r="AF122" s="414">
        <v>1511534.0522036087</v>
      </c>
      <c r="AG122" s="414">
        <v>1412954.3204280226</v>
      </c>
      <c r="AH122" s="414">
        <v>1458228.0414558221</v>
      </c>
      <c r="AI122" s="414">
        <v>1550641.7125176345</v>
      </c>
      <c r="AJ122" s="414">
        <v>1673778.7860496375</v>
      </c>
      <c r="AK122" s="414">
        <v>1859279.6639220796</v>
      </c>
      <c r="AL122" s="414">
        <v>1914865.0326806803</v>
      </c>
      <c r="AM122" s="415">
        <v>2102947.6922451095</v>
      </c>
      <c r="AN122" s="414">
        <v>2266829.7535551502</v>
      </c>
      <c r="AO122" s="414">
        <v>2233534.0103758476</v>
      </c>
      <c r="AP122" s="414">
        <v>2226743.0430149026</v>
      </c>
      <c r="AQ122" s="414">
        <v>2265703.7302946351</v>
      </c>
      <c r="AR122" s="414">
        <v>2466882.2069814089</v>
      </c>
      <c r="AS122" s="414">
        <v>2684531.0356546422</v>
      </c>
      <c r="AT122" s="414">
        <v>2857777.0031812484</v>
      </c>
      <c r="AU122" s="414">
        <v>2665573.2716367384</v>
      </c>
      <c r="AV122" s="414">
        <v>2525721.0464141276</v>
      </c>
      <c r="AW122" s="415">
        <v>2309624.0042306567</v>
      </c>
      <c r="AX122" s="414">
        <v>2626475.2868202734</v>
      </c>
      <c r="AY122" s="414">
        <v>2733094.2123199906</v>
      </c>
      <c r="AZ122" s="414">
        <v>2950665.1723838397</v>
      </c>
      <c r="BA122" s="414">
        <v>2595790.8549402826</v>
      </c>
      <c r="BB122" s="414">
        <v>2756906.4116236321</v>
      </c>
      <c r="BC122" s="414">
        <v>2733454.6891662674</v>
      </c>
      <c r="BD122" s="414">
        <v>2635017.8339846674</v>
      </c>
      <c r="BE122" s="414"/>
      <c r="BF122" s="414"/>
      <c r="BG122" s="414"/>
      <c r="BH122" s="416"/>
    </row>
    <row r="123" spans="1:60">
      <c r="A123" s="973">
        <v>99.96</v>
      </c>
      <c r="B123" s="414">
        <v>837300.12553502957</v>
      </c>
      <c r="C123" s="414">
        <f t="shared" si="6"/>
        <v>881879.75726354297</v>
      </c>
      <c r="D123" s="414">
        <v>926459.38899205637</v>
      </c>
      <c r="E123" s="414">
        <f t="shared" si="7"/>
        <v>976233.25017767539</v>
      </c>
      <c r="F123" s="414">
        <v>1026007.1113632944</v>
      </c>
      <c r="G123" s="414">
        <v>902132.59024279297</v>
      </c>
      <c r="H123" s="414">
        <v>929500.38644945365</v>
      </c>
      <c r="I123" s="415">
        <v>864993.00015568908</v>
      </c>
      <c r="J123" s="414">
        <v>788028.09993424197</v>
      </c>
      <c r="K123" s="414">
        <v>831694.53048135946</v>
      </c>
      <c r="L123" s="414">
        <v>865340.11143812933</v>
      </c>
      <c r="M123" s="414">
        <v>935539.47014373494</v>
      </c>
      <c r="N123" s="414">
        <v>854423.87660967594</v>
      </c>
      <c r="O123" s="414">
        <v>847760.81338603504</v>
      </c>
      <c r="P123" s="414">
        <v>832983.63592813408</v>
      </c>
      <c r="Q123" s="414">
        <v>915151.3889066038</v>
      </c>
      <c r="R123" s="414">
        <v>975198.38374103967</v>
      </c>
      <c r="S123" s="415">
        <v>1060640.5837471443</v>
      </c>
      <c r="T123" s="414">
        <v>967061.59811994398</v>
      </c>
      <c r="U123" s="414">
        <v>1099327.2590678197</v>
      </c>
      <c r="V123" s="414">
        <v>1117361.2012908421</v>
      </c>
      <c r="W123" s="414">
        <v>1153854.8281546261</v>
      </c>
      <c r="X123" s="414">
        <v>1459153.5712113653</v>
      </c>
      <c r="Y123" s="414">
        <v>1408918.1218313344</v>
      </c>
      <c r="Z123" s="414">
        <v>1247415.631771436</v>
      </c>
      <c r="AA123" s="414">
        <v>1526194.9551879661</v>
      </c>
      <c r="AB123" s="414">
        <v>1920090.1628866168</v>
      </c>
      <c r="AC123" s="415">
        <v>1863577.6952061215</v>
      </c>
      <c r="AD123" s="414">
        <v>1839740.5876721155</v>
      </c>
      <c r="AE123" s="414">
        <v>1594758.5133835091</v>
      </c>
      <c r="AF123" s="414">
        <v>1746985.56558286</v>
      </c>
      <c r="AG123" s="414">
        <v>1611160.0395832937</v>
      </c>
      <c r="AH123" s="414">
        <v>1660486.2433407737</v>
      </c>
      <c r="AI123" s="414">
        <v>1793638.9010630164</v>
      </c>
      <c r="AJ123" s="414">
        <v>1952987.6759227323</v>
      </c>
      <c r="AK123" s="414">
        <v>2197185.6591056893</v>
      </c>
      <c r="AL123" s="414">
        <v>2238427.2976065995</v>
      </c>
      <c r="AM123" s="415">
        <v>2445359.163480653</v>
      </c>
      <c r="AN123" s="414">
        <v>2625278.2989358394</v>
      </c>
      <c r="AO123" s="414">
        <v>2626602.0782066868</v>
      </c>
      <c r="AP123" s="414">
        <v>2592111.473026935</v>
      </c>
      <c r="AQ123" s="414">
        <v>2637351.3273888058</v>
      </c>
      <c r="AR123" s="414">
        <v>2880298.9977547186</v>
      </c>
      <c r="AS123" s="414">
        <v>3163810.8900338304</v>
      </c>
      <c r="AT123" s="414">
        <v>3381740.7383900536</v>
      </c>
      <c r="AU123" s="414">
        <v>3130609.6510244128</v>
      </c>
      <c r="AV123" s="414">
        <v>3002819.5137520758</v>
      </c>
      <c r="AW123" s="415">
        <v>2739007.2294714241</v>
      </c>
      <c r="AX123" s="414">
        <v>3121873.7947803061</v>
      </c>
      <c r="AY123" s="414">
        <v>3246877.306692759</v>
      </c>
      <c r="AZ123" s="414">
        <v>3501675.7271306398</v>
      </c>
      <c r="BA123" s="414">
        <v>3060679.4557867879</v>
      </c>
      <c r="BB123" s="414">
        <v>3265046.9647168708</v>
      </c>
      <c r="BC123" s="414">
        <v>3233428.6064134599</v>
      </c>
      <c r="BD123" s="414">
        <v>3135092.4616022599</v>
      </c>
      <c r="BE123" s="414"/>
      <c r="BF123" s="414"/>
      <c r="BG123" s="414"/>
      <c r="BH123" s="416"/>
    </row>
    <row r="124" spans="1:60">
      <c r="A124" s="973">
        <v>99.97</v>
      </c>
      <c r="B124" s="414">
        <v>1005714.9433097346</v>
      </c>
      <c r="C124" s="414">
        <f t="shared" si="6"/>
        <v>1073995.7563195629</v>
      </c>
      <c r="D124" s="414">
        <v>1142276.5693293915</v>
      </c>
      <c r="E124" s="414">
        <f t="shared" si="7"/>
        <v>1190485.3592671107</v>
      </c>
      <c r="F124" s="414">
        <v>1238694.1492048299</v>
      </c>
      <c r="G124" s="414">
        <v>1096030.57290732</v>
      </c>
      <c r="H124" s="414">
        <v>1155811.1253005196</v>
      </c>
      <c r="I124" s="415">
        <v>1074193.3248182782</v>
      </c>
      <c r="J124" s="414">
        <v>960888.10406162986</v>
      </c>
      <c r="K124" s="414">
        <v>1001068.8475977703</v>
      </c>
      <c r="L124" s="414">
        <v>1050311.211790612</v>
      </c>
      <c r="M124" s="414">
        <v>1122499.4280972348</v>
      </c>
      <c r="N124" s="414">
        <v>1010676.3190164323</v>
      </c>
      <c r="O124" s="414">
        <v>1012528.666775228</v>
      </c>
      <c r="P124" s="414">
        <v>997034.07990857051</v>
      </c>
      <c r="Q124" s="414">
        <v>1095790.4119254588</v>
      </c>
      <c r="R124" s="414">
        <v>1169839.8254378135</v>
      </c>
      <c r="S124" s="415">
        <v>1292458.3169127754</v>
      </c>
      <c r="T124" s="414">
        <v>1167713.3203188879</v>
      </c>
      <c r="U124" s="414">
        <v>1348738.4531231679</v>
      </c>
      <c r="V124" s="414">
        <v>1383086.5404189362</v>
      </c>
      <c r="W124" s="414">
        <v>1403378.8879862453</v>
      </c>
      <c r="X124" s="414">
        <v>1847308.301070916</v>
      </c>
      <c r="Y124" s="414">
        <v>1736365.6145534336</v>
      </c>
      <c r="Z124" s="414">
        <v>1484138.2344689919</v>
      </c>
      <c r="AA124" s="414">
        <v>1888883.7092890874</v>
      </c>
      <c r="AB124" s="414">
        <v>2370551.2952344017</v>
      </c>
      <c r="AC124" s="415">
        <v>2249953.6061040233</v>
      </c>
      <c r="AD124" s="414">
        <v>2228849.9119914933</v>
      </c>
      <c r="AE124" s="414">
        <v>1936213.7889374078</v>
      </c>
      <c r="AF124" s="414">
        <v>2137685.6823679549</v>
      </c>
      <c r="AG124" s="414">
        <v>1982315.8769227813</v>
      </c>
      <c r="AH124" s="414">
        <v>2011192.4590609623</v>
      </c>
      <c r="AI124" s="414">
        <v>2200171.0225933399</v>
      </c>
      <c r="AJ124" s="414">
        <v>2391513.295755446</v>
      </c>
      <c r="AK124" s="414">
        <v>2739536.0716166529</v>
      </c>
      <c r="AL124" s="414">
        <v>2750736.8382713352</v>
      </c>
      <c r="AM124" s="415">
        <v>2948203.5349965617</v>
      </c>
      <c r="AN124" s="414">
        <v>3214864.2055748096</v>
      </c>
      <c r="AO124" s="414">
        <v>3177499.5975229293</v>
      </c>
      <c r="AP124" s="414">
        <v>3200789.9851119095</v>
      </c>
      <c r="AQ124" s="414">
        <v>3266042.5126750818</v>
      </c>
      <c r="AR124" s="414">
        <v>3593567.1107286583</v>
      </c>
      <c r="AS124" s="414">
        <v>3956886.0453717005</v>
      </c>
      <c r="AT124" s="414">
        <v>4197410.0250517456</v>
      </c>
      <c r="AU124" s="414">
        <v>3885056.5318390713</v>
      </c>
      <c r="AV124" s="414">
        <v>3774002.8274969826</v>
      </c>
      <c r="AW124" s="415">
        <v>3459726.1708036717</v>
      </c>
      <c r="AX124" s="414">
        <v>3964693.4345140047</v>
      </c>
      <c r="AY124" s="414">
        <v>4106869.4091819567</v>
      </c>
      <c r="AZ124" s="414">
        <v>4433817.9609904997</v>
      </c>
      <c r="BA124" s="414">
        <v>3825525.3723928737</v>
      </c>
      <c r="BB124" s="414">
        <v>4080024.2052695351</v>
      </c>
      <c r="BC124" s="414">
        <v>4076056.7204703037</v>
      </c>
      <c r="BD124" s="414">
        <v>3931147.5961144278</v>
      </c>
      <c r="BE124" s="414"/>
      <c r="BF124" s="414"/>
      <c r="BG124" s="414"/>
      <c r="BH124" s="416"/>
    </row>
    <row r="125" spans="1:60">
      <c r="A125" s="973">
        <v>99.98</v>
      </c>
      <c r="B125" s="414">
        <v>1355268.3472442233</v>
      </c>
      <c r="C125" s="414">
        <f t="shared" si="6"/>
        <v>1470164.5082148369</v>
      </c>
      <c r="D125" s="414">
        <v>1585060.6691854505</v>
      </c>
      <c r="E125" s="414">
        <f t="shared" si="7"/>
        <v>1641567.1819617727</v>
      </c>
      <c r="F125" s="414">
        <v>1698073.6947380949</v>
      </c>
      <c r="G125" s="414">
        <v>1513754.9624900124</v>
      </c>
      <c r="H125" s="414">
        <v>1589334.2045944626</v>
      </c>
      <c r="I125" s="415">
        <v>1488107.9137055045</v>
      </c>
      <c r="J125" s="414">
        <v>1294907.0648715559</v>
      </c>
      <c r="K125" s="414">
        <v>1337410.9934135596</v>
      </c>
      <c r="L125" s="414">
        <v>1404903.3549732023</v>
      </c>
      <c r="M125" s="414">
        <v>1499796.1457218302</v>
      </c>
      <c r="N125" s="414">
        <v>1327921.6365210945</v>
      </c>
      <c r="O125" s="414">
        <v>1357063.3889566315</v>
      </c>
      <c r="P125" s="414">
        <v>1312642.8641748067</v>
      </c>
      <c r="Q125" s="414">
        <v>1457675.9922016</v>
      </c>
      <c r="R125" s="414">
        <v>1572888.7785538496</v>
      </c>
      <c r="S125" s="415">
        <v>1754286.4599513819</v>
      </c>
      <c r="T125" s="414">
        <v>1582421.8409024703</v>
      </c>
      <c r="U125" s="414">
        <v>1847029.4611100135</v>
      </c>
      <c r="V125" s="414">
        <v>1961050.062066522</v>
      </c>
      <c r="W125" s="414">
        <v>1903342.513035659</v>
      </c>
      <c r="X125" s="414">
        <v>2407579.9966435609</v>
      </c>
      <c r="Y125" s="414">
        <v>2543219.9049776946</v>
      </c>
      <c r="Z125" s="414">
        <v>2005331.3471824166</v>
      </c>
      <c r="AA125" s="414">
        <v>2549252.5299384082</v>
      </c>
      <c r="AB125" s="414">
        <v>3253558.8528809859</v>
      </c>
      <c r="AC125" s="415">
        <v>2943989.7735463018</v>
      </c>
      <c r="AD125" s="414">
        <v>3002708.7771950127</v>
      </c>
      <c r="AE125" s="414">
        <v>2609750.595754989</v>
      </c>
      <c r="AF125" s="414">
        <v>2938069.472927154</v>
      </c>
      <c r="AG125" s="414">
        <v>2699495.5264444314</v>
      </c>
      <c r="AH125" s="414">
        <v>2801449.5837386926</v>
      </c>
      <c r="AI125" s="414">
        <v>3015863.4746234277</v>
      </c>
      <c r="AJ125" s="414">
        <v>3311430.2453328944</v>
      </c>
      <c r="AK125" s="414">
        <v>3807476.047870873</v>
      </c>
      <c r="AL125" s="414">
        <v>3790753.589658062</v>
      </c>
      <c r="AM125" s="415">
        <v>4103317.1732955277</v>
      </c>
      <c r="AN125" s="414">
        <v>4552116.437636313</v>
      </c>
      <c r="AO125" s="414">
        <v>4401815.8031496732</v>
      </c>
      <c r="AP125" s="414">
        <v>4458506.7044921983</v>
      </c>
      <c r="AQ125" s="414">
        <v>4559053.7101526083</v>
      </c>
      <c r="AR125" s="414">
        <v>5117582.4258869337</v>
      </c>
      <c r="AS125" s="414">
        <v>5615586.4801675361</v>
      </c>
      <c r="AT125" s="414">
        <v>5936897.3653601855</v>
      </c>
      <c r="AU125" s="414">
        <v>5437419.5942715015</v>
      </c>
      <c r="AV125" s="414">
        <v>5441187.687796521</v>
      </c>
      <c r="AW125" s="415">
        <v>5032643.8903442612</v>
      </c>
      <c r="AX125" s="414">
        <v>5819017.3023030153</v>
      </c>
      <c r="AY125" s="414">
        <v>5959521.5589522198</v>
      </c>
      <c r="AZ125" s="414">
        <v>6417496.901547119</v>
      </c>
      <c r="BA125" s="414">
        <v>5459502.7245124457</v>
      </c>
      <c r="BB125" s="414">
        <v>5833684.4182276446</v>
      </c>
      <c r="BC125" s="414">
        <v>5926265.8585978262</v>
      </c>
      <c r="BD125" s="414">
        <v>5602345.3139569405</v>
      </c>
      <c r="BE125" s="414"/>
      <c r="BF125" s="414"/>
      <c r="BG125" s="414"/>
      <c r="BH125" s="416"/>
    </row>
    <row r="126" spans="1:60">
      <c r="A126" s="972">
        <v>99.99</v>
      </c>
      <c r="B126" s="420">
        <v>1755233.9879711161</v>
      </c>
      <c r="C126" s="420">
        <f t="shared" si="6"/>
        <v>1925907.2763979691</v>
      </c>
      <c r="D126" s="420">
        <v>2096580.5648248224</v>
      </c>
      <c r="E126" s="420">
        <f t="shared" si="7"/>
        <v>2175494.394414234</v>
      </c>
      <c r="F126" s="420">
        <v>2254408.2240036451</v>
      </c>
      <c r="G126" s="420">
        <v>1971112.4719977863</v>
      </c>
      <c r="H126" s="420">
        <v>2076842.2465677308</v>
      </c>
      <c r="I126" s="421">
        <v>1963093.3353378151</v>
      </c>
      <c r="J126" s="420">
        <v>1642273.6118044541</v>
      </c>
      <c r="K126" s="420">
        <v>1711989.0045613118</v>
      </c>
      <c r="L126" s="420">
        <v>1798069.3011657761</v>
      </c>
      <c r="M126" s="420">
        <v>1907805.6789683634</v>
      </c>
      <c r="N126" s="420">
        <v>1653802.0687049069</v>
      </c>
      <c r="O126" s="420">
        <v>1768548.1558168419</v>
      </c>
      <c r="P126" s="420">
        <v>1663541.0129895527</v>
      </c>
      <c r="Q126" s="420">
        <v>1872305.9592462429</v>
      </c>
      <c r="R126" s="420">
        <v>2008988.6423415034</v>
      </c>
      <c r="S126" s="421">
        <v>2247205.3671407248</v>
      </c>
      <c r="T126" s="420">
        <v>2025957.8896320977</v>
      </c>
      <c r="U126" s="420">
        <v>2384400.8328974056</v>
      </c>
      <c r="V126" s="420">
        <v>2434912.8457592418</v>
      </c>
      <c r="W126" s="420">
        <v>2468627.3338024262</v>
      </c>
      <c r="X126" s="420">
        <v>3031267.5789570231</v>
      </c>
      <c r="Y126" s="420">
        <v>3431918.1059901076</v>
      </c>
      <c r="Z126" s="420">
        <v>2602994.0028505926</v>
      </c>
      <c r="AA126" s="420">
        <v>3140068.9149165833</v>
      </c>
      <c r="AB126" s="420">
        <v>4171153.6136596398</v>
      </c>
      <c r="AC126" s="421">
        <v>3768161.9282786236</v>
      </c>
      <c r="AD126" s="420">
        <v>3792373.8782644756</v>
      </c>
      <c r="AE126" s="420">
        <v>3315837.2442933489</v>
      </c>
      <c r="AF126" s="420">
        <v>3789783.8691301518</v>
      </c>
      <c r="AG126" s="420">
        <v>3495554.4417076833</v>
      </c>
      <c r="AH126" s="420">
        <v>3621151.2357180319</v>
      </c>
      <c r="AI126" s="420">
        <v>3921640.000314611</v>
      </c>
      <c r="AJ126" s="420">
        <v>4311390.8313949211</v>
      </c>
      <c r="AK126" s="420">
        <v>4808075.197967032</v>
      </c>
      <c r="AL126" s="420">
        <v>4916941.8737358376</v>
      </c>
      <c r="AM126" s="421">
        <v>5423817.7564562159</v>
      </c>
      <c r="AN126" s="420">
        <v>5973676.1133416565</v>
      </c>
      <c r="AO126" s="420">
        <v>5729745.8052086681</v>
      </c>
      <c r="AP126" s="420">
        <v>5846452.8801536728</v>
      </c>
      <c r="AQ126" s="420">
        <v>5954364.4152224362</v>
      </c>
      <c r="AR126" s="420">
        <v>6811712.979647385</v>
      </c>
      <c r="AS126" s="420">
        <v>7573119.0644746954</v>
      </c>
      <c r="AT126" s="420">
        <v>7860754.7321130969</v>
      </c>
      <c r="AU126" s="420">
        <v>7238232.142861017</v>
      </c>
      <c r="AV126" s="420">
        <v>7204313.8961525075</v>
      </c>
      <c r="AW126" s="421">
        <v>6806110.8426788989</v>
      </c>
      <c r="AX126" s="420">
        <v>7921945.3768835906</v>
      </c>
      <c r="AY126" s="420">
        <v>8024925.7605063738</v>
      </c>
      <c r="AZ126" s="420">
        <v>8672191.7235245984</v>
      </c>
      <c r="BA126" s="420">
        <v>7270290.6980618369</v>
      </c>
      <c r="BB126" s="420">
        <v>7735891.154225138</v>
      </c>
      <c r="BC126" s="420">
        <v>7751017.3065105276</v>
      </c>
      <c r="BD126" s="420">
        <v>7422352.9549990762</v>
      </c>
      <c r="BE126" s="420"/>
      <c r="BF126" s="420"/>
      <c r="BG126" s="420"/>
      <c r="BH126" s="422"/>
    </row>
    <row r="127" spans="1:60">
      <c r="A127" s="974">
        <v>99.991</v>
      </c>
      <c r="B127" s="414">
        <v>1875201.9185329401</v>
      </c>
      <c r="C127" s="414">
        <f t="shared" si="6"/>
        <v>2074520.7629725563</v>
      </c>
      <c r="D127" s="414">
        <v>2273839.6074121725</v>
      </c>
      <c r="E127" s="414">
        <f t="shared" si="7"/>
        <v>2346471.3597964821</v>
      </c>
      <c r="F127" s="414">
        <v>2419103.1121807923</v>
      </c>
      <c r="G127" s="414">
        <v>2085823.8116851654</v>
      </c>
      <c r="H127" s="414">
        <v>2233503.1102159754</v>
      </c>
      <c r="I127" s="415">
        <v>2106093.5037869886</v>
      </c>
      <c r="J127" s="414">
        <v>1750711.4622965343</v>
      </c>
      <c r="K127" s="414">
        <v>1825245.6295998716</v>
      </c>
      <c r="L127" s="414">
        <v>1923980.473759348</v>
      </c>
      <c r="M127" s="414">
        <v>2026852.8709497633</v>
      </c>
      <c r="N127" s="414">
        <v>1749164.6892384591</v>
      </c>
      <c r="O127" s="414">
        <v>1870547.6729375436</v>
      </c>
      <c r="P127" s="414">
        <v>1767461.4724309952</v>
      </c>
      <c r="Q127" s="414">
        <v>1989709.347104941</v>
      </c>
      <c r="R127" s="414">
        <v>2135803.4436712945</v>
      </c>
      <c r="S127" s="415">
        <v>2404370.4408459258</v>
      </c>
      <c r="T127" s="414">
        <v>2152537.1955804438</v>
      </c>
      <c r="U127" s="414">
        <v>2539206.2177936276</v>
      </c>
      <c r="V127" s="414">
        <v>2580920.9133204599</v>
      </c>
      <c r="W127" s="414">
        <v>2648713.8312671878</v>
      </c>
      <c r="X127" s="414">
        <v>3272513.8304404747</v>
      </c>
      <c r="Z127" s="414">
        <v>2759888.2671354087</v>
      </c>
      <c r="AA127" s="414">
        <v>3339822.3318564319</v>
      </c>
      <c r="AB127" s="414">
        <v>4445444.6983496491</v>
      </c>
      <c r="AC127" s="415">
        <v>4036144.7096553934</v>
      </c>
      <c r="AD127" s="414">
        <v>4019578.4142713589</v>
      </c>
      <c r="AE127" s="414">
        <v>3541165.9025743864</v>
      </c>
      <c r="AF127" s="414">
        <v>4050379.5581439822</v>
      </c>
      <c r="AG127" s="414">
        <v>3762717.1126009231</v>
      </c>
      <c r="AH127" s="414">
        <v>3851862.3766727173</v>
      </c>
      <c r="AI127" s="414">
        <v>4202711.4709617617</v>
      </c>
      <c r="AJ127" s="414">
        <v>4610658.5959178656</v>
      </c>
      <c r="AK127" s="414">
        <v>5151196.8597160205</v>
      </c>
      <c r="AL127" s="414">
        <v>5283717.9692864539</v>
      </c>
      <c r="AM127" s="415">
        <v>5874046.0461476296</v>
      </c>
      <c r="AN127" s="414">
        <v>6436367.2009290168</v>
      </c>
      <c r="AO127" s="414">
        <v>6147444.0618586084</v>
      </c>
      <c r="AP127" s="414">
        <v>6295068.2746678647</v>
      </c>
      <c r="AQ127" s="414">
        <v>6431068.8424905771</v>
      </c>
      <c r="AR127" s="414">
        <v>7369295.1599386968</v>
      </c>
      <c r="AS127" s="414">
        <v>8201145.6601238837</v>
      </c>
      <c r="AT127" s="414">
        <v>8489121.3548511975</v>
      </c>
      <c r="AU127" s="414">
        <v>7815923.9945481317</v>
      </c>
      <c r="AV127" s="414">
        <v>7792636.3203371996</v>
      </c>
      <c r="AW127" s="415">
        <v>7367233.7093653698</v>
      </c>
      <c r="AX127" s="414">
        <v>8567917.8815255854</v>
      </c>
      <c r="AY127" s="414">
        <v>8675569.0584149975</v>
      </c>
      <c r="AZ127" s="414">
        <v>9397604.8538444992</v>
      </c>
      <c r="BA127" s="414">
        <v>7879833.0554055739</v>
      </c>
      <c r="BB127" s="414">
        <v>8359439.3944258643</v>
      </c>
      <c r="BC127" s="414">
        <v>8251368.1322886655</v>
      </c>
      <c r="BD127" s="414">
        <v>8013339.5362155195</v>
      </c>
      <c r="BE127" s="414"/>
      <c r="BF127" s="414"/>
      <c r="BG127" s="414"/>
      <c r="BH127" s="416"/>
    </row>
    <row r="128" spans="1:60">
      <c r="A128" s="974">
        <v>99.992000000000004</v>
      </c>
      <c r="B128" s="414">
        <v>2023038.3701220502</v>
      </c>
      <c r="C128" s="414">
        <f t="shared" si="6"/>
        <v>2239589.9241080298</v>
      </c>
      <c r="D128" s="414">
        <v>2456141.4780940097</v>
      </c>
      <c r="E128" s="414">
        <f t="shared" si="7"/>
        <v>2540741.7551465146</v>
      </c>
      <c r="F128" s="414">
        <v>2625342.0321990196</v>
      </c>
      <c r="G128" s="414">
        <v>2232416.7604332427</v>
      </c>
      <c r="H128" s="414">
        <v>2404701.9987127399</v>
      </c>
      <c r="I128" s="415">
        <v>2288735.4556822521</v>
      </c>
      <c r="J128" s="414">
        <v>1883029.4350364786</v>
      </c>
      <c r="K128" s="414">
        <v>1957051.4269117319</v>
      </c>
      <c r="L128" s="414">
        <v>2074617.4492369732</v>
      </c>
      <c r="M128" s="414">
        <v>2175524.0322849788</v>
      </c>
      <c r="N128" s="414">
        <v>1864871.8429362581</v>
      </c>
      <c r="O128" s="414">
        <v>1923217.0086719296</v>
      </c>
      <c r="P128" s="414">
        <v>1885343.0451085304</v>
      </c>
      <c r="Q128" s="414">
        <v>2126925.294384941</v>
      </c>
      <c r="R128" s="414">
        <v>2291206.0646395041</v>
      </c>
      <c r="S128" s="415">
        <v>2583955.9304141724</v>
      </c>
      <c r="T128" s="414">
        <v>2319612.8398249648</v>
      </c>
      <c r="U128" s="414">
        <v>2735068.9020222574</v>
      </c>
      <c r="V128" s="414">
        <v>2767199.9538908717</v>
      </c>
      <c r="W128" s="414">
        <v>2834377.4148933911</v>
      </c>
      <c r="X128" s="414">
        <v>3523984.2892955793</v>
      </c>
      <c r="Z128" s="414">
        <v>2954826.7916878997</v>
      </c>
      <c r="AA128" s="414">
        <v>3562792.8489723038</v>
      </c>
      <c r="AB128" s="414">
        <v>4778931.6137548294</v>
      </c>
      <c r="AC128" s="415">
        <v>4332731.3129964862</v>
      </c>
      <c r="AD128" s="414">
        <v>4268795.6351630324</v>
      </c>
      <c r="AE128" s="414">
        <v>3840019.8676318098</v>
      </c>
      <c r="AF128" s="414">
        <v>4401997.6697237287</v>
      </c>
      <c r="AG128" s="414">
        <v>4100499.2418461582</v>
      </c>
      <c r="AH128" s="414">
        <v>4160149.5764703336</v>
      </c>
      <c r="AI128" s="414">
        <v>4547197.9597117081</v>
      </c>
      <c r="AJ128" s="414">
        <v>4987831.6627101703</v>
      </c>
      <c r="AK128" s="414">
        <v>5567436.4912408758</v>
      </c>
      <c r="AL128" s="414">
        <v>5715893.7212290904</v>
      </c>
      <c r="AM128" s="415">
        <v>6350948.0324227726</v>
      </c>
      <c r="AN128" s="414">
        <v>6984652.2858218923</v>
      </c>
      <c r="AO128" s="414">
        <v>6628198.7507709535</v>
      </c>
      <c r="AP128" s="414">
        <v>6703416.5135692349</v>
      </c>
      <c r="AQ128" s="414">
        <v>6969133.5013149939</v>
      </c>
      <c r="AR128" s="414">
        <v>8007327.6635928145</v>
      </c>
      <c r="AS128" s="414">
        <v>8974250.7682553716</v>
      </c>
      <c r="AT128" s="414">
        <v>9263842.9767959714</v>
      </c>
      <c r="AU128" s="414">
        <v>8517047.1643762253</v>
      </c>
      <c r="AV128" s="414">
        <v>8518754.4079909269</v>
      </c>
      <c r="AW128" s="415">
        <v>8070014.4324860182</v>
      </c>
      <c r="AX128" s="414">
        <v>9387742.8375812732</v>
      </c>
      <c r="AY128" s="414">
        <v>9492039.1037173625</v>
      </c>
      <c r="AZ128" s="414">
        <v>10271730.19334998</v>
      </c>
      <c r="BA128" s="414">
        <v>8602795.5406576935</v>
      </c>
      <c r="BB128" s="414">
        <v>9123418.5461492054</v>
      </c>
      <c r="BC128" s="414">
        <v>9003336.5475756805</v>
      </c>
      <c r="BD128" s="414">
        <v>8732120.6044512335</v>
      </c>
      <c r="BE128" s="414"/>
      <c r="BF128" s="414"/>
      <c r="BG128" s="414"/>
      <c r="BH128" s="416"/>
    </row>
    <row r="129" spans="1:60">
      <c r="A129" s="974">
        <v>99.992999999999995</v>
      </c>
      <c r="B129" s="414">
        <v>2228414.0009234268</v>
      </c>
      <c r="C129" s="414">
        <f t="shared" si="6"/>
        <v>2401175.7245205441</v>
      </c>
      <c r="D129" s="414">
        <v>2573937.4481176613</v>
      </c>
      <c r="E129" s="414">
        <f t="shared" si="7"/>
        <v>2731719.0020630453</v>
      </c>
      <c r="F129" s="414">
        <v>2889500.5560084297</v>
      </c>
      <c r="G129" s="414">
        <v>2459573.9903452662</v>
      </c>
      <c r="H129" s="414">
        <v>2617002.9413129305</v>
      </c>
      <c r="I129" s="415">
        <v>2537007.0174509427</v>
      </c>
      <c r="J129" s="414">
        <v>2054035.7552972061</v>
      </c>
      <c r="K129" s="414">
        <v>2135884.8613144183</v>
      </c>
      <c r="L129" s="414">
        <v>2247189.3080491284</v>
      </c>
      <c r="M129" s="414">
        <v>2358546.6853786432</v>
      </c>
      <c r="N129" s="414">
        <v>2014113.0120139101</v>
      </c>
      <c r="O129" s="414">
        <v>2048105.2640273683</v>
      </c>
      <c r="P129" s="414">
        <v>2048311.0610057889</v>
      </c>
      <c r="Q129" s="414">
        <v>2309980.5678606429</v>
      </c>
      <c r="R129" s="414">
        <v>2498314.2773591448</v>
      </c>
      <c r="S129" s="415">
        <v>2825137.5196425836</v>
      </c>
      <c r="T129" s="414">
        <v>2543412.0198536059</v>
      </c>
      <c r="U129" s="414">
        <v>2956747.5940688667</v>
      </c>
      <c r="V129" s="414">
        <v>3023458.1400684505</v>
      </c>
      <c r="W129" s="414">
        <v>3104328.830636899</v>
      </c>
      <c r="X129" s="414">
        <v>3829822.7798650037</v>
      </c>
      <c r="Y129" s="414">
        <v>3492671.8198866392</v>
      </c>
      <c r="Z129" s="414">
        <v>3160866.7357535083</v>
      </c>
      <c r="AA129" s="414">
        <v>3730399.046210703</v>
      </c>
      <c r="AB129" s="414">
        <v>5192813.7219390143</v>
      </c>
      <c r="AC129" s="415">
        <v>4721931.7157900939</v>
      </c>
      <c r="AD129" s="414">
        <v>4623987.7485056082</v>
      </c>
      <c r="AE129" s="414">
        <v>4189680.636061057</v>
      </c>
      <c r="AF129" s="414">
        <v>4821656.2415241804</v>
      </c>
      <c r="AG129" s="414">
        <v>4503600.2508731987</v>
      </c>
      <c r="AH129" s="414">
        <v>4513003.4271902889</v>
      </c>
      <c r="AI129" s="414">
        <v>4973834.9321867507</v>
      </c>
      <c r="AJ129" s="414">
        <v>5454423.3059364064</v>
      </c>
      <c r="AK129" s="414">
        <v>6133968.3546448611</v>
      </c>
      <c r="AL129" s="414">
        <v>6293850.0598772308</v>
      </c>
      <c r="AM129" s="415">
        <v>7038536.9831184503</v>
      </c>
      <c r="AN129" s="414">
        <v>7689009.4403332975</v>
      </c>
      <c r="AO129" s="414">
        <v>7244758.9674069965</v>
      </c>
      <c r="AP129" s="414">
        <v>7328377.8512534257</v>
      </c>
      <c r="AQ129" s="414">
        <v>7657528.3609419763</v>
      </c>
      <c r="AR129" s="414">
        <v>8831157.7172630858</v>
      </c>
      <c r="AS129" s="414">
        <v>9951820.3151509203</v>
      </c>
      <c r="AT129" s="414">
        <v>10257761.247238267</v>
      </c>
      <c r="AU129" s="414">
        <v>9392377.2254045233</v>
      </c>
      <c r="AV129" s="414">
        <v>9420422.4067976754</v>
      </c>
      <c r="AW129" s="415">
        <v>8926148.8988366891</v>
      </c>
      <c r="AX129" s="414">
        <v>10474370.261174202</v>
      </c>
      <c r="AY129" s="414">
        <v>10535602.247476302</v>
      </c>
      <c r="AZ129" s="414">
        <v>11377099.814589299</v>
      </c>
      <c r="BA129" s="414">
        <v>9497307.286340734</v>
      </c>
      <c r="BB129" s="414">
        <v>10039630.225616863</v>
      </c>
      <c r="BC129" s="414">
        <v>9965305.3048047852</v>
      </c>
      <c r="BD129" s="414">
        <v>9639066.1657374259</v>
      </c>
      <c r="BE129" s="414"/>
      <c r="BF129" s="414"/>
      <c r="BG129" s="414"/>
      <c r="BH129" s="416"/>
    </row>
    <row r="130" spans="1:60">
      <c r="A130" s="974">
        <v>99.994</v>
      </c>
      <c r="B130" s="414">
        <v>2484412.6845620698</v>
      </c>
      <c r="C130" s="414">
        <f t="shared" si="6"/>
        <v>2668087.4659334868</v>
      </c>
      <c r="D130" s="414">
        <v>2851762.2473049033</v>
      </c>
      <c r="E130" s="414">
        <f t="shared" si="7"/>
        <v>3041846.8938301113</v>
      </c>
      <c r="F130" s="414">
        <v>3231931.5403553196</v>
      </c>
      <c r="G130" s="414">
        <v>2735242.4529417357</v>
      </c>
      <c r="H130" s="414">
        <v>2909946.783153601</v>
      </c>
      <c r="I130" s="415">
        <v>2843988.9163228022</v>
      </c>
      <c r="J130" s="414">
        <v>2260734.7849675529</v>
      </c>
      <c r="K130" s="414">
        <v>2359723.673633954</v>
      </c>
      <c r="L130" s="414">
        <v>2485352.6216215077</v>
      </c>
      <c r="M130" s="414">
        <v>2586464.7213081457</v>
      </c>
      <c r="N130" s="414">
        <v>2195814.0930784163</v>
      </c>
      <c r="O130" s="414">
        <v>2231743.2222207715</v>
      </c>
      <c r="P130" s="414">
        <v>2245003.7069775751</v>
      </c>
      <c r="Q130" s="414">
        <v>2544162.4512185096</v>
      </c>
      <c r="R130" s="414">
        <v>2730775.0559551469</v>
      </c>
      <c r="S130" s="415">
        <v>3149912.3144535655</v>
      </c>
      <c r="T130" s="414">
        <v>2796058.0198731315</v>
      </c>
      <c r="U130" s="414">
        <v>3263578.0621706415</v>
      </c>
      <c r="V130" s="414">
        <v>3340107.3708063685</v>
      </c>
      <c r="W130" s="414">
        <v>3439585.5400190917</v>
      </c>
      <c r="X130" s="414">
        <v>4204381.6753710601</v>
      </c>
      <c r="Y130" s="414">
        <v>3630013.8011677102</v>
      </c>
      <c r="Z130" s="414">
        <v>3449619.6064396119</v>
      </c>
      <c r="AA130" s="414">
        <v>4066626.3187085786</v>
      </c>
      <c r="AB130" s="414">
        <v>5700056.3564789025</v>
      </c>
      <c r="AC130" s="415">
        <v>5211970.7786193443</v>
      </c>
      <c r="AD130" s="414">
        <v>5069449.1150018983</v>
      </c>
      <c r="AE130" s="414">
        <v>4640670.7482784055</v>
      </c>
      <c r="AF130" s="414">
        <v>5328445.251969683</v>
      </c>
      <c r="AG130" s="414">
        <v>4999346.8712911848</v>
      </c>
      <c r="AH130" s="414">
        <v>5048585.2224737434</v>
      </c>
      <c r="AI130" s="414">
        <v>5507629.8599092215</v>
      </c>
      <c r="AJ130" s="414">
        <v>6069638.4607710494</v>
      </c>
      <c r="AK130" s="414">
        <v>6856460.3331463896</v>
      </c>
      <c r="AL130" s="414">
        <v>7056230.9431566745</v>
      </c>
      <c r="AM130" s="415">
        <v>7872833.4766516797</v>
      </c>
      <c r="AN130" s="414">
        <v>8590030.6570922546</v>
      </c>
      <c r="AO130" s="414">
        <v>8101333.1414887821</v>
      </c>
      <c r="AP130" s="414">
        <v>8202980.6369064627</v>
      </c>
      <c r="AQ130" s="414">
        <v>8551036.1065632887</v>
      </c>
      <c r="AR130" s="414">
        <v>9887867.7921119705</v>
      </c>
      <c r="AS130" s="414">
        <v>11206387.80346871</v>
      </c>
      <c r="AT130" s="414">
        <v>11341246.6366925</v>
      </c>
      <c r="AU130" s="414">
        <v>10522134.631708547</v>
      </c>
      <c r="AV130" s="414">
        <v>10450910.437121244</v>
      </c>
      <c r="AW130" s="415">
        <v>10072240.478652712</v>
      </c>
      <c r="AX130" s="414">
        <v>11869889.397983091</v>
      </c>
      <c r="AY130" s="414">
        <v>11838595.546368646</v>
      </c>
      <c r="AZ130" s="414">
        <v>12758186.07002404</v>
      </c>
      <c r="BA130" s="414">
        <v>10658091.255161777</v>
      </c>
      <c r="BB130" s="414">
        <v>11247229.378612785</v>
      </c>
      <c r="BC130" s="414">
        <v>11196896.688200317</v>
      </c>
      <c r="BD130" s="414">
        <v>10852486.924834939</v>
      </c>
      <c r="BE130" s="414"/>
      <c r="BF130" s="414"/>
      <c r="BG130" s="414"/>
      <c r="BH130" s="416"/>
    </row>
    <row r="131" spans="1:60">
      <c r="A131" s="974">
        <v>99.995000000000005</v>
      </c>
      <c r="B131" s="414">
        <v>2808022.1139433384</v>
      </c>
      <c r="C131" s="414">
        <f t="shared" si="6"/>
        <v>3004315.8716354091</v>
      </c>
      <c r="D131" s="414">
        <v>3200609.6293274802</v>
      </c>
      <c r="E131" s="414">
        <f t="shared" si="7"/>
        <v>3410659.5913622472</v>
      </c>
      <c r="F131" s="414">
        <v>3620709.5533970147</v>
      </c>
      <c r="G131" s="414">
        <v>3078929.5049477112</v>
      </c>
      <c r="H131" s="414">
        <v>3309299.3413865492</v>
      </c>
      <c r="I131" s="415">
        <v>3232217.7327273916</v>
      </c>
      <c r="J131" s="414">
        <v>2532456.158178458</v>
      </c>
      <c r="K131" s="414">
        <v>2661313.2955449554</v>
      </c>
      <c r="L131" s="414">
        <v>2802005.7021777732</v>
      </c>
      <c r="M131" s="414">
        <v>2901894.7560359547</v>
      </c>
      <c r="N131" s="414">
        <v>2428086.8374377103</v>
      </c>
      <c r="O131" s="414">
        <v>2497066.2143382453</v>
      </c>
      <c r="P131" s="414">
        <v>2510662.4851061348</v>
      </c>
      <c r="Q131" s="414">
        <v>2872706.5524895368</v>
      </c>
      <c r="R131" s="414">
        <v>3047047.097170223</v>
      </c>
      <c r="S131" s="415">
        <v>3538468.8091855985</v>
      </c>
      <c r="T131" s="414">
        <v>3127932.8706710991</v>
      </c>
      <c r="U131" s="414">
        <v>3663732.4793223487</v>
      </c>
      <c r="V131" s="414">
        <v>3765066.8075570595</v>
      </c>
      <c r="W131" s="414">
        <v>3859289.1023052693</v>
      </c>
      <c r="X131" s="414">
        <v>4752651.5158831822</v>
      </c>
      <c r="Y131" s="414">
        <v>3991894.5268450459</v>
      </c>
      <c r="Z131" s="414">
        <v>3866847.4387807921</v>
      </c>
      <c r="AA131" s="414">
        <v>4567622.9723461755</v>
      </c>
      <c r="AB131" s="414">
        <v>6387818.7240963494</v>
      </c>
      <c r="AC131" s="415">
        <v>5830725.1710015535</v>
      </c>
      <c r="AD131" s="414">
        <v>5575155.2516125385</v>
      </c>
      <c r="AE131" s="414">
        <v>5185152.1732778735</v>
      </c>
      <c r="AF131" s="414">
        <v>6010142.1144629661</v>
      </c>
      <c r="AG131" s="414">
        <v>5681447.4664891306</v>
      </c>
      <c r="AH131" s="414">
        <v>5767762.4004812613</v>
      </c>
      <c r="AI131" s="414">
        <v>6202770.59944377</v>
      </c>
      <c r="AJ131" s="414">
        <v>6868700.8453106619</v>
      </c>
      <c r="AK131" s="414">
        <v>7756400.3052923828</v>
      </c>
      <c r="AL131" s="414">
        <v>8121252.4322803495</v>
      </c>
      <c r="AM131" s="415">
        <v>8984606.5969539229</v>
      </c>
      <c r="AN131" s="414">
        <v>9793451.0534381308</v>
      </c>
      <c r="AO131" s="414">
        <v>9264182.8208832778</v>
      </c>
      <c r="AP131" s="414">
        <v>9371143.8872730955</v>
      </c>
      <c r="AQ131" s="414">
        <v>9833696.8640996199</v>
      </c>
      <c r="AR131" s="414">
        <v>11347995.621241342</v>
      </c>
      <c r="AS131" s="414">
        <v>13023682.556433422</v>
      </c>
      <c r="AT131" s="414">
        <v>12676752.6107304</v>
      </c>
      <c r="AU131" s="414">
        <v>12090495.4112611</v>
      </c>
      <c r="AV131" s="414">
        <v>12017374.286233993</v>
      </c>
      <c r="AW131" s="415">
        <v>11757295.467832882</v>
      </c>
      <c r="AX131" s="414">
        <v>13760134.528425522</v>
      </c>
      <c r="AY131" s="414">
        <v>13724432.460493907</v>
      </c>
      <c r="AZ131" s="414">
        <v>14840953.736380558</v>
      </c>
      <c r="BA131" s="414">
        <v>12307733.212633567</v>
      </c>
      <c r="BB131" s="414">
        <v>13013605.507657183</v>
      </c>
      <c r="BC131" s="414">
        <v>12883692.223423582</v>
      </c>
      <c r="BD131" s="414">
        <v>12479411.012138706</v>
      </c>
      <c r="BE131" s="414"/>
      <c r="BF131" s="414"/>
      <c r="BG131" s="414"/>
      <c r="BH131" s="416"/>
    </row>
    <row r="132" spans="1:60">
      <c r="A132" s="974">
        <v>99.995999999999995</v>
      </c>
      <c r="B132" s="414">
        <v>3278549.9250409291</v>
      </c>
      <c r="C132" s="414">
        <f t="shared" si="6"/>
        <v>3519883.0305463262</v>
      </c>
      <c r="D132" s="414">
        <v>3761216.1360517233</v>
      </c>
      <c r="E132" s="414">
        <f t="shared" si="7"/>
        <v>3853196.354592619</v>
      </c>
      <c r="F132" s="414">
        <v>3945176.5731335147</v>
      </c>
      <c r="G132" s="414">
        <v>3587039.2052571233</v>
      </c>
      <c r="H132" s="414">
        <v>3867138.0865329369</v>
      </c>
      <c r="I132" s="415">
        <v>3801147.5247529694</v>
      </c>
      <c r="J132" s="414">
        <v>2924438.5918733794</v>
      </c>
      <c r="K132" s="414">
        <v>3085992.7777279783</v>
      </c>
      <c r="L132" s="414">
        <v>3272910.3866560115</v>
      </c>
      <c r="M132" s="414">
        <v>3345827.0275544301</v>
      </c>
      <c r="N132" s="414">
        <v>2756001.3000625954</v>
      </c>
      <c r="O132" s="414">
        <v>2895994.2077546665</v>
      </c>
      <c r="P132" s="414">
        <v>2906319.4033331112</v>
      </c>
      <c r="Q132" s="414">
        <v>3335921.900487592</v>
      </c>
      <c r="R132" s="414">
        <v>3529181.1138854609</v>
      </c>
      <c r="S132" s="415">
        <v>4100168.0762333209</v>
      </c>
      <c r="T132" s="414">
        <v>3625014.8127419795</v>
      </c>
      <c r="U132" s="414">
        <v>4199184.8385297675</v>
      </c>
      <c r="V132" s="414">
        <v>4365441.2999918126</v>
      </c>
      <c r="W132" s="414">
        <v>4436398.2544245031</v>
      </c>
      <c r="X132" s="414">
        <v>5509157.5867731422</v>
      </c>
      <c r="Y132" s="414">
        <v>4501869.4302730877</v>
      </c>
      <c r="Z132" s="414">
        <v>4382319.002881133</v>
      </c>
      <c r="AA132" s="414">
        <v>5243767.7994503789</v>
      </c>
      <c r="AB132" s="414">
        <v>7430695.7177917426</v>
      </c>
      <c r="AC132" s="415">
        <v>6665352.2451069281</v>
      </c>
      <c r="AD132" s="414">
        <v>6473446.6832665699</v>
      </c>
      <c r="AE132" s="414">
        <v>5946042.6396727543</v>
      </c>
      <c r="AF132" s="414">
        <v>7063227.8263006657</v>
      </c>
      <c r="AG132" s="414">
        <v>6806885.3556640856</v>
      </c>
      <c r="AH132" s="414">
        <v>6788625.8641054304</v>
      </c>
      <c r="AI132" s="414">
        <v>7253777.7830316424</v>
      </c>
      <c r="AJ132" s="414">
        <v>8058417.7047592197</v>
      </c>
      <c r="AK132" s="414">
        <v>9081360.1960587464</v>
      </c>
      <c r="AL132" s="414">
        <v>9514704.1267663334</v>
      </c>
      <c r="AM132" s="415">
        <v>10616700.36568363</v>
      </c>
      <c r="AN132" s="414">
        <v>11479265.681690603</v>
      </c>
      <c r="AO132" s="414">
        <v>10939306.970806574</v>
      </c>
      <c r="AP132" s="414">
        <v>10950757.52484001</v>
      </c>
      <c r="AQ132" s="414">
        <v>11681050.254445482</v>
      </c>
      <c r="AR132" s="414">
        <v>13275582.684002424</v>
      </c>
      <c r="AS132" s="414">
        <v>14835676.341620579</v>
      </c>
      <c r="AT132" s="414">
        <v>14986409.488019632</v>
      </c>
      <c r="AU132" s="414">
        <v>14393151.044332812</v>
      </c>
      <c r="AV132" s="414">
        <v>14299391.711206561</v>
      </c>
      <c r="AW132" s="415">
        <v>14203256.015984135</v>
      </c>
      <c r="AX132" s="414">
        <v>16720621.03442004</v>
      </c>
      <c r="AY132" s="414">
        <v>16504111.088097779</v>
      </c>
      <c r="AZ132" s="414">
        <v>17869377.19424358</v>
      </c>
      <c r="BA132" s="414">
        <v>14708307.371931113</v>
      </c>
      <c r="BB132" s="414">
        <v>15597452.13137738</v>
      </c>
      <c r="BC132" s="414">
        <v>15375054.445675343</v>
      </c>
      <c r="BD132" s="414">
        <v>14944302.29849365</v>
      </c>
      <c r="BE132" s="414"/>
      <c r="BF132" s="414"/>
      <c r="BG132" s="414"/>
      <c r="BH132" s="416"/>
    </row>
    <row r="133" spans="1:60">
      <c r="A133" s="974">
        <v>99.997</v>
      </c>
      <c r="B133" s="414">
        <v>4092061.8400943954</v>
      </c>
      <c r="C133" s="414">
        <f t="shared" si="6"/>
        <v>4402928.4837679164</v>
      </c>
      <c r="D133" s="414">
        <v>4713795.1274414379</v>
      </c>
      <c r="E133" s="414">
        <f t="shared" si="7"/>
        <v>4816756.8145579249</v>
      </c>
      <c r="F133" s="414">
        <v>4919718.5016744127</v>
      </c>
      <c r="G133" s="414">
        <v>4422451.2474041935</v>
      </c>
      <c r="H133" s="414">
        <v>4693698.4577146489</v>
      </c>
      <c r="I133" s="415">
        <v>4723066.5063014701</v>
      </c>
      <c r="J133" s="414">
        <v>3521149.5202399916</v>
      </c>
      <c r="K133" s="414">
        <v>3818783.6676580766</v>
      </c>
      <c r="L133" s="414">
        <v>3976348.0921431817</v>
      </c>
      <c r="M133" s="414">
        <v>4042849.4392346591</v>
      </c>
      <c r="N133" s="414">
        <v>3301413.2422627639</v>
      </c>
      <c r="O133" s="414">
        <v>3477775.8463664558</v>
      </c>
      <c r="P133" s="414">
        <v>3536870.5790660763</v>
      </c>
      <c r="Q133" s="414">
        <v>4069785.0726462742</v>
      </c>
      <c r="R133" s="414">
        <v>4282917.2825227929</v>
      </c>
      <c r="S133" s="415">
        <v>5026970.6659827987</v>
      </c>
      <c r="T133" s="414">
        <v>4410137.7781574009</v>
      </c>
      <c r="U133" s="414">
        <v>5090248.8648862997</v>
      </c>
      <c r="V133" s="414">
        <v>5324116.2273904104</v>
      </c>
      <c r="W133" s="414">
        <v>5317407.4885180341</v>
      </c>
      <c r="X133" s="414">
        <v>6703883.3311045058</v>
      </c>
      <c r="Y133" s="414">
        <v>5175377.8879076466</v>
      </c>
      <c r="Z133" s="414">
        <v>5265678.066784123</v>
      </c>
      <c r="AA133" s="414">
        <v>6313289.8393049873</v>
      </c>
      <c r="AB133" s="414">
        <v>9073241.2935996037</v>
      </c>
      <c r="AC133" s="415">
        <v>8134136.6323229149</v>
      </c>
      <c r="AD133" s="414">
        <v>8010680.8141152896</v>
      </c>
      <c r="AE133" s="414">
        <v>7338705.7914590389</v>
      </c>
      <c r="AF133" s="414">
        <v>8864454.5393223111</v>
      </c>
      <c r="AG133" s="414">
        <v>8555791.2356166467</v>
      </c>
      <c r="AH133" s="414">
        <v>8313690.1770667601</v>
      </c>
      <c r="AI133" s="414">
        <v>8903146.3333214186</v>
      </c>
      <c r="AJ133" s="414">
        <v>10033078.063281493</v>
      </c>
      <c r="AK133" s="414">
        <v>11311193.469504721</v>
      </c>
      <c r="AL133" s="414">
        <v>11707669.354180537</v>
      </c>
      <c r="AM133" s="415">
        <v>12849702.04911557</v>
      </c>
      <c r="AN133" s="414">
        <v>14330996.154306034</v>
      </c>
      <c r="AO133" s="414">
        <v>13507880.993293628</v>
      </c>
      <c r="AP133" s="414">
        <v>13757966.9333889</v>
      </c>
      <c r="AQ133" s="414">
        <v>14480700.915628692</v>
      </c>
      <c r="AR133" s="414">
        <v>16550642.905431695</v>
      </c>
      <c r="AS133" s="414">
        <v>17924547.452740233</v>
      </c>
      <c r="AT133" s="414">
        <v>18745211.420867238</v>
      </c>
      <c r="AU133" s="414">
        <v>18145852.94469199</v>
      </c>
      <c r="AV133" s="414">
        <v>17939562.78708994</v>
      </c>
      <c r="AW133" s="415">
        <v>18062056.049198315</v>
      </c>
      <c r="AX133" s="414">
        <v>21749883.884034399</v>
      </c>
      <c r="AY133" s="414">
        <v>20969118.36657184</v>
      </c>
      <c r="AZ133" s="414">
        <v>22968004.206645239</v>
      </c>
      <c r="BA133" s="414">
        <v>18686034.229471378</v>
      </c>
      <c r="BB133" s="414">
        <v>19773218.575208507</v>
      </c>
      <c r="BC133" s="414">
        <v>19543976.360492915</v>
      </c>
      <c r="BD133" s="414">
        <v>18924881.243651986</v>
      </c>
      <c r="BE133" s="414"/>
      <c r="BF133" s="414"/>
      <c r="BG133" s="414"/>
      <c r="BH133" s="416"/>
    </row>
    <row r="134" spans="1:60">
      <c r="A134" s="974">
        <v>99.998000000000005</v>
      </c>
      <c r="B134" s="414">
        <v>5453518.6583329644</v>
      </c>
      <c r="C134" s="414">
        <f t="shared" si="6"/>
        <v>5990900.0005100286</v>
      </c>
      <c r="D134" s="414">
        <v>6528281.3426870927</v>
      </c>
      <c r="E134" s="414">
        <f t="shared" si="7"/>
        <v>6645377.9701931123</v>
      </c>
      <c r="F134" s="414">
        <v>6762474.5976991327</v>
      </c>
      <c r="G134" s="414">
        <v>5991807.6871133726</v>
      </c>
      <c r="H134" s="414">
        <v>6037465.0564705627</v>
      </c>
      <c r="I134" s="415">
        <v>6519851.1771240961</v>
      </c>
      <c r="J134" s="414">
        <v>4784113.7347559752</v>
      </c>
      <c r="K134" s="414">
        <v>5209066.6271752547</v>
      </c>
      <c r="L134" s="414">
        <v>5397900.0574847171</v>
      </c>
      <c r="M134" s="414">
        <v>5327003.4866996594</v>
      </c>
      <c r="N134" s="414">
        <v>4404196.0416056253</v>
      </c>
      <c r="O134" s="414">
        <v>4620197.6172816139</v>
      </c>
      <c r="P134" s="414">
        <v>4791669.8118979894</v>
      </c>
      <c r="Q134" s="414">
        <v>5522989.6128530195</v>
      </c>
      <c r="R134" s="414">
        <v>5746700.7010226902</v>
      </c>
      <c r="S134" s="415">
        <v>6750505.6101755863</v>
      </c>
      <c r="T134" s="414">
        <v>5963139.5556794666</v>
      </c>
      <c r="U134" s="414">
        <v>6907344.751815794</v>
      </c>
      <c r="V134" s="414">
        <v>7171892.4684327794</v>
      </c>
      <c r="W134" s="414">
        <v>7105668.9299584478</v>
      </c>
      <c r="X134" s="414">
        <v>9118873.47291114</v>
      </c>
      <c r="Y134" s="414">
        <v>6270290.875850087</v>
      </c>
      <c r="Z134" s="414">
        <v>6852891.1487974087</v>
      </c>
      <c r="AA134" s="414">
        <v>8477518.2280780021</v>
      </c>
      <c r="AB134" s="414">
        <v>12058727.90477661</v>
      </c>
      <c r="AC134" s="415">
        <v>11150256.563896751</v>
      </c>
      <c r="AD134" s="414">
        <v>11035880.109896688</v>
      </c>
      <c r="AE134" s="414">
        <v>10202256.407128034</v>
      </c>
      <c r="AF134" s="414">
        <v>12323864.04244077</v>
      </c>
      <c r="AG134" s="414">
        <v>12322380.390381061</v>
      </c>
      <c r="AH134" s="414">
        <v>11646792.286948944</v>
      </c>
      <c r="AI134" s="414">
        <v>12253531.530836498</v>
      </c>
      <c r="AJ134" s="414">
        <v>13969545.565907937</v>
      </c>
      <c r="AK134" s="414">
        <v>15494957.780361978</v>
      </c>
      <c r="AL134" s="414">
        <v>16033634.271971762</v>
      </c>
      <c r="AM134" s="415">
        <v>17947781.05342136</v>
      </c>
      <c r="AN134" s="414">
        <v>20213316.872701589</v>
      </c>
      <c r="AO134" s="414">
        <v>18915762.904181253</v>
      </c>
      <c r="AP134" s="414">
        <v>19281335.073656455</v>
      </c>
      <c r="AQ134" s="414">
        <v>20303379.174400438</v>
      </c>
      <c r="AR134" s="414">
        <v>22877374.317259014</v>
      </c>
      <c r="AS134" s="414">
        <v>25262642.881429307</v>
      </c>
      <c r="AT134" s="414">
        <v>26133713.433168586</v>
      </c>
      <c r="AU134" s="414">
        <v>25721993.537332602</v>
      </c>
      <c r="AV134" s="414">
        <v>25688227.864177778</v>
      </c>
      <c r="AW134" s="415">
        <v>26516347.186535638</v>
      </c>
      <c r="AX134" s="414">
        <v>32188898.117580876</v>
      </c>
      <c r="AY134" s="414">
        <v>30220261.749344345</v>
      </c>
      <c r="AZ134" s="414">
        <v>33242225.312070437</v>
      </c>
      <c r="BA134" s="414">
        <v>27366854.102778953</v>
      </c>
      <c r="BB134" s="414">
        <v>28733096.934027977</v>
      </c>
      <c r="BC134" s="414">
        <v>28368965.492362585</v>
      </c>
      <c r="BD134" s="414">
        <v>27100262.142578449</v>
      </c>
      <c r="BE134" s="414"/>
      <c r="BF134" s="414"/>
      <c r="BG134" s="414"/>
      <c r="BH134" s="416"/>
    </row>
    <row r="135" spans="1:60">
      <c r="A135" s="974">
        <v>99.998999999999995</v>
      </c>
      <c r="B135" s="414">
        <v>14974277.267607179</v>
      </c>
      <c r="C135" s="414">
        <f t="shared" si="6"/>
        <v>16713392.489941558</v>
      </c>
      <c r="D135" s="414">
        <v>18452507.712275937</v>
      </c>
      <c r="E135" s="414">
        <f t="shared" si="7"/>
        <v>18771809.853179038</v>
      </c>
      <c r="F135" s="414">
        <v>19091111.994082134</v>
      </c>
      <c r="G135" s="414">
        <v>15293792.163792172</v>
      </c>
      <c r="H135" s="414">
        <v>16495147.018035004</v>
      </c>
      <c r="I135" s="415">
        <v>18033084.766689882</v>
      </c>
      <c r="J135" s="414">
        <v>13166843.978850052</v>
      </c>
      <c r="K135" s="414">
        <v>13188810.326024121</v>
      </c>
      <c r="L135" s="414">
        <v>14915274.895608019</v>
      </c>
      <c r="M135" s="414">
        <v>13141602.615846716</v>
      </c>
      <c r="N135" s="414">
        <v>11135217.188960945</v>
      </c>
      <c r="O135" s="414">
        <v>12094933.452812841</v>
      </c>
      <c r="P135" s="414">
        <v>12287672.056042984</v>
      </c>
      <c r="Q135" s="414">
        <v>13836484.659923701</v>
      </c>
      <c r="R135" s="414">
        <v>13860749.618729444</v>
      </c>
      <c r="S135" s="415">
        <v>19763323.383242134</v>
      </c>
      <c r="T135" s="414">
        <v>13629955.709034018</v>
      </c>
      <c r="U135" s="414">
        <v>17460987.174435366</v>
      </c>
      <c r="V135" s="414">
        <v>17316072.546068963</v>
      </c>
      <c r="W135" s="414">
        <v>16572773.82486896</v>
      </c>
      <c r="X135" s="414">
        <v>22389253.988459952</v>
      </c>
      <c r="Y135" s="414">
        <v>8335175.3989294935</v>
      </c>
      <c r="Z135" s="414">
        <v>16773731.332364719</v>
      </c>
      <c r="AA135" s="414">
        <v>21700164.217333831</v>
      </c>
      <c r="AB135" s="414">
        <v>33087616.957452647</v>
      </c>
      <c r="AC135" s="415">
        <v>28332429.604377341</v>
      </c>
      <c r="AD135" s="414">
        <v>29468672.626045417</v>
      </c>
      <c r="AE135" s="414">
        <v>27266783.492354937</v>
      </c>
      <c r="AF135" s="414">
        <v>33071795.521720704</v>
      </c>
      <c r="AG135" s="414">
        <v>32160200.194149613</v>
      </c>
      <c r="AH135" s="414">
        <v>32424083.867516372</v>
      </c>
      <c r="AI135" s="414">
        <v>33390857.942894902</v>
      </c>
      <c r="AJ135" s="414">
        <v>38122494.709337279</v>
      </c>
      <c r="AK135" s="414">
        <v>41396844.167273454</v>
      </c>
      <c r="AL135" s="414">
        <v>40951020.187901616</v>
      </c>
      <c r="AM135" s="415">
        <v>50864072.162953891</v>
      </c>
      <c r="AN135" s="414">
        <v>51969339.633071654</v>
      </c>
      <c r="AO135" s="414">
        <v>55607816.696528159</v>
      </c>
      <c r="AP135" s="414">
        <v>58522964.104399703</v>
      </c>
      <c r="AQ135" s="414">
        <v>62916827.376436017</v>
      </c>
      <c r="AR135" s="414">
        <v>70092500.855532408</v>
      </c>
      <c r="AS135" s="414">
        <v>76072687.529851452</v>
      </c>
      <c r="AT135" s="414">
        <v>80791222.462716848</v>
      </c>
      <c r="AU135" s="414">
        <v>85182893.514245957</v>
      </c>
      <c r="AV135" s="414">
        <v>92346804.589611739</v>
      </c>
      <c r="AW135" s="415">
        <v>106330735.8132371</v>
      </c>
      <c r="AX135" s="414">
        <v>118103980.65466318</v>
      </c>
      <c r="AY135" s="414">
        <v>99707471.923531488</v>
      </c>
      <c r="AZ135" s="414">
        <v>110699558.59513791</v>
      </c>
      <c r="BA135" s="414">
        <v>91971370.831418917</v>
      </c>
      <c r="BB135" s="414">
        <v>95391471.739332184</v>
      </c>
      <c r="BC135" s="414">
        <v>95286927.733315051</v>
      </c>
      <c r="BD135" s="414">
        <v>97677854.778529733</v>
      </c>
      <c r="BE135" s="414"/>
      <c r="BF135" s="414"/>
      <c r="BG135" s="414"/>
      <c r="BH135" s="416"/>
    </row>
    <row r="136" spans="1:60" ht="15.55" thickBot="1">
      <c r="A136" s="515">
        <v>100</v>
      </c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0" ht="15.55" thickTop="1"/>
    <row r="139" spans="1:60">
      <c r="A139" s="1173"/>
      <c r="B139" s="970"/>
      <c r="C139" s="970"/>
      <c r="D139" s="970"/>
      <c r="E139" s="970"/>
      <c r="F139" s="970"/>
      <c r="G139" s="970"/>
      <c r="H139" s="970"/>
      <c r="I139" s="970"/>
      <c r="J139" s="970"/>
      <c r="K139" s="970"/>
      <c r="L139" s="970"/>
      <c r="M139" s="970"/>
      <c r="N139" s="970"/>
      <c r="O139" s="970"/>
      <c r="P139" s="970"/>
      <c r="Q139" s="970"/>
      <c r="R139" s="970"/>
      <c r="S139" s="970"/>
      <c r="T139" s="970"/>
      <c r="U139" s="970"/>
      <c r="V139" s="970"/>
      <c r="W139" s="970"/>
      <c r="X139" s="970"/>
      <c r="Y139" s="970"/>
      <c r="Z139" s="970"/>
      <c r="AA139" s="970"/>
      <c r="AB139" s="970"/>
      <c r="AC139" s="970"/>
      <c r="AD139" s="970"/>
      <c r="AE139" s="970"/>
      <c r="AF139" s="970"/>
      <c r="AG139" s="970"/>
      <c r="AH139" s="970"/>
      <c r="AI139" s="970"/>
      <c r="AJ139" s="970"/>
      <c r="AK139" s="970"/>
      <c r="AL139" s="970"/>
      <c r="AM139" s="970"/>
      <c r="AN139" s="970"/>
      <c r="AO139" s="970"/>
      <c r="AP139" s="970"/>
      <c r="AQ139" s="970"/>
      <c r="AR139" s="970"/>
      <c r="AS139" s="970"/>
      <c r="AT139" s="970"/>
      <c r="AU139" s="970"/>
      <c r="AV139" s="970"/>
      <c r="AW139" s="970"/>
      <c r="AX139" s="970"/>
      <c r="AY139" s="970"/>
      <c r="AZ139" s="970"/>
      <c r="BA139" s="970"/>
      <c r="BB139" s="970"/>
    </row>
    <row r="140" spans="1:60" ht="15.55" thickBot="1"/>
    <row r="141" spans="1:60" ht="15.55" thickBot="1">
      <c r="A141" s="554" t="s">
        <v>103</v>
      </c>
      <c r="B141" s="555">
        <v>6.8005175762045234</v>
      </c>
      <c r="C141" s="555">
        <v>6.7171313585043091</v>
      </c>
      <c r="D141" s="555">
        <v>6.6092111330108105</v>
      </c>
      <c r="E141" s="555">
        <v>6.4852617945261679</v>
      </c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>
        <v>1.0557661931248985</v>
      </c>
      <c r="BD141" s="556">
        <v>1.0421738745526463</v>
      </c>
      <c r="BE141" s="556">
        <v>1.0209999999999999</v>
      </c>
      <c r="BF141" s="556">
        <v>1</v>
      </c>
      <c r="BG141" s="556">
        <v>0.98039215686274517</v>
      </c>
      <c r="BH141" s="557">
        <v>0.96022738184402079</v>
      </c>
    </row>
  </sheetData>
  <mergeCells count="3">
    <mergeCell ref="A4:BH4"/>
    <mergeCell ref="B6:BH6"/>
    <mergeCell ref="B7:BH7"/>
  </mergeCells>
  <phoneticPr fontId="79" type="noConversion"/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M141"/>
  <sheetViews>
    <sheetView workbookViewId="0">
      <pane xSplit="1" ySplit="8" topLeftCell="B121" activePane="bottomRight" state="frozen"/>
      <selection activeCell="D32" sqref="D32"/>
      <selection pane="topRight" activeCell="D32" sqref="D32"/>
      <selection pane="bottomLeft" activeCell="D32" sqref="D32"/>
      <selection pane="bottomRight" activeCell="BB133" sqref="BB133"/>
    </sheetView>
  </sheetViews>
  <sheetFormatPr baseColWidth="10" defaultColWidth="10.83203125" defaultRowHeight="15.05"/>
  <cols>
    <col min="1" max="1" width="10.83203125" style="59"/>
    <col min="2" max="2" width="11.1640625" style="59" customWidth="1"/>
    <col min="3" max="19" width="11.1640625" style="59" hidden="1" customWidth="1"/>
    <col min="20" max="20" width="11.1640625" style="59" customWidth="1"/>
    <col min="21" max="45" width="11.1640625" style="59" hidden="1" customWidth="1"/>
    <col min="46" max="49" width="12.83203125" style="59" hidden="1" customWidth="1"/>
    <col min="50" max="54" width="12.83203125" style="59" customWidth="1"/>
    <col min="55" max="59" width="12.83203125" style="59" hidden="1" customWidth="1"/>
    <col min="60" max="60" width="12.83203125" style="59" customWidth="1"/>
    <col min="61" max="62" width="10.83203125" style="59"/>
    <col min="63" max="63" width="13" style="59" bestFit="1" customWidth="1"/>
    <col min="64" max="64" width="11.83203125" style="59" bestFit="1" customWidth="1"/>
    <col min="65" max="65" width="11.83203125" style="59" customWidth="1"/>
    <col min="66" max="66" width="10.83203125" style="59"/>
    <col min="67" max="67" width="12.83203125" style="59" bestFit="1" customWidth="1"/>
    <col min="68" max="16384" width="10.83203125" style="59"/>
  </cols>
  <sheetData>
    <row r="1" spans="1:65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5">
      <c r="I2" s="109"/>
    </row>
    <row r="3" spans="1:65" ht="15.55" thickBot="1"/>
    <row r="4" spans="1:65" ht="25" customHeight="1" thickTop="1">
      <c r="A4" s="1428" t="s">
        <v>1312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5">
      <c r="A5" s="107"/>
      <c r="B5" s="108"/>
      <c r="C5" s="108"/>
      <c r="D5" s="108"/>
      <c r="E5" s="108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5" ht="30.95" customHeight="1" thickBot="1">
      <c r="A6" s="107"/>
      <c r="B6" s="1434" t="s">
        <v>1070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5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  <c r="BL7" s="734"/>
      <c r="BM7" s="734"/>
    </row>
    <row r="8" spans="1:65" s="98" customFormat="1" ht="30.95" customHeight="1">
      <c r="A8" s="506"/>
      <c r="B8" s="379">
        <v>1962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</row>
    <row r="9" spans="1:65" s="98" customFormat="1" ht="15.05" customHeight="1">
      <c r="A9" s="507">
        <v>0</v>
      </c>
      <c r="B9" s="385">
        <v>-523.63985336774829</v>
      </c>
      <c r="C9" s="385">
        <f t="shared" ref="C9:C72" si="0">(B9+D9)/2</f>
        <v>-592.28048333441461</v>
      </c>
      <c r="D9" s="385">
        <v>-660.92111330108105</v>
      </c>
      <c r="E9" s="385">
        <f t="shared" ref="E9:E72" si="1">(D9+F9)/2</f>
        <v>-409.24987511716159</v>
      </c>
      <c r="F9" s="385">
        <v>-157.57863693324217</v>
      </c>
      <c r="G9" s="385">
        <v>-97.965382172301204</v>
      </c>
      <c r="H9" s="403">
        <v>-240.63747226052826</v>
      </c>
      <c r="I9" s="393">
        <v>-408.33218450184495</v>
      </c>
      <c r="J9" s="385">
        <v>-47.802735816453868</v>
      </c>
      <c r="K9" s="385">
        <v>-96.057310763888864</v>
      </c>
      <c r="L9" s="385">
        <v>-111.44296812330325</v>
      </c>
      <c r="M9" s="385">
        <v>-284.84585917130283</v>
      </c>
      <c r="N9" s="385">
        <v>-520.13668243656377</v>
      </c>
      <c r="O9" s="405">
        <v>-209.66783115789471</v>
      </c>
      <c r="P9" s="405">
        <v>-80.998019829651312</v>
      </c>
      <c r="Q9" s="405">
        <v>-3.4716242196078428</v>
      </c>
      <c r="R9" s="405">
        <v>32.482467490533359</v>
      </c>
      <c r="S9" s="406">
        <v>75.054954013945022</v>
      </c>
      <c r="T9" s="405">
        <v>-203.94235973301451</v>
      </c>
      <c r="U9" s="405">
        <v>-538.9352914883932</v>
      </c>
      <c r="V9" s="405">
        <v>-1012.6438651979166</v>
      </c>
      <c r="W9" s="405">
        <v>-1219.9166063928064</v>
      </c>
      <c r="X9" s="405">
        <v>-1132.6217747041039</v>
      </c>
      <c r="Y9" s="405">
        <v>-1088.3217731647696</v>
      </c>
      <c r="Z9" s="405">
        <v>-1459.8956830345444</v>
      </c>
      <c r="AA9" s="405">
        <v>-1844.1322291548911</v>
      </c>
      <c r="AB9" s="405">
        <v>-1921.7276227962132</v>
      </c>
      <c r="AC9" s="406">
        <v>-2409.5102935572145</v>
      </c>
      <c r="AD9" s="405">
        <v>-5038.810274346195</v>
      </c>
      <c r="AE9" s="405">
        <v>-3199.6915606027378</v>
      </c>
      <c r="AF9" s="405">
        <v>-2513.5729488917382</v>
      </c>
      <c r="AG9" s="405">
        <v>-1843.7511408278738</v>
      </c>
      <c r="AH9" s="405">
        <v>-1710.6912423067954</v>
      </c>
      <c r="AI9" s="405">
        <v>-1732.6593987239689</v>
      </c>
      <c r="AJ9" s="405">
        <v>-1779.366387482871</v>
      </c>
      <c r="AK9" s="405">
        <v>-2420.4213476227692</v>
      </c>
      <c r="AL9" s="405">
        <v>-3146.9362636473147</v>
      </c>
      <c r="AM9" s="406">
        <v>-3846.7566407024456</v>
      </c>
      <c r="AN9" s="405">
        <v>-6624.3826835225491</v>
      </c>
      <c r="AO9" s="405">
        <v>-6107.9944306257776</v>
      </c>
      <c r="AP9" s="405">
        <v>-3854.8957712623878</v>
      </c>
      <c r="AQ9" s="405">
        <v>-3670.1194147378706</v>
      </c>
      <c r="AR9" s="405">
        <v>-3543.1625955872728</v>
      </c>
      <c r="AS9" s="405">
        <v>-4106.7796675139798</v>
      </c>
      <c r="AT9" s="405">
        <v>-4614.993018580436</v>
      </c>
      <c r="AU9" s="405">
        <v>-4933.2433332605769</v>
      </c>
      <c r="AV9" s="405">
        <v>-4703.8894270093297</v>
      </c>
      <c r="AW9" s="406">
        <v>-3553.0030330386221</v>
      </c>
      <c r="AX9" s="405">
        <v>-3250.6781681868879</v>
      </c>
      <c r="AY9" s="405">
        <v>-3402.1184314421521</v>
      </c>
      <c r="AZ9" s="405">
        <v>-3182.5247127199996</v>
      </c>
      <c r="BA9" s="405">
        <v>-4378.3125901256371</v>
      </c>
      <c r="BB9" s="405">
        <v>-3698.8070367613741</v>
      </c>
      <c r="BC9" s="405"/>
      <c r="BD9" s="405"/>
      <c r="BE9" s="405"/>
      <c r="BF9" s="405"/>
      <c r="BG9" s="405"/>
      <c r="BH9" s="407"/>
    </row>
    <row r="10" spans="1:65" s="98" customFormat="1" ht="15.05" customHeight="1">
      <c r="A10" s="508">
        <v>1</v>
      </c>
      <c r="B10" s="343">
        <v>768.45848611111114</v>
      </c>
      <c r="C10" s="343">
        <f t="shared" si="0"/>
        <v>906.35692256340963</v>
      </c>
      <c r="D10" s="404">
        <v>1044.2553590157081</v>
      </c>
      <c r="E10" s="404">
        <f t="shared" si="1"/>
        <v>1382.5070371633562</v>
      </c>
      <c r="F10" s="343">
        <v>1720.7587153110044</v>
      </c>
      <c r="G10" s="343">
        <v>1959.307643446024</v>
      </c>
      <c r="H10" s="404">
        <v>1913.3613648032247</v>
      </c>
      <c r="I10" s="394">
        <v>2321.3405009351459</v>
      </c>
      <c r="J10" s="343">
        <v>1906.7980175674375</v>
      </c>
      <c r="K10" s="343">
        <v>1653.1968747258768</v>
      </c>
      <c r="L10" s="343">
        <v>1768.5514506524212</v>
      </c>
      <c r="M10" s="343">
        <v>2366.0583463422736</v>
      </c>
      <c r="N10" s="343">
        <v>2833.2648555487617</v>
      </c>
      <c r="O10" s="380">
        <v>2721.799067438596</v>
      </c>
      <c r="P10" s="380">
        <v>3037.4257436119242</v>
      </c>
      <c r="Q10" s="380">
        <v>3034.1995679372549</v>
      </c>
      <c r="R10" s="380">
        <v>3296.9704502891359</v>
      </c>
      <c r="S10" s="408">
        <v>3581.6224055454563</v>
      </c>
      <c r="T10" s="380">
        <v>3213.4701547120935</v>
      </c>
      <c r="U10" s="380">
        <v>3112.7290667273555</v>
      </c>
      <c r="V10" s="380">
        <v>2091.690606802254</v>
      </c>
      <c r="W10" s="380">
        <v>1562.9471605181579</v>
      </c>
      <c r="X10" s="380">
        <v>1991.9274840838582</v>
      </c>
      <c r="Y10" s="380">
        <v>1734.9750985791763</v>
      </c>
      <c r="Z10" s="380">
        <v>1254.8890552041617</v>
      </c>
      <c r="AA10" s="380">
        <v>1307.4372915671438</v>
      </c>
      <c r="AB10" s="380">
        <v>1812.6934314318889</v>
      </c>
      <c r="AC10" s="408">
        <v>1815.0771877766138</v>
      </c>
      <c r="AD10" s="380">
        <v>1848.4619509098875</v>
      </c>
      <c r="AE10" s="380">
        <v>1606.7790231195763</v>
      </c>
      <c r="AF10" s="380">
        <v>1177.3927052268425</v>
      </c>
      <c r="AG10" s="380">
        <v>1005.0832849910661</v>
      </c>
      <c r="AH10" s="380">
        <v>998.03758622799842</v>
      </c>
      <c r="AI10" s="380">
        <v>1088.242776409129</v>
      </c>
      <c r="AJ10" s="380">
        <v>1045.9579808160181</v>
      </c>
      <c r="AK10" s="380">
        <v>795.17290667983139</v>
      </c>
      <c r="AL10" s="380">
        <v>491.28752711866696</v>
      </c>
      <c r="AM10" s="408">
        <v>532.26490888983631</v>
      </c>
      <c r="AN10" s="380">
        <v>319.837528434538</v>
      </c>
      <c r="AO10" s="380">
        <v>317.70005554002893</v>
      </c>
      <c r="AP10" s="380">
        <v>110.49504181332534</v>
      </c>
      <c r="AQ10" s="380">
        <v>52.739372577294382</v>
      </c>
      <c r="AR10" s="380">
        <v>40.801649503419561</v>
      </c>
      <c r="AS10" s="380">
        <v>101.00734549614086</v>
      </c>
      <c r="AT10" s="380">
        <v>12.41590804030249</v>
      </c>
      <c r="AU10" s="380">
        <v>1085.6758278093657</v>
      </c>
      <c r="AV10" s="380">
        <v>71.037846871522731</v>
      </c>
      <c r="AW10" s="408">
        <v>0</v>
      </c>
      <c r="AX10" s="380">
        <v>0</v>
      </c>
      <c r="AY10" s="380">
        <v>0</v>
      </c>
      <c r="AZ10" s="380">
        <v>0</v>
      </c>
      <c r="BA10" s="380">
        <v>0</v>
      </c>
      <c r="BB10" s="380">
        <v>0</v>
      </c>
      <c r="BC10" s="380"/>
      <c r="BD10" s="380"/>
      <c r="BE10" s="380"/>
      <c r="BF10" s="380"/>
      <c r="BG10" s="380"/>
      <c r="BH10" s="409"/>
    </row>
    <row r="11" spans="1:65" s="98" customFormat="1" ht="15.05" customHeight="1">
      <c r="A11" s="508">
        <v>2</v>
      </c>
      <c r="B11" s="343">
        <v>1754.5335346607669</v>
      </c>
      <c r="C11" s="343">
        <f t="shared" si="0"/>
        <v>1875.2576484150159</v>
      </c>
      <c r="D11" s="404">
        <v>1995.9817621692648</v>
      </c>
      <c r="E11" s="404">
        <f t="shared" si="1"/>
        <v>2283.8325584598883</v>
      </c>
      <c r="F11" s="343">
        <v>2571.6833547505121</v>
      </c>
      <c r="G11" s="343">
        <v>3496.1395762739994</v>
      </c>
      <c r="H11" s="404">
        <v>3439.3550913334038</v>
      </c>
      <c r="I11" s="394">
        <v>3792.4550834554916</v>
      </c>
      <c r="J11" s="343">
        <v>3548.0252805990203</v>
      </c>
      <c r="K11" s="343">
        <v>3139.5573675986834</v>
      </c>
      <c r="L11" s="343">
        <v>3280.2995399772303</v>
      </c>
      <c r="M11" s="343">
        <v>3969.4648761936396</v>
      </c>
      <c r="N11" s="343">
        <v>4334.4723536380316</v>
      </c>
      <c r="O11" s="380">
        <v>4239.9494745263155</v>
      </c>
      <c r="P11" s="380">
        <v>4344.4392454085701</v>
      </c>
      <c r="Q11" s="380">
        <v>4464.5087464156859</v>
      </c>
      <c r="R11" s="380">
        <v>4739.1920068688169</v>
      </c>
      <c r="S11" s="408">
        <v>4782.5016697685769</v>
      </c>
      <c r="T11" s="380">
        <v>4569.4112491532169</v>
      </c>
      <c r="U11" s="380">
        <v>4528.0638041875281</v>
      </c>
      <c r="V11" s="380">
        <v>3628.4428893508489</v>
      </c>
      <c r="W11" s="380">
        <v>3312.1758140050497</v>
      </c>
      <c r="X11" s="380">
        <v>3634.0104045525495</v>
      </c>
      <c r="Y11" s="380">
        <v>3461.4972125124127</v>
      </c>
      <c r="Z11" s="380">
        <v>3097.8779316591185</v>
      </c>
      <c r="AA11" s="380">
        <v>3050.687013656669</v>
      </c>
      <c r="AB11" s="380">
        <v>3331.3839540064041</v>
      </c>
      <c r="AC11" s="408">
        <v>3433.8792934558596</v>
      </c>
      <c r="AD11" s="380">
        <v>3395.1341955487733</v>
      </c>
      <c r="AE11" s="380">
        <v>3199.6915606027378</v>
      </c>
      <c r="AF11" s="380">
        <v>2905.4741075899124</v>
      </c>
      <c r="AG11" s="380">
        <v>2805.994810393091</v>
      </c>
      <c r="AH11" s="380">
        <v>2826.4295454889843</v>
      </c>
      <c r="AI11" s="380">
        <v>2798.7898400536669</v>
      </c>
      <c r="AJ11" s="380">
        <v>2627.2731529964481</v>
      </c>
      <c r="AK11" s="380">
        <v>2476.5690528654291</v>
      </c>
      <c r="AL11" s="380">
        <v>2248.2395676985338</v>
      </c>
      <c r="AM11" s="408">
        <v>2241.1154058519423</v>
      </c>
      <c r="AN11" s="380">
        <v>1933.4322664826577</v>
      </c>
      <c r="AO11" s="380">
        <v>2073.4848757590385</v>
      </c>
      <c r="AP11" s="380">
        <v>1732.0097804238746</v>
      </c>
      <c r="AQ11" s="380">
        <v>1446.9520168642305</v>
      </c>
      <c r="AR11" s="380">
        <v>1355.667709307166</v>
      </c>
      <c r="AS11" s="380">
        <v>1617.3961019318758</v>
      </c>
      <c r="AT11" s="380">
        <v>1254.0067120705514</v>
      </c>
      <c r="AU11" s="380">
        <v>2973.2301313310991</v>
      </c>
      <c r="AV11" s="380">
        <v>1529.6816359667894</v>
      </c>
      <c r="AW11" s="408">
        <v>661.21433256482931</v>
      </c>
      <c r="AX11" s="380">
        <v>784.40779076191768</v>
      </c>
      <c r="AY11" s="380">
        <v>675.0055812881244</v>
      </c>
      <c r="AZ11" s="380">
        <v>656.20207045999996</v>
      </c>
      <c r="BA11" s="380">
        <v>671.24712991754996</v>
      </c>
      <c r="BB11" s="380">
        <v>402.2065915370747</v>
      </c>
      <c r="BC11" s="380"/>
      <c r="BD11" s="380"/>
      <c r="BE11" s="380"/>
      <c r="BF11" s="380"/>
      <c r="BG11" s="380"/>
      <c r="BH11" s="409"/>
    </row>
    <row r="12" spans="1:65" s="98" customFormat="1" ht="15.05" customHeight="1">
      <c r="A12" s="508">
        <v>3</v>
      </c>
      <c r="B12" s="343">
        <v>2536.593055924287</v>
      </c>
      <c r="C12" s="343">
        <f t="shared" si="0"/>
        <v>2616.5755990963489</v>
      </c>
      <c r="D12" s="404">
        <v>2696.5581422684108</v>
      </c>
      <c r="E12" s="404">
        <f t="shared" si="1"/>
        <v>2936.6717314212865</v>
      </c>
      <c r="F12" s="343">
        <v>3176.7853205741621</v>
      </c>
      <c r="G12" s="343">
        <v>4420.687870525092</v>
      </c>
      <c r="H12" s="404">
        <v>4354.9513272515114</v>
      </c>
      <c r="I12" s="394">
        <v>4726.5848753980681</v>
      </c>
      <c r="J12" s="343">
        <v>4636.8653741960252</v>
      </c>
      <c r="K12" s="343">
        <v>4231.5773215460513</v>
      </c>
      <c r="L12" s="343">
        <v>4191.2246707242311</v>
      </c>
      <c r="M12" s="343">
        <v>4948.0482310885991</v>
      </c>
      <c r="N12" s="343">
        <v>5374.7457185111589</v>
      </c>
      <c r="O12" s="380">
        <v>5206.7511404210518</v>
      </c>
      <c r="P12" s="380">
        <v>5353.2327651051364</v>
      </c>
      <c r="Q12" s="380">
        <v>5481.6946427607836</v>
      </c>
      <c r="R12" s="380">
        <v>5677.9353173452309</v>
      </c>
      <c r="S12" s="408">
        <v>5701.1743068992637</v>
      </c>
      <c r="T12" s="380">
        <v>5567.0752251444501</v>
      </c>
      <c r="U12" s="380">
        <v>5542.9746568502505</v>
      </c>
      <c r="V12" s="380">
        <v>4683.7743179528934</v>
      </c>
      <c r="W12" s="380">
        <v>4352.6261040011486</v>
      </c>
      <c r="X12" s="380">
        <v>4650.7461675591294</v>
      </c>
      <c r="Y12" s="380">
        <v>4551.9322318386676</v>
      </c>
      <c r="Z12" s="380">
        <v>4265.7944780867538</v>
      </c>
      <c r="AA12" s="380">
        <v>4109.9533378430124</v>
      </c>
      <c r="AB12" s="380">
        <v>4312.6916762853216</v>
      </c>
      <c r="AC12" s="408">
        <v>4460.1175798506702</v>
      </c>
      <c r="AD12" s="380">
        <v>4390.3216793233869</v>
      </c>
      <c r="AE12" s="380">
        <v>4224.0781869928887</v>
      </c>
      <c r="AF12" s="380">
        <v>4035.5683971118028</v>
      </c>
      <c r="AG12" s="380">
        <v>4007.151719833234</v>
      </c>
      <c r="AH12" s="380">
        <v>4146.9348493996958</v>
      </c>
      <c r="AI12" s="380">
        <v>4014.9682694223598</v>
      </c>
      <c r="AJ12" s="380">
        <v>3814.0331696915455</v>
      </c>
      <c r="AK12" s="380">
        <v>3690.5734905445611</v>
      </c>
      <c r="AL12" s="380">
        <v>3621.7476846735872</v>
      </c>
      <c r="AM12" s="408">
        <v>3540.0776904279692</v>
      </c>
      <c r="AN12" s="380">
        <v>3234.3930240339541</v>
      </c>
      <c r="AO12" s="380">
        <v>3446.9050273634998</v>
      </c>
      <c r="AP12" s="380">
        <v>3276.1779897650963</v>
      </c>
      <c r="AQ12" s="380">
        <v>2988.5644460466815</v>
      </c>
      <c r="AR12" s="380">
        <v>2973.2556847814449</v>
      </c>
      <c r="AS12" s="380">
        <v>3089.0347685908396</v>
      </c>
      <c r="AT12" s="380">
        <v>2982.301111280658</v>
      </c>
      <c r="AU12" s="380">
        <v>4209.861997489932</v>
      </c>
      <c r="AV12" s="380">
        <v>3265.3730278609946</v>
      </c>
      <c r="AW12" s="408">
        <v>2619.1109314691821</v>
      </c>
      <c r="AX12" s="380">
        <v>2649.6833755590069</v>
      </c>
      <c r="AY12" s="380">
        <v>2587.1451376461223</v>
      </c>
      <c r="AZ12" s="380">
        <v>2447.7554466399997</v>
      </c>
      <c r="BA12" s="380">
        <v>2386.2944084609344</v>
      </c>
      <c r="BB12" s="380">
        <v>2202.0010740915709</v>
      </c>
      <c r="BC12" s="380"/>
      <c r="BD12" s="380"/>
      <c r="BE12" s="380"/>
      <c r="BF12" s="380"/>
      <c r="BG12" s="380"/>
      <c r="BH12" s="409"/>
    </row>
    <row r="13" spans="1:65" s="98" customFormat="1" ht="15.05" customHeight="1">
      <c r="A13" s="508">
        <v>4</v>
      </c>
      <c r="B13" s="343">
        <v>3243.8468838495578</v>
      </c>
      <c r="C13" s="343">
        <f t="shared" si="0"/>
        <v>3221.3525361133952</v>
      </c>
      <c r="D13" s="343">
        <v>3198.8581883772322</v>
      </c>
      <c r="E13" s="343">
        <f t="shared" si="1"/>
        <v>3439.9475735688848</v>
      </c>
      <c r="F13" s="343">
        <v>3681.0369587605369</v>
      </c>
      <c r="G13" s="343">
        <v>5094.1998729596626</v>
      </c>
      <c r="H13" s="343">
        <v>5047.5177108305925</v>
      </c>
      <c r="I13" s="394">
        <v>5381.0350889147239</v>
      </c>
      <c r="J13" s="343">
        <v>5401.7091472592865</v>
      </c>
      <c r="K13" s="343">
        <v>5065.7592308114026</v>
      </c>
      <c r="L13" s="343">
        <v>5077.9230692705132</v>
      </c>
      <c r="M13" s="343">
        <v>5742.8600639375572</v>
      </c>
      <c r="N13" s="343">
        <v>6220.4964216600429</v>
      </c>
      <c r="O13" s="380">
        <v>6057.070677894736</v>
      </c>
      <c r="P13" s="380">
        <v>6207.3937014905505</v>
      </c>
      <c r="Q13" s="380">
        <v>6280.1682132705873</v>
      </c>
      <c r="R13" s="380">
        <v>6506.2382383538315</v>
      </c>
      <c r="S13" s="408">
        <v>6523.7766028921014</v>
      </c>
      <c r="T13" s="380">
        <v>6385.600641910738</v>
      </c>
      <c r="U13" s="380">
        <v>6338.7856480200271</v>
      </c>
      <c r="V13" s="380">
        <v>5596.8138685411786</v>
      </c>
      <c r="W13" s="380">
        <v>5288.5770198928367</v>
      </c>
      <c r="X13" s="380">
        <v>5555.9689759133744</v>
      </c>
      <c r="Y13" s="380">
        <v>5458.5148351157277</v>
      </c>
      <c r="Z13" s="380">
        <v>5162.4396280923675</v>
      </c>
      <c r="AA13" s="380">
        <v>5017.8959014313068</v>
      </c>
      <c r="AB13" s="380">
        <v>5151.8655419643164</v>
      </c>
      <c r="AC13" s="408">
        <v>5310.6429356059316</v>
      </c>
      <c r="AD13" s="380">
        <v>5290.3016962386964</v>
      </c>
      <c r="AE13" s="380">
        <v>5104.6000249052349</v>
      </c>
      <c r="AF13" s="380">
        <v>5052.4843347682727</v>
      </c>
      <c r="AG13" s="380">
        <v>5030.3594575044672</v>
      </c>
      <c r="AH13" s="380">
        <v>5194.9549318685149</v>
      </c>
      <c r="AI13" s="380">
        <v>5016.3411580194397</v>
      </c>
      <c r="AJ13" s="380">
        <v>4875.4639017030668</v>
      </c>
      <c r="AK13" s="380">
        <v>4822.6326286803514</v>
      </c>
      <c r="AL13" s="380">
        <v>4814.0186346323035</v>
      </c>
      <c r="AM13" s="408">
        <v>4698.9702621382503</v>
      </c>
      <c r="AN13" s="380">
        <v>4340.8579872669507</v>
      </c>
      <c r="AO13" s="380">
        <v>4620.7083299118367</v>
      </c>
      <c r="AP13" s="380">
        <v>4633.8858160463315</v>
      </c>
      <c r="AQ13" s="380">
        <v>4347.6175086154217</v>
      </c>
      <c r="AR13" s="380">
        <v>4322.3424828783818</v>
      </c>
      <c r="AS13" s="380">
        <v>4432.8160358875994</v>
      </c>
      <c r="AT13" s="380">
        <v>4212.7175980746351</v>
      </c>
      <c r="AU13" s="380">
        <v>5307.614308367255</v>
      </c>
      <c r="AV13" s="380">
        <v>4549.9740921210305</v>
      </c>
      <c r="AW13" s="408">
        <v>4059.7389728626417</v>
      </c>
      <c r="AX13" s="380">
        <v>4240.4162335894252</v>
      </c>
      <c r="AY13" s="380">
        <v>4169.6833064855045</v>
      </c>
      <c r="AZ13" s="380">
        <v>3987.0085326599997</v>
      </c>
      <c r="BA13" s="380">
        <v>3961.2269948370626</v>
      </c>
      <c r="BB13" s="380">
        <v>3736.1471712542057</v>
      </c>
      <c r="BC13" s="380"/>
      <c r="BD13" s="380"/>
      <c r="BE13" s="380"/>
      <c r="BF13" s="380"/>
      <c r="BG13" s="380"/>
      <c r="BH13" s="409"/>
    </row>
    <row r="14" spans="1:65" s="98" customFormat="1" ht="15.05" customHeight="1">
      <c r="A14" s="508">
        <v>5</v>
      </c>
      <c r="B14" s="343">
        <v>3855.8934657079649</v>
      </c>
      <c r="C14" s="343">
        <f t="shared" si="0"/>
        <v>3752.0890055649661</v>
      </c>
      <c r="D14" s="380">
        <v>3648.2845454219673</v>
      </c>
      <c r="E14" s="380">
        <f t="shared" si="1"/>
        <v>3885.2708437977908</v>
      </c>
      <c r="F14" s="380">
        <v>4122.2571421736147</v>
      </c>
      <c r="G14" s="343">
        <v>5712.6063479223139</v>
      </c>
      <c r="H14" s="380">
        <v>5634.4383748806613</v>
      </c>
      <c r="I14" s="394">
        <v>5996.3301614517504</v>
      </c>
      <c r="J14" s="343">
        <v>6134.6844297782463</v>
      </c>
      <c r="K14" s="343">
        <v>5788.7168855080399</v>
      </c>
      <c r="L14" s="343">
        <v>5930.7040427357906</v>
      </c>
      <c r="M14" s="343">
        <v>6500.9175923773146</v>
      </c>
      <c r="N14" s="343">
        <v>7049.3321107459496</v>
      </c>
      <c r="O14" s="380">
        <v>6841.3836759298238</v>
      </c>
      <c r="P14" s="380">
        <v>7013.6921716129882</v>
      </c>
      <c r="Q14" s="380">
        <v>7023.0957962666662</v>
      </c>
      <c r="R14" s="380">
        <v>7256.5832373851517</v>
      </c>
      <c r="S14" s="408">
        <v>7319.3591154399182</v>
      </c>
      <c r="T14" s="380">
        <v>7146.2505241581975</v>
      </c>
      <c r="U14" s="380">
        <v>7096.820801001365</v>
      </c>
      <c r="V14" s="380">
        <v>6324.8739777115779</v>
      </c>
      <c r="W14" s="380">
        <v>6045.0616193878168</v>
      </c>
      <c r="X14" s="380">
        <v>6303.7617306407938</v>
      </c>
      <c r="Y14" s="380">
        <v>6166.4522992131997</v>
      </c>
      <c r="Z14" s="380">
        <v>5980.3953653954104</v>
      </c>
      <c r="AA14" s="380">
        <v>5736.1793517367123</v>
      </c>
      <c r="AB14" s="380">
        <v>5856.6937075694113</v>
      </c>
      <c r="AC14" s="408">
        <v>6037.7953826142766</v>
      </c>
      <c r="AD14" s="380">
        <v>6105.8524500900949</v>
      </c>
      <c r="AE14" s="380">
        <v>5953.9222701356466</v>
      </c>
      <c r="AF14" s="380">
        <v>5913.9911922513274</v>
      </c>
      <c r="AG14" s="380">
        <v>5906.923896217987</v>
      </c>
      <c r="AH14" s="380">
        <v>6126.8866359715576</v>
      </c>
      <c r="AI14" s="380">
        <v>5951.3770413782267</v>
      </c>
      <c r="AJ14" s="380">
        <v>5788.3562222377568</v>
      </c>
      <c r="AK14" s="380">
        <v>5801.4237065591515</v>
      </c>
      <c r="AL14" s="380">
        <v>5831.0437288810072</v>
      </c>
      <c r="AM14" s="408">
        <v>5716.318702952618</v>
      </c>
      <c r="AN14" s="380">
        <v>5415.6273395740018</v>
      </c>
      <c r="AO14" s="380">
        <v>5684.8629407251192</v>
      </c>
      <c r="AP14" s="380">
        <v>5806.5144472902466</v>
      </c>
      <c r="AQ14" s="380">
        <v>5618.7716168886709</v>
      </c>
      <c r="AR14" s="380">
        <v>5537.1786922866477</v>
      </c>
      <c r="AS14" s="380">
        <v>5688.3756976244385</v>
      </c>
      <c r="AT14" s="380">
        <v>5417.0606779839763</v>
      </c>
      <c r="AU14" s="380">
        <v>6267.6947122698639</v>
      </c>
      <c r="AV14" s="380">
        <v>5784.8486635710005</v>
      </c>
      <c r="AW14" s="408">
        <v>5390.3596739709801</v>
      </c>
      <c r="AX14" s="380">
        <v>5618.897571766619</v>
      </c>
      <c r="AY14" s="380">
        <v>5532.1109596874549</v>
      </c>
      <c r="AZ14" s="380">
        <v>5318.2245373199994</v>
      </c>
      <c r="BA14" s="380">
        <v>5293.9458110325868</v>
      </c>
      <c r="BB14" s="380">
        <v>5111.3309815759276</v>
      </c>
      <c r="BC14" s="380"/>
      <c r="BD14" s="380"/>
      <c r="BE14" s="380"/>
      <c r="BF14" s="380"/>
      <c r="BG14" s="380"/>
      <c r="BH14" s="409"/>
    </row>
    <row r="15" spans="1:65" s="98" customFormat="1" ht="15.05" customHeight="1">
      <c r="A15" s="508">
        <v>6</v>
      </c>
      <c r="B15" s="343">
        <v>4393.134354228122</v>
      </c>
      <c r="C15" s="343">
        <f t="shared" si="0"/>
        <v>4205.7673615493477</v>
      </c>
      <c r="D15" s="380">
        <v>4018.4003688705729</v>
      </c>
      <c r="E15" s="380">
        <f t="shared" si="1"/>
        <v>4259.4231198419848</v>
      </c>
      <c r="F15" s="380">
        <v>4500.4458708133961</v>
      </c>
      <c r="G15" s="343">
        <v>6251.415949869971</v>
      </c>
      <c r="H15" s="380">
        <v>6192.0130057282267</v>
      </c>
      <c r="I15" s="394">
        <v>6572.4700930091485</v>
      </c>
      <c r="J15" s="343">
        <v>6814.5455613900349</v>
      </c>
      <c r="K15" s="343">
        <v>6461.1180608552613</v>
      </c>
      <c r="L15" s="343">
        <v>6667.1967016376202</v>
      </c>
      <c r="M15" s="343">
        <v>7190.0608000498214</v>
      </c>
      <c r="N15" s="343">
        <v>7810.5077435799449</v>
      </c>
      <c r="O15" s="380">
        <v>7582.9865602105256</v>
      </c>
      <c r="P15" s="380">
        <v>7757.4012627761504</v>
      </c>
      <c r="Q15" s="380">
        <v>7831.9842394352936</v>
      </c>
      <c r="R15" s="380">
        <v>7977.6940156749924</v>
      </c>
      <c r="S15" s="408">
        <v>8057.8998629371372</v>
      </c>
      <c r="T15" s="380">
        <v>7857.2928053895184</v>
      </c>
      <c r="U15" s="380">
        <v>7789.377834456076</v>
      </c>
      <c r="V15" s="380">
        <v>6998.388866976703</v>
      </c>
      <c r="W15" s="380">
        <v>6722.0358255424844</v>
      </c>
      <c r="X15" s="380">
        <v>6953.1607018514478</v>
      </c>
      <c r="Y15" s="380">
        <v>6842.6910708883961</v>
      </c>
      <c r="Z15" s="380">
        <v>6678.2462096261079</v>
      </c>
      <c r="AA15" s="380">
        <v>6454.4628020421187</v>
      </c>
      <c r="AB15" s="380">
        <v>6588.7804210155882</v>
      </c>
      <c r="AC15" s="408">
        <v>6727.562099699313</v>
      </c>
      <c r="AD15" s="380">
        <v>6858.5303484683682</v>
      </c>
      <c r="AE15" s="380">
        <v>6730.4454657748811</v>
      </c>
      <c r="AF15" s="380">
        <v>6677.52276005984</v>
      </c>
      <c r="AG15" s="380">
        <v>6707.6951691780823</v>
      </c>
      <c r="AH15" s="380">
        <v>6918.5448828826193</v>
      </c>
      <c r="AI15" s="380">
        <v>6804.281394441985</v>
      </c>
      <c r="AJ15" s="380">
        <v>6704.3430930115483</v>
      </c>
      <c r="AK15" s="380">
        <v>6713.4445403656</v>
      </c>
      <c r="AL15" s="380">
        <v>6695.2903848184187</v>
      </c>
      <c r="AM15" s="408">
        <v>6602.4439390822354</v>
      </c>
      <c r="AN15" s="380">
        <v>6388.106311165503</v>
      </c>
      <c r="AO15" s="380">
        <v>6637.9631073452065</v>
      </c>
      <c r="AP15" s="380">
        <v>6805.1133876781741</v>
      </c>
      <c r="AQ15" s="380">
        <v>6661.3884439936446</v>
      </c>
      <c r="AR15" s="380">
        <v>6567.7493878085033</v>
      </c>
      <c r="AS15" s="380">
        <v>6715.0706145029335</v>
      </c>
      <c r="AT15" s="380">
        <v>6455.0305901532647</v>
      </c>
      <c r="AU15" s="380">
        <v>7117.8791202540615</v>
      </c>
      <c r="AV15" s="380">
        <v>6823.1851920097579</v>
      </c>
      <c r="AW15" s="408">
        <v>6536.0744201319849</v>
      </c>
      <c r="AX15" s="380">
        <v>6818.5800752848454</v>
      </c>
      <c r="AY15" s="380">
        <v>6741.0256378807344</v>
      </c>
      <c r="AZ15" s="380">
        <v>6483.4535089799992</v>
      </c>
      <c r="BA15" s="380">
        <v>6511.5316243619936</v>
      </c>
      <c r="BB15" s="380">
        <v>6337.1542539263228</v>
      </c>
      <c r="BC15" s="380"/>
      <c r="BD15" s="380"/>
      <c r="BE15" s="380"/>
      <c r="BF15" s="380"/>
      <c r="BG15" s="380"/>
      <c r="BH15" s="409"/>
    </row>
    <row r="16" spans="1:65" s="98" customFormat="1" ht="15.05" customHeight="1">
      <c r="A16" s="508">
        <v>7</v>
      </c>
      <c r="B16" s="343">
        <v>4930.3752427482796</v>
      </c>
      <c r="C16" s="343">
        <f t="shared" si="0"/>
        <v>4656.141111967223</v>
      </c>
      <c r="D16" s="380">
        <v>4381.9069811861673</v>
      </c>
      <c r="E16" s="380">
        <f t="shared" si="1"/>
        <v>4620.8160721036784</v>
      </c>
      <c r="F16" s="380">
        <v>4859.7251630211886</v>
      </c>
      <c r="G16" s="343">
        <v>6747.3656971172459</v>
      </c>
      <c r="H16" s="380">
        <v>6755.4568432162932</v>
      </c>
      <c r="I16" s="394">
        <v>7103.8612920183987</v>
      </c>
      <c r="J16" s="343">
        <v>7441.2925420946522</v>
      </c>
      <c r="K16" s="343">
        <v>7118.3522923976589</v>
      </c>
      <c r="L16" s="343">
        <v>7389.1533212190197</v>
      </c>
      <c r="M16" s="343">
        <v>7911.3640240803788</v>
      </c>
      <c r="N16" s="343">
        <v>8491.3370596147961</v>
      </c>
      <c r="O16" s="380">
        <v>8262.4656426666661</v>
      </c>
      <c r="P16" s="380">
        <v>8464.2930721985613</v>
      </c>
      <c r="Q16" s="380">
        <v>8609.6280646274499</v>
      </c>
      <c r="R16" s="380">
        <v>8624.0951187366063</v>
      </c>
      <c r="S16" s="408">
        <v>8748.4054398654316</v>
      </c>
      <c r="T16" s="380">
        <v>8549.0432417812299</v>
      </c>
      <c r="U16" s="380">
        <v>8431.5670836595364</v>
      </c>
      <c r="V16" s="380">
        <v>7655.3030371402228</v>
      </c>
      <c r="W16" s="380">
        <v>7301.325834164767</v>
      </c>
      <c r="X16" s="380">
        <v>7554.4560455650171</v>
      </c>
      <c r="Y16" s="380">
        <v>7512.5901040791377</v>
      </c>
      <c r="Z16" s="380">
        <v>7299.4784151727226</v>
      </c>
      <c r="AA16" s="380">
        <v>7130.3755993800714</v>
      </c>
      <c r="AB16" s="380">
        <v>7207.9388648344284</v>
      </c>
      <c r="AC16" s="408">
        <v>7407.9823843035228</v>
      </c>
      <c r="AD16" s="380">
        <v>7516.0007799873365</v>
      </c>
      <c r="AE16" s="380">
        <v>7390.8368442091405</v>
      </c>
      <c r="AF16" s="380">
        <v>7326.1867468706105</v>
      </c>
      <c r="AG16" s="380">
        <v>7368.4138532459801</v>
      </c>
      <c r="AH16" s="380">
        <v>7636.0355547266563</v>
      </c>
      <c r="AI16" s="380">
        <v>7568.7364071880211</v>
      </c>
      <c r="AJ16" s="380">
        <v>7491.9061288626626</v>
      </c>
      <c r="AK16" s="380">
        <v>7511.6524581396288</v>
      </c>
      <c r="AL16" s="380">
        <v>7487.6413050799265</v>
      </c>
      <c r="AM16" s="408">
        <v>7414.8482737035638</v>
      </c>
      <c r="AN16" s="380">
        <v>7238.124967815852</v>
      </c>
      <c r="AO16" s="380">
        <v>7488.443344520947</v>
      </c>
      <c r="AP16" s="380">
        <v>7693.2172862527768</v>
      </c>
      <c r="AQ16" s="380">
        <v>7576.8898602712934</v>
      </c>
      <c r="AR16" s="380">
        <v>7487.7607749985118</v>
      </c>
      <c r="AS16" s="380">
        <v>7640.7581858852882</v>
      </c>
      <c r="AT16" s="380">
        <v>7401.1227828243145</v>
      </c>
      <c r="AU16" s="380">
        <v>7835.2222144907282</v>
      </c>
      <c r="AV16" s="380">
        <v>7786.9319812334161</v>
      </c>
      <c r="AW16" s="408">
        <v>7588.1658979652266</v>
      </c>
      <c r="AX16" s="380">
        <v>7882.1447562885051</v>
      </c>
      <c r="AY16" s="380">
        <v>7729.8298004365815</v>
      </c>
      <c r="AZ16" s="380">
        <v>7498.1875707199997</v>
      </c>
      <c r="BA16" s="380">
        <v>7477.1282238712201</v>
      </c>
      <c r="BB16" s="380">
        <v>7439.2216519576177</v>
      </c>
      <c r="BC16" s="380"/>
      <c r="BD16" s="380"/>
      <c r="BE16" s="380"/>
      <c r="BF16" s="380"/>
      <c r="BG16" s="380"/>
      <c r="BH16" s="409"/>
    </row>
    <row r="17" spans="1:60" s="98" customFormat="1" ht="15.05" customHeight="1">
      <c r="A17" s="508">
        <v>8</v>
      </c>
      <c r="B17" s="343">
        <v>5413.2119906588005</v>
      </c>
      <c r="C17" s="343">
        <f t="shared" si="0"/>
        <v>5076.0081865137763</v>
      </c>
      <c r="D17" s="380">
        <v>4738.8043823687512</v>
      </c>
      <c r="E17" s="380">
        <f t="shared" si="1"/>
        <v>5007.2685734468496</v>
      </c>
      <c r="F17" s="380">
        <v>5275.7327645249479</v>
      </c>
      <c r="G17" s="343">
        <v>7194.3327532783696</v>
      </c>
      <c r="H17" s="380">
        <v>7266.0778209398532</v>
      </c>
      <c r="I17" s="394">
        <v>7612.8781247535753</v>
      </c>
      <c r="J17" s="343">
        <v>8004.3025417106637</v>
      </c>
      <c r="K17" s="343">
        <v>7780.642171874998</v>
      </c>
      <c r="L17" s="343">
        <v>8038.4297441982644</v>
      </c>
      <c r="M17" s="343">
        <v>8637.2615361620865</v>
      </c>
      <c r="N17" s="343">
        <v>9083.3625518190165</v>
      </c>
      <c r="O17" s="380">
        <v>8875.9381856842101</v>
      </c>
      <c r="P17" s="380">
        <v>9093.8685899653974</v>
      </c>
      <c r="Q17" s="380">
        <v>9300.4812843294112</v>
      </c>
      <c r="R17" s="380">
        <v>9280.24096204538</v>
      </c>
      <c r="S17" s="408">
        <v>9405.8868370275904</v>
      </c>
      <c r="T17" s="380">
        <v>9171.8942323171923</v>
      </c>
      <c r="U17" s="380">
        <v>9020.8701593991809</v>
      </c>
      <c r="V17" s="380">
        <v>8229.2136117957161</v>
      </c>
      <c r="W17" s="380">
        <v>7887.4310193590763</v>
      </c>
      <c r="X17" s="380">
        <v>8118.5804043944736</v>
      </c>
      <c r="Y17" s="380">
        <v>8129.6579832327552</v>
      </c>
      <c r="Z17" s="380">
        <v>7846.1627560537436</v>
      </c>
      <c r="AA17" s="380">
        <v>7759.8824434679555</v>
      </c>
      <c r="AB17" s="380">
        <v>7881.6144043354316</v>
      </c>
      <c r="AC17" s="408">
        <v>8101.48767438089</v>
      </c>
      <c r="AD17" s="380">
        <v>8191.4348844986271</v>
      </c>
      <c r="AE17" s="380">
        <v>8068.5613296889187</v>
      </c>
      <c r="AF17" s="380">
        <v>7968.0938171521029</v>
      </c>
      <c r="AG17" s="380">
        <v>7984.6452443716498</v>
      </c>
      <c r="AH17" s="380">
        <v>8269.6846199731881</v>
      </c>
      <c r="AI17" s="380">
        <v>8296.864012303562</v>
      </c>
      <c r="AJ17" s="380">
        <v>8186.6326575407575</v>
      </c>
      <c r="AK17" s="380">
        <v>8232.4675930116136</v>
      </c>
      <c r="AL17" s="380">
        <v>8218.5812844516022</v>
      </c>
      <c r="AM17" s="408">
        <v>8175.6479772690918</v>
      </c>
      <c r="AN17" s="380">
        <v>8007.4638875637947</v>
      </c>
      <c r="AO17" s="380">
        <v>8248.9554243756174</v>
      </c>
      <c r="AP17" s="380">
        <v>8494.3063393993853</v>
      </c>
      <c r="AQ17" s="380">
        <v>8442.3564871807394</v>
      </c>
      <c r="AR17" s="380">
        <v>8366.9705126851022</v>
      </c>
      <c r="AS17" s="380">
        <v>8487.1741696630761</v>
      </c>
      <c r="AT17" s="380">
        <v>8225.5390767003992</v>
      </c>
      <c r="AU17" s="380">
        <v>8582.7565163972886</v>
      </c>
      <c r="AV17" s="380">
        <v>8654.7776771805184</v>
      </c>
      <c r="AW17" s="408">
        <v>8467.0543293921055</v>
      </c>
      <c r="AX17" s="380">
        <v>8788.8278791397806</v>
      </c>
      <c r="AY17" s="380">
        <v>8663.3241411143063</v>
      </c>
      <c r="AZ17" s="380">
        <v>8479.7242258599999</v>
      </c>
      <c r="BA17" s="380">
        <v>8379.7275199254018</v>
      </c>
      <c r="BB17" s="380">
        <v>8400.4633999016605</v>
      </c>
      <c r="BC17" s="380"/>
      <c r="BD17" s="380"/>
      <c r="BE17" s="380"/>
      <c r="BF17" s="380"/>
      <c r="BG17" s="380"/>
      <c r="BH17" s="409"/>
    </row>
    <row r="18" spans="1:60" s="98" customFormat="1" ht="15.05" customHeight="1">
      <c r="A18" s="509">
        <v>9</v>
      </c>
      <c r="B18" s="342">
        <v>5882.4477034169131</v>
      </c>
      <c r="C18" s="342">
        <f t="shared" si="0"/>
        <v>5495.683954617135</v>
      </c>
      <c r="D18" s="381">
        <v>5108.9202058173569</v>
      </c>
      <c r="E18" s="381">
        <f t="shared" si="1"/>
        <v>5419.2397223550215</v>
      </c>
      <c r="F18" s="381">
        <v>5729.5592388926852</v>
      </c>
      <c r="G18" s="342">
        <v>7629.0541366679563</v>
      </c>
      <c r="H18" s="381">
        <v>7788.4372119444142</v>
      </c>
      <c r="I18" s="395">
        <v>8105.1141827831971</v>
      </c>
      <c r="J18" s="342">
        <v>8583.2467865988274</v>
      </c>
      <c r="K18" s="342">
        <v>8377.2086281980974</v>
      </c>
      <c r="L18" s="342">
        <v>8644.098049216218</v>
      </c>
      <c r="M18" s="342">
        <v>9285.0561513742432</v>
      </c>
      <c r="N18" s="342">
        <v>9692.3030580862123</v>
      </c>
      <c r="O18" s="381">
        <v>9454.4660901754378</v>
      </c>
      <c r="P18" s="381">
        <v>9716.0806513840816</v>
      </c>
      <c r="Q18" s="381">
        <v>9921.9020196392157</v>
      </c>
      <c r="R18" s="381">
        <v>9910.4008313617269</v>
      </c>
      <c r="S18" s="410">
        <v>9994.3176764969194</v>
      </c>
      <c r="T18" s="381">
        <v>9764.4294666766273</v>
      </c>
      <c r="U18" s="381">
        <v>9592.5445106508869</v>
      </c>
      <c r="V18" s="381">
        <v>8786.5234673496052</v>
      </c>
      <c r="W18" s="381">
        <v>8439.4603216932501</v>
      </c>
      <c r="X18" s="381">
        <v>8636.7876642494411</v>
      </c>
      <c r="Y18" s="381">
        <v>8670.649000572912</v>
      </c>
      <c r="Z18" s="381">
        <v>8399.0594189902295</v>
      </c>
      <c r="AA18" s="381">
        <v>8351.0539348710008</v>
      </c>
      <c r="AB18" s="381">
        <v>8500.7728481542727</v>
      </c>
      <c r="AC18" s="410">
        <v>8707.1364991384835</v>
      </c>
      <c r="AD18" s="381">
        <v>8863.2762544114539</v>
      </c>
      <c r="AE18" s="381">
        <v>8685.6199405093812</v>
      </c>
      <c r="AF18" s="381">
        <v>8572.8378465225614</v>
      </c>
      <c r="AG18" s="381">
        <v>8610.7627005955928</v>
      </c>
      <c r="AH18" s="381">
        <v>8880.7609449819302</v>
      </c>
      <c r="AI18" s="381">
        <v>8976.0285897432223</v>
      </c>
      <c r="AJ18" s="381">
        <v>8878.2646359797509</v>
      </c>
      <c r="AK18" s="381">
        <v>8857.6798784163657</v>
      </c>
      <c r="AL18" s="381">
        <v>8907.5820846790011</v>
      </c>
      <c r="AM18" s="410">
        <v>8898.1128120503108</v>
      </c>
      <c r="AN18" s="381">
        <v>8660.1053307207567</v>
      </c>
      <c r="AO18" s="381">
        <v>8957.4546632790461</v>
      </c>
      <c r="AP18" s="381">
        <v>9204.2369830500011</v>
      </c>
      <c r="AQ18" s="381">
        <v>9219.9241597946948</v>
      </c>
      <c r="AR18" s="381">
        <v>9130.35621307166</v>
      </c>
      <c r="AS18" s="381">
        <v>9264.5471577852732</v>
      </c>
      <c r="AT18" s="381">
        <v>9008.9828740434878</v>
      </c>
      <c r="AU18" s="381">
        <v>9285.6078309524055</v>
      </c>
      <c r="AV18" s="381">
        <v>9459.8732750577765</v>
      </c>
      <c r="AW18" s="410">
        <v>9274.5550187190656</v>
      </c>
      <c r="AX18" s="381">
        <v>9641.2945811589816</v>
      </c>
      <c r="AY18" s="381">
        <v>9523.4483099128865</v>
      </c>
      <c r="AZ18" s="381">
        <v>9327.36467438</v>
      </c>
      <c r="BA18" s="381">
        <v>9270.3790515312121</v>
      </c>
      <c r="BB18" s="381">
        <v>9288.0917398455495</v>
      </c>
      <c r="BC18" s="381"/>
      <c r="BD18" s="381"/>
      <c r="BE18" s="381"/>
      <c r="BF18" s="381"/>
      <c r="BG18" s="381"/>
      <c r="BH18" s="411"/>
    </row>
    <row r="19" spans="1:60" s="98" customFormat="1" ht="15.05" customHeight="1">
      <c r="A19" s="510">
        <v>10</v>
      </c>
      <c r="B19" s="387">
        <v>6331.2818634464111</v>
      </c>
      <c r="C19" s="387">
        <f t="shared" si="0"/>
        <v>5901.8543407896814</v>
      </c>
      <c r="D19" s="383">
        <v>5472.4268181329508</v>
      </c>
      <c r="E19" s="383">
        <f t="shared" si="1"/>
        <v>5805.8452565260322</v>
      </c>
      <c r="F19" s="383">
        <v>6139.2636949191146</v>
      </c>
      <c r="G19" s="387">
        <v>8106.6353747579251</v>
      </c>
      <c r="H19" s="383">
        <v>8252.1045365439695</v>
      </c>
      <c r="I19" s="396">
        <v>8642.0989733609658</v>
      </c>
      <c r="J19" s="387">
        <v>9087.8312202169509</v>
      </c>
      <c r="K19" s="387">
        <v>8928.2742531067233</v>
      </c>
      <c r="L19" s="387">
        <v>9225.5396220334515</v>
      </c>
      <c r="M19" s="387">
        <v>9822.5878533587984</v>
      </c>
      <c r="N19" s="387">
        <v>10250.498522164477</v>
      </c>
      <c r="O19" s="383">
        <v>9998.0493561403491</v>
      </c>
      <c r="P19" s="383">
        <v>10312.520615584241</v>
      </c>
      <c r="Q19" s="383">
        <v>10484.305143215686</v>
      </c>
      <c r="R19" s="383">
        <v>10475.595765697008</v>
      </c>
      <c r="S19" s="412">
        <v>10567.737525163458</v>
      </c>
      <c r="T19" s="383">
        <v>10337.672856196452</v>
      </c>
      <c r="U19" s="383">
        <v>10131.47980213928</v>
      </c>
      <c r="V19" s="383">
        <v>9320.1180099011999</v>
      </c>
      <c r="W19" s="383">
        <v>8964.2289177393177</v>
      </c>
      <c r="X19" s="383">
        <v>9176.8602093303543</v>
      </c>
      <c r="Y19" s="383">
        <v>9222.2062487204948</v>
      </c>
      <c r="Z19" s="383">
        <v>8912.6113755754322</v>
      </c>
      <c r="AA19" s="383">
        <v>8907.9253738718216</v>
      </c>
      <c r="AB19" s="383">
        <v>9043.9967658443875</v>
      </c>
      <c r="AC19" s="412">
        <v>9295.9617454305881</v>
      </c>
      <c r="AD19" s="383">
        <v>9443.5028920634395</v>
      </c>
      <c r="AE19" s="383">
        <v>9287.0787549888792</v>
      </c>
      <c r="AF19" s="383">
        <v>9199.5418546131768</v>
      </c>
      <c r="AG19" s="383">
        <v>9212.1649940738534</v>
      </c>
      <c r="AH19" s="383">
        <v>9507.9606558748092</v>
      </c>
      <c r="AI19" s="383">
        <v>9626.7630220807569</v>
      </c>
      <c r="AJ19" s="383">
        <v>9486.3437579630281</v>
      </c>
      <c r="AK19" s="383">
        <v>9463.1645917088335</v>
      </c>
      <c r="AL19" s="383">
        <v>9542.6610831494727</v>
      </c>
      <c r="AM19" s="412">
        <v>9580.7683600170531</v>
      </c>
      <c r="AN19" s="383">
        <v>9340.1202560410366</v>
      </c>
      <c r="AO19" s="383">
        <v>9657.5193874336219</v>
      </c>
      <c r="AP19" s="383">
        <v>9889.3062422926178</v>
      </c>
      <c r="AQ19" s="383">
        <v>9929.8772521813498</v>
      </c>
      <c r="AR19" s="383">
        <v>9820.0357079036567</v>
      </c>
      <c r="AS19" s="383">
        <v>9953.6985403475519</v>
      </c>
      <c r="AT19" s="383">
        <v>9734.0719035971524</v>
      </c>
      <c r="AU19" s="383">
        <v>9982.4209039735451</v>
      </c>
      <c r="AV19" s="383">
        <v>10227.082021270222</v>
      </c>
      <c r="AW19" s="412">
        <v>10049.287564131308</v>
      </c>
      <c r="AX19" s="383">
        <v>10361.104083269918</v>
      </c>
      <c r="AY19" s="383">
        <v>10265.051431829772</v>
      </c>
      <c r="AZ19" s="383">
        <v>10098.65108772</v>
      </c>
      <c r="BA19" s="383">
        <v>10007.881966117</v>
      </c>
      <c r="BB19" s="383">
        <v>10093.571783905209</v>
      </c>
      <c r="BC19" s="383"/>
      <c r="BD19" s="383"/>
      <c r="BE19" s="383"/>
      <c r="BF19" s="383"/>
      <c r="BG19" s="383"/>
      <c r="BH19" s="413"/>
    </row>
    <row r="20" spans="1:60" s="98" customFormat="1" ht="15.05" customHeight="1">
      <c r="A20" s="508">
        <v>11</v>
      </c>
      <c r="B20" s="343">
        <v>6732.5124004424779</v>
      </c>
      <c r="C20" s="343">
        <f t="shared" si="0"/>
        <v>6284.2229154455117</v>
      </c>
      <c r="D20" s="380">
        <v>5835.9334304485456</v>
      </c>
      <c r="E20" s="380">
        <f t="shared" si="1"/>
        <v>6211.3602271290347</v>
      </c>
      <c r="F20" s="380">
        <v>6586.7870238095229</v>
      </c>
      <c r="G20" s="343">
        <v>8602.5851220051991</v>
      </c>
      <c r="H20" s="380">
        <v>8756.8563076270275</v>
      </c>
      <c r="I20" s="394">
        <v>9123.1478482535495</v>
      </c>
      <c r="J20" s="343">
        <v>9634.9069745608122</v>
      </c>
      <c r="K20" s="343">
        <v>9484.3955259502909</v>
      </c>
      <c r="L20" s="343">
        <v>9748.8370375689628</v>
      </c>
      <c r="M20" s="343">
        <v>10369.308131445654</v>
      </c>
      <c r="N20" s="343">
        <v>10787.550218664017</v>
      </c>
      <c r="O20" s="380">
        <v>10514.453458807016</v>
      </c>
      <c r="P20" s="380">
        <v>10853.734657173274</v>
      </c>
      <c r="Q20" s="380">
        <v>10980.747406619606</v>
      </c>
      <c r="R20" s="380">
        <v>11011.556479290808</v>
      </c>
      <c r="S20" s="408">
        <v>11120.141986706094</v>
      </c>
      <c r="T20" s="380">
        <v>10883.356467373977</v>
      </c>
      <c r="U20" s="380">
        <v>10652.786369139736</v>
      </c>
      <c r="V20" s="380">
        <v>9813.396520348897</v>
      </c>
      <c r="W20" s="380">
        <v>9479.9106116893508</v>
      </c>
      <c r="X20" s="380">
        <v>9701.6270547531058</v>
      </c>
      <c r="Y20" s="380">
        <v>9765.3105122221368</v>
      </c>
      <c r="Z20" s="380">
        <v>9417.8802360866775</v>
      </c>
      <c r="AA20" s="380">
        <v>9446.6379616008762</v>
      </c>
      <c r="AB20" s="380">
        <v>9637.8437009536519</v>
      </c>
      <c r="AC20" s="408">
        <v>9903.4798566843456</v>
      </c>
      <c r="AD20" s="380">
        <v>9971.6348780376939</v>
      </c>
      <c r="AE20" s="380">
        <v>9859.0712874909932</v>
      </c>
      <c r="AF20" s="380">
        <v>9780.6366761311583</v>
      </c>
      <c r="AG20" s="380">
        <v>9788.8521248064317</v>
      </c>
      <c r="AH20" s="380">
        <v>10093.239563468935</v>
      </c>
      <c r="AI20" s="380">
        <v>10206.422091662978</v>
      </c>
      <c r="AJ20" s="380">
        <v>10094.422879946305</v>
      </c>
      <c r="AK20" s="380">
        <v>10097.48191039618</v>
      </c>
      <c r="AL20" s="380">
        <v>10171.748770313619</v>
      </c>
      <c r="AM20" s="408">
        <v>10205.921604807332</v>
      </c>
      <c r="AN20" s="380">
        <v>9978.3546033225684</v>
      </c>
      <c r="AO20" s="380">
        <v>10308.38277555324</v>
      </c>
      <c r="AP20" s="380">
        <v>10545.370553059236</v>
      </c>
      <c r="AQ20" s="380">
        <v>10596.557013222533</v>
      </c>
      <c r="AR20" s="380">
        <v>10507.082838251559</v>
      </c>
      <c r="AS20" s="380">
        <v>10641.571348916206</v>
      </c>
      <c r="AT20" s="380">
        <v>10433.087526266183</v>
      </c>
      <c r="AU20" s="380">
        <v>10651.458065938381</v>
      </c>
      <c r="AV20" s="380">
        <v>10978.899233993838</v>
      </c>
      <c r="AW20" s="408">
        <v>10742.099749756757</v>
      </c>
      <c r="AX20" s="380">
        <v>11082.067126249622</v>
      </c>
      <c r="AY20" s="380">
        <v>11008.912097496785</v>
      </c>
      <c r="AZ20" s="380">
        <v>10846.699316439999</v>
      </c>
      <c r="BA20" s="380">
        <v>10729.092474636827</v>
      </c>
      <c r="BB20" s="380">
        <v>10845.708778689394</v>
      </c>
      <c r="BC20" s="380"/>
      <c r="BD20" s="380"/>
      <c r="BE20" s="380"/>
      <c r="BF20" s="380"/>
      <c r="BG20" s="380"/>
      <c r="BH20" s="409"/>
    </row>
    <row r="21" spans="1:60" s="98" customFormat="1" ht="15.05" customHeight="1">
      <c r="A21" s="508">
        <v>12</v>
      </c>
      <c r="B21" s="343">
        <v>7106.5408671337273</v>
      </c>
      <c r="C21" s="343">
        <f t="shared" si="0"/>
        <v>6649.6858493824284</v>
      </c>
      <c r="D21" s="380">
        <v>6192.8308316311295</v>
      </c>
      <c r="E21" s="380">
        <f t="shared" si="1"/>
        <v>6619.8737376428599</v>
      </c>
      <c r="F21" s="380">
        <v>7046.9166436545893</v>
      </c>
      <c r="G21" s="343">
        <v>9080.1663600951688</v>
      </c>
      <c r="H21" s="380">
        <v>9208.7852189455807</v>
      </c>
      <c r="I21" s="394">
        <v>9632.1646809887261</v>
      </c>
      <c r="J21" s="343">
        <v>10128.868577997502</v>
      </c>
      <c r="K21" s="343">
        <v>9974.7933756396178</v>
      </c>
      <c r="L21" s="343">
        <v>10315.742571065766</v>
      </c>
      <c r="M21" s="343">
        <v>10833.331224611808</v>
      </c>
      <c r="N21" s="343">
        <v>11273.856872974626</v>
      </c>
      <c r="O21" s="380">
        <v>10992.030185333333</v>
      </c>
      <c r="P21" s="380">
        <v>11365.494873369707</v>
      </c>
      <c r="Q21" s="380">
        <v>11473.71804580392</v>
      </c>
      <c r="R21" s="380">
        <v>11511.786478645023</v>
      </c>
      <c r="S21" s="408">
        <v>11639.522268482593</v>
      </c>
      <c r="T21" s="380">
        <v>11418.016167214582</v>
      </c>
      <c r="U21" s="380">
        <v>11146.390654802002</v>
      </c>
      <c r="V21" s="380">
        <v>10304.303499496365</v>
      </c>
      <c r="W21" s="380">
        <v>9938.7991675391586</v>
      </c>
      <c r="X21" s="380">
        <v>10169.544158588391</v>
      </c>
      <c r="Y21" s="380">
        <v>10287.282314108928</v>
      </c>
      <c r="Z21" s="380">
        <v>9923.1490965979247</v>
      </c>
      <c r="AA21" s="380">
        <v>9985.3505493299308</v>
      </c>
      <c r="AB21" s="380">
        <v>10225.849518668401</v>
      </c>
      <c r="AC21" s="408">
        <v>10464.265805533969</v>
      </c>
      <c r="AD21" s="380">
        <v>10476.414089121929</v>
      </c>
      <c r="AE21" s="380">
        <v>10399.864227311175</v>
      </c>
      <c r="AF21" s="380">
        <v>10312.743852811869</v>
      </c>
      <c r="AG21" s="380">
        <v>10344.119447826088</v>
      </c>
      <c r="AH21" s="380">
        <v>10626.923636233825</v>
      </c>
      <c r="AI21" s="380">
        <v>10737.118133569316</v>
      </c>
      <c r="AJ21" s="380">
        <v>10670.009224419025</v>
      </c>
      <c r="AK21" s="380">
        <v>10686.274062670558</v>
      </c>
      <c r="AL21" s="380">
        <v>10781.364695732209</v>
      </c>
      <c r="AM21" s="408">
        <v>10841.395775808771</v>
      </c>
      <c r="AN21" s="380">
        <v>10606.503983491302</v>
      </c>
      <c r="AO21" s="380">
        <v>10952.217401382148</v>
      </c>
      <c r="AP21" s="380">
        <v>11205.578427893855</v>
      </c>
      <c r="AQ21" s="380">
        <v>11236.190942172796</v>
      </c>
      <c r="AR21" s="380">
        <v>11192.813786357417</v>
      </c>
      <c r="AS21" s="380">
        <v>11328.16558349124</v>
      </c>
      <c r="AT21" s="380">
        <v>11104.788151246546</v>
      </c>
      <c r="AU21" s="380">
        <v>11297.5499100741</v>
      </c>
      <c r="AV21" s="380">
        <v>11740.188159633655</v>
      </c>
      <c r="AW21" s="408">
        <v>11429.060481111721</v>
      </c>
      <c r="AX21" s="380">
        <v>11812.258496179466</v>
      </c>
      <c r="AY21" s="380">
        <v>11727.939781912395</v>
      </c>
      <c r="AZ21" s="380">
        <v>11589.214644059999</v>
      </c>
      <c r="BA21" s="380">
        <v>11462.250747605025</v>
      </c>
      <c r="BB21" s="380">
        <v>11571.174248835841</v>
      </c>
      <c r="BC21" s="380"/>
      <c r="BD21" s="380"/>
      <c r="BE21" s="380"/>
      <c r="BF21" s="380"/>
      <c r="BG21" s="380"/>
      <c r="BH21" s="409"/>
    </row>
    <row r="22" spans="1:60" s="98" customFormat="1" ht="15.05" customHeight="1">
      <c r="A22" s="508">
        <v>13</v>
      </c>
      <c r="B22" s="343">
        <v>7460.167781096362</v>
      </c>
      <c r="C22" s="343">
        <f t="shared" si="0"/>
        <v>7001.6434013885319</v>
      </c>
      <c r="D22" s="380">
        <v>6543.1190216807026</v>
      </c>
      <c r="E22" s="380">
        <f t="shared" si="1"/>
        <v>7025.0826425901796</v>
      </c>
      <c r="F22" s="380">
        <v>7507.0462634996566</v>
      </c>
      <c r="G22" s="343">
        <v>9496.5192343274484</v>
      </c>
      <c r="H22" s="380">
        <v>9631.3680970616315</v>
      </c>
      <c r="I22" s="394">
        <v>10102.026372744274</v>
      </c>
      <c r="J22" s="343">
        <v>10612.207351252759</v>
      </c>
      <c r="K22" s="343">
        <v>10444.968633589178</v>
      </c>
      <c r="L22" s="343">
        <v>10805.122561520271</v>
      </c>
      <c r="M22" s="343">
        <v>11297.354317777963</v>
      </c>
      <c r="N22" s="343">
        <v>11717.875992127791</v>
      </c>
      <c r="O22" s="380">
        <v>11473.489649473682</v>
      </c>
      <c r="P22" s="380">
        <v>11880.936817740216</v>
      </c>
      <c r="Q22" s="380">
        <v>11942.38731545098</v>
      </c>
      <c r="R22" s="380">
        <v>11995.77524425397</v>
      </c>
      <c r="S22" s="408">
        <v>12125.878370492957</v>
      </c>
      <c r="T22" s="380">
        <v>11900.312288204819</v>
      </c>
      <c r="U22" s="380">
        <v>11577.035210150205</v>
      </c>
      <c r="V22" s="380">
        <v>10783.352822142686</v>
      </c>
      <c r="W22" s="380">
        <v>10377.242193672886</v>
      </c>
      <c r="X22" s="380">
        <v>10626.528619810704</v>
      </c>
      <c r="Y22" s="380">
        <v>10788.121654380871</v>
      </c>
      <c r="Z22" s="380">
        <v>10444.984149257081</v>
      </c>
      <c r="AA22" s="380">
        <v>10505.904285787219</v>
      </c>
      <c r="AB22" s="380">
        <v>10765.179358095504</v>
      </c>
      <c r="AC22" s="408">
        <v>10998.881743437278</v>
      </c>
      <c r="AD22" s="380">
        <v>11020.713380789271</v>
      </c>
      <c r="AE22" s="380">
        <v>10970.123449108736</v>
      </c>
      <c r="AF22" s="380">
        <v>10878.635612138974</v>
      </c>
      <c r="AG22" s="380">
        <v>10909.272835944013</v>
      </c>
      <c r="AH22" s="380">
        <v>11167.057063352369</v>
      </c>
      <c r="AI22" s="380">
        <v>11283.608700532392</v>
      </c>
      <c r="AJ22" s="380">
        <v>11242.501018652645</v>
      </c>
      <c r="AK22" s="380">
        <v>11220.436015249377</v>
      </c>
      <c r="AL22" s="380">
        <v>11396.971932457123</v>
      </c>
      <c r="AM22" s="408">
        <v>11465.074602568884</v>
      </c>
      <c r="AN22" s="380">
        <v>11264.908264998436</v>
      </c>
      <c r="AO22" s="380">
        <v>11618.544066541323</v>
      </c>
      <c r="AP22" s="380">
        <v>11892.02887515914</v>
      </c>
      <c r="AQ22" s="380">
        <v>11901.518411609433</v>
      </c>
      <c r="AR22" s="380">
        <v>11829.84599150758</v>
      </c>
      <c r="AS22" s="380">
        <v>11980.238320238479</v>
      </c>
      <c r="AT22" s="380">
        <v>11752.898550950336</v>
      </c>
      <c r="AU22" s="380">
        <v>11927.942326221473</v>
      </c>
      <c r="AV22" s="380">
        <v>12465.958161837712</v>
      </c>
      <c r="AW22" s="408">
        <v>12140.597320402723</v>
      </c>
      <c r="AX22" s="380">
        <v>12520.532589602726</v>
      </c>
      <c r="AY22" s="380">
        <v>12426.649572576858</v>
      </c>
      <c r="AZ22" s="380">
        <v>12278.614121119999</v>
      </c>
      <c r="BA22" s="380">
        <v>12159.56572722811</v>
      </c>
      <c r="BB22" s="380">
        <v>12274.235638286589</v>
      </c>
      <c r="BC22" s="380"/>
      <c r="BD22" s="380"/>
      <c r="BE22" s="380"/>
      <c r="BF22" s="380"/>
      <c r="BG22" s="380"/>
      <c r="BH22" s="409"/>
    </row>
    <row r="23" spans="1:60" s="98" customFormat="1" ht="15.05" customHeight="1">
      <c r="A23" s="508">
        <v>14</v>
      </c>
      <c r="B23" s="343">
        <v>7793.3931423303839</v>
      </c>
      <c r="C23" s="343">
        <f t="shared" si="0"/>
        <v>7379.7508382618889</v>
      </c>
      <c r="D23" s="380">
        <v>6966.108534193394</v>
      </c>
      <c r="E23" s="380">
        <f t="shared" si="1"/>
        <v>7466.6422087690589</v>
      </c>
      <c r="F23" s="380">
        <v>7967.1758833447238</v>
      </c>
      <c r="G23" s="343">
        <v>9974.1004724174163</v>
      </c>
      <c r="H23" s="380">
        <v>10048.08176853718</v>
      </c>
      <c r="I23" s="394">
        <v>10510.35855724612</v>
      </c>
      <c r="J23" s="343">
        <v>11127.414615052317</v>
      </c>
      <c r="K23" s="343">
        <v>10879.75435599415</v>
      </c>
      <c r="L23" s="343">
        <v>11279.966512654346</v>
      </c>
      <c r="M23" s="343">
        <v>11793.537427302168</v>
      </c>
      <c r="N23" s="343">
        <v>12183.038878859676</v>
      </c>
      <c r="O23" s="380">
        <v>11923.887212701753</v>
      </c>
      <c r="P23" s="380">
        <v>12392.697033936649</v>
      </c>
      <c r="Q23" s="380">
        <v>12463.130948392156</v>
      </c>
      <c r="R23" s="380">
        <v>12496.005243608182</v>
      </c>
      <c r="S23" s="408">
        <v>12630.247661466668</v>
      </c>
      <c r="T23" s="380">
        <v>12366.072542189677</v>
      </c>
      <c r="U23" s="380">
        <v>12030.345268411469</v>
      </c>
      <c r="V23" s="380">
        <v>11283.745926491072</v>
      </c>
      <c r="W23" s="380">
        <v>10849.761102666747</v>
      </c>
      <c r="X23" s="380">
        <v>11090.072666600799</v>
      </c>
      <c r="Y23" s="380">
        <v>11261.48879455351</v>
      </c>
      <c r="Z23" s="380">
        <v>10927.474495564951</v>
      </c>
      <c r="AA23" s="380">
        <v>11028.475672385815</v>
      </c>
      <c r="AB23" s="380">
        <v>11288.932884470561</v>
      </c>
      <c r="AC23" s="408">
        <v>11527.889821852088</v>
      </c>
      <c r="AD23" s="380">
        <v>11518.307122676579</v>
      </c>
      <c r="AE23" s="380">
        <v>11481.450106951535</v>
      </c>
      <c r="AF23" s="380">
        <v>11425.945851010563</v>
      </c>
      <c r="AG23" s="380">
        <v>11484.312289160214</v>
      </c>
      <c r="AH23" s="380">
        <v>11712.027506236156</v>
      </c>
      <c r="AI23" s="380">
        <v>11845.893792552202</v>
      </c>
      <c r="AJ23" s="380">
        <v>11844.39104015772</v>
      </c>
      <c r="AK23" s="380">
        <v>11789.500595411469</v>
      </c>
      <c r="AL23" s="380">
        <v>11982.622612650413</v>
      </c>
      <c r="AM23" s="408">
        <v>12034.199962212864</v>
      </c>
      <c r="AN23" s="380">
        <v>11893.057645167168</v>
      </c>
      <c r="AO23" s="380">
        <v>12218.800366167838</v>
      </c>
      <c r="AP23" s="380">
        <v>12512.182297336427</v>
      </c>
      <c r="AQ23" s="380">
        <v>12523.572549700597</v>
      </c>
      <c r="AR23" s="380">
        <v>12497.150388224798</v>
      </c>
      <c r="AS23" s="380">
        <v>12627.19676101123</v>
      </c>
      <c r="AT23" s="380">
        <v>12423.357585126672</v>
      </c>
      <c r="AU23" s="380">
        <v>12593.356543265923</v>
      </c>
      <c r="AV23" s="380">
        <v>13147.921491804331</v>
      </c>
      <c r="AW23" s="408">
        <v>12795.960198697067</v>
      </c>
      <c r="AX23" s="380">
        <v>13220.731896944615</v>
      </c>
      <c r="AY23" s="380">
        <v>13105.041469490176</v>
      </c>
      <c r="AZ23" s="380">
        <v>12965.800437739999</v>
      </c>
      <c r="BA23" s="380">
        <v>12798.22804501374</v>
      </c>
      <c r="BB23" s="380">
        <v>12953.826086056129</v>
      </c>
      <c r="BC23" s="380"/>
      <c r="BD23" s="380"/>
      <c r="BE23" s="380"/>
      <c r="BF23" s="380"/>
      <c r="BG23" s="380"/>
      <c r="BH23" s="409"/>
    </row>
    <row r="24" spans="1:60" s="98" customFormat="1" ht="15.05" customHeight="1">
      <c r="A24" s="508">
        <v>15</v>
      </c>
      <c r="B24" s="343">
        <v>8167.4216090216323</v>
      </c>
      <c r="C24" s="343">
        <f t="shared" si="0"/>
        <v>7784.8690389968706</v>
      </c>
      <c r="D24" s="380">
        <v>7402.3164689721079</v>
      </c>
      <c r="E24" s="380">
        <f t="shared" si="1"/>
        <v>7940.0235679902689</v>
      </c>
      <c r="F24" s="380">
        <v>8477.730667008429</v>
      </c>
      <c r="G24" s="343">
        <v>10390.453346649696</v>
      </c>
      <c r="H24" s="380">
        <v>10453.057026731727</v>
      </c>
      <c r="I24" s="394">
        <v>10941.065108022038</v>
      </c>
      <c r="J24" s="343">
        <v>11547.016407218967</v>
      </c>
      <c r="K24" s="343">
        <v>11309.484430464179</v>
      </c>
      <c r="L24" s="343">
        <v>11725.738385147559</v>
      </c>
      <c r="M24" s="343">
        <v>12266.749096570622</v>
      </c>
      <c r="N24" s="343">
        <v>12648.201765591562</v>
      </c>
      <c r="O24" s="380">
        <v>12409.229414456138</v>
      </c>
      <c r="P24" s="380">
        <v>12886.048609262707</v>
      </c>
      <c r="Q24" s="380">
        <v>12966.516460235292</v>
      </c>
      <c r="R24" s="380">
        <v>12957.256281973756</v>
      </c>
      <c r="S24" s="408">
        <v>13110.599367155915</v>
      </c>
      <c r="T24" s="380">
        <v>12845.612685345684</v>
      </c>
      <c r="U24" s="380">
        <v>12521.431164861175</v>
      </c>
      <c r="V24" s="380">
        <v>11743.822998735559</v>
      </c>
      <c r="W24" s="380">
        <v>11320.008286136601</v>
      </c>
      <c r="X24" s="380">
        <v>11529.564899642353</v>
      </c>
      <c r="Y24" s="380">
        <v>11732.742688564662</v>
      </c>
      <c r="Z24" s="380">
        <v>11459.663418316552</v>
      </c>
      <c r="AA24" s="380">
        <v>11540.958808277874</v>
      </c>
      <c r="AB24" s="380">
        <v>11859.415350001758</v>
      </c>
      <c r="AC24" s="408">
        <v>11998.950018885771</v>
      </c>
      <c r="AD24" s="380">
        <v>12026.679068359279</v>
      </c>
      <c r="AE24" s="380">
        <v>11997.97669690799</v>
      </c>
      <c r="AF24" s="380">
        <v>11931.025361574159</v>
      </c>
      <c r="AG24" s="380">
        <v>12039.579612179868</v>
      </c>
      <c r="AH24" s="380">
        <v>12229.588193116911</v>
      </c>
      <c r="AI24" s="380">
        <v>12409.758337077688</v>
      </c>
      <c r="AJ24" s="380">
        <v>12373.55913104393</v>
      </c>
      <c r="AK24" s="380">
        <v>12387.397780968442</v>
      </c>
      <c r="AL24" s="380">
        <v>12559.286325884214</v>
      </c>
      <c r="AM24" s="408">
        <v>12606.274157917174</v>
      </c>
      <c r="AN24" s="380">
        <v>12482.307866472242</v>
      </c>
      <c r="AO24" s="380">
        <v>12827.491180543204</v>
      </c>
      <c r="AP24" s="380">
        <v>13165.484232057714</v>
      </c>
      <c r="AQ24" s="380">
        <v>13133.456063350848</v>
      </c>
      <c r="AR24" s="380">
        <v>13082.851485935174</v>
      </c>
      <c r="AS24" s="380">
        <v>13257.533739866893</v>
      </c>
      <c r="AT24" s="380">
        <v>13081.400711262704</v>
      </c>
      <c r="AU24" s="380">
        <v>13232.202497560867</v>
      </c>
      <c r="AV24" s="380">
        <v>13794.365898335187</v>
      </c>
      <c r="AW24" s="408">
        <v>13454.833949553702</v>
      </c>
      <c r="AX24" s="380">
        <v>13875.943110404569</v>
      </c>
      <c r="AY24" s="380">
        <v>13714.578282024602</v>
      </c>
      <c r="AZ24" s="380">
        <v>13586.591941159999</v>
      </c>
      <c r="BA24" s="380">
        <v>13452.096608460934</v>
      </c>
      <c r="BB24" s="380">
        <v>13629.149089883631</v>
      </c>
      <c r="BC24" s="380"/>
      <c r="BD24" s="380"/>
      <c r="BE24" s="380"/>
      <c r="BF24" s="380"/>
      <c r="BG24" s="380"/>
      <c r="BH24" s="409"/>
    </row>
    <row r="25" spans="1:60" s="98" customFormat="1" ht="15.05" customHeight="1">
      <c r="A25" s="508">
        <v>16</v>
      </c>
      <c r="B25" s="343">
        <v>8589.0536987463129</v>
      </c>
      <c r="C25" s="343">
        <f t="shared" si="0"/>
        <v>8210.4844456820611</v>
      </c>
      <c r="D25" s="380">
        <v>7831.9151926178101</v>
      </c>
      <c r="E25" s="380">
        <f t="shared" si="1"/>
        <v>8388.0393124743186</v>
      </c>
      <c r="F25" s="380">
        <v>8944.1634323308263</v>
      </c>
      <c r="G25" s="343">
        <v>10794.560548110439</v>
      </c>
      <c r="H25" s="380">
        <v>10881.509111488278</v>
      </c>
      <c r="I25" s="394">
        <v>11394.14602507203</v>
      </c>
      <c r="J25" s="343">
        <v>11961.3067842949</v>
      </c>
      <c r="K25" s="343">
        <v>11739.214504934207</v>
      </c>
      <c r="L25" s="343">
        <v>12195.736989841491</v>
      </c>
      <c r="M25" s="343">
        <v>12689.423597276425</v>
      </c>
      <c r="N25" s="343">
        <v>13096.44963826047</v>
      </c>
      <c r="O25" s="380">
        <v>12871.275190526314</v>
      </c>
      <c r="P25" s="380">
        <v>13349.946359196165</v>
      </c>
      <c r="Q25" s="380">
        <v>13456.015475199998</v>
      </c>
      <c r="R25" s="380">
        <v>13444.493294331756</v>
      </c>
      <c r="S25" s="408">
        <v>13599.957667326837</v>
      </c>
      <c r="T25" s="380">
        <v>13319.640872833232</v>
      </c>
      <c r="U25" s="380">
        <v>12972.222833909876</v>
      </c>
      <c r="V25" s="380">
        <v>12187.299351878439</v>
      </c>
      <c r="W25" s="380">
        <v>11767.538214366363</v>
      </c>
      <c r="X25" s="380">
        <v>11990.922417909856</v>
      </c>
      <c r="Y25" s="380">
        <v>12178.637628637995</v>
      </c>
      <c r="Z25" s="380">
        <v>11944.224538642911</v>
      </c>
      <c r="AA25" s="380">
        <v>12043.353693463398</v>
      </c>
      <c r="AB25" s="380">
        <v>12389.009993771331</v>
      </c>
      <c r="AC25" s="408">
        <v>12511.134518835093</v>
      </c>
      <c r="AD25" s="380">
        <v>12542.236483238907</v>
      </c>
      <c r="AE25" s="380">
        <v>12526.636461796308</v>
      </c>
      <c r="AF25" s="380">
        <v>12422.591039079196</v>
      </c>
      <c r="AG25" s="380">
        <v>12545.41660970816</v>
      </c>
      <c r="AH25" s="380">
        <v>12737.474848467185</v>
      </c>
      <c r="AI25" s="380">
        <v>12929.398211444312</v>
      </c>
      <c r="AJ25" s="380">
        <v>12888.801745854189</v>
      </c>
      <c r="AK25" s="380">
        <v>12888.174611511085</v>
      </c>
      <c r="AL25" s="380">
        <v>13097.006515626901</v>
      </c>
      <c r="AM25" s="408">
        <v>13201.939042104139</v>
      </c>
      <c r="AN25" s="380">
        <v>13091.728022002915</v>
      </c>
      <c r="AO25" s="380">
        <v>13438.993499834853</v>
      </c>
      <c r="AP25" s="380">
        <v>13800.830722484334</v>
      </c>
      <c r="AQ25" s="380">
        <v>13739.28270218746</v>
      </c>
      <c r="AR25" s="380">
        <v>13714.618962117156</v>
      </c>
      <c r="AS25" s="380">
        <v>13886.592144728935</v>
      </c>
      <c r="AT25" s="380">
        <v>13730.752701770523</v>
      </c>
      <c r="AU25" s="380">
        <v>13860.179617094649</v>
      </c>
      <c r="AV25" s="380">
        <v>14485.800941218009</v>
      </c>
      <c r="AW25" s="408">
        <v>14085.620719912009</v>
      </c>
      <c r="AX25" s="380">
        <v>14518.465374308082</v>
      </c>
      <c r="AY25" s="380">
        <v>14412.159300814001</v>
      </c>
      <c r="AZ25" s="380">
        <v>14215.129506119998</v>
      </c>
      <c r="BA25" s="380">
        <v>14067.949557754218</v>
      </c>
      <c r="BB25" s="380">
        <v>14251.12904443566</v>
      </c>
      <c r="BC25" s="380"/>
      <c r="BD25" s="380"/>
      <c r="BE25" s="380"/>
      <c r="BF25" s="380"/>
      <c r="BG25" s="380"/>
      <c r="BH25" s="409"/>
    </row>
    <row r="26" spans="1:60" s="98" customFormat="1" ht="15.05" customHeight="1">
      <c r="A26" s="508">
        <v>17</v>
      </c>
      <c r="B26" s="343">
        <v>8997.0847533185843</v>
      </c>
      <c r="C26" s="343">
        <f t="shared" si="0"/>
        <v>8639.213151490565</v>
      </c>
      <c r="D26" s="380">
        <v>8281.3415496625457</v>
      </c>
      <c r="E26" s="380">
        <f t="shared" si="1"/>
        <v>8836.5141554418897</v>
      </c>
      <c r="F26" s="380">
        <v>9391.6867612212336</v>
      </c>
      <c r="G26" s="343">
        <v>11253.773277043101</v>
      </c>
      <c r="H26" s="380">
        <v>11356.914849368834</v>
      </c>
      <c r="I26" s="394">
        <v>11852.820533690541</v>
      </c>
      <c r="J26" s="343">
        <v>12354.351501007966</v>
      </c>
      <c r="K26" s="343">
        <v>12174.000227339178</v>
      </c>
      <c r="L26" s="343">
        <v>12636.663515894559</v>
      </c>
      <c r="M26" s="343">
        <v>13181.01241874948</v>
      </c>
      <c r="N26" s="343">
        <v>13510.867482803424</v>
      </c>
      <c r="O26" s="380">
        <v>13329.438228982455</v>
      </c>
      <c r="P26" s="380">
        <v>13802.798924607398</v>
      </c>
      <c r="Q26" s="380">
        <v>13945.514490164705</v>
      </c>
      <c r="R26" s="380">
        <v>13902.496085948276</v>
      </c>
      <c r="S26" s="408">
        <v>14086.313769337201</v>
      </c>
      <c r="T26" s="380">
        <v>13782.645148983858</v>
      </c>
      <c r="U26" s="380">
        <v>13445.680005871644</v>
      </c>
      <c r="V26" s="380">
        <v>12637.89029892201</v>
      </c>
      <c r="W26" s="380">
        <v>12201.437789452073</v>
      </c>
      <c r="X26" s="380">
        <v>12447.906879132168</v>
      </c>
      <c r="Y26" s="380">
        <v>12635.098799518753</v>
      </c>
      <c r="Z26" s="380">
        <v>12422.573336913805</v>
      </c>
      <c r="AA26" s="380">
        <v>12555.836829355456</v>
      </c>
      <c r="AB26" s="380">
        <v>12881.610894042296</v>
      </c>
      <c r="AC26" s="408">
        <v>13013.972586303589</v>
      </c>
      <c r="AD26" s="380">
        <v>13073.961203811625</v>
      </c>
      <c r="AE26" s="380">
        <v>13053.562915980076</v>
      </c>
      <c r="AF26" s="380">
        <v>12942.873611833669</v>
      </c>
      <c r="AG26" s="380">
        <v>13044.662897170934</v>
      </c>
      <c r="AH26" s="380">
        <v>13263.097228290007</v>
      </c>
      <c r="AI26" s="380">
        <v>13412.710678180441</v>
      </c>
      <c r="AJ26" s="380">
        <v>13427.253487457701</v>
      </c>
      <c r="AK26" s="380">
        <v>13373.776386582738</v>
      </c>
      <c r="AL26" s="380">
        <v>13658.69195059489</v>
      </c>
      <c r="AM26" s="408">
        <v>13751.896967355964</v>
      </c>
      <c r="AN26" s="380">
        <v>13683.859662483073</v>
      </c>
      <c r="AO26" s="380">
        <v>14074.393610914909</v>
      </c>
      <c r="AP26" s="380">
        <v>14472.088101500285</v>
      </c>
      <c r="AQ26" s="380">
        <v>14370.802881510446</v>
      </c>
      <c r="AR26" s="380">
        <v>14356.915896235501</v>
      </c>
      <c r="AS26" s="380">
        <v>14492.63621770578</v>
      </c>
      <c r="AT26" s="380">
        <v>14315.541970468772</v>
      </c>
      <c r="AU26" s="380">
        <v>14484.533791708043</v>
      </c>
      <c r="AV26" s="380">
        <v>15177.235984100831</v>
      </c>
      <c r="AW26" s="408">
        <v>14723.429235394897</v>
      </c>
      <c r="AX26" s="380">
        <v>15155.219933867756</v>
      </c>
      <c r="AY26" s="380">
        <v>15066.846988350977</v>
      </c>
      <c r="AZ26" s="380">
        <v>14798.297282059999</v>
      </c>
      <c r="BA26" s="380">
        <v>14707.698035944246</v>
      </c>
      <c r="BB26" s="380">
        <v>14917.917160379086</v>
      </c>
      <c r="BC26" s="380"/>
      <c r="BD26" s="380"/>
      <c r="BE26" s="380"/>
      <c r="BF26" s="380"/>
      <c r="BG26" s="380"/>
      <c r="BH26" s="409"/>
    </row>
    <row r="27" spans="1:60" s="98" customFormat="1" ht="15.05" customHeight="1">
      <c r="A27" s="508">
        <v>18</v>
      </c>
      <c r="B27" s="343">
        <v>9371.1132200098327</v>
      </c>
      <c r="C27" s="343">
        <f t="shared" si="0"/>
        <v>9054.2451689250629</v>
      </c>
      <c r="D27" s="380">
        <v>8737.3771178402912</v>
      </c>
      <c r="E27" s="380">
        <f t="shared" si="1"/>
        <v>9304.051467669291</v>
      </c>
      <c r="F27" s="380">
        <v>9870.725817498289</v>
      </c>
      <c r="G27" s="343">
        <v>11706.863169589993</v>
      </c>
      <c r="H27" s="380">
        <v>11773.628520844382</v>
      </c>
      <c r="I27" s="394">
        <v>12311.495042309052</v>
      </c>
      <c r="J27" s="343">
        <v>12795.198953537485</v>
      </c>
      <c r="K27" s="343">
        <v>12618.897245614033</v>
      </c>
      <c r="L27" s="343">
        <v>13087.280734827917</v>
      </c>
      <c r="M27" s="343">
        <v>13686.384104375986</v>
      </c>
      <c r="N27" s="343">
        <v>13916.827820314889</v>
      </c>
      <c r="O27" s="380">
        <v>13764.304841754385</v>
      </c>
      <c r="P27" s="380">
        <v>14266.696674540855</v>
      </c>
      <c r="Q27" s="380">
        <v>14365.581020737254</v>
      </c>
      <c r="R27" s="380">
        <v>14379.988358059118</v>
      </c>
      <c r="S27" s="408">
        <v>14563.663276865891</v>
      </c>
      <c r="T27" s="380">
        <v>14242.893447300256</v>
      </c>
      <c r="U27" s="380">
        <v>13901.50845334547</v>
      </c>
      <c r="V27" s="380">
        <v>13102.710433766955</v>
      </c>
      <c r="W27" s="380">
        <v>12651.239443205845</v>
      </c>
      <c r="X27" s="380">
        <v>12915.823982967455</v>
      </c>
      <c r="Y27" s="380">
        <v>13085.220231915055</v>
      </c>
      <c r="Z27" s="380">
        <v>12892.639039110743</v>
      </c>
      <c r="AA27" s="380">
        <v>13056.214064399672</v>
      </c>
      <c r="AB27" s="380">
        <v>13354.741402998203</v>
      </c>
      <c r="AC27" s="408">
        <v>13528.026372749078</v>
      </c>
      <c r="AD27" s="380">
        <v>13548.202170808914</v>
      </c>
      <c r="AE27" s="380">
        <v>13535.423291845493</v>
      </c>
      <c r="AF27" s="380">
        <v>13432.750060206386</v>
      </c>
      <c r="AG27" s="380">
        <v>13548.852217182846</v>
      </c>
      <c r="AH27" s="380">
        <v>13791.944285289657</v>
      </c>
      <c r="AI27" s="380">
        <v>13897.602597422245</v>
      </c>
      <c r="AJ27" s="380">
        <v>13916.192425235602</v>
      </c>
      <c r="AK27" s="380">
        <v>13885.175755955072</v>
      </c>
      <c r="AL27" s="380">
        <v>14209.892590776808</v>
      </c>
      <c r="AM27" s="408">
        <v>14346.087433512761</v>
      </c>
      <c r="AN27" s="380">
        <v>14312.009042651805</v>
      </c>
      <c r="AO27" s="380">
        <v>14694.330444955409</v>
      </c>
      <c r="AP27" s="380">
        <v>15104.672215881574</v>
      </c>
      <c r="AQ27" s="380">
        <v>15010.436810460709</v>
      </c>
      <c r="AR27" s="380">
        <v>14970.256821028841</v>
      </c>
      <c r="AS27" s="380">
        <v>15112.744604612468</v>
      </c>
      <c r="AT27" s="380">
        <v>14926.404646051653</v>
      </c>
      <c r="AU27" s="380">
        <v>15099.226779867073</v>
      </c>
      <c r="AV27" s="380">
        <v>15852.095529380296</v>
      </c>
      <c r="AW27" s="408">
        <v>15341.342806358136</v>
      </c>
      <c r="AX27" s="380">
        <v>15806.970524721408</v>
      </c>
      <c r="AY27" s="380">
        <v>15726.04976338821</v>
      </c>
      <c r="AZ27" s="380">
        <v>15414.662464599998</v>
      </c>
      <c r="BA27" s="380">
        <v>15319.206343619944</v>
      </c>
      <c r="BB27" s="380">
        <v>15571.902944496398</v>
      </c>
      <c r="BC27" s="380"/>
      <c r="BD27" s="380"/>
      <c r="BE27" s="380"/>
      <c r="BF27" s="380"/>
      <c r="BG27" s="380"/>
      <c r="BH27" s="409"/>
    </row>
    <row r="28" spans="1:60" s="98" customFormat="1" ht="15.05" customHeight="1">
      <c r="A28" s="509">
        <v>19</v>
      </c>
      <c r="B28" s="342">
        <v>9683.9370285152418</v>
      </c>
      <c r="C28" s="342">
        <f t="shared" si="0"/>
        <v>9441.9794628331438</v>
      </c>
      <c r="D28" s="381">
        <v>9200.0218971510476</v>
      </c>
      <c r="E28" s="381">
        <f t="shared" si="1"/>
        <v>9787.4996764178559</v>
      </c>
      <c r="F28" s="381">
        <v>10374.977455684664</v>
      </c>
      <c r="G28" s="342">
        <v>12159.953062136887</v>
      </c>
      <c r="H28" s="381">
        <v>12219.688225522435</v>
      </c>
      <c r="I28" s="395">
        <v>12764.575959359045</v>
      </c>
      <c r="J28" s="342">
        <v>13241.357821157721</v>
      </c>
      <c r="K28" s="342">
        <v>13053.682968019002</v>
      </c>
      <c r="L28" s="342">
        <v>13562.124685961991</v>
      </c>
      <c r="M28" s="342">
        <v>14132.03004533754</v>
      </c>
      <c r="N28" s="342">
        <v>14331.245664857841</v>
      </c>
      <c r="O28" s="381">
        <v>14175.875028842103</v>
      </c>
      <c r="P28" s="381">
        <v>14708.504055429863</v>
      </c>
      <c r="Q28" s="381">
        <v>14789.119175529411</v>
      </c>
      <c r="R28" s="381">
        <v>14828.246409428477</v>
      </c>
      <c r="S28" s="410">
        <v>14971.962226701753</v>
      </c>
      <c r="T28" s="381">
        <v>14672.825989440125</v>
      </c>
      <c r="U28" s="381">
        <v>14312.005894993172</v>
      </c>
      <c r="V28" s="381">
        <v>13508.242286106168</v>
      </c>
      <c r="W28" s="381">
        <v>13080.595567243538</v>
      </c>
      <c r="X28" s="381">
        <v>13374.99497271236</v>
      </c>
      <c r="Y28" s="381">
        <v>13509.982710373539</v>
      </c>
      <c r="Z28" s="381">
        <v>13383.412481492569</v>
      </c>
      <c r="AA28" s="381">
        <v>13520.273596900355</v>
      </c>
      <c r="AB28" s="381">
        <v>13829.818951085615</v>
      </c>
      <c r="AC28" s="410">
        <v>14012.171575255919</v>
      </c>
      <c r="AD28" s="381">
        <v>14056.574116491614</v>
      </c>
      <c r="AE28" s="381">
        <v>14024.216910529118</v>
      </c>
      <c r="AF28" s="381">
        <v>13915.869592049825</v>
      </c>
      <c r="AG28" s="381">
        <v>14049.746182162002</v>
      </c>
      <c r="AH28" s="381">
        <v>14293.381586286278</v>
      </c>
      <c r="AI28" s="381">
        <v>14376.176706641354</v>
      </c>
      <c r="AJ28" s="381">
        <v>14426.793214687208</v>
      </c>
      <c r="AK28" s="381">
        <v>14399.610136421605</v>
      </c>
      <c r="AL28" s="381">
        <v>14738.625813560007</v>
      </c>
      <c r="AM28" s="410">
        <v>14913.738375126575</v>
      </c>
      <c r="AN28" s="381">
        <v>14927.192036532651</v>
      </c>
      <c r="AO28" s="381">
        <v>15300.209754414491</v>
      </c>
      <c r="AP28" s="381">
        <v>15676.484057265532</v>
      </c>
      <c r="AQ28" s="381">
        <v>15628.434073738235</v>
      </c>
      <c r="AR28" s="381">
        <v>15590.178657032409</v>
      </c>
      <c r="AS28" s="381">
        <v>15645.909959952856</v>
      </c>
      <c r="AT28" s="381">
        <v>15538.508912438567</v>
      </c>
      <c r="AU28" s="381">
        <v>15717.54271294649</v>
      </c>
      <c r="AV28" s="381">
        <v>16491.436151223999</v>
      </c>
      <c r="AW28" s="410">
        <v>15968.618704154151</v>
      </c>
      <c r="AX28" s="381">
        <v>16432.189675593407</v>
      </c>
      <c r="AY28" s="381">
        <v>16372.836047799739</v>
      </c>
      <c r="AZ28" s="381">
        <v>16025.494746039998</v>
      </c>
      <c r="BA28" s="381">
        <v>15962.213303023163</v>
      </c>
      <c r="BB28" s="381">
        <v>16191.749177077407</v>
      </c>
      <c r="BC28" s="381"/>
      <c r="BD28" s="381"/>
      <c r="BE28" s="381"/>
      <c r="BF28" s="381"/>
      <c r="BG28" s="381"/>
      <c r="BH28" s="411"/>
    </row>
    <row r="29" spans="1:60" s="98" customFormat="1" ht="15.05" customHeight="1">
      <c r="A29" s="508">
        <v>20</v>
      </c>
      <c r="B29" s="343">
        <v>9989.9603194444444</v>
      </c>
      <c r="C29" s="343">
        <f t="shared" si="0"/>
        <v>9809.7904701205989</v>
      </c>
      <c r="D29" s="380">
        <v>9629.6206207967516</v>
      </c>
      <c r="E29" s="380">
        <f t="shared" si="1"/>
        <v>10241.818566379236</v>
      </c>
      <c r="F29" s="380">
        <v>10854.016511961721</v>
      </c>
      <c r="G29" s="343">
        <v>12613.04295468378</v>
      </c>
      <c r="H29" s="380">
        <v>12648.140310278985</v>
      </c>
      <c r="I29" s="394">
        <v>13223.250467977556</v>
      </c>
      <c r="J29" s="343">
        <v>13676.893858596522</v>
      </c>
      <c r="K29" s="343">
        <v>13528.913873903506</v>
      </c>
      <c r="L29" s="343">
        <v>14061.195369296784</v>
      </c>
      <c r="M29" s="343">
        <v>14591.458850452545</v>
      </c>
      <c r="N29" s="343">
        <v>14758.349769948029</v>
      </c>
      <c r="O29" s="380">
        <v>14548.617839789473</v>
      </c>
      <c r="P29" s="380">
        <v>15106.130698229968</v>
      </c>
      <c r="Q29" s="380">
        <v>15216.128954541175</v>
      </c>
      <c r="R29" s="380">
        <v>15244.021993307304</v>
      </c>
      <c r="S29" s="408">
        <v>15416.287554464307</v>
      </c>
      <c r="T29" s="380">
        <v>15072.442775403464</v>
      </c>
      <c r="U29" s="380">
        <v>14742.650450341374</v>
      </c>
      <c r="V29" s="380">
        <v>13958.833233149737</v>
      </c>
      <c r="W29" s="380">
        <v>13539.484123093345</v>
      </c>
      <c r="X29" s="380">
        <v>13799.181506095751</v>
      </c>
      <c r="Y29" s="380">
        <v>13955.877650446871</v>
      </c>
      <c r="Z29" s="380">
        <v>13861.761279763463</v>
      </c>
      <c r="AA29" s="380">
        <v>13982.315479259732</v>
      </c>
      <c r="AB29" s="380">
        <v>14297.108342647005</v>
      </c>
      <c r="AC29" s="408">
        <v>14505.663210243587</v>
      </c>
      <c r="AD29" s="380">
        <v>14599.077040859724</v>
      </c>
      <c r="AE29" s="380">
        <v>14483.544247235361</v>
      </c>
      <c r="AF29" s="380">
        <v>14380.407603437747</v>
      </c>
      <c r="AG29" s="380">
        <v>14539.106404526503</v>
      </c>
      <c r="AH29" s="380">
        <v>14796.431225871311</v>
      </c>
      <c r="AI29" s="380">
        <v>14864.227530894505</v>
      </c>
      <c r="AJ29" s="380">
        <v>14897.164851030508</v>
      </c>
      <c r="AK29" s="380">
        <v>14904.939483605542</v>
      </c>
      <c r="AL29" s="380">
        <v>15279.341658955858</v>
      </c>
      <c r="AM29" s="408">
        <v>15481.389316740391</v>
      </c>
      <c r="AN29" s="380">
        <v>15552.459997526297</v>
      </c>
      <c r="AO29" s="380">
        <v>15887.81428191773</v>
      </c>
      <c r="AP29" s="380">
        <v>16296.637479442821</v>
      </c>
      <c r="AQ29" s="380">
        <v>16212.624046902112</v>
      </c>
      <c r="AR29" s="380">
        <v>16160.085567838238</v>
      </c>
      <c r="AS29" s="380">
        <v>16246.839736955213</v>
      </c>
      <c r="AT29" s="380">
        <v>16172.961813298023</v>
      </c>
      <c r="AU29" s="380">
        <v>16311.70567988999</v>
      </c>
      <c r="AV29" s="380">
        <v>17161.559840045364</v>
      </c>
      <c r="AW29" s="408">
        <v>16601.746056220651</v>
      </c>
      <c r="AX29" s="380">
        <v>17063.176530809244</v>
      </c>
      <c r="AY29" s="380">
        <v>17026.394963461655</v>
      </c>
      <c r="AZ29" s="380">
        <v>16646.286249459998</v>
      </c>
      <c r="BA29" s="380">
        <v>16570.463129485666</v>
      </c>
      <c r="BB29" s="380">
        <v>16812.662270643927</v>
      </c>
      <c r="BC29" s="380"/>
      <c r="BD29" s="380"/>
      <c r="BE29" s="380"/>
      <c r="BF29" s="380"/>
      <c r="BG29" s="380"/>
      <c r="BH29" s="409"/>
    </row>
    <row r="30" spans="1:60" s="98" customFormat="1" ht="15.05" customHeight="1">
      <c r="A30" s="508">
        <v>21</v>
      </c>
      <c r="B30" s="343">
        <v>10323.185680678467</v>
      </c>
      <c r="C30" s="343">
        <f t="shared" si="0"/>
        <v>10207.725540392988</v>
      </c>
      <c r="D30" s="380">
        <v>10092.265400107508</v>
      </c>
      <c r="E30" s="380">
        <f t="shared" si="1"/>
        <v>10725.266775127802</v>
      </c>
      <c r="F30" s="380">
        <v>11358.268150148095</v>
      </c>
      <c r="G30" s="343">
        <v>13096.747029159516</v>
      </c>
      <c r="H30" s="380">
        <v>13076.592395035535</v>
      </c>
      <c r="I30" s="394">
        <v>13659.550610321992</v>
      </c>
      <c r="J30" s="343">
        <v>14112.429896035324</v>
      </c>
      <c r="K30" s="343">
        <v>14024.367371527775</v>
      </c>
      <c r="L30" s="343">
        <v>14545.730013311146</v>
      </c>
      <c r="M30" s="343">
        <v>15124.39626438595</v>
      </c>
      <c r="N30" s="343">
        <v>15143.16633988077</v>
      </c>
      <c r="O30" s="380">
        <v>14921.36065073684</v>
      </c>
      <c r="P30" s="380">
        <v>15489.030428333775</v>
      </c>
      <c r="Q30" s="380">
        <v>15611.89411557647</v>
      </c>
      <c r="R30" s="380">
        <v>15676.038810931399</v>
      </c>
      <c r="S30" s="408">
        <v>15833.593098781841</v>
      </c>
      <c r="T30" s="380">
        <v>15488.595428372182</v>
      </c>
      <c r="U30" s="380">
        <v>15153.147891989076</v>
      </c>
      <c r="V30" s="380">
        <v>14402.309586292618</v>
      </c>
      <c r="W30" s="380">
        <v>13959.753345035</v>
      </c>
      <c r="X30" s="380">
        <v>14234.300682092116</v>
      </c>
      <c r="Y30" s="380">
        <v>14374.300390420898</v>
      </c>
      <c r="Z30" s="380">
        <v>14304.906919720048</v>
      </c>
      <c r="AA30" s="380">
        <v>14462.516212890874</v>
      </c>
      <c r="AB30" s="380">
        <v>14762.450695076888</v>
      </c>
      <c r="AC30" s="408">
        <v>14986.069839758098</v>
      </c>
      <c r="AD30" s="380">
        <v>15096.670782747031</v>
      </c>
      <c r="AE30" s="380">
        <v>14932.471719714295</v>
      </c>
      <c r="AF30" s="380">
        <v>14829.742552634792</v>
      </c>
      <c r="AG30" s="380">
        <v>15023.52359434187</v>
      </c>
      <c r="AH30" s="380">
        <v>15291.419172514275</v>
      </c>
      <c r="AI30" s="380">
        <v>15347.539997630634</v>
      </c>
      <c r="AJ30" s="380">
        <v>15355.158286417403</v>
      </c>
      <c r="AK30" s="380">
        <v>15419.373864072075</v>
      </c>
      <c r="AL30" s="380">
        <v>15811.070537392221</v>
      </c>
      <c r="AM30" s="408">
        <v>16059.361184565365</v>
      </c>
      <c r="AN30" s="380">
        <v>16138.828799656283</v>
      </c>
      <c r="AO30" s="380">
        <v>16520.402888081502</v>
      </c>
      <c r="AP30" s="380">
        <v>16880.880013030779</v>
      </c>
      <c r="AQ30" s="380">
        <v>16773.825062788706</v>
      </c>
      <c r="AR30" s="380">
        <v>16768.161763663393</v>
      </c>
      <c r="AS30" s="380">
        <v>16854.162383925679</v>
      </c>
      <c r="AT30" s="380">
        <v>16803.68994174539</v>
      </c>
      <c r="AU30" s="380">
        <v>16904.660998526695</v>
      </c>
      <c r="AV30" s="380">
        <v>17817.475959492425</v>
      </c>
      <c r="AW30" s="408">
        <v>17197.424100956046</v>
      </c>
      <c r="AX30" s="380">
        <v>17669.939027780962</v>
      </c>
      <c r="AY30" s="380">
        <v>17620.128969745187</v>
      </c>
      <c r="AZ30" s="380">
        <v>17247.15930892</v>
      </c>
      <c r="BA30" s="380">
        <v>17213.470088888887</v>
      </c>
      <c r="BB30" s="380">
        <v>17413.305005485763</v>
      </c>
      <c r="BC30" s="380"/>
      <c r="BD30" s="380"/>
      <c r="BE30" s="380"/>
      <c r="BF30" s="380"/>
      <c r="BG30" s="380"/>
      <c r="BH30" s="409"/>
    </row>
    <row r="31" spans="1:60" s="98" customFormat="1" ht="15.05" customHeight="1">
      <c r="A31" s="508">
        <v>22</v>
      </c>
      <c r="B31" s="343">
        <v>10656.411041912488</v>
      </c>
      <c r="C31" s="343">
        <f t="shared" si="0"/>
        <v>10589.137582832849</v>
      </c>
      <c r="D31" s="380">
        <v>10521.86412375321</v>
      </c>
      <c r="E31" s="380">
        <f t="shared" si="1"/>
        <v>11220.556110691825</v>
      </c>
      <c r="F31" s="380">
        <v>11919.248097630438</v>
      </c>
      <c r="G31" s="343">
        <v>13549.83692170641</v>
      </c>
      <c r="H31" s="380">
        <v>13499.175273151584</v>
      </c>
      <c r="I31" s="394">
        <v>14129.412302077541</v>
      </c>
      <c r="J31" s="343">
        <v>14579.834424018429</v>
      </c>
      <c r="K31" s="343">
        <v>14509.70957328216</v>
      </c>
      <c r="L31" s="343">
        <v>14962.429807163497</v>
      </c>
      <c r="M31" s="343">
        <v>15510.316460682554</v>
      </c>
      <c r="N31" s="343">
        <v>15561.812937939469</v>
      </c>
      <c r="O31" s="380">
        <v>15301.868936912279</v>
      </c>
      <c r="P31" s="380">
        <v>15890.338799307956</v>
      </c>
      <c r="Q31" s="380">
        <v>15983.357907074509</v>
      </c>
      <c r="R31" s="380">
        <v>16124.296862300758</v>
      </c>
      <c r="S31" s="408">
        <v>16256.903039420491</v>
      </c>
      <c r="T31" s="380">
        <v>15885.456236501292</v>
      </c>
      <c r="U31" s="380">
        <v>15538.461441511152</v>
      </c>
      <c r="V31" s="380">
        <v>14791.240719530226</v>
      </c>
      <c r="W31" s="380">
        <v>14348.218409640531</v>
      </c>
      <c r="X31" s="380">
        <v>14643.181515817343</v>
      </c>
      <c r="Y31" s="380">
        <v>14784.270145748987</v>
      </c>
      <c r="Z31" s="380">
        <v>14731.486367528723</v>
      </c>
      <c r="AA31" s="380">
        <v>14910.434544261099</v>
      </c>
      <c r="AB31" s="380">
        <v>15214.163773586231</v>
      </c>
      <c r="AC31" s="408">
        <v>15462.737896280278</v>
      </c>
      <c r="AD31" s="380">
        <v>15585.282688138177</v>
      </c>
      <c r="AE31" s="380">
        <v>15388.332435011434</v>
      </c>
      <c r="AF31" s="380">
        <v>15282.455960096477</v>
      </c>
      <c r="AG31" s="380">
        <v>15511.236139189994</v>
      </c>
      <c r="AH31" s="380">
        <v>15755.772685977383</v>
      </c>
      <c r="AI31" s="380">
        <v>15808.740129287333</v>
      </c>
      <c r="AJ31" s="380">
        <v>15816.2462720434</v>
      </c>
      <c r="AK31" s="380">
        <v>15895.870605861133</v>
      </c>
      <c r="AL31" s="380">
        <v>16321.829826256444</v>
      </c>
      <c r="AM31" s="408">
        <v>16638.807470420506</v>
      </c>
      <c r="AN31" s="380">
        <v>16733.841859311528</v>
      </c>
      <c r="AO31" s="380">
        <v>17116.441930333593</v>
      </c>
      <c r="AP31" s="380">
        <v>17527.276007638731</v>
      </c>
      <c r="AQ31" s="380">
        <v>17378.299410020772</v>
      </c>
      <c r="AR31" s="380">
        <v>17385.451235182871</v>
      </c>
      <c r="AS31" s="380">
        <v>17487.056510768587</v>
      </c>
      <c r="AT31" s="380">
        <v>17405.86148170006</v>
      </c>
      <c r="AU31" s="380">
        <v>17469.840406107101</v>
      </c>
      <c r="AV31" s="380">
        <v>18441.4250478473</v>
      </c>
      <c r="AW31" s="408">
        <v>17779.058655442277</v>
      </c>
      <c r="AX31" s="380">
        <v>18304.386505603103</v>
      </c>
      <c r="AY31" s="380">
        <v>18218.378063528977</v>
      </c>
      <c r="AZ31" s="380">
        <v>17833.646825519998</v>
      </c>
      <c r="BA31" s="380">
        <v>17792.393584432662</v>
      </c>
      <c r="BB31" s="380">
        <v>18024.616350182696</v>
      </c>
      <c r="BC31" s="380"/>
      <c r="BD31" s="380"/>
      <c r="BE31" s="380"/>
      <c r="BF31" s="380"/>
      <c r="BG31" s="380"/>
      <c r="BH31" s="409"/>
    </row>
    <row r="32" spans="1:60" s="98" customFormat="1" ht="15.05" customHeight="1">
      <c r="A32" s="508">
        <v>23</v>
      </c>
      <c r="B32" s="343">
        <v>10962.434332841691</v>
      </c>
      <c r="C32" s="343">
        <f t="shared" si="0"/>
        <v>10966.862406819819</v>
      </c>
      <c r="D32" s="380">
        <v>10971.290480797945</v>
      </c>
      <c r="E32" s="380">
        <f t="shared" si="1"/>
        <v>11732.062408432692</v>
      </c>
      <c r="F32" s="380">
        <v>12492.834336067439</v>
      </c>
      <c r="G32" s="343">
        <v>13935.575614009846</v>
      </c>
      <c r="H32" s="380">
        <v>13951.104184470138</v>
      </c>
      <c r="I32" s="394">
        <v>14588.08681069605</v>
      </c>
      <c r="J32" s="343">
        <v>15031.304706729383</v>
      </c>
      <c r="K32" s="343">
        <v>14909.10576014254</v>
      </c>
      <c r="L32" s="343">
        <v>15350.057522374986</v>
      </c>
      <c r="M32" s="343">
        <v>15928.396673337209</v>
      </c>
      <c r="N32" s="343">
        <v>15959.315768419443</v>
      </c>
      <c r="O32" s="380">
        <v>15686.259960701753</v>
      </c>
      <c r="P32" s="380">
        <v>16299.010626630288</v>
      </c>
      <c r="Q32" s="380">
        <v>16389.537940768627</v>
      </c>
      <c r="R32" s="380">
        <v>16530.327705932425</v>
      </c>
      <c r="S32" s="408">
        <v>16668.204187416908</v>
      </c>
      <c r="T32" s="380">
        <v>16274.049111127712</v>
      </c>
      <c r="U32" s="380">
        <v>15918.738212608101</v>
      </c>
      <c r="V32" s="380">
        <v>15151.713477165082</v>
      </c>
      <c r="W32" s="380">
        <v>14775.302808154214</v>
      </c>
      <c r="X32" s="380">
        <v>15017.077893181053</v>
      </c>
      <c r="Y32" s="380">
        <v>15206.919378045985</v>
      </c>
      <c r="Z32" s="380">
        <v>15141.499623189487</v>
      </c>
      <c r="AA32" s="380">
        <v>15366.423476196554</v>
      </c>
      <c r="AB32" s="380">
        <v>15630.830147728469</v>
      </c>
      <c r="AC32" s="408">
        <v>15915.105228352308</v>
      </c>
      <c r="AD32" s="380">
        <v>16034.374512946217</v>
      </c>
      <c r="AE32" s="380">
        <v>15845.926461013125</v>
      </c>
      <c r="AF32" s="380">
        <v>15713.209388838004</v>
      </c>
      <c r="AG32" s="380">
        <v>15952.813713579511</v>
      </c>
      <c r="AH32" s="380">
        <v>16228.187892382559</v>
      </c>
      <c r="AI32" s="380">
        <v>16299.94985855183</v>
      </c>
      <c r="AJ32" s="380">
        <v>16302.0906595822</v>
      </c>
      <c r="AK32" s="380">
        <v>16372.367347650194</v>
      </c>
      <c r="AL32" s="380">
        <v>16864.043499478874</v>
      </c>
      <c r="AM32" s="408">
        <v>17168.123543250011</v>
      </c>
      <c r="AN32" s="380">
        <v>17321.651371029056</v>
      </c>
      <c r="AO32" s="380">
        <v>17760.276556162502</v>
      </c>
      <c r="AP32" s="380">
        <v>18151.57299388402</v>
      </c>
      <c r="AQ32" s="380">
        <v>17986.830632066478</v>
      </c>
      <c r="AR32" s="380">
        <v>18011.953982396666</v>
      </c>
      <c r="AS32" s="380">
        <v>18068.807677866615</v>
      </c>
      <c r="AT32" s="380">
        <v>18020.448929695034</v>
      </c>
      <c r="AU32" s="380">
        <v>18048.303945062256</v>
      </c>
      <c r="AV32" s="380">
        <v>19025.119356308311</v>
      </c>
      <c r="AW32" s="408">
        <v>18389.950481280932</v>
      </c>
      <c r="AX32" s="380">
        <v>18898.460053018378</v>
      </c>
      <c r="AY32" s="380">
        <v>18833.558735438721</v>
      </c>
      <c r="AZ32" s="380">
        <v>18385.830355299997</v>
      </c>
      <c r="BA32" s="380">
        <v>18361.541636336864</v>
      </c>
      <c r="BB32" s="380">
        <v>18614.59047516944</v>
      </c>
      <c r="BC32" s="380"/>
      <c r="BD32" s="380"/>
      <c r="BE32" s="380"/>
      <c r="BF32" s="380"/>
      <c r="BG32" s="380"/>
      <c r="BH32" s="409"/>
    </row>
    <row r="33" spans="1:60" s="98" customFormat="1" ht="15.05" customHeight="1">
      <c r="A33" s="508">
        <v>24</v>
      </c>
      <c r="B33" s="343">
        <v>11288.859176499509</v>
      </c>
      <c r="C33" s="343">
        <f t="shared" si="0"/>
        <v>11341.569584905073</v>
      </c>
      <c r="D33" s="380">
        <v>11394.279993310638</v>
      </c>
      <c r="E33" s="380">
        <f t="shared" si="1"/>
        <v>12208.289274736886</v>
      </c>
      <c r="F33" s="380">
        <v>13022.298556163132</v>
      </c>
      <c r="G33" s="343">
        <v>14327.437142699051</v>
      </c>
      <c r="H33" s="380">
        <v>14408.902302429191</v>
      </c>
      <c r="I33" s="394">
        <v>15018.79336147197</v>
      </c>
      <c r="J33" s="343">
        <v>15403.10376307958</v>
      </c>
      <c r="K33" s="343">
        <v>15318.613242872803</v>
      </c>
      <c r="L33" s="343">
        <v>15805.520087748488</v>
      </c>
      <c r="M33" s="343">
        <v>16337.288309889562</v>
      </c>
      <c r="N33" s="343">
        <v>16352.589845383674</v>
      </c>
      <c r="O33" s="380">
        <v>16059.00277164912</v>
      </c>
      <c r="P33" s="380">
        <v>16692.95554125632</v>
      </c>
      <c r="Q33" s="380">
        <v>16806.132847121567</v>
      </c>
      <c r="R33" s="380">
        <v>16942.855043062198</v>
      </c>
      <c r="S33" s="408">
        <v>17055.487750128865</v>
      </c>
      <c r="T33" s="380">
        <v>16648.86209658298</v>
      </c>
      <c r="U33" s="380">
        <v>16286.423037642238</v>
      </c>
      <c r="V33" s="380">
        <v>15495.585515698331</v>
      </c>
      <c r="W33" s="380">
        <v>15125.148538851592</v>
      </c>
      <c r="X33" s="380">
        <v>15388.787742022167</v>
      </c>
      <c r="Y33" s="380">
        <v>15595.756671759224</v>
      </c>
      <c r="Z33" s="380">
        <v>15563.937522961187</v>
      </c>
      <c r="AA33" s="380">
        <v>15786.094705588477</v>
      </c>
      <c r="AB33" s="380">
        <v>16086.437304500823</v>
      </c>
      <c r="AC33" s="408">
        <v>16350.648981958848</v>
      </c>
      <c r="AD33" s="380">
        <v>16465.502664761934</v>
      </c>
      <c r="AE33" s="380">
        <v>16286.187379969298</v>
      </c>
      <c r="AF33" s="380">
        <v>16162.544338035048</v>
      </c>
      <c r="AG33" s="380">
        <v>16353.19935005956</v>
      </c>
      <c r="AH33" s="380">
        <v>16668.356327019465</v>
      </c>
      <c r="AI33" s="380">
        <v>16734.29929761208</v>
      </c>
      <c r="AJ33" s="380">
        <v>16755.442269610445</v>
      </c>
      <c r="AK33" s="380">
        <v>16867.074156004441</v>
      </c>
      <c r="AL33" s="380">
        <v>17379.296271822845</v>
      </c>
      <c r="AM33" s="408">
        <v>17743.146575014653</v>
      </c>
      <c r="AN33" s="380">
        <v>17873.443143058012</v>
      </c>
      <c r="AO33" s="380">
        <v>18361.938608247157</v>
      </c>
      <c r="AP33" s="380">
        <v>18723.384835267978</v>
      </c>
      <c r="AQ33" s="380">
        <v>18566.963730416715</v>
      </c>
      <c r="AR33" s="380">
        <v>18588.441804412723</v>
      </c>
      <c r="AS33" s="380">
        <v>18660.787436913619</v>
      </c>
      <c r="AT33" s="380">
        <v>18592.822290352979</v>
      </c>
      <c r="AU33" s="380">
        <v>18625.559835710617</v>
      </c>
      <c r="AV33" s="380">
        <v>19618.285377685526</v>
      </c>
      <c r="AW33" s="408">
        <v>18973.925617475357</v>
      </c>
      <c r="AX33" s="380">
        <v>19498.301304777491</v>
      </c>
      <c r="AY33" s="380">
        <v>19446.481863598339</v>
      </c>
      <c r="AZ33" s="380">
        <v>18956.82574882</v>
      </c>
      <c r="BA33" s="380">
        <v>18917.655763388299</v>
      </c>
      <c r="BB33" s="380">
        <v>19210.965766069243</v>
      </c>
      <c r="BC33" s="380"/>
      <c r="BD33" s="380"/>
      <c r="BE33" s="380"/>
      <c r="BF33" s="380"/>
      <c r="BG33" s="380"/>
      <c r="BH33" s="409"/>
    </row>
    <row r="34" spans="1:60" s="98" customFormat="1" ht="15.05" customHeight="1">
      <c r="A34" s="508">
        <v>25</v>
      </c>
      <c r="B34" s="343">
        <v>11608.483502581121</v>
      </c>
      <c r="C34" s="343">
        <f t="shared" si="0"/>
        <v>11726.094926468246</v>
      </c>
      <c r="D34" s="380">
        <v>11843.706350355373</v>
      </c>
      <c r="E34" s="380">
        <f t="shared" si="1"/>
        <v>12700.886136045763</v>
      </c>
      <c r="F34" s="380">
        <v>13558.065921736155</v>
      </c>
      <c r="G34" s="343">
        <v>14749.912853317101</v>
      </c>
      <c r="H34" s="380">
        <v>14866.700420388246</v>
      </c>
      <c r="I34" s="394">
        <v>15455.093503816406</v>
      </c>
      <c r="J34" s="343">
        <v>15769.591404339058</v>
      </c>
      <c r="K34" s="343">
        <v>15773.621557017541</v>
      </c>
      <c r="L34" s="343">
        <v>16251.291960241701</v>
      </c>
      <c r="M34" s="343">
        <v>16732.397082288466</v>
      </c>
      <c r="N34" s="343">
        <v>16737.406415316418</v>
      </c>
      <c r="O34" s="380">
        <v>16451.159270666663</v>
      </c>
      <c r="P34" s="380">
        <v>17064.810086837901</v>
      </c>
      <c r="Q34" s="380">
        <v>17222.727753474508</v>
      </c>
      <c r="R34" s="380">
        <v>17329.396406199547</v>
      </c>
      <c r="S34" s="408">
        <v>17445.773511001382</v>
      </c>
      <c r="T34" s="380">
        <v>17015.40714853556</v>
      </c>
      <c r="U34" s="380">
        <v>16656.626251888938</v>
      </c>
      <c r="V34" s="380">
        <v>15853.686742032958</v>
      </c>
      <c r="W34" s="380">
        <v>15506.798426885096</v>
      </c>
      <c r="X34" s="380">
        <v>15795.482047224799</v>
      </c>
      <c r="Y34" s="380">
        <v>15952.895273050186</v>
      </c>
      <c r="Z34" s="380">
        <v>15984.304648714395</v>
      </c>
      <c r="AA34" s="380">
        <v>16199.712984556478</v>
      </c>
      <c r="AB34" s="380">
        <v>16543.991500404685</v>
      </c>
      <c r="AC34" s="408">
        <v>16784.323449069223</v>
      </c>
      <c r="AD34" s="380">
        <v>16902.019918475347</v>
      </c>
      <c r="AE34" s="380">
        <v>16721.248366811815</v>
      </c>
      <c r="AF34" s="380">
        <v>16574.716246321059</v>
      </c>
      <c r="AG34" s="380">
        <v>16804.662989547349</v>
      </c>
      <c r="AH34" s="380">
        <v>17116.586454598433</v>
      </c>
      <c r="AI34" s="380">
        <v>17178.125451706368</v>
      </c>
      <c r="AJ34" s="380">
        <v>17211.888429877788</v>
      </c>
      <c r="AK34" s="380">
        <v>17369.368492094181</v>
      </c>
      <c r="AL34" s="380">
        <v>17887.059905033904</v>
      </c>
      <c r="AM34" s="408">
        <v>18293.10450026648</v>
      </c>
      <c r="AN34" s="380">
        <v>18449.726978075199</v>
      </c>
      <c r="AO34" s="380">
        <v>18943.92012591783</v>
      </c>
      <c r="AP34" s="380">
        <v>19299.340240719936</v>
      </c>
      <c r="AQ34" s="380">
        <v>19161.972036416959</v>
      </c>
      <c r="AR34" s="380">
        <v>19171.510537639009</v>
      </c>
      <c r="AS34" s="380">
        <v>19239.981456024401</v>
      </c>
      <c r="AT34" s="380">
        <v>19166.437241814954</v>
      </c>
      <c r="AU34" s="380">
        <v>19183.493353450249</v>
      </c>
      <c r="AV34" s="380">
        <v>20184.220224428656</v>
      </c>
      <c r="AW34" s="408">
        <v>19521.621737192774</v>
      </c>
      <c r="AX34" s="380">
        <v>20107.370883486743</v>
      </c>
      <c r="AY34" s="380">
        <v>19999.58008237958</v>
      </c>
      <c r="AZ34" s="380">
        <v>19536.673784099999</v>
      </c>
      <c r="BA34" s="380">
        <v>19460.735965586962</v>
      </c>
      <c r="BB34" s="380">
        <v>19762.532895577642</v>
      </c>
      <c r="BC34" s="380"/>
      <c r="BD34" s="380"/>
      <c r="BE34" s="380"/>
      <c r="BF34" s="380"/>
      <c r="BG34" s="380"/>
      <c r="BH34" s="409"/>
    </row>
    <row r="35" spans="1:60" s="98" customFormat="1" ht="15.05" customHeight="1">
      <c r="A35" s="508">
        <v>26</v>
      </c>
      <c r="B35" s="343">
        <v>11921.30731108653</v>
      </c>
      <c r="C35" s="343">
        <f t="shared" si="0"/>
        <v>12113.82922037633</v>
      </c>
      <c r="D35" s="380">
        <v>12306.351129666129</v>
      </c>
      <c r="E35" s="380">
        <f t="shared" si="1"/>
        <v>13174.879626578335</v>
      </c>
      <c r="F35" s="380">
        <v>14043.408123490542</v>
      </c>
      <c r="G35" s="343">
        <v>15196.879909478224</v>
      </c>
      <c r="H35" s="380">
        <v>15306.890918425797</v>
      </c>
      <c r="I35" s="394">
        <v>15846.644913612696</v>
      </c>
      <c r="J35" s="343">
        <v>16178.570366324275</v>
      </c>
      <c r="K35" s="343">
        <v>16157.850800073096</v>
      </c>
      <c r="L35" s="343">
        <v>16667.991754094051</v>
      </c>
      <c r="M35" s="343">
        <v>17141.28871884082</v>
      </c>
      <c r="N35" s="343">
        <v>17101.079217670438</v>
      </c>
      <c r="O35" s="380">
        <v>16827.784819228069</v>
      </c>
      <c r="P35" s="380">
        <v>17451.391545115781</v>
      </c>
      <c r="Q35" s="380">
        <v>17618.492914509803</v>
      </c>
      <c r="R35" s="380">
        <v>17728.930756333106</v>
      </c>
      <c r="S35" s="408">
        <v>17797.030695786641</v>
      </c>
      <c r="T35" s="380">
        <v>17376.440244819682</v>
      </c>
      <c r="U35" s="380">
        <v>17031.866244560766</v>
      </c>
      <c r="V35" s="380">
        <v>16209.416437067355</v>
      </c>
      <c r="W35" s="380">
        <v>15865.73105967851</v>
      </c>
      <c r="X35" s="380">
        <v>16138.767025272182</v>
      </c>
      <c r="Y35" s="380">
        <v>16307.920628179665</v>
      </c>
      <c r="Z35" s="380">
        <v>16396.38867839365</v>
      </c>
      <c r="AA35" s="380">
        <v>16617.366563807092</v>
      </c>
      <c r="AB35" s="380">
        <v>16970.393070204453</v>
      </c>
      <c r="AC35" s="408">
        <v>17229.21363515659</v>
      </c>
      <c r="AD35" s="380">
        <v>17331.351702991833</v>
      </c>
      <c r="AE35" s="380">
        <v>17158.042664358883</v>
      </c>
      <c r="AF35" s="380">
        <v>16995.334300268667</v>
      </c>
      <c r="AG35" s="380">
        <v>17224.820756223944</v>
      </c>
      <c r="AH35" s="380">
        <v>17542.243841939617</v>
      </c>
      <c r="AI35" s="380">
        <v>17629.848868329023</v>
      </c>
      <c r="AJ35" s="380">
        <v>17679.165515981986</v>
      </c>
      <c r="AK35" s="380">
        <v>17810.962606299963</v>
      </c>
      <c r="AL35" s="380">
        <v>18429.273578256336</v>
      </c>
      <c r="AM35" s="408">
        <v>18841.588007488139</v>
      </c>
      <c r="AN35" s="380">
        <v>19046.180747317983</v>
      </c>
      <c r="AO35" s="380">
        <v>19523.090138672218</v>
      </c>
      <c r="AP35" s="380">
        <v>19858.721389899896</v>
      </c>
      <c r="AQ35" s="380">
        <v>19738.048259953561</v>
      </c>
      <c r="AR35" s="380">
        <v>19771.689640011893</v>
      </c>
      <c r="AS35" s="380">
        <v>19798.71829123723</v>
      </c>
      <c r="AT35" s="380">
        <v>19767.367190965593</v>
      </c>
      <c r="AU35" s="380">
        <v>19728.142739815125</v>
      </c>
      <c r="AV35" s="380">
        <v>20772.650389347771</v>
      </c>
      <c r="AW35" s="408">
        <v>20081.020765451158</v>
      </c>
      <c r="AX35" s="380">
        <v>20692.21610395188</v>
      </c>
      <c r="AY35" s="380">
        <v>20585.412685537667</v>
      </c>
      <c r="AZ35" s="380">
        <v>20106.5625974</v>
      </c>
      <c r="BA35" s="380">
        <v>20016.850092638397</v>
      </c>
      <c r="BB35" s="380">
        <v>20333.303522825216</v>
      </c>
      <c r="BC35" s="380"/>
      <c r="BD35" s="380"/>
      <c r="BE35" s="380"/>
      <c r="BF35" s="380"/>
      <c r="BG35" s="380"/>
      <c r="BH35" s="409"/>
    </row>
    <row r="36" spans="1:60" s="98" customFormat="1" ht="15.05" customHeight="1">
      <c r="A36" s="508">
        <v>27</v>
      </c>
      <c r="B36" s="343">
        <v>12254.532672320551</v>
      </c>
      <c r="C36" s="343">
        <f t="shared" si="0"/>
        <v>12485.327446116675</v>
      </c>
      <c r="D36" s="380">
        <v>12716.122219912799</v>
      </c>
      <c r="E36" s="380">
        <f t="shared" si="1"/>
        <v>13625.587845317528</v>
      </c>
      <c r="F36" s="380">
        <v>14535.053470722258</v>
      </c>
      <c r="G36" s="343">
        <v>15637.72412925358</v>
      </c>
      <c r="H36" s="380">
        <v>15758.81982974435</v>
      </c>
      <c r="I36" s="394">
        <v>16271.757872820097</v>
      </c>
      <c r="J36" s="343">
        <v>16624.729233944512</v>
      </c>
      <c r="K36" s="343">
        <v>16531.968747258768</v>
      </c>
      <c r="L36" s="343">
        <v>17089.536894386547</v>
      </c>
      <c r="M36" s="343">
        <v>17573.151795648926</v>
      </c>
      <c r="N36" s="343">
        <v>17494.353294634668</v>
      </c>
      <c r="O36" s="380">
        <v>17188.87941733333</v>
      </c>
      <c r="P36" s="380">
        <v>17826.927818871438</v>
      </c>
      <c r="Q36" s="380">
        <v>17993.428330227449</v>
      </c>
      <c r="R36" s="380">
        <v>18115.472119470454</v>
      </c>
      <c r="S36" s="408">
        <v>18157.294475053579</v>
      </c>
      <c r="T36" s="380">
        <v>17748.49725244072</v>
      </c>
      <c r="U36" s="380">
        <v>17371.848788256713</v>
      </c>
      <c r="V36" s="380">
        <v>16577.003788602899</v>
      </c>
      <c r="W36" s="380">
        <v>16242.837496663995</v>
      </c>
      <c r="X36" s="380">
        <v>16492.984645932538</v>
      </c>
      <c r="Y36" s="380">
        <v>16707.324152700327</v>
      </c>
      <c r="Z36" s="380">
        <v>16796.048063961971</v>
      </c>
      <c r="AA36" s="380">
        <v>17026.949542492479</v>
      </c>
      <c r="AB36" s="380">
        <v>17422.106148713796</v>
      </c>
      <c r="AC36" s="408">
        <v>17681.58096722862</v>
      </c>
      <c r="AD36" s="380">
        <v>17796.61083349296</v>
      </c>
      <c r="AE36" s="380">
        <v>17603.503515428714</v>
      </c>
      <c r="AF36" s="380">
        <v>17439.601562068754</v>
      </c>
      <c r="AG36" s="380">
        <v>17659.807620547945</v>
      </c>
      <c r="AH36" s="380">
        <v>17987.249292341759</v>
      </c>
      <c r="AI36" s="380">
        <v>18086.310642468703</v>
      </c>
      <c r="AJ36" s="380">
        <v>18160.368078162137</v>
      </c>
      <c r="AK36" s="380">
        <v>18305.66941465421</v>
      </c>
      <c r="AL36" s="380">
        <v>18940.032867120561</v>
      </c>
      <c r="AM36" s="408">
        <v>19394.494768800294</v>
      </c>
      <c r="AN36" s="380">
        <v>19597.972519346942</v>
      </c>
      <c r="AO36" s="380">
        <v>20092.419884219617</v>
      </c>
      <c r="AP36" s="380">
        <v>20423.627291170524</v>
      </c>
      <c r="AQ36" s="380">
        <v>20261.385110912866</v>
      </c>
      <c r="AR36" s="380">
        <v>20387.662929289323</v>
      </c>
      <c r="AS36" s="380">
        <v>20395.812346258721</v>
      </c>
      <c r="AT36" s="380">
        <v>20350.914868859811</v>
      </c>
      <c r="AU36" s="380">
        <v>20265.546236339225</v>
      </c>
      <c r="AV36" s="380">
        <v>21352.792805465207</v>
      </c>
      <c r="AW36" s="408">
        <v>20655.633574812808</v>
      </c>
      <c r="AX36" s="380">
        <v>21259.758211385502</v>
      </c>
      <c r="AY36" s="380">
        <v>21185.919323071583</v>
      </c>
      <c r="AZ36" s="380">
        <v>20667.598768939999</v>
      </c>
      <c r="BA36" s="380">
        <v>20581.653502925008</v>
      </c>
      <c r="BB36" s="380">
        <v>20900.873567116261</v>
      </c>
      <c r="BC36" s="380"/>
      <c r="BD36" s="380"/>
      <c r="BE36" s="380"/>
      <c r="BF36" s="380"/>
      <c r="BG36" s="380"/>
      <c r="BH36" s="409"/>
    </row>
    <row r="37" spans="1:60" s="98" customFormat="1" ht="15.05" customHeight="1">
      <c r="A37" s="509">
        <v>28</v>
      </c>
      <c r="B37" s="342">
        <v>12608.159586283185</v>
      </c>
      <c r="C37" s="342">
        <f t="shared" si="0"/>
        <v>12880.24487048735</v>
      </c>
      <c r="D37" s="381">
        <v>13152.330154691514</v>
      </c>
      <c r="E37" s="381">
        <f t="shared" si="1"/>
        <v>14086.362913584078</v>
      </c>
      <c r="F37" s="381">
        <v>15020.395672476643</v>
      </c>
      <c r="G37" s="342">
        <v>16066.322676257398</v>
      </c>
      <c r="H37" s="381">
        <v>16216.617947703404</v>
      </c>
      <c r="I37" s="395">
        <v>16713.651606733052</v>
      </c>
      <c r="J37" s="342">
        <v>17060.265271383312</v>
      </c>
      <c r="K37" s="342">
        <v>16921.253638249265</v>
      </c>
      <c r="L37" s="342">
        <v>17477.164609598036</v>
      </c>
      <c r="M37" s="342">
        <v>17945.289127792079</v>
      </c>
      <c r="N37" s="342">
        <v>17824.196068862733</v>
      </c>
      <c r="O37" s="381">
        <v>17569.387703508772</v>
      </c>
      <c r="P37" s="381">
        <v>18202.464092627095</v>
      </c>
      <c r="Q37" s="381">
        <v>18364.89212172549</v>
      </c>
      <c r="R37" s="381">
        <v>18489.020495611589</v>
      </c>
      <c r="S37" s="410">
        <v>18511.553857999399</v>
      </c>
      <c r="T37" s="381">
        <v>18117.79828222753</v>
      </c>
      <c r="U37" s="381">
        <v>17721.904888802914</v>
      </c>
      <c r="V37" s="381">
        <v>16965.934921840504</v>
      </c>
      <c r="W37" s="381">
        <v>16597.226678409392</v>
      </c>
      <c r="X37" s="381">
        <v>16869.067551818844</v>
      </c>
      <c r="Y37" s="381">
        <v>17091.934954090597</v>
      </c>
      <c r="Z37" s="381">
        <v>17237.12292990007</v>
      </c>
      <c r="AA37" s="381">
        <v>17454.69137244963</v>
      </c>
      <c r="AB37" s="381">
        <v>17860.189953302597</v>
      </c>
      <c r="AC37" s="410">
        <v>18104.039715362003</v>
      </c>
      <c r="AD37" s="381">
        <v>18252.888127497929</v>
      </c>
      <c r="AE37" s="381">
        <v>18038.564502271231</v>
      </c>
      <c r="AF37" s="381">
        <v>17853.462699487085</v>
      </c>
      <c r="AG37" s="381">
        <v>18079.96538722454</v>
      </c>
      <c r="AH37" s="381">
        <v>18425.80538839025</v>
      </c>
      <c r="AI37" s="381">
        <v>18509.603913989235</v>
      </c>
      <c r="AJ37" s="381">
        <v>18652.401566179142</v>
      </c>
      <c r="AK37" s="381">
        <v>18798.858717461357</v>
      </c>
      <c r="AL37" s="381">
        <v>19470.263917730339</v>
      </c>
      <c r="AM37" s="410">
        <v>19934.131767840961</v>
      </c>
      <c r="AN37" s="381">
        <v>20159.849258488695</v>
      </c>
      <c r="AO37" s="381">
        <v>20643.474847811172</v>
      </c>
      <c r="AP37" s="381">
        <v>21018.919328939814</v>
      </c>
      <c r="AQ37" s="381">
        <v>20821.233835194915</v>
      </c>
      <c r="AR37" s="381">
        <v>20953.621293369011</v>
      </c>
      <c r="AS37" s="381">
        <v>20954.54918147155</v>
      </c>
      <c r="AT37" s="381">
        <v>20928.254592733876</v>
      </c>
      <c r="AU37" s="381">
        <v>20780.004415034211</v>
      </c>
      <c r="AV37" s="381">
        <v>21937.671078040741</v>
      </c>
      <c r="AW37" s="410">
        <v>21233.757256736746</v>
      </c>
      <c r="AX37" s="381">
        <v>21807.690124050077</v>
      </c>
      <c r="AY37" s="381">
        <v>21746.918944978268</v>
      </c>
      <c r="AZ37" s="381">
        <v>21235.274421799997</v>
      </c>
      <c r="BA37" s="381">
        <v>21141.026111189633</v>
      </c>
      <c r="BB37" s="381">
        <v>21456.708140566701</v>
      </c>
      <c r="BC37" s="381"/>
      <c r="BD37" s="381"/>
      <c r="BE37" s="381"/>
      <c r="BF37" s="381"/>
      <c r="BG37" s="381"/>
      <c r="BH37" s="411"/>
    </row>
    <row r="38" spans="1:60" s="98" customFormat="1" ht="15.05" customHeight="1">
      <c r="A38" s="508">
        <v>29</v>
      </c>
      <c r="B38" s="343">
        <v>12988.98857055064</v>
      </c>
      <c r="C38" s="343">
        <f t="shared" si="0"/>
        <v>13305.286357842961</v>
      </c>
      <c r="D38" s="380">
        <v>13621.584145135281</v>
      </c>
      <c r="E38" s="380">
        <f t="shared" si="1"/>
        <v>14563.661009683154</v>
      </c>
      <c r="F38" s="380">
        <v>15505.737874231028</v>
      </c>
      <c r="G38" s="343">
        <v>16519.412568804291</v>
      </c>
      <c r="H38" s="380">
        <v>16645.070032459953</v>
      </c>
      <c r="I38" s="394">
        <v>17116.390199666377</v>
      </c>
      <c r="J38" s="343">
        <v>17495.801308822116</v>
      </c>
      <c r="K38" s="343">
        <v>17305.482881304819</v>
      </c>
      <c r="L38" s="343">
        <v>17855.101631929239</v>
      </c>
      <c r="M38" s="343">
        <v>18409.312220958233</v>
      </c>
      <c r="N38" s="343">
        <v>18179.411364185264</v>
      </c>
      <c r="O38" s="380">
        <v>17914.951351157892</v>
      </c>
      <c r="P38" s="380">
        <v>18574.318638208675</v>
      </c>
      <c r="Q38" s="380">
        <v>18715.526167905882</v>
      </c>
      <c r="R38" s="380">
        <v>18849.575884756508</v>
      </c>
      <c r="S38" s="408">
        <v>18877.82203358745</v>
      </c>
      <c r="T38" s="380">
        <v>18465.051489340502</v>
      </c>
      <c r="U38" s="380">
        <v>18076.997767774239</v>
      </c>
      <c r="V38" s="380">
        <v>17350.122992477653</v>
      </c>
      <c r="W38" s="380">
        <v>16962.974487774834</v>
      </c>
      <c r="X38" s="380">
        <v>17247.336986227743</v>
      </c>
      <c r="Y38" s="380">
        <v>17470.20601699641</v>
      </c>
      <c r="Z38" s="380">
        <v>17686.480891912121</v>
      </c>
      <c r="AA38" s="380">
        <v>17888.486152830705</v>
      </c>
      <c r="AB38" s="380">
        <v>18278.803366576343</v>
      </c>
      <c r="AC38" s="408">
        <v>18545.19132845704</v>
      </c>
      <c r="AD38" s="380">
        <v>18666.052606321322</v>
      </c>
      <c r="AE38" s="380">
        <v>18490.958596159267</v>
      </c>
      <c r="AF38" s="380">
        <v>18272.391524302373</v>
      </c>
      <c r="AG38" s="380">
        <v>18505.066186450269</v>
      </c>
      <c r="AH38" s="380">
        <v>18856.299791496673</v>
      </c>
      <c r="AI38" s="380">
        <v>18940.794448038134</v>
      </c>
      <c r="AJ38" s="380">
        <v>19124.320477641988</v>
      </c>
      <c r="AK38" s="380">
        <v>19319.363120116286</v>
      </c>
      <c r="AL38" s="380">
        <v>20024.46021356542</v>
      </c>
      <c r="AM38" s="408">
        <v>20432.485062036983</v>
      </c>
      <c r="AN38" s="380">
        <v>20721.725997630452</v>
      </c>
      <c r="AO38" s="380">
        <v>21225.456365481845</v>
      </c>
      <c r="AP38" s="380">
        <v>21601.780674505102</v>
      </c>
      <c r="AQ38" s="380">
        <v>21397.310058731513</v>
      </c>
      <c r="AR38" s="380">
        <v>21532.741479869161</v>
      </c>
      <c r="AS38" s="380">
        <v>21496.664554767292</v>
      </c>
      <c r="AT38" s="380">
        <v>21483.245682135399</v>
      </c>
      <c r="AU38" s="380">
        <v>21311.369670024334</v>
      </c>
      <c r="AV38" s="380">
        <v>22474.006821920739</v>
      </c>
      <c r="AW38" s="408">
        <v>21774.431631329582</v>
      </c>
      <c r="AX38" s="380">
        <v>22371.7716088774</v>
      </c>
      <c r="AY38" s="380">
        <v>22324.850145010911</v>
      </c>
      <c r="AZ38" s="380">
        <v>21779.711890039998</v>
      </c>
      <c r="BA38" s="380">
        <v>21674.330869748723</v>
      </c>
      <c r="BB38" s="380">
        <v>21991.205494306952</v>
      </c>
      <c r="BC38" s="380"/>
      <c r="BD38" s="380"/>
      <c r="BE38" s="380"/>
      <c r="BF38" s="380"/>
      <c r="BG38" s="380"/>
      <c r="BH38" s="409"/>
    </row>
    <row r="39" spans="1:60" s="98" customFormat="1" ht="15.05" customHeight="1">
      <c r="A39" s="508">
        <v>30</v>
      </c>
      <c r="B39" s="343">
        <v>13356.216519665684</v>
      </c>
      <c r="C39" s="343">
        <f t="shared" si="0"/>
        <v>13710.308905356345</v>
      </c>
      <c r="D39" s="380">
        <v>14064.401291047005</v>
      </c>
      <c r="E39" s="380">
        <f t="shared" si="1"/>
        <v>15015.134392561551</v>
      </c>
      <c r="F39" s="380">
        <v>15965.867494076096</v>
      </c>
      <c r="G39" s="343">
        <v>16911.274097493497</v>
      </c>
      <c r="H39" s="380">
        <v>17079.391323857006</v>
      </c>
      <c r="I39" s="394">
        <v>17552.690342010814</v>
      </c>
      <c r="J39" s="343">
        <v>17894.157440625899</v>
      </c>
      <c r="K39" s="343">
        <v>17654.322588815787</v>
      </c>
      <c r="L39" s="343">
        <v>18228.193307820296</v>
      </c>
      <c r="M39" s="343">
        <v>18795.232417254836</v>
      </c>
      <c r="N39" s="343">
        <v>18543.084166539284</v>
      </c>
      <c r="O39" s="380">
        <v>18268.280474035088</v>
      </c>
      <c r="P39" s="380">
        <v>18946.173183790255</v>
      </c>
      <c r="Q39" s="380">
        <v>19083.518335184312</v>
      </c>
      <c r="R39" s="380">
        <v>19232.869001144802</v>
      </c>
      <c r="S39" s="408">
        <v>19241.088011014945</v>
      </c>
      <c r="T39" s="380">
        <v>18820.572629956161</v>
      </c>
      <c r="U39" s="380">
        <v>18439.64581438325</v>
      </c>
      <c r="V39" s="380">
        <v>17693.995031010905</v>
      </c>
      <c r="W39" s="380">
        <v>17324.178846092254</v>
      </c>
      <c r="X39" s="380">
        <v>17627.792949159237</v>
      </c>
      <c r="Y39" s="380">
        <v>17840.024095256282</v>
      </c>
      <c r="Z39" s="380">
        <v>18084.069503461953</v>
      </c>
      <c r="AA39" s="380">
        <v>18308.157382222627</v>
      </c>
      <c r="AB39" s="380">
        <v>18679.893427666535</v>
      </c>
      <c r="AC39" s="408">
        <v>18969.519363086587</v>
      </c>
      <c r="AD39" s="380">
        <v>19064.84614675086</v>
      </c>
      <c r="AE39" s="380">
        <v>18913.88640806992</v>
      </c>
      <c r="AF39" s="380">
        <v>18693.009578249985</v>
      </c>
      <c r="AG39" s="380">
        <v>18954.882148421679</v>
      </c>
      <c r="AH39" s="380">
        <v>19317.428627782956</v>
      </c>
      <c r="AI39" s="380">
        <v>19376.723339604057</v>
      </c>
      <c r="AJ39" s="380">
        <v>19590.050288626637</v>
      </c>
      <c r="AK39" s="380">
        <v>19815.587434017631</v>
      </c>
      <c r="AL39" s="380">
        <v>20554.691264175202</v>
      </c>
      <c r="AM39" s="408">
        <v>20944.1081185045</v>
      </c>
      <c r="AN39" s="380">
        <v>21253.347835433808</v>
      </c>
      <c r="AO39" s="380">
        <v>21799.003368403664</v>
      </c>
      <c r="AP39" s="380">
        <v>22183.260832047727</v>
      </c>
      <c r="AQ39" s="380">
        <v>21986.909198313573</v>
      </c>
      <c r="AR39" s="380">
        <v>22059.21437668748</v>
      </c>
      <c r="AS39" s="380">
        <v>22038.779928063039</v>
      </c>
      <c r="AT39" s="380">
        <v>22024.579272692587</v>
      </c>
      <c r="AU39" s="380">
        <v>21847.565518241641</v>
      </c>
      <c r="AV39" s="380">
        <v>23004.422745228108</v>
      </c>
      <c r="AW39" s="408">
        <v>22311.595133360122</v>
      </c>
      <c r="AX39" s="380">
        <v>22913.935817198137</v>
      </c>
      <c r="AY39" s="380">
        <v>22908.425204418872</v>
      </c>
      <c r="AZ39" s="380">
        <v>22336.321740699997</v>
      </c>
      <c r="BA39" s="380">
        <v>22204.377147094619</v>
      </c>
      <c r="BB39" s="380">
        <v>22526.769709032713</v>
      </c>
      <c r="BC39" s="380"/>
      <c r="BD39" s="380"/>
      <c r="BE39" s="380"/>
      <c r="BF39" s="380"/>
      <c r="BG39" s="380"/>
      <c r="BH39" s="409"/>
    </row>
    <row r="40" spans="1:60" s="98" customFormat="1" ht="15.05" customHeight="1">
      <c r="A40" s="508">
        <v>31</v>
      </c>
      <c r="B40" s="343">
        <v>13737.045503933137</v>
      </c>
      <c r="C40" s="343">
        <f t="shared" si="0"/>
        <v>14128.741181578944</v>
      </c>
      <c r="D40" s="380">
        <v>14520.43685922475</v>
      </c>
      <c r="E40" s="380">
        <f t="shared" si="1"/>
        <v>15492.126423004946</v>
      </c>
      <c r="F40" s="380">
        <v>16463.815986785143</v>
      </c>
      <c r="G40" s="343">
        <v>17290.889953411162</v>
      </c>
      <c r="H40" s="380">
        <v>17507.843408613557</v>
      </c>
      <c r="I40" s="394">
        <v>17955.428934944142</v>
      </c>
      <c r="J40" s="343">
        <v>18260.645081885377</v>
      </c>
      <c r="K40" s="343">
        <v>17998.106648391808</v>
      </c>
      <c r="L40" s="343">
        <v>18591.594290831068</v>
      </c>
      <c r="M40" s="343">
        <v>19171.964037449139</v>
      </c>
      <c r="N40" s="343">
        <v>18915.214475924793</v>
      </c>
      <c r="O40" s="380">
        <v>18613.844121684207</v>
      </c>
      <c r="P40" s="380">
        <v>19288.573903979235</v>
      </c>
      <c r="Q40" s="380">
        <v>19444.567254023528</v>
      </c>
      <c r="R40" s="380">
        <v>19603.16913053688</v>
      </c>
      <c r="S40" s="408">
        <v>19619.364979245227</v>
      </c>
      <c r="T40" s="380">
        <v>19200.897571079891</v>
      </c>
      <c r="U40" s="380">
        <v>18784.665136504325</v>
      </c>
      <c r="V40" s="380">
        <v>17990.436443539569</v>
      </c>
      <c r="W40" s="380">
        <v>17649.035596025537</v>
      </c>
      <c r="X40" s="380">
        <v>17979.824041297001</v>
      </c>
      <c r="Y40" s="380">
        <v>18233.087881292489</v>
      </c>
      <c r="Z40" s="380">
        <v>18465.091922863878</v>
      </c>
      <c r="AA40" s="380">
        <v>18715.722710766706</v>
      </c>
      <c r="AB40" s="380">
        <v>19075.14237136221</v>
      </c>
      <c r="AC40" s="408">
        <v>19401.324543700797</v>
      </c>
      <c r="AD40" s="380">
        <v>19533.698011850454</v>
      </c>
      <c r="AE40" s="380">
        <v>19343.747462798783</v>
      </c>
      <c r="AF40" s="380">
        <v>19140.655298314708</v>
      </c>
      <c r="AG40" s="380">
        <v>19422.82256307326</v>
      </c>
      <c r="AH40" s="380">
        <v>19759.209401008273</v>
      </c>
      <c r="AI40" s="380">
        <v>19818.970041192671</v>
      </c>
      <c r="AJ40" s="380">
        <v>20048.043724013532</v>
      </c>
      <c r="AK40" s="380">
        <v>20293.60168135379</v>
      </c>
      <c r="AL40" s="380">
        <v>21056.463586079939</v>
      </c>
      <c r="AM40" s="408">
        <v>21467.526519213341</v>
      </c>
      <c r="AN40" s="380">
        <v>21835.394508801164</v>
      </c>
      <c r="AO40" s="380">
        <v>22351.464084453361</v>
      </c>
      <c r="AP40" s="380">
        <v>22726.06772495569</v>
      </c>
      <c r="AQ40" s="380">
        <v>22557.576255431992</v>
      </c>
      <c r="AR40" s="380">
        <v>22575.15781556943</v>
      </c>
      <c r="AS40" s="380">
        <v>22577.059579377914</v>
      </c>
      <c r="AT40" s="380">
        <v>22557.221727621563</v>
      </c>
      <c r="AU40" s="380">
        <v>22374.100180004581</v>
      </c>
      <c r="AV40" s="380">
        <v>23538.390560879056</v>
      </c>
      <c r="AW40" s="408">
        <v>22821.841945746433</v>
      </c>
      <c r="AX40" s="380">
        <v>23459.560648125174</v>
      </c>
      <c r="AY40" s="380">
        <v>23458.137107574919</v>
      </c>
      <c r="AZ40" s="380">
        <v>22894.038171579999</v>
      </c>
      <c r="BA40" s="380">
        <v>22750.715830506477</v>
      </c>
      <c r="BB40" s="380">
        <v>23068.735089671529</v>
      </c>
      <c r="BC40" s="380"/>
      <c r="BD40" s="380"/>
      <c r="BE40" s="380"/>
      <c r="BF40" s="380"/>
      <c r="BG40" s="380"/>
      <c r="BH40" s="409"/>
    </row>
    <row r="41" spans="1:60" s="98" customFormat="1" ht="15.05" customHeight="1">
      <c r="A41" s="508">
        <v>32</v>
      </c>
      <c r="B41" s="343">
        <v>14124.675005776795</v>
      </c>
      <c r="C41" s="343">
        <f t="shared" si="0"/>
        <v>14553.878322156152</v>
      </c>
      <c r="D41" s="380">
        <v>14983.081638535508</v>
      </c>
      <c r="E41" s="380">
        <f t="shared" si="1"/>
        <v>15956.665195321522</v>
      </c>
      <c r="F41" s="380">
        <v>16930.248752107538</v>
      </c>
      <c r="G41" s="343">
        <v>17707.242827643444</v>
      </c>
      <c r="H41" s="380">
        <v>17906.949460167602</v>
      </c>
      <c r="I41" s="394">
        <v>18346.98034474043</v>
      </c>
      <c r="J41" s="343">
        <v>18632.444138235573</v>
      </c>
      <c r="K41" s="343">
        <v>18367.168947642538</v>
      </c>
      <c r="L41" s="343">
        <v>18925.923195200976</v>
      </c>
      <c r="M41" s="343">
        <v>19539.507081541145</v>
      </c>
      <c r="N41" s="343">
        <v>19261.972264215838</v>
      </c>
      <c r="O41" s="380">
        <v>18955.525031719295</v>
      </c>
      <c r="P41" s="380">
        <v>19656.746721386742</v>
      </c>
      <c r="Q41" s="380">
        <v>19829.917542399999</v>
      </c>
      <c r="R41" s="380">
        <v>19947.483285936534</v>
      </c>
      <c r="S41" s="408">
        <v>19976.626560351608</v>
      </c>
      <c r="T41" s="380">
        <v>19539.882844690172</v>
      </c>
      <c r="U41" s="380">
        <v>19127.166069412837</v>
      </c>
      <c r="V41" s="380">
        <v>18305.850106470069</v>
      </c>
      <c r="W41" s="380">
        <v>18026.142033011023</v>
      </c>
      <c r="X41" s="380">
        <v>18351.533890138115</v>
      </c>
      <c r="Y41" s="380">
        <v>18590.226482583454</v>
      </c>
      <c r="Z41" s="380">
        <v>18866.822082450686</v>
      </c>
      <c r="AA41" s="380">
        <v>19113.199788604248</v>
      </c>
      <c r="AB41" s="380">
        <v>19528.802489003057</v>
      </c>
      <c r="AC41" s="408">
        <v>19833.129724315007</v>
      </c>
      <c r="AD41" s="380">
        <v>19993.568040453887</v>
      </c>
      <c r="AE41" s="380">
        <v>19773.608517527646</v>
      </c>
      <c r="AF41" s="380">
        <v>19638.977892349027</v>
      </c>
      <c r="AG41" s="380">
        <v>19899.001365306729</v>
      </c>
      <c r="AH41" s="380">
        <v>20207.439528587245</v>
      </c>
      <c r="AI41" s="380">
        <v>20295.964697906107</v>
      </c>
      <c r="AJ41" s="380">
        <v>20515.32081011773</v>
      </c>
      <c r="AK41" s="380">
        <v>20792.861006349332</v>
      </c>
      <c r="AL41" s="380">
        <v>21558.235907984676</v>
      </c>
      <c r="AM41" s="408">
        <v>22011.586772344504</v>
      </c>
      <c r="AN41" s="380">
        <v>22416.000472580978</v>
      </c>
      <c r="AO41" s="380">
        <v>22912.35931525191</v>
      </c>
      <c r="AP41" s="380">
        <v>23282.686498090316</v>
      </c>
      <c r="AQ41" s="380">
        <v>23121.481854527676</v>
      </c>
      <c r="AR41" s="380">
        <v>23113.476352566158</v>
      </c>
      <c r="AS41" s="380">
        <v>23105.110638743816</v>
      </c>
      <c r="AT41" s="380">
        <v>23115.937589435176</v>
      </c>
      <c r="AU41" s="380">
        <v>22907.880731608293</v>
      </c>
      <c r="AV41" s="380">
        <v>24067.622520071898</v>
      </c>
      <c r="AW41" s="408">
        <v>23361.346029485172</v>
      </c>
      <c r="AX41" s="380">
        <v>24015.567346871121</v>
      </c>
      <c r="AY41" s="380">
        <v>23989.788660729948</v>
      </c>
      <c r="AZ41" s="380">
        <v>23448.434861799997</v>
      </c>
      <c r="BA41" s="380">
        <v>23290.537551491951</v>
      </c>
      <c r="BB41" s="380">
        <v>23596.831277498721</v>
      </c>
      <c r="BC41" s="380"/>
      <c r="BD41" s="380"/>
      <c r="BE41" s="380"/>
      <c r="BF41" s="380"/>
      <c r="BG41" s="380"/>
      <c r="BH41" s="409"/>
    </row>
    <row r="42" spans="1:60" s="98" customFormat="1" ht="15.05" customHeight="1">
      <c r="A42" s="508">
        <v>33</v>
      </c>
      <c r="B42" s="343">
        <v>14525.905542772862</v>
      </c>
      <c r="C42" s="343">
        <f t="shared" si="0"/>
        <v>14979.206769176551</v>
      </c>
      <c r="D42" s="380">
        <v>15432.507995580243</v>
      </c>
      <c r="E42" s="380">
        <f t="shared" si="1"/>
        <v>16395.685320073098</v>
      </c>
      <c r="F42" s="380">
        <v>17358.862644565957</v>
      </c>
      <c r="G42" s="343">
        <v>18080.73584717534</v>
      </c>
      <c r="H42" s="380">
        <v>18294.317098440646</v>
      </c>
      <c r="I42" s="394">
        <v>18755.312529242277</v>
      </c>
      <c r="J42" s="343">
        <v>18988.308949313618</v>
      </c>
      <c r="K42" s="343">
        <v>18786.787726242685</v>
      </c>
      <c r="L42" s="343">
        <v>19274.788138891319</v>
      </c>
      <c r="M42" s="343">
        <v>19897.861549530848</v>
      </c>
      <c r="N42" s="343">
        <v>19612.958806022623</v>
      </c>
      <c r="O42" s="380">
        <v>19285.557728912278</v>
      </c>
      <c r="P42" s="380">
        <v>20021.237810620172</v>
      </c>
      <c r="Q42" s="380">
        <v>20215.267830776469</v>
      </c>
      <c r="R42" s="380">
        <v>20295.045688085243</v>
      </c>
      <c r="S42" s="408">
        <v>20330.885943297428</v>
      </c>
      <c r="T42" s="380">
        <v>19909.183874476985</v>
      </c>
      <c r="U42" s="380">
        <v>19477.222169959034</v>
      </c>
      <c r="V42" s="380">
        <v>18637.864488502171</v>
      </c>
      <c r="W42" s="380">
        <v>18405.520195520516</v>
      </c>
      <c r="X42" s="380">
        <v>18751.668609772962</v>
      </c>
      <c r="Y42" s="380">
        <v>18938.912099228477</v>
      </c>
      <c r="Z42" s="380">
        <v>19285.11843418541</v>
      </c>
      <c r="AA42" s="380">
        <v>19514.712166724406</v>
      </c>
      <c r="AB42" s="380">
        <v>19970.780371854871</v>
      </c>
      <c r="AC42" s="408">
        <v>20272.412050913881</v>
      </c>
      <c r="AD42" s="380">
        <v>20449.845334458852</v>
      </c>
      <c r="AE42" s="380">
        <v>20175.736600983677</v>
      </c>
      <c r="AF42" s="380">
        <v>20125.475882457104</v>
      </c>
      <c r="AG42" s="380">
        <v>20350.465004794522</v>
      </c>
      <c r="AH42" s="380">
        <v>20639.546270282081</v>
      </c>
      <c r="AI42" s="380">
        <v>20752.426472045787</v>
      </c>
      <c r="AJ42" s="380">
        <v>20973.314245504625</v>
      </c>
      <c r="AK42" s="380">
        <v>21276.945275873888</v>
      </c>
      <c r="AL42" s="380">
        <v>22092.9604420742</v>
      </c>
      <c r="AM42" s="408">
        <v>22524.684246842186</v>
      </c>
      <c r="AN42" s="380">
        <v>22970.673663785019</v>
      </c>
      <c r="AO42" s="380">
        <v>23419.835952641071</v>
      </c>
      <c r="AP42" s="380">
        <v>23818.587450884941</v>
      </c>
      <c r="AQ42" s="380">
        <v>23684.035162018816</v>
      </c>
      <c r="AR42" s="380">
        <v>23672.853805435621</v>
      </c>
      <c r="AS42" s="380">
        <v>23662.568899963022</v>
      </c>
      <c r="AT42" s="380">
        <v>23662.237543208485</v>
      </c>
      <c r="AU42" s="380">
        <v>23446.491876439191</v>
      </c>
      <c r="AV42" s="380">
        <v>24611.062048639047</v>
      </c>
      <c r="AW42" s="408">
        <v>23884.466041266551</v>
      </c>
      <c r="AX42" s="380">
        <v>24571.574045617072</v>
      </c>
      <c r="AY42" s="380">
        <v>24556.432142011952</v>
      </c>
      <c r="AZ42" s="380">
        <v>24003.938132239997</v>
      </c>
      <c r="BA42" s="380">
        <v>23830.359272477421</v>
      </c>
      <c r="BB42" s="380">
        <v>24101.456523644705</v>
      </c>
      <c r="BC42" s="380"/>
      <c r="BD42" s="380"/>
      <c r="BE42" s="380"/>
      <c r="BF42" s="380"/>
      <c r="BG42" s="380"/>
      <c r="BH42" s="409"/>
    </row>
    <row r="43" spans="1:60" s="98" customFormat="1" ht="15.05" customHeight="1">
      <c r="A43" s="508">
        <v>34</v>
      </c>
      <c r="B43" s="343">
        <v>14893.133491887906</v>
      </c>
      <c r="C43" s="343">
        <f t="shared" si="0"/>
        <v>15377.620105556925</v>
      </c>
      <c r="D43" s="380">
        <v>15862.106719225945</v>
      </c>
      <c r="E43" s="380">
        <f t="shared" si="1"/>
        <v>16834.246346341155</v>
      </c>
      <c r="F43" s="380">
        <v>17806.385973456367</v>
      </c>
      <c r="G43" s="343">
        <v>18466.474539478779</v>
      </c>
      <c r="H43" s="380">
        <v>18669.94632343269</v>
      </c>
      <c r="I43" s="394">
        <v>19130.083164333013</v>
      </c>
      <c r="J43" s="343">
        <v>19338.862345300946</v>
      </c>
      <c r="K43" s="343">
        <v>19246.851688322364</v>
      </c>
      <c r="L43" s="343">
        <v>19618.807736141516</v>
      </c>
      <c r="M43" s="343">
        <v>20247.02744141825</v>
      </c>
      <c r="N43" s="343">
        <v>19947.030333766434</v>
      </c>
      <c r="O43" s="380">
        <v>19623.355901333332</v>
      </c>
      <c r="P43" s="380">
        <v>20352.593346286929</v>
      </c>
      <c r="Q43" s="380">
        <v>20562.430252737253</v>
      </c>
      <c r="R43" s="380">
        <v>20681.587051222588</v>
      </c>
      <c r="S43" s="408">
        <v>20703.158515206593</v>
      </c>
      <c r="T43" s="380">
        <v>20267.460992926874</v>
      </c>
      <c r="U43" s="380">
        <v>19834.833438142923</v>
      </c>
      <c r="V43" s="380">
        <v>18986.479589635881</v>
      </c>
      <c r="W43" s="380">
        <v>18757.637651741905</v>
      </c>
      <c r="X43" s="380">
        <v>19147.430272362621</v>
      </c>
      <c r="Y43" s="380">
        <v>19312.956669811319</v>
      </c>
      <c r="Z43" s="380">
        <v>19682.707045735242</v>
      </c>
      <c r="AA43" s="380">
        <v>19922.277495268485</v>
      </c>
      <c r="AB43" s="380">
        <v>20387.446745997109</v>
      </c>
      <c r="AC43" s="408">
        <v>20704.217231528091</v>
      </c>
      <c r="AD43" s="380">
        <v>20861.213445983016</v>
      </c>
      <c r="AE43" s="380">
        <v>20570.931441621502</v>
      </c>
      <c r="AF43" s="380">
        <v>20571.432373389507</v>
      </c>
      <c r="AG43" s="380">
        <v>20818.405419446099</v>
      </c>
      <c r="AH43" s="380">
        <v>21102.287445156773</v>
      </c>
      <c r="AI43" s="380">
        <v>21183.617006094686</v>
      </c>
      <c r="AJ43" s="380">
        <v>21392.625802902763</v>
      </c>
      <c r="AK43" s="380">
        <v>21756.477028757145</v>
      </c>
      <c r="AL43" s="380">
        <v>22623.191492683982</v>
      </c>
      <c r="AM43" s="408">
        <v>23021.563123008043</v>
      </c>
      <c r="AN43" s="380">
        <v>23461.955633137171</v>
      </c>
      <c r="AO43" s="380">
        <v>23914.660817906955</v>
      </c>
      <c r="AP43" s="380">
        <v>24344.820087520904</v>
      </c>
      <c r="AQ43" s="380">
        <v>24201.962846559938</v>
      </c>
      <c r="AR43" s="380">
        <v>24234.863622789173</v>
      </c>
      <c r="AS43" s="380">
        <v>24202.127125271523</v>
      </c>
      <c r="AT43" s="380">
        <v>24182.464090097161</v>
      </c>
      <c r="AU43" s="380">
        <v>23983.895372963296</v>
      </c>
      <c r="AV43" s="380">
        <v>25146.213828404518</v>
      </c>
      <c r="AW43" s="408">
        <v>24426.310706713481</v>
      </c>
      <c r="AX43" s="380">
        <v>25119.505958281643</v>
      </c>
      <c r="AY43" s="380">
        <v>25102.757729542809</v>
      </c>
      <c r="AZ43" s="380">
        <v>24540.629538939997</v>
      </c>
      <c r="BA43" s="380">
        <v>24350.630106183744</v>
      </c>
      <c r="BB43" s="380">
        <v>24643.421904283525</v>
      </c>
      <c r="BC43" s="380"/>
      <c r="BD43" s="380"/>
      <c r="BE43" s="380"/>
      <c r="BF43" s="380"/>
      <c r="BG43" s="380"/>
      <c r="BH43" s="409"/>
    </row>
    <row r="44" spans="1:60" s="98" customFormat="1" ht="15.05" customHeight="1">
      <c r="A44" s="508">
        <v>35</v>
      </c>
      <c r="B44" s="343">
        <v>15260.36144100295</v>
      </c>
      <c r="C44" s="343">
        <f t="shared" si="0"/>
        <v>15772.728836370792</v>
      </c>
      <c r="D44" s="380">
        <v>16285.096231738637</v>
      </c>
      <c r="E44" s="380">
        <f t="shared" si="1"/>
        <v>17241.138612394723</v>
      </c>
      <c r="F44" s="380">
        <v>18197.180993050806</v>
      </c>
      <c r="G44" s="343">
        <v>18839.967559010674</v>
      </c>
      <c r="H44" s="380">
        <v>19039.706341784236</v>
      </c>
      <c r="I44" s="394">
        <v>19471.292250012633</v>
      </c>
      <c r="J44" s="343">
        <v>19689.415741288274</v>
      </c>
      <c r="K44" s="343">
        <v>19656.359171052627</v>
      </c>
      <c r="L44" s="343">
        <v>19972.518026271999</v>
      </c>
      <c r="M44" s="343">
        <v>20577.816181101054</v>
      </c>
      <c r="N44" s="343">
        <v>20281.10186151024</v>
      </c>
      <c r="O44" s="380">
        <v>19937.857648070174</v>
      </c>
      <c r="P44" s="380">
        <v>20691.312338301832</v>
      </c>
      <c r="Q44" s="380">
        <v>20899.177802039212</v>
      </c>
      <c r="R44" s="380">
        <v>21035.645946869401</v>
      </c>
      <c r="S44" s="408">
        <v>21066.424492634087</v>
      </c>
      <c r="T44" s="380">
        <v>20645.029956216375</v>
      </c>
      <c r="U44" s="380">
        <v>20182.371149476559</v>
      </c>
      <c r="V44" s="380">
        <v>19346.952347270737</v>
      </c>
      <c r="W44" s="380">
        <v>19109.75510796329</v>
      </c>
      <c r="X44" s="380">
        <v>19543.19193495228</v>
      </c>
      <c r="Y44" s="380">
        <v>19670.095271102284</v>
      </c>
      <c r="Z44" s="380">
        <v>20092.720301396006</v>
      </c>
      <c r="AA44" s="380">
        <v>20313.701622682103</v>
      </c>
      <c r="AB44" s="380">
        <v>20782.695689692784</v>
      </c>
      <c r="AC44" s="408">
        <v>21111.721687692148</v>
      </c>
      <c r="AD44" s="380">
        <v>21283.359761302574</v>
      </c>
      <c r="AE44" s="380">
        <v>21000.792496350365</v>
      </c>
      <c r="AF44" s="380">
        <v>21015.699635189594</v>
      </c>
      <c r="AG44" s="380">
        <v>21255.039961286479</v>
      </c>
      <c r="AH44" s="380">
        <v>21577.927328738777</v>
      </c>
      <c r="AI44" s="380">
        <v>21627.443160188974</v>
      </c>
      <c r="AJ44" s="380">
        <v>21830.504661735504</v>
      </c>
      <c r="AK44" s="380">
        <v>22219.316220622313</v>
      </c>
      <c r="AL44" s="380">
        <v>23114.479019802646</v>
      </c>
      <c r="AM44" s="408">
        <v>23486.004802510255</v>
      </c>
      <c r="AN44" s="380">
        <v>23984.933213415265</v>
      </c>
      <c r="AO44" s="380">
        <v>24443.223742168244</v>
      </c>
      <c r="AP44" s="380">
        <v>24879.339852292866</v>
      </c>
      <c r="AQ44" s="380">
        <v>24722.595114310152</v>
      </c>
      <c r="AR44" s="380">
        <v>24810.035262563186</v>
      </c>
      <c r="AS44" s="380">
        <v>24732.735332624667</v>
      </c>
      <c r="AT44" s="380">
        <v>24703.932227789865</v>
      </c>
      <c r="AU44" s="380">
        <v>24515.260627953419</v>
      </c>
      <c r="AV44" s="380">
        <v>25684.917500513566</v>
      </c>
      <c r="AW44" s="408">
        <v>24959.963336181732</v>
      </c>
      <c r="AX44" s="380">
        <v>25659.363084864846</v>
      </c>
      <c r="AY44" s="380">
        <v>25677.302613950258</v>
      </c>
      <c r="AZ44" s="380">
        <v>25067.361723659997</v>
      </c>
      <c r="BA44" s="380">
        <v>24881.762543934037</v>
      </c>
      <c r="BB44" s="380">
        <v>25159.782621270111</v>
      </c>
      <c r="BC44" s="380"/>
      <c r="BD44" s="380"/>
      <c r="BE44" s="380"/>
      <c r="BF44" s="380"/>
      <c r="BG44" s="380"/>
      <c r="BH44" s="409"/>
    </row>
    <row r="45" spans="1:60" s="98" customFormat="1" ht="15.05" customHeight="1">
      <c r="A45" s="508">
        <v>36</v>
      </c>
      <c r="B45" s="343">
        <v>15627.589390117995</v>
      </c>
      <c r="C45" s="343">
        <f t="shared" si="0"/>
        <v>16144.705328219125</v>
      </c>
      <c r="D45" s="380">
        <v>16661.821266320254</v>
      </c>
      <c r="E45" s="380">
        <f t="shared" si="1"/>
        <v>17618.595494005422</v>
      </c>
      <c r="F45" s="380">
        <v>18575.369721690586</v>
      </c>
      <c r="G45" s="343">
        <v>19201.214905771038</v>
      </c>
      <c r="H45" s="380">
        <v>19380.120326933276</v>
      </c>
      <c r="I45" s="394">
        <v>19818.094927260776</v>
      </c>
      <c r="J45" s="343">
        <v>19997.477816549868</v>
      </c>
      <c r="K45" s="343">
        <v>20030.477118238301</v>
      </c>
      <c r="L45" s="343">
        <v>20311.692277082053</v>
      </c>
      <c r="M45" s="343">
        <v>20931.57636103961</v>
      </c>
      <c r="N45" s="343">
        <v>20594.02962167533</v>
      </c>
      <c r="O45" s="380">
        <v>20283.421295719298</v>
      </c>
      <c r="P45" s="380">
        <v>21022.667873968589</v>
      </c>
      <c r="Q45" s="380">
        <v>21228.982102901959</v>
      </c>
      <c r="R45" s="380">
        <v>21402.697829512428</v>
      </c>
      <c r="S45" s="408">
        <v>21414.679479258793</v>
      </c>
      <c r="T45" s="380">
        <v>21003.307074666263</v>
      </c>
      <c r="U45" s="380">
        <v>20550.055974510695</v>
      </c>
      <c r="V45" s="380">
        <v>19678.96672930284</v>
      </c>
      <c r="W45" s="380">
        <v>19459.60083866067</v>
      </c>
      <c r="X45" s="380">
        <v>19956.445825722694</v>
      </c>
      <c r="Y45" s="380">
        <v>20050.47958016958</v>
      </c>
      <c r="Z45" s="380">
        <v>20486.167364908863</v>
      </c>
      <c r="AA45" s="380">
        <v>20731.355201932722</v>
      </c>
      <c r="AB45" s="380">
        <v>21193.520946440509</v>
      </c>
      <c r="AC45" s="408">
        <v>21543.526868306359</v>
      </c>
      <c r="AD45" s="380">
        <v>21696.524240125971</v>
      </c>
      <c r="AE45" s="380">
        <v>21416.787065442812</v>
      </c>
      <c r="AF45" s="380">
        <v>21480.237646577516</v>
      </c>
      <c r="AG45" s="380">
        <v>21721.33269842168</v>
      </c>
      <c r="AH45" s="380">
        <v>22034.219149259818</v>
      </c>
      <c r="AI45" s="380">
        <v>22085.484386834327</v>
      </c>
      <c r="AJ45" s="380">
        <v>22285.403546883299</v>
      </c>
      <c r="AK45" s="380">
        <v>22689.742940222975</v>
      </c>
      <c r="AL45" s="380">
        <v>23581.801301696014</v>
      </c>
      <c r="AM45" s="408">
        <v>23969.613916404622</v>
      </c>
      <c r="AN45" s="380">
        <v>24526.640018331422</v>
      </c>
      <c r="AO45" s="380">
        <v>24994.278705759796</v>
      </c>
      <c r="AP45" s="380">
        <v>25419.384369155494</v>
      </c>
      <c r="AQ45" s="380">
        <v>25259.454881314916</v>
      </c>
      <c r="AR45" s="380">
        <v>25368.096533190601</v>
      </c>
      <c r="AS45" s="380">
        <v>25256.950670009701</v>
      </c>
      <c r="AT45" s="380">
        <v>25226.641956286599</v>
      </c>
      <c r="AU45" s="380">
        <v>25038.17234479597</v>
      </c>
      <c r="AV45" s="380">
        <v>26202.309818561156</v>
      </c>
      <c r="AW45" s="408">
        <v>25501.808001628662</v>
      </c>
      <c r="AX45" s="380">
        <v>26187.684802760374</v>
      </c>
      <c r="AY45" s="380">
        <v>26234.915920231753</v>
      </c>
      <c r="AZ45" s="380">
        <v>25611.799191899998</v>
      </c>
      <c r="BA45" s="380">
        <v>25410.722660875537</v>
      </c>
      <c r="BB45" s="380">
        <v>25688.945670082816</v>
      </c>
      <c r="BC45" s="380"/>
      <c r="BD45" s="380"/>
      <c r="BE45" s="380"/>
      <c r="BF45" s="380"/>
      <c r="BG45" s="380"/>
      <c r="BH45" s="409"/>
    </row>
    <row r="46" spans="1:60" s="98" customFormat="1" ht="15.05" customHeight="1">
      <c r="A46" s="508">
        <v>37</v>
      </c>
      <c r="B46" s="343">
        <v>15960.814751352016</v>
      </c>
      <c r="C46" s="343">
        <f t="shared" si="0"/>
        <v>16502.985131693451</v>
      </c>
      <c r="D46" s="380">
        <v>17045.155512034882</v>
      </c>
      <c r="E46" s="380">
        <f t="shared" si="1"/>
        <v>18005.660126659954</v>
      </c>
      <c r="F46" s="380">
        <v>18966.164741285029</v>
      </c>
      <c r="G46" s="343">
        <v>19562.462252531397</v>
      </c>
      <c r="H46" s="380">
        <v>19714.665105441814</v>
      </c>
      <c r="I46" s="394">
        <v>20148.116829803363</v>
      </c>
      <c r="J46" s="343">
        <v>20342.71979744648</v>
      </c>
      <c r="K46" s="343">
        <v>20384.372473684205</v>
      </c>
      <c r="L46" s="343">
        <v>20636.330488571675</v>
      </c>
      <c r="M46" s="343">
        <v>21308.307981233913</v>
      </c>
      <c r="N46" s="343">
        <v>20940.787409966371</v>
      </c>
      <c r="O46" s="380">
        <v>20644.515893824559</v>
      </c>
      <c r="P46" s="380">
        <v>21354.023409635345</v>
      </c>
      <c r="Q46" s="380">
        <v>21558.786403764705</v>
      </c>
      <c r="R46" s="380">
        <v>21795.735686147884</v>
      </c>
      <c r="S46" s="408">
        <v>21747.923475080708</v>
      </c>
      <c r="T46" s="380">
        <v>21347.804303945006</v>
      </c>
      <c r="U46" s="380">
        <v>20905.14885348202</v>
      </c>
      <c r="V46" s="380">
        <v>20029.953361736778</v>
      </c>
      <c r="W46" s="380">
        <v>19829.892099074128</v>
      </c>
      <c r="X46" s="380">
        <v>20328.155674563808</v>
      </c>
      <c r="Y46" s="380">
        <v>20443.543366205788</v>
      </c>
      <c r="Z46" s="380">
        <v>20850.623592162876</v>
      </c>
      <c r="AA46" s="380">
        <v>21142.955830759412</v>
      </c>
      <c r="AB46" s="380">
        <v>21625.763633634793</v>
      </c>
      <c r="AC46" s="408">
        <v>21937.946318997259</v>
      </c>
      <c r="AD46" s="380">
        <v>22109.688718949365</v>
      </c>
      <c r="AE46" s="380">
        <v>21869.181159330848</v>
      </c>
      <c r="AF46" s="380">
        <v>21959.978720156316</v>
      </c>
      <c r="AG46" s="380">
        <v>22200.806855687908</v>
      </c>
      <c r="AH46" s="380">
        <v>22492.123308369268</v>
      </c>
      <c r="AI46" s="380">
        <v>22524.572183411594</v>
      </c>
      <c r="AJ46" s="380">
        <v>22748.038807628844</v>
      </c>
      <c r="AK46" s="380">
        <v>23160.169659823641</v>
      </c>
      <c r="AL46" s="380">
        <v>24074.586656641262</v>
      </c>
      <c r="AM46" s="408">
        <v>24462.069538479984</v>
      </c>
      <c r="AN46" s="380">
        <v>25066.906113660032</v>
      </c>
      <c r="AO46" s="380">
        <v>25543.927916893212</v>
      </c>
      <c r="AP46" s="380">
        <v>25923.517997428789</v>
      </c>
      <c r="AQ46" s="380">
        <v>25813.894439178781</v>
      </c>
      <c r="AR46" s="380">
        <v>25902.466523461193</v>
      </c>
      <c r="AS46" s="380">
        <v>25805.458913273556</v>
      </c>
      <c r="AT46" s="380">
        <v>25728.244641114819</v>
      </c>
      <c r="AU46" s="380">
        <v>25545.384633650181</v>
      </c>
      <c r="AV46" s="380">
        <v>26718.518172494223</v>
      </c>
      <c r="AW46" s="408">
        <v>26051.844703054274</v>
      </c>
      <c r="AX46" s="380">
        <v>26716.006520655901</v>
      </c>
      <c r="AY46" s="380">
        <v>26808.332032764138</v>
      </c>
      <c r="AZ46" s="380">
        <v>26145.170857939996</v>
      </c>
      <c r="BA46" s="380">
        <v>25935.338136199447</v>
      </c>
      <c r="BB46" s="380">
        <v>26212.774413967971</v>
      </c>
      <c r="BC46" s="380"/>
      <c r="BD46" s="380"/>
      <c r="BE46" s="380"/>
      <c r="BF46" s="380"/>
      <c r="BG46" s="380"/>
      <c r="BH46" s="409"/>
    </row>
    <row r="47" spans="1:60" s="98" customFormat="1" ht="15.05" customHeight="1">
      <c r="A47" s="508">
        <v>38</v>
      </c>
      <c r="B47" s="343">
        <v>16307.641147738446</v>
      </c>
      <c r="C47" s="343">
        <f t="shared" si="0"/>
        <v>16848.237819344944</v>
      </c>
      <c r="D47" s="380">
        <v>17388.834490951442</v>
      </c>
      <c r="E47" s="380">
        <f t="shared" si="1"/>
        <v>18372.897125915457</v>
      </c>
      <c r="F47" s="380">
        <v>19356.959760879468</v>
      </c>
      <c r="G47" s="343">
        <v>19917.58676290599</v>
      </c>
      <c r="H47" s="380">
        <v>20090.294330433859</v>
      </c>
      <c r="I47" s="394">
        <v>20483.732323914472</v>
      </c>
      <c r="J47" s="343">
        <v>20650.78187270807</v>
      </c>
      <c r="K47" s="343">
        <v>20733.212181195169</v>
      </c>
      <c r="L47" s="343">
        <v>20999.731471582447</v>
      </c>
      <c r="M47" s="343">
        <v>21671.256737274765</v>
      </c>
      <c r="N47" s="343">
        <v>21283.316444741671</v>
      </c>
      <c r="O47" s="380">
        <v>21013.375967157892</v>
      </c>
      <c r="P47" s="380">
        <v>21685.378945302098</v>
      </c>
      <c r="Q47" s="380">
        <v>21905.948825725489</v>
      </c>
      <c r="R47" s="380">
        <v>22146.546335045645</v>
      </c>
      <c r="S47" s="408">
        <v>22090.174065384297</v>
      </c>
      <c r="T47" s="380">
        <v>21684.033599721057</v>
      </c>
      <c r="U47" s="380">
        <v>21265.27851087847</v>
      </c>
      <c r="V47" s="380">
        <v>20418.884494974383</v>
      </c>
      <c r="W47" s="380">
        <v>20200.183359487586</v>
      </c>
      <c r="X47" s="380">
        <v>20726.103865676061</v>
      </c>
      <c r="Y47" s="380">
        <v>20842.946890726453</v>
      </c>
      <c r="Z47" s="380">
        <v>21235.787559601777</v>
      </c>
      <c r="AA47" s="380">
        <v>21576.750611140487</v>
      </c>
      <c r="AB47" s="380">
        <v>22065.794477355099</v>
      </c>
      <c r="AC47" s="408">
        <v>22367.882213115307</v>
      </c>
      <c r="AD47" s="380">
        <v>22562.37327835587</v>
      </c>
      <c r="AE47" s="380">
        <v>22309.442078287018</v>
      </c>
      <c r="AF47" s="380">
        <v>22421.138273279597</v>
      </c>
      <c r="AG47" s="380">
        <v>22670.394947855868</v>
      </c>
      <c r="AH47" s="380">
        <v>22921.005372887277</v>
      </c>
      <c r="AI47" s="380">
        <v>22993.669577596662</v>
      </c>
      <c r="AJ47" s="380">
        <v>23199.843142537538</v>
      </c>
      <c r="AK47" s="380">
        <v>23663.981501460479</v>
      </c>
      <c r="AL47" s="380">
        <v>24558.385044627023</v>
      </c>
      <c r="AM47" s="408">
        <v>24941.255398283851</v>
      </c>
      <c r="AN47" s="380">
        <v>25587.002274763043</v>
      </c>
      <c r="AO47" s="380">
        <v>26058.433316573079</v>
      </c>
      <c r="AP47" s="380">
        <v>26430.41400174742</v>
      </c>
      <c r="AQ47" s="380">
        <v>26334.526706928995</v>
      </c>
      <c r="AR47" s="380">
        <v>26469.741069782929</v>
      </c>
      <c r="AS47" s="380">
        <v>26346.295712575677</v>
      </c>
      <c r="AT47" s="380">
        <v>26259.645505239765</v>
      </c>
      <c r="AU47" s="380">
        <v>26056.219867424774</v>
      </c>
      <c r="AV47" s="380">
        <v>27229.990669969186</v>
      </c>
      <c r="AW47" s="408">
        <v>26589.008205084814</v>
      </c>
      <c r="AX47" s="380">
        <v>27254.710106370334</v>
      </c>
      <c r="AY47" s="380">
        <v>27365.945339045633</v>
      </c>
      <c r="AZ47" s="380">
        <v>26674.116203099999</v>
      </c>
      <c r="BA47" s="380">
        <v>26487.107621633291</v>
      </c>
      <c r="BB47" s="380">
        <v>26756.873516577805</v>
      </c>
      <c r="BC47" s="380"/>
      <c r="BD47" s="380"/>
      <c r="BE47" s="380"/>
      <c r="BF47" s="380"/>
      <c r="BG47" s="380"/>
      <c r="BH47" s="409"/>
    </row>
    <row r="48" spans="1:60" s="98" customFormat="1" ht="15.05" customHeight="1">
      <c r="A48" s="509">
        <v>39</v>
      </c>
      <c r="B48" s="342">
        <v>16647.667026548672</v>
      </c>
      <c r="C48" s="342">
        <f t="shared" si="0"/>
        <v>17196.699459341347</v>
      </c>
      <c r="D48" s="381">
        <v>17745.731892134027</v>
      </c>
      <c r="E48" s="381">
        <f t="shared" si="1"/>
        <v>18749.894909042632</v>
      </c>
      <c r="F48" s="381">
        <v>19754.057925951238</v>
      </c>
      <c r="G48" s="342">
        <v>20291.079782437886</v>
      </c>
      <c r="H48" s="381">
        <v>20460.054348785401</v>
      </c>
      <c r="I48" s="395">
        <v>20841.722184299648</v>
      </c>
      <c r="J48" s="342">
        <v>20969.466778151094</v>
      </c>
      <c r="K48" s="342">
        <v>21082.051888706137</v>
      </c>
      <c r="L48" s="342">
        <v>21358.287108153076</v>
      </c>
      <c r="M48" s="342">
        <v>22029.611205264468</v>
      </c>
      <c r="N48" s="342">
        <v>21630.074233032712</v>
      </c>
      <c r="O48" s="381">
        <v>21327.877713894733</v>
      </c>
      <c r="P48" s="381">
        <v>22016.734480968855</v>
      </c>
      <c r="Q48" s="381">
        <v>22253.111247686273</v>
      </c>
      <c r="R48" s="381">
        <v>22503.853477441509</v>
      </c>
      <c r="S48" s="410">
        <v>22417.413664885098</v>
      </c>
      <c r="T48" s="381">
        <v>22011.994961994416</v>
      </c>
      <c r="U48" s="381">
        <v>21610.297832999546</v>
      </c>
      <c r="V48" s="381">
        <v>20769.871127408322</v>
      </c>
      <c r="W48" s="381">
        <v>20581.833247521092</v>
      </c>
      <c r="X48" s="381">
        <v>21117.492471220532</v>
      </c>
      <c r="Y48" s="381">
        <v>21261.369630700479</v>
      </c>
      <c r="Z48" s="381">
        <v>21664.437781428944</v>
      </c>
      <c r="AA48" s="381">
        <v>21986.333589825874</v>
      </c>
      <c r="AB48" s="381">
        <v>22499.984203680891</v>
      </c>
      <c r="AC48" s="410">
        <v>22818.38025869117</v>
      </c>
      <c r="AD48" s="381">
        <v>23002.483266667747</v>
      </c>
      <c r="AE48" s="381">
        <v>22753.169618652297</v>
      </c>
      <c r="AF48" s="381">
        <v>22840.067098094889</v>
      </c>
      <c r="AG48" s="381">
        <v>23163.050525253126</v>
      </c>
      <c r="AH48" s="381">
        <v>23401.48227223452</v>
      </c>
      <c r="AI48" s="381">
        <v>23432.757374173932</v>
      </c>
      <c r="AJ48" s="381">
        <v>23651.647477446233</v>
      </c>
      <c r="AK48" s="381">
        <v>24138.96073770244</v>
      </c>
      <c r="AL48" s="381">
        <v>25051.170399572271</v>
      </c>
      <c r="AM48" s="410">
        <v>25445.50636460054</v>
      </c>
      <c r="AN48" s="381">
        <v>26117.183402978852</v>
      </c>
      <c r="AO48" s="381">
        <v>26608.082527706494</v>
      </c>
      <c r="AP48" s="381">
        <v>26951.121886292716</v>
      </c>
      <c r="AQ48" s="381">
        <v>26864.625015911031</v>
      </c>
      <c r="AR48" s="381">
        <v>27029.118522652388</v>
      </c>
      <c r="AS48" s="381">
        <v>26873.068197947956</v>
      </c>
      <c r="AT48" s="381">
        <v>26786.080006148593</v>
      </c>
      <c r="AU48" s="381">
        <v>26588.792770721695</v>
      </c>
      <c r="AV48" s="381">
        <v>27742.647131558675</v>
      </c>
      <c r="AW48" s="410">
        <v>27157.769560175977</v>
      </c>
      <c r="AX48" s="381">
        <v>27793.41369208477</v>
      </c>
      <c r="AY48" s="381">
        <v>27907.755839076235</v>
      </c>
      <c r="AZ48" s="381">
        <v>27210.807609799998</v>
      </c>
      <c r="BA48" s="381">
        <v>27041.049427875929</v>
      </c>
      <c r="BB48" s="381">
        <v>27303.106341158662</v>
      </c>
      <c r="BC48" s="381"/>
      <c r="BD48" s="381"/>
      <c r="BE48" s="381"/>
      <c r="BF48" s="381"/>
      <c r="BG48" s="381"/>
      <c r="BH48" s="411"/>
    </row>
    <row r="49" spans="1:60" s="98" customFormat="1" ht="15.05" customHeight="1">
      <c r="A49" s="508">
        <v>40</v>
      </c>
      <c r="B49" s="343">
        <v>16987.692905358901</v>
      </c>
      <c r="C49" s="343">
        <f t="shared" si="0"/>
        <v>17538.551888204747</v>
      </c>
      <c r="D49" s="380">
        <v>18089.41087105059</v>
      </c>
      <c r="E49" s="380">
        <f t="shared" si="1"/>
        <v>19126.58662651413</v>
      </c>
      <c r="F49" s="380">
        <v>20163.762381977667</v>
      </c>
      <c r="G49" s="343">
        <v>20652.327129198249</v>
      </c>
      <c r="H49" s="380">
        <v>20823.945160496445</v>
      </c>
      <c r="I49" s="394">
        <v>21194.118453116309</v>
      </c>
      <c r="J49" s="343">
        <v>21351.888664682727</v>
      </c>
      <c r="K49" s="343">
        <v>21380.335116867685</v>
      </c>
      <c r="L49" s="343">
        <v>21702.306705403273</v>
      </c>
      <c r="M49" s="343">
        <v>22392.559961305324</v>
      </c>
      <c r="N49" s="343">
        <v>22023.348309996942</v>
      </c>
      <c r="O49" s="380">
        <v>21677.324099157893</v>
      </c>
      <c r="P49" s="380">
        <v>22344.408288461535</v>
      </c>
      <c r="Q49" s="380">
        <v>22593.33042120784</v>
      </c>
      <c r="R49" s="380">
        <v>22870.905360084536</v>
      </c>
      <c r="S49" s="408">
        <v>22780.679642312592</v>
      </c>
      <c r="T49" s="380">
        <v>22356.492191273159</v>
      </c>
      <c r="U49" s="380">
        <v>21980.501047246245</v>
      </c>
      <c r="V49" s="380">
        <v>21130.343885043178</v>
      </c>
      <c r="W49" s="380">
        <v>20990.743841842701</v>
      </c>
      <c r="X49" s="380">
        <v>21493.575377106834</v>
      </c>
      <c r="Y49" s="380">
        <v>21677.679124513023</v>
      </c>
      <c r="Z49" s="380">
        <v>22115.866517459483</v>
      </c>
      <c r="AA49" s="380">
        <v>22416.093069924333</v>
      </c>
      <c r="AB49" s="380">
        <v>22918.597616954637</v>
      </c>
      <c r="AC49" s="408">
        <v>23244.577579816883</v>
      </c>
      <c r="AD49" s="380">
        <v>23458.760560672712</v>
      </c>
      <c r="AE49" s="380">
        <v>23162.230944926538</v>
      </c>
      <c r="AF49" s="380">
        <v>23269.131297704098</v>
      </c>
      <c r="AG49" s="380">
        <v>23639.229327486599</v>
      </c>
      <c r="AH49" s="380">
        <v>23865.835785697629</v>
      </c>
      <c r="AI49" s="380">
        <v>23893.957505830629</v>
      </c>
      <c r="AJ49" s="380">
        <v>24101.904537235376</v>
      </c>
      <c r="AK49" s="380">
        <v>24585.107368549521</v>
      </c>
      <c r="AL49" s="380">
        <v>25543.955754517519</v>
      </c>
      <c r="AM49" s="408">
        <v>25935.013150615567</v>
      </c>
      <c r="AN49" s="380">
        <v>26647.364531194664</v>
      </c>
      <c r="AO49" s="380">
        <v>27128.21093721893</v>
      </c>
      <c r="AP49" s="380">
        <v>27464.923830724678</v>
      </c>
      <c r="AQ49" s="380">
        <v>27424.47374019308</v>
      </c>
      <c r="AR49" s="380">
        <v>27567.437059649117</v>
      </c>
      <c r="AS49" s="380">
        <v>27408.79070127559</v>
      </c>
      <c r="AT49" s="380">
        <v>27328.655187509812</v>
      </c>
      <c r="AU49" s="380">
        <v>27110.496839257452</v>
      </c>
      <c r="AV49" s="380">
        <v>28262.407377835316</v>
      </c>
      <c r="AW49" s="408">
        <v>27720.679460996656</v>
      </c>
      <c r="AX49" s="380">
        <v>28349.420390830717</v>
      </c>
      <c r="AY49" s="380">
        <v>28454.081426607092</v>
      </c>
      <c r="AZ49" s="380">
        <v>27761.884559359998</v>
      </c>
      <c r="BA49" s="380">
        <v>27578.698828052609</v>
      </c>
      <c r="BB49" s="380">
        <v>27835.469972927895</v>
      </c>
      <c r="BC49" s="380"/>
      <c r="BD49" s="380"/>
      <c r="BE49" s="380"/>
      <c r="BF49" s="380"/>
      <c r="BG49" s="380"/>
      <c r="BH49" s="409"/>
    </row>
    <row r="50" spans="1:60" s="98" customFormat="1" ht="15.05" customHeight="1">
      <c r="A50" s="508">
        <v>41</v>
      </c>
      <c r="B50" s="343">
        <v>17314.117749016717</v>
      </c>
      <c r="C50" s="343">
        <f t="shared" si="0"/>
        <v>17893.431432890968</v>
      </c>
      <c r="D50" s="380">
        <v>18472.745116765214</v>
      </c>
      <c r="E50" s="380">
        <f t="shared" si="1"/>
        <v>19516.802831907327</v>
      </c>
      <c r="F50" s="380">
        <v>20560.860547049437</v>
      </c>
      <c r="G50" s="343">
        <v>20946.223275715151</v>
      </c>
      <c r="H50" s="380">
        <v>21146.751525723983</v>
      </c>
      <c r="I50" s="394">
        <v>21563.295496638526</v>
      </c>
      <c r="J50" s="343">
        <v>21649.327909762884</v>
      </c>
      <c r="K50" s="343">
        <v>21734.230472313593</v>
      </c>
      <c r="L50" s="343">
        <v>22085.089074174619</v>
      </c>
      <c r="M50" s="343">
        <v>22787.668733704228</v>
      </c>
      <c r="N50" s="343">
        <v>22357.419837740752</v>
      </c>
      <c r="O50" s="380">
        <v>22022.887746807017</v>
      </c>
      <c r="P50" s="380">
        <v>22668.400367780141</v>
      </c>
      <c r="Q50" s="380">
        <v>22902.304976752941</v>
      </c>
      <c r="R50" s="380">
        <v>23228.212502480405</v>
      </c>
      <c r="S50" s="408">
        <v>23137.941223418969</v>
      </c>
      <c r="T50" s="380">
        <v>22706.501376220356</v>
      </c>
      <c r="U50" s="380">
        <v>22330.557147792442</v>
      </c>
      <c r="V50" s="380">
        <v>21483.702048777348</v>
      </c>
      <c r="W50" s="380">
        <v>21365.578553304178</v>
      </c>
      <c r="X50" s="380">
        <v>21935.254138670985</v>
      </c>
      <c r="Y50" s="380">
        <v>22079.195895195171</v>
      </c>
      <c r="Z50" s="380">
        <v>22530.021321157226</v>
      </c>
      <c r="AA50" s="380">
        <v>22843.834899881484</v>
      </c>
      <c r="AB50" s="380">
        <v>23348.893265017414</v>
      </c>
      <c r="AC50" s="408">
        <v>23663.297754957934</v>
      </c>
      <c r="AD50" s="380">
        <v>23888.092345189198</v>
      </c>
      <c r="AE50" s="380">
        <v>23593.825310359949</v>
      </c>
      <c r="AF50" s="380">
        <v>23753.940058679855</v>
      </c>
      <c r="AG50" s="380">
        <v>24098.931354556284</v>
      </c>
      <c r="AH50" s="380">
        <v>24317.290590453427</v>
      </c>
      <c r="AI50" s="380">
        <v>24344.101469947615</v>
      </c>
      <c r="AJ50" s="380">
        <v>24558.350697502723</v>
      </c>
      <c r="AK50" s="380">
        <v>25073.744154715372</v>
      </c>
      <c r="AL50" s="380">
        <v>26030.749798156441</v>
      </c>
      <c r="AM50" s="408">
        <v>26464.329223445075</v>
      </c>
      <c r="AN50" s="380">
        <v>27164.579273122588</v>
      </c>
      <c r="AO50" s="380">
        <v>27637.093327066232</v>
      </c>
      <c r="AP50" s="380">
        <v>28004.968347587306</v>
      </c>
      <c r="AQ50" s="380">
        <v>27995.140797311495</v>
      </c>
      <c r="AR50" s="380">
        <v>28133.395423728809</v>
      </c>
      <c r="AS50" s="380">
        <v>27929.17031667976</v>
      </c>
      <c r="AT50" s="380">
        <v>27843.915371182364</v>
      </c>
      <c r="AU50" s="380">
        <v>27656.353873929125</v>
      </c>
      <c r="AV50" s="380">
        <v>28817.686547547717</v>
      </c>
      <c r="AW50" s="408">
        <v>28266.034999005878</v>
      </c>
      <c r="AX50" s="380">
        <v>28908.887712182968</v>
      </c>
      <c r="AY50" s="380">
        <v>29026.368767264412</v>
      </c>
      <c r="AZ50" s="380">
        <v>28312.961508919998</v>
      </c>
      <c r="BA50" s="380">
        <v>28121.779030251273</v>
      </c>
      <c r="BB50" s="380">
        <v>28385.970241450785</v>
      </c>
      <c r="BC50" s="380"/>
      <c r="BD50" s="380"/>
      <c r="BE50" s="380"/>
      <c r="BF50" s="380"/>
      <c r="BG50" s="380"/>
      <c r="BH50" s="409"/>
    </row>
    <row r="51" spans="1:60" s="98" customFormat="1" ht="15.05" customHeight="1">
      <c r="A51" s="508">
        <v>42</v>
      </c>
      <c r="B51" s="343">
        <v>17654.143627826943</v>
      </c>
      <c r="C51" s="343">
        <f t="shared" si="0"/>
        <v>18245.197678453878</v>
      </c>
      <c r="D51" s="380">
        <v>18836.25172908081</v>
      </c>
      <c r="E51" s="380">
        <f t="shared" si="1"/>
        <v>19900.256793339671</v>
      </c>
      <c r="F51" s="380">
        <v>20964.261857598536</v>
      </c>
      <c r="G51" s="343">
        <v>21264.610767775132</v>
      </c>
      <c r="H51" s="380">
        <v>21434.342651108516</v>
      </c>
      <c r="I51" s="394">
        <v>21887.723807612594</v>
      </c>
      <c r="J51" s="343">
        <v>22026.4383812038</v>
      </c>
      <c r="K51" s="343">
        <v>22088.125827759497</v>
      </c>
      <c r="L51" s="343">
        <v>22458.180750065676</v>
      </c>
      <c r="M51" s="343">
        <v>23173.588930000831</v>
      </c>
      <c r="N51" s="343">
        <v>22708.406379547538</v>
      </c>
      <c r="O51" s="380">
        <v>22364.568656842104</v>
      </c>
      <c r="P51" s="380">
        <v>22996.074175272821</v>
      </c>
      <c r="Q51" s="380">
        <v>23239.0525260549</v>
      </c>
      <c r="R51" s="380">
        <v>23585.519644876273</v>
      </c>
      <c r="S51" s="408">
        <v>23471.185219240888</v>
      </c>
      <c r="T51" s="380">
        <v>23042.730671996407</v>
      </c>
      <c r="U51" s="380">
        <v>22655.429356213019</v>
      </c>
      <c r="V51" s="380">
        <v>21853.660931613118</v>
      </c>
      <c r="W51" s="380">
        <v>21733.59808819363</v>
      </c>
      <c r="X51" s="380">
        <v>22350.694557963994</v>
      </c>
      <c r="Y51" s="380">
        <v>22514.524604461079</v>
      </c>
      <c r="Z51" s="380">
        <v>22956.600768965902</v>
      </c>
      <c r="AA51" s="380">
        <v>23283.682630686482</v>
      </c>
      <c r="AB51" s="380">
        <v>23798.659304395253</v>
      </c>
      <c r="AC51" s="408">
        <v>24093.233649075981</v>
      </c>
      <c r="AD51" s="380">
        <v>24315.627762406453</v>
      </c>
      <c r="AE51" s="380">
        <v>24011.553190156948</v>
      </c>
      <c r="AF51" s="380">
        <v>24213.41038267082</v>
      </c>
      <c r="AG51" s="380">
        <v>24566.871769207861</v>
      </c>
      <c r="AH51" s="380">
        <v>24794.542812623844</v>
      </c>
      <c r="AI51" s="380">
        <v>24805.301601604311</v>
      </c>
      <c r="AJ51" s="380">
        <v>25044.195085041523</v>
      </c>
      <c r="AK51" s="380">
        <v>25563.89844642832</v>
      </c>
      <c r="AL51" s="380">
        <v>26532.522120061178</v>
      </c>
      <c r="AM51" s="408">
        <v>26974.477861882424</v>
      </c>
      <c r="AN51" s="380">
        <v>27667.386919175082</v>
      </c>
      <c r="AO51" s="380">
        <v>28157.221736578671</v>
      </c>
      <c r="AP51" s="380">
        <v>28571.255436880598</v>
      </c>
      <c r="AQ51" s="380">
        <v>28552.284938384451</v>
      </c>
      <c r="AR51" s="380">
        <v>28711.199427986914</v>
      </c>
      <c r="AS51" s="380">
        <v>28452.107080071171</v>
      </c>
      <c r="AT51" s="380">
        <v>28364.14191807104</v>
      </c>
      <c r="AU51" s="380">
        <v>28175.642645851291</v>
      </c>
      <c r="AV51" s="380">
        <v>29365.861932572971</v>
      </c>
      <c r="AW51" s="408">
        <v>28813.731118723295</v>
      </c>
      <c r="AX51" s="380">
        <v>29456.819624847543</v>
      </c>
      <c r="AY51" s="380">
        <v>29595.269792296545</v>
      </c>
      <c r="AZ51" s="380">
        <v>28881.743741999999</v>
      </c>
      <c r="BA51" s="380">
        <v>28686.582440537884</v>
      </c>
      <c r="BB51" s="380">
        <v>28946.072258843265</v>
      </c>
      <c r="BC51" s="380"/>
      <c r="BD51" s="380"/>
      <c r="BE51" s="380"/>
      <c r="BF51" s="380"/>
      <c r="BG51" s="380"/>
      <c r="BH51" s="409"/>
    </row>
    <row r="52" spans="1:60" s="98" customFormat="1" ht="15.05" customHeight="1">
      <c r="A52" s="508">
        <v>43</v>
      </c>
      <c r="B52" s="343">
        <v>17966.96743633235</v>
      </c>
      <c r="C52" s="343">
        <f t="shared" si="0"/>
        <v>18599.885916696905</v>
      </c>
      <c r="D52" s="380">
        <v>19232.80439706146</v>
      </c>
      <c r="E52" s="380">
        <f t="shared" si="1"/>
        <v>20287.627491649888</v>
      </c>
      <c r="F52" s="380">
        <v>21342.450586238319</v>
      </c>
      <c r="G52" s="343">
        <v>21582.998259835109</v>
      </c>
      <c r="H52" s="380">
        <v>21792.364256179058</v>
      </c>
      <c r="I52" s="394">
        <v>22256.900851134811</v>
      </c>
      <c r="J52" s="343">
        <v>22387.614607372561</v>
      </c>
      <c r="K52" s="343">
        <v>22492.577662554821</v>
      </c>
      <c r="L52" s="343">
        <v>22840.963118837022</v>
      </c>
      <c r="M52" s="343">
        <v>23550.320550195134</v>
      </c>
      <c r="N52" s="343">
        <v>23072.079181901558</v>
      </c>
      <c r="O52" s="380">
        <v>22710.132304491224</v>
      </c>
      <c r="P52" s="380">
        <v>23323.747982765501</v>
      </c>
      <c r="Q52" s="380">
        <v>23575.800075356859</v>
      </c>
      <c r="R52" s="380">
        <v>23939.578540523085</v>
      </c>
      <c r="S52" s="408">
        <v>23801.427016902246</v>
      </c>
      <c r="T52" s="380">
        <v>23395.495834777841</v>
      </c>
      <c r="U52" s="380">
        <v>23002.967067546655</v>
      </c>
      <c r="V52" s="380">
        <v>22211.762157947745</v>
      </c>
      <c r="W52" s="380">
        <v>22124.334878323167</v>
      </c>
      <c r="X52" s="380">
        <v>22753.015806121439</v>
      </c>
      <c r="Y52" s="380">
        <v>22951.966559888471</v>
      </c>
      <c r="Z52" s="380">
        <v>23370.755572663646</v>
      </c>
      <c r="AA52" s="380">
        <v>23729.583311915398</v>
      </c>
      <c r="AB52" s="380">
        <v>24223.113835063516</v>
      </c>
      <c r="AC52" s="408">
        <v>24536.254548667181</v>
      </c>
      <c r="AD52" s="380">
        <v>24784.479627506043</v>
      </c>
      <c r="AE52" s="380">
        <v>24465.680594749538</v>
      </c>
      <c r="AF52" s="380">
        <v>24701.597601911217</v>
      </c>
      <c r="AG52" s="380">
        <v>25013.392376146516</v>
      </c>
      <c r="AH52" s="380">
        <v>25287.918420678398</v>
      </c>
      <c r="AI52" s="380">
        <v>25277.557900800726</v>
      </c>
      <c r="AJ52" s="380">
        <v>25494.452144830666</v>
      </c>
      <c r="AK52" s="380">
        <v>26028.25514384059</v>
      </c>
      <c r="AL52" s="380">
        <v>27046.277064578564</v>
      </c>
      <c r="AM52" s="408">
        <v>27465.459065927618</v>
      </c>
      <c r="AN52" s="380">
        <v>28174.516693990205</v>
      </c>
      <c r="AO52" s="380">
        <v>28642.206334637562</v>
      </c>
      <c r="AP52" s="380">
        <v>29149.973218377891</v>
      </c>
      <c r="AQ52" s="380">
        <v>29124.304287107414</v>
      </c>
      <c r="AR52" s="380">
        <v>29286.371067760923</v>
      </c>
      <c r="AS52" s="380">
        <v>28990.386731386046</v>
      </c>
      <c r="AT52" s="380">
        <v>28890.576418979865</v>
      </c>
      <c r="AU52" s="380">
        <v>28711.838494068597</v>
      </c>
      <c r="AV52" s="380">
        <v>29890.358035307712</v>
      </c>
      <c r="AW52" s="408">
        <v>29374.300437835776</v>
      </c>
      <c r="AX52" s="380">
        <v>30011.672782724723</v>
      </c>
      <c r="AY52" s="380">
        <v>30160.784501703485</v>
      </c>
      <c r="AZ52" s="380">
        <v>29439.460172879997</v>
      </c>
      <c r="BA52" s="380">
        <v>29254.644332037689</v>
      </c>
      <c r="BB52" s="380">
        <v>29523.244052003894</v>
      </c>
      <c r="BC52" s="380"/>
      <c r="BD52" s="380"/>
      <c r="BE52" s="380"/>
      <c r="BF52" s="380"/>
      <c r="BG52" s="380"/>
      <c r="BH52" s="409"/>
    </row>
    <row r="53" spans="1:60" s="98" customFormat="1" ht="15.05" customHeight="1">
      <c r="A53" s="508">
        <v>44</v>
      </c>
      <c r="B53" s="343">
        <v>18293.392279990167</v>
      </c>
      <c r="C53" s="343">
        <f t="shared" si="0"/>
        <v>18948.156250250115</v>
      </c>
      <c r="D53" s="380">
        <v>19602.920220510063</v>
      </c>
      <c r="E53" s="380">
        <f t="shared" si="1"/>
        <v>20664.931340432748</v>
      </c>
      <c r="F53" s="380">
        <v>21726.942460355429</v>
      </c>
      <c r="G53" s="343">
        <v>21907.508588280856</v>
      </c>
      <c r="H53" s="380">
        <v>22185.601101092605</v>
      </c>
      <c r="I53" s="394">
        <v>22614.890711519991</v>
      </c>
      <c r="J53" s="343">
        <v>22759.413663722757</v>
      </c>
      <c r="K53" s="343">
        <v>22881.862553545317</v>
      </c>
      <c r="L53" s="343">
        <v>23247.972219809086</v>
      </c>
      <c r="M53" s="343">
        <v>23917.863594287137</v>
      </c>
      <c r="N53" s="343">
        <v>23414.608216676857</v>
      </c>
      <c r="O53" s="380">
        <v>23067.344164982453</v>
      </c>
      <c r="P53" s="380">
        <v>23669.830431128557</v>
      </c>
      <c r="Q53" s="380">
        <v>23891.717879341173</v>
      </c>
      <c r="R53" s="380">
        <v>24257.906721930311</v>
      </c>
      <c r="S53" s="408">
        <v>24158.688598008623</v>
      </c>
      <c r="T53" s="380">
        <v>23756.528931061959</v>
      </c>
      <c r="U53" s="380">
        <v>23358.05994651798</v>
      </c>
      <c r="V53" s="380">
        <v>22593.578697284665</v>
      </c>
      <c r="W53" s="380">
        <v>22517.343393976716</v>
      </c>
      <c r="X53" s="380">
        <v>23118.166069394767</v>
      </c>
      <c r="Y53" s="380">
        <v>23359.823069055074</v>
      </c>
      <c r="Z53" s="380">
        <v>23828.396630749648</v>
      </c>
      <c r="AA53" s="380">
        <v>24167.413392579088</v>
      </c>
      <c r="AB53" s="380">
        <v>24674.826913572859</v>
      </c>
      <c r="AC53" s="408">
        <v>24988.621880739211</v>
      </c>
      <c r="AD53" s="380">
        <v>25219.200513920227</v>
      </c>
      <c r="AE53" s="380">
        <v>24937.141106387644</v>
      </c>
      <c r="AF53" s="380">
        <v>25206.677112474812</v>
      </c>
      <c r="AG53" s="380">
        <v>25494.514210929123</v>
      </c>
      <c r="AH53" s="380">
        <v>25774.844674379292</v>
      </c>
      <c r="AI53" s="380">
        <v>25707.168982343956</v>
      </c>
      <c r="AJ53" s="380">
        <v>25950.898305098013</v>
      </c>
      <c r="AK53" s="380">
        <v>26524.479457741934</v>
      </c>
      <c r="AL53" s="380">
        <v>27569.018976055439</v>
      </c>
      <c r="AM53" s="408">
        <v>27956.440269972813</v>
      </c>
      <c r="AN53" s="380">
        <v>28685.968597567957</v>
      </c>
      <c r="AO53" s="380">
        <v>29165.146249066282</v>
      </c>
      <c r="AP53" s="380">
        <v>29724.547435807181</v>
      </c>
      <c r="AQ53" s="380">
        <v>29731.483217548572</v>
      </c>
      <c r="AR53" s="380">
        <v>29865.491254261073</v>
      </c>
      <c r="AS53" s="380">
        <v>29524.830660720057</v>
      </c>
      <c r="AT53" s="380">
        <v>29460.46659802975</v>
      </c>
      <c r="AU53" s="380">
        <v>29262.52612196745</v>
      </c>
      <c r="AV53" s="380">
        <v>30424.325850958659</v>
      </c>
      <c r="AW53" s="408">
        <v>29932.529175240066</v>
      </c>
      <c r="AX53" s="380">
        <v>30567.67948147067</v>
      </c>
      <c r="AY53" s="380">
        <v>30719.526579860045</v>
      </c>
      <c r="AZ53" s="380">
        <v>30041.439812559998</v>
      </c>
      <c r="BA53" s="380">
        <v>29820.533902728697</v>
      </c>
      <c r="BB53" s="380">
        <v>30064.142571657201</v>
      </c>
      <c r="BC53" s="380"/>
      <c r="BD53" s="380"/>
      <c r="BE53" s="380"/>
      <c r="BF53" s="380"/>
      <c r="BG53" s="380"/>
      <c r="BH53" s="409"/>
    </row>
    <row r="54" spans="1:60" s="98" customFormat="1" ht="15.05" customHeight="1">
      <c r="A54" s="508">
        <v>45</v>
      </c>
      <c r="B54" s="343">
        <v>18626.617641224191</v>
      </c>
      <c r="C54" s="343">
        <f t="shared" si="0"/>
        <v>19299.826842591428</v>
      </c>
      <c r="D54" s="380">
        <v>19973.036043958669</v>
      </c>
      <c r="E54" s="380">
        <f t="shared" si="1"/>
        <v>21026.477325522283</v>
      </c>
      <c r="F54" s="380">
        <v>22079.918607085892</v>
      </c>
      <c r="G54" s="343">
        <v>22225.896080340837</v>
      </c>
      <c r="H54" s="380">
        <v>22520.145879601143</v>
      </c>
      <c r="I54" s="394">
        <v>22978.474163473686</v>
      </c>
      <c r="J54" s="343">
        <v>23109.967059710085</v>
      </c>
      <c r="K54" s="343">
        <v>23261.036148665931</v>
      </c>
      <c r="L54" s="343">
        <v>23630.754588580432</v>
      </c>
      <c r="M54" s="343">
        <v>24322.160942788341</v>
      </c>
      <c r="N54" s="343">
        <v>23786.738526062367</v>
      </c>
      <c r="O54" s="380">
        <v>23416.790550245612</v>
      </c>
      <c r="P54" s="380">
        <v>24026.958064013837</v>
      </c>
      <c r="Q54" s="380">
        <v>24235.408677082352</v>
      </c>
      <c r="R54" s="380">
        <v>24631.455098071445</v>
      </c>
      <c r="S54" s="408">
        <v>24503.941386472768</v>
      </c>
      <c r="T54" s="380">
        <v>24103.782138174931</v>
      </c>
      <c r="U54" s="380">
        <v>23720.707993126991</v>
      </c>
      <c r="V54" s="380">
        <v>22954.051454919521</v>
      </c>
      <c r="W54" s="380">
        <v>22919.438811726301</v>
      </c>
      <c r="X54" s="380">
        <v>23487.689389713287</v>
      </c>
      <c r="Y54" s="380">
        <v>23765.566332060193</v>
      </c>
      <c r="Z54" s="380">
        <v>24275.683818743211</v>
      </c>
      <c r="AA54" s="380">
        <v>24589.102272112315</v>
      </c>
      <c r="AB54" s="380">
        <v>25147.957422528765</v>
      </c>
      <c r="AC54" s="408">
        <v>25433.512066826577</v>
      </c>
      <c r="AD54" s="380">
        <v>25671.885073326728</v>
      </c>
      <c r="AE54" s="380">
        <v>25413.801550139404</v>
      </c>
      <c r="AF54" s="380">
        <v>25686.418186053612</v>
      </c>
      <c r="AG54" s="380">
        <v>25972.340690678975</v>
      </c>
      <c r="AH54" s="380">
        <v>26276.281975375914</v>
      </c>
      <c r="AI54" s="380">
        <v>26157.312946460937</v>
      </c>
      <c r="AJ54" s="380">
        <v>26435.195417517265</v>
      </c>
      <c r="AK54" s="380">
        <v>27016.151255001983</v>
      </c>
      <c r="AL54" s="380">
        <v>28094.756543185475</v>
      </c>
      <c r="AM54" s="408">
        <v>28450.370310078339</v>
      </c>
      <c r="AN54" s="380">
        <v>29213.268306608683</v>
      </c>
      <c r="AO54" s="380">
        <v>29683.868906120577</v>
      </c>
      <c r="AP54" s="380">
        <v>30277.02264487381</v>
      </c>
      <c r="AQ54" s="380">
        <v>30296.741108248803</v>
      </c>
      <c r="AR54" s="380">
        <v>30455.140898697588</v>
      </c>
      <c r="AS54" s="380">
        <v>30083.56749593289</v>
      </c>
      <c r="AT54" s="380">
        <v>30017.940869039332</v>
      </c>
      <c r="AU54" s="380">
        <v>29822.874936320673</v>
      </c>
      <c r="AV54" s="380">
        <v>30965.397451296754</v>
      </c>
      <c r="AW54" s="408">
        <v>30496.609366914843</v>
      </c>
      <c r="AX54" s="380">
        <v>31137.528670641826</v>
      </c>
      <c r="AY54" s="380">
        <v>31281.654973641791</v>
      </c>
      <c r="AZ54" s="380">
        <v>30625.714168719998</v>
      </c>
      <c r="BA54" s="380">
        <v>30374.475708971335</v>
      </c>
      <c r="BB54" s="380">
        <v>30631.712615948247</v>
      </c>
      <c r="BC54" s="380"/>
      <c r="BD54" s="380"/>
      <c r="BE54" s="380"/>
      <c r="BF54" s="380"/>
      <c r="BG54" s="380"/>
      <c r="BH54" s="409"/>
    </row>
    <row r="55" spans="1:60" s="98" customFormat="1" ht="15.05" customHeight="1">
      <c r="A55" s="508">
        <v>46</v>
      </c>
      <c r="B55" s="343">
        <v>18959.843002458212</v>
      </c>
      <c r="C55" s="343">
        <f t="shared" si="0"/>
        <v>19651.497434932746</v>
      </c>
      <c r="D55" s="380">
        <v>20343.151867407276</v>
      </c>
      <c r="E55" s="380">
        <f t="shared" si="1"/>
        <v>21403.781174305139</v>
      </c>
      <c r="F55" s="380">
        <v>22464.410481203002</v>
      </c>
      <c r="G55" s="343">
        <v>22593.266263486967</v>
      </c>
      <c r="H55" s="380">
        <v>22842.952244828681</v>
      </c>
      <c r="I55" s="394">
        <v>23302.902474447757</v>
      </c>
      <c r="J55" s="343">
        <v>23449.89762551598</v>
      </c>
      <c r="K55" s="343">
        <v>23625.042799981718</v>
      </c>
      <c r="L55" s="343">
        <v>24008.691610911636</v>
      </c>
      <c r="M55" s="343">
        <v>24652.949682471146</v>
      </c>
      <c r="N55" s="343">
        <v>24125.038807321922</v>
      </c>
      <c r="O55" s="380">
        <v>23766.236935508769</v>
      </c>
      <c r="P55" s="380">
        <v>24380.403968725044</v>
      </c>
      <c r="Q55" s="380">
        <v>24572.156226384312</v>
      </c>
      <c r="R55" s="380">
        <v>24988.762240467313</v>
      </c>
      <c r="S55" s="408">
        <v>24840.187580455244</v>
      </c>
      <c r="T55" s="380">
        <v>24448.27936745367</v>
      </c>
      <c r="U55" s="380">
        <v>24068.245704460627</v>
      </c>
      <c r="V55" s="380">
        <v>23297.92349345277</v>
      </c>
      <c r="W55" s="380">
        <v>23273.827993471696</v>
      </c>
      <c r="X55" s="380">
        <v>23887.824109348134</v>
      </c>
      <c r="Y55" s="380">
        <v>24145.950641127492</v>
      </c>
      <c r="Z55" s="380">
        <v>24677.413978330023</v>
      </c>
      <c r="AA55" s="380">
        <v>25037.020603482542</v>
      </c>
      <c r="AB55" s="380">
        <v>25634.71720540521</v>
      </c>
      <c r="AC55" s="408">
        <v>25874.663679921614</v>
      </c>
      <c r="AD55" s="380">
        <v>26144.329673024786</v>
      </c>
      <c r="AE55" s="380">
        <v>25893.928615300272</v>
      </c>
      <c r="AF55" s="380">
        <v>26194.876154881844</v>
      </c>
      <c r="AG55" s="380">
        <v>26450.167170428827</v>
      </c>
      <c r="AH55" s="380">
        <v>26740.63548883902</v>
      </c>
      <c r="AI55" s="380">
        <v>26653.261033242456</v>
      </c>
      <c r="AJ55" s="380">
        <v>26925.681630414714</v>
      </c>
      <c r="AK55" s="380">
        <v>27483.542963508447</v>
      </c>
      <c r="AL55" s="380">
        <v>28596.528865090211</v>
      </c>
      <c r="AM55" s="408">
        <v>28984.109636998342</v>
      </c>
      <c r="AN55" s="380">
        <v>29754.975111524836</v>
      </c>
      <c r="AO55" s="380">
        <v>30239.141127086557</v>
      </c>
      <c r="AP55" s="380">
        <v>30840.547358121767</v>
      </c>
      <c r="AQ55" s="380">
        <v>30856.589832530852</v>
      </c>
      <c r="AR55" s="380">
        <v>31044.790543134102</v>
      </c>
      <c r="AS55" s="380">
        <v>30672.990106992649</v>
      </c>
      <c r="AT55" s="380">
        <v>30574.173549244882</v>
      </c>
      <c r="AU55" s="380">
        <v>30383.223750673893</v>
      </c>
      <c r="AV55" s="380">
        <v>31501.733195176752</v>
      </c>
      <c r="AW55" s="408">
        <v>31058.348976881422</v>
      </c>
      <c r="AX55" s="380">
        <v>31709.68494155052</v>
      </c>
      <c r="AY55" s="380">
        <v>31873.131436175197</v>
      </c>
      <c r="AZ55" s="380">
        <v>31204.455623779995</v>
      </c>
      <c r="BA55" s="380">
        <v>30940.365279662346</v>
      </c>
      <c r="BB55" s="380">
        <v>31216.352436007441</v>
      </c>
      <c r="BC55" s="380"/>
      <c r="BD55" s="380"/>
      <c r="BE55" s="380"/>
      <c r="BF55" s="380"/>
      <c r="BG55" s="380"/>
      <c r="BH55" s="409"/>
    </row>
    <row r="56" spans="1:60">
      <c r="A56" s="511">
        <v>47</v>
      </c>
      <c r="B56" s="343">
        <v>19286.267846116029</v>
      </c>
      <c r="C56" s="343">
        <f t="shared" si="0"/>
        <v>19993.158557352945</v>
      </c>
      <c r="D56" s="380">
        <v>20700.049268589857</v>
      </c>
      <c r="E56" s="380">
        <f t="shared" si="1"/>
        <v>21774.475811954988</v>
      </c>
      <c r="F56" s="380">
        <v>22848.902355320115</v>
      </c>
      <c r="G56" s="343">
        <v>22972.882119404632</v>
      </c>
      <c r="H56" s="380">
        <v>23212.712263180227</v>
      </c>
      <c r="I56" s="394">
        <v>23666.485926401452</v>
      </c>
      <c r="J56" s="343">
        <v>23789.828191321874</v>
      </c>
      <c r="K56" s="343">
        <v>23999.160747167392</v>
      </c>
      <c r="L56" s="343">
        <v>24376.93794036255</v>
      </c>
      <c r="M56" s="343">
        <v>24979.144134102797</v>
      </c>
      <c r="N56" s="343">
        <v>24450.652828034239</v>
      </c>
      <c r="O56" s="414">
        <v>24119.566058385961</v>
      </c>
      <c r="P56" s="414">
        <v>24708.077776217724</v>
      </c>
      <c r="Q56" s="414">
        <v>24912.375399905879</v>
      </c>
      <c r="R56" s="414">
        <v>25339.572889365074</v>
      </c>
      <c r="S56" s="415">
        <v>25158.42058547437</v>
      </c>
      <c r="T56" s="414">
        <v>24781.752685395491</v>
      </c>
      <c r="U56" s="414">
        <v>24408.228248156578</v>
      </c>
      <c r="V56" s="414">
        <v>23672.625438889001</v>
      </c>
      <c r="W56" s="414">
        <v>23660.02133255322</v>
      </c>
      <c r="X56" s="414">
        <v>24303.264528641146</v>
      </c>
      <c r="Y56" s="414">
        <v>24536.901181002213</v>
      </c>
      <c r="Z56" s="414">
        <v>25072.931815861368</v>
      </c>
      <c r="AA56" s="414">
        <v>25474.850684146229</v>
      </c>
      <c r="AB56" s="414">
        <v>26105.900675229612</v>
      </c>
      <c r="AC56" s="415">
        <v>26306.468860535824</v>
      </c>
      <c r="AD56" s="414">
        <v>26589.82876323436</v>
      </c>
      <c r="AE56" s="414">
        <v>26358.455884120169</v>
      </c>
      <c r="AF56" s="414">
        <v>26681.374144989924</v>
      </c>
      <c r="AG56" s="414">
        <v>26924.698295145921</v>
      </c>
      <c r="AH56" s="414">
        <v>27217.887711009436</v>
      </c>
      <c r="AI56" s="414">
        <v>27144.470762506953</v>
      </c>
      <c r="AJ56" s="414">
        <v>27451.755171061825</v>
      </c>
      <c r="AK56" s="414">
        <v>27984.319794051091</v>
      </c>
      <c r="AL56" s="414">
        <v>29089.31422003546</v>
      </c>
      <c r="AM56" s="415">
        <v>29532.593144220002</v>
      </c>
      <c r="AN56" s="414">
        <v>30318.292560254136</v>
      </c>
      <c r="AO56" s="414">
        <v>30797.224852968822</v>
      </c>
      <c r="AP56" s="414">
        <v>31393.022567188396</v>
      </c>
      <c r="AQ56" s="414">
        <v>31415.086265208356</v>
      </c>
      <c r="AR56" s="414">
        <v>31621.27836515016</v>
      </c>
      <c r="AS56" s="414">
        <v>31272.641310001381</v>
      </c>
      <c r="AT56" s="414">
        <v>31149.030091510889</v>
      </c>
      <c r="AU56" s="414">
        <v>30952.026103174685</v>
      </c>
      <c r="AV56" s="414">
        <v>32049.908580202002</v>
      </c>
      <c r="AW56" s="415">
        <v>31623.599459410292</v>
      </c>
      <c r="AX56" s="414">
        <v>32288.762457671819</v>
      </c>
      <c r="AY56" s="414">
        <v>32467.994214333798</v>
      </c>
      <c r="AZ56" s="414">
        <v>31794.262881039998</v>
      </c>
      <c r="BA56" s="414">
        <v>31485.617802669803</v>
      </c>
      <c r="BB56" s="414">
        <v>31782.855619312977</v>
      </c>
      <c r="BC56" s="414"/>
      <c r="BD56" s="414"/>
      <c r="BE56" s="414"/>
      <c r="BF56" s="414"/>
      <c r="BG56" s="414"/>
      <c r="BH56" s="416"/>
    </row>
    <row r="57" spans="1:60">
      <c r="A57" s="511">
        <v>48</v>
      </c>
      <c r="B57" s="343">
        <v>19599.091654621436</v>
      </c>
      <c r="C57" s="343">
        <f t="shared" si="0"/>
        <v>20324.714556630432</v>
      </c>
      <c r="D57" s="380">
        <v>21050.337458639431</v>
      </c>
      <c r="E57" s="380">
        <f t="shared" si="1"/>
        <v>22138.714271299665</v>
      </c>
      <c r="F57" s="380">
        <v>23227.091083959895</v>
      </c>
      <c r="G57" s="343">
        <v>23303.515284236149</v>
      </c>
      <c r="H57" s="380">
        <v>23588.341488172271</v>
      </c>
      <c r="I57" s="394">
        <v>24002.101420512558</v>
      </c>
      <c r="J57" s="343">
        <v>24129.758757127769</v>
      </c>
      <c r="K57" s="343">
        <v>24363.167398483183</v>
      </c>
      <c r="L57" s="343">
        <v>24754.874962693753</v>
      </c>
      <c r="M57" s="343">
        <v>25323.715737939052</v>
      </c>
      <c r="N57" s="343">
        <v>24788.953109293794</v>
      </c>
      <c r="O57" s="414">
        <v>24476.777918877189</v>
      </c>
      <c r="P57" s="414">
        <v>25039.433311884477</v>
      </c>
      <c r="Q57" s="414">
        <v>25252.59457342745</v>
      </c>
      <c r="R57" s="414">
        <v>25677.390551266621</v>
      </c>
      <c r="S57" s="415">
        <v>25497.668977617403</v>
      </c>
      <c r="T57" s="414">
        <v>25123.493936840001</v>
      </c>
      <c r="U57" s="414">
        <v>24765.839516340464</v>
      </c>
      <c r="V57" s="414">
        <v>24068.671166027299</v>
      </c>
      <c r="W57" s="414">
        <v>24059.845024778795</v>
      </c>
      <c r="X57" s="414">
        <v>24712.145362366373</v>
      </c>
      <c r="Y57" s="414">
        <v>24942.644444007332</v>
      </c>
      <c r="Z57" s="414">
        <v>25470.5204274112</v>
      </c>
      <c r="AA57" s="414">
        <v>25906.627814385996</v>
      </c>
      <c r="AB57" s="414">
        <v>26549.82559721293</v>
      </c>
      <c r="AC57" s="415">
        <v>26756.966906111691</v>
      </c>
      <c r="AD57" s="414">
        <v>27020.956915050076</v>
      </c>
      <c r="AE57" s="414">
        <v>26816.049910121863</v>
      </c>
      <c r="AF57" s="414">
        <v>27142.533698113206</v>
      </c>
      <c r="AG57" s="414">
        <v>27382.752644699227</v>
      </c>
      <c r="AH57" s="414">
        <v>27688.690578826197</v>
      </c>
      <c r="AI57" s="414">
        <v>27626.203776737409</v>
      </c>
      <c r="AJ57" s="414">
        <v>27968.545060991633</v>
      </c>
      <c r="AK57" s="414">
        <v>28482.061613499536</v>
      </c>
      <c r="AL57" s="414">
        <v>29612.056131512334</v>
      </c>
      <c r="AM57" s="415">
        <v>30064.858053109838</v>
      </c>
      <c r="AN57" s="414">
        <v>30832.625883006975</v>
      </c>
      <c r="AO57" s="414">
        <v>31372.177608348786</v>
      </c>
      <c r="AP57" s="414">
        <v>31960.690844504352</v>
      </c>
      <c r="AQ57" s="414">
        <v>31969.525823072217</v>
      </c>
      <c r="AR57" s="414">
        <v>32199.082369408261</v>
      </c>
      <c r="AS57" s="414">
        <v>31842.88531115681</v>
      </c>
      <c r="AT57" s="414">
        <v>31708.987544128529</v>
      </c>
      <c r="AU57" s="414">
        <v>31523.243752289069</v>
      </c>
      <c r="AV57" s="414">
        <v>32620.579283403236</v>
      </c>
      <c r="AW57" s="415">
        <v>32205.234013896523</v>
      </c>
      <c r="AX57" s="414">
        <v>32844.769156417766</v>
      </c>
      <c r="AY57" s="414">
        <v>33041.410326866186</v>
      </c>
      <c r="AZ57" s="414">
        <v>32394.029360279997</v>
      </c>
      <c r="BA57" s="414">
        <v>32073.230581448759</v>
      </c>
      <c r="BB57" s="414">
        <v>32366.428578386662</v>
      </c>
      <c r="BC57" s="414"/>
      <c r="BD57" s="414"/>
      <c r="BE57" s="414"/>
      <c r="BF57" s="414"/>
      <c r="BG57" s="414"/>
      <c r="BH57" s="416"/>
    </row>
    <row r="58" spans="1:60">
      <c r="A58" s="512">
        <v>49</v>
      </c>
      <c r="B58" s="388">
        <v>19932.317015855457</v>
      </c>
      <c r="C58" s="388">
        <f t="shared" si="0"/>
        <v>20663.166726705727</v>
      </c>
      <c r="D58" s="389">
        <v>21394.016437555994</v>
      </c>
      <c r="E58" s="389">
        <f t="shared" si="1"/>
        <v>22499.648125077838</v>
      </c>
      <c r="F58" s="389">
        <v>23605.279812599678</v>
      </c>
      <c r="G58" s="388">
        <v>23683.131140153815</v>
      </c>
      <c r="H58" s="389">
        <v>23934.624679961809</v>
      </c>
      <c r="I58" s="397">
        <v>24315.342548349592</v>
      </c>
      <c r="J58" s="388">
        <v>24480.312153115097</v>
      </c>
      <c r="K58" s="388">
        <v>24717.062753929087</v>
      </c>
      <c r="L58" s="388">
        <v>25108.585252824236</v>
      </c>
      <c r="M58" s="388">
        <v>25700.447358133355</v>
      </c>
      <c r="N58" s="388">
        <v>25089.194608911646</v>
      </c>
      <c r="O58" s="417">
        <v>24826.224304140349</v>
      </c>
      <c r="P58" s="417">
        <v>25385.515760247534</v>
      </c>
      <c r="Q58" s="417">
        <v>25613.643492266663</v>
      </c>
      <c r="R58" s="417">
        <v>26011.959966419112</v>
      </c>
      <c r="S58" s="418">
        <v>25839.919567920992</v>
      </c>
      <c r="T58" s="417">
        <v>25456.967254781823</v>
      </c>
      <c r="U58" s="417">
        <v>25133.524341374603</v>
      </c>
      <c r="V58" s="417">
        <v>24448.116174063987</v>
      </c>
      <c r="W58" s="417">
        <v>24441.494912812297</v>
      </c>
      <c r="X58" s="417">
        <v>25125.399253136791</v>
      </c>
      <c r="Y58" s="417">
        <v>25339.93472236651</v>
      </c>
      <c r="Z58" s="417">
        <v>25886.746005127432</v>
      </c>
      <c r="AA58" s="417">
        <v>26342.440244908379</v>
      </c>
      <c r="AB58" s="417">
        <v>26993.750519196252</v>
      </c>
      <c r="AC58" s="418">
        <v>27198.118519206728</v>
      </c>
      <c r="AD58" s="417">
        <v>27504.179718543528</v>
      </c>
      <c r="AE58" s="417">
        <v>27277.110557532658</v>
      </c>
      <c r="AF58" s="417">
        <v>27640.856292147524</v>
      </c>
      <c r="AG58" s="417">
        <v>27873.760544580105</v>
      </c>
      <c r="AH58" s="417">
        <v>28157.881108054546</v>
      </c>
      <c r="AI58" s="417">
        <v>28084.245003382763</v>
      </c>
      <c r="AJ58" s="417">
        <v>28472.95674996504</v>
      </c>
      <c r="AK58" s="417">
        <v>29025.328599360946</v>
      </c>
      <c r="AL58" s="417">
        <v>30143.785009948697</v>
      </c>
      <c r="AM58" s="418">
        <v>30598.597380029842</v>
      </c>
      <c r="AN58" s="417">
        <v>31394.502622148731</v>
      </c>
      <c r="AO58" s="417">
        <v>31948.53611618689</v>
      </c>
      <c r="AP58" s="417">
        <v>32526.977933797647</v>
      </c>
      <c r="AQ58" s="417">
        <v>32525.31767254063</v>
      </c>
      <c r="AR58" s="417">
        <v>32809.790929717507</v>
      </c>
      <c r="AS58" s="417">
        <v>32434.865070203814</v>
      </c>
      <c r="AT58" s="417">
        <v>32278.877723178415</v>
      </c>
      <c r="AU58" s="417">
        <v>32102.914939551021</v>
      </c>
      <c r="AV58" s="417">
        <v>33182.962237802793</v>
      </c>
      <c r="AW58" s="418">
        <v>32811.444676318795</v>
      </c>
      <c r="AX58" s="417">
        <v>33416.92542732646</v>
      </c>
      <c r="AY58" s="417">
        <v>33624.985386274144</v>
      </c>
      <c r="AZ58" s="417">
        <v>32990.476098859996</v>
      </c>
      <c r="BA58" s="417">
        <v>32677.135766293675</v>
      </c>
      <c r="BB58" s="417">
        <v>32967.071313228502</v>
      </c>
      <c r="BC58" s="417"/>
      <c r="BD58" s="417"/>
      <c r="BE58" s="417"/>
      <c r="BF58" s="417"/>
      <c r="BG58" s="417"/>
      <c r="BH58" s="419"/>
    </row>
    <row r="59" spans="1:60">
      <c r="A59" s="511">
        <v>50</v>
      </c>
      <c r="B59" s="345">
        <v>20238.340306784663</v>
      </c>
      <c r="C59" s="345">
        <f t="shared" si="0"/>
        <v>21007.845495027643</v>
      </c>
      <c r="D59" s="380">
        <v>21777.350683270619</v>
      </c>
      <c r="E59" s="380">
        <f t="shared" si="1"/>
        <v>22867.80332130038</v>
      </c>
      <c r="F59" s="380">
        <v>23958.255959330138</v>
      </c>
      <c r="G59" s="345">
        <v>24081.11550522879</v>
      </c>
      <c r="H59" s="380">
        <v>24286.777078391853</v>
      </c>
      <c r="I59" s="398">
        <v>24678.926000303287</v>
      </c>
      <c r="J59" s="345">
        <v>24830.865549102426</v>
      </c>
      <c r="K59" s="345">
        <v>25096.236349049701</v>
      </c>
      <c r="L59" s="345">
        <v>25481.676928715297</v>
      </c>
      <c r="M59" s="345">
        <v>26063.396114174207</v>
      </c>
      <c r="N59" s="345">
        <v>25457.096164781411</v>
      </c>
      <c r="O59" s="414">
        <v>25175.670689403505</v>
      </c>
      <c r="P59" s="414">
        <v>25731.598208610591</v>
      </c>
      <c r="Q59" s="414">
        <v>25971.220786886272</v>
      </c>
      <c r="R59" s="414">
        <v>26379.011849062139</v>
      </c>
      <c r="S59" s="415">
        <v>26188.174554545694</v>
      </c>
      <c r="T59" s="414">
        <v>25795.952528392103</v>
      </c>
      <c r="U59" s="414">
        <v>25481.062052708239</v>
      </c>
      <c r="V59" s="414">
        <v>24837.047307301596</v>
      </c>
      <c r="W59" s="414">
        <v>24827.688251893818</v>
      </c>
      <c r="X59" s="414">
        <v>25575.824128791319</v>
      </c>
      <c r="Y59" s="414">
        <v>25777.376677793902</v>
      </c>
      <c r="Z59" s="414">
        <v>26302.971582843664</v>
      </c>
      <c r="AA59" s="414">
        <v>26810.535077691678</v>
      </c>
      <c r="AB59" s="414">
        <v>27451.304715100112</v>
      </c>
      <c r="AC59" s="415">
        <v>27648.616564782591</v>
      </c>
      <c r="AD59" s="414">
        <v>27971.235216343888</v>
      </c>
      <c r="AE59" s="414">
        <v>27746.837758466212</v>
      </c>
      <c r="AF59" s="414">
        <v>28151.003490108076</v>
      </c>
      <c r="AG59" s="414">
        <v>28361.473089428229</v>
      </c>
      <c r="AH59" s="414">
        <v>28678.666472112127</v>
      </c>
      <c r="AI59" s="414">
        <v>28603.884877749388</v>
      </c>
      <c r="AJ59" s="414">
        <v>28999.030290612147</v>
      </c>
      <c r="AK59" s="414">
        <v>29553.420529751369</v>
      </c>
      <c r="AL59" s="414">
        <v>30650.050815333176</v>
      </c>
      <c r="AM59" s="415">
        <v>31151.504141341997</v>
      </c>
      <c r="AN59" s="414">
        <v>31940.531555827514</v>
      </c>
      <c r="AO59" s="414">
        <v>32561.444187936682</v>
      </c>
      <c r="AP59" s="414">
        <v>33140.225415861605</v>
      </c>
      <c r="AQ59" s="414">
        <v>33104.098479286324</v>
      </c>
      <c r="AR59" s="414">
        <v>33404.705303122209</v>
      </c>
      <c r="AS59" s="414">
        <v>33049.85916113601</v>
      </c>
      <c r="AT59" s="414">
        <v>32873.599718308906</v>
      </c>
      <c r="AU59" s="414">
        <v>32677.755533585791</v>
      </c>
      <c r="AV59" s="414">
        <v>33746.529156316872</v>
      </c>
      <c r="AW59" s="415">
        <v>33428.187956427937</v>
      </c>
      <c r="AX59" s="414">
        <v>33998.310025185288</v>
      </c>
      <c r="AY59" s="414">
        <v>34207.431673807041</v>
      </c>
      <c r="AZ59" s="414">
        <v>33593.562318759999</v>
      </c>
      <c r="BA59" s="414">
        <v>33307.108800844129</v>
      </c>
      <c r="BB59" s="414">
        <v>33563.446604128301</v>
      </c>
      <c r="BC59" s="414"/>
      <c r="BD59" s="414"/>
      <c r="BE59" s="414"/>
      <c r="BF59" s="414"/>
      <c r="BG59" s="414"/>
      <c r="BH59" s="416"/>
    </row>
    <row r="60" spans="1:60">
      <c r="A60" s="511">
        <v>51</v>
      </c>
      <c r="B60" s="345">
        <v>20571.565668018684</v>
      </c>
      <c r="C60" s="345">
        <f t="shared" si="0"/>
        <v>21352.906876235946</v>
      </c>
      <c r="D60" s="380">
        <v>22134.248084453204</v>
      </c>
      <c r="E60" s="380">
        <f t="shared" si="1"/>
        <v>23219.588522518236</v>
      </c>
      <c r="F60" s="380">
        <v>24304.928960583271</v>
      </c>
      <c r="G60" s="345">
        <v>24448.48568837492</v>
      </c>
      <c r="H60" s="380">
        <v>24644.798683462392</v>
      </c>
      <c r="I60" s="398">
        <v>25036.915860688467</v>
      </c>
      <c r="J60" s="345">
        <v>25186.730360180471</v>
      </c>
      <c r="K60" s="345">
        <v>25445.076056560665</v>
      </c>
      <c r="L60" s="345">
        <v>25840.232565285922</v>
      </c>
      <c r="M60" s="345">
        <v>26426.344870215064</v>
      </c>
      <c r="N60" s="345">
        <v>25799.625199556711</v>
      </c>
      <c r="O60" s="414">
        <v>25501.820648982455</v>
      </c>
      <c r="P60" s="414">
        <v>26066.63547245142</v>
      </c>
      <c r="Q60" s="414">
        <v>26332.269705725488</v>
      </c>
      <c r="R60" s="414">
        <v>26736.318991458007</v>
      </c>
      <c r="S60" s="415">
        <v>26530.425144849287</v>
      </c>
      <c r="T60" s="414">
        <v>26137.693779836616</v>
      </c>
      <c r="U60" s="414">
        <v>25853.783656167499</v>
      </c>
      <c r="V60" s="414">
        <v>25195.14853363622</v>
      </c>
      <c r="W60" s="414">
        <v>25225.240218595387</v>
      </c>
      <c r="X60" s="414">
        <v>26010.943304787681</v>
      </c>
      <c r="Y60" s="414">
        <v>26178.89344847605</v>
      </c>
      <c r="Z60" s="414">
        <v>26727.480256633851</v>
      </c>
      <c r="AA60" s="414">
        <v>27288.71816118151</v>
      </c>
      <c r="AB60" s="414">
        <v>27897.176676214938</v>
      </c>
      <c r="AC60" s="415">
        <v>28125.284621304771</v>
      </c>
      <c r="AD60" s="414">
        <v>28440.087081443478</v>
      </c>
      <c r="AE60" s="414">
        <v>28194.031920240592</v>
      </c>
      <c r="AF60" s="414">
        <v>28652.704542407035</v>
      </c>
      <c r="AG60" s="414">
        <v>28867.310086956521</v>
      </c>
      <c r="AH60" s="414">
        <v>29217.187560642262</v>
      </c>
      <c r="AI60" s="414">
        <v>29114.048037081968</v>
      </c>
      <c r="AJ60" s="414">
        <v>29481.78012791185</v>
      </c>
      <c r="AK60" s="414">
        <v>30058.749876935308</v>
      </c>
      <c r="AL60" s="414">
        <v>31166.801415503724</v>
      </c>
      <c r="AM60" s="415">
        <v>31704.410902654152</v>
      </c>
      <c r="AN60" s="414">
        <v>32503.849004556814</v>
      </c>
      <c r="AO60" s="414">
        <v>33154.671725272485</v>
      </c>
      <c r="AP60" s="414">
        <v>33736.898641653555</v>
      </c>
      <c r="AQ60" s="414">
        <v>33689.640744054741</v>
      </c>
      <c r="AR60" s="414">
        <v>34019.362410157592</v>
      </c>
      <c r="AS60" s="414">
        <v>33655.903234112855</v>
      </c>
      <c r="AT60" s="414">
        <v>33465.83853183133</v>
      </c>
      <c r="AU60" s="414">
        <v>33255.011424234151</v>
      </c>
      <c r="AV60" s="414">
        <v>34324.303644205254</v>
      </c>
      <c r="AW60" s="415">
        <v>34049.612399953461</v>
      </c>
      <c r="AX60" s="414">
        <v>34618.91501258222</v>
      </c>
      <c r="AY60" s="414">
        <v>34804.551995715767</v>
      </c>
      <c r="AZ60" s="414">
        <v>34216.566982619996</v>
      </c>
      <c r="BA60" s="414">
        <v>33913.186306497839</v>
      </c>
      <c r="BB60" s="414">
        <v>34166.223060941156</v>
      </c>
      <c r="BC60" s="414"/>
      <c r="BD60" s="414"/>
      <c r="BE60" s="414"/>
      <c r="BF60" s="414"/>
      <c r="BG60" s="414"/>
      <c r="BH60" s="416"/>
    </row>
    <row r="61" spans="1:60">
      <c r="A61" s="511">
        <v>52</v>
      </c>
      <c r="B61" s="345">
        <v>20884.389476524091</v>
      </c>
      <c r="C61" s="345">
        <f t="shared" si="0"/>
        <v>21691.072086646447</v>
      </c>
      <c r="D61" s="380">
        <v>22497.754696768799</v>
      </c>
      <c r="E61" s="380">
        <f t="shared" si="1"/>
        <v>23593.587765734592</v>
      </c>
      <c r="F61" s="380">
        <v>24689.420834700384</v>
      </c>
      <c r="G61" s="345">
        <v>24791.364525977973</v>
      </c>
      <c r="H61" s="380">
        <v>25020.427908454436</v>
      </c>
      <c r="I61" s="398">
        <v>25378.124946368091</v>
      </c>
      <c r="J61" s="345">
        <v>25521.349510895649</v>
      </c>
      <c r="K61" s="345">
        <v>25839.416595486106</v>
      </c>
      <c r="L61" s="345">
        <v>26193.942855416408</v>
      </c>
      <c r="M61" s="345">
        <v>26826.047930665118</v>
      </c>
      <c r="N61" s="345">
        <v>26142.154234332007</v>
      </c>
      <c r="O61" s="414">
        <v>25851.267034245611</v>
      </c>
      <c r="P61" s="414">
        <v>26427.444833510777</v>
      </c>
      <c r="Q61" s="414">
        <v>26696.790248784313</v>
      </c>
      <c r="R61" s="414">
        <v>27103.370874101034</v>
      </c>
      <c r="S61" s="415">
        <v>26881.682329634546</v>
      </c>
      <c r="T61" s="414">
        <v>26498.726876120734</v>
      </c>
      <c r="U61" s="414">
        <v>26213.913313563949</v>
      </c>
      <c r="V61" s="414">
        <v>25574.593541672912</v>
      </c>
      <c r="W61" s="414">
        <v>25650.052891585059</v>
      </c>
      <c r="X61" s="414">
        <v>26428.570252603287</v>
      </c>
      <c r="Y61" s="414">
        <v>26616.335403903442</v>
      </c>
      <c r="Z61" s="414">
        <v>27151.988930424039</v>
      </c>
      <c r="AA61" s="414">
        <v>27768.918894812654</v>
      </c>
      <c r="AB61" s="414">
        <v>28387.830537354395</v>
      </c>
      <c r="AC61" s="415">
        <v>28631.861261765596</v>
      </c>
      <c r="AD61" s="414">
        <v>28892.771640849984</v>
      </c>
      <c r="AE61" s="414">
        <v>28675.892296106009</v>
      </c>
      <c r="AF61" s="414">
        <v>29144.270219912072</v>
      </c>
      <c r="AG61" s="414">
        <v>29325.364436509826</v>
      </c>
      <c r="AH61" s="414">
        <v>29766.995019291287</v>
      </c>
      <c r="AI61" s="414">
        <v>29640.005721471287</v>
      </c>
      <c r="AJ61" s="414">
        <v>29986.191816885254</v>
      </c>
      <c r="AK61" s="414">
        <v>30589.876818419929</v>
      </c>
      <c r="AL61" s="414">
        <v>31729.984678298293</v>
      </c>
      <c r="AM61" s="415">
        <v>32270.587426237802</v>
      </c>
      <c r="AN61" s="414">
        <v>33095.980645036972</v>
      </c>
      <c r="AO61" s="414">
        <v>33760.551034731572</v>
      </c>
      <c r="AP61" s="414">
        <v>34339.096619536183</v>
      </c>
      <c r="AQ61" s="414">
        <v>34288.705924868627</v>
      </c>
      <c r="AR61" s="414">
        <v>34639.284246161158</v>
      </c>
      <c r="AS61" s="414">
        <v>34255.554437121595</v>
      </c>
      <c r="AT61" s="414">
        <v>34059.31893615779</v>
      </c>
      <c r="AU61" s="414">
        <v>33849.17439117765</v>
      </c>
      <c r="AV61" s="414">
        <v>34915.10173735342</v>
      </c>
      <c r="AW61" s="415">
        <v>34675.718006895382</v>
      </c>
      <c r="AX61" s="414">
        <v>35233.752295635313</v>
      </c>
      <c r="AY61" s="414">
        <v>35416.346352000321</v>
      </c>
      <c r="AZ61" s="414">
        <v>34852.850609119996</v>
      </c>
      <c r="BA61" s="414">
        <v>34527.953095386729</v>
      </c>
      <c r="BB61" s="414">
        <v>34794.604181406241</v>
      </c>
      <c r="BC61" s="414"/>
      <c r="BD61" s="414"/>
      <c r="BE61" s="414"/>
      <c r="BF61" s="414"/>
      <c r="BG61" s="414"/>
      <c r="BH61" s="416"/>
    </row>
    <row r="62" spans="1:60">
      <c r="A62" s="511">
        <v>53</v>
      </c>
      <c r="B62" s="345">
        <v>21197.213285029498</v>
      </c>
      <c r="C62" s="345">
        <f t="shared" si="0"/>
        <v>22022.628085923934</v>
      </c>
      <c r="D62" s="380">
        <v>22848.042886818374</v>
      </c>
      <c r="E62" s="380">
        <f t="shared" si="1"/>
        <v>23948.371506863274</v>
      </c>
      <c r="F62" s="380">
        <v>25048.700126908174</v>
      </c>
      <c r="G62" s="345">
        <v>25152.611872738333</v>
      </c>
      <c r="H62" s="380">
        <v>25407.795546727484</v>
      </c>
      <c r="I62" s="398">
        <v>25752.895581458826</v>
      </c>
      <c r="J62" s="345">
        <v>25871.902906882977</v>
      </c>
      <c r="K62" s="345">
        <v>26223.645838541659</v>
      </c>
      <c r="L62" s="345">
        <v>26562.189184867322</v>
      </c>
      <c r="M62" s="345">
        <v>27216.562415012871</v>
      </c>
      <c r="N62" s="345">
        <v>26459.310748012842</v>
      </c>
      <c r="O62" s="414">
        <v>26212.361632350876</v>
      </c>
      <c r="P62" s="414">
        <v>26773.52728187383</v>
      </c>
      <c r="Q62" s="414">
        <v>27050.895919184313</v>
      </c>
      <c r="R62" s="414">
        <v>27476.919250242168</v>
      </c>
      <c r="S62" s="415">
        <v>27211.924127295904</v>
      </c>
      <c r="T62" s="414">
        <v>26870.783883741777</v>
      </c>
      <c r="U62" s="414">
        <v>26576.561360172964</v>
      </c>
      <c r="V62" s="414">
        <v>25935.066299307768</v>
      </c>
      <c r="W62" s="414">
        <v>26024.887603046536</v>
      </c>
      <c r="X62" s="414">
        <v>26865.875957122247</v>
      </c>
      <c r="Y62" s="414">
        <v>27079.136313268657</v>
      </c>
      <c r="Z62" s="414">
        <v>27640.691598787376</v>
      </c>
      <c r="AA62" s="414">
        <v>28241.049027878569</v>
      </c>
      <c r="AB62" s="414">
        <v>28872.643281099336</v>
      </c>
      <c r="AC62" s="415">
        <v>29130.960756241762</v>
      </c>
      <c r="AD62" s="414">
        <v>29377.790811642666</v>
      </c>
      <c r="AE62" s="414">
        <v>29185.485643244258</v>
      </c>
      <c r="AF62" s="414">
        <v>29652.728188740304</v>
      </c>
      <c r="AG62" s="414">
        <v>29813.07698135795</v>
      </c>
      <c r="AH62" s="414">
        <v>30302.291430644593</v>
      </c>
      <c r="AI62" s="414">
        <v>30121.738735701743</v>
      </c>
      <c r="AJ62" s="414">
        <v>30499.887156575962</v>
      </c>
      <c r="AK62" s="414">
        <v>31139.213826469735</v>
      </c>
      <c r="AL62" s="414">
        <v>32287.17662978654</v>
      </c>
      <c r="AM62" s="415">
        <v>32836.763949821448</v>
      </c>
      <c r="AN62" s="414">
        <v>33670.82377046661</v>
      </c>
      <c r="AO62" s="414">
        <v>34349.561314692954</v>
      </c>
      <c r="AP62" s="414">
        <v>34962.0124177588</v>
      </c>
      <c r="AQ62" s="414">
        <v>34933.749020237075</v>
      </c>
      <c r="AR62" s="414">
        <v>35275.000269069278</v>
      </c>
      <c r="AS62" s="414">
        <v>34885.891415977254</v>
      </c>
      <c r="AT62" s="414">
        <v>34671.423202544705</v>
      </c>
      <c r="AU62" s="414">
        <v>34439.714413200767</v>
      </c>
      <c r="AV62" s="414">
        <v>35523.659292219461</v>
      </c>
      <c r="AW62" s="415">
        <v>35318.207685794659</v>
      </c>
      <c r="AX62" s="414">
        <v>35832.440006525656</v>
      </c>
      <c r="AY62" s="414">
        <v>36072.16281141236</v>
      </c>
      <c r="AZ62" s="414">
        <v>35499.0934576</v>
      </c>
      <c r="BA62" s="414">
        <v>35156.839969532783</v>
      </c>
      <c r="BB62" s="414">
        <v>35440.055077639481</v>
      </c>
      <c r="BC62" s="414"/>
      <c r="BD62" s="414"/>
      <c r="BE62" s="414"/>
      <c r="BF62" s="414"/>
      <c r="BG62" s="414"/>
      <c r="BH62" s="416"/>
    </row>
    <row r="63" spans="1:60">
      <c r="A63" s="511">
        <v>54</v>
      </c>
      <c r="B63" s="345">
        <v>21516.83761111111</v>
      </c>
      <c r="C63" s="345">
        <f t="shared" si="0"/>
        <v>22360.888949556032</v>
      </c>
      <c r="D63" s="380">
        <v>23204.940288000955</v>
      </c>
      <c r="E63" s="380">
        <f t="shared" si="1"/>
        <v>24303.308280819794</v>
      </c>
      <c r="F63" s="380">
        <v>25401.676273638637</v>
      </c>
      <c r="G63" s="345">
        <v>25477.122201184084</v>
      </c>
      <c r="H63" s="380">
        <v>25777.555565079027</v>
      </c>
      <c r="I63" s="399">
        <v>26066.136709295857</v>
      </c>
      <c r="J63" s="345">
        <v>26233.079133051739</v>
      </c>
      <c r="K63" s="345">
        <v>26597.763785727333</v>
      </c>
      <c r="L63" s="345">
        <v>26974.043632279529</v>
      </c>
      <c r="M63" s="345">
        <v>27570.322594951424</v>
      </c>
      <c r="N63" s="345">
        <v>26814.526043335372</v>
      </c>
      <c r="O63" s="414">
        <v>26581.221705684209</v>
      </c>
      <c r="P63" s="414">
        <v>27126.973186585037</v>
      </c>
      <c r="Q63" s="414">
        <v>27418.888086462743</v>
      </c>
      <c r="R63" s="414">
        <v>27879.701847124779</v>
      </c>
      <c r="S63" s="415">
        <v>27554.174717599497</v>
      </c>
      <c r="T63" s="414">
        <v>27251.108824865507</v>
      </c>
      <c r="U63" s="414">
        <v>26949.282963632224</v>
      </c>
      <c r="V63" s="414">
        <v>26312.139776044227</v>
      </c>
      <c r="W63" s="414">
        <v>26447.428550512202</v>
      </c>
      <c r="X63" s="414">
        <v>27307.554718686395</v>
      </c>
      <c r="Y63" s="414">
        <v>27489.106068596746</v>
      </c>
      <c r="Z63" s="414">
        <v>28092.120334817915</v>
      </c>
      <c r="AA63" s="414">
        <v>28729.320362074941</v>
      </c>
      <c r="AB63" s="414">
        <v>29336.038594397716</v>
      </c>
      <c r="AC63" s="415">
        <v>29624.452391229428</v>
      </c>
      <c r="AD63" s="414">
        <v>29875.38455352997</v>
      </c>
      <c r="AE63" s="414">
        <v>29721.078650950782</v>
      </c>
      <c r="AF63" s="414">
        <v>30167.94307409782</v>
      </c>
      <c r="AG63" s="414">
        <v>30368.344304377606</v>
      </c>
      <c r="AH63" s="414">
        <v>30873.059290942994</v>
      </c>
      <c r="AI63" s="414">
        <v>30663.490945147794</v>
      </c>
      <c r="AJ63" s="414">
        <v>31066.189850331379</v>
      </c>
      <c r="AK63" s="414">
        <v>31714.348428820223</v>
      </c>
      <c r="AL63" s="414">
        <v>32829.390303008971</v>
      </c>
      <c r="AM63" s="415">
        <v>33422.107907797254</v>
      </c>
      <c r="AN63" s="414">
        <v>34264.396120534315</v>
      </c>
      <c r="AO63" s="414">
        <v>34951.223366777609</v>
      </c>
      <c r="AP63" s="414">
        <v>35547.636139369424</v>
      </c>
      <c r="AQ63" s="414">
        <v>35543.632533887321</v>
      </c>
      <c r="AR63" s="414">
        <v>35959.415034933088</v>
      </c>
      <c r="AS63" s="414">
        <v>35539.242726718119</v>
      </c>
      <c r="AT63" s="414">
        <v>35302.15133099207</v>
      </c>
      <c r="AU63" s="414">
        <v>35054.407401359793</v>
      </c>
      <c r="AV63" s="414">
        <v>36120.377205940254</v>
      </c>
      <c r="AW63" s="415">
        <v>35967.719109818514</v>
      </c>
      <c r="AX63" s="414">
        <v>36463.426861741493</v>
      </c>
      <c r="AY63" s="414">
        <v>36729.108042699467</v>
      </c>
      <c r="AZ63" s="414">
        <v>36155.29552806</v>
      </c>
      <c r="BA63" s="414">
        <v>35806.36389136238</v>
      </c>
      <c r="BB63" s="414">
        <v>36094.040861756795</v>
      </c>
      <c r="BC63" s="414"/>
      <c r="BD63" s="414"/>
      <c r="BE63" s="414"/>
      <c r="BF63" s="414"/>
      <c r="BG63" s="414"/>
      <c r="BH63" s="416"/>
    </row>
    <row r="64" spans="1:60">
      <c r="A64" s="511">
        <v>55</v>
      </c>
      <c r="B64" s="345">
        <v>21850.062972345135</v>
      </c>
      <c r="C64" s="345">
        <f t="shared" si="0"/>
        <v>22722.473358596864</v>
      </c>
      <c r="D64" s="380">
        <v>23594.883744848594</v>
      </c>
      <c r="E64" s="380">
        <f t="shared" si="1"/>
        <v>24659.010218915522</v>
      </c>
      <c r="F64" s="380">
        <v>25723.136692982451</v>
      </c>
      <c r="G64" s="345">
        <v>25832.246711558673</v>
      </c>
      <c r="H64" s="380">
        <v>26117.969550228067</v>
      </c>
      <c r="I64" s="399">
        <v>26440.907344386593</v>
      </c>
      <c r="J64" s="345">
        <v>26604.878189401934</v>
      </c>
      <c r="K64" s="345">
        <v>26971.881732913007</v>
      </c>
      <c r="L64" s="345">
        <v>27342.289961730447</v>
      </c>
      <c r="M64" s="345">
        <v>27960.837079299177</v>
      </c>
      <c r="N64" s="345">
        <v>27148.597571079183</v>
      </c>
      <c r="O64" s="414">
        <v>26957.847254245611</v>
      </c>
      <c r="P64" s="414">
        <v>27484.100819470317</v>
      </c>
      <c r="Q64" s="414">
        <v>27779.937005301959</v>
      </c>
      <c r="R64" s="414">
        <v>28256.498470014969</v>
      </c>
      <c r="S64" s="415">
        <v>27929.449487669219</v>
      </c>
      <c r="T64" s="414">
        <v>27625.921810320775</v>
      </c>
      <c r="U64" s="414">
        <v>27322.004567091488</v>
      </c>
      <c r="V64" s="414">
        <v>26703.442440582065</v>
      </c>
      <c r="W64" s="414">
        <v>26876.784674549894</v>
      </c>
      <c r="X64" s="414">
        <v>27731.741252069784</v>
      </c>
      <c r="Y64" s="414">
        <v>27954.02022412344</v>
      </c>
      <c r="Z64" s="414">
        <v>28566.327585051829</v>
      </c>
      <c r="AA64" s="414">
        <v>29223.644646695233</v>
      </c>
      <c r="AB64" s="414">
        <v>29832.53357293169</v>
      </c>
      <c r="AC64" s="415">
        <v>30145.98332365958</v>
      </c>
      <c r="AD64" s="414">
        <v>30389.145601110369</v>
      </c>
      <c r="AE64" s="414">
        <v>30301.737736975658</v>
      </c>
      <c r="AF64" s="414">
        <v>30703.428709043168</v>
      </c>
      <c r="AG64" s="414">
        <v>30874.181301905897</v>
      </c>
      <c r="AH64" s="414">
        <v>31419.642072415194</v>
      </c>
      <c r="AI64" s="414">
        <v>31203.663702088175</v>
      </c>
      <c r="AJ64" s="414">
        <v>31620.114343130394</v>
      </c>
      <c r="AK64" s="414">
        <v>32272.790470152624</v>
      </c>
      <c r="AL64" s="414">
        <v>33412.045327549095</v>
      </c>
      <c r="AM64" s="415">
        <v>34031.042554255706</v>
      </c>
      <c r="AN64" s="414">
        <v>34881.019824002702</v>
      </c>
      <c r="AO64" s="414">
        <v>35599.275249980943</v>
      </c>
      <c r="AP64" s="414">
        <v>36181.601441773382</v>
      </c>
      <c r="AQ64" s="414">
        <v>36173.80042160576</v>
      </c>
      <c r="AR64" s="414">
        <v>36647.778347523039</v>
      </c>
      <c r="AS64" s="414">
        <v>36198.98690742709</v>
      </c>
      <c r="AT64" s="414">
        <v>35941.570595067649</v>
      </c>
      <c r="AU64" s="414">
        <v>35708.952783643086</v>
      </c>
      <c r="AV64" s="414">
        <v>36718.279083775575</v>
      </c>
      <c r="AW64" s="415">
        <v>36623.081988112863</v>
      </c>
      <c r="AX64" s="414">
        <v>37087.492471744728</v>
      </c>
      <c r="AY64" s="414">
        <v>37375.894327110997</v>
      </c>
      <c r="AZ64" s="414">
        <v>36826.989721599995</v>
      </c>
      <c r="BA64" s="414">
        <v>36459.146294405182</v>
      </c>
      <c r="BB64" s="414">
        <v>36766.163282627764</v>
      </c>
      <c r="BC64" s="414"/>
      <c r="BD64" s="414"/>
      <c r="BE64" s="414"/>
      <c r="BF64" s="414"/>
      <c r="BG64" s="414"/>
      <c r="BH64" s="416"/>
    </row>
    <row r="65" spans="1:60">
      <c r="A65" s="511">
        <v>56</v>
      </c>
      <c r="B65" s="345">
        <v>22169.687298426747</v>
      </c>
      <c r="C65" s="345">
        <f t="shared" si="0"/>
        <v>23067.343433361973</v>
      </c>
      <c r="D65" s="380">
        <v>23964.9995682972</v>
      </c>
      <c r="E65" s="380">
        <f t="shared" si="1"/>
        <v>25045.768785914377</v>
      </c>
      <c r="F65" s="380">
        <v>26126.53800353155</v>
      </c>
      <c r="G65" s="345">
        <v>26193.494058319033</v>
      </c>
      <c r="H65" s="380">
        <v>26470.121948658107</v>
      </c>
      <c r="I65" s="399">
        <v>26826.865162614362</v>
      </c>
      <c r="J65" s="345">
        <v>26987.300075933566</v>
      </c>
      <c r="K65" s="345">
        <v>27361.166623903504</v>
      </c>
      <c r="L65" s="345">
        <v>27671.773519660212</v>
      </c>
      <c r="M65" s="345">
        <v>28337.56869949348</v>
      </c>
      <c r="N65" s="345">
        <v>27520.727880464688</v>
      </c>
      <c r="O65" s="414">
        <v>27326.707327578944</v>
      </c>
      <c r="P65" s="414">
        <v>27833.864996007447</v>
      </c>
      <c r="Q65" s="414">
        <v>28154.872421019605</v>
      </c>
      <c r="R65" s="414">
        <v>28643.039833152314</v>
      </c>
      <c r="S65" s="415">
        <v>28316.733050381175</v>
      </c>
      <c r="T65" s="414">
        <v>28031.050551952576</v>
      </c>
      <c r="U65" s="414">
        <v>27722.42845188894</v>
      </c>
      <c r="V65" s="414">
        <v>27135.061137223798</v>
      </c>
      <c r="W65" s="414">
        <v>27290.238719919522</v>
      </c>
      <c r="X65" s="414">
        <v>28173.420013633935</v>
      </c>
      <c r="Y65" s="414">
        <v>28418.934379650138</v>
      </c>
      <c r="Z65" s="414">
        <v>29057.101027433655</v>
      </c>
      <c r="AA65" s="414">
        <v>29738.145432728601</v>
      </c>
      <c r="AB65" s="414">
        <v>30356.287099306748</v>
      </c>
      <c r="AC65" s="415">
        <v>30650.690677624239</v>
      </c>
      <c r="AD65" s="414">
        <v>30911.888485186926</v>
      </c>
      <c r="AE65" s="414">
        <v>30854.663851727702</v>
      </c>
      <c r="AF65" s="414">
        <v>31277.766614031872</v>
      </c>
      <c r="AG65" s="414">
        <v>31434.391657474687</v>
      </c>
      <c r="AH65" s="414">
        <v>31954.938483768499</v>
      </c>
      <c r="AI65" s="414">
        <v>31791.220034198766</v>
      </c>
      <c r="AJ65" s="414">
        <v>32170.944285690312</v>
      </c>
      <c r="AK65" s="414">
        <v>32803.917411637245</v>
      </c>
      <c r="AL65" s="414">
        <v>33975.228590343664</v>
      </c>
      <c r="AM65" s="415">
        <v>34617.860930261675</v>
      </c>
      <c r="AN65" s="414">
        <v>35497.643527471089</v>
      </c>
      <c r="AO65" s="414">
        <v>36238.89261843542</v>
      </c>
      <c r="AP65" s="414">
        <v>36833.522188472001</v>
      </c>
      <c r="AQ65" s="414">
        <v>36818.843516974208</v>
      </c>
      <c r="AR65" s="414">
        <v>37353.252029259587</v>
      </c>
      <c r="AS65" s="414">
        <v>36868.959680085034</v>
      </c>
      <c r="AT65" s="414">
        <v>36619.479174068161</v>
      </c>
      <c r="AU65" s="414">
        <v>36345.383441324433</v>
      </c>
      <c r="AV65" s="414">
        <v>37343.412136244973</v>
      </c>
      <c r="AW65" s="415">
        <v>37284.296320677691</v>
      </c>
      <c r="AX65" s="414">
        <v>37733.475358254538</v>
      </c>
      <c r="AY65" s="414">
        <v>38020.423067772397</v>
      </c>
      <c r="AZ65" s="414">
        <v>37531.881321739995</v>
      </c>
      <c r="BA65" s="414">
        <v>37107.584055830383</v>
      </c>
      <c r="BB65" s="414">
        <v>37460.689784194437</v>
      </c>
      <c r="BC65" s="414"/>
      <c r="BD65" s="414"/>
      <c r="BE65" s="414"/>
      <c r="BF65" s="414"/>
      <c r="BG65" s="414"/>
      <c r="BH65" s="416"/>
    </row>
    <row r="66" spans="1:60">
      <c r="A66" s="511">
        <v>57</v>
      </c>
      <c r="B66" s="345">
        <v>22468.910071779745</v>
      </c>
      <c r="C66" s="345">
        <f t="shared" si="0"/>
        <v>23405.317337329281</v>
      </c>
      <c r="D66" s="380">
        <v>24341.724602878814</v>
      </c>
      <c r="E66" s="380">
        <f t="shared" si="1"/>
        <v>25438.983531218397</v>
      </c>
      <c r="F66" s="380">
        <v>26536.24245955798</v>
      </c>
      <c r="G66" s="345">
        <v>26518.004386764784</v>
      </c>
      <c r="H66" s="380">
        <v>26863.358793571653</v>
      </c>
      <c r="I66" s="399">
        <v>27201.635797705098</v>
      </c>
      <c r="J66" s="345">
        <v>27337.853471920895</v>
      </c>
      <c r="K66" s="345">
        <v>27720.117627284351</v>
      </c>
      <c r="L66" s="345">
        <v>28049.710541991411</v>
      </c>
      <c r="M66" s="345">
        <v>28728.083183841234</v>
      </c>
      <c r="N66" s="345">
        <v>27918.230710944666</v>
      </c>
      <c r="O66" s="414">
        <v>27699.450138526314</v>
      </c>
      <c r="P66" s="414">
        <v>28202.037813414954</v>
      </c>
      <c r="Q66" s="414">
        <v>28536.751085176467</v>
      </c>
      <c r="R66" s="414">
        <v>29036.077689787769</v>
      </c>
      <c r="S66" s="415">
        <v>28695.010018611461</v>
      </c>
      <c r="T66" s="414">
        <v>28444.447227087065</v>
      </c>
      <c r="U66" s="414">
        <v>28100.186833773329</v>
      </c>
      <c r="V66" s="414">
        <v>27552.450646064157</v>
      </c>
      <c r="W66" s="414">
        <v>27717.323118433203</v>
      </c>
      <c r="X66" s="414">
        <v>28626.031417811057</v>
      </c>
      <c r="Y66" s="414">
        <v>28888.075027499806</v>
      </c>
      <c r="Z66" s="414">
        <v>29552.01601785246</v>
      </c>
      <c r="AA66" s="414">
        <v>30258.699169185889</v>
      </c>
      <c r="AB66" s="414">
        <v>30874.199508287289</v>
      </c>
      <c r="AC66" s="415">
        <v>31162.875177573562</v>
      </c>
      <c r="AD66" s="414">
        <v>31450.798674956572</v>
      </c>
      <c r="AE66" s="414">
        <v>31412.789898593401</v>
      </c>
      <c r="AF66" s="414">
        <v>31855.482977285217</v>
      </c>
      <c r="AG66" s="414">
        <v>31992.954335527098</v>
      </c>
      <c r="AH66" s="414">
        <v>32472.499170649255</v>
      </c>
      <c r="AI66" s="414">
        <v>32389.832533849069</v>
      </c>
      <c r="AJ66" s="414">
        <v>32715.585127772025</v>
      </c>
      <c r="AK66" s="414">
        <v>33388.157047270324</v>
      </c>
      <c r="AL66" s="414">
        <v>34529.424886178749</v>
      </c>
      <c r="AM66" s="415">
        <v>35272.502535655272</v>
      </c>
      <c r="AN66" s="414">
        <v>36127.233617227364</v>
      </c>
      <c r="AO66" s="414">
        <v>36878.509986889905</v>
      </c>
      <c r="AP66" s="414">
        <v>37489.58649923862</v>
      </c>
      <c r="AQ66" s="414">
        <v>37492.28473603812</v>
      </c>
      <c r="AR66" s="414">
        <v>38054.777164269988</v>
      </c>
      <c r="AS66" s="414">
        <v>37565.782506609045</v>
      </c>
      <c r="AT66" s="414">
        <v>37282.488663420314</v>
      </c>
      <c r="AU66" s="414">
        <v>36991.475285460154</v>
      </c>
      <c r="AV66" s="414">
        <v>37963.809332256271</v>
      </c>
      <c r="AW66" s="415">
        <v>37957.213561783487</v>
      </c>
      <c r="AX66" s="414">
        <v>38402.529062139707</v>
      </c>
      <c r="AY66" s="414">
        <v>38650.277774057977</v>
      </c>
      <c r="AZ66" s="414">
        <v>38222.387379019994</v>
      </c>
      <c r="BA66" s="414">
        <v>37774.486544130348</v>
      </c>
      <c r="BB66" s="414">
        <v>38150.948841819074</v>
      </c>
      <c r="BC66" s="414"/>
      <c r="BD66" s="414"/>
      <c r="BE66" s="414"/>
      <c r="BF66" s="414"/>
      <c r="BG66" s="414"/>
      <c r="BH66" s="416"/>
    </row>
    <row r="67" spans="1:60">
      <c r="A67" s="511">
        <v>58</v>
      </c>
      <c r="B67" s="345">
        <v>22788.534397861356</v>
      </c>
      <c r="C67" s="345">
        <f t="shared" si="0"/>
        <v>23750.18741209439</v>
      </c>
      <c r="D67" s="380">
        <v>24711.840426327421</v>
      </c>
      <c r="E67" s="380">
        <f t="shared" si="1"/>
        <v>25822.590525478587</v>
      </c>
      <c r="F67" s="380">
        <v>26933.340624629753</v>
      </c>
      <c r="G67" s="345">
        <v>26934.357260997062</v>
      </c>
      <c r="H67" s="380">
        <v>27244.857225204199</v>
      </c>
      <c r="I67" s="399">
        <v>27570.812841227314</v>
      </c>
      <c r="J67" s="345">
        <v>27693.71828299894</v>
      </c>
      <c r="K67" s="345">
        <v>28119.513814144731</v>
      </c>
      <c r="L67" s="345">
        <v>28451.874296523332</v>
      </c>
      <c r="M67" s="345">
        <v>29127.786244291288</v>
      </c>
      <c r="N67" s="345">
        <v>28290.361020330176</v>
      </c>
      <c r="O67" s="414">
        <v>28079.958424701752</v>
      </c>
      <c r="P67" s="414">
        <v>28581.255815344684</v>
      </c>
      <c r="Q67" s="414">
        <v>28915.158125113721</v>
      </c>
      <c r="R67" s="414">
        <v>29412.874312677955</v>
      </c>
      <c r="S67" s="415">
        <v>29073.286986841744</v>
      </c>
      <c r="T67" s="414">
        <v>28866.111835724241</v>
      </c>
      <c r="U67" s="414">
        <v>28490.537161720527</v>
      </c>
      <c r="V67" s="414">
        <v>27965.097092304059</v>
      </c>
      <c r="W67" s="414">
        <v>28126.233712754816</v>
      </c>
      <c r="X67" s="414">
        <v>29113.627278349697</v>
      </c>
      <c r="Y67" s="414">
        <v>29346.64944454205</v>
      </c>
      <c r="Z67" s="414">
        <v>30026.223268086374</v>
      </c>
      <c r="AA67" s="414">
        <v>30809.517657762786</v>
      </c>
      <c r="AB67" s="414">
        <v>31431.052699897944</v>
      </c>
      <c r="AC67" s="415">
        <v>31710.576120950027</v>
      </c>
      <c r="AD67" s="414">
        <v>31996.894333923148</v>
      </c>
      <c r="AE67" s="414">
        <v>31976.115877572756</v>
      </c>
      <c r="AF67" s="414">
        <v>32426.442424009281</v>
      </c>
      <c r="AG67" s="414">
        <v>32551.517013579512</v>
      </c>
      <c r="AH67" s="414">
        <v>33019.081952121451</v>
      </c>
      <c r="AI67" s="414">
        <v>32971.071055936962</v>
      </c>
      <c r="AJ67" s="414">
        <v>33317.475149277096</v>
      </c>
      <c r="AK67" s="414">
        <v>33958.739132979521</v>
      </c>
      <c r="AL67" s="414">
        <v>35146.529950730241</v>
      </c>
      <c r="AM67" s="415">
        <v>35884.38601817406</v>
      </c>
      <c r="AN67" s="414">
        <v>36772.671512446614</v>
      </c>
      <c r="AO67" s="414">
        <v>37482.983543890849</v>
      </c>
      <c r="AP67" s="414">
        <v>38153.937938141236</v>
      </c>
      <c r="AQ67" s="414">
        <v>38171.135121520223</v>
      </c>
      <c r="AR67" s="414">
        <v>38753.669934796308</v>
      </c>
      <c r="AS67" s="414">
        <v>38237.033853260611</v>
      </c>
      <c r="AT67" s="414">
        <v>37970.329968853075</v>
      </c>
      <c r="AU67" s="414">
        <v>37666.550688958974</v>
      </c>
      <c r="AV67" s="414">
        <v>38612.621667016174</v>
      </c>
      <c r="AW67" s="415">
        <v>38661.728655949912</v>
      </c>
      <c r="AX67" s="414">
        <v>39060.047357337193</v>
      </c>
      <c r="AY67" s="414">
        <v>39345.601249097243</v>
      </c>
      <c r="AZ67" s="414">
        <v>38963.796126419998</v>
      </c>
      <c r="BA67" s="414">
        <v>38473.973844562228</v>
      </c>
      <c r="BB67" s="414">
        <v>38851.876509298803</v>
      </c>
      <c r="BC67" s="414"/>
      <c r="BD67" s="414"/>
      <c r="BE67" s="414"/>
      <c r="BF67" s="414"/>
      <c r="BG67" s="414"/>
      <c r="BH67" s="416"/>
    </row>
    <row r="68" spans="1:60">
      <c r="A68" s="512">
        <v>59</v>
      </c>
      <c r="B68" s="346">
        <v>23121.759759095381</v>
      </c>
      <c r="C68" s="346">
        <f t="shared" si="0"/>
        <v>24105.162610002211</v>
      </c>
      <c r="D68" s="381">
        <v>25088.565460909038</v>
      </c>
      <c r="E68" s="381">
        <f t="shared" si="1"/>
        <v>26193.744261611955</v>
      </c>
      <c r="F68" s="381">
        <v>27298.923062314872</v>
      </c>
      <c r="G68" s="346">
        <v>27344.587298843573</v>
      </c>
      <c r="H68" s="381">
        <v>27626.355656836742</v>
      </c>
      <c r="I68" s="400">
        <v>28001.519392003232</v>
      </c>
      <c r="J68" s="346">
        <v>28060.205924258418</v>
      </c>
      <c r="K68" s="346">
        <v>28544.188240679818</v>
      </c>
      <c r="L68" s="346">
        <v>28878.264783255971</v>
      </c>
      <c r="M68" s="346">
        <v>29559.649321099394</v>
      </c>
      <c r="N68" s="346">
        <v>28696.32135784164</v>
      </c>
      <c r="O68" s="417">
        <v>28479.880398947367</v>
      </c>
      <c r="P68" s="417">
        <v>28975.200729970718</v>
      </c>
      <c r="Q68" s="417">
        <v>29290.093540831371</v>
      </c>
      <c r="R68" s="417">
        <v>29809.160416062463</v>
      </c>
      <c r="S68" s="418">
        <v>29493.594729319833</v>
      </c>
      <c r="T68" s="417">
        <v>29271.240577356042</v>
      </c>
      <c r="U68" s="417">
        <v>28901.034603368229</v>
      </c>
      <c r="V68" s="417">
        <v>28363.514350742586</v>
      </c>
      <c r="W68" s="417">
        <v>28555.589836792507</v>
      </c>
      <c r="X68" s="417">
        <v>29550.932982868653</v>
      </c>
      <c r="Y68" s="417">
        <v>29841.149046329538</v>
      </c>
      <c r="Z68" s="417">
        <v>30564.624512893442</v>
      </c>
      <c r="AA68" s="417">
        <v>31334.106694502691</v>
      </c>
      <c r="AB68" s="417">
        <v>31991.799969771611</v>
      </c>
      <c r="AC68" s="418">
        <v>32260.146350822659</v>
      </c>
      <c r="AD68" s="417">
        <v>32559.15729858281</v>
      </c>
      <c r="AE68" s="417">
        <v>32504.775642461074</v>
      </c>
      <c r="AF68" s="417">
        <v>32987.266495939424</v>
      </c>
      <c r="AG68" s="417">
        <v>33124.908789279332</v>
      </c>
      <c r="AH68" s="417">
        <v>33593.074489596685</v>
      </c>
      <c r="AI68" s="417">
        <v>33591.795890666697</v>
      </c>
      <c r="AJ68" s="417">
        <v>33894.608768869366</v>
      </c>
      <c r="AK68" s="417">
        <v>34552.083801895191</v>
      </c>
      <c r="AL68" s="417">
        <v>35769.626326588063</v>
      </c>
      <c r="AM68" s="418">
        <v>36480.050902361021</v>
      </c>
      <c r="AN68" s="417">
        <v>37389.295215915001</v>
      </c>
      <c r="AO68" s="417">
        <v>38115.572150054621</v>
      </c>
      <c r="AP68" s="417">
        <v>38833.482445293186</v>
      </c>
      <c r="AQ68" s="417">
        <v>38889.201963534149</v>
      </c>
      <c r="AR68" s="417">
        <v>39451.246523080576</v>
      </c>
      <c r="AS68" s="417">
        <v>38908.285199912185</v>
      </c>
      <c r="AT68" s="417">
        <v>38644.513775441497</v>
      </c>
      <c r="AU68" s="417">
        <v>38356.117872139337</v>
      </c>
      <c r="AV68" s="417">
        <v>39281.561391723015</v>
      </c>
      <c r="AW68" s="418">
        <v>39351.029969013071</v>
      </c>
      <c r="AX68" s="417">
        <v>39723.333356878524</v>
      </c>
      <c r="AY68" s="417">
        <v>40051.083671012093</v>
      </c>
      <c r="AZ68" s="417">
        <v>39724.016737559999</v>
      </c>
      <c r="BA68" s="417">
        <v>39185.408909442478</v>
      </c>
      <c r="BB68" s="417">
        <v>39561.339064662607</v>
      </c>
      <c r="BC68" s="417"/>
      <c r="BD68" s="417"/>
      <c r="BE68" s="417"/>
      <c r="BF68" s="417"/>
      <c r="BG68" s="417"/>
      <c r="BH68" s="419"/>
    </row>
    <row r="69" spans="1:60">
      <c r="A69" s="511">
        <v>60</v>
      </c>
      <c r="B69" s="345">
        <v>23482.18719063422</v>
      </c>
      <c r="C69" s="345">
        <f t="shared" si="0"/>
        <v>24473.738843062434</v>
      </c>
      <c r="D69" s="380">
        <v>25465.290495490652</v>
      </c>
      <c r="E69" s="380">
        <f t="shared" si="1"/>
        <v>26580.655861438645</v>
      </c>
      <c r="F69" s="380">
        <v>27696.021227386642</v>
      </c>
      <c r="G69" s="345">
        <v>27760.940173075855</v>
      </c>
      <c r="H69" s="380">
        <v>28013.72329510979</v>
      </c>
      <c r="I69" s="399">
        <v>28443.413125916188</v>
      </c>
      <c r="J69" s="345">
        <v>28442.627810790051</v>
      </c>
      <c r="K69" s="345">
        <v>28958.751371345024</v>
      </c>
      <c r="L69" s="345">
        <v>29304.655269988612</v>
      </c>
      <c r="M69" s="345">
        <v>29954.758093498298</v>
      </c>
      <c r="N69" s="345">
        <v>29068.451667227149</v>
      </c>
      <c r="O69" s="414">
        <v>28899.216061263156</v>
      </c>
      <c r="P69" s="414">
        <v>29365.463916422672</v>
      </c>
      <c r="Q69" s="414">
        <v>29654.614083890192</v>
      </c>
      <c r="R69" s="414">
        <v>30250.921973933717</v>
      </c>
      <c r="S69" s="415">
        <v>29895.889282834582</v>
      </c>
      <c r="T69" s="414">
        <v>29695.661163827448</v>
      </c>
      <c r="U69" s="414">
        <v>29311.532045015931</v>
      </c>
      <c r="V69" s="414">
        <v>28747.702421379734</v>
      </c>
      <c r="W69" s="414">
        <v>28973.587333210155</v>
      </c>
      <c r="X69" s="414">
        <v>30025.409672271726</v>
      </c>
      <c r="Y69" s="414">
        <v>30320.85592498663</v>
      </c>
      <c r="Z69" s="414">
        <v>31088.530339571087</v>
      </c>
      <c r="AA69" s="414">
        <v>31856.678081101287</v>
      </c>
      <c r="AB69" s="414">
        <v>32564.229474434313</v>
      </c>
      <c r="AC69" s="415">
        <v>32830.278732153107</v>
      </c>
      <c r="AD69" s="414">
        <v>33153.754874628656</v>
      </c>
      <c r="AE69" s="414">
        <v>33088.901349895052</v>
      </c>
      <c r="AF69" s="414">
        <v>33590.321296177564</v>
      </c>
      <c r="AG69" s="414">
        <v>33685.119144848126</v>
      </c>
      <c r="AH69" s="414">
        <v>34192.864444486528</v>
      </c>
      <c r="AI69" s="414">
        <v>34220.417987924804</v>
      </c>
      <c r="AJ69" s="414">
        <v>34536.727943482751</v>
      </c>
      <c r="AK69" s="414">
        <v>35149.980987452167</v>
      </c>
      <c r="AL69" s="414">
        <v>36370.255285047169</v>
      </c>
      <c r="AM69" s="415">
        <v>37100.780893060801</v>
      </c>
      <c r="AN69" s="414">
        <v>38030.410982371621</v>
      </c>
      <c r="AO69" s="414">
        <v>38791.739082420791</v>
      </c>
      <c r="AP69" s="414">
        <v>39493.690320127811</v>
      </c>
      <c r="AQ69" s="414">
        <v>39599.155055920804</v>
      </c>
      <c r="AR69" s="414">
        <v>40159.352569301212</v>
      </c>
      <c r="AS69" s="414">
        <v>39612.779470397923</v>
      </c>
      <c r="AT69" s="414">
        <v>39357.186896954867</v>
      </c>
      <c r="AU69" s="414">
        <v>39067.422724842021</v>
      </c>
      <c r="AV69" s="414">
        <v>39948.133188200802</v>
      </c>
      <c r="AW69" s="415">
        <v>40075.440007699137</v>
      </c>
      <c r="AX69" s="414">
        <v>40402.768928582598</v>
      </c>
      <c r="AY69" s="414">
        <v>40737.37697105085</v>
      </c>
      <c r="AZ69" s="414">
        <v>40475.384706939993</v>
      </c>
      <c r="BA69" s="414">
        <v>39907.705578366702</v>
      </c>
      <c r="BB69" s="414">
        <v>40253.731844258262</v>
      </c>
      <c r="BC69" s="414"/>
      <c r="BD69" s="414"/>
      <c r="BE69" s="414"/>
      <c r="BF69" s="414"/>
      <c r="BG69" s="414"/>
      <c r="BH69" s="416"/>
    </row>
    <row r="70" spans="1:60">
      <c r="A70" s="511">
        <v>61</v>
      </c>
      <c r="B70" s="345">
        <v>23842.61462217306</v>
      </c>
      <c r="C70" s="345">
        <f t="shared" si="0"/>
        <v>24839.010470556161</v>
      </c>
      <c r="D70" s="380">
        <v>25835.406318939258</v>
      </c>
      <c r="E70" s="380">
        <f t="shared" si="1"/>
        <v>26948.50499200551</v>
      </c>
      <c r="F70" s="380">
        <v>28061.603665071765</v>
      </c>
      <c r="G70" s="345">
        <v>28171.170210922366</v>
      </c>
      <c r="H70" s="380">
        <v>28430.436966585337</v>
      </c>
      <c r="I70" s="399">
        <v>28862.932493555069</v>
      </c>
      <c r="J70" s="345">
        <v>28835.672527503117</v>
      </c>
      <c r="K70" s="345">
        <v>29358.147558205401</v>
      </c>
      <c r="L70" s="345">
        <v>29706.81902452053</v>
      </c>
      <c r="M70" s="345">
        <v>30349.866865897202</v>
      </c>
      <c r="N70" s="345">
        <v>29444.8107301284</v>
      </c>
      <c r="O70" s="414">
        <v>29306.90351073684</v>
      </c>
      <c r="P70" s="414">
        <v>29766.772287396856</v>
      </c>
      <c r="Q70" s="414">
        <v>30067.737366023528</v>
      </c>
      <c r="R70" s="414">
        <v>30695.931778554022</v>
      </c>
      <c r="S70" s="415">
        <v>30325.203619794345</v>
      </c>
      <c r="T70" s="414">
        <v>30098.03392762502</v>
      </c>
      <c r="U70" s="414">
        <v>29727.066265088757</v>
      </c>
      <c r="V70" s="414">
        <v>29143.748148518029</v>
      </c>
      <c r="W70" s="414">
        <v>29405.215182771855</v>
      </c>
      <c r="X70" s="414">
        <v>30526.124703945934</v>
      </c>
      <c r="Y70" s="414">
        <v>30811.129034451147</v>
      </c>
      <c r="Z70" s="414">
        <v>31622.790036341175</v>
      </c>
      <c r="AA70" s="414">
        <v>32387.320068265111</v>
      </c>
      <c r="AB70" s="414">
        <v>33124.976744307976</v>
      </c>
      <c r="AC70" s="415">
        <v>33391.064681002732</v>
      </c>
      <c r="AD70" s="414">
        <v>33735.777879579873</v>
      </c>
      <c r="AE70" s="414">
        <v>33679.960300147235</v>
      </c>
      <c r="AF70" s="414">
        <v>34186.619179886424</v>
      </c>
      <c r="AG70" s="414">
        <v>34314.531956104824</v>
      </c>
      <c r="AH70" s="414">
        <v>34768.469320550175</v>
      </c>
      <c r="AI70" s="414">
        <v>34837.983917643192</v>
      </c>
      <c r="AJ70" s="414">
        <v>35120.050663553222</v>
      </c>
      <c r="AK70" s="414">
        <v>35747.878173009136</v>
      </c>
      <c r="AL70" s="414">
        <v>36984.364693945499</v>
      </c>
      <c r="AM70" s="415">
        <v>37761.320170575062</v>
      </c>
      <c r="AN70" s="414">
        <v>38678.730296765956</v>
      </c>
      <c r="AO70" s="414">
        <v>39462.283004954392</v>
      </c>
      <c r="AP70" s="414">
        <v>40200.858587733092</v>
      </c>
      <c r="AQ70" s="414">
        <v>40379.427311743857</v>
      </c>
      <c r="AR70" s="414">
        <v>40900.363171572993</v>
      </c>
      <c r="AS70" s="414">
        <v>40346.680942736974</v>
      </c>
      <c r="AT70" s="414">
        <v>40084.759108116588</v>
      </c>
      <c r="AU70" s="414">
        <v>39801.672895373827</v>
      </c>
      <c r="AV70" s="414">
        <v>40650.223908114356</v>
      </c>
      <c r="AW70" s="415">
        <v>40808.042082363885</v>
      </c>
      <c r="AX70" s="414">
        <v>41126.039053299835</v>
      </c>
      <c r="AY70" s="414">
        <v>41457.533427341528</v>
      </c>
      <c r="AZ70" s="414">
        <v>41226.752676319993</v>
      </c>
      <c r="BA70" s="414">
        <v>40652.81161578327</v>
      </c>
      <c r="BB70" s="414">
        <v>40985.598480317771</v>
      </c>
      <c r="BC70" s="414"/>
      <c r="BD70" s="414"/>
      <c r="BE70" s="414"/>
      <c r="BF70" s="414"/>
      <c r="BG70" s="414"/>
      <c r="BH70" s="416"/>
    </row>
    <row r="71" spans="1:60">
      <c r="A71" s="511">
        <v>62</v>
      </c>
      <c r="B71" s="345">
        <v>24216.643088864308</v>
      </c>
      <c r="C71" s="345">
        <f t="shared" si="0"/>
        <v>25214.387221192592</v>
      </c>
      <c r="D71" s="380">
        <v>26212.131353520876</v>
      </c>
      <c r="E71" s="380">
        <f t="shared" si="1"/>
        <v>27329.113446354873</v>
      </c>
      <c r="F71" s="380">
        <v>28446.095539188875</v>
      </c>
      <c r="G71" s="345">
        <v>28544.663230454262</v>
      </c>
      <c r="H71" s="380">
        <v>28870.627464622889</v>
      </c>
      <c r="I71" s="399">
        <v>29265.671086488397</v>
      </c>
      <c r="J71" s="345">
        <v>29234.028659306899</v>
      </c>
      <c r="K71" s="345">
        <v>29803.044576480257</v>
      </c>
      <c r="L71" s="345">
        <v>30113.828125492597</v>
      </c>
      <c r="M71" s="345">
        <v>30772.541366603007</v>
      </c>
      <c r="N71" s="345">
        <v>29838.084807092633</v>
      </c>
      <c r="O71" s="414">
        <v>29722.356435438593</v>
      </c>
      <c r="P71" s="414">
        <v>30182.807571067337</v>
      </c>
      <c r="Q71" s="414">
        <v>30477.389023937252</v>
      </c>
      <c r="R71" s="414">
        <v>31137.693336425276</v>
      </c>
      <c r="S71" s="415">
        <v>30751.515758593552</v>
      </c>
      <c r="T71" s="414">
        <v>30525.210491930658</v>
      </c>
      <c r="U71" s="414">
        <v>30157.710820436958</v>
      </c>
      <c r="V71" s="414">
        <v>29572.995313859534</v>
      </c>
      <c r="W71" s="414">
        <v>29866.375464145673</v>
      </c>
      <c r="X71" s="414">
        <v>31009.347507439383</v>
      </c>
      <c r="Y71" s="414">
        <v>31250.684236040026</v>
      </c>
      <c r="Z71" s="414">
        <v>32165.332829185219</v>
      </c>
      <c r="AA71" s="414">
        <v>32924.01500585286</v>
      </c>
      <c r="AB71" s="414">
        <v>33714.929601154232</v>
      </c>
      <c r="AC71" s="415">
        <v>33940.634910875364</v>
      </c>
      <c r="AD71" s="414">
        <v>34307.022680735696</v>
      </c>
      <c r="AE71" s="414">
        <v>34236.353036308385</v>
      </c>
      <c r="AF71" s="414">
        <v>34794.741667521521</v>
      </c>
      <c r="AG71" s="414">
        <v>34901.105151935677</v>
      </c>
      <c r="AH71" s="414">
        <v>35387.60733850098</v>
      </c>
      <c r="AI71" s="414">
        <v>35480.821087452357</v>
      </c>
      <c r="AJ71" s="414">
        <v>35738.960711373351</v>
      </c>
      <c r="AK71" s="414">
        <v>36336.670325283521</v>
      </c>
      <c r="AL71" s="414">
        <v>37587.989308057768</v>
      </c>
      <c r="AM71" s="415">
        <v>38410.064103847988</v>
      </c>
      <c r="AN71" s="414">
        <v>39334.253159098007</v>
      </c>
      <c r="AO71" s="414">
        <v>40101.900373408869</v>
      </c>
      <c r="AP71" s="414">
        <v>40960.512000199706</v>
      </c>
      <c r="AQ71" s="414">
        <v>41156.994984357807</v>
      </c>
      <c r="AR71" s="414">
        <v>41672.962147653874</v>
      </c>
      <c r="AS71" s="414">
        <v>41095.925302999487</v>
      </c>
      <c r="AT71" s="414">
        <v>40852.062225007285</v>
      </c>
      <c r="AU71" s="414">
        <v>40555.245438814367</v>
      </c>
      <c r="AV71" s="414">
        <v>41381.913730891036</v>
      </c>
      <c r="AW71" s="415">
        <v>41555.8579381319</v>
      </c>
      <c r="AX71" s="414">
        <v>41860.844586704749</v>
      </c>
      <c r="AY71" s="414">
        <v>42216.068127384373</v>
      </c>
      <c r="AZ71" s="414">
        <v>41994.719348999999</v>
      </c>
      <c r="BA71" s="414">
        <v>41380.539086729485</v>
      </c>
      <c r="BB71" s="414">
        <v>41755.872111855613</v>
      </c>
      <c r="BC71" s="414"/>
      <c r="BD71" s="414"/>
      <c r="BE71" s="414"/>
      <c r="BF71" s="414"/>
      <c r="BG71" s="414"/>
      <c r="BH71" s="416"/>
    </row>
    <row r="72" spans="1:60">
      <c r="A72" s="511">
        <v>63</v>
      </c>
      <c r="B72" s="345">
        <v>24583.871037979352</v>
      </c>
      <c r="C72" s="345">
        <f t="shared" si="0"/>
        <v>25589.668318607426</v>
      </c>
      <c r="D72" s="380">
        <v>26595.4655992355</v>
      </c>
      <c r="E72" s="380">
        <f t="shared" si="1"/>
        <v>27731.93594270273</v>
      </c>
      <c r="F72" s="380">
        <v>28868.406286169964</v>
      </c>
      <c r="G72" s="345">
        <v>28985.507450229619</v>
      </c>
      <c r="H72" s="380">
        <v>29304.948756019941</v>
      </c>
      <c r="I72" s="399">
        <v>29640.441721579129</v>
      </c>
      <c r="J72" s="345">
        <v>29648.319036382833</v>
      </c>
      <c r="K72" s="345">
        <v>30242.88594682017</v>
      </c>
      <c r="L72" s="345">
        <v>30545.063958665378</v>
      </c>
      <c r="M72" s="345">
        <v>31204.404443411109</v>
      </c>
      <c r="N72" s="345">
        <v>30277.875172730051</v>
      </c>
      <c r="O72" s="414">
        <v>30145.574835368418</v>
      </c>
      <c r="P72" s="414">
        <v>30595.161126563744</v>
      </c>
      <c r="Q72" s="414">
        <v>30880.097433411764</v>
      </c>
      <c r="R72" s="414">
        <v>31579.45489429653</v>
      </c>
      <c r="S72" s="415">
        <v>31174.825699232202</v>
      </c>
      <c r="T72" s="414">
        <v>30968.922923241676</v>
      </c>
      <c r="U72" s="414">
        <v>30595.910543422848</v>
      </c>
      <c r="V72" s="414">
        <v>29995.12788530035</v>
      </c>
      <c r="W72" s="414">
        <v>30368.42680495165</v>
      </c>
      <c r="X72" s="414">
        <v>31492.570310932831</v>
      </c>
      <c r="Y72" s="414">
        <v>31774.769284088303</v>
      </c>
      <c r="Z72" s="414">
        <v>32716.158718103216</v>
      </c>
      <c r="AA72" s="414">
        <v>33458.692293299297</v>
      </c>
      <c r="AB72" s="414">
        <v>34248.418323186816</v>
      </c>
      <c r="AC72" s="415">
        <v>34501.420859724989</v>
      </c>
      <c r="AD72" s="414">
        <v>34903.416624080775</v>
      </c>
      <c r="AE72" s="414">
        <v>34817.012122333261</v>
      </c>
      <c r="AF72" s="414">
        <v>35397.796467759661</v>
      </c>
      <c r="AG72" s="414">
        <v>35490.973702799281</v>
      </c>
      <c r="AH72" s="414">
        <v>36055.115514104204</v>
      </c>
      <c r="AI72" s="414">
        <v>36071.536324574292</v>
      </c>
      <c r="AJ72" s="414">
        <v>36408.930838138644</v>
      </c>
      <c r="AK72" s="414">
        <v>36964.917621782472</v>
      </c>
      <c r="AL72" s="414">
        <v>38226.063962181397</v>
      </c>
      <c r="AM72" s="415">
        <v>39091.245233784568</v>
      </c>
      <c r="AN72" s="414">
        <v>40009.945955655654</v>
      </c>
      <c r="AO72" s="414">
        <v>40748.546504154066</v>
      </c>
      <c r="AP72" s="414">
        <v>41710.49709650765</v>
      </c>
      <c r="AQ72" s="414">
        <v>41961.608489062688</v>
      </c>
      <c r="AR72" s="414">
        <v>42498.208413416585</v>
      </c>
      <c r="AS72" s="414">
        <v>41875.855439108927</v>
      </c>
      <c r="AT72" s="414">
        <v>41637.98920395843</v>
      </c>
      <c r="AU72" s="414">
        <v>41331.763300084029</v>
      </c>
      <c r="AV72" s="414">
        <v>42088.740307262691</v>
      </c>
      <c r="AW72" s="415">
        <v>42344.633973793301</v>
      </c>
      <c r="AX72" s="414">
        <v>42594.496579240898</v>
      </c>
      <c r="AY72" s="414">
        <v>42997.178264928487</v>
      </c>
      <c r="AZ72" s="414">
        <v>42769.325502999993</v>
      </c>
      <c r="BA72" s="414">
        <v>42132.162086572433</v>
      </c>
      <c r="BB72" s="414">
        <v>42530.4131873355</v>
      </c>
      <c r="BC72" s="414"/>
      <c r="BD72" s="414"/>
      <c r="BE72" s="414"/>
      <c r="BF72" s="414"/>
      <c r="BG72" s="414"/>
      <c r="BH72" s="416"/>
    </row>
    <row r="73" spans="1:60">
      <c r="A73" s="511">
        <v>64</v>
      </c>
      <c r="B73" s="345">
        <v>24978.301057399214</v>
      </c>
      <c r="C73" s="345">
        <f t="shared" ref="C73:C135" si="2">(B73+D73)/2</f>
        <v>25981.855056741177</v>
      </c>
      <c r="D73" s="380">
        <v>26985.409056083139</v>
      </c>
      <c r="E73" s="380">
        <f t="shared" ref="E73:E135" si="3">(D73+F73)/2</f>
        <v>28138.063044617098</v>
      </c>
      <c r="F73" s="380">
        <v>29290.717033151053</v>
      </c>
      <c r="G73" s="345">
        <v>29401.860324461901</v>
      </c>
      <c r="H73" s="380">
        <v>29762.746873978995</v>
      </c>
      <c r="I73" s="399">
        <v>30043.180314512458</v>
      </c>
      <c r="J73" s="345">
        <v>30089.166488912349</v>
      </c>
      <c r="K73" s="345">
        <v>30657.449077485373</v>
      </c>
      <c r="L73" s="345">
        <v>30990.835831158591</v>
      </c>
      <c r="M73" s="345">
        <v>31654.644672423816</v>
      </c>
      <c r="N73" s="345">
        <v>30717.665538367473</v>
      </c>
      <c r="O73" s="414">
        <v>30595.972398596488</v>
      </c>
      <c r="P73" s="414">
        <v>31014.878138408301</v>
      </c>
      <c r="Q73" s="414">
        <v>31268.919346007842</v>
      </c>
      <c r="R73" s="414">
        <v>32030.961192414943</v>
      </c>
      <c r="S73" s="415">
        <v>31601.137838031409</v>
      </c>
      <c r="T73" s="414">
        <v>31412.635354552694</v>
      </c>
      <c r="U73" s="414">
        <v>31046.702212471551</v>
      </c>
      <c r="V73" s="414">
        <v>30469.434145346215</v>
      </c>
      <c r="W73" s="414">
        <v>30836.402262897493</v>
      </c>
      <c r="X73" s="414">
        <v>32004.217985220013</v>
      </c>
      <c r="Y73" s="414">
        <v>32328.439778397369</v>
      </c>
      <c r="Z73" s="414">
        <v>33248.347640854816</v>
      </c>
      <c r="AA73" s="414">
        <v>34005.475481593581</v>
      </c>
      <c r="AB73" s="414">
        <v>34834.477101770062</v>
      </c>
      <c r="AC73" s="415">
        <v>35101.461824994083</v>
      </c>
      <c r="AD73" s="414">
        <v>35519.570607717404</v>
      </c>
      <c r="AE73" s="414">
        <v>35389.004654835371</v>
      </c>
      <c r="AF73" s="414">
        <v>36063.35274589363</v>
      </c>
      <c r="AG73" s="414">
        <v>36108.852771441336</v>
      </c>
      <c r="AH73" s="414">
        <v>36646.843776051981</v>
      </c>
      <c r="AI73" s="414">
        <v>36687.52280178701</v>
      </c>
      <c r="AJ73" s="414">
        <v>37047.955462512924</v>
      </c>
      <c r="AK73" s="414">
        <v>37581.024873904629</v>
      </c>
      <c r="AL73" s="414">
        <v>38909.073451102471</v>
      </c>
      <c r="AM73" s="415">
        <v>39803.389142354623</v>
      </c>
      <c r="AN73" s="414">
        <v>40700.045848088732</v>
      </c>
      <c r="AO73" s="414">
        <v>41466.886010264483</v>
      </c>
      <c r="AP73" s="414">
        <v>42506.061397563593</v>
      </c>
      <c r="AQ73" s="414">
        <v>42770.278868581197</v>
      </c>
      <c r="AR73" s="414">
        <v>43315.557585727023</v>
      </c>
      <c r="AS73" s="414">
        <v>42680.078481097189</v>
      </c>
      <c r="AT73" s="414">
        <v>42449.989589794211</v>
      </c>
      <c r="AU73" s="414">
        <v>42145.718258864348</v>
      </c>
      <c r="AV73" s="414">
        <v>42823.982022382952</v>
      </c>
      <c r="AW73" s="415">
        <v>43150.964372266164</v>
      </c>
      <c r="AX73" s="414">
        <v>43355.83355262746</v>
      </c>
      <c r="AY73" s="414">
        <v>43782.803489972859</v>
      </c>
      <c r="AZ73" s="414">
        <v>43573.809322939996</v>
      </c>
      <c r="BA73" s="414">
        <v>42945.696229466033</v>
      </c>
      <c r="BB73" s="414">
        <v>43324.157760554554</v>
      </c>
      <c r="BC73" s="414"/>
      <c r="BD73" s="414"/>
      <c r="BE73" s="414"/>
      <c r="BF73" s="414"/>
      <c r="BG73" s="414"/>
      <c r="BH73" s="416"/>
    </row>
    <row r="74" spans="1:60">
      <c r="A74" s="511">
        <v>65</v>
      </c>
      <c r="B74" s="345">
        <v>25352.329524090463</v>
      </c>
      <c r="C74" s="345">
        <f t="shared" si="2"/>
        <v>26377.05944077664</v>
      </c>
      <c r="D74" s="380">
        <v>27401.789357462821</v>
      </c>
      <c r="E74" s="380">
        <f t="shared" si="3"/>
        <v>28547.953850581485</v>
      </c>
      <c r="F74" s="380">
        <v>29694.118343700153</v>
      </c>
      <c r="G74" s="345">
        <v>29812.090362308409</v>
      </c>
      <c r="H74" s="380">
        <v>30220.544991938048</v>
      </c>
      <c r="I74" s="399">
        <v>30440.325315877264</v>
      </c>
      <c r="J74" s="345">
        <v>30503.456865988283</v>
      </c>
      <c r="K74" s="345">
        <v>31087.179151955403</v>
      </c>
      <c r="L74" s="345">
        <v>31422.071664331372</v>
      </c>
      <c r="M74" s="345">
        <v>32109.479189487669</v>
      </c>
      <c r="N74" s="345">
        <v>31170.142164552126</v>
      </c>
      <c r="O74" s="414">
        <v>31007.542585684208</v>
      </c>
      <c r="P74" s="414">
        <v>31430.913422078782</v>
      </c>
      <c r="Q74" s="414">
        <v>31678.571003921566</v>
      </c>
      <c r="R74" s="414">
        <v>32482.467490533356</v>
      </c>
      <c r="S74" s="415">
        <v>32054.469760275639</v>
      </c>
      <c r="T74" s="414">
        <v>31861.859741532171</v>
      </c>
      <c r="U74" s="414">
        <v>31515.122606008194</v>
      </c>
      <c r="V74" s="414">
        <v>30927.139686290469</v>
      </c>
      <c r="W74" s="414">
        <v>31308.921171891354</v>
      </c>
      <c r="X74" s="414">
        <v>32566.155815526876</v>
      </c>
      <c r="Y74" s="414">
        <v>32871.544041899011</v>
      </c>
      <c r="Z74" s="414">
        <v>33807.456625846768</v>
      </c>
      <c r="AA74" s="414">
        <v>34536.117468757409</v>
      </c>
      <c r="AB74" s="414">
        <v>35391.330293380714</v>
      </c>
      <c r="AC74" s="415">
        <v>35725.803514713327</v>
      </c>
      <c r="AD74" s="414">
        <v>36117.76091836171</v>
      </c>
      <c r="AE74" s="414">
        <v>35954.063944519279</v>
      </c>
      <c r="AF74" s="414">
        <v>36695.124441381202</v>
      </c>
      <c r="AG74" s="414">
        <v>36718.493452501491</v>
      </c>
      <c r="AH74" s="414">
        <v>37261.144778237547</v>
      </c>
      <c r="AI74" s="414">
        <v>37365.107926720993</v>
      </c>
      <c r="AJ74" s="414">
        <v>37710.189213680467</v>
      </c>
      <c r="AK74" s="414">
        <v>38247.209809081054</v>
      </c>
      <c r="AL74" s="414">
        <v>39638.515602647567</v>
      </c>
      <c r="AM74" s="415">
        <v>40524.379559105677</v>
      </c>
      <c r="AN74" s="414">
        <v>41387.264321346731</v>
      </c>
      <c r="AO74" s="414">
        <v>42214.74631799588</v>
      </c>
      <c r="AP74" s="414">
        <v>43261.571245962201</v>
      </c>
      <c r="AQ74" s="414">
        <v>43600.585913772447</v>
      </c>
      <c r="AR74" s="414">
        <v>44136.855304763594</v>
      </c>
      <c r="AS74" s="414">
        <v>43516.265872926</v>
      </c>
      <c r="AT74" s="414">
        <v>43286.821791710601</v>
      </c>
      <c r="AU74" s="414">
        <v>42977.787942246614</v>
      </c>
      <c r="AV74" s="414">
        <v>43554.487881045105</v>
      </c>
      <c r="AW74" s="415">
        <v>43997.084659778331</v>
      </c>
      <c r="AX74" s="414">
        <v>44158.697997289659</v>
      </c>
      <c r="AY74" s="414">
        <v>44581.973977517999</v>
      </c>
      <c r="AZ74" s="414">
        <v>44417.023450579996</v>
      </c>
      <c r="BA74" s="414">
        <v>43780.953580447582</v>
      </c>
      <c r="BB74" s="414">
        <v>44182.980853889683</v>
      </c>
      <c r="BC74" s="414"/>
      <c r="BD74" s="414"/>
      <c r="BE74" s="414"/>
      <c r="BF74" s="414"/>
      <c r="BG74" s="414"/>
      <c r="BH74" s="416"/>
    </row>
    <row r="75" spans="1:60">
      <c r="A75" s="511">
        <v>66</v>
      </c>
      <c r="B75" s="345">
        <v>25746.759543510325</v>
      </c>
      <c r="C75" s="345">
        <f t="shared" si="2"/>
        <v>26775.855390043402</v>
      </c>
      <c r="D75" s="380">
        <v>27804.951236576479</v>
      </c>
      <c r="E75" s="380">
        <f t="shared" si="3"/>
        <v>28963.841736367525</v>
      </c>
      <c r="F75" s="380">
        <v>30122.732236158572</v>
      </c>
      <c r="G75" s="345">
        <v>30191.706218226078</v>
      </c>
      <c r="H75" s="380">
        <v>30648.997076694599</v>
      </c>
      <c r="I75" s="398">
        <v>30882.219049790219</v>
      </c>
      <c r="J75" s="345">
        <v>30949.61573360852</v>
      </c>
      <c r="K75" s="345">
        <v>31582.632649579671</v>
      </c>
      <c r="L75" s="345">
        <v>31867.843536824585</v>
      </c>
      <c r="M75" s="345">
        <v>32596.473722909574</v>
      </c>
      <c r="N75" s="345">
        <v>31626.847544252523</v>
      </c>
      <c r="O75" s="414">
        <v>31411.347297543856</v>
      </c>
      <c r="P75" s="414">
        <v>31883.765987490013</v>
      </c>
      <c r="Q75" s="414">
        <v>32126.410528250977</v>
      </c>
      <c r="R75" s="414">
        <v>32920.980801655554</v>
      </c>
      <c r="S75" s="415">
        <v>32504.799484359308</v>
      </c>
      <c r="T75" s="414">
        <v>32300.06021717473</v>
      </c>
      <c r="U75" s="414">
        <v>31988.579777969957</v>
      </c>
      <c r="V75" s="414">
        <v>31332.671538629682</v>
      </c>
      <c r="W75" s="414">
        <v>31838.233218985439</v>
      </c>
      <c r="X75" s="414">
        <v>33110.601417652979</v>
      </c>
      <c r="Y75" s="414">
        <v>33412.53505923917</v>
      </c>
      <c r="Z75" s="414">
        <v>34418.334961300941</v>
      </c>
      <c r="AA75" s="414">
        <v>35072.812406345154</v>
      </c>
      <c r="AB75" s="414">
        <v>35991.018345884499</v>
      </c>
      <c r="AC75" s="415">
        <v>36316.498047501598</v>
      </c>
      <c r="AD75" s="414">
        <v>36714.154861706789</v>
      </c>
      <c r="AE75" s="414">
        <v>36541.656273362358</v>
      </c>
      <c r="AF75" s="414">
        <v>37303.246929016299</v>
      </c>
      <c r="AG75" s="414">
        <v>37357.792328856463</v>
      </c>
      <c r="AH75" s="414">
        <v>37886.732150542011</v>
      </c>
      <c r="AI75" s="414">
        <v>38069.54374425143</v>
      </c>
      <c r="AJ75" s="414">
        <v>38361.59203901115</v>
      </c>
      <c r="AK75" s="414">
        <v>38939.192338558154</v>
      </c>
      <c r="AL75" s="414">
        <v>40393.420827244539</v>
      </c>
      <c r="AM75" s="415">
        <v>41246.844393886895</v>
      </c>
      <c r="AN75" s="414">
        <v>42129.229758931353</v>
      </c>
      <c r="AO75" s="414">
        <v>42964.012378185413</v>
      </c>
      <c r="AP75" s="414">
        <v>44050.22960690481</v>
      </c>
      <c r="AQ75" s="414">
        <v>44436.302125381881</v>
      </c>
      <c r="AR75" s="414">
        <v>44964.733935010401</v>
      </c>
      <c r="AS75" s="414">
        <v>44343.503246799461</v>
      </c>
      <c r="AT75" s="414">
        <v>44116.204448802811</v>
      </c>
      <c r="AU75" s="414">
        <v>43832.802943457995</v>
      </c>
      <c r="AV75" s="414">
        <v>44351.295730120692</v>
      </c>
      <c r="AW75" s="415">
        <v>44879.483963767496</v>
      </c>
      <c r="AX75" s="414">
        <v>44971.944309770763</v>
      </c>
      <c r="AY75" s="414">
        <v>45428.552883815813</v>
      </c>
      <c r="AZ75" s="414">
        <v>45317.779749659996</v>
      </c>
      <c r="BA75" s="414">
        <v>44642.278781134664</v>
      </c>
      <c r="BB75" s="414">
        <v>45061.007444963987</v>
      </c>
      <c r="BC75" s="414"/>
      <c r="BD75" s="414"/>
      <c r="BE75" s="414"/>
      <c r="BF75" s="414"/>
      <c r="BG75" s="414"/>
      <c r="BH75" s="416"/>
    </row>
    <row r="76" spans="1:60">
      <c r="A76" s="511">
        <v>67</v>
      </c>
      <c r="B76" s="345">
        <v>26141.189562930187</v>
      </c>
      <c r="C76" s="345">
        <f t="shared" si="2"/>
        <v>27207.697394975217</v>
      </c>
      <c r="D76" s="380">
        <v>28274.205227020248</v>
      </c>
      <c r="E76" s="380">
        <f t="shared" si="3"/>
        <v>29403.320959602624</v>
      </c>
      <c r="F76" s="380">
        <v>30532.436692185001</v>
      </c>
      <c r="G76" s="345">
        <v>30571.322074143744</v>
      </c>
      <c r="H76" s="380">
        <v>31095.056781372652</v>
      </c>
      <c r="I76" s="398">
        <v>31324.112783703175</v>
      </c>
      <c r="J76" s="345">
        <v>31379.840355956603</v>
      </c>
      <c r="K76" s="345">
        <v>32078.08614720394</v>
      </c>
      <c r="L76" s="345">
        <v>32299.079369997369</v>
      </c>
      <c r="M76" s="345">
        <v>33078.873968280328</v>
      </c>
      <c r="N76" s="345">
        <v>32075.095416921431</v>
      </c>
      <c r="O76" s="414">
        <v>31873.393073614032</v>
      </c>
      <c r="P76" s="414">
        <v>32362.390650119771</v>
      </c>
      <c r="Q76" s="414">
        <v>32556.891931482351</v>
      </c>
      <c r="R76" s="414">
        <v>33417.962554260717</v>
      </c>
      <c r="S76" s="415">
        <v>32958.131406603534</v>
      </c>
      <c r="T76" s="414">
        <v>32763.064493325357</v>
      </c>
      <c r="U76" s="414">
        <v>32451.963393081474</v>
      </c>
      <c r="V76" s="414">
        <v>31797.491673474629</v>
      </c>
      <c r="W76" s="414">
        <v>32376.632168175562</v>
      </c>
      <c r="X76" s="414">
        <v>33670.352719437251</v>
      </c>
      <c r="Y76" s="414">
        <v>33972.545292032693</v>
      </c>
      <c r="Z76" s="414">
        <v>34977.443946292893</v>
      </c>
      <c r="AA76" s="414">
        <v>35637.754445911203</v>
      </c>
      <c r="AB76" s="414">
        <v>36590.706398388284</v>
      </c>
      <c r="AC76" s="415">
        <v>36903.454007297536</v>
      </c>
      <c r="AD76" s="414">
        <v>37348.27251833574</v>
      </c>
      <c r="AE76" s="414">
        <v>37160.448194887373</v>
      </c>
      <c r="AF76" s="414">
        <v>37941.775541033152</v>
      </c>
      <c r="AG76" s="414">
        <v>38018.511012924362</v>
      </c>
      <c r="AH76" s="414">
        <v>38496.196136962346</v>
      </c>
      <c r="AI76" s="414">
        <v>38750.287774196768</v>
      </c>
      <c r="AJ76" s="414">
        <v>39079.527694482502</v>
      </c>
      <c r="AK76" s="414">
        <v>39617.517318111371</v>
      </c>
      <c r="AL76" s="414">
        <v>41097.399905737751</v>
      </c>
      <c r="AM76" s="415">
        <v>41972.258064728449</v>
      </c>
      <c r="AN76" s="414">
        <v>42924.50145125507</v>
      </c>
      <c r="AO76" s="414">
        <v>43732.95897278894</v>
      </c>
      <c r="AP76" s="414">
        <v>44829.219651688756</v>
      </c>
      <c r="AQ76" s="414">
        <v>45296.359585873142</v>
      </c>
      <c r="AR76" s="414">
        <v>45867.634953053814</v>
      </c>
      <c r="AS76" s="414">
        <v>45182.247786615517</v>
      </c>
      <c r="AT76" s="414">
        <v>44990.284374840106</v>
      </c>
      <c r="AU76" s="414">
        <v>44722.839745566453</v>
      </c>
      <c r="AV76" s="414">
        <v>45170.598897372249</v>
      </c>
      <c r="AW76" s="415">
        <v>45760.712976902571</v>
      </c>
      <c r="AX76" s="414">
        <v>45803.647276152151</v>
      </c>
      <c r="AY76" s="414">
        <v>46276.260561988689</v>
      </c>
      <c r="AZ76" s="414">
        <v>46211.896567419994</v>
      </c>
      <c r="BA76" s="414">
        <v>45505.77630263054</v>
      </c>
      <c r="BB76" s="414">
        <v>45984.9090584152</v>
      </c>
      <c r="BC76" s="414"/>
      <c r="BD76" s="414"/>
      <c r="BE76" s="414"/>
      <c r="BF76" s="414"/>
      <c r="BG76" s="414"/>
      <c r="BH76" s="416"/>
    </row>
    <row r="77" spans="1:60">
      <c r="A77" s="511">
        <v>68</v>
      </c>
      <c r="B77" s="345">
        <v>26535.619582350049</v>
      </c>
      <c r="C77" s="345">
        <f t="shared" si="2"/>
        <v>27626.320977641011</v>
      </c>
      <c r="D77" s="380">
        <v>28717.022372931973</v>
      </c>
      <c r="E77" s="380">
        <f t="shared" si="3"/>
        <v>29851.642769742357</v>
      </c>
      <c r="F77" s="380">
        <v>30986.263166552741</v>
      </c>
      <c r="G77" s="345">
        <v>31048.903312233713</v>
      </c>
      <c r="H77" s="380">
        <v>31576.331725893706</v>
      </c>
      <c r="I77" s="398">
        <v>31810.755250164279</v>
      </c>
      <c r="J77" s="345">
        <v>31831.310638667557</v>
      </c>
      <c r="K77" s="345">
        <v>32517.927517543852</v>
      </c>
      <c r="L77" s="345">
        <v>32783.614014011728</v>
      </c>
      <c r="M77" s="345">
        <v>33575.057077804537</v>
      </c>
      <c r="N77" s="345">
        <v>32548.715810684807</v>
      </c>
      <c r="O77" s="414">
        <v>32358.735275368417</v>
      </c>
      <c r="P77" s="414">
        <v>32837.333584575455</v>
      </c>
      <c r="Q77" s="414">
        <v>33008.203080031373</v>
      </c>
      <c r="R77" s="414">
        <v>33911.696060116825</v>
      </c>
      <c r="S77" s="415">
        <v>33438.483112292786</v>
      </c>
      <c r="T77" s="414">
        <v>33239.848658647134</v>
      </c>
      <c r="U77" s="414">
        <v>32940.530900318612</v>
      </c>
      <c r="V77" s="414">
        <v>32271.797933520491</v>
      </c>
      <c r="W77" s="414">
        <v>32937.748372605769</v>
      </c>
      <c r="X77" s="414">
        <v>34219.171378608546</v>
      </c>
      <c r="Y77" s="414">
        <v>34511.423063211361</v>
      </c>
      <c r="Z77" s="414">
        <v>35555.189897451244</v>
      </c>
      <c r="AA77" s="414">
        <v>36243.049488303404</v>
      </c>
      <c r="AB77" s="414">
        <v>37178.712216103027</v>
      </c>
      <c r="AC77" s="415">
        <v>37540.880702489943</v>
      </c>
      <c r="AD77" s="414">
        <v>38002.150215256239</v>
      </c>
      <c r="AE77" s="414">
        <v>37846.839233889914</v>
      </c>
      <c r="AF77" s="414">
        <v>38617.467193961042</v>
      </c>
      <c r="AG77" s="414">
        <v>38694.058794639663</v>
      </c>
      <c r="AH77" s="414">
        <v>39165.316651153975</v>
      </c>
      <c r="AI77" s="414">
        <v>39451.564686715858</v>
      </c>
      <c r="AJ77" s="414">
        <v>39791.274249475646</v>
      </c>
      <c r="AK77" s="414">
        <v>40320.122386418167</v>
      </c>
      <c r="AL77" s="414">
        <v>41805.872467710709</v>
      </c>
      <c r="AM77" s="415">
        <v>42685.876391328668</v>
      </c>
      <c r="AN77" s="414">
        <v>43712.569595641071</v>
      </c>
      <c r="AO77" s="414">
        <v>44537.049378846001</v>
      </c>
      <c r="AP77" s="414">
        <v>45662.076029356693</v>
      </c>
      <c r="AQ77" s="414">
        <v>46169.939962409866</v>
      </c>
      <c r="AR77" s="414">
        <v>46758.690330918813</v>
      </c>
      <c r="AS77" s="414">
        <v>46077.249582150936</v>
      </c>
      <c r="AT77" s="414">
        <v>45887.954526153975</v>
      </c>
      <c r="AU77" s="414">
        <v>45618.914789208888</v>
      </c>
      <c r="AV77" s="414">
        <v>45961.486925875201</v>
      </c>
      <c r="AW77" s="415">
        <v>46651.304316870424</v>
      </c>
      <c r="AX77" s="414">
        <v>46672.263550334101</v>
      </c>
      <c r="AY77" s="414">
        <v>47111.551749535865</v>
      </c>
      <c r="AZ77" s="414">
        <v>47161.342396179993</v>
      </c>
      <c r="BA77" s="414">
        <v>46386.652390596777</v>
      </c>
      <c r="BB77" s="414">
        <v>46876.804842301128</v>
      </c>
      <c r="BC77" s="414"/>
      <c r="BD77" s="414"/>
      <c r="BE77" s="414"/>
      <c r="BF77" s="414"/>
      <c r="BG77" s="414"/>
      <c r="BH77" s="416"/>
    </row>
    <row r="78" spans="1:60">
      <c r="A78" s="512">
        <v>69</v>
      </c>
      <c r="B78" s="346">
        <v>27004.855295108162</v>
      </c>
      <c r="C78" s="346">
        <f t="shared" si="2"/>
        <v>28065.8243791434</v>
      </c>
      <c r="D78" s="381">
        <v>29126.793463178641</v>
      </c>
      <c r="E78" s="381">
        <f t="shared" si="3"/>
        <v>30289.74469752689</v>
      </c>
      <c r="F78" s="381">
        <v>31452.695931875136</v>
      </c>
      <c r="G78" s="346">
        <v>31532.607386709449</v>
      </c>
      <c r="H78" s="381">
        <v>32075.214290336266</v>
      </c>
      <c r="I78" s="401">
        <v>32286.210533488345</v>
      </c>
      <c r="J78" s="346">
        <v>32288.092336469228</v>
      </c>
      <c r="K78" s="346">
        <v>32977.991479623532</v>
      </c>
      <c r="L78" s="346">
        <v>33321.447468867671</v>
      </c>
      <c r="M78" s="346">
        <v>34057.457323175287</v>
      </c>
      <c r="N78" s="346">
        <v>33009.649943900949</v>
      </c>
      <c r="O78" s="417">
        <v>32844.077477122803</v>
      </c>
      <c r="P78" s="417">
        <v>33297.54960633484</v>
      </c>
      <c r="Q78" s="417">
        <v>33501.173719215687</v>
      </c>
      <c r="R78" s="417">
        <v>34415.174306220091</v>
      </c>
      <c r="S78" s="418">
        <v>33936.84800694538</v>
      </c>
      <c r="T78" s="417">
        <v>33746.948580145443</v>
      </c>
      <c r="U78" s="417">
        <v>33461.83746731907</v>
      </c>
      <c r="V78" s="417">
        <v>32821.993195173694</v>
      </c>
      <c r="W78" s="417">
        <v>33487.505949415936</v>
      </c>
      <c r="X78" s="417">
        <v>34778.92268039281</v>
      </c>
      <c r="Y78" s="417">
        <v>35062.980311358944</v>
      </c>
      <c r="Z78" s="417">
        <v>36099.80346431378</v>
      </c>
      <c r="AA78" s="417">
        <v>36866.503381967363</v>
      </c>
      <c r="AB78" s="417">
        <v>37801.76473818488</v>
      </c>
      <c r="AC78" s="418">
        <v>38193.26168965167</v>
      </c>
      <c r="AD78" s="417">
        <v>38675.787952468301</v>
      </c>
      <c r="AE78" s="417">
        <v>38524.563719369689</v>
      </c>
      <c r="AF78" s="417">
        <v>39311.740367344442</v>
      </c>
      <c r="AG78" s="417">
        <v>39433.865999493748</v>
      </c>
      <c r="AH78" s="417">
        <v>39800.578054988917</v>
      </c>
      <c r="AI78" s="417">
        <v>40181.271744337071</v>
      </c>
      <c r="AJ78" s="417">
        <v>40512.304455186102</v>
      </c>
      <c r="AK78" s="417">
        <v>41053.077565666943</v>
      </c>
      <c r="AL78" s="417">
        <v>42545.799414041874</v>
      </c>
      <c r="AM78" s="418">
        <v>43479.113291557842</v>
      </c>
      <c r="AN78" s="417">
        <v>44526.570512602848</v>
      </c>
      <c r="AO78" s="417">
        <v>45301.778716075096</v>
      </c>
      <c r="AP78" s="417">
        <v>46488.026466911302</v>
      </c>
      <c r="AQ78" s="417">
        <v>47059.74783820114</v>
      </c>
      <c r="AR78" s="417">
        <v>47656.326619994048</v>
      </c>
      <c r="AS78" s="417">
        <v>46976.087099667231</v>
      </c>
      <c r="AT78" s="417">
        <v>46774.450360231574</v>
      </c>
      <c r="AU78" s="417">
        <v>46494.459811635796</v>
      </c>
      <c r="AV78" s="417">
        <v>46796.181626615595</v>
      </c>
      <c r="AW78" s="418">
        <v>47589.87758185625</v>
      </c>
      <c r="AX78" s="417">
        <v>47546.647528859881</v>
      </c>
      <c r="AY78" s="417">
        <v>48017.955565212062</v>
      </c>
      <c r="AZ78" s="417">
        <v>48110.788224939992</v>
      </c>
      <c r="BA78" s="417">
        <v>47321.836498782875</v>
      </c>
      <c r="BB78" s="417">
        <v>47812.441926592939</v>
      </c>
      <c r="BC78" s="417"/>
      <c r="BD78" s="417"/>
      <c r="BE78" s="417"/>
      <c r="BF78" s="417"/>
      <c r="BG78" s="417"/>
      <c r="BH78" s="419"/>
    </row>
    <row r="79" spans="1:60">
      <c r="A79" s="511">
        <v>70</v>
      </c>
      <c r="B79" s="345">
        <v>27474.091007866275</v>
      </c>
      <c r="C79" s="345">
        <f t="shared" si="2"/>
        <v>28525.155414044828</v>
      </c>
      <c r="D79" s="380">
        <v>29576.219820223378</v>
      </c>
      <c r="E79" s="380">
        <f t="shared" si="3"/>
        <v>30750.825831449118</v>
      </c>
      <c r="F79" s="380">
        <v>31925.431842674861</v>
      </c>
      <c r="G79" s="345">
        <v>32004.065788413649</v>
      </c>
      <c r="H79" s="380">
        <v>32591.704474700327</v>
      </c>
      <c r="I79" s="398">
        <v>32817.601732497598</v>
      </c>
      <c r="J79" s="345">
        <v>32760.808279543049</v>
      </c>
      <c r="K79" s="345">
        <v>33417.832849963444</v>
      </c>
      <c r="L79" s="345">
        <v>33796.291420001748</v>
      </c>
      <c r="M79" s="345">
        <v>34516.886128290294</v>
      </c>
      <c r="N79" s="345">
        <v>33483.270337664326</v>
      </c>
      <c r="O79" s="414">
        <v>33352.716104561398</v>
      </c>
      <c r="P79" s="414">
        <v>33783.537725312744</v>
      </c>
      <c r="Q79" s="414">
        <v>33990.672734180393</v>
      </c>
      <c r="R79" s="414">
        <v>34934.893786068627</v>
      </c>
      <c r="S79" s="415">
        <v>34453.226090561322</v>
      </c>
      <c r="T79" s="414">
        <v>34267.828390814895</v>
      </c>
      <c r="U79" s="414">
        <v>33950.404974556215</v>
      </c>
      <c r="V79" s="414">
        <v>33403.018363729876</v>
      </c>
      <c r="W79" s="414">
        <v>34023.633173082053</v>
      </c>
      <c r="X79" s="414">
        <v>35388.964138196759</v>
      </c>
      <c r="Y79" s="414">
        <v>35631.443528798409</v>
      </c>
      <c r="Z79" s="414">
        <v>36669.266319398172</v>
      </c>
      <c r="AA79" s="414">
        <v>37510.133777044401</v>
      </c>
      <c r="AB79" s="414">
        <v>38469.599160291371</v>
      </c>
      <c r="AC79" s="415">
        <v>38877.420547248214</v>
      </c>
      <c r="AD79" s="414">
        <v>39342.240220483429</v>
      </c>
      <c r="AE79" s="414">
        <v>39193.621651326714</v>
      </c>
      <c r="AF79" s="414">
        <v>40006.01354072785</v>
      </c>
      <c r="AG79" s="414">
        <v>40173.673204347826</v>
      </c>
      <c r="AH79" s="414">
        <v>40513.231711067718</v>
      </c>
      <c r="AI79" s="414">
        <v>40922.034969498003</v>
      </c>
      <c r="AJ79" s="414">
        <v>41231.787385777003</v>
      </c>
      <c r="AK79" s="414">
        <v>41790.585261557018</v>
      </c>
      <c r="AL79" s="414">
        <v>43311.189433424915</v>
      </c>
      <c r="AM79" s="415">
        <v>44300.36413436017</v>
      </c>
      <c r="AN79" s="414">
        <v>45346.334267914797</v>
      </c>
      <c r="AO79" s="414">
        <v>46136.795676211281</v>
      </c>
      <c r="AP79" s="414">
        <v>47354.03135712324</v>
      </c>
      <c r="AQ79" s="414">
        <v>47977.953837687885</v>
      </c>
      <c r="AR79" s="414">
        <v>48571.073278215874</v>
      </c>
      <c r="AS79" s="414">
        <v>47929.903298909267</v>
      </c>
      <c r="AT79" s="414">
        <v>47691.985964409927</v>
      </c>
      <c r="AU79" s="414">
        <v>47427.971952788896</v>
      </c>
      <c r="AV79" s="414">
        <v>47679.418856051525</v>
      </c>
      <c r="AW79" s="415">
        <v>48517.918229155206</v>
      </c>
      <c r="AX79" s="414">
        <v>48484.47625516788</v>
      </c>
      <c r="AY79" s="414">
        <v>48926.61692463838</v>
      </c>
      <c r="AZ79" s="414">
        <v>49082.365658099996</v>
      </c>
      <c r="BA79" s="414">
        <v>48295.036221122886</v>
      </c>
      <c r="BB79" s="414">
        <v>48805.689504102273</v>
      </c>
      <c r="BC79" s="414"/>
      <c r="BD79" s="414"/>
      <c r="BE79" s="414"/>
      <c r="BF79" s="414"/>
      <c r="BG79" s="414"/>
      <c r="BH79" s="416"/>
    </row>
    <row r="80" spans="1:60">
      <c r="A80" s="511">
        <v>71</v>
      </c>
      <c r="B80" s="345">
        <v>27956.927755776796</v>
      </c>
      <c r="C80" s="345">
        <f t="shared" si="2"/>
        <v>29001.200783221968</v>
      </c>
      <c r="D80" s="380">
        <v>30045.473810667143</v>
      </c>
      <c r="E80" s="380">
        <f t="shared" si="3"/>
        <v>31224.972354809532</v>
      </c>
      <c r="F80" s="380">
        <v>32404.47089895192</v>
      </c>
      <c r="G80" s="345">
        <v>32506.138372046695</v>
      </c>
      <c r="H80" s="380">
        <v>33102.325452423887</v>
      </c>
      <c r="I80" s="398">
        <v>33281.869832684628</v>
      </c>
      <c r="J80" s="345">
        <v>33238.835637707591</v>
      </c>
      <c r="K80" s="345">
        <v>33913.286347587709</v>
      </c>
      <c r="L80" s="345">
        <v>34295.362103336542</v>
      </c>
      <c r="M80" s="345">
        <v>35054.417830274848</v>
      </c>
      <c r="N80" s="345">
        <v>34007.635773616632</v>
      </c>
      <c r="O80" s="414">
        <v>33849.706519157888</v>
      </c>
      <c r="P80" s="414">
        <v>34321.070038727703</v>
      </c>
      <c r="Q80" s="414">
        <v>34514.887991341173</v>
      </c>
      <c r="R80" s="414">
        <v>35461.109759415267</v>
      </c>
      <c r="S80" s="415">
        <v>34984.615164980052</v>
      </c>
      <c r="T80" s="414">
        <v>34791.46417931858</v>
      </c>
      <c r="U80" s="414">
        <v>34479.266709194359</v>
      </c>
      <c r="V80" s="414">
        <v>33979.300469685601</v>
      </c>
      <c r="W80" s="414">
        <v>34584.749377512264</v>
      </c>
      <c r="X80" s="414">
        <v>36012.124767136273</v>
      </c>
      <c r="Y80" s="414">
        <v>36231.605438660146</v>
      </c>
      <c r="Z80" s="414">
        <v>37346.409423443984</v>
      </c>
      <c r="AA80" s="414">
        <v>38145.693571556207</v>
      </c>
      <c r="AB80" s="414">
        <v>39131.592465003334</v>
      </c>
      <c r="AC80" s="415">
        <v>39563.44869134092</v>
      </c>
      <c r="AD80" s="414">
        <v>39967.376040616218</v>
      </c>
      <c r="AE80" s="414">
        <v>39918.145525829386</v>
      </c>
      <c r="AF80" s="414">
        <v>40715.489776302129</v>
      </c>
      <c r="AG80" s="414">
        <v>40880.526858874327</v>
      </c>
      <c r="AH80" s="414">
        <v>41275.867863387335</v>
      </c>
      <c r="AI80" s="414">
        <v>41669.116004681629</v>
      </c>
      <c r="AJ80" s="414">
        <v>41954.364866607</v>
      </c>
      <c r="AK80" s="414">
        <v>42549.338035106477</v>
      </c>
      <c r="AL80" s="414">
        <v>44072.085969328218</v>
      </c>
      <c r="AM80" s="415">
        <v>45095.075452619509</v>
      </c>
      <c r="AN80" s="414">
        <v>46202.115762915317</v>
      </c>
      <c r="AO80" s="414">
        <v>47005.550695342863</v>
      </c>
      <c r="AP80" s="414">
        <v>48244.897631743173</v>
      </c>
      <c r="AQ80" s="414">
        <v>48931.319418892817</v>
      </c>
      <c r="AR80" s="414">
        <v>49501.614123342246</v>
      </c>
      <c r="AS80" s="414">
        <v>48905.455256042886</v>
      </c>
      <c r="AT80" s="414">
        <v>48614.487931804397</v>
      </c>
      <c r="AU80" s="414">
        <v>48395.298246532278</v>
      </c>
      <c r="AV80" s="414">
        <v>48620.6703270992</v>
      </c>
      <c r="AW80" s="415">
        <v>49495.111092326239</v>
      </c>
      <c r="AX80" s="414">
        <v>49438.454553638629</v>
      </c>
      <c r="AY80" s="414">
        <v>49917.678630944356</v>
      </c>
      <c r="AZ80" s="414">
        <v>50087.140497859997</v>
      </c>
      <c r="BA80" s="414">
        <v>49263.891301845302</v>
      </c>
      <c r="BB80" s="414">
        <v>49804.271386539149</v>
      </c>
      <c r="BC80" s="414"/>
      <c r="BD80" s="414"/>
      <c r="BE80" s="414"/>
      <c r="BF80" s="414"/>
      <c r="BG80" s="414"/>
      <c r="BH80" s="416"/>
    </row>
    <row r="81" spans="1:60">
      <c r="A81" s="511">
        <v>72</v>
      </c>
      <c r="B81" s="345">
        <v>28392.160880653886</v>
      </c>
      <c r="C81" s="345">
        <f t="shared" si="2"/>
        <v>29463.358157581915</v>
      </c>
      <c r="D81" s="380">
        <v>30534.555434509944</v>
      </c>
      <c r="E81" s="380">
        <f t="shared" si="3"/>
        <v>31727.94213130145</v>
      </c>
      <c r="F81" s="380">
        <v>32921.328828092956</v>
      </c>
      <c r="G81" s="345">
        <v>33057.193646765889</v>
      </c>
      <c r="H81" s="380">
        <v>33654.030876630954</v>
      </c>
      <c r="I81" s="398">
        <v>33807.667440125355</v>
      </c>
      <c r="J81" s="345">
        <v>33754.04290150715</v>
      </c>
      <c r="K81" s="345">
        <v>34413.795493146921</v>
      </c>
      <c r="L81" s="345">
        <v>34794.432786671328</v>
      </c>
      <c r="M81" s="345">
        <v>35610.326684464002</v>
      </c>
      <c r="N81" s="345">
        <v>34565.831237694896</v>
      </c>
      <c r="O81" s="414">
        <v>34389.407047508772</v>
      </c>
      <c r="P81" s="414">
        <v>34862.284080316735</v>
      </c>
      <c r="Q81" s="414">
        <v>35032.160000062744</v>
      </c>
      <c r="R81" s="414">
        <v>36023.056447001494</v>
      </c>
      <c r="S81" s="415">
        <v>35525.010833880457</v>
      </c>
      <c r="T81" s="414">
        <v>35331.635834827648</v>
      </c>
      <c r="U81" s="414">
        <v>35030.793946745558</v>
      </c>
      <c r="V81" s="414">
        <v>34591.155545144757</v>
      </c>
      <c r="W81" s="414">
        <v>35161.767660610538</v>
      </c>
      <c r="X81" s="414">
        <v>36665.896795392116</v>
      </c>
      <c r="Y81" s="414">
        <v>36869.805779428614</v>
      </c>
      <c r="Z81" s="414">
        <v>38000.77401328642</v>
      </c>
      <c r="AA81" s="414">
        <v>38777.218065785397</v>
      </c>
      <c r="AB81" s="414">
        <v>39815.003200161867</v>
      </c>
      <c r="AC81" s="415">
        <v>40238.261116456633</v>
      </c>
      <c r="AD81" s="414">
        <v>40651.791981623668</v>
      </c>
      <c r="AE81" s="414">
        <v>40653.069264559381</v>
      </c>
      <c r="AF81" s="414">
        <v>41467.196740184401</v>
      </c>
      <c r="AG81" s="414">
        <v>41610.447998630138</v>
      </c>
      <c r="AH81" s="414">
        <v>42030.44232276488</v>
      </c>
      <c r="AI81" s="414">
        <v>42469.898425058156</v>
      </c>
      <c r="AJ81" s="414">
        <v>42741.927902458112</v>
      </c>
      <c r="AK81" s="414">
        <v>43364.238513898592</v>
      </c>
      <c r="AL81" s="414">
        <v>44879.415167855543</v>
      </c>
      <c r="AM81" s="415">
        <v>45939.916983904484</v>
      </c>
      <c r="AN81" s="414">
        <v>47085.270740079155</v>
      </c>
      <c r="AO81" s="414">
        <v>47881.334476765158</v>
      </c>
      <c r="AP81" s="414">
        <v>49202.060931451109</v>
      </c>
      <c r="AQ81" s="414">
        <v>49894.151041329576</v>
      </c>
      <c r="AR81" s="414">
        <v>50430.838786226574</v>
      </c>
      <c r="AS81" s="414">
        <v>49905.300119055319</v>
      </c>
      <c r="AT81" s="414">
        <v>49607.760575028602</v>
      </c>
      <c r="AU81" s="414">
        <v>49413.345769161082</v>
      </c>
      <c r="AV81" s="414">
        <v>49574.945403406658</v>
      </c>
      <c r="AW81" s="415">
        <v>50493.369190871017</v>
      </c>
      <c r="AX81" s="414">
        <v>50432.806782516236</v>
      </c>
      <c r="AY81" s="414">
        <v>50932.44454662667</v>
      </c>
      <c r="AZ81" s="414">
        <v>51189.294396979996</v>
      </c>
      <c r="BA81" s="414">
        <v>50275.106638339217</v>
      </c>
      <c r="BB81" s="414">
        <v>50870.06551106312</v>
      </c>
      <c r="BC81" s="414"/>
      <c r="BD81" s="414"/>
      <c r="BE81" s="414"/>
      <c r="BF81" s="414"/>
      <c r="BG81" s="414"/>
      <c r="BH81" s="416"/>
    </row>
    <row r="82" spans="1:60">
      <c r="A82" s="511">
        <v>73</v>
      </c>
      <c r="B82" s="345">
        <v>28854.596075835794</v>
      </c>
      <c r="C82" s="345">
        <f t="shared" si="2"/>
        <v>29939.116567094272</v>
      </c>
      <c r="D82" s="380">
        <v>31023.637058352746</v>
      </c>
      <c r="E82" s="380">
        <f t="shared" si="3"/>
        <v>32237.215053270698</v>
      </c>
      <c r="F82" s="380">
        <v>33450.793048188651</v>
      </c>
      <c r="G82" s="345">
        <v>33614.371757870853</v>
      </c>
      <c r="H82" s="380">
        <v>34223.343920759515</v>
      </c>
      <c r="I82" s="398">
        <v>34339.058639134608</v>
      </c>
      <c r="J82" s="345">
        <v>34306.430070941722</v>
      </c>
      <c r="K82" s="345">
        <v>34959.805470120606</v>
      </c>
      <c r="L82" s="345">
        <v>35341.956934407557</v>
      </c>
      <c r="M82" s="345">
        <v>36184.612690857757</v>
      </c>
      <c r="N82" s="345">
        <v>35102.882934194437</v>
      </c>
      <c r="O82" s="414">
        <v>34956.286739157891</v>
      </c>
      <c r="P82" s="414">
        <v>35425.58849095022</v>
      </c>
      <c r="Q82" s="414">
        <v>35591.091499419606</v>
      </c>
      <c r="R82" s="414">
        <v>36643.471576070682</v>
      </c>
      <c r="S82" s="415">
        <v>36098.430682546998</v>
      </c>
      <c r="T82" s="414">
        <v>35910.391180015933</v>
      </c>
      <c r="U82" s="414">
        <v>35604.986687209828</v>
      </c>
      <c r="V82" s="414">
        <v>35141.350806797964</v>
      </c>
      <c r="W82" s="414">
        <v>35756.959747900881</v>
      </c>
      <c r="X82" s="414">
        <v>37363.399394099855</v>
      </c>
      <c r="Y82" s="414">
        <v>37508.006120197082</v>
      </c>
      <c r="Z82" s="414">
        <v>38729.686467794447</v>
      </c>
      <c r="AA82" s="414">
        <v>39414.795510438511</v>
      </c>
      <c r="AB82" s="414">
        <v>40461.420191821788</v>
      </c>
      <c r="AC82" s="415">
        <v>40985.975714922795</v>
      </c>
      <c r="AD82" s="414">
        <v>41325.42971883573</v>
      </c>
      <c r="AE82" s="414">
        <v>41374.126517652956</v>
      </c>
      <c r="AF82" s="414">
        <v>42239.174453654516</v>
      </c>
      <c r="AG82" s="414">
        <v>42350.255203484216</v>
      </c>
      <c r="AH82" s="414">
        <v>42791.466136496085</v>
      </c>
      <c r="AI82" s="414">
        <v>43259.624677894972</v>
      </c>
      <c r="AJ82" s="414">
        <v>43515.565462233273</v>
      </c>
      <c r="AK82" s="414">
        <v>44201.901575897195</v>
      </c>
      <c r="AL82" s="414">
        <v>45752.648790752442</v>
      </c>
      <c r="AM82" s="415">
        <v>46814.246875792778</v>
      </c>
      <c r="AN82" s="414">
        <v>47979.951393943331</v>
      </c>
      <c r="AO82" s="414">
        <v>48786.639059808425</v>
      </c>
      <c r="AP82" s="414">
        <v>50160.605419181702</v>
      </c>
      <c r="AQ82" s="414">
        <v>50898.903703507262</v>
      </c>
      <c r="AR82" s="414">
        <v>51414.026921034783</v>
      </c>
      <c r="AS82" s="414">
        <v>50930.716461940188</v>
      </c>
      <c r="AT82" s="414">
        <v>50633.314579157588</v>
      </c>
      <c r="AU82" s="414">
        <v>50456.753906232596</v>
      </c>
      <c r="AV82" s="414">
        <v>50583.682828982281</v>
      </c>
      <c r="AW82" s="415">
        <v>51547.801250412449</v>
      </c>
      <c r="AX82" s="414">
        <v>51487.14313656975</v>
      </c>
      <c r="AY82" s="414">
        <v>52011.550459187623</v>
      </c>
      <c r="AZ82" s="414">
        <v>52243.865346639992</v>
      </c>
      <c r="BA82" s="414">
        <v>51330.854551413424</v>
      </c>
      <c r="BB82" s="414">
        <v>51979.600935992981</v>
      </c>
      <c r="BC82" s="414"/>
      <c r="BD82" s="414"/>
      <c r="BE82" s="414"/>
      <c r="BF82" s="414"/>
      <c r="BG82" s="414"/>
      <c r="BH82" s="416"/>
    </row>
    <row r="83" spans="1:60">
      <c r="A83" s="511">
        <v>74</v>
      </c>
      <c r="B83" s="345">
        <v>29357.834376474926</v>
      </c>
      <c r="C83" s="345">
        <f t="shared" si="2"/>
        <v>30474.9317961333</v>
      </c>
      <c r="D83" s="380">
        <v>31592.029215791674</v>
      </c>
      <c r="E83" s="380">
        <f t="shared" si="3"/>
        <v>32801.901105731333</v>
      </c>
      <c r="F83" s="380">
        <v>34011.772995670988</v>
      </c>
      <c r="G83" s="345">
        <v>34110.321505118125</v>
      </c>
      <c r="H83" s="380">
        <v>34786.787758247585</v>
      </c>
      <c r="I83" s="398">
        <v>34909.604979123484</v>
      </c>
      <c r="J83" s="345">
        <v>34853.505825285589</v>
      </c>
      <c r="K83" s="345">
        <v>35490.648503289463</v>
      </c>
      <c r="L83" s="345">
        <v>35928.243853664935</v>
      </c>
      <c r="M83" s="345">
        <v>36795.653001660714</v>
      </c>
      <c r="N83" s="345">
        <v>35682.222165851425</v>
      </c>
      <c r="O83" s="414">
        <v>35565.876544561397</v>
      </c>
      <c r="P83" s="414">
        <v>36014.664998802233</v>
      </c>
      <c r="Q83" s="414">
        <v>36195.154113631368</v>
      </c>
      <c r="R83" s="414">
        <v>37267.134951888918</v>
      </c>
      <c r="S83" s="415">
        <v>36704.874710979675</v>
      </c>
      <c r="T83" s="414">
        <v>36502.926414375368</v>
      </c>
      <c r="U83" s="414">
        <v>36184.216206099227</v>
      </c>
      <c r="V83" s="414">
        <v>35738.976694455749</v>
      </c>
      <c r="W83" s="414">
        <v>36370.3256393833</v>
      </c>
      <c r="X83" s="414">
        <v>37980.000437471586</v>
      </c>
      <c r="Y83" s="414">
        <v>38173.678661064849</v>
      </c>
      <c r="Z83" s="414">
        <v>39431.678860062122</v>
      </c>
      <c r="AA83" s="414">
        <v>40098.778908341694</v>
      </c>
      <c r="AB83" s="414">
        <v>41158.460200900859</v>
      </c>
      <c r="AC83" s="415">
        <v>41724.343880908134</v>
      </c>
      <c r="AD83" s="414">
        <v>42070.922148017075</v>
      </c>
      <c r="AE83" s="414">
        <v>42122.916742019355</v>
      </c>
      <c r="AF83" s="414">
        <v>43014.530625389263</v>
      </c>
      <c r="AG83" s="414">
        <v>43118.072926116736</v>
      </c>
      <c r="AH83" s="414">
        <v>43571.838013288252</v>
      </c>
      <c r="AI83" s="414">
        <v>44065.145455788523</v>
      </c>
      <c r="AJ83" s="414">
        <v>44304.67577320394</v>
      </c>
      <c r="AK83" s="414">
        <v>45030.459604613199</v>
      </c>
      <c r="AL83" s="414">
        <v>46654.34114235438</v>
      </c>
      <c r="AM83" s="415">
        <v>47716.590710254211</v>
      </c>
      <c r="AN83" s="414">
        <v>48900.56482038329</v>
      </c>
      <c r="AO83" s="414">
        <v>49774.883037882057</v>
      </c>
      <c r="AP83" s="414">
        <v>51137.105351206963</v>
      </c>
      <c r="AQ83" s="414">
        <v>51886.076574825849</v>
      </c>
      <c r="AR83" s="414">
        <v>52465.65653242937</v>
      </c>
      <c r="AS83" s="414">
        <v>52003.440042589078</v>
      </c>
      <c r="AT83" s="414">
        <v>51715.981760271963</v>
      </c>
      <c r="AU83" s="414">
        <v>51518.276767906049</v>
      </c>
      <c r="AV83" s="414">
        <v>51607.811788046733</v>
      </c>
      <c r="AW83" s="415">
        <v>52624.468836181732</v>
      </c>
      <c r="AX83" s="414">
        <v>52551.861358442176</v>
      </c>
      <c r="AY83" s="414">
        <v>53126.777071750606</v>
      </c>
      <c r="AZ83" s="414">
        <v>53368.150850159996</v>
      </c>
      <c r="BA83" s="414">
        <v>52462.63369279544</v>
      </c>
      <c r="BB83" s="414">
        <v>53138.211966256276</v>
      </c>
      <c r="BC83" s="414"/>
      <c r="BD83" s="414"/>
      <c r="BE83" s="414"/>
      <c r="BF83" s="414"/>
      <c r="BG83" s="414"/>
      <c r="BH83" s="416"/>
    </row>
    <row r="84" spans="1:60">
      <c r="A84" s="511">
        <v>75</v>
      </c>
      <c r="B84" s="345">
        <v>29874.673712266471</v>
      </c>
      <c r="C84" s="345">
        <f t="shared" si="2"/>
        <v>31027.461359448054</v>
      </c>
      <c r="D84" s="380">
        <v>32180.249006629638</v>
      </c>
      <c r="E84" s="380">
        <f t="shared" si="3"/>
        <v>33389.107265846149</v>
      </c>
      <c r="F84" s="380">
        <v>34597.965525062653</v>
      </c>
      <c r="G84" s="345">
        <v>34661.376779837323</v>
      </c>
      <c r="H84" s="380">
        <v>35361.970009016652</v>
      </c>
      <c r="I84" s="398">
        <v>35496.932093817923</v>
      </c>
      <c r="J84" s="345">
        <v>35400.581579629448</v>
      </c>
      <c r="K84" s="345">
        <v>36092.270607547507</v>
      </c>
      <c r="L84" s="345">
        <v>36558.138890883609</v>
      </c>
      <c r="M84" s="345">
        <v>37461.824769077473</v>
      </c>
      <c r="N84" s="345">
        <v>36303.848932665853</v>
      </c>
      <c r="O84" s="414">
        <v>36163.818137122806</v>
      </c>
      <c r="P84" s="414">
        <v>36592.696322132018</v>
      </c>
      <c r="Q84" s="414">
        <v>36823.518097380387</v>
      </c>
      <c r="R84" s="414">
        <v>37890.798327707162</v>
      </c>
      <c r="S84" s="415">
        <v>37344.342919178482</v>
      </c>
      <c r="T84" s="414">
        <v>37120.26544924287</v>
      </c>
      <c r="U84" s="414">
        <v>36791.14800632681</v>
      </c>
      <c r="V84" s="414">
        <v>36341.345644713991</v>
      </c>
      <c r="W84" s="414">
        <v>36990.506707437737</v>
      </c>
      <c r="X84" s="414">
        <v>38690.622207314897</v>
      </c>
      <c r="Y84" s="414">
        <v>38843.577694255597</v>
      </c>
      <c r="Z84" s="414">
        <v>40137.812800366773</v>
      </c>
      <c r="AA84" s="414">
        <v>40794.868207092717</v>
      </c>
      <c r="AB84" s="414">
        <v>41886.652836084024</v>
      </c>
      <c r="AC84" s="415">
        <v>42458.97347390114</v>
      </c>
      <c r="AD84" s="414">
        <v>42814.618209899185</v>
      </c>
      <c r="AE84" s="414">
        <v>42845.707305817486</v>
      </c>
      <c r="AF84" s="414">
        <v>43821.98215063809</v>
      </c>
      <c r="AG84" s="414">
        <v>43969.922202084577</v>
      </c>
      <c r="AH84" s="414">
        <v>44398.96770914441</v>
      </c>
      <c r="AI84" s="414">
        <v>44899.096378784197</v>
      </c>
      <c r="AJ84" s="414">
        <v>45164.960739673923</v>
      </c>
      <c r="AK84" s="414">
        <v>45846.877588952419</v>
      </c>
      <c r="AL84" s="414">
        <v>47582.994394834794</v>
      </c>
      <c r="AM84" s="415">
        <v>48707.399626525599</v>
      </c>
      <c r="AN84" s="414">
        <v>49874.484501562329</v>
      </c>
      <c r="AO84" s="414">
        <v>50802.488084783654</v>
      </c>
      <c r="AP84" s="414">
        <v>52149.51617182156</v>
      </c>
      <c r="AQ84" s="414">
        <v>52966.557566858115</v>
      </c>
      <c r="AR84" s="414">
        <v>53510.705232613727</v>
      </c>
      <c r="AS84" s="414">
        <v>53083.835067199696</v>
      </c>
      <c r="AT84" s="414">
        <v>52765.125989677523</v>
      </c>
      <c r="AU84" s="414">
        <v>52594.291409261052</v>
      </c>
      <c r="AV84" s="414">
        <v>52687.587060493883</v>
      </c>
      <c r="AW84" s="415">
        <v>53739.756020136214</v>
      </c>
      <c r="AX84" s="414">
        <v>53714.630554159841</v>
      </c>
      <c r="AY84" s="414">
        <v>54348.108240569592</v>
      </c>
      <c r="AZ84" s="414">
        <v>54639.611522939995</v>
      </c>
      <c r="BA84" s="414">
        <v>53714.976639065564</v>
      </c>
      <c r="BB84" s="414">
        <v>54394.974207186446</v>
      </c>
      <c r="BC84" s="414"/>
      <c r="BD84" s="414"/>
      <c r="BE84" s="414"/>
      <c r="BF84" s="414"/>
      <c r="BG84" s="414"/>
      <c r="BH84" s="416"/>
    </row>
    <row r="85" spans="1:60">
      <c r="A85" s="511">
        <v>76</v>
      </c>
      <c r="B85" s="345">
        <v>30411.914600786629</v>
      </c>
      <c r="C85" s="345">
        <f t="shared" si="2"/>
        <v>31586.88709356061</v>
      </c>
      <c r="D85" s="380">
        <v>32761.859586334587</v>
      </c>
      <c r="E85" s="380">
        <f t="shared" si="3"/>
        <v>33966.705674917117</v>
      </c>
      <c r="F85" s="380">
        <v>35171.55176349965</v>
      </c>
      <c r="G85" s="345">
        <v>35267.537582028432</v>
      </c>
      <c r="H85" s="380">
        <v>36007.582739471727</v>
      </c>
      <c r="I85" s="398">
        <v>36045.104067532724</v>
      </c>
      <c r="J85" s="345">
        <v>35990.148654699042</v>
      </c>
      <c r="K85" s="345">
        <v>36698.948359740491</v>
      </c>
      <c r="L85" s="345">
        <v>37178.34323522199</v>
      </c>
      <c r="M85" s="345">
        <v>38137.185112596526</v>
      </c>
      <c r="N85" s="345">
        <v>36959.305727606239</v>
      </c>
      <c r="O85" s="414">
        <v>36843.297219578941</v>
      </c>
      <c r="P85" s="414">
        <v>37225.953568072924</v>
      </c>
      <c r="Q85" s="414">
        <v>37472.711826447056</v>
      </c>
      <c r="R85" s="414">
        <v>38527.454690521612</v>
      </c>
      <c r="S85" s="415">
        <v>37971.802334735061</v>
      </c>
      <c r="T85" s="414">
        <v>37765.164262452672</v>
      </c>
      <c r="U85" s="414">
        <v>37415.708531042328</v>
      </c>
      <c r="V85" s="414">
        <v>36969.801439274757</v>
      </c>
      <c r="W85" s="414">
        <v>37662.937462544389</v>
      </c>
      <c r="X85" s="414">
        <v>39390.311334545229</v>
      </c>
      <c r="Y85" s="414">
        <v>39576.874112290883</v>
      </c>
      <c r="Z85" s="414">
        <v>40854.300610763872</v>
      </c>
      <c r="AA85" s="414">
        <v>41575.698811778653</v>
      </c>
      <c r="AB85" s="414">
        <v>42661.574410423331</v>
      </c>
      <c r="AC85" s="415">
        <v>43214.165218351969</v>
      </c>
      <c r="AD85" s="414">
        <v>43583.463413970545</v>
      </c>
      <c r="AE85" s="414">
        <v>43604.8973944112</v>
      </c>
      <c r="AF85" s="414">
        <v>44646.325967210112</v>
      </c>
      <c r="AG85" s="414">
        <v>44797.056315306727</v>
      </c>
      <c r="AH85" s="414">
        <v>45303.489657244427</v>
      </c>
      <c r="AI85" s="414">
        <v>45764.636351893343</v>
      </c>
      <c r="AJ85" s="414">
        <v>46107.251287480067</v>
      </c>
      <c r="AK85" s="414">
        <v>46754.345906117567</v>
      </c>
      <c r="AL85" s="414">
        <v>48552.088998632891</v>
      </c>
      <c r="AM85" s="415">
        <v>49707.055050977979</v>
      </c>
      <c r="AN85" s="414">
        <v>50921.880371706065</v>
      </c>
      <c r="AO85" s="414">
        <v>51903.192259508622</v>
      </c>
      <c r="AP85" s="414">
        <v>53235.12995763748</v>
      </c>
      <c r="AQ85" s="414">
        <v>54134.937513185869</v>
      </c>
      <c r="AR85" s="414">
        <v>54671.577970098122</v>
      </c>
      <c r="AS85" s="414">
        <v>54239.665957434016</v>
      </c>
      <c r="AT85" s="414">
        <v>53914.839074209536</v>
      </c>
      <c r="AU85" s="414">
        <v>53756.049080398545</v>
      </c>
      <c r="AV85" s="414">
        <v>53866.815318561159</v>
      </c>
      <c r="AW85" s="415">
        <v>55008.351305977405</v>
      </c>
      <c r="AX85" s="414">
        <v>54980.064887197819</v>
      </c>
      <c r="AY85" s="414">
        <v>55657.483615643541</v>
      </c>
      <c r="AZ85" s="414">
        <v>55966.401206719995</v>
      </c>
      <c r="BA85" s="414">
        <v>55028.144567981937</v>
      </c>
      <c r="BB85" s="414">
        <v>55721.082412174736</v>
      </c>
      <c r="BC85" s="414"/>
      <c r="BD85" s="414"/>
      <c r="BE85" s="414"/>
      <c r="BF85" s="414"/>
      <c r="BG85" s="414"/>
      <c r="BH85" s="416"/>
    </row>
    <row r="86" spans="1:60">
      <c r="A86" s="511">
        <v>77</v>
      </c>
      <c r="B86" s="345">
        <v>30969.557042035398</v>
      </c>
      <c r="C86" s="345">
        <f t="shared" si="2"/>
        <v>32182.950448569511</v>
      </c>
      <c r="D86" s="380">
        <v>33396.343855103623</v>
      </c>
      <c r="E86" s="380">
        <f t="shared" si="3"/>
        <v>34614.862946861445</v>
      </c>
      <c r="F86" s="380">
        <v>35833.382038619267</v>
      </c>
      <c r="G86" s="345">
        <v>35941.049584463006</v>
      </c>
      <c r="H86" s="380">
        <v>36659.064676567301</v>
      </c>
      <c r="I86" s="398">
        <v>36710.741464186416</v>
      </c>
      <c r="J86" s="345">
        <v>36616.895635403664</v>
      </c>
      <c r="K86" s="345">
        <v>37335.95999954312</v>
      </c>
      <c r="L86" s="345">
        <v>37866.382429722384</v>
      </c>
      <c r="M86" s="345">
        <v>38812.545456115586</v>
      </c>
      <c r="N86" s="345">
        <v>37652.821304188321</v>
      </c>
      <c r="O86" s="414">
        <v>37526.659039649116</v>
      </c>
      <c r="P86" s="414">
        <v>37896.028095754584</v>
      </c>
      <c r="Q86" s="414">
        <v>38146.206925050974</v>
      </c>
      <c r="R86" s="414">
        <v>39229.075988317134</v>
      </c>
      <c r="S86" s="415">
        <v>38653.301317181686</v>
      </c>
      <c r="T86" s="414">
        <v>38454.15872101015</v>
      </c>
      <c r="U86" s="414">
        <v>38062.934558670917</v>
      </c>
      <c r="V86" s="414">
        <v>37621.972546837824</v>
      </c>
      <c r="W86" s="414">
        <v>38371.715826035179</v>
      </c>
      <c r="X86" s="414">
        <v>40140.290617795246</v>
      </c>
      <c r="Y86" s="414">
        <v>40354.548699717358</v>
      </c>
      <c r="Z86" s="414">
        <v>41690.893314233312</v>
      </c>
      <c r="AA86" s="414">
        <v>42354.511766323274</v>
      </c>
      <c r="AB86" s="414">
        <v>43426.760789105108</v>
      </c>
      <c r="AC86" s="415">
        <v>44004.873406229934</v>
      </c>
      <c r="AD86" s="414">
        <v>44420.570575412734</v>
      </c>
      <c r="AE86" s="414">
        <v>44384.887211459536</v>
      </c>
      <c r="AF86" s="414">
        <v>45529.792803413322</v>
      </c>
      <c r="AG86" s="414">
        <v>45741.175532191781</v>
      </c>
      <c r="AH86" s="414">
        <v>46227.359668405399</v>
      </c>
      <c r="AI86" s="414">
        <v>46717.046212814537</v>
      </c>
      <c r="AJ86" s="414">
        <v>47085.129163035868</v>
      </c>
      <c r="AK86" s="414">
        <v>47771.074622673841</v>
      </c>
      <c r="AL86" s="414">
        <v>49608.057616372709</v>
      </c>
      <c r="AM86" s="415">
        <v>50809.919737541961</v>
      </c>
      <c r="AN86" s="414">
        <v>52074.448041740434</v>
      </c>
      <c r="AO86" s="414">
        <v>53008.113691608014</v>
      </c>
      <c r="AP86" s="414">
        <v>54442.288289448057</v>
      </c>
      <c r="AQ86" s="414">
        <v>55281.680793840882</v>
      </c>
      <c r="AR86" s="414">
        <v>55844.296347760923</v>
      </c>
      <c r="AS86" s="414">
        <v>55479.882731247395</v>
      </c>
      <c r="AT86" s="414">
        <v>55180.020103516355</v>
      </c>
      <c r="AU86" s="414">
        <v>54974.566221955443</v>
      </c>
      <c r="AV86" s="414">
        <v>55128.921064645212</v>
      </c>
      <c r="AW86" s="415">
        <v>56329.609680252965</v>
      </c>
      <c r="AX86" s="414">
        <v>56246.652761104568</v>
      </c>
      <c r="AY86" s="414">
        <v>56987.176884468645</v>
      </c>
      <c r="AZ86" s="414">
        <v>57338.560679519993</v>
      </c>
      <c r="BA86" s="414">
        <v>56428.205329250093</v>
      </c>
      <c r="BB86" s="414">
        <v>57143.208105858874</v>
      </c>
      <c r="BC86" s="414"/>
      <c r="BD86" s="414"/>
      <c r="BE86" s="414"/>
      <c r="BF86" s="414"/>
      <c r="BG86" s="414"/>
      <c r="BH86" s="416"/>
    </row>
    <row r="87" spans="1:60">
      <c r="A87" s="511">
        <v>78</v>
      </c>
      <c r="B87" s="345">
        <v>31554.401553588988</v>
      </c>
      <c r="C87" s="345">
        <f t="shared" si="2"/>
        <v>32805.833260996849</v>
      </c>
      <c r="D87" s="380">
        <v>34057.264968404706</v>
      </c>
      <c r="E87" s="380">
        <f t="shared" si="3"/>
        <v>35269.935495594465</v>
      </c>
      <c r="F87" s="380">
        <v>36482.606022784224</v>
      </c>
      <c r="G87" s="345">
        <v>36651.298605212185</v>
      </c>
      <c r="H87" s="380">
        <v>37298.808200381878</v>
      </c>
      <c r="I87" s="398">
        <v>37432.314776525294</v>
      </c>
      <c r="J87" s="345">
        <v>37270.199691561866</v>
      </c>
      <c r="K87" s="345">
        <v>38023.528118695169</v>
      </c>
      <c r="L87" s="345">
        <v>38559.266970662924</v>
      </c>
      <c r="M87" s="345">
        <v>39547.631544299591</v>
      </c>
      <c r="N87" s="345">
        <v>38371.709401864871</v>
      </c>
      <c r="O87" s="414">
        <v>38221.669072561403</v>
      </c>
      <c r="P87" s="414">
        <v>38569.784351610324</v>
      </c>
      <c r="Q87" s="414">
        <v>38816.230399435291</v>
      </c>
      <c r="R87" s="414">
        <v>39953.435013356029</v>
      </c>
      <c r="S87" s="415">
        <v>39343.806894109977</v>
      </c>
      <c r="T87" s="414">
        <v>39118.349379059568</v>
      </c>
      <c r="U87" s="414">
        <v>38783.193873463817</v>
      </c>
      <c r="V87" s="414">
        <v>38340.546530807303</v>
      </c>
      <c r="W87" s="414">
        <v>39137.287327626196</v>
      </c>
      <c r="X87" s="414">
        <v>40936.187000019752</v>
      </c>
      <c r="Y87" s="414">
        <v>41147.01601027423</v>
      </c>
      <c r="Z87" s="414">
        <v>42510.91982555484</v>
      </c>
      <c r="AA87" s="414">
        <v>43167.624773270123</v>
      </c>
      <c r="AB87" s="414">
        <v>44308.769515677224</v>
      </c>
      <c r="AC87" s="415">
        <v>44885.307345923844</v>
      </c>
      <c r="AD87" s="414">
        <v>45363.663407509615</v>
      </c>
      <c r="AE87" s="414">
        <v>45281.008845712851</v>
      </c>
      <c r="AF87" s="414">
        <v>46440.287305733647</v>
      </c>
      <c r="AG87" s="414">
        <v>46739.66810711733</v>
      </c>
      <c r="AH87" s="414">
        <v>47164.128388273683</v>
      </c>
      <c r="AI87" s="414">
        <v>47762.643771570481</v>
      </c>
      <c r="AJ87" s="414">
        <v>48101.688916580431</v>
      </c>
      <c r="AK87" s="414">
        <v>48816.635944624992</v>
      </c>
      <c r="AL87" s="414">
        <v>50689.489307164411</v>
      </c>
      <c r="AM87" s="415">
        <v>51951.119292890253</v>
      </c>
      <c r="AN87" s="414">
        <v>53239.982098062697</v>
      </c>
      <c r="AO87" s="414">
        <v>54187.540003988914</v>
      </c>
      <c r="AP87" s="414">
        <v>55616.29810871464</v>
      </c>
      <c r="AQ87" s="414">
        <v>56512.266153977747</v>
      </c>
      <c r="AR87" s="414">
        <v>57153.897678596484</v>
      </c>
      <c r="AS87" s="414">
        <v>56768.685316818402</v>
      </c>
      <c r="AT87" s="414">
        <v>56479.965675336025</v>
      </c>
      <c r="AU87" s="414">
        <v>56292.110524669588</v>
      </c>
      <c r="AV87" s="414">
        <v>56450.225016455537</v>
      </c>
      <c r="AW87" s="415">
        <v>57705.871724671088</v>
      </c>
      <c r="AX87" s="414">
        <v>57598.602659300108</v>
      </c>
      <c r="AY87" s="414">
        <v>58410.558218924038</v>
      </c>
      <c r="AZ87" s="414">
        <v>58815.845273219995</v>
      </c>
      <c r="BA87" s="414">
        <v>57874.970987907334</v>
      </c>
      <c r="BB87" s="414">
        <v>58571.734965456068</v>
      </c>
      <c r="BC87" s="414"/>
      <c r="BD87" s="414"/>
      <c r="BE87" s="414"/>
      <c r="BF87" s="414"/>
      <c r="BG87" s="414"/>
      <c r="BH87" s="416"/>
    </row>
    <row r="88" spans="1:60">
      <c r="A88" s="512">
        <v>79</v>
      </c>
      <c r="B88" s="346">
        <v>32173.248653023598</v>
      </c>
      <c r="C88" s="346">
        <f t="shared" si="2"/>
        <v>33435.80355066518</v>
      </c>
      <c r="D88" s="381">
        <v>34698.358448306753</v>
      </c>
      <c r="E88" s="381">
        <f t="shared" si="3"/>
        <v>35924.548945843962</v>
      </c>
      <c r="F88" s="381">
        <v>37150.739443381171</v>
      </c>
      <c r="G88" s="346">
        <v>37343.179116804065</v>
      </c>
      <c r="H88" s="381">
        <v>38003.112997241959</v>
      </c>
      <c r="I88" s="401">
        <v>38159.481680432691</v>
      </c>
      <c r="J88" s="346">
        <v>37976.617898627235</v>
      </c>
      <c r="K88" s="346">
        <v>38756.59706926169</v>
      </c>
      <c r="L88" s="346">
        <v>39276.378243804182</v>
      </c>
      <c r="M88" s="346">
        <v>40287.311920534754</v>
      </c>
      <c r="N88" s="346">
        <v>39132.885034698869</v>
      </c>
      <c r="O88" s="417">
        <v>38955.506481614029</v>
      </c>
      <c r="P88" s="417">
        <v>39276.67616103273</v>
      </c>
      <c r="Q88" s="417">
        <v>39562.629606650975</v>
      </c>
      <c r="R88" s="417">
        <v>40700.531765638298</v>
      </c>
      <c r="S88" s="418">
        <v>40058.330056322739</v>
      </c>
      <c r="T88" s="417">
        <v>39832.14763812512</v>
      </c>
      <c r="U88" s="417">
        <v>39531.155469594902</v>
      </c>
      <c r="V88" s="417">
        <v>39070.97817127793</v>
      </c>
      <c r="W88" s="417">
        <v>39941.478163125365</v>
      </c>
      <c r="X88" s="417">
        <v>41782.373538263935</v>
      </c>
      <c r="Y88" s="417">
        <v>42019.78667496753</v>
      </c>
      <c r="Z88" s="417">
        <v>43428.272715745341</v>
      </c>
      <c r="AA88" s="417">
        <v>44035.214334032273</v>
      </c>
      <c r="AB88" s="417">
        <v>45282.289081430121</v>
      </c>
      <c r="AC88" s="418">
        <v>45810.60416152572</v>
      </c>
      <c r="AD88" s="417">
        <v>46342.683585591134</v>
      </c>
      <c r="AE88" s="417">
        <v>46258.596083080105</v>
      </c>
      <c r="AF88" s="417">
        <v>47443.689410331557</v>
      </c>
      <c r="AG88" s="417">
        <v>47762.875844788563</v>
      </c>
      <c r="AH88" s="417">
        <v>48179.90169897423</v>
      </c>
      <c r="AI88" s="417">
        <v>48836.671475428549</v>
      </c>
      <c r="AJ88" s="417">
        <v>49203.34880170026</v>
      </c>
      <c r="AK88" s="417">
        <v>50020.017843474438</v>
      </c>
      <c r="AL88" s="417">
        <v>51775.414481435851</v>
      </c>
      <c r="AM88" s="418">
        <v>53136.551389143518</v>
      </c>
      <c r="AN88" s="417">
        <v>54530.857888501188</v>
      </c>
      <c r="AO88" s="417">
        <v>55434.442434360622</v>
      </c>
      <c r="AP88" s="417">
        <v>56913.233661998551</v>
      </c>
      <c r="AQ88" s="417">
        <v>57867.26234173285</v>
      </c>
      <c r="AR88" s="417">
        <v>58483.241743062732</v>
      </c>
      <c r="AS88" s="417">
        <v>58117.580880089656</v>
      </c>
      <c r="AT88" s="417">
        <v>57855.648286201547</v>
      </c>
      <c r="AU88" s="417">
        <v>57692.982560552642</v>
      </c>
      <c r="AV88" s="417">
        <v>57785.736537640158</v>
      </c>
      <c r="AW88" s="418">
        <v>59178.097619125168</v>
      </c>
      <c r="AX88" s="417">
        <v>59058.985399159792</v>
      </c>
      <c r="AY88" s="417">
        <v>59929.885162759849</v>
      </c>
      <c r="AZ88" s="417">
        <v>60412.640530679993</v>
      </c>
      <c r="BA88" s="417">
        <v>59391.250912446012</v>
      </c>
      <c r="BB88" s="417">
        <v>60079.209537980969</v>
      </c>
      <c r="BC88" s="417"/>
      <c r="BD88" s="417"/>
      <c r="BE88" s="417"/>
      <c r="BF88" s="417"/>
      <c r="BG88" s="417"/>
      <c r="BH88" s="419"/>
    </row>
    <row r="89" spans="1:60">
      <c r="A89" s="513">
        <v>80</v>
      </c>
      <c r="B89" s="347">
        <v>32826.098340339231</v>
      </c>
      <c r="C89" s="347">
        <f t="shared" si="2"/>
        <v>34109.211978806059</v>
      </c>
      <c r="D89" s="383">
        <v>35392.325617272887</v>
      </c>
      <c r="E89" s="383">
        <f t="shared" si="3"/>
        <v>36656.024404444142</v>
      </c>
      <c r="F89" s="383">
        <v>37919.723191615398</v>
      </c>
      <c r="G89" s="347">
        <v>38077.919483096324</v>
      </c>
      <c r="H89" s="383">
        <v>38695.679380821042</v>
      </c>
      <c r="I89" s="402">
        <v>38909.022950614162</v>
      </c>
      <c r="J89" s="347">
        <v>38688.347520783333</v>
      </c>
      <c r="K89" s="347">
        <v>39469.443428088438</v>
      </c>
      <c r="L89" s="347">
        <v>40085.551099308163</v>
      </c>
      <c r="M89" s="347">
        <v>41077.529465332562</v>
      </c>
      <c r="N89" s="347">
        <v>39944.805709721797</v>
      </c>
      <c r="O89" s="420">
        <v>39704.874841122801</v>
      </c>
      <c r="P89" s="420">
        <v>40057.202533936645</v>
      </c>
      <c r="Q89" s="420">
        <v>40374.989674039214</v>
      </c>
      <c r="R89" s="420">
        <v>41486.607478909202</v>
      </c>
      <c r="S89" s="421">
        <v>40808.879596462182</v>
      </c>
      <c r="T89" s="420">
        <v>40603.821431709497</v>
      </c>
      <c r="U89" s="420">
        <v>40266.52511966318</v>
      </c>
      <c r="V89" s="420">
        <v>39863.069625554519</v>
      </c>
      <c r="W89" s="420">
        <v>40852.440098252955</v>
      </c>
      <c r="X89" s="420">
        <v>42737.886502637863</v>
      </c>
      <c r="Y89" s="420">
        <v>42928.482524406078</v>
      </c>
      <c r="Z89" s="420">
        <v>44362.191798083753</v>
      </c>
      <c r="AA89" s="420">
        <v>44967.368699316256</v>
      </c>
      <c r="AB89" s="420">
        <v>46240.232334130968</v>
      </c>
      <c r="AC89" s="421">
        <v>46784.502426027902</v>
      </c>
      <c r="AD89" s="420">
        <v>47319.907396373426</v>
      </c>
      <c r="AE89" s="420">
        <v>47269.116223833837</v>
      </c>
      <c r="AF89" s="420">
        <v>48560.269866794893</v>
      </c>
      <c r="AG89" s="420">
        <v>48804.208035139964</v>
      </c>
      <c r="AH89" s="420">
        <v>49276.291939095456</v>
      </c>
      <c r="AI89" s="420">
        <v>49940.708776894411</v>
      </c>
      <c r="AJ89" s="420">
        <v>50352.974215526148</v>
      </c>
      <c r="AK89" s="420">
        <v>51234.022281153564</v>
      </c>
      <c r="AL89" s="420">
        <v>52958.698464435081</v>
      </c>
      <c r="AM89" s="421">
        <v>54388.332296754241</v>
      </c>
      <c r="AN89" s="420">
        <v>55909.616963779808</v>
      </c>
      <c r="AO89" s="420">
        <v>56754.443992555694</v>
      </c>
      <c r="AP89" s="420">
        <v>58228.124659577123</v>
      </c>
      <c r="AQ89" s="420">
        <v>59281.759360087977</v>
      </c>
      <c r="AR89" s="420">
        <v>59928.40984482901</v>
      </c>
      <c r="AS89" s="420">
        <v>59561.090918888935</v>
      </c>
      <c r="AT89" s="420">
        <v>59305.826345308873</v>
      </c>
      <c r="AU89" s="420">
        <v>59151.821715161888</v>
      </c>
      <c r="AV89" s="420">
        <v>59273.979429598563</v>
      </c>
      <c r="AW89" s="421">
        <v>60656.174967849736</v>
      </c>
      <c r="AX89" s="420">
        <v>60598.962458964437</v>
      </c>
      <c r="AY89" s="420">
        <v>61484.204034722636</v>
      </c>
      <c r="AZ89" s="420">
        <v>62044.846355179994</v>
      </c>
      <c r="BA89" s="420">
        <v>60948.804932351777</v>
      </c>
      <c r="BB89" s="420">
        <v>61738.178370448208</v>
      </c>
      <c r="BC89" s="420"/>
      <c r="BD89" s="420"/>
      <c r="BE89" s="420"/>
      <c r="BF89" s="420"/>
      <c r="BG89" s="420"/>
      <c r="BH89" s="422"/>
    </row>
    <row r="90" spans="1:60">
      <c r="A90" s="511">
        <v>81</v>
      </c>
      <c r="B90" s="345">
        <v>33465.346992502462</v>
      </c>
      <c r="C90" s="345">
        <f t="shared" si="2"/>
        <v>34815.47515616881</v>
      </c>
      <c r="D90" s="380">
        <v>36165.603319835158</v>
      </c>
      <c r="E90" s="380">
        <f t="shared" si="3"/>
        <v>37439.761420797047</v>
      </c>
      <c r="F90" s="380">
        <v>38713.919521758937</v>
      </c>
      <c r="G90" s="345">
        <v>38806.537013002817</v>
      </c>
      <c r="H90" s="380">
        <v>39464.545450726633</v>
      </c>
      <c r="I90" s="398">
        <v>39692.125770206738</v>
      </c>
      <c r="J90" s="345">
        <v>39485.059784390891</v>
      </c>
      <c r="K90" s="345">
        <v>40222.734970394726</v>
      </c>
      <c r="L90" s="345">
        <v>40933.4867263333</v>
      </c>
      <c r="M90" s="345">
        <v>41987.198499460268</v>
      </c>
      <c r="N90" s="345">
        <v>40790.556412870683</v>
      </c>
      <c r="O90" s="414">
        <v>40477.539626315782</v>
      </c>
      <c r="P90" s="414">
        <v>40904.000013973913</v>
      </c>
      <c r="Q90" s="414">
        <v>41211.651110964704</v>
      </c>
      <c r="R90" s="414">
        <v>42360.385854404551</v>
      </c>
      <c r="S90" s="415">
        <v>41628.479694294467</v>
      </c>
      <c r="T90" s="414">
        <v>41438.882715481166</v>
      </c>
      <c r="U90" s="414">
        <v>41097.593559808833</v>
      </c>
      <c r="V90" s="414">
        <v>40685.990986734098</v>
      </c>
      <c r="W90" s="414">
        <v>41688.435091088249</v>
      </c>
      <c r="X90" s="414">
        <v>43704.33210962476</v>
      </c>
      <c r="Y90" s="414">
        <v>43835.065127683141</v>
      </c>
      <c r="Z90" s="414">
        <v>45387.224937235667</v>
      </c>
      <c r="AA90" s="414">
        <v>45941.893717567691</v>
      </c>
      <c r="AB90" s="414">
        <v>47246.851565119461</v>
      </c>
      <c r="AC90" s="415">
        <v>47836.91072336903</v>
      </c>
      <c r="AD90" s="414">
        <v>48377.967735621169</v>
      </c>
      <c r="AE90" s="414">
        <v>48326.435753610473</v>
      </c>
      <c r="AF90" s="414">
        <v>49578.875033583681</v>
      </c>
      <c r="AG90" s="414">
        <v>49921.333391244785</v>
      </c>
      <c r="AH90" s="414">
        <v>50446.849754283707</v>
      </c>
      <c r="AI90" s="414">
        <v>51063.699508428363</v>
      </c>
      <c r="AJ90" s="414">
        <v>51530.450581503945</v>
      </c>
      <c r="AK90" s="414">
        <v>52552.734601582524</v>
      </c>
      <c r="AL90" s="414">
        <v>54257.31519008107</v>
      </c>
      <c r="AM90" s="415">
        <v>55743.322466476566</v>
      </c>
      <c r="AN90" s="414">
        <v>57341.682293797516</v>
      </c>
      <c r="AO90" s="414">
        <v>58146.138926116</v>
      </c>
      <c r="AP90" s="414">
        <v>59631.41169060635</v>
      </c>
      <c r="AQ90" s="414">
        <v>60786.859915947687</v>
      </c>
      <c r="AR90" s="414">
        <v>61447.284152149856</v>
      </c>
      <c r="AS90" s="414">
        <v>61127.344061075928</v>
      </c>
      <c r="AT90" s="414">
        <v>60860.29803195475</v>
      </c>
      <c r="AU90" s="414">
        <v>60726.595107223526</v>
      </c>
      <c r="AV90" s="414">
        <v>60822.60449139776</v>
      </c>
      <c r="AW90" s="415">
        <v>62240.748784297131</v>
      </c>
      <c r="AX90" s="414">
        <v>62278.517963889957</v>
      </c>
      <c r="AY90" s="414">
        <v>63127.695884815461</v>
      </c>
      <c r="AZ90" s="414">
        <v>63785.497041239993</v>
      </c>
      <c r="BA90" s="414">
        <v>62646.473644424805</v>
      </c>
      <c r="BB90" s="414">
        <v>63448.356530219913</v>
      </c>
      <c r="BC90" s="414"/>
      <c r="BD90" s="414"/>
      <c r="BE90" s="414"/>
      <c r="BF90" s="414"/>
      <c r="BG90" s="414"/>
      <c r="BH90" s="416"/>
    </row>
    <row r="91" spans="1:60">
      <c r="A91" s="511">
        <v>82</v>
      </c>
      <c r="B91" s="345">
        <v>34172.600820427731</v>
      </c>
      <c r="C91" s="345">
        <f t="shared" si="2"/>
        <v>35572.263949245098</v>
      </c>
      <c r="D91" s="380">
        <v>36971.927078062472</v>
      </c>
      <c r="E91" s="380">
        <f t="shared" si="3"/>
        <v>38271.537192369127</v>
      </c>
      <c r="F91" s="380">
        <v>39571.147306675775</v>
      </c>
      <c r="G91" s="345">
        <v>39620.874252310066</v>
      </c>
      <c r="H91" s="380">
        <v>40245.149933913228</v>
      </c>
      <c r="I91" s="398">
        <v>40519.977322347462</v>
      </c>
      <c r="J91" s="345">
        <v>40303.017708361323</v>
      </c>
      <c r="K91" s="345">
        <v>41077.139471399845</v>
      </c>
      <c r="L91" s="345">
        <v>41810.494431999294</v>
      </c>
      <c r="M91" s="345">
        <v>42951.998990201777</v>
      </c>
      <c r="N91" s="345">
        <v>41644.764623051058</v>
      </c>
      <c r="O91" s="414">
        <v>41378.334752771923</v>
      </c>
      <c r="P91" s="414">
        <v>41776.569591229701</v>
      </c>
      <c r="Q91" s="414">
        <v>42055.255796329409</v>
      </c>
      <c r="R91" s="414">
        <v>43308.873905128123</v>
      </c>
      <c r="S91" s="415">
        <v>42520.132547980131</v>
      </c>
      <c r="T91" s="414">
        <v>42298.747799760902</v>
      </c>
      <c r="U91" s="414">
        <v>41996.658508693676</v>
      </c>
      <c r="V91" s="414">
        <v>41553.971442618022</v>
      </c>
      <c r="W91" s="414">
        <v>42644.831536696016</v>
      </c>
      <c r="X91" s="414">
        <v>44780.104142741402</v>
      </c>
      <c r="Y91" s="414">
        <v>44876.895485295237</v>
      </c>
      <c r="Z91" s="414">
        <v>46466.098200868291</v>
      </c>
      <c r="AA91" s="414">
        <v>46960.807038927887</v>
      </c>
      <c r="AB91" s="414">
        <v>48288.517500475056</v>
      </c>
      <c r="AC91" s="415">
        <v>48965.959767052933</v>
      </c>
      <c r="AD91" s="414">
        <v>49506.086399538959</v>
      </c>
      <c r="AE91" s="414">
        <v>49520.686829046703</v>
      </c>
      <c r="AF91" s="414">
        <v>50796.809237986199</v>
      </c>
      <c r="AG91" s="414">
        <v>51112.604235586659</v>
      </c>
      <c r="AH91" s="414">
        <v>51675.451758654846</v>
      </c>
      <c r="AI91" s="414">
        <v>52278.29848529138</v>
      </c>
      <c r="AJ91" s="414">
        <v>52793.027079057014</v>
      </c>
      <c r="AK91" s="414">
        <v>53889.656988576666</v>
      </c>
      <c r="AL91" s="414">
        <v>55644.303757495356</v>
      </c>
      <c r="AM91" s="415">
        <v>57169.084701646847</v>
      </c>
      <c r="AN91" s="414">
        <v>58824.172459379224</v>
      </c>
      <c r="AO91" s="414">
        <v>59688.249372697472</v>
      </c>
      <c r="AP91" s="414">
        <v>61226.683856786236</v>
      </c>
      <c r="AQ91" s="414">
        <v>62394.734633752894</v>
      </c>
      <c r="AR91" s="414">
        <v>63163.585795777573</v>
      </c>
      <c r="AS91" s="414">
        <v>62765.197346905756</v>
      </c>
      <c r="AT91" s="414">
        <v>62530.237663375432</v>
      </c>
      <c r="AU91" s="414">
        <v>62402.810957056005</v>
      </c>
      <c r="AV91" s="414">
        <v>62448.187220641099</v>
      </c>
      <c r="AW91" s="415">
        <v>63899.050924552641</v>
      </c>
      <c r="AX91" s="414">
        <v>63966.148254896849</v>
      </c>
      <c r="AY91" s="414">
        <v>64903.254044290748</v>
      </c>
      <c r="AZ91" s="414">
        <v>65603.608342699998</v>
      </c>
      <c r="BA91" s="414">
        <v>64386.502612269331</v>
      </c>
      <c r="BB91" s="414">
        <v>65292.959174165808</v>
      </c>
      <c r="BC91" s="414"/>
      <c r="BD91" s="414"/>
      <c r="BE91" s="414"/>
      <c r="BF91" s="414"/>
      <c r="BG91" s="414"/>
      <c r="BH91" s="416"/>
    </row>
    <row r="92" spans="1:60">
      <c r="A92" s="511">
        <v>83</v>
      </c>
      <c r="B92" s="345">
        <v>34941.059306538838</v>
      </c>
      <c r="C92" s="345">
        <f t="shared" si="2"/>
        <v>36376.178099246841</v>
      </c>
      <c r="D92" s="380">
        <v>37811.296891954844</v>
      </c>
      <c r="E92" s="380">
        <f t="shared" si="3"/>
        <v>39132.442282728385</v>
      </c>
      <c r="F92" s="380">
        <v>40453.587673501926</v>
      </c>
      <c r="G92" s="345">
        <v>40490.317019089242</v>
      </c>
      <c r="H92" s="380">
        <v>41107.923310066828</v>
      </c>
      <c r="I92" s="398">
        <v>41392.577607036343</v>
      </c>
      <c r="J92" s="345">
        <v>41190.024028511085</v>
      </c>
      <c r="K92" s="345">
        <v>41977.044803819437</v>
      </c>
      <c r="L92" s="345">
        <v>42711.728869866005</v>
      </c>
      <c r="M92" s="345">
        <v>43916.799480943286</v>
      </c>
      <c r="N92" s="345">
        <v>42545.489121904619</v>
      </c>
      <c r="O92" s="414">
        <v>42368.432844350871</v>
      </c>
      <c r="P92" s="414">
        <v>42708.04681927069</v>
      </c>
      <c r="Q92" s="414">
        <v>42978.707838745097</v>
      </c>
      <c r="R92" s="414">
        <v>44312.582150585607</v>
      </c>
      <c r="S92" s="415">
        <v>43462.82277039528</v>
      </c>
      <c r="T92" s="414">
        <v>43191.684618051397</v>
      </c>
      <c r="U92" s="414">
        <v>42933.499295766953</v>
      </c>
      <c r="V92" s="414">
        <v>42504.955494009977</v>
      </c>
      <c r="W92" s="414">
        <v>43717.085984028243</v>
      </c>
      <c r="X92" s="414">
        <v>45890.860632219556</v>
      </c>
      <c r="Y92" s="414">
        <v>46026.501397143074</v>
      </c>
      <c r="Z92" s="414">
        <v>47547.042238519396</v>
      </c>
      <c r="AA92" s="414">
        <v>48036.214564244692</v>
      </c>
      <c r="AB92" s="414">
        <v>49452.846901115518</v>
      </c>
      <c r="AC92" s="415">
        <v>50158.564551606469</v>
      </c>
      <c r="AD92" s="414">
        <v>50747.376203308384</v>
      </c>
      <c r="AE92" s="414">
        <v>50740.937565051216</v>
      </c>
      <c r="AF92" s="414">
        <v>52078.934149416862</v>
      </c>
      <c r="AG92" s="414">
        <v>52364.839148034545</v>
      </c>
      <c r="AH92" s="414">
        <v>53071.736976220993</v>
      </c>
      <c r="AI92" s="414">
        <v>53597.141327528858</v>
      </c>
      <c r="AJ92" s="414">
        <v>54227.351114880163</v>
      </c>
      <c r="AK92" s="414">
        <v>55287.27959745477</v>
      </c>
      <c r="AL92" s="414">
        <v>57149.620723209562</v>
      </c>
      <c r="AM92" s="415">
        <v>58709.851543170058</v>
      </c>
      <c r="AN92" s="414">
        <v>60380.138813925623</v>
      </c>
      <c r="AO92" s="414">
        <v>61392.021351965232</v>
      </c>
      <c r="AP92" s="414">
        <v>62885.490672008782</v>
      </c>
      <c r="AQ92" s="414">
        <v>64018.836850812651</v>
      </c>
      <c r="AR92" s="414">
        <v>64970.704014106443</v>
      </c>
      <c r="AS92" s="414">
        <v>64498.943682257239</v>
      </c>
      <c r="AT92" s="414">
        <v>64262.256834997628</v>
      </c>
      <c r="AU92" s="414">
        <v>64146.655112069049</v>
      </c>
      <c r="AV92" s="414">
        <v>64135.336083839764</v>
      </c>
      <c r="AW92" s="415">
        <v>65681.403895342431</v>
      </c>
      <c r="AX92" s="414">
        <v>65744.90827453637</v>
      </c>
      <c r="AY92" s="414">
        <v>66784.916760022024</v>
      </c>
      <c r="AZ92" s="414">
        <v>67471.51575405999</v>
      </c>
      <c r="BA92" s="414">
        <v>66310.092688457007</v>
      </c>
      <c r="BB92" s="414">
        <v>67203.707199213284</v>
      </c>
      <c r="BC92" s="414"/>
      <c r="BD92" s="414"/>
      <c r="BE92" s="414"/>
      <c r="BF92" s="414"/>
      <c r="BG92" s="414"/>
      <c r="BH92" s="416"/>
    </row>
    <row r="93" spans="1:60">
      <c r="A93" s="511">
        <v>84</v>
      </c>
      <c r="B93" s="345">
        <v>35770.72245083579</v>
      </c>
      <c r="C93" s="345">
        <f t="shared" si="2"/>
        <v>37247.045239573068</v>
      </c>
      <c r="D93" s="380">
        <v>38723.368028310339</v>
      </c>
      <c r="E93" s="380">
        <f t="shared" si="3"/>
        <v>40061.213761705862</v>
      </c>
      <c r="F93" s="380">
        <v>41399.059495101385</v>
      </c>
      <c r="G93" s="345">
        <v>41469.970840812253</v>
      </c>
      <c r="H93" s="380">
        <v>42076.342405749441</v>
      </c>
      <c r="I93" s="398">
        <v>42321.113807410402</v>
      </c>
      <c r="J93" s="345">
        <v>42215.127141019482</v>
      </c>
      <c r="K93" s="345">
        <v>42957.840503198087</v>
      </c>
      <c r="L93" s="345">
        <v>43671.107465014444</v>
      </c>
      <c r="M93" s="345">
        <v>44877.005683633644</v>
      </c>
      <c r="N93" s="345">
        <v>43530.788691073067</v>
      </c>
      <c r="O93" s="414">
        <v>43397.358312070173</v>
      </c>
      <c r="P93" s="414">
        <v>43779.429717926534</v>
      </c>
      <c r="Q93" s="414">
        <v>44023.666728847056</v>
      </c>
      <c r="R93" s="414">
        <v>45400.744811518474</v>
      </c>
      <c r="S93" s="415">
        <v>44480.567946824376</v>
      </c>
      <c r="T93" s="414">
        <v>44197.616527545317</v>
      </c>
      <c r="U93" s="414">
        <v>43940.854980791992</v>
      </c>
      <c r="V93" s="414">
        <v>43562.658453912249</v>
      </c>
      <c r="W93" s="414">
        <v>44823.416314220602</v>
      </c>
      <c r="X93" s="414">
        <v>47117.503133395236</v>
      </c>
      <c r="Y93" s="414">
        <v>47254.297416965848</v>
      </c>
      <c r="Z93" s="414">
        <v>48828.85135596391</v>
      </c>
      <c r="AA93" s="414">
        <v>49256.89289973562</v>
      </c>
      <c r="AB93" s="414">
        <v>50693.11082788471</v>
      </c>
      <c r="AC93" s="415">
        <v>51487.627250380072</v>
      </c>
      <c r="AD93" s="414">
        <v>52033.575189558607</v>
      </c>
      <c r="AE93" s="414">
        <v>52030.520729237804</v>
      </c>
      <c r="AF93" s="414">
        <v>53435.385142669598</v>
      </c>
      <c r="AG93" s="414">
        <v>53684.62883865396</v>
      </c>
      <c r="AH93" s="414">
        <v>54516.39235143955</v>
      </c>
      <c r="AI93" s="414">
        <v>54971.265007464914</v>
      </c>
      <c r="AJ93" s="414">
        <v>55729.755255963522</v>
      </c>
      <c r="AK93" s="414">
        <v>56803.267639006583</v>
      </c>
      <c r="AL93" s="414">
        <v>58765.776948090788</v>
      </c>
      <c r="AM93" s="415">
        <v>60434.920638463984</v>
      </c>
      <c r="AN93" s="414">
        <v>62060.006193000721</v>
      </c>
      <c r="AO93" s="414">
        <v>63192.790250844781</v>
      </c>
      <c r="AP93" s="414">
        <v>64645.124212885989</v>
      </c>
      <c r="AQ93" s="414">
        <v>65809.270935231572</v>
      </c>
      <c r="AR93" s="414">
        <v>66884.432994041024</v>
      </c>
      <c r="AS93" s="414">
        <v>66341.368807066596</v>
      </c>
      <c r="AT93" s="414">
        <v>66189.20576285258</v>
      </c>
      <c r="AU93" s="414">
        <v>65994.357021466523</v>
      </c>
      <c r="AV93" s="414">
        <v>65974.032353697679</v>
      </c>
      <c r="AW93" s="415">
        <v>67613.554095456653</v>
      </c>
      <c r="AX93" s="414">
        <v>67663.246739296766</v>
      </c>
      <c r="AY93" s="414">
        <v>68817.834907011842</v>
      </c>
      <c r="AZ93" s="414">
        <v>69498.770717099993</v>
      </c>
      <c r="BA93" s="414">
        <v>68434.62243945818</v>
      </c>
      <c r="BB93" s="414">
        <v>69245.679125478433</v>
      </c>
      <c r="BC93" s="414"/>
      <c r="BD93" s="414"/>
      <c r="BE93" s="414"/>
      <c r="BF93" s="414"/>
      <c r="BG93" s="414"/>
      <c r="BH93" s="416"/>
    </row>
    <row r="94" spans="1:60">
      <c r="A94" s="511">
        <v>85</v>
      </c>
      <c r="B94" s="345">
        <v>36688.792323623406</v>
      </c>
      <c r="C94" s="345">
        <f t="shared" si="2"/>
        <v>38201.771010942684</v>
      </c>
      <c r="D94" s="380">
        <v>39714.749698261963</v>
      </c>
      <c r="E94" s="380">
        <f t="shared" si="3"/>
        <v>41076.91409856137</v>
      </c>
      <c r="F94" s="380">
        <v>42439.078498860777</v>
      </c>
      <c r="G94" s="345">
        <v>42504.730190007183</v>
      </c>
      <c r="H94" s="380">
        <v>43109.322774477558</v>
      </c>
      <c r="I94" s="398">
        <v>43327.960289743714</v>
      </c>
      <c r="J94" s="345">
        <v>43293.344404435054</v>
      </c>
      <c r="K94" s="345">
        <v>44009.415273665923</v>
      </c>
      <c r="L94" s="345">
        <v>44775.846453367187</v>
      </c>
      <c r="M94" s="345">
        <v>46011.794832267704</v>
      </c>
      <c r="N94" s="345">
        <v>44609.120837587892</v>
      </c>
      <c r="O94" s="414">
        <v>44519.469482526314</v>
      </c>
      <c r="P94" s="414">
        <v>44961.264461804625</v>
      </c>
      <c r="Q94" s="414">
        <v>45127.643230682348</v>
      </c>
      <c r="R94" s="414">
        <v>46651.319809904009</v>
      </c>
      <c r="S94" s="415">
        <v>45609.394455194109</v>
      </c>
      <c r="T94" s="414">
        <v>45283.471794231911</v>
      </c>
      <c r="U94" s="414">
        <v>45121.979521483838</v>
      </c>
      <c r="V94" s="414">
        <v>44746.05257272668</v>
      </c>
      <c r="W94" s="414">
        <v>46043.332920613408</v>
      </c>
      <c r="X94" s="414">
        <v>48440.352889565089</v>
      </c>
      <c r="Y94" s="414">
        <v>48589.868991024363</v>
      </c>
      <c r="Z94" s="414">
        <v>50187.27911209251</v>
      </c>
      <c r="AA94" s="414">
        <v>50592.577293281065</v>
      </c>
      <c r="AB94" s="414">
        <v>52005.415202519609</v>
      </c>
      <c r="AC94" s="415">
        <v>52912.023560458118</v>
      </c>
      <c r="AD94" s="414">
        <v>53416.778009967362</v>
      </c>
      <c r="AE94" s="414">
        <v>53417.169292879291</v>
      </c>
      <c r="AF94" s="414">
        <v>54921.906779110948</v>
      </c>
      <c r="AG94" s="414">
        <v>55096.688470190587</v>
      </c>
      <c r="AH94" s="414">
        <v>56030.378285959894</v>
      </c>
      <c r="AI94" s="414">
        <v>56501.754485462661</v>
      </c>
      <c r="AJ94" s="414">
        <v>57368.319607567319</v>
      </c>
      <c r="AK94" s="414">
        <v>58486.181290739281</v>
      </c>
      <c r="AL94" s="414">
        <v>60488.278948659288</v>
      </c>
      <c r="AM94" s="415">
        <v>62246.980397537693</v>
      </c>
      <c r="AN94" s="414">
        <v>63948.776462269547</v>
      </c>
      <c r="AO94" s="414">
        <v>65049.789248049994</v>
      </c>
      <c r="AP94" s="414">
        <v>66571.881504505844</v>
      </c>
      <c r="AQ94" s="414">
        <v>67747.104804546005</v>
      </c>
      <c r="AR94" s="414">
        <v>68991.640763556337</v>
      </c>
      <c r="AS94" s="414">
        <v>68335.944237116972</v>
      </c>
      <c r="AT94" s="414">
        <v>68257.696042366966</v>
      </c>
      <c r="AU94" s="414">
        <v>68006.299100588221</v>
      </c>
      <c r="AV94" s="414">
        <v>67959.540173756744</v>
      </c>
      <c r="AW94" s="415">
        <v>69679.117452937935</v>
      </c>
      <c r="AX94" s="414">
        <v>69793.836723910383</v>
      </c>
      <c r="AY94" s="414">
        <v>70996.364625884889</v>
      </c>
      <c r="AZ94" s="414">
        <v>71709.717996659994</v>
      </c>
      <c r="BA94" s="414">
        <v>70597.167804613258</v>
      </c>
      <c r="BB94" s="414">
        <v>71539.430244323827</v>
      </c>
      <c r="BC94" s="414"/>
      <c r="BD94" s="414"/>
      <c r="BE94" s="414"/>
      <c r="BF94" s="414"/>
      <c r="BG94" s="414"/>
      <c r="BH94" s="416"/>
    </row>
    <row r="95" spans="1:60">
      <c r="A95" s="511">
        <v>86</v>
      </c>
      <c r="B95" s="345">
        <v>37654.465819444449</v>
      </c>
      <c r="C95" s="345">
        <f t="shared" si="2"/>
        <v>39233.172282893102</v>
      </c>
      <c r="D95" s="380">
        <v>40811.878746341754</v>
      </c>
      <c r="E95" s="380">
        <f t="shared" si="3"/>
        <v>42186.458570083611</v>
      </c>
      <c r="F95" s="380">
        <v>43561.038393825467</v>
      </c>
      <c r="G95" s="345">
        <v>43637.454921374418</v>
      </c>
      <c r="H95" s="380">
        <v>44242.079656094196</v>
      </c>
      <c r="I95" s="398">
        <v>44401.92987089925</v>
      </c>
      <c r="J95" s="345">
        <v>44467.167139483528</v>
      </c>
      <c r="K95" s="345">
        <v>45121.657819353059</v>
      </c>
      <c r="L95" s="345">
        <v>45977.492370522807</v>
      </c>
      <c r="M95" s="345">
        <v>47353.326943203523</v>
      </c>
      <c r="N95" s="345">
        <v>45805.858082543564</v>
      </c>
      <c r="O95" s="414">
        <v>45754.180043789471</v>
      </c>
      <c r="P95" s="414">
        <v>46231.460681860517</v>
      </c>
      <c r="Q95" s="414">
        <v>46370.484701301953</v>
      </c>
      <c r="R95" s="414">
        <v>48015.58344450641</v>
      </c>
      <c r="S95" s="415">
        <v>46843.297899183366</v>
      </c>
      <c r="T95" s="414">
        <v>46542.953664474982</v>
      </c>
      <c r="U95" s="414">
        <v>46373.618960127445</v>
      </c>
      <c r="V95" s="414">
        <v>46048.023256552573</v>
      </c>
      <c r="W95" s="414">
        <v>47370.020626634636</v>
      </c>
      <c r="X95" s="414">
        <v>49879.088657432461</v>
      </c>
      <c r="Y95" s="414">
        <v>50043.782350126035</v>
      </c>
      <c r="Z95" s="414">
        <v>51628.53782896066</v>
      </c>
      <c r="AA95" s="414">
        <v>52023.091243467956</v>
      </c>
      <c r="AB95" s="414">
        <v>53520.211646831114</v>
      </c>
      <c r="AC95" s="415">
        <v>54446.707773809918</v>
      </c>
      <c r="AD95" s="414">
        <v>54940.097479716234</v>
      </c>
      <c r="AE95" s="414">
        <v>54951.149266407694</v>
      </c>
      <c r="AF95" s="414">
        <v>56379.711520302859</v>
      </c>
      <c r="AG95" s="414">
        <v>56635.619270488387</v>
      </c>
      <c r="AH95" s="414">
        <v>57720.10912661731</v>
      </c>
      <c r="AI95" s="414">
        <v>58215.460454118547</v>
      </c>
      <c r="AJ95" s="414">
        <v>59206.482449593095</v>
      </c>
      <c r="AK95" s="414">
        <v>60328.433024917365</v>
      </c>
      <c r="AL95" s="414">
        <v>62463.913851920021</v>
      </c>
      <c r="AM95" s="415">
        <v>64123.914549938694</v>
      </c>
      <c r="AN95" s="414">
        <v>65951.362788954269</v>
      </c>
      <c r="AO95" s="414">
        <v>67140.143153306737</v>
      </c>
      <c r="AP95" s="414">
        <v>68727.916007888358</v>
      </c>
      <c r="AQ95" s="414">
        <v>70055.466573506041</v>
      </c>
      <c r="AR95" s="414">
        <v>71260.738948843282</v>
      </c>
      <c r="AS95" s="414">
        <v>70662.948905509067</v>
      </c>
      <c r="AT95" s="414">
        <v>70495.042671229472</v>
      </c>
      <c r="AU95" s="414">
        <v>70147.459548537052</v>
      </c>
      <c r="AV95" s="414">
        <v>70180.656852606349</v>
      </c>
      <c r="AW95" s="415">
        <v>71986.931017217299</v>
      </c>
      <c r="AX95" s="414">
        <v>72166.670290965194</v>
      </c>
      <c r="AY95" s="414">
        <v>73446.928366648295</v>
      </c>
      <c r="AZ95" s="414">
        <v>74202.843232319996</v>
      </c>
      <c r="BA95" s="414">
        <v>73036.684072889664</v>
      </c>
      <c r="BB95" s="414">
        <v>74103.097192503104</v>
      </c>
      <c r="BC95" s="414"/>
      <c r="BD95" s="414"/>
      <c r="BE95" s="414"/>
      <c r="BF95" s="414"/>
      <c r="BG95" s="414"/>
      <c r="BH95" s="416"/>
    </row>
    <row r="96" spans="1:60">
      <c r="A96" s="511">
        <v>87</v>
      </c>
      <c r="B96" s="345">
        <v>38640.540867994103</v>
      </c>
      <c r="C96" s="345">
        <f t="shared" si="2"/>
        <v>40294.60196460686</v>
      </c>
      <c r="D96" s="380">
        <v>41948.663061219617</v>
      </c>
      <c r="E96" s="380">
        <f t="shared" si="3"/>
        <v>43407.226284426164</v>
      </c>
      <c r="F96" s="380">
        <v>44865.789507632711</v>
      </c>
      <c r="G96" s="345">
        <v>44806.916671056264</v>
      </c>
      <c r="H96" s="380">
        <v>45404.182570913334</v>
      </c>
      <c r="I96" s="398">
        <v>45515.054593034416</v>
      </c>
      <c r="J96" s="345">
        <v>45731.283931074198</v>
      </c>
      <c r="K96" s="345">
        <v>46405.792394828204</v>
      </c>
      <c r="L96" s="345">
        <v>47290.581255801728</v>
      </c>
      <c r="M96" s="345">
        <v>48837.281983724984</v>
      </c>
      <c r="N96" s="345">
        <v>47116.771672424336</v>
      </c>
      <c r="O96" s="414">
        <v>47078.193570175434</v>
      </c>
      <c r="P96" s="414">
        <v>47545.837640005317</v>
      </c>
      <c r="Q96" s="414">
        <v>47755.662764925488</v>
      </c>
      <c r="R96" s="414">
        <v>49500.032208823781</v>
      </c>
      <c r="S96" s="415">
        <v>48281.350818090548</v>
      </c>
      <c r="T96" s="414">
        <v>47896.138781081878</v>
      </c>
      <c r="U96" s="414">
        <v>47736.067524123806</v>
      </c>
      <c r="V96" s="414">
        <v>47497.028880992679</v>
      </c>
      <c r="W96" s="414">
        <v>48910.250531912701</v>
      </c>
      <c r="X96" s="414">
        <v>51453.389193700714</v>
      </c>
      <c r="Y96" s="414">
        <v>51717.473310022149</v>
      </c>
      <c r="Z96" s="414">
        <v>53303.794009918027</v>
      </c>
      <c r="AA96" s="414">
        <v>53590.805403263745</v>
      </c>
      <c r="AB96" s="414">
        <v>55264.758708660302</v>
      </c>
      <c r="AC96" s="415">
        <v>56044.947728031344</v>
      </c>
      <c r="AD96" s="414">
        <v>56630.479108293686</v>
      </c>
      <c r="AE96" s="414">
        <v>56622.060785595684</v>
      </c>
      <c r="AF96" s="414">
        <v>58082.454485681134</v>
      </c>
      <c r="AG96" s="414">
        <v>58489.256476414535</v>
      </c>
      <c r="AH96" s="414">
        <v>59542.05173152464</v>
      </c>
      <c r="AI96" s="414">
        <v>60270.328163999933</v>
      </c>
      <c r="AJ96" s="414">
        <v>61086.421719846738</v>
      </c>
      <c r="AK96" s="414">
        <v>62313.330280522743</v>
      </c>
      <c r="AL96" s="414">
        <v>64700.170797005907</v>
      </c>
      <c r="AM96" s="415">
        <v>66350.285775488985</v>
      </c>
      <c r="AN96" s="414">
        <v>68194.54761675866</v>
      </c>
      <c r="AO96" s="414">
        <v>69411.839125663755</v>
      </c>
      <c r="AP96" s="414">
        <v>71120.133663146858</v>
      </c>
      <c r="AQ96" s="414">
        <v>72503.114377734324</v>
      </c>
      <c r="AR96" s="414">
        <v>73773.330848908707</v>
      </c>
      <c r="AS96" s="414">
        <v>73087.125197416448</v>
      </c>
      <c r="AT96" s="414">
        <v>73022.92154823507</v>
      </c>
      <c r="AU96" s="414">
        <v>72573.624996889688</v>
      </c>
      <c r="AV96" s="414">
        <v>72632.646533788415</v>
      </c>
      <c r="AW96" s="415">
        <v>74471.45850046532</v>
      </c>
      <c r="AX96" s="414">
        <v>74792.129308280084</v>
      </c>
      <c r="AY96" s="414">
        <v>76170.654901177128</v>
      </c>
      <c r="AZ96" s="414">
        <v>76988.105646059994</v>
      </c>
      <c r="BA96" s="414">
        <v>75749.9127630742</v>
      </c>
      <c r="BB96" s="414">
        <v>76969.752660567086</v>
      </c>
      <c r="BC96" s="414"/>
      <c r="BD96" s="414"/>
      <c r="BE96" s="414"/>
      <c r="BF96" s="414"/>
      <c r="BG96" s="414"/>
      <c r="BH96" s="416"/>
    </row>
    <row r="97" spans="1:60">
      <c r="A97" s="511">
        <v>88</v>
      </c>
      <c r="B97" s="345">
        <v>39803.429373525076</v>
      </c>
      <c r="C97" s="345">
        <f t="shared" si="2"/>
        <v>41500.616669441864</v>
      </c>
      <c r="D97" s="380">
        <v>43197.80396535866</v>
      </c>
      <c r="E97" s="380">
        <f t="shared" si="3"/>
        <v>44753.50689364993</v>
      </c>
      <c r="F97" s="380">
        <v>46309.209821941207</v>
      </c>
      <c r="G97" s="345">
        <v>46178.432021468478</v>
      </c>
      <c r="H97" s="380">
        <v>46736.492478306987</v>
      </c>
      <c r="I97" s="398">
        <v>46784.799879088103</v>
      </c>
      <c r="J97" s="345">
        <v>47170.677420658532</v>
      </c>
      <c r="K97" s="345">
        <v>47791.039929002181</v>
      </c>
      <c r="L97" s="345">
        <v>48836.246770207537</v>
      </c>
      <c r="M97" s="345">
        <v>50399.339921115999</v>
      </c>
      <c r="N97" s="345">
        <v>48529.175346682969</v>
      </c>
      <c r="O97" s="414">
        <v>48557.516601122799</v>
      </c>
      <c r="P97" s="414">
        <v>49158.434580250192</v>
      </c>
      <c r="Q97" s="414">
        <v>49286.649045772545</v>
      </c>
      <c r="R97" s="414">
        <v>51221.60298582205</v>
      </c>
      <c r="S97" s="415">
        <v>49938.564202718459</v>
      </c>
      <c r="T97" s="414">
        <v>49450.510279587557</v>
      </c>
      <c r="U97" s="414">
        <v>49357.910177014106</v>
      </c>
      <c r="V97" s="414">
        <v>49033.781163541273</v>
      </c>
      <c r="W97" s="414">
        <v>50684.468166163693</v>
      </c>
      <c r="X97" s="414">
        <v>53335.990251654832</v>
      </c>
      <c r="Y97" s="414">
        <v>53551.770978191118</v>
      </c>
      <c r="Z97" s="414">
        <v>55190.269140761244</v>
      </c>
      <c r="AA97" s="414">
        <v>55279.578571537975</v>
      </c>
      <c r="AB97" s="414">
        <v>57073.558061829179</v>
      </c>
      <c r="AC97" s="415">
        <v>57895.541359235103</v>
      </c>
      <c r="AD97" s="414">
        <v>58457.384651612789</v>
      </c>
      <c r="AE97" s="414">
        <v>58438.570403966041</v>
      </c>
      <c r="AF97" s="414">
        <v>60116.286360994076</v>
      </c>
      <c r="AG97" s="414">
        <v>60522.490531625968</v>
      </c>
      <c r="AH97" s="414">
        <v>61594.558754575111</v>
      </c>
      <c r="AI97" s="414">
        <v>62464.187694380606</v>
      </c>
      <c r="AJ97" s="414">
        <v>63271.174188651799</v>
      </c>
      <c r="AK97" s="414">
        <v>64598.69363445371</v>
      </c>
      <c r="AL97" s="414">
        <v>67006.825649941107</v>
      </c>
      <c r="AM97" s="415">
        <v>68793.396451473629</v>
      </c>
      <c r="AN97" s="414">
        <v>70831.04616196228</v>
      </c>
      <c r="AO97" s="414">
        <v>72137.593142000551</v>
      </c>
      <c r="AP97" s="414">
        <v>73850.742383958655</v>
      </c>
      <c r="AQ97" s="414">
        <v>75369.972579371853</v>
      </c>
      <c r="AR97" s="414">
        <v>76505.725183395771</v>
      </c>
      <c r="AS97" s="414">
        <v>75889.75939143596</v>
      </c>
      <c r="AT97" s="414">
        <v>75856.23176303209</v>
      </c>
      <c r="AU97" s="414">
        <v>75370.538475428606</v>
      </c>
      <c r="AV97" s="414">
        <v>75342.740391936997</v>
      </c>
      <c r="AW97" s="415">
        <v>77270.794223465447</v>
      </c>
      <c r="AX97" s="414">
        <v>77664.446071511222</v>
      </c>
      <c r="AY97" s="414">
        <v>79021.932657588171</v>
      </c>
      <c r="AZ97" s="414">
        <v>80057.759176339998</v>
      </c>
      <c r="BA97" s="414">
        <v>78791.161895386715</v>
      </c>
      <c r="BB97" s="414">
        <v>80140.463509501264</v>
      </c>
      <c r="BC97" s="414"/>
      <c r="BD97" s="414"/>
      <c r="BE97" s="414"/>
      <c r="BF97" s="414"/>
      <c r="BG97" s="414"/>
      <c r="BH97" s="416"/>
    </row>
    <row r="98" spans="1:60">
      <c r="A98" s="512">
        <v>89</v>
      </c>
      <c r="B98" s="346">
        <v>41088.727195427731</v>
      </c>
      <c r="C98" s="346">
        <f t="shared" si="2"/>
        <v>42933.066310787981</v>
      </c>
      <c r="D98" s="381">
        <v>44777.405426148238</v>
      </c>
      <c r="E98" s="381">
        <f t="shared" si="3"/>
        <v>46353.26181788159</v>
      </c>
      <c r="F98" s="381">
        <v>47929.118209614935</v>
      </c>
      <c r="G98" s="346">
        <v>47856.089191169136</v>
      </c>
      <c r="H98" s="381">
        <v>48303.570651320668</v>
      </c>
      <c r="I98" s="401">
        <v>48272.695236314001</v>
      </c>
      <c r="J98" s="346">
        <v>48769.413362964377</v>
      </c>
      <c r="K98" s="346">
        <v>49373.457732638875</v>
      </c>
      <c r="L98" s="346">
        <v>50522.427331377519</v>
      </c>
      <c r="M98" s="346">
        <v>52374.883783110519</v>
      </c>
      <c r="N98" s="346">
        <v>50165.702957276066</v>
      </c>
      <c r="O98" s="417">
        <v>50359.106854035083</v>
      </c>
      <c r="P98" s="417">
        <v>50944.072744676596</v>
      </c>
      <c r="Q98" s="417">
        <v>51112.72338528627</v>
      </c>
      <c r="R98" s="417">
        <v>53190.040515748376</v>
      </c>
      <c r="S98" s="418">
        <v>51742.885297213696</v>
      </c>
      <c r="T98" s="417">
        <v>51241.895871837012</v>
      </c>
      <c r="U98" s="417">
        <v>51138.411350295857</v>
      </c>
      <c r="V98" s="417">
        <v>50810.058107413031</v>
      </c>
      <c r="W98" s="417">
        <v>52590.445880807201</v>
      </c>
      <c r="X98" s="417">
        <v>55371.648306190589</v>
      </c>
      <c r="Y98" s="417">
        <v>55525.542893018101</v>
      </c>
      <c r="Z98" s="417">
        <v>57327.307927841604</v>
      </c>
      <c r="AA98" s="417">
        <v>57123.710800692861</v>
      </c>
      <c r="AB98" s="417">
        <v>59137.41954122531</v>
      </c>
      <c r="AC98" s="418">
        <v>59876.985045170441</v>
      </c>
      <c r="AD98" s="417">
        <v>60471.112394052034</v>
      </c>
      <c r="AE98" s="417">
        <v>60593.075609724001</v>
      </c>
      <c r="AF98" s="417">
        <v>62286.945796024913</v>
      </c>
      <c r="AG98" s="417">
        <v>62654.585237820131</v>
      </c>
      <c r="AH98" s="417">
        <v>64009.841960018639</v>
      </c>
      <c r="AI98" s="417">
        <v>65013.424038537836</v>
      </c>
      <c r="AJ98" s="417">
        <v>65926.298293800151</v>
      </c>
      <c r="AK98" s="417">
        <v>67152.655470221187</v>
      </c>
      <c r="AL98" s="417">
        <v>69592.076478620438</v>
      </c>
      <c r="AM98" s="418">
        <v>71578.572110456735</v>
      </c>
      <c r="AN98" s="417">
        <v>73542.461605718141</v>
      </c>
      <c r="AO98" s="417">
        <v>75085.456046723732</v>
      </c>
      <c r="AP98" s="417">
        <v>76854.826333258432</v>
      </c>
      <c r="AQ98" s="417">
        <v>78484.300144641325</v>
      </c>
      <c r="AR98" s="417">
        <v>79636.922737222703</v>
      </c>
      <c r="AS98" s="417">
        <v>79056.787173637742</v>
      </c>
      <c r="AT98" s="417">
        <v>79100.508533963133</v>
      </c>
      <c r="AU98" s="417">
        <v>78555.107060448965</v>
      </c>
      <c r="AV98" s="417">
        <v>78421.047089702988</v>
      </c>
      <c r="AW98" s="418">
        <v>80373.235277676707</v>
      </c>
      <c r="AX98" s="417">
        <v>80982.029610086625</v>
      </c>
      <c r="AY98" s="417">
        <v>82188.137767142005</v>
      </c>
      <c r="AZ98" s="417">
        <v>83534.634227579998</v>
      </c>
      <c r="BA98" s="417">
        <v>82147.397544974476</v>
      </c>
      <c r="BB98" s="417">
        <v>83706.979784059469</v>
      </c>
      <c r="BC98" s="417"/>
      <c r="BD98" s="417"/>
      <c r="BE98" s="417"/>
      <c r="BF98" s="417"/>
      <c r="BG98" s="417"/>
      <c r="BH98" s="419"/>
    </row>
    <row r="99" spans="1:60">
      <c r="A99" s="511">
        <v>90</v>
      </c>
      <c r="B99" s="345">
        <v>42584.841062192725</v>
      </c>
      <c r="C99" s="345">
        <f t="shared" si="2"/>
        <v>44573.366747126944</v>
      </c>
      <c r="D99" s="380">
        <v>46561.892432061162</v>
      </c>
      <c r="E99" s="380">
        <f t="shared" si="3"/>
        <v>48294.979042813444</v>
      </c>
      <c r="F99" s="380">
        <v>50028.065653565725</v>
      </c>
      <c r="G99" s="345">
        <v>49699.062943285557</v>
      </c>
      <c r="H99" s="380">
        <v>50211.062809483396</v>
      </c>
      <c r="I99" s="398">
        <v>49950.772706869531</v>
      </c>
      <c r="J99" s="345">
        <v>50564.671663626759</v>
      </c>
      <c r="K99" s="345">
        <v>51254.158764437125</v>
      </c>
      <c r="L99" s="345">
        <v>52509.019371836403</v>
      </c>
      <c r="M99" s="345">
        <v>54584.736335713693</v>
      </c>
      <c r="N99" s="345">
        <v>52094.014560455522</v>
      </c>
      <c r="O99" s="414">
        <v>52378.130413333325</v>
      </c>
      <c r="P99" s="414">
        <v>52910.115589632682</v>
      </c>
      <c r="Q99" s="414">
        <v>53154.038426415682</v>
      </c>
      <c r="R99" s="414">
        <v>55441.075512842333</v>
      </c>
      <c r="S99" s="415">
        <v>53808.397631677464</v>
      </c>
      <c r="T99" s="414">
        <v>53157.30046662681</v>
      </c>
      <c r="U99" s="414">
        <v>53251.339899635866</v>
      </c>
      <c r="V99" s="414">
        <v>52773.686024002905</v>
      </c>
      <c r="W99" s="414">
        <v>54605.466420603145</v>
      </c>
      <c r="X99" s="414">
        <v>57674.062840482911</v>
      </c>
      <c r="Y99" s="414">
        <v>57723.318900962491</v>
      </c>
      <c r="Z99" s="414">
        <v>59580.310059957323</v>
      </c>
      <c r="AA99" s="414">
        <v>59353.214206837452</v>
      </c>
      <c r="AB99" s="414">
        <v>61390.143816377509</v>
      </c>
      <c r="AC99" s="415">
        <v>62151.906711003743</v>
      </c>
      <c r="AD99" s="414">
        <v>62874.65184042466</v>
      </c>
      <c r="AE99" s="414">
        <v>63040.510324551229</v>
      </c>
      <c r="AF99" s="414">
        <v>64798.829515784331</v>
      </c>
      <c r="AG99" s="414">
        <v>65244.734293567599</v>
      </c>
      <c r="AH99" s="414">
        <v>66655.689583605301</v>
      </c>
      <c r="AI99" s="414">
        <v>67726.923443285123</v>
      </c>
      <c r="AJ99" s="414">
        <v>68782.568164490047</v>
      </c>
      <c r="AK99" s="414">
        <v>70067.783626198201</v>
      </c>
      <c r="AL99" s="414">
        <v>72487.377667402092</v>
      </c>
      <c r="AM99" s="415">
        <v>74710.236006528794</v>
      </c>
      <c r="AN99" s="414">
        <v>76846.008689954164</v>
      </c>
      <c r="AO99" s="414">
        <v>78275.108374247298</v>
      </c>
      <c r="AP99" s="414">
        <v>80321.608270151526</v>
      </c>
      <c r="AQ99" s="414">
        <v>81920.473111792729</v>
      </c>
      <c r="AR99" s="414">
        <v>83141.916047790655</v>
      </c>
      <c r="AS99" s="414">
        <v>82616.337171881489</v>
      </c>
      <c r="AT99" s="414">
        <v>82863.770260978825</v>
      </c>
      <c r="AU99" s="414">
        <v>82335.04626071961</v>
      </c>
      <c r="AV99" s="414">
        <v>82006.090428485841</v>
      </c>
      <c r="AW99" s="415">
        <v>83913.365111320265</v>
      </c>
      <c r="AX99" s="414">
        <v>84664.132063192563</v>
      </c>
      <c r="AY99" s="414">
        <v>86051.923895485219</v>
      </c>
      <c r="AZ99" s="414">
        <v>87594.677054759988</v>
      </c>
      <c r="BA99" s="414">
        <v>86156.41559760501</v>
      </c>
      <c r="BB99" s="414">
        <v>87811.193995314447</v>
      </c>
      <c r="BC99" s="414"/>
      <c r="BD99" s="414"/>
      <c r="BE99" s="414"/>
      <c r="BF99" s="414"/>
      <c r="BG99" s="414"/>
      <c r="BH99" s="416"/>
    </row>
    <row r="100" spans="1:60">
      <c r="A100" s="511">
        <v>91</v>
      </c>
      <c r="B100" s="345">
        <v>44339.374596853493</v>
      </c>
      <c r="C100" s="345">
        <f t="shared" si="2"/>
        <v>46521.325718005079</v>
      </c>
      <c r="D100" s="380">
        <v>48703.276839156664</v>
      </c>
      <c r="E100" s="380">
        <f t="shared" si="3"/>
        <v>50525.450014189861</v>
      </c>
      <c r="F100" s="380">
        <v>52347.62318922305</v>
      </c>
      <c r="G100" s="345">
        <v>51842.055678304641</v>
      </c>
      <c r="H100" s="380">
        <v>52547.007052402667</v>
      </c>
      <c r="I100" s="398">
        <v>52149.05419329727</v>
      </c>
      <c r="J100" s="345">
        <v>52699.860530095029</v>
      </c>
      <c r="K100" s="345">
        <v>53508.977743421041</v>
      </c>
      <c r="L100" s="345">
        <v>54820.249623784912</v>
      </c>
      <c r="M100" s="345">
        <v>56950.794682055966</v>
      </c>
      <c r="N100" s="345">
        <v>54500.175310914092</v>
      </c>
      <c r="O100" s="414">
        <v>54626.235491859647</v>
      </c>
      <c r="P100" s="414">
        <v>55325.329271825918</v>
      </c>
      <c r="Q100" s="414">
        <v>55611.948373898034</v>
      </c>
      <c r="R100" s="414">
        <v>57984.452717351094</v>
      </c>
      <c r="S100" s="415">
        <v>56120.090215306969</v>
      </c>
      <c r="T100" s="414">
        <v>55422.714246363808</v>
      </c>
      <c r="U100" s="414">
        <v>55575.813142831132</v>
      </c>
      <c r="V100" s="414">
        <v>55066.95679132465</v>
      </c>
      <c r="W100" s="414">
        <v>56979.419593192499</v>
      </c>
      <c r="X100" s="414">
        <v>60306.643181687039</v>
      </c>
      <c r="Y100" s="414">
        <v>60468.425664731491</v>
      </c>
      <c r="Z100" s="414">
        <v>62208.122289419502</v>
      </c>
      <c r="AA100" s="414">
        <v>61990.282941526122</v>
      </c>
      <c r="AB100" s="414">
        <v>64088.740052644534</v>
      </c>
      <c r="AC100" s="415">
        <v>65071.732218014113</v>
      </c>
      <c r="AD100" s="414">
        <v>65772.192294086126</v>
      </c>
      <c r="AE100" s="414">
        <v>65874.47332649352</v>
      </c>
      <c r="AF100" s="414">
        <v>67825.928120901255</v>
      </c>
      <c r="AG100" s="414">
        <v>68423.104222662296</v>
      </c>
      <c r="AH100" s="414">
        <v>69956.146674087882</v>
      </c>
      <c r="AI100" s="414">
        <v>70879.510644609691</v>
      </c>
      <c r="AJ100" s="414">
        <v>72116.94604712099</v>
      </c>
      <c r="AK100" s="414">
        <v>73456.373512870079</v>
      </c>
      <c r="AL100" s="414">
        <v>76173.531948618678</v>
      </c>
      <c r="AM100" s="415">
        <v>78405.127590124161</v>
      </c>
      <c r="AN100" s="414">
        <v>80666.770516118107</v>
      </c>
      <c r="AO100" s="414">
        <v>82237.924553748817</v>
      </c>
      <c r="AP100" s="414">
        <v>84257.994134751236</v>
      </c>
      <c r="AQ100" s="414">
        <v>85917.847094830737</v>
      </c>
      <c r="AR100" s="414">
        <v>87356.331586821281</v>
      </c>
      <c r="AS100" s="414">
        <v>86711.609673452869</v>
      </c>
      <c r="AT100" s="414">
        <v>87244.102617597542</v>
      </c>
      <c r="AU100" s="414">
        <v>86678.957220263866</v>
      </c>
      <c r="AV100" s="414">
        <v>86043.408059017369</v>
      </c>
      <c r="AW100" s="415">
        <v>88053.854153115608</v>
      </c>
      <c r="AX100" s="414">
        <v>88807.650863805524</v>
      </c>
      <c r="AY100" s="414">
        <v>90557.981220739734</v>
      </c>
      <c r="AZ100" s="414">
        <v>92307.602211739984</v>
      </c>
      <c r="BA100" s="414">
        <v>90856.231667432265</v>
      </c>
      <c r="BB100" s="414">
        <v>92792.367936658207</v>
      </c>
      <c r="BC100" s="414"/>
      <c r="BD100" s="414"/>
      <c r="BE100" s="414"/>
      <c r="BF100" s="414"/>
      <c r="BG100" s="414"/>
      <c r="BH100" s="416"/>
    </row>
    <row r="101" spans="1:60">
      <c r="A101" s="511">
        <v>92</v>
      </c>
      <c r="B101" s="345">
        <v>46556.343326696166</v>
      </c>
      <c r="C101" s="345">
        <f t="shared" si="2"/>
        <v>48978.089154060624</v>
      </c>
      <c r="D101" s="380">
        <v>51399.834981425076</v>
      </c>
      <c r="E101" s="380">
        <f t="shared" si="3"/>
        <v>53295.088390461911</v>
      </c>
      <c r="F101" s="380">
        <v>55190.341799498739</v>
      </c>
      <c r="G101" s="345">
        <v>54401.401287556015</v>
      </c>
      <c r="H101" s="380">
        <v>55152.934800784977</v>
      </c>
      <c r="I101" s="398">
        <v>54654.983215993525</v>
      </c>
      <c r="J101" s="345">
        <v>55302.453924546404</v>
      </c>
      <c r="K101" s="345">
        <v>56173.304205135224</v>
      </c>
      <c r="L101" s="345">
        <v>57688.694716349935</v>
      </c>
      <c r="M101" s="345">
        <v>59808.441849871291</v>
      </c>
      <c r="N101" s="345">
        <v>57329.211412947108</v>
      </c>
      <c r="O101" s="414">
        <v>57289.793495087717</v>
      </c>
      <c r="P101" s="414">
        <v>58296.483908304494</v>
      </c>
      <c r="Q101" s="414">
        <v>58725.995298886271</v>
      </c>
      <c r="R101" s="414">
        <v>61028.059921214073</v>
      </c>
      <c r="S101" s="415">
        <v>59044.231223690265</v>
      </c>
      <c r="T101" s="414">
        <v>58228.299681609868</v>
      </c>
      <c r="U101" s="414">
        <v>58356.114833500229</v>
      </c>
      <c r="V101" s="414">
        <v>57720.700316281247</v>
      </c>
      <c r="W101" s="414">
        <v>59760.011634579452</v>
      </c>
      <c r="X101" s="414">
        <v>63547.078452172529</v>
      </c>
      <c r="Y101" s="414">
        <v>63792.561876747379</v>
      </c>
      <c r="Z101" s="414">
        <v>65161.046039784414</v>
      </c>
      <c r="AA101" s="414">
        <v>65220.540817759138</v>
      </c>
      <c r="AB101" s="414">
        <v>67536.946354541287</v>
      </c>
      <c r="AC101" s="415">
        <v>68451.402203081176</v>
      </c>
      <c r="AD101" s="414">
        <v>69248.163018100342</v>
      </c>
      <c r="AE101" s="414">
        <v>69419.093717302079</v>
      </c>
      <c r="AF101" s="414">
        <v>71413.85079794834</v>
      </c>
      <c r="AG101" s="414">
        <v>72161.684507325786</v>
      </c>
      <c r="AH101" s="414">
        <v>73925.724278762078</v>
      </c>
      <c r="AI101" s="414">
        <v>74714.421328385259</v>
      </c>
      <c r="AJ101" s="414">
        <v>76306.967070863262</v>
      </c>
      <c r="AK101" s="414">
        <v>77672.003922710865</v>
      </c>
      <c r="AL101" s="414">
        <v>80530.713096143678</v>
      </c>
      <c r="AM101" s="415">
        <v>82841.651442892908</v>
      </c>
      <c r="AN101" s="414">
        <v>85485.944086449323</v>
      </c>
      <c r="AO101" s="414">
        <v>86968.281575395711</v>
      </c>
      <c r="AP101" s="414">
        <v>89024.474000973554</v>
      </c>
      <c r="AQ101" s="414">
        <v>90788.80145440546</v>
      </c>
      <c r="AR101" s="414">
        <v>92273.588443104352</v>
      </c>
      <c r="AS101" s="414">
        <v>91653.298158802034</v>
      </c>
      <c r="AT101" s="414">
        <v>92386.771727890824</v>
      </c>
      <c r="AU101" s="414">
        <v>91822.3313589069</v>
      </c>
      <c r="AV101" s="414">
        <v>91029.080945283742</v>
      </c>
      <c r="AW101" s="415">
        <v>92943.329341533055</v>
      </c>
      <c r="AX101" s="414">
        <v>94056.261816697763</v>
      </c>
      <c r="AY101" s="414">
        <v>95935.450433543447</v>
      </c>
      <c r="AZ101" s="414">
        <v>98159.198415099992</v>
      </c>
      <c r="BA101" s="414">
        <v>96561.832271731444</v>
      </c>
      <c r="BB101" s="414">
        <v>98609.960890641421</v>
      </c>
      <c r="BC101" s="414"/>
      <c r="BD101" s="414"/>
      <c r="BE101" s="414"/>
      <c r="BF101" s="414"/>
      <c r="BG101" s="414"/>
      <c r="BH101" s="416"/>
    </row>
    <row r="102" spans="1:60">
      <c r="A102" s="511">
        <v>93</v>
      </c>
      <c r="B102" s="345">
        <v>49446.563296583088</v>
      </c>
      <c r="C102" s="345">
        <f t="shared" si="2"/>
        <v>52068.892711123772</v>
      </c>
      <c r="D102" s="380">
        <v>54691.222125664455</v>
      </c>
      <c r="E102" s="380">
        <f t="shared" si="3"/>
        <v>56683.601687063259</v>
      </c>
      <c r="F102" s="380">
        <v>58675.981248462056</v>
      </c>
      <c r="G102" s="345">
        <v>57842.435336358096</v>
      </c>
      <c r="H102" s="380">
        <v>58375.129246419856</v>
      </c>
      <c r="I102" s="398">
        <v>57697.897029267544</v>
      </c>
      <c r="J102" s="345">
        <v>58372.45184698089</v>
      </c>
      <c r="K102" s="345">
        <v>59328.028516538732</v>
      </c>
      <c r="L102" s="345">
        <v>60998.066334968025</v>
      </c>
      <c r="M102" s="345">
        <v>63640.078084530433</v>
      </c>
      <c r="N102" s="345">
        <v>60936.338161877102</v>
      </c>
      <c r="O102" s="414">
        <v>60617.299630315785</v>
      </c>
      <c r="P102" s="414">
        <v>61937.713072464721</v>
      </c>
      <c r="Q102" s="414">
        <v>62388.558850572546</v>
      </c>
      <c r="R102" s="414">
        <v>64877.232318842274</v>
      </c>
      <c r="S102" s="415">
        <v>62823.998707832536</v>
      </c>
      <c r="T102" s="414">
        <v>61739.415442418795</v>
      </c>
      <c r="U102" s="414">
        <v>61826.45516841147</v>
      </c>
      <c r="V102" s="414">
        <v>61019.500354900221</v>
      </c>
      <c r="W102" s="414">
        <v>63381.142119849719</v>
      </c>
      <c r="X102" s="414">
        <v>67390.995594894179</v>
      </c>
      <c r="Y102" s="414">
        <v>67761.238168016193</v>
      </c>
      <c r="Z102" s="414">
        <v>69029.25190632134</v>
      </c>
      <c r="AA102" s="414">
        <v>69165.046844014956</v>
      </c>
      <c r="AB102" s="414">
        <v>71919.731439560812</v>
      </c>
      <c r="AC102" s="415">
        <v>72670.381824926502</v>
      </c>
      <c r="AD102" s="414">
        <v>73491.182578886699</v>
      </c>
      <c r="AE102" s="414">
        <v>73911.835063500519</v>
      </c>
      <c r="AF102" s="414">
        <v>75929.160268638938</v>
      </c>
      <c r="AG102" s="414">
        <v>76562.631153573559</v>
      </c>
      <c r="AH102" s="414">
        <v>78674.061421640043</v>
      </c>
      <c r="AI102" s="414">
        <v>79394.339102696205</v>
      </c>
      <c r="AJ102" s="414">
        <v>81578.533403171212</v>
      </c>
      <c r="AK102" s="414">
        <v>83151.716453285044</v>
      </c>
      <c r="AL102" s="414">
        <v>85870.46929790602</v>
      </c>
      <c r="AM102" s="415">
        <v>88345.653949501662</v>
      </c>
      <c r="AN102" s="414">
        <v>91371.242751562328</v>
      </c>
      <c r="AO102" s="414">
        <v>92698.128594781359</v>
      </c>
      <c r="AP102" s="414">
        <v>95140.374565341117</v>
      </c>
      <c r="AQ102" s="414">
        <v>96817.317427471571</v>
      </c>
      <c r="AR102" s="414">
        <v>98516.240817127546</v>
      </c>
      <c r="AS102" s="414">
        <v>97881.232081734983</v>
      </c>
      <c r="AT102" s="414">
        <v>98725.092782465246</v>
      </c>
      <c r="AU102" s="414">
        <v>98131.086113607831</v>
      </c>
      <c r="AV102" s="414">
        <v>97100.448924569893</v>
      </c>
      <c r="AW102" s="415">
        <v>98969.156949278724</v>
      </c>
      <c r="AX102" s="414">
        <v>100610.68103303484</v>
      </c>
      <c r="AY102" s="414">
        <v>102551.18239329211</v>
      </c>
      <c r="AZ102" s="414">
        <v>105291.10793299999</v>
      </c>
      <c r="BA102" s="414">
        <v>103544.75751160187</v>
      </c>
      <c r="BB102" s="414">
        <v>105861.41500914936</v>
      </c>
      <c r="BC102" s="414"/>
      <c r="BD102" s="414"/>
      <c r="BE102" s="414"/>
      <c r="BF102" s="414"/>
      <c r="BG102" s="414"/>
      <c r="BH102" s="416"/>
    </row>
    <row r="103" spans="1:60">
      <c r="A103" s="511">
        <v>94</v>
      </c>
      <c r="B103" s="345">
        <v>53173.246928343171</v>
      </c>
      <c r="C103" s="345">
        <f t="shared" si="2"/>
        <v>56070.314328532811</v>
      </c>
      <c r="D103" s="380">
        <v>58967.381728722452</v>
      </c>
      <c r="E103" s="380">
        <f t="shared" si="3"/>
        <v>61081.359142214947</v>
      </c>
      <c r="F103" s="380">
        <v>63195.336555707436</v>
      </c>
      <c r="G103" s="345">
        <v>62244.754697725875</v>
      </c>
      <c r="H103" s="380">
        <v>62636.173267423357</v>
      </c>
      <c r="I103" s="398">
        <v>61619.004718798962</v>
      </c>
      <c r="J103" s="345">
        <v>62573.781183738109</v>
      </c>
      <c r="K103" s="345">
        <v>63534.327598410076</v>
      </c>
      <c r="L103" s="345">
        <v>65140.837541290821</v>
      </c>
      <c r="M103" s="345">
        <v>68684.606364693187</v>
      </c>
      <c r="N103" s="345">
        <v>65427.274395597677</v>
      </c>
      <c r="O103" s="414">
        <v>65063.034198385962</v>
      </c>
      <c r="P103" s="414">
        <v>66422.057988488144</v>
      </c>
      <c r="Q103" s="414">
        <v>67030.120432188225</v>
      </c>
      <c r="R103" s="414">
        <v>69847.049844893874</v>
      </c>
      <c r="S103" s="415">
        <v>67774.623474592358</v>
      </c>
      <c r="T103" s="414">
        <v>66212.367467373959</v>
      </c>
      <c r="U103" s="414">
        <v>66457.772930314066</v>
      </c>
      <c r="V103" s="414">
        <v>65442.406229827895</v>
      </c>
      <c r="W103" s="414">
        <v>67824.637244811223</v>
      </c>
      <c r="X103" s="414">
        <v>72271.327257325756</v>
      </c>
      <c r="Y103" s="414">
        <v>72691.441462760675</v>
      </c>
      <c r="Z103" s="414">
        <v>73951.481748269012</v>
      </c>
      <c r="AA103" s="414">
        <v>74366.548908305223</v>
      </c>
      <c r="AB103" s="414">
        <v>77344.182459935939</v>
      </c>
      <c r="AC103" s="415">
        <v>78244.594156491759</v>
      </c>
      <c r="AD103" s="414">
        <v>78997.048351033256</v>
      </c>
      <c r="AE103" s="414">
        <v>79546.828163998623</v>
      </c>
      <c r="AF103" s="414">
        <v>81893.828334859863</v>
      </c>
      <c r="AG103" s="414">
        <v>82514.042342733766</v>
      </c>
      <c r="AH103" s="414">
        <v>84908.974743035302</v>
      </c>
      <c r="AI103" s="414">
        <v>85813.234085753837</v>
      </c>
      <c r="AJ103" s="414">
        <v>88261.214644509062</v>
      </c>
      <c r="AK103" s="414">
        <v>89912.203665610708</v>
      </c>
      <c r="AL103" s="414">
        <v>92745.499021914191</v>
      </c>
      <c r="AM103" s="415">
        <v>95357.986100969982</v>
      </c>
      <c r="AN103" s="414">
        <v>98626.656234428694</v>
      </c>
      <c r="AO103" s="414">
        <v>100195.00645405115</v>
      </c>
      <c r="AP103" s="414">
        <v>103060.10668731121</v>
      </c>
      <c r="AQ103" s="414">
        <v>104833.70205922032</v>
      </c>
      <c r="AR103" s="414">
        <v>106375.16498438298</v>
      </c>
      <c r="AS103" s="414">
        <v>105924.74107561121</v>
      </c>
      <c r="AT103" s="414">
        <v>107143.07843379035</v>
      </c>
      <c r="AU103" s="414">
        <v>106155.90911226548</v>
      </c>
      <c r="AV103" s="414">
        <v>105041.2962406916</v>
      </c>
      <c r="AW103" s="415">
        <v>106806.59479916662</v>
      </c>
      <c r="AX103" s="414">
        <v>108836.58096821608</v>
      </c>
      <c r="AY103" s="414">
        <v>111200.96127190565</v>
      </c>
      <c r="AZ103" s="414">
        <v>114361.74599633999</v>
      </c>
      <c r="BA103" s="414">
        <v>112543.59646203375</v>
      </c>
      <c r="BB103" s="414">
        <v>115197.51549334284</v>
      </c>
      <c r="BC103" s="414"/>
      <c r="BD103" s="414"/>
      <c r="BE103" s="414"/>
      <c r="BF103" s="414"/>
      <c r="BG103" s="414"/>
      <c r="BH103" s="416"/>
    </row>
    <row r="104" spans="1:60">
      <c r="A104" s="511">
        <v>95</v>
      </c>
      <c r="B104" s="345">
        <v>58430.047014749267</v>
      </c>
      <c r="C104" s="345">
        <f t="shared" si="2"/>
        <v>61586.939636861585</v>
      </c>
      <c r="D104" s="380">
        <v>64743.832258973896</v>
      </c>
      <c r="E104" s="380">
        <f t="shared" si="3"/>
        <v>67073.883554925531</v>
      </c>
      <c r="F104" s="380">
        <v>69403.93485087718</v>
      </c>
      <c r="G104" s="345">
        <v>68287.994210479708</v>
      </c>
      <c r="H104" s="380">
        <v>68276.480848944513</v>
      </c>
      <c r="I104" s="398">
        <v>67117.505230652576</v>
      </c>
      <c r="J104" s="345">
        <v>67991.42457626955</v>
      </c>
      <c r="K104" s="345">
        <v>69181.486341739757</v>
      </c>
      <c r="L104" s="345">
        <v>70897.109112181439</v>
      </c>
      <c r="M104" s="345">
        <v>75690.895642696996</v>
      </c>
      <c r="N104" s="345">
        <v>71292.555521935195</v>
      </c>
      <c r="O104" s="414">
        <v>71135.635826736834</v>
      </c>
      <c r="P104" s="414">
        <v>72629.451689978698</v>
      </c>
      <c r="Q104" s="414">
        <v>73702.582182274506</v>
      </c>
      <c r="R104" s="414">
        <v>76918.483017582985</v>
      </c>
      <c r="S104" s="415">
        <v>74436.501192870113</v>
      </c>
      <c r="T104" s="414">
        <v>72438.121394899368</v>
      </c>
      <c r="U104" s="414">
        <v>72615.234555029587</v>
      </c>
      <c r="V104" s="414">
        <v>71568.071578320203</v>
      </c>
      <c r="W104" s="414">
        <v>74085.51278897989</v>
      </c>
      <c r="X104" s="414">
        <v>79329.441328261761</v>
      </c>
      <c r="Y104" s="414">
        <v>79253.070794171566</v>
      </c>
      <c r="Z104" s="414">
        <v>80722.912788727117</v>
      </c>
      <c r="AA104" s="414">
        <v>81504.995108250529</v>
      </c>
      <c r="AB104" s="414">
        <v>84986.311051096156</v>
      </c>
      <c r="AC104" s="415">
        <v>86011.47954805904</v>
      </c>
      <c r="AD104" s="414">
        <v>86493.289090729042</v>
      </c>
      <c r="AE104" s="414">
        <v>87260.06079925441</v>
      </c>
      <c r="AF104" s="414">
        <v>90015.642003053057</v>
      </c>
      <c r="AG104" s="414">
        <v>91006.172262150096</v>
      </c>
      <c r="AH104" s="414">
        <v>93505.964096456446</v>
      </c>
      <c r="AI104" s="414">
        <v>94869.81475328641</v>
      </c>
      <c r="AJ104" s="414">
        <v>97328.246845073954</v>
      </c>
      <c r="AK104" s="414">
        <v>99240.310263627747</v>
      </c>
      <c r="AL104" s="414">
        <v>102858.83250699115</v>
      </c>
      <c r="AM104" s="415">
        <v>105345.69383731278</v>
      </c>
      <c r="AN104" s="414">
        <v>108826.88011423287</v>
      </c>
      <c r="AO104" s="414">
        <v>110573.67685251149</v>
      </c>
      <c r="AP104" s="414">
        <v>113630.33862477844</v>
      </c>
      <c r="AQ104" s="414">
        <v>115418.08844800194</v>
      </c>
      <c r="AR104" s="414">
        <v>117090.20461687777</v>
      </c>
      <c r="AS104" s="414">
        <v>117030.43478421221</v>
      </c>
      <c r="AT104" s="414">
        <v>118465.14497574218</v>
      </c>
      <c r="AU104" s="414">
        <v>117111.69455151638</v>
      </c>
      <c r="AV104" s="414">
        <v>115772.74697474964</v>
      </c>
      <c r="AW104" s="415">
        <v>117581.46269283809</v>
      </c>
      <c r="AX104" s="414">
        <v>120282.01346812746</v>
      </c>
      <c r="AY104" s="414">
        <v>123173.84455070688</v>
      </c>
      <c r="AZ104" s="414">
        <v>126623.76141415999</v>
      </c>
      <c r="BA104" s="414">
        <v>124422.93280492735</v>
      </c>
      <c r="BB104" s="414">
        <v>127760.8704587025</v>
      </c>
      <c r="BC104" s="414"/>
      <c r="BD104" s="414"/>
      <c r="BE104" s="414"/>
      <c r="BF104" s="414"/>
      <c r="BG104" s="414"/>
      <c r="BH104" s="416"/>
    </row>
    <row r="105" spans="1:60">
      <c r="A105" s="511">
        <v>96</v>
      </c>
      <c r="B105" s="349">
        <v>66243.841709808257</v>
      </c>
      <c r="C105" s="349">
        <f t="shared" si="2"/>
        <v>69700.599870552454</v>
      </c>
      <c r="D105" s="380">
        <v>73157.358031296666</v>
      </c>
      <c r="E105" s="380">
        <f t="shared" si="3"/>
        <v>75919.761512401572</v>
      </c>
      <c r="F105" s="380">
        <v>78682.164993506478</v>
      </c>
      <c r="G105" s="345">
        <v>77202.843988159118</v>
      </c>
      <c r="H105" s="380">
        <v>77086.160016336056</v>
      </c>
      <c r="I105" s="398">
        <v>75138.715539907993</v>
      </c>
      <c r="J105" s="384">
        <v>76101.955419794554</v>
      </c>
      <c r="K105" s="349">
        <v>77998.536340277758</v>
      </c>
      <c r="L105" s="345">
        <v>80011.205766091589</v>
      </c>
      <c r="M105" s="345">
        <v>85472.134903595448</v>
      </c>
      <c r="N105" s="345">
        <v>79923.441447569552</v>
      </c>
      <c r="O105" s="414">
        <v>80221.241843578944</v>
      </c>
      <c r="P105" s="414">
        <v>81704.911639073718</v>
      </c>
      <c r="Q105" s="414">
        <v>83520.335475325483</v>
      </c>
      <c r="R105" s="414">
        <v>86802.897874952294</v>
      </c>
      <c r="S105" s="415">
        <v>84436.823265688145</v>
      </c>
      <c r="T105" s="414">
        <v>81447.412934996988</v>
      </c>
      <c r="U105" s="414">
        <v>81809.873570095588</v>
      </c>
      <c r="V105" s="414">
        <v>80124.556509547576</v>
      </c>
      <c r="W105" s="414">
        <v>82936.15543051876</v>
      </c>
      <c r="X105" s="414">
        <v>89914.425906143166</v>
      </c>
      <c r="Y105" s="414">
        <v>89441.030538690698</v>
      </c>
      <c r="Z105" s="414">
        <v>90718.538975972144</v>
      </c>
      <c r="AA105" s="414">
        <v>92039.146496016052</v>
      </c>
      <c r="AB105" s="414">
        <v>96491.36527916386</v>
      </c>
      <c r="AC105" s="415">
        <v>97062.701313388956</v>
      </c>
      <c r="AD105" s="414">
        <v>97573.282592392963</v>
      </c>
      <c r="AE105" s="414">
        <v>98966.841297797684</v>
      </c>
      <c r="AF105" s="414">
        <v>102157.82100616719</v>
      </c>
      <c r="AG105" s="414">
        <v>103866.2952774866</v>
      </c>
      <c r="AH105" s="414">
        <v>105756.51269122273</v>
      </c>
      <c r="AI105" s="414">
        <v>108295.16105151224</v>
      </c>
      <c r="AJ105" s="414">
        <v>110596.13099521797</v>
      </c>
      <c r="AK105" s="414">
        <v>113143.696086148</v>
      </c>
      <c r="AL105" s="414">
        <v>117513.57996226261</v>
      </c>
      <c r="AM105" s="415">
        <v>119970.44627852687</v>
      </c>
      <c r="AN105" s="414">
        <v>124212.21779960419</v>
      </c>
      <c r="AO105" s="414">
        <v>125533.69451205568</v>
      </c>
      <c r="AP105" s="414">
        <v>129281.96129763598</v>
      </c>
      <c r="AQ105" s="414">
        <v>131049.22710494927</v>
      </c>
      <c r="AR105" s="414">
        <v>133416.12914721377</v>
      </c>
      <c r="AS105" s="414">
        <v>133598.19659356656</v>
      </c>
      <c r="AT105" s="414">
        <v>135162.05810834098</v>
      </c>
      <c r="AU105" s="414">
        <v>133800.18650312664</v>
      </c>
      <c r="AV105" s="414">
        <v>131532.49330319694</v>
      </c>
      <c r="AW105" s="415">
        <v>133740.83880621006</v>
      </c>
      <c r="AX105" s="414">
        <v>137307.12315026738</v>
      </c>
      <c r="AY105" s="414">
        <v>141056.97736734193</v>
      </c>
      <c r="AZ105" s="414">
        <v>145058.28129913998</v>
      </c>
      <c r="BA105" s="414">
        <v>142888.74584008637</v>
      </c>
      <c r="BB105" s="414">
        <v>146408.53362442274</v>
      </c>
      <c r="BC105" s="414"/>
      <c r="BD105" s="414"/>
      <c r="BE105" s="414"/>
      <c r="BF105" s="414"/>
      <c r="BG105" s="414"/>
      <c r="BH105" s="416"/>
    </row>
    <row r="106" spans="1:60">
      <c r="A106" s="511">
        <v>97</v>
      </c>
      <c r="B106" s="349">
        <v>79056.016823377591</v>
      </c>
      <c r="C106" s="349">
        <f t="shared" si="2"/>
        <v>83654.406541235483</v>
      </c>
      <c r="D106" s="380">
        <v>88252.79625909336</v>
      </c>
      <c r="E106" s="380">
        <f t="shared" si="3"/>
        <v>91503.991109895273</v>
      </c>
      <c r="F106" s="380">
        <v>94755.185960697185</v>
      </c>
      <c r="G106" s="345">
        <v>91860.914295689683</v>
      </c>
      <c r="H106" s="380">
        <v>91354.201359393221</v>
      </c>
      <c r="I106" s="398">
        <v>88110.254387302222</v>
      </c>
      <c r="J106" s="384">
        <v>88859.974467697015</v>
      </c>
      <c r="K106" s="349">
        <v>92300.964348227324</v>
      </c>
      <c r="L106" s="345">
        <v>94503.636968561157</v>
      </c>
      <c r="M106" s="345">
        <v>102117.24051291206</v>
      </c>
      <c r="N106" s="345">
        <v>94161.654535081019</v>
      </c>
      <c r="O106" s="414">
        <v>94847.514435649107</v>
      </c>
      <c r="P106" s="414">
        <v>96428.142607199887</v>
      </c>
      <c r="Q106" s="414">
        <v>99541.881248815684</v>
      </c>
      <c r="R106" s="414">
        <v>102878.47103601725</v>
      </c>
      <c r="S106" s="415">
        <v>100972.93073404051</v>
      </c>
      <c r="T106" s="414">
        <v>95844.64114101413</v>
      </c>
      <c r="U106" s="414">
        <v>96713.70093004097</v>
      </c>
      <c r="V106" s="414">
        <v>94159.27874430464</v>
      </c>
      <c r="W106" s="414">
        <v>97541.078824372307</v>
      </c>
      <c r="X106" s="414">
        <v>106702.59190262599</v>
      </c>
      <c r="Y106" s="414">
        <v>105896.87839817432</v>
      </c>
      <c r="Z106" s="414">
        <v>106820.87774374039</v>
      </c>
      <c r="AA106" s="414">
        <v>109996.2327536512</v>
      </c>
      <c r="AB106" s="414">
        <v>115580.13692444662</v>
      </c>
      <c r="AC106" s="415">
        <v>116458.41799760125</v>
      </c>
      <c r="AD106" s="414">
        <v>116102.81128397265</v>
      </c>
      <c r="AE106" s="414">
        <v>119000.44642100811</v>
      </c>
      <c r="AF106" s="414">
        <v>123063.720747756</v>
      </c>
      <c r="AG106" s="414">
        <v>124101.42285613461</v>
      </c>
      <c r="AH106" s="414">
        <v>125968.78923557521</v>
      </c>
      <c r="AI106" s="414">
        <v>129189.73824906866</v>
      </c>
      <c r="AJ106" s="414">
        <v>132445.20295838808</v>
      </c>
      <c r="AK106" s="414">
        <v>135423.71252865426</v>
      </c>
      <c r="AL106" s="414">
        <v>141266.1336361889</v>
      </c>
      <c r="AM106" s="415">
        <v>144613.86923471725</v>
      </c>
      <c r="AN106" s="414">
        <v>149434.72054871888</v>
      </c>
      <c r="AO106" s="414">
        <v>150785.22591765542</v>
      </c>
      <c r="AP106" s="414">
        <v>156652.96434281932</v>
      </c>
      <c r="AQ106" s="414">
        <v>157946.30711936939</v>
      </c>
      <c r="AR106" s="414">
        <v>161648.23823909601</v>
      </c>
      <c r="AS106" s="414">
        <v>161154.02330410868</v>
      </c>
      <c r="AT106" s="414">
        <v>163721.12978264477</v>
      </c>
      <c r="AU106" s="414">
        <v>162042.24980585169</v>
      </c>
      <c r="AV106" s="414">
        <v>158425.05420052641</v>
      </c>
      <c r="AW106" s="415">
        <v>161068.30054023012</v>
      </c>
      <c r="AX106" s="414">
        <v>165526.19342292738</v>
      </c>
      <c r="AY106" s="414">
        <v>170821.56294089803</v>
      </c>
      <c r="AZ106" s="414">
        <v>176750.73879993998</v>
      </c>
      <c r="BA106" s="414">
        <v>173516.29692328227</v>
      </c>
      <c r="BB106" s="414">
        <v>178271.40381764891</v>
      </c>
      <c r="BC106" s="414"/>
      <c r="BD106" s="414"/>
      <c r="BE106" s="414"/>
      <c r="BF106" s="414"/>
      <c r="BG106" s="414"/>
      <c r="BH106" s="416"/>
    </row>
    <row r="107" spans="1:60">
      <c r="A107" s="511">
        <v>98</v>
      </c>
      <c r="B107" s="349">
        <v>105183.60535115536</v>
      </c>
      <c r="C107" s="349">
        <f t="shared" si="2"/>
        <v>111450.13242060546</v>
      </c>
      <c r="D107" s="380">
        <v>117716.65949005555</v>
      </c>
      <c r="E107" s="380">
        <f t="shared" si="3"/>
        <v>121379.22973466094</v>
      </c>
      <c r="F107" s="380">
        <v>125041.79997926632</v>
      </c>
      <c r="G107" s="345">
        <v>121017.86116472083</v>
      </c>
      <c r="H107" s="380">
        <v>121158.03267985572</v>
      </c>
      <c r="I107" s="398">
        <v>113158.35743112772</v>
      </c>
      <c r="J107" s="384">
        <v>115528.58963818756</v>
      </c>
      <c r="K107" s="349">
        <v>119505.40588614764</v>
      </c>
      <c r="L107" s="345">
        <v>123672.62253822574</v>
      </c>
      <c r="M107" s="345">
        <v>134318.60546342275</v>
      </c>
      <c r="N107" s="345">
        <v>123289.30875152859</v>
      </c>
      <c r="O107" s="414">
        <v>124433.97505459648</v>
      </c>
      <c r="P107" s="414">
        <v>124968.89941262973</v>
      </c>
      <c r="Q107" s="414">
        <v>130921.89256985097</v>
      </c>
      <c r="R107" s="414">
        <v>133840.75904799363</v>
      </c>
      <c r="S107" s="415">
        <v>132099.7212627038</v>
      </c>
      <c r="T107" s="414">
        <v>123624.89771005178</v>
      </c>
      <c r="U107" s="414">
        <v>125720.50788033682</v>
      </c>
      <c r="V107" s="414">
        <v>122214.49402601742</v>
      </c>
      <c r="W107" s="414">
        <v>126576.00274673071</v>
      </c>
      <c r="X107" s="414">
        <v>140405.74254990218</v>
      </c>
      <c r="Y107" s="414">
        <v>138369.01891555268</v>
      </c>
      <c r="Z107" s="414">
        <v>140265.94891635163</v>
      </c>
      <c r="AA107" s="414">
        <v>145567.40474489928</v>
      </c>
      <c r="AB107" s="414">
        <v>154929.7977721786</v>
      </c>
      <c r="AC107" s="415">
        <v>155692.87226561707</v>
      </c>
      <c r="AD107" s="414">
        <v>156194.13666823588</v>
      </c>
      <c r="AE107" s="414">
        <v>159341.51975874815</v>
      </c>
      <c r="AF107" s="414">
        <v>166253.9312029065</v>
      </c>
      <c r="AG107" s="414">
        <v>165387.27838403813</v>
      </c>
      <c r="AH107" s="414">
        <v>167563.90013946843</v>
      </c>
      <c r="AI107" s="414">
        <v>172503.06431215652</v>
      </c>
      <c r="AJ107" s="414">
        <v>178430.21951142367</v>
      </c>
      <c r="AK107" s="414">
        <v>182267.59126205067</v>
      </c>
      <c r="AL107" s="414">
        <v>190618.06269421621</v>
      </c>
      <c r="AM107" s="415">
        <v>196705.05824047324</v>
      </c>
      <c r="AN107" s="414">
        <v>202709.27967688258</v>
      </c>
      <c r="AO107" s="414">
        <v>204826.56766599757</v>
      </c>
      <c r="AP107" s="414">
        <v>213694.64849092587</v>
      </c>
      <c r="AQ107" s="414">
        <v>215855.49050084318</v>
      </c>
      <c r="AR107" s="414">
        <v>221112.03575248286</v>
      </c>
      <c r="AS107" s="414">
        <v>219849.5196293155</v>
      </c>
      <c r="AT107" s="414">
        <v>225485.30591993351</v>
      </c>
      <c r="AU107" s="414">
        <v>221262.90747450094</v>
      </c>
      <c r="AV107" s="414">
        <v>216423.90427878115</v>
      </c>
      <c r="AW107" s="415">
        <v>217987.736810948</v>
      </c>
      <c r="AX107" s="414">
        <v>226476.98584686589</v>
      </c>
      <c r="AY107" s="414">
        <v>234866.95036014033</v>
      </c>
      <c r="AZ107" s="414">
        <v>244771.11834311998</v>
      </c>
      <c r="BA107" s="414">
        <v>238710.90287642321</v>
      </c>
      <c r="BB107" s="414">
        <v>245788.768146602</v>
      </c>
      <c r="BC107" s="414"/>
      <c r="BD107" s="414"/>
      <c r="BE107" s="414"/>
      <c r="BF107" s="414"/>
      <c r="BG107" s="414"/>
      <c r="BH107" s="416"/>
    </row>
    <row r="108" spans="1:60">
      <c r="A108" s="972">
        <v>99</v>
      </c>
      <c r="B108" s="390">
        <v>131814.43217957226</v>
      </c>
      <c r="C108" s="390">
        <f t="shared" si="2"/>
        <v>138836.55633699393</v>
      </c>
      <c r="D108" s="383">
        <v>145858.68049441557</v>
      </c>
      <c r="E108" s="383">
        <f t="shared" si="3"/>
        <v>149685.89429739004</v>
      </c>
      <c r="F108" s="383">
        <v>153513.10810036451</v>
      </c>
      <c r="G108" s="347">
        <v>150927.91690920154</v>
      </c>
      <c r="H108" s="383">
        <v>150398.42016283015</v>
      </c>
      <c r="I108" s="402">
        <v>139011.93766081988</v>
      </c>
      <c r="J108" s="391">
        <v>142197.2048086781</v>
      </c>
      <c r="K108" s="390">
        <v>147913.09163258402</v>
      </c>
      <c r="L108" s="347">
        <v>150932.54161047374</v>
      </c>
      <c r="M108" s="347">
        <v>164117.15776318192</v>
      </c>
      <c r="N108" s="347">
        <v>149976.97218939161</v>
      </c>
      <c r="O108" s="420">
        <v>153329.30837824559</v>
      </c>
      <c r="P108" s="420">
        <v>154794.57935081181</v>
      </c>
      <c r="Q108" s="420">
        <v>161663.12503447841</v>
      </c>
      <c r="R108" s="420">
        <v>164981.70063116797</v>
      </c>
      <c r="S108" s="421">
        <v>162719.14030223279</v>
      </c>
      <c r="T108" s="420">
        <v>151895.71833358236</v>
      </c>
      <c r="U108" s="420">
        <v>155633.93494715521</v>
      </c>
      <c r="V108" s="420">
        <v>149596.19441846508</v>
      </c>
      <c r="W108" s="420">
        <v>156485.54099583253</v>
      </c>
      <c r="X108" s="420">
        <v>177272.79996937301</v>
      </c>
      <c r="Y108" s="420">
        <v>174082.87904464899</v>
      </c>
      <c r="Z108" s="420">
        <v>173075.29246528685</v>
      </c>
      <c r="AA108" s="420">
        <v>183973.37518468412</v>
      </c>
      <c r="AB108" s="420">
        <v>196913.80256483791</v>
      </c>
      <c r="AC108" s="421">
        <v>200116.46584698805</v>
      </c>
      <c r="AD108" s="420">
        <v>200501.536103797</v>
      </c>
      <c r="AE108" s="420">
        <v>200570.04817721873</v>
      </c>
      <c r="AF108" s="420">
        <v>213371.59939070037</v>
      </c>
      <c r="AG108" s="420">
        <v>208595.97357355568</v>
      </c>
      <c r="AH108" s="420">
        <v>212157.9608178109</v>
      </c>
      <c r="AI108" s="420">
        <v>218315.08423922007</v>
      </c>
      <c r="AJ108" s="420">
        <v>227266.86410979051</v>
      </c>
      <c r="AK108" s="420">
        <v>234445.50199349975</v>
      </c>
      <c r="AL108" s="420">
        <v>244709.11899554674</v>
      </c>
      <c r="AM108" s="421">
        <v>252890.70611599952</v>
      </c>
      <c r="AN108" s="420">
        <v>260702.16270424952</v>
      </c>
      <c r="AO108" s="420">
        <v>262448.36092522671</v>
      </c>
      <c r="AP108" s="420">
        <v>276063.57484245737</v>
      </c>
      <c r="AQ108" s="420">
        <v>279733.68902478303</v>
      </c>
      <c r="AR108" s="420">
        <v>286215.67417303595</v>
      </c>
      <c r="AS108" s="420">
        <v>285568.22290148813</v>
      </c>
      <c r="AT108" s="420">
        <v>293112.27383385313</v>
      </c>
      <c r="AU108" s="420">
        <v>287329.72339437524</v>
      </c>
      <c r="AV108" s="420">
        <v>280800.76904198405</v>
      </c>
      <c r="AW108" s="421">
        <v>281782.63184948597</v>
      </c>
      <c r="AX108" s="420">
        <v>294038.72098971112</v>
      </c>
      <c r="AY108" s="420">
        <v>304596.83294220368</v>
      </c>
      <c r="AZ108" s="420">
        <v>320354.97368999996</v>
      </c>
      <c r="BA108" s="420">
        <v>309078.89083570865</v>
      </c>
      <c r="BB108" s="420">
        <v>318079.26852472447</v>
      </c>
      <c r="BC108" s="420"/>
      <c r="BD108" s="420"/>
      <c r="BE108" s="420"/>
      <c r="BF108" s="420"/>
      <c r="BG108" s="420"/>
      <c r="BH108" s="422"/>
    </row>
    <row r="109" spans="1:60">
      <c r="A109" s="973">
        <v>99.1</v>
      </c>
      <c r="B109" s="349">
        <v>139866.24498979843</v>
      </c>
      <c r="C109" s="349">
        <f t="shared" si="2"/>
        <v>147115.49010619946</v>
      </c>
      <c r="D109" s="380">
        <v>154364.73522260049</v>
      </c>
      <c r="E109" s="380">
        <f t="shared" si="3"/>
        <v>158307.00147727196</v>
      </c>
      <c r="F109" s="380">
        <v>162249.26773194346</v>
      </c>
      <c r="G109" s="345">
        <v>158967.20108371601</v>
      </c>
      <c r="H109" s="380">
        <v>159114.19202397368</v>
      </c>
      <c r="I109" s="398">
        <v>146848.55944831419</v>
      </c>
      <c r="J109" s="384">
        <v>149813.77404876641</v>
      </c>
      <c r="K109" s="349">
        <v>156128.51952686399</v>
      </c>
      <c r="L109" s="345">
        <v>159334.37233768278</v>
      </c>
      <c r="M109" s="345">
        <v>173080.61375097567</v>
      </c>
      <c r="N109" s="345">
        <v>157470.32341929074</v>
      </c>
      <c r="O109" s="414">
        <v>161292.80322463156</v>
      </c>
      <c r="P109" s="414">
        <v>162695.56801237687</v>
      </c>
      <c r="Q109" s="414">
        <v>169824.91357477647</v>
      </c>
      <c r="R109" s="414">
        <v>174011.82659353624</v>
      </c>
      <c r="S109" s="415">
        <v>171407.50177888709</v>
      </c>
      <c r="T109" s="414">
        <v>160136.09205792984</v>
      </c>
      <c r="U109" s="414">
        <v>164085.64914451525</v>
      </c>
      <c r="V109" s="414">
        <v>157981.92909607591</v>
      </c>
      <c r="W109" s="414">
        <v>166101.75513896244</v>
      </c>
      <c r="X109" s="414">
        <v>188815.48404015094</v>
      </c>
      <c r="Y109" s="414">
        <v>184091.21286544189</v>
      </c>
      <c r="Z109" s="414">
        <v>183327.69463082447</v>
      </c>
      <c r="AA109" s="414">
        <v>196922.65379159449</v>
      </c>
      <c r="AB109" s="414">
        <v>210628.74620716469</v>
      </c>
      <c r="AC109" s="415">
        <v>213708.04796060675</v>
      </c>
      <c r="AD109" s="414">
        <v>214444.93908043698</v>
      </c>
      <c r="AE109" s="414">
        <v>213854.14141690423</v>
      </c>
      <c r="AF109" s="414">
        <v>226056.02094528911</v>
      </c>
      <c r="AG109" s="414">
        <v>221983.35339413342</v>
      </c>
      <c r="AH109" s="414">
        <v>225050.22017076577</v>
      </c>
      <c r="AI109" s="414">
        <v>231473.50306398707</v>
      </c>
      <c r="AJ109" s="414">
        <v>242338.87104933019</v>
      </c>
      <c r="AK109" s="414">
        <v>250024.21394001722</v>
      </c>
      <c r="AL109" s="414">
        <v>260737.37456779325</v>
      </c>
      <c r="AM109" s="415">
        <v>270119.28079848632</v>
      </c>
      <c r="AN109" s="414">
        <v>279321.89341365476</v>
      </c>
      <c r="AO109" s="414">
        <v>280520.71452709672</v>
      </c>
      <c r="AP109" s="414">
        <v>295840.8061390199</v>
      </c>
      <c r="AQ109" s="414">
        <v>299631.30769407301</v>
      </c>
      <c r="AR109" s="414">
        <v>306488.82924726728</v>
      </c>
      <c r="AS109" s="414">
        <v>305189.21940761193</v>
      </c>
      <c r="AT109" s="414">
        <v>314564.47974588774</v>
      </c>
      <c r="AU109" s="414">
        <v>307539.71780860185</v>
      </c>
      <c r="AV109" s="414">
        <v>300634.5358885132</v>
      </c>
      <c r="AW109" s="415">
        <v>301210.63031835103</v>
      </c>
      <c r="AX109" s="414">
        <v>316025.20994842018</v>
      </c>
      <c r="AY109" s="414">
        <v>326707.21643095248</v>
      </c>
      <c r="AZ109" s="414">
        <v>343656.23338253994</v>
      </c>
      <c r="BA109" s="414">
        <v>329949.46300620335</v>
      </c>
      <c r="BB109" s="414">
        <v>340505.75330111932</v>
      </c>
      <c r="BC109" s="414"/>
      <c r="BD109" s="414"/>
      <c r="BE109" s="414"/>
      <c r="BF109" s="414"/>
      <c r="BG109" s="414"/>
      <c r="BH109" s="416"/>
    </row>
    <row r="110" spans="1:60">
      <c r="A110" s="973">
        <v>99.2</v>
      </c>
      <c r="B110" s="349">
        <v>148672.91525098329</v>
      </c>
      <c r="C110" s="349">
        <f t="shared" si="2"/>
        <v>156102.3131575349</v>
      </c>
      <c r="D110" s="380">
        <v>163531.7110640865</v>
      </c>
      <c r="E110" s="380">
        <f t="shared" si="3"/>
        <v>168336.40709042782</v>
      </c>
      <c r="F110" s="380">
        <v>173141.10311676917</v>
      </c>
      <c r="G110" s="345">
        <v>168763.73930094612</v>
      </c>
      <c r="H110" s="380">
        <v>168340.58486284077</v>
      </c>
      <c r="I110" s="398">
        <v>155675.24694343627</v>
      </c>
      <c r="J110" s="384">
        <v>158970.65366516268</v>
      </c>
      <c r="K110" s="349">
        <v>166088.14595869879</v>
      </c>
      <c r="L110" s="345">
        <v>169058.98264305101</v>
      </c>
      <c r="M110" s="345">
        <v>184143.65937814498</v>
      </c>
      <c r="N110" s="345">
        <v>166765.12364689697</v>
      </c>
      <c r="O110" s="414">
        <v>171170.48771473684</v>
      </c>
      <c r="P110" s="414">
        <v>172054.52103087568</v>
      </c>
      <c r="Q110" s="414">
        <v>179743.34397019606</v>
      </c>
      <c r="R110" s="414">
        <v>184467.93287873894</v>
      </c>
      <c r="S110" s="415">
        <v>181717.05026224256</v>
      </c>
      <c r="T110" s="414">
        <v>169914.3014137776</v>
      </c>
      <c r="U110" s="414">
        <v>174408.52652680929</v>
      </c>
      <c r="V110" s="414">
        <v>168231.68737566701</v>
      </c>
      <c r="W110" s="414">
        <v>178103.28108230172</v>
      </c>
      <c r="X110" s="414">
        <v>201584.81061210454</v>
      </c>
      <c r="Y110" s="414">
        <v>196362.83332518523</v>
      </c>
      <c r="Z110" s="414">
        <v>194598.91761345856</v>
      </c>
      <c r="AA110" s="414">
        <v>211052.25773116967</v>
      </c>
      <c r="AB110" s="414">
        <v>227435.58799032265</v>
      </c>
      <c r="AC110" s="415">
        <v>229847.46756849892</v>
      </c>
      <c r="AD110" s="414">
        <v>230366.14245353156</v>
      </c>
      <c r="AE110" s="414">
        <v>229616.86896409886</v>
      </c>
      <c r="AF110" s="414">
        <v>244069.96041234658</v>
      </c>
      <c r="AG110" s="414">
        <v>238461.77623543775</v>
      </c>
      <c r="AH110" s="414">
        <v>243140.65913276601</v>
      </c>
      <c r="AI110" s="414">
        <v>249831.47953743165</v>
      </c>
      <c r="AJ110" s="414">
        <v>260808.69415140239</v>
      </c>
      <c r="AK110" s="414">
        <v>267897.39427374827</v>
      </c>
      <c r="AL110" s="414">
        <v>280281.03204902605</v>
      </c>
      <c r="AM110" s="415">
        <v>290442.65892629104</v>
      </c>
      <c r="AN110" s="414">
        <v>300347.60913425678</v>
      </c>
      <c r="AO110" s="414">
        <v>302837.03480009653</v>
      </c>
      <c r="AP110" s="414">
        <v>319373.48766921286</v>
      </c>
      <c r="AQ110" s="414">
        <v>322641.90163702791</v>
      </c>
      <c r="AR110" s="414">
        <v>330244.60253395181</v>
      </c>
      <c r="AS110" s="414">
        <v>330037.0263996626</v>
      </c>
      <c r="AT110" s="414">
        <v>341184.18658429629</v>
      </c>
      <c r="AU110" s="414">
        <v>331813.4487751961</v>
      </c>
      <c r="AV110" s="414">
        <v>325185.21576731146</v>
      </c>
      <c r="AW110" s="415">
        <v>324584.84954723122</v>
      </c>
      <c r="AX110" s="414">
        <v>342804.66121685831</v>
      </c>
      <c r="AY110" s="414">
        <v>353432.01934496191</v>
      </c>
      <c r="AZ110" s="414">
        <v>372173.91223215999</v>
      </c>
      <c r="BA110" s="414">
        <v>355082.12860355317</v>
      </c>
      <c r="BB110" s="414">
        <v>367567.74905955285</v>
      </c>
      <c r="BC110" s="414"/>
      <c r="BD110" s="414"/>
      <c r="BE110" s="414"/>
      <c r="BF110" s="414"/>
      <c r="BG110" s="414"/>
      <c r="BH110" s="416"/>
    </row>
    <row r="111" spans="1:60">
      <c r="A111" s="973">
        <v>99.3</v>
      </c>
      <c r="B111" s="349">
        <v>158880.49213286629</v>
      </c>
      <c r="C111" s="349">
        <f t="shared" si="2"/>
        <v>167055.25345119095</v>
      </c>
      <c r="D111" s="380">
        <v>175230.01476951563</v>
      </c>
      <c r="E111" s="380">
        <f t="shared" si="3"/>
        <v>180101.06097361632</v>
      </c>
      <c r="F111" s="380">
        <v>184972.10717771697</v>
      </c>
      <c r="G111" s="345">
        <v>179503.19432158465</v>
      </c>
      <c r="H111" s="380">
        <v>179944.00639111063</v>
      </c>
      <c r="I111" s="398">
        <v>166638.68641773239</v>
      </c>
      <c r="J111" s="384">
        <v>169880.30026149561</v>
      </c>
      <c r="K111" s="349">
        <v>177640.30149004018</v>
      </c>
      <c r="L111" s="345">
        <v>181283.79171153338</v>
      </c>
      <c r="M111" s="345">
        <v>196300.145561488</v>
      </c>
      <c r="N111" s="345">
        <v>178038.98051987161</v>
      </c>
      <c r="O111" s="414">
        <v>183226.38800631577</v>
      </c>
      <c r="P111" s="414">
        <v>183394.24380702685</v>
      </c>
      <c r="Q111" s="414">
        <v>191987.76259275293</v>
      </c>
      <c r="R111" s="414">
        <v>197038.64779757534</v>
      </c>
      <c r="S111" s="415">
        <v>194086.10668374071</v>
      </c>
      <c r="T111" s="414">
        <v>182103.99137457658</v>
      </c>
      <c r="U111" s="414">
        <v>187403.41486363224</v>
      </c>
      <c r="V111" s="414">
        <v>181490.9188752491</v>
      </c>
      <c r="W111" s="414">
        <v>191592.78724386686</v>
      </c>
      <c r="X111" s="414">
        <v>214494.07500950419</v>
      </c>
      <c r="Y111" s="414">
        <v>211766.28459624932</v>
      </c>
      <c r="Z111" s="414">
        <v>209568.54299311349</v>
      </c>
      <c r="AA111" s="414">
        <v>229299.88560915308</v>
      </c>
      <c r="AB111" s="414">
        <v>249365.08972847235</v>
      </c>
      <c r="AC111" s="415">
        <v>249775.93090411834</v>
      </c>
      <c r="AD111" s="414">
        <v>251076.46104637909</v>
      </c>
      <c r="AE111" s="414">
        <v>247702.232855393</v>
      </c>
      <c r="AF111" s="414">
        <v>263251.15720983694</v>
      </c>
      <c r="AG111" s="414">
        <v>258309.69959773673</v>
      </c>
      <c r="AH111" s="414">
        <v>262769.26910811279</v>
      </c>
      <c r="AI111" s="414">
        <v>270376.99773123418</v>
      </c>
      <c r="AJ111" s="414">
        <v>282475.18765046558</v>
      </c>
      <c r="AK111" s="414">
        <v>289939.16234535998</v>
      </c>
      <c r="AL111" s="414">
        <v>303512.34163930203</v>
      </c>
      <c r="AM111" s="415">
        <v>314788.24944038794</v>
      </c>
      <c r="AN111" s="414">
        <v>325078.82991401933</v>
      </c>
      <c r="AO111" s="414">
        <v>329726.26781943132</v>
      </c>
      <c r="AP111" s="414">
        <v>347446.13422991085</v>
      </c>
      <c r="AQ111" s="414">
        <v>349706.6658104118</v>
      </c>
      <c r="AR111" s="414">
        <v>360676.05215229257</v>
      </c>
      <c r="AS111" s="414">
        <v>361766.11862538703</v>
      </c>
      <c r="AT111" s="414">
        <v>373137.76751681877</v>
      </c>
      <c r="AU111" s="414">
        <v>362819.81905217661</v>
      </c>
      <c r="AV111" s="414">
        <v>356103.25465402723</v>
      </c>
      <c r="AW111" s="415">
        <v>353304.95739762677</v>
      </c>
      <c r="AX111" s="414">
        <v>375117.64803277422</v>
      </c>
      <c r="AY111" s="414">
        <v>388200.45064067561</v>
      </c>
      <c r="AZ111" s="414">
        <v>407427.34488091996</v>
      </c>
      <c r="BA111" s="414">
        <v>387187.94399713387</v>
      </c>
      <c r="BB111" s="414">
        <v>401305.09400431917</v>
      </c>
      <c r="BC111" s="414"/>
      <c r="BD111" s="414"/>
      <c r="BE111" s="414"/>
      <c r="BF111" s="414"/>
      <c r="BG111" s="414"/>
      <c r="BH111" s="416"/>
    </row>
    <row r="112" spans="1:60">
      <c r="A112" s="973">
        <v>99.4</v>
      </c>
      <c r="B112" s="349">
        <v>171407.04550823502</v>
      </c>
      <c r="C112" s="349">
        <f t="shared" si="2"/>
        <v>180654.7544965173</v>
      </c>
      <c r="D112" s="380">
        <v>189902.46348479961</v>
      </c>
      <c r="E112" s="380">
        <f t="shared" si="3"/>
        <v>194285.65289237699</v>
      </c>
      <c r="F112" s="380">
        <v>198668.84229995438</v>
      </c>
      <c r="G112" s="345">
        <v>194149.01895634367</v>
      </c>
      <c r="H112" s="380">
        <v>194675.71505876735</v>
      </c>
      <c r="I112" s="398">
        <v>180046.52540747105</v>
      </c>
      <c r="J112" s="384">
        <v>183647.48817663433</v>
      </c>
      <c r="K112" s="349">
        <v>192074.1763442982</v>
      </c>
      <c r="L112" s="345">
        <v>196110.55181837286</v>
      </c>
      <c r="M112" s="345">
        <v>212168.81649016027</v>
      </c>
      <c r="N112" s="345">
        <v>193672.68226757873</v>
      </c>
      <c r="O112" s="414">
        <v>197402.26303515787</v>
      </c>
      <c r="P112" s="414">
        <v>196943.00348762306</v>
      </c>
      <c r="Q112" s="414">
        <v>206141.57453609409</v>
      </c>
      <c r="R112" s="414">
        <v>211759.70206428505</v>
      </c>
      <c r="S112" s="415">
        <v>209778.59646897632</v>
      </c>
      <c r="T112" s="414">
        <v>197077.21894794775</v>
      </c>
      <c r="U112" s="414">
        <v>204107.89051055984</v>
      </c>
      <c r="V112" s="414">
        <v>198103.49563335543</v>
      </c>
      <c r="W112" s="414">
        <v>208621.64177183795</v>
      </c>
      <c r="X112" s="414">
        <v>232882.77988452642</v>
      </c>
      <c r="Y112" s="414">
        <v>232873.3872571614</v>
      </c>
      <c r="Z112" s="414">
        <v>229363.07183584711</v>
      </c>
      <c r="AA112" s="414">
        <v>250838.30086760872</v>
      </c>
      <c r="AB112" s="414">
        <v>276822.235560967</v>
      </c>
      <c r="AC112" s="415">
        <v>275299.16872276086</v>
      </c>
      <c r="AD112" s="414">
        <v>279074.64177221147</v>
      </c>
      <c r="AE112" s="414">
        <v>272947.90326719085</v>
      </c>
      <c r="AF112" s="414">
        <v>290687.61677697377</v>
      </c>
      <c r="AG112" s="414">
        <v>283487.85972552112</v>
      </c>
      <c r="AH112" s="414">
        <v>288448.98580577568</v>
      </c>
      <c r="AI112" s="414">
        <v>297575.16987893404</v>
      </c>
      <c r="AJ112" s="414">
        <v>309778.40441005054</v>
      </c>
      <c r="AK112" s="414">
        <v>317874.92196190392</v>
      </c>
      <c r="AL112" s="414">
        <v>331638.55256684573</v>
      </c>
      <c r="AM112" s="415">
        <v>343927.17297055369</v>
      </c>
      <c r="AN112" s="414">
        <v>358040.82456741482</v>
      </c>
      <c r="AO112" s="414">
        <v>363164.90154124849</v>
      </c>
      <c r="AP112" s="414">
        <v>381873.62688289769</v>
      </c>
      <c r="AQ112" s="414">
        <v>385135.35355791269</v>
      </c>
      <c r="AR112" s="414">
        <v>400997.29513736541</v>
      </c>
      <c r="AS112" s="414">
        <v>402027.13511055132</v>
      </c>
      <c r="AT112" s="414">
        <v>414841.56103339081</v>
      </c>
      <c r="AU112" s="414">
        <v>400441.68675378413</v>
      </c>
      <c r="AV112" s="414">
        <v>394348.84744554054</v>
      </c>
      <c r="AW112" s="415">
        <v>390952.04388307454</v>
      </c>
      <c r="AX112" s="414">
        <v>416791.61899873865</v>
      </c>
      <c r="AY112" s="414">
        <v>432718.08462131501</v>
      </c>
      <c r="AZ112" s="414">
        <v>452893.40638005995</v>
      </c>
      <c r="BA112" s="414">
        <v>428615.18798125238</v>
      </c>
      <c r="BB112" s="414">
        <v>444092.62068916246</v>
      </c>
      <c r="BC112" s="414"/>
      <c r="BD112" s="414"/>
      <c r="BE112" s="414"/>
      <c r="BF112" s="414"/>
      <c r="BG112" s="414"/>
      <c r="BH112" s="416"/>
    </row>
    <row r="113" spans="1:60">
      <c r="A113" s="973">
        <v>99.5</v>
      </c>
      <c r="B113" s="349">
        <v>187707.88613839724</v>
      </c>
      <c r="C113" s="349">
        <f t="shared" si="2"/>
        <v>197853.18485269023</v>
      </c>
      <c r="D113" s="380">
        <v>207998.48356698322</v>
      </c>
      <c r="E113" s="380">
        <f t="shared" si="3"/>
        <v>211666.42125449865</v>
      </c>
      <c r="F113" s="380">
        <v>215334.35894201408</v>
      </c>
      <c r="G113" s="345">
        <v>213993.13168262044</v>
      </c>
      <c r="H113" s="380">
        <v>212964.16295056749</v>
      </c>
      <c r="I113" s="398">
        <v>196212.00504048928</v>
      </c>
      <c r="J113" s="384">
        <v>199948.22109004509</v>
      </c>
      <c r="K113" s="349">
        <v>209617.27467854528</v>
      </c>
      <c r="L113" s="345">
        <v>212991.73881583323</v>
      </c>
      <c r="M113" s="345">
        <v>230968.64319546625</v>
      </c>
      <c r="N113" s="345">
        <v>212139.64887083462</v>
      </c>
      <c r="O113" s="414">
        <v>215876.32860273682</v>
      </c>
      <c r="P113" s="414">
        <v>215233.82905642796</v>
      </c>
      <c r="Q113" s="414">
        <v>225711.1202620235</v>
      </c>
      <c r="R113" s="414">
        <v>231720.1783372178</v>
      </c>
      <c r="S113" s="415">
        <v>231577.55731278652</v>
      </c>
      <c r="T113" s="414">
        <v>215578.09814913323</v>
      </c>
      <c r="U113" s="414">
        <v>225733.29867883478</v>
      </c>
      <c r="V113" s="414">
        <v>219672.57280894104</v>
      </c>
      <c r="W113" s="414">
        <v>229984.94859961813</v>
      </c>
      <c r="X113" s="414">
        <v>257669.26721666101</v>
      </c>
      <c r="Y113" s="414">
        <v>260345.58735646625</v>
      </c>
      <c r="Z113" s="414">
        <v>255423.7628585276</v>
      </c>
      <c r="AA113" s="414">
        <v>278627.39626383444</v>
      </c>
      <c r="AB113" s="414">
        <v>310227.58594021178</v>
      </c>
      <c r="AC113" s="415">
        <v>313449.43682300072</v>
      </c>
      <c r="AD113" s="414">
        <v>316354.65233317635</v>
      </c>
      <c r="AE113" s="414">
        <v>304005.36447135115</v>
      </c>
      <c r="AF113" s="414">
        <v>328159.78661922208</v>
      </c>
      <c r="AG113" s="414">
        <v>316363.96920982725</v>
      </c>
      <c r="AH113" s="414">
        <v>321961.44336595165</v>
      </c>
      <c r="AI113" s="414">
        <v>331517.60422586027</v>
      </c>
      <c r="AJ113" s="414">
        <v>346238.39532713435</v>
      </c>
      <c r="AK113" s="414">
        <v>357698.82003442076</v>
      </c>
      <c r="AL113" s="414">
        <v>368952.43938263913</v>
      </c>
      <c r="AM113" s="415">
        <v>387362.05372120655</v>
      </c>
      <c r="AN113" s="414">
        <v>403709.87778293923</v>
      </c>
      <c r="AO113" s="414">
        <v>408358.43731804664</v>
      </c>
      <c r="AP113" s="414">
        <v>429206.94041968096</v>
      </c>
      <c r="AQ113" s="414">
        <v>434855.05898225581</v>
      </c>
      <c r="AR113" s="414">
        <v>454630.40531848936</v>
      </c>
      <c r="AS113" s="414">
        <v>454921.74122669495</v>
      </c>
      <c r="AT113" s="414">
        <v>473335.3869928639</v>
      </c>
      <c r="AU113" s="414">
        <v>453795.58894801972</v>
      </c>
      <c r="AV113" s="414">
        <v>447070.76946535567</v>
      </c>
      <c r="AW113" s="415">
        <v>442090.24333455303</v>
      </c>
      <c r="AX113" s="414">
        <v>473022.12218768045</v>
      </c>
      <c r="AY113" s="414">
        <v>490274.16253081575</v>
      </c>
      <c r="AZ113" s="414">
        <v>515621.01273097994</v>
      </c>
      <c r="BA113" s="414">
        <v>483809.51509110711</v>
      </c>
      <c r="BB113" s="414">
        <v>501569.7562834858</v>
      </c>
      <c r="BC113" s="414"/>
      <c r="BD113" s="414"/>
      <c r="BE113" s="414"/>
      <c r="BF113" s="414"/>
      <c r="BG113" s="414"/>
      <c r="BH113" s="416"/>
    </row>
    <row r="114" spans="1:60">
      <c r="A114" s="973">
        <v>99.6</v>
      </c>
      <c r="B114" s="349">
        <v>209714.36101499508</v>
      </c>
      <c r="C114" s="349">
        <f t="shared" si="2"/>
        <v>220693.51943021151</v>
      </c>
      <c r="D114" s="380">
        <v>231672.67784542794</v>
      </c>
      <c r="E114" s="380">
        <f t="shared" si="3"/>
        <v>237291.64912537968</v>
      </c>
      <c r="F114" s="380">
        <v>242910.62040533146</v>
      </c>
      <c r="G114" s="345">
        <v>240253.97694118295</v>
      </c>
      <c r="H114" s="380">
        <v>238829.75661525404</v>
      </c>
      <c r="I114" s="398">
        <v>217517.99532497596</v>
      </c>
      <c r="J114" s="384">
        <v>221459.45220744933</v>
      </c>
      <c r="K114" s="349">
        <v>233828.77263898021</v>
      </c>
      <c r="L114" s="345">
        <v>237165.17220570974</v>
      </c>
      <c r="M114" s="345">
        <v>257234.18798389105</v>
      </c>
      <c r="N114" s="345">
        <v>236471.89660042801</v>
      </c>
      <c r="O114" s="414">
        <v>241316.02544989472</v>
      </c>
      <c r="P114" s="414">
        <v>240836.56677894594</v>
      </c>
      <c r="Q114" s="414">
        <v>252588.43497022742</v>
      </c>
      <c r="R114" s="414">
        <v>259707.07232706135</v>
      </c>
      <c r="S114" s="415">
        <v>260293.58271852188</v>
      </c>
      <c r="T114" s="414">
        <v>242509.51354522808</v>
      </c>
      <c r="U114" s="414">
        <v>255896.04627769685</v>
      </c>
      <c r="V114" s="414">
        <v>247898.53834427032</v>
      </c>
      <c r="W114" s="414">
        <v>262904.52316803182</v>
      </c>
      <c r="X114" s="414">
        <v>299005.58893631562</v>
      </c>
      <c r="Y114" s="414">
        <v>302610.51058616606</v>
      </c>
      <c r="Z114" s="414">
        <v>293420.39532377705</v>
      </c>
      <c r="AA114" s="414">
        <v>317590.23814262013</v>
      </c>
      <c r="AB114" s="414">
        <v>360548.81229397887</v>
      </c>
      <c r="AC114" s="415">
        <v>362792.9924622791</v>
      </c>
      <c r="AD114" s="414">
        <v>368941.50865089847</v>
      </c>
      <c r="AE114" s="414">
        <v>348282.78641912848</v>
      </c>
      <c r="AF114" s="414">
        <v>378194.75351853209</v>
      </c>
      <c r="AG114" s="414">
        <v>365154.99582483619</v>
      </c>
      <c r="AH114" s="414">
        <v>367351.99930697045</v>
      </c>
      <c r="AI114" s="414">
        <v>381807.37200650858</v>
      </c>
      <c r="AJ114" s="414">
        <v>395375.21129869396</v>
      </c>
      <c r="AK114" s="414">
        <v>414339.71457988775</v>
      </c>
      <c r="AL114" s="414">
        <v>426864.45446957857</v>
      </c>
      <c r="AM114" s="415">
        <v>448065.31844116072</v>
      </c>
      <c r="AN114" s="414">
        <v>469901.83907301317</v>
      </c>
      <c r="AO114" s="414">
        <v>473146.75660888228</v>
      </c>
      <c r="AP114" s="414">
        <v>496573.00503722008</v>
      </c>
      <c r="AQ114" s="414">
        <v>502410.1383789563</v>
      </c>
      <c r="AR114" s="414">
        <v>533360.47849094251</v>
      </c>
      <c r="AS114" s="414">
        <v>532628.35426306783</v>
      </c>
      <c r="AT114" s="414">
        <v>556908.10560294404</v>
      </c>
      <c r="AU114" s="414">
        <v>531899.03554172709</v>
      </c>
      <c r="AV114" s="414">
        <v>524612.13121796632</v>
      </c>
      <c r="AW114" s="415">
        <v>518366.29033203598</v>
      </c>
      <c r="AX114" s="414">
        <v>555165.76745261601</v>
      </c>
      <c r="AY114" s="414">
        <v>574762.73737933766</v>
      </c>
      <c r="AZ114" s="414">
        <v>609243.23224407993</v>
      </c>
      <c r="BA114" s="414">
        <v>565593.04890060856</v>
      </c>
      <c r="BB114" s="414">
        <v>585047.3609556607</v>
      </c>
      <c r="BC114" s="414"/>
      <c r="BD114" s="414"/>
      <c r="BE114" s="414"/>
      <c r="BF114" s="414"/>
      <c r="BG114" s="414"/>
      <c r="BH114" s="416"/>
    </row>
    <row r="115" spans="1:60">
      <c r="A115" s="973">
        <v>99.7</v>
      </c>
      <c r="B115" s="349">
        <v>245995.12228404623</v>
      </c>
      <c r="C115" s="349">
        <f t="shared" si="2"/>
        <v>258202.19329002529</v>
      </c>
      <c r="D115" s="380">
        <v>270409.26429600432</v>
      </c>
      <c r="E115" s="380">
        <f t="shared" si="3"/>
        <v>278415.24896567129</v>
      </c>
      <c r="F115" s="380">
        <v>286421.23363533831</v>
      </c>
      <c r="G115" s="345">
        <v>282764.8299675759</v>
      </c>
      <c r="H115" s="380">
        <v>277079.37629139703</v>
      </c>
      <c r="I115" s="398">
        <v>251610.93593509577</v>
      </c>
      <c r="J115" s="384">
        <v>255064.77548641639</v>
      </c>
      <c r="K115" s="349">
        <v>271134.39875091368</v>
      </c>
      <c r="L115" s="345">
        <v>274886.19424222782</v>
      </c>
      <c r="M115" s="345">
        <v>301817.15923225111</v>
      </c>
      <c r="N115" s="345">
        <v>273570.7511940538</v>
      </c>
      <c r="O115" s="414">
        <v>279452.27429494733</v>
      </c>
      <c r="P115" s="414">
        <v>279505.7577912563</v>
      </c>
      <c r="Q115" s="414">
        <v>293925.064553098</v>
      </c>
      <c r="R115" s="414">
        <v>303870.23512719054</v>
      </c>
      <c r="S115" s="415">
        <v>306101.12225231278</v>
      </c>
      <c r="T115" s="414">
        <v>285285.04551031074</v>
      </c>
      <c r="U115" s="414">
        <v>304032.5376866181</v>
      </c>
      <c r="V115" s="414">
        <v>297330.73676625011</v>
      </c>
      <c r="W115" s="414">
        <v>314463.60566093895</v>
      </c>
      <c r="X115" s="414">
        <v>360366.13886589336</v>
      </c>
      <c r="Y115" s="414">
        <v>367208.2192504392</v>
      </c>
      <c r="Z115" s="414">
        <v>352242.8020929675</v>
      </c>
      <c r="AA115" s="414">
        <v>383547.22126195644</v>
      </c>
      <c r="AB115" s="414">
        <v>445665.57496688596</v>
      </c>
      <c r="AC115" s="415">
        <v>443751.790611203</v>
      </c>
      <c r="AD115" s="414">
        <v>453589.92852531606</v>
      </c>
      <c r="AE115" s="414">
        <v>423250.20770170103</v>
      </c>
      <c r="AF115" s="414">
        <v>457922.99010575807</v>
      </c>
      <c r="AG115" s="414">
        <v>439733.8232486897</v>
      </c>
      <c r="AH115" s="414">
        <v>439760.51297403534</v>
      </c>
      <c r="AI115" s="414">
        <v>459694.91341879213</v>
      </c>
      <c r="AJ115" s="414">
        <v>476105.8379363516</v>
      </c>
      <c r="AK115" s="414">
        <v>500729.78787068184</v>
      </c>
      <c r="AL115" s="414">
        <v>516761.08496533515</v>
      </c>
      <c r="AM115" s="415">
        <v>544775.34587579267</v>
      </c>
      <c r="AN115" s="414">
        <v>575291.18611136847</v>
      </c>
      <c r="AO115" s="414">
        <v>578313.90950738068</v>
      </c>
      <c r="AP115" s="414">
        <v>607286.27455812669</v>
      </c>
      <c r="AQ115" s="414">
        <v>621891.86309861904</v>
      </c>
      <c r="AR115" s="414">
        <v>658516.24788707693</v>
      </c>
      <c r="AS115" s="414">
        <v>660483.19647728419</v>
      </c>
      <c r="AT115" s="414">
        <v>690370.42590056756</v>
      </c>
      <c r="AU115" s="414">
        <v>660628.30680461845</v>
      </c>
      <c r="AV115" s="414">
        <v>651166.05541958404</v>
      </c>
      <c r="AW115" s="415">
        <v>645340.50741985696</v>
      </c>
      <c r="AX115" s="414">
        <v>691960.71845715062</v>
      </c>
      <c r="AY115" s="414">
        <v>718703.72688746755</v>
      </c>
      <c r="AZ115" s="414">
        <v>760983.04491157993</v>
      </c>
      <c r="BA115" s="414">
        <v>696727.36684430693</v>
      </c>
      <c r="BB115" s="414">
        <v>723135.44575409498</v>
      </c>
      <c r="BC115" s="414"/>
      <c r="BD115" s="414"/>
      <c r="BE115" s="414"/>
      <c r="BF115" s="414"/>
      <c r="BG115" s="414"/>
      <c r="BH115" s="416"/>
    </row>
    <row r="116" spans="1:60">
      <c r="A116" s="973">
        <v>99.8</v>
      </c>
      <c r="B116" s="349">
        <v>315183.58810435102</v>
      </c>
      <c r="C116" s="349">
        <f t="shared" si="2"/>
        <v>333595.08652425336</v>
      </c>
      <c r="D116" s="380">
        <v>352006.58494415577</v>
      </c>
      <c r="E116" s="380">
        <f t="shared" si="3"/>
        <v>360871.39774941892</v>
      </c>
      <c r="F116" s="380">
        <v>369736.21055468207</v>
      </c>
      <c r="G116" s="345">
        <v>359802.35737331928</v>
      </c>
      <c r="H116" s="380">
        <v>351641.77745231776</v>
      </c>
      <c r="I116" s="398">
        <v>318493.51031987055</v>
      </c>
      <c r="J116" s="384">
        <v>322047.0311954497</v>
      </c>
      <c r="K116" s="349">
        <v>339400.81281642901</v>
      </c>
      <c r="L116" s="345">
        <v>349809.7862461686</v>
      </c>
      <c r="M116" s="345">
        <v>380498.93639624678</v>
      </c>
      <c r="N116" s="345">
        <v>346876.19338948332</v>
      </c>
      <c r="O116" s="414">
        <v>351725.55224259646</v>
      </c>
      <c r="P116" s="414">
        <v>352750.05808630551</v>
      </c>
      <c r="Q116" s="414">
        <v>374602.13979256467</v>
      </c>
      <c r="R116" s="414">
        <v>390708.86371638236</v>
      </c>
      <c r="S116" s="415">
        <v>397692.18373461021</v>
      </c>
      <c r="T116" s="414">
        <v>372696.39447858132</v>
      </c>
      <c r="U116" s="414">
        <v>400104.04936745559</v>
      </c>
      <c r="V116" s="414">
        <v>396396.7137707292</v>
      </c>
      <c r="W116" s="414">
        <v>415398.64241818065</v>
      </c>
      <c r="X116" s="414">
        <v>479971.43558035122</v>
      </c>
      <c r="Y116" s="414">
        <v>485188.63919998467</v>
      </c>
      <c r="Z116" s="414">
        <v>464555.37253373995</v>
      </c>
      <c r="AA116" s="414">
        <v>507707.35800758505</v>
      </c>
      <c r="AB116" s="414">
        <v>612388.58875859505</v>
      </c>
      <c r="AC116" s="415">
        <v>605400.20965360303</v>
      </c>
      <c r="AD116" s="414">
        <v>607680.51908615115</v>
      </c>
      <c r="AE116" s="414">
        <v>563778.3730732433</v>
      </c>
      <c r="AF116" s="414">
        <v>615323.67142617691</v>
      </c>
      <c r="AG116" s="414">
        <v>575968.74333543773</v>
      </c>
      <c r="AH116" s="414">
        <v>586046.38076220988</v>
      </c>
      <c r="AI116" s="414">
        <v>614321.7342717346</v>
      </c>
      <c r="AJ116" s="414">
        <v>640824.10533832025</v>
      </c>
      <c r="AK116" s="414">
        <v>683027.72924367455</v>
      </c>
      <c r="AL116" s="414">
        <v>697427.57957974519</v>
      </c>
      <c r="AM116" s="415">
        <v>736942.14541941578</v>
      </c>
      <c r="AN116" s="414">
        <v>783514.06137977808</v>
      </c>
      <c r="AO116" s="414">
        <v>800162.73368901643</v>
      </c>
      <c r="AP116" s="414">
        <v>835339.7537326942</v>
      </c>
      <c r="AQ116" s="414">
        <v>869182.72423873877</v>
      </c>
      <c r="AR116" s="414">
        <v>913589.73403106735</v>
      </c>
      <c r="AS116" s="414">
        <v>934917.59704231168</v>
      </c>
      <c r="AT116" s="414">
        <v>974899.58250615955</v>
      </c>
      <c r="AU116" s="414">
        <v>928931.53112542687</v>
      </c>
      <c r="AV116" s="414">
        <v>915558.26579836081</v>
      </c>
      <c r="AW116" s="415">
        <v>905436.47945207066</v>
      </c>
      <c r="AX116" s="414">
        <v>981993.19200963213</v>
      </c>
      <c r="AY116" s="414">
        <v>1016556.1478761652</v>
      </c>
      <c r="AZ116" s="414">
        <v>1089619.6649680599</v>
      </c>
      <c r="BA116" s="414">
        <v>968787.73877734574</v>
      </c>
      <c r="BB116" s="414">
        <v>1017642.4208039875</v>
      </c>
      <c r="BC116" s="414"/>
      <c r="BD116" s="414"/>
      <c r="BE116" s="414"/>
      <c r="BF116" s="414"/>
      <c r="BG116" s="414"/>
      <c r="BH116" s="416"/>
    </row>
    <row r="117" spans="1:60" ht="15.55">
      <c r="A117" s="972">
        <v>99.9</v>
      </c>
      <c r="B117" s="423">
        <v>386616.22472480335</v>
      </c>
      <c r="C117" s="423">
        <f t="shared" si="2"/>
        <v>411061.79156170884</v>
      </c>
      <c r="D117" s="423">
        <v>435507.35839861433</v>
      </c>
      <c r="E117" s="423">
        <f t="shared" si="3"/>
        <v>445476.87057701277</v>
      </c>
      <c r="F117" s="423">
        <v>455446.38275541115</v>
      </c>
      <c r="G117" s="420">
        <v>425788.16510274989</v>
      </c>
      <c r="H117" s="420">
        <v>430553.26073384954</v>
      </c>
      <c r="I117" s="424">
        <v>390287.25810180453</v>
      </c>
      <c r="J117" s="423">
        <v>388514.07964068343</v>
      </c>
      <c r="K117" s="423">
        <v>409082.808303728</v>
      </c>
      <c r="L117" s="423">
        <v>429123.26212487952</v>
      </c>
      <c r="M117" s="420">
        <v>465828.64837025659</v>
      </c>
      <c r="N117" s="420">
        <v>422786.54775061144</v>
      </c>
      <c r="O117" s="420">
        <v>428995.91349950875</v>
      </c>
      <c r="P117" s="420">
        <v>429985.35172205209</v>
      </c>
      <c r="Q117" s="420">
        <v>458257.86861245485</v>
      </c>
      <c r="R117" s="420">
        <v>474377.20347849821</v>
      </c>
      <c r="S117" s="421">
        <v>493993.69413082278</v>
      </c>
      <c r="T117" s="420">
        <v>462287.72191372776</v>
      </c>
      <c r="U117" s="420">
        <v>502207.10321238049</v>
      </c>
      <c r="V117" s="420">
        <v>501692.70350091072</v>
      </c>
      <c r="W117" s="420">
        <v>518605.40469943127</v>
      </c>
      <c r="X117" s="420">
        <v>614613.48894469358</v>
      </c>
      <c r="Y117" s="420">
        <v>635091.75566492241</v>
      </c>
      <c r="Z117" s="420">
        <v>591197.69918245438</v>
      </c>
      <c r="AA117" s="420">
        <v>644463.68458539527</v>
      </c>
      <c r="AB117" s="420">
        <v>795727.63449857465</v>
      </c>
      <c r="AC117" s="421">
        <v>769263.73319395911</v>
      </c>
      <c r="AD117" s="420">
        <v>758343.64084005123</v>
      </c>
      <c r="AE117" s="420">
        <v>709719.66777510103</v>
      </c>
      <c r="AF117" s="420">
        <v>781836.0546863284</v>
      </c>
      <c r="AG117" s="420">
        <v>725841.49022525316</v>
      </c>
      <c r="AH117" s="420">
        <v>732714.37279583851</v>
      </c>
      <c r="AI117" s="420">
        <v>783215.74960842682</v>
      </c>
      <c r="AJ117" s="420">
        <v>815160.23488341377</v>
      </c>
      <c r="AK117" s="420">
        <v>879860.33874678053</v>
      </c>
      <c r="AL117" s="420">
        <v>895572.2271025324</v>
      </c>
      <c r="AM117" s="421">
        <v>952581.68000327749</v>
      </c>
      <c r="AN117" s="420">
        <v>1011442.9623866002</v>
      </c>
      <c r="AO117" s="420">
        <v>1052543.095509032</v>
      </c>
      <c r="AP117" s="420">
        <v>1093693.7357485208</v>
      </c>
      <c r="AQ117" s="420">
        <v>1137471.9694142488</v>
      </c>
      <c r="AR117" s="420">
        <v>1199117.0448915134</v>
      </c>
      <c r="AS117" s="420">
        <v>1240343.3526387436</v>
      </c>
      <c r="AT117" s="420">
        <v>1301022.0310467649</v>
      </c>
      <c r="AU117" s="420">
        <v>1227068.499217317</v>
      </c>
      <c r="AV117" s="420">
        <v>1211402.4828795043</v>
      </c>
      <c r="AW117" s="421">
        <v>1179199.1080784297</v>
      </c>
      <c r="AX117" s="420">
        <v>1312392.6747237644</v>
      </c>
      <c r="AY117" s="420">
        <v>1357392.2018672908</v>
      </c>
      <c r="AZ117" s="420">
        <v>1454535.5175372399</v>
      </c>
      <c r="BA117" s="420">
        <v>1268613.6291279935</v>
      </c>
      <c r="BB117" s="420">
        <v>1342197.5355107544</v>
      </c>
      <c r="BC117" s="420"/>
      <c r="BD117" s="420"/>
      <c r="BE117" s="420"/>
      <c r="BF117" s="420"/>
      <c r="BG117" s="420"/>
      <c r="BH117" s="422"/>
    </row>
    <row r="118" spans="1:60" ht="15.55">
      <c r="A118" s="973">
        <v>99.91</v>
      </c>
      <c r="B118" s="414">
        <v>406657.35002187808</v>
      </c>
      <c r="C118" s="414">
        <f t="shared" si="2"/>
        <v>433002.06648863119</v>
      </c>
      <c r="D118" s="425">
        <v>459346.78295538435</v>
      </c>
      <c r="E118" s="425">
        <f t="shared" si="3"/>
        <v>472016.72879006399</v>
      </c>
      <c r="F118" s="425">
        <v>484686.67462474358</v>
      </c>
      <c r="G118" s="414">
        <v>448601.85347612452</v>
      </c>
      <c r="H118" s="414">
        <v>459300.63485902193</v>
      </c>
      <c r="I118" s="426">
        <v>411665.96507668198</v>
      </c>
      <c r="J118" s="425">
        <v>407199.63792982616</v>
      </c>
      <c r="K118" s="425">
        <v>432252.84278956498</v>
      </c>
      <c r="L118" s="425">
        <v>451053.30011296953</v>
      </c>
      <c r="M118" s="414">
        <v>489875.1520299759</v>
      </c>
      <c r="N118" s="414">
        <v>442462.93785937026</v>
      </c>
      <c r="O118" s="414">
        <v>453760.01400182454</v>
      </c>
      <c r="P118" s="414">
        <v>450691.39097305026</v>
      </c>
      <c r="Q118" s="414">
        <v>483968.71758287057</v>
      </c>
      <c r="R118" s="414">
        <v>504004.46207661368</v>
      </c>
      <c r="S118" s="415">
        <v>526417.43426484696</v>
      </c>
      <c r="T118" s="414">
        <v>488739.59716666659</v>
      </c>
      <c r="U118" s="414">
        <v>535820.04403245333</v>
      </c>
      <c r="V118" s="414">
        <v>534367.66175547021</v>
      </c>
      <c r="W118" s="414">
        <v>550845.73333616625</v>
      </c>
      <c r="X118" s="414">
        <v>664481.64495951298</v>
      </c>
      <c r="Y118" s="414">
        <v>677062.93767817586</v>
      </c>
      <c r="Z118" s="414">
        <v>632936.22029911284</v>
      </c>
      <c r="AA118" s="414">
        <v>682974.57283252804</v>
      </c>
      <c r="AB118" s="414">
        <v>853176.97111278446</v>
      </c>
      <c r="AC118" s="415">
        <v>822901.03991492942</v>
      </c>
      <c r="AD118" s="414">
        <v>807891.04368747247</v>
      </c>
      <c r="AE118" s="414">
        <v>755971.33061536285</v>
      </c>
      <c r="AF118" s="414">
        <v>831262.89909800328</v>
      </c>
      <c r="AG118" s="414">
        <v>768058.28354991064</v>
      </c>
      <c r="AH118" s="414">
        <v>782101.91609753447</v>
      </c>
      <c r="AI118" s="414">
        <v>832553.10752815392</v>
      </c>
      <c r="AJ118" s="414">
        <v>871583.16939293593</v>
      </c>
      <c r="AK118" s="414">
        <v>940202.42932162178</v>
      </c>
      <c r="AL118" s="414">
        <v>953997.99713398924</v>
      </c>
      <c r="AM118" s="415">
        <v>1022815.5828702231</v>
      </c>
      <c r="AN118" s="414">
        <v>1084031.674245365</v>
      </c>
      <c r="AO118" s="414">
        <v>1130832.2614078608</v>
      </c>
      <c r="AP118" s="414">
        <v>1179045.6307972239</v>
      </c>
      <c r="AQ118" s="414">
        <v>1211764.1655847975</v>
      </c>
      <c r="AR118" s="414">
        <v>1285662.6082172345</v>
      </c>
      <c r="AS118" s="414">
        <v>1337472.7832122289</v>
      </c>
      <c r="AT118" s="414">
        <v>1406070.5457941561</v>
      </c>
      <c r="AU118" s="414">
        <v>1325082.4434451656</v>
      </c>
      <c r="AV118" s="414">
        <v>1302973.8193892408</v>
      </c>
      <c r="AW118" s="415">
        <v>1270025.381264901</v>
      </c>
      <c r="AX118" s="414">
        <v>1422555.8276910631</v>
      </c>
      <c r="AY118" s="414">
        <v>1466909.0355016012</v>
      </c>
      <c r="AZ118" s="414">
        <v>1575378.5038821199</v>
      </c>
      <c r="BA118" s="414">
        <v>1368334.0158557124</v>
      </c>
      <c r="BB118" s="414">
        <v>1448131.4970669185</v>
      </c>
      <c r="BC118" s="414"/>
      <c r="BD118" s="414"/>
      <c r="BE118" s="414"/>
      <c r="BF118" s="414"/>
      <c r="BG118" s="414"/>
      <c r="BH118" s="416"/>
    </row>
    <row r="119" spans="1:60">
      <c r="A119" s="973">
        <v>99.92</v>
      </c>
      <c r="B119" s="414">
        <v>433138.56546361849</v>
      </c>
      <c r="C119" s="414">
        <f t="shared" si="2"/>
        <v>461562.82561582047</v>
      </c>
      <c r="D119" s="414">
        <v>489987.08576802246</v>
      </c>
      <c r="E119" s="414">
        <f t="shared" si="3"/>
        <v>505868.12789973232</v>
      </c>
      <c r="F119" s="414">
        <v>521749.17003144213</v>
      </c>
      <c r="G119" s="414">
        <v>477471.02703502454</v>
      </c>
      <c r="H119" s="414">
        <v>492256.23014543328</v>
      </c>
      <c r="I119" s="415">
        <v>440305.15390749631</v>
      </c>
      <c r="J119" s="414">
        <v>431090.38300787169</v>
      </c>
      <c r="K119" s="414">
        <v>461540.21127668116</v>
      </c>
      <c r="L119" s="414">
        <v>479820.12192810222</v>
      </c>
      <c r="M119" s="414">
        <v>522710.52873154532</v>
      </c>
      <c r="N119" s="414">
        <v>473869.89022080402</v>
      </c>
      <c r="O119" s="414">
        <v>484480.23400407011</v>
      </c>
      <c r="P119" s="414">
        <v>474987.11519377155</v>
      </c>
      <c r="Q119" s="414">
        <v>515227.22205621959</v>
      </c>
      <c r="R119" s="414">
        <v>539332.39371931774</v>
      </c>
      <c r="S119" s="415">
        <v>562644.95946829801</v>
      </c>
      <c r="T119" s="414">
        <v>523525.54939031671</v>
      </c>
      <c r="U119" s="414">
        <v>574827.37454583519</v>
      </c>
      <c r="V119" s="414">
        <v>574375.3947903387</v>
      </c>
      <c r="W119" s="414">
        <v>591348.32770372182</v>
      </c>
      <c r="X119" s="414">
        <v>721591.58344116644</v>
      </c>
      <c r="Y119" s="414">
        <v>709904.89627381403</v>
      </c>
      <c r="Z119" s="414">
        <v>681835.47797170538</v>
      </c>
      <c r="AA119" s="414">
        <v>728410.03636462765</v>
      </c>
      <c r="AB119" s="414">
        <v>919572.95253626339</v>
      </c>
      <c r="AC119" s="415">
        <v>885024.90732849075</v>
      </c>
      <c r="AD119" s="414">
        <v>874741.05636109796</v>
      </c>
      <c r="AE119" s="414">
        <v>806556.27021700446</v>
      </c>
      <c r="AF119" s="414">
        <v>886524.34093271045</v>
      </c>
      <c r="AG119" s="414">
        <v>817903.82377540204</v>
      </c>
      <c r="AH119" s="414">
        <v>841547.22751375439</v>
      </c>
      <c r="AI119" s="414">
        <v>889046.96475108818</v>
      </c>
      <c r="AJ119" s="414">
        <v>942541.20637551369</v>
      </c>
      <c r="AK119" s="414">
        <v>1018578.5558181866</v>
      </c>
      <c r="AL119" s="414">
        <v>1026698.0663527659</v>
      </c>
      <c r="AM119" s="415">
        <v>1101767.7195495388</v>
      </c>
      <c r="AN119" s="414">
        <v>1174100.5155297883</v>
      </c>
      <c r="AO119" s="414">
        <v>1221569.3653235345</v>
      </c>
      <c r="AP119" s="414">
        <v>1273884.9063736238</v>
      </c>
      <c r="AQ119" s="414">
        <v>1303465.7638722716</v>
      </c>
      <c r="AR119" s="414">
        <v>1392577.4079208563</v>
      </c>
      <c r="AS119" s="414">
        <v>1457125.5732573599</v>
      </c>
      <c r="AT119" s="414">
        <v>1533770.6431702755</v>
      </c>
      <c r="AU119" s="414">
        <v>1443206.1472777769</v>
      </c>
      <c r="AV119" s="414">
        <v>1420985.442504558</v>
      </c>
      <c r="AW119" s="415">
        <v>1382475.1185625237</v>
      </c>
      <c r="AX119" s="414">
        <v>1552121.5380710317</v>
      </c>
      <c r="AY119" s="414">
        <v>1602388.751034253</v>
      </c>
      <c r="AZ119" s="414">
        <v>1721678.3681880999</v>
      </c>
      <c r="BA119" s="414">
        <v>1487808.4018582057</v>
      </c>
      <c r="BB119" s="414">
        <v>1574536.3872130385</v>
      </c>
      <c r="BC119" s="414"/>
      <c r="BD119" s="414"/>
      <c r="BE119" s="414"/>
      <c r="BF119" s="414"/>
      <c r="BG119" s="414"/>
      <c r="BH119" s="416"/>
    </row>
    <row r="120" spans="1:60">
      <c r="A120" s="973">
        <v>99.93</v>
      </c>
      <c r="B120" s="427">
        <v>466420.29848156346</v>
      </c>
      <c r="C120" s="427">
        <f t="shared" si="2"/>
        <v>499082.19009397412</v>
      </c>
      <c r="D120" s="427">
        <v>531744.08170638478</v>
      </c>
      <c r="E120" s="427">
        <f t="shared" si="3"/>
        <v>552721.88838098908</v>
      </c>
      <c r="F120" s="427">
        <v>573699.69505559339</v>
      </c>
      <c r="G120" s="427">
        <v>513577.39320190332</v>
      </c>
      <c r="H120" s="427">
        <v>529226.36277394718</v>
      </c>
      <c r="I120" s="428">
        <v>471209.74732356059</v>
      </c>
      <c r="J120" s="427">
        <v>461700.0681756743</v>
      </c>
      <c r="K120" s="427">
        <v>495453.49762426887</v>
      </c>
      <c r="L120" s="427">
        <v>515108.78005166817</v>
      </c>
      <c r="M120" s="427">
        <v>560397.47361512913</v>
      </c>
      <c r="N120" s="427">
        <v>510896.85600466217</v>
      </c>
      <c r="O120" s="414">
        <v>520065.52423670172</v>
      </c>
      <c r="P120" s="414">
        <v>508284.66480010637</v>
      </c>
      <c r="Q120" s="414">
        <v>550800.9554345411</v>
      </c>
      <c r="R120" s="414">
        <v>577752.65626712062</v>
      </c>
      <c r="S120" s="415">
        <v>607152.54719856742</v>
      </c>
      <c r="T120" s="414">
        <v>565915.24445860717</v>
      </c>
      <c r="U120" s="414">
        <v>616317.83682280383</v>
      </c>
      <c r="V120" s="414">
        <v>622052.66005014884</v>
      </c>
      <c r="W120" s="414">
        <v>644690.71473297605</v>
      </c>
      <c r="X120" s="414">
        <v>781712.37169843295</v>
      </c>
      <c r="Y120" s="414">
        <v>783215.51886188984</v>
      </c>
      <c r="Z120" s="414">
        <v>707836.11654784973</v>
      </c>
      <c r="AA120" s="414">
        <v>791154.92045900261</v>
      </c>
      <c r="AB120" s="414">
        <v>998881.69747988868</v>
      </c>
      <c r="AC120" s="415">
        <v>959508.49705469771</v>
      </c>
      <c r="AD120" s="414">
        <v>957679.33456664649</v>
      </c>
      <c r="AE120" s="414">
        <v>871487.8225202217</v>
      </c>
      <c r="AF120" s="414">
        <v>961716.99729965802</v>
      </c>
      <c r="AG120" s="414">
        <v>887717.56782188802</v>
      </c>
      <c r="AH120" s="414">
        <v>910597.23990115384</v>
      </c>
      <c r="AI120" s="414">
        <v>966012.10590005841</v>
      </c>
      <c r="AJ120" s="414">
        <v>1029440.8189148185</v>
      </c>
      <c r="AK120" s="414">
        <v>1113513.7028446947</v>
      </c>
      <c r="AL120" s="414">
        <v>1119910.8876565734</v>
      </c>
      <c r="AM120" s="415">
        <v>1199385.9884907529</v>
      </c>
      <c r="AN120" s="414">
        <v>1282544.1668937348</v>
      </c>
      <c r="AO120" s="414">
        <v>1339385.4788403921</v>
      </c>
      <c r="AP120" s="414">
        <v>1390383.9725214806</v>
      </c>
      <c r="AQ120" s="414">
        <v>1422023.8734260295</v>
      </c>
      <c r="AR120" s="414">
        <v>1528496.9156924412</v>
      </c>
      <c r="AS120" s="414">
        <v>1612208.9272397512</v>
      </c>
      <c r="AT120" s="414">
        <v>1688954.5945844082</v>
      </c>
      <c r="AU120" s="414">
        <v>1580550.7815613491</v>
      </c>
      <c r="AV120" s="414">
        <v>1569615.5615856159</v>
      </c>
      <c r="AW120" s="415">
        <v>1526184.4948639323</v>
      </c>
      <c r="AX120" s="414">
        <v>1714194.030132869</v>
      </c>
      <c r="AY120" s="414">
        <v>1775894.5334940527</v>
      </c>
      <c r="AZ120" s="414">
        <v>1903438.5956439797</v>
      </c>
      <c r="BA120" s="414">
        <v>1633242.0215257949</v>
      </c>
      <c r="BB120" s="414">
        <v>1734869.5904203311</v>
      </c>
      <c r="BC120" s="414"/>
      <c r="BD120" s="414"/>
      <c r="BE120" s="414"/>
      <c r="BF120" s="414"/>
      <c r="BG120" s="414"/>
      <c r="BH120" s="416"/>
    </row>
    <row r="121" spans="1:60">
      <c r="A121" s="973">
        <v>99.94</v>
      </c>
      <c r="B121" s="427">
        <v>511861.35692576208</v>
      </c>
      <c r="C121" s="427">
        <f t="shared" si="2"/>
        <v>546438.55381437123</v>
      </c>
      <c r="D121" s="427">
        <v>581015.75070298032</v>
      </c>
      <c r="E121" s="427">
        <f t="shared" si="3"/>
        <v>598057.25262683758</v>
      </c>
      <c r="F121" s="427">
        <v>615098.75455069484</v>
      </c>
      <c r="G121" s="427">
        <v>563215.22778133117</v>
      </c>
      <c r="H121" s="427">
        <v>585277.28619072866</v>
      </c>
      <c r="I121" s="428">
        <v>513860.88303351356</v>
      </c>
      <c r="J121" s="427">
        <v>503198.15427944699</v>
      </c>
      <c r="K121" s="427">
        <v>543684.37892361102</v>
      </c>
      <c r="L121" s="427">
        <v>557137.31507347396</v>
      </c>
      <c r="M121" s="427">
        <v>600432.09969285061</v>
      </c>
      <c r="N121" s="427">
        <v>550423.01511632523</v>
      </c>
      <c r="O121" s="414">
        <v>565097.51508428063</v>
      </c>
      <c r="P121" s="414">
        <v>553511.01369044441</v>
      </c>
      <c r="Q121" s="414">
        <v>596515.30315833725</v>
      </c>
      <c r="R121" s="414">
        <v>626869.39535955607</v>
      </c>
      <c r="S121" s="415">
        <v>663783.01110116916</v>
      </c>
      <c r="T121" s="414">
        <v>617173.67619744956</v>
      </c>
      <c r="U121" s="414">
        <v>674764.61366795632</v>
      </c>
      <c r="V121" s="414">
        <v>687993.08785302483</v>
      </c>
      <c r="W121" s="414">
        <v>714884.76169932855</v>
      </c>
      <c r="X121" s="414">
        <v>852514.35178857506</v>
      </c>
      <c r="Y121" s="414">
        <v>858810.56055053079</v>
      </c>
      <c r="Z121" s="414">
        <v>726392.32252752711</v>
      </c>
      <c r="AA121" s="414">
        <v>877181.46953392285</v>
      </c>
      <c r="AB121" s="414">
        <v>1112627.7235424567</v>
      </c>
      <c r="AC121" s="415">
        <v>1054733.6897423561</v>
      </c>
      <c r="AD121" s="414">
        <v>1049996.4464414862</v>
      </c>
      <c r="AE121" s="414">
        <v>962692.8984830362</v>
      </c>
      <c r="AF121" s="414">
        <v>1056834.1112823167</v>
      </c>
      <c r="AG121" s="414">
        <v>975261.96962212631</v>
      </c>
      <c r="AH121" s="414">
        <v>1003695.2823347417</v>
      </c>
      <c r="AI121" s="414">
        <v>1062783.5814701759</v>
      </c>
      <c r="AJ121" s="414">
        <v>1137372.5421541708</v>
      </c>
      <c r="AK121" s="414">
        <v>1232669.7559084487</v>
      </c>
      <c r="AL121" s="414">
        <v>1244127.2471427873</v>
      </c>
      <c r="AM121" s="415">
        <v>1323595.3866060062</v>
      </c>
      <c r="AN121" s="414">
        <v>1430994.8827941618</v>
      </c>
      <c r="AO121" s="414">
        <v>1485766.4823066895</v>
      </c>
      <c r="AP121" s="414">
        <v>1536733.2742152074</v>
      </c>
      <c r="AQ121" s="414">
        <v>1580551.6659353536</v>
      </c>
      <c r="AR121" s="414">
        <v>1711667.3659534699</v>
      </c>
      <c r="AS121" s="414">
        <v>1809894.3666896287</v>
      </c>
      <c r="AT121" s="414">
        <v>1891070.6783908843</v>
      </c>
      <c r="AU121" s="414">
        <v>1762997.4571588214</v>
      </c>
      <c r="AV121" s="414">
        <v>1758237.6205271119</v>
      </c>
      <c r="AW121" s="415">
        <v>1710103.8946212614</v>
      </c>
      <c r="AX121" s="414">
        <v>1928181.628993589</v>
      </c>
      <c r="AY121" s="414">
        <v>1995139.2811033109</v>
      </c>
      <c r="AZ121" s="414">
        <v>2148635.7473717998</v>
      </c>
      <c r="BA121" s="414">
        <v>1829576.3762246564</v>
      </c>
      <c r="BB121" s="414">
        <v>1941893.9646584459</v>
      </c>
      <c r="BC121" s="414"/>
      <c r="BD121" s="414"/>
      <c r="BE121" s="414"/>
      <c r="BF121" s="414"/>
      <c r="BG121" s="414"/>
      <c r="BH121" s="416"/>
    </row>
    <row r="122" spans="1:60">
      <c r="A122" s="973">
        <v>99.95</v>
      </c>
      <c r="B122" s="414">
        <v>581655.0688103491</v>
      </c>
      <c r="C122" s="414">
        <f t="shared" si="2"/>
        <v>616615.37878467643</v>
      </c>
      <c r="D122" s="414">
        <v>651575.68875900377</v>
      </c>
      <c r="E122" s="414">
        <f t="shared" si="3"/>
        <v>672174.05251341616</v>
      </c>
      <c r="F122" s="414">
        <v>692772.41626782855</v>
      </c>
      <c r="G122" s="414">
        <v>630897.06118961971</v>
      </c>
      <c r="H122" s="414">
        <v>635476.61058693111</v>
      </c>
      <c r="I122" s="415">
        <v>572168.48154374957</v>
      </c>
      <c r="J122" s="414">
        <v>560200.26103302289</v>
      </c>
      <c r="K122" s="414">
        <v>610186.37185983174</v>
      </c>
      <c r="L122" s="414">
        <v>617583.01191426557</v>
      </c>
      <c r="M122" s="414">
        <v>665096.70401278755</v>
      </c>
      <c r="N122" s="414">
        <v>608141.27185272088</v>
      </c>
      <c r="O122" s="414">
        <v>630750.72539999988</v>
      </c>
      <c r="P122" s="414">
        <v>611785.40722970443</v>
      </c>
      <c r="Q122" s="414">
        <v>659056.61347457254</v>
      </c>
      <c r="R122" s="414">
        <v>695420.39475157775</v>
      </c>
      <c r="S122" s="415">
        <v>740600.25543536164</v>
      </c>
      <c r="T122" s="414">
        <v>685866.42371563043</v>
      </c>
      <c r="U122" s="414">
        <v>762006.6527695494</v>
      </c>
      <c r="V122" s="414">
        <v>781587.94214787497</v>
      </c>
      <c r="W122" s="414">
        <v>808050.49716445967</v>
      </c>
      <c r="X122" s="414">
        <v>974100.64334450383</v>
      </c>
      <c r="Y122" s="414">
        <v>997014.74626548763</v>
      </c>
      <c r="Z122" s="414">
        <v>814594.87107103551</v>
      </c>
      <c r="AA122" s="414">
        <v>991628.63849929802</v>
      </c>
      <c r="AB122" s="414">
        <v>1259763.5236712177</v>
      </c>
      <c r="AC122" s="415">
        <v>1183422.8492843676</v>
      </c>
      <c r="AD122" s="414">
        <v>1188302.3575439684</v>
      </c>
      <c r="AE122" s="414">
        <v>1085586.3607464677</v>
      </c>
      <c r="AF122" s="414">
        <v>1188320.3284838188</v>
      </c>
      <c r="AG122" s="414">
        <v>1101139.5888409172</v>
      </c>
      <c r="AH122" s="414">
        <v>1129496.3883571217</v>
      </c>
      <c r="AI122" s="414">
        <v>1197343.4582385349</v>
      </c>
      <c r="AJ122" s="414">
        <v>1281085.0025331243</v>
      </c>
      <c r="AK122" s="414">
        <v>1379453.5149626853</v>
      </c>
      <c r="AL122" s="414">
        <v>1405682.9565178466</v>
      </c>
      <c r="AM122" s="415">
        <v>1504686.3579070242</v>
      </c>
      <c r="AN122" s="414">
        <v>1620279.6305343192</v>
      </c>
      <c r="AO122" s="414">
        <v>1663345.3500765262</v>
      </c>
      <c r="AP122" s="414">
        <v>1739883.9333410969</v>
      </c>
      <c r="AQ122" s="414">
        <v>1800848.0820655259</v>
      </c>
      <c r="AR122" s="414">
        <v>1964147.9730806302</v>
      </c>
      <c r="AS122" s="414">
        <v>2073417.4167930856</v>
      </c>
      <c r="AT122" s="414">
        <v>2165125.774973677</v>
      </c>
      <c r="AU122" s="414">
        <v>2026322.7551590179</v>
      </c>
      <c r="AV122" s="414">
        <v>2014319.5867860352</v>
      </c>
      <c r="AW122" s="415">
        <v>1955400.3685125639</v>
      </c>
      <c r="AX122" s="414">
        <v>2223976.039185564</v>
      </c>
      <c r="AY122" s="414">
        <v>2299029.5028517246</v>
      </c>
      <c r="AZ122" s="414">
        <v>2472647.9686888997</v>
      </c>
      <c r="BA122" s="414">
        <v>2097632.0747466823</v>
      </c>
      <c r="BB122" s="414">
        <v>2227337.9556364352</v>
      </c>
      <c r="BC122" s="414"/>
      <c r="BD122" s="414"/>
      <c r="BE122" s="414"/>
      <c r="BF122" s="414"/>
      <c r="BG122" s="414"/>
      <c r="BH122" s="416"/>
    </row>
    <row r="123" spans="1:60">
      <c r="A123" s="973">
        <v>99.96</v>
      </c>
      <c r="B123" s="414">
        <v>664730.19152126356</v>
      </c>
      <c r="C123" s="414">
        <f t="shared" si="2"/>
        <v>703449.16864022333</v>
      </c>
      <c r="D123" s="414">
        <v>742168.14575918298</v>
      </c>
      <c r="E123" s="414">
        <f t="shared" si="3"/>
        <v>777438.40708482033</v>
      </c>
      <c r="F123" s="414">
        <v>812708.66841045779</v>
      </c>
      <c r="G123" s="414">
        <v>725721.42829602154</v>
      </c>
      <c r="H123" s="414">
        <v>731625.95377161342</v>
      </c>
      <c r="I123" s="415">
        <v>662516.17255845922</v>
      </c>
      <c r="J123" s="414">
        <v>641788.9082415282</v>
      </c>
      <c r="K123" s="414">
        <v>693483.22723592818</v>
      </c>
      <c r="L123" s="414">
        <v>705370.99871678767</v>
      </c>
      <c r="M123" s="414">
        <v>759164.75186008471</v>
      </c>
      <c r="N123" s="414">
        <v>690039.54119214311</v>
      </c>
      <c r="O123" s="414">
        <v>718255.98300750868</v>
      </c>
      <c r="P123" s="414">
        <v>695183.9138288527</v>
      </c>
      <c r="Q123" s="414">
        <v>748450.93712947448</v>
      </c>
      <c r="R123" s="414">
        <v>792741.11559996475</v>
      </c>
      <c r="S123" s="415">
        <v>851471.4335047612</v>
      </c>
      <c r="T123" s="414">
        <v>784312.70793215767</v>
      </c>
      <c r="U123" s="414">
        <v>885387.57707141549</v>
      </c>
      <c r="V123" s="414">
        <v>910307.54653042136</v>
      </c>
      <c r="W123" s="414">
        <v>943633.89161388588</v>
      </c>
      <c r="X123" s="414">
        <v>1168012.9253708231</v>
      </c>
      <c r="Y123" s="414">
        <v>1135398.5579041708</v>
      </c>
      <c r="Z123" s="414">
        <v>936575.88540413172</v>
      </c>
      <c r="AA123" s="414">
        <v>1139245.9757877656</v>
      </c>
      <c r="AB123" s="414">
        <v>1459155.9070504624</v>
      </c>
      <c r="AC123" s="415">
        <v>1347077.0127371531</v>
      </c>
      <c r="AD123" s="414">
        <v>1369886.3496195516</v>
      </c>
      <c r="AE123" s="414">
        <v>1244903.6141553521</v>
      </c>
      <c r="AF123" s="414">
        <v>1368319.5171364108</v>
      </c>
      <c r="AG123" s="414">
        <v>1268545.2721825193</v>
      </c>
      <c r="AH123" s="414">
        <v>1302555.1384059037</v>
      </c>
      <c r="AI123" s="414">
        <v>1388225.0319067098</v>
      </c>
      <c r="AJ123" s="414">
        <v>1487438.8961270726</v>
      </c>
      <c r="AK123" s="414">
        <v>1605407.0559146197</v>
      </c>
      <c r="AL123" s="414">
        <v>1644519.092605368</v>
      </c>
      <c r="AM123" s="415">
        <v>1762652.0108828542</v>
      </c>
      <c r="AN123" s="414">
        <v>1902523.282991511</v>
      </c>
      <c r="AO123" s="414">
        <v>1945415.2038124949</v>
      </c>
      <c r="AP123" s="414">
        <v>2047997.9762495318</v>
      </c>
      <c r="AQ123" s="414">
        <v>2134672.0829805448</v>
      </c>
      <c r="AR123" s="414">
        <v>2331743.1952793575</v>
      </c>
      <c r="AS123" s="414">
        <v>2461813.6745576323</v>
      </c>
      <c r="AT123" s="414">
        <v>2570821.7781445812</v>
      </c>
      <c r="AU123" s="414">
        <v>2389211.4101646817</v>
      </c>
      <c r="AV123" s="414">
        <v>2410473.9795062272</v>
      </c>
      <c r="AW123" s="415">
        <v>2329932.0614218027</v>
      </c>
      <c r="AX123" s="414">
        <v>2658899.013559591</v>
      </c>
      <c r="AY123" s="414">
        <v>2752436.8471710831</v>
      </c>
      <c r="AZ123" s="414">
        <v>2949707.9804935399</v>
      </c>
      <c r="BA123" s="414">
        <v>2496637.4439436588</v>
      </c>
      <c r="BB123" s="414">
        <v>2655857.6065201159</v>
      </c>
      <c r="BC123" s="414"/>
      <c r="BD123" s="414"/>
      <c r="BE123" s="414"/>
      <c r="BF123" s="414"/>
      <c r="BG123" s="414"/>
      <c r="BH123" s="416"/>
    </row>
    <row r="124" spans="1:60">
      <c r="A124" s="973">
        <v>99.97</v>
      </c>
      <c r="B124" s="414">
        <v>798788.79450098332</v>
      </c>
      <c r="C124" s="414">
        <f t="shared" si="2"/>
        <v>856731.98002144066</v>
      </c>
      <c r="D124" s="414">
        <v>914675.16554189811</v>
      </c>
      <c r="E124" s="414">
        <f t="shared" si="3"/>
        <v>949083.78033030196</v>
      </c>
      <c r="F124" s="414">
        <v>983492.3951187057</v>
      </c>
      <c r="G124" s="414">
        <v>882968.11235533655</v>
      </c>
      <c r="H124" s="414">
        <v>910026.35881627235</v>
      </c>
      <c r="I124" s="415">
        <v>823572.45459081023</v>
      </c>
      <c r="J124" s="414">
        <v>784788.13672890456</v>
      </c>
      <c r="K124" s="414">
        <v>837655.13939665549</v>
      </c>
      <c r="L124" s="414">
        <v>859007.24364086159</v>
      </c>
      <c r="M124" s="414">
        <v>911699.7094463174</v>
      </c>
      <c r="N124" s="414">
        <v>820209.03191378783</v>
      </c>
      <c r="O124" s="414">
        <v>858698.48524477181</v>
      </c>
      <c r="P124" s="414">
        <v>834680.91261638259</v>
      </c>
      <c r="Q124" s="414">
        <v>898303.59656884696</v>
      </c>
      <c r="R124" s="414">
        <v>953675.50078181224</v>
      </c>
      <c r="S124" s="415">
        <v>1040784.045113215</v>
      </c>
      <c r="T124" s="414">
        <v>948850.09659135272</v>
      </c>
      <c r="U124" s="414">
        <v>1089233.5551038689</v>
      </c>
      <c r="V124" s="414">
        <v>1119602.298369559</v>
      </c>
      <c r="W124" s="414">
        <v>1144988.2834344192</v>
      </c>
      <c r="X124" s="414">
        <v>1439396.0994811987</v>
      </c>
      <c r="Y124" s="414">
        <v>1380505.5271901686</v>
      </c>
      <c r="Z124" s="414">
        <v>1142019.4465524156</v>
      </c>
      <c r="AA124" s="414">
        <v>1358306.2869297839</v>
      </c>
      <c r="AB124" s="414">
        <v>1796126.0754619064</v>
      </c>
      <c r="AC124" s="415">
        <v>1638820.294766681</v>
      </c>
      <c r="AD124" s="414">
        <v>1639531.8594380934</v>
      </c>
      <c r="AE124" s="414">
        <v>1510637.4782701982</v>
      </c>
      <c r="AF124" s="414">
        <v>1681267.7954190937</v>
      </c>
      <c r="AG124" s="414">
        <v>1553351.2739211435</v>
      </c>
      <c r="AH124" s="414">
        <v>1597663.0825818274</v>
      </c>
      <c r="AI124" s="414">
        <v>1708533.2616998041</v>
      </c>
      <c r="AJ124" s="414">
        <v>1826872.3754784246</v>
      </c>
      <c r="AK124" s="414">
        <v>2009611.3509454336</v>
      </c>
      <c r="AL124" s="414">
        <v>2042045.5934356987</v>
      </c>
      <c r="AM124" s="415">
        <v>2179183.9509128602</v>
      </c>
      <c r="AN124" s="414">
        <v>2350196.4138383237</v>
      </c>
      <c r="AO124" s="414">
        <v>2419679.5336255999</v>
      </c>
      <c r="AP124" s="414">
        <v>2558808.267424399</v>
      </c>
      <c r="AQ124" s="414">
        <v>2645581.3740940727</v>
      </c>
      <c r="AR124" s="414">
        <v>2919227.7199277072</v>
      </c>
      <c r="AS124" s="414">
        <v>3098260.9585288158</v>
      </c>
      <c r="AT124" s="414">
        <v>3237932.2419224461</v>
      </c>
      <c r="AU124" s="414">
        <v>3000151.0273861899</v>
      </c>
      <c r="AV124" s="414">
        <v>3041036.6914048404</v>
      </c>
      <c r="AW124" s="415">
        <v>2985466.9724716991</v>
      </c>
      <c r="AX124" s="414">
        <v>3405111.9126157467</v>
      </c>
      <c r="AY124" s="414">
        <v>3514431.2330109957</v>
      </c>
      <c r="AZ124" s="414">
        <v>3770700.8707357198</v>
      </c>
      <c r="BA124" s="414">
        <v>3146048.4050912051</v>
      </c>
      <c r="BB124" s="414">
        <v>3350138.7300601215</v>
      </c>
      <c r="BC124" s="414"/>
      <c r="BD124" s="414"/>
      <c r="BE124" s="414"/>
      <c r="BF124" s="414"/>
      <c r="BG124" s="414"/>
      <c r="BH124" s="416"/>
    </row>
    <row r="125" spans="1:60">
      <c r="A125" s="973">
        <v>99.98</v>
      </c>
      <c r="B125" s="414">
        <v>1077732.4244417404</v>
      </c>
      <c r="C125" s="414">
        <f t="shared" si="2"/>
        <v>1173654.5047020265</v>
      </c>
      <c r="D125" s="414">
        <v>1269576.5849623126</v>
      </c>
      <c r="E125" s="414">
        <f t="shared" si="3"/>
        <v>1308733.2132082011</v>
      </c>
      <c r="F125" s="414">
        <v>1347889.8414540896</v>
      </c>
      <c r="G125" s="414">
        <v>1223593.7461684279</v>
      </c>
      <c r="H125" s="414">
        <v>1255828.275661292</v>
      </c>
      <c r="I125" s="415">
        <v>1148532.156763888</v>
      </c>
      <c r="J125" s="414">
        <v>1061284.4721063646</v>
      </c>
      <c r="K125" s="414">
        <v>1124456.9910979529</v>
      </c>
      <c r="L125" s="414">
        <v>1153735.1315554776</v>
      </c>
      <c r="M125" s="414">
        <v>1220803.4095276925</v>
      </c>
      <c r="N125" s="414">
        <v>1081990.0183059461</v>
      </c>
      <c r="O125" s="414">
        <v>1120507.5998215438</v>
      </c>
      <c r="P125" s="414">
        <v>1103760.0162186583</v>
      </c>
      <c r="Q125" s="414">
        <v>1207545.4671788549</v>
      </c>
      <c r="R125" s="414">
        <v>1284834.2568477998</v>
      </c>
      <c r="S125" s="415">
        <v>1417475.8527147234</v>
      </c>
      <c r="T125" s="414">
        <v>1290866.9458192864</v>
      </c>
      <c r="U125" s="414">
        <v>1497361.1925025489</v>
      </c>
      <c r="V125" s="414">
        <v>1531520.6845002889</v>
      </c>
      <c r="W125" s="414">
        <v>1576014.1257322575</v>
      </c>
      <c r="X125" s="414">
        <v>1856889.6690569264</v>
      </c>
      <c r="Y125" s="414">
        <v>2031725.5775595447</v>
      </c>
      <c r="Z125" s="414">
        <v>1546787.4316243494</v>
      </c>
      <c r="AA125" s="414">
        <v>1839527.9515324277</v>
      </c>
      <c r="AB125" s="414">
        <v>2483697.633244466</v>
      </c>
      <c r="AC125" s="415">
        <v>2242586.7480226355</v>
      </c>
      <c r="AD125" s="414">
        <v>2243572.9383760002</v>
      </c>
      <c r="AE125" s="414">
        <v>2048996.8498611886</v>
      </c>
      <c r="AF125" s="414">
        <v>2348462.6258114125</v>
      </c>
      <c r="AG125" s="414">
        <v>2165685.9077205779</v>
      </c>
      <c r="AH125" s="414">
        <v>2217047.7883366649</v>
      </c>
      <c r="AI125" s="414">
        <v>2396340.6032505101</v>
      </c>
      <c r="AJ125" s="414">
        <v>2587537.5806512763</v>
      </c>
      <c r="AK125" s="414">
        <v>2794047.9058795404</v>
      </c>
      <c r="AL125" s="414">
        <v>2848276.8841661359</v>
      </c>
      <c r="AM125" s="415">
        <v>3064664.866363294</v>
      </c>
      <c r="AN125" s="414">
        <v>3335808.8940298664</v>
      </c>
      <c r="AO125" s="414">
        <v>3403755.4556608396</v>
      </c>
      <c r="AP125" s="414">
        <v>3572676.2414029054</v>
      </c>
      <c r="AQ125" s="414">
        <v>3736412.8060675296</v>
      </c>
      <c r="AR125" s="414">
        <v>4190210.9475994045</v>
      </c>
      <c r="AS125" s="414">
        <v>4496799.7142504267</v>
      </c>
      <c r="AT125" s="414">
        <v>4654262.0525303045</v>
      </c>
      <c r="AU125" s="414">
        <v>4292740.4854887091</v>
      </c>
      <c r="AV125" s="414">
        <v>4410729.2565758154</v>
      </c>
      <c r="AW125" s="415">
        <v>4383461.3180504041</v>
      </c>
      <c r="AX125" s="414">
        <v>5042778.887973709</v>
      </c>
      <c r="AY125" s="414">
        <v>5149024.9744126927</v>
      </c>
      <c r="AZ125" s="414">
        <v>5513755.0490335599</v>
      </c>
      <c r="BA125" s="414">
        <v>4544201.8686892418</v>
      </c>
      <c r="BB125" s="414">
        <v>4859861.1786814881</v>
      </c>
      <c r="BC125" s="414"/>
      <c r="BD125" s="414"/>
      <c r="BE125" s="414"/>
      <c r="BF125" s="414"/>
      <c r="BG125" s="414"/>
      <c r="BH125" s="416"/>
    </row>
    <row r="126" spans="1:60">
      <c r="A126" s="972">
        <v>99.99</v>
      </c>
      <c r="B126" s="420">
        <v>1395615.8180238446</v>
      </c>
      <c r="C126" s="420">
        <f t="shared" si="2"/>
        <v>1538499.5651308973</v>
      </c>
      <c r="D126" s="420">
        <v>1681383.3122379503</v>
      </c>
      <c r="E126" s="420">
        <f t="shared" si="3"/>
        <v>1736415.9020386036</v>
      </c>
      <c r="F126" s="420">
        <v>1791448.4918392568</v>
      </c>
      <c r="G126" s="420">
        <v>1597147.9940641839</v>
      </c>
      <c r="H126" s="420">
        <v>1642608.9932702873</v>
      </c>
      <c r="I126" s="421">
        <v>1518744.01472628</v>
      </c>
      <c r="J126" s="420">
        <v>1351330.2273802436</v>
      </c>
      <c r="K126" s="420">
        <v>1447199.4439687496</v>
      </c>
      <c r="L126" s="420">
        <v>1481333.8497200278</v>
      </c>
      <c r="M126" s="420">
        <v>1557142.049176285</v>
      </c>
      <c r="N126" s="420">
        <v>1350668.1016822837</v>
      </c>
      <c r="O126" s="420">
        <v>1434749.2031382455</v>
      </c>
      <c r="P126" s="420">
        <v>1398751.1227100743</v>
      </c>
      <c r="Q126" s="420">
        <v>1553010.2648962508</v>
      </c>
      <c r="R126" s="420">
        <v>1648397.5224823435</v>
      </c>
      <c r="S126" s="421">
        <v>1824285.7122629476</v>
      </c>
      <c r="T126" s="420">
        <v>1650216.1396466922</v>
      </c>
      <c r="U126" s="420">
        <v>1936820.11009472</v>
      </c>
      <c r="V126" s="420">
        <v>2007624.5652717254</v>
      </c>
      <c r="W126" s="420">
        <v>2051213.6708444497</v>
      </c>
      <c r="X126" s="420">
        <v>2481497.7798784007</v>
      </c>
      <c r="Y126" s="420">
        <v>2805566.736449087</v>
      </c>
      <c r="Z126" s="420">
        <v>1993552.784565253</v>
      </c>
      <c r="AA126" s="420">
        <v>2412094.6909824777</v>
      </c>
      <c r="AB126" s="420">
        <v>3223305.7588556493</v>
      </c>
      <c r="AC126" s="421">
        <v>2918311.3849484776</v>
      </c>
      <c r="AD126" s="420">
        <v>2908615.0580612323</v>
      </c>
      <c r="AE126" s="420">
        <v>2629463.538397857</v>
      </c>
      <c r="AF126" s="420">
        <v>3094963.385507877</v>
      </c>
      <c r="AG126" s="420">
        <v>2840367.0110622691</v>
      </c>
      <c r="AH126" s="420">
        <v>2907870.3799283421</v>
      </c>
      <c r="AI126" s="420">
        <v>3170199.6762153264</v>
      </c>
      <c r="AJ126" s="420">
        <v>3449365.1804154473</v>
      </c>
      <c r="AK126" s="420">
        <v>3712172.1469964199</v>
      </c>
      <c r="AL126" s="420">
        <v>3752118.6186992237</v>
      </c>
      <c r="AM126" s="421">
        <v>4072938.2642019927</v>
      </c>
      <c r="AN126" s="420">
        <v>4453587.7496538376</v>
      </c>
      <c r="AO126" s="420">
        <v>4424746.4372468805</v>
      </c>
      <c r="AP126" s="420">
        <v>4676442.9814007338</v>
      </c>
      <c r="AQ126" s="420">
        <v>4924095.3627585722</v>
      </c>
      <c r="AR126" s="420">
        <v>5621615.7316606119</v>
      </c>
      <c r="AS126" s="420">
        <v>6092126.350478393</v>
      </c>
      <c r="AT126" s="420">
        <v>6247339.7636366924</v>
      </c>
      <c r="AU126" s="420">
        <v>5737514.1602687072</v>
      </c>
      <c r="AV126" s="420">
        <v>5919165.8404715611</v>
      </c>
      <c r="AW126" s="421">
        <v>5957238.0310779</v>
      </c>
      <c r="AX126" s="420">
        <v>6924452.0562203294</v>
      </c>
      <c r="AY126" s="420">
        <v>7010295.2974490672</v>
      </c>
      <c r="AZ126" s="420">
        <v>7503329.8490023389</v>
      </c>
      <c r="BA126" s="420">
        <v>6090765.0314629162</v>
      </c>
      <c r="BB126" s="420">
        <v>6512139.7259086026</v>
      </c>
      <c r="BC126" s="420"/>
      <c r="BD126" s="420"/>
      <c r="BE126" s="420"/>
      <c r="BF126" s="420"/>
      <c r="BG126" s="420"/>
      <c r="BH126" s="422"/>
    </row>
    <row r="127" spans="1:60">
      <c r="A127" s="974">
        <v>99.991</v>
      </c>
      <c r="B127" s="414">
        <v>1491156.2894519421</v>
      </c>
      <c r="C127" s="414">
        <f t="shared" si="2"/>
        <v>1658531.6107677198</v>
      </c>
      <c r="D127" s="414">
        <v>1825906.9320834975</v>
      </c>
      <c r="E127" s="414">
        <f t="shared" si="3"/>
        <v>1874031.87584307</v>
      </c>
      <c r="F127" s="414">
        <v>1922156.8196026427</v>
      </c>
      <c r="G127" s="414">
        <v>1689308.9273427762</v>
      </c>
      <c r="H127" s="414">
        <v>1766836.621023125</v>
      </c>
      <c r="I127" s="415">
        <v>1629855.11764333</v>
      </c>
      <c r="J127" s="414">
        <v>1441337.4675075356</v>
      </c>
      <c r="K127" s="414">
        <v>1540956.4349222402</v>
      </c>
      <c r="L127" s="414">
        <v>1586821.8870683946</v>
      </c>
      <c r="M127" s="414">
        <v>1654191.7899687786</v>
      </c>
      <c r="N127" s="414">
        <v>1427897.8271403241</v>
      </c>
      <c r="O127" s="414">
        <v>1529961.6949096138</v>
      </c>
      <c r="P127" s="414">
        <v>1493445.1713472849</v>
      </c>
      <c r="Q127" s="414">
        <v>1653319.3750975998</v>
      </c>
      <c r="R127" s="414">
        <v>1753484.8013077169</v>
      </c>
      <c r="S127" s="415">
        <v>1955881.0642346777</v>
      </c>
      <c r="T127" s="414">
        <v>1762910.8292661882</v>
      </c>
      <c r="U127" s="414">
        <v>2058717.7031503869</v>
      </c>
      <c r="V127" s="414">
        <v>2146081.6771730133</v>
      </c>
      <c r="W127" s="414">
        <v>2202992.1965545355</v>
      </c>
      <c r="X127" s="414">
        <v>2679109.6681649503</v>
      </c>
      <c r="Z127" s="414">
        <v>2139378.7617212469</v>
      </c>
      <c r="AA127" s="414">
        <v>2563856.2816611906</v>
      </c>
      <c r="AB127" s="414">
        <v>3441383.8767799549</v>
      </c>
      <c r="AC127" s="415">
        <v>3107948.6306979624</v>
      </c>
      <c r="AD127" s="414">
        <v>3109750.7118216585</v>
      </c>
      <c r="AE127" s="414">
        <v>2817763.4800975532</v>
      </c>
      <c r="AF127" s="414">
        <v>3308904.2551161689</v>
      </c>
      <c r="AG127" s="414">
        <v>3061152.5029019951</v>
      </c>
      <c r="AH127" s="414">
        <v>3120429.8130546678</v>
      </c>
      <c r="AI127" s="414">
        <v>3404214.5183609421</v>
      </c>
      <c r="AJ127" s="414">
        <v>3703828.4993015737</v>
      </c>
      <c r="AK127" s="414">
        <v>3983638.7143169451</v>
      </c>
      <c r="AL127" s="414">
        <v>4033627.8695660466</v>
      </c>
      <c r="AM127" s="415">
        <v>4369244.6836342523</v>
      </c>
      <c r="AN127" s="414">
        <v>4798755.8340565562</v>
      </c>
      <c r="AO127" s="414">
        <v>4752626.9520887723</v>
      </c>
      <c r="AP127" s="414">
        <v>5014307.8143174062</v>
      </c>
      <c r="AQ127" s="414">
        <v>5338130.5401972374</v>
      </c>
      <c r="AR127" s="414">
        <v>6080057.8007520661</v>
      </c>
      <c r="AS127" s="414">
        <v>6609328.7095084107</v>
      </c>
      <c r="AT127" s="414">
        <v>6754616.5184393311</v>
      </c>
      <c r="AU127" s="414">
        <v>6187389.7228128677</v>
      </c>
      <c r="AV127" s="414">
        <v>6402988.0400158996</v>
      </c>
      <c r="AW127" s="415">
        <v>6444267.4432097794</v>
      </c>
      <c r="AX127" s="414">
        <v>7502063.4218974235</v>
      </c>
      <c r="AY127" s="414">
        <v>7579694.1108781025</v>
      </c>
      <c r="AZ127" s="414">
        <v>8128433.6955396794</v>
      </c>
      <c r="BA127" s="414">
        <v>6608003.3053201605</v>
      </c>
      <c r="BB127" s="414">
        <v>7031219.8715472557</v>
      </c>
      <c r="BC127" s="414"/>
      <c r="BD127" s="414"/>
      <c r="BE127" s="414"/>
      <c r="BF127" s="414"/>
      <c r="BG127" s="414"/>
      <c r="BH127" s="416"/>
    </row>
    <row r="128" spans="1:60">
      <c r="A128" s="974">
        <v>99.992000000000004</v>
      </c>
      <c r="B128" s="414">
        <v>1609526.098383358</v>
      </c>
      <c r="C128" s="414">
        <f t="shared" si="2"/>
        <v>1791372.8687052666</v>
      </c>
      <c r="D128" s="414">
        <v>1973219.6390271755</v>
      </c>
      <c r="E128" s="414">
        <f t="shared" si="3"/>
        <v>2030927.5684885248</v>
      </c>
      <c r="F128" s="414">
        <v>2088635.4979498743</v>
      </c>
      <c r="G128" s="414">
        <v>1809445.1000679464</v>
      </c>
      <c r="H128" s="414">
        <v>1905338.1593256602</v>
      </c>
      <c r="I128" s="415">
        <v>1772452.5474995701</v>
      </c>
      <c r="J128" s="414">
        <v>1550853.5352630313</v>
      </c>
      <c r="K128" s="414">
        <v>1658141.2984062496</v>
      </c>
      <c r="L128" s="414">
        <v>1707374.1064991679</v>
      </c>
      <c r="M128" s="414">
        <v>1775366.137317861</v>
      </c>
      <c r="N128" s="414">
        <v>1522418.9257242433</v>
      </c>
      <c r="O128" s="414">
        <v>1639221.9313685612</v>
      </c>
      <c r="P128" s="414">
        <v>1598297.1080167685</v>
      </c>
      <c r="Q128" s="414">
        <v>1766233.952840345</v>
      </c>
      <c r="R128" s="414">
        <v>1879263.4119245603</v>
      </c>
      <c r="S128" s="415">
        <v>2100133.6836513197</v>
      </c>
      <c r="T128" s="414">
        <v>1907373.6753808523</v>
      </c>
      <c r="U128" s="414">
        <v>2224699.6993719619</v>
      </c>
      <c r="V128" s="414">
        <v>2313004.279270954</v>
      </c>
      <c r="W128" s="414">
        <v>2377292.6091096462</v>
      </c>
      <c r="X128" s="414">
        <v>2898348.5100684855</v>
      </c>
      <c r="Z128" s="414">
        <v>2294964.296826378</v>
      </c>
      <c r="AA128" s="414">
        <v>2780495.4126336402</v>
      </c>
      <c r="AB128" s="414">
        <v>3700729.4890965261</v>
      </c>
      <c r="AC128" s="415">
        <v>3358190.013939626</v>
      </c>
      <c r="AD128" s="414">
        <v>3331393.6946701184</v>
      </c>
      <c r="AE128" s="414">
        <v>3057989.9438842139</v>
      </c>
      <c r="AF128" s="414">
        <v>3586703.053613543</v>
      </c>
      <c r="AG128" s="414">
        <v>3335401.8347931802</v>
      </c>
      <c r="AH128" s="414">
        <v>3391355.9030815647</v>
      </c>
      <c r="AI128" s="414">
        <v>3696544.3264685338</v>
      </c>
      <c r="AJ128" s="414">
        <v>4013387.1906446479</v>
      </c>
      <c r="AK128" s="414">
        <v>4317907.2487041587</v>
      </c>
      <c r="AL128" s="414">
        <v>4377147.192453335</v>
      </c>
      <c r="AM128" s="415">
        <v>4780554.2350014113</v>
      </c>
      <c r="AN128" s="414">
        <v>5218404.2820064826</v>
      </c>
      <c r="AO128" s="414">
        <v>5150766.9747885866</v>
      </c>
      <c r="AP128" s="414">
        <v>5439512.0718473997</v>
      </c>
      <c r="AQ128" s="414">
        <v>5795612.1423067572</v>
      </c>
      <c r="AR128" s="414">
        <v>6585149.3170483485</v>
      </c>
      <c r="AS128" s="414">
        <v>7007104.5860901689</v>
      </c>
      <c r="AT128" s="414">
        <v>7378822.5703931274</v>
      </c>
      <c r="AU128" s="414">
        <v>6776101.365299494</v>
      </c>
      <c r="AV128" s="414">
        <v>6975099.6275445092</v>
      </c>
      <c r="AW128" s="415">
        <v>7082030.3173493585</v>
      </c>
      <c r="AX128" s="414">
        <v>8226748.9412606405</v>
      </c>
      <c r="AY128" s="414">
        <v>8302009.9077657741</v>
      </c>
      <c r="AZ128" s="414">
        <v>8913878.8027945794</v>
      </c>
      <c r="BA128" s="414">
        <v>7244471.5790889077</v>
      </c>
      <c r="BB128" s="414">
        <v>7685017.8881311184</v>
      </c>
      <c r="BC128" s="414"/>
      <c r="BD128" s="414"/>
      <c r="BE128" s="414"/>
      <c r="BF128" s="414"/>
      <c r="BG128" s="414"/>
      <c r="BH128" s="416"/>
    </row>
    <row r="129" spans="1:60">
      <c r="A129" s="974">
        <v>99.992999999999995</v>
      </c>
      <c r="B129" s="414">
        <v>1775057.4967057523</v>
      </c>
      <c r="C129" s="414">
        <f t="shared" si="2"/>
        <v>1920356.7813196084</v>
      </c>
      <c r="D129" s="414">
        <v>2065656.0659334648</v>
      </c>
      <c r="E129" s="414">
        <f t="shared" si="3"/>
        <v>2182717.1655414645</v>
      </c>
      <c r="F129" s="414">
        <v>2299778.2651494644</v>
      </c>
      <c r="G129" s="414">
        <v>1995652.8002319478</v>
      </c>
      <c r="H129" s="414">
        <v>2074465.2178783279</v>
      </c>
      <c r="I129" s="415">
        <v>1963742.1919597632</v>
      </c>
      <c r="J129" s="414">
        <v>1693502.2103544204</v>
      </c>
      <c r="K129" s="414">
        <v>1810159.5761620062</v>
      </c>
      <c r="L129" s="414">
        <v>1852216.0476343811</v>
      </c>
      <c r="M129" s="414">
        <v>1928167.5636110604</v>
      </c>
      <c r="N129" s="414">
        <v>1647606.9448043413</v>
      </c>
      <c r="O129" s="414">
        <v>1768781.120073684</v>
      </c>
      <c r="P129" s="414">
        <v>1731281.1296643596</v>
      </c>
      <c r="Q129" s="414">
        <v>1920443.5006753253</v>
      </c>
      <c r="R129" s="414">
        <v>2050130.9356650128</v>
      </c>
      <c r="S129" s="415">
        <v>2295048.3970273742</v>
      </c>
      <c r="T129" s="414">
        <v>2090009.5704774354</v>
      </c>
      <c r="U129" s="414">
        <v>2407524.6826471551</v>
      </c>
      <c r="V129" s="414">
        <v>2527331.4205291779</v>
      </c>
      <c r="W129" s="414">
        <v>2590387.278438258</v>
      </c>
      <c r="X129" s="414">
        <v>3155156.2850472438</v>
      </c>
      <c r="Y129" s="414">
        <v>2930453.2448543655</v>
      </c>
      <c r="Z129" s="414">
        <v>2500281.5407595341</v>
      </c>
      <c r="AA129" s="414">
        <v>2933772.258568475</v>
      </c>
      <c r="AB129" s="414">
        <v>4011303.6480021458</v>
      </c>
      <c r="AC129" s="415">
        <v>3668156.9700202704</v>
      </c>
      <c r="AD129" s="414">
        <v>3600437.4214434177</v>
      </c>
      <c r="AE129" s="414">
        <v>3357533.7666020487</v>
      </c>
      <c r="AF129" s="414">
        <v>3955642.5207160958</v>
      </c>
      <c r="AG129" s="414">
        <v>3675657.1279905001</v>
      </c>
      <c r="AH129" s="414">
        <v>3737616.9013134972</v>
      </c>
      <c r="AI129" s="414">
        <v>4064758.9302112153</v>
      </c>
      <c r="AJ129" s="414">
        <v>4390362.2062216494</v>
      </c>
      <c r="AK129" s="414">
        <v>4748631.4706760729</v>
      </c>
      <c r="AL129" s="414">
        <v>4813798.453941796</v>
      </c>
      <c r="AM129" s="415">
        <v>5270475.3324829172</v>
      </c>
      <c r="AN129" s="414">
        <v>5743561.6558905318</v>
      </c>
      <c r="AO129" s="414">
        <v>5693450.6824919069</v>
      </c>
      <c r="AP129" s="414">
        <v>5993060.4640076384</v>
      </c>
      <c r="AQ129" s="414">
        <v>6360554.9490631297</v>
      </c>
      <c r="AR129" s="414">
        <v>7245163.3803268736</v>
      </c>
      <c r="AS129" s="414">
        <v>7642104.5243005725</v>
      </c>
      <c r="AT129" s="414">
        <v>8166616.9019135358</v>
      </c>
      <c r="AU129" s="414">
        <v>7473326.2463932503</v>
      </c>
      <c r="AV129" s="414">
        <v>7728286.6867486304</v>
      </c>
      <c r="AW129" s="415">
        <v>7856584.978551778</v>
      </c>
      <c r="AX129" s="414">
        <v>9183153.1361784022</v>
      </c>
      <c r="AY129" s="414">
        <v>9213577.8547703847</v>
      </c>
      <c r="AZ129" s="414">
        <v>9866675.3564607389</v>
      </c>
      <c r="BA129" s="414">
        <v>8008774.4154927945</v>
      </c>
      <c r="BB129" s="414">
        <v>8470880.4923892282</v>
      </c>
      <c r="BC129" s="414"/>
      <c r="BD129" s="414"/>
      <c r="BE129" s="414"/>
      <c r="BF129" s="414"/>
      <c r="BG129" s="414"/>
      <c r="BH129" s="416"/>
    </row>
    <row r="130" spans="1:60">
      <c r="A130" s="974">
        <v>99.994</v>
      </c>
      <c r="B130" s="414">
        <v>1980086.3011107424</v>
      </c>
      <c r="C130" s="414">
        <f t="shared" si="2"/>
        <v>2134570.1562755527</v>
      </c>
      <c r="D130" s="414">
        <v>2289054.0114403632</v>
      </c>
      <c r="E130" s="414">
        <f t="shared" si="3"/>
        <v>2430274.135913278</v>
      </c>
      <c r="F130" s="414">
        <v>2571494.2603861922</v>
      </c>
      <c r="G130" s="414">
        <v>2217544.3908522101</v>
      </c>
      <c r="H130" s="414">
        <v>2307942.2580374456</v>
      </c>
      <c r="I130" s="415">
        <v>2201576.1118615982</v>
      </c>
      <c r="J130" s="414">
        <v>1863085.0713708359</v>
      </c>
      <c r="K130" s="414">
        <v>1999625.0381718746</v>
      </c>
      <c r="L130" s="414">
        <v>2052139.8871011469</v>
      </c>
      <c r="M130" s="414">
        <v>2115444.5274400897</v>
      </c>
      <c r="N130" s="414">
        <v>1798966.7193933812</v>
      </c>
      <c r="O130" s="414">
        <v>1930943.6565238594</v>
      </c>
      <c r="P130" s="414">
        <v>1898015.5534836969</v>
      </c>
      <c r="Q130" s="414">
        <v>2115423.8033453804</v>
      </c>
      <c r="R130" s="414">
        <v>2243843.3787915576</v>
      </c>
      <c r="S130" s="415">
        <v>2558494.2878144816</v>
      </c>
      <c r="T130" s="414">
        <v>2299612.7086819583</v>
      </c>
      <c r="U130" s="414">
        <v>2656603.4493264449</v>
      </c>
      <c r="V130" s="414">
        <v>2797536.5822834051</v>
      </c>
      <c r="W130" s="414">
        <v>2873955.4169726754</v>
      </c>
      <c r="X130" s="414">
        <v>3472651.1591706211</v>
      </c>
      <c r="Y130" s="414">
        <v>3214317.1487419982</v>
      </c>
      <c r="Z130" s="414">
        <v>2705959.0993719073</v>
      </c>
      <c r="AA130" s="414">
        <v>3190724.0393642448</v>
      </c>
      <c r="AB130" s="414">
        <v>4440127.3344815066</v>
      </c>
      <c r="AC130" s="415">
        <v>4070846.1441702079</v>
      </c>
      <c r="AD130" s="414">
        <v>3956166.6486084638</v>
      </c>
      <c r="AE130" s="414">
        <v>3711061.5512131508</v>
      </c>
      <c r="AF130" s="414">
        <v>4397620.8770418875</v>
      </c>
      <c r="AG130" s="414">
        <v>4122032.7393077128</v>
      </c>
      <c r="AH130" s="414">
        <v>4152827.9469403476</v>
      </c>
      <c r="AI130" s="414">
        <v>4521347.0605513472</v>
      </c>
      <c r="AJ130" s="414">
        <v>4900342.5383503167</v>
      </c>
      <c r="AK130" s="414">
        <v>5340957.8933696458</v>
      </c>
      <c r="AL130" s="414">
        <v>5398382.6807225589</v>
      </c>
      <c r="AM130" s="415">
        <v>5824632.4002846545</v>
      </c>
      <c r="AN130" s="414">
        <v>6415729.0360874636</v>
      </c>
      <c r="AO130" s="414">
        <v>6376962.6714518657</v>
      </c>
      <c r="AP130" s="414">
        <v>6754002.524899398</v>
      </c>
      <c r="AQ130" s="414">
        <v>7148778.6795209078</v>
      </c>
      <c r="AR130" s="414">
        <v>8135132.9078421872</v>
      </c>
      <c r="AS130" s="414">
        <v>8578604.9959469885</v>
      </c>
      <c r="AT130" s="414">
        <v>9139908.6243284773</v>
      </c>
      <c r="AU130" s="414">
        <v>8397689.2439740691</v>
      </c>
      <c r="AV130" s="414">
        <v>8714219.7795143798</v>
      </c>
      <c r="AW130" s="415">
        <v>8878640.9416146185</v>
      </c>
      <c r="AX130" s="414">
        <v>10432194.499930322</v>
      </c>
      <c r="AY130" s="414">
        <v>10364403.674729133</v>
      </c>
      <c r="AZ130" s="414">
        <v>11117461.790990479</v>
      </c>
      <c r="BA130" s="414">
        <v>9006626.7205314077</v>
      </c>
      <c r="BB130" s="414">
        <v>9517365.4999364652</v>
      </c>
      <c r="BC130" s="414"/>
      <c r="BD130" s="414"/>
      <c r="BE130" s="414"/>
      <c r="BF130" s="414"/>
      <c r="BG130" s="414"/>
      <c r="BH130" s="416"/>
    </row>
    <row r="131" spans="1:60">
      <c r="A131" s="974">
        <v>99.995000000000005</v>
      </c>
      <c r="B131" s="414">
        <v>2239784.4663108406</v>
      </c>
      <c r="C131" s="414">
        <f t="shared" si="2"/>
        <v>2406659.3762746938</v>
      </c>
      <c r="D131" s="414">
        <v>2573534.2862385474</v>
      </c>
      <c r="E131" s="414">
        <f t="shared" si="3"/>
        <v>2730102.3649638277</v>
      </c>
      <c r="F131" s="414">
        <v>2886670.4436891084</v>
      </c>
      <c r="G131" s="414">
        <v>2498258.0706305532</v>
      </c>
      <c r="H131" s="414">
        <v>2592223.1508767367</v>
      </c>
      <c r="I131" s="415">
        <v>2503624.4629700244</v>
      </c>
      <c r="J131" s="414">
        <v>2087019.6430105593</v>
      </c>
      <c r="K131" s="414">
        <v>2256755.2921430003</v>
      </c>
      <c r="L131" s="414">
        <v>2312737.1546913912</v>
      </c>
      <c r="M131" s="414">
        <v>2374704.7964545381</v>
      </c>
      <c r="N131" s="414">
        <v>1988131.5504131764</v>
      </c>
      <c r="O131" s="414">
        <v>2163869.0859898245</v>
      </c>
      <c r="P131" s="414">
        <v>2130060.1533829514</v>
      </c>
      <c r="Q131" s="414">
        <v>2395160.3397129411</v>
      </c>
      <c r="R131" s="414">
        <v>2501286.4231345286</v>
      </c>
      <c r="S131" s="415">
        <v>2873920.2375534871</v>
      </c>
      <c r="T131" s="414">
        <v>2577172.7483229223</v>
      </c>
      <c r="U131" s="414">
        <v>2984021.7492409195</v>
      </c>
      <c r="V131" s="414">
        <v>3161365.0567080854</v>
      </c>
      <c r="W131" s="414">
        <v>3248306.2508975379</v>
      </c>
      <c r="X131" s="414">
        <v>3932709.8794957018</v>
      </c>
      <c r="Y131" s="414">
        <v>3635884.3990043155</v>
      </c>
      <c r="Z131" s="414">
        <v>3042555.1329811742</v>
      </c>
      <c r="AA131" s="414">
        <v>3590767.5681815296</v>
      </c>
      <c r="AB131" s="414">
        <v>5007878.1041112002</v>
      </c>
      <c r="AC131" s="415">
        <v>4571235.4463287266</v>
      </c>
      <c r="AD131" s="414">
        <v>4467698.4043705128</v>
      </c>
      <c r="AE131" s="414">
        <v>4195665.7579238741</v>
      </c>
      <c r="AF131" s="414">
        <v>4966348.8520821575</v>
      </c>
      <c r="AG131" s="414">
        <v>4756963.6225667661</v>
      </c>
      <c r="AH131" s="414">
        <v>4777415.6693199957</v>
      </c>
      <c r="AI131" s="414">
        <v>5085132.6324515482</v>
      </c>
      <c r="AJ131" s="414">
        <v>5548013.3360926472</v>
      </c>
      <c r="AK131" s="414">
        <v>6070295.3393941373</v>
      </c>
      <c r="AL131" s="414">
        <v>6205472.2267976273</v>
      </c>
      <c r="AM131" s="415">
        <v>6644643.2575236093</v>
      </c>
      <c r="AN131" s="414">
        <v>7343355.8367995769</v>
      </c>
      <c r="AO131" s="414">
        <v>7305235.8439087113</v>
      </c>
      <c r="AP131" s="414">
        <v>7722900.3980479036</v>
      </c>
      <c r="AQ131" s="414">
        <v>8217447.404387461</v>
      </c>
      <c r="AR131" s="414">
        <v>9328872.0320927016</v>
      </c>
      <c r="AS131" s="414">
        <v>9812491.5499179401</v>
      </c>
      <c r="AT131" s="414">
        <v>10170046.581705943</v>
      </c>
      <c r="AU131" s="414">
        <v>9670693.0618369747</v>
      </c>
      <c r="AV131" s="414">
        <v>10020589.207984079</v>
      </c>
      <c r="AW131" s="415">
        <v>10377560.000159798</v>
      </c>
      <c r="AX131" s="414">
        <v>12135012.310015406</v>
      </c>
      <c r="AY131" s="414">
        <v>12038300.124048674</v>
      </c>
      <c r="AZ131" s="414">
        <v>12938729.059237918</v>
      </c>
      <c r="BA131" s="414">
        <v>10402666.515982488</v>
      </c>
      <c r="BB131" s="414">
        <v>11027811.280306008</v>
      </c>
      <c r="BC131" s="414"/>
      <c r="BD131" s="414"/>
      <c r="BE131" s="414"/>
      <c r="BF131" s="414"/>
      <c r="BG131" s="414"/>
      <c r="BH131" s="416"/>
    </row>
    <row r="132" spans="1:60">
      <c r="A132" s="974">
        <v>99.995999999999995</v>
      </c>
      <c r="B132" s="414">
        <v>2615329.448421583</v>
      </c>
      <c r="C132" s="414">
        <f t="shared" si="2"/>
        <v>2819855.5360492314</v>
      </c>
      <c r="D132" s="414">
        <v>3024381.6236768798</v>
      </c>
      <c r="E132" s="414">
        <f t="shared" si="3"/>
        <v>3084592.3920495352</v>
      </c>
      <c r="F132" s="414">
        <v>3144803.160422191</v>
      </c>
      <c r="G132" s="414">
        <v>2913710.8879141253</v>
      </c>
      <c r="H132" s="414">
        <v>2956260.6927537923</v>
      </c>
      <c r="I132" s="415">
        <v>2945876.1867433651</v>
      </c>
      <c r="J132" s="414">
        <v>2411823.2986380914</v>
      </c>
      <c r="K132" s="414">
        <v>2618133.0065326202</v>
      </c>
      <c r="L132" s="414">
        <v>2702191.565510815</v>
      </c>
      <c r="M132" s="414">
        <v>2737524.9124299595</v>
      </c>
      <c r="N132" s="414">
        <v>2259934.6826376491</v>
      </c>
      <c r="O132" s="414">
        <v>2513373.7123171929</v>
      </c>
      <c r="P132" s="414">
        <v>2470406.4692507982</v>
      </c>
      <c r="Q132" s="414">
        <v>2787512.8941403604</v>
      </c>
      <c r="R132" s="414">
        <v>2909107.0507249241</v>
      </c>
      <c r="S132" s="415">
        <v>3330884.8195719901</v>
      </c>
      <c r="T132" s="414">
        <v>2982899.5371447494</v>
      </c>
      <c r="U132" s="414">
        <v>3427255.7322627218</v>
      </c>
      <c r="V132" s="414">
        <v>3673748.6233104295</v>
      </c>
      <c r="W132" s="414">
        <v>3729280.5222917609</v>
      </c>
      <c r="X132" s="414">
        <v>4588126.1772005362</v>
      </c>
      <c r="Y132" s="414">
        <v>4216268.4380407147</v>
      </c>
      <c r="Z132" s="414">
        <v>3538582.1290479056</v>
      </c>
      <c r="AA132" s="414">
        <v>4174986.2371976296</v>
      </c>
      <c r="AB132" s="414">
        <v>5850696.8270443734</v>
      </c>
      <c r="AC132" s="415">
        <v>5290979.9109527683</v>
      </c>
      <c r="AD132" s="414">
        <v>5169628.9265454775</v>
      </c>
      <c r="AE132" s="414">
        <v>4903232.6538039222</v>
      </c>
      <c r="AF132" s="414">
        <v>5843923.6570718382</v>
      </c>
      <c r="AG132" s="414">
        <v>5739249.6414412148</v>
      </c>
      <c r="AH132" s="414">
        <v>5640166.7616099771</v>
      </c>
      <c r="AI132" s="414">
        <v>5986259.2499660291</v>
      </c>
      <c r="AJ132" s="414">
        <v>6531628.5077917436</v>
      </c>
      <c r="AK132" s="414">
        <v>7133131.9444934642</v>
      </c>
      <c r="AL132" s="414">
        <v>7375713.1250829864</v>
      </c>
      <c r="AM132" s="415">
        <v>7853751.5585052744</v>
      </c>
      <c r="AN132" s="414">
        <v>8650224.9443693869</v>
      </c>
      <c r="AO132" s="414">
        <v>8663749.3964470383</v>
      </c>
      <c r="AP132" s="414">
        <v>9049148.9047368616</v>
      </c>
      <c r="AQ132" s="414">
        <v>9743114.9632607102</v>
      </c>
      <c r="AR132" s="414">
        <v>11048420.697311541</v>
      </c>
      <c r="AS132" s="414">
        <v>11667770.179085176</v>
      </c>
      <c r="AT132" s="414">
        <v>12025015.52428804</v>
      </c>
      <c r="AU132" s="414">
        <v>11547925.595280526</v>
      </c>
      <c r="AV132" s="414">
        <v>11944192.280351065</v>
      </c>
      <c r="AW132" s="415">
        <v>12509078.60959628</v>
      </c>
      <c r="AX132" s="414">
        <v>14786045.328390872</v>
      </c>
      <c r="AY132" s="414">
        <v>14505586.620141152</v>
      </c>
      <c r="AZ132" s="414">
        <v>15600462.816439098</v>
      </c>
      <c r="BA132" s="414">
        <v>12461961.473095562</v>
      </c>
      <c r="BB132" s="414">
        <v>13239408.768962236</v>
      </c>
      <c r="BC132" s="414"/>
      <c r="BD132" s="414"/>
      <c r="BE132" s="414"/>
      <c r="BF132" s="414"/>
      <c r="BG132" s="414"/>
      <c r="BH132" s="416"/>
    </row>
    <row r="133" spans="1:60">
      <c r="A133" s="974">
        <v>99.997</v>
      </c>
      <c r="B133" s="414">
        <v>3272273.0473180925</v>
      </c>
      <c r="C133" s="414">
        <f t="shared" si="2"/>
        <v>3532187.0134971878</v>
      </c>
      <c r="D133" s="414">
        <v>3792100.9796762825</v>
      </c>
      <c r="E133" s="414">
        <f t="shared" si="3"/>
        <v>3854245.5437074164</v>
      </c>
      <c r="F133" s="414">
        <v>3916390.1077385503</v>
      </c>
      <c r="G133" s="414">
        <v>3594092.7127735289</v>
      </c>
      <c r="H133" s="414">
        <v>3615930.1731128669</v>
      </c>
      <c r="I133" s="415">
        <v>3661788.7844149014</v>
      </c>
      <c r="J133" s="414">
        <v>2908451.2324503213</v>
      </c>
      <c r="K133" s="414">
        <v>3248830.1420645094</v>
      </c>
      <c r="L133" s="414">
        <v>3290145.2839436023</v>
      </c>
      <c r="M133" s="414">
        <v>3313037.5937333722</v>
      </c>
      <c r="N133" s="414">
        <v>2709679.534051131</v>
      </c>
      <c r="O133" s="414">
        <v>3012996.6230159998</v>
      </c>
      <c r="P133" s="414">
        <v>3012010.774026284</v>
      </c>
      <c r="Q133" s="414">
        <v>3401681.4064554037</v>
      </c>
      <c r="R133" s="414">
        <v>3524753.7535665012</v>
      </c>
      <c r="S133" s="415">
        <v>4108183.9453220102</v>
      </c>
      <c r="T133" s="414">
        <v>3630047.2282672836</v>
      </c>
      <c r="U133" s="414">
        <v>4165942.1009239415</v>
      </c>
      <c r="V133" s="414">
        <v>4471304.085702749</v>
      </c>
      <c r="W133" s="414">
        <v>4493875.1819074536</v>
      </c>
      <c r="X133" s="414">
        <v>5572748.3957957663</v>
      </c>
      <c r="Y133" s="414">
        <v>5145139.4485829575</v>
      </c>
      <c r="Z133" s="414">
        <v>4267248.1614477327</v>
      </c>
      <c r="AA133" s="414">
        <v>5064525.8138470603</v>
      </c>
      <c r="AB133" s="414">
        <v>7146860.2472790927</v>
      </c>
      <c r="AC133" s="415">
        <v>6503006.5822014585</v>
      </c>
      <c r="AD133" s="414">
        <v>6421096.9474323457</v>
      </c>
      <c r="AE133" s="414">
        <v>6087728.6565949367</v>
      </c>
      <c r="AF133" s="414">
        <v>7413514.8253241433</v>
      </c>
      <c r="AG133" s="414">
        <v>7221625.5586668253</v>
      </c>
      <c r="AH133" s="414">
        <v>6947755.6210889081</v>
      </c>
      <c r="AI133" s="414">
        <v>7392940.1844015345</v>
      </c>
      <c r="AJ133" s="414">
        <v>8173867.6378044672</v>
      </c>
      <c r="AK133" s="414">
        <v>8893544.6045165025</v>
      </c>
      <c r="AL133" s="414">
        <v>9089055.9084919374</v>
      </c>
      <c r="AM133" s="415">
        <v>9786526.344962744</v>
      </c>
      <c r="AN133" s="414">
        <v>10776994.67466196</v>
      </c>
      <c r="AO133" s="414">
        <v>10712310.281123223</v>
      </c>
      <c r="AP133" s="414">
        <v>11435362.535660824</v>
      </c>
      <c r="AQ133" s="414">
        <v>12187574.063885469</v>
      </c>
      <c r="AR133" s="414">
        <v>13816516.475114098</v>
      </c>
      <c r="AS133" s="414">
        <v>14642918.52634212</v>
      </c>
      <c r="AT133" s="414">
        <v>15044584.22514247</v>
      </c>
      <c r="AU133" s="414">
        <v>14541843.949755343</v>
      </c>
      <c r="AV133" s="414">
        <v>15033044.546485128</v>
      </c>
      <c r="AW133" s="415">
        <v>15930576.059360018</v>
      </c>
      <c r="AX133" s="414">
        <v>19200279.407167926</v>
      </c>
      <c r="AY133" s="414">
        <v>18440688.555550907</v>
      </c>
      <c r="AZ133" s="414">
        <v>20075945.73587304</v>
      </c>
      <c r="BA133" s="414">
        <v>15813671.092278188</v>
      </c>
      <c r="BB133" s="414">
        <v>16832673.382149126</v>
      </c>
      <c r="BC133" s="414"/>
      <c r="BD133" s="414"/>
      <c r="BE133" s="414"/>
      <c r="BF133" s="414"/>
      <c r="BG133" s="414"/>
      <c r="BH133" s="416"/>
    </row>
    <row r="134" spans="1:60">
      <c r="A134" s="974">
        <v>99.998000000000005</v>
      </c>
      <c r="B134" s="414">
        <v>4362049.1883872915</v>
      </c>
      <c r="C134" s="414">
        <f t="shared" si="2"/>
        <v>4808846.9406787436</v>
      </c>
      <c r="D134" s="414">
        <v>5255644.6929701967</v>
      </c>
      <c r="E134" s="414">
        <f t="shared" si="3"/>
        <v>5320526.0944003407</v>
      </c>
      <c r="F134" s="414">
        <v>5385407.4958304847</v>
      </c>
      <c r="G134" s="414">
        <v>4870722.467715486</v>
      </c>
      <c r="H134" s="414">
        <v>4906926.7349640392</v>
      </c>
      <c r="I134" s="415">
        <v>5060153.1149950959</v>
      </c>
      <c r="J134" s="414">
        <v>3949095.5455141589</v>
      </c>
      <c r="K134" s="414">
        <v>4444612.214228617</v>
      </c>
      <c r="L134" s="414">
        <v>4471770.229608546</v>
      </c>
      <c r="M134" s="414">
        <v>4375103.7568057794</v>
      </c>
      <c r="N134" s="414">
        <v>3625767.0944273924</v>
      </c>
      <c r="O134" s="414">
        <v>4017134.6938072979</v>
      </c>
      <c r="P134" s="414">
        <v>4081862.0737617109</v>
      </c>
      <c r="Q134" s="414">
        <v>4629969.8283464154</v>
      </c>
      <c r="R134" s="414">
        <v>4736145.1514182044</v>
      </c>
      <c r="S134" s="415">
        <v>5515752.5441068923</v>
      </c>
      <c r="T134" s="414">
        <v>4938695.7430730211</v>
      </c>
      <c r="U134" s="414">
        <v>5673777.2741615381</v>
      </c>
      <c r="V134" s="414">
        <v>6033161.3985955706</v>
      </c>
      <c r="W134" s="414">
        <v>6013425.5697404686</v>
      </c>
      <c r="X134" s="414">
        <v>7609928.2741832463</v>
      </c>
      <c r="Y134" s="414">
        <v>6756908.0694552362</v>
      </c>
      <c r="Z134" s="414">
        <v>5670690.4031902384</v>
      </c>
      <c r="AA134" s="414">
        <v>6878171.3493667971</v>
      </c>
      <c r="AB134" s="414">
        <v>9667919.6144180223</v>
      </c>
      <c r="AC134" s="415">
        <v>8965649.4751256779</v>
      </c>
      <c r="AD134" s="414">
        <v>8957174.1695096176</v>
      </c>
      <c r="AE134" s="414">
        <v>8480976.6121764667</v>
      </c>
      <c r="AF134" s="414">
        <v>10377250.445687763</v>
      </c>
      <c r="AG134" s="414">
        <v>10194516.920048958</v>
      </c>
      <c r="AH134" s="414">
        <v>9733126.9644239396</v>
      </c>
      <c r="AI134" s="414">
        <v>10228681.315825436</v>
      </c>
      <c r="AJ134" s="414">
        <v>11439322.150235044</v>
      </c>
      <c r="AK134" s="414">
        <v>12325271.103870213</v>
      </c>
      <c r="AL134" s="414">
        <v>12498354.689898888</v>
      </c>
      <c r="AM134" s="415">
        <v>13855514.643261923</v>
      </c>
      <c r="AN134" s="414">
        <v>14484091.717916699</v>
      </c>
      <c r="AO134" s="414">
        <v>15045419.932881219</v>
      </c>
      <c r="AP134" s="414">
        <v>16105055.651194787</v>
      </c>
      <c r="AQ134" s="414">
        <v>17094737.383463521</v>
      </c>
      <c r="AR134" s="414">
        <v>19149939.626874123</v>
      </c>
      <c r="AS134" s="414">
        <v>20727370.875710793</v>
      </c>
      <c r="AT134" s="414">
        <v>21130214.236099046</v>
      </c>
      <c r="AU134" s="414">
        <v>20804244.331848215</v>
      </c>
      <c r="AV134" s="414">
        <v>21545861.833620861</v>
      </c>
      <c r="AW134" s="415">
        <v>23440176.821417149</v>
      </c>
      <c r="AX134" s="414">
        <v>28544816.371509511</v>
      </c>
      <c r="AY134" s="414">
        <v>26644253.753004871</v>
      </c>
      <c r="AZ134" s="414">
        <v>29147398.242254958</v>
      </c>
      <c r="BA134" s="414">
        <v>23244349.666455358</v>
      </c>
      <c r="BB134" s="414">
        <v>24586479.26604294</v>
      </c>
      <c r="BC134" s="414"/>
      <c r="BD134" s="414"/>
      <c r="BE134" s="414"/>
      <c r="BF134" s="414"/>
      <c r="BG134" s="414"/>
      <c r="BH134" s="416"/>
    </row>
    <row r="135" spans="1:60">
      <c r="A135" s="974">
        <v>99.998999999999995</v>
      </c>
      <c r="B135" s="414">
        <v>11958927.774318093</v>
      </c>
      <c r="C135" s="414">
        <f t="shared" si="2"/>
        <v>13411733.300985958</v>
      </c>
      <c r="D135" s="414">
        <v>14864538.827653825</v>
      </c>
      <c r="E135" s="414">
        <f t="shared" si="3"/>
        <v>15040342.493037209</v>
      </c>
      <c r="F135" s="414">
        <v>15216146.158420594</v>
      </c>
      <c r="G135" s="414">
        <v>12447603.915540306</v>
      </c>
      <c r="H135" s="414">
        <v>13111942.626631271</v>
      </c>
      <c r="I135" s="415">
        <v>14000692.572902793</v>
      </c>
      <c r="J135" s="414">
        <v>10905227.498977439</v>
      </c>
      <c r="K135" s="414">
        <v>11244762.025601057</v>
      </c>
      <c r="L135" s="414">
        <v>12379075.208443645</v>
      </c>
      <c r="M135" s="414">
        <v>10810690.573095741</v>
      </c>
      <c r="N135" s="414">
        <v>9194045.9463401102</v>
      </c>
      <c r="O135" s="414">
        <v>10602055.784854876</v>
      </c>
      <c r="P135" s="414">
        <v>10526359.069662694</v>
      </c>
      <c r="Q135" s="414">
        <v>11649094.086505851</v>
      </c>
      <c r="R135" s="414">
        <v>11478102.159857338</v>
      </c>
      <c r="S135" s="415">
        <v>16248085.583422933</v>
      </c>
      <c r="T135" s="414">
        <v>11399586.943437086</v>
      </c>
      <c r="U135" s="414">
        <v>14394719.870290577</v>
      </c>
      <c r="V135" s="414">
        <v>14693652.20652579</v>
      </c>
      <c r="W135" s="414">
        <v>14178477.350212106</v>
      </c>
      <c r="X135" s="414">
        <v>18950660.197557271</v>
      </c>
      <c r="Y135" s="414">
        <v>16907459.130423762</v>
      </c>
      <c r="Z135" s="414">
        <v>14041415.421285488</v>
      </c>
      <c r="AA135" s="414">
        <v>17731605.783743497</v>
      </c>
      <c r="AB135" s="414">
        <v>26834029.058121435</v>
      </c>
      <c r="AC135" s="415">
        <v>22983286.844096385</v>
      </c>
      <c r="AD135" s="414">
        <v>24124521.22727764</v>
      </c>
      <c r="AE135" s="414">
        <v>22928036.402391717</v>
      </c>
      <c r="AF135" s="414">
        <v>27914344.177899219</v>
      </c>
      <c r="AG135" s="414">
        <v>26261167.025557563</v>
      </c>
      <c r="AH135" s="414">
        <v>27364333.200317863</v>
      </c>
      <c r="AI135" s="414">
        <v>28067837.650753826</v>
      </c>
      <c r="AJ135" s="414">
        <v>31651072.223722357</v>
      </c>
      <c r="AK135" s="414">
        <v>33563049.561573476</v>
      </c>
      <c r="AL135" s="414">
        <v>32383157.436913867</v>
      </c>
      <c r="AM135" s="415">
        <v>38236065.08327207</v>
      </c>
      <c r="AN135" s="414">
        <v>40602469.469143622</v>
      </c>
      <c r="AO135" s="414">
        <v>44781228.580825217</v>
      </c>
      <c r="AP135" s="414">
        <v>49448967.627135068</v>
      </c>
      <c r="AQ135" s="414">
        <v>53763214.187761843</v>
      </c>
      <c r="AR135" s="414">
        <v>59134509.775342867</v>
      </c>
      <c r="AS135" s="414">
        <v>62752273.520978227</v>
      </c>
      <c r="AT135" s="414">
        <v>65805742.926209442</v>
      </c>
      <c r="AU135" s="414">
        <v>69584202.717061073</v>
      </c>
      <c r="AV135" s="414">
        <v>78357539.254599839</v>
      </c>
      <c r="AW135" s="415">
        <v>92551871.732001007</v>
      </c>
      <c r="AX135" s="414">
        <v>105049100.24966648</v>
      </c>
      <c r="AY135" s="414">
        <v>88770548.381138772</v>
      </c>
      <c r="AZ135" s="414">
        <v>98120184.822863668</v>
      </c>
      <c r="BA135" s="414">
        <v>79050928.017702386</v>
      </c>
      <c r="BB135" s="414">
        <v>82338734.837587491</v>
      </c>
      <c r="BC135" s="414"/>
      <c r="BD135" s="414"/>
      <c r="BE135" s="414"/>
      <c r="BF135" s="414"/>
      <c r="BG135" s="414"/>
      <c r="BH135" s="416"/>
    </row>
    <row r="136" spans="1:60" ht="15.55" thickBot="1">
      <c r="A136" s="515">
        <v>100</v>
      </c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0" ht="15.55" thickTop="1"/>
    <row r="139" spans="1:60">
      <c r="A139" s="1173"/>
      <c r="B139" s="970"/>
      <c r="C139" s="970"/>
      <c r="D139" s="970"/>
      <c r="E139" s="970"/>
      <c r="F139" s="970"/>
      <c r="G139" s="970"/>
      <c r="H139" s="970"/>
      <c r="I139" s="970"/>
      <c r="J139" s="970"/>
      <c r="K139" s="970"/>
      <c r="L139" s="970"/>
      <c r="M139" s="970"/>
      <c r="N139" s="970"/>
      <c r="O139" s="970"/>
      <c r="P139" s="970"/>
      <c r="Q139" s="970"/>
      <c r="R139" s="970"/>
      <c r="S139" s="970"/>
      <c r="T139" s="970"/>
      <c r="U139" s="970"/>
      <c r="V139" s="970"/>
      <c r="W139" s="970"/>
      <c r="X139" s="970"/>
      <c r="Y139" s="970"/>
      <c r="Z139" s="970"/>
      <c r="AA139" s="970"/>
      <c r="AB139" s="970"/>
      <c r="AC139" s="970"/>
      <c r="AD139" s="970"/>
      <c r="AE139" s="970"/>
      <c r="AF139" s="970"/>
      <c r="AG139" s="970"/>
      <c r="AH139" s="970"/>
      <c r="AI139" s="970"/>
      <c r="AJ139" s="970"/>
      <c r="AK139" s="970"/>
      <c r="AL139" s="970"/>
      <c r="AM139" s="970"/>
      <c r="AN139" s="970"/>
      <c r="AO139" s="970"/>
      <c r="AP139" s="970"/>
      <c r="AQ139" s="970"/>
      <c r="AR139" s="970"/>
      <c r="AS139" s="970"/>
      <c r="AT139" s="970"/>
      <c r="AU139" s="970"/>
      <c r="AV139" s="970"/>
      <c r="AW139" s="970"/>
      <c r="AX139" s="970"/>
      <c r="AY139" s="970"/>
      <c r="AZ139" s="970"/>
      <c r="BA139" s="970"/>
      <c r="BB139" s="970"/>
    </row>
    <row r="140" spans="1:60" ht="15.55" thickBot="1"/>
    <row r="141" spans="1:60" ht="15.55" thickBot="1">
      <c r="A141" s="554" t="s">
        <v>103</v>
      </c>
      <c r="B141" s="555">
        <v>6.8005175762045234</v>
      </c>
      <c r="C141" s="555"/>
      <c r="D141" s="555">
        <v>6.6092111330108105</v>
      </c>
      <c r="E141" s="555"/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/>
      <c r="BD141" s="556"/>
      <c r="BE141" s="556"/>
      <c r="BF141" s="556"/>
      <c r="BG141" s="556"/>
      <c r="BH141" s="557"/>
    </row>
  </sheetData>
  <mergeCells count="3">
    <mergeCell ref="A4:BH4"/>
    <mergeCell ref="B6:BH6"/>
    <mergeCell ref="B7:BH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121"/>
  <sheetViews>
    <sheetView workbookViewId="0">
      <pane xSplit="1" ySplit="8" topLeftCell="B100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K112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6384" width="10.83203125" style="59"/>
  </cols>
  <sheetData>
    <row r="1" spans="1:11">
      <c r="A1" s="55" t="s">
        <v>37</v>
      </c>
      <c r="B1" s="55"/>
      <c r="F1" s="111"/>
      <c r="G1" s="111"/>
      <c r="H1" s="111"/>
      <c r="I1" s="111"/>
      <c r="J1" s="111"/>
      <c r="K1" s="111"/>
    </row>
    <row r="2" spans="1:11">
      <c r="G2" s="109"/>
    </row>
    <row r="3" spans="1:11" ht="15.55" thickBot="1"/>
    <row r="4" spans="1:11" ht="25" customHeight="1" thickTop="1">
      <c r="A4" s="1428" t="s">
        <v>273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</row>
    <row r="5" spans="1:11">
      <c r="A5" s="107"/>
      <c r="B5" s="108"/>
      <c r="C5" s="62"/>
      <c r="D5" s="62"/>
      <c r="E5" s="62"/>
      <c r="F5" s="62"/>
      <c r="G5" s="62"/>
      <c r="H5" s="62"/>
      <c r="I5" s="62"/>
      <c r="J5" s="62"/>
      <c r="K5" s="220"/>
    </row>
    <row r="6" spans="1:11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48" t="s">
        <v>28</v>
      </c>
      <c r="K6" s="467" t="s">
        <v>27</v>
      </c>
    </row>
    <row r="7" spans="1:11" ht="19.95" customHeight="1">
      <c r="A7" s="107"/>
      <c r="B7" s="1424" t="s">
        <v>1353</v>
      </c>
      <c r="C7" s="1424"/>
      <c r="D7" s="1424"/>
      <c r="E7" s="1424"/>
      <c r="F7" s="1424"/>
      <c r="G7" s="1436" t="s">
        <v>226</v>
      </c>
      <c r="H7" s="1424"/>
      <c r="I7" s="1424"/>
      <c r="J7" s="1424"/>
      <c r="K7" s="1427"/>
    </row>
    <row r="8" spans="1:11" s="98" customFormat="1" ht="52.1" customHeight="1">
      <c r="A8" s="106"/>
      <c r="B8" s="453" t="s">
        <v>1059</v>
      </c>
      <c r="C8" s="379" t="s">
        <v>123</v>
      </c>
      <c r="D8" s="379" t="s">
        <v>124</v>
      </c>
      <c r="E8" s="379" t="s">
        <v>125</v>
      </c>
      <c r="F8" s="379" t="s">
        <v>57</v>
      </c>
      <c r="G8" s="453" t="s">
        <v>1059</v>
      </c>
      <c r="H8" s="379" t="s">
        <v>123</v>
      </c>
      <c r="I8" s="379" t="s">
        <v>124</v>
      </c>
      <c r="J8" s="379" t="s">
        <v>125</v>
      </c>
      <c r="K8" s="386" t="s">
        <v>57</v>
      </c>
    </row>
    <row r="9" spans="1:11" s="98" customFormat="1" ht="15.05" customHeight="1">
      <c r="A9" s="104">
        <v>1913</v>
      </c>
      <c r="B9" s="454">
        <f>avgpoinc!B2</f>
        <v>12453.866356684148</v>
      </c>
      <c r="C9" s="343"/>
      <c r="D9" s="96"/>
      <c r="E9" s="96"/>
      <c r="F9" s="95">
        <f>avgpoinc!F2</f>
        <v>18725.693697744162</v>
      </c>
      <c r="G9" s="470">
        <f t="shared" ref="G9:G40" si="0">B9/$B9</f>
        <v>1</v>
      </c>
      <c r="H9" s="478"/>
      <c r="I9" s="479"/>
      <c r="J9" s="478"/>
      <c r="K9" s="480">
        <f t="shared" ref="K9:K72" si="1">F9/$B9</f>
        <v>1.5036048373599131</v>
      </c>
    </row>
    <row r="10" spans="1:11" s="98" customFormat="1" ht="15.05" customHeight="1">
      <c r="A10" s="103">
        <v>1914</v>
      </c>
      <c r="B10" s="454">
        <f>avgpoinc!B3</f>
        <v>11251.838141222959</v>
      </c>
      <c r="C10" s="343"/>
      <c r="D10" s="96"/>
      <c r="E10" s="96"/>
      <c r="F10" s="95">
        <f>avgpoinc!F3</f>
        <v>16940.877215324435</v>
      </c>
      <c r="G10" s="470">
        <f t="shared" si="0"/>
        <v>1</v>
      </c>
      <c r="H10" s="478"/>
      <c r="I10" s="479"/>
      <c r="J10" s="478"/>
      <c r="K10" s="480">
        <f t="shared" si="1"/>
        <v>1.5056097503979147</v>
      </c>
    </row>
    <row r="11" spans="1:11" s="98" customFormat="1" ht="15.05" customHeight="1">
      <c r="A11" s="103">
        <v>1915</v>
      </c>
      <c r="B11" s="454">
        <f>avgpoinc!B4</f>
        <v>11475.230298028198</v>
      </c>
      <c r="C11" s="343"/>
      <c r="D11" s="96"/>
      <c r="E11" s="96"/>
      <c r="F11" s="95">
        <f>avgpoinc!F4</f>
        <v>17299.867932742807</v>
      </c>
      <c r="G11" s="470">
        <f t="shared" si="0"/>
        <v>1</v>
      </c>
      <c r="H11" s="478"/>
      <c r="I11" s="479"/>
      <c r="J11" s="478"/>
      <c r="K11" s="480">
        <f t="shared" si="1"/>
        <v>1.5075835066870478</v>
      </c>
    </row>
    <row r="12" spans="1:11" s="98" customFormat="1" ht="15.05" customHeight="1">
      <c r="A12" s="103">
        <v>1916</v>
      </c>
      <c r="B12" s="454">
        <f>avgpoinc!B5</f>
        <v>13085.489773844409</v>
      </c>
      <c r="C12" s="343"/>
      <c r="D12" s="96"/>
      <c r="E12" s="96"/>
      <c r="F12" s="95">
        <f>avgpoinc!F5</f>
        <v>19752.500491615294</v>
      </c>
      <c r="G12" s="470">
        <f t="shared" si="0"/>
        <v>1</v>
      </c>
      <c r="H12" s="478"/>
      <c r="I12" s="479"/>
      <c r="J12" s="478"/>
      <c r="K12" s="480">
        <f t="shared" si="1"/>
        <v>1.5094964600482181</v>
      </c>
    </row>
    <row r="13" spans="1:11" s="98" customFormat="1" ht="15.05" customHeight="1">
      <c r="A13" s="103">
        <v>1917</v>
      </c>
      <c r="B13" s="454">
        <f>avgpoinc!B6</f>
        <v>12880.647971496566</v>
      </c>
      <c r="C13" s="343"/>
      <c r="D13" s="96"/>
      <c r="E13" s="96"/>
      <c r="F13" s="95">
        <f>avgpoinc!F6</f>
        <v>19427.340104715451</v>
      </c>
      <c r="G13" s="470">
        <f t="shared" si="0"/>
        <v>1</v>
      </c>
      <c r="H13" s="478"/>
      <c r="I13" s="479"/>
      <c r="J13" s="478"/>
      <c r="K13" s="480">
        <f t="shared" si="1"/>
        <v>1.5082579810973782</v>
      </c>
    </row>
    <row r="14" spans="1:11" s="98" customFormat="1" ht="15.05" customHeight="1">
      <c r="A14" s="103">
        <v>1918</v>
      </c>
      <c r="B14" s="454">
        <f>avgpoinc!B7</f>
        <v>13628.413896710006</v>
      </c>
      <c r="C14" s="380"/>
      <c r="D14" s="340"/>
      <c r="E14" s="340"/>
      <c r="F14" s="95">
        <f>avgpoinc!F7</f>
        <v>20375.371707876486</v>
      </c>
      <c r="G14" s="470">
        <f t="shared" si="0"/>
        <v>1</v>
      </c>
      <c r="H14" s="478"/>
      <c r="I14" s="479"/>
      <c r="J14" s="478"/>
      <c r="K14" s="480">
        <f t="shared" si="1"/>
        <v>1.4950655198984852</v>
      </c>
    </row>
    <row r="15" spans="1:11" s="98" customFormat="1" ht="15.05" customHeight="1">
      <c r="A15" s="102">
        <v>1919</v>
      </c>
      <c r="B15" s="455">
        <f>avgpoinc!B8</f>
        <v>12913.645651630306</v>
      </c>
      <c r="C15" s="381"/>
      <c r="D15" s="341"/>
      <c r="E15" s="341"/>
      <c r="F15" s="99">
        <f>avgpoinc!F8</f>
        <v>19426.920356183771</v>
      </c>
      <c r="G15" s="471">
        <f t="shared" si="0"/>
        <v>1</v>
      </c>
      <c r="H15" s="481"/>
      <c r="I15" s="482"/>
      <c r="J15" s="481"/>
      <c r="K15" s="483">
        <f t="shared" si="1"/>
        <v>1.5043714904575523</v>
      </c>
    </row>
    <row r="16" spans="1:11" s="98" customFormat="1" ht="15.05" customHeight="1">
      <c r="A16" s="103">
        <v>1920</v>
      </c>
      <c r="B16" s="454">
        <f>avgpoinc!B9</f>
        <v>12633.451132438788</v>
      </c>
      <c r="C16" s="380"/>
      <c r="D16" s="340"/>
      <c r="E16" s="340"/>
      <c r="F16" s="95">
        <f>avgpoinc!F9</f>
        <v>19026.594171326902</v>
      </c>
      <c r="G16" s="470">
        <f t="shared" si="0"/>
        <v>1</v>
      </c>
      <c r="H16" s="478"/>
      <c r="I16" s="479"/>
      <c r="J16" s="478"/>
      <c r="K16" s="480">
        <f t="shared" si="1"/>
        <v>1.5060488200625168</v>
      </c>
    </row>
    <row r="17" spans="1:11" s="98" customFormat="1" ht="15.05" customHeight="1">
      <c r="A17" s="103">
        <v>1921</v>
      </c>
      <c r="B17" s="454">
        <f>avgpoinc!B10</f>
        <v>11390.165193426874</v>
      </c>
      <c r="C17" s="380"/>
      <c r="D17" s="340"/>
      <c r="E17" s="340"/>
      <c r="F17" s="95">
        <f>avgpoinc!F10</f>
        <v>17113.756979925933</v>
      </c>
      <c r="G17" s="470">
        <f t="shared" si="0"/>
        <v>1</v>
      </c>
      <c r="H17" s="478"/>
      <c r="I17" s="479"/>
      <c r="J17" s="478"/>
      <c r="K17" s="480">
        <f t="shared" si="1"/>
        <v>1.5025029654356614</v>
      </c>
    </row>
    <row r="18" spans="1:11" s="98" customFormat="1" ht="15.05" customHeight="1">
      <c r="A18" s="103">
        <v>1922</v>
      </c>
      <c r="B18" s="454">
        <f>avgpoinc!B11</f>
        <v>12362.778627768706</v>
      </c>
      <c r="C18" s="380"/>
      <c r="D18" s="340"/>
      <c r="E18" s="340"/>
      <c r="F18" s="95">
        <f>avgpoinc!F11</f>
        <v>18522.202336493978</v>
      </c>
      <c r="G18" s="470">
        <f t="shared" si="0"/>
        <v>1</v>
      </c>
      <c r="H18" s="478"/>
      <c r="I18" s="479"/>
      <c r="J18" s="478"/>
      <c r="K18" s="480">
        <f t="shared" si="1"/>
        <v>1.4982232469074757</v>
      </c>
    </row>
    <row r="19" spans="1:11" s="98" customFormat="1" ht="15.05" customHeight="1">
      <c r="A19" s="103">
        <v>1923</v>
      </c>
      <c r="B19" s="454">
        <f>avgpoinc!B12</f>
        <v>13912.364551405428</v>
      </c>
      <c r="C19" s="380"/>
      <c r="D19" s="340"/>
      <c r="E19" s="340"/>
      <c r="F19" s="95">
        <f>avgpoinc!F12</f>
        <v>20832.57431146385</v>
      </c>
      <c r="G19" s="470">
        <f t="shared" si="0"/>
        <v>1</v>
      </c>
      <c r="H19" s="478"/>
      <c r="I19" s="479"/>
      <c r="J19" s="478"/>
      <c r="K19" s="480">
        <f t="shared" si="1"/>
        <v>1.4974143492638239</v>
      </c>
    </row>
    <row r="20" spans="1:11" s="98" customFormat="1" ht="15.05" customHeight="1">
      <c r="A20" s="103">
        <v>1924</v>
      </c>
      <c r="B20" s="454">
        <f>avgpoinc!B13</f>
        <v>13734.251179463188</v>
      </c>
      <c r="C20" s="380"/>
      <c r="D20" s="340"/>
      <c r="E20" s="340"/>
      <c r="F20" s="95">
        <f>avgpoinc!F13</f>
        <v>20561.51566325374</v>
      </c>
      <c r="G20" s="470">
        <f t="shared" si="0"/>
        <v>1</v>
      </c>
      <c r="H20" s="478"/>
      <c r="I20" s="479"/>
      <c r="J20" s="478"/>
      <c r="K20" s="480">
        <f t="shared" si="1"/>
        <v>1.4970976862575045</v>
      </c>
    </row>
    <row r="21" spans="1:11" s="98" customFormat="1" ht="15.05" customHeight="1">
      <c r="A21" s="103">
        <v>1925</v>
      </c>
      <c r="B21" s="454">
        <f>avgpoinc!B14</f>
        <v>13981.900503589908</v>
      </c>
      <c r="C21" s="380"/>
      <c r="D21" s="340"/>
      <c r="E21" s="340"/>
      <c r="F21" s="95">
        <f>avgpoinc!F14</f>
        <v>20928.014307762522</v>
      </c>
      <c r="G21" s="470">
        <f t="shared" si="0"/>
        <v>1</v>
      </c>
      <c r="H21" s="478"/>
      <c r="I21" s="479"/>
      <c r="J21" s="478"/>
      <c r="K21" s="480">
        <f t="shared" si="1"/>
        <v>1.4967932508452031</v>
      </c>
    </row>
    <row r="22" spans="1:11" s="98" customFormat="1" ht="15.05" customHeight="1">
      <c r="A22" s="103">
        <v>1926</v>
      </c>
      <c r="B22" s="454">
        <f>avgpoinc!B15</f>
        <v>14635.489407058978</v>
      </c>
      <c r="C22" s="380"/>
      <c r="D22" s="340"/>
      <c r="E22" s="340"/>
      <c r="F22" s="95">
        <f>avgpoinc!F15</f>
        <v>21933.893696845145</v>
      </c>
      <c r="G22" s="470">
        <f t="shared" si="0"/>
        <v>1</v>
      </c>
      <c r="H22" s="478"/>
      <c r="I22" s="479"/>
      <c r="J22" s="478"/>
      <c r="K22" s="480">
        <f t="shared" si="1"/>
        <v>1.4986785263406366</v>
      </c>
    </row>
    <row r="23" spans="1:11" s="98" customFormat="1" ht="15.05" customHeight="1">
      <c r="A23" s="103">
        <v>1927</v>
      </c>
      <c r="B23" s="454">
        <f>avgpoinc!B16</f>
        <v>14366.373221072688</v>
      </c>
      <c r="C23" s="380"/>
      <c r="D23" s="340"/>
      <c r="E23" s="340"/>
      <c r="F23" s="95">
        <f>avgpoinc!F16</f>
        <v>21558.791142512968</v>
      </c>
      <c r="G23" s="470">
        <f t="shared" si="0"/>
        <v>1</v>
      </c>
      <c r="H23" s="478"/>
      <c r="I23" s="479"/>
      <c r="J23" s="478"/>
      <c r="K23" s="480">
        <f t="shared" si="1"/>
        <v>1.5006425637676177</v>
      </c>
    </row>
    <row r="24" spans="1:11" s="98" customFormat="1" ht="15.05" customHeight="1">
      <c r="A24" s="103">
        <v>1928</v>
      </c>
      <c r="B24" s="454">
        <f>avgpoinc!B17</f>
        <v>14521.724283783558</v>
      </c>
      <c r="C24" s="380"/>
      <c r="D24" s="340"/>
      <c r="E24" s="340"/>
      <c r="F24" s="95">
        <f>avgpoinc!F17</f>
        <v>21846.906834473215</v>
      </c>
      <c r="G24" s="470">
        <f t="shared" si="0"/>
        <v>1</v>
      </c>
      <c r="H24" s="478"/>
      <c r="I24" s="479"/>
      <c r="J24" s="478"/>
      <c r="K24" s="480">
        <f t="shared" si="1"/>
        <v>1.5044292542359934</v>
      </c>
    </row>
    <row r="25" spans="1:11" s="98" customFormat="1" ht="15.05" customHeight="1">
      <c r="A25" s="102">
        <v>1929</v>
      </c>
      <c r="B25" s="455">
        <f>avgpoinc!B18</f>
        <v>15245.707667601031</v>
      </c>
      <c r="C25" s="381"/>
      <c r="D25" s="341"/>
      <c r="E25" s="341"/>
      <c r="F25" s="99">
        <f>avgpoinc!F18</f>
        <v>23019.144762792053</v>
      </c>
      <c r="G25" s="471">
        <f t="shared" si="0"/>
        <v>1</v>
      </c>
      <c r="H25" s="481"/>
      <c r="I25" s="482"/>
      <c r="J25" s="481"/>
      <c r="K25" s="483">
        <f t="shared" si="1"/>
        <v>1.5098770922723721</v>
      </c>
    </row>
    <row r="26" spans="1:11" s="98" customFormat="1" ht="15.05" customHeight="1">
      <c r="A26" s="103">
        <v>1930</v>
      </c>
      <c r="B26" s="454">
        <f>avgpoinc!B19</f>
        <v>13739.799751135168</v>
      </c>
      <c r="C26" s="380"/>
      <c r="D26" s="340"/>
      <c r="E26" s="340"/>
      <c r="F26" s="95">
        <f>avgpoinc!F19</f>
        <v>20852.735280592176</v>
      </c>
      <c r="G26" s="470">
        <f t="shared" si="0"/>
        <v>1</v>
      </c>
      <c r="H26" s="478"/>
      <c r="I26" s="479"/>
      <c r="J26" s="478"/>
      <c r="K26" s="480">
        <f t="shared" si="1"/>
        <v>1.5176884422110553</v>
      </c>
    </row>
    <row r="27" spans="1:11" s="98" customFormat="1" ht="15.05" customHeight="1">
      <c r="A27" s="103">
        <v>1931</v>
      </c>
      <c r="B27" s="454">
        <f>avgpoinc!B20</f>
        <v>12273.082865781991</v>
      </c>
      <c r="C27" s="380"/>
      <c r="D27" s="340"/>
      <c r="E27" s="340"/>
      <c r="F27" s="95">
        <f>avgpoinc!F20</f>
        <v>18635.205873610925</v>
      </c>
      <c r="G27" s="470">
        <f t="shared" si="0"/>
        <v>1</v>
      </c>
      <c r="H27" s="478"/>
      <c r="I27" s="479"/>
      <c r="J27" s="478"/>
      <c r="K27" s="480">
        <f t="shared" si="1"/>
        <v>1.5183801883687162</v>
      </c>
    </row>
    <row r="28" spans="1:11" s="98" customFormat="1" ht="15.05" customHeight="1">
      <c r="A28" s="103">
        <v>1932</v>
      </c>
      <c r="B28" s="454">
        <f>avgpoinc!B21</f>
        <v>10384.031043257282</v>
      </c>
      <c r="C28" s="380"/>
      <c r="D28" s="340"/>
      <c r="E28" s="340"/>
      <c r="F28" s="95">
        <f>avgpoinc!F21</f>
        <v>15780.604501863956</v>
      </c>
      <c r="G28" s="470">
        <f t="shared" si="0"/>
        <v>1</v>
      </c>
      <c r="H28" s="478"/>
      <c r="I28" s="479"/>
      <c r="J28" s="478"/>
      <c r="K28" s="480">
        <f t="shared" si="1"/>
        <v>1.5196992801856903</v>
      </c>
    </row>
    <row r="29" spans="1:11" s="98" customFormat="1" ht="15.05" customHeight="1">
      <c r="A29" s="103">
        <v>1933</v>
      </c>
      <c r="B29" s="454">
        <f>avgpoinc!B22</f>
        <v>10043.617242374539</v>
      </c>
      <c r="C29" s="380"/>
      <c r="D29" s="340"/>
      <c r="E29" s="340"/>
      <c r="F29" s="95">
        <f>avgpoinc!F22</f>
        <v>15284.403213135611</v>
      </c>
      <c r="G29" s="470">
        <f t="shared" si="0"/>
        <v>1</v>
      </c>
      <c r="H29" s="478"/>
      <c r="I29" s="479"/>
      <c r="J29" s="478"/>
      <c r="K29" s="480">
        <f t="shared" si="1"/>
        <v>1.5218026378633711</v>
      </c>
    </row>
    <row r="30" spans="1:11" s="98" customFormat="1" ht="15.05" customHeight="1">
      <c r="A30" s="103">
        <v>1934</v>
      </c>
      <c r="B30" s="454">
        <f>avgpoinc!B23</f>
        <v>11274.641963127146</v>
      </c>
      <c r="C30" s="380"/>
      <c r="D30" s="340"/>
      <c r="E30" s="340"/>
      <c r="F30" s="95">
        <f>avgpoinc!F23</f>
        <v>17185.08570643617</v>
      </c>
      <c r="G30" s="470">
        <f t="shared" si="0"/>
        <v>1</v>
      </c>
      <c r="H30" s="478"/>
      <c r="I30" s="479"/>
      <c r="J30" s="478"/>
      <c r="K30" s="480">
        <f t="shared" si="1"/>
        <v>1.5242245175180444</v>
      </c>
    </row>
    <row r="31" spans="1:11" s="98" customFormat="1" ht="15.05" customHeight="1">
      <c r="A31" s="103">
        <v>1935</v>
      </c>
      <c r="B31" s="454">
        <f>avgpoinc!B24</f>
        <v>12371.095032458548</v>
      </c>
      <c r="C31" s="380"/>
      <c r="D31" s="340"/>
      <c r="E31" s="340"/>
      <c r="F31" s="95">
        <f>avgpoinc!F24</f>
        <v>18869.335254627626</v>
      </c>
      <c r="G31" s="470">
        <f t="shared" si="0"/>
        <v>1</v>
      </c>
      <c r="H31" s="478"/>
      <c r="I31" s="479"/>
      <c r="J31" s="478"/>
      <c r="K31" s="480">
        <f t="shared" si="1"/>
        <v>1.5252760733887645</v>
      </c>
    </row>
    <row r="32" spans="1:11" s="98" customFormat="1" ht="15.05" customHeight="1">
      <c r="A32" s="103">
        <v>1936</v>
      </c>
      <c r="B32" s="454">
        <f>avgpoinc!B25</f>
        <v>13667.893039681134</v>
      </c>
      <c r="C32" s="380"/>
      <c r="D32" s="340"/>
      <c r="E32" s="340"/>
      <c r="F32" s="95">
        <f>avgpoinc!F25</f>
        <v>20854.560501713982</v>
      </c>
      <c r="G32" s="470">
        <f t="shared" si="0"/>
        <v>1</v>
      </c>
      <c r="H32" s="478"/>
      <c r="I32" s="479"/>
      <c r="J32" s="478"/>
      <c r="K32" s="480">
        <f t="shared" si="1"/>
        <v>1.5258065336894464</v>
      </c>
    </row>
    <row r="33" spans="1:11" s="98" customFormat="1" ht="15.05" customHeight="1">
      <c r="A33" s="103">
        <v>1937</v>
      </c>
      <c r="B33" s="454">
        <f>avgpoinc!B26</f>
        <v>14565.436004270741</v>
      </c>
      <c r="C33" s="380"/>
      <c r="D33" s="340"/>
      <c r="E33" s="340"/>
      <c r="F33" s="95">
        <f>avgpoinc!F26</f>
        <v>22224.006676520039</v>
      </c>
      <c r="G33" s="470">
        <f t="shared" si="0"/>
        <v>1</v>
      </c>
      <c r="H33" s="478"/>
      <c r="I33" s="479"/>
      <c r="J33" s="478"/>
      <c r="K33" s="480">
        <f t="shared" si="1"/>
        <v>1.5258044228819325</v>
      </c>
    </row>
    <row r="34" spans="1:11" s="98" customFormat="1" ht="15.05" customHeight="1">
      <c r="A34" s="103">
        <v>1938</v>
      </c>
      <c r="B34" s="454">
        <f>avgpoinc!B27</f>
        <v>13527.062376134276</v>
      </c>
      <c r="C34" s="380"/>
      <c r="D34" s="340"/>
      <c r="E34" s="340"/>
      <c r="F34" s="95">
        <f>avgpoinc!F27</f>
        <v>20615.847271958773</v>
      </c>
      <c r="G34" s="470">
        <f t="shared" si="0"/>
        <v>1</v>
      </c>
      <c r="H34" s="478"/>
      <c r="I34" s="479"/>
      <c r="J34" s="478"/>
      <c r="K34" s="480">
        <f t="shared" si="1"/>
        <v>1.5240446668103789</v>
      </c>
    </row>
    <row r="35" spans="1:11" s="98" customFormat="1" ht="15.05" customHeight="1">
      <c r="A35" s="102">
        <v>1939</v>
      </c>
      <c r="B35" s="455">
        <f>avgpoinc!B28</f>
        <v>14477.539334981315</v>
      </c>
      <c r="C35" s="381"/>
      <c r="D35" s="341"/>
      <c r="E35" s="341"/>
      <c r="F35" s="99">
        <f>avgpoinc!F28</f>
        <v>22029.137913183535</v>
      </c>
      <c r="G35" s="471">
        <f t="shared" si="0"/>
        <v>1</v>
      </c>
      <c r="H35" s="481"/>
      <c r="I35" s="482"/>
      <c r="J35" s="481"/>
      <c r="K35" s="483">
        <f t="shared" si="1"/>
        <v>1.521607878484964</v>
      </c>
    </row>
    <row r="36" spans="1:11" s="98" customFormat="1" ht="15.05" customHeight="1">
      <c r="A36" s="103">
        <v>1940</v>
      </c>
      <c r="B36" s="454">
        <f>avgpoinc!B29</f>
        <v>15711.551325025959</v>
      </c>
      <c r="C36" s="380"/>
      <c r="D36" s="340"/>
      <c r="E36" s="340"/>
      <c r="F36" s="95">
        <f>avgpoinc!F29</f>
        <v>23886.289497586517</v>
      </c>
      <c r="G36" s="470">
        <f t="shared" si="0"/>
        <v>1</v>
      </c>
      <c r="H36" s="478"/>
      <c r="I36" s="479"/>
      <c r="J36" s="478"/>
      <c r="K36" s="480">
        <f t="shared" si="1"/>
        <v>1.5203011468090692</v>
      </c>
    </row>
    <row r="37" spans="1:11" s="98" customFormat="1" ht="15.05" customHeight="1">
      <c r="A37" s="103">
        <v>1941</v>
      </c>
      <c r="B37" s="454">
        <f>avgpoinc!B30</f>
        <v>18635.927551192384</v>
      </c>
      <c r="C37" s="380"/>
      <c r="D37" s="340"/>
      <c r="E37" s="340"/>
      <c r="F37" s="95">
        <f>avgpoinc!F30</f>
        <v>28630.67844378368</v>
      </c>
      <c r="G37" s="470">
        <f t="shared" si="0"/>
        <v>1</v>
      </c>
      <c r="H37" s="478"/>
      <c r="I37" s="479"/>
      <c r="J37" s="478"/>
      <c r="K37" s="480">
        <f t="shared" si="1"/>
        <v>1.5363162560669967</v>
      </c>
    </row>
    <row r="38" spans="1:11" s="98" customFormat="1" ht="15.05" customHeight="1">
      <c r="A38" s="103">
        <v>1942</v>
      </c>
      <c r="B38" s="454">
        <f>avgpoinc!B31</f>
        <v>22041.350860802668</v>
      </c>
      <c r="C38" s="380"/>
      <c r="D38" s="340"/>
      <c r="E38" s="340"/>
      <c r="F38" s="95">
        <f>avgpoinc!F31</f>
        <v>34190.381412109884</v>
      </c>
      <c r="G38" s="470">
        <f t="shared" si="0"/>
        <v>1</v>
      </c>
      <c r="H38" s="478"/>
      <c r="I38" s="479"/>
      <c r="J38" s="478"/>
      <c r="K38" s="480">
        <f t="shared" si="1"/>
        <v>1.5511926482197831</v>
      </c>
    </row>
    <row r="39" spans="1:11" s="98" customFormat="1" ht="15.05" customHeight="1">
      <c r="A39" s="103">
        <v>1943</v>
      </c>
      <c r="B39" s="454">
        <f>avgpoinc!B32</f>
        <v>25423.050964668339</v>
      </c>
      <c r="C39" s="380"/>
      <c r="D39" s="340"/>
      <c r="E39" s="340"/>
      <c r="F39" s="95">
        <f>avgpoinc!F32</f>
        <v>39716.588475473349</v>
      </c>
      <c r="G39" s="470">
        <f t="shared" si="0"/>
        <v>1</v>
      </c>
      <c r="H39" s="478"/>
      <c r="I39" s="479"/>
      <c r="J39" s="478"/>
      <c r="K39" s="480">
        <f t="shared" si="1"/>
        <v>1.5622274655653816</v>
      </c>
    </row>
    <row r="40" spans="1:11" s="98" customFormat="1" ht="15.05" customHeight="1">
      <c r="A40" s="103">
        <v>1944</v>
      </c>
      <c r="B40" s="454">
        <f>avgpoinc!B33</f>
        <v>26238.892977585139</v>
      </c>
      <c r="C40" s="380"/>
      <c r="D40" s="340"/>
      <c r="E40" s="340"/>
      <c r="F40" s="95">
        <f>avgpoinc!F33</f>
        <v>41322.894727196865</v>
      </c>
      <c r="G40" s="470">
        <f t="shared" si="0"/>
        <v>1</v>
      </c>
      <c r="H40" s="478"/>
      <c r="I40" s="479"/>
      <c r="J40" s="478"/>
      <c r="K40" s="480">
        <f t="shared" si="1"/>
        <v>1.5748718805514166</v>
      </c>
    </row>
    <row r="41" spans="1:11" s="98" customFormat="1" ht="15.05" customHeight="1">
      <c r="A41" s="103">
        <v>1945</v>
      </c>
      <c r="B41" s="454">
        <f>avgpoinc!B34</f>
        <v>25207.407171830859</v>
      </c>
      <c r="C41" s="380"/>
      <c r="D41" s="340"/>
      <c r="E41" s="340"/>
      <c r="F41" s="95">
        <f>avgpoinc!F34</f>
        <v>40033.290129914894</v>
      </c>
      <c r="G41" s="470">
        <f t="shared" ref="G41:G73" si="2">B41/$B41</f>
        <v>1</v>
      </c>
      <c r="H41" s="478"/>
      <c r="I41" s="479"/>
      <c r="J41" s="478"/>
      <c r="K41" s="480">
        <f t="shared" si="1"/>
        <v>1.5881558090056911</v>
      </c>
    </row>
    <row r="42" spans="1:11" s="98" customFormat="1" ht="15.05" customHeight="1">
      <c r="A42" s="103">
        <v>1946</v>
      </c>
      <c r="B42" s="454">
        <f>avgpoinc!B35</f>
        <v>22031.340303544021</v>
      </c>
      <c r="C42" s="380"/>
      <c r="D42" s="340"/>
      <c r="E42" s="340"/>
      <c r="F42" s="95">
        <f>avgpoinc!F35</f>
        <v>35271.417386283167</v>
      </c>
      <c r="G42" s="470">
        <f t="shared" si="2"/>
        <v>1</v>
      </c>
      <c r="H42" s="478"/>
      <c r="I42" s="479"/>
      <c r="J42" s="478"/>
      <c r="K42" s="480">
        <f t="shared" si="1"/>
        <v>1.6009655745097502</v>
      </c>
    </row>
    <row r="43" spans="1:11" s="98" customFormat="1" ht="15.05" customHeight="1">
      <c r="A43" s="103">
        <v>1947</v>
      </c>
      <c r="B43" s="454">
        <f>avgpoinc!B36</f>
        <v>21360.409060697304</v>
      </c>
      <c r="C43" s="380"/>
      <c r="D43" s="340"/>
      <c r="E43" s="340"/>
      <c r="F43" s="95">
        <f>avgpoinc!F36</f>
        <v>34174.332221501492</v>
      </c>
      <c r="G43" s="470">
        <f t="shared" si="2"/>
        <v>1</v>
      </c>
      <c r="H43" s="478"/>
      <c r="I43" s="479"/>
      <c r="J43" s="478"/>
      <c r="K43" s="480">
        <f t="shared" si="1"/>
        <v>1.599891281313593</v>
      </c>
    </row>
    <row r="44" spans="1:11" s="98" customFormat="1" ht="15.05" customHeight="1">
      <c r="A44" s="103">
        <v>1948</v>
      </c>
      <c r="B44" s="454">
        <f>avgpoinc!B37</f>
        <v>22393.291380730647</v>
      </c>
      <c r="C44" s="380"/>
      <c r="D44" s="340"/>
      <c r="E44" s="340"/>
      <c r="F44" s="95">
        <f>avgpoinc!F37</f>
        <v>35914.401660571406</v>
      </c>
      <c r="G44" s="470">
        <f t="shared" si="2"/>
        <v>1</v>
      </c>
      <c r="H44" s="478"/>
      <c r="I44" s="479"/>
      <c r="J44" s="478"/>
      <c r="K44" s="480">
        <f t="shared" si="1"/>
        <v>1.6038018284116835</v>
      </c>
    </row>
    <row r="45" spans="1:11" s="98" customFormat="1" ht="15.05" customHeight="1">
      <c r="A45" s="102">
        <v>1949</v>
      </c>
      <c r="B45" s="455">
        <f>avgpoinc!B38</f>
        <v>21643.983653998323</v>
      </c>
      <c r="C45" s="381"/>
      <c r="D45" s="341"/>
      <c r="E45" s="341"/>
      <c r="F45" s="99">
        <f>avgpoinc!F38</f>
        <v>34800.026304811596</v>
      </c>
      <c r="G45" s="471">
        <f t="shared" si="2"/>
        <v>1</v>
      </c>
      <c r="H45" s="481"/>
      <c r="I45" s="482"/>
      <c r="J45" s="481"/>
      <c r="K45" s="483">
        <f t="shared" si="1"/>
        <v>1.607838319466802</v>
      </c>
    </row>
    <row r="46" spans="1:11" s="98" customFormat="1" ht="15.05" customHeight="1">
      <c r="A46" s="103">
        <v>1950</v>
      </c>
      <c r="B46" s="454">
        <f>avgpoinc!B39</f>
        <v>23588.167596460091</v>
      </c>
      <c r="C46" s="380"/>
      <c r="D46" s="340"/>
      <c r="E46" s="340"/>
      <c r="F46" s="95">
        <f>avgpoinc!F39</f>
        <v>37858.317733523618</v>
      </c>
      <c r="G46" s="470">
        <f t="shared" si="2"/>
        <v>1</v>
      </c>
      <c r="H46" s="478"/>
      <c r="I46" s="479"/>
      <c r="J46" s="478"/>
      <c r="K46" s="480">
        <f t="shared" si="1"/>
        <v>1.6049706946802036</v>
      </c>
    </row>
    <row r="47" spans="1:11" s="98" customFormat="1" ht="15.05" customHeight="1">
      <c r="A47" s="103">
        <v>1951</v>
      </c>
      <c r="B47" s="454">
        <f>avgpoinc!B40</f>
        <v>25199.967069812636</v>
      </c>
      <c r="C47" s="380"/>
      <c r="D47" s="340"/>
      <c r="E47" s="340"/>
      <c r="F47" s="95">
        <f>avgpoinc!F40</f>
        <v>40542.206133988358</v>
      </c>
      <c r="G47" s="470">
        <f t="shared" si="2"/>
        <v>1</v>
      </c>
      <c r="H47" s="478"/>
      <c r="I47" s="479"/>
      <c r="J47" s="478"/>
      <c r="K47" s="480">
        <f t="shared" si="1"/>
        <v>1.6088198060605559</v>
      </c>
    </row>
    <row r="48" spans="1:11" s="98" customFormat="1" ht="15.05" customHeight="1">
      <c r="A48" s="103">
        <v>1952</v>
      </c>
      <c r="B48" s="454">
        <f>avgpoinc!B41</f>
        <v>25850.852455286618</v>
      </c>
      <c r="C48" s="380"/>
      <c r="D48" s="340"/>
      <c r="E48" s="340"/>
      <c r="F48" s="95">
        <f>avgpoinc!F41</f>
        <v>41658.25275584741</v>
      </c>
      <c r="G48" s="470">
        <f t="shared" si="2"/>
        <v>1</v>
      </c>
      <c r="H48" s="478"/>
      <c r="I48" s="479"/>
      <c r="J48" s="478"/>
      <c r="K48" s="480">
        <f t="shared" si="1"/>
        <v>1.6114846822905489</v>
      </c>
    </row>
    <row r="49" spans="1:11" s="98" customFormat="1" ht="15.05" customHeight="1">
      <c r="A49" s="103">
        <v>1953</v>
      </c>
      <c r="B49" s="454">
        <f>avgpoinc!B42</f>
        <v>26640.835991770826</v>
      </c>
      <c r="C49" s="380"/>
      <c r="D49" s="340"/>
      <c r="E49" s="340"/>
      <c r="F49" s="95">
        <f>avgpoinc!F42</f>
        <v>42946.139374581253</v>
      </c>
      <c r="G49" s="470">
        <f t="shared" si="2"/>
        <v>1</v>
      </c>
      <c r="H49" s="478"/>
      <c r="I49" s="479"/>
      <c r="J49" s="478"/>
      <c r="K49" s="480">
        <f t="shared" si="1"/>
        <v>1.6120417312672555</v>
      </c>
    </row>
    <row r="50" spans="1:11" s="98" customFormat="1" ht="15.05" customHeight="1">
      <c r="A50" s="103">
        <v>1954</v>
      </c>
      <c r="B50" s="454">
        <f>avgpoinc!B43</f>
        <v>26075.481962085207</v>
      </c>
      <c r="C50" s="380"/>
      <c r="D50" s="340"/>
      <c r="E50" s="340"/>
      <c r="F50" s="95">
        <f>avgpoinc!F43</f>
        <v>42017.087934158073</v>
      </c>
      <c r="G50" s="470">
        <f t="shared" si="2"/>
        <v>1</v>
      </c>
      <c r="H50" s="478"/>
      <c r="I50" s="479"/>
      <c r="J50" s="478"/>
      <c r="K50" s="480">
        <f t="shared" si="1"/>
        <v>1.6113638089318003</v>
      </c>
    </row>
    <row r="51" spans="1:11" s="98" customFormat="1" ht="15.05" customHeight="1">
      <c r="A51" s="103">
        <v>1955</v>
      </c>
      <c r="B51" s="454">
        <f>avgpoinc!B44</f>
        <v>27938.700947438832</v>
      </c>
      <c r="C51" s="380"/>
      <c r="D51" s="340"/>
      <c r="E51" s="340"/>
      <c r="F51" s="95">
        <f>avgpoinc!F44</f>
        <v>44983.006202253302</v>
      </c>
      <c r="G51" s="470">
        <f t="shared" si="2"/>
        <v>1</v>
      </c>
      <c r="H51" s="478"/>
      <c r="I51" s="479"/>
      <c r="J51" s="478"/>
      <c r="K51" s="480">
        <f t="shared" si="1"/>
        <v>1.6100607643454854</v>
      </c>
    </row>
    <row r="52" spans="1:11" s="98" customFormat="1" ht="15.05" customHeight="1">
      <c r="A52" s="103">
        <v>1956</v>
      </c>
      <c r="B52" s="454">
        <f>avgpoinc!B45</f>
        <v>28469.528969380855</v>
      </c>
      <c r="C52" s="380"/>
      <c r="D52" s="340"/>
      <c r="E52" s="340"/>
      <c r="F52" s="95">
        <f>avgpoinc!F45</f>
        <v>45841.481057779747</v>
      </c>
      <c r="G52" s="470">
        <f t="shared" si="2"/>
        <v>1</v>
      </c>
      <c r="H52" s="478"/>
      <c r="I52" s="479"/>
      <c r="J52" s="478"/>
      <c r="K52" s="480">
        <f t="shared" si="1"/>
        <v>1.6101945735415057</v>
      </c>
    </row>
    <row r="53" spans="1:11" s="98" customFormat="1" ht="15.05" customHeight="1">
      <c r="A53" s="103">
        <v>1957</v>
      </c>
      <c r="B53" s="454">
        <f>avgpoinc!B46</f>
        <v>28525.414269446395</v>
      </c>
      <c r="C53" s="380"/>
      <c r="D53" s="340"/>
      <c r="E53" s="340"/>
      <c r="F53" s="95">
        <f>avgpoinc!F46</f>
        <v>45909.983676813834</v>
      </c>
      <c r="G53" s="470">
        <f t="shared" si="2"/>
        <v>1</v>
      </c>
      <c r="H53" s="478"/>
      <c r="I53" s="479"/>
      <c r="J53" s="478"/>
      <c r="K53" s="480">
        <f t="shared" si="1"/>
        <v>1.6094414350359871</v>
      </c>
    </row>
    <row r="54" spans="1:11" s="98" customFormat="1" ht="15.05" customHeight="1">
      <c r="A54" s="103">
        <v>1958</v>
      </c>
      <c r="B54" s="454">
        <f>avgpoinc!B47</f>
        <v>27723.827498443257</v>
      </c>
      <c r="C54" s="380"/>
      <c r="D54" s="340"/>
      <c r="E54" s="340"/>
      <c r="F54" s="95">
        <f>avgpoinc!F47</f>
        <v>44619.323737342398</v>
      </c>
      <c r="G54" s="470">
        <f t="shared" si="2"/>
        <v>1</v>
      </c>
      <c r="H54" s="478"/>
      <c r="I54" s="479"/>
      <c r="J54" s="478"/>
      <c r="K54" s="480">
        <f t="shared" si="1"/>
        <v>1.609421489144955</v>
      </c>
    </row>
    <row r="55" spans="1:11" s="98" customFormat="1" ht="15.05" customHeight="1">
      <c r="A55" s="102">
        <v>1959</v>
      </c>
      <c r="B55" s="455">
        <f>avgpoinc!B48</f>
        <v>29460.726233028581</v>
      </c>
      <c r="C55" s="381"/>
      <c r="D55" s="341"/>
      <c r="E55" s="341"/>
      <c r="F55" s="99">
        <f>avgpoinc!F48</f>
        <v>47652.864162842408</v>
      </c>
      <c r="G55" s="471">
        <f t="shared" si="2"/>
        <v>1</v>
      </c>
      <c r="H55" s="481"/>
      <c r="I55" s="482"/>
      <c r="J55" s="481"/>
      <c r="K55" s="483">
        <f t="shared" si="1"/>
        <v>1.6175047344698015</v>
      </c>
    </row>
    <row r="56" spans="1:11">
      <c r="A56" s="78">
        <v>1960</v>
      </c>
      <c r="B56" s="454">
        <f>avgpoinc!B49</f>
        <v>30007.458574292861</v>
      </c>
      <c r="C56" s="380"/>
      <c r="D56" s="340"/>
      <c r="E56" s="340"/>
      <c r="F56" s="95">
        <f>avgpoinc!F49</f>
        <v>48634.269211846586</v>
      </c>
      <c r="G56" s="470">
        <f t="shared" si="2"/>
        <v>1</v>
      </c>
      <c r="H56" s="478"/>
      <c r="I56" s="479"/>
      <c r="J56" s="478"/>
      <c r="K56" s="480">
        <f t="shared" si="1"/>
        <v>1.6207393602306315</v>
      </c>
    </row>
    <row r="57" spans="1:11">
      <c r="A57" s="78">
        <v>1961</v>
      </c>
      <c r="B57" s="454">
        <f>avgpoinc!B50</f>
        <v>30399.934551940834</v>
      </c>
      <c r="C57" s="380"/>
      <c r="D57" s="340"/>
      <c r="E57" s="340"/>
      <c r="F57" s="95">
        <f>avgpoinc!F50</f>
        <v>48837.221108673752</v>
      </c>
      <c r="G57" s="470">
        <f t="shared" si="2"/>
        <v>1</v>
      </c>
      <c r="H57" s="478"/>
      <c r="I57" s="479"/>
      <c r="J57" s="478"/>
      <c r="K57" s="480">
        <f t="shared" si="1"/>
        <v>1.6064909950786661</v>
      </c>
    </row>
    <row r="58" spans="1:11">
      <c r="A58" s="78">
        <v>1962</v>
      </c>
      <c r="B58" s="456">
        <f>avgpoinc!B51</f>
        <v>31920.417964947635</v>
      </c>
      <c r="C58" s="558">
        <f>avgpoinc!C51</f>
        <v>32623.30489921381</v>
      </c>
      <c r="D58" s="558">
        <f>avgpoinc!D51</f>
        <v>45323.226517427691</v>
      </c>
      <c r="E58" s="558">
        <f>avgpoinc!E51</f>
        <v>19271.145282732239</v>
      </c>
      <c r="F58" s="559">
        <f>avgpoinc!F51</f>
        <v>50798.178420573742</v>
      </c>
      <c r="G58" s="472">
        <f t="shared" si="2"/>
        <v>1</v>
      </c>
      <c r="H58" s="484">
        <f t="shared" ref="H58:H73" si="3">C58/$B58</f>
        <v>1.0220199790315412</v>
      </c>
      <c r="I58" s="485">
        <f t="shared" ref="I58:I73" si="4">D58/$B58</f>
        <v>1.4198819879864328</v>
      </c>
      <c r="J58" s="484">
        <f t="shared" ref="J58:J73" si="5">E58/$B58</f>
        <v>0.60372471638354541</v>
      </c>
      <c r="K58" s="486">
        <f t="shared" si="1"/>
        <v>1.5914007916925181</v>
      </c>
    </row>
    <row r="59" spans="1:11">
      <c r="A59" s="78">
        <v>1963</v>
      </c>
      <c r="B59" s="457">
        <f>avgpoinc!B52</f>
        <v>32996.442936999163</v>
      </c>
      <c r="C59" s="560">
        <f>avgpoinc!C52</f>
        <v>33869.01189609844</v>
      </c>
      <c r="D59" s="560">
        <f>avgpoinc!D52</f>
        <v>47037.05644917638</v>
      </c>
      <c r="E59" s="560">
        <f>avgpoinc!E52</f>
        <v>19968.639300564533</v>
      </c>
      <c r="F59" s="561">
        <f>avgpoinc!F52</f>
        <v>52408.560999298774</v>
      </c>
      <c r="G59" s="473">
        <f t="shared" si="2"/>
        <v>1</v>
      </c>
      <c r="H59" s="487">
        <f t="shared" si="3"/>
        <v>1.0264443340382263</v>
      </c>
      <c r="I59" s="488">
        <f t="shared" si="4"/>
        <v>1.4255190033357616</v>
      </c>
      <c r="J59" s="487">
        <f t="shared" si="5"/>
        <v>0.605175513575542</v>
      </c>
      <c r="K59" s="489">
        <f t="shared" si="1"/>
        <v>1.5883094156350004</v>
      </c>
    </row>
    <row r="60" spans="1:11">
      <c r="A60" s="78">
        <v>1964</v>
      </c>
      <c r="B60" s="457">
        <f>avgpoinc!B53</f>
        <v>34348.704060872478</v>
      </c>
      <c r="C60" s="560">
        <f>avgpoinc!C53</f>
        <v>35114.718892983074</v>
      </c>
      <c r="D60" s="560">
        <f>avgpoinc!D53</f>
        <v>48750.886380925062</v>
      </c>
      <c r="E60" s="560">
        <f>avgpoinc!E53</f>
        <v>20666.133318396827</v>
      </c>
      <c r="F60" s="561">
        <f>avgpoinc!F53</f>
        <v>54365.274054472284</v>
      </c>
      <c r="G60" s="473">
        <f t="shared" si="2"/>
        <v>1</v>
      </c>
      <c r="H60" s="487">
        <f t="shared" si="3"/>
        <v>1.0223011275986735</v>
      </c>
      <c r="I60" s="488">
        <f t="shared" si="4"/>
        <v>1.4192933245612167</v>
      </c>
      <c r="J60" s="487">
        <f t="shared" si="5"/>
        <v>0.60165685674115921</v>
      </c>
      <c r="K60" s="489">
        <f t="shared" si="1"/>
        <v>1.5827460028223077</v>
      </c>
    </row>
    <row r="61" spans="1:11">
      <c r="A61" s="78">
        <v>1965</v>
      </c>
      <c r="B61" s="457">
        <f>avgpoinc!B54</f>
        <v>36124.073379406771</v>
      </c>
      <c r="C61" s="560">
        <f>avgpoinc!C54</f>
        <v>36860.788951314804</v>
      </c>
      <c r="D61" s="560">
        <f>avgpoinc!D54</f>
        <v>51231.953438627999</v>
      </c>
      <c r="E61" s="560">
        <f>avgpoinc!E54</f>
        <v>21679.648496464317</v>
      </c>
      <c r="F61" s="561">
        <f>avgpoinc!F54</f>
        <v>57141.174801314497</v>
      </c>
      <c r="G61" s="473">
        <f t="shared" si="2"/>
        <v>1</v>
      </c>
      <c r="H61" s="487">
        <f t="shared" si="3"/>
        <v>1.0203940337561159</v>
      </c>
      <c r="I61" s="488">
        <f t="shared" si="4"/>
        <v>1.4182219402708269</v>
      </c>
      <c r="J61" s="487">
        <f t="shared" si="5"/>
        <v>0.60014407203655007</v>
      </c>
      <c r="K61" s="489">
        <f t="shared" si="1"/>
        <v>1.581803198137919</v>
      </c>
    </row>
    <row r="62" spans="1:11">
      <c r="A62" s="78">
        <v>1966</v>
      </c>
      <c r="B62" s="457">
        <f>avgpoinc!B55</f>
        <v>37804.87227872957</v>
      </c>
      <c r="C62" s="560">
        <f>avgpoinc!C55</f>
        <v>38606.859009646534</v>
      </c>
      <c r="D62" s="560">
        <f>avgpoinc!D55</f>
        <v>53713.020496330937</v>
      </c>
      <c r="E62" s="560">
        <f>avgpoinc!E55</f>
        <v>22693.163674531803</v>
      </c>
      <c r="F62" s="561">
        <f>avgpoinc!F55</f>
        <v>59546.293650554544</v>
      </c>
      <c r="G62" s="473">
        <f t="shared" si="2"/>
        <v>1</v>
      </c>
      <c r="H62" s="487">
        <f t="shared" si="3"/>
        <v>1.0212138457975479</v>
      </c>
      <c r="I62" s="488">
        <f t="shared" si="4"/>
        <v>1.4207962428840657</v>
      </c>
      <c r="J62" s="487">
        <f t="shared" si="5"/>
        <v>0.60027087268589507</v>
      </c>
      <c r="K62" s="489">
        <f t="shared" si="1"/>
        <v>1.575095749868662</v>
      </c>
    </row>
    <row r="63" spans="1:11">
      <c r="A63" s="78">
        <v>1967</v>
      </c>
      <c r="B63" s="457">
        <f>avgpoinc!B56</f>
        <v>38332.482189982504</v>
      </c>
      <c r="C63" s="560">
        <f>avgpoinc!C56</f>
        <v>39239.88988927671</v>
      </c>
      <c r="D63" s="560">
        <f>avgpoinc!D56</f>
        <v>53501.186274609878</v>
      </c>
      <c r="E63" s="560">
        <f>avgpoinc!E56</f>
        <v>23862.942935941395</v>
      </c>
      <c r="F63" s="561">
        <f>avgpoinc!F56</f>
        <v>60384.26316446776</v>
      </c>
      <c r="G63" s="474">
        <f t="shared" si="2"/>
        <v>1</v>
      </c>
      <c r="H63" s="487">
        <f t="shared" si="3"/>
        <v>1.0236720308065868</v>
      </c>
      <c r="I63" s="488">
        <f t="shared" si="4"/>
        <v>1.3957141102798565</v>
      </c>
      <c r="J63" s="487">
        <f t="shared" si="5"/>
        <v>0.62252537724200763</v>
      </c>
      <c r="K63" s="489">
        <f t="shared" si="1"/>
        <v>1.5752766248006784</v>
      </c>
    </row>
    <row r="64" spans="1:11">
      <c r="A64" s="78">
        <v>1968</v>
      </c>
      <c r="B64" s="457">
        <f>avgpoinc!B57</f>
        <v>39454.273454375623</v>
      </c>
      <c r="C64" s="560">
        <f>avgpoinc!C57</f>
        <v>40329.626946634911</v>
      </c>
      <c r="D64" s="560">
        <f>avgpoinc!D57</f>
        <v>54834.788813127787</v>
      </c>
      <c r="E64" s="560">
        <f>avgpoinc!E57</f>
        <v>24585.150691840015</v>
      </c>
      <c r="F64" s="561">
        <f>avgpoinc!F57</f>
        <v>62460.365149741854</v>
      </c>
      <c r="G64" s="474">
        <f t="shared" si="2"/>
        <v>1</v>
      </c>
      <c r="H64" s="487">
        <f t="shared" si="3"/>
        <v>1.0221865317903152</v>
      </c>
      <c r="I64" s="488">
        <f t="shared" si="4"/>
        <v>1.3898314177940188</v>
      </c>
      <c r="J64" s="487">
        <f t="shared" si="5"/>
        <v>0.62313023506236764</v>
      </c>
      <c r="K64" s="489">
        <f t="shared" si="1"/>
        <v>1.5831077265171327</v>
      </c>
    </row>
    <row r="65" spans="1:11">
      <c r="A65" s="83">
        <v>1969</v>
      </c>
      <c r="B65" s="458">
        <f>avgpoinc!B58</f>
        <v>39978.122819911048</v>
      </c>
      <c r="C65" s="562">
        <f>avgpoinc!C58</f>
        <v>40793.79706547004</v>
      </c>
      <c r="D65" s="562">
        <f>avgpoinc!D58</f>
        <v>55678.411462271368</v>
      </c>
      <c r="E65" s="562">
        <f>avgpoinc!E58</f>
        <v>24944.31685317056</v>
      </c>
      <c r="F65" s="563">
        <f>avgpoinc!F58</f>
        <v>63518.225675994261</v>
      </c>
      <c r="G65" s="475">
        <f t="shared" si="2"/>
        <v>1</v>
      </c>
      <c r="H65" s="490">
        <f t="shared" si="3"/>
        <v>1.0204030151498946</v>
      </c>
      <c r="I65" s="491">
        <f t="shared" si="4"/>
        <v>1.3927220073109789</v>
      </c>
      <c r="J65" s="490">
        <f t="shared" si="5"/>
        <v>0.62394917754235013</v>
      </c>
      <c r="K65" s="492">
        <f t="shared" si="1"/>
        <v>1.5888246169567295</v>
      </c>
    </row>
    <row r="66" spans="1:11">
      <c r="A66" s="78">
        <v>1970</v>
      </c>
      <c r="B66" s="457">
        <f>avgpoinc!B59</f>
        <v>39003.004584660623</v>
      </c>
      <c r="C66" s="560">
        <f>avgpoinc!C59</f>
        <v>39480.845990062786</v>
      </c>
      <c r="D66" s="560">
        <f>avgpoinc!D59</f>
        <v>53992.51475289942</v>
      </c>
      <c r="E66" s="560">
        <f>avgpoinc!E59</f>
        <v>24454.519819593177</v>
      </c>
      <c r="F66" s="561">
        <f>avgpoinc!F59</f>
        <v>62031.006041816341</v>
      </c>
      <c r="G66" s="474">
        <f t="shared" si="2"/>
        <v>1</v>
      </c>
      <c r="H66" s="487">
        <f t="shared" si="3"/>
        <v>1.0122513998726677</v>
      </c>
      <c r="I66" s="488">
        <f t="shared" si="4"/>
        <v>1.3843168065604357</v>
      </c>
      <c r="J66" s="487">
        <f t="shared" si="5"/>
        <v>0.62699066597579056</v>
      </c>
      <c r="K66" s="489">
        <f t="shared" si="1"/>
        <v>1.5904160897956137</v>
      </c>
    </row>
    <row r="67" spans="1:11">
      <c r="A67" s="78">
        <v>1971</v>
      </c>
      <c r="B67" s="457">
        <f>avgpoinc!B60</f>
        <v>39200.042442330217</v>
      </c>
      <c r="C67" s="560">
        <f>avgpoinc!C60</f>
        <v>39815.003072169638</v>
      </c>
      <c r="D67" s="560">
        <f>avgpoinc!D60</f>
        <v>53969.063900935325</v>
      </c>
      <c r="E67" s="560">
        <f>avgpoinc!E60</f>
        <v>24867.222372428663</v>
      </c>
      <c r="F67" s="561">
        <f>avgpoinc!F60</f>
        <v>62357.16383678493</v>
      </c>
      <c r="G67" s="474">
        <f t="shared" si="2"/>
        <v>1</v>
      </c>
      <c r="H67" s="487">
        <f t="shared" si="3"/>
        <v>1.0156877541840454</v>
      </c>
      <c r="I67" s="488">
        <f t="shared" si="4"/>
        <v>1.3767603435718927</v>
      </c>
      <c r="J67" s="487">
        <f t="shared" si="5"/>
        <v>0.63436723082666258</v>
      </c>
      <c r="K67" s="489">
        <f t="shared" si="1"/>
        <v>1.5907422531116564</v>
      </c>
    </row>
    <row r="68" spans="1:11">
      <c r="A68" s="78">
        <v>1972</v>
      </c>
      <c r="B68" s="457">
        <f>avgpoinc!B61</f>
        <v>40630.248371981084</v>
      </c>
      <c r="C68" s="560">
        <f>avgpoinc!C61</f>
        <v>40963.246539867447</v>
      </c>
      <c r="D68" s="560">
        <f>avgpoinc!D61</f>
        <v>55587.378664547105</v>
      </c>
      <c r="E68" s="560">
        <f>avgpoinc!E61</f>
        <v>26288.747989447398</v>
      </c>
      <c r="F68" s="561">
        <f>avgpoinc!F61</f>
        <v>64399.390108137603</v>
      </c>
      <c r="G68" s="474">
        <f t="shared" si="2"/>
        <v>1</v>
      </c>
      <c r="H68" s="487">
        <f t="shared" si="3"/>
        <v>1.0081958191551692</v>
      </c>
      <c r="I68" s="488">
        <f t="shared" si="4"/>
        <v>1.3681279561874538</v>
      </c>
      <c r="J68" s="487">
        <f t="shared" si="5"/>
        <v>0.64702405333008772</v>
      </c>
      <c r="K68" s="489">
        <f t="shared" si="1"/>
        <v>1.5850109878370295</v>
      </c>
    </row>
    <row r="69" spans="1:11">
      <c r="A69" s="78">
        <v>1973</v>
      </c>
      <c r="B69" s="457">
        <f>avgpoinc!B62</f>
        <v>42333.454758749118</v>
      </c>
      <c r="C69" s="560">
        <f>avgpoinc!C62</f>
        <v>42669.382508678129</v>
      </c>
      <c r="D69" s="560">
        <f>avgpoinc!D62</f>
        <v>57978.89855061171</v>
      </c>
      <c r="E69" s="560">
        <f>avgpoinc!E62</f>
        <v>27469.5331832273</v>
      </c>
      <c r="F69" s="561">
        <f>avgpoinc!F62</f>
        <v>66941.692242799501</v>
      </c>
      <c r="G69" s="474">
        <f t="shared" si="2"/>
        <v>1</v>
      </c>
      <c r="H69" s="487">
        <f t="shared" si="3"/>
        <v>1.0079352784185323</v>
      </c>
      <c r="I69" s="488">
        <f t="shared" si="4"/>
        <v>1.3695763523441027</v>
      </c>
      <c r="J69" s="487">
        <f t="shared" si="5"/>
        <v>0.64888474942031826</v>
      </c>
      <c r="K69" s="489">
        <f t="shared" si="1"/>
        <v>1.5812952811030516</v>
      </c>
    </row>
    <row r="70" spans="1:11">
      <c r="A70" s="78">
        <v>1974</v>
      </c>
      <c r="B70" s="457">
        <f>avgpoinc!B63</f>
        <v>41131.079710021288</v>
      </c>
      <c r="C70" s="560">
        <f>avgpoinc!C63</f>
        <v>41494.426984513309</v>
      </c>
      <c r="D70" s="560">
        <f>avgpoinc!D63</f>
        <v>55992.789030857777</v>
      </c>
      <c r="E70" s="560">
        <f>avgpoinc!E63</f>
        <v>27026.239477727824</v>
      </c>
      <c r="F70" s="561">
        <f>avgpoinc!F63</f>
        <v>64773.863327058614</v>
      </c>
      <c r="G70" s="474">
        <f t="shared" si="2"/>
        <v>1</v>
      </c>
      <c r="H70" s="487">
        <f t="shared" si="3"/>
        <v>1.0088338861282917</v>
      </c>
      <c r="I70" s="488">
        <f t="shared" si="4"/>
        <v>1.361325533528738</v>
      </c>
      <c r="J70" s="487">
        <f t="shared" si="5"/>
        <v>0.65707585767905519</v>
      </c>
      <c r="K70" s="489">
        <f t="shared" si="1"/>
        <v>1.5748155356903246</v>
      </c>
    </row>
    <row r="71" spans="1:11">
      <c r="A71" s="78">
        <v>1975</v>
      </c>
      <c r="B71" s="457">
        <f>avgpoinc!B64</f>
        <v>39805.835380126839</v>
      </c>
      <c r="C71" s="560">
        <f>avgpoinc!C64</f>
        <v>39639.354866679299</v>
      </c>
      <c r="D71" s="560">
        <f>avgpoinc!D64</f>
        <v>52974.911130048211</v>
      </c>
      <c r="E71" s="560">
        <f>avgpoinc!E64</f>
        <v>27145.656730152521</v>
      </c>
      <c r="F71" s="561">
        <f>avgpoinc!F64</f>
        <v>62402.356276672675</v>
      </c>
      <c r="G71" s="474">
        <f t="shared" si="2"/>
        <v>1</v>
      </c>
      <c r="H71" s="487">
        <f t="shared" si="3"/>
        <v>0.99581768572728779</v>
      </c>
      <c r="I71" s="488">
        <f t="shared" si="4"/>
        <v>1.3308327943419087</v>
      </c>
      <c r="J71" s="487">
        <f t="shared" si="5"/>
        <v>0.68195169052286886</v>
      </c>
      <c r="K71" s="489">
        <f t="shared" si="1"/>
        <v>1.567668551124723</v>
      </c>
    </row>
    <row r="72" spans="1:11">
      <c r="A72" s="78">
        <v>1976</v>
      </c>
      <c r="B72" s="457">
        <f>avgpoinc!B65</f>
        <v>41257.106058694248</v>
      </c>
      <c r="C72" s="560">
        <f>avgpoinc!C65</f>
        <v>41112.140016798148</v>
      </c>
      <c r="D72" s="560">
        <f>avgpoinc!D65</f>
        <v>54617.870001665542</v>
      </c>
      <c r="E72" s="560">
        <f>avgpoinc!E65</f>
        <v>28525.929095022704</v>
      </c>
      <c r="F72" s="561">
        <f>avgpoinc!F65</f>
        <v>64492.010143991363</v>
      </c>
      <c r="G72" s="474">
        <f t="shared" si="2"/>
        <v>1</v>
      </c>
      <c r="H72" s="487">
        <f t="shared" si="3"/>
        <v>0.99648627701395576</v>
      </c>
      <c r="I72" s="488">
        <f t="shared" si="4"/>
        <v>1.3238415201483997</v>
      </c>
      <c r="J72" s="487">
        <f t="shared" si="5"/>
        <v>0.6914185656754599</v>
      </c>
      <c r="K72" s="489">
        <f t="shared" si="1"/>
        <v>1.5631733852646397</v>
      </c>
    </row>
    <row r="73" spans="1:11">
      <c r="A73" s="78">
        <v>1977</v>
      </c>
      <c r="B73" s="457">
        <f>avgpoinc!B66</f>
        <v>42538.758929089745</v>
      </c>
      <c r="C73" s="560">
        <f>avgpoinc!C66</f>
        <v>42138.13113526666</v>
      </c>
      <c r="D73" s="560">
        <f>avgpoinc!D66</f>
        <v>55970.998720000134</v>
      </c>
      <c r="E73" s="560">
        <f>avgpoinc!E66</f>
        <v>29753.114421624628</v>
      </c>
      <c r="F73" s="561">
        <f>avgpoinc!F66</f>
        <v>66198.710389613057</v>
      </c>
      <c r="G73" s="474">
        <f t="shared" si="2"/>
        <v>1</v>
      </c>
      <c r="H73" s="487">
        <f t="shared" si="3"/>
        <v>0.99058205260546239</v>
      </c>
      <c r="I73" s="488">
        <f t="shared" si="4"/>
        <v>1.3157647314840883</v>
      </c>
      <c r="J73" s="487">
        <f t="shared" si="5"/>
        <v>0.69943541303642098</v>
      </c>
      <c r="K73" s="489">
        <f>F73/$B73</f>
        <v>1.5561975021406576</v>
      </c>
    </row>
    <row r="74" spans="1:11">
      <c r="A74" s="78">
        <v>1978</v>
      </c>
      <c r="B74" s="457">
        <f>avgpoinc!B67</f>
        <v>44049.332294973625</v>
      </c>
      <c r="C74" s="560">
        <f>avgpoinc!C67</f>
        <v>43792.726585281656</v>
      </c>
      <c r="D74" s="560">
        <f>avgpoinc!D67</f>
        <v>57681.896895653801</v>
      </c>
      <c r="E74" s="560">
        <f>avgpoinc!E67</f>
        <v>31053.442051509926</v>
      </c>
      <c r="F74" s="561">
        <f>avgpoinc!F67</f>
        <v>68274.734386649332</v>
      </c>
      <c r="G74" s="474">
        <f t="shared" ref="G74:K109" si="6">B74/$B74</f>
        <v>1</v>
      </c>
      <c r="H74" s="487">
        <f t="shared" si="6"/>
        <v>0.99417458344263598</v>
      </c>
      <c r="I74" s="488">
        <f t="shared" si="6"/>
        <v>1.3094840237166492</v>
      </c>
      <c r="J74" s="487">
        <f t="shared" si="6"/>
        <v>0.70496964275332197</v>
      </c>
      <c r="K74" s="489">
        <f t="shared" si="6"/>
        <v>1.5499607106289786</v>
      </c>
    </row>
    <row r="75" spans="1:11">
      <c r="A75" s="83">
        <v>1979</v>
      </c>
      <c r="B75" s="458">
        <f>avgpoinc!B68</f>
        <v>44194.024030554625</v>
      </c>
      <c r="C75" s="562">
        <f>avgpoinc!C68</f>
        <v>43776.55641026207</v>
      </c>
      <c r="D75" s="562">
        <f>avgpoinc!D68</f>
        <v>57221.253717753221</v>
      </c>
      <c r="E75" s="562">
        <f>avgpoinc!E68</f>
        <v>31404.402323408416</v>
      </c>
      <c r="F75" s="563">
        <f>avgpoinc!F68</f>
        <v>68199.664761794847</v>
      </c>
      <c r="G75" s="476">
        <f t="shared" si="6"/>
        <v>1</v>
      </c>
      <c r="H75" s="490">
        <f t="shared" si="6"/>
        <v>0.99055375405498425</v>
      </c>
      <c r="I75" s="491">
        <f t="shared" si="6"/>
        <v>1.2947735575785517</v>
      </c>
      <c r="J75" s="490">
        <f t="shared" si="6"/>
        <v>0.71060291549138432</v>
      </c>
      <c r="K75" s="492">
        <f t="shared" si="6"/>
        <v>1.5431874842318802</v>
      </c>
    </row>
    <row r="76" spans="1:11">
      <c r="A76" s="78">
        <v>1980</v>
      </c>
      <c r="B76" s="457">
        <f>avgpoinc!B69</f>
        <v>42926.428232662707</v>
      </c>
      <c r="C76" s="560">
        <f>avgpoinc!C69</f>
        <v>42320.79653084898</v>
      </c>
      <c r="D76" s="560">
        <f>avgpoinc!D69</f>
        <v>55379.718715370851</v>
      </c>
      <c r="E76" s="560">
        <f>avgpoinc!E69</f>
        <v>30917.759327679058</v>
      </c>
      <c r="F76" s="561">
        <f>avgpoinc!F69</f>
        <v>66100.412105822834</v>
      </c>
      <c r="G76" s="473">
        <f t="shared" si="6"/>
        <v>1</v>
      </c>
      <c r="H76" s="487">
        <f t="shared" si="6"/>
        <v>0.98589140241225792</v>
      </c>
      <c r="I76" s="488">
        <f t="shared" si="6"/>
        <v>1.2901077726572283</v>
      </c>
      <c r="J76" s="487">
        <f t="shared" si="6"/>
        <v>0.72024998586194378</v>
      </c>
      <c r="K76" s="489">
        <f t="shared" si="6"/>
        <v>1.5398535314318802</v>
      </c>
    </row>
    <row r="77" spans="1:11">
      <c r="A77" s="78">
        <v>1981</v>
      </c>
      <c r="B77" s="457">
        <f>avgpoinc!B70</f>
        <v>43256.492312823182</v>
      </c>
      <c r="C77" s="560">
        <f>avgpoinc!C70</f>
        <v>42205.605335602952</v>
      </c>
      <c r="D77" s="560">
        <f>avgpoinc!D70</f>
        <v>55216.480586119389</v>
      </c>
      <c r="E77" s="560">
        <f>avgpoinc!E70</f>
        <v>31734.002404902199</v>
      </c>
      <c r="F77" s="561">
        <f>avgpoinc!F70</f>
        <v>66551.486073533641</v>
      </c>
      <c r="G77" s="473">
        <f t="shared" si="6"/>
        <v>1</v>
      </c>
      <c r="H77" s="487">
        <f t="shared" si="6"/>
        <v>0.97570568205992281</v>
      </c>
      <c r="I77" s="488">
        <f t="shared" si="6"/>
        <v>1.2764900164998059</v>
      </c>
      <c r="J77" s="487">
        <f t="shared" si="6"/>
        <v>0.73362403440869861</v>
      </c>
      <c r="K77" s="489">
        <f t="shared" si="6"/>
        <v>1.538531732814701</v>
      </c>
    </row>
    <row r="78" spans="1:11">
      <c r="A78" s="78">
        <v>1982</v>
      </c>
      <c r="B78" s="457">
        <f>avgpoinc!B71</f>
        <v>41835.044924365204</v>
      </c>
      <c r="C78" s="560">
        <f>avgpoinc!C71</f>
        <v>40426.782588182934</v>
      </c>
      <c r="D78" s="560">
        <f>avgpoinc!D71</f>
        <v>53000.796414494158</v>
      </c>
      <c r="E78" s="560">
        <f>avgpoinc!E71</f>
        <v>31303.264417403505</v>
      </c>
      <c r="F78" s="561">
        <f>avgpoinc!F71</f>
        <v>64339.810447723939</v>
      </c>
      <c r="G78" s="473">
        <f t="shared" si="6"/>
        <v>1</v>
      </c>
      <c r="H78" s="487">
        <f t="shared" si="6"/>
        <v>0.96633773577324211</v>
      </c>
      <c r="I78" s="488">
        <f t="shared" si="6"/>
        <v>1.2668994741207005</v>
      </c>
      <c r="J78" s="487">
        <f t="shared" si="6"/>
        <v>0.74825459071449762</v>
      </c>
      <c r="K78" s="489">
        <f t="shared" si="6"/>
        <v>1.5379405128892716</v>
      </c>
    </row>
    <row r="79" spans="1:11">
      <c r="A79" s="78">
        <v>1983</v>
      </c>
      <c r="B79" s="457">
        <f>avgpoinc!B72</f>
        <v>42489.519548622979</v>
      </c>
      <c r="C79" s="560">
        <f>avgpoinc!C72</f>
        <v>40831.041178681924</v>
      </c>
      <c r="D79" s="560">
        <f>avgpoinc!D72</f>
        <v>53096.319762032377</v>
      </c>
      <c r="E79" s="560">
        <f>avgpoinc!E72</f>
        <v>32454.070534769733</v>
      </c>
      <c r="F79" s="561">
        <f>avgpoinc!F72</f>
        <v>65239.462279581101</v>
      </c>
      <c r="G79" s="473">
        <f t="shared" si="6"/>
        <v>1</v>
      </c>
      <c r="H79" s="487">
        <f t="shared" si="6"/>
        <v>0.96096735412498202</v>
      </c>
      <c r="I79" s="488">
        <f t="shared" si="6"/>
        <v>1.2496333290206185</v>
      </c>
      <c r="J79" s="487">
        <f t="shared" si="6"/>
        <v>0.76381354459964756</v>
      </c>
      <c r="K79" s="489">
        <f t="shared" si="6"/>
        <v>1.5354248052846109</v>
      </c>
    </row>
    <row r="80" spans="1:11">
      <c r="A80" s="78">
        <v>1984</v>
      </c>
      <c r="B80" s="457">
        <f>avgpoinc!B73</f>
        <v>45321.755069019746</v>
      </c>
      <c r="C80" s="560">
        <f>avgpoinc!C73</f>
        <v>43327.052772161005</v>
      </c>
      <c r="D80" s="560">
        <f>avgpoinc!D73</f>
        <v>56247.862022109293</v>
      </c>
      <c r="E80" s="560">
        <f>avgpoinc!E73</f>
        <v>34903.11878964967</v>
      </c>
      <c r="F80" s="561">
        <f>avgpoinc!F73</f>
        <v>69506.95298368817</v>
      </c>
      <c r="G80" s="473">
        <f t="shared" si="6"/>
        <v>1</v>
      </c>
      <c r="H80" s="487">
        <f t="shared" si="6"/>
        <v>0.95598797324108387</v>
      </c>
      <c r="I80" s="488">
        <f t="shared" si="6"/>
        <v>1.2410786373221947</v>
      </c>
      <c r="J80" s="487">
        <f t="shared" si="6"/>
        <v>0.77011842847869183</v>
      </c>
      <c r="K80" s="489">
        <f t="shared" si="6"/>
        <v>1.5336333043113002</v>
      </c>
    </row>
    <row r="81" spans="1:11">
      <c r="A81" s="78">
        <v>1985</v>
      </c>
      <c r="B81" s="457">
        <f>avgpoinc!B74</f>
        <v>46101.971179978013</v>
      </c>
      <c r="C81" s="560">
        <f>avgpoinc!C74</f>
        <v>44011.074637111567</v>
      </c>
      <c r="D81" s="560">
        <f>avgpoinc!D74</f>
        <v>57509.594492649478</v>
      </c>
      <c r="E81" s="560">
        <f>avgpoinc!E74</f>
        <v>35227.36176834011</v>
      </c>
      <c r="F81" s="561">
        <f>avgpoinc!F74</f>
        <v>70515.109918201459</v>
      </c>
      <c r="G81" s="473">
        <f t="shared" si="6"/>
        <v>1</v>
      </c>
      <c r="H81" s="487">
        <f t="shared" si="6"/>
        <v>0.95464626588950463</v>
      </c>
      <c r="I81" s="488">
        <f t="shared" si="6"/>
        <v>1.2474432875795509</v>
      </c>
      <c r="J81" s="487">
        <f t="shared" si="6"/>
        <v>0.76411834172590165</v>
      </c>
      <c r="K81" s="489">
        <f t="shared" si="6"/>
        <v>1.5295465272605528</v>
      </c>
    </row>
    <row r="82" spans="1:11">
      <c r="A82" s="78">
        <v>1986</v>
      </c>
      <c r="B82" s="457">
        <f>avgpoinc!B75</f>
        <v>46510.158066548509</v>
      </c>
      <c r="C82" s="560">
        <f>avgpoinc!C75</f>
        <v>44853.179817084434</v>
      </c>
      <c r="D82" s="560">
        <f>avgpoinc!D75</f>
        <v>57940.18124823206</v>
      </c>
      <c r="E82" s="560">
        <f>avgpoinc!E75</f>
        <v>35731.598498001949</v>
      </c>
      <c r="F82" s="561">
        <f>avgpoinc!F75</f>
        <v>70842.660454999714</v>
      </c>
      <c r="G82" s="473">
        <f t="shared" si="6"/>
        <v>1</v>
      </c>
      <c r="H82" s="487">
        <f t="shared" si="6"/>
        <v>0.9643738417940183</v>
      </c>
      <c r="I82" s="488">
        <f t="shared" si="6"/>
        <v>1.2457532645949954</v>
      </c>
      <c r="J82" s="487">
        <f t="shared" si="6"/>
        <v>0.76825364572779598</v>
      </c>
      <c r="K82" s="489">
        <f t="shared" si="6"/>
        <v>1.5231653341972162</v>
      </c>
    </row>
    <row r="83" spans="1:11">
      <c r="A83" s="78">
        <v>1987</v>
      </c>
      <c r="B83" s="457">
        <f>avgpoinc!B76</f>
        <v>47916.93355781756</v>
      </c>
      <c r="C83" s="560">
        <f>avgpoinc!C76</f>
        <v>46699.908434988974</v>
      </c>
      <c r="D83" s="560">
        <f>avgpoinc!D76</f>
        <v>59645.515176424386</v>
      </c>
      <c r="E83" s="560">
        <f>avgpoinc!E76</f>
        <v>36863.59500146877</v>
      </c>
      <c r="F83" s="561">
        <f>avgpoinc!F76</f>
        <v>72519.588767282155</v>
      </c>
      <c r="G83" s="473">
        <f t="shared" si="6"/>
        <v>1</v>
      </c>
      <c r="H83" s="487">
        <f t="shared" si="6"/>
        <v>0.97460135629588862</v>
      </c>
      <c r="I83" s="488">
        <f t="shared" si="6"/>
        <v>1.2447690356574024</v>
      </c>
      <c r="J83" s="487">
        <f t="shared" si="6"/>
        <v>0.76932291497719474</v>
      </c>
      <c r="K83" s="489">
        <f t="shared" si="6"/>
        <v>1.5134438575828006</v>
      </c>
    </row>
    <row r="84" spans="1:11">
      <c r="A84" s="78">
        <v>1988</v>
      </c>
      <c r="B84" s="457">
        <f>avgpoinc!B77</f>
        <v>49931.117986891964</v>
      </c>
      <c r="C84" s="560">
        <f>avgpoinc!C77</f>
        <v>48887.57043562107</v>
      </c>
      <c r="D84" s="560">
        <f>avgpoinc!D77</f>
        <v>62274.184529034348</v>
      </c>
      <c r="E84" s="560">
        <f>avgpoinc!E77</f>
        <v>38259.592927547448</v>
      </c>
      <c r="F84" s="561">
        <f>avgpoinc!F77</f>
        <v>75095.854095331568</v>
      </c>
      <c r="G84" s="473">
        <f t="shared" si="6"/>
        <v>1</v>
      </c>
      <c r="H84" s="487">
        <f t="shared" si="6"/>
        <v>0.97910025664666978</v>
      </c>
      <c r="I84" s="488">
        <f t="shared" si="6"/>
        <v>1.2472018861140404</v>
      </c>
      <c r="J84" s="487">
        <f t="shared" si="6"/>
        <v>0.76624747191904352</v>
      </c>
      <c r="K84" s="489">
        <f t="shared" si="6"/>
        <v>1.5039890377588963</v>
      </c>
    </row>
    <row r="85" spans="1:11">
      <c r="A85" s="83">
        <v>1989</v>
      </c>
      <c r="B85" s="458">
        <f>avgpoinc!B78</f>
        <v>50533.059799038783</v>
      </c>
      <c r="C85" s="562">
        <f>avgpoinc!C78</f>
        <v>49408.540783422293</v>
      </c>
      <c r="D85" s="562">
        <f>avgpoinc!D78</f>
        <v>62383.655428493701</v>
      </c>
      <c r="E85" s="562">
        <f>avgpoinc!E78</f>
        <v>39270.589690210392</v>
      </c>
      <c r="F85" s="563">
        <f>avgpoinc!F78</f>
        <v>75390.145799347723</v>
      </c>
      <c r="G85" s="476">
        <f t="shared" si="6"/>
        <v>1</v>
      </c>
      <c r="H85" s="490">
        <f t="shared" si="6"/>
        <v>0.97774686472403394</v>
      </c>
      <c r="I85" s="491">
        <f t="shared" si="6"/>
        <v>1.2345117370011371</v>
      </c>
      <c r="J85" s="490">
        <f t="shared" si="6"/>
        <v>0.77712669381950583</v>
      </c>
      <c r="K85" s="492">
        <f t="shared" si="6"/>
        <v>1.4918975043102725</v>
      </c>
    </row>
    <row r="86" spans="1:11">
      <c r="A86" s="78">
        <v>1990</v>
      </c>
      <c r="B86" s="457">
        <f>avgpoinc!B79</f>
        <v>50488.157022734827</v>
      </c>
      <c r="C86" s="560">
        <f>avgpoinc!C79</f>
        <v>49349.808699861867</v>
      </c>
      <c r="D86" s="560">
        <f>avgpoinc!D79</f>
        <v>61812.37493068086</v>
      </c>
      <c r="E86" s="560">
        <f>avgpoinc!E79</f>
        <v>39722.603913982937</v>
      </c>
      <c r="F86" s="561">
        <f>avgpoinc!F79</f>
        <v>74856.882399876413</v>
      </c>
      <c r="G86" s="473">
        <f t="shared" si="6"/>
        <v>1</v>
      </c>
      <c r="H86" s="487">
        <f t="shared" si="6"/>
        <v>0.97745316149368733</v>
      </c>
      <c r="I86" s="488">
        <f t="shared" si="6"/>
        <v>1.2242945390707516</v>
      </c>
      <c r="J86" s="487">
        <f t="shared" si="6"/>
        <v>0.78677072518404345</v>
      </c>
      <c r="K86" s="489">
        <f t="shared" si="6"/>
        <v>1.4826622086080177</v>
      </c>
    </row>
    <row r="87" spans="1:11">
      <c r="A87" s="78">
        <v>1991</v>
      </c>
      <c r="B87" s="457">
        <f>avgpoinc!B80</f>
        <v>49454.531743428226</v>
      </c>
      <c r="C87" s="560">
        <f>avgpoinc!C80</f>
        <v>48029.269330483592</v>
      </c>
      <c r="D87" s="560">
        <f>avgpoinc!D80</f>
        <v>59839.507231873067</v>
      </c>
      <c r="E87" s="560">
        <f>avgpoinc!E80</f>
        <v>39581.011115099158</v>
      </c>
      <c r="F87" s="561">
        <f>avgpoinc!F80</f>
        <v>73442.783611192455</v>
      </c>
      <c r="G87" s="473">
        <f t="shared" si="6"/>
        <v>1</v>
      </c>
      <c r="H87" s="487">
        <f t="shared" si="6"/>
        <v>0.97118034763044681</v>
      </c>
      <c r="I87" s="488">
        <f t="shared" si="6"/>
        <v>1.2099903714046358</v>
      </c>
      <c r="J87" s="487">
        <f t="shared" si="6"/>
        <v>0.80035154958997035</v>
      </c>
      <c r="K87" s="489">
        <f t="shared" si="6"/>
        <v>1.48505669798303</v>
      </c>
    </row>
    <row r="88" spans="1:11">
      <c r="A88" s="78">
        <v>1992</v>
      </c>
      <c r="B88" s="457">
        <f>avgpoinc!B81</f>
        <v>50411.874525035062</v>
      </c>
      <c r="C88" s="560">
        <f>avgpoinc!C81</f>
        <v>49065.612773985966</v>
      </c>
      <c r="D88" s="560">
        <f>avgpoinc!D81</f>
        <v>60818.26939227659</v>
      </c>
      <c r="E88" s="560">
        <f>avgpoinc!E81</f>
        <v>40618.408737649173</v>
      </c>
      <c r="F88" s="561">
        <f>avgpoinc!F81</f>
        <v>74904.788581092449</v>
      </c>
      <c r="G88" s="473">
        <f t="shared" si="6"/>
        <v>1</v>
      </c>
      <c r="H88" s="487">
        <f t="shared" si="6"/>
        <v>0.97329474922856662</v>
      </c>
      <c r="I88" s="488">
        <f t="shared" si="6"/>
        <v>1.2064274531603383</v>
      </c>
      <c r="J88" s="487">
        <f t="shared" si="6"/>
        <v>0.80573097351255307</v>
      </c>
      <c r="K88" s="489">
        <f t="shared" si="6"/>
        <v>1.4858560465529596</v>
      </c>
    </row>
    <row r="89" spans="1:11">
      <c r="A89" s="78">
        <v>1993</v>
      </c>
      <c r="B89" s="457">
        <f>avgpoinc!B82</f>
        <v>50839.812062745543</v>
      </c>
      <c r="C89" s="560">
        <f>avgpoinc!C82</f>
        <v>49600.445218692803</v>
      </c>
      <c r="D89" s="560">
        <f>avgpoinc!D82</f>
        <v>61516.80849030221</v>
      </c>
      <c r="E89" s="560">
        <f>avgpoinc!E82</f>
        <v>40905.574008522271</v>
      </c>
      <c r="F89" s="561">
        <f>avgpoinc!F82</f>
        <v>75544.608494958724</v>
      </c>
      <c r="G89" s="473">
        <f t="shared" si="6"/>
        <v>1</v>
      </c>
      <c r="H89" s="487">
        <f t="shared" si="6"/>
        <v>0.97562211987481118</v>
      </c>
      <c r="I89" s="488">
        <f t="shared" si="6"/>
        <v>1.2100125078035167</v>
      </c>
      <c r="J89" s="487">
        <f t="shared" si="6"/>
        <v>0.804597270305354</v>
      </c>
      <c r="K89" s="489">
        <f t="shared" si="6"/>
        <v>1.4859340628899844</v>
      </c>
    </row>
    <row r="90" spans="1:11">
      <c r="A90" s="78">
        <v>1994</v>
      </c>
      <c r="B90" s="457">
        <f>avgpoinc!B83</f>
        <v>52500.595060551219</v>
      </c>
      <c r="C90" s="560">
        <f>avgpoinc!C83</f>
        <v>51181.677426666167</v>
      </c>
      <c r="D90" s="560">
        <f>avgpoinc!D83</f>
        <v>63489.897103228141</v>
      </c>
      <c r="E90" s="560">
        <f>avgpoinc!E83</f>
        <v>42226.022354659355</v>
      </c>
      <c r="F90" s="561">
        <f>avgpoinc!F83</f>
        <v>77984.028317090269</v>
      </c>
      <c r="G90" s="473">
        <f t="shared" si="6"/>
        <v>1</v>
      </c>
      <c r="H90" s="487">
        <f t="shared" si="6"/>
        <v>0.97487804409904522</v>
      </c>
      <c r="I90" s="488">
        <f t="shared" si="6"/>
        <v>1.2093176663998282</v>
      </c>
      <c r="J90" s="487">
        <f t="shared" si="6"/>
        <v>0.80429607142468096</v>
      </c>
      <c r="K90" s="489">
        <f t="shared" si="6"/>
        <v>1.4853932270129109</v>
      </c>
    </row>
    <row r="91" spans="1:11">
      <c r="A91" s="78">
        <v>1995</v>
      </c>
      <c r="B91" s="457">
        <f>avgpoinc!B84</f>
        <v>53654.471390421655</v>
      </c>
      <c r="C91" s="560">
        <f>avgpoinc!C84</f>
        <v>52013.612759021824</v>
      </c>
      <c r="D91" s="560">
        <f>avgpoinc!D84</f>
        <v>64394.87223406024</v>
      </c>
      <c r="E91" s="560">
        <f>avgpoinc!E84</f>
        <v>43681.974890411228</v>
      </c>
      <c r="F91" s="561">
        <f>avgpoinc!F84</f>
        <v>79782.808367964462</v>
      </c>
      <c r="G91" s="473">
        <f t="shared" si="6"/>
        <v>1</v>
      </c>
      <c r="H91" s="487">
        <f t="shared" si="6"/>
        <v>0.96941804496665385</v>
      </c>
      <c r="I91" s="488">
        <f t="shared" si="6"/>
        <v>1.2001771812359323</v>
      </c>
      <c r="J91" s="487">
        <f t="shared" si="6"/>
        <v>0.81413484763563049</v>
      </c>
      <c r="K91" s="489">
        <f t="shared" si="6"/>
        <v>1.4869740825031632</v>
      </c>
    </row>
    <row r="92" spans="1:11">
      <c r="A92" s="78">
        <v>1996</v>
      </c>
      <c r="B92" s="457">
        <f>avgpoinc!B85</f>
        <v>55347.601466658787</v>
      </c>
      <c r="C92" s="560">
        <f>avgpoinc!C85</f>
        <v>53685.365424038813</v>
      </c>
      <c r="D92" s="560">
        <f>avgpoinc!D85</f>
        <v>66439.365637987255</v>
      </c>
      <c r="E92" s="560">
        <f>avgpoinc!E85</f>
        <v>45065.568726213562</v>
      </c>
      <c r="F92" s="561">
        <f>avgpoinc!F85</f>
        <v>82117.226896460648</v>
      </c>
      <c r="G92" s="473">
        <f t="shared" si="6"/>
        <v>1</v>
      </c>
      <c r="H92" s="487">
        <f t="shared" si="6"/>
        <v>0.96996733374938926</v>
      </c>
      <c r="I92" s="488">
        <f t="shared" si="6"/>
        <v>1.2004018941635639</v>
      </c>
      <c r="J92" s="487">
        <f t="shared" si="6"/>
        <v>0.81422803395303245</v>
      </c>
      <c r="K92" s="489">
        <f t="shared" si="6"/>
        <v>1.4836636949105697</v>
      </c>
    </row>
    <row r="93" spans="1:11">
      <c r="A93" s="78">
        <v>1997</v>
      </c>
      <c r="B93" s="457">
        <f>avgpoinc!B86</f>
        <v>57358.688291481521</v>
      </c>
      <c r="C93" s="560">
        <f>avgpoinc!C86</f>
        <v>55855.726147154259</v>
      </c>
      <c r="D93" s="560">
        <f>avgpoinc!D86</f>
        <v>68822.673422910841</v>
      </c>
      <c r="E93" s="560">
        <f>avgpoinc!E86</f>
        <v>46766.950771673175</v>
      </c>
      <c r="F93" s="561">
        <f>avgpoinc!F86</f>
        <v>85023.291510149284</v>
      </c>
      <c r="G93" s="473">
        <f t="shared" si="6"/>
        <v>1</v>
      </c>
      <c r="H93" s="487">
        <f t="shared" si="6"/>
        <v>0.97379713188890216</v>
      </c>
      <c r="I93" s="488">
        <f t="shared" si="6"/>
        <v>1.1998648412804074</v>
      </c>
      <c r="J93" s="487">
        <f t="shared" si="6"/>
        <v>0.81534205479065402</v>
      </c>
      <c r="K93" s="489">
        <f t="shared" si="6"/>
        <v>1.4823088540324292</v>
      </c>
    </row>
    <row r="94" spans="1:11">
      <c r="A94" s="78">
        <v>1998</v>
      </c>
      <c r="B94" s="457">
        <f>avgpoinc!B87</f>
        <v>59554.261349751767</v>
      </c>
      <c r="C94" s="560">
        <f>avgpoinc!C87</f>
        <v>58427.624387804572</v>
      </c>
      <c r="D94" s="560">
        <f>avgpoinc!D87</f>
        <v>71649.925524138685</v>
      </c>
      <c r="E94" s="560">
        <f>avgpoinc!E87</f>
        <v>48367.59008076325</v>
      </c>
      <c r="F94" s="561">
        <f>avgpoinc!F87</f>
        <v>88223.31324728296</v>
      </c>
      <c r="G94" s="473">
        <f t="shared" si="6"/>
        <v>1</v>
      </c>
      <c r="H94" s="487">
        <f t="shared" si="6"/>
        <v>0.98108217722102786</v>
      </c>
      <c r="I94" s="488">
        <f t="shared" si="6"/>
        <v>1.203103252399542</v>
      </c>
      <c r="J94" s="487">
        <f t="shared" si="6"/>
        <v>0.81216001986337882</v>
      </c>
      <c r="K94" s="489">
        <f t="shared" si="6"/>
        <v>1.4813937953014455</v>
      </c>
    </row>
    <row r="95" spans="1:11">
      <c r="A95" s="83">
        <v>1999</v>
      </c>
      <c r="B95" s="458">
        <f>avgpoinc!B88</f>
        <v>61338.071338105416</v>
      </c>
      <c r="C95" s="562">
        <f>avgpoinc!C88</f>
        <v>60594.555733959547</v>
      </c>
      <c r="D95" s="562">
        <f>avgpoinc!D88</f>
        <v>74408.002554084887</v>
      </c>
      <c r="E95" s="562">
        <f>avgpoinc!E88</f>
        <v>49320.222993994685</v>
      </c>
      <c r="F95" s="563">
        <f>avgpoinc!F88</f>
        <v>90993.380161313195</v>
      </c>
      <c r="G95" s="476">
        <f t="shared" si="6"/>
        <v>1</v>
      </c>
      <c r="H95" s="490">
        <f t="shared" si="6"/>
        <v>0.98787839937047439</v>
      </c>
      <c r="I95" s="491">
        <f t="shared" si="6"/>
        <v>1.213080244142922</v>
      </c>
      <c r="J95" s="490">
        <f t="shared" si="6"/>
        <v>0.80407195593310399</v>
      </c>
      <c r="K95" s="492">
        <f t="shared" si="6"/>
        <v>1.483473121607344</v>
      </c>
    </row>
    <row r="96" spans="1:11">
      <c r="A96" s="88">
        <v>2000</v>
      </c>
      <c r="B96" s="459">
        <f>avgpoinc!B89</f>
        <v>63384.621353947892</v>
      </c>
      <c r="C96" s="564">
        <f>avgpoinc!C89</f>
        <v>62779.460288231407</v>
      </c>
      <c r="D96" s="564">
        <f>avgpoinc!D89</f>
        <v>77012.470294090963</v>
      </c>
      <c r="E96" s="564">
        <f>avgpoinc!E89</f>
        <v>50827.501847458399</v>
      </c>
      <c r="F96" s="565">
        <f>avgpoinc!F89</f>
        <v>93665.163569175114</v>
      </c>
      <c r="G96" s="477">
        <f t="shared" si="6"/>
        <v>1</v>
      </c>
      <c r="H96" s="493">
        <f t="shared" si="6"/>
        <v>0.99045255690118916</v>
      </c>
      <c r="I96" s="494">
        <f t="shared" si="6"/>
        <v>1.2150024508948851</v>
      </c>
      <c r="J96" s="493">
        <f t="shared" si="6"/>
        <v>0.80189012353061295</v>
      </c>
      <c r="K96" s="495">
        <f t="shared" si="6"/>
        <v>1.4777269559778037</v>
      </c>
    </row>
    <row r="97" spans="1:11">
      <c r="A97" s="78">
        <v>2001</v>
      </c>
      <c r="B97" s="457">
        <f>avgpoinc!B90</f>
        <v>63073.297064917373</v>
      </c>
      <c r="C97" s="560">
        <f>avgpoinc!C90</f>
        <v>62036.74599441082</v>
      </c>
      <c r="D97" s="560">
        <f>avgpoinc!D90</f>
        <v>75785.781986793125</v>
      </c>
      <c r="E97" s="560">
        <f>avgpoinc!E90</f>
        <v>51342.404541304189</v>
      </c>
      <c r="F97" s="561">
        <f>avgpoinc!F90</f>
        <v>92561.292684763117</v>
      </c>
      <c r="G97" s="473">
        <f t="shared" si="6"/>
        <v>1</v>
      </c>
      <c r="H97" s="487">
        <f t="shared" si="6"/>
        <v>0.98356592855071934</v>
      </c>
      <c r="I97" s="488">
        <f t="shared" si="6"/>
        <v>1.2015509813731726</v>
      </c>
      <c r="J97" s="487">
        <f t="shared" si="6"/>
        <v>0.81401174396291165</v>
      </c>
      <c r="K97" s="489">
        <f t="shared" si="6"/>
        <v>1.4675194891032193</v>
      </c>
    </row>
    <row r="98" spans="1:11">
      <c r="A98" s="78">
        <v>2002</v>
      </c>
      <c r="B98" s="457">
        <f>avgpoinc!B91</f>
        <v>62931.080967238871</v>
      </c>
      <c r="C98" s="560">
        <f>avgpoinc!C91</f>
        <v>61779.883183273385</v>
      </c>
      <c r="D98" s="560">
        <f>avgpoinc!D91</f>
        <v>74912.34711011473</v>
      </c>
      <c r="E98" s="560">
        <f>avgpoinc!E91</f>
        <v>51935.282600340695</v>
      </c>
      <c r="F98" s="561">
        <f>avgpoinc!F91</f>
        <v>91818.053356197823</v>
      </c>
      <c r="G98" s="473">
        <f t="shared" si="6"/>
        <v>1</v>
      </c>
      <c r="H98" s="487">
        <f t="shared" si="6"/>
        <v>0.98170700763006458</v>
      </c>
      <c r="I98" s="488">
        <f t="shared" si="6"/>
        <v>1.1903871021874415</v>
      </c>
      <c r="J98" s="487">
        <f t="shared" si="6"/>
        <v>0.82527237419261157</v>
      </c>
      <c r="K98" s="489">
        <f t="shared" si="6"/>
        <v>1.4590255235564307</v>
      </c>
    </row>
    <row r="99" spans="1:11">
      <c r="A99" s="78">
        <v>2003</v>
      </c>
      <c r="B99" s="457">
        <f>avgpoinc!B92</f>
        <v>63592.904637662519</v>
      </c>
      <c r="C99" s="560">
        <f>avgpoinc!C92</f>
        <v>62416.422783668932</v>
      </c>
      <c r="D99" s="560">
        <f>avgpoinc!D92</f>
        <v>75357.832996546829</v>
      </c>
      <c r="E99" s="560">
        <f>avgpoinc!E92</f>
        <v>52738.504213426408</v>
      </c>
      <c r="F99" s="561">
        <f>avgpoinc!F92</f>
        <v>92537.142087954315</v>
      </c>
      <c r="G99" s="473">
        <f t="shared" si="6"/>
        <v>1</v>
      </c>
      <c r="H99" s="487">
        <f t="shared" si="6"/>
        <v>0.98149979371603002</v>
      </c>
      <c r="I99" s="488">
        <f t="shared" si="6"/>
        <v>1.1850037897453831</v>
      </c>
      <c r="J99" s="487">
        <f t="shared" si="6"/>
        <v>0.82931428457180967</v>
      </c>
      <c r="K99" s="489">
        <f t="shared" si="6"/>
        <v>1.455148850570819</v>
      </c>
    </row>
    <row r="100" spans="1:11">
      <c r="A100" s="78">
        <v>2004</v>
      </c>
      <c r="B100" s="457">
        <f>avgpoinc!B93</f>
        <v>65455.605754244913</v>
      </c>
      <c r="C100" s="560">
        <f>avgpoinc!C93</f>
        <v>64403.119327604123</v>
      </c>
      <c r="D100" s="560">
        <f>avgpoinc!D93</f>
        <v>77875.050966441326</v>
      </c>
      <c r="E100" s="560">
        <f>avgpoinc!E93</f>
        <v>54020.334111430318</v>
      </c>
      <c r="F100" s="561">
        <f>avgpoinc!F93</f>
        <v>94956.547960856144</v>
      </c>
      <c r="G100" s="473">
        <f t="shared" si="6"/>
        <v>1</v>
      </c>
      <c r="H100" s="487">
        <f t="shared" si="6"/>
        <v>0.98392060673011905</v>
      </c>
      <c r="I100" s="488">
        <f t="shared" si="6"/>
        <v>1.189738450497664</v>
      </c>
      <c r="J100" s="487">
        <f t="shared" si="6"/>
        <v>0.82529729102578819</v>
      </c>
      <c r="K100" s="489">
        <f t="shared" si="6"/>
        <v>1.450701538343002</v>
      </c>
    </row>
    <row r="101" spans="1:11">
      <c r="A101" s="78">
        <v>2005</v>
      </c>
      <c r="B101" s="457">
        <f>avgpoinc!B94</f>
        <v>67104.624375776126</v>
      </c>
      <c r="C101" s="560">
        <f>avgpoinc!C94</f>
        <v>65737.284574626538</v>
      </c>
      <c r="D101" s="560">
        <f>avgpoinc!D94</f>
        <v>79691.59895514822</v>
      </c>
      <c r="E101" s="560">
        <f>avgpoinc!E94</f>
        <v>55516.765055497279</v>
      </c>
      <c r="F101" s="561">
        <f>avgpoinc!F94</f>
        <v>97141.548162380888</v>
      </c>
      <c r="G101" s="473">
        <f t="shared" si="6"/>
        <v>1</v>
      </c>
      <c r="H101" s="487">
        <f t="shared" si="6"/>
        <v>0.97962376194086587</v>
      </c>
      <c r="I101" s="488">
        <f t="shared" si="6"/>
        <v>1.1875723870964074</v>
      </c>
      <c r="J101" s="487">
        <f t="shared" si="6"/>
        <v>0.82731653104280078</v>
      </c>
      <c r="K101" s="489">
        <f t="shared" si="6"/>
        <v>1.4476133212280924</v>
      </c>
    </row>
    <row r="102" spans="1:11">
      <c r="A102" s="78">
        <v>2006</v>
      </c>
      <c r="B102" s="457">
        <f>avgpoinc!B95</f>
        <v>68708.34600839467</v>
      </c>
      <c r="C102" s="560">
        <f>avgpoinc!C95</f>
        <v>67120.796421903418</v>
      </c>
      <c r="D102" s="560">
        <f>avgpoinc!D95</f>
        <v>81728.488938926093</v>
      </c>
      <c r="E102" s="560">
        <f>avgpoinc!E95</f>
        <v>56723.479945231178</v>
      </c>
      <c r="F102" s="561">
        <f>avgpoinc!F95</f>
        <v>99060.062155390915</v>
      </c>
      <c r="G102" s="473">
        <f t="shared" si="6"/>
        <v>1</v>
      </c>
      <c r="H102" s="487">
        <f t="shared" si="6"/>
        <v>0.97689437049907613</v>
      </c>
      <c r="I102" s="488">
        <f t="shared" si="6"/>
        <v>1.1894987099375183</v>
      </c>
      <c r="J102" s="487">
        <f t="shared" si="6"/>
        <v>0.82556899184126475</v>
      </c>
      <c r="K102" s="489">
        <f t="shared" si="6"/>
        <v>1.44174715169665</v>
      </c>
    </row>
    <row r="103" spans="1:11">
      <c r="A103" s="78">
        <v>2007</v>
      </c>
      <c r="B103" s="457">
        <f>avgpoinc!B96</f>
        <v>67935.224101659085</v>
      </c>
      <c r="C103" s="560">
        <f>avgpoinc!C96</f>
        <v>65863.870868669328</v>
      </c>
      <c r="D103" s="560">
        <f>avgpoinc!D96</f>
        <v>80456.345787645259</v>
      </c>
      <c r="E103" s="560">
        <f>avgpoinc!E96</f>
        <v>56344.640108552339</v>
      </c>
      <c r="F103" s="561">
        <f>avgpoinc!F96</f>
        <v>97954.393727741204</v>
      </c>
      <c r="G103" s="473">
        <f t="shared" si="6"/>
        <v>1</v>
      </c>
      <c r="H103" s="487">
        <f t="shared" si="6"/>
        <v>0.96950987855887305</v>
      </c>
      <c r="I103" s="488">
        <f t="shared" si="6"/>
        <v>1.1843097134300966</v>
      </c>
      <c r="J103" s="487">
        <f t="shared" si="6"/>
        <v>0.82938771239258069</v>
      </c>
      <c r="K103" s="489">
        <f t="shared" si="6"/>
        <v>1.4418793052211187</v>
      </c>
    </row>
    <row r="104" spans="1:11">
      <c r="A104" s="78">
        <v>2008</v>
      </c>
      <c r="B104" s="457">
        <f>avgpoinc!B97</f>
        <v>66060.151871574024</v>
      </c>
      <c r="C104" s="560">
        <f>avgpoinc!C97</f>
        <v>63758.88287753948</v>
      </c>
      <c r="D104" s="560">
        <f>avgpoinc!D97</f>
        <v>77248.542339974359</v>
      </c>
      <c r="E104" s="560">
        <f>avgpoinc!E97</f>
        <v>55679.438327007047</v>
      </c>
      <c r="F104" s="561">
        <f>avgpoinc!F97</f>
        <v>94771.408638839624</v>
      </c>
      <c r="G104" s="473">
        <f t="shared" si="6"/>
        <v>1</v>
      </c>
      <c r="H104" s="487">
        <f t="shared" si="6"/>
        <v>0.96516403718676902</v>
      </c>
      <c r="I104" s="488">
        <f t="shared" si="6"/>
        <v>1.1693667082411712</v>
      </c>
      <c r="J104" s="487">
        <f t="shared" si="6"/>
        <v>0.84285967787740068</v>
      </c>
      <c r="K104" s="489">
        <f t="shared" si="6"/>
        <v>1.4346229300695899</v>
      </c>
    </row>
    <row r="105" spans="1:11">
      <c r="A105" s="83">
        <v>2009</v>
      </c>
      <c r="B105" s="460">
        <f>avgpoinc!B98</f>
        <v>63037.846454139122</v>
      </c>
      <c r="C105" s="562">
        <f>avgpoinc!C98</f>
        <v>60130.897530536546</v>
      </c>
      <c r="D105" s="562">
        <f>avgpoinc!D98</f>
        <v>72567.124707839263</v>
      </c>
      <c r="E105" s="562">
        <f>avgpoinc!E98</f>
        <v>54189.697389336696</v>
      </c>
      <c r="F105" s="563">
        <f>avgpoinc!F98</f>
        <v>90713.34023341279</v>
      </c>
      <c r="G105" s="476">
        <f t="shared" si="6"/>
        <v>1</v>
      </c>
      <c r="H105" s="496">
        <f t="shared" si="6"/>
        <v>0.95388565620309662</v>
      </c>
      <c r="I105" s="497">
        <f t="shared" si="6"/>
        <v>1.1511675729695623</v>
      </c>
      <c r="J105" s="490">
        <f t="shared" si="6"/>
        <v>0.85963751044002479</v>
      </c>
      <c r="K105" s="492">
        <f t="shared" si="6"/>
        <v>1.4390298104394788</v>
      </c>
    </row>
    <row r="106" spans="1:11">
      <c r="A106" s="78">
        <v>2010</v>
      </c>
      <c r="B106" s="461">
        <f>avgpoinc!B99</f>
        <v>65088.103266300837</v>
      </c>
      <c r="C106" s="560">
        <f>avgpoinc!C99</f>
        <v>62071.52536403406</v>
      </c>
      <c r="D106" s="560">
        <f>avgpoinc!D99</f>
        <v>74682.669156704607</v>
      </c>
      <c r="E106" s="560">
        <f>avgpoinc!E99</f>
        <v>56111.838250860084</v>
      </c>
      <c r="F106" s="561">
        <f>avgpoinc!F99</f>
        <v>93154.722510111358</v>
      </c>
      <c r="G106" s="473">
        <f t="shared" si="6"/>
        <v>1</v>
      </c>
      <c r="H106" s="498">
        <f t="shared" si="6"/>
        <v>0.95365392827741835</v>
      </c>
      <c r="I106" s="499">
        <f t="shared" si="6"/>
        <v>1.1474089028397194</v>
      </c>
      <c r="J106" s="487">
        <f t="shared" si="6"/>
        <v>0.86209054243422412</v>
      </c>
      <c r="K106" s="489">
        <f t="shared" si="6"/>
        <v>1.4312096655970912</v>
      </c>
    </row>
    <row r="107" spans="1:11">
      <c r="A107" s="78">
        <v>2011</v>
      </c>
      <c r="B107" s="461">
        <f>avgpoinc!B100</f>
        <v>66174.505477232291</v>
      </c>
      <c r="C107" s="560">
        <f>avgpoinc!C100</f>
        <v>62837.898254115731</v>
      </c>
      <c r="D107" s="560">
        <f>avgpoinc!D100</f>
        <v>76303.245123578861</v>
      </c>
      <c r="E107" s="560">
        <f>avgpoinc!E100</f>
        <v>56771.972034933962</v>
      </c>
      <c r="F107" s="561">
        <f>avgpoinc!F100</f>
        <v>94296.351607726785</v>
      </c>
      <c r="G107" s="473">
        <f t="shared" si="6"/>
        <v>1</v>
      </c>
      <c r="H107" s="498">
        <f t="shared" si="6"/>
        <v>0.94957866025512594</v>
      </c>
      <c r="I107" s="499">
        <f t="shared" si="6"/>
        <v>1.1530610553611378</v>
      </c>
      <c r="J107" s="487">
        <f t="shared" si="6"/>
        <v>0.85791305315408328</v>
      </c>
      <c r="K107" s="489">
        <f t="shared" si="6"/>
        <v>1.4249649608665376</v>
      </c>
    </row>
    <row r="108" spans="1:11">
      <c r="A108" s="78">
        <v>2012</v>
      </c>
      <c r="B108" s="461">
        <f>avgpoinc!B101</f>
        <v>67820.56428635215</v>
      </c>
      <c r="C108" s="560">
        <f>avgpoinc!C101</f>
        <v>64409.579196038954</v>
      </c>
      <c r="D108" s="560">
        <f>avgpoinc!D101</f>
        <v>78888.37576837666</v>
      </c>
      <c r="E108" s="560">
        <f>avgpoinc!E101</f>
        <v>57580.987143891311</v>
      </c>
      <c r="F108" s="561">
        <f>avgpoinc!F101</f>
        <v>96260.988650797983</v>
      </c>
      <c r="G108" s="473">
        <f t="shared" si="6"/>
        <v>1</v>
      </c>
      <c r="H108" s="498">
        <f t="shared" si="6"/>
        <v>0.94970574004793995</v>
      </c>
      <c r="I108" s="499">
        <f t="shared" si="6"/>
        <v>1.163192559638607</v>
      </c>
      <c r="J108" s="487">
        <f t="shared" si="6"/>
        <v>0.84901958203669214</v>
      </c>
      <c r="K108" s="489">
        <f t="shared" si="6"/>
        <v>1.4193480939551697</v>
      </c>
    </row>
    <row r="109" spans="1:11">
      <c r="A109" s="78">
        <v>2013</v>
      </c>
      <c r="B109" s="461">
        <f>avgpoinc!B102</f>
        <v>67841.20092824036</v>
      </c>
      <c r="C109" s="560">
        <f>avgpoinc!C102</f>
        <v>64371.060397099856</v>
      </c>
      <c r="D109" s="560">
        <f>avgpoinc!D102</f>
        <v>78558.473574912437</v>
      </c>
      <c r="E109" s="560">
        <f>avgpoinc!E102</f>
        <v>57928.640154761393</v>
      </c>
      <c r="F109" s="561">
        <f>avgpoinc!F102</f>
        <v>95817.319497742123</v>
      </c>
      <c r="G109" s="473">
        <f t="shared" si="6"/>
        <v>1</v>
      </c>
      <c r="H109" s="498">
        <f t="shared" si="6"/>
        <v>0.94884906983278383</v>
      </c>
      <c r="I109" s="499">
        <f t="shared" si="6"/>
        <v>1.1579758686466706</v>
      </c>
      <c r="J109" s="487">
        <f t="shared" si="6"/>
        <v>0.85388582988140105</v>
      </c>
      <c r="K109" s="489">
        <f t="shared" si="6"/>
        <v>1.4123765232147607</v>
      </c>
    </row>
    <row r="110" spans="1:11">
      <c r="A110" s="78">
        <v>2014</v>
      </c>
      <c r="B110" s="461">
        <f>avgpoinc!B103</f>
        <v>69430.324548175835</v>
      </c>
      <c r="C110" s="560">
        <f>avgpoinc!C103</f>
        <v>65968.80553354109</v>
      </c>
      <c r="D110" s="560">
        <f>avgpoinc!D103</f>
        <v>80398.74729663672</v>
      </c>
      <c r="E110" s="560">
        <f>avgpoinc!E103</f>
        <v>59314.851854805209</v>
      </c>
      <c r="F110" s="561">
        <f>avgpoinc!F103</f>
        <v>97768.48417446058</v>
      </c>
      <c r="G110" s="473">
        <f>B110/$B110</f>
        <v>1</v>
      </c>
      <c r="H110" s="498">
        <f>C110/$B110</f>
        <v>0.95014398914075515</v>
      </c>
      <c r="I110" s="499">
        <f>D110/$B110</f>
        <v>1.1579774085723911</v>
      </c>
      <c r="J110" s="487">
        <f>E110/$B110</f>
        <v>0.8543075700826982</v>
      </c>
      <c r="K110" s="489">
        <f>F110/$B110</f>
        <v>1.4081524868376736</v>
      </c>
    </row>
    <row r="111" spans="1:11">
      <c r="A111" s="78">
        <v>2015</v>
      </c>
      <c r="B111" s="461">
        <f>avgpoinc!B104</f>
        <v>70465.021886158327</v>
      </c>
      <c r="C111" s="560">
        <f>avgpoinc!C104</f>
        <v>66498.324522872412</v>
      </c>
      <c r="D111" s="560">
        <f>avgpoinc!D104</f>
        <v>81198.000591056771</v>
      </c>
      <c r="E111" s="560">
        <f>avgpoinc!E104</f>
        <v>60577.779383402514</v>
      </c>
      <c r="F111" s="561">
        <f>avgpoinc!F104</f>
        <v>98829.772381199306</v>
      </c>
      <c r="G111" s="473">
        <f t="shared" ref="G111" si="7">B111/$B111</f>
        <v>1</v>
      </c>
      <c r="H111" s="498">
        <f t="shared" ref="H111" si="8">C111/$B111</f>
        <v>0.94370685969991719</v>
      </c>
      <c r="I111" s="499">
        <f t="shared" ref="I111" si="9">D111/$B111</f>
        <v>1.1523164034808417</v>
      </c>
      <c r="J111" s="487">
        <f t="shared" ref="J111" si="10">E111/$B111</f>
        <v>0.8596858095250518</v>
      </c>
      <c r="K111" s="489">
        <f t="shared" ref="K111" si="11">F111/$B111</f>
        <v>1.4025366023566475</v>
      </c>
    </row>
    <row r="112" spans="1:11">
      <c r="A112" s="78">
        <v>2016</v>
      </c>
      <c r="B112" s="461">
        <f>avgpoinc!B105</f>
        <v>70120.57708073323</v>
      </c>
      <c r="C112" s="560">
        <f>avgpoinc!C105</f>
        <v>65606.825963421477</v>
      </c>
      <c r="D112" s="560">
        <f>avgpoinc!D105</f>
        <v>80389.536554816761</v>
      </c>
      <c r="E112" s="560">
        <f>avgpoinc!E105</f>
        <v>60728.495074033286</v>
      </c>
      <c r="F112" s="561">
        <f>avgpoinc!F105</f>
        <v>97927.569388984586</v>
      </c>
      <c r="G112" s="473">
        <f>B112/$B112</f>
        <v>1</v>
      </c>
      <c r="H112" s="498">
        <f>C112/$B112</f>
        <v>0.93562872261996854</v>
      </c>
      <c r="I112" s="499">
        <f>D112/$B112</f>
        <v>1.1464471614695979</v>
      </c>
      <c r="J112" s="487">
        <f>E112/$B112</f>
        <v>0.86605811877608507</v>
      </c>
      <c r="K112" s="489">
        <f>F112/$B112</f>
        <v>1.3965596614562343</v>
      </c>
    </row>
    <row r="113" spans="1:11">
      <c r="A113" s="78">
        <v>2017</v>
      </c>
      <c r="B113" s="462"/>
      <c r="C113" s="380"/>
      <c r="D113" s="76"/>
      <c r="E113" s="76"/>
      <c r="F113" s="73"/>
      <c r="G113" s="465"/>
      <c r="H113" s="75"/>
      <c r="I113" s="72"/>
      <c r="J113" s="73"/>
      <c r="K113" s="468"/>
    </row>
    <row r="114" spans="1:11">
      <c r="A114" s="78">
        <v>2018</v>
      </c>
      <c r="B114" s="462"/>
      <c r="C114" s="380"/>
      <c r="D114" s="76"/>
      <c r="E114" s="76"/>
      <c r="F114" s="73"/>
      <c r="G114" s="465"/>
      <c r="H114" s="75"/>
      <c r="I114" s="72"/>
      <c r="J114" s="73"/>
      <c r="K114" s="468"/>
    </row>
    <row r="115" spans="1:11">
      <c r="A115" s="78">
        <v>2019</v>
      </c>
      <c r="B115" s="462"/>
      <c r="C115" s="380"/>
      <c r="D115" s="76"/>
      <c r="E115" s="76"/>
      <c r="F115" s="73"/>
      <c r="G115" s="465"/>
      <c r="H115" s="75"/>
      <c r="I115" s="72"/>
      <c r="J115" s="73"/>
      <c r="K115" s="468"/>
    </row>
    <row r="116" spans="1:11" ht="15.55" thickBot="1">
      <c r="A116" s="71">
        <v>2020</v>
      </c>
      <c r="B116" s="463"/>
      <c r="C116" s="464"/>
      <c r="D116" s="69"/>
      <c r="E116" s="69"/>
      <c r="F116" s="66"/>
      <c r="G116" s="466"/>
      <c r="H116" s="68"/>
      <c r="I116" s="65"/>
      <c r="J116" s="66"/>
      <c r="K116" s="469"/>
    </row>
    <row r="117" spans="1:11" ht="16.100000000000001" thickTop="1">
      <c r="A117" s="64"/>
      <c r="B117" s="63"/>
      <c r="C117" s="63"/>
      <c r="D117" s="63"/>
      <c r="E117" s="63"/>
      <c r="F117" s="62"/>
      <c r="G117" s="63"/>
      <c r="H117" s="63"/>
      <c r="I117" s="63"/>
      <c r="J117" s="63"/>
      <c r="K117" s="62"/>
    </row>
    <row r="118" spans="1:11" ht="15.55">
      <c r="C118" s="60"/>
      <c r="D118" s="60"/>
      <c r="E118" s="60"/>
      <c r="G118" s="60"/>
      <c r="H118" s="60"/>
      <c r="I118" s="60"/>
      <c r="J118" s="60"/>
    </row>
    <row r="120" spans="1:11">
      <c r="A120" s="1027" t="s">
        <v>1215</v>
      </c>
      <c r="B120" s="224">
        <f>(B110/B76)^(1/34)-1</f>
        <v>1.424271116907061E-2</v>
      </c>
      <c r="C120" s="224">
        <f>(C110/C76)^(1/34)-1</f>
        <v>1.3141583162635362E-2</v>
      </c>
      <c r="D120" s="224">
        <f>(D110/D76)^(1/34)-1</f>
        <v>1.1024597195233632E-2</v>
      </c>
      <c r="E120" s="224">
        <f>(E110/E76)^(1/34)-1</f>
        <v>1.9347398211521316E-2</v>
      </c>
      <c r="F120" s="224">
        <f>(F110/F76)^(1/34)-1</f>
        <v>1.1579092179213379E-2</v>
      </c>
      <c r="G120" s="224"/>
      <c r="H120" s="224"/>
      <c r="I120" s="224"/>
      <c r="J120" s="224"/>
      <c r="K120" s="224"/>
    </row>
    <row r="121" spans="1:11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</row>
  </sheetData>
  <mergeCells count="3">
    <mergeCell ref="A4:K4"/>
    <mergeCell ref="B7:F7"/>
    <mergeCell ref="G7:K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20"/>
  <sheetViews>
    <sheetView workbookViewId="0">
      <pane xSplit="1" ySplit="8" topLeftCell="B100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P109" sqref="P109:P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274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avgpoinc!BC2</f>
        <v>8251.0505133309161</v>
      </c>
      <c r="C9" s="343">
        <f>avgpoinc!BD2</f>
        <v>7464.8141460314509</v>
      </c>
      <c r="D9" s="343"/>
      <c r="E9" s="96"/>
      <c r="F9" s="96"/>
      <c r="G9" s="95">
        <f>avgpoinc!BH2</f>
        <v>11919.848517815997</v>
      </c>
      <c r="H9" s="566">
        <f>B9*0.9/'TC5'!B9</f>
        <v>0.59627630884381744</v>
      </c>
      <c r="I9" s="577">
        <f>C9*0.9/'TC5'!B9</f>
        <v>0.53945759003769067</v>
      </c>
      <c r="J9" s="478"/>
      <c r="K9" s="479"/>
      <c r="L9" s="478"/>
      <c r="M9" s="597">
        <f>G9*0.9/'TC5'!F9</f>
        <v>0.5728953938473722</v>
      </c>
      <c r="P9" s="575">
        <f>H9-'TC2'!G10</f>
        <v>7.3153973882966739E-6</v>
      </c>
    </row>
    <row r="10" spans="1:16" s="98" customFormat="1" ht="15.05" customHeight="1">
      <c r="A10" s="103">
        <v>1914</v>
      </c>
      <c r="B10" s="454">
        <f>avgpoinc!BC3</f>
        <v>7426.7003677845223</v>
      </c>
      <c r="C10" s="343">
        <f>avgpoinc!BD3</f>
        <v>6716.9894902310562</v>
      </c>
      <c r="D10" s="343"/>
      <c r="E10" s="96"/>
      <c r="F10" s="96"/>
      <c r="G10" s="95">
        <f>avgpoinc!BH3</f>
        <v>10740.548281941115</v>
      </c>
      <c r="H10" s="566">
        <f>B10*0.9/'TC5'!B10</f>
        <v>0.59403896919899923</v>
      </c>
      <c r="I10" s="577">
        <f>C10*0.9/'TC5'!B10</f>
        <v>0.53727137427084337</v>
      </c>
      <c r="J10" s="478"/>
      <c r="K10" s="479"/>
      <c r="L10" s="478"/>
      <c r="M10" s="597">
        <f>G10*0.9/'TC5'!F10</f>
        <v>0.57060170679962519</v>
      </c>
      <c r="P10" s="575">
        <f>H10-'TC2'!G11</f>
        <v>7.2107545839861231E-6</v>
      </c>
    </row>
    <row r="11" spans="1:16" s="98" customFormat="1" ht="15.05" customHeight="1">
      <c r="A11" s="103">
        <v>1915</v>
      </c>
      <c r="B11" s="454">
        <f>avgpoinc!BC4</f>
        <v>7691.7112145374513</v>
      </c>
      <c r="C11" s="343">
        <f>avgpoinc!BD4</f>
        <v>6965.021169765515</v>
      </c>
      <c r="D11" s="343"/>
      <c r="E11" s="96"/>
      <c r="F11" s="96"/>
      <c r="G11" s="95">
        <f>avgpoinc!BH4</f>
        <v>11146.3579801141</v>
      </c>
      <c r="H11" s="566">
        <f>B11*0.9/'TC5'!B11</f>
        <v>0.60325936066600894</v>
      </c>
      <c r="I11" s="577">
        <f>C11*0.9/'TC5'!B11</f>
        <v>0.54626520688356817</v>
      </c>
      <c r="J11" s="478"/>
      <c r="K11" s="479"/>
      <c r="L11" s="478"/>
      <c r="M11" s="597">
        <f>G11*0.9/'TC5'!F11</f>
        <v>0.57987276094264451</v>
      </c>
      <c r="P11" s="575">
        <f>H11-'TC2'!G12</f>
        <v>7.1415706325295147E-6</v>
      </c>
    </row>
    <row r="12" spans="1:16" s="98" customFormat="1" ht="15.05" customHeight="1">
      <c r="A12" s="103">
        <v>1916</v>
      </c>
      <c r="B12" s="454">
        <f>avgpoinc!BC5</f>
        <v>8389.0289825477084</v>
      </c>
      <c r="C12" s="343">
        <f>avgpoinc!BD5</f>
        <v>7602.9780496379608</v>
      </c>
      <c r="D12" s="343"/>
      <c r="E12" s="96"/>
      <c r="F12" s="96"/>
      <c r="G12" s="95">
        <f>avgpoinc!BH5</f>
        <v>12183.013593463809</v>
      </c>
      <c r="H12" s="566">
        <f>B12*0.9/'TC5'!B12</f>
        <v>0.57698460010142771</v>
      </c>
      <c r="I12" s="577">
        <f>C12*0.9/'TC5'!B12</f>
        <v>0.52292121754215715</v>
      </c>
      <c r="J12" s="478"/>
      <c r="K12" s="479"/>
      <c r="L12" s="478"/>
      <c r="M12" s="597">
        <f>G12*0.9/'TC5'!F12</f>
        <v>0.5551050227170895</v>
      </c>
      <c r="P12" s="575">
        <f>H12-'TC2'!G13</f>
        <v>7.564104793744697E-6</v>
      </c>
    </row>
    <row r="13" spans="1:16" s="98" customFormat="1" ht="15.05" customHeight="1">
      <c r="A13" s="103">
        <v>1917</v>
      </c>
      <c r="B13" s="454">
        <f>avgpoinc!BC6</f>
        <v>8291.0114884593095</v>
      </c>
      <c r="C13" s="343">
        <f>avgpoinc!BD6</f>
        <v>7378.2711202039573</v>
      </c>
      <c r="D13" s="343"/>
      <c r="E13" s="96"/>
      <c r="F13" s="96"/>
      <c r="G13" s="95">
        <f>avgpoinc!BH6</f>
        <v>11992.902496000139</v>
      </c>
      <c r="H13" s="566">
        <f>B13*0.9/'TC5'!B13</f>
        <v>0.57931172066232628</v>
      </c>
      <c r="I13" s="577">
        <f>C13*0.9/'TC5'!B13</f>
        <v>0.51553648720764067</v>
      </c>
      <c r="J13" s="478"/>
      <c r="K13" s="479"/>
      <c r="L13" s="478"/>
      <c r="M13" s="597">
        <f>G13*0.9/'TC5'!F13</f>
        <v>0.55558878303573189</v>
      </c>
      <c r="P13" s="575">
        <f>H13-'TC2'!G14</f>
        <v>7.4221927334194859E-6</v>
      </c>
    </row>
    <row r="14" spans="1:16" s="98" customFormat="1" ht="15.05" customHeight="1">
      <c r="A14" s="103">
        <v>1918</v>
      </c>
      <c r="B14" s="454">
        <f>avgpoinc!BC7</f>
        <v>9257.3787726101</v>
      </c>
      <c r="C14" s="343">
        <f>avgpoinc!BD7</f>
        <v>8175.4312418586442</v>
      </c>
      <c r="D14" s="380"/>
      <c r="E14" s="340"/>
      <c r="F14" s="340"/>
      <c r="G14" s="95">
        <f>avgpoinc!BH7</f>
        <v>13256.091092052429</v>
      </c>
      <c r="H14" s="566">
        <f>B14*0.9/'TC5'!B14</f>
        <v>0.61134340052296221</v>
      </c>
      <c r="I14" s="577">
        <f>C14*0.9/'TC5'!B14</f>
        <v>0.53989320939607111</v>
      </c>
      <c r="J14" s="478"/>
      <c r="K14" s="479"/>
      <c r="L14" s="478"/>
      <c r="M14" s="597">
        <f>G14*0.9/'TC5'!F14</f>
        <v>0.58553444589358006</v>
      </c>
      <c r="P14" s="575">
        <f>H14-'TC2'!G15</f>
        <v>6.9497215654523714E-6</v>
      </c>
    </row>
    <row r="15" spans="1:16" s="98" customFormat="1" ht="15.05" customHeight="1">
      <c r="A15" s="102">
        <v>1919</v>
      </c>
      <c r="B15" s="455">
        <f>avgpoinc!BC8</f>
        <v>8278.0893638424786</v>
      </c>
      <c r="C15" s="342">
        <f>avgpoinc!BD8</f>
        <v>7391.2340516987742</v>
      </c>
      <c r="D15" s="381"/>
      <c r="E15" s="341"/>
      <c r="F15" s="341"/>
      <c r="G15" s="99">
        <f>avgpoinc!BH8</f>
        <v>11943.300487450802</v>
      </c>
      <c r="H15" s="567">
        <f>B15*0.9/'TC5'!B15</f>
        <v>0.5769308395509255</v>
      </c>
      <c r="I15" s="578">
        <f>C15*0.9/'TC5'!B15</f>
        <v>0.51512259403595217</v>
      </c>
      <c r="J15" s="481"/>
      <c r="K15" s="482"/>
      <c r="L15" s="481"/>
      <c r="M15" s="598">
        <f>G15*0.9/'TC5'!F15</f>
        <v>0.55330285200269658</v>
      </c>
      <c r="P15" s="575">
        <f>H15-'TC2'!G16</f>
        <v>7.6154998812638652E-6</v>
      </c>
    </row>
    <row r="16" spans="1:16" s="98" customFormat="1" ht="15.05" customHeight="1">
      <c r="A16" s="103">
        <v>1920</v>
      </c>
      <c r="B16" s="454">
        <f>avgpoinc!BC9</f>
        <v>8299.1450636784102</v>
      </c>
      <c r="C16" s="343">
        <f>avgpoinc!BD9</f>
        <v>7459.2926796358934</v>
      </c>
      <c r="D16" s="380"/>
      <c r="E16" s="340"/>
      <c r="F16" s="340"/>
      <c r="G16" s="95">
        <f>avgpoinc!BH9</f>
        <v>11991.957716784586</v>
      </c>
      <c r="H16" s="566">
        <f>B16*0.9/'TC5'!B16</f>
        <v>0.59122645736380774</v>
      </c>
      <c r="I16" s="577">
        <f>C16*0.9/'TC5'!B16</f>
        <v>0.53139584277446306</v>
      </c>
      <c r="J16" s="478"/>
      <c r="K16" s="479"/>
      <c r="L16" s="478"/>
      <c r="M16" s="597">
        <f>G16*0.9/'TC5'!F16</f>
        <v>0.56724613180486239</v>
      </c>
      <c r="P16" s="575">
        <f>H16-'TC2'!G17</f>
        <v>7.4068997479859178E-6</v>
      </c>
    </row>
    <row r="17" spans="1:16" s="98" customFormat="1" ht="15.05" customHeight="1">
      <c r="A17" s="103">
        <v>1921</v>
      </c>
      <c r="B17" s="454">
        <f>avgpoinc!BC10</f>
        <v>7106.8916245701548</v>
      </c>
      <c r="C17" s="343">
        <f>avgpoinc!BD10</f>
        <v>6429.8255240963817</v>
      </c>
      <c r="D17" s="380"/>
      <c r="E17" s="340"/>
      <c r="F17" s="340"/>
      <c r="G17" s="95">
        <f>avgpoinc!BH10</f>
        <v>10251.713580649448</v>
      </c>
      <c r="H17" s="566">
        <f>B17*0.9/'TC5'!B17</f>
        <v>0.56155484608812434</v>
      </c>
      <c r="I17" s="577">
        <f>C17*0.9/'TC5'!B17</f>
        <v>0.50805610572059667</v>
      </c>
      <c r="J17" s="478"/>
      <c r="K17" s="479"/>
      <c r="L17" s="478"/>
      <c r="M17" s="597">
        <f>G17*0.9/'TC5'!F17</f>
        <v>0.53913014152339767</v>
      </c>
      <c r="P17" s="575">
        <f>H17-'TC2'!G18</f>
        <v>7.8400102956344142E-6</v>
      </c>
    </row>
    <row r="18" spans="1:16" s="98" customFormat="1" ht="15.05" customHeight="1">
      <c r="A18" s="103">
        <v>1922</v>
      </c>
      <c r="B18" s="454">
        <f>avgpoinc!BC11</f>
        <v>7841.2956060805936</v>
      </c>
      <c r="C18" s="343">
        <f>avgpoinc!BD11</f>
        <v>7078.7244492147438</v>
      </c>
      <c r="D18" s="380"/>
      <c r="E18" s="340"/>
      <c r="F18" s="340"/>
      <c r="G18" s="95">
        <f>avgpoinc!BH11</f>
        <v>11275.949885782094</v>
      </c>
      <c r="H18" s="566">
        <f>B18*0.9/'TC5'!B18</f>
        <v>0.5708397972621666</v>
      </c>
      <c r="I18" s="577">
        <f>C18*0.9/'TC5'!B18</f>
        <v>0.51532525139480811</v>
      </c>
      <c r="J18" s="478"/>
      <c r="K18" s="479"/>
      <c r="L18" s="478"/>
      <c r="M18" s="597">
        <f>G18*0.9/'TC5'!F18</f>
        <v>0.54790217236795624</v>
      </c>
      <c r="P18" s="575">
        <f>H18-'TC2'!G19</f>
        <v>7.6739824308447169E-6</v>
      </c>
    </row>
    <row r="19" spans="1:16" s="98" customFormat="1" ht="15.05" customHeight="1">
      <c r="A19" s="103">
        <v>1923</v>
      </c>
      <c r="B19" s="454">
        <f>avgpoinc!BC12</f>
        <v>9224.5201363644665</v>
      </c>
      <c r="C19" s="343">
        <f>avgpoinc!BD12</f>
        <v>8318.1400374613168</v>
      </c>
      <c r="D19" s="380"/>
      <c r="E19" s="340"/>
      <c r="F19" s="340"/>
      <c r="G19" s="95">
        <f>avgpoinc!BH12</f>
        <v>13280.384907229458</v>
      </c>
      <c r="H19" s="566">
        <f>B19*0.9/'TC5'!B19</f>
        <v>0.59674026597364749</v>
      </c>
      <c r="I19" s="577">
        <f>C19*0.9/'TC5'!B19</f>
        <v>0.53810594209586871</v>
      </c>
      <c r="J19" s="478"/>
      <c r="K19" s="479"/>
      <c r="L19" s="478"/>
      <c r="M19" s="597">
        <f>G19*0.9/'TC5'!F19</f>
        <v>0.57373353085457701</v>
      </c>
      <c r="P19" s="575">
        <f>H19-'TC2'!G20</f>
        <v>7.1627736532020592E-6</v>
      </c>
    </row>
    <row r="20" spans="1:16" s="98" customFormat="1" ht="15.05" customHeight="1">
      <c r="A20" s="103">
        <v>1924</v>
      </c>
      <c r="B20" s="454">
        <f>avgpoinc!BC13</f>
        <v>8746.3449598006482</v>
      </c>
      <c r="C20" s="343">
        <f>avgpoinc!BD13</f>
        <v>7883.6973617492622</v>
      </c>
      <c r="D20" s="380"/>
      <c r="E20" s="340"/>
      <c r="F20" s="340"/>
      <c r="G20" s="95">
        <f>avgpoinc!BH13</f>
        <v>12592.710929985753</v>
      </c>
      <c r="H20" s="566">
        <f>B20*0.9/'TC5'!B20</f>
        <v>0.57314449553617774</v>
      </c>
      <c r="I20" s="577">
        <f>C20*0.9/'TC5'!B20</f>
        <v>0.51661554262120757</v>
      </c>
      <c r="J20" s="478"/>
      <c r="K20" s="479"/>
      <c r="L20" s="478"/>
      <c r="M20" s="597">
        <f>G20*0.9/'TC5'!F20</f>
        <v>0.55119671247006341</v>
      </c>
      <c r="P20" s="575">
        <f>H20-'TC2'!G21</f>
        <v>7.5818860727494553E-6</v>
      </c>
    </row>
    <row r="21" spans="1:16" s="98" customFormat="1" ht="15.05" customHeight="1">
      <c r="A21" s="103">
        <v>1925</v>
      </c>
      <c r="B21" s="454">
        <f>avgpoinc!BC14</f>
        <v>8641.3016110606732</v>
      </c>
      <c r="C21" s="343">
        <f>avgpoinc!BD14</f>
        <v>7758.0109118802575</v>
      </c>
      <c r="D21" s="380"/>
      <c r="E21" s="340"/>
      <c r="F21" s="340"/>
      <c r="G21" s="95">
        <f>avgpoinc!BH14</f>
        <v>12442.625534302164</v>
      </c>
      <c r="H21" s="566">
        <f>B21*0.9/'TC5'!B21</f>
        <v>0.55623135409651836</v>
      </c>
      <c r="I21" s="577">
        <f>C21*0.9/'TC5'!B21</f>
        <v>0.49937487531823888</v>
      </c>
      <c r="J21" s="478"/>
      <c r="K21" s="479"/>
      <c r="L21" s="478"/>
      <c r="M21" s="597">
        <f>G21*0.9/'TC5'!F21</f>
        <v>0.53508960841632747</v>
      </c>
      <c r="P21" s="575">
        <f>H21-'TC2'!G22</f>
        <v>7.8823004056038926E-6</v>
      </c>
    </row>
    <row r="22" spans="1:16" s="98" customFormat="1" ht="15.05" customHeight="1">
      <c r="A22" s="103">
        <v>1926</v>
      </c>
      <c r="B22" s="454">
        <f>avgpoinc!BC15</f>
        <v>8968.001347588428</v>
      </c>
      <c r="C22" s="343">
        <f>avgpoinc!BD15</f>
        <v>8049.4856242028272</v>
      </c>
      <c r="D22" s="380"/>
      <c r="E22" s="340"/>
      <c r="F22" s="340"/>
      <c r="G22" s="95">
        <f>avgpoinc!BH15</f>
        <v>12931.873878329838</v>
      </c>
      <c r="H22" s="566">
        <f>B22*0.9/'TC5'!B22</f>
        <v>0.55148147003110737</v>
      </c>
      <c r="I22" s="577">
        <f>C22*0.9/'TC5'!B22</f>
        <v>0.49499793688404881</v>
      </c>
      <c r="J22" s="478"/>
      <c r="K22" s="479"/>
      <c r="L22" s="478"/>
      <c r="M22" s="597">
        <f>G22*0.9/'TC5'!F22</f>
        <v>0.53062564501125942</v>
      </c>
      <c r="P22" s="575">
        <f>H22-'TC2'!G23</f>
        <v>7.9666687208268527E-6</v>
      </c>
    </row>
    <row r="23" spans="1:16" s="98" customFormat="1" ht="15.05" customHeight="1">
      <c r="A23" s="103">
        <v>1927</v>
      </c>
      <c r="B23" s="454">
        <f>avgpoinc!BC16</f>
        <v>8894.3165903068584</v>
      </c>
      <c r="C23" s="343">
        <f>avgpoinc!BD16</f>
        <v>7977.8530387226983</v>
      </c>
      <c r="D23" s="380"/>
      <c r="E23" s="340"/>
      <c r="F23" s="340"/>
      <c r="G23" s="95">
        <f>avgpoinc!BH16</f>
        <v>12837.088244368715</v>
      </c>
      <c r="H23" s="566">
        <f>B23*0.9/'TC5'!B23</f>
        <v>0.55719594695859331</v>
      </c>
      <c r="I23" s="577">
        <f>C23*0.9/'TC5'!B23</f>
        <v>0.49978290445069734</v>
      </c>
      <c r="J23" s="478"/>
      <c r="K23" s="479"/>
      <c r="L23" s="478"/>
      <c r="M23" s="597">
        <f>G23*0.9/'TC5'!F23</f>
        <v>0.53590107829140277</v>
      </c>
      <c r="P23" s="575">
        <f>H23-'TC2'!G24</f>
        <v>7.9179534859807887E-6</v>
      </c>
    </row>
    <row r="24" spans="1:16" s="98" customFormat="1" ht="15.05" customHeight="1">
      <c r="A24" s="103">
        <v>1928</v>
      </c>
      <c r="B24" s="454">
        <f>avgpoinc!BC17</f>
        <v>8815.7327593878435</v>
      </c>
      <c r="C24" s="343">
        <f>avgpoinc!BD17</f>
        <v>7916.8782522844131</v>
      </c>
      <c r="D24" s="380"/>
      <c r="E24" s="340"/>
      <c r="F24" s="340"/>
      <c r="G24" s="95">
        <f>avgpoinc!BH17</f>
        <v>12753.980561439008</v>
      </c>
      <c r="H24" s="566">
        <f>B24*0.9/'TC5'!B24</f>
        <v>0.54636483439567529</v>
      </c>
      <c r="I24" s="577">
        <f>C24*0.9/'TC5'!B24</f>
        <v>0.49065732745061741</v>
      </c>
      <c r="J24" s="478"/>
      <c r="K24" s="479"/>
      <c r="L24" s="478"/>
      <c r="M24" s="597">
        <f>G24*0.9/'TC5'!F24</f>
        <v>0.52540996271300688</v>
      </c>
      <c r="P24" s="575">
        <f>H24-'TC2'!G25</f>
        <v>8.1116288710436635E-6</v>
      </c>
    </row>
    <row r="25" spans="1:16" s="98" customFormat="1" ht="15.05" customHeight="1">
      <c r="A25" s="102">
        <v>1929</v>
      </c>
      <c r="B25" s="455">
        <f>avgpoinc!BC18</f>
        <v>9519.2600686672413</v>
      </c>
      <c r="C25" s="342">
        <f>avgpoinc!BD18</f>
        <v>8557.8516867281996</v>
      </c>
      <c r="D25" s="381"/>
      <c r="E25" s="341"/>
      <c r="F25" s="341"/>
      <c r="G25" s="99">
        <f>avgpoinc!BH18</f>
        <v>13820.594640279602</v>
      </c>
      <c r="H25" s="567">
        <f>B25*0.9/'TC5'!B25</f>
        <v>0.56195056658518616</v>
      </c>
      <c r="I25" s="578">
        <f>C25*0.9/'TC5'!B25</f>
        <v>0.50519573679240881</v>
      </c>
      <c r="J25" s="481"/>
      <c r="K25" s="482"/>
      <c r="L25" s="481"/>
      <c r="M25" s="598">
        <f>G25*0.9/'TC5'!F25</f>
        <v>0.54035609508643356</v>
      </c>
      <c r="P25" s="575">
        <f>H25-'TC2'!G26</f>
        <v>9.2950819906567617E-6</v>
      </c>
    </row>
    <row r="26" spans="1:16" s="98" customFormat="1" ht="15.05" customHeight="1">
      <c r="A26" s="103">
        <v>1930</v>
      </c>
      <c r="B26" s="454">
        <f>avgpoinc!BC19</f>
        <v>8816.6822091282411</v>
      </c>
      <c r="C26" s="343">
        <f>avgpoinc!BD19</f>
        <v>7883.2089934313135</v>
      </c>
      <c r="D26" s="380"/>
      <c r="E26" s="340"/>
      <c r="F26" s="340"/>
      <c r="G26" s="95">
        <f>avgpoinc!BH19</f>
        <v>12844.039259858058</v>
      </c>
      <c r="H26" s="566">
        <f>B26*0.9/'TC5'!B26</f>
        <v>0.5775203519658163</v>
      </c>
      <c r="I26" s="577">
        <f>C26*0.9/'TC5'!B26</f>
        <v>0.51637492704375187</v>
      </c>
      <c r="J26" s="478"/>
      <c r="K26" s="479"/>
      <c r="L26" s="478"/>
      <c r="M26" s="597">
        <f>G26*0.9/'TC5'!F26</f>
        <v>0.55434623699610797</v>
      </c>
      <c r="P26" s="575">
        <f>H26-'TC2'!G27</f>
        <v>3.3552162828498489E-4</v>
      </c>
    </row>
    <row r="27" spans="1:16" s="98" customFormat="1" ht="15.05" customHeight="1">
      <c r="A27" s="103">
        <v>1931</v>
      </c>
      <c r="B27" s="454">
        <f>avgpoinc!BC20</f>
        <v>8019.5938809262598</v>
      </c>
      <c r="C27" s="343">
        <f>avgpoinc!BD20</f>
        <v>7128.5471036794961</v>
      </c>
      <c r="D27" s="380"/>
      <c r="E27" s="340"/>
      <c r="F27" s="340"/>
      <c r="G27" s="95">
        <f>avgpoinc!BH20</f>
        <v>11695.864330518187</v>
      </c>
      <c r="H27" s="566">
        <f>B27*0.9/'TC5'!B27</f>
        <v>0.58808651190295336</v>
      </c>
      <c r="I27" s="577">
        <f>C27*0.9/'TC5'!B27</f>
        <v>0.52274497479348392</v>
      </c>
      <c r="J27" s="478"/>
      <c r="K27" s="479"/>
      <c r="L27" s="478"/>
      <c r="M27" s="597">
        <f>G27*0.9/'TC5'!F27</f>
        <v>0.56485975893469975</v>
      </c>
      <c r="P27" s="575">
        <f>H27-'TC2'!G28</f>
        <v>-1.8364863937914144E-5</v>
      </c>
    </row>
    <row r="28" spans="1:16" s="98" customFormat="1" ht="15.05" customHeight="1">
      <c r="A28" s="103">
        <v>1932</v>
      </c>
      <c r="B28" s="454">
        <f>avgpoinc!BC21</f>
        <v>6559.1023771045529</v>
      </c>
      <c r="C28" s="343">
        <f>avgpoinc!BD21</f>
        <v>5802.7905980367559</v>
      </c>
      <c r="D28" s="380"/>
      <c r="E28" s="340"/>
      <c r="F28" s="340"/>
      <c r="G28" s="95">
        <f>avgpoinc!BH21</f>
        <v>9568.005324707503</v>
      </c>
      <c r="H28" s="566">
        <f>B28*0.9/'TC5'!B28</f>
        <v>0.56848752809028325</v>
      </c>
      <c r="I28" s="577">
        <f>C28*0.9/'TC5'!B28</f>
        <v>0.50293681870531781</v>
      </c>
      <c r="J28" s="478"/>
      <c r="K28" s="479"/>
      <c r="L28" s="478"/>
      <c r="M28" s="597">
        <f>G28*0.9/'TC5'!F28</f>
        <v>0.54568282167008397</v>
      </c>
      <c r="P28" s="575">
        <f>H28-'TC2'!G29</f>
        <v>4.9650172935411518E-4</v>
      </c>
    </row>
    <row r="29" spans="1:16" s="98" customFormat="1" ht="15.05" customHeight="1">
      <c r="A29" s="103">
        <v>1933</v>
      </c>
      <c r="B29" s="454">
        <f>avgpoinc!BC22</f>
        <v>6326.1244526860355</v>
      </c>
      <c r="C29" s="343">
        <f>avgpoinc!BD22</f>
        <v>5580.7783222042881</v>
      </c>
      <c r="D29" s="380"/>
      <c r="E29" s="340"/>
      <c r="F29" s="340"/>
      <c r="G29" s="95">
        <f>avgpoinc!BH22</f>
        <v>9244.0262151665574</v>
      </c>
      <c r="H29" s="566">
        <f>B29*0.9/'TC5'!B29</f>
        <v>0.56687863247080061</v>
      </c>
      <c r="I29" s="577">
        <f>C29*0.9/'TC5'!B29</f>
        <v>0.50008879956046381</v>
      </c>
      <c r="J29" s="478"/>
      <c r="K29" s="479"/>
      <c r="L29" s="478"/>
      <c r="M29" s="597">
        <f>G29*0.9/'TC5'!F29</f>
        <v>0.54432112772973107</v>
      </c>
      <c r="P29" s="575">
        <f>H29-'TC2'!G30</f>
        <v>-2.3900494698192443E-4</v>
      </c>
    </row>
    <row r="30" spans="1:16" s="98" customFormat="1" ht="15.05" customHeight="1">
      <c r="A30" s="103">
        <v>1934</v>
      </c>
      <c r="B30" s="454">
        <f>avgpoinc!BC23</f>
        <v>6849.2962332067173</v>
      </c>
      <c r="C30" s="343">
        <f>avgpoinc!BD23</f>
        <v>6051.5372045740314</v>
      </c>
      <c r="D30" s="380"/>
      <c r="E30" s="340"/>
      <c r="F30" s="340"/>
      <c r="G30" s="95">
        <f>avgpoinc!BH23</f>
        <v>10018.395868417836</v>
      </c>
      <c r="H30" s="566">
        <f>B30*0.9/'TC5'!B30</f>
        <v>0.54674610777407706</v>
      </c>
      <c r="I30" s="577">
        <f>C30*0.9/'TC5'!B30</f>
        <v>0.48306487265215242</v>
      </c>
      <c r="J30" s="478"/>
      <c r="K30" s="479"/>
      <c r="L30" s="478"/>
      <c r="M30" s="597">
        <f>G30*0.9/'TC5'!F30</f>
        <v>0.52467333800954896</v>
      </c>
      <c r="P30" s="575">
        <f>H30-'TC2'!G31</f>
        <v>-2.7210552707301883E-4</v>
      </c>
    </row>
    <row r="31" spans="1:16" s="98" customFormat="1" ht="15.05" customHeight="1">
      <c r="A31" s="103">
        <v>1935</v>
      </c>
      <c r="B31" s="454">
        <f>avgpoinc!BC24</f>
        <v>7640.2916232906082</v>
      </c>
      <c r="C31" s="343">
        <f>avgpoinc!BD24</f>
        <v>6813.3724542506916</v>
      </c>
      <c r="D31" s="380"/>
      <c r="E31" s="340"/>
      <c r="F31" s="340"/>
      <c r="G31" s="95">
        <f>avgpoinc!BH24</f>
        <v>11175.228380687951</v>
      </c>
      <c r="H31" s="566">
        <f>B31*0.9/'TC5'!B31</f>
        <v>0.55583296732585241</v>
      </c>
      <c r="I31" s="577">
        <f>C31*0.9/'TC5'!B31</f>
        <v>0.49567440818591646</v>
      </c>
      <c r="J31" s="478"/>
      <c r="K31" s="479"/>
      <c r="L31" s="478"/>
      <c r="M31" s="597">
        <f>G31*0.9/'TC5'!F31</f>
        <v>0.53301854076457444</v>
      </c>
      <c r="P31" s="575">
        <f>H31-'TC2'!G32</f>
        <v>-2.6122308441389741E-4</v>
      </c>
    </row>
    <row r="32" spans="1:16" s="98" customFormat="1" ht="15.05" customHeight="1">
      <c r="A32" s="103">
        <v>1936</v>
      </c>
      <c r="B32" s="454">
        <f>avgpoinc!BC25</f>
        <v>8488.0417914215996</v>
      </c>
      <c r="C32" s="343">
        <f>avgpoinc!BD25</f>
        <v>7575.1519496932624</v>
      </c>
      <c r="D32" s="380"/>
      <c r="E32" s="340"/>
      <c r="F32" s="340"/>
      <c r="G32" s="95">
        <f>avgpoinc!BH25</f>
        <v>12451.240024181885</v>
      </c>
      <c r="H32" s="566">
        <f>B32*0.9/'TC5'!B32</f>
        <v>0.55891845144682661</v>
      </c>
      <c r="I32" s="577">
        <f>C32*0.9/'TC5'!B32</f>
        <v>0.49880670963188839</v>
      </c>
      <c r="J32" s="478"/>
      <c r="K32" s="479"/>
      <c r="L32" s="478"/>
      <c r="M32" s="597">
        <f>G32*0.9/'TC5'!F32</f>
        <v>0.5373460649454922</v>
      </c>
      <c r="P32" s="575">
        <f>H32-'TC2'!G33</f>
        <v>-2.2307496902196355E-4</v>
      </c>
    </row>
    <row r="33" spans="1:16" s="98" customFormat="1" ht="15.05" customHeight="1">
      <c r="A33" s="103">
        <v>1937</v>
      </c>
      <c r="B33" s="454">
        <f>avgpoinc!BC26</f>
        <v>9115.0276037157419</v>
      </c>
      <c r="C33" s="343">
        <f>avgpoinc!BD26</f>
        <v>8156.1585512562278</v>
      </c>
      <c r="D33" s="380"/>
      <c r="E33" s="340"/>
      <c r="F33" s="340"/>
      <c r="G33" s="95">
        <f>avgpoinc!BH26</f>
        <v>13348.418764555852</v>
      </c>
      <c r="H33" s="566">
        <f>B33*0.9/'TC5'!B33</f>
        <v>0.56321862530849109</v>
      </c>
      <c r="I33" s="577">
        <f>C33*0.9/'TC5'!B33</f>
        <v>0.50396999403095655</v>
      </c>
      <c r="J33" s="478"/>
      <c r="K33" s="479"/>
      <c r="L33" s="478"/>
      <c r="M33" s="597">
        <f>G33*0.9/'TC5'!F33</f>
        <v>0.54056755215038577</v>
      </c>
      <c r="P33" s="575">
        <f>H33-'TC2'!G34</f>
        <v>-2.2969973498010443E-4</v>
      </c>
    </row>
    <row r="34" spans="1:16" s="98" customFormat="1" ht="15.05" customHeight="1">
      <c r="A34" s="103">
        <v>1938</v>
      </c>
      <c r="B34" s="454">
        <f>avgpoinc!BC27</f>
        <v>8523.0420856411947</v>
      </c>
      <c r="C34" s="343">
        <f>avgpoinc!BD27</f>
        <v>7637.5733649490739</v>
      </c>
      <c r="D34" s="380"/>
      <c r="E34" s="340"/>
      <c r="F34" s="340"/>
      <c r="G34" s="95">
        <f>avgpoinc!BH27</f>
        <v>12480.848252124462</v>
      </c>
      <c r="H34" s="566">
        <f>B34*0.9/'TC5'!B34</f>
        <v>0.56706605349957706</v>
      </c>
      <c r="I34" s="577">
        <f>C34*0.9/'TC5'!B34</f>
        <v>0.50815290395803925</v>
      </c>
      <c r="J34" s="478"/>
      <c r="K34" s="479"/>
      <c r="L34" s="478"/>
      <c r="M34" s="597">
        <f>G34*0.9/'TC5'!F34</f>
        <v>0.54486062487427223</v>
      </c>
      <c r="P34" s="575">
        <f>H34-'TC2'!G35</f>
        <v>-2.3046333051901513E-4</v>
      </c>
    </row>
    <row r="35" spans="1:16" s="98" customFormat="1" ht="15.05" customHeight="1">
      <c r="A35" s="102">
        <v>1939</v>
      </c>
      <c r="B35" s="455">
        <f>avgpoinc!BC28</f>
        <v>8791.2455383486231</v>
      </c>
      <c r="C35" s="342">
        <f>avgpoinc!BD28</f>
        <v>7867.648606963925</v>
      </c>
      <c r="D35" s="381"/>
      <c r="E35" s="341"/>
      <c r="F35" s="341"/>
      <c r="G35" s="99">
        <f>avgpoinc!BH28</f>
        <v>12863.859880225136</v>
      </c>
      <c r="H35" s="567">
        <f>B35*0.9/'TC5'!B35</f>
        <v>0.54651006648596145</v>
      </c>
      <c r="I35" s="578">
        <f>C35*0.9/'TC5'!B35</f>
        <v>0.4890944229146984</v>
      </c>
      <c r="J35" s="481"/>
      <c r="K35" s="482"/>
      <c r="L35" s="481"/>
      <c r="M35" s="598">
        <f>G35*0.9/'TC5'!F35</f>
        <v>0.52555274463436807</v>
      </c>
      <c r="P35" s="575">
        <f>H35-'TC2'!G36</f>
        <v>-2.3662155139336782E-4</v>
      </c>
    </row>
    <row r="36" spans="1:16" s="98" customFormat="1" ht="15.05" customHeight="1">
      <c r="A36" s="103">
        <v>1940</v>
      </c>
      <c r="B36" s="454">
        <f>avgpoinc!BC29</f>
        <v>9601.5860642407442</v>
      </c>
      <c r="C36" s="343">
        <f>avgpoinc!BD29</f>
        <v>8695.3920830401457</v>
      </c>
      <c r="D36" s="380"/>
      <c r="E36" s="340"/>
      <c r="F36" s="340"/>
      <c r="G36" s="95">
        <f>avgpoinc!BH29</f>
        <v>14070.73802278246</v>
      </c>
      <c r="H36" s="566">
        <f>B36*0.9/'TC5'!B36</f>
        <v>0.55000472448906268</v>
      </c>
      <c r="I36" s="577">
        <f>C36*0.9/'TC5'!B36</f>
        <v>0.49809549119893809</v>
      </c>
      <c r="J36" s="478"/>
      <c r="K36" s="479"/>
      <c r="L36" s="478"/>
      <c r="M36" s="597">
        <f>G36*0.9/'TC5'!F36</f>
        <v>0.53016456246935117</v>
      </c>
      <c r="P36" s="575">
        <f>H36-'TC2'!G37</f>
        <v>-2.2610784605492373E-4</v>
      </c>
    </row>
    <row r="37" spans="1:16" s="98" customFormat="1" ht="15.05" customHeight="1">
      <c r="A37" s="103">
        <v>1941</v>
      </c>
      <c r="B37" s="454">
        <f>avgpoinc!BC30</f>
        <v>11999.580224007774</v>
      </c>
      <c r="C37" s="343">
        <f>avgpoinc!BD30</f>
        <v>10872.18518463655</v>
      </c>
      <c r="D37" s="380"/>
      <c r="E37" s="340"/>
      <c r="F37" s="340"/>
      <c r="G37" s="95">
        <f>avgpoinc!BH30</f>
        <v>17798.428222155504</v>
      </c>
      <c r="H37" s="566">
        <f>B37*0.9/'TC5'!B37</f>
        <v>0.57950548326294626</v>
      </c>
      <c r="I37" s="577">
        <f>C37*0.9/'TC5'!B37</f>
        <v>0.52505927806887309</v>
      </c>
      <c r="J37" s="478"/>
      <c r="K37" s="479"/>
      <c r="L37" s="478"/>
      <c r="M37" s="597">
        <f>G37*0.9/'TC5'!F37</f>
        <v>0.55949024859443819</v>
      </c>
      <c r="P37" s="575">
        <f>H37-'TC2'!G38</f>
        <v>-1.791283077667849E-4</v>
      </c>
    </row>
    <row r="38" spans="1:16" s="98" customFormat="1" ht="15.05" customHeight="1">
      <c r="A38" s="103">
        <v>1942</v>
      </c>
      <c r="B38" s="454">
        <f>avgpoinc!BC31</f>
        <v>15860.121069596084</v>
      </c>
      <c r="C38" s="343">
        <f>avgpoinc!BD31</f>
        <v>14277.550509753228</v>
      </c>
      <c r="D38" s="380"/>
      <c r="E38" s="340"/>
      <c r="F38" s="340"/>
      <c r="G38" s="95">
        <f>avgpoinc!BH31</f>
        <v>23716.73182652807</v>
      </c>
      <c r="H38" s="566">
        <f>B38*0.9/'TC5'!B38</f>
        <v>0.64760590459185052</v>
      </c>
      <c r="I38" s="577">
        <f>C38*0.9/'TC5'!B38</f>
        <v>0.58298584056521674</v>
      </c>
      <c r="J38" s="478"/>
      <c r="K38" s="479"/>
      <c r="L38" s="478"/>
      <c r="M38" s="597">
        <f>G38*0.9/'TC5'!F38</f>
        <v>0.62430010319554563</v>
      </c>
      <c r="P38" s="575">
        <f>H38-'TC2'!G39</f>
        <v>-1.2029176857475399E-4</v>
      </c>
    </row>
    <row r="39" spans="1:16" s="98" customFormat="1" ht="15.05" customHeight="1">
      <c r="A39" s="103">
        <v>1943</v>
      </c>
      <c r="B39" s="454">
        <f>avgpoinc!BC32</f>
        <v>19446.083168292324</v>
      </c>
      <c r="C39" s="343">
        <f>avgpoinc!BD32</f>
        <v>17407.676353848936</v>
      </c>
      <c r="D39" s="380"/>
      <c r="E39" s="340"/>
      <c r="F39" s="340"/>
      <c r="G39" s="95">
        <f>avgpoinc!BH32</f>
        <v>29269.926101925674</v>
      </c>
      <c r="H39" s="566">
        <f>B39*0.9/'TC5'!B39</f>
        <v>0.6884096985757433</v>
      </c>
      <c r="I39" s="577">
        <f>C39*0.9/'TC5'!B39</f>
        <v>0.61624817336979398</v>
      </c>
      <c r="J39" s="478"/>
      <c r="K39" s="479"/>
      <c r="L39" s="478"/>
      <c r="M39" s="597">
        <f>G39*0.9/'TC5'!F39</f>
        <v>0.66327281629440471</v>
      </c>
      <c r="P39" s="575">
        <f>H39-'TC2'!G40</f>
        <v>-9.1523945654481409E-5</v>
      </c>
    </row>
    <row r="40" spans="1:16" s="98" customFormat="1" ht="15.05" customHeight="1">
      <c r="A40" s="103">
        <v>1944</v>
      </c>
      <c r="B40" s="454">
        <f>avgpoinc!BC33</f>
        <v>20386.920089393283</v>
      </c>
      <c r="C40" s="343">
        <f>avgpoinc!BD33</f>
        <v>18344.399824041386</v>
      </c>
      <c r="D40" s="380"/>
      <c r="E40" s="340"/>
      <c r="F40" s="340"/>
      <c r="G40" s="95">
        <f>avgpoinc!BH33</f>
        <v>30897.728589355767</v>
      </c>
      <c r="H40" s="566">
        <f>B40*0.9/'TC5'!B40</f>
        <v>0.69927599827203568</v>
      </c>
      <c r="I40" s="577">
        <f>C40*0.9/'TC5'!B40</f>
        <v>0.6292170883787308</v>
      </c>
      <c r="J40" s="478"/>
      <c r="K40" s="479"/>
      <c r="L40" s="478"/>
      <c r="M40" s="597">
        <f>G40*0.9/'TC5'!F40</f>
        <v>0.67294307221217609</v>
      </c>
      <c r="P40" s="575">
        <f>H40-'TC2'!G41</f>
        <v>-8.8314244539366982E-5</v>
      </c>
    </row>
    <row r="41" spans="1:16" s="98" customFormat="1" ht="15.05" customHeight="1">
      <c r="A41" s="103">
        <v>1945</v>
      </c>
      <c r="B41" s="454">
        <f>avgpoinc!BC34</f>
        <v>19763.17132363038</v>
      </c>
      <c r="C41" s="343">
        <f>avgpoinc!BD34</f>
        <v>17788.295024827552</v>
      </c>
      <c r="D41" s="380"/>
      <c r="E41" s="340"/>
      <c r="F41" s="340"/>
      <c r="G41" s="95">
        <f>avgpoinc!BH34</f>
        <v>30234.608205265758</v>
      </c>
      <c r="H41" s="566">
        <f>B41*0.9/'TC5'!B41</f>
        <v>0.70562014054123168</v>
      </c>
      <c r="I41" s="577">
        <f>C41*0.9/'TC5'!B41</f>
        <v>0.63510956970756149</v>
      </c>
      <c r="J41" s="478"/>
      <c r="K41" s="479"/>
      <c r="L41" s="478"/>
      <c r="M41" s="597">
        <f>G41*0.9/'TC5'!F41</f>
        <v>0.67971299127387086</v>
      </c>
      <c r="P41" s="575">
        <f>H41-'TC2'!G42</f>
        <v>-5.846462796443852E-5</v>
      </c>
    </row>
    <row r="42" spans="1:16" s="98" customFormat="1" ht="15.05" customHeight="1">
      <c r="A42" s="103">
        <v>1946</v>
      </c>
      <c r="B42" s="454">
        <f>avgpoinc!BC35</f>
        <v>16834.787940280734</v>
      </c>
      <c r="C42" s="343">
        <f>avgpoinc!BD35</f>
        <v>15260.455540429668</v>
      </c>
      <c r="D42" s="380"/>
      <c r="E42" s="340"/>
      <c r="F42" s="340"/>
      <c r="G42" s="95">
        <f>avgpoinc!BH35</f>
        <v>26016.091696854121</v>
      </c>
      <c r="H42" s="566">
        <f>B42*0.9/'TC5'!B42</f>
        <v>0.68771617784031869</v>
      </c>
      <c r="I42" s="577">
        <f>C42*0.9/'TC5'!B42</f>
        <v>0.62340328809579271</v>
      </c>
      <c r="J42" s="478"/>
      <c r="K42" s="479"/>
      <c r="L42" s="478"/>
      <c r="M42" s="597">
        <f>G42*0.9/'TC5'!F42</f>
        <v>0.66383730119885831</v>
      </c>
      <c r="P42" s="575">
        <f>H42-'TC2'!G43</f>
        <v>1.008855292858879E-4</v>
      </c>
    </row>
    <row r="43" spans="1:16" s="98" customFormat="1" ht="15.05" customHeight="1">
      <c r="A43" s="103">
        <v>1947</v>
      </c>
      <c r="B43" s="454">
        <f>avgpoinc!BC36</f>
        <v>16281.078394799122</v>
      </c>
      <c r="C43" s="343">
        <f>avgpoinc!BD36</f>
        <v>14773.404703149528</v>
      </c>
      <c r="D43" s="380"/>
      <c r="E43" s="340"/>
      <c r="F43" s="340"/>
      <c r="G43" s="95">
        <f>avgpoinc!BH36</f>
        <v>25157.790311282657</v>
      </c>
      <c r="H43" s="566">
        <f>B43*0.9/'TC5'!B43</f>
        <v>0.68598735696875601</v>
      </c>
      <c r="I43" s="577">
        <f>C43*0.9/'TC5'!B43</f>
        <v>0.62246299661456628</v>
      </c>
      <c r="J43" s="478"/>
      <c r="K43" s="479"/>
      <c r="L43" s="478"/>
      <c r="M43" s="597">
        <f>G43*0.9/'TC5'!F43</f>
        <v>0.66254436614590817</v>
      </c>
      <c r="P43" s="575">
        <f>H43-'TC2'!G44</f>
        <v>4.3355160136082649E-4</v>
      </c>
    </row>
    <row r="44" spans="1:16" s="98" customFormat="1" ht="15.05" customHeight="1">
      <c r="A44" s="103">
        <v>1948</v>
      </c>
      <c r="B44" s="454">
        <f>avgpoinc!BC37</f>
        <v>16491.266495991153</v>
      </c>
      <c r="C44" s="343">
        <f>avgpoinc!BD37</f>
        <v>15001.924244164929</v>
      </c>
      <c r="D44" s="380"/>
      <c r="E44" s="340"/>
      <c r="F44" s="340"/>
      <c r="G44" s="95">
        <f>avgpoinc!BH37</f>
        <v>25525.849574778687</v>
      </c>
      <c r="H44" s="566">
        <f>B44*0.9/'TC5'!B44</f>
        <v>0.66279403032122608</v>
      </c>
      <c r="I44" s="577">
        <f>C44*0.9/'TC5'!B44</f>
        <v>0.6029364594151011</v>
      </c>
      <c r="J44" s="478"/>
      <c r="K44" s="479"/>
      <c r="L44" s="478"/>
      <c r="M44" s="597">
        <f>G44*0.9/'TC5'!F44</f>
        <v>0.63966719630810376</v>
      </c>
      <c r="P44" s="575">
        <f>H44-'TC2'!G45</f>
        <v>9.2407355677803782E-4</v>
      </c>
    </row>
    <row r="45" spans="1:16" s="98" customFormat="1" ht="15.05" customHeight="1">
      <c r="A45" s="102">
        <v>1949</v>
      </c>
      <c r="B45" s="455">
        <f>avgpoinc!BC38</f>
        <v>16006.585793339656</v>
      </c>
      <c r="C45" s="342">
        <f>avgpoinc!BD38</f>
        <v>14569.143271701983</v>
      </c>
      <c r="D45" s="381"/>
      <c r="E45" s="341"/>
      <c r="F45" s="341"/>
      <c r="G45" s="99">
        <f>avgpoinc!BH38</f>
        <v>24845.724571247611</v>
      </c>
      <c r="H45" s="567">
        <f>B45*0.9/'TC5'!B45</f>
        <v>0.66558575557528965</v>
      </c>
      <c r="I45" s="578">
        <f>C45*0.9/'TC5'!B45</f>
        <v>0.60581402916138061</v>
      </c>
      <c r="J45" s="481"/>
      <c r="K45" s="482"/>
      <c r="L45" s="481"/>
      <c r="M45" s="598">
        <f>G45*0.9/'TC5'!F45</f>
        <v>0.64256135665710989</v>
      </c>
      <c r="P45" s="575">
        <f>H45-'TC2'!G46</f>
        <v>2.2739158275097981E-4</v>
      </c>
    </row>
    <row r="46" spans="1:16" s="98" customFormat="1" ht="15.05" customHeight="1">
      <c r="A46" s="103">
        <v>1950</v>
      </c>
      <c r="B46" s="454">
        <f>avgpoinc!BC39</f>
        <v>17494.383057062616</v>
      </c>
      <c r="C46" s="343">
        <f>avgpoinc!BD39</f>
        <v>15948.145110447811</v>
      </c>
      <c r="D46" s="380"/>
      <c r="E46" s="340"/>
      <c r="F46" s="340"/>
      <c r="G46" s="95">
        <f>avgpoinc!BH39</f>
        <v>27119.14825447492</v>
      </c>
      <c r="H46" s="566">
        <f>B46*0.9/'TC5'!B46</f>
        <v>0.66749333906374408</v>
      </c>
      <c r="I46" s="577">
        <f>C46*0.9/'TC5'!B46</f>
        <v>0.60849705856579783</v>
      </c>
      <c r="J46" s="478"/>
      <c r="K46" s="479"/>
      <c r="L46" s="478"/>
      <c r="M46" s="597">
        <f>G46*0.9/'TC5'!F46</f>
        <v>0.64469936569354669</v>
      </c>
      <c r="P46" s="575">
        <f>H46-'TC2'!G47</f>
        <v>6.0114813086509233E-4</v>
      </c>
    </row>
    <row r="47" spans="1:16" s="98" customFormat="1" ht="15.05" customHeight="1">
      <c r="A47" s="103">
        <v>1951</v>
      </c>
      <c r="B47" s="454">
        <f>avgpoinc!BC40</f>
        <v>18971.666481123204</v>
      </c>
      <c r="C47" s="343">
        <f>avgpoinc!BD40</f>
        <v>17213.810144027302</v>
      </c>
      <c r="D47" s="380"/>
      <c r="E47" s="340"/>
      <c r="F47" s="340"/>
      <c r="G47" s="95">
        <f>avgpoinc!BH40</f>
        <v>29446.041515452336</v>
      </c>
      <c r="H47" s="566">
        <f>B47*0.9/'TC5'!B47</f>
        <v>0.6775604025873766</v>
      </c>
      <c r="I47" s="577">
        <f>C47*0.9/'TC5'!B47</f>
        <v>0.61477973708081357</v>
      </c>
      <c r="J47" s="478"/>
      <c r="K47" s="479"/>
      <c r="L47" s="478"/>
      <c r="M47" s="597">
        <f>G47*0.9/'TC5'!F47</f>
        <v>0.65367526563113576</v>
      </c>
      <c r="P47" s="575">
        <f>H47-'TC2'!G48</f>
        <v>-1.3587760649524938E-5</v>
      </c>
    </row>
    <row r="48" spans="1:16" s="98" customFormat="1" ht="15.05" customHeight="1">
      <c r="A48" s="103">
        <v>1952</v>
      </c>
      <c r="B48" s="454">
        <f>avgpoinc!BC41</f>
        <v>19726.854055228021</v>
      </c>
      <c r="C48" s="343">
        <f>avgpoinc!BD41</f>
        <v>17874.660580895994</v>
      </c>
      <c r="D48" s="380"/>
      <c r="E48" s="340"/>
      <c r="F48" s="340"/>
      <c r="G48" s="95">
        <f>avgpoinc!BH41</f>
        <v>30670.229085494037</v>
      </c>
      <c r="H48" s="566">
        <f>B48*0.9/'TC5'!B48</f>
        <v>0.68679238645665663</v>
      </c>
      <c r="I48" s="577">
        <f>C48*0.9/'TC5'!B48</f>
        <v>0.62230808638252422</v>
      </c>
      <c r="J48" s="478"/>
      <c r="K48" s="479"/>
      <c r="L48" s="478"/>
      <c r="M48" s="597">
        <f>G48*0.9/'TC5'!F48</f>
        <v>0.66261075179323448</v>
      </c>
      <c r="P48" s="575">
        <f>H48-'TC2'!G49</f>
        <v>8.6249063883103716E-6</v>
      </c>
    </row>
    <row r="49" spans="1:16" s="98" customFormat="1" ht="15.05" customHeight="1">
      <c r="A49" s="103">
        <v>1953</v>
      </c>
      <c r="B49" s="454">
        <f>avgpoinc!BC42</f>
        <v>20591.065097195649</v>
      </c>
      <c r="C49" s="343">
        <f>avgpoinc!BD42</f>
        <v>18658.280414183388</v>
      </c>
      <c r="D49" s="380"/>
      <c r="E49" s="340"/>
      <c r="F49" s="340"/>
      <c r="G49" s="95">
        <f>avgpoinc!BH42</f>
        <v>32028.710609244175</v>
      </c>
      <c r="H49" s="566">
        <f>B49*0.9/'TC5'!B49</f>
        <v>0.6956222617488611</v>
      </c>
      <c r="I49" s="577">
        <f>C49*0.9/'TC5'!B49</f>
        <v>0.63032753093604588</v>
      </c>
      <c r="J49" s="478"/>
      <c r="K49" s="479"/>
      <c r="L49" s="478"/>
      <c r="M49" s="597">
        <f>G49*0.9/'TC5'!F49</f>
        <v>0.67120909977256427</v>
      </c>
      <c r="P49" s="575">
        <f>H49-'TC2'!G50</f>
        <v>-6.9938670454017249E-5</v>
      </c>
    </row>
    <row r="50" spans="1:16" s="98" customFormat="1" ht="15.05" customHeight="1">
      <c r="A50" s="103">
        <v>1954</v>
      </c>
      <c r="B50" s="454">
        <f>avgpoinc!BC43</f>
        <v>19988.221248239835</v>
      </c>
      <c r="C50" s="343">
        <f>avgpoinc!BD43</f>
        <v>18166.883639234889</v>
      </c>
      <c r="D50" s="380"/>
      <c r="E50" s="340"/>
      <c r="F50" s="340"/>
      <c r="G50" s="95">
        <f>avgpoinc!BH43</f>
        <v>31111.983976752515</v>
      </c>
      <c r="H50" s="566">
        <f>B50*0.9/'TC5'!B50</f>
        <v>0.68989708990127807</v>
      </c>
      <c r="I50" s="577">
        <f>C50*0.9/'TC5'!B50</f>
        <v>0.6270332912383072</v>
      </c>
      <c r="J50" s="478"/>
      <c r="K50" s="479"/>
      <c r="L50" s="478"/>
      <c r="M50" s="597">
        <f>G50*0.9/'TC5'!F50</f>
        <v>0.6664142365828698</v>
      </c>
      <c r="P50" s="575">
        <f>H50-'TC2'!G51</f>
        <v>-2.5529512132904664E-4</v>
      </c>
    </row>
    <row r="51" spans="1:16" s="98" customFormat="1" ht="15.05" customHeight="1">
      <c r="A51" s="103">
        <v>1955</v>
      </c>
      <c r="B51" s="454">
        <f>avgpoinc!BC44</f>
        <v>21165.837727009533</v>
      </c>
      <c r="C51" s="343">
        <f>avgpoinc!BD44</f>
        <v>19284.252960268244</v>
      </c>
      <c r="D51" s="380"/>
      <c r="E51" s="340"/>
      <c r="F51" s="340"/>
      <c r="G51" s="95">
        <f>avgpoinc!BH44</f>
        <v>32939.478418775288</v>
      </c>
      <c r="H51" s="566">
        <f>B51*0.9/'TC5'!B51</f>
        <v>0.68182318104717909</v>
      </c>
      <c r="I51" s="577">
        <f>C51*0.9/'TC5'!B51</f>
        <v>0.62121097530243063</v>
      </c>
      <c r="J51" s="478"/>
      <c r="K51" s="479"/>
      <c r="L51" s="478"/>
      <c r="M51" s="597">
        <f>G51*0.9/'TC5'!F51</f>
        <v>0.65903844762186536</v>
      </c>
      <c r="P51" s="575">
        <f>H51-'TC2'!G52</f>
        <v>-2.0766473815037045E-4</v>
      </c>
    </row>
    <row r="52" spans="1:16" s="98" customFormat="1" ht="15.05" customHeight="1">
      <c r="A52" s="103">
        <v>1956</v>
      </c>
      <c r="B52" s="454">
        <f>avgpoinc!BC45</f>
        <v>21774.858465529906</v>
      </c>
      <c r="C52" s="343">
        <f>avgpoinc!BD45</f>
        <v>19834.522242666324</v>
      </c>
      <c r="D52" s="380"/>
      <c r="E52" s="340"/>
      <c r="F52" s="340"/>
      <c r="G52" s="95">
        <f>avgpoinc!BH45</f>
        <v>33896.993816948619</v>
      </c>
      <c r="H52" s="566">
        <f>B52*0.9/'TC5'!B52</f>
        <v>0.68836307899768923</v>
      </c>
      <c r="I52" s="577">
        <f>C52*0.9/'TC5'!B52</f>
        <v>0.62702372201516299</v>
      </c>
      <c r="J52" s="478"/>
      <c r="K52" s="479"/>
      <c r="L52" s="478"/>
      <c r="M52" s="597">
        <f>G52*0.9/'TC5'!F52</f>
        <v>0.6654953926292565</v>
      </c>
      <c r="P52" s="575">
        <f>H52-'TC2'!G53</f>
        <v>-2.3837307734619895E-4</v>
      </c>
    </row>
    <row r="53" spans="1:16" s="98" customFormat="1" ht="15.05" customHeight="1">
      <c r="A53" s="103">
        <v>1957</v>
      </c>
      <c r="B53" s="454">
        <f>avgpoinc!BC46</f>
        <v>21810.485629944083</v>
      </c>
      <c r="C53" s="343">
        <f>avgpoinc!BD46</f>
        <v>19858.179034009107</v>
      </c>
      <c r="D53" s="380"/>
      <c r="E53" s="340"/>
      <c r="F53" s="340"/>
      <c r="G53" s="95">
        <f>avgpoinc!BH46</f>
        <v>33936.951148870619</v>
      </c>
      <c r="H53" s="566">
        <f>B53*0.9/'TC5'!B53</f>
        <v>0.6881385448615478</v>
      </c>
      <c r="I53" s="577">
        <f>C53*0.9/'TC5'!B53</f>
        <v>0.6265416853122201</v>
      </c>
      <c r="J53" s="478"/>
      <c r="K53" s="479"/>
      <c r="L53" s="478"/>
      <c r="M53" s="597">
        <f>G53*0.9/'TC5'!F53</f>
        <v>0.66528570885571847</v>
      </c>
      <c r="P53" s="575">
        <f>H53-'TC2'!G54</f>
        <v>-2.1757711961245541E-4</v>
      </c>
    </row>
    <row r="54" spans="1:16" s="98" customFormat="1" ht="15.05" customHeight="1">
      <c r="A54" s="103">
        <v>1958</v>
      </c>
      <c r="B54" s="454">
        <f>avgpoinc!BC47</f>
        <v>21249.590924628134</v>
      </c>
      <c r="C54" s="343">
        <f>avgpoinc!BD47</f>
        <v>19401.983433517544</v>
      </c>
      <c r="D54" s="380"/>
      <c r="E54" s="340"/>
      <c r="F54" s="340"/>
      <c r="G54" s="95">
        <f>avgpoinc!BH47</f>
        <v>33083.484635248031</v>
      </c>
      <c r="H54" s="566">
        <f>B54*0.9/'TC5'!B54</f>
        <v>0.68982653398919047</v>
      </c>
      <c r="I54" s="577">
        <f>C54*0.9/'TC5'!B54</f>
        <v>0.62984755950982241</v>
      </c>
      <c r="J54" s="478"/>
      <c r="K54" s="479"/>
      <c r="L54" s="478"/>
      <c r="M54" s="597">
        <f>G54*0.9/'TC5'!F54</f>
        <v>0.66731482411070464</v>
      </c>
      <c r="P54" s="575">
        <f>H54-'TC2'!G55</f>
        <v>-2.9414056803167554E-4</v>
      </c>
    </row>
    <row r="55" spans="1:16" s="98" customFormat="1" ht="15.05" customHeight="1">
      <c r="A55" s="102">
        <v>1959</v>
      </c>
      <c r="B55" s="455">
        <f>avgpoinc!BC48</f>
        <v>22395.676527119118</v>
      </c>
      <c r="C55" s="342">
        <f>avgpoinc!BD48</f>
        <v>20484.716151827717</v>
      </c>
      <c r="D55" s="381"/>
      <c r="E55" s="341"/>
      <c r="F55" s="341"/>
      <c r="G55" s="99">
        <f>avgpoinc!BH48</f>
        <v>35079.14954810396</v>
      </c>
      <c r="H55" s="567">
        <f>B55*0.9/'TC5'!B55</f>
        <v>0.68416877150197619</v>
      </c>
      <c r="I55" s="578">
        <f>C55*0.9/'TC5'!B55</f>
        <v>0.6257905657456595</v>
      </c>
      <c r="J55" s="481"/>
      <c r="K55" s="482"/>
      <c r="L55" s="481"/>
      <c r="M55" s="598">
        <f>G55*0.9/'TC5'!F55</f>
        <v>0.66252543573050149</v>
      </c>
      <c r="P55" s="575">
        <f>H55-'TC2'!G56</f>
        <v>4.3372818854914286E-5</v>
      </c>
    </row>
    <row r="56" spans="1:16">
      <c r="A56" s="78">
        <v>1960</v>
      </c>
      <c r="B56" s="454">
        <f>avgpoinc!BC49</f>
        <v>22990.585782016078</v>
      </c>
      <c r="C56" s="343">
        <f>avgpoinc!BD49</f>
        <v>21045.373932086084</v>
      </c>
      <c r="D56" s="380"/>
      <c r="E56" s="340"/>
      <c r="F56" s="340"/>
      <c r="G56" s="95">
        <f>avgpoinc!BH49</f>
        <v>36090.476799746204</v>
      </c>
      <c r="H56" s="566">
        <f>B56*0.9/'TC5'!B56</f>
        <v>0.68954613909025708</v>
      </c>
      <c r="I56" s="577">
        <f>C56*0.9/'TC5'!B56</f>
        <v>0.63120428849325927</v>
      </c>
      <c r="J56" s="478"/>
      <c r="K56" s="479"/>
      <c r="L56" s="478"/>
      <c r="M56" s="597">
        <f>G56*0.9/'TC5'!F56</f>
        <v>0.66787122837777912</v>
      </c>
      <c r="P56" s="575">
        <f>H56-'TC2'!G57</f>
        <v>5.3811063023045946E-5</v>
      </c>
    </row>
    <row r="57" spans="1:16">
      <c r="A57" s="78">
        <v>1961</v>
      </c>
      <c r="B57" s="454">
        <f>avgpoinc!BC50</f>
        <v>23253.862139733832</v>
      </c>
      <c r="C57" s="343">
        <f>avgpoinc!BD50</f>
        <v>21344.705079716907</v>
      </c>
      <c r="D57" s="380"/>
      <c r="E57" s="340"/>
      <c r="F57" s="340"/>
      <c r="G57" s="95">
        <f>avgpoinc!BH50</f>
        <v>36206.89070467127</v>
      </c>
      <c r="H57" s="566">
        <f>B57*0.9/'TC5'!B57</f>
        <v>0.68843819022052155</v>
      </c>
      <c r="I57" s="577">
        <f>C57*0.9/'TC5'!B57</f>
        <v>0.63191697136462321</v>
      </c>
      <c r="J57" s="478"/>
      <c r="K57" s="479"/>
      <c r="L57" s="478"/>
      <c r="M57" s="597">
        <f>G57*0.9/'TC5'!F57</f>
        <v>0.66724111025261956</v>
      </c>
      <c r="P57" s="575">
        <f>H57-'TC2'!G58</f>
        <v>7.6027753903806783E-5</v>
      </c>
    </row>
    <row r="58" spans="1:16">
      <c r="A58" s="78">
        <v>1962</v>
      </c>
      <c r="B58" s="456">
        <f>avgpoinc!BC51</f>
        <v>24081.784218221674</v>
      </c>
      <c r="C58" s="344">
        <f>avgpoinc!BD51</f>
        <v>22189.421402191707</v>
      </c>
      <c r="D58" s="382">
        <f>avgpoinc!BE51</f>
        <v>25382.232637253601</v>
      </c>
      <c r="E58" s="558">
        <f>avgpoinc!BF51</f>
        <v>34365.858859677544</v>
      </c>
      <c r="F58" s="558">
        <f>avgpoinc!BG51</f>
        <v>12426.501609764373</v>
      </c>
      <c r="G58" s="92">
        <f>avgpoinc!BH51</f>
        <v>37090.078578460823</v>
      </c>
      <c r="H58" s="568">
        <f>B58*0.9/'TC5'!B58</f>
        <v>0.67898878455162059</v>
      </c>
      <c r="I58" s="579">
        <f>C58*0.9/'TC5'!B58</f>
        <v>0.62563338875770569</v>
      </c>
      <c r="J58" s="585">
        <f>D58*0.9/'TC5'!C58</f>
        <v>0.70023590326309215</v>
      </c>
      <c r="K58" s="579">
        <f>E58*0.9/'TC5'!D58</f>
        <v>0.68241551518440247</v>
      </c>
      <c r="L58" s="585">
        <f>F58*0.9/'TC5'!E58</f>
        <v>0.58034181594848644</v>
      </c>
      <c r="M58" s="586">
        <f>G58*0.9/'TC5'!F58</f>
        <v>0.65713125467300404</v>
      </c>
      <c r="P58" s="575">
        <f>H58-'TC2'!G59</f>
        <v>0</v>
      </c>
    </row>
    <row r="59" spans="1:16">
      <c r="A59" s="78">
        <v>1963</v>
      </c>
      <c r="B59" s="457">
        <f>avgpoinc!BC52</f>
        <v>24707.809335229998</v>
      </c>
      <c r="C59" s="345">
        <f>avgpoinc!BD52</f>
        <v>22783.455173493232</v>
      </c>
      <c r="D59" s="380">
        <f>avgpoinc!BE52</f>
        <v>26284.565200269659</v>
      </c>
      <c r="E59" s="560">
        <f>avgpoinc!BF52</f>
        <v>35509.443564599409</v>
      </c>
      <c r="F59" s="560">
        <f>avgpoinc!BG52</f>
        <v>12618.59525123865</v>
      </c>
      <c r="G59" s="73">
        <f>avgpoinc!BH52</f>
        <v>37992.827161546811</v>
      </c>
      <c r="H59" s="569">
        <f>B59*0.9/'TC5'!B59</f>
        <v>0.67392198741436005</v>
      </c>
      <c r="I59" s="580">
        <f>C59*0.9/'TC5'!B59</f>
        <v>0.62143394351005554</v>
      </c>
      <c r="J59" s="587">
        <f>D59*0.9/'TC5'!C59</f>
        <v>0.6984587785676668</v>
      </c>
      <c r="K59" s="580">
        <f>E59*0.9/'TC5'!D59</f>
        <v>0.67943237992944316</v>
      </c>
      <c r="L59" s="587">
        <f>F59*0.9/'TC5'!E59</f>
        <v>0.56872857259701814</v>
      </c>
      <c r="M59" s="588">
        <f>G59*0.9/'TC5'!F59</f>
        <v>0.65244196355342865</v>
      </c>
      <c r="P59" s="575">
        <f>H59-'TC2'!G60</f>
        <v>0</v>
      </c>
    </row>
    <row r="60" spans="1:16">
      <c r="A60" s="78">
        <v>1964</v>
      </c>
      <c r="B60" s="457">
        <f>avgpoinc!BC53</f>
        <v>25527.009989340717</v>
      </c>
      <c r="C60" s="345">
        <f>avgpoinc!BD53</f>
        <v>23556.8945744183</v>
      </c>
      <c r="D60" s="380">
        <f>avgpoinc!BE53</f>
        <v>27186.89776328572</v>
      </c>
      <c r="E60" s="560">
        <f>avgpoinc!BF53</f>
        <v>36653.028269521274</v>
      </c>
      <c r="F60" s="560">
        <f>avgpoinc!BG53</f>
        <v>12810.688892712926</v>
      </c>
      <c r="G60" s="73">
        <f>avgpoinc!BH53</f>
        <v>39128.057284870265</v>
      </c>
      <c r="H60" s="569">
        <f>B60*0.9/'TC5'!B60</f>
        <v>0.66885519027709961</v>
      </c>
      <c r="I60" s="580">
        <f>C60*0.9/'TC5'!B60</f>
        <v>0.6172344982624054</v>
      </c>
      <c r="J60" s="587">
        <f>D60*0.9/'TC5'!C60</f>
        <v>0.69680774211883545</v>
      </c>
      <c r="K60" s="580">
        <f>E60*0.9/'TC5'!D60</f>
        <v>0.6766589879989624</v>
      </c>
      <c r="L60" s="587">
        <f>F60*0.9/'TC5'!E60</f>
        <v>0.55789923667907715</v>
      </c>
      <c r="M60" s="588">
        <f>G60*0.9/'TC5'!F60</f>
        <v>0.64775267243385315</v>
      </c>
      <c r="P60" s="575">
        <f>H60-'TC2'!G61</f>
        <v>0</v>
      </c>
    </row>
    <row r="61" spans="1:16">
      <c r="A61" s="78">
        <v>1965</v>
      </c>
      <c r="B61" s="457">
        <f>avgpoinc!BC54</f>
        <v>26984.369249831485</v>
      </c>
      <c r="C61" s="345">
        <f>avgpoinc!BD54</f>
        <v>24942.655578602658</v>
      </c>
      <c r="D61" s="380">
        <f>avgpoinc!BE54</f>
        <v>28660.126050470084</v>
      </c>
      <c r="E61" s="560">
        <f>avgpoinc!BF54</f>
        <v>38765.315824603829</v>
      </c>
      <c r="F61" s="560">
        <f>avgpoinc!BG54</f>
        <v>13547.894681190392</v>
      </c>
      <c r="G61" s="73">
        <f>avgpoinc!BH54</f>
        <v>41318.467884915066</v>
      </c>
      <c r="H61" s="569">
        <f>B61*0.9/'TC5'!B61</f>
        <v>0.67229218780994404</v>
      </c>
      <c r="I61" s="580">
        <f>C61*0.9/'TC5'!B61</f>
        <v>0.62142466008663166</v>
      </c>
      <c r="J61" s="587">
        <f>D61*0.9/'TC5'!C61</f>
        <v>0.69977106240160969</v>
      </c>
      <c r="K61" s="580">
        <f>E61*0.9/'TC5'!D61</f>
        <v>0.68099656367656503</v>
      </c>
      <c r="L61" s="587">
        <f>F61*0.9/'TC5'!E61</f>
        <v>0.56242172077005292</v>
      </c>
      <c r="M61" s="588">
        <f>G61*0.9/'TC5'!F61</f>
        <v>0.65078502893447865</v>
      </c>
      <c r="P61" s="575">
        <f>H61-'TC2'!G62</f>
        <v>0</v>
      </c>
    </row>
    <row r="62" spans="1:16">
      <c r="A62" s="78">
        <v>1966</v>
      </c>
      <c r="B62" s="457">
        <f>avgpoinc!BC55</f>
        <v>28384.283940993453</v>
      </c>
      <c r="C62" s="345">
        <f>avgpoinc!BD55</f>
        <v>26279.209375577928</v>
      </c>
      <c r="D62" s="380">
        <f>avgpoinc!BE55</f>
        <v>30133.354337654448</v>
      </c>
      <c r="E62" s="560">
        <f>avgpoinc!BF55</f>
        <v>40877.603379686385</v>
      </c>
      <c r="F62" s="560">
        <f>avgpoinc!BG55</f>
        <v>14285.100469667857</v>
      </c>
      <c r="G62" s="73">
        <f>avgpoinc!BH55</f>
        <v>43258.224474396142</v>
      </c>
      <c r="H62" s="569">
        <f>B62*0.9/'TC5'!B62</f>
        <v>0.6757291853427887</v>
      </c>
      <c r="I62" s="580">
        <f>C62*0.9/'TC5'!B62</f>
        <v>0.62561482191085804</v>
      </c>
      <c r="J62" s="587">
        <f>D62*0.9/'TC5'!C62</f>
        <v>0.70246633887290955</v>
      </c>
      <c r="K62" s="580">
        <f>E62*0.9/'TC5'!D62</f>
        <v>0.68493342399597146</v>
      </c>
      <c r="L62" s="587">
        <f>F62*0.9/'TC5'!E62</f>
        <v>0.56654024124145508</v>
      </c>
      <c r="M62" s="588">
        <f>G62*0.9/'TC5'!F62</f>
        <v>0.65381738543510437</v>
      </c>
      <c r="P62" s="575">
        <f>H62-'TC2'!G63</f>
        <v>0</v>
      </c>
    </row>
    <row r="63" spans="1:16">
      <c r="A63" s="78">
        <v>1967</v>
      </c>
      <c r="B63" s="457">
        <f>avgpoinc!BC56</f>
        <v>29266.915270203393</v>
      </c>
      <c r="C63" s="345">
        <f>avgpoinc!BD56</f>
        <v>27134.83279049816</v>
      </c>
      <c r="D63" s="380">
        <f>avgpoinc!BE56</f>
        <v>30792.637931212877</v>
      </c>
      <c r="E63" s="560">
        <f>avgpoinc!BF56</f>
        <v>40870.033125820315</v>
      </c>
      <c r="F63" s="560">
        <f>avgpoinc!BG56</f>
        <v>15835.756736885935</v>
      </c>
      <c r="G63" s="73">
        <f>avgpoinc!BH56</f>
        <v>44542.724484680242</v>
      </c>
      <c r="H63" s="570">
        <f>B63*0.9/'TC5'!B63</f>
        <v>0.68715152889490139</v>
      </c>
      <c r="I63" s="581">
        <f>C63*0.9/'TC5'!B63</f>
        <v>0.63709282875061035</v>
      </c>
      <c r="J63" s="587">
        <f>D63*0.9/'TC5'!C63</f>
        <v>0.70625514537096001</v>
      </c>
      <c r="K63" s="580">
        <f>E63*0.9/'TC5'!D63</f>
        <v>0.68751802295446385</v>
      </c>
      <c r="L63" s="587">
        <f>F63*0.9/'TC5'!E63</f>
        <v>0.59725160896778096</v>
      </c>
      <c r="M63" s="588">
        <f>G63*0.9/'TC5'!F63</f>
        <v>0.66388906538486481</v>
      </c>
      <c r="P63" s="575">
        <f>H63-'TC2'!G64</f>
        <v>0</v>
      </c>
    </row>
    <row r="64" spans="1:16">
      <c r="A64" s="78">
        <v>1968</v>
      </c>
      <c r="B64" s="457">
        <f>avgpoinc!BC57</f>
        <v>30416.711180168473</v>
      </c>
      <c r="C64" s="345">
        <f>avgpoinc!BD57</f>
        <v>28185.760154368672</v>
      </c>
      <c r="D64" s="380">
        <f>avgpoinc!BE57</f>
        <v>31816.916155231553</v>
      </c>
      <c r="E64" s="560">
        <f>avgpoinc!BF57</f>
        <v>42065.245233546106</v>
      </c>
      <c r="F64" s="560">
        <f>avgpoinc!BG57</f>
        <v>16676.021844065148</v>
      </c>
      <c r="G64" s="73">
        <f>avgpoinc!BH57</f>
        <v>46541.23170159501</v>
      </c>
      <c r="H64" s="570">
        <f>B64*0.9/'TC5'!B64</f>
        <v>0.6938422042876482</v>
      </c>
      <c r="I64" s="581">
        <f>C64*0.9/'TC5'!B64</f>
        <v>0.64295149594545364</v>
      </c>
      <c r="J64" s="587">
        <f>D64*0.9/'TC5'!C64</f>
        <v>0.71002949215471756</v>
      </c>
      <c r="K64" s="580">
        <f>E64*0.9/'TC5'!D64</f>
        <v>0.69041427038609993</v>
      </c>
      <c r="L64" s="587">
        <f>F64*0.9/'TC5'!E64</f>
        <v>0.6104668565094471</v>
      </c>
      <c r="M64" s="588">
        <f>G64*0.9/'TC5'!F64</f>
        <v>0.67061901465058316</v>
      </c>
      <c r="P64" s="575">
        <f>H64-'TC2'!G65</f>
        <v>0</v>
      </c>
    </row>
    <row r="65" spans="1:16">
      <c r="A65" s="83">
        <v>1969</v>
      </c>
      <c r="B65" s="458">
        <f>avgpoinc!BC58</f>
        <v>31177.896999522225</v>
      </c>
      <c r="C65" s="346">
        <f>avgpoinc!BD58</f>
        <v>28856.142127726074</v>
      </c>
      <c r="D65" s="381">
        <f>avgpoinc!BE58</f>
        <v>32495.645900059357</v>
      </c>
      <c r="E65" s="562">
        <f>avgpoinc!BF58</f>
        <v>43029.934575808868</v>
      </c>
      <c r="F65" s="562">
        <f>avgpoinc!BG58</f>
        <v>17253.452935675246</v>
      </c>
      <c r="G65" s="79">
        <f>avgpoinc!BH58</f>
        <v>47934.221740873421</v>
      </c>
      <c r="H65" s="571">
        <f>B65*0.9/'TC5'!B65</f>
        <v>0.7018865649588405</v>
      </c>
      <c r="I65" s="582">
        <f>C65*0.9/'TC5'!B65</f>
        <v>0.64961849339306355</v>
      </c>
      <c r="J65" s="589">
        <f>D65*0.9/'TC5'!C65</f>
        <v>0.71692471439018857</v>
      </c>
      <c r="K65" s="583">
        <f>E65*0.9/'TC5'!D65</f>
        <v>0.69554680353030562</v>
      </c>
      <c r="L65" s="589">
        <f>F65*0.9/'TC5'!E65</f>
        <v>0.62251084018498637</v>
      </c>
      <c r="M65" s="590">
        <f>G65*0.9/'TC5'!F65</f>
        <v>0.67918773088604212</v>
      </c>
      <c r="P65" s="575">
        <f>H65-'TC2'!G66</f>
        <v>0</v>
      </c>
    </row>
    <row r="66" spans="1:16">
      <c r="A66" s="78">
        <v>1970</v>
      </c>
      <c r="B66" s="457">
        <f>avgpoinc!BC59</f>
        <v>30497.656108061401</v>
      </c>
      <c r="C66" s="345">
        <f>avgpoinc!BD59</f>
        <v>28240.550125706788</v>
      </c>
      <c r="D66" s="380">
        <f>avgpoinc!BE59</f>
        <v>31533.818797649423</v>
      </c>
      <c r="E66" s="560">
        <f>avgpoinc!BF59</f>
        <v>41728.942796197705</v>
      </c>
      <c r="F66" s="560">
        <f>avgpoinc!BG59</f>
        <v>17060.27578250513</v>
      </c>
      <c r="G66" s="73">
        <f>avgpoinc!BH59</f>
        <v>46951.239736723153</v>
      </c>
      <c r="H66" s="570">
        <f>B66*0.9/'TC5'!B66</f>
        <v>0.70373784762341518</v>
      </c>
      <c r="I66" s="581">
        <f>C66*0.9/'TC5'!B66</f>
        <v>0.65165479900315393</v>
      </c>
      <c r="J66" s="587">
        <f>D66*0.9/'TC5'!C66</f>
        <v>0.71884064807090897</v>
      </c>
      <c r="K66" s="580">
        <f>E66*0.9/'TC5'!D66</f>
        <v>0.69557879806961875</v>
      </c>
      <c r="L66" s="587">
        <f>F66*0.9/'TC5'!E66</f>
        <v>0.62786954385228444</v>
      </c>
      <c r="M66" s="588">
        <f>G66*0.9/'TC5'!F66</f>
        <v>0.68120958306826662</v>
      </c>
      <c r="P66" s="575">
        <f>H66-'TC2'!G67</f>
        <v>0</v>
      </c>
    </row>
    <row r="67" spans="1:16">
      <c r="A67" s="78">
        <v>1971</v>
      </c>
      <c r="B67" s="457">
        <f>avgpoinc!BC60</f>
        <v>30561.055363436935</v>
      </c>
      <c r="C67" s="345">
        <f>avgpoinc!BD60</f>
        <v>28349.634846717421</v>
      </c>
      <c r="D67" s="380">
        <f>avgpoinc!BE60</f>
        <v>31707.323631214014</v>
      </c>
      <c r="E67" s="560">
        <f>avgpoinc!BF60</f>
        <v>41572.19174302293</v>
      </c>
      <c r="F67" s="560">
        <f>avgpoinc!BG60</f>
        <v>17416.600274270437</v>
      </c>
      <c r="G67" s="73">
        <f>avgpoinc!BH60</f>
        <v>47057.832678225175</v>
      </c>
      <c r="H67" s="570">
        <f>B67*0.9/'TC5'!B67</f>
        <v>0.70165612365235563</v>
      </c>
      <c r="I67" s="581">
        <f>C67*0.9/'TC5'!B67</f>
        <v>0.65088376880157728</v>
      </c>
      <c r="J67" s="587">
        <f>D67*0.9/'TC5'!C67</f>
        <v>0.7167296010593418</v>
      </c>
      <c r="K67" s="580">
        <f>E67*0.9/'TC5'!D67</f>
        <v>0.69326702863327239</v>
      </c>
      <c r="L67" s="587">
        <f>F67*0.9/'TC5'!E67</f>
        <v>0.63034544076072041</v>
      </c>
      <c r="M67" s="588">
        <f>G67*0.9/'TC5'!F67</f>
        <v>0.6791849854052997</v>
      </c>
      <c r="P67" s="575">
        <f>H67-'TC2'!G68</f>
        <v>0</v>
      </c>
    </row>
    <row r="68" spans="1:16">
      <c r="A68" s="78">
        <v>1972</v>
      </c>
      <c r="B68" s="457">
        <f>avgpoinc!BC61</f>
        <v>31524.907812856542</v>
      </c>
      <c r="C68" s="345">
        <f>avgpoinc!BD61</f>
        <v>29334.49661871764</v>
      </c>
      <c r="D68" s="380">
        <f>avgpoinc!BE61</f>
        <v>32443.377932373685</v>
      </c>
      <c r="E68" s="560">
        <f>avgpoinc!BF61</f>
        <v>42615.440920537032</v>
      </c>
      <c r="F68" s="560">
        <f>avgpoinc!BG61</f>
        <v>18457.35305007979</v>
      </c>
      <c r="G68" s="73">
        <f>avgpoinc!BH61</f>
        <v>48372.284878616672</v>
      </c>
      <c r="H68" s="570">
        <f>B68*0.9/'TC5'!B68</f>
        <v>0.69830774283764196</v>
      </c>
      <c r="I68" s="581">
        <f>C68*0.9/'TC5'!B68</f>
        <v>0.64978797853109438</v>
      </c>
      <c r="J68" s="587">
        <f>D68*0.9/'TC5'!C68</f>
        <v>0.71281069264659902</v>
      </c>
      <c r="K68" s="580">
        <f>E68*0.9/'TC5'!D68</f>
        <v>0.6899749142685323</v>
      </c>
      <c r="L68" s="587">
        <f>F68*0.9/'TC5'!E68</f>
        <v>0.63189079037692863</v>
      </c>
      <c r="M68" s="588">
        <f>G68*0.9/'TC5'!F68</f>
        <v>0.67601659453066554</v>
      </c>
      <c r="P68" s="575">
        <f>H68-'TC2'!G69</f>
        <v>0</v>
      </c>
    </row>
    <row r="69" spans="1:16">
      <c r="A69" s="78">
        <v>1973</v>
      </c>
      <c r="B69" s="457">
        <f>avgpoinc!BC62</f>
        <v>32780.669847316065</v>
      </c>
      <c r="C69" s="345">
        <f>avgpoinc!BD62</f>
        <v>30552.150909880442</v>
      </c>
      <c r="D69" s="380">
        <f>avgpoinc!BE62</f>
        <v>33703.587941899386</v>
      </c>
      <c r="E69" s="560">
        <f>avgpoinc!BF62</f>
        <v>44228.547555784273</v>
      </c>
      <c r="F69" s="560">
        <f>avgpoinc!BG62</f>
        <v>19446.822944209525</v>
      </c>
      <c r="G69" s="73">
        <f>avgpoinc!BH62</f>
        <v>50158.70377266164</v>
      </c>
      <c r="H69" s="570">
        <f>B69*0.9/'TC5'!B69</f>
        <v>0.69690987968533591</v>
      </c>
      <c r="I69" s="581">
        <f>C69*0.9/'TC5'!B69</f>
        <v>0.64953205391793745</v>
      </c>
      <c r="J69" s="587">
        <f>D69*0.9/'TC5'!C69</f>
        <v>0.71088980820240966</v>
      </c>
      <c r="K69" s="580">
        <f>E69*0.9/'TC5'!D69</f>
        <v>0.68655482934809697</v>
      </c>
      <c r="L69" s="587">
        <f>F69*0.9/'TC5'!E69</f>
        <v>0.63714736370093306</v>
      </c>
      <c r="M69" s="588">
        <f>G69*0.9/'TC5'!F69</f>
        <v>0.6743605051342455</v>
      </c>
      <c r="P69" s="575">
        <f>H69-'TC2'!G70</f>
        <v>0</v>
      </c>
    </row>
    <row r="70" spans="1:16">
      <c r="A70" s="78">
        <v>1974</v>
      </c>
      <c r="B70" s="457">
        <f>avgpoinc!BC63</f>
        <v>32060.338838127755</v>
      </c>
      <c r="C70" s="345">
        <f>avgpoinc!BD63</f>
        <v>29937.813474296421</v>
      </c>
      <c r="D70" s="380">
        <f>avgpoinc!BE63</f>
        <v>32928.509334255825</v>
      </c>
      <c r="E70" s="560">
        <f>avgpoinc!BF63</f>
        <v>42763.188962539862</v>
      </c>
      <c r="F70" s="560">
        <f>avgpoinc!BG63</f>
        <v>19517.381837104735</v>
      </c>
      <c r="G70" s="73">
        <f>avgpoinc!BH63</f>
        <v>48816.594777893093</v>
      </c>
      <c r="H70" s="570">
        <f>B70*0.9/'TC5'!B70</f>
        <v>0.70152072733662851</v>
      </c>
      <c r="I70" s="581">
        <f>C70*0.9/'TC5'!B70</f>
        <v>0.65507719021297806</v>
      </c>
      <c r="J70" s="587">
        <f>D70*0.9/'TC5'!C70</f>
        <v>0.71420816130057563</v>
      </c>
      <c r="K70" s="580">
        <f>E70*0.9/'TC5'!D70</f>
        <v>0.68735404562676206</v>
      </c>
      <c r="L70" s="587">
        <f>F70*0.9/'TC5'!E70</f>
        <v>0.64994775421382656</v>
      </c>
      <c r="M70" s="588">
        <f>G70*0.9/'TC5'!F70</f>
        <v>0.67828184152403981</v>
      </c>
      <c r="P70" s="575">
        <f>H70-'TC2'!G71</f>
        <v>0</v>
      </c>
    </row>
    <row r="71" spans="1:16">
      <c r="A71" s="78">
        <v>1975</v>
      </c>
      <c r="B71" s="457">
        <f>avgpoinc!BC64</f>
        <v>31035.324111444359</v>
      </c>
      <c r="C71" s="345">
        <f>avgpoinc!BD64</f>
        <v>29089.915996198553</v>
      </c>
      <c r="D71" s="380">
        <f>avgpoinc!BE64</f>
        <v>31387.480391105608</v>
      </c>
      <c r="E71" s="560">
        <f>avgpoinc!BF64</f>
        <v>40381.700720100227</v>
      </c>
      <c r="F71" s="560">
        <f>avgpoinc!BG64</f>
        <v>19782.22933234529</v>
      </c>
      <c r="G71" s="73">
        <f>avgpoinc!BH64</f>
        <v>47009.604763877767</v>
      </c>
      <c r="H71" s="570">
        <f>B71*0.9/'TC5'!B71</f>
        <v>0.70170092986529653</v>
      </c>
      <c r="I71" s="581">
        <f>C71*0.9/'TC5'!B71</f>
        <v>0.65771573807114703</v>
      </c>
      <c r="J71" s="587">
        <f>D71*0.9/'TC5'!C71</f>
        <v>0.71264359490726303</v>
      </c>
      <c r="K71" s="580">
        <f>E71*0.9/'TC5'!D71</f>
        <v>0.68605175304344357</v>
      </c>
      <c r="L71" s="587">
        <f>F71*0.9/'TC5'!E71</f>
        <v>0.65586942972481654</v>
      </c>
      <c r="M71" s="588">
        <f>G71*0.9/'TC5'!F71</f>
        <v>0.67799754387328903</v>
      </c>
      <c r="P71" s="575">
        <f>H71-'TC2'!G72</f>
        <v>0</v>
      </c>
    </row>
    <row r="72" spans="1:16">
      <c r="A72" s="78">
        <v>1976</v>
      </c>
      <c r="B72" s="457">
        <f>avgpoinc!BC65</f>
        <v>32173.30714814657</v>
      </c>
      <c r="C72" s="345">
        <f>avgpoinc!BD65</f>
        <v>30238.376256178261</v>
      </c>
      <c r="D72" s="380">
        <f>avgpoinc!BE65</f>
        <v>32538.410928897982</v>
      </c>
      <c r="E72" s="560">
        <f>avgpoinc!BF65</f>
        <v>41635.731881403393</v>
      </c>
      <c r="F72" s="560">
        <f>avgpoinc!BG65</f>
        <v>20898.661800564954</v>
      </c>
      <c r="G72" s="73">
        <f>avgpoinc!BH65</f>
        <v>48591.284031200252</v>
      </c>
      <c r="H72" s="570">
        <f>B72*0.9/'TC5'!B72</f>
        <v>0.7018421600423892</v>
      </c>
      <c r="I72" s="581">
        <f>C72*0.9/'TC5'!B72</f>
        <v>0.65963275736896776</v>
      </c>
      <c r="J72" s="587">
        <f>D72*0.9/'TC5'!C72</f>
        <v>0.71230954710804895</v>
      </c>
      <c r="K72" s="580">
        <f>E72*0.9/'TC5'!D72</f>
        <v>0.68607872647029922</v>
      </c>
      <c r="L72" s="587">
        <f>F72*0.9/'TC5'!E72</f>
        <v>0.65935786202982183</v>
      </c>
      <c r="M72" s="588">
        <f>G72*0.9/'TC5'!F72</f>
        <v>0.67810191573249778</v>
      </c>
      <c r="P72" s="575">
        <f>H72-'TC2'!G73</f>
        <v>0</v>
      </c>
    </row>
    <row r="73" spans="1:16">
      <c r="A73" s="78">
        <v>1977</v>
      </c>
      <c r="B73" s="457">
        <f>avgpoinc!BC66</f>
        <v>33025.526903298611</v>
      </c>
      <c r="C73" s="345">
        <f>avgpoinc!BD66</f>
        <v>31117.219167949512</v>
      </c>
      <c r="D73" s="380">
        <f>avgpoinc!BE66</f>
        <v>33203.31578681153</v>
      </c>
      <c r="E73" s="560">
        <f>avgpoinc!BF66</f>
        <v>42513.700264544575</v>
      </c>
      <c r="F73" s="560">
        <f>avgpoinc!BG66</f>
        <v>21758.586447220317</v>
      </c>
      <c r="G73" s="73">
        <f>avgpoinc!BH66</f>
        <v>49631.612972102346</v>
      </c>
      <c r="H73" s="570">
        <f>B73*0.9/'TC5'!B73</f>
        <v>0.69872687782254417</v>
      </c>
      <c r="I73" s="581">
        <f>C73*0.9/'TC5'!B73</f>
        <v>0.65835247562907284</v>
      </c>
      <c r="J73" s="587">
        <f>D73*0.9/'TC5'!C73</f>
        <v>0.70916728870114554</v>
      </c>
      <c r="K73" s="580">
        <f>E73*0.9/'TC5'!D73</f>
        <v>0.68360992501671825</v>
      </c>
      <c r="L73" s="587">
        <f>F73*0.9/'TC5'!E73</f>
        <v>0.65817404944557734</v>
      </c>
      <c r="M73" s="588">
        <f>G73*0.9/'TC5'!F73</f>
        <v>0.67476317003753661</v>
      </c>
      <c r="P73" s="575">
        <f>H73-'TC2'!G74</f>
        <v>0</v>
      </c>
    </row>
    <row r="74" spans="1:16">
      <c r="A74" s="78">
        <v>1978</v>
      </c>
      <c r="B74" s="457">
        <f>avgpoinc!BC67</f>
        <v>34073.305441527002</v>
      </c>
      <c r="C74" s="345">
        <f>avgpoinc!BD67</f>
        <v>32178.763314717085</v>
      </c>
      <c r="D74" s="380">
        <f>avgpoinc!BE67</f>
        <v>34355.568643091909</v>
      </c>
      <c r="E74" s="560">
        <f>avgpoinc!BF67</f>
        <v>43600.121933685929</v>
      </c>
      <c r="F74" s="560">
        <f>avgpoinc!BG67</f>
        <v>22769.241575170738</v>
      </c>
      <c r="G74" s="73">
        <f>avgpoinc!BH67</f>
        <v>50949.188176491618</v>
      </c>
      <c r="H74" s="570">
        <f>B74*0.9/'TC5'!B74</f>
        <v>0.6961734332775239</v>
      </c>
      <c r="I74" s="581">
        <f>C74*0.9/'TC5'!B74</f>
        <v>0.65746483486538665</v>
      </c>
      <c r="J74" s="587">
        <f>D74*0.9/'TC5'!C74</f>
        <v>0.70605358902623472</v>
      </c>
      <c r="K74" s="580">
        <f>E74*0.9/'TC5'!D74</f>
        <v>0.68028466212375871</v>
      </c>
      <c r="L74" s="587">
        <f>F74*0.9/'TC5'!E74</f>
        <v>0.65990486283813599</v>
      </c>
      <c r="M74" s="588">
        <f>G74*0.9/'TC5'!F74</f>
        <v>0.67161402780658719</v>
      </c>
      <c r="P74" s="575">
        <f>H74-'TC2'!G75</f>
        <v>0</v>
      </c>
    </row>
    <row r="75" spans="1:16">
      <c r="A75" s="83">
        <v>1979</v>
      </c>
      <c r="B75" s="458">
        <f>avgpoinc!BC68</f>
        <v>34107.073746432572</v>
      </c>
      <c r="C75" s="346">
        <f>avgpoinc!BD68</f>
        <v>32270.694951302401</v>
      </c>
      <c r="D75" s="381">
        <f>avgpoinc!BE68</f>
        <v>34276.073550581517</v>
      </c>
      <c r="E75" s="562">
        <f>avgpoinc!BF68</f>
        <v>42978.770949735219</v>
      </c>
      <c r="F75" s="562">
        <f>avgpoinc!BG68</f>
        <v>23190.199996066975</v>
      </c>
      <c r="G75" s="79">
        <f>avgpoinc!BH68</f>
        <v>50727.109678826491</v>
      </c>
      <c r="H75" s="572">
        <f>B75*0.9/'TC5'!B75</f>
        <v>0.69458183646202087</v>
      </c>
      <c r="I75" s="583">
        <f>C75*0.9/'TC5'!B75</f>
        <v>0.65718445181846619</v>
      </c>
      <c r="J75" s="589">
        <f>D75*0.9/'TC5'!C75</f>
        <v>0.70468005537986744</v>
      </c>
      <c r="K75" s="583">
        <f>E75*0.9/'TC5'!D75</f>
        <v>0.67598822712898254</v>
      </c>
      <c r="L75" s="589">
        <f>F75*0.9/'TC5'!E75</f>
        <v>0.66459408402442932</v>
      </c>
      <c r="M75" s="590">
        <f>G75*0.9/'TC5'!F75</f>
        <v>0.66942262649536133</v>
      </c>
      <c r="P75" s="575">
        <f>H75-'TC2'!G76</f>
        <v>0</v>
      </c>
    </row>
    <row r="76" spans="1:16">
      <c r="A76" s="78">
        <v>1980</v>
      </c>
      <c r="B76" s="457">
        <f>avgpoinc!BC69</f>
        <v>33497.122411916585</v>
      </c>
      <c r="C76" s="345">
        <f>avgpoinc!BD69</f>
        <v>31721.536338968104</v>
      </c>
      <c r="D76" s="380">
        <f>avgpoinc!BE69</f>
        <v>33431.289111914368</v>
      </c>
      <c r="E76" s="560">
        <f>avgpoinc!BF69</f>
        <v>41890.829101028423</v>
      </c>
      <c r="F76" s="560">
        <f>avgpoinc!BG69</f>
        <v>23264.469210684096</v>
      </c>
      <c r="G76" s="73">
        <f>avgpoinc!BH69</f>
        <v>49736.574095051124</v>
      </c>
      <c r="H76" s="569">
        <f>B76*0.9/'TC5'!B76</f>
        <v>0.7023041844367981</v>
      </c>
      <c r="I76" s="580">
        <f>C76*0.9/'TC5'!B76</f>
        <v>0.66507706046104431</v>
      </c>
      <c r="J76" s="587">
        <f>D76*0.9/'TC5'!C76</f>
        <v>0.71095448732376076</v>
      </c>
      <c r="K76" s="580">
        <f>E76*0.9/'TC5'!D76</f>
        <v>0.68078616261482239</v>
      </c>
      <c r="L76" s="587">
        <f>F76*0.9/'TC5'!E76</f>
        <v>0.67721667885780357</v>
      </c>
      <c r="M76" s="588">
        <f>G76*0.9/'TC5'!F76</f>
        <v>0.67719572782516457</v>
      </c>
      <c r="P76" s="575">
        <f>H76-'TC2'!G77</f>
        <v>0</v>
      </c>
    </row>
    <row r="77" spans="1:16">
      <c r="A77" s="78">
        <v>1981</v>
      </c>
      <c r="B77" s="457">
        <f>avgpoinc!BC70</f>
        <v>33298.408645214688</v>
      </c>
      <c r="C77" s="345">
        <f>avgpoinc!BD70</f>
        <v>31609.721770331293</v>
      </c>
      <c r="D77" s="380">
        <f>avgpoinc!BE70</f>
        <v>32867.348876331445</v>
      </c>
      <c r="E77" s="560">
        <f>avgpoinc!BF70</f>
        <v>41255.55757101161</v>
      </c>
      <c r="F77" s="560">
        <f>avgpoinc!BG70</f>
        <v>23529.234671340913</v>
      </c>
      <c r="G77" s="73">
        <f>avgpoinc!BH70</f>
        <v>49418.310352104316</v>
      </c>
      <c r="H77" s="569">
        <f>B77*0.9/'TC5'!B77</f>
        <v>0.69281086325645458</v>
      </c>
      <c r="I77" s="580">
        <f>C77*0.9/'TC5'!B77</f>
        <v>0.65767583250999451</v>
      </c>
      <c r="J77" s="587">
        <f>D77*0.9/'TC5'!C77</f>
        <v>0.70086932182312012</v>
      </c>
      <c r="K77" s="580">
        <f>E77*0.9/'TC5'!D77</f>
        <v>0.67244419455528259</v>
      </c>
      <c r="L77" s="587">
        <f>F77*0.9/'TC5'!E77</f>
        <v>0.66730666160583496</v>
      </c>
      <c r="M77" s="588">
        <f>G77*0.9/'TC5'!F77</f>
        <v>0.66830182075500488</v>
      </c>
      <c r="P77" s="575">
        <f>H77-'TC2'!G78</f>
        <v>0</v>
      </c>
    </row>
    <row r="78" spans="1:16">
      <c r="A78" s="78">
        <v>1982</v>
      </c>
      <c r="B78" s="457">
        <f>avgpoinc!BC71</f>
        <v>32027.587662437378</v>
      </c>
      <c r="C78" s="345">
        <f>avgpoinc!BD71</f>
        <v>30401.546317935074</v>
      </c>
      <c r="D78" s="380">
        <f>avgpoinc!BE71</f>
        <v>31272.914391650171</v>
      </c>
      <c r="E78" s="560">
        <f>avgpoinc!BF71</f>
        <v>39194.16227880412</v>
      </c>
      <c r="F78" s="560">
        <f>avgpoinc!BG71</f>
        <v>23185.58265824294</v>
      </c>
      <c r="G78" s="73">
        <f>avgpoinc!BH71</f>
        <v>47524.41333638486</v>
      </c>
      <c r="H78" s="569">
        <f>B78*0.9/'TC5'!B78</f>
        <v>0.68901154398918152</v>
      </c>
      <c r="I78" s="580">
        <f>C78*0.9/'TC5'!B78</f>
        <v>0.65403041243553162</v>
      </c>
      <c r="J78" s="587">
        <f>D78*0.9/'TC5'!C78</f>
        <v>0.69621229171752941</v>
      </c>
      <c r="K78" s="580">
        <f>E78*0.9/'TC5'!D78</f>
        <v>0.66555124521255493</v>
      </c>
      <c r="L78" s="587">
        <f>F78*0.9/'TC5'!E78</f>
        <v>0.6666085720062257</v>
      </c>
      <c r="M78" s="588">
        <f>G78*0.9/'TC5'!F78</f>
        <v>0.66478237509727478</v>
      </c>
      <c r="P78" s="575">
        <f>H78-'TC2'!G79</f>
        <v>0</v>
      </c>
    </row>
    <row r="79" spans="1:16">
      <c r="A79" s="78">
        <v>1983</v>
      </c>
      <c r="B79" s="457">
        <f>avgpoinc!BC72</f>
        <v>32226.107081505059</v>
      </c>
      <c r="C79" s="345">
        <f>avgpoinc!BD72</f>
        <v>30656.749151476226</v>
      </c>
      <c r="D79" s="380">
        <f>avgpoinc!BE72</f>
        <v>31243.139017236936</v>
      </c>
      <c r="E79" s="560">
        <f>avgpoinc!BF72</f>
        <v>38874.952880240329</v>
      </c>
      <c r="F79" s="560">
        <f>avgpoinc!BG72</f>
        <v>23827.898330081047</v>
      </c>
      <c r="G79" s="73">
        <f>avgpoinc!BH72</f>
        <v>47687.299404470265</v>
      </c>
      <c r="H79" s="569">
        <f>B79*0.9/'TC5'!B79</f>
        <v>0.68260353803634644</v>
      </c>
      <c r="I79" s="580">
        <f>C79*0.9/'TC5'!B79</f>
        <v>0.64936187863349915</v>
      </c>
      <c r="J79" s="587">
        <f>D79*0.9/'TC5'!C79</f>
        <v>0.68866294622421265</v>
      </c>
      <c r="K79" s="580">
        <f>E79*0.9/'TC5'!D79</f>
        <v>0.65894317626953125</v>
      </c>
      <c r="L79" s="587">
        <f>F79*0.9/'TC5'!E79</f>
        <v>0.6607833206653595</v>
      </c>
      <c r="M79" s="588">
        <f>G79*0.9/'TC5'!F79</f>
        <v>0.65786209702491771</v>
      </c>
      <c r="P79" s="575">
        <f>H79-'TC2'!G80</f>
        <v>0</v>
      </c>
    </row>
    <row r="80" spans="1:16">
      <c r="A80" s="78">
        <v>1984</v>
      </c>
      <c r="B80" s="457">
        <f>avgpoinc!BC73</f>
        <v>33599.288602912944</v>
      </c>
      <c r="C80" s="345">
        <f>avgpoinc!BD73</f>
        <v>32049.694915692358</v>
      </c>
      <c r="D80" s="380">
        <f>avgpoinc!BE73</f>
        <v>32356.136790085948</v>
      </c>
      <c r="E80" s="560">
        <f>avgpoinc!BF73</f>
        <v>40293.331736490909</v>
      </c>
      <c r="F80" s="560">
        <f>avgpoinc!BG73</f>
        <v>25103.296487558062</v>
      </c>
      <c r="G80" s="73">
        <f>avgpoinc!BH73</f>
        <v>49631.96005579488</v>
      </c>
      <c r="H80" s="569">
        <f>B80*0.9/'TC5'!B80</f>
        <v>0.66721510887145996</v>
      </c>
      <c r="I80" s="580">
        <f>C80*0.9/'TC5'!B80</f>
        <v>0.63644325733184803</v>
      </c>
      <c r="J80" s="587">
        <f>D80*0.9/'TC5'!C80</f>
        <v>0.67210948467254628</v>
      </c>
      <c r="K80" s="580">
        <f>E80*0.9/'TC5'!D80</f>
        <v>0.64471781253814708</v>
      </c>
      <c r="L80" s="587">
        <f>F80*0.9/'TC5'!E80</f>
        <v>0.64730510115623463</v>
      </c>
      <c r="M80" s="588">
        <f>G80*0.9/'TC5'!F80</f>
        <v>0.64265173673629772</v>
      </c>
      <c r="P80" s="575">
        <f>H80-'TC2'!G81</f>
        <v>0</v>
      </c>
    </row>
    <row r="81" spans="1:16">
      <c r="A81" s="78">
        <v>1985</v>
      </c>
      <c r="B81" s="457">
        <f>avgpoinc!BC74</f>
        <v>34308.408429063507</v>
      </c>
      <c r="C81" s="345">
        <f>avgpoinc!BD74</f>
        <v>32755.660367033564</v>
      </c>
      <c r="D81" s="380">
        <f>avgpoinc!BE74</f>
        <v>33006.199204990495</v>
      </c>
      <c r="E81" s="560">
        <f>avgpoinc!BF74</f>
        <v>41214.244563995409</v>
      </c>
      <c r="F81" s="560">
        <f>avgpoinc!BG74</f>
        <v>25620.258815972789</v>
      </c>
      <c r="G81" s="73">
        <f>avgpoinc!BH74</f>
        <v>50497.841246538592</v>
      </c>
      <c r="H81" s="569">
        <f>B81*0.9/'TC5'!B81</f>
        <v>0.66976675391197193</v>
      </c>
      <c r="I81" s="580">
        <f>C81*0.9/'TC5'!B81</f>
        <v>0.63945409655570973</v>
      </c>
      <c r="J81" s="587">
        <f>D81*0.9/'TC5'!C81</f>
        <v>0.67495691776275646</v>
      </c>
      <c r="K81" s="580">
        <f>E81*0.9/'TC5'!D81</f>
        <v>0.6449849009513855</v>
      </c>
      <c r="L81" s="587">
        <f>F81*0.9/'TC5'!E81</f>
        <v>0.65455463528633129</v>
      </c>
      <c r="M81" s="588">
        <f>G81*0.9/'TC5'!F81</f>
        <v>0.64451515674591064</v>
      </c>
      <c r="P81" s="575">
        <f>H81-'TC2'!G82</f>
        <v>0</v>
      </c>
    </row>
    <row r="82" spans="1:16">
      <c r="A82" s="78">
        <v>1986</v>
      </c>
      <c r="B82" s="457">
        <f>avgpoinc!BC75</f>
        <v>34974.010066429051</v>
      </c>
      <c r="C82" s="345">
        <f>avgpoinc!BD75</f>
        <v>33327.41987386172</v>
      </c>
      <c r="D82" s="380">
        <f>avgpoinc!BE75</f>
        <v>33832.965553353977</v>
      </c>
      <c r="E82" s="560">
        <f>avgpoinc!BF75</f>
        <v>41764.283916122273</v>
      </c>
      <c r="F82" s="560">
        <f>avgpoinc!BG75</f>
        <v>26351.544830100895</v>
      </c>
      <c r="G82" s="73">
        <f>avgpoinc!BH75</f>
        <v>51173.431398799636</v>
      </c>
      <c r="H82" s="569">
        <f>B82*0.9/'TC5'!B82</f>
        <v>0.67676848173141479</v>
      </c>
      <c r="I82" s="580">
        <f>C82*0.9/'TC5'!B82</f>
        <v>0.6449059545993806</v>
      </c>
      <c r="J82" s="587">
        <f>D82*0.9/'TC5'!C82</f>
        <v>0.67887425422668468</v>
      </c>
      <c r="K82" s="580">
        <f>E82*0.9/'TC5'!D82</f>
        <v>0.64873555302619923</v>
      </c>
      <c r="L82" s="587">
        <f>F82*0.9/'TC5'!E82</f>
        <v>0.66373717784881592</v>
      </c>
      <c r="M82" s="588">
        <f>G82*0.9/'TC5'!F82</f>
        <v>0.65011799335479736</v>
      </c>
      <c r="P82" s="575">
        <f>H82-'TC2'!G83</f>
        <v>0</v>
      </c>
    </row>
    <row r="83" spans="1:16">
      <c r="A83" s="78">
        <v>1987</v>
      </c>
      <c r="B83" s="457">
        <f>avgpoinc!BC76</f>
        <v>35659.660626274373</v>
      </c>
      <c r="C83" s="345">
        <f>avgpoinc!BD76</f>
        <v>33967.81254548391</v>
      </c>
      <c r="D83" s="380">
        <f>avgpoinc!BE76</f>
        <v>34885.356399297096</v>
      </c>
      <c r="E83" s="560">
        <f>avgpoinc!BF76</f>
        <v>42445.118457834644</v>
      </c>
      <c r="F83" s="560">
        <f>avgpoinc!BG76</f>
        <v>27041.142123937665</v>
      </c>
      <c r="G83" s="73">
        <f>avgpoinc!BH76</f>
        <v>51756.377273129678</v>
      </c>
      <c r="H83" s="569">
        <f>B83*0.9/'TC5'!B83</f>
        <v>0.66977772116661061</v>
      </c>
      <c r="I83" s="580">
        <f>C83*0.9/'TC5'!B83</f>
        <v>0.63800057768821716</v>
      </c>
      <c r="J83" s="587">
        <f>D83*0.9/'TC5'!C83</f>
        <v>0.67231011390686035</v>
      </c>
      <c r="K83" s="580">
        <f>E83*0.9/'TC5'!D83</f>
        <v>0.64046066999435414</v>
      </c>
      <c r="L83" s="587">
        <f>F83*0.9/'TC5'!E83</f>
        <v>0.6601913869380952</v>
      </c>
      <c r="M83" s="588">
        <f>G83*0.9/'TC5'!F83</f>
        <v>0.64231941103935242</v>
      </c>
      <c r="P83" s="575">
        <f>H83-'TC2'!G84</f>
        <v>0</v>
      </c>
    </row>
    <row r="84" spans="1:16">
      <c r="A84" s="78">
        <v>1988</v>
      </c>
      <c r="B84" s="457">
        <f>avgpoinc!BC77</f>
        <v>36353.35275052103</v>
      </c>
      <c r="C84" s="345">
        <f>avgpoinc!BD77</f>
        <v>34691.544860462825</v>
      </c>
      <c r="D84" s="380">
        <f>avgpoinc!BE77</f>
        <v>35692.80105403073</v>
      </c>
      <c r="E84" s="560">
        <f>avgpoinc!BF77</f>
        <v>42982.273029295531</v>
      </c>
      <c r="F84" s="560">
        <f>avgpoinc!BG77</f>
        <v>27850.197896780064</v>
      </c>
      <c r="G84" s="73">
        <f>avgpoinc!BH77</f>
        <v>52326.28286229782</v>
      </c>
      <c r="H84" s="569">
        <f>B84*0.9/'TC5'!B84</f>
        <v>0.65526306629180908</v>
      </c>
      <c r="I84" s="580">
        <f>C84*0.9/'TC5'!B84</f>
        <v>0.625309258699417</v>
      </c>
      <c r="J84" s="587">
        <f>D84*0.9/'TC5'!C84</f>
        <v>0.65708974003791809</v>
      </c>
      <c r="K84" s="580">
        <f>E84*0.9/'TC5'!D84</f>
        <v>0.62118911743164063</v>
      </c>
      <c r="L84" s="587">
        <f>F84*0.9/'TC5'!E84</f>
        <v>0.65513446927070618</v>
      </c>
      <c r="M84" s="588">
        <f>G84*0.9/'TC5'!F84</f>
        <v>0.62711390852928162</v>
      </c>
      <c r="P84" s="575">
        <f>H84-'TC2'!G85</f>
        <v>0</v>
      </c>
    </row>
    <row r="85" spans="1:16">
      <c r="A85" s="83">
        <v>1989</v>
      </c>
      <c r="B85" s="458">
        <f>avgpoinc!BC78</f>
        <v>37028.837436701833</v>
      </c>
      <c r="C85" s="346">
        <f>avgpoinc!BD78</f>
        <v>35315.347907477044</v>
      </c>
      <c r="D85" s="381">
        <f>avgpoinc!BE78</f>
        <v>36346.445544751041</v>
      </c>
      <c r="E85" s="562">
        <f>avgpoinc!BF78</f>
        <v>43336.432879550142</v>
      </c>
      <c r="F85" s="562">
        <f>avgpoinc!BG78</f>
        <v>28677.877939321996</v>
      </c>
      <c r="G85" s="79">
        <f>avgpoinc!BH78</f>
        <v>52800.395304594065</v>
      </c>
      <c r="H85" s="572">
        <f>B85*0.9/'TC5'!B85</f>
        <v>0.65948814153671265</v>
      </c>
      <c r="I85" s="583">
        <f>C85*0.9/'TC5'!B85</f>
        <v>0.62897068262100209</v>
      </c>
      <c r="J85" s="589">
        <f>D85*0.9/'TC5'!C85</f>
        <v>0.66206774115562428</v>
      </c>
      <c r="K85" s="583">
        <f>E85*0.9/'TC5'!D85</f>
        <v>0.62520846724510193</v>
      </c>
      <c r="L85" s="589">
        <f>F85*0.9/'TC5'!E85</f>
        <v>0.65723714232444774</v>
      </c>
      <c r="M85" s="590">
        <f>G85*0.9/'TC5'!F85</f>
        <v>0.63032582402229298</v>
      </c>
      <c r="P85" s="575">
        <f>H85-'TC2'!G86</f>
        <v>0</v>
      </c>
    </row>
    <row r="86" spans="1:16">
      <c r="A86" s="78">
        <v>1990</v>
      </c>
      <c r="B86" s="457">
        <f>avgpoinc!BC79</f>
        <v>37027.413521389972</v>
      </c>
      <c r="C86" s="345">
        <f>avgpoinc!BD79</f>
        <v>35391.306728511343</v>
      </c>
      <c r="D86" s="380">
        <f>avgpoinc!BE79</f>
        <v>36277.77048416622</v>
      </c>
      <c r="E86" s="560">
        <f>avgpoinc!BF79</f>
        <v>42853.410287336526</v>
      </c>
      <c r="F86" s="560">
        <f>avgpoinc!BG79</f>
        <v>29183.099989786617</v>
      </c>
      <c r="G86" s="73">
        <f>avgpoinc!BH79</f>
        <v>52387.113496275364</v>
      </c>
      <c r="H86" s="569">
        <f>B86*0.9/'TC5'!B86</f>
        <v>0.66004928946495056</v>
      </c>
      <c r="I86" s="580">
        <f>C86*0.9/'TC5'!B86</f>
        <v>0.6308841109275819</v>
      </c>
      <c r="J86" s="587">
        <f>D86*0.9/'TC5'!C86</f>
        <v>0.66160324215888977</v>
      </c>
      <c r="K86" s="580">
        <f>E86*0.9/'TC5'!D86</f>
        <v>0.62395384907722473</v>
      </c>
      <c r="L86" s="587">
        <f>F86*0.9/'TC5'!E86</f>
        <v>0.66120514273643494</v>
      </c>
      <c r="M86" s="588">
        <f>G86*0.9/'TC5'!F86</f>
        <v>0.62984725832939137</v>
      </c>
      <c r="P86" s="575">
        <f>H86-'TC2'!G87</f>
        <v>0</v>
      </c>
    </row>
    <row r="87" spans="1:16">
      <c r="A87" s="78">
        <v>1991</v>
      </c>
      <c r="B87" s="457">
        <f>avgpoinc!BC80</f>
        <v>36411.443498899956</v>
      </c>
      <c r="C87" s="345">
        <f>avgpoinc!BD80</f>
        <v>34848.25131427656</v>
      </c>
      <c r="D87" s="380">
        <f>avgpoinc!BE80</f>
        <v>35459.865722781768</v>
      </c>
      <c r="E87" s="560">
        <f>avgpoinc!BF80</f>
        <v>41643.860033432735</v>
      </c>
      <c r="F87" s="560">
        <f>avgpoinc!BG80</f>
        <v>29159.748929135338</v>
      </c>
      <c r="G87" s="73">
        <f>avgpoinc!BH80</f>
        <v>51645.420396665126</v>
      </c>
      <c r="H87" s="569">
        <f>B87*0.9/'TC5'!B87</f>
        <v>0.66263490915298473</v>
      </c>
      <c r="I87" s="580">
        <f>C87*0.9/'TC5'!B87</f>
        <v>0.63418710231781006</v>
      </c>
      <c r="J87" s="587">
        <f>D87*0.9/'TC5'!C87</f>
        <v>0.66446730494499195</v>
      </c>
      <c r="K87" s="580">
        <f>E87*0.9/'TC5'!D87</f>
        <v>0.62633326649665821</v>
      </c>
      <c r="L87" s="587">
        <f>F87*0.9/'TC5'!E87</f>
        <v>0.66303950548171986</v>
      </c>
      <c r="M87" s="588">
        <f>G87*0.9/'TC5'!F87</f>
        <v>0.63288557529449452</v>
      </c>
      <c r="P87" s="575">
        <f>H87-'TC2'!G88</f>
        <v>0</v>
      </c>
    </row>
    <row r="88" spans="1:16">
      <c r="A88" s="78">
        <v>1992</v>
      </c>
      <c r="B88" s="457">
        <f>avgpoinc!BC81</f>
        <v>36640.767560353524</v>
      </c>
      <c r="C88" s="345">
        <f>avgpoinc!BD81</f>
        <v>35113.333435997811</v>
      </c>
      <c r="D88" s="380">
        <f>avgpoinc!BE81</f>
        <v>35767.62804501057</v>
      </c>
      <c r="E88" s="560">
        <f>avgpoinc!BF81</f>
        <v>41676.611115024796</v>
      </c>
      <c r="F88" s="560">
        <f>avgpoinc!BG81</f>
        <v>29659.300289009567</v>
      </c>
      <c r="G88" s="73">
        <f>avgpoinc!BH81</f>
        <v>52003.162973352271</v>
      </c>
      <c r="H88" s="569">
        <f>B88*0.9/'TC5'!B88</f>
        <v>0.65414530038833618</v>
      </c>
      <c r="I88" s="580">
        <f>C88*0.9/'TC5'!B88</f>
        <v>0.6268761157989502</v>
      </c>
      <c r="J88" s="587">
        <f>D88*0.9/'TC5'!C88</f>
        <v>0.65607792139053334</v>
      </c>
      <c r="K88" s="580">
        <f>E88*0.9/'TC5'!D88</f>
        <v>0.61673820018768311</v>
      </c>
      <c r="L88" s="587">
        <f>F88*0.9/'TC5'!E88</f>
        <v>0.65717419981956471</v>
      </c>
      <c r="M88" s="588">
        <f>G88*0.9/'TC5'!F88</f>
        <v>0.62483116984367371</v>
      </c>
      <c r="P88" s="575">
        <f>H88-'TC2'!G89</f>
        <v>0</v>
      </c>
    </row>
    <row r="89" spans="1:16">
      <c r="A89" s="78">
        <v>1993</v>
      </c>
      <c r="B89" s="457">
        <f>avgpoinc!BC82</f>
        <v>37258.399126574819</v>
      </c>
      <c r="C89" s="345">
        <f>avgpoinc!BD82</f>
        <v>35598.263749115591</v>
      </c>
      <c r="D89" s="380">
        <f>avgpoinc!BE82</f>
        <v>36502.219419624475</v>
      </c>
      <c r="E89" s="560">
        <f>avgpoinc!BF82</f>
        <v>42501.088354842752</v>
      </c>
      <c r="F89" s="560">
        <f>avgpoinc!BG82</f>
        <v>29996.629728855776</v>
      </c>
      <c r="G89" s="73">
        <f>avgpoinc!BH82</f>
        <v>52881.490711672886</v>
      </c>
      <c r="H89" s="569">
        <f>B89*0.9/'TC5'!B89</f>
        <v>0.65957283973693848</v>
      </c>
      <c r="I89" s="580">
        <f>C89*0.9/'TC5'!B89</f>
        <v>0.63018402457237244</v>
      </c>
      <c r="J89" s="587">
        <f>D89*0.9/'TC5'!C89</f>
        <v>0.66233271360397339</v>
      </c>
      <c r="K89" s="580">
        <f>E89*0.9/'TC5'!D89</f>
        <v>0.62179720401763916</v>
      </c>
      <c r="L89" s="587">
        <f>F89*0.9/'TC5'!E89</f>
        <v>0.6599825918674469</v>
      </c>
      <c r="M89" s="588">
        <f>G89*0.9/'TC5'!F89</f>
        <v>0.63000315427780151</v>
      </c>
      <c r="P89" s="575">
        <f>H89-'TC2'!G90</f>
        <v>0</v>
      </c>
    </row>
    <row r="90" spans="1:16">
      <c r="A90" s="78">
        <v>1994</v>
      </c>
      <c r="B90" s="457">
        <f>avgpoinc!BC83</f>
        <v>38447.214081855411</v>
      </c>
      <c r="C90" s="345">
        <f>avgpoinc!BD83</f>
        <v>36713.349950693177</v>
      </c>
      <c r="D90" s="380">
        <f>avgpoinc!BE83</f>
        <v>37615.61991605111</v>
      </c>
      <c r="E90" s="560">
        <f>avgpoinc!BF83</f>
        <v>43870.130776015321</v>
      </c>
      <c r="F90" s="560">
        <f>avgpoinc!BG83</f>
        <v>30904.570113702077</v>
      </c>
      <c r="G90" s="73">
        <f>avgpoinc!BH83</f>
        <v>54505.407274847872</v>
      </c>
      <c r="H90" s="569">
        <f>B90*0.9/'TC5'!B90</f>
        <v>0.6590876281261443</v>
      </c>
      <c r="I90" s="580">
        <f>C90*0.9/'TC5'!B90</f>
        <v>0.62936457991600037</v>
      </c>
      <c r="J90" s="587">
        <f>D90*0.9/'TC5'!C90</f>
        <v>0.66144877672195435</v>
      </c>
      <c r="K90" s="580">
        <f>E90*0.9/'TC5'!D90</f>
        <v>0.62188032269477844</v>
      </c>
      <c r="L90" s="587">
        <f>F90*0.9/'TC5'!E90</f>
        <v>0.65869602560997009</v>
      </c>
      <c r="M90" s="588">
        <f>G90*0.9/'TC5'!F90</f>
        <v>0.62903735041618347</v>
      </c>
      <c r="P90" s="575">
        <f>H90-'TC2'!G91</f>
        <v>0</v>
      </c>
    </row>
    <row r="91" spans="1:16">
      <c r="A91" s="78">
        <v>1995</v>
      </c>
      <c r="B91" s="457">
        <f>avgpoinc!BC84</f>
        <v>38988.271774406596</v>
      </c>
      <c r="C91" s="345">
        <f>avgpoinc!BD84</f>
        <v>37432.996875966317</v>
      </c>
      <c r="D91" s="380">
        <f>avgpoinc!BE84</f>
        <v>37904.482666436095</v>
      </c>
      <c r="E91" s="560">
        <f>avgpoinc!BF84</f>
        <v>44296.530222635236</v>
      </c>
      <c r="F91" s="560">
        <f>avgpoinc!BG84</f>
        <v>31803.849667329767</v>
      </c>
      <c r="G91" s="73">
        <f>avgpoinc!BH84</f>
        <v>55295.831420912175</v>
      </c>
      <c r="H91" s="569">
        <f>B91*0.9/'TC5'!B91</f>
        <v>0.65398919582366943</v>
      </c>
      <c r="I91" s="580">
        <f>C91*0.9/'TC5'!B91</f>
        <v>0.62790101766586304</v>
      </c>
      <c r="J91" s="587">
        <f>D91*0.9/'TC5'!C91</f>
        <v>0.65586742758750916</v>
      </c>
      <c r="K91" s="580">
        <f>E91*0.9/'TC5'!D91</f>
        <v>0.61910018324851979</v>
      </c>
      <c r="L91" s="587">
        <f>F91*0.9/'TC5'!E91</f>
        <v>0.65526947379112244</v>
      </c>
      <c r="M91" s="588">
        <f>G91*0.9/'TC5'!F91</f>
        <v>0.62377157807350159</v>
      </c>
      <c r="P91" s="575">
        <f>H91-'TC2'!G92</f>
        <v>0</v>
      </c>
    </row>
    <row r="92" spans="1:16">
      <c r="A92" s="78">
        <v>1996</v>
      </c>
      <c r="B92" s="457">
        <f>avgpoinc!BC85</f>
        <v>39830.451837092602</v>
      </c>
      <c r="C92" s="345">
        <f>avgpoinc!BD85</f>
        <v>38279.805705097082</v>
      </c>
      <c r="D92" s="380">
        <f>avgpoinc!BE85</f>
        <v>38704.688239063318</v>
      </c>
      <c r="E92" s="560">
        <f>avgpoinc!BF85</f>
        <v>45213.896029832933</v>
      </c>
      <c r="F92" s="560">
        <f>avgpoinc!BG85</f>
        <v>32588.217301609246</v>
      </c>
      <c r="G92" s="73">
        <f>avgpoinc!BH85</f>
        <v>56360.644851668032</v>
      </c>
      <c r="H92" s="569">
        <f>B92*0.9/'TC5'!B92</f>
        <v>0.6476776897907256</v>
      </c>
      <c r="I92" s="580">
        <f>C92*0.9/'TC5'!B92</f>
        <v>0.62246283888816822</v>
      </c>
      <c r="J92" s="587">
        <f>D92*0.9/'TC5'!C92</f>
        <v>0.64885875582695007</v>
      </c>
      <c r="K92" s="580">
        <f>E92*0.9/'TC5'!D92</f>
        <v>0.61247584223747265</v>
      </c>
      <c r="L92" s="587">
        <f>F92*0.9/'TC5'!E92</f>
        <v>0.65081605315208446</v>
      </c>
      <c r="M92" s="588">
        <f>G92*0.9/'TC5'!F92</f>
        <v>0.61770936846733093</v>
      </c>
      <c r="P92" s="575">
        <f>H92-'TC2'!G93</f>
        <v>0</v>
      </c>
    </row>
    <row r="93" spans="1:16">
      <c r="A93" s="78">
        <v>1997</v>
      </c>
      <c r="B93" s="457">
        <f>avgpoinc!BC86</f>
        <v>40947.064413620465</v>
      </c>
      <c r="C93" s="345">
        <f>avgpoinc!BD86</f>
        <v>39342.553327654779</v>
      </c>
      <c r="D93" s="380">
        <f>avgpoinc!BE86</f>
        <v>39826.503261948194</v>
      </c>
      <c r="E93" s="560">
        <f>avgpoinc!BF86</f>
        <v>46296.395343795644</v>
      </c>
      <c r="F93" s="560">
        <f>avgpoinc!BG86</f>
        <v>33688.78889464384</v>
      </c>
      <c r="G93" s="73">
        <f>avgpoinc!BH86</f>
        <v>57891.822922310363</v>
      </c>
      <c r="H93" s="569">
        <f>B93*0.9/'TC5'!B93</f>
        <v>0.64248955249786377</v>
      </c>
      <c r="I93" s="580">
        <f>C93*0.9/'TC5'!B93</f>
        <v>0.61731359362602223</v>
      </c>
      <c r="J93" s="587">
        <f>D93*0.9/'TC5'!C93</f>
        <v>0.64172208309173606</v>
      </c>
      <c r="K93" s="580">
        <f>E93*0.9/'TC5'!D93</f>
        <v>0.60542193055152882</v>
      </c>
      <c r="L93" s="587">
        <f>F93*0.9/'TC5'!E93</f>
        <v>0.64831915497779857</v>
      </c>
      <c r="M93" s="588">
        <f>G93*0.9/'TC5'!F93</f>
        <v>0.6128043234348296</v>
      </c>
      <c r="P93" s="575">
        <f>H93-'TC2'!G94</f>
        <v>0</v>
      </c>
    </row>
    <row r="94" spans="1:16">
      <c r="A94" s="78">
        <v>1998</v>
      </c>
      <c r="B94" s="457">
        <f>avgpoinc!BC87</f>
        <v>42437.717003562138</v>
      </c>
      <c r="C94" s="345">
        <f>avgpoinc!BD87</f>
        <v>40730.600045670028</v>
      </c>
      <c r="D94" s="380">
        <f>avgpoinc!BE87</f>
        <v>41582.047718596899</v>
      </c>
      <c r="E94" s="560">
        <f>avgpoinc!BF87</f>
        <v>48005.297078380427</v>
      </c>
      <c r="F94" s="560">
        <f>avgpoinc!BG87</f>
        <v>34805.221179026921</v>
      </c>
      <c r="G94" s="73">
        <f>avgpoinc!BH87</f>
        <v>59936.28686629155</v>
      </c>
      <c r="H94" s="569">
        <f>B94*0.9/'TC5'!B94</f>
        <v>0.64133018255233765</v>
      </c>
      <c r="I94" s="580">
        <f>C94*0.9/'TC5'!B94</f>
        <v>0.61553177237510681</v>
      </c>
      <c r="J94" s="587">
        <f>D94*0.9/'TC5'!C94</f>
        <v>0.64051625132560719</v>
      </c>
      <c r="K94" s="580">
        <f>E94*0.9/'TC5'!D94</f>
        <v>0.60299807786941528</v>
      </c>
      <c r="L94" s="587">
        <f>F94*0.9/'TC5'!E94</f>
        <v>0.64763820171356201</v>
      </c>
      <c r="M94" s="588">
        <f>G94*0.9/'TC5'!F94</f>
        <v>0.61143314838409435</v>
      </c>
      <c r="P94" s="575">
        <f>H94-'TC2'!G95</f>
        <v>0</v>
      </c>
    </row>
    <row r="95" spans="1:16">
      <c r="A95" s="83">
        <v>1999</v>
      </c>
      <c r="B95" s="458">
        <f>avgpoinc!BC88</f>
        <v>43371.670936148112</v>
      </c>
      <c r="C95" s="346">
        <f>avgpoinc!BD88</f>
        <v>41579.639489240937</v>
      </c>
      <c r="D95" s="381">
        <f>avgpoinc!BE88</f>
        <v>42718.4733510308</v>
      </c>
      <c r="E95" s="562">
        <f>avgpoinc!BF88</f>
        <v>49419.613834619631</v>
      </c>
      <c r="F95" s="562">
        <f>avgpoinc!BG88</f>
        <v>35289.458209597651</v>
      </c>
      <c r="G95" s="79">
        <f>avgpoinc!BH88</f>
        <v>61332.095013790153</v>
      </c>
      <c r="H95" s="572">
        <f>B95*0.9/'TC5'!B95</f>
        <v>0.63638296723365784</v>
      </c>
      <c r="I95" s="583">
        <f>C95*0.9/'TC5'!B95</f>
        <v>0.61008888483047485</v>
      </c>
      <c r="J95" s="589">
        <f>D95*0.9/'TC5'!C95</f>
        <v>0.63448977470397949</v>
      </c>
      <c r="K95" s="583">
        <f>E95*0.9/'TC5'!D95</f>
        <v>0.5977536141872406</v>
      </c>
      <c r="L95" s="589">
        <f>F95*0.9/'TC5'!E95</f>
        <v>0.64396530389785744</v>
      </c>
      <c r="M95" s="590">
        <f>G95*0.9/'TC5'!F95</f>
        <v>0.60662528872489929</v>
      </c>
      <c r="P95" s="575">
        <f>H95-'TC2'!G96</f>
        <v>0</v>
      </c>
    </row>
    <row r="96" spans="1:16">
      <c r="A96" s="88">
        <v>2000</v>
      </c>
      <c r="B96" s="459">
        <f>avgpoinc!BC89</f>
        <v>44504.6681559094</v>
      </c>
      <c r="C96" s="347">
        <f>avgpoinc!BD89</f>
        <v>42686.031114863916</v>
      </c>
      <c r="D96" s="383">
        <f>avgpoinc!BE89</f>
        <v>43964.352394889618</v>
      </c>
      <c r="E96" s="564">
        <f>avgpoinc!BF89</f>
        <v>50556.421824224773</v>
      </c>
      <c r="F96" s="564">
        <f>avgpoinc!BG89</f>
        <v>36331.992820988693</v>
      </c>
      <c r="G96" s="85">
        <f>avgpoinc!BH89</f>
        <v>62651.673833660592</v>
      </c>
      <c r="H96" s="573">
        <f>B96*0.9/'TC5'!B96</f>
        <v>0.63192301988601685</v>
      </c>
      <c r="I96" s="584">
        <f>C96*0.9/'TC5'!B96</f>
        <v>0.60610014200210582</v>
      </c>
      <c r="J96" s="591">
        <f>D96*0.9/'TC5'!C96</f>
        <v>0.63026851415634155</v>
      </c>
      <c r="K96" s="584">
        <f>E96*0.9/'TC5'!D96</f>
        <v>0.59082353115081798</v>
      </c>
      <c r="L96" s="591">
        <f>F96*0.9/'TC5'!E96</f>
        <v>0.64332875609397888</v>
      </c>
      <c r="M96" s="592">
        <f>G96*0.9/'TC5'!F96</f>
        <v>0.60200083255767822</v>
      </c>
      <c r="P96" s="575">
        <f>H96-'TC2'!G97</f>
        <v>0</v>
      </c>
    </row>
    <row r="97" spans="1:16">
      <c r="A97" s="78">
        <v>2001</v>
      </c>
      <c r="B97" s="457">
        <f>avgpoinc!BC90</f>
        <v>44589.571008888954</v>
      </c>
      <c r="C97" s="345">
        <f>avgpoinc!BD90</f>
        <v>42831.884926441911</v>
      </c>
      <c r="D97" s="380">
        <f>avgpoinc!BE90</f>
        <v>43833.924998913535</v>
      </c>
      <c r="E97" s="560">
        <f>avgpoinc!BF90</f>
        <v>50277.486907086146</v>
      </c>
      <c r="F97" s="560">
        <f>avgpoinc!BG90</f>
        <v>36769.30873854964</v>
      </c>
      <c r="G97" s="73">
        <f>avgpoinc!BH90</f>
        <v>62356.885444072592</v>
      </c>
      <c r="H97" s="569">
        <f>B97*0.9/'TC5'!B97</f>
        <v>0.63625362515449513</v>
      </c>
      <c r="I97" s="580">
        <f>C97*0.9/'TC5'!B97</f>
        <v>0.61117300391197205</v>
      </c>
      <c r="J97" s="587">
        <f>D97*0.9/'TC5'!C97</f>
        <v>0.63592201471328735</v>
      </c>
      <c r="K97" s="580">
        <f>E97*0.9/'TC5'!D97</f>
        <v>0.59707424044609081</v>
      </c>
      <c r="L97" s="587">
        <f>F97*0.9/'TC5'!E97</f>
        <v>0.64454281330108631</v>
      </c>
      <c r="M97" s="588">
        <f>G97*0.9/'TC5'!F97</f>
        <v>0.60631388425827015</v>
      </c>
      <c r="P97" s="575">
        <f>H97-'TC2'!G98</f>
        <v>0</v>
      </c>
    </row>
    <row r="98" spans="1:16">
      <c r="A98" s="78">
        <v>2002</v>
      </c>
      <c r="B98" s="457">
        <f>avgpoinc!BC91</f>
        <v>44297.885541989621</v>
      </c>
      <c r="C98" s="345">
        <f>avgpoinc!BD91</f>
        <v>42594.104924050036</v>
      </c>
      <c r="D98" s="380">
        <f>avgpoinc!BE91</f>
        <v>43603.901351014116</v>
      </c>
      <c r="E98" s="560">
        <f>avgpoinc!BF91</f>
        <v>49635.127756144226</v>
      </c>
      <c r="F98" s="560">
        <f>avgpoinc!BG91</f>
        <v>36847.210130031061</v>
      </c>
      <c r="G98" s="73">
        <f>avgpoinc!BH91</f>
        <v>61505.269687045766</v>
      </c>
      <c r="H98" s="569">
        <f>B98*0.9/'TC5'!B98</f>
        <v>0.6335199773311615</v>
      </c>
      <c r="I98" s="580">
        <f>C98*0.9/'TC5'!B98</f>
        <v>0.6091535985469817</v>
      </c>
      <c r="J98" s="587">
        <f>D98*0.9/'TC5'!C98</f>
        <v>0.63521504402160633</v>
      </c>
      <c r="K98" s="580">
        <f>E98*0.9/'TC5'!D98</f>
        <v>0.59631845355033875</v>
      </c>
      <c r="L98" s="587">
        <f>F98*0.9/'TC5'!E98</f>
        <v>0.63853487372398376</v>
      </c>
      <c r="M98" s="588">
        <f>G98*0.9/'TC5'!F98</f>
        <v>0.6028742790222168</v>
      </c>
      <c r="P98" s="575">
        <f>H98-'TC2'!G99</f>
        <v>0</v>
      </c>
    </row>
    <row r="99" spans="1:16">
      <c r="A99" s="78">
        <v>2003</v>
      </c>
      <c r="B99" s="457">
        <f>avgpoinc!BC92</f>
        <v>44631.329695652792</v>
      </c>
      <c r="C99" s="345">
        <f>avgpoinc!BD92</f>
        <v>42898.023879727079</v>
      </c>
      <c r="D99" s="380">
        <f>avgpoinc!BE92</f>
        <v>43928.402809572304</v>
      </c>
      <c r="E99" s="560">
        <f>avgpoinc!BF92</f>
        <v>49628.595094948396</v>
      </c>
      <c r="F99" s="560">
        <f>avgpoinc!BG92</f>
        <v>37370.796665460926</v>
      </c>
      <c r="G99" s="73">
        <f>avgpoinc!BH92</f>
        <v>61671.154391741686</v>
      </c>
      <c r="H99" s="569">
        <f>B99*0.9/'TC5'!B99</f>
        <v>0.63164588809013356</v>
      </c>
      <c r="I99" s="580">
        <f>C99*0.9/'TC5'!B99</f>
        <v>0.607115238904953</v>
      </c>
      <c r="J99" s="587">
        <f>D99*0.9/'TC5'!C99</f>
        <v>0.63341602683067311</v>
      </c>
      <c r="K99" s="580">
        <f>E99*0.9/'TC5'!D99</f>
        <v>0.59271523356437683</v>
      </c>
      <c r="L99" s="587">
        <f>F99*0.9/'TC5'!E99</f>
        <v>0.63774499297142007</v>
      </c>
      <c r="M99" s="588">
        <f>G99*0.9/'TC5'!F99</f>
        <v>0.59980282187461842</v>
      </c>
      <c r="P99" s="575">
        <f>H99-'TC2'!G100</f>
        <v>0</v>
      </c>
    </row>
    <row r="100" spans="1:16">
      <c r="A100" s="78">
        <v>2004</v>
      </c>
      <c r="B100" s="457">
        <f>avgpoinc!BC93</f>
        <v>45494.313694890494</v>
      </c>
      <c r="C100" s="345">
        <f>avgpoinc!BD93</f>
        <v>43724.0487433792</v>
      </c>
      <c r="D100" s="380">
        <f>avgpoinc!BE93</f>
        <v>44821.646786337813</v>
      </c>
      <c r="E100" s="560">
        <f>avgpoinc!BF93</f>
        <v>50615.047269857852</v>
      </c>
      <c r="F100" s="560">
        <f>avgpoinc!BG93</f>
        <v>38072.019387214852</v>
      </c>
      <c r="G100" s="73">
        <f>avgpoinc!BH93</f>
        <v>62561.367697604881</v>
      </c>
      <c r="H100" s="569">
        <f>B100*0.9/'TC5'!B100</f>
        <v>0.62553668022155751</v>
      </c>
      <c r="I100" s="580">
        <f>C100*0.9/'TC5'!B100</f>
        <v>0.60119593143463135</v>
      </c>
      <c r="J100" s="587">
        <f>D100*0.9/'TC5'!C100</f>
        <v>0.62635913491249073</v>
      </c>
      <c r="K100" s="580">
        <f>E100*0.9/'TC5'!D100</f>
        <v>0.5849568247795105</v>
      </c>
      <c r="L100" s="587">
        <f>F100*0.9/'TC5'!E100</f>
        <v>0.63429480791091919</v>
      </c>
      <c r="M100" s="588">
        <f>G100*0.9/'TC5'!F100</f>
        <v>0.59295785427093506</v>
      </c>
      <c r="P100" s="575">
        <f>H100-'TC2'!G101</f>
        <v>0</v>
      </c>
    </row>
    <row r="101" spans="1:16">
      <c r="A101" s="78">
        <v>2005</v>
      </c>
      <c r="B101" s="457">
        <f>avgpoinc!BC94</f>
        <v>46329.852911613467</v>
      </c>
      <c r="C101" s="345">
        <f>avgpoinc!BD94</f>
        <v>44555.658337345281</v>
      </c>
      <c r="D101" s="380">
        <f>avgpoinc!BE94</f>
        <v>45444.154443825813</v>
      </c>
      <c r="E101" s="560">
        <f>avgpoinc!BF94</f>
        <v>51421.564927230385</v>
      </c>
      <c r="F101" s="560">
        <f>avgpoinc!BG94</f>
        <v>38909.622815466049</v>
      </c>
      <c r="G101" s="73">
        <f>avgpoinc!BH94</f>
        <v>63531.42918924585</v>
      </c>
      <c r="H101" s="569">
        <f>B101*0.9/'TC5'!B101</f>
        <v>0.62137100100517262</v>
      </c>
      <c r="I101" s="580">
        <f>C101*0.9/'TC5'!B101</f>
        <v>0.59757569432258606</v>
      </c>
      <c r="J101" s="587">
        <f>D101*0.9/'TC5'!C101</f>
        <v>0.62216958403587341</v>
      </c>
      <c r="K101" s="580">
        <f>E101*0.9/'TC5'!D101</f>
        <v>0.58073133230209351</v>
      </c>
      <c r="L101" s="587">
        <f>F101*0.9/'TC5'!E101</f>
        <v>0.63077631592750538</v>
      </c>
      <c r="M101" s="588">
        <f>G101*0.9/'TC5'!F101</f>
        <v>0.58860793709754955</v>
      </c>
      <c r="P101" s="575">
        <f>H101-'TC2'!G102</f>
        <v>0</v>
      </c>
    </row>
    <row r="102" spans="1:16">
      <c r="A102" s="78">
        <v>2006</v>
      </c>
      <c r="B102" s="457">
        <f>avgpoinc!BC95</f>
        <v>46914.519260128691</v>
      </c>
      <c r="C102" s="345">
        <f>avgpoinc!BD95</f>
        <v>45125.892394822215</v>
      </c>
      <c r="D102" s="380">
        <f>avgpoinc!BE95</f>
        <v>45796.612619148123</v>
      </c>
      <c r="E102" s="560">
        <f>avgpoinc!BF95</f>
        <v>51997.373239168359</v>
      </c>
      <c r="F102" s="560">
        <f>avgpoinc!BG95</f>
        <v>39497.840287836007</v>
      </c>
      <c r="G102" s="73">
        <f>avgpoinc!BH95</f>
        <v>64016.936961766893</v>
      </c>
      <c r="H102" s="569">
        <f>B102*0.9/'TC5'!B102</f>
        <v>0.61452603340148926</v>
      </c>
      <c r="I102" s="580">
        <f>C102*0.9/'TC5'!B102</f>
        <v>0.59109708666801453</v>
      </c>
      <c r="J102" s="587">
        <f>D102*0.9/'TC5'!C102</f>
        <v>0.61407124996185314</v>
      </c>
      <c r="K102" s="580">
        <f>E102*0.9/'TC5'!D102</f>
        <v>0.57259881496429432</v>
      </c>
      <c r="L102" s="587">
        <f>F102*0.9/'TC5'!E102</f>
        <v>0.62669032812118541</v>
      </c>
      <c r="M102" s="588">
        <f>G102*0.9/'TC5'!F102</f>
        <v>0.58161929249763489</v>
      </c>
      <c r="P102" s="575">
        <f>H102-'TC2'!G103</f>
        <v>0</v>
      </c>
    </row>
    <row r="103" spans="1:16">
      <c r="A103" s="78">
        <v>2007</v>
      </c>
      <c r="B103" s="457">
        <f>avgpoinc!BC96</f>
        <v>46760.392912944561</v>
      </c>
      <c r="C103" s="345">
        <f>avgpoinc!BD96</f>
        <v>44973.434229574574</v>
      </c>
      <c r="D103" s="380">
        <f>avgpoinc!BE96</f>
        <v>45226.515991513224</v>
      </c>
      <c r="E103" s="560">
        <f>avgpoinc!BF96</f>
        <v>51553.002813836916</v>
      </c>
      <c r="F103" s="560">
        <f>avgpoinc!BG96</f>
        <v>39567.814763916969</v>
      </c>
      <c r="G103" s="73">
        <f>avgpoinc!BH96</f>
        <v>63777.221517252743</v>
      </c>
      <c r="H103" s="569">
        <f>B103*0.9/'TC5'!B103</f>
        <v>0.61947765946388245</v>
      </c>
      <c r="I103" s="580">
        <f>C103*0.9/'TC5'!B103</f>
        <v>0.59580418467521667</v>
      </c>
      <c r="J103" s="587">
        <f>D103*0.9/'TC5'!C103</f>
        <v>0.61799988150596619</v>
      </c>
      <c r="K103" s="580">
        <f>E103*0.9/'TC5'!D103</f>
        <v>0.5766817033290863</v>
      </c>
      <c r="L103" s="587">
        <f>F103*0.9/'TC5'!E103</f>
        <v>0.63202166557312001</v>
      </c>
      <c r="M103" s="588">
        <f>G103*0.9/'TC5'!F103</f>
        <v>0.58598187565803517</v>
      </c>
      <c r="P103" s="575">
        <f>H103-'TC2'!G104</f>
        <v>0</v>
      </c>
    </row>
    <row r="104" spans="1:16">
      <c r="A104" s="78">
        <v>2008</v>
      </c>
      <c r="B104" s="457">
        <f>avgpoinc!BC97</f>
        <v>45924.435677217378</v>
      </c>
      <c r="C104" s="345">
        <f>avgpoinc!BD97</f>
        <v>44202.579225401896</v>
      </c>
      <c r="D104" s="380">
        <f>avgpoinc!BE97</f>
        <v>44389.364957502126</v>
      </c>
      <c r="E104" s="560">
        <f>avgpoinc!BF97</f>
        <v>50033.98563390856</v>
      </c>
      <c r="F104" s="560">
        <f>avgpoinc!BG97</f>
        <v>39398.222090360803</v>
      </c>
      <c r="G104" s="73">
        <f>avgpoinc!BH97</f>
        <v>62374.089810587997</v>
      </c>
      <c r="H104" s="569">
        <f>B104*0.9/'TC5'!B104</f>
        <v>0.62567207217216503</v>
      </c>
      <c r="I104" s="580">
        <f>C104*0.9/'TC5'!B104</f>
        <v>0.60221359133720398</v>
      </c>
      <c r="J104" s="587">
        <f>D104*0.9/'TC5'!C104</f>
        <v>0.62658607959747303</v>
      </c>
      <c r="K104" s="580">
        <f>E104*0.9/'TC5'!D104</f>
        <v>0.58293122053146373</v>
      </c>
      <c r="L104" s="587">
        <f>F104*0.9/'TC5'!E104</f>
        <v>0.63683113455772411</v>
      </c>
      <c r="M104" s="588">
        <f>G104*0.9/'TC5'!F104</f>
        <v>0.59233772754669201</v>
      </c>
      <c r="P104" s="575">
        <f>H104-'TC2'!G105</f>
        <v>0</v>
      </c>
    </row>
    <row r="105" spans="1:16">
      <c r="A105" s="83">
        <v>2009</v>
      </c>
      <c r="B105" s="460">
        <f>avgpoinc!BC98</f>
        <v>43809.265516921201</v>
      </c>
      <c r="C105" s="348">
        <f>avgpoinc!BD98</f>
        <v>42242.02120757378</v>
      </c>
      <c r="D105" s="381">
        <f>avgpoinc!BE98</f>
        <v>41931.290116457305</v>
      </c>
      <c r="E105" s="562">
        <f>avgpoinc!BF98</f>
        <v>47198.130535975601</v>
      </c>
      <c r="F105" s="562">
        <f>avgpoinc!BG98</f>
        <v>38118.268204247783</v>
      </c>
      <c r="G105" s="79">
        <f>avgpoinc!BH98</f>
        <v>59598.680629201153</v>
      </c>
      <c r="H105" s="572">
        <f>B105*0.9/'TC5'!B105</f>
        <v>0.62547090649604797</v>
      </c>
      <c r="I105" s="583">
        <f>C105*0.9/'TC5'!B105</f>
        <v>0.60309514403343201</v>
      </c>
      <c r="J105" s="593">
        <f>D105*0.9/'TC5'!C105</f>
        <v>0.62760016322135936</v>
      </c>
      <c r="K105" s="594">
        <f>E105*0.9/'TC5'!D105</f>
        <v>0.58536586165428162</v>
      </c>
      <c r="L105" s="589">
        <f>F105*0.9/'TC5'!E105</f>
        <v>0.63308051228523254</v>
      </c>
      <c r="M105" s="590">
        <f>G105*0.9/'TC5'!F105</f>
        <v>0.59130015969276428</v>
      </c>
      <c r="P105" s="575">
        <f>H105-'TC2'!G106</f>
        <v>0</v>
      </c>
    </row>
    <row r="106" spans="1:16">
      <c r="A106" s="78">
        <v>2010</v>
      </c>
      <c r="B106" s="461">
        <f>avgpoinc!BC99</f>
        <v>44353.568275410056</v>
      </c>
      <c r="C106" s="349">
        <f>avgpoinc!BD99</f>
        <v>42880.60319660807</v>
      </c>
      <c r="D106" s="380">
        <f>avgpoinc!BE99</f>
        <v>42399.761495452891</v>
      </c>
      <c r="E106" s="560">
        <f>avgpoinc!BF99</f>
        <v>47455.132521889187</v>
      </c>
      <c r="F106" s="560">
        <f>avgpoinc!BG99</f>
        <v>39048.047437552676</v>
      </c>
      <c r="G106" s="73">
        <f>avgpoinc!BH99</f>
        <v>59995.689075067079</v>
      </c>
      <c r="H106" s="569">
        <f>B106*0.9/'TC5'!B106</f>
        <v>0.61329504847526539</v>
      </c>
      <c r="I106" s="580">
        <f>C106*0.9/'TC5'!B106</f>
        <v>0.59292775392532349</v>
      </c>
      <c r="J106" s="595">
        <f>D106*0.9/'TC5'!C106</f>
        <v>0.61477118730545044</v>
      </c>
      <c r="K106" s="596">
        <f>E106*0.9/'TC5'!D106</f>
        <v>0.57188126444816589</v>
      </c>
      <c r="L106" s="587">
        <f>F106*0.9/'TC5'!E106</f>
        <v>0.62630710005760204</v>
      </c>
      <c r="M106" s="588">
        <f>G106*0.9/'TC5'!F106</f>
        <v>0.57963910698890697</v>
      </c>
      <c r="P106" s="575">
        <f>H106-'TC2'!G107</f>
        <v>0</v>
      </c>
    </row>
    <row r="107" spans="1:16">
      <c r="A107" s="78">
        <v>2011</v>
      </c>
      <c r="B107" s="461">
        <f>avgpoinc!BC100</f>
        <v>44943.512693604593</v>
      </c>
      <c r="C107" s="349">
        <f>avgpoinc!BD100</f>
        <v>43445.078890502584</v>
      </c>
      <c r="D107" s="380">
        <f>avgpoinc!BE100</f>
        <v>42795.221413576102</v>
      </c>
      <c r="E107" s="560">
        <f>avgpoinc!BF100</f>
        <v>48423.137723142521</v>
      </c>
      <c r="F107" s="560">
        <f>avgpoinc!BG100</f>
        <v>39311.731742577475</v>
      </c>
      <c r="G107" s="73">
        <f>avgpoinc!BH100</f>
        <v>60410.857191917283</v>
      </c>
      <c r="H107" s="569">
        <f>B107*0.9/'TC5'!B107</f>
        <v>0.61124992370605469</v>
      </c>
      <c r="I107" s="580">
        <f>C107*0.9/'TC5'!B107</f>
        <v>0.59087061882019043</v>
      </c>
      <c r="J107" s="595">
        <f>D107*0.9/'TC5'!C107</f>
        <v>0.61293742060661316</v>
      </c>
      <c r="K107" s="596">
        <f>E107*0.9/'TC5'!D107</f>
        <v>0.57115295529365551</v>
      </c>
      <c r="L107" s="587">
        <f>F107*0.9/'TC5'!E107</f>
        <v>0.62320467829704274</v>
      </c>
      <c r="M107" s="588">
        <f>G107*0.9/'TC5'!F107</f>
        <v>0.57658404111862183</v>
      </c>
      <c r="P107" s="575">
        <f>H107-'TC2'!G108</f>
        <v>0</v>
      </c>
    </row>
    <row r="108" spans="1:16">
      <c r="A108" s="78">
        <v>2012</v>
      </c>
      <c r="B108" s="461">
        <f>avgpoinc!BC101</f>
        <v>45195.450808507128</v>
      </c>
      <c r="C108" s="349">
        <f>avgpoinc!BD101</f>
        <v>43680.519985796171</v>
      </c>
      <c r="D108" s="380">
        <f>avgpoinc!BE101</f>
        <v>42958.197954015632</v>
      </c>
      <c r="E108" s="560">
        <f>avgpoinc!BF101</f>
        <v>48932.098629350294</v>
      </c>
      <c r="F108" s="560">
        <f>avgpoinc!BG101</f>
        <v>39332.765300528365</v>
      </c>
      <c r="G108" s="73">
        <f>avgpoinc!BH101</f>
        <v>60413.895741439454</v>
      </c>
      <c r="H108" s="569">
        <f>B108*0.9/'TC5'!B108</f>
        <v>0.59975770115852345</v>
      </c>
      <c r="I108" s="580">
        <f>C108*0.9/'TC5'!B108</f>
        <v>0.57965409755706776</v>
      </c>
      <c r="J108" s="595">
        <f>D108*0.9/'TC5'!C108</f>
        <v>0.60025820136070251</v>
      </c>
      <c r="K108" s="596">
        <f>E108*0.9/'TC5'!D108</f>
        <v>0.5582430660724641</v>
      </c>
      <c r="L108" s="587">
        <f>F108*0.9/'TC5'!E108</f>
        <v>0.61477738618850708</v>
      </c>
      <c r="M108" s="588">
        <f>G108*0.9/'TC5'!F108</f>
        <v>0.56484466791152965</v>
      </c>
      <c r="P108" s="575">
        <f>H108-'TC2'!G109</f>
        <v>0</v>
      </c>
    </row>
    <row r="109" spans="1:16">
      <c r="A109" s="78">
        <v>2013</v>
      </c>
      <c r="B109" s="461">
        <f>avgpoinc!BC102</f>
        <v>46208.678892552271</v>
      </c>
      <c r="C109" s="349">
        <f>avgpoinc!BD102</f>
        <v>44679.154543074779</v>
      </c>
      <c r="D109" s="380">
        <f>avgpoinc!BE102</f>
        <v>43883.724283042335</v>
      </c>
      <c r="E109" s="560">
        <f>avgpoinc!BF102</f>
        <v>50053.870359390879</v>
      </c>
      <c r="F109" s="560">
        <f>avgpoinc!BG102</f>
        <v>40216.745552895329</v>
      </c>
      <c r="G109" s="73">
        <f>avgpoinc!BH102</f>
        <v>61382.503257489174</v>
      </c>
      <c r="H109" s="569">
        <f>B109*0.9/'TC5'!B109</f>
        <v>0.61301702260971069</v>
      </c>
      <c r="I109" s="580">
        <f>C109*0.9/'TC5'!B109</f>
        <v>0.59272593259811401</v>
      </c>
      <c r="J109" s="595">
        <f>D109*0.9/'TC5'!C109</f>
        <v>0.61355757713317871</v>
      </c>
      <c r="K109" s="596">
        <f>E109*0.9/'TC5'!D109</f>
        <v>0.57343888282775868</v>
      </c>
      <c r="L109" s="587">
        <f>F109*0.9/'TC5'!E109</f>
        <v>0.62482169270515453</v>
      </c>
      <c r="M109" s="588">
        <f>G109*0.9/'TC5'!F109</f>
        <v>0.57655811309814464</v>
      </c>
      <c r="P109" s="575">
        <f>H109-'TC2'!G110</f>
        <v>0</v>
      </c>
    </row>
    <row r="110" spans="1:16">
      <c r="A110" s="78">
        <v>2014</v>
      </c>
      <c r="B110" s="461">
        <f>avgpoinc!BC103</f>
        <v>46917.0275483269</v>
      </c>
      <c r="C110" s="349">
        <f>avgpoinc!BD103</f>
        <v>45404.729266296374</v>
      </c>
      <c r="D110" s="380">
        <f>avgpoinc!BE103</f>
        <v>44634.245182997656</v>
      </c>
      <c r="E110" s="560">
        <f>avgpoinc!BF103</f>
        <v>50858.263288555412</v>
      </c>
      <c r="F110" s="560">
        <f>avgpoinc!BG103</f>
        <v>40883.419566007062</v>
      </c>
      <c r="G110" s="73">
        <f>avgpoinc!BH103</f>
        <v>62049.609441722489</v>
      </c>
      <c r="H110" s="569">
        <f>B110*0.9/'TC5'!B110</f>
        <v>0.60816833376884472</v>
      </c>
      <c r="I110" s="580">
        <f>C110*0.9/'TC5'!B110</f>
        <v>0.58856496214866649</v>
      </c>
      <c r="J110" s="595">
        <f>D110*0.9/'TC5'!C110</f>
        <v>0.60893660783767711</v>
      </c>
      <c r="K110" s="596">
        <f>E110*0.9/'TC5'!D110</f>
        <v>0.56931778788566578</v>
      </c>
      <c r="L110" s="587">
        <f>F110*0.9/'TC5'!E110</f>
        <v>0.62033498287200928</v>
      </c>
      <c r="M110" s="588">
        <f>G110*0.9/'TC5'!F110</f>
        <v>0.57119274139404286</v>
      </c>
      <c r="P110" s="575">
        <f>H110-'TC2'!G111</f>
        <v>0</v>
      </c>
    </row>
    <row r="111" spans="1:16">
      <c r="A111" s="78">
        <v>2015</v>
      </c>
      <c r="B111" s="461">
        <f>avgpoinc!BC104</f>
        <v>47904.59153536542</v>
      </c>
      <c r="C111" s="349">
        <f>avgpoinc!BD104</f>
        <v>46385.4897946575</v>
      </c>
      <c r="D111" s="380">
        <f>avgpoinc!BE104</f>
        <v>45245.400596324282</v>
      </c>
      <c r="E111" s="560">
        <f>avgpoinc!BF104</f>
        <v>51788.275527038051</v>
      </c>
      <c r="F111" s="560">
        <f>avgpoinc!BG104</f>
        <v>41886.939230332733</v>
      </c>
      <c r="G111" s="73">
        <f>avgpoinc!BH104</f>
        <v>63062.453863977091</v>
      </c>
      <c r="H111" s="569">
        <f>B111*0.9/'TC5'!B111</f>
        <v>0.61185154318809531</v>
      </c>
      <c r="I111" s="580">
        <f>C111*0.9/'TC5'!B111</f>
        <v>0.59244912862777721</v>
      </c>
      <c r="J111" s="595">
        <f>D111*0.9/'TC5'!C111</f>
        <v>0.61235919594764709</v>
      </c>
      <c r="K111" s="596">
        <f>E111*0.9/'TC5'!D111</f>
        <v>0.57402211427688599</v>
      </c>
      <c r="L111" s="587">
        <f>F111*0.9/'TC5'!E111</f>
        <v>0.62231144309043895</v>
      </c>
      <c r="M111" s="588">
        <f>G111*0.9/'TC5'!F111</f>
        <v>0.57428249716758728</v>
      </c>
      <c r="P111" s="575">
        <f>H111-'TC2'!G112</f>
        <v>0</v>
      </c>
    </row>
    <row r="112" spans="1:16">
      <c r="A112" s="78">
        <v>2016</v>
      </c>
      <c r="B112" s="461">
        <f>avgpoinc!BC105</f>
        <v>47969.846130549304</v>
      </c>
      <c r="C112" s="349">
        <f>avgpoinc!BD105</f>
        <v>46493.126987789168</v>
      </c>
      <c r="D112" s="380">
        <f>avgpoinc!BE105</f>
        <v>44891.407475726766</v>
      </c>
      <c r="E112" s="560">
        <f>avgpoinc!BF105</f>
        <v>51713.735709738627</v>
      </c>
      <c r="F112" s="560">
        <f>avgpoinc!BG105</f>
        <v>42184.014331547645</v>
      </c>
      <c r="G112" s="73">
        <f>avgpoinc!BH105</f>
        <v>62794.878155724065</v>
      </c>
      <c r="H112" s="569">
        <f>B112*0.9/'TC5'!B112</f>
        <v>0.61569461226463329</v>
      </c>
      <c r="I112" s="580">
        <f>C112*0.9/'TC5'!B112</f>
        <v>0.59674087166786205</v>
      </c>
      <c r="J112" s="595">
        <f>D112*0.9/'TC5'!C112</f>
        <v>0.6158241331577301</v>
      </c>
      <c r="K112" s="596">
        <f>E112*0.9/'TC5'!D112</f>
        <v>0.57896044850349437</v>
      </c>
      <c r="L112" s="587">
        <f>F112*0.9/'TC5'!E112</f>
        <v>0.62516966462135304</v>
      </c>
      <c r="M112" s="588">
        <f>G112*0.9/'TC5'!F112</f>
        <v>0.57711419463157643</v>
      </c>
      <c r="P112" s="575">
        <f>H112-'TC2'!G113</f>
        <v>0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224">
        <f t="shared" ref="B120:G120" si="0">(B110/B76)^(1/34)-1</f>
        <v>9.9587062306096819E-3</v>
      </c>
      <c r="C120" s="224">
        <f t="shared" si="0"/>
        <v>1.0603482614537807E-2</v>
      </c>
      <c r="D120" s="224">
        <f t="shared" si="0"/>
        <v>8.5364984647180453E-3</v>
      </c>
      <c r="E120" s="224">
        <f t="shared" si="0"/>
        <v>5.7214726780838721E-3</v>
      </c>
      <c r="F120" s="224">
        <f t="shared" si="0"/>
        <v>1.6720523163795908E-2</v>
      </c>
      <c r="G120" s="224">
        <f t="shared" si="0"/>
        <v>6.5269038177109273E-3</v>
      </c>
      <c r="H120" s="224"/>
      <c r="I120" s="224"/>
      <c r="J120" s="224"/>
      <c r="K120" s="224"/>
      <c r="L120" s="224"/>
      <c r="M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20"/>
  <sheetViews>
    <sheetView workbookViewId="0">
      <pane xSplit="1" ySplit="8" topLeftCell="B96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275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B58*'TC6'!B42/'TC6'!B58</f>
        <v>10039.710457812409</v>
      </c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avgpoinc!AW51</f>
        <v>14361.579232012007</v>
      </c>
      <c r="C58" s="559">
        <f>avgpoinc!AX51</f>
        <v>7826.2788629284923</v>
      </c>
      <c r="D58" s="558">
        <f>avgpoinc!AY51</f>
        <v>15826.137897784656</v>
      </c>
      <c r="E58" s="558">
        <f>avgpoinc!AZ51</f>
        <v>17424.296449380352</v>
      </c>
      <c r="F58" s="558">
        <f>avgpoinc!BA51</f>
        <v>3928.3201828657975</v>
      </c>
      <c r="G58" s="559">
        <f>avgpoinc!BB51</f>
        <v>18899.930947200948</v>
      </c>
      <c r="H58" s="568">
        <f>B58*0.5/'TC5'!B58</f>
        <v>0.22495913505554199</v>
      </c>
      <c r="I58" s="579">
        <f>C58*0.5/'TC5'!B58</f>
        <v>0.12259048223495483</v>
      </c>
      <c r="J58" s="585">
        <f>D58*0.5/'TC5'!C58</f>
        <v>0.24255877733230594</v>
      </c>
      <c r="K58" s="579">
        <f>E58*0.5/'TC5'!D58</f>
        <v>0.19222259521484375</v>
      </c>
      <c r="L58" s="585">
        <f>F58*0.5/'TC5'!E58</f>
        <v>0.10192233324050902</v>
      </c>
      <c r="M58" s="586">
        <f>G58*0.5/'TC5'!F58</f>
        <v>0.18602961301803586</v>
      </c>
    </row>
    <row r="59" spans="1:13">
      <c r="A59" s="78">
        <v>1963</v>
      </c>
      <c r="B59" s="600">
        <f>avgpoinc!AW52</f>
        <v>14544.502533120092</v>
      </c>
      <c r="C59" s="561">
        <f>avgpoinc!AX52</f>
        <v>7786.1132467614298</v>
      </c>
      <c r="D59" s="560">
        <f>avgpoinc!AY52</f>
        <v>16477.948686793792</v>
      </c>
      <c r="E59" s="560">
        <f>avgpoinc!AZ52</f>
        <v>17945.136891419806</v>
      </c>
      <c r="F59" s="560">
        <f>avgpoinc!BA52</f>
        <v>3807.8222574905744</v>
      </c>
      <c r="G59" s="561">
        <f>avgpoinc!BB52</f>
        <v>18732.545572820891</v>
      </c>
      <c r="H59" s="569">
        <f>B59*0.5/'TC5'!B59</f>
        <v>0.22039500683286123</v>
      </c>
      <c r="I59" s="580">
        <f>C59*0.5/'TC5'!B59</f>
        <v>0.11798413031410125</v>
      </c>
      <c r="J59" s="587">
        <f>D59*0.5/'TC5'!C59</f>
        <v>0.24325995599375574</v>
      </c>
      <c r="K59" s="580">
        <f>E59*0.5/'TC5'!D59</f>
        <v>0.19075531342835578</v>
      </c>
      <c r="L59" s="587">
        <f>F59*0.5/'TC5'!E59</f>
        <v>9.5345060827026998E-2</v>
      </c>
      <c r="M59" s="588">
        <f>G59*0.5/'TC5'!F59</f>
        <v>0.17871646555103404</v>
      </c>
    </row>
    <row r="60" spans="1:13">
      <c r="A60" s="78">
        <v>1964</v>
      </c>
      <c r="B60" s="600">
        <f>avgpoinc!AW53</f>
        <v>14727.425834228176</v>
      </c>
      <c r="C60" s="561">
        <f>avgpoinc!AX53</f>
        <v>7745.9476305943672</v>
      </c>
      <c r="D60" s="560">
        <f>avgpoinc!AY53</f>
        <v>17129.75947580293</v>
      </c>
      <c r="E60" s="560">
        <f>avgpoinc!AZ53</f>
        <v>18465.977333459261</v>
      </c>
      <c r="F60" s="560">
        <f>avgpoinc!BA53</f>
        <v>3687.3243321153514</v>
      </c>
      <c r="G60" s="561">
        <f>avgpoinc!BB53</f>
        <v>18565.160198440837</v>
      </c>
      <c r="H60" s="569">
        <f>B60*0.5/'TC5'!B60</f>
        <v>0.21438109874725345</v>
      </c>
      <c r="I60" s="580">
        <f>C60*0.5/'TC5'!B60</f>
        <v>0.11275458335876465</v>
      </c>
      <c r="J60" s="587">
        <f>D60*0.5/'TC5'!C60</f>
        <v>0.24391138553619385</v>
      </c>
      <c r="K60" s="580">
        <f>E60*0.5/'TC5'!D60</f>
        <v>0.1893911957740784</v>
      </c>
      <c r="L60" s="587">
        <f>F60*0.5/'TC5'!E60</f>
        <v>8.9211761951446533E-2</v>
      </c>
      <c r="M60" s="588">
        <f>G60*0.5/'TC5'!F60</f>
        <v>0.17074465751647949</v>
      </c>
    </row>
    <row r="61" spans="1:13">
      <c r="A61" s="78">
        <v>1965</v>
      </c>
      <c r="B61" s="600">
        <f>avgpoinc!AW54</f>
        <v>15816.390007948774</v>
      </c>
      <c r="C61" s="561">
        <f>avgpoinc!AX54</f>
        <v>8338.170414926486</v>
      </c>
      <c r="D61" s="560">
        <f>avgpoinc!AY54</f>
        <v>18302.397400157777</v>
      </c>
      <c r="E61" s="560">
        <f>avgpoinc!AZ54</f>
        <v>19923.999219849517</v>
      </c>
      <c r="F61" s="560">
        <f>avgpoinc!BA54</f>
        <v>3972.3609114727983</v>
      </c>
      <c r="G61" s="561">
        <f>avgpoinc!BB54</f>
        <v>19782.504066143287</v>
      </c>
      <c r="H61" s="569">
        <f>B61*0.5/'TC5'!B61</f>
        <v>0.21891758775140255</v>
      </c>
      <c r="I61" s="580">
        <f>C61*0.5/'TC5'!B61</f>
        <v>0.11541016329127243</v>
      </c>
      <c r="J61" s="587">
        <f>D61*0.5/'TC5'!C61</f>
        <v>0.24826377732081806</v>
      </c>
      <c r="K61" s="580">
        <f>E61*0.5/'TC5'!D61</f>
        <v>0.19444895111911903</v>
      </c>
      <c r="L61" s="587">
        <f>F61*0.5/'TC5'!E61</f>
        <v>9.1614975033396912E-2</v>
      </c>
      <c r="M61" s="588">
        <f>G61*0.5/'TC5'!F61</f>
        <v>0.17310200687095606</v>
      </c>
    </row>
    <row r="62" spans="1:13">
      <c r="A62" s="78">
        <v>1966</v>
      </c>
      <c r="B62" s="600">
        <f>avgpoinc!AW55</f>
        <v>16905.354181669372</v>
      </c>
      <c r="C62" s="561">
        <f>avgpoinc!AX55</f>
        <v>8930.3931992586058</v>
      </c>
      <c r="D62" s="560">
        <f>avgpoinc!AY55</f>
        <v>19475.035324512624</v>
      </c>
      <c r="E62" s="560">
        <f>avgpoinc!AZ55</f>
        <v>21382.021106239772</v>
      </c>
      <c r="F62" s="560">
        <f>avgpoinc!BA55</f>
        <v>4257.3974908302453</v>
      </c>
      <c r="G62" s="561">
        <f>avgpoinc!BB55</f>
        <v>20999.84793384574</v>
      </c>
      <c r="H62" s="569">
        <f>B62*0.5/'TC5'!B62</f>
        <v>0.2235869765281677</v>
      </c>
      <c r="I62" s="580">
        <f>C62*0.5/'TC5'!B62</f>
        <v>0.11811167001724243</v>
      </c>
      <c r="J62" s="587">
        <f>D62*0.5/'TC5'!C62</f>
        <v>0.25222247838973999</v>
      </c>
      <c r="K62" s="580">
        <f>E62*0.5/'TC5'!D62</f>
        <v>0.19903945922851563</v>
      </c>
      <c r="L62" s="587">
        <f>F62*0.5/'TC5'!E62</f>
        <v>9.3803524971008315E-2</v>
      </c>
      <c r="M62" s="588">
        <f>G62*0.5/'TC5'!F62</f>
        <v>0.17633211612701416</v>
      </c>
    </row>
    <row r="63" spans="1:13">
      <c r="A63" s="78">
        <v>1967</v>
      </c>
      <c r="B63" s="600">
        <f>avgpoinc!AW56</f>
        <v>18227.854500099311</v>
      </c>
      <c r="C63" s="561">
        <f>avgpoinc!AX56</f>
        <v>10504.86470300598</v>
      </c>
      <c r="D63" s="560">
        <f>avgpoinc!AY56</f>
        <v>20270.628293226491</v>
      </c>
      <c r="E63" s="560">
        <f>avgpoinc!AZ56</f>
        <v>22267.658355571639</v>
      </c>
      <c r="F63" s="560">
        <f>avgpoinc!BA56</f>
        <v>5403.2548506021749</v>
      </c>
      <c r="G63" s="561">
        <f>avgpoinc!BB56</f>
        <v>23125.90325952656</v>
      </c>
      <c r="H63" s="570">
        <f>B63*0.5/'TC5'!B63</f>
        <v>0.23775990307331088</v>
      </c>
      <c r="I63" s="581">
        <f>C63*0.5/'TC5'!B63</f>
        <v>0.13702301681041718</v>
      </c>
      <c r="J63" s="587">
        <f>D63*0.5/'TC5'!C63</f>
        <v>0.258291095495224</v>
      </c>
      <c r="K63" s="580">
        <f>E63*0.5/'TC5'!D63</f>
        <v>0.20810434222221375</v>
      </c>
      <c r="L63" s="587">
        <f>F63*0.5/'TC5'!E63</f>
        <v>0.11321434378623962</v>
      </c>
      <c r="M63" s="588">
        <f>G63*0.5/'TC5'!F63</f>
        <v>0.19148948788642883</v>
      </c>
    </row>
    <row r="64" spans="1:13">
      <c r="A64" s="78">
        <v>1968</v>
      </c>
      <c r="B64" s="600">
        <f>avgpoinc!AW57</f>
        <v>19222.852192779643</v>
      </c>
      <c r="C64" s="561">
        <f>avgpoinc!AX57</f>
        <v>11349.0257395674</v>
      </c>
      <c r="D64" s="560">
        <f>avgpoinc!AY57</f>
        <v>21068.850025873264</v>
      </c>
      <c r="E64" s="560">
        <f>avgpoinc!AZ57</f>
        <v>23214.995374601094</v>
      </c>
      <c r="F64" s="560">
        <f>avgpoinc!BA57</f>
        <v>5906.7320787415374</v>
      </c>
      <c r="G64" s="561">
        <f>avgpoinc!BB57</f>
        <v>24786.357512120692</v>
      </c>
      <c r="H64" s="570">
        <f>B64*0.5/'TC5'!B64</f>
        <v>0.24360925331711764</v>
      </c>
      <c r="I64" s="581">
        <f>C64*0.5/'TC5'!B64</f>
        <v>0.14382505044341085</v>
      </c>
      <c r="J64" s="587">
        <f>D64*0.5/'TC5'!C64</f>
        <v>0.26120809465646744</v>
      </c>
      <c r="K64" s="580">
        <f>E64*0.5/'TC5'!D64</f>
        <v>0.21168126910924914</v>
      </c>
      <c r="L64" s="587">
        <f>F64*0.5/'TC5'!E64</f>
        <v>0.12012804299592972</v>
      </c>
      <c r="M64" s="588">
        <f>G64*0.5/'TC5'!F64</f>
        <v>0.19841668754816055</v>
      </c>
    </row>
    <row r="65" spans="1:13">
      <c r="A65" s="83">
        <v>1969</v>
      </c>
      <c r="B65" s="601">
        <f>avgpoinc!AW58</f>
        <v>19965.347044652757</v>
      </c>
      <c r="C65" s="563">
        <f>avgpoinc!AX58</f>
        <v>11977.048978440005</v>
      </c>
      <c r="D65" s="562">
        <f>avgpoinc!AY58</f>
        <v>21708.883082558648</v>
      </c>
      <c r="E65" s="562">
        <f>avgpoinc!AZ58</f>
        <v>24048.067091737321</v>
      </c>
      <c r="F65" s="562">
        <f>avgpoinc!BA58</f>
        <v>6321.2950845944861</v>
      </c>
      <c r="G65" s="563">
        <f>avgpoinc!BB58</f>
        <v>26045.237249450991</v>
      </c>
      <c r="H65" s="571">
        <f>B65*0.5/'TC5'!B65</f>
        <v>0.24970340821892023</v>
      </c>
      <c r="I65" s="582">
        <f>C65*0.5/'TC5'!B65</f>
        <v>0.14979503955692053</v>
      </c>
      <c r="J65" s="589">
        <f>D65*0.5/'TC5'!C65</f>
        <v>0.26608068682253361</v>
      </c>
      <c r="K65" s="583">
        <f>E65*0.5/'TC5'!D65</f>
        <v>0.21595503948628902</v>
      </c>
      <c r="L65" s="589">
        <f>F65*0.5/'TC5'!E65</f>
        <v>0.12670812197029591</v>
      </c>
      <c r="M65" s="590">
        <f>G65*0.5/'TC5'!F65</f>
        <v>0.20502176322042942</v>
      </c>
    </row>
    <row r="66" spans="1:13">
      <c r="A66" s="78">
        <v>1970</v>
      </c>
      <c r="B66" s="600">
        <f>avgpoinc!AW59</f>
        <v>19614.355471264687</v>
      </c>
      <c r="C66" s="561">
        <f>avgpoinc!AX59</f>
        <v>11949.211496887148</v>
      </c>
      <c r="D66" s="560">
        <f>avgpoinc!AY59</f>
        <v>21083.893629364284</v>
      </c>
      <c r="E66" s="560">
        <f>avgpoinc!AZ59</f>
        <v>23389.226561689022</v>
      </c>
      <c r="F66" s="560">
        <f>avgpoinc!BA59</f>
        <v>6445.1963905878656</v>
      </c>
      <c r="G66" s="561">
        <f>avgpoinc!BB59</f>
        <v>25821.911240138303</v>
      </c>
      <c r="H66" s="570">
        <f>B66*0.5/'TC5'!B66</f>
        <v>0.25144672417081887</v>
      </c>
      <c r="I66" s="581">
        <f>C66*0.5/'TC5'!B66</f>
        <v>0.15318321785889566</v>
      </c>
      <c r="J66" s="587">
        <f>D66*0.5/'TC5'!C66</f>
        <v>0.26701420778408647</v>
      </c>
      <c r="K66" s="580">
        <f>E66*0.5/'TC5'!D66</f>
        <v>0.21659693634137508</v>
      </c>
      <c r="L66" s="587">
        <f>F66*0.5/'TC5'!E66</f>
        <v>0.13177924649789929</v>
      </c>
      <c r="M66" s="588">
        <f>G66*0.5/'TC5'!F66</f>
        <v>0.20813713083043692</v>
      </c>
    </row>
    <row r="67" spans="1:13">
      <c r="A67" s="78">
        <v>1971</v>
      </c>
      <c r="B67" s="600">
        <f>avgpoinc!AW60</f>
        <v>19557.80526052626</v>
      </c>
      <c r="C67" s="561">
        <f>avgpoinc!AX60</f>
        <v>12132.839816215033</v>
      </c>
      <c r="D67" s="560">
        <f>avgpoinc!AY60</f>
        <v>21052.24115808514</v>
      </c>
      <c r="E67" s="560">
        <f>avgpoinc!AZ60</f>
        <v>23092.968598505911</v>
      </c>
      <c r="F67" s="560">
        <f>avgpoinc!BA60</f>
        <v>6774.3328076271719</v>
      </c>
      <c r="G67" s="561">
        <f>avgpoinc!BB60</f>
        <v>25840.496448978553</v>
      </c>
      <c r="H67" s="570">
        <f>B67*0.5/'TC5'!B67</f>
        <v>0.24946153169730675</v>
      </c>
      <c r="I67" s="581">
        <f>C67*0.5/'TC5'!B67</f>
        <v>0.15475544234504923</v>
      </c>
      <c r="J67" s="587">
        <f>D67*0.5/'TC5'!C67</f>
        <v>0.264375731931068</v>
      </c>
      <c r="K67" s="580">
        <f>E67*0.5/'TC5'!D67</f>
        <v>0.21394635119941086</v>
      </c>
      <c r="L67" s="587">
        <f>F67*0.5/'TC5'!E67</f>
        <v>0.13621008221525699</v>
      </c>
      <c r="M67" s="588">
        <f>G67*0.5/'TC5'!F67</f>
        <v>0.20719749631825832</v>
      </c>
    </row>
    <row r="68" spans="1:13">
      <c r="A68" s="78">
        <v>1972</v>
      </c>
      <c r="B68" s="600">
        <f>avgpoinc!AW61</f>
        <v>20241.151786953469</v>
      </c>
      <c r="C68" s="561">
        <f>avgpoinc!AX61</f>
        <v>12852.380003343884</v>
      </c>
      <c r="D68" s="560">
        <f>avgpoinc!AY61</f>
        <v>21536.552776465553</v>
      </c>
      <c r="E68" s="560">
        <f>avgpoinc!AZ61</f>
        <v>23818.46952290726</v>
      </c>
      <c r="F68" s="560">
        <f>avgpoinc!BA61</f>
        <v>7402.9082368988729</v>
      </c>
      <c r="G68" s="561">
        <f>avgpoinc!BB61</f>
        <v>26772.336473508934</v>
      </c>
      <c r="H68" s="570">
        <f>B68*0.5/'TC5'!B68</f>
        <v>0.24908968807721976</v>
      </c>
      <c r="I68" s="581">
        <f>C68*0.5/'TC5'!B68</f>
        <v>0.15816270535287916</v>
      </c>
      <c r="J68" s="587">
        <f>D68*0.5/'TC5'!C68</f>
        <v>0.26287653684266848</v>
      </c>
      <c r="K68" s="580">
        <f>E68*0.5/'TC5'!D68</f>
        <v>0.21424350360757671</v>
      </c>
      <c r="L68" s="587">
        <f>F68*0.5/'TC5'!E68</f>
        <v>0.14079993919585831</v>
      </c>
      <c r="M68" s="588">
        <f>G68*0.5/'TC5'!F68</f>
        <v>0.20786172375665046</v>
      </c>
    </row>
    <row r="69" spans="1:13">
      <c r="A69" s="78">
        <v>1973</v>
      </c>
      <c r="B69" s="600">
        <f>avgpoinc!AW62</f>
        <v>21245.413678801604</v>
      </c>
      <c r="C69" s="561">
        <f>avgpoinc!AX62</f>
        <v>13786.182355178244</v>
      </c>
      <c r="D69" s="560">
        <f>avgpoinc!AY62</f>
        <v>22540.065368312564</v>
      </c>
      <c r="E69" s="560">
        <f>avgpoinc!AZ62</f>
        <v>24968.886353883059</v>
      </c>
      <c r="F69" s="560">
        <f>avgpoinc!BA62</f>
        <v>8136.6985950635581</v>
      </c>
      <c r="G69" s="561">
        <f>avgpoinc!BB62</f>
        <v>28008.968003596896</v>
      </c>
      <c r="H69" s="570">
        <f>B69*0.5/'TC5'!B69</f>
        <v>0.25092936307555647</v>
      </c>
      <c r="I69" s="581">
        <f>C69*0.5/'TC5'!B69</f>
        <v>0.16282845841124075</v>
      </c>
      <c r="J69" s="587">
        <f>D69*0.5/'TC5'!C69</f>
        <v>0.2641245788327069</v>
      </c>
      <c r="K69" s="580">
        <f>E69*0.5/'TC5'!D69</f>
        <v>0.21532736028166255</v>
      </c>
      <c r="L69" s="587">
        <f>F69*0.5/'TC5'!E69</f>
        <v>0.14810405660682591</v>
      </c>
      <c r="M69" s="588">
        <f>G69*0.5/'TC5'!F69</f>
        <v>0.20920421239134154</v>
      </c>
    </row>
    <row r="70" spans="1:13">
      <c r="A70" s="78">
        <v>1974</v>
      </c>
      <c r="B70" s="600">
        <f>avgpoinc!AW63</f>
        <v>20997.133753845719</v>
      </c>
      <c r="C70" s="561">
        <f>avgpoinc!AX63</f>
        <v>13956.458656646357</v>
      </c>
      <c r="D70" s="560">
        <f>avgpoinc!AY63</f>
        <v>22170.83478474704</v>
      </c>
      <c r="E70" s="560">
        <f>avgpoinc!AZ63</f>
        <v>24300.163148060161</v>
      </c>
      <c r="F70" s="560">
        <f>avgpoinc!BA63</f>
        <v>8536.2952485724763</v>
      </c>
      <c r="G70" s="561">
        <f>avgpoinc!BB63</f>
        <v>27616.429629383569</v>
      </c>
      <c r="H70" s="570">
        <f>B70*0.5/'TC5'!B70</f>
        <v>0.2552465666094576</v>
      </c>
      <c r="I70" s="581">
        <f>C70*0.5/'TC5'!B70</f>
        <v>0.16965830650497082</v>
      </c>
      <c r="J70" s="587">
        <f>D70*0.5/'TC5'!C70</f>
        <v>0.26715436741687881</v>
      </c>
      <c r="K70" s="580">
        <f>E70*0.5/'TC5'!D70</f>
        <v>0.21699368408553713</v>
      </c>
      <c r="L70" s="587">
        <f>F70*0.5/'TC5'!E70</f>
        <v>0.15792606395734765</v>
      </c>
      <c r="M70" s="588">
        <f>G70*0.5/'TC5'!F70</f>
        <v>0.21317571788131318</v>
      </c>
    </row>
    <row r="71" spans="1:13">
      <c r="A71" s="78">
        <v>1975</v>
      </c>
      <c r="B71" s="600">
        <f>avgpoinc!AW64</f>
        <v>20352.847835735429</v>
      </c>
      <c r="C71" s="561">
        <f>avgpoinc!AX64</f>
        <v>13855.474440319254</v>
      </c>
      <c r="D71" s="560">
        <f>avgpoinc!AY64</f>
        <v>20991.680814532578</v>
      </c>
      <c r="E71" s="560">
        <f>avgpoinc!AZ64</f>
        <v>22831.358971230147</v>
      </c>
      <c r="F71" s="560">
        <f>avgpoinc!BA64</f>
        <v>8915.5164696829524</v>
      </c>
      <c r="G71" s="561">
        <f>avgpoinc!BB64</f>
        <v>26688.356127817653</v>
      </c>
      <c r="H71" s="570">
        <f>B71*0.5/'TC5'!B71</f>
        <v>0.25565156014658896</v>
      </c>
      <c r="I71" s="581">
        <f>C71*0.5/'TC5'!B71</f>
        <v>0.17403823218387515</v>
      </c>
      <c r="J71" s="587">
        <f>D71*0.5/'TC5'!C71</f>
        <v>0.26478333067143467</v>
      </c>
      <c r="K71" s="580">
        <f>E71*0.5/'TC5'!D71</f>
        <v>0.21549218756763366</v>
      </c>
      <c r="L71" s="587">
        <f>F71*0.5/'TC5'!E71</f>
        <v>0.1642162604189252</v>
      </c>
      <c r="M71" s="588">
        <f>G71*0.5/'TC5'!F71</f>
        <v>0.21384093262031459</v>
      </c>
    </row>
    <row r="72" spans="1:13">
      <c r="A72" s="78">
        <v>1976</v>
      </c>
      <c r="B72" s="600">
        <f>avgpoinc!AW65</f>
        <v>21204.863196795384</v>
      </c>
      <c r="C72" s="561">
        <f>avgpoinc!AX65</f>
        <v>14632.663481680225</v>
      </c>
      <c r="D72" s="560">
        <f>avgpoinc!AY65</f>
        <v>21818.345117660101</v>
      </c>
      <c r="E72" s="560">
        <f>avgpoinc!AZ65</f>
        <v>23609.447989407305</v>
      </c>
      <c r="F72" s="560">
        <f>avgpoinc!BA65</f>
        <v>9623.9006221578329</v>
      </c>
      <c r="G72" s="561">
        <f>avgpoinc!BB65</f>
        <v>27736.055634644679</v>
      </c>
      <c r="H72" s="570">
        <f>B72*0.5/'TC5'!B72</f>
        <v>0.25698437460238216</v>
      </c>
      <c r="I72" s="581">
        <f>C72*0.5/'TC5'!B72</f>
        <v>0.17733506878624894</v>
      </c>
      <c r="J72" s="587">
        <f>D72*0.5/'TC5'!C72</f>
        <v>0.26535161036065347</v>
      </c>
      <c r="K72" s="580">
        <f>E72*0.5/'TC5'!D72</f>
        <v>0.21613299812577227</v>
      </c>
      <c r="L72" s="587">
        <f>F72*0.5/'TC5'!E72</f>
        <v>0.16868689167142747</v>
      </c>
      <c r="M72" s="588">
        <f>G72*0.5/'TC5'!F72</f>
        <v>0.21503482038099267</v>
      </c>
    </row>
    <row r="73" spans="1:13">
      <c r="A73" s="78">
        <v>1977</v>
      </c>
      <c r="B73" s="600">
        <f>avgpoinc!AW66</f>
        <v>21746.982082303548</v>
      </c>
      <c r="C73" s="561">
        <f>avgpoinc!AX66</f>
        <v>15170.550270670372</v>
      </c>
      <c r="D73" s="560">
        <f>avgpoinc!AY66</f>
        <v>22239.243612091217</v>
      </c>
      <c r="E73" s="560">
        <f>avgpoinc!AZ66</f>
        <v>24053.222840478196</v>
      </c>
      <c r="F73" s="560">
        <f>avgpoinc!BA66</f>
        <v>10196.245624905476</v>
      </c>
      <c r="G73" s="561">
        <f>avgpoinc!BB66</f>
        <v>28304.012714183613</v>
      </c>
      <c r="H73" s="570">
        <f>B73*0.5/'TC5'!B73</f>
        <v>0.25561373474194227</v>
      </c>
      <c r="I73" s="581">
        <f>C73*0.5/'TC5'!B73</f>
        <v>0.17831444372835392</v>
      </c>
      <c r="J73" s="587">
        <f>D73*0.5/'TC5'!C73</f>
        <v>0.26388502542627634</v>
      </c>
      <c r="K73" s="580">
        <f>E73*0.5/'TC5'!D73</f>
        <v>0.21487219623153919</v>
      </c>
      <c r="L73" s="587">
        <f>F73*0.5/'TC5'!E73</f>
        <v>0.1713475349238536</v>
      </c>
      <c r="M73" s="588">
        <f>G73*0.5/'TC5'!F73</f>
        <v>0.21378069563289157</v>
      </c>
    </row>
    <row r="74" spans="1:13">
      <c r="A74" s="78">
        <v>1978</v>
      </c>
      <c r="B74" s="600">
        <f>avgpoinc!AW67</f>
        <v>22371.743269386825</v>
      </c>
      <c r="C74" s="561">
        <f>avgpoinc!AX67</f>
        <v>15889.107867577193</v>
      </c>
      <c r="D74" s="560">
        <f>avgpoinc!AY67</f>
        <v>22931.819507129625</v>
      </c>
      <c r="E74" s="560">
        <f>avgpoinc!AZ67</f>
        <v>24616.606264205693</v>
      </c>
      <c r="F74" s="560">
        <f>avgpoinc!BA67</f>
        <v>10935.430171140732</v>
      </c>
      <c r="G74" s="561">
        <f>avgpoinc!BB67</f>
        <v>28922.798185636701</v>
      </c>
      <c r="H74" s="570">
        <f>B74*0.5/'TC5'!B74</f>
        <v>0.25393964112300083</v>
      </c>
      <c r="I74" s="581">
        <f>C74*0.5/'TC5'!B74</f>
        <v>0.18035583106205522</v>
      </c>
      <c r="J74" s="587">
        <f>D74*0.5/'TC5'!C74</f>
        <v>0.26182223961863116</v>
      </c>
      <c r="K74" s="580">
        <f>E74*0.5/'TC5'!D74</f>
        <v>0.21338242662803708</v>
      </c>
      <c r="L74" s="587">
        <f>F74*0.5/'TC5'!E74</f>
        <v>0.17607436484821193</v>
      </c>
      <c r="M74" s="588">
        <f>G74*0.5/'TC5'!F74</f>
        <v>0.21181186895464774</v>
      </c>
    </row>
    <row r="75" spans="1:13">
      <c r="A75" s="83">
        <v>1979</v>
      </c>
      <c r="B75" s="601">
        <f>avgpoinc!AW68</f>
        <v>22544.525735938885</v>
      </c>
      <c r="C75" s="563">
        <f>avgpoinc!AX68</f>
        <v>16253.460837741939</v>
      </c>
      <c r="D75" s="562">
        <f>avgpoinc!AY68</f>
        <v>23010.704367181806</v>
      </c>
      <c r="E75" s="562">
        <f>avgpoinc!AZ68</f>
        <v>24330.70135438308</v>
      </c>
      <c r="F75" s="562">
        <f>avgpoinc!BA68</f>
        <v>11394.868703254428</v>
      </c>
      <c r="G75" s="563">
        <f>avgpoinc!BB68</f>
        <v>28967.447869846339</v>
      </c>
      <c r="H75" s="572">
        <f>B75*0.5/'TC5'!B75</f>
        <v>0.25506305694580078</v>
      </c>
      <c r="I75" s="583">
        <f>C75*0.5/'TC5'!B75</f>
        <v>0.18388754129409793</v>
      </c>
      <c r="J75" s="589">
        <f>D75*0.5/'TC5'!C75</f>
        <v>0.26281994581222534</v>
      </c>
      <c r="K75" s="583">
        <f>E75*0.5/'TC5'!D75</f>
        <v>0.21260195970535281</v>
      </c>
      <c r="L75" s="589">
        <f>F75*0.5/'TC5'!E75</f>
        <v>0.18142151832580566</v>
      </c>
      <c r="M75" s="590">
        <f>G75*0.5/'TC5'!F75</f>
        <v>0.21237236261367795</v>
      </c>
    </row>
    <row r="76" spans="1:13">
      <c r="A76" s="78">
        <v>1980</v>
      </c>
      <c r="B76" s="600">
        <f>avgpoinc!AW69</f>
        <v>22019.318744814191</v>
      </c>
      <c r="C76" s="561">
        <f>avgpoinc!AX69</f>
        <v>16128.569394706043</v>
      </c>
      <c r="D76" s="560">
        <f>avgpoinc!AY69</f>
        <v>22272.535228893685</v>
      </c>
      <c r="E76" s="560">
        <f>avgpoinc!AZ69</f>
        <v>23643.848139860827</v>
      </c>
      <c r="F76" s="560">
        <f>avgpoinc!BA69</f>
        <v>11601.988140958927</v>
      </c>
      <c r="G76" s="561">
        <f>avgpoinc!BB69</f>
        <v>28363.712894627464</v>
      </c>
      <c r="H76" s="569">
        <f>B76*0.5/'TC5'!B76</f>
        <v>0.25647741556167603</v>
      </c>
      <c r="I76" s="580">
        <f>C76*0.5/'TC5'!B76</f>
        <v>0.18786293268203735</v>
      </c>
      <c r="J76" s="587">
        <f>D76*0.5/'TC5'!C76</f>
        <v>0.26313936710357666</v>
      </c>
      <c r="K76" s="580">
        <f>E76*0.5/'TC5'!D76</f>
        <v>0.2134702801704407</v>
      </c>
      <c r="L76" s="587">
        <f>F76*0.5/'TC5'!E76</f>
        <v>0.18762660026550293</v>
      </c>
      <c r="M76" s="588">
        <f>G76*0.5/'TC5'!F76</f>
        <v>0.2145501971244812</v>
      </c>
    </row>
    <row r="77" spans="1:13">
      <c r="A77" s="78">
        <v>1981</v>
      </c>
      <c r="B77" s="600">
        <f>avgpoinc!AW70</f>
        <v>21672.44832345832</v>
      </c>
      <c r="C77" s="561">
        <f>avgpoinc!AX70</f>
        <v>16076.666426262076</v>
      </c>
      <c r="D77" s="560">
        <f>avgpoinc!AY70</f>
        <v>21571.453190056825</v>
      </c>
      <c r="E77" s="560">
        <f>avgpoinc!AZ70</f>
        <v>22998.426185842054</v>
      </c>
      <c r="F77" s="560">
        <f>avgpoinc!BA70</f>
        <v>11820.418508579438</v>
      </c>
      <c r="G77" s="561">
        <f>avgpoinc!BB70</f>
        <v>27989.678559930271</v>
      </c>
      <c r="H77" s="569">
        <f>B77*0.5/'TC5'!B77</f>
        <v>0.25051093101501465</v>
      </c>
      <c r="I77" s="580">
        <f>C77*0.5/'TC5'!B77</f>
        <v>0.1858295202255249</v>
      </c>
      <c r="J77" s="587">
        <f>D77*0.5/'TC5'!C77</f>
        <v>0.25555199384689331</v>
      </c>
      <c r="K77" s="580">
        <f>E77*0.5/'TC5'!D77</f>
        <v>0.20825690031051636</v>
      </c>
      <c r="L77" s="587">
        <f>F77*0.5/'TC5'!E77</f>
        <v>0.18624216318130493</v>
      </c>
      <c r="M77" s="588">
        <f>G77*0.5/'TC5'!F77</f>
        <v>0.21028590202331543</v>
      </c>
    </row>
    <row r="78" spans="1:13">
      <c r="A78" s="78">
        <v>1982</v>
      </c>
      <c r="B78" s="600">
        <f>avgpoinc!AW71</f>
        <v>20288.59101724482</v>
      </c>
      <c r="C78" s="561">
        <f>avgpoinc!AX71</f>
        <v>15115.52004118179</v>
      </c>
      <c r="D78" s="560">
        <f>avgpoinc!AY71</f>
        <v>19894.925745696273</v>
      </c>
      <c r="E78" s="560">
        <f>avgpoinc!AZ71</f>
        <v>21154.264035031112</v>
      </c>
      <c r="F78" s="560">
        <f>avgpoinc!BA71</f>
        <v>11341.543330871955</v>
      </c>
      <c r="G78" s="561">
        <f>avgpoinc!BB71</f>
        <v>26307.537512943705</v>
      </c>
      <c r="H78" s="569">
        <f>B78*0.5/'TC5'!B78</f>
        <v>0.24248319864273069</v>
      </c>
      <c r="I78" s="580">
        <f>C78*0.5/'TC5'!B78</f>
        <v>0.18065619468688965</v>
      </c>
      <c r="J78" s="587">
        <f>D78*0.5/'TC5'!C78</f>
        <v>0.24606120586395264</v>
      </c>
      <c r="K78" s="580">
        <f>E78*0.5/'TC5'!D78</f>
        <v>0.19956552982330322</v>
      </c>
      <c r="L78" s="587">
        <f>F78*0.5/'TC5'!E78</f>
        <v>0.18115592002868652</v>
      </c>
      <c r="M78" s="588">
        <f>G78*0.5/'TC5'!F78</f>
        <v>0.20444214344024658</v>
      </c>
    </row>
    <row r="79" spans="1:13">
      <c r="A79" s="78">
        <v>1983</v>
      </c>
      <c r="B79" s="600">
        <f>avgpoinc!AW72</f>
        <v>19896.291429881501</v>
      </c>
      <c r="C79" s="561">
        <f>avgpoinc!AX72</f>
        <v>15048.405274440231</v>
      </c>
      <c r="D79" s="560">
        <f>avgpoinc!AY72</f>
        <v>19325.340714807058</v>
      </c>
      <c r="E79" s="560">
        <f>avgpoinc!AZ72</f>
        <v>20448.646370831688</v>
      </c>
      <c r="F79" s="560">
        <f>avgpoinc!BA72</f>
        <v>11598.135015269005</v>
      </c>
      <c r="G79" s="561">
        <f>avgpoinc!BB72</f>
        <v>25828.436049754808</v>
      </c>
      <c r="H79" s="569">
        <f>B79*0.5/'TC5'!B79</f>
        <v>0.23413175344467163</v>
      </c>
      <c r="I79" s="580">
        <f>C79*0.5/'TC5'!B79</f>
        <v>0.17708373069763184</v>
      </c>
      <c r="J79" s="587">
        <f>D79*0.5/'TC5'!C79</f>
        <v>0.23665010929107666</v>
      </c>
      <c r="K79" s="580">
        <f>E79*0.5/'TC5'!D79</f>
        <v>0.1925618052482605</v>
      </c>
      <c r="L79" s="587">
        <f>F79*0.5/'TC5'!E79</f>
        <v>0.17868536710739136</v>
      </c>
      <c r="M79" s="588">
        <f>G79*0.5/'TC5'!F79</f>
        <v>0.19795101881027222</v>
      </c>
    </row>
    <row r="80" spans="1:13">
      <c r="A80" s="78">
        <v>1984</v>
      </c>
      <c r="B80" s="600">
        <f>avgpoinc!AW73</f>
        <v>20499.454484415994</v>
      </c>
      <c r="C80" s="561">
        <f>avgpoinc!AX73</f>
        <v>15717.621102889847</v>
      </c>
      <c r="D80" s="560">
        <f>avgpoinc!AY73</f>
        <v>19757.651281906525</v>
      </c>
      <c r="E80" s="560">
        <f>avgpoinc!AZ73</f>
        <v>21056.243623063183</v>
      </c>
      <c r="F80" s="560">
        <f>avgpoinc!BA73</f>
        <v>12233.700812539279</v>
      </c>
      <c r="G80" s="561">
        <f>avgpoinc!BB73</f>
        <v>26546.690679769083</v>
      </c>
      <c r="H80" s="569">
        <f>B80*0.5/'TC5'!B80</f>
        <v>0.22615468502044675</v>
      </c>
      <c r="I80" s="580">
        <f>C80*0.5/'TC5'!B80</f>
        <v>0.1734004020690918</v>
      </c>
      <c r="J80" s="587">
        <f>D80*0.5/'TC5'!C80</f>
        <v>0.22800594568252561</v>
      </c>
      <c r="K80" s="580">
        <f>E80*0.5/'TC5'!D80</f>
        <v>0.18717372417449951</v>
      </c>
      <c r="L80" s="587">
        <f>F80*0.5/'TC5'!E80</f>
        <v>0.17525225877761841</v>
      </c>
      <c r="M80" s="588">
        <f>G80*0.5/'TC5'!F80</f>
        <v>0.19096428155899048</v>
      </c>
    </row>
    <row r="81" spans="1:13">
      <c r="A81" s="78">
        <v>1985</v>
      </c>
      <c r="B81" s="600">
        <f>avgpoinc!AW74</f>
        <v>20876.447055745113</v>
      </c>
      <c r="C81" s="561">
        <f>avgpoinc!AX74</f>
        <v>16052.330972097263</v>
      </c>
      <c r="D81" s="560">
        <f>avgpoinc!AY74</f>
        <v>20130.401642806381</v>
      </c>
      <c r="E81" s="560">
        <f>avgpoinc!AZ74</f>
        <v>21571.239693169919</v>
      </c>
      <c r="F81" s="560">
        <f>avgpoinc!BA74</f>
        <v>12482.760022017157</v>
      </c>
      <c r="G81" s="561">
        <f>avgpoinc!BB74</f>
        <v>26961.94597498963</v>
      </c>
      <c r="H81" s="569">
        <f>B81*0.5/'TC5'!B81</f>
        <v>0.22641599178314212</v>
      </c>
      <c r="I81" s="580">
        <f>C81*0.5/'TC5'!B81</f>
        <v>0.17409592866897583</v>
      </c>
      <c r="J81" s="587">
        <f>D81*0.5/'TC5'!C81</f>
        <v>0.22869700193405154</v>
      </c>
      <c r="K81" s="580">
        <f>E81*0.5/'TC5'!D81</f>
        <v>0.18754470348358152</v>
      </c>
      <c r="L81" s="587">
        <f>F81*0.5/'TC5'!E81</f>
        <v>0.17717421054840088</v>
      </c>
      <c r="M81" s="588">
        <f>G81*0.5/'TC5'!F81</f>
        <v>0.1911785006523132</v>
      </c>
    </row>
    <row r="82" spans="1:13">
      <c r="A82" s="78">
        <v>1986</v>
      </c>
      <c r="B82" s="600">
        <f>avgpoinc!AW75</f>
        <v>21052.122169142862</v>
      </c>
      <c r="C82" s="561">
        <f>avgpoinc!AX75</f>
        <v>16287.932085124472</v>
      </c>
      <c r="D82" s="560">
        <f>avgpoinc!AY75</f>
        <v>20323.166741284567</v>
      </c>
      <c r="E82" s="560">
        <f>avgpoinc!AZ75</f>
        <v>21628.493847586382</v>
      </c>
      <c r="F82" s="560">
        <f>avgpoinc!BA75</f>
        <v>12828.907785114261</v>
      </c>
      <c r="G82" s="561">
        <f>avgpoinc!BB75</f>
        <v>27068.920457744778</v>
      </c>
      <c r="H82" s="569">
        <f>B82*0.5/'TC5'!B82</f>
        <v>0.22631746530532837</v>
      </c>
      <c r="I82" s="580">
        <f>C82*0.5/'TC5'!B82</f>
        <v>0.17510080337524414</v>
      </c>
      <c r="J82" s="587">
        <f>D82*0.5/'TC5'!C82</f>
        <v>0.22655212879180905</v>
      </c>
      <c r="K82" s="580">
        <f>E82*0.5/'TC5'!D82</f>
        <v>0.1866450309753418</v>
      </c>
      <c r="L82" s="587">
        <f>F82*0.5/'TC5'!E82</f>
        <v>0.17951768636703494</v>
      </c>
      <c r="M82" s="588">
        <f>G82*0.5/'TC5'!F82</f>
        <v>0.19104957580566409</v>
      </c>
    </row>
    <row r="83" spans="1:13">
      <c r="A83" s="78">
        <v>1987</v>
      </c>
      <c r="B83" s="600">
        <f>avgpoinc!AW76</f>
        <v>21561.245759266087</v>
      </c>
      <c r="C83" s="561">
        <f>avgpoinc!AX76</f>
        <v>16898.188735082535</v>
      </c>
      <c r="D83" s="560">
        <f>avgpoinc!AY76</f>
        <v>20934.038196159549</v>
      </c>
      <c r="E83" s="560">
        <f>avgpoinc!AZ76</f>
        <v>22085.208809112846</v>
      </c>
      <c r="F83" s="560">
        <f>avgpoinc!BA76</f>
        <v>13477.325565401856</v>
      </c>
      <c r="G83" s="561">
        <f>avgpoinc!BB76</f>
        <v>27490.98920423233</v>
      </c>
      <c r="H83" s="569">
        <f>B83*0.5/'TC5'!B83</f>
        <v>0.22498565912246704</v>
      </c>
      <c r="I83" s="580">
        <f>C83*0.5/'TC5'!B83</f>
        <v>0.17632794380187988</v>
      </c>
      <c r="J83" s="587">
        <f>D83*0.5/'TC5'!C83</f>
        <v>0.2241336107254028</v>
      </c>
      <c r="K83" s="580">
        <f>E83*0.5/'TC5'!D83</f>
        <v>0.18513721227645874</v>
      </c>
      <c r="L83" s="587">
        <f>F83*0.5/'TC5'!E83</f>
        <v>0.18279993534088135</v>
      </c>
      <c r="M83" s="588">
        <f>G83*0.5/'TC5'!F83</f>
        <v>0.18954181671142575</v>
      </c>
    </row>
    <row r="84" spans="1:13">
      <c r="A84" s="78">
        <v>1988</v>
      </c>
      <c r="B84" s="600">
        <f>avgpoinc!AW77</f>
        <v>22010.193901417875</v>
      </c>
      <c r="C84" s="561">
        <f>avgpoinc!AX77</f>
        <v>17396.531095257924</v>
      </c>
      <c r="D84" s="560">
        <f>avgpoinc!AY77</f>
        <v>21481.744197497388</v>
      </c>
      <c r="E84" s="560">
        <f>avgpoinc!AZ77</f>
        <v>22489.967046063004</v>
      </c>
      <c r="F84" s="560">
        <f>avgpoinc!BA77</f>
        <v>14019.947781810393</v>
      </c>
      <c r="G84" s="561">
        <f>avgpoinc!BB77</f>
        <v>27908.334267227307</v>
      </c>
      <c r="H84" s="569">
        <f>B84*0.5/'TC5'!B84</f>
        <v>0.22040557861328122</v>
      </c>
      <c r="I84" s="580">
        <f>C84*0.5/'TC5'!B84</f>
        <v>0.17420530319213864</v>
      </c>
      <c r="J84" s="587">
        <f>D84*0.5/'TC5'!C84</f>
        <v>0.21970558166503906</v>
      </c>
      <c r="K84" s="580">
        <f>E84*0.5/'TC5'!D84</f>
        <v>0.18057215213775632</v>
      </c>
      <c r="L84" s="587">
        <f>F84*0.5/'TC5'!E84</f>
        <v>0.18322134017944336</v>
      </c>
      <c r="M84" s="588">
        <f>G84*0.5/'TC5'!F84</f>
        <v>0.18581807613372803</v>
      </c>
    </row>
    <row r="85" spans="1:13">
      <c r="A85" s="83">
        <v>1989</v>
      </c>
      <c r="B85" s="601">
        <f>avgpoinc!AW78</f>
        <v>22516.195774004318</v>
      </c>
      <c r="C85" s="563">
        <f>avgpoinc!AX78</f>
        <v>18006.669962203119</v>
      </c>
      <c r="D85" s="562">
        <f>avgpoinc!AY78</f>
        <v>21938.517372352941</v>
      </c>
      <c r="E85" s="562">
        <f>avgpoinc!AZ78</f>
        <v>22827.974243632958</v>
      </c>
      <c r="F85" s="562">
        <f>avgpoinc!BA78</f>
        <v>14696.009139763351</v>
      </c>
      <c r="G85" s="563">
        <f>avgpoinc!BB78</f>
        <v>28257.868802204186</v>
      </c>
      <c r="H85" s="572">
        <f>B85*0.5/'TC5'!B85</f>
        <v>0.22278678417205811</v>
      </c>
      <c r="I85" s="583">
        <f>C85*0.5/'TC5'!B85</f>
        <v>0.17816722393035889</v>
      </c>
      <c r="J85" s="589">
        <f>D85*0.5/'TC5'!C85</f>
        <v>0.22201138734817502</v>
      </c>
      <c r="K85" s="583">
        <f>E85*0.5/'TC5'!D85</f>
        <v>0.18296438455581662</v>
      </c>
      <c r="L85" s="589">
        <f>F85*0.5/'TC5'!E85</f>
        <v>0.18711215257644656</v>
      </c>
      <c r="M85" s="590">
        <f>G85*0.5/'TC5'!F85</f>
        <v>0.18741089105606076</v>
      </c>
    </row>
    <row r="86" spans="1:13">
      <c r="A86" s="78">
        <v>1990</v>
      </c>
      <c r="B86" s="600">
        <f>avgpoinc!AW79</f>
        <v>22488.580700873634</v>
      </c>
      <c r="C86" s="561">
        <f>avgpoinc!AX79</f>
        <v>18127.955129885246</v>
      </c>
      <c r="D86" s="560">
        <f>avgpoinc!AY79</f>
        <v>21875.135167967885</v>
      </c>
      <c r="E86" s="560">
        <f>avgpoinc!AZ79</f>
        <v>22561.974292963914</v>
      </c>
      <c r="F86" s="560">
        <f>avgpoinc!BA79</f>
        <v>15030.700584540658</v>
      </c>
      <c r="G86" s="561">
        <f>avgpoinc!BB79</f>
        <v>27852.202100013143</v>
      </c>
      <c r="H86" s="569">
        <f>B86*0.5/'TC5'!B86</f>
        <v>0.22271144390106201</v>
      </c>
      <c r="I86" s="580">
        <f>C86*0.5/'TC5'!B86</f>
        <v>0.17952680587768557</v>
      </c>
      <c r="J86" s="587">
        <f>D86*0.5/'TC5'!C86</f>
        <v>0.22163343429565427</v>
      </c>
      <c r="K86" s="580">
        <f>E86*0.5/'TC5'!D86</f>
        <v>0.18250370025634763</v>
      </c>
      <c r="L86" s="587">
        <f>F86*0.5/'TC5'!E86</f>
        <v>0.18919581174850464</v>
      </c>
      <c r="M86" s="588">
        <f>G86*0.5/'TC5'!F86</f>
        <v>0.18603634834289551</v>
      </c>
    </row>
    <row r="87" spans="1:13">
      <c r="A87" s="78">
        <v>1991</v>
      </c>
      <c r="B87" s="600">
        <f>avgpoinc!AW80</f>
        <v>22070.238410124639</v>
      </c>
      <c r="C87" s="561">
        <f>avgpoinc!AX80</f>
        <v>17961.287980715028</v>
      </c>
      <c r="D87" s="560">
        <f>avgpoinc!AY80</f>
        <v>21286.285514921499</v>
      </c>
      <c r="E87" s="560">
        <f>avgpoinc!AZ80</f>
        <v>21963.516415075472</v>
      </c>
      <c r="F87" s="560">
        <f>avgpoinc!BA80</f>
        <v>15050.815404881232</v>
      </c>
      <c r="G87" s="561">
        <f>avgpoinc!BB80</f>
        <v>27670.881424501324</v>
      </c>
      <c r="H87" s="569">
        <f>B87*0.5/'TC5'!B87</f>
        <v>0.22313666343688965</v>
      </c>
      <c r="I87" s="580">
        <f>C87*0.5/'TC5'!B87</f>
        <v>0.1815939545631409</v>
      </c>
      <c r="J87" s="587">
        <f>D87*0.5/'TC5'!C87</f>
        <v>0.22159701585769651</v>
      </c>
      <c r="K87" s="580">
        <f>E87*0.5/'TC5'!D87</f>
        <v>0.18352019786834717</v>
      </c>
      <c r="L87" s="587">
        <f>F87*0.5/'TC5'!E87</f>
        <v>0.19012671709060669</v>
      </c>
      <c r="M87" s="588">
        <f>G87*0.5/'TC5'!F87</f>
        <v>0.18838393688201904</v>
      </c>
    </row>
    <row r="88" spans="1:13">
      <c r="A88" s="78">
        <v>1992</v>
      </c>
      <c r="B88" s="600">
        <f>avgpoinc!AW81</f>
        <v>22055.735965440075</v>
      </c>
      <c r="C88" s="561">
        <f>avgpoinc!AX81</f>
        <v>18025.253770694359</v>
      </c>
      <c r="D88" s="560">
        <f>avgpoinc!AY81</f>
        <v>21359.682201205855</v>
      </c>
      <c r="E88" s="560">
        <f>avgpoinc!AZ81</f>
        <v>21762.22722669967</v>
      </c>
      <c r="F88" s="560">
        <f>avgpoinc!BA81</f>
        <v>15351.454519414927</v>
      </c>
      <c r="G88" s="561">
        <f>avgpoinc!BB81</f>
        <v>27903.717106883756</v>
      </c>
      <c r="H88" s="569">
        <f>B88*0.5/'TC5'!B88</f>
        <v>0.21875536441802979</v>
      </c>
      <c r="I88" s="580">
        <f>C88*0.5/'TC5'!B88</f>
        <v>0.17877984046936035</v>
      </c>
      <c r="J88" s="587">
        <f>D88*0.5/'TC5'!C88</f>
        <v>0.21766448020935059</v>
      </c>
      <c r="K88" s="580">
        <f>E88*0.5/'TC5'!D88</f>
        <v>0.17891192436218262</v>
      </c>
      <c r="L88" s="587">
        <f>F88*0.5/'TC5'!E88</f>
        <v>0.18897163867950439</v>
      </c>
      <c r="M88" s="588">
        <f>G88*0.5/'TC5'!F88</f>
        <v>0.18626123666763306</v>
      </c>
    </row>
    <row r="89" spans="1:13">
      <c r="A89" s="78">
        <v>1993</v>
      </c>
      <c r="B89" s="600">
        <f>avgpoinc!AW82</f>
        <v>22592.74342104722</v>
      </c>
      <c r="C89" s="561">
        <f>avgpoinc!AX82</f>
        <v>18520.98659850036</v>
      </c>
      <c r="D89" s="560">
        <f>avgpoinc!AY82</f>
        <v>22054.006934252051</v>
      </c>
      <c r="E89" s="560">
        <f>avgpoinc!AZ82</f>
        <v>22321.51026761462</v>
      </c>
      <c r="F89" s="560">
        <f>avgpoinc!BA82</f>
        <v>15874.386504571845</v>
      </c>
      <c r="G89" s="561">
        <f>avgpoinc!BB82</f>
        <v>28506.269651655191</v>
      </c>
      <c r="H89" s="569">
        <f>B89*0.5/'TC5'!B89</f>
        <v>0.22219538688659668</v>
      </c>
      <c r="I89" s="580">
        <f>C89*0.5/'TC5'!B89</f>
        <v>0.18215042352676389</v>
      </c>
      <c r="J89" s="587">
        <f>D89*0.5/'TC5'!C89</f>
        <v>0.22231662273406982</v>
      </c>
      <c r="K89" s="580">
        <f>E89*0.5/'TC5'!D89</f>
        <v>0.1814261078834534</v>
      </c>
      <c r="L89" s="587">
        <f>F89*0.5/'TC5'!E89</f>
        <v>0.19403696060180667</v>
      </c>
      <c r="M89" s="588">
        <f>G89*0.5/'TC5'!F89</f>
        <v>0.18867176771163943</v>
      </c>
    </row>
    <row r="90" spans="1:13">
      <c r="A90" s="78">
        <v>1994</v>
      </c>
      <c r="B90" s="600">
        <f>avgpoinc!AW83</f>
        <v>23276.975233899175</v>
      </c>
      <c r="C90" s="561">
        <f>avgpoinc!AX83</f>
        <v>19186.362532320862</v>
      </c>
      <c r="D90" s="560">
        <f>avgpoinc!AY83</f>
        <v>22645.268444742778</v>
      </c>
      <c r="E90" s="560">
        <f>avgpoinc!AZ83</f>
        <v>23211.058057545095</v>
      </c>
      <c r="F90" s="560">
        <f>avgpoinc!BA83</f>
        <v>16392.038054292185</v>
      </c>
      <c r="G90" s="561">
        <f>avgpoinc!BB83</f>
        <v>29400.367117181879</v>
      </c>
      <c r="H90" s="569">
        <f>B90*0.5/'TC5'!B90</f>
        <v>0.22168296575546265</v>
      </c>
      <c r="I90" s="580">
        <f>C90*0.5/'TC5'!B90</f>
        <v>0.18272519111633301</v>
      </c>
      <c r="J90" s="587">
        <f>D90*0.5/'TC5'!C90</f>
        <v>0.22122436761856076</v>
      </c>
      <c r="K90" s="580">
        <f>E90*0.5/'TC5'!D90</f>
        <v>0.18279331922531128</v>
      </c>
      <c r="L90" s="587">
        <f>F90*0.5/'TC5'!E90</f>
        <v>0.19409877061843872</v>
      </c>
      <c r="M90" s="588">
        <f>G90*0.5/'TC5'!F90</f>
        <v>0.18850249052047727</v>
      </c>
    </row>
    <row r="91" spans="1:13">
      <c r="A91" s="78">
        <v>1995</v>
      </c>
      <c r="B91" s="600">
        <f>avgpoinc!AW84</f>
        <v>23451.105849449585</v>
      </c>
      <c r="C91" s="561">
        <f>avgpoinc!AX84</f>
        <v>19628.559407431305</v>
      </c>
      <c r="D91" s="560">
        <f>avgpoinc!AY84</f>
        <v>22654.533908309331</v>
      </c>
      <c r="E91" s="560">
        <f>avgpoinc!AZ84</f>
        <v>23615.921368029605</v>
      </c>
      <c r="F91" s="560">
        <f>avgpoinc!BA84</f>
        <v>16854.948310069289</v>
      </c>
      <c r="G91" s="561">
        <f>avgpoinc!BB84</f>
        <v>29678.337551449586</v>
      </c>
      <c r="H91" s="569">
        <f>B91*0.5/'TC5'!B91</f>
        <v>0.21853822469711306</v>
      </c>
      <c r="I91" s="580">
        <f>C91*0.5/'TC5'!B91</f>
        <v>0.18291634321212766</v>
      </c>
      <c r="J91" s="587">
        <f>D91*0.5/'TC5'!C91</f>
        <v>0.21777504682540894</v>
      </c>
      <c r="K91" s="580">
        <f>E91*0.5/'TC5'!D91</f>
        <v>0.1833680272102356</v>
      </c>
      <c r="L91" s="587">
        <f>F91*0.5/'TC5'!E91</f>
        <v>0.19292795658111572</v>
      </c>
      <c r="M91" s="588">
        <f>G91*0.5/'TC5'!F91</f>
        <v>0.18599456548690793</v>
      </c>
    </row>
    <row r="92" spans="1:13">
      <c r="A92" s="78">
        <v>1996</v>
      </c>
      <c r="B92" s="600">
        <f>avgpoinc!AW85</f>
        <v>23911.815590353086</v>
      </c>
      <c r="C92" s="561">
        <f>avgpoinc!AX85</f>
        <v>20104.073676268719</v>
      </c>
      <c r="D92" s="560">
        <f>avgpoinc!AY85</f>
        <v>23040.187347474835</v>
      </c>
      <c r="E92" s="560">
        <f>avgpoinc!AZ85</f>
        <v>24068.814585831951</v>
      </c>
      <c r="F92" s="560">
        <f>avgpoinc!BA85</f>
        <v>17315.302517073895</v>
      </c>
      <c r="G92" s="561">
        <f>avgpoinc!BB85</f>
        <v>30269.233014251997</v>
      </c>
      <c r="H92" s="569">
        <f>B92*0.5/'TC5'!B92</f>
        <v>0.21601492166519162</v>
      </c>
      <c r="I92" s="580">
        <f>C92*0.5/'TC5'!B92</f>
        <v>0.18161648511886597</v>
      </c>
      <c r="J92" s="587">
        <f>D92*0.5/'TC5'!C92</f>
        <v>0.21458536386489865</v>
      </c>
      <c r="K92" s="580">
        <f>E92*0.5/'TC5'!D92</f>
        <v>0.1811336874961853</v>
      </c>
      <c r="L92" s="587">
        <f>F92*0.5/'TC5'!E92</f>
        <v>0.19211232662200931</v>
      </c>
      <c r="M92" s="588">
        <f>G92*0.5/'TC5'!F92</f>
        <v>0.18430501222610476</v>
      </c>
    </row>
    <row r="93" spans="1:13">
      <c r="A93" s="78">
        <v>1997</v>
      </c>
      <c r="B93" s="600">
        <f>avgpoinc!AW86</f>
        <v>24507.123388530959</v>
      </c>
      <c r="C93" s="561">
        <f>avgpoinc!AX86</f>
        <v>20704.028406268248</v>
      </c>
      <c r="D93" s="560">
        <f>avgpoinc!AY86</f>
        <v>23683.79475697341</v>
      </c>
      <c r="E93" s="560">
        <f>avgpoinc!AZ86</f>
        <v>24607.294268621354</v>
      </c>
      <c r="F93" s="560">
        <f>avgpoinc!BA86</f>
        <v>17980.784384580435</v>
      </c>
      <c r="G93" s="561">
        <f>avgpoinc!BB86</f>
        <v>31090.981007834976</v>
      </c>
      <c r="H93" s="569">
        <f>B93*0.5/'TC5'!B93</f>
        <v>0.21363043785095215</v>
      </c>
      <c r="I93" s="580">
        <f>C93*0.5/'TC5'!B93</f>
        <v>0.18047857284545898</v>
      </c>
      <c r="J93" s="587">
        <f>D93*0.5/'TC5'!C93</f>
        <v>0.21200865507125854</v>
      </c>
      <c r="K93" s="580">
        <f>E93*0.5/'TC5'!D93</f>
        <v>0.17877316474914551</v>
      </c>
      <c r="L93" s="587">
        <f>F93*0.5/'TC5'!E93</f>
        <v>0.1922381520271301</v>
      </c>
      <c r="M93" s="588">
        <f>G93*0.5/'TC5'!F93</f>
        <v>0.18283802270889282</v>
      </c>
    </row>
    <row r="94" spans="1:13">
      <c r="A94" s="78">
        <v>1998</v>
      </c>
      <c r="B94" s="600">
        <f>avgpoinc!AW87</f>
        <v>25417.851786248339</v>
      </c>
      <c r="C94" s="561">
        <f>avgpoinc!AX87</f>
        <v>21326.781930577428</v>
      </c>
      <c r="D94" s="560">
        <f>avgpoinc!AY87</f>
        <v>24712.557485851863</v>
      </c>
      <c r="E94" s="560">
        <f>avgpoinc!AZ87</f>
        <v>25435.050162082382</v>
      </c>
      <c r="F94" s="560">
        <f>avgpoinc!BA87</f>
        <v>18479.952410678998</v>
      </c>
      <c r="G94" s="561">
        <f>avgpoinc!BB87</f>
        <v>32239.392549276836</v>
      </c>
      <c r="H94" s="569">
        <f>B94*0.5/'TC5'!B94</f>
        <v>0.21340078115463257</v>
      </c>
      <c r="I94" s="580">
        <f>C94*0.5/'TC5'!B94</f>
        <v>0.17905336618423462</v>
      </c>
      <c r="J94" s="587">
        <f>D94*0.5/'TC5'!C94</f>
        <v>0.21148008108139035</v>
      </c>
      <c r="K94" s="580">
        <f>E94*0.5/'TC5'!D94</f>
        <v>0.17749530076980594</v>
      </c>
      <c r="L94" s="587">
        <f>F94*0.5/'TC5'!E94</f>
        <v>0.19103652238845822</v>
      </c>
      <c r="M94" s="588">
        <f>G94*0.5/'TC5'!F94</f>
        <v>0.18271470069885254</v>
      </c>
    </row>
    <row r="95" spans="1:13">
      <c r="A95" s="83">
        <v>1999</v>
      </c>
      <c r="B95" s="601">
        <f>avgpoinc!AW88</f>
        <v>25975.273038428339</v>
      </c>
      <c r="C95" s="563">
        <f>avgpoinc!AX88</f>
        <v>22088.557966794611</v>
      </c>
      <c r="D95" s="562">
        <f>avgpoinc!AY88</f>
        <v>25219.882810167655</v>
      </c>
      <c r="E95" s="562">
        <f>avgpoinc!AZ88</f>
        <v>26783.990323096004</v>
      </c>
      <c r="F95" s="562">
        <f>avgpoinc!BA88</f>
        <v>18805.582134126278</v>
      </c>
      <c r="G95" s="563">
        <f>avgpoinc!BB88</f>
        <v>33080.302337266003</v>
      </c>
      <c r="H95" s="572">
        <f>B95*0.5/'TC5'!B95</f>
        <v>0.21173858642578125</v>
      </c>
      <c r="I95" s="583">
        <f>C95*0.5/'TC5'!B95</f>
        <v>0.18005585670471191</v>
      </c>
      <c r="J95" s="589">
        <f>D95*0.5/'TC5'!C95</f>
        <v>0.20810353755950925</v>
      </c>
      <c r="K95" s="583">
        <f>E95*0.5/'TC5'!D95</f>
        <v>0.17998057603836057</v>
      </c>
      <c r="L95" s="589">
        <f>F95*0.5/'TC5'!E95</f>
        <v>0.19064778089523315</v>
      </c>
      <c r="M95" s="590">
        <f>G95*0.5/'TC5'!F95</f>
        <v>0.18177312612533569</v>
      </c>
    </row>
    <row r="96" spans="1:13">
      <c r="A96" s="88">
        <v>2000</v>
      </c>
      <c r="B96" s="602">
        <f>avgpoinc!AW89</f>
        <v>26487.524399663915</v>
      </c>
      <c r="C96" s="565">
        <f>avgpoinc!AX89</f>
        <v>22510.208562542226</v>
      </c>
      <c r="D96" s="564">
        <f>avgpoinc!AY89</f>
        <v>25844.119149974456</v>
      </c>
      <c r="E96" s="564">
        <f>avgpoinc!AZ89</f>
        <v>27255.903307482513</v>
      </c>
      <c r="F96" s="564">
        <f>avgpoinc!BA89</f>
        <v>19149.55177054536</v>
      </c>
      <c r="G96" s="565">
        <f>avgpoinc!BB89</f>
        <v>33453.726359558772</v>
      </c>
      <c r="H96" s="573">
        <f>B96*0.5/'TC5'!B96</f>
        <v>0.20894283056259155</v>
      </c>
      <c r="I96" s="584">
        <f>C96*0.5/'TC5'!B96</f>
        <v>0.17756837606430054</v>
      </c>
      <c r="J96" s="591">
        <f>D96*0.5/'TC5'!C96</f>
        <v>0.20583260059356687</v>
      </c>
      <c r="K96" s="584">
        <f>E96*0.5/'TC5'!D96</f>
        <v>0.17695772647857663</v>
      </c>
      <c r="L96" s="591">
        <f>F96*0.5/'TC5'!E96</f>
        <v>0.18837785720825195</v>
      </c>
      <c r="M96" s="592">
        <f>G96*0.5/'TC5'!F96</f>
        <v>0.17858147621154788</v>
      </c>
    </row>
    <row r="97" spans="1:13">
      <c r="A97" s="78">
        <v>2001</v>
      </c>
      <c r="B97" s="600">
        <f>avgpoinc!AW90</f>
        <v>26587.30247414055</v>
      </c>
      <c r="C97" s="561">
        <f>avgpoinc!AX90</f>
        <v>22656.183997219137</v>
      </c>
      <c r="D97" s="560">
        <f>avgpoinc!AY90</f>
        <v>25856.591707366271</v>
      </c>
      <c r="E97" s="560">
        <f>avgpoinc!AZ90</f>
        <v>27184.010462530987</v>
      </c>
      <c r="F97" s="560">
        <f>avgpoinc!BA90</f>
        <v>19415.949718083823</v>
      </c>
      <c r="G97" s="561">
        <f>avgpoinc!BB90</f>
        <v>33166.429780018909</v>
      </c>
      <c r="H97" s="569">
        <f>B97*0.5/'TC5'!B97</f>
        <v>0.21076512336730957</v>
      </c>
      <c r="I97" s="580">
        <f>C97*0.5/'TC5'!B97</f>
        <v>0.17960202693939206</v>
      </c>
      <c r="J97" s="587">
        <f>D97*0.5/'TC5'!C97</f>
        <v>0.20839738845825193</v>
      </c>
      <c r="K97" s="580">
        <f>E97*0.5/'TC5'!D97</f>
        <v>0.17934769392013553</v>
      </c>
      <c r="L97" s="587">
        <f>F97*0.5/'TC5'!E97</f>
        <v>0.18908298015594482</v>
      </c>
      <c r="M97" s="588">
        <f>G97*0.5/'TC5'!F97</f>
        <v>0.17915928363800049</v>
      </c>
    </row>
    <row r="98" spans="1:13">
      <c r="A98" s="78">
        <v>2002</v>
      </c>
      <c r="B98" s="600">
        <f>avgpoinc!AW91</f>
        <v>26326.008729253677</v>
      </c>
      <c r="C98" s="561">
        <f>avgpoinc!AX91</f>
        <v>22492.254773897675</v>
      </c>
      <c r="D98" s="560">
        <f>avgpoinc!AY91</f>
        <v>25641.013244593421</v>
      </c>
      <c r="E98" s="560">
        <f>avgpoinc!AZ91</f>
        <v>26754.343343201086</v>
      </c>
      <c r="F98" s="560">
        <f>avgpoinc!BA91</f>
        <v>19415.107056687117</v>
      </c>
      <c r="G98" s="561">
        <f>avgpoinc!BB91</f>
        <v>32597.096309736527</v>
      </c>
      <c r="H98" s="569">
        <f>B98*0.5/'TC5'!B98</f>
        <v>0.20916539430618286</v>
      </c>
      <c r="I98" s="580">
        <f>C98*0.5/'TC5'!B98</f>
        <v>0.17870545387268066</v>
      </c>
      <c r="J98" s="587">
        <f>D98*0.5/'TC5'!C98</f>
        <v>0.20751911401748657</v>
      </c>
      <c r="K98" s="580">
        <f>E98*0.5/'TC5'!D98</f>
        <v>0.17857098579406738</v>
      </c>
      <c r="L98" s="587">
        <f>F98*0.5/'TC5'!E98</f>
        <v>0.18691635131835938</v>
      </c>
      <c r="M98" s="588">
        <f>G98*0.5/'TC5'!F98</f>
        <v>0.17750918865203857</v>
      </c>
    </row>
    <row r="99" spans="1:13">
      <c r="A99" s="78">
        <v>2003</v>
      </c>
      <c r="B99" s="600">
        <f>avgpoinc!AW92</f>
        <v>26172.079713738654</v>
      </c>
      <c r="C99" s="561">
        <f>avgpoinc!AX92</f>
        <v>22329.430224577223</v>
      </c>
      <c r="D99" s="560">
        <f>avgpoinc!AY92</f>
        <v>25465.743766571664</v>
      </c>
      <c r="E99" s="560">
        <f>avgpoinc!AZ92</f>
        <v>26267.703617917155</v>
      </c>
      <c r="F99" s="560">
        <f>avgpoinc!BA92</f>
        <v>19439.557825587286</v>
      </c>
      <c r="G99" s="561">
        <f>avgpoinc!BB92</f>
        <v>32230.563409471713</v>
      </c>
      <c r="H99" s="569">
        <f>B99*0.5/'TC5'!B99</f>
        <v>0.20577830076217651</v>
      </c>
      <c r="I99" s="580">
        <f>C99*0.5/'TC5'!B99</f>
        <v>0.17556542158126828</v>
      </c>
      <c r="J99" s="587">
        <f>D99*0.5/'TC5'!C99</f>
        <v>0.20399874448776242</v>
      </c>
      <c r="K99" s="580">
        <f>E99*0.5/'TC5'!D99</f>
        <v>0.17428648471832275</v>
      </c>
      <c r="L99" s="587">
        <f>F99*0.5/'TC5'!E99</f>
        <v>0.18430137634277344</v>
      </c>
      <c r="M99" s="588">
        <f>G99*0.5/'TC5'!F99</f>
        <v>0.17414933443069455</v>
      </c>
    </row>
    <row r="100" spans="1:13">
      <c r="A100" s="78">
        <v>2004</v>
      </c>
      <c r="B100" s="600">
        <f>avgpoinc!AW93</f>
        <v>26660.169361983339</v>
      </c>
      <c r="C100" s="561">
        <f>avgpoinc!AX93</f>
        <v>22777.711333534415</v>
      </c>
      <c r="D100" s="560">
        <f>avgpoinc!AY93</f>
        <v>25943.055891367309</v>
      </c>
      <c r="E100" s="560">
        <f>avgpoinc!AZ93</f>
        <v>26757.925915980904</v>
      </c>
      <c r="F100" s="560">
        <f>avgpoinc!BA93</f>
        <v>19853.04308805427</v>
      </c>
      <c r="G100" s="561">
        <f>avgpoinc!BB93</f>
        <v>32612.176446998856</v>
      </c>
      <c r="H100" s="569">
        <f>B100*0.5/'TC5'!B100</f>
        <v>0.20365077257156375</v>
      </c>
      <c r="I100" s="580">
        <f>C100*0.5/'TC5'!B100</f>
        <v>0.17399358749389651</v>
      </c>
      <c r="J100" s="587">
        <f>D100*0.5/'TC5'!C100</f>
        <v>0.20141148567199704</v>
      </c>
      <c r="K100" s="580">
        <f>E100*0.5/'TC5'!D100</f>
        <v>0.17180037498474121</v>
      </c>
      <c r="L100" s="587">
        <f>F100*0.5/'TC5'!E100</f>
        <v>0.18375527858734131</v>
      </c>
      <c r="M100" s="588">
        <f>G100*0.5/'TC5'!F100</f>
        <v>0.17172157764434814</v>
      </c>
    </row>
    <row r="101" spans="1:13">
      <c r="A101" s="78">
        <v>2005</v>
      </c>
      <c r="B101" s="600">
        <f>avgpoinc!AW94</f>
        <v>27281.660363377043</v>
      </c>
      <c r="C101" s="561">
        <f>avgpoinc!AX94</f>
        <v>23375.763135289682</v>
      </c>
      <c r="D101" s="560">
        <f>avgpoinc!AY94</f>
        <v>26429.950744238922</v>
      </c>
      <c r="E101" s="560">
        <f>avgpoinc!AZ94</f>
        <v>27368.01419853434</v>
      </c>
      <c r="F101" s="560">
        <f>avgpoinc!BA94</f>
        <v>20417.040896245293</v>
      </c>
      <c r="G101" s="561">
        <f>avgpoinc!BB94</f>
        <v>33259.223588807035</v>
      </c>
      <c r="H101" s="569">
        <f>B101*0.5/'TC5'!B101</f>
        <v>0.20327705144882205</v>
      </c>
      <c r="I101" s="580">
        <f>C101*0.5/'TC5'!B101</f>
        <v>0.17417401075363162</v>
      </c>
      <c r="J101" s="587">
        <f>D101*0.5/'TC5'!C101</f>
        <v>0.2010270953178406</v>
      </c>
      <c r="K101" s="580">
        <f>E101*0.5/'TC5'!D101</f>
        <v>0.17171204090118408</v>
      </c>
      <c r="L101" s="587">
        <f>F101*0.5/'TC5'!E101</f>
        <v>0.18388175964355469</v>
      </c>
      <c r="M101" s="588">
        <f>G101*0.5/'TC5'!F101</f>
        <v>0.17118948698043823</v>
      </c>
    </row>
    <row r="102" spans="1:13">
      <c r="A102" s="78">
        <v>2006</v>
      </c>
      <c r="B102" s="600">
        <f>avgpoinc!AW95</f>
        <v>27627.861192317479</v>
      </c>
      <c r="C102" s="561">
        <f>avgpoinc!AX95</f>
        <v>23716.716492367195</v>
      </c>
      <c r="D102" s="560">
        <f>avgpoinc!AY95</f>
        <v>26571.987843974879</v>
      </c>
      <c r="E102" s="560">
        <f>avgpoinc!AZ95</f>
        <v>27690.933269054887</v>
      </c>
      <c r="F102" s="560">
        <f>avgpoinc!BA95</f>
        <v>20734.810617243951</v>
      </c>
      <c r="G102" s="561">
        <f>avgpoinc!BB95</f>
        <v>33499.394314554505</v>
      </c>
      <c r="H102" s="569">
        <f>B102*0.5/'TC5'!B102</f>
        <v>0.20105171203613281</v>
      </c>
      <c r="I102" s="580">
        <f>C102*0.5/'TC5'!B102</f>
        <v>0.17258977890014648</v>
      </c>
      <c r="J102" s="587">
        <f>D102*0.5/'TC5'!C102</f>
        <v>0.19794154167175293</v>
      </c>
      <c r="K102" s="580">
        <f>E102*0.5/'TC5'!D102</f>
        <v>0.16940808296203613</v>
      </c>
      <c r="L102" s="587">
        <f>F102*0.5/'TC5'!E102</f>
        <v>0.18277096748352051</v>
      </c>
      <c r="M102" s="588">
        <f>G102*0.5/'TC5'!F102</f>
        <v>0.16908627748489377</v>
      </c>
    </row>
    <row r="103" spans="1:13">
      <c r="A103" s="78">
        <v>2007</v>
      </c>
      <c r="B103" s="600">
        <f>avgpoinc!AW96</f>
        <v>27769.960175072567</v>
      </c>
      <c r="C103" s="561">
        <f>avgpoinc!AX96</f>
        <v>23876.585391399185</v>
      </c>
      <c r="D103" s="560">
        <f>avgpoinc!AY96</f>
        <v>26252.686078359682</v>
      </c>
      <c r="E103" s="560">
        <f>avgpoinc!AZ96</f>
        <v>27668.742700553699</v>
      </c>
      <c r="F103" s="560">
        <f>avgpoinc!BA96</f>
        <v>20953.528434533644</v>
      </c>
      <c r="G103" s="561">
        <f>avgpoinc!BB96</f>
        <v>33784.611698631183</v>
      </c>
      <c r="H103" s="569">
        <f>B103*0.5/'TC5'!B103</f>
        <v>0.20438557863235474</v>
      </c>
      <c r="I103" s="580">
        <f>C103*0.5/'TC5'!B103</f>
        <v>0.17573052644729614</v>
      </c>
      <c r="J103" s="587">
        <f>D103*0.5/'TC5'!C103</f>
        <v>0.1992950439453125</v>
      </c>
      <c r="K103" s="580">
        <f>E103*0.5/'TC5'!D103</f>
        <v>0.17194879055023193</v>
      </c>
      <c r="L103" s="587">
        <f>F103*0.5/'TC5'!E103</f>
        <v>0.18594074249267578</v>
      </c>
      <c r="M103" s="588">
        <f>G103*0.5/'TC5'!F103</f>
        <v>0.1724507212638855</v>
      </c>
    </row>
    <row r="104" spans="1:13">
      <c r="A104" s="78">
        <v>2008</v>
      </c>
      <c r="B104" s="600">
        <f>avgpoinc!AW97</f>
        <v>27487.772606666422</v>
      </c>
      <c r="C104" s="561">
        <f>avgpoinc!AX97</f>
        <v>23702.16553256784</v>
      </c>
      <c r="D104" s="560">
        <f>avgpoinc!AY97</f>
        <v>26174.324294444119</v>
      </c>
      <c r="E104" s="560">
        <f>avgpoinc!AZ97</f>
        <v>26993.010700106552</v>
      </c>
      <c r="F104" s="560">
        <f>avgpoinc!BA97</f>
        <v>21113.880944306387</v>
      </c>
      <c r="G104" s="561">
        <f>avgpoinc!BB97</f>
        <v>33426.010928524753</v>
      </c>
      <c r="H104" s="569">
        <f>B104*0.5/'TC5'!B104</f>
        <v>0.20805108547210691</v>
      </c>
      <c r="I104" s="580">
        <f>C104*0.5/'TC5'!B104</f>
        <v>0.17939835786819458</v>
      </c>
      <c r="J104" s="587">
        <f>D104*0.5/'TC5'!C104</f>
        <v>0.20526021718978879</v>
      </c>
      <c r="K104" s="580">
        <f>E104*0.5/'TC5'!D104</f>
        <v>0.17471534013748169</v>
      </c>
      <c r="L104" s="587">
        <f>F104*0.5/'TC5'!E104</f>
        <v>0.18960213661193848</v>
      </c>
      <c r="M104" s="588">
        <f>G104*0.5/'TC5'!F104</f>
        <v>0.17635071277618408</v>
      </c>
    </row>
    <row r="105" spans="1:13">
      <c r="A105" s="83">
        <v>2009</v>
      </c>
      <c r="B105" s="603">
        <f>avgpoinc!AW98</f>
        <v>25565.675144572517</v>
      </c>
      <c r="C105" s="604">
        <f>avgpoinc!AX98</f>
        <v>22249.514553715599</v>
      </c>
      <c r="D105" s="562">
        <f>avgpoinc!AY98</f>
        <v>24072.199049820978</v>
      </c>
      <c r="E105" s="562">
        <f>avgpoinc!AZ98</f>
        <v>24867.352560150699</v>
      </c>
      <c r="F105" s="562">
        <f>avgpoinc!BA98</f>
        <v>20172.061055005743</v>
      </c>
      <c r="G105" s="563">
        <f>avgpoinc!BB98</f>
        <v>30975.257368634651</v>
      </c>
      <c r="H105" s="572">
        <f>B105*0.5/'TC5'!B105</f>
        <v>0.20278036594390869</v>
      </c>
      <c r="I105" s="583">
        <f>C105*0.5/'TC5'!B105</f>
        <v>0.17647743225097656</v>
      </c>
      <c r="J105" s="593">
        <f>D105*0.5/'TC5'!C105</f>
        <v>0.20016497373580933</v>
      </c>
      <c r="K105" s="594">
        <f>E105*0.5/'TC5'!D105</f>
        <v>0.17134034633636472</v>
      </c>
      <c r="L105" s="589">
        <f>F105*0.5/'TC5'!E105</f>
        <v>0.18612450361251831</v>
      </c>
      <c r="M105" s="590">
        <f>G105*0.5/'TC5'!F105</f>
        <v>0.17073154449462891</v>
      </c>
    </row>
    <row r="106" spans="1:13">
      <c r="A106" s="78">
        <v>2010</v>
      </c>
      <c r="B106" s="605">
        <f>avgpoinc!AW99</f>
        <v>26049.159591847187</v>
      </c>
      <c r="C106" s="606">
        <f>avgpoinc!AX99</f>
        <v>22851.080886610933</v>
      </c>
      <c r="D106" s="560">
        <f>avgpoinc!AY99</f>
        <v>24562.951729112981</v>
      </c>
      <c r="E106" s="560">
        <f>avgpoinc!AZ99</f>
        <v>25137.737263531573</v>
      </c>
      <c r="F106" s="560">
        <f>avgpoinc!BA99</f>
        <v>20995.684546911347</v>
      </c>
      <c r="G106" s="561">
        <f>avgpoinc!BB99</f>
        <v>31412.820538305619</v>
      </c>
      <c r="H106" s="569">
        <f>B106*0.5/'TC5'!B106</f>
        <v>0.20010691881179812</v>
      </c>
      <c r="I106" s="580">
        <f>C106*0.5/'TC5'!B106</f>
        <v>0.17553961277008059</v>
      </c>
      <c r="J106" s="595">
        <f>D106*0.5/'TC5'!C106</f>
        <v>0.19786006212234497</v>
      </c>
      <c r="K106" s="596">
        <f>E106*0.5/'TC5'!D106</f>
        <v>0.16829699277877808</v>
      </c>
      <c r="L106" s="587">
        <f>F106*0.5/'TC5'!E106</f>
        <v>0.18708783388137817</v>
      </c>
      <c r="M106" s="588">
        <f>G106*0.5/'TC5'!F106</f>
        <v>0.16860562562942505</v>
      </c>
    </row>
    <row r="107" spans="1:13">
      <c r="A107" s="78">
        <v>2011</v>
      </c>
      <c r="B107" s="605">
        <f>avgpoinc!AW100</f>
        <v>26135.867618403914</v>
      </c>
      <c r="C107" s="606">
        <f>avgpoinc!AX100</f>
        <v>22961.338743095599</v>
      </c>
      <c r="D107" s="560">
        <f>avgpoinc!AY100</f>
        <v>24487.295690200466</v>
      </c>
      <c r="E107" s="560">
        <f>avgpoinc!AZ100</f>
        <v>25455.066119517935</v>
      </c>
      <c r="F107" s="560">
        <f>avgpoinc!BA100</f>
        <v>20990.754416932432</v>
      </c>
      <c r="G107" s="561">
        <f>avgpoinc!BB100</f>
        <v>31288.640811760357</v>
      </c>
      <c r="H107" s="569">
        <f>B107*0.5/'TC5'!B107</f>
        <v>0.19747686386108398</v>
      </c>
      <c r="I107" s="580">
        <f>C107*0.5/'TC5'!B107</f>
        <v>0.17349082231521606</v>
      </c>
      <c r="J107" s="595">
        <f>D107*0.5/'TC5'!C107</f>
        <v>0.19484496116638184</v>
      </c>
      <c r="K107" s="596">
        <f>E107*0.5/'TC5'!D107</f>
        <v>0.16680198907852173</v>
      </c>
      <c r="L107" s="587">
        <f>F107*0.5/'TC5'!E107</f>
        <v>0.18486899137496948</v>
      </c>
      <c r="M107" s="588">
        <f>G107*0.5/'TC5'!F107</f>
        <v>0.16590589284896851</v>
      </c>
    </row>
    <row r="108" spans="1:13">
      <c r="A108" s="78">
        <v>2012</v>
      </c>
      <c r="B108" s="605">
        <f>avgpoinc!AW101</f>
        <v>25953.860476645972</v>
      </c>
      <c r="C108" s="606">
        <f>avgpoinc!AX101</f>
        <v>22821.898065576446</v>
      </c>
      <c r="D108" s="560">
        <f>avgpoinc!AY101</f>
        <v>24195.277255851328</v>
      </c>
      <c r="E108" s="560">
        <f>avgpoinc!AZ101</f>
        <v>25441.6320921445</v>
      </c>
      <c r="F108" s="560">
        <f>avgpoinc!BA101</f>
        <v>20777.27415737258</v>
      </c>
      <c r="G108" s="561">
        <f>avgpoinc!BB101</f>
        <v>30686.451385438129</v>
      </c>
      <c r="H108" s="569">
        <f>B108*0.5/'TC5'!B108</f>
        <v>0.19134211540222165</v>
      </c>
      <c r="I108" s="580">
        <f>C108*0.5/'TC5'!B108</f>
        <v>0.1682520508766174</v>
      </c>
      <c r="J108" s="595">
        <f>D108*0.5/'TC5'!C108</f>
        <v>0.18782359361648557</v>
      </c>
      <c r="K108" s="596">
        <f>E108*0.5/'TC5'!D108</f>
        <v>0.16125082969665525</v>
      </c>
      <c r="L108" s="587">
        <f>F108*0.5/'TC5'!E108</f>
        <v>0.18041783571243283</v>
      </c>
      <c r="M108" s="588">
        <f>G108*0.5/'TC5'!F108</f>
        <v>0.15939193964004517</v>
      </c>
    </row>
    <row r="109" spans="1:13">
      <c r="A109" s="78">
        <v>2013</v>
      </c>
      <c r="B109" s="605">
        <f>avgpoinc!AW102</f>
        <v>26763.314494255392</v>
      </c>
      <c r="C109" s="606">
        <f>avgpoinc!AX102</f>
        <v>23546.881519204686</v>
      </c>
      <c r="D109" s="560">
        <f>avgpoinc!AY102</f>
        <v>24936.867360530978</v>
      </c>
      <c r="E109" s="560">
        <f>avgpoinc!AZ102</f>
        <v>26380.136149972441</v>
      </c>
      <c r="F109" s="560">
        <f>avgpoinc!BA102</f>
        <v>21337.229038403795</v>
      </c>
      <c r="G109" s="561">
        <f>avgpoinc!BB102</f>
        <v>31282.464285881382</v>
      </c>
      <c r="H109" s="569">
        <f>B109*0.5/'TC5'!B109</f>
        <v>0.19724971055984494</v>
      </c>
      <c r="I109" s="580">
        <f>C109*0.5/'TC5'!B109</f>
        <v>0.17354410886764529</v>
      </c>
      <c r="J109" s="595">
        <f>D109*0.5/'TC5'!C109</f>
        <v>0.19369626045227051</v>
      </c>
      <c r="K109" s="596">
        <f>E109*0.5/'TC5'!D109</f>
        <v>0.16790127754211423</v>
      </c>
      <c r="L109" s="587">
        <f>F109*0.5/'TC5'!E109</f>
        <v>0.18416821956634521</v>
      </c>
      <c r="M109" s="588">
        <f>G109*0.5/'TC5'!F109</f>
        <v>0.16324013471603396</v>
      </c>
    </row>
    <row r="110" spans="1:13">
      <c r="A110" s="78">
        <v>2014</v>
      </c>
      <c r="B110" s="605">
        <f>avgpoinc!AW103</f>
        <v>27147.548835498135</v>
      </c>
      <c r="C110" s="606">
        <f>avgpoinc!AX103</f>
        <v>24016.218195660535</v>
      </c>
      <c r="D110" s="560">
        <f>avgpoinc!AY103</f>
        <v>25392.335217383286</v>
      </c>
      <c r="E110" s="560">
        <f>avgpoinc!AZ103</f>
        <v>26920.328355495989</v>
      </c>
      <c r="F110" s="560">
        <f>avgpoinc!BA103</f>
        <v>21748.461295159945</v>
      </c>
      <c r="G110" s="561">
        <f>avgpoinc!BB103</f>
        <v>31708.247438511833</v>
      </c>
      <c r="H110" s="569">
        <f>B110*0.5/'TC5'!B110</f>
        <v>0.19550210237503055</v>
      </c>
      <c r="I110" s="580">
        <f>C110*0.5/'TC5'!B110</f>
        <v>0.17295193672180179</v>
      </c>
      <c r="J110" s="595">
        <f>D110*0.5/'TC5'!C110</f>
        <v>0.19245713949203494</v>
      </c>
      <c r="K110" s="596">
        <f>E110*0.5/'TC5'!D110</f>
        <v>0.16741758584976194</v>
      </c>
      <c r="L110" s="587">
        <f>F110*0.5/'TC5'!E110</f>
        <v>0.18333065509796145</v>
      </c>
      <c r="M110" s="588">
        <f>G110*0.5/'TC5'!F110</f>
        <v>0.16215986013412476</v>
      </c>
    </row>
    <row r="111" spans="1:13">
      <c r="A111" s="78">
        <v>2015</v>
      </c>
      <c r="B111" s="605">
        <f>avgpoinc!AW104</f>
        <v>27692.182865871586</v>
      </c>
      <c r="C111" s="606">
        <f>avgpoinc!AX104</f>
        <v>24546.796164024705</v>
      </c>
      <c r="D111" s="560">
        <f>avgpoinc!AY104</f>
        <v>25628.212307053876</v>
      </c>
      <c r="E111" s="560">
        <f>avgpoinc!AZ104</f>
        <v>27478.294430242804</v>
      </c>
      <c r="F111" s="560">
        <f>avgpoinc!BA104</f>
        <v>22248.270613887998</v>
      </c>
      <c r="G111" s="561">
        <f>avgpoinc!BB104</f>
        <v>32231.745669628246</v>
      </c>
      <c r="H111" s="569">
        <f>B111*0.5/'TC5'!B111</f>
        <v>0.19649595022201541</v>
      </c>
      <c r="I111" s="580">
        <f>C111*0.5/'TC5'!B111</f>
        <v>0.17417716979980469</v>
      </c>
      <c r="J111" s="595">
        <f>D111*0.5/'TC5'!C111</f>
        <v>0.19269818067550659</v>
      </c>
      <c r="K111" s="596">
        <f>E111*0.5/'TC5'!D111</f>
        <v>0.16920548677444461</v>
      </c>
      <c r="L111" s="587">
        <f>F111*0.5/'TC5'!E111</f>
        <v>0.18363392353057861</v>
      </c>
      <c r="M111" s="588">
        <f>G111*0.5/'TC5'!F111</f>
        <v>0.16306698322296143</v>
      </c>
    </row>
    <row r="112" spans="1:13">
      <c r="A112" s="78">
        <v>2016</v>
      </c>
      <c r="B112" s="605">
        <f>avgpoinc!AW105</f>
        <v>27436.373667827644</v>
      </c>
      <c r="C112" s="606">
        <f>avgpoinc!AX105</f>
        <v>24125.389268515246</v>
      </c>
      <c r="D112" s="560">
        <f>avgpoinc!AY105</f>
        <v>25159.324855538838</v>
      </c>
      <c r="E112" s="560">
        <f>avgpoinc!AZ105</f>
        <v>26643.309088025861</v>
      </c>
      <c r="F112" s="560">
        <f>avgpoinc!BA105</f>
        <v>22183.717446427992</v>
      </c>
      <c r="G112" s="561">
        <f>avgpoinc!BB105</f>
        <v>31676.653870592243</v>
      </c>
      <c r="H112" s="569">
        <f>B112*0.5/'TC5'!B112</f>
        <v>0.19563710689544678</v>
      </c>
      <c r="I112" s="580">
        <f>C112*0.5/'TC5'!B112</f>
        <v>0.17202788591384888</v>
      </c>
      <c r="J112" s="595">
        <f>D112*0.5/'TC5'!C112</f>
        <v>0.19174319505691528</v>
      </c>
      <c r="K112" s="596">
        <f>E112*0.5/'TC5'!D112</f>
        <v>0.16571378707885742</v>
      </c>
      <c r="L112" s="587">
        <f>F112*0.5/'TC5'!E112</f>
        <v>0.18264669179916382</v>
      </c>
      <c r="M112" s="588">
        <f>G112*0.5/'TC5'!F112</f>
        <v>0.16173511743545532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19" spans="1:13">
      <c r="B119" s="1023"/>
    </row>
    <row r="120" spans="1:13">
      <c r="A120" s="59" t="s">
        <v>1215</v>
      </c>
      <c r="B120" s="224">
        <f t="shared" ref="B120:G120" si="0">(B110/B76)^(1/34)-1</f>
        <v>6.1768386864697877E-3</v>
      </c>
      <c r="C120" s="224">
        <f t="shared" si="0"/>
        <v>1.1778746069961432E-2</v>
      </c>
      <c r="D120" s="224">
        <f t="shared" si="0"/>
        <v>3.8631206315067335E-3</v>
      </c>
      <c r="E120" s="224">
        <f t="shared" si="0"/>
        <v>3.8243159287543183E-3</v>
      </c>
      <c r="F120" s="224">
        <f t="shared" si="0"/>
        <v>1.8653206138129041E-2</v>
      </c>
      <c r="G120" s="224">
        <f t="shared" si="0"/>
        <v>3.2837976948365544E-3</v>
      </c>
      <c r="H120" s="224"/>
      <c r="I120" s="224"/>
      <c r="J120" s="224"/>
      <c r="K120" s="224"/>
      <c r="L120" s="224"/>
      <c r="M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Q120"/>
  <sheetViews>
    <sheetView workbookViewId="0">
      <pane xSplit="1" ySplit="8" topLeftCell="B101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L109" sqref="L109:Q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6">
      <c r="A1" s="55" t="s">
        <v>37</v>
      </c>
      <c r="B1" s="55"/>
      <c r="C1" s="55"/>
      <c r="F1" s="111"/>
      <c r="G1" s="111"/>
      <c r="H1" s="111"/>
      <c r="I1" s="111"/>
    </row>
    <row r="2" spans="1:16" ht="15.55" thickBot="1"/>
    <row r="3" spans="1:16" ht="25" customHeight="1" thickTop="1">
      <c r="A3" s="1428" t="s">
        <v>1069</v>
      </c>
      <c r="B3" s="1429"/>
      <c r="C3" s="1429"/>
      <c r="D3" s="1429"/>
      <c r="E3" s="1429"/>
      <c r="F3" s="1429"/>
      <c r="G3" s="1429"/>
      <c r="H3" s="1429"/>
      <c r="I3" s="1430"/>
    </row>
    <row r="4" spans="1:16">
      <c r="A4" s="107"/>
      <c r="B4" s="108"/>
      <c r="C4" s="108"/>
      <c r="D4" s="62"/>
      <c r="E4" s="62"/>
      <c r="F4" s="62"/>
      <c r="G4" s="62"/>
      <c r="H4" s="62"/>
      <c r="I4" s="220"/>
    </row>
    <row r="5" spans="1:16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6" ht="25" customHeight="1">
      <c r="A6" s="107"/>
      <c r="B6" s="1455" t="s">
        <v>856</v>
      </c>
      <c r="C6" s="1436"/>
      <c r="D6" s="1436"/>
      <c r="E6" s="1436"/>
      <c r="F6" s="1436"/>
      <c r="G6" s="1436"/>
      <c r="H6" s="1436"/>
      <c r="I6" s="1454"/>
    </row>
    <row r="7" spans="1:16" ht="19.95" customHeight="1">
      <c r="A7" s="107"/>
      <c r="B7" s="1415" t="s">
        <v>1354</v>
      </c>
      <c r="C7" s="1416"/>
      <c r="D7" s="1424"/>
      <c r="E7" s="1424"/>
      <c r="F7" s="1416" t="s">
        <v>127</v>
      </c>
      <c r="G7" s="1416"/>
      <c r="H7" s="1424"/>
      <c r="I7" s="1427"/>
      <c r="L7" s="965" t="s">
        <v>1068</v>
      </c>
      <c r="M7" s="966"/>
      <c r="N7" s="966"/>
      <c r="O7" s="966"/>
      <c r="P7" s="965" t="s">
        <v>603</v>
      </c>
    </row>
    <row r="8" spans="1:16" s="98" customFormat="1" ht="52.1" customHeight="1">
      <c r="A8" s="106"/>
      <c r="B8" s="453" t="s">
        <v>1059</v>
      </c>
      <c r="C8" s="958" t="s">
        <v>1063</v>
      </c>
      <c r="D8" s="958" t="s">
        <v>1064</v>
      </c>
      <c r="E8" s="958" t="s">
        <v>1065</v>
      </c>
      <c r="F8" s="453" t="s">
        <v>1059</v>
      </c>
      <c r="G8" s="958" t="s">
        <v>1063</v>
      </c>
      <c r="H8" s="958" t="s">
        <v>1064</v>
      </c>
      <c r="I8" s="960" t="s">
        <v>1065</v>
      </c>
      <c r="L8" s="967" t="s">
        <v>1059</v>
      </c>
      <c r="M8" s="968" t="s">
        <v>1063</v>
      </c>
      <c r="N8" s="968" t="s">
        <v>1064</v>
      </c>
      <c r="O8" s="968" t="s">
        <v>1065</v>
      </c>
      <c r="P8" s="966"/>
    </row>
    <row r="9" spans="1:16" s="98" customFormat="1" ht="15.05" hidden="1" customHeight="1">
      <c r="A9" s="104">
        <v>1913</v>
      </c>
      <c r="B9" s="454"/>
      <c r="C9" s="343"/>
      <c r="D9" s="343"/>
      <c r="E9" s="96"/>
      <c r="F9" s="470"/>
      <c r="G9" s="479"/>
      <c r="H9" s="478"/>
      <c r="I9" s="480"/>
    </row>
    <row r="10" spans="1:16" s="98" customFormat="1" ht="15.05" hidden="1" customHeight="1">
      <c r="A10" s="103">
        <v>1914</v>
      </c>
      <c r="B10" s="454"/>
      <c r="C10" s="343"/>
      <c r="D10" s="343"/>
      <c r="E10" s="96"/>
      <c r="F10" s="470"/>
      <c r="G10" s="479"/>
      <c r="H10" s="478"/>
      <c r="I10" s="480"/>
    </row>
    <row r="11" spans="1:16" s="98" customFormat="1" ht="15.05" hidden="1" customHeight="1">
      <c r="A11" s="103">
        <v>1915</v>
      </c>
      <c r="B11" s="454"/>
      <c r="C11" s="343"/>
      <c r="D11" s="343"/>
      <c r="E11" s="96"/>
      <c r="F11" s="470"/>
      <c r="G11" s="479"/>
      <c r="H11" s="478"/>
      <c r="I11" s="480"/>
    </row>
    <row r="12" spans="1:16" s="98" customFormat="1" ht="15.05" hidden="1" customHeight="1">
      <c r="A12" s="103">
        <v>1916</v>
      </c>
      <c r="B12" s="454"/>
      <c r="C12" s="343"/>
      <c r="D12" s="343"/>
      <c r="E12" s="96"/>
      <c r="F12" s="470"/>
      <c r="G12" s="479"/>
      <c r="H12" s="478"/>
      <c r="I12" s="480"/>
    </row>
    <row r="13" spans="1:16" s="98" customFormat="1" ht="15.05" hidden="1" customHeight="1">
      <c r="A13" s="103">
        <v>1917</v>
      </c>
      <c r="B13" s="454"/>
      <c r="C13" s="343"/>
      <c r="D13" s="343"/>
      <c r="E13" s="96"/>
      <c r="F13" s="470"/>
      <c r="G13" s="479"/>
      <c r="H13" s="478"/>
      <c r="I13" s="480"/>
    </row>
    <row r="14" spans="1:16" s="98" customFormat="1" ht="15.05" hidden="1" customHeight="1">
      <c r="A14" s="103">
        <v>1918</v>
      </c>
      <c r="B14" s="454"/>
      <c r="C14" s="343"/>
      <c r="D14" s="380"/>
      <c r="E14" s="340"/>
      <c r="F14" s="470"/>
      <c r="G14" s="479"/>
      <c r="H14" s="478"/>
      <c r="I14" s="480"/>
    </row>
    <row r="15" spans="1:16" s="98" customFormat="1" ht="15.05" hidden="1" customHeight="1">
      <c r="A15" s="102">
        <v>1919</v>
      </c>
      <c r="B15" s="455"/>
      <c r="C15" s="342"/>
      <c r="D15" s="381"/>
      <c r="E15" s="341"/>
      <c r="F15" s="471"/>
      <c r="G15" s="482"/>
      <c r="H15" s="481"/>
      <c r="I15" s="483"/>
    </row>
    <row r="16" spans="1:16" s="98" customFormat="1" ht="15.05" hidden="1" customHeight="1">
      <c r="A16" s="103">
        <v>1920</v>
      </c>
      <c r="B16" s="454"/>
      <c r="C16" s="343"/>
      <c r="D16" s="380"/>
      <c r="E16" s="340"/>
      <c r="F16" s="470"/>
      <c r="G16" s="479"/>
      <c r="H16" s="478"/>
      <c r="I16" s="480"/>
    </row>
    <row r="17" spans="1:9" s="98" customFormat="1" ht="15.05" hidden="1" customHeight="1">
      <c r="A17" s="103">
        <v>1921</v>
      </c>
      <c r="B17" s="454"/>
      <c r="C17" s="343"/>
      <c r="D17" s="380"/>
      <c r="E17" s="340"/>
      <c r="F17" s="470"/>
      <c r="G17" s="479"/>
      <c r="H17" s="478"/>
      <c r="I17" s="480"/>
    </row>
    <row r="18" spans="1:9" s="98" customFormat="1" ht="15.05" hidden="1" customHeight="1">
      <c r="A18" s="103">
        <v>1922</v>
      </c>
      <c r="B18" s="454"/>
      <c r="C18" s="343"/>
      <c r="D18" s="380"/>
      <c r="E18" s="340"/>
      <c r="F18" s="470"/>
      <c r="G18" s="479"/>
      <c r="H18" s="478"/>
      <c r="I18" s="480"/>
    </row>
    <row r="19" spans="1:9" s="98" customFormat="1" ht="15.05" hidden="1" customHeight="1">
      <c r="A19" s="103">
        <v>1923</v>
      </c>
      <c r="B19" s="454"/>
      <c r="C19" s="343"/>
      <c r="D19" s="380"/>
      <c r="E19" s="340"/>
      <c r="F19" s="470"/>
      <c r="G19" s="479"/>
      <c r="H19" s="478"/>
      <c r="I19" s="480"/>
    </row>
    <row r="20" spans="1:9" s="98" customFormat="1" ht="15.05" hidden="1" customHeight="1">
      <c r="A20" s="103">
        <v>1924</v>
      </c>
      <c r="B20" s="454"/>
      <c r="C20" s="343"/>
      <c r="D20" s="380"/>
      <c r="E20" s="340"/>
      <c r="F20" s="470"/>
      <c r="G20" s="479"/>
      <c r="H20" s="478"/>
      <c r="I20" s="480"/>
    </row>
    <row r="21" spans="1:9" s="98" customFormat="1" ht="15.05" hidden="1" customHeight="1">
      <c r="A21" s="103">
        <v>1925</v>
      </c>
      <c r="B21" s="454"/>
      <c r="C21" s="343"/>
      <c r="D21" s="380"/>
      <c r="E21" s="340"/>
      <c r="F21" s="470"/>
      <c r="G21" s="479"/>
      <c r="H21" s="478"/>
      <c r="I21" s="480"/>
    </row>
    <row r="22" spans="1:9" s="98" customFormat="1" ht="15.05" hidden="1" customHeight="1">
      <c r="A22" s="103">
        <v>1926</v>
      </c>
      <c r="B22" s="454"/>
      <c r="C22" s="343"/>
      <c r="D22" s="380"/>
      <c r="E22" s="340"/>
      <c r="F22" s="470"/>
      <c r="G22" s="479"/>
      <c r="H22" s="478"/>
      <c r="I22" s="480"/>
    </row>
    <row r="23" spans="1:9" s="98" customFormat="1" ht="15.05" hidden="1" customHeight="1">
      <c r="A23" s="103">
        <v>1927</v>
      </c>
      <c r="B23" s="454"/>
      <c r="C23" s="343"/>
      <c r="D23" s="380"/>
      <c r="E23" s="340"/>
      <c r="F23" s="470"/>
      <c r="G23" s="479"/>
      <c r="H23" s="478"/>
      <c r="I23" s="480"/>
    </row>
    <row r="24" spans="1:9" s="98" customFormat="1" ht="15.05" hidden="1" customHeight="1">
      <c r="A24" s="103">
        <v>1928</v>
      </c>
      <c r="B24" s="454"/>
      <c r="C24" s="343"/>
      <c r="D24" s="380"/>
      <c r="E24" s="340"/>
      <c r="F24" s="470"/>
      <c r="G24" s="479"/>
      <c r="H24" s="478"/>
      <c r="I24" s="480"/>
    </row>
    <row r="25" spans="1:9" s="98" customFormat="1" ht="15.05" hidden="1" customHeight="1">
      <c r="A25" s="102">
        <v>1929</v>
      </c>
      <c r="B25" s="455"/>
      <c r="C25" s="342"/>
      <c r="D25" s="381"/>
      <c r="E25" s="341"/>
      <c r="F25" s="471"/>
      <c r="G25" s="482"/>
      <c r="H25" s="481"/>
      <c r="I25" s="483"/>
    </row>
    <row r="26" spans="1:9" s="98" customFormat="1" ht="15.05" hidden="1" customHeight="1">
      <c r="A26" s="103">
        <v>1930</v>
      </c>
      <c r="B26" s="454"/>
      <c r="C26" s="343"/>
      <c r="D26" s="380"/>
      <c r="E26" s="340"/>
      <c r="F26" s="470"/>
      <c r="G26" s="479"/>
      <c r="H26" s="478"/>
      <c r="I26" s="480"/>
    </row>
    <row r="27" spans="1:9" s="98" customFormat="1" ht="15.05" hidden="1" customHeight="1">
      <c r="A27" s="103">
        <v>1931</v>
      </c>
      <c r="B27" s="454"/>
      <c r="C27" s="343"/>
      <c r="D27" s="380"/>
      <c r="E27" s="340"/>
      <c r="F27" s="470"/>
      <c r="G27" s="479"/>
      <c r="H27" s="478"/>
      <c r="I27" s="480"/>
    </row>
    <row r="28" spans="1:9" s="98" customFormat="1" ht="15.05" hidden="1" customHeight="1">
      <c r="A28" s="103">
        <v>1932</v>
      </c>
      <c r="B28" s="454"/>
      <c r="C28" s="343"/>
      <c r="D28" s="380"/>
      <c r="E28" s="340"/>
      <c r="F28" s="470"/>
      <c r="G28" s="479"/>
      <c r="H28" s="478"/>
      <c r="I28" s="480"/>
    </row>
    <row r="29" spans="1:9" s="98" customFormat="1" ht="15.05" hidden="1" customHeight="1">
      <c r="A29" s="103">
        <v>1933</v>
      </c>
      <c r="B29" s="454"/>
      <c r="C29" s="343"/>
      <c r="D29" s="380"/>
      <c r="E29" s="340"/>
      <c r="F29" s="470"/>
      <c r="G29" s="479"/>
      <c r="H29" s="478"/>
      <c r="I29" s="480"/>
    </row>
    <row r="30" spans="1:9" s="98" customFormat="1" ht="15.05" hidden="1" customHeight="1">
      <c r="A30" s="103">
        <v>1934</v>
      </c>
      <c r="B30" s="454"/>
      <c r="C30" s="343"/>
      <c r="D30" s="380"/>
      <c r="E30" s="340"/>
      <c r="F30" s="470"/>
      <c r="G30" s="479"/>
      <c r="H30" s="478"/>
      <c r="I30" s="480"/>
    </row>
    <row r="31" spans="1:9" s="98" customFormat="1" ht="15.05" hidden="1" customHeight="1">
      <c r="A31" s="103">
        <v>1935</v>
      </c>
      <c r="B31" s="454"/>
      <c r="C31" s="343"/>
      <c r="D31" s="380"/>
      <c r="E31" s="340"/>
      <c r="F31" s="470"/>
      <c r="G31" s="479"/>
      <c r="H31" s="478"/>
      <c r="I31" s="480"/>
    </row>
    <row r="32" spans="1:9" s="98" customFormat="1" ht="15.05" hidden="1" customHeight="1">
      <c r="A32" s="103">
        <v>1936</v>
      </c>
      <c r="B32" s="454"/>
      <c r="C32" s="343"/>
      <c r="D32" s="380"/>
      <c r="E32" s="340"/>
      <c r="F32" s="470"/>
      <c r="G32" s="479"/>
      <c r="H32" s="478"/>
      <c r="I32" s="480"/>
    </row>
    <row r="33" spans="1:9" s="98" customFormat="1" ht="15.05" hidden="1" customHeight="1">
      <c r="A33" s="103">
        <v>1937</v>
      </c>
      <c r="B33" s="454"/>
      <c r="C33" s="343"/>
      <c r="D33" s="380"/>
      <c r="E33" s="340"/>
      <c r="F33" s="470"/>
      <c r="G33" s="479"/>
      <c r="H33" s="478"/>
      <c r="I33" s="480"/>
    </row>
    <row r="34" spans="1:9" s="98" customFormat="1" ht="15.05" hidden="1" customHeight="1">
      <c r="A34" s="103">
        <v>1938</v>
      </c>
      <c r="B34" s="454"/>
      <c r="C34" s="343"/>
      <c r="D34" s="380"/>
      <c r="E34" s="340"/>
      <c r="F34" s="470"/>
      <c r="G34" s="479"/>
      <c r="H34" s="478"/>
      <c r="I34" s="480"/>
    </row>
    <row r="35" spans="1:9" s="98" customFormat="1" ht="15.05" hidden="1" customHeight="1">
      <c r="A35" s="102">
        <v>1939</v>
      </c>
      <c r="B35" s="455"/>
      <c r="C35" s="342"/>
      <c r="D35" s="381"/>
      <c r="E35" s="341"/>
      <c r="F35" s="471"/>
      <c r="G35" s="482"/>
      <c r="H35" s="481"/>
      <c r="I35" s="483"/>
    </row>
    <row r="36" spans="1:9" s="98" customFormat="1" ht="15.05" hidden="1" customHeight="1">
      <c r="A36" s="103">
        <v>1940</v>
      </c>
      <c r="B36" s="454"/>
      <c r="C36" s="343"/>
      <c r="D36" s="380"/>
      <c r="E36" s="340"/>
      <c r="F36" s="470"/>
      <c r="G36" s="479"/>
      <c r="H36" s="478"/>
      <c r="I36" s="480"/>
    </row>
    <row r="37" spans="1:9" s="98" customFormat="1" ht="15.05" hidden="1" customHeight="1">
      <c r="A37" s="103">
        <v>1941</v>
      </c>
      <c r="B37" s="454"/>
      <c r="C37" s="343"/>
      <c r="D37" s="380"/>
      <c r="E37" s="340"/>
      <c r="F37" s="470"/>
      <c r="G37" s="479"/>
      <c r="H37" s="478"/>
      <c r="I37" s="480"/>
    </row>
    <row r="38" spans="1:9" s="98" customFormat="1" ht="15.05" hidden="1" customHeight="1">
      <c r="A38" s="103">
        <v>1942</v>
      </c>
      <c r="B38" s="454"/>
      <c r="C38" s="343"/>
      <c r="D38" s="380"/>
      <c r="E38" s="340"/>
      <c r="F38" s="470"/>
      <c r="G38" s="479"/>
      <c r="H38" s="478"/>
      <c r="I38" s="480"/>
    </row>
    <row r="39" spans="1:9" s="98" customFormat="1" ht="15.05" hidden="1" customHeight="1">
      <c r="A39" s="103">
        <v>1943</v>
      </c>
      <c r="B39" s="454"/>
      <c r="C39" s="343"/>
      <c r="D39" s="380"/>
      <c r="E39" s="340"/>
      <c r="F39" s="470"/>
      <c r="G39" s="479"/>
      <c r="H39" s="478"/>
      <c r="I39" s="480"/>
    </row>
    <row r="40" spans="1:9" s="98" customFormat="1" ht="15.05" hidden="1" customHeight="1">
      <c r="A40" s="103">
        <v>1944</v>
      </c>
      <c r="B40" s="454"/>
      <c r="C40" s="343"/>
      <c r="D40" s="380"/>
      <c r="E40" s="340"/>
      <c r="F40" s="470"/>
      <c r="G40" s="479"/>
      <c r="H40" s="478"/>
      <c r="I40" s="480"/>
    </row>
    <row r="41" spans="1:9" s="98" customFormat="1" ht="15.05" hidden="1" customHeight="1">
      <c r="A41" s="103">
        <v>1945</v>
      </c>
      <c r="B41" s="454"/>
      <c r="C41" s="343"/>
      <c r="D41" s="380"/>
      <c r="E41" s="340"/>
      <c r="F41" s="470"/>
      <c r="G41" s="479"/>
      <c r="H41" s="478"/>
      <c r="I41" s="480"/>
    </row>
    <row r="42" spans="1:9" s="98" customFormat="1" ht="15.05" hidden="1" customHeight="1">
      <c r="A42" s="103">
        <v>1946</v>
      </c>
      <c r="B42" s="454"/>
      <c r="C42" s="343"/>
      <c r="D42" s="380"/>
      <c r="E42" s="340"/>
      <c r="F42" s="470"/>
      <c r="G42" s="479"/>
      <c r="H42" s="478"/>
      <c r="I42" s="480"/>
    </row>
    <row r="43" spans="1:9" s="98" customFormat="1" ht="15.05" hidden="1" customHeight="1">
      <c r="A43" s="103">
        <v>1947</v>
      </c>
      <c r="B43" s="454"/>
      <c r="C43" s="343"/>
      <c r="D43" s="380"/>
      <c r="E43" s="340"/>
      <c r="F43" s="470"/>
      <c r="G43" s="479"/>
      <c r="H43" s="478"/>
      <c r="I43" s="480"/>
    </row>
    <row r="44" spans="1:9" s="98" customFormat="1" ht="15.05" hidden="1" customHeight="1">
      <c r="A44" s="103">
        <v>1948</v>
      </c>
      <c r="B44" s="454"/>
      <c r="C44" s="343"/>
      <c r="D44" s="380"/>
      <c r="E44" s="340"/>
      <c r="F44" s="470"/>
      <c r="G44" s="479"/>
      <c r="H44" s="478"/>
      <c r="I44" s="480"/>
    </row>
    <row r="45" spans="1:9" s="98" customFormat="1" ht="15.05" hidden="1" customHeight="1">
      <c r="A45" s="102">
        <v>1949</v>
      </c>
      <c r="B45" s="455"/>
      <c r="C45" s="342"/>
      <c r="D45" s="381"/>
      <c r="E45" s="341"/>
      <c r="F45" s="471"/>
      <c r="G45" s="482"/>
      <c r="H45" s="481"/>
      <c r="I45" s="483"/>
    </row>
    <row r="46" spans="1:9" s="98" customFormat="1" ht="15.05" hidden="1" customHeight="1">
      <c r="A46" s="103">
        <v>1950</v>
      </c>
      <c r="B46" s="454"/>
      <c r="C46" s="343"/>
      <c r="D46" s="380"/>
      <c r="E46" s="340"/>
      <c r="F46" s="470"/>
      <c r="G46" s="479"/>
      <c r="H46" s="478"/>
      <c r="I46" s="480"/>
    </row>
    <row r="47" spans="1:9" s="98" customFormat="1" ht="15.05" hidden="1" customHeight="1">
      <c r="A47" s="103">
        <v>1951</v>
      </c>
      <c r="B47" s="454"/>
      <c r="C47" s="343"/>
      <c r="D47" s="380"/>
      <c r="E47" s="340"/>
      <c r="F47" s="470"/>
      <c r="G47" s="479"/>
      <c r="H47" s="478"/>
      <c r="I47" s="480"/>
    </row>
    <row r="48" spans="1:9" s="98" customFormat="1" ht="15.05" hidden="1" customHeight="1">
      <c r="A48" s="103">
        <v>1952</v>
      </c>
      <c r="B48" s="454"/>
      <c r="C48" s="343"/>
      <c r="D48" s="380"/>
      <c r="E48" s="340"/>
      <c r="F48" s="470"/>
      <c r="G48" s="479"/>
      <c r="H48" s="478"/>
      <c r="I48" s="480"/>
    </row>
    <row r="49" spans="1:9" s="98" customFormat="1" ht="15.05" hidden="1" customHeight="1">
      <c r="A49" s="103">
        <v>1953</v>
      </c>
      <c r="B49" s="454"/>
      <c r="C49" s="343"/>
      <c r="D49" s="380"/>
      <c r="E49" s="340"/>
      <c r="F49" s="470"/>
      <c r="G49" s="479"/>
      <c r="H49" s="478"/>
      <c r="I49" s="480"/>
    </row>
    <row r="50" spans="1:9" s="98" customFormat="1" ht="15.05" hidden="1" customHeight="1">
      <c r="A50" s="103">
        <v>1954</v>
      </c>
      <c r="B50" s="454"/>
      <c r="C50" s="343"/>
      <c r="D50" s="380"/>
      <c r="E50" s="340"/>
      <c r="F50" s="470"/>
      <c r="G50" s="479"/>
      <c r="H50" s="478"/>
      <c r="I50" s="480"/>
    </row>
    <row r="51" spans="1:9" s="98" customFormat="1" ht="15.05" hidden="1" customHeight="1">
      <c r="A51" s="103">
        <v>1955</v>
      </c>
      <c r="B51" s="454"/>
      <c r="C51" s="343"/>
      <c r="D51" s="380"/>
      <c r="E51" s="340"/>
      <c r="F51" s="470"/>
      <c r="G51" s="479"/>
      <c r="H51" s="478"/>
      <c r="I51" s="480"/>
    </row>
    <row r="52" spans="1:9" s="98" customFormat="1" ht="15.05" hidden="1" customHeight="1">
      <c r="A52" s="103">
        <v>1956</v>
      </c>
      <c r="B52" s="454"/>
      <c r="C52" s="343"/>
      <c r="D52" s="380"/>
      <c r="E52" s="340"/>
      <c r="F52" s="470"/>
      <c r="G52" s="479"/>
      <c r="H52" s="478"/>
      <c r="I52" s="480"/>
    </row>
    <row r="53" spans="1:9" s="98" customFormat="1" ht="15.05" hidden="1" customHeight="1">
      <c r="A53" s="103">
        <v>1957</v>
      </c>
      <c r="B53" s="454"/>
      <c r="C53" s="343"/>
      <c r="D53" s="380"/>
      <c r="E53" s="340"/>
      <c r="F53" s="470"/>
      <c r="G53" s="479"/>
      <c r="H53" s="478"/>
      <c r="I53" s="480"/>
    </row>
    <row r="54" spans="1:9" s="98" customFormat="1" ht="15.05" hidden="1" customHeight="1">
      <c r="A54" s="103">
        <v>1958</v>
      </c>
      <c r="B54" s="454"/>
      <c r="C54" s="343"/>
      <c r="D54" s="380"/>
      <c r="E54" s="340"/>
      <c r="F54" s="470"/>
      <c r="G54" s="479"/>
      <c r="H54" s="478"/>
      <c r="I54" s="480"/>
    </row>
    <row r="55" spans="1:9" s="98" customFormat="1" ht="15.05" hidden="1" customHeight="1">
      <c r="A55" s="102">
        <v>1959</v>
      </c>
      <c r="B55" s="455"/>
      <c r="C55" s="342"/>
      <c r="D55" s="381"/>
      <c r="E55" s="341"/>
      <c r="F55" s="471"/>
      <c r="G55" s="482"/>
      <c r="H55" s="481"/>
      <c r="I55" s="483"/>
    </row>
    <row r="56" spans="1:9" hidden="1">
      <c r="A56" s="78">
        <v>1960</v>
      </c>
      <c r="B56" s="454"/>
      <c r="C56" s="343"/>
      <c r="D56" s="380"/>
      <c r="E56" s="340"/>
      <c r="F56" s="470"/>
      <c r="G56" s="479"/>
      <c r="H56" s="478"/>
      <c r="I56" s="480"/>
    </row>
    <row r="57" spans="1:9" hidden="1">
      <c r="A57" s="78">
        <v>1961</v>
      </c>
      <c r="B57" s="454"/>
      <c r="C57" s="343"/>
      <c r="D57" s="380"/>
      <c r="E57" s="340"/>
      <c r="F57" s="470"/>
      <c r="G57" s="479"/>
      <c r="H57" s="478"/>
      <c r="I57" s="480"/>
    </row>
    <row r="58" spans="1:9" hidden="1">
      <c r="A58" s="78">
        <v>1962</v>
      </c>
      <c r="B58" s="599"/>
      <c r="C58" s="559"/>
      <c r="D58" s="558"/>
      <c r="E58" s="558"/>
      <c r="F58" s="568"/>
      <c r="G58" s="579"/>
      <c r="H58" s="585"/>
      <c r="I58" s="586"/>
    </row>
    <row r="59" spans="1:9" hidden="1">
      <c r="A59" s="78">
        <v>1963</v>
      </c>
      <c r="B59" s="600"/>
      <c r="C59" s="561"/>
      <c r="D59" s="560"/>
      <c r="E59" s="560"/>
      <c r="F59" s="569"/>
      <c r="G59" s="580"/>
      <c r="H59" s="587"/>
      <c r="I59" s="588"/>
    </row>
    <row r="60" spans="1:9" hidden="1">
      <c r="A60" s="78">
        <v>1964</v>
      </c>
      <c r="B60" s="600"/>
      <c r="C60" s="561"/>
      <c r="D60" s="560"/>
      <c r="E60" s="560"/>
      <c r="F60" s="569"/>
      <c r="G60" s="580"/>
      <c r="H60" s="587"/>
      <c r="I60" s="588"/>
    </row>
    <row r="61" spans="1:9" hidden="1">
      <c r="A61" s="78">
        <v>1965</v>
      </c>
      <c r="B61" s="600"/>
      <c r="C61" s="561"/>
      <c r="D61" s="560"/>
      <c r="E61" s="560"/>
      <c r="F61" s="569"/>
      <c r="G61" s="580"/>
      <c r="H61" s="587"/>
      <c r="I61" s="588"/>
    </row>
    <row r="62" spans="1:9" hidden="1">
      <c r="A62" s="78">
        <v>1966</v>
      </c>
      <c r="B62" s="600"/>
      <c r="C62" s="561"/>
      <c r="D62" s="560"/>
      <c r="E62" s="560"/>
      <c r="F62" s="569"/>
      <c r="G62" s="580"/>
      <c r="H62" s="587"/>
      <c r="I62" s="588"/>
    </row>
    <row r="63" spans="1:9" hidden="1">
      <c r="A63" s="78">
        <v>1967</v>
      </c>
      <c r="B63" s="600"/>
      <c r="C63" s="561"/>
      <c r="D63" s="560"/>
      <c r="E63" s="560"/>
      <c r="F63" s="570"/>
      <c r="G63" s="581"/>
      <c r="H63" s="587"/>
      <c r="I63" s="588"/>
    </row>
    <row r="64" spans="1:9" hidden="1">
      <c r="A64" s="78">
        <v>1968</v>
      </c>
      <c r="B64" s="600"/>
      <c r="C64" s="561"/>
      <c r="D64" s="560"/>
      <c r="E64" s="560"/>
      <c r="F64" s="570"/>
      <c r="G64" s="581"/>
      <c r="H64" s="587"/>
      <c r="I64" s="588"/>
    </row>
    <row r="65" spans="1:17" hidden="1">
      <c r="A65" s="83">
        <v>1969</v>
      </c>
      <c r="B65" s="601"/>
      <c r="C65" s="563"/>
      <c r="D65" s="562"/>
      <c r="E65" s="562"/>
      <c r="F65" s="571"/>
      <c r="G65" s="582"/>
      <c r="H65" s="589"/>
      <c r="I65" s="590"/>
    </row>
    <row r="66" spans="1:17" hidden="1">
      <c r="A66" s="78">
        <v>1970</v>
      </c>
      <c r="B66" s="600"/>
      <c r="C66" s="561"/>
      <c r="D66" s="560"/>
      <c r="E66" s="560"/>
      <c r="F66" s="570"/>
      <c r="G66" s="581"/>
      <c r="H66" s="587"/>
      <c r="I66" s="588"/>
    </row>
    <row r="67" spans="1:17" hidden="1">
      <c r="A67" s="78">
        <v>1971</v>
      </c>
      <c r="B67" s="600"/>
      <c r="C67" s="561"/>
      <c r="D67" s="560"/>
      <c r="E67" s="560"/>
      <c r="F67" s="570"/>
      <c r="G67" s="581"/>
      <c r="H67" s="587"/>
      <c r="I67" s="588"/>
    </row>
    <row r="68" spans="1:17" hidden="1">
      <c r="A68" s="78">
        <v>1972</v>
      </c>
      <c r="B68" s="600"/>
      <c r="C68" s="561"/>
      <c r="D68" s="560"/>
      <c r="E68" s="560"/>
      <c r="F68" s="570"/>
      <c r="G68" s="581"/>
      <c r="H68" s="587"/>
      <c r="I68" s="588"/>
    </row>
    <row r="69" spans="1:17" hidden="1">
      <c r="A69" s="78">
        <v>1973</v>
      </c>
      <c r="B69" s="600"/>
      <c r="C69" s="561"/>
      <c r="D69" s="560"/>
      <c r="E69" s="560"/>
      <c r="F69" s="570"/>
      <c r="G69" s="581"/>
      <c r="H69" s="587"/>
      <c r="I69" s="588"/>
    </row>
    <row r="70" spans="1:17" hidden="1">
      <c r="A70" s="78">
        <v>1974</v>
      </c>
      <c r="B70" s="600"/>
      <c r="C70" s="561"/>
      <c r="D70" s="560"/>
      <c r="E70" s="560"/>
      <c r="F70" s="570"/>
      <c r="G70" s="581"/>
      <c r="H70" s="587"/>
      <c r="I70" s="588"/>
    </row>
    <row r="71" spans="1:17" hidden="1">
      <c r="A71" s="78">
        <v>1975</v>
      </c>
      <c r="B71" s="600"/>
      <c r="C71" s="561"/>
      <c r="D71" s="560"/>
      <c r="E71" s="560"/>
      <c r="F71" s="570"/>
      <c r="G71" s="581"/>
      <c r="H71" s="587"/>
      <c r="I71" s="588"/>
    </row>
    <row r="72" spans="1:17" hidden="1">
      <c r="A72" s="78">
        <v>1976</v>
      </c>
      <c r="B72" s="600"/>
      <c r="C72" s="561"/>
      <c r="D72" s="560"/>
      <c r="E72" s="560"/>
      <c r="F72" s="570"/>
      <c r="G72" s="581"/>
      <c r="H72" s="587"/>
      <c r="I72" s="588"/>
    </row>
    <row r="73" spans="1:17" hidden="1">
      <c r="A73" s="78">
        <v>1977</v>
      </c>
      <c r="B73" s="600"/>
      <c r="C73" s="561"/>
      <c r="D73" s="560"/>
      <c r="E73" s="560"/>
      <c r="F73" s="570"/>
      <c r="G73" s="581"/>
      <c r="H73" s="587"/>
      <c r="I73" s="588"/>
    </row>
    <row r="74" spans="1:17" hidden="1">
      <c r="A74" s="78">
        <v>1978</v>
      </c>
      <c r="B74" s="600"/>
      <c r="C74" s="561"/>
      <c r="D74" s="560"/>
      <c r="E74" s="560"/>
      <c r="F74" s="570"/>
      <c r="G74" s="581"/>
      <c r="H74" s="587"/>
      <c r="I74" s="588"/>
    </row>
    <row r="75" spans="1:17">
      <c r="A75" s="83">
        <v>1979</v>
      </c>
      <c r="B75" s="601">
        <f>avgpoinc!AW68</f>
        <v>22544.525735938885</v>
      </c>
      <c r="C75" s="563">
        <v>21113.369020902497</v>
      </c>
      <c r="D75" s="562">
        <v>28510.163739678992</v>
      </c>
      <c r="E75" s="562">
        <v>20395.878842538878</v>
      </c>
      <c r="F75" s="572">
        <f>B75*0.5/'TC5'!B75</f>
        <v>0.25506305694580078</v>
      </c>
      <c r="G75" s="583">
        <v>0.27449041604995728</v>
      </c>
      <c r="H75" s="589">
        <v>0.25691837072372437</v>
      </c>
      <c r="I75" s="590">
        <v>0.22010868787765503</v>
      </c>
      <c r="L75" s="969">
        <v>152.10499572753906</v>
      </c>
      <c r="M75" s="59">
        <v>87.278427124023438</v>
      </c>
      <c r="N75" s="59">
        <v>39.679641723632813</v>
      </c>
      <c r="O75" s="59">
        <v>25.047883987426758</v>
      </c>
      <c r="P75" s="969">
        <f>L75-M75-N75-O75</f>
        <v>9.9042892456054688E-2</v>
      </c>
      <c r="Q75" s="970">
        <f>B75-TC3c!K76</f>
        <v>-12.531598324399965</v>
      </c>
    </row>
    <row r="76" spans="1:17">
      <c r="A76" s="78">
        <v>1980</v>
      </c>
      <c r="B76" s="600">
        <f>avgpoinc!AW69</f>
        <v>22019.318744814191</v>
      </c>
      <c r="C76" s="561">
        <v>20534.640125309368</v>
      </c>
      <c r="D76" s="560">
        <v>27327.194267613238</v>
      </c>
      <c r="E76" s="560">
        <v>20836.301277234979</v>
      </c>
      <c r="F76" s="569">
        <f>B76*0.5/'TC5'!B76</f>
        <v>0.25647741556167603</v>
      </c>
      <c r="G76" s="580">
        <v>0.27392822504043579</v>
      </c>
      <c r="H76" s="587">
        <v>0.25811886787414551</v>
      </c>
      <c r="I76" s="588">
        <v>0.22621804475784302</v>
      </c>
      <c r="L76" s="969">
        <v>155.26800537109375</v>
      </c>
      <c r="M76" s="59">
        <v>88.974090576171875</v>
      </c>
      <c r="N76" s="59">
        <v>40.637016296386719</v>
      </c>
      <c r="O76" s="59">
        <v>25.536548614501953</v>
      </c>
      <c r="P76" s="969">
        <f t="shared" ref="P76:P110" si="0">L76-M76-N76-O76</f>
        <v>0.12034988403320313</v>
      </c>
      <c r="Q76" s="970">
        <f>B76-TC3c!K77</f>
        <v>-1.9036775849854166</v>
      </c>
    </row>
    <row r="77" spans="1:17">
      <c r="A77" s="78">
        <v>1981</v>
      </c>
      <c r="B77" s="600">
        <f>avgpoinc!AW70</f>
        <v>21672.44832345832</v>
      </c>
      <c r="C77" s="561">
        <v>19854.769046499398</v>
      </c>
      <c r="D77" s="560">
        <v>26671.320673024562</v>
      </c>
      <c r="E77" s="560">
        <v>22235.792916211914</v>
      </c>
      <c r="F77" s="569">
        <f>B77*0.5/'TC5'!B77</f>
        <v>0.25051093101501465</v>
      </c>
      <c r="G77" s="580">
        <v>0.26781255006790161</v>
      </c>
      <c r="H77" s="587">
        <v>0.24917334318161011</v>
      </c>
      <c r="I77" s="588">
        <v>0.22873485088348389</v>
      </c>
      <c r="L77" s="969">
        <v>158.03300476074219</v>
      </c>
      <c r="M77" s="59">
        <v>90.564613342285156</v>
      </c>
      <c r="N77" s="59">
        <v>41.256591796875</v>
      </c>
      <c r="O77" s="59">
        <v>26.078824996948242</v>
      </c>
      <c r="P77" s="969">
        <f t="shared" si="0"/>
        <v>0.13297462463378906</v>
      </c>
      <c r="Q77" s="970">
        <f>B77-TC3c!K78</f>
        <v>-1.905396847792872</v>
      </c>
    </row>
    <row r="78" spans="1:17">
      <c r="A78" s="78">
        <v>1982</v>
      </c>
      <c r="B78" s="600">
        <f>avgpoinc!AW71</f>
        <v>20288.59101724482</v>
      </c>
      <c r="C78" s="561">
        <v>18307.318417841499</v>
      </c>
      <c r="D78" s="560">
        <v>24679.025506835533</v>
      </c>
      <c r="E78" s="560">
        <v>22353.261981562406</v>
      </c>
      <c r="F78" s="569">
        <f>B78*0.5/'TC5'!B78</f>
        <v>0.24248319864273069</v>
      </c>
      <c r="G78" s="580">
        <v>0.25827312469482422</v>
      </c>
      <c r="H78" s="587">
        <v>0.23966342210769653</v>
      </c>
      <c r="I78" s="588">
        <v>0.22898632287979126</v>
      </c>
      <c r="L78" s="969">
        <v>160.66499328613281</v>
      </c>
      <c r="M78" s="59">
        <v>92.015541076660156</v>
      </c>
      <c r="N78" s="59">
        <v>41.769207000732422</v>
      </c>
      <c r="O78" s="59">
        <v>26.771745681762695</v>
      </c>
      <c r="P78" s="969">
        <f t="shared" si="0"/>
        <v>0.10849952697753906</v>
      </c>
      <c r="Q78" s="970">
        <f>B78-TC3c!K79</f>
        <v>-1.8814204637274088</v>
      </c>
    </row>
    <row r="79" spans="1:17">
      <c r="A79" s="78">
        <v>1983</v>
      </c>
      <c r="B79" s="600">
        <f>avgpoinc!AW72</f>
        <v>19896.291429881501</v>
      </c>
      <c r="C79" s="561">
        <v>17786.869880016431</v>
      </c>
      <c r="D79" s="560">
        <v>24191.897944789642</v>
      </c>
      <c r="E79" s="560">
        <v>22958.679320582425</v>
      </c>
      <c r="F79" s="569">
        <f>B79*0.5/'TC5'!B79</f>
        <v>0.23413175344467163</v>
      </c>
      <c r="G79" s="580">
        <v>0.24915611743927002</v>
      </c>
      <c r="H79" s="587">
        <v>0.23016893863677979</v>
      </c>
      <c r="I79" s="588">
        <v>0.22671324014663696</v>
      </c>
      <c r="L79" s="969">
        <v>163.13499450683594</v>
      </c>
      <c r="M79" s="59">
        <v>94.026664733886719</v>
      </c>
      <c r="N79" s="59">
        <v>41.595298767089844</v>
      </c>
      <c r="O79" s="59">
        <v>27.355344772338867</v>
      </c>
      <c r="P79" s="969">
        <f t="shared" si="0"/>
        <v>0.15768623352050781</v>
      </c>
      <c r="Q79" s="970">
        <f>B79-TC3c!K80</f>
        <v>-2.1869335900009901</v>
      </c>
    </row>
    <row r="80" spans="1:17">
      <c r="A80" s="78">
        <v>1984</v>
      </c>
      <c r="B80" s="600">
        <f>avgpoinc!AW73</f>
        <v>20499.454484415994</v>
      </c>
      <c r="C80" s="561">
        <v>18115.726184216011</v>
      </c>
      <c r="D80" s="560">
        <v>25286.860718727148</v>
      </c>
      <c r="E80" s="560">
        <v>24549.12087052744</v>
      </c>
      <c r="F80" s="569">
        <f>B80*0.5/'TC5'!B80</f>
        <v>0.22615468502044675</v>
      </c>
      <c r="G80" s="580">
        <v>0.24064528942108154</v>
      </c>
      <c r="H80" s="587">
        <v>0.22322624921798706</v>
      </c>
      <c r="I80" s="588">
        <v>0.22298181056976318</v>
      </c>
      <c r="L80" s="969">
        <v>165.64999389648438</v>
      </c>
      <c r="M80" s="59">
        <v>95.948341369628906</v>
      </c>
      <c r="N80" s="59">
        <v>41.558040618896484</v>
      </c>
      <c r="O80" s="59">
        <v>27.919868469238281</v>
      </c>
      <c r="P80" s="969">
        <f t="shared" si="0"/>
        <v>0.22374343872070313</v>
      </c>
      <c r="Q80" s="970">
        <f>B80-TC3c!K81</f>
        <v>-2.1136138491201564</v>
      </c>
    </row>
    <row r="81" spans="1:17">
      <c r="A81" s="78">
        <v>1985</v>
      </c>
      <c r="B81" s="600">
        <f>avgpoinc!AW74</f>
        <v>20876.447055745113</v>
      </c>
      <c r="C81" s="561">
        <v>18525.722945451253</v>
      </c>
      <c r="D81" s="560">
        <v>25543.186077788712</v>
      </c>
      <c r="E81" s="560">
        <v>25080.641069325866</v>
      </c>
      <c r="F81" s="569">
        <f>B81*0.5/'TC5'!B81</f>
        <v>0.22641599178314212</v>
      </c>
      <c r="G81" s="580">
        <v>0.24124836921691895</v>
      </c>
      <c r="H81" s="587">
        <v>0.2235683798789978</v>
      </c>
      <c r="I81" s="588">
        <v>0.22279882431030273</v>
      </c>
      <c r="L81" s="969">
        <v>168.20500183105469</v>
      </c>
      <c r="M81" s="59">
        <v>97.287071228027344</v>
      </c>
      <c r="N81" s="59">
        <v>42.247276306152344</v>
      </c>
      <c r="O81" s="59">
        <v>28.436548233032227</v>
      </c>
      <c r="P81" s="969">
        <f t="shared" si="0"/>
        <v>0.23410606384277344</v>
      </c>
      <c r="Q81" s="970">
        <f>B81-TC3c!K82</f>
        <v>-2.4124366282994743</v>
      </c>
    </row>
    <row r="82" spans="1:17">
      <c r="A82" s="78">
        <v>1986</v>
      </c>
      <c r="B82" s="600">
        <f>avgpoinc!AW75</f>
        <v>21052.122169142862</v>
      </c>
      <c r="C82" s="561">
        <v>18668.691071478566</v>
      </c>
      <c r="D82" s="560">
        <v>25900.327370662755</v>
      </c>
      <c r="E82" s="560">
        <v>24913.741063190049</v>
      </c>
      <c r="F82" s="569">
        <f>B82*0.5/'TC5'!B82</f>
        <v>0.22631746530532837</v>
      </c>
      <c r="G82" s="580">
        <v>0.23726761341094971</v>
      </c>
      <c r="H82" s="587">
        <v>0.22345095872879028</v>
      </c>
      <c r="I82" s="588">
        <v>0.22863155603408813</v>
      </c>
      <c r="L82" s="969">
        <v>170.55599975585938</v>
      </c>
      <c r="M82" s="59">
        <v>99.005638122558594</v>
      </c>
      <c r="N82" s="59">
        <v>42.292392730712891</v>
      </c>
      <c r="O82" s="59">
        <v>29.00347900390625</v>
      </c>
      <c r="P82" s="969">
        <f t="shared" si="0"/>
        <v>0.25448989868164063</v>
      </c>
      <c r="Q82" s="970">
        <f>B82-TC3c!K83</f>
        <v>-2.7999339952511946</v>
      </c>
    </row>
    <row r="83" spans="1:17">
      <c r="A83" s="78">
        <v>1987</v>
      </c>
      <c r="B83" s="600">
        <f>avgpoinc!AW76</f>
        <v>21561.245759266087</v>
      </c>
      <c r="C83" s="561">
        <v>19164.046936598952</v>
      </c>
      <c r="D83" s="560">
        <v>26710.519529671405</v>
      </c>
      <c r="E83" s="560">
        <v>24821.518229210018</v>
      </c>
      <c r="F83" s="569">
        <f>B83*0.5/'TC5'!B83</f>
        <v>0.22498565912246704</v>
      </c>
      <c r="G83" s="580">
        <v>0.23404473066329956</v>
      </c>
      <c r="H83" s="587">
        <v>0.22096216678619385</v>
      </c>
      <c r="I83" s="588">
        <v>0.23041331768035889</v>
      </c>
      <c r="L83" s="969">
        <v>172.552001953125</v>
      </c>
      <c r="M83" s="59">
        <v>100.43572998046875</v>
      </c>
      <c r="N83" s="59">
        <v>42.338615417480469</v>
      </c>
      <c r="O83" s="59">
        <v>29.55378532409668</v>
      </c>
      <c r="P83" s="969">
        <f t="shared" si="0"/>
        <v>0.22387123107910156</v>
      </c>
      <c r="Q83" s="970">
        <f>B83-TC3c!K84</f>
        <v>-3.0808683341529104</v>
      </c>
    </row>
    <row r="84" spans="1:17">
      <c r="A84" s="78">
        <v>1988</v>
      </c>
      <c r="B84" s="600">
        <f>avgpoinc!AW77</f>
        <v>22010.193901417875</v>
      </c>
      <c r="C84" s="561">
        <v>19608.015038044592</v>
      </c>
      <c r="D84" s="560">
        <v>27523.360374209042</v>
      </c>
      <c r="E84" s="560">
        <v>24737.527658104631</v>
      </c>
      <c r="F84" s="569">
        <f>B84*0.5/'TC5'!B84</f>
        <v>0.22040557861328122</v>
      </c>
      <c r="G84" s="580">
        <v>0.23094165325164795</v>
      </c>
      <c r="H84" s="587">
        <v>0.21434241533279419</v>
      </c>
      <c r="I84" s="588">
        <v>0.22468924522399902</v>
      </c>
      <c r="L84" s="969">
        <v>174.343994140625</v>
      </c>
      <c r="M84" s="59">
        <v>101.41858673095703</v>
      </c>
      <c r="N84" s="59">
        <v>42.767276763916016</v>
      </c>
      <c r="O84" s="59">
        <v>29.936172485351563</v>
      </c>
      <c r="P84" s="969">
        <f t="shared" si="0"/>
        <v>0.22195816040039063</v>
      </c>
      <c r="Q84" s="970">
        <f>B84-TC3c!K85</f>
        <v>-2.9369447030112497</v>
      </c>
    </row>
    <row r="85" spans="1:17">
      <c r="A85" s="83">
        <v>1989</v>
      </c>
      <c r="B85" s="601">
        <f>avgpoinc!AW78</f>
        <v>22516.195774004318</v>
      </c>
      <c r="C85" s="563">
        <v>20014.472420144179</v>
      </c>
      <c r="D85" s="562">
        <v>28054.083790741846</v>
      </c>
      <c r="E85" s="562">
        <v>25442.829291705904</v>
      </c>
      <c r="F85" s="572">
        <f>B85*0.5/'TC5'!B85</f>
        <v>0.22278678417205811</v>
      </c>
      <c r="G85" s="583">
        <v>0.2324531078338623</v>
      </c>
      <c r="H85" s="589">
        <v>0.21746063232421875</v>
      </c>
      <c r="I85" s="590">
        <v>0.22736763954162598</v>
      </c>
      <c r="L85" s="969">
        <v>176.05999755859375</v>
      </c>
      <c r="M85" s="59">
        <v>102.11214447021484</v>
      </c>
      <c r="N85" s="59">
        <v>43.215118408203125</v>
      </c>
      <c r="O85" s="59">
        <v>30.53131103515625</v>
      </c>
      <c r="P85" s="969">
        <f t="shared" si="0"/>
        <v>0.20142364501953125</v>
      </c>
      <c r="Q85" s="970">
        <f>B85-TC3c!K86</f>
        <v>-2.9734357413617545</v>
      </c>
    </row>
    <row r="86" spans="1:17">
      <c r="A86" s="78">
        <v>1990</v>
      </c>
      <c r="B86" s="600">
        <f>avgpoinc!AW79</f>
        <v>22488.580700873634</v>
      </c>
      <c r="C86" s="561">
        <v>19968.804836551579</v>
      </c>
      <c r="D86" s="560">
        <v>28077.087562863093</v>
      </c>
      <c r="E86" s="560">
        <v>25607.419345287486</v>
      </c>
      <c r="F86" s="569">
        <f>B86*0.5/'TC5'!B86</f>
        <v>0.22271144390106201</v>
      </c>
      <c r="G86" s="580">
        <v>0.23310422897338867</v>
      </c>
      <c r="H86" s="587">
        <v>0.21644473075866699</v>
      </c>
      <c r="I86" s="588">
        <v>0.22887915372848511</v>
      </c>
      <c r="L86" s="969">
        <v>178.36500549316406</v>
      </c>
      <c r="M86" s="59">
        <v>103.22325134277344</v>
      </c>
      <c r="N86" s="59">
        <v>43.752761840820313</v>
      </c>
      <c r="O86" s="59">
        <v>31.086135864257813</v>
      </c>
      <c r="P86" s="969">
        <f t="shared" si="0"/>
        <v>0.3028564453125</v>
      </c>
      <c r="Q86" s="970">
        <f>B86-TC3c!K87</f>
        <v>-3.0780827252820018</v>
      </c>
    </row>
    <row r="87" spans="1:17">
      <c r="A87" s="78">
        <v>1991</v>
      </c>
      <c r="B87" s="600">
        <f>avgpoinc!AW80</f>
        <v>22070.238410124639</v>
      </c>
      <c r="C87" s="561">
        <v>19350.978618394336</v>
      </c>
      <c r="D87" s="560">
        <v>27410.866623815557</v>
      </c>
      <c r="E87" s="560">
        <v>26182.545159842975</v>
      </c>
      <c r="F87" s="569">
        <f>B87*0.5/'TC5'!B87</f>
        <v>0.22313666343688965</v>
      </c>
      <c r="G87" s="580">
        <v>0.23245465755462646</v>
      </c>
      <c r="H87" s="587">
        <v>0.21818327903747559</v>
      </c>
      <c r="I87" s="588">
        <v>0.23288238048553467</v>
      </c>
      <c r="L87" s="969">
        <v>180.97799682617188</v>
      </c>
      <c r="M87" s="59">
        <v>103.67823028564453</v>
      </c>
      <c r="N87" s="59">
        <v>45.283565521240234</v>
      </c>
      <c r="O87" s="59">
        <v>31.675399780273438</v>
      </c>
      <c r="P87" s="969">
        <f t="shared" si="0"/>
        <v>0.34080123901367188</v>
      </c>
      <c r="Q87" s="970">
        <f>B87-TC3c!K88</f>
        <v>-3.0941047113010427</v>
      </c>
    </row>
    <row r="88" spans="1:17">
      <c r="A88" s="78">
        <v>1992</v>
      </c>
      <c r="B88" s="600">
        <f>avgpoinc!AW81</f>
        <v>22055.735965440075</v>
      </c>
      <c r="C88" s="561">
        <v>19419.727828366264</v>
      </c>
      <c r="D88" s="560">
        <v>27241.624142957135</v>
      </c>
      <c r="E88" s="560">
        <v>25601.079122114974</v>
      </c>
      <c r="F88" s="569">
        <f>B88*0.5/'TC5'!B88</f>
        <v>0.21875536441802979</v>
      </c>
      <c r="G88" s="580">
        <v>0.23014551401138306</v>
      </c>
      <c r="H88" s="587">
        <v>0.21134620904922485</v>
      </c>
      <c r="I88" s="588">
        <v>0.22541189193725586</v>
      </c>
      <c r="L88" s="969">
        <v>183.4429931640625</v>
      </c>
      <c r="M88" s="59">
        <v>103.9420166015625</v>
      </c>
      <c r="N88" s="59">
        <v>46.929386138916016</v>
      </c>
      <c r="O88" s="59">
        <v>32.178207397460938</v>
      </c>
      <c r="P88" s="969">
        <f t="shared" si="0"/>
        <v>0.39338302612304688</v>
      </c>
      <c r="Q88" s="970">
        <f>B88-TC3c!K89</f>
        <v>-2.8676906328510086</v>
      </c>
    </row>
    <row r="89" spans="1:17">
      <c r="A89" s="78">
        <v>1993</v>
      </c>
      <c r="B89" s="600">
        <f>avgpoinc!AW82</f>
        <v>22592.74342104722</v>
      </c>
      <c r="C89" s="561">
        <v>19956.676514620285</v>
      </c>
      <c r="D89" s="560">
        <v>28266.73163223645</v>
      </c>
      <c r="E89" s="560">
        <v>25244.884630957436</v>
      </c>
      <c r="F89" s="569">
        <f>B89*0.5/'TC5'!B89</f>
        <v>0.22219538688659668</v>
      </c>
      <c r="G89" s="580">
        <v>0.23443478345870972</v>
      </c>
      <c r="H89" s="587">
        <v>0.21734923124313354</v>
      </c>
      <c r="I89" s="588">
        <v>0.22288244962692261</v>
      </c>
      <c r="L89" s="969">
        <v>185.68499755859375</v>
      </c>
      <c r="M89" s="59">
        <v>104.13827514648438</v>
      </c>
      <c r="N89" s="59">
        <v>48.255435943603516</v>
      </c>
      <c r="O89" s="59">
        <v>32.782096862792969</v>
      </c>
      <c r="P89" s="969">
        <f t="shared" si="0"/>
        <v>0.50918960571289063</v>
      </c>
      <c r="Q89" s="970">
        <f>B89-TC3c!K90</f>
        <v>-3.4579870877387293</v>
      </c>
    </row>
    <row r="90" spans="1:17">
      <c r="A90" s="78">
        <v>1994</v>
      </c>
      <c r="B90" s="600">
        <f>avgpoinc!AW83</f>
        <v>23276.975233899175</v>
      </c>
      <c r="C90" s="561">
        <v>20518.331159060956</v>
      </c>
      <c r="D90" s="560">
        <v>28789.76037977239</v>
      </c>
      <c r="E90" s="560">
        <v>26379.855835088652</v>
      </c>
      <c r="F90" s="569">
        <f>B90*0.5/'TC5'!B90</f>
        <v>0.22168296575546265</v>
      </c>
      <c r="G90" s="580">
        <v>0.23418557643890381</v>
      </c>
      <c r="H90" s="587">
        <v>0.21563106775283813</v>
      </c>
      <c r="I90" s="588">
        <v>0.22475796937942505</v>
      </c>
      <c r="L90" s="969">
        <v>187.75700378417969</v>
      </c>
      <c r="M90" s="59">
        <v>104.38193511962891</v>
      </c>
      <c r="N90" s="59">
        <v>49.857337951660156</v>
      </c>
      <c r="O90" s="59">
        <v>33.151519775390625</v>
      </c>
      <c r="P90" s="969">
        <f t="shared" si="0"/>
        <v>0.3662109375</v>
      </c>
      <c r="Q90" s="970">
        <f>B90-TC3c!K91</f>
        <v>-3.5946104242721049</v>
      </c>
    </row>
    <row r="91" spans="1:17">
      <c r="A91" s="78">
        <v>1995</v>
      </c>
      <c r="B91" s="600">
        <f>avgpoinc!AW84</f>
        <v>23451.105849449585</v>
      </c>
      <c r="C91" s="561">
        <v>20414.948063421405</v>
      </c>
      <c r="D91" s="560">
        <v>29177.917147780146</v>
      </c>
      <c r="E91" s="560">
        <v>27562.211271312226</v>
      </c>
      <c r="F91" s="569">
        <f>B91*0.5/'TC5'!B91</f>
        <v>0.21853822469711306</v>
      </c>
      <c r="G91" s="580">
        <v>0.23138731718063354</v>
      </c>
      <c r="H91" s="587">
        <v>0.21324634552001953</v>
      </c>
      <c r="I91" s="588">
        <v>0.22453516721725464</v>
      </c>
      <c r="L91" s="969">
        <v>189.91099548339844</v>
      </c>
      <c r="M91" s="59">
        <v>104.97669219970703</v>
      </c>
      <c r="N91" s="59">
        <v>51.008590698242188</v>
      </c>
      <c r="O91" s="59">
        <v>33.537284851074219</v>
      </c>
      <c r="P91" s="969">
        <f t="shared" si="0"/>
        <v>0.388427734375</v>
      </c>
      <c r="Q91" s="970">
        <f>B91-TC3c!K92</f>
        <v>-3.5509096326131839</v>
      </c>
    </row>
    <row r="92" spans="1:17">
      <c r="A92" s="78">
        <v>1996</v>
      </c>
      <c r="B92" s="600">
        <f>avgpoinc!AW85</f>
        <v>23911.815590353086</v>
      </c>
      <c r="C92" s="561">
        <v>20706.300494600349</v>
      </c>
      <c r="D92" s="560">
        <v>29316.161249685607</v>
      </c>
      <c r="E92" s="560">
        <v>28438.288116817614</v>
      </c>
      <c r="F92" s="569">
        <f>B92*0.5/'TC5'!B92</f>
        <v>0.21601492166519162</v>
      </c>
      <c r="G92" s="580">
        <v>0.22813683748245239</v>
      </c>
      <c r="H92" s="587">
        <v>0.20947229862213135</v>
      </c>
      <c r="I92" s="588">
        <v>0.22496986389160156</v>
      </c>
      <c r="L92" s="969">
        <v>192.04299926757813</v>
      </c>
      <c r="M92" s="59">
        <v>104.64340209960938</v>
      </c>
      <c r="N92" s="59">
        <v>53.347248077392578</v>
      </c>
      <c r="O92" s="59">
        <v>33.895404815673828</v>
      </c>
      <c r="P92" s="969">
        <f t="shared" si="0"/>
        <v>0.15694427490234375</v>
      </c>
      <c r="Q92" s="970">
        <f>B92-TC3c!K93</f>
        <v>-3.5747142208492733</v>
      </c>
    </row>
    <row r="93" spans="1:17">
      <c r="A93" s="78">
        <v>1997</v>
      </c>
      <c r="B93" s="600">
        <f>avgpoinc!AW86</f>
        <v>24507.123388530959</v>
      </c>
      <c r="C93" s="561">
        <v>21323.069145647234</v>
      </c>
      <c r="D93" s="560">
        <v>30052.549444113956</v>
      </c>
      <c r="E93" s="560">
        <v>28849.120123216173</v>
      </c>
      <c r="F93" s="569">
        <f>B93*0.5/'TC5'!B93</f>
        <v>0.21363043785095215</v>
      </c>
      <c r="G93" s="580">
        <v>0.22767752408981323</v>
      </c>
      <c r="H93" s="587">
        <v>0.20483052730560303</v>
      </c>
      <c r="I93" s="588">
        <v>0.22366863489151001</v>
      </c>
      <c r="L93" s="969">
        <v>194.42599487304688</v>
      </c>
      <c r="M93" s="59">
        <v>105.69508361816406</v>
      </c>
      <c r="N93" s="59">
        <v>54.483566284179688</v>
      </c>
      <c r="O93" s="59">
        <v>34.167224884033203</v>
      </c>
      <c r="P93" s="969">
        <f t="shared" si="0"/>
        <v>8.0120086669921875E-2</v>
      </c>
      <c r="Q93" s="970">
        <f>B93-TC3c!K94</f>
        <v>-3.42585666650848</v>
      </c>
    </row>
    <row r="94" spans="1:17">
      <c r="A94" s="78">
        <v>1998</v>
      </c>
      <c r="B94" s="600">
        <f>avgpoinc!AW87</f>
        <v>25417.851786248339</v>
      </c>
      <c r="C94" s="561">
        <v>22363.523145920291</v>
      </c>
      <c r="D94" s="560">
        <v>30775.716229627367</v>
      </c>
      <c r="E94" s="560">
        <v>29050.7217499412</v>
      </c>
      <c r="F94" s="569">
        <f>B94*0.5/'TC5'!B94</f>
        <v>0.21340078115463257</v>
      </c>
      <c r="G94" s="580">
        <v>0.22729837894439697</v>
      </c>
      <c r="H94" s="587">
        <v>0.20242315530776978</v>
      </c>
      <c r="I94" s="588">
        <v>0.22370952367782593</v>
      </c>
      <c r="L94" s="969">
        <v>196.79499816894531</v>
      </c>
      <c r="M94" s="59">
        <v>106.45875549316406</v>
      </c>
      <c r="N94" s="59">
        <v>55.884075164794922</v>
      </c>
      <c r="O94" s="59">
        <v>34.376064300537109</v>
      </c>
      <c r="P94" s="969">
        <f t="shared" si="0"/>
        <v>7.610321044921875E-2</v>
      </c>
      <c r="Q94" s="970">
        <f>B94-TC3c!K95</f>
        <v>-3.4901970238570357</v>
      </c>
    </row>
    <row r="95" spans="1:17">
      <c r="A95" s="83">
        <v>1999</v>
      </c>
      <c r="B95" s="601">
        <f>avgpoinc!AW88</f>
        <v>25975.273038428339</v>
      </c>
      <c r="C95" s="563">
        <v>22718.921543980232</v>
      </c>
      <c r="D95" s="562">
        <v>31416.841792317529</v>
      </c>
      <c r="E95" s="562">
        <v>29757.45341271114</v>
      </c>
      <c r="F95" s="572">
        <f>B95*0.5/'TC5'!B95</f>
        <v>0.21173858642578125</v>
      </c>
      <c r="G95" s="583">
        <v>0.22259926795959473</v>
      </c>
      <c r="H95" s="589">
        <v>0.20046460628509521</v>
      </c>
      <c r="I95" s="590">
        <v>0.22910410165786743</v>
      </c>
      <c r="L95" s="969">
        <v>199.2550048828125</v>
      </c>
      <c r="M95" s="59">
        <v>106.99850463867188</v>
      </c>
      <c r="N95" s="59">
        <v>57.599071502685547</v>
      </c>
      <c r="O95" s="59">
        <v>34.588054656982422</v>
      </c>
      <c r="P95" s="969">
        <f t="shared" si="0"/>
        <v>6.937408447265625E-2</v>
      </c>
      <c r="Q95" s="970">
        <f>B95-TC3c!K96</f>
        <v>-3.4522827769324067</v>
      </c>
    </row>
    <row r="96" spans="1:17">
      <c r="A96" s="88">
        <v>2000</v>
      </c>
      <c r="B96" s="602">
        <f>avgpoinc!AW89</f>
        <v>26487.524399663915</v>
      </c>
      <c r="C96" s="565">
        <v>23118.920429234458</v>
      </c>
      <c r="D96" s="564">
        <v>32275.06882427245</v>
      </c>
      <c r="E96" s="564">
        <v>29710.560736271364</v>
      </c>
      <c r="F96" s="573">
        <f>B96*0.5/'TC5'!B96</f>
        <v>0.20894283056259155</v>
      </c>
      <c r="G96" s="584">
        <v>0.21891117095947266</v>
      </c>
      <c r="H96" s="591">
        <v>0.2000766396522522</v>
      </c>
      <c r="I96" s="592">
        <v>0.22396606206893921</v>
      </c>
      <c r="L96" s="969">
        <v>201.64599609375</v>
      </c>
      <c r="M96" s="59">
        <v>107.03167724609375</v>
      </c>
      <c r="N96" s="59">
        <v>59.715686798095703</v>
      </c>
      <c r="O96" s="59">
        <v>34.847560882568359</v>
      </c>
      <c r="P96" s="969">
        <f t="shared" si="0"/>
        <v>5.10711669921875E-2</v>
      </c>
      <c r="Q96" s="970">
        <f>B96-TC3c!K97</f>
        <v>-3.3213693590441835</v>
      </c>
    </row>
    <row r="97" spans="1:17">
      <c r="A97" s="78">
        <v>2001</v>
      </c>
      <c r="B97" s="600">
        <f>avgpoinc!AW90</f>
        <v>26587.30247414055</v>
      </c>
      <c r="C97" s="561">
        <v>23157.322663524184</v>
      </c>
      <c r="D97" s="560">
        <v>31903.848563435495</v>
      </c>
      <c r="E97" s="560">
        <v>30403.119954840575</v>
      </c>
      <c r="F97" s="569">
        <f>B97*0.5/'TC5'!B97</f>
        <v>0.21076512336730957</v>
      </c>
      <c r="G97" s="580">
        <v>0.22215771675109863</v>
      </c>
      <c r="H97" s="587">
        <v>0.20226359367370605</v>
      </c>
      <c r="I97" s="588">
        <v>0.22306418418884277</v>
      </c>
      <c r="L97" s="969">
        <v>203.7760009765625</v>
      </c>
      <c r="M97" s="59">
        <v>106.18775177001953</v>
      </c>
      <c r="N97" s="59">
        <v>62.486137390136719</v>
      </c>
      <c r="O97" s="59">
        <v>35.053409576416016</v>
      </c>
      <c r="P97" s="969">
        <f t="shared" si="0"/>
        <v>4.8702239990234375E-2</v>
      </c>
      <c r="Q97" s="970">
        <f>B97-TC3c!K98</f>
        <v>-3.4748196022264892</v>
      </c>
    </row>
    <row r="98" spans="1:17">
      <c r="A98" s="78">
        <v>2002</v>
      </c>
      <c r="B98" s="600">
        <f>avgpoinc!AW91</f>
        <v>26326.008729253677</v>
      </c>
      <c r="C98" s="561">
        <v>22795.089359229023</v>
      </c>
      <c r="D98" s="560">
        <v>31860.792104552424</v>
      </c>
      <c r="E98" s="560">
        <v>29873.856019163723</v>
      </c>
      <c r="F98" s="569">
        <f>B98*0.5/'TC5'!B98</f>
        <v>0.20916539430618286</v>
      </c>
      <c r="G98" s="580">
        <v>0.22291487455368042</v>
      </c>
      <c r="H98" s="587">
        <v>0.20127242803573608</v>
      </c>
      <c r="I98" s="588">
        <v>0.21776282787322998</v>
      </c>
      <c r="L98" s="969">
        <v>206.20100402832031</v>
      </c>
      <c r="M98" s="59">
        <v>105.94461059570313</v>
      </c>
      <c r="N98" s="59">
        <v>64.90081787109375</v>
      </c>
      <c r="O98" s="59">
        <v>35.291629791259766</v>
      </c>
      <c r="P98" s="969">
        <f t="shared" si="0"/>
        <v>6.3945770263671875E-2</v>
      </c>
      <c r="Q98" s="970">
        <f>B98-TC3c!K99</f>
        <v>-3.43744426262856</v>
      </c>
    </row>
    <row r="99" spans="1:17">
      <c r="A99" s="78">
        <v>2003</v>
      </c>
      <c r="B99" s="600">
        <f>avgpoinc!AW92</f>
        <v>26172.079713738654</v>
      </c>
      <c r="C99" s="561">
        <v>22670.191508234006</v>
      </c>
      <c r="D99" s="560">
        <v>31336.505445250437</v>
      </c>
      <c r="E99" s="560">
        <v>29823.82994344964</v>
      </c>
      <c r="F99" s="569">
        <f>B99*0.5/'TC5'!B99</f>
        <v>0.20577830076217651</v>
      </c>
      <c r="G99" s="580">
        <v>0.21975249052047729</v>
      </c>
      <c r="H99" s="587">
        <v>0.197365403175354</v>
      </c>
      <c r="I99" s="588">
        <v>0.2148592472076416</v>
      </c>
      <c r="L99" s="969">
        <v>208.60600280761719</v>
      </c>
      <c r="M99" s="59">
        <v>105.52365875244141</v>
      </c>
      <c r="N99" s="59">
        <v>67.388717651367188</v>
      </c>
      <c r="O99" s="59">
        <v>35.579193115234375</v>
      </c>
      <c r="P99" s="969">
        <f t="shared" si="0"/>
        <v>0.11443328857421875</v>
      </c>
      <c r="Q99" s="970">
        <f>B99-TC3c!K100</f>
        <v>-3.4404802830904373</v>
      </c>
    </row>
    <row r="100" spans="1:17">
      <c r="A100" s="78">
        <v>2004</v>
      </c>
      <c r="B100" s="600">
        <f>avgpoinc!AW93</f>
        <v>26660.169361983339</v>
      </c>
      <c r="C100" s="561">
        <v>23087.240110452254</v>
      </c>
      <c r="D100" s="560">
        <v>31664.475877641053</v>
      </c>
      <c r="E100" s="560">
        <v>30336.705062260997</v>
      </c>
      <c r="F100" s="569">
        <f>B100*0.5/'TC5'!B100</f>
        <v>0.20365077257156375</v>
      </c>
      <c r="G100" s="580">
        <v>0.21790570020675659</v>
      </c>
      <c r="H100" s="587">
        <v>0.19386374950408936</v>
      </c>
      <c r="I100" s="588">
        <v>0.21470743417739868</v>
      </c>
      <c r="L100" s="969">
        <v>210.95100402832031</v>
      </c>
      <c r="M100" s="59">
        <v>105.16513061523438</v>
      </c>
      <c r="N100" s="59">
        <v>69.702667236328125</v>
      </c>
      <c r="O100" s="59">
        <v>35.963962554931641</v>
      </c>
      <c r="P100" s="969">
        <f t="shared" si="0"/>
        <v>0.11924362182617188</v>
      </c>
      <c r="Q100" s="970">
        <f>B100-TC3c!K101</f>
        <v>-3.2381934996301425</v>
      </c>
    </row>
    <row r="101" spans="1:17">
      <c r="A101" s="78">
        <v>2005</v>
      </c>
      <c r="B101" s="600">
        <f>avgpoinc!AW94</f>
        <v>27281.660363377043</v>
      </c>
      <c r="C101" s="561">
        <v>23436.99048982266</v>
      </c>
      <c r="D101" s="560">
        <v>32440.498786863209</v>
      </c>
      <c r="E101" s="560">
        <v>31780.185241172705</v>
      </c>
      <c r="F101" s="569">
        <f>B101*0.5/'TC5'!B101</f>
        <v>0.20327705144882205</v>
      </c>
      <c r="G101" s="580">
        <v>0.21848815679550171</v>
      </c>
      <c r="H101" s="587">
        <v>0.19370436668395996</v>
      </c>
      <c r="I101" s="588">
        <v>0.21507525444030762</v>
      </c>
      <c r="L101" s="969">
        <v>213.3489990234375</v>
      </c>
      <c r="M101" s="59">
        <v>105.70401000976563</v>
      </c>
      <c r="N101" s="59">
        <v>71.146636962890625</v>
      </c>
      <c r="O101" s="59">
        <v>36.338493347167969</v>
      </c>
      <c r="P101" s="969">
        <f t="shared" si="0"/>
        <v>0.15985870361328125</v>
      </c>
      <c r="Q101" s="970">
        <f>B101-TC3c!K102</f>
        <v>-3.1664860385499196</v>
      </c>
    </row>
    <row r="102" spans="1:17">
      <c r="A102" s="78">
        <v>2006</v>
      </c>
      <c r="B102" s="600">
        <f>avgpoinc!AW95</f>
        <v>27627.861192317479</v>
      </c>
      <c r="C102" s="561">
        <v>23465.629699404664</v>
      </c>
      <c r="D102" s="560">
        <v>32661.054892543976</v>
      </c>
      <c r="E102" s="560">
        <v>33328.574848488897</v>
      </c>
      <c r="F102" s="569">
        <f>B102*0.5/'TC5'!B102</f>
        <v>0.20105171203613281</v>
      </c>
      <c r="G102" s="580">
        <v>0.21655923128128052</v>
      </c>
      <c r="H102" s="587">
        <v>0.19006341695785522</v>
      </c>
      <c r="I102" s="588">
        <v>0.21779769659042358</v>
      </c>
      <c r="L102" s="969">
        <v>215.89700317382813</v>
      </c>
      <c r="M102" s="59">
        <v>105.77067565917969</v>
      </c>
      <c r="N102" s="59">
        <v>73.061668395996094</v>
      </c>
      <c r="O102" s="59">
        <v>36.843517303466797</v>
      </c>
      <c r="P102" s="969">
        <f t="shared" si="0"/>
        <v>0.22114181518554688</v>
      </c>
      <c r="Q102" s="970">
        <f>B102-TC3c!K103</f>
        <v>-3.1215053062551306</v>
      </c>
    </row>
    <row r="103" spans="1:17">
      <c r="A103" s="78">
        <v>2007</v>
      </c>
      <c r="B103" s="600">
        <f>avgpoinc!AW96</f>
        <v>27769.960175072567</v>
      </c>
      <c r="C103" s="561">
        <v>23285.855782130566</v>
      </c>
      <c r="D103" s="560">
        <v>31734.006686082113</v>
      </c>
      <c r="E103" s="560">
        <v>36049.81151823618</v>
      </c>
      <c r="F103" s="569">
        <f>B103*0.5/'TC5'!B103</f>
        <v>0.20438557863235474</v>
      </c>
      <c r="G103" s="580">
        <v>0.21748465299606323</v>
      </c>
      <c r="H103" s="587">
        <v>0.1909407377243042</v>
      </c>
      <c r="I103" s="588">
        <v>0.23114109039306641</v>
      </c>
      <c r="L103" s="969">
        <v>218.45700073242188</v>
      </c>
      <c r="M103" s="59">
        <v>105.2633056640625</v>
      </c>
      <c r="N103" s="59">
        <v>75.567100524902344</v>
      </c>
      <c r="O103" s="59">
        <v>37.436763763427734</v>
      </c>
      <c r="P103" s="969">
        <f t="shared" si="0"/>
        <v>0.18983078002929688</v>
      </c>
      <c r="Q103" s="970">
        <f>B103-TC3c!K104</f>
        <v>-2.9744560288090724</v>
      </c>
    </row>
    <row r="104" spans="1:17">
      <c r="A104" s="78">
        <v>2008</v>
      </c>
      <c r="B104" s="600">
        <f>avgpoinc!AW97</f>
        <v>27487.772606666422</v>
      </c>
      <c r="C104" s="561">
        <v>23195.161214022075</v>
      </c>
      <c r="D104" s="560">
        <v>31571.596327653395</v>
      </c>
      <c r="E104" s="560">
        <v>34742.159729155908</v>
      </c>
      <c r="F104" s="569">
        <f>B104*0.5/'TC5'!B104</f>
        <v>0.20805108547210691</v>
      </c>
      <c r="G104" s="580">
        <v>0.22419440746307373</v>
      </c>
      <c r="H104" s="587">
        <v>0.19597041606903076</v>
      </c>
      <c r="I104" s="588">
        <v>0.22528207302093506</v>
      </c>
      <c r="L104" s="969">
        <v>220.88400268554688</v>
      </c>
      <c r="M104" s="59">
        <v>106.13867950439453</v>
      </c>
      <c r="N104" s="59">
        <v>76.138824462890625</v>
      </c>
      <c r="O104" s="59">
        <v>38.410057067871094</v>
      </c>
      <c r="P104" s="969">
        <f t="shared" si="0"/>
        <v>0.196441650390625</v>
      </c>
      <c r="Q104" s="970">
        <f>B104-TC3c!K105</f>
        <v>-3.0889694093566504</v>
      </c>
    </row>
    <row r="105" spans="1:17">
      <c r="A105" s="83">
        <v>2009</v>
      </c>
      <c r="B105" s="603">
        <f>avgpoinc!AW98</f>
        <v>25565.675144572517</v>
      </c>
      <c r="C105" s="604">
        <v>21064.197654903492</v>
      </c>
      <c r="D105" s="562">
        <v>29477.871178423367</v>
      </c>
      <c r="E105" s="562">
        <v>34125.937306594104</v>
      </c>
      <c r="F105" s="572">
        <f>B105*0.5/'TC5'!B105</f>
        <v>0.20278036594390869</v>
      </c>
      <c r="G105" s="583">
        <v>0.21846729516983032</v>
      </c>
      <c r="H105" s="593">
        <v>0.19392526149749756</v>
      </c>
      <c r="I105" s="961">
        <v>0.22232800722122192</v>
      </c>
      <c r="L105" s="969">
        <v>223.26199340820313</v>
      </c>
      <c r="M105" s="59">
        <v>104.90023040771484</v>
      </c>
      <c r="N105" s="59">
        <v>78.875732421875</v>
      </c>
      <c r="O105" s="59">
        <v>39.294334411621094</v>
      </c>
      <c r="P105" s="969">
        <f t="shared" si="0"/>
        <v>0.1916961669921875</v>
      </c>
      <c r="Q105" s="970">
        <f>B105-TC3c!K106</f>
        <v>-2.5699973480950575</v>
      </c>
    </row>
    <row r="106" spans="1:17">
      <c r="A106" s="78">
        <v>2010</v>
      </c>
      <c r="B106" s="605">
        <f>avgpoinc!AW99</f>
        <v>26049.159591847187</v>
      </c>
      <c r="C106" s="606">
        <v>21568.321381742779</v>
      </c>
      <c r="D106" s="560">
        <v>29824.22239155</v>
      </c>
      <c r="E106" s="560">
        <v>34431.97830757562</v>
      </c>
      <c r="F106" s="569">
        <f>B106*0.5/'TC5'!B106</f>
        <v>0.20010691881179812</v>
      </c>
      <c r="G106" s="580">
        <v>0.21916091442108154</v>
      </c>
      <c r="H106" s="595">
        <v>0.18873012065887451</v>
      </c>
      <c r="I106" s="962">
        <v>0.21744430065155029</v>
      </c>
      <c r="L106" s="969">
        <v>225.6929931640625</v>
      </c>
      <c r="M106" s="59">
        <v>105.23757934570313</v>
      </c>
      <c r="N106" s="59">
        <v>80.091140747070313</v>
      </c>
      <c r="O106" s="59">
        <v>40.101459503173828</v>
      </c>
      <c r="P106" s="969">
        <f t="shared" si="0"/>
        <v>0.26281356811523438</v>
      </c>
      <c r="Q106" s="970">
        <f>B106-TC3c!K107</f>
        <v>-2.3803108147949388</v>
      </c>
    </row>
    <row r="107" spans="1:17">
      <c r="A107" s="78">
        <v>2011</v>
      </c>
      <c r="B107" s="605">
        <f>avgpoinc!AW100</f>
        <v>26135.867618403914</v>
      </c>
      <c r="C107" s="606">
        <v>21447.767942495553</v>
      </c>
      <c r="D107" s="560">
        <v>29750.264280391239</v>
      </c>
      <c r="E107" s="560">
        <v>35406.989891379671</v>
      </c>
      <c r="F107" s="569">
        <f>B107*0.5/'TC5'!B107</f>
        <v>0.19747686386108398</v>
      </c>
      <c r="G107" s="580">
        <v>0.21549445390701294</v>
      </c>
      <c r="H107" s="595">
        <v>0.18601363897323608</v>
      </c>
      <c r="I107" s="962">
        <v>0.21718341112136841</v>
      </c>
      <c r="L107" s="969">
        <v>227.8280029296875</v>
      </c>
      <c r="M107" s="59">
        <v>105.81358337402344</v>
      </c>
      <c r="N107" s="59">
        <v>80.806442260742188</v>
      </c>
      <c r="O107" s="59">
        <v>40.968833923339844</v>
      </c>
      <c r="P107" s="969">
        <f t="shared" si="0"/>
        <v>0.23914337158203125</v>
      </c>
      <c r="Q107" s="970">
        <f>B107-TC3c!K108</f>
        <v>-2.4466459412105905</v>
      </c>
    </row>
    <row r="108" spans="1:17">
      <c r="A108" s="78">
        <v>2012</v>
      </c>
      <c r="B108" s="605">
        <f>avgpoinc!AW101</f>
        <v>25953.860476645972</v>
      </c>
      <c r="C108" s="606">
        <v>21134.385428304686</v>
      </c>
      <c r="D108" s="560">
        <v>29708.566650131248</v>
      </c>
      <c r="E108" s="560">
        <v>35421.753874411559</v>
      </c>
      <c r="F108" s="569">
        <f>B108*0.5/'TC5'!B108</f>
        <v>0.19134211540222165</v>
      </c>
      <c r="G108" s="580">
        <v>0.20980864763259888</v>
      </c>
      <c r="H108" s="595">
        <v>0.1792868971824646</v>
      </c>
      <c r="I108" s="962">
        <v>0.21365296840667725</v>
      </c>
      <c r="L108" s="969">
        <v>229.95100402832031</v>
      </c>
      <c r="M108" s="59">
        <v>106.26150512695313</v>
      </c>
      <c r="N108" s="59">
        <v>80.810546875</v>
      </c>
      <c r="O108" s="59">
        <v>42.746334075927734</v>
      </c>
      <c r="P108" s="969">
        <f t="shared" si="0"/>
        <v>0.13261795043945313</v>
      </c>
      <c r="Q108" s="970">
        <f>B108-TC3c!K109</f>
        <v>-2.4392429439576517</v>
      </c>
    </row>
    <row r="109" spans="1:17">
      <c r="A109" s="78">
        <v>2013</v>
      </c>
      <c r="B109" s="605">
        <f>avgpoinc!AW102</f>
        <v>26763.314494255392</v>
      </c>
      <c r="C109" s="606">
        <v>21779.416888874162</v>
      </c>
      <c r="D109" s="560">
        <v>30559.30117591023</v>
      </c>
      <c r="E109" s="560">
        <v>36299.769226316188</v>
      </c>
      <c r="F109" s="569">
        <f>B109*0.5/'TC5'!B109</f>
        <v>0.19724971055984494</v>
      </c>
      <c r="G109" s="580">
        <v>0.21409732103347778</v>
      </c>
      <c r="H109" s="595">
        <v>0.1857839822769165</v>
      </c>
      <c r="I109" s="962">
        <v>0.21945446729660034</v>
      </c>
      <c r="L109" s="969">
        <v>232.04299926757813</v>
      </c>
      <c r="M109" s="59">
        <v>107.03058624267578</v>
      </c>
      <c r="N109" s="59">
        <v>80.655654907226563</v>
      </c>
      <c r="O109" s="59">
        <v>44.277271270751953</v>
      </c>
      <c r="P109" s="969">
        <f t="shared" si="0"/>
        <v>7.9486846923828125E-2</v>
      </c>
      <c r="Q109" s="970">
        <f>B109-TC3c!K110</f>
        <v>-2.5116224843950476</v>
      </c>
    </row>
    <row r="110" spans="1:17">
      <c r="A110" s="78">
        <v>2014</v>
      </c>
      <c r="B110" s="605">
        <f>avgpoinc!AW103</f>
        <v>27147.548835498135</v>
      </c>
      <c r="C110" s="606">
        <v>22397.504497905629</v>
      </c>
      <c r="D110" s="560">
        <v>30733.414473332516</v>
      </c>
      <c r="E110" s="560">
        <v>36006.324885104434</v>
      </c>
      <c r="F110" s="569">
        <f>B110*0.5/'TC5'!B110</f>
        <v>0.19550210237503055</v>
      </c>
      <c r="G110" s="580">
        <v>0.2156330943107605</v>
      </c>
      <c r="H110" s="595">
        <v>0.18176990747451782</v>
      </c>
      <c r="I110" s="962">
        <v>0.21470123529434204</v>
      </c>
      <c r="L110" s="969">
        <v>234.23899841308594</v>
      </c>
      <c r="M110" s="59">
        <v>107.46486663818359</v>
      </c>
      <c r="N110" s="59">
        <v>80.937217712402344</v>
      </c>
      <c r="O110" s="59">
        <v>45.773029327392578</v>
      </c>
      <c r="P110" s="969">
        <f t="shared" si="0"/>
        <v>6.3884735107421875E-2</v>
      </c>
      <c r="Q110" s="970">
        <f>B110-TC3c!K111</f>
        <v>-2.5619982153730234</v>
      </c>
    </row>
    <row r="111" spans="1:17">
      <c r="A111" s="78">
        <v>2015</v>
      </c>
      <c r="B111" s="605">
        <f>avgpoinc!AW104</f>
        <v>27692.182865871586</v>
      </c>
      <c r="C111" s="606">
        <v>22679.499214826195</v>
      </c>
      <c r="D111" s="560">
        <v>30865.572101207923</v>
      </c>
      <c r="E111" s="560">
        <v>38456.085628413217</v>
      </c>
      <c r="F111" s="569">
        <f>B111*0.5/'TC5'!B111</f>
        <v>0.19649595022201541</v>
      </c>
      <c r="G111" s="580">
        <v>0.21653735637664795</v>
      </c>
      <c r="H111" s="595">
        <v>0.18097174167633057</v>
      </c>
      <c r="I111" s="962">
        <v>0.22066664695739746</v>
      </c>
      <c r="L111" s="969">
        <v>236.4530029296875</v>
      </c>
      <c r="M111" s="59">
        <v>108.88981628417969</v>
      </c>
      <c r="N111" s="59">
        <v>81.724960327148438</v>
      </c>
      <c r="O111" s="59">
        <v>45.754886627197266</v>
      </c>
      <c r="P111" s="969">
        <f t="shared" ref="P111:P112" si="1">L111-M111-N111-O111</f>
        <v>8.3339691162109375E-2</v>
      </c>
      <c r="Q111" s="970">
        <f>B111-TC3c!K112</f>
        <v>-2.4492129475074762</v>
      </c>
    </row>
    <row r="112" spans="1:17">
      <c r="A112" s="78">
        <v>2016</v>
      </c>
      <c r="B112" s="605">
        <f>avgpoinc!AW105</f>
        <v>27436.373667827644</v>
      </c>
      <c r="C112" s="606">
        <v>22274.390362797105</v>
      </c>
      <c r="D112" s="560">
        <v>30396.303768671121</v>
      </c>
      <c r="E112" s="560">
        <v>39817.278767191616</v>
      </c>
      <c r="F112" s="569">
        <f>B112*0.5/'TC5'!B112</f>
        <v>0.19563710689544678</v>
      </c>
      <c r="G112" s="580">
        <v>0.21514809131622314</v>
      </c>
      <c r="H112" s="595">
        <v>0.18038314580917358</v>
      </c>
      <c r="I112" s="962">
        <v>0.2236592173576355</v>
      </c>
      <c r="L112" s="969">
        <v>238.65699768066406</v>
      </c>
      <c r="M112" s="59">
        <v>110.51072692871094</v>
      </c>
      <c r="N112" s="59">
        <v>81.852256774902344</v>
      </c>
      <c r="O112" s="59">
        <v>46.241073608398438</v>
      </c>
      <c r="P112" s="969">
        <f t="shared" si="1"/>
        <v>5.294036865234375E-2</v>
      </c>
      <c r="Q112" s="970">
        <f>B112-TC3c!K113</f>
        <v>-2.2938880556685035</v>
      </c>
    </row>
    <row r="113" spans="1:9">
      <c r="A113" s="78">
        <v>2017</v>
      </c>
      <c r="B113" s="605"/>
      <c r="C113" s="606"/>
      <c r="D113" s="560"/>
      <c r="E113" s="560"/>
      <c r="F113" s="569"/>
      <c r="G113" s="580"/>
      <c r="H113" s="595"/>
      <c r="I113" s="962"/>
    </row>
    <row r="114" spans="1:9">
      <c r="A114" s="78">
        <v>2018</v>
      </c>
      <c r="B114" s="605"/>
      <c r="C114" s="606"/>
      <c r="D114" s="560"/>
      <c r="E114" s="560"/>
      <c r="F114" s="569"/>
      <c r="G114" s="580"/>
      <c r="H114" s="595"/>
      <c r="I114" s="962"/>
    </row>
    <row r="115" spans="1:9">
      <c r="A115" s="78">
        <v>2019</v>
      </c>
      <c r="B115" s="605"/>
      <c r="C115" s="606"/>
      <c r="D115" s="560"/>
      <c r="E115" s="560"/>
      <c r="F115" s="569"/>
      <c r="G115" s="580"/>
      <c r="H115" s="595"/>
      <c r="I115" s="962"/>
    </row>
    <row r="116" spans="1:9" ht="15.55" thickBot="1">
      <c r="A116" s="71">
        <v>2020</v>
      </c>
      <c r="B116" s="463"/>
      <c r="C116" s="65"/>
      <c r="D116" s="464"/>
      <c r="E116" s="69"/>
      <c r="F116" s="466"/>
      <c r="G116" s="67"/>
      <c r="H116" s="68"/>
      <c r="I116" s="964"/>
    </row>
    <row r="117" spans="1:9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9" ht="15.55">
      <c r="D118" s="60"/>
      <c r="E118" s="60"/>
      <c r="F118" s="60"/>
      <c r="G118" s="60"/>
      <c r="H118" s="60"/>
      <c r="I118" s="60"/>
    </row>
    <row r="120" spans="1:9">
      <c r="A120" s="59" t="s">
        <v>1215</v>
      </c>
      <c r="B120" s="224">
        <f>(B110/B76)^(1/34)-1</f>
        <v>6.1768386864697877E-3</v>
      </c>
      <c r="C120" s="224">
        <f>(C110/C76)^(1/34)-1</f>
        <v>2.5572737901047304E-3</v>
      </c>
      <c r="D120" s="224">
        <f>(D110/D76)^(1/34)-1</f>
        <v>3.4609207512696916E-3</v>
      </c>
      <c r="E120" s="224">
        <f>(E110/E76)^(1/34)-1</f>
        <v>1.6218284860540555E-2</v>
      </c>
      <c r="F120" s="224"/>
      <c r="G120" s="224"/>
      <c r="H120" s="224"/>
      <c r="I120" s="224"/>
    </row>
  </sheetData>
  <mergeCells count="4">
    <mergeCell ref="A3:I3"/>
    <mergeCell ref="B6:I6"/>
    <mergeCell ref="B7:E7"/>
    <mergeCell ref="F7:I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20"/>
  <sheetViews>
    <sheetView workbookViewId="0">
      <pane xSplit="1" ySplit="8" topLeftCell="B9" activePane="bottomRight" state="frozen"/>
      <selection activeCell="H120" sqref="H120:M120"/>
      <selection pane="topRight" activeCell="H120" sqref="H120:M120"/>
      <selection pane="bottomLeft" activeCell="H120" sqref="H120:M120"/>
      <selection pane="bottomRight" activeCell="L109" sqref="L109:M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6">
      <c r="A1" s="55" t="s">
        <v>37</v>
      </c>
      <c r="F1" s="111"/>
      <c r="G1" s="111" t="s">
        <v>1214</v>
      </c>
      <c r="H1" s="111"/>
      <c r="I1" s="111"/>
    </row>
    <row r="2" spans="1:16" ht="15.55" thickBot="1"/>
    <row r="3" spans="1:16" ht="25" customHeight="1" thickTop="1">
      <c r="A3" s="1428" t="s">
        <v>1228</v>
      </c>
      <c r="B3" s="1429"/>
      <c r="C3" s="1429"/>
      <c r="D3" s="1429"/>
      <c r="E3" s="1429"/>
      <c r="F3" s="1429"/>
      <c r="G3" s="1429"/>
      <c r="H3" s="1429"/>
      <c r="I3" s="1430"/>
    </row>
    <row r="4" spans="1:16">
      <c r="A4" s="107"/>
      <c r="B4" s="62"/>
      <c r="C4" s="62"/>
      <c r="D4" s="62"/>
      <c r="E4" s="62"/>
      <c r="F4" s="62"/>
      <c r="G4" s="62"/>
      <c r="H4" s="62"/>
      <c r="I4" s="220"/>
    </row>
    <row r="5" spans="1:16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6" ht="25" customHeight="1">
      <c r="A6" s="107"/>
      <c r="B6" s="1437" t="s">
        <v>1229</v>
      </c>
      <c r="C6" s="1436"/>
      <c r="D6" s="1436"/>
      <c r="E6" s="1436"/>
      <c r="F6" s="1436"/>
      <c r="G6" s="1436"/>
      <c r="H6" s="1436"/>
      <c r="I6" s="1454"/>
    </row>
    <row r="7" spans="1:16" ht="19.95" customHeight="1">
      <c r="A7" s="107"/>
      <c r="B7" s="1415" t="s">
        <v>1354</v>
      </c>
      <c r="C7" s="1416"/>
      <c r="D7" s="1424"/>
      <c r="E7" s="1456"/>
      <c r="F7" s="1457" t="s">
        <v>1231</v>
      </c>
      <c r="G7" s="1416"/>
      <c r="H7" s="1424"/>
      <c r="I7" s="1427"/>
      <c r="L7" s="965"/>
      <c r="M7" s="966"/>
      <c r="N7" s="966"/>
      <c r="O7" s="966"/>
      <c r="P7" s="965"/>
    </row>
    <row r="8" spans="1:16" s="98" customFormat="1" ht="66.05" customHeight="1">
      <c r="A8" s="106"/>
      <c r="B8" s="1062" t="s">
        <v>1232</v>
      </c>
      <c r="C8" s="1081" t="s">
        <v>1230</v>
      </c>
      <c r="D8" s="1031" t="s">
        <v>1225</v>
      </c>
      <c r="E8" s="1063" t="s">
        <v>1226</v>
      </c>
      <c r="F8" s="1062" t="s">
        <v>1233</v>
      </c>
      <c r="G8" s="1081" t="s">
        <v>1230</v>
      </c>
      <c r="H8" s="1031" t="s">
        <v>1225</v>
      </c>
      <c r="I8" s="1032" t="s">
        <v>1226</v>
      </c>
      <c r="L8" s="1051" t="s">
        <v>1227</v>
      </c>
      <c r="M8" s="1051" t="s">
        <v>39</v>
      </c>
      <c r="N8" s="968"/>
      <c r="O8" s="968"/>
      <c r="P8" s="966"/>
    </row>
    <row r="9" spans="1:16" s="98" customFormat="1" ht="15.05" hidden="1" customHeight="1">
      <c r="A9" s="104">
        <v>1913</v>
      </c>
      <c r="B9" s="97"/>
      <c r="C9" s="96"/>
      <c r="D9" s="96"/>
      <c r="E9" s="1064"/>
      <c r="F9" s="1053"/>
      <c r="G9" s="479"/>
      <c r="H9" s="478"/>
      <c r="I9" s="1052"/>
    </row>
    <row r="10" spans="1:16" s="98" customFormat="1" ht="15.05" hidden="1" customHeight="1">
      <c r="A10" s="103">
        <v>1914</v>
      </c>
      <c r="B10" s="97"/>
      <c r="C10" s="96"/>
      <c r="D10" s="96"/>
      <c r="E10" s="1064"/>
      <c r="F10" s="1053"/>
      <c r="G10" s="479"/>
      <c r="H10" s="478"/>
      <c r="I10" s="1052"/>
    </row>
    <row r="11" spans="1:16" s="98" customFormat="1" ht="15.05" hidden="1" customHeight="1">
      <c r="A11" s="103">
        <v>1915</v>
      </c>
      <c r="B11" s="97"/>
      <c r="C11" s="96"/>
      <c r="D11" s="96"/>
      <c r="E11" s="1064"/>
      <c r="F11" s="1053"/>
      <c r="G11" s="479"/>
      <c r="H11" s="478"/>
      <c r="I11" s="1052"/>
    </row>
    <row r="12" spans="1:16" s="98" customFormat="1" ht="15.05" hidden="1" customHeight="1">
      <c r="A12" s="103">
        <v>1916</v>
      </c>
      <c r="B12" s="97"/>
      <c r="C12" s="96"/>
      <c r="D12" s="96"/>
      <c r="E12" s="1064"/>
      <c r="F12" s="1053"/>
      <c r="G12" s="479"/>
      <c r="H12" s="478"/>
      <c r="I12" s="1052"/>
    </row>
    <row r="13" spans="1:16" s="98" customFormat="1" ht="15.05" hidden="1" customHeight="1">
      <c r="A13" s="103">
        <v>1917</v>
      </c>
      <c r="B13" s="97"/>
      <c r="C13" s="96"/>
      <c r="D13" s="96"/>
      <c r="E13" s="1064"/>
      <c r="F13" s="1053"/>
      <c r="G13" s="479"/>
      <c r="H13" s="478"/>
      <c r="I13" s="1052"/>
    </row>
    <row r="14" spans="1:16" s="98" customFormat="1" ht="15.05" hidden="1" customHeight="1">
      <c r="A14" s="103">
        <v>1918</v>
      </c>
      <c r="B14" s="1065"/>
      <c r="C14" s="340"/>
      <c r="D14" s="340"/>
      <c r="E14" s="1066"/>
      <c r="F14" s="1053"/>
      <c r="G14" s="479"/>
      <c r="H14" s="478"/>
      <c r="I14" s="1052"/>
    </row>
    <row r="15" spans="1:16" s="98" customFormat="1" ht="15.05" hidden="1" customHeight="1">
      <c r="A15" s="102">
        <v>1919</v>
      </c>
      <c r="B15" s="1067"/>
      <c r="C15" s="341"/>
      <c r="D15" s="341"/>
      <c r="E15" s="1068"/>
      <c r="F15" s="1054"/>
      <c r="G15" s="482"/>
      <c r="H15" s="481"/>
      <c r="I15" s="1052"/>
    </row>
    <row r="16" spans="1:16" s="98" customFormat="1" ht="15.05" hidden="1" customHeight="1">
      <c r="A16" s="103">
        <v>1920</v>
      </c>
      <c r="B16" s="1065"/>
      <c r="C16" s="340"/>
      <c r="D16" s="340"/>
      <c r="E16" s="1066"/>
      <c r="F16" s="1053"/>
      <c r="G16" s="479"/>
      <c r="H16" s="478"/>
      <c r="I16" s="1052"/>
    </row>
    <row r="17" spans="1:9" s="98" customFormat="1" ht="15.05" hidden="1" customHeight="1">
      <c r="A17" s="103">
        <v>1921</v>
      </c>
      <c r="B17" s="1065"/>
      <c r="C17" s="340"/>
      <c r="D17" s="340"/>
      <c r="E17" s="1066"/>
      <c r="F17" s="1053"/>
      <c r="G17" s="479"/>
      <c r="H17" s="478"/>
      <c r="I17" s="1052"/>
    </row>
    <row r="18" spans="1:9" s="98" customFormat="1" ht="15.05" hidden="1" customHeight="1">
      <c r="A18" s="103">
        <v>1922</v>
      </c>
      <c r="B18" s="1065"/>
      <c r="C18" s="340"/>
      <c r="D18" s="340"/>
      <c r="E18" s="1066"/>
      <c r="F18" s="1053"/>
      <c r="G18" s="479"/>
      <c r="H18" s="478"/>
      <c r="I18" s="1052"/>
    </row>
    <row r="19" spans="1:9" s="98" customFormat="1" ht="15.05" hidden="1" customHeight="1">
      <c r="A19" s="103">
        <v>1923</v>
      </c>
      <c r="B19" s="1065"/>
      <c r="C19" s="340"/>
      <c r="D19" s="340"/>
      <c r="E19" s="1066"/>
      <c r="F19" s="1053"/>
      <c r="G19" s="479"/>
      <c r="H19" s="478"/>
      <c r="I19" s="1052"/>
    </row>
    <row r="20" spans="1:9" s="98" customFormat="1" ht="15.05" hidden="1" customHeight="1">
      <c r="A20" s="103">
        <v>1924</v>
      </c>
      <c r="B20" s="1065"/>
      <c r="C20" s="340"/>
      <c r="D20" s="340"/>
      <c r="E20" s="1066"/>
      <c r="F20" s="1053"/>
      <c r="G20" s="479"/>
      <c r="H20" s="478"/>
      <c r="I20" s="1052"/>
    </row>
    <row r="21" spans="1:9" s="98" customFormat="1" ht="15.05" hidden="1" customHeight="1">
      <c r="A21" s="103">
        <v>1925</v>
      </c>
      <c r="B21" s="1065"/>
      <c r="C21" s="340"/>
      <c r="D21" s="340"/>
      <c r="E21" s="1066"/>
      <c r="F21" s="1053"/>
      <c r="G21" s="479"/>
      <c r="H21" s="478"/>
      <c r="I21" s="1052"/>
    </row>
    <row r="22" spans="1:9" s="98" customFormat="1" ht="15.05" hidden="1" customHeight="1">
      <c r="A22" s="103">
        <v>1926</v>
      </c>
      <c r="B22" s="1065"/>
      <c r="C22" s="340"/>
      <c r="D22" s="340"/>
      <c r="E22" s="1066"/>
      <c r="F22" s="1053"/>
      <c r="G22" s="479"/>
      <c r="H22" s="478"/>
      <c r="I22" s="1052"/>
    </row>
    <row r="23" spans="1:9" s="98" customFormat="1" ht="15.05" hidden="1" customHeight="1">
      <c r="A23" s="103">
        <v>1927</v>
      </c>
      <c r="B23" s="1065"/>
      <c r="C23" s="340"/>
      <c r="D23" s="340"/>
      <c r="E23" s="1066"/>
      <c r="F23" s="1053"/>
      <c r="G23" s="479"/>
      <c r="H23" s="478"/>
      <c r="I23" s="1052"/>
    </row>
    <row r="24" spans="1:9" s="98" customFormat="1" ht="15.05" hidden="1" customHeight="1">
      <c r="A24" s="103">
        <v>1928</v>
      </c>
      <c r="B24" s="1065"/>
      <c r="C24" s="340"/>
      <c r="D24" s="340"/>
      <c r="E24" s="1066"/>
      <c r="F24" s="1053"/>
      <c r="G24" s="479"/>
      <c r="H24" s="478"/>
      <c r="I24" s="1052"/>
    </row>
    <row r="25" spans="1:9" s="98" customFormat="1" ht="15.05" hidden="1" customHeight="1">
      <c r="A25" s="102">
        <v>1929</v>
      </c>
      <c r="B25" s="1067"/>
      <c r="C25" s="341"/>
      <c r="D25" s="341"/>
      <c r="E25" s="1068"/>
      <c r="F25" s="1054"/>
      <c r="G25" s="482"/>
      <c r="H25" s="481"/>
      <c r="I25" s="1052"/>
    </row>
    <row r="26" spans="1:9" s="98" customFormat="1" ht="15.05" hidden="1" customHeight="1">
      <c r="A26" s="103">
        <v>1930</v>
      </c>
      <c r="B26" s="1065"/>
      <c r="C26" s="340"/>
      <c r="D26" s="340"/>
      <c r="E26" s="1066"/>
      <c r="F26" s="1053"/>
      <c r="G26" s="479"/>
      <c r="H26" s="478"/>
      <c r="I26" s="1052"/>
    </row>
    <row r="27" spans="1:9" s="98" customFormat="1" ht="15.05" hidden="1" customHeight="1">
      <c r="A27" s="103">
        <v>1931</v>
      </c>
      <c r="B27" s="1065"/>
      <c r="C27" s="340"/>
      <c r="D27" s="340"/>
      <c r="E27" s="1066"/>
      <c r="F27" s="1053"/>
      <c r="G27" s="479"/>
      <c r="H27" s="478"/>
      <c r="I27" s="1052"/>
    </row>
    <row r="28" spans="1:9" s="98" customFormat="1" ht="15.05" hidden="1" customHeight="1">
      <c r="A28" s="103">
        <v>1932</v>
      </c>
      <c r="B28" s="1065"/>
      <c r="C28" s="340"/>
      <c r="D28" s="340"/>
      <c r="E28" s="1066"/>
      <c r="F28" s="1053"/>
      <c r="G28" s="479"/>
      <c r="H28" s="478"/>
      <c r="I28" s="1052"/>
    </row>
    <row r="29" spans="1:9" s="98" customFormat="1" ht="15.05" hidden="1" customHeight="1">
      <c r="A29" s="103">
        <v>1933</v>
      </c>
      <c r="B29" s="1065"/>
      <c r="C29" s="340"/>
      <c r="D29" s="340"/>
      <c r="E29" s="1066"/>
      <c r="F29" s="1053"/>
      <c r="G29" s="479"/>
      <c r="H29" s="478"/>
      <c r="I29" s="1052"/>
    </row>
    <row r="30" spans="1:9" s="98" customFormat="1" ht="15.05" hidden="1" customHeight="1">
      <c r="A30" s="103">
        <v>1934</v>
      </c>
      <c r="B30" s="1065"/>
      <c r="C30" s="340"/>
      <c r="D30" s="340"/>
      <c r="E30" s="1066"/>
      <c r="F30" s="1053"/>
      <c r="G30" s="479"/>
      <c r="H30" s="478"/>
      <c r="I30" s="1052"/>
    </row>
    <row r="31" spans="1:9" s="98" customFormat="1" ht="15.05" hidden="1" customHeight="1">
      <c r="A31" s="103">
        <v>1935</v>
      </c>
      <c r="B31" s="1065"/>
      <c r="C31" s="340"/>
      <c r="D31" s="340"/>
      <c r="E31" s="1066"/>
      <c r="F31" s="1053"/>
      <c r="G31" s="479"/>
      <c r="H31" s="478"/>
      <c r="I31" s="1052"/>
    </row>
    <row r="32" spans="1:9" s="98" customFormat="1" ht="15.05" hidden="1" customHeight="1">
      <c r="A32" s="103">
        <v>1936</v>
      </c>
      <c r="B32" s="1065"/>
      <c r="C32" s="340"/>
      <c r="D32" s="340"/>
      <c r="E32" s="1066"/>
      <c r="F32" s="1053"/>
      <c r="G32" s="479"/>
      <c r="H32" s="478"/>
      <c r="I32" s="1052"/>
    </row>
    <row r="33" spans="1:9" s="98" customFormat="1" ht="15.05" hidden="1" customHeight="1">
      <c r="A33" s="103">
        <v>1937</v>
      </c>
      <c r="B33" s="1065"/>
      <c r="C33" s="340"/>
      <c r="D33" s="340"/>
      <c r="E33" s="1066"/>
      <c r="F33" s="1053"/>
      <c r="G33" s="479"/>
      <c r="H33" s="478"/>
      <c r="I33" s="1052"/>
    </row>
    <row r="34" spans="1:9" s="98" customFormat="1" ht="15.05" hidden="1" customHeight="1">
      <c r="A34" s="103">
        <v>1938</v>
      </c>
      <c r="B34" s="1065"/>
      <c r="C34" s="340"/>
      <c r="D34" s="340"/>
      <c r="E34" s="1066"/>
      <c r="F34" s="1053"/>
      <c r="G34" s="479"/>
      <c r="H34" s="478"/>
      <c r="I34" s="1052"/>
    </row>
    <row r="35" spans="1:9" s="98" customFormat="1" ht="15.05" hidden="1" customHeight="1">
      <c r="A35" s="102">
        <v>1939</v>
      </c>
      <c r="B35" s="1067"/>
      <c r="C35" s="341"/>
      <c r="D35" s="341"/>
      <c r="E35" s="1068"/>
      <c r="F35" s="1054"/>
      <c r="G35" s="482"/>
      <c r="H35" s="481"/>
      <c r="I35" s="1052"/>
    </row>
    <row r="36" spans="1:9" s="98" customFormat="1" ht="15.05" hidden="1" customHeight="1">
      <c r="A36" s="103">
        <v>1940</v>
      </c>
      <c r="B36" s="1065"/>
      <c r="C36" s="340"/>
      <c r="D36" s="340"/>
      <c r="E36" s="1066"/>
      <c r="F36" s="1053"/>
      <c r="G36" s="479"/>
      <c r="H36" s="478"/>
      <c r="I36" s="1052"/>
    </row>
    <row r="37" spans="1:9" s="98" customFormat="1" ht="15.05" hidden="1" customHeight="1">
      <c r="A37" s="103">
        <v>1941</v>
      </c>
      <c r="B37" s="1065"/>
      <c r="C37" s="340"/>
      <c r="D37" s="340"/>
      <c r="E37" s="1066"/>
      <c r="F37" s="1053"/>
      <c r="G37" s="479"/>
      <c r="H37" s="478"/>
      <c r="I37" s="1052"/>
    </row>
    <row r="38" spans="1:9" s="98" customFormat="1" ht="15.05" hidden="1" customHeight="1">
      <c r="A38" s="103">
        <v>1942</v>
      </c>
      <c r="B38" s="1065"/>
      <c r="C38" s="340"/>
      <c r="D38" s="340"/>
      <c r="E38" s="1066"/>
      <c r="F38" s="1053"/>
      <c r="G38" s="479"/>
      <c r="H38" s="478"/>
      <c r="I38" s="1052"/>
    </row>
    <row r="39" spans="1:9" s="98" customFormat="1" ht="15.05" hidden="1" customHeight="1">
      <c r="A39" s="103">
        <v>1943</v>
      </c>
      <c r="B39" s="1065"/>
      <c r="C39" s="340"/>
      <c r="D39" s="340"/>
      <c r="E39" s="1066"/>
      <c r="F39" s="1053"/>
      <c r="G39" s="479"/>
      <c r="H39" s="478"/>
      <c r="I39" s="1052"/>
    </row>
    <row r="40" spans="1:9" s="98" customFormat="1" ht="15.05" hidden="1" customHeight="1">
      <c r="A40" s="103">
        <v>1944</v>
      </c>
      <c r="B40" s="1065"/>
      <c r="C40" s="340"/>
      <c r="D40" s="340"/>
      <c r="E40" s="1066"/>
      <c r="F40" s="1053"/>
      <c r="G40" s="479"/>
      <c r="H40" s="478"/>
      <c r="I40" s="1052"/>
    </row>
    <row r="41" spans="1:9" s="98" customFormat="1" ht="15.05" hidden="1" customHeight="1">
      <c r="A41" s="103">
        <v>1945</v>
      </c>
      <c r="B41" s="1065"/>
      <c r="C41" s="340"/>
      <c r="D41" s="340"/>
      <c r="E41" s="1066"/>
      <c r="F41" s="1053"/>
      <c r="G41" s="479"/>
      <c r="H41" s="478"/>
      <c r="I41" s="1052"/>
    </row>
    <row r="42" spans="1:9" s="98" customFormat="1" ht="15.05" hidden="1" customHeight="1">
      <c r="A42" s="103">
        <v>1946</v>
      </c>
      <c r="B42" s="1065"/>
      <c r="C42" s="340"/>
      <c r="D42" s="340"/>
      <c r="E42" s="1066"/>
      <c r="F42" s="1053"/>
      <c r="G42" s="479"/>
      <c r="H42" s="478"/>
      <c r="I42" s="1052"/>
    </row>
    <row r="43" spans="1:9" s="98" customFormat="1" ht="15.05" hidden="1" customHeight="1">
      <c r="A43" s="103">
        <v>1947</v>
      </c>
      <c r="B43" s="1065"/>
      <c r="C43" s="340"/>
      <c r="D43" s="340"/>
      <c r="E43" s="1066"/>
      <c r="F43" s="1053"/>
      <c r="G43" s="479"/>
      <c r="H43" s="478"/>
      <c r="I43" s="1052"/>
    </row>
    <row r="44" spans="1:9" s="98" customFormat="1" ht="15.05" hidden="1" customHeight="1">
      <c r="A44" s="103">
        <v>1948</v>
      </c>
      <c r="B44" s="1065"/>
      <c r="C44" s="340"/>
      <c r="D44" s="340"/>
      <c r="E44" s="1066"/>
      <c r="F44" s="1053"/>
      <c r="G44" s="479"/>
      <c r="H44" s="478"/>
      <c r="I44" s="1052"/>
    </row>
    <row r="45" spans="1:9" s="98" customFormat="1" ht="15.05" hidden="1" customHeight="1">
      <c r="A45" s="102">
        <v>1949</v>
      </c>
      <c r="B45" s="1067"/>
      <c r="C45" s="341"/>
      <c r="D45" s="341"/>
      <c r="E45" s="1068"/>
      <c r="F45" s="1054"/>
      <c r="G45" s="482"/>
      <c r="H45" s="481"/>
      <c r="I45" s="1052"/>
    </row>
    <row r="46" spans="1:9" s="98" customFormat="1" ht="15.05" hidden="1" customHeight="1">
      <c r="A46" s="103">
        <v>1950</v>
      </c>
      <c r="B46" s="1065"/>
      <c r="C46" s="340"/>
      <c r="D46" s="340"/>
      <c r="E46" s="1066"/>
      <c r="F46" s="1053"/>
      <c r="G46" s="479"/>
      <c r="H46" s="478"/>
      <c r="I46" s="1052"/>
    </row>
    <row r="47" spans="1:9" s="98" customFormat="1" ht="15.05" hidden="1" customHeight="1">
      <c r="A47" s="103">
        <v>1951</v>
      </c>
      <c r="B47" s="1065"/>
      <c r="C47" s="340"/>
      <c r="D47" s="340"/>
      <c r="E47" s="1066"/>
      <c r="F47" s="1053"/>
      <c r="G47" s="479"/>
      <c r="H47" s="478"/>
      <c r="I47" s="1052"/>
    </row>
    <row r="48" spans="1:9" s="98" customFormat="1" ht="15.05" hidden="1" customHeight="1">
      <c r="A48" s="103">
        <v>1952</v>
      </c>
      <c r="B48" s="1065"/>
      <c r="C48" s="340"/>
      <c r="D48" s="340"/>
      <c r="E48" s="1066"/>
      <c r="F48" s="1053"/>
      <c r="G48" s="479"/>
      <c r="H48" s="478"/>
      <c r="I48" s="1052"/>
    </row>
    <row r="49" spans="1:9" s="98" customFormat="1" ht="15.05" hidden="1" customHeight="1">
      <c r="A49" s="103">
        <v>1953</v>
      </c>
      <c r="B49" s="1065"/>
      <c r="C49" s="340"/>
      <c r="D49" s="340"/>
      <c r="E49" s="1066"/>
      <c r="F49" s="1053"/>
      <c r="G49" s="479"/>
      <c r="H49" s="478"/>
      <c r="I49" s="1052"/>
    </row>
    <row r="50" spans="1:9" s="98" customFormat="1" ht="15.05" hidden="1" customHeight="1">
      <c r="A50" s="103">
        <v>1954</v>
      </c>
      <c r="B50" s="1065"/>
      <c r="C50" s="340"/>
      <c r="D50" s="340"/>
      <c r="E50" s="1066"/>
      <c r="F50" s="1053"/>
      <c r="G50" s="479"/>
      <c r="H50" s="478"/>
      <c r="I50" s="1052"/>
    </row>
    <row r="51" spans="1:9" s="98" customFormat="1" ht="15.05" hidden="1" customHeight="1">
      <c r="A51" s="103">
        <v>1955</v>
      </c>
      <c r="B51" s="1065"/>
      <c r="C51" s="340"/>
      <c r="D51" s="340"/>
      <c r="E51" s="1066"/>
      <c r="F51" s="1053"/>
      <c r="G51" s="479"/>
      <c r="H51" s="478"/>
      <c r="I51" s="1052"/>
    </row>
    <row r="52" spans="1:9" s="98" customFormat="1" ht="15.05" hidden="1" customHeight="1">
      <c r="A52" s="103">
        <v>1956</v>
      </c>
      <c r="B52" s="1065"/>
      <c r="C52" s="340"/>
      <c r="D52" s="340"/>
      <c r="E52" s="1066"/>
      <c r="F52" s="1053"/>
      <c r="G52" s="479"/>
      <c r="H52" s="478"/>
      <c r="I52" s="1052"/>
    </row>
    <row r="53" spans="1:9" s="98" customFormat="1" ht="15.05" hidden="1" customHeight="1">
      <c r="A53" s="103">
        <v>1957</v>
      </c>
      <c r="B53" s="1065"/>
      <c r="C53" s="340"/>
      <c r="D53" s="340"/>
      <c r="E53" s="1066"/>
      <c r="F53" s="1053"/>
      <c r="G53" s="479"/>
      <c r="H53" s="478"/>
      <c r="I53" s="1052"/>
    </row>
    <row r="54" spans="1:9" s="98" customFormat="1" ht="15.05" hidden="1" customHeight="1">
      <c r="A54" s="103">
        <v>1958</v>
      </c>
      <c r="B54" s="1065"/>
      <c r="C54" s="340"/>
      <c r="D54" s="340"/>
      <c r="E54" s="1066"/>
      <c r="F54" s="1053"/>
      <c r="G54" s="479"/>
      <c r="H54" s="478"/>
      <c r="I54" s="1052"/>
    </row>
    <row r="55" spans="1:9" s="98" customFormat="1" ht="15.05" hidden="1" customHeight="1">
      <c r="A55" s="102">
        <v>1959</v>
      </c>
      <c r="B55" s="1067"/>
      <c r="C55" s="341"/>
      <c r="D55" s="341"/>
      <c r="E55" s="1068"/>
      <c r="F55" s="1054"/>
      <c r="G55" s="482"/>
      <c r="H55" s="481"/>
      <c r="I55" s="1052"/>
    </row>
    <row r="56" spans="1:9" hidden="1">
      <c r="A56" s="78">
        <v>1960</v>
      </c>
      <c r="B56" s="1065"/>
      <c r="C56" s="340"/>
      <c r="D56" s="340"/>
      <c r="E56" s="1066"/>
      <c r="F56" s="1053"/>
      <c r="G56" s="479"/>
      <c r="H56" s="478"/>
      <c r="I56" s="220"/>
    </row>
    <row r="57" spans="1:9" hidden="1">
      <c r="A57" s="78">
        <v>1961</v>
      </c>
      <c r="B57" s="1065"/>
      <c r="C57" s="340"/>
      <c r="D57" s="340"/>
      <c r="E57" s="1066"/>
      <c r="F57" s="1053"/>
      <c r="G57" s="479"/>
      <c r="H57" s="478"/>
      <c r="I57" s="220"/>
    </row>
    <row r="58" spans="1:9" hidden="1">
      <c r="A58" s="78">
        <v>1962</v>
      </c>
      <c r="B58" s="1069"/>
      <c r="C58" s="558"/>
      <c r="D58" s="558"/>
      <c r="E58" s="1070"/>
      <c r="F58" s="1055"/>
      <c r="G58" s="579"/>
      <c r="H58" s="585"/>
      <c r="I58" s="220"/>
    </row>
    <row r="59" spans="1:9" hidden="1">
      <c r="A59" s="78">
        <v>1963</v>
      </c>
      <c r="B59" s="1071"/>
      <c r="C59" s="560"/>
      <c r="D59" s="560"/>
      <c r="E59" s="1072"/>
      <c r="F59" s="1056"/>
      <c r="G59" s="580"/>
      <c r="H59" s="587"/>
      <c r="I59" s="220"/>
    </row>
    <row r="60" spans="1:9" hidden="1">
      <c r="A60" s="78">
        <v>1964</v>
      </c>
      <c r="B60" s="1071"/>
      <c r="C60" s="560"/>
      <c r="D60" s="560"/>
      <c r="E60" s="1072"/>
      <c r="F60" s="1056"/>
      <c r="G60" s="580"/>
      <c r="H60" s="587"/>
      <c r="I60" s="220"/>
    </row>
    <row r="61" spans="1:9" hidden="1">
      <c r="A61" s="78">
        <v>1965</v>
      </c>
      <c r="B61" s="1071"/>
      <c r="C61" s="560"/>
      <c r="D61" s="560"/>
      <c r="E61" s="1072"/>
      <c r="F61" s="1056"/>
      <c r="G61" s="580"/>
      <c r="H61" s="587"/>
      <c r="I61" s="220"/>
    </row>
    <row r="62" spans="1:9" hidden="1">
      <c r="A62" s="78">
        <v>1966</v>
      </c>
      <c r="B62" s="1071"/>
      <c r="C62" s="560"/>
      <c r="D62" s="560"/>
      <c r="E62" s="1072"/>
      <c r="F62" s="1056"/>
      <c r="G62" s="580"/>
      <c r="H62" s="587"/>
      <c r="I62" s="220"/>
    </row>
    <row r="63" spans="1:9" hidden="1">
      <c r="A63" s="78">
        <v>1967</v>
      </c>
      <c r="B63" s="1071"/>
      <c r="C63" s="560"/>
      <c r="D63" s="560"/>
      <c r="E63" s="1072"/>
      <c r="F63" s="1056"/>
      <c r="G63" s="581"/>
      <c r="H63" s="587"/>
      <c r="I63" s="220"/>
    </row>
    <row r="64" spans="1:9" hidden="1">
      <c r="A64" s="78">
        <v>1968</v>
      </c>
      <c r="B64" s="1071"/>
      <c r="C64" s="560"/>
      <c r="D64" s="560"/>
      <c r="E64" s="1072"/>
      <c r="F64" s="1056"/>
      <c r="G64" s="581"/>
      <c r="H64" s="587"/>
      <c r="I64" s="220"/>
    </row>
    <row r="65" spans="1:16" hidden="1">
      <c r="A65" s="83">
        <v>1969</v>
      </c>
      <c r="B65" s="1073"/>
      <c r="C65" s="562"/>
      <c r="D65" s="562"/>
      <c r="E65" s="1074"/>
      <c r="F65" s="1057"/>
      <c r="G65" s="582"/>
      <c r="H65" s="589"/>
      <c r="I65" s="220"/>
    </row>
    <row r="66" spans="1:16" hidden="1">
      <c r="A66" s="78">
        <v>1970</v>
      </c>
      <c r="B66" s="1071"/>
      <c r="C66" s="560"/>
      <c r="D66" s="560"/>
      <c r="E66" s="1072"/>
      <c r="F66" s="1056"/>
      <c r="G66" s="581"/>
      <c r="H66" s="587"/>
      <c r="I66" s="220"/>
    </row>
    <row r="67" spans="1:16" hidden="1">
      <c r="A67" s="78">
        <v>1971</v>
      </c>
      <c r="B67" s="1071"/>
      <c r="C67" s="560"/>
      <c r="D67" s="560"/>
      <c r="E67" s="1072"/>
      <c r="F67" s="1056"/>
      <c r="G67" s="581"/>
      <c r="H67" s="587"/>
      <c r="I67" s="220"/>
    </row>
    <row r="68" spans="1:16" hidden="1">
      <c r="A68" s="78">
        <v>1972</v>
      </c>
      <c r="B68" s="1071"/>
      <c r="C68" s="560"/>
      <c r="D68" s="560"/>
      <c r="E68" s="1072"/>
      <c r="F68" s="1056"/>
      <c r="G68" s="581"/>
      <c r="H68" s="587"/>
      <c r="I68" s="220"/>
    </row>
    <row r="69" spans="1:16" hidden="1">
      <c r="A69" s="78">
        <v>1973</v>
      </c>
      <c r="B69" s="1071"/>
      <c r="C69" s="560"/>
      <c r="D69" s="560"/>
      <c r="E69" s="1072"/>
      <c r="F69" s="1056"/>
      <c r="G69" s="581"/>
      <c r="H69" s="587"/>
      <c r="I69" s="220"/>
    </row>
    <row r="70" spans="1:16" hidden="1">
      <c r="A70" s="78">
        <v>1974</v>
      </c>
      <c r="B70" s="1071"/>
      <c r="C70" s="560"/>
      <c r="D70" s="560"/>
      <c r="E70" s="1072"/>
      <c r="F70" s="1056"/>
      <c r="G70" s="581"/>
      <c r="H70" s="587"/>
      <c r="I70" s="220"/>
    </row>
    <row r="71" spans="1:16" hidden="1">
      <c r="A71" s="78">
        <v>1975</v>
      </c>
      <c r="B71" s="1071"/>
      <c r="C71" s="560"/>
      <c r="D71" s="560"/>
      <c r="E71" s="1072"/>
      <c r="F71" s="1056"/>
      <c r="G71" s="581"/>
      <c r="H71" s="587"/>
      <c r="I71" s="220"/>
    </row>
    <row r="72" spans="1:16" hidden="1">
      <c r="A72" s="78">
        <v>1976</v>
      </c>
      <c r="B72" s="1071"/>
      <c r="C72" s="560"/>
      <c r="D72" s="560"/>
      <c r="E72" s="1072"/>
      <c r="F72" s="1056"/>
      <c r="G72" s="581"/>
      <c r="H72" s="587"/>
      <c r="I72" s="220"/>
    </row>
    <row r="73" spans="1:16" hidden="1">
      <c r="A73" s="78">
        <v>1977</v>
      </c>
      <c r="B73" s="1071"/>
      <c r="C73" s="560"/>
      <c r="D73" s="560"/>
      <c r="E73" s="1072"/>
      <c r="F73" s="1056"/>
      <c r="G73" s="581"/>
      <c r="H73" s="587"/>
      <c r="I73" s="220"/>
    </row>
    <row r="74" spans="1:16" hidden="1">
      <c r="A74" s="78">
        <v>1978</v>
      </c>
      <c r="B74" s="1071"/>
      <c r="C74" s="560"/>
      <c r="D74" s="560"/>
      <c r="E74" s="1072"/>
      <c r="F74" s="1056"/>
      <c r="G74" s="581"/>
      <c r="H74" s="587"/>
      <c r="I74" s="220"/>
    </row>
    <row r="75" spans="1:16">
      <c r="A75" s="83">
        <v>1979</v>
      </c>
      <c r="B75" s="1073">
        <f>TC7b!E75</f>
        <v>20395.878842538878</v>
      </c>
      <c r="C75" s="562">
        <f>$L75*G75/0.5</f>
        <v>11866.647938901209</v>
      </c>
      <c r="D75" s="562">
        <f>$L75*H75/0.5</f>
        <v>4114.1161314375131</v>
      </c>
      <c r="E75" s="1074">
        <f>$L75*I75/0.5</f>
        <v>4415.11854084476</v>
      </c>
      <c r="F75" s="1057">
        <f>TC7b!I75</f>
        <v>0.22010868787765503</v>
      </c>
      <c r="G75" s="583">
        <v>0.12806272506713867</v>
      </c>
      <c r="H75" s="589">
        <v>4.4398799538612366E-2</v>
      </c>
      <c r="I75" s="590">
        <f>F75-G75-H75</f>
        <v>4.7647163271903992E-2</v>
      </c>
      <c r="L75" s="1080">
        <v>46331.389296455913</v>
      </c>
      <c r="M75" s="1079">
        <f>L75*F75/0.5-B75</f>
        <v>3.7686446048610378E-3</v>
      </c>
      <c r="O75" s="970"/>
      <c r="P75" s="969"/>
    </row>
    <row r="76" spans="1:16">
      <c r="A76" s="78">
        <v>1980</v>
      </c>
      <c r="B76" s="1071">
        <f>TC7b!E76</f>
        <v>20836.301277234979</v>
      </c>
      <c r="C76" s="560">
        <f t="shared" ref="C76:C110" si="0">$L76*G76/0.5</f>
        <v>11762.848355701872</v>
      </c>
      <c r="D76" s="560">
        <f t="shared" ref="D76:D110" si="1">$L76*H76/0.5</f>
        <v>4404.9827963781936</v>
      </c>
      <c r="E76" s="1072">
        <f t="shared" ref="E76:E110" si="2">$L76*I76/0.5</f>
        <v>4668.4670804471634</v>
      </c>
      <c r="F76" s="1056">
        <f>TC7b!I76</f>
        <v>0.22621804475784302</v>
      </c>
      <c r="G76" s="580">
        <v>0.1277083158493042</v>
      </c>
      <c r="H76" s="587">
        <v>4.7824550420045853E-2</v>
      </c>
      <c r="I76" s="588">
        <f t="shared" ref="I76:I110" si="3">F76-G76-H76</f>
        <v>5.0685178488492966E-2</v>
      </c>
      <c r="L76" s="1080">
        <v>46053.572461099684</v>
      </c>
      <c r="M76" s="1079">
        <f t="shared" ref="M76:M110" si="4">L76*F76/0.5-B76</f>
        <v>-3.0447077479038853E-3</v>
      </c>
      <c r="O76" s="970"/>
      <c r="P76" s="969"/>
    </row>
    <row r="77" spans="1:16">
      <c r="A77" s="78">
        <v>1981</v>
      </c>
      <c r="B77" s="1071">
        <f>TC7b!E77</f>
        <v>22235.792916211914</v>
      </c>
      <c r="C77" s="560">
        <f t="shared" si="0"/>
        <v>12611.227074339498</v>
      </c>
      <c r="D77" s="560">
        <f t="shared" si="1"/>
        <v>4718.2958772851298</v>
      </c>
      <c r="E77" s="1072">
        <f t="shared" si="2"/>
        <v>4906.2743383703</v>
      </c>
      <c r="F77" s="1056">
        <f>TC7b!I77</f>
        <v>0.22873485088348389</v>
      </c>
      <c r="G77" s="580">
        <v>0.12972897291183472</v>
      </c>
      <c r="H77" s="587">
        <v>4.8536092042922974E-2</v>
      </c>
      <c r="I77" s="588">
        <f t="shared" si="3"/>
        <v>5.0469785928726196E-2</v>
      </c>
      <c r="L77" s="1080">
        <v>48606.054573908601</v>
      </c>
      <c r="M77" s="1079">
        <f t="shared" si="4"/>
        <v>4.3737830128520727E-3</v>
      </c>
      <c r="O77" s="970"/>
      <c r="P77" s="969"/>
    </row>
    <row r="78" spans="1:16">
      <c r="A78" s="78">
        <v>1982</v>
      </c>
      <c r="B78" s="1071">
        <f>TC7b!E78</f>
        <v>22353.261981562406</v>
      </c>
      <c r="C78" s="560">
        <f t="shared" si="0"/>
        <v>12383.49913692774</v>
      </c>
      <c r="D78" s="560">
        <f t="shared" si="1"/>
        <v>4969.3194532987109</v>
      </c>
      <c r="E78" s="1072">
        <f t="shared" si="2"/>
        <v>5000.4477378857491</v>
      </c>
      <c r="F78" s="1056">
        <f>TC7b!I78</f>
        <v>0.22898632287979126</v>
      </c>
      <c r="G78" s="580">
        <v>0.12685626745223999</v>
      </c>
      <c r="H78" s="587">
        <v>5.0905589014291763E-2</v>
      </c>
      <c r="I78" s="588">
        <f t="shared" si="3"/>
        <v>5.1224466413259506E-2</v>
      </c>
      <c r="L78" s="1080">
        <v>48809.173506504092</v>
      </c>
      <c r="M78" s="1079">
        <f t="shared" si="4"/>
        <v>4.3465497947181575E-3</v>
      </c>
      <c r="O78" s="970"/>
      <c r="P78" s="969"/>
    </row>
    <row r="79" spans="1:16">
      <c r="A79" s="78">
        <v>1983</v>
      </c>
      <c r="B79" s="1071">
        <f>TC7b!E79</f>
        <v>22958.679320582425</v>
      </c>
      <c r="C79" s="560">
        <f t="shared" si="0"/>
        <v>12417.752587865145</v>
      </c>
      <c r="D79" s="560">
        <f t="shared" si="1"/>
        <v>5327.7794002868623</v>
      </c>
      <c r="E79" s="1072">
        <f t="shared" si="2"/>
        <v>5213.1419708354797</v>
      </c>
      <c r="F79" s="1056">
        <f>TC7b!I79</f>
        <v>0.22671324014663696</v>
      </c>
      <c r="G79" s="580">
        <v>0.12262332439422607</v>
      </c>
      <c r="H79" s="587">
        <v>5.2610971033573151E-2</v>
      </c>
      <c r="I79" s="588">
        <f t="shared" si="3"/>
        <v>5.1478944718837738E-2</v>
      </c>
      <c r="L79" s="1080">
        <v>50633.729958025244</v>
      </c>
      <c r="M79" s="1079">
        <f t="shared" si="4"/>
        <v>-5.361594940040959E-3</v>
      </c>
      <c r="O79" s="970"/>
      <c r="P79" s="969"/>
    </row>
    <row r="80" spans="1:16">
      <c r="A80" s="78">
        <v>1984</v>
      </c>
      <c r="B80" s="1071">
        <f>TC7b!E80</f>
        <v>24549.12087052744</v>
      </c>
      <c r="C80" s="560">
        <f t="shared" si="0"/>
        <v>13693.103376107381</v>
      </c>
      <c r="D80" s="560">
        <f t="shared" si="1"/>
        <v>5589.393627814582</v>
      </c>
      <c r="E80" s="1072">
        <f t="shared" si="2"/>
        <v>5266.6265228457059</v>
      </c>
      <c r="F80" s="1056">
        <f>TC7b!I80</f>
        <v>0.22298181056976318</v>
      </c>
      <c r="G80" s="580">
        <v>0.12437564134597778</v>
      </c>
      <c r="H80" s="587">
        <v>5.076894536614418E-2</v>
      </c>
      <c r="I80" s="588">
        <f t="shared" si="3"/>
        <v>4.783722385764122E-2</v>
      </c>
      <c r="L80" s="1080">
        <v>55047.367908709108</v>
      </c>
      <c r="M80" s="1079">
        <f t="shared" si="4"/>
        <v>2.6562402308627497E-3</v>
      </c>
      <c r="O80" s="970"/>
      <c r="P80" s="969"/>
    </row>
    <row r="81" spans="1:16">
      <c r="A81" s="78">
        <v>1985</v>
      </c>
      <c r="B81" s="1071">
        <f>TC7b!E81</f>
        <v>25080.641069325866</v>
      </c>
      <c r="C81" s="560">
        <f t="shared" si="0"/>
        <v>14138.532149062015</v>
      </c>
      <c r="D81" s="560">
        <f t="shared" si="1"/>
        <v>5613.9059802241154</v>
      </c>
      <c r="E81" s="1072">
        <f t="shared" si="2"/>
        <v>5328.1993221680586</v>
      </c>
      <c r="F81" s="1056">
        <f>TC7b!I81</f>
        <v>0.22279882431030273</v>
      </c>
      <c r="G81" s="580">
        <v>0.12559682130813599</v>
      </c>
      <c r="H81" s="587">
        <v>4.987001046538353E-2</v>
      </c>
      <c r="I81" s="588">
        <f t="shared" si="3"/>
        <v>4.7331992536783218E-2</v>
      </c>
      <c r="L81" s="1080">
        <v>56285.390035369237</v>
      </c>
      <c r="M81" s="1079">
        <f t="shared" si="4"/>
        <v>-3.6178716763970442E-3</v>
      </c>
      <c r="O81" s="970"/>
      <c r="P81" s="969"/>
    </row>
    <row r="82" spans="1:16">
      <c r="A82" s="78">
        <v>1986</v>
      </c>
      <c r="B82" s="1071">
        <f>TC7b!E82</f>
        <v>24913.741063190049</v>
      </c>
      <c r="C82" s="560">
        <f t="shared" si="0"/>
        <v>13687.354513338303</v>
      </c>
      <c r="D82" s="560">
        <f t="shared" si="1"/>
        <v>5924.5786430849994</v>
      </c>
      <c r="E82" s="1072">
        <f t="shared" si="2"/>
        <v>5301.8059612446577</v>
      </c>
      <c r="F82" s="1056">
        <f>TC7b!I82</f>
        <v>0.22863155603408813</v>
      </c>
      <c r="G82" s="580">
        <v>0.12560784816741943</v>
      </c>
      <c r="H82" s="587">
        <v>5.4369423538446426E-2</v>
      </c>
      <c r="I82" s="588">
        <f t="shared" si="3"/>
        <v>4.8654284328222275E-2</v>
      </c>
      <c r="L82" s="1080">
        <v>54484.471762842339</v>
      </c>
      <c r="M82" s="1079">
        <f t="shared" si="4"/>
        <v>-1.9455220863164868E-3</v>
      </c>
      <c r="O82" s="970"/>
      <c r="P82" s="969"/>
    </row>
    <row r="83" spans="1:16">
      <c r="A83" s="78">
        <v>1987</v>
      </c>
      <c r="B83" s="1071">
        <f>TC7b!E83</f>
        <v>24821.518229210018</v>
      </c>
      <c r="C83" s="560">
        <f t="shared" si="0"/>
        <v>13409.794866861339</v>
      </c>
      <c r="D83" s="560">
        <f t="shared" si="1"/>
        <v>6291.4918016397378</v>
      </c>
      <c r="E83" s="1072">
        <f t="shared" si="2"/>
        <v>5120.2369779293986</v>
      </c>
      <c r="F83" s="1056">
        <f>TC7b!I83</f>
        <v>0.23041331768035889</v>
      </c>
      <c r="G83" s="580">
        <v>0.1244804859161377</v>
      </c>
      <c r="H83" s="587">
        <v>5.8402679860591888E-2</v>
      </c>
      <c r="I83" s="588">
        <f t="shared" si="3"/>
        <v>4.7530151903629303E-2</v>
      </c>
      <c r="L83" s="1080">
        <v>53863.040331861717</v>
      </c>
      <c r="M83" s="1079">
        <f t="shared" si="4"/>
        <v>5.4172204581846017E-3</v>
      </c>
      <c r="O83" s="970"/>
      <c r="P83" s="969"/>
    </row>
    <row r="84" spans="1:16">
      <c r="A84" s="78">
        <v>1988</v>
      </c>
      <c r="B84" s="1071">
        <f>TC7b!E84</f>
        <v>24737.527658104631</v>
      </c>
      <c r="C84" s="560">
        <f t="shared" si="0"/>
        <v>13428.896005695349</v>
      </c>
      <c r="D84" s="560">
        <f t="shared" si="1"/>
        <v>6407.2534265506956</v>
      </c>
      <c r="E84" s="1072">
        <f t="shared" si="2"/>
        <v>4901.3734700641471</v>
      </c>
      <c r="F84" s="1056">
        <f>TC7b!I84</f>
        <v>0.22468924522399902</v>
      </c>
      <c r="G84" s="580">
        <v>0.12197375297546387</v>
      </c>
      <c r="H84" s="587">
        <v>5.8196648955345154E-2</v>
      </c>
      <c r="I84" s="588">
        <f t="shared" si="3"/>
        <v>4.4518843293190002E-2</v>
      </c>
      <c r="L84" s="1080">
        <v>55048.302106424053</v>
      </c>
      <c r="M84" s="1079">
        <f t="shared" si="4"/>
        <v>-4.7557944380969275E-3</v>
      </c>
      <c r="O84" s="970"/>
      <c r="P84" s="969"/>
    </row>
    <row r="85" spans="1:16">
      <c r="A85" s="83">
        <v>1989</v>
      </c>
      <c r="B85" s="1073">
        <f>TC7b!E85</f>
        <v>25442.829291705904</v>
      </c>
      <c r="C85" s="562">
        <f t="shared" si="0"/>
        <v>13447.866637398994</v>
      </c>
      <c r="D85" s="562">
        <f t="shared" si="1"/>
        <v>6875.0335948996581</v>
      </c>
      <c r="E85" s="1074">
        <f t="shared" si="2"/>
        <v>5119.9239339632886</v>
      </c>
      <c r="F85" s="1057">
        <f>TC7b!I85</f>
        <v>0.22736763954162598</v>
      </c>
      <c r="G85" s="583">
        <v>0.12017571926116943</v>
      </c>
      <c r="H85" s="589">
        <v>6.1438154429197311E-2</v>
      </c>
      <c r="I85" s="590">
        <f t="shared" si="3"/>
        <v>4.5753765851259232E-2</v>
      </c>
      <c r="L85" s="1080">
        <v>55950.847309570461</v>
      </c>
      <c r="M85" s="1079">
        <f t="shared" si="4"/>
        <v>-5.1254439640615601E-3</v>
      </c>
      <c r="O85" s="970"/>
      <c r="P85" s="969"/>
    </row>
    <row r="86" spans="1:16">
      <c r="A86" s="78">
        <v>1990</v>
      </c>
      <c r="B86" s="1071">
        <f>TC7b!E86</f>
        <v>25607.419345287486</v>
      </c>
      <c r="C86" s="560">
        <f t="shared" si="0"/>
        <v>13355.273563678382</v>
      </c>
      <c r="D86" s="560">
        <f t="shared" si="1"/>
        <v>7141.4299586095522</v>
      </c>
      <c r="E86" s="1072">
        <f t="shared" si="2"/>
        <v>5110.7176559663922</v>
      </c>
      <c r="F86" s="1056">
        <f>TC7b!I86</f>
        <v>0.22887915372848511</v>
      </c>
      <c r="G86" s="580">
        <v>0.11936944723129272</v>
      </c>
      <c r="H86" s="587">
        <v>6.3830107450485229E-2</v>
      </c>
      <c r="I86" s="588">
        <f t="shared" si="3"/>
        <v>4.5679599046707153E-2</v>
      </c>
      <c r="L86" s="1080">
        <v>55940.920702266994</v>
      </c>
      <c r="M86" s="1079">
        <f t="shared" si="4"/>
        <v>1.8329668382648379E-3</v>
      </c>
      <c r="O86" s="970"/>
      <c r="P86" s="969"/>
    </row>
    <row r="87" spans="1:16">
      <c r="A87" s="78">
        <v>1991</v>
      </c>
      <c r="B87" s="1071">
        <f>TC7b!E87</f>
        <v>26182.545159842975</v>
      </c>
      <c r="C87" s="560">
        <f t="shared" si="0"/>
        <v>13187.253695497613</v>
      </c>
      <c r="D87" s="560">
        <f t="shared" si="1"/>
        <v>7589.126935310539</v>
      </c>
      <c r="E87" s="1072">
        <f t="shared" si="2"/>
        <v>5406.1629791467358</v>
      </c>
      <c r="F87" s="1056">
        <f>TC7b!I87</f>
        <v>0.23288238048553467</v>
      </c>
      <c r="G87" s="580">
        <v>0.11729490756988525</v>
      </c>
      <c r="H87" s="587">
        <v>6.7501995712518692E-2</v>
      </c>
      <c r="I87" s="588">
        <f t="shared" si="3"/>
        <v>4.8085477203130722E-2</v>
      </c>
      <c r="L87" s="1080">
        <v>56214.093044237838</v>
      </c>
      <c r="M87" s="1079">
        <f t="shared" si="4"/>
        <v>-1.5498880893574096E-3</v>
      </c>
      <c r="O87" s="970"/>
      <c r="P87" s="969"/>
    </row>
    <row r="88" spans="1:16">
      <c r="A88" s="78">
        <v>1992</v>
      </c>
      <c r="B88" s="1071">
        <f>TC7b!E88</f>
        <v>25601.079122114974</v>
      </c>
      <c r="C88" s="560">
        <f t="shared" si="0"/>
        <v>12210.24624244617</v>
      </c>
      <c r="D88" s="560">
        <f t="shared" si="1"/>
        <v>8217.0671256782898</v>
      </c>
      <c r="E88" s="1072">
        <f t="shared" si="2"/>
        <v>5173.7663470284697</v>
      </c>
      <c r="F88" s="1056">
        <f>TC7b!I88</f>
        <v>0.22541189193725586</v>
      </c>
      <c r="G88" s="580">
        <v>0.10750854015350342</v>
      </c>
      <c r="H88" s="587">
        <v>7.2349473834037781E-2</v>
      </c>
      <c r="I88" s="588">
        <f t="shared" si="3"/>
        <v>4.5553877949714661E-2</v>
      </c>
      <c r="L88" s="1080">
        <v>56787.331615758485</v>
      </c>
      <c r="M88" s="1079">
        <f t="shared" si="4"/>
        <v>5.9303795569576323E-4</v>
      </c>
      <c r="O88" s="970"/>
      <c r="P88" s="969"/>
    </row>
    <row r="89" spans="1:16">
      <c r="A89" s="78">
        <v>1993</v>
      </c>
      <c r="B89" s="1071">
        <f>TC7b!E89</f>
        <v>25244.884630957436</v>
      </c>
      <c r="C89" s="560">
        <f t="shared" si="0"/>
        <v>11600.963564081083</v>
      </c>
      <c r="D89" s="560">
        <f t="shared" si="1"/>
        <v>8710.0949543739844</v>
      </c>
      <c r="E89" s="1072">
        <f t="shared" si="2"/>
        <v>4933.8267771106139</v>
      </c>
      <c r="F89" s="1056">
        <f>TC7b!I89</f>
        <v>0.22288244962692261</v>
      </c>
      <c r="G89" s="580">
        <v>0.10242277383804321</v>
      </c>
      <c r="H89" s="587">
        <v>7.6899826526641846E-2</v>
      </c>
      <c r="I89" s="588">
        <f t="shared" si="3"/>
        <v>4.3559849262237549E-2</v>
      </c>
      <c r="L89" s="1080">
        <v>56632.73473937151</v>
      </c>
      <c r="M89" s="1079">
        <f t="shared" si="4"/>
        <v>6.6460824382374994E-4</v>
      </c>
      <c r="O89" s="970"/>
      <c r="P89" s="969"/>
    </row>
    <row r="90" spans="1:16">
      <c r="A90" s="78">
        <v>1994</v>
      </c>
      <c r="B90" s="1071">
        <f>TC7b!E90</f>
        <v>26379.855835088652</v>
      </c>
      <c r="C90" s="560">
        <f t="shared" si="0"/>
        <v>12181.338775695594</v>
      </c>
      <c r="D90" s="560">
        <f t="shared" si="1"/>
        <v>9276.4701261649607</v>
      </c>
      <c r="E90" s="1072">
        <f t="shared" si="2"/>
        <v>4922.0446118486907</v>
      </c>
      <c r="F90" s="1056">
        <f>TC7b!I90</f>
        <v>0.22475796937942505</v>
      </c>
      <c r="G90" s="580">
        <v>0.10378575325012207</v>
      </c>
      <c r="H90" s="587">
        <v>7.903609424829483E-2</v>
      </c>
      <c r="I90" s="588">
        <f t="shared" si="3"/>
        <v>4.1936121881008148E-2</v>
      </c>
      <c r="L90" s="1080">
        <v>58685.023686915658</v>
      </c>
      <c r="M90" s="1079">
        <f t="shared" si="4"/>
        <v>-2.3213794047478586E-3</v>
      </c>
      <c r="O90" s="970"/>
      <c r="P90" s="969"/>
    </row>
    <row r="91" spans="1:16">
      <c r="A91" s="78">
        <v>1995</v>
      </c>
      <c r="B91" s="1071">
        <f>TC7b!E91</f>
        <v>27562.211271312226</v>
      </c>
      <c r="C91" s="560">
        <f t="shared" si="0"/>
        <v>12943.505478895138</v>
      </c>
      <c r="D91" s="560">
        <f t="shared" si="1"/>
        <v>9764.695914737269</v>
      </c>
      <c r="E91" s="1072">
        <f t="shared" si="2"/>
        <v>4854.0130176016519</v>
      </c>
      <c r="F91" s="1056">
        <f>TC7b!I91</f>
        <v>0.22453516721725464</v>
      </c>
      <c r="G91" s="580">
        <v>0.10544407367706299</v>
      </c>
      <c r="H91" s="587">
        <v>7.9547949135303497E-2</v>
      </c>
      <c r="I91" s="588">
        <f t="shared" si="3"/>
        <v>3.9543144404888153E-2</v>
      </c>
      <c r="L91" s="1080">
        <v>61376.163816168599</v>
      </c>
      <c r="M91" s="1079">
        <f t="shared" si="4"/>
        <v>3.1399218350998126E-3</v>
      </c>
      <c r="O91" s="970"/>
      <c r="P91" s="969"/>
    </row>
    <row r="92" spans="1:16">
      <c r="A92" s="78">
        <v>1996</v>
      </c>
      <c r="B92" s="1071">
        <f>TC7b!E92</f>
        <v>28438.288116817614</v>
      </c>
      <c r="C92" s="560">
        <f t="shared" si="0"/>
        <v>13476.916407247094</v>
      </c>
      <c r="D92" s="560">
        <f t="shared" si="1"/>
        <v>10171.87537743049</v>
      </c>
      <c r="E92" s="1072">
        <f t="shared" si="2"/>
        <v>4789.5049793992675</v>
      </c>
      <c r="F92" s="1056">
        <f>TC7b!I92</f>
        <v>0.22496986389160156</v>
      </c>
      <c r="G92" s="580">
        <v>0.10661327838897705</v>
      </c>
      <c r="H92" s="587">
        <v>8.0467738211154938E-2</v>
      </c>
      <c r="I92" s="588">
        <f t="shared" si="3"/>
        <v>3.7888847291469574E-2</v>
      </c>
      <c r="L92" s="1080">
        <v>63204.680556190913</v>
      </c>
      <c r="M92" s="1079">
        <f t="shared" si="4"/>
        <v>8.6472592374775559E-3</v>
      </c>
      <c r="O92" s="970"/>
      <c r="P92" s="969"/>
    </row>
    <row r="93" spans="1:16">
      <c r="A93" s="78">
        <v>1997</v>
      </c>
      <c r="B93" s="1071">
        <f>TC7b!E93</f>
        <v>28849.120123216173</v>
      </c>
      <c r="C93" s="560">
        <f t="shared" si="0"/>
        <v>13715.039825732174</v>
      </c>
      <c r="D93" s="560">
        <f t="shared" si="1"/>
        <v>10524.080950651911</v>
      </c>
      <c r="E93" s="1072">
        <f t="shared" si="2"/>
        <v>4609.9986648497961</v>
      </c>
      <c r="F93" s="1056">
        <f>TC7b!I93</f>
        <v>0.22366863489151001</v>
      </c>
      <c r="G93" s="580">
        <v>0.10633337497711182</v>
      </c>
      <c r="H93" s="587">
        <v>8.1593714654445648E-2</v>
      </c>
      <c r="I93" s="588">
        <f t="shared" si="3"/>
        <v>3.5741545259952545E-2</v>
      </c>
      <c r="L93" s="1080">
        <v>64490.757622826917</v>
      </c>
      <c r="M93" s="1079">
        <f t="shared" si="4"/>
        <v>-6.8198229200788774E-4</v>
      </c>
      <c r="O93" s="970"/>
      <c r="P93" s="969"/>
    </row>
    <row r="94" spans="1:16">
      <c r="A94" s="78">
        <v>1998</v>
      </c>
      <c r="B94" s="1071">
        <f>TC7b!E94</f>
        <v>29050.7217499412</v>
      </c>
      <c r="C94" s="560">
        <f t="shared" si="0"/>
        <v>14333.703293145394</v>
      </c>
      <c r="D94" s="560">
        <f t="shared" si="1"/>
        <v>10243.359669160807</v>
      </c>
      <c r="E94" s="1072">
        <f t="shared" si="2"/>
        <v>4473.6619209235605</v>
      </c>
      <c r="F94" s="1056">
        <f>TC7b!I94</f>
        <v>0.22370952367782593</v>
      </c>
      <c r="G94" s="580">
        <v>0.11037886142730713</v>
      </c>
      <c r="H94" s="587">
        <v>7.8880548477172852E-2</v>
      </c>
      <c r="I94" s="588">
        <f t="shared" si="3"/>
        <v>3.4450113773345947E-2</v>
      </c>
      <c r="L94" s="1080">
        <v>64929.566711399842</v>
      </c>
      <c r="M94" s="1079">
        <f t="shared" si="4"/>
        <v>3.13328856282169E-3</v>
      </c>
      <c r="O94" s="970"/>
      <c r="P94" s="969"/>
    </row>
    <row r="95" spans="1:16">
      <c r="A95" s="83">
        <v>1999</v>
      </c>
      <c r="B95" s="1073">
        <f>TC7b!E95</f>
        <v>29757.45341271114</v>
      </c>
      <c r="C95" s="562">
        <f t="shared" si="0"/>
        <v>14784.405151392326</v>
      </c>
      <c r="D95" s="562">
        <f t="shared" si="1"/>
        <v>10346.941444584641</v>
      </c>
      <c r="E95" s="1074">
        <f t="shared" si="2"/>
        <v>4626.1086167816411</v>
      </c>
      <c r="F95" s="1057">
        <f>TC7b!I95</f>
        <v>0.22910410165786743</v>
      </c>
      <c r="G95" s="583">
        <v>0.11382585763931274</v>
      </c>
      <c r="H95" s="589">
        <v>7.966160774230957E-2</v>
      </c>
      <c r="I95" s="590">
        <f t="shared" si="3"/>
        <v>3.5616636276245117E-2</v>
      </c>
      <c r="L95" s="1080">
        <v>64943.087001552027</v>
      </c>
      <c r="M95" s="1079">
        <f t="shared" si="4"/>
        <v>1.8000474701693747E-3</v>
      </c>
      <c r="O95" s="970"/>
      <c r="P95" s="969"/>
    </row>
    <row r="96" spans="1:16">
      <c r="A96" s="88">
        <v>2000</v>
      </c>
      <c r="B96" s="1075">
        <f>TC7b!E96</f>
        <v>29710.560736271364</v>
      </c>
      <c r="C96" s="564">
        <f t="shared" si="0"/>
        <v>15086.698288919088</v>
      </c>
      <c r="D96" s="564">
        <f t="shared" si="1"/>
        <v>10305.462860915084</v>
      </c>
      <c r="E96" s="1076">
        <f t="shared" si="2"/>
        <v>4318.4023375867719</v>
      </c>
      <c r="F96" s="1058">
        <f>TC7b!I96</f>
        <v>0.22396606206893921</v>
      </c>
      <c r="G96" s="584">
        <v>0.11372750997543335</v>
      </c>
      <c r="H96" s="591">
        <v>7.7685296535491943E-2</v>
      </c>
      <c r="I96" s="592">
        <f t="shared" si="3"/>
        <v>3.2553255558013916E-2</v>
      </c>
      <c r="L96" s="1080">
        <v>66328.271375052587</v>
      </c>
      <c r="M96" s="1079">
        <f t="shared" si="4"/>
        <v>2.7511495791259222E-3</v>
      </c>
      <c r="O96" s="970"/>
      <c r="P96" s="969"/>
    </row>
    <row r="97" spans="1:16">
      <c r="A97" s="78">
        <v>2001</v>
      </c>
      <c r="B97" s="1071">
        <f>TC7b!E97</f>
        <v>30403.119954840575</v>
      </c>
      <c r="C97" s="560">
        <f t="shared" si="0"/>
        <v>14893.002592693068</v>
      </c>
      <c r="D97" s="560">
        <f t="shared" si="1"/>
        <v>10945.07132776531</v>
      </c>
      <c r="E97" s="1072">
        <f t="shared" si="2"/>
        <v>4565.0443851672871</v>
      </c>
      <c r="F97" s="1056">
        <f>TC7b!I97</f>
        <v>0.22306418418884277</v>
      </c>
      <c r="G97" s="580">
        <v>0.10926824808120728</v>
      </c>
      <c r="H97" s="587">
        <v>8.0302730202674866E-2</v>
      </c>
      <c r="I97" s="588">
        <f t="shared" si="3"/>
        <v>3.3493205904960632E-2</v>
      </c>
      <c r="L97" s="1080">
        <v>68148.812002662977</v>
      </c>
      <c r="M97" s="1079">
        <f t="shared" si="4"/>
        <v>-1.6492149079567753E-3</v>
      </c>
      <c r="O97" s="970"/>
      <c r="P97" s="969"/>
    </row>
    <row r="98" spans="1:16">
      <c r="A98" s="78">
        <v>2002</v>
      </c>
      <c r="B98" s="1071">
        <f>TC7b!E98</f>
        <v>29873.856019163723</v>
      </c>
      <c r="C98" s="560">
        <f t="shared" si="0"/>
        <v>13488.506704597092</v>
      </c>
      <c r="D98" s="560">
        <f t="shared" si="1"/>
        <v>11555.415750707851</v>
      </c>
      <c r="E98" s="1072">
        <f t="shared" si="2"/>
        <v>4829.9303809054054</v>
      </c>
      <c r="F98" s="1056">
        <f>TC7b!I98</f>
        <v>0.21776282787322998</v>
      </c>
      <c r="G98" s="580">
        <v>9.8323285579681396E-2</v>
      </c>
      <c r="H98" s="587">
        <v>8.4232188761234283E-2</v>
      </c>
      <c r="I98" s="588">
        <f t="shared" si="3"/>
        <v>3.5207353532314301E-2</v>
      </c>
      <c r="L98" s="1080">
        <v>68592.636144496908</v>
      </c>
      <c r="M98" s="1079">
        <f t="shared" si="4"/>
        <v>-3.1829533763811924E-3</v>
      </c>
      <c r="O98" s="970"/>
      <c r="P98" s="969"/>
    </row>
    <row r="99" spans="1:16">
      <c r="A99" s="78">
        <v>2003</v>
      </c>
      <c r="B99" s="1071">
        <f>TC7b!E99</f>
        <v>29823.82994344964</v>
      </c>
      <c r="C99" s="560">
        <f t="shared" si="0"/>
        <v>13171.810507412754</v>
      </c>
      <c r="D99" s="560">
        <f t="shared" si="1"/>
        <v>11784.605190241955</v>
      </c>
      <c r="E99" s="1072">
        <f t="shared" si="2"/>
        <v>4867.4225486351643</v>
      </c>
      <c r="F99" s="1056">
        <f>TC7b!I99</f>
        <v>0.2148592472076416</v>
      </c>
      <c r="G99" s="580">
        <v>9.4893395900726318E-2</v>
      </c>
      <c r="H99" s="587">
        <v>8.4899581968784332E-2</v>
      </c>
      <c r="I99" s="588">
        <f t="shared" si="3"/>
        <v>3.5066269338130951E-2</v>
      </c>
      <c r="L99" s="1080">
        <v>69403.19914987855</v>
      </c>
      <c r="M99" s="1079">
        <f t="shared" si="4"/>
        <v>8.3028402332274709E-3</v>
      </c>
      <c r="O99" s="970"/>
      <c r="P99" s="969"/>
    </row>
    <row r="100" spans="1:16">
      <c r="A100" s="78">
        <v>2004</v>
      </c>
      <c r="B100" s="1071">
        <f>TC7b!E100</f>
        <v>30336.705062260997</v>
      </c>
      <c r="C100" s="560">
        <f t="shared" si="0"/>
        <v>13193.724892540849</v>
      </c>
      <c r="D100" s="560">
        <f t="shared" si="1"/>
        <v>12362.371277516484</v>
      </c>
      <c r="E100" s="1072">
        <f t="shared" si="2"/>
        <v>4780.6164712566233</v>
      </c>
      <c r="F100" s="1056">
        <f>TC7b!I100</f>
        <v>0.21470743417739868</v>
      </c>
      <c r="G100" s="580">
        <v>9.3378305435180664E-2</v>
      </c>
      <c r="H100" s="587">
        <v>8.7494418025016785E-2</v>
      </c>
      <c r="I100" s="588">
        <f t="shared" si="3"/>
        <v>3.3834710717201233E-2</v>
      </c>
      <c r="L100" s="1080">
        <v>70646.628416808147</v>
      </c>
      <c r="M100" s="1079">
        <f t="shared" si="4"/>
        <v>7.5790529590449296E-3</v>
      </c>
      <c r="O100" s="970"/>
      <c r="P100" s="969"/>
    </row>
    <row r="101" spans="1:16">
      <c r="A101" s="78">
        <v>2005</v>
      </c>
      <c r="B101" s="1071">
        <f>TC7b!E101</f>
        <v>31780.185241172705</v>
      </c>
      <c r="C101" s="560">
        <f t="shared" si="0"/>
        <v>14074.151767595298</v>
      </c>
      <c r="D101" s="560">
        <f t="shared" si="1"/>
        <v>12806.003491378002</v>
      </c>
      <c r="E101" s="1072">
        <f t="shared" si="2"/>
        <v>4900.0237955231632</v>
      </c>
      <c r="F101" s="1056">
        <f>TC7b!I101</f>
        <v>0.21507525444030762</v>
      </c>
      <c r="G101" s="580">
        <v>9.5248103141784668E-2</v>
      </c>
      <c r="H101" s="587">
        <v>8.6665794253349304E-2</v>
      </c>
      <c r="I101" s="588">
        <f t="shared" si="3"/>
        <v>3.3161357045173645E-2</v>
      </c>
      <c r="L101" s="1080">
        <v>73881.533087565855</v>
      </c>
      <c r="M101" s="1079">
        <f t="shared" si="4"/>
        <v>-6.1866762407589704E-3</v>
      </c>
      <c r="O101" s="970"/>
      <c r="P101" s="969"/>
    </row>
    <row r="102" spans="1:16">
      <c r="A102" s="78">
        <v>2006</v>
      </c>
      <c r="B102" s="1071">
        <f>TC7b!E102</f>
        <v>33328.574848488897</v>
      </c>
      <c r="C102" s="560">
        <f t="shared" si="0"/>
        <v>14553.466449690724</v>
      </c>
      <c r="D102" s="560">
        <f t="shared" si="1"/>
        <v>14133.964418326068</v>
      </c>
      <c r="E102" s="1072">
        <f t="shared" si="2"/>
        <v>4641.1397678844278</v>
      </c>
      <c r="F102" s="1056">
        <f>TC7b!I102</f>
        <v>0.21779769659042358</v>
      </c>
      <c r="G102" s="580">
        <v>9.510493278503418E-2</v>
      </c>
      <c r="H102" s="587">
        <v>9.2363543808460236E-2</v>
      </c>
      <c r="I102" s="588">
        <f t="shared" si="3"/>
        <v>3.0329219996929169E-2</v>
      </c>
      <c r="L102" s="1080">
        <v>76512.679329609251</v>
      </c>
      <c r="M102" s="1079">
        <f t="shared" si="4"/>
        <v>-4.212587678921409E-3</v>
      </c>
      <c r="O102" s="970"/>
      <c r="P102" s="969"/>
    </row>
    <row r="103" spans="1:16">
      <c r="A103" s="78">
        <v>2007</v>
      </c>
      <c r="B103" s="1071">
        <f>TC7b!E103</f>
        <v>36049.81151823618</v>
      </c>
      <c r="C103" s="560">
        <f t="shared" si="0"/>
        <v>16317.356450652673</v>
      </c>
      <c r="D103" s="560">
        <f t="shared" si="1"/>
        <v>14471.871914226296</v>
      </c>
      <c r="E103" s="1072">
        <f t="shared" si="2"/>
        <v>5260.5769923662419</v>
      </c>
      <c r="F103" s="1056">
        <f>TC7b!I103</f>
        <v>0.23114109039306641</v>
      </c>
      <c r="G103" s="580">
        <v>0.1046222448348999</v>
      </c>
      <c r="H103" s="587">
        <v>9.2789523303508759E-2</v>
      </c>
      <c r="I103" s="588">
        <f t="shared" si="3"/>
        <v>3.3729322254657745E-2</v>
      </c>
      <c r="L103" s="1080">
        <v>77982.251654045598</v>
      </c>
      <c r="M103" s="1079">
        <f t="shared" si="4"/>
        <v>-6.1609909680555575E-3</v>
      </c>
      <c r="O103" s="970"/>
      <c r="P103" s="969"/>
    </row>
    <row r="104" spans="1:16">
      <c r="A104" s="78">
        <v>2008</v>
      </c>
      <c r="B104" s="1071">
        <f>TC7b!E104</f>
        <v>34742.159729155908</v>
      </c>
      <c r="C104" s="560">
        <f t="shared" si="0"/>
        <v>14328.62525526635</v>
      </c>
      <c r="D104" s="560">
        <f t="shared" si="1"/>
        <v>14958.476338530221</v>
      </c>
      <c r="E104" s="1072">
        <f t="shared" si="2"/>
        <v>5455.0536515092999</v>
      </c>
      <c r="F104" s="1056">
        <f>TC7b!I104</f>
        <v>0.22528207302093506</v>
      </c>
      <c r="G104" s="580">
        <v>9.2912554740905762E-2</v>
      </c>
      <c r="H104" s="587">
        <v>9.6996761858463287E-2</v>
      </c>
      <c r="I104" s="588">
        <f t="shared" si="3"/>
        <v>3.537275642156601E-2</v>
      </c>
      <c r="L104" s="1080">
        <v>77108.122229675471</v>
      </c>
      <c r="M104" s="1079">
        <f t="shared" si="4"/>
        <v>-4.4838500398327596E-3</v>
      </c>
      <c r="O104" s="970"/>
      <c r="P104" s="969"/>
    </row>
    <row r="105" spans="1:16">
      <c r="A105" s="83">
        <v>2009</v>
      </c>
      <c r="B105" s="1073">
        <f>TC7b!E105</f>
        <v>34125.937306594104</v>
      </c>
      <c r="C105" s="562">
        <f t="shared" si="0"/>
        <v>12811.095252284744</v>
      </c>
      <c r="D105" s="562">
        <f t="shared" si="1"/>
        <v>15379.209875122826</v>
      </c>
      <c r="E105" s="1074">
        <f t="shared" si="2"/>
        <v>5935.6264095092147</v>
      </c>
      <c r="F105" s="1059">
        <f>TC7b!I105</f>
        <v>0.22232800722122192</v>
      </c>
      <c r="G105" s="583">
        <v>8.3463370800018311E-2</v>
      </c>
      <c r="H105" s="593">
        <v>0.10019445419311523</v>
      </c>
      <c r="I105" s="961">
        <f t="shared" si="3"/>
        <v>3.8670182228088379E-2</v>
      </c>
      <c r="L105" s="1080">
        <v>76746.811981633582</v>
      </c>
      <c r="M105" s="1079">
        <f t="shared" si="4"/>
        <v>-5.7696773219504394E-3</v>
      </c>
      <c r="O105" s="970"/>
      <c r="P105" s="969"/>
    </row>
    <row r="106" spans="1:16">
      <c r="A106" s="78">
        <v>2010</v>
      </c>
      <c r="B106" s="1071">
        <f>TC7b!E106</f>
        <v>34431.97830757562</v>
      </c>
      <c r="C106" s="560">
        <f t="shared" si="0"/>
        <v>13071.000506350958</v>
      </c>
      <c r="D106" s="560">
        <f t="shared" si="1"/>
        <v>15538.287669187388</v>
      </c>
      <c r="E106" s="1072">
        <f t="shared" si="2"/>
        <v>5822.7003009478358</v>
      </c>
      <c r="F106" s="1060">
        <f>TC7b!I106</f>
        <v>0.21744430065155029</v>
      </c>
      <c r="G106" s="580">
        <v>8.2545757293701172E-2</v>
      </c>
      <c r="H106" s="595">
        <v>9.8127126693725586E-2</v>
      </c>
      <c r="I106" s="962">
        <f t="shared" si="3"/>
        <v>3.6771416664123535E-2</v>
      </c>
      <c r="L106" s="1080">
        <v>79174.272154556689</v>
      </c>
      <c r="M106" s="1079">
        <f t="shared" si="4"/>
        <v>1.0168910564971156E-2</v>
      </c>
      <c r="O106" s="970"/>
      <c r="P106" s="969"/>
    </row>
    <row r="107" spans="1:16">
      <c r="A107" s="78">
        <v>2011</v>
      </c>
      <c r="B107" s="1071">
        <f>TC7b!E107</f>
        <v>35406.989891379671</v>
      </c>
      <c r="C107" s="560">
        <f t="shared" si="0"/>
        <v>14141.888977652456</v>
      </c>
      <c r="D107" s="560">
        <f t="shared" si="1"/>
        <v>15480.729766331046</v>
      </c>
      <c r="E107" s="1072">
        <f t="shared" si="2"/>
        <v>5784.3629484355406</v>
      </c>
      <c r="F107" s="1060">
        <f>TC7b!I107</f>
        <v>0.21718341112136841</v>
      </c>
      <c r="G107" s="580">
        <v>8.6745142936706543E-2</v>
      </c>
      <c r="H107" s="595">
        <v>9.495747834444046E-2</v>
      </c>
      <c r="I107" s="962">
        <f t="shared" si="3"/>
        <v>3.5480789840221405E-2</v>
      </c>
      <c r="L107" s="1080">
        <v>81514.01046149098</v>
      </c>
      <c r="M107" s="1079">
        <f t="shared" si="4"/>
        <v>-8.1989606333081611E-3</v>
      </c>
      <c r="O107" s="970"/>
      <c r="P107" s="969"/>
    </row>
    <row r="108" spans="1:16">
      <c r="A108" s="78">
        <v>2012</v>
      </c>
      <c r="B108" s="1071">
        <f>TC7b!E108</f>
        <v>35421.753874411559</v>
      </c>
      <c r="C108" s="560">
        <f t="shared" si="0"/>
        <v>14769.565619742227</v>
      </c>
      <c r="D108" s="560">
        <f t="shared" si="1"/>
        <v>15087.148263648724</v>
      </c>
      <c r="E108" s="1072">
        <f t="shared" si="2"/>
        <v>5565.0447104162768</v>
      </c>
      <c r="F108" s="1060">
        <f>TC7b!I108</f>
        <v>0.21365296840667725</v>
      </c>
      <c r="G108" s="580">
        <v>8.9085400104522705E-2</v>
      </c>
      <c r="H108" s="595">
        <v>9.1000959277153015E-2</v>
      </c>
      <c r="I108" s="962">
        <f t="shared" si="3"/>
        <v>3.3566609025001526E-2</v>
      </c>
      <c r="L108" s="1080">
        <v>82895.545187052499</v>
      </c>
      <c r="M108" s="1079">
        <f t="shared" si="4"/>
        <v>4.7193956706905738E-3</v>
      </c>
      <c r="O108" s="970"/>
      <c r="P108" s="969"/>
    </row>
    <row r="109" spans="1:16">
      <c r="A109" s="78">
        <v>2013</v>
      </c>
      <c r="B109" s="1071">
        <f>TC7b!E109</f>
        <v>36299.769226316188</v>
      </c>
      <c r="C109" s="560">
        <f t="shared" si="0"/>
        <v>15985.785348112704</v>
      </c>
      <c r="D109" s="560">
        <f t="shared" si="1"/>
        <v>14784.667152076932</v>
      </c>
      <c r="E109" s="1072">
        <f t="shared" si="2"/>
        <v>5529.3151085970894</v>
      </c>
      <c r="F109" s="1060">
        <f>TC7b!I109</f>
        <v>0.21945446729660034</v>
      </c>
      <c r="G109" s="580">
        <v>9.6643924713134766E-2</v>
      </c>
      <c r="H109" s="595">
        <v>8.938242495059967E-2</v>
      </c>
      <c r="I109" s="962">
        <f t="shared" si="3"/>
        <v>3.3428117632865906E-2</v>
      </c>
      <c r="L109" s="1080">
        <v>82704.5538328603</v>
      </c>
      <c r="M109" s="1079">
        <f t="shared" si="4"/>
        <v>-1.6175294585991651E-3</v>
      </c>
      <c r="O109" s="970"/>
      <c r="P109" s="969"/>
    </row>
    <row r="110" spans="1:16">
      <c r="A110" s="78">
        <v>2014</v>
      </c>
      <c r="B110" s="1071">
        <f>TC7b!E110</f>
        <v>36006.324885104434</v>
      </c>
      <c r="C110" s="560">
        <f t="shared" si="0"/>
        <v>15847.400382224891</v>
      </c>
      <c r="D110" s="560">
        <f t="shared" si="1"/>
        <v>14808.498075223928</v>
      </c>
      <c r="E110" s="1072">
        <f t="shared" si="2"/>
        <v>5350.4284730543686</v>
      </c>
      <c r="F110" s="1060">
        <f>TC7b!I110</f>
        <v>0.21470123529434204</v>
      </c>
      <c r="G110" s="580">
        <v>9.4496071338653564E-2</v>
      </c>
      <c r="H110" s="595">
        <v>8.8301226496696472E-2</v>
      </c>
      <c r="I110" s="962">
        <f t="shared" si="3"/>
        <v>3.1903937458992004E-2</v>
      </c>
      <c r="L110" s="1080">
        <v>83852.165268496829</v>
      </c>
      <c r="M110" s="1079">
        <f t="shared" si="4"/>
        <v>2.0453987526707351E-3</v>
      </c>
      <c r="O110" s="970"/>
      <c r="P110" s="969"/>
    </row>
    <row r="111" spans="1:16">
      <c r="A111" s="78">
        <v>2015</v>
      </c>
      <c r="B111" s="1071">
        <f>TC7b!E111</f>
        <v>38456.085628413217</v>
      </c>
      <c r="C111" s="560">
        <f t="shared" ref="C111:C112" si="5">$L111*G111/0.5</f>
        <v>17575.049694631773</v>
      </c>
      <c r="D111" s="560">
        <f t="shared" ref="D111:D112" si="6">$L111*H111/0.5</f>
        <v>15205.821378598828</v>
      </c>
      <c r="E111" s="1072">
        <f t="shared" ref="E111:E112" si="7">$L111*I111/0.5</f>
        <v>5675.2180345421357</v>
      </c>
      <c r="F111" s="1060">
        <f>TC7b!I111</f>
        <v>0.22066664695739746</v>
      </c>
      <c r="G111" s="580">
        <v>0.10084819793701172</v>
      </c>
      <c r="H111" s="595">
        <v>8.725322037935257E-2</v>
      </c>
      <c r="I111" s="962">
        <f t="shared" ref="I111:I112" si="8">F111-G111-H111</f>
        <v>3.2565228641033173E-2</v>
      </c>
      <c r="L111" s="1080">
        <v>87136.161350195296</v>
      </c>
      <c r="M111" s="1079">
        <f t="shared" ref="M111:M112" si="9">L111*F111/0.5-B111</f>
        <v>3.4793595186783932E-3</v>
      </c>
    </row>
    <row r="112" spans="1:16">
      <c r="A112" s="78">
        <v>2016</v>
      </c>
      <c r="B112" s="1071">
        <f>TC7b!E112</f>
        <v>39817.278767191616</v>
      </c>
      <c r="C112" s="560">
        <f t="shared" si="5"/>
        <v>18374.177651077058</v>
      </c>
      <c r="D112" s="560">
        <f t="shared" si="6"/>
        <v>15492.31932436205</v>
      </c>
      <c r="E112" s="1072">
        <f t="shared" si="7"/>
        <v>5950.7789954192631</v>
      </c>
      <c r="F112" s="1060">
        <f>TC7b!I112</f>
        <v>0.2236592173576355</v>
      </c>
      <c r="G112" s="580">
        <v>0.10321033000946045</v>
      </c>
      <c r="H112" s="595">
        <v>8.7022528052330017E-2</v>
      </c>
      <c r="I112" s="962">
        <f t="shared" si="8"/>
        <v>3.3426359295845032E-2</v>
      </c>
      <c r="L112" s="1080">
        <v>89013.268581705182</v>
      </c>
      <c r="M112" s="1079">
        <f t="shared" si="9"/>
        <v>-2.7963332468061708E-3</v>
      </c>
    </row>
    <row r="113" spans="1:11">
      <c r="A113" s="78">
        <v>2017</v>
      </c>
      <c r="B113" s="1077"/>
      <c r="C113" s="76"/>
      <c r="D113" s="76"/>
      <c r="E113" s="215"/>
      <c r="F113" s="84"/>
      <c r="G113" s="74"/>
      <c r="H113" s="75"/>
      <c r="I113" s="963"/>
    </row>
    <row r="114" spans="1:11">
      <c r="A114" s="78">
        <v>2018</v>
      </c>
      <c r="B114" s="1077"/>
      <c r="C114" s="76"/>
      <c r="D114" s="76"/>
      <c r="E114" s="215"/>
      <c r="F114" s="84"/>
      <c r="G114" s="74"/>
      <c r="H114" s="75"/>
      <c r="I114" s="963"/>
    </row>
    <row r="115" spans="1:11">
      <c r="A115" s="78">
        <v>2019</v>
      </c>
      <c r="B115" s="1077"/>
      <c r="C115" s="76"/>
      <c r="D115" s="76"/>
      <c r="E115" s="215"/>
      <c r="F115" s="84"/>
      <c r="G115" s="74"/>
      <c r="H115" s="75"/>
      <c r="I115" s="963"/>
    </row>
    <row r="116" spans="1:11" ht="15.55" thickBot="1">
      <c r="A116" s="71">
        <v>2020</v>
      </c>
      <c r="B116" s="1078"/>
      <c r="C116" s="69"/>
      <c r="D116" s="69"/>
      <c r="E116" s="219"/>
      <c r="F116" s="1061"/>
      <c r="G116" s="67"/>
      <c r="H116" s="68"/>
      <c r="I116" s="964"/>
    </row>
    <row r="117" spans="1:11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11" ht="15.55">
      <c r="B118" s="60"/>
      <c r="C118" s="60"/>
      <c r="D118" s="60"/>
      <c r="E118" s="60"/>
      <c r="F118" s="60"/>
      <c r="G118" s="60"/>
      <c r="H118" s="60"/>
      <c r="I118" s="60"/>
    </row>
    <row r="120" spans="1:11">
      <c r="A120" s="59" t="s">
        <v>1215</v>
      </c>
      <c r="B120" s="1028">
        <f>(B110/B76)^(1/34)-1</f>
        <v>1.6218284860540555E-2</v>
      </c>
      <c r="C120" s="1028"/>
      <c r="D120" s="1028"/>
      <c r="E120" s="1028"/>
      <c r="F120" s="1028"/>
      <c r="G120" s="1028"/>
      <c r="H120" s="1028"/>
      <c r="I120" s="1028"/>
      <c r="J120" s="1029"/>
      <c r="K120" s="1029"/>
    </row>
  </sheetData>
  <mergeCells count="4">
    <mergeCell ref="A3:I3"/>
    <mergeCell ref="B6:I6"/>
    <mergeCell ref="B7:E7"/>
    <mergeCell ref="F7:I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19"/>
  <sheetViews>
    <sheetView workbookViewId="0">
      <pane xSplit="1" ySplit="9" topLeftCell="B106" activePane="bottomRight" state="frozen"/>
      <selection activeCell="Y103" sqref="Y103"/>
      <selection pane="topRight" activeCell="Y103" sqref="Y103"/>
      <selection pane="bottomLeft" activeCell="Y103" sqref="Y103"/>
      <selection pane="bottomRight" activeCell="A4" sqref="A4:Y4"/>
    </sheetView>
  </sheetViews>
  <sheetFormatPr baseColWidth="10" defaultColWidth="10.83203125" defaultRowHeight="15.05"/>
  <cols>
    <col min="1" max="1" width="12.6640625" style="113" bestFit="1" customWidth="1"/>
    <col min="2" max="24" width="10.83203125" style="113" customWidth="1"/>
    <col min="25" max="16384" width="10.83203125" style="113"/>
  </cols>
  <sheetData>
    <row r="1" spans="1:25">
      <c r="A1" s="55" t="s">
        <v>37</v>
      </c>
    </row>
    <row r="3" spans="1:25" ht="15.55" thickBot="1"/>
    <row r="4" spans="1:25" s="141" customFormat="1" ht="25" customHeight="1" thickTop="1">
      <c r="A4" s="1420" t="s">
        <v>107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1"/>
      <c r="W4" s="1421"/>
      <c r="X4" s="1421"/>
      <c r="Y4" s="1422"/>
    </row>
    <row r="5" spans="1:25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79"/>
    </row>
    <row r="6" spans="1:25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7" t="s">
        <v>54</v>
      </c>
      <c r="S6" s="207" t="s">
        <v>53</v>
      </c>
      <c r="T6" s="207" t="s">
        <v>52</v>
      </c>
      <c r="U6" s="138" t="s">
        <v>51</v>
      </c>
      <c r="V6" s="138" t="s">
        <v>50</v>
      </c>
      <c r="W6" s="207" t="s">
        <v>49</v>
      </c>
      <c r="X6" s="206" t="s">
        <v>48</v>
      </c>
      <c r="Y6" s="205" t="s">
        <v>47</v>
      </c>
    </row>
    <row r="7" spans="1:25" s="142" customFormat="1" ht="30.95" customHeight="1">
      <c r="A7" s="135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5"/>
      <c r="W7" s="1425"/>
      <c r="X7" s="1425"/>
      <c r="Y7" s="1426"/>
    </row>
    <row r="8" spans="1:25" s="190" customFormat="1" ht="19.95" customHeight="1">
      <c r="A8" s="137"/>
      <c r="B8" s="1424" t="s">
        <v>46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  <c r="W8" s="1424"/>
      <c r="X8" s="1424"/>
      <c r="Y8" s="1427"/>
    </row>
    <row r="9" spans="1:25" ht="60.6" thickBot="1">
      <c r="A9" s="135"/>
      <c r="B9" s="134" t="s">
        <v>45</v>
      </c>
      <c r="C9" s="436" t="s">
        <v>104</v>
      </c>
      <c r="D9" s="434" t="s">
        <v>43</v>
      </c>
      <c r="E9" s="436" t="s">
        <v>105</v>
      </c>
      <c r="F9" s="434" t="s">
        <v>42</v>
      </c>
      <c r="G9" s="436" t="s">
        <v>106</v>
      </c>
      <c r="H9" s="434" t="s">
        <v>41</v>
      </c>
      <c r="I9" s="434" t="s">
        <v>40</v>
      </c>
      <c r="J9" s="134" t="s">
        <v>10</v>
      </c>
      <c r="K9" s="436" t="s">
        <v>104</v>
      </c>
      <c r="L9" s="434" t="s">
        <v>43</v>
      </c>
      <c r="M9" s="436" t="s">
        <v>105</v>
      </c>
      <c r="N9" s="434" t="s">
        <v>42</v>
      </c>
      <c r="O9" s="436" t="s">
        <v>106</v>
      </c>
      <c r="P9" s="434" t="s">
        <v>41</v>
      </c>
      <c r="Q9" s="434" t="s">
        <v>40</v>
      </c>
      <c r="R9" s="134" t="s">
        <v>9</v>
      </c>
      <c r="S9" s="436" t="s">
        <v>104</v>
      </c>
      <c r="T9" s="434" t="s">
        <v>43</v>
      </c>
      <c r="U9" s="436" t="s">
        <v>105</v>
      </c>
      <c r="V9" s="434" t="s">
        <v>42</v>
      </c>
      <c r="W9" s="436" t="s">
        <v>106</v>
      </c>
      <c r="X9" s="434" t="s">
        <v>41</v>
      </c>
      <c r="Y9" s="173" t="s">
        <v>40</v>
      </c>
    </row>
    <row r="10" spans="1:25">
      <c r="A10" s="126">
        <v>1913</v>
      </c>
      <c r="B10" s="189">
        <f>compoprinc!AP2</f>
        <v>0.15638091247073671</v>
      </c>
      <c r="C10" s="132">
        <f>compoprinc!AQ2</f>
        <v>5.0713923587559218E-2</v>
      </c>
      <c r="D10" s="132">
        <f>compoprinc!AR2</f>
        <v>1.63423473771163E-2</v>
      </c>
      <c r="E10" s="132">
        <f>compoprinc!AS2</f>
        <v>1.0425392397223445E-2</v>
      </c>
      <c r="F10" s="132">
        <f>compoprinc!AT2</f>
        <v>2.1749757553816373E-2</v>
      </c>
      <c r="G10" s="132">
        <f>compoprinc!AU2</f>
        <v>4.5718907996415839E-4</v>
      </c>
      <c r="H10" s="132">
        <f>compoprinc!AV2</f>
        <v>1.3523691015161118E-2</v>
      </c>
      <c r="I10" s="204">
        <f>compoprinc!AW2</f>
        <v>4.3168611459896124E-2</v>
      </c>
      <c r="J10" s="189">
        <f>compoprinc!AX2</f>
        <v>8.5652090183376994E-2</v>
      </c>
      <c r="K10" s="132">
        <f>compoprinc!AY2</f>
        <v>3.1955574581787771E-2</v>
      </c>
      <c r="L10" s="132">
        <f>compoprinc!AZ2</f>
        <v>9.490882757661535E-3</v>
      </c>
      <c r="M10" s="132">
        <f>compoprinc!BA2</f>
        <v>4.6470843618460047E-3</v>
      </c>
      <c r="N10" s="132">
        <f>compoprinc!BB2</f>
        <v>1.1364392660668542E-2</v>
      </c>
      <c r="O10" s="132">
        <f>compoprinc!BC2</f>
        <v>1.7592758704732694E-4</v>
      </c>
      <c r="P10" s="132">
        <f>compoprinc!BD2</f>
        <v>5.39119529190545E-3</v>
      </c>
      <c r="Q10" s="204">
        <f>compoprinc!BE2</f>
        <v>2.2627032942460362E-2</v>
      </c>
      <c r="R10" s="203">
        <f>compoprinc!BF2</f>
        <v>3.0062374873958936E-2</v>
      </c>
      <c r="S10" s="132">
        <f>compoprinc!BG2</f>
        <v>1.518974654962494E-2</v>
      </c>
      <c r="T10" s="132">
        <f>compoprinc!BH2</f>
        <v>2.6792219959984962E-3</v>
      </c>
      <c r="U10" s="132">
        <f>compoprinc!BI2</f>
        <v>1.0949005680325318E-3</v>
      </c>
      <c r="V10" s="132">
        <f>compoprinc!BJ2</f>
        <v>3.3111519221138172E-3</v>
      </c>
      <c r="W10" s="132">
        <f>compoprinc!BK2</f>
        <v>2.637632591031847E-5</v>
      </c>
      <c r="X10" s="132">
        <f>compoprinc!BL2</f>
        <v>1.0231631760718063E-3</v>
      </c>
      <c r="Y10" s="188">
        <f>compoprinc!BM2</f>
        <v>6.7378143362070257E-3</v>
      </c>
    </row>
    <row r="11" spans="1:25">
      <c r="A11" s="126">
        <v>1914</v>
      </c>
      <c r="B11" s="117">
        <f>compoprinc!AP3</f>
        <v>0.16170230407608463</v>
      </c>
      <c r="C11" s="125">
        <f>compoprinc!AQ3</f>
        <v>5.0936020927829492E-2</v>
      </c>
      <c r="D11" s="125">
        <f>compoprinc!AR3</f>
        <v>1.7643411569903816E-2</v>
      </c>
      <c r="E11" s="125">
        <f>compoprinc!AS3</f>
        <v>1.1226921716636272E-2</v>
      </c>
      <c r="F11" s="125">
        <f>compoprinc!AT3</f>
        <v>2.3325457672463225E-2</v>
      </c>
      <c r="G11" s="125">
        <f>compoprinc!AU3</f>
        <v>4.6888610839433887E-4</v>
      </c>
      <c r="H11" s="125">
        <f>compoprinc!AV3</f>
        <v>1.3451742702555929E-2</v>
      </c>
      <c r="I11" s="198">
        <f>compoprinc!AW3</f>
        <v>4.4649863378301569E-2</v>
      </c>
      <c r="J11" s="117">
        <f>compoprinc!AX3</f>
        <v>8.700981692482726E-2</v>
      </c>
      <c r="K11" s="125">
        <f>compoprinc!AY3</f>
        <v>3.2095087924899131E-2</v>
      </c>
      <c r="L11" s="125">
        <f>compoprinc!AZ3</f>
        <v>1.0004877001389814E-2</v>
      </c>
      <c r="M11" s="125">
        <f>compoprinc!BA3</f>
        <v>4.8734410078759317E-3</v>
      </c>
      <c r="N11" s="125">
        <f>compoprinc!BB3</f>
        <v>1.1865089420781943E-2</v>
      </c>
      <c r="O11" s="125">
        <f>compoprinc!BC3</f>
        <v>1.7579916087131543E-4</v>
      </c>
      <c r="P11" s="125">
        <f>compoprinc!BD3</f>
        <v>5.179370226716289E-3</v>
      </c>
      <c r="Q11" s="198">
        <f>compoprinc!BE3</f>
        <v>2.2816152182292829E-2</v>
      </c>
      <c r="R11" s="197">
        <f>compoprinc!BF3</f>
        <v>3.2318705427794886E-2</v>
      </c>
      <c r="S11" s="125">
        <f>compoprinc!BG3</f>
        <v>1.7249800856310653E-2</v>
      </c>
      <c r="T11" s="125">
        <f>compoprinc!BH3</f>
        <v>2.7567696098473862E-3</v>
      </c>
      <c r="U11" s="125">
        <f>compoprinc!BI3</f>
        <v>1.1339082697689521E-3</v>
      </c>
      <c r="V11" s="125">
        <f>compoprinc!BJ3</f>
        <v>3.4308401037105372E-3</v>
      </c>
      <c r="W11" s="125">
        <f>compoprinc!BK3</f>
        <v>2.6048461240177378E-5</v>
      </c>
      <c r="X11" s="125">
        <f>compoprinc!BL3</f>
        <v>9.750594824087821E-4</v>
      </c>
      <c r="Y11" s="165">
        <f>compoprinc!BM3</f>
        <v>6.746278644508396E-3</v>
      </c>
    </row>
    <row r="12" spans="1:25">
      <c r="A12" s="126">
        <v>1915</v>
      </c>
      <c r="B12" s="117">
        <f>compoprinc!AP4</f>
        <v>0.15763858163285846</v>
      </c>
      <c r="C12" s="125">
        <f>compoprinc!AQ4</f>
        <v>5.3196168950643392E-2</v>
      </c>
      <c r="D12" s="125">
        <f>compoprinc!AR4</f>
        <v>1.6577207047700986E-2</v>
      </c>
      <c r="E12" s="125">
        <f>compoprinc!AS4</f>
        <v>1.0954899951434924E-2</v>
      </c>
      <c r="F12" s="125">
        <f>compoprinc!AT4</f>
        <v>2.1821023498127243E-2</v>
      </c>
      <c r="G12" s="125">
        <f>compoprinc!AU4</f>
        <v>4.6172041907544193E-4</v>
      </c>
      <c r="H12" s="125">
        <f>compoprinc!AV4</f>
        <v>1.2988140423837261E-2</v>
      </c>
      <c r="I12" s="198">
        <f>compoprinc!AW4</f>
        <v>4.1639421342039198E-2</v>
      </c>
      <c r="J12" s="117">
        <f>compoprinc!AX4</f>
        <v>9.1111548321369876E-2</v>
      </c>
      <c r="K12" s="125">
        <f>compoprinc!AY4</f>
        <v>3.3519970700100647E-2</v>
      </c>
      <c r="L12" s="125">
        <f>compoprinc!AZ4</f>
        <v>1.0376429151667662E-2</v>
      </c>
      <c r="M12" s="125">
        <f>compoprinc!BA4</f>
        <v>5.3112874477903669E-3</v>
      </c>
      <c r="N12" s="125">
        <f>compoprinc!BB4</f>
        <v>1.2373592761626372E-2</v>
      </c>
      <c r="O12" s="125">
        <f>compoprinc!BC4</f>
        <v>1.9227943742033247E-4</v>
      </c>
      <c r="P12" s="125">
        <f>compoprinc!BD4</f>
        <v>5.7465680450132905E-3</v>
      </c>
      <c r="Q12" s="198">
        <f>compoprinc!BE4</f>
        <v>2.3591420777751216E-2</v>
      </c>
      <c r="R12" s="197">
        <f>compoprinc!BF4</f>
        <v>4.1312881370551786E-2</v>
      </c>
      <c r="S12" s="125">
        <f>compoprinc!BG4</f>
        <v>1.7749859990660435E-2</v>
      </c>
      <c r="T12" s="125">
        <f>compoprinc!BH4</f>
        <v>4.4442888161039312E-3</v>
      </c>
      <c r="U12" s="125">
        <f>compoprinc!BI4</f>
        <v>2.0004345248700911E-3</v>
      </c>
      <c r="V12" s="125">
        <f>compoprinc!BJ4</f>
        <v>5.2840341685902034E-3</v>
      </c>
      <c r="W12" s="125">
        <f>compoprinc!BK4</f>
        <v>4.5338273178697415E-5</v>
      </c>
      <c r="X12" s="125">
        <f>compoprinc!BL4</f>
        <v>1.708054449839238E-3</v>
      </c>
      <c r="Y12" s="165">
        <f>compoprinc!BM4</f>
        <v>1.0080871147309199E-2</v>
      </c>
    </row>
    <row r="13" spans="1:25">
      <c r="A13" s="126">
        <v>1916</v>
      </c>
      <c r="B13" s="117">
        <f>compoprinc!AP5</f>
        <v>0.1728369014285191</v>
      </c>
      <c r="C13" s="116">
        <f>compoprinc!AQ5</f>
        <v>6.6098192540311726E-2</v>
      </c>
      <c r="D13" s="116">
        <f>compoprinc!AR5</f>
        <v>1.7056429174763826E-2</v>
      </c>
      <c r="E13" s="116">
        <f>compoprinc!AS5</f>
        <v>1.1926110570095974E-2</v>
      </c>
      <c r="F13" s="116">
        <f>compoprinc!AT5</f>
        <v>2.1137800895567039E-2</v>
      </c>
      <c r="G13" s="116">
        <f>compoprinc!AU5</f>
        <v>4.5618285221476248E-4</v>
      </c>
      <c r="H13" s="116">
        <f>compoprinc!AV5</f>
        <v>1.5052613452234452E-2</v>
      </c>
      <c r="I13" s="194">
        <f>compoprinc!AW5</f>
        <v>4.1109571943331327E-2</v>
      </c>
      <c r="J13" s="117">
        <f>compoprinc!AX5</f>
        <v>0.11089072674384566</v>
      </c>
      <c r="K13" s="116">
        <f>compoprinc!AY5</f>
        <v>5.2464232821502123E-2</v>
      </c>
      <c r="L13" s="116">
        <f>compoprinc!AZ5</f>
        <v>1.0599871698022742E-2</v>
      </c>
      <c r="M13" s="116">
        <f>compoprinc!BA5</f>
        <v>5.8270096056912647E-3</v>
      </c>
      <c r="N13" s="116">
        <f>compoprinc!BB5</f>
        <v>1.1974087703875881E-2</v>
      </c>
      <c r="O13" s="116">
        <f>compoprinc!BC5</f>
        <v>1.8882975596660543E-4</v>
      </c>
      <c r="P13" s="116">
        <f>compoprinc!BD5</f>
        <v>6.5558108076195385E-3</v>
      </c>
      <c r="Q13" s="194">
        <f>compoprinc!BE5</f>
        <v>2.328088435116751E-2</v>
      </c>
      <c r="R13" s="197">
        <f>compoprinc!BF5</f>
        <v>4.9788364743647E-2</v>
      </c>
      <c r="S13" s="125">
        <f>compoprinc!BG5</f>
        <v>2.7363605401866244E-2</v>
      </c>
      <c r="T13" s="125">
        <f>compoprinc!BH5</f>
        <v>4.3109647349971279E-3</v>
      </c>
      <c r="U13" s="125">
        <f>compoprinc!BI5</f>
        <v>2.0762176349364966E-3</v>
      </c>
      <c r="V13" s="125">
        <f>compoprinc!BJ5</f>
        <v>4.8106810143224918E-3</v>
      </c>
      <c r="W13" s="125">
        <f>compoprinc!BK5</f>
        <v>4.2194618046624942E-5</v>
      </c>
      <c r="X13" s="125">
        <f>compoprinc!BL5</f>
        <v>1.7995624629097056E-3</v>
      </c>
      <c r="Y13" s="165">
        <f>compoprinc!BM5</f>
        <v>9.3851388765683053E-3</v>
      </c>
    </row>
    <row r="14" spans="1:25">
      <c r="A14" s="126">
        <v>1917</v>
      </c>
      <c r="B14" s="117">
        <f>compoprinc!AP6</f>
        <v>0.16261334279492137</v>
      </c>
      <c r="C14" s="125">
        <f>compoprinc!AQ6</f>
        <v>8.0562326451602523E-2</v>
      </c>
      <c r="D14" s="125">
        <f>compoprinc!AR6</f>
        <v>1.9853134153810615E-2</v>
      </c>
      <c r="E14" s="125">
        <f>compoprinc!AS6</f>
        <v>8.2412664868818757E-3</v>
      </c>
      <c r="F14" s="125">
        <f>compoprinc!AT6</f>
        <v>1.1374231560714305E-2</v>
      </c>
      <c r="G14" s="125">
        <f>compoprinc!AU6</f>
        <v>5.0404258681622475E-4</v>
      </c>
      <c r="H14" s="125">
        <f>compoprinc!AV6</f>
        <v>1.8589989260136743E-2</v>
      </c>
      <c r="I14" s="198">
        <f>compoprinc!AW6</f>
        <v>2.3488352294959117E-2</v>
      </c>
      <c r="J14" s="117">
        <f>compoprinc!AX6</f>
        <v>9.8905055045578269E-2</v>
      </c>
      <c r="K14" s="125">
        <f>compoprinc!AY6</f>
        <v>5.733223395432837E-2</v>
      </c>
      <c r="L14" s="125">
        <f>compoprinc!AZ6</f>
        <v>1.2278023740937115E-2</v>
      </c>
      <c r="M14" s="125">
        <f>compoprinc!BA6</f>
        <v>3.3111065002205875E-3</v>
      </c>
      <c r="N14" s="125">
        <f>compoprinc!BB6</f>
        <v>5.6128002225675384E-3</v>
      </c>
      <c r="O14" s="125">
        <f>compoprinc!BC6</f>
        <v>2.1921090109677029E-4</v>
      </c>
      <c r="P14" s="125">
        <f>compoprinc!BD6</f>
        <v>8.4981156324538416E-3</v>
      </c>
      <c r="Q14" s="198">
        <f>compoprinc!BE6</f>
        <v>1.1653564093974023E-2</v>
      </c>
      <c r="R14" s="197">
        <f>compoprinc!BF6</f>
        <v>4.0459418387688344E-2</v>
      </c>
      <c r="S14" s="125">
        <f>compoprinc!BG6</f>
        <v>2.5726297423057334E-2</v>
      </c>
      <c r="T14" s="125">
        <f>compoprinc!BH6</f>
        <v>5.1381145171344195E-3</v>
      </c>
      <c r="U14" s="125">
        <f>compoprinc!BI6</f>
        <v>8.8087609051352414E-4</v>
      </c>
      <c r="V14" s="125">
        <f>compoprinc!BJ6</f>
        <v>2.1654454294229258E-3</v>
      </c>
      <c r="W14" s="125">
        <f>compoprinc!BK6</f>
        <v>4.3642105192016528E-5</v>
      </c>
      <c r="X14" s="125">
        <f>compoprinc!BL6</f>
        <v>1.9799209071725836E-3</v>
      </c>
      <c r="Y14" s="165">
        <f>compoprinc!BM6</f>
        <v>4.525121915195547E-3</v>
      </c>
    </row>
    <row r="15" spans="1:25">
      <c r="A15" s="126">
        <v>1918</v>
      </c>
      <c r="B15" s="117">
        <f>compoprinc!AP7</f>
        <v>0.14934310028830236</v>
      </c>
      <c r="C15" s="125">
        <f>compoprinc!AQ7</f>
        <v>6.9798404794495228E-2</v>
      </c>
      <c r="D15" s="125">
        <f>compoprinc!AR7</f>
        <v>1.7060636025057901E-2</v>
      </c>
      <c r="E15" s="125">
        <f>compoprinc!AS7</f>
        <v>6.8457750313652213E-3</v>
      </c>
      <c r="F15" s="125">
        <f>compoprinc!AT7</f>
        <v>1.1606558807036739E-2</v>
      </c>
      <c r="G15" s="125">
        <f>compoprinc!AU7</f>
        <v>4.804352849370545E-4</v>
      </c>
      <c r="H15" s="125">
        <f>compoprinc!AV7</f>
        <v>1.9854097188668412E-2</v>
      </c>
      <c r="I15" s="198">
        <f>compoprinc!AW7</f>
        <v>2.3697193156741791E-2</v>
      </c>
      <c r="J15" s="117">
        <f>compoprinc!AX7</f>
        <v>8.4692138580306317E-2</v>
      </c>
      <c r="K15" s="125">
        <f>compoprinc!AY7</f>
        <v>4.5344997855090996E-2</v>
      </c>
      <c r="L15" s="125">
        <f>compoprinc!AZ7</f>
        <v>9.9254520095132213E-3</v>
      </c>
      <c r="M15" s="125">
        <f>compoprinc!BA7</f>
        <v>2.4404338937233749E-3</v>
      </c>
      <c r="N15" s="125">
        <f>compoprinc!BB7</f>
        <v>5.9042546919319877E-3</v>
      </c>
      <c r="O15" s="125">
        <f>compoprinc!BC7</f>
        <v>2.0342090938254214E-4</v>
      </c>
      <c r="P15" s="125">
        <f>compoprinc!BD7</f>
        <v>8.7815149718154118E-3</v>
      </c>
      <c r="Q15" s="198">
        <f>compoprinc!BE7</f>
        <v>1.2092064248848787E-2</v>
      </c>
      <c r="R15" s="197">
        <f>compoprinc!BF7</f>
        <v>3.1749016323155604E-2</v>
      </c>
      <c r="S15" s="125">
        <f>compoprinc!BG7</f>
        <v>1.8002642103064893E-2</v>
      </c>
      <c r="T15" s="125">
        <f>compoprinc!BH7</f>
        <v>3.8137392210323825E-3</v>
      </c>
      <c r="U15" s="125">
        <f>compoprinc!BI7</f>
        <v>5.879864105593429E-4</v>
      </c>
      <c r="V15" s="125">
        <f>compoprinc!BJ7</f>
        <v>2.4675601648329894E-3</v>
      </c>
      <c r="W15" s="125">
        <f>compoprinc!BK7</f>
        <v>3.542690002032372E-5</v>
      </c>
      <c r="X15" s="125">
        <f>compoprinc!BL7</f>
        <v>1.7889303222782889E-3</v>
      </c>
      <c r="Y15" s="165">
        <f>compoprinc!BM7</f>
        <v>5.0527312013673806E-3</v>
      </c>
    </row>
    <row r="16" spans="1:25">
      <c r="A16" s="131">
        <v>1919</v>
      </c>
      <c r="B16" s="120">
        <f>compoprinc!AP8</f>
        <v>0.16402561956211459</v>
      </c>
      <c r="C16" s="127">
        <f>compoprinc!AQ8</f>
        <v>7.1253396599108607E-2</v>
      </c>
      <c r="D16" s="127">
        <f>compoprinc!AR8</f>
        <v>2.1039855057140205E-2</v>
      </c>
      <c r="E16" s="127">
        <f>compoprinc!AS8</f>
        <v>7.2120768554042773E-3</v>
      </c>
      <c r="F16" s="127">
        <f>compoprinc!AT8</f>
        <v>1.5000762770281945E-2</v>
      </c>
      <c r="G16" s="127">
        <f>compoprinc!AU8</f>
        <v>5.0218803566574649E-4</v>
      </c>
      <c r="H16" s="127">
        <f>compoprinc!AV8</f>
        <v>1.8456056758493398E-2</v>
      </c>
      <c r="I16" s="200">
        <f>compoprinc!AW8</f>
        <v>3.0561283486020392E-2</v>
      </c>
      <c r="J16" s="120">
        <f>compoprinc!AX8</f>
        <v>9.0589407726385032E-2</v>
      </c>
      <c r="K16" s="127">
        <f>compoprinc!AY8</f>
        <v>4.4038949866483892E-2</v>
      </c>
      <c r="L16" s="127">
        <f>compoprinc!AZ8</f>
        <v>1.1543455859569594E-2</v>
      </c>
      <c r="M16" s="127">
        <f>compoprinc!BA8</f>
        <v>2.7602640184296494E-3</v>
      </c>
      <c r="N16" s="127">
        <f>compoprinc!BB8</f>
        <v>8.0108297626881753E-3</v>
      </c>
      <c r="O16" s="127">
        <f>compoprinc!BC8</f>
        <v>2.022545289940194E-4</v>
      </c>
      <c r="P16" s="127">
        <f>compoprinc!BD8</f>
        <v>7.6998077628871141E-3</v>
      </c>
      <c r="Q16" s="200">
        <f>compoprinc!BE8</f>
        <v>1.6333845927332575E-2</v>
      </c>
      <c r="R16" s="199">
        <f>compoprinc!BF8</f>
        <v>3.211377790136135E-2</v>
      </c>
      <c r="S16" s="127">
        <f>compoprinc!BG8</f>
        <v>1.6675212248852687E-2</v>
      </c>
      <c r="T16" s="127">
        <f>compoprinc!BH8</f>
        <v>3.9196162235625547E-3</v>
      </c>
      <c r="U16" s="127">
        <f>compoprinc!BI8</f>
        <v>6.5049718079584129E-4</v>
      </c>
      <c r="V16" s="127">
        <f>compoprinc!BJ8</f>
        <v>3.0666980176653038E-3</v>
      </c>
      <c r="W16" s="127">
        <f>compoprinc!BK8</f>
        <v>3.2700291516998673E-5</v>
      </c>
      <c r="X16" s="127">
        <f>compoprinc!BL8</f>
        <v>1.4776300093151816E-3</v>
      </c>
      <c r="Y16" s="167">
        <f>compoprinc!BM8</f>
        <v>6.2914239296527784E-3</v>
      </c>
    </row>
    <row r="17" spans="1:25">
      <c r="A17" s="126">
        <v>1920</v>
      </c>
      <c r="B17" s="117">
        <f>compoprinc!AP9</f>
        <v>0.14033554506962406</v>
      </c>
      <c r="C17" s="125">
        <f>compoprinc!AQ9</f>
        <v>6.0101562080602522E-2</v>
      </c>
      <c r="D17" s="125">
        <f>compoprinc!AR9</f>
        <v>1.6291348416791532E-2</v>
      </c>
      <c r="E17" s="125">
        <f>compoprinc!AS9</f>
        <v>6.6821021780490118E-3</v>
      </c>
      <c r="F17" s="125">
        <f>compoprinc!AT9</f>
        <v>1.251074642911351E-2</v>
      </c>
      <c r="G17" s="125">
        <f>compoprinc!AU9</f>
        <v>4.7424151677581672E-4</v>
      </c>
      <c r="H17" s="125">
        <f>compoprinc!AV9</f>
        <v>1.8174477241869328E-2</v>
      </c>
      <c r="I17" s="198">
        <f>compoprinc!AW9</f>
        <v>2.6101067206422322E-2</v>
      </c>
      <c r="J17" s="117">
        <f>compoprinc!AX9</f>
        <v>7.0866658116269479E-2</v>
      </c>
      <c r="K17" s="125">
        <f>compoprinc!AY9</f>
        <v>3.441696279401317E-2</v>
      </c>
      <c r="L17" s="125">
        <f>compoprinc!AZ9</f>
        <v>7.8623065795471025E-3</v>
      </c>
      <c r="M17" s="125">
        <f>compoprinc!BA9</f>
        <v>2.6563627234858825E-3</v>
      </c>
      <c r="N17" s="125">
        <f>compoprinc!BB9</f>
        <v>6.0483579410388804E-3</v>
      </c>
      <c r="O17" s="125">
        <f>compoprinc!BC9</f>
        <v>1.7868820081246616E-4</v>
      </c>
      <c r="P17" s="125">
        <f>compoprinc!BD9</f>
        <v>6.9935367782965859E-3</v>
      </c>
      <c r="Q17" s="198">
        <f>compoprinc!BE9</f>
        <v>1.2710443099075376E-2</v>
      </c>
      <c r="R17" s="197">
        <f>compoprinc!BF9</f>
        <v>2.2352596578345395E-2</v>
      </c>
      <c r="S17" s="125">
        <f>compoprinc!BG9</f>
        <v>1.1936107951533064E-2</v>
      </c>
      <c r="T17" s="125">
        <f>compoprinc!BH9</f>
        <v>2.0116162216128851E-3</v>
      </c>
      <c r="U17" s="125">
        <f>compoprinc!BI9</f>
        <v>6.3402060658680423E-4</v>
      </c>
      <c r="V17" s="125">
        <f>compoprinc!BJ9</f>
        <v>2.0669496162495408E-3</v>
      </c>
      <c r="W17" s="125">
        <f>compoprinc!BK9</f>
        <v>2.6657622173407736E-5</v>
      </c>
      <c r="X17" s="125">
        <f>compoprinc!BL9</f>
        <v>1.2615589768098161E-3</v>
      </c>
      <c r="Y17" s="165">
        <f>compoprinc!BM9</f>
        <v>4.4156855833798773E-3</v>
      </c>
    </row>
    <row r="18" spans="1:25">
      <c r="A18" s="126">
        <v>1921</v>
      </c>
      <c r="B18" s="117">
        <f>compoprinc!AP10</f>
        <v>0.13701700366520969</v>
      </c>
      <c r="C18" s="125">
        <f>compoprinc!AQ10</f>
        <v>4.9087987550261669E-2</v>
      </c>
      <c r="D18" s="125">
        <f>compoprinc!AR10</f>
        <v>1.932630924583173E-2</v>
      </c>
      <c r="E18" s="125">
        <f>compoprinc!AS10</f>
        <v>8.1745624725706734E-3</v>
      </c>
      <c r="F18" s="125">
        <f>compoprinc!AT10</f>
        <v>1.2661210516996322E-2</v>
      </c>
      <c r="G18" s="125">
        <f>compoprinc!AU10</f>
        <v>7.1437679473399364E-4</v>
      </c>
      <c r="H18" s="125">
        <f>compoprinc!AV10</f>
        <v>2.1989717606190746E-2</v>
      </c>
      <c r="I18" s="198">
        <f>compoprinc!AW10</f>
        <v>2.5062839478624557E-2</v>
      </c>
      <c r="J18" s="117">
        <f>compoprinc!AX10</f>
        <v>6.8154370134547032E-2</v>
      </c>
      <c r="K18" s="125">
        <f>compoprinc!AY10</f>
        <v>2.9714255479509708E-2</v>
      </c>
      <c r="L18" s="125">
        <f>compoprinc!AZ10</f>
        <v>8.9070917080911853E-3</v>
      </c>
      <c r="M18" s="125">
        <f>compoprinc!BA10</f>
        <v>3.0851592893349315E-3</v>
      </c>
      <c r="N18" s="125">
        <f>compoprinc!BB10</f>
        <v>6.0088616391422095E-3</v>
      </c>
      <c r="O18" s="125">
        <f>compoprinc!BC10</f>
        <v>2.6260020238816638E-4</v>
      </c>
      <c r="P18" s="125">
        <f>compoprinc!BD10</f>
        <v>8.1776990956513081E-3</v>
      </c>
      <c r="Q18" s="198">
        <f>compoprinc!BE10</f>
        <v>1.1998702720429516E-2</v>
      </c>
      <c r="R18" s="197">
        <f>compoprinc!BF10</f>
        <v>2.0621749662052869E-2</v>
      </c>
      <c r="S18" s="125">
        <f>compoprinc!BG10</f>
        <v>1.0575042777879001E-2</v>
      </c>
      <c r="T18" s="125">
        <f>compoprinc!BH10</f>
        <v>1.833113945419747E-3</v>
      </c>
      <c r="U18" s="125">
        <f>compoprinc!BI10</f>
        <v>6.5706773500144198E-4</v>
      </c>
      <c r="V18" s="125">
        <f>compoprinc!BJ10</f>
        <v>1.9732499666678537E-3</v>
      </c>
      <c r="W18" s="125">
        <f>compoprinc!BK10</f>
        <v>4.1380100209685426E-5</v>
      </c>
      <c r="X18" s="125">
        <f>compoprinc!BL10</f>
        <v>1.5204524977306473E-3</v>
      </c>
      <c r="Y18" s="165">
        <f>compoprinc!BM10</f>
        <v>4.0214426391444926E-3</v>
      </c>
    </row>
    <row r="19" spans="1:25">
      <c r="A19" s="126">
        <v>1922</v>
      </c>
      <c r="B19" s="117">
        <f>compoprinc!AP11</f>
        <v>0.13286787778265907</v>
      </c>
      <c r="C19" s="125">
        <f>compoprinc!AQ11</f>
        <v>3.9268861674333091E-2</v>
      </c>
      <c r="D19" s="125">
        <f>compoprinc!AR11</f>
        <v>2.1721240570419992E-2</v>
      </c>
      <c r="E19" s="125">
        <f>compoprinc!AS11</f>
        <v>1.2233413528755782E-2</v>
      </c>
      <c r="F19" s="125">
        <f>compoprinc!AT11</f>
        <v>1.2496507255741208E-2</v>
      </c>
      <c r="G19" s="125">
        <f>compoprinc!AU11</f>
        <v>6.7754162872610821E-4</v>
      </c>
      <c r="H19" s="125">
        <f>compoprinc!AV11</f>
        <v>2.1325145667952537E-2</v>
      </c>
      <c r="I19" s="198">
        <f>compoprinc!AW11</f>
        <v>2.5145167456730351E-2</v>
      </c>
      <c r="J19" s="117">
        <f>compoprinc!AX11</f>
        <v>6.6662186514723942E-2</v>
      </c>
      <c r="K19" s="125">
        <f>compoprinc!AY11</f>
        <v>2.4936026765457357E-2</v>
      </c>
      <c r="L19" s="125">
        <f>compoprinc!AZ11</f>
        <v>1.0305144802502029E-2</v>
      </c>
      <c r="M19" s="125">
        <f>compoprinc!BA11</f>
        <v>5.4070603630460264E-3</v>
      </c>
      <c r="N19" s="125">
        <f>compoprinc!BB11</f>
        <v>5.8488603844093785E-3</v>
      </c>
      <c r="O19" s="125">
        <f>compoprinc!BC11</f>
        <v>2.5141194285995065E-4</v>
      </c>
      <c r="P19" s="125">
        <f>compoprinc!BD11</f>
        <v>8.0279615468057466E-3</v>
      </c>
      <c r="Q19" s="198">
        <f>compoprinc!BE11</f>
        <v>1.1885720709643461E-2</v>
      </c>
      <c r="R19" s="197">
        <f>compoprinc!BF11</f>
        <v>2.1637973332293885E-2</v>
      </c>
      <c r="S19" s="125">
        <f>compoprinc!BG11</f>
        <v>1.004529394509294E-2</v>
      </c>
      <c r="T19" s="125">
        <f>compoprinc!BH11</f>
        <v>2.4763323338640982E-3</v>
      </c>
      <c r="U19" s="125">
        <f>compoprinc!BI11</f>
        <v>1.6430612754823482E-3</v>
      </c>
      <c r="V19" s="125">
        <f>compoprinc!BJ11</f>
        <v>1.9155429230072062E-3</v>
      </c>
      <c r="W19" s="125">
        <f>compoprinc!BK11</f>
        <v>4.066660133902799E-5</v>
      </c>
      <c r="X19" s="125">
        <f>compoprinc!BL11</f>
        <v>1.5415698377801161E-3</v>
      </c>
      <c r="Y19" s="165">
        <f>compoprinc!BM11</f>
        <v>3.9755064157281439E-3</v>
      </c>
    </row>
    <row r="20" spans="1:25">
      <c r="A20" s="126">
        <v>1923</v>
      </c>
      <c r="B20" s="117">
        <f>compoprinc!AP12</f>
        <v>0.13091262676939297</v>
      </c>
      <c r="C20" s="125">
        <f>compoprinc!AQ12</f>
        <v>6.1686924691879912E-2</v>
      </c>
      <c r="D20" s="125">
        <f>compoprinc!AR12</f>
        <v>1.5076288609522592E-2</v>
      </c>
      <c r="E20" s="125">
        <f>compoprinc!AS12</f>
        <v>7.9152934431288152E-3</v>
      </c>
      <c r="F20" s="125">
        <f>compoprinc!AT12</f>
        <v>8.2788162799452697E-3</v>
      </c>
      <c r="G20" s="125">
        <f>compoprinc!AU12</f>
        <v>6.2932393615886993E-4</v>
      </c>
      <c r="H20" s="125">
        <f>compoprinc!AV12</f>
        <v>2.0206099625672078E-2</v>
      </c>
      <c r="I20" s="198">
        <f>compoprinc!AW12</f>
        <v>1.7119880183085419E-2</v>
      </c>
      <c r="J20" s="117">
        <f>compoprinc!AX12</f>
        <v>6.7087167896849792E-2</v>
      </c>
      <c r="K20" s="125">
        <f>compoprinc!AY12</f>
        <v>3.8534099780998872E-2</v>
      </c>
      <c r="L20" s="125">
        <f>compoprinc!AZ12</f>
        <v>6.7159607375021938E-3</v>
      </c>
      <c r="M20" s="125">
        <f>compoprinc!BA12</f>
        <v>3.2472705359499342E-3</v>
      </c>
      <c r="N20" s="125">
        <f>compoprinc!BB12</f>
        <v>3.5072115103759903E-3</v>
      </c>
      <c r="O20" s="125">
        <f>compoprinc!BC12</f>
        <v>2.2918370430779423E-4</v>
      </c>
      <c r="P20" s="125">
        <f>compoprinc!BD12</f>
        <v>7.4397433328662176E-3</v>
      </c>
      <c r="Q20" s="198">
        <f>compoprinc!BE12</f>
        <v>7.4136982948487841E-3</v>
      </c>
      <c r="R20" s="197">
        <f>compoprinc!BF12</f>
        <v>2.248338372642246E-2</v>
      </c>
      <c r="S20" s="125">
        <f>compoprinc!BG12</f>
        <v>1.538739892497672E-2</v>
      </c>
      <c r="T20" s="125">
        <f>compoprinc!BH12</f>
        <v>1.4400529266256669E-3</v>
      </c>
      <c r="U20" s="125">
        <f>compoprinc!BI12</f>
        <v>8.6779489314343895E-4</v>
      </c>
      <c r="V20" s="125">
        <f>compoprinc!BJ12</f>
        <v>9.9922286714294157E-4</v>
      </c>
      <c r="W20" s="125">
        <f>compoprinc!BK12</f>
        <v>3.9223553782574377E-5</v>
      </c>
      <c r="X20" s="125">
        <f>compoprinc!BL12</f>
        <v>1.5317963184646648E-3</v>
      </c>
      <c r="Y20" s="165">
        <f>compoprinc!BM12</f>
        <v>2.2178942422864472E-3</v>
      </c>
    </row>
    <row r="21" spans="1:25">
      <c r="A21" s="126">
        <v>1924</v>
      </c>
      <c r="B21" s="117">
        <f>compoprinc!AP13</f>
        <v>0.13564260159770433</v>
      </c>
      <c r="C21" s="125">
        <f>compoprinc!AQ13</f>
        <v>5.83823548011487E-2</v>
      </c>
      <c r="D21" s="125">
        <f>compoprinc!AR13</f>
        <v>1.6795954095896494E-2</v>
      </c>
      <c r="E21" s="125">
        <f>compoprinc!AS13</f>
        <v>8.2021911228823633E-3</v>
      </c>
      <c r="F21" s="125">
        <f>compoprinc!AT13</f>
        <v>9.5507268343599568E-3</v>
      </c>
      <c r="G21" s="125">
        <f>compoprinc!AU13</f>
        <v>7.714466840212735E-4</v>
      </c>
      <c r="H21" s="125">
        <f>compoprinc!AV13</f>
        <v>2.2346592353250136E-2</v>
      </c>
      <c r="I21" s="198">
        <f>compoprinc!AW13</f>
        <v>1.9593335706145389E-2</v>
      </c>
      <c r="J21" s="117">
        <f>compoprinc!AX13</f>
        <v>6.9316132277095321E-2</v>
      </c>
      <c r="K21" s="125">
        <f>compoprinc!AY13</f>
        <v>3.7275294825745729E-2</v>
      </c>
      <c r="L21" s="125">
        <f>compoprinc!AZ13</f>
        <v>7.8214005588056346E-3</v>
      </c>
      <c r="M21" s="125">
        <f>compoprinc!BA13</f>
        <v>3.3351082818368644E-3</v>
      </c>
      <c r="N21" s="125">
        <f>compoprinc!BB13</f>
        <v>3.8951034958163619E-3</v>
      </c>
      <c r="O21" s="125">
        <f>compoprinc!BC13</f>
        <v>2.8924209598605232E-4</v>
      </c>
      <c r="P21" s="125">
        <f>compoprinc!BD13</f>
        <v>8.5087050794565959E-3</v>
      </c>
      <c r="Q21" s="198">
        <f>compoprinc!BE13</f>
        <v>8.1912779394480838E-3</v>
      </c>
      <c r="R21" s="197">
        <f>compoprinc!BF13</f>
        <v>2.3171300269406551E-2</v>
      </c>
      <c r="S21" s="125">
        <f>compoprinc!BG13</f>
        <v>1.4787768611684874E-2</v>
      </c>
      <c r="T21" s="125">
        <f>compoprinc!BH13</f>
        <v>1.8820205839054649E-3</v>
      </c>
      <c r="U21" s="125">
        <f>compoprinc!BI13</f>
        <v>9.1330392812824003E-4</v>
      </c>
      <c r="V21" s="125">
        <f>compoprinc!BJ13</f>
        <v>1.159252134020338E-3</v>
      </c>
      <c r="W21" s="125">
        <f>compoprinc!BK13</f>
        <v>5.312534112879797E-5</v>
      </c>
      <c r="X21" s="125">
        <f>compoprinc!BL13</f>
        <v>1.8384420773644016E-3</v>
      </c>
      <c r="Y21" s="165">
        <f>compoprinc!BM13</f>
        <v>2.5373875931744357E-3</v>
      </c>
    </row>
    <row r="22" spans="1:25">
      <c r="A22" s="126">
        <v>1925</v>
      </c>
      <c r="B22" s="117">
        <f>compoprinc!AP14</f>
        <v>0.15416678599700151</v>
      </c>
      <c r="C22" s="125">
        <f>compoprinc!AQ14</f>
        <v>6.820058782782637E-2</v>
      </c>
      <c r="D22" s="125">
        <f>compoprinc!AR14</f>
        <v>1.8191908870626012E-2</v>
      </c>
      <c r="E22" s="125">
        <f>compoprinc!AS14</f>
        <v>9.2844739096094846E-3</v>
      </c>
      <c r="F22" s="125">
        <f>compoprinc!AT14</f>
        <v>1.1756351852837871E-2</v>
      </c>
      <c r="G22" s="125">
        <f>compoprinc!AU14</f>
        <v>8.1936595674632427E-4</v>
      </c>
      <c r="H22" s="125">
        <f>compoprinc!AV14</f>
        <v>2.2056402204777028E-2</v>
      </c>
      <c r="I22" s="198">
        <f>compoprinc!AW14</f>
        <v>2.3857695374578426E-2</v>
      </c>
      <c r="J22" s="117">
        <f>compoprinc!AX14</f>
        <v>8.1372462450639407E-2</v>
      </c>
      <c r="K22" s="125">
        <f>compoprinc!AY14</f>
        <v>4.4311504433309314E-2</v>
      </c>
      <c r="L22" s="125">
        <f>compoprinc!AZ14</f>
        <v>8.2283782648415998E-3</v>
      </c>
      <c r="M22" s="125">
        <f>compoprinc!BA14</f>
        <v>3.7454145588043048E-3</v>
      </c>
      <c r="N22" s="125">
        <f>compoprinc!BB14</f>
        <v>5.3488500655197212E-3</v>
      </c>
      <c r="O22" s="125">
        <f>compoprinc!BC14</f>
        <v>3.0859326031714796E-4</v>
      </c>
      <c r="P22" s="125">
        <f>compoprinc!BD14</f>
        <v>8.4433538376281116E-3</v>
      </c>
      <c r="Q22" s="198">
        <f>compoprinc!BE14</f>
        <v>1.0986368030219197E-2</v>
      </c>
      <c r="R22" s="197">
        <f>compoprinc!BF14</f>
        <v>3.0050528682118587E-2</v>
      </c>
      <c r="S22" s="125">
        <f>compoprinc!BG14</f>
        <v>1.9316448244863987E-2</v>
      </c>
      <c r="T22" s="125">
        <f>compoprinc!BH14</f>
        <v>2.0132263852428306E-3</v>
      </c>
      <c r="U22" s="125">
        <f>compoprinc!BI14</f>
        <v>8.7753798795025531E-4</v>
      </c>
      <c r="V22" s="125">
        <f>compoprinc!BJ14</f>
        <v>1.945555119718902E-3</v>
      </c>
      <c r="W22" s="125">
        <f>compoprinc!BK14</f>
        <v>5.6018588263921012E-5</v>
      </c>
      <c r="X22" s="125">
        <f>compoprinc!BL14</f>
        <v>1.8004097860059777E-3</v>
      </c>
      <c r="Y22" s="165">
        <f>compoprinc!BM14</f>
        <v>4.0413325700727181E-3</v>
      </c>
    </row>
    <row r="23" spans="1:25">
      <c r="A23" s="126">
        <v>1926</v>
      </c>
      <c r="B23" s="117">
        <f>compoprinc!AP15</f>
        <v>0.1661808228193721</v>
      </c>
      <c r="C23" s="125">
        <f>compoprinc!AQ15</f>
        <v>8.5060591671245828E-2</v>
      </c>
      <c r="D23" s="125">
        <f>compoprinc!AR15</f>
        <v>1.7682004733806489E-2</v>
      </c>
      <c r="E23" s="125">
        <f>compoprinc!AS15</f>
        <v>8.6041508837496825E-3</v>
      </c>
      <c r="F23" s="125">
        <f>compoprinc!AT15</f>
        <v>1.0223421513248046E-2</v>
      </c>
      <c r="G23" s="125">
        <f>compoprinc!AU15</f>
        <v>8.5440466151192349E-4</v>
      </c>
      <c r="H23" s="125">
        <f>compoprinc!AV15</f>
        <v>2.2518048308970445E-2</v>
      </c>
      <c r="I23" s="198">
        <f>compoprinc!AW15</f>
        <v>2.1238201046839707E-2</v>
      </c>
      <c r="J23" s="117">
        <f>compoprinc!AX15</f>
        <v>9.1292803963946678E-2</v>
      </c>
      <c r="K23" s="125">
        <f>compoprinc!AY15</f>
        <v>5.7168656890733756E-2</v>
      </c>
      <c r="L23" s="125">
        <f>compoprinc!AZ15</f>
        <v>8.1050928180512061E-3</v>
      </c>
      <c r="M23" s="125">
        <f>compoprinc!BA15</f>
        <v>3.4965634297561797E-3</v>
      </c>
      <c r="N23" s="125">
        <f>compoprinc!BB15</f>
        <v>4.3599442072977538E-3</v>
      </c>
      <c r="O23" s="125">
        <f>compoprinc!BC15</f>
        <v>3.2184544082554026E-4</v>
      </c>
      <c r="P23" s="125">
        <f>compoprinc!BD15</f>
        <v>8.6186185478117818E-3</v>
      </c>
      <c r="Q23" s="198">
        <f>compoprinc!BE15</f>
        <v>9.2220826294704475E-3</v>
      </c>
      <c r="R23" s="197">
        <f>compoprinc!BF15</f>
        <v>3.5474798069556571E-2</v>
      </c>
      <c r="S23" s="125">
        <f>compoprinc!BG15</f>
        <v>2.6091948523158666E-2</v>
      </c>
      <c r="T23" s="125">
        <f>compoprinc!BH15</f>
        <v>1.8925252527993537E-3</v>
      </c>
      <c r="U23" s="125">
        <f>compoprinc!BI15</f>
        <v>7.9416855167802449E-4</v>
      </c>
      <c r="V23" s="125">
        <f>compoprinc!BJ15</f>
        <v>1.4302757486049065E-3</v>
      </c>
      <c r="W23" s="125">
        <f>compoprinc!BK15</f>
        <v>6.692189240395445E-5</v>
      </c>
      <c r="X23" s="125">
        <f>compoprinc!BL15</f>
        <v>2.1042006482918495E-3</v>
      </c>
      <c r="Y23" s="165">
        <f>compoprinc!BM15</f>
        <v>3.0947574526198245E-3</v>
      </c>
    </row>
    <row r="24" spans="1:25">
      <c r="A24" s="126">
        <v>1927</v>
      </c>
      <c r="B24" s="117">
        <f>compoprinc!AP16</f>
        <v>0.15767144084042065</v>
      </c>
      <c r="C24" s="125">
        <f>compoprinc!AQ16</f>
        <v>6.965880330168274E-2</v>
      </c>
      <c r="D24" s="125">
        <f>compoprinc!AR16</f>
        <v>1.9383969410282188E-2</v>
      </c>
      <c r="E24" s="125">
        <f>compoprinc!AS16</f>
        <v>9.7290702699757772E-3</v>
      </c>
      <c r="F24" s="125">
        <f>compoprinc!AT16</f>
        <v>1.0995146239606847E-2</v>
      </c>
      <c r="G24" s="125">
        <f>compoprinc!AU16</f>
        <v>9.6298396243196956E-4</v>
      </c>
      <c r="H24" s="125">
        <f>compoprinc!AV16</f>
        <v>2.382796082839388E-2</v>
      </c>
      <c r="I24" s="198">
        <f>compoprinc!AW16</f>
        <v>2.3113506828047248E-2</v>
      </c>
      <c r="J24" s="117">
        <f>compoprinc!AX16</f>
        <v>8.5292134032667624E-2</v>
      </c>
      <c r="K24" s="125">
        <f>compoprinc!AY16</f>
        <v>4.7228892677671462E-2</v>
      </c>
      <c r="L24" s="125">
        <f>compoprinc!AZ16</f>
        <v>8.8079957968022031E-3</v>
      </c>
      <c r="M24" s="125">
        <f>compoprinc!BA16</f>
        <v>3.9857781243982813E-3</v>
      </c>
      <c r="N24" s="125">
        <f>compoprinc!BB16</f>
        <v>5.0632362510127154E-3</v>
      </c>
      <c r="O24" s="125">
        <f>compoprinc!BC16</f>
        <v>3.6167164577741617E-4</v>
      </c>
      <c r="P24" s="125">
        <f>compoprinc!BD16</f>
        <v>9.0823261377706351E-3</v>
      </c>
      <c r="Q24" s="198">
        <f>compoprinc!BE16</f>
        <v>1.0762233399234935E-2</v>
      </c>
      <c r="R24" s="197">
        <f>compoprinc!BF16</f>
        <v>3.2817670971262695E-2</v>
      </c>
      <c r="S24" s="125">
        <f>compoprinc!BG16</f>
        <v>2.1354315655390328E-2</v>
      </c>
      <c r="T24" s="125">
        <f>compoprinc!BH16</f>
        <v>2.2195986740208059E-3</v>
      </c>
      <c r="U24" s="125">
        <f>compoprinc!BI16</f>
        <v>8.7551374831486338E-4</v>
      </c>
      <c r="V24" s="125">
        <f>compoprinc!BJ16</f>
        <v>1.9763047906248971E-3</v>
      </c>
      <c r="W24" s="125">
        <f>compoprinc!BK16</f>
        <v>7.149187453652738E-5</v>
      </c>
      <c r="X24" s="125">
        <f>compoprinc!BL16</f>
        <v>2.0977354211043995E-3</v>
      </c>
      <c r="Y24" s="165">
        <f>compoprinc!BM16</f>
        <v>4.2227108072708701E-3</v>
      </c>
    </row>
    <row r="25" spans="1:25">
      <c r="A25" s="126">
        <v>1928</v>
      </c>
      <c r="B25" s="117">
        <f>compoprinc!AP17</f>
        <v>0.16710295164621899</v>
      </c>
      <c r="C25" s="125">
        <f>compoprinc!AQ17</f>
        <v>7.1178248766898863E-2</v>
      </c>
      <c r="D25" s="125">
        <f>compoprinc!AR17</f>
        <v>2.1328683272939797E-2</v>
      </c>
      <c r="E25" s="125">
        <f>compoprinc!AS17</f>
        <v>1.049319893346809E-2</v>
      </c>
      <c r="F25" s="125">
        <f>compoprinc!AT17</f>
        <v>1.2369982671675233E-2</v>
      </c>
      <c r="G25" s="125">
        <f>compoprinc!AU17</f>
        <v>1.0580000455274899E-3</v>
      </c>
      <c r="H25" s="125">
        <f>compoprinc!AV17</f>
        <v>2.4724554138948588E-2</v>
      </c>
      <c r="I25" s="198">
        <f>compoprinc!AW17</f>
        <v>2.595028381676092E-2</v>
      </c>
      <c r="J25" s="117">
        <f>compoprinc!AX17</f>
        <v>9.4353174812471435E-2</v>
      </c>
      <c r="K25" s="125">
        <f>compoprinc!AY17</f>
        <v>4.9133495048339526E-2</v>
      </c>
      <c r="L25" s="125">
        <f>compoprinc!AZ17</f>
        <v>1.0182619910505675E-2</v>
      </c>
      <c r="M25" s="125">
        <f>compoprinc!BA17</f>
        <v>4.1756878607322016E-3</v>
      </c>
      <c r="N25" s="125">
        <f>compoprinc!BB17</f>
        <v>6.7752090259371586E-3</v>
      </c>
      <c r="O25" s="125">
        <f>compoprinc!BC17</f>
        <v>3.9979106062761733E-4</v>
      </c>
      <c r="P25" s="125">
        <f>compoprinc!BD17</f>
        <v>9.4852583839472003E-3</v>
      </c>
      <c r="Q25" s="198">
        <f>compoprinc!BE17</f>
        <v>1.4201113522382076E-2</v>
      </c>
      <c r="R25" s="197">
        <f>compoprinc!BF17</f>
        <v>3.888197823223255E-2</v>
      </c>
      <c r="S25" s="125">
        <f>compoprinc!BG17</f>
        <v>2.2138975469317888E-2</v>
      </c>
      <c r="T25" s="125">
        <f>compoprinc!BH17</f>
        <v>3.177915952136158E-3</v>
      </c>
      <c r="U25" s="125">
        <f>compoprinc!BI17</f>
        <v>8.2304836997643593E-4</v>
      </c>
      <c r="V25" s="125">
        <f>compoprinc!BJ17</f>
        <v>3.3781769810894728E-3</v>
      </c>
      <c r="W25" s="125">
        <f>compoprinc!BK17</f>
        <v>8.2104908780181084E-5</v>
      </c>
      <c r="X25" s="125">
        <f>compoprinc!BL17</f>
        <v>2.2616279504684045E-3</v>
      </c>
      <c r="Y25" s="165">
        <f>compoprinc!BM17</f>
        <v>7.0201286004640115E-3</v>
      </c>
    </row>
    <row r="26" spans="1:25">
      <c r="A26" s="126">
        <v>1929</v>
      </c>
      <c r="B26" s="117">
        <f>compoprinc!AP18</f>
        <v>0.16577230162227174</v>
      </c>
      <c r="C26" s="125">
        <f>compoprinc!AQ18</f>
        <v>7.7422726524871005E-2</v>
      </c>
      <c r="D26" s="125">
        <f>compoprinc!AR18</f>
        <v>2.1366411972874699E-2</v>
      </c>
      <c r="E26" s="125">
        <f>compoprinc!AS18</f>
        <v>1.0036288260747728E-2</v>
      </c>
      <c r="F26" s="125">
        <f>compoprinc!AT18</f>
        <v>1.0796569298984114E-2</v>
      </c>
      <c r="G26" s="125">
        <f>compoprinc!AU18</f>
        <v>9.9733187563854991E-4</v>
      </c>
      <c r="H26" s="125">
        <f>compoprinc!AV18</f>
        <v>2.1877399024632902E-2</v>
      </c>
      <c r="I26" s="198">
        <f>compoprinc!AW18</f>
        <v>2.3275574664522743E-2</v>
      </c>
      <c r="J26" s="117">
        <f>compoprinc!AX18</f>
        <v>9.586628852646506E-2</v>
      </c>
      <c r="K26" s="125">
        <f>compoprinc!AY18</f>
        <v>5.5078145888413518E-2</v>
      </c>
      <c r="L26" s="125">
        <f>compoprinc!AZ18</f>
        <v>1.0573856141386324E-2</v>
      </c>
      <c r="M26" s="125">
        <f>compoprinc!BA18</f>
        <v>4.1662078904958853E-3</v>
      </c>
      <c r="N26" s="125">
        <f>compoprinc!BB18</f>
        <v>5.5520228370857317E-3</v>
      </c>
      <c r="O26" s="125">
        <f>compoprinc!BC18</f>
        <v>3.6633025842281358E-4</v>
      </c>
      <c r="P26" s="125">
        <f>compoprinc!BD18</f>
        <v>8.1285489969307439E-3</v>
      </c>
      <c r="Q26" s="198">
        <f>compoprinc!BE18</f>
        <v>1.2001176513730068E-2</v>
      </c>
      <c r="R26" s="197">
        <f>compoprinc!BF18</f>
        <v>4.1521121010311676E-2</v>
      </c>
      <c r="S26" s="125">
        <f>compoprinc!BG18</f>
        <v>2.6628894645315059E-2</v>
      </c>
      <c r="T26" s="125">
        <f>compoprinc!BH18</f>
        <v>3.4918744098877503E-3</v>
      </c>
      <c r="U26" s="125">
        <f>compoprinc!BI18</f>
        <v>8.8559253073110537E-4</v>
      </c>
      <c r="V26" s="125">
        <f>compoprinc!BJ18</f>
        <v>2.7135125611798408E-3</v>
      </c>
      <c r="W26" s="125">
        <f>compoprinc!BK18</f>
        <v>7.2932464706202459E-5</v>
      </c>
      <c r="X26" s="125">
        <f>compoprinc!BL18</f>
        <v>1.9195600738226293E-3</v>
      </c>
      <c r="Y26" s="165">
        <f>compoprinc!BM18</f>
        <v>5.8087543246690843E-3</v>
      </c>
    </row>
    <row r="27" spans="1:25">
      <c r="A27" s="130">
        <v>1930</v>
      </c>
      <c r="B27" s="123">
        <f>compoprinc!AP19</f>
        <v>0.13787894719192237</v>
      </c>
      <c r="C27" s="129">
        <f>compoprinc!AQ19</f>
        <v>6.2968495272170022E-2</v>
      </c>
      <c r="D27" s="129">
        <f>compoprinc!AR19</f>
        <v>1.8076765578078031E-2</v>
      </c>
      <c r="E27" s="129">
        <f>compoprinc!AS19</f>
        <v>1.0081959205751627E-2</v>
      </c>
      <c r="F27" s="129">
        <f>compoprinc!AT19</f>
        <v>7.6014555978988667E-3</v>
      </c>
      <c r="G27" s="129">
        <f>compoprinc!AU19</f>
        <v>1.1054155026547041E-3</v>
      </c>
      <c r="H27" s="129">
        <f>compoprinc!AV19</f>
        <v>2.1984739606110099E-2</v>
      </c>
      <c r="I27" s="202">
        <f>compoprinc!AW19</f>
        <v>1.6060116429259051E-2</v>
      </c>
      <c r="J27" s="123">
        <f>compoprinc!AX19</f>
        <v>7.2455854248196255E-2</v>
      </c>
      <c r="K27" s="129">
        <f>compoprinc!AY19</f>
        <v>4.1987214192658294E-2</v>
      </c>
      <c r="L27" s="129">
        <f>compoprinc!AZ19</f>
        <v>8.0853498561371598E-3</v>
      </c>
      <c r="M27" s="129">
        <f>compoprinc!BA19</f>
        <v>4.3300864886795217E-3</v>
      </c>
      <c r="N27" s="129">
        <f>compoprinc!BB19</f>
        <v>2.9639081524620403E-3</v>
      </c>
      <c r="O27" s="129">
        <f>compoprinc!BC19</f>
        <v>4.0801401641468173E-4</v>
      </c>
      <c r="P27" s="129">
        <f>compoprinc!BD19</f>
        <v>8.2217951107136505E-3</v>
      </c>
      <c r="Q27" s="202">
        <f>compoprinc!BE19</f>
        <v>6.4594864311309161E-3</v>
      </c>
      <c r="R27" s="201">
        <f>compoprinc!BF19</f>
        <v>2.7249738329329601E-2</v>
      </c>
      <c r="S27" s="129">
        <f>compoprinc!BG19</f>
        <v>1.9767689914654593E-2</v>
      </c>
      <c r="T27" s="129">
        <f>compoprinc!BH19</f>
        <v>1.6997095450697946E-3</v>
      </c>
      <c r="U27" s="129">
        <f>compoprinc!BI19</f>
        <v>8.4570939190918451E-4</v>
      </c>
      <c r="V27" s="129">
        <f>compoprinc!BJ19</f>
        <v>8.1842282378440307E-4</v>
      </c>
      <c r="W27" s="129">
        <f>compoprinc!BK19</f>
        <v>8.9101758907586743E-5</v>
      </c>
      <c r="X27" s="129">
        <f>compoprinc!BL19</f>
        <v>2.1439589728963911E-3</v>
      </c>
      <c r="Y27" s="169">
        <f>compoprinc!BM19</f>
        <v>1.8851459221076437E-3</v>
      </c>
    </row>
    <row r="28" spans="1:25">
      <c r="A28" s="126">
        <v>1931</v>
      </c>
      <c r="B28" s="117">
        <f>compoprinc!AP20</f>
        <v>0.11526439610341371</v>
      </c>
      <c r="C28" s="125">
        <f>compoprinc!AQ20</f>
        <v>3.746112293040018E-2</v>
      </c>
      <c r="D28" s="125">
        <f>compoprinc!AR20</f>
        <v>1.9510677036493142E-2</v>
      </c>
      <c r="E28" s="125">
        <f>compoprinc!AS20</f>
        <v>1.0672752612082162E-2</v>
      </c>
      <c r="F28" s="125">
        <f>compoprinc!AT20</f>
        <v>7.4609797126735291E-3</v>
      </c>
      <c r="G28" s="125">
        <f>compoprinc!AU20</f>
        <v>1.5094721360851631E-3</v>
      </c>
      <c r="H28" s="125">
        <f>compoprinc!AV20</f>
        <v>2.3685117927477919E-2</v>
      </c>
      <c r="I28" s="198">
        <f>compoprinc!AW20</f>
        <v>1.4964273748201602E-2</v>
      </c>
      <c r="J28" s="117">
        <f>compoprinc!AX20</f>
        <v>5.3395769231949303E-2</v>
      </c>
      <c r="K28" s="125">
        <f>compoprinc!AY20</f>
        <v>2.2165398228595656E-2</v>
      </c>
      <c r="L28" s="125">
        <f>compoprinc!AZ20</f>
        <v>8.5132072658650904E-3</v>
      </c>
      <c r="M28" s="125">
        <f>compoprinc!BA20</f>
        <v>4.7573624573627096E-3</v>
      </c>
      <c r="N28" s="125">
        <f>compoprinc!BB20</f>
        <v>2.8741491349975421E-3</v>
      </c>
      <c r="O28" s="125">
        <f>compoprinc!BC20</f>
        <v>5.4307450094049563E-4</v>
      </c>
      <c r="P28" s="125">
        <f>compoprinc!BD20</f>
        <v>8.582268271506743E-3</v>
      </c>
      <c r="Q28" s="198">
        <f>compoprinc!BE20</f>
        <v>5.9603093726810739E-3</v>
      </c>
      <c r="R28" s="197">
        <f>compoprinc!BF20</f>
        <v>1.6549495435717008E-2</v>
      </c>
      <c r="S28" s="125">
        <f>compoprinc!BG20</f>
        <v>9.0835766396935719E-3</v>
      </c>
      <c r="T28" s="125">
        <f>compoprinc!BH20</f>
        <v>1.9306426799648667E-3</v>
      </c>
      <c r="U28" s="125">
        <f>compoprinc!BI20</f>
        <v>9.0481096929471549E-4</v>
      </c>
      <c r="V28" s="125">
        <f>compoprinc!BJ20</f>
        <v>7.8792764860184683E-4</v>
      </c>
      <c r="W28" s="125">
        <f>compoprinc!BK20</f>
        <v>1.0629788148789018E-4</v>
      </c>
      <c r="X28" s="125">
        <f>compoprinc!BL20</f>
        <v>2.0033417565454245E-3</v>
      </c>
      <c r="Y28" s="165">
        <f>compoprinc!BM20</f>
        <v>1.732897860128692E-3</v>
      </c>
    </row>
    <row r="29" spans="1:25">
      <c r="A29" s="126">
        <v>1932</v>
      </c>
      <c r="B29" s="117">
        <f>compoprinc!AP21</f>
        <v>0.11572687498472903</v>
      </c>
      <c r="C29" s="125">
        <f>compoprinc!AQ21</f>
        <v>1.91836001862607E-2</v>
      </c>
      <c r="D29" s="125">
        <f>compoprinc!AR21</f>
        <v>2.6127814797733937E-2</v>
      </c>
      <c r="E29" s="125">
        <f>compoprinc!AS21</f>
        <v>1.4950175655496847E-2</v>
      </c>
      <c r="F29" s="125">
        <f>compoprinc!AT21</f>
        <v>8.9684861757150063E-3</v>
      </c>
      <c r="G29" s="125">
        <f>compoprinc!AU21</f>
        <v>2.2995001717628352E-3</v>
      </c>
      <c r="H29" s="125">
        <f>compoprinc!AV21</f>
        <v>2.8895923972488611E-2</v>
      </c>
      <c r="I29" s="198">
        <f>compoprinc!AW21</f>
        <v>1.5301374025271099E-2</v>
      </c>
      <c r="J29" s="117">
        <f>compoprinc!AX21</f>
        <v>5.3883195702273685E-2</v>
      </c>
      <c r="K29" s="125">
        <f>compoprinc!AY21</f>
        <v>1.188277335314613E-2</v>
      </c>
      <c r="L29" s="125">
        <f>compoprinc!AZ21</f>
        <v>1.2454553284850371E-2</v>
      </c>
      <c r="M29" s="125">
        <f>compoprinc!BA21</f>
        <v>7.2780474204128809E-3</v>
      </c>
      <c r="N29" s="125">
        <f>compoprinc!BB21</f>
        <v>3.8825485797587115E-3</v>
      </c>
      <c r="O29" s="125">
        <f>compoprinc!BC21</f>
        <v>8.4988541601284709E-4</v>
      </c>
      <c r="P29" s="125">
        <f>compoprinc!BD21</f>
        <v>1.0793089115432326E-2</v>
      </c>
      <c r="Q29" s="198">
        <f>compoprinc!BE21</f>
        <v>6.7422985326604148E-3</v>
      </c>
      <c r="R29" s="197">
        <f>compoprinc!BF21</f>
        <v>1.3495552816415717E-2</v>
      </c>
      <c r="S29" s="125">
        <f>compoprinc!BG21</f>
        <v>4.4611841086739388E-3</v>
      </c>
      <c r="T29" s="125">
        <f>compoprinc!BH21</f>
        <v>2.5813154865290911E-3</v>
      </c>
      <c r="U29" s="125">
        <f>compoprinc!BI21</f>
        <v>1.2736181233664646E-3</v>
      </c>
      <c r="V29" s="125">
        <f>compoprinc!BJ21</f>
        <v>9.651585110791853E-4</v>
      </c>
      <c r="W29" s="125">
        <f>compoprinc!BK21</f>
        <v>1.5490371481637321E-4</v>
      </c>
      <c r="X29" s="125">
        <f>compoprinc!BL21</f>
        <v>2.2778631581804269E-3</v>
      </c>
      <c r="Y29" s="165">
        <f>compoprinc!BM21</f>
        <v>1.7815097137702397E-3</v>
      </c>
    </row>
    <row r="30" spans="1:25">
      <c r="A30" s="126">
        <v>1933</v>
      </c>
      <c r="B30" s="117">
        <f>compoprinc!AP22</f>
        <v>0.12796759201669866</v>
      </c>
      <c r="C30" s="125">
        <f>compoprinc!AQ22</f>
        <v>2.3487042078686425E-2</v>
      </c>
      <c r="D30" s="125">
        <f>compoprinc!AR22</f>
        <v>2.5795288332329098E-2</v>
      </c>
      <c r="E30" s="125">
        <f>compoprinc!AS22</f>
        <v>1.3812375083261365E-2</v>
      </c>
      <c r="F30" s="125">
        <f>compoprinc!AT22</f>
        <v>1.1492076122430582E-2</v>
      </c>
      <c r="G30" s="125">
        <f>compoprinc!AU22</f>
        <v>2.4448153710407801E-3</v>
      </c>
      <c r="H30" s="125">
        <f>compoprinc!AV22</f>
        <v>3.0689086971927518E-2</v>
      </c>
      <c r="I30" s="198">
        <f>compoprinc!AW22</f>
        <v>2.0246908057022908E-2</v>
      </c>
      <c r="J30" s="117">
        <f>compoprinc!AX22</f>
        <v>6.2744655031695476E-2</v>
      </c>
      <c r="K30" s="125">
        <f>compoprinc!AY22</f>
        <v>1.5429150505659904E-2</v>
      </c>
      <c r="L30" s="125">
        <f>compoprinc!AZ22</f>
        <v>1.227314990593246E-2</v>
      </c>
      <c r="M30" s="125">
        <f>compoprinc!BA22</f>
        <v>6.5238703746241808E-3</v>
      </c>
      <c r="N30" s="125">
        <f>compoprinc!BB22</f>
        <v>5.702778818736081E-3</v>
      </c>
      <c r="O30" s="125">
        <f>compoprinc!BC22</f>
        <v>9.2593275482363022E-4</v>
      </c>
      <c r="P30" s="125">
        <f>compoprinc!BD22</f>
        <v>1.1788399730132215E-2</v>
      </c>
      <c r="Q30" s="198">
        <f>compoprinc!BE22</f>
        <v>1.0101372941787019E-2</v>
      </c>
      <c r="R30" s="197">
        <f>compoprinc!BF22</f>
        <v>1.8056515271307902E-2</v>
      </c>
      <c r="S30" s="125">
        <f>compoprinc!BG22</f>
        <v>6.4790596448998945E-3</v>
      </c>
      <c r="T30" s="125">
        <f>compoprinc!BH22</f>
        <v>2.6821836183092331E-3</v>
      </c>
      <c r="U30" s="125">
        <f>compoprinc!BI22</f>
        <v>1.1325730483431951E-3</v>
      </c>
      <c r="V30" s="125">
        <f>compoprinc!BJ22</f>
        <v>1.8414809681808659E-3</v>
      </c>
      <c r="W30" s="125">
        <f>compoprinc!BK22</f>
        <v>1.6636055554708891E-4</v>
      </c>
      <c r="X30" s="125">
        <f>compoprinc!BL22</f>
        <v>2.4278166539075056E-3</v>
      </c>
      <c r="Y30" s="165">
        <f>compoprinc!BM22</f>
        <v>3.3270407821201155E-3</v>
      </c>
    </row>
    <row r="31" spans="1:25">
      <c r="A31" s="126">
        <v>1934</v>
      </c>
      <c r="B31" s="117">
        <f>compoprinc!AP23</f>
        <v>0.12971386738017165</v>
      </c>
      <c r="C31" s="125">
        <f>compoprinc!AQ23</f>
        <v>3.5691085221542421E-2</v>
      </c>
      <c r="D31" s="125">
        <f>compoprinc!AR23</f>
        <v>2.342539261421215E-2</v>
      </c>
      <c r="E31" s="125">
        <f>compoprinc!AS23</f>
        <v>1.0443028975848246E-2</v>
      </c>
      <c r="F31" s="125">
        <f>compoprinc!AT23</f>
        <v>9.8088003502952038E-3</v>
      </c>
      <c r="G31" s="125">
        <f>compoprinc!AU23</f>
        <v>2.1555102249861077E-3</v>
      </c>
      <c r="H31" s="125">
        <f>compoprinc!AV23</f>
        <v>2.8698233311974259E-2</v>
      </c>
      <c r="I31" s="198">
        <f>compoprinc!AW23</f>
        <v>1.9491816681313258E-2</v>
      </c>
      <c r="J31" s="117">
        <f>compoprinc!AX23</f>
        <v>6.238028008976805E-2</v>
      </c>
      <c r="K31" s="125">
        <f>compoprinc!AY23</f>
        <v>2.4495996213775489E-2</v>
      </c>
      <c r="L31" s="125">
        <f>compoprinc!AZ23</f>
        <v>1.0129515035847813E-2</v>
      </c>
      <c r="M31" s="125">
        <f>compoprinc!BA23</f>
        <v>4.6510330267326193E-3</v>
      </c>
      <c r="N31" s="125">
        <f>compoprinc!BB23</f>
        <v>3.8541660558249163E-3</v>
      </c>
      <c r="O31" s="125">
        <f>compoprinc!BC23</f>
        <v>7.8935374064903734E-4</v>
      </c>
      <c r="P31" s="125">
        <f>compoprinc!BD23</f>
        <v>1.0602851373447542E-2</v>
      </c>
      <c r="Q31" s="198">
        <f>compoprinc!BE23</f>
        <v>7.8573646434906465E-3</v>
      </c>
      <c r="R31" s="197">
        <f>compoprinc!BF23</f>
        <v>1.8964207120442264E-2</v>
      </c>
      <c r="S31" s="125">
        <f>compoprinc!BG23</f>
        <v>1.0940406885333456E-2</v>
      </c>
      <c r="T31" s="125">
        <f>compoprinc!BH23</f>
        <v>1.7086183156163055E-3</v>
      </c>
      <c r="U31" s="125">
        <f>compoprinc!BI23</f>
        <v>8.3347337287876329E-4</v>
      </c>
      <c r="V31" s="125">
        <f>compoprinc!BJ23</f>
        <v>9.8437190195510191E-4</v>
      </c>
      <c r="W31" s="125">
        <f>compoprinc!BK23</f>
        <v>1.432784886766715E-4</v>
      </c>
      <c r="X31" s="125">
        <f>compoprinc!BL23</f>
        <v>2.2315515919565584E-3</v>
      </c>
      <c r="Y31" s="165">
        <f>compoprinc!BM23</f>
        <v>2.122506564025412E-3</v>
      </c>
    </row>
    <row r="32" spans="1:25">
      <c r="A32" s="126">
        <v>1935</v>
      </c>
      <c r="B32" s="117">
        <f>compoprinc!AP24</f>
        <v>0.13494829390685184</v>
      </c>
      <c r="C32" s="125">
        <f>compoprinc!AQ24</f>
        <v>4.662362158697389E-2</v>
      </c>
      <c r="D32" s="125">
        <f>compoprinc!AR24</f>
        <v>1.9499388387867893E-2</v>
      </c>
      <c r="E32" s="125">
        <f>compoprinc!AS24</f>
        <v>9.421217214183368E-3</v>
      </c>
      <c r="F32" s="125">
        <f>compoprinc!AT24</f>
        <v>9.7400655037460527E-3</v>
      </c>
      <c r="G32" s="125">
        <f>compoprinc!AU24</f>
        <v>1.9540749349311239E-3</v>
      </c>
      <c r="H32" s="125">
        <f>compoprinc!AV24</f>
        <v>2.6907824661649118E-2</v>
      </c>
      <c r="I32" s="198">
        <f>compoprinc!AW24</f>
        <v>2.0802101617500398E-2</v>
      </c>
      <c r="J32" s="117">
        <f>compoprinc!AX24</f>
        <v>6.7389362678524911E-2</v>
      </c>
      <c r="K32" s="125">
        <f>compoprinc!AY24</f>
        <v>3.1497178909463991E-2</v>
      </c>
      <c r="L32" s="125">
        <f>compoprinc!AZ24</f>
        <v>8.1680620968717955E-3</v>
      </c>
      <c r="M32" s="125">
        <f>compoprinc!BA24</f>
        <v>4.1892688118916454E-3</v>
      </c>
      <c r="N32" s="125">
        <f>compoprinc!BB24</f>
        <v>4.0695914643026415E-3</v>
      </c>
      <c r="O32" s="125">
        <f>compoprinc!BC24</f>
        <v>7.1153702106818771E-4</v>
      </c>
      <c r="P32" s="125">
        <f>compoprinc!BD24</f>
        <v>9.8766205346692074E-3</v>
      </c>
      <c r="Q32" s="198">
        <f>compoprinc!BE24</f>
        <v>8.8771038402574286E-3</v>
      </c>
      <c r="R32" s="197">
        <f>compoprinc!BF24</f>
        <v>2.1744907545663918E-2</v>
      </c>
      <c r="S32" s="125">
        <f>compoprinc!BG24</f>
        <v>1.3790912859082117E-2</v>
      </c>
      <c r="T32" s="125">
        <f>compoprinc!BH24</f>
        <v>1.1301264281624709E-3</v>
      </c>
      <c r="U32" s="125">
        <f>compoprinc!BI24</f>
        <v>8.1000920494835819E-4</v>
      </c>
      <c r="V32" s="125">
        <f>compoprinc!BJ24</f>
        <v>1.2002056927789032E-3</v>
      </c>
      <c r="W32" s="125">
        <f>compoprinc!BK24</f>
        <v>1.2222232471220429E-4</v>
      </c>
      <c r="X32" s="125">
        <f>compoprinc!BL24</f>
        <v>1.9715323324207726E-3</v>
      </c>
      <c r="Y32" s="165">
        <f>compoprinc!BM24</f>
        <v>2.7198987035590887E-3</v>
      </c>
    </row>
    <row r="33" spans="1:25">
      <c r="A33" s="126">
        <v>1936</v>
      </c>
      <c r="B33" s="117">
        <f>compoprinc!AP25</f>
        <v>0.15156395915664067</v>
      </c>
      <c r="C33" s="125">
        <f>compoprinc!AQ25</f>
        <v>6.5918143469575377E-2</v>
      </c>
      <c r="D33" s="125">
        <f>compoprinc!AR25</f>
        <v>1.5689724654362129E-2</v>
      </c>
      <c r="E33" s="125">
        <f>compoprinc!AS25</f>
        <v>8.3555063103979924E-3</v>
      </c>
      <c r="F33" s="125">
        <f>compoprinc!AT25</f>
        <v>1.0622687700851291E-2</v>
      </c>
      <c r="G33" s="125">
        <f>compoprinc!AU25</f>
        <v>1.7126043432538476E-3</v>
      </c>
      <c r="H33" s="125">
        <f>compoprinc!AV25</f>
        <v>2.7327770122484937E-2</v>
      </c>
      <c r="I33" s="198">
        <f>compoprinc!AW25</f>
        <v>2.1937522555715096E-2</v>
      </c>
      <c r="J33" s="117">
        <f>compoprinc!AX25</f>
        <v>7.615858892748574E-2</v>
      </c>
      <c r="K33" s="125">
        <f>compoprinc!AY25</f>
        <v>4.2749729970576029E-2</v>
      </c>
      <c r="L33" s="125">
        <f>compoprinc!AZ25</f>
        <v>6.0234216088764269E-3</v>
      </c>
      <c r="M33" s="125">
        <f>compoprinc!BA25</f>
        <v>3.6183951859787085E-3</v>
      </c>
      <c r="N33" s="125">
        <f>compoprinc!BB25</f>
        <v>4.3092863095146655E-3</v>
      </c>
      <c r="O33" s="125">
        <f>compoprinc!BC25</f>
        <v>6.091852018708623E-4</v>
      </c>
      <c r="P33" s="125">
        <f>compoprinc!BD25</f>
        <v>9.7548471211641608E-3</v>
      </c>
      <c r="Q33" s="198">
        <f>compoprinc!BE25</f>
        <v>9.0937235295048772E-3</v>
      </c>
      <c r="R33" s="197">
        <f>compoprinc!BF25</f>
        <v>2.4348327956910054E-2</v>
      </c>
      <c r="S33" s="125">
        <f>compoprinc!BG25</f>
        <v>1.7118852728674035E-2</v>
      </c>
      <c r="T33" s="125">
        <f>compoprinc!BH25</f>
        <v>6.7871779322624913E-4</v>
      </c>
      <c r="U33" s="125">
        <f>compoprinc!BI25</f>
        <v>7.0780040562668791E-4</v>
      </c>
      <c r="V33" s="125">
        <f>compoprinc!BJ25</f>
        <v>1.2586495056710102E-3</v>
      </c>
      <c r="W33" s="125">
        <f>compoprinc!BK25</f>
        <v>9.3378507997031457E-5</v>
      </c>
      <c r="X33" s="125">
        <f>compoprinc!BL25</f>
        <v>1.7399518469396701E-3</v>
      </c>
      <c r="Y33" s="165">
        <f>compoprinc!BM25</f>
        <v>2.7509771687753651E-3</v>
      </c>
    </row>
    <row r="34" spans="1:25">
      <c r="A34" s="126">
        <v>1937</v>
      </c>
      <c r="B34" s="117">
        <f>compoprinc!AP26</f>
        <v>0.14732590226280753</v>
      </c>
      <c r="C34" s="125">
        <f>compoprinc!AQ26</f>
        <v>6.7579915144878572E-2</v>
      </c>
      <c r="D34" s="125">
        <f>compoprinc!AR26</f>
        <v>1.4967684884571935E-2</v>
      </c>
      <c r="E34" s="125">
        <f>compoprinc!AS26</f>
        <v>7.8878841532078903E-3</v>
      </c>
      <c r="F34" s="125">
        <f>compoprinc!AT26</f>
        <v>9.4650887047700062E-3</v>
      </c>
      <c r="G34" s="125">
        <f>compoprinc!AU26</f>
        <v>1.5979915661042258E-3</v>
      </c>
      <c r="H34" s="125">
        <f>compoprinc!AV26</f>
        <v>2.5620201229963755E-2</v>
      </c>
      <c r="I34" s="198">
        <f>compoprinc!AW26</f>
        <v>2.0207136579311138E-2</v>
      </c>
      <c r="J34" s="117">
        <f>compoprinc!AX26</f>
        <v>7.4406770185883347E-2</v>
      </c>
      <c r="K34" s="125">
        <f>compoprinc!AY26</f>
        <v>4.4498945308232771E-2</v>
      </c>
      <c r="L34" s="125">
        <f>compoprinc!AZ26</f>
        <v>5.4299816503271085E-3</v>
      </c>
      <c r="M34" s="125">
        <f>compoprinc!BA26</f>
        <v>3.4576671897542945E-3</v>
      </c>
      <c r="N34" s="125">
        <f>compoprinc!BB26</f>
        <v>3.3966791635132447E-3</v>
      </c>
      <c r="O34" s="125">
        <f>compoprinc!BC26</f>
        <v>5.8700642003856735E-4</v>
      </c>
      <c r="P34" s="125">
        <f>compoprinc!BD26</f>
        <v>9.5108214912849095E-3</v>
      </c>
      <c r="Q34" s="198">
        <f>compoprinc!BE26</f>
        <v>7.5256689627324538E-3</v>
      </c>
      <c r="R34" s="197">
        <f>compoprinc!BF26</f>
        <v>2.4342369890317666E-2</v>
      </c>
      <c r="S34" s="125">
        <f>compoprinc!BG26</f>
        <v>1.866267410577073E-2</v>
      </c>
      <c r="T34" s="125">
        <f>compoprinc!BH26</f>
        <v>4.6773677165012667E-4</v>
      </c>
      <c r="U34" s="125">
        <f>compoprinc!BI26</f>
        <v>7.2036207138443417E-4</v>
      </c>
      <c r="V34" s="125">
        <f>compoprinc!BJ26</f>
        <v>7.5635679069903058E-4</v>
      </c>
      <c r="W34" s="125">
        <f>compoprinc!BK26</f>
        <v>9.5413589541671329E-5</v>
      </c>
      <c r="X34" s="125">
        <f>compoprinc!BL26</f>
        <v>1.8078878850401217E-3</v>
      </c>
      <c r="Y34" s="165">
        <f>compoprinc!BM26</f>
        <v>1.8319386762315499E-3</v>
      </c>
    </row>
    <row r="35" spans="1:25">
      <c r="A35" s="126">
        <v>1938</v>
      </c>
      <c r="B35" s="117">
        <f>compoprinc!AP27</f>
        <v>0.12896739347978051</v>
      </c>
      <c r="C35" s="125">
        <f>compoprinc!AQ27</f>
        <v>4.8937691826032359E-2</v>
      </c>
      <c r="D35" s="125">
        <f>compoprinc!AR27</f>
        <v>1.4482181076463121E-2</v>
      </c>
      <c r="E35" s="125">
        <f>compoprinc!AS27</f>
        <v>8.2858388830966707E-3</v>
      </c>
      <c r="F35" s="125">
        <f>compoprinc!AT27</f>
        <v>9.3257904928462417E-3</v>
      </c>
      <c r="G35" s="125">
        <f>compoprinc!AU27</f>
        <v>1.8409981487434402E-3</v>
      </c>
      <c r="H35" s="125">
        <f>compoprinc!AV27</f>
        <v>2.667004613055202E-2</v>
      </c>
      <c r="I35" s="198">
        <f>compoprinc!AW27</f>
        <v>1.9424846922046646E-2</v>
      </c>
      <c r="J35" s="117">
        <f>compoprinc!AX27</f>
        <v>6.3723766369493395E-2</v>
      </c>
      <c r="K35" s="125">
        <f>compoprinc!AY27</f>
        <v>3.2993392544498623E-2</v>
      </c>
      <c r="L35" s="125">
        <f>compoprinc!AZ27</f>
        <v>5.0477602678484701E-3</v>
      </c>
      <c r="M35" s="125">
        <f>compoprinc!BA27</f>
        <v>3.3809548802350956E-3</v>
      </c>
      <c r="N35" s="125">
        <f>compoprinc!BB27</f>
        <v>3.5626249945134051E-3</v>
      </c>
      <c r="O35" s="125">
        <f>compoprinc!BC27</f>
        <v>7.0429741164848418E-4</v>
      </c>
      <c r="P35" s="125">
        <f>compoprinc!BD27</f>
        <v>1.0388818548488964E-2</v>
      </c>
      <c r="Q35" s="198">
        <f>compoprinc!BE27</f>
        <v>7.6459177222603604E-3</v>
      </c>
      <c r="R35" s="197">
        <f>compoprinc!BF27</f>
        <v>2.2392769508568576E-2</v>
      </c>
      <c r="S35" s="125">
        <f>compoprinc!BG27</f>
        <v>1.6328967769003448E-2</v>
      </c>
      <c r="T35" s="125">
        <f>compoprinc!BH27</f>
        <v>2.2990862087506384E-4</v>
      </c>
      <c r="U35" s="125">
        <f>compoprinc!BI27</f>
        <v>6.7889691250841639E-4</v>
      </c>
      <c r="V35" s="125">
        <f>compoprinc!BJ27</f>
        <v>8.1445590044862837E-4</v>
      </c>
      <c r="W35" s="125">
        <f>compoprinc!BK27</f>
        <v>1.349267692343459E-4</v>
      </c>
      <c r="X35" s="125">
        <f>compoprinc!BL27</f>
        <v>2.3134991302433466E-3</v>
      </c>
      <c r="Y35" s="165">
        <f>compoprinc!BM27</f>
        <v>1.8921144062553283E-3</v>
      </c>
    </row>
    <row r="36" spans="1:25">
      <c r="A36" s="128">
        <v>1939</v>
      </c>
      <c r="B36" s="120">
        <f>compoprinc!AP28</f>
        <v>0.13946608042540523</v>
      </c>
      <c r="C36" s="127">
        <f>compoprinc!AQ28</f>
        <v>5.8308756948560032E-2</v>
      </c>
      <c r="D36" s="127">
        <f>compoprinc!AR28</f>
        <v>1.4418718841142146E-2</v>
      </c>
      <c r="E36" s="127">
        <f>compoprinc!AS28</f>
        <v>8.3170990377123364E-3</v>
      </c>
      <c r="F36" s="127">
        <f>compoprinc!AT28</f>
        <v>9.820291004406935E-3</v>
      </c>
      <c r="G36" s="127">
        <f>compoprinc!AU28</f>
        <v>1.7733700276158474E-3</v>
      </c>
      <c r="H36" s="127">
        <f>compoprinc!AV28</f>
        <v>2.589863828740515E-2</v>
      </c>
      <c r="I36" s="200">
        <f>compoprinc!AW28</f>
        <v>2.0929206278562769E-2</v>
      </c>
      <c r="J36" s="120">
        <f>compoprinc!AX28</f>
        <v>6.8940745235654896E-2</v>
      </c>
      <c r="K36" s="127">
        <f>compoprinc!AY28</f>
        <v>3.8332433229353258E-2</v>
      </c>
      <c r="L36" s="127">
        <f>compoprinc!AZ28</f>
        <v>5.2473149151100861E-3</v>
      </c>
      <c r="M36" s="127">
        <f>compoprinc!BA28</f>
        <v>3.5241763864174679E-3</v>
      </c>
      <c r="N36" s="127">
        <f>compoprinc!BB28</f>
        <v>3.5149159083740248E-3</v>
      </c>
      <c r="O36" s="127">
        <f>compoprinc!BC28</f>
        <v>6.6761162382362235E-4</v>
      </c>
      <c r="P36" s="127">
        <f>compoprinc!BD28</f>
        <v>9.90251079965296E-3</v>
      </c>
      <c r="Q36" s="200">
        <f>compoprinc!BE28</f>
        <v>7.7517823729234651E-3</v>
      </c>
      <c r="R36" s="199">
        <f>compoprinc!BF28</f>
        <v>2.2538233780566914E-2</v>
      </c>
      <c r="S36" s="127">
        <f>compoprinc!BG28</f>
        <v>1.6777086753949105E-2</v>
      </c>
      <c r="T36" s="127">
        <f>compoprinc!BH28</f>
        <v>4.6790134446657566E-4</v>
      </c>
      <c r="U36" s="127">
        <f>compoprinc!BI28</f>
        <v>7.119790581442796E-4</v>
      </c>
      <c r="V36" s="127">
        <f>compoprinc!BJ28</f>
        <v>6.9548059441776615E-4</v>
      </c>
      <c r="W36" s="127">
        <f>compoprinc!BK28</f>
        <v>1.1933544017134749E-4</v>
      </c>
      <c r="X36" s="127">
        <f>compoprinc!BL28</f>
        <v>2.0683691691993928E-3</v>
      </c>
      <c r="Y36" s="167">
        <f>compoprinc!BM28</f>
        <v>1.6980814202184457E-3</v>
      </c>
    </row>
    <row r="37" spans="1:25">
      <c r="A37" s="126">
        <v>1940</v>
      </c>
      <c r="B37" s="117">
        <f>compoprinc!AP29</f>
        <v>0.15347561297621626</v>
      </c>
      <c r="C37" s="125">
        <f>compoprinc!AQ29</f>
        <v>7.7661731390381239E-2</v>
      </c>
      <c r="D37" s="125">
        <f>compoprinc!AR29</f>
        <v>8.7372921808457436E-3</v>
      </c>
      <c r="E37" s="125">
        <f>compoprinc!AS29</f>
        <v>6.2395777964658295E-3</v>
      </c>
      <c r="F37" s="125">
        <f>compoprinc!AT29</f>
        <v>1.033780483463808E-2</v>
      </c>
      <c r="G37" s="125">
        <f>compoprinc!AU29</f>
        <v>1.7747067802724779E-3</v>
      </c>
      <c r="H37" s="125">
        <f>compoprinc!AV29</f>
        <v>2.6913320611099228E-2</v>
      </c>
      <c r="I37" s="198">
        <f>compoprinc!AW29</f>
        <v>2.1811179382513677E-2</v>
      </c>
      <c r="J37" s="117">
        <f>compoprinc!AX29</f>
        <v>7.9302088360072423E-2</v>
      </c>
      <c r="K37" s="125">
        <f>compoprinc!AY29</f>
        <v>5.105456867409363E-2</v>
      </c>
      <c r="L37" s="125">
        <f>compoprinc!AZ29</f>
        <v>2.5824882727310747E-3</v>
      </c>
      <c r="M37" s="125">
        <f>compoprinc!BA29</f>
        <v>2.6056561909588113E-3</v>
      </c>
      <c r="N37" s="125">
        <f>compoprinc!BB29</f>
        <v>3.7725791779038074E-3</v>
      </c>
      <c r="O37" s="125">
        <f>compoprinc!BC29</f>
        <v>6.7497628347161118E-4</v>
      </c>
      <c r="P37" s="125">
        <f>compoprinc!BD29</f>
        <v>1.0403857037059544E-2</v>
      </c>
      <c r="Q37" s="198">
        <f>compoprinc!BE29</f>
        <v>8.2079627238539291E-3</v>
      </c>
      <c r="R37" s="197">
        <f>compoprinc!BF29</f>
        <v>2.811206602082969E-2</v>
      </c>
      <c r="S37" s="125">
        <f>compoprinc!BG29</f>
        <v>2.3013452726615834E-2</v>
      </c>
      <c r="T37" s="125">
        <f>compoprinc!BH29</f>
        <v>-2.8577561263030352E-4</v>
      </c>
      <c r="U37" s="125">
        <f>compoprinc!BI29</f>
        <v>5.0482453509531427E-4</v>
      </c>
      <c r="V37" s="125">
        <f>compoprinc!BJ29</f>
        <v>7.9073026976263304E-4</v>
      </c>
      <c r="W37" s="125">
        <f>compoprinc!BK29</f>
        <v>1.1774309476722965E-4</v>
      </c>
      <c r="X37" s="125">
        <f>compoprinc!BL29</f>
        <v>2.0981404650906193E-3</v>
      </c>
      <c r="Y37" s="165">
        <f>compoprinc!BM29</f>
        <v>1.8729505421283587E-3</v>
      </c>
    </row>
    <row r="38" spans="1:25">
      <c r="A38" s="126">
        <v>1941</v>
      </c>
      <c r="B38" s="117">
        <f>compoprinc!AP30</f>
        <v>0.16439463333040619</v>
      </c>
      <c r="C38" s="125">
        <f>compoprinc!AQ30</f>
        <v>8.8146336211778753E-2</v>
      </c>
      <c r="D38" s="125">
        <f>compoprinc!AR30</f>
        <v>4.6444062237429376E-3</v>
      </c>
      <c r="E38" s="125">
        <f>compoprinc!AS30</f>
        <v>3.8928246102623936E-3</v>
      </c>
      <c r="F38" s="125">
        <f>compoprinc!AT30</f>
        <v>1.3648684835860509E-2</v>
      </c>
      <c r="G38" s="125">
        <f>compoprinc!AU30</f>
        <v>1.4074404978681784E-3</v>
      </c>
      <c r="H38" s="125">
        <f>compoprinc!AV30</f>
        <v>2.4466761978504774E-2</v>
      </c>
      <c r="I38" s="198">
        <f>compoprinc!AW30</f>
        <v>2.8188178972388664E-2</v>
      </c>
      <c r="J38" s="117">
        <f>compoprinc!AX30</f>
        <v>8.7487998472343093E-2</v>
      </c>
      <c r="K38" s="125">
        <f>compoprinc!AY30</f>
        <v>5.7016441162634199E-2</v>
      </c>
      <c r="L38" s="125">
        <f>compoprinc!AZ30</f>
        <v>8.2500425398520988E-4</v>
      </c>
      <c r="M38" s="125">
        <f>compoprinc!BA30</f>
        <v>1.5814570505023296E-3</v>
      </c>
      <c r="N38" s="125">
        <f>compoprinc!BB30</f>
        <v>5.7184308845131537E-3</v>
      </c>
      <c r="O38" s="125">
        <f>compoprinc!BC30</f>
        <v>5.5051950110057517E-4</v>
      </c>
      <c r="P38" s="125">
        <f>compoprinc!BD30</f>
        <v>9.7938137938267805E-3</v>
      </c>
      <c r="Q38" s="198">
        <f>compoprinc!BE30</f>
        <v>1.2002331825780841E-2</v>
      </c>
      <c r="R38" s="197">
        <f>compoprinc!BF30</f>
        <v>3.2414907747996144E-2</v>
      </c>
      <c r="S38" s="125">
        <f>compoprinc!BG30</f>
        <v>2.5990503857584068E-2</v>
      </c>
      <c r="T38" s="125">
        <f>compoprinc!BH30</f>
        <v>-6.0241793143492805E-4</v>
      </c>
      <c r="U38" s="125">
        <f>compoprinc!BI30</f>
        <v>3.0137239581756552E-4</v>
      </c>
      <c r="V38" s="125">
        <f>compoprinc!BJ30</f>
        <v>1.4868303431729974E-3</v>
      </c>
      <c r="W38" s="125">
        <f>compoprinc!BK30</f>
        <v>9.2157405999900127E-5</v>
      </c>
      <c r="X38" s="125">
        <f>compoprinc!BL30</f>
        <v>1.9034629203580696E-3</v>
      </c>
      <c r="Y38" s="165">
        <f>compoprinc!BM30</f>
        <v>3.2429987564984736E-3</v>
      </c>
    </row>
    <row r="39" spans="1:25">
      <c r="A39" s="126">
        <v>1942</v>
      </c>
      <c r="B39" s="117">
        <f>compoprinc!AP31</f>
        <v>0.16016509032131818</v>
      </c>
      <c r="C39" s="125">
        <f>compoprinc!AQ31</f>
        <v>8.9784486659789151E-2</v>
      </c>
      <c r="D39" s="125">
        <f>compoprinc!AR31</f>
        <v>2.7614298176360675E-3</v>
      </c>
      <c r="E39" s="125">
        <f>compoprinc!AS31</f>
        <v>2.8825587885739695E-3</v>
      </c>
      <c r="F39" s="125">
        <f>compoprinc!AT31</f>
        <v>1.4637085642901344E-2</v>
      </c>
      <c r="G39" s="125">
        <f>compoprinc!AU31</f>
        <v>8.3325941662706286E-4</v>
      </c>
      <c r="H39" s="125">
        <f>compoprinc!AV31</f>
        <v>1.7974520346771408E-2</v>
      </c>
      <c r="I39" s="198">
        <f>compoprinc!AW31</f>
        <v>3.1291749649019207E-2</v>
      </c>
      <c r="J39" s="117">
        <f>compoprinc!AX31</f>
        <v>8.5817127445931118E-2</v>
      </c>
      <c r="K39" s="125">
        <f>compoprinc!AY31</f>
        <v>5.5023599170748873E-2</v>
      </c>
      <c r="L39" s="125">
        <f>compoprinc!AZ31</f>
        <v>2.4405022418150842E-4</v>
      </c>
      <c r="M39" s="125">
        <f>compoprinc!BA31</f>
        <v>1.0453064965319509E-3</v>
      </c>
      <c r="N39" s="125">
        <f>compoprinc!BB31</f>
        <v>7.0434194864407093E-3</v>
      </c>
      <c r="O39" s="125">
        <f>compoprinc!BC31</f>
        <v>3.1550349604896657E-4</v>
      </c>
      <c r="P39" s="125">
        <f>compoprinc!BD31</f>
        <v>6.975257837581743E-3</v>
      </c>
      <c r="Q39" s="198">
        <f>compoprinc!BE31</f>
        <v>1.5169990734397369E-2</v>
      </c>
      <c r="R39" s="197">
        <f>compoprinc!BF31</f>
        <v>3.063988277229596E-2</v>
      </c>
      <c r="S39" s="125">
        <f>compoprinc!BG31</f>
        <v>2.2237046882109927E-2</v>
      </c>
      <c r="T39" s="125">
        <f>compoprinc!BH31</f>
        <v>-5.0480975121477588E-4</v>
      </c>
      <c r="U39" s="125">
        <f>compoprinc!BI31</f>
        <v>1.4435133128433189E-4</v>
      </c>
      <c r="V39" s="125">
        <f>compoprinc!BJ31</f>
        <v>2.3864723605556293E-3</v>
      </c>
      <c r="W39" s="125">
        <f>compoprinc!BK31</f>
        <v>4.1701844536732152E-5</v>
      </c>
      <c r="X39" s="125">
        <f>compoprinc!BL31</f>
        <v>1.1263424470273242E-3</v>
      </c>
      <c r="Y39" s="165">
        <f>compoprinc!BM31</f>
        <v>5.2087776579967859E-3</v>
      </c>
    </row>
    <row r="40" spans="1:25">
      <c r="A40" s="126">
        <v>1943</v>
      </c>
      <c r="B40" s="117">
        <f>compoprinc!AP32</f>
        <v>0.14555700544030187</v>
      </c>
      <c r="C40" s="125">
        <f>compoprinc!AQ32</f>
        <v>8.1937037530033258E-2</v>
      </c>
      <c r="D40" s="125">
        <f>compoprinc!AR32</f>
        <v>2.5367231123079063E-3</v>
      </c>
      <c r="E40" s="125">
        <f>compoprinc!AS32</f>
        <v>2.2364991198443552E-3</v>
      </c>
      <c r="F40" s="125">
        <f>compoprinc!AT32</f>
        <v>1.4789063470033137E-2</v>
      </c>
      <c r="G40" s="125">
        <f>compoprinc!AU32</f>
        <v>4.6193049163467404E-4</v>
      </c>
      <c r="H40" s="125">
        <f>compoprinc!AV32</f>
        <v>1.1505505809983321E-2</v>
      </c>
      <c r="I40" s="198">
        <f>compoprinc!AW32</f>
        <v>3.2090245906465191E-2</v>
      </c>
      <c r="J40" s="117">
        <f>compoprinc!AX32</f>
        <v>7.5753002632659411E-2</v>
      </c>
      <c r="K40" s="125">
        <f>compoprinc!AY32</f>
        <v>4.8833418726553952E-2</v>
      </c>
      <c r="L40" s="125">
        <f>compoprinc!AZ32</f>
        <v>5.4858780533778009E-4</v>
      </c>
      <c r="M40" s="125">
        <f>compoprinc!BA32</f>
        <v>8.1170326345007197E-4</v>
      </c>
      <c r="N40" s="125">
        <f>compoprinc!BB32</f>
        <v>6.5512588312910923E-3</v>
      </c>
      <c r="O40" s="125">
        <f>compoprinc!BC32</f>
        <v>1.7242984430475443E-4</v>
      </c>
      <c r="P40" s="125">
        <f>compoprinc!BD32</f>
        <v>4.4505927143310402E-3</v>
      </c>
      <c r="Q40" s="198">
        <f>compoprinc!BE32</f>
        <v>1.4385011447390707E-2</v>
      </c>
      <c r="R40" s="197">
        <f>compoprinc!BF32</f>
        <v>2.4730604172475211E-2</v>
      </c>
      <c r="S40" s="125">
        <f>compoprinc!BG32</f>
        <v>1.8508931672855482E-2</v>
      </c>
      <c r="T40" s="125">
        <f>compoprinc!BH32</f>
        <v>-1.8357701812693017E-4</v>
      </c>
      <c r="U40" s="125">
        <f>compoprinc!BI32</f>
        <v>9.7286261769348483E-5</v>
      </c>
      <c r="V40" s="125">
        <f>compoprinc!BJ32</f>
        <v>1.7302584282291183E-3</v>
      </c>
      <c r="W40" s="125">
        <f>compoprinc!BK32</f>
        <v>1.8366414653145299E-5</v>
      </c>
      <c r="X40" s="125">
        <f>compoprinc!BL32</f>
        <v>6.3800506615747834E-4</v>
      </c>
      <c r="Y40" s="165">
        <f>compoprinc!BM32</f>
        <v>3.9213333469375698E-3</v>
      </c>
    </row>
    <row r="41" spans="1:25">
      <c r="A41" s="126">
        <v>1944</v>
      </c>
      <c r="B41" s="117">
        <f>compoprinc!AP33</f>
        <v>0.12030627238895696</v>
      </c>
      <c r="C41" s="125">
        <f>compoprinc!AQ33</f>
        <v>7.0371376142832315E-2</v>
      </c>
      <c r="D41" s="125">
        <f>compoprinc!AR33</f>
        <v>3.0772480052628321E-3</v>
      </c>
      <c r="E41" s="125">
        <f>compoprinc!AS33</f>
        <v>2.0080877353957152E-3</v>
      </c>
      <c r="F41" s="125">
        <f>compoprinc!AT33</f>
        <v>1.017738122833315E-2</v>
      </c>
      <c r="G41" s="125">
        <f>compoprinc!AU33</f>
        <v>3.903746972172152E-4</v>
      </c>
      <c r="H41" s="125">
        <f>compoprinc!AV33</f>
        <v>1.1170641484304593E-2</v>
      </c>
      <c r="I41" s="198">
        <f>compoprinc!AW33</f>
        <v>2.3111163095611131E-2</v>
      </c>
      <c r="J41" s="117">
        <f>compoprinc!AX33</f>
        <v>6.1675525548002867E-2</v>
      </c>
      <c r="K41" s="125">
        <f>compoprinc!AY33</f>
        <v>4.1420891079400821E-2</v>
      </c>
      <c r="L41" s="125">
        <f>compoprinc!AZ33</f>
        <v>9.3212200497953509E-4</v>
      </c>
      <c r="M41" s="125">
        <f>compoprinc!BA33</f>
        <v>7.1733525004418202E-4</v>
      </c>
      <c r="N41" s="125">
        <f>compoprinc!BB33</f>
        <v>4.2869764106609649E-3</v>
      </c>
      <c r="O41" s="125">
        <f>compoprinc!BC33</f>
        <v>1.4427043043943122E-4</v>
      </c>
      <c r="P41" s="125">
        <f>compoprinc!BD33</f>
        <v>4.2683476377470423E-3</v>
      </c>
      <c r="Q41" s="198">
        <f>compoprinc!BE33</f>
        <v>9.9055827347309076E-3</v>
      </c>
      <c r="R41" s="197">
        <f>compoprinc!BF33</f>
        <v>2.2330032323711314E-2</v>
      </c>
      <c r="S41" s="125">
        <f>compoprinc!BG33</f>
        <v>1.7606649155337703E-2</v>
      </c>
      <c r="T41" s="125">
        <f>compoprinc!BH33</f>
        <v>-3.1183684661297332E-5</v>
      </c>
      <c r="U41" s="125">
        <f>compoprinc!BI33</f>
        <v>1.1186110932359699E-4</v>
      </c>
      <c r="V41" s="125">
        <f>compoprinc!BJ33</f>
        <v>1.1440953639711745E-3</v>
      </c>
      <c r="W41" s="125">
        <f>compoprinc!BK33</f>
        <v>1.7725163347369092E-5</v>
      </c>
      <c r="X41" s="125">
        <f>compoprinc!BL33</f>
        <v>7.2587844714211869E-4</v>
      </c>
      <c r="Y41" s="165">
        <f>compoprinc!BM33</f>
        <v>2.7550067692506462E-3</v>
      </c>
    </row>
    <row r="42" spans="1:25">
      <c r="A42" s="126">
        <v>1945</v>
      </c>
      <c r="B42" s="117">
        <f>compoprinc!AP34</f>
        <v>0.10944501482193106</v>
      </c>
      <c r="C42" s="125">
        <f>compoprinc!AQ34</f>
        <v>5.4741935669550837E-2</v>
      </c>
      <c r="D42" s="125">
        <f>compoprinc!AR34</f>
        <v>4.2060141770210984E-3</v>
      </c>
      <c r="E42" s="125">
        <f>compoprinc!AS34</f>
        <v>2.0776001598752022E-3</v>
      </c>
      <c r="F42" s="125">
        <f>compoprinc!AT34</f>
        <v>1.1067592532953814E-2</v>
      </c>
      <c r="G42" s="125">
        <f>compoprinc!AU34</f>
        <v>3.9778029538857404E-4</v>
      </c>
      <c r="H42" s="125">
        <f>compoprinc!AV34</f>
        <v>1.1628816986393696E-2</v>
      </c>
      <c r="I42" s="198">
        <f>compoprinc!AW34</f>
        <v>2.5325275000747813E-2</v>
      </c>
      <c r="J42" s="117">
        <f>compoprinc!AX34</f>
        <v>5.3129454260714096E-2</v>
      </c>
      <c r="K42" s="125">
        <f>compoprinc!AY34</f>
        <v>3.1856843703042585E-2</v>
      </c>
      <c r="L42" s="125">
        <f>compoprinc!AZ34</f>
        <v>1.6232945381392245E-3</v>
      </c>
      <c r="M42" s="125">
        <f>compoprinc!BA34</f>
        <v>7.4118553511493164E-4</v>
      </c>
      <c r="N42" s="125">
        <f>compoprinc!BB34</f>
        <v>4.3338171479423947E-3</v>
      </c>
      <c r="O42" s="125">
        <f>compoprinc!BC34</f>
        <v>1.4351855835894261E-4</v>
      </c>
      <c r="P42" s="125">
        <f>compoprinc!BD34</f>
        <v>4.2864044867056972E-3</v>
      </c>
      <c r="Q42" s="198">
        <f>compoprinc!BE34</f>
        <v>1.014439029141033E-2</v>
      </c>
      <c r="R42" s="197">
        <f>compoprinc!BF34</f>
        <v>1.7471266418024697E-2</v>
      </c>
      <c r="S42" s="125">
        <f>compoprinc!BG34</f>
        <v>1.305030406619918E-2</v>
      </c>
      <c r="T42" s="125">
        <f>compoprinc!BH34</f>
        <v>2.3342303774000444E-4</v>
      </c>
      <c r="U42" s="125">
        <f>compoprinc!BI34</f>
        <v>1.1613723238106352E-4</v>
      </c>
      <c r="V42" s="125">
        <f>compoprinc!BJ34</f>
        <v>9.5075055206066605E-4</v>
      </c>
      <c r="W42" s="125">
        <f>compoprinc!BK34</f>
        <v>1.7431786437541208E-5</v>
      </c>
      <c r="X42" s="125">
        <f>compoprinc!BL34</f>
        <v>7.2338425599733941E-4</v>
      </c>
      <c r="Y42" s="165">
        <f>compoprinc!BM34</f>
        <v>2.3798354872089094E-3</v>
      </c>
    </row>
    <row r="43" spans="1:25">
      <c r="A43" s="126">
        <v>1946</v>
      </c>
      <c r="B43" s="117">
        <f>compoprinc!AP35</f>
        <v>0.1059068769322912</v>
      </c>
      <c r="C43" s="125">
        <f>compoprinc!AQ35</f>
        <v>4.760791035970538E-2</v>
      </c>
      <c r="D43" s="125">
        <f>compoprinc!AR35</f>
        <v>3.2780080902983866E-3</v>
      </c>
      <c r="E43" s="125">
        <f>compoprinc!AS35</f>
        <v>2.2498261708844207E-3</v>
      </c>
      <c r="F43" s="125">
        <f>compoprinc!AT35</f>
        <v>1.1529623239040122E-2</v>
      </c>
      <c r="G43" s="125">
        <f>compoprinc!AU35</f>
        <v>5.0508274483210616E-4</v>
      </c>
      <c r="H43" s="125">
        <f>compoprinc!AV35</f>
        <v>1.4083435451801001E-2</v>
      </c>
      <c r="I43" s="198">
        <f>compoprinc!AW35</f>
        <v>2.6652990875729768E-2</v>
      </c>
      <c r="J43" s="117">
        <f>compoprinc!AX35</f>
        <v>4.9739741667224613E-2</v>
      </c>
      <c r="K43" s="125">
        <f>compoprinc!AY35</f>
        <v>2.8451113126446128E-2</v>
      </c>
      <c r="L43" s="125">
        <f>compoprinc!AZ35</f>
        <v>1.2808930837013865E-3</v>
      </c>
      <c r="M43" s="125">
        <f>compoprinc!BA35</f>
        <v>8.4985629482848136E-4</v>
      </c>
      <c r="N43" s="125">
        <f>compoprinc!BB35</f>
        <v>4.0768523514713535E-3</v>
      </c>
      <c r="O43" s="125">
        <f>compoprinc!BC35</f>
        <v>1.8188413980812693E-4</v>
      </c>
      <c r="P43" s="125">
        <f>compoprinc!BD35</f>
        <v>5.1525854090636114E-3</v>
      </c>
      <c r="Q43" s="198">
        <f>compoprinc!BE35</f>
        <v>9.7465572619055262E-3</v>
      </c>
      <c r="R43" s="197">
        <f>compoprinc!BF35</f>
        <v>1.7211638689452611E-2</v>
      </c>
      <c r="S43" s="125">
        <f>compoprinc!BG35</f>
        <v>1.3030401359385182E-2</v>
      </c>
      <c r="T43" s="125">
        <f>compoprinc!BH35</f>
        <v>1.6130582335133724E-4</v>
      </c>
      <c r="U43" s="125">
        <f>compoprinc!BI35</f>
        <v>1.6049857061255327E-4</v>
      </c>
      <c r="V43" s="125">
        <f>compoprinc!BJ35</f>
        <v>7.9345236753273541E-4</v>
      </c>
      <c r="W43" s="125">
        <f>compoprinc!BK35</f>
        <v>2.5195331413097779E-5</v>
      </c>
      <c r="X43" s="125">
        <f>compoprinc!BL35</f>
        <v>9.4521844751137957E-4</v>
      </c>
      <c r="Y43" s="165">
        <f>compoprinc!BM35</f>
        <v>2.0955667896463302E-3</v>
      </c>
    </row>
    <row r="44" spans="1:25">
      <c r="A44" s="126">
        <v>1947</v>
      </c>
      <c r="B44" s="117">
        <f>compoprinc!AP36</f>
        <v>0.11437794487332818</v>
      </c>
      <c r="C44" s="125">
        <f>compoprinc!AQ36</f>
        <v>6.3634497920249014E-2</v>
      </c>
      <c r="D44" s="125">
        <f>compoprinc!AR36</f>
        <v>2.7999632478602557E-3</v>
      </c>
      <c r="E44" s="125">
        <f>compoprinc!AS36</f>
        <v>2.2127024216170282E-3</v>
      </c>
      <c r="F44" s="125">
        <f>compoprinc!AT36</f>
        <v>9.8724316276008126E-3</v>
      </c>
      <c r="G44" s="125">
        <f>compoprinc!AU36</f>
        <v>5.6182589212596648E-4</v>
      </c>
      <c r="H44" s="125">
        <f>compoprinc!AV36</f>
        <v>1.3689186516721859E-2</v>
      </c>
      <c r="I44" s="198">
        <f>compoprinc!AW36</f>
        <v>2.1607337247153247E-2</v>
      </c>
      <c r="J44" s="117">
        <f>compoprinc!AX36</f>
        <v>5.750040425492689E-2</v>
      </c>
      <c r="K44" s="125">
        <f>compoprinc!AY36</f>
        <v>3.9752477034053643E-2</v>
      </c>
      <c r="L44" s="125">
        <f>compoprinc!AZ36</f>
        <v>8.8094137950684532E-4</v>
      </c>
      <c r="M44" s="125">
        <f>compoprinc!BA36</f>
        <v>8.8513784084405186E-4</v>
      </c>
      <c r="N44" s="125">
        <f>compoprinc!BB36</f>
        <v>3.2759602489001835E-3</v>
      </c>
      <c r="O44" s="125">
        <f>compoprinc!BC36</f>
        <v>2.0246325477731147E-4</v>
      </c>
      <c r="P44" s="125">
        <f>compoprinc!BD36</f>
        <v>5.0155224705204105E-3</v>
      </c>
      <c r="Q44" s="198">
        <f>compoprinc!BE36</f>
        <v>7.4879020263244394E-3</v>
      </c>
      <c r="R44" s="197">
        <f>compoprinc!BF36</f>
        <v>2.1679750775153113E-2</v>
      </c>
      <c r="S44" s="125">
        <f>compoprinc!BG36</f>
        <v>1.8501519862873388E-2</v>
      </c>
      <c r="T44" s="125">
        <f>compoprinc!BH36</f>
        <v>-8.3579861885784822E-5</v>
      </c>
      <c r="U44" s="125">
        <f>compoprinc!BI36</f>
        <v>1.8567953630903761E-4</v>
      </c>
      <c r="V44" s="125">
        <f>compoprinc!BJ36</f>
        <v>6.0315845396623745E-4</v>
      </c>
      <c r="W44" s="125">
        <f>compoprinc!BK36</f>
        <v>2.6794422803979901E-5</v>
      </c>
      <c r="X44" s="125">
        <f>compoprinc!BL36</f>
        <v>8.816411456910436E-4</v>
      </c>
      <c r="Y44" s="165">
        <f>compoprinc!BM36</f>
        <v>1.564537215395211E-3</v>
      </c>
    </row>
    <row r="45" spans="1:25">
      <c r="A45" s="126">
        <v>1948</v>
      </c>
      <c r="B45" s="117">
        <f>compoprinc!AP37</f>
        <v>0.12632318681342561</v>
      </c>
      <c r="C45" s="125">
        <f>compoprinc!AQ37</f>
        <v>7.5572684774993279E-2</v>
      </c>
      <c r="D45" s="125">
        <f>compoprinc!AR37</f>
        <v>2.0660124954768244E-3</v>
      </c>
      <c r="E45" s="125">
        <f>compoprinc!AS37</f>
        <v>2.2637860284119879E-3</v>
      </c>
      <c r="F45" s="125">
        <f>compoprinc!AT37</f>
        <v>9.758856824428383E-3</v>
      </c>
      <c r="G45" s="125">
        <f>compoprinc!AU37</f>
        <v>6.1663607099997017E-4</v>
      </c>
      <c r="H45" s="125">
        <f>compoprinc!AV37</f>
        <v>1.460873880872028E-2</v>
      </c>
      <c r="I45" s="198">
        <f>compoprinc!AW37</f>
        <v>2.1436471810394885E-2</v>
      </c>
      <c r="J45" s="117">
        <f>compoprinc!AX37</f>
        <v>6.4824711259883649E-2</v>
      </c>
      <c r="K45" s="125">
        <f>compoprinc!AY37</f>
        <v>4.7085559131187768E-2</v>
      </c>
      <c r="L45" s="125">
        <f>compoprinc!AZ37</f>
        <v>3.0970013737241899E-4</v>
      </c>
      <c r="M45" s="125">
        <f>compoprinc!BA37</f>
        <v>9.0843008727028334E-4</v>
      </c>
      <c r="N45" s="125">
        <f>compoprinc!BB37</f>
        <v>3.2922200439732411E-3</v>
      </c>
      <c r="O45" s="125">
        <f>compoprinc!BC37</f>
        <v>2.2571210506819561E-4</v>
      </c>
      <c r="P45" s="125">
        <f>compoprinc!BD37</f>
        <v>5.4572478857513682E-3</v>
      </c>
      <c r="Q45" s="198">
        <f>compoprinc!BE37</f>
        <v>7.5458418692603843E-3</v>
      </c>
      <c r="R45" s="197">
        <f>compoprinc!BF37</f>
        <v>2.4007445136389968E-2</v>
      </c>
      <c r="S45" s="125">
        <f>compoprinc!BG37</f>
        <v>2.0841443626743717E-2</v>
      </c>
      <c r="T45" s="125">
        <f>compoprinc!BH37</f>
        <v>-3.1080592565826525E-4</v>
      </c>
      <c r="U45" s="125">
        <f>compoprinc!BI37</f>
        <v>1.8244422413793939E-4</v>
      </c>
      <c r="V45" s="125">
        <f>compoprinc!BJ37</f>
        <v>6.4011717767233989E-4</v>
      </c>
      <c r="W45" s="125">
        <f>compoprinc!BK37</f>
        <v>3.1133158422948176E-5</v>
      </c>
      <c r="X45" s="125">
        <f>compoprinc!BL37</f>
        <v>9.7489516332642111E-4</v>
      </c>
      <c r="Y45" s="165">
        <f>compoprinc!BM37</f>
        <v>1.6482177117448675E-3</v>
      </c>
    </row>
    <row r="46" spans="1:25">
      <c r="A46" s="126">
        <v>1949</v>
      </c>
      <c r="B46" s="117">
        <f>compoprinc!AP38</f>
        <v>0.12188099028084855</v>
      </c>
      <c r="C46" s="125">
        <f>compoprinc!AQ38</f>
        <v>7.477588728675845E-2</v>
      </c>
      <c r="D46" s="125">
        <f>compoprinc!AR38</f>
        <v>2.2161805263672049E-3</v>
      </c>
      <c r="E46" s="125">
        <f>compoprinc!AS38</f>
        <v>2.455595609440316E-3</v>
      </c>
      <c r="F46" s="125">
        <f>compoprinc!AT38</f>
        <v>8.3377435531264976E-3</v>
      </c>
      <c r="G46" s="125">
        <f>compoprinc!AU38</f>
        <v>7.2821155528647499E-4</v>
      </c>
      <c r="H46" s="125">
        <f>compoprinc!AV38</f>
        <v>1.5487218801197777E-2</v>
      </c>
      <c r="I46" s="198">
        <f>compoprinc!AW38</f>
        <v>1.7880152948671832E-2</v>
      </c>
      <c r="J46" s="117">
        <f>compoprinc!AX38</f>
        <v>6.3016332441852188E-2</v>
      </c>
      <c r="K46" s="125">
        <f>compoprinc!AY38</f>
        <v>4.6819729603370781E-2</v>
      </c>
      <c r="L46" s="125">
        <f>compoprinc!AZ38</f>
        <v>3.7900594543458432E-4</v>
      </c>
      <c r="M46" s="125">
        <f>compoprinc!BA38</f>
        <v>9.6524303885363793E-4</v>
      </c>
      <c r="N46" s="125">
        <f>compoprinc!BB38</f>
        <v>2.6801039728472E-3</v>
      </c>
      <c r="O46" s="125">
        <f>compoprinc!BC38</f>
        <v>2.6895095637408936E-4</v>
      </c>
      <c r="P46" s="125">
        <f>compoprinc!BD38</f>
        <v>5.8505708446773457E-3</v>
      </c>
      <c r="Q46" s="198">
        <f>compoprinc!BE38</f>
        <v>6.0527280802945491E-3</v>
      </c>
      <c r="R46" s="197">
        <f>compoprinc!BF38</f>
        <v>2.3739978443816045E-2</v>
      </c>
      <c r="S46" s="125">
        <f>compoprinc!BG38</f>
        <v>2.09374607962114E-2</v>
      </c>
      <c r="T46" s="125">
        <f>compoprinc!BH38</f>
        <v>-3.6443281191547131E-4</v>
      </c>
      <c r="U46" s="125">
        <f>compoprinc!BI38</f>
        <v>1.8490875772349442E-4</v>
      </c>
      <c r="V46" s="125">
        <f>compoprinc!BJ38</f>
        <v>5.146769902411246E-4</v>
      </c>
      <c r="W46" s="125">
        <f>compoprinc!BK38</f>
        <v>3.9353835657075446E-5</v>
      </c>
      <c r="X46" s="125">
        <f>compoprinc!BL38</f>
        <v>1.1000197407613976E-3</v>
      </c>
      <c r="Y46" s="165">
        <f>compoprinc!BM38</f>
        <v>1.3279911351370191E-3</v>
      </c>
    </row>
    <row r="47" spans="1:25">
      <c r="A47" s="130">
        <v>1950</v>
      </c>
      <c r="B47" s="123">
        <f>compoprinc!AP39</f>
        <v>0.12978789112849479</v>
      </c>
      <c r="C47" s="129">
        <f>compoprinc!AQ39</f>
        <v>8.0288404917895823E-2</v>
      </c>
      <c r="D47" s="129">
        <f>compoprinc!AR39</f>
        <v>2.1337680330171848E-3</v>
      </c>
      <c r="E47" s="129">
        <f>compoprinc!AS39</f>
        <v>2.6299344523644012E-3</v>
      </c>
      <c r="F47" s="129">
        <f>compoprinc!AT39</f>
        <v>9.2351592258725426E-3</v>
      </c>
      <c r="G47" s="129">
        <f>compoprinc!AU39</f>
        <v>7.6856787543743679E-4</v>
      </c>
      <c r="H47" s="129">
        <f>compoprinc!AV39</f>
        <v>1.5014380031033564E-2</v>
      </c>
      <c r="I47" s="202">
        <f>compoprinc!AW39</f>
        <v>1.9717676592873865E-2</v>
      </c>
      <c r="J47" s="123">
        <f>compoprinc!AX39</f>
        <v>6.7918759751582444E-2</v>
      </c>
      <c r="K47" s="129">
        <f>compoprinc!AY39</f>
        <v>5.0972231705366945E-2</v>
      </c>
      <c r="L47" s="129">
        <f>compoprinc!AZ39</f>
        <v>2.0138197549541669E-4</v>
      </c>
      <c r="M47" s="129">
        <f>compoprinc!BA39</f>
        <v>1.0724768425307682E-3</v>
      </c>
      <c r="N47" s="129">
        <f>compoprinc!BB39</f>
        <v>3.1132384374871125E-3</v>
      </c>
      <c r="O47" s="129">
        <f>compoprinc!BC39</f>
        <v>2.7216994928376369E-4</v>
      </c>
      <c r="P47" s="129">
        <f>compoprinc!BD39</f>
        <v>5.3607958389249562E-3</v>
      </c>
      <c r="Q47" s="202">
        <f>compoprinc!BE39</f>
        <v>6.926465002493473E-3</v>
      </c>
      <c r="R47" s="201">
        <f>compoprinc!BF39</f>
        <v>2.1601561725742575E-2</v>
      </c>
      <c r="S47" s="129">
        <f>compoprinc!BG39</f>
        <v>1.955727581431204E-2</v>
      </c>
      <c r="T47" s="129">
        <f>compoprinc!BH39</f>
        <v>-4.7488187983532062E-4</v>
      </c>
      <c r="U47" s="129">
        <f>compoprinc!BI39</f>
        <v>1.6818420667071072E-4</v>
      </c>
      <c r="V47" s="129">
        <f>compoprinc!BJ39</f>
        <v>4.9216410601506675E-4</v>
      </c>
      <c r="W47" s="129">
        <f>compoprinc!BK39</f>
        <v>2.224375508772918E-5</v>
      </c>
      <c r="X47" s="129">
        <f>compoprinc!BL39</f>
        <v>5.5473662979392438E-4</v>
      </c>
      <c r="Y47" s="169">
        <f>compoprinc!BM39</f>
        <v>1.2818390936984263E-3</v>
      </c>
    </row>
    <row r="48" spans="1:25">
      <c r="A48" s="126">
        <v>1951</v>
      </c>
      <c r="B48" s="117">
        <f>compoprinc!AP40</f>
        <v>0.12409604049448367</v>
      </c>
      <c r="C48" s="125">
        <f>compoprinc!AQ40</f>
        <v>7.78166796144871E-2</v>
      </c>
      <c r="D48" s="125">
        <f>compoprinc!AR40</f>
        <v>1.7207032406201484E-3</v>
      </c>
      <c r="E48" s="125">
        <f>compoprinc!AS40</f>
        <v>2.3504655889218257E-3</v>
      </c>
      <c r="F48" s="125">
        <f>compoprinc!AT40</f>
        <v>8.872429580038645E-3</v>
      </c>
      <c r="G48" s="125">
        <f>compoprinc!AU40</f>
        <v>6.8045182189172156E-4</v>
      </c>
      <c r="H48" s="125">
        <f>compoprinc!AV40</f>
        <v>1.3389045510327971E-2</v>
      </c>
      <c r="I48" s="198">
        <f>compoprinc!AW40</f>
        <v>1.9266265138196251E-2</v>
      </c>
      <c r="J48" s="117">
        <f>compoprinc!AX40</f>
        <v>6.3609207684084373E-2</v>
      </c>
      <c r="K48" s="125">
        <f>compoprinc!AY40</f>
        <v>4.796821986652159E-2</v>
      </c>
      <c r="L48" s="125">
        <f>compoprinc!AZ40</f>
        <v>6.3406599033226461E-5</v>
      </c>
      <c r="M48" s="125">
        <f>compoprinc!BA40</f>
        <v>9.1083248578557115E-4</v>
      </c>
      <c r="N48" s="125">
        <f>compoprinc!BB40</f>
        <v>2.8937608420001159E-3</v>
      </c>
      <c r="O48" s="125">
        <f>compoprinc!BC40</f>
        <v>2.4680849876101524E-4</v>
      </c>
      <c r="P48" s="125">
        <f>compoprinc!BD40</f>
        <v>4.9520517495620234E-3</v>
      </c>
      <c r="Q48" s="198">
        <f>compoprinc!BE40</f>
        <v>6.5741276424208283E-3</v>
      </c>
      <c r="R48" s="197">
        <f>compoprinc!BF40</f>
        <v>2.4018913415029559E-2</v>
      </c>
      <c r="S48" s="125">
        <f>compoprinc!BG40</f>
        <v>2.1522237411242769E-2</v>
      </c>
      <c r="T48" s="125">
        <f>compoprinc!BH40</f>
        <v>-4.6840332393996084E-4</v>
      </c>
      <c r="U48" s="125">
        <f>compoprinc!BI40</f>
        <v>1.8244474028542078E-4</v>
      </c>
      <c r="V48" s="125">
        <f>compoprinc!BJ40</f>
        <v>5.3828547841554828E-4</v>
      </c>
      <c r="W48" s="125">
        <f>compoprinc!BK40</f>
        <v>3.1045130517280311E-5</v>
      </c>
      <c r="X48" s="125">
        <f>compoprinc!BL40</f>
        <v>8.2687542721883792E-4</v>
      </c>
      <c r="Y48" s="165">
        <f>compoprinc!BM40</f>
        <v>1.3864285512896601E-3</v>
      </c>
    </row>
    <row r="49" spans="1:25">
      <c r="A49" s="126">
        <v>1952</v>
      </c>
      <c r="B49" s="117">
        <f>compoprinc!AP41</f>
        <v>0.11582235251880237</v>
      </c>
      <c r="C49" s="125">
        <f>compoprinc!AQ41</f>
        <v>7.1831245228894752E-2</v>
      </c>
      <c r="D49" s="125">
        <f>compoprinc!AR41</f>
        <v>2.2271231144754067E-3</v>
      </c>
      <c r="E49" s="125">
        <f>compoprinc!AS41</f>
        <v>2.4271932706205362E-3</v>
      </c>
      <c r="F49" s="125">
        <f>compoprinc!AT41</f>
        <v>8.4200206544184624E-3</v>
      </c>
      <c r="G49" s="125">
        <f>compoprinc!AU41</f>
        <v>6.7527100186396533E-4</v>
      </c>
      <c r="H49" s="125">
        <f>compoprinc!AV41</f>
        <v>1.2149393075424071E-2</v>
      </c>
      <c r="I49" s="198">
        <f>compoprinc!AW41</f>
        <v>1.8092106173105159E-2</v>
      </c>
      <c r="J49" s="117">
        <f>compoprinc!AX41</f>
        <v>5.9272231336727724E-2</v>
      </c>
      <c r="K49" s="125">
        <f>compoprinc!AY41</f>
        <v>4.5375710436928132E-2</v>
      </c>
      <c r="L49" s="125">
        <f>compoprinc!AZ41</f>
        <v>4.7586931868966393E-4</v>
      </c>
      <c r="M49" s="125">
        <f>compoprinc!BA41</f>
        <v>9.5068188512454602E-4</v>
      </c>
      <c r="N49" s="125">
        <f>compoprinc!BB41</f>
        <v>2.4138040847925522E-3</v>
      </c>
      <c r="O49" s="125">
        <f>compoprinc!BC41</f>
        <v>2.3719508398335949E-4</v>
      </c>
      <c r="P49" s="125">
        <f>compoprinc!BD41</f>
        <v>4.3007977263815611E-3</v>
      </c>
      <c r="Q49" s="198">
        <f>compoprinc!BE41</f>
        <v>5.5181728008279179E-3</v>
      </c>
      <c r="R49" s="197">
        <f>compoprinc!BF41</f>
        <v>2.2006311650034117E-2</v>
      </c>
      <c r="S49" s="125">
        <f>compoprinc!BG41</f>
        <v>1.988978746973049E-2</v>
      </c>
      <c r="T49" s="125">
        <f>compoprinc!BH41</f>
        <v>-2.613902533670808E-4</v>
      </c>
      <c r="U49" s="125">
        <f>compoprinc!BI41</f>
        <v>1.8643628479168375E-4</v>
      </c>
      <c r="V49" s="125">
        <f>compoprinc!BJ41</f>
        <v>3.8239218303280273E-4</v>
      </c>
      <c r="W49" s="125">
        <f>compoprinc!BK41</f>
        <v>2.9078622767519227E-5</v>
      </c>
      <c r="X49" s="125">
        <f>compoprinc!BL41</f>
        <v>7.3002447067238053E-4</v>
      </c>
      <c r="Y49" s="165">
        <f>compoprinc!BM41</f>
        <v>1.04998287240632E-3</v>
      </c>
    </row>
    <row r="50" spans="1:25">
      <c r="A50" s="126">
        <v>1953</v>
      </c>
      <c r="B50" s="117">
        <f>compoprinc!AP42</f>
        <v>0.10933488586930393</v>
      </c>
      <c r="C50" s="125">
        <f>compoprinc!AQ42</f>
        <v>6.912371523946409E-2</v>
      </c>
      <c r="D50" s="125">
        <f>compoprinc!AR42</f>
        <v>2.3145265029203151E-3</v>
      </c>
      <c r="E50" s="125">
        <f>compoprinc!AS42</f>
        <v>2.4280304065694867E-3</v>
      </c>
      <c r="F50" s="125">
        <f>compoprinc!AT42</f>
        <v>7.3177773872565577E-3</v>
      </c>
      <c r="G50" s="125">
        <f>compoprinc!AU42</f>
        <v>7.4719820988469233E-4</v>
      </c>
      <c r="H50" s="125">
        <f>compoprinc!AV42</f>
        <v>1.1956460737160274E-2</v>
      </c>
      <c r="I50" s="198">
        <f>compoprinc!AW42</f>
        <v>1.5447177386048509E-2</v>
      </c>
      <c r="J50" s="117">
        <f>compoprinc!AX42</f>
        <v>5.5766519618993218E-2</v>
      </c>
      <c r="K50" s="125">
        <f>compoprinc!AY42</f>
        <v>4.2905467332599048E-2</v>
      </c>
      <c r="L50" s="125">
        <f>compoprinc!AZ42</f>
        <v>4.6935714416292173E-4</v>
      </c>
      <c r="M50" s="125">
        <f>compoprinc!BA42</f>
        <v>9.2978203238673434E-4</v>
      </c>
      <c r="N50" s="125">
        <f>compoprinc!BB42</f>
        <v>2.1660214376720442E-3</v>
      </c>
      <c r="O50" s="125">
        <f>compoprinc!BC42</f>
        <v>2.5985865871600434E-4</v>
      </c>
      <c r="P50" s="125">
        <f>compoprinc!BD42</f>
        <v>4.1717622607837269E-3</v>
      </c>
      <c r="Q50" s="198">
        <f>compoprinc!BE42</f>
        <v>4.8642707526727318E-3</v>
      </c>
      <c r="R50" s="197">
        <f>compoprinc!BF42</f>
        <v>2.1295928571179241E-2</v>
      </c>
      <c r="S50" s="125">
        <f>compoprinc!BG42</f>
        <v>1.9372508307385218E-2</v>
      </c>
      <c r="T50" s="125">
        <f>compoprinc!BH42</f>
        <v>-2.5087425058464711E-4</v>
      </c>
      <c r="U50" s="125">
        <f>compoprinc!BI42</f>
        <v>1.9144429552448423E-4</v>
      </c>
      <c r="V50" s="125">
        <f>compoprinc!BJ42</f>
        <v>3.426211856986421E-4</v>
      </c>
      <c r="W50" s="125">
        <f>compoprinc!BK42</f>
        <v>3.0207399728130984E-5</v>
      </c>
      <c r="X50" s="125">
        <f>compoprinc!BL42</f>
        <v>6.7819507043704837E-4</v>
      </c>
      <c r="Y50" s="165">
        <f>compoprinc!BM42</f>
        <v>9.3182656299036057E-4</v>
      </c>
    </row>
    <row r="51" spans="1:25">
      <c r="A51" s="126">
        <v>1954</v>
      </c>
      <c r="B51" s="117">
        <f>compoprinc!AP43</f>
        <v>0.10768595209409426</v>
      </c>
      <c r="C51" s="125">
        <f>compoprinc!AQ43</f>
        <v>6.6017737744062291E-2</v>
      </c>
      <c r="D51" s="125">
        <f>compoprinc!AR43</f>
        <v>2.7478558119949934E-3</v>
      </c>
      <c r="E51" s="125">
        <f>compoprinc!AS43</f>
        <v>3.2087711758475557E-3</v>
      </c>
      <c r="F51" s="125">
        <f>compoprinc!AT43</f>
        <v>7.3560297469957127E-3</v>
      </c>
      <c r="G51" s="125">
        <f>compoprinc!AU43</f>
        <v>8.3072120593903533E-4</v>
      </c>
      <c r="H51" s="125">
        <f>compoprinc!AV43</f>
        <v>1.2029123261451514E-2</v>
      </c>
      <c r="I51" s="198">
        <f>compoprinc!AW43</f>
        <v>1.5495713147803167E-2</v>
      </c>
      <c r="J51" s="117">
        <f>compoprinc!AX43</f>
        <v>5.483605905439809E-2</v>
      </c>
      <c r="K51" s="125">
        <f>compoprinc!AY43</f>
        <v>4.2126826817969046E-2</v>
      </c>
      <c r="L51" s="125">
        <f>compoprinc!AZ43</f>
        <v>5.0636717789914526E-4</v>
      </c>
      <c r="M51" s="125">
        <f>compoprinc!BA43</f>
        <v>1.2576205773311365E-3</v>
      </c>
      <c r="N51" s="125">
        <f>compoprinc!BB43</f>
        <v>1.9833888509700631E-3</v>
      </c>
      <c r="O51" s="125">
        <f>compoprinc!BC43</f>
        <v>2.8767361715669631E-4</v>
      </c>
      <c r="P51" s="125">
        <f>compoprinc!BD43</f>
        <v>4.1701329743536811E-3</v>
      </c>
      <c r="Q51" s="198">
        <f>compoprinc!BE43</f>
        <v>4.5040490387183354E-3</v>
      </c>
      <c r="R51" s="197">
        <f>compoprinc!BF43</f>
        <v>2.0365748634318743E-2</v>
      </c>
      <c r="S51" s="125">
        <f>compoprinc!BG43</f>
        <v>1.8170397996053477E-2</v>
      </c>
      <c r="T51" s="125">
        <f>compoprinc!BH43</f>
        <v>-2.2969094669686245E-4</v>
      </c>
      <c r="U51" s="125">
        <f>compoprinc!BI43</f>
        <v>2.9755595927433224E-4</v>
      </c>
      <c r="V51" s="125">
        <f>compoprinc!BJ43</f>
        <v>3.5291683060805054E-4</v>
      </c>
      <c r="W51" s="125">
        <f>compoprinc!BK43</f>
        <v>3.8489365168934056E-5</v>
      </c>
      <c r="X51" s="125">
        <f>compoprinc!BL43</f>
        <v>7.8510528708842608E-4</v>
      </c>
      <c r="Y51" s="165">
        <f>compoprinc!BM43</f>
        <v>9.5097414282238428E-4</v>
      </c>
    </row>
    <row r="52" spans="1:25">
      <c r="A52" s="126">
        <v>1955</v>
      </c>
      <c r="B52" s="117">
        <f>compoprinc!AP44</f>
        <v>0.11476035666358649</v>
      </c>
      <c r="C52" s="125">
        <f>compoprinc!AQ44</f>
        <v>7.6969985165867727E-2</v>
      </c>
      <c r="D52" s="125">
        <f>compoprinc!AR44</f>
        <v>2.3232532702170943E-3</v>
      </c>
      <c r="E52" s="125">
        <f>compoprinc!AS44</f>
        <v>2.0697824296639191E-3</v>
      </c>
      <c r="F52" s="125">
        <f>compoprinc!AT44</f>
        <v>6.7414645981858593E-3</v>
      </c>
      <c r="G52" s="125">
        <f>compoprinc!AU44</f>
        <v>8.8253912679357109E-4</v>
      </c>
      <c r="H52" s="125">
        <f>compoprinc!AV44</f>
        <v>1.1429897687440679E-2</v>
      </c>
      <c r="I52" s="198">
        <f>compoprinc!AW44</f>
        <v>1.4343434385417651E-2</v>
      </c>
      <c r="J52" s="117">
        <f>compoprinc!AX44</f>
        <v>6.0804052471185852E-2</v>
      </c>
      <c r="K52" s="125">
        <f>compoprinc!AY44</f>
        <v>5.0352844361439435E-2</v>
      </c>
      <c r="L52" s="125">
        <f>compoprinc!AZ44</f>
        <v>9.8658108675123753E-5</v>
      </c>
      <c r="M52" s="125">
        <f>compoprinc!BA44</f>
        <v>1.0146205626392181E-3</v>
      </c>
      <c r="N52" s="125">
        <f>compoprinc!BB44</f>
        <v>1.5736334672329716E-3</v>
      </c>
      <c r="O52" s="125">
        <f>compoprinc!BC44</f>
        <v>2.9548792295684375E-4</v>
      </c>
      <c r="P52" s="125">
        <f>compoprinc!BD44</f>
        <v>3.7655123626096796E-3</v>
      </c>
      <c r="Q52" s="198">
        <f>compoprinc!BE44</f>
        <v>3.7032956856325678E-3</v>
      </c>
      <c r="R52" s="197">
        <f>compoprinc!BF44</f>
        <v>2.3798586184366251E-2</v>
      </c>
      <c r="S52" s="125">
        <f>compoprinc!BG44</f>
        <v>2.2129335759149448E-2</v>
      </c>
      <c r="T52" s="125">
        <f>compoprinc!BH44</f>
        <v>-3.7613372629692414E-4</v>
      </c>
      <c r="U52" s="125">
        <f>compoprinc!BI44</f>
        <v>1.8828893873792693E-4</v>
      </c>
      <c r="V52" s="125">
        <f>compoprinc!BJ44</f>
        <v>2.8425793933387663E-4</v>
      </c>
      <c r="W52" s="125">
        <f>compoprinc!BK44</f>
        <v>3.9353671782150084E-5</v>
      </c>
      <c r="X52" s="125">
        <f>compoprinc!BL44</f>
        <v>7.2349908420722014E-4</v>
      </c>
      <c r="Y52" s="165">
        <f>compoprinc!BM44</f>
        <v>8.0998451745255718E-4</v>
      </c>
    </row>
    <row r="53" spans="1:25">
      <c r="A53" s="126">
        <v>1956</v>
      </c>
      <c r="B53" s="117">
        <f>compoprinc!AP45</f>
        <v>0.10966789873252208</v>
      </c>
      <c r="C53" s="125">
        <f>compoprinc!AQ45</f>
        <v>7.4828293096215609E-2</v>
      </c>
      <c r="D53" s="125">
        <f>compoprinc!AR45</f>
        <v>2.099645857113302E-3</v>
      </c>
      <c r="E53" s="125">
        <f>compoprinc!AS45</f>
        <v>2.6960798049479747E-3</v>
      </c>
      <c r="F53" s="125">
        <f>compoprinc!AT45</f>
        <v>5.6688589236478012E-3</v>
      </c>
      <c r="G53" s="125">
        <f>compoprinc!AU45</f>
        <v>8.9768182937361037E-4</v>
      </c>
      <c r="H53" s="125">
        <f>compoprinc!AV45</f>
        <v>1.1091870043346915E-2</v>
      </c>
      <c r="I53" s="198">
        <f>compoprinc!AW45</f>
        <v>1.2385469177876881E-2</v>
      </c>
      <c r="J53" s="117">
        <f>compoprinc!AX45</f>
        <v>5.6884831447007227E-2</v>
      </c>
      <c r="K53" s="125">
        <f>compoprinc!AY45</f>
        <v>4.7333291288294457E-2</v>
      </c>
      <c r="L53" s="125">
        <f>compoprinc!AZ45</f>
        <v>2.1040602139555005E-4</v>
      </c>
      <c r="M53" s="125">
        <f>compoprinc!BA45</f>
        <v>9.5611619269132537E-4</v>
      </c>
      <c r="N53" s="125">
        <f>compoprinc!BB45</f>
        <v>1.249842257029257E-3</v>
      </c>
      <c r="O53" s="125">
        <f>compoprinc!BC45</f>
        <v>3.0510975610251699E-4</v>
      </c>
      <c r="P53" s="125">
        <f>compoprinc!BD45</f>
        <v>3.7379697503379257E-3</v>
      </c>
      <c r="Q53" s="198">
        <f>compoprinc!BE45</f>
        <v>3.0920961811561902E-3</v>
      </c>
      <c r="R53" s="197">
        <f>compoprinc!BF45</f>
        <v>2.1704292313309073E-2</v>
      </c>
      <c r="S53" s="125">
        <f>compoprinc!BG45</f>
        <v>2.023976204943059E-2</v>
      </c>
      <c r="T53" s="125">
        <f>compoprinc!BH45</f>
        <v>-3.0775143731279165E-4</v>
      </c>
      <c r="U53" s="125">
        <f>compoprinc!BI45</f>
        <v>1.7821604383014476E-4</v>
      </c>
      <c r="V53" s="125">
        <f>compoprinc!BJ45</f>
        <v>1.951188908182753E-4</v>
      </c>
      <c r="W53" s="125">
        <f>compoprinc!BK45</f>
        <v>4.0543827631889035E-5</v>
      </c>
      <c r="X53" s="125">
        <f>compoprinc!BL45</f>
        <v>7.2253526934877349E-4</v>
      </c>
      <c r="Y53" s="165">
        <f>compoprinc!BM45</f>
        <v>6.3586766956219391E-4</v>
      </c>
    </row>
    <row r="54" spans="1:25">
      <c r="A54" s="126">
        <v>1957</v>
      </c>
      <c r="B54" s="117">
        <f>compoprinc!AP46</f>
        <v>0.10670183235442671</v>
      </c>
      <c r="C54" s="125">
        <f>compoprinc!AQ46</f>
        <v>7.063530198598196E-2</v>
      </c>
      <c r="D54" s="125">
        <f>compoprinc!AR46</f>
        <v>2.3918105964695459E-3</v>
      </c>
      <c r="E54" s="125">
        <f>compoprinc!AS46</f>
        <v>2.6909865936316489E-3</v>
      </c>
      <c r="F54" s="125">
        <f>compoprinc!AT46</f>
        <v>6.0443071914111956E-3</v>
      </c>
      <c r="G54" s="125">
        <f>compoprinc!AU46</f>
        <v>9.3499034790482845E-4</v>
      </c>
      <c r="H54" s="125">
        <f>compoprinc!AV46</f>
        <v>1.0925892724306586E-2</v>
      </c>
      <c r="I54" s="198">
        <f>compoprinc!AW46</f>
        <v>1.3078542914720938E-2</v>
      </c>
      <c r="J54" s="117">
        <f>compoprinc!AX46</f>
        <v>5.4486251964771575E-2</v>
      </c>
      <c r="K54" s="125">
        <f>compoprinc!AY46</f>
        <v>4.4280474042193152E-2</v>
      </c>
      <c r="L54" s="125">
        <f>compoprinc!AZ46</f>
        <v>4.3843208279642368E-4</v>
      </c>
      <c r="M54" s="125">
        <f>compoprinc!BA46</f>
        <v>9.7749049588405725E-4</v>
      </c>
      <c r="N54" s="125">
        <f>compoprinc!BB46</f>
        <v>1.4560884654198334E-3</v>
      </c>
      <c r="O54" s="125">
        <f>compoprinc!BC46</f>
        <v>3.0976662772642596E-4</v>
      </c>
      <c r="P54" s="125">
        <f>compoprinc!BD46</f>
        <v>3.5368830758374381E-3</v>
      </c>
      <c r="Q54" s="198">
        <f>compoprinc!BE46</f>
        <v>3.4871171749142425E-3</v>
      </c>
      <c r="R54" s="197">
        <f>compoprinc!BF46</f>
        <v>2.0223954410728096E-2</v>
      </c>
      <c r="S54" s="125">
        <f>compoprinc!BG46</f>
        <v>1.8599801378463263E-2</v>
      </c>
      <c r="T54" s="125">
        <f>compoprinc!BH46</f>
        <v>-2.1216334008442809E-4</v>
      </c>
      <c r="U54" s="125">
        <f>compoprinc!BI46</f>
        <v>2.205283487875886E-4</v>
      </c>
      <c r="V54" s="125">
        <f>compoprinc!BJ46</f>
        <v>2.1425609328566363E-4</v>
      </c>
      <c r="W54" s="125">
        <f>compoprinc!BK46</f>
        <v>4.0716582067141313E-5</v>
      </c>
      <c r="X54" s="125">
        <f>compoprinc!BL46</f>
        <v>6.8952525009403735E-4</v>
      </c>
      <c r="Y54" s="165">
        <f>compoprinc!BM46</f>
        <v>6.7129009811483251E-4</v>
      </c>
    </row>
    <row r="55" spans="1:25">
      <c r="A55" s="126">
        <v>1958</v>
      </c>
      <c r="B55" s="117">
        <f>compoprinc!AP47</f>
        <v>9.8546868945575433E-2</v>
      </c>
      <c r="C55" s="125">
        <f>compoprinc!AQ47</f>
        <v>6.233819962526458E-2</v>
      </c>
      <c r="D55" s="125">
        <f>compoprinc!AR47</f>
        <v>2.847290363279712E-3</v>
      </c>
      <c r="E55" s="125">
        <f>compoprinc!AS47</f>
        <v>3.0022711557530697E-3</v>
      </c>
      <c r="F55" s="125">
        <f>compoprinc!AT47</f>
        <v>5.7957803180779125E-3</v>
      </c>
      <c r="G55" s="125">
        <f>compoprinc!AU47</f>
        <v>9.944733643528483E-4</v>
      </c>
      <c r="H55" s="125">
        <f>compoprinc!AV47</f>
        <v>1.0915760733239098E-2</v>
      </c>
      <c r="I55" s="198">
        <f>compoprinc!AW47</f>
        <v>1.2653093385608223E-2</v>
      </c>
      <c r="J55" s="117">
        <f>compoprinc!AX47</f>
        <v>4.9074416512798105E-2</v>
      </c>
      <c r="K55" s="125">
        <f>compoprinc!AY47</f>
        <v>3.8636133552091959E-2</v>
      </c>
      <c r="L55" s="125">
        <f>compoprinc!AZ47</f>
        <v>7.6095428491917711E-4</v>
      </c>
      <c r="M55" s="125">
        <f>compoprinc!BA47</f>
        <v>1.1039537500621369E-3</v>
      </c>
      <c r="N55" s="125">
        <f>compoprinc!BB47</f>
        <v>1.341767057309345E-3</v>
      </c>
      <c r="O55" s="125">
        <f>compoprinc!BC47</f>
        <v>3.3401427221853828E-4</v>
      </c>
      <c r="P55" s="125">
        <f>compoprinc!BD47</f>
        <v>3.6103660055726993E-3</v>
      </c>
      <c r="Q55" s="198">
        <f>compoprinc!BE47</f>
        <v>3.2872275906242546E-3</v>
      </c>
      <c r="R55" s="197">
        <f>compoprinc!BF47</f>
        <v>1.8030271928895836E-2</v>
      </c>
      <c r="S55" s="125">
        <f>compoprinc!BG47</f>
        <v>1.6246253937604861E-2</v>
      </c>
      <c r="T55" s="125">
        <f>compoprinc!BH47</f>
        <v>-8.5827529848420364E-5</v>
      </c>
      <c r="U55" s="125">
        <f>compoprinc!BI47</f>
        <v>2.450342822733613E-4</v>
      </c>
      <c r="V55" s="125">
        <f>compoprinc!BJ47</f>
        <v>2.1294745077092794E-4</v>
      </c>
      <c r="W55" s="125">
        <f>compoprinc!BK47</f>
        <v>4.3382217517395987E-5</v>
      </c>
      <c r="X55" s="125">
        <f>compoprinc!BL47</f>
        <v>6.9084168359051577E-4</v>
      </c>
      <c r="Y55" s="165">
        <f>compoprinc!BM47</f>
        <v>6.7763988698719621E-4</v>
      </c>
    </row>
    <row r="56" spans="1:25">
      <c r="A56" s="128">
        <v>1959</v>
      </c>
      <c r="B56" s="120">
        <f>compoprinc!AP48</f>
        <v>0.10565188310077069</v>
      </c>
      <c r="C56" s="127">
        <f>compoprinc!AQ48</f>
        <v>7.0482516432311307E-2</v>
      </c>
      <c r="D56" s="127">
        <f>compoprinc!AR48</f>
        <v>2.2936527206735141E-3</v>
      </c>
      <c r="E56" s="127">
        <f>compoprinc!AS48</f>
        <v>3.0734222727183016E-3</v>
      </c>
      <c r="F56" s="127">
        <f>compoprinc!AT48</f>
        <v>5.8870087722474127E-3</v>
      </c>
      <c r="G56" s="127">
        <f>compoprinc!AU48</f>
        <v>1.0451198824167531E-3</v>
      </c>
      <c r="H56" s="127">
        <f>compoprinc!AV48</f>
        <v>1.0298780387660141E-2</v>
      </c>
      <c r="I56" s="200">
        <f>compoprinc!AW48</f>
        <v>1.2571382632743246E-2</v>
      </c>
      <c r="J56" s="120">
        <f>compoprinc!AX48</f>
        <v>5.3182495572443561E-2</v>
      </c>
      <c r="K56" s="127">
        <f>compoprinc!AY48</f>
        <v>4.3695873026466568E-2</v>
      </c>
      <c r="L56" s="127">
        <f>compoprinc!AZ48</f>
        <v>4.2560850041014698E-4</v>
      </c>
      <c r="M56" s="127">
        <f>compoprinc!BA48</f>
        <v>1.0265521627680491E-3</v>
      </c>
      <c r="N56" s="127">
        <f>compoprinc!BB48</f>
        <v>1.3490978626441803E-3</v>
      </c>
      <c r="O56" s="127">
        <f>compoprinc!BC48</f>
        <v>3.3394389036913499E-4</v>
      </c>
      <c r="P56" s="127">
        <f>compoprinc!BD48</f>
        <v>3.1394255318679745E-3</v>
      </c>
      <c r="Q56" s="200">
        <f>compoprinc!BE48</f>
        <v>3.2119945979175108E-3</v>
      </c>
      <c r="R56" s="199">
        <f>compoprinc!BF48</f>
        <v>1.9814576828864072E-2</v>
      </c>
      <c r="S56" s="127">
        <f>compoprinc!BG48</f>
        <v>1.8256196524306517E-2</v>
      </c>
      <c r="T56" s="127">
        <f>compoprinc!BH48</f>
        <v>-2.1695333223845244E-4</v>
      </c>
      <c r="U56" s="127">
        <f>compoprinc!BI48</f>
        <v>2.0683586406636928E-4</v>
      </c>
      <c r="V56" s="127">
        <f>compoprinc!BJ48</f>
        <v>2.2545457782837785E-4</v>
      </c>
      <c r="W56" s="127">
        <f>compoprinc!BK48</f>
        <v>4.3202015826641942E-5</v>
      </c>
      <c r="X56" s="127">
        <f>compoprinc!BL48</f>
        <v>6.2543085848439193E-4</v>
      </c>
      <c r="Y56" s="167">
        <f>compoprinc!BM48</f>
        <v>6.7441032059022403E-4</v>
      </c>
    </row>
    <row r="57" spans="1:25">
      <c r="A57" s="126">
        <v>1960</v>
      </c>
      <c r="B57" s="117">
        <f>compoprinc!AP49</f>
        <v>0.10002736932788404</v>
      </c>
      <c r="C57" s="125">
        <f>compoprinc!AQ49</f>
        <v>6.712021238292018E-2</v>
      </c>
      <c r="D57" s="125">
        <f>compoprinc!AR49</f>
        <v>2.6742238928966697E-3</v>
      </c>
      <c r="E57" s="125">
        <f>compoprinc!AS49</f>
        <v>3.8028893766369719E-3</v>
      </c>
      <c r="F57" s="125">
        <f>compoprinc!AT49</f>
        <v>4.9285028529886393E-3</v>
      </c>
      <c r="G57" s="125">
        <f>compoprinc!AU49</f>
        <v>1.075400608482116E-3</v>
      </c>
      <c r="H57" s="125">
        <f>compoprinc!AV49</f>
        <v>9.8586289955425229E-3</v>
      </c>
      <c r="I57" s="198">
        <f>compoprinc!AW49</f>
        <v>1.0567511218416944E-2</v>
      </c>
      <c r="J57" s="117">
        <f>compoprinc!AX49</f>
        <v>5.1828431801750285E-2</v>
      </c>
      <c r="K57" s="125">
        <f>compoprinc!AY49</f>
        <v>4.2606325251486235E-2</v>
      </c>
      <c r="L57" s="125">
        <f>compoprinc!AZ49</f>
        <v>6.321999486358287E-4</v>
      </c>
      <c r="M57" s="125">
        <f>compoprinc!BA49</f>
        <v>1.4374561028095074E-3</v>
      </c>
      <c r="N57" s="125">
        <f>compoprinc!BB49</f>
        <v>1.0545283952620975E-3</v>
      </c>
      <c r="O57" s="125">
        <f>compoprinc!BC49</f>
        <v>3.5423650922982629E-4</v>
      </c>
      <c r="P57" s="125">
        <f>compoprinc!BD49</f>
        <v>3.1539909175270172E-3</v>
      </c>
      <c r="Q57" s="198">
        <f>compoprinc!BE49</f>
        <v>2.5896946767997647E-3</v>
      </c>
      <c r="R57" s="197">
        <f>compoprinc!BF49</f>
        <v>2.0656941658173205E-2</v>
      </c>
      <c r="S57" s="125">
        <f>compoprinc!BG49</f>
        <v>1.9285698517875212E-2</v>
      </c>
      <c r="T57" s="125">
        <f>compoprinc!BH49</f>
        <v>-1.9036153120759105E-4</v>
      </c>
      <c r="U57" s="125">
        <f>compoprinc!BI49</f>
        <v>2.520615064694568E-4</v>
      </c>
      <c r="V57" s="125">
        <f>compoprinc!BJ49</f>
        <v>1.4644437621418239E-4</v>
      </c>
      <c r="W57" s="125">
        <f>compoprinc!BK49</f>
        <v>4.466321563206141E-5</v>
      </c>
      <c r="X57" s="125">
        <f>compoprinc!BL49</f>
        <v>6.1281576281288779E-4</v>
      </c>
      <c r="Y57" s="165">
        <f>compoprinc!BM49</f>
        <v>5.0561981037699512E-4</v>
      </c>
    </row>
    <row r="58" spans="1:25">
      <c r="A58" s="126">
        <v>1961</v>
      </c>
      <c r="B58" s="117">
        <f>compoprinc!AP50</f>
        <v>9.830203867011747E-2</v>
      </c>
      <c r="C58" s="125">
        <f>compoprinc!AQ50</f>
        <v>6.6486775127192282E-2</v>
      </c>
      <c r="D58" s="125">
        <f>compoprinc!AR50</f>
        <v>2.4689127601145223E-3</v>
      </c>
      <c r="E58" s="125">
        <f>compoprinc!AS50</f>
        <v>3.525359691968012E-3</v>
      </c>
      <c r="F58" s="125">
        <f>compoprinc!AT50</f>
        <v>4.8122919746488944E-3</v>
      </c>
      <c r="G58" s="125">
        <f>compoprinc!AU50</f>
        <v>1.1034401050238809E-3</v>
      </c>
      <c r="H58" s="125">
        <f>compoprinc!AV50</f>
        <v>9.346487858834086E-3</v>
      </c>
      <c r="I58" s="198">
        <f>compoprinc!AW50</f>
        <v>1.0558771152335807E-2</v>
      </c>
      <c r="J58" s="117">
        <f>compoprinc!AX50</f>
        <v>5.149131711412077E-2</v>
      </c>
      <c r="K58" s="125">
        <f>compoprinc!AY50</f>
        <v>4.254298204559534E-2</v>
      </c>
      <c r="L58" s="125">
        <f>compoprinc!AZ50</f>
        <v>5.0942509491961035E-4</v>
      </c>
      <c r="M58" s="125">
        <f>compoprinc!BA50</f>
        <v>1.2320851933536729E-3</v>
      </c>
      <c r="N58" s="125">
        <f>compoprinc!BB50</f>
        <v>1.1173651755852641E-3</v>
      </c>
      <c r="O58" s="125">
        <f>compoprinc!BC50</f>
        <v>3.6179503387818562E-4</v>
      </c>
      <c r="P58" s="125">
        <f>compoprinc!BD50</f>
        <v>2.9630950286392162E-3</v>
      </c>
      <c r="Q58" s="198">
        <f>compoprinc!BE50</f>
        <v>2.7645695421494674E-3</v>
      </c>
      <c r="R58" s="197">
        <f>compoprinc!BF50</f>
        <v>2.0805092420797391E-2</v>
      </c>
      <c r="S58" s="125">
        <f>compoprinc!BG50</f>
        <v>1.9423399048699878E-2</v>
      </c>
      <c r="T58" s="125">
        <f>compoprinc!BH50</f>
        <v>-2.3206817430677582E-4</v>
      </c>
      <c r="U58" s="125">
        <f>compoprinc!BI50</f>
        <v>2.3409256458474119E-4</v>
      </c>
      <c r="V58" s="125">
        <f>compoprinc!BJ50</f>
        <v>1.9041266977365496E-4</v>
      </c>
      <c r="W58" s="125">
        <f>compoprinc!BK50</f>
        <v>4.2539930531019928E-5</v>
      </c>
      <c r="X58" s="125">
        <f>compoprinc!BL50</f>
        <v>5.4514865343754807E-4</v>
      </c>
      <c r="Y58" s="165">
        <f>compoprinc!BM50</f>
        <v>6.0156772807732012E-4</v>
      </c>
    </row>
    <row r="59" spans="1:25">
      <c r="A59" s="118">
        <v>1962</v>
      </c>
      <c r="B59" s="117">
        <f>compoprinc!AP51</f>
        <v>9.9174037575721741E-2</v>
      </c>
      <c r="C59" s="116">
        <f>compoprinc!AQ51</f>
        <v>6.7203251252479904E-2</v>
      </c>
      <c r="D59" s="116">
        <f>compoprinc!AR51</f>
        <v>2.8060075590446779E-3</v>
      </c>
      <c r="E59" s="116">
        <f>compoprinc!AS51</f>
        <v>3.8676032134779053E-3</v>
      </c>
      <c r="F59" s="116">
        <f>compoprinc!AT51</f>
        <v>4.4376389850638307E-3</v>
      </c>
      <c r="G59" s="116">
        <f>compoprinc!AU51</f>
        <v>1.2484788524162562E-3</v>
      </c>
      <c r="H59" s="116">
        <f>compoprinc!AV51</f>
        <v>9.229203257594706E-3</v>
      </c>
      <c r="I59" s="194">
        <f>compoprinc!AW51</f>
        <v>1.0381846973620211E-2</v>
      </c>
      <c r="J59" s="117">
        <f>compoprinc!AX51</f>
        <v>5.1102932542562485E-2</v>
      </c>
      <c r="K59" s="116">
        <f>compoprinc!AY51</f>
        <v>4.2616191421949508E-2</v>
      </c>
      <c r="L59" s="116">
        <f>compoprinc!AZ51</f>
        <v>6.8618027879484116E-4</v>
      </c>
      <c r="M59" s="116">
        <f>compoprinc!BA51</f>
        <v>1.3828271420043277E-3</v>
      </c>
      <c r="N59" s="116">
        <f>compoprinc!BB51</f>
        <v>9.2783872444860912E-4</v>
      </c>
      <c r="O59" s="116">
        <f>compoprinc!BC51</f>
        <v>3.8490479088424572E-4</v>
      </c>
      <c r="P59" s="116">
        <f>compoprinc!BD51</f>
        <v>2.6292960668740642E-3</v>
      </c>
      <c r="Q59" s="194">
        <f>compoprinc!BE51</f>
        <v>2.4756889005159576E-3</v>
      </c>
      <c r="R59" s="117">
        <f>compoprinc!BF51</f>
        <v>2.0263476297259331E-2</v>
      </c>
      <c r="S59" s="116">
        <f>compoprinc!BG51</f>
        <v>1.8945317360562448E-2</v>
      </c>
      <c r="T59" s="116">
        <f>compoprinc!BH51</f>
        <v>-1.4603805821762595E-4</v>
      </c>
      <c r="U59" s="116">
        <f>compoprinc!BI51</f>
        <v>3.1053604090942926E-4</v>
      </c>
      <c r="V59" s="116">
        <f>compoprinc!BJ51</f>
        <v>1.2773746679417818E-4</v>
      </c>
      <c r="W59" s="116">
        <f>compoprinc!BK51</f>
        <v>4.5717028837061187E-5</v>
      </c>
      <c r="X59" s="116">
        <f>compoprinc!BL51</f>
        <v>5.040940747589864E-4</v>
      </c>
      <c r="Y59" s="145">
        <f>compoprinc!BM51</f>
        <v>4.7611336577892463E-4</v>
      </c>
    </row>
    <row r="60" spans="1:25">
      <c r="A60" s="118">
        <v>1963</v>
      </c>
      <c r="B60" s="117">
        <f>compoprinc!AP52</f>
        <v>0.1002424918115139</v>
      </c>
      <c r="C60" s="116">
        <f>compoprinc!AQ52</f>
        <v>6.9281974485124423E-2</v>
      </c>
      <c r="D60" s="116">
        <f>compoprinc!AR52</f>
        <v>2.2748379515473592E-3</v>
      </c>
      <c r="E60" s="116">
        <f>compoprinc!AS52</f>
        <v>3.458074033690564E-3</v>
      </c>
      <c r="F60" s="116">
        <f>compoprinc!AT52</f>
        <v>4.3755409801118248E-3</v>
      </c>
      <c r="G60" s="116">
        <f>compoprinc!AU52</f>
        <v>1.3046141922832667E-3</v>
      </c>
      <c r="H60" s="116">
        <f>compoprinc!AV52</f>
        <v>9.1712637433100166E-3</v>
      </c>
      <c r="I60" s="194">
        <f>compoprinc!AW52</f>
        <v>1.0376179520908328E-2</v>
      </c>
      <c r="J60" s="117">
        <f>compoprinc!AX52</f>
        <v>5.2205542102456093E-2</v>
      </c>
      <c r="K60" s="116">
        <f>compoprinc!AY52</f>
        <v>4.4004138498954314E-2</v>
      </c>
      <c r="L60" s="116">
        <f>compoprinc!AZ52</f>
        <v>4.3516610112911622E-4</v>
      </c>
      <c r="M60" s="116">
        <f>compoprinc!BA52</f>
        <v>1.1973684094448572E-3</v>
      </c>
      <c r="N60" s="116">
        <f>compoprinc!BB52</f>
        <v>9.3972450591973727E-4</v>
      </c>
      <c r="O60" s="116">
        <f>compoprinc!BC52</f>
        <v>4.0538872540516146E-4</v>
      </c>
      <c r="P60" s="116">
        <f>compoprinc!BD52</f>
        <v>2.6517478040545533E-3</v>
      </c>
      <c r="Q60" s="194">
        <f>compoprinc!BE52</f>
        <v>2.5720059074224966E-3</v>
      </c>
      <c r="R60" s="117">
        <f>compoprinc!BF52</f>
        <v>2.0989303477108479E-2</v>
      </c>
      <c r="S60" s="116">
        <f>compoprinc!BG52</f>
        <v>1.9787409469206513E-2</v>
      </c>
      <c r="T60" s="116">
        <f>compoprinc!BH52</f>
        <v>-2.2676618566480134E-4</v>
      </c>
      <c r="U60" s="116">
        <f>compoprinc!BI52</f>
        <v>2.6291000418103387E-4</v>
      </c>
      <c r="V60" s="116">
        <f>compoprinc!BJ52</f>
        <v>1.1749221794962163E-4</v>
      </c>
      <c r="W60" s="116">
        <f>compoprinc!BK52</f>
        <v>4.7993095286826707E-5</v>
      </c>
      <c r="X60" s="116">
        <f>compoprinc!BL52</f>
        <v>5.1530642827906086E-4</v>
      </c>
      <c r="Y60" s="145">
        <f>compoprinc!BM52</f>
        <v>4.8495882108434994E-4</v>
      </c>
    </row>
    <row r="61" spans="1:25">
      <c r="A61" s="118">
        <v>1964</v>
      </c>
      <c r="B61" s="117">
        <f>compoprinc!AP53</f>
        <v>0.10131094604730606</v>
      </c>
      <c r="C61" s="116">
        <f>compoprinc!AQ53</f>
        <v>7.136059413294292E-2</v>
      </c>
      <c r="D61" s="116">
        <f>compoprinc!AR53</f>
        <v>1.7437109454650889E-3</v>
      </c>
      <c r="E61" s="116">
        <f>compoprinc!AS53</f>
        <v>3.0485794782172293E-3</v>
      </c>
      <c r="F61" s="116">
        <f>compoprinc!AT53</f>
        <v>4.3134514258724131E-3</v>
      </c>
      <c r="G61" s="116">
        <f>compoprinc!AU53</f>
        <v>1.3607462642243496E-3</v>
      </c>
      <c r="H61" s="116">
        <f>compoprinc!AV53</f>
        <v>9.1133363428298024E-3</v>
      </c>
      <c r="I61" s="194">
        <f>compoprinc!AW53</f>
        <v>1.0370521130737309E-2</v>
      </c>
      <c r="J61" s="117">
        <f>compoprinc!AX53</f>
        <v>5.3308151662349701E-2</v>
      </c>
      <c r="K61" s="116">
        <f>compoprinc!AY53</f>
        <v>4.539183406495733E-2</v>
      </c>
      <c r="L61" s="116">
        <f>compoprinc!AZ53</f>
        <v>1.8429494368340377E-4</v>
      </c>
      <c r="M61" s="116">
        <f>compoprinc!BA53</f>
        <v>1.0120250286446385E-3</v>
      </c>
      <c r="N61" s="116">
        <f>compoprinc!BB53</f>
        <v>9.5161463516049249E-4</v>
      </c>
      <c r="O61" s="116">
        <f>compoprinc!BC53</f>
        <v>4.2586612922442072E-4</v>
      </c>
      <c r="P61" s="116">
        <f>compoprinc!BD53</f>
        <v>2.6742178795825357E-3</v>
      </c>
      <c r="Q61" s="194">
        <f>compoprinc!BE53</f>
        <v>2.6682998971353194E-3</v>
      </c>
      <c r="R61" s="117">
        <f>compoprinc!BF53</f>
        <v>2.1715130656957626E-2</v>
      </c>
      <c r="S61" s="116">
        <f>compoprinc!BG53</f>
        <v>2.0629482625580713E-2</v>
      </c>
      <c r="T61" s="116">
        <f>compoprinc!BH53</f>
        <v>-3.0748536073924785E-4</v>
      </c>
      <c r="U61" s="116">
        <f>compoprinc!BI53</f>
        <v>2.1529065611131849E-4</v>
      </c>
      <c r="V61" s="116">
        <f>compoprinc!BJ53</f>
        <v>1.0724865561219905E-4</v>
      </c>
      <c r="W61" s="116">
        <f>compoprinc!BK53</f>
        <v>5.0269088199867334E-5</v>
      </c>
      <c r="X61" s="116">
        <f>compoprinc!BL53</f>
        <v>5.2651955297122104E-4</v>
      </c>
      <c r="Y61" s="145">
        <f>compoprinc!BM53</f>
        <v>4.9380520353157337E-4</v>
      </c>
    </row>
    <row r="62" spans="1:25">
      <c r="A62" s="118">
        <v>1965</v>
      </c>
      <c r="B62" s="117">
        <f>compoprinc!AP54</f>
        <v>0.1000220887362957</v>
      </c>
      <c r="C62" s="116">
        <f>compoprinc!AQ54</f>
        <v>6.9604112785751321E-2</v>
      </c>
      <c r="D62" s="116">
        <f>compoprinc!AR54</f>
        <v>2.0157121269778616E-3</v>
      </c>
      <c r="E62" s="116">
        <f>compoprinc!AS54</f>
        <v>3.0678136843172864E-3</v>
      </c>
      <c r="F62" s="116">
        <f>compoprinc!AT54</f>
        <v>4.4045881535702E-3</v>
      </c>
      <c r="G62" s="116">
        <f>compoprinc!AU54</f>
        <v>1.2955422206705472E-3</v>
      </c>
      <c r="H62" s="116">
        <f>compoprinc!AV54</f>
        <v>9.198533026107009E-3</v>
      </c>
      <c r="I62" s="194">
        <f>compoprinc!AW54</f>
        <v>1.0435786287216076E-2</v>
      </c>
      <c r="J62" s="117">
        <f>compoprinc!AX54</f>
        <v>5.2664058282971382E-2</v>
      </c>
      <c r="K62" s="116">
        <f>compoprinc!AY54</f>
        <v>4.4578156341414515E-2</v>
      </c>
      <c r="L62" s="116">
        <f>compoprinc!AZ54</f>
        <v>3.4237347405067977E-4</v>
      </c>
      <c r="M62" s="116">
        <f>compoprinc!BA54</f>
        <v>1.0620314010125588E-3</v>
      </c>
      <c r="N62" s="116">
        <f>compoprinc!BB54</f>
        <v>9.9103894447842111E-4</v>
      </c>
      <c r="O62" s="116">
        <f>compoprinc!BC54</f>
        <v>3.7823667421413423E-4</v>
      </c>
      <c r="P62" s="116">
        <f>compoprinc!BD54</f>
        <v>2.6679486508725272E-3</v>
      </c>
      <c r="Q62" s="194">
        <f>compoprinc!BE54</f>
        <v>2.6442722622720015E-3</v>
      </c>
      <c r="R62" s="117">
        <f>compoprinc!BF54</f>
        <v>2.1339401602745056E-2</v>
      </c>
      <c r="S62" s="116">
        <f>compoprinc!BG54</f>
        <v>2.0148135888076183E-2</v>
      </c>
      <c r="T62" s="116">
        <f>compoprinc!BH54</f>
        <v>-2.2244785329630381E-4</v>
      </c>
      <c r="U62" s="116">
        <f>compoprinc!BI54</f>
        <v>2.3418519182335807E-4</v>
      </c>
      <c r="V62" s="116">
        <f>compoprinc!BJ54</f>
        <v>1.2857572723349065E-4</v>
      </c>
      <c r="W62" s="116">
        <f>compoprinc!BK54</f>
        <v>4.5275852309196428E-5</v>
      </c>
      <c r="X62" s="116">
        <f>compoprinc!BL54</f>
        <v>5.085789548966782E-4</v>
      </c>
      <c r="Y62" s="145">
        <f>compoprinc!BM54</f>
        <v>4.9709844223775072E-4</v>
      </c>
    </row>
    <row r="63" spans="1:25">
      <c r="A63" s="118">
        <v>1966</v>
      </c>
      <c r="B63" s="117">
        <f>compoprinc!AP55</f>
        <v>9.8733231425285339E-2</v>
      </c>
      <c r="C63" s="116">
        <f>compoprinc!AQ55</f>
        <v>6.7848372221143413E-2</v>
      </c>
      <c r="D63" s="116">
        <f>compoprinc!AR55</f>
        <v>2.2874978896232911E-3</v>
      </c>
      <c r="E63" s="116">
        <f>compoprinc!AS55</f>
        <v>3.0869928643621931E-3</v>
      </c>
      <c r="F63" s="116">
        <f>compoprinc!AT55</f>
        <v>4.4955882554169229E-3</v>
      </c>
      <c r="G63" s="116">
        <f>compoprinc!AU55</f>
        <v>1.2303814569407888E-3</v>
      </c>
      <c r="H63" s="116">
        <f>compoprinc!AV55</f>
        <v>9.2835397504293128E-3</v>
      </c>
      <c r="I63" s="194">
        <f>compoprinc!AW55</f>
        <v>1.050086441013586E-2</v>
      </c>
      <c r="J63" s="117">
        <f>compoprinc!AX55</f>
        <v>5.2019964903593063E-2</v>
      </c>
      <c r="K63" s="116">
        <f>compoprinc!AY55</f>
        <v>4.3764914177504825E-2</v>
      </c>
      <c r="L63" s="116">
        <f>compoprinc!AZ55</f>
        <v>5.002209674859542E-4</v>
      </c>
      <c r="M63" s="116">
        <f>compoprinc!BA55</f>
        <v>1.1119209484949698E-3</v>
      </c>
      <c r="N63" s="116">
        <f>compoprinc!BB55</f>
        <v>1.0303675086339214E-3</v>
      </c>
      <c r="O63" s="116">
        <f>compoprinc!BC55</f>
        <v>3.3068556898371219E-4</v>
      </c>
      <c r="P63" s="116">
        <f>compoprinc!BD55</f>
        <v>2.6616277142653502E-3</v>
      </c>
      <c r="Q63" s="194">
        <f>compoprinc!BE55</f>
        <v>2.6202260333565409E-3</v>
      </c>
      <c r="R63" s="117">
        <f>compoprinc!BF55</f>
        <v>2.0963672548532486E-2</v>
      </c>
      <c r="S63" s="116">
        <f>compoprinc!BG55</f>
        <v>1.9667011380153379E-2</v>
      </c>
      <c r="T63" s="116">
        <f>compoprinc!BH55</f>
        <v>-1.3754087492329583E-4</v>
      </c>
      <c r="U63" s="116">
        <f>compoprinc!BI55</f>
        <v>2.5303397035448015E-4</v>
      </c>
      <c r="V63" s="116">
        <f>compoprinc!BJ55</f>
        <v>1.4985605549448349E-4</v>
      </c>
      <c r="W63" s="116">
        <f>compoprinc!BK55</f>
        <v>4.029083698456348E-5</v>
      </c>
      <c r="X63" s="116">
        <f>compoprinc!BL55</f>
        <v>4.9065539628440373E-4</v>
      </c>
      <c r="Y63" s="145">
        <f>compoprinc!BM55</f>
        <v>5.0036722106115705E-4</v>
      </c>
    </row>
    <row r="64" spans="1:25">
      <c r="A64" s="118">
        <v>1967</v>
      </c>
      <c r="B64" s="117">
        <f>compoprinc!AP56</f>
        <v>9.5560260117053986E-2</v>
      </c>
      <c r="C64" s="116">
        <f>compoprinc!AQ56</f>
        <v>6.3362088211661116E-2</v>
      </c>
      <c r="D64" s="116">
        <f>compoprinc!AR56</f>
        <v>2.4505772336766724E-3</v>
      </c>
      <c r="E64" s="116">
        <f>compoprinc!AS56</f>
        <v>3.06078540240495E-3</v>
      </c>
      <c r="F64" s="116">
        <f>compoprinc!AT56</f>
        <v>4.7237612289276424E-3</v>
      </c>
      <c r="G64" s="116">
        <f>compoprinc!AU56</f>
        <v>1.2690050430460276E-3</v>
      </c>
      <c r="H64" s="116">
        <f>compoprinc!AV56</f>
        <v>9.8245015132986894E-3</v>
      </c>
      <c r="I64" s="194">
        <f>compoprinc!AW56</f>
        <v>1.0869542397216264E-2</v>
      </c>
      <c r="J64" s="117">
        <f>compoprinc!AX56</f>
        <v>4.9015425145626068E-2</v>
      </c>
      <c r="K64" s="116">
        <f>compoprinc!AY56</f>
        <v>3.9979185996300542E-2</v>
      </c>
      <c r="L64" s="116">
        <f>compoprinc!AZ56</f>
        <v>6.6260675602414481E-4</v>
      </c>
      <c r="M64" s="116">
        <f>compoprinc!BA56</f>
        <v>1.098591349372598E-3</v>
      </c>
      <c r="N64" s="116">
        <f>compoprinc!BB56</f>
        <v>1.1867610181818438E-3</v>
      </c>
      <c r="O64" s="116">
        <f>compoprinc!BC56</f>
        <v>3.7956236855626473E-4</v>
      </c>
      <c r="P64" s="116">
        <f>compoprinc!BD56</f>
        <v>2.8189353758404662E-3</v>
      </c>
      <c r="Q64" s="194">
        <f>compoprinc!BE56</f>
        <v>2.8897819691379493E-3</v>
      </c>
      <c r="R64" s="117">
        <f>compoprinc!BF56</f>
        <v>1.9429225008934736E-2</v>
      </c>
      <c r="S64" s="116">
        <f>compoprinc!BG56</f>
        <v>1.7818933303827573E-2</v>
      </c>
      <c r="T64" s="116">
        <f>compoprinc!BH56</f>
        <v>-5.9616217748997293E-5</v>
      </c>
      <c r="U64" s="116">
        <f>compoprinc!BI56</f>
        <v>2.4850891935101327E-4</v>
      </c>
      <c r="V64" s="116">
        <f>compoprinc!BJ56</f>
        <v>2.0509129904212699E-4</v>
      </c>
      <c r="W64" s="116">
        <f>compoprinc!BK56</f>
        <v>8.9423135011935728E-5</v>
      </c>
      <c r="X64" s="116">
        <f>compoprinc!BL56</f>
        <v>5.4505330322355454E-4</v>
      </c>
      <c r="Y64" s="145">
        <f>compoprinc!BM56</f>
        <v>5.8183139410561641E-4</v>
      </c>
    </row>
    <row r="65" spans="1:25">
      <c r="A65" s="118">
        <v>1968</v>
      </c>
      <c r="B65" s="117">
        <f>compoprinc!AP57</f>
        <v>9.4203300774097443E-2</v>
      </c>
      <c r="C65" s="116">
        <f>compoprinc!AQ57</f>
        <v>6.1328065181593894E-2</v>
      </c>
      <c r="D65" s="116">
        <f>compoprinc!AR57</f>
        <v>2.6325316129764617E-3</v>
      </c>
      <c r="E65" s="116">
        <f>compoprinc!AS57</f>
        <v>3.047099260463221E-3</v>
      </c>
      <c r="F65" s="116">
        <f>compoprinc!AT57</f>
        <v>4.836154915993267E-3</v>
      </c>
      <c r="G65" s="116">
        <f>compoprinc!AU57</f>
        <v>1.3945020717858532E-3</v>
      </c>
      <c r="H65" s="116">
        <f>compoprinc!AV57</f>
        <v>9.8434433904731437E-3</v>
      </c>
      <c r="I65" s="194">
        <f>compoprinc!AW57</f>
        <v>1.1121505350486383E-2</v>
      </c>
      <c r="J65" s="117">
        <f>compoprinc!AX57</f>
        <v>4.8767458647489548E-2</v>
      </c>
      <c r="K65" s="116">
        <f>compoprinc!AY57</f>
        <v>3.9414141539031014E-2</v>
      </c>
      <c r="L65" s="116">
        <f>compoprinc!AZ57</f>
        <v>7.8851193322127412E-4</v>
      </c>
      <c r="M65" s="116">
        <f>compoprinc!BA57</f>
        <v>1.1324138568839248E-3</v>
      </c>
      <c r="N65" s="116">
        <f>compoprinc!BB57</f>
        <v>1.1929656594847229E-3</v>
      </c>
      <c r="O65" s="116">
        <f>compoprinc!BC57</f>
        <v>4.3212828018831856E-4</v>
      </c>
      <c r="P65" s="116">
        <f>compoprinc!BD57</f>
        <v>2.8969040119252183E-3</v>
      </c>
      <c r="Q65" s="194">
        <f>compoprinc!BE57</f>
        <v>2.9103948604251272E-3</v>
      </c>
      <c r="R65" s="117">
        <f>compoprinc!BF57</f>
        <v>1.9682811456732452E-2</v>
      </c>
      <c r="S65" s="116">
        <f>compoprinc!BG57</f>
        <v>1.7890046956041381E-2</v>
      </c>
      <c r="T65" s="116">
        <f>compoprinc!BH57</f>
        <v>-1.4747438628596077E-5</v>
      </c>
      <c r="U65" s="116">
        <f>compoprinc!BI57</f>
        <v>2.5668847288638509E-4</v>
      </c>
      <c r="V65" s="116">
        <f>compoprinc!BJ57</f>
        <v>2.123735310239737E-4</v>
      </c>
      <c r="W65" s="116">
        <f>compoprinc!BK57</f>
        <v>1.5056034331558123E-4</v>
      </c>
      <c r="X65" s="116">
        <f>compoprinc!BL57</f>
        <v>5.8615363240260539E-4</v>
      </c>
      <c r="Y65" s="145">
        <f>compoprinc!BM57</f>
        <v>6.0173538359911075E-4</v>
      </c>
    </row>
    <row r="66" spans="1:25">
      <c r="A66" s="118">
        <v>1969</v>
      </c>
      <c r="B66" s="117">
        <f>compoprinc!AP58</f>
        <v>8.8393241167068481E-2</v>
      </c>
      <c r="C66" s="116">
        <f>compoprinc!AQ58</f>
        <v>5.5399599434795568E-2</v>
      </c>
      <c r="D66" s="116">
        <f>compoprinc!AR58</f>
        <v>3.1980237556030683E-3</v>
      </c>
      <c r="E66" s="116">
        <f>compoprinc!AS58</f>
        <v>2.9605383859637518E-3</v>
      </c>
      <c r="F66" s="116">
        <f>compoprinc!AT58</f>
        <v>4.8206711932059264E-3</v>
      </c>
      <c r="G66" s="116">
        <f>compoprinc!AU58</f>
        <v>1.2225224737000015E-3</v>
      </c>
      <c r="H66" s="116">
        <f>compoprinc!AV58</f>
        <v>9.7901174377806859E-3</v>
      </c>
      <c r="I66" s="194">
        <f>compoprinc!AW58</f>
        <v>1.1001769016992334E-2</v>
      </c>
      <c r="J66" s="117">
        <f>compoprinc!AX58</f>
        <v>4.575685691088438E-2</v>
      </c>
      <c r="K66" s="116">
        <f>compoprinc!AY58</f>
        <v>3.6296029278549663E-2</v>
      </c>
      <c r="L66" s="116">
        <f>compoprinc!AZ58</f>
        <v>1.1188807844554989E-3</v>
      </c>
      <c r="M66" s="116">
        <f>compoprinc!BA58</f>
        <v>1.1145421029287899E-3</v>
      </c>
      <c r="N66" s="116">
        <f>compoprinc!BB58</f>
        <v>1.1534009338564693E-3</v>
      </c>
      <c r="O66" s="116">
        <f>compoprinc!BC58</f>
        <v>3.6084770215064554E-4</v>
      </c>
      <c r="P66" s="116">
        <f>compoprinc!BD58</f>
        <v>2.9020592657491916E-3</v>
      </c>
      <c r="Q66" s="194">
        <f>compoprinc!BE58</f>
        <v>2.8110960405828807E-3</v>
      </c>
      <c r="R66" s="117">
        <f>compoprinc!BF58</f>
        <v>1.8776387179968879E-2</v>
      </c>
      <c r="S66" s="116">
        <f>compoprinc!BG58</f>
        <v>1.6994696115735661E-2</v>
      </c>
      <c r="T66" s="116">
        <f>compoprinc!BH58</f>
        <v>9.5669308166316191E-5</v>
      </c>
      <c r="U66" s="116">
        <f>compoprinc!BI58</f>
        <v>2.5122212848731806E-4</v>
      </c>
      <c r="V66" s="116">
        <f>compoprinc!BJ58</f>
        <v>1.9879744027773984E-4</v>
      </c>
      <c r="W66" s="116">
        <f>compoprinc!BK58</f>
        <v>7.2730832615863994E-5</v>
      </c>
      <c r="X66" s="116">
        <f>compoprinc!BL58</f>
        <v>5.9338687975033866E-4</v>
      </c>
      <c r="Y66" s="145">
        <f>compoprinc!BM58</f>
        <v>5.6988438267839157E-4</v>
      </c>
    </row>
    <row r="67" spans="1:25">
      <c r="A67" s="124">
        <v>1970</v>
      </c>
      <c r="B67" s="123">
        <f>compoprinc!AP59</f>
        <v>8.3451921120285988E-2</v>
      </c>
      <c r="C67" s="122">
        <f>compoprinc!AQ59</f>
        <v>4.920924620770336E-2</v>
      </c>
      <c r="D67" s="122">
        <f>compoprinc!AR59</f>
        <v>3.7593254895955126E-3</v>
      </c>
      <c r="E67" s="122">
        <f>compoprinc!AS59</f>
        <v>3.1109972032170898E-3</v>
      </c>
      <c r="F67" s="122">
        <f>compoprinc!AT59</f>
        <v>5.1458937840129157E-3</v>
      </c>
      <c r="G67" s="122">
        <f>compoprinc!AU59</f>
        <v>1.1732659149934499E-3</v>
      </c>
      <c r="H67" s="122">
        <f>compoprinc!AV59</f>
        <v>9.4581074060958326E-3</v>
      </c>
      <c r="I67" s="196">
        <f>compoprinc!AW59</f>
        <v>1.1595086040203456E-2</v>
      </c>
      <c r="J67" s="123">
        <f>compoprinc!AX59</f>
        <v>4.1753133526071906E-2</v>
      </c>
      <c r="K67" s="122">
        <f>compoprinc!AY59</f>
        <v>3.1732371925722751E-2</v>
      </c>
      <c r="L67" s="122">
        <f>compoprinc!AZ59</f>
        <v>1.4589785493953917E-3</v>
      </c>
      <c r="M67" s="122">
        <f>compoprinc!BA59</f>
        <v>1.1352402961603129E-3</v>
      </c>
      <c r="N67" s="122">
        <f>compoprinc!BB59</f>
        <v>1.2905378070922524E-3</v>
      </c>
      <c r="O67" s="122">
        <f>compoprinc!BC59</f>
        <v>3.2738280220112479E-4</v>
      </c>
      <c r="P67" s="122">
        <f>compoprinc!BD59</f>
        <v>2.7246621571573163E-3</v>
      </c>
      <c r="Q67" s="196">
        <f>compoprinc!BE59</f>
        <v>3.0839587219466881E-3</v>
      </c>
      <c r="R67" s="123">
        <f>compoprinc!BF59</f>
        <v>1.6379116619646084E-2</v>
      </c>
      <c r="S67" s="122">
        <f>compoprinc!BG59</f>
        <v>1.4475190901409075E-2</v>
      </c>
      <c r="T67" s="122">
        <f>compoprinc!BH59</f>
        <v>2.1009011967162863E-4</v>
      </c>
      <c r="U67" s="122">
        <f>compoprinc!BI59</f>
        <v>2.6138405987147727E-4</v>
      </c>
      <c r="V67" s="122">
        <f>compoprinc!BJ59</f>
        <v>2.366845656970485E-4</v>
      </c>
      <c r="W67" s="122">
        <f>compoprinc!BK59</f>
        <v>5.3860613842951217E-5</v>
      </c>
      <c r="X67" s="122">
        <f>compoprinc!BL59</f>
        <v>5.1640188575608956E-4</v>
      </c>
      <c r="Y67" s="183">
        <f>compoprinc!BM59</f>
        <v>6.2550480361583808E-4</v>
      </c>
    </row>
    <row r="68" spans="1:25">
      <c r="A68" s="118">
        <v>1971</v>
      </c>
      <c r="B68" s="117">
        <f>compoprinc!AP60</f>
        <v>8.3520679268985987E-2</v>
      </c>
      <c r="C68" s="116">
        <f>compoprinc!AQ60</f>
        <v>4.8738737146131729E-2</v>
      </c>
      <c r="D68" s="116">
        <f>compoprinc!AR60</f>
        <v>3.7499672040251395E-3</v>
      </c>
      <c r="E68" s="116">
        <f>compoprinc!AS60</f>
        <v>3.040029948234105E-3</v>
      </c>
      <c r="F68" s="116">
        <f>compoprinc!AT60</f>
        <v>5.336812147517766E-3</v>
      </c>
      <c r="G68" s="116">
        <f>compoprinc!AU60</f>
        <v>1.104713432907224E-3</v>
      </c>
      <c r="H68" s="116">
        <f>compoprinc!AV60</f>
        <v>9.5278295647264599E-3</v>
      </c>
      <c r="I68" s="194">
        <f>compoprinc!AW60</f>
        <v>1.2022587564481945E-2</v>
      </c>
      <c r="J68" s="117">
        <f>compoprinc!AX60</f>
        <v>4.1480744665022939E-2</v>
      </c>
      <c r="K68" s="116">
        <f>compoprinc!AY60</f>
        <v>3.1029919244870731E-2</v>
      </c>
      <c r="L68" s="116">
        <f>compoprinc!AZ60</f>
        <v>1.4527928034483548E-3</v>
      </c>
      <c r="M68" s="116">
        <f>compoprinc!BA60</f>
        <v>1.1190334646897092E-3</v>
      </c>
      <c r="N68" s="116">
        <f>compoprinc!BB60</f>
        <v>1.438638417062731E-3</v>
      </c>
      <c r="O68" s="116">
        <f>compoprinc!BC60</f>
        <v>3.2727689056683343E-4</v>
      </c>
      <c r="P68" s="116">
        <f>compoprinc!BD60</f>
        <v>2.6935193284988138E-3</v>
      </c>
      <c r="Q68" s="194">
        <f>compoprinc!BE60</f>
        <v>3.4195638999212474E-3</v>
      </c>
      <c r="R68" s="117">
        <f>compoprinc!BF60</f>
        <v>1.6137783544763806E-2</v>
      </c>
      <c r="S68" s="116">
        <f>compoprinc!BG60</f>
        <v>1.4135422099679919E-2</v>
      </c>
      <c r="T68" s="116">
        <f>compoprinc!BH60</f>
        <v>1.8286235959135821E-4</v>
      </c>
      <c r="U68" s="116">
        <f>compoprinc!BI60</f>
        <v>2.562419510223932E-4</v>
      </c>
      <c r="V68" s="116">
        <f>compoprinc!BJ60</f>
        <v>2.791815239816128E-4</v>
      </c>
      <c r="W68" s="116">
        <f>compoprinc!BK60</f>
        <v>4.9160303887632699E-5</v>
      </c>
      <c r="X68" s="116">
        <f>compoprinc!BL60</f>
        <v>5.2440116073605345E-4</v>
      </c>
      <c r="Y68" s="145">
        <f>compoprinc!BM60</f>
        <v>7.1051531082103948E-4</v>
      </c>
    </row>
    <row r="69" spans="1:25">
      <c r="A69" s="118">
        <v>1972</v>
      </c>
      <c r="B69" s="117">
        <f>compoprinc!AP61</f>
        <v>8.3036483847536147E-2</v>
      </c>
      <c r="C69" s="116">
        <f>compoprinc!AQ61</f>
        <v>4.8078593244820528E-2</v>
      </c>
      <c r="D69" s="116">
        <f>compoprinc!AR61</f>
        <v>3.3941317661253688E-3</v>
      </c>
      <c r="E69" s="116">
        <f>compoprinc!AS61</f>
        <v>2.9459445042082058E-3</v>
      </c>
      <c r="F69" s="116">
        <f>compoprinc!AT61</f>
        <v>5.3744228641332773E-3</v>
      </c>
      <c r="G69" s="116">
        <f>compoprinc!AU61</f>
        <v>1.1160622974354399E-3</v>
      </c>
      <c r="H69" s="116">
        <f>compoprinc!AV61</f>
        <v>9.8630621032432843E-3</v>
      </c>
      <c r="I69" s="194">
        <f>compoprinc!AW61</f>
        <v>1.2264264658356895E-2</v>
      </c>
      <c r="J69" s="117">
        <f>compoprinc!AX61</f>
        <v>4.0818813824444078E-2</v>
      </c>
      <c r="K69" s="116">
        <f>compoprinc!AY61</f>
        <v>3.0181180624470717E-2</v>
      </c>
      <c r="L69" s="116">
        <f>compoprinc!AZ61</f>
        <v>1.3187858511892968E-3</v>
      </c>
      <c r="M69" s="116">
        <f>compoprinc!BA61</f>
        <v>1.1128016945588736E-3</v>
      </c>
      <c r="N69" s="116">
        <f>compoprinc!BB61</f>
        <v>1.4944162874192001E-3</v>
      </c>
      <c r="O69" s="116">
        <f>compoprinc!BC61</f>
        <v>3.1667447955793023E-4</v>
      </c>
      <c r="P69" s="116">
        <f>compoprinc!BD61</f>
        <v>2.7917373170744013E-3</v>
      </c>
      <c r="Q69" s="194">
        <f>compoprinc!BE61</f>
        <v>3.6032173073448641E-3</v>
      </c>
      <c r="R69" s="117">
        <f>compoprinc!BF61</f>
        <v>1.5664508132886112E-2</v>
      </c>
      <c r="S69" s="116">
        <f>compoprinc!BG61</f>
        <v>1.3604379002044678E-2</v>
      </c>
      <c r="T69" s="116">
        <f>compoprinc!BH61</f>
        <v>1.7003979620682072E-4</v>
      </c>
      <c r="U69" s="116">
        <f>compoprinc!BI61</f>
        <v>2.4904153119061052E-4</v>
      </c>
      <c r="V69" s="116">
        <f>compoprinc!BJ61</f>
        <v>2.8758329452505468E-4</v>
      </c>
      <c r="W69" s="116">
        <f>compoprinc!BK61</f>
        <v>4.9611142292999815E-5</v>
      </c>
      <c r="X69" s="116">
        <f>compoprinc!BL61</f>
        <v>5.3794028061682469E-4</v>
      </c>
      <c r="Y69" s="145">
        <f>compoprinc!BM61</f>
        <v>7.6591357591594092E-4</v>
      </c>
    </row>
    <row r="70" spans="1:25">
      <c r="A70" s="118">
        <v>1973</v>
      </c>
      <c r="B70" s="117">
        <f>compoprinc!AP62</f>
        <v>8.0996835982659832E-2</v>
      </c>
      <c r="C70" s="116">
        <f>compoprinc!AQ62</f>
        <v>4.4374968227982169E-2</v>
      </c>
      <c r="D70" s="116">
        <f>compoprinc!AR62</f>
        <v>3.8967623396931259E-3</v>
      </c>
      <c r="E70" s="116">
        <f>compoprinc!AS62</f>
        <v>2.6354616611866588E-3</v>
      </c>
      <c r="F70" s="116">
        <f>compoprinc!AT62</f>
        <v>5.7568609560796789E-3</v>
      </c>
      <c r="G70" s="116">
        <f>compoprinc!AU62</f>
        <v>1.1933078519645074E-3</v>
      </c>
      <c r="H70" s="116">
        <f>compoprinc!AV62</f>
        <v>9.9932036437094286E-3</v>
      </c>
      <c r="I70" s="194">
        <f>compoprinc!AW62</f>
        <v>1.3146272947624727E-2</v>
      </c>
      <c r="J70" s="117">
        <f>compoprinc!AX62</f>
        <v>3.8927068842895096E-2</v>
      </c>
      <c r="K70" s="116">
        <f>compoprinc!AY62</f>
        <v>2.7489027859678584E-2</v>
      </c>
      <c r="L70" s="116">
        <f>compoprinc!AZ62</f>
        <v>1.5959816177375332E-3</v>
      </c>
      <c r="M70" s="116">
        <f>compoprinc!BA62</f>
        <v>9.8166084867790278E-4</v>
      </c>
      <c r="N70" s="116">
        <f>compoprinc!BB62</f>
        <v>1.6519494193103451E-3</v>
      </c>
      <c r="O70" s="116">
        <f>compoprinc!BC62</f>
        <v>3.3166198326676973E-4</v>
      </c>
      <c r="P70" s="116">
        <f>compoprinc!BD62</f>
        <v>2.8542783477812123E-3</v>
      </c>
      <c r="Q70" s="194">
        <f>compoprinc!BE62</f>
        <v>4.0225082031068535E-3</v>
      </c>
      <c r="R70" s="117">
        <f>compoprinc!BF62</f>
        <v>1.4260830482157871E-2</v>
      </c>
      <c r="S70" s="116">
        <f>compoprinc!BG62</f>
        <v>1.1962605586014198E-2</v>
      </c>
      <c r="T70" s="116">
        <f>compoprinc!BH62</f>
        <v>3.1963775354518719E-4</v>
      </c>
      <c r="U70" s="116">
        <f>compoprinc!BI62</f>
        <v>2.2682225100890244E-4</v>
      </c>
      <c r="V70" s="116">
        <f>compoprinc!BJ62</f>
        <v>3.2141974028427055E-4</v>
      </c>
      <c r="W70" s="116">
        <f>compoprinc!BK62</f>
        <v>5.2090662549351873E-5</v>
      </c>
      <c r="X70" s="116">
        <f>compoprinc!BL62</f>
        <v>5.0980591610944503E-4</v>
      </c>
      <c r="Y70" s="145">
        <f>compoprinc!BM62</f>
        <v>8.6844851407764467E-4</v>
      </c>
    </row>
    <row r="71" spans="1:25">
      <c r="A71" s="118">
        <v>1974</v>
      </c>
      <c r="B71" s="117">
        <f>compoprinc!AP63</f>
        <v>7.8435047158563975E-2</v>
      </c>
      <c r="C71" s="116">
        <f>compoprinc!AQ63</f>
        <v>3.9178618844895909E-2</v>
      </c>
      <c r="D71" s="116">
        <f>compoprinc!AR63</f>
        <v>4.609081881295266E-3</v>
      </c>
      <c r="E71" s="116">
        <f>compoprinc!AS63</f>
        <v>2.5429892189077763E-3</v>
      </c>
      <c r="F71" s="116">
        <f>compoprinc!AT63</f>
        <v>6.1836654243757633E-3</v>
      </c>
      <c r="G71" s="116">
        <f>compoprinc!AU63</f>
        <v>1.3742904054262002E-3</v>
      </c>
      <c r="H71" s="116">
        <f>compoprinc!AV63</f>
        <v>1.0861551512906908E-2</v>
      </c>
      <c r="I71" s="194">
        <f>compoprinc!AW63</f>
        <v>1.3684853051790027E-2</v>
      </c>
      <c r="J71" s="117">
        <f>compoprinc!AX63</f>
        <v>3.7214194867374317E-2</v>
      </c>
      <c r="K71" s="116">
        <f>compoprinc!AY63</f>
        <v>2.4335759550482765E-2</v>
      </c>
      <c r="L71" s="116">
        <f>compoprinc!AZ63</f>
        <v>1.97422951016438E-3</v>
      </c>
      <c r="M71" s="116">
        <f>compoprinc!BA63</f>
        <v>9.3583273196461971E-4</v>
      </c>
      <c r="N71" s="116">
        <f>compoprinc!BB63</f>
        <v>1.9204500736720634E-3</v>
      </c>
      <c r="O71" s="116">
        <f>compoprinc!BC63</f>
        <v>4.6382648746193933E-4</v>
      </c>
      <c r="P71" s="116">
        <f>compoprinc!BD63</f>
        <v>3.148086645334927E-3</v>
      </c>
      <c r="Q71" s="194">
        <f>compoprinc!BE63</f>
        <v>4.4360077290005254E-3</v>
      </c>
      <c r="R71" s="117">
        <f>compoprinc!BF63</f>
        <v>1.3286118892409604E-2</v>
      </c>
      <c r="S71" s="116">
        <f>compoprinc!BG63</f>
        <v>1.0568667696375393E-2</v>
      </c>
      <c r="T71" s="116">
        <f>compoprinc!BH63</f>
        <v>4.4901887460330105E-4</v>
      </c>
      <c r="U71" s="116">
        <f>compoprinc!BI63</f>
        <v>2.1138641354506585E-4</v>
      </c>
      <c r="V71" s="116">
        <f>compoprinc!BJ63</f>
        <v>4.2143315550213171E-4</v>
      </c>
      <c r="W71" s="116">
        <f>compoprinc!BK63</f>
        <v>5.6542193282532132E-5</v>
      </c>
      <c r="X71" s="116">
        <f>compoprinc!BL63</f>
        <v>5.3827531764248323E-4</v>
      </c>
      <c r="Y71" s="145">
        <f>compoprinc!BM63</f>
        <v>1.0407949147984755E-3</v>
      </c>
    </row>
    <row r="72" spans="1:25">
      <c r="A72" s="118">
        <v>1975</v>
      </c>
      <c r="B72" s="117">
        <f>compoprinc!AP64</f>
        <v>7.7445521625122637E-2</v>
      </c>
      <c r="C72" s="116">
        <f>compoprinc!AQ64</f>
        <v>3.7687079142884994E-2</v>
      </c>
      <c r="D72" s="116">
        <f>compoprinc!AR64</f>
        <v>4.3817587927872858E-3</v>
      </c>
      <c r="E72" s="116">
        <f>compoprinc!AS64</f>
        <v>2.5326962016127791E-3</v>
      </c>
      <c r="F72" s="116">
        <f>compoprinc!AT64</f>
        <v>6.2414092670277452E-3</v>
      </c>
      <c r="G72" s="116">
        <f>compoprinc!AU64</f>
        <v>1.5498379864046605E-3</v>
      </c>
      <c r="H72" s="116">
        <f>compoprinc!AV64</f>
        <v>1.1152159479259689E-2</v>
      </c>
      <c r="I72" s="194">
        <f>compoprinc!AW64</f>
        <v>1.3900580058777054E-2</v>
      </c>
      <c r="J72" s="117">
        <f>compoprinc!AX64</f>
        <v>3.6482493736684773E-2</v>
      </c>
      <c r="K72" s="116">
        <f>compoprinc!AY64</f>
        <v>2.3084068511752844E-2</v>
      </c>
      <c r="L72" s="116">
        <f>compoprinc!AZ64</f>
        <v>1.7906980516392448E-3</v>
      </c>
      <c r="M72" s="116">
        <f>compoprinc!BA64</f>
        <v>9.2837444626314117E-4</v>
      </c>
      <c r="N72" s="116">
        <f>compoprinc!BB64</f>
        <v>2.0321762469916712E-3</v>
      </c>
      <c r="O72" s="116">
        <f>compoprinc!BC64</f>
        <v>6.0927307556310787E-4</v>
      </c>
      <c r="P72" s="116">
        <f>compoprinc!BD64</f>
        <v>3.278163689778648E-3</v>
      </c>
      <c r="Q72" s="194">
        <f>compoprinc!BE64</f>
        <v>4.7597375574830007E-3</v>
      </c>
      <c r="R72" s="117">
        <f>compoprinc!BF64</f>
        <v>1.3163103380570362E-2</v>
      </c>
      <c r="S72" s="116">
        <f>compoprinc!BG64</f>
        <v>1.02175611388431E-2</v>
      </c>
      <c r="T72" s="116">
        <f>compoprinc!BH64</f>
        <v>4.1845013117384924E-4</v>
      </c>
      <c r="U72" s="116">
        <f>compoprinc!BI64</f>
        <v>2.1593701707826697E-4</v>
      </c>
      <c r="V72" s="116">
        <f>compoprinc!BJ64</f>
        <v>4.7397550548546893E-4</v>
      </c>
      <c r="W72" s="116">
        <f>compoprinc!BK64</f>
        <v>6.0306075655525256E-5</v>
      </c>
      <c r="X72" s="116">
        <f>compoprinc!BL64</f>
        <v>5.8596039144670768E-4</v>
      </c>
      <c r="Y72" s="145">
        <f>compoprinc!BM64</f>
        <v>1.1909130775414572E-3</v>
      </c>
    </row>
    <row r="73" spans="1:25">
      <c r="A73" s="118">
        <v>1976</v>
      </c>
      <c r="B73" s="117">
        <f>compoprinc!AP65</f>
        <v>7.7639898203869961E-2</v>
      </c>
      <c r="C73" s="116">
        <f>compoprinc!AQ65</f>
        <v>3.9354831091802392E-2</v>
      </c>
      <c r="D73" s="116">
        <f>compoprinc!AR65</f>
        <v>3.7980035687618513E-3</v>
      </c>
      <c r="E73" s="116">
        <f>compoprinc!AS65</f>
        <v>2.4352756529402281E-3</v>
      </c>
      <c r="F73" s="116">
        <f>compoprinc!AT65</f>
        <v>5.9991020409028801E-3</v>
      </c>
      <c r="G73" s="116">
        <f>compoprinc!AU65</f>
        <v>1.4719442493723949E-3</v>
      </c>
      <c r="H73" s="116">
        <f>compoprinc!AV65</f>
        <v>1.1489506630056276E-2</v>
      </c>
      <c r="I73" s="194">
        <f>compoprinc!AW65</f>
        <v>1.3091233013470387E-2</v>
      </c>
      <c r="J73" s="117">
        <f>compoprinc!AX65</f>
        <v>3.6651536675378793E-2</v>
      </c>
      <c r="K73" s="116">
        <f>compoprinc!AY65</f>
        <v>2.3889748798893783E-2</v>
      </c>
      <c r="L73" s="116">
        <f>compoprinc!AZ65</f>
        <v>1.5077199628011043E-3</v>
      </c>
      <c r="M73" s="116">
        <f>compoprinc!BA65</f>
        <v>9.1928481087723258E-4</v>
      </c>
      <c r="N73" s="116">
        <f>compoprinc!BB65</f>
        <v>1.9935974562621489E-3</v>
      </c>
      <c r="O73" s="116">
        <f>compoprinc!BC65</f>
        <v>4.72303742613915E-4</v>
      </c>
      <c r="P73" s="116">
        <f>compoprinc!BD65</f>
        <v>3.4133256173857021E-3</v>
      </c>
      <c r="Q73" s="194">
        <f>compoprinc!BE65</f>
        <v>4.455555727392797E-3</v>
      </c>
      <c r="R73" s="117">
        <f>compoprinc!BF65</f>
        <v>1.3406175103353846E-2</v>
      </c>
      <c r="S73" s="116">
        <f>compoprinc!BG65</f>
        <v>1.0589217323007568E-2</v>
      </c>
      <c r="T73" s="116">
        <f>compoprinc!BH65</f>
        <v>3.336440233724096E-4</v>
      </c>
      <c r="U73" s="116">
        <f>compoprinc!BI65</f>
        <v>2.207431724941022E-4</v>
      </c>
      <c r="V73" s="116">
        <f>compoprinc!BJ65</f>
        <v>4.7615153686062888E-4</v>
      </c>
      <c r="W73" s="116">
        <f>compoprinc!BK65</f>
        <v>6.4308630634688643E-5</v>
      </c>
      <c r="X73" s="116">
        <f>compoprinc!BL65</f>
        <v>6.1946472848340415E-4</v>
      </c>
      <c r="Y73" s="145">
        <f>compoprinc!BM65</f>
        <v>1.1026457613317183E-3</v>
      </c>
    </row>
    <row r="74" spans="1:25">
      <c r="A74" s="118">
        <v>1977</v>
      </c>
      <c r="B74" s="117">
        <f>compoprinc!AP66</f>
        <v>7.8794592505460059E-2</v>
      </c>
      <c r="C74" s="116">
        <f>compoprinc!AQ66</f>
        <v>4.0611516045615866E-2</v>
      </c>
      <c r="D74" s="116">
        <f>compoprinc!AR66</f>
        <v>3.5852790383125738E-3</v>
      </c>
      <c r="E74" s="116">
        <f>compoprinc!AS66</f>
        <v>2.4279720231302278E-3</v>
      </c>
      <c r="F74" s="116">
        <f>compoprinc!AT66</f>
        <v>5.892278240227416E-3</v>
      </c>
      <c r="G74" s="116">
        <f>compoprinc!AU66</f>
        <v>1.5757745255531124E-3</v>
      </c>
      <c r="H74" s="116">
        <f>compoprinc!AV66</f>
        <v>1.1847438995918513E-2</v>
      </c>
      <c r="I74" s="194">
        <f>compoprinc!AW66</f>
        <v>1.2854334014403718E-2</v>
      </c>
      <c r="J74" s="117">
        <f>compoprinc!AX66</f>
        <v>3.7448559850972174E-2</v>
      </c>
      <c r="K74" s="116">
        <f>compoprinc!AY66</f>
        <v>2.4657315332697747E-2</v>
      </c>
      <c r="L74" s="116">
        <f>compoprinc!AZ66</f>
        <v>1.452772926271485E-3</v>
      </c>
      <c r="M74" s="116">
        <f>compoprinc!BA66</f>
        <v>9.4422021789583067E-4</v>
      </c>
      <c r="N74" s="116">
        <f>compoprinc!BB66</f>
        <v>1.999568304060317E-3</v>
      </c>
      <c r="O74" s="116">
        <f>compoprinc!BC66</f>
        <v>4.7070959449602227E-4</v>
      </c>
      <c r="P74" s="116">
        <f>compoprinc!BD66</f>
        <v>3.4968544819413386E-3</v>
      </c>
      <c r="Q74" s="194">
        <f>compoprinc!BE66</f>
        <v>4.4271212700544424E-3</v>
      </c>
      <c r="R74" s="117">
        <f>compoprinc!BF66</f>
        <v>1.3761772054326382E-2</v>
      </c>
      <c r="S74" s="116">
        <f>compoprinc!BG66</f>
        <v>1.0938501931138551E-2</v>
      </c>
      <c r="T74" s="116">
        <f>compoprinc!BH66</f>
        <v>3.2226236806910647E-4</v>
      </c>
      <c r="U74" s="116">
        <f>compoprinc!BI66</f>
        <v>2.2664504527128012E-4</v>
      </c>
      <c r="V74" s="116">
        <f>compoprinc!BJ66</f>
        <v>4.8329834609319697E-4</v>
      </c>
      <c r="W74" s="116">
        <f>compoprinc!BK66</f>
        <v>6.6284675440983815E-5</v>
      </c>
      <c r="X74" s="116">
        <f>compoprinc!BL66</f>
        <v>6.2709890760102795E-4</v>
      </c>
      <c r="Y74" s="145">
        <f>compoprinc!BM66</f>
        <v>1.0976805271022282E-3</v>
      </c>
    </row>
    <row r="75" spans="1:25">
      <c r="A75" s="118">
        <v>1978</v>
      </c>
      <c r="B75" s="117">
        <f>compoprinc!AP67</f>
        <v>7.9479880975128481E-2</v>
      </c>
      <c r="C75" s="116">
        <f>compoprinc!AQ67</f>
        <v>3.9990794801507752E-2</v>
      </c>
      <c r="D75" s="116">
        <f>compoprinc!AR67</f>
        <v>3.8882417774495758E-3</v>
      </c>
      <c r="E75" s="116">
        <f>compoprinc!AS67</f>
        <v>2.1858897607044928E-3</v>
      </c>
      <c r="F75" s="116">
        <f>compoprinc!AT67</f>
        <v>5.9263044599751754E-3</v>
      </c>
      <c r="G75" s="116">
        <f>compoprinc!AU67</f>
        <v>1.7243825307702192E-3</v>
      </c>
      <c r="H75" s="116">
        <f>compoprinc!AV67</f>
        <v>1.2463660691395087E-2</v>
      </c>
      <c r="I75" s="194">
        <f>compoprinc!AW67</f>
        <v>1.3300608267252134E-2</v>
      </c>
      <c r="J75" s="117">
        <f>compoprinc!AX67</f>
        <v>3.8348828666041612E-2</v>
      </c>
      <c r="K75" s="116">
        <f>compoprinc!AY67</f>
        <v>2.4642324707945747E-2</v>
      </c>
      <c r="L75" s="116">
        <f>compoprinc!AZ67</f>
        <v>1.6300179875088591E-3</v>
      </c>
      <c r="M75" s="116">
        <f>compoprinc!BA67</f>
        <v>8.5887366250577714E-4</v>
      </c>
      <c r="N75" s="116">
        <f>compoprinc!BB67</f>
        <v>2.098080922418422E-3</v>
      </c>
      <c r="O75" s="116">
        <f>compoprinc!BC67</f>
        <v>4.9649070101573758E-4</v>
      </c>
      <c r="P75" s="116">
        <f>compoprinc!BD67</f>
        <v>3.7576939932417344E-3</v>
      </c>
      <c r="Q75" s="194">
        <f>compoprinc!BE67</f>
        <v>4.8653477636979867E-3</v>
      </c>
      <c r="R75" s="117">
        <f>compoprinc!BF67</f>
        <v>1.4274679177227578E-2</v>
      </c>
      <c r="S75" s="116">
        <f>compoprinc!BG67</f>
        <v>1.1072746091932839E-2</v>
      </c>
      <c r="T75" s="116">
        <f>compoprinc!BH67</f>
        <v>4.051970383004682E-4</v>
      </c>
      <c r="U75" s="116">
        <f>compoprinc!BI67</f>
        <v>2.0686762460222331E-4</v>
      </c>
      <c r="V75" s="116">
        <f>compoprinc!BJ67</f>
        <v>5.3860693202433625E-4</v>
      </c>
      <c r="W75" s="116">
        <f>compoprinc!BK67</f>
        <v>7.8996071107231567E-5</v>
      </c>
      <c r="X75" s="116">
        <f>compoprinc!BL67</f>
        <v>6.7656694519427222E-4</v>
      </c>
      <c r="Y75" s="145">
        <f>compoprinc!BM67</f>
        <v>1.2956980737567237E-3</v>
      </c>
    </row>
    <row r="76" spans="1:25">
      <c r="A76" s="121">
        <v>1979</v>
      </c>
      <c r="B76" s="120">
        <f>compoprinc!AP68</f>
        <v>8.3243168890476227E-2</v>
      </c>
      <c r="C76" s="119">
        <f>compoprinc!AQ68</f>
        <v>4.0450335489655723E-2</v>
      </c>
      <c r="D76" s="119">
        <f>compoprinc!AR68</f>
        <v>4.5663640280471044E-3</v>
      </c>
      <c r="E76" s="119">
        <f>compoprinc!AS68</f>
        <v>2.0407893133880983E-3</v>
      </c>
      <c r="F76" s="119">
        <f>compoprinc!AT68</f>
        <v>6.2260936384819238E-3</v>
      </c>
      <c r="G76" s="119">
        <f>compoprinc!AU68</f>
        <v>1.8660343702509795E-3</v>
      </c>
      <c r="H76" s="119">
        <f>compoprinc!AV68</f>
        <v>1.3227107303348907E-2</v>
      </c>
      <c r="I76" s="195">
        <f>compoprinc!AW68</f>
        <v>1.4866438710727485E-2</v>
      </c>
      <c r="J76" s="120">
        <f>compoprinc!AX68</f>
        <v>4.1922740638256073E-2</v>
      </c>
      <c r="K76" s="119">
        <f>compoprinc!AY68</f>
        <v>2.6201165672620923E-2</v>
      </c>
      <c r="L76" s="119">
        <f>compoprinc!AZ68</f>
        <v>1.8870197313300644E-3</v>
      </c>
      <c r="M76" s="119">
        <f>compoprinc!BA68</f>
        <v>8.2083162654042181E-4</v>
      </c>
      <c r="N76" s="119">
        <f>compoprinc!BB68</f>
        <v>2.334320689836398E-3</v>
      </c>
      <c r="O76" s="119">
        <f>compoprinc!BC68</f>
        <v>5.5275825509435968E-4</v>
      </c>
      <c r="P76" s="119">
        <f>compoprinc!BD68</f>
        <v>4.0993443229325171E-3</v>
      </c>
      <c r="Q76" s="195">
        <f>compoprinc!BE68</f>
        <v>6.0272984702841349E-3</v>
      </c>
      <c r="R76" s="120">
        <f>compoprinc!BF68</f>
        <v>1.6789065673947334E-2</v>
      </c>
      <c r="S76" s="119">
        <f>compoprinc!BG68</f>
        <v>1.2834789506677454E-2</v>
      </c>
      <c r="T76" s="119">
        <f>compoprinc!BH68</f>
        <v>4.3974093529075423E-4</v>
      </c>
      <c r="U76" s="119">
        <f>compoprinc!BI68</f>
        <v>1.951309007706847E-4</v>
      </c>
      <c r="V76" s="119">
        <f>compoprinc!BJ68</f>
        <v>6.5866396231447396E-4</v>
      </c>
      <c r="W76" s="119">
        <f>compoprinc!BK68</f>
        <v>1.0096968137578722E-4</v>
      </c>
      <c r="X76" s="119">
        <f>compoprinc!BL68</f>
        <v>7.5191624971751201E-4</v>
      </c>
      <c r="Y76" s="149">
        <f>compoprinc!BM68</f>
        <v>1.8078536141727607E-3</v>
      </c>
    </row>
    <row r="77" spans="1:25">
      <c r="A77" s="118">
        <v>1980</v>
      </c>
      <c r="B77" s="117">
        <f>compoprinc!AP69</f>
        <v>7.8850410878658295E-2</v>
      </c>
      <c r="C77" s="116">
        <f>compoprinc!AQ69</f>
        <v>3.3326423460800232E-2</v>
      </c>
      <c r="D77" s="116">
        <f>compoprinc!AR69</f>
        <v>5.507998754553451E-3</v>
      </c>
      <c r="E77" s="116">
        <f>compoprinc!AS69</f>
        <v>2.1909764023789855E-3</v>
      </c>
      <c r="F77" s="116">
        <f>compoprinc!AT69</f>
        <v>6.0505338265483309E-3</v>
      </c>
      <c r="G77" s="116">
        <f>compoprinc!AU69</f>
        <v>2.0277139671169143E-3</v>
      </c>
      <c r="H77" s="116">
        <f>compoprinc!AV69</f>
        <v>1.5345659413695369E-2</v>
      </c>
      <c r="I77" s="194">
        <f>compoprinc!AW69</f>
        <v>1.44011062924016E-2</v>
      </c>
      <c r="J77" s="117">
        <f>compoprinc!AX69</f>
        <v>3.8599606603384018E-2</v>
      </c>
      <c r="K77" s="116">
        <f>compoprinc!AY69</f>
        <v>2.1510435896432936E-2</v>
      </c>
      <c r="L77" s="116">
        <f>compoprinc!AZ69</f>
        <v>2.409819144057578E-3</v>
      </c>
      <c r="M77" s="116">
        <f>compoprinc!BA69</f>
        <v>8.7728096406378044E-4</v>
      </c>
      <c r="N77" s="116">
        <f>compoprinc!BB69</f>
        <v>2.3480134345689302E-3</v>
      </c>
      <c r="O77" s="116">
        <f>compoprinc!BC69</f>
        <v>6.4311811322969952E-4</v>
      </c>
      <c r="P77" s="116">
        <f>compoprinc!BD69</f>
        <v>4.8079642801764806E-3</v>
      </c>
      <c r="Q77" s="194">
        <f>compoprinc!BE69</f>
        <v>6.0029726242234157E-3</v>
      </c>
      <c r="R77" s="117">
        <f>compoprinc!BF69</f>
        <v>1.4342023059725761E-2</v>
      </c>
      <c r="S77" s="116">
        <f>compoprinc!BG69</f>
        <v>9.8878367594182268E-3</v>
      </c>
      <c r="T77" s="116">
        <f>compoprinc!BH69</f>
        <v>6.4805367413870167E-4</v>
      </c>
      <c r="U77" s="116">
        <f>compoprinc!BI69</f>
        <v>2.1361408172831559E-4</v>
      </c>
      <c r="V77" s="116">
        <f>compoprinc!BJ69</f>
        <v>6.9357822317280199E-4</v>
      </c>
      <c r="W77" s="116">
        <f>compoprinc!BK69</f>
        <v>1.1754149987846473E-4</v>
      </c>
      <c r="X77" s="116">
        <f>compoprinc!BL69</f>
        <v>9.1334294095090837E-4</v>
      </c>
      <c r="Y77" s="145">
        <f>compoprinc!BM69</f>
        <v>1.8680571395805752E-3</v>
      </c>
    </row>
    <row r="78" spans="1:25">
      <c r="A78" s="118">
        <v>1981</v>
      </c>
      <c r="B78" s="117">
        <f>compoprinc!AP70</f>
        <v>8.1619396805763245E-2</v>
      </c>
      <c r="C78" s="116">
        <f>compoprinc!AQ70</f>
        <v>3.3470909378831216E-2</v>
      </c>
      <c r="D78" s="116">
        <f>compoprinc!AR70</f>
        <v>6.6386868706534933E-3</v>
      </c>
      <c r="E78" s="116">
        <f>compoprinc!AS70</f>
        <v>2.6854068865909482E-3</v>
      </c>
      <c r="F78" s="116">
        <f>compoprinc!AT70</f>
        <v>6.2669331062213743E-3</v>
      </c>
      <c r="G78" s="116">
        <f>compoprinc!AU70</f>
        <v>2.4722546653193483E-3</v>
      </c>
      <c r="H78" s="116">
        <f>compoprinc!AV70</f>
        <v>1.5212046819519182E-2</v>
      </c>
      <c r="I78" s="194">
        <f>compoprinc!AW70</f>
        <v>1.4873161395692707E-2</v>
      </c>
      <c r="J78" s="117">
        <f>compoprinc!AX70</f>
        <v>4.0812749415636063E-2</v>
      </c>
      <c r="K78" s="116">
        <f>compoprinc!AY70</f>
        <v>2.2050348177905115E-2</v>
      </c>
      <c r="L78" s="116">
        <f>compoprinc!AZ70</f>
        <v>3.0385566941425659E-3</v>
      </c>
      <c r="M78" s="116">
        <f>compoprinc!BA70</f>
        <v>1.1514706668215562E-3</v>
      </c>
      <c r="N78" s="116">
        <f>compoprinc!BB70</f>
        <v>2.6493969161971841E-3</v>
      </c>
      <c r="O78" s="116">
        <f>compoprinc!BC70</f>
        <v>6.9186687328635032E-4</v>
      </c>
      <c r="P78" s="116">
        <f>compoprinc!BD70</f>
        <v>4.7171044061628132E-3</v>
      </c>
      <c r="Q78" s="194">
        <f>compoprinc!BE70</f>
        <v>6.5140062570950936E-3</v>
      </c>
      <c r="R78" s="117">
        <f>compoprinc!BF70</f>
        <v>1.5389896929264069E-2</v>
      </c>
      <c r="S78" s="116">
        <f>compoprinc!BG70</f>
        <v>1.0192076975387713E-2</v>
      </c>
      <c r="T78" s="116">
        <f>compoprinc!BH70</f>
        <v>9.1802563288360907E-4</v>
      </c>
      <c r="U78" s="116">
        <f>compoprinc!BI70</f>
        <v>3.276921219168111E-4</v>
      </c>
      <c r="V78" s="116">
        <f>compoprinc!BJ70</f>
        <v>8.3409472280152259E-4</v>
      </c>
      <c r="W78" s="116">
        <f>compoprinc!BK70</f>
        <v>1.3797943025959029E-4</v>
      </c>
      <c r="X78" s="116">
        <f>compoprinc!BL70</f>
        <v>8.9169477005983724E-4</v>
      </c>
      <c r="Y78" s="145">
        <f>compoprinc!BM70</f>
        <v>2.0883329578568442E-3</v>
      </c>
    </row>
    <row r="79" spans="1:25">
      <c r="A79" s="118">
        <v>1982</v>
      </c>
      <c r="B79" s="117">
        <f>compoprinc!AP71</f>
        <v>8.3057917654514313E-2</v>
      </c>
      <c r="C79" s="116">
        <f>compoprinc!AQ71</f>
        <v>2.9818984884698189E-2</v>
      </c>
      <c r="D79" s="116">
        <f>compoprinc!AR71</f>
        <v>7.4578482662884076E-3</v>
      </c>
      <c r="E79" s="116">
        <f>compoprinc!AS71</f>
        <v>2.8402120568784949E-3</v>
      </c>
      <c r="F79" s="116">
        <f>compoprinc!AT71</f>
        <v>6.6597906394670319E-3</v>
      </c>
      <c r="G79" s="116">
        <f>compoprinc!AU71</f>
        <v>3.3451263387392271E-3</v>
      </c>
      <c r="H79" s="116">
        <f>compoprinc!AV71</f>
        <v>1.7110727265308434E-2</v>
      </c>
      <c r="I79" s="194">
        <f>compoprinc!AW71</f>
        <v>1.5825232371482041E-2</v>
      </c>
      <c r="J79" s="117">
        <f>compoprinc!AX71</f>
        <v>4.2275190353393555E-2</v>
      </c>
      <c r="K79" s="116">
        <f>compoprinc!AY71</f>
        <v>2.0566562129443595E-2</v>
      </c>
      <c r="L79" s="116">
        <f>compoprinc!AZ71</f>
        <v>3.3154813354582917E-3</v>
      </c>
      <c r="M79" s="116">
        <f>compoprinc!BA71</f>
        <v>1.268866335636264E-3</v>
      </c>
      <c r="N79" s="116">
        <f>compoprinc!BB71</f>
        <v>2.9707861436299708E-3</v>
      </c>
      <c r="O79" s="116">
        <f>compoprinc!BC71</f>
        <v>1.3922839609443226E-3</v>
      </c>
      <c r="P79" s="116">
        <f>compoprinc!BD71</f>
        <v>5.3570546539370338E-3</v>
      </c>
      <c r="Q79" s="194">
        <f>compoprinc!BE71</f>
        <v>7.404151999257179E-3</v>
      </c>
      <c r="R79" s="117">
        <f>compoprinc!BF71</f>
        <v>1.6162751242518425E-2</v>
      </c>
      <c r="S79" s="116">
        <f>compoprinc!BG71</f>
        <v>1.0111706291889651E-2</v>
      </c>
      <c r="T79" s="116">
        <f>compoprinc!BH71</f>
        <v>1.0414968370282354E-3</v>
      </c>
      <c r="U79" s="116">
        <f>compoprinc!BI71</f>
        <v>3.2013719341019808E-4</v>
      </c>
      <c r="V79" s="116">
        <f>compoprinc!BJ71</f>
        <v>1.0097434572559187E-3</v>
      </c>
      <c r="W79" s="116">
        <f>compoprinc!BK71</f>
        <v>1.4833274633691481E-4</v>
      </c>
      <c r="X79" s="116">
        <f>compoprinc!BL71</f>
        <v>9.2297712594982496E-4</v>
      </c>
      <c r="Y79" s="145">
        <f>compoprinc!BM71</f>
        <v>2.60835667617539E-3</v>
      </c>
    </row>
    <row r="80" spans="1:25">
      <c r="A80" s="118">
        <v>1983</v>
      </c>
      <c r="B80" s="117">
        <f>compoprinc!AP72</f>
        <v>8.4360063076019287E-2</v>
      </c>
      <c r="C80" s="116">
        <f>compoprinc!AQ72</f>
        <v>3.1619334394354513E-2</v>
      </c>
      <c r="D80" s="116">
        <f>compoprinc!AR72</f>
        <v>6.5911506394975544E-3</v>
      </c>
      <c r="E80" s="116">
        <f>compoprinc!AS72</f>
        <v>2.6936826760619887E-3</v>
      </c>
      <c r="F80" s="116">
        <f>compoprinc!AT72</f>
        <v>6.0147639792615575E-3</v>
      </c>
      <c r="G80" s="116">
        <f>compoprinc!AU72</f>
        <v>4.3457474667892154E-3</v>
      </c>
      <c r="H80" s="116">
        <f>compoprinc!AV72</f>
        <v>1.841452369748884E-2</v>
      </c>
      <c r="I80" s="194">
        <f>compoprinc!AW72</f>
        <v>1.4680858016944038E-2</v>
      </c>
      <c r="J80" s="117">
        <f>compoprinc!AX72</f>
        <v>4.273219034075737E-2</v>
      </c>
      <c r="K80" s="116">
        <f>compoprinc!AY72</f>
        <v>2.1291891706208026E-2</v>
      </c>
      <c r="L80" s="116">
        <f>compoprinc!AZ72</f>
        <v>3.0942672912092949E-3</v>
      </c>
      <c r="M80" s="116">
        <f>compoprinc!BA72</f>
        <v>1.284352798863268E-3</v>
      </c>
      <c r="N80" s="116">
        <f>compoprinc!BB72</f>
        <v>2.6798662017895923E-3</v>
      </c>
      <c r="O80" s="116">
        <f>compoprinc!BC72</f>
        <v>1.4006835250375744E-3</v>
      </c>
      <c r="P80" s="116">
        <f>compoprinc!BD72</f>
        <v>6.1595719959367358E-3</v>
      </c>
      <c r="Q80" s="194">
        <f>compoprinc!BE72</f>
        <v>6.8215586863057572E-3</v>
      </c>
      <c r="R80" s="117">
        <f>compoprinc!BF72</f>
        <v>1.6019066795706749E-2</v>
      </c>
      <c r="S80" s="116">
        <f>compoprinc!BG72</f>
        <v>9.8783033527781935E-3</v>
      </c>
      <c r="T80" s="116">
        <f>compoprinc!BH72</f>
        <v>9.4512807288196451E-4</v>
      </c>
      <c r="U80" s="116">
        <f>compoprinc!BI72</f>
        <v>3.4076499069981918E-4</v>
      </c>
      <c r="V80" s="116">
        <f>compoprinc!BJ72</f>
        <v>9.3038213205191161E-4</v>
      </c>
      <c r="W80" s="116">
        <f>compoprinc!BK72</f>
        <v>2.5584803184083735E-4</v>
      </c>
      <c r="X80" s="116">
        <f>compoprinc!BL72</f>
        <v>1.2914632122079412E-3</v>
      </c>
      <c r="Y80" s="145">
        <f>compoprinc!BM72</f>
        <v>2.3771770076909432E-3</v>
      </c>
    </row>
    <row r="81" spans="1:25">
      <c r="A81" s="118">
        <v>1984</v>
      </c>
      <c r="B81" s="117">
        <f>compoprinc!AP73</f>
        <v>9.1505333781242371E-2</v>
      </c>
      <c r="C81" s="116">
        <f>compoprinc!AQ73</f>
        <v>3.2808846194418088E-2</v>
      </c>
      <c r="D81" s="116">
        <f>compoprinc!AR73</f>
        <v>7.5435207865024601E-3</v>
      </c>
      <c r="E81" s="116">
        <f>compoprinc!AS73</f>
        <v>2.3791362222723694E-3</v>
      </c>
      <c r="F81" s="116">
        <f>compoprinc!AT73</f>
        <v>6.912156832874973E-3</v>
      </c>
      <c r="G81" s="116">
        <f>compoprinc!AU73</f>
        <v>5.5203489577540683E-3</v>
      </c>
      <c r="H81" s="116">
        <f>compoprinc!AV73</f>
        <v>1.9280485971281458E-2</v>
      </c>
      <c r="I81" s="194">
        <f>compoprinc!AW73</f>
        <v>1.7060840018600448E-2</v>
      </c>
      <c r="J81" s="117">
        <f>compoprinc!AX73</f>
        <v>4.8234511166810989E-2</v>
      </c>
      <c r="K81" s="116">
        <f>compoprinc!AY73</f>
        <v>2.333181219960944E-2</v>
      </c>
      <c r="L81" s="116">
        <f>compoprinc!AZ73</f>
        <v>4.0500221127821347E-3</v>
      </c>
      <c r="M81" s="116">
        <f>compoprinc!BA73</f>
        <v>1.1330686647955943E-3</v>
      </c>
      <c r="N81" s="116">
        <f>compoprinc!BB73</f>
        <v>2.9746130238874594E-3</v>
      </c>
      <c r="O81" s="116">
        <f>compoprinc!BC73</f>
        <v>1.8419439734574318E-3</v>
      </c>
      <c r="P81" s="116">
        <f>compoprinc!BD73</f>
        <v>7.1578151359926265E-3</v>
      </c>
      <c r="Q81" s="194">
        <f>compoprinc!BE73</f>
        <v>7.7452371817035319E-3</v>
      </c>
      <c r="R81" s="117">
        <f>compoprinc!BF73</f>
        <v>1.8542425706982613E-2</v>
      </c>
      <c r="S81" s="116">
        <f>compoprinc!BG73</f>
        <v>1.1642111515250908E-2</v>
      </c>
      <c r="T81" s="116">
        <f>compoprinc!BH73</f>
        <v>1.096201219482246E-3</v>
      </c>
      <c r="U81" s="116">
        <f>compoprinc!BI73</f>
        <v>3.0134186479487747E-4</v>
      </c>
      <c r="V81" s="116">
        <f>compoprinc!BJ73</f>
        <v>1.0258826631212744E-3</v>
      </c>
      <c r="W81" s="116">
        <f>compoprinc!BK73</f>
        <v>3.2193040787511189E-4</v>
      </c>
      <c r="X81" s="116">
        <f>compoprinc!BL73</f>
        <v>1.4446608516901038E-3</v>
      </c>
      <c r="Y81" s="145">
        <f>compoprinc!BM73</f>
        <v>2.7102959192646871E-3</v>
      </c>
    </row>
    <row r="82" spans="1:25">
      <c r="A82" s="118">
        <v>1985</v>
      </c>
      <c r="B82" s="117">
        <f>compoprinc!AP74</f>
        <v>9.1226398944854736E-2</v>
      </c>
      <c r="C82" s="116">
        <f>compoprinc!AQ74</f>
        <v>2.9646114815051885E-2</v>
      </c>
      <c r="D82" s="116">
        <f>compoprinc!AR74</f>
        <v>9.1902194243234977E-3</v>
      </c>
      <c r="E82" s="116">
        <f>compoprinc!AS74</f>
        <v>3.0237675361800085E-3</v>
      </c>
      <c r="F82" s="116">
        <f>compoprinc!AT74</f>
        <v>7.0006525743961032E-3</v>
      </c>
      <c r="G82" s="116">
        <f>compoprinc!AU74</f>
        <v>5.6388398286169508E-3</v>
      </c>
      <c r="H82" s="116">
        <f>compoprinc!AV74</f>
        <v>1.9121896263199052E-2</v>
      </c>
      <c r="I82" s="194">
        <f>compoprinc!AW74</f>
        <v>1.760490984738727E-2</v>
      </c>
      <c r="J82" s="117">
        <f>compoprinc!AX74</f>
        <v>4.7091364860534668E-2</v>
      </c>
      <c r="K82" s="116">
        <f>compoprinc!AY74</f>
        <v>2.0284367607465551E-2</v>
      </c>
      <c r="L82" s="116">
        <f>compoprinc!AZ74</f>
        <v>5.1672746316809666E-3</v>
      </c>
      <c r="M82" s="116">
        <f>compoprinc!BA74</f>
        <v>1.580413897931625E-3</v>
      </c>
      <c r="N82" s="116">
        <f>compoprinc!BB74</f>
        <v>3.0222747325075747E-3</v>
      </c>
      <c r="O82" s="116">
        <f>compoprinc!BC74</f>
        <v>2.1628007588320899E-3</v>
      </c>
      <c r="P82" s="116">
        <f>compoprinc!BD74</f>
        <v>6.7698564797456307E-3</v>
      </c>
      <c r="Q82" s="194">
        <f>compoprinc!BE74</f>
        <v>8.104377072513368E-3</v>
      </c>
      <c r="R82" s="117">
        <f>compoprinc!BF74</f>
        <v>1.7610171809792519E-2</v>
      </c>
      <c r="S82" s="116">
        <f>compoprinc!BG74</f>
        <v>9.8410189220959066E-3</v>
      </c>
      <c r="T82" s="116">
        <f>compoprinc!BH74</f>
        <v>2.1692570526322362E-3</v>
      </c>
      <c r="U82" s="116">
        <f>compoprinc!BI74</f>
        <v>5.2410797817616106E-4</v>
      </c>
      <c r="V82" s="116">
        <f>compoprinc!BJ74</f>
        <v>8.9981326375136391E-4</v>
      </c>
      <c r="W82" s="116">
        <f>compoprinc!BK74</f>
        <v>4.3562622169163265E-4</v>
      </c>
      <c r="X82" s="116">
        <f>compoprinc!BL74</f>
        <v>1.2505453490734182E-3</v>
      </c>
      <c r="Y82" s="145">
        <f>compoprinc!BM74</f>
        <v>2.4898037253372799E-3</v>
      </c>
    </row>
    <row r="83" spans="1:25">
      <c r="A83" s="118">
        <v>1986</v>
      </c>
      <c r="B83" s="117">
        <f>compoprinc!AP75</f>
        <v>8.6582846939563751E-2</v>
      </c>
      <c r="C83" s="116">
        <f>compoprinc!AQ75</f>
        <v>2.5225951558349106E-2</v>
      </c>
      <c r="D83" s="116">
        <f>compoprinc!AR75</f>
        <v>8.5198338056169595E-3</v>
      </c>
      <c r="E83" s="116">
        <f>compoprinc!AS75</f>
        <v>3.1531729410974262E-3</v>
      </c>
      <c r="F83" s="116">
        <f>compoprinc!AT75</f>
        <v>6.5953289771335331E-3</v>
      </c>
      <c r="G83" s="116">
        <f>compoprinc!AU75</f>
        <v>6.502485372140418E-3</v>
      </c>
      <c r="H83" s="116">
        <f>compoprinc!AV75</f>
        <v>1.9830298109445442E-2</v>
      </c>
      <c r="I83" s="194">
        <f>compoprinc!AW75</f>
        <v>1.6755783014295391E-2</v>
      </c>
      <c r="J83" s="117">
        <f>compoprinc!AX75</f>
        <v>4.3088208884000778E-2</v>
      </c>
      <c r="K83" s="116">
        <f>compoprinc!AY75</f>
        <v>1.7377709098158205E-2</v>
      </c>
      <c r="L83" s="116">
        <f>compoprinc!AZ75</f>
        <v>4.576719337650287E-3</v>
      </c>
      <c r="M83" s="116">
        <f>compoprinc!BA75</f>
        <v>1.5662088250309098E-3</v>
      </c>
      <c r="N83" s="116">
        <f>compoprinc!BB75</f>
        <v>2.798080059889589E-3</v>
      </c>
      <c r="O83" s="116">
        <f>compoprinc!BC75</f>
        <v>2.2126166395374279E-3</v>
      </c>
      <c r="P83" s="116">
        <f>compoprinc!BD75</f>
        <v>6.8800942569647323E-3</v>
      </c>
      <c r="Q83" s="194">
        <f>compoprinc!BE75</f>
        <v>7.6767828359324769E-3</v>
      </c>
      <c r="R83" s="117">
        <f>compoprinc!BF75</f>
        <v>1.624949648976326E-2</v>
      </c>
      <c r="S83" s="116">
        <f>compoprinc!BG75</f>
        <v>8.8942191658550624E-3</v>
      </c>
      <c r="T83" s="116">
        <f>compoprinc!BH75</f>
        <v>1.4499344206615962E-3</v>
      </c>
      <c r="U83" s="116">
        <f>compoprinc!BI75</f>
        <v>3.7304894101770306E-4</v>
      </c>
      <c r="V83" s="116">
        <f>compoprinc!BJ75</f>
        <v>8.5113005407856613E-4</v>
      </c>
      <c r="W83" s="116">
        <f>compoprinc!BK75</f>
        <v>4.0764049694200287E-4</v>
      </c>
      <c r="X83" s="116">
        <f>compoprinc!BL75</f>
        <v>1.7084845499161299E-3</v>
      </c>
      <c r="Y83" s="145">
        <f>compoprinc!BM75</f>
        <v>2.5650377895446376E-3</v>
      </c>
    </row>
    <row r="84" spans="1:25">
      <c r="A84" s="118">
        <v>1987</v>
      </c>
      <c r="B84" s="117">
        <f>compoprinc!AP76</f>
        <v>9.3590863049030304E-2</v>
      </c>
      <c r="C84" s="116">
        <f>compoprinc!AQ76</f>
        <v>2.4013071922753936E-2</v>
      </c>
      <c r="D84" s="116">
        <f>compoprinc!AR76</f>
        <v>1.1432082575998377E-2</v>
      </c>
      <c r="E84" s="116">
        <f>compoprinc!AS76</f>
        <v>3.0958050334507739E-3</v>
      </c>
      <c r="F84" s="116">
        <f>compoprinc!AT76</f>
        <v>6.3029967334538523E-3</v>
      </c>
      <c r="G84" s="116">
        <f>compoprinc!AU76</f>
        <v>7.945725674546808E-3</v>
      </c>
      <c r="H84" s="116">
        <f>compoprinc!AV76</f>
        <v>2.4945979030479126E-2</v>
      </c>
      <c r="I84" s="194">
        <f>compoprinc!AW76</f>
        <v>1.5855197926618256E-2</v>
      </c>
      <c r="J84" s="117">
        <f>compoprinc!AX76</f>
        <v>4.6834677457809448E-2</v>
      </c>
      <c r="K84" s="116">
        <f>compoprinc!AY76</f>
        <v>1.5697593075862531E-2</v>
      </c>
      <c r="L84" s="116">
        <f>compoprinc!AZ76</f>
        <v>6.9815357390905428E-3</v>
      </c>
      <c r="M84" s="116">
        <f>compoprinc!BA76</f>
        <v>1.4297108679982601E-3</v>
      </c>
      <c r="N84" s="116">
        <f>compoprinc!BB76</f>
        <v>2.6746070121298751E-3</v>
      </c>
      <c r="O84" s="116">
        <f>compoprinc!BC76</f>
        <v>3.3443826130903254E-3</v>
      </c>
      <c r="P84" s="116">
        <f>compoprinc!BD76</f>
        <v>9.4638308794475975E-3</v>
      </c>
      <c r="Q84" s="194">
        <f>compoprinc!BE76</f>
        <v>7.2430186889917668E-3</v>
      </c>
      <c r="R84" s="117">
        <f>compoprinc!BF76</f>
        <v>1.7283817753195763E-2</v>
      </c>
      <c r="S84" s="116">
        <f>compoprinc!BG76</f>
        <v>7.530960422082518E-3</v>
      </c>
      <c r="T84" s="116">
        <f>compoprinc!BH76</f>
        <v>2.952303810026073E-3</v>
      </c>
      <c r="U84" s="116">
        <f>compoprinc!BI76</f>
        <v>4.3714918603393182E-4</v>
      </c>
      <c r="V84" s="116">
        <f>compoprinc!BJ76</f>
        <v>9.5821972745231492E-4</v>
      </c>
      <c r="W84" s="116">
        <f>compoprinc!BK76</f>
        <v>4.3667557299214242E-4</v>
      </c>
      <c r="X84" s="116">
        <f>compoprinc!BL76</f>
        <v>2.2907306012101875E-3</v>
      </c>
      <c r="Y84" s="145">
        <f>compoprinc!BM76</f>
        <v>2.6777791459897385E-3</v>
      </c>
    </row>
    <row r="85" spans="1:25">
      <c r="A85" s="118">
        <v>1988</v>
      </c>
      <c r="B85" s="117">
        <f>compoprinc!AP77</f>
        <v>0.11009699106216431</v>
      </c>
      <c r="C85" s="116">
        <f>compoprinc!AQ77</f>
        <v>3.0910017691539199E-2</v>
      </c>
      <c r="D85" s="116">
        <f>compoprinc!AR77</f>
        <v>1.1630216416108785E-2</v>
      </c>
      <c r="E85" s="116">
        <f>compoprinc!AS77</f>
        <v>3.0780538880433024E-3</v>
      </c>
      <c r="F85" s="116">
        <f>compoprinc!AT77</f>
        <v>7.103135604859645E-3</v>
      </c>
      <c r="G85" s="116">
        <f>compoprinc!AU77</f>
        <v>8.3765729349410314E-3</v>
      </c>
      <c r="H85" s="116">
        <f>compoprinc!AV77</f>
        <v>3.1200302253594516E-2</v>
      </c>
      <c r="I85" s="194">
        <f>compoprinc!AW77</f>
        <v>1.7798690153621063E-2</v>
      </c>
      <c r="J85" s="117">
        <f>compoprinc!AX77</f>
        <v>5.9011392295360565E-2</v>
      </c>
      <c r="K85" s="116">
        <f>compoprinc!AY77</f>
        <v>2.1599636180737163E-2</v>
      </c>
      <c r="L85" s="116">
        <f>compoprinc!AZ77</f>
        <v>7.1846634525783819E-3</v>
      </c>
      <c r="M85" s="116">
        <f>compoprinc!BA77</f>
        <v>1.4495724071821722E-3</v>
      </c>
      <c r="N85" s="116">
        <f>compoprinc!BB77</f>
        <v>3.3465718396897266E-3</v>
      </c>
      <c r="O85" s="116">
        <f>compoprinc!BC77</f>
        <v>3.7208041518818134E-3</v>
      </c>
      <c r="P85" s="116">
        <f>compoprinc!BD77</f>
        <v>1.2880417914811615E-2</v>
      </c>
      <c r="Q85" s="194">
        <f>compoprinc!BE77</f>
        <v>8.8297260709427148E-3</v>
      </c>
      <c r="R85" s="117">
        <f>compoprinc!BF77</f>
        <v>2.3384891450405121E-2</v>
      </c>
      <c r="S85" s="116">
        <f>compoprinc!BG77</f>
        <v>1.0579982017997831E-2</v>
      </c>
      <c r="T85" s="116">
        <f>compoprinc!BH77</f>
        <v>3.0177767066964364E-3</v>
      </c>
      <c r="U85" s="116">
        <f>compoprinc!BI77</f>
        <v>4.0560751767394272E-4</v>
      </c>
      <c r="V85" s="116">
        <f>compoprinc!BJ77</f>
        <v>1.269617564238236E-3</v>
      </c>
      <c r="W85" s="116">
        <f>compoprinc!BK77</f>
        <v>8.4886117103671996E-4</v>
      </c>
      <c r="X85" s="116">
        <f>compoprinc!BL77</f>
        <v>3.8217031941080479E-3</v>
      </c>
      <c r="Y85" s="145">
        <f>compoprinc!BM77</f>
        <v>3.441343782033205E-3</v>
      </c>
    </row>
    <row r="86" spans="1:25">
      <c r="A86" s="118">
        <v>1989</v>
      </c>
      <c r="B86" s="117">
        <f>compoprinc!AP78</f>
        <v>0.10404378920793533</v>
      </c>
      <c r="C86" s="116">
        <f>compoprinc!AQ78</f>
        <v>2.680366344059595E-2</v>
      </c>
      <c r="D86" s="116">
        <f>compoprinc!AR78</f>
        <v>1.3535465013177889E-2</v>
      </c>
      <c r="E86" s="116">
        <f>compoprinc!AS78</f>
        <v>3.0535211629576444E-3</v>
      </c>
      <c r="F86" s="116">
        <f>compoprinc!AT78</f>
        <v>7.309169864775332E-3</v>
      </c>
      <c r="G86" s="116">
        <f>compoprinc!AU78</f>
        <v>8.8419118364009581E-3</v>
      </c>
      <c r="H86" s="116">
        <f>compoprinc!AV78</f>
        <v>2.6449986577464866E-2</v>
      </c>
      <c r="I86" s="194">
        <f>compoprinc!AW78</f>
        <v>1.8050075349592062E-2</v>
      </c>
      <c r="J86" s="117">
        <f>compoprinc!AX78</f>
        <v>5.3670365363359451E-2</v>
      </c>
      <c r="K86" s="116">
        <f>compoprinc!AY78</f>
        <v>1.8211408803882001E-2</v>
      </c>
      <c r="L86" s="116">
        <f>compoprinc!AZ78</f>
        <v>8.159081989733686E-3</v>
      </c>
      <c r="M86" s="116">
        <f>compoprinc!BA78</f>
        <v>1.3621674310728843E-3</v>
      </c>
      <c r="N86" s="116">
        <f>compoprinc!BB78</f>
        <v>3.172590881902906E-3</v>
      </c>
      <c r="O86" s="116">
        <f>compoprinc!BC78</f>
        <v>3.7249896291879627E-3</v>
      </c>
      <c r="P86" s="116">
        <f>compoprinc!BD78</f>
        <v>1.0619472091537466E-2</v>
      </c>
      <c r="Q86" s="194">
        <f>compoprinc!BE78</f>
        <v>8.4206581756465487E-3</v>
      </c>
      <c r="R86" s="117">
        <f>compoprinc!BF78</f>
        <v>2.080669067800045E-2</v>
      </c>
      <c r="S86" s="116">
        <f>compoprinc!BG78</f>
        <v>9.2163738612535354E-3</v>
      </c>
      <c r="T86" s="116">
        <f>compoprinc!BH78</f>
        <v>3.6136496002340665E-3</v>
      </c>
      <c r="U86" s="116">
        <f>compoprinc!BI78</f>
        <v>3.8978192585759335E-4</v>
      </c>
      <c r="V86" s="116">
        <f>compoprinc!BJ78</f>
        <v>1.0974619256887764E-3</v>
      </c>
      <c r="W86" s="116">
        <f>compoprinc!BK78</f>
        <v>6.0478750975957751E-4</v>
      </c>
      <c r="X86" s="116">
        <f>compoprinc!BL78</f>
        <v>2.7784594241202602E-3</v>
      </c>
      <c r="Y86" s="145">
        <f>compoprinc!BM78</f>
        <v>3.1061772444755005E-3</v>
      </c>
    </row>
    <row r="87" spans="1:25">
      <c r="A87" s="124">
        <v>1990</v>
      </c>
      <c r="B87" s="123">
        <f>compoprinc!AP79</f>
        <v>0.1044427677989006</v>
      </c>
      <c r="C87" s="122">
        <f>compoprinc!AQ79</f>
        <v>2.5975124450775062E-2</v>
      </c>
      <c r="D87" s="122">
        <f>compoprinc!AR79</f>
        <v>1.267176321190468E-2</v>
      </c>
      <c r="E87" s="122">
        <f>compoprinc!AS79</f>
        <v>2.8287640702328479E-3</v>
      </c>
      <c r="F87" s="122">
        <f>compoprinc!AT79</f>
        <v>7.3535844523874763E-3</v>
      </c>
      <c r="G87" s="122">
        <f>compoprinc!AU79</f>
        <v>9.0856764037780188E-3</v>
      </c>
      <c r="H87" s="122">
        <f>compoprinc!AV79</f>
        <v>2.8811915881268794E-2</v>
      </c>
      <c r="I87" s="196">
        <f>compoprinc!AW79</f>
        <v>1.7715931335308549E-2</v>
      </c>
      <c r="J87" s="123">
        <f>compoprinc!AX79</f>
        <v>5.3659245371818542E-2</v>
      </c>
      <c r="K87" s="122">
        <f>compoprinc!AY79</f>
        <v>1.7907434864959583E-2</v>
      </c>
      <c r="L87" s="122">
        <f>compoprinc!AZ79</f>
        <v>7.7535827756249516E-3</v>
      </c>
      <c r="M87" s="122">
        <f>compoprinc!BA79</f>
        <v>1.2325188004431492E-3</v>
      </c>
      <c r="N87" s="122">
        <f>compoprinc!BB79</f>
        <v>3.1102464072735058E-3</v>
      </c>
      <c r="O87" s="122">
        <f>compoprinc!BC79</f>
        <v>3.9848275450771837E-3</v>
      </c>
      <c r="P87" s="122">
        <f>compoprinc!BD79</f>
        <v>1.1662180260481346E-2</v>
      </c>
      <c r="Q87" s="196">
        <f>compoprinc!BE79</f>
        <v>8.0084541814901596E-3</v>
      </c>
      <c r="R87" s="123">
        <f>compoprinc!BF79</f>
        <v>2.0811146125197411E-2</v>
      </c>
      <c r="S87" s="122">
        <f>compoprinc!BG79</f>
        <v>9.1990075314370336E-3</v>
      </c>
      <c r="T87" s="122">
        <f>compoprinc!BH79</f>
        <v>3.4340526271965542E-3</v>
      </c>
      <c r="U87" s="122">
        <f>compoprinc!BI79</f>
        <v>3.4439088515140869E-4</v>
      </c>
      <c r="V87" s="122">
        <f>compoprinc!BJ79</f>
        <v>1.0481307408455151E-3</v>
      </c>
      <c r="W87" s="122">
        <f>compoprinc!BK79</f>
        <v>6.6024696860261334E-4</v>
      </c>
      <c r="X87" s="122">
        <f>compoprinc!BL79</f>
        <v>3.2047982005019627E-3</v>
      </c>
      <c r="Y87" s="183">
        <f>compoprinc!BM79</f>
        <v>2.9205191805465589E-3</v>
      </c>
    </row>
    <row r="88" spans="1:25">
      <c r="A88" s="118">
        <v>1991</v>
      </c>
      <c r="B88" s="117">
        <f>compoprinc!AP80</f>
        <v>9.8539046943187714E-2</v>
      </c>
      <c r="C88" s="116">
        <f>compoprinc!AQ80</f>
        <v>2.6216807189294384E-2</v>
      </c>
      <c r="D88" s="116">
        <f>compoprinc!AR80</f>
        <v>1.1868038835855479E-2</v>
      </c>
      <c r="E88" s="116">
        <f>compoprinc!AS80</f>
        <v>3.2030017841155681E-3</v>
      </c>
      <c r="F88" s="116">
        <f>compoprinc!AT80</f>
        <v>6.7690006535176435E-3</v>
      </c>
      <c r="G88" s="116">
        <f>compoprinc!AU80</f>
        <v>7.5306978745688291E-3</v>
      </c>
      <c r="H88" s="116">
        <f>compoprinc!AV80</f>
        <v>2.6678819944838415E-2</v>
      </c>
      <c r="I88" s="194">
        <f>compoprinc!AW80</f>
        <v>1.6272691380980871E-2</v>
      </c>
      <c r="J88" s="117">
        <f>compoprinc!AX80</f>
        <v>5.0026547163724899E-2</v>
      </c>
      <c r="K88" s="116">
        <f>compoprinc!AY80</f>
        <v>1.773607689967293E-2</v>
      </c>
      <c r="L88" s="116">
        <f>compoprinc!AZ80</f>
        <v>7.4537216034519134E-3</v>
      </c>
      <c r="M88" s="116">
        <f>compoprinc!BA80</f>
        <v>1.4321905088620587E-3</v>
      </c>
      <c r="N88" s="116">
        <f>compoprinc!BB80</f>
        <v>2.8805050047954516E-3</v>
      </c>
      <c r="O88" s="116">
        <f>compoprinc!BC80</f>
        <v>2.8692267679769588E-3</v>
      </c>
      <c r="P88" s="116">
        <f>compoprinc!BD80</f>
        <v>1.0254091657243898E-2</v>
      </c>
      <c r="Q88" s="194">
        <f>compoprinc!BE80</f>
        <v>7.4007344551756679E-3</v>
      </c>
      <c r="R88" s="117">
        <f>compoprinc!BF80</f>
        <v>1.9400712102651596E-2</v>
      </c>
      <c r="S88" s="116">
        <f>compoprinc!BG80</f>
        <v>8.8464049490702933E-3</v>
      </c>
      <c r="T88" s="116">
        <f>compoprinc!BH80</f>
        <v>3.3193691148889447E-3</v>
      </c>
      <c r="U88" s="116">
        <f>compoprinc!BI80</f>
        <v>3.7116542954913299E-4</v>
      </c>
      <c r="V88" s="116">
        <f>compoprinc!BJ80</f>
        <v>9.822801427616097E-4</v>
      </c>
      <c r="W88" s="116">
        <f>compoprinc!BK80</f>
        <v>4.9206498376270407E-4</v>
      </c>
      <c r="X88" s="116">
        <f>compoprinc!BL80</f>
        <v>2.6674081441251034E-3</v>
      </c>
      <c r="Y88" s="145">
        <f>compoprinc!BM80</f>
        <v>2.7220194653674208E-3</v>
      </c>
    </row>
    <row r="89" spans="1:25">
      <c r="A89" s="118">
        <v>1992</v>
      </c>
      <c r="B89" s="117">
        <f>compoprinc!AP81</f>
        <v>0.10795952379703522</v>
      </c>
      <c r="C89" s="116">
        <f>compoprinc!AQ81</f>
        <v>2.8833225508964017E-2</v>
      </c>
      <c r="D89" s="116">
        <f>compoprinc!AR81</f>
        <v>1.0088821674365409E-2</v>
      </c>
      <c r="E89" s="116">
        <f>compoprinc!AS81</f>
        <v>3.6783361410277654E-3</v>
      </c>
      <c r="F89" s="116">
        <f>compoprinc!AT81</f>
        <v>7.315374157388612E-3</v>
      </c>
      <c r="G89" s="116">
        <f>compoprinc!AU81</f>
        <v>8.6358472520002231E-3</v>
      </c>
      <c r="H89" s="116">
        <f>compoprinc!AV81</f>
        <v>3.1952396983392257E-2</v>
      </c>
      <c r="I89" s="194">
        <f>compoprinc!AW81</f>
        <v>1.7455523402351906E-2</v>
      </c>
      <c r="J89" s="117">
        <f>compoprinc!AX81</f>
        <v>5.6732054799795151E-2</v>
      </c>
      <c r="K89" s="116">
        <f>compoprinc!AY81</f>
        <v>2.0113678674007651E-2</v>
      </c>
      <c r="L89" s="116">
        <f>compoprinc!AZ81</f>
        <v>6.3944291727201022E-3</v>
      </c>
      <c r="M89" s="116">
        <f>compoprinc!BA81</f>
        <v>1.6654945546655166E-3</v>
      </c>
      <c r="N89" s="116">
        <f>compoprinc!BB81</f>
        <v>3.1491274911046667E-3</v>
      </c>
      <c r="O89" s="116">
        <f>compoprinc!BC81</f>
        <v>3.2218801749833129E-3</v>
      </c>
      <c r="P89" s="116">
        <f>compoprinc!BD81</f>
        <v>1.4317922633546701E-2</v>
      </c>
      <c r="Q89" s="194">
        <f>compoprinc!BE81</f>
        <v>7.8695236041318919E-3</v>
      </c>
      <c r="R89" s="117">
        <f>compoprinc!BF81</f>
        <v>2.3184556514024734E-2</v>
      </c>
      <c r="S89" s="116">
        <f>compoprinc!BG81</f>
        <v>1.0339511333219671E-2</v>
      </c>
      <c r="T89" s="116">
        <f>compoprinc!BH81</f>
        <v>2.8304297364383788E-3</v>
      </c>
      <c r="U89" s="116">
        <f>compoprinc!BI81</f>
        <v>4.4897350947582993E-4</v>
      </c>
      <c r="V89" s="116">
        <f>compoprinc!BJ81</f>
        <v>1.1849460685906571E-3</v>
      </c>
      <c r="W89" s="116">
        <f>compoprinc!BK81</f>
        <v>7.2106910054023745E-4</v>
      </c>
      <c r="X89" s="116">
        <f>compoprinc!BL81</f>
        <v>4.6055966272784939E-3</v>
      </c>
      <c r="Y89" s="145">
        <f>compoprinc!BM81</f>
        <v>3.0540319538014745E-3</v>
      </c>
    </row>
    <row r="90" spans="1:25">
      <c r="A90" s="118">
        <v>1993</v>
      </c>
      <c r="B90" s="117">
        <f>compoprinc!AP82</f>
        <v>0.10486593097448349</v>
      </c>
      <c r="C90" s="116">
        <f>compoprinc!AQ82</f>
        <v>2.9946960438705466E-2</v>
      </c>
      <c r="D90" s="116">
        <f>compoprinc!AR82</f>
        <v>9.5646470396882378E-3</v>
      </c>
      <c r="E90" s="116">
        <f>compoprinc!AS82</f>
        <v>3.9886645721151966E-3</v>
      </c>
      <c r="F90" s="116">
        <f>compoprinc!AT82</f>
        <v>7.0141199555634765E-3</v>
      </c>
      <c r="G90" s="116">
        <f>compoprinc!AU82</f>
        <v>8.5757525240704995E-3</v>
      </c>
      <c r="H90" s="116">
        <f>compoprinc!AV82</f>
        <v>2.8861944537655553E-2</v>
      </c>
      <c r="I90" s="194">
        <f>compoprinc!AW82</f>
        <v>1.691383618593725E-2</v>
      </c>
      <c r="J90" s="117">
        <f>compoprinc!AX82</f>
        <v>5.4953154176473618E-2</v>
      </c>
      <c r="K90" s="116">
        <f>compoprinc!AY82</f>
        <v>2.1008358686588666E-2</v>
      </c>
      <c r="L90" s="116">
        <f>compoprinc!AZ82</f>
        <v>6.1215203007441328E-3</v>
      </c>
      <c r="M90" s="116">
        <f>compoprinc!BA82</f>
        <v>1.7534082367567552E-3</v>
      </c>
      <c r="N90" s="116">
        <f>compoprinc!BB82</f>
        <v>3.0791939774014875E-3</v>
      </c>
      <c r="O90" s="116">
        <f>compoprinc!BC82</f>
        <v>3.1795480391660627E-3</v>
      </c>
      <c r="P90" s="116">
        <f>compoprinc!BD82</f>
        <v>1.201910023184832E-2</v>
      </c>
      <c r="Q90" s="194">
        <f>compoprinc!BE82</f>
        <v>7.7920246920051232E-3</v>
      </c>
      <c r="R90" s="117">
        <f>compoprinc!BF82</f>
        <v>2.2713320329785347E-2</v>
      </c>
      <c r="S90" s="116">
        <f>compoprinc!BG82</f>
        <v>1.0944527642061466E-2</v>
      </c>
      <c r="T90" s="116">
        <f>compoprinc!BH82</f>
        <v>2.7636049338436207E-3</v>
      </c>
      <c r="U90" s="116">
        <f>compoprinc!BI82</f>
        <v>4.6739746612040062E-4</v>
      </c>
      <c r="V90" s="116">
        <f>compoprinc!BJ82</f>
        <v>1.1475905808463543E-3</v>
      </c>
      <c r="W90" s="116">
        <f>compoprinc!BK82</f>
        <v>9.3946948805704179E-4</v>
      </c>
      <c r="X90" s="116">
        <f>compoprinc!BL82</f>
        <v>3.4410480829235842E-3</v>
      </c>
      <c r="Y90" s="145">
        <f>compoprinc!BM82</f>
        <v>3.0096820913205345E-3</v>
      </c>
    </row>
    <row r="91" spans="1:25">
      <c r="A91" s="118">
        <v>1994</v>
      </c>
      <c r="B91" s="117">
        <f>compoprinc!AP83</f>
        <v>0.10523797571659088</v>
      </c>
      <c r="C91" s="116">
        <f>compoprinc!AQ83</f>
        <v>3.3701881943408764E-2</v>
      </c>
      <c r="D91" s="116">
        <f>compoprinc!AR83</f>
        <v>9.7803853393486784E-3</v>
      </c>
      <c r="E91" s="116">
        <f>compoprinc!AS83</f>
        <v>3.5067450754790227E-3</v>
      </c>
      <c r="F91" s="116">
        <f>compoprinc!AT83</f>
        <v>6.8855725556786051E-3</v>
      </c>
      <c r="G91" s="116">
        <f>compoprinc!AU83</f>
        <v>7.9600498594264834E-3</v>
      </c>
      <c r="H91" s="116">
        <f>compoprinc!AV83</f>
        <v>2.6821479636532242E-2</v>
      </c>
      <c r="I91" s="194">
        <f>compoprinc!AW83</f>
        <v>1.6581861264410806E-2</v>
      </c>
      <c r="J91" s="117">
        <f>compoprinc!AX83</f>
        <v>5.5332984775304794E-2</v>
      </c>
      <c r="K91" s="116">
        <f>compoprinc!AY83</f>
        <v>2.3914728440099835E-2</v>
      </c>
      <c r="L91" s="116">
        <f>compoprinc!AZ83</f>
        <v>6.4413254625595336E-3</v>
      </c>
      <c r="M91" s="116">
        <f>compoprinc!BA83</f>
        <v>1.342462565254383E-3</v>
      </c>
      <c r="N91" s="116">
        <f>compoprinc!BB83</f>
        <v>2.9644623705252968E-3</v>
      </c>
      <c r="O91" s="116">
        <f>compoprinc!BC83</f>
        <v>2.5365433283269533E-3</v>
      </c>
      <c r="P91" s="116">
        <f>compoprinc!BD83</f>
        <v>1.0564136385592924E-2</v>
      </c>
      <c r="Q91" s="194">
        <f>compoprinc!BE83</f>
        <v>7.5693296145236226E-3</v>
      </c>
      <c r="R91" s="117">
        <f>compoprinc!BF83</f>
        <v>2.2745495662093163E-2</v>
      </c>
      <c r="S91" s="116">
        <f>compoprinc!BG83</f>
        <v>1.2635898225281434E-2</v>
      </c>
      <c r="T91" s="116">
        <f>compoprinc!BH83</f>
        <v>2.9849867383016163E-3</v>
      </c>
      <c r="U91" s="116">
        <f>compoprinc!BI83</f>
        <v>2.3003883623081773E-4</v>
      </c>
      <c r="V91" s="116">
        <f>compoprinc!BJ83</f>
        <v>9.8058953275027361E-4</v>
      </c>
      <c r="W91" s="116">
        <f>compoprinc!BK83</f>
        <v>4.6415423528629423E-4</v>
      </c>
      <c r="X91" s="116">
        <f>compoprinc!BL83</f>
        <v>2.7813105500185233E-3</v>
      </c>
      <c r="Y91" s="145">
        <f>compoprinc!BM83</f>
        <v>2.6685155752412693E-3</v>
      </c>
    </row>
    <row r="92" spans="1:25">
      <c r="A92" s="118">
        <v>1995</v>
      </c>
      <c r="B92" s="117">
        <f>compoprinc!AP84</f>
        <v>0.10987451672554016</v>
      </c>
      <c r="C92" s="116">
        <f>compoprinc!AQ84</f>
        <v>3.558609139609252E-2</v>
      </c>
      <c r="D92" s="116">
        <f>compoprinc!AR84</f>
        <v>9.6418848066480069E-3</v>
      </c>
      <c r="E92" s="116">
        <f>compoprinc!AS84</f>
        <v>3.5414176478469669E-3</v>
      </c>
      <c r="F92" s="116">
        <f>compoprinc!AT84</f>
        <v>6.7402709440351066E-3</v>
      </c>
      <c r="G92" s="116">
        <f>compoprinc!AU84</f>
        <v>8.6617086014095113E-3</v>
      </c>
      <c r="H92" s="116">
        <f>compoprinc!AV84</f>
        <v>2.9535253561264553E-2</v>
      </c>
      <c r="I92" s="194">
        <f>compoprinc!AW84</f>
        <v>1.6167887795032018E-2</v>
      </c>
      <c r="J92" s="117">
        <f>compoprinc!AX84</f>
        <v>5.8156140148639679E-2</v>
      </c>
      <c r="K92" s="116">
        <f>compoprinc!AY84</f>
        <v>2.5024223942672567E-2</v>
      </c>
      <c r="L92" s="116">
        <f>compoprinc!AZ84</f>
        <v>6.2507206696656888E-3</v>
      </c>
      <c r="M92" s="116">
        <f>compoprinc!BA84</f>
        <v>1.3379495889029596E-3</v>
      </c>
      <c r="N92" s="116">
        <f>compoprinc!BB84</f>
        <v>2.9357653752919567E-3</v>
      </c>
      <c r="O92" s="116">
        <f>compoprinc!BC84</f>
        <v>3.0638265949237253E-3</v>
      </c>
      <c r="P92" s="116">
        <f>compoprinc!BD84</f>
        <v>1.2120228167265193E-2</v>
      </c>
      <c r="Q92" s="194">
        <f>compoprinc!BE84</f>
        <v>7.4234249093462898E-3</v>
      </c>
      <c r="R92" s="117">
        <f>compoprinc!BF84</f>
        <v>2.3611292243003845E-2</v>
      </c>
      <c r="S92" s="116">
        <f>compoprinc!BG84</f>
        <v>1.2854775371805531E-2</v>
      </c>
      <c r="T92" s="116">
        <f>compoprinc!BH84</f>
        <v>2.9641206863612246E-3</v>
      </c>
      <c r="U92" s="116">
        <f>compoprinc!BI84</f>
        <v>2.4654593875413658E-4</v>
      </c>
      <c r="V92" s="116">
        <f>compoprinc!BJ84</f>
        <v>9.921507324783935E-4</v>
      </c>
      <c r="W92" s="116">
        <f>compoprinc!BK84</f>
        <v>5.7797078914654143E-4</v>
      </c>
      <c r="X92" s="116">
        <f>compoprinc!BL84</f>
        <v>3.3328767882402598E-3</v>
      </c>
      <c r="Y92" s="145">
        <f>compoprinc!BM84</f>
        <v>2.6428521426734952E-3</v>
      </c>
    </row>
    <row r="93" spans="1:25">
      <c r="A93" s="118">
        <v>1996</v>
      </c>
      <c r="B93" s="117">
        <f>compoprinc!AP85</f>
        <v>0.11624637246131897</v>
      </c>
      <c r="C93" s="116">
        <f>compoprinc!AQ85</f>
        <v>3.8167513760354752E-2</v>
      </c>
      <c r="D93" s="116">
        <f>compoprinc!AR85</f>
        <v>8.525750003682931E-3</v>
      </c>
      <c r="E93" s="116">
        <f>compoprinc!AS85</f>
        <v>3.3070157800930392E-3</v>
      </c>
      <c r="F93" s="116">
        <f>compoprinc!AT85</f>
        <v>7.5928085903997043E-3</v>
      </c>
      <c r="G93" s="116">
        <f>compoprinc!AU85</f>
        <v>9.1151917156346175E-3</v>
      </c>
      <c r="H93" s="116">
        <f>compoprinc!AV85</f>
        <v>3.1379280748085214E-2</v>
      </c>
      <c r="I93" s="116">
        <f>compoprinc!AW85</f>
        <v>1.8158810098730216E-2</v>
      </c>
      <c r="J93" s="117">
        <f>compoprinc!AX85</f>
        <v>6.3125021755695343E-2</v>
      </c>
      <c r="K93" s="116">
        <f>compoprinc!AY85</f>
        <v>2.7386610863567935E-2</v>
      </c>
      <c r="L93" s="116">
        <f>compoprinc!AZ85</f>
        <v>5.660033618483308E-3</v>
      </c>
      <c r="M93" s="116">
        <f>compoprinc!BA85</f>
        <v>1.2547064200900059E-3</v>
      </c>
      <c r="N93" s="116">
        <f>compoprinc!BB85</f>
        <v>3.5328003027194042E-3</v>
      </c>
      <c r="O93" s="116">
        <f>compoprinc!BC85</f>
        <v>3.308374325267675E-3</v>
      </c>
      <c r="P93" s="116">
        <f>compoprinc!BD85</f>
        <v>1.3184414531090071E-2</v>
      </c>
      <c r="Q93" s="194">
        <f>compoprinc!BE85</f>
        <v>8.7980813965836888E-3</v>
      </c>
      <c r="R93" s="117">
        <f>compoprinc!BF85</f>
        <v>2.6475382968783379E-2</v>
      </c>
      <c r="S93" s="116">
        <f>compoprinc!BG85</f>
        <v>1.4616003748363556E-2</v>
      </c>
      <c r="T93" s="116">
        <f>compoprinc!BH85</f>
        <v>2.5982045273698559E-3</v>
      </c>
      <c r="U93" s="116">
        <f>compoprinc!BI85</f>
        <v>2.2793758757236389E-4</v>
      </c>
      <c r="V93" s="116">
        <f>compoprinc!BJ85</f>
        <v>1.2410370875268752E-3</v>
      </c>
      <c r="W93" s="116">
        <f>compoprinc!BK85</f>
        <v>6.8083700868965316E-4</v>
      </c>
      <c r="X93" s="116">
        <f>compoprinc!BL85</f>
        <v>3.9160221754765395E-3</v>
      </c>
      <c r="Y93" s="145">
        <f>compoprinc!BM85</f>
        <v>3.1953399846950357E-3</v>
      </c>
    </row>
    <row r="94" spans="1:25">
      <c r="A94" s="118">
        <v>1997</v>
      </c>
      <c r="B94" s="117">
        <f>compoprinc!AP86</f>
        <v>0.12159547954797745</v>
      </c>
      <c r="C94" s="116">
        <f>compoprinc!AQ86</f>
        <v>3.803541539048759E-2</v>
      </c>
      <c r="D94" s="116">
        <f>compoprinc!AR86</f>
        <v>8.653287434194995E-3</v>
      </c>
      <c r="E94" s="116">
        <f>compoprinc!AS86</f>
        <v>3.2259661864874876E-3</v>
      </c>
      <c r="F94" s="116">
        <f>compoprinc!AT86</f>
        <v>7.9720152631423541E-3</v>
      </c>
      <c r="G94" s="116">
        <f>compoprinc!AU86</f>
        <v>1.0527706265000747E-2</v>
      </c>
      <c r="H94" s="116">
        <f>compoprinc!AV86</f>
        <v>3.4206451606493403E-2</v>
      </c>
      <c r="I94" s="194">
        <f>compoprinc!AW86</f>
        <v>1.8974635101013472E-2</v>
      </c>
      <c r="J94" s="117">
        <f>compoprinc!AX86</f>
        <v>6.6632933914661407E-2</v>
      </c>
      <c r="K94" s="116">
        <f>compoprinc!AY86</f>
        <v>2.6861475764030331E-2</v>
      </c>
      <c r="L94" s="116">
        <f>compoprinc!AZ86</f>
        <v>5.8000828587336829E-3</v>
      </c>
      <c r="M94" s="116">
        <f>compoprinc!BA86</f>
        <v>1.1443370340275859E-3</v>
      </c>
      <c r="N94" s="116">
        <f>compoprinc!BB86</f>
        <v>3.7195782072571497E-3</v>
      </c>
      <c r="O94" s="116">
        <f>compoprinc!BC86</f>
        <v>4.491832533171352E-3</v>
      </c>
      <c r="P94" s="116">
        <f>compoprinc!BD86</f>
        <v>1.5431237735332382E-2</v>
      </c>
      <c r="Q94" s="194">
        <f>compoprinc!BE86</f>
        <v>9.1843898007707946E-3</v>
      </c>
      <c r="R94" s="117">
        <f>compoprinc!BF86</f>
        <v>2.7734309434890747E-2</v>
      </c>
      <c r="S94" s="116">
        <f>compoprinc!BG86</f>
        <v>1.4098087630420572E-2</v>
      </c>
      <c r="T94" s="116">
        <f>compoprinc!BH86</f>
        <v>2.7871429182246754E-3</v>
      </c>
      <c r="U94" s="116">
        <f>compoprinc!BI86</f>
        <v>1.8880927916073502E-4</v>
      </c>
      <c r="V94" s="116">
        <f>compoprinc!BJ86</f>
        <v>1.3738410101673535E-3</v>
      </c>
      <c r="W94" s="116">
        <f>compoprinc!BK86</f>
        <v>9.1287679245710641E-4</v>
      </c>
      <c r="X94" s="116">
        <f>compoprinc!BL86</f>
        <v>4.9002036063585646E-3</v>
      </c>
      <c r="Y94" s="145">
        <f>compoprinc!BM86</f>
        <v>3.4733471416533248E-3</v>
      </c>
    </row>
    <row r="95" spans="1:25">
      <c r="A95" s="118">
        <v>1998</v>
      </c>
      <c r="B95" s="117">
        <f>compoprinc!AP87</f>
        <v>0.12235691398382187</v>
      </c>
      <c r="C95" s="116">
        <f>compoprinc!AQ87</f>
        <v>3.441080210390169E-2</v>
      </c>
      <c r="D95" s="116">
        <f>compoprinc!AR87</f>
        <v>9.2583046170988115E-3</v>
      </c>
      <c r="E95" s="116">
        <f>compoprinc!AS87</f>
        <v>3.1042162811089069E-3</v>
      </c>
      <c r="F95" s="116">
        <f>compoprinc!AT87</f>
        <v>8.263796797500722E-3</v>
      </c>
      <c r="G95" s="116">
        <f>compoprinc!AU87</f>
        <v>1.0083318779252249E-2</v>
      </c>
      <c r="H95" s="116">
        <f>compoprinc!AV87</f>
        <v>3.7504985875607702E-2</v>
      </c>
      <c r="I95" s="194">
        <f>compoprinc!AW87</f>
        <v>1.9731490076688955E-2</v>
      </c>
      <c r="J95" s="117">
        <f>compoprinc!AX87</f>
        <v>6.7399293184280396E-2</v>
      </c>
      <c r="K95" s="116">
        <f>compoprinc!AY87</f>
        <v>2.4757465476792528E-2</v>
      </c>
      <c r="L95" s="116">
        <f>compoprinc!AZ87</f>
        <v>6.3082689784930875E-3</v>
      </c>
      <c r="M95" s="116">
        <f>compoprinc!BA87</f>
        <v>1.1602669883162367E-3</v>
      </c>
      <c r="N95" s="116">
        <f>compoprinc!BB87</f>
        <v>3.8382387191442892E-3</v>
      </c>
      <c r="O95" s="116">
        <f>compoprinc!BC87</f>
        <v>3.8072184195048799E-3</v>
      </c>
      <c r="P95" s="116">
        <f>compoprinc!BD87</f>
        <v>1.8089807317202937E-2</v>
      </c>
      <c r="Q95" s="194">
        <f>compoprinc!BE87</f>
        <v>9.4380250782038089E-3</v>
      </c>
      <c r="R95" s="117">
        <f>compoprinc!BF87</f>
        <v>2.7930505573749542E-2</v>
      </c>
      <c r="S95" s="116">
        <f>compoprinc!BG87</f>
        <v>1.2727401067069089E-2</v>
      </c>
      <c r="T95" s="116">
        <f>compoprinc!BH87</f>
        <v>2.9352391126185422E-3</v>
      </c>
      <c r="U95" s="116">
        <f>compoprinc!BI87</f>
        <v>2.1884898520245404E-4</v>
      </c>
      <c r="V95" s="116">
        <f>compoprinc!BJ87</f>
        <v>1.3597343559705929E-3</v>
      </c>
      <c r="W95" s="116">
        <f>compoprinc!BK87</f>
        <v>1.0040339565719723E-3</v>
      </c>
      <c r="X95" s="116">
        <f>compoprinc!BL87</f>
        <v>6.273612804920994E-3</v>
      </c>
      <c r="Y95" s="145">
        <f>compoprinc!BM87</f>
        <v>3.4116342022773465E-3</v>
      </c>
    </row>
    <row r="96" spans="1:25">
      <c r="A96" s="121">
        <v>1999</v>
      </c>
      <c r="B96" s="120">
        <f>compoprinc!AP88</f>
        <v>0.12733499705791473</v>
      </c>
      <c r="C96" s="119">
        <f>compoprinc!AQ88</f>
        <v>3.320397589379321E-2</v>
      </c>
      <c r="D96" s="119">
        <f>compoprinc!AR88</f>
        <v>9.0076289591831601E-3</v>
      </c>
      <c r="E96" s="119">
        <f>compoprinc!AS88</f>
        <v>2.8401257786825596E-3</v>
      </c>
      <c r="F96" s="119">
        <f>compoprinc!AT88</f>
        <v>8.6850683096603154E-3</v>
      </c>
      <c r="G96" s="119">
        <f>compoprinc!AU88</f>
        <v>1.1209619418232966E-2</v>
      </c>
      <c r="H96" s="119">
        <f>compoprinc!AV88</f>
        <v>4.1464757340995549E-2</v>
      </c>
      <c r="I96" s="195">
        <f>compoprinc!AW88</f>
        <v>2.0923816967592043E-2</v>
      </c>
      <c r="J96" s="120">
        <f>compoprinc!AX88</f>
        <v>7.117229700088501E-2</v>
      </c>
      <c r="K96" s="119">
        <f>compoprinc!AY88</f>
        <v>2.3652213900566318E-2</v>
      </c>
      <c r="L96" s="119">
        <f>compoprinc!AZ88</f>
        <v>5.9960350296026695E-3</v>
      </c>
      <c r="M96" s="119">
        <f>compoprinc!BA88</f>
        <v>9.6913169735949798E-4</v>
      </c>
      <c r="N96" s="119">
        <f>compoprinc!BB88</f>
        <v>4.1988033061597079E-3</v>
      </c>
      <c r="O96" s="119">
        <f>compoprinc!BC88</f>
        <v>4.5883190229402638E-3</v>
      </c>
      <c r="P96" s="119">
        <f>compoprinc!BD88</f>
        <v>2.1336994725987445E-2</v>
      </c>
      <c r="Q96" s="195">
        <f>compoprinc!BE88</f>
        <v>1.0430796524624553E-2</v>
      </c>
      <c r="R96" s="120">
        <f>compoprinc!BF88</f>
        <v>3.0134795233607292E-2</v>
      </c>
      <c r="S96" s="119">
        <f>compoprinc!BG88</f>
        <v>1.2054209769855974E-2</v>
      </c>
      <c r="T96" s="119">
        <f>compoprinc!BH88</f>
        <v>2.7369380408480163E-3</v>
      </c>
      <c r="U96" s="119">
        <f>compoprinc!BI88</f>
        <v>1.3699812263646142E-4</v>
      </c>
      <c r="V96" s="119">
        <f>compoprinc!BJ88</f>
        <v>1.5630916898032004E-3</v>
      </c>
      <c r="W96" s="119">
        <f>compoprinc!BK88</f>
        <v>1.5418660501655805E-3</v>
      </c>
      <c r="X96" s="119">
        <f>compoprinc!BL88</f>
        <v>8.1268628813336175E-3</v>
      </c>
      <c r="Y96" s="149">
        <f>compoprinc!BM88</f>
        <v>3.9748280384267459E-3</v>
      </c>
    </row>
    <row r="97" spans="1:25">
      <c r="A97" s="118">
        <v>2000</v>
      </c>
      <c r="B97" s="117">
        <f>compoprinc!AP89</f>
        <v>0.13305018842220306</v>
      </c>
      <c r="C97" s="116">
        <f>compoprinc!AQ89</f>
        <v>3.0540188140221081E-2</v>
      </c>
      <c r="D97" s="116">
        <f>compoprinc!AR89</f>
        <v>1.0307553718818939E-2</v>
      </c>
      <c r="E97" s="116">
        <f>compoprinc!AS89</f>
        <v>2.5220834336196398E-3</v>
      </c>
      <c r="F97" s="116">
        <f>compoprinc!AT89</f>
        <v>9.3093513193997831E-3</v>
      </c>
      <c r="G97" s="116">
        <f>compoprinc!AU89</f>
        <v>1.0922304972763645E-2</v>
      </c>
      <c r="H97" s="116">
        <f>compoprinc!AV89</f>
        <v>4.7088725801235805E-2</v>
      </c>
      <c r="I97" s="194">
        <f>compoprinc!AW89</f>
        <v>2.2359984998505344E-2</v>
      </c>
      <c r="J97" s="117">
        <f>compoprinc!AX89</f>
        <v>7.5868591666221619E-2</v>
      </c>
      <c r="K97" s="116">
        <f>compoprinc!AY89</f>
        <v>2.203583781947948E-2</v>
      </c>
      <c r="L97" s="116">
        <f>compoprinc!AZ89</f>
        <v>6.8899830624295898E-3</v>
      </c>
      <c r="M97" s="116">
        <f>compoprinc!BA89</f>
        <v>8.0815098324501329E-4</v>
      </c>
      <c r="N97" s="116">
        <f>compoprinc!BB89</f>
        <v>4.5290156088948121E-3</v>
      </c>
      <c r="O97" s="116">
        <f>compoprinc!BC89</f>
        <v>4.6876255314237973E-3</v>
      </c>
      <c r="P97" s="116">
        <f>compoprinc!BD89</f>
        <v>2.5694368814202166E-2</v>
      </c>
      <c r="Q97" s="194">
        <f>compoprinc!BE89</f>
        <v>1.1223610161673798E-2</v>
      </c>
      <c r="R97" s="117">
        <f>compoprinc!BF89</f>
        <v>3.2509651035070419E-2</v>
      </c>
      <c r="S97" s="116">
        <f>compoprinc!BG89</f>
        <v>1.1581174205948971E-2</v>
      </c>
      <c r="T97" s="116">
        <f>compoprinc!BH89</f>
        <v>3.2046194656799578E-3</v>
      </c>
      <c r="U97" s="116">
        <f>compoprinc!BI89</f>
        <v>5.6925497386202288E-5</v>
      </c>
      <c r="V97" s="116">
        <f>compoprinc!BJ89</f>
        <v>1.6247461437048092E-3</v>
      </c>
      <c r="W97" s="116">
        <f>compoprinc!BK89</f>
        <v>1.6714332308445147E-3</v>
      </c>
      <c r="X97" s="116">
        <f>compoprinc!BL89</f>
        <v>1.0221390163585382E-2</v>
      </c>
      <c r="Y97" s="145">
        <f>compoprinc!BM89</f>
        <v>4.1493639824302644E-3</v>
      </c>
    </row>
    <row r="98" spans="1:25">
      <c r="A98" s="118">
        <v>2001</v>
      </c>
      <c r="B98" s="117">
        <f>compoprinc!AP90</f>
        <v>0.12629947066307068</v>
      </c>
      <c r="C98" s="116">
        <f>compoprinc!AQ90</f>
        <v>3.0521248385647314E-2</v>
      </c>
      <c r="D98" s="116">
        <f>compoprinc!AR90</f>
        <v>1.0393491524001442E-2</v>
      </c>
      <c r="E98" s="116">
        <f>compoprinc!AS90</f>
        <v>3.0276279028759339E-3</v>
      </c>
      <c r="F98" s="116">
        <f>compoprinc!AT90</f>
        <v>1.0379324658571758E-2</v>
      </c>
      <c r="G98" s="116">
        <f>compoprinc!AU90</f>
        <v>8.4453470129859012E-3</v>
      </c>
      <c r="H98" s="116">
        <f>compoprinc!AV90</f>
        <v>3.8803476932820782E-2</v>
      </c>
      <c r="I98" s="194">
        <f>compoprinc!AW90</f>
        <v>2.4728949762496226E-2</v>
      </c>
      <c r="J98" s="117">
        <f>compoprinc!AX90</f>
        <v>7.0591390132904053E-2</v>
      </c>
      <c r="K98" s="116">
        <f>compoprinc!AY90</f>
        <v>2.237643853978331E-2</v>
      </c>
      <c r="L98" s="116">
        <f>compoprinc!AZ90</f>
        <v>7.1822982016167426E-3</v>
      </c>
      <c r="M98" s="116">
        <f>compoprinc!BA90</f>
        <v>1.1980406168240253E-3</v>
      </c>
      <c r="N98" s="116">
        <f>compoprinc!BB90</f>
        <v>5.1088976331739311E-3</v>
      </c>
      <c r="O98" s="116">
        <f>compoprinc!BC90</f>
        <v>3.443320017286193E-3</v>
      </c>
      <c r="P98" s="116">
        <f>compoprinc!BD90</f>
        <v>1.8845552887197092E-2</v>
      </c>
      <c r="Q98" s="194">
        <f>compoprinc!BE90</f>
        <v>1.2436844887477774E-2</v>
      </c>
      <c r="R98" s="117">
        <f>compoprinc!BF90</f>
        <v>3.0169246718287468E-2</v>
      </c>
      <c r="S98" s="116">
        <f>compoprinc!BG90</f>
        <v>1.2492924218457855E-2</v>
      </c>
      <c r="T98" s="116">
        <f>compoprinc!BH90</f>
        <v>3.5524921368005309E-3</v>
      </c>
      <c r="U98" s="116">
        <f>compoprinc!BI90</f>
        <v>2.672168961393077E-4</v>
      </c>
      <c r="V98" s="116">
        <f>compoprinc!BJ90</f>
        <v>1.7537818039794152E-3</v>
      </c>
      <c r="W98" s="116">
        <f>compoprinc!BK90</f>
        <v>9.2874171172448769E-4</v>
      </c>
      <c r="X98" s="116">
        <f>compoprinc!BL90</f>
        <v>6.7973374339090689E-3</v>
      </c>
      <c r="Y98" s="145">
        <f>compoprinc!BM90</f>
        <v>4.3767529239987953E-3</v>
      </c>
    </row>
    <row r="99" spans="1:25">
      <c r="A99" s="118">
        <v>2002</v>
      </c>
      <c r="B99" s="117">
        <f>compoprinc!AP91</f>
        <v>0.12420008331537247</v>
      </c>
      <c r="C99" s="116">
        <f>compoprinc!AQ91</f>
        <v>3.6192669596065125E-2</v>
      </c>
      <c r="D99" s="116">
        <f>compoprinc!AR91</f>
        <v>9.4141009648450735E-3</v>
      </c>
      <c r="E99" s="116">
        <f>compoprinc!AS91</f>
        <v>3.2423688020709399E-3</v>
      </c>
      <c r="F99" s="116">
        <f>compoprinc!AT91</f>
        <v>1.0227901539829425E-2</v>
      </c>
      <c r="G99" s="116">
        <f>compoprinc!AU91</f>
        <v>8.0642028665425941E-3</v>
      </c>
      <c r="H99" s="116">
        <f>compoprinc!AV91</f>
        <v>3.283770691879153E-2</v>
      </c>
      <c r="I99" s="194">
        <f>compoprinc!AW91</f>
        <v>2.4221129435923801E-2</v>
      </c>
      <c r="J99" s="117">
        <f>compoprinc!AX91</f>
        <v>6.8906255066394806E-2</v>
      </c>
      <c r="K99" s="116">
        <f>compoprinc!AY91</f>
        <v>2.6220473075287024E-2</v>
      </c>
      <c r="L99" s="116">
        <f>compoprinc!AZ91</f>
        <v>6.4464905567158965E-3</v>
      </c>
      <c r="M99" s="116">
        <f>compoprinc!BA91</f>
        <v>1.3334380776557299E-3</v>
      </c>
      <c r="N99" s="116">
        <f>compoprinc!BB91</f>
        <v>4.9585731795305571E-3</v>
      </c>
      <c r="O99" s="116">
        <f>compoprinc!BC91</f>
        <v>3.0776099003700895E-3</v>
      </c>
      <c r="P99" s="116">
        <f>compoprinc!BD91</f>
        <v>1.4758955612790652E-2</v>
      </c>
      <c r="Q99" s="194">
        <f>compoprinc!BE91</f>
        <v>1.2110723430604983E-2</v>
      </c>
      <c r="R99" s="117">
        <f>compoprinc!BF91</f>
        <v>2.9559116810560226E-2</v>
      </c>
      <c r="S99" s="116">
        <f>compoprinc!BG91</f>
        <v>1.4768042449718461E-2</v>
      </c>
      <c r="T99" s="116">
        <f>compoprinc!BH91</f>
        <v>3.2304115509497085E-3</v>
      </c>
      <c r="U99" s="116">
        <f>compoprinc!BI91</f>
        <v>3.2754961951535373E-4</v>
      </c>
      <c r="V99" s="116">
        <f>compoprinc!BJ91</f>
        <v>1.6077246473079512E-3</v>
      </c>
      <c r="W99" s="116">
        <f>compoprinc!BK91</f>
        <v>7.1595590039507404E-4</v>
      </c>
      <c r="X99" s="116">
        <f>compoprinc!BL91</f>
        <v>4.7986607805709132E-3</v>
      </c>
      <c r="Y99" s="145">
        <f>compoprinc!BM91</f>
        <v>4.1107724685263526E-3</v>
      </c>
    </row>
    <row r="100" spans="1:25">
      <c r="A100" s="118">
        <v>2003</v>
      </c>
      <c r="B100" s="117">
        <f>compoprinc!AP92</f>
        <v>0.12673015892505646</v>
      </c>
      <c r="C100" s="116">
        <f>compoprinc!AQ92</f>
        <v>3.8978636208245876E-2</v>
      </c>
      <c r="D100" s="116">
        <f>compoprinc!AR92</f>
        <v>9.4915880542770295E-3</v>
      </c>
      <c r="E100" s="116">
        <f>compoprinc!AS92</f>
        <v>3.2606331915351963E-3</v>
      </c>
      <c r="F100" s="116">
        <f>compoprinc!AT92</f>
        <v>1.0160784950750517E-2</v>
      </c>
      <c r="G100" s="116">
        <f>compoprinc!AU92</f>
        <v>8.0578053020150774E-3</v>
      </c>
      <c r="H100" s="116">
        <f>compoprinc!AV92</f>
        <v>3.250682360053541E-2</v>
      </c>
      <c r="I100" s="194">
        <f>compoprinc!AW92</f>
        <v>2.4273896646140363E-2</v>
      </c>
      <c r="J100" s="117">
        <f>compoprinc!AX92</f>
        <v>7.1028448641300201E-2</v>
      </c>
      <c r="K100" s="116">
        <f>compoprinc!AY92</f>
        <v>2.8482680353986316E-2</v>
      </c>
      <c r="L100" s="116">
        <f>compoprinc!AZ92</f>
        <v>6.5504509537678592E-3</v>
      </c>
      <c r="M100" s="116">
        <f>compoprinc!BA92</f>
        <v>1.235555929792798E-3</v>
      </c>
      <c r="N100" s="116">
        <f>compoprinc!BB92</f>
        <v>5.0023327398545899E-3</v>
      </c>
      <c r="O100" s="116">
        <f>compoprinc!BC92</f>
        <v>2.8686361977363736E-3</v>
      </c>
      <c r="P100" s="116">
        <f>compoprinc!BD92</f>
        <v>1.4509739132026847E-2</v>
      </c>
      <c r="Q100" s="194">
        <f>compoprinc!BE92</f>
        <v>1.2379054616001755E-2</v>
      </c>
      <c r="R100" s="117">
        <f>compoprinc!BF92</f>
        <v>3.1172644346952438E-2</v>
      </c>
      <c r="S100" s="116">
        <f>compoprinc!BG92</f>
        <v>1.6089996724579843E-2</v>
      </c>
      <c r="T100" s="116">
        <f>compoprinc!BH92</f>
        <v>3.4188818396607779E-3</v>
      </c>
      <c r="U100" s="116">
        <f>compoprinc!BI92</f>
        <v>2.5510263068371944E-4</v>
      </c>
      <c r="V100" s="116">
        <f>compoprinc!BJ92</f>
        <v>1.6145134012080552E-3</v>
      </c>
      <c r="W100" s="116">
        <f>compoprinc!BK92</f>
        <v>7.4838460664875288E-4</v>
      </c>
      <c r="X100" s="116">
        <f>compoprinc!BL92</f>
        <v>4.8015362222039075E-3</v>
      </c>
      <c r="Y100" s="145">
        <f>compoprinc!BM92</f>
        <v>4.2442282371745787E-3</v>
      </c>
    </row>
    <row r="101" spans="1:25">
      <c r="A101" s="118">
        <v>2004</v>
      </c>
      <c r="B101" s="117">
        <f>compoprinc!AP93</f>
        <v>0.13574057817459106</v>
      </c>
      <c r="C101" s="116">
        <f>compoprinc!AQ93</f>
        <v>4.3101009655534997E-2</v>
      </c>
      <c r="D101" s="116">
        <f>compoprinc!AR93</f>
        <v>9.6736081936842026E-3</v>
      </c>
      <c r="E101" s="116">
        <f>compoprinc!AS93</f>
        <v>3.2662599364563579E-3</v>
      </c>
      <c r="F101" s="116">
        <f>compoprinc!AT93</f>
        <v>1.0492775976640233E-2</v>
      </c>
      <c r="G101" s="116">
        <f>compoprinc!AU93</f>
        <v>8.9092406740514957E-3</v>
      </c>
      <c r="H101" s="116">
        <f>compoprinc!AV93</f>
        <v>3.5168070292776431E-2</v>
      </c>
      <c r="I101" s="194">
        <f>compoprinc!AW93</f>
        <v>2.5129598486753061E-2</v>
      </c>
      <c r="J101" s="117">
        <f>compoprinc!AX93</f>
        <v>7.7964775264263153E-2</v>
      </c>
      <c r="K101" s="116">
        <f>compoprinc!AY93</f>
        <v>3.1552328896238817E-2</v>
      </c>
      <c r="L101" s="116">
        <f>compoprinc!AZ93</f>
        <v>6.8921286695965891E-3</v>
      </c>
      <c r="M101" s="116">
        <f>compoprinc!BA93</f>
        <v>1.2056690541472125E-3</v>
      </c>
      <c r="N101" s="116">
        <f>compoprinc!BB93</f>
        <v>5.2729257268979901E-3</v>
      </c>
      <c r="O101" s="116">
        <f>compoprinc!BC93</f>
        <v>3.1743280576587516E-3</v>
      </c>
      <c r="P101" s="116">
        <f>compoprinc!BD93</f>
        <v>1.6750401585271031E-2</v>
      </c>
      <c r="Q101" s="194">
        <f>compoprinc!BE93</f>
        <v>1.3116996545762316E-2</v>
      </c>
      <c r="R101" s="117">
        <f>compoprinc!BF93</f>
        <v>3.4694094210863113E-2</v>
      </c>
      <c r="S101" s="116">
        <f>compoprinc!BG93</f>
        <v>1.7367021348220785E-2</v>
      </c>
      <c r="T101" s="116">
        <f>compoprinc!BH93</f>
        <v>3.7163306628912943E-3</v>
      </c>
      <c r="U101" s="116">
        <f>compoprinc!BI93</f>
        <v>2.4615521580423984E-4</v>
      </c>
      <c r="V101" s="116">
        <f>compoprinc!BJ93</f>
        <v>1.8025238049088684E-3</v>
      </c>
      <c r="W101" s="116">
        <f>compoprinc!BK93</f>
        <v>9.1734170964257876E-4</v>
      </c>
      <c r="X101" s="116">
        <f>compoprinc!BL93</f>
        <v>5.9090045826957161E-3</v>
      </c>
      <c r="Y101" s="145">
        <f>compoprinc!BM93</f>
        <v>4.7357146615300627E-3</v>
      </c>
    </row>
    <row r="102" spans="1:25">
      <c r="A102" s="118">
        <v>2005</v>
      </c>
      <c r="B102" s="117">
        <f>compoprinc!AP94</f>
        <v>0.14452242851257324</v>
      </c>
      <c r="C102" s="116">
        <f>compoprinc!AQ94</f>
        <v>4.433380827753193E-2</v>
      </c>
      <c r="D102" s="116">
        <f>compoprinc!AR94</f>
        <v>1.2699196009495057E-2</v>
      </c>
      <c r="E102" s="116">
        <f>compoprinc!AS94</f>
        <v>2.8169070997604065E-3</v>
      </c>
      <c r="F102" s="116">
        <f>compoprinc!AT94</f>
        <v>1.1082700066953707E-2</v>
      </c>
      <c r="G102" s="116">
        <f>compoprinc!AU94</f>
        <v>1.0066171191313537E-2</v>
      </c>
      <c r="H102" s="116">
        <f>compoprinc!AV94</f>
        <v>3.7002149083074275E-2</v>
      </c>
      <c r="I102" s="194">
        <f>compoprinc!AW94</f>
        <v>2.6521498899763088E-2</v>
      </c>
      <c r="J102" s="117">
        <f>compoprinc!AX94</f>
        <v>8.4780707955360413E-2</v>
      </c>
      <c r="K102" s="116">
        <f>compoprinc!AY94</f>
        <v>3.2282042154452066E-2</v>
      </c>
      <c r="L102" s="116">
        <f>compoprinc!AZ94</f>
        <v>9.1957401385201008E-3</v>
      </c>
      <c r="M102" s="116">
        <f>compoprinc!BA94</f>
        <v>1.0133106547877682E-3</v>
      </c>
      <c r="N102" s="116">
        <f>compoprinc!BB94</f>
        <v>5.8017995374968715E-3</v>
      </c>
      <c r="O102" s="116">
        <f>compoprinc!BC94</f>
        <v>4.2500723439483044E-3</v>
      </c>
      <c r="P102" s="116">
        <f>compoprinc!BD94</f>
        <v>1.7846313252787363E-2</v>
      </c>
      <c r="Q102" s="194">
        <f>compoprinc!BE94</f>
        <v>1.4391431836406454E-2</v>
      </c>
      <c r="R102" s="117">
        <f>compoprinc!BF94</f>
        <v>3.7836980074644089E-2</v>
      </c>
      <c r="S102" s="116">
        <f>compoprinc!BG94</f>
        <v>1.7387502274678293E-2</v>
      </c>
      <c r="T102" s="116">
        <f>compoprinc!BH94</f>
        <v>5.1591355223899182E-3</v>
      </c>
      <c r="U102" s="116">
        <f>compoprinc!BI94</f>
        <v>1.4957666449353361E-4</v>
      </c>
      <c r="V102" s="116">
        <f>compoprinc!BJ94</f>
        <v>2.1951595824120929E-3</v>
      </c>
      <c r="W102" s="116">
        <f>compoprinc!BK94</f>
        <v>1.0018113464185685E-3</v>
      </c>
      <c r="X102" s="116">
        <f>compoprinc!BL94</f>
        <v>6.2670571961091813E-3</v>
      </c>
      <c r="Y102" s="145">
        <f>compoprinc!BM94</f>
        <v>5.6767366872642203E-3</v>
      </c>
    </row>
    <row r="103" spans="1:25">
      <c r="A103" s="118">
        <v>2006</v>
      </c>
      <c r="B103" s="117">
        <f>compoprinc!AP95</f>
        <v>0.14991748332977295</v>
      </c>
      <c r="C103" s="116">
        <f>compoprinc!AQ95</f>
        <v>4.6236483973085073E-2</v>
      </c>
      <c r="D103" s="116">
        <f>compoprinc!AR95</f>
        <v>1.3941754055472703E-2</v>
      </c>
      <c r="E103" s="116">
        <f>compoprinc!AS95</f>
        <v>2.6518957940224459E-3</v>
      </c>
      <c r="F103" s="116">
        <f>compoprinc!AT95</f>
        <v>1.1629272653272635E-2</v>
      </c>
      <c r="G103" s="116">
        <f>compoprinc!AU95</f>
        <v>1.0388934004957101E-2</v>
      </c>
      <c r="H103" s="116">
        <f>compoprinc!AV95</f>
        <v>3.7300758524876035E-2</v>
      </c>
      <c r="I103" s="194">
        <f>compoprinc!AW95</f>
        <v>2.7768382972199569E-2</v>
      </c>
      <c r="J103" s="117">
        <f>compoprinc!AX95</f>
        <v>8.8180050253868103E-2</v>
      </c>
      <c r="K103" s="116">
        <f>compoprinc!AY95</f>
        <v>3.3726490027693914E-2</v>
      </c>
      <c r="L103" s="116">
        <f>compoprinc!AZ95</f>
        <v>1.0045549982802425E-2</v>
      </c>
      <c r="M103" s="116">
        <f>compoprinc!BA95</f>
        <v>9.2153193159813615E-4</v>
      </c>
      <c r="N103" s="116">
        <f>compoprinc!BB95</f>
        <v>6.2838458337364572E-3</v>
      </c>
      <c r="O103" s="116">
        <f>compoprinc!BC95</f>
        <v>3.9474394729293967E-3</v>
      </c>
      <c r="P103" s="116">
        <f>compoprinc!BD95</f>
        <v>1.7709880307168038E-2</v>
      </c>
      <c r="Q103" s="194">
        <f>compoprinc!BE95</f>
        <v>1.5545307206975063E-2</v>
      </c>
      <c r="R103" s="117">
        <f>compoprinc!BF95</f>
        <v>3.9403244853019714E-2</v>
      </c>
      <c r="S103" s="116">
        <f>compoprinc!BG95</f>
        <v>1.8167134065057308E-2</v>
      </c>
      <c r="T103" s="116">
        <f>compoprinc!BH95</f>
        <v>5.5312685089230025E-3</v>
      </c>
      <c r="U103" s="116">
        <f>compoprinc!BI95</f>
        <v>8.9035431655455795E-5</v>
      </c>
      <c r="V103" s="116">
        <f>compoprinc!BJ95</f>
        <v>2.3986948677571641E-3</v>
      </c>
      <c r="W103" s="116">
        <f>compoprinc!BK95</f>
        <v>1.0116292704480247E-3</v>
      </c>
      <c r="X103" s="116">
        <f>compoprinc!BL95</f>
        <v>5.945333497518651E-3</v>
      </c>
      <c r="Y103" s="145">
        <f>compoprinc!BM95</f>
        <v>6.2601485808203815E-3</v>
      </c>
    </row>
    <row r="104" spans="1:25">
      <c r="A104" s="118">
        <v>2007</v>
      </c>
      <c r="B104" s="117">
        <f>compoprinc!AP96</f>
        <v>0.14890986680984497</v>
      </c>
      <c r="C104" s="116">
        <f>compoprinc!AQ96</f>
        <v>4.2695997643052611E-2</v>
      </c>
      <c r="D104" s="116">
        <f>compoprinc!AR96</f>
        <v>1.5677141006925306E-2</v>
      </c>
      <c r="E104" s="116">
        <f>compoprinc!AS96</f>
        <v>2.5681468738002274E-3</v>
      </c>
      <c r="F104" s="116">
        <f>compoprinc!AT96</f>
        <v>1.0835163646676742E-2</v>
      </c>
      <c r="G104" s="116">
        <f>compoprinc!AU96</f>
        <v>9.8877821736354336E-3</v>
      </c>
      <c r="H104" s="116">
        <f>compoprinc!AV96</f>
        <v>4.1406748894668194E-2</v>
      </c>
      <c r="I104" s="194">
        <f>compoprinc!AW96</f>
        <v>2.5838881259253408E-2</v>
      </c>
      <c r="J104" s="117">
        <f>compoprinc!AX96</f>
        <v>8.8198542594909668E-2</v>
      </c>
      <c r="K104" s="116">
        <f>compoprinc!AY96</f>
        <v>3.1510971702168322E-2</v>
      </c>
      <c r="L104" s="116">
        <f>compoprinc!AZ96</f>
        <v>1.1279263062811554E-2</v>
      </c>
      <c r="M104" s="116">
        <f>compoprinc!BA96</f>
        <v>8.2143829231577116E-4</v>
      </c>
      <c r="N104" s="116">
        <f>compoprinc!BB96</f>
        <v>5.8980371529688365E-3</v>
      </c>
      <c r="O104" s="116">
        <f>compoprinc!BC96</f>
        <v>3.8117523273525212E-3</v>
      </c>
      <c r="P104" s="116">
        <f>compoprinc!BD96</f>
        <v>2.0241238294314134E-2</v>
      </c>
      <c r="Q104" s="194">
        <f>compoprinc!BE96</f>
        <v>1.4635845048374322E-2</v>
      </c>
      <c r="R104" s="117">
        <f>compoprinc!BF96</f>
        <v>4.0760636329650879E-2</v>
      </c>
      <c r="S104" s="116">
        <f>compoprinc!BG96</f>
        <v>1.7513105743182173E-2</v>
      </c>
      <c r="T104" s="116">
        <f>compoprinc!BH96</f>
        <v>6.3928046531682853E-3</v>
      </c>
      <c r="U104" s="116">
        <f>compoprinc!BI96</f>
        <v>4.1359165618941211E-5</v>
      </c>
      <c r="V104" s="116">
        <f>compoprinc!BJ96</f>
        <v>2.3630759300949321E-3</v>
      </c>
      <c r="W104" s="116">
        <f>compoprinc!BK96</f>
        <v>1.1007634142659484E-3</v>
      </c>
      <c r="X104" s="116">
        <f>compoprinc!BL96</f>
        <v>7.1060654857686397E-3</v>
      </c>
      <c r="Y104" s="145">
        <f>compoprinc!BM96</f>
        <v>6.243461741565811E-3</v>
      </c>
    </row>
    <row r="105" spans="1:25">
      <c r="A105" s="118">
        <v>2008</v>
      </c>
      <c r="B105" s="117">
        <f>compoprinc!AP97</f>
        <v>0.14610143005847931</v>
      </c>
      <c r="C105" s="116">
        <f>compoprinc!AQ97</f>
        <v>4.2221697155233141E-2</v>
      </c>
      <c r="D105" s="116">
        <f>compoprinc!AR97</f>
        <v>1.6070181271796546E-2</v>
      </c>
      <c r="E105" s="116">
        <f>compoprinc!AS97</f>
        <v>3.017989565529549E-3</v>
      </c>
      <c r="F105" s="116">
        <f>compoprinc!AT97</f>
        <v>1.0916906242794107E-2</v>
      </c>
      <c r="G105" s="116">
        <f>compoprinc!AU97</f>
        <v>9.0713793771866526E-3</v>
      </c>
      <c r="H105" s="116">
        <f>compoprinc!AV97</f>
        <v>3.9145706453221032E-2</v>
      </c>
      <c r="I105" s="194">
        <f>compoprinc!AW97</f>
        <v>2.5657572667378149E-2</v>
      </c>
      <c r="J105" s="117">
        <f>compoprinc!AX97</f>
        <v>8.7285600602626801E-2</v>
      </c>
      <c r="K105" s="116">
        <f>compoprinc!AY97</f>
        <v>3.2053121332713042E-2</v>
      </c>
      <c r="L105" s="116">
        <f>compoprinc!AZ97</f>
        <v>1.1252183064889676E-2</v>
      </c>
      <c r="M105" s="116">
        <f>compoprinc!BA97</f>
        <v>1.0694078423740109E-3</v>
      </c>
      <c r="N105" s="116">
        <f>compoprinc!BB97</f>
        <v>6.160733358122469E-3</v>
      </c>
      <c r="O105" s="116">
        <f>compoprinc!BC97</f>
        <v>3.3904410755665939E-3</v>
      </c>
      <c r="P105" s="116">
        <f>compoprinc!BD97</f>
        <v>1.8398867215959538E-2</v>
      </c>
      <c r="Q105" s="194">
        <f>compoprinc!BE97</f>
        <v>1.4960847393070765E-2</v>
      </c>
      <c r="R105" s="117">
        <f>compoprinc!BF97</f>
        <v>4.1255977004766464E-2</v>
      </c>
      <c r="S105" s="116">
        <f>compoprinc!BG97</f>
        <v>1.8518644007191581E-2</v>
      </c>
      <c r="T105" s="116">
        <f>compoprinc!BH97</f>
        <v>6.1893021285925323E-3</v>
      </c>
      <c r="U105" s="116">
        <f>compoprinc!BI97</f>
        <v>1.1512003150826013E-4</v>
      </c>
      <c r="V105" s="116">
        <f>compoprinc!BJ97</f>
        <v>2.6571005201434317E-3</v>
      </c>
      <c r="W105" s="116">
        <f>compoprinc!BK97</f>
        <v>8.8756353947801593E-4</v>
      </c>
      <c r="X105" s="116">
        <f>compoprinc!BL97</f>
        <v>6.195906638465907E-3</v>
      </c>
      <c r="Y105" s="145">
        <f>compoprinc!BM97</f>
        <v>6.6923400404009887E-3</v>
      </c>
    </row>
    <row r="106" spans="1:25">
      <c r="A106" s="121">
        <v>2009</v>
      </c>
      <c r="B106" s="120">
        <f>compoprinc!AP98</f>
        <v>0.14112012088298798</v>
      </c>
      <c r="C106" s="119">
        <f>compoprinc!AQ98</f>
        <v>4.7092136051541354E-2</v>
      </c>
      <c r="D106" s="119">
        <f>compoprinc!AR98</f>
        <v>1.4460805397036976E-2</v>
      </c>
      <c r="E106" s="119">
        <f>compoprinc!AS98</f>
        <v>3.933884081812512E-3</v>
      </c>
      <c r="F106" s="119">
        <f>compoprinc!AT98</f>
        <v>1.0157455169344234E-2</v>
      </c>
      <c r="G106" s="119">
        <f>compoprinc!AU98</f>
        <v>8.533000882246327E-3</v>
      </c>
      <c r="H106" s="119">
        <f>compoprinc!AV98</f>
        <v>3.3251625692471289E-2</v>
      </c>
      <c r="I106" s="195">
        <f>compoprinc!AW98</f>
        <v>2.3691208311010657E-2</v>
      </c>
      <c r="J106" s="120">
        <f>compoprinc!AX98</f>
        <v>8.4679104387760162E-2</v>
      </c>
      <c r="K106" s="119">
        <f>compoprinc!AY98</f>
        <v>3.5600131795430624E-2</v>
      </c>
      <c r="L106" s="119">
        <f>compoprinc!AZ98</f>
        <v>1.0276353990128847E-2</v>
      </c>
      <c r="M106" s="119">
        <f>compoprinc!BA98</f>
        <v>1.5457254067177315E-3</v>
      </c>
      <c r="N106" s="119">
        <f>compoprinc!BB98</f>
        <v>5.6282699488380663E-3</v>
      </c>
      <c r="O106" s="119">
        <f>compoprinc!BC98</f>
        <v>3.4924596021504726E-3</v>
      </c>
      <c r="P106" s="119">
        <f>compoprinc!BD98</f>
        <v>1.4588677424063867E-2</v>
      </c>
      <c r="Q106" s="195">
        <f>compoprinc!BE98</f>
        <v>1.3547485465496573E-2</v>
      </c>
      <c r="R106" s="120">
        <f>compoprinc!BF98</f>
        <v>4.1979283094406128E-2</v>
      </c>
      <c r="S106" s="119">
        <f>compoprinc!BG98</f>
        <v>2.189315457315397E-2</v>
      </c>
      <c r="T106" s="119">
        <f>compoprinc!BH98</f>
        <v>5.7177901235511263E-3</v>
      </c>
      <c r="U106" s="119">
        <f>compoprinc!BI98</f>
        <v>3.5491923633702854E-4</v>
      </c>
      <c r="V106" s="119">
        <f>compoprinc!BJ98</f>
        <v>2.3264722319815243E-3</v>
      </c>
      <c r="W106" s="119">
        <f>compoprinc!BK98</f>
        <v>1.3588682501002103E-3</v>
      </c>
      <c r="X106" s="119">
        <f>compoprinc!BL98</f>
        <v>4.5323625355568132E-3</v>
      </c>
      <c r="Y106" s="149">
        <f>compoprinc!BM98</f>
        <v>5.7957152379278423E-3</v>
      </c>
    </row>
    <row r="107" spans="1:25">
      <c r="A107" s="118">
        <v>2010</v>
      </c>
      <c r="B107" s="117">
        <f>compoprinc!AP99</f>
        <v>0.15371197462081909</v>
      </c>
      <c r="C107" s="116">
        <f>compoprinc!AQ99</f>
        <v>5.5250008711495872E-2</v>
      </c>
      <c r="D107" s="116">
        <f>compoprinc!AR99</f>
        <v>1.3958725928761757E-2</v>
      </c>
      <c r="E107" s="116">
        <f>compoprinc!AS99</f>
        <v>3.8898042134094197E-3</v>
      </c>
      <c r="F107" s="116">
        <f>compoprinc!AT99</f>
        <v>1.077324519173244E-2</v>
      </c>
      <c r="G107" s="116">
        <f>compoprinc!AU99</f>
        <v>9.4946316322068146E-3</v>
      </c>
      <c r="H107" s="116">
        <f>compoprinc!AV99</f>
        <v>3.4682389084024962E-2</v>
      </c>
      <c r="I107" s="194">
        <f>compoprinc!AW99</f>
        <v>2.5663161890972324E-2</v>
      </c>
      <c r="J107" s="117">
        <f>compoprinc!AX99</f>
        <v>9.4735048711299896E-2</v>
      </c>
      <c r="K107" s="116">
        <f>compoprinc!AY99</f>
        <v>4.3297473840555635E-2</v>
      </c>
      <c r="L107" s="116">
        <f>compoprinc!AZ99</f>
        <v>1.0250595120234861E-2</v>
      </c>
      <c r="M107" s="116">
        <f>compoprinc!BA99</f>
        <v>1.4999477519785462E-3</v>
      </c>
      <c r="N107" s="116">
        <f>compoprinc!BB99</f>
        <v>5.9130262796891651E-3</v>
      </c>
      <c r="O107" s="116">
        <f>compoprinc!BC99</f>
        <v>3.8004716031568159E-3</v>
      </c>
      <c r="P107" s="116">
        <f>compoprinc!BD99</f>
        <v>1.5320768296246443E-2</v>
      </c>
      <c r="Q107" s="194">
        <f>compoprinc!BE99</f>
        <v>1.4652762361151548E-2</v>
      </c>
      <c r="R107" s="117">
        <f>compoprinc!BF99</f>
        <v>4.786122590303421E-2</v>
      </c>
      <c r="S107" s="116">
        <f>compoprinc!BG99</f>
        <v>2.7399972386953152E-2</v>
      </c>
      <c r="T107" s="116">
        <f>compoprinc!BH99</f>
        <v>5.9334346466347375E-3</v>
      </c>
      <c r="U107" s="116">
        <f>compoprinc!BI99</f>
        <v>3.0919606804989333E-4</v>
      </c>
      <c r="V107" s="116">
        <f>compoprinc!BJ99</f>
        <v>2.3472372697994613E-3</v>
      </c>
      <c r="W107" s="116">
        <f>compoprinc!BK99</f>
        <v>1.1343964870529795E-3</v>
      </c>
      <c r="X107" s="116">
        <f>compoprinc!BL99</f>
        <v>4.5645143077647447E-3</v>
      </c>
      <c r="Y107" s="145">
        <f>compoprinc!BM99</f>
        <v>6.1724762804442664E-3</v>
      </c>
    </row>
    <row r="108" spans="1:25">
      <c r="A108" s="118">
        <v>2011</v>
      </c>
      <c r="B108" s="117">
        <f>compoprinc!AP100</f>
        <v>0.1511547863483429</v>
      </c>
      <c r="C108" s="116">
        <f>compoprinc!AQ100</f>
        <v>5.1894270415865369E-2</v>
      </c>
      <c r="D108" s="116">
        <f t="shared" ref="D108:D113" si="0">B108-C108-E108-F108-G108-H108-I108</f>
        <v>1.3462186259166894E-2</v>
      </c>
      <c r="E108" s="116">
        <f>compoprinc!AS100</f>
        <v>4.516863321578979E-3</v>
      </c>
      <c r="F108" s="116">
        <f>compoprinc!AT100</f>
        <v>1.1113795365513985E-2</v>
      </c>
      <c r="G108" s="116">
        <f>compoprinc!AU100</f>
        <v>9.5219988686893412E-3</v>
      </c>
      <c r="H108" s="116">
        <f>compoprinc!AV100</f>
        <v>3.4201109516748665E-2</v>
      </c>
      <c r="I108" s="194">
        <f>compoprinc!AW100</f>
        <v>2.6444562600779657E-2</v>
      </c>
      <c r="J108" s="117">
        <f>compoprinc!AX100</f>
        <v>9.0810209512710571E-2</v>
      </c>
      <c r="K108" s="116">
        <f>compoprinc!AY100</f>
        <v>3.9993075087902258E-2</v>
      </c>
      <c r="L108" s="116">
        <f t="shared" ref="L108:L113" si="1">J108-K108-M108-N108-O108-P108-Q108</f>
        <v>9.9587185062022174E-3</v>
      </c>
      <c r="M108" s="116">
        <f>compoprinc!BA100</f>
        <v>1.8173469904013482E-3</v>
      </c>
      <c r="N108" s="116">
        <f>compoprinc!BB100</f>
        <v>5.9526998270444222E-3</v>
      </c>
      <c r="O108" s="116">
        <f>compoprinc!BC100</f>
        <v>3.5292252279099344E-3</v>
      </c>
      <c r="P108" s="116">
        <f>compoprinc!BD100</f>
        <v>1.4804574753659145E-2</v>
      </c>
      <c r="Q108" s="194">
        <f>compoprinc!BE100</f>
        <v>1.4754569119591249E-2</v>
      </c>
      <c r="R108" s="117">
        <f>compoprinc!BF100</f>
        <v>4.3091651052236557E-2</v>
      </c>
      <c r="S108" s="116">
        <f>compoprinc!BG100</f>
        <v>2.3904711267641942E-2</v>
      </c>
      <c r="T108" s="116">
        <f t="shared" ref="T108:T113" si="2">R108-S108-U108-V108-W108-X108-Y108</f>
        <v>5.6107916345107577E-3</v>
      </c>
      <c r="U108" s="116">
        <f>compoprinc!BI100</f>
        <v>4.1746229013907494E-4</v>
      </c>
      <c r="V108" s="116">
        <f>compoprinc!BJ100</f>
        <v>2.2265160173485423E-3</v>
      </c>
      <c r="W108" s="116">
        <f>compoprinc!BK100</f>
        <v>8.7593092597789345E-4</v>
      </c>
      <c r="X108" s="116">
        <f>compoprinc!BL100</f>
        <v>4.1714006360456949E-3</v>
      </c>
      <c r="Y108" s="145">
        <f>compoprinc!BM100</f>
        <v>5.8848382805726509E-3</v>
      </c>
    </row>
    <row r="109" spans="1:25">
      <c r="A109" s="118">
        <v>2012</v>
      </c>
      <c r="B109" s="117">
        <f>compoprinc!AP101</f>
        <v>0.16146118938922882</v>
      </c>
      <c r="C109" s="116">
        <f>compoprinc!AQ101</f>
        <v>5.4152661917015711E-2</v>
      </c>
      <c r="D109" s="116">
        <f t="shared" si="0"/>
        <v>1.433471956324673E-2</v>
      </c>
      <c r="E109" s="116">
        <f>compoprinc!AS101</f>
        <v>4.6960837294456092E-3</v>
      </c>
      <c r="F109" s="116">
        <f>compoprinc!AT101</f>
        <v>1.2150302789346397E-2</v>
      </c>
      <c r="G109" s="116">
        <f>compoprinc!AU101</f>
        <v>1.0209064606187486E-2</v>
      </c>
      <c r="H109" s="116">
        <f>compoprinc!AV101</f>
        <v>3.7078756198993625E-2</v>
      </c>
      <c r="I109" s="194">
        <f>compoprinc!AW101</f>
        <v>2.8839600584993283E-2</v>
      </c>
      <c r="J109" s="117">
        <f>compoprinc!AX101</f>
        <v>9.8465368151664734E-2</v>
      </c>
      <c r="K109" s="116">
        <f>compoprinc!AY101</f>
        <v>4.1544871176168646E-2</v>
      </c>
      <c r="L109" s="116">
        <f t="shared" si="1"/>
        <v>1.070635864856857E-2</v>
      </c>
      <c r="M109" s="116">
        <f>compoprinc!BA101</f>
        <v>1.8973486852554625E-3</v>
      </c>
      <c r="N109" s="116">
        <f>compoprinc!BB101</f>
        <v>6.7361806079900503E-3</v>
      </c>
      <c r="O109" s="116">
        <f>compoprinc!BC101</f>
        <v>4.0085908546775772E-3</v>
      </c>
      <c r="P109" s="116">
        <f>compoprinc!BD101</f>
        <v>1.7008129024721864E-2</v>
      </c>
      <c r="Q109" s="194">
        <f>compoprinc!BE101</f>
        <v>1.6563889154282564E-2</v>
      </c>
      <c r="R109" s="117">
        <f>compoprinc!BF101</f>
        <v>4.7603581100702286E-2</v>
      </c>
      <c r="S109" s="116">
        <f>compoprinc!BG101</f>
        <v>2.4534285967537109E-2</v>
      </c>
      <c r="T109" s="116">
        <f t="shared" si="2"/>
        <v>6.3551759857556683E-3</v>
      </c>
      <c r="U109" s="116">
        <f>compoprinc!BI101</f>
        <v>4.679041190951664E-4</v>
      </c>
      <c r="V109" s="116">
        <f>compoprinc!BJ101</f>
        <v>2.6246771440435711E-3</v>
      </c>
      <c r="W109" s="116">
        <f>compoprinc!BK101</f>
        <v>1.1191853391748182E-3</v>
      </c>
      <c r="X109" s="116">
        <f>compoprinc!BL101</f>
        <v>5.61982762502913E-3</v>
      </c>
      <c r="Y109" s="145">
        <f>compoprinc!BM101</f>
        <v>6.8825249200668232E-3</v>
      </c>
    </row>
    <row r="110" spans="1:25">
      <c r="A110" s="118">
        <v>2013</v>
      </c>
      <c r="B110" s="117">
        <f>compoprinc!AP102</f>
        <v>0.14723987877368927</v>
      </c>
      <c r="C110" s="116">
        <f>compoprinc!AQ102</f>
        <v>4.4759339919292436E-2</v>
      </c>
      <c r="D110" s="116">
        <f t="shared" si="0"/>
        <v>1.4624630710252436E-2</v>
      </c>
      <c r="E110" s="116">
        <f>compoprinc!AS102</f>
        <v>4.766883821647987E-3</v>
      </c>
      <c r="F110" s="116">
        <f>compoprinc!AT102</f>
        <v>1.2025564342365052E-2</v>
      </c>
      <c r="G110" s="116">
        <f>compoprinc!AU102</f>
        <v>8.46467175716052E-3</v>
      </c>
      <c r="H110" s="116">
        <f>compoprinc!AV102</f>
        <v>3.3884943891674624E-2</v>
      </c>
      <c r="I110" s="194">
        <f>compoprinc!AW102</f>
        <v>2.8713844331296218E-2</v>
      </c>
      <c r="J110" s="117">
        <f>compoprinc!AX102</f>
        <v>8.7155804038047791E-2</v>
      </c>
      <c r="K110" s="116">
        <f>compoprinc!AY102</f>
        <v>3.3564891170490274E-2</v>
      </c>
      <c r="L110" s="116">
        <f t="shared" si="1"/>
        <v>1.109118713434902E-2</v>
      </c>
      <c r="M110" s="116">
        <f>compoprinc!BA102</f>
        <v>1.9611993183459176E-3</v>
      </c>
      <c r="N110" s="116">
        <f>compoprinc!BB102</f>
        <v>6.5198742153363591E-3</v>
      </c>
      <c r="O110" s="116">
        <f>compoprinc!BC102</f>
        <v>3.0362331152904553E-3</v>
      </c>
      <c r="P110" s="116">
        <f>compoprinc!BD102</f>
        <v>1.4786962079129565E-2</v>
      </c>
      <c r="Q110" s="194">
        <f>compoprinc!BE102</f>
        <v>1.6195457005106197E-2</v>
      </c>
      <c r="R110" s="117">
        <f>compoprinc!BF102</f>
        <v>4.1223492473363876E-2</v>
      </c>
      <c r="S110" s="116">
        <f>compoprinc!BG102</f>
        <v>1.9620554581605897E-2</v>
      </c>
      <c r="T110" s="116">
        <f t="shared" si="2"/>
        <v>6.7734533708026191E-3</v>
      </c>
      <c r="U110" s="116">
        <f>compoprinc!BI102</f>
        <v>4.9530381194712379E-4</v>
      </c>
      <c r="V110" s="116">
        <f>compoprinc!BJ102</f>
        <v>2.4548087462134441E-3</v>
      </c>
      <c r="W110" s="116">
        <f>compoprinc!BK102</f>
        <v>8.1158895223255043E-4</v>
      </c>
      <c r="X110" s="116">
        <f>compoprinc!BL102</f>
        <v>4.5265690929237566E-3</v>
      </c>
      <c r="Y110" s="145">
        <f>compoprinc!BM102</f>
        <v>6.541213917638484E-3</v>
      </c>
    </row>
    <row r="111" spans="1:25">
      <c r="A111" s="118">
        <v>2014</v>
      </c>
      <c r="B111" s="117">
        <f>compoprinc!AP103</f>
        <v>0.15245410799980164</v>
      </c>
      <c r="C111" s="116">
        <f>compoprinc!AQ103</f>
        <v>4.7947241386914322E-2</v>
      </c>
      <c r="D111" s="116">
        <f t="shared" si="0"/>
        <v>1.4123039015361438E-2</v>
      </c>
      <c r="E111" s="116">
        <f>compoprinc!AS103</f>
        <v>5.1156055484273977E-3</v>
      </c>
      <c r="F111" s="116">
        <f>compoprinc!AT103</f>
        <v>1.2088092174239872E-2</v>
      </c>
      <c r="G111" s="116">
        <f>compoprinc!AU103</f>
        <v>8.9331872087866013E-3</v>
      </c>
      <c r="H111" s="116">
        <f>compoprinc!AV103</f>
        <v>3.5421554515654909E-2</v>
      </c>
      <c r="I111" s="194">
        <f>compoprinc!AW103</f>
        <v>2.8825388150417096E-2</v>
      </c>
      <c r="J111" s="117">
        <f>compoprinc!AX103</f>
        <v>9.1089576482772827E-2</v>
      </c>
      <c r="K111" s="116">
        <f>compoprinc!AY103</f>
        <v>3.5893220083719972E-2</v>
      </c>
      <c r="L111" s="116">
        <f t="shared" si="1"/>
        <v>1.0832409832933033E-2</v>
      </c>
      <c r="M111" s="116">
        <f>compoprinc!BA103</f>
        <v>2.0540963748448575E-3</v>
      </c>
      <c r="N111" s="116">
        <f>compoprinc!BB103</f>
        <v>6.6881522622875035E-3</v>
      </c>
      <c r="O111" s="116">
        <f>compoprinc!BC103</f>
        <v>3.1886337762962081E-3</v>
      </c>
      <c r="P111" s="116">
        <f>compoprinc!BD103</f>
        <v>1.5871932036422853E-2</v>
      </c>
      <c r="Q111" s="194">
        <f>compoprinc!BE103</f>
        <v>1.6561132116268397E-2</v>
      </c>
      <c r="R111" s="117">
        <f>compoprinc!BF103</f>
        <v>4.2977746576070786E-2</v>
      </c>
      <c r="S111" s="116">
        <f>compoprinc!BG103</f>
        <v>2.0836390263313308E-2</v>
      </c>
      <c r="T111" s="116">
        <f t="shared" si="2"/>
        <v>6.5232664176942618E-3</v>
      </c>
      <c r="U111" s="116">
        <f>compoprinc!BI103</f>
        <v>4.7854140017110342E-4</v>
      </c>
      <c r="V111" s="116">
        <f>compoprinc!BJ103</f>
        <v>2.6026237298808234E-3</v>
      </c>
      <c r="W111" s="116">
        <f>compoprinc!BK103</f>
        <v>8.0199144924865157E-4</v>
      </c>
      <c r="X111" s="116">
        <f>compoprinc!BL103</f>
        <v>4.8806242345352004E-3</v>
      </c>
      <c r="Y111" s="145">
        <f>compoprinc!BM103</f>
        <v>6.8543090812274365E-3</v>
      </c>
    </row>
    <row r="112" spans="1:25">
      <c r="A112" s="118">
        <v>2015</v>
      </c>
      <c r="B112" s="117">
        <f>compoprinc!AP104</f>
        <v>0.1512126624584198</v>
      </c>
      <c r="C112" s="116">
        <f>compoprinc!AQ104</f>
        <v>4.7065633196003195E-2</v>
      </c>
      <c r="D112" s="116">
        <f t="shared" si="0"/>
        <v>1.5195288190122242E-2</v>
      </c>
      <c r="E112" s="116">
        <f>compoprinc!AS104</f>
        <v>5.875404945252973E-3</v>
      </c>
      <c r="F112" s="116">
        <f>compoprinc!AT104</f>
        <v>1.102920695033691E-2</v>
      </c>
      <c r="G112" s="116">
        <f>compoprinc!AU104</f>
        <v>8.9724207397709754E-3</v>
      </c>
      <c r="H112" s="116">
        <f>compoprinc!AV104</f>
        <v>3.6735476686627612E-2</v>
      </c>
      <c r="I112" s="194">
        <f>compoprinc!AW104</f>
        <v>2.6339231750305895E-2</v>
      </c>
      <c r="J112" s="117">
        <f>compoprinc!AX104</f>
        <v>9.0398646891117096E-2</v>
      </c>
      <c r="K112" s="116">
        <f>compoprinc!AY104</f>
        <v>3.533886145610815E-2</v>
      </c>
      <c r="L112" s="116">
        <f t="shared" si="1"/>
        <v>1.1465895067493221E-2</v>
      </c>
      <c r="M112" s="116">
        <f>compoprinc!BA104</f>
        <v>2.4330640952092758E-3</v>
      </c>
      <c r="N112" s="116">
        <f>compoprinc!BB104</f>
        <v>6.0959706112097565E-3</v>
      </c>
      <c r="O112" s="116">
        <f>compoprinc!BC104</f>
        <v>3.3230767660898347E-3</v>
      </c>
      <c r="P112" s="116">
        <f>compoprinc!BD104</f>
        <v>1.6574246124415298E-2</v>
      </c>
      <c r="Q112" s="194">
        <f>compoprinc!BE104</f>
        <v>1.5167532770591562E-2</v>
      </c>
      <c r="R112" s="117">
        <f>compoprinc!BF104</f>
        <v>4.2609080672264099E-2</v>
      </c>
      <c r="S112" s="116">
        <f>compoprinc!BG104</f>
        <v>2.0428256190293408E-2</v>
      </c>
      <c r="T112" s="116">
        <f t="shared" si="2"/>
        <v>7.0066404926352127E-3</v>
      </c>
      <c r="U112" s="116">
        <f>compoprinc!BI104</f>
        <v>6.2202749995257016E-4</v>
      </c>
      <c r="V112" s="116">
        <f>compoprinc!BJ104</f>
        <v>2.2969896813163516E-3</v>
      </c>
      <c r="W112" s="116">
        <f>compoprinc!BK104</f>
        <v>7.8569477667183327E-4</v>
      </c>
      <c r="X112" s="116">
        <f>compoprinc!BL104</f>
        <v>5.3231127092097852E-3</v>
      </c>
      <c r="Y112" s="145">
        <f>compoprinc!BM104</f>
        <v>6.1463593221849347E-3</v>
      </c>
    </row>
    <row r="113" spans="1:25">
      <c r="A113" s="118">
        <v>2016</v>
      </c>
      <c r="B113" s="117">
        <f>compoprinc!AP105</f>
        <v>0.14738994836807251</v>
      </c>
      <c r="C113" s="116">
        <f>compoprinc!AQ105</f>
        <v>4.6731015350228756E-2</v>
      </c>
      <c r="D113" s="116">
        <f t="shared" si="0"/>
        <v>1.5037809260909842E-2</v>
      </c>
      <c r="E113" s="116">
        <f>compoprinc!AS105</f>
        <v>6.229048799671043E-3</v>
      </c>
      <c r="F113" s="116">
        <f>compoprinc!AT105</f>
        <v>1.0639822949859351E-2</v>
      </c>
      <c r="G113" s="116">
        <f>compoprinc!AU105</f>
        <v>8.2916986845274019E-3</v>
      </c>
      <c r="H113" s="116">
        <f>compoprinc!AV105</f>
        <v>3.5208606469119469E-2</v>
      </c>
      <c r="I113" s="194">
        <f>compoprinc!AW105</f>
        <v>2.5251946853756653E-2</v>
      </c>
      <c r="J113" s="117">
        <f>compoprinc!AX105</f>
        <v>8.7695196270942688E-2</v>
      </c>
      <c r="K113" s="116">
        <f>compoprinc!AY105</f>
        <v>3.5118179778339025E-2</v>
      </c>
      <c r="L113" s="116">
        <f t="shared" si="1"/>
        <v>1.1596192710156135E-2</v>
      </c>
      <c r="M113" s="116">
        <f>compoprinc!BA105</f>
        <v>2.6316249107759507E-3</v>
      </c>
      <c r="N113" s="116">
        <f>compoprinc!BB105</f>
        <v>5.8037542565967755E-3</v>
      </c>
      <c r="O113" s="116">
        <f>compoprinc!BC105</f>
        <v>2.9083421989908246E-3</v>
      </c>
      <c r="P113" s="116">
        <f>compoprinc!BD105</f>
        <v>1.5285667639569584E-2</v>
      </c>
      <c r="Q113" s="194">
        <f>compoprinc!BE105</f>
        <v>1.4351434776514392E-2</v>
      </c>
      <c r="R113" s="117">
        <f>compoprinc!BF105</f>
        <v>4.1624225676059723E-2</v>
      </c>
      <c r="S113" s="116">
        <f>compoprinc!BG105</f>
        <v>2.0509213303446575E-2</v>
      </c>
      <c r="T113" s="116">
        <f t="shared" si="2"/>
        <v>7.1818399817230785E-3</v>
      </c>
      <c r="U113" s="116">
        <f>compoprinc!BI105</f>
        <v>6.8262037274422469E-4</v>
      </c>
      <c r="V113" s="116">
        <f>compoprinc!BJ105</f>
        <v>2.0808293765707747E-3</v>
      </c>
      <c r="W113" s="116">
        <f>compoprinc!BK105</f>
        <v>7.1214332232372949E-4</v>
      </c>
      <c r="X113" s="116">
        <f>compoprinc!BL105</f>
        <v>4.8949136846616059E-3</v>
      </c>
      <c r="Y113" s="145">
        <f>compoprinc!BM105</f>
        <v>5.5626656345897346E-3</v>
      </c>
    </row>
    <row r="114" spans="1:25">
      <c r="A114" s="118">
        <v>2017</v>
      </c>
      <c r="B114" s="117"/>
      <c r="C114" s="116"/>
      <c r="D114" s="116"/>
      <c r="E114" s="116"/>
      <c r="F114" s="116"/>
      <c r="G114" s="116"/>
      <c r="H114" s="116"/>
      <c r="I114" s="194"/>
      <c r="J114" s="117"/>
      <c r="K114" s="116"/>
      <c r="L114" s="116"/>
      <c r="M114" s="116"/>
      <c r="N114" s="116"/>
      <c r="O114" s="116"/>
      <c r="P114" s="116"/>
      <c r="Q114" s="194"/>
      <c r="R114" s="117"/>
      <c r="S114" s="116"/>
      <c r="T114" s="116"/>
      <c r="U114" s="116"/>
      <c r="V114" s="116"/>
      <c r="W114" s="116"/>
      <c r="X114" s="116"/>
      <c r="Y114" s="145"/>
    </row>
    <row r="115" spans="1:25">
      <c r="A115" s="118">
        <v>2018</v>
      </c>
      <c r="B115" s="117"/>
      <c r="C115" s="116"/>
      <c r="D115" s="116"/>
      <c r="E115" s="116"/>
      <c r="F115" s="116"/>
      <c r="G115" s="116"/>
      <c r="H115" s="116"/>
      <c r="I115" s="194"/>
      <c r="J115" s="117"/>
      <c r="K115" s="116"/>
      <c r="L115" s="116"/>
      <c r="M115" s="116"/>
      <c r="N115" s="116"/>
      <c r="O115" s="116"/>
      <c r="P115" s="116"/>
      <c r="Q115" s="194"/>
      <c r="R115" s="117"/>
      <c r="S115" s="116"/>
      <c r="T115" s="116"/>
      <c r="U115" s="116"/>
      <c r="V115" s="116"/>
      <c r="W115" s="116"/>
      <c r="X115" s="116"/>
      <c r="Y115" s="145"/>
    </row>
    <row r="116" spans="1:25">
      <c r="A116" s="118">
        <v>2019</v>
      </c>
      <c r="B116" s="117"/>
      <c r="C116" s="116"/>
      <c r="D116" s="116"/>
      <c r="E116" s="116"/>
      <c r="F116" s="116"/>
      <c r="G116" s="116"/>
      <c r="H116" s="116"/>
      <c r="I116" s="194"/>
      <c r="J116" s="117"/>
      <c r="K116" s="116"/>
      <c r="L116" s="116"/>
      <c r="M116" s="116"/>
      <c r="N116" s="116"/>
      <c r="O116" s="116"/>
      <c r="P116" s="116"/>
      <c r="Q116" s="194"/>
      <c r="R116" s="117"/>
      <c r="S116" s="116"/>
      <c r="T116" s="116"/>
      <c r="U116" s="116"/>
      <c r="V116" s="116"/>
      <c r="W116" s="116"/>
      <c r="X116" s="116"/>
      <c r="Y116" s="145"/>
    </row>
    <row r="117" spans="1:25">
      <c r="A117" s="118">
        <v>2020</v>
      </c>
      <c r="B117" s="117"/>
      <c r="C117" s="116"/>
      <c r="D117" s="116"/>
      <c r="E117" s="116"/>
      <c r="F117" s="116"/>
      <c r="G117" s="116"/>
      <c r="H117" s="116"/>
      <c r="I117" s="194"/>
      <c r="J117" s="117"/>
      <c r="K117" s="116"/>
      <c r="L117" s="116"/>
      <c r="M117" s="116"/>
      <c r="N117" s="116"/>
      <c r="O117" s="116"/>
      <c r="P117" s="116"/>
      <c r="Q117" s="194"/>
      <c r="R117" s="117"/>
      <c r="S117" s="116"/>
      <c r="T117" s="116"/>
      <c r="U117" s="116"/>
      <c r="V117" s="116"/>
      <c r="W117" s="116"/>
      <c r="X117" s="116"/>
      <c r="Y117" s="145"/>
    </row>
    <row r="118" spans="1:25" ht="15.55" thickBot="1">
      <c r="A118" s="115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244"/>
    </row>
    <row r="119" spans="1:25" ht="15.55" thickTop="1"/>
  </sheetData>
  <mergeCells count="3">
    <mergeCell ref="A4:Y4"/>
    <mergeCell ref="B8:Y8"/>
    <mergeCell ref="B7:Y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Q120"/>
  <sheetViews>
    <sheetView workbookViewId="0">
      <pane xSplit="1" ySplit="8" topLeftCell="B9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Q112" sqref="Q112"/>
    </sheetView>
  </sheetViews>
  <sheetFormatPr baseColWidth="10" defaultColWidth="10.83203125" defaultRowHeight="15.05"/>
  <cols>
    <col min="1" max="1" width="10.83203125" style="59"/>
    <col min="2" max="9" width="12" style="59" customWidth="1"/>
    <col min="10" max="16384" width="10.83203125" style="59"/>
  </cols>
  <sheetData>
    <row r="1" spans="1:16">
      <c r="A1" s="55" t="s">
        <v>37</v>
      </c>
      <c r="B1" s="55"/>
      <c r="C1" s="55"/>
      <c r="F1" s="111"/>
      <c r="G1" s="111"/>
      <c r="H1" s="111"/>
      <c r="I1" s="111"/>
    </row>
    <row r="2" spans="1:16" ht="15.55" thickBot="1"/>
    <row r="3" spans="1:16" ht="25" customHeight="1" thickTop="1">
      <c r="A3" s="1428" t="s">
        <v>1258</v>
      </c>
      <c r="B3" s="1429"/>
      <c r="C3" s="1429"/>
      <c r="D3" s="1429"/>
      <c r="E3" s="1429"/>
      <c r="F3" s="1429"/>
      <c r="G3" s="1429"/>
      <c r="H3" s="1429"/>
      <c r="I3" s="1430"/>
    </row>
    <row r="4" spans="1:16">
      <c r="A4" s="107"/>
      <c r="B4" s="108"/>
      <c r="C4" s="108"/>
      <c r="D4" s="62"/>
      <c r="E4" s="62"/>
      <c r="F4" s="62"/>
      <c r="G4" s="62"/>
      <c r="H4" s="62"/>
      <c r="I4" s="220"/>
    </row>
    <row r="5" spans="1:16">
      <c r="A5" s="107"/>
      <c r="B5" s="48" t="s">
        <v>36</v>
      </c>
      <c r="C5" s="48" t="s">
        <v>35</v>
      </c>
      <c r="D5" s="48" t="s">
        <v>34</v>
      </c>
      <c r="E5" s="48" t="s">
        <v>33</v>
      </c>
      <c r="F5" s="51" t="s">
        <v>32</v>
      </c>
      <c r="G5" s="959" t="s">
        <v>31</v>
      </c>
      <c r="H5" s="959" t="s">
        <v>30</v>
      </c>
      <c r="I5" s="536" t="s">
        <v>29</v>
      </c>
    </row>
    <row r="6" spans="1:16" ht="25" customHeight="1">
      <c r="A6" s="107"/>
      <c r="B6" s="1455" t="s">
        <v>856</v>
      </c>
      <c r="C6" s="1436"/>
      <c r="D6" s="1436"/>
      <c r="E6" s="1436"/>
      <c r="F6" s="1436"/>
      <c r="G6" s="1436"/>
      <c r="H6" s="1436"/>
      <c r="I6" s="1454"/>
    </row>
    <row r="7" spans="1:16" ht="19.95" customHeight="1">
      <c r="A7" s="107"/>
      <c r="B7" s="1415" t="s">
        <v>1354</v>
      </c>
      <c r="C7" s="1416"/>
      <c r="D7" s="1424"/>
      <c r="E7" s="1424"/>
      <c r="F7" s="1416" t="s">
        <v>127</v>
      </c>
      <c r="G7" s="1416"/>
      <c r="H7" s="1424"/>
      <c r="I7" s="1427"/>
      <c r="L7" s="965" t="s">
        <v>1068</v>
      </c>
      <c r="M7" s="966"/>
      <c r="N7" s="966"/>
      <c r="O7" s="966"/>
      <c r="P7" s="965" t="s">
        <v>603</v>
      </c>
    </row>
    <row r="8" spans="1:16" s="98" customFormat="1" ht="52.1" customHeight="1">
      <c r="A8" s="106"/>
      <c r="B8" s="453" t="s">
        <v>1059</v>
      </c>
      <c r="C8" s="958" t="s">
        <v>1063</v>
      </c>
      <c r="D8" s="958" t="s">
        <v>1064</v>
      </c>
      <c r="E8" s="958" t="s">
        <v>1065</v>
      </c>
      <c r="F8" s="453" t="s">
        <v>1059</v>
      </c>
      <c r="G8" s="958" t="s">
        <v>1063</v>
      </c>
      <c r="H8" s="958" t="s">
        <v>1064</v>
      </c>
      <c r="I8" s="960" t="s">
        <v>1065</v>
      </c>
      <c r="L8" s="967" t="s">
        <v>1059</v>
      </c>
      <c r="M8" s="968" t="s">
        <v>1063</v>
      </c>
      <c r="N8" s="968" t="s">
        <v>1064</v>
      </c>
      <c r="O8" s="968" t="s">
        <v>1065</v>
      </c>
      <c r="P8" s="966"/>
    </row>
    <row r="9" spans="1:16" s="98" customFormat="1" ht="15.05" hidden="1" customHeight="1">
      <c r="A9" s="104">
        <v>1913</v>
      </c>
      <c r="B9" s="454"/>
      <c r="C9" s="343"/>
      <c r="D9" s="343"/>
      <c r="E9" s="96"/>
      <c r="F9" s="470"/>
      <c r="G9" s="479"/>
      <c r="H9" s="478"/>
      <c r="I9" s="480"/>
    </row>
    <row r="10" spans="1:16" s="98" customFormat="1" ht="15.05" hidden="1" customHeight="1">
      <c r="A10" s="103">
        <v>1914</v>
      </c>
      <c r="B10" s="454"/>
      <c r="C10" s="343"/>
      <c r="D10" s="343"/>
      <c r="E10" s="96"/>
      <c r="F10" s="470"/>
      <c r="G10" s="479"/>
      <c r="H10" s="478"/>
      <c r="I10" s="480"/>
    </row>
    <row r="11" spans="1:16" s="98" customFormat="1" ht="15.05" hidden="1" customHeight="1">
      <c r="A11" s="103">
        <v>1915</v>
      </c>
      <c r="B11" s="454"/>
      <c r="C11" s="343"/>
      <c r="D11" s="343"/>
      <c r="E11" s="96"/>
      <c r="F11" s="470"/>
      <c r="G11" s="479"/>
      <c r="H11" s="478"/>
      <c r="I11" s="480"/>
    </row>
    <row r="12" spans="1:16" s="98" customFormat="1" ht="15.05" hidden="1" customHeight="1">
      <c r="A12" s="103">
        <v>1916</v>
      </c>
      <c r="B12" s="454"/>
      <c r="C12" s="343"/>
      <c r="D12" s="343"/>
      <c r="E12" s="96"/>
      <c r="F12" s="470"/>
      <c r="G12" s="479"/>
      <c r="H12" s="478"/>
      <c r="I12" s="480"/>
    </row>
    <row r="13" spans="1:16" s="98" customFormat="1" ht="15.05" hidden="1" customHeight="1">
      <c r="A13" s="103">
        <v>1917</v>
      </c>
      <c r="B13" s="454"/>
      <c r="C13" s="343"/>
      <c r="D13" s="343"/>
      <c r="E13" s="96"/>
      <c r="F13" s="470"/>
      <c r="G13" s="479"/>
      <c r="H13" s="478"/>
      <c r="I13" s="480"/>
    </row>
    <row r="14" spans="1:16" s="98" customFormat="1" ht="15.05" hidden="1" customHeight="1">
      <c r="A14" s="103">
        <v>1918</v>
      </c>
      <c r="B14" s="454"/>
      <c r="C14" s="343"/>
      <c r="D14" s="380"/>
      <c r="E14" s="340"/>
      <c r="F14" s="470"/>
      <c r="G14" s="479"/>
      <c r="H14" s="478"/>
      <c r="I14" s="480"/>
    </row>
    <row r="15" spans="1:16" s="98" customFormat="1" ht="15.05" hidden="1" customHeight="1">
      <c r="A15" s="102">
        <v>1919</v>
      </c>
      <c r="B15" s="455"/>
      <c r="C15" s="342"/>
      <c r="D15" s="381"/>
      <c r="E15" s="341"/>
      <c r="F15" s="471"/>
      <c r="G15" s="482"/>
      <c r="H15" s="481"/>
      <c r="I15" s="483"/>
    </row>
    <row r="16" spans="1:16" s="98" customFormat="1" ht="15.05" hidden="1" customHeight="1">
      <c r="A16" s="103">
        <v>1920</v>
      </c>
      <c r="B16" s="454"/>
      <c r="C16" s="343"/>
      <c r="D16" s="380"/>
      <c r="E16" s="340"/>
      <c r="F16" s="470"/>
      <c r="G16" s="479"/>
      <c r="H16" s="478"/>
      <c r="I16" s="480"/>
    </row>
    <row r="17" spans="1:9" s="98" customFormat="1" ht="15.05" hidden="1" customHeight="1">
      <c r="A17" s="103">
        <v>1921</v>
      </c>
      <c r="B17" s="454"/>
      <c r="C17" s="343"/>
      <c r="D17" s="380"/>
      <c r="E17" s="340"/>
      <c r="F17" s="470"/>
      <c r="G17" s="479"/>
      <c r="H17" s="478"/>
      <c r="I17" s="480"/>
    </row>
    <row r="18" spans="1:9" s="98" customFormat="1" ht="15.05" hidden="1" customHeight="1">
      <c r="A18" s="103">
        <v>1922</v>
      </c>
      <c r="B18" s="454"/>
      <c r="C18" s="343"/>
      <c r="D18" s="380"/>
      <c r="E18" s="340"/>
      <c r="F18" s="470"/>
      <c r="G18" s="479"/>
      <c r="H18" s="478"/>
      <c r="I18" s="480"/>
    </row>
    <row r="19" spans="1:9" s="98" customFormat="1" ht="15.05" hidden="1" customHeight="1">
      <c r="A19" s="103">
        <v>1923</v>
      </c>
      <c r="B19" s="454"/>
      <c r="C19" s="343"/>
      <c r="D19" s="380"/>
      <c r="E19" s="340"/>
      <c r="F19" s="470"/>
      <c r="G19" s="479"/>
      <c r="H19" s="478"/>
      <c r="I19" s="480"/>
    </row>
    <row r="20" spans="1:9" s="98" customFormat="1" ht="15.05" hidden="1" customHeight="1">
      <c r="A20" s="103">
        <v>1924</v>
      </c>
      <c r="B20" s="454"/>
      <c r="C20" s="343"/>
      <c r="D20" s="380"/>
      <c r="E20" s="340"/>
      <c r="F20" s="470"/>
      <c r="G20" s="479"/>
      <c r="H20" s="478"/>
      <c r="I20" s="480"/>
    </row>
    <row r="21" spans="1:9" s="98" customFormat="1" ht="15.05" hidden="1" customHeight="1">
      <c r="A21" s="103">
        <v>1925</v>
      </c>
      <c r="B21" s="454"/>
      <c r="C21" s="343"/>
      <c r="D21" s="380"/>
      <c r="E21" s="340"/>
      <c r="F21" s="470"/>
      <c r="G21" s="479"/>
      <c r="H21" s="478"/>
      <c r="I21" s="480"/>
    </row>
    <row r="22" spans="1:9" s="98" customFormat="1" ht="15.05" hidden="1" customHeight="1">
      <c r="A22" s="103">
        <v>1926</v>
      </c>
      <c r="B22" s="454"/>
      <c r="C22" s="343"/>
      <c r="D22" s="380"/>
      <c r="E22" s="340"/>
      <c r="F22" s="470"/>
      <c r="G22" s="479"/>
      <c r="H22" s="478"/>
      <c r="I22" s="480"/>
    </row>
    <row r="23" spans="1:9" s="98" customFormat="1" ht="15.05" hidden="1" customHeight="1">
      <c r="A23" s="103">
        <v>1927</v>
      </c>
      <c r="B23" s="454"/>
      <c r="C23" s="343"/>
      <c r="D23" s="380"/>
      <c r="E23" s="340"/>
      <c r="F23" s="470"/>
      <c r="G23" s="479"/>
      <c r="H23" s="478"/>
      <c r="I23" s="480"/>
    </row>
    <row r="24" spans="1:9" s="98" customFormat="1" ht="15.05" hidden="1" customHeight="1">
      <c r="A24" s="103">
        <v>1928</v>
      </c>
      <c r="B24" s="454"/>
      <c r="C24" s="343"/>
      <c r="D24" s="380"/>
      <c r="E24" s="340"/>
      <c r="F24" s="470"/>
      <c r="G24" s="479"/>
      <c r="H24" s="478"/>
      <c r="I24" s="480"/>
    </row>
    <row r="25" spans="1:9" s="98" customFormat="1" ht="15.05" hidden="1" customHeight="1">
      <c r="A25" s="102">
        <v>1929</v>
      </c>
      <c r="B25" s="455"/>
      <c r="C25" s="342"/>
      <c r="D25" s="381"/>
      <c r="E25" s="341"/>
      <c r="F25" s="471"/>
      <c r="G25" s="482"/>
      <c r="H25" s="481"/>
      <c r="I25" s="483"/>
    </row>
    <row r="26" spans="1:9" s="98" customFormat="1" ht="15.05" hidden="1" customHeight="1">
      <c r="A26" s="103">
        <v>1930</v>
      </c>
      <c r="B26" s="454"/>
      <c r="C26" s="343"/>
      <c r="D26" s="380"/>
      <c r="E26" s="340"/>
      <c r="F26" s="470"/>
      <c r="G26" s="479"/>
      <c r="H26" s="478"/>
      <c r="I26" s="480"/>
    </row>
    <row r="27" spans="1:9" s="98" customFormat="1" ht="15.05" hidden="1" customHeight="1">
      <c r="A27" s="103">
        <v>1931</v>
      </c>
      <c r="B27" s="454"/>
      <c r="C27" s="343"/>
      <c r="D27" s="380"/>
      <c r="E27" s="340"/>
      <c r="F27" s="470"/>
      <c r="G27" s="479"/>
      <c r="H27" s="478"/>
      <c r="I27" s="480"/>
    </row>
    <row r="28" spans="1:9" s="98" customFormat="1" ht="15.05" hidden="1" customHeight="1">
      <c r="A28" s="103">
        <v>1932</v>
      </c>
      <c r="B28" s="454"/>
      <c r="C28" s="343"/>
      <c r="D28" s="380"/>
      <c r="E28" s="340"/>
      <c r="F28" s="470"/>
      <c r="G28" s="479"/>
      <c r="H28" s="478"/>
      <c r="I28" s="480"/>
    </row>
    <row r="29" spans="1:9" s="98" customFormat="1" ht="15.05" hidden="1" customHeight="1">
      <c r="A29" s="103">
        <v>1933</v>
      </c>
      <c r="B29" s="454"/>
      <c r="C29" s="343"/>
      <c r="D29" s="380"/>
      <c r="E29" s="340"/>
      <c r="F29" s="470"/>
      <c r="G29" s="479"/>
      <c r="H29" s="478"/>
      <c r="I29" s="480"/>
    </row>
    <row r="30" spans="1:9" s="98" customFormat="1" ht="15.05" hidden="1" customHeight="1">
      <c r="A30" s="103">
        <v>1934</v>
      </c>
      <c r="B30" s="454"/>
      <c r="C30" s="343"/>
      <c r="D30" s="380"/>
      <c r="E30" s="340"/>
      <c r="F30" s="470"/>
      <c r="G30" s="479"/>
      <c r="H30" s="478"/>
      <c r="I30" s="480"/>
    </row>
    <row r="31" spans="1:9" s="98" customFormat="1" ht="15.05" hidden="1" customHeight="1">
      <c r="A31" s="103">
        <v>1935</v>
      </c>
      <c r="B31" s="454"/>
      <c r="C31" s="343"/>
      <c r="D31" s="380"/>
      <c r="E31" s="340"/>
      <c r="F31" s="470"/>
      <c r="G31" s="479"/>
      <c r="H31" s="478"/>
      <c r="I31" s="480"/>
    </row>
    <row r="32" spans="1:9" s="98" customFormat="1" ht="15.05" hidden="1" customHeight="1">
      <c r="A32" s="103">
        <v>1936</v>
      </c>
      <c r="B32" s="454"/>
      <c r="C32" s="343"/>
      <c r="D32" s="380"/>
      <c r="E32" s="340"/>
      <c r="F32" s="470"/>
      <c r="G32" s="479"/>
      <c r="H32" s="478"/>
      <c r="I32" s="480"/>
    </row>
    <row r="33" spans="1:9" s="98" customFormat="1" ht="15.05" hidden="1" customHeight="1">
      <c r="A33" s="103">
        <v>1937</v>
      </c>
      <c r="B33" s="454"/>
      <c r="C33" s="343"/>
      <c r="D33" s="380"/>
      <c r="E33" s="340"/>
      <c r="F33" s="470"/>
      <c r="G33" s="479"/>
      <c r="H33" s="478"/>
      <c r="I33" s="480"/>
    </row>
    <row r="34" spans="1:9" s="98" customFormat="1" ht="15.05" hidden="1" customHeight="1">
      <c r="A34" s="103">
        <v>1938</v>
      </c>
      <c r="B34" s="454"/>
      <c r="C34" s="343"/>
      <c r="D34" s="380"/>
      <c r="E34" s="340"/>
      <c r="F34" s="470"/>
      <c r="G34" s="479"/>
      <c r="H34" s="478"/>
      <c r="I34" s="480"/>
    </row>
    <row r="35" spans="1:9" s="98" customFormat="1" ht="15.05" hidden="1" customHeight="1">
      <c r="A35" s="102">
        <v>1939</v>
      </c>
      <c r="B35" s="455"/>
      <c r="C35" s="342"/>
      <c r="D35" s="381"/>
      <c r="E35" s="341"/>
      <c r="F35" s="471"/>
      <c r="G35" s="482"/>
      <c r="H35" s="481"/>
      <c r="I35" s="483"/>
    </row>
    <row r="36" spans="1:9" s="98" customFormat="1" ht="15.05" hidden="1" customHeight="1">
      <c r="A36" s="103">
        <v>1940</v>
      </c>
      <c r="B36" s="454"/>
      <c r="C36" s="343"/>
      <c r="D36" s="380"/>
      <c r="E36" s="340"/>
      <c r="F36" s="470"/>
      <c r="G36" s="479"/>
      <c r="H36" s="478"/>
      <c r="I36" s="480"/>
    </row>
    <row r="37" spans="1:9" s="98" customFormat="1" ht="15.05" hidden="1" customHeight="1">
      <c r="A37" s="103">
        <v>1941</v>
      </c>
      <c r="B37" s="454"/>
      <c r="C37" s="343"/>
      <c r="D37" s="380"/>
      <c r="E37" s="340"/>
      <c r="F37" s="470"/>
      <c r="G37" s="479"/>
      <c r="H37" s="478"/>
      <c r="I37" s="480"/>
    </row>
    <row r="38" spans="1:9" s="98" customFormat="1" ht="15.05" hidden="1" customHeight="1">
      <c r="A38" s="103">
        <v>1942</v>
      </c>
      <c r="B38" s="454"/>
      <c r="C38" s="343"/>
      <c r="D38" s="380"/>
      <c r="E38" s="340"/>
      <c r="F38" s="470"/>
      <c r="G38" s="479"/>
      <c r="H38" s="478"/>
      <c r="I38" s="480"/>
    </row>
    <row r="39" spans="1:9" s="98" customFormat="1" ht="15.05" hidden="1" customHeight="1">
      <c r="A39" s="103">
        <v>1943</v>
      </c>
      <c r="B39" s="454"/>
      <c r="C39" s="343"/>
      <c r="D39" s="380"/>
      <c r="E39" s="340"/>
      <c r="F39" s="470"/>
      <c r="G39" s="479"/>
      <c r="H39" s="478"/>
      <c r="I39" s="480"/>
    </row>
    <row r="40" spans="1:9" s="98" customFormat="1" ht="15.05" hidden="1" customHeight="1">
      <c r="A40" s="103">
        <v>1944</v>
      </c>
      <c r="B40" s="454"/>
      <c r="C40" s="343"/>
      <c r="D40" s="380"/>
      <c r="E40" s="340"/>
      <c r="F40" s="470"/>
      <c r="G40" s="479"/>
      <c r="H40" s="478"/>
      <c r="I40" s="480"/>
    </row>
    <row r="41" spans="1:9" s="98" customFormat="1" ht="15.05" hidden="1" customHeight="1">
      <c r="A41" s="103">
        <v>1945</v>
      </c>
      <c r="B41" s="454"/>
      <c r="C41" s="343"/>
      <c r="D41" s="380"/>
      <c r="E41" s="340"/>
      <c r="F41" s="470"/>
      <c r="G41" s="479"/>
      <c r="H41" s="478"/>
      <c r="I41" s="480"/>
    </row>
    <row r="42" spans="1:9" s="98" customFormat="1" ht="15.05" hidden="1" customHeight="1">
      <c r="A42" s="103">
        <v>1946</v>
      </c>
      <c r="B42" s="454"/>
      <c r="C42" s="343"/>
      <c r="D42" s="380"/>
      <c r="E42" s="340"/>
      <c r="F42" s="470"/>
      <c r="G42" s="479"/>
      <c r="H42" s="478"/>
      <c r="I42" s="480"/>
    </row>
    <row r="43" spans="1:9" s="98" customFormat="1" ht="15.05" hidden="1" customHeight="1">
      <c r="A43" s="103">
        <v>1947</v>
      </c>
      <c r="B43" s="454"/>
      <c r="C43" s="343"/>
      <c r="D43" s="380"/>
      <c r="E43" s="340"/>
      <c r="F43" s="470"/>
      <c r="G43" s="479"/>
      <c r="H43" s="478"/>
      <c r="I43" s="480"/>
    </row>
    <row r="44" spans="1:9" s="98" customFormat="1" ht="15.05" hidden="1" customHeight="1">
      <c r="A44" s="103">
        <v>1948</v>
      </c>
      <c r="B44" s="454"/>
      <c r="C44" s="343"/>
      <c r="D44" s="380"/>
      <c r="E44" s="340"/>
      <c r="F44" s="470"/>
      <c r="G44" s="479"/>
      <c r="H44" s="478"/>
      <c r="I44" s="480"/>
    </row>
    <row r="45" spans="1:9" s="98" customFormat="1" ht="15.05" hidden="1" customHeight="1">
      <c r="A45" s="102">
        <v>1949</v>
      </c>
      <c r="B45" s="455"/>
      <c r="C45" s="342"/>
      <c r="D45" s="381"/>
      <c r="E45" s="341"/>
      <c r="F45" s="471"/>
      <c r="G45" s="482"/>
      <c r="H45" s="481"/>
      <c r="I45" s="483"/>
    </row>
    <row r="46" spans="1:9" s="98" customFormat="1" ht="15.05" hidden="1" customHeight="1">
      <c r="A46" s="103">
        <v>1950</v>
      </c>
      <c r="B46" s="454"/>
      <c r="C46" s="343"/>
      <c r="D46" s="380"/>
      <c r="E46" s="340"/>
      <c r="F46" s="470"/>
      <c r="G46" s="479"/>
      <c r="H46" s="478"/>
      <c r="I46" s="480"/>
    </row>
    <row r="47" spans="1:9" s="98" customFormat="1" ht="15.05" hidden="1" customHeight="1">
      <c r="A47" s="103">
        <v>1951</v>
      </c>
      <c r="B47" s="454"/>
      <c r="C47" s="343"/>
      <c r="D47" s="380"/>
      <c r="E47" s="340"/>
      <c r="F47" s="470"/>
      <c r="G47" s="479"/>
      <c r="H47" s="478"/>
      <c r="I47" s="480"/>
    </row>
    <row r="48" spans="1:9" s="98" customFormat="1" ht="15.05" hidden="1" customHeight="1">
      <c r="A48" s="103">
        <v>1952</v>
      </c>
      <c r="B48" s="454"/>
      <c r="C48" s="343"/>
      <c r="D48" s="380"/>
      <c r="E48" s="340"/>
      <c r="F48" s="470"/>
      <c r="G48" s="479"/>
      <c r="H48" s="478"/>
      <c r="I48" s="480"/>
    </row>
    <row r="49" spans="1:9" s="98" customFormat="1" ht="15.05" hidden="1" customHeight="1">
      <c r="A49" s="103">
        <v>1953</v>
      </c>
      <c r="B49" s="454"/>
      <c r="C49" s="343"/>
      <c r="D49" s="380"/>
      <c r="E49" s="340"/>
      <c r="F49" s="470"/>
      <c r="G49" s="479"/>
      <c r="H49" s="478"/>
      <c r="I49" s="480"/>
    </row>
    <row r="50" spans="1:9" s="98" customFormat="1" ht="15.05" hidden="1" customHeight="1">
      <c r="A50" s="103">
        <v>1954</v>
      </c>
      <c r="B50" s="454"/>
      <c r="C50" s="343"/>
      <c r="D50" s="380"/>
      <c r="E50" s="340"/>
      <c r="F50" s="470"/>
      <c r="G50" s="479"/>
      <c r="H50" s="478"/>
      <c r="I50" s="480"/>
    </row>
    <row r="51" spans="1:9" s="98" customFormat="1" ht="15.05" hidden="1" customHeight="1">
      <c r="A51" s="103">
        <v>1955</v>
      </c>
      <c r="B51" s="454"/>
      <c r="C51" s="343"/>
      <c r="D51" s="380"/>
      <c r="E51" s="340"/>
      <c r="F51" s="470"/>
      <c r="G51" s="479"/>
      <c r="H51" s="478"/>
      <c r="I51" s="480"/>
    </row>
    <row r="52" spans="1:9" s="98" customFormat="1" ht="15.05" hidden="1" customHeight="1">
      <c r="A52" s="103">
        <v>1956</v>
      </c>
      <c r="B52" s="454"/>
      <c r="C52" s="343"/>
      <c r="D52" s="380"/>
      <c r="E52" s="340"/>
      <c r="F52" s="470"/>
      <c r="G52" s="479"/>
      <c r="H52" s="478"/>
      <c r="I52" s="480"/>
    </row>
    <row r="53" spans="1:9" s="98" customFormat="1" ht="15.05" hidden="1" customHeight="1">
      <c r="A53" s="103">
        <v>1957</v>
      </c>
      <c r="B53" s="454"/>
      <c r="C53" s="343"/>
      <c r="D53" s="380"/>
      <c r="E53" s="340"/>
      <c r="F53" s="470"/>
      <c r="G53" s="479"/>
      <c r="H53" s="478"/>
      <c r="I53" s="480"/>
    </row>
    <row r="54" spans="1:9" s="98" customFormat="1" ht="15.05" hidden="1" customHeight="1">
      <c r="A54" s="103">
        <v>1958</v>
      </c>
      <c r="B54" s="454"/>
      <c r="C54" s="343"/>
      <c r="D54" s="380"/>
      <c r="E54" s="340"/>
      <c r="F54" s="470"/>
      <c r="G54" s="479"/>
      <c r="H54" s="478"/>
      <c r="I54" s="480"/>
    </row>
    <row r="55" spans="1:9" s="98" customFormat="1" ht="15.05" hidden="1" customHeight="1">
      <c r="A55" s="102">
        <v>1959</v>
      </c>
      <c r="B55" s="455"/>
      <c r="C55" s="342"/>
      <c r="D55" s="381"/>
      <c r="E55" s="341"/>
      <c r="F55" s="471"/>
      <c r="G55" s="482"/>
      <c r="H55" s="481"/>
      <c r="I55" s="483"/>
    </row>
    <row r="56" spans="1:9" hidden="1">
      <c r="A56" s="78">
        <v>1960</v>
      </c>
      <c r="B56" s="454"/>
      <c r="C56" s="343"/>
      <c r="D56" s="380"/>
      <c r="E56" s="340"/>
      <c r="F56" s="470"/>
      <c r="G56" s="479"/>
      <c r="H56" s="478"/>
      <c r="I56" s="480"/>
    </row>
    <row r="57" spans="1:9" hidden="1">
      <c r="A57" s="78">
        <v>1961</v>
      </c>
      <c r="B57" s="454"/>
      <c r="C57" s="343"/>
      <c r="D57" s="380"/>
      <c r="E57" s="340"/>
      <c r="F57" s="470"/>
      <c r="G57" s="479"/>
      <c r="H57" s="478"/>
      <c r="I57" s="480"/>
    </row>
    <row r="58" spans="1:9" hidden="1">
      <c r="A58" s="78">
        <v>1962</v>
      </c>
      <c r="B58" s="599"/>
      <c r="C58" s="559"/>
      <c r="D58" s="558"/>
      <c r="E58" s="558"/>
      <c r="F58" s="568"/>
      <c r="G58" s="579"/>
      <c r="H58" s="585"/>
      <c r="I58" s="586"/>
    </row>
    <row r="59" spans="1:9" hidden="1">
      <c r="A59" s="78">
        <v>1963</v>
      </c>
      <c r="B59" s="600"/>
      <c r="C59" s="561"/>
      <c r="D59" s="560"/>
      <c r="E59" s="560"/>
      <c r="F59" s="569"/>
      <c r="G59" s="580"/>
      <c r="H59" s="587"/>
      <c r="I59" s="588"/>
    </row>
    <row r="60" spans="1:9" hidden="1">
      <c r="A60" s="78">
        <v>1964</v>
      </c>
      <c r="B60" s="600"/>
      <c r="C60" s="561"/>
      <c r="D60" s="560"/>
      <c r="E60" s="560"/>
      <c r="F60" s="569"/>
      <c r="G60" s="580"/>
      <c r="H60" s="587"/>
      <c r="I60" s="588"/>
    </row>
    <row r="61" spans="1:9" hidden="1">
      <c r="A61" s="78">
        <v>1965</v>
      </c>
      <c r="B61" s="600"/>
      <c r="C61" s="561"/>
      <c r="D61" s="560"/>
      <c r="E61" s="560"/>
      <c r="F61" s="569"/>
      <c r="G61" s="580"/>
      <c r="H61" s="587"/>
      <c r="I61" s="588"/>
    </row>
    <row r="62" spans="1:9" hidden="1">
      <c r="A62" s="78">
        <v>1966</v>
      </c>
      <c r="B62" s="600"/>
      <c r="C62" s="561"/>
      <c r="D62" s="560"/>
      <c r="E62" s="560"/>
      <c r="F62" s="569"/>
      <c r="G62" s="580"/>
      <c r="H62" s="587"/>
      <c r="I62" s="588"/>
    </row>
    <row r="63" spans="1:9" hidden="1">
      <c r="A63" s="78">
        <v>1967</v>
      </c>
      <c r="B63" s="600"/>
      <c r="C63" s="561"/>
      <c r="D63" s="560"/>
      <c r="E63" s="560"/>
      <c r="F63" s="570"/>
      <c r="G63" s="581"/>
      <c r="H63" s="587"/>
      <c r="I63" s="588"/>
    </row>
    <row r="64" spans="1:9" hidden="1">
      <c r="A64" s="78">
        <v>1968</v>
      </c>
      <c r="B64" s="600"/>
      <c r="C64" s="561"/>
      <c r="D64" s="560"/>
      <c r="E64" s="560"/>
      <c r="F64" s="570"/>
      <c r="G64" s="581"/>
      <c r="H64" s="587"/>
      <c r="I64" s="588"/>
    </row>
    <row r="65" spans="1:17" hidden="1">
      <c r="A65" s="83">
        <v>1969</v>
      </c>
      <c r="B65" s="601"/>
      <c r="C65" s="563"/>
      <c r="D65" s="562"/>
      <c r="E65" s="562"/>
      <c r="F65" s="571"/>
      <c r="G65" s="582"/>
      <c r="H65" s="589"/>
      <c r="I65" s="590"/>
    </row>
    <row r="66" spans="1:17" hidden="1">
      <c r="A66" s="78">
        <v>1970</v>
      </c>
      <c r="B66" s="600"/>
      <c r="C66" s="561"/>
      <c r="D66" s="560"/>
      <c r="E66" s="560"/>
      <c r="F66" s="570"/>
      <c r="G66" s="581"/>
      <c r="H66" s="587"/>
      <c r="I66" s="588"/>
    </row>
    <row r="67" spans="1:17" hidden="1">
      <c r="A67" s="78">
        <v>1971</v>
      </c>
      <c r="B67" s="600"/>
      <c r="C67" s="561"/>
      <c r="D67" s="560"/>
      <c r="E67" s="560"/>
      <c r="F67" s="570"/>
      <c r="G67" s="581"/>
      <c r="H67" s="587"/>
      <c r="I67" s="588"/>
    </row>
    <row r="68" spans="1:17" hidden="1">
      <c r="A68" s="78">
        <v>1972</v>
      </c>
      <c r="B68" s="600"/>
      <c r="C68" s="561"/>
      <c r="D68" s="560"/>
      <c r="E68" s="560"/>
      <c r="F68" s="570"/>
      <c r="G68" s="581"/>
      <c r="H68" s="587"/>
      <c r="I68" s="588"/>
    </row>
    <row r="69" spans="1:17" hidden="1">
      <c r="A69" s="78">
        <v>1973</v>
      </c>
      <c r="B69" s="600"/>
      <c r="C69" s="561"/>
      <c r="D69" s="560"/>
      <c r="E69" s="560"/>
      <c r="F69" s="570"/>
      <c r="G69" s="581"/>
      <c r="H69" s="587"/>
      <c r="I69" s="588"/>
    </row>
    <row r="70" spans="1:17" hidden="1">
      <c r="A70" s="78">
        <v>1974</v>
      </c>
      <c r="B70" s="600"/>
      <c r="C70" s="561"/>
      <c r="D70" s="560"/>
      <c r="E70" s="560"/>
      <c r="F70" s="570"/>
      <c r="G70" s="581"/>
      <c r="H70" s="587"/>
      <c r="I70" s="588"/>
    </row>
    <row r="71" spans="1:17" hidden="1">
      <c r="A71" s="78">
        <v>1975</v>
      </c>
      <c r="B71" s="600"/>
      <c r="C71" s="561"/>
      <c r="D71" s="560"/>
      <c r="E71" s="560"/>
      <c r="F71" s="570"/>
      <c r="G71" s="581"/>
      <c r="H71" s="587"/>
      <c r="I71" s="588"/>
    </row>
    <row r="72" spans="1:17" hidden="1">
      <c r="A72" s="78">
        <v>1976</v>
      </c>
      <c r="B72" s="600"/>
      <c r="C72" s="561"/>
      <c r="D72" s="560"/>
      <c r="E72" s="560"/>
      <c r="F72" s="570"/>
      <c r="G72" s="581"/>
      <c r="H72" s="587"/>
      <c r="I72" s="588"/>
    </row>
    <row r="73" spans="1:17" hidden="1">
      <c r="A73" s="78">
        <v>1977</v>
      </c>
      <c r="B73" s="600"/>
      <c r="C73" s="561"/>
      <c r="D73" s="560"/>
      <c r="E73" s="560"/>
      <c r="F73" s="570"/>
      <c r="G73" s="581"/>
      <c r="H73" s="587"/>
      <c r="I73" s="588"/>
    </row>
    <row r="74" spans="1:17" hidden="1">
      <c r="A74" s="78">
        <v>1978</v>
      </c>
      <c r="B74" s="600"/>
      <c r="C74" s="561"/>
      <c r="D74" s="560"/>
      <c r="E74" s="560"/>
      <c r="F74" s="570"/>
      <c r="G74" s="581"/>
      <c r="H74" s="587"/>
      <c r="I74" s="588"/>
    </row>
    <row r="75" spans="1:17">
      <c r="A75" s="83">
        <v>1979</v>
      </c>
      <c r="B75" s="601">
        <f>TC3e!D29</f>
        <v>16329.026159293266</v>
      </c>
      <c r="C75" s="563">
        <v>15717.706490683826</v>
      </c>
      <c r="D75" s="562">
        <v>20865.359307232669</v>
      </c>
      <c r="E75" s="562">
        <v>12955.739887819331</v>
      </c>
      <c r="F75" s="572">
        <f>B75*0.5/TC3e!B29</f>
        <v>0.25087411988928593</v>
      </c>
      <c r="G75" s="583">
        <v>0.2716677188873291</v>
      </c>
      <c r="H75" s="589">
        <v>0.25386399030685425</v>
      </c>
      <c r="I75" s="590">
        <v>0.20480912923812866</v>
      </c>
      <c r="L75" s="969">
        <v>152.10499572753906</v>
      </c>
      <c r="M75" s="59">
        <v>87.278427124023438</v>
      </c>
      <c r="N75" s="59">
        <v>39.679641723632813</v>
      </c>
      <c r="O75" s="59">
        <v>25.047883987426758</v>
      </c>
      <c r="P75" s="969">
        <f>L75-M75-N75-O75</f>
        <v>9.9042892456054688E-2</v>
      </c>
      <c r="Q75" s="970">
        <f>B75-TC3c!K76</f>
        <v>-6228.0311749700195</v>
      </c>
    </row>
    <row r="76" spans="1:17">
      <c r="A76" s="78">
        <v>1980</v>
      </c>
      <c r="B76" s="600">
        <f>TC3e!D30</f>
        <v>15989.720476050185</v>
      </c>
      <c r="C76" s="561">
        <v>15319.571092488093</v>
      </c>
      <c r="D76" s="560">
        <v>20142.613043928573</v>
      </c>
      <c r="E76" s="560">
        <v>13239.539884256716</v>
      </c>
      <c r="F76" s="569">
        <f>B76*0.5/TC3e!B30</f>
        <v>0.25164739893696958</v>
      </c>
      <c r="G76" s="580">
        <v>0.27038609981536865</v>
      </c>
      <c r="H76" s="587">
        <v>0.25546467304229736</v>
      </c>
      <c r="I76" s="588">
        <v>0.20921629667282104</v>
      </c>
      <c r="L76" s="969">
        <v>155.26800537109375</v>
      </c>
      <c r="M76" s="59">
        <v>88.974090576171875</v>
      </c>
      <c r="N76" s="59">
        <v>40.637016296386719</v>
      </c>
      <c r="O76" s="59">
        <v>25.536548614501953</v>
      </c>
      <c r="P76" s="969">
        <f t="shared" ref="P76:P110" si="0">L76-M76-N76-O76</f>
        <v>0.12034988403320313</v>
      </c>
      <c r="Q76" s="970">
        <f>B76-TC3c!K77</f>
        <v>-6031.5019463489916</v>
      </c>
    </row>
    <row r="77" spans="1:17">
      <c r="A77" s="78">
        <v>1981</v>
      </c>
      <c r="B77" s="600">
        <f>TC3e!D31</f>
        <v>15672.914896834198</v>
      </c>
      <c r="C77" s="561">
        <v>14751.233632325597</v>
      </c>
      <c r="D77" s="560">
        <v>19615.325322148721</v>
      </c>
      <c r="E77" s="560">
        <v>14080.107500822322</v>
      </c>
      <c r="F77" s="569">
        <f>B77*0.5/TC3e!B31</f>
        <v>0.24664126287138233</v>
      </c>
      <c r="G77" s="580">
        <v>0.26466232538223267</v>
      </c>
      <c r="H77" s="587">
        <v>0.24833327531814575</v>
      </c>
      <c r="I77" s="588">
        <v>0.21212756633758545</v>
      </c>
      <c r="L77" s="969">
        <v>158.03300476074219</v>
      </c>
      <c r="M77" s="59">
        <v>90.564613342285156</v>
      </c>
      <c r="N77" s="59">
        <v>41.256591796875</v>
      </c>
      <c r="O77" s="59">
        <v>26.078824996948242</v>
      </c>
      <c r="P77" s="969">
        <f t="shared" si="0"/>
        <v>0.13297462463378906</v>
      </c>
      <c r="Q77" s="970">
        <f>B77-TC3c!K78</f>
        <v>-6001.4388234719154</v>
      </c>
    </row>
    <row r="78" spans="1:17">
      <c r="A78" s="78">
        <v>1982</v>
      </c>
      <c r="B78" s="600">
        <f>TC3e!D32</f>
        <v>14879.547837184276</v>
      </c>
      <c r="C78" s="561">
        <v>13805.392378886658</v>
      </c>
      <c r="D78" s="560">
        <v>18372.836601907406</v>
      </c>
      <c r="E78" s="560">
        <v>14392.20741878129</v>
      </c>
      <c r="F78" s="569">
        <f>B78*0.5/TC3e!B32</f>
        <v>0.23979736865599496</v>
      </c>
      <c r="G78" s="580">
        <v>0.25640350580215454</v>
      </c>
      <c r="H78" s="587">
        <v>0.23994004726409912</v>
      </c>
      <c r="I78" s="588">
        <v>0.21262586116790771</v>
      </c>
      <c r="L78" s="969">
        <v>160.66499328613281</v>
      </c>
      <c r="M78" s="59">
        <v>92.015541076660156</v>
      </c>
      <c r="N78" s="59">
        <v>41.769207000732422</v>
      </c>
      <c r="O78" s="59">
        <v>26.771745681762695</v>
      </c>
      <c r="P78" s="969">
        <f t="shared" si="0"/>
        <v>0.10849952697753906</v>
      </c>
      <c r="Q78" s="970">
        <f>B78-TC3c!K79</f>
        <v>-5410.9246005242712</v>
      </c>
    </row>
    <row r="79" spans="1:17">
      <c r="A79" s="78">
        <v>1983</v>
      </c>
      <c r="B79" s="600">
        <f>TC3e!D33</f>
        <v>14593.143254661656</v>
      </c>
      <c r="C79" s="561">
        <v>13443.907483420147</v>
      </c>
      <c r="D79" s="560">
        <v>17946.498530753288</v>
      </c>
      <c r="E79" s="560">
        <v>14762.493293334264</v>
      </c>
      <c r="F79" s="569">
        <f>B79*0.5/TC3e!B33</f>
        <v>0.23163679386105546</v>
      </c>
      <c r="G79" s="580">
        <v>0.24732136726379395</v>
      </c>
      <c r="H79" s="587">
        <v>0.22992515563964844</v>
      </c>
      <c r="I79" s="588">
        <v>0.21105861663818359</v>
      </c>
      <c r="L79" s="969">
        <v>163.13499450683594</v>
      </c>
      <c r="M79" s="59">
        <v>94.026664733886719</v>
      </c>
      <c r="N79" s="59">
        <v>41.595298767089844</v>
      </c>
      <c r="O79" s="59">
        <v>27.355344772338867</v>
      </c>
      <c r="P79" s="969">
        <f t="shared" si="0"/>
        <v>0.15768623352050781</v>
      </c>
      <c r="Q79" s="970">
        <f>B79-TC3c!K80</f>
        <v>-5305.3351088098461</v>
      </c>
    </row>
    <row r="80" spans="1:17">
      <c r="A80" s="78">
        <v>1984</v>
      </c>
      <c r="B80" s="600">
        <f>TC3e!D34</f>
        <v>14952.383126406072</v>
      </c>
      <c r="C80" s="561">
        <v>13632.552658645354</v>
      </c>
      <c r="D80" s="560">
        <v>18595.728982814861</v>
      </c>
      <c r="E80" s="560">
        <v>15645.36746890892</v>
      </c>
      <c r="F80" s="569">
        <f>B80*0.5/TC3e!B34</f>
        <v>0.22386279848974142</v>
      </c>
      <c r="G80" s="580">
        <v>0.23850595951080322</v>
      </c>
      <c r="H80" s="587">
        <v>0.22311818599700928</v>
      </c>
      <c r="I80" s="588">
        <v>0.20715820789337158</v>
      </c>
      <c r="L80" s="969">
        <v>165.64999389648438</v>
      </c>
      <c r="M80" s="59">
        <v>95.948341369628906</v>
      </c>
      <c r="N80" s="59">
        <v>41.558040618896484</v>
      </c>
      <c r="O80" s="59">
        <v>27.919868469238281</v>
      </c>
      <c r="P80" s="969">
        <f t="shared" si="0"/>
        <v>0.22374343872070313</v>
      </c>
      <c r="Q80" s="970">
        <f>B80-TC3c!K81</f>
        <v>-5549.184971859042</v>
      </c>
    </row>
    <row r="81" spans="1:17">
      <c r="A81" s="78">
        <v>1985</v>
      </c>
      <c r="B81" s="600">
        <f>TC3e!D35</f>
        <v>15076.814406361744</v>
      </c>
      <c r="C81" s="561">
        <v>13805.346008346249</v>
      </c>
      <c r="D81" s="560">
        <v>18525.978846353617</v>
      </c>
      <c r="E81" s="560">
        <v>15775.097802545715</v>
      </c>
      <c r="F81" s="569">
        <f>B81*0.5/TC3e!B35</f>
        <v>0.22508508556743087</v>
      </c>
      <c r="G81" s="580">
        <v>0.23975473642349243</v>
      </c>
      <c r="H81" s="587">
        <v>0.22364401817321777</v>
      </c>
      <c r="I81" s="588">
        <v>0.20789444446563721</v>
      </c>
      <c r="L81" s="969">
        <v>168.20500183105469</v>
      </c>
      <c r="M81" s="59">
        <v>97.287071228027344</v>
      </c>
      <c r="N81" s="59">
        <v>42.247276306152344</v>
      </c>
      <c r="O81" s="59">
        <v>28.436548233032227</v>
      </c>
      <c r="P81" s="969">
        <f t="shared" si="0"/>
        <v>0.23410606384277344</v>
      </c>
      <c r="Q81" s="970">
        <f>B81-TC3c!K82</f>
        <v>-5802.0450860116689</v>
      </c>
    </row>
    <row r="82" spans="1:17">
      <c r="A82" s="78">
        <v>1986</v>
      </c>
      <c r="B82" s="600">
        <f>TC3e!D36</f>
        <v>15137.018338790105</v>
      </c>
      <c r="C82" s="561">
        <v>13943.957257063748</v>
      </c>
      <c r="D82" s="560">
        <v>18710.280464510051</v>
      </c>
      <c r="E82" s="560">
        <v>15369.503167170509</v>
      </c>
      <c r="F82" s="569">
        <f>B82*0.5/TC3e!B36</f>
        <v>0.22395047933235088</v>
      </c>
      <c r="G82" s="580">
        <v>0.2359040379524231</v>
      </c>
      <c r="H82" s="587">
        <v>0.22268855571746826</v>
      </c>
      <c r="I82" s="588">
        <v>0.21088141202926636</v>
      </c>
      <c r="L82" s="969">
        <v>170.55599975585938</v>
      </c>
      <c r="M82" s="59">
        <v>99.005638122558594</v>
      </c>
      <c r="N82" s="59">
        <v>42.292392730712891</v>
      </c>
      <c r="O82" s="59">
        <v>29.00347900390625</v>
      </c>
      <c r="P82" s="969">
        <f t="shared" si="0"/>
        <v>0.25448989868164063</v>
      </c>
      <c r="Q82" s="970">
        <f>B82-TC3c!K83</f>
        <v>-5917.9037643480078</v>
      </c>
    </row>
    <row r="83" spans="1:17">
      <c r="A83" s="78">
        <v>1987</v>
      </c>
      <c r="B83" s="600">
        <f>TC3e!D37</f>
        <v>15289.709422874628</v>
      </c>
      <c r="C83" s="561">
        <v>14220.327262921215</v>
      </c>
      <c r="D83" s="560">
        <v>19168.078296158634</v>
      </c>
      <c r="E83" s="560">
        <v>14689.927451864631</v>
      </c>
      <c r="F83" s="569">
        <f>B83*0.5/TC3e!B37</f>
        <v>0.22065835488964489</v>
      </c>
      <c r="G83" s="580">
        <v>0.23189884424209595</v>
      </c>
      <c r="H83" s="587">
        <v>0.21915566921234131</v>
      </c>
      <c r="I83" s="588">
        <v>0.208030104637146</v>
      </c>
      <c r="L83" s="969">
        <v>172.552001953125</v>
      </c>
      <c r="M83" s="59">
        <v>100.43572998046875</v>
      </c>
      <c r="N83" s="59">
        <v>42.338615417480469</v>
      </c>
      <c r="O83" s="59">
        <v>29.55378532409668</v>
      </c>
      <c r="P83" s="969">
        <f t="shared" si="0"/>
        <v>0.22387123107910156</v>
      </c>
      <c r="Q83" s="970">
        <f>B83-TC3c!K84</f>
        <v>-6274.6172047256114</v>
      </c>
    </row>
    <row r="84" spans="1:17">
      <c r="A84" s="78">
        <v>1988</v>
      </c>
      <c r="B84" s="600">
        <f>TC3e!D38</f>
        <v>15645.588856457711</v>
      </c>
      <c r="C84" s="561">
        <v>14646.267219401567</v>
      </c>
      <c r="D84" s="560">
        <v>19794.398401156628</v>
      </c>
      <c r="E84" s="560">
        <v>14485.579448890283</v>
      </c>
      <c r="F84" s="569">
        <f>B84*0.5/TC3e!B38</f>
        <v>0.2149590324532355</v>
      </c>
      <c r="G84" s="580">
        <v>0.22809910774230957</v>
      </c>
      <c r="H84" s="587">
        <v>0.21087026596069336</v>
      </c>
      <c r="I84" s="588">
        <v>0.20126616954803467</v>
      </c>
      <c r="L84" s="969">
        <v>174.343994140625</v>
      </c>
      <c r="M84" s="59">
        <v>101.41858673095703</v>
      </c>
      <c r="N84" s="59">
        <v>42.767276763916016</v>
      </c>
      <c r="O84" s="59">
        <v>29.936172485351563</v>
      </c>
      <c r="P84" s="969">
        <f t="shared" si="0"/>
        <v>0.22195816040039063</v>
      </c>
      <c r="Q84" s="970">
        <f>B84-TC3c!K85</f>
        <v>-6367.5419896631756</v>
      </c>
    </row>
    <row r="85" spans="1:17">
      <c r="A85" s="83">
        <v>1989</v>
      </c>
      <c r="B85" s="601">
        <f>TC3e!D39</f>
        <v>15869.501209556205</v>
      </c>
      <c r="C85" s="563">
        <v>14839.666737226393</v>
      </c>
      <c r="D85" s="562">
        <v>20167.819629933125</v>
      </c>
      <c r="E85" s="562">
        <v>14624.983564282022</v>
      </c>
      <c r="F85" s="572">
        <f>B85*0.5/TC3e!B39</f>
        <v>0.21672971591688164</v>
      </c>
      <c r="G85" s="583">
        <v>0.22902375459671021</v>
      </c>
      <c r="H85" s="589">
        <v>0.2147708535194397</v>
      </c>
      <c r="I85" s="590">
        <v>0.20203191041946411</v>
      </c>
      <c r="L85" s="969">
        <v>176.05999755859375</v>
      </c>
      <c r="M85" s="59">
        <v>102.11214447021484</v>
      </c>
      <c r="N85" s="59">
        <v>43.215118408203125</v>
      </c>
      <c r="O85" s="59">
        <v>30.53131103515625</v>
      </c>
      <c r="P85" s="969">
        <f t="shared" si="0"/>
        <v>0.20142364501953125</v>
      </c>
      <c r="Q85" s="970">
        <f>B85-TC3c!K86</f>
        <v>-6649.6680001894747</v>
      </c>
    </row>
    <row r="86" spans="1:17">
      <c r="A86" s="78">
        <v>1990</v>
      </c>
      <c r="B86" s="600">
        <f>TC3e!D40</f>
        <v>15939.984533549257</v>
      </c>
      <c r="C86" s="561">
        <v>14911.515135320511</v>
      </c>
      <c r="D86" s="560">
        <v>20355.907955416584</v>
      </c>
      <c r="E86" s="560">
        <v>14697.747426711885</v>
      </c>
      <c r="F86" s="569">
        <f>B86*0.5/TC3e!B40</f>
        <v>0.21603558931065325</v>
      </c>
      <c r="G86" s="580">
        <v>0.22883784770965576</v>
      </c>
      <c r="H86" s="587">
        <v>0.2134978175163269</v>
      </c>
      <c r="I86" s="588">
        <v>0.20285558700561523</v>
      </c>
      <c r="L86" s="969">
        <v>178.36500549316406</v>
      </c>
      <c r="M86" s="59">
        <v>103.22325134277344</v>
      </c>
      <c r="N86" s="59">
        <v>43.752761840820313</v>
      </c>
      <c r="O86" s="59">
        <v>31.086135864257813</v>
      </c>
      <c r="P86" s="969">
        <f t="shared" si="0"/>
        <v>0.3028564453125</v>
      </c>
      <c r="Q86" s="970">
        <f>B86-TC3c!K87</f>
        <v>-6551.6742500496584</v>
      </c>
    </row>
    <row r="87" spans="1:17">
      <c r="A87" s="78">
        <v>1991</v>
      </c>
      <c r="B87" s="600">
        <f>TC3e!D41</f>
        <v>15798.233333658187</v>
      </c>
      <c r="C87" s="561">
        <v>14555.977676599798</v>
      </c>
      <c r="D87" s="560">
        <v>20239.638891724149</v>
      </c>
      <c r="E87" s="560">
        <v>15080.161979083005</v>
      </c>
      <c r="F87" s="569">
        <f>B87*0.5/TC3e!B41</f>
        <v>0.21557538603734475</v>
      </c>
      <c r="G87" s="580">
        <v>0.22670334577560425</v>
      </c>
      <c r="H87" s="587">
        <v>0.2151607871055603</v>
      </c>
      <c r="I87" s="588">
        <v>0.20469921827316284</v>
      </c>
      <c r="L87" s="969">
        <v>180.97799682617188</v>
      </c>
      <c r="M87" s="59">
        <v>103.67823028564453</v>
      </c>
      <c r="N87" s="59">
        <v>45.283565521240234</v>
      </c>
      <c r="O87" s="59">
        <v>31.675399780273438</v>
      </c>
      <c r="P87" s="969">
        <f t="shared" si="0"/>
        <v>0.34080123901367188</v>
      </c>
      <c r="Q87" s="970">
        <f>B87-TC3c!K88</f>
        <v>-6275.0991811777531</v>
      </c>
    </row>
    <row r="88" spans="1:17">
      <c r="A88" s="78">
        <v>1992</v>
      </c>
      <c r="B88" s="600">
        <f>TC3e!D42</f>
        <v>15785.159992192748</v>
      </c>
      <c r="C88" s="561">
        <v>14658.444160935496</v>
      </c>
      <c r="D88" s="560">
        <v>20322.528419872979</v>
      </c>
      <c r="E88" s="560">
        <v>14492.061689953302</v>
      </c>
      <c r="F88" s="569">
        <f>B88*0.5/TC3e!B42</f>
        <v>0.20930713170651979</v>
      </c>
      <c r="G88" s="580">
        <v>0.22290825843811035</v>
      </c>
      <c r="H88" s="587">
        <v>0.20781481266021729</v>
      </c>
      <c r="I88" s="588">
        <v>0.19463831186294556</v>
      </c>
      <c r="L88" s="969">
        <v>183.4429931640625</v>
      </c>
      <c r="M88" s="59">
        <v>103.9420166015625</v>
      </c>
      <c r="N88" s="59">
        <v>46.929386138916016</v>
      </c>
      <c r="O88" s="59">
        <v>32.178207397460938</v>
      </c>
      <c r="P88" s="969">
        <f t="shared" si="0"/>
        <v>0.39338302612304688</v>
      </c>
      <c r="Q88" s="970">
        <f>B88-TC3c!K89</f>
        <v>-6273.4436638801781</v>
      </c>
    </row>
    <row r="89" spans="1:17">
      <c r="A89" s="78">
        <v>1993</v>
      </c>
      <c r="B89" s="600">
        <f>TC3e!D43</f>
        <v>15961.309550773338</v>
      </c>
      <c r="C89" s="561">
        <v>14947.933170157843</v>
      </c>
      <c r="D89" s="560">
        <v>20943.886360302822</v>
      </c>
      <c r="E89" s="560">
        <v>13802.433648697723</v>
      </c>
      <c r="F89" s="569">
        <f>B89*0.5/TC3e!B43</f>
        <v>0.21168292187427976</v>
      </c>
      <c r="G89" s="580">
        <v>0.22684848308563232</v>
      </c>
      <c r="H89" s="587">
        <v>0.21360498666763306</v>
      </c>
      <c r="I89" s="588">
        <v>0.18936431407928467</v>
      </c>
      <c r="L89" s="969">
        <v>185.68499755859375</v>
      </c>
      <c r="M89" s="59">
        <v>104.13827514648438</v>
      </c>
      <c r="N89" s="59">
        <v>48.255435943603516</v>
      </c>
      <c r="O89" s="59">
        <v>32.782096862792969</v>
      </c>
      <c r="P89" s="969">
        <f t="shared" si="0"/>
        <v>0.50918960571289063</v>
      </c>
      <c r="Q89" s="970">
        <f>B89-TC3c!K90</f>
        <v>-6634.8918573616211</v>
      </c>
    </row>
    <row r="90" spans="1:17">
      <c r="A90" s="78">
        <v>1994</v>
      </c>
      <c r="B90" s="600">
        <f>TC3e!D44</f>
        <v>16219.445994098503</v>
      </c>
      <c r="C90" s="561">
        <v>15235.667527261789</v>
      </c>
      <c r="D90" s="560">
        <v>21009.930675389209</v>
      </c>
      <c r="E90" s="560">
        <v>14016.424644540581</v>
      </c>
      <c r="F90" s="569">
        <f>B90*0.5/TC3e!B44</f>
        <v>0.21173908010140116</v>
      </c>
      <c r="G90" s="580">
        <v>0.22773343324661255</v>
      </c>
      <c r="H90" s="587">
        <v>0.21177643537521362</v>
      </c>
      <c r="I90" s="588">
        <v>0.19059962034225464</v>
      </c>
      <c r="L90" s="969">
        <v>187.75700378417969</v>
      </c>
      <c r="M90" s="59">
        <v>104.38193511962891</v>
      </c>
      <c r="N90" s="59">
        <v>49.857337951660156</v>
      </c>
      <c r="O90" s="59">
        <v>33.151519775390625</v>
      </c>
      <c r="P90" s="969">
        <f t="shared" si="0"/>
        <v>0.3662109375</v>
      </c>
      <c r="Q90" s="970">
        <f>B90-TC3c!K91</f>
        <v>-7061.1238502249435</v>
      </c>
    </row>
    <row r="91" spans="1:17">
      <c r="A91" s="78">
        <v>1995</v>
      </c>
      <c r="B91" s="600">
        <f>TC3e!D45</f>
        <v>16253.578120143073</v>
      </c>
      <c r="C91" s="561">
        <v>15097.967992525149</v>
      </c>
      <c r="D91" s="560">
        <v>21194.895284143011</v>
      </c>
      <c r="E91" s="560">
        <v>14465.810636338332</v>
      </c>
      <c r="F91" s="569">
        <f>B91*0.5/TC3e!B45</f>
        <v>0.20937222206106235</v>
      </c>
      <c r="G91" s="580">
        <v>0.22540867328643799</v>
      </c>
      <c r="H91" s="587">
        <v>0.20963704586029053</v>
      </c>
      <c r="I91" s="588">
        <v>0.19101077318191528</v>
      </c>
      <c r="L91" s="969">
        <v>189.91099548339844</v>
      </c>
      <c r="M91" s="59">
        <v>104.97669219970703</v>
      </c>
      <c r="N91" s="59">
        <v>51.008590698242188</v>
      </c>
      <c r="O91" s="59">
        <v>33.537284851074219</v>
      </c>
      <c r="P91" s="969">
        <f t="shared" si="0"/>
        <v>0.388427734375</v>
      </c>
      <c r="Q91" s="970">
        <f>B91-TC3c!K92</f>
        <v>-7201.0786389391251</v>
      </c>
    </row>
    <row r="92" spans="1:17">
      <c r="A92" s="78">
        <v>1996</v>
      </c>
      <c r="B92" s="600">
        <f>TC3e!D46</f>
        <v>16332.063070980053</v>
      </c>
      <c r="C92" s="561">
        <v>15133.118262718495</v>
      </c>
      <c r="D92" s="560">
        <v>21083.890020161551</v>
      </c>
      <c r="E92" s="560">
        <v>14485.486920491714</v>
      </c>
      <c r="F92" s="569">
        <f>B92*0.5/TC3e!B46</f>
        <v>0.20656862503770668</v>
      </c>
      <c r="G92" s="580">
        <v>0.2222256064414978</v>
      </c>
      <c r="H92" s="587">
        <v>0.20591777563095093</v>
      </c>
      <c r="I92" s="588">
        <v>0.18969160318374634</v>
      </c>
      <c r="L92" s="969">
        <v>192.04299926757813</v>
      </c>
      <c r="M92" s="59">
        <v>104.64340209960938</v>
      </c>
      <c r="N92" s="59">
        <v>53.347248077392578</v>
      </c>
      <c r="O92" s="59">
        <v>33.895404815673828</v>
      </c>
      <c r="P92" s="969">
        <f t="shared" si="0"/>
        <v>0.15694427490234375</v>
      </c>
      <c r="Q92" s="970">
        <f>B92-TC3c!K93</f>
        <v>-7583.3272335938818</v>
      </c>
    </row>
    <row r="93" spans="1:17">
      <c r="A93" s="78">
        <v>1997</v>
      </c>
      <c r="B93" s="600">
        <f>TC3e!D47</f>
        <v>16506.690299592621</v>
      </c>
      <c r="C93" s="561">
        <v>15409.800538062056</v>
      </c>
      <c r="D93" s="560">
        <v>21362.542073139935</v>
      </c>
      <c r="E93" s="560">
        <v>14120.685503557572</v>
      </c>
      <c r="F93" s="569">
        <f>B93*0.5/TC3e!B47</f>
        <v>0.20427908251487154</v>
      </c>
      <c r="G93" s="580">
        <v>0.22161352634429932</v>
      </c>
      <c r="H93" s="587">
        <v>0.20225244760513306</v>
      </c>
      <c r="I93" s="588">
        <v>0.18534207344055176</v>
      </c>
      <c r="L93" s="969">
        <v>194.42599487304688</v>
      </c>
      <c r="M93" s="59">
        <v>105.69508361816406</v>
      </c>
      <c r="N93" s="59">
        <v>54.483566284179688</v>
      </c>
      <c r="O93" s="59">
        <v>34.167224884033203</v>
      </c>
      <c r="P93" s="969">
        <f t="shared" si="0"/>
        <v>8.0120086669921875E-2</v>
      </c>
      <c r="Q93" s="970">
        <f>B93-TC3c!K94</f>
        <v>-8003.8589456048467</v>
      </c>
    </row>
    <row r="94" spans="1:17">
      <c r="A94" s="78">
        <v>1998</v>
      </c>
      <c r="B94" s="600">
        <f>TC3e!D48</f>
        <v>17005.044096325684</v>
      </c>
      <c r="C94" s="561">
        <v>16036.388309273649</v>
      </c>
      <c r="D94" s="560">
        <v>21876.290285535299</v>
      </c>
      <c r="E94" s="560">
        <v>14096.461387363013</v>
      </c>
      <c r="F94" s="569">
        <f>B94*0.5/TC3e!B48</f>
        <v>0.20358964372549612</v>
      </c>
      <c r="G94" s="580">
        <v>0.22130823135375977</v>
      </c>
      <c r="H94" s="587">
        <v>0.200603187084198</v>
      </c>
      <c r="I94" s="588">
        <v>0.18456119298934937</v>
      </c>
      <c r="L94" s="969">
        <v>196.79499816894531</v>
      </c>
      <c r="M94" s="59">
        <v>106.45875549316406</v>
      </c>
      <c r="N94" s="59">
        <v>55.884075164794922</v>
      </c>
      <c r="O94" s="59">
        <v>34.376064300537109</v>
      </c>
      <c r="P94" s="969">
        <f t="shared" si="0"/>
        <v>7.610321044921875E-2</v>
      </c>
      <c r="Q94" s="970">
        <f>B94-TC3c!K95</f>
        <v>-8416.2978869465114</v>
      </c>
    </row>
    <row r="95" spans="1:17">
      <c r="A95" s="83">
        <v>1999</v>
      </c>
      <c r="B95" s="601">
        <f>TC3e!D49</f>
        <v>17232.439270370567</v>
      </c>
      <c r="C95" s="563">
        <v>16194.869416650286</v>
      </c>
      <c r="D95" s="562">
        <v>22260.947721696288</v>
      </c>
      <c r="E95" s="562">
        <v>14346.905274763869</v>
      </c>
      <c r="F95" s="572">
        <f>B95*0.5/TC3e!B49</f>
        <v>0.20073659907553443</v>
      </c>
      <c r="G95" s="583">
        <v>0.21613019704818726</v>
      </c>
      <c r="H95" s="589">
        <v>0.19842547178268433</v>
      </c>
      <c r="I95" s="590">
        <v>0.18917691707611084</v>
      </c>
      <c r="L95" s="969">
        <v>199.2550048828125</v>
      </c>
      <c r="M95" s="59">
        <v>106.99850463867188</v>
      </c>
      <c r="N95" s="59">
        <v>57.599071502685547</v>
      </c>
      <c r="O95" s="59">
        <v>34.588054656982422</v>
      </c>
      <c r="P95" s="969">
        <f t="shared" si="0"/>
        <v>6.937408447265625E-2</v>
      </c>
      <c r="Q95" s="970">
        <f>B95-TC3c!K96</f>
        <v>-8746.2860508347039</v>
      </c>
    </row>
    <row r="96" spans="1:17">
      <c r="A96" s="88">
        <v>2000</v>
      </c>
      <c r="B96" s="602">
        <f>TC3e!D50</f>
        <v>17383.055989426241</v>
      </c>
      <c r="C96" s="565">
        <v>16260.169188003994</v>
      </c>
      <c r="D96" s="564">
        <v>22755.929146435548</v>
      </c>
      <c r="E96" s="564">
        <v>14015.391700772745</v>
      </c>
      <c r="F96" s="573">
        <f>B96*0.5/TC3e!B50</f>
        <v>0.19689965808370943</v>
      </c>
      <c r="G96" s="584">
        <v>0.21116399765014648</v>
      </c>
      <c r="H96" s="591">
        <v>0.19761592149734497</v>
      </c>
      <c r="I96" s="592">
        <v>0.18212294578552246</v>
      </c>
      <c r="L96" s="969">
        <v>201.64599609375</v>
      </c>
      <c r="M96" s="59">
        <v>107.03167724609375</v>
      </c>
      <c r="N96" s="59">
        <v>59.715686798095703</v>
      </c>
      <c r="O96" s="59">
        <v>34.847560882568359</v>
      </c>
      <c r="P96" s="969">
        <f t="shared" si="0"/>
        <v>5.10711669921875E-2</v>
      </c>
      <c r="Q96" s="970">
        <f>B96-TC3c!K97</f>
        <v>-9107.7897795967183</v>
      </c>
    </row>
    <row r="97" spans="1:17">
      <c r="A97" s="78">
        <v>2001</v>
      </c>
      <c r="B97" s="600">
        <f>TC3e!D51</f>
        <v>17786.672853296433</v>
      </c>
      <c r="C97" s="561">
        <v>16532.055258066568</v>
      </c>
      <c r="D97" s="560">
        <v>22953.356767800684</v>
      </c>
      <c r="E97" s="560">
        <v>14714.818188788717</v>
      </c>
      <c r="F97" s="569">
        <f>B97*0.5/TC3e!B51</f>
        <v>0.19779122584468123</v>
      </c>
      <c r="G97" s="580">
        <v>0.21312069892883301</v>
      </c>
      <c r="H97" s="587">
        <v>0.19853311777114868</v>
      </c>
      <c r="I97" s="588">
        <v>0.18024581670761108</v>
      </c>
      <c r="L97" s="969">
        <v>203.7760009765625</v>
      </c>
      <c r="M97" s="59">
        <v>106.18775177001953</v>
      </c>
      <c r="N97" s="59">
        <v>62.486137390136719</v>
      </c>
      <c r="O97" s="59">
        <v>35.053409576416016</v>
      </c>
      <c r="P97" s="969">
        <f t="shared" si="0"/>
        <v>4.8702239990234375E-2</v>
      </c>
      <c r="Q97" s="970">
        <f>B97-TC3c!K98</f>
        <v>-8804.1044404463428</v>
      </c>
    </row>
    <row r="98" spans="1:17">
      <c r="A98" s="78">
        <v>2002</v>
      </c>
      <c r="B98" s="600">
        <f>TC3e!D52</f>
        <v>18156.331618243363</v>
      </c>
      <c r="C98" s="561">
        <v>16787.746936283627</v>
      </c>
      <c r="D98" s="560">
        <v>23593.842262321668</v>
      </c>
      <c r="E98" s="560">
        <v>14907.39972033165</v>
      </c>
      <c r="F98" s="569">
        <f>B98*0.5/TC3e!B52</f>
        <v>0.19615049508089932</v>
      </c>
      <c r="G98" s="580">
        <v>0.21405243873596191</v>
      </c>
      <c r="H98" s="587">
        <v>0.1971743106842041</v>
      </c>
      <c r="I98" s="588">
        <v>0.17484760284423828</v>
      </c>
      <c r="L98" s="969">
        <v>206.20100402832031</v>
      </c>
      <c r="M98" s="59">
        <v>105.94461059570313</v>
      </c>
      <c r="N98" s="59">
        <v>64.90081787109375</v>
      </c>
      <c r="O98" s="59">
        <v>35.291629791259766</v>
      </c>
      <c r="P98" s="969">
        <f t="shared" si="0"/>
        <v>6.3945770263671875E-2</v>
      </c>
      <c r="Q98" s="970">
        <f>B98-TC3c!K99</f>
        <v>-8173.1145552729431</v>
      </c>
    </row>
    <row r="99" spans="1:17">
      <c r="A99" s="78">
        <v>2003</v>
      </c>
      <c r="B99" s="600">
        <f>TC3e!D53</f>
        <v>18069.711316735731</v>
      </c>
      <c r="C99" s="561">
        <v>16723.890638813027</v>
      </c>
      <c r="D99" s="560">
        <v>23178.922553386401</v>
      </c>
      <c r="E99" s="560">
        <v>14927.978716917884</v>
      </c>
      <c r="F99" s="569">
        <f>B99*0.5/TC3e!B53</f>
        <v>0.19282591493135831</v>
      </c>
      <c r="G99" s="580">
        <v>0.2109297513961792</v>
      </c>
      <c r="H99" s="587">
        <v>0.19259434938430786</v>
      </c>
      <c r="I99" s="588">
        <v>0.17317497730255127</v>
      </c>
      <c r="L99" s="969">
        <v>208.60600280761719</v>
      </c>
      <c r="M99" s="59">
        <v>105.52365875244141</v>
      </c>
      <c r="N99" s="59">
        <v>67.388717651367188</v>
      </c>
      <c r="O99" s="59">
        <v>35.579193115234375</v>
      </c>
      <c r="P99" s="969">
        <f t="shared" si="0"/>
        <v>0.11443328857421875</v>
      </c>
      <c r="Q99" s="970">
        <f>B99-TC3c!K100</f>
        <v>-8105.8088772860137</v>
      </c>
    </row>
    <row r="100" spans="1:17">
      <c r="A100" s="78">
        <v>2004</v>
      </c>
      <c r="B100" s="600">
        <f>TC3e!D54</f>
        <v>18109.31547894988</v>
      </c>
      <c r="C100" s="561">
        <v>16842.634028413522</v>
      </c>
      <c r="D100" s="560">
        <v>23228.015055645439</v>
      </c>
      <c r="E100" s="560">
        <v>14573.93686740345</v>
      </c>
      <c r="F100" s="569">
        <f>B100*0.5/TC3e!B54</f>
        <v>0.1893284416680526</v>
      </c>
      <c r="G100" s="580">
        <v>0.20825457572937012</v>
      </c>
      <c r="H100" s="587">
        <v>0.18893200159072876</v>
      </c>
      <c r="I100" s="588">
        <v>0.16919660568237305</v>
      </c>
      <c r="L100" s="969">
        <v>210.95100402832031</v>
      </c>
      <c r="M100" s="59">
        <v>105.16513061523438</v>
      </c>
      <c r="N100" s="59">
        <v>69.702667236328125</v>
      </c>
      <c r="O100" s="59">
        <v>35.963962554931641</v>
      </c>
      <c r="P100" s="969">
        <f t="shared" si="0"/>
        <v>0.11924362182617188</v>
      </c>
      <c r="Q100" s="970">
        <f>B100-TC3c!K101</f>
        <v>-8554.0920765330884</v>
      </c>
    </row>
    <row r="101" spans="1:17">
      <c r="A101" s="78">
        <v>2005</v>
      </c>
      <c r="B101" s="600">
        <f>TC3e!D55</f>
        <v>18085.658883548182</v>
      </c>
      <c r="C101" s="561">
        <v>16705.947689258777</v>
      </c>
      <c r="D101" s="560">
        <v>23226.894811636314</v>
      </c>
      <c r="E101" s="560">
        <v>14755.363195676458</v>
      </c>
      <c r="F101" s="569">
        <f>B101*0.5/TC3e!B55</f>
        <v>0.1892204568610199</v>
      </c>
      <c r="G101" s="580">
        <v>0.20891958475112915</v>
      </c>
      <c r="H101" s="587">
        <v>0.18866020441055298</v>
      </c>
      <c r="I101" s="588">
        <v>0.16897088289260864</v>
      </c>
      <c r="L101" s="969">
        <v>213.3489990234375</v>
      </c>
      <c r="M101" s="59">
        <v>105.70401000976563</v>
      </c>
      <c r="N101" s="59">
        <v>71.146636962890625</v>
      </c>
      <c r="O101" s="59">
        <v>36.338493347167969</v>
      </c>
      <c r="P101" s="969">
        <f t="shared" si="0"/>
        <v>0.15985870361328125</v>
      </c>
      <c r="Q101" s="970">
        <f>B101-TC3c!K102</f>
        <v>-9199.1679658674111</v>
      </c>
    </row>
    <row r="102" spans="1:17">
      <c r="A102" s="78">
        <v>2006</v>
      </c>
      <c r="B102" s="600">
        <f>TC3e!D56</f>
        <v>17959.329682381023</v>
      </c>
      <c r="C102" s="561">
        <v>16521.179534187726</v>
      </c>
      <c r="D102" s="560">
        <v>23148.713646675944</v>
      </c>
      <c r="E102" s="560">
        <v>14490.809972328323</v>
      </c>
      <c r="F102" s="569">
        <f>B102*0.5/TC3e!B56</f>
        <v>0.18669467049919472</v>
      </c>
      <c r="G102" s="580">
        <v>0.20719099044799805</v>
      </c>
      <c r="H102" s="587">
        <v>0.18592524528503418</v>
      </c>
      <c r="I102" s="588">
        <v>0.16537654399871826</v>
      </c>
      <c r="L102" s="969">
        <v>215.89700317382813</v>
      </c>
      <c r="M102" s="59">
        <v>105.77067565917969</v>
      </c>
      <c r="N102" s="59">
        <v>73.061668395996094</v>
      </c>
      <c r="O102" s="59">
        <v>36.843517303466797</v>
      </c>
      <c r="P102" s="969">
        <f t="shared" si="0"/>
        <v>0.22114181518554688</v>
      </c>
      <c r="Q102" s="970">
        <f>B102-TC3c!K103</f>
        <v>-9671.6530152427113</v>
      </c>
    </row>
    <row r="103" spans="1:17">
      <c r="A103" s="78">
        <v>2007</v>
      </c>
      <c r="B103" s="600">
        <f>TC3e!D57</f>
        <v>18064.23924186053</v>
      </c>
      <c r="C103" s="561">
        <v>16320.182804918553</v>
      </c>
      <c r="D103" s="560">
        <v>22536.104313410749</v>
      </c>
      <c r="E103" s="560">
        <v>16209.178225593512</v>
      </c>
      <c r="F103" s="569">
        <f>B103*0.5/TC3e!B57</f>
        <v>0.1897230150541846</v>
      </c>
      <c r="G103" s="580">
        <v>0.20699769258499146</v>
      </c>
      <c r="H103" s="587">
        <v>0.18641543388366699</v>
      </c>
      <c r="I103" s="588">
        <v>0.18081456422805786</v>
      </c>
      <c r="L103" s="969">
        <v>218.45700073242188</v>
      </c>
      <c r="M103" s="59">
        <v>105.2633056640625</v>
      </c>
      <c r="N103" s="59">
        <v>75.567100524902344</v>
      </c>
      <c r="O103" s="59">
        <v>37.436763763427734</v>
      </c>
      <c r="P103" s="969">
        <f t="shared" si="0"/>
        <v>0.18983078002929688</v>
      </c>
      <c r="Q103" s="970">
        <f>B103-TC3c!K104</f>
        <v>-9708.6953892408455</v>
      </c>
    </row>
    <row r="104" spans="1:17">
      <c r="A104" s="78">
        <v>2008</v>
      </c>
      <c r="B104" s="600">
        <f>TC3e!D58</f>
        <v>18748.205874444233</v>
      </c>
      <c r="C104" s="561">
        <v>17155.760265828121</v>
      </c>
      <c r="D104" s="560">
        <v>23300.117782830821</v>
      </c>
      <c r="E104" s="560">
        <v>16174.933869280469</v>
      </c>
      <c r="F104" s="569">
        <f>B104*0.5/TC3e!B58</f>
        <v>0.19517232918956526</v>
      </c>
      <c r="G104" s="580">
        <v>0.2170519232749939</v>
      </c>
      <c r="H104" s="587">
        <v>0.19177103042602539</v>
      </c>
      <c r="I104" s="588">
        <v>0.17407077550888062</v>
      </c>
      <c r="L104" s="969">
        <v>220.88400268554688</v>
      </c>
      <c r="M104" s="59">
        <v>106.13867950439453</v>
      </c>
      <c r="N104" s="59">
        <v>76.138824462890625</v>
      </c>
      <c r="O104" s="59">
        <v>38.410057067871094</v>
      </c>
      <c r="P104" s="969">
        <f t="shared" si="0"/>
        <v>0.196441650390625</v>
      </c>
      <c r="Q104" s="970">
        <f>B104-TC3c!K105</f>
        <v>-8742.6557016315455</v>
      </c>
    </row>
    <row r="105" spans="1:17">
      <c r="A105" s="83">
        <v>2009</v>
      </c>
      <c r="B105" s="603">
        <f>TC3e!D59</f>
        <v>18267.015084216953</v>
      </c>
      <c r="C105" s="604">
        <v>16137.035443825202</v>
      </c>
      <c r="D105" s="562">
        <v>22809.553891778414</v>
      </c>
      <c r="E105" s="562">
        <v>17166.886823981949</v>
      </c>
      <c r="F105" s="572">
        <f>B105*0.5/TC3e!B59</f>
        <v>0.1888026066425727</v>
      </c>
      <c r="G105" s="583">
        <v>0.20822691917419434</v>
      </c>
      <c r="H105" s="593">
        <v>0.18810147047042847</v>
      </c>
      <c r="I105" s="961">
        <v>0.17307531833648682</v>
      </c>
      <c r="L105" s="969">
        <v>223.26199340820313</v>
      </c>
      <c r="M105" s="59">
        <v>104.90023040771484</v>
      </c>
      <c r="N105" s="59">
        <v>78.875732421875</v>
      </c>
      <c r="O105" s="59">
        <v>39.294334411621094</v>
      </c>
      <c r="P105" s="969">
        <f t="shared" si="0"/>
        <v>0.1916961669921875</v>
      </c>
      <c r="Q105" s="970">
        <f>B105-TC3c!K106</f>
        <v>-7301.2300577036585</v>
      </c>
    </row>
    <row r="106" spans="1:17">
      <c r="A106" s="78">
        <v>2010</v>
      </c>
      <c r="B106" s="605">
        <f>TC3e!D60</f>
        <v>18760.368594173648</v>
      </c>
      <c r="C106" s="606">
        <v>16793.93738842749</v>
      </c>
      <c r="D106" s="560">
        <v>23160.991827951206</v>
      </c>
      <c r="E106" s="560">
        <v>17174.421128341011</v>
      </c>
      <c r="F106" s="569">
        <f>B106*0.5/TC3e!B60</f>
        <v>0.18832886327296713</v>
      </c>
      <c r="G106" s="580">
        <v>0.211905837059021</v>
      </c>
      <c r="H106" s="595">
        <v>0.1842607855796814</v>
      </c>
      <c r="I106" s="962">
        <v>0.16956353187561035</v>
      </c>
      <c r="L106" s="969">
        <v>225.6929931640625</v>
      </c>
      <c r="M106" s="59">
        <v>105.23757934570313</v>
      </c>
      <c r="N106" s="59">
        <v>80.091140747070313</v>
      </c>
      <c r="O106" s="59">
        <v>40.101459503173828</v>
      </c>
      <c r="P106" s="969">
        <f t="shared" si="0"/>
        <v>0.26281356811523438</v>
      </c>
      <c r="Q106" s="970">
        <f>B106-TC3c!K107</f>
        <v>-7291.171308488334</v>
      </c>
    </row>
    <row r="107" spans="1:17">
      <c r="A107" s="78">
        <v>2011</v>
      </c>
      <c r="B107" s="605">
        <f>TC3e!D61</f>
        <v>18746.00836687909</v>
      </c>
      <c r="C107" s="606">
        <v>16619.913629014867</v>
      </c>
      <c r="D107" s="560">
        <v>23045.659172541858</v>
      </c>
      <c r="E107" s="560">
        <v>17722.318098559554</v>
      </c>
      <c r="F107" s="569">
        <f>B107*0.5/TC3e!B61</f>
        <v>0.18608838426149396</v>
      </c>
      <c r="G107" s="580">
        <v>0.20836889743804932</v>
      </c>
      <c r="H107" s="595">
        <v>0.18190741539001465</v>
      </c>
      <c r="I107" s="962">
        <v>0.170479416847229</v>
      </c>
      <c r="L107" s="969">
        <v>227.8280029296875</v>
      </c>
      <c r="M107" s="59">
        <v>105.81358337402344</v>
      </c>
      <c r="N107" s="59">
        <v>80.806442260742188</v>
      </c>
      <c r="O107" s="59">
        <v>40.968833923339844</v>
      </c>
      <c r="P107" s="969">
        <f t="shared" si="0"/>
        <v>0.23914337158203125</v>
      </c>
      <c r="Q107" s="970">
        <f>B107-TC3c!K108</f>
        <v>-7392.3058974660344</v>
      </c>
    </row>
    <row r="108" spans="1:17">
      <c r="A108" s="78">
        <v>2012</v>
      </c>
      <c r="B108" s="605">
        <f>TC3e!D62</f>
        <v>18332.42921452703</v>
      </c>
      <c r="C108" s="606">
        <v>16135.046187819999</v>
      </c>
      <c r="D108" s="560">
        <v>22730.125976492498</v>
      </c>
      <c r="E108" s="560">
        <v>17700.632425012809</v>
      </c>
      <c r="F108" s="569">
        <f>B108*0.5/TC3e!B62</f>
        <v>0.1791348801273627</v>
      </c>
      <c r="G108" s="580">
        <v>0.20171254873275757</v>
      </c>
      <c r="H108" s="595">
        <v>0.17446541786193848</v>
      </c>
      <c r="I108" s="962">
        <v>0.16823083162307739</v>
      </c>
      <c r="L108" s="969">
        <v>229.95100402832031</v>
      </c>
      <c r="M108" s="59">
        <v>106.26150512695313</v>
      </c>
      <c r="N108" s="59">
        <v>80.810546875</v>
      </c>
      <c r="O108" s="59">
        <v>42.746334075927734</v>
      </c>
      <c r="P108" s="969">
        <f t="shared" si="0"/>
        <v>0.13261795043945313</v>
      </c>
      <c r="Q108" s="970">
        <f>B108-TC3c!K109</f>
        <v>-7623.8705050628996</v>
      </c>
    </row>
    <row r="109" spans="1:17">
      <c r="A109" s="78">
        <v>2013</v>
      </c>
      <c r="B109" s="605">
        <f>TC3e!D63</f>
        <v>18183.445272528334</v>
      </c>
      <c r="C109" s="606">
        <v>16014.098676403533</v>
      </c>
      <c r="D109" s="560">
        <v>22574.528733033807</v>
      </c>
      <c r="E109" s="560">
        <v>17484.798049284236</v>
      </c>
      <c r="F109" s="569">
        <f>B109*0.5/TC3e!B63</f>
        <v>0.1839735046119324</v>
      </c>
      <c r="G109" s="580">
        <v>0.205802321434021</v>
      </c>
      <c r="H109" s="595">
        <v>0.18038260936737061</v>
      </c>
      <c r="I109" s="962">
        <v>0.17171788215637207</v>
      </c>
      <c r="L109" s="969">
        <v>232.04299926757813</v>
      </c>
      <c r="M109" s="59">
        <v>107.03058624267578</v>
      </c>
      <c r="N109" s="59">
        <v>80.655654907226563</v>
      </c>
      <c r="O109" s="59">
        <v>44.277271270751953</v>
      </c>
      <c r="P109" s="969">
        <f t="shared" si="0"/>
        <v>7.9486846923828125E-2</v>
      </c>
      <c r="Q109" s="970">
        <f>B109-TC3c!K110</f>
        <v>-8582.3808442114532</v>
      </c>
    </row>
    <row r="110" spans="1:17">
      <c r="A110" s="78">
        <v>2014</v>
      </c>
      <c r="B110" s="605">
        <f>TC3e!D64</f>
        <v>18376.397090451544</v>
      </c>
      <c r="C110" s="606">
        <v>16481.614473355188</v>
      </c>
      <c r="D110" s="560">
        <v>22675.796852946067</v>
      </c>
      <c r="E110" s="560">
        <v>17145.714599706218</v>
      </c>
      <c r="F110" s="569">
        <f>B110*0.5/TC3e!B64</f>
        <v>0.18216720179658227</v>
      </c>
      <c r="G110" s="580">
        <v>0.20786690711975098</v>
      </c>
      <c r="H110" s="595">
        <v>0.17652410268783569</v>
      </c>
      <c r="I110" s="962">
        <v>0.16665416955947876</v>
      </c>
      <c r="L110" s="969">
        <v>234.23899841308594</v>
      </c>
      <c r="M110" s="59">
        <v>107.46486663818359</v>
      </c>
      <c r="N110" s="59">
        <v>80.937217712402344</v>
      </c>
      <c r="O110" s="59">
        <v>45.773029327392578</v>
      </c>
      <c r="P110" s="969">
        <f t="shared" si="0"/>
        <v>6.3884735107421875E-2</v>
      </c>
      <c r="Q110" s="970">
        <f>B110-TC3c!K111</f>
        <v>-8773.7137432619638</v>
      </c>
    </row>
    <row r="111" spans="1:17">
      <c r="A111" s="78">
        <v>2015</v>
      </c>
      <c r="B111" s="605">
        <f>TC3e!D65</f>
        <v>18726.636354206115</v>
      </c>
      <c r="C111" s="606">
        <v>16619.442507156196</v>
      </c>
      <c r="D111" s="560">
        <v>22652.717395849035</v>
      </c>
      <c r="E111" s="560">
        <v>18521.149610695804</v>
      </c>
      <c r="F111" s="569">
        <f>B111*0.5/TC3e!B65</f>
        <v>0.1837606408706558</v>
      </c>
      <c r="G111" s="580">
        <v>0.20925235748291016</v>
      </c>
      <c r="H111" s="595">
        <v>0.17540246248245239</v>
      </c>
      <c r="I111" s="962">
        <v>0.17332667112350464</v>
      </c>
      <c r="L111" s="969">
        <v>236.4530029296875</v>
      </c>
      <c r="M111" s="59">
        <v>108.88981628417969</v>
      </c>
      <c r="N111" s="59">
        <v>81.724960327148438</v>
      </c>
      <c r="O111" s="59">
        <v>45.754886627197266</v>
      </c>
      <c r="P111" s="969">
        <f t="shared" ref="P111:P112" si="1">L111-M111-N111-O111</f>
        <v>8.3339691162109375E-2</v>
      </c>
      <c r="Q111" s="970">
        <f>B111-TC3c!K112</f>
        <v>-8967.9957246129779</v>
      </c>
    </row>
    <row r="112" spans="1:17">
      <c r="A112" s="78">
        <v>2016</v>
      </c>
      <c r="B112" s="605">
        <f>TC3e!D66</f>
        <v>18592.447057886369</v>
      </c>
      <c r="C112" s="606">
        <v>16225.344509441513</v>
      </c>
      <c r="D112" s="560">
        <v>22317.062497769999</v>
      </c>
      <c r="E112" s="560">
        <v>19537.430076653585</v>
      </c>
      <c r="F112" s="569">
        <f>B112*0.5/TC3e!B66</f>
        <v>0.18278405803168596</v>
      </c>
      <c r="G112" s="580">
        <v>0.20627731084823608</v>
      </c>
      <c r="H112" s="595">
        <v>0.1739659309387207</v>
      </c>
      <c r="I112" s="962">
        <v>0.17782378196716309</v>
      </c>
      <c r="L112" s="969">
        <v>238.65699768066406</v>
      </c>
      <c r="M112" s="59">
        <v>110.51072692871094</v>
      </c>
      <c r="N112" s="59">
        <v>81.852256774902344</v>
      </c>
      <c r="O112" s="59">
        <v>46.241073608398438</v>
      </c>
      <c r="P112" s="969">
        <f t="shared" si="1"/>
        <v>5.294036865234375E-2</v>
      </c>
      <c r="Q112" s="970">
        <f>B112-TC3c!K113</f>
        <v>-8846.2204979969429</v>
      </c>
    </row>
    <row r="113" spans="1:9">
      <c r="A113" s="78">
        <v>2017</v>
      </c>
      <c r="B113" s="605"/>
      <c r="C113" s="606"/>
      <c r="D113" s="560"/>
      <c r="E113" s="560"/>
      <c r="F113" s="569"/>
      <c r="G113" s="580"/>
      <c r="H113" s="595"/>
      <c r="I113" s="962"/>
    </row>
    <row r="114" spans="1:9">
      <c r="A114" s="78">
        <v>2018</v>
      </c>
      <c r="B114" s="605"/>
      <c r="C114" s="606"/>
      <c r="D114" s="560"/>
      <c r="E114" s="560"/>
      <c r="F114" s="569"/>
      <c r="G114" s="580"/>
      <c r="H114" s="595"/>
      <c r="I114" s="962"/>
    </row>
    <row r="115" spans="1:9">
      <c r="A115" s="78">
        <v>2019</v>
      </c>
      <c r="B115" s="605"/>
      <c r="C115" s="606"/>
      <c r="D115" s="560"/>
      <c r="E115" s="560"/>
      <c r="F115" s="569"/>
      <c r="G115" s="580"/>
      <c r="H115" s="595"/>
      <c r="I115" s="962"/>
    </row>
    <row r="116" spans="1:9" ht="15.55" thickBot="1">
      <c r="A116" s="71">
        <v>2020</v>
      </c>
      <c r="B116" s="463"/>
      <c r="C116" s="65"/>
      <c r="D116" s="464"/>
      <c r="E116" s="69"/>
      <c r="F116" s="466"/>
      <c r="G116" s="67"/>
      <c r="H116" s="68"/>
      <c r="I116" s="964"/>
    </row>
    <row r="117" spans="1:9" ht="16.100000000000001" thickTop="1">
      <c r="A117" s="64"/>
      <c r="B117" s="63"/>
      <c r="C117" s="63"/>
      <c r="D117" s="63"/>
      <c r="E117" s="63"/>
      <c r="F117" s="63"/>
      <c r="G117" s="63"/>
      <c r="H117" s="63"/>
      <c r="I117" s="63"/>
    </row>
    <row r="118" spans="1:9" ht="15.55">
      <c r="D118" s="60"/>
      <c r="E118" s="60"/>
      <c r="F118" s="60"/>
      <c r="G118" s="60"/>
      <c r="H118" s="60"/>
      <c r="I118" s="60"/>
    </row>
    <row r="120" spans="1:9">
      <c r="A120" s="59" t="s">
        <v>1215</v>
      </c>
      <c r="B120" s="224">
        <f>(B110/B76)^(1/34)-1</f>
        <v>4.1001777880564916E-3</v>
      </c>
      <c r="C120" s="224">
        <f>(C110/C76)^(1/34)-1</f>
        <v>2.1527349300014542E-3</v>
      </c>
      <c r="D120" s="224">
        <f>(D110/D76)^(1/34)-1</f>
        <v>3.4902094364073211E-3</v>
      </c>
      <c r="E120" s="224">
        <f>(E110/E76)^(1/34)-1</f>
        <v>7.6331162067706515E-3</v>
      </c>
      <c r="F120" s="224"/>
      <c r="G120" s="224"/>
      <c r="H120" s="224"/>
      <c r="I120" s="224"/>
    </row>
  </sheetData>
  <mergeCells count="4">
    <mergeCell ref="A3:I3"/>
    <mergeCell ref="B6:I6"/>
    <mergeCell ref="B7:E7"/>
    <mergeCell ref="F7:I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20"/>
  <sheetViews>
    <sheetView workbookViewId="0">
      <pane xSplit="1" ySplit="8" topLeftCell="B91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276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hidden="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customHeight="1">
      <c r="A42" s="103">
        <v>1946</v>
      </c>
      <c r="B42" s="454">
        <f>B58*'TC6'!B42/'TC6'!B58</f>
        <v>25328.634793366131</v>
      </c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avgpoinc!BI51</f>
        <v>36232.040450983746</v>
      </c>
      <c r="C58" s="559">
        <f>avgpoinc!BJ51</f>
        <v>40143.349576270717</v>
      </c>
      <c r="D58" s="558">
        <f>avgpoinc!BK51</f>
        <v>37327.351061589776</v>
      </c>
      <c r="E58" s="558">
        <f>avgpoinc!BL51</f>
        <v>55542.811872549028</v>
      </c>
      <c r="F58" s="558">
        <f>avgpoinc!BM51</f>
        <v>23049.228393387584</v>
      </c>
      <c r="G58" s="559">
        <f>avgpoinc!BN51</f>
        <v>59827.763117535666</v>
      </c>
      <c r="H58" s="568">
        <f>B58*0.4/'TC5'!B58</f>
        <v>0.45402964949607844</v>
      </c>
      <c r="I58" s="585">
        <f>C58*0.4/'TC5'!B58</f>
        <v>0.50304290652275074</v>
      </c>
      <c r="J58" s="585">
        <f>D58*0.4/'TC5'!C58</f>
        <v>0.45767712593078613</v>
      </c>
      <c r="K58" s="579">
        <f>E58*0.4/'TC5'!D58</f>
        <v>0.49019291996955866</v>
      </c>
      <c r="L58" s="585">
        <f>F58*0.4/'TC5'!E58</f>
        <v>0.47841948270797724</v>
      </c>
      <c r="M58" s="586">
        <f>G58*0.4/'TC5'!F58</f>
        <v>0.47110164165496815</v>
      </c>
    </row>
    <row r="59" spans="1:13">
      <c r="A59" s="78">
        <v>1963</v>
      </c>
      <c r="B59" s="600">
        <f>avgpoinc!BI52</f>
        <v>37629.265317107565</v>
      </c>
      <c r="C59" s="561">
        <f>avgpoinc!BJ52</f>
        <v>41731.963915234461</v>
      </c>
      <c r="D59" s="560">
        <f>avgpoinc!BK52</f>
        <v>38542.835842114495</v>
      </c>
      <c r="E59" s="560">
        <f>avgpoinc!BL52</f>
        <v>57464.826906073911</v>
      </c>
      <c r="F59" s="560">
        <f>avgpoinc!BM52</f>
        <v>23632.061493423738</v>
      </c>
      <c r="G59" s="561">
        <f>avgpoinc!BN52</f>
        <v>62329.720880221357</v>
      </c>
      <c r="H59" s="569">
        <f>B59*0.4/'TC5'!B59</f>
        <v>0.45616147642282473</v>
      </c>
      <c r="I59" s="580">
        <f>C59*0.4/'TC5'!B59</f>
        <v>0.50589651732963126</v>
      </c>
      <c r="J59" s="587">
        <f>D59*0.4/'TC5'!C59</f>
        <v>0.45519882257391109</v>
      </c>
      <c r="K59" s="580">
        <f>E59*0.4/'TC5'!D59</f>
        <v>0.48867706650108733</v>
      </c>
      <c r="L59" s="587">
        <f>F59*0.4/'TC5'!E59</f>
        <v>0.47338351176999099</v>
      </c>
      <c r="M59" s="588">
        <f>G59*0.4/'TC5'!F59</f>
        <v>0.47572167364835932</v>
      </c>
    </row>
    <row r="60" spans="1:13">
      <c r="A60" s="78">
        <v>1964</v>
      </c>
      <c r="B60" s="600">
        <f>avgpoinc!BI53</f>
        <v>39026.490183231392</v>
      </c>
      <c r="C60" s="561">
        <f>avgpoinc!BJ53</f>
        <v>43320.578254198212</v>
      </c>
      <c r="D60" s="560">
        <f>avgpoinc!BK53</f>
        <v>39758.320622639207</v>
      </c>
      <c r="E60" s="560">
        <f>avgpoinc!BL53</f>
        <v>59386.841939598802</v>
      </c>
      <c r="F60" s="560">
        <f>avgpoinc!BM53</f>
        <v>24214.894593459896</v>
      </c>
      <c r="G60" s="561">
        <f>avgpoinc!BN53</f>
        <v>64831.678642907056</v>
      </c>
      <c r="H60" s="569">
        <f>B60*0.4/'TC5'!B60</f>
        <v>0.45447409152984619</v>
      </c>
      <c r="I60" s="580">
        <f>C60*0.4/'TC5'!B60</f>
        <v>0.50447991490364075</v>
      </c>
      <c r="J60" s="587">
        <f>D60*0.4/'TC5'!C60</f>
        <v>0.45289635658264155</v>
      </c>
      <c r="K60" s="580">
        <f>E60*0.4/'TC5'!D60</f>
        <v>0.48726779222488409</v>
      </c>
      <c r="L60" s="587">
        <f>F60*0.4/'TC5'!E60</f>
        <v>0.46868747472763067</v>
      </c>
      <c r="M60" s="588">
        <f>G60*0.4/'TC5'!F60</f>
        <v>0.47700801491737371</v>
      </c>
    </row>
    <row r="61" spans="1:13">
      <c r="A61" s="78">
        <v>1965</v>
      </c>
      <c r="B61" s="600">
        <f>avgpoinc!BI54</f>
        <v>40879.718161689976</v>
      </c>
      <c r="C61" s="561">
        <f>avgpoinc!BJ54</f>
        <v>45642.903925087652</v>
      </c>
      <c r="D61" s="560">
        <f>avgpoinc!BK54</f>
        <v>41607.286863360467</v>
      </c>
      <c r="E61" s="560">
        <f>avgpoinc!BL54</f>
        <v>62316.961580546733</v>
      </c>
      <c r="F61" s="560">
        <f>avgpoinc!BM54</f>
        <v>25517.311893337384</v>
      </c>
      <c r="G61" s="561">
        <f>avgpoinc!BN54</f>
        <v>67956.436896495594</v>
      </c>
      <c r="H61" s="569">
        <f>B61*0.4/'TC5'!B61</f>
        <v>0.45265900921344332</v>
      </c>
      <c r="I61" s="580">
        <f>C61*0.4/'TC5'!B61</f>
        <v>0.50540151932154231</v>
      </c>
      <c r="J61" s="587">
        <f>D61*0.4/'TC5'!C61</f>
        <v>0.45150728508079163</v>
      </c>
      <c r="K61" s="580">
        <f>E61*0.4/'TC5'!D61</f>
        <v>0.48654761255744616</v>
      </c>
      <c r="L61" s="587">
        <f>F61*0.4/'TC5'!E61</f>
        <v>0.4708067457366561</v>
      </c>
      <c r="M61" s="588">
        <f>G61*0.4/'TC5'!F61</f>
        <v>0.47570906361506798</v>
      </c>
    </row>
    <row r="62" spans="1:13">
      <c r="A62" s="78">
        <v>1966</v>
      </c>
      <c r="B62" s="600">
        <f>avgpoinc!BI55</f>
        <v>42732.946140148553</v>
      </c>
      <c r="C62" s="561">
        <f>avgpoinc!BJ55</f>
        <v>47965.229595977085</v>
      </c>
      <c r="D62" s="560">
        <f>avgpoinc!BK55</f>
        <v>43456.253104081719</v>
      </c>
      <c r="E62" s="560">
        <f>avgpoinc!BL55</f>
        <v>65247.081221494664</v>
      </c>
      <c r="F62" s="560">
        <f>avgpoinc!BM55</f>
        <v>26819.729193214876</v>
      </c>
      <c r="G62" s="561">
        <f>avgpoinc!BN55</f>
        <v>71081.195150084139</v>
      </c>
      <c r="H62" s="569">
        <f>B62*0.4/'TC5'!B62</f>
        <v>0.45214220881462097</v>
      </c>
      <c r="I62" s="580">
        <f>C62*0.4/'TC5'!B62</f>
        <v>0.50750315189361572</v>
      </c>
      <c r="J62" s="587">
        <f>D62*0.4/'TC5'!C62</f>
        <v>0.4502438604831695</v>
      </c>
      <c r="K62" s="580">
        <f>E62*0.4/'TC5'!D62</f>
        <v>0.485893964767456</v>
      </c>
      <c r="L62" s="587">
        <f>F62*0.4/'TC5'!E62</f>
        <v>0.47273671627044683</v>
      </c>
      <c r="M62" s="588">
        <f>G62*0.4/'TC5'!F62</f>
        <v>0.47748526930809015</v>
      </c>
    </row>
    <row r="63" spans="1:13">
      <c r="A63" s="78">
        <v>1967</v>
      </c>
      <c r="B63" s="600">
        <f>avgpoinc!BI56</f>
        <v>43065.74123283349</v>
      </c>
      <c r="C63" s="561">
        <f>avgpoinc!BJ56</f>
        <v>47922.292899863387</v>
      </c>
      <c r="D63" s="560">
        <f>avgpoinc!BK56</f>
        <v>43945.149978695874</v>
      </c>
      <c r="E63" s="560">
        <f>avgpoinc!BL56</f>
        <v>64123.001588631174</v>
      </c>
      <c r="F63" s="560">
        <f>avgpoinc!BM56</f>
        <v>28876.384094740639</v>
      </c>
      <c r="G63" s="561">
        <f>avgpoinc!BN56</f>
        <v>71313.751016122347</v>
      </c>
      <c r="H63" s="570">
        <f>B63*0.4/'TC5'!B63</f>
        <v>0.44939162582159042</v>
      </c>
      <c r="I63" s="581">
        <f>C63*0.4/'TC5'!B63</f>
        <v>0.50006981194019318</v>
      </c>
      <c r="J63" s="587">
        <f>D63*0.4/'TC5'!C63</f>
        <v>0.44796404987573618</v>
      </c>
      <c r="K63" s="580">
        <f>E63*0.4/'TC5'!D63</f>
        <v>0.47941368073225027</v>
      </c>
      <c r="L63" s="587">
        <f>F63*0.4/'TC5'!E63</f>
        <v>0.4840372651815415</v>
      </c>
      <c r="M63" s="588">
        <f>G63*0.4/'TC5'!F63</f>
        <v>0.47239957749843597</v>
      </c>
    </row>
    <row r="64" spans="1:13">
      <c r="A64" s="78">
        <v>1968</v>
      </c>
      <c r="B64" s="600">
        <f>avgpoinc!BI57</f>
        <v>44409.034914404496</v>
      </c>
      <c r="C64" s="561">
        <f>avgpoinc!BJ57</f>
        <v>49231.678172870263</v>
      </c>
      <c r="D64" s="560">
        <f>avgpoinc!BK57</f>
        <v>45251.998816929408</v>
      </c>
      <c r="E64" s="560">
        <f>avgpoinc!BL57</f>
        <v>65628.057557227366</v>
      </c>
      <c r="F64" s="560">
        <f>avgpoinc!BM57</f>
        <v>30137.634050719662</v>
      </c>
      <c r="G64" s="561">
        <f>avgpoinc!BN57</f>
        <v>73734.824438437921</v>
      </c>
      <c r="H64" s="570">
        <f>B64*0.4/'TC5'!B64</f>
        <v>0.45023295097053045</v>
      </c>
      <c r="I64" s="581">
        <f>C64*0.4/'TC5'!B64</f>
        <v>0.49912644550204277</v>
      </c>
      <c r="J64" s="587">
        <f>D64*0.4/'TC5'!C64</f>
        <v>0.44882139749825001</v>
      </c>
      <c r="K64" s="580">
        <f>E64*0.4/'TC5'!D64</f>
        <v>0.47873300127685076</v>
      </c>
      <c r="L64" s="587">
        <f>F64*0.4/'TC5'!E64</f>
        <v>0.49033881351351738</v>
      </c>
      <c r="M64" s="588">
        <f>G64*0.4/'TC5'!F64</f>
        <v>0.47220232710242277</v>
      </c>
    </row>
    <row r="65" spans="1:13">
      <c r="A65" s="83">
        <v>1969</v>
      </c>
      <c r="B65" s="601">
        <f>avgpoinc!BI58</f>
        <v>45193.584443109059</v>
      </c>
      <c r="C65" s="563">
        <f>avgpoinc!BJ58</f>
        <v>49955.008564333664</v>
      </c>
      <c r="D65" s="562">
        <f>avgpoinc!BK58</f>
        <v>45979.099421935236</v>
      </c>
      <c r="E65" s="562">
        <f>avgpoinc!BL58</f>
        <v>66757.26893089831</v>
      </c>
      <c r="F65" s="562">
        <f>avgpoinc!BM58</f>
        <v>30918.650249526203</v>
      </c>
      <c r="G65" s="563">
        <f>avgpoinc!BN58</f>
        <v>75295.452355151458</v>
      </c>
      <c r="H65" s="571">
        <f>B65*0.4/'TC5'!B65</f>
        <v>0.45218315673992032</v>
      </c>
      <c r="I65" s="582">
        <f>C65*0.4/'TC5'!B65</f>
        <v>0.49982345383614302</v>
      </c>
      <c r="J65" s="589">
        <f>D65*0.4/'TC5'!C65</f>
        <v>0.4508440275676549</v>
      </c>
      <c r="K65" s="583">
        <f>E65*0.4/'TC5'!D65</f>
        <v>0.47959176404401677</v>
      </c>
      <c r="L65" s="589">
        <f>F65*0.4/'TC5'!E65</f>
        <v>0.49580271821469063</v>
      </c>
      <c r="M65" s="590">
        <f>G65*0.4/'TC5'!F65</f>
        <v>0.4741659676656127</v>
      </c>
    </row>
    <row r="66" spans="1:13">
      <c r="A66" s="78">
        <v>1970</v>
      </c>
      <c r="B66" s="600">
        <f>avgpoinc!BI59</f>
        <v>44101.781904057294</v>
      </c>
      <c r="C66" s="561">
        <f>avgpoinc!BJ59</f>
        <v>48604.723411731342</v>
      </c>
      <c r="D66" s="560">
        <f>avgpoinc!BK59</f>
        <v>44596.225258005856</v>
      </c>
      <c r="E66" s="560">
        <f>avgpoinc!BL59</f>
        <v>64653.588089333556</v>
      </c>
      <c r="F66" s="560">
        <f>avgpoinc!BM59</f>
        <v>30329.125022401713</v>
      </c>
      <c r="G66" s="561">
        <f>avgpoinc!BN59</f>
        <v>73362.9003574542</v>
      </c>
      <c r="H66" s="570">
        <f>B66*0.4/'TC5'!B66</f>
        <v>0.45229112345259637</v>
      </c>
      <c r="I66" s="581">
        <f>C66*0.4/'TC5'!B66</f>
        <v>0.49847158114425838</v>
      </c>
      <c r="J66" s="587">
        <f>D66*0.4/'TC5'!C66</f>
        <v>0.45182644028682262</v>
      </c>
      <c r="K66" s="580">
        <f>E66*0.4/'TC5'!D66</f>
        <v>0.47898186172824364</v>
      </c>
      <c r="L66" s="587">
        <f>F66*0.4/'TC5'!E66</f>
        <v>0.4960902973543852</v>
      </c>
      <c r="M66" s="588">
        <f>G66*0.4/'TC5'!F66</f>
        <v>0.47307245223782962</v>
      </c>
    </row>
    <row r="67" spans="1:13">
      <c r="A67" s="78">
        <v>1971</v>
      </c>
      <c r="B67" s="600">
        <f>avgpoinc!BI60</f>
        <v>44315.117992075284</v>
      </c>
      <c r="C67" s="561">
        <f>avgpoinc!BJ60</f>
        <v>48620.628634845409</v>
      </c>
      <c r="D67" s="560">
        <f>avgpoinc!BK60</f>
        <v>45026.17672262511</v>
      </c>
      <c r="E67" s="560">
        <f>avgpoinc!BL60</f>
        <v>64671.220673669195</v>
      </c>
      <c r="F67" s="560">
        <f>avgpoinc!BM60</f>
        <v>30719.434607574523</v>
      </c>
      <c r="G67" s="561">
        <f>avgpoinc!BN60</f>
        <v>73579.50296478346</v>
      </c>
      <c r="H67" s="570">
        <f>B67*0.4/'TC5'!B67</f>
        <v>0.45219459195504896</v>
      </c>
      <c r="I67" s="581">
        <f>C67*0.4/'TC5'!B67</f>
        <v>0.4961283264565281</v>
      </c>
      <c r="J67" s="587">
        <f>D67*0.4/'TC5'!C67</f>
        <v>0.45235386912827386</v>
      </c>
      <c r="K67" s="580">
        <f>E67*0.4/'TC5'!D67</f>
        <v>0.47932067743386148</v>
      </c>
      <c r="L67" s="587">
        <f>F67*0.4/'TC5'!E67</f>
        <v>0.49413535854546353</v>
      </c>
      <c r="M67" s="588">
        <f>G67*0.4/'TC5'!F67</f>
        <v>0.47198748908704147</v>
      </c>
    </row>
    <row r="68" spans="1:13">
      <c r="A68" s="78">
        <v>1972</v>
      </c>
      <c r="B68" s="600">
        <f>avgpoinc!BI61</f>
        <v>45629.602845235378</v>
      </c>
      <c r="C68" s="561">
        <f>avgpoinc!BJ61</f>
        <v>49937.142387934829</v>
      </c>
      <c r="D68" s="560">
        <f>avgpoinc!BK61</f>
        <v>46076.909377258846</v>
      </c>
      <c r="E68" s="560">
        <f>avgpoinc!BL61</f>
        <v>66111.655167574238</v>
      </c>
      <c r="F68" s="560">
        <f>avgpoinc!BM61</f>
        <v>32275.409066555938</v>
      </c>
      <c r="G68" s="561">
        <f>avgpoinc!BN61</f>
        <v>75372.220385001317</v>
      </c>
      <c r="H68" s="570">
        <f>B68*0.4/'TC5'!B68</f>
        <v>0.44921805476042215</v>
      </c>
      <c r="I68" s="581">
        <f>C68*0.4/'TC5'!B68</f>
        <v>0.49162527317821519</v>
      </c>
      <c r="J68" s="587">
        <f>D68*0.4/'TC5'!C68</f>
        <v>0.44993415580393054</v>
      </c>
      <c r="K68" s="580">
        <f>E68*0.4/'TC5'!D68</f>
        <v>0.47573141066095553</v>
      </c>
      <c r="L68" s="587">
        <f>F68*0.4/'TC5'!E68</f>
        <v>0.49109085118107038</v>
      </c>
      <c r="M68" s="588">
        <f>G68*0.4/'TC5'!F68</f>
        <v>0.4681548707740148</v>
      </c>
    </row>
    <row r="69" spans="1:13">
      <c r="A69" s="78">
        <v>1973</v>
      </c>
      <c r="B69" s="600">
        <f>avgpoinc!BI62</f>
        <v>47199.740057959156</v>
      </c>
      <c r="C69" s="561">
        <f>avgpoinc!BJ62</f>
        <v>51509.611603258199</v>
      </c>
      <c r="D69" s="560">
        <f>avgpoinc!BK62</f>
        <v>47657.991158882927</v>
      </c>
      <c r="E69" s="560">
        <f>avgpoinc!BL62</f>
        <v>68303.124058160785</v>
      </c>
      <c r="F69" s="560">
        <f>avgpoinc!BM62</f>
        <v>33584.478380641987</v>
      </c>
      <c r="G69" s="561">
        <f>avgpoinc!BN62</f>
        <v>77845.873483992589</v>
      </c>
      <c r="H69" s="570">
        <f>B69*0.4/'TC5'!B69</f>
        <v>0.44598051660977961</v>
      </c>
      <c r="I69" s="581">
        <f>C69*0.4/'TC5'!B69</f>
        <v>0.48670359550669678</v>
      </c>
      <c r="J69" s="587">
        <f>D69*0.4/'TC5'!C69</f>
        <v>0.44676522936970292</v>
      </c>
      <c r="K69" s="580">
        <f>E69*0.4/'TC5'!D69</f>
        <v>0.47122746906643437</v>
      </c>
      <c r="L69" s="587">
        <f>F69*0.4/'TC5'!E69</f>
        <v>0.48904330709410715</v>
      </c>
      <c r="M69" s="588">
        <f>G69*0.4/'TC5'!F69</f>
        <v>0.4651562927429041</v>
      </c>
    </row>
    <row r="70" spans="1:13">
      <c r="A70" s="78">
        <v>1974</v>
      </c>
      <c r="B70" s="600">
        <f>avgpoinc!BI63</f>
        <v>45889.345193480294</v>
      </c>
      <c r="C70" s="561">
        <f>avgpoinc!BJ63</f>
        <v>49914.506996358999</v>
      </c>
      <c r="D70" s="560">
        <f>avgpoinc!BK63</f>
        <v>46375.602521141809</v>
      </c>
      <c r="E70" s="560">
        <f>avgpoinc!BL63</f>
        <v>65841.971230639479</v>
      </c>
      <c r="F70" s="560">
        <f>avgpoinc!BM63</f>
        <v>33243.740072770051</v>
      </c>
      <c r="G70" s="561">
        <f>avgpoinc!BN63</f>
        <v>75316.801213530023</v>
      </c>
      <c r="H70" s="570">
        <f>B70*0.4/'TC5'!B70</f>
        <v>0.44627416072717091</v>
      </c>
      <c r="I70" s="581">
        <f>C70*0.4/'TC5'!B70</f>
        <v>0.48541888370800729</v>
      </c>
      <c r="J70" s="587">
        <f>D70*0.4/'TC5'!C70</f>
        <v>0.44705379388369687</v>
      </c>
      <c r="K70" s="580">
        <f>E70*0.4/'TC5'!D70</f>
        <v>0.47036036154122485</v>
      </c>
      <c r="L70" s="587">
        <f>F70*0.4/'TC5'!E70</f>
        <v>0.49202169025647885</v>
      </c>
      <c r="M70" s="588">
        <f>G70*0.4/'TC5'!F70</f>
        <v>0.4651061236427268</v>
      </c>
    </row>
    <row r="71" spans="1:13">
      <c r="A71" s="78">
        <v>1975</v>
      </c>
      <c r="B71" s="600">
        <f>avgpoinc!BI64</f>
        <v>44388.419456080519</v>
      </c>
      <c r="C71" s="561">
        <f>avgpoinc!BJ64</f>
        <v>48132.967941047682</v>
      </c>
      <c r="D71" s="560">
        <f>avgpoinc!BK64</f>
        <v>44382.229861821892</v>
      </c>
      <c r="E71" s="560">
        <f>avgpoinc!BL64</f>
        <v>62319.627906187823</v>
      </c>
      <c r="F71" s="560">
        <f>avgpoinc!BM64</f>
        <v>33365.620410673211</v>
      </c>
      <c r="G71" s="561">
        <f>avgpoinc!BN64</f>
        <v>72411.16555895294</v>
      </c>
      <c r="H71" s="570">
        <f>B71*0.4/'TC5'!B71</f>
        <v>0.44604936971870757</v>
      </c>
      <c r="I71" s="581">
        <f>C71*0.4/'TC5'!B71</f>
        <v>0.48367750588727182</v>
      </c>
      <c r="J71" s="587">
        <f>D71*0.4/'TC5'!C71</f>
        <v>0.44786026423582831</v>
      </c>
      <c r="K71" s="580">
        <f>E71*0.4/'TC5'!D71</f>
        <v>0.47055956547580985</v>
      </c>
      <c r="L71" s="587">
        <f>F71*0.4/'TC5'!E71</f>
        <v>0.49165316930589131</v>
      </c>
      <c r="M71" s="588">
        <f>G71*0.4/'TC5'!F71</f>
        <v>0.46415661125297458</v>
      </c>
    </row>
    <row r="72" spans="1:13">
      <c r="A72" s="78">
        <v>1976</v>
      </c>
      <c r="B72" s="600">
        <f>avgpoinc!BI65</f>
        <v>45883.862087335554</v>
      </c>
      <c r="C72" s="561">
        <f>avgpoinc!BJ65</f>
        <v>49745.517224300798</v>
      </c>
      <c r="D72" s="560">
        <f>avgpoinc!BK65</f>
        <v>45938.493192945331</v>
      </c>
      <c r="E72" s="560">
        <f>avgpoinc!BL65</f>
        <v>64168.586746398527</v>
      </c>
      <c r="F72" s="560">
        <f>avgpoinc!BM65</f>
        <v>34992.11327357385</v>
      </c>
      <c r="G72" s="561">
        <f>avgpoinc!BN65</f>
        <v>74660.319526894687</v>
      </c>
      <c r="H72" s="570">
        <f>B72*0.4/'TC5'!B72</f>
        <v>0.44485778544000709</v>
      </c>
      <c r="I72" s="581">
        <f>C72*0.4/'TC5'!B72</f>
        <v>0.48229768858271882</v>
      </c>
      <c r="J72" s="587">
        <f>D72*0.4/'TC5'!C72</f>
        <v>0.44695793674739548</v>
      </c>
      <c r="K72" s="580">
        <f>E72*0.4/'TC5'!D72</f>
        <v>0.46994572834452714</v>
      </c>
      <c r="L72" s="587">
        <f>F72*0.4/'TC5'!E72</f>
        <v>0.49067097035839419</v>
      </c>
      <c r="M72" s="588">
        <f>G72*0.4/'TC5'!F72</f>
        <v>0.46306709535150498</v>
      </c>
    </row>
    <row r="73" spans="1:13">
      <c r="A73" s="78">
        <v>1977</v>
      </c>
      <c r="B73" s="600">
        <f>avgpoinc!BI66</f>
        <v>47123.707929542441</v>
      </c>
      <c r="C73" s="561">
        <f>avgpoinc!BJ66</f>
        <v>51050.555289548436</v>
      </c>
      <c r="D73" s="560">
        <f>avgpoinc!BK66</f>
        <v>46908.406005211924</v>
      </c>
      <c r="E73" s="560">
        <f>avgpoinc!BL66</f>
        <v>65589.297044627543</v>
      </c>
      <c r="F73" s="560">
        <f>avgpoinc!BM66</f>
        <v>36211.512475113872</v>
      </c>
      <c r="G73" s="561">
        <f>avgpoinc!BN66</f>
        <v>76291.113294500756</v>
      </c>
      <c r="H73" s="570">
        <f>B73*0.4/'TC5'!B73</f>
        <v>0.44311314308060196</v>
      </c>
      <c r="I73" s="581">
        <f>C73*0.4/'TC5'!B73</f>
        <v>0.48003803190071892</v>
      </c>
      <c r="J73" s="587">
        <f>D73*0.4/'TC5'!C73</f>
        <v>0.44528226327486919</v>
      </c>
      <c r="K73" s="580">
        <f>E73*0.4/'TC5'!D73</f>
        <v>0.46873772878517889</v>
      </c>
      <c r="L73" s="587">
        <f>F73*0.4/'TC5'!E73</f>
        <v>0.48682651452172371</v>
      </c>
      <c r="M73" s="588">
        <f>G73*0.4/'TC5'!F73</f>
        <v>0.4609824744046449</v>
      </c>
    </row>
    <row r="74" spans="1:13">
      <c r="A74" s="78">
        <v>1978</v>
      </c>
      <c r="B74" s="600">
        <f>avgpoinc!BI67</f>
        <v>48700.258156702228</v>
      </c>
      <c r="C74" s="561">
        <f>avgpoinc!BJ67</f>
        <v>52540.832623641953</v>
      </c>
      <c r="D74" s="560">
        <f>avgpoinc!BK67</f>
        <v>48635.255063044759</v>
      </c>
      <c r="E74" s="560">
        <f>avgpoinc!BL67</f>
        <v>67329.516520536228</v>
      </c>
      <c r="F74" s="560">
        <f>avgpoinc!BM67</f>
        <v>37561.505830208247</v>
      </c>
      <c r="G74" s="561">
        <f>avgpoinc!BN67</f>
        <v>78482.175665060262</v>
      </c>
      <c r="H74" s="570">
        <f>B74*0.4/'TC5'!B74</f>
        <v>0.44223379215452319</v>
      </c>
      <c r="I74" s="581">
        <f>C74*0.4/'TC5'!B74</f>
        <v>0.47710900380333143</v>
      </c>
      <c r="J74" s="587">
        <f>D74*0.4/'TC5'!C74</f>
        <v>0.44423134940760356</v>
      </c>
      <c r="K74" s="580">
        <f>E74*0.4/'TC5'!D74</f>
        <v>0.4669022354957218</v>
      </c>
      <c r="L74" s="587">
        <f>F74*0.4/'TC5'!E74</f>
        <v>0.48383049798992411</v>
      </c>
      <c r="M74" s="588">
        <f>G74*0.4/'TC5'!F74</f>
        <v>0.45980215885193942</v>
      </c>
    </row>
    <row r="75" spans="1:13">
      <c r="A75" s="83">
        <v>1979</v>
      </c>
      <c r="B75" s="601">
        <f>avgpoinc!BI68</f>
        <v>48560.258759549673</v>
      </c>
      <c r="C75" s="563">
        <f>avgpoinc!BJ68</f>
        <v>52292.237593252983</v>
      </c>
      <c r="D75" s="562">
        <f>avgpoinc!BK68</f>
        <v>48357.785029831175</v>
      </c>
      <c r="E75" s="562">
        <f>avgpoinc!BL68</f>
        <v>66288.85794392541</v>
      </c>
      <c r="F75" s="562">
        <f>avgpoinc!BM68</f>
        <v>37934.364112082651</v>
      </c>
      <c r="G75" s="563">
        <f>avgpoinc!BN68</f>
        <v>77926.686940051688</v>
      </c>
      <c r="H75" s="572">
        <f>B75*0.4/'TC5'!B75</f>
        <v>0.43951877951622009</v>
      </c>
      <c r="I75" s="583">
        <f>C75*0.4/'TC5'!B75</f>
        <v>0.47329691052436829</v>
      </c>
      <c r="J75" s="589">
        <f>D75*0.4/'TC5'!C75</f>
        <v>0.44186010956764227</v>
      </c>
      <c r="K75" s="583">
        <f>E75*0.4/'TC5'!D75</f>
        <v>0.46338626742362982</v>
      </c>
      <c r="L75" s="589">
        <f>F75*0.4/'TC5'!E75</f>
        <v>0.4831725656986236</v>
      </c>
      <c r="M75" s="590">
        <f>G75*0.4/'TC5'!F75</f>
        <v>0.45705026388168335</v>
      </c>
    </row>
    <row r="76" spans="1:13">
      <c r="A76" s="78">
        <v>1980</v>
      </c>
      <c r="B76" s="600">
        <f>avgpoinc!BI69</f>
        <v>47844.376995794577</v>
      </c>
      <c r="C76" s="561">
        <f>avgpoinc!BJ69</f>
        <v>51212.745019295675</v>
      </c>
      <c r="D76" s="560">
        <f>avgpoinc!BK69</f>
        <v>47379.731465690238</v>
      </c>
      <c r="E76" s="560">
        <f>avgpoinc!BL69</f>
        <v>64699.555302487919</v>
      </c>
      <c r="F76" s="560">
        <f>avgpoinc!BM69</f>
        <v>37842.570547840543</v>
      </c>
      <c r="G76" s="561">
        <f>avgpoinc!BN69</f>
        <v>76452.650595580737</v>
      </c>
      <c r="H76" s="569">
        <f>B76*0.4/'TC5'!B76</f>
        <v>0.44582676887512213</v>
      </c>
      <c r="I76" s="580">
        <f>C76*0.4/'TC5'!B76</f>
        <v>0.47721412777900696</v>
      </c>
      <c r="J76" s="587">
        <f>D76*0.4/'TC5'!C76</f>
        <v>0.44781512022018433</v>
      </c>
      <c r="K76" s="580">
        <f>E76*0.4/'TC5'!D76</f>
        <v>0.46731588244438171</v>
      </c>
      <c r="L76" s="587">
        <f>F76*0.4/'TC5'!E76</f>
        <v>0.48959007859230042</v>
      </c>
      <c r="M76" s="588">
        <f>G76*0.4/'TC5'!F76</f>
        <v>0.46264553070068365</v>
      </c>
    </row>
    <row r="77" spans="1:13">
      <c r="A77" s="78">
        <v>1981</v>
      </c>
      <c r="B77" s="600">
        <f>avgpoinc!BI70</f>
        <v>47830.859047410137</v>
      </c>
      <c r="C77" s="561">
        <f>avgpoinc!BJ70</f>
        <v>51026.040950417817</v>
      </c>
      <c r="D77" s="560">
        <f>avgpoinc!BK70</f>
        <v>46987.218484174715</v>
      </c>
      <c r="E77" s="560">
        <f>avgpoinc!BL70</f>
        <v>64076.971802473556</v>
      </c>
      <c r="F77" s="560">
        <f>avgpoinc!BM70</f>
        <v>38165.254874792765</v>
      </c>
      <c r="G77" s="561">
        <f>avgpoinc!BN70</f>
        <v>76204.100092321867</v>
      </c>
      <c r="H77" s="569">
        <f>B77*0.4/'TC5'!B77</f>
        <v>0.44229993224143982</v>
      </c>
      <c r="I77" s="580">
        <f>C77*0.4/'TC5'!B77</f>
        <v>0.47184631228446966</v>
      </c>
      <c r="J77" s="587">
        <f>D77*0.4/'TC5'!C77</f>
        <v>0.44531732797622681</v>
      </c>
      <c r="K77" s="580">
        <f>E77*0.4/'TC5'!D77</f>
        <v>0.46418729424476629</v>
      </c>
      <c r="L77" s="587">
        <f>F77*0.4/'TC5'!E77</f>
        <v>0.48106449842453003</v>
      </c>
      <c r="M77" s="588">
        <f>G77*0.4/'TC5'!F77</f>
        <v>0.45801591873168945</v>
      </c>
    </row>
    <row r="78" spans="1:13">
      <c r="A78" s="78">
        <v>1982</v>
      </c>
      <c r="B78" s="600">
        <f>avgpoinc!BI71</f>
        <v>46701.333468928075</v>
      </c>
      <c r="C78" s="561">
        <f>avgpoinc!BJ71</f>
        <v>49509.079163876682</v>
      </c>
      <c r="D78" s="560">
        <f>avgpoinc!BK71</f>
        <v>45495.400199092539</v>
      </c>
      <c r="E78" s="560">
        <f>avgpoinc!BL71</f>
        <v>61744.035083520379</v>
      </c>
      <c r="F78" s="560">
        <f>avgpoinc!BM71</f>
        <v>37990.631817456655</v>
      </c>
      <c r="G78" s="561">
        <f>avgpoinc!BN71</f>
        <v>74045.508115686302</v>
      </c>
      <c r="H78" s="569">
        <f>B78*0.4/'TC5'!B78</f>
        <v>0.44652834534645086</v>
      </c>
      <c r="I78" s="580">
        <f>C78*0.4/'TC5'!B78</f>
        <v>0.47337421774864202</v>
      </c>
      <c r="J78" s="587">
        <f>D78*0.4/'TC5'!C78</f>
        <v>0.45015108585357666</v>
      </c>
      <c r="K78" s="580">
        <f>E78*0.4/'TC5'!D78</f>
        <v>0.46598571538925182</v>
      </c>
      <c r="L78" s="587">
        <f>F78*0.4/'TC5'!E78</f>
        <v>0.48545265197753895</v>
      </c>
      <c r="M78" s="588">
        <f>G78*0.4/'TC5'!F78</f>
        <v>0.4603402316570282</v>
      </c>
    </row>
    <row r="79" spans="1:13">
      <c r="A79" s="78">
        <v>1983</v>
      </c>
      <c r="B79" s="600">
        <f>avgpoinc!BI72</f>
        <v>47638.3766460345</v>
      </c>
      <c r="C79" s="561">
        <f>avgpoinc!BJ72</f>
        <v>50167.178997771225</v>
      </c>
      <c r="D79" s="560">
        <f>avgpoinc!BK72</f>
        <v>46140.386895274285</v>
      </c>
      <c r="E79" s="560">
        <f>avgpoinc!BL72</f>
        <v>61907.836017001129</v>
      </c>
      <c r="F79" s="560">
        <f>avgpoinc!BM72</f>
        <v>39115.102473596104</v>
      </c>
      <c r="G79" s="561">
        <f>avgpoinc!BN72</f>
        <v>75010.87859786459</v>
      </c>
      <c r="H79" s="569">
        <f>B79*0.4/'TC5'!B79</f>
        <v>0.4484717845916748</v>
      </c>
      <c r="I79" s="580">
        <f>C79*0.4/'TC5'!B79</f>
        <v>0.47227814793586731</v>
      </c>
      <c r="J79" s="587">
        <f>D79*0.4/'TC5'!C79</f>
        <v>0.45201283693313604</v>
      </c>
      <c r="K79" s="580">
        <f>E79*0.4/'TC5'!D79</f>
        <v>0.46638137102127081</v>
      </c>
      <c r="L79" s="587">
        <f>F79*0.4/'TC5'!E79</f>
        <v>0.4820979535579682</v>
      </c>
      <c r="M79" s="588">
        <f>G79*0.4/'TC5'!F79</f>
        <v>0.4599110782146455</v>
      </c>
    </row>
    <row r="80" spans="1:13">
      <c r="A80" s="78">
        <v>1984</v>
      </c>
      <c r="B80" s="600">
        <f>avgpoinc!BI73</f>
        <v>49974.081251034135</v>
      </c>
      <c r="C80" s="561">
        <f>avgpoinc!BJ73</f>
        <v>52464.787181695501</v>
      </c>
      <c r="D80" s="560">
        <f>avgpoinc!BK73</f>
        <v>48104.243675310223</v>
      </c>
      <c r="E80" s="560">
        <f>avgpoinc!BL73</f>
        <v>64339.691878275567</v>
      </c>
      <c r="F80" s="560">
        <f>avgpoinc!BM73</f>
        <v>41190.291081331539</v>
      </c>
      <c r="G80" s="561">
        <f>avgpoinc!BN73</f>
        <v>78488.546775827126</v>
      </c>
      <c r="H80" s="569">
        <f>B80*0.4/'TC5'!B80</f>
        <v>0.44106042385101324</v>
      </c>
      <c r="I80" s="580">
        <f>C80*0.4/'TC5'!B80</f>
        <v>0.46304285526275629</v>
      </c>
      <c r="J80" s="587">
        <f>D80*0.4/'TC5'!C80</f>
        <v>0.44410353899002075</v>
      </c>
      <c r="K80" s="580">
        <f>E80*0.4/'TC5'!D80</f>
        <v>0.45754408836364752</v>
      </c>
      <c r="L80" s="587">
        <f>F80*0.4/'TC5'!E80</f>
        <v>0.47205284237861633</v>
      </c>
      <c r="M80" s="588">
        <f>G80*0.4/'TC5'!F80</f>
        <v>0.45168745517730724</v>
      </c>
    </row>
    <row r="81" spans="1:13">
      <c r="A81" s="78">
        <v>1985</v>
      </c>
      <c r="B81" s="600">
        <f>avgpoinc!BI74</f>
        <v>51098.360145711515</v>
      </c>
      <c r="C81" s="561">
        <f>avgpoinc!BJ74</f>
        <v>53634.822110703957</v>
      </c>
      <c r="D81" s="560">
        <f>avgpoinc!BK74</f>
        <v>49100.946157720631</v>
      </c>
      <c r="E81" s="560">
        <f>avgpoinc!BL74</f>
        <v>65768.000652527247</v>
      </c>
      <c r="F81" s="560">
        <f>avgpoinc!BM74</f>
        <v>42042.13230841732</v>
      </c>
      <c r="G81" s="561">
        <f>avgpoinc!BN74</f>
        <v>79917.710335974785</v>
      </c>
      <c r="H81" s="569">
        <f>B81*0.4/'TC5'!B81</f>
        <v>0.44335076212883001</v>
      </c>
      <c r="I81" s="580">
        <f>C81*0.4/'TC5'!B81</f>
        <v>0.46535816788673412</v>
      </c>
      <c r="J81" s="587">
        <f>D81*0.4/'TC5'!C81</f>
        <v>0.44625991582870483</v>
      </c>
      <c r="K81" s="580">
        <f>E81*0.4/'TC5'!D81</f>
        <v>0.45744019746780384</v>
      </c>
      <c r="L81" s="587">
        <f>F81*0.4/'TC5'!E81</f>
        <v>0.4773804247379303</v>
      </c>
      <c r="M81" s="588">
        <f>G81*0.4/'TC5'!F81</f>
        <v>0.45333665609359741</v>
      </c>
    </row>
    <row r="82" spans="1:13">
      <c r="A82" s="78">
        <v>1986</v>
      </c>
      <c r="B82" s="600">
        <f>avgpoinc!BI75</f>
        <v>52376.369938036805</v>
      </c>
      <c r="C82" s="561">
        <f>avgpoinc!BJ75</f>
        <v>54626.779609783276</v>
      </c>
      <c r="D82" s="560">
        <f>avgpoinc!BK75</f>
        <v>50720.214068440728</v>
      </c>
      <c r="E82" s="560">
        <f>avgpoinc!BL75</f>
        <v>66934.021501792158</v>
      </c>
      <c r="F82" s="560">
        <f>avgpoinc!BM75</f>
        <v>43254.84113633418</v>
      </c>
      <c r="G82" s="561">
        <f>avgpoinc!BN75</f>
        <v>81304.07007511823</v>
      </c>
      <c r="H82" s="569">
        <f>B82*0.4/'TC5'!B82</f>
        <v>0.45045101642608648</v>
      </c>
      <c r="I82" s="580">
        <f>C82*0.4/'TC5'!B82</f>
        <v>0.46980515122413646</v>
      </c>
      <c r="J82" s="587">
        <f>D82*0.4/'TC5'!C82</f>
        <v>0.45232212543487549</v>
      </c>
      <c r="K82" s="580">
        <f>E82*0.4/'TC5'!D82</f>
        <v>0.4620905220508576</v>
      </c>
      <c r="L82" s="587">
        <f>F82*0.4/'TC5'!E82</f>
        <v>0.48421949148178095</v>
      </c>
      <c r="M82" s="588">
        <f>G82*0.4/'TC5'!F82</f>
        <v>0.45906841754913347</v>
      </c>
    </row>
    <row r="83" spans="1:13">
      <c r="A83" s="78">
        <v>1987</v>
      </c>
      <c r="B83" s="600">
        <f>avgpoinc!BI76</f>
        <v>53282.679210034745</v>
      </c>
      <c r="C83" s="561">
        <f>avgpoinc!BJ76</f>
        <v>55304.842308485633</v>
      </c>
      <c r="D83" s="560">
        <f>avgpoinc!BK76</f>
        <v>52324.504153219023</v>
      </c>
      <c r="E83" s="560">
        <f>avgpoinc!BL76</f>
        <v>67895.005518736914</v>
      </c>
      <c r="F83" s="560">
        <f>avgpoinc!BM76</f>
        <v>43995.912822107428</v>
      </c>
      <c r="G83" s="561">
        <f>avgpoinc!BN76</f>
        <v>82088.112359251347</v>
      </c>
      <c r="H83" s="569">
        <f>B83*0.4/'TC5'!B83</f>
        <v>0.44479206204414368</v>
      </c>
      <c r="I83" s="580">
        <f>C83*0.4/'TC5'!B83</f>
        <v>0.46167263388633728</v>
      </c>
      <c r="J83" s="587">
        <f>D83*0.4/'TC5'!C83</f>
        <v>0.44817650318145746</v>
      </c>
      <c r="K83" s="580">
        <f>E83*0.4/'TC5'!D83</f>
        <v>0.45532345771789556</v>
      </c>
      <c r="L83" s="587">
        <f>F83*0.4/'TC5'!E83</f>
        <v>0.47739145159721386</v>
      </c>
      <c r="M83" s="588">
        <f>G83*0.4/'TC5'!F83</f>
        <v>0.45277759432792658</v>
      </c>
    </row>
    <row r="84" spans="1:13">
      <c r="A84" s="78">
        <v>1988</v>
      </c>
      <c r="B84" s="600">
        <f>avgpoinc!BI77</f>
        <v>54282.301311899973</v>
      </c>
      <c r="C84" s="561">
        <f>avgpoinc!BJ77</f>
        <v>56310.31206696896</v>
      </c>
      <c r="D84" s="560">
        <f>avgpoinc!BK77</f>
        <v>53456.622124697409</v>
      </c>
      <c r="E84" s="560">
        <f>avgpoinc!BL77</f>
        <v>68597.655508336189</v>
      </c>
      <c r="F84" s="560">
        <f>avgpoinc!BM77</f>
        <v>45138.010540492171</v>
      </c>
      <c r="G84" s="561">
        <f>avgpoinc!BN77</f>
        <v>82848.718606135968</v>
      </c>
      <c r="H84" s="569">
        <f>B84*0.4/'TC5'!B84</f>
        <v>0.43485748767852778</v>
      </c>
      <c r="I84" s="580">
        <f>C84*0.4/'TC5'!B84</f>
        <v>0.4511039555072785</v>
      </c>
      <c r="J84" s="587">
        <f>D84*0.4/'TC5'!C84</f>
        <v>0.43738415837287903</v>
      </c>
      <c r="K84" s="580">
        <f>E84*0.4/'TC5'!D84</f>
        <v>0.44061696529388433</v>
      </c>
      <c r="L84" s="587">
        <f>F84*0.4/'TC5'!E84</f>
        <v>0.47191312909126287</v>
      </c>
      <c r="M84" s="588">
        <f>G84*0.4/'TC5'!F84</f>
        <v>0.44129583239555364</v>
      </c>
    </row>
    <row r="85" spans="1:13">
      <c r="A85" s="83">
        <v>1989</v>
      </c>
      <c r="B85" s="601">
        <f>avgpoinc!BI78</f>
        <v>55169.63951507373</v>
      </c>
      <c r="C85" s="563">
        <f>avgpoinc!BJ78</f>
        <v>56951.195339069469</v>
      </c>
      <c r="D85" s="562">
        <f>avgpoinc!BK78</f>
        <v>54356.355760248676</v>
      </c>
      <c r="E85" s="562">
        <f>avgpoinc!BL78</f>
        <v>68972.006174446637</v>
      </c>
      <c r="F85" s="562">
        <f>avgpoinc!BM78</f>
        <v>46155.213938770292</v>
      </c>
      <c r="G85" s="563">
        <f>avgpoinc!BN78</f>
        <v>83478.553432581437</v>
      </c>
      <c r="H85" s="572">
        <f>B85*0.4/'TC5'!B85</f>
        <v>0.43670135736465454</v>
      </c>
      <c r="I85" s="583">
        <f>C85*0.4/'TC5'!B85</f>
        <v>0.45080345869064331</v>
      </c>
      <c r="J85" s="589">
        <f>D85*0.4/'TC5'!C85</f>
        <v>0.44005635380744934</v>
      </c>
      <c r="K85" s="583">
        <f>E85*0.4/'TC5'!D85</f>
        <v>0.44224408268928539</v>
      </c>
      <c r="L85" s="589">
        <f>F85*0.4/'TC5'!E85</f>
        <v>0.4701249897480011</v>
      </c>
      <c r="M85" s="590">
        <f>G85*0.4/'TC5'!F85</f>
        <v>0.44291493296623236</v>
      </c>
    </row>
    <row r="86" spans="1:13">
      <c r="A86" s="78">
        <v>1990</v>
      </c>
      <c r="B86" s="600">
        <f>avgpoinc!BI79</f>
        <v>55200.954547035391</v>
      </c>
      <c r="C86" s="561">
        <f>avgpoinc!BJ79</f>
        <v>56970.496226793955</v>
      </c>
      <c r="D86" s="560">
        <f>avgpoinc!BK79</f>
        <v>54281.064629414119</v>
      </c>
      <c r="E86" s="560">
        <f>avgpoinc!BL79</f>
        <v>68217.705280302296</v>
      </c>
      <c r="F86" s="560">
        <f>avgpoinc!BM79</f>
        <v>46873.599246344071</v>
      </c>
      <c r="G86" s="561">
        <f>avgpoinc!BN79</f>
        <v>83055.752741603152</v>
      </c>
      <c r="H86" s="569">
        <f>B86*0.4/'TC5'!B86</f>
        <v>0.43733784556388855</v>
      </c>
      <c r="I86" s="580">
        <f>C86*0.4/'TC5'!B86</f>
        <v>0.45135730504989618</v>
      </c>
      <c r="J86" s="587">
        <f>D86*0.4/'TC5'!C86</f>
        <v>0.43996980786323542</v>
      </c>
      <c r="K86" s="580">
        <f>E86*0.4/'TC5'!D86</f>
        <v>0.44145014882087713</v>
      </c>
      <c r="L86" s="587">
        <f>F86*0.4/'TC5'!E86</f>
        <v>0.47200933098793035</v>
      </c>
      <c r="M86" s="588">
        <f>G86*0.4/'TC5'!F86</f>
        <v>0.44381090998649592</v>
      </c>
    </row>
    <row r="87" spans="1:13">
      <c r="A87" s="78">
        <v>1991</v>
      </c>
      <c r="B87" s="600">
        <f>avgpoinc!BI80</f>
        <v>54337.949859869092</v>
      </c>
      <c r="C87" s="561">
        <f>avgpoinc!BJ80</f>
        <v>55956.955481228462</v>
      </c>
      <c r="D87" s="560">
        <f>avgpoinc!BK80</f>
        <v>53176.8409826071</v>
      </c>
      <c r="E87" s="560">
        <f>avgpoinc!BL80</f>
        <v>66244.289556379343</v>
      </c>
      <c r="F87" s="560">
        <f>avgpoinc!BM80</f>
        <v>46795.915834452979</v>
      </c>
      <c r="G87" s="561">
        <f>avgpoinc!BN80</f>
        <v>81613.594111869868</v>
      </c>
      <c r="H87" s="569">
        <f>B87*0.4/'TC5'!B87</f>
        <v>0.43949824571609497</v>
      </c>
      <c r="I87" s="580">
        <f>C87*0.4/'TC5'!B87</f>
        <v>0.45259314775466919</v>
      </c>
      <c r="J87" s="587">
        <f>D87*0.4/'TC5'!C87</f>
        <v>0.44287028908729542</v>
      </c>
      <c r="K87" s="580">
        <f>E87*0.4/'TC5'!D87</f>
        <v>0.44281306862831127</v>
      </c>
      <c r="L87" s="587">
        <f>F87*0.4/'TC5'!E87</f>
        <v>0.47291278839111334</v>
      </c>
      <c r="M87" s="588">
        <f>G87*0.4/'TC5'!F87</f>
        <v>0.44450163841247547</v>
      </c>
    </row>
    <row r="88" spans="1:13">
      <c r="A88" s="78">
        <v>1992</v>
      </c>
      <c r="B88" s="600">
        <f>avgpoinc!BI81</f>
        <v>54872.057053995333</v>
      </c>
      <c r="C88" s="561">
        <f>avgpoinc!BJ81</f>
        <v>56473.433017627118</v>
      </c>
      <c r="D88" s="560">
        <f>avgpoinc!BK81</f>
        <v>53777.560349766478</v>
      </c>
      <c r="E88" s="560">
        <f>avgpoinc!BL81</f>
        <v>66569.590975431216</v>
      </c>
      <c r="F88" s="560">
        <f>avgpoinc!BM81</f>
        <v>47544.107501002873</v>
      </c>
      <c r="G88" s="561">
        <f>avgpoinc!BN81</f>
        <v>82127.470306437914</v>
      </c>
      <c r="H88" s="569">
        <f>B88*0.4/'TC5'!B88</f>
        <v>0.4353899359703064</v>
      </c>
      <c r="I88" s="580">
        <f>C88*0.4/'TC5'!B88</f>
        <v>0.44809627532958984</v>
      </c>
      <c r="J88" s="587">
        <f>D88*0.4/'TC5'!C88</f>
        <v>0.43841344118118292</v>
      </c>
      <c r="K88" s="580">
        <f>E88*0.4/'TC5'!D88</f>
        <v>0.43782627582550054</v>
      </c>
      <c r="L88" s="587">
        <f>F88*0.4/'TC5'!E88</f>
        <v>0.46820256114006037</v>
      </c>
      <c r="M88" s="588">
        <f>G88*0.4/'TC5'!F88</f>
        <v>0.43856993317604065</v>
      </c>
    </row>
    <row r="89" spans="1:13">
      <c r="A89" s="78">
        <v>1993</v>
      </c>
      <c r="B89" s="600">
        <f>avgpoinc!BI82</f>
        <v>55590.468758484327</v>
      </c>
      <c r="C89" s="561">
        <f>avgpoinc!BJ82</f>
        <v>56944.860187384635</v>
      </c>
      <c r="D89" s="560">
        <f>avgpoinc!BK82</f>
        <v>54562.48502634</v>
      </c>
      <c r="E89" s="560">
        <f>avgpoinc!BL82</f>
        <v>67725.560963877913</v>
      </c>
      <c r="F89" s="560">
        <f>avgpoinc!BM82</f>
        <v>47649.433759210689</v>
      </c>
      <c r="G89" s="561">
        <f>avgpoinc!BN82</f>
        <v>83350.517036695004</v>
      </c>
      <c r="H89" s="569">
        <f>B89*0.4/'TC5'!B89</f>
        <v>0.43737745285034191</v>
      </c>
      <c r="I89" s="580">
        <f>C89*0.4/'TC5'!B89</f>
        <v>0.44803360104560858</v>
      </c>
      <c r="J89" s="587">
        <f>D89*0.4/'TC5'!C89</f>
        <v>0.44001609086990345</v>
      </c>
      <c r="K89" s="580">
        <f>E89*0.4/'TC5'!D89</f>
        <v>0.44037109613418568</v>
      </c>
      <c r="L89" s="587">
        <f>F89*0.4/'TC5'!E89</f>
        <v>0.4659456312656402</v>
      </c>
      <c r="M89" s="588">
        <f>G89*0.4/'TC5'!F89</f>
        <v>0.44133138656616205</v>
      </c>
    </row>
    <row r="90" spans="1:13">
      <c r="A90" s="78">
        <v>1994</v>
      </c>
      <c r="B90" s="600">
        <f>avgpoinc!BI83</f>
        <v>57410.012641800713</v>
      </c>
      <c r="C90" s="561">
        <f>avgpoinc!BJ83</f>
        <v>58622.084223658567</v>
      </c>
      <c r="D90" s="560">
        <f>avgpoinc!BK83</f>
        <v>56328.559255186519</v>
      </c>
      <c r="E90" s="560">
        <f>avgpoinc!BL83</f>
        <v>69693.971674103101</v>
      </c>
      <c r="F90" s="560">
        <f>avgpoinc!BM83</f>
        <v>49045.235187964441</v>
      </c>
      <c r="G90" s="561">
        <f>avgpoinc!BN83</f>
        <v>85886.707471930349</v>
      </c>
      <c r="H90" s="569">
        <f>B90*0.4/'TC5'!B90</f>
        <v>0.43740466237068171</v>
      </c>
      <c r="I90" s="580">
        <f>C90*0.4/'TC5'!B90</f>
        <v>0.44663938879966725</v>
      </c>
      <c r="J90" s="587">
        <f>D90*0.4/'TC5'!C90</f>
        <v>0.4402244091033935</v>
      </c>
      <c r="K90" s="580">
        <f>E90*0.4/'TC5'!D90</f>
        <v>0.43908700346946705</v>
      </c>
      <c r="L90" s="587">
        <f>F90*0.4/'TC5'!E90</f>
        <v>0.46459725499153143</v>
      </c>
      <c r="M90" s="588">
        <f>G90*0.4/'TC5'!F90</f>
        <v>0.44053485989570612</v>
      </c>
    </row>
    <row r="91" spans="1:13">
      <c r="A91" s="78">
        <v>1995</v>
      </c>
      <c r="B91" s="600">
        <f>avgpoinc!BI84</f>
        <v>58409.729180602873</v>
      </c>
      <c r="C91" s="561">
        <f>avgpoinc!BJ84</f>
        <v>59688.543711635095</v>
      </c>
      <c r="D91" s="560">
        <f>avgpoinc!BK84</f>
        <v>56966.918614094553</v>
      </c>
      <c r="E91" s="560">
        <f>avgpoinc!BL84</f>
        <v>70147.291290892288</v>
      </c>
      <c r="F91" s="560">
        <f>avgpoinc!BM84</f>
        <v>50489.976363905356</v>
      </c>
      <c r="G91" s="561">
        <f>avgpoinc!BN84</f>
        <v>87317.698757740407</v>
      </c>
      <c r="H91" s="569">
        <f>B91*0.4/'TC5'!B91</f>
        <v>0.43545097112655651</v>
      </c>
      <c r="I91" s="580">
        <f>C91*0.4/'TC5'!B91</f>
        <v>0.44498467445373541</v>
      </c>
      <c r="J91" s="587">
        <f>D91*0.4/'TC5'!C91</f>
        <v>0.43809238076210022</v>
      </c>
      <c r="K91" s="580">
        <f>E91*0.4/'TC5'!D91</f>
        <v>0.4357321560382843</v>
      </c>
      <c r="L91" s="587">
        <f>F91*0.4/'TC5'!E91</f>
        <v>0.46234151721000671</v>
      </c>
      <c r="M91" s="588">
        <f>G91*0.4/'TC5'!F91</f>
        <v>0.43777701258659363</v>
      </c>
    </row>
    <row r="92" spans="1:13">
      <c r="A92" s="78">
        <v>1996</v>
      </c>
      <c r="B92" s="600">
        <f>avgpoinc!BI85</f>
        <v>59728.747145517002</v>
      </c>
      <c r="C92" s="561">
        <f>avgpoinc!BJ85</f>
        <v>60999.470741132543</v>
      </c>
      <c r="D92" s="560">
        <f>avgpoinc!BK85</f>
        <v>58285.314353548922</v>
      </c>
      <c r="E92" s="560">
        <f>avgpoinc!BL85</f>
        <v>71645.247834834139</v>
      </c>
      <c r="F92" s="560">
        <f>avgpoinc!BM85</f>
        <v>51679.360782278418</v>
      </c>
      <c r="G92" s="561">
        <f>avgpoinc!BN85</f>
        <v>88974.909648438072</v>
      </c>
      <c r="H92" s="569">
        <f>B92*0.4/'TC5'!B92</f>
        <v>0.43166276812553411</v>
      </c>
      <c r="I92" s="580">
        <f>C92*0.4/'TC5'!B92</f>
        <v>0.44084635376930237</v>
      </c>
      <c r="J92" s="587">
        <f>D92*0.4/'TC5'!C92</f>
        <v>0.43427339196205145</v>
      </c>
      <c r="K92" s="580">
        <f>E92*0.4/'TC5'!D92</f>
        <v>0.43134215474128718</v>
      </c>
      <c r="L92" s="587">
        <f>F92*0.4/'TC5'!E92</f>
        <v>0.45870372653007502</v>
      </c>
      <c r="M92" s="588">
        <f>G92*0.4/'TC5'!F92</f>
        <v>0.4334043562412262</v>
      </c>
    </row>
    <row r="93" spans="1:13">
      <c r="A93" s="78">
        <v>1997</v>
      </c>
      <c r="B93" s="600">
        <f>avgpoinc!BI86</f>
        <v>61496.990694982334</v>
      </c>
      <c r="C93" s="561">
        <f>avgpoinc!BJ86</f>
        <v>62640.709479387944</v>
      </c>
      <c r="D93" s="560">
        <f>avgpoinc!BK86</f>
        <v>60004.888893166652</v>
      </c>
      <c r="E93" s="560">
        <f>avgpoinc!BL86</f>
        <v>73407.771687763525</v>
      </c>
      <c r="F93" s="560">
        <f>avgpoinc!BM86</f>
        <v>53323.794532223081</v>
      </c>
      <c r="G93" s="561">
        <f>avgpoinc!BN86</f>
        <v>91392.875315404599</v>
      </c>
      <c r="H93" s="569">
        <f>B93*0.4/'TC5'!B93</f>
        <v>0.42885911464691157</v>
      </c>
      <c r="I93" s="580">
        <f>C93*0.4/'TC5'!B93</f>
        <v>0.43683502078056324</v>
      </c>
      <c r="J93" s="587">
        <f>D93*0.4/'TC5'!C93</f>
        <v>0.42971342802047724</v>
      </c>
      <c r="K93" s="580">
        <f>E93*0.4/'TC5'!D93</f>
        <v>0.42664876580238348</v>
      </c>
      <c r="L93" s="587">
        <f>F93*0.4/'TC5'!E93</f>
        <v>0.45608100295066833</v>
      </c>
      <c r="M93" s="588">
        <f>G93*0.4/'TC5'!F93</f>
        <v>0.42996630072593683</v>
      </c>
    </row>
    <row r="94" spans="1:13">
      <c r="A94" s="78">
        <v>1998</v>
      </c>
      <c r="B94" s="600">
        <f>avgpoinc!BI87</f>
        <v>63712.548525204387</v>
      </c>
      <c r="C94" s="561">
        <f>avgpoinc!BJ87</f>
        <v>64985.372689535776</v>
      </c>
      <c r="D94" s="560">
        <f>avgpoinc!BK87</f>
        <v>62668.910509528192</v>
      </c>
      <c r="E94" s="560">
        <f>avgpoinc!BL87</f>
        <v>76218.105723752975</v>
      </c>
      <c r="F94" s="560">
        <f>avgpoinc!BM87</f>
        <v>55211.807139461824</v>
      </c>
      <c r="G94" s="561">
        <f>avgpoinc!BN87</f>
        <v>94557.404762559934</v>
      </c>
      <c r="H94" s="569">
        <f>B94*0.4/'TC5'!B94</f>
        <v>0.42792940139770508</v>
      </c>
      <c r="I94" s="580">
        <f>C94*0.4/'TC5'!B94</f>
        <v>0.43647840619087219</v>
      </c>
      <c r="J94" s="587">
        <f>D94*0.4/'TC5'!C94</f>
        <v>0.42903617024421686</v>
      </c>
      <c r="K94" s="580">
        <f>E94*0.4/'TC5'!D94</f>
        <v>0.42550277709960932</v>
      </c>
      <c r="L94" s="587">
        <f>F94*0.4/'TC5'!E94</f>
        <v>0.45660167932510376</v>
      </c>
      <c r="M94" s="588">
        <f>G94*0.4/'TC5'!F94</f>
        <v>0.42871844768524175</v>
      </c>
    </row>
    <row r="95" spans="1:13">
      <c r="A95" s="83">
        <v>1999</v>
      </c>
      <c r="B95" s="601">
        <f>avgpoinc!BI88</f>
        <v>65117.168308297834</v>
      </c>
      <c r="C95" s="563">
        <f>avgpoinc!BJ88</f>
        <v>65943.491392298849</v>
      </c>
      <c r="D95" s="562">
        <f>avgpoinc!BK88</f>
        <v>64591.711527109728</v>
      </c>
      <c r="E95" s="562">
        <f>avgpoinc!BL88</f>
        <v>77714.143224024156</v>
      </c>
      <c r="F95" s="562">
        <f>avgpoinc!BM88</f>
        <v>55894.303303936882</v>
      </c>
      <c r="G95" s="563">
        <f>avgpoinc!BN88</f>
        <v>96646.835859445346</v>
      </c>
      <c r="H95" s="572">
        <f>B95*0.4/'TC5'!B95</f>
        <v>0.42464438080787659</v>
      </c>
      <c r="I95" s="583">
        <f>C95*0.4/'TC5'!B95</f>
        <v>0.43003302812576299</v>
      </c>
      <c r="J95" s="589">
        <f>D95*0.4/'TC5'!C95</f>
        <v>0.42638623714447021</v>
      </c>
      <c r="K95" s="583">
        <f>E95*0.4/'TC5'!D95</f>
        <v>0.41777303814887995</v>
      </c>
      <c r="L95" s="589">
        <f>F95*0.4/'TC5'!E95</f>
        <v>0.45331752300262446</v>
      </c>
      <c r="M95" s="590">
        <f>G95*0.4/'TC5'!F95</f>
        <v>0.4248521625995636</v>
      </c>
    </row>
    <row r="96" spans="1:13">
      <c r="A96" s="88">
        <v>2000</v>
      </c>
      <c r="B96" s="602">
        <f>avgpoinc!BI89</f>
        <v>67026.097851216255</v>
      </c>
      <c r="C96" s="565">
        <f>avgpoinc!BJ89</f>
        <v>67905.809305266012</v>
      </c>
      <c r="D96" s="564">
        <f>avgpoinc!BK89</f>
        <v>66614.643951033562</v>
      </c>
      <c r="E96" s="564">
        <f>avgpoinc!BL89</f>
        <v>79682.069970152559</v>
      </c>
      <c r="F96" s="564">
        <f>avgpoinc!BM89</f>
        <v>57810.044134042866</v>
      </c>
      <c r="G96" s="565">
        <f>avgpoinc!BN89</f>
        <v>99149.10817628786</v>
      </c>
      <c r="H96" s="573">
        <f>B96*0.4/'TC5'!B96</f>
        <v>0.42298018932342524</v>
      </c>
      <c r="I96" s="584">
        <f>C96*0.4/'TC5'!B96</f>
        <v>0.42853176593780518</v>
      </c>
      <c r="J96" s="591">
        <f>D96*0.4/'TC5'!C96</f>
        <v>0.4244359135627746</v>
      </c>
      <c r="K96" s="584">
        <f>E96*0.4/'TC5'!D96</f>
        <v>0.41386580467224116</v>
      </c>
      <c r="L96" s="591">
        <f>F96*0.4/'TC5'!E96</f>
        <v>0.45495089888572704</v>
      </c>
      <c r="M96" s="592">
        <f>G96*0.4/'TC5'!F96</f>
        <v>0.42341935634613037</v>
      </c>
    </row>
    <row r="97" spans="1:13">
      <c r="A97" s="78">
        <v>2001</v>
      </c>
      <c r="B97" s="600">
        <f>avgpoinc!BI90</f>
        <v>67092.406677324456</v>
      </c>
      <c r="C97" s="561">
        <f>avgpoinc!BJ90</f>
        <v>68051.511087970357</v>
      </c>
      <c r="D97" s="560">
        <f>avgpoinc!BK90</f>
        <v>66305.591613347628</v>
      </c>
      <c r="E97" s="560">
        <f>avgpoinc!BL90</f>
        <v>79144.332462780105</v>
      </c>
      <c r="F97" s="560">
        <f>avgpoinc!BM90</f>
        <v>58461.00751413191</v>
      </c>
      <c r="G97" s="561">
        <f>avgpoinc!BN90</f>
        <v>98844.955024139694</v>
      </c>
      <c r="H97" s="569">
        <f>B97*0.4/'TC5'!B97</f>
        <v>0.42548850178718561</v>
      </c>
      <c r="I97" s="580">
        <f>C97*0.4/'TC5'!B97</f>
        <v>0.43157097697257985</v>
      </c>
      <c r="J97" s="587">
        <f>D97*0.4/'TC5'!C97</f>
        <v>0.42752462625503546</v>
      </c>
      <c r="K97" s="580">
        <f>E97*0.4/'TC5'!D97</f>
        <v>0.41772654652595531</v>
      </c>
      <c r="L97" s="587">
        <f>F97*0.4/'TC5'!E97</f>
        <v>0.4554598331451416</v>
      </c>
      <c r="M97" s="588">
        <f>G97*0.4/'TC5'!F97</f>
        <v>0.42715460062026972</v>
      </c>
    </row>
    <row r="98" spans="1:13">
      <c r="A98" s="78">
        <v>2002</v>
      </c>
      <c r="B98" s="600">
        <f>avgpoinc!BI91</f>
        <v>66762.73155790953</v>
      </c>
      <c r="C98" s="561">
        <f>avgpoinc!BJ91</f>
        <v>67721.417611740471</v>
      </c>
      <c r="D98" s="560">
        <f>avgpoinc!BK91</f>
        <v>66057.511484039991</v>
      </c>
      <c r="E98" s="560">
        <f>avgpoinc!BL91</f>
        <v>78236.108272323167</v>
      </c>
      <c r="F98" s="560">
        <f>avgpoinc!BM91</f>
        <v>58637.338971710989</v>
      </c>
      <c r="G98" s="561">
        <f>avgpoinc!BN91</f>
        <v>97640.486408682336</v>
      </c>
      <c r="H98" s="569">
        <f>B98*0.4/'TC5'!B98</f>
        <v>0.42435458302497853</v>
      </c>
      <c r="I98" s="580">
        <f>C98*0.4/'TC5'!B98</f>
        <v>0.43044814467430104</v>
      </c>
      <c r="J98" s="587">
        <f>D98*0.4/'TC5'!C98</f>
        <v>0.42769593000411993</v>
      </c>
      <c r="K98" s="580">
        <f>E98*0.4/'TC5'!D98</f>
        <v>0.41774746775627147</v>
      </c>
      <c r="L98" s="587">
        <f>F98*0.4/'TC5'!E98</f>
        <v>0.45161852240562439</v>
      </c>
      <c r="M98" s="588">
        <f>G98*0.4/'TC5'!F98</f>
        <v>0.42536509037017822</v>
      </c>
    </row>
    <row r="99" spans="1:13">
      <c r="A99" s="78">
        <v>2003</v>
      </c>
      <c r="B99" s="600">
        <f>avgpoinc!BI92</f>
        <v>67705.392173045489</v>
      </c>
      <c r="C99" s="561">
        <f>avgpoinc!BJ92</f>
        <v>68608.765948664412</v>
      </c>
      <c r="D99" s="560">
        <f>avgpoinc!BK92</f>
        <v>67006.726613323117</v>
      </c>
      <c r="E99" s="560">
        <f>avgpoinc!BL92</f>
        <v>78829.709441237457</v>
      </c>
      <c r="F99" s="560">
        <f>avgpoinc!BM92</f>
        <v>59784.845215302987</v>
      </c>
      <c r="G99" s="561">
        <f>avgpoinc!BN92</f>
        <v>98471.893119579152</v>
      </c>
      <c r="H99" s="569">
        <f>B99*0.4/'TC5'!B99</f>
        <v>0.42586758732795721</v>
      </c>
      <c r="I99" s="580">
        <f>C99*0.4/'TC5'!B99</f>
        <v>0.43154981732368475</v>
      </c>
      <c r="J99" s="587">
        <f>D99*0.4/'TC5'!C99</f>
        <v>0.42941728234291071</v>
      </c>
      <c r="K99" s="580">
        <f>E99*0.4/'TC5'!D99</f>
        <v>0.41842874884605413</v>
      </c>
      <c r="L99" s="587">
        <f>F99*0.4/'TC5'!E99</f>
        <v>0.4534436166286468</v>
      </c>
      <c r="M99" s="588">
        <f>G99*0.4/'TC5'!F99</f>
        <v>0.42565348744392389</v>
      </c>
    </row>
    <row r="100" spans="1:13">
      <c r="A100" s="78">
        <v>2004</v>
      </c>
      <c r="B100" s="600">
        <f>avgpoinc!BI93</f>
        <v>69036.99411102444</v>
      </c>
      <c r="C100" s="561">
        <f>avgpoinc!BJ93</f>
        <v>69906.970505685196</v>
      </c>
      <c r="D100" s="560">
        <f>avgpoinc!BK93</f>
        <v>68419.885405050954</v>
      </c>
      <c r="E100" s="560">
        <f>avgpoinc!BL93</f>
        <v>80436.448962204027</v>
      </c>
      <c r="F100" s="560">
        <f>avgpoinc!BM93</f>
        <v>60845.739761165583</v>
      </c>
      <c r="G100" s="561">
        <f>avgpoinc!BN93</f>
        <v>99997.856760862414</v>
      </c>
      <c r="H100" s="569">
        <f>B100*0.4/'TC5'!B100</f>
        <v>0.4218859076499939</v>
      </c>
      <c r="I100" s="580">
        <f>C100*0.4/'TC5'!B100</f>
        <v>0.42720234394073492</v>
      </c>
      <c r="J100" s="587">
        <f>D100*0.4/'TC5'!C100</f>
        <v>0.42494764924049377</v>
      </c>
      <c r="K100" s="580">
        <f>E100*0.4/'TC5'!D100</f>
        <v>0.41315644979476923</v>
      </c>
      <c r="L100" s="587">
        <f>F100*0.4/'TC5'!E100</f>
        <v>0.45053952932357788</v>
      </c>
      <c r="M100" s="588">
        <f>G100*0.4/'TC5'!F100</f>
        <v>0.42123627662658691</v>
      </c>
    </row>
    <row r="101" spans="1:13">
      <c r="A101" s="78">
        <v>2005</v>
      </c>
      <c r="B101" s="600">
        <f>avgpoinc!BI94</f>
        <v>70140.093596909021</v>
      </c>
      <c r="C101" s="561">
        <f>avgpoinc!BJ94</f>
        <v>71030.527339914785</v>
      </c>
      <c r="D101" s="560">
        <f>avgpoinc!BK94</f>
        <v>69211.909068309425</v>
      </c>
      <c r="E101" s="560">
        <f>avgpoinc!BL94</f>
        <v>81488.503338100447</v>
      </c>
      <c r="F101" s="560">
        <f>avgpoinc!BM94</f>
        <v>62025.350214492013</v>
      </c>
      <c r="G101" s="561">
        <f>avgpoinc!BN94</f>
        <v>101371.68618979436</v>
      </c>
      <c r="H101" s="569">
        <f>B101*0.4/'TC5'!B101</f>
        <v>0.41809394955635076</v>
      </c>
      <c r="I101" s="580">
        <f>C101*0.4/'TC5'!B101</f>
        <v>0.42340168356895452</v>
      </c>
      <c r="J101" s="587">
        <f>D101*0.4/'TC5'!C101</f>
        <v>0.42114248871803289</v>
      </c>
      <c r="K101" s="580">
        <f>E101*0.4/'TC5'!D101</f>
        <v>0.40901929140090948</v>
      </c>
      <c r="L101" s="587">
        <f>F101*0.4/'TC5'!E101</f>
        <v>0.44689455628395092</v>
      </c>
      <c r="M101" s="588">
        <f>G101*0.4/'TC5'!F101</f>
        <v>0.41741845011711126</v>
      </c>
    </row>
    <row r="102" spans="1:13">
      <c r="A102" s="78">
        <v>2006</v>
      </c>
      <c r="B102" s="600">
        <f>avgpoinc!BI95</f>
        <v>71022.841844892711</v>
      </c>
      <c r="C102" s="561">
        <f>avgpoinc!BJ95</f>
        <v>71887.362272890983</v>
      </c>
      <c r="D102" s="560">
        <f>avgpoinc!BK95</f>
        <v>69827.393588114661</v>
      </c>
      <c r="E102" s="560">
        <f>avgpoinc!BL95</f>
        <v>82380.42320181019</v>
      </c>
      <c r="F102" s="560">
        <f>avgpoinc!BM95</f>
        <v>62951.627376076067</v>
      </c>
      <c r="G102" s="561">
        <f>avgpoinc!BN95</f>
        <v>102163.86527078236</v>
      </c>
      <c r="H102" s="569">
        <f>B102*0.4/'TC5'!B102</f>
        <v>0.4134743213653565</v>
      </c>
      <c r="I102" s="580">
        <f>C102*0.4/'TC5'!B102</f>
        <v>0.41850730776786804</v>
      </c>
      <c r="J102" s="587">
        <f>D102*0.4/'TC5'!C102</f>
        <v>0.41612970829010015</v>
      </c>
      <c r="K102" s="580">
        <f>E102*0.4/'TC5'!D102</f>
        <v>0.40319073200225825</v>
      </c>
      <c r="L102" s="587">
        <f>F102*0.4/'TC5'!E102</f>
        <v>0.44391936063766479</v>
      </c>
      <c r="M102" s="588">
        <f>G102*0.4/'TC5'!F102</f>
        <v>0.41253301501274114</v>
      </c>
    </row>
    <row r="103" spans="1:13">
      <c r="A103" s="78">
        <v>2007</v>
      </c>
      <c r="B103" s="600">
        <f>avgpoinc!BI96</f>
        <v>70498.433835284552</v>
      </c>
      <c r="C103" s="561">
        <f>avgpoinc!BJ96</f>
        <v>71344.495277293827</v>
      </c>
      <c r="D103" s="560">
        <f>avgpoinc!BK96</f>
        <v>68943.803382955157</v>
      </c>
      <c r="E103" s="560">
        <f>avgpoinc!BL96</f>
        <v>81408.327955440938</v>
      </c>
      <c r="F103" s="560">
        <f>avgpoinc!BM96</f>
        <v>62835.672675646136</v>
      </c>
      <c r="G103" s="561">
        <f>avgpoinc!BN96</f>
        <v>101267.98379052969</v>
      </c>
      <c r="H103" s="569">
        <f>B103*0.4/'TC5'!B103</f>
        <v>0.41509208083152771</v>
      </c>
      <c r="I103" s="580">
        <f>C103*0.4/'TC5'!B103</f>
        <v>0.42007365822792059</v>
      </c>
      <c r="J103" s="587">
        <f>D103*0.4/'TC5'!C103</f>
        <v>0.41870483756065369</v>
      </c>
      <c r="K103" s="580">
        <f>E103*0.4/'TC5'!D103</f>
        <v>0.40473291277885437</v>
      </c>
      <c r="L103" s="587">
        <f>F103*0.4/'TC5'!E103</f>
        <v>0.44608092308044434</v>
      </c>
      <c r="M103" s="588">
        <f>G103*0.4/'TC5'!F103</f>
        <v>0.41353115439414967</v>
      </c>
    </row>
    <row r="104" spans="1:13">
      <c r="A104" s="78">
        <v>2008</v>
      </c>
      <c r="B104" s="600">
        <f>avgpoinc!BI97</f>
        <v>68970.264515406059</v>
      </c>
      <c r="C104" s="561">
        <f>avgpoinc!BJ97</f>
        <v>69828.09634144447</v>
      </c>
      <c r="D104" s="560">
        <f>avgpoinc!BK97</f>
        <v>67158.165786324636</v>
      </c>
      <c r="E104" s="560">
        <f>avgpoinc!BL97</f>
        <v>78835.204301161037</v>
      </c>
      <c r="F104" s="560">
        <f>avgpoinc!BM97</f>
        <v>62253.648522928816</v>
      </c>
      <c r="G104" s="561">
        <f>avgpoinc!BN97</f>
        <v>98559.188413167023</v>
      </c>
      <c r="H104" s="569">
        <f>B104*0.4/'TC5'!B104</f>
        <v>0.41762098670005798</v>
      </c>
      <c r="I104" s="580">
        <f>C104*0.4/'TC5'!B104</f>
        <v>0.4228152334690094</v>
      </c>
      <c r="J104" s="587">
        <f>D104*0.4/'TC5'!C104</f>
        <v>0.42132586240768433</v>
      </c>
      <c r="K104" s="580">
        <f>E104*0.4/'TC5'!D104</f>
        <v>0.40821588039398182</v>
      </c>
      <c r="L104" s="587">
        <f>F104*0.4/'TC5'!E104</f>
        <v>0.44722899794578552</v>
      </c>
      <c r="M104" s="588">
        <f>G104*0.4/'TC5'!F104</f>
        <v>0.41598701477050781</v>
      </c>
    </row>
    <row r="105" spans="1:13">
      <c r="A105" s="83">
        <v>2009</v>
      </c>
      <c r="B105" s="603">
        <f>avgpoinc!BI98</f>
        <v>66613.753482357046</v>
      </c>
      <c r="C105" s="604">
        <f>avgpoinc!BJ98</f>
        <v>67232.654524896512</v>
      </c>
      <c r="D105" s="562">
        <f>avgpoinc!BK98</f>
        <v>64255.15394975269</v>
      </c>
      <c r="E105" s="562">
        <f>avgpoinc!BL98</f>
        <v>75111.603005756711</v>
      </c>
      <c r="F105" s="562">
        <f>avgpoinc!BM98</f>
        <v>60551.027140800332</v>
      </c>
      <c r="G105" s="563">
        <f>avgpoinc!BN98</f>
        <v>95377.959704909284</v>
      </c>
      <c r="H105" s="572">
        <f>B105*0.4/'TC5'!B105</f>
        <v>0.42269054055213928</v>
      </c>
      <c r="I105" s="583">
        <f>C105*0.4/'TC5'!B105</f>
        <v>0.42661771178245544</v>
      </c>
      <c r="J105" s="593">
        <f>D105*0.4/'TC5'!C105</f>
        <v>0.42743518948554998</v>
      </c>
      <c r="K105" s="594">
        <f>E105*0.4/'TC5'!D105</f>
        <v>0.41402551531791681</v>
      </c>
      <c r="L105" s="589">
        <f>F105*0.4/'TC5'!E105</f>
        <v>0.44695600867271423</v>
      </c>
      <c r="M105" s="590">
        <f>G105*0.4/'TC5'!F105</f>
        <v>0.42056861519813532</v>
      </c>
    </row>
    <row r="106" spans="1:13">
      <c r="A106" s="78">
        <v>2010</v>
      </c>
      <c r="B106" s="605">
        <f>avgpoinc!BI99</f>
        <v>67234.079129863661</v>
      </c>
      <c r="C106" s="606">
        <f>avgpoinc!BJ99</f>
        <v>67917.506084104505</v>
      </c>
      <c r="D106" s="560">
        <f>avgpoinc!BK99</f>
        <v>64695.773703377781</v>
      </c>
      <c r="E106" s="560">
        <f>avgpoinc!BL99</f>
        <v>75351.876594836212</v>
      </c>
      <c r="F106" s="560">
        <f>avgpoinc!BM99</f>
        <v>61613.50105085432</v>
      </c>
      <c r="G106" s="561">
        <f>avgpoinc!BN99</f>
        <v>95724.274746018869</v>
      </c>
      <c r="H106" s="569">
        <f>B106*0.4/'TC5'!B106</f>
        <v>0.41318812966346741</v>
      </c>
      <c r="I106" s="580">
        <f>C106*0.4/'TC5'!B106</f>
        <v>0.41738814115524292</v>
      </c>
      <c r="J106" s="595">
        <f>D106*0.4/'TC5'!C106</f>
        <v>0.41691112518310552</v>
      </c>
      <c r="K106" s="596">
        <f>E106*0.4/'TC5'!D106</f>
        <v>0.40358427166938787</v>
      </c>
      <c r="L106" s="587">
        <f>F106*0.4/'TC5'!E106</f>
        <v>0.43921926617622375</v>
      </c>
      <c r="M106" s="588">
        <f>G106*0.4/'TC5'!F106</f>
        <v>0.4110334813594817</v>
      </c>
    </row>
    <row r="107" spans="1:13">
      <c r="A107" s="78">
        <v>2011</v>
      </c>
      <c r="B107" s="605">
        <f>avgpoinc!BI100</f>
        <v>68453.069037605441</v>
      </c>
      <c r="C107" s="606">
        <f>avgpoinc!BJ100</f>
        <v>69049.754074761309</v>
      </c>
      <c r="D107" s="560">
        <f>avgpoinc!BK100</f>
        <v>65680.128567795662</v>
      </c>
      <c r="E107" s="560">
        <f>avgpoinc!BL100</f>
        <v>77133.22722767324</v>
      </c>
      <c r="F107" s="560">
        <f>avgpoinc!BM100</f>
        <v>62212.953399633792</v>
      </c>
      <c r="G107" s="561">
        <f>avgpoinc!BN100</f>
        <v>96813.627667113455</v>
      </c>
      <c r="H107" s="569">
        <f>B107*0.4/'TC5'!B107</f>
        <v>0.4137730598449707</v>
      </c>
      <c r="I107" s="580">
        <f>C107*0.4/'TC5'!B107</f>
        <v>0.41737979650497437</v>
      </c>
      <c r="J107" s="595">
        <f>D107*0.4/'TC5'!C107</f>
        <v>0.41809245944023132</v>
      </c>
      <c r="K107" s="596">
        <f>E107*0.4/'TC5'!D107</f>
        <v>0.40435096621513367</v>
      </c>
      <c r="L107" s="587">
        <f>F107*0.4/'TC5'!E107</f>
        <v>0.43833568692207336</v>
      </c>
      <c r="M107" s="588">
        <f>G107*0.4/'TC5'!F107</f>
        <v>0.41067814826965332</v>
      </c>
    </row>
    <row r="108" spans="1:13">
      <c r="A108" s="78">
        <v>2012</v>
      </c>
      <c r="B108" s="605">
        <f>avgpoinc!BI101</f>
        <v>69247.438723333587</v>
      </c>
      <c r="C108" s="606">
        <f>avgpoinc!BJ101</f>
        <v>69753.79738607083</v>
      </c>
      <c r="D108" s="560">
        <f>avgpoinc!BK101</f>
        <v>66411.848826721005</v>
      </c>
      <c r="E108" s="560">
        <f>avgpoinc!BL101</f>
        <v>78295.181800857521</v>
      </c>
      <c r="F108" s="560">
        <f>avgpoinc!BM101</f>
        <v>62527.129229473088</v>
      </c>
      <c r="G108" s="561">
        <f>avgpoinc!BN101</f>
        <v>97573.201186441074</v>
      </c>
      <c r="H108" s="569">
        <f>B108*0.4/'TC5'!B108</f>
        <v>0.40841558575630182</v>
      </c>
      <c r="I108" s="580">
        <f>C108*0.4/'TC5'!B108</f>
        <v>0.41140204668045038</v>
      </c>
      <c r="J108" s="595">
        <f>D108*0.4/'TC5'!C108</f>
        <v>0.41243460774421697</v>
      </c>
      <c r="K108" s="596">
        <f>E108*0.4/'TC5'!D108</f>
        <v>0.39699223637580877</v>
      </c>
      <c r="L108" s="587">
        <f>F108*0.4/'TC5'!E108</f>
        <v>0.43435955047607422</v>
      </c>
      <c r="M108" s="588">
        <f>G108*0.4/'TC5'!F108</f>
        <v>0.40545272827148432</v>
      </c>
    </row>
    <row r="109" spans="1:13">
      <c r="A109" s="78">
        <v>2013</v>
      </c>
      <c r="B109" s="605">
        <f>avgpoinc!BI102</f>
        <v>70515.38439042338</v>
      </c>
      <c r="C109" s="606">
        <f>avgpoinc!BJ102</f>
        <v>71094.495822912417</v>
      </c>
      <c r="D109" s="560">
        <f>avgpoinc!BK102</f>
        <v>67567.295436181521</v>
      </c>
      <c r="E109" s="560">
        <f>avgpoinc!BL102</f>
        <v>79646.038121163932</v>
      </c>
      <c r="F109" s="560">
        <f>avgpoinc!BM102</f>
        <v>63816.141196009732</v>
      </c>
      <c r="G109" s="561">
        <f>avgpoinc!BN102</f>
        <v>99007.551971998895</v>
      </c>
      <c r="H109" s="569">
        <f>B109*0.4/'TC5'!B109</f>
        <v>0.41576731204986578</v>
      </c>
      <c r="I109" s="580">
        <f>C109*0.4/'TC5'!B109</f>
        <v>0.41918182373046881</v>
      </c>
      <c r="J109" s="595">
        <f>D109*0.4/'TC5'!C109</f>
        <v>0.41986131668090815</v>
      </c>
      <c r="K109" s="596">
        <f>E109*0.4/'TC5'!D109</f>
        <v>0.40553760528564453</v>
      </c>
      <c r="L109" s="587">
        <f>F109*0.4/'TC5'!E109</f>
        <v>0.44065347313880926</v>
      </c>
      <c r="M109" s="588">
        <f>G109*0.4/'TC5'!F109</f>
        <v>0.4133179783821106</v>
      </c>
    </row>
    <row r="110" spans="1:13">
      <c r="A110" s="78">
        <v>2014</v>
      </c>
      <c r="B110" s="605">
        <f>avgpoinc!BI103</f>
        <v>71628.875939362842</v>
      </c>
      <c r="C110" s="606">
        <f>avgpoinc!BJ103</f>
        <v>72140.368104591165</v>
      </c>
      <c r="D110" s="560">
        <f>avgpoinc!BK103</f>
        <v>68686.632640015625</v>
      </c>
      <c r="E110" s="560">
        <f>avgpoinc!BL103</f>
        <v>80780.681954879692</v>
      </c>
      <c r="F110" s="560">
        <f>avgpoinc!BM103</f>
        <v>64802.117404565972</v>
      </c>
      <c r="G110" s="561">
        <f>avgpoinc!BN103</f>
        <v>99976.311945735797</v>
      </c>
      <c r="H110" s="569">
        <f>B110*0.4/'TC5'!B110</f>
        <v>0.41266623139381403</v>
      </c>
      <c r="I110" s="580">
        <f>C110*0.4/'TC5'!B110</f>
        <v>0.41561302542686468</v>
      </c>
      <c r="J110" s="595">
        <f>D110*0.4/'TC5'!C110</f>
        <v>0.4164794683456422</v>
      </c>
      <c r="K110" s="596">
        <f>E110*0.4/'TC5'!D110</f>
        <v>0.40190020203590388</v>
      </c>
      <c r="L110" s="587">
        <f>F110*0.4/'TC5'!E110</f>
        <v>0.43700432777404796</v>
      </c>
      <c r="M110" s="588">
        <f>G110*0.4/'TC5'!F110</f>
        <v>0.4090328812599181</v>
      </c>
    </row>
    <row r="111" spans="1:13">
      <c r="A111" s="78">
        <v>2015</v>
      </c>
      <c r="B111" s="605">
        <f>avgpoinc!BI104</f>
        <v>73170.102372232694</v>
      </c>
      <c r="C111" s="606">
        <f>avgpoinc!BJ104</f>
        <v>73683.856832948484</v>
      </c>
      <c r="D111" s="560">
        <f>avgpoinc!BK104</f>
        <v>69766.885957912295</v>
      </c>
      <c r="E111" s="560">
        <f>avgpoinc!BL104</f>
        <v>82175.751898032133</v>
      </c>
      <c r="F111" s="560">
        <f>avgpoinc!BM104</f>
        <v>66435.275000888636</v>
      </c>
      <c r="G111" s="561">
        <f>avgpoinc!BN104</f>
        <v>101600.83910691316</v>
      </c>
      <c r="H111" s="569">
        <f>B111*0.4/'TC5'!B111</f>
        <v>0.41535559296607971</v>
      </c>
      <c r="I111" s="580">
        <f>C111*0.4/'TC5'!B111</f>
        <v>0.41827195882797247</v>
      </c>
      <c r="J111" s="595">
        <f>D111*0.4/'TC5'!C111</f>
        <v>0.41966101527214056</v>
      </c>
      <c r="K111" s="596">
        <f>E111*0.4/'TC5'!D111</f>
        <v>0.40481662750244152</v>
      </c>
      <c r="L111" s="587">
        <f>F111*0.4/'TC5'!E111</f>
        <v>0.43867751955986029</v>
      </c>
      <c r="M111" s="588">
        <f>G111*0.4/'TC5'!F111</f>
        <v>0.41121551394462591</v>
      </c>
    </row>
    <row r="112" spans="1:13">
      <c r="A112" s="78">
        <v>2016</v>
      </c>
      <c r="B112" s="605">
        <f>avgpoinc!BI105</f>
        <v>73636.686708951354</v>
      </c>
      <c r="C112" s="606">
        <f>avgpoinc!BJ105</f>
        <v>74452.799136881556</v>
      </c>
      <c r="D112" s="560">
        <f>avgpoinc!BK105</f>
        <v>69556.510750961694</v>
      </c>
      <c r="E112" s="560">
        <f>avgpoinc!BL105</f>
        <v>83051.768986879557</v>
      </c>
      <c r="F112" s="560">
        <f>avgpoinc!BM105</f>
        <v>67184.385437947218</v>
      </c>
      <c r="G112" s="561">
        <f>avgpoinc!BN105</f>
        <v>101692.65851213886</v>
      </c>
      <c r="H112" s="569">
        <f>B112*0.4/'TC5'!B112</f>
        <v>0.42005750536918635</v>
      </c>
      <c r="I112" s="580">
        <f>C112*0.4/'TC5'!B112</f>
        <v>0.42471298575401301</v>
      </c>
      <c r="J112" s="595">
        <f>D112*0.4/'TC5'!C112</f>
        <v>0.42408093810081487</v>
      </c>
      <c r="K112" s="596">
        <f>E112*0.4/'TC5'!D112</f>
        <v>0.41324666142463679</v>
      </c>
      <c r="L112" s="587">
        <f>F112*0.4/'TC5'!E112</f>
        <v>0.44252297282218928</v>
      </c>
      <c r="M112" s="588">
        <f>G112*0.4/'TC5'!F112</f>
        <v>0.41537907719612127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1028">
        <f t="shared" ref="B120:G120" si="0">(B110/B76)^(1/34)-1</f>
        <v>1.1939677092383638E-2</v>
      </c>
      <c r="C120" s="1028">
        <f t="shared" si="0"/>
        <v>1.0128162333398638E-2</v>
      </c>
      <c r="D120" s="1028">
        <f t="shared" si="0"/>
        <v>1.0982221784160417E-2</v>
      </c>
      <c r="E120" s="1028">
        <f t="shared" si="0"/>
        <v>6.5502870809082125E-3</v>
      </c>
      <c r="F120" s="1028">
        <f t="shared" si="0"/>
        <v>1.5946504036153941E-2</v>
      </c>
      <c r="G120" s="1028">
        <f t="shared" si="0"/>
        <v>7.9212577175618026E-3</v>
      </c>
      <c r="H120" s="1028"/>
      <c r="I120" s="1028"/>
      <c r="J120" s="1028"/>
      <c r="K120" s="1028"/>
      <c r="L120" s="1028"/>
      <c r="M120" s="1028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20"/>
  <sheetViews>
    <sheetView workbookViewId="0">
      <pane xSplit="1" ySplit="8" topLeftCell="B93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277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607">
        <f>avgpoinc!M2</f>
        <v>50279.208946863204</v>
      </c>
      <c r="C9" s="608">
        <f>avgpoinc!N2</f>
        <v>57355.336252558394</v>
      </c>
      <c r="D9" s="608"/>
      <c r="E9" s="608"/>
      <c r="F9" s="608"/>
      <c r="G9" s="608">
        <f>avgpoinc!R2</f>
        <v>79978.300317097615</v>
      </c>
      <c r="H9" s="566">
        <f>B9*0.1/'TC5'!B9</f>
        <v>0.40372369115618234</v>
      </c>
      <c r="I9" s="611">
        <f>C9*0.1/'TC5'!B9</f>
        <v>0.46054240996230911</v>
      </c>
      <c r="J9" s="611"/>
      <c r="K9" s="577"/>
      <c r="L9" s="611"/>
      <c r="M9" s="597">
        <f>G9*0.1/'TC5'!F9</f>
        <v>0.42710460615262763</v>
      </c>
    </row>
    <row r="10" spans="1:13" s="98" customFormat="1" ht="15.05" customHeight="1">
      <c r="A10" s="103">
        <v>1914</v>
      </c>
      <c r="B10" s="607">
        <f>avgpoinc!M3</f>
        <v>45678.078102168896</v>
      </c>
      <c r="C10" s="608">
        <f>avgpoinc!N3</f>
        <v>52065.476000150091</v>
      </c>
      <c r="D10" s="608"/>
      <c r="E10" s="608"/>
      <c r="F10" s="608"/>
      <c r="G10" s="608">
        <f>avgpoinc!R3</f>
        <v>72743.83761577429</v>
      </c>
      <c r="H10" s="566">
        <f>B10*0.1/'TC5'!B10</f>
        <v>0.40596103080100088</v>
      </c>
      <c r="I10" s="577">
        <f>C10*0.1/'TC5'!B10</f>
        <v>0.46272862572915674</v>
      </c>
      <c r="J10" s="611"/>
      <c r="K10" s="577"/>
      <c r="L10" s="611"/>
      <c r="M10" s="597">
        <f>G10*0.1/'TC5'!F10</f>
        <v>0.4293982932003747</v>
      </c>
    </row>
    <row r="11" spans="1:13" s="98" customFormat="1" ht="15.05" customHeight="1">
      <c r="A11" s="103">
        <v>1915</v>
      </c>
      <c r="B11" s="607">
        <f>avgpoinc!M4</f>
        <v>45526.902049444951</v>
      </c>
      <c r="C11" s="608">
        <f>avgpoinc!N4</f>
        <v>52067.112452392357</v>
      </c>
      <c r="D11" s="608"/>
      <c r="E11" s="608"/>
      <c r="F11" s="608"/>
      <c r="G11" s="608">
        <f>avgpoinc!R4</f>
        <v>72681.457506401173</v>
      </c>
      <c r="H11" s="566">
        <f>B11*0.1/'TC5'!B11</f>
        <v>0.39674063933399134</v>
      </c>
      <c r="I11" s="577">
        <f>C11*0.1/'TC5'!B11</f>
        <v>0.45373479311643189</v>
      </c>
      <c r="J11" s="611"/>
      <c r="K11" s="577"/>
      <c r="L11" s="611"/>
      <c r="M11" s="597">
        <f>G11*0.1/'TC5'!F11</f>
        <v>0.42012723905735561</v>
      </c>
    </row>
    <row r="12" spans="1:13" s="98" customFormat="1" ht="15.05" customHeight="1">
      <c r="A12" s="103">
        <v>1916</v>
      </c>
      <c r="B12" s="607">
        <f>avgpoinc!M5</f>
        <v>55353.636895514734</v>
      </c>
      <c r="C12" s="608">
        <f>avgpoinc!N5</f>
        <v>62428.095291702448</v>
      </c>
      <c r="D12" s="608"/>
      <c r="E12" s="608"/>
      <c r="F12" s="608"/>
      <c r="G12" s="608">
        <f>avgpoinc!R5</f>
        <v>87877.882574978648</v>
      </c>
      <c r="H12" s="566">
        <f>B12*0.1/'TC5'!B12</f>
        <v>0.42301539989857251</v>
      </c>
      <c r="I12" s="577">
        <f>C12*0.1/'TC5'!B12</f>
        <v>0.47707878245784291</v>
      </c>
      <c r="J12" s="611"/>
      <c r="K12" s="577"/>
      <c r="L12" s="611"/>
      <c r="M12" s="597">
        <f>G12*0.1/'TC5'!F12</f>
        <v>0.4448949772829105</v>
      </c>
    </row>
    <row r="13" spans="1:13" s="98" customFormat="1" ht="15.05" customHeight="1">
      <c r="A13" s="103">
        <v>1917</v>
      </c>
      <c r="B13" s="607">
        <f>avgpoinc!M6</f>
        <v>54187.376318831863</v>
      </c>
      <c r="C13" s="608">
        <f>avgpoinc!N6</f>
        <v>62402.039633130044</v>
      </c>
      <c r="D13" s="608"/>
      <c r="E13" s="608"/>
      <c r="F13" s="608"/>
      <c r="G13" s="608">
        <f>avgpoinc!R6</f>
        <v>86337.278583153238</v>
      </c>
      <c r="H13" s="566">
        <f>B13*0.1/'TC5'!B13</f>
        <v>0.42068827933767361</v>
      </c>
      <c r="I13" s="577">
        <f>C13*0.1/'TC5'!B13</f>
        <v>0.48446351279235939</v>
      </c>
      <c r="J13" s="611"/>
      <c r="K13" s="577"/>
      <c r="L13" s="611"/>
      <c r="M13" s="597">
        <f>G13*0.1/'TC5'!F13</f>
        <v>0.444411216964268</v>
      </c>
    </row>
    <row r="14" spans="1:13" s="98" customFormat="1" ht="15.05" customHeight="1">
      <c r="A14" s="103">
        <v>1918</v>
      </c>
      <c r="B14" s="607">
        <f>avgpoinc!M7</f>
        <v>52967.730013609173</v>
      </c>
      <c r="C14" s="608">
        <f>avgpoinc!N7</f>
        <v>62705.257790372278</v>
      </c>
      <c r="D14" s="560"/>
      <c r="E14" s="560"/>
      <c r="F14" s="560"/>
      <c r="G14" s="608">
        <f>avgpoinc!R7</f>
        <v>84448.897250292968</v>
      </c>
      <c r="H14" s="566">
        <f>B14*0.1/'TC5'!B14</f>
        <v>0.3886565994770379</v>
      </c>
      <c r="I14" s="577">
        <f>C14*0.1/'TC5'!B14</f>
        <v>0.46010679060392906</v>
      </c>
      <c r="J14" s="611"/>
      <c r="K14" s="577"/>
      <c r="L14" s="611"/>
      <c r="M14" s="597">
        <f>G14*0.1/'TC5'!F14</f>
        <v>0.41446555410641983</v>
      </c>
    </row>
    <row r="15" spans="1:13" s="98" customFormat="1" ht="15.05" customHeight="1">
      <c r="A15" s="102">
        <v>1919</v>
      </c>
      <c r="B15" s="609">
        <f>avgpoinc!M8</f>
        <v>54633.65224172076</v>
      </c>
      <c r="C15" s="610">
        <f>avgpoinc!N8</f>
        <v>62615.350051014095</v>
      </c>
      <c r="D15" s="562"/>
      <c r="E15" s="562"/>
      <c r="F15" s="562"/>
      <c r="G15" s="610">
        <f>avgpoinc!R8</f>
        <v>86779.499174780489</v>
      </c>
      <c r="H15" s="567">
        <f>B15*0.1/'TC5'!B15</f>
        <v>0.42306916044907461</v>
      </c>
      <c r="I15" s="578">
        <f>C15*0.1/'TC5'!B15</f>
        <v>0.48487740596404794</v>
      </c>
      <c r="J15" s="612"/>
      <c r="K15" s="578"/>
      <c r="L15" s="612"/>
      <c r="M15" s="598">
        <f>G15*0.1/'TC5'!F15</f>
        <v>0.44669714799730342</v>
      </c>
    </row>
    <row r="16" spans="1:13" s="98" customFormat="1" ht="15.05" customHeight="1">
      <c r="A16" s="103">
        <v>1920</v>
      </c>
      <c r="B16" s="607">
        <f>avgpoinc!M9</f>
        <v>51642.205751282192</v>
      </c>
      <c r="C16" s="608">
        <f>avgpoinc!N9</f>
        <v>59200.877207664838</v>
      </c>
      <c r="D16" s="560"/>
      <c r="E16" s="560"/>
      <c r="F16" s="560"/>
      <c r="G16" s="608">
        <f>avgpoinc!R9</f>
        <v>82338.322262207745</v>
      </c>
      <c r="H16" s="566">
        <f>B16*0.1/'TC5'!B16</f>
        <v>0.40877354263619242</v>
      </c>
      <c r="I16" s="577">
        <f>C16*0.1/'TC5'!B16</f>
        <v>0.468604157225537</v>
      </c>
      <c r="J16" s="611"/>
      <c r="K16" s="577"/>
      <c r="L16" s="611"/>
      <c r="M16" s="597">
        <f>G16*0.1/'TC5'!F16</f>
        <v>0.43275386819513756</v>
      </c>
    </row>
    <row r="17" spans="1:13" s="98" customFormat="1" ht="15.05" customHeight="1">
      <c r="A17" s="103">
        <v>1921</v>
      </c>
      <c r="B17" s="607">
        <f>avgpoinc!M10</f>
        <v>49939.627313137331</v>
      </c>
      <c r="C17" s="608">
        <f>avgpoinc!N10</f>
        <v>56033.222217401315</v>
      </c>
      <c r="D17" s="560"/>
      <c r="E17" s="560"/>
      <c r="F17" s="560"/>
      <c r="G17" s="608">
        <f>avgpoinc!R10</f>
        <v>78872.147573414331</v>
      </c>
      <c r="H17" s="566">
        <f>B17*0.1/'TC5'!B17</f>
        <v>0.43844515391187555</v>
      </c>
      <c r="I17" s="577">
        <f>C17*0.1/'TC5'!B17</f>
        <v>0.49194389427940349</v>
      </c>
      <c r="J17" s="611"/>
      <c r="K17" s="577"/>
      <c r="L17" s="611"/>
      <c r="M17" s="597">
        <f>G17*0.1/'TC5'!F17</f>
        <v>0.4608698584766025</v>
      </c>
    </row>
    <row r="18" spans="1:13" s="98" customFormat="1" ht="15.05" customHeight="1">
      <c r="A18" s="103">
        <v>1922</v>
      </c>
      <c r="B18" s="607">
        <f>avgpoinc!M11</f>
        <v>53056.125822961723</v>
      </c>
      <c r="C18" s="608">
        <f>avgpoinc!N11</f>
        <v>59919.266234754359</v>
      </c>
      <c r="D18" s="560"/>
      <c r="E18" s="560"/>
      <c r="F18" s="560"/>
      <c r="G18" s="608">
        <f>avgpoinc!R11</f>
        <v>83738.474392900942</v>
      </c>
      <c r="H18" s="566">
        <f>B18*0.1/'TC5'!B18</f>
        <v>0.42916020273783351</v>
      </c>
      <c r="I18" s="577">
        <f>C18*0.1/'TC5'!B18</f>
        <v>0.48467474860519183</v>
      </c>
      <c r="J18" s="611"/>
      <c r="K18" s="577"/>
      <c r="L18" s="611"/>
      <c r="M18" s="597">
        <f>G18*0.1/'TC5'!F18</f>
        <v>0.45209782763204392</v>
      </c>
    </row>
    <row r="19" spans="1:13" s="98" customFormat="1" ht="15.05" customHeight="1">
      <c r="A19" s="103">
        <v>1923</v>
      </c>
      <c r="B19" s="607">
        <f>avgpoinc!M12</f>
        <v>56102.964286774055</v>
      </c>
      <c r="C19" s="608">
        <f>avgpoinc!N12</f>
        <v>64260.385176902411</v>
      </c>
      <c r="D19" s="560"/>
      <c r="E19" s="560"/>
      <c r="F19" s="560"/>
      <c r="G19" s="608">
        <f>avgpoinc!R12</f>
        <v>88802.278949573389</v>
      </c>
      <c r="H19" s="566">
        <f>B19*0.1/'TC5'!B19</f>
        <v>0.40325973402635235</v>
      </c>
      <c r="I19" s="577">
        <f>C19*0.1/'TC5'!B19</f>
        <v>0.46189405790413124</v>
      </c>
      <c r="J19" s="611"/>
      <c r="K19" s="577"/>
      <c r="L19" s="611"/>
      <c r="M19" s="597">
        <f>G19*0.1/'TC5'!F19</f>
        <v>0.4262664691454231</v>
      </c>
    </row>
    <row r="20" spans="1:13" s="98" customFormat="1" ht="15.05" customHeight="1">
      <c r="A20" s="103">
        <v>1924</v>
      </c>
      <c r="B20" s="607">
        <f>avgpoinc!M13</f>
        <v>58625.407156426038</v>
      </c>
      <c r="C20" s="608">
        <f>avgpoinc!N13</f>
        <v>66389.235538888519</v>
      </c>
      <c r="D20" s="560"/>
      <c r="E20" s="560"/>
      <c r="F20" s="560"/>
      <c r="G20" s="608">
        <f>avgpoinc!R13</f>
        <v>92280.758262665622</v>
      </c>
      <c r="H20" s="566">
        <f>B20*0.1/'TC5'!B20</f>
        <v>0.4268555044638222</v>
      </c>
      <c r="I20" s="577">
        <f>C20*0.1/'TC5'!B20</f>
        <v>0.48338445737879238</v>
      </c>
      <c r="J20" s="611"/>
      <c r="K20" s="577"/>
      <c r="L20" s="611"/>
      <c r="M20" s="597">
        <f>G20*0.1/'TC5'!F20</f>
        <v>0.44880328752993653</v>
      </c>
    </row>
    <row r="21" spans="1:13" s="98" customFormat="1" ht="15.05" customHeight="1">
      <c r="A21" s="103">
        <v>1925</v>
      </c>
      <c r="B21" s="607">
        <f>avgpoinc!M14</f>
        <v>62047.290536353044</v>
      </c>
      <c r="C21" s="608">
        <f>avgpoinc!N14</f>
        <v>69996.90682897676</v>
      </c>
      <c r="D21" s="560"/>
      <c r="E21" s="560"/>
      <c r="F21" s="560"/>
      <c r="G21" s="608">
        <f>avgpoinc!R14</f>
        <v>97296.51326890575</v>
      </c>
      <c r="H21" s="566">
        <f>B21*0.1/'TC5'!B21</f>
        <v>0.44376864590348186</v>
      </c>
      <c r="I21" s="577">
        <f>C21*0.1/'TC5'!B21</f>
        <v>0.50062512468176112</v>
      </c>
      <c r="J21" s="611"/>
      <c r="K21" s="577"/>
      <c r="L21" s="611"/>
      <c r="M21" s="597">
        <f>G21*0.1/'TC5'!F21</f>
        <v>0.46491039158367248</v>
      </c>
    </row>
    <row r="22" spans="1:13" s="98" customFormat="1" ht="15.05" customHeight="1">
      <c r="A22" s="103">
        <v>1926</v>
      </c>
      <c r="B22" s="607">
        <f>avgpoinc!M15</f>
        <v>65642.881942293912</v>
      </c>
      <c r="C22" s="608">
        <f>avgpoinc!N15</f>
        <v>73909.523452764333</v>
      </c>
      <c r="D22" s="560"/>
      <c r="E22" s="560"/>
      <c r="F22" s="560"/>
      <c r="G22" s="608">
        <f>avgpoinc!R15</f>
        <v>102952.07206348292</v>
      </c>
      <c r="H22" s="566">
        <f>B22*0.1/'TC5'!B22</f>
        <v>0.44851852996889252</v>
      </c>
      <c r="I22" s="577">
        <f>C22*0.1/'TC5'!B22</f>
        <v>0.50500206311595119</v>
      </c>
      <c r="J22" s="611"/>
      <c r="K22" s="577"/>
      <c r="L22" s="611"/>
      <c r="M22" s="597">
        <f>G22*0.1/'TC5'!F22</f>
        <v>0.46937435498874053</v>
      </c>
    </row>
    <row r="23" spans="1:13" s="98" customFormat="1" ht="15.05" customHeight="1">
      <c r="A23" s="103">
        <v>1927</v>
      </c>
      <c r="B23" s="607">
        <f>avgpoinc!M16</f>
        <v>63614.882897965159</v>
      </c>
      <c r="C23" s="608">
        <f>avgpoinc!N16</f>
        <v>71863.054862222605</v>
      </c>
      <c r="D23" s="560"/>
      <c r="E23" s="560"/>
      <c r="F23" s="560"/>
      <c r="G23" s="608">
        <f>avgpoinc!R16</f>
        <v>100054.11722581118</v>
      </c>
      <c r="H23" s="566">
        <f>B23*0.1/'TC5'!B23</f>
        <v>0.44280405304140674</v>
      </c>
      <c r="I23" s="577">
        <f>C23*0.1/'TC5'!B23</f>
        <v>0.50021709554930271</v>
      </c>
      <c r="J23" s="611"/>
      <c r="K23" s="577"/>
      <c r="L23" s="611"/>
      <c r="M23" s="597">
        <f>G23*0.1/'TC5'!F23</f>
        <v>0.4640989217085969</v>
      </c>
    </row>
    <row r="24" spans="1:13" s="98" customFormat="1" ht="15.05" customHeight="1">
      <c r="A24" s="103">
        <v>1928</v>
      </c>
      <c r="B24" s="607">
        <f>avgpoinc!M17</f>
        <v>65875.648003344962</v>
      </c>
      <c r="C24" s="608">
        <f>avgpoinc!N17</f>
        <v>73965.338567275845</v>
      </c>
      <c r="D24" s="560"/>
      <c r="E24" s="560"/>
      <c r="F24" s="560"/>
      <c r="G24" s="608">
        <f>avgpoinc!R17</f>
        <v>103683.24329178107</v>
      </c>
      <c r="H24" s="566">
        <f>B24*0.1/'TC5'!B24</f>
        <v>0.4536351656043246</v>
      </c>
      <c r="I24" s="577">
        <f>C24*0.1/'TC5'!B24</f>
        <v>0.50934267254938248</v>
      </c>
      <c r="J24" s="611"/>
      <c r="K24" s="577"/>
      <c r="L24" s="611"/>
      <c r="M24" s="597">
        <f>G24*0.1/'TC5'!F24</f>
        <v>0.47459003728699312</v>
      </c>
    </row>
    <row r="25" spans="1:13" s="98" customFormat="1" ht="15.05" customHeight="1">
      <c r="A25" s="102">
        <v>1929</v>
      </c>
      <c r="B25" s="609">
        <f>avgpoinc!M18</f>
        <v>66783.736058005161</v>
      </c>
      <c r="C25" s="610">
        <f>avgpoinc!N18</f>
        <v>75436.411495456516</v>
      </c>
      <c r="D25" s="562"/>
      <c r="E25" s="562"/>
      <c r="F25" s="562"/>
      <c r="G25" s="610">
        <f>avgpoinc!R18</f>
        <v>105806.0958654041</v>
      </c>
      <c r="H25" s="567">
        <f>B25*0.1/'TC5'!B25</f>
        <v>0.43804943341481395</v>
      </c>
      <c r="I25" s="578">
        <f>C25*0.1/'TC5'!B25</f>
        <v>0.49480426320759124</v>
      </c>
      <c r="J25" s="612"/>
      <c r="K25" s="578"/>
      <c r="L25" s="612"/>
      <c r="M25" s="598">
        <f>G25*0.1/'TC5'!F25</f>
        <v>0.45964390491356644</v>
      </c>
    </row>
    <row r="26" spans="1:13" s="98" customFormat="1" ht="15.05" customHeight="1">
      <c r="A26" s="103">
        <v>1930</v>
      </c>
      <c r="B26" s="607">
        <f>avgpoinc!M19</f>
        <v>58047.857629197511</v>
      </c>
      <c r="C26" s="608">
        <f>avgpoinc!N19</f>
        <v>66449.116570469851</v>
      </c>
      <c r="D26" s="560"/>
      <c r="E26" s="560"/>
      <c r="F26" s="560"/>
      <c r="G26" s="608">
        <f>avgpoinc!R19</f>
        <v>92930.999467199261</v>
      </c>
      <c r="H26" s="566">
        <f>B26*0.1/'TC5'!B26</f>
        <v>0.42247964803418375</v>
      </c>
      <c r="I26" s="577">
        <f>C26*0.1/'TC5'!B26</f>
        <v>0.48362507295624813</v>
      </c>
      <c r="J26" s="611"/>
      <c r="K26" s="577"/>
      <c r="L26" s="611"/>
      <c r="M26" s="597">
        <f>G26*0.1/'TC5'!F26</f>
        <v>0.4456537630038922</v>
      </c>
    </row>
    <row r="27" spans="1:13" s="98" customFormat="1" ht="15.05" customHeight="1">
      <c r="A27" s="103">
        <v>1931</v>
      </c>
      <c r="B27" s="607">
        <f>avgpoinc!M20</f>
        <v>50554.483729483567</v>
      </c>
      <c r="C27" s="608">
        <f>avgpoinc!N20</f>
        <v>58573.904724704422</v>
      </c>
      <c r="D27" s="560"/>
      <c r="E27" s="560"/>
      <c r="F27" s="560"/>
      <c r="G27" s="608">
        <f>avgpoinc!R20</f>
        <v>81089.279761445534</v>
      </c>
      <c r="H27" s="566">
        <f>B27*0.1/'TC5'!B27</f>
        <v>0.41191348809704664</v>
      </c>
      <c r="I27" s="577">
        <f>C27*0.1/'TC5'!B27</f>
        <v>0.47725502520651591</v>
      </c>
      <c r="J27" s="611"/>
      <c r="K27" s="577"/>
      <c r="L27" s="611"/>
      <c r="M27" s="597">
        <f>G27*0.1/'TC5'!F27</f>
        <v>0.43514024106530008</v>
      </c>
    </row>
    <row r="28" spans="1:13" s="98" customFormat="1" ht="15.05" customHeight="1">
      <c r="A28" s="103">
        <v>1932</v>
      </c>
      <c r="B28" s="607">
        <f>avgpoinc!M21</f>
        <v>44808.389038631874</v>
      </c>
      <c r="C28" s="608">
        <f>avgpoinc!N21</f>
        <v>51615.195050242037</v>
      </c>
      <c r="D28" s="560"/>
      <c r="E28" s="560"/>
      <c r="F28" s="560"/>
      <c r="G28" s="608">
        <f>avgpoinc!R21</f>
        <v>71693.99709627204</v>
      </c>
      <c r="H28" s="566">
        <f>B28*0.1/'TC5'!B28</f>
        <v>0.43151247190971703</v>
      </c>
      <c r="I28" s="577">
        <f>C28*0.1/'TC5'!B28</f>
        <v>0.4970631812946823</v>
      </c>
      <c r="J28" s="611"/>
      <c r="K28" s="577"/>
      <c r="L28" s="611"/>
      <c r="M28" s="597">
        <f>G28*0.1/'TC5'!F28</f>
        <v>0.45431717832991614</v>
      </c>
    </row>
    <row r="29" spans="1:13" s="98" customFormat="1" ht="15.05" customHeight="1">
      <c r="A29" s="103">
        <v>1933</v>
      </c>
      <c r="B29" s="607">
        <f>avgpoinc!M22</f>
        <v>43501.052349571073</v>
      </c>
      <c r="C29" s="608">
        <f>avgpoinc!N22</f>
        <v>50209.167523906799</v>
      </c>
      <c r="D29" s="560"/>
      <c r="E29" s="560"/>
      <c r="F29" s="560"/>
      <c r="G29" s="608">
        <f>avgpoinc!R22</f>
        <v>69647.796194857059</v>
      </c>
      <c r="H29" s="566">
        <f>B29*0.1/'TC5'!B29</f>
        <v>0.43312136752919944</v>
      </c>
      <c r="I29" s="577">
        <f>C29*0.1/'TC5'!B29</f>
        <v>0.49991120043953619</v>
      </c>
      <c r="J29" s="611"/>
      <c r="K29" s="577"/>
      <c r="L29" s="611"/>
      <c r="M29" s="597">
        <f>G29*0.1/'TC5'!F29</f>
        <v>0.45567887227026871</v>
      </c>
    </row>
    <row r="30" spans="1:13" s="98" customFormat="1" ht="15.05" customHeight="1">
      <c r="A30" s="103">
        <v>1934</v>
      </c>
      <c r="B30" s="607">
        <f>avgpoinc!M23</f>
        <v>51102.753532411021</v>
      </c>
      <c r="C30" s="608">
        <f>avgpoinc!N23</f>
        <v>58282.584790105175</v>
      </c>
      <c r="D30" s="560"/>
      <c r="E30" s="560"/>
      <c r="F30" s="560"/>
      <c r="G30" s="608">
        <f>avgpoinc!R23</f>
        <v>81685.294248601131</v>
      </c>
      <c r="H30" s="566">
        <f>B30*0.1/'TC5'!B30</f>
        <v>0.45325389222592322</v>
      </c>
      <c r="I30" s="577">
        <f>C30*0.1/'TC5'!B30</f>
        <v>0.51693512734784763</v>
      </c>
      <c r="J30" s="611"/>
      <c r="K30" s="577"/>
      <c r="L30" s="611"/>
      <c r="M30" s="597">
        <f>G30*0.1/'TC5'!F30</f>
        <v>0.47532666199045082</v>
      </c>
    </row>
    <row r="31" spans="1:13" s="98" customFormat="1" ht="15.05" customHeight="1">
      <c r="A31" s="103">
        <v>1935</v>
      </c>
      <c r="B31" s="607">
        <f>avgpoinc!M24</f>
        <v>54948.325714969993</v>
      </c>
      <c r="C31" s="608">
        <f>avgpoinc!N24</f>
        <v>62390.598236329242</v>
      </c>
      <c r="D31" s="560"/>
      <c r="E31" s="560"/>
      <c r="F31" s="560"/>
      <c r="G31" s="608">
        <f>avgpoinc!R24</f>
        <v>88116.297120084651</v>
      </c>
      <c r="H31" s="566">
        <f>B31*0.1/'TC5'!B31</f>
        <v>0.44416703267414748</v>
      </c>
      <c r="I31" s="577">
        <f>C31*0.1/'TC5'!B31</f>
        <v>0.50432559181408332</v>
      </c>
      <c r="J31" s="611"/>
      <c r="K31" s="577"/>
      <c r="L31" s="611"/>
      <c r="M31" s="597">
        <f>G31*0.1/'TC5'!F31</f>
        <v>0.46698145923542539</v>
      </c>
    </row>
    <row r="32" spans="1:13" s="98" customFormat="1" ht="15.05" customHeight="1">
      <c r="A32" s="103">
        <v>1936</v>
      </c>
      <c r="B32" s="607">
        <f>avgpoinc!M25</f>
        <v>60286.554274016926</v>
      </c>
      <c r="C32" s="608">
        <f>avgpoinc!N25</f>
        <v>68502.562849571957</v>
      </c>
      <c r="D32" s="560"/>
      <c r="E32" s="560"/>
      <c r="F32" s="560"/>
      <c r="G32" s="608">
        <f>avgpoinc!R25</f>
        <v>96484.444799502831</v>
      </c>
      <c r="H32" s="566">
        <f>B32*0.1/'TC5'!B32</f>
        <v>0.44108154855317322</v>
      </c>
      <c r="I32" s="577">
        <f>C32*0.1/'TC5'!B32</f>
        <v>0.50119329036811144</v>
      </c>
      <c r="J32" s="611"/>
      <c r="K32" s="577"/>
      <c r="L32" s="611"/>
      <c r="M32" s="597">
        <f>G32*0.1/'TC5'!F32</f>
        <v>0.46265393505450775</v>
      </c>
    </row>
    <row r="33" spans="1:13" s="98" customFormat="1" ht="15.05" customHeight="1">
      <c r="A33" s="103">
        <v>1937</v>
      </c>
      <c r="B33" s="607">
        <f>avgpoinc!M26</f>
        <v>63619.111609265718</v>
      </c>
      <c r="C33" s="608">
        <f>avgpoinc!N26</f>
        <v>72248.933081401352</v>
      </c>
      <c r="D33" s="560"/>
      <c r="E33" s="560"/>
      <c r="F33" s="560"/>
      <c r="G33" s="608">
        <f>avgpoinc!R26</f>
        <v>102104.2978841977</v>
      </c>
      <c r="H33" s="566">
        <f>B33*0.1/'TC5'!B33</f>
        <v>0.43678137469150885</v>
      </c>
      <c r="I33" s="577">
        <f>C33*0.1/'TC5'!B33</f>
        <v>0.4960300059690434</v>
      </c>
      <c r="J33" s="611"/>
      <c r="K33" s="577"/>
      <c r="L33" s="611"/>
      <c r="M33" s="597">
        <f>G33*0.1/'TC5'!F33</f>
        <v>0.45943244784961423</v>
      </c>
    </row>
    <row r="34" spans="1:13" s="98" customFormat="1" ht="15.05" customHeight="1">
      <c r="A34" s="103">
        <v>1938</v>
      </c>
      <c r="B34" s="607">
        <f>avgpoinc!M27</f>
        <v>58563.244990571991</v>
      </c>
      <c r="C34" s="608">
        <f>avgpoinc!N27</f>
        <v>66532.463476801073</v>
      </c>
      <c r="D34" s="560"/>
      <c r="E34" s="560"/>
      <c r="F34" s="560"/>
      <c r="G34" s="608">
        <f>avgpoinc!R27</f>
        <v>93830.838450467534</v>
      </c>
      <c r="H34" s="566">
        <f>B34*0.1/'TC5'!B34</f>
        <v>0.43293394650042283</v>
      </c>
      <c r="I34" s="577">
        <f>C34*0.1/'TC5'!B34</f>
        <v>0.49184709604196064</v>
      </c>
      <c r="J34" s="611"/>
      <c r="K34" s="577"/>
      <c r="L34" s="611"/>
      <c r="M34" s="597">
        <f>G34*0.1/'TC5'!F34</f>
        <v>0.45513937512572772</v>
      </c>
    </row>
    <row r="35" spans="1:13" s="98" customFormat="1" ht="15.05" customHeight="1">
      <c r="A35" s="102">
        <v>1939</v>
      </c>
      <c r="B35" s="609">
        <f>avgpoinc!M28</f>
        <v>65654.183504675544</v>
      </c>
      <c r="C35" s="610">
        <f>avgpoinc!N28</f>
        <v>73966.555887137816</v>
      </c>
      <c r="D35" s="562"/>
      <c r="E35" s="562"/>
      <c r="F35" s="562"/>
      <c r="G35" s="610">
        <f>avgpoinc!R28</f>
        <v>104516.64020980908</v>
      </c>
      <c r="H35" s="567">
        <f>B35*0.1/'TC5'!B35</f>
        <v>0.4534899335140386</v>
      </c>
      <c r="I35" s="578">
        <f>C35*0.1/'TC5'!B35</f>
        <v>0.5109055770853016</v>
      </c>
      <c r="J35" s="612"/>
      <c r="K35" s="578"/>
      <c r="L35" s="612"/>
      <c r="M35" s="598">
        <f>G35*0.1/'TC5'!F35</f>
        <v>0.47444725536563176</v>
      </c>
    </row>
    <row r="36" spans="1:13" s="98" customFormat="1" ht="15.05" customHeight="1">
      <c r="A36" s="103">
        <v>1940</v>
      </c>
      <c r="B36" s="607">
        <f>avgpoinc!M29</f>
        <v>70701.238672092863</v>
      </c>
      <c r="C36" s="608">
        <f>avgpoinc!N29</f>
        <v>78856.984502898253</v>
      </c>
      <c r="D36" s="560"/>
      <c r="E36" s="560"/>
      <c r="F36" s="560"/>
      <c r="G36" s="608">
        <f>avgpoinc!R29</f>
        <v>112226.252770823</v>
      </c>
      <c r="H36" s="566">
        <f>B36*0.1/'TC5'!B36</f>
        <v>0.44999527551093721</v>
      </c>
      <c r="I36" s="577">
        <f>C36*0.1/'TC5'!B36</f>
        <v>0.50190450880106185</v>
      </c>
      <c r="J36" s="611"/>
      <c r="K36" s="577"/>
      <c r="L36" s="611"/>
      <c r="M36" s="597">
        <f>G36*0.1/'TC5'!F36</f>
        <v>0.46983543753064877</v>
      </c>
    </row>
    <row r="37" spans="1:13" s="98" customFormat="1" ht="15.05" customHeight="1">
      <c r="A37" s="103">
        <v>1941</v>
      </c>
      <c r="B37" s="607">
        <f>avgpoinc!M30</f>
        <v>78363.053495853892</v>
      </c>
      <c r="C37" s="608">
        <f>avgpoinc!N30</f>
        <v>88509.608850194898</v>
      </c>
      <c r="D37" s="560"/>
      <c r="E37" s="560"/>
      <c r="F37" s="560"/>
      <c r="G37" s="608">
        <f>avgpoinc!R30</f>
        <v>126120.93043843727</v>
      </c>
      <c r="H37" s="566">
        <f>B37*0.1/'TC5'!B37</f>
        <v>0.42049451673705385</v>
      </c>
      <c r="I37" s="577">
        <f>C37*0.1/'TC5'!B37</f>
        <v>0.47494072193112702</v>
      </c>
      <c r="J37" s="611"/>
      <c r="K37" s="577"/>
      <c r="L37" s="611"/>
      <c r="M37" s="597">
        <f>G37*0.1/'TC5'!F37</f>
        <v>0.44050975140556187</v>
      </c>
    </row>
    <row r="38" spans="1:13" s="98" customFormat="1" ht="15.05" customHeight="1">
      <c r="A38" s="103">
        <v>1942</v>
      </c>
      <c r="B38" s="607">
        <f>avgpoinc!M31</f>
        <v>77672.418981661962</v>
      </c>
      <c r="C38" s="608">
        <f>avgpoinc!N31</f>
        <v>91915.55402024767</v>
      </c>
      <c r="D38" s="560"/>
      <c r="E38" s="560"/>
      <c r="F38" s="560"/>
      <c r="G38" s="608">
        <f>avgpoinc!R31</f>
        <v>128453.22768234622</v>
      </c>
      <c r="H38" s="566">
        <f>B38*0.1/'TC5'!B38</f>
        <v>0.35239409540814964</v>
      </c>
      <c r="I38" s="577">
        <f>C38*0.1/'TC5'!B38</f>
        <v>0.41701415943478354</v>
      </c>
      <c r="J38" s="611"/>
      <c r="K38" s="577"/>
      <c r="L38" s="611"/>
      <c r="M38" s="597">
        <f>G38*0.1/'TC5'!F38</f>
        <v>0.37569989680445448</v>
      </c>
    </row>
    <row r="39" spans="1:13" s="98" customFormat="1" ht="15.05" customHeight="1">
      <c r="A39" s="103">
        <v>1943</v>
      </c>
      <c r="B39" s="607">
        <f>avgpoinc!M32</f>
        <v>79215.761132052517</v>
      </c>
      <c r="C39" s="608">
        <f>avgpoinc!N32</f>
        <v>97561.422462042974</v>
      </c>
      <c r="D39" s="560"/>
      <c r="E39" s="560"/>
      <c r="F39" s="560"/>
      <c r="G39" s="608">
        <f>avgpoinc!R32</f>
        <v>133736.54983740242</v>
      </c>
      <c r="H39" s="566">
        <f>B39*0.1/'TC5'!B39</f>
        <v>0.31159030142425687</v>
      </c>
      <c r="I39" s="577">
        <f>C39*0.1/'TC5'!B39</f>
        <v>0.38375182663020607</v>
      </c>
      <c r="J39" s="611"/>
      <c r="K39" s="577"/>
      <c r="L39" s="611"/>
      <c r="M39" s="597">
        <f>G39*0.1/'TC5'!F39</f>
        <v>0.33672718370559523</v>
      </c>
    </row>
    <row r="40" spans="1:13" s="98" customFormat="1" ht="15.05" customHeight="1">
      <c r="A40" s="103">
        <v>1944</v>
      </c>
      <c r="B40" s="607">
        <f>avgpoinc!M33</f>
        <v>78906.648971311821</v>
      </c>
      <c r="C40" s="608">
        <f>avgpoinc!N33</f>
        <v>97289.331359478892</v>
      </c>
      <c r="D40" s="560"/>
      <c r="E40" s="560"/>
      <c r="F40" s="560"/>
      <c r="G40" s="608">
        <f>avgpoinc!R33</f>
        <v>135149.38996776677</v>
      </c>
      <c r="H40" s="566">
        <f>B40*0.1/'TC5'!B40</f>
        <v>0.30072400172796426</v>
      </c>
      <c r="I40" s="577">
        <f>C40*0.1/'TC5'!B40</f>
        <v>0.37078291162126908</v>
      </c>
      <c r="J40" s="611"/>
      <c r="K40" s="577"/>
      <c r="L40" s="611"/>
      <c r="M40" s="597">
        <f>G40*0.1/'TC5'!F40</f>
        <v>0.32705692778782397</v>
      </c>
    </row>
    <row r="41" spans="1:13" s="98" customFormat="1" ht="15.05" customHeight="1">
      <c r="A41" s="103">
        <v>1945</v>
      </c>
      <c r="B41" s="607">
        <f>avgpoinc!M34</f>
        <v>74205.529805635146</v>
      </c>
      <c r="C41" s="608">
        <f>avgpoinc!N34</f>
        <v>91979.416494860619</v>
      </c>
      <c r="D41" s="560"/>
      <c r="E41" s="560"/>
      <c r="F41" s="560"/>
      <c r="G41" s="608">
        <f>avgpoinc!R34</f>
        <v>128221.42745175706</v>
      </c>
      <c r="H41" s="566">
        <f>B41*0.1/'TC5'!B41</f>
        <v>0.29437985945876827</v>
      </c>
      <c r="I41" s="577">
        <f>C41*0.1/'TC5'!B41</f>
        <v>0.36489043029243845</v>
      </c>
      <c r="J41" s="611"/>
      <c r="K41" s="577"/>
      <c r="L41" s="611"/>
      <c r="M41" s="597">
        <f>G41*0.1/'TC5'!F41</f>
        <v>0.32028700872612903</v>
      </c>
    </row>
    <row r="42" spans="1:13" s="98" customFormat="1" ht="15.05" customHeight="1">
      <c r="A42" s="103">
        <v>1946</v>
      </c>
      <c r="B42" s="607">
        <f>avgpoinc!M35</f>
        <v>68800.311572913546</v>
      </c>
      <c r="C42" s="608">
        <f>avgpoinc!N35</f>
        <v>82969.303171573178</v>
      </c>
      <c r="D42" s="560"/>
      <c r="E42" s="560"/>
      <c r="F42" s="560"/>
      <c r="G42" s="608">
        <f>avgpoinc!R35</f>
        <v>118569.34859114459</v>
      </c>
      <c r="H42" s="566">
        <f>B42*0.1/'TC5'!B42</f>
        <v>0.31228382215968109</v>
      </c>
      <c r="I42" s="577">
        <f>C42*0.1/'TC5'!B42</f>
        <v>0.37659671190420724</v>
      </c>
      <c r="J42" s="611"/>
      <c r="K42" s="577"/>
      <c r="L42" s="611"/>
      <c r="M42" s="597">
        <f>G42*0.1/'TC5'!F42</f>
        <v>0.33616269880114164</v>
      </c>
    </row>
    <row r="43" spans="1:13" s="98" customFormat="1" ht="15.05" customHeight="1">
      <c r="A43" s="103">
        <v>1947</v>
      </c>
      <c r="B43" s="607">
        <f>avgpoinc!M36</f>
        <v>67074.385053780934</v>
      </c>
      <c r="C43" s="608">
        <f>avgpoinc!N36</f>
        <v>80643.448278627271</v>
      </c>
      <c r="D43" s="560"/>
      <c r="E43" s="560"/>
      <c r="F43" s="560"/>
      <c r="G43" s="608">
        <f>avgpoinc!R36</f>
        <v>115323.20941347099</v>
      </c>
      <c r="H43" s="566">
        <f>B43*0.1/'TC5'!B43</f>
        <v>0.31401264303124404</v>
      </c>
      <c r="I43" s="577">
        <f>C43*0.1/'TC5'!B43</f>
        <v>0.37753700338543372</v>
      </c>
      <c r="J43" s="611"/>
      <c r="K43" s="577"/>
      <c r="L43" s="611"/>
      <c r="M43" s="597">
        <f>G43*0.1/'TC5'!F43</f>
        <v>0.33745563385409183</v>
      </c>
    </row>
    <row r="44" spans="1:13" s="98" customFormat="1" ht="15.05" customHeight="1">
      <c r="A44" s="103">
        <v>1948</v>
      </c>
      <c r="B44" s="607">
        <f>avgpoinc!M37</f>
        <v>75511.515343386098</v>
      </c>
      <c r="C44" s="608">
        <f>avgpoinc!N37</f>
        <v>88915.595609822107</v>
      </c>
      <c r="D44" s="560"/>
      <c r="E44" s="560"/>
      <c r="F44" s="560"/>
      <c r="G44" s="608">
        <f>avgpoinc!R37</f>
        <v>129411.37043270587</v>
      </c>
      <c r="H44" s="566">
        <f>B44*0.1/'TC5'!B44</f>
        <v>0.33720596967877403</v>
      </c>
      <c r="I44" s="577">
        <f>C44*0.1/'TC5'!B44</f>
        <v>0.3970635405848989</v>
      </c>
      <c r="J44" s="611"/>
      <c r="K44" s="577"/>
      <c r="L44" s="611"/>
      <c r="M44" s="597">
        <f>G44*0.1/'TC5'!F44</f>
        <v>0.36033280369189624</v>
      </c>
    </row>
    <row r="45" spans="1:13" s="98" customFormat="1" ht="15.05" customHeight="1">
      <c r="A45" s="102">
        <v>1949</v>
      </c>
      <c r="B45" s="609">
        <f>avgpoinc!M38</f>
        <v>72380.564399926283</v>
      </c>
      <c r="C45" s="610">
        <f>avgpoinc!N38</f>
        <v>85317.547094665337</v>
      </c>
      <c r="D45" s="562"/>
      <c r="E45" s="562"/>
      <c r="F45" s="562"/>
      <c r="G45" s="610">
        <f>avgpoinc!R38</f>
        <v>124388.74190688747</v>
      </c>
      <c r="H45" s="567">
        <f>B45*0.1/'TC5'!B45</f>
        <v>0.33441424442471029</v>
      </c>
      <c r="I45" s="578">
        <f>C45*0.1/'TC5'!B45</f>
        <v>0.39418597083861917</v>
      </c>
      <c r="J45" s="612"/>
      <c r="K45" s="578"/>
      <c r="L45" s="612"/>
      <c r="M45" s="598">
        <f>G45*0.1/'TC5'!F45</f>
        <v>0.35743864334289016</v>
      </c>
    </row>
    <row r="46" spans="1:13" s="98" customFormat="1" ht="15.05" customHeight="1">
      <c r="A46" s="103">
        <v>1950</v>
      </c>
      <c r="B46" s="607">
        <f>avgpoinc!M39</f>
        <v>78432.228451037343</v>
      </c>
      <c r="C46" s="608">
        <f>avgpoinc!N39</f>
        <v>92348.369970570566</v>
      </c>
      <c r="D46" s="560"/>
      <c r="E46" s="560"/>
      <c r="F46" s="560"/>
      <c r="G46" s="608">
        <f>avgpoinc!R39</f>
        <v>134510.84304496198</v>
      </c>
      <c r="H46" s="566">
        <f>B46*0.1/'TC5'!B46</f>
        <v>0.33250666093625592</v>
      </c>
      <c r="I46" s="577">
        <f>C46*0.1/'TC5'!B46</f>
        <v>0.391502941434202</v>
      </c>
      <c r="J46" s="611"/>
      <c r="K46" s="577"/>
      <c r="L46" s="611"/>
      <c r="M46" s="597">
        <f>G46*0.1/'TC5'!F46</f>
        <v>0.35530063430645348</v>
      </c>
    </row>
    <row r="47" spans="1:13" s="98" customFormat="1" ht="15.05" customHeight="1">
      <c r="A47" s="103">
        <v>1951</v>
      </c>
      <c r="B47" s="607">
        <f>avgpoinc!M40</f>
        <v>81254.672368017476</v>
      </c>
      <c r="C47" s="608">
        <f>avgpoinc!N40</f>
        <v>97075.379401880637</v>
      </c>
      <c r="D47" s="560"/>
      <c r="E47" s="560"/>
      <c r="F47" s="560"/>
      <c r="G47" s="608">
        <f>avgpoinc!R40</f>
        <v>140407.68770081253</v>
      </c>
      <c r="H47" s="566">
        <f>B47*0.1/'TC5'!B47</f>
        <v>0.32243959741262318</v>
      </c>
      <c r="I47" s="577">
        <f>C47*0.1/'TC5'!B47</f>
        <v>0.38522026291918643</v>
      </c>
      <c r="J47" s="611"/>
      <c r="K47" s="577"/>
      <c r="L47" s="611"/>
      <c r="M47" s="597">
        <f>G47*0.1/'TC5'!F47</f>
        <v>0.34632473436886413</v>
      </c>
    </row>
    <row r="48" spans="1:13" s="98" customFormat="1" ht="15.05" customHeight="1">
      <c r="A48" s="103">
        <v>1952</v>
      </c>
      <c r="B48" s="607">
        <f>avgpoinc!M41</f>
        <v>80966.838055814005</v>
      </c>
      <c r="C48" s="608">
        <f>avgpoinc!N41</f>
        <v>97636.579324802166</v>
      </c>
      <c r="D48" s="560"/>
      <c r="E48" s="560"/>
      <c r="F48" s="560"/>
      <c r="G48" s="608">
        <f>avgpoinc!R41</f>
        <v>140550.46578902777</v>
      </c>
      <c r="H48" s="566">
        <f>B48*0.1/'TC5'!B48</f>
        <v>0.31320761354334337</v>
      </c>
      <c r="I48" s="577">
        <f>C48*0.1/'TC5'!B48</f>
        <v>0.37769191361747545</v>
      </c>
      <c r="J48" s="611"/>
      <c r="K48" s="577"/>
      <c r="L48" s="611"/>
      <c r="M48" s="597">
        <f>G48*0.1/'TC5'!F48</f>
        <v>0.33738924820676558</v>
      </c>
    </row>
    <row r="49" spans="1:13" s="98" customFormat="1" ht="15.05" customHeight="1">
      <c r="A49" s="103">
        <v>1953</v>
      </c>
      <c r="B49" s="607">
        <f>avgpoinc!M42</f>
        <v>81088.774042947407</v>
      </c>
      <c r="C49" s="608">
        <f>avgpoinc!N42</f>
        <v>98483.836190057744</v>
      </c>
      <c r="D49" s="560"/>
      <c r="E49" s="560"/>
      <c r="F49" s="560"/>
      <c r="G49" s="608">
        <f>avgpoinc!R42</f>
        <v>141202.998262615</v>
      </c>
      <c r="H49" s="566">
        <f>B49*0.1/'TC5'!B49</f>
        <v>0.3043777382511389</v>
      </c>
      <c r="I49" s="577">
        <f>C49*0.1/'TC5'!B49</f>
        <v>0.36967246906395412</v>
      </c>
      <c r="J49" s="611"/>
      <c r="K49" s="577"/>
      <c r="L49" s="611"/>
      <c r="M49" s="597">
        <f>G49*0.1/'TC5'!F49</f>
        <v>0.3287909002274359</v>
      </c>
    </row>
    <row r="50" spans="1:13" s="98" customFormat="1" ht="15.05" customHeight="1">
      <c r="A50" s="103">
        <v>1954</v>
      </c>
      <c r="B50" s="607">
        <f>avgpoinc!M43</f>
        <v>80860.828386693523</v>
      </c>
      <c r="C50" s="608">
        <f>avgpoinc!N43</f>
        <v>97252.866867738034</v>
      </c>
      <c r="D50" s="560"/>
      <c r="E50" s="560"/>
      <c r="F50" s="560"/>
      <c r="G50" s="608">
        <f>avgpoinc!R43</f>
        <v>140163.02355080805</v>
      </c>
      <c r="H50" s="566">
        <f>B50*0.1/'TC5'!B50</f>
        <v>0.31010291009872187</v>
      </c>
      <c r="I50" s="577">
        <f>C50*0.1/'TC5'!B50</f>
        <v>0.37296670876169263</v>
      </c>
      <c r="J50" s="611"/>
      <c r="K50" s="577"/>
      <c r="L50" s="611"/>
      <c r="M50" s="597">
        <f>G50*0.1/'TC5'!F50</f>
        <v>0.33358576341713009</v>
      </c>
    </row>
    <row r="51" spans="1:13" s="98" customFormat="1" ht="15.05" customHeight="1">
      <c r="A51" s="103">
        <v>1955</v>
      </c>
      <c r="B51" s="607">
        <f>avgpoinc!M44</f>
        <v>88894.469931302534</v>
      </c>
      <c r="C51" s="608">
        <f>avgpoinc!N44</f>
        <v>105828.73283197411</v>
      </c>
      <c r="D51" s="560"/>
      <c r="E51" s="560"/>
      <c r="F51" s="560"/>
      <c r="G51" s="608">
        <f>avgpoinc!R44</f>
        <v>153374.75625355542</v>
      </c>
      <c r="H51" s="566">
        <f>B51*0.1/'TC5'!B51</f>
        <v>0.31817681895282102</v>
      </c>
      <c r="I51" s="577">
        <f>C51*0.1/'TC5'!B51</f>
        <v>0.37878902469756937</v>
      </c>
      <c r="J51" s="611"/>
      <c r="K51" s="577"/>
      <c r="L51" s="611"/>
      <c r="M51" s="597">
        <f>G51*0.1/'TC5'!F51</f>
        <v>0.34096155237813458</v>
      </c>
    </row>
    <row r="52" spans="1:13" s="98" customFormat="1" ht="15.05" customHeight="1">
      <c r="A52" s="103">
        <v>1956</v>
      </c>
      <c r="B52" s="607">
        <f>avgpoinc!M45</f>
        <v>88721.563504039412</v>
      </c>
      <c r="C52" s="608">
        <f>avgpoinc!N45</f>
        <v>106184.58950981159</v>
      </c>
      <c r="D52" s="560"/>
      <c r="E52" s="560"/>
      <c r="F52" s="560"/>
      <c r="G52" s="608">
        <f>avgpoinc!R45</f>
        <v>153341.86622525987</v>
      </c>
      <c r="H52" s="566">
        <f>B52*0.1/'TC5'!B52</f>
        <v>0.31163692100231088</v>
      </c>
      <c r="I52" s="577">
        <f>C52*0.1/'TC5'!B52</f>
        <v>0.37297627798483685</v>
      </c>
      <c r="J52" s="611"/>
      <c r="K52" s="577"/>
      <c r="L52" s="611"/>
      <c r="M52" s="597">
        <f>G52*0.1/'TC5'!F52</f>
        <v>0.33450460737074345</v>
      </c>
    </row>
    <row r="53" spans="1:13" s="98" customFormat="1" ht="15.05" customHeight="1">
      <c r="A53" s="103">
        <v>1957</v>
      </c>
      <c r="B53" s="607">
        <f>avgpoinc!M46</f>
        <v>88959.772024967198</v>
      </c>
      <c r="C53" s="608">
        <f>avgpoinc!N46</f>
        <v>106530.53138838195</v>
      </c>
      <c r="D53" s="560"/>
      <c r="E53" s="560"/>
      <c r="F53" s="560"/>
      <c r="G53" s="608">
        <f>avgpoinc!R46</f>
        <v>153667.27642830275</v>
      </c>
      <c r="H53" s="566">
        <f>B53*0.1/'TC5'!B53</f>
        <v>0.31186145513845215</v>
      </c>
      <c r="I53" s="577">
        <f>C53*0.1/'TC5'!B53</f>
        <v>0.37345831468777974</v>
      </c>
      <c r="J53" s="611"/>
      <c r="K53" s="577"/>
      <c r="L53" s="611"/>
      <c r="M53" s="597">
        <f>G53*0.1/'TC5'!F53</f>
        <v>0.33471429114428147</v>
      </c>
    </row>
    <row r="54" spans="1:13" s="98" customFormat="1" ht="15.05" customHeight="1">
      <c r="A54" s="103">
        <v>1958</v>
      </c>
      <c r="B54" s="607">
        <f>avgpoinc!M47</f>
        <v>85991.956662779368</v>
      </c>
      <c r="C54" s="608">
        <f>avgpoinc!N47</f>
        <v>102620.42408277465</v>
      </c>
      <c r="D54" s="560"/>
      <c r="E54" s="560"/>
      <c r="F54" s="560"/>
      <c r="G54" s="608">
        <f>avgpoinc!R47</f>
        <v>148441.87565619167</v>
      </c>
      <c r="H54" s="566">
        <f>B54*0.1/'TC5'!B54</f>
        <v>0.31017346601080958</v>
      </c>
      <c r="I54" s="577">
        <f>C54*0.1/'TC5'!B54</f>
        <v>0.37015244049017759</v>
      </c>
      <c r="J54" s="611"/>
      <c r="K54" s="577"/>
      <c r="L54" s="611"/>
      <c r="M54" s="597">
        <f>G54*0.1/'TC5'!F54</f>
        <v>0.33268517588929536</v>
      </c>
    </row>
    <row r="55" spans="1:13" s="98" customFormat="1" ht="15.05" customHeight="1">
      <c r="A55" s="102">
        <v>1959</v>
      </c>
      <c r="B55" s="609">
        <f>avgpoinc!M48</f>
        <v>93046.173586213714</v>
      </c>
      <c r="C55" s="610">
        <f>avgpoinc!N48</f>
        <v>110244.81696383633</v>
      </c>
      <c r="D55" s="562"/>
      <c r="E55" s="562"/>
      <c r="F55" s="562"/>
      <c r="G55" s="610">
        <f>avgpoinc!R48</f>
        <v>160816.29569548849</v>
      </c>
      <c r="H55" s="567">
        <f>B55*0.1/'TC5'!B55</f>
        <v>0.31583122849802375</v>
      </c>
      <c r="I55" s="578">
        <f>C55*0.1/'TC5'!B55</f>
        <v>0.37420943425434056</v>
      </c>
      <c r="J55" s="612"/>
      <c r="K55" s="578"/>
      <c r="L55" s="612"/>
      <c r="M55" s="598">
        <f>G55*0.1/'TC5'!F55</f>
        <v>0.33747456426949868</v>
      </c>
    </row>
    <row r="56" spans="1:13">
      <c r="A56" s="78">
        <v>1960</v>
      </c>
      <c r="B56" s="607">
        <f>avgpoinc!M49</f>
        <v>93159.313704783897</v>
      </c>
      <c r="C56" s="608">
        <f>avgpoinc!N49</f>
        <v>110666.22035415382</v>
      </c>
      <c r="D56" s="560"/>
      <c r="E56" s="560"/>
      <c r="F56" s="560"/>
      <c r="G56" s="608">
        <f>avgpoinc!R49</f>
        <v>161528.40092075005</v>
      </c>
      <c r="H56" s="566">
        <f>B56*0.1/'TC5'!B56</f>
        <v>0.31045386090974297</v>
      </c>
      <c r="I56" s="577">
        <f>C56*0.1/'TC5'!B56</f>
        <v>0.36879571150674073</v>
      </c>
      <c r="J56" s="611"/>
      <c r="K56" s="577"/>
      <c r="L56" s="611"/>
      <c r="M56" s="597">
        <f>G56*0.1/'TC5'!F56</f>
        <v>0.33212877162222093</v>
      </c>
    </row>
    <row r="57" spans="1:13">
      <c r="A57" s="78">
        <v>1961</v>
      </c>
      <c r="B57" s="607">
        <f>avgpoinc!M50</f>
        <v>94714.586261803895</v>
      </c>
      <c r="C57" s="608">
        <f>avgpoinc!N50</f>
        <v>111896.99980195623</v>
      </c>
      <c r="D57" s="560"/>
      <c r="E57" s="560"/>
      <c r="F57" s="560"/>
      <c r="G57" s="608">
        <f>avgpoinc!R50</f>
        <v>162510.19474469614</v>
      </c>
      <c r="H57" s="566">
        <f>B57*0.1/'TC5'!B57</f>
        <v>0.31156180977947867</v>
      </c>
      <c r="I57" s="577">
        <f>C57*0.1/'TC5'!B57</f>
        <v>0.36808302863537701</v>
      </c>
      <c r="J57" s="611"/>
      <c r="K57" s="577"/>
      <c r="L57" s="611"/>
      <c r="M57" s="597">
        <f>G57*0.1/'TC5'!F57</f>
        <v>0.33275888974738055</v>
      </c>
    </row>
    <row r="58" spans="1:13">
      <c r="A58" s="78">
        <v>1962</v>
      </c>
      <c r="B58" s="599">
        <f>avgpoinc!M51</f>
        <v>102468.12168548128</v>
      </c>
      <c r="C58" s="559">
        <f>avgpoinc!N51</f>
        <v>119499.38702975096</v>
      </c>
      <c r="D58" s="558">
        <f>avgpoinc!O51</f>
        <v>97792.955256855712</v>
      </c>
      <c r="E58" s="558">
        <f>avgpoinc!P51</f>
        <v>143939.535437179</v>
      </c>
      <c r="F58" s="558">
        <f>avgpoinc!Q51</f>
        <v>80872.938339443033</v>
      </c>
      <c r="G58" s="559">
        <f>avgpoinc!R51</f>
        <v>174171.07699958995</v>
      </c>
      <c r="H58" s="568">
        <f>B58*0.1/'TC5'!B58</f>
        <v>0.32101121544837952</v>
      </c>
      <c r="I58" s="579">
        <f>C58*0.1/'TC5'!B58</f>
        <v>0.3743666112422942</v>
      </c>
      <c r="J58" s="579">
        <f>D58*0.1/'TC5'!C58</f>
        <v>0.29976409673690796</v>
      </c>
      <c r="K58" s="579">
        <f>E58*0.1/'TC5'!D58</f>
        <v>0.31758448481559748</v>
      </c>
      <c r="L58" s="579">
        <f>F58*0.1/'TC5'!E58</f>
        <v>0.41965818405151356</v>
      </c>
      <c r="M58" s="586">
        <f>G58*0.1/'TC5'!F58</f>
        <v>0.34286874532699591</v>
      </c>
    </row>
    <row r="59" spans="1:13">
      <c r="A59" s="78">
        <v>1963</v>
      </c>
      <c r="B59" s="600">
        <f>avgpoinc!M52</f>
        <v>107594.14535292164</v>
      </c>
      <c r="C59" s="561">
        <f>avgpoinc!N52</f>
        <v>124913.33280855253</v>
      </c>
      <c r="D59" s="560">
        <f>avgpoinc!O52</f>
        <v>102129.03215855747</v>
      </c>
      <c r="E59" s="560">
        <f>avgpoinc!P52</f>
        <v>150785.57241036906</v>
      </c>
      <c r="F59" s="560">
        <f>avgpoinc!Q52</f>
        <v>86119.035744497494</v>
      </c>
      <c r="G59" s="561">
        <f>avgpoinc!R52</f>
        <v>182150.16553906639</v>
      </c>
      <c r="H59" s="569">
        <f>B59*0.1/'TC5'!B59</f>
        <v>0.32607801258563995</v>
      </c>
      <c r="I59" s="580">
        <f>C59*0.1/'TC5'!B59</f>
        <v>0.37856605648994446</v>
      </c>
      <c r="J59" s="587">
        <f>D59*0.1/'TC5'!C59</f>
        <v>0.3015412214323332</v>
      </c>
      <c r="K59" s="580">
        <f>E59*0.1/'TC5'!D59</f>
        <v>0.32056762007055678</v>
      </c>
      <c r="L59" s="587">
        <f>F59*0.1/'TC5'!E59</f>
        <v>0.43127142740298202</v>
      </c>
      <c r="M59" s="588">
        <f>G59*0.1/'TC5'!F59</f>
        <v>0.34755803644657135</v>
      </c>
    </row>
    <row r="60" spans="1:13">
      <c r="A60" s="78">
        <v>1964</v>
      </c>
      <c r="B60" s="600">
        <f>avgpoinc!M53</f>
        <v>113743.95070465832</v>
      </c>
      <c r="C60" s="561">
        <f>avgpoinc!N53</f>
        <v>131474.98943896007</v>
      </c>
      <c r="D60" s="560">
        <f>avgpoinc!O53</f>
        <v>106465.10906025924</v>
      </c>
      <c r="E60" s="560">
        <f>avgpoinc!P53</f>
        <v>157631.60938355909</v>
      </c>
      <c r="F60" s="560">
        <f>avgpoinc!Q53</f>
        <v>91365.133149551941</v>
      </c>
      <c r="G60" s="561">
        <f>avgpoinc!R53</f>
        <v>191500.22498089043</v>
      </c>
      <c r="H60" s="569">
        <f>B60*0.1/'TC5'!B60</f>
        <v>0.33114480972290039</v>
      </c>
      <c r="I60" s="580">
        <f>C60*0.1/'TC5'!B60</f>
        <v>0.3827655017375946</v>
      </c>
      <c r="J60" s="587">
        <f>D60*0.1/'TC5'!C60</f>
        <v>0.30319225788116455</v>
      </c>
      <c r="K60" s="580">
        <f>E60*0.1/'TC5'!D60</f>
        <v>0.3233410120010376</v>
      </c>
      <c r="L60" s="587">
        <f>F60*0.1/'TC5'!E60</f>
        <v>0.44210076332092291</v>
      </c>
      <c r="M60" s="588">
        <f>G60*0.1/'TC5'!F60</f>
        <v>0.35224732756614691</v>
      </c>
    </row>
    <row r="61" spans="1:13">
      <c r="A61" s="78">
        <v>1965</v>
      </c>
      <c r="B61" s="600">
        <f>avgpoinc!M54</f>
        <v>118381.41054558428</v>
      </c>
      <c r="C61" s="561">
        <f>avgpoinc!N54</f>
        <v>136756.83358664374</v>
      </c>
      <c r="D61" s="560">
        <f>avgpoinc!O54</f>
        <v>110666.75505891728</v>
      </c>
      <c r="E61" s="560">
        <f>avgpoinc!P54</f>
        <v>163431.69196484546</v>
      </c>
      <c r="F61" s="560">
        <f>avgpoinc!Q54</f>
        <v>94865.432833929619</v>
      </c>
      <c r="G61" s="561">
        <f>avgpoinc!R54</f>
        <v>199545.53704890932</v>
      </c>
      <c r="H61" s="569">
        <f>B61*0.1/'TC5'!B61</f>
        <v>0.32770781219005585</v>
      </c>
      <c r="I61" s="580">
        <f>C61*0.1/'TC5'!B61</f>
        <v>0.37857533991336823</v>
      </c>
      <c r="J61" s="587">
        <f>D61*0.1/'TC5'!C61</f>
        <v>0.30022893759839031</v>
      </c>
      <c r="K61" s="580">
        <f>E61*0.1/'TC5'!D61</f>
        <v>0.31900343632343486</v>
      </c>
      <c r="L61" s="587">
        <f>F61*0.1/'TC5'!E61</f>
        <v>0.43757827922994696</v>
      </c>
      <c r="M61" s="588">
        <f>G61*0.1/'TC5'!F61</f>
        <v>0.34921497106552118</v>
      </c>
    </row>
    <row r="62" spans="1:13">
      <c r="A62" s="78">
        <v>1966</v>
      </c>
      <c r="B62" s="600">
        <f>avgpoinc!M55</f>
        <v>122590.16731835461</v>
      </c>
      <c r="C62" s="561">
        <f>avgpoinc!N55</f>
        <v>141535.8384070943</v>
      </c>
      <c r="D62" s="560">
        <f>avgpoinc!O55</f>
        <v>114868.40105757529</v>
      </c>
      <c r="E62" s="560">
        <f>avgpoinc!P55</f>
        <v>169231.77454613181</v>
      </c>
      <c r="F62" s="560">
        <f>avgpoinc!Q55</f>
        <v>98365.732518307297</v>
      </c>
      <c r="G62" s="561">
        <f>avgpoinc!R55</f>
        <v>206138.91623598014</v>
      </c>
      <c r="H62" s="569">
        <f>B62*0.1/'TC5'!B62</f>
        <v>0.3242708146572113</v>
      </c>
      <c r="I62" s="580">
        <f>C62*0.1/'TC5'!B62</f>
        <v>0.37438517808914179</v>
      </c>
      <c r="J62" s="587">
        <f>D62*0.1/'TC5'!C62</f>
        <v>0.29753366112709045</v>
      </c>
      <c r="K62" s="580">
        <f>E62*0.1/'TC5'!D62</f>
        <v>0.31506657600402832</v>
      </c>
      <c r="L62" s="587">
        <f>F62*0.1/'TC5'!E62</f>
        <v>0.43345975875854492</v>
      </c>
      <c r="M62" s="588">
        <f>G62*0.1/'TC5'!F62</f>
        <v>0.34618261456489563</v>
      </c>
    </row>
    <row r="63" spans="1:13">
      <c r="A63" s="78">
        <v>1967</v>
      </c>
      <c r="B63" s="600">
        <f>avgpoinc!M56</f>
        <v>119922.58446799453</v>
      </c>
      <c r="C63" s="561">
        <f>avgpoinc!N56</f>
        <v>139111.32678534157</v>
      </c>
      <c r="D63" s="560">
        <f>avgpoinc!O56</f>
        <v>115265.15751185112</v>
      </c>
      <c r="E63" s="560">
        <f>avgpoinc!P56</f>
        <v>167181.56461371592</v>
      </c>
      <c r="F63" s="560">
        <f>avgpoinc!Q56</f>
        <v>96107.618727440509</v>
      </c>
      <c r="G63" s="561">
        <f>avgpoinc!R56</f>
        <v>202958.11128255536</v>
      </c>
      <c r="H63" s="570">
        <f>B63*0.1/'TC5'!B63</f>
        <v>0.31284847110509872</v>
      </c>
      <c r="I63" s="581">
        <f>C63*0.1/'TC5'!B63</f>
        <v>0.36290717124938965</v>
      </c>
      <c r="J63" s="587">
        <f>D63*0.1/'TC5'!C63</f>
        <v>0.29374485462903976</v>
      </c>
      <c r="K63" s="580">
        <f>E63*0.1/'TC5'!D63</f>
        <v>0.31248197704553604</v>
      </c>
      <c r="L63" s="587">
        <f>F63*0.1/'TC5'!E63</f>
        <v>0.40274839103221893</v>
      </c>
      <c r="M63" s="588">
        <f>G63*0.1/'TC5'!F63</f>
        <v>0.33611093461513514</v>
      </c>
    </row>
    <row r="64" spans="1:13">
      <c r="A64" s="78">
        <v>1968</v>
      </c>
      <c r="B64" s="600">
        <f>avgpoinc!M57</f>
        <v>120792.33392223995</v>
      </c>
      <c r="C64" s="561">
        <f>avgpoinc!N57</f>
        <v>140870.89315443812</v>
      </c>
      <c r="D64" s="560">
        <f>avgpoinc!O57</f>
        <v>116944.02406926519</v>
      </c>
      <c r="E64" s="560">
        <f>avgpoinc!P57</f>
        <v>169760.68102936298</v>
      </c>
      <c r="F64" s="560">
        <f>avgpoinc!Q57</f>
        <v>95767.310321813828</v>
      </c>
      <c r="G64" s="561">
        <f>avgpoinc!R57</f>
        <v>205732.56618306338</v>
      </c>
      <c r="H64" s="570">
        <f>B64*0.1/'TC5'!B64</f>
        <v>0.3061577957123518</v>
      </c>
      <c r="I64" s="581">
        <f>C64*0.1/'TC5'!B64</f>
        <v>0.3570485040545463</v>
      </c>
      <c r="J64" s="587">
        <f>D64*0.1/'TC5'!C64</f>
        <v>0.28997050784528261</v>
      </c>
      <c r="K64" s="580">
        <f>E64*0.1/'TC5'!D64</f>
        <v>0.30958572961390024</v>
      </c>
      <c r="L64" s="587">
        <f>F64*0.1/'TC5'!E64</f>
        <v>0.38953314349055296</v>
      </c>
      <c r="M64" s="588">
        <f>G64*0.1/'TC5'!F64</f>
        <v>0.32938098534941668</v>
      </c>
    </row>
    <row r="65" spans="1:13">
      <c r="A65" s="83">
        <v>1969</v>
      </c>
      <c r="B65" s="601">
        <f>avgpoinc!M58</f>
        <v>119180.15520341044</v>
      </c>
      <c r="C65" s="563">
        <f>avgpoinc!N58</f>
        <v>140075.94904957578</v>
      </c>
      <c r="D65" s="562">
        <f>avgpoinc!O58</f>
        <v>115477.15755416625</v>
      </c>
      <c r="E65" s="562">
        <f>avgpoinc!P58</f>
        <v>169514.70344043389</v>
      </c>
      <c r="F65" s="562">
        <f>avgpoinc!Q58</f>
        <v>94162.092110628335</v>
      </c>
      <c r="G65" s="563">
        <f>avgpoinc!R58</f>
        <v>203774.26109208178</v>
      </c>
      <c r="H65" s="571">
        <f>B65*0.1/'TC5'!B65</f>
        <v>0.29811343504115939</v>
      </c>
      <c r="I65" s="582">
        <f>C65*0.1/'TC5'!B65</f>
        <v>0.35038150660693645</v>
      </c>
      <c r="J65" s="589">
        <f>D65*0.1/'TC5'!C65</f>
        <v>0.2830752856098116</v>
      </c>
      <c r="K65" s="583">
        <f>E65*0.1/'TC5'!D65</f>
        <v>0.30445319646969443</v>
      </c>
      <c r="L65" s="589">
        <f>F65*0.1/'TC5'!E65</f>
        <v>0.37748915981501346</v>
      </c>
      <c r="M65" s="590">
        <f>G65*0.1/'TC5'!F65</f>
        <v>0.32081226911395788</v>
      </c>
    </row>
    <row r="66" spans="1:13">
      <c r="A66" s="78">
        <v>1970</v>
      </c>
      <c r="B66" s="600">
        <f>avgpoinc!M59</f>
        <v>115551.14087405356</v>
      </c>
      <c r="C66" s="561">
        <f>avgpoinc!N59</f>
        <v>135865.09471524507</v>
      </c>
      <c r="D66" s="560">
        <f>avgpoinc!O59</f>
        <v>111004.090721783</v>
      </c>
      <c r="E66" s="560">
        <f>avgpoinc!P59</f>
        <v>164364.66236321488</v>
      </c>
      <c r="F66" s="560">
        <f>avgpoinc!Q59</f>
        <v>91002.716153385554</v>
      </c>
      <c r="G66" s="561">
        <f>avgpoinc!R59</f>
        <v>197748.90278765513</v>
      </c>
      <c r="H66" s="570">
        <f>B66*0.1/'TC5'!B66</f>
        <v>0.29626215237658465</v>
      </c>
      <c r="I66" s="581">
        <f>C66*0.1/'TC5'!B66</f>
        <v>0.34834520099684591</v>
      </c>
      <c r="J66" s="587">
        <f>D66*0.1/'TC5'!C66</f>
        <v>0.28115935192909086</v>
      </c>
      <c r="K66" s="580">
        <f>E66*0.1/'TC5'!D66</f>
        <v>0.30442120193038136</v>
      </c>
      <c r="L66" s="587">
        <f>F66*0.1/'TC5'!E66</f>
        <v>0.37213045614771539</v>
      </c>
      <c r="M66" s="588">
        <f>G66*0.1/'TC5'!F66</f>
        <v>0.31879041693173354</v>
      </c>
    </row>
    <row r="67" spans="1:13">
      <c r="A67" s="78">
        <v>1971</v>
      </c>
      <c r="B67" s="600">
        <f>avgpoinc!M60</f>
        <v>116950.92615236972</v>
      </c>
      <c r="C67" s="561">
        <f>avgpoinc!N60</f>
        <v>136853.71080284534</v>
      </c>
      <c r="D67" s="560">
        <f>avgpoinc!O60</f>
        <v>112784.11804077026</v>
      </c>
      <c r="E67" s="560">
        <f>avgpoinc!P60</f>
        <v>165540.91332214695</v>
      </c>
      <c r="F67" s="560">
        <f>avgpoinc!Q60</f>
        <v>91922.821255852657</v>
      </c>
      <c r="G67" s="561">
        <f>avgpoinc!R60</f>
        <v>200051.14426382267</v>
      </c>
      <c r="H67" s="570">
        <f>B67*0.1/'TC5'!B67</f>
        <v>0.29834387634764425</v>
      </c>
      <c r="I67" s="581">
        <f>C67*0.1/'TC5'!B67</f>
        <v>0.34911623119842261</v>
      </c>
      <c r="J67" s="587">
        <f>D67*0.1/'TC5'!C67</f>
        <v>0.28327039894065825</v>
      </c>
      <c r="K67" s="580">
        <f>E67*0.1/'TC5'!D67</f>
        <v>0.30673297136672772</v>
      </c>
      <c r="L67" s="587">
        <f>F67*0.1/'TC5'!E67</f>
        <v>0.36965455923927948</v>
      </c>
      <c r="M67" s="588">
        <f>G67*0.1/'TC5'!F67</f>
        <v>0.32081501459470019</v>
      </c>
    </row>
    <row r="68" spans="1:13">
      <c r="A68" s="78">
        <v>1972</v>
      </c>
      <c r="B68" s="600">
        <f>avgpoinc!M61</f>
        <v>122578.31340410202</v>
      </c>
      <c r="C68" s="561">
        <f>avgpoinc!N61</f>
        <v>142292.01415135214</v>
      </c>
      <c r="D68" s="560">
        <f>avgpoinc!O61</f>
        <v>117642.06400731138</v>
      </c>
      <c r="E68" s="560">
        <f>avgpoinc!P61</f>
        <v>172334.81836063773</v>
      </c>
      <c r="F68" s="560">
        <f>avgpoinc!Q61</f>
        <v>96771.302443755892</v>
      </c>
      <c r="G68" s="561">
        <f>avgpoinc!R61</f>
        <v>208643.33717382606</v>
      </c>
      <c r="H68" s="570">
        <f>B68*0.1/'TC5'!B68</f>
        <v>0.3016922571623582</v>
      </c>
      <c r="I68" s="581">
        <f>C68*0.1/'TC5'!B68</f>
        <v>0.35021202146890579</v>
      </c>
      <c r="J68" s="587">
        <f>D68*0.1/'TC5'!C68</f>
        <v>0.28718930735340115</v>
      </c>
      <c r="K68" s="580">
        <f>E68*0.1/'TC5'!D68</f>
        <v>0.31002508573146764</v>
      </c>
      <c r="L68" s="587">
        <f>F68*0.1/'TC5'!E68</f>
        <v>0.36810920962307142</v>
      </c>
      <c r="M68" s="588">
        <f>G68*0.1/'TC5'!F68</f>
        <v>0.32398340546933468</v>
      </c>
    </row>
    <row r="69" spans="1:13">
      <c r="A69" s="78">
        <v>1973</v>
      </c>
      <c r="B69" s="600">
        <f>avgpoinc!M62</f>
        <v>128308.51896164661</v>
      </c>
      <c r="C69" s="561">
        <f>avgpoinc!N62</f>
        <v>148365.18939856722</v>
      </c>
      <c r="D69" s="560">
        <f>avgpoinc!O62</f>
        <v>123361.53360968675</v>
      </c>
      <c r="E69" s="560">
        <f>avgpoinc!P62</f>
        <v>181732.05750405855</v>
      </c>
      <c r="F69" s="560">
        <f>avgpoinc!Q62</f>
        <v>99673.925334387255</v>
      </c>
      <c r="G69" s="561">
        <f>avgpoinc!R62</f>
        <v>217988.58847404018</v>
      </c>
      <c r="H69" s="570">
        <f>B69*0.1/'TC5'!B69</f>
        <v>0.30309012031466415</v>
      </c>
      <c r="I69" s="581">
        <f>C69*0.1/'TC5'!B69</f>
        <v>0.35046794608206261</v>
      </c>
      <c r="J69" s="587">
        <f>D69*0.1/'TC5'!C69</f>
        <v>0.28911019179759023</v>
      </c>
      <c r="K69" s="580">
        <f>E69*0.1/'TC5'!D69</f>
        <v>0.31344517065190297</v>
      </c>
      <c r="L69" s="587">
        <f>F69*0.1/'TC5'!E69</f>
        <v>0.36285263629906694</v>
      </c>
      <c r="M69" s="588">
        <f>G69*0.1/'TC5'!F69</f>
        <v>0.32563949486575439</v>
      </c>
    </row>
    <row r="70" spans="1:13">
      <c r="A70" s="78">
        <v>1974</v>
      </c>
      <c r="B70" s="600">
        <f>avgpoinc!M63</f>
        <v>122767.74755706303</v>
      </c>
      <c r="C70" s="561">
        <f>avgpoinc!N63</f>
        <v>141870.47583154505</v>
      </c>
      <c r="D70" s="560">
        <f>avgpoinc!O63</f>
        <v>118587.68583683066</v>
      </c>
      <c r="E70" s="560">
        <f>avgpoinc!P63</f>
        <v>175059.18964571905</v>
      </c>
      <c r="F70" s="560">
        <f>avgpoinc!Q63</f>
        <v>94605.958243335626</v>
      </c>
      <c r="G70" s="561">
        <f>avgpoinc!R63</f>
        <v>208389.28026954824</v>
      </c>
      <c r="H70" s="570">
        <f>B70*0.1/'TC5'!B70</f>
        <v>0.29847927266337138</v>
      </c>
      <c r="I70" s="581">
        <f>C70*0.1/'TC5'!B70</f>
        <v>0.34492280978702178</v>
      </c>
      <c r="J70" s="587">
        <f>D70*0.1/'TC5'!C70</f>
        <v>0.28579183869942426</v>
      </c>
      <c r="K70" s="580">
        <f>E70*0.1/'TC5'!D70</f>
        <v>0.31264595437323806</v>
      </c>
      <c r="L70" s="587">
        <f>F70*0.1/'TC5'!E70</f>
        <v>0.35005224578617339</v>
      </c>
      <c r="M70" s="588">
        <f>G70*0.1/'TC5'!F70</f>
        <v>0.32171815847596014</v>
      </c>
    </row>
    <row r="71" spans="1:13">
      <c r="A71" s="78">
        <v>1975</v>
      </c>
      <c r="B71" s="600">
        <f>avgpoinc!M64</f>
        <v>118740.43679826916</v>
      </c>
      <c r="C71" s="561">
        <f>avgpoinc!N64</f>
        <v>136249.10983548142</v>
      </c>
      <c r="D71" s="560">
        <f>avgpoinc!O64</f>
        <v>113906.22514684257</v>
      </c>
      <c r="E71" s="560">
        <f>avgpoinc!P64</f>
        <v>166313.80481958005</v>
      </c>
      <c r="F71" s="560">
        <f>avgpoinc!Q64</f>
        <v>93416.503310417538</v>
      </c>
      <c r="G71" s="561">
        <f>avgpoinc!R64</f>
        <v>200937.11989182682</v>
      </c>
      <c r="H71" s="570">
        <f>B71*0.1/'TC5'!B71</f>
        <v>0.29829907013470347</v>
      </c>
      <c r="I71" s="581">
        <f>C71*0.1/'TC5'!B71</f>
        <v>0.34228426192885314</v>
      </c>
      <c r="J71" s="587">
        <f>D71*0.1/'TC5'!C71</f>
        <v>0.28735640509273713</v>
      </c>
      <c r="K71" s="580">
        <f>E71*0.1/'TC5'!D71</f>
        <v>0.31394824695655649</v>
      </c>
      <c r="L71" s="587">
        <f>F71*0.1/'TC5'!E71</f>
        <v>0.34413057027518329</v>
      </c>
      <c r="M71" s="588">
        <f>G71*0.1/'TC5'!F71</f>
        <v>0.32200245612671102</v>
      </c>
    </row>
    <row r="72" spans="1:13">
      <c r="A72" s="78">
        <v>1976</v>
      </c>
      <c r="B72" s="600">
        <f>avgpoinc!M65</f>
        <v>123011.29625362334</v>
      </c>
      <c r="C72" s="561">
        <f>avgpoinc!N65</f>
        <v>140425.67428133814</v>
      </c>
      <c r="D72" s="560">
        <f>avgpoinc!O65</f>
        <v>118275.70180789963</v>
      </c>
      <c r="E72" s="560">
        <f>avgpoinc!P65</f>
        <v>171457.11308402492</v>
      </c>
      <c r="F72" s="560">
        <f>avgpoinc!Q65</f>
        <v>97171.334745142449</v>
      </c>
      <c r="G72" s="561">
        <f>avgpoinc!R65</f>
        <v>207598.54515911144</v>
      </c>
      <c r="H72" s="570">
        <f>B72*0.1/'TC5'!B72</f>
        <v>0.2981578399576108</v>
      </c>
      <c r="I72" s="581">
        <f>C72*0.1/'TC5'!B72</f>
        <v>0.34036724263103224</v>
      </c>
      <c r="J72" s="587">
        <f>D72*0.1/'TC5'!C72</f>
        <v>0.28769045289195105</v>
      </c>
      <c r="K72" s="580">
        <f>E72*0.1/'TC5'!D72</f>
        <v>0.31392127352970089</v>
      </c>
      <c r="L72" s="587">
        <f>F72*0.1/'TC5'!E72</f>
        <v>0.34064213797017823</v>
      </c>
      <c r="M72" s="588">
        <f>G72*0.1/'TC5'!F72</f>
        <v>0.32189808426750233</v>
      </c>
    </row>
    <row r="73" spans="1:13">
      <c r="A73" s="78">
        <v>1977</v>
      </c>
      <c r="B73" s="600">
        <f>avgpoinc!M66</f>
        <v>128157.84716120995</v>
      </c>
      <c r="C73" s="561">
        <f>avgpoinc!N66</f>
        <v>145332.61677935184</v>
      </c>
      <c r="D73" s="560">
        <f>avgpoinc!O66</f>
        <v>122551.46927136277</v>
      </c>
      <c r="E73" s="560">
        <f>avgpoinc!P66</f>
        <v>177086.68481910022</v>
      </c>
      <c r="F73" s="560">
        <f>avgpoinc!Q66</f>
        <v>101703.86619126344</v>
      </c>
      <c r="G73" s="561">
        <f>avgpoinc!R66</f>
        <v>215302.58714720947</v>
      </c>
      <c r="H73" s="570">
        <f>B73*0.1/'TC5'!B73</f>
        <v>0.30127312217745583</v>
      </c>
      <c r="I73" s="581">
        <f>C73*0.1/'TC5'!B73</f>
        <v>0.34164752437092716</v>
      </c>
      <c r="J73" s="587">
        <f>D73*0.1/'TC5'!C73</f>
        <v>0.29083271129885446</v>
      </c>
      <c r="K73" s="580">
        <f>E73*0.1/'TC5'!D73</f>
        <v>0.31639007498328198</v>
      </c>
      <c r="L73" s="587">
        <f>F73*0.1/'TC5'!E73</f>
        <v>0.34182595055442277</v>
      </c>
      <c r="M73" s="588">
        <f>G73*0.1/'TC5'!F73</f>
        <v>0.3252368299624635</v>
      </c>
    </row>
    <row r="74" spans="1:13">
      <c r="A74" s="78">
        <v>1978</v>
      </c>
      <c r="B74" s="600">
        <f>avgpoinc!M67</f>
        <v>133833.57397599323</v>
      </c>
      <c r="C74" s="561">
        <f>avgpoinc!N67</f>
        <v>150884.45311728248</v>
      </c>
      <c r="D74" s="560">
        <f>avgpoinc!O67</f>
        <v>128727.14806498938</v>
      </c>
      <c r="E74" s="560">
        <f>avgpoinc!P67</f>
        <v>184417.87155336462</v>
      </c>
      <c r="F74" s="560">
        <f>avgpoinc!Q67</f>
        <v>105611.2463385626</v>
      </c>
      <c r="G74" s="561">
        <f>avgpoinc!R67</f>
        <v>224204.65027806873</v>
      </c>
      <c r="H74" s="570">
        <f>B74*0.1/'TC5'!B74</f>
        <v>0.3038265667224761</v>
      </c>
      <c r="I74" s="581">
        <f>C74*0.1/'TC5'!B74</f>
        <v>0.34253516513461335</v>
      </c>
      <c r="J74" s="587">
        <f>D74*0.1/'TC5'!C74</f>
        <v>0.29394641097376528</v>
      </c>
      <c r="K74" s="580">
        <f>E74*0.1/'TC5'!D74</f>
        <v>0.31971533787624123</v>
      </c>
      <c r="L74" s="587">
        <f>F74*0.1/'TC5'!E74</f>
        <v>0.3400951371618639</v>
      </c>
      <c r="M74" s="588">
        <f>G74*0.1/'TC5'!F74</f>
        <v>0.32838597219341281</v>
      </c>
    </row>
    <row r="75" spans="1:13">
      <c r="A75" s="83">
        <v>1979</v>
      </c>
      <c r="B75" s="601">
        <f>avgpoinc!M68</f>
        <v>134976.57658765311</v>
      </c>
      <c r="C75" s="563">
        <f>avgpoinc!N68</f>
        <v>151503.9857438246</v>
      </c>
      <c r="D75" s="562">
        <f>avgpoinc!O68</f>
        <v>129280.90214738699</v>
      </c>
      <c r="E75" s="562">
        <f>avgpoinc!P68</f>
        <v>185403.59862991518</v>
      </c>
      <c r="F75" s="562">
        <f>avgpoinc!Q68</f>
        <v>105332.22326948139</v>
      </c>
      <c r="G75" s="563">
        <f>avgpoinc!R68</f>
        <v>225452.66050850996</v>
      </c>
      <c r="H75" s="572">
        <f>B75*0.1/'TC5'!B75</f>
        <v>0.30541816353797913</v>
      </c>
      <c r="I75" s="583">
        <f>C75*0.1/'TC5'!B75</f>
        <v>0.34281554818153376</v>
      </c>
      <c r="J75" s="589">
        <f>D75*0.1/'TC5'!C75</f>
        <v>0.2953199446201325</v>
      </c>
      <c r="K75" s="583">
        <f>E75*0.1/'TC5'!D75</f>
        <v>0.3240117728710174</v>
      </c>
      <c r="L75" s="589">
        <f>F75*0.1/'TC5'!E75</f>
        <v>0.33540591597557068</v>
      </c>
      <c r="M75" s="590">
        <f>G75*0.1/'TC5'!F75</f>
        <v>0.33057737350463867</v>
      </c>
    </row>
    <row r="76" spans="1:13">
      <c r="A76" s="78">
        <v>1980</v>
      </c>
      <c r="B76" s="600">
        <f>avgpoinc!M69</f>
        <v>127790.18061937779</v>
      </c>
      <c r="C76" s="561">
        <f>avgpoinc!N69</f>
        <v>143770.45527591411</v>
      </c>
      <c r="D76" s="560">
        <f>avgpoinc!O69</f>
        <v>122326.36330126038</v>
      </c>
      <c r="E76" s="560">
        <f>avgpoinc!P69</f>
        <v>176779.72524445265</v>
      </c>
      <c r="F76" s="560">
        <f>avgpoinc!Q69</f>
        <v>99797.370380633758</v>
      </c>
      <c r="G76" s="561">
        <f>avgpoinc!R69</f>
        <v>213374.95420276807</v>
      </c>
      <c r="H76" s="569">
        <f>B76*0.1/'TC5'!B76</f>
        <v>0.29769581556320185</v>
      </c>
      <c r="I76" s="580">
        <f>C76*0.1/'TC5'!B76</f>
        <v>0.33492293953895569</v>
      </c>
      <c r="J76" s="587">
        <f>D76*0.1/'TC5'!C76</f>
        <v>0.28904551267623896</v>
      </c>
      <c r="K76" s="580">
        <f>E76*0.1/'TC5'!D76</f>
        <v>0.31921383738517761</v>
      </c>
      <c r="L76" s="587">
        <f>F76*0.1/'TC5'!E76</f>
        <v>0.32278332114219671</v>
      </c>
      <c r="M76" s="588">
        <f>G76*0.1/'TC5'!F76</f>
        <v>0.32280427217483526</v>
      </c>
    </row>
    <row r="77" spans="1:13">
      <c r="A77" s="78">
        <v>1981</v>
      </c>
      <c r="B77" s="600">
        <f>avgpoinc!M70</f>
        <v>132879.24532129968</v>
      </c>
      <c r="C77" s="561">
        <f>avgpoinc!N70</f>
        <v>148077.42719525017</v>
      </c>
      <c r="D77" s="560">
        <f>avgpoinc!O70</f>
        <v>126249.9134690465</v>
      </c>
      <c r="E77" s="560">
        <f>avgpoinc!P70</f>
        <v>180864.78772208939</v>
      </c>
      <c r="F77" s="560">
        <f>avgpoinc!Q70</f>
        <v>105576.91200695375</v>
      </c>
      <c r="G77" s="561">
        <f>avgpoinc!R70</f>
        <v>220750.0675663976</v>
      </c>
      <c r="H77" s="569">
        <f>B77*0.1/'TC5'!B77</f>
        <v>0.30718913674354553</v>
      </c>
      <c r="I77" s="580">
        <f>C77*0.1/'TC5'!B77</f>
        <v>0.34232416749000549</v>
      </c>
      <c r="J77" s="587">
        <f>D77*0.1/'TC5'!C77</f>
        <v>0.29913067817687988</v>
      </c>
      <c r="K77" s="580">
        <f>E77*0.1/'TC5'!D77</f>
        <v>0.32755580544471741</v>
      </c>
      <c r="L77" s="587">
        <f>F77*0.1/'TC5'!E77</f>
        <v>0.33269333839416504</v>
      </c>
      <c r="M77" s="588">
        <f>G77*0.1/'TC5'!F77</f>
        <v>0.33169817924499517</v>
      </c>
    </row>
    <row r="78" spans="1:13">
      <c r="A78" s="78">
        <v>1982</v>
      </c>
      <c r="B78" s="600">
        <f>avgpoinc!M71</f>
        <v>130102.16028171562</v>
      </c>
      <c r="C78" s="561">
        <f>avgpoinc!N71</f>
        <v>144736.53238223636</v>
      </c>
      <c r="D78" s="560">
        <f>avgpoinc!O71</f>
        <v>122811.59635697785</v>
      </c>
      <c r="E78" s="560">
        <f>avgpoinc!P71</f>
        <v>177260.50363570455</v>
      </c>
      <c r="F78" s="560">
        <f>avgpoinc!Q71</f>
        <v>104362.40024984859</v>
      </c>
      <c r="G78" s="561">
        <f>avgpoinc!R71</f>
        <v>215678.38444977562</v>
      </c>
      <c r="H78" s="569">
        <f>B78*0.1/'TC5'!B78</f>
        <v>0.31098845601081848</v>
      </c>
      <c r="I78" s="580">
        <f>C78*0.1/'TC5'!B78</f>
        <v>0.34596958756446838</v>
      </c>
      <c r="J78" s="587">
        <f>D78*0.1/'TC5'!C78</f>
        <v>0.30378770828247076</v>
      </c>
      <c r="K78" s="580">
        <f>E78*0.1/'TC5'!D78</f>
        <v>0.33444875478744507</v>
      </c>
      <c r="L78" s="587">
        <f>F78*0.1/'TC5'!E78</f>
        <v>0.33339142799377436</v>
      </c>
      <c r="M78" s="588">
        <f>G78*0.1/'TC5'!F78</f>
        <v>0.33521762490272516</v>
      </c>
    </row>
    <row r="79" spans="1:13">
      <c r="A79" s="78">
        <v>1983</v>
      </c>
      <c r="B79" s="600">
        <f>avgpoinc!M72</f>
        <v>134860.23175268428</v>
      </c>
      <c r="C79" s="561">
        <f>avgpoinc!N72</f>
        <v>148984.45312294376</v>
      </c>
      <c r="D79" s="560">
        <f>avgpoinc!O72</f>
        <v>127122.16063168683</v>
      </c>
      <c r="E79" s="560">
        <f>avgpoinc!P72</f>
        <v>181088.6216981608</v>
      </c>
      <c r="F79" s="560">
        <f>avgpoinc!Q72</f>
        <v>110089.6203769679</v>
      </c>
      <c r="G79" s="561">
        <f>avgpoinc!R72</f>
        <v>223208.9281555787</v>
      </c>
      <c r="H79" s="569">
        <f>B79*0.1/'TC5'!B79</f>
        <v>0.31739646196365356</v>
      </c>
      <c r="I79" s="580">
        <f>C79*0.1/'TC5'!B79</f>
        <v>0.35063812136650091</v>
      </c>
      <c r="J79" s="587">
        <f>D79*0.1/'TC5'!C79</f>
        <v>0.31133705377578741</v>
      </c>
      <c r="K79" s="580">
        <f>E79*0.1/'TC5'!D79</f>
        <v>0.34105682373046875</v>
      </c>
      <c r="L79" s="587">
        <f>F79*0.1/'TC5'!E79</f>
        <v>0.33921667933464056</v>
      </c>
      <c r="M79" s="588">
        <f>G79*0.1/'TC5'!F79</f>
        <v>0.34213790297508251</v>
      </c>
    </row>
    <row r="80" spans="1:13">
      <c r="A80" s="78">
        <v>1984</v>
      </c>
      <c r="B80" s="600">
        <f>avgpoinc!M73</f>
        <v>150823.95326398092</v>
      </c>
      <c r="C80" s="561">
        <f>avgpoinc!N73</f>
        <v>164770.29644896614</v>
      </c>
      <c r="D80" s="560">
        <f>avgpoinc!O73</f>
        <v>142065.29661083646</v>
      </c>
      <c r="E80" s="560">
        <f>avgpoinc!P73</f>
        <v>199838.63459267479</v>
      </c>
      <c r="F80" s="560">
        <f>avgpoinc!Q73</f>
        <v>123101.51950847411</v>
      </c>
      <c r="G80" s="561">
        <f>avgpoinc!R73</f>
        <v>248381.88933472786</v>
      </c>
      <c r="H80" s="569">
        <f>B80*0.1/'TC5'!B80</f>
        <v>0.33278489112854004</v>
      </c>
      <c r="I80" s="580">
        <f>C80*0.1/'TC5'!B80</f>
        <v>0.36355674266815174</v>
      </c>
      <c r="J80" s="587">
        <f>D80*0.1/'TC5'!C80</f>
        <v>0.32789051532745356</v>
      </c>
      <c r="K80" s="580">
        <f>E80*0.1/'TC5'!D80</f>
        <v>0.35528218746185303</v>
      </c>
      <c r="L80" s="587">
        <f>F80*0.1/'TC5'!E80</f>
        <v>0.35269489884376526</v>
      </c>
      <c r="M80" s="588">
        <f>G80*0.1/'TC5'!F80</f>
        <v>0.35734826326370245</v>
      </c>
    </row>
    <row r="81" spans="1:13">
      <c r="A81" s="78">
        <v>1985</v>
      </c>
      <c r="B81" s="600">
        <f>avgpoinc!M74</f>
        <v>152244.03593820852</v>
      </c>
      <c r="C81" s="561">
        <f>avgpoinc!N74</f>
        <v>166218.76849647803</v>
      </c>
      <c r="D81" s="560">
        <f>avgpoinc!O74</f>
        <v>143054.95352620122</v>
      </c>
      <c r="E81" s="560">
        <f>avgpoinc!P74</f>
        <v>204167.74385053603</v>
      </c>
      <c r="F81" s="560">
        <f>avgpoinc!Q74</f>
        <v>121691.28833964602</v>
      </c>
      <c r="G81" s="561">
        <f>avgpoinc!R74</f>
        <v>250670.52796316726</v>
      </c>
      <c r="H81" s="569">
        <f>B81*0.1/'TC5'!B81</f>
        <v>0.33023324608802795</v>
      </c>
      <c r="I81" s="580">
        <f>C81*0.1/'TC5'!B81</f>
        <v>0.36054590344429027</v>
      </c>
      <c r="J81" s="587">
        <f>D81*0.1/'TC5'!C81</f>
        <v>0.32504308223724365</v>
      </c>
      <c r="K81" s="580">
        <f>E81*0.1/'TC5'!D81</f>
        <v>0.35501509904861445</v>
      </c>
      <c r="L81" s="587">
        <f>F81*0.1/'TC5'!E81</f>
        <v>0.34544536471366882</v>
      </c>
      <c r="M81" s="588">
        <f>G81*0.1/'TC5'!F81</f>
        <v>0.35548484325408936</v>
      </c>
    </row>
    <row r="82" spans="1:13">
      <c r="A82" s="78">
        <v>1986</v>
      </c>
      <c r="B82" s="600">
        <f>avgpoinc!M75</f>
        <v>150335.49006762361</v>
      </c>
      <c r="C82" s="561">
        <f>avgpoinc!N75</f>
        <v>165154.80180072968</v>
      </c>
      <c r="D82" s="560">
        <f>avgpoinc!O75</f>
        <v>144035.10819065859</v>
      </c>
      <c r="E82" s="560">
        <f>avgpoinc!P75</f>
        <v>203523.25723722012</v>
      </c>
      <c r="F82" s="560">
        <f>avgpoinc!Q75</f>
        <v>120152.08150911143</v>
      </c>
      <c r="G82" s="561">
        <f>avgpoinc!R75</f>
        <v>247865.72196080047</v>
      </c>
      <c r="H82" s="569">
        <f>B82*0.1/'TC5'!B82</f>
        <v>0.32323151826858526</v>
      </c>
      <c r="I82" s="580">
        <f>C82*0.1/'TC5'!B82</f>
        <v>0.35509404540061956</v>
      </c>
      <c r="J82" s="587">
        <f>D82*0.1/'TC5'!C82</f>
        <v>0.32112574577331543</v>
      </c>
      <c r="K82" s="580">
        <f>E82*0.1/'TC5'!D82</f>
        <v>0.35126444697380071</v>
      </c>
      <c r="L82" s="587">
        <f>F82*0.1/'TC5'!E82</f>
        <v>0.33626282215118408</v>
      </c>
      <c r="M82" s="588">
        <f>G82*0.1/'TC5'!F82</f>
        <v>0.34988200664520269</v>
      </c>
    </row>
    <row r="83" spans="1:13">
      <c r="A83" s="78">
        <v>1987</v>
      </c>
      <c r="B83" s="600">
        <f>avgpoinc!M76</f>
        <v>158232.38994170618</v>
      </c>
      <c r="C83" s="561">
        <f>avgpoinc!N76</f>
        <v>173459.02266882037</v>
      </c>
      <c r="D83" s="560">
        <f>avgpoinc!O76</f>
        <v>153030.87675621588</v>
      </c>
      <c r="E83" s="560">
        <f>avgpoinc!P76</f>
        <v>214449.08564373202</v>
      </c>
      <c r="F83" s="560">
        <f>avgpoinc!Q76</f>
        <v>125265.67089924874</v>
      </c>
      <c r="G83" s="561">
        <f>avgpoinc!R76</f>
        <v>259388.4922146544</v>
      </c>
      <c r="H83" s="569">
        <f>B83*0.1/'TC5'!B83</f>
        <v>0.33022227883338928</v>
      </c>
      <c r="I83" s="580">
        <f>C83*0.1/'TC5'!B83</f>
        <v>0.36199942231178278</v>
      </c>
      <c r="J83" s="587">
        <f>D83*0.1/'TC5'!C83</f>
        <v>0.32768988609313965</v>
      </c>
      <c r="K83" s="580">
        <f>E83*0.1/'TC5'!D83</f>
        <v>0.35953933000564581</v>
      </c>
      <c r="L83" s="587">
        <f>F83*0.1/'TC5'!E83</f>
        <v>0.33980861306190496</v>
      </c>
      <c r="M83" s="588">
        <f>G83*0.1/'TC5'!F83</f>
        <v>0.35768058896064753</v>
      </c>
    </row>
    <row r="84" spans="1:13">
      <c r="A84" s="78">
        <v>1988</v>
      </c>
      <c r="B84" s="600">
        <f>avgpoinc!M77</f>
        <v>172131.00511423033</v>
      </c>
      <c r="C84" s="561">
        <f>avgpoinc!N77</f>
        <v>187087.27612475416</v>
      </c>
      <c r="D84" s="560">
        <f>avgpoinc!O77</f>
        <v>167640.49486993407</v>
      </c>
      <c r="E84" s="560">
        <f>avgpoinc!P77</f>
        <v>235901.38802668374</v>
      </c>
      <c r="F84" s="560">
        <f>avgpoinc!Q77</f>
        <v>131944.1482044539</v>
      </c>
      <c r="G84" s="561">
        <f>avgpoinc!R77</f>
        <v>280021.99519263522</v>
      </c>
      <c r="H84" s="569">
        <f>B84*0.1/'TC5'!B84</f>
        <v>0.34473693370819086</v>
      </c>
      <c r="I84" s="580">
        <f>C84*0.1/'TC5'!B84</f>
        <v>0.37469074130058289</v>
      </c>
      <c r="J84" s="587">
        <f>D84*0.1/'TC5'!C84</f>
        <v>0.34291025996208185</v>
      </c>
      <c r="K84" s="580">
        <f>E84*0.1/'TC5'!D84</f>
        <v>0.37881088256835943</v>
      </c>
      <c r="L84" s="587">
        <f>F84*0.1/'TC5'!E84</f>
        <v>0.34486553072929393</v>
      </c>
      <c r="M84" s="588">
        <f>G84*0.1/'TC5'!F84</f>
        <v>0.37288609147071827</v>
      </c>
    </row>
    <row r="85" spans="1:13">
      <c r="A85" s="83">
        <v>1989</v>
      </c>
      <c r="B85" s="601">
        <f>avgpoinc!M78</f>
        <v>172071.06106007128</v>
      </c>
      <c r="C85" s="563">
        <f>avgpoinc!N78</f>
        <v>187492.46682309432</v>
      </c>
      <c r="D85" s="562">
        <f>avgpoinc!O78</f>
        <v>166967.39793146352</v>
      </c>
      <c r="E85" s="562">
        <f>avgpoinc!P78</f>
        <v>233808.65836898572</v>
      </c>
      <c r="F85" s="562">
        <f>avgpoinc!Q78</f>
        <v>134604.995448206</v>
      </c>
      <c r="G85" s="563">
        <f>avgpoinc!R78</f>
        <v>278697.90025213046</v>
      </c>
      <c r="H85" s="572">
        <f>B85*0.1/'TC5'!B85</f>
        <v>0.34051185846328735</v>
      </c>
      <c r="I85" s="583">
        <f>C85*0.1/'TC5'!B85</f>
        <v>0.37102931737899775</v>
      </c>
      <c r="J85" s="589">
        <f>D85*0.1/'TC5'!C85</f>
        <v>0.33793225884437567</v>
      </c>
      <c r="K85" s="583">
        <f>E85*0.1/'TC5'!D85</f>
        <v>0.37479153275489813</v>
      </c>
      <c r="L85" s="589">
        <f>F85*0.1/'TC5'!E85</f>
        <v>0.34276285767555242</v>
      </c>
      <c r="M85" s="590">
        <f>G85*0.1/'TC5'!F85</f>
        <v>0.36967417597770685</v>
      </c>
    </row>
    <row r="86" spans="1:13">
      <c r="A86" s="78">
        <v>1990</v>
      </c>
      <c r="B86" s="600">
        <f>avgpoinc!M79</f>
        <v>171634.84853483847</v>
      </c>
      <c r="C86" s="561">
        <f>avgpoinc!N79</f>
        <v>186359.80967074618</v>
      </c>
      <c r="D86" s="560">
        <f>avgpoinc!O79</f>
        <v>166998.1526411227</v>
      </c>
      <c r="E86" s="560">
        <f>avgpoinc!P79</f>
        <v>232443.05672077986</v>
      </c>
      <c r="F86" s="560">
        <f>avgpoinc!Q79</f>
        <v>134578.13923174981</v>
      </c>
      <c r="G86" s="561">
        <f>avgpoinc!R79</f>
        <v>277084.80253228574</v>
      </c>
      <c r="H86" s="569">
        <f>B86*0.1/'TC5'!B86</f>
        <v>0.33995071053504938</v>
      </c>
      <c r="I86" s="580">
        <f>C86*0.1/'TC5'!B86</f>
        <v>0.36911588907241816</v>
      </c>
      <c r="J86" s="587">
        <f>D86*0.1/'TC5'!C86</f>
        <v>0.33839675784111017</v>
      </c>
      <c r="K86" s="580">
        <f>E86*0.1/'TC5'!D86</f>
        <v>0.37604615092277527</v>
      </c>
      <c r="L86" s="587">
        <f>F86*0.1/'TC5'!E86</f>
        <v>0.33879485726356506</v>
      </c>
      <c r="M86" s="588">
        <f>G86*0.1/'TC5'!F86</f>
        <v>0.37015274167060852</v>
      </c>
    </row>
    <row r="87" spans="1:13">
      <c r="A87" s="78">
        <v>1991</v>
      </c>
      <c r="B87" s="600">
        <f>avgpoinc!M80</f>
        <v>166842.3259441827</v>
      </c>
      <c r="C87" s="561">
        <f>avgpoinc!N80</f>
        <v>180911.05560579323</v>
      </c>
      <c r="D87" s="560">
        <f>avgpoinc!O80</f>
        <v>161153.90179979996</v>
      </c>
      <c r="E87" s="560">
        <f>avgpoinc!P80</f>
        <v>223600.33201783604</v>
      </c>
      <c r="F87" s="560">
        <f>avgpoinc!Q80</f>
        <v>133372.37078877352</v>
      </c>
      <c r="G87" s="561">
        <f>avgpoinc!R80</f>
        <v>269619.05254193832</v>
      </c>
      <c r="H87" s="569">
        <f>B87*0.1/'TC5'!B87</f>
        <v>0.33736509084701538</v>
      </c>
      <c r="I87" s="580">
        <f>C87*0.1/'TC5'!B87</f>
        <v>0.36581289768218989</v>
      </c>
      <c r="J87" s="587">
        <f>D87*0.1/'TC5'!C87</f>
        <v>0.33553269505500793</v>
      </c>
      <c r="K87" s="580">
        <f>E87*0.1/'TC5'!D87</f>
        <v>0.37366673350334173</v>
      </c>
      <c r="L87" s="587">
        <f>F87*0.1/'TC5'!E87</f>
        <v>0.33696049451828008</v>
      </c>
      <c r="M87" s="588">
        <f>G87*0.1/'TC5'!F87</f>
        <v>0.36711442470550532</v>
      </c>
    </row>
    <row r="88" spans="1:13">
      <c r="A88" s="78">
        <v>1992</v>
      </c>
      <c r="B88" s="600">
        <f>avgpoinc!M81</f>
        <v>174351.83720716889</v>
      </c>
      <c r="C88" s="561">
        <f>avgpoinc!N81</f>
        <v>188098.74432637033</v>
      </c>
      <c r="D88" s="560">
        <f>avgpoinc!O81</f>
        <v>168747.47533476446</v>
      </c>
      <c r="E88" s="560">
        <f>avgpoinc!P81</f>
        <v>233093.19388754273</v>
      </c>
      <c r="F88" s="560">
        <f>avgpoinc!Q81</f>
        <v>139250.38477540555</v>
      </c>
      <c r="G88" s="561">
        <f>avgpoinc!R81</f>
        <v>281019.41905075399</v>
      </c>
      <c r="H88" s="569">
        <f>B88*0.1/'TC5'!B88</f>
        <v>0.34585469961166382</v>
      </c>
      <c r="I88" s="580">
        <f>C88*0.1/'TC5'!B88</f>
        <v>0.37312388420104975</v>
      </c>
      <c r="J88" s="587">
        <f>D88*0.1/'TC5'!C88</f>
        <v>0.3439220786094665</v>
      </c>
      <c r="K88" s="580">
        <f>E88*0.1/'TC5'!D88</f>
        <v>0.38326179981231695</v>
      </c>
      <c r="L88" s="587">
        <f>F88*0.1/'TC5'!E88</f>
        <v>0.34282580018043513</v>
      </c>
      <c r="M88" s="588">
        <f>G88*0.1/'TC5'!F88</f>
        <v>0.37516883015632629</v>
      </c>
    </row>
    <row r="89" spans="1:13">
      <c r="A89" s="78">
        <v>1993</v>
      </c>
      <c r="B89" s="600">
        <f>avgpoinc!M82</f>
        <v>173072.52848828206</v>
      </c>
      <c r="C89" s="561">
        <f>avgpoinc!N82</f>
        <v>188013.74688541511</v>
      </c>
      <c r="D89" s="560">
        <f>avgpoinc!O82</f>
        <v>167484.47741030768</v>
      </c>
      <c r="E89" s="560">
        <f>avgpoinc!P82</f>
        <v>232658.28970943729</v>
      </c>
      <c r="F89" s="560">
        <f>avgpoinc!Q82</f>
        <v>139086.07252552072</v>
      </c>
      <c r="G89" s="561">
        <f>avgpoinc!R82</f>
        <v>279512.66854453128</v>
      </c>
      <c r="H89" s="569">
        <f>B89*0.1/'TC5'!B89</f>
        <v>0.34042716026306158</v>
      </c>
      <c r="I89" s="580">
        <f>C89*0.1/'TC5'!B89</f>
        <v>0.36981597542762762</v>
      </c>
      <c r="J89" s="587">
        <f>D89*0.1/'TC5'!C89</f>
        <v>0.33766728639602656</v>
      </c>
      <c r="K89" s="580">
        <f>E89*0.1/'TC5'!D89</f>
        <v>0.37820279598236084</v>
      </c>
      <c r="L89" s="587">
        <f>F89*0.1/'TC5'!E89</f>
        <v>0.34001740813255305</v>
      </c>
      <c r="M89" s="588">
        <f>G89*0.1/'TC5'!F89</f>
        <v>0.36999684572219849</v>
      </c>
    </row>
    <row r="90" spans="1:13">
      <c r="A90" s="78">
        <v>1994</v>
      </c>
      <c r="B90" s="600">
        <f>avgpoinc!M83</f>
        <v>178981.02386881341</v>
      </c>
      <c r="C90" s="561">
        <f>avgpoinc!N83</f>
        <v>194585.80104927355</v>
      </c>
      <c r="D90" s="560">
        <f>avgpoinc!O83</f>
        <v>173276.19502220166</v>
      </c>
      <c r="E90" s="560">
        <f>avgpoinc!P83</f>
        <v>240067.79404814341</v>
      </c>
      <c r="F90" s="560">
        <f>avgpoinc!Q83</f>
        <v>144119.09252327489</v>
      </c>
      <c r="G90" s="561">
        <f>avgpoinc!R83</f>
        <v>289291.61769727181</v>
      </c>
      <c r="H90" s="569">
        <f>B90*0.1/'TC5'!B90</f>
        <v>0.34091237187385559</v>
      </c>
      <c r="I90" s="580">
        <f>C90*0.1/'TC5'!B90</f>
        <v>0.37063542008399958</v>
      </c>
      <c r="J90" s="587">
        <f>D90*0.1/'TC5'!C90</f>
        <v>0.33855122327804571</v>
      </c>
      <c r="K90" s="580">
        <f>E90*0.1/'TC5'!D90</f>
        <v>0.3781196773052215</v>
      </c>
      <c r="L90" s="587">
        <f>F90*0.1/'TC5'!E90</f>
        <v>0.34130397439002996</v>
      </c>
      <c r="M90" s="588">
        <f>G90*0.1/'TC5'!F90</f>
        <v>0.37096264958381653</v>
      </c>
    </row>
    <row r="91" spans="1:13">
      <c r="A91" s="78">
        <v>1995</v>
      </c>
      <c r="B91" s="600">
        <f>avgpoinc!M84</f>
        <v>185650.2679345572</v>
      </c>
      <c r="C91" s="561">
        <f>avgpoinc!N84</f>
        <v>199647.74202051968</v>
      </c>
      <c r="D91" s="560">
        <f>avgpoinc!O84</f>
        <v>178995.78359229336</v>
      </c>
      <c r="E91" s="560">
        <f>avgpoinc!P84</f>
        <v>245279.9503368852</v>
      </c>
      <c r="F91" s="560">
        <f>avgpoinc!Q84</f>
        <v>150585.10189814438</v>
      </c>
      <c r="G91" s="561">
        <f>avgpoinc!R84</f>
        <v>300165.60089143499</v>
      </c>
      <c r="H91" s="569">
        <f>B91*0.1/'TC5'!B91</f>
        <v>0.34601080417633062</v>
      </c>
      <c r="I91" s="580">
        <f>C91*0.1/'TC5'!B91</f>
        <v>0.37209898233413707</v>
      </c>
      <c r="J91" s="587">
        <f>D91*0.1/'TC5'!C91</f>
        <v>0.3441325724124909</v>
      </c>
      <c r="K91" s="580">
        <f>E91*0.1/'TC5'!D91</f>
        <v>0.38089981675148016</v>
      </c>
      <c r="L91" s="587">
        <f>F91*0.1/'TC5'!E91</f>
        <v>0.34473052620887756</v>
      </c>
      <c r="M91" s="588">
        <f>G91*0.1/'TC5'!F91</f>
        <v>0.37622842192649841</v>
      </c>
    </row>
    <row r="92" spans="1:13">
      <c r="A92" s="78">
        <v>1996</v>
      </c>
      <c r="B92" s="600">
        <f>avgpoinc!M85</f>
        <v>195001.94813275442</v>
      </c>
      <c r="C92" s="561">
        <f>avgpoinc!N85</f>
        <v>208957.76332071406</v>
      </c>
      <c r="D92" s="560">
        <f>avgpoinc!O85</f>
        <v>188511.46008881825</v>
      </c>
      <c r="E92" s="560">
        <f>avgpoinc!P85</f>
        <v>257468.5921113762</v>
      </c>
      <c r="F92" s="560">
        <f>avgpoinc!Q85</f>
        <v>157361.73154765245</v>
      </c>
      <c r="G92" s="561">
        <f>avgpoinc!R85</f>
        <v>313926.46529959422</v>
      </c>
      <c r="H92" s="569">
        <f>B92*0.1/'TC5'!B92</f>
        <v>0.35232231020927435</v>
      </c>
      <c r="I92" s="580">
        <f>C92*0.1/'TC5'!B92</f>
        <v>0.37753716111183161</v>
      </c>
      <c r="J92" s="587">
        <f>D92*0.1/'TC5'!C92</f>
        <v>0.35114124417304993</v>
      </c>
      <c r="K92" s="580">
        <f>E92*0.1/'TC5'!D92</f>
        <v>0.38752415776252747</v>
      </c>
      <c r="L92" s="587">
        <f>F92*0.1/'TC5'!E92</f>
        <v>0.34918394684791565</v>
      </c>
      <c r="M92" s="588">
        <f>G92*0.1/'TC5'!F92</f>
        <v>0.38229063153266912</v>
      </c>
    </row>
    <row r="93" spans="1:13">
      <c r="A93" s="78">
        <v>1997</v>
      </c>
      <c r="B93" s="600">
        <f>avgpoinc!M86</f>
        <v>205063.30319223096</v>
      </c>
      <c r="C93" s="561">
        <f>avgpoinc!N86</f>
        <v>219503.90296592205</v>
      </c>
      <c r="D93" s="560">
        <f>avgpoinc!O86</f>
        <v>200118.73211400889</v>
      </c>
      <c r="E93" s="560">
        <f>avgpoinc!P86</f>
        <v>271559.17613494763</v>
      </c>
      <c r="F93" s="560">
        <f>avgpoinc!Q86</f>
        <v>164470.4076649372</v>
      </c>
      <c r="G93" s="561">
        <f>avgpoinc!R86</f>
        <v>329206.50880069949</v>
      </c>
      <c r="H93" s="569">
        <f>B93*0.1/'TC5'!B93</f>
        <v>0.35751044750213617</v>
      </c>
      <c r="I93" s="580">
        <f>C93*0.1/'TC5'!B93</f>
        <v>0.38268640637397755</v>
      </c>
      <c r="J93" s="587">
        <f>D93*0.1/'TC5'!C93</f>
        <v>0.3582779169082641</v>
      </c>
      <c r="K93" s="580">
        <f>E93*0.1/'TC5'!D93</f>
        <v>0.39457806944847112</v>
      </c>
      <c r="L93" s="587">
        <f>F93*0.1/'TC5'!E93</f>
        <v>0.35168084502220148</v>
      </c>
      <c r="M93" s="588">
        <f>G93*0.1/'TC5'!F93</f>
        <v>0.38719567656517029</v>
      </c>
    </row>
    <row r="94" spans="1:13">
      <c r="A94" s="78">
        <v>1998</v>
      </c>
      <c r="B94" s="600">
        <f>avgpoinc!M87</f>
        <v>213603.16046545838</v>
      </c>
      <c r="C94" s="561">
        <f>avgpoinc!N87</f>
        <v>228967.21308648741</v>
      </c>
      <c r="D94" s="560">
        <f>avgpoinc!O87</f>
        <v>210037.81441067351</v>
      </c>
      <c r="E94" s="560">
        <f>avgpoinc!P87</f>
        <v>284451.58153596299</v>
      </c>
      <c r="F94" s="560">
        <f>avgpoinc!Q87</f>
        <v>170428.91019639018</v>
      </c>
      <c r="G94" s="561">
        <f>avgpoinc!R87</f>
        <v>342806.55067620572</v>
      </c>
      <c r="H94" s="569">
        <f>B94*0.1/'TC5'!B94</f>
        <v>0.35866981744766235</v>
      </c>
      <c r="I94" s="580">
        <f>C94*0.1/'TC5'!B94</f>
        <v>0.38446822762489324</v>
      </c>
      <c r="J94" s="587">
        <f>D94*0.1/'TC5'!C94</f>
        <v>0.35948374867439264</v>
      </c>
      <c r="K94" s="580">
        <f>E94*0.1/'TC5'!D94</f>
        <v>0.39700192213058472</v>
      </c>
      <c r="L94" s="587">
        <f>F94*0.1/'TC5'!E94</f>
        <v>0.35236179828643793</v>
      </c>
      <c r="M94" s="588">
        <f>G94*0.1/'TC5'!F94</f>
        <v>0.38856685161590576</v>
      </c>
    </row>
    <row r="95" spans="1:13">
      <c r="A95" s="83">
        <v>1999</v>
      </c>
      <c r="B95" s="601">
        <f>avgpoinc!M88</f>
        <v>223035.6749557211</v>
      </c>
      <c r="C95" s="563">
        <f>avgpoinc!N88</f>
        <v>239163.95797788567</v>
      </c>
      <c r="D95" s="562">
        <f>avgpoinc!O88</f>
        <v>221479.29718031824</v>
      </c>
      <c r="E95" s="562">
        <f>avgpoinc!P88</f>
        <v>299303.5010292721</v>
      </c>
      <c r="F95" s="562">
        <f>avgpoinc!Q88</f>
        <v>175597.10605356787</v>
      </c>
      <c r="G95" s="563">
        <f>avgpoinc!R88</f>
        <v>357944.94648902054</v>
      </c>
      <c r="H95" s="572">
        <f>B95*0.1/'TC5'!B95</f>
        <v>0.36361703276634216</v>
      </c>
      <c r="I95" s="583">
        <f>C95*0.1/'TC5'!B95</f>
        <v>0.38991111516952515</v>
      </c>
      <c r="J95" s="589">
        <f>D95*0.1/'TC5'!C95</f>
        <v>0.36551022529602051</v>
      </c>
      <c r="K95" s="583">
        <f>E95*0.1/'TC5'!D95</f>
        <v>0.40224638581275934</v>
      </c>
      <c r="L95" s="589">
        <f>F95*0.1/'TC5'!E95</f>
        <v>0.35603469610214228</v>
      </c>
      <c r="M95" s="590">
        <f>G95*0.1/'TC5'!F95</f>
        <v>0.39337471127510076</v>
      </c>
    </row>
    <row r="96" spans="1:13">
      <c r="A96" s="88">
        <v>2000</v>
      </c>
      <c r="B96" s="602">
        <f>avgpoinc!M89</f>
        <v>233304.20013629427</v>
      </c>
      <c r="C96" s="565">
        <f>avgpoinc!N89</f>
        <v>249671.93350570372</v>
      </c>
      <c r="D96" s="564">
        <f>avgpoinc!O89</f>
        <v>232115.4313283074</v>
      </c>
      <c r="E96" s="564">
        <f>avgpoinc!P89</f>
        <v>315116.90652288671</v>
      </c>
      <c r="F96" s="564">
        <f>avgpoinc!Q89</f>
        <v>181287.08308568576</v>
      </c>
      <c r="G96" s="565">
        <f>avgpoinc!R89</f>
        <v>372786.57118880586</v>
      </c>
      <c r="H96" s="573">
        <f>B96*0.1/'TC5'!B96</f>
        <v>0.3680769801139831</v>
      </c>
      <c r="I96" s="584">
        <f>C96*0.1/'TC5'!B96</f>
        <v>0.39389985799789434</v>
      </c>
      <c r="J96" s="591">
        <f>D96*0.1/'TC5'!C96</f>
        <v>0.36973148584365834</v>
      </c>
      <c r="K96" s="584">
        <f>E96*0.1/'TC5'!D96</f>
        <v>0.40917646884918207</v>
      </c>
      <c r="L96" s="591">
        <f>F96*0.1/'TC5'!E96</f>
        <v>0.35667124390602117</v>
      </c>
      <c r="M96" s="592">
        <f>G96*0.1/'TC5'!F96</f>
        <v>0.39799916744232183</v>
      </c>
    </row>
    <row r="97" spans="1:13">
      <c r="A97" s="78">
        <v>2001</v>
      </c>
      <c r="B97" s="600">
        <f>avgpoinc!M90</f>
        <v>229426.83156917305</v>
      </c>
      <c r="C97" s="561">
        <f>avgpoinc!N90</f>
        <v>245246.00631119648</v>
      </c>
      <c r="D97" s="560">
        <f>avgpoinc!O90</f>
        <v>225862.13495388633</v>
      </c>
      <c r="E97" s="560">
        <f>avgpoinc!P90</f>
        <v>305360.43770415598</v>
      </c>
      <c r="F97" s="560">
        <f>avgpoinc!Q90</f>
        <v>182500.26676609513</v>
      </c>
      <c r="G97" s="561">
        <f>avgpoinc!R90</f>
        <v>364400.95785097766</v>
      </c>
      <c r="H97" s="569">
        <f>B97*0.1/'TC5'!B97</f>
        <v>0.36374637484550471</v>
      </c>
      <c r="I97" s="580">
        <f>C97*0.1/'TC5'!B97</f>
        <v>0.3888269960880279</v>
      </c>
      <c r="J97" s="587">
        <f>D97*0.1/'TC5'!C97</f>
        <v>0.3640779852867127</v>
      </c>
      <c r="K97" s="580">
        <f>E97*0.1/'TC5'!D97</f>
        <v>0.4029257595539093</v>
      </c>
      <c r="L97" s="587">
        <f>F97*0.1/'TC5'!E97</f>
        <v>0.35545718669891357</v>
      </c>
      <c r="M97" s="588">
        <f>G97*0.1/'TC5'!F97</f>
        <v>0.39368611574172963</v>
      </c>
    </row>
    <row r="98" spans="1:13">
      <c r="A98" s="78">
        <v>2002</v>
      </c>
      <c r="B98" s="600">
        <f>avgpoinc!M91</f>
        <v>230629.8397944821</v>
      </c>
      <c r="C98" s="561">
        <f>avgpoinc!N91</f>
        <v>245963.86535593832</v>
      </c>
      <c r="D98" s="560">
        <f>avgpoinc!O91</f>
        <v>225363.7196736068</v>
      </c>
      <c r="E98" s="560">
        <f>avgpoinc!P91</f>
        <v>302407.32129584928</v>
      </c>
      <c r="F98" s="560">
        <f>avgpoinc!Q91</f>
        <v>187727.93483312736</v>
      </c>
      <c r="G98" s="561">
        <f>avgpoinc!R91</f>
        <v>364633.10637856624</v>
      </c>
      <c r="H98" s="569">
        <f>B98*0.1/'TC5'!B98</f>
        <v>0.36648002266883845</v>
      </c>
      <c r="I98" s="580">
        <f>C98*0.1/'TC5'!B98</f>
        <v>0.39084640145301813</v>
      </c>
      <c r="J98" s="587">
        <f>D98*0.1/'TC5'!C98</f>
        <v>0.36478495597839361</v>
      </c>
      <c r="K98" s="580">
        <f>E98*0.1/'TC5'!D98</f>
        <v>0.40368154644966131</v>
      </c>
      <c r="L98" s="587">
        <f>F98*0.1/'TC5'!E98</f>
        <v>0.36146512627601618</v>
      </c>
      <c r="M98" s="588">
        <f>G98*0.1/'TC5'!F98</f>
        <v>0.39712572097778315</v>
      </c>
    </row>
    <row r="99" spans="1:13">
      <c r="A99" s="78">
        <v>2003</v>
      </c>
      <c r="B99" s="600">
        <f>avgpoinc!M92</f>
        <v>234247.07911574998</v>
      </c>
      <c r="C99" s="561">
        <f>avgpoinc!N92</f>
        <v>249846.83145908147</v>
      </c>
      <c r="D99" s="560">
        <f>avgpoinc!O92</f>
        <v>228808.60255053849</v>
      </c>
      <c r="E99" s="560">
        <f>avgpoinc!P92</f>
        <v>306920.97411093273</v>
      </c>
      <c r="F99" s="560">
        <f>avgpoinc!Q92</f>
        <v>191047.8721451156</v>
      </c>
      <c r="G99" s="561">
        <f>avgpoinc!R92</f>
        <v>370331.03135386785</v>
      </c>
      <c r="H99" s="569">
        <f>B99*0.1/'TC5'!B99</f>
        <v>0.36835411190986633</v>
      </c>
      <c r="I99" s="580">
        <f>C99*0.1/'TC5'!B99</f>
        <v>0.39288476109504705</v>
      </c>
      <c r="J99" s="587">
        <f>D99*0.1/'TC5'!C99</f>
        <v>0.36658397316932678</v>
      </c>
      <c r="K99" s="580">
        <f>E99*0.1/'TC5'!D99</f>
        <v>0.40728476643562317</v>
      </c>
      <c r="L99" s="587">
        <f>F99*0.1/'TC5'!E99</f>
        <v>0.36225500702857966</v>
      </c>
      <c r="M99" s="588">
        <f>G99*0.1/'TC5'!F99</f>
        <v>0.40019717812538147</v>
      </c>
    </row>
    <row r="100" spans="1:13">
      <c r="A100" s="78">
        <v>2004</v>
      </c>
      <c r="B100" s="600">
        <f>avgpoinc!M93</f>
        <v>245107.23428843467</v>
      </c>
      <c r="C100" s="561">
        <f>avgpoinc!N93</f>
        <v>261039.61885203625</v>
      </c>
      <c r="D100" s="560">
        <f>avgpoinc!O93</f>
        <v>240636.37219900085</v>
      </c>
      <c r="E100" s="560">
        <f>avgpoinc!P93</f>
        <v>323215.08423569251</v>
      </c>
      <c r="F100" s="560">
        <f>avgpoinc!Q93</f>
        <v>197555.16662936946</v>
      </c>
      <c r="G100" s="561">
        <f>avgpoinc!R93</f>
        <v>386513.17033011751</v>
      </c>
      <c r="H100" s="569">
        <f>B100*0.1/'TC5'!B100</f>
        <v>0.37446331977844244</v>
      </c>
      <c r="I100" s="580">
        <f>C100*0.1/'TC5'!B100</f>
        <v>0.39880406856536865</v>
      </c>
      <c r="J100" s="587">
        <f>D100*0.1/'TC5'!C100</f>
        <v>0.37364086508750916</v>
      </c>
      <c r="K100" s="580">
        <f>E100*0.1/'TC5'!D100</f>
        <v>0.41504317522048945</v>
      </c>
      <c r="L100" s="587">
        <f>F100*0.1/'TC5'!E100</f>
        <v>0.36570519208908081</v>
      </c>
      <c r="M100" s="588">
        <f>G100*0.1/'TC5'!F100</f>
        <v>0.40704214572906494</v>
      </c>
    </row>
    <row r="101" spans="1:13">
      <c r="A101" s="78">
        <v>2005</v>
      </c>
      <c r="B101" s="600">
        <f>avgpoinc!M94</f>
        <v>254077.56755324002</v>
      </c>
      <c r="C101" s="561">
        <f>avgpoinc!N94</f>
        <v>270045.31872165372</v>
      </c>
      <c r="D101" s="560">
        <f>avgpoinc!O94</f>
        <v>248375.45575183307</v>
      </c>
      <c r="E101" s="560">
        <f>avgpoinc!P94</f>
        <v>334121.90520640876</v>
      </c>
      <c r="F101" s="560">
        <f>avgpoinc!Q94</f>
        <v>204981.04521577829</v>
      </c>
      <c r="G101" s="561">
        <f>avgpoinc!R94</f>
        <v>399632.61892059632</v>
      </c>
      <c r="H101" s="569">
        <f>B101*0.1/'TC5'!B101</f>
        <v>0.37862899899482733</v>
      </c>
      <c r="I101" s="580">
        <f>C101*0.1/'TC5'!B101</f>
        <v>0.40242430567741394</v>
      </c>
      <c r="J101" s="587">
        <f>D101*0.1/'TC5'!C101</f>
        <v>0.37783041596412659</v>
      </c>
      <c r="K101" s="580">
        <f>E101*0.1/'TC5'!D101</f>
        <v>0.41926866769790655</v>
      </c>
      <c r="L101" s="587">
        <f>F101*0.1/'TC5'!E101</f>
        <v>0.36922368407249445</v>
      </c>
      <c r="M101" s="588">
        <f>G101*0.1/'TC5'!F101</f>
        <v>0.41139206290245062</v>
      </c>
    </row>
    <row r="102" spans="1:13">
      <c r="A102" s="78">
        <v>2006</v>
      </c>
      <c r="B102" s="600">
        <f>avgpoinc!M95</f>
        <v>264852.78674278845</v>
      </c>
      <c r="C102" s="561">
        <f>avgpoinc!N95</f>
        <v>280950.42853054672</v>
      </c>
      <c r="D102" s="560">
        <f>avgpoinc!O95</f>
        <v>259038.45064670115</v>
      </c>
      <c r="E102" s="560">
        <f>avgpoinc!P95</f>
        <v>349308.5302367456</v>
      </c>
      <c r="F102" s="560">
        <f>avgpoinc!Q95</f>
        <v>211754.23686178779</v>
      </c>
      <c r="G102" s="561">
        <f>avgpoinc!R95</f>
        <v>414448.18889800715</v>
      </c>
      <c r="H102" s="569">
        <f>B102*0.1/'TC5'!B102</f>
        <v>0.38547396659851074</v>
      </c>
      <c r="I102" s="580">
        <f>C102*0.1/'TC5'!B102</f>
        <v>0.40890291333198547</v>
      </c>
      <c r="J102" s="587">
        <f>D102*0.1/'TC5'!C102</f>
        <v>0.38592875003814703</v>
      </c>
      <c r="K102" s="580">
        <f>E102*0.1/'TC5'!D102</f>
        <v>0.42740118503570551</v>
      </c>
      <c r="L102" s="587">
        <f>F102*0.1/'TC5'!E102</f>
        <v>0.37330967187881475</v>
      </c>
      <c r="M102" s="588">
        <f>G102*0.1/'TC5'!F102</f>
        <v>0.41838070750236517</v>
      </c>
    </row>
    <row r="103" spans="1:13">
      <c r="A103" s="78">
        <v>2007</v>
      </c>
      <c r="B103" s="600">
        <f>avgpoinc!M96</f>
        <v>258508.70480008979</v>
      </c>
      <c r="C103" s="561">
        <f>avgpoinc!N96</f>
        <v>274591.33295041963</v>
      </c>
      <c r="D103" s="560">
        <f>avgpoinc!O96</f>
        <v>251600.06476307425</v>
      </c>
      <c r="E103" s="560">
        <f>avgpoinc!P96</f>
        <v>340586.4325519203</v>
      </c>
      <c r="F103" s="560">
        <f>avgpoinc!Q96</f>
        <v>207336.06821027063</v>
      </c>
      <c r="G103" s="561">
        <f>avgpoinc!R96</f>
        <v>405548.94362213719</v>
      </c>
      <c r="H103" s="569">
        <f>B103*0.1/'TC5'!B103</f>
        <v>0.38052234053611755</v>
      </c>
      <c r="I103" s="580">
        <f>C103*0.1/'TC5'!B103</f>
        <v>0.40419581532478333</v>
      </c>
      <c r="J103" s="587">
        <f>D103*0.1/'TC5'!C103</f>
        <v>0.38200011849403381</v>
      </c>
      <c r="K103" s="580">
        <f>E103*0.1/'TC5'!D103</f>
        <v>0.42331829667091364</v>
      </c>
      <c r="L103" s="587">
        <f>F103*0.1/'TC5'!E103</f>
        <v>0.36797833442687994</v>
      </c>
      <c r="M103" s="588">
        <f>G103*0.1/'TC5'!F103</f>
        <v>0.41401812434196467</v>
      </c>
    </row>
    <row r="104" spans="1:13">
      <c r="A104" s="78">
        <v>2008</v>
      </c>
      <c r="B104" s="600">
        <f>avgpoinc!M97</f>
        <v>247281.59762078384</v>
      </c>
      <c r="C104" s="561">
        <f>avgpoinc!N97</f>
        <v>262778.30568712309</v>
      </c>
      <c r="D104" s="560">
        <f>avgpoinc!O97</f>
        <v>238084.54415787556</v>
      </c>
      <c r="E104" s="560">
        <f>avgpoinc!P97</f>
        <v>322179.55269456655</v>
      </c>
      <c r="F104" s="560">
        <f>avgpoinc!Q97</f>
        <v>202210.38445682326</v>
      </c>
      <c r="G104" s="561">
        <f>avgpoinc!R97</f>
        <v>386347.27809310443</v>
      </c>
      <c r="H104" s="569">
        <f>B104*0.1/'TC5'!B104</f>
        <v>0.37432792782783508</v>
      </c>
      <c r="I104" s="580">
        <f>C104*0.1/'TC5'!B104</f>
        <v>0.39778640866279596</v>
      </c>
      <c r="J104" s="587">
        <f>D104*0.1/'TC5'!C104</f>
        <v>0.3734139204025268</v>
      </c>
      <c r="K104" s="580">
        <f>E104*0.1/'TC5'!D104</f>
        <v>0.41706877946853632</v>
      </c>
      <c r="L104" s="587">
        <f>F104*0.1/'TC5'!E104</f>
        <v>0.363168865442276</v>
      </c>
      <c r="M104" s="588">
        <f>G104*0.1/'TC5'!F104</f>
        <v>0.40766227245330822</v>
      </c>
    </row>
    <row r="105" spans="1:13">
      <c r="A105" s="83">
        <v>2009</v>
      </c>
      <c r="B105" s="603">
        <f>avgpoinc!M98</f>
        <v>236095.07488910042</v>
      </c>
      <c r="C105" s="604">
        <f>avgpoinc!N98</f>
        <v>250200.27367322714</v>
      </c>
      <c r="D105" s="562">
        <f>avgpoinc!O98</f>
        <v>223927.36425724981</v>
      </c>
      <c r="E105" s="562">
        <f>avgpoinc!P98</f>
        <v>300888.07225461223</v>
      </c>
      <c r="F105" s="562">
        <f>avgpoinc!Q98</f>
        <v>198832.56005513691</v>
      </c>
      <c r="G105" s="563">
        <f>avgpoinc!R98</f>
        <v>370745.27667131741</v>
      </c>
      <c r="H105" s="572">
        <f>B105*0.1/'TC5'!B105</f>
        <v>0.37452909350395203</v>
      </c>
      <c r="I105" s="583">
        <f>C105*0.1/'TC5'!B105</f>
        <v>0.39690485596656799</v>
      </c>
      <c r="J105" s="593">
        <f>D105*0.1/'TC5'!C105</f>
        <v>0.37239983677864075</v>
      </c>
      <c r="K105" s="594">
        <f>E105*0.1/'TC5'!D105</f>
        <v>0.41463413834571838</v>
      </c>
      <c r="L105" s="589">
        <f>F105*0.1/'TC5'!E105</f>
        <v>0.36691948771476746</v>
      </c>
      <c r="M105" s="590">
        <f>G105*0.1/'TC5'!F105</f>
        <v>0.40869984030723566</v>
      </c>
    </row>
    <row r="106" spans="1:13">
      <c r="A106" s="78">
        <v>2010</v>
      </c>
      <c r="B106" s="605">
        <f>avgpoinc!M99</f>
        <v>251698.91818431776</v>
      </c>
      <c r="C106" s="606">
        <f>avgpoinc!N99</f>
        <v>264955.60389353574</v>
      </c>
      <c r="D106" s="560">
        <f>avgpoinc!O99</f>
        <v>239117.40018126459</v>
      </c>
      <c r="E106" s="560">
        <f>avgpoinc!P99</f>
        <v>319730.49887004338</v>
      </c>
      <c r="F106" s="560">
        <f>avgpoinc!Q99</f>
        <v>209685.95557062683</v>
      </c>
      <c r="G106" s="561">
        <f>avgpoinc!R99</f>
        <v>391586.02342550986</v>
      </c>
      <c r="H106" s="569">
        <f>B106*0.1/'TC5'!B106</f>
        <v>0.3867049515247345</v>
      </c>
      <c r="I106" s="580">
        <f>C106*0.1/'TC5'!B106</f>
        <v>0.40707224607467657</v>
      </c>
      <c r="J106" s="595">
        <f>D106*0.1/'TC5'!C106</f>
        <v>0.38522881269454956</v>
      </c>
      <c r="K106" s="596">
        <f>E106*0.1/'TC5'!D106</f>
        <v>0.42811873555183411</v>
      </c>
      <c r="L106" s="587">
        <f>F106*0.1/'TC5'!E106</f>
        <v>0.37369289994239807</v>
      </c>
      <c r="M106" s="588">
        <f>G106*0.1/'TC5'!F106</f>
        <v>0.42036089301109308</v>
      </c>
    </row>
    <row r="107" spans="1:13">
      <c r="A107" s="78">
        <v>2011</v>
      </c>
      <c r="B107" s="605">
        <f>avgpoinc!M100</f>
        <v>257253.44052988151</v>
      </c>
      <c r="C107" s="606">
        <f>avgpoinc!N100</f>
        <v>270739.34475779964</v>
      </c>
      <c r="D107" s="560">
        <f>avgpoinc!O100</f>
        <v>243221.98981897233</v>
      </c>
      <c r="E107" s="560">
        <f>avgpoinc!P100</f>
        <v>327224.2117275059</v>
      </c>
      <c r="F107" s="560">
        <f>avgpoinc!Q100</f>
        <v>213914.13466614226</v>
      </c>
      <c r="G107" s="561">
        <f>avgpoinc!R100</f>
        <v>399265.80135001219</v>
      </c>
      <c r="H107" s="569">
        <f>B107*0.1/'TC5'!B107</f>
        <v>0.38875007629394526</v>
      </c>
      <c r="I107" s="580">
        <f>C107*0.1/'TC5'!B107</f>
        <v>0.40912938117980957</v>
      </c>
      <c r="J107" s="595">
        <f>D107*0.1/'TC5'!C107</f>
        <v>0.38706257939338684</v>
      </c>
      <c r="K107" s="596">
        <f>E107*0.1/'TC5'!D107</f>
        <v>0.42884704470634455</v>
      </c>
      <c r="L107" s="587">
        <f>F107*0.1/'TC5'!E107</f>
        <v>0.3767953217029571</v>
      </c>
      <c r="M107" s="588">
        <f>G107*0.1/'TC5'!F107</f>
        <v>0.42341595888137812</v>
      </c>
    </row>
    <row r="108" spans="1:13">
      <c r="A108" s="78">
        <v>2012</v>
      </c>
      <c r="B108" s="605">
        <f>avgpoinc!M101</f>
        <v>271446.58558695717</v>
      </c>
      <c r="C108" s="606">
        <f>avgpoinc!N101</f>
        <v>285080.9629913558</v>
      </c>
      <c r="D108" s="560">
        <f>avgpoinc!O101</f>
        <v>257472.0103742489</v>
      </c>
      <c r="E108" s="560">
        <f>avgpoinc!P101</f>
        <v>348494.870019614</v>
      </c>
      <c r="F108" s="560">
        <f>avgpoinc!Q101</f>
        <v>221814.98373415778</v>
      </c>
      <c r="G108" s="561">
        <f>avgpoinc!R101</f>
        <v>418884.82483502483</v>
      </c>
      <c r="H108" s="569">
        <f>B108*0.1/'TC5'!B108</f>
        <v>0.40024229884147638</v>
      </c>
      <c r="I108" s="580">
        <f>C108*0.1/'TC5'!B108</f>
        <v>0.42034590244293202</v>
      </c>
      <c r="J108" s="595">
        <f>D108*0.1/'TC5'!C108</f>
        <v>0.39974179863929754</v>
      </c>
      <c r="K108" s="596">
        <f>E108*0.1/'TC5'!D108</f>
        <v>0.44175693392753601</v>
      </c>
      <c r="L108" s="587">
        <f>F108*0.1/'TC5'!E108</f>
        <v>0.38522261381149292</v>
      </c>
      <c r="M108" s="588">
        <f>G108*0.1/'TC5'!F108</f>
        <v>0.43515533208847046</v>
      </c>
    </row>
    <row r="109" spans="1:13">
      <c r="A109" s="78">
        <v>2013</v>
      </c>
      <c r="B109" s="605">
        <f>avgpoinc!M102</f>
        <v>262533.89924943313</v>
      </c>
      <c r="C109" s="606">
        <f>avgpoinc!N102</f>
        <v>276299.61839473061</v>
      </c>
      <c r="D109" s="560">
        <f>avgpoinc!O102</f>
        <v>248757.08542361751</v>
      </c>
      <c r="E109" s="560">
        <f>avgpoinc!P102</f>
        <v>335099.90251460637</v>
      </c>
      <c r="F109" s="560">
        <f>avgpoinc!Q102</f>
        <v>217335.691571556</v>
      </c>
      <c r="G109" s="561">
        <f>avgpoinc!R102</f>
        <v>405730.66566001868</v>
      </c>
      <c r="H109" s="569">
        <f>B109*0.1/'TC5'!B109</f>
        <v>0.38698297739028936</v>
      </c>
      <c r="I109" s="580">
        <f>C109*0.1/'TC5'!B109</f>
        <v>0.40727406740188615</v>
      </c>
      <c r="J109" s="595">
        <f>D109*0.1/'TC5'!C109</f>
        <v>0.38644242286682123</v>
      </c>
      <c r="K109" s="596">
        <f>E109*0.1/'TC5'!D109</f>
        <v>0.42656111717224116</v>
      </c>
      <c r="L109" s="587">
        <f>F109*0.1/'TC5'!E109</f>
        <v>0.37517830729484558</v>
      </c>
      <c r="M109" s="588">
        <f>G109*0.1/'TC5'!F109</f>
        <v>0.42344188690185547</v>
      </c>
    </row>
    <row r="110" spans="1:13">
      <c r="A110" s="78">
        <v>2014</v>
      </c>
      <c r="B110" s="605">
        <f>avgpoinc!M103</f>
        <v>272049.9975468163</v>
      </c>
      <c r="C110" s="606">
        <f>avgpoinc!N103</f>
        <v>285660.68208509107</v>
      </c>
      <c r="D110" s="560">
        <f>avgpoinc!O103</f>
        <v>257979.84868843204</v>
      </c>
      <c r="E110" s="560">
        <f>avgpoinc!P103</f>
        <v>346263.10336936836</v>
      </c>
      <c r="F110" s="560">
        <f>avgpoinc!Q103</f>
        <v>225197.74245398853</v>
      </c>
      <c r="G110" s="561">
        <f>avgpoinc!R103</f>
        <v>419238.35676910327</v>
      </c>
      <c r="H110" s="569">
        <f>B110*0.1/'TC5'!B110</f>
        <v>0.3918316662311554</v>
      </c>
      <c r="I110" s="580">
        <f>C110*0.1/'TC5'!B110</f>
        <v>0.41143503785133373</v>
      </c>
      <c r="J110" s="595">
        <f>D110*0.1/'TC5'!C110</f>
        <v>0.39106339216232305</v>
      </c>
      <c r="K110" s="596">
        <f>E110*0.1/'TC5'!D110</f>
        <v>0.43068221211433411</v>
      </c>
      <c r="L110" s="587">
        <f>F110*0.1/'TC5'!E110</f>
        <v>0.37966501712799078</v>
      </c>
      <c r="M110" s="588">
        <f>G110*0.1/'TC5'!F110</f>
        <v>0.42880725860595692</v>
      </c>
    </row>
    <row r="111" spans="1:13">
      <c r="A111" s="78">
        <v>2015</v>
      </c>
      <c r="B111" s="605">
        <f>avgpoinc!M104</f>
        <v>273508.89504329464</v>
      </c>
      <c r="C111" s="606">
        <f>avgpoinc!N104</f>
        <v>287180.81070966582</v>
      </c>
      <c r="D111" s="560">
        <f>avgpoinc!O104</f>
        <v>257774.6398618056</v>
      </c>
      <c r="E111" s="560">
        <f>avgpoinc!P104</f>
        <v>345885.52616722527</v>
      </c>
      <c r="F111" s="560">
        <f>avgpoinc!Q104</f>
        <v>228795.34076103062</v>
      </c>
      <c r="G111" s="561">
        <f>avgpoinc!R104</f>
        <v>420735.63903619925</v>
      </c>
      <c r="H111" s="569">
        <f>B111*0.1/'TC5'!B111</f>
        <v>0.38814845681190496</v>
      </c>
      <c r="I111" s="580">
        <f>C111*0.1/'TC5'!B111</f>
        <v>0.4075508713722229</v>
      </c>
      <c r="J111" s="595">
        <f>D111*0.1/'TC5'!C111</f>
        <v>0.38764080405235296</v>
      </c>
      <c r="K111" s="596">
        <f>E111*0.1/'TC5'!D111</f>
        <v>0.42597788572311401</v>
      </c>
      <c r="L111" s="587">
        <f>F111*0.1/'TC5'!E111</f>
        <v>0.37768855690956121</v>
      </c>
      <c r="M111" s="588">
        <f>G111*0.1/'TC5'!F111</f>
        <v>0.42571750283241283</v>
      </c>
    </row>
    <row r="112" spans="1:13">
      <c r="A112" s="78">
        <v>2016</v>
      </c>
      <c r="B112" s="605">
        <f>avgpoinc!M105</f>
        <v>269477.1556323886</v>
      </c>
      <c r="C112" s="606">
        <f>avgpoinc!N105</f>
        <v>282767.62791722978</v>
      </c>
      <c r="D112" s="560">
        <f>avgpoinc!O105</f>
        <v>252045.59235267385</v>
      </c>
      <c r="E112" s="560">
        <f>avgpoinc!P105</f>
        <v>338471.74416051997</v>
      </c>
      <c r="F112" s="560">
        <f>avgpoinc!Q105</f>
        <v>227628.82175640395</v>
      </c>
      <c r="G112" s="561">
        <f>avgpoinc!R105</f>
        <v>414121.79048832919</v>
      </c>
      <c r="H112" s="569">
        <f>B112*0.1/'TC5'!B112</f>
        <v>0.38430538773536682</v>
      </c>
      <c r="I112" s="580">
        <f>C112*0.1/'TC5'!B112</f>
        <v>0.40325912833213806</v>
      </c>
      <c r="J112" s="595">
        <f>D112*0.1/'TC5'!C112</f>
        <v>0.3841758668422699</v>
      </c>
      <c r="K112" s="596">
        <f>E112*0.1/'TC5'!D112</f>
        <v>0.42103955149650568</v>
      </c>
      <c r="L112" s="587">
        <f>F112*0.1/'TC5'!E112</f>
        <v>0.3748303353786468</v>
      </c>
      <c r="M112" s="588">
        <f>G112*0.1/'TC5'!F112</f>
        <v>0.42288580536842346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224">
        <f t="shared" ref="B120:G120" si="0">(B110/B76)^(1/34)-1</f>
        <v>2.2472196049887261E-2</v>
      </c>
      <c r="C120" s="224">
        <f t="shared" si="0"/>
        <v>2.0398999568811194E-2</v>
      </c>
      <c r="D120" s="224">
        <f t="shared" si="0"/>
        <v>2.218933321882921E-2</v>
      </c>
      <c r="E120" s="224">
        <f t="shared" si="0"/>
        <v>1.9970153585865402E-2</v>
      </c>
      <c r="F120" s="224">
        <f t="shared" si="0"/>
        <v>2.4225158153348136E-2</v>
      </c>
      <c r="G120" s="224">
        <f t="shared" si="0"/>
        <v>2.0062981970250027E-2</v>
      </c>
      <c r="H120" s="224"/>
      <c r="I120" s="224"/>
      <c r="J120" s="224"/>
      <c r="K120" s="224"/>
      <c r="L120" s="224"/>
      <c r="M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20"/>
  <sheetViews>
    <sheetView workbookViewId="0">
      <pane xSplit="1" ySplit="8" topLeftCell="B91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278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>
        <f>avgpoinc!Y2</f>
        <v>215928.67291899084</v>
      </c>
      <c r="C9" s="343">
        <f>avgpoinc!Z2</f>
        <v>238460.60416973493</v>
      </c>
      <c r="D9" s="343"/>
      <c r="E9" s="96"/>
      <c r="F9" s="96"/>
      <c r="G9" s="95">
        <f>avgpoinc!AD2</f>
        <v>342575.49931115541</v>
      </c>
      <c r="H9" s="566">
        <f>B9*0.01/'TC5'!B9</f>
        <v>0.17338284090634967</v>
      </c>
      <c r="I9" s="577">
        <f>C9*0.01/'TC5'!B9</f>
        <v>0.19147515907118282</v>
      </c>
      <c r="J9" s="611"/>
      <c r="K9" s="577"/>
      <c r="L9" s="611"/>
      <c r="M9" s="597">
        <f>G9*0.01/'TC5'!F9</f>
        <v>0.1829440899978112</v>
      </c>
    </row>
    <row r="10" spans="1:13" s="98" customFormat="1" ht="15.05" customHeight="1">
      <c r="A10" s="103">
        <v>1914</v>
      </c>
      <c r="B10" s="454">
        <f>avgpoinc!Y3</f>
        <v>197434.49464726503</v>
      </c>
      <c r="C10" s="343">
        <f>avgpoinc!Z3</f>
        <v>217845.49452213512</v>
      </c>
      <c r="D10" s="343"/>
      <c r="E10" s="96"/>
      <c r="F10" s="96"/>
      <c r="G10" s="95">
        <f>avgpoinc!AD3</f>
        <v>313521.01750541688</v>
      </c>
      <c r="H10" s="566">
        <f>B10*0.01/'TC5'!B10</f>
        <v>0.17546865869313505</v>
      </c>
      <c r="I10" s="577">
        <f>C10*0.01/'TC5'!B10</f>
        <v>0.19360880576838582</v>
      </c>
      <c r="J10" s="611"/>
      <c r="K10" s="577"/>
      <c r="L10" s="611"/>
      <c r="M10" s="597">
        <f>G10*0.01/'TC5'!F10</f>
        <v>0.18506775860568248</v>
      </c>
    </row>
    <row r="11" spans="1:13" s="98" customFormat="1" ht="15.05" customHeight="1">
      <c r="A11" s="103">
        <v>1915</v>
      </c>
      <c r="B11" s="454">
        <f>avgpoinc!Y4</f>
        <v>192727.26669764344</v>
      </c>
      <c r="C11" s="343">
        <f>avgpoinc!Z4</f>
        <v>213291.54965047777</v>
      </c>
      <c r="D11" s="343"/>
      <c r="E11" s="96"/>
      <c r="F11" s="96"/>
      <c r="G11" s="95">
        <f>avgpoinc!AD4</f>
        <v>306914.93499143235</v>
      </c>
      <c r="H11" s="566">
        <f>B11*0.01/'TC5'!B11</f>
        <v>0.16795067435880567</v>
      </c>
      <c r="I11" s="577">
        <f>C11*0.01/'TC5'!B11</f>
        <v>0.18587125845058455</v>
      </c>
      <c r="J11" s="611"/>
      <c r="K11" s="577"/>
      <c r="L11" s="611"/>
      <c r="M11" s="597">
        <f>G11*0.01/'TC5'!F11</f>
        <v>0.17740883120300938</v>
      </c>
    </row>
    <row r="12" spans="1:13" s="98" customFormat="1" ht="15.05" customHeight="1">
      <c r="A12" s="103">
        <v>1916</v>
      </c>
      <c r="B12" s="454">
        <f>avgpoinc!Y5</f>
        <v>250419.01196461453</v>
      </c>
      <c r="C12" s="343">
        <f>avgpoinc!Z5</f>
        <v>271024.6475152151</v>
      </c>
      <c r="D12" s="343"/>
      <c r="E12" s="96"/>
      <c r="F12" s="96"/>
      <c r="G12" s="95">
        <f>avgpoinc!AD5</f>
        <v>394957.28328741202</v>
      </c>
      <c r="H12" s="566">
        <f>B12*0.01/'TC5'!B12</f>
        <v>0.19137152394949564</v>
      </c>
      <c r="I12" s="577">
        <f>C12*0.01/'TC5'!B12</f>
        <v>0.20711845884205701</v>
      </c>
      <c r="J12" s="611"/>
      <c r="K12" s="577"/>
      <c r="L12" s="611"/>
      <c r="M12" s="597">
        <f>G12*0.01/'TC5'!F12</f>
        <v>0.19995305579415973</v>
      </c>
    </row>
    <row r="13" spans="1:13" s="98" customFormat="1" ht="15.05" customHeight="1">
      <c r="A13" s="103">
        <v>1917</v>
      </c>
      <c r="B13" s="454">
        <f>avgpoinc!Y6</f>
        <v>223420.44753152679</v>
      </c>
      <c r="C13" s="343">
        <f>avgpoinc!Z6</f>
        <v>250753.16326431441</v>
      </c>
      <c r="D13" s="343"/>
      <c r="E13" s="96"/>
      <c r="F13" s="96"/>
      <c r="G13" s="95">
        <f>avgpoinc!AD6</f>
        <v>357582.70036577503</v>
      </c>
      <c r="H13" s="566">
        <f>B13*0.01/'TC5'!B13</f>
        <v>0.17345435417995375</v>
      </c>
      <c r="I13" s="577">
        <f>C13*0.01/'TC5'!B13</f>
        <v>0.19467433922517186</v>
      </c>
      <c r="J13" s="611"/>
      <c r="K13" s="577"/>
      <c r="L13" s="611"/>
      <c r="M13" s="597">
        <f>G13*0.01/'TC5'!F13</f>
        <v>0.18406158457018093</v>
      </c>
    </row>
    <row r="14" spans="1:13" s="98" customFormat="1" ht="15.05" customHeight="1">
      <c r="A14" s="103">
        <v>1918</v>
      </c>
      <c r="B14" s="454">
        <f>avgpoinc!Y7</f>
        <v>192660.7532804604</v>
      </c>
      <c r="C14" s="343">
        <f>avgpoinc!Z7</f>
        <v>220127.88968381379</v>
      </c>
      <c r="D14" s="380"/>
      <c r="E14" s="340"/>
      <c r="F14" s="340"/>
      <c r="G14" s="95">
        <f>avgpoinc!AD7</f>
        <v>308666.80838531221</v>
      </c>
      <c r="H14" s="566">
        <f>B14*0.01/'TC5'!B14</f>
        <v>0.14136696664823928</v>
      </c>
      <c r="I14" s="577">
        <f>C14*0.01/'TC5'!B14</f>
        <v>0.16152128292563392</v>
      </c>
      <c r="J14" s="611"/>
      <c r="K14" s="577"/>
      <c r="L14" s="611"/>
      <c r="M14" s="597">
        <f>G14*0.01/'TC5'!F14</f>
        <v>0.15149014840597544</v>
      </c>
    </row>
    <row r="15" spans="1:13" s="98" customFormat="1" ht="15.05" customHeight="1">
      <c r="A15" s="102">
        <v>1919</v>
      </c>
      <c r="B15" s="455">
        <f>avgpoinc!Y8</f>
        <v>237216.95441877912</v>
      </c>
      <c r="C15" s="342">
        <f>avgpoinc!Z8</f>
        <v>258725.72146270858</v>
      </c>
      <c r="D15" s="381"/>
      <c r="E15" s="341"/>
      <c r="F15" s="341"/>
      <c r="G15" s="99">
        <f>avgpoinc!AD8</f>
        <v>374743.99969957647</v>
      </c>
      <c r="H15" s="567">
        <f>B15*0.01/'TC5'!B15</f>
        <v>0.18369479914359527</v>
      </c>
      <c r="I15" s="578">
        <f>C15*0.01/'TC5'!B15</f>
        <v>0.20035064337547878</v>
      </c>
      <c r="J15" s="612"/>
      <c r="K15" s="578"/>
      <c r="L15" s="612"/>
      <c r="M15" s="598">
        <f>G15*0.01/'TC5'!F15</f>
        <v>0.19289933392880357</v>
      </c>
    </row>
    <row r="16" spans="1:13" s="98" customFormat="1" ht="15.05" customHeight="1">
      <c r="A16" s="103">
        <v>1920</v>
      </c>
      <c r="B16" s="454">
        <f>avgpoinc!Y9</f>
        <v>207515.49368055532</v>
      </c>
      <c r="C16" s="343">
        <f>avgpoinc!Z9</f>
        <v>228139.28175639929</v>
      </c>
      <c r="D16" s="380"/>
      <c r="E16" s="340"/>
      <c r="F16" s="340"/>
      <c r="G16" s="95">
        <f>avgpoinc!AD9</f>
        <v>330344.69239719334</v>
      </c>
      <c r="H16" s="566">
        <f>B16*0.01/'TC5'!B16</f>
        <v>0.16425875360986661</v>
      </c>
      <c r="I16" s="577">
        <f>C16*0.01/'TC5'!B16</f>
        <v>0.18058349960337308</v>
      </c>
      <c r="J16" s="611"/>
      <c r="K16" s="577"/>
      <c r="L16" s="611"/>
      <c r="M16" s="597">
        <f>G16*0.01/'TC5'!F16</f>
        <v>0.17362260918720973</v>
      </c>
    </row>
    <row r="17" spans="1:13" s="98" customFormat="1" ht="15.05" customHeight="1">
      <c r="A17" s="103">
        <v>1921</v>
      </c>
      <c r="B17" s="454">
        <f>avgpoinc!Y10</f>
        <v>180964.64323297041</v>
      </c>
      <c r="C17" s="343">
        <f>avgpoinc!Z10</f>
        <v>199663.50660012031</v>
      </c>
      <c r="D17" s="380"/>
      <c r="E17" s="340"/>
      <c r="F17" s="340"/>
      <c r="G17" s="95">
        <f>avgpoinc!AD10</f>
        <v>287629.73001408402</v>
      </c>
      <c r="H17" s="566">
        <f>B17*0.01/'TC5'!B17</f>
        <v>0.15887797951991328</v>
      </c>
      <c r="I17" s="577">
        <f>C17*0.01/'TC5'!B17</f>
        <v>0.17529465394878005</v>
      </c>
      <c r="J17" s="611"/>
      <c r="K17" s="577"/>
      <c r="L17" s="611"/>
      <c r="M17" s="597">
        <f>G17*0.01/'TC5'!F17</f>
        <v>0.16806930842331552</v>
      </c>
    </row>
    <row r="18" spans="1:13" s="98" customFormat="1" ht="15.05" customHeight="1">
      <c r="A18" s="103">
        <v>1922</v>
      </c>
      <c r="B18" s="454">
        <f>avgpoinc!Y11</f>
        <v>191175.21023582644</v>
      </c>
      <c r="C18" s="343">
        <f>avgpoinc!Z11</f>
        <v>212282.14254732552</v>
      </c>
      <c r="D18" s="380"/>
      <c r="E18" s="340"/>
      <c r="F18" s="340"/>
      <c r="G18" s="95">
        <f>avgpoinc!AD11</f>
        <v>303800.57772104861</v>
      </c>
      <c r="H18" s="566">
        <f>B18*0.01/'TC5'!B18</f>
        <v>0.15463773637943937</v>
      </c>
      <c r="I18" s="577">
        <f>C18*0.01/'TC5'!B18</f>
        <v>0.1717107043157006</v>
      </c>
      <c r="J18" s="611"/>
      <c r="K18" s="577"/>
      <c r="L18" s="611"/>
      <c r="M18" s="597">
        <f>G18*0.01/'TC5'!F18</f>
        <v>0.16401968416168067</v>
      </c>
    </row>
    <row r="19" spans="1:13" s="98" customFormat="1" ht="15.05" customHeight="1">
      <c r="A19" s="103">
        <v>1923</v>
      </c>
      <c r="B19" s="454">
        <f>avgpoinc!Y12</f>
        <v>207551.97115468147</v>
      </c>
      <c r="C19" s="343">
        <f>avgpoinc!Z12</f>
        <v>229250.51290726944</v>
      </c>
      <c r="D19" s="380"/>
      <c r="E19" s="340"/>
      <c r="F19" s="340"/>
      <c r="G19" s="95">
        <f>avgpoinc!AD12</f>
        <v>329387.43821293931</v>
      </c>
      <c r="H19" s="566">
        <f>B19*0.01/'TC5'!B19</f>
        <v>0.14918525918997325</v>
      </c>
      <c r="I19" s="577">
        <f>C19*0.01/'TC5'!B19</f>
        <v>0.1647818471548825</v>
      </c>
      <c r="J19" s="611"/>
      <c r="K19" s="577"/>
      <c r="L19" s="611"/>
      <c r="M19" s="597">
        <f>G19*0.01/'TC5'!F19</f>
        <v>0.1581117308347641</v>
      </c>
    </row>
    <row r="20" spans="1:13" s="98" customFormat="1" ht="15.05" customHeight="1">
      <c r="A20" s="103">
        <v>1924</v>
      </c>
      <c r="B20" s="454">
        <f>avgpoinc!Y13</f>
        <v>216540.20066661068</v>
      </c>
      <c r="C20" s="343">
        <f>avgpoinc!Z13</f>
        <v>238067.81340279678</v>
      </c>
      <c r="D20" s="380"/>
      <c r="E20" s="340"/>
      <c r="F20" s="340"/>
      <c r="G20" s="95">
        <f>avgpoinc!AD13</f>
        <v>342622.80413684278</v>
      </c>
      <c r="H20" s="566">
        <f>B20*0.01/'TC5'!B20</f>
        <v>0.15766436614353102</v>
      </c>
      <c r="I20" s="577">
        <f>C20*0.01/'TC5'!B20</f>
        <v>0.17333876473642723</v>
      </c>
      <c r="J20" s="611"/>
      <c r="K20" s="577"/>
      <c r="L20" s="611"/>
      <c r="M20" s="597">
        <f>G20*0.01/'TC5'!F20</f>
        <v>0.16663304872468956</v>
      </c>
    </row>
    <row r="21" spans="1:13" s="98" customFormat="1" ht="15.05" customHeight="1">
      <c r="A21" s="103">
        <v>1925</v>
      </c>
      <c r="B21" s="454">
        <f>avgpoinc!Y14</f>
        <v>250662.74616177959</v>
      </c>
      <c r="C21" s="343">
        <f>avgpoinc!Z14</f>
        <v>271290.16362413083</v>
      </c>
      <c r="D21" s="380"/>
      <c r="E21" s="340"/>
      <c r="F21" s="340"/>
      <c r="G21" s="95">
        <f>avgpoinc!AD14</f>
        <v>392930.52715859626</v>
      </c>
      <c r="H21" s="566">
        <f>B21*0.01/'TC5'!B21</f>
        <v>0.17927659125983694</v>
      </c>
      <c r="I21" s="577">
        <f>C21*0.01/'TC5'!B21</f>
        <v>0.19402953379225951</v>
      </c>
      <c r="J21" s="611"/>
      <c r="K21" s="577"/>
      <c r="L21" s="611"/>
      <c r="M21" s="597">
        <f>G21*0.01/'TC5'!F21</f>
        <v>0.1877533727664035</v>
      </c>
    </row>
    <row r="22" spans="1:13" s="98" customFormat="1" ht="15.05" customHeight="1">
      <c r="A22" s="103">
        <v>1926</v>
      </c>
      <c r="B22" s="454">
        <f>avgpoinc!Y15</f>
        <v>282330.92678358755</v>
      </c>
      <c r="C22" s="343">
        <f>avgpoinc!Z15</f>
        <v>302461.45087932318</v>
      </c>
      <c r="D22" s="380"/>
      <c r="E22" s="340"/>
      <c r="F22" s="340"/>
      <c r="G22" s="95">
        <f>avgpoinc!AD15</f>
        <v>440693.4264659491</v>
      </c>
      <c r="H22" s="566">
        <f>B22*0.01/'TC5'!B22</f>
        <v>0.19290842890939741</v>
      </c>
      <c r="I22" s="577">
        <f>C22*0.01/'TC5'!B22</f>
        <v>0.20666302469765049</v>
      </c>
      <c r="J22" s="611"/>
      <c r="K22" s="577"/>
      <c r="L22" s="611"/>
      <c r="M22" s="597">
        <f>G22*0.01/'TC5'!F22</f>
        <v>0.2009189214450037</v>
      </c>
    </row>
    <row r="23" spans="1:13" s="98" customFormat="1" ht="15.05" customHeight="1">
      <c r="A23" s="103">
        <v>1927</v>
      </c>
      <c r="B23" s="454">
        <f>avgpoinc!Y16</f>
        <v>264603.0605568178</v>
      </c>
      <c r="C23" s="343">
        <f>avgpoinc!Z16</f>
        <v>285325.08488097973</v>
      </c>
      <c r="D23" s="380"/>
      <c r="E23" s="340"/>
      <c r="F23" s="340"/>
      <c r="G23" s="95">
        <f>avgpoinc!AD16</f>
        <v>414777.73241964483</v>
      </c>
      <c r="H23" s="566">
        <f>B23*0.01/'TC5'!B23</f>
        <v>0.18418222642907281</v>
      </c>
      <c r="I23" s="577">
        <f>C23*0.01/'TC5'!B23</f>
        <v>0.19860620386950764</v>
      </c>
      <c r="J23" s="611"/>
      <c r="K23" s="577"/>
      <c r="L23" s="611"/>
      <c r="M23" s="597">
        <f>G23*0.01/'TC5'!F23</f>
        <v>0.19239378018822298</v>
      </c>
    </row>
    <row r="24" spans="1:13" s="98" customFormat="1" ht="15.05" customHeight="1">
      <c r="A24" s="103">
        <v>1928</v>
      </c>
      <c r="B24" s="454">
        <f>avgpoinc!Y17</f>
        <v>279340.80057795864</v>
      </c>
      <c r="C24" s="343">
        <f>avgpoinc!Z17</f>
        <v>299908.41465414804</v>
      </c>
      <c r="D24" s="380"/>
      <c r="E24" s="340"/>
      <c r="F24" s="340"/>
      <c r="G24" s="95">
        <f>avgpoinc!AD17</f>
        <v>437775.11673836806</v>
      </c>
      <c r="H24" s="566">
        <f>B24*0.01/'TC5'!B24</f>
        <v>0.1923606282002607</v>
      </c>
      <c r="I24" s="577">
        <f>C24*0.01/'TC5'!B24</f>
        <v>0.20652396973894929</v>
      </c>
      <c r="J24" s="611"/>
      <c r="K24" s="577"/>
      <c r="L24" s="611"/>
      <c r="M24" s="597">
        <f>G24*0.01/'TC5'!F24</f>
        <v>0.20038311146527299</v>
      </c>
    </row>
    <row r="25" spans="1:13" s="98" customFormat="1" ht="15.05" customHeight="1">
      <c r="A25" s="102">
        <v>1929</v>
      </c>
      <c r="B25" s="455">
        <f>avgpoinc!Y18</f>
        <v>285869.48833314498</v>
      </c>
      <c r="C25" s="342">
        <f>avgpoinc!Z18</f>
        <v>307624.82032593241</v>
      </c>
      <c r="D25" s="381"/>
      <c r="E25" s="341"/>
      <c r="F25" s="341"/>
      <c r="G25" s="99">
        <f>avgpoinc!AD18</f>
        <v>450420.0732438009</v>
      </c>
      <c r="H25" s="567">
        <f>B25*0.01/'TC5'!B25</f>
        <v>0.18750817906646089</v>
      </c>
      <c r="I25" s="578">
        <f>C25*0.01/'TC5'!B25</f>
        <v>0.20177798698034352</v>
      </c>
      <c r="J25" s="612"/>
      <c r="K25" s="578"/>
      <c r="L25" s="612"/>
      <c r="M25" s="598">
        <f>G25*0.01/'TC5'!F25</f>
        <v>0.19567194084979908</v>
      </c>
    </row>
    <row r="26" spans="1:13" s="98" customFormat="1" ht="15.05" customHeight="1">
      <c r="A26" s="103">
        <v>1930</v>
      </c>
      <c r="B26" s="454">
        <f>avgpoinc!Y19</f>
        <v>211757.45389077032</v>
      </c>
      <c r="C26" s="343">
        <f>avgpoinc!Z19</f>
        <v>231559.41531665536</v>
      </c>
      <c r="D26" s="380"/>
      <c r="E26" s="340"/>
      <c r="F26" s="340"/>
      <c r="G26" s="95">
        <f>avgpoinc!AD19</f>
        <v>338321.82071850187</v>
      </c>
      <c r="H26" s="566">
        <f>B26*0.01/'TC5'!B26</f>
        <v>0.15411975263560529</v>
      </c>
      <c r="I26" s="577">
        <f>C26*0.01/'TC5'!B26</f>
        <v>0.16853187055912089</v>
      </c>
      <c r="J26" s="611"/>
      <c r="K26" s="577"/>
      <c r="L26" s="611"/>
      <c r="M26" s="597">
        <f>G26*0.01/'TC5'!F26</f>
        <v>0.1622433777468901</v>
      </c>
    </row>
    <row r="27" spans="1:13" s="98" customFormat="1" ht="15.05" customHeight="1">
      <c r="A27" s="103">
        <v>1931</v>
      </c>
      <c r="B27" s="454">
        <f>avgpoinc!Y20</f>
        <v>157058.97453810013</v>
      </c>
      <c r="C27" s="343">
        <f>avgpoinc!Z20</f>
        <v>177851.0520091372</v>
      </c>
      <c r="D27" s="380"/>
      <c r="E27" s="340"/>
      <c r="F27" s="340"/>
      <c r="G27" s="95">
        <f>avgpoinc!AD20</f>
        <v>254092.78028781278</v>
      </c>
      <c r="H27" s="566">
        <f>B27*0.01/'TC5'!B27</f>
        <v>0.12797027141077072</v>
      </c>
      <c r="I27" s="577">
        <f>C27*0.01/'TC5'!B27</f>
        <v>0.14491147330634865</v>
      </c>
      <c r="J27" s="611"/>
      <c r="K27" s="577"/>
      <c r="L27" s="611"/>
      <c r="M27" s="597">
        <f>G27*0.01/'TC5'!F27</f>
        <v>0.13635093811742122</v>
      </c>
    </row>
    <row r="28" spans="1:13" s="98" customFormat="1" ht="15.05" customHeight="1">
      <c r="A28" s="103">
        <v>1932</v>
      </c>
      <c r="B28" s="454">
        <f>avgpoinc!Y21</f>
        <v>131608.92673758636</v>
      </c>
      <c r="C28" s="343">
        <f>avgpoinc!Z21</f>
        <v>148311.24115555643</v>
      </c>
      <c r="D28" s="380"/>
      <c r="E28" s="340"/>
      <c r="F28" s="340"/>
      <c r="G28" s="95">
        <f>avgpoinc!AD21</f>
        <v>212388.64883487465</v>
      </c>
      <c r="H28" s="566">
        <f>B28*0.01/'TC5'!B28</f>
        <v>0.12674165378487065</v>
      </c>
      <c r="I28" s="577">
        <f>C28*0.01/'TC5'!B28</f>
        <v>0.14282626904496801</v>
      </c>
      <c r="J28" s="611"/>
      <c r="K28" s="577"/>
      <c r="L28" s="611"/>
      <c r="M28" s="597">
        <f>G28*0.01/'TC5'!F28</f>
        <v>0.13458841124228668</v>
      </c>
    </row>
    <row r="29" spans="1:13" s="98" customFormat="1" ht="15.05" customHeight="1">
      <c r="A29" s="103">
        <v>1933</v>
      </c>
      <c r="B29" s="454">
        <f>avgpoinc!Y22</f>
        <v>141351.16205416908</v>
      </c>
      <c r="C29" s="343">
        <f>avgpoinc!Z22</f>
        <v>157721.78306570632</v>
      </c>
      <c r="D29" s="380"/>
      <c r="E29" s="340"/>
      <c r="F29" s="340"/>
      <c r="G29" s="95">
        <f>avgpoinc!AD22</f>
        <v>227296.68836776988</v>
      </c>
      <c r="H29" s="566">
        <f>B29*0.01/'TC5'!B29</f>
        <v>0.14073730474096646</v>
      </c>
      <c r="I29" s="577">
        <f>C29*0.01/'TC5'!B29</f>
        <v>0.15703683171066096</v>
      </c>
      <c r="J29" s="611"/>
      <c r="K29" s="577"/>
      <c r="L29" s="611"/>
      <c r="M29" s="597">
        <f>G29*0.01/'TC5'!F29</f>
        <v>0.14871152324248302</v>
      </c>
    </row>
    <row r="30" spans="1:13" s="98" customFormat="1" ht="15.05" customHeight="1">
      <c r="A30" s="103">
        <v>1934</v>
      </c>
      <c r="B30" s="454">
        <f>avgpoinc!Y23</f>
        <v>161103.37614150968</v>
      </c>
      <c r="C30" s="343">
        <f>avgpoinc!Z23</f>
        <v>179069.1727329175</v>
      </c>
      <c r="D30" s="380"/>
      <c r="E30" s="340"/>
      <c r="F30" s="340"/>
      <c r="G30" s="95">
        <f>avgpoinc!AD23</f>
        <v>259560.68930672994</v>
      </c>
      <c r="H30" s="566">
        <f>B30*0.01/'TC5'!B30</f>
        <v>0.1428900151937294</v>
      </c>
      <c r="I30" s="577">
        <f>C30*0.01/'TC5'!B30</f>
        <v>0.15882470886308367</v>
      </c>
      <c r="J30" s="611"/>
      <c r="K30" s="577"/>
      <c r="L30" s="611"/>
      <c r="M30" s="597">
        <f>G30*0.01/'TC5'!F30</f>
        <v>0.15103834437643748</v>
      </c>
    </row>
    <row r="31" spans="1:13" s="98" customFormat="1" ht="15.05" customHeight="1">
      <c r="A31" s="103">
        <v>1935</v>
      </c>
      <c r="B31" s="454">
        <f>avgpoinc!Y24</f>
        <v>182087.49116863692</v>
      </c>
      <c r="C31" s="343">
        <f>avgpoinc!Z24</f>
        <v>203353.70613312244</v>
      </c>
      <c r="D31" s="380"/>
      <c r="E31" s="340"/>
      <c r="F31" s="340"/>
      <c r="G31" s="95">
        <f>avgpoinc!AD24</f>
        <v>295034.56048640003</v>
      </c>
      <c r="H31" s="566">
        <f>B31*0.01/'TC5'!B31</f>
        <v>0.14718785256348491</v>
      </c>
      <c r="I31" s="577">
        <f>C31*0.01/'TC5'!B31</f>
        <v>0.16437809716890461</v>
      </c>
      <c r="J31" s="611"/>
      <c r="K31" s="577"/>
      <c r="L31" s="611"/>
      <c r="M31" s="597">
        <f>G31*0.01/'TC5'!F31</f>
        <v>0.15635662650810345</v>
      </c>
    </row>
    <row r="32" spans="1:13" s="98" customFormat="1" ht="15.05" customHeight="1">
      <c r="A32" s="103">
        <v>1936</v>
      </c>
      <c r="B32" s="454">
        <f>avgpoinc!Y25</f>
        <v>217324.8065973531</v>
      </c>
      <c r="C32" s="343">
        <f>avgpoinc!Z25</f>
        <v>238343.44934591703</v>
      </c>
      <c r="D32" s="380"/>
      <c r="E32" s="340"/>
      <c r="F32" s="340"/>
      <c r="G32" s="95">
        <f>avgpoinc!AD25</f>
        <v>348466.66275825934</v>
      </c>
      <c r="H32" s="566">
        <f>B32*0.01/'TC5'!B32</f>
        <v>0.15900388301723439</v>
      </c>
      <c r="I32" s="577">
        <f>C32*0.01/'TC5'!B32</f>
        <v>0.17438199776216384</v>
      </c>
      <c r="J32" s="611"/>
      <c r="K32" s="577"/>
      <c r="L32" s="611"/>
      <c r="M32" s="597">
        <f>G32*0.01/'TC5'!F32</f>
        <v>0.16709374562442578</v>
      </c>
    </row>
    <row r="33" spans="1:13" s="98" customFormat="1" ht="15.05" customHeight="1">
      <c r="A33" s="103">
        <v>1937</v>
      </c>
      <c r="B33" s="454">
        <f>avgpoinc!Y26</f>
        <v>236880.48282675631</v>
      </c>
      <c r="C33" s="343">
        <f>avgpoinc!Z26</f>
        <v>260856.21963711723</v>
      </c>
      <c r="D33" s="380"/>
      <c r="E33" s="340"/>
      <c r="F33" s="340"/>
      <c r="G33" s="95">
        <f>avgpoinc!AD26</f>
        <v>380926.72348804743</v>
      </c>
      <c r="H33" s="566">
        <f>B33*0.01/'TC5'!B33</f>
        <v>0.16263192036084634</v>
      </c>
      <c r="I33" s="577">
        <f>C33*0.01/'TC5'!B33</f>
        <v>0.17909262692900604</v>
      </c>
      <c r="J33" s="611"/>
      <c r="K33" s="577"/>
      <c r="L33" s="611"/>
      <c r="M33" s="597">
        <f>G33*0.01/'TC5'!F33</f>
        <v>0.17140326181169738</v>
      </c>
    </row>
    <row r="34" spans="1:13" s="98" customFormat="1" ht="15.05" customHeight="1">
      <c r="A34" s="103">
        <v>1938</v>
      </c>
      <c r="B34" s="454">
        <f>avgpoinc!Y27</f>
        <v>189268.12864357416</v>
      </c>
      <c r="C34" s="343">
        <f>avgpoinc!Z27</f>
        <v>211174.32312331905</v>
      </c>
      <c r="D34" s="380"/>
      <c r="E34" s="340"/>
      <c r="F34" s="340"/>
      <c r="G34" s="95">
        <f>avgpoinc!AD27</f>
        <v>306054.50359117304</v>
      </c>
      <c r="H34" s="566">
        <f>B34*0.01/'TC5'!B34</f>
        <v>0.13991813106258674</v>
      </c>
      <c r="I34" s="577">
        <f>C34*0.01/'TC5'!B34</f>
        <v>0.15611247826866886</v>
      </c>
      <c r="J34" s="611"/>
      <c r="K34" s="577"/>
      <c r="L34" s="611"/>
      <c r="M34" s="597">
        <f>G34*0.01/'TC5'!F34</f>
        <v>0.14845594243776811</v>
      </c>
    </row>
    <row r="35" spans="1:13" s="98" customFormat="1" ht="15.05" customHeight="1">
      <c r="A35" s="102">
        <v>1939</v>
      </c>
      <c r="B35" s="455">
        <f>avgpoinc!Y28</f>
        <v>229290.29035246564</v>
      </c>
      <c r="C35" s="342">
        <f>avgpoinc!Z28</f>
        <v>251567.86896814356</v>
      </c>
      <c r="D35" s="381"/>
      <c r="E35" s="341"/>
      <c r="F35" s="341"/>
      <c r="G35" s="99">
        <f>avgpoinc!AD28</f>
        <v>366673.26889929012</v>
      </c>
      <c r="H35" s="567">
        <f>B35*0.01/'TC5'!B35</f>
        <v>0.15837656182252158</v>
      </c>
      <c r="I35" s="578">
        <f>C35*0.01/'TC5'!B35</f>
        <v>0.17376424483979358</v>
      </c>
      <c r="J35" s="612"/>
      <c r="K35" s="578"/>
      <c r="L35" s="612"/>
      <c r="M35" s="598">
        <f>G35*0.01/'TC5'!F35</f>
        <v>0.16644921392037373</v>
      </c>
    </row>
    <row r="36" spans="1:13" s="98" customFormat="1" ht="15.05" customHeight="1">
      <c r="A36" s="103">
        <v>1940</v>
      </c>
      <c r="B36" s="454">
        <f>avgpoinc!Y29</f>
        <v>265609.50443635677</v>
      </c>
      <c r="C36" s="343">
        <f>avgpoinc!Z29</f>
        <v>288357.52790344111</v>
      </c>
      <c r="D36" s="380"/>
      <c r="E36" s="340"/>
      <c r="F36" s="340"/>
      <c r="G36" s="95">
        <f>avgpoinc!AD29</f>
        <v>422309.28307280026</v>
      </c>
      <c r="H36" s="566">
        <f>B36*0.01/'TC5'!B36</f>
        <v>0.16905364654430008</v>
      </c>
      <c r="I36" s="577">
        <f>C36*0.01/'TC5'!B36</f>
        <v>0.18353218083826914</v>
      </c>
      <c r="J36" s="611"/>
      <c r="K36" s="577"/>
      <c r="L36" s="611"/>
      <c r="M36" s="597">
        <f>G36*0.01/'TC5'!F36</f>
        <v>0.17679986802281311</v>
      </c>
    </row>
    <row r="37" spans="1:13" s="98" customFormat="1" ht="15.05" customHeight="1">
      <c r="A37" s="103">
        <v>1941</v>
      </c>
      <c r="B37" s="454">
        <f>avgpoinc!Y30</f>
        <v>312939.5583575457</v>
      </c>
      <c r="C37" s="343">
        <f>avgpoinc!Z30</f>
        <v>340155.95911163202</v>
      </c>
      <c r="D37" s="380"/>
      <c r="E37" s="340"/>
      <c r="F37" s="340"/>
      <c r="G37" s="95">
        <f>avgpoinc!AD30</f>
        <v>503188.09964727075</v>
      </c>
      <c r="H37" s="566">
        <f>B37*0.01/'TC5'!B37</f>
        <v>0.16792271675123724</v>
      </c>
      <c r="I37" s="577">
        <f>C37*0.01/'TC5'!B37</f>
        <v>0.18252698084237176</v>
      </c>
      <c r="J37" s="611"/>
      <c r="K37" s="577"/>
      <c r="L37" s="611"/>
      <c r="M37" s="597">
        <f>G37*0.01/'TC5'!F37</f>
        <v>0.17575137125558526</v>
      </c>
    </row>
    <row r="38" spans="1:13" s="98" customFormat="1" ht="15.05" customHeight="1">
      <c r="A38" s="103">
        <v>1942</v>
      </c>
      <c r="B38" s="454">
        <f>avgpoinc!Y31</f>
        <v>317749.29555327416</v>
      </c>
      <c r="C38" s="343">
        <f>avgpoinc!Z31</f>
        <v>353384.10350987507</v>
      </c>
      <c r="D38" s="380"/>
      <c r="E38" s="340"/>
      <c r="F38" s="340"/>
      <c r="G38" s="95">
        <f>avgpoinc!AD31</f>
        <v>521514.63639505079</v>
      </c>
      <c r="H38" s="566">
        <f>B38*0.01/'TC5'!B38</f>
        <v>0.1441605360578625</v>
      </c>
      <c r="I38" s="577">
        <f>C38*0.01/'TC5'!B38</f>
        <v>0.16032778832005129</v>
      </c>
      <c r="J38" s="611"/>
      <c r="K38" s="577"/>
      <c r="L38" s="611"/>
      <c r="M38" s="597">
        <f>G38*0.01/'TC5'!F38</f>
        <v>0.15253255882379121</v>
      </c>
    </row>
    <row r="39" spans="1:13" s="98" customFormat="1" ht="15.05" customHeight="1">
      <c r="A39" s="103">
        <v>1943</v>
      </c>
      <c r="B39" s="454">
        <f>avgpoinc!Y32</f>
        <v>322163.93403133762</v>
      </c>
      <c r="C39" s="343">
        <f>avgpoinc!Z32</f>
        <v>361268.1537718242</v>
      </c>
      <c r="D39" s="380"/>
      <c r="E39" s="340"/>
      <c r="F39" s="340"/>
      <c r="G39" s="95">
        <f>avgpoinc!AD32</f>
        <v>534908.32430388359</v>
      </c>
      <c r="H39" s="566">
        <f>B39*0.01/'TC5'!B39</f>
        <v>0.12672119269991028</v>
      </c>
      <c r="I39" s="577">
        <f>C39*0.01/'TC5'!B39</f>
        <v>0.14210259589767424</v>
      </c>
      <c r="J39" s="611"/>
      <c r="K39" s="577"/>
      <c r="L39" s="611"/>
      <c r="M39" s="597">
        <f>G39*0.01/'TC5'!F39</f>
        <v>0.13468133715316757</v>
      </c>
    </row>
    <row r="40" spans="1:13" s="98" customFormat="1" ht="15.05" customHeight="1">
      <c r="A40" s="103">
        <v>1944</v>
      </c>
      <c r="B40" s="454">
        <f>avgpoinc!Y33</f>
        <v>285255.03465809295</v>
      </c>
      <c r="C40" s="343">
        <f>avgpoinc!Z33</f>
        <v>326450.70283797279</v>
      </c>
      <c r="D40" s="380"/>
      <c r="E40" s="340"/>
      <c r="F40" s="340"/>
      <c r="G40" s="95">
        <f>avgpoinc!AD33</f>
        <v>483629.18428112846</v>
      </c>
      <c r="H40" s="566">
        <f>B40*0.01/'TC5'!B40</f>
        <v>0.1087145844536106</v>
      </c>
      <c r="I40" s="577">
        <f>C40*0.01/'TC5'!B40</f>
        <v>0.12441481548663158</v>
      </c>
      <c r="J40" s="611"/>
      <c r="K40" s="577"/>
      <c r="L40" s="611"/>
      <c r="M40" s="597">
        <f>G40*0.01/'TC5'!F40</f>
        <v>0.11703661795087786</v>
      </c>
    </row>
    <row r="41" spans="1:13" s="98" customFormat="1" ht="15.05" customHeight="1">
      <c r="A41" s="103">
        <v>1945</v>
      </c>
      <c r="B41" s="454">
        <f>avgpoinc!Y34</f>
        <v>253267.73618766901</v>
      </c>
      <c r="C41" s="343">
        <f>avgpoinc!Z34</f>
        <v>293106.01116490911</v>
      </c>
      <c r="D41" s="380"/>
      <c r="E41" s="340"/>
      <c r="F41" s="340"/>
      <c r="G41" s="95">
        <f>avgpoinc!AD34</f>
        <v>435804.86609954439</v>
      </c>
      <c r="H41" s="566">
        <f>B41*0.01/'TC5'!B41</f>
        <v>0.10047353718739242</v>
      </c>
      <c r="I41" s="577">
        <f>C41*0.01/'TC5'!B41</f>
        <v>0.11627773105218592</v>
      </c>
      <c r="J41" s="611"/>
      <c r="K41" s="577"/>
      <c r="L41" s="611"/>
      <c r="M41" s="597">
        <f>G41*0.01/'TC5'!F41</f>
        <v>0.10886061692288665</v>
      </c>
    </row>
    <row r="42" spans="1:13" s="98" customFormat="1" ht="15.05" customHeight="1">
      <c r="A42" s="103">
        <v>1946</v>
      </c>
      <c r="B42" s="454">
        <f>avgpoinc!Y35</f>
        <v>224241.58508222891</v>
      </c>
      <c r="C42" s="343">
        <f>avgpoinc!Z35</f>
        <v>261272.79991845632</v>
      </c>
      <c r="D42" s="380"/>
      <c r="E42" s="340"/>
      <c r="F42" s="340"/>
      <c r="G42" s="95">
        <f>avgpoinc!AD35</f>
        <v>391327.81945431506</v>
      </c>
      <c r="H42" s="566">
        <f>B42*0.01/'TC5'!B42</f>
        <v>0.10178299730868248</v>
      </c>
      <c r="I42" s="577">
        <f>C42*0.01/'TC5'!B42</f>
        <v>0.11859142309032705</v>
      </c>
      <c r="J42" s="611"/>
      <c r="K42" s="577"/>
      <c r="L42" s="611"/>
      <c r="M42" s="597">
        <f>G42*0.01/'TC5'!F42</f>
        <v>0.11094757411322517</v>
      </c>
    </row>
    <row r="43" spans="1:13" s="98" customFormat="1" ht="15.05" customHeight="1">
      <c r="A43" s="103">
        <v>1947</v>
      </c>
      <c r="B43" s="454">
        <f>avgpoinc!Y36</f>
        <v>239965.45949982849</v>
      </c>
      <c r="C43" s="343">
        <f>avgpoinc!Z36</f>
        <v>272482.94150660629</v>
      </c>
      <c r="D43" s="380"/>
      <c r="E43" s="340"/>
      <c r="F43" s="340"/>
      <c r="G43" s="95">
        <f>avgpoinc!AD36</f>
        <v>412658.6698692335</v>
      </c>
      <c r="H43" s="566">
        <f>B43*0.01/'TC5'!B43</f>
        <v>0.11234122849330626</v>
      </c>
      <c r="I43" s="577">
        <f>C43*0.01/'TC5'!B43</f>
        <v>0.12756447722153838</v>
      </c>
      <c r="J43" s="611"/>
      <c r="K43" s="577"/>
      <c r="L43" s="611"/>
      <c r="M43" s="597">
        <f>G43*0.01/'TC5'!F43</f>
        <v>0.12075105584933732</v>
      </c>
    </row>
    <row r="44" spans="1:13" s="98" customFormat="1" ht="15.05" customHeight="1">
      <c r="A44" s="103">
        <v>1948</v>
      </c>
      <c r="B44" s="454">
        <f>avgpoinc!Y37</f>
        <v>286010.47487019119</v>
      </c>
      <c r="C44" s="343">
        <f>avgpoinc!Z37</f>
        <v>319863.05648894177</v>
      </c>
      <c r="D44" s="380"/>
      <c r="E44" s="340"/>
      <c r="F44" s="340"/>
      <c r="G44" s="95">
        <f>avgpoinc!AD37</f>
        <v>489217.85394899512</v>
      </c>
      <c r="H44" s="566">
        <f>B44*0.01/'TC5'!B44</f>
        <v>0.12772149926843815</v>
      </c>
      <c r="I44" s="577">
        <f>C44*0.01/'TC5'!B44</f>
        <v>0.14283878642519826</v>
      </c>
      <c r="J44" s="611"/>
      <c r="K44" s="577"/>
      <c r="L44" s="611"/>
      <c r="M44" s="597">
        <f>G44*0.01/'TC5'!F44</f>
        <v>0.13621773754512595</v>
      </c>
    </row>
    <row r="45" spans="1:13" s="98" customFormat="1" ht="15.05" customHeight="1">
      <c r="A45" s="102">
        <v>1949</v>
      </c>
      <c r="B45" s="455">
        <f>avgpoinc!Y38</f>
        <v>268097.15212087886</v>
      </c>
      <c r="C45" s="342">
        <f>avgpoinc!Z38</f>
        <v>299785.16449988581</v>
      </c>
      <c r="D45" s="381"/>
      <c r="E45" s="341"/>
      <c r="F45" s="341"/>
      <c r="G45" s="99">
        <f>avgpoinc!AD38</f>
        <v>459204.57183055446</v>
      </c>
      <c r="H45" s="567">
        <f>B45*0.01/'TC5'!B45</f>
        <v>0.12386682433635682</v>
      </c>
      <c r="I45" s="578">
        <f>C45*0.01/'TC5'!B45</f>
        <v>0.13850738814640812</v>
      </c>
      <c r="J45" s="612"/>
      <c r="K45" s="578"/>
      <c r="L45" s="612"/>
      <c r="M45" s="598">
        <f>G45*0.01/'TC5'!F45</f>
        <v>0.1319552369898821</v>
      </c>
    </row>
    <row r="46" spans="1:13" s="98" customFormat="1" ht="15.05" customHeight="1">
      <c r="A46" s="103">
        <v>1950</v>
      </c>
      <c r="B46" s="454">
        <f>avgpoinc!Y39</f>
        <v>297006.73232312268</v>
      </c>
      <c r="C46" s="343">
        <f>avgpoinc!Z39</f>
        <v>330686.1690714843</v>
      </c>
      <c r="D46" s="380"/>
      <c r="E46" s="340"/>
      <c r="F46" s="340"/>
      <c r="G46" s="95">
        <f>avgpoinc!AD39</f>
        <v>506342.24109072931</v>
      </c>
      <c r="H46" s="566">
        <f>B46*0.01/'TC5'!B46</f>
        <v>0.1259134399094633</v>
      </c>
      <c r="I46" s="577">
        <f>C46*0.01/'TC5'!B46</f>
        <v>0.1401915463416967</v>
      </c>
      <c r="J46" s="611"/>
      <c r="K46" s="577"/>
      <c r="L46" s="611"/>
      <c r="M46" s="597">
        <f>G46*0.01/'TC5'!F46</f>
        <v>0.13374662990964392</v>
      </c>
    </row>
    <row r="47" spans="1:13" s="98" customFormat="1" ht="15.05" customHeight="1">
      <c r="A47" s="103">
        <v>1951</v>
      </c>
      <c r="B47" s="454">
        <f>avgpoinc!Y40</f>
        <v>300740.714753457</v>
      </c>
      <c r="C47" s="343">
        <f>avgpoinc!Z40</f>
        <v>337719.47204733168</v>
      </c>
      <c r="D47" s="380"/>
      <c r="E47" s="340"/>
      <c r="F47" s="340"/>
      <c r="G47" s="95">
        <f>avgpoinc!AD40</f>
        <v>516148.81595890806</v>
      </c>
      <c r="H47" s="566">
        <f>B47*0.01/'TC5'!B47</f>
        <v>0.11934170942378658</v>
      </c>
      <c r="I47" s="577">
        <f>C47*0.01/'TC5'!B47</f>
        <v>0.13401583863650765</v>
      </c>
      <c r="J47" s="611"/>
      <c r="K47" s="577"/>
      <c r="L47" s="611"/>
      <c r="M47" s="597">
        <f>G47*0.01/'TC5'!F47</f>
        <v>0.12731147739052051</v>
      </c>
    </row>
    <row r="48" spans="1:13" s="98" customFormat="1" ht="15.05" customHeight="1">
      <c r="A48" s="103">
        <v>1952</v>
      </c>
      <c r="B48" s="454">
        <f>avgpoinc!Y41</f>
        <v>291816.84740260633</v>
      </c>
      <c r="C48" s="343">
        <f>avgpoinc!Z41</f>
        <v>328885.33631234197</v>
      </c>
      <c r="D48" s="380"/>
      <c r="E48" s="340"/>
      <c r="F48" s="340"/>
      <c r="G48" s="95">
        <f>avgpoinc!AD41</f>
        <v>502371.23989889317</v>
      </c>
      <c r="H48" s="566">
        <f>B48*0.01/'TC5'!B48</f>
        <v>0.11288480637431686</v>
      </c>
      <c r="I48" s="577">
        <f>C48*0.01/'TC5'!B48</f>
        <v>0.1272241744759498</v>
      </c>
      <c r="J48" s="611"/>
      <c r="K48" s="577"/>
      <c r="L48" s="611"/>
      <c r="M48" s="597">
        <f>G48*0.01/'TC5'!F48</f>
        <v>0.1205934494764371</v>
      </c>
    </row>
    <row r="49" spans="1:13" s="98" customFormat="1" ht="15.05" customHeight="1">
      <c r="A49" s="103">
        <v>1953</v>
      </c>
      <c r="B49" s="454">
        <f>avgpoinc!Y42</f>
        <v>281835.27908841328</v>
      </c>
      <c r="C49" s="343">
        <f>avgpoinc!Z42</f>
        <v>319079.20832429075</v>
      </c>
      <c r="D49" s="380"/>
      <c r="E49" s="340"/>
      <c r="F49" s="340"/>
      <c r="G49" s="95">
        <f>avgpoinc!AD42</f>
        <v>486282.62326835567</v>
      </c>
      <c r="H49" s="566">
        <f>B49*0.01/'TC5'!B49</f>
        <v>0.10579070385609157</v>
      </c>
      <c r="I49" s="577">
        <f>C49*0.01/'TC5'!B49</f>
        <v>0.11977071906559246</v>
      </c>
      <c r="J49" s="611"/>
      <c r="K49" s="577"/>
      <c r="L49" s="611"/>
      <c r="M49" s="597">
        <f>G49*0.01/'TC5'!F49</f>
        <v>0.1132308119775195</v>
      </c>
    </row>
    <row r="50" spans="1:13" s="98" customFormat="1" ht="15.05" customHeight="1">
      <c r="A50" s="103">
        <v>1954</v>
      </c>
      <c r="B50" s="454">
        <f>avgpoinc!Y43</f>
        <v>280411.4483428165</v>
      </c>
      <c r="C50" s="343">
        <f>avgpoinc!Z43</f>
        <v>315936.54519987089</v>
      </c>
      <c r="D50" s="380"/>
      <c r="E50" s="340"/>
      <c r="F50" s="340"/>
      <c r="G50" s="95">
        <f>avgpoinc!AD43</f>
        <v>482658.76894368732</v>
      </c>
      <c r="H50" s="566">
        <f>B50*0.01/'TC5'!B50</f>
        <v>0.10753835681754452</v>
      </c>
      <c r="I50" s="577">
        <f>C50*0.01/'TC5'!B50</f>
        <v>0.12116230321619952</v>
      </c>
      <c r="J50" s="611"/>
      <c r="K50" s="577"/>
      <c r="L50" s="611"/>
      <c r="M50" s="597">
        <f>G50*0.01/'TC5'!F50</f>
        <v>0.11487201818936781</v>
      </c>
    </row>
    <row r="51" spans="1:13" s="98" customFormat="1" ht="15.05" customHeight="1">
      <c r="A51" s="103">
        <v>1955</v>
      </c>
      <c r="B51" s="454">
        <f>avgpoinc!Y44</f>
        <v>323436.31822872546</v>
      </c>
      <c r="C51" s="343">
        <f>avgpoinc!Z44</f>
        <v>359030.63747863169</v>
      </c>
      <c r="D51" s="380"/>
      <c r="E51" s="340"/>
      <c r="F51" s="340"/>
      <c r="G51" s="95">
        <f>avgpoinc!AD44</f>
        <v>552314.43622248236</v>
      </c>
      <c r="H51" s="566">
        <f>B51*0.01/'TC5'!B51</f>
        <v>0.11576641263214323</v>
      </c>
      <c r="I51" s="577">
        <f>C51*0.01/'TC5'!B51</f>
        <v>0.12850656090062212</v>
      </c>
      <c r="J51" s="611"/>
      <c r="K51" s="577"/>
      <c r="L51" s="611"/>
      <c r="M51" s="597">
        <f>G51*0.01/'TC5'!F51</f>
        <v>0.12278290911442367</v>
      </c>
    </row>
    <row r="52" spans="1:13" s="98" customFormat="1" ht="15.05" customHeight="1">
      <c r="A52" s="103">
        <v>1956</v>
      </c>
      <c r="B52" s="454">
        <f>avgpoinc!Y45</f>
        <v>309692.60575658927</v>
      </c>
      <c r="C52" s="343">
        <f>avgpoinc!Z45</f>
        <v>346236.73950139573</v>
      </c>
      <c r="D52" s="380"/>
      <c r="E52" s="340"/>
      <c r="F52" s="340"/>
      <c r="G52" s="95">
        <f>avgpoinc!AD45</f>
        <v>530778.54599012411</v>
      </c>
      <c r="H52" s="566">
        <f>B52*0.01/'TC5'!B52</f>
        <v>0.10878037570964573</v>
      </c>
      <c r="I52" s="577">
        <f>C52*0.01/'TC5'!B52</f>
        <v>0.12161660274526331</v>
      </c>
      <c r="J52" s="611"/>
      <c r="K52" s="577"/>
      <c r="L52" s="611"/>
      <c r="M52" s="597">
        <f>G52*0.01/'TC5'!F52</f>
        <v>0.11578564517169888</v>
      </c>
    </row>
    <row r="53" spans="1:13" s="98" customFormat="1" ht="15.05" customHeight="1">
      <c r="A53" s="103">
        <v>1957</v>
      </c>
      <c r="B53" s="454">
        <f>avgpoinc!Y46</f>
        <v>305927.33743758692</v>
      </c>
      <c r="C53" s="343">
        <f>avgpoinc!Z46</f>
        <v>342104.12837730418</v>
      </c>
      <c r="D53" s="380"/>
      <c r="E53" s="340"/>
      <c r="F53" s="340"/>
      <c r="G53" s="95">
        <f>avgpoinc!AD46</f>
        <v>523967.74550133664</v>
      </c>
      <c r="H53" s="566">
        <f>B53*0.01/'TC5'!B53</f>
        <v>0.10724728992464311</v>
      </c>
      <c r="I53" s="577">
        <f>C53*0.01/'TC5'!B53</f>
        <v>0.11992959160762559</v>
      </c>
      <c r="J53" s="611"/>
      <c r="K53" s="577"/>
      <c r="L53" s="611"/>
      <c r="M53" s="597">
        <f>G53*0.01/'TC5'!F53</f>
        <v>0.11412936872072096</v>
      </c>
    </row>
    <row r="54" spans="1:13" s="98" customFormat="1" ht="15.05" customHeight="1">
      <c r="A54" s="103">
        <v>1958</v>
      </c>
      <c r="B54" s="454">
        <f>avgpoinc!Y47</f>
        <v>273863.35940951388</v>
      </c>
      <c r="C54" s="343">
        <f>avgpoinc!Z47</f>
        <v>310129.77388093906</v>
      </c>
      <c r="D54" s="380"/>
      <c r="E54" s="340"/>
      <c r="F54" s="340"/>
      <c r="G54" s="95">
        <f>avgpoinc!AD47</f>
        <v>472316.24797937548</v>
      </c>
      <c r="H54" s="566">
        <f>B54*0.01/'TC5'!B54</f>
        <v>9.8782666074838266E-2</v>
      </c>
      <c r="I54" s="577">
        <f>C54*0.01/'TC5'!B54</f>
        <v>0.11186398194778603</v>
      </c>
      <c r="J54" s="611"/>
      <c r="K54" s="577"/>
      <c r="L54" s="611"/>
      <c r="M54" s="597">
        <f>G54*0.01/'TC5'!F54</f>
        <v>0.10585464063949693</v>
      </c>
    </row>
    <row r="55" spans="1:13" s="98" customFormat="1" ht="15.05" customHeight="1">
      <c r="A55" s="102">
        <v>1959</v>
      </c>
      <c r="B55" s="455">
        <f>avgpoinc!Y48</f>
        <v>315009.72573231807</v>
      </c>
      <c r="C55" s="342">
        <f>avgpoinc!Z48</f>
        <v>349382.55693725985</v>
      </c>
      <c r="D55" s="381"/>
      <c r="E55" s="341"/>
      <c r="F55" s="341"/>
      <c r="G55" s="99">
        <f>avgpoinc!AD48</f>
        <v>540303.09809411247</v>
      </c>
      <c r="H55" s="567">
        <f>B55*0.01/'TC5'!B55</f>
        <v>0.10692530905065027</v>
      </c>
      <c r="I55" s="578">
        <f>C55*0.01/'TC5'!B55</f>
        <v>0.11859264913353194</v>
      </c>
      <c r="J55" s="612"/>
      <c r="K55" s="578"/>
      <c r="L55" s="612"/>
      <c r="M55" s="598">
        <f>G55*0.01/'TC5'!F55</f>
        <v>0.11338313186123593</v>
      </c>
    </row>
    <row r="56" spans="1:13">
      <c r="A56" s="78">
        <v>1960</v>
      </c>
      <c r="B56" s="454">
        <f>avgpoinc!Y49</f>
        <v>305701.07631705469</v>
      </c>
      <c r="C56" s="343">
        <f>avgpoinc!Z49</f>
        <v>340124.71770704398</v>
      </c>
      <c r="D56" s="380"/>
      <c r="E56" s="340"/>
      <c r="F56" s="340"/>
      <c r="G56" s="95">
        <f>avgpoinc!AD49</f>
        <v>526180.5928678955</v>
      </c>
      <c r="H56" s="566">
        <f>B56*0.01/'TC5'!B56</f>
        <v>0.10187503068951873</v>
      </c>
      <c r="I56" s="577">
        <f>C56*0.01/'TC5'!B56</f>
        <v>0.11334672573652271</v>
      </c>
      <c r="J56" s="611"/>
      <c r="K56" s="577"/>
      <c r="L56" s="611"/>
      <c r="M56" s="597">
        <f>G56*0.01/'TC5'!F56</f>
        <v>0.10819132298994753</v>
      </c>
    </row>
    <row r="57" spans="1:13">
      <c r="A57" s="78">
        <v>1961</v>
      </c>
      <c r="B57" s="454">
        <f>avgpoinc!Y50</f>
        <v>299733.08418078237</v>
      </c>
      <c r="C57" s="343">
        <f>avgpoinc!Z50</f>
        <v>334659.09407708346</v>
      </c>
      <c r="D57" s="380"/>
      <c r="E57" s="340"/>
      <c r="F57" s="340"/>
      <c r="G57" s="95">
        <f>avgpoinc!AD50</f>
        <v>512477.44801744836</v>
      </c>
      <c r="H57" s="566">
        <f>B57*0.01/'TC5'!B57</f>
        <v>9.8596621538333665E-2</v>
      </c>
      <c r="I57" s="577">
        <f>C57*0.01/'TC5'!B57</f>
        <v>0.11008546531746322</v>
      </c>
      <c r="J57" s="611"/>
      <c r="K57" s="577"/>
      <c r="L57" s="611"/>
      <c r="M57" s="597">
        <f>G57*0.01/'TC5'!F57</f>
        <v>0.10493583303543651</v>
      </c>
    </row>
    <row r="58" spans="1:13">
      <c r="A58" s="78">
        <v>1962</v>
      </c>
      <c r="B58" s="456">
        <f>avgpoinc!Y51</f>
        <v>324426.07456622767</v>
      </c>
      <c r="C58" s="344">
        <f>avgpoinc!Z51</f>
        <v>359109.63936608704</v>
      </c>
      <c r="D58" s="559">
        <f>avgpoinc!AA51</f>
        <v>296274.54785752593</v>
      </c>
      <c r="E58" s="559">
        <f>avgpoinc!AB51</f>
        <v>412150.06641191512</v>
      </c>
      <c r="F58" s="559">
        <f>avgpoinc!AC51</f>
        <v>276831.5436582226</v>
      </c>
      <c r="G58" s="92">
        <f>avgpoinc!AD51</f>
        <v>546369.16638586449</v>
      </c>
      <c r="H58" s="568">
        <f>B58*0.01/'TC5'!B58</f>
        <v>0.10163591057062146</v>
      </c>
      <c r="I58" s="579">
        <f>C58*0.01/'TC5'!B58</f>
        <v>0.11250154674053189</v>
      </c>
      <c r="J58" s="579">
        <f>D58*0.01/'TC5'!C58</f>
        <v>9.0816840529441847E-2</v>
      </c>
      <c r="K58" s="579">
        <f>E58*0.01/'TC5'!D58</f>
        <v>9.0935729444026919E-2</v>
      </c>
      <c r="L58" s="579">
        <f>F58*0.01/'TC5'!E58</f>
        <v>0.14365079998970035</v>
      </c>
      <c r="M58" s="586">
        <f>G58*0.01/'TC5'!F58</f>
        <v>0.10755684226751325</v>
      </c>
    </row>
    <row r="59" spans="1:13">
      <c r="A59" s="78">
        <v>1963</v>
      </c>
      <c r="B59" s="457">
        <f>avgpoinc!Y52</f>
        <v>342056.35290226096</v>
      </c>
      <c r="C59" s="345">
        <f>avgpoinc!Z52</f>
        <v>378074.06000305002</v>
      </c>
      <c r="D59" s="560">
        <f>avgpoinc!AA52</f>
        <v>311615.55282289349</v>
      </c>
      <c r="E59" s="560">
        <f>avgpoinc!AB52</f>
        <v>435274.85627020738</v>
      </c>
      <c r="F59" s="560">
        <f>avgpoinc!AC52</f>
        <v>294372.99568529602</v>
      </c>
      <c r="G59" s="73">
        <f>avgpoinc!AD52</f>
        <v>576441.64908755803</v>
      </c>
      <c r="H59" s="569">
        <f>B59*0.01/'TC5'!B59</f>
        <v>0.10366461426019669</v>
      </c>
      <c r="I59" s="580">
        <f>C59*0.01/'TC5'!B59</f>
        <v>0.11458024755120277</v>
      </c>
      <c r="J59" s="587">
        <f>D59*0.01/'TC5'!C59</f>
        <v>9.2006095063786084E-2</v>
      </c>
      <c r="K59" s="580">
        <f>E59*0.01/'TC5'!D59</f>
        <v>9.2538710780195751E-2</v>
      </c>
      <c r="L59" s="587">
        <f>F59*0.01/'TC5'!E59</f>
        <v>0.14741765387938766</v>
      </c>
      <c r="M59" s="588">
        <f>G59*0.01/'TC5'!F59</f>
        <v>0.10998997837305069</v>
      </c>
    </row>
    <row r="60" spans="1:13">
      <c r="A60" s="78">
        <v>1964</v>
      </c>
      <c r="B60" s="457">
        <f>avgpoinc!Y53</f>
        <v>363042.84994684154</v>
      </c>
      <c r="C60" s="345">
        <f>avgpoinc!Z53</f>
        <v>400708.36933346011</v>
      </c>
      <c r="D60" s="560">
        <f>avgpoinc!AA53</f>
        <v>326956.5577882611</v>
      </c>
      <c r="E60" s="560">
        <f>avgpoinc!AB53</f>
        <v>458399.64612849965</v>
      </c>
      <c r="F60" s="560">
        <f>avgpoinc!AC53</f>
        <v>311914.44771236938</v>
      </c>
      <c r="G60" s="73">
        <f>avgpoinc!AD53</f>
        <v>611191.34286857524</v>
      </c>
      <c r="H60" s="569">
        <f>B60*0.01/'TC5'!B60</f>
        <v>0.10569331794977188</v>
      </c>
      <c r="I60" s="580">
        <f>C60*0.01/'TC5'!B60</f>
        <v>0.11665894836187363</v>
      </c>
      <c r="J60" s="587">
        <f>D60*0.01/'TC5'!C60</f>
        <v>9.3110971152782426E-2</v>
      </c>
      <c r="K60" s="580">
        <f>E60*0.01/'TC5'!D60</f>
        <v>9.4028986990451799E-2</v>
      </c>
      <c r="L60" s="587">
        <f>F60*0.01/'TC5'!E60</f>
        <v>0.15093024075031281</v>
      </c>
      <c r="M60" s="588">
        <f>G60*0.01/'TC5'!F60</f>
        <v>0.11242311447858809</v>
      </c>
    </row>
    <row r="61" spans="1:13">
      <c r="A61" s="78">
        <v>1965</v>
      </c>
      <c r="B61" s="457">
        <f>avgpoinc!Y54</f>
        <v>375729.7603148272</v>
      </c>
      <c r="C61" s="345">
        <f>avgpoinc!Z54</f>
        <v>414295.63361843582</v>
      </c>
      <c r="D61" s="560">
        <f>avgpoinc!AA54</f>
        <v>339120.11103053135</v>
      </c>
      <c r="E61" s="560">
        <f>avgpoinc!AB54</f>
        <v>472620.69147788791</v>
      </c>
      <c r="F61" s="560">
        <f>avgpoinc!AC54</f>
        <v>323757.3269349662</v>
      </c>
      <c r="G61" s="73">
        <f>avgpoinc!AD54</f>
        <v>632000.15898294142</v>
      </c>
      <c r="H61" s="569">
        <f>B61*0.01/'TC5'!B61</f>
        <v>0.1040109060704708</v>
      </c>
      <c r="I61" s="580">
        <f>C61*0.01/'TC5'!B61</f>
        <v>0.11468685418367384</v>
      </c>
      <c r="J61" s="587">
        <f>D61*0.01/'TC5'!C61</f>
        <v>9.2000231323978526E-2</v>
      </c>
      <c r="K61" s="580">
        <f>E61*0.01/'TC5'!D61</f>
        <v>9.2251155725313436E-2</v>
      </c>
      <c r="L61" s="587">
        <f>F61*0.01/'TC5'!E61</f>
        <v>0.14933698163407355</v>
      </c>
      <c r="M61" s="588">
        <f>G61*0.01/'TC5'!F61</f>
        <v>0.11060328409075738</v>
      </c>
    </row>
    <row r="62" spans="1:13">
      <c r="A62" s="78">
        <v>1966</v>
      </c>
      <c r="B62" s="457">
        <f>avgpoinc!Y55</f>
        <v>386851.5653371893</v>
      </c>
      <c r="C62" s="345">
        <f>avgpoinc!Z55</f>
        <v>426116.71059346042</v>
      </c>
      <c r="D62" s="560">
        <f>avgpoinc!AA55</f>
        <v>351283.66427280154</v>
      </c>
      <c r="E62" s="560">
        <f>avgpoinc!AB55</f>
        <v>486841.73682727612</v>
      </c>
      <c r="F62" s="560">
        <f>avgpoinc!AC55</f>
        <v>335600.20615756302</v>
      </c>
      <c r="G62" s="73">
        <f>avgpoinc!AD55</f>
        <v>647765.1478515974</v>
      </c>
      <c r="H62" s="569">
        <f>B62*0.01/'TC5'!B62</f>
        <v>0.10232849419116975</v>
      </c>
      <c r="I62" s="580">
        <f>C62*0.01/'TC5'!B62</f>
        <v>0.1127147600054741</v>
      </c>
      <c r="J62" s="587">
        <f>D62*0.01/'TC5'!C62</f>
        <v>9.0989962220191956E-2</v>
      </c>
      <c r="K62" s="580">
        <f>E62*0.01/'TC5'!D62</f>
        <v>9.0637564659118666E-2</v>
      </c>
      <c r="L62" s="587">
        <f>F62*0.01/'TC5'!E62</f>
        <v>0.14788603782653809</v>
      </c>
      <c r="M62" s="588">
        <f>G62*0.01/'TC5'!F62</f>
        <v>0.10878345370292664</v>
      </c>
    </row>
    <row r="63" spans="1:13">
      <c r="A63" s="78">
        <v>1967</v>
      </c>
      <c r="B63" s="457">
        <f>avgpoinc!Y56</f>
        <v>370824.16280520987</v>
      </c>
      <c r="C63" s="345">
        <f>avgpoinc!Z56</f>
        <v>412758.18631577905</v>
      </c>
      <c r="D63" s="560">
        <f>avgpoinc!AA56</f>
        <v>346104.10671508568</v>
      </c>
      <c r="E63" s="560">
        <f>avgpoinc!AB56</f>
        <v>473308.32704248274</v>
      </c>
      <c r="F63" s="560">
        <f>avgpoinc!AC56</f>
        <v>317452.31496439851</v>
      </c>
      <c r="G63" s="73">
        <f>avgpoinc!AD56</f>
        <v>624051.94946723781</v>
      </c>
      <c r="H63" s="570">
        <f>B63*0.01/'TC5'!B63</f>
        <v>9.6738886088132858E-2</v>
      </c>
      <c r="I63" s="581">
        <f>C63*0.01/'TC5'!B63</f>
        <v>0.10767843946814534</v>
      </c>
      <c r="J63" s="587">
        <f>D63*0.01/'TC5'!C63</f>
        <v>8.8202109560370445E-2</v>
      </c>
      <c r="K63" s="580">
        <f>E63*0.01/'TC5'!D63</f>
        <v>8.846688456833364E-2</v>
      </c>
      <c r="L63" s="587">
        <f>F63*0.01/'TC5'!E63</f>
        <v>0.13303150236606598</v>
      </c>
      <c r="M63" s="588">
        <f>G63*0.01/'TC5'!F63</f>
        <v>0.10334678553044796</v>
      </c>
    </row>
    <row r="64" spans="1:13">
      <c r="A64" s="78">
        <v>1968</v>
      </c>
      <c r="B64" s="457">
        <f>avgpoinc!Y57</f>
        <v>369632.20460600842</v>
      </c>
      <c r="C64" s="345">
        <f>avgpoinc!Z57</f>
        <v>413465.05117008009</v>
      </c>
      <c r="D64" s="560">
        <f>avgpoinc!AA57</f>
        <v>348412.12179446069</v>
      </c>
      <c r="E64" s="560">
        <f>avgpoinc!AB57</f>
        <v>476163.66563631233</v>
      </c>
      <c r="F64" s="560">
        <f>avgpoinc!AC57</f>
        <v>310964.52154086065</v>
      </c>
      <c r="G64" s="73">
        <f>avgpoinc!AD57</f>
        <v>624658.41983844573</v>
      </c>
      <c r="H64" s="570">
        <f>B64*0.01/'TC5'!B64</f>
        <v>9.3686227686703191E-2</v>
      </c>
      <c r="I64" s="581">
        <f>C64*0.01/'TC5'!B64</f>
        <v>0.10479601193219421</v>
      </c>
      <c r="J64" s="587">
        <f>D64*0.01/'TC5'!C64</f>
        <v>8.6391109507530928E-2</v>
      </c>
      <c r="K64" s="580">
        <f>E64*0.01/'TC5'!D64</f>
        <v>8.6836053524166373E-2</v>
      </c>
      <c r="L64" s="587">
        <f>F64*0.01/'TC5'!E64</f>
        <v>0.12648469209671021</v>
      </c>
      <c r="M64" s="588">
        <f>G64*0.01/'TC5'!F64</f>
        <v>0.10000876849517225</v>
      </c>
    </row>
    <row r="65" spans="1:13">
      <c r="A65" s="83">
        <v>1969</v>
      </c>
      <c r="B65" s="458">
        <f>avgpoinc!Y58</f>
        <v>353388.38415995223</v>
      </c>
      <c r="C65" s="346">
        <f>avgpoinc!Z58</f>
        <v>399033.08838726475</v>
      </c>
      <c r="D65" s="562">
        <f>avgpoinc!AA58</f>
        <v>334393.15836277767</v>
      </c>
      <c r="E65" s="562">
        <f>avgpoinc!AB58</f>
        <v>463893.80921105028</v>
      </c>
      <c r="F65" s="562">
        <f>avgpoinc!AC58</f>
        <v>294037.91027850856</v>
      </c>
      <c r="G65" s="79">
        <f>avgpoinc!AD58</f>
        <v>601433.12624339177</v>
      </c>
      <c r="H65" s="571">
        <f>B65*0.01/'TC5'!B65</f>
        <v>8.8395442115142941E-2</v>
      </c>
      <c r="I65" s="582">
        <f>C65*0.01/'TC5'!B65</f>
        <v>9.9812862696126117E-2</v>
      </c>
      <c r="J65" s="589">
        <f>D65*0.01/'TC5'!C65</f>
        <v>8.1971569801680758E-2</v>
      </c>
      <c r="K65" s="583">
        <f>E65*0.01/'TC5'!D65</f>
        <v>8.3316638716496527E-2</v>
      </c>
      <c r="L65" s="589">
        <f>F65*0.01/'TC5'!E65</f>
        <v>0.11787771619856358</v>
      </c>
      <c r="M65" s="590">
        <f>G65*0.01/'TC5'!F65</f>
        <v>9.4686701311729835E-2</v>
      </c>
    </row>
    <row r="66" spans="1:13">
      <c r="A66" s="78">
        <v>1970</v>
      </c>
      <c r="B66" s="457">
        <f>avgpoinc!Y59</f>
        <v>334668.14176192629</v>
      </c>
      <c r="C66" s="345">
        <f>avgpoinc!Z59</f>
        <v>380235.15139939758</v>
      </c>
      <c r="D66" s="560">
        <f>avgpoinc!AA59</f>
        <v>314414.28271152481</v>
      </c>
      <c r="E66" s="560">
        <f>avgpoinc!AB59</f>
        <v>444478.62548047723</v>
      </c>
      <c r="F66" s="560">
        <f>avgpoinc!AC59</f>
        <v>275549.81191961019</v>
      </c>
      <c r="G66" s="73">
        <f>avgpoinc!AD59</f>
        <v>571494.07116713165</v>
      </c>
      <c r="H66" s="570">
        <f>B66*0.01/'TC5'!B66</f>
        <v>8.5805733513552682E-2</v>
      </c>
      <c r="I66" s="581">
        <f>C66*0.01/'TC5'!B66</f>
        <v>9.7488682076800601E-2</v>
      </c>
      <c r="J66" s="587">
        <f>D66*0.01/'TC5'!C66</f>
        <v>7.9637169576017186E-2</v>
      </c>
      <c r="K66" s="580">
        <f>E66*0.01/'TC5'!D66</f>
        <v>8.2322267728159218E-2</v>
      </c>
      <c r="L66" s="587">
        <f>F66*0.01/'TC5'!E66</f>
        <v>0.11267847986891864</v>
      </c>
      <c r="M66" s="588">
        <f>G66*0.01/'TC5'!F66</f>
        <v>9.2130388919031247E-2</v>
      </c>
    </row>
    <row r="67" spans="1:13">
      <c r="A67" s="78">
        <v>1971</v>
      </c>
      <c r="B67" s="457">
        <f>avgpoinc!Y60</f>
        <v>339023.59527438733</v>
      </c>
      <c r="C67" s="345">
        <f>avgpoinc!Z60</f>
        <v>384232.6799192375</v>
      </c>
      <c r="D67" s="560">
        <f>avgpoinc!AA60</f>
        <v>320319.40576701221</v>
      </c>
      <c r="E67" s="560">
        <f>avgpoinc!AB60</f>
        <v>451324.73819786508</v>
      </c>
      <c r="F67" s="560">
        <f>avgpoinc!AC60</f>
        <v>278270.55248982756</v>
      </c>
      <c r="G67" s="73">
        <f>avgpoinc!AD60</f>
        <v>578703.98054101586</v>
      </c>
      <c r="H67" s="570">
        <f>B67*0.01/'TC5'!B67</f>
        <v>8.6485517400433282E-2</v>
      </c>
      <c r="I67" s="581">
        <f>C67*0.01/'TC5'!B67</f>
        <v>9.8018434669938856E-2</v>
      </c>
      <c r="J67" s="587">
        <f>D67*0.01/'TC5'!C67</f>
        <v>8.0451935464225258E-2</v>
      </c>
      <c r="K67" s="580">
        <f>E67*0.01/'TC5'!D67</f>
        <v>8.3626564104633899E-2</v>
      </c>
      <c r="L67" s="587">
        <f>F67*0.01/'TC5'!E67</f>
        <v>0.11190254718530922</v>
      </c>
      <c r="M67" s="588">
        <f>G67*0.01/'TC5'!F67</f>
        <v>9.2804730833449853E-2</v>
      </c>
    </row>
    <row r="68" spans="1:13">
      <c r="A68" s="78">
        <v>1972</v>
      </c>
      <c r="B68" s="457">
        <f>avgpoinc!Y61</f>
        <v>356010.74521782232</v>
      </c>
      <c r="C68" s="345">
        <f>avgpoinc!Z61</f>
        <v>402978.42090729845</v>
      </c>
      <c r="D68" s="560">
        <f>avgpoinc!AA61</f>
        <v>336535.88837499294</v>
      </c>
      <c r="E68" s="560">
        <f>avgpoinc!AB61</f>
        <v>474737.03093933669</v>
      </c>
      <c r="F68" s="560">
        <f>avgpoinc!AC61</f>
        <v>291792.29012220935</v>
      </c>
      <c r="G68" s="73">
        <f>avgpoinc!AD61</f>
        <v>606628.87055586686</v>
      </c>
      <c r="H68" s="570">
        <f>B68*0.01/'TC5'!B68</f>
        <v>8.7622094248217777E-2</v>
      </c>
      <c r="I68" s="581">
        <f>C68*0.01/'TC5'!B68</f>
        <v>9.9181874848000021E-2</v>
      </c>
      <c r="J68" s="587">
        <f>D68*0.01/'TC5'!C68</f>
        <v>8.215557037146938E-2</v>
      </c>
      <c r="K68" s="580">
        <f>E68*0.01/'TC5'!D68</f>
        <v>8.5403744940776946E-2</v>
      </c>
      <c r="L68" s="587">
        <f>F68*0.01/'TC5'!E68</f>
        <v>0.11099512621876785</v>
      </c>
      <c r="M68" s="588">
        <f>G68*0.01/'TC5'!F68</f>
        <v>9.419792167864216E-2</v>
      </c>
    </row>
    <row r="69" spans="1:13">
      <c r="A69" s="78">
        <v>1973</v>
      </c>
      <c r="B69" s="457">
        <f>avgpoinc!Y62</f>
        <v>371639.28866065474</v>
      </c>
      <c r="C69" s="345">
        <f>avgpoinc!Z62</f>
        <v>421886.73990833666</v>
      </c>
      <c r="D69" s="560">
        <f>avgpoinc!AA62</f>
        <v>353097.76385031844</v>
      </c>
      <c r="E69" s="560">
        <f>avgpoinc!AB62</f>
        <v>503863.76036917884</v>
      </c>
      <c r="F69" s="560">
        <f>avgpoinc!AC62</f>
        <v>296702.2728063307</v>
      </c>
      <c r="G69" s="73">
        <f>avgpoinc!AD62</f>
        <v>632655.12459059141</v>
      </c>
      <c r="H69" s="570">
        <f>B69*0.01/'TC5'!B69</f>
        <v>8.7788556539635479E-2</v>
      </c>
      <c r="I69" s="581">
        <f>C69*0.01/'TC5'!B69</f>
        <v>9.9657999166993264E-2</v>
      </c>
      <c r="J69" s="587">
        <f>D69*0.01/'TC5'!C69</f>
        <v>8.2752021025498834E-2</v>
      </c>
      <c r="K69" s="580">
        <f>E69*0.01/'TC5'!D69</f>
        <v>8.6904679627423306E-2</v>
      </c>
      <c r="L69" s="587">
        <f>F69*0.01/'TC5'!E69</f>
        <v>0.10801139969407816</v>
      </c>
      <c r="M69" s="588">
        <f>G69*0.01/'TC5'!F69</f>
        <v>9.4508385341669068E-2</v>
      </c>
    </row>
    <row r="70" spans="1:13">
      <c r="A70" s="78">
        <v>1974</v>
      </c>
      <c r="B70" s="457">
        <f>avgpoinc!Y63</f>
        <v>350931.30209635885</v>
      </c>
      <c r="C70" s="345">
        <f>avgpoinc!Z63</f>
        <v>400147.66639306792</v>
      </c>
      <c r="D70" s="560">
        <f>avgpoinc!AA63</f>
        <v>335739.29039122502</v>
      </c>
      <c r="E70" s="560">
        <f>avgpoinc!AB63</f>
        <v>485615.55600758363</v>
      </c>
      <c r="F70" s="560">
        <f>avgpoinc!AC63</f>
        <v>271413.06045337982</v>
      </c>
      <c r="G70" s="73">
        <f>avgpoinc!AD63</f>
        <v>598230.79846874916</v>
      </c>
      <c r="H70" s="570">
        <f>B70*0.01/'TC5'!B70</f>
        <v>8.5320226108933639E-2</v>
      </c>
      <c r="I70" s="581">
        <f>C70*0.01/'TC5'!B70</f>
        <v>9.7285962151772765E-2</v>
      </c>
      <c r="J70" s="587">
        <f>D70*0.01/'TC5'!C70</f>
        <v>8.0911899450143224E-2</v>
      </c>
      <c r="K70" s="580">
        <f>E70*0.01/'TC5'!D70</f>
        <v>8.6728231333495387E-2</v>
      </c>
      <c r="L70" s="587">
        <f>F70*0.01/'TC5'!E70</f>
        <v>0.10042575870647852</v>
      </c>
      <c r="M70" s="588">
        <f>G70*0.01/'TC5'!F70</f>
        <v>9.2356819207793706E-2</v>
      </c>
    </row>
    <row r="71" spans="1:13">
      <c r="A71" s="78">
        <v>1975</v>
      </c>
      <c r="B71" s="457">
        <f>avgpoinc!Y64</f>
        <v>338517.88110856788</v>
      </c>
      <c r="C71" s="345">
        <f>avgpoinc!Z64</f>
        <v>385003.10152344697</v>
      </c>
      <c r="D71" s="560">
        <f>avgpoinc!AA64</f>
        <v>321777.92707725498</v>
      </c>
      <c r="E71" s="560">
        <f>avgpoinc!AB64</f>
        <v>464902.95474469219</v>
      </c>
      <c r="F71" s="560">
        <f>avgpoinc!AC64</f>
        <v>264788.89586948534</v>
      </c>
      <c r="G71" s="73">
        <f>avgpoinc!AD64</f>
        <v>576489.37466718466</v>
      </c>
      <c r="H71" s="570">
        <f>B71*0.01/'TC5'!B71</f>
        <v>8.5042275303578677E-2</v>
      </c>
      <c r="I71" s="581">
        <f>C71*0.01/'TC5'!B71</f>
        <v>9.6720266726435966E-2</v>
      </c>
      <c r="J71" s="587">
        <f>D71*0.01/'TC5'!C71</f>
        <v>8.1176378414710371E-2</v>
      </c>
      <c r="K71" s="580">
        <f>E71*0.01/'TC5'!D71</f>
        <v>8.7759081577956977E-2</v>
      </c>
      <c r="L71" s="587">
        <f>F71*0.01/'TC5'!E71</f>
        <v>9.7543742817379098E-2</v>
      </c>
      <c r="M71" s="588">
        <f>G71*0.01/'TC5'!F71</f>
        <v>9.2382629289062379E-2</v>
      </c>
    </row>
    <row r="72" spans="1:13">
      <c r="A72" s="78">
        <v>1976</v>
      </c>
      <c r="B72" s="457">
        <f>avgpoinc!Y65</f>
        <v>350253.16940075514</v>
      </c>
      <c r="C72" s="345">
        <f>avgpoinc!Z65</f>
        <v>397174.50413559616</v>
      </c>
      <c r="D72" s="560">
        <f>avgpoinc!AA65</f>
        <v>333702.90739628137</v>
      </c>
      <c r="E72" s="560">
        <f>avgpoinc!AB65</f>
        <v>478634.60029795987</v>
      </c>
      <c r="F72" s="560">
        <f>avgpoinc!AC65</f>
        <v>276266.7303288664</v>
      </c>
      <c r="G72" s="73">
        <f>avgpoinc!AD65</f>
        <v>593721.59532923147</v>
      </c>
      <c r="H72" s="570">
        <f>B72*0.01/'TC5'!B72</f>
        <v>8.4895234508806539E-2</v>
      </c>
      <c r="I72" s="581">
        <f>C72*0.01/'TC5'!B72</f>
        <v>9.6268144345984311E-2</v>
      </c>
      <c r="J72" s="587">
        <f>D72*0.01/'TC5'!C72</f>
        <v>8.1168946024199329E-2</v>
      </c>
      <c r="K72" s="580">
        <f>E72*0.01/'TC5'!D72</f>
        <v>8.763333324484536E-2</v>
      </c>
      <c r="L72" s="587">
        <f>F72*0.01/'TC5'!E72</f>
        <v>9.6847583617204719E-2</v>
      </c>
      <c r="M72" s="588">
        <f>G72*0.01/'TC5'!F72</f>
        <v>9.206126371369551E-2</v>
      </c>
    </row>
    <row r="73" spans="1:13">
      <c r="A73" s="78">
        <v>1977</v>
      </c>
      <c r="B73" s="457">
        <f>avgpoinc!Y66</f>
        <v>369927.54612486728</v>
      </c>
      <c r="C73" s="345">
        <f>avgpoinc!Z66</f>
        <v>417409.10282638</v>
      </c>
      <c r="D73" s="560">
        <f>avgpoinc!AA66</f>
        <v>351432.36261746055</v>
      </c>
      <c r="E73" s="560">
        <f>avgpoinc!AB66</f>
        <v>501636.88999312674</v>
      </c>
      <c r="F73" s="560">
        <f>avgpoinc!AC66</f>
        <v>294070.54281399236</v>
      </c>
      <c r="G73" s="73">
        <f>avgpoinc!AD66</f>
        <v>624186.75690850837</v>
      </c>
      <c r="H73" s="570">
        <f>B73*0.01/'TC5'!B73</f>
        <v>8.6962467979265767E-2</v>
      </c>
      <c r="I73" s="581">
        <f>C73*0.01/'TC5'!B73</f>
        <v>9.8124419549282749E-2</v>
      </c>
      <c r="J73" s="587">
        <f>D73*0.01/'TC5'!C73</f>
        <v>8.3400082810824117E-2</v>
      </c>
      <c r="K73" s="580">
        <f>E73*0.01/'TC5'!D73</f>
        <v>8.9624430770408367E-2</v>
      </c>
      <c r="L73" s="587">
        <f>F73*0.01/'TC5'!E73</f>
        <v>9.8836894399283878E-2</v>
      </c>
      <c r="M73" s="588">
        <f>G73*0.01/'TC5'!F73</f>
        <v>9.4289866560066216E-2</v>
      </c>
    </row>
    <row r="74" spans="1:13">
      <c r="A74" s="78">
        <v>1978</v>
      </c>
      <c r="B74" s="457">
        <f>avgpoinc!Y67</f>
        <v>391679.42921382654</v>
      </c>
      <c r="C74" s="345">
        <f>avgpoinc!Z67</f>
        <v>440650.45732005103</v>
      </c>
      <c r="D74" s="560">
        <f>avgpoinc!AA67</f>
        <v>373685.42177779472</v>
      </c>
      <c r="E74" s="560">
        <f>avgpoinc!AB67</f>
        <v>533322.75686990574</v>
      </c>
      <c r="F74" s="560">
        <f>avgpoinc!AC67</f>
        <v>307086.27910315117</v>
      </c>
      <c r="G74" s="73">
        <f>avgpoinc!AD67</f>
        <v>657805.9590416312</v>
      </c>
      <c r="H74" s="570">
        <f>B74*0.01/'TC5'!B74</f>
        <v>8.8918357851821575E-2</v>
      </c>
      <c r="I74" s="581">
        <f>C74*0.01/'TC5'!B74</f>
        <v>0.1000356723614475</v>
      </c>
      <c r="J74" s="587">
        <f>D74*0.01/'TC5'!C74</f>
        <v>8.5330476294980695E-2</v>
      </c>
      <c r="K74" s="580">
        <f>E74*0.01/'TC5'!D74</f>
        <v>9.2459295822861609E-2</v>
      </c>
      <c r="L74" s="587">
        <f>F74*0.01/'TC5'!E74</f>
        <v>9.8889610560327426E-2</v>
      </c>
      <c r="M74" s="588">
        <f>G74*0.01/'TC5'!F74</f>
        <v>9.6346908552786811E-2</v>
      </c>
    </row>
    <row r="75" spans="1:13">
      <c r="A75" s="83">
        <v>1979</v>
      </c>
      <c r="B75" s="458">
        <f>avgpoinc!Y68</f>
        <v>407879.45256883098</v>
      </c>
      <c r="C75" s="346">
        <f>avgpoinc!Z68</f>
        <v>456942.20213385986</v>
      </c>
      <c r="D75" s="562">
        <f>avgpoinc!AA68</f>
        <v>387190.88720615319</v>
      </c>
      <c r="E75" s="562">
        <f>avgpoinc!AB68</f>
        <v>558016.38679738156</v>
      </c>
      <c r="F75" s="562">
        <f>avgpoinc!AC68</f>
        <v>310351.36268674012</v>
      </c>
      <c r="G75" s="79">
        <f>avgpoinc!AD68</f>
        <v>680899.20487208967</v>
      </c>
      <c r="H75" s="572">
        <f>B75*0.01/'TC5'!B75</f>
        <v>9.2292897403240204E-2</v>
      </c>
      <c r="I75" s="583">
        <f>C75*0.01/'TC5'!B75</f>
        <v>0.10339456796646118</v>
      </c>
      <c r="J75" s="589">
        <f>D75*0.01/'TC5'!C75</f>
        <v>8.8447086513042436E-2</v>
      </c>
      <c r="K75" s="583">
        <f>E75*0.01/'TC5'!D75</f>
        <v>9.7519077360630049E-2</v>
      </c>
      <c r="L75" s="589">
        <f>F75*0.01/'TC5'!E75</f>
        <v>9.8824158310890198E-2</v>
      </c>
      <c r="M75" s="590">
        <f>G75*0.01/'TC5'!F75</f>
        <v>9.9839083850383731E-2</v>
      </c>
    </row>
    <row r="76" spans="1:13">
      <c r="A76" s="78">
        <v>1980</v>
      </c>
      <c r="B76" s="457">
        <f>avgpoinc!Y69</f>
        <v>372794.25933149346</v>
      </c>
      <c r="C76" s="345">
        <f>avgpoinc!Z69</f>
        <v>420066.86914010497</v>
      </c>
      <c r="D76" s="560">
        <f>avgpoinc!AA69</f>
        <v>357136.40257057844</v>
      </c>
      <c r="E76" s="560">
        <f>avgpoinc!AB69</f>
        <v>524444.1272816672</v>
      </c>
      <c r="F76" s="560">
        <f>avgpoinc!AC69</f>
        <v>272746.13066330506</v>
      </c>
      <c r="G76" s="73">
        <f>avgpoinc!AD69</f>
        <v>622282.18694847403</v>
      </c>
      <c r="H76" s="569">
        <f>B76*0.01/'TC5'!B76</f>
        <v>8.6844928562641144E-2</v>
      </c>
      <c r="I76" s="580">
        <f>C76*0.01/'TC5'!B76</f>
        <v>9.785740077495575E-2</v>
      </c>
      <c r="J76" s="587">
        <f>D76*0.01/'TC5'!C76</f>
        <v>8.4387920796871185E-2</v>
      </c>
      <c r="K76" s="580">
        <f>E76*0.01/'TC5'!D76</f>
        <v>9.4699673354625716E-2</v>
      </c>
      <c r="L76" s="587">
        <f>F76*0.01/'TC5'!E76</f>
        <v>8.8216654956340804E-2</v>
      </c>
      <c r="M76" s="588">
        <f>G76*0.01/'TC5'!F76</f>
        <v>9.4141952693462358E-2</v>
      </c>
    </row>
    <row r="77" spans="1:13">
      <c r="A77" s="78">
        <v>1981</v>
      </c>
      <c r="B77" s="457">
        <f>avgpoinc!Y70</f>
        <v>406165.7112760162</v>
      </c>
      <c r="C77" s="345">
        <f>avgpoinc!Z70</f>
        <v>450673.56657697196</v>
      </c>
      <c r="D77" s="560">
        <f>avgpoinc!AA70</f>
        <v>388549.2981963763</v>
      </c>
      <c r="E77" s="560">
        <f>avgpoinc!AB70</f>
        <v>558267.19829221279</v>
      </c>
      <c r="F77" s="560">
        <f>avgpoinc!AC70</f>
        <v>305152.96781245747</v>
      </c>
      <c r="G77" s="73">
        <f>avgpoinc!AD70</f>
        <v>673670.86308443639</v>
      </c>
      <c r="H77" s="569">
        <f>B77*0.01/'TC5'!B77</f>
        <v>9.3897052109241486E-2</v>
      </c>
      <c r="I77" s="580">
        <f>C77*0.01/'TC5'!B77</f>
        <v>0.10418634116649629</v>
      </c>
      <c r="J77" s="587">
        <f>D77*0.01/'TC5'!C77</f>
        <v>9.2061065137386322E-2</v>
      </c>
      <c r="K77" s="580">
        <f>E77*0.01/'TC5'!D77</f>
        <v>0.10110517591238022</v>
      </c>
      <c r="L77" s="587">
        <f>F77*0.01/'TC5'!E77</f>
        <v>9.6159622073173509E-2</v>
      </c>
      <c r="M77" s="588">
        <f>G77*0.01/'TC5'!F77</f>
        <v>0.10122551769018175</v>
      </c>
    </row>
    <row r="78" spans="1:13">
      <c r="A78" s="78">
        <v>1982</v>
      </c>
      <c r="B78" s="457">
        <f>avgpoinc!Y71</f>
        <v>399591.72395456291</v>
      </c>
      <c r="C78" s="345">
        <f>avgpoinc!Z71</f>
        <v>442555.84547418059</v>
      </c>
      <c r="D78" s="560">
        <f>avgpoinc!AA71</f>
        <v>382044.53225679387</v>
      </c>
      <c r="E78" s="560">
        <f>avgpoinc!AB71</f>
        <v>554776.60881936795</v>
      </c>
      <c r="F78" s="560">
        <f>avgpoinc!AC71</f>
        <v>297896.5342875112</v>
      </c>
      <c r="G78" s="73">
        <f>avgpoinc!AD71</f>
        <v>659104.97305113752</v>
      </c>
      <c r="H78" s="569">
        <f>B78*0.01/'TC5'!B78</f>
        <v>9.5516026020050049E-2</v>
      </c>
      <c r="I78" s="580">
        <f>C78*0.01/'TC5'!B78</f>
        <v>0.10578591376543044</v>
      </c>
      <c r="J78" s="587">
        <f>D78*0.01/'TC5'!C78</f>
        <v>9.4502829015254974E-2</v>
      </c>
      <c r="K78" s="580">
        <f>E78*0.01/'TC5'!D78</f>
        <v>0.10467325896024704</v>
      </c>
      <c r="L78" s="587">
        <f>F78*0.01/'TC5'!E78</f>
        <v>9.5164686441421523E-2</v>
      </c>
      <c r="M78" s="588">
        <f>G78*0.01/'TC5'!F78</f>
        <v>0.10244123637676239</v>
      </c>
    </row>
    <row r="79" spans="1:13">
      <c r="A79" s="78">
        <v>1983</v>
      </c>
      <c r="B79" s="457">
        <f>avgpoinc!Y72</f>
        <v>416796.63574712852</v>
      </c>
      <c r="C79" s="345">
        <f>avgpoinc!Z72</f>
        <v>458637.55455831561</v>
      </c>
      <c r="D79" s="560">
        <f>avgpoinc!AA72</f>
        <v>396404.75233745261</v>
      </c>
      <c r="E79" s="560">
        <f>avgpoinc!AB72</f>
        <v>570578.35116868641</v>
      </c>
      <c r="F79" s="560">
        <f>avgpoinc!AC72</f>
        <v>316671.22653125675</v>
      </c>
      <c r="G79" s="73">
        <f>avgpoinc!AD72</f>
        <v>687556.09958052903</v>
      </c>
      <c r="H79" s="569">
        <f>B79*0.01/'TC5'!B79</f>
        <v>9.8093986511230455E-2</v>
      </c>
      <c r="I79" s="580">
        <f>C79*0.01/'TC5'!B79</f>
        <v>0.10794133692979811</v>
      </c>
      <c r="J79" s="587">
        <f>D79*0.01/'TC5'!C79</f>
        <v>9.7084164619445801E-2</v>
      </c>
      <c r="K79" s="580">
        <f>E79*0.01/'TC5'!D79</f>
        <v>0.10746099799871446</v>
      </c>
      <c r="L79" s="587">
        <f>F79*0.01/'TC5'!E79</f>
        <v>9.7575195133686052E-2</v>
      </c>
      <c r="M79" s="588">
        <f>G79*0.01/'TC5'!F79</f>
        <v>0.10538960248231889</v>
      </c>
    </row>
    <row r="80" spans="1:13">
      <c r="A80" s="78">
        <v>1984</v>
      </c>
      <c r="B80" s="457">
        <f>avgpoinc!Y73</f>
        <v>495580.57505663589</v>
      </c>
      <c r="C80" s="345">
        <f>avgpoinc!Z73</f>
        <v>540938.89069882245</v>
      </c>
      <c r="D80" s="560">
        <f>avgpoinc!AA73</f>
        <v>474960.63206830836</v>
      </c>
      <c r="E80" s="560">
        <f>avgpoinc!AB73</f>
        <v>665827.63164133555</v>
      </c>
      <c r="F80" s="560">
        <f>avgpoinc!AC73</f>
        <v>382361.76532366819</v>
      </c>
      <c r="G80" s="73">
        <f>avgpoinc!AD73</f>
        <v>814464.22713119711</v>
      </c>
      <c r="H80" s="569">
        <f>B80*0.01/'TC5'!B80</f>
        <v>0.10934717208147048</v>
      </c>
      <c r="I80" s="580">
        <f>C80*0.01/'TC5'!B80</f>
        <v>0.11935523897409436</v>
      </c>
      <c r="J80" s="587">
        <f>D80*0.01/'TC5'!C80</f>
        <v>0.10962218791246414</v>
      </c>
      <c r="K80" s="580">
        <f>E80*0.01/'TC5'!D80</f>
        <v>0.1183738559484482</v>
      </c>
      <c r="L80" s="587">
        <f>F80*0.01/'TC5'!E80</f>
        <v>0.10954945534467697</v>
      </c>
      <c r="M80" s="588">
        <f>G80*0.01/'TC5'!F80</f>
        <v>0.11717737466096878</v>
      </c>
    </row>
    <row r="81" spans="1:13">
      <c r="A81" s="78">
        <v>1985</v>
      </c>
      <c r="B81" s="457">
        <f>avgpoinc!Y74</f>
        <v>496943.45533893572</v>
      </c>
      <c r="C81" s="345">
        <f>avgpoinc!Z74</f>
        <v>542080.66650369135</v>
      </c>
      <c r="D81" s="560">
        <f>avgpoinc!AA74</f>
        <v>466904.34994464752</v>
      </c>
      <c r="E81" s="560">
        <f>avgpoinc!AB74</f>
        <v>688074.14032715897</v>
      </c>
      <c r="F81" s="560">
        <f>avgpoinc!AC74</f>
        <v>359772.35916075355</v>
      </c>
      <c r="G81" s="73">
        <f>avgpoinc!AD74</f>
        <v>813739.49235505052</v>
      </c>
      <c r="H81" s="569">
        <f>B81*0.01/'TC5'!B81</f>
        <v>0.10779223591089251</v>
      </c>
      <c r="I81" s="580">
        <f>C81*0.01/'TC5'!B81</f>
        <v>0.11758296936750415</v>
      </c>
      <c r="J81" s="587">
        <f>D81*0.01/'TC5'!C81</f>
        <v>0.10608792304992676</v>
      </c>
      <c r="K81" s="580">
        <f>E81*0.01/'TC5'!D81</f>
        <v>0.1196451038122177</v>
      </c>
      <c r="L81" s="587">
        <f>F81*0.01/'TC5'!E81</f>
        <v>0.10212866961956027</v>
      </c>
      <c r="M81" s="588">
        <f>G81*0.01/'TC5'!F81</f>
        <v>0.11539930850267412</v>
      </c>
    </row>
    <row r="82" spans="1:13">
      <c r="A82" s="78">
        <v>1986</v>
      </c>
      <c r="B82" s="457">
        <f>avgpoinc!Y75</f>
        <v>468114.81904835242</v>
      </c>
      <c r="C82" s="345">
        <f>avgpoinc!Z75</f>
        <v>514871.34859349491</v>
      </c>
      <c r="D82" s="560">
        <f>avgpoinc!AA75</f>
        <v>453600.58068350318</v>
      </c>
      <c r="E82" s="560">
        <f>avgpoinc!AB75</f>
        <v>648845.18015165045</v>
      </c>
      <c r="F82" s="560">
        <f>avgpoinc!AC75</f>
        <v>340360.01888898411</v>
      </c>
      <c r="G82" s="73">
        <f>avgpoinc!AD75</f>
        <v>769034.32349545078</v>
      </c>
      <c r="H82" s="569">
        <f>B82*0.01/'TC5'!B82</f>
        <v>0.10064786672592166</v>
      </c>
      <c r="I82" s="580">
        <f>C82*0.01/'TC5'!B82</f>
        <v>0.11070083826780321</v>
      </c>
      <c r="J82" s="587">
        <f>D82*0.01/'TC5'!C82</f>
        <v>0.10113008320331575</v>
      </c>
      <c r="K82" s="580">
        <f>E82*0.01/'TC5'!D82</f>
        <v>0.11198535561561586</v>
      </c>
      <c r="L82" s="587">
        <f>F82*0.01/'TC5'!E82</f>
        <v>9.5254629850387601E-2</v>
      </c>
      <c r="M82" s="588">
        <f>G82*0.01/'TC5'!F82</f>
        <v>0.10855525732040408</v>
      </c>
    </row>
    <row r="83" spans="1:13">
      <c r="A83" s="78">
        <v>1987</v>
      </c>
      <c r="B83" s="457">
        <f>avgpoinc!Y76</f>
        <v>531889.00092368794</v>
      </c>
      <c r="C83" s="345">
        <f>avgpoinc!Z76</f>
        <v>580867.34787010506</v>
      </c>
      <c r="D83" s="560">
        <f>avgpoinc!AA76</f>
        <v>516583.25049912476</v>
      </c>
      <c r="E83" s="560">
        <f>avgpoinc!AB76</f>
        <v>735249.76205681474</v>
      </c>
      <c r="F83" s="560">
        <f>avgpoinc!AC76</f>
        <v>389491.51251292514</v>
      </c>
      <c r="G83" s="73">
        <f>avgpoinc!AD76</f>
        <v>870310.95973837213</v>
      </c>
      <c r="H83" s="569">
        <f>B83*0.01/'TC5'!B83</f>
        <v>0.11100230365991591</v>
      </c>
      <c r="I83" s="580">
        <f>C83*0.01/'TC5'!B83</f>
        <v>0.1212238147854805</v>
      </c>
      <c r="J83" s="587">
        <f>D83*0.01/'TC5'!C83</f>
        <v>0.11061761528253555</v>
      </c>
      <c r="K83" s="580">
        <f>E83*0.01/'TC5'!D83</f>
        <v>0.12326991558074951</v>
      </c>
      <c r="L83" s="587">
        <f>F83*0.01/'TC5'!E83</f>
        <v>0.10565749555826189</v>
      </c>
      <c r="M83" s="588">
        <f>G83*0.01/'TC5'!F83</f>
        <v>0.12001046538352966</v>
      </c>
    </row>
    <row r="84" spans="1:13">
      <c r="A84" s="78">
        <v>1988</v>
      </c>
      <c r="B84" s="457">
        <f>avgpoinc!Y77</f>
        <v>629390.12692562747</v>
      </c>
      <c r="C84" s="345">
        <f>avgpoinc!Z77</f>
        <v>681557.30997847335</v>
      </c>
      <c r="D84" s="560">
        <f>avgpoinc!AA77</f>
        <v>616652.79910849244</v>
      </c>
      <c r="E84" s="560">
        <f>avgpoinc!AB77</f>
        <v>889139.61535798223</v>
      </c>
      <c r="F84" s="560">
        <f>avgpoinc!AC77</f>
        <v>434639.63958585495</v>
      </c>
      <c r="G84" s="73">
        <f>avgpoinc!AD77</f>
        <v>1018989.5472969194</v>
      </c>
      <c r="H84" s="569">
        <f>B84*0.01/'TC5'!B84</f>
        <v>0.12605167925357819</v>
      </c>
      <c r="I84" s="580">
        <f>C84*0.01/'TC5'!B84</f>
        <v>0.13649950921535492</v>
      </c>
      <c r="J84" s="587">
        <f>D84*0.01/'TC5'!C84</f>
        <v>0.12613692879676819</v>
      </c>
      <c r="K84" s="580">
        <f>E84*0.01/'TC5'!D84</f>
        <v>0.14277820289134979</v>
      </c>
      <c r="L84" s="587">
        <f>F84*0.01/'TC5'!E84</f>
        <v>0.11360278725624086</v>
      </c>
      <c r="M84" s="588">
        <f>G84*0.01/'TC5'!F84</f>
        <v>0.13569185137748718</v>
      </c>
    </row>
    <row r="85" spans="1:13">
      <c r="A85" s="83">
        <v>1989</v>
      </c>
      <c r="B85" s="458">
        <f>avgpoinc!Y78</f>
        <v>617335.02637825045</v>
      </c>
      <c r="C85" s="346">
        <f>avgpoinc!Z78</f>
        <v>668910.45529289485</v>
      </c>
      <c r="D85" s="562">
        <f>avgpoinc!AA78</f>
        <v>597911.25880710315</v>
      </c>
      <c r="E85" s="562">
        <f>avgpoinc!AB78</f>
        <v>857946.78988661303</v>
      </c>
      <c r="F85" s="562">
        <f>avgpoinc!AC78</f>
        <v>439782.13615994633</v>
      </c>
      <c r="G85" s="79">
        <f>avgpoinc!AD78</f>
        <v>992859.9791416435</v>
      </c>
      <c r="H85" s="572">
        <f>B85*0.01/'TC5'!B85</f>
        <v>0.12216458469629285</v>
      </c>
      <c r="I85" s="583">
        <f>C85*0.01/'TC5'!B85</f>
        <v>0.13237085938453672</v>
      </c>
      <c r="J85" s="589">
        <f>D85*0.01/'TC5'!C85</f>
        <v>0.12101374566555023</v>
      </c>
      <c r="K85" s="583">
        <f>E85*0.01/'TC5'!D85</f>
        <v>0.13752749562263489</v>
      </c>
      <c r="L85" s="589">
        <f>F85*0.01/'TC5'!E85</f>
        <v>0.11198765784502031</v>
      </c>
      <c r="M85" s="590">
        <f>G85*0.01/'TC5'!F85</f>
        <v>0.13169625401496884</v>
      </c>
    </row>
    <row r="86" spans="1:13">
      <c r="A86" s="78">
        <v>1990</v>
      </c>
      <c r="B86" s="457">
        <f>avgpoinc!Y79</f>
        <v>617042.11594642885</v>
      </c>
      <c r="C86" s="345">
        <f>avgpoinc!Z79</f>
        <v>668781.24036243081</v>
      </c>
      <c r="D86" s="560">
        <f>avgpoinc!AA79</f>
        <v>602603.02186646021</v>
      </c>
      <c r="E86" s="560">
        <f>avgpoinc!AB79</f>
        <v>860499.5624145834</v>
      </c>
      <c r="F86" s="560">
        <f>avgpoinc!AC79</f>
        <v>437190.22994607553</v>
      </c>
      <c r="G86" s="73">
        <f>avgpoinc!AD79</f>
        <v>987096.67111905431</v>
      </c>
      <c r="H86" s="569">
        <f>B86*0.01/'TC5'!B86</f>
        <v>0.12221521884202956</v>
      </c>
      <c r="I86" s="580">
        <f>C86*0.01/'TC5'!B86</f>
        <v>0.13246299326419828</v>
      </c>
      <c r="J86" s="587">
        <f>D86*0.01/'TC5'!C86</f>
        <v>0.12210848182439803</v>
      </c>
      <c r="K86" s="580">
        <f>E86*0.01/'TC5'!D86</f>
        <v>0.13921153545379641</v>
      </c>
      <c r="L86" s="587">
        <f>F86*0.01/'TC5'!E86</f>
        <v>0.11006081849336626</v>
      </c>
      <c r="M86" s="588">
        <f>G86*0.01/'TC5'!F86</f>
        <v>0.1318645179271698</v>
      </c>
    </row>
    <row r="87" spans="1:13">
      <c r="A87" s="78">
        <v>1991</v>
      </c>
      <c r="B87" s="457">
        <f>avgpoinc!Y80</f>
        <v>573882.72413806978</v>
      </c>
      <c r="C87" s="345">
        <f>avgpoinc!Z80</f>
        <v>623043.68951918499</v>
      </c>
      <c r="D87" s="560">
        <f>avgpoinc!AA80</f>
        <v>552830.25579745474</v>
      </c>
      <c r="E87" s="560">
        <f>avgpoinc!AB80</f>
        <v>785485.51793556812</v>
      </c>
      <c r="F87" s="560">
        <f>avgpoinc!AC80</f>
        <v>422870.0439993022</v>
      </c>
      <c r="G87" s="73">
        <f>avgpoinc!AD80</f>
        <v>923117.21810222464</v>
      </c>
      <c r="H87" s="569">
        <f>B87*0.01/'TC5'!B87</f>
        <v>0.11604249477386475</v>
      </c>
      <c r="I87" s="580">
        <f>C87*0.01/'TC5'!B87</f>
        <v>0.12598313391208649</v>
      </c>
      <c r="J87" s="587">
        <f>D87*0.01/'TC5'!C87</f>
        <v>0.1151027828454971</v>
      </c>
      <c r="K87" s="580">
        <f>E87*0.01/'TC5'!D87</f>
        <v>0.13126537203788757</v>
      </c>
      <c r="L87" s="587">
        <f>F87*0.01/'TC5'!E87</f>
        <v>0.10683659464120863</v>
      </c>
      <c r="M87" s="588">
        <f>G87*0.01/'TC5'!F87</f>
        <v>0.12569202482700348</v>
      </c>
    </row>
    <row r="88" spans="1:13">
      <c r="A88" s="78">
        <v>1992</v>
      </c>
      <c r="B88" s="457">
        <f>avgpoinc!Y81</f>
        <v>626062.37893222354</v>
      </c>
      <c r="C88" s="345">
        <f>avgpoinc!Z81</f>
        <v>675731.6486602535</v>
      </c>
      <c r="D88" s="560">
        <f>avgpoinc!AA81</f>
        <v>607966.97488051874</v>
      </c>
      <c r="E88" s="560">
        <f>avgpoinc!AB81</f>
        <v>860277.42818635073</v>
      </c>
      <c r="F88" s="560">
        <f>avgpoinc!AC81</f>
        <v>458550.01329332305</v>
      </c>
      <c r="G88" s="73">
        <f>avgpoinc!AD81</f>
        <v>1004845.2714582941</v>
      </c>
      <c r="H88" s="569">
        <f>B88*0.01/'TC5'!B88</f>
        <v>0.12418946623802184</v>
      </c>
      <c r="I88" s="580">
        <f>C88*0.01/'TC5'!B88</f>
        <v>0.13404215872287753</v>
      </c>
      <c r="J88" s="587">
        <f>D88*0.01/'TC5'!C88</f>
        <v>0.12390897423028945</v>
      </c>
      <c r="K88" s="580">
        <f>E88*0.01/'TC5'!D88</f>
        <v>0.1414504945278168</v>
      </c>
      <c r="L88" s="587">
        <f>F88*0.01/'TC5'!E88</f>
        <v>0.11289216578006746</v>
      </c>
      <c r="M88" s="588">
        <f>G88*0.01/'TC5'!F88</f>
        <v>0.13414967060089111</v>
      </c>
    </row>
    <row r="89" spans="1:13">
      <c r="A89" s="78">
        <v>1993</v>
      </c>
      <c r="B89" s="457">
        <f>avgpoinc!Y82</f>
        <v>598761.83676963672</v>
      </c>
      <c r="C89" s="345">
        <f>avgpoinc!Z82</f>
        <v>649835.46289658395</v>
      </c>
      <c r="D89" s="560">
        <f>avgpoinc!AA82</f>
        <v>578600.72456634173</v>
      </c>
      <c r="E89" s="560">
        <f>avgpoinc!AB82</f>
        <v>814435.37306335487</v>
      </c>
      <c r="F89" s="560">
        <f>avgpoinc!AC82</f>
        <v>452402.0339340127</v>
      </c>
      <c r="G89" s="73">
        <f>avgpoinc!AD82</f>
        <v>964687.99764999305</v>
      </c>
      <c r="H89" s="569">
        <f>B89*0.01/'TC5'!B89</f>
        <v>0.11777420341968536</v>
      </c>
      <c r="I89" s="580">
        <f>C89*0.01/'TC5'!B89</f>
        <v>0.12782019376754761</v>
      </c>
      <c r="J89" s="587">
        <f>D89*0.01/'TC5'!C89</f>
        <v>0.11665232479572296</v>
      </c>
      <c r="K89" s="580">
        <f>E89*0.01/'TC5'!D89</f>
        <v>0.13239233195781705</v>
      </c>
      <c r="L89" s="587">
        <f>F89*0.01/'TC5'!E89</f>
        <v>0.1105966717004776</v>
      </c>
      <c r="M89" s="588">
        <f>G89*0.01/'TC5'!F89</f>
        <v>0.12769779562950137</v>
      </c>
    </row>
    <row r="90" spans="1:13">
      <c r="A90" s="78">
        <v>1994</v>
      </c>
      <c r="B90" s="457">
        <f>avgpoinc!Y83</f>
        <v>613356.73989591817</v>
      </c>
      <c r="C90" s="345">
        <f>avgpoinc!Z83</f>
        <v>663987.77519079845</v>
      </c>
      <c r="D90" s="560">
        <f>avgpoinc!AA83</f>
        <v>589709.77246302343</v>
      </c>
      <c r="E90" s="560">
        <f>avgpoinc!AB83</f>
        <v>827136.55903948855</v>
      </c>
      <c r="F90" s="560">
        <f>avgpoinc!AC83</f>
        <v>465830.40770007356</v>
      </c>
      <c r="G90" s="73">
        <f>avgpoinc!AD83</f>
        <v>990129.80293702416</v>
      </c>
      <c r="H90" s="569">
        <f>B90*0.01/'TC5'!B90</f>
        <v>0.1168285310268402</v>
      </c>
      <c r="I90" s="580">
        <f>C90*0.01/'TC5'!B90</f>
        <v>0.12647242844104767</v>
      </c>
      <c r="J90" s="587">
        <f>D90*0.01/'TC5'!C90</f>
        <v>0.11521892249584199</v>
      </c>
      <c r="K90" s="580">
        <f>E90*0.01/'TC5'!D90</f>
        <v>0.13027845323085788</v>
      </c>
      <c r="L90" s="587">
        <f>F90*0.01/'TC5'!E90</f>
        <v>0.11031832545995712</v>
      </c>
      <c r="M90" s="588">
        <f>G90*0.01/'TC5'!F90</f>
        <v>0.1269657164812088</v>
      </c>
    </row>
    <row r="91" spans="1:13">
      <c r="A91" s="78">
        <v>1995</v>
      </c>
      <c r="B91" s="457">
        <f>avgpoinc!Y84</f>
        <v>647139.20480095234</v>
      </c>
      <c r="C91" s="345">
        <f>avgpoinc!Z84</f>
        <v>698854.56389542809</v>
      </c>
      <c r="D91" s="560">
        <f>avgpoinc!AA84</f>
        <v>618860.27904484852</v>
      </c>
      <c r="E91" s="560">
        <f>avgpoinc!AB84</f>
        <v>871359.41205650417</v>
      </c>
      <c r="F91" s="560">
        <f>avgpoinc!AC84</f>
        <v>494207.94576902664</v>
      </c>
      <c r="G91" s="73">
        <f>avgpoinc!AD84</f>
        <v>1041293.4807580359</v>
      </c>
      <c r="H91" s="569">
        <f>B91*0.01/'TC5'!B91</f>
        <v>0.12061235308647157</v>
      </c>
      <c r="I91" s="580">
        <f>C91*0.01/'TC5'!B91</f>
        <v>0.13025094568729401</v>
      </c>
      <c r="J91" s="587">
        <f>D91*0.01/'TC5'!C91</f>
        <v>0.11898044496774673</v>
      </c>
      <c r="K91" s="580">
        <f>E91*0.01/'TC5'!D91</f>
        <v>0.13531503081321714</v>
      </c>
      <c r="L91" s="587">
        <f>F91*0.01/'TC5'!E91</f>
        <v>0.11313772946596144</v>
      </c>
      <c r="M91" s="588">
        <f>G91*0.01/'TC5'!F91</f>
        <v>0.13051602244377136</v>
      </c>
    </row>
    <row r="92" spans="1:13">
      <c r="A92" s="78">
        <v>1996</v>
      </c>
      <c r="B92" s="457">
        <f>avgpoinc!Y85</f>
        <v>692026.956756206</v>
      </c>
      <c r="C92" s="345">
        <f>avgpoinc!Z85</f>
        <v>745911.49288937612</v>
      </c>
      <c r="D92" s="560">
        <f>avgpoinc!AA85</f>
        <v>667161.19335917628</v>
      </c>
      <c r="E92" s="560">
        <f>avgpoinc!AB85</f>
        <v>938181.00709345157</v>
      </c>
      <c r="F92" s="560">
        <f>avgpoinc!AC85</f>
        <v>520890.4402234407</v>
      </c>
      <c r="G92" s="73">
        <f>avgpoinc!AD85</f>
        <v>1111155.1921672446</v>
      </c>
      <c r="H92" s="569">
        <f>B92*0.01/'TC5'!B92</f>
        <v>0.12503287196159363</v>
      </c>
      <c r="I92" s="580">
        <f>C92*0.01/'TC5'!B92</f>
        <v>0.1347685307264328</v>
      </c>
      <c r="J92" s="587">
        <f>D92*0.01/'TC5'!C92</f>
        <v>0.12427245080471037</v>
      </c>
      <c r="K92" s="580">
        <f>E92*0.01/'TC5'!D92</f>
        <v>0.14120860397815702</v>
      </c>
      <c r="L92" s="587">
        <f>F92*0.01/'TC5'!E92</f>
        <v>0.11558501422405243</v>
      </c>
      <c r="M92" s="588">
        <f>G92*0.01/'TC5'!F92</f>
        <v>0.13531328737735746</v>
      </c>
    </row>
    <row r="93" spans="1:13">
      <c r="A93" s="78">
        <v>1997</v>
      </c>
      <c r="B93" s="457">
        <f>avgpoinc!Y86</f>
        <v>745975.40280207794</v>
      </c>
      <c r="C93" s="345">
        <f>avgpoinc!Z86</f>
        <v>803062.75110157614</v>
      </c>
      <c r="D93" s="560">
        <f>avgpoinc!AA86</f>
        <v>724491.74382395379</v>
      </c>
      <c r="E93" s="560">
        <f>avgpoinc!AB86</f>
        <v>1014831.649120336</v>
      </c>
      <c r="F93" s="560">
        <f>avgpoinc!AC86</f>
        <v>558800.93130660057</v>
      </c>
      <c r="G93" s="73">
        <f>avgpoinc!AD86</f>
        <v>1195410.9730658922</v>
      </c>
      <c r="H93" s="569">
        <f>B93*0.01/'TC5'!B93</f>
        <v>0.1300544738769531</v>
      </c>
      <c r="I93" s="580">
        <f>C93*0.01/'TC5'!B93</f>
        <v>0.14000716805458066</v>
      </c>
      <c r="J93" s="587">
        <f>D93*0.01/'TC5'!C93</f>
        <v>0.1297076940536499</v>
      </c>
      <c r="K93" s="580">
        <f>E93*0.01/'TC5'!D93</f>
        <v>0.14745600521564481</v>
      </c>
      <c r="L93" s="587">
        <f>F93*0.01/'TC5'!E93</f>
        <v>0.11948628723621368</v>
      </c>
      <c r="M93" s="588">
        <f>G93*0.01/'TC5'!F93</f>
        <v>0.1405980587005615</v>
      </c>
    </row>
    <row r="94" spans="1:13">
      <c r="A94" s="78">
        <v>1998</v>
      </c>
      <c r="B94" s="457">
        <f>avgpoinc!Y87</f>
        <v>779608.38364210411</v>
      </c>
      <c r="C94" s="345">
        <f>avgpoinc!Z87</f>
        <v>840865.38436776272</v>
      </c>
      <c r="D94" s="560">
        <f>avgpoinc!AA87</f>
        <v>763172.2428950785</v>
      </c>
      <c r="E94" s="560">
        <f>avgpoinc!AB87</f>
        <v>1069382.8307756181</v>
      </c>
      <c r="F94" s="560">
        <f>avgpoinc!AC87</f>
        <v>578671.434135105</v>
      </c>
      <c r="G94" s="73">
        <f>avgpoinc!AD87</f>
        <v>1248707.6998427205</v>
      </c>
      <c r="H94" s="569">
        <f>B94*0.01/'TC5'!B94</f>
        <v>0.13090723752975464</v>
      </c>
      <c r="I94" s="580">
        <f>C94*0.01/'TC5'!B94</f>
        <v>0.14119315147399905</v>
      </c>
      <c r="J94" s="587">
        <f>D94*0.01/'TC5'!C94</f>
        <v>0.1306183934211731</v>
      </c>
      <c r="K94" s="580">
        <f>E94*0.01/'TC5'!D94</f>
        <v>0.14925107359886167</v>
      </c>
      <c r="L94" s="587">
        <f>F94*0.01/'TC5'!E94</f>
        <v>0.11964032799005508</v>
      </c>
      <c r="M94" s="588">
        <f>G94*0.01/'TC5'!F94</f>
        <v>0.14153942465782166</v>
      </c>
    </row>
    <row r="95" spans="1:13">
      <c r="A95" s="83">
        <v>1999</v>
      </c>
      <c r="B95" s="458">
        <f>avgpoinc!Y88</f>
        <v>838152.63886120461</v>
      </c>
      <c r="C95" s="346">
        <f>avgpoinc!Z88</f>
        <v>902363.92878667719</v>
      </c>
      <c r="D95" s="562">
        <f>avgpoinc!AA88</f>
        <v>826886.25722678553</v>
      </c>
      <c r="E95" s="562">
        <f>avgpoinc!AB88</f>
        <v>1158402.9712263707</v>
      </c>
      <c r="F95" s="562">
        <f>avgpoinc!AC88</f>
        <v>614780.7394923626</v>
      </c>
      <c r="G95" s="79">
        <f>avgpoinc!AD88</f>
        <v>1343234.8538885054</v>
      </c>
      <c r="H95" s="572">
        <f>B95*0.01/'TC5'!B95</f>
        <v>0.13664476573467255</v>
      </c>
      <c r="I95" s="583">
        <f>C95*0.01/'TC5'!B95</f>
        <v>0.14711318910121915</v>
      </c>
      <c r="J95" s="589">
        <f>D95*0.01/'TC5'!C95</f>
        <v>0.13646213710308075</v>
      </c>
      <c r="K95" s="583">
        <f>E95*0.01/'TC5'!D95</f>
        <v>0.1556825786828995</v>
      </c>
      <c r="L95" s="589">
        <f>F95*0.01/'TC5'!E95</f>
        <v>0.12465084344148633</v>
      </c>
      <c r="M95" s="590">
        <f>G95*0.01/'TC5'!F95</f>
        <v>0.14761896431446075</v>
      </c>
    </row>
    <row r="96" spans="1:13">
      <c r="A96" s="88">
        <v>2000</v>
      </c>
      <c r="B96" s="459">
        <f>avgpoinc!Y89</f>
        <v>890576.84445677116</v>
      </c>
      <c r="C96" s="347">
        <f>avgpoinc!Z89</f>
        <v>958661.25955542433</v>
      </c>
      <c r="D96" s="564">
        <f>avgpoinc!AA89</f>
        <v>883056.46745817584</v>
      </c>
      <c r="E96" s="564">
        <f>avgpoinc!AB89</f>
        <v>1256159.8352274464</v>
      </c>
      <c r="F96" s="564">
        <f>avgpoinc!AC89</f>
        <v>629629.27461149346</v>
      </c>
      <c r="G96" s="85">
        <f>avgpoinc!AD89</f>
        <v>1424365.7308712837</v>
      </c>
      <c r="H96" s="573">
        <f>B96*0.01/'TC5'!B96</f>
        <v>0.14050361514091492</v>
      </c>
      <c r="I96" s="584">
        <f>C96*0.01/'TC5'!B96</f>
        <v>0.15124508738517758</v>
      </c>
      <c r="J96" s="591">
        <f>D96*0.01/'TC5'!C96</f>
        <v>0.14066009223461151</v>
      </c>
      <c r="K96" s="584">
        <f>E96*0.01/'TC5'!D96</f>
        <v>0.16311122477054596</v>
      </c>
      <c r="L96" s="591">
        <f>F96*0.01/'TC5'!E96</f>
        <v>0.12387570738792422</v>
      </c>
      <c r="M96" s="592">
        <f>G96*0.01/'TC5'!F96</f>
        <v>0.15206995606422424</v>
      </c>
    </row>
    <row r="97" spans="1:13">
      <c r="A97" s="78">
        <v>2001</v>
      </c>
      <c r="B97" s="457">
        <f>avgpoinc!Y90</f>
        <v>869375.37011085229</v>
      </c>
      <c r="C97" s="345">
        <f>avgpoinc!Z90</f>
        <v>933629.73583058221</v>
      </c>
      <c r="D97" s="560">
        <f>avgpoinc!AA90</f>
        <v>847985.03065046889</v>
      </c>
      <c r="E97" s="560">
        <f>avgpoinc!AB90</f>
        <v>1203507.5115311244</v>
      </c>
      <c r="F97" s="560">
        <f>avgpoinc!AC90</f>
        <v>635329.40293001872</v>
      </c>
      <c r="G97" s="73">
        <f>avgpoinc!AD90</f>
        <v>1378285.1157339003</v>
      </c>
      <c r="H97" s="569">
        <f>B97*0.01/'TC5'!B97</f>
        <v>0.1378357261419296</v>
      </c>
      <c r="I97" s="580">
        <f>C97*0.01/'TC5'!B97</f>
        <v>0.14802297949790955</v>
      </c>
      <c r="J97" s="587">
        <f>D97*0.01/'TC5'!C97</f>
        <v>0.13669076561927795</v>
      </c>
      <c r="K97" s="580">
        <f>E97*0.01/'TC5'!D97</f>
        <v>0.15880386531353</v>
      </c>
      <c r="L97" s="587">
        <f>F97*0.01/'TC5'!E97</f>
        <v>0.12374360114336014</v>
      </c>
      <c r="M97" s="588">
        <f>G97*0.01/'TC5'!F97</f>
        <v>0.14890512824058533</v>
      </c>
    </row>
    <row r="98" spans="1:13">
      <c r="A98" s="78">
        <v>2002</v>
      </c>
      <c r="B98" s="457">
        <f>avgpoinc!Y91</f>
        <v>879276.4881033639</v>
      </c>
      <c r="C98" s="345">
        <f>avgpoinc!Z91</f>
        <v>939918.28307633533</v>
      </c>
      <c r="D98" s="560">
        <f>avgpoinc!AA91</f>
        <v>850074.37463804602</v>
      </c>
      <c r="E98" s="560">
        <f>avgpoinc!AB91</f>
        <v>1192749.6659075266</v>
      </c>
      <c r="F98" s="560">
        <f>avgpoinc!AC91</f>
        <v>665249.76181903854</v>
      </c>
      <c r="G98" s="73">
        <f>avgpoinc!AD91</f>
        <v>1382370.9410399206</v>
      </c>
      <c r="H98" s="569">
        <f>B98*0.01/'TC5'!B98</f>
        <v>0.13972054421901703</v>
      </c>
      <c r="I98" s="580">
        <f>C98*0.01/'TC5'!B98</f>
        <v>0.14935676753520966</v>
      </c>
      <c r="J98" s="587">
        <f>D98*0.01/'TC5'!C98</f>
        <v>0.13759727776050565</v>
      </c>
      <c r="K98" s="580">
        <f>E98*0.01/'TC5'!D98</f>
        <v>0.15921936929225924</v>
      </c>
      <c r="L98" s="587">
        <f>F98*0.01/'TC5'!E98</f>
        <v>0.12809206545352939</v>
      </c>
      <c r="M98" s="588">
        <f>G98*0.01/'TC5'!F98</f>
        <v>0.15055546164512634</v>
      </c>
    </row>
    <row r="99" spans="1:13">
      <c r="A99" s="78">
        <v>2003</v>
      </c>
      <c r="B99" s="457">
        <f>avgpoinc!Y92</f>
        <v>897915.55283164245</v>
      </c>
      <c r="C99" s="345">
        <f>avgpoinc!Z92</f>
        <v>958555.36562933202</v>
      </c>
      <c r="D99" s="560">
        <f>avgpoinc!AA92</f>
        <v>866939.91096414067</v>
      </c>
      <c r="E99" s="560">
        <f>avgpoinc!AB92</f>
        <v>1218095.1545020186</v>
      </c>
      <c r="F99" s="560">
        <f>avgpoinc!AC92</f>
        <v>673996.29056663718</v>
      </c>
      <c r="G99" s="73">
        <f>avgpoinc!AD92</f>
        <v>1412449.0166492155</v>
      </c>
      <c r="H99" s="569">
        <f>B99*0.01/'TC5'!B99</f>
        <v>0.14119744300842288</v>
      </c>
      <c r="I99" s="580">
        <f>C99*0.01/'TC5'!B99</f>
        <v>0.15073306858539584</v>
      </c>
      <c r="J99" s="587">
        <f>D99*0.01/'TC5'!C99</f>
        <v>0.13889612257480621</v>
      </c>
      <c r="K99" s="580">
        <f>E99*0.01/'TC5'!D99</f>
        <v>0.16164147853851318</v>
      </c>
      <c r="L99" s="587">
        <f>F99*0.01/'TC5'!E99</f>
        <v>0.12779965996742246</v>
      </c>
      <c r="M99" s="588">
        <f>G99*0.01/'TC5'!F99</f>
        <v>0.15263590216636655</v>
      </c>
    </row>
    <row r="100" spans="1:13">
      <c r="A100" s="78">
        <v>2004</v>
      </c>
      <c r="B100" s="457">
        <f>avgpoinc!Y93</f>
        <v>968385.01886410522</v>
      </c>
      <c r="C100" s="345">
        <f>avgpoinc!Z93</f>
        <v>1031033.8532166292</v>
      </c>
      <c r="D100" s="560">
        <f>avgpoinc!AA93</f>
        <v>944140.4720268948</v>
      </c>
      <c r="E100" s="560">
        <f>avgpoinc!AB93</f>
        <v>1328266.8264650134</v>
      </c>
      <c r="F100" s="560">
        <f>avgpoinc!AC93</f>
        <v>710549.1052359126</v>
      </c>
      <c r="G100" s="73">
        <f>avgpoinc!AD93</f>
        <v>1518760.8217036701</v>
      </c>
      <c r="H100" s="569">
        <f>B100*0.01/'TC5'!B100</f>
        <v>0.14794531464576718</v>
      </c>
      <c r="I100" s="580">
        <f>C100*0.01/'TC5'!B100</f>
        <v>0.15751650929450986</v>
      </c>
      <c r="J100" s="587">
        <f>D100*0.01/'TC5'!C100</f>
        <v>0.14659856259822843</v>
      </c>
      <c r="K100" s="580">
        <f>E100*0.01/'TC5'!D100</f>
        <v>0.17056384682655334</v>
      </c>
      <c r="L100" s="587">
        <f>F100*0.01/'TC5'!E100</f>
        <v>0.13153363764286038</v>
      </c>
      <c r="M100" s="588">
        <f>G100*0.01/'TC5'!F100</f>
        <v>0.15994271636009216</v>
      </c>
    </row>
    <row r="101" spans="1:13">
      <c r="A101" s="78">
        <v>2005</v>
      </c>
      <c r="B101" s="457">
        <f>avgpoinc!Y94</f>
        <v>1021780.4446110867</v>
      </c>
      <c r="C101" s="345">
        <f>avgpoinc!Z94</f>
        <v>1084932.5547040091</v>
      </c>
      <c r="D101" s="560">
        <f>avgpoinc!AA94</f>
        <v>991910.91656794376</v>
      </c>
      <c r="E101" s="560">
        <f>avgpoinc!AB94</f>
        <v>1398054.775296503</v>
      </c>
      <c r="F101" s="560">
        <f>avgpoinc!AC94</f>
        <v>752406.69351039734</v>
      </c>
      <c r="G101" s="73">
        <f>avgpoinc!AD94</f>
        <v>1593441.7704570529</v>
      </c>
      <c r="H101" s="569">
        <f>B101*0.01/'TC5'!B101</f>
        <v>0.15226677060127258</v>
      </c>
      <c r="I101" s="580">
        <f>C101*0.01/'TC5'!B101</f>
        <v>0.1616777628660202</v>
      </c>
      <c r="J101" s="587">
        <f>D101*0.01/'TC5'!C101</f>
        <v>0.15089015662670135</v>
      </c>
      <c r="K101" s="580">
        <f>E101*0.01/'TC5'!D101</f>
        <v>0.17543314397335055</v>
      </c>
      <c r="L101" s="587">
        <f>F101*0.01/'TC5'!E101</f>
        <v>0.1355278342962265</v>
      </c>
      <c r="M101" s="588">
        <f>G101*0.01/'TC5'!F101</f>
        <v>0.16403298079967502</v>
      </c>
    </row>
    <row r="102" spans="1:13">
      <c r="A102" s="78">
        <v>2006</v>
      </c>
      <c r="B102" s="457">
        <f>avgpoinc!Y95</f>
        <v>1081088.582434322</v>
      </c>
      <c r="C102" s="345">
        <f>avgpoinc!Z95</f>
        <v>1144865.8729359542</v>
      </c>
      <c r="D102" s="560">
        <f>avgpoinc!AA95</f>
        <v>1052072.8325976583</v>
      </c>
      <c r="E102" s="560">
        <f>avgpoinc!AB95</f>
        <v>1486943.0746248695</v>
      </c>
      <c r="F102" s="560">
        <f>avgpoinc!AC95</f>
        <v>783451.74775182013</v>
      </c>
      <c r="G102" s="73">
        <f>avgpoinc!AD95</f>
        <v>1682168.8515846231</v>
      </c>
      <c r="H102" s="569">
        <f>B102*0.01/'TC5'!B102</f>
        <v>0.15734457969665527</v>
      </c>
      <c r="I102" s="580">
        <f>C102*0.01/'TC5'!B102</f>
        <v>0.16662690043449399</v>
      </c>
      <c r="J102" s="587">
        <f>D102*0.01/'TC5'!C102</f>
        <v>0.15674319863319397</v>
      </c>
      <c r="K102" s="580">
        <f>E102*0.01/'TC5'!D102</f>
        <v>0.18193693459033966</v>
      </c>
      <c r="L102" s="587">
        <f>F102*0.01/'TC5'!E102</f>
        <v>0.138117715716362</v>
      </c>
      <c r="M102" s="588">
        <f>G102*0.01/'TC5'!F102</f>
        <v>0.16981302201747897</v>
      </c>
    </row>
    <row r="103" spans="1:13">
      <c r="A103" s="78">
        <v>2007</v>
      </c>
      <c r="B103" s="457">
        <f>avgpoinc!Y96</f>
        <v>1037494.6240648361</v>
      </c>
      <c r="C103" s="345">
        <f>avgpoinc!Z96</f>
        <v>1101524.6819525519</v>
      </c>
      <c r="D103" s="560">
        <f>avgpoinc!AA96</f>
        <v>1003870.6156864198</v>
      </c>
      <c r="E103" s="560">
        <f>avgpoinc!AB96</f>
        <v>1428081.2719508067</v>
      </c>
      <c r="F103" s="560">
        <f>avgpoinc!AC96</f>
        <v>753458.97405301104</v>
      </c>
      <c r="G103" s="73">
        <f>avgpoinc!AD96</f>
        <v>1618798.8553683124</v>
      </c>
      <c r="H103" s="569">
        <f>B103*0.01/'TC5'!B103</f>
        <v>0.15271821618080139</v>
      </c>
      <c r="I103" s="580">
        <f>C103*0.01/'TC5'!B103</f>
        <v>0.16214337944984433</v>
      </c>
      <c r="J103" s="587">
        <f>D103*0.01/'TC5'!C103</f>
        <v>0.15241597592830661</v>
      </c>
      <c r="K103" s="580">
        <f>E103*0.01/'TC5'!D103</f>
        <v>0.17749765515327448</v>
      </c>
      <c r="L103" s="587">
        <f>F103*0.01/'TC5'!E103</f>
        <v>0.13372327387332913</v>
      </c>
      <c r="M103" s="588">
        <f>G103*0.01/'TC5'!F103</f>
        <v>0.16526046395301816</v>
      </c>
    </row>
    <row r="104" spans="1:13">
      <c r="A104" s="78">
        <v>2008</v>
      </c>
      <c r="B104" s="457">
        <f>avgpoinc!Y97</f>
        <v>1004301.9960861619</v>
      </c>
      <c r="C104" s="345">
        <f>avgpoinc!Z97</f>
        <v>1062135.9753466945</v>
      </c>
      <c r="D104" s="560">
        <f>avgpoinc!AA97</f>
        <v>958945.74568681733</v>
      </c>
      <c r="E104" s="560">
        <f>avgpoinc!AB97</f>
        <v>1352718.5431286469</v>
      </c>
      <c r="F104" s="560">
        <f>avgpoinc!AC97</f>
        <v>753289.09490804735</v>
      </c>
      <c r="G104" s="73">
        <f>avgpoinc!AD97</f>
        <v>1550117.6233925654</v>
      </c>
      <c r="H104" s="569">
        <f>B104*0.01/'TC5'!B104</f>
        <v>0.15202841162681577</v>
      </c>
      <c r="I104" s="580">
        <f>C104*0.01/'TC5'!B104</f>
        <v>0.16078315675258631</v>
      </c>
      <c r="J104" s="587">
        <f>D104*0.01/'TC5'!C104</f>
        <v>0.15040190517902374</v>
      </c>
      <c r="K104" s="580">
        <f>E104*0.01/'TC5'!D104</f>
        <v>0.17511250078678131</v>
      </c>
      <c r="L104" s="587">
        <f>F104*0.01/'TC5'!E104</f>
        <v>0.13529035449028012</v>
      </c>
      <c r="M104" s="588">
        <f>G104*0.01/'TC5'!F104</f>
        <v>0.16356384754180911</v>
      </c>
    </row>
    <row r="105" spans="1:13">
      <c r="A105" s="83">
        <v>2009</v>
      </c>
      <c r="B105" s="460">
        <f>avgpoinc!Y98</f>
        <v>954979.42257250345</v>
      </c>
      <c r="C105" s="348">
        <f>avgpoinc!Z98</f>
        <v>1004372.491963655</v>
      </c>
      <c r="D105" s="562">
        <f>avgpoinc!AA98</f>
        <v>890420.16020507296</v>
      </c>
      <c r="E105" s="562">
        <f>avgpoinc!AB98</f>
        <v>1248183.9996594407</v>
      </c>
      <c r="F105" s="562">
        <f>avgpoinc!AC98</f>
        <v>746084.93295269005</v>
      </c>
      <c r="G105" s="79">
        <f>avgpoinc!AD98</f>
        <v>1476974.7032232715</v>
      </c>
      <c r="H105" s="572">
        <f>B105*0.01/'TC5'!B105</f>
        <v>0.15149302780628202</v>
      </c>
      <c r="I105" s="583">
        <f>C105*0.01/'TC5'!B105</f>
        <v>0.15932849049568173</v>
      </c>
      <c r="J105" s="593">
        <f>D105*0.01/'TC5'!C105</f>
        <v>0.14808030426502228</v>
      </c>
      <c r="K105" s="594">
        <f>E105*0.01/'TC5'!D105</f>
        <v>0.17200405895709994</v>
      </c>
      <c r="L105" s="589">
        <f>F105*0.01/'TC5'!E105</f>
        <v>0.13768021762371063</v>
      </c>
      <c r="M105" s="590">
        <f>G105*0.01/'TC5'!F105</f>
        <v>0.16281780600547788</v>
      </c>
    </row>
    <row r="106" spans="1:13">
      <c r="A106" s="78">
        <v>2010</v>
      </c>
      <c r="B106" s="461">
        <f>avgpoinc!Y99</f>
        <v>1060267.0705726757</v>
      </c>
      <c r="C106" s="349">
        <f>avgpoinc!Z99</f>
        <v>1110210.014705112</v>
      </c>
      <c r="D106" s="560">
        <f>avgpoinc!AA99</f>
        <v>1001036.7854223006</v>
      </c>
      <c r="E106" s="560">
        <f>avgpoinc!AB99</f>
        <v>1391433.4579431072</v>
      </c>
      <c r="F106" s="560">
        <f>avgpoinc!AC99</f>
        <v>814079.24602127471</v>
      </c>
      <c r="G106" s="73">
        <f>avgpoinc!AD99</f>
        <v>1631536.4572527781</v>
      </c>
      <c r="H106" s="569">
        <f>B106*0.01/'TC5'!B106</f>
        <v>0.16289721429347992</v>
      </c>
      <c r="I106" s="580">
        <f>C106*0.01/'TC5'!B106</f>
        <v>0.17057034373283386</v>
      </c>
      <c r="J106" s="595">
        <f>D106*0.01/'TC5'!C106</f>
        <v>0.16127149760723114</v>
      </c>
      <c r="K106" s="596">
        <f>E106*0.01/'TC5'!D106</f>
        <v>0.18631276488304141</v>
      </c>
      <c r="L106" s="587">
        <f>F106*0.01/'TC5'!E106</f>
        <v>0.14508154988288882</v>
      </c>
      <c r="M106" s="588">
        <f>G106*0.01/'TC5'!F106</f>
        <v>0.17514264583587646</v>
      </c>
    </row>
    <row r="107" spans="1:13">
      <c r="A107" s="78">
        <v>2011</v>
      </c>
      <c r="B107" s="461">
        <f>avgpoinc!Y100</f>
        <v>1069826.6597289692</v>
      </c>
      <c r="C107" s="349">
        <f>avgpoinc!Z100</f>
        <v>1121009.6752684601</v>
      </c>
      <c r="D107" s="560">
        <f>avgpoinc!AA100</f>
        <v>1001517.188089976</v>
      </c>
      <c r="E107" s="560">
        <f>avgpoinc!AB100</f>
        <v>1401473.1811699292</v>
      </c>
      <c r="F107" s="560">
        <f>avgpoinc!AC100</f>
        <v>824649.56687189348</v>
      </c>
      <c r="G107" s="73">
        <f>avgpoinc!AD100</f>
        <v>1645012.8758220875</v>
      </c>
      <c r="H107" s="569">
        <f>B107*0.01/'TC5'!B107</f>
        <v>0.16166749596595761</v>
      </c>
      <c r="I107" s="580">
        <f>C107*0.01/'TC5'!B107</f>
        <v>0.16940204799175262</v>
      </c>
      <c r="J107" s="595">
        <f>D107*0.01/'TC5'!C107</f>
        <v>0.15938107669353485</v>
      </c>
      <c r="K107" s="596">
        <f>E107*0.01/'TC5'!D107</f>
        <v>0.18367150425910952</v>
      </c>
      <c r="L107" s="587">
        <f>F107*0.01/'TC5'!E107</f>
        <v>0.14525645971298215</v>
      </c>
      <c r="M107" s="588">
        <f>G107*0.01/'TC5'!F107</f>
        <v>0.17445138096809387</v>
      </c>
    </row>
    <row r="108" spans="1:13">
      <c r="A108" s="78">
        <v>2012</v>
      </c>
      <c r="B108" s="461">
        <f>avgpoinc!Y101</f>
        <v>1153406.2974673635</v>
      </c>
      <c r="C108" s="349">
        <f>avgpoinc!Z101</f>
        <v>1208666.6929563989</v>
      </c>
      <c r="D108" s="560">
        <f>avgpoinc!AA101</f>
        <v>1079444.3110740727</v>
      </c>
      <c r="E108" s="560">
        <f>avgpoinc!AB101</f>
        <v>1535799.764233876</v>
      </c>
      <c r="F108" s="560">
        <f>avgpoinc!AC101</f>
        <v>866933.45949934272</v>
      </c>
      <c r="G108" s="73">
        <f>avgpoinc!AD101</f>
        <v>1767257.5932186912</v>
      </c>
      <c r="H108" s="569">
        <f>B108*0.01/'TC5'!B108</f>
        <v>0.17006734013557434</v>
      </c>
      <c r="I108" s="580">
        <f>C108*0.01/'TC5'!B108</f>
        <v>0.17821536958217621</v>
      </c>
      <c r="J108" s="595">
        <f>D108*0.01/'TC5'!C108</f>
        <v>0.16759064793586731</v>
      </c>
      <c r="K108" s="596">
        <f>E108*0.01/'TC5'!D108</f>
        <v>0.1946801096200943</v>
      </c>
      <c r="L108" s="587">
        <f>F108*0.01/'TC5'!E108</f>
        <v>0.15055897831916806</v>
      </c>
      <c r="M108" s="588">
        <f>G108*0.01/'TC5'!F108</f>
        <v>0.18359021842479706</v>
      </c>
    </row>
    <row r="109" spans="1:13">
      <c r="A109" s="78">
        <v>2013</v>
      </c>
      <c r="B109" s="461">
        <f>avgpoinc!Y102</f>
        <v>1049225.4521021238</v>
      </c>
      <c r="C109" s="349">
        <f>avgpoinc!Z102</f>
        <v>1105314.627444776</v>
      </c>
      <c r="D109" s="560">
        <f>avgpoinc!AA102</f>
        <v>985406.97377803619</v>
      </c>
      <c r="E109" s="560">
        <f>avgpoinc!AB102</f>
        <v>1388867.2042599265</v>
      </c>
      <c r="F109" s="560">
        <f>avgpoinc!AC102</f>
        <v>805036.74386949465</v>
      </c>
      <c r="G109" s="73">
        <f>avgpoinc!AD102</f>
        <v>1614241.4751099539</v>
      </c>
      <c r="H109" s="569">
        <f>B109*0.01/'TC5'!B109</f>
        <v>0.1546590328216553</v>
      </c>
      <c r="I109" s="580">
        <f>C109*0.01/'TC5'!B109</f>
        <v>0.16292674839496613</v>
      </c>
      <c r="J109" s="595">
        <f>D109*0.01/'TC5'!C109</f>
        <v>0.1530822962522507</v>
      </c>
      <c r="K109" s="596">
        <f>E109*0.01/'TC5'!D109</f>
        <v>0.17679406702518463</v>
      </c>
      <c r="L109" s="587">
        <f>F109*0.01/'TC5'!E109</f>
        <v>0.13897041976451874</v>
      </c>
      <c r="M109" s="588">
        <f>G109*0.01/'TC5'!F109</f>
        <v>0.16847074031829837</v>
      </c>
    </row>
    <row r="110" spans="1:13">
      <c r="A110" s="78">
        <v>2014</v>
      </c>
      <c r="B110" s="461">
        <f>avgpoinc!Y103</f>
        <v>1099968.665621764</v>
      </c>
      <c r="C110" s="349">
        <f>avgpoinc!Z103</f>
        <v>1155881.8700351818</v>
      </c>
      <c r="D110" s="560">
        <f>avgpoinc!AA103</f>
        <v>1033402.7595675047</v>
      </c>
      <c r="E110" s="560">
        <f>avgpoinc!AB103</f>
        <v>1454501.3345319058</v>
      </c>
      <c r="F110" s="560">
        <f>avgpoinc!AC103</f>
        <v>844063.21556471579</v>
      </c>
      <c r="G110" s="73">
        <f>avgpoinc!AD103</f>
        <v>1687179.4173233602</v>
      </c>
      <c r="H110" s="569">
        <f>B110*0.01/'TC5'!B110</f>
        <v>0.15842770040035248</v>
      </c>
      <c r="I110" s="580">
        <f>C110*0.01/'TC5'!B110</f>
        <v>0.16648083925247195</v>
      </c>
      <c r="J110" s="595">
        <f>D110*0.01/'TC5'!C110</f>
        <v>0.15665021538734439</v>
      </c>
      <c r="K110" s="596">
        <f>E110*0.01/'TC5'!D110</f>
        <v>0.18091094493865967</v>
      </c>
      <c r="L110" s="587">
        <f>F110*0.01/'TC5'!E110</f>
        <v>0.14230217039585114</v>
      </c>
      <c r="M110" s="588">
        <f>G110*0.01/'TC5'!F110</f>
        <v>0.17256884276866913</v>
      </c>
    </row>
    <row r="111" spans="1:13">
      <c r="A111" s="78">
        <v>2015</v>
      </c>
      <c r="B111" s="461">
        <f>avgpoinc!Y104</f>
        <v>1096596.1571436371</v>
      </c>
      <c r="C111" s="349">
        <f>avgpoinc!Z104</f>
        <v>1151061.1545507563</v>
      </c>
      <c r="D111" s="560">
        <f>avgpoinc!AA104</f>
        <v>1023581.5155030724</v>
      </c>
      <c r="E111" s="560">
        <f>avgpoinc!AB104</f>
        <v>1437533.7240760608</v>
      </c>
      <c r="F111" s="560">
        <f>avgpoinc!AC104</f>
        <v>853084.07117372344</v>
      </c>
      <c r="G111" s="73">
        <f>avgpoinc!AD104</f>
        <v>1679103.6959867477</v>
      </c>
      <c r="H111" s="569">
        <f>B111*0.01/'TC5'!B111</f>
        <v>0.15562276542186743</v>
      </c>
      <c r="I111" s="580">
        <f>C111*0.01/'TC5'!B111</f>
        <v>0.16335213184356692</v>
      </c>
      <c r="J111" s="595">
        <f>D111*0.01/'TC5'!C111</f>
        <v>0.15392591059207916</v>
      </c>
      <c r="K111" s="596">
        <f>E111*0.01/'TC5'!D111</f>
        <v>0.17704053223133084</v>
      </c>
      <c r="L111" s="587">
        <f>F111*0.01/'TC5'!E111</f>
        <v>0.1408245861530304</v>
      </c>
      <c r="M111" s="588">
        <f>G111*0.01/'TC5'!F111</f>
        <v>0.16989856958389279</v>
      </c>
    </row>
    <row r="112" spans="1:13">
      <c r="A112" s="78">
        <v>2016</v>
      </c>
      <c r="B112" s="461">
        <f>avgpoinc!Y105</f>
        <v>1067928.867155252</v>
      </c>
      <c r="C112" s="349">
        <f>avgpoinc!Z105</f>
        <v>1119890.4422179656</v>
      </c>
      <c r="D112" s="560">
        <f>avgpoinc!AA105</f>
        <v>987339.71243399568</v>
      </c>
      <c r="E112" s="560">
        <f>avgpoinc!AB105</f>
        <v>1393002.2332854338</v>
      </c>
      <c r="F112" s="560">
        <f>avgpoinc!AC105</f>
        <v>839079.03411413461</v>
      </c>
      <c r="G112" s="73">
        <f>avgpoinc!AD105</f>
        <v>1629205.9850492561</v>
      </c>
      <c r="H112" s="569">
        <f>B112*0.01/'TC5'!B112</f>
        <v>0.15229892730712891</v>
      </c>
      <c r="I112" s="580">
        <f>C112*0.01/'TC5'!B112</f>
        <v>0.15970924496650693</v>
      </c>
      <c r="J112" s="595">
        <f>D112*0.01/'TC5'!C112</f>
        <v>0.15049344301223755</v>
      </c>
      <c r="K112" s="596">
        <f>E112*0.01/'TC5'!D112</f>
        <v>0.17328153550624845</v>
      </c>
      <c r="L112" s="587">
        <f>F112*0.01/'TC5'!E112</f>
        <v>0.13816891610622406</v>
      </c>
      <c r="M112" s="588">
        <f>G112*0.01/'TC5'!F112</f>
        <v>0.16636846959590912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224">
        <f t="shared" ref="B120:G120" si="0">(B110/B76)^(1/34)-1</f>
        <v>3.2335624803075502E-2</v>
      </c>
      <c r="C120" s="224">
        <f t="shared" si="0"/>
        <v>3.0218312499193489E-2</v>
      </c>
      <c r="D120" s="224">
        <f t="shared" si="0"/>
        <v>3.174324052028088E-2</v>
      </c>
      <c r="E120" s="224">
        <f t="shared" si="0"/>
        <v>3.0456943370293255E-2</v>
      </c>
      <c r="F120" s="224">
        <f t="shared" si="0"/>
        <v>3.3784207457639992E-2</v>
      </c>
      <c r="G120" s="224">
        <f t="shared" si="0"/>
        <v>2.977041093145294E-2</v>
      </c>
      <c r="H120" s="224"/>
      <c r="I120" s="224"/>
      <c r="J120" s="224"/>
      <c r="K120" s="224"/>
      <c r="L120" s="224"/>
      <c r="M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20"/>
  <sheetViews>
    <sheetView workbookViewId="0">
      <pane xSplit="1" ySplit="8" topLeftCell="B80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279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>
        <f>avgpoinc!AK2</f>
        <v>955681.89280377585</v>
      </c>
      <c r="C9" s="343">
        <f>avgpoinc!AL2</f>
        <v>993858.30521411914</v>
      </c>
      <c r="D9" s="343"/>
      <c r="E9" s="96"/>
      <c r="F9" s="96"/>
      <c r="G9" s="95">
        <f>avgpoinc!AP2</f>
        <v>1472310.8803992404</v>
      </c>
      <c r="H9" s="566">
        <f>B9*0.001/'TC5'!B9</f>
        <v>7.6737766845462352E-2</v>
      </c>
      <c r="I9" s="577">
        <f>C9*0.001/'TC5'!B9</f>
        <v>7.980319338184505E-2</v>
      </c>
      <c r="J9" s="611"/>
      <c r="K9" s="577"/>
      <c r="L9" s="611"/>
      <c r="M9" s="597">
        <f>G9*0.001/'TC5'!F9</f>
        <v>7.8625171604542798E-2</v>
      </c>
    </row>
    <row r="10" spans="1:13" s="98" customFormat="1" ht="15.05" customHeight="1">
      <c r="A10" s="103">
        <v>1914</v>
      </c>
      <c r="B10" s="454">
        <f>avgpoinc!AK3</f>
        <v>857892.79188892327</v>
      </c>
      <c r="C10" s="343">
        <f>avgpoinc!AL3</f>
        <v>893011.5998299669</v>
      </c>
      <c r="D10" s="343"/>
      <c r="E10" s="96"/>
      <c r="F10" s="96"/>
      <c r="G10" s="95">
        <f>avgpoinc!AP3</f>
        <v>1324123.1355289984</v>
      </c>
      <c r="H10" s="566">
        <f>B10*0.001/'TC5'!B10</f>
        <v>7.6244679413392191E-2</v>
      </c>
      <c r="I10" s="577">
        <f>C10*0.001/'TC5'!B10</f>
        <v>7.9365841262706405E-2</v>
      </c>
      <c r="J10" s="611"/>
      <c r="K10" s="577"/>
      <c r="L10" s="611"/>
      <c r="M10" s="597">
        <f>G10*0.001/'TC5'!F10</f>
        <v>7.8161426867034894E-2</v>
      </c>
    </row>
    <row r="11" spans="1:13" s="98" customFormat="1" ht="15.05" customHeight="1">
      <c r="A11" s="103">
        <v>1915</v>
      </c>
      <c r="B11" s="454">
        <f>avgpoinc!AK4</f>
        <v>910275.8976716199</v>
      </c>
      <c r="C11" s="343">
        <f>avgpoinc!AL4</f>
        <v>944616.50747665367</v>
      </c>
      <c r="D11" s="343"/>
      <c r="E11" s="96"/>
      <c r="F11" s="96"/>
      <c r="G11" s="95">
        <f>avgpoinc!AP4</f>
        <v>1404529.1410538196</v>
      </c>
      <c r="H11" s="566">
        <f>B11*0.001/'TC5'!B11</f>
        <v>7.9325283591740514E-2</v>
      </c>
      <c r="I11" s="577">
        <f>C11*0.001/'TC5'!B11</f>
        <v>8.2317869266551297E-2</v>
      </c>
      <c r="J11" s="611"/>
      <c r="K11" s="577"/>
      <c r="L11" s="611"/>
      <c r="M11" s="597">
        <f>G11*0.001/'TC5'!F11</f>
        <v>8.1187275331479278E-2</v>
      </c>
    </row>
    <row r="12" spans="1:13" s="98" customFormat="1" ht="15.05" customHeight="1">
      <c r="A12" s="103">
        <v>1916</v>
      </c>
      <c r="B12" s="454">
        <f>avgpoinc!AK5</f>
        <v>1314153.3391620519</v>
      </c>
      <c r="C12" s="343">
        <f>avgpoinc!AL5</f>
        <v>1347753.3031750796</v>
      </c>
      <c r="D12" s="343"/>
      <c r="E12" s="96"/>
      <c r="F12" s="96"/>
      <c r="G12" s="95">
        <f>avgpoinc!AP5</f>
        <v>2018847.0194815625</v>
      </c>
      <c r="H12" s="566">
        <f>B12*0.001/'TC5'!B12</f>
        <v>0.10042828827002052</v>
      </c>
      <c r="I12" s="577">
        <f>C12*0.001/'TC5'!B12</f>
        <v>0.10299601516398732</v>
      </c>
      <c r="J12" s="611"/>
      <c r="K12" s="577"/>
      <c r="L12" s="611"/>
      <c r="M12" s="597">
        <f>G12*0.001/'TC5'!F12</f>
        <v>0.1022071620926444</v>
      </c>
    </row>
    <row r="13" spans="1:13" s="98" customFormat="1" ht="15.05" customHeight="1">
      <c r="A13" s="103">
        <v>1917</v>
      </c>
      <c r="B13" s="454">
        <f>avgpoinc!AK6</f>
        <v>971679.45225239953</v>
      </c>
      <c r="C13" s="343">
        <f>avgpoinc!AL6</f>
        <v>1014735.1251607334</v>
      </c>
      <c r="D13" s="343"/>
      <c r="E13" s="96"/>
      <c r="F13" s="96"/>
      <c r="G13" s="95">
        <f>avgpoinc!AP6</f>
        <v>1507038.4002420306</v>
      </c>
      <c r="H13" s="566">
        <f>B13*0.001/'TC5'!B13</f>
        <v>7.5437156143279241E-2</v>
      </c>
      <c r="I13" s="577">
        <f>C13*0.001/'TC5'!B13</f>
        <v>7.8779819726944533E-2</v>
      </c>
      <c r="J13" s="611"/>
      <c r="K13" s="577"/>
      <c r="L13" s="611"/>
      <c r="M13" s="597">
        <f>G13*0.001/'TC5'!F13</f>
        <v>7.7573069299190292E-2</v>
      </c>
    </row>
    <row r="14" spans="1:13" s="98" customFormat="1" ht="15.05" customHeight="1">
      <c r="A14" s="103">
        <v>1918</v>
      </c>
      <c r="B14" s="454">
        <f>avgpoinc!AK7</f>
        <v>622754.28867403651</v>
      </c>
      <c r="C14" s="343">
        <f>avgpoinc!AL7</f>
        <v>665643.54976954579</v>
      </c>
      <c r="D14" s="380"/>
      <c r="E14" s="340"/>
      <c r="F14" s="340"/>
      <c r="G14" s="95">
        <f>avgpoinc!AP7</f>
        <v>974225.60122190381</v>
      </c>
      <c r="H14" s="566">
        <f>B14*0.001/'TC5'!B14</f>
        <v>4.5695287316183851E-2</v>
      </c>
      <c r="I14" s="577">
        <f>C14*0.001/'TC5'!B14</f>
        <v>4.884233446492528E-2</v>
      </c>
      <c r="J14" s="611"/>
      <c r="K14" s="577"/>
      <c r="L14" s="611"/>
      <c r="M14" s="597">
        <f>G14*0.001/'TC5'!F14</f>
        <v>4.7813881149726387E-2</v>
      </c>
    </row>
    <row r="15" spans="1:13" s="98" customFormat="1" ht="15.05" customHeight="1">
      <c r="A15" s="102">
        <v>1919</v>
      </c>
      <c r="B15" s="455">
        <f>avgpoinc!AK8</f>
        <v>911693.2643720553</v>
      </c>
      <c r="C15" s="342">
        <f>avgpoinc!AL8</f>
        <v>943085.78881401243</v>
      </c>
      <c r="D15" s="381"/>
      <c r="E15" s="341"/>
      <c r="F15" s="341"/>
      <c r="G15" s="99">
        <f>avgpoinc!AP8</f>
        <v>1409302.1941250341</v>
      </c>
      <c r="H15" s="567">
        <f>B15*0.001/'TC5'!B15</f>
        <v>7.0599216438694601E-2</v>
      </c>
      <c r="I15" s="578">
        <f>C15*0.001/'TC5'!B15</f>
        <v>7.3030173992342032E-2</v>
      </c>
      <c r="J15" s="612"/>
      <c r="K15" s="578"/>
      <c r="L15" s="612"/>
      <c r="M15" s="598">
        <f>G15*0.001/'TC5'!F15</f>
        <v>7.2543777824076991E-2</v>
      </c>
    </row>
    <row r="16" spans="1:13" s="98" customFormat="1" ht="15.05" customHeight="1">
      <c r="A16" s="103">
        <v>1920</v>
      </c>
      <c r="B16" s="454">
        <f>avgpoinc!AK9</f>
        <v>713540.54946716514</v>
      </c>
      <c r="C16" s="343">
        <f>avgpoinc!AL9</f>
        <v>742770.45294437278</v>
      </c>
      <c r="D16" s="380"/>
      <c r="E16" s="340"/>
      <c r="F16" s="340"/>
      <c r="G16" s="95">
        <f>avgpoinc!AP9</f>
        <v>1111186.1429595288</v>
      </c>
      <c r="H16" s="566">
        <f>B16*0.001/'TC5'!B16</f>
        <v>5.6480255631417627E-2</v>
      </c>
      <c r="I16" s="577">
        <f>C16*0.001/'TC5'!B16</f>
        <v>5.8793946733776366E-2</v>
      </c>
      <c r="J16" s="611"/>
      <c r="K16" s="577"/>
      <c r="L16" s="611"/>
      <c r="M16" s="597">
        <f>G16*0.001/'TC5'!F16</f>
        <v>5.8401736693059203E-2</v>
      </c>
    </row>
    <row r="17" spans="1:13" s="98" customFormat="1" ht="15.05" customHeight="1">
      <c r="A17" s="103">
        <v>1921</v>
      </c>
      <c r="B17" s="454">
        <f>avgpoinc!AK10</f>
        <v>605131.31409656024</v>
      </c>
      <c r="C17" s="343">
        <f>avgpoinc!AL10</f>
        <v>633918.45878294425</v>
      </c>
      <c r="D17" s="380"/>
      <c r="E17" s="340"/>
      <c r="F17" s="340"/>
      <c r="G17" s="95">
        <f>avgpoinc!AP10</f>
        <v>940405.07196450583</v>
      </c>
      <c r="H17" s="566">
        <f>B17*0.001/'TC5'!B17</f>
        <v>5.3127527460775911E-2</v>
      </c>
      <c r="I17" s="577">
        <f>C17*0.001/'TC5'!B17</f>
        <v>5.5654895957854146E-2</v>
      </c>
      <c r="J17" s="611"/>
      <c r="K17" s="577"/>
      <c r="L17" s="611"/>
      <c r="M17" s="597">
        <f>G17*0.001/'TC5'!F17</f>
        <v>5.4950241087774049E-2</v>
      </c>
    </row>
    <row r="18" spans="1:13" s="98" customFormat="1" ht="15.05" customHeight="1">
      <c r="A18" s="103">
        <v>1922</v>
      </c>
      <c r="B18" s="454">
        <f>avgpoinc!AK11</f>
        <v>648235.20403530553</v>
      </c>
      <c r="C18" s="343">
        <f>avgpoinc!AL11</f>
        <v>682266.26403385261</v>
      </c>
      <c r="D18" s="380"/>
      <c r="E18" s="340"/>
      <c r="F18" s="340"/>
      <c r="G18" s="95">
        <f>avgpoinc!AP11</f>
        <v>1004601.8334366756</v>
      </c>
      <c r="H18" s="566">
        <f>B18*0.001/'TC5'!B18</f>
        <v>5.2434426236450546E-2</v>
      </c>
      <c r="I18" s="577">
        <f>C18*0.001/'TC5'!B18</f>
        <v>5.5187129412911873E-2</v>
      </c>
      <c r="J18" s="611"/>
      <c r="K18" s="577"/>
      <c r="L18" s="611"/>
      <c r="M18" s="597">
        <f>G18*0.001/'TC5'!F18</f>
        <v>5.4237709705682563E-2</v>
      </c>
    </row>
    <row r="19" spans="1:13" s="98" customFormat="1" ht="15.05" customHeight="1">
      <c r="A19" s="103">
        <v>1923</v>
      </c>
      <c r="B19" s="454">
        <f>avgpoinc!AK12</f>
        <v>732136.8138266094</v>
      </c>
      <c r="C19" s="343">
        <f>avgpoinc!AL12</f>
        <v>762913.53035741439</v>
      </c>
      <c r="D19" s="380"/>
      <c r="E19" s="340"/>
      <c r="F19" s="340"/>
      <c r="G19" s="95">
        <f>avgpoinc!AP12</f>
        <v>1133581.2476996665</v>
      </c>
      <c r="H19" s="566">
        <f>B19*0.001/'TC5'!B19</f>
        <v>5.2624901476769376E-2</v>
      </c>
      <c r="I19" s="577">
        <f>C19*0.001/'TC5'!B19</f>
        <v>5.4837085927305206E-2</v>
      </c>
      <c r="J19" s="611"/>
      <c r="K19" s="577"/>
      <c r="L19" s="611"/>
      <c r="M19" s="597">
        <f>G19*0.001/'TC5'!F19</f>
        <v>5.4413882353266059E-2</v>
      </c>
    </row>
    <row r="20" spans="1:13" s="98" customFormat="1" ht="15.05" customHeight="1">
      <c r="A20" s="103">
        <v>1924</v>
      </c>
      <c r="B20" s="454">
        <f>avgpoinc!AK13</f>
        <v>775875.21279422659</v>
      </c>
      <c r="C20" s="343">
        <f>avgpoinc!AL13</f>
        <v>808298.64200156427</v>
      </c>
      <c r="D20" s="380"/>
      <c r="E20" s="340"/>
      <c r="F20" s="340"/>
      <c r="G20" s="95">
        <f>avgpoinc!AP13</f>
        <v>1198529.2969209582</v>
      </c>
      <c r="H20" s="566">
        <f>B20*0.001/'TC5'!B20</f>
        <v>5.6491992366820266E-2</v>
      </c>
      <c r="I20" s="577">
        <f>C20*0.001/'TC5'!B20</f>
        <v>5.8852763899513681E-2</v>
      </c>
      <c r="J20" s="611"/>
      <c r="K20" s="577"/>
      <c r="L20" s="611"/>
      <c r="M20" s="597">
        <f>G20*0.001/'TC5'!F20</f>
        <v>5.8289929426890208E-2</v>
      </c>
    </row>
    <row r="21" spans="1:13" s="98" customFormat="1" ht="15.05" customHeight="1">
      <c r="A21" s="103">
        <v>1925</v>
      </c>
      <c r="B21" s="454">
        <f>avgpoinc!AK14</f>
        <v>926917.14942579484</v>
      </c>
      <c r="C21" s="343">
        <f>avgpoinc!AL14</f>
        <v>957543.97825920128</v>
      </c>
      <c r="D21" s="380"/>
      <c r="E21" s="340"/>
      <c r="F21" s="340"/>
      <c r="G21" s="95">
        <f>avgpoinc!AP14</f>
        <v>1424857.4613600576</v>
      </c>
      <c r="H21" s="566">
        <f>B21*0.001/'TC5'!B21</f>
        <v>6.6294074198840508E-2</v>
      </c>
      <c r="I21" s="577">
        <f>C21*0.001/'TC5'!B21</f>
        <v>6.8484536706104299E-2</v>
      </c>
      <c r="J21" s="611"/>
      <c r="K21" s="577"/>
      <c r="L21" s="611"/>
      <c r="M21" s="597">
        <f>G21*0.001/'TC5'!F21</f>
        <v>6.8083738877775718E-2</v>
      </c>
    </row>
    <row r="22" spans="1:13" s="98" customFormat="1" ht="15.05" customHeight="1">
      <c r="A22" s="103">
        <v>1926</v>
      </c>
      <c r="B22" s="454">
        <f>avgpoinc!AK15</f>
        <v>1113134.8227150829</v>
      </c>
      <c r="C22" s="343">
        <f>avgpoinc!AL15</f>
        <v>1140916.7696666343</v>
      </c>
      <c r="D22" s="380"/>
      <c r="E22" s="340"/>
      <c r="F22" s="340"/>
      <c r="G22" s="95">
        <f>avgpoinc!AP15</f>
        <v>1706814.70241723</v>
      </c>
      <c r="H22" s="566">
        <f>B22*0.001/'TC5'!B22</f>
        <v>7.6057232645612566E-2</v>
      </c>
      <c r="I22" s="577">
        <f>C22*0.001/'TC5'!B22</f>
        <v>7.7955491472416913E-2</v>
      </c>
      <c r="J22" s="611"/>
      <c r="K22" s="577"/>
      <c r="L22" s="611"/>
      <c r="M22" s="597">
        <f>G22*0.001/'TC5'!F22</f>
        <v>7.781631141317738E-2</v>
      </c>
    </row>
    <row r="23" spans="1:13" s="98" customFormat="1" ht="15.05" customHeight="1">
      <c r="A23" s="103">
        <v>1927</v>
      </c>
      <c r="B23" s="454">
        <f>avgpoinc!AK16</f>
        <v>1008514.8566238824</v>
      </c>
      <c r="C23" s="343">
        <f>avgpoinc!AL16</f>
        <v>1038924.4948582847</v>
      </c>
      <c r="D23" s="380"/>
      <c r="E23" s="340"/>
      <c r="F23" s="340"/>
      <c r="G23" s="95">
        <f>avgpoinc!AP16</f>
        <v>1550738.4034462157</v>
      </c>
      <c r="H23" s="566">
        <f>B23*0.001/'TC5'!B23</f>
        <v>7.0199683740958807E-2</v>
      </c>
      <c r="I23" s="577">
        <f>C23*0.001/'TC5'!B23</f>
        <v>7.2316407131507873E-2</v>
      </c>
      <c r="J23" s="611"/>
      <c r="K23" s="577"/>
      <c r="L23" s="611"/>
      <c r="M23" s="597">
        <f>G23*0.001/'TC5'!F23</f>
        <v>7.1930675203222744E-2</v>
      </c>
    </row>
    <row r="24" spans="1:13" s="98" customFormat="1" ht="15.05" customHeight="1">
      <c r="A24" s="103">
        <v>1928</v>
      </c>
      <c r="B24" s="454">
        <f>avgpoinc!AK17</f>
        <v>1128207.2128626176</v>
      </c>
      <c r="C24" s="343">
        <f>avgpoinc!AL17</f>
        <v>1158105.1386798052</v>
      </c>
      <c r="D24" s="380"/>
      <c r="E24" s="340"/>
      <c r="F24" s="340"/>
      <c r="G24" s="95">
        <f>avgpoinc!AP17</f>
        <v>1734401.7164045521</v>
      </c>
      <c r="H24" s="566">
        <f>B24*0.001/'TC5'!B24</f>
        <v>7.7690995285077072E-2</v>
      </c>
      <c r="I24" s="577">
        <f>C24*0.001/'TC5'!B24</f>
        <v>7.9749836592963252E-2</v>
      </c>
      <c r="J24" s="611"/>
      <c r="K24" s="577"/>
      <c r="L24" s="611"/>
      <c r="M24" s="597">
        <f>G24*0.001/'TC5'!F24</f>
        <v>7.9388891505124279E-2</v>
      </c>
    </row>
    <row r="25" spans="1:13" s="98" customFormat="1" ht="15.05" customHeight="1">
      <c r="A25" s="102">
        <v>1929</v>
      </c>
      <c r="B25" s="455">
        <f>avgpoinc!AK18</f>
        <v>1173234.4542503122</v>
      </c>
      <c r="C25" s="342">
        <f>avgpoinc!AL18</f>
        <v>1204233.2739141074</v>
      </c>
      <c r="D25" s="381"/>
      <c r="E25" s="341"/>
      <c r="F25" s="341"/>
      <c r="G25" s="99">
        <f>avgpoinc!AP18</f>
        <v>1811039.7565921673</v>
      </c>
      <c r="H25" s="567">
        <f>B25*0.001/'TC5'!B25</f>
        <v>7.6955066949340567E-2</v>
      </c>
      <c r="I25" s="578">
        <f>C25*0.001/'TC5'!B25</f>
        <v>7.8988348731967917E-2</v>
      </c>
      <c r="J25" s="612"/>
      <c r="K25" s="578"/>
      <c r="L25" s="612"/>
      <c r="M25" s="598">
        <f>G25*0.001/'TC5'!F25</f>
        <v>7.8675371098908778E-2</v>
      </c>
    </row>
    <row r="26" spans="1:13" s="98" customFormat="1" ht="15.05" customHeight="1">
      <c r="A26" s="103">
        <v>1930</v>
      </c>
      <c r="B26" s="454">
        <f>avgpoinc!AK19</f>
        <v>694330.18241505208</v>
      </c>
      <c r="C26" s="343">
        <f>avgpoinc!AL19</f>
        <v>722288.75546263927</v>
      </c>
      <c r="D26" s="380"/>
      <c r="E26" s="340"/>
      <c r="F26" s="340"/>
      <c r="G26" s="95">
        <f>avgpoinc!AP19</f>
        <v>1089185.6198854318</v>
      </c>
      <c r="H26" s="566">
        <f>B26*0.001/'TC5'!B26</f>
        <v>5.0534228663535456E-2</v>
      </c>
      <c r="I26" s="577">
        <f>C26*0.001/'TC5'!B26</f>
        <v>5.256908896383039E-2</v>
      </c>
      <c r="J26" s="611"/>
      <c r="K26" s="577"/>
      <c r="L26" s="611"/>
      <c r="M26" s="597">
        <f>G26*0.001/'TC5'!F26</f>
        <v>5.2232266186160552E-2</v>
      </c>
    </row>
    <row r="27" spans="1:13" s="98" customFormat="1" ht="15.05" customHeight="1">
      <c r="A27" s="103">
        <v>1931</v>
      </c>
      <c r="B27" s="454">
        <f>avgpoinc!AK20</f>
        <v>360428.04073282349</v>
      </c>
      <c r="C27" s="343">
        <f>avgpoinc!AL20</f>
        <v>397933.97347054404</v>
      </c>
      <c r="D27" s="380"/>
      <c r="E27" s="340"/>
      <c r="F27" s="340"/>
      <c r="G27" s="95">
        <f>avgpoinc!AP20</f>
        <v>574973.64424880501</v>
      </c>
      <c r="H27" s="566">
        <f>B27*0.001/'TC5'!B27</f>
        <v>2.9367359829184897E-2</v>
      </c>
      <c r="I27" s="577">
        <f>C27*0.001/'TC5'!B27</f>
        <v>3.242331024913106E-2</v>
      </c>
      <c r="J27" s="611"/>
      <c r="K27" s="577"/>
      <c r="L27" s="611"/>
      <c r="M27" s="597">
        <f>G27*0.001/'TC5'!F27</f>
        <v>3.0854161104976994E-2</v>
      </c>
    </row>
    <row r="28" spans="1:13" s="98" customFormat="1" ht="15.05" customHeight="1">
      <c r="A28" s="103">
        <v>1932</v>
      </c>
      <c r="B28" s="454">
        <f>avgpoinc!AK21</f>
        <v>308540.9901699553</v>
      </c>
      <c r="C28" s="343">
        <f>avgpoinc!AL21</f>
        <v>339414.22616555064</v>
      </c>
      <c r="D28" s="380"/>
      <c r="E28" s="340"/>
      <c r="F28" s="340"/>
      <c r="G28" s="95">
        <f>avgpoinc!AP21</f>
        <v>491788.69445298903</v>
      </c>
      <c r="H28" s="566">
        <f>B28*0.001/'TC5'!B28</f>
        <v>2.9713026558246074E-2</v>
      </c>
      <c r="I28" s="577">
        <f>C28*0.001/'TC5'!B28</f>
        <v>3.2686172137933303E-2</v>
      </c>
      <c r="J28" s="611"/>
      <c r="K28" s="577"/>
      <c r="L28" s="611"/>
      <c r="M28" s="597">
        <f>G28*0.001/'TC5'!F28</f>
        <v>3.1164122666840835E-2</v>
      </c>
    </row>
    <row r="29" spans="1:13" s="98" customFormat="1" ht="15.05" customHeight="1">
      <c r="A29" s="103">
        <v>1933</v>
      </c>
      <c r="B29" s="454">
        <f>avgpoinc!AK22</f>
        <v>383616.53605978074</v>
      </c>
      <c r="C29" s="343">
        <f>avgpoinc!AL22</f>
        <v>414125.20228033955</v>
      </c>
      <c r="D29" s="380"/>
      <c r="E29" s="340"/>
      <c r="F29" s="340"/>
      <c r="G29" s="95">
        <f>avgpoinc!AP22</f>
        <v>606231.22489061172</v>
      </c>
      <c r="H29" s="566">
        <f>B29*0.001/'TC5'!B29</f>
        <v>3.8195057298806928E-2</v>
      </c>
      <c r="I29" s="577">
        <f>C29*0.001/'TC5'!B29</f>
        <v>4.1232674671544033E-2</v>
      </c>
      <c r="J29" s="611"/>
      <c r="K29" s="577"/>
      <c r="L29" s="611"/>
      <c r="M29" s="597">
        <f>G29*0.001/'TC5'!F29</f>
        <v>3.9663388647690798E-2</v>
      </c>
    </row>
    <row r="30" spans="1:13" s="98" customFormat="1" ht="15.05" customHeight="1">
      <c r="A30" s="103">
        <v>1934</v>
      </c>
      <c r="B30" s="454">
        <f>avgpoinc!AK23</f>
        <v>434028.0023842855</v>
      </c>
      <c r="C30" s="343">
        <f>avgpoinc!AL23</f>
        <v>464525.23555596999</v>
      </c>
      <c r="D30" s="380"/>
      <c r="E30" s="340"/>
      <c r="F30" s="340"/>
      <c r="G30" s="95">
        <f>avgpoinc!AP23</f>
        <v>689753.85198684502</v>
      </c>
      <c r="H30" s="566">
        <f>B30*0.001/'TC5'!B30</f>
        <v>3.8495945485784909E-2</v>
      </c>
      <c r="I30" s="577">
        <f>C30*0.001/'TC5'!B30</f>
        <v>4.1200885764280964E-2</v>
      </c>
      <c r="J30" s="611"/>
      <c r="K30" s="577"/>
      <c r="L30" s="611"/>
      <c r="M30" s="597">
        <f>G30*0.001/'TC5'!F30</f>
        <v>4.0136771138040817E-2</v>
      </c>
    </row>
    <row r="31" spans="1:13" s="98" customFormat="1" ht="15.05" customHeight="1">
      <c r="A31" s="103">
        <v>1935</v>
      </c>
      <c r="B31" s="454">
        <f>avgpoinc!AK24</f>
        <v>530681.27040386654</v>
      </c>
      <c r="C31" s="343">
        <f>avgpoinc!AL24</f>
        <v>566099.84495098598</v>
      </c>
      <c r="D31" s="380"/>
      <c r="E31" s="340"/>
      <c r="F31" s="340"/>
      <c r="G31" s="95">
        <f>avgpoinc!AP24</f>
        <v>843537.22228418128</v>
      </c>
      <c r="H31" s="566">
        <f>B31*0.001/'TC5'!B31</f>
        <v>4.2896871215643916E-2</v>
      </c>
      <c r="I31" s="577">
        <f>C31*0.001/'TC5'!B31</f>
        <v>4.5759881681103141E-2</v>
      </c>
      <c r="J31" s="611"/>
      <c r="K31" s="577"/>
      <c r="L31" s="611"/>
      <c r="M31" s="597">
        <f>G31*0.001/'TC5'!F31</f>
        <v>4.470413032050545E-2</v>
      </c>
    </row>
    <row r="32" spans="1:13" s="98" customFormat="1" ht="15.05" customHeight="1">
      <c r="A32" s="103">
        <v>1936</v>
      </c>
      <c r="B32" s="454">
        <f>avgpoinc!AK25</f>
        <v>647115.67600523203</v>
      </c>
      <c r="C32" s="343">
        <f>avgpoinc!AL25</f>
        <v>680963.03199964971</v>
      </c>
      <c r="D32" s="380"/>
      <c r="E32" s="340"/>
      <c r="F32" s="340"/>
      <c r="G32" s="95">
        <f>avgpoinc!AP25</f>
        <v>1023443.7652350055</v>
      </c>
      <c r="H32" s="566">
        <f>B32*0.001/'TC5'!B32</f>
        <v>4.7345678966502137E-2</v>
      </c>
      <c r="I32" s="577">
        <f>C32*0.001/'TC5'!B32</f>
        <v>4.982209255096251E-2</v>
      </c>
      <c r="J32" s="611"/>
      <c r="K32" s="577"/>
      <c r="L32" s="611"/>
      <c r="M32" s="597">
        <f>G32*0.001/'TC5'!F32</f>
        <v>4.907529771010477E-2</v>
      </c>
    </row>
    <row r="33" spans="1:13" s="98" customFormat="1" ht="15.05" customHeight="1">
      <c r="A33" s="103">
        <v>1937</v>
      </c>
      <c r="B33" s="454">
        <f>avgpoinc!AK26</f>
        <v>722783.59231567301</v>
      </c>
      <c r="C33" s="343">
        <f>avgpoinc!AL26</f>
        <v>760044.46482803195</v>
      </c>
      <c r="D33" s="380"/>
      <c r="E33" s="340"/>
      <c r="F33" s="340"/>
      <c r="G33" s="95">
        <f>avgpoinc!AP26</f>
        <v>1142651.4963419684</v>
      </c>
      <c r="H33" s="566">
        <f>B33*0.001/'TC5'!B33</f>
        <v>4.9623203322148757E-2</v>
      </c>
      <c r="I33" s="577">
        <f>C33*0.001/'TC5'!B33</f>
        <v>5.2181374083493201E-2</v>
      </c>
      <c r="J33" s="611"/>
      <c r="K33" s="577"/>
      <c r="L33" s="611"/>
      <c r="M33" s="597">
        <f>G33*0.001/'TC5'!F33</f>
        <v>5.1415188672940551E-2</v>
      </c>
    </row>
    <row r="34" spans="1:13" s="98" customFormat="1" ht="15.05" customHeight="1">
      <c r="A34" s="103">
        <v>1938</v>
      </c>
      <c r="B34" s="454">
        <f>avgpoinc!AK27</f>
        <v>487374.43704762205</v>
      </c>
      <c r="C34" s="343">
        <f>avgpoinc!AL27</f>
        <v>522681.18500026368</v>
      </c>
      <c r="D34" s="380"/>
      <c r="E34" s="340"/>
      <c r="F34" s="340"/>
      <c r="G34" s="95">
        <f>avgpoinc!AP27</f>
        <v>778725.13202408957</v>
      </c>
      <c r="H34" s="566">
        <f>B34*0.001/'TC5'!B34</f>
        <v>3.6029584509604549E-2</v>
      </c>
      <c r="I34" s="577">
        <f>C34*0.001/'TC5'!B34</f>
        <v>3.8639666948119294E-2</v>
      </c>
      <c r="J34" s="611"/>
      <c r="K34" s="577"/>
      <c r="L34" s="611"/>
      <c r="M34" s="597">
        <f>G34*0.001/'TC5'!F34</f>
        <v>3.7773132568909476E-2</v>
      </c>
    </row>
    <row r="35" spans="1:13" s="98" customFormat="1" ht="15.05" customHeight="1">
      <c r="A35" s="102">
        <v>1939</v>
      </c>
      <c r="B35" s="455">
        <f>avgpoinc!AK28</f>
        <v>661083.05985642341</v>
      </c>
      <c r="C35" s="342">
        <f>avgpoinc!AL28</f>
        <v>696669.50729426055</v>
      </c>
      <c r="D35" s="381"/>
      <c r="E35" s="341"/>
      <c r="F35" s="341"/>
      <c r="G35" s="99">
        <f>avgpoinc!AP28</f>
        <v>1044127.2016027528</v>
      </c>
      <c r="H35" s="567">
        <f>B35*0.001/'TC5'!B35</f>
        <v>4.5662667153601393E-2</v>
      </c>
      <c r="I35" s="578">
        <f>C35*0.001/'TC5'!B35</f>
        <v>4.8120712448070153E-2</v>
      </c>
      <c r="J35" s="612"/>
      <c r="K35" s="578"/>
      <c r="L35" s="612"/>
      <c r="M35" s="598">
        <f>G35*0.001/'TC5'!F35</f>
        <v>4.7397551629920369E-2</v>
      </c>
    </row>
    <row r="36" spans="1:13" s="98" customFormat="1" ht="15.05" customHeight="1">
      <c r="A36" s="103">
        <v>1940</v>
      </c>
      <c r="B36" s="454">
        <f>avgpoinc!AK29</f>
        <v>868121.03340616322</v>
      </c>
      <c r="C36" s="343">
        <f>avgpoinc!AL29</f>
        <v>904153.93454247178</v>
      </c>
      <c r="D36" s="380"/>
      <c r="E36" s="340"/>
      <c r="F36" s="340"/>
      <c r="G36" s="95">
        <f>avgpoinc!AP29</f>
        <v>1361337.4469036541</v>
      </c>
      <c r="H36" s="566">
        <f>B36*0.001/'TC5'!B36</f>
        <v>5.5253680266657487E-2</v>
      </c>
      <c r="I36" s="577">
        <f>C36*0.001/'TC5'!B36</f>
        <v>5.7547082133277375E-2</v>
      </c>
      <c r="J36" s="611"/>
      <c r="K36" s="577"/>
      <c r="L36" s="611"/>
      <c r="M36" s="597">
        <f>G36*0.001/'TC5'!F36</f>
        <v>5.6992420151367774E-2</v>
      </c>
    </row>
    <row r="37" spans="1:13" s="98" customFormat="1" ht="15.05" customHeight="1">
      <c r="A37" s="103">
        <v>1941</v>
      </c>
      <c r="B37" s="454">
        <f>avgpoinc!AK30</f>
        <v>1045973.5640445473</v>
      </c>
      <c r="C37" s="343">
        <f>avgpoinc!AL30</f>
        <v>1094544.5328336407</v>
      </c>
      <c r="D37" s="380"/>
      <c r="E37" s="340"/>
      <c r="F37" s="340"/>
      <c r="G37" s="95">
        <f>avgpoinc!AP30</f>
        <v>1658997.8147920389</v>
      </c>
      <c r="H37" s="566">
        <f>B37*0.001/'TC5'!B37</f>
        <v>5.6126724101673318E-2</v>
      </c>
      <c r="I37" s="577">
        <f>C37*0.001/'TC5'!B37</f>
        <v>5.8733032194236465E-2</v>
      </c>
      <c r="J37" s="611"/>
      <c r="K37" s="577"/>
      <c r="L37" s="611"/>
      <c r="M37" s="597">
        <f>G37*0.001/'TC5'!F37</f>
        <v>5.7944760828824937E-2</v>
      </c>
    </row>
    <row r="38" spans="1:13" s="98" customFormat="1" ht="15.05" customHeight="1">
      <c r="A38" s="103">
        <v>1942</v>
      </c>
      <c r="B38" s="454">
        <f>avgpoinc!AK31</f>
        <v>1091084.2277380992</v>
      </c>
      <c r="C38" s="343">
        <f>avgpoinc!AL31</f>
        <v>1156431.2579396947</v>
      </c>
      <c r="D38" s="380"/>
      <c r="E38" s="340"/>
      <c r="F38" s="340"/>
      <c r="G38" s="95">
        <f>avgpoinc!AP31</f>
        <v>1756120.3542484448</v>
      </c>
      <c r="H38" s="566">
        <f>B38*0.001/'TC5'!B38</f>
        <v>4.9501695001753887E-2</v>
      </c>
      <c r="I38" s="577">
        <f>C38*0.001/'TC5'!B38</f>
        <v>5.2466442063505245E-2</v>
      </c>
      <c r="J38" s="611"/>
      <c r="K38" s="577"/>
      <c r="L38" s="611"/>
      <c r="M38" s="597">
        <f>G38*0.001/'TC5'!F38</f>
        <v>5.1362993968427764E-2</v>
      </c>
    </row>
    <row r="39" spans="1:13" s="98" customFormat="1" ht="15.05" customHeight="1">
      <c r="A39" s="103">
        <v>1943</v>
      </c>
      <c r="B39" s="454">
        <f>avgpoinc!AK32</f>
        <v>1069086.0631765956</v>
      </c>
      <c r="C39" s="343">
        <f>avgpoinc!AL32</f>
        <v>1133762.765356312</v>
      </c>
      <c r="D39" s="380"/>
      <c r="E39" s="340"/>
      <c r="F39" s="340"/>
      <c r="G39" s="95">
        <f>avgpoinc!AP32</f>
        <v>1738985.2338830421</v>
      </c>
      <c r="H39" s="566">
        <f>B39*0.001/'TC5'!B39</f>
        <v>4.2051839673466297E-2</v>
      </c>
      <c r="I39" s="577">
        <f>C39*0.001/'TC5'!B39</f>
        <v>4.4595857787956203E-2</v>
      </c>
      <c r="J39" s="611"/>
      <c r="K39" s="577"/>
      <c r="L39" s="611"/>
      <c r="M39" s="597">
        <f>G39*0.001/'TC5'!F39</f>
        <v>4.3784859189427566E-2</v>
      </c>
    </row>
    <row r="40" spans="1:13" s="98" customFormat="1" ht="15.05" customHeight="1">
      <c r="A40" s="103">
        <v>1944</v>
      </c>
      <c r="B40" s="454">
        <f>avgpoinc!AK33</f>
        <v>930054.88077078853</v>
      </c>
      <c r="C40" s="343">
        <f>avgpoinc!AL33</f>
        <v>991430.12815280817</v>
      </c>
      <c r="D40" s="380"/>
      <c r="E40" s="340"/>
      <c r="F40" s="340"/>
      <c r="G40" s="95">
        <f>avgpoinc!AP33</f>
        <v>1535741.0239666484</v>
      </c>
      <c r="H40" s="566">
        <f>B40*0.001/'TC5'!B40</f>
        <v>3.544566005758315E-2</v>
      </c>
      <c r="I40" s="577">
        <f>C40*0.001/'TC5'!B40</f>
        <v>3.7784754448282103E-2</v>
      </c>
      <c r="J40" s="611"/>
      <c r="K40" s="577"/>
      <c r="L40" s="611"/>
      <c r="M40" s="597">
        <f>G40*0.001/'TC5'!F40</f>
        <v>3.7164410530898577E-2</v>
      </c>
    </row>
    <row r="41" spans="1:13" s="98" customFormat="1" ht="15.05" customHeight="1">
      <c r="A41" s="103">
        <v>1945</v>
      </c>
      <c r="B41" s="454">
        <f>avgpoinc!AK34</f>
        <v>724668.85629667901</v>
      </c>
      <c r="C41" s="343">
        <f>avgpoinc!AL34</f>
        <v>784659.3731642731</v>
      </c>
      <c r="D41" s="380"/>
      <c r="E41" s="340"/>
      <c r="F41" s="340"/>
      <c r="G41" s="95">
        <f>avgpoinc!AP34</f>
        <v>1218692.7080343601</v>
      </c>
      <c r="H41" s="566">
        <f>B41*0.001/'TC5'!B41</f>
        <v>2.8748250518462387E-2</v>
      </c>
      <c r="I41" s="577">
        <f>C41*0.001/'TC5'!B41</f>
        <v>3.1128127054698657E-2</v>
      </c>
      <c r="J41" s="611"/>
      <c r="K41" s="577"/>
      <c r="L41" s="611"/>
      <c r="M41" s="597">
        <f>G41*0.001/'TC5'!F41</f>
        <v>3.0441982262249572E-2</v>
      </c>
    </row>
    <row r="42" spans="1:13" s="98" customFormat="1" ht="15.05" customHeight="1">
      <c r="A42" s="103">
        <v>1946</v>
      </c>
      <c r="B42" s="454">
        <f>avgpoinc!AK35</f>
        <v>581456.30679158773</v>
      </c>
      <c r="C42" s="343">
        <f>avgpoinc!AL35</f>
        <v>640864.10559299018</v>
      </c>
      <c r="D42" s="380"/>
      <c r="E42" s="340"/>
      <c r="F42" s="340"/>
      <c r="G42" s="95">
        <f>avgpoinc!AP35</f>
        <v>994539.26571165654</v>
      </c>
      <c r="H42" s="566">
        <f>B42*0.001/'TC5'!B42</f>
        <v>2.6392234824590001E-2</v>
      </c>
      <c r="I42" s="577">
        <f>C42*0.001/'TC5'!B42</f>
        <v>2.9088747972809401E-2</v>
      </c>
      <c r="J42" s="611"/>
      <c r="K42" s="577"/>
      <c r="L42" s="611"/>
      <c r="M42" s="597">
        <f>G42*0.001/'TC5'!F42</f>
        <v>2.8196747945219425E-2</v>
      </c>
    </row>
    <row r="43" spans="1:13" s="98" customFormat="1" ht="15.05" customHeight="1">
      <c r="A43" s="103">
        <v>1947</v>
      </c>
      <c r="B43" s="454">
        <f>avgpoinc!AK36</f>
        <v>743373.27121460659</v>
      </c>
      <c r="C43" s="343">
        <f>avgpoinc!AL36</f>
        <v>791176.89538847178</v>
      </c>
      <c r="D43" s="380"/>
      <c r="E43" s="340"/>
      <c r="F43" s="340"/>
      <c r="G43" s="95">
        <f>avgpoinc!AP36</f>
        <v>1248093.7158573745</v>
      </c>
      <c r="H43" s="566">
        <f>B43*0.001/'TC5'!B43</f>
        <v>3.4801452963857206E-2</v>
      </c>
      <c r="I43" s="577">
        <f>C43*0.001/'TC5'!B43</f>
        <v>3.7039407491695486E-2</v>
      </c>
      <c r="J43" s="611"/>
      <c r="K43" s="577"/>
      <c r="L43" s="611"/>
      <c r="M43" s="597">
        <f>G43*0.001/'TC5'!F43</f>
        <v>3.6521378318904223E-2</v>
      </c>
    </row>
    <row r="44" spans="1:13" s="98" customFormat="1" ht="15.05" customHeight="1">
      <c r="A44" s="103">
        <v>1948</v>
      </c>
      <c r="B44" s="454">
        <f>avgpoinc!AK37</f>
        <v>948205.61570458999</v>
      </c>
      <c r="C44" s="343">
        <f>avgpoinc!AL37</f>
        <v>996572.47787270683</v>
      </c>
      <c r="D44" s="380"/>
      <c r="E44" s="340"/>
      <c r="F44" s="340"/>
      <c r="G44" s="95">
        <f>avgpoinc!AP37</f>
        <v>1585068.247767319</v>
      </c>
      <c r="H44" s="566">
        <f>B44*0.001/'TC5'!B44</f>
        <v>4.2343289317465761E-2</v>
      </c>
      <c r="I44" s="577">
        <f>C44*0.001/'TC5'!B44</f>
        <v>4.4503171102853338E-2</v>
      </c>
      <c r="J44" s="611"/>
      <c r="K44" s="577"/>
      <c r="L44" s="611"/>
      <c r="M44" s="597">
        <f>G44*0.001/'TC5'!F44</f>
        <v>4.4134613817261081E-2</v>
      </c>
    </row>
    <row r="45" spans="1:13" s="98" customFormat="1" ht="15.05" customHeight="1">
      <c r="A45" s="102">
        <v>1949</v>
      </c>
      <c r="B45" s="455">
        <f>avgpoinc!AK38</f>
        <v>906289.57022418221</v>
      </c>
      <c r="C45" s="342">
        <f>avgpoinc!AL38</f>
        <v>949657.34778368718</v>
      </c>
      <c r="D45" s="381"/>
      <c r="E45" s="341"/>
      <c r="F45" s="341"/>
      <c r="G45" s="99">
        <f>avgpoinc!AP38</f>
        <v>1516934.4147641736</v>
      </c>
      <c r="H45" s="567">
        <f>B45*0.001/'TC5'!B45</f>
        <v>4.1872586151984185E-2</v>
      </c>
      <c r="I45" s="578">
        <f>C45*0.001/'TC5'!B45</f>
        <v>4.3876273562434322E-2</v>
      </c>
      <c r="J45" s="612"/>
      <c r="K45" s="578"/>
      <c r="L45" s="612"/>
      <c r="M45" s="598">
        <f>G45*0.001/'TC5'!F45</f>
        <v>4.3590036440703382E-2</v>
      </c>
    </row>
    <row r="46" spans="1:13" s="98" customFormat="1" ht="15.05" customHeight="1">
      <c r="A46" s="103">
        <v>1950</v>
      </c>
      <c r="B46" s="454">
        <f>avgpoinc!AK39</f>
        <v>990361.89914609003</v>
      </c>
      <c r="C46" s="343">
        <f>avgpoinc!AL39</f>
        <v>1041149.7348714971</v>
      </c>
      <c r="D46" s="380"/>
      <c r="E46" s="340"/>
      <c r="F46" s="340"/>
      <c r="G46" s="95">
        <f>avgpoinc!AP39</f>
        <v>1653403.8038193041</v>
      </c>
      <c r="H46" s="566">
        <f>B46*0.001/'TC5'!B46</f>
        <v>4.1985537668246649E-2</v>
      </c>
      <c r="I46" s="577">
        <f>C46*0.001/'TC5'!B46</f>
        <v>4.4138644115270062E-2</v>
      </c>
      <c r="J46" s="611"/>
      <c r="K46" s="577"/>
      <c r="L46" s="611"/>
      <c r="M46" s="597">
        <f>G46*0.001/'TC5'!F46</f>
        <v>4.3673462076610228E-2</v>
      </c>
    </row>
    <row r="47" spans="1:13" s="98" customFormat="1" ht="15.05" customHeight="1">
      <c r="A47" s="103">
        <v>1951</v>
      </c>
      <c r="B47" s="454">
        <f>avgpoinc!AK40</f>
        <v>962410.02189966396</v>
      </c>
      <c r="C47" s="343">
        <f>avgpoinc!AL40</f>
        <v>1017853.7061553332</v>
      </c>
      <c r="D47" s="380"/>
      <c r="E47" s="340"/>
      <c r="F47" s="340"/>
      <c r="G47" s="95">
        <f>avgpoinc!AP40</f>
        <v>1616409.4516235986</v>
      </c>
      <c r="H47" s="566">
        <f>B47*0.001/'TC5'!B47</f>
        <v>3.8190923791029369E-2</v>
      </c>
      <c r="I47" s="577">
        <f>C47*0.001/'TC5'!B47</f>
        <v>4.0391072866703598E-2</v>
      </c>
      <c r="J47" s="611"/>
      <c r="K47" s="577"/>
      <c r="L47" s="611"/>
      <c r="M47" s="597">
        <f>G47*0.001/'TC5'!F47</f>
        <v>3.9869795103934659E-2</v>
      </c>
    </row>
    <row r="48" spans="1:13" s="98" customFormat="1" ht="15.05" customHeight="1">
      <c r="A48" s="103">
        <v>1952</v>
      </c>
      <c r="B48" s="454">
        <f>avgpoinc!AK41</f>
        <v>962250.18446827563</v>
      </c>
      <c r="C48" s="343">
        <f>avgpoinc!AL41</f>
        <v>1014245.0377291284</v>
      </c>
      <c r="D48" s="380"/>
      <c r="E48" s="340"/>
      <c r="F48" s="340"/>
      <c r="G48" s="95">
        <f>avgpoinc!AP41</f>
        <v>1617331.6303268687</v>
      </c>
      <c r="H48" s="566">
        <f>B48*0.001/'TC5'!B48</f>
        <v>3.7223151001795726E-2</v>
      </c>
      <c r="I48" s="577">
        <f>C48*0.001/'TC5'!B48</f>
        <v>3.9234490989549967E-2</v>
      </c>
      <c r="J48" s="611"/>
      <c r="K48" s="577"/>
      <c r="L48" s="611"/>
      <c r="M48" s="597">
        <f>G48*0.001/'TC5'!F48</f>
        <v>3.8823798967417084E-2</v>
      </c>
    </row>
    <row r="49" spans="1:13" s="98" customFormat="1" ht="15.05" customHeight="1">
      <c r="A49" s="103">
        <v>1953</v>
      </c>
      <c r="B49" s="454">
        <f>avgpoinc!AK42</f>
        <v>893798.71464574779</v>
      </c>
      <c r="C49" s="343">
        <f>avgpoinc!AL42</f>
        <v>945360.35001901747</v>
      </c>
      <c r="D49" s="380"/>
      <c r="E49" s="340"/>
      <c r="F49" s="340"/>
      <c r="G49" s="95">
        <f>avgpoinc!AP42</f>
        <v>1506935.6138946465</v>
      </c>
      <c r="H49" s="566">
        <f>B49*0.001/'TC5'!B49</f>
        <v>3.3549949968605948E-2</v>
      </c>
      <c r="I49" s="577">
        <f>C49*0.001/'TC5'!B49</f>
        <v>3.5485386055866749E-2</v>
      </c>
      <c r="J49" s="611"/>
      <c r="K49" s="577"/>
      <c r="L49" s="611"/>
      <c r="M49" s="597">
        <f>G49*0.001/'TC5'!F49</f>
        <v>3.5088965756641777E-2</v>
      </c>
    </row>
    <row r="50" spans="1:13" s="98" customFormat="1" ht="15.05" customHeight="1">
      <c r="A50" s="103">
        <v>1954</v>
      </c>
      <c r="B50" s="454">
        <f>avgpoinc!AK43</f>
        <v>874314.04230087344</v>
      </c>
      <c r="C50" s="343">
        <f>avgpoinc!AL43</f>
        <v>923034.49315017916</v>
      </c>
      <c r="D50" s="380"/>
      <c r="E50" s="340"/>
      <c r="F50" s="340"/>
      <c r="G50" s="95">
        <f>avgpoinc!AP43</f>
        <v>1473834.7641760877</v>
      </c>
      <c r="H50" s="566">
        <f>B50*0.001/'TC5'!B50</f>
        <v>3.3530120117133827E-2</v>
      </c>
      <c r="I50" s="577">
        <f>C50*0.001/'TC5'!B50</f>
        <v>3.5398559247814029E-2</v>
      </c>
      <c r="J50" s="611"/>
      <c r="K50" s="577"/>
      <c r="L50" s="611"/>
      <c r="M50" s="597">
        <f>G50*0.001/'TC5'!F50</f>
        <v>3.5077032622670735E-2</v>
      </c>
    </row>
    <row r="51" spans="1:13" s="98" customFormat="1" ht="15.05" customHeight="1">
      <c r="A51" s="103">
        <v>1955</v>
      </c>
      <c r="B51" s="454">
        <f>avgpoinc!AK44</f>
        <v>1077874.5799444772</v>
      </c>
      <c r="C51" s="343">
        <f>avgpoinc!AL44</f>
        <v>1125087.8127425823</v>
      </c>
      <c r="D51" s="380"/>
      <c r="E51" s="340"/>
      <c r="F51" s="340"/>
      <c r="G51" s="95">
        <f>avgpoinc!AP44</f>
        <v>1805085.3593008476</v>
      </c>
      <c r="H51" s="566">
        <f>B51*0.001/'TC5'!B51</f>
        <v>3.8579982010340644E-2</v>
      </c>
      <c r="I51" s="577">
        <f>C51*0.001/'TC5'!B51</f>
        <v>4.0269868483120017E-2</v>
      </c>
      <c r="J51" s="611"/>
      <c r="K51" s="577"/>
      <c r="L51" s="611"/>
      <c r="M51" s="597">
        <f>G51*0.001/'TC5'!F51</f>
        <v>4.012816198154464E-2</v>
      </c>
    </row>
    <row r="52" spans="1:13" s="98" customFormat="1" ht="15.05" customHeight="1">
      <c r="A52" s="103">
        <v>1956</v>
      </c>
      <c r="B52" s="454">
        <f>avgpoinc!AK45</f>
        <v>1019700.5969997771</v>
      </c>
      <c r="C52" s="343">
        <f>avgpoinc!AL45</f>
        <v>1067037.6893773121</v>
      </c>
      <c r="D52" s="380"/>
      <c r="E52" s="340"/>
      <c r="F52" s="340"/>
      <c r="G52" s="95">
        <f>avgpoinc!AP45</f>
        <v>1711189.4463981062</v>
      </c>
      <c r="H52" s="566">
        <f>B52*0.001/'TC5'!B52</f>
        <v>3.5817262663406589E-2</v>
      </c>
      <c r="I52" s="577">
        <f>C52*0.001/'TC5'!B52</f>
        <v>3.7479990994052532E-2</v>
      </c>
      <c r="J52" s="611"/>
      <c r="K52" s="577"/>
      <c r="L52" s="611"/>
      <c r="M52" s="597">
        <f>G52*0.001/'TC5'!F52</f>
        <v>3.7328406650764187E-2</v>
      </c>
    </row>
    <row r="53" spans="1:13" s="98" customFormat="1" ht="15.05" customHeight="1">
      <c r="A53" s="103">
        <v>1957</v>
      </c>
      <c r="B53" s="454">
        <f>avgpoinc!AK46</f>
        <v>985901.51515531668</v>
      </c>
      <c r="C53" s="343">
        <f>avgpoinc!AL46</f>
        <v>1032722.4797439189</v>
      </c>
      <c r="D53" s="380"/>
      <c r="E53" s="340"/>
      <c r="F53" s="340"/>
      <c r="G53" s="95">
        <f>avgpoinc!AP46</f>
        <v>1654902.1279670666</v>
      </c>
      <c r="H53" s="566">
        <f>B53*0.001/'TC5'!B53</f>
        <v>3.4562215498174793E-2</v>
      </c>
      <c r="I53" s="577">
        <f>C53*0.001/'TC5'!B53</f>
        <v>3.6203592697690253E-2</v>
      </c>
      <c r="J53" s="611"/>
      <c r="K53" s="577"/>
      <c r="L53" s="611"/>
      <c r="M53" s="597">
        <f>G53*0.001/'TC5'!F53</f>
        <v>3.6046672105502206E-2</v>
      </c>
    </row>
    <row r="54" spans="1:13" s="98" customFormat="1" ht="15.05" customHeight="1">
      <c r="A54" s="103">
        <v>1958</v>
      </c>
      <c r="B54" s="454">
        <f>avgpoinc!AK47</f>
        <v>823333.87403304072</v>
      </c>
      <c r="C54" s="343">
        <f>avgpoinc!AL47</f>
        <v>871352.46739191632</v>
      </c>
      <c r="D54" s="380"/>
      <c r="E54" s="340"/>
      <c r="F54" s="340"/>
      <c r="G54" s="95">
        <f>avgpoinc!AP47</f>
        <v>1390894.6845873408</v>
      </c>
      <c r="H54" s="566">
        <f>B54*0.001/'TC5'!B54</f>
        <v>2.9697698634117978E-2</v>
      </c>
      <c r="I54" s="577">
        <f>C54*0.001/'TC5'!B54</f>
        <v>3.142973196759518E-2</v>
      </c>
      <c r="J54" s="611"/>
      <c r="K54" s="577"/>
      <c r="L54" s="611"/>
      <c r="M54" s="597">
        <f>G54*0.001/'TC5'!F54</f>
        <v>3.1172473450629328E-2</v>
      </c>
    </row>
    <row r="55" spans="1:13" s="98" customFormat="1" ht="15.05" customHeight="1">
      <c r="A55" s="102">
        <v>1959</v>
      </c>
      <c r="B55" s="455">
        <f>avgpoinc!AK48</f>
        <v>1020534.7000084019</v>
      </c>
      <c r="C55" s="342">
        <f>avgpoinc!AL48</f>
        <v>1063245.4688454829</v>
      </c>
      <c r="D55" s="381"/>
      <c r="E55" s="341"/>
      <c r="F55" s="341"/>
      <c r="G55" s="99">
        <f>avgpoinc!AP48</f>
        <v>1719414.1599784321</v>
      </c>
      <c r="H55" s="567">
        <f>B55*0.001/'TC5'!B55</f>
        <v>3.4640514016394987E-2</v>
      </c>
      <c r="I55" s="578">
        <f>C55*0.001/'TC5'!B55</f>
        <v>3.6090266765164553E-2</v>
      </c>
      <c r="J55" s="612"/>
      <c r="K55" s="578"/>
      <c r="L55" s="612"/>
      <c r="M55" s="598">
        <f>G55*0.001/'TC5'!F55</f>
        <v>3.6082073767963671E-2</v>
      </c>
    </row>
    <row r="56" spans="1:13">
      <c r="A56" s="78">
        <v>1960</v>
      </c>
      <c r="B56" s="454">
        <f>avgpoinc!AK49</f>
        <v>1006518.5474640747</v>
      </c>
      <c r="C56" s="343">
        <f>avgpoinc!AL49</f>
        <v>1047865.7179175981</v>
      </c>
      <c r="D56" s="380"/>
      <c r="E56" s="340"/>
      <c r="F56" s="340"/>
      <c r="G56" s="95">
        <f>avgpoinc!AP49</f>
        <v>1698772.3479814031</v>
      </c>
      <c r="H56" s="566">
        <f>B56*0.001/'TC5'!B56</f>
        <v>3.3542278996141005E-2</v>
      </c>
      <c r="I56" s="577">
        <f>C56*0.001/'TC5'!B56</f>
        <v>3.4920175439825347E-2</v>
      </c>
      <c r="J56" s="611"/>
      <c r="K56" s="577"/>
      <c r="L56" s="611"/>
      <c r="M56" s="597">
        <f>G56*0.001/'TC5'!F56</f>
        <v>3.4929533752870855E-2</v>
      </c>
    </row>
    <row r="57" spans="1:13">
      <c r="A57" s="78">
        <v>1961</v>
      </c>
      <c r="B57" s="454">
        <f>avgpoinc!AK50</f>
        <v>981714.83552195819</v>
      </c>
      <c r="C57" s="343">
        <f>avgpoinc!AL50</f>
        <v>1024290.4581517455</v>
      </c>
      <c r="D57" s="380"/>
      <c r="E57" s="340"/>
      <c r="F57" s="340"/>
      <c r="G57" s="95">
        <f>avgpoinc!AP50</f>
        <v>1644732.7535195856</v>
      </c>
      <c r="H57" s="566">
        <f>B57*0.001/'TC5'!B57</f>
        <v>3.2293320692668472E-2</v>
      </c>
      <c r="I57" s="577">
        <f>C57*0.001/'TC5'!B57</f>
        <v>3.3693837610132331E-2</v>
      </c>
      <c r="J57" s="611"/>
      <c r="K57" s="577"/>
      <c r="L57" s="611"/>
      <c r="M57" s="597">
        <f>G57*0.001/'TC5'!F57</f>
        <v>3.367785300190785E-2</v>
      </c>
    </row>
    <row r="58" spans="1:13">
      <c r="A58" s="78">
        <v>1962</v>
      </c>
      <c r="B58" s="456">
        <f>avgpoinc!AK51</f>
        <v>1081181.4319671623</v>
      </c>
      <c r="C58" s="344">
        <f>avgpoinc!AL51</f>
        <v>1122452.5055733791</v>
      </c>
      <c r="D58" s="559">
        <f>avgpoinc!AM51</f>
        <v>945217.68247732404</v>
      </c>
      <c r="E58" s="559">
        <f>avgpoinc!AN51</f>
        <v>1182410.0320773032</v>
      </c>
      <c r="F58" s="559">
        <f>avgpoinc!AO51</f>
        <v>1039517.0569745249</v>
      </c>
      <c r="G58" s="92">
        <f>avgpoinc!AP51</f>
        <v>1786298.2993213008</v>
      </c>
      <c r="H58" s="568">
        <f>B58*0.001/'TC5'!B58</f>
        <v>3.3871155232191086E-2</v>
      </c>
      <c r="I58" s="579">
        <f>C58*0.001/'TC5'!B58</f>
        <v>3.5164091736078255E-2</v>
      </c>
      <c r="J58" s="579">
        <f>D58*0.001/'TC5'!C58</f>
        <v>2.8973694890737537E-2</v>
      </c>
      <c r="K58" s="579">
        <f>E58*0.001/'TC5'!D58</f>
        <v>2.6088390499353412E-2</v>
      </c>
      <c r="L58" s="579">
        <f>F58*0.001/'TC5'!E58</f>
        <v>5.3941633552312851E-2</v>
      </c>
      <c r="M58" s="586">
        <f>G58*0.001/'TC5'!F58</f>
        <v>3.516461327672004E-2</v>
      </c>
    </row>
    <row r="59" spans="1:13">
      <c r="A59" s="78">
        <v>1963</v>
      </c>
      <c r="B59" s="457">
        <f>avgpoinc!AK52</f>
        <v>1159079.4786159762</v>
      </c>
      <c r="C59" s="345">
        <f>avgpoinc!AL52</f>
        <v>1199774.5512422263</v>
      </c>
      <c r="D59" s="560">
        <f>avgpoinc!AM52</f>
        <v>1020938.1081668604</v>
      </c>
      <c r="E59" s="560">
        <f>avgpoinc!AN52</f>
        <v>1269365.5879608244</v>
      </c>
      <c r="F59" s="560">
        <f>avgpoinc!AO52</f>
        <v>1120613.2758629592</v>
      </c>
      <c r="G59" s="73">
        <f>avgpoinc!AP52</f>
        <v>1918535.3745696084</v>
      </c>
      <c r="H59" s="569">
        <f>B59*0.001/'TC5'!B59</f>
        <v>3.5127406939864159E-2</v>
      </c>
      <c r="I59" s="580">
        <f>C59*0.001/'TC5'!B59</f>
        <v>3.6360723897814758E-2</v>
      </c>
      <c r="J59" s="587">
        <f>D59*0.001/'TC5'!C59</f>
        <v>3.01437228608511E-2</v>
      </c>
      <c r="K59" s="580">
        <f>E59*0.001/'TC5'!D59</f>
        <v>2.6986501362651721E-2</v>
      </c>
      <c r="L59" s="587">
        <f>F59*0.001/'TC5'!E59</f>
        <v>5.6118659814305839E-2</v>
      </c>
      <c r="M59" s="588">
        <f>G59*0.001/'TC5'!F59</f>
        <v>3.6607289686799042E-2</v>
      </c>
    </row>
    <row r="60" spans="1:13">
      <c r="A60" s="78">
        <v>1964</v>
      </c>
      <c r="B60" s="457">
        <f>avgpoinc!AK53</f>
        <v>1249731.5235360602</v>
      </c>
      <c r="C60" s="345">
        <f>avgpoinc!AL53</f>
        <v>1290046.5085983411</v>
      </c>
      <c r="D60" s="560">
        <f>avgpoinc!AM53</f>
        <v>1096658.5338563968</v>
      </c>
      <c r="E60" s="560">
        <f>avgpoinc!AN53</f>
        <v>1356321.1438443454</v>
      </c>
      <c r="F60" s="560">
        <f>avgpoinc!AO53</f>
        <v>1201709.4947513938</v>
      </c>
      <c r="G60" s="73">
        <f>avgpoinc!AP53</f>
        <v>2068596.834620154</v>
      </c>
      <c r="H60" s="569">
        <f>B60*0.001/'TC5'!B60</f>
        <v>3.6383658647537231E-2</v>
      </c>
      <c r="I60" s="580">
        <f>C60*0.001/'TC5'!B60</f>
        <v>3.7557356059551239E-2</v>
      </c>
      <c r="J60" s="587">
        <f>D60*0.001/'TC5'!C60</f>
        <v>3.1230736523866653E-2</v>
      </c>
      <c r="K60" s="580">
        <f>E60*0.001/'TC5'!D60</f>
        <v>2.7821466326713562E-2</v>
      </c>
      <c r="L60" s="587">
        <f>F60*0.001/'TC5'!E60</f>
        <v>5.814873427152633E-2</v>
      </c>
      <c r="M60" s="588">
        <f>G60*0.001/'TC5'!F60</f>
        <v>3.8049966096878045E-2</v>
      </c>
    </row>
    <row r="61" spans="1:13">
      <c r="A61" s="78">
        <v>1965</v>
      </c>
      <c r="B61" s="457">
        <f>avgpoinc!AK54</f>
        <v>1297538.6210242643</v>
      </c>
      <c r="C61" s="345">
        <f>avgpoinc!AL54</f>
        <v>1340417.5077123193</v>
      </c>
      <c r="D61" s="560">
        <f>avgpoinc!AM54</f>
        <v>1145550.3366957435</v>
      </c>
      <c r="E61" s="560">
        <f>avgpoinc!AN54</f>
        <v>1400934.2319674157</v>
      </c>
      <c r="F61" s="560">
        <f>avgpoinc!AO54</f>
        <v>1249964.9048443814</v>
      </c>
      <c r="G61" s="73">
        <f>avgpoinc!AP54</f>
        <v>2142916.2196869575</v>
      </c>
      <c r="H61" s="569">
        <f>B61*0.001/'TC5'!B61</f>
        <v>3.5918945446610444E-2</v>
      </c>
      <c r="I61" s="580">
        <f>C61*0.001/'TC5'!B61</f>
        <v>3.7105934694409363E-2</v>
      </c>
      <c r="J61" s="587">
        <f>D61*0.001/'TC5'!C61</f>
        <v>3.1077748721243317E-2</v>
      </c>
      <c r="K61" s="580">
        <f>E61*0.001/'TC5'!D61</f>
        <v>2.7344931003765623E-2</v>
      </c>
      <c r="L61" s="587">
        <f>F61*0.001/'TC5'!E61</f>
        <v>5.7656142582211849E-2</v>
      </c>
      <c r="M61" s="588">
        <f>G61*0.001/'TC5'!F61</f>
        <v>3.750213794410228E-2</v>
      </c>
    </row>
    <row r="62" spans="1:13">
      <c r="A62" s="78">
        <v>1966</v>
      </c>
      <c r="B62" s="457">
        <f>avgpoinc!AK55</f>
        <v>1340342.7217884865</v>
      </c>
      <c r="C62" s="345">
        <f>avgpoinc!AL55</f>
        <v>1385719.1948519484</v>
      </c>
      <c r="D62" s="560">
        <f>avgpoinc!AM55</f>
        <v>1194442.1395350902</v>
      </c>
      <c r="E62" s="560">
        <f>avgpoinc!AN55</f>
        <v>1445547.3200904857</v>
      </c>
      <c r="F62" s="560">
        <f>avgpoinc!AO55</f>
        <v>1298220.314937369</v>
      </c>
      <c r="G62" s="73">
        <f>avgpoinc!AP55</f>
        <v>2200492.1824878925</v>
      </c>
      <c r="H62" s="569">
        <f>B62*0.001/'TC5'!B62</f>
        <v>3.5454232245683663E-2</v>
      </c>
      <c r="I62" s="580">
        <f>C62*0.001/'TC5'!B62</f>
        <v>3.6654513329267502E-2</v>
      </c>
      <c r="J62" s="587">
        <f>D62*0.001/'TC5'!C62</f>
        <v>3.0938599258661267E-2</v>
      </c>
      <c r="K62" s="580">
        <f>E62*0.001/'TC5'!D62</f>
        <v>2.6912419125437733E-2</v>
      </c>
      <c r="L62" s="587">
        <f>F62*0.001/'TC5'!E62</f>
        <v>5.7207550853490836E-2</v>
      </c>
      <c r="M62" s="588">
        <f>G62*0.001/'TC5'!F62</f>
        <v>3.695430979132653E-2</v>
      </c>
    </row>
    <row r="63" spans="1:13">
      <c r="A63" s="78">
        <v>1967</v>
      </c>
      <c r="B63" s="457">
        <f>avgpoinc!AK56</f>
        <v>1226789.8563457781</v>
      </c>
      <c r="C63" s="345">
        <f>avgpoinc!AL56</f>
        <v>1282123.9252549396</v>
      </c>
      <c r="D63" s="560">
        <f>avgpoinc!AM56</f>
        <v>1125564.0920580304</v>
      </c>
      <c r="E63" s="560">
        <f>avgpoinc!AN56</f>
        <v>1345996.6060678891</v>
      </c>
      <c r="F63" s="560">
        <f>avgpoinc!AO56</f>
        <v>1197732.8403966054</v>
      </c>
      <c r="G63" s="73">
        <f>avgpoinc!AP56</f>
        <v>2022197.7947200765</v>
      </c>
      <c r="H63" s="570">
        <f>B63*0.001/'TC5'!B63</f>
        <v>3.2003924250602729E-2</v>
      </c>
      <c r="I63" s="581">
        <f>C63*0.001/'TC5'!B63</f>
        <v>3.3447453752160079E-2</v>
      </c>
      <c r="J63" s="587">
        <f>D63*0.001/'TC5'!C63</f>
        <v>2.8684180695563551E-2</v>
      </c>
      <c r="K63" s="580">
        <f>E63*0.001/'TC5'!D63</f>
        <v>2.5158257223665718E-2</v>
      </c>
      <c r="L63" s="587">
        <f>F63*0.001/'TC5'!E63</f>
        <v>5.0192167982459068E-2</v>
      </c>
      <c r="M63" s="588">
        <f>G63*0.001/'TC5'!F63</f>
        <v>3.3488821238279336E-2</v>
      </c>
    </row>
    <row r="64" spans="1:13">
      <c r="A64" s="78">
        <v>1968</v>
      </c>
      <c r="B64" s="457">
        <f>avgpoinc!AK57</f>
        <v>1228493.934378552</v>
      </c>
      <c r="C64" s="345">
        <f>avgpoinc!AL57</f>
        <v>1288475.2486670048</v>
      </c>
      <c r="D64" s="560">
        <f>avgpoinc!AM57</f>
        <v>1142902.6717811164</v>
      </c>
      <c r="E64" s="560">
        <f>avgpoinc!AN57</f>
        <v>1358212.0770894927</v>
      </c>
      <c r="F64" s="560">
        <f>avgpoinc!AO57</f>
        <v>1179835.0476995744</v>
      </c>
      <c r="G64" s="73">
        <f>avgpoinc!AP57</f>
        <v>2028064.5539593359</v>
      </c>
      <c r="H64" s="570">
        <f>B64*0.001/'TC5'!B64</f>
        <v>3.1137157697230577E-2</v>
      </c>
      <c r="I64" s="581">
        <f>C64*0.001/'TC5'!B64</f>
        <v>3.2657431904226542E-2</v>
      </c>
      <c r="J64" s="587">
        <f>D64*0.001/'TC5'!C64</f>
        <v>2.8339034062810239E-2</v>
      </c>
      <c r="K64" s="580">
        <f>E64*0.001/'TC5'!D64</f>
        <v>2.4769167648628354E-2</v>
      </c>
      <c r="L64" s="587">
        <f>F64*0.001/'TC5'!E64</f>
        <v>4.7989742364734418E-2</v>
      </c>
      <c r="M64" s="588">
        <f>G64*0.001/'TC5'!F64</f>
        <v>3.2469623722136014E-2</v>
      </c>
    </row>
    <row r="65" spans="1:13">
      <c r="A65" s="83">
        <v>1969</v>
      </c>
      <c r="B65" s="458">
        <f>avgpoinc!AK58</f>
        <v>1165019.8695935744</v>
      </c>
      <c r="C65" s="346">
        <f>avgpoinc!AL58</f>
        <v>1229586.137242686</v>
      </c>
      <c r="D65" s="562">
        <f>avgpoinc!AM58</f>
        <v>1080209.0716954032</v>
      </c>
      <c r="E65" s="562">
        <f>avgpoinc!AN58</f>
        <v>1310565.5146593896</v>
      </c>
      <c r="F65" s="562">
        <f>avgpoinc!AO58</f>
        <v>1109761.8688121287</v>
      </c>
      <c r="G65" s="79">
        <f>avgpoinc!AP58</f>
        <v>1937534.468717898</v>
      </c>
      <c r="H65" s="571">
        <f>B65*0.001/'TC5'!B65</f>
        <v>2.9141435050405565E-2</v>
      </c>
      <c r="I65" s="582">
        <f>C65*0.001/'TC5'!B65</f>
        <v>3.0756475054658953E-2</v>
      </c>
      <c r="J65" s="589">
        <f>D65*0.001/'TC5'!C65</f>
        <v>2.6479738327907395E-2</v>
      </c>
      <c r="K65" s="583">
        <f>E65*0.001/'TC5'!D65</f>
        <v>2.353812690125779E-2</v>
      </c>
      <c r="L65" s="589">
        <f>F65*0.001/'TC5'!E65</f>
        <v>4.4489567517302923E-2</v>
      </c>
      <c r="M65" s="590">
        <f>G65*0.001/'TC5'!F65</f>
        <v>3.0503598740324378E-2</v>
      </c>
    </row>
    <row r="66" spans="1:13">
      <c r="A66" s="78">
        <v>1970</v>
      </c>
      <c r="B66" s="457">
        <f>avgpoinc!AK59</f>
        <v>1051336.97816903</v>
      </c>
      <c r="C66" s="345">
        <f>avgpoinc!AL59</f>
        <v>1120975.625016507</v>
      </c>
      <c r="D66" s="560">
        <f>avgpoinc!AM59</f>
        <v>960850.10542826424</v>
      </c>
      <c r="E66" s="560">
        <f>avgpoinc!AN59</f>
        <v>1206299.507312885</v>
      </c>
      <c r="F66" s="560">
        <f>avgpoinc!AO59</f>
        <v>989299.71580657293</v>
      </c>
      <c r="G66" s="73">
        <f>avgpoinc!AP59</f>
        <v>1757020.751674653</v>
      </c>
      <c r="H66" s="570">
        <f>B66*0.001/'TC5'!B66</f>
        <v>2.6955281762639061E-2</v>
      </c>
      <c r="I66" s="581">
        <f>C66*0.001/'TC5'!B66</f>
        <v>2.8740750538418063E-2</v>
      </c>
      <c r="J66" s="587">
        <f>D66*0.001/'TC5'!C66</f>
        <v>2.4337120477866847E-2</v>
      </c>
      <c r="K66" s="580">
        <f>E66*0.001/'TC5'!D66</f>
        <v>2.2341976713505574E-2</v>
      </c>
      <c r="L66" s="587">
        <f>F66*0.001/'TC5'!E66</f>
        <v>4.0454677626257755E-2</v>
      </c>
      <c r="M66" s="588">
        <f>G66*0.001/'TC5'!F66</f>
        <v>2.8324879182036966E-2</v>
      </c>
    </row>
    <row r="67" spans="1:13">
      <c r="A67" s="78">
        <v>1971</v>
      </c>
      <c r="B67" s="457">
        <f>avgpoinc!AK60</f>
        <v>1060258.9629477786</v>
      </c>
      <c r="C67" s="345">
        <f>avgpoinc!AL60</f>
        <v>1132824.1926140906</v>
      </c>
      <c r="D67" s="560">
        <f>avgpoinc!AM60</f>
        <v>976974.30308245483</v>
      </c>
      <c r="E67" s="560">
        <f>avgpoinc!AN60</f>
        <v>1224460.4358785325</v>
      </c>
      <c r="F67" s="560">
        <f>avgpoinc!AO60</f>
        <v>990229.17793220596</v>
      </c>
      <c r="G67" s="73">
        <f>avgpoinc!AP60</f>
        <v>1769485.9572211651</v>
      </c>
      <c r="H67" s="570">
        <f>B67*0.001/'TC5'!B67</f>
        <v>2.7047393239627123E-2</v>
      </c>
      <c r="I67" s="581">
        <f>C67*0.001/'TC5'!B67</f>
        <v>2.8898545053380069E-2</v>
      </c>
      <c r="J67" s="587">
        <f>D67*0.001/'TC5'!C67</f>
        <v>2.4537843217331105E-2</v>
      </c>
      <c r="K67" s="580">
        <f>E67*0.001/'TC5'!D67</f>
        <v>2.2688191111228662E-2</v>
      </c>
      <c r="L67" s="587">
        <f>F67*0.001/'TC5'!E67</f>
        <v>3.9820658821554382E-2</v>
      </c>
      <c r="M67" s="588">
        <f>G67*0.001/'TC5'!F67</f>
        <v>2.8376626651152034E-2</v>
      </c>
    </row>
    <row r="68" spans="1:13">
      <c r="A68" s="78">
        <v>1972</v>
      </c>
      <c r="B68" s="457">
        <f>avgpoinc!AK61</f>
        <v>1112549.161505182</v>
      </c>
      <c r="C68" s="345">
        <f>avgpoinc!AL61</f>
        <v>1188779.5340219971</v>
      </c>
      <c r="D68" s="560">
        <f>avgpoinc!AM61</f>
        <v>1030542.3435039731</v>
      </c>
      <c r="E68" s="560">
        <f>avgpoinc!AN61</f>
        <v>1300863.6921677999</v>
      </c>
      <c r="F68" s="560">
        <f>avgpoinc!AO61</f>
        <v>1028376.7105929599</v>
      </c>
      <c r="G68" s="73">
        <f>avgpoinc!AP61</f>
        <v>1853785.7336973543</v>
      </c>
      <c r="H68" s="570">
        <f>B68*0.001/'TC5'!B68</f>
        <v>2.7382287977161471E-2</v>
      </c>
      <c r="I68" s="581">
        <f>C68*0.001/'TC5'!B68</f>
        <v>2.925848552877142E-2</v>
      </c>
      <c r="J68" s="587">
        <f>D68*0.001/'TC5'!C68</f>
        <v>2.515773115055709E-2</v>
      </c>
      <c r="K68" s="580">
        <f>E68*0.001/'TC5'!D68</f>
        <v>2.3402141338920043E-2</v>
      </c>
      <c r="L68" s="587">
        <f>F68*0.001/'TC5'!E68</f>
        <v>3.9118512262575685E-2</v>
      </c>
      <c r="M68" s="588">
        <f>G68*0.001/'TC5'!F68</f>
        <v>2.878576537113986E-2</v>
      </c>
    </row>
    <row r="69" spans="1:13">
      <c r="A69" s="78">
        <v>1973</v>
      </c>
      <c r="B69" s="457">
        <f>avgpoinc!AK62</f>
        <v>1137583.5579885261</v>
      </c>
      <c r="C69" s="345">
        <f>avgpoinc!AL62</f>
        <v>1223772.6224638845</v>
      </c>
      <c r="D69" s="560">
        <f>avgpoinc!AM62</f>
        <v>1061549.9372806505</v>
      </c>
      <c r="E69" s="560">
        <f>avgpoinc!AN62</f>
        <v>1374798.1452497756</v>
      </c>
      <c r="F69" s="560">
        <f>avgpoinc!AO62</f>
        <v>1013441.2538161078</v>
      </c>
      <c r="G69" s="73">
        <f>avgpoinc!AP62</f>
        <v>1897106.2527134144</v>
      </c>
      <c r="H69" s="570">
        <f>B69*0.001/'TC5'!B69</f>
        <v>2.6871975473568455E-2</v>
      </c>
      <c r="I69" s="581">
        <f>C69*0.001/'TC5'!B69</f>
        <v>2.8907931786761761E-2</v>
      </c>
      <c r="J69" s="587">
        <f>D69*0.001/'TC5'!C69</f>
        <v>2.4878493075561892E-2</v>
      </c>
      <c r="K69" s="580">
        <f>E69*0.001/'TC5'!D69</f>
        <v>2.3712043167734009E-2</v>
      </c>
      <c r="L69" s="587">
        <f>F69*0.001/'TC5'!E69</f>
        <v>3.6893282716391688E-2</v>
      </c>
      <c r="M69" s="588">
        <f>G69*0.001/'TC5'!F69</f>
        <v>2.8339681731267771E-2</v>
      </c>
    </row>
    <row r="70" spans="1:13">
      <c r="A70" s="78">
        <v>1974</v>
      </c>
      <c r="B70" s="457">
        <f>avgpoinc!AK63</f>
        <v>1061917.3157281545</v>
      </c>
      <c r="C70" s="345">
        <f>avgpoinc!AL63</f>
        <v>1153299.5245632948</v>
      </c>
      <c r="D70" s="560">
        <f>avgpoinc!AM63</f>
        <v>993236.18067802209</v>
      </c>
      <c r="E70" s="560">
        <f>avgpoinc!AN63</f>
        <v>1320593.1207825916</v>
      </c>
      <c r="F70" s="560">
        <f>avgpoinc!AO63</f>
        <v>909637.61164759833</v>
      </c>
      <c r="G70" s="73">
        <f>avgpoinc!AP63</f>
        <v>1774351.7715255124</v>
      </c>
      <c r="H70" s="570">
        <f>B70*0.001/'TC5'!B70</f>
        <v>2.5817880863201026E-2</v>
      </c>
      <c r="I70" s="581">
        <f>C70*0.001/'TC5'!B70</f>
        <v>2.803961220308792E-2</v>
      </c>
      <c r="J70" s="587">
        <f>D70*0.001/'TC5'!C70</f>
        <v>2.3936616381007528E-2</v>
      </c>
      <c r="K70" s="580">
        <f>E70*0.001/'TC5'!D70</f>
        <v>2.3585056998228993E-2</v>
      </c>
      <c r="L70" s="587">
        <f>F70*0.001/'TC5'!E70</f>
        <v>3.3657572389870431E-2</v>
      </c>
      <c r="M70" s="588">
        <f>G70*0.001/'TC5'!F70</f>
        <v>2.7393020585577691E-2</v>
      </c>
    </row>
    <row r="71" spans="1:13">
      <c r="A71" s="78">
        <v>1975</v>
      </c>
      <c r="B71" s="457">
        <f>avgpoinc!AK64</f>
        <v>1028069.4451598418</v>
      </c>
      <c r="C71" s="345">
        <f>avgpoinc!AL64</f>
        <v>1122278.7013286862</v>
      </c>
      <c r="D71" s="560">
        <f>avgpoinc!AM64</f>
        <v>954824.8789292943</v>
      </c>
      <c r="E71" s="560">
        <f>avgpoinc!AN64</f>
        <v>1283892.5546985306</v>
      </c>
      <c r="F71" s="560">
        <f>avgpoinc!AO64</f>
        <v>885232.83307679859</v>
      </c>
      <c r="G71" s="73">
        <f>avgpoinc!AP64</f>
        <v>1715745.609645451</v>
      </c>
      <c r="H71" s="570">
        <f>B71*0.001/'TC5'!B71</f>
        <v>2.5827103874149767E-2</v>
      </c>
      <c r="I71" s="581">
        <f>C71*0.001/'TC5'!B71</f>
        <v>2.8193823609313995E-2</v>
      </c>
      <c r="J71" s="587">
        <f>D71*0.001/'TC5'!C71</f>
        <v>2.4087800675381747E-2</v>
      </c>
      <c r="K71" s="580">
        <f>E71*0.001/'TC5'!D71</f>
        <v>2.4235860472643367E-2</v>
      </c>
      <c r="L71" s="587">
        <f>F71*0.001/'TC5'!E71</f>
        <v>3.2610477686233701E-2</v>
      </c>
      <c r="M71" s="588">
        <f>G71*0.001/'TC5'!F71</f>
        <v>2.7494885001431157E-2</v>
      </c>
    </row>
    <row r="72" spans="1:13">
      <c r="A72" s="78">
        <v>1976</v>
      </c>
      <c r="B72" s="457">
        <f>avgpoinc!AK65</f>
        <v>1064346.3392146095</v>
      </c>
      <c r="C72" s="345">
        <f>avgpoinc!AL65</f>
        <v>1157154.6126649438</v>
      </c>
      <c r="D72" s="560">
        <f>avgpoinc!AM65</f>
        <v>992284.9506633915</v>
      </c>
      <c r="E72" s="560">
        <f>avgpoinc!AN65</f>
        <v>1319904.8994926701</v>
      </c>
      <c r="F72" s="560">
        <f>avgpoinc!AO65</f>
        <v>926424.96905365144</v>
      </c>
      <c r="G72" s="73">
        <f>avgpoinc!AP65</f>
        <v>1772073.6843934662</v>
      </c>
      <c r="H72" s="570">
        <f>B72*0.001/'TC5'!B72</f>
        <v>2.5797891342655536E-2</v>
      </c>
      <c r="I72" s="581">
        <f>C72*0.001/'TC5'!B72</f>
        <v>2.8047401362051978E-2</v>
      </c>
      <c r="J72" s="587">
        <f>D72*0.001/'TC5'!C72</f>
        <v>2.4136056898472095E-2</v>
      </c>
      <c r="K72" s="580">
        <f>E72*0.001/'TC5'!D72</f>
        <v>2.4166173075816037E-2</v>
      </c>
      <c r="L72" s="587">
        <f>F72*0.001/'TC5'!E72</f>
        <v>3.2476592294948148E-2</v>
      </c>
      <c r="M72" s="588">
        <f>G72*0.001/'TC5'!F72</f>
        <v>2.7477414340737027E-2</v>
      </c>
    </row>
    <row r="73" spans="1:13">
      <c r="A73" s="78">
        <v>1977</v>
      </c>
      <c r="B73" s="457">
        <f>avgpoinc!AK66</f>
        <v>1144112.4222445879</v>
      </c>
      <c r="C73" s="345">
        <f>avgpoinc!AL66</f>
        <v>1235439.6137734891</v>
      </c>
      <c r="D73" s="560">
        <f>avgpoinc!AM66</f>
        <v>1064157.066800257</v>
      </c>
      <c r="E73" s="560">
        <f>avgpoinc!AN66</f>
        <v>1406063.6874921091</v>
      </c>
      <c r="F73" s="560">
        <f>avgpoinc!AO66</f>
        <v>997586.30576859938</v>
      </c>
      <c r="G73" s="73">
        <f>avgpoinc!AP66</f>
        <v>1895036.4226416505</v>
      </c>
      <c r="H73" s="570">
        <f>B73*0.001/'TC5'!B73</f>
        <v>2.6895764029029934E-2</v>
      </c>
      <c r="I73" s="581">
        <f>C73*0.001/'TC5'!B73</f>
        <v>2.9042681189475061E-2</v>
      </c>
      <c r="J73" s="587">
        <f>D73*0.001/'TC5'!C73</f>
        <v>2.5254016685842814E-2</v>
      </c>
      <c r="K73" s="580">
        <f>E73*0.001/'TC5'!D73</f>
        <v>2.5121289947425577E-2</v>
      </c>
      <c r="L73" s="587">
        <f>F73*0.001/'TC5'!E73</f>
        <v>3.3528802787904162E-2</v>
      </c>
      <c r="M73" s="588">
        <f>G73*0.001/'TC5'!F73</f>
        <v>2.8626485493273179E-2</v>
      </c>
    </row>
    <row r="74" spans="1:13">
      <c r="A74" s="78">
        <v>1978</v>
      </c>
      <c r="B74" s="457">
        <f>avgpoinc!AK67</f>
        <v>1249634.6413045849</v>
      </c>
      <c r="C74" s="345">
        <f>avgpoinc!AL67</f>
        <v>1345063.4183442537</v>
      </c>
      <c r="D74" s="560">
        <f>avgpoinc!AM67</f>
        <v>1163410.7557581002</v>
      </c>
      <c r="E74" s="560">
        <f>avgpoinc!AN67</f>
        <v>1553712.626098864</v>
      </c>
      <c r="F74" s="560">
        <f>avgpoinc!AO67</f>
        <v>1060674.9804404608</v>
      </c>
      <c r="G74" s="73">
        <f>avgpoinc!AP67</f>
        <v>2063892.78432112</v>
      </c>
      <c r="H74" s="570">
        <f>B74*0.001/'TC5'!B74</f>
        <v>2.8368980327249545E-2</v>
      </c>
      <c r="I74" s="581">
        <f>C74*0.001/'TC5'!B74</f>
        <v>3.053538721851945E-2</v>
      </c>
      <c r="J74" s="587">
        <f>D74*0.001/'TC5'!C74</f>
        <v>2.6566300992756916E-2</v>
      </c>
      <c r="K74" s="580">
        <f>E74*0.001/'TC5'!D74</f>
        <v>2.6935879534432106E-2</v>
      </c>
      <c r="L74" s="587">
        <f>F74*0.001/'TC5'!E74</f>
        <v>3.4156438396782722E-2</v>
      </c>
      <c r="M74" s="588">
        <f>G74*0.001/'TC5'!F74</f>
        <v>3.0229231982551667E-2</v>
      </c>
    </row>
    <row r="75" spans="1:13">
      <c r="A75" s="83">
        <v>1979</v>
      </c>
      <c r="B75" s="458">
        <f>avgpoinc!AK68</f>
        <v>1384720.4654839542</v>
      </c>
      <c r="C75" s="346">
        <f>avgpoinc!AL68</f>
        <v>1485476.4458808033</v>
      </c>
      <c r="D75" s="562">
        <f>avgpoinc!AM68</f>
        <v>1274265.4122908839</v>
      </c>
      <c r="E75" s="562">
        <f>avgpoinc!AN68</f>
        <v>1744373.4256361036</v>
      </c>
      <c r="F75" s="562">
        <f>avgpoinc!AO68</f>
        <v>1122982.4801750823</v>
      </c>
      <c r="G75" s="79">
        <f>avgpoinc!AP68</f>
        <v>2279361.1137974421</v>
      </c>
      <c r="H75" s="572">
        <f>B75*0.001/'TC5'!B75</f>
        <v>3.1332753598690033E-2</v>
      </c>
      <c r="I75" s="583">
        <f>C75*0.001/'TC5'!B75</f>
        <v>3.3612608909606934E-2</v>
      </c>
      <c r="J75" s="589">
        <f>D75*0.001/'TC5'!C75</f>
        <v>2.9108397662639618E-2</v>
      </c>
      <c r="K75" s="583">
        <f>E75*0.001/'TC5'!D75</f>
        <v>3.0484711751341823E-2</v>
      </c>
      <c r="L75" s="589">
        <f>F75*0.001/'TC5'!E75</f>
        <v>3.5758759826421738E-2</v>
      </c>
      <c r="M75" s="590">
        <f>G75*0.001/'TC5'!F75</f>
        <v>3.3421881496906274E-2</v>
      </c>
    </row>
    <row r="76" spans="1:13">
      <c r="A76" s="78">
        <v>1980</v>
      </c>
      <c r="B76" s="457">
        <f>avgpoinc!AK69</f>
        <v>1212577.7872511558</v>
      </c>
      <c r="C76" s="345">
        <f>avgpoinc!AL69</f>
        <v>1323630.8518447704</v>
      </c>
      <c r="D76" s="560">
        <f>avgpoinc!AM69</f>
        <v>1146667.212621466</v>
      </c>
      <c r="E76" s="560">
        <f>avgpoinc!AN69</f>
        <v>1607646.8710023114</v>
      </c>
      <c r="F76" s="560">
        <f>avgpoinc!AO69</f>
        <v>928422.62145907606</v>
      </c>
      <c r="G76" s="73">
        <f>avgpoinc!AP69</f>
        <v>2005788.3396062101</v>
      </c>
      <c r="H76" s="569">
        <f>B76*0.001/'TC5'!B76</f>
        <v>2.8247814625501633E-2</v>
      </c>
      <c r="I76" s="580">
        <f>C76*0.001/'TC5'!B76</f>
        <v>3.0834870412945751E-2</v>
      </c>
      <c r="J76" s="587">
        <f>D76*0.001/'TC5'!C76</f>
        <v>2.7094651013612744E-2</v>
      </c>
      <c r="K76" s="580">
        <f>E76*0.001/'TC5'!D76</f>
        <v>2.9029523953795433E-2</v>
      </c>
      <c r="L76" s="587">
        <f>F76*0.001/'TC5'!E76</f>
        <v>3.0028780922293673E-2</v>
      </c>
      <c r="M76" s="588">
        <f>G76*0.001/'TC5'!F76</f>
        <v>3.0344566330313679E-2</v>
      </c>
    </row>
    <row r="77" spans="1:13">
      <c r="A77" s="78">
        <v>1981</v>
      </c>
      <c r="B77" s="457">
        <f>avgpoinc!AK70</f>
        <v>1403406.2345803094</v>
      </c>
      <c r="C77" s="345">
        <f>avgpoinc!AL70</f>
        <v>1509729.9915765678</v>
      </c>
      <c r="D77" s="560">
        <f>avgpoinc!AM70</f>
        <v>1319476.5657968582</v>
      </c>
      <c r="E77" s="560">
        <f>avgpoinc!AN70</f>
        <v>1800190.3809836046</v>
      </c>
      <c r="F77" s="560">
        <f>avgpoinc!AO70</f>
        <v>1121196.8648671128</v>
      </c>
      <c r="G77" s="73">
        <f>avgpoinc!AP70</f>
        <v>2298185.8745454298</v>
      </c>
      <c r="H77" s="569">
        <f>B77*0.001/'TC5'!B77</f>
        <v>3.2443828880786903E-2</v>
      </c>
      <c r="I77" s="580">
        <f>C77*0.001/'TC5'!B77</f>
        <v>3.4901812672615051E-2</v>
      </c>
      <c r="J77" s="587">
        <f>D77*0.001/'TC5'!C77</f>
        <v>3.1263064593076713E-2</v>
      </c>
      <c r="K77" s="580">
        <f>E77*0.001/'TC5'!D77</f>
        <v>3.2602410763502121E-2</v>
      </c>
      <c r="L77" s="587">
        <f>F77*0.001/'TC5'!E77</f>
        <v>3.5331089049577713E-2</v>
      </c>
      <c r="M77" s="588">
        <f>G77*0.001/'TC5'!F77</f>
        <v>3.4532450139522546E-2</v>
      </c>
    </row>
    <row r="78" spans="1:13">
      <c r="A78" s="78">
        <v>1982</v>
      </c>
      <c r="B78" s="457">
        <f>avgpoinc!AK71</f>
        <v>1424364.0130554461</v>
      </c>
      <c r="C78" s="345">
        <f>avgpoinc!AL71</f>
        <v>1530698.5781950247</v>
      </c>
      <c r="D78" s="560">
        <f>avgpoinc!AM71</f>
        <v>1346694.1336622033</v>
      </c>
      <c r="E78" s="560">
        <f>avgpoinc!AN71</f>
        <v>1864416.7087123191</v>
      </c>
      <c r="F78" s="560">
        <f>avgpoinc!AO71</f>
        <v>1099371.6708236325</v>
      </c>
      <c r="G78" s="73">
        <f>avgpoinc!AP71</f>
        <v>2330094.9881436406</v>
      </c>
      <c r="H78" s="569">
        <f>B78*0.001/'TC5'!B78</f>
        <v>3.4047149121761322E-2</v>
      </c>
      <c r="I78" s="580">
        <f>C78*0.001/'TC5'!B78</f>
        <v>3.6588907241821282E-2</v>
      </c>
      <c r="J78" s="587">
        <f>D78*0.001/'TC5'!C78</f>
        <v>3.3311929553747184E-2</v>
      </c>
      <c r="K78" s="580">
        <f>E78*0.001/'TC5'!D78</f>
        <v>3.5177145153284073E-2</v>
      </c>
      <c r="L78" s="587">
        <f>F78*0.001/'TC5'!E78</f>
        <v>3.5120032727718353E-2</v>
      </c>
      <c r="M78" s="588">
        <f>G78*0.001/'TC5'!F78</f>
        <v>3.6215446889400482E-2</v>
      </c>
    </row>
    <row r="79" spans="1:13">
      <c r="A79" s="78">
        <v>1983</v>
      </c>
      <c r="B79" s="457">
        <f>avgpoinc!AK72</f>
        <v>1445402.2486923877</v>
      </c>
      <c r="C79" s="345">
        <f>avgpoinc!AL72</f>
        <v>1543388.2786338918</v>
      </c>
      <c r="D79" s="560">
        <f>avgpoinc!AM72</f>
        <v>1365486.6587104111</v>
      </c>
      <c r="E79" s="560">
        <f>avgpoinc!AN72</f>
        <v>1872847.3321924391</v>
      </c>
      <c r="F79" s="560">
        <f>avgpoinc!AO72</f>
        <v>1124155.1787760258</v>
      </c>
      <c r="G79" s="73">
        <f>avgpoinc!AP72</f>
        <v>2368930.811089782</v>
      </c>
      <c r="H79" s="569">
        <f>B79*0.001/'TC5'!B79</f>
        <v>3.4017853438854218E-2</v>
      </c>
      <c r="I79" s="580">
        <f>C79*0.001/'TC5'!B79</f>
        <v>3.6323975771665573E-2</v>
      </c>
      <c r="J79" s="587">
        <f>D79*0.001/'TC5'!C79</f>
        <v>3.344236686825753E-2</v>
      </c>
      <c r="K79" s="580">
        <f>E79*0.001/'TC5'!D79</f>
        <v>3.5272639244794839E-2</v>
      </c>
      <c r="L79" s="587">
        <f>F79*0.001/'TC5'!E79</f>
        <v>3.4638341516256332E-2</v>
      </c>
      <c r="M79" s="588">
        <f>G79*0.001/'TC5'!F79</f>
        <v>3.6311317235231406E-2</v>
      </c>
    </row>
    <row r="80" spans="1:13">
      <c r="A80" s="78">
        <v>1984</v>
      </c>
      <c r="B80" s="457">
        <f>avgpoinc!AK73</f>
        <v>1825517.3813491834</v>
      </c>
      <c r="C80" s="345">
        <f>avgpoinc!AL73</f>
        <v>1933948.8651272107</v>
      </c>
      <c r="D80" s="560">
        <f>avgpoinc!AM73</f>
        <v>1738506.5999340944</v>
      </c>
      <c r="E80" s="560">
        <f>avgpoinc!AN73</f>
        <v>2298181.4617618239</v>
      </c>
      <c r="F80" s="560">
        <f>avgpoinc!AO73</f>
        <v>1503833.4282948815</v>
      </c>
      <c r="G80" s="73">
        <f>avgpoinc!AP73</f>
        <v>2944863.2303490117</v>
      </c>
      <c r="H80" s="569">
        <f>B80*0.001/'TC5'!B80</f>
        <v>4.0279053151607506E-2</v>
      </c>
      <c r="I80" s="580">
        <f>C80*0.001/'TC5'!B80</f>
        <v>4.2671535164117813E-2</v>
      </c>
      <c r="J80" s="587">
        <f>D80*0.001/'TC5'!C80</f>
        <v>4.0125198662281029E-2</v>
      </c>
      <c r="K80" s="580">
        <f>E80*0.001/'TC5'!D80</f>
        <v>4.0858112275600447E-2</v>
      </c>
      <c r="L80" s="587">
        <f>F80*0.001/'TC5'!E80</f>
        <v>4.3085932731628418E-2</v>
      </c>
      <c r="M80" s="588">
        <f>G80*0.001/'TC5'!F80</f>
        <v>4.2367894202470786E-2</v>
      </c>
    </row>
    <row r="81" spans="1:13">
      <c r="A81" s="78">
        <v>1985</v>
      </c>
      <c r="B81" s="457">
        <f>avgpoinc!AK74</f>
        <v>1800491.4056872048</v>
      </c>
      <c r="C81" s="345">
        <f>avgpoinc!AL74</f>
        <v>1914112.6021559946</v>
      </c>
      <c r="D81" s="560">
        <f>avgpoinc!AM74</f>
        <v>1637280.5153183353</v>
      </c>
      <c r="E81" s="560">
        <f>avgpoinc!AN74</f>
        <v>2412208.1902245586</v>
      </c>
      <c r="F81" s="560">
        <f>avgpoinc!AO74</f>
        <v>1310093.2997015733</v>
      </c>
      <c r="G81" s="73">
        <f>avgpoinc!AP74</f>
        <v>2943360.8613096918</v>
      </c>
      <c r="H81" s="569">
        <f>B81*0.001/'TC5'!B81</f>
        <v>3.9054542779922485E-2</v>
      </c>
      <c r="I81" s="580">
        <f>C81*0.001/'TC5'!B81</f>
        <v>4.1519105434417732E-2</v>
      </c>
      <c r="J81" s="587">
        <f>D81*0.001/'TC5'!C81</f>
        <v>3.720155730843544E-2</v>
      </c>
      <c r="K81" s="580">
        <f>E81*0.001/'TC5'!D81</f>
        <v>4.1944447904825204E-2</v>
      </c>
      <c r="L81" s="587">
        <f>F81*0.001/'TC5'!E81</f>
        <v>3.7189651280641563E-2</v>
      </c>
      <c r="M81" s="588">
        <f>G81*0.001/'TC5'!F81</f>
        <v>4.174085333943367E-2</v>
      </c>
    </row>
    <row r="82" spans="1:13">
      <c r="A82" s="78">
        <v>1986</v>
      </c>
      <c r="B82" s="457">
        <f>avgpoinc!AK75</f>
        <v>1537145.8544580147</v>
      </c>
      <c r="C82" s="345">
        <f>avgpoinc!AL75</f>
        <v>1668360.98665728</v>
      </c>
      <c r="D82" s="560">
        <f>avgpoinc!AM75</f>
        <v>1481115.8669493878</v>
      </c>
      <c r="E82" s="560">
        <f>avgpoinc!AN75</f>
        <v>2091765.5250227468</v>
      </c>
      <c r="F82" s="560">
        <f>avgpoinc!AO75</f>
        <v>1166541.698140404</v>
      </c>
      <c r="G82" s="73">
        <f>avgpoinc!AP75</f>
        <v>2534473.1236466081</v>
      </c>
      <c r="H82" s="569">
        <f>B82*0.001/'TC5'!B82</f>
        <v>3.3049680292606354E-2</v>
      </c>
      <c r="I82" s="580">
        <f>C82*0.001/'TC5'!B82</f>
        <v>3.587089478969574E-2</v>
      </c>
      <c r="J82" s="587">
        <f>D82*0.001/'TC5'!C82</f>
        <v>3.302142396569252E-2</v>
      </c>
      <c r="K82" s="580">
        <f>E82*0.001/'TC5'!D82</f>
        <v>3.6102157086133957E-2</v>
      </c>
      <c r="L82" s="587">
        <f>F82*0.001/'TC5'!E82</f>
        <v>3.264734148979187E-2</v>
      </c>
      <c r="M82" s="588">
        <f>G82*0.001/'TC5'!F82</f>
        <v>3.5776086151599884E-2</v>
      </c>
    </row>
    <row r="83" spans="1:13">
      <c r="A83" s="78">
        <v>1987</v>
      </c>
      <c r="B83" s="457">
        <f>avgpoinc!AK76</f>
        <v>1869163.331940627</v>
      </c>
      <c r="C83" s="345">
        <f>avgpoinc!AL76</f>
        <v>2014242.6758264906</v>
      </c>
      <c r="D83" s="560">
        <f>avgpoinc!AM76</f>
        <v>1787970.2882760495</v>
      </c>
      <c r="E83" s="560">
        <f>avgpoinc!AN76</f>
        <v>2496856.101535371</v>
      </c>
      <c r="F83" s="560">
        <f>avgpoinc!AO76</f>
        <v>1407225.6437695245</v>
      </c>
      <c r="G83" s="73">
        <f>avgpoinc!AP76</f>
        <v>3050688.7464090027</v>
      </c>
      <c r="H83" s="569">
        <f>B83*0.001/'TC5'!B83</f>
        <v>3.9008408784866333E-2</v>
      </c>
      <c r="I83" s="580">
        <f>C83*0.001/'TC5'!B83</f>
        <v>4.2036134749650955E-2</v>
      </c>
      <c r="J83" s="587">
        <f>D83*0.001/'TC5'!C83</f>
        <v>3.8286376744508743E-2</v>
      </c>
      <c r="K83" s="580">
        <f>E83*0.001/'TC5'!D83</f>
        <v>4.1861589998006821E-2</v>
      </c>
      <c r="L83" s="587">
        <f>F83*0.001/'TC5'!E83</f>
        <v>3.8173858076334007E-2</v>
      </c>
      <c r="M83" s="588">
        <f>G83*0.001/'TC5'!F83</f>
        <v>4.2067099362611771E-2</v>
      </c>
    </row>
    <row r="84" spans="1:13">
      <c r="A84" s="78">
        <v>1988</v>
      </c>
      <c r="B84" s="457">
        <f>avgpoinc!AK77</f>
        <v>2463021.5005949666</v>
      </c>
      <c r="C84" s="345">
        <f>avgpoinc!AL77</f>
        <v>2634696.942577742</v>
      </c>
      <c r="D84" s="560">
        <f>avgpoinc!AM77</f>
        <v>2394218.0492773135</v>
      </c>
      <c r="E84" s="560">
        <f>avgpoinc!AN77</f>
        <v>3374415.7301036878</v>
      </c>
      <c r="F84" s="560">
        <f>avgpoinc!AO77</f>
        <v>1724644.1965111701</v>
      </c>
      <c r="G84" s="73">
        <f>avgpoinc!AP77</f>
        <v>3976143.2440283601</v>
      </c>
      <c r="H84" s="569">
        <f>B84*0.001/'TC5'!B84</f>
        <v>4.932838678359986E-2</v>
      </c>
      <c r="I84" s="580">
        <f>C84*0.001/'TC5'!B84</f>
        <v>5.2766632288694375E-2</v>
      </c>
      <c r="J84" s="587">
        <f>D84*0.001/'TC5'!C84</f>
        <v>4.8973962664604187E-2</v>
      </c>
      <c r="K84" s="580">
        <f>E84*0.001/'TC5'!D84</f>
        <v>5.4186429828405387E-2</v>
      </c>
      <c r="L84" s="587">
        <f>F84*0.001/'TC5'!E84</f>
        <v>4.5077431946992874E-2</v>
      </c>
      <c r="M84" s="588">
        <f>G84*0.001/'TC5'!F84</f>
        <v>5.2947573363780975E-2</v>
      </c>
    </row>
    <row r="85" spans="1:13">
      <c r="A85" s="83">
        <v>1989</v>
      </c>
      <c r="B85" s="458">
        <f>avgpoinc!AK78</f>
        <v>2301571.7238279553</v>
      </c>
      <c r="C85" s="346">
        <f>avgpoinc!AL78</f>
        <v>2463207.0231216182</v>
      </c>
      <c r="D85" s="562">
        <f>avgpoinc!AM78</f>
        <v>2197330.5667391843</v>
      </c>
      <c r="E85" s="562">
        <f>avgpoinc!AN78</f>
        <v>3094961.4493849911</v>
      </c>
      <c r="F85" s="562">
        <f>avgpoinc!AO78</f>
        <v>1660896.6892263393</v>
      </c>
      <c r="G85" s="79">
        <f>avgpoinc!AP78</f>
        <v>3713189.583194213</v>
      </c>
      <c r="H85" s="572">
        <f>B85*0.001/'TC5'!B85</f>
        <v>4.5545861124992371E-2</v>
      </c>
      <c r="I85" s="583">
        <f>C85*0.001/'TC5'!B85</f>
        <v>4.8744466155767448E-2</v>
      </c>
      <c r="J85" s="589">
        <f>D85*0.001/'TC5'!C85</f>
        <v>4.4472686946392059E-2</v>
      </c>
      <c r="K85" s="583">
        <f>E85*0.001/'TC5'!D85</f>
        <v>4.9611736088991179E-2</v>
      </c>
      <c r="L85" s="589">
        <f>F85*0.001/'TC5'!E85</f>
        <v>4.2293652892112732E-2</v>
      </c>
      <c r="M85" s="590">
        <f>G85*0.001/'TC5'!F85</f>
        <v>4.9252983182668672E-2</v>
      </c>
    </row>
    <row r="86" spans="1:13">
      <c r="A86" s="78">
        <v>1990</v>
      </c>
      <c r="B86" s="457">
        <f>avgpoinc!AK79</f>
        <v>2294048.6696293191</v>
      </c>
      <c r="C86" s="345">
        <f>avgpoinc!AL79</f>
        <v>2462918.464230489</v>
      </c>
      <c r="D86" s="560">
        <f>avgpoinc!AM79</f>
        <v>2226674.9920226806</v>
      </c>
      <c r="E86" s="560">
        <f>avgpoinc!AN79</f>
        <v>3097614.5963119641</v>
      </c>
      <c r="F86" s="560">
        <f>avgpoinc!AO79</f>
        <v>1685913.9139784602</v>
      </c>
      <c r="G86" s="73">
        <f>avgpoinc!AP79</f>
        <v>3665564.932280845</v>
      </c>
      <c r="H86" s="569">
        <f>B86*0.001/'TC5'!B86</f>
        <v>4.5437362045049667E-2</v>
      </c>
      <c r="I86" s="580">
        <f>C86*0.001/'TC5'!B86</f>
        <v>4.8782102763652795E-2</v>
      </c>
      <c r="J86" s="587">
        <f>D86*0.001/'TC5'!C86</f>
        <v>4.5120235532522202E-2</v>
      </c>
      <c r="K86" s="580">
        <f>E86*0.001/'TC5'!D86</f>
        <v>5.0113178789615617E-2</v>
      </c>
      <c r="L86" s="587">
        <f>F86*0.001/'TC5'!E86</f>
        <v>4.2442180216312402E-2</v>
      </c>
      <c r="M86" s="588">
        <f>G86*0.001/'TC5'!F86</f>
        <v>4.896764084696769E-2</v>
      </c>
    </row>
    <row r="87" spans="1:13">
      <c r="A87" s="78">
        <v>1991</v>
      </c>
      <c r="B87" s="457">
        <f>avgpoinc!AK80</f>
        <v>2049538.8894395872</v>
      </c>
      <c r="C87" s="345">
        <f>avgpoinc!AL80</f>
        <v>2191779.0816913028</v>
      </c>
      <c r="D87" s="560">
        <f>avgpoinc!AM80</f>
        <v>1938948.5166842467</v>
      </c>
      <c r="E87" s="560">
        <f>avgpoinc!AN80</f>
        <v>2722431.3578404882</v>
      </c>
      <c r="F87" s="560">
        <f>avgpoinc!AO80</f>
        <v>1521529.7608696215</v>
      </c>
      <c r="G87" s="73">
        <f>avgpoinc!AP80</f>
        <v>3272202.2550090877</v>
      </c>
      <c r="H87" s="569">
        <f>B87*0.001/'TC5'!B87</f>
        <v>4.1442893445491791E-2</v>
      </c>
      <c r="I87" s="580">
        <f>C87*0.001/'TC5'!B87</f>
        <v>4.4319074600934989E-2</v>
      </c>
      <c r="J87" s="587">
        <f>D87*0.001/'TC5'!C87</f>
        <v>4.0370143949985504E-2</v>
      </c>
      <c r="K87" s="580">
        <f>E87*0.001/'TC5'!D87</f>
        <v>4.5495551079511656E-2</v>
      </c>
      <c r="L87" s="587">
        <f>F87*0.001/'TC5'!E87</f>
        <v>3.8440901786088943E-2</v>
      </c>
      <c r="M87" s="588">
        <f>G87*0.001/'TC5'!F87</f>
        <v>4.4554442167282098E-2</v>
      </c>
    </row>
    <row r="88" spans="1:13">
      <c r="A88" s="78">
        <v>1992</v>
      </c>
      <c r="B88" s="457">
        <f>avgpoinc!AK81</f>
        <v>2316153.2879073429</v>
      </c>
      <c r="C88" s="345">
        <f>avgpoinc!AL81</f>
        <v>2477617.3076688158</v>
      </c>
      <c r="D88" s="560">
        <f>avgpoinc!AM81</f>
        <v>2206440.6762023391</v>
      </c>
      <c r="E88" s="560">
        <f>avgpoinc!AN81</f>
        <v>3134354.197737895</v>
      </c>
      <c r="F88" s="560">
        <f>avgpoinc!AO81</f>
        <v>1708219.5718754122</v>
      </c>
      <c r="G88" s="73">
        <f>avgpoinc!AP81</f>
        <v>3700954.3902480644</v>
      </c>
      <c r="H88" s="569">
        <f>B88*0.001/'TC5'!B88</f>
        <v>4.5944597572088242E-2</v>
      </c>
      <c r="I88" s="580">
        <f>C88*0.001/'TC5'!B88</f>
        <v>4.9147494137287147E-2</v>
      </c>
      <c r="J88" s="587">
        <f>D88*0.001/'TC5'!C88</f>
        <v>4.4969186186790459E-2</v>
      </c>
      <c r="K88" s="580">
        <f>E88*0.001/'TC5'!D88</f>
        <v>5.1536392420530326E-2</v>
      </c>
      <c r="L88" s="587">
        <f>F88*0.001/'TC5'!E88</f>
        <v>4.205530509352684E-2</v>
      </c>
      <c r="M88" s="588">
        <f>G88*0.001/'TC5'!F88</f>
        <v>4.9408782273530953E-2</v>
      </c>
    </row>
    <row r="89" spans="1:13">
      <c r="A89" s="78">
        <v>1993</v>
      </c>
      <c r="B89" s="457">
        <f>avgpoinc!AK82</f>
        <v>2180748.1921260264</v>
      </c>
      <c r="C89" s="345">
        <f>avgpoinc!AL82</f>
        <v>2328135.006728122</v>
      </c>
      <c r="D89" s="560">
        <f>avgpoinc!AM82</f>
        <v>2074261.4669419432</v>
      </c>
      <c r="E89" s="560">
        <f>avgpoinc!AN82</f>
        <v>2891443.4425834473</v>
      </c>
      <c r="F89" s="560">
        <f>avgpoinc!AO82</f>
        <v>1666499.2601430952</v>
      </c>
      <c r="G89" s="73">
        <f>avgpoinc!AP82</f>
        <v>3502109.9429837242</v>
      </c>
      <c r="H89" s="569">
        <f>B89*0.001/'TC5'!B89</f>
        <v>4.2894497513771057E-2</v>
      </c>
      <c r="I89" s="580">
        <f>C89*0.001/'TC5'!B89</f>
        <v>4.5793540775775909E-2</v>
      </c>
      <c r="J89" s="587">
        <f>D89*0.001/'TC5'!C89</f>
        <v>4.1819412261247628E-2</v>
      </c>
      <c r="K89" s="580">
        <f>E89*0.001/'TC5'!D89</f>
        <v>4.7002494335174554E-2</v>
      </c>
      <c r="L89" s="587">
        <f>F89*0.001/'TC5'!E89</f>
        <v>4.074015095829963E-2</v>
      </c>
      <c r="M89" s="588">
        <f>G89*0.001/'TC5'!F89</f>
        <v>4.6358171850442886E-2</v>
      </c>
    </row>
    <row r="90" spans="1:13">
      <c r="A90" s="78">
        <v>1994</v>
      </c>
      <c r="B90" s="457">
        <f>avgpoinc!AK83</f>
        <v>2218756.2404671237</v>
      </c>
      <c r="C90" s="345">
        <f>avgpoinc!AL83</f>
        <v>2354054.5434267307</v>
      </c>
      <c r="D90" s="560">
        <f>avgpoinc!AM83</f>
        <v>2076530.9433865496</v>
      </c>
      <c r="E90" s="560">
        <f>avgpoinc!AN83</f>
        <v>2886102.7021232485</v>
      </c>
      <c r="F90" s="560">
        <f>avgpoinc!AO83</f>
        <v>1726477.5236453295</v>
      </c>
      <c r="G90" s="73">
        <f>avgpoinc!AP83</f>
        <v>3541811.6230287272</v>
      </c>
      <c r="H90" s="569">
        <f>B90*0.001/'TC5'!B90</f>
        <v>4.2261544615030282E-2</v>
      </c>
      <c r="I90" s="580">
        <f>C90*0.001/'TC5'!B90</f>
        <v>4.4838625937700272E-2</v>
      </c>
      <c r="J90" s="587">
        <f>D90*0.001/'TC5'!C90</f>
        <v>4.0571764111518867E-2</v>
      </c>
      <c r="K90" s="580">
        <f>E90*0.001/'TC5'!D90</f>
        <v>4.545766860246659E-2</v>
      </c>
      <c r="L90" s="587">
        <f>F90*0.001/'TC5'!E90</f>
        <v>4.0886577218770981E-2</v>
      </c>
      <c r="M90" s="588">
        <f>G90*0.001/'TC5'!F90</f>
        <v>4.5417141169309616E-2</v>
      </c>
    </row>
    <row r="91" spans="1:13">
      <c r="A91" s="78">
        <v>1995</v>
      </c>
      <c r="B91" s="457">
        <f>avgpoinc!AK84</f>
        <v>2363359.7701576799</v>
      </c>
      <c r="C91" s="345">
        <f>avgpoinc!AL84</f>
        <v>2507413.7909754366</v>
      </c>
      <c r="D91" s="560">
        <f>avgpoinc!AM84</f>
        <v>2211010.0819625114</v>
      </c>
      <c r="E91" s="560">
        <f>avgpoinc!AN84</f>
        <v>3101096.186196696</v>
      </c>
      <c r="F91" s="560">
        <f>avgpoinc!AO84</f>
        <v>1807249.1201393784</v>
      </c>
      <c r="G91" s="73">
        <f>avgpoinc!AP84</f>
        <v>3775975.8346175402</v>
      </c>
      <c r="H91" s="569">
        <f>B91*0.001/'TC5'!B91</f>
        <v>4.4047769159078598E-2</v>
      </c>
      <c r="I91" s="580">
        <f>C91*0.001/'TC5'!B91</f>
        <v>4.6732615679502487E-2</v>
      </c>
      <c r="J91" s="587">
        <f>D91*0.001/'TC5'!C91</f>
        <v>4.250829666852951E-2</v>
      </c>
      <c r="K91" s="580">
        <f>E91*0.001/'TC5'!D91</f>
        <v>4.8157501965761185E-2</v>
      </c>
      <c r="L91" s="587">
        <f>F91*0.001/'TC5'!E91</f>
        <v>4.1372880339622498E-2</v>
      </c>
      <c r="M91" s="588">
        <f>G91*0.001/'TC5'!F91</f>
        <v>4.7328189015388489E-2</v>
      </c>
    </row>
    <row r="92" spans="1:13">
      <c r="A92" s="78">
        <v>1996</v>
      </c>
      <c r="B92" s="457">
        <f>avgpoinc!AK85</f>
        <v>2590878.6071421802</v>
      </c>
      <c r="C92" s="345">
        <f>avgpoinc!AL85</f>
        <v>2753610.4027599599</v>
      </c>
      <c r="D92" s="560">
        <f>avgpoinc!AM85</f>
        <v>2448974.2749899351</v>
      </c>
      <c r="E92" s="560">
        <f>avgpoinc!AN85</f>
        <v>3445594.5704909121</v>
      </c>
      <c r="F92" s="560">
        <f>avgpoinc!AO85</f>
        <v>1948970.9366573154</v>
      </c>
      <c r="G92" s="73">
        <f>avgpoinc!AP85</f>
        <v>4142215.1990373093</v>
      </c>
      <c r="H92" s="569">
        <f>B92*0.001/'TC5'!B92</f>
        <v>4.6811036765575409E-2</v>
      </c>
      <c r="I92" s="580">
        <f>C92*0.001/'TC5'!B92</f>
        <v>4.9751214683055885E-2</v>
      </c>
      <c r="J92" s="587">
        <f>D92*0.001/'TC5'!C92</f>
        <v>4.561716690659523E-2</v>
      </c>
      <c r="K92" s="580">
        <f>E92*0.001/'TC5'!D92</f>
        <v>5.1860738545656211E-2</v>
      </c>
      <c r="L92" s="587">
        <f>F92*0.001/'TC5'!E92</f>
        <v>4.3247450143098845E-2</v>
      </c>
      <c r="M92" s="588">
        <f>G92*0.001/'TC5'!F92</f>
        <v>5.0442706793546677E-2</v>
      </c>
    </row>
    <row r="93" spans="1:13">
      <c r="A93" s="78">
        <v>1997</v>
      </c>
      <c r="B93" s="457">
        <f>avgpoinc!AK86</f>
        <v>2905814.8241376877</v>
      </c>
      <c r="C93" s="345">
        <f>avgpoinc!AL86</f>
        <v>3087780.4583773557</v>
      </c>
      <c r="D93" s="560">
        <f>avgpoinc!AM86</f>
        <v>2769147.1413406334</v>
      </c>
      <c r="E93" s="560">
        <f>avgpoinc!AN86</f>
        <v>3875517.158005327</v>
      </c>
      <c r="F93" s="560">
        <f>avgpoinc!AO86</f>
        <v>2181174.5782230319</v>
      </c>
      <c r="G93" s="73">
        <f>avgpoinc!AP86</f>
        <v>4639963.0569548914</v>
      </c>
      <c r="H93" s="569">
        <f>B93*0.001/'TC5'!B93</f>
        <v>5.0660412758588784E-2</v>
      </c>
      <c r="I93" s="580">
        <f>C93*0.001/'TC5'!B93</f>
        <v>5.3832828998565674E-2</v>
      </c>
      <c r="J93" s="587">
        <f>D93*0.001/'TC5'!C93</f>
        <v>4.9576781690120704E-2</v>
      </c>
      <c r="K93" s="580">
        <f>E93*0.001/'TC5'!D93</f>
        <v>5.6311633437871947E-2</v>
      </c>
      <c r="L93" s="587">
        <f>F93*0.001/'TC5'!E93</f>
        <v>4.6639230102300644E-2</v>
      </c>
      <c r="M93" s="588">
        <f>G93*0.001/'TC5'!F93</f>
        <v>5.4572846740484238E-2</v>
      </c>
    </row>
    <row r="94" spans="1:13">
      <c r="A94" s="78">
        <v>1998</v>
      </c>
      <c r="B94" s="457">
        <f>avgpoinc!AK87</f>
        <v>2957096.1708801645</v>
      </c>
      <c r="C94" s="345">
        <f>avgpoinc!AL87</f>
        <v>3159225.3444431024</v>
      </c>
      <c r="D94" s="560">
        <f>avgpoinc!AM87</f>
        <v>2840315.8061495363</v>
      </c>
      <c r="E94" s="560">
        <f>avgpoinc!AN87</f>
        <v>4061636.7593809897</v>
      </c>
      <c r="F94" s="560">
        <f>avgpoinc!AO87</f>
        <v>2132077.6235215641</v>
      </c>
      <c r="G94" s="73">
        <f>avgpoinc!AP87</f>
        <v>4705019.6713975584</v>
      </c>
      <c r="H94" s="569">
        <f>B94*0.001/'TC5'!B94</f>
        <v>4.9653813242912306E-2</v>
      </c>
      <c r="I94" s="580">
        <f>C94*0.001/'TC5'!B94</f>
        <v>5.3047847002744682E-2</v>
      </c>
      <c r="J94" s="587">
        <f>D94*0.001/'TC5'!C94</f>
        <v>4.8612549901008592E-2</v>
      </c>
      <c r="K94" s="580">
        <f>E94*0.001/'TC5'!D94</f>
        <v>5.6687243282794959E-2</v>
      </c>
      <c r="L94" s="587">
        <f>F94*0.001/'TC5'!E94</f>
        <v>4.4080708175897591E-2</v>
      </c>
      <c r="M94" s="588">
        <f>G94*0.001/'TC5'!F94</f>
        <v>5.3330797702074065E-2</v>
      </c>
    </row>
    <row r="95" spans="1:13">
      <c r="A95" s="83">
        <v>1999</v>
      </c>
      <c r="B95" s="458">
        <f>avgpoinc!AK88</f>
        <v>3283550.1305857906</v>
      </c>
      <c r="C95" s="346">
        <f>avgpoinc!AL88</f>
        <v>3520691.6894018059</v>
      </c>
      <c r="D95" s="562">
        <f>avgpoinc!AM88</f>
        <v>3166250.9590369002</v>
      </c>
      <c r="E95" s="562">
        <f>avgpoinc!AN88</f>
        <v>4598007.3135448862</v>
      </c>
      <c r="F95" s="562">
        <f>avgpoinc!AO88</f>
        <v>2335996.6226567086</v>
      </c>
      <c r="G95" s="79">
        <f>avgpoinc!AP88</f>
        <v>5234898.7246142253</v>
      </c>
      <c r="H95" s="572">
        <f>B95*0.001/'TC5'!B95</f>
        <v>5.3532008081674576E-2</v>
      </c>
      <c r="I95" s="583">
        <f>C95*0.001/'TC5'!B95</f>
        <v>5.7398147881031036E-2</v>
      </c>
      <c r="J95" s="589">
        <f>D95*0.001/'TC5'!C95</f>
        <v>5.225306004285811E-2</v>
      </c>
      <c r="K95" s="583">
        <f>E95*0.001/'TC5'!D95</f>
        <v>6.1794526875019073E-2</v>
      </c>
      <c r="L95" s="589">
        <f>F95*0.001/'TC5'!E95</f>
        <v>4.736386984586715E-2</v>
      </c>
      <c r="M95" s="590">
        <f>G95*0.001/'TC5'!F95</f>
        <v>5.7530544698238366E-2</v>
      </c>
    </row>
    <row r="96" spans="1:13">
      <c r="A96" s="88">
        <v>2000</v>
      </c>
      <c r="B96" s="459">
        <f>avgpoinc!AK89</f>
        <v>3557140.7495299592</v>
      </c>
      <c r="C96" s="347">
        <f>avgpoinc!AL89</f>
        <v>3833227.9037299044</v>
      </c>
      <c r="D96" s="564">
        <f>avgpoinc!AM89</f>
        <v>3467528.2068401533</v>
      </c>
      <c r="E96" s="564">
        <f>avgpoinc!AN89</f>
        <v>5153959.4792479053</v>
      </c>
      <c r="F96" s="564">
        <f>avgpoinc!AO89</f>
        <v>2357132.7312142267</v>
      </c>
      <c r="G96" s="85">
        <f>avgpoinc!AP89</f>
        <v>5671829.4146079943</v>
      </c>
      <c r="H96" s="573">
        <f>B96*0.001/'TC5'!B96</f>
        <v>5.6119933724403381E-2</v>
      </c>
      <c r="I96" s="584">
        <f>C96*0.001/'TC5'!B96</f>
        <v>6.0475677251815796E-2</v>
      </c>
      <c r="J96" s="591">
        <f>D96*0.001/'TC5'!C96</f>
        <v>5.523348227143287E-2</v>
      </c>
      <c r="K96" s="584">
        <f>E96*0.001/'TC5'!D96</f>
        <v>6.6923700273036957E-2</v>
      </c>
      <c r="L96" s="591">
        <f>F96*0.001/'TC5'!E96</f>
        <v>4.6375144273042679E-2</v>
      </c>
      <c r="M96" s="592">
        <f>G96*0.001/'TC5'!F96</f>
        <v>6.0554310679435723E-2</v>
      </c>
    </row>
    <row r="97" spans="1:13">
      <c r="A97" s="78">
        <v>2001</v>
      </c>
      <c r="B97" s="457">
        <f>avgpoinc!AK90</f>
        <v>3490257.2392122564</v>
      </c>
      <c r="C97" s="345">
        <f>avgpoinc!AL90</f>
        <v>3744183.2499341131</v>
      </c>
      <c r="D97" s="560">
        <f>avgpoinc!AM90</f>
        <v>3330264.4216053733</v>
      </c>
      <c r="E97" s="560">
        <f>avgpoinc!AN90</f>
        <v>4856619.9824720314</v>
      </c>
      <c r="F97" s="560">
        <f>avgpoinc!AO90</f>
        <v>2472726.7928269692</v>
      </c>
      <c r="G97" s="73">
        <f>avgpoinc!AP90</f>
        <v>5518907.7456187364</v>
      </c>
      <c r="H97" s="569">
        <f>B97*0.001/'TC5'!B97</f>
        <v>5.5336527526378625E-2</v>
      </c>
      <c r="I97" s="580">
        <f>C97*0.001/'TC5'!B97</f>
        <v>5.9362415224313722E-2</v>
      </c>
      <c r="J97" s="587">
        <f>D97*0.001/'TC5'!C97</f>
        <v>5.3682126104831682E-2</v>
      </c>
      <c r="K97" s="580">
        <f>E97*0.001/'TC5'!D97</f>
        <v>6.4083524048328414E-2</v>
      </c>
      <c r="L97" s="587">
        <f>F97*0.001/'TC5'!E97</f>
        <v>4.8161491751670844E-2</v>
      </c>
      <c r="M97" s="588">
        <f>G97*0.001/'TC5'!F97</f>
        <v>5.9624359011650079E-2</v>
      </c>
    </row>
    <row r="98" spans="1:13">
      <c r="A98" s="78">
        <v>2002</v>
      </c>
      <c r="B98" s="457">
        <f>avgpoinc!AK91</f>
        <v>3538353.1240722016</v>
      </c>
      <c r="C98" s="345">
        <f>avgpoinc!AL91</f>
        <v>3763376.8077368638</v>
      </c>
      <c r="D98" s="560">
        <f>avgpoinc!AM91</f>
        <v>3345552.378038378</v>
      </c>
      <c r="E98" s="560">
        <f>avgpoinc!AN91</f>
        <v>4789895.1793439584</v>
      </c>
      <c r="F98" s="560">
        <f>avgpoinc!AO91</f>
        <v>2604260.8994350606</v>
      </c>
      <c r="G98" s="73">
        <f>avgpoinc!AP91</f>
        <v>5556571.0956877191</v>
      </c>
      <c r="H98" s="569">
        <f>B98*0.001/'TC5'!B98</f>
        <v>5.6225843727588661E-2</v>
      </c>
      <c r="I98" s="580">
        <f>C98*0.001/'TC5'!B98</f>
        <v>5.9801559895277037E-2</v>
      </c>
      <c r="J98" s="587">
        <f>D98*0.001/'TC5'!C98</f>
        <v>5.4152779281139374E-2</v>
      </c>
      <c r="K98" s="580">
        <f>E98*0.001/'TC5'!D98</f>
        <v>6.3939996063709273E-2</v>
      </c>
      <c r="L98" s="587">
        <f>F98*0.001/'TC5'!E98</f>
        <v>5.0144348293542869E-2</v>
      </c>
      <c r="M98" s="588">
        <f>G98*0.001/'TC5'!F98</f>
        <v>6.0517195612192147E-2</v>
      </c>
    </row>
    <row r="99" spans="1:13">
      <c r="A99" s="78">
        <v>2003</v>
      </c>
      <c r="B99" s="457">
        <f>avgpoinc!AK92</f>
        <v>3673353.1385720563</v>
      </c>
      <c r="C99" s="345">
        <f>avgpoinc!AL92</f>
        <v>3890318.4419743591</v>
      </c>
      <c r="D99" s="560">
        <f>avgpoinc!AM92</f>
        <v>3484232.3337468854</v>
      </c>
      <c r="E99" s="560">
        <f>avgpoinc!AN92</f>
        <v>4967790.1230065702</v>
      </c>
      <c r="F99" s="560">
        <f>avgpoinc!AO92</f>
        <v>2689477.6110619069</v>
      </c>
      <c r="G99" s="73">
        <f>avgpoinc!AP92</f>
        <v>5760630.0956140785</v>
      </c>
      <c r="H99" s="569">
        <f>B99*0.001/'TC5'!B99</f>
        <v>5.7763569056987762E-2</v>
      </c>
      <c r="I99" s="580">
        <f>C99*0.001/'TC5'!B99</f>
        <v>6.1175353825092323E-2</v>
      </c>
      <c r="J99" s="587">
        <f>D99*0.001/'TC5'!C99</f>
        <v>5.5822364985942841E-2</v>
      </c>
      <c r="K99" s="580">
        <f>E99*0.001/'TC5'!D99</f>
        <v>6.5922677516937256E-2</v>
      </c>
      <c r="L99" s="587">
        <f>F99*0.001/'TC5'!E99</f>
        <v>5.0996471196413026E-2</v>
      </c>
      <c r="M99" s="588">
        <f>G99*0.001/'TC5'!F99</f>
        <v>6.2252085655927637E-2</v>
      </c>
    </row>
    <row r="100" spans="1:13">
      <c r="A100" s="78">
        <v>2004</v>
      </c>
      <c r="B100" s="457">
        <f>avgpoinc!AK93</f>
        <v>4067828.9839222794</v>
      </c>
      <c r="C100" s="345">
        <f>avgpoinc!AL93</f>
        <v>4311717.9098806027</v>
      </c>
      <c r="D100" s="560">
        <f>avgpoinc!AM93</f>
        <v>3908041.8678571284</v>
      </c>
      <c r="E100" s="560">
        <f>avgpoinc!AN93</f>
        <v>5614010.0966293104</v>
      </c>
      <c r="F100" s="560">
        <f>avgpoinc!AO93</f>
        <v>2881944.2590810158</v>
      </c>
      <c r="G100" s="73">
        <f>avgpoinc!AP93</f>
        <v>6369182.0805078372</v>
      </c>
      <c r="H100" s="569">
        <f>B100*0.001/'TC5'!B100</f>
        <v>6.2146380543708794E-2</v>
      </c>
      <c r="I100" s="580">
        <f>C100*0.001/'TC5'!B100</f>
        <v>6.5872400999069214E-2</v>
      </c>
      <c r="J100" s="587">
        <f>D100*0.001/'TC5'!C100</f>
        <v>6.0680940747261047E-2</v>
      </c>
      <c r="K100" s="580">
        <f>E100*0.001/'TC5'!D100</f>
        <v>7.208997011184691E-2</v>
      </c>
      <c r="L100" s="587">
        <f>F100*0.001/'TC5'!E100</f>
        <v>5.3349249064922333E-2</v>
      </c>
      <c r="M100" s="588">
        <f>G100*0.001/'TC5'!F100</f>
        <v>6.7074701189994826E-2</v>
      </c>
    </row>
    <row r="101" spans="1:13">
      <c r="A101" s="78">
        <v>2005</v>
      </c>
      <c r="B101" s="457">
        <f>avgpoinc!AK94</f>
        <v>4447382.0174491042</v>
      </c>
      <c r="C101" s="345">
        <f>avgpoinc!AL94</f>
        <v>4701551.459197795</v>
      </c>
      <c r="D101" s="560">
        <f>avgpoinc!AM94</f>
        <v>4252473.0273795752</v>
      </c>
      <c r="E101" s="560">
        <f>avgpoinc!AN94</f>
        <v>6126285.2334413193</v>
      </c>
      <c r="F101" s="560">
        <f>avgpoinc!AO94</f>
        <v>3151021.2517855465</v>
      </c>
      <c r="G101" s="73">
        <f>avgpoinc!AP94</f>
        <v>6919389.7503280211</v>
      </c>
      <c r="H101" s="569">
        <f>B101*0.001/'TC5'!B101</f>
        <v>6.6275343298912048E-2</v>
      </c>
      <c r="I101" s="580">
        <f>C101*0.001/'TC5'!B101</f>
        <v>7.0063002407550812E-2</v>
      </c>
      <c r="J101" s="587">
        <f>D101*0.001/'TC5'!C101</f>
        <v>6.4688906073570251E-2</v>
      </c>
      <c r="K101" s="580">
        <f>E101*0.001/'TC5'!D101</f>
        <v>7.6874919235706343E-2</v>
      </c>
      <c r="L101" s="587">
        <f>F101*0.001/'TC5'!E101</f>
        <v>5.675801262259484E-2</v>
      </c>
      <c r="M101" s="588">
        <f>G101*0.001/'TC5'!F101</f>
        <v>7.1229971945285811E-2</v>
      </c>
    </row>
    <row r="102" spans="1:13">
      <c r="A102" s="78">
        <v>2006</v>
      </c>
      <c r="B102" s="457">
        <f>avgpoinc!AK95</f>
        <v>4680322.6214007009</v>
      </c>
      <c r="C102" s="345">
        <f>avgpoinc!AL95</f>
        <v>4945374.8510338124</v>
      </c>
      <c r="D102" s="560">
        <f>avgpoinc!AM95</f>
        <v>4486952.6695028571</v>
      </c>
      <c r="E102" s="560">
        <f>avgpoinc!AN95</f>
        <v>6516199.3595711915</v>
      </c>
      <c r="F102" s="560">
        <f>avgpoinc!AO95</f>
        <v>3230868.9235092928</v>
      </c>
      <c r="G102" s="73">
        <f>avgpoinc!AP95</f>
        <v>7259181.0576083353</v>
      </c>
      <c r="H102" s="569">
        <f>B102*0.001/'TC5'!B102</f>
        <v>6.8118691444396973E-2</v>
      </c>
      <c r="I102" s="580">
        <f>C102*0.001/'TC5'!B102</f>
        <v>7.1976333856582655E-2</v>
      </c>
      <c r="J102" s="587">
        <f>D102*0.001/'TC5'!C102</f>
        <v>6.6848918795585646E-2</v>
      </c>
      <c r="K102" s="580">
        <f>E102*0.001/'TC5'!D102</f>
        <v>7.9729840159416199E-2</v>
      </c>
      <c r="L102" s="587">
        <f>F102*0.001/'TC5'!E102</f>
        <v>5.6958228349685669E-2</v>
      </c>
      <c r="M102" s="588">
        <f>G102*0.001/'TC5'!F102</f>
        <v>7.3280602693557725E-2</v>
      </c>
    </row>
    <row r="103" spans="1:13">
      <c r="A103" s="78">
        <v>2007</v>
      </c>
      <c r="B103" s="457">
        <f>avgpoinc!AK96</f>
        <v>4472415.1974773882</v>
      </c>
      <c r="C103" s="345">
        <f>avgpoinc!AL96</f>
        <v>4740844.8602310941</v>
      </c>
      <c r="D103" s="560">
        <f>avgpoinc!AM96</f>
        <v>4259028.6265324205</v>
      </c>
      <c r="E103" s="560">
        <f>avgpoinc!AN96</f>
        <v>6294755.8084855685</v>
      </c>
      <c r="F103" s="560">
        <f>avgpoinc!AO96</f>
        <v>3060835.014640939</v>
      </c>
      <c r="G103" s="73">
        <f>avgpoinc!AP96</f>
        <v>6936705.0475534433</v>
      </c>
      <c r="H103" s="569">
        <f>B103*0.001/'TC5'!B103</f>
        <v>6.5833523869514479E-2</v>
      </c>
      <c r="I103" s="580">
        <f>C103*0.001/'TC5'!B103</f>
        <v>6.9784782826900482E-2</v>
      </c>
      <c r="J103" s="587">
        <f>D103*0.001/'TC5'!C103</f>
        <v>6.4664110541343703E-2</v>
      </c>
      <c r="K103" s="580">
        <f>E103*0.001/'TC5'!D103</f>
        <v>7.8238151967525482E-2</v>
      </c>
      <c r="L103" s="587">
        <f>F103*0.001/'TC5'!E103</f>
        <v>5.4323446005582816E-2</v>
      </c>
      <c r="M103" s="588">
        <f>G103*0.001/'TC5'!F103</f>
        <v>7.0815660059452057E-2</v>
      </c>
    </row>
    <row r="104" spans="1:13">
      <c r="A104" s="78">
        <v>2008</v>
      </c>
      <c r="B104" s="457">
        <f>avgpoinc!AK97</f>
        <v>4464437.0736888694</v>
      </c>
      <c r="C104" s="345">
        <f>avgpoinc!AL97</f>
        <v>4693802.8666657824</v>
      </c>
      <c r="D104" s="560">
        <f>avgpoinc!AM97</f>
        <v>4202566.7492729072</v>
      </c>
      <c r="E104" s="560">
        <f>avgpoinc!AN97</f>
        <v>6075604.5847889893</v>
      </c>
      <c r="F104" s="560">
        <f>avgpoinc!AO97</f>
        <v>3212892.1772925183</v>
      </c>
      <c r="G104" s="73">
        <f>avgpoinc!AP97</f>
        <v>6850865.1580620157</v>
      </c>
      <c r="H104" s="569">
        <f>B104*0.001/'TC5'!B104</f>
        <v>6.7581392824649811E-2</v>
      </c>
      <c r="I104" s="580">
        <f>C104*0.001/'TC5'!B104</f>
        <v>7.1053467690944672E-2</v>
      </c>
      <c r="J104" s="587">
        <f>D104*0.001/'TC5'!C104</f>
        <v>6.5913431346416473E-2</v>
      </c>
      <c r="K104" s="580">
        <f>E104*0.001/'TC5'!D104</f>
        <v>7.865008711814879E-2</v>
      </c>
      <c r="L104" s="587">
        <f>F104*0.001/'TC5'!E104</f>
        <v>5.7703386992216124E-2</v>
      </c>
      <c r="M104" s="588">
        <f>G104*0.001/'TC5'!F104</f>
        <v>7.2288312017917661E-2</v>
      </c>
    </row>
    <row r="105" spans="1:13">
      <c r="A105" s="83">
        <v>2009</v>
      </c>
      <c r="B105" s="460">
        <f>avgpoinc!AK98</f>
        <v>4381395.6462084372</v>
      </c>
      <c r="C105" s="348">
        <f>avgpoinc!AL98</f>
        <v>4565227.6762434086</v>
      </c>
      <c r="D105" s="562">
        <f>avgpoinc!AM98</f>
        <v>3990184.469153882</v>
      </c>
      <c r="E105" s="562">
        <f>avgpoinc!AN98</f>
        <v>5705833.5539296977</v>
      </c>
      <c r="F105" s="562">
        <f>avgpoinc!AO98</f>
        <v>3353802.1132130176</v>
      </c>
      <c r="G105" s="79">
        <f>avgpoinc!AP98</f>
        <v>6707743.9438368389</v>
      </c>
      <c r="H105" s="572">
        <f>B105*0.001/'TC5'!B105</f>
        <v>6.9504208862781525E-2</v>
      </c>
      <c r="I105" s="583">
        <f>C105*0.001/'TC5'!B105</f>
        <v>7.2420425713062272E-2</v>
      </c>
      <c r="J105" s="593">
        <f>D105*0.001/'TC5'!C105</f>
        <v>6.6358305513858809E-2</v>
      </c>
      <c r="K105" s="594">
        <f>E105*0.001/'TC5'!D105</f>
        <v>7.8628353774547577E-2</v>
      </c>
      <c r="L105" s="589">
        <f>F105*0.001/'TC5'!E105</f>
        <v>6.1890032142400742E-2</v>
      </c>
      <c r="M105" s="590">
        <f>G105*0.001/'TC5'!F105</f>
        <v>7.3944404721260071E-2</v>
      </c>
    </row>
    <row r="106" spans="1:13">
      <c r="A106" s="78">
        <v>2010</v>
      </c>
      <c r="B106" s="461">
        <f>avgpoinc!AK99</f>
        <v>5021449.8313311897</v>
      </c>
      <c r="C106" s="349">
        <f>avgpoinc!AL99</f>
        <v>5217317.3224345194</v>
      </c>
      <c r="D106" s="560">
        <f>avgpoinc!AM99</f>
        <v>4686574.7636441449</v>
      </c>
      <c r="E106" s="560">
        <f>avgpoinc!AN99</f>
        <v>6550653.9935050718</v>
      </c>
      <c r="F106" s="560">
        <f>avgpoinc!AO99</f>
        <v>3781585.5241801878</v>
      </c>
      <c r="G106" s="73">
        <f>avgpoinc!AP99</f>
        <v>7662671.9765557414</v>
      </c>
      <c r="H106" s="569">
        <f>B106*0.001/'TC5'!B106</f>
        <v>7.7148504555225372E-2</v>
      </c>
      <c r="I106" s="580">
        <f>C106*0.001/'TC5'!B106</f>
        <v>8.0157771706581116E-2</v>
      </c>
      <c r="J106" s="595">
        <f>D106*0.001/'TC5'!C106</f>
        <v>7.5502812862396226E-2</v>
      </c>
      <c r="K106" s="596">
        <f>E106*0.001/'TC5'!D106</f>
        <v>8.7713174521923065E-2</v>
      </c>
      <c r="L106" s="587">
        <f>F106*0.001/'TC5'!E106</f>
        <v>6.7393720149993896E-2</v>
      </c>
      <c r="M106" s="588">
        <f>G106*0.001/'TC5'!F106</f>
        <v>8.2257471978664384E-2</v>
      </c>
    </row>
    <row r="107" spans="1:13">
      <c r="A107" s="78">
        <v>2011</v>
      </c>
      <c r="B107" s="461">
        <f>avgpoinc!AK100</f>
        <v>4895413.1523096366</v>
      </c>
      <c r="C107" s="349">
        <f>avgpoinc!AL100</f>
        <v>5097058.9907573806</v>
      </c>
      <c r="D107" s="560">
        <f>avgpoinc!AM100</f>
        <v>4515936.8422659738</v>
      </c>
      <c r="E107" s="560">
        <f>avgpoinc!AN100</f>
        <v>6364781.3085869988</v>
      </c>
      <c r="F107" s="560">
        <f>avgpoinc!AO100</f>
        <v>3729853.1145263151</v>
      </c>
      <c r="G107" s="73">
        <f>avgpoinc!AP100</f>
        <v>7467004.9891174519</v>
      </c>
      <c r="H107" s="569">
        <f>B107*0.001/'TC5'!B107</f>
        <v>7.3977328836917877E-2</v>
      </c>
      <c r="I107" s="580">
        <f>C107*0.001/'TC5'!B107</f>
        <v>7.7024511992931352E-2</v>
      </c>
      <c r="J107" s="595">
        <f>D107*0.001/'TC5'!C107</f>
        <v>7.1866452693939209E-2</v>
      </c>
      <c r="K107" s="596">
        <f>E107*0.001/'TC5'!D107</f>
        <v>8.3414293825626359E-2</v>
      </c>
      <c r="L107" s="587">
        <f>F107*0.001/'TC5'!E107</f>
        <v>6.5698847174644456E-2</v>
      </c>
      <c r="M107" s="588">
        <f>G107*0.001/'TC5'!F107</f>
        <v>7.9186573624610887E-2</v>
      </c>
    </row>
    <row r="108" spans="1:13">
      <c r="A108" s="78">
        <v>2012</v>
      </c>
      <c r="B108" s="461">
        <f>avgpoinc!AK101</f>
        <v>5330750.7129546301</v>
      </c>
      <c r="C108" s="349">
        <f>avgpoinc!AL101</f>
        <v>5560631.0476461528</v>
      </c>
      <c r="D108" s="560">
        <f>avgpoinc!AM101</f>
        <v>4883190.1486764625</v>
      </c>
      <c r="E108" s="560">
        <f>avgpoinc!AN101</f>
        <v>7130507.260019864</v>
      </c>
      <c r="F108" s="560">
        <f>avgpoinc!AO101</f>
        <v>3882473.002074087</v>
      </c>
      <c r="G108" s="73">
        <f>avgpoinc!AP101</f>
        <v>8116951.1722536096</v>
      </c>
      <c r="H108" s="569">
        <f>B108*0.001/'TC5'!B108</f>
        <v>7.8600801527500153E-2</v>
      </c>
      <c r="I108" s="580">
        <f>C108*0.001/'TC5'!B108</f>
        <v>8.1990338861942277E-2</v>
      </c>
      <c r="J108" s="595">
        <f>D108*0.001/'TC5'!C108</f>
        <v>7.5814656913280501E-2</v>
      </c>
      <c r="K108" s="596">
        <f>E108*0.001/'TC5'!D108</f>
        <v>9.0387299656867981E-2</v>
      </c>
      <c r="L108" s="587">
        <f>F108*0.001/'TC5'!E108</f>
        <v>6.7426301538944244E-2</v>
      </c>
      <c r="M108" s="588">
        <f>G108*0.001/'TC5'!F108</f>
        <v>8.4322333335876479E-2</v>
      </c>
    </row>
    <row r="109" spans="1:13">
      <c r="A109" s="78">
        <v>2013</v>
      </c>
      <c r="B109" s="461">
        <f>avgpoinc!AK102</f>
        <v>4548005.1229606541</v>
      </c>
      <c r="C109" s="349">
        <f>avgpoinc!AL102</f>
        <v>4767760.3520371541</v>
      </c>
      <c r="D109" s="560">
        <f>avgpoinc!AM102</f>
        <v>4189474.0057429187</v>
      </c>
      <c r="E109" s="560">
        <f>avgpoinc!AN102</f>
        <v>6050411.8499144791</v>
      </c>
      <c r="F109" s="560">
        <f>avgpoinc!AO102</f>
        <v>3379417.5664264881</v>
      </c>
      <c r="G109" s="73">
        <f>avgpoinc!AP102</f>
        <v>6923691.6688667461</v>
      </c>
      <c r="H109" s="569">
        <f>B109*0.001/'TC5'!B109</f>
        <v>6.7038983106613159E-2</v>
      </c>
      <c r="I109" s="580">
        <f>C109*0.001/'TC5'!B109</f>
        <v>7.0278242230415344E-2</v>
      </c>
      <c r="J109" s="595">
        <f>D109*0.001/'TC5'!C109</f>
        <v>6.508319079875946E-2</v>
      </c>
      <c r="K109" s="596">
        <f>E109*0.001/'TC5'!D109</f>
        <v>7.7017940580844879E-2</v>
      </c>
      <c r="L109" s="587">
        <f>F109*0.001/'TC5'!E109</f>
        <v>5.8337595313787453E-2</v>
      </c>
      <c r="M109" s="588">
        <f>G109*0.001/'TC5'!F109</f>
        <v>7.2259292006492615E-2</v>
      </c>
    </row>
    <row r="110" spans="1:13">
      <c r="A110" s="78">
        <v>2014</v>
      </c>
      <c r="B110" s="461">
        <f>avgpoinc!AK103</f>
        <v>4801447.8970030453</v>
      </c>
      <c r="C110" s="349">
        <f>avgpoinc!AL103</f>
        <v>5028633.5375224808</v>
      </c>
      <c r="D110" s="560">
        <f>avgpoinc!AM103</f>
        <v>4433873.763534897</v>
      </c>
      <c r="E110" s="560">
        <f>avgpoinc!AN103</f>
        <v>6429669.4983852869</v>
      </c>
      <c r="F110" s="560">
        <f>avgpoinc!AO103</f>
        <v>3531725.1475265054</v>
      </c>
      <c r="G110" s="73">
        <f>avgpoinc!AP103</f>
        <v>7301925.1841203747</v>
      </c>
      <c r="H110" s="569">
        <f>B110*0.001/'TC5'!B110</f>
        <v>6.9154910743236542E-2</v>
      </c>
      <c r="I110" s="580">
        <f>C110*0.001/'TC5'!B110</f>
        <v>7.2427049279212966E-2</v>
      </c>
      <c r="J110" s="595">
        <f>D110*0.001/'TC5'!C110</f>
        <v>6.721167266368866E-2</v>
      </c>
      <c r="K110" s="596">
        <f>E110*0.001/'TC5'!D110</f>
        <v>7.9972259700298282E-2</v>
      </c>
      <c r="L110" s="587">
        <f>F110*0.001/'TC5'!E110</f>
        <v>5.9542004019021988E-2</v>
      </c>
      <c r="M110" s="588">
        <f>G110*0.001/'TC5'!F110</f>
        <v>7.4685879051685333E-2</v>
      </c>
    </row>
    <row r="111" spans="1:13">
      <c r="A111" s="78">
        <v>2015</v>
      </c>
      <c r="B111" s="461">
        <f>avgpoinc!AK104</f>
        <v>4783244.238693146</v>
      </c>
      <c r="C111" s="349">
        <f>avgpoinc!AL104</f>
        <v>5000686.7440873217</v>
      </c>
      <c r="D111" s="560">
        <f>avgpoinc!AM104</f>
        <v>4388317.6441280385</v>
      </c>
      <c r="E111" s="560">
        <f>avgpoinc!AN104</f>
        <v>6348229.6985105323</v>
      </c>
      <c r="F111" s="560">
        <f>avgpoinc!AO104</f>
        <v>3576051.8813258251</v>
      </c>
      <c r="G111" s="73">
        <f>avgpoinc!AP104</f>
        <v>7251805.532319854</v>
      </c>
      <c r="H111" s="569">
        <f>B111*0.001/'TC5'!B111</f>
        <v>6.7881114780902863E-2</v>
      </c>
      <c r="I111" s="580">
        <f>C111*0.001/'TC5'!B111</f>
        <v>7.0966936647892012E-2</v>
      </c>
      <c r="J111" s="595">
        <f>D111*0.001/'TC5'!C111</f>
        <v>6.5991401672363281E-2</v>
      </c>
      <c r="K111" s="596">
        <f>E111*0.001/'TC5'!D111</f>
        <v>7.8182093799114213E-2</v>
      </c>
      <c r="L111" s="587">
        <f>F111*0.001/'TC5'!E111</f>
        <v>5.903240293264389E-2</v>
      </c>
      <c r="M111" s="588">
        <f>G111*0.001/'TC5'!F111</f>
        <v>7.337673008441925E-2</v>
      </c>
    </row>
    <row r="112" spans="1:13">
      <c r="A112" s="78">
        <v>2016</v>
      </c>
      <c r="B112" s="461">
        <f>avgpoinc!AK105</f>
        <v>4665856.310551377</v>
      </c>
      <c r="C112" s="349">
        <f>avgpoinc!AL105</f>
        <v>4867423.729791916</v>
      </c>
      <c r="D112" s="560">
        <f>avgpoinc!AM105</f>
        <v>4239881.859357845</v>
      </c>
      <c r="E112" s="560">
        <f>avgpoinc!AN105</f>
        <v>6154802.4501139373</v>
      </c>
      <c r="F112" s="560">
        <f>avgpoinc!AO105</f>
        <v>3511131.535997666</v>
      </c>
      <c r="G112" s="73">
        <f>avgpoinc!AP105</f>
        <v>7040669.2789543876</v>
      </c>
      <c r="H112" s="569">
        <f>B112*0.001/'TC5'!B112</f>
        <v>6.6540472209453569E-2</v>
      </c>
      <c r="I112" s="580">
        <f>C112*0.001/'TC5'!B112</f>
        <v>6.9415055215358748E-2</v>
      </c>
      <c r="J112" s="595">
        <f>D112*0.001/'TC5'!C112</f>
        <v>6.4625620841979994E-2</v>
      </c>
      <c r="K112" s="596">
        <f>E112*0.001/'TC5'!D112</f>
        <v>7.656223326921463E-2</v>
      </c>
      <c r="L112" s="587">
        <f>F112*0.001/'TC5'!E112</f>
        <v>5.7816870510578162E-2</v>
      </c>
      <c r="M112" s="588">
        <f>G112*0.001/'TC5'!F112</f>
        <v>7.189670205116272E-2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224">
        <f t="shared" ref="B120:G120" si="0">(B110/B76)^(1/34)-1</f>
        <v>4.1305859307612769E-2</v>
      </c>
      <c r="C120" s="224">
        <f t="shared" si="0"/>
        <v>4.0038708041062909E-2</v>
      </c>
      <c r="D120" s="224">
        <f t="shared" si="0"/>
        <v>4.0578576290220436E-2</v>
      </c>
      <c r="E120" s="224">
        <f t="shared" si="0"/>
        <v>4.1611637000366741E-2</v>
      </c>
      <c r="F120" s="224">
        <f t="shared" si="0"/>
        <v>4.007801679818801E-2</v>
      </c>
      <c r="G120" s="224">
        <f t="shared" si="0"/>
        <v>3.8734314460149966E-2</v>
      </c>
      <c r="H120" s="224"/>
      <c r="I120" s="224"/>
      <c r="J120" s="224"/>
      <c r="K120" s="224"/>
      <c r="L120" s="224"/>
      <c r="M120" s="224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20"/>
  <sheetViews>
    <sheetView workbookViewId="0">
      <pane xSplit="1" ySplit="8" topLeftCell="B105" activePane="bottomRight" state="frozen"/>
      <selection activeCell="B120" sqref="B120:K120"/>
      <selection pane="topRight" activeCell="B120" sqref="B120:K120"/>
      <selection pane="bottomLeft" activeCell="B120" sqref="B120:K120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280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 t="s">
        <v>39</v>
      </c>
    </row>
    <row r="9" spans="1:16" s="98" customFormat="1" ht="15.05" customHeight="1">
      <c r="A9" s="104">
        <v>1913</v>
      </c>
      <c r="B9" s="454">
        <f>avgpoinc!AQ2</f>
        <v>3021695.9573423453</v>
      </c>
      <c r="C9" s="343">
        <f>avgpoinc!AR2</f>
        <v>3044618.868085688</v>
      </c>
      <c r="D9" s="343"/>
      <c r="E9" s="96"/>
      <c r="F9" s="96"/>
      <c r="G9" s="95">
        <f>avgpoinc!AV2</f>
        <v>4607915.0963423802</v>
      </c>
      <c r="H9" s="566">
        <f>B9*0.0001/'TC5'!B9</f>
        <v>2.4263115331413225E-2</v>
      </c>
      <c r="I9" s="577">
        <f>C9*0.0001/'TC5'!B9</f>
        <v>2.4447177935642474E-2</v>
      </c>
      <c r="J9" s="611"/>
      <c r="K9" s="577"/>
      <c r="L9" s="611"/>
      <c r="M9" s="597">
        <f>G9*0.0001/'TC5'!F9</f>
        <v>2.4607446702481758E-2</v>
      </c>
      <c r="P9" s="576">
        <f>H9-'TC1'!J10</f>
        <v>-4.3964308862540213E-7</v>
      </c>
    </row>
    <row r="10" spans="1:16" s="98" customFormat="1" ht="15.05" customHeight="1">
      <c r="A10" s="103">
        <v>1914</v>
      </c>
      <c r="B10" s="454">
        <f>avgpoinc!AQ3</f>
        <v>2823678.0745124193</v>
      </c>
      <c r="C10" s="343">
        <f>avgpoinc!AR3</f>
        <v>2844967.8646205808</v>
      </c>
      <c r="D10" s="343"/>
      <c r="E10" s="96"/>
      <c r="F10" s="96"/>
      <c r="G10" s="95">
        <f>avgpoinc!AV3</f>
        <v>4308569.1507938933</v>
      </c>
      <c r="H10" s="566">
        <f>B10*0.0001/'TC5'!B10</f>
        <v>2.509526033944099E-2</v>
      </c>
      <c r="I10" s="577">
        <f>C10*0.0001/'TC5'!B10</f>
        <v>2.5284472002823907E-2</v>
      </c>
      <c r="J10" s="611"/>
      <c r="K10" s="577"/>
      <c r="L10" s="611"/>
      <c r="M10" s="597">
        <f>G10*0.0001/'TC5'!F10</f>
        <v>2.5432975494896058E-2</v>
      </c>
      <c r="P10" s="576">
        <f>H10-'TC1'!J11</f>
        <v>-4.4574663526919522E-7</v>
      </c>
    </row>
    <row r="11" spans="1:16" s="98" customFormat="1" ht="15.05" customHeight="1">
      <c r="A11" s="103">
        <v>1915</v>
      </c>
      <c r="B11" s="454">
        <f>avgpoinc!AQ4</f>
        <v>3882487.1109030745</v>
      </c>
      <c r="C11" s="343">
        <f>avgpoinc!AR4</f>
        <v>3902902.0821143584</v>
      </c>
      <c r="D11" s="343"/>
      <c r="E11" s="96"/>
      <c r="F11" s="96"/>
      <c r="G11" s="95">
        <f>avgpoinc!AV4</f>
        <v>5911680.3943728218</v>
      </c>
      <c r="H11" s="566">
        <f>B11*0.0001/'TC5'!B11</f>
        <v>3.3833631309083241E-2</v>
      </c>
      <c r="I11" s="577">
        <f>C11*0.0001/'TC5'!B11</f>
        <v>3.4011535984467337E-2</v>
      </c>
      <c r="J11" s="611"/>
      <c r="K11" s="577"/>
      <c r="L11" s="611"/>
      <c r="M11" s="597">
        <f>G11*0.0001/'TC5'!F11</f>
        <v>3.4171823839094215E-2</v>
      </c>
      <c r="P11" s="576">
        <f>H11-'TC1'!J12</f>
        <v>-6.0902575584054208E-7</v>
      </c>
    </row>
    <row r="12" spans="1:16" s="98" customFormat="1" ht="15.05" customHeight="1">
      <c r="A12" s="103">
        <v>1916</v>
      </c>
      <c r="B12" s="454">
        <f>avgpoinc!AQ5</f>
        <v>5608478.6684590084</v>
      </c>
      <c r="C12" s="343">
        <f>avgpoinc!AR5</f>
        <v>5627732.9808710515</v>
      </c>
      <c r="D12" s="343"/>
      <c r="E12" s="96"/>
      <c r="F12" s="96"/>
      <c r="G12" s="95">
        <f>avgpoinc!AV5</f>
        <v>8551394.4992875438</v>
      </c>
      <c r="H12" s="566">
        <f>B12*0.0001/'TC5'!B12</f>
        <v>4.2860288498099398E-2</v>
      </c>
      <c r="I12" s="577">
        <f>C12*0.0001/'TC5'!B12</f>
        <v>4.3007430964639166E-2</v>
      </c>
      <c r="J12" s="611"/>
      <c r="K12" s="577"/>
      <c r="L12" s="611"/>
      <c r="M12" s="597">
        <f>G12*0.0001/'TC5'!F12</f>
        <v>4.3292718827763157E-2</v>
      </c>
      <c r="P12" s="576">
        <f>H12-'TC1'!J13</f>
        <v>-7.6640168127084518E-7</v>
      </c>
    </row>
    <row r="13" spans="1:16" s="98" customFormat="1" ht="15.05" customHeight="1">
      <c r="A13" s="103">
        <v>1917</v>
      </c>
      <c r="B13" s="454">
        <f>avgpoinc!AQ6</f>
        <v>3109540.417442969</v>
      </c>
      <c r="C13" s="343">
        <f>avgpoinc!AR6</f>
        <v>3133451.0811780714</v>
      </c>
      <c r="D13" s="343"/>
      <c r="E13" s="96"/>
      <c r="F13" s="96"/>
      <c r="G13" s="95">
        <f>avgpoinc!AV6</f>
        <v>4787411.6268649129</v>
      </c>
      <c r="H13" s="566">
        <f>B13*0.0001/'TC5'!B13</f>
        <v>2.4141180042526082E-2</v>
      </c>
      <c r="I13" s="577">
        <f>C13*0.0001/'TC5'!B13</f>
        <v>2.4326812502849612E-2</v>
      </c>
      <c r="J13" s="611"/>
      <c r="K13" s="577"/>
      <c r="L13" s="611"/>
      <c r="M13" s="597">
        <f>G13*0.0001/'TC5'!F13</f>
        <v>2.4642651032309362E-2</v>
      </c>
      <c r="P13" s="576">
        <f>H13-'TC1'!J14</f>
        <v>-4.2592223242418625E-7</v>
      </c>
    </row>
    <row r="14" spans="1:16" s="98" customFormat="1" ht="15.05" customHeight="1">
      <c r="A14" s="103">
        <v>1918</v>
      </c>
      <c r="B14" s="454">
        <f>avgpoinc!AQ7</f>
        <v>1083835.032813773</v>
      </c>
      <c r="C14" s="343">
        <f>avgpoinc!AR7</f>
        <v>1108553.0154453644</v>
      </c>
      <c r="D14" s="380"/>
      <c r="E14" s="340"/>
      <c r="F14" s="340"/>
      <c r="G14" s="95">
        <f>avgpoinc!AV7</f>
        <v>1725133.5631803777</v>
      </c>
      <c r="H14" s="566">
        <f>B14*0.0001/'TC5'!B14</f>
        <v>7.9527598811437502E-3</v>
      </c>
      <c r="I14" s="577">
        <f>C14*0.0001/'TC5'!B14</f>
        <v>8.1341308229050547E-3</v>
      </c>
      <c r="J14" s="611"/>
      <c r="K14" s="577"/>
      <c r="L14" s="611"/>
      <c r="M14" s="597">
        <f>G14*0.0001/'TC5'!F14</f>
        <v>8.4667587316382287E-3</v>
      </c>
      <c r="P14" s="576">
        <f>H14-'TC1'!J15</f>
        <v>-1.4220642830832519E-7</v>
      </c>
    </row>
    <row r="15" spans="1:16" s="98" customFormat="1" ht="15.05" customHeight="1">
      <c r="A15" s="102">
        <v>1919</v>
      </c>
      <c r="B15" s="455">
        <f>avgpoinc!AQ8</f>
        <v>2574329.6917478596</v>
      </c>
      <c r="C15" s="342">
        <f>avgpoinc!AR8</f>
        <v>2592621.5181689584</v>
      </c>
      <c r="D15" s="381"/>
      <c r="E15" s="341"/>
      <c r="F15" s="341"/>
      <c r="G15" s="99">
        <f>avgpoinc!AV8</f>
        <v>3980626.9199612057</v>
      </c>
      <c r="H15" s="567">
        <f>B15*0.0001/'TC5'!B15</f>
        <v>1.9934956875813446E-2</v>
      </c>
      <c r="I15" s="578">
        <f>C15*0.0001/'TC5'!B15</f>
        <v>2.0076604145024286E-2</v>
      </c>
      <c r="J15" s="612"/>
      <c r="K15" s="578"/>
      <c r="L15" s="612"/>
      <c r="M15" s="598">
        <f>G15*0.0001/'TC5'!F15</f>
        <v>2.049026220820499E-2</v>
      </c>
      <c r="P15" s="576">
        <f>H15-'TC1'!J16</f>
        <v>-3.5884123900445375E-7</v>
      </c>
    </row>
    <row r="16" spans="1:16" s="98" customFormat="1" ht="15.05" customHeight="1">
      <c r="A16" s="103">
        <v>1920</v>
      </c>
      <c r="B16" s="454">
        <f>avgpoinc!AQ9</f>
        <v>1795022.4110821353</v>
      </c>
      <c r="C16" s="343">
        <f>avgpoinc!AR9</f>
        <v>1812108.2547971511</v>
      </c>
      <c r="D16" s="380"/>
      <c r="E16" s="340"/>
      <c r="F16" s="340"/>
      <c r="G16" s="95">
        <f>avgpoinc!AV9</f>
        <v>2805768.9504756234</v>
      </c>
      <c r="H16" s="566">
        <f>B16*0.0001/'TC5'!B16</f>
        <v>1.4208488181610754E-2</v>
      </c>
      <c r="I16" s="577">
        <f>C16*0.0001/'TC5'!B16</f>
        <v>1.4343731066044326E-2</v>
      </c>
      <c r="J16" s="611"/>
      <c r="K16" s="577"/>
      <c r="L16" s="611"/>
      <c r="M16" s="597">
        <f>G16*0.0001/'TC5'!F16</f>
        <v>1.4746564336269495E-2</v>
      </c>
      <c r="P16" s="576">
        <f>H16-'TC1'!J17</f>
        <v>-2.5745513482049176E-7</v>
      </c>
    </row>
    <row r="17" spans="1:16" s="98" customFormat="1" ht="15.05" customHeight="1">
      <c r="A17" s="103">
        <v>1921</v>
      </c>
      <c r="B17" s="454">
        <f>avgpoinc!AQ10</f>
        <v>1435940.0746594025</v>
      </c>
      <c r="C17" s="343">
        <f>avgpoinc!AR10</f>
        <v>1452725.1601942068</v>
      </c>
      <c r="D17" s="380"/>
      <c r="E17" s="340"/>
      <c r="F17" s="340"/>
      <c r="G17" s="95">
        <f>avgpoinc!AV10</f>
        <v>2228884.2553099538</v>
      </c>
      <c r="H17" s="566">
        <f>B17*0.0001/'TC5'!B17</f>
        <v>1.2606841518752214E-2</v>
      </c>
      <c r="I17" s="577">
        <f>C17*0.0001/'TC5'!B17</f>
        <v>1.2754206243053937E-2</v>
      </c>
      <c r="J17" s="611"/>
      <c r="K17" s="577"/>
      <c r="L17" s="611"/>
      <c r="M17" s="597">
        <f>G17*0.0001/'TC5'!F17</f>
        <v>1.3023933072816138E-2</v>
      </c>
      <c r="P17" s="576">
        <f>H17-'TC1'!J18</f>
        <v>-2.2542789313885481E-7</v>
      </c>
    </row>
    <row r="18" spans="1:16" s="98" customFormat="1" ht="15.05" customHeight="1">
      <c r="A18" s="103">
        <v>1922</v>
      </c>
      <c r="B18" s="454">
        <f>avgpoinc!AQ11</f>
        <v>1744880.4413853167</v>
      </c>
      <c r="C18" s="343">
        <f>avgpoinc!AR11</f>
        <v>1764941.8895831376</v>
      </c>
      <c r="D18" s="380"/>
      <c r="E18" s="340"/>
      <c r="F18" s="340"/>
      <c r="G18" s="95">
        <f>avgpoinc!AV11</f>
        <v>2677865.3680853904</v>
      </c>
      <c r="H18" s="566">
        <f>B18*0.0001/'TC5'!B18</f>
        <v>1.4113982737392436E-2</v>
      </c>
      <c r="I18" s="577">
        <f>C18*0.0001/'TC5'!B18</f>
        <v>1.4276255708557348E-2</v>
      </c>
      <c r="J18" s="611"/>
      <c r="K18" s="577"/>
      <c r="L18" s="611"/>
      <c r="M18" s="597">
        <f>G18*0.0001/'TC5'!F18</f>
        <v>1.4457596993254081E-2</v>
      </c>
      <c r="P18" s="576">
        <f>H18-'TC1'!J19</f>
        <v>-2.5237767823163559E-7</v>
      </c>
    </row>
    <row r="19" spans="1:16" s="98" customFormat="1" ht="15.05" customHeight="1">
      <c r="A19" s="103">
        <v>1923</v>
      </c>
      <c r="B19" s="454">
        <f>avgpoinc!AQ12</f>
        <v>2071348.8722006474</v>
      </c>
      <c r="C19" s="343">
        <f>avgpoinc!AR12</f>
        <v>2088711.6275935112</v>
      </c>
      <c r="D19" s="380"/>
      <c r="E19" s="340"/>
      <c r="F19" s="340"/>
      <c r="G19" s="95">
        <f>avgpoinc!AV12</f>
        <v>3202942.2642917666</v>
      </c>
      <c r="H19" s="566">
        <f>B19*0.0001/'TC5'!B19</f>
        <v>1.488854654826738E-2</v>
      </c>
      <c r="I19" s="577">
        <f>C19*0.0001/'TC5'!B19</f>
        <v>1.5013347442671129E-2</v>
      </c>
      <c r="J19" s="611"/>
      <c r="K19" s="577"/>
      <c r="L19" s="611"/>
      <c r="M19" s="597">
        <f>G19*0.0001/'TC5'!F19</f>
        <v>1.5374683015191435E-2</v>
      </c>
      <c r="P19" s="576">
        <f>H19-'TC1'!J20</f>
        <v>-2.6445310541585443E-7</v>
      </c>
    </row>
    <row r="20" spans="1:16" s="98" customFormat="1" ht="15.05" customHeight="1">
      <c r="A20" s="103">
        <v>1924</v>
      </c>
      <c r="B20" s="454">
        <f>avgpoinc!AQ13</f>
        <v>2297497.6021593423</v>
      </c>
      <c r="C20" s="343">
        <f>avgpoinc!AR13</f>
        <v>2315953.8105957867</v>
      </c>
      <c r="D20" s="380"/>
      <c r="E20" s="340"/>
      <c r="F20" s="340"/>
      <c r="G20" s="95">
        <f>avgpoinc!AV13</f>
        <v>3532989.717453579</v>
      </c>
      <c r="H20" s="566">
        <f>B20*0.0001/'TC5'!B20</f>
        <v>1.6728233466377754E-2</v>
      </c>
      <c r="I20" s="577">
        <f>C20*0.0001/'TC5'!B20</f>
        <v>1.6862614352494368E-2</v>
      </c>
      <c r="J20" s="611"/>
      <c r="K20" s="577"/>
      <c r="L20" s="611"/>
      <c r="M20" s="597">
        <f>G20*0.0001/'TC5'!F20</f>
        <v>1.7182535447848906E-2</v>
      </c>
      <c r="P20" s="576">
        <f>H20-'TC1'!J21</f>
        <v>-2.971299632205382E-7</v>
      </c>
    </row>
    <row r="21" spans="1:16" s="98" customFormat="1" ht="15.05" customHeight="1">
      <c r="A21" s="103">
        <v>1925</v>
      </c>
      <c r="B21" s="454">
        <f>avgpoinc!AQ14</f>
        <v>3106758.3089558515</v>
      </c>
      <c r="C21" s="343">
        <f>avgpoinc!AR14</f>
        <v>3124310.1083546123</v>
      </c>
      <c r="D21" s="380"/>
      <c r="E21" s="340"/>
      <c r="F21" s="340"/>
      <c r="G21" s="95">
        <f>avgpoinc!AV14</f>
        <v>4755521.1232225178</v>
      </c>
      <c r="H21" s="566">
        <f>B21*0.0001/'TC5'!B21</f>
        <v>2.2219857079931151E-2</v>
      </c>
      <c r="I21" s="577">
        <f>C21*0.0001/'TC5'!B21</f>
        <v>2.2345389366434366E-2</v>
      </c>
      <c r="J21" s="611"/>
      <c r="K21" s="577"/>
      <c r="L21" s="611"/>
      <c r="M21" s="597">
        <f>G21*0.0001/'TC5'!F21</f>
        <v>2.2723231422192892E-2</v>
      </c>
      <c r="P21" s="576">
        <f>H21-'TC1'!J22</f>
        <v>-3.9467319308192361E-7</v>
      </c>
    </row>
    <row r="22" spans="1:16" s="98" customFormat="1" ht="15.05" customHeight="1">
      <c r="A22" s="103">
        <v>1926</v>
      </c>
      <c r="B22" s="454">
        <f>avgpoinc!AQ15</f>
        <v>4066124.2278036471</v>
      </c>
      <c r="C22" s="343">
        <f>avgpoinc!AR15</f>
        <v>4081485.4763742439</v>
      </c>
      <c r="D22" s="380"/>
      <c r="E22" s="340"/>
      <c r="F22" s="340"/>
      <c r="G22" s="95">
        <f>avgpoinc!AV15</f>
        <v>6220559.5577946445</v>
      </c>
      <c r="H22" s="566">
        <f>B22*0.0001/'TC5'!B22</f>
        <v>2.7782632440309631E-2</v>
      </c>
      <c r="I22" s="577">
        <f>C22*0.0001/'TC5'!B22</f>
        <v>2.7887591339485138E-2</v>
      </c>
      <c r="J22" s="611"/>
      <c r="K22" s="577"/>
      <c r="L22" s="611"/>
      <c r="M22" s="597">
        <f>G22*0.0001/'TC5'!F22</f>
        <v>2.8360489221707943E-2</v>
      </c>
      <c r="P22" s="576">
        <f>H22-'TC1'!J23</f>
        <v>-4.9348023338849356E-7</v>
      </c>
    </row>
    <row r="23" spans="1:16" s="98" customFormat="1" ht="15.05" customHeight="1">
      <c r="A23" s="103">
        <v>1927</v>
      </c>
      <c r="B23" s="454">
        <f>avgpoinc!AQ16</f>
        <v>3612542.8733799909</v>
      </c>
      <c r="C23" s="343">
        <f>avgpoinc!AR16</f>
        <v>3629743.4206150942</v>
      </c>
      <c r="D23" s="380"/>
      <c r="E23" s="340"/>
      <c r="F23" s="340"/>
      <c r="G23" s="95">
        <f>avgpoinc!AV16</f>
        <v>5527409.1478143055</v>
      </c>
      <c r="H23" s="566">
        <f>B23*0.0001/'TC5'!B23</f>
        <v>2.5145823638224086E-2</v>
      </c>
      <c r="I23" s="577">
        <f>C23*0.0001/'TC5'!B23</f>
        <v>2.5265551470505885E-2</v>
      </c>
      <c r="J23" s="611"/>
      <c r="K23" s="577"/>
      <c r="L23" s="611"/>
      <c r="M23" s="597">
        <f>G23*0.0001/'TC5'!F23</f>
        <v>2.5638771261689636E-2</v>
      </c>
      <c r="P23" s="576">
        <f>H23-'TC1'!J24</f>
        <v>-4.4964236566025217E-7</v>
      </c>
    </row>
    <row r="24" spans="1:16" s="98" customFormat="1" ht="15.05" customHeight="1">
      <c r="A24" s="103">
        <v>1928</v>
      </c>
      <c r="B24" s="454">
        <f>avgpoinc!AQ17</f>
        <v>4456353.45125244</v>
      </c>
      <c r="C24" s="343">
        <f>avgpoinc!AR17</f>
        <v>4473199.4403317962</v>
      </c>
      <c r="D24" s="380"/>
      <c r="E24" s="340"/>
      <c r="F24" s="340"/>
      <c r="G24" s="95">
        <f>avgpoinc!AV17</f>
        <v>6812443.2977778576</v>
      </c>
      <c r="H24" s="566">
        <f>B24*0.0001/'TC5'!B24</f>
        <v>3.068749525997309E-2</v>
      </c>
      <c r="I24" s="577">
        <f>C24*0.0001/'TC5'!B24</f>
        <v>3.0803500692593567E-2</v>
      </c>
      <c r="J24" s="611"/>
      <c r="K24" s="577"/>
      <c r="L24" s="611"/>
      <c r="M24" s="597">
        <f>G24*0.0001/'TC5'!F24</f>
        <v>3.1182644524433076E-2</v>
      </c>
      <c r="P24" s="576">
        <f>H24-'TC1'!J25</f>
        <v>-5.4873517621109591E-7</v>
      </c>
    </row>
    <row r="25" spans="1:16" s="98" customFormat="1" ht="15.05" customHeight="1">
      <c r="A25" s="102">
        <v>1929</v>
      </c>
      <c r="B25" s="455">
        <f>avgpoinc!AQ18</f>
        <v>4856469.7263243422</v>
      </c>
      <c r="C25" s="342">
        <f>avgpoinc!AR18</f>
        <v>4873698.5545683093</v>
      </c>
      <c r="D25" s="381"/>
      <c r="E25" s="341"/>
      <c r="F25" s="341"/>
      <c r="G25" s="99">
        <f>avgpoinc!AV18</f>
        <v>7452179.0291493526</v>
      </c>
      <c r="H25" s="567">
        <f>B25*0.0001/'TC5'!B25</f>
        <v>3.1854669079382433E-2</v>
      </c>
      <c r="I25" s="578">
        <f>C25*0.0001/'TC5'!B25</f>
        <v>3.196767680994899E-2</v>
      </c>
      <c r="J25" s="612"/>
      <c r="K25" s="578"/>
      <c r="L25" s="612"/>
      <c r="M25" s="598">
        <f>G25*0.0001/'TC5'!F25</f>
        <v>3.2373831026055282E-2</v>
      </c>
      <c r="P25" s="576">
        <f>H25-'TC1'!J26</f>
        <v>-6.7593229962498169E-7</v>
      </c>
    </row>
    <row r="26" spans="1:16" s="98" customFormat="1" ht="15.05" customHeight="1">
      <c r="A26" s="103">
        <v>1930</v>
      </c>
      <c r="B26" s="454">
        <f>avgpoinc!AQ19</f>
        <v>2126038.3542045923</v>
      </c>
      <c r="C26" s="343">
        <f>avgpoinc!AR19</f>
        <v>2141599.0675825584</v>
      </c>
      <c r="D26" s="380"/>
      <c r="E26" s="340"/>
      <c r="F26" s="340"/>
      <c r="G26" s="95">
        <f>avgpoinc!AV19</f>
        <v>3326061.881544834</v>
      </c>
      <c r="H26" s="566">
        <f>B26*0.0001/'TC5'!B26</f>
        <v>1.5473575981549085E-2</v>
      </c>
      <c r="I26" s="577">
        <f>C26*0.0001/'TC5'!B26</f>
        <v>1.5586828821181488E-2</v>
      </c>
      <c r="J26" s="611"/>
      <c r="K26" s="577"/>
      <c r="L26" s="611"/>
      <c r="M26" s="597">
        <f>G26*0.0001/'TC5'!F26</f>
        <v>1.5950242674592569E-2</v>
      </c>
      <c r="P26" s="576">
        <f>H26-'TC1'!J27</f>
        <v>-1.2288685225139706E-5</v>
      </c>
    </row>
    <row r="27" spans="1:16" s="98" customFormat="1" ht="15.05" customHeight="1">
      <c r="A27" s="103">
        <v>1931</v>
      </c>
      <c r="B27" s="454">
        <f>avgpoinc!AQ20</f>
        <v>751352.82526621246</v>
      </c>
      <c r="C27" s="343">
        <f>avgpoinc!AR20</f>
        <v>847656.52378161065</v>
      </c>
      <c r="D27" s="380"/>
      <c r="E27" s="340"/>
      <c r="F27" s="340"/>
      <c r="G27" s="95">
        <f>avgpoinc!AV20</f>
        <v>1208380.8025074161</v>
      </c>
      <c r="H27" s="566">
        <f>B27*0.0001/'TC5'!B27</f>
        <v>6.1219567527000425E-3</v>
      </c>
      <c r="I27" s="577">
        <f>C27*0.0001/'TC5'!B27</f>
        <v>6.9066308200763657E-3</v>
      </c>
      <c r="J27" s="611"/>
      <c r="K27" s="577"/>
      <c r="L27" s="611"/>
      <c r="M27" s="597">
        <f>G27*0.0001/'TC5'!F27</f>
        <v>6.4843973858029046E-3</v>
      </c>
      <c r="P27" s="576">
        <f>H27-'TC1'!J28</f>
        <v>2.7294299906506503E-7</v>
      </c>
    </row>
    <row r="28" spans="1:16" s="98" customFormat="1" ht="15.05" customHeight="1">
      <c r="A28" s="103">
        <v>1932</v>
      </c>
      <c r="B28" s="454">
        <f>avgpoinc!AQ21</f>
        <v>497974.44573353988</v>
      </c>
      <c r="C28" s="343">
        <f>avgpoinc!AR21</f>
        <v>565385.82295085653</v>
      </c>
      <c r="D28" s="380"/>
      <c r="E28" s="340"/>
      <c r="F28" s="340"/>
      <c r="G28" s="95">
        <f>avgpoinc!AV21</f>
        <v>804270.8826515273</v>
      </c>
      <c r="H28" s="566">
        <f>B28*0.0001/'TC5'!B28</f>
        <v>4.7955793242441458E-3</v>
      </c>
      <c r="I28" s="577">
        <f>C28*0.0001/'TC5'!B28</f>
        <v>5.4447624491452337E-3</v>
      </c>
      <c r="J28" s="611"/>
      <c r="K28" s="577"/>
      <c r="L28" s="611"/>
      <c r="M28" s="597">
        <f>G28*0.0001/'TC5'!F28</f>
        <v>5.0965784140685443E-3</v>
      </c>
      <c r="P28" s="576">
        <f>H28-'TC1'!J29</f>
        <v>-5.5178322360032242E-6</v>
      </c>
    </row>
    <row r="29" spans="1:16" s="98" customFormat="1" ht="15.05" customHeight="1">
      <c r="A29" s="103">
        <v>1933</v>
      </c>
      <c r="B29" s="454">
        <f>avgpoinc!AQ22</f>
        <v>769027.61897175806</v>
      </c>
      <c r="C29" s="343">
        <f>avgpoinc!AR22</f>
        <v>841632.36184648471</v>
      </c>
      <c r="D29" s="380"/>
      <c r="E29" s="340"/>
      <c r="F29" s="340"/>
      <c r="G29" s="95">
        <f>avgpoinc!AV22</f>
        <v>1219748.0020418556</v>
      </c>
      <c r="H29" s="566">
        <f>B29*0.0001/'TC5'!B29</f>
        <v>7.6568789950217427E-3</v>
      </c>
      <c r="I29" s="577">
        <f>C29*0.0001/'TC5'!B29</f>
        <v>8.379773357905301E-3</v>
      </c>
      <c r="J29" s="611"/>
      <c r="K29" s="577"/>
      <c r="L29" s="611"/>
      <c r="M29" s="597">
        <f>G29*0.0001/'TC5'!F29</f>
        <v>7.9803443093779992E-3</v>
      </c>
      <c r="P29" s="576">
        <f>H29-'TC1'!J30</f>
        <v>4.2252174458461134E-6</v>
      </c>
    </row>
    <row r="30" spans="1:16" s="98" customFormat="1" ht="15.05" customHeight="1">
      <c r="A30" s="103">
        <v>1934</v>
      </c>
      <c r="B30" s="454">
        <f>avgpoinc!AQ23</f>
        <v>931484.82680539123</v>
      </c>
      <c r="C30" s="343">
        <f>avgpoinc!AR23</f>
        <v>1006903.0010591635</v>
      </c>
      <c r="D30" s="380"/>
      <c r="E30" s="340"/>
      <c r="F30" s="340"/>
      <c r="G30" s="95">
        <f>avgpoinc!AV23</f>
        <v>1497010.9874810474</v>
      </c>
      <c r="H30" s="566">
        <f>B30*0.0001/'TC5'!B30</f>
        <v>8.2617685763480674E-3</v>
      </c>
      <c r="I30" s="577">
        <f>C30*0.0001/'TC5'!B30</f>
        <v>8.9306871504404549E-3</v>
      </c>
      <c r="J30" s="611"/>
      <c r="K30" s="577"/>
      <c r="L30" s="611"/>
      <c r="M30" s="597">
        <f>G30*0.0001/'TC5'!F30</f>
        <v>8.711105740487439E-3</v>
      </c>
      <c r="P30" s="576">
        <f>H30-'TC1'!J31</f>
        <v>4.9598534763457131E-6</v>
      </c>
    </row>
    <row r="31" spans="1:16" s="98" customFormat="1" ht="15.05" customHeight="1">
      <c r="A31" s="103">
        <v>1935</v>
      </c>
      <c r="B31" s="454">
        <f>avgpoinc!AQ24</f>
        <v>1259109.1975602452</v>
      </c>
      <c r="C31" s="343">
        <f>avgpoinc!AR24</f>
        <v>1347607.5237614524</v>
      </c>
      <c r="D31" s="380"/>
      <c r="E31" s="340"/>
      <c r="F31" s="340"/>
      <c r="G31" s="95">
        <f>avgpoinc!AV24</f>
        <v>2019481.4665481611</v>
      </c>
      <c r="H31" s="566">
        <f>B31*0.0001/'TC5'!B31</f>
        <v>1.017783142281802E-2</v>
      </c>
      <c r="I31" s="577">
        <f>C31*0.0001/'TC5'!B31</f>
        <v>1.0893195147443935E-2</v>
      </c>
      <c r="J31" s="611"/>
      <c r="K31" s="577"/>
      <c r="L31" s="611"/>
      <c r="M31" s="597">
        <f>G31*0.0001/'TC5'!F31</f>
        <v>1.070245156650599E-2</v>
      </c>
      <c r="P31" s="576">
        <f>H31-'TC1'!J32</f>
        <v>5.9857763438798256E-6</v>
      </c>
    </row>
    <row r="32" spans="1:16" s="98" customFormat="1" ht="15.05" customHeight="1">
      <c r="A32" s="103">
        <v>1936</v>
      </c>
      <c r="B32" s="454">
        <f>avgpoinc!AQ25</f>
        <v>1510450.1526299461</v>
      </c>
      <c r="C32" s="343">
        <f>avgpoinc!AR25</f>
        <v>1598649.8996978118</v>
      </c>
      <c r="D32" s="380"/>
      <c r="E32" s="340"/>
      <c r="F32" s="340"/>
      <c r="G32" s="95">
        <f>avgpoinc!AV25</f>
        <v>2418357.5539018749</v>
      </c>
      <c r="H32" s="566">
        <f>B32*0.0001/'TC5'!B32</f>
        <v>1.1051082622937941E-2</v>
      </c>
      <c r="I32" s="577">
        <f>C32*0.0001/'TC5'!B32</f>
        <v>1.1696388719582106E-2</v>
      </c>
      <c r="J32" s="611"/>
      <c r="K32" s="577"/>
      <c r="L32" s="611"/>
      <c r="M32" s="597">
        <f>G32*0.0001/'TC5'!F32</f>
        <v>1.1596300740565195E-2</v>
      </c>
      <c r="P32" s="576">
        <f>H32-'TC1'!J33</f>
        <v>5.5890343222397831E-6</v>
      </c>
    </row>
    <row r="33" spans="1:16" s="98" customFormat="1" ht="15.05" customHeight="1">
      <c r="A33" s="103">
        <v>1937</v>
      </c>
      <c r="B33" s="454">
        <f>avgpoinc!AQ26</f>
        <v>1814948.8650683595</v>
      </c>
      <c r="C33" s="343">
        <f>avgpoinc!AR26</f>
        <v>1902030.2671064022</v>
      </c>
      <c r="D33" s="380"/>
      <c r="E33" s="340"/>
      <c r="F33" s="340"/>
      <c r="G33" s="95">
        <f>avgpoinc!AV26</f>
        <v>2891458.4885526928</v>
      </c>
      <c r="H33" s="566">
        <f>B33*0.0001/'TC5'!B33</f>
        <v>1.2460655929120126E-2</v>
      </c>
      <c r="I33" s="577">
        <f>C33*0.0001/'TC5'!B33</f>
        <v>1.3058519268140731E-2</v>
      </c>
      <c r="J33" s="611"/>
      <c r="K33" s="577"/>
      <c r="L33" s="611"/>
      <c r="M33" s="597">
        <f>G33*0.0001/'TC5'!F33</f>
        <v>1.3010518448086851E-2</v>
      </c>
      <c r="P33" s="576">
        <f>H33-'TC1'!J34</f>
        <v>6.5529565371653942E-6</v>
      </c>
    </row>
    <row r="34" spans="1:16" s="98" customFormat="1" ht="15.05" customHeight="1">
      <c r="A34" s="103">
        <v>1938</v>
      </c>
      <c r="B34" s="454">
        <f>avgpoinc!AQ27</f>
        <v>1125774.9925855992</v>
      </c>
      <c r="C34" s="343">
        <f>avgpoinc!AR27</f>
        <v>1225870.4338361362</v>
      </c>
      <c r="D34" s="380"/>
      <c r="E34" s="340"/>
      <c r="F34" s="340"/>
      <c r="G34" s="95">
        <f>avgpoinc!AV27</f>
        <v>1828972.804744021</v>
      </c>
      <c r="H34" s="566">
        <f>B34*0.0001/'TC5'!B34</f>
        <v>8.3223907843568319E-3</v>
      </c>
      <c r="I34" s="577">
        <f>C34*0.0001/'TC5'!B34</f>
        <v>9.0623551496216426E-3</v>
      </c>
      <c r="J34" s="611"/>
      <c r="K34" s="577"/>
      <c r="L34" s="611"/>
      <c r="M34" s="597">
        <f>G34*0.0001/'TC5'!F34</f>
        <v>8.8716839071259039E-3</v>
      </c>
      <c r="P34" s="576">
        <f>H34-'TC1'!J35</f>
        <v>4.4302506503543504E-6</v>
      </c>
    </row>
    <row r="35" spans="1:16" s="98" customFormat="1" ht="15.05" customHeight="1">
      <c r="A35" s="102">
        <v>1939</v>
      </c>
      <c r="B35" s="455">
        <f>avgpoinc!AQ28</f>
        <v>1634905.5296773911</v>
      </c>
      <c r="C35" s="342">
        <f>avgpoinc!AR28</f>
        <v>1722817.1636756973</v>
      </c>
      <c r="D35" s="381"/>
      <c r="E35" s="341"/>
      <c r="F35" s="341"/>
      <c r="G35" s="99">
        <f>avgpoinc!AV28</f>
        <v>2605483.9432513495</v>
      </c>
      <c r="H35" s="567">
        <f>B35*0.0001/'TC5'!B35</f>
        <v>1.1292703075080275E-2</v>
      </c>
      <c r="I35" s="578">
        <f>C35*0.0001/'TC5'!B35</f>
        <v>1.1899930808773182E-2</v>
      </c>
      <c r="J35" s="612"/>
      <c r="K35" s="578"/>
      <c r="L35" s="612"/>
      <c r="M35" s="598">
        <f>G35*0.0001/'TC5'!F35</f>
        <v>1.1827443967710032E-2</v>
      </c>
      <c r="P35" s="576">
        <f>H35-'TC1'!J36</f>
        <v>5.8922959994840013E-6</v>
      </c>
    </row>
    <row r="36" spans="1:16" s="98" customFormat="1" ht="15.05" customHeight="1">
      <c r="A36" s="103">
        <v>1940</v>
      </c>
      <c r="B36" s="454">
        <f>avgpoinc!AQ29</f>
        <v>2442659.2240710147</v>
      </c>
      <c r="C36" s="343">
        <f>avgpoinc!AR29</f>
        <v>2541534.0673944252</v>
      </c>
      <c r="D36" s="380"/>
      <c r="E36" s="340"/>
      <c r="F36" s="340"/>
      <c r="G36" s="95">
        <f>avgpoinc!AV29</f>
        <v>3857657.203030074</v>
      </c>
      <c r="H36" s="566">
        <f>B36*0.0001/'TC5'!B36</f>
        <v>1.5546900325369232E-2</v>
      </c>
      <c r="I36" s="577">
        <f>C36*0.0001/'TC5'!B36</f>
        <v>1.6176213378408869E-2</v>
      </c>
      <c r="J36" s="611"/>
      <c r="K36" s="577"/>
      <c r="L36" s="611"/>
      <c r="M36" s="597">
        <f>G36*0.0001/'TC5'!F36</f>
        <v>1.6150089796993602E-2</v>
      </c>
      <c r="P36" s="576">
        <f>H36-'TC1'!J37</f>
        <v>7.8118067826527665E-6</v>
      </c>
    </row>
    <row r="37" spans="1:16" s="98" customFormat="1" ht="15.05" customHeight="1">
      <c r="A37" s="103">
        <v>1941</v>
      </c>
      <c r="B37" s="454">
        <f>avgpoinc!AQ30</f>
        <v>2996050.9621436871</v>
      </c>
      <c r="C37" s="343">
        <f>avgpoinc!AR30</f>
        <v>3027636.5847963965</v>
      </c>
      <c r="D37" s="380"/>
      <c r="E37" s="340"/>
      <c r="F37" s="340"/>
      <c r="G37" s="95">
        <f>avgpoinc!AV30</f>
        <v>4741910.5867314134</v>
      </c>
      <c r="H37" s="566">
        <f>B37*0.0001/'TC5'!B37</f>
        <v>1.6076747207315636E-2</v>
      </c>
      <c r="I37" s="577">
        <f>C37*0.0001/'TC5'!B37</f>
        <v>1.6246235002146052E-2</v>
      </c>
      <c r="J37" s="611"/>
      <c r="K37" s="577"/>
      <c r="L37" s="611"/>
      <c r="M37" s="597">
        <f>G37*0.0001/'TC5'!F37</f>
        <v>1.6562340972960707E-2</v>
      </c>
      <c r="P37" s="576">
        <f>H37-'TC1'!J38</f>
        <v>6.8486042195912977E-6</v>
      </c>
    </row>
    <row r="38" spans="1:16" s="98" customFormat="1" ht="15.05" customHeight="1">
      <c r="A38" s="103">
        <v>1942</v>
      </c>
      <c r="B38" s="454">
        <f>avgpoinc!AQ31</f>
        <v>3227421.6811934719</v>
      </c>
      <c r="C38" s="343">
        <f>avgpoinc!AR31</f>
        <v>3271289.292405501</v>
      </c>
      <c r="D38" s="380"/>
      <c r="E38" s="340"/>
      <c r="F38" s="340"/>
      <c r="G38" s="95">
        <f>avgpoinc!AV31</f>
        <v>5161741.9070703462</v>
      </c>
      <c r="H38" s="566">
        <f>B38*0.0001/'TC5'!B38</f>
        <v>1.4642576589681584E-2</v>
      </c>
      <c r="I38" s="577">
        <f>C38*0.0001/'TC5'!B38</f>
        <v>1.4841600739739653E-2</v>
      </c>
      <c r="J38" s="611"/>
      <c r="K38" s="577"/>
      <c r="L38" s="611"/>
      <c r="M38" s="597">
        <f>G38*0.0001/'TC5'!F38</f>
        <v>1.5097058569934848E-2</v>
      </c>
      <c r="P38" s="576">
        <f>H38-'TC1'!J39</f>
        <v>4.9983284550348533E-6</v>
      </c>
    </row>
    <row r="39" spans="1:16" s="98" customFormat="1" ht="15.05" customHeight="1">
      <c r="A39" s="103">
        <v>1943</v>
      </c>
      <c r="B39" s="454">
        <f>avgpoinc!AQ32</f>
        <v>2773293.285231648</v>
      </c>
      <c r="C39" s="343">
        <f>avgpoinc!AR32</f>
        <v>2818333.7900257157</v>
      </c>
      <c r="D39" s="380"/>
      <c r="E39" s="340"/>
      <c r="F39" s="340"/>
      <c r="G39" s="95">
        <f>avgpoinc!AV32</f>
        <v>4515053.1695488952</v>
      </c>
      <c r="H39" s="566">
        <f>B39*0.0001/'TC5'!B39</f>
        <v>1.0908577767026586E-2</v>
      </c>
      <c r="I39" s="577">
        <f>C39*0.0001/'TC5'!B39</f>
        <v>1.1085741809440938E-2</v>
      </c>
      <c r="J39" s="611"/>
      <c r="K39" s="577"/>
      <c r="L39" s="611"/>
      <c r="M39" s="597">
        <f>G39*0.0001/'TC5'!F39</f>
        <v>1.1368179752742685E-2</v>
      </c>
      <c r="P39" s="576">
        <f>H39-'TC1'!J40</f>
        <v>3.2041949770411637E-6</v>
      </c>
    </row>
    <row r="40" spans="1:16" s="98" customFormat="1" ht="15.05" customHeight="1">
      <c r="A40" s="103">
        <v>1944</v>
      </c>
      <c r="B40" s="454">
        <f>avgpoinc!AQ33</f>
        <v>2895903.1350069107</v>
      </c>
      <c r="C40" s="343">
        <f>avgpoinc!AR33</f>
        <v>2937002.0883750785</v>
      </c>
      <c r="D40" s="380"/>
      <c r="E40" s="340"/>
      <c r="F40" s="340"/>
      <c r="G40" s="95">
        <f>avgpoinc!AV33</f>
        <v>4753240.1197502455</v>
      </c>
      <c r="H40" s="566">
        <f>B40*0.0001/'TC5'!B40</f>
        <v>1.1036681835170287E-2</v>
      </c>
      <c r="I40" s="577">
        <f>C40*0.0001/'TC5'!B40</f>
        <v>1.1193315552161614E-2</v>
      </c>
      <c r="J40" s="611"/>
      <c r="K40" s="577"/>
      <c r="L40" s="611"/>
      <c r="M40" s="597">
        <f>G40*0.0001/'TC5'!F40</f>
        <v>1.1502679449564015E-2</v>
      </c>
      <c r="P40" s="576">
        <f>H40-'TC1'!J41</f>
        <v>3.2411653639007054E-6</v>
      </c>
    </row>
    <row r="41" spans="1:16" s="98" customFormat="1" ht="15.05" customHeight="1">
      <c r="A41" s="103">
        <v>1945</v>
      </c>
      <c r="B41" s="454">
        <f>avgpoinc!AQ34</f>
        <v>1834259.6439939924</v>
      </c>
      <c r="C41" s="343">
        <f>avgpoinc!AR34</f>
        <v>1873883.2969876276</v>
      </c>
      <c r="D41" s="380"/>
      <c r="E41" s="340"/>
      <c r="F41" s="340"/>
      <c r="G41" s="95">
        <f>avgpoinc!AV34</f>
        <v>3076227.1894837497</v>
      </c>
      <c r="H41" s="566">
        <f>B41*0.0001/'TC5'!B41</f>
        <v>7.2766692404753457E-3</v>
      </c>
      <c r="I41" s="577">
        <f>C41*0.0001/'TC5'!B41</f>
        <v>7.4338597548488927E-3</v>
      </c>
      <c r="J41" s="611"/>
      <c r="K41" s="577"/>
      <c r="L41" s="611"/>
      <c r="M41" s="597">
        <f>G41*0.0001/'TC5'!F41</f>
        <v>7.6841727959427392E-3</v>
      </c>
      <c r="P41" s="576">
        <f>H41-'TC1'!J42</f>
        <v>1.4451659863749106E-6</v>
      </c>
    </row>
    <row r="42" spans="1:16" s="98" customFormat="1" ht="15.05" customHeight="1">
      <c r="A42" s="103">
        <v>1946</v>
      </c>
      <c r="B42" s="454">
        <f>avgpoinc!AQ35</f>
        <v>1516560.3015881088</v>
      </c>
      <c r="C42" s="343">
        <f>avgpoinc!AR35</f>
        <v>1555003.9805321193</v>
      </c>
      <c r="D42" s="380"/>
      <c r="E42" s="340"/>
      <c r="F42" s="340"/>
      <c r="G42" s="95">
        <f>avgpoinc!AV35</f>
        <v>2561638.8872047337</v>
      </c>
      <c r="H42" s="566">
        <f>B42*0.0001/'TC5'!B42</f>
        <v>6.8836497493715851E-3</v>
      </c>
      <c r="I42" s="577">
        <f>C42*0.0001/'TC5'!B42</f>
        <v>7.0581451655121379E-3</v>
      </c>
      <c r="J42" s="611"/>
      <c r="K42" s="577"/>
      <c r="L42" s="611"/>
      <c r="M42" s="597">
        <f>G42*0.0001/'TC5'!F42</f>
        <v>7.2626479938425696E-3</v>
      </c>
      <c r="P42" s="576">
        <f>H42-'TC1'!J43</f>
        <v>-2.2238124395357675E-6</v>
      </c>
    </row>
    <row r="43" spans="1:16" s="98" customFormat="1" ht="15.05" customHeight="1">
      <c r="A43" s="103">
        <v>1947</v>
      </c>
      <c r="B43" s="454">
        <f>avgpoinc!AQ36</f>
        <v>2445951.9828042714</v>
      </c>
      <c r="C43" s="343">
        <f>avgpoinc!AR36</f>
        <v>2476859.4058115608</v>
      </c>
      <c r="D43" s="380"/>
      <c r="E43" s="340"/>
      <c r="F43" s="340"/>
      <c r="G43" s="95">
        <f>avgpoinc!AV36</f>
        <v>4068605.4735022476</v>
      </c>
      <c r="H43" s="566">
        <f>B43*0.0001/'TC5'!B43</f>
        <v>1.1450866768767883E-2</v>
      </c>
      <c r="I43" s="577">
        <f>C43*0.0001/'TC5'!B43</f>
        <v>1.1595561671002497E-2</v>
      </c>
      <c r="J43" s="611"/>
      <c r="K43" s="577"/>
      <c r="L43" s="611"/>
      <c r="M43" s="597">
        <f>G43*0.0001/'TC5'!F43</f>
        <v>1.1905442503255119E-2</v>
      </c>
      <c r="P43" s="576">
        <f>H43-'TC1'!J44</f>
        <v>-1.5810005535585661E-5</v>
      </c>
    </row>
    <row r="44" spans="1:16" s="98" customFormat="1" ht="15.05" customHeight="1">
      <c r="A44" s="103">
        <v>1948</v>
      </c>
      <c r="B44" s="454">
        <f>avgpoinc!AQ37</f>
        <v>3129681.7371227285</v>
      </c>
      <c r="C44" s="343">
        <f>avgpoinc!AR37</f>
        <v>3160507.9512456283</v>
      </c>
      <c r="D44" s="380"/>
      <c r="E44" s="340"/>
      <c r="F44" s="340"/>
      <c r="G44" s="95">
        <f>avgpoinc!AV37</f>
        <v>5210499.5558516895</v>
      </c>
      <c r="H44" s="566">
        <f>B44*0.0001/'TC5'!B44</f>
        <v>1.3975979162294157E-2</v>
      </c>
      <c r="I44" s="577">
        <f>C44*0.0001/'TC5'!B44</f>
        <v>1.4113637417165193E-2</v>
      </c>
      <c r="J44" s="611"/>
      <c r="K44" s="577"/>
      <c r="L44" s="611"/>
      <c r="M44" s="597">
        <f>G44*0.0001/'TC5'!F44</f>
        <v>1.4508106260815232E-2</v>
      </c>
      <c r="P44" s="576">
        <f>H44-'TC1'!J45</f>
        <v>-3.8299537775850212E-5</v>
      </c>
    </row>
    <row r="45" spans="1:16" s="98" customFormat="1" ht="15.05" customHeight="1">
      <c r="A45" s="102">
        <v>1949</v>
      </c>
      <c r="B45" s="455">
        <f>avgpoinc!AQ38</f>
        <v>3058809.5300834114</v>
      </c>
      <c r="C45" s="342">
        <f>avgpoinc!AR38</f>
        <v>3085692.6705647181</v>
      </c>
      <c r="D45" s="381"/>
      <c r="E45" s="341"/>
      <c r="F45" s="341"/>
      <c r="G45" s="99">
        <f>avgpoinc!AV38</f>
        <v>5099031.9617052795</v>
      </c>
      <c r="H45" s="567">
        <f>B45*0.0001/'TC5'!B45</f>
        <v>1.4132377749778765E-2</v>
      </c>
      <c r="I45" s="578">
        <f>C45*0.0001/'TC5'!B45</f>
        <v>1.4256583815127276E-2</v>
      </c>
      <c r="J45" s="612"/>
      <c r="K45" s="578"/>
      <c r="L45" s="612"/>
      <c r="M45" s="598">
        <f>G45*0.0001/'TC5'!F45</f>
        <v>1.4652379619035708E-2</v>
      </c>
      <c r="P45" s="576">
        <f>H45-'TC1'!J46</f>
        <v>-9.6095898967658161E-6</v>
      </c>
    </row>
    <row r="46" spans="1:16" s="98" customFormat="1" ht="15.05" customHeight="1">
      <c r="A46" s="103">
        <v>1950</v>
      </c>
      <c r="B46" s="454">
        <f>avgpoinc!AQ39</f>
        <v>2500422.0530548543</v>
      </c>
      <c r="C46" s="343">
        <f>avgpoinc!AR39</f>
        <v>2533559.2742722747</v>
      </c>
      <c r="D46" s="380"/>
      <c r="E46" s="340"/>
      <c r="F46" s="340"/>
      <c r="G46" s="95">
        <f>avgpoinc!AV39</f>
        <v>4206861.8588452879</v>
      </c>
      <c r="H46" s="566">
        <f>B46*0.0001/'TC5'!B46</f>
        <v>1.0600323415669204E-2</v>
      </c>
      <c r="I46" s="577">
        <f>C46*0.0001/'TC5'!B46</f>
        <v>1.0740805804061225E-2</v>
      </c>
      <c r="J46" s="611"/>
      <c r="K46" s="577"/>
      <c r="L46" s="611"/>
      <c r="M46" s="597">
        <f>G46*0.0001/'TC5'!F46</f>
        <v>1.1112120428742937E-2</v>
      </c>
      <c r="P46" s="576">
        <f>H46-'TC1'!J47</f>
        <v>-1.9164622416738275E-5</v>
      </c>
    </row>
    <row r="47" spans="1:16" s="98" customFormat="1" ht="15.05" customHeight="1">
      <c r="A47" s="103">
        <v>1951</v>
      </c>
      <c r="B47" s="454">
        <f>avgpoinc!AQ40</f>
        <v>3163288.4707016833</v>
      </c>
      <c r="C47" s="343">
        <f>avgpoinc!AR40</f>
        <v>3200203.3125328883</v>
      </c>
      <c r="D47" s="380"/>
      <c r="E47" s="340"/>
      <c r="F47" s="340"/>
      <c r="G47" s="95">
        <f>avgpoinc!AV40</f>
        <v>5284670.2679994078</v>
      </c>
      <c r="H47" s="566">
        <f>B47*0.0001/'TC5'!B47</f>
        <v>1.2552748429941512E-2</v>
      </c>
      <c r="I47" s="577">
        <f>C47*0.0001/'TC5'!B47</f>
        <v>1.2699236088948913E-2</v>
      </c>
      <c r="J47" s="611"/>
      <c r="K47" s="577"/>
      <c r="L47" s="611"/>
      <c r="M47" s="597">
        <f>G47*0.0001/'TC5'!F47</f>
        <v>1.3034984456775849E-2</v>
      </c>
      <c r="P47" s="576">
        <f>H47-'TC1'!J48</f>
        <v>5.2897889256213471E-7</v>
      </c>
    </row>
    <row r="48" spans="1:16" s="98" customFormat="1" ht="15.05" customHeight="1">
      <c r="A48" s="103">
        <v>1952</v>
      </c>
      <c r="B48" s="454">
        <f>avgpoinc!AQ41</f>
        <v>3058038.4942450793</v>
      </c>
      <c r="C48" s="343">
        <f>avgpoinc!AR41</f>
        <v>3092234.3720746613</v>
      </c>
      <c r="D48" s="380"/>
      <c r="E48" s="340"/>
      <c r="F48" s="340"/>
      <c r="G48" s="95">
        <f>avgpoinc!AV41</f>
        <v>5118928.8357288707</v>
      </c>
      <c r="H48" s="566">
        <f>B48*0.0001/'TC5'!B48</f>
        <v>1.1829546045084858E-2</v>
      </c>
      <c r="I48" s="577">
        <f>C48*0.0001/'TC5'!B48</f>
        <v>1.1961827477152635E-2</v>
      </c>
      <c r="J48" s="611"/>
      <c r="K48" s="577"/>
      <c r="L48" s="611"/>
      <c r="M48" s="597">
        <f>G48*0.0001/'TC5'!F48</f>
        <v>1.2287910550954028E-2</v>
      </c>
      <c r="P48" s="576">
        <f>H48-'TC1'!J49</f>
        <v>-3.2575430111703163E-7</v>
      </c>
    </row>
    <row r="49" spans="1:16" s="98" customFormat="1" ht="15.05" customHeight="1">
      <c r="A49" s="103">
        <v>1953</v>
      </c>
      <c r="B49" s="454">
        <f>avgpoinc!AQ42</f>
        <v>3012044.4928345657</v>
      </c>
      <c r="C49" s="343">
        <f>avgpoinc!AR42</f>
        <v>3045808.4354299405</v>
      </c>
      <c r="D49" s="380"/>
      <c r="E49" s="340"/>
      <c r="F49" s="340"/>
      <c r="G49" s="95">
        <f>avgpoinc!AV42</f>
        <v>5041708.8320306726</v>
      </c>
      <c r="H49" s="566">
        <f>B49*0.0001/'TC5'!B49</f>
        <v>1.1306118523326244E-2</v>
      </c>
      <c r="I49" s="577">
        <f>C49*0.0001/'TC5'!B49</f>
        <v>1.1432856072424943E-2</v>
      </c>
      <c r="J49" s="611"/>
      <c r="K49" s="577"/>
      <c r="L49" s="611"/>
      <c r="M49" s="597">
        <f>G49*0.0001/'TC5'!F49</f>
        <v>1.173960897406004E-2</v>
      </c>
      <c r="P49" s="576">
        <f>H49-'TC1'!J50</f>
        <v>2.5978736226239113E-6</v>
      </c>
    </row>
    <row r="50" spans="1:16" s="98" customFormat="1" ht="15.05" customHeight="1">
      <c r="A50" s="103">
        <v>1954</v>
      </c>
      <c r="B50" s="454">
        <f>avgpoinc!AQ43</f>
        <v>2897473.7378670187</v>
      </c>
      <c r="C50" s="343">
        <f>avgpoinc!AR43</f>
        <v>2928638.2919816584</v>
      </c>
      <c r="D50" s="380"/>
      <c r="E50" s="340"/>
      <c r="F50" s="340"/>
      <c r="G50" s="95">
        <f>avgpoinc!AV43</f>
        <v>4858088.1437835051</v>
      </c>
      <c r="H50" s="566">
        <f>B50*0.0001/'TC5'!B50</f>
        <v>1.1111870308207769E-2</v>
      </c>
      <c r="I50" s="577">
        <f>C50*0.0001/'TC5'!B50</f>
        <v>1.1231387002702445E-2</v>
      </c>
      <c r="J50" s="611"/>
      <c r="K50" s="577"/>
      <c r="L50" s="611"/>
      <c r="M50" s="597">
        <f>G50*0.0001/'TC5'!F50</f>
        <v>1.15621723985162E-2</v>
      </c>
      <c r="P50" s="576">
        <f>H50-'TC1'!J51</f>
        <v>9.1479511676421932E-6</v>
      </c>
    </row>
    <row r="51" spans="1:16" s="98" customFormat="1" ht="15.05" customHeight="1">
      <c r="A51" s="103">
        <v>1955</v>
      </c>
      <c r="B51" s="454">
        <f>avgpoinc!AQ44</f>
        <v>3949375.2110334295</v>
      </c>
      <c r="C51" s="343">
        <f>avgpoinc!AR44</f>
        <v>3979685.9982143575</v>
      </c>
      <c r="D51" s="380"/>
      <c r="E51" s="340"/>
      <c r="F51" s="340"/>
      <c r="G51" s="95">
        <f>avgpoinc!AV44</f>
        <v>6589170.1753250062</v>
      </c>
      <c r="H51" s="566">
        <f>B51*0.0001/'TC5'!B51</f>
        <v>1.4135858422563747E-2</v>
      </c>
      <c r="I51" s="577">
        <f>C51*0.0001/'TC5'!B51</f>
        <v>1.424434874656969E-2</v>
      </c>
      <c r="J51" s="611"/>
      <c r="K51" s="577"/>
      <c r="L51" s="611"/>
      <c r="M51" s="597">
        <f>G51*0.0001/'TC5'!F51</f>
        <v>1.4648132109487471E-2</v>
      </c>
      <c r="P51" s="576">
        <f>H51-'TC1'!J52</f>
        <v>9.2260628776000275E-6</v>
      </c>
    </row>
    <row r="52" spans="1:16" s="98" customFormat="1" ht="15.05" customHeight="1">
      <c r="A52" s="103">
        <v>1956</v>
      </c>
      <c r="B52" s="454">
        <f>avgpoinc!AQ45</f>
        <v>3610097.6586902933</v>
      </c>
      <c r="C52" s="343">
        <f>avgpoinc!AR45</f>
        <v>3640138.683384269</v>
      </c>
      <c r="D52" s="380"/>
      <c r="E52" s="340"/>
      <c r="F52" s="340"/>
      <c r="G52" s="95">
        <f>avgpoinc!AV45</f>
        <v>6035717.9190474609</v>
      </c>
      <c r="H52" s="566">
        <f>B52*0.0001/'TC5'!B52</f>
        <v>1.2680566870540692E-2</v>
      </c>
      <c r="I52" s="577">
        <f>C52*0.0001/'TC5'!B52</f>
        <v>1.2786086792300847E-2</v>
      </c>
      <c r="J52" s="611"/>
      <c r="K52" s="577"/>
      <c r="L52" s="611"/>
      <c r="M52" s="597">
        <f>G52*0.0001/'TC5'!F52</f>
        <v>1.3166498506974265E-2</v>
      </c>
      <c r="P52" s="576">
        <f>H52-'TC1'!J53</f>
        <v>9.6994468360908637E-6</v>
      </c>
    </row>
    <row r="53" spans="1:16" s="98" customFormat="1" ht="15.05" customHeight="1">
      <c r="A53" s="103">
        <v>1957</v>
      </c>
      <c r="B53" s="454">
        <f>avgpoinc!AQ46</f>
        <v>3359551.1916226069</v>
      </c>
      <c r="C53" s="343">
        <f>avgpoinc!AR46</f>
        <v>3389379.5206462643</v>
      </c>
      <c r="D53" s="380"/>
      <c r="E53" s="340"/>
      <c r="F53" s="340"/>
      <c r="G53" s="95">
        <f>avgpoinc!AV46</f>
        <v>5621042.8060306525</v>
      </c>
      <c r="H53" s="566">
        <f>B53*0.0001/'TC5'!B53</f>
        <v>1.1777396674729546E-2</v>
      </c>
      <c r="I53" s="577">
        <f>C53*0.0001/'TC5'!B53</f>
        <v>1.1881964232423553E-2</v>
      </c>
      <c r="J53" s="611"/>
      <c r="K53" s="577"/>
      <c r="L53" s="611"/>
      <c r="M53" s="597">
        <f>G53*0.0001/'TC5'!F53</f>
        <v>1.2243617522498659E-2</v>
      </c>
      <c r="P53" s="576">
        <f>H53-'TC1'!J54</f>
        <v>8.2167642162841309E-6</v>
      </c>
    </row>
    <row r="54" spans="1:16" s="98" customFormat="1" ht="15.05" customHeight="1">
      <c r="A54" s="103">
        <v>1958</v>
      </c>
      <c r="B54" s="454">
        <f>avgpoinc!AQ47</f>
        <v>2753196.0838788487</v>
      </c>
      <c r="C54" s="343">
        <f>avgpoinc!AR47</f>
        <v>2783552.7083708942</v>
      </c>
      <c r="D54" s="380"/>
      <c r="E54" s="340"/>
      <c r="F54" s="340"/>
      <c r="G54" s="95">
        <f>avgpoinc!AV47</f>
        <v>4620072.02549343</v>
      </c>
      <c r="H54" s="566">
        <f>B54*0.0001/'TC5'!B54</f>
        <v>9.9307935891371629E-3</v>
      </c>
      <c r="I54" s="577">
        <f>C54*0.0001/'TC5'!B54</f>
        <v>1.0040290102537956E-2</v>
      </c>
      <c r="J54" s="611"/>
      <c r="K54" s="577"/>
      <c r="L54" s="611"/>
      <c r="M54" s="597">
        <f>G54*0.0001/'TC5'!F54</f>
        <v>1.0354419651651603E-2</v>
      </c>
      <c r="P54" s="576">
        <f>H54-'TC1'!J55</f>
        <v>9.4174698593123274E-6</v>
      </c>
    </row>
    <row r="55" spans="1:16" s="98" customFormat="1" ht="15.05" customHeight="1">
      <c r="A55" s="102">
        <v>1959</v>
      </c>
      <c r="B55" s="455">
        <f>avgpoinc!AQ48</f>
        <v>3537866.034274545</v>
      </c>
      <c r="C55" s="342">
        <f>avgpoinc!AR48</f>
        <v>3565348.1092710695</v>
      </c>
      <c r="D55" s="381"/>
      <c r="E55" s="341"/>
      <c r="F55" s="341"/>
      <c r="G55" s="99">
        <f>avgpoinc!AV48</f>
        <v>5953185.852945785</v>
      </c>
      <c r="H55" s="567">
        <f>B55*0.0001/'TC5'!B55</f>
        <v>1.2008753641341754E-2</v>
      </c>
      <c r="I55" s="578">
        <f>C55*0.0001/'TC5'!B55</f>
        <v>1.2102037407597707E-2</v>
      </c>
      <c r="J55" s="612"/>
      <c r="K55" s="578"/>
      <c r="L55" s="612"/>
      <c r="M55" s="598">
        <f>G55*0.0001/'TC5'!F55</f>
        <v>1.249281854832939E-2</v>
      </c>
      <c r="P55" s="576">
        <f>H55-'TC1'!J56</f>
        <v>-1.6491513484522685E-6</v>
      </c>
    </row>
    <row r="56" spans="1:16">
      <c r="A56" s="78">
        <v>1960</v>
      </c>
      <c r="B56" s="454">
        <f>avgpoinc!AQ49</f>
        <v>3773608.4346558047</v>
      </c>
      <c r="C56" s="343">
        <f>avgpoinc!AR49</f>
        <v>3799828.6185027719</v>
      </c>
      <c r="D56" s="380"/>
      <c r="E56" s="340"/>
      <c r="F56" s="340"/>
      <c r="G56" s="95">
        <f>avgpoinc!AV49</f>
        <v>6336314.5428785915</v>
      </c>
      <c r="H56" s="566">
        <f>B56*0.0001/'TC5'!B56</f>
        <v>1.2575568255182476E-2</v>
      </c>
      <c r="I56" s="577">
        <f>C56*0.0001/'TC5'!B56</f>
        <v>1.2662947143941252E-2</v>
      </c>
      <c r="J56" s="611"/>
      <c r="K56" s="577"/>
      <c r="L56" s="611"/>
      <c r="M56" s="597">
        <f>G56*0.0001/'TC5'!F56</f>
        <v>1.3028497488629189E-2</v>
      </c>
      <c r="P56" s="576">
        <f>H56-'TC1'!J57</f>
        <v>-2.1797271064546292E-6</v>
      </c>
    </row>
    <row r="57" spans="1:16">
      <c r="A57" s="78">
        <v>1961</v>
      </c>
      <c r="B57" s="454">
        <f>avgpoinc!AQ50</f>
        <v>3747481.2745378553</v>
      </c>
      <c r="C57" s="343">
        <f>avgpoinc!AR50</f>
        <v>3774506.9242707659</v>
      </c>
      <c r="D57" s="380"/>
      <c r="E57" s="340"/>
      <c r="F57" s="340"/>
      <c r="G57" s="95">
        <f>avgpoinc!AV50</f>
        <v>6236412.1779596955</v>
      </c>
      <c r="H57" s="566">
        <f>B57*0.0001/'TC5'!B57</f>
        <v>1.232726757399747E-2</v>
      </c>
      <c r="I57" s="577">
        <f>C57*0.0001/'TC5'!B57</f>
        <v>1.2416167928985849E-2</v>
      </c>
      <c r="J57" s="611"/>
      <c r="K57" s="577"/>
      <c r="L57" s="611"/>
      <c r="M57" s="597">
        <f>G57*0.0001/'TC5'!F57</f>
        <v>1.2769793277308475E-2</v>
      </c>
      <c r="P57" s="576">
        <f>H57-'TC1'!J58</f>
        <v>-3.0081172852480104E-6</v>
      </c>
    </row>
    <row r="58" spans="1:16">
      <c r="A58" s="78">
        <v>1962</v>
      </c>
      <c r="B58" s="456">
        <f>avgpoinc!AQ51</f>
        <v>4097790.8904306749</v>
      </c>
      <c r="C58" s="344">
        <f>avgpoinc!AR51</f>
        <v>4124189.5372182978</v>
      </c>
      <c r="D58" s="559">
        <f>avgpoinc!AS51</f>
        <v>3541309.1190385027</v>
      </c>
      <c r="E58" s="559">
        <f>avgpoinc!AT51</f>
        <v>4169061.9855301385</v>
      </c>
      <c r="F58" s="559">
        <f>avgpoinc!AU51</f>
        <v>4079777.4800839704</v>
      </c>
      <c r="G58" s="92">
        <f>avgpoinc!AV51</f>
        <v>6737287.270909192</v>
      </c>
      <c r="H58" s="568">
        <f>B58*0.0001/'TC5'!B58</f>
        <v>1.283752266317606E-2</v>
      </c>
      <c r="I58" s="579">
        <f>C58*0.0001/'TC5'!B58</f>
        <v>1.2920224107801914E-2</v>
      </c>
      <c r="J58" s="579">
        <f>D58*0.0001/'TC5'!C58</f>
        <v>1.0855151340365412E-2</v>
      </c>
      <c r="K58" s="579">
        <f>E58*0.0001/'TC5'!D58</f>
        <v>9.1985110193490982E-3</v>
      </c>
      <c r="L58" s="579">
        <f>F58*0.0001/'TC5'!E58</f>
        <v>2.1170394495129585E-2</v>
      </c>
      <c r="M58" s="586">
        <f>G58*0.0001/'TC5'!F58</f>
        <v>1.3262852095067503E-2</v>
      </c>
      <c r="P58" s="576">
        <f>H58-'TC1'!J59</f>
        <v>0</v>
      </c>
    </row>
    <row r="59" spans="1:16">
      <c r="A59" s="78">
        <v>1963</v>
      </c>
      <c r="B59" s="457">
        <f>avgpoinc!AQ52</f>
        <v>4465846.958834229</v>
      </c>
      <c r="C59" s="345">
        <f>avgpoinc!AR52</f>
        <v>4491589.9117608145</v>
      </c>
      <c r="D59" s="560">
        <f>avgpoinc!AS52</f>
        <v>3907652.7160779452</v>
      </c>
      <c r="E59" s="560">
        <f>avgpoinc!AT52</f>
        <v>4541485.8628196334</v>
      </c>
      <c r="F59" s="560">
        <f>avgpoinc!AU52</f>
        <v>4497414.3208028562</v>
      </c>
      <c r="G59" s="73">
        <f>avgpoinc!AV52</f>
        <v>7367947.8780936366</v>
      </c>
      <c r="H59" s="569">
        <f>B59*0.0001/'TC5'!B59</f>
        <v>1.3534328434616329E-2</v>
      </c>
      <c r="I59" s="580">
        <f>C59*0.0001/'TC5'!B59</f>
        <v>1.3612345792353153E-2</v>
      </c>
      <c r="J59" s="587">
        <f>D59*0.0001/'TC5'!C59</f>
        <v>1.1537545671735672E-2</v>
      </c>
      <c r="K59" s="580">
        <f>E59*0.0001/'TC5'!D59</f>
        <v>9.6551234402321006E-3</v>
      </c>
      <c r="L59" s="587">
        <f>F59*0.0001/'TC5'!E59</f>
        <v>2.2522387495254672E-2</v>
      </c>
      <c r="M59" s="588">
        <f>G59*0.0001/'TC5'!F59</f>
        <v>1.4058672357350586E-2</v>
      </c>
      <c r="P59" s="576">
        <f>H59-'TC1'!J60</f>
        <v>0</v>
      </c>
    </row>
    <row r="60" spans="1:16">
      <c r="A60" s="78">
        <v>1964</v>
      </c>
      <c r="B60" s="457">
        <f>avgpoinc!AQ53</f>
        <v>4888210.1729439739</v>
      </c>
      <c r="C60" s="345">
        <f>avgpoinc!AR53</f>
        <v>4913399.2011256414</v>
      </c>
      <c r="D60" s="560">
        <f>avgpoinc!AS53</f>
        <v>4273996.3131173877</v>
      </c>
      <c r="E60" s="560">
        <f>avgpoinc!AT53</f>
        <v>4913909.7401091279</v>
      </c>
      <c r="F60" s="560">
        <f>avgpoinc!AU53</f>
        <v>4915051.1615217421</v>
      </c>
      <c r="G60" s="73">
        <f>avgpoinc!AV53</f>
        <v>8075685.6220652061</v>
      </c>
      <c r="H60" s="569">
        <f>B60*0.0001/'TC5'!B60</f>
        <v>1.4231134206056595E-2</v>
      </c>
      <c r="I60" s="580">
        <f>C60*0.0001/'TC5'!B60</f>
        <v>1.4304467476904392E-2</v>
      </c>
      <c r="J60" s="587">
        <f>D60*0.0001/'TC5'!C60</f>
        <v>1.2171523645520212E-2</v>
      </c>
      <c r="K60" s="580">
        <f>E60*0.0001/'TC5'!D60</f>
        <v>1.0079631581902502E-2</v>
      </c>
      <c r="L60" s="587">
        <f>F60*0.0001/'TC5'!E60</f>
        <v>2.3783119395375248E-2</v>
      </c>
      <c r="M60" s="588">
        <f>G60*0.0001/'TC5'!F60</f>
        <v>1.4854492619633675E-2</v>
      </c>
      <c r="P60" s="576">
        <f>H60-'TC1'!J61</f>
        <v>0</v>
      </c>
    </row>
    <row r="61" spans="1:16">
      <c r="A61" s="78">
        <v>1965</v>
      </c>
      <c r="B61" s="457">
        <f>avgpoinc!AQ54</f>
        <v>5052650.4613840077</v>
      </c>
      <c r="C61" s="345">
        <f>avgpoinc!AR54</f>
        <v>5083826.2366863582</v>
      </c>
      <c r="D61" s="560">
        <f>avgpoinc!AS54</f>
        <v>4445536.5547222923</v>
      </c>
      <c r="E61" s="560">
        <f>avgpoinc!AT54</f>
        <v>5013782.8971622279</v>
      </c>
      <c r="F61" s="560">
        <f>avgpoinc!AU54</f>
        <v>5128844.8160697296</v>
      </c>
      <c r="G61" s="73">
        <f>avgpoinc!AV54</f>
        <v>8341656.2088518376</v>
      </c>
      <c r="H61" s="569">
        <f>B61*0.0001/'TC5'!B61</f>
        <v>1.3986934442073107E-2</v>
      </c>
      <c r="I61" s="580">
        <f>C61*0.0001/'TC5'!B61</f>
        <v>1.4073236379772421E-2</v>
      </c>
      <c r="J61" s="587">
        <f>D61*0.0001/'TC5'!C61</f>
        <v>1.2060340218419884E-2</v>
      </c>
      <c r="K61" s="580">
        <f>E61*0.0001/'TC5'!D61</f>
        <v>9.7864370976374349E-3</v>
      </c>
      <c r="L61" s="587">
        <f>F61*0.0001/'TC5'!E61</f>
        <v>2.3657416848369018E-2</v>
      </c>
      <c r="M61" s="588">
        <f>G61*0.0001/'TC5'!F61</f>
        <v>1.4598328154534098E-2</v>
      </c>
      <c r="P61" s="576">
        <f>H61-'TC1'!J62</f>
        <v>0</v>
      </c>
    </row>
    <row r="62" spans="1:16">
      <c r="A62" s="78">
        <v>1966</v>
      </c>
      <c r="B62" s="457">
        <f>avgpoinc!AQ55</f>
        <v>5195423.292656458</v>
      </c>
      <c r="C62" s="345">
        <f>avgpoinc!AR55</f>
        <v>5232952.4179172255</v>
      </c>
      <c r="D62" s="560">
        <f>avgpoinc!AS55</f>
        <v>4617076.796327197</v>
      </c>
      <c r="E62" s="560">
        <f>avgpoinc!AT55</f>
        <v>5113656.0542153278</v>
      </c>
      <c r="F62" s="560">
        <f>avgpoinc!AU55</f>
        <v>5342638.4706177162</v>
      </c>
      <c r="G62" s="73">
        <f>avgpoinc!AV55</f>
        <v>8540226.9063538928</v>
      </c>
      <c r="H62" s="569">
        <f>B62*0.0001/'TC5'!B62</f>
        <v>1.3742734678089619E-2</v>
      </c>
      <c r="I62" s="580">
        <f>C62*0.0001/'TC5'!B62</f>
        <v>1.3842005282640459E-2</v>
      </c>
      <c r="J62" s="587">
        <f>D62*0.0001/'TC5'!C62</f>
        <v>1.1959213763475416E-2</v>
      </c>
      <c r="K62" s="580">
        <f>E62*0.0001/'TC5'!D62</f>
        <v>9.5203286036849005E-3</v>
      </c>
      <c r="L62" s="587">
        <f>F62*0.0001/'TC5'!E62</f>
        <v>2.3542942479252815E-2</v>
      </c>
      <c r="M62" s="588">
        <f>G62*0.0001/'TC5'!F62</f>
        <v>1.434216368943453E-2</v>
      </c>
      <c r="P62" s="576">
        <f>H62-'TC1'!J63</f>
        <v>0</v>
      </c>
    </row>
    <row r="63" spans="1:16">
      <c r="A63" s="78">
        <v>1967</v>
      </c>
      <c r="B63" s="457">
        <f>avgpoinc!AQ56</f>
        <v>4655103.5234291516</v>
      </c>
      <c r="C63" s="345">
        <f>avgpoinc!AR56</f>
        <v>4701708.5012214165</v>
      </c>
      <c r="D63" s="560">
        <f>avgpoinc!AS56</f>
        <v>4271413.7659911588</v>
      </c>
      <c r="E63" s="560">
        <f>avgpoinc!AT56</f>
        <v>4642018.998859222</v>
      </c>
      <c r="F63" s="560">
        <f>avgpoinc!AU56</f>
        <v>4789554.0231467709</v>
      </c>
      <c r="G63" s="73">
        <f>avgpoinc!AV56</f>
        <v>7662433.0255735358</v>
      </c>
      <c r="H63" s="570">
        <f>B63*0.0001/'TC5'!B63</f>
        <v>1.2144017964601517E-2</v>
      </c>
      <c r="I63" s="581">
        <f>C63*0.0001/'TC5'!B63</f>
        <v>1.2265598867088558E-2</v>
      </c>
      <c r="J63" s="587">
        <f>D63*0.0001/'TC5'!C63</f>
        <v>1.0885386727750301E-2</v>
      </c>
      <c r="K63" s="580">
        <f>E63*0.0001/'TC5'!D63</f>
        <v>8.676478639245035E-3</v>
      </c>
      <c r="L63" s="587">
        <f>F63*0.0001/'TC5'!E63</f>
        <v>2.0071095321327444E-2</v>
      </c>
      <c r="M63" s="588">
        <f>G63*0.0001/'TC5'!F63</f>
        <v>1.2689453549683096E-2</v>
      </c>
      <c r="P63" s="576">
        <f>H63-'TC1'!J64</f>
        <v>0</v>
      </c>
    </row>
    <row r="64" spans="1:16">
      <c r="A64" s="78">
        <v>1968</v>
      </c>
      <c r="B64" s="457">
        <f>avgpoinc!AQ57</f>
        <v>4738226.4542905428</v>
      </c>
      <c r="C64" s="345">
        <f>avgpoinc!AR57</f>
        <v>4790827.485095039</v>
      </c>
      <c r="D64" s="560">
        <f>avgpoinc!AS57</f>
        <v>4421678.6595152849</v>
      </c>
      <c r="E64" s="560">
        <f>avgpoinc!AT57</f>
        <v>4731132.0672629131</v>
      </c>
      <c r="F64" s="560">
        <f>avgpoinc!AU57</f>
        <v>4844171.1363335736</v>
      </c>
      <c r="G64" s="73">
        <f>avgpoinc!AV57</f>
        <v>7820823.3787359698</v>
      </c>
      <c r="H64" s="570">
        <f>B64*0.0001/'TC5'!B64</f>
        <v>1.200941251590848E-2</v>
      </c>
      <c r="I64" s="581">
        <f>C64*0.0001/'TC5'!B64</f>
        <v>1.2142734020017086E-2</v>
      </c>
      <c r="J64" s="587">
        <f>D64*0.0001/'TC5'!C64</f>
        <v>1.0963847162202001E-2</v>
      </c>
      <c r="K64" s="580">
        <f>E64*0.0001/'TC5'!D64</f>
        <v>8.6279753595590591E-3</v>
      </c>
      <c r="L64" s="587">
        <f>F64*0.0001/'TC5'!E64</f>
        <v>1.9703646306879818E-2</v>
      </c>
      <c r="M64" s="588">
        <f>G64*0.0001/'TC5'!F64</f>
        <v>1.2521257856860757E-2</v>
      </c>
      <c r="P64" s="576">
        <f>H64-'TC1'!J65</f>
        <v>0</v>
      </c>
    </row>
    <row r="65" spans="1:16">
      <c r="A65" s="83">
        <v>1969</v>
      </c>
      <c r="B65" s="458">
        <f>avgpoinc!AQ58</f>
        <v>4551056.1478230972</v>
      </c>
      <c r="C65" s="346">
        <f>avgpoinc!AR58</f>
        <v>4604626.8563549519</v>
      </c>
      <c r="D65" s="562">
        <f>avgpoinc!AS58</f>
        <v>4222620.3361199358</v>
      </c>
      <c r="E65" s="562">
        <f>avgpoinc!AT58</f>
        <v>4611789.5910573462</v>
      </c>
      <c r="F65" s="562">
        <f>avgpoinc!AU58</f>
        <v>4594853.6596726598</v>
      </c>
      <c r="G65" s="79">
        <f>avgpoinc!AV58</f>
        <v>7542213.0623214869</v>
      </c>
      <c r="H65" s="571">
        <f>B65*0.0001/'TC5'!B65</f>
        <v>1.1383866542018952E-2</v>
      </c>
      <c r="I65" s="582">
        <f>C65*0.0001/'TC5'!B65</f>
        <v>1.1517866601934657E-2</v>
      </c>
      <c r="J65" s="589">
        <f>D65*0.0001/'TC5'!C65</f>
        <v>1.0351133358199153E-2</v>
      </c>
      <c r="K65" s="583">
        <f>E65*0.0001/'TC5'!D65</f>
        <v>8.2829043967649341E-3</v>
      </c>
      <c r="L65" s="589">
        <f>F65*0.0001/'TC5'!E65</f>
        <v>1.8420442967908453E-2</v>
      </c>
      <c r="M65" s="590">
        <f>G65*0.0001/'TC5'!F65</f>
        <v>1.1874092801008375E-2</v>
      </c>
      <c r="P65" s="576">
        <f>H65-'TC1'!J66</f>
        <v>0</v>
      </c>
    </row>
    <row r="66" spans="1:16">
      <c r="A66" s="78">
        <v>1970</v>
      </c>
      <c r="B66" s="457">
        <f>avgpoinc!AQ59</f>
        <v>3886400.3596892389</v>
      </c>
      <c r="C66" s="345">
        <f>avgpoinc!AR59</f>
        <v>3946073.9098771317</v>
      </c>
      <c r="D66" s="560">
        <f>avgpoinc!AS59</f>
        <v>3570350.852413814</v>
      </c>
      <c r="E66" s="560">
        <f>avgpoinc!AT59</f>
        <v>4006725.255993526</v>
      </c>
      <c r="F66" s="560">
        <f>avgpoinc!AU59</f>
        <v>3870905.9253253019</v>
      </c>
      <c r="G66" s="73">
        <f>avgpoinc!AV59</f>
        <v>6444117.248459748</v>
      </c>
      <c r="H66" s="570">
        <f>B66*0.0001/'TC5'!B66</f>
        <v>9.9643614667002094E-3</v>
      </c>
      <c r="I66" s="581">
        <f>C66*0.0001/'TC5'!B66</f>
        <v>1.0117358782736117E-2</v>
      </c>
      <c r="J66" s="587">
        <f>D66*0.0001/'TC5'!C66</f>
        <v>9.0432480938034132E-3</v>
      </c>
      <c r="K66" s="580">
        <f>E66*0.0001/'TC5'!D66</f>
        <v>7.4208902369719007E-3</v>
      </c>
      <c r="L66" s="587">
        <f>F66*0.0001/'TC5'!E66</f>
        <v>1.5828999930818096E-2</v>
      </c>
      <c r="M66" s="588">
        <f>G66*0.0001/'TC5'!F66</f>
        <v>1.0388542214059273E-2</v>
      </c>
      <c r="P66" s="576">
        <f>H66-'TC1'!J67</f>
        <v>0</v>
      </c>
    </row>
    <row r="67" spans="1:16">
      <c r="A67" s="78">
        <v>1971</v>
      </c>
      <c r="B67" s="457">
        <f>avgpoinc!AQ60</f>
        <v>3862042.1086801062</v>
      </c>
      <c r="C67" s="345">
        <f>avgpoinc!AR60</f>
        <v>3933251.8888716232</v>
      </c>
      <c r="D67" s="560">
        <f>avgpoinc!AS60</f>
        <v>3598580.4922493901</v>
      </c>
      <c r="E67" s="560">
        <f>avgpoinc!AT60</f>
        <v>4018933.8532208069</v>
      </c>
      <c r="F67" s="560">
        <f>avgpoinc!AU60</f>
        <v>3829643.8928776644</v>
      </c>
      <c r="G67" s="73">
        <f>avgpoinc!AV60</f>
        <v>6418216.5473058214</v>
      </c>
      <c r="H67" s="570">
        <f>B67*0.0001/'TC5'!B67</f>
        <v>9.8521375693962909E-3</v>
      </c>
      <c r="I67" s="581">
        <f>C67*0.0001/'TC5'!B67</f>
        <v>1.0033794975242925E-2</v>
      </c>
      <c r="J67" s="587">
        <f>D67*0.0001/'TC5'!C67</f>
        <v>9.0382524540473241E-3</v>
      </c>
      <c r="K67" s="580">
        <f>E67*0.0001/'TC5'!D67</f>
        <v>7.4467362646828414E-3</v>
      </c>
      <c r="L67" s="587">
        <f>F67*0.0001/'TC5'!E67</f>
        <v>1.540036854748905E-2</v>
      </c>
      <c r="M67" s="588">
        <f>G67*0.0001/'TC5'!F67</f>
        <v>1.0292669121554356E-2</v>
      </c>
      <c r="P67" s="576">
        <f>H67-'TC1'!J68</f>
        <v>0</v>
      </c>
    </row>
    <row r="68" spans="1:16">
      <c r="A68" s="78">
        <v>1972</v>
      </c>
      <c r="B68" s="457">
        <f>avgpoinc!AQ61</f>
        <v>4003879.0623742235</v>
      </c>
      <c r="C68" s="345">
        <f>avgpoinc!AR61</f>
        <v>4093409.9063195228</v>
      </c>
      <c r="D68" s="560">
        <f>avgpoinc!AS61</f>
        <v>3731790.7308825525</v>
      </c>
      <c r="E68" s="560">
        <f>avgpoinc!AT61</f>
        <v>4250696.5388675509</v>
      </c>
      <c r="F68" s="560">
        <f>avgpoinc!AU61</f>
        <v>3923669.2049594535</v>
      </c>
      <c r="G68" s="73">
        <f>avgpoinc!AV61</f>
        <v>6651512.9886955749</v>
      </c>
      <c r="H68" s="570">
        <f>B68*0.0001/'TC5'!B68</f>
        <v>9.8544292068254453E-3</v>
      </c>
      <c r="I68" s="581">
        <f>C68*0.0001/'TC5'!B68</f>
        <v>1.0074784354856094E-2</v>
      </c>
      <c r="J68" s="587">
        <f>D68*0.0001/'TC5'!C68</f>
        <v>9.1100951367479883E-3</v>
      </c>
      <c r="K68" s="580">
        <f>E68*0.0001/'TC5'!D68</f>
        <v>7.6468735187518195E-3</v>
      </c>
      <c r="L68" s="587">
        <f>F68*0.0001/'TC5'!E68</f>
        <v>1.4925279844192119E-2</v>
      </c>
      <c r="M68" s="588">
        <f>G68*0.0001/'TC5'!F68</f>
        <v>1.0328534132895585E-2</v>
      </c>
      <c r="P68" s="576">
        <f>H68-'TC1'!J69</f>
        <v>0</v>
      </c>
    </row>
    <row r="69" spans="1:16">
      <c r="A69" s="78">
        <v>1973</v>
      </c>
      <c r="B69" s="457">
        <f>avgpoinc!AQ62</f>
        <v>3898969.0405785372</v>
      </c>
      <c r="C69" s="345">
        <f>avgpoinc!AR62</f>
        <v>4020513.8524552868</v>
      </c>
      <c r="D69" s="560">
        <f>avgpoinc!AS62</f>
        <v>3633706.0539815514</v>
      </c>
      <c r="E69" s="560">
        <f>avgpoinc!AT62</f>
        <v>4292823.2632568022</v>
      </c>
      <c r="F69" s="560">
        <f>avgpoinc!AU62</f>
        <v>3712183.6695688022</v>
      </c>
      <c r="G69" s="73">
        <f>avgpoinc!AV62</f>
        <v>6473299.0973966401</v>
      </c>
      <c r="H69" s="570">
        <f>B69*0.0001/'TC5'!B69</f>
        <v>9.2101366703900584E-3</v>
      </c>
      <c r="I69" s="581">
        <f>C69*0.0001/'TC5'!B69</f>
        <v>9.4972495757019732E-3</v>
      </c>
      <c r="J69" s="587">
        <f>D69*0.0001/'TC5'!C69</f>
        <v>8.5159565016965626E-3</v>
      </c>
      <c r="K69" s="580">
        <f>E69*0.0001/'TC5'!D69</f>
        <v>7.4041131697413221E-3</v>
      </c>
      <c r="L69" s="587">
        <f>F69*0.0001/'TC5'!E69</f>
        <v>1.3513821457422637E-2</v>
      </c>
      <c r="M69" s="588">
        <f>G69*0.0001/'TC5'!F69</f>
        <v>9.6700559554392385E-3</v>
      </c>
      <c r="P69" s="576">
        <f>H69-'TC1'!J70</f>
        <v>0</v>
      </c>
    </row>
    <row r="70" spans="1:16">
      <c r="A70" s="78">
        <v>1974</v>
      </c>
      <c r="B70" s="457">
        <f>avgpoinc!AQ63</f>
        <v>3540530.538198573</v>
      </c>
      <c r="C70" s="345">
        <f>avgpoinc!AR63</f>
        <v>3679071.999684317</v>
      </c>
      <c r="D70" s="560">
        <f>avgpoinc!AS63</f>
        <v>3299154.2320212084</v>
      </c>
      <c r="E70" s="560">
        <f>avgpoinc!AT63</f>
        <v>4022857.3269011816</v>
      </c>
      <c r="F70" s="560">
        <f>avgpoinc!AU63</f>
        <v>3280984.1088438258</v>
      </c>
      <c r="G70" s="73">
        <f>avgpoinc!AV63</f>
        <v>5866581.5784286223</v>
      </c>
      <c r="H70" s="570">
        <f>B70*0.0001/'TC5'!B70</f>
        <v>8.6079202470727961E-3</v>
      </c>
      <c r="I70" s="581">
        <f>C70*0.0001/'TC5'!B70</f>
        <v>8.9447493856766851E-3</v>
      </c>
      <c r="J70" s="587">
        <f>D70*0.0001/'TC5'!C70</f>
        <v>7.9508369479412977E-3</v>
      </c>
      <c r="K70" s="580">
        <f>E70*0.0001/'TC5'!D70</f>
        <v>7.1845989394887511E-3</v>
      </c>
      <c r="L70" s="587">
        <f>F70*0.0001/'TC5'!E70</f>
        <v>1.2139994953969334E-2</v>
      </c>
      <c r="M70" s="588">
        <f>G70*0.0001/'TC5'!F70</f>
        <v>9.0570197253896367E-3</v>
      </c>
      <c r="P70" s="576">
        <f>H70-'TC1'!J71</f>
        <v>0</v>
      </c>
    </row>
    <row r="71" spans="1:16">
      <c r="A71" s="78">
        <v>1975</v>
      </c>
      <c r="B71" s="457">
        <f>avgpoinc!AQ64</f>
        <v>3494628.5336851701</v>
      </c>
      <c r="C71" s="345">
        <f>avgpoinc!AR64</f>
        <v>3637053.6491088369</v>
      </c>
      <c r="D71" s="560">
        <f>avgpoinc!AS64</f>
        <v>3226231.7115506856</v>
      </c>
      <c r="E71" s="560">
        <f>avgpoinc!AT64</f>
        <v>3988910.1773341359</v>
      </c>
      <c r="F71" s="560">
        <f>avgpoinc!AU64</f>
        <v>3226909.3908922086</v>
      </c>
      <c r="G71" s="73">
        <f>avgpoinc!AV64</f>
        <v>5792565.4037581841</v>
      </c>
      <c r="H71" s="570">
        <f>B71*0.0001/'TC5'!B71</f>
        <v>8.7791865195470109E-3</v>
      </c>
      <c r="I71" s="581">
        <f>C71*0.0001/'TC5'!B71</f>
        <v>9.1369861086363358E-3</v>
      </c>
      <c r="J71" s="587">
        <f>D71*0.0001/'TC5'!C71</f>
        <v>8.1389611975311044E-3</v>
      </c>
      <c r="K71" s="580">
        <f>E71*0.0001/'TC5'!D71</f>
        <v>7.5298100407223956E-3</v>
      </c>
      <c r="L71" s="587">
        <f>F71*0.0001/'TC5'!E71</f>
        <v>1.1887387448275884E-2</v>
      </c>
      <c r="M71" s="588">
        <f>G71*0.0001/'TC5'!F71</f>
        <v>9.2826068587470445E-3</v>
      </c>
      <c r="P71" s="576">
        <f>H71-'TC1'!J72</f>
        <v>0</v>
      </c>
    </row>
    <row r="72" spans="1:16">
      <c r="A72" s="78">
        <v>1976</v>
      </c>
      <c r="B72" s="457">
        <f>avgpoinc!AQ65</f>
        <v>3676219.2052486097</v>
      </c>
      <c r="C72" s="345">
        <f>avgpoinc!AR65</f>
        <v>3813397.3305336158</v>
      </c>
      <c r="D72" s="560">
        <f>avgpoinc!AS65</f>
        <v>3396697.5709043774</v>
      </c>
      <c r="E72" s="560">
        <f>avgpoinc!AT65</f>
        <v>4152653.8326080455</v>
      </c>
      <c r="F72" s="560">
        <f>avgpoinc!AU65</f>
        <v>3420672.4912357763</v>
      </c>
      <c r="G72" s="73">
        <f>avgpoinc!AV65</f>
        <v>6059531.0544780688</v>
      </c>
      <c r="H72" s="570">
        <f>B72*0.0001/'TC5'!B72</f>
        <v>8.9105115613747898E-3</v>
      </c>
      <c r="I72" s="581">
        <f>C72*0.0001/'TC5'!B72</f>
        <v>9.2430073139606606E-3</v>
      </c>
      <c r="J72" s="587">
        <f>D72*0.0001/'TC5'!C72</f>
        <v>8.262030557194322E-3</v>
      </c>
      <c r="K72" s="580">
        <f>E72*0.0001/'TC5'!D72</f>
        <v>7.6031046843851894E-3</v>
      </c>
      <c r="L72" s="587">
        <f>F72*0.0001/'TC5'!E72</f>
        <v>1.1991449883511862E-2</v>
      </c>
      <c r="M72" s="588">
        <f>G72*0.0001/'TC5'!F72</f>
        <v>9.3957856809687729E-3</v>
      </c>
      <c r="P72" s="576">
        <f>H72-'TC1'!J73</f>
        <v>0</v>
      </c>
    </row>
    <row r="73" spans="1:16">
      <c r="A73" s="78">
        <v>1977</v>
      </c>
      <c r="B73" s="457">
        <f>avgpoinc!AQ66</f>
        <v>3995584.6212332682</v>
      </c>
      <c r="C73" s="345">
        <f>avgpoinc!AR66</f>
        <v>4133298.5974138272</v>
      </c>
      <c r="D73" s="560">
        <f>avgpoinc!AS66</f>
        <v>3686876.8044288275</v>
      </c>
      <c r="E73" s="560">
        <f>avgpoinc!AT66</f>
        <v>4493853.244666012</v>
      </c>
      <c r="F73" s="560">
        <f>avgpoinc!AU66</f>
        <v>3716930.6329058665</v>
      </c>
      <c r="G73" s="73">
        <f>avgpoinc!AV66</f>
        <v>6549780.0343358051</v>
      </c>
      <c r="H73" s="570">
        <f>B73*0.0001/'TC5'!B73</f>
        <v>9.3928095737201307E-3</v>
      </c>
      <c r="I73" s="581">
        <f>C73*0.0001/'TC5'!B73</f>
        <v>9.7165472182765278E-3</v>
      </c>
      <c r="J73" s="587">
        <f>D73*0.0001/'TC5'!C73</f>
        <v>8.7495024223871436E-3</v>
      </c>
      <c r="K73" s="580">
        <f>E73*0.0001/'TC5'!D73</f>
        <v>8.0288959415337757E-3</v>
      </c>
      <c r="L73" s="587">
        <f>F73*0.0001/'TC5'!E73</f>
        <v>1.2492576676962575E-2</v>
      </c>
      <c r="M73" s="588">
        <f>G73*0.0001/'TC5'!F73</f>
        <v>9.8941202869164985E-3</v>
      </c>
      <c r="P73" s="576">
        <f>H73-'TC1'!J74</f>
        <v>0</v>
      </c>
    </row>
    <row r="74" spans="1:16">
      <c r="A74" s="78">
        <v>1978</v>
      </c>
      <c r="B74" s="457">
        <f>avgpoinc!AQ67</f>
        <v>4453156.3364791228</v>
      </c>
      <c r="C74" s="345">
        <f>avgpoinc!AR67</f>
        <v>4612384.4137639338</v>
      </c>
      <c r="D74" s="560">
        <f>avgpoinc!AS67</f>
        <v>4065725.8428951777</v>
      </c>
      <c r="E74" s="560">
        <f>avgpoinc!AT67</f>
        <v>5117593.6977723511</v>
      </c>
      <c r="F74" s="560">
        <f>avgpoinc!AU67</f>
        <v>4033208.6052197502</v>
      </c>
      <c r="G74" s="73">
        <f>avgpoinc!AV67</f>
        <v>7278084.2039248459</v>
      </c>
      <c r="H74" s="570">
        <f>B74*0.0001/'TC5'!B74</f>
        <v>1.0109475228043951E-2</v>
      </c>
      <c r="I74" s="581">
        <f>C74*0.0001/'TC5'!B74</f>
        <v>1.0470951938334474E-2</v>
      </c>
      <c r="J74" s="587">
        <f>D74*0.0001/'TC5'!C74</f>
        <v>9.2840207950459792E-3</v>
      </c>
      <c r="K74" s="580">
        <f>E74*0.0001/'TC5'!D74</f>
        <v>8.8720967464541722E-3</v>
      </c>
      <c r="L74" s="587">
        <f>F74*0.0001/'TC5'!E74</f>
        <v>1.2987959912880709E-2</v>
      </c>
      <c r="M74" s="588">
        <f>G74*0.0001/'TC5'!F74</f>
        <v>1.0659996365138591E-2</v>
      </c>
      <c r="P74" s="576">
        <f>H74-'TC1'!J75</f>
        <v>0</v>
      </c>
    </row>
    <row r="75" spans="1:16">
      <c r="A75" s="83">
        <v>1979</v>
      </c>
      <c r="B75" s="458">
        <f>avgpoinc!AQ68</f>
        <v>5246887.4272024138</v>
      </c>
      <c r="C75" s="346">
        <f>avgpoinc!AR68</f>
        <v>5447344.4032701449</v>
      </c>
      <c r="D75" s="562">
        <f>avgpoinc!AS68</f>
        <v>4597684.816184666</v>
      </c>
      <c r="E75" s="562">
        <f>avgpoinc!AT68</f>
        <v>6110876.7451355644</v>
      </c>
      <c r="F75" s="562">
        <f>avgpoinc!AU68</f>
        <v>4633411.4059643112</v>
      </c>
      <c r="G75" s="79">
        <f>avgpoinc!AV68</f>
        <v>8539245.4859620091</v>
      </c>
      <c r="H75" s="572">
        <f>B75*0.0001/'TC5'!B75</f>
        <v>1.1872391216456888E-2</v>
      </c>
      <c r="I75" s="583">
        <f>C75*0.0001/'TC5'!B75</f>
        <v>1.2325975112617014E-2</v>
      </c>
      <c r="J75" s="589">
        <f>D75*0.0001/'TC5'!C75</f>
        <v>1.0502618737518787E-2</v>
      </c>
      <c r="K75" s="583">
        <f>E75*0.0001/'TC5'!D75</f>
        <v>1.0679382830858232E-2</v>
      </c>
      <c r="L75" s="589">
        <f>F75*0.0001/'TC5'!E75</f>
        <v>1.4754018746316435E-2</v>
      </c>
      <c r="M75" s="590">
        <f>G75*0.0001/'TC5'!F75</f>
        <v>1.2520949356257917E-2</v>
      </c>
      <c r="P75" s="576">
        <f>H75-'TC1'!J76</f>
        <v>0</v>
      </c>
    </row>
    <row r="76" spans="1:16">
      <c r="A76" s="78">
        <v>1980</v>
      </c>
      <c r="B76" s="457">
        <f>avgpoinc!AQ69</f>
        <v>4266373.3522255039</v>
      </c>
      <c r="C76" s="345">
        <f>avgpoinc!AR69</f>
        <v>4499302.4207743146</v>
      </c>
      <c r="D76" s="560">
        <f>avgpoinc!AS69</f>
        <v>3975309.4972437466</v>
      </c>
      <c r="E76" s="560">
        <f>avgpoinc!AT69</f>
        <v>5362683.2236285917</v>
      </c>
      <c r="F76" s="560">
        <f>avgpoinc!AU69</f>
        <v>3458792.2575077228</v>
      </c>
      <c r="G76" s="73">
        <f>avgpoinc!AV69</f>
        <v>6983944.7769748969</v>
      </c>
      <c r="H76" s="569">
        <f>B76*0.0001/'TC5'!B76</f>
        <v>9.9388035014271736E-3</v>
      </c>
      <c r="I76" s="580">
        <f>C76*0.0001/'TC5'!B76</f>
        <v>1.0481427423655987E-2</v>
      </c>
      <c r="J76" s="587">
        <f>D76*0.0001/'TC5'!C76</f>
        <v>9.393276646733284E-3</v>
      </c>
      <c r="K76" s="580">
        <f>E76*0.0001/'TC5'!D76</f>
        <v>9.6834786236286146E-3</v>
      </c>
      <c r="L76" s="587">
        <f>F76*0.0001/'TC5'!E76</f>
        <v>1.1187072843313217E-2</v>
      </c>
      <c r="M76" s="588">
        <f>G76*0.0001/'TC5'!F76</f>
        <v>1.0565659962594509E-2</v>
      </c>
      <c r="P76" s="576">
        <f>H76-'TC1'!J77</f>
        <v>0</v>
      </c>
    </row>
    <row r="77" spans="1:16">
      <c r="A77" s="78">
        <v>1981</v>
      </c>
      <c r="B77" s="457">
        <f>avgpoinc!AQ70</f>
        <v>5132200.0196554204</v>
      </c>
      <c r="C77" s="345">
        <f>avgpoinc!AR70</f>
        <v>5361081.8842921965</v>
      </c>
      <c r="D77" s="560">
        <f>avgpoinc!AS70</f>
        <v>4796390.7848654073</v>
      </c>
      <c r="E77" s="560">
        <f>avgpoinc!AT70</f>
        <v>6213957.0546455877</v>
      </c>
      <c r="F77" s="560">
        <f>avgpoinc!AU70</f>
        <v>4352055.6551715285</v>
      </c>
      <c r="G77" s="73">
        <f>avgpoinc!AV70</f>
        <v>8366741.7523682248</v>
      </c>
      <c r="H77" s="569">
        <f>B77*0.0001/'TC5'!B77</f>
        <v>1.1864577420055866E-2</v>
      </c>
      <c r="I77" s="580">
        <f>C77*0.0001/'TC5'!B77</f>
        <v>1.2393704615533354E-2</v>
      </c>
      <c r="J77" s="587">
        <f>D77*0.0001/'TC5'!C77</f>
        <v>1.1364345438778402E-2</v>
      </c>
      <c r="K77" s="580">
        <f>E77*0.0001/'TC5'!D77</f>
        <v>1.1253808625042439E-2</v>
      </c>
      <c r="L77" s="587">
        <f>F77*0.0001/'TC5'!E77</f>
        <v>1.3714171946048737E-2</v>
      </c>
      <c r="M77" s="588">
        <f>G77*0.0001/'TC5'!F77</f>
        <v>1.2571833096444607E-2</v>
      </c>
      <c r="P77" s="576">
        <f>H77-'TC1'!J78</f>
        <v>0</v>
      </c>
    </row>
    <row r="78" spans="1:16">
      <c r="A78" s="78">
        <v>1982</v>
      </c>
      <c r="B78" s="457">
        <f>avgpoinc!AQ71</f>
        <v>5247886.4374421965</v>
      </c>
      <c r="C78" s="345">
        <f>avgpoinc!AR71</f>
        <v>5461148.0227034558</v>
      </c>
      <c r="D78" s="560">
        <f>avgpoinc!AS71</f>
        <v>4898507.3421011707</v>
      </c>
      <c r="E78" s="560">
        <f>avgpoinc!AT71</f>
        <v>6501774.5580074536</v>
      </c>
      <c r="F78" s="560">
        <f>avgpoinc!AU71</f>
        <v>4310270.9118892457</v>
      </c>
      <c r="G78" s="73">
        <f>avgpoinc!AV71</f>
        <v>8567934.2961959112</v>
      </c>
      <c r="H78" s="569">
        <f>B78*0.0001/'TC5'!B78</f>
        <v>1.254423521459103E-2</v>
      </c>
      <c r="I78" s="580">
        <f>C78*0.0001/'TC5'!B78</f>
        <v>1.3054003007709983E-2</v>
      </c>
      <c r="J78" s="587">
        <f>D78*0.0001/'TC5'!C78</f>
        <v>1.2116985395550728E-2</v>
      </c>
      <c r="K78" s="580">
        <f>E78*0.0001/'TC5'!D78</f>
        <v>1.2267314828932287E-2</v>
      </c>
      <c r="L78" s="587">
        <f>F78*0.0001/'TC5'!E78</f>
        <v>1.3769397512078287E-2</v>
      </c>
      <c r="M78" s="588">
        <f>G78*0.0001/'TC5'!F78</f>
        <v>1.3316691853106024E-2</v>
      </c>
      <c r="P78" s="576">
        <f>H78-'TC1'!J79</f>
        <v>0</v>
      </c>
    </row>
    <row r="79" spans="1:16">
      <c r="A79" s="78">
        <v>1983</v>
      </c>
      <c r="B79" s="457">
        <f>avgpoinc!AQ72</f>
        <v>5186207.9547342146</v>
      </c>
      <c r="C79" s="345">
        <f>avgpoinc!AR72</f>
        <v>5419384.6950082704</v>
      </c>
      <c r="D79" s="560">
        <f>avgpoinc!AS72</f>
        <v>4895516.9305540416</v>
      </c>
      <c r="E79" s="560">
        <f>avgpoinc!AT72</f>
        <v>6508805.8556251489</v>
      </c>
      <c r="F79" s="560">
        <f>avgpoinc!AU72</f>
        <v>4172162.3504784834</v>
      </c>
      <c r="G79" s="73">
        <f>avgpoinc!AV72</f>
        <v>8422225.6515456382</v>
      </c>
      <c r="H79" s="569">
        <f>B79*0.0001/'TC5'!B79</f>
        <v>1.2205852195620537E-2</v>
      </c>
      <c r="I79" s="580">
        <f>C79*0.0001/'TC5'!B79</f>
        <v>1.2754638679325582E-2</v>
      </c>
      <c r="J79" s="587">
        <f>D79*0.0001/'TC5'!C79</f>
        <v>1.1989694088697435E-2</v>
      </c>
      <c r="K79" s="580">
        <f>E79*0.0001/'TC5'!D79</f>
        <v>1.2258487753570082E-2</v>
      </c>
      <c r="L79" s="587">
        <f>F79*0.0001/'TC5'!E79</f>
        <v>1.2855590321123598E-2</v>
      </c>
      <c r="M79" s="588">
        <f>G79*0.0001/'TC5'!F79</f>
        <v>1.290971040725708E-2</v>
      </c>
      <c r="P79" s="576">
        <f>H79-'TC1'!J80</f>
        <v>0</v>
      </c>
    </row>
    <row r="80" spans="1:16">
      <c r="A80" s="78">
        <v>1984</v>
      </c>
      <c r="B80" s="457">
        <f>avgpoinc!AQ73</f>
        <v>6640769.7072498742</v>
      </c>
      <c r="C80" s="345">
        <f>avgpoinc!AR73</f>
        <v>6927533.3456110088</v>
      </c>
      <c r="D80" s="560">
        <f>avgpoinc!AS73</f>
        <v>6270943.2871828033</v>
      </c>
      <c r="E80" s="560">
        <f>avgpoinc!AT73</f>
        <v>8392317.2070724685</v>
      </c>
      <c r="F80" s="560">
        <f>avgpoinc!AU73</f>
        <v>5232596.440929126</v>
      </c>
      <c r="G80" s="73">
        <f>avgpoinc!AV73</f>
        <v>10804305.184053686</v>
      </c>
      <c r="H80" s="569">
        <f>B80*0.0001/'TC5'!B80</f>
        <v>1.4652498997747895E-2</v>
      </c>
      <c r="I80" s="580">
        <f>C80*0.0001/'TC5'!B80</f>
        <v>1.5285227447748182E-2</v>
      </c>
      <c r="J80" s="587">
        <f>D80*0.0001/'TC5'!C80</f>
        <v>1.4473505318164827E-2</v>
      </c>
      <c r="K80" s="580">
        <f>E80*0.0001/'TC5'!D80</f>
        <v>1.492024213075638E-2</v>
      </c>
      <c r="L80" s="587">
        <f>F80*0.0001/'TC5'!E80</f>
        <v>1.4991773292422291E-2</v>
      </c>
      <c r="M80" s="588">
        <f>G80*0.0001/'TC5'!F80</f>
        <v>1.5544207766652107E-2</v>
      </c>
      <c r="P80" s="576">
        <f>H80-'TC1'!J81</f>
        <v>0</v>
      </c>
    </row>
    <row r="81" spans="1:16">
      <c r="A81" s="78">
        <v>1985</v>
      </c>
      <c r="B81" s="457">
        <f>avgpoinc!AQ74</f>
        <v>6293002.405497863</v>
      </c>
      <c r="C81" s="345">
        <f>avgpoinc!AR74</f>
        <v>6608588.3116752962</v>
      </c>
      <c r="D81" s="560">
        <f>avgpoinc!AS74</f>
        <v>5877142.8637138484</v>
      </c>
      <c r="E81" s="560">
        <f>avgpoinc!AT74</f>
        <v>7907153.5744185168</v>
      </c>
      <c r="F81" s="560">
        <f>avgpoinc!AU74</f>
        <v>4861902.1087812101</v>
      </c>
      <c r="G81" s="73">
        <f>avgpoinc!AV74</f>
        <v>10081784.405660512</v>
      </c>
      <c r="H81" s="569">
        <f>B81*0.0001/'TC5'!B81</f>
        <v>1.3650180771946905E-2</v>
      </c>
      <c r="I81" s="580">
        <f>C81*0.0001/'TC5'!B81</f>
        <v>1.4334719628095625E-2</v>
      </c>
      <c r="J81" s="587">
        <f>D81*0.0001/'TC5'!C81</f>
        <v>1.3353781774640083E-2</v>
      </c>
      <c r="K81" s="580">
        <f>E81*0.0001/'TC5'!D81</f>
        <v>1.3749277219176289E-2</v>
      </c>
      <c r="L81" s="587">
        <f>F81*0.0001/'TC5'!E81</f>
        <v>1.380149368196726E-2</v>
      </c>
      <c r="M81" s="588">
        <f>G81*0.0001/'TC5'!F81</f>
        <v>1.4297339133918287E-2</v>
      </c>
      <c r="P81" s="576">
        <f>H81-'TC1'!J82</f>
        <v>0</v>
      </c>
    </row>
    <row r="82" spans="1:16">
      <c r="A82" s="78">
        <v>1986</v>
      </c>
      <c r="B82" s="457">
        <f>avgpoinc!AQ75</f>
        <v>5210891.3809413249</v>
      </c>
      <c r="C82" s="345">
        <f>avgpoinc!AR75</f>
        <v>5578059.1172062932</v>
      </c>
      <c r="D82" s="560">
        <f>avgpoinc!AS75</f>
        <v>5035966.6530050328</v>
      </c>
      <c r="E82" s="560">
        <f>avgpoinc!AT75</f>
        <v>6935198.1480246447</v>
      </c>
      <c r="F82" s="560">
        <f>avgpoinc!AU75</f>
        <v>3946814.1385085611</v>
      </c>
      <c r="G82" s="73">
        <f>avgpoinc!AV75</f>
        <v>8464991.4408172667</v>
      </c>
      <c r="H82" s="569">
        <f>B82*0.0001/'TC5'!B82</f>
        <v>1.1203770525753498E-2</v>
      </c>
      <c r="I82" s="580">
        <f>C82*0.0001/'TC5'!B82</f>
        <v>1.1993206106126307E-2</v>
      </c>
      <c r="J82" s="587">
        <f>D82*0.0001/'TC5'!C82</f>
        <v>1.1227669194340709E-2</v>
      </c>
      <c r="K82" s="580">
        <f>E82*0.0001/'TC5'!D82</f>
        <v>1.1969583109021185E-2</v>
      </c>
      <c r="L82" s="587">
        <f>F82*0.0001/'TC5'!E82</f>
        <v>1.1045725084841251E-2</v>
      </c>
      <c r="M82" s="588">
        <f>G82*0.0001/'TC5'!F82</f>
        <v>1.1949002742767337E-2</v>
      </c>
      <c r="P82" s="576">
        <f>H82-'TC1'!J83</f>
        <v>0</v>
      </c>
    </row>
    <row r="83" spans="1:16">
      <c r="A83" s="78">
        <v>1987</v>
      </c>
      <c r="B83" s="457">
        <f>avgpoinc!AQ76</f>
        <v>6427386.9910475099</v>
      </c>
      <c r="C83" s="345">
        <f>avgpoinc!AR76</f>
        <v>6827042.9198986804</v>
      </c>
      <c r="D83" s="560">
        <f>avgpoinc!AS76</f>
        <v>6092998.1269209562</v>
      </c>
      <c r="E83" s="560">
        <f>avgpoinc!AT76</f>
        <v>8395166.1582446266</v>
      </c>
      <c r="F83" s="560">
        <f>avgpoinc!AU76</f>
        <v>5011009.7052987469</v>
      </c>
      <c r="G83" s="73">
        <f>avgpoinc!AV76</f>
        <v>10584647.373227973</v>
      </c>
      <c r="H83" s="569">
        <f>B83*0.0001/'TC5'!B83</f>
        <v>1.3413602486252783E-2</v>
      </c>
      <c r="I83" s="580">
        <f>C83*0.0001/'TC5'!B83</f>
        <v>1.4247662387788297E-2</v>
      </c>
      <c r="J83" s="587">
        <f>D83*0.0001/'TC5'!C83</f>
        <v>1.3047130778431889E-2</v>
      </c>
      <c r="K83" s="580">
        <f>E83*0.0001/'TC5'!D83</f>
        <v>1.4075100421905516E-2</v>
      </c>
      <c r="L83" s="587">
        <f>F83*0.0001/'TC5'!E83</f>
        <v>1.3593383133411409E-2</v>
      </c>
      <c r="M83" s="588">
        <f>G83*0.0001/'TC5'!F83</f>
        <v>1.4595570042729376E-2</v>
      </c>
      <c r="P83" s="576">
        <f>H83-'TC1'!J84</f>
        <v>0</v>
      </c>
    </row>
    <row r="84" spans="1:16">
      <c r="A84" s="78">
        <v>1988</v>
      </c>
      <c r="B84" s="457">
        <f>avgpoinc!AQ77</f>
        <v>9228840.0887184627</v>
      </c>
      <c r="C84" s="345">
        <f>avgpoinc!AR77</f>
        <v>9842755.4736271426</v>
      </c>
      <c r="D84" s="560">
        <f>avgpoinc!AS77</f>
        <v>9000976.1933430862</v>
      </c>
      <c r="E84" s="560">
        <f>avgpoinc!AT77</f>
        <v>12452378.699562661</v>
      </c>
      <c r="F84" s="560">
        <f>avgpoinc!AU77</f>
        <v>6648501.417076678</v>
      </c>
      <c r="G84" s="73">
        <f>avgpoinc!AV77</f>
        <v>14877519.91555208</v>
      </c>
      <c r="H84" s="569">
        <f>B84*0.0001/'TC5'!B84</f>
        <v>1.8483143299818042E-2</v>
      </c>
      <c r="I84" s="580">
        <f>C84*0.0001/'TC5'!B84</f>
        <v>1.9712667912244797E-2</v>
      </c>
      <c r="J84" s="587">
        <f>D84*0.0001/'TC5'!C84</f>
        <v>1.8411584198474881E-2</v>
      </c>
      <c r="K84" s="580">
        <f>E84*0.0001/'TC5'!D84</f>
        <v>1.9996052607893947E-2</v>
      </c>
      <c r="L84" s="587">
        <f>F84*0.0001/'TC5'!E84</f>
        <v>1.7377344891428951E-2</v>
      </c>
      <c r="M84" s="588">
        <f>G84*0.0001/'TC5'!F84</f>
        <v>1.9811373203992844E-2</v>
      </c>
      <c r="P84" s="576">
        <f>H84-'TC1'!J85</f>
        <v>0</v>
      </c>
    </row>
    <row r="85" spans="1:16">
      <c r="A85" s="83">
        <v>1989</v>
      </c>
      <c r="B85" s="458">
        <f>avgpoinc!AQ78</f>
        <v>8234052.8827155875</v>
      </c>
      <c r="C85" s="346">
        <f>avgpoinc!AR78</f>
        <v>8719709.5228624512</v>
      </c>
      <c r="D85" s="562">
        <f>avgpoinc!AS78</f>
        <v>7769653.0874684155</v>
      </c>
      <c r="E85" s="562">
        <f>avgpoinc!AT78</f>
        <v>10963299.645549683</v>
      </c>
      <c r="F85" s="562">
        <f>avgpoinc!AU78</f>
        <v>5984173.5469785491</v>
      </c>
      <c r="G85" s="79">
        <f>avgpoinc!AV78</f>
        <v>13125210.125985915</v>
      </c>
      <c r="H85" s="572">
        <f>B85*0.0001/'TC5'!B85</f>
        <v>1.6294388100504875E-2</v>
      </c>
      <c r="I85" s="583">
        <f>C85*0.0001/'TC5'!B85</f>
        <v>1.7255455255508423E-2</v>
      </c>
      <c r="J85" s="589">
        <f>D85*0.0001/'TC5'!C85</f>
        <v>1.5725323930382729E-2</v>
      </c>
      <c r="K85" s="583">
        <f>E85*0.0001/'TC5'!D85</f>
        <v>1.7573993653059009E-2</v>
      </c>
      <c r="L85" s="589">
        <f>F85*0.0001/'TC5'!E85</f>
        <v>1.5238308347761634E-2</v>
      </c>
      <c r="M85" s="590">
        <f>G85*0.0001/'TC5'!F85</f>
        <v>1.7409715801477432E-2</v>
      </c>
      <c r="P85" s="576">
        <f>H85-'TC1'!J86</f>
        <v>0</v>
      </c>
    </row>
    <row r="86" spans="1:16">
      <c r="A86" s="78">
        <v>1990</v>
      </c>
      <c r="B86" s="457">
        <f>avgpoinc!AQ79</f>
        <v>8254760.623266777</v>
      </c>
      <c r="C86" s="345">
        <f>avgpoinc!AR79</f>
        <v>8742874.6730970144</v>
      </c>
      <c r="D86" s="560">
        <f>avgpoinc!AS79</f>
        <v>7872008.672559049</v>
      </c>
      <c r="E86" s="560">
        <f>avgpoinc!AT79</f>
        <v>11031198.429520588</v>
      </c>
      <c r="F86" s="560">
        <f>avgpoinc!AU79</f>
        <v>6052074.7320659021</v>
      </c>
      <c r="G86" s="73">
        <f>avgpoinc!AV79</f>
        <v>12972615.587647328</v>
      </c>
      <c r="H86" s="569">
        <f>B86*0.0001/'TC5'!B86</f>
        <v>1.6349894925951954E-2</v>
      </c>
      <c r="I86" s="580">
        <f>C86*0.0001/'TC5'!B86</f>
        <v>1.7316684126853939E-2</v>
      </c>
      <c r="J86" s="587">
        <f>D86*0.0001/'TC5'!C86</f>
        <v>1.5951447188854214E-2</v>
      </c>
      <c r="K86" s="580">
        <f>E86*0.0001/'TC5'!D86</f>
        <v>1.7846262082457539E-2</v>
      </c>
      <c r="L86" s="587">
        <f>F86*0.0001/'TC5'!E86</f>
        <v>1.5235845930874346E-2</v>
      </c>
      <c r="M86" s="588">
        <f>G86*0.0001/'TC5'!F86</f>
        <v>1.732989028096199E-2</v>
      </c>
      <c r="P86" s="576">
        <f>H86-'TC1'!J87</f>
        <v>0</v>
      </c>
    </row>
    <row r="87" spans="1:16">
      <c r="A87" s="78">
        <v>1991</v>
      </c>
      <c r="B87" s="457">
        <f>avgpoinc!AQ80</f>
        <v>7537164.7658961676</v>
      </c>
      <c r="C87" s="345">
        <f>avgpoinc!AR80</f>
        <v>7917021.7563870642</v>
      </c>
      <c r="D87" s="560">
        <f>avgpoinc!AS80</f>
        <v>7047298.1064715842</v>
      </c>
      <c r="E87" s="560">
        <f>avgpoinc!AT80</f>
        <v>9910519.9389007669</v>
      </c>
      <c r="F87" s="560">
        <f>avgpoinc!AU80</f>
        <v>5595375.056953283</v>
      </c>
      <c r="G87" s="73">
        <f>avgpoinc!AV80</f>
        <v>11864091.295653839</v>
      </c>
      <c r="H87" s="569">
        <f>B87*0.0001/'TC5'!B87</f>
        <v>1.5240594744682312E-2</v>
      </c>
      <c r="I87" s="580">
        <f>C87*0.0001/'TC5'!B87</f>
        <v>1.6008688136935234E-2</v>
      </c>
      <c r="J87" s="587">
        <f>D87*0.0001/'TC5'!C87</f>
        <v>1.4672923833131792E-2</v>
      </c>
      <c r="K87" s="580">
        <f>E87*0.0001/'TC5'!D87</f>
        <v>1.6561834141612053E-2</v>
      </c>
      <c r="L87" s="587">
        <f>F87*0.0001/'TC5'!E87</f>
        <v>1.4136513695120813E-2</v>
      </c>
      <c r="M87" s="588">
        <f>G87*0.0001/'TC5'!F87</f>
        <v>1.6154196113348007E-2</v>
      </c>
      <c r="P87" s="576">
        <f>H87-'TC1'!J88</f>
        <v>0</v>
      </c>
    </row>
    <row r="88" spans="1:16">
      <c r="A88" s="78">
        <v>1992</v>
      </c>
      <c r="B88" s="457">
        <f>avgpoinc!AQ81</f>
        <v>8972256.1384854186</v>
      </c>
      <c r="C88" s="345">
        <f>avgpoinc!AR81</f>
        <v>9471022.6986550521</v>
      </c>
      <c r="D88" s="560">
        <f>avgpoinc!AS81</f>
        <v>8446155.6072627716</v>
      </c>
      <c r="E88" s="560">
        <f>avgpoinc!AT81</f>
        <v>12152376.298414165</v>
      </c>
      <c r="F88" s="560">
        <f>avgpoinc!AU81</f>
        <v>6396564.218264861</v>
      </c>
      <c r="G88" s="73">
        <f>avgpoinc!AV81</f>
        <v>14139881.294065863</v>
      </c>
      <c r="H88" s="569">
        <f>B88*0.0001/'TC5'!B88</f>
        <v>1.7797902226448063E-2</v>
      </c>
      <c r="I88" s="580">
        <f>C88*0.0001/'TC5'!B88</f>
        <v>1.8787285313010219E-2</v>
      </c>
      <c r="J88" s="587">
        <f>D88*0.0001/'TC5'!C88</f>
        <v>1.7214002087712288E-2</v>
      </c>
      <c r="K88" s="580">
        <f>E88*0.0001/'TC5'!D88</f>
        <v>1.9981456920504573E-2</v>
      </c>
      <c r="L88" s="587">
        <f>F88*0.0001/'TC5'!E88</f>
        <v>1.5747943893074993E-2</v>
      </c>
      <c r="M88" s="588">
        <f>G88*0.0001/'TC5'!F88</f>
        <v>1.8877139315009117E-2</v>
      </c>
      <c r="P88" s="576">
        <f>H88-'TC1'!J89</f>
        <v>0</v>
      </c>
    </row>
    <row r="89" spans="1:16">
      <c r="A89" s="78">
        <v>1993</v>
      </c>
      <c r="B89" s="457">
        <f>avgpoinc!AQ82</f>
        <v>8633755.3047002312</v>
      </c>
      <c r="C89" s="345">
        <f>avgpoinc!AR82</f>
        <v>9028215.5915402975</v>
      </c>
      <c r="D89" s="560">
        <f>avgpoinc!AS82</f>
        <v>8148771.9509770246</v>
      </c>
      <c r="E89" s="560">
        <f>avgpoinc!AT82</f>
        <v>11267065.009186096</v>
      </c>
      <c r="F89" s="560">
        <f>avgpoinc!AU82</f>
        <v>6640583.1615664084</v>
      </c>
      <c r="G89" s="73">
        <f>avgpoinc!AV82</f>
        <v>13602018.151566608</v>
      </c>
      <c r="H89" s="569">
        <f>B89*0.0001/'TC5'!B89</f>
        <v>1.698227226734161E-2</v>
      </c>
      <c r="I89" s="580">
        <f>C89*0.0001/'TC5'!B89</f>
        <v>1.7758160829544067E-2</v>
      </c>
      <c r="J89" s="587">
        <f>D89*0.0001/'TC5'!C89</f>
        <v>1.6428828239440918E-2</v>
      </c>
      <c r="K89" s="580">
        <f>E89*0.0001/'TC5'!D89</f>
        <v>1.8315425142645832E-2</v>
      </c>
      <c r="L89" s="587">
        <f>F89*0.0001/'TC5'!E89</f>
        <v>1.6233932226896289E-2</v>
      </c>
      <c r="M89" s="588">
        <f>G89*0.0001/'TC5'!F89</f>
        <v>1.8005279824137688E-2</v>
      </c>
      <c r="P89" s="576">
        <f>H89-'TC1'!J90</f>
        <v>0</v>
      </c>
    </row>
    <row r="90" spans="1:16">
      <c r="A90" s="78">
        <v>1994</v>
      </c>
      <c r="B90" s="457">
        <f>avgpoinc!AQ83</f>
        <v>8632449.4876119904</v>
      </c>
      <c r="C90" s="345">
        <f>avgpoinc!AR83</f>
        <v>8966879.4800413027</v>
      </c>
      <c r="D90" s="560">
        <f>avgpoinc!AS83</f>
        <v>8016335.3185126456</v>
      </c>
      <c r="E90" s="560">
        <f>avgpoinc!AT83</f>
        <v>10953165.9156045</v>
      </c>
      <c r="F90" s="560">
        <f>avgpoinc!AU83</f>
        <v>6788992.4958745381</v>
      </c>
      <c r="G90" s="73">
        <f>avgpoinc!AV83</f>
        <v>13593266.890689524</v>
      </c>
      <c r="H90" s="569">
        <f>B90*0.0001/'TC5'!B90</f>
        <v>1.6442574560642239E-2</v>
      </c>
      <c r="I90" s="580">
        <f>C90*0.0001/'TC5'!B90</f>
        <v>1.7079576849937435E-2</v>
      </c>
      <c r="J90" s="587">
        <f>D90*0.0001/'TC5'!C90</f>
        <v>1.5662509948015213E-2</v>
      </c>
      <c r="K90" s="580">
        <f>E90*0.0001/'TC5'!D90</f>
        <v>1.7251824960112568E-2</v>
      </c>
      <c r="L90" s="587">
        <f>F90*0.0001/'TC5'!E90</f>
        <v>1.6077745705842972E-2</v>
      </c>
      <c r="M90" s="588">
        <f>G90*0.0001/'TC5'!F90</f>
        <v>1.7430834472179413E-2</v>
      </c>
      <c r="P90" s="576">
        <f>H90-'TC1'!J91</f>
        <v>0</v>
      </c>
    </row>
    <row r="91" spans="1:16">
      <c r="A91" s="78">
        <v>1995</v>
      </c>
      <c r="B91" s="457">
        <f>avgpoinc!AQ84</f>
        <v>9122885.6441268623</v>
      </c>
      <c r="C91" s="345">
        <f>avgpoinc!AR84</f>
        <v>9518458.1515913177</v>
      </c>
      <c r="D91" s="560">
        <f>avgpoinc!AS84</f>
        <v>8476083.710738048</v>
      </c>
      <c r="E91" s="560">
        <f>avgpoinc!AT84</f>
        <v>11737565.083006399</v>
      </c>
      <c r="F91" s="560">
        <f>avgpoinc!AU84</f>
        <v>7064417.0864005079</v>
      </c>
      <c r="G91" s="73">
        <f>avgpoinc!AV84</f>
        <v>14362980.92867038</v>
      </c>
      <c r="H91" s="569">
        <f>B91*0.0001/'TC5'!B91</f>
        <v>1.7003029584884647E-2</v>
      </c>
      <c r="I91" s="580">
        <f>C91*0.0001/'TC5'!B91</f>
        <v>1.7740288749337196E-2</v>
      </c>
      <c r="J91" s="587">
        <f>D91*0.0001/'TC5'!C91</f>
        <v>1.6295894980430603E-2</v>
      </c>
      <c r="K91" s="580">
        <f>E91*0.0001/'TC5'!D91</f>
        <v>1.8227484077215198E-2</v>
      </c>
      <c r="L91" s="587">
        <f>F91*0.0001/'TC5'!E91</f>
        <v>1.6172384843230247E-2</v>
      </c>
      <c r="M91" s="588">
        <f>G91*0.0001/'TC5'!F91</f>
        <v>1.8002601340413094E-2</v>
      </c>
      <c r="P91" s="576">
        <f>H91-'TC1'!J92</f>
        <v>0</v>
      </c>
    </row>
    <row r="92" spans="1:16">
      <c r="A92" s="78">
        <v>1996</v>
      </c>
      <c r="B92" s="457">
        <f>avgpoinc!AQ85</f>
        <v>10242152.799402712</v>
      </c>
      <c r="C92" s="345">
        <f>avgpoinc!AR85</f>
        <v>10723295.804321209</v>
      </c>
      <c r="D92" s="560">
        <f>avgpoinc!AS85</f>
        <v>9534605.4994697273</v>
      </c>
      <c r="E92" s="560">
        <f>avgpoinc!AT85</f>
        <v>13384536.269305067</v>
      </c>
      <c r="F92" s="560">
        <f>avgpoinc!AU85</f>
        <v>7766020.6706033144</v>
      </c>
      <c r="G92" s="73">
        <f>avgpoinc!AV85</f>
        <v>16135531.218732003</v>
      </c>
      <c r="H92" s="569">
        <f>B92*0.0001/'TC5'!B92</f>
        <v>1.8505143001675606E-2</v>
      </c>
      <c r="I92" s="580">
        <f>C92*0.0001/'TC5'!B92</f>
        <v>1.9374454393982887E-2</v>
      </c>
      <c r="J92" s="587">
        <f>D92*0.0001/'TC5'!C92</f>
        <v>1.7760157585144043E-2</v>
      </c>
      <c r="K92" s="580">
        <f>E92*0.0001/'TC5'!D92</f>
        <v>2.0145490765571591E-2</v>
      </c>
      <c r="L92" s="587">
        <f>F92*0.0001/'TC5'!E92</f>
        <v>1.7232714220881466E-2</v>
      </c>
      <c r="M92" s="588">
        <f>G92*0.0001/'TC5'!F92</f>
        <v>1.9649386405944821E-2</v>
      </c>
      <c r="P92" s="576">
        <f>H92-'TC1'!J93</f>
        <v>0</v>
      </c>
    </row>
    <row r="93" spans="1:16">
      <c r="A93" s="78">
        <v>1997</v>
      </c>
      <c r="B93" s="457">
        <f>avgpoinc!AQ86</f>
        <v>11430154.640420342</v>
      </c>
      <c r="C93" s="345">
        <f>avgpoinc!AR86</f>
        <v>11982926.197873488</v>
      </c>
      <c r="D93" s="560">
        <f>avgpoinc!AS86</f>
        <v>10865744.611529831</v>
      </c>
      <c r="E93" s="560">
        <f>avgpoinc!AT86</f>
        <v>15157367.190794503</v>
      </c>
      <c r="F93" s="560">
        <f>avgpoinc!AU86</f>
        <v>8557057.8035291284</v>
      </c>
      <c r="G93" s="73">
        <f>avgpoinc!AV86</f>
        <v>18123161.992591139</v>
      </c>
      <c r="H93" s="569">
        <f>B93*0.0001/'TC5'!B93</f>
        <v>1.9927503541111943E-2</v>
      </c>
      <c r="I93" s="580">
        <f>C93*0.0001/'TC5'!B93</f>
        <v>2.0891213789582253E-2</v>
      </c>
      <c r="J93" s="587">
        <f>D93*0.0001/'TC5'!C93</f>
        <v>1.9453233107924458E-2</v>
      </c>
      <c r="K93" s="580">
        <f>E93*0.0001/'TC5'!D93</f>
        <v>2.2023798897862441E-2</v>
      </c>
      <c r="L93" s="587">
        <f>F93*0.0001/'TC5'!E93</f>
        <v>1.8297232687473297E-2</v>
      </c>
      <c r="M93" s="588">
        <f>G93*0.0001/'TC5'!F93</f>
        <v>2.1315526217222214E-2</v>
      </c>
      <c r="P93" s="576">
        <f>H93-'TC1'!J94</f>
        <v>0</v>
      </c>
    </row>
    <row r="94" spans="1:16">
      <c r="A94" s="78">
        <v>1998</v>
      </c>
      <c r="B94" s="457">
        <f>avgpoinc!AQ87</f>
        <v>11576516.96513403</v>
      </c>
      <c r="C94" s="345">
        <f>avgpoinc!AR87</f>
        <v>12341949.934495594</v>
      </c>
      <c r="D94" s="560">
        <f>avgpoinc!AS87</f>
        <v>10939770.778081972</v>
      </c>
      <c r="E94" s="560">
        <f>avgpoinc!AT87</f>
        <v>15920942.206659762</v>
      </c>
      <c r="F94" s="560">
        <f>avgpoinc!AU87</f>
        <v>8224852.0629154919</v>
      </c>
      <c r="G94" s="73">
        <f>avgpoinc!AV87</f>
        <v>18330417.533634201</v>
      </c>
      <c r="H94" s="569">
        <f>B94*0.0001/'TC5'!B94</f>
        <v>1.9438603892922405E-2</v>
      </c>
      <c r="I94" s="580">
        <f>C94*0.0001/'TC5'!B94</f>
        <v>2.0723873749375347E-2</v>
      </c>
      <c r="J94" s="587">
        <f>D94*0.0001/'TC5'!C94</f>
        <v>1.8723627552390095E-2</v>
      </c>
      <c r="K94" s="580">
        <f>E94*0.0001/'TC5'!D94</f>
        <v>2.2220458835363388E-2</v>
      </c>
      <c r="L94" s="587">
        <f>F94*0.0001/'TC5'!E94</f>
        <v>1.7004882916808128E-2</v>
      </c>
      <c r="M94" s="588">
        <f>G94*0.0001/'TC5'!F94</f>
        <v>2.0777294412255287E-2</v>
      </c>
      <c r="P94" s="576">
        <f>H94-'TC1'!J95</f>
        <v>0</v>
      </c>
    </row>
    <row r="95" spans="1:16">
      <c r="A95" s="83">
        <v>1999</v>
      </c>
      <c r="B95" s="458">
        <f>avgpoinc!AQ88</f>
        <v>13391163.497739198</v>
      </c>
      <c r="C95" s="346">
        <f>avgpoinc!AR88</f>
        <v>14363331.488691008</v>
      </c>
      <c r="D95" s="562">
        <f>avgpoinc!AS88</f>
        <v>12524909.623801205</v>
      </c>
      <c r="E95" s="562">
        <f>avgpoinc!AT88</f>
        <v>18879106.39641818</v>
      </c>
      <c r="F95" s="562">
        <f>avgpoinc!AU88</f>
        <v>9159479.3601880614</v>
      </c>
      <c r="G95" s="79">
        <f>avgpoinc!AV88</f>
        <v>21174952.561964821</v>
      </c>
      <c r="H95" s="572">
        <f>B95*0.0001/'TC5'!B95</f>
        <v>2.1831732243299484E-2</v>
      </c>
      <c r="I95" s="583">
        <f>C95*0.0001/'TC5'!B95</f>
        <v>2.3416666314005848E-2</v>
      </c>
      <c r="J95" s="589">
        <f>D95*0.0001/'TC5'!C95</f>
        <v>2.0670024678111073E-2</v>
      </c>
      <c r="K95" s="583">
        <f>E95*0.0001/'TC5'!D95</f>
        <v>2.5372413918375969E-2</v>
      </c>
      <c r="L95" s="589">
        <f>F95*0.0001/'TC5'!E95</f>
        <v>1.857144758105278E-2</v>
      </c>
      <c r="M95" s="590">
        <f>G95*0.0001/'TC5'!F95</f>
        <v>2.3270871490240101E-2</v>
      </c>
      <c r="P95" s="576">
        <f>H95-'TC1'!J96</f>
        <v>0</v>
      </c>
    </row>
    <row r="96" spans="1:16">
      <c r="A96" s="88">
        <v>2000</v>
      </c>
      <c r="B96" s="459">
        <f>avgpoinc!AQ89</f>
        <v>14478625.276428774</v>
      </c>
      <c r="C96" s="347">
        <f>avgpoinc!AR89</f>
        <v>15745077.06856438</v>
      </c>
      <c r="D96" s="564">
        <f>avgpoinc!AS89</f>
        <v>13837584.779969627</v>
      </c>
      <c r="E96" s="564">
        <f>avgpoinc!AT89</f>
        <v>21369575.084933497</v>
      </c>
      <c r="F96" s="564">
        <f>avgpoinc!AU89</f>
        <v>9129280.5516134333</v>
      </c>
      <c r="G96" s="85">
        <f>avgpoinc!AV89</f>
        <v>23057038.224240102</v>
      </c>
      <c r="H96" s="573">
        <f>B96*0.0001/'TC5'!B96</f>
        <v>2.2842489182949073E-2</v>
      </c>
      <c r="I96" s="584">
        <f>C96*0.0001/'TC5'!B96</f>
        <v>2.4840531870722778E-2</v>
      </c>
      <c r="J96" s="591">
        <f>D96*0.0001/'TC5'!C96</f>
        <v>2.204157970845699E-2</v>
      </c>
      <c r="K96" s="584">
        <f>E96*0.0001/'TC5'!D96</f>
        <v>2.7748201042413712E-2</v>
      </c>
      <c r="L96" s="591">
        <f>F96*0.0001/'TC5'!E96</f>
        <v>1.7961300909519202E-2</v>
      </c>
      <c r="M96" s="592">
        <f>G96*0.0001/'TC5'!F96</f>
        <v>2.4616450071334842E-2</v>
      </c>
      <c r="P96" s="576">
        <f>H96-'TC1'!J97</f>
        <v>0</v>
      </c>
    </row>
    <row r="97" spans="1:16">
      <c r="A97" s="78">
        <v>2001</v>
      </c>
      <c r="B97" s="457">
        <f>avgpoinc!AQ90</f>
        <v>14216340.094154896</v>
      </c>
      <c r="C97" s="345">
        <f>avgpoinc!AR90</f>
        <v>15148315.290994132</v>
      </c>
      <c r="D97" s="560">
        <f>avgpoinc!AS90</f>
        <v>13330021.320607511</v>
      </c>
      <c r="E97" s="560">
        <f>avgpoinc!AT90</f>
        <v>19527654.983908176</v>
      </c>
      <c r="F97" s="560">
        <f>avgpoinc!AU90</f>
        <v>10135541.689205814</v>
      </c>
      <c r="G97" s="73">
        <f>avgpoinc!AV90</f>
        <v>22265527.943863958</v>
      </c>
      <c r="H97" s="569">
        <f>B97*0.0001/'TC5'!B97</f>
        <v>2.2539395838975906E-2</v>
      </c>
      <c r="I97" s="580">
        <f>C97*0.0001/'TC5'!B97</f>
        <v>2.4017002433538437E-2</v>
      </c>
      <c r="J97" s="587">
        <f>D97*0.0001/'TC5'!C97</f>
        <v>2.1487299352884296E-2</v>
      </c>
      <c r="K97" s="580">
        <f>E97*0.0001/'TC5'!D97</f>
        <v>2.5766910985112197E-2</v>
      </c>
      <c r="L97" s="587">
        <f>F97*0.0001/'TC5'!E97</f>
        <v>1.9741073250770569E-2</v>
      </c>
      <c r="M97" s="588">
        <f>G97*0.0001/'TC5'!F97</f>
        <v>2.4054901674389836E-2</v>
      </c>
      <c r="P97" s="576">
        <f>H97-'TC1'!J98</f>
        <v>0</v>
      </c>
    </row>
    <row r="98" spans="1:16">
      <c r="A98" s="78">
        <v>2002</v>
      </c>
      <c r="B98" s="457">
        <f>avgpoinc!AQ91</f>
        <v>14636204.084787093</v>
      </c>
      <c r="C98" s="345">
        <f>avgpoinc!AR91</f>
        <v>15398406.525553698</v>
      </c>
      <c r="D98" s="560">
        <f>avgpoinc!AS91</f>
        <v>13576908.045407018</v>
      </c>
      <c r="E98" s="560">
        <f>avgpoinc!AT91</f>
        <v>19423828.69964705</v>
      </c>
      <c r="F98" s="560">
        <f>avgpoinc!AU91</f>
        <v>10949754.147611298</v>
      </c>
      <c r="G98" s="73">
        <f>avgpoinc!AV91</f>
        <v>22818617.651780918</v>
      </c>
      <c r="H98" s="569">
        <f>B98*0.0001/'TC5'!B98</f>
        <v>2.3257512599229809E-2</v>
      </c>
      <c r="I98" s="580">
        <f>C98*0.0001/'TC5'!B98</f>
        <v>2.4468682706356045E-2</v>
      </c>
      <c r="J98" s="587">
        <f>D98*0.0001/'TC5'!C98</f>
        <v>2.1976260468363758E-2</v>
      </c>
      <c r="K98" s="580">
        <f>E98*0.0001/'TC5'!D98</f>
        <v>2.5928741320967674E-2</v>
      </c>
      <c r="L98" s="587">
        <f>F98*0.0001/'TC5'!E98</f>
        <v>2.1083459258079529E-2</v>
      </c>
      <c r="M98" s="588">
        <f>G98*0.0001/'TC5'!F98</f>
        <v>2.4851994588971141E-2</v>
      </c>
      <c r="P98" s="576">
        <f>H98-'TC1'!J99</f>
        <v>0</v>
      </c>
    </row>
    <row r="99" spans="1:16">
      <c r="A99" s="78">
        <v>2003</v>
      </c>
      <c r="B99" s="457">
        <f>avgpoinc!AQ92</f>
        <v>15498127.294712931</v>
      </c>
      <c r="C99" s="345">
        <f>avgpoinc!AR92</f>
        <v>16283584.269062225</v>
      </c>
      <c r="D99" s="560">
        <f>avgpoinc!AS92</f>
        <v>14482101.512928588</v>
      </c>
      <c r="E99" s="560">
        <f>avgpoinc!AT92</f>
        <v>20671628.963974435</v>
      </c>
      <c r="F99" s="560">
        <f>avgpoinc!AU92</f>
        <v>11360611.10166955</v>
      </c>
      <c r="G99" s="73">
        <f>avgpoinc!AV92</f>
        <v>24085231.065011203</v>
      </c>
      <c r="H99" s="569">
        <f>B99*0.0001/'TC5'!B99</f>
        <v>2.4370843544602391E-2</v>
      </c>
      <c r="I99" s="580">
        <f>C99*0.0001/'TC5'!B99</f>
        <v>2.560597658157349E-2</v>
      </c>
      <c r="J99" s="587">
        <f>D99*0.0001/'TC5'!C99</f>
        <v>2.3202389478683465E-2</v>
      </c>
      <c r="K99" s="580">
        <f>E99*0.0001/'TC5'!D99</f>
        <v>2.7431294322013858E-2</v>
      </c>
      <c r="L99" s="587">
        <f>F99*0.0001/'TC5'!E99</f>
        <v>2.1541398018598553E-2</v>
      </c>
      <c r="M99" s="588">
        <f>G99*0.0001/'TC5'!F99</f>
        <v>2.6027636602520936E-2</v>
      </c>
      <c r="P99" s="576">
        <f>H99-'TC1'!J100</f>
        <v>0</v>
      </c>
    </row>
    <row r="100" spans="1:16">
      <c r="A100" s="78">
        <v>2004</v>
      </c>
      <c r="B100" s="457">
        <f>avgpoinc!AQ93</f>
        <v>17516116.873388011</v>
      </c>
      <c r="C100" s="345">
        <f>avgpoinc!AR93</f>
        <v>18447956.982720945</v>
      </c>
      <c r="D100" s="560">
        <f>avgpoinc!AS93</f>
        <v>16693722.738653816</v>
      </c>
      <c r="E100" s="560">
        <f>avgpoinc!AT93</f>
        <v>23948277.411116283</v>
      </c>
      <c r="F100" s="560">
        <f>avgpoinc!AU93</f>
        <v>12287200.801620677</v>
      </c>
      <c r="G100" s="73">
        <f>avgpoinc!AV93</f>
        <v>27224326.978446689</v>
      </c>
      <c r="H100" s="569">
        <f>B100*0.0001/'TC5'!B100</f>
        <v>2.6760300621390339E-2</v>
      </c>
      <c r="I100" s="580">
        <f>C100*0.0001/'TC5'!B100</f>
        <v>2.8183922171592709E-2</v>
      </c>
      <c r="J100" s="587">
        <f>D100*0.0001/'TC5'!C100</f>
        <v>2.5920674204826352E-2</v>
      </c>
      <c r="K100" s="580">
        <f>E100*0.0001/'TC5'!D100</f>
        <v>3.0752182006835934E-2</v>
      </c>
      <c r="L100" s="587">
        <f>F100*0.0001/'TC5'!E100</f>
        <v>2.2745510563254353E-2</v>
      </c>
      <c r="M100" s="588">
        <f>G100*0.0001/'TC5'!F100</f>
        <v>2.8670299798250195E-2</v>
      </c>
      <c r="P100" s="576">
        <f>H100-'TC1'!J101</f>
        <v>0</v>
      </c>
    </row>
    <row r="101" spans="1:16">
      <c r="A101" s="78">
        <v>2005</v>
      </c>
      <c r="B101" s="457">
        <f>avgpoinc!AQ94</f>
        <v>19362496.690715902</v>
      </c>
      <c r="C101" s="345">
        <f>avgpoinc!AR94</f>
        <v>20362998.479697879</v>
      </c>
      <c r="D101" s="560">
        <f>avgpoinc!AS94</f>
        <v>18345909.447496485</v>
      </c>
      <c r="E101" s="560">
        <f>avgpoinc!AT94</f>
        <v>26693426.634714961</v>
      </c>
      <c r="F101" s="560">
        <f>avgpoinc!AU94</f>
        <v>13489958.463581325</v>
      </c>
      <c r="G101" s="73">
        <f>avgpoinc!AV94</f>
        <v>29684198.856348921</v>
      </c>
      <c r="H101" s="569">
        <f>B101*0.0001/'TC5'!B101</f>
        <v>2.885419130325317E-2</v>
      </c>
      <c r="I101" s="580">
        <f>C101*0.0001/'TC5'!B101</f>
        <v>3.0345149338245385E-2</v>
      </c>
      <c r="J101" s="587">
        <f>D101*0.0001/'TC5'!C101</f>
        <v>2.790792100131512E-2</v>
      </c>
      <c r="K101" s="580">
        <f>E101*0.0001/'TC5'!D101</f>
        <v>3.3495910465717309E-2</v>
      </c>
      <c r="L101" s="587">
        <f>F101*0.0001/'TC5'!E101</f>
        <v>2.4298891425132755E-2</v>
      </c>
      <c r="M101" s="588">
        <f>G101*0.0001/'TC5'!F101</f>
        <v>3.0557675287127498E-2</v>
      </c>
      <c r="P101" s="576">
        <f>H101-'TC1'!J102</f>
        <v>0</v>
      </c>
    </row>
    <row r="102" spans="1:16">
      <c r="A102" s="78">
        <v>2006</v>
      </c>
      <c r="B102" s="457">
        <f>avgpoinc!AQ95</f>
        <v>20106807.344364684</v>
      </c>
      <c r="C102" s="345">
        <f>avgpoinc!AR95</f>
        <v>21157844.75667787</v>
      </c>
      <c r="D102" s="560">
        <f>avgpoinc!AS95</f>
        <v>18983277.25842708</v>
      </c>
      <c r="E102" s="560">
        <f>avgpoinc!AT95</f>
        <v>27752102.19025635</v>
      </c>
      <c r="F102" s="560">
        <f>avgpoinc!AU95</f>
        <v>13639296.965192609</v>
      </c>
      <c r="G102" s="73">
        <f>avgpoinc!AV95</f>
        <v>30932373.048541032</v>
      </c>
      <c r="H102" s="569">
        <f>B102*0.0001/'TC5'!B102</f>
        <v>2.9263995587825779E-2</v>
      </c>
      <c r="I102" s="580">
        <f>C102*0.0001/'TC5'!B102</f>
        <v>3.0793704092502587E-2</v>
      </c>
      <c r="J102" s="587">
        <f>D102*0.0001/'TC5'!C102</f>
        <v>2.8282258659601215E-2</v>
      </c>
      <c r="K102" s="580">
        <f>E102*0.0001/'TC5'!D102</f>
        <v>3.3956460654735572E-2</v>
      </c>
      <c r="L102" s="587">
        <f>F102*0.0001/'TC5'!E102</f>
        <v>2.4045240134000778E-2</v>
      </c>
      <c r="M102" s="588">
        <f>G102*0.0001/'TC5'!F102</f>
        <v>3.1225876882672313E-2</v>
      </c>
      <c r="P102" s="576">
        <f>H102-'TC1'!J103</f>
        <v>0</v>
      </c>
    </row>
    <row r="103" spans="1:16">
      <c r="A103" s="78">
        <v>2007</v>
      </c>
      <c r="B103" s="457">
        <f>avgpoinc!AQ96</f>
        <v>19883823.164668132</v>
      </c>
      <c r="C103" s="345">
        <f>avgpoinc!AR96</f>
        <v>20977082.760596592</v>
      </c>
      <c r="D103" s="560">
        <f>avgpoinc!AS96</f>
        <v>18706085.349000726</v>
      </c>
      <c r="E103" s="560">
        <f>avgpoinc!AT96</f>
        <v>28179913.500541203</v>
      </c>
      <c r="F103" s="560">
        <f>avgpoinc!AU96</f>
        <v>12996096.328924166</v>
      </c>
      <c r="G103" s="73">
        <f>avgpoinc!AV96</f>
        <v>30692589.730106495</v>
      </c>
      <c r="H103" s="569">
        <f>B103*0.0001/'TC5'!B103</f>
        <v>2.9268797487020493E-2</v>
      </c>
      <c r="I103" s="580">
        <f>C103*0.0001/'TC5'!B103</f>
        <v>3.0878065153956417E-2</v>
      </c>
      <c r="J103" s="587">
        <f>D103*0.0001/'TC5'!C103</f>
        <v>2.8401132673025135E-2</v>
      </c>
      <c r="K103" s="580">
        <f>E103*0.0001/'TC5'!D103</f>
        <v>3.5025097429752357E-2</v>
      </c>
      <c r="L103" s="587">
        <f>F103*0.0001/'TC5'!E103</f>
        <v>2.3065363988280293E-2</v>
      </c>
      <c r="M103" s="588">
        <f>G103*0.0001/'TC5'!F103</f>
        <v>3.1333550810813904E-2</v>
      </c>
      <c r="P103" s="576">
        <f>H103-'TC1'!J104</f>
        <v>0</v>
      </c>
    </row>
    <row r="104" spans="1:16">
      <c r="A104" s="78">
        <v>2008</v>
      </c>
      <c r="B104" s="457">
        <f>avgpoinc!AQ97</f>
        <v>20581215.948201958</v>
      </c>
      <c r="C104" s="345">
        <f>avgpoinc!AR97</f>
        <v>21476960.899238784</v>
      </c>
      <c r="D104" s="560">
        <f>avgpoinc!AS97</f>
        <v>19323878.807461269</v>
      </c>
      <c r="E104" s="560">
        <f>avgpoinc!AT97</f>
        <v>28088124.878725924</v>
      </c>
      <c r="F104" s="560">
        <f>avgpoinc!AU97</f>
        <v>14352069.307840219</v>
      </c>
      <c r="G104" s="73">
        <f>avgpoinc!AV97</f>
        <v>31282684.85456359</v>
      </c>
      <c r="H104" s="569">
        <f>B104*0.0001/'TC5'!B104</f>
        <v>3.11552658677101E-2</v>
      </c>
      <c r="I104" s="580">
        <f>C104*0.0001/'TC5'!B104</f>
        <v>3.2511219382286065E-2</v>
      </c>
      <c r="J104" s="587">
        <f>D104*0.0001/'TC5'!C104</f>
        <v>3.0307743698358532E-2</v>
      </c>
      <c r="K104" s="580">
        <f>E104*0.0001/'TC5'!D104</f>
        <v>3.636071830987931E-2</v>
      </c>
      <c r="L104" s="587">
        <f>F104*0.0001/'TC5'!E104</f>
        <v>2.5776246562600143E-2</v>
      </c>
      <c r="M104" s="588">
        <f>G104*0.0001/'TC5'!F104</f>
        <v>3.3008567988872528E-2</v>
      </c>
      <c r="P104" s="576">
        <f>H104-'TC1'!J105</f>
        <v>0</v>
      </c>
    </row>
    <row r="105" spans="1:16">
      <c r="A105" s="83">
        <v>2009</v>
      </c>
      <c r="B105" s="460">
        <f>avgpoinc!AQ98</f>
        <v>21800344.682164446</v>
      </c>
      <c r="C105" s="348">
        <f>avgpoinc!AR98</f>
        <v>22421312.266348816</v>
      </c>
      <c r="D105" s="562">
        <f>avgpoinc!AS98</f>
        <v>19459654.632300161</v>
      </c>
      <c r="E105" s="562">
        <f>avgpoinc!AT98</f>
        <v>27732202.673470259</v>
      </c>
      <c r="F105" s="562">
        <f>avgpoinc!AU98</f>
        <v>16852456.52229844</v>
      </c>
      <c r="G105" s="79">
        <f>avgpoinc!AV98</f>
        <v>33044552.764986746</v>
      </c>
      <c r="H105" s="572">
        <f>B105*0.0001/'TC5'!B105</f>
        <v>3.4582946449518211E-2</v>
      </c>
      <c r="I105" s="583">
        <f>C105*0.0001/'TC5'!B105</f>
        <v>3.5568017512559891E-2</v>
      </c>
      <c r="J105" s="593">
        <f>D105*0.0001/'TC5'!C105</f>
        <v>3.2362155616283424E-2</v>
      </c>
      <c r="K105" s="594">
        <f>E105*0.0001/'TC5'!D105</f>
        <v>3.8215931504964828E-2</v>
      </c>
      <c r="L105" s="589">
        <f>F105*0.0001/'TC5'!E105</f>
        <v>3.1099004670977592E-2</v>
      </c>
      <c r="M105" s="590">
        <f>G105*0.0001/'TC5'!F105</f>
        <v>3.6427445709705353E-2</v>
      </c>
      <c r="P105" s="576">
        <f>H105-'TC1'!J106</f>
        <v>0</v>
      </c>
    </row>
    <row r="106" spans="1:16">
      <c r="A106" s="78">
        <v>2010</v>
      </c>
      <c r="B106" s="461">
        <f>avgpoinc!AQ99</f>
        <v>25137012.604432154</v>
      </c>
      <c r="C106" s="349">
        <f>avgpoinc!AR99</f>
        <v>25787410.011983991</v>
      </c>
      <c r="D106" s="560">
        <f>avgpoinc!AS99</f>
        <v>23383627.817138147</v>
      </c>
      <c r="E106" s="560">
        <f>avgpoinc!AT99</f>
        <v>32109673.298287686</v>
      </c>
      <c r="F106" s="560">
        <f>avgpoinc!AU99</f>
        <v>19109665.259821128</v>
      </c>
      <c r="G106" s="73">
        <f>avgpoinc!AV99</f>
        <v>38191504.33601293</v>
      </c>
      <c r="H106" s="569">
        <f>B106*0.0001/'TC5'!B106</f>
        <v>3.8619980216026306E-2</v>
      </c>
      <c r="I106" s="580">
        <f>C106*0.0001/'TC5'!B106</f>
        <v>3.9619237184524543E-2</v>
      </c>
      <c r="J106" s="595">
        <f>D106*0.0001/'TC5'!C106</f>
        <v>3.7672068923711777E-2</v>
      </c>
      <c r="K106" s="596">
        <f>E106*0.0001/'TC5'!D106</f>
        <v>4.2994812130928046E-2</v>
      </c>
      <c r="L106" s="587">
        <f>F106*0.0001/'TC5'!E106</f>
        <v>3.4056387841701508E-2</v>
      </c>
      <c r="M106" s="588">
        <f>G106*0.0001/'TC5'!F106</f>
        <v>4.0997926145792001E-2</v>
      </c>
      <c r="P106" s="576">
        <f>H106-'TC1'!J107</f>
        <v>0</v>
      </c>
    </row>
    <row r="107" spans="1:16">
      <c r="A107" s="78">
        <v>2011</v>
      </c>
      <c r="B107" s="461">
        <f>avgpoinc!AQ100</f>
        <v>22997284.700032286</v>
      </c>
      <c r="C107" s="349">
        <f>avgpoinc!AR100</f>
        <v>23655717.877239883</v>
      </c>
      <c r="D107" s="560">
        <f>avgpoinc!AS100</f>
        <v>21120085.223213978</v>
      </c>
      <c r="E107" s="560">
        <f>avgpoinc!AT100</f>
        <v>29269265.103404429</v>
      </c>
      <c r="F107" s="560">
        <f>avgpoinc!AU100</f>
        <v>17720451.589782529</v>
      </c>
      <c r="G107" s="73">
        <f>avgpoinc!AV100</f>
        <v>34982174.52184552</v>
      </c>
      <c r="H107" s="569">
        <f>B107*0.0001/'TC5'!B107</f>
        <v>3.4752484411001199E-2</v>
      </c>
      <c r="I107" s="580">
        <f>C107*0.0001/'TC5'!B107</f>
        <v>3.5747479647397995E-2</v>
      </c>
      <c r="J107" s="595">
        <f>D107*0.0001/'TC5'!C107</f>
        <v>3.3610425889492035E-2</v>
      </c>
      <c r="K107" s="596">
        <f>E107*0.0001/'TC5'!D107</f>
        <v>3.8359135389328003E-2</v>
      </c>
      <c r="L107" s="587">
        <f>F107*0.0001/'TC5'!E107</f>
        <v>3.1213380396366112E-2</v>
      </c>
      <c r="M107" s="588">
        <f>G107*0.0001/'TC5'!F107</f>
        <v>3.7098120898008347E-2</v>
      </c>
      <c r="P107" s="576">
        <f>H107-'TC1'!J108</f>
        <v>0</v>
      </c>
    </row>
    <row r="108" spans="1:16">
      <c r="A108" s="78">
        <v>2012</v>
      </c>
      <c r="B108" s="461">
        <f>avgpoinc!AQ101</f>
        <v>25291513.391448695</v>
      </c>
      <c r="C108" s="349">
        <f>avgpoinc!AR101</f>
        <v>26120631.550867971</v>
      </c>
      <c r="D108" s="560">
        <f>avgpoinc!AS101</f>
        <v>22756903.313242633</v>
      </c>
      <c r="E108" s="560">
        <f>avgpoinc!AT101</f>
        <v>33563901.514817305</v>
      </c>
      <c r="F108" s="560">
        <f>avgpoinc!AU101</f>
        <v>18224186.839420415</v>
      </c>
      <c r="G108" s="73">
        <f>avgpoinc!AV101</f>
        <v>38363324.895662829</v>
      </c>
      <c r="H108" s="569">
        <f>B108*0.0001/'TC5'!B108</f>
        <v>3.7291806191205971E-2</v>
      </c>
      <c r="I108" s="580">
        <f>C108*0.0001/'TC5'!B108</f>
        <v>3.8514323532581329E-2</v>
      </c>
      <c r="J108" s="595">
        <f>D108*0.0001/'TC5'!C108</f>
        <v>3.5331550985574722E-2</v>
      </c>
      <c r="K108" s="596">
        <f>E108*0.0001/'TC5'!D108</f>
        <v>4.254606738686563E-2</v>
      </c>
      <c r="L108" s="587">
        <f>F108*0.0001/'TC5'!E108</f>
        <v>3.1649660319089883E-2</v>
      </c>
      <c r="M108" s="588">
        <f>G108*0.0001/'TC5'!F108</f>
        <v>3.9853449910879142E-2</v>
      </c>
      <c r="P108" s="576">
        <f>H108-'TC1'!J109</f>
        <v>0</v>
      </c>
    </row>
    <row r="109" spans="1:16">
      <c r="A109" s="78">
        <v>2013</v>
      </c>
      <c r="B109" s="461">
        <f>avgpoinc!AQ102</f>
        <v>20990250.773283403</v>
      </c>
      <c r="C109" s="349">
        <f>avgpoinc!AR102</f>
        <v>21757491.790133219</v>
      </c>
      <c r="D109" s="560">
        <f>avgpoinc!AS102</f>
        <v>19040057.322350178</v>
      </c>
      <c r="E109" s="560">
        <f>avgpoinc!AT102</f>
        <v>27398600.612267025</v>
      </c>
      <c r="F109" s="560">
        <f>avgpoinc!AU102</f>
        <v>15643081.162384203</v>
      </c>
      <c r="G109" s="73">
        <f>avgpoinc!AV102</f>
        <v>31706082.239068352</v>
      </c>
      <c r="H109" s="569">
        <f>B109*0.0001/'TC5'!B109</f>
        <v>3.0940270051360134E-2</v>
      </c>
      <c r="I109" s="580">
        <f>C109*0.0001/'TC5'!B109</f>
        <v>3.2071206718683243E-2</v>
      </c>
      <c r="J109" s="595">
        <f>D109*0.0001/'TC5'!C109</f>
        <v>2.957859821617604E-2</v>
      </c>
      <c r="K109" s="596">
        <f>E109*0.0001/'TC5'!D109</f>
        <v>3.4876696765422821E-2</v>
      </c>
      <c r="L109" s="587">
        <f>F109*0.0001/'TC5'!E109</f>
        <v>2.7004053816199299E-2</v>
      </c>
      <c r="M109" s="588">
        <f>G109*0.0001/'TC5'!F109</f>
        <v>3.3090136945247657E-2</v>
      </c>
      <c r="P109" s="576">
        <f>H109-'TC1'!J110</f>
        <v>0</v>
      </c>
    </row>
    <row r="110" spans="1:16">
      <c r="A110" s="78">
        <v>2014</v>
      </c>
      <c r="B110" s="461">
        <f>avgpoinc!AQ103</f>
        <v>21953301.875695493</v>
      </c>
      <c r="C110" s="349">
        <f>avgpoinc!AR103</f>
        <v>22792959.009105172</v>
      </c>
      <c r="D110" s="560">
        <f>avgpoinc!AS103</f>
        <v>19983822.697629724</v>
      </c>
      <c r="E110" s="560">
        <f>avgpoinc!AT103</f>
        <v>29181285.785361782</v>
      </c>
      <c r="F110" s="560">
        <f>avgpoinc!AU103</f>
        <v>15962121.328543227</v>
      </c>
      <c r="G110" s="73">
        <f>avgpoinc!AV103</f>
        <v>33172442.320231572</v>
      </c>
      <c r="H110" s="569">
        <f>B110*0.0001/'TC5'!B110</f>
        <v>3.1619183719158173E-2</v>
      </c>
      <c r="I110" s="580">
        <f>C110*0.0001/'TC5'!B110</f>
        <v>3.2828535884618766E-2</v>
      </c>
      <c r="J110" s="595">
        <f>D110*0.0001/'TC5'!C110</f>
        <v>3.0292836949229251E-2</v>
      </c>
      <c r="K110" s="596">
        <f>E110*0.0001/'TC5'!D110</f>
        <v>3.6295697093009942E-2</v>
      </c>
      <c r="L110" s="587">
        <f>F110*0.0001/'TC5'!E110</f>
        <v>2.6910834014415744E-2</v>
      </c>
      <c r="M110" s="588">
        <f>G110*0.0001/'TC5'!F110</f>
        <v>3.3929586410522454E-2</v>
      </c>
    </row>
    <row r="111" spans="1:16">
      <c r="A111" s="78">
        <v>2015</v>
      </c>
      <c r="B111" s="461">
        <f>avgpoinc!AQ104</f>
        <v>21909012.960507941</v>
      </c>
      <c r="C111" s="349">
        <f>avgpoinc!AR104</f>
        <v>22601718.111217573</v>
      </c>
      <c r="D111" s="560">
        <f>avgpoinc!AS104</f>
        <v>19517013.906821936</v>
      </c>
      <c r="E111" s="560">
        <f>avgpoinc!AT104</f>
        <v>28702899.218147095</v>
      </c>
      <c r="F111" s="560">
        <f>avgpoinc!AU104</f>
        <v>16226467.512983209</v>
      </c>
      <c r="G111" s="73">
        <f>avgpoinc!AV104</f>
        <v>33051342.725721624</v>
      </c>
      <c r="H111" s="569">
        <f>B111*0.0001/'TC5'!B111</f>
        <v>3.1092040240764621E-2</v>
      </c>
      <c r="I111" s="580">
        <f>C111*0.0001/'TC5'!B111</f>
        <v>3.207508847117424E-2</v>
      </c>
      <c r="J111" s="595">
        <f>D111*0.0001/'TC5'!C111</f>
        <v>2.9349632561206814E-2</v>
      </c>
      <c r="K111" s="596">
        <f>E111*0.0001/'TC5'!D111</f>
        <v>3.5349268466234207E-2</v>
      </c>
      <c r="L111" s="587">
        <f>F111*0.0001/'TC5'!E111</f>
        <v>2.6786170899868011E-2</v>
      </c>
      <c r="M111" s="588">
        <f>G111*0.0001/'TC5'!F111</f>
        <v>3.3442698419094086E-2</v>
      </c>
    </row>
    <row r="112" spans="1:16">
      <c r="A112" s="78">
        <v>2016</v>
      </c>
      <c r="B112" s="461">
        <f>avgpoinc!AQ105</f>
        <v>21592419.999569781</v>
      </c>
      <c r="C112" s="349">
        <f>avgpoinc!AR105</f>
        <v>22316141.700592116</v>
      </c>
      <c r="D112" s="560">
        <f>avgpoinc!AS105</f>
        <v>19447112.328102253</v>
      </c>
      <c r="E112" s="560">
        <f>avgpoinc!AT105</f>
        <v>28181028.472811755</v>
      </c>
      <c r="F112" s="560">
        <f>avgpoinc!AU105</f>
        <v>16175735.141594131</v>
      </c>
      <c r="G112" s="73">
        <f>avgpoinc!AV105</f>
        <v>32407226.917581122</v>
      </c>
      <c r="H112" s="569">
        <f>B112*0.0001/'TC5'!B112</f>
        <v>3.0793271958827979E-2</v>
      </c>
      <c r="I112" s="580">
        <f>C112*0.0001/'TC5'!B112</f>
        <v>3.1825382262468345E-2</v>
      </c>
      <c r="J112" s="595">
        <f>D112*0.0001/'TC5'!C112</f>
        <v>2.9641903936862949E-2</v>
      </c>
      <c r="K112" s="596">
        <f>E112*0.0001/'TC5'!D112</f>
        <v>3.5055592656135559E-2</v>
      </c>
      <c r="L112" s="587">
        <f>F112*0.0001/'TC5'!E112</f>
        <v>2.6636153459548954E-2</v>
      </c>
      <c r="M112" s="588">
        <f>G112*0.0001/'TC5'!F112</f>
        <v>3.3093057572841651E-2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  <row r="120" spans="1:13">
      <c r="A120" s="59" t="s">
        <v>1215</v>
      </c>
      <c r="B120" s="224">
        <f t="shared" ref="B120:G120" si="0">(B110/B76)^(1/34)-1</f>
        <v>4.9360554530829326E-2</v>
      </c>
      <c r="C120" s="224">
        <f t="shared" si="0"/>
        <v>4.887844971382771E-2</v>
      </c>
      <c r="D120" s="224">
        <f t="shared" si="0"/>
        <v>4.8640664133155598E-2</v>
      </c>
      <c r="E120" s="224">
        <f t="shared" si="0"/>
        <v>5.1087546702777598E-2</v>
      </c>
      <c r="F120" s="224">
        <f t="shared" si="0"/>
        <v>4.600629438694015E-2</v>
      </c>
      <c r="G120" s="224">
        <f t="shared" si="0"/>
        <v>4.6892899995918391E-2</v>
      </c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74"/>
  <sheetViews>
    <sheetView workbookViewId="0">
      <pane xSplit="1" ySplit="8" topLeftCell="B42" activePane="bottomRight" state="frozen"/>
      <selection activeCell="D32" sqref="D32"/>
      <selection pane="topRight" activeCell="D32" sqref="D32"/>
      <selection pane="bottomLeft" activeCell="D32" sqref="D32"/>
      <selection pane="bottomRight" activeCell="B62" sqref="B62:G65"/>
    </sheetView>
  </sheetViews>
  <sheetFormatPr baseColWidth="10" defaultColWidth="10.83203125" defaultRowHeight="15.05"/>
  <cols>
    <col min="1" max="1" width="10.83203125" style="59"/>
    <col min="2" max="7" width="12" style="59" customWidth="1"/>
    <col min="8" max="16384" width="10.83203125" style="59"/>
  </cols>
  <sheetData>
    <row r="1" spans="1:7">
      <c r="A1" s="55" t="s">
        <v>37</v>
      </c>
      <c r="D1" s="111"/>
      <c r="E1" s="110"/>
      <c r="F1" s="111"/>
      <c r="G1" s="111"/>
    </row>
    <row r="2" spans="1:7">
      <c r="F2" s="109"/>
    </row>
    <row r="3" spans="1:7" ht="15.55" thickBot="1"/>
    <row r="4" spans="1:7" ht="25" customHeight="1" thickTop="1">
      <c r="A4" s="1428" t="s">
        <v>281</v>
      </c>
      <c r="B4" s="1429"/>
      <c r="C4" s="1429"/>
      <c r="D4" s="1429"/>
      <c r="E4" s="1429"/>
      <c r="F4" s="1429"/>
      <c r="G4" s="1430"/>
    </row>
    <row r="5" spans="1:7">
      <c r="A5" s="107"/>
      <c r="B5" s="108"/>
      <c r="C5" s="62"/>
      <c r="D5" s="62"/>
      <c r="E5" s="62"/>
      <c r="F5" s="62"/>
      <c r="G5" s="220"/>
    </row>
    <row r="6" spans="1:7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243" t="s">
        <v>31</v>
      </c>
    </row>
    <row r="7" spans="1:7" ht="19.95" customHeight="1">
      <c r="A7" s="107"/>
      <c r="B7" s="1437" t="s">
        <v>1217</v>
      </c>
      <c r="C7" s="1424"/>
      <c r="D7" s="1424"/>
      <c r="E7" s="1424"/>
      <c r="F7" s="1424"/>
      <c r="G7" s="1427"/>
    </row>
    <row r="8" spans="1:7" s="98" customFormat="1" ht="44.05" customHeight="1">
      <c r="A8" s="106"/>
      <c r="B8" s="37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86" t="s">
        <v>57</v>
      </c>
    </row>
    <row r="9" spans="1:7">
      <c r="A9" s="78">
        <v>1960</v>
      </c>
      <c r="B9" s="76"/>
      <c r="C9" s="340"/>
      <c r="D9" s="95"/>
      <c r="E9" s="76"/>
      <c r="F9" s="96"/>
      <c r="G9" s="222"/>
    </row>
    <row r="10" spans="1:7">
      <c r="A10" s="78">
        <v>1961</v>
      </c>
      <c r="B10" s="76"/>
      <c r="C10" s="340"/>
      <c r="D10" s="95"/>
      <c r="E10" s="76"/>
      <c r="F10" s="96"/>
      <c r="G10" s="222"/>
    </row>
    <row r="11" spans="1:7">
      <c r="A11" s="78">
        <v>1962</v>
      </c>
      <c r="B11" s="558">
        <f>medpoinc!B51</f>
        <v>25501.940910000001</v>
      </c>
      <c r="C11" s="558">
        <f>medpoinc!C51</f>
        <v>20741.578606799998</v>
      </c>
      <c r="D11" s="559">
        <f>medpoinc!D51</f>
        <v>27202.070304000001</v>
      </c>
      <c r="E11" s="558">
        <f>medpoinc!E51</f>
        <v>38082.898425599997</v>
      </c>
      <c r="F11" s="559">
        <f>medpoinc!F51</f>
        <v>11560.8798792</v>
      </c>
      <c r="G11" s="614">
        <f>medpoinc!G51</f>
        <v>37742.872546799998</v>
      </c>
    </row>
    <row r="12" spans="1:7">
      <c r="A12" s="78">
        <v>1963</v>
      </c>
      <c r="B12" s="560">
        <f>medpoinc!B52</f>
        <v>26465.083555974998</v>
      </c>
      <c r="C12" s="560">
        <f>medpoinc!C52</f>
        <v>21441.217951175</v>
      </c>
      <c r="D12" s="561">
        <f>medpoinc!D52</f>
        <v>28141.2996446</v>
      </c>
      <c r="E12" s="560">
        <f>medpoinc!E52</f>
        <v>39530.003725099996</v>
      </c>
      <c r="F12" s="561">
        <f>medpoinc!F52</f>
        <v>11067.808846</v>
      </c>
      <c r="G12" s="615">
        <f>medpoinc!G52</f>
        <v>39525.221064024998</v>
      </c>
    </row>
    <row r="13" spans="1:7">
      <c r="A13" s="78">
        <v>1964</v>
      </c>
      <c r="B13" s="560">
        <f>medpoinc!B53</f>
        <v>27428.226201949998</v>
      </c>
      <c r="C13" s="560">
        <f>medpoinc!C53</f>
        <v>22140.857295549999</v>
      </c>
      <c r="D13" s="561">
        <f>medpoinc!D53</f>
        <v>29080.528985199999</v>
      </c>
      <c r="E13" s="560">
        <f>medpoinc!E53</f>
        <v>40977.109024599995</v>
      </c>
      <c r="F13" s="561">
        <f>medpoinc!F53</f>
        <v>10574.7378128</v>
      </c>
      <c r="G13" s="615">
        <f>medpoinc!G53</f>
        <v>41307.569581249998</v>
      </c>
    </row>
    <row r="14" spans="1:7">
      <c r="A14" s="78">
        <v>1965</v>
      </c>
      <c r="B14" s="560">
        <f>medpoinc!B54</f>
        <v>29156.819519625002</v>
      </c>
      <c r="C14" s="560">
        <f>medpoinc!C54</f>
        <v>23676.719601774999</v>
      </c>
      <c r="D14" s="561">
        <f>medpoinc!D54</f>
        <v>30613.285458949998</v>
      </c>
      <c r="E14" s="560">
        <f>medpoinc!E54</f>
        <v>43495.035503349995</v>
      </c>
      <c r="F14" s="561">
        <f>medpoinc!F54</f>
        <v>11432.935746474999</v>
      </c>
      <c r="G14" s="615">
        <f>medpoinc!G54</f>
        <v>43502.687144750002</v>
      </c>
    </row>
    <row r="15" spans="1:7">
      <c r="A15" s="78">
        <v>1966</v>
      </c>
      <c r="B15" s="560">
        <f>medpoinc!B55</f>
        <v>30885.412837300002</v>
      </c>
      <c r="C15" s="560">
        <f>medpoinc!C55</f>
        <v>25212.581908</v>
      </c>
      <c r="D15" s="561">
        <f>medpoinc!D55</f>
        <v>32146.041932700002</v>
      </c>
      <c r="E15" s="560">
        <f>medpoinc!E55</f>
        <v>46012.961982100001</v>
      </c>
      <c r="F15" s="561">
        <f>medpoinc!F55</f>
        <v>12291.13368015</v>
      </c>
      <c r="G15" s="615">
        <f>medpoinc!G55</f>
        <v>45697.804708249998</v>
      </c>
    </row>
    <row r="16" spans="1:7">
      <c r="A16" s="78">
        <v>1967</v>
      </c>
      <c r="B16" s="560">
        <f>medpoinc!B56</f>
        <v>31226.465568600001</v>
      </c>
      <c r="C16" s="560">
        <f>medpoinc!C56</f>
        <v>26940.480098400003</v>
      </c>
      <c r="D16" s="561">
        <f>medpoinc!D56</f>
        <v>32451.0328458</v>
      </c>
      <c r="E16" s="560">
        <f>medpoinc!E56</f>
        <v>44696.705617800006</v>
      </c>
      <c r="F16" s="616">
        <f>medpoinc!F56</f>
        <v>15307.090965000001</v>
      </c>
      <c r="G16" s="615">
        <f>medpoinc!G56</f>
        <v>46227.414714300001</v>
      </c>
    </row>
    <row r="17" spans="1:7">
      <c r="A17" s="78">
        <v>1968</v>
      </c>
      <c r="B17" s="560">
        <f>medpoinc!B57</f>
        <v>31987.176193449999</v>
      </c>
      <c r="C17" s="560">
        <f>medpoinc!C57</f>
        <v>27878.73154475</v>
      </c>
      <c r="D17" s="561">
        <f>medpoinc!D57</f>
        <v>33454.477853700002</v>
      </c>
      <c r="E17" s="560">
        <f>medpoinc!E57</f>
        <v>45779.811799800002</v>
      </c>
      <c r="F17" s="616">
        <f>medpoinc!F57</f>
        <v>15846.8579307</v>
      </c>
      <c r="G17" s="615">
        <f>medpoinc!G57</f>
        <v>48127.494456200002</v>
      </c>
    </row>
    <row r="18" spans="1:7">
      <c r="A18" s="83">
        <v>1969</v>
      </c>
      <c r="B18" s="562">
        <f>medpoinc!B58</f>
        <v>33002.190257100003</v>
      </c>
      <c r="C18" s="562">
        <f>medpoinc!C58</f>
        <v>29086.676158800001</v>
      </c>
      <c r="D18" s="563">
        <f>medpoinc!D58</f>
        <v>34120.908570899999</v>
      </c>
      <c r="E18" s="562">
        <f>medpoinc!E58</f>
        <v>46706.489601150002</v>
      </c>
      <c r="F18" s="617">
        <f>medpoinc!F58</f>
        <v>16780.774707</v>
      </c>
      <c r="G18" s="618">
        <f>medpoinc!G58</f>
        <v>50062.644542549999</v>
      </c>
    </row>
    <row r="19" spans="1:7">
      <c r="A19" s="78">
        <v>1970</v>
      </c>
      <c r="B19" s="560">
        <f>medpoinc!B59</f>
        <v>32134.061300549998</v>
      </c>
      <c r="C19" s="560">
        <f>medpoinc!C59</f>
        <v>28416.070736849997</v>
      </c>
      <c r="D19" s="561">
        <f>medpoinc!D59</f>
        <v>33196.344318750002</v>
      </c>
      <c r="E19" s="560">
        <f>medpoinc!E59</f>
        <v>44881.457518949996</v>
      </c>
      <c r="F19" s="616">
        <f>medpoinc!F59</f>
        <v>16730.957536649999</v>
      </c>
      <c r="G19" s="615">
        <f>medpoinc!G59</f>
        <v>48865.018837199998</v>
      </c>
    </row>
    <row r="20" spans="1:7">
      <c r="A20" s="78">
        <v>1971</v>
      </c>
      <c r="B20" s="560">
        <f>medpoinc!B60</f>
        <v>32103.364387249996</v>
      </c>
      <c r="C20" s="560">
        <f>medpoinc!C60</f>
        <v>28311.628435999999</v>
      </c>
      <c r="D20" s="561">
        <f>medpoinc!D60</f>
        <v>33367.276371</v>
      </c>
      <c r="E20" s="560">
        <f>medpoinc!E60</f>
        <v>44742.484224749998</v>
      </c>
      <c r="F20" s="616">
        <f>medpoinc!F60</f>
        <v>16936.420582249997</v>
      </c>
      <c r="G20" s="615">
        <f>medpoinc!G60</f>
        <v>48281.437779249994</v>
      </c>
    </row>
    <row r="21" spans="1:7">
      <c r="A21" s="78">
        <v>1972</v>
      </c>
      <c r="B21" s="560">
        <f>medpoinc!B61</f>
        <v>32948.355792000002</v>
      </c>
      <c r="C21" s="560">
        <f>medpoinc!C61</f>
        <v>29556.613283999999</v>
      </c>
      <c r="D21" s="561">
        <f>medpoinc!D61</f>
        <v>34159.692402000001</v>
      </c>
      <c r="E21" s="560">
        <f>medpoinc!E61</f>
        <v>46030.79118</v>
      </c>
      <c r="F21" s="616">
        <f>medpoinc!F61</f>
        <v>18654.583794000002</v>
      </c>
      <c r="G21" s="615">
        <f>medpoinc!G61</f>
        <v>49422.533688000003</v>
      </c>
    </row>
    <row r="22" spans="1:7">
      <c r="A22" s="78">
        <v>1973</v>
      </c>
      <c r="B22" s="560">
        <f>medpoinc!B62</f>
        <v>33768.01717485</v>
      </c>
      <c r="C22" s="560">
        <f>medpoinc!C62</f>
        <v>30322.301136600003</v>
      </c>
      <c r="D22" s="561">
        <f>medpoinc!D62</f>
        <v>35146.303590150004</v>
      </c>
      <c r="E22" s="560">
        <f>medpoinc!E62</f>
        <v>47091.452522750005</v>
      </c>
      <c r="F22" s="616">
        <f>medpoinc!F62</f>
        <v>19755.438619300003</v>
      </c>
      <c r="G22" s="615">
        <f>medpoinc!G62</f>
        <v>50537.168561000006</v>
      </c>
    </row>
    <row r="23" spans="1:7">
      <c r="A23" s="78">
        <v>1974</v>
      </c>
      <c r="B23" s="560">
        <f>medpoinc!B63</f>
        <v>33407.152776400006</v>
      </c>
      <c r="C23" s="560">
        <f>medpoinc!C63</f>
        <v>30447.0253152</v>
      </c>
      <c r="D23" s="561">
        <f>medpoinc!D63</f>
        <v>34464.341155400005</v>
      </c>
      <c r="E23" s="560">
        <f>medpoinc!E63</f>
        <v>45459.100297000005</v>
      </c>
      <c r="F23" s="616">
        <f>medpoinc!F63</f>
        <v>20298.0168768</v>
      </c>
      <c r="G23" s="615">
        <f>medpoinc!G63</f>
        <v>49476.416137200002</v>
      </c>
    </row>
    <row r="24" spans="1:7">
      <c r="A24" s="78">
        <v>1975</v>
      </c>
      <c r="B24" s="560">
        <f>medpoinc!B64</f>
        <v>32032.5853155</v>
      </c>
      <c r="C24" s="560">
        <f>medpoinc!C64</f>
        <v>29314.668985699998</v>
      </c>
      <c r="D24" s="561">
        <f>medpoinc!D64</f>
        <v>32614.9959576</v>
      </c>
      <c r="E24" s="560">
        <f>medpoinc!E64</f>
        <v>42321.839992599998</v>
      </c>
      <c r="F24" s="616">
        <f>medpoinc!F64</f>
        <v>20384.3724735</v>
      </c>
      <c r="G24" s="615">
        <f>medpoinc!G64</f>
        <v>47175.262010099999</v>
      </c>
    </row>
    <row r="25" spans="1:7">
      <c r="A25" s="78">
        <v>1976</v>
      </c>
      <c r="B25" s="560">
        <f>medpoinc!B65</f>
        <v>33319.639974699996</v>
      </c>
      <c r="C25" s="560">
        <f>medpoinc!C65</f>
        <v>30926.516661599999</v>
      </c>
      <c r="D25" s="561">
        <f>medpoinc!D65</f>
        <v>34055.9856095</v>
      </c>
      <c r="E25" s="560">
        <f>medpoinc!E65</f>
        <v>43996.651679299997</v>
      </c>
      <c r="F25" s="616">
        <f>medpoinc!F65</f>
        <v>21906.282635299998</v>
      </c>
      <c r="G25" s="615">
        <f>medpoinc!G65</f>
        <v>49151.071122900001</v>
      </c>
    </row>
    <row r="26" spans="1:7">
      <c r="A26" s="78">
        <v>1977</v>
      </c>
      <c r="B26" s="560">
        <f>medpoinc!B66</f>
        <v>34195.498566999995</v>
      </c>
      <c r="C26" s="560">
        <f>medpoinc!C66</f>
        <v>31591.780401999997</v>
      </c>
      <c r="D26" s="561">
        <f>medpoinc!D66</f>
        <v>34716.242200000001</v>
      </c>
      <c r="E26" s="560">
        <f>medpoinc!E66</f>
        <v>45131.114859999994</v>
      </c>
      <c r="F26" s="616">
        <f>medpoinc!F66</f>
        <v>22565.557429999997</v>
      </c>
      <c r="G26" s="615">
        <f>medpoinc!G66</f>
        <v>50164.969978999994</v>
      </c>
    </row>
    <row r="27" spans="1:7">
      <c r="A27" s="78">
        <v>1978</v>
      </c>
      <c r="B27" s="560">
        <f>medpoinc!B67</f>
        <v>35081.064889200003</v>
      </c>
      <c r="C27" s="560">
        <f>medpoinc!C67</f>
        <v>32482.467490000003</v>
      </c>
      <c r="D27" s="561">
        <f>medpoinc!D67</f>
        <v>35730.714239000001</v>
      </c>
      <c r="E27" s="560">
        <f>medpoinc!E67</f>
        <v>45962.691498350003</v>
      </c>
      <c r="F27" s="616">
        <f>medpoinc!F67</f>
        <v>23712.201267700002</v>
      </c>
      <c r="G27" s="615">
        <f>medpoinc!G67</f>
        <v>50510.236946950004</v>
      </c>
    </row>
    <row r="28" spans="1:7">
      <c r="A28" s="83">
        <v>1979</v>
      </c>
      <c r="B28" s="562">
        <f>medpoinc!B68</f>
        <v>35125.718483700002</v>
      </c>
      <c r="C28" s="562">
        <f>medpoinc!C68</f>
        <v>32723.959954899998</v>
      </c>
      <c r="D28" s="563">
        <f>medpoinc!D68</f>
        <v>35576.048207849999</v>
      </c>
      <c r="E28" s="562">
        <f>medpoinc!E68</f>
        <v>45483.302139150001</v>
      </c>
      <c r="F28" s="563">
        <f>medpoinc!F68</f>
        <v>24467.915012149999</v>
      </c>
      <c r="G28" s="618">
        <f>medpoinc!G68</f>
        <v>50436.929104800001</v>
      </c>
    </row>
    <row r="29" spans="1:7">
      <c r="A29" s="78">
        <v>1980</v>
      </c>
      <c r="B29" s="560">
        <f>medpoinc!B69</f>
        <v>34449.722924999995</v>
      </c>
      <c r="C29" s="560">
        <f>medpoinc!C69</f>
        <v>32244.940657799998</v>
      </c>
      <c r="D29" s="561">
        <f>medpoinc!D69</f>
        <v>34725.320708399995</v>
      </c>
      <c r="E29" s="560">
        <f>medpoinc!E69</f>
        <v>44233.444235700001</v>
      </c>
      <c r="F29" s="561">
        <f>medpoinc!F69</f>
        <v>24528.202722599999</v>
      </c>
      <c r="G29" s="615">
        <f>medpoinc!G69</f>
        <v>49194.204336899995</v>
      </c>
    </row>
    <row r="30" spans="1:7">
      <c r="A30" s="78">
        <v>1981</v>
      </c>
      <c r="B30" s="560">
        <f>medpoinc!B70</f>
        <v>34250.093296799998</v>
      </c>
      <c r="C30" s="560">
        <f>medpoinc!C70</f>
        <v>31857.623544449998</v>
      </c>
      <c r="D30" s="561">
        <f>medpoinc!D70</f>
        <v>34124.173836149996</v>
      </c>
      <c r="E30" s="560">
        <f>medpoinc!E70</f>
        <v>43190.375002950001</v>
      </c>
      <c r="F30" s="561">
        <f>medpoinc!F70</f>
        <v>24680.214287399998</v>
      </c>
      <c r="G30" s="615">
        <f>medpoinc!G70</f>
        <v>48604.911810899997</v>
      </c>
    </row>
    <row r="31" spans="1:7">
      <c r="A31" s="78">
        <v>1982</v>
      </c>
      <c r="B31" s="560">
        <f>medpoinc!B71</f>
        <v>32964.285069999998</v>
      </c>
      <c r="C31" s="560">
        <f>medpoinc!C71</f>
        <v>30592.753769999999</v>
      </c>
      <c r="D31" s="561">
        <f>medpoinc!D71</f>
        <v>32608.555375</v>
      </c>
      <c r="E31" s="560">
        <f>medpoinc!E71</f>
        <v>40553.185230000003</v>
      </c>
      <c r="F31" s="561">
        <f>medpoinc!F71</f>
        <v>24308.195824999999</v>
      </c>
      <c r="G31" s="615">
        <f>medpoinc!G71</f>
        <v>46600.590044999997</v>
      </c>
    </row>
    <row r="32" spans="1:7">
      <c r="A32" s="78">
        <v>1983</v>
      </c>
      <c r="B32" s="560">
        <f>medpoinc!B72</f>
        <v>33053.606374199997</v>
      </c>
      <c r="C32" s="560">
        <f>medpoinc!C72</f>
        <v>30668.294573999996</v>
      </c>
      <c r="D32" s="561">
        <f>medpoinc!D72</f>
        <v>32372.088716999999</v>
      </c>
      <c r="E32" s="560">
        <f>medpoinc!E72</f>
        <v>40323.128051</v>
      </c>
      <c r="F32" s="561">
        <f>medpoinc!F72</f>
        <v>24648.221935399997</v>
      </c>
      <c r="G32" s="615">
        <f>medpoinc!G72</f>
        <v>46343.200689599995</v>
      </c>
    </row>
    <row r="33" spans="1:7">
      <c r="A33" s="78">
        <v>1984</v>
      </c>
      <c r="B33" s="560">
        <f>medpoinc!B73</f>
        <v>34219.171384949994</v>
      </c>
      <c r="C33" s="560">
        <f>medpoinc!C73</f>
        <v>31923.316435799996</v>
      </c>
      <c r="D33" s="561">
        <f>medpoinc!D73</f>
        <v>33344.559975749995</v>
      </c>
      <c r="E33" s="560">
        <f>medpoinc!E73</f>
        <v>41434.715510849994</v>
      </c>
      <c r="F33" s="561">
        <f>medpoinc!F73</f>
        <v>25910.362997549997</v>
      </c>
      <c r="G33" s="615">
        <f>medpoinc!G73</f>
        <v>47666.321801399994</v>
      </c>
    </row>
    <row r="34" spans="1:7">
      <c r="A34" s="78">
        <v>1985</v>
      </c>
      <c r="B34" s="560">
        <f>medpoinc!B74</f>
        <v>34974.223964550001</v>
      </c>
      <c r="C34" s="560">
        <f>medpoinc!C74</f>
        <v>32543.990879400004</v>
      </c>
      <c r="D34" s="561">
        <f>medpoinc!D74</f>
        <v>33917.60088405</v>
      </c>
      <c r="E34" s="560">
        <f>medpoinc!E74</f>
        <v>42476.247836100003</v>
      </c>
      <c r="F34" s="561">
        <f>medpoinc!F74</f>
        <v>26309.914704450002</v>
      </c>
      <c r="G34" s="615">
        <f>medpoinc!G74</f>
        <v>48287.674778850007</v>
      </c>
    </row>
    <row r="35" spans="1:7">
      <c r="A35" s="78">
        <v>1986</v>
      </c>
      <c r="B35" s="560">
        <f>medpoinc!B75</f>
        <v>35617.3131096</v>
      </c>
      <c r="C35" s="560">
        <f>medpoinc!C75</f>
        <v>33235.922988899998</v>
      </c>
      <c r="D35" s="561">
        <f>medpoinc!D75</f>
        <v>34789.003502399995</v>
      </c>
      <c r="E35" s="560">
        <f>medpoinc!E75</f>
        <v>42761.483471699998</v>
      </c>
      <c r="F35" s="561">
        <f>medpoinc!F75</f>
        <v>26920.062233999997</v>
      </c>
      <c r="G35" s="615">
        <f>medpoinc!G75</f>
        <v>49077.344226599998</v>
      </c>
    </row>
    <row r="36" spans="1:7">
      <c r="A36" s="78">
        <v>1987</v>
      </c>
      <c r="B36" s="560">
        <f>medpoinc!B76</f>
        <v>36721.2325662</v>
      </c>
      <c r="C36" s="560">
        <f>medpoinc!C76</f>
        <v>34199.169889949997</v>
      </c>
      <c r="D36" s="561">
        <f>medpoinc!D76</f>
        <v>36115.9375239</v>
      </c>
      <c r="E36" s="560">
        <f>medpoinc!E76</f>
        <v>43379.478031499995</v>
      </c>
      <c r="F36" s="561">
        <f>medpoinc!F76</f>
        <v>28146.219466949999</v>
      </c>
      <c r="G36" s="615">
        <f>medpoinc!G76</f>
        <v>49735.075975649997</v>
      </c>
    </row>
    <row r="37" spans="1:7">
      <c r="A37" s="78">
        <v>1988</v>
      </c>
      <c r="B37" s="560">
        <f>medpoinc!B77</f>
        <v>37188.447421199999</v>
      </c>
      <c r="C37" s="560">
        <f>medpoinc!C77</f>
        <v>34949.352419399998</v>
      </c>
      <c r="D37" s="561">
        <f>medpoinc!D77</f>
        <v>36701.687638199997</v>
      </c>
      <c r="E37" s="560">
        <f>medpoinc!E77</f>
        <v>44100.436339799999</v>
      </c>
      <c r="F37" s="561">
        <f>medpoinc!F77</f>
        <v>28816.179153600002</v>
      </c>
      <c r="G37" s="615">
        <f>medpoinc!G77</f>
        <v>50330.961562199998</v>
      </c>
    </row>
    <row r="38" spans="1:7">
      <c r="A38" s="83">
        <v>1989</v>
      </c>
      <c r="B38" s="562">
        <f>medpoinc!B78</f>
        <v>37946.515868800001</v>
      </c>
      <c r="C38" s="562">
        <f>medpoinc!C78</f>
        <v>35609.907748799997</v>
      </c>
      <c r="D38" s="563">
        <f>medpoinc!D78</f>
        <v>37292.265595199999</v>
      </c>
      <c r="E38" s="562">
        <f>medpoinc!E78</f>
        <v>44115.161305599999</v>
      </c>
      <c r="F38" s="563">
        <f>medpoinc!F78</f>
        <v>29721.6552864</v>
      </c>
      <c r="G38" s="618">
        <f>medpoinc!G78</f>
        <v>50657.664041600001</v>
      </c>
    </row>
    <row r="39" spans="1:7">
      <c r="A39" s="78">
        <v>1990</v>
      </c>
      <c r="B39" s="560">
        <f>medpoinc!B79</f>
        <v>37993.16837385</v>
      </c>
      <c r="C39" s="560">
        <f>medpoinc!C79</f>
        <v>35837.527615049999</v>
      </c>
      <c r="D39" s="561">
        <f>medpoinc!D79</f>
        <v>37364.439819200001</v>
      </c>
      <c r="E39" s="560">
        <f>medpoinc!E79</f>
        <v>43651.725365699996</v>
      </c>
      <c r="F39" s="561">
        <f>medpoinc!F79</f>
        <v>30448.425718049999</v>
      </c>
      <c r="G39" s="615">
        <f>medpoinc!G79</f>
        <v>50388.102736950001</v>
      </c>
    </row>
    <row r="40" spans="1:7">
      <c r="A40" s="78">
        <v>1991</v>
      </c>
      <c r="B40" s="560">
        <f>medpoinc!B80</f>
        <v>37439.511228000003</v>
      </c>
      <c r="C40" s="560">
        <f>medpoinc!C80</f>
        <v>35272.872846750004</v>
      </c>
      <c r="D40" s="561">
        <f>medpoinc!D80</f>
        <v>36399.524805000001</v>
      </c>
      <c r="E40" s="560">
        <f>medpoinc!E80</f>
        <v>42292.781201999998</v>
      </c>
      <c r="F40" s="561">
        <f>medpoinc!F80</f>
        <v>30419.602872750002</v>
      </c>
      <c r="G40" s="615">
        <f>medpoinc!G80</f>
        <v>49312.68955725</v>
      </c>
    </row>
    <row r="41" spans="1:7">
      <c r="A41" s="78">
        <v>1992</v>
      </c>
      <c r="B41" s="560">
        <f>medpoinc!B81</f>
        <v>37500.886730400001</v>
      </c>
      <c r="C41" s="560">
        <f>medpoinc!C81</f>
        <v>35304.888858799997</v>
      </c>
      <c r="D41" s="561">
        <f>medpoinc!D81</f>
        <v>36825.195077600001</v>
      </c>
      <c r="E41" s="560">
        <f>medpoinc!E81</f>
        <v>42230.728299999995</v>
      </c>
      <c r="F41" s="561">
        <f>medpoinc!F81</f>
        <v>30743.9702024</v>
      </c>
      <c r="G41" s="615">
        <f>medpoinc!G81</f>
        <v>49663.336480799997</v>
      </c>
    </row>
    <row r="42" spans="1:7">
      <c r="A42" s="78">
        <v>1993</v>
      </c>
      <c r="B42" s="560">
        <f>medpoinc!B82</f>
        <v>38143.7344954</v>
      </c>
      <c r="C42" s="560">
        <f>medpoinc!C82</f>
        <v>35919.369848800001</v>
      </c>
      <c r="D42" s="561">
        <f>medpoinc!D82</f>
        <v>37649.431240599995</v>
      </c>
      <c r="E42" s="560">
        <f>medpoinc!E82</f>
        <v>43169.150919199994</v>
      </c>
      <c r="F42" s="561">
        <f>medpoinc!F82</f>
        <v>31058.721176599996</v>
      </c>
      <c r="G42" s="615">
        <f>medpoinc!G82</f>
        <v>50007.012610599995</v>
      </c>
    </row>
    <row r="43" spans="1:7">
      <c r="A43" s="78">
        <v>1994</v>
      </c>
      <c r="B43" s="560">
        <f>medpoinc!B83</f>
        <v>39502.295406000005</v>
      </c>
      <c r="C43" s="560">
        <f>medpoinc!C83</f>
        <v>37083.787523999999</v>
      </c>
      <c r="D43" s="561">
        <f>medpoinc!D83</f>
        <v>38857.359970800004</v>
      </c>
      <c r="E43" s="560">
        <f>medpoinc!E83</f>
        <v>44500.545028799999</v>
      </c>
      <c r="F43" s="561">
        <f>medpoinc!F83</f>
        <v>31924.304042400003</v>
      </c>
      <c r="G43" s="615">
        <f>medpoinc!G83</f>
        <v>51272.367098400005</v>
      </c>
    </row>
    <row r="44" spans="1:7">
      <c r="A44" s="78">
        <v>1995</v>
      </c>
      <c r="B44" s="560">
        <f>medpoinc!B84</f>
        <v>39486.31265</v>
      </c>
      <c r="C44" s="560">
        <f>medpoinc!C84</f>
        <v>37669.9422681</v>
      </c>
      <c r="D44" s="561">
        <f>medpoinc!D84</f>
        <v>38696.586396999999</v>
      </c>
      <c r="E44" s="560">
        <f>medpoinc!E84</f>
        <v>44777.478545099999</v>
      </c>
      <c r="F44" s="561">
        <f>medpoinc!F84</f>
        <v>32457.748998299998</v>
      </c>
      <c r="G44" s="615">
        <f>medpoinc!G84</f>
        <v>52042.9600727</v>
      </c>
    </row>
    <row r="45" spans="1:7">
      <c r="A45" s="78">
        <v>1996</v>
      </c>
      <c r="B45" s="560">
        <f>medpoinc!B85</f>
        <v>40538.608143999998</v>
      </c>
      <c r="C45" s="560">
        <f>medpoinc!C85</f>
        <v>38449.786732</v>
      </c>
      <c r="D45" s="561">
        <f>medpoinc!D85</f>
        <v>39532.879315999999</v>
      </c>
      <c r="E45" s="560">
        <f>medpoinc!E85</f>
        <v>45489.888527999996</v>
      </c>
      <c r="F45" s="561">
        <f>medpoinc!F85</f>
        <v>33343.778835999998</v>
      </c>
      <c r="G45" s="615">
        <f>medpoinc!G85</f>
        <v>52684.717835999996</v>
      </c>
    </row>
    <row r="46" spans="1:7">
      <c r="A46" s="78">
        <v>1997</v>
      </c>
      <c r="B46" s="560">
        <f>medpoinc!B86</f>
        <v>41731.4025425</v>
      </c>
      <c r="C46" s="560">
        <f>medpoinc!C86</f>
        <v>39606.894776699999</v>
      </c>
      <c r="D46" s="561">
        <f>medpoinc!D86</f>
        <v>40745.023936950005</v>
      </c>
      <c r="E46" s="560">
        <f>medpoinc!E86</f>
        <v>46815.04612495</v>
      </c>
      <c r="F46" s="561">
        <f>medpoinc!F86</f>
        <v>34447.375916900004</v>
      </c>
      <c r="G46" s="615">
        <f>medpoinc!G86</f>
        <v>54250.82330525</v>
      </c>
    </row>
    <row r="47" spans="1:7">
      <c r="A47" s="78">
        <v>1998</v>
      </c>
      <c r="B47" s="560">
        <f>medpoinc!B87</f>
        <v>43511.898374349999</v>
      </c>
      <c r="C47" s="560">
        <f>medpoinc!C87</f>
        <v>41265.156633850005</v>
      </c>
      <c r="D47" s="561">
        <f>medpoinc!D87</f>
        <v>42688.093069499999</v>
      </c>
      <c r="E47" s="560">
        <f>medpoinc!E87</f>
        <v>48679.404377500003</v>
      </c>
      <c r="F47" s="561">
        <f>medpoinc!F87</f>
        <v>35723.193673950002</v>
      </c>
      <c r="G47" s="615">
        <f>medpoinc!G87</f>
        <v>56093.65212115</v>
      </c>
    </row>
    <row r="48" spans="1:7">
      <c r="A48" s="83">
        <v>1999</v>
      </c>
      <c r="B48" s="562">
        <f>medpoinc!B88</f>
        <v>44601.1454075</v>
      </c>
      <c r="C48" s="562">
        <f>medpoinc!C88</f>
        <v>42315.797461000002</v>
      </c>
      <c r="D48" s="563">
        <f>medpoinc!D88</f>
        <v>43937.657294000004</v>
      </c>
      <c r="E48" s="562">
        <f>medpoinc!E88</f>
        <v>49982.771217000001</v>
      </c>
      <c r="F48" s="563">
        <f>medpoinc!F88</f>
        <v>36565.567144000001</v>
      </c>
      <c r="G48" s="618">
        <f>medpoinc!G88</f>
        <v>57576.024071500004</v>
      </c>
    </row>
    <row r="49" spans="1:7">
      <c r="A49" s="88">
        <v>2000</v>
      </c>
      <c r="B49" s="564">
        <f>medpoinc!B89</f>
        <v>45958.635857200003</v>
      </c>
      <c r="C49" s="564">
        <f>medpoinc!C89</f>
        <v>43797.571475199999</v>
      </c>
      <c r="D49" s="565">
        <f>medpoinc!D89</f>
        <v>45382.352021999999</v>
      </c>
      <c r="E49" s="564">
        <f>medpoinc!E89</f>
        <v>51433.332291600003</v>
      </c>
      <c r="F49" s="565">
        <f>medpoinc!F89</f>
        <v>37818.626685000003</v>
      </c>
      <c r="G49" s="619">
        <f>medpoinc!G89</f>
        <v>58852.986669800004</v>
      </c>
    </row>
    <row r="50" spans="1:7">
      <c r="A50" s="78">
        <v>2001</v>
      </c>
      <c r="B50" s="560">
        <f>medpoinc!B90</f>
        <v>46178.968245299999</v>
      </c>
      <c r="C50" s="560">
        <f>medpoinc!C90</f>
        <v>44140.627181199998</v>
      </c>
      <c r="D50" s="561">
        <f>medpoinc!D90</f>
        <v>45335.516770499999</v>
      </c>
      <c r="E50" s="560">
        <f>medpoinc!E90</f>
        <v>51380.252339899998</v>
      </c>
      <c r="F50" s="561">
        <f>medpoinc!F90</f>
        <v>38166.179234700001</v>
      </c>
      <c r="G50" s="615">
        <f>medpoinc!G90</f>
        <v>58549.589875700003</v>
      </c>
    </row>
    <row r="51" spans="1:7">
      <c r="A51" s="78">
        <v>2002</v>
      </c>
      <c r="B51" s="560">
        <f>medpoinc!B91</f>
        <v>45510.14535785</v>
      </c>
      <c r="C51" s="560">
        <f>medpoinc!C91</f>
        <v>43576.48212565</v>
      </c>
      <c r="D51" s="561">
        <f>medpoinc!D91</f>
        <v>44888.610747500003</v>
      </c>
      <c r="E51" s="560">
        <f>medpoinc!E91</f>
        <v>50482.422240649998</v>
      </c>
      <c r="F51" s="561">
        <f>medpoinc!F91</f>
        <v>37982.670632499998</v>
      </c>
      <c r="G51" s="615">
        <f>medpoinc!G91</f>
        <v>57940.83756485</v>
      </c>
    </row>
    <row r="52" spans="1:7">
      <c r="A52" s="78">
        <v>2003</v>
      </c>
      <c r="B52" s="560">
        <f>medpoinc!B92</f>
        <v>45572.227088500003</v>
      </c>
      <c r="C52" s="560">
        <f>medpoinc!C92</f>
        <v>43679.018841500001</v>
      </c>
      <c r="D52" s="561">
        <f>medpoinc!D92</f>
        <v>44896.081286000001</v>
      </c>
      <c r="E52" s="560">
        <f>medpoinc!E92</f>
        <v>50305.247706000002</v>
      </c>
      <c r="F52" s="561">
        <f>medpoinc!F92</f>
        <v>38337.467001750003</v>
      </c>
      <c r="G52" s="615">
        <f>medpoinc!G92</f>
        <v>58013.309854500003</v>
      </c>
    </row>
    <row r="53" spans="1:7">
      <c r="A53" s="78">
        <v>2004</v>
      </c>
      <c r="B53" s="560">
        <f>medpoinc!B93</f>
        <v>46461.233142600002</v>
      </c>
      <c r="C53" s="560">
        <f>medpoinc!C93</f>
        <v>44355.341555400002</v>
      </c>
      <c r="D53" s="561">
        <f>medpoinc!D93</f>
        <v>45803.142021599997</v>
      </c>
      <c r="E53" s="560">
        <f>medpoinc!E93</f>
        <v>51067.8709896</v>
      </c>
      <c r="F53" s="561">
        <f>medpoinc!F93</f>
        <v>39024.803475300003</v>
      </c>
      <c r="G53" s="615">
        <f>medpoinc!G93</f>
        <v>58964.964441600001</v>
      </c>
    </row>
    <row r="54" spans="1:7">
      <c r="A54" s="78">
        <v>2005</v>
      </c>
      <c r="B54" s="560">
        <f>medpoinc!B94</f>
        <v>47051.522979200003</v>
      </c>
      <c r="C54" s="560">
        <f>medpoinc!C94</f>
        <v>45069.7332885</v>
      </c>
      <c r="D54" s="561">
        <f>medpoinc!D94</f>
        <v>46156.5211834</v>
      </c>
      <c r="E54" s="560">
        <f>medpoinc!E94</f>
        <v>51718.318057299999</v>
      </c>
      <c r="F54" s="561">
        <f>medpoinc!F94</f>
        <v>39827.579913100002</v>
      </c>
      <c r="G54" s="615">
        <f>medpoinc!G94</f>
        <v>59581.548120400003</v>
      </c>
    </row>
    <row r="55" spans="1:7">
      <c r="A55" s="78">
        <v>2006</v>
      </c>
      <c r="B55" s="560">
        <f>medpoinc!B95</f>
        <v>47677.086873600005</v>
      </c>
      <c r="C55" s="560">
        <f>medpoinc!C95</f>
        <v>45814.700667600002</v>
      </c>
      <c r="D55" s="561">
        <f>medpoinc!D95</f>
        <v>46435.496069600005</v>
      </c>
      <c r="E55" s="560">
        <f>medpoinc!E95</f>
        <v>52208.893308200008</v>
      </c>
      <c r="F55" s="561">
        <f>medpoinc!F95</f>
        <v>40600.019290800003</v>
      </c>
      <c r="G55" s="615">
        <f>medpoinc!G95</f>
        <v>60030.915373400007</v>
      </c>
    </row>
    <row r="56" spans="1:7">
      <c r="A56" s="78">
        <v>2007</v>
      </c>
      <c r="B56" s="560">
        <f>medpoinc!B96</f>
        <v>47400.196049749997</v>
      </c>
      <c r="C56" s="560">
        <f>medpoinc!C96</f>
        <v>45830.253250649999</v>
      </c>
      <c r="D56" s="561">
        <f>medpoinc!D96</f>
        <v>45709.488419949994</v>
      </c>
      <c r="E56" s="560">
        <f>medpoinc!E96</f>
        <v>51687.347539599999</v>
      </c>
      <c r="F56" s="561">
        <f>medpoinc!F96</f>
        <v>41060.042437999997</v>
      </c>
      <c r="G56" s="615">
        <f>medpoinc!G96</f>
        <v>59778.591196499998</v>
      </c>
    </row>
    <row r="57" spans="1:7">
      <c r="A57" s="78">
        <v>2008</v>
      </c>
      <c r="B57" s="560">
        <f>medpoinc!B97</f>
        <v>47062.573571250003</v>
      </c>
      <c r="C57" s="560">
        <f>medpoinc!C97</f>
        <v>45464.222016</v>
      </c>
      <c r="D57" s="561">
        <f>medpoinc!D97</f>
        <v>45464.222016</v>
      </c>
      <c r="E57" s="560">
        <f>medpoinc!E97</f>
        <v>50555.267710499997</v>
      </c>
      <c r="F57" s="561">
        <f>medpoinc!F97</f>
        <v>41261.149407750003</v>
      </c>
      <c r="G57" s="615">
        <f>medpoinc!G97</f>
        <v>59198.205750000001</v>
      </c>
    </row>
    <row r="58" spans="1:7">
      <c r="A58" s="83">
        <v>2009</v>
      </c>
      <c r="B58" s="562">
        <f>medpoinc!B98</f>
        <v>44646.596080100004</v>
      </c>
      <c r="C58" s="562">
        <f>medpoinc!C98</f>
        <v>42891.159799100002</v>
      </c>
      <c r="D58" s="563">
        <f>medpoinc!D98</f>
        <v>42715.616171000001</v>
      </c>
      <c r="E58" s="562">
        <f>medpoinc!E98</f>
        <v>47338.265044300002</v>
      </c>
      <c r="F58" s="563">
        <f>medpoinc!F98</f>
        <v>39263.2581517</v>
      </c>
      <c r="G58" s="620">
        <f>medpoinc!G98</f>
        <v>55822.873735800007</v>
      </c>
    </row>
    <row r="59" spans="1:7">
      <c r="A59" s="78">
        <v>2010</v>
      </c>
      <c r="B59" s="560">
        <f>medpoinc!B99</f>
        <v>45161.125021349995</v>
      </c>
      <c r="C59" s="560">
        <f>medpoinc!C99</f>
        <v>43546.167804749995</v>
      </c>
      <c r="D59" s="561">
        <f>medpoinc!D99</f>
        <v>43257.782587499998</v>
      </c>
      <c r="E59" s="560">
        <f>medpoinc!E99</f>
        <v>47525.883802799995</v>
      </c>
      <c r="F59" s="561">
        <f>medpoinc!F99</f>
        <v>40258.576328099996</v>
      </c>
      <c r="G59" s="621">
        <f>medpoinc!G99</f>
        <v>56235.117363749996</v>
      </c>
    </row>
    <row r="60" spans="1:7">
      <c r="A60" s="78">
        <v>2011</v>
      </c>
      <c r="B60" s="560">
        <f>medpoinc!B100</f>
        <v>45715.260937499996</v>
      </c>
      <c r="C60" s="560">
        <f>medpoinc!C100</f>
        <v>44022.103125000001</v>
      </c>
      <c r="D60" s="561">
        <f>medpoinc!D100</f>
        <v>43570.594375000001</v>
      </c>
      <c r="E60" s="560">
        <f>medpoinc!E100</f>
        <v>48480.752031249998</v>
      </c>
      <c r="F60" s="561">
        <f>medpoinc!F100</f>
        <v>40410.033125000002</v>
      </c>
      <c r="G60" s="621">
        <f>medpoinc!G100</f>
        <v>56720.786718750001</v>
      </c>
    </row>
    <row r="61" spans="1:7">
      <c r="A61" s="78">
        <v>2012</v>
      </c>
      <c r="B61" s="560">
        <f>medpoinc!B101</f>
        <v>45757.092096999993</v>
      </c>
      <c r="C61" s="560">
        <f>medpoinc!C101</f>
        <v>43986.563744999992</v>
      </c>
      <c r="D61" s="561">
        <f>medpoinc!D101</f>
        <v>43377.944623999996</v>
      </c>
      <c r="E61" s="560">
        <f>medpoinc!E101</f>
        <v>48689.529679999992</v>
      </c>
      <c r="F61" s="561">
        <f>medpoinc!F101</f>
        <v>40058.203963999993</v>
      </c>
      <c r="G61" s="621">
        <f>medpoinc!G101</f>
        <v>56269.604186999997</v>
      </c>
    </row>
    <row r="62" spans="1:7">
      <c r="A62" s="78">
        <v>2013</v>
      </c>
      <c r="B62" s="560">
        <f>medpoinc!B102</f>
        <v>46976.437472999998</v>
      </c>
      <c r="C62" s="560">
        <f>medpoinc!C102</f>
        <v>45129.964786199998</v>
      </c>
      <c r="D62" s="561">
        <f>medpoinc!D102</f>
        <v>44532.576563999995</v>
      </c>
      <c r="E62" s="560">
        <f>medpoinc!E102</f>
        <v>50071.994624399995</v>
      </c>
      <c r="F62" s="561">
        <f>medpoinc!F102</f>
        <v>41111.171291399995</v>
      </c>
      <c r="G62" s="621">
        <f>medpoinc!G102</f>
        <v>57457.885371599994</v>
      </c>
    </row>
    <row r="63" spans="1:7">
      <c r="A63" s="78">
        <v>2014</v>
      </c>
      <c r="B63" s="560">
        <f>medpoinc!B103</f>
        <v>47475.313877000001</v>
      </c>
      <c r="C63" s="560">
        <f>medpoinc!C103</f>
        <v>45661.650200800002</v>
      </c>
      <c r="D63" s="561">
        <f>medpoinc!D103</f>
        <v>45074.876658499998</v>
      </c>
      <c r="E63" s="560">
        <f>medpoinc!E103</f>
        <v>50569.210736400004</v>
      </c>
      <c r="F63" s="561">
        <f>medpoinc!F103</f>
        <v>41607.578454000002</v>
      </c>
      <c r="G63" s="621">
        <f>medpoinc!G103</f>
        <v>57663.836293300003</v>
      </c>
    </row>
    <row r="64" spans="1:7">
      <c r="A64" s="78">
        <v>2015</v>
      </c>
      <c r="B64" s="560">
        <f>medpoinc!B104</f>
        <v>48723.60980695</v>
      </c>
      <c r="C64" s="560">
        <f>medpoinc!C104</f>
        <v>46928.807278849999</v>
      </c>
      <c r="D64" s="561">
        <f>medpoinc!D104</f>
        <v>45820.252776199995</v>
      </c>
      <c r="E64" s="560">
        <f>medpoinc!E104</f>
        <v>51838.120076300002</v>
      </c>
      <c r="F64" s="561">
        <f>medpoinc!F104</f>
        <v>42811.319126149996</v>
      </c>
      <c r="G64" s="621">
        <f>medpoinc!G104</f>
        <v>58858.965259749995</v>
      </c>
    </row>
    <row r="65" spans="1:7">
      <c r="A65" s="78">
        <v>2016</v>
      </c>
      <c r="B65" s="560">
        <f>medpoinc!B105</f>
        <v>48930.063431250004</v>
      </c>
      <c r="C65" s="560">
        <f>medpoinc!C105</f>
        <v>47002.041762500005</v>
      </c>
      <c r="D65" s="561">
        <f>medpoinc!D105</f>
        <v>45542.998337500001</v>
      </c>
      <c r="E65" s="560">
        <f>medpoinc!E105</f>
        <v>51900.258975000004</v>
      </c>
      <c r="F65" s="561">
        <f>medpoinc!F105</f>
        <v>43250.215812499999</v>
      </c>
      <c r="G65" s="621">
        <f>medpoinc!G105</f>
        <v>58465.954387500002</v>
      </c>
    </row>
    <row r="66" spans="1:7">
      <c r="A66" s="78">
        <v>2017</v>
      </c>
      <c r="B66" s="76"/>
      <c r="C66" s="76"/>
      <c r="D66" s="73"/>
      <c r="E66" s="76"/>
      <c r="F66" s="74"/>
      <c r="G66" s="450"/>
    </row>
    <row r="67" spans="1:7">
      <c r="A67" s="78">
        <v>2018</v>
      </c>
      <c r="B67" s="76"/>
      <c r="C67" s="76"/>
      <c r="D67" s="73"/>
      <c r="E67" s="76"/>
      <c r="F67" s="74"/>
      <c r="G67" s="450"/>
    </row>
    <row r="68" spans="1:7">
      <c r="A68" s="78">
        <v>2019</v>
      </c>
      <c r="B68" s="76"/>
      <c r="C68" s="76"/>
      <c r="D68" s="73"/>
      <c r="E68" s="76"/>
      <c r="F68" s="74"/>
      <c r="G68" s="450"/>
    </row>
    <row r="69" spans="1:7" ht="15.55" thickBot="1">
      <c r="A69" s="71">
        <v>2020</v>
      </c>
      <c r="B69" s="69"/>
      <c r="C69" s="69"/>
      <c r="D69" s="66"/>
      <c r="E69" s="69"/>
      <c r="F69" s="67"/>
      <c r="G69" s="451"/>
    </row>
    <row r="70" spans="1:7" ht="16.100000000000001" thickTop="1">
      <c r="A70" s="64"/>
      <c r="B70" s="63"/>
      <c r="C70" s="63"/>
      <c r="D70" s="62"/>
      <c r="E70" s="61"/>
      <c r="F70" s="63"/>
      <c r="G70" s="63"/>
    </row>
    <row r="71" spans="1:7" ht="15.55">
      <c r="B71" s="60"/>
      <c r="C71" s="60"/>
      <c r="F71" s="60"/>
      <c r="G71" s="60"/>
    </row>
    <row r="73" spans="1:7">
      <c r="A73" s="223"/>
      <c r="B73" s="224"/>
      <c r="C73" s="224"/>
      <c r="D73" s="224"/>
      <c r="E73" s="224"/>
      <c r="F73" s="224"/>
      <c r="G73" s="224"/>
    </row>
    <row r="74" spans="1:7">
      <c r="A74" s="223"/>
      <c r="B74" s="224"/>
      <c r="C74" s="224"/>
      <c r="D74" s="224"/>
      <c r="E74" s="224"/>
      <c r="F74" s="224"/>
      <c r="G74" s="224"/>
    </row>
  </sheetData>
  <mergeCells count="2">
    <mergeCell ref="A4:G4"/>
    <mergeCell ref="B7:G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4659260841701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E119"/>
  <sheetViews>
    <sheetView workbookViewId="0">
      <pane xSplit="1" ySplit="9" topLeftCell="B84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:R113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1" width="11" style="4" customWidth="1"/>
    <col min="22" max="22" width="13" style="4" bestFit="1" customWidth="1"/>
    <col min="23" max="24" width="10.83203125" style="4"/>
    <col min="25" max="25" width="11.83203125" style="4" bestFit="1" customWidth="1"/>
    <col min="26" max="26" width="10.83203125" style="4"/>
    <col min="27" max="28" width="11" style="4" customWidth="1"/>
    <col min="29" max="16384" width="10.83203125" style="4"/>
  </cols>
  <sheetData>
    <row r="1" spans="1:31">
      <c r="A1" s="55" t="s">
        <v>37</v>
      </c>
      <c r="D1" s="209"/>
    </row>
    <row r="2" spans="1:31">
      <c r="B2" s="54"/>
      <c r="C2" s="54"/>
      <c r="D2" s="210"/>
    </row>
    <row r="3" spans="1:31" ht="15.55" thickBot="1">
      <c r="D3" s="209"/>
    </row>
    <row r="4" spans="1:31" ht="25" customHeight="1" thickTop="1">
      <c r="A4" s="1407" t="s">
        <v>797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3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31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  <c r="V6" s="516" t="s">
        <v>142</v>
      </c>
    </row>
    <row r="7" spans="1:31" ht="35" customHeight="1">
      <c r="A7" s="46"/>
      <c r="B7" s="1411" t="s">
        <v>767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673"/>
      <c r="T7" s="53"/>
      <c r="V7" s="1410" t="s">
        <v>792</v>
      </c>
      <c r="W7" s="1410" t="s">
        <v>793</v>
      </c>
      <c r="X7" s="1410" t="s">
        <v>794</v>
      </c>
      <c r="Y7" s="1410" t="s">
        <v>795</v>
      </c>
      <c r="Z7" s="1410" t="s">
        <v>796</v>
      </c>
      <c r="AA7" s="1410" t="s">
        <v>20</v>
      </c>
      <c r="AB7" s="1410" t="s">
        <v>19</v>
      </c>
      <c r="AC7" s="1410" t="s">
        <v>0</v>
      </c>
      <c r="AD7" s="1410" t="s">
        <v>18</v>
      </c>
      <c r="AE7" s="1410" t="s">
        <v>17</v>
      </c>
    </row>
    <row r="8" spans="1:31" ht="21" customHeight="1">
      <c r="A8" s="432"/>
      <c r="B8" s="1439" t="s">
        <v>798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674"/>
      <c r="T8" s="533"/>
      <c r="V8" s="1410"/>
      <c r="W8" s="1410"/>
      <c r="X8" s="1410"/>
      <c r="Y8" s="1410"/>
      <c r="Z8" s="1410"/>
      <c r="AA8" s="1410"/>
      <c r="AB8" s="1410"/>
      <c r="AC8" s="1410"/>
      <c r="AD8" s="1410"/>
      <c r="AE8" s="1410"/>
    </row>
    <row r="9" spans="1:31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  <c r="V9" s="1410"/>
      <c r="W9" s="1410"/>
      <c r="X9" s="1410"/>
      <c r="Y9" s="1410"/>
      <c r="Z9" s="1410"/>
      <c r="AA9" s="1410"/>
      <c r="AB9" s="1410"/>
      <c r="AC9" s="1410"/>
      <c r="AD9" s="1410"/>
      <c r="AE9" s="1410"/>
    </row>
    <row r="10" spans="1:31" s="30" customFormat="1" ht="15.05" customHeight="1">
      <c r="A10" s="41">
        <v>1913</v>
      </c>
      <c r="B10" s="327">
        <f>'TD2'!B10</f>
        <v>0.59269448788320744</v>
      </c>
      <c r="C10" s="442"/>
      <c r="D10" s="442"/>
      <c r="E10" s="328">
        <f>TD2b!B10</f>
        <v>0.40730551211679261</v>
      </c>
      <c r="F10" s="40">
        <f>TD2b!I10</f>
        <v>0.30864433049737572</v>
      </c>
      <c r="G10" s="40">
        <f>TD2b!P10</f>
        <v>0.17960041861867679</v>
      </c>
      <c r="H10" s="40">
        <f>TD2c!B10</f>
        <v>0.14726456931487061</v>
      </c>
      <c r="I10" s="40">
        <f>TD2c!I10</f>
        <v>8.6166081714558071E-2</v>
      </c>
      <c r="J10" s="40">
        <f>TD2c!P10</f>
        <v>2.7550162054507693E-2</v>
      </c>
      <c r="K10" s="40"/>
      <c r="L10" s="332">
        <f>E10-G10</f>
        <v>0.22770509349811582</v>
      </c>
      <c r="M10" s="333">
        <f>E10-F10</f>
        <v>9.8661181619416893E-2</v>
      </c>
      <c r="N10" s="39"/>
      <c r="O10" s="38">
        <f t="shared" ref="O10:O73" si="0">G10-I10</f>
        <v>9.3434336904118717E-2</v>
      </c>
      <c r="P10" s="38">
        <f t="shared" ref="P10:R41" si="1">G10-H10</f>
        <v>3.2335849303806175E-2</v>
      </c>
      <c r="Q10" s="38">
        <f t="shared" si="1"/>
        <v>6.1098487600312543E-2</v>
      </c>
      <c r="R10" s="38">
        <f t="shared" si="1"/>
        <v>5.8615919660050378E-2</v>
      </c>
      <c r="S10" s="37"/>
      <c r="T10" s="15"/>
      <c r="V10" s="2"/>
      <c r="W10" s="2"/>
      <c r="X10" s="2">
        <v>0.17960041861867684</v>
      </c>
      <c r="Y10" s="2">
        <v>8.6166081714558071E-2</v>
      </c>
      <c r="Z10" s="2">
        <v>2.7550162054507686E-2</v>
      </c>
      <c r="AA10" s="2"/>
      <c r="AB10" s="2"/>
      <c r="AC10" s="2">
        <v>0.17960041861867684</v>
      </c>
      <c r="AD10" s="2">
        <v>8.6166081714558071E-2</v>
      </c>
      <c r="AE10" s="2">
        <v>2.7550162054507686E-2</v>
      </c>
    </row>
    <row r="11" spans="1:31" s="30" customFormat="1" ht="15.05" customHeight="1">
      <c r="A11" s="33">
        <v>1914</v>
      </c>
      <c r="B11" s="329">
        <f>'TD2'!B11</f>
        <v>0.59071549590972094</v>
      </c>
      <c r="C11" s="442"/>
      <c r="D11" s="442"/>
      <c r="E11" s="330">
        <f>TD2b!B11</f>
        <v>0.40928450409027906</v>
      </c>
      <c r="F11" s="36">
        <f>TD2b!I11</f>
        <v>0.31062332247086216</v>
      </c>
      <c r="G11" s="36">
        <f>TD2b!P11</f>
        <v>0.1815794105921632</v>
      </c>
      <c r="H11" s="36">
        <f>TD2c!B11</f>
        <v>0.15080262243019749</v>
      </c>
      <c r="I11" s="36">
        <f>TD2c!I11</f>
        <v>8.6033408914061305E-2</v>
      </c>
      <c r="J11" s="36">
        <f>TD2c!P11</f>
        <v>2.7292084736544601E-2</v>
      </c>
      <c r="K11" s="36"/>
      <c r="L11" s="334">
        <f t="shared" ref="L11:L74" si="2">E11-G11</f>
        <v>0.22770509349811585</v>
      </c>
      <c r="M11" s="335">
        <f t="shared" ref="M11:N74" si="3">E11-F11</f>
        <v>9.8661181619416893E-2</v>
      </c>
      <c r="N11" s="35"/>
      <c r="O11" s="15">
        <f t="shared" si="0"/>
        <v>9.5546001678101899E-2</v>
      </c>
      <c r="P11" s="15">
        <f t="shared" si="1"/>
        <v>3.0776788161965718E-2</v>
      </c>
      <c r="Q11" s="15">
        <f t="shared" si="1"/>
        <v>6.4769213516136181E-2</v>
      </c>
      <c r="R11" s="15">
        <f t="shared" si="1"/>
        <v>5.8741324177516707E-2</v>
      </c>
      <c r="S11" s="14"/>
      <c r="T11" s="15"/>
      <c r="V11" s="2"/>
      <c r="W11" s="2"/>
      <c r="X11" s="2">
        <v>0.1815794105921632</v>
      </c>
      <c r="Y11" s="2">
        <v>8.6033408914061305E-2</v>
      </c>
      <c r="Z11" s="2">
        <v>2.7292084736544594E-2</v>
      </c>
      <c r="AA11" s="2"/>
      <c r="AB11" s="2"/>
      <c r="AC11" s="2">
        <v>0.1815794105921632</v>
      </c>
      <c r="AD11" s="2">
        <v>8.6033408914061305E-2</v>
      </c>
      <c r="AE11" s="2">
        <v>2.7292084736544594E-2</v>
      </c>
    </row>
    <row r="12" spans="1:31" s="30" customFormat="1" ht="15.05" customHeight="1">
      <c r="A12" s="33">
        <v>1915</v>
      </c>
      <c r="B12" s="329">
        <f>'TD2'!B12</f>
        <v>0.59651768534913385</v>
      </c>
      <c r="C12" s="442"/>
      <c r="D12" s="442"/>
      <c r="E12" s="330">
        <f>TD2b!B12</f>
        <v>0.40348231465086615</v>
      </c>
      <c r="F12" s="36">
        <f>TD2b!I12</f>
        <v>0.30482113303144925</v>
      </c>
      <c r="G12" s="36">
        <f>TD2b!P12</f>
        <v>0.1757772211527503</v>
      </c>
      <c r="H12" s="36">
        <f>TD2c!B12</f>
        <v>0.1457815951769314</v>
      </c>
      <c r="I12" s="36">
        <f>TD2c!I12</f>
        <v>9.2193842850742128E-2</v>
      </c>
      <c r="J12" s="36">
        <f>TD2c!P12</f>
        <v>4.360051390265416E-2</v>
      </c>
      <c r="K12" s="36"/>
      <c r="L12" s="334">
        <f t="shared" si="2"/>
        <v>0.22770509349811585</v>
      </c>
      <c r="M12" s="335">
        <f t="shared" si="3"/>
        <v>9.8661181619416893E-2</v>
      </c>
      <c r="N12" s="35"/>
      <c r="O12" s="15">
        <f t="shared" si="0"/>
        <v>8.3583378302008168E-2</v>
      </c>
      <c r="P12" s="15">
        <f t="shared" si="1"/>
        <v>2.9995625975818896E-2</v>
      </c>
      <c r="Q12" s="15">
        <f t="shared" si="1"/>
        <v>5.3587752326189272E-2</v>
      </c>
      <c r="R12" s="15">
        <f t="shared" si="1"/>
        <v>4.8593328948087967E-2</v>
      </c>
      <c r="S12" s="14"/>
      <c r="T12" s="15"/>
      <c r="V12" s="2"/>
      <c r="W12" s="2"/>
      <c r="X12" s="2">
        <v>0.1757772211527503</v>
      </c>
      <c r="Y12" s="2">
        <v>9.2193842850742128E-2</v>
      </c>
      <c r="Z12" s="2">
        <v>4.360051390265416E-2</v>
      </c>
      <c r="AA12" s="2"/>
      <c r="AB12" s="2"/>
      <c r="AC12" s="2">
        <v>0.1757772211527503</v>
      </c>
      <c r="AD12" s="2">
        <v>9.2193842850742128E-2</v>
      </c>
      <c r="AE12" s="2">
        <v>4.360051390265416E-2</v>
      </c>
    </row>
    <row r="13" spans="1:31" s="30" customFormat="1" ht="15.05" customHeight="1">
      <c r="A13" s="33">
        <v>1916</v>
      </c>
      <c r="B13" s="329">
        <f>'TD2'!B13</f>
        <v>0.57918734861582455</v>
      </c>
      <c r="C13" s="442"/>
      <c r="D13" s="442"/>
      <c r="E13" s="330">
        <f>TD2b!B13</f>
        <v>0.42081265138417545</v>
      </c>
      <c r="F13" s="36">
        <f>TD2b!I13</f>
        <v>0.32215146976475856</v>
      </c>
      <c r="G13" s="36">
        <f>TD2b!P13</f>
        <v>0.1931075578860596</v>
      </c>
      <c r="H13" s="36">
        <f>TD2c!B13</f>
        <v>0.1637189464690523</v>
      </c>
      <c r="I13" s="36">
        <f>TD2c!I13</f>
        <v>0.1051466259314488</v>
      </c>
      <c r="J13" s="36">
        <f>TD2c!P13</f>
        <v>4.7812342033102112E-2</v>
      </c>
      <c r="K13" s="36"/>
      <c r="L13" s="334">
        <f t="shared" si="2"/>
        <v>0.22770509349811585</v>
      </c>
      <c r="M13" s="335">
        <f t="shared" si="3"/>
        <v>9.8661181619416893E-2</v>
      </c>
      <c r="N13" s="35"/>
      <c r="O13" s="15">
        <f t="shared" si="0"/>
        <v>8.7960931954610799E-2</v>
      </c>
      <c r="P13" s="15">
        <f t="shared" si="1"/>
        <v>2.9388611417007299E-2</v>
      </c>
      <c r="Q13" s="15">
        <f t="shared" si="1"/>
        <v>5.8572320537603501E-2</v>
      </c>
      <c r="R13" s="15">
        <f t="shared" si="1"/>
        <v>5.7334283898346688E-2</v>
      </c>
      <c r="S13" s="14"/>
      <c r="T13" s="15"/>
      <c r="V13" s="2"/>
      <c r="W13" s="2"/>
      <c r="X13" s="2">
        <v>0.19310755788605957</v>
      </c>
      <c r="Y13" s="2">
        <v>0.10514662593144881</v>
      </c>
      <c r="Z13" s="2">
        <v>4.7812342033102112E-2</v>
      </c>
      <c r="AA13" s="2"/>
      <c r="AB13" s="2"/>
      <c r="AC13" s="2">
        <v>0.18889374566570749</v>
      </c>
      <c r="AD13" s="2">
        <v>0.1012663844622242</v>
      </c>
      <c r="AE13" s="2">
        <v>4.5148184602104673E-2</v>
      </c>
    </row>
    <row r="14" spans="1:31" s="30" customFormat="1" ht="15.05" customHeight="1">
      <c r="A14" s="33">
        <v>1917</v>
      </c>
      <c r="B14" s="324">
        <f>'TD2'!B14</f>
        <v>0.59492342549909938</v>
      </c>
      <c r="C14" s="442"/>
      <c r="D14" s="442"/>
      <c r="E14" s="321">
        <f>TD2b!B14</f>
        <v>0.40507657450090057</v>
      </c>
      <c r="F14" s="28">
        <f>TD2b!I14</f>
        <v>0.30641539288148367</v>
      </c>
      <c r="G14" s="28">
        <f>TD2b!P14</f>
        <v>0.17737148100278471</v>
      </c>
      <c r="H14" s="28">
        <f>TD2c!B14</f>
        <v>0.14342590026123608</v>
      </c>
      <c r="I14" s="28">
        <f>TD2c!I14</f>
        <v>8.4015369708452386E-2</v>
      </c>
      <c r="J14" s="28">
        <f>TD2c!P14</f>
        <v>3.3652030168037188E-2</v>
      </c>
      <c r="K14" s="28"/>
      <c r="L14" s="56">
        <f t="shared" si="2"/>
        <v>0.22770509349811585</v>
      </c>
      <c r="M14" s="15">
        <f t="shared" si="3"/>
        <v>9.8661181619416893E-2</v>
      </c>
      <c r="N14" s="15">
        <f t="shared" si="3"/>
        <v>0.12904391187869896</v>
      </c>
      <c r="O14" s="15">
        <f t="shared" si="0"/>
        <v>9.3356111294332328E-2</v>
      </c>
      <c r="P14" s="15">
        <f t="shared" si="1"/>
        <v>3.3945580741548631E-2</v>
      </c>
      <c r="Q14" s="15">
        <f t="shared" si="1"/>
        <v>5.9410530552783697E-2</v>
      </c>
      <c r="R14" s="15">
        <f t="shared" si="1"/>
        <v>5.0363339540415199E-2</v>
      </c>
      <c r="S14" s="14"/>
      <c r="T14" s="15"/>
      <c r="U14" s="13"/>
      <c r="V14" s="2">
        <v>0.40507657450090062</v>
      </c>
      <c r="W14" s="2">
        <v>0.30641539288148373</v>
      </c>
      <c r="X14" s="2">
        <v>0.17737148100278474</v>
      </c>
      <c r="Y14" s="2">
        <v>8.4015369708452386E-2</v>
      </c>
      <c r="Z14" s="2">
        <v>3.3652030168037188E-2</v>
      </c>
      <c r="AA14" s="2">
        <v>0.40434034322940432</v>
      </c>
      <c r="AB14" s="2">
        <v>0.30567916160998743</v>
      </c>
      <c r="AC14" s="2">
        <v>0.17719495951948278</v>
      </c>
      <c r="AD14" s="2">
        <v>8.3883137990618778E-2</v>
      </c>
      <c r="AE14" s="2">
        <v>3.3280421889743644E-2</v>
      </c>
    </row>
    <row r="15" spans="1:31" s="30" customFormat="1" ht="15.05" customHeight="1">
      <c r="A15" s="33">
        <v>1918</v>
      </c>
      <c r="B15" s="324">
        <f>'TD2'!B15</f>
        <v>0.59892954553272815</v>
      </c>
      <c r="C15" s="442"/>
      <c r="D15" s="442"/>
      <c r="E15" s="321">
        <f>TD2b!B15</f>
        <v>0.40107045446727191</v>
      </c>
      <c r="F15" s="28">
        <f>TD2b!I15</f>
        <v>0.29493392703869437</v>
      </c>
      <c r="G15" s="28">
        <f>TD2b!P15</f>
        <v>0.15961472661607248</v>
      </c>
      <c r="H15" s="28">
        <f>TD2c!B15</f>
        <v>0.12429518013472091</v>
      </c>
      <c r="I15" s="28">
        <f>TD2c!I15</f>
        <v>6.7164822458815596E-2</v>
      </c>
      <c r="J15" s="28">
        <f>TD2c!P15</f>
        <v>2.4542270776995521E-2</v>
      </c>
      <c r="K15" s="28"/>
      <c r="L15" s="56">
        <f t="shared" si="2"/>
        <v>0.24145572785119943</v>
      </c>
      <c r="M15" s="15">
        <f t="shared" si="3"/>
        <v>0.10613652742857754</v>
      </c>
      <c r="N15" s="15">
        <f t="shared" si="3"/>
        <v>0.13531920042262188</v>
      </c>
      <c r="O15" s="15">
        <f t="shared" si="0"/>
        <v>9.2449904157256887E-2</v>
      </c>
      <c r="P15" s="15">
        <f t="shared" si="1"/>
        <v>3.5319546481351577E-2</v>
      </c>
      <c r="Q15" s="15">
        <f t="shared" si="1"/>
        <v>5.7130357675905311E-2</v>
      </c>
      <c r="R15" s="15">
        <f t="shared" si="1"/>
        <v>4.2622551681820074E-2</v>
      </c>
      <c r="S15" s="14"/>
      <c r="T15" s="15"/>
      <c r="U15" s="13"/>
      <c r="V15" s="2">
        <v>0.40107045446727191</v>
      </c>
      <c r="W15" s="2">
        <v>0.29493392703869437</v>
      </c>
      <c r="X15" s="2">
        <v>0.15961472661607251</v>
      </c>
      <c r="Y15" s="2">
        <v>6.7164822458815596E-2</v>
      </c>
      <c r="Z15" s="2">
        <v>2.4542270776995521E-2</v>
      </c>
      <c r="AA15" s="2">
        <v>0.40080617368760074</v>
      </c>
      <c r="AB15" s="2">
        <v>0.29475524675350778</v>
      </c>
      <c r="AC15" s="2">
        <v>0.15986705670687723</v>
      </c>
      <c r="AD15" s="2">
        <v>6.7447006238796112E-2</v>
      </c>
      <c r="AE15" s="2">
        <v>2.4401809615872228E-2</v>
      </c>
    </row>
    <row r="16" spans="1:31" s="30" customFormat="1" ht="15.05" customHeight="1">
      <c r="A16" s="32">
        <v>1919</v>
      </c>
      <c r="B16" s="325">
        <f>'TD2'!B16</f>
        <v>0.59684362117977385</v>
      </c>
      <c r="C16" s="440"/>
      <c r="D16" s="441"/>
      <c r="E16" s="322">
        <f>TD2b!B16</f>
        <v>0.4031563788202262</v>
      </c>
      <c r="F16" s="31">
        <f>TD2b!I16</f>
        <v>0.3016769916652759</v>
      </c>
      <c r="G16" s="31">
        <f>TD2b!P16</f>
        <v>0.16410778328022629</v>
      </c>
      <c r="H16" s="31">
        <f>TD2c!B16</f>
        <v>0.12638293063331799</v>
      </c>
      <c r="I16" s="31">
        <f>TD2c!I16</f>
        <v>6.6297173757209713E-2</v>
      </c>
      <c r="J16" s="31">
        <f>TD2c!P16</f>
        <v>2.28652971042442E-2</v>
      </c>
      <c r="K16" s="31"/>
      <c r="L16" s="57">
        <f t="shared" si="2"/>
        <v>0.23904859553999991</v>
      </c>
      <c r="M16" s="21">
        <f t="shared" si="3"/>
        <v>0.10147938715495031</v>
      </c>
      <c r="N16" s="21">
        <f t="shared" si="3"/>
        <v>0.1375692083850496</v>
      </c>
      <c r="O16" s="21">
        <f t="shared" si="0"/>
        <v>9.7810609523016581E-2</v>
      </c>
      <c r="P16" s="21">
        <f t="shared" si="1"/>
        <v>3.7724852646908308E-2</v>
      </c>
      <c r="Q16" s="21">
        <f t="shared" si="1"/>
        <v>6.0085756876108273E-2</v>
      </c>
      <c r="R16" s="21">
        <f t="shared" si="1"/>
        <v>4.3431876652965509E-2</v>
      </c>
      <c r="S16" s="20"/>
      <c r="T16" s="15"/>
      <c r="U16" s="13"/>
      <c r="V16" s="2">
        <v>0.4031563788202262</v>
      </c>
      <c r="W16" s="2">
        <v>0.3016769916652759</v>
      </c>
      <c r="X16" s="2">
        <v>0.16410778328022629</v>
      </c>
      <c r="Y16" s="2">
        <v>6.6297173757209713E-2</v>
      </c>
      <c r="Z16" s="2">
        <v>2.2865297104244196E-2</v>
      </c>
      <c r="AA16" s="2">
        <v>0.39924993985750662</v>
      </c>
      <c r="AB16" s="2">
        <v>0.29794630533672622</v>
      </c>
      <c r="AC16" s="2">
        <v>0.16154283363586541</v>
      </c>
      <c r="AD16" s="2">
        <v>6.5112867558762957E-2</v>
      </c>
      <c r="AE16" s="2">
        <v>2.2212995893613186E-2</v>
      </c>
    </row>
    <row r="17" spans="1:31" s="30" customFormat="1" ht="15.05" customHeight="1">
      <c r="A17" s="34">
        <v>1920</v>
      </c>
      <c r="B17" s="326">
        <f>'TD2'!B17</f>
        <v>0.6098588635962654</v>
      </c>
      <c r="C17" s="442"/>
      <c r="D17" s="442"/>
      <c r="E17" s="323">
        <f>TD2b!B17</f>
        <v>0.3901411364037346</v>
      </c>
      <c r="F17" s="29">
        <f>TD2b!I17</f>
        <v>0.28324019636724629</v>
      </c>
      <c r="G17" s="29">
        <f>TD2b!P17</f>
        <v>0.1482981936632003</v>
      </c>
      <c r="H17" s="29">
        <f>TD2c!B17</f>
        <v>0.11142994791572891</v>
      </c>
      <c r="I17" s="29">
        <f>TD2c!I17</f>
        <v>5.3572248881608969E-2</v>
      </c>
      <c r="J17" s="29">
        <f>TD2c!P17</f>
        <v>1.6628981564311762E-2</v>
      </c>
      <c r="K17" s="29"/>
      <c r="L17" s="58">
        <f t="shared" si="2"/>
        <v>0.24184294274053431</v>
      </c>
      <c r="M17" s="25">
        <f t="shared" si="3"/>
        <v>0.10690094003648831</v>
      </c>
      <c r="N17" s="25">
        <f t="shared" si="3"/>
        <v>0.13494200270404599</v>
      </c>
      <c r="O17" s="25">
        <f t="shared" si="0"/>
        <v>9.4725944781591326E-2</v>
      </c>
      <c r="P17" s="25">
        <f t="shared" si="1"/>
        <v>3.6868245747471384E-2</v>
      </c>
      <c r="Q17" s="25">
        <f t="shared" si="1"/>
        <v>5.7857699034119942E-2</v>
      </c>
      <c r="R17" s="25">
        <f t="shared" si="1"/>
        <v>3.6943267317297204E-2</v>
      </c>
      <c r="S17" s="24"/>
      <c r="T17" s="15"/>
      <c r="U17" s="13"/>
      <c r="V17" s="2">
        <v>0.3901411364037346</v>
      </c>
      <c r="W17" s="2">
        <v>0.28324019636724629</v>
      </c>
      <c r="X17" s="2">
        <v>0.14829819366320032</v>
      </c>
      <c r="Y17" s="2">
        <v>5.3572248881608969E-2</v>
      </c>
      <c r="Z17" s="2">
        <v>1.6628981564311755E-2</v>
      </c>
      <c r="AA17" s="2">
        <v>0.38686359380954138</v>
      </c>
      <c r="AB17" s="2">
        <v>0.2802332663664166</v>
      </c>
      <c r="AC17" s="2">
        <v>0.14677641724981247</v>
      </c>
      <c r="AD17" s="2">
        <v>5.3457444777239627E-2</v>
      </c>
      <c r="AE17" s="2">
        <v>1.6485362020141347E-2</v>
      </c>
    </row>
    <row r="18" spans="1:31" s="30" customFormat="1" ht="15.05" customHeight="1">
      <c r="A18" s="33">
        <v>1921</v>
      </c>
      <c r="B18" s="324">
        <f>'TD2'!B18</f>
        <v>0.56818943336199235</v>
      </c>
      <c r="C18" s="442"/>
      <c r="D18" s="442"/>
      <c r="E18" s="321">
        <f>TD2b!B18</f>
        <v>0.43181056663800765</v>
      </c>
      <c r="F18" s="28">
        <f>TD2b!I18</f>
        <v>0.30804124226184881</v>
      </c>
      <c r="G18" s="28">
        <f>TD2b!P18</f>
        <v>0.15637915884632861</v>
      </c>
      <c r="H18" s="28">
        <f>TD2c!B18</f>
        <v>0.11698099708938439</v>
      </c>
      <c r="I18" s="28">
        <f>TD2c!I18</f>
        <v>5.6019527041906061E-2</v>
      </c>
      <c r="J18" s="28">
        <f>TD2c!P18</f>
        <v>1.6883974290585059E-2</v>
      </c>
      <c r="K18" s="28"/>
      <c r="L18" s="56">
        <f t="shared" si="2"/>
        <v>0.27543140779167907</v>
      </c>
      <c r="M18" s="15">
        <f t="shared" si="3"/>
        <v>0.12376932437615884</v>
      </c>
      <c r="N18" s="15">
        <f t="shared" si="3"/>
        <v>0.1516620834155202</v>
      </c>
      <c r="O18" s="15">
        <f t="shared" si="0"/>
        <v>0.10035963180442255</v>
      </c>
      <c r="P18" s="15">
        <f t="shared" si="1"/>
        <v>3.9398161756944217E-2</v>
      </c>
      <c r="Q18" s="15">
        <f t="shared" si="1"/>
        <v>6.0961470047478331E-2</v>
      </c>
      <c r="R18" s="15">
        <f t="shared" si="1"/>
        <v>3.9135552751321002E-2</v>
      </c>
      <c r="S18" s="14"/>
      <c r="T18" s="15"/>
      <c r="U18" s="13"/>
      <c r="V18" s="2">
        <v>0.43181056663800776</v>
      </c>
      <c r="W18" s="2">
        <v>0.30804124226184881</v>
      </c>
      <c r="X18" s="2">
        <v>0.15637915884632855</v>
      </c>
      <c r="Y18" s="2">
        <v>5.6019527041906061E-2</v>
      </c>
      <c r="Z18" s="2">
        <v>1.6883974290585059E-2</v>
      </c>
      <c r="AA18" s="2">
        <v>0.4308431564835305</v>
      </c>
      <c r="AB18" s="2">
        <v>0.3071714679605333</v>
      </c>
      <c r="AC18" s="2">
        <v>0.15617163349565791</v>
      </c>
      <c r="AD18" s="2">
        <v>5.6119721348351186E-2</v>
      </c>
      <c r="AE18" s="2">
        <v>1.6790426954191518E-2</v>
      </c>
    </row>
    <row r="19" spans="1:31" s="30" customFormat="1" ht="15.05" customHeight="1">
      <c r="A19" s="33">
        <v>1922</v>
      </c>
      <c r="B19" s="324">
        <f>'TD2'!B19</f>
        <v>0.56278522338482295</v>
      </c>
      <c r="C19" s="442"/>
      <c r="D19" s="442"/>
      <c r="E19" s="321">
        <f>TD2b!B19</f>
        <v>0.43721477661517705</v>
      </c>
      <c r="F19" s="28">
        <f>TD2b!I19</f>
        <v>0.3194498478651871</v>
      </c>
      <c r="G19" s="28">
        <f>TD2b!P19</f>
        <v>0.17057628417064818</v>
      </c>
      <c r="H19" s="28">
        <f>TD2c!B19</f>
        <v>0.13057803488397471</v>
      </c>
      <c r="I19" s="28">
        <f>TD2c!I19</f>
        <v>6.6354491835071847E-2</v>
      </c>
      <c r="J19" s="28">
        <f>TD2c!P19</f>
        <v>2.2741607402143219E-2</v>
      </c>
      <c r="K19" s="28"/>
      <c r="L19" s="56">
        <f t="shared" si="2"/>
        <v>0.26663849244452886</v>
      </c>
      <c r="M19" s="15">
        <f t="shared" si="3"/>
        <v>0.11776492874998995</v>
      </c>
      <c r="N19" s="15">
        <f t="shared" si="3"/>
        <v>0.14887356369453891</v>
      </c>
      <c r="O19" s="15">
        <f t="shared" si="0"/>
        <v>0.10422179233557634</v>
      </c>
      <c r="P19" s="15">
        <f t="shared" si="1"/>
        <v>3.9998249286673476E-2</v>
      </c>
      <c r="Q19" s="15">
        <f t="shared" si="1"/>
        <v>6.4223543048902862E-2</v>
      </c>
      <c r="R19" s="15">
        <f t="shared" si="1"/>
        <v>4.3612884432928628E-2</v>
      </c>
      <c r="S19" s="14"/>
      <c r="T19" s="15"/>
      <c r="U19" s="13"/>
      <c r="V19" s="2">
        <v>0.43721477661517705</v>
      </c>
      <c r="W19" s="2">
        <v>0.31944984786518704</v>
      </c>
      <c r="X19" s="2">
        <v>0.17057628417064824</v>
      </c>
      <c r="Y19" s="2">
        <v>6.6354491835071847E-2</v>
      </c>
      <c r="Z19" s="2">
        <v>2.2741607402143219E-2</v>
      </c>
      <c r="AA19" s="2">
        <v>0.43211012670664167</v>
      </c>
      <c r="AB19" s="2">
        <v>0.31447849847305798</v>
      </c>
      <c r="AC19" s="2">
        <v>0.16648551726860947</v>
      </c>
      <c r="AD19" s="2">
        <v>6.3484879133767574E-2</v>
      </c>
      <c r="AE19" s="2">
        <v>2.0887819198388446E-2</v>
      </c>
    </row>
    <row r="20" spans="1:31" s="30" customFormat="1" ht="15.05" customHeight="1">
      <c r="A20" s="33">
        <v>1923</v>
      </c>
      <c r="B20" s="324">
        <f>'TD2'!B20</f>
        <v>0.58538749420162106</v>
      </c>
      <c r="C20" s="442"/>
      <c r="D20" s="442"/>
      <c r="E20" s="321">
        <f>TD2b!B20</f>
        <v>0.41461250579837888</v>
      </c>
      <c r="F20" s="28">
        <f>TD2b!I20</f>
        <v>0.2977685499256853</v>
      </c>
      <c r="G20" s="28">
        <f>TD2b!P20</f>
        <v>0.156424930907688</v>
      </c>
      <c r="H20" s="28">
        <f>TD2c!B20</f>
        <v>0.11907863136898129</v>
      </c>
      <c r="I20" s="28">
        <f>TD2c!I20</f>
        <v>5.9064105684361649E-2</v>
      </c>
      <c r="J20" s="28">
        <f>TD2c!P20</f>
        <v>1.997966722614291E-2</v>
      </c>
      <c r="K20" s="28"/>
      <c r="L20" s="56">
        <f t="shared" si="2"/>
        <v>0.25818757489069089</v>
      </c>
      <c r="M20" s="15">
        <f t="shared" si="3"/>
        <v>0.11684395587269358</v>
      </c>
      <c r="N20" s="15">
        <f t="shared" si="3"/>
        <v>0.1413436190179973</v>
      </c>
      <c r="O20" s="15">
        <f t="shared" si="0"/>
        <v>9.7360825223326342E-2</v>
      </c>
      <c r="P20" s="15">
        <f t="shared" si="1"/>
        <v>3.7346299538706704E-2</v>
      </c>
      <c r="Q20" s="15">
        <f t="shared" si="1"/>
        <v>6.0014525684619645E-2</v>
      </c>
      <c r="R20" s="15">
        <f t="shared" si="1"/>
        <v>3.908443845821874E-2</v>
      </c>
      <c r="S20" s="14"/>
      <c r="T20" s="15"/>
      <c r="U20" s="13"/>
      <c r="V20" s="2">
        <v>0.41461250579837894</v>
      </c>
      <c r="W20" s="2">
        <v>0.29776854992568524</v>
      </c>
      <c r="X20" s="2">
        <v>0.15642493090768797</v>
      </c>
      <c r="Y20" s="2">
        <v>5.9064105684361649E-2</v>
      </c>
      <c r="Z20" s="2">
        <v>1.997966722614291E-2</v>
      </c>
      <c r="AA20" s="2">
        <v>0.40977370533150109</v>
      </c>
      <c r="AB20" s="2">
        <v>0.29322791771457973</v>
      </c>
      <c r="AC20" s="2">
        <v>0.15284841614401537</v>
      </c>
      <c r="AD20" s="2">
        <v>5.6545040638163784E-2</v>
      </c>
      <c r="AE20" s="2">
        <v>1.8261077453431793E-2</v>
      </c>
    </row>
    <row r="21" spans="1:31" s="30" customFormat="1" ht="15.05" customHeight="1">
      <c r="A21" s="33">
        <v>1924</v>
      </c>
      <c r="B21" s="324">
        <f>'TD2'!B21</f>
        <v>0.55592957252152542</v>
      </c>
      <c r="C21" s="442"/>
      <c r="D21" s="442"/>
      <c r="E21" s="321">
        <f>TD2b!B21</f>
        <v>0.44407042747847464</v>
      </c>
      <c r="F21" s="28">
        <f>TD2b!I21</f>
        <v>0.32112075775425097</v>
      </c>
      <c r="G21" s="28">
        <f>TD2b!P21</f>
        <v>0.17423080267847399</v>
      </c>
      <c r="H21" s="28">
        <f>TD2c!B21</f>
        <v>0.13400652753557948</v>
      </c>
      <c r="I21" s="28">
        <f>TD2c!I21</f>
        <v>6.7870222283341899E-2</v>
      </c>
      <c r="J21" s="28">
        <f>TD2c!P21</f>
        <v>2.3249502043152428E-2</v>
      </c>
      <c r="K21" s="28"/>
      <c r="L21" s="56">
        <f t="shared" si="2"/>
        <v>0.26983962480000068</v>
      </c>
      <c r="M21" s="15">
        <f t="shared" si="3"/>
        <v>0.12294966972422366</v>
      </c>
      <c r="N21" s="15">
        <f t="shared" si="3"/>
        <v>0.14688995507577698</v>
      </c>
      <c r="O21" s="15">
        <f t="shared" si="0"/>
        <v>0.10636058039513209</v>
      </c>
      <c r="P21" s="15">
        <f t="shared" si="1"/>
        <v>4.0224275142894506E-2</v>
      </c>
      <c r="Q21" s="15">
        <f t="shared" si="1"/>
        <v>6.6136305252237584E-2</v>
      </c>
      <c r="R21" s="15">
        <f t="shared" si="1"/>
        <v>4.4620720240189468E-2</v>
      </c>
      <c r="S21" s="14"/>
      <c r="T21" s="15"/>
      <c r="U21" s="13"/>
      <c r="V21" s="2">
        <v>0.44407042747847464</v>
      </c>
      <c r="W21" s="2">
        <v>0.32112075775425097</v>
      </c>
      <c r="X21" s="2">
        <v>0.17423080267847396</v>
      </c>
      <c r="Y21" s="2">
        <v>6.7870222283341899E-2</v>
      </c>
      <c r="Z21" s="2">
        <v>2.3249502043152431E-2</v>
      </c>
      <c r="AA21" s="2">
        <v>0.43656594612566585</v>
      </c>
      <c r="AB21" s="2">
        <v>0.31393347565839141</v>
      </c>
      <c r="AC21" s="2">
        <v>0.16804630840540569</v>
      </c>
      <c r="AD21" s="2">
        <v>6.3794415947871941E-2</v>
      </c>
      <c r="AE21" s="2">
        <v>2.0980707836779154E-2</v>
      </c>
    </row>
    <row r="22" spans="1:31" s="30" customFormat="1" ht="15.05" customHeight="1">
      <c r="A22" s="33">
        <v>1925</v>
      </c>
      <c r="B22" s="324">
        <f>'TD2'!B22</f>
        <v>0.53645923081175928</v>
      </c>
      <c r="C22" s="442"/>
      <c r="D22" s="442"/>
      <c r="E22" s="321">
        <f>TD2b!B22</f>
        <v>0.46354076918824078</v>
      </c>
      <c r="F22" s="28">
        <f>TD2b!I22</f>
        <v>0.35009523176185775</v>
      </c>
      <c r="G22" s="28">
        <f>TD2b!P22</f>
        <v>0.20244504854676582</v>
      </c>
      <c r="H22" s="28">
        <f>TD2c!B22</f>
        <v>0.15860651133997281</v>
      </c>
      <c r="I22" s="28">
        <f>TD2c!I22</f>
        <v>8.523904172767606E-2</v>
      </c>
      <c r="J22" s="28">
        <f>TD2c!P22</f>
        <v>3.3108484827819591E-2</v>
      </c>
      <c r="K22" s="28"/>
      <c r="L22" s="56">
        <f t="shared" si="2"/>
        <v>0.26109572064147496</v>
      </c>
      <c r="M22" s="15">
        <f t="shared" si="3"/>
        <v>0.11344553742638303</v>
      </c>
      <c r="N22" s="15">
        <f t="shared" si="3"/>
        <v>0.14765018321509193</v>
      </c>
      <c r="O22" s="15">
        <f t="shared" si="0"/>
        <v>0.11720600681908976</v>
      </c>
      <c r="P22" s="15">
        <f t="shared" si="1"/>
        <v>4.383853720679301E-2</v>
      </c>
      <c r="Q22" s="15">
        <f t="shared" si="1"/>
        <v>7.3367469612296746E-2</v>
      </c>
      <c r="R22" s="15">
        <f t="shared" si="1"/>
        <v>5.2130556899856469E-2</v>
      </c>
      <c r="S22" s="14"/>
      <c r="T22" s="15"/>
      <c r="U22" s="13"/>
      <c r="V22" s="2">
        <v>0.46354076918824083</v>
      </c>
      <c r="W22" s="2">
        <v>0.35009523176185764</v>
      </c>
      <c r="X22" s="2">
        <v>0.20244504854676584</v>
      </c>
      <c r="Y22" s="2">
        <v>8.523904172767606E-2</v>
      </c>
      <c r="Z22" s="2">
        <v>3.3108484827819591E-2</v>
      </c>
      <c r="AA22" s="2">
        <v>0.44553790806461568</v>
      </c>
      <c r="AB22" s="2">
        <v>0.33238608743090653</v>
      </c>
      <c r="AC22" s="2">
        <v>0.18619295545598177</v>
      </c>
      <c r="AD22" s="2">
        <v>7.3704494173476853E-2</v>
      </c>
      <c r="AE22" s="2">
        <v>2.6308051760179443E-2</v>
      </c>
    </row>
    <row r="23" spans="1:31" s="30" customFormat="1" ht="15.05" customHeight="1">
      <c r="A23" s="33">
        <v>1926</v>
      </c>
      <c r="B23" s="324">
        <f>'TD2'!B23</f>
        <v>0.5428956423176261</v>
      </c>
      <c r="C23" s="442"/>
      <c r="D23" s="442"/>
      <c r="E23" s="321">
        <f>TD2b!B23</f>
        <v>0.4571043576823739</v>
      </c>
      <c r="F23" s="28">
        <f>TD2b!I23</f>
        <v>0.34613785989788881</v>
      </c>
      <c r="G23" s="28">
        <f>TD2b!P23</f>
        <v>0.19909051389797588</v>
      </c>
      <c r="H23" s="28">
        <f>TD2c!B23</f>
        <v>0.15547752625080261</v>
      </c>
      <c r="I23" s="28">
        <f>TD2c!I23</f>
        <v>8.4590047554456899E-2</v>
      </c>
      <c r="J23" s="28">
        <f>TD2c!P23</f>
        <v>3.3640176310679927E-2</v>
      </c>
      <c r="K23" s="28"/>
      <c r="L23" s="56">
        <f t="shared" si="2"/>
        <v>0.25801384378439801</v>
      </c>
      <c r="M23" s="15">
        <f t="shared" si="3"/>
        <v>0.11096649778448509</v>
      </c>
      <c r="N23" s="15">
        <f t="shared" si="3"/>
        <v>0.14704734599991293</v>
      </c>
      <c r="O23" s="15">
        <f t="shared" si="0"/>
        <v>0.11450046634351899</v>
      </c>
      <c r="P23" s="15">
        <f t="shared" si="1"/>
        <v>4.3612987647173279E-2</v>
      </c>
      <c r="Q23" s="15">
        <f t="shared" si="1"/>
        <v>7.0887478696345707E-2</v>
      </c>
      <c r="R23" s="15">
        <f t="shared" si="1"/>
        <v>5.0949871243776972E-2</v>
      </c>
      <c r="S23" s="14"/>
      <c r="T23" s="15"/>
      <c r="U23" s="13"/>
      <c r="V23" s="2">
        <v>0.4571043576823739</v>
      </c>
      <c r="W23" s="2">
        <v>0.34613785989788881</v>
      </c>
      <c r="X23" s="2">
        <v>0.19909051389797588</v>
      </c>
      <c r="Y23" s="2">
        <v>8.4590047554456899E-2</v>
      </c>
      <c r="Z23" s="2">
        <v>3.3640176310679934E-2</v>
      </c>
      <c r="AA23" s="2">
        <v>0.44348775886909975</v>
      </c>
      <c r="AB23" s="2">
        <v>0.33280735870198241</v>
      </c>
      <c r="AC23" s="2">
        <v>0.18700619184333572</v>
      </c>
      <c r="AD23" s="2">
        <v>7.5471338463855148E-2</v>
      </c>
      <c r="AE23" s="2">
        <v>2.7852702967074806E-2</v>
      </c>
    </row>
    <row r="24" spans="1:31" s="30" customFormat="1" ht="15.05" customHeight="1">
      <c r="A24" s="33">
        <v>1927</v>
      </c>
      <c r="B24" s="324">
        <f>'TD2'!B24</f>
        <v>0.53331543891166033</v>
      </c>
      <c r="C24" s="442"/>
      <c r="D24" s="443"/>
      <c r="E24" s="321">
        <f>TD2b!B24</f>
        <v>0.46668456108833972</v>
      </c>
      <c r="F24" s="28">
        <f>TD2b!I24</f>
        <v>0.35691028338606851</v>
      </c>
      <c r="G24" s="28">
        <f>TD2b!P24</f>
        <v>0.21025033880744509</v>
      </c>
      <c r="H24" s="28">
        <f>TD2c!B24</f>
        <v>0.1659692252610481</v>
      </c>
      <c r="I24" s="28">
        <f>TD2c!I24</f>
        <v>9.2539418014410207E-2</v>
      </c>
      <c r="J24" s="28">
        <f>TD2c!P24</f>
        <v>3.7542140165501309E-2</v>
      </c>
      <c r="K24" s="28"/>
      <c r="L24" s="56">
        <f t="shared" si="2"/>
        <v>0.25643422228089463</v>
      </c>
      <c r="M24" s="15">
        <f t="shared" si="3"/>
        <v>0.10977427770227122</v>
      </c>
      <c r="N24" s="15">
        <f t="shared" si="3"/>
        <v>0.14665994457862341</v>
      </c>
      <c r="O24" s="15">
        <f t="shared" si="0"/>
        <v>0.11771092079303488</v>
      </c>
      <c r="P24" s="15">
        <f t="shared" si="1"/>
        <v>4.4281113546396994E-2</v>
      </c>
      <c r="Q24" s="15">
        <f t="shared" si="1"/>
        <v>7.342980724663789E-2</v>
      </c>
      <c r="R24" s="15">
        <f t="shared" si="1"/>
        <v>5.4997277848908899E-2</v>
      </c>
      <c r="S24" s="14"/>
      <c r="T24" s="15"/>
      <c r="U24" s="13"/>
      <c r="V24" s="2">
        <v>0.46668456108833972</v>
      </c>
      <c r="W24" s="2">
        <v>0.35691028338606851</v>
      </c>
      <c r="X24" s="2">
        <v>0.21025033880744509</v>
      </c>
      <c r="Y24" s="2">
        <v>9.2539418014410207E-2</v>
      </c>
      <c r="Z24" s="2">
        <v>3.7542140165501309E-2</v>
      </c>
      <c r="AA24" s="2">
        <v>0.44963173431428638</v>
      </c>
      <c r="AB24" s="2">
        <v>0.34020190484278984</v>
      </c>
      <c r="AC24" s="2">
        <v>0.1949471810002813</v>
      </c>
      <c r="AD24" s="2">
        <v>8.0828641126156509E-2</v>
      </c>
      <c r="AE24" s="2">
        <v>3.0468965534128589E-2</v>
      </c>
    </row>
    <row r="25" spans="1:31" s="30" customFormat="1" ht="15.05" customHeight="1">
      <c r="A25" s="33">
        <v>1928</v>
      </c>
      <c r="B25" s="324">
        <f>'TD2'!B25</f>
        <v>0.50711288401260446</v>
      </c>
      <c r="C25" s="442"/>
      <c r="D25" s="443"/>
      <c r="E25" s="321">
        <f>TD2b!B25</f>
        <v>0.49288711598739554</v>
      </c>
      <c r="F25" s="28">
        <f>TD2b!I25</f>
        <v>0.38563682916406899</v>
      </c>
      <c r="G25" s="28">
        <f>TD2b!P25</f>
        <v>0.23940249505397071</v>
      </c>
      <c r="H25" s="28">
        <f>TD2c!B25</f>
        <v>0.1939901173622455</v>
      </c>
      <c r="I25" s="28">
        <f>TD2c!I25</f>
        <v>0.11540899580778979</v>
      </c>
      <c r="J25" s="28">
        <f>TD2c!P25</f>
        <v>5.0245153107773423E-2</v>
      </c>
      <c r="K25" s="28"/>
      <c r="L25" s="56">
        <f t="shared" si="2"/>
        <v>0.25348462093342483</v>
      </c>
      <c r="M25" s="15">
        <f t="shared" si="3"/>
        <v>0.10725028682332655</v>
      </c>
      <c r="N25" s="15">
        <f t="shared" si="3"/>
        <v>0.14623433411009829</v>
      </c>
      <c r="O25" s="15">
        <f t="shared" si="0"/>
        <v>0.12399349924618092</v>
      </c>
      <c r="P25" s="15">
        <f t="shared" si="1"/>
        <v>4.5412377691725209E-2</v>
      </c>
      <c r="Q25" s="15">
        <f t="shared" si="1"/>
        <v>7.8581121554455707E-2</v>
      </c>
      <c r="R25" s="15">
        <f t="shared" si="1"/>
        <v>6.5163842700016378E-2</v>
      </c>
      <c r="S25" s="14"/>
      <c r="T25" s="15"/>
      <c r="U25" s="13"/>
      <c r="V25" s="2">
        <v>0.49288711598739554</v>
      </c>
      <c r="W25" s="2">
        <v>0.38563682916406899</v>
      </c>
      <c r="X25" s="2">
        <v>0.23940249505397071</v>
      </c>
      <c r="Y25" s="2">
        <v>0.11540899580778978</v>
      </c>
      <c r="Z25" s="2">
        <v>5.0245153107773437E-2</v>
      </c>
      <c r="AA25" s="2">
        <v>0.46267313467666499</v>
      </c>
      <c r="AB25" s="2">
        <v>0.3557549611230002</v>
      </c>
      <c r="AC25" s="2">
        <v>0.21091164267741028</v>
      </c>
      <c r="AD25" s="2">
        <v>9.3360951503904263E-2</v>
      </c>
      <c r="AE25" s="2">
        <v>3.7333662969452022E-2</v>
      </c>
    </row>
    <row r="26" spans="1:31" s="30" customFormat="1" ht="15.05" customHeight="1">
      <c r="A26" s="32">
        <v>1929</v>
      </c>
      <c r="B26" s="325">
        <f>'TD2'!B26</f>
        <v>0.53290412103992757</v>
      </c>
      <c r="C26" s="440"/>
      <c r="D26" s="441"/>
      <c r="E26" s="322">
        <f>TD2b!B26</f>
        <v>0.46709587896007243</v>
      </c>
      <c r="F26" s="31">
        <f>TD2b!I26</f>
        <v>0.36483031304114105</v>
      </c>
      <c r="G26" s="31">
        <f>TD2b!P26</f>
        <v>0.22352883584556568</v>
      </c>
      <c r="H26" s="31">
        <f>TD2c!B26</f>
        <v>0.18066498819641161</v>
      </c>
      <c r="I26" s="31">
        <f>TD2c!I26</f>
        <v>0.109136849756772</v>
      </c>
      <c r="J26" s="31">
        <f>TD2c!P26</f>
        <v>4.9902636063775881E-2</v>
      </c>
      <c r="K26" s="31"/>
      <c r="L26" s="57">
        <f t="shared" si="2"/>
        <v>0.24356704311450675</v>
      </c>
      <c r="M26" s="21">
        <f t="shared" si="3"/>
        <v>0.10226556591893138</v>
      </c>
      <c r="N26" s="21">
        <f t="shared" si="3"/>
        <v>0.14130147719557537</v>
      </c>
      <c r="O26" s="21">
        <f t="shared" si="0"/>
        <v>0.11439198608879368</v>
      </c>
      <c r="P26" s="21">
        <f t="shared" si="1"/>
        <v>4.2863847649154074E-2</v>
      </c>
      <c r="Q26" s="21">
        <f t="shared" si="1"/>
        <v>7.1528138439639607E-2</v>
      </c>
      <c r="R26" s="21">
        <f t="shared" si="1"/>
        <v>5.923421369299612E-2</v>
      </c>
      <c r="S26" s="20"/>
      <c r="T26" s="15"/>
      <c r="U26" s="13"/>
      <c r="V26" s="2">
        <v>0.46709587896007237</v>
      </c>
      <c r="W26" s="2">
        <v>0.36483031304114116</v>
      </c>
      <c r="X26" s="2">
        <v>0.22352883584556571</v>
      </c>
      <c r="Y26" s="2">
        <v>0.10913684975677204</v>
      </c>
      <c r="Z26" s="2">
        <v>4.9902636063775881E-2</v>
      </c>
      <c r="AA26" s="2">
        <v>0.43973459543652443</v>
      </c>
      <c r="AB26" s="2">
        <v>0.33775517108278003</v>
      </c>
      <c r="AC26" s="2">
        <v>0.19755574736048817</v>
      </c>
      <c r="AD26" s="2">
        <v>8.772661212580575E-2</v>
      </c>
      <c r="AE26" s="2">
        <v>3.6095318092467736E-2</v>
      </c>
    </row>
    <row r="27" spans="1:31" s="30" customFormat="1" ht="15.05" customHeight="1">
      <c r="A27" s="34">
        <v>1930</v>
      </c>
      <c r="B27" s="326">
        <f>'TD2'!B27</f>
        <v>0.56134545015565329</v>
      </c>
      <c r="C27" s="442"/>
      <c r="D27" s="442"/>
      <c r="E27" s="323">
        <f>TD2b!B27</f>
        <v>0.43865454984434671</v>
      </c>
      <c r="F27" s="29">
        <f>TD2b!I27</f>
        <v>0.32063078624787289</v>
      </c>
      <c r="G27" s="29">
        <f>TD2b!P27</f>
        <v>0.17223273140378861</v>
      </c>
      <c r="H27" s="29">
        <f>TD2c!B27</f>
        <v>0.13204208063817591</v>
      </c>
      <c r="I27" s="29">
        <f>TD2c!I27</f>
        <v>7.0742560079510963E-2</v>
      </c>
      <c r="J27" s="29">
        <f>TD2c!P27</f>
        <v>2.844552268674104E-2</v>
      </c>
      <c r="K27" s="29"/>
      <c r="L27" s="58">
        <f t="shared" si="2"/>
        <v>0.26642181844055812</v>
      </c>
      <c r="M27" s="25">
        <f t="shared" si="3"/>
        <v>0.11802376359647382</v>
      </c>
      <c r="N27" s="25">
        <f t="shared" si="3"/>
        <v>0.14839805484408428</v>
      </c>
      <c r="O27" s="25">
        <f t="shared" si="0"/>
        <v>0.10149017132427765</v>
      </c>
      <c r="P27" s="25">
        <f t="shared" si="1"/>
        <v>4.0190650765612707E-2</v>
      </c>
      <c r="Q27" s="25">
        <f t="shared" si="1"/>
        <v>6.1299520558664944E-2</v>
      </c>
      <c r="R27" s="25">
        <f t="shared" si="1"/>
        <v>4.2297037392769923E-2</v>
      </c>
      <c r="S27" s="24"/>
      <c r="T27" s="15"/>
      <c r="U27" s="13"/>
      <c r="V27" s="2">
        <v>0.43865454984434671</v>
      </c>
      <c r="W27" s="2">
        <v>0.32063078624787295</v>
      </c>
      <c r="X27" s="2">
        <v>0.17223273140378864</v>
      </c>
      <c r="Y27" s="2">
        <v>7.0742560079510963E-2</v>
      </c>
      <c r="Z27" s="2">
        <v>2.8445522686741043E-2</v>
      </c>
      <c r="AA27" s="2">
        <v>0.43244736927172944</v>
      </c>
      <c r="AB27" s="2">
        <v>0.31463600620038035</v>
      </c>
      <c r="AC27" s="2">
        <v>0.16715336087223565</v>
      </c>
      <c r="AD27" s="2">
        <v>6.6430881114153489E-2</v>
      </c>
      <c r="AE27" s="2">
        <v>2.5305437662697106E-2</v>
      </c>
    </row>
    <row r="28" spans="1:31" s="30" customFormat="1" ht="15.05" customHeight="1">
      <c r="A28" s="33">
        <v>1931</v>
      </c>
      <c r="B28" s="324">
        <f>'TD2'!B28</f>
        <v>0.55456799987568017</v>
      </c>
      <c r="C28" s="442"/>
      <c r="D28" s="442"/>
      <c r="E28" s="321">
        <f>TD2b!B28</f>
        <v>0.44543200012431983</v>
      </c>
      <c r="F28" s="28">
        <f>TD2b!I28</f>
        <v>0.31230867017434899</v>
      </c>
      <c r="G28" s="28">
        <f>TD2b!P28</f>
        <v>0.15498458756689248</v>
      </c>
      <c r="H28" s="28">
        <f>TD2c!B28</f>
        <v>0.1156577860672362</v>
      </c>
      <c r="I28" s="28">
        <f>TD2c!I28</f>
        <v>5.893396822508664E-2</v>
      </c>
      <c r="J28" s="28">
        <f>TD2c!P28</f>
        <v>2.249901388284517E-2</v>
      </c>
      <c r="K28" s="28"/>
      <c r="L28" s="56">
        <f t="shared" si="2"/>
        <v>0.29044741255742734</v>
      </c>
      <c r="M28" s="15">
        <f t="shared" si="3"/>
        <v>0.13312332994997084</v>
      </c>
      <c r="N28" s="15">
        <f t="shared" si="3"/>
        <v>0.15732408260745651</v>
      </c>
      <c r="O28" s="15">
        <f t="shared" si="0"/>
        <v>9.6050619341805837E-2</v>
      </c>
      <c r="P28" s="15">
        <f t="shared" si="1"/>
        <v>3.9326801499656283E-2</v>
      </c>
      <c r="Q28" s="15">
        <f t="shared" si="1"/>
        <v>5.6723817842149561E-2</v>
      </c>
      <c r="R28" s="15">
        <f t="shared" si="1"/>
        <v>3.643495434224147E-2</v>
      </c>
      <c r="S28" s="14"/>
      <c r="T28" s="15"/>
      <c r="U28" s="13"/>
      <c r="V28" s="2">
        <v>0.44543200012431983</v>
      </c>
      <c r="W28" s="2">
        <v>0.31230867017434905</v>
      </c>
      <c r="X28" s="2">
        <v>0.15498458756689251</v>
      </c>
      <c r="Y28" s="2">
        <v>5.893396822508664E-2</v>
      </c>
      <c r="Z28" s="2">
        <v>2.2499013882845174E-2</v>
      </c>
      <c r="AA28" s="2">
        <v>0.44400930269610428</v>
      </c>
      <c r="AB28" s="2">
        <v>0.3109504964521424</v>
      </c>
      <c r="AC28" s="2">
        <v>0.15394874651702928</v>
      </c>
      <c r="AD28" s="2">
        <v>5.7707810529042336E-2</v>
      </c>
      <c r="AE28" s="2">
        <v>2.1317198079347174E-2</v>
      </c>
    </row>
    <row r="29" spans="1:31" s="30" customFormat="1" ht="15.05" customHeight="1">
      <c r="A29" s="33">
        <v>1932</v>
      </c>
      <c r="B29" s="324">
        <f>'TD2'!B29</f>
        <v>0.53629788222738495</v>
      </c>
      <c r="C29" s="442"/>
      <c r="D29" s="442"/>
      <c r="E29" s="321">
        <f>TD2b!B29</f>
        <v>0.46370211777261511</v>
      </c>
      <c r="F29" s="28">
        <f>TD2b!I29</f>
        <v>0.32668123311510788</v>
      </c>
      <c r="G29" s="28">
        <f>TD2b!P29</f>
        <v>0.15555930046295791</v>
      </c>
      <c r="H29" s="28">
        <f>TD2c!B29</f>
        <v>0.1162300661333614</v>
      </c>
      <c r="I29" s="28">
        <f>TD2c!I29</f>
        <v>5.9695090930959031E-2</v>
      </c>
      <c r="J29" s="28">
        <f>TD2c!P29</f>
        <v>1.989468475619947E-2</v>
      </c>
      <c r="K29" s="28"/>
      <c r="L29" s="56">
        <f t="shared" si="2"/>
        <v>0.3081428173096572</v>
      </c>
      <c r="M29" s="15">
        <f t="shared" si="3"/>
        <v>0.13702088465750722</v>
      </c>
      <c r="N29" s="15">
        <f t="shared" si="3"/>
        <v>0.17112193265214998</v>
      </c>
      <c r="O29" s="15">
        <f t="shared" si="0"/>
        <v>9.5864209531998867E-2</v>
      </c>
      <c r="P29" s="15">
        <f t="shared" si="1"/>
        <v>3.9329234329596507E-2</v>
      </c>
      <c r="Q29" s="15">
        <f t="shared" si="1"/>
        <v>5.6534975202402367E-2</v>
      </c>
      <c r="R29" s="15">
        <f t="shared" si="1"/>
        <v>3.9800406174759564E-2</v>
      </c>
      <c r="S29" s="14"/>
      <c r="T29" s="15"/>
      <c r="U29" s="13"/>
      <c r="V29" s="2">
        <v>0.46370211777261511</v>
      </c>
      <c r="W29" s="2">
        <v>0.32668123311510788</v>
      </c>
      <c r="X29" s="2">
        <v>0.15555930046295793</v>
      </c>
      <c r="Y29" s="2">
        <v>5.9695090930959031E-2</v>
      </c>
      <c r="Z29" s="2">
        <v>1.9894684756199467E-2</v>
      </c>
      <c r="AA29" s="2">
        <v>0.46360832971445498</v>
      </c>
      <c r="AB29" s="2">
        <v>0.32662846579628169</v>
      </c>
      <c r="AC29" s="2">
        <v>0.15562770096061632</v>
      </c>
      <c r="AD29" s="2">
        <v>5.9559651708921878E-2</v>
      </c>
      <c r="AE29" s="2">
        <v>1.9483188767247483E-2</v>
      </c>
    </row>
    <row r="30" spans="1:31" s="30" customFormat="1" ht="15.05" customHeight="1">
      <c r="A30" s="33">
        <v>1933</v>
      </c>
      <c r="B30" s="324">
        <f>'TD2'!B30</f>
        <v>0.5439818556943824</v>
      </c>
      <c r="C30" s="442"/>
      <c r="D30" s="442"/>
      <c r="E30" s="321">
        <f>TD2b!B30</f>
        <v>0.4560181443056176</v>
      </c>
      <c r="F30" s="28">
        <f>TD2b!I30</f>
        <v>0.33186730415772486</v>
      </c>
      <c r="G30" s="28">
        <f>TD2b!P30</f>
        <v>0.16460087350020169</v>
      </c>
      <c r="H30" s="28">
        <f>TD2c!B30</f>
        <v>0.1246465948030035</v>
      </c>
      <c r="I30" s="28">
        <f>TD2c!I30</f>
        <v>6.6088668867149897E-2</v>
      </c>
      <c r="J30" s="28">
        <f>TD2c!P30</f>
        <v>2.3442619303236292E-2</v>
      </c>
      <c r="K30" s="28"/>
      <c r="L30" s="56">
        <f t="shared" si="2"/>
        <v>0.29141727080541591</v>
      </c>
      <c r="M30" s="15">
        <f t="shared" si="3"/>
        <v>0.12415084014789274</v>
      </c>
      <c r="N30" s="15">
        <f t="shared" si="3"/>
        <v>0.16726643065752317</v>
      </c>
      <c r="O30" s="15">
        <f t="shared" si="0"/>
        <v>9.8512204633051798E-2</v>
      </c>
      <c r="P30" s="15">
        <f t="shared" si="1"/>
        <v>3.9954278697198198E-2</v>
      </c>
      <c r="Q30" s="15">
        <f t="shared" si="1"/>
        <v>5.85579259358536E-2</v>
      </c>
      <c r="R30" s="15">
        <f t="shared" si="1"/>
        <v>4.2646049563913602E-2</v>
      </c>
      <c r="S30" s="14"/>
      <c r="T30" s="15"/>
      <c r="U30" s="13"/>
      <c r="V30" s="2">
        <v>0.4560181443056176</v>
      </c>
      <c r="W30" s="2">
        <v>0.33186730415772486</v>
      </c>
      <c r="X30" s="2">
        <v>0.16460087350020167</v>
      </c>
      <c r="Y30" s="2">
        <v>6.6088668867149897E-2</v>
      </c>
      <c r="Z30" s="2">
        <v>2.3442619303236288E-2</v>
      </c>
      <c r="AA30" s="2">
        <v>0.45168236739527096</v>
      </c>
      <c r="AB30" s="2">
        <v>0.32761451006499942</v>
      </c>
      <c r="AC30" s="2">
        <v>0.160924641754773</v>
      </c>
      <c r="AD30" s="2">
        <v>6.2895552629160717E-2</v>
      </c>
      <c r="AE30" s="2">
        <v>2.1429163380583247E-2</v>
      </c>
    </row>
    <row r="31" spans="1:31" s="30" customFormat="1" ht="15.05" customHeight="1">
      <c r="A31" s="33">
        <v>1934</v>
      </c>
      <c r="B31" s="324">
        <f>'TD2'!B31</f>
        <v>0.54216458027856362</v>
      </c>
      <c r="C31" s="442"/>
      <c r="D31" s="442"/>
      <c r="E31" s="321">
        <f>TD2b!B31</f>
        <v>0.45783541972143638</v>
      </c>
      <c r="F31" s="28">
        <f>TD2b!I31</f>
        <v>0.33713476801859793</v>
      </c>
      <c r="G31" s="28">
        <f>TD2b!P31</f>
        <v>0.16396989069448939</v>
      </c>
      <c r="H31" s="28">
        <f>TD2c!B31</f>
        <v>0.1229505717806367</v>
      </c>
      <c r="I31" s="28">
        <f>TD2c!I31</f>
        <v>6.1291146492561711E-2</v>
      </c>
      <c r="J31" s="28">
        <f>TD2c!P31</f>
        <v>2.0732433519932793E-2</v>
      </c>
      <c r="K31" s="28"/>
      <c r="L31" s="56">
        <f t="shared" si="2"/>
        <v>0.29386552902694696</v>
      </c>
      <c r="M31" s="15">
        <f t="shared" si="3"/>
        <v>0.12070065170283845</v>
      </c>
      <c r="N31" s="15">
        <f t="shared" si="3"/>
        <v>0.17316487732410854</v>
      </c>
      <c r="O31" s="15">
        <f t="shared" si="0"/>
        <v>0.10267874420192769</v>
      </c>
      <c r="P31" s="15">
        <f t="shared" si="1"/>
        <v>4.1019318913852687E-2</v>
      </c>
      <c r="Q31" s="15">
        <f t="shared" si="1"/>
        <v>6.1659425288074991E-2</v>
      </c>
      <c r="R31" s="15">
        <f t="shared" si="1"/>
        <v>4.0558712972628919E-2</v>
      </c>
      <c r="S31" s="14"/>
      <c r="T31" s="15"/>
      <c r="U31" s="13"/>
      <c r="V31" s="2">
        <v>0.45783541972143638</v>
      </c>
      <c r="W31" s="2">
        <v>0.33713476801859793</v>
      </c>
      <c r="X31" s="2">
        <v>0.16396989069448942</v>
      </c>
      <c r="Y31" s="2">
        <v>6.1291146492561711E-2</v>
      </c>
      <c r="Z31" s="2">
        <v>2.0732433519932786E-2</v>
      </c>
      <c r="AA31" s="2">
        <v>0.4517399719890271</v>
      </c>
      <c r="AB31" s="2">
        <v>0.33107340603396196</v>
      </c>
      <c r="AC31" s="2">
        <v>0.16001074812598323</v>
      </c>
      <c r="AD31" s="2">
        <v>5.8927968438780606E-2</v>
      </c>
      <c r="AE31" s="2">
        <v>1.9339340189978575E-2</v>
      </c>
    </row>
    <row r="32" spans="1:31" s="30" customFormat="1" ht="15.05" customHeight="1">
      <c r="A32" s="33">
        <v>1935</v>
      </c>
      <c r="B32" s="324">
        <f>'TD2'!B32</f>
        <v>0.55506017287570231</v>
      </c>
      <c r="C32" s="442"/>
      <c r="D32" s="442"/>
      <c r="E32" s="321">
        <f>TD2b!B32</f>
        <v>0.44493982712429764</v>
      </c>
      <c r="F32" s="28">
        <f>TD2b!I32</f>
        <v>0.32284768837368438</v>
      </c>
      <c r="G32" s="28">
        <f>TD2b!P32</f>
        <v>0.16676285163429341</v>
      </c>
      <c r="H32" s="28">
        <f>TD2c!B32</f>
        <v>0.12634133834442149</v>
      </c>
      <c r="I32" s="28">
        <f>TD2c!I32</f>
        <v>6.3922876063773254E-2</v>
      </c>
      <c r="J32" s="28">
        <f>TD2c!P32</f>
        <v>2.187947926957198E-2</v>
      </c>
      <c r="K32" s="28"/>
      <c r="L32" s="56">
        <f t="shared" si="2"/>
        <v>0.2781769754900042</v>
      </c>
      <c r="M32" s="15">
        <f t="shared" si="3"/>
        <v>0.12209213875061325</v>
      </c>
      <c r="N32" s="15">
        <f t="shared" si="3"/>
        <v>0.15608483673939097</v>
      </c>
      <c r="O32" s="15">
        <f t="shared" si="0"/>
        <v>0.10283997557052016</v>
      </c>
      <c r="P32" s="15">
        <f t="shared" si="1"/>
        <v>4.0421513289871924E-2</v>
      </c>
      <c r="Q32" s="15">
        <f t="shared" si="1"/>
        <v>6.2418462280648235E-2</v>
      </c>
      <c r="R32" s="15">
        <f t="shared" si="1"/>
        <v>4.2043396794201271E-2</v>
      </c>
      <c r="S32" s="14"/>
      <c r="T32" s="15"/>
      <c r="U32" s="13"/>
      <c r="V32" s="2">
        <v>0.44493982712429753</v>
      </c>
      <c r="W32" s="2">
        <v>0.32284768837368438</v>
      </c>
      <c r="X32" s="2">
        <v>0.16676285163429341</v>
      </c>
      <c r="Y32" s="2">
        <v>6.3922876063773254E-2</v>
      </c>
      <c r="Z32" s="2">
        <v>2.1879479269571976E-2</v>
      </c>
      <c r="AA32" s="2">
        <v>0.43544972431210993</v>
      </c>
      <c r="AB32" s="2">
        <v>0.31341366460781556</v>
      </c>
      <c r="AC32" s="2">
        <v>0.1596768275504705</v>
      </c>
      <c r="AD32" s="2">
        <v>5.9641835390475385E-2</v>
      </c>
      <c r="AE32" s="2">
        <v>1.9755016645628291E-2</v>
      </c>
    </row>
    <row r="33" spans="1:31" s="30" customFormat="1" ht="15.05" customHeight="1">
      <c r="A33" s="33">
        <v>1936</v>
      </c>
      <c r="B33" s="324">
        <f>'TD2'!B33</f>
        <v>0.53406224905523736</v>
      </c>
      <c r="C33" s="442"/>
      <c r="D33" s="442"/>
      <c r="E33" s="321">
        <f>TD2b!B33</f>
        <v>0.46593775094476259</v>
      </c>
      <c r="F33" s="28">
        <f>TD2b!I33</f>
        <v>0.34638718695803566</v>
      </c>
      <c r="G33" s="28">
        <f>TD2b!P33</f>
        <v>0.1928824418021155</v>
      </c>
      <c r="H33" s="28">
        <f>TD2c!B33</f>
        <v>0.148582650333416</v>
      </c>
      <c r="I33" s="28">
        <f>TD2c!I33</f>
        <v>7.5652325543874785E-2</v>
      </c>
      <c r="J33" s="28">
        <f>TD2c!P33</f>
        <v>2.5369178210276941E-2</v>
      </c>
      <c r="K33" s="28"/>
      <c r="L33" s="56">
        <f t="shared" si="2"/>
        <v>0.27305530914264708</v>
      </c>
      <c r="M33" s="15">
        <f t="shared" si="3"/>
        <v>0.11955056398672692</v>
      </c>
      <c r="N33" s="15">
        <f t="shared" si="3"/>
        <v>0.15350474515592016</v>
      </c>
      <c r="O33" s="15">
        <f t="shared" si="0"/>
        <v>0.11723011625824072</v>
      </c>
      <c r="P33" s="15">
        <f t="shared" si="1"/>
        <v>4.4299791468699501E-2</v>
      </c>
      <c r="Q33" s="15">
        <f t="shared" si="1"/>
        <v>7.2930324789541215E-2</v>
      </c>
      <c r="R33" s="15">
        <f t="shared" si="1"/>
        <v>5.0283147333597844E-2</v>
      </c>
      <c r="S33" s="14"/>
      <c r="T33" s="15"/>
      <c r="U33" s="13"/>
      <c r="V33" s="2">
        <v>0.46593775094476259</v>
      </c>
      <c r="W33" s="2">
        <v>0.34638718695803566</v>
      </c>
      <c r="X33" s="2">
        <v>0.1928824418021155</v>
      </c>
      <c r="Y33" s="2">
        <v>7.5652325543874785E-2</v>
      </c>
      <c r="Z33" s="2">
        <v>2.5369178210276937E-2</v>
      </c>
      <c r="AA33" s="2">
        <v>0.45148456484514654</v>
      </c>
      <c r="AB33" s="2">
        <v>0.33219928237784557</v>
      </c>
      <c r="AC33" s="2">
        <v>0.18163690434639354</v>
      </c>
      <c r="AD33" s="2">
        <v>6.916217674902092E-2</v>
      </c>
      <c r="AE33" s="2">
        <v>2.2540123001462402E-2</v>
      </c>
    </row>
    <row r="34" spans="1:31" s="30" customFormat="1" ht="15.05" customHeight="1">
      <c r="A34" s="33">
        <v>1937</v>
      </c>
      <c r="B34" s="324">
        <f>'TD2'!B34</f>
        <v>0.55768588239419825</v>
      </c>
      <c r="C34" s="442"/>
      <c r="D34" s="443"/>
      <c r="E34" s="321">
        <f>TD2b!B34</f>
        <v>0.44231411760580175</v>
      </c>
      <c r="F34" s="28">
        <f>TD2b!I34</f>
        <v>0.32268704748036348</v>
      </c>
      <c r="G34" s="28">
        <f>TD2b!P34</f>
        <v>0.17149341603070709</v>
      </c>
      <c r="H34" s="28">
        <f>TD2c!B34</f>
        <v>0.1302364848807577</v>
      </c>
      <c r="I34" s="28">
        <f>TD2c!I34</f>
        <v>6.4944611660107621E-2</v>
      </c>
      <c r="J34" s="28">
        <f>TD2c!P34</f>
        <v>2.174382143155763E-2</v>
      </c>
      <c r="K34" s="28"/>
      <c r="L34" s="56">
        <f t="shared" si="2"/>
        <v>0.27082070157509464</v>
      </c>
      <c r="M34" s="15">
        <f t="shared" si="3"/>
        <v>0.11962707012543827</v>
      </c>
      <c r="N34" s="15">
        <f t="shared" si="3"/>
        <v>0.15119363144965639</v>
      </c>
      <c r="O34" s="15">
        <f t="shared" si="0"/>
        <v>0.10654880437059946</v>
      </c>
      <c r="P34" s="15">
        <f t="shared" si="1"/>
        <v>4.1256931149949383E-2</v>
      </c>
      <c r="Q34" s="15">
        <f t="shared" si="1"/>
        <v>6.5291873220650082E-2</v>
      </c>
      <c r="R34" s="15">
        <f t="shared" si="1"/>
        <v>4.3200790228549987E-2</v>
      </c>
      <c r="S34" s="14"/>
      <c r="T34" s="15"/>
      <c r="U34" s="13"/>
      <c r="V34" s="2">
        <v>0.44231411760580175</v>
      </c>
      <c r="W34" s="2">
        <v>0.32268704748036348</v>
      </c>
      <c r="X34" s="2">
        <v>0.17149341603070714</v>
      </c>
      <c r="Y34" s="2">
        <v>6.4944611660107621E-2</v>
      </c>
      <c r="Z34" s="2">
        <v>2.174382143155763E-2</v>
      </c>
      <c r="AA34" s="2">
        <v>0.43542824607292985</v>
      </c>
      <c r="AB34" s="2">
        <v>0.31593929704805068</v>
      </c>
      <c r="AC34" s="2">
        <v>0.16668356532238626</v>
      </c>
      <c r="AD34" s="2">
        <v>6.2337584623255032E-2</v>
      </c>
      <c r="AE34" s="2">
        <v>2.0258395638993152E-2</v>
      </c>
    </row>
    <row r="35" spans="1:31" s="30" customFormat="1" ht="15.05" customHeight="1">
      <c r="A35" s="33">
        <v>1938</v>
      </c>
      <c r="B35" s="324">
        <f>'TD2'!B35</f>
        <v>0.55925162429228137</v>
      </c>
      <c r="C35" s="442"/>
      <c r="D35" s="443"/>
      <c r="E35" s="321">
        <f>TD2b!B35</f>
        <v>0.44074837570771869</v>
      </c>
      <c r="F35" s="28">
        <f>TD2b!I35</f>
        <v>0.31344715447994287</v>
      </c>
      <c r="G35" s="28">
        <f>TD2b!P35</f>
        <v>0.15754923180145181</v>
      </c>
      <c r="H35" s="28">
        <f>TD2c!B35</f>
        <v>0.11775878298539791</v>
      </c>
      <c r="I35" s="28">
        <f>TD2c!I35</f>
        <v>5.883863074939498E-2</v>
      </c>
      <c r="J35" s="28">
        <f>TD2c!P35</f>
        <v>2.1945121575450068E-2</v>
      </c>
      <c r="K35" s="28"/>
      <c r="L35" s="56">
        <f t="shared" si="2"/>
        <v>0.28319914390626688</v>
      </c>
      <c r="M35" s="15">
        <f t="shared" si="3"/>
        <v>0.12730122122777582</v>
      </c>
      <c r="N35" s="15">
        <f t="shared" si="3"/>
        <v>0.15589792267849106</v>
      </c>
      <c r="O35" s="15">
        <f t="shared" si="0"/>
        <v>9.8710601052056826E-2</v>
      </c>
      <c r="P35" s="15">
        <f t="shared" si="1"/>
        <v>3.9790448816053897E-2</v>
      </c>
      <c r="Q35" s="15">
        <f t="shared" si="1"/>
        <v>5.8920152236002929E-2</v>
      </c>
      <c r="R35" s="15">
        <f t="shared" si="1"/>
        <v>3.6893509173944912E-2</v>
      </c>
      <c r="S35" s="14"/>
      <c r="T35" s="15"/>
      <c r="U35" s="13"/>
      <c r="V35" s="2">
        <v>0.44074837570771869</v>
      </c>
      <c r="W35" s="2">
        <v>0.31344715447994287</v>
      </c>
      <c r="X35" s="2">
        <v>0.15754923180145183</v>
      </c>
      <c r="Y35" s="2">
        <v>5.883863074939498E-2</v>
      </c>
      <c r="Z35" s="2">
        <v>2.1945121575450074E-2</v>
      </c>
      <c r="AA35" s="2">
        <v>0.43125500055513116</v>
      </c>
      <c r="AB35" s="2">
        <v>0.30408192427626424</v>
      </c>
      <c r="AC35" s="2">
        <v>0.15021531373925681</v>
      </c>
      <c r="AD35" s="2">
        <v>5.3556141157958898E-2</v>
      </c>
      <c r="AE35" s="2">
        <v>1.79580584983998E-2</v>
      </c>
    </row>
    <row r="36" spans="1:31" s="30" customFormat="1" ht="15.05" customHeight="1">
      <c r="A36" s="32">
        <v>1939</v>
      </c>
      <c r="B36" s="325">
        <f>'TD2'!B36</f>
        <v>0.54482114358244416</v>
      </c>
      <c r="C36" s="440"/>
      <c r="D36" s="441"/>
      <c r="E36" s="322">
        <f>TD2b!B36</f>
        <v>0.4551788564175559</v>
      </c>
      <c r="F36" s="31">
        <f>TD2b!I36</f>
        <v>0.32278713247011737</v>
      </c>
      <c r="G36" s="31">
        <f>TD2b!P36</f>
        <v>0.16175457419534939</v>
      </c>
      <c r="H36" s="31">
        <f>TD2c!B36</f>
        <v>0.120577644293693</v>
      </c>
      <c r="I36" s="31">
        <f>TD2c!I36</f>
        <v>5.8716316119173086E-2</v>
      </c>
      <c r="J36" s="31">
        <f>TD2c!P36</f>
        <v>1.9634411446568061E-2</v>
      </c>
      <c r="K36" s="31"/>
      <c r="L36" s="57">
        <f t="shared" si="2"/>
        <v>0.29342428222220651</v>
      </c>
      <c r="M36" s="21">
        <f t="shared" si="3"/>
        <v>0.13239172394743853</v>
      </c>
      <c r="N36" s="21">
        <f t="shared" si="3"/>
        <v>0.16103255827476798</v>
      </c>
      <c r="O36" s="21">
        <f t="shared" si="0"/>
        <v>0.10303825807617631</v>
      </c>
      <c r="P36" s="21">
        <f t="shared" si="1"/>
        <v>4.1176929901656389E-2</v>
      </c>
      <c r="Q36" s="21">
        <f t="shared" si="1"/>
        <v>6.1861328174519913E-2</v>
      </c>
      <c r="R36" s="21">
        <f t="shared" si="1"/>
        <v>3.9081904672605028E-2</v>
      </c>
      <c r="S36" s="20"/>
      <c r="T36" s="15"/>
      <c r="U36" s="13"/>
      <c r="V36" s="2">
        <v>0.4551788564175559</v>
      </c>
      <c r="W36" s="2">
        <v>0.32278713247011737</v>
      </c>
      <c r="X36" s="2">
        <v>0.16175457419534936</v>
      </c>
      <c r="Y36" s="2">
        <v>5.8716316119173086E-2</v>
      </c>
      <c r="Z36" s="2">
        <v>1.9634411446568058E-2</v>
      </c>
      <c r="AA36" s="2">
        <v>0.44754055297410589</v>
      </c>
      <c r="AB36" s="2">
        <v>0.31528958464470469</v>
      </c>
      <c r="AC36" s="2">
        <v>0.15639193731154669</v>
      </c>
      <c r="AD36" s="2">
        <v>5.5569379512862206E-2</v>
      </c>
      <c r="AE36" s="2">
        <v>1.7736677858619529E-2</v>
      </c>
    </row>
    <row r="37" spans="1:31" s="30" customFormat="1" ht="15.05" customHeight="1">
      <c r="A37" s="34">
        <v>1940</v>
      </c>
      <c r="B37" s="326">
        <f>'TD2'!B37</f>
        <v>0.5470686757097889</v>
      </c>
      <c r="C37" s="442"/>
      <c r="D37" s="442"/>
      <c r="E37" s="323">
        <f>TD2b!B37</f>
        <v>0.45293132429021105</v>
      </c>
      <c r="F37" s="29">
        <f>TD2b!I37</f>
        <v>0.32222241244305272</v>
      </c>
      <c r="G37" s="29">
        <f>TD2b!P37</f>
        <v>0.16478073729414303</v>
      </c>
      <c r="H37" s="29">
        <f>TD2c!B37</f>
        <v>0.12333319044421859</v>
      </c>
      <c r="I37" s="29">
        <f>TD2c!I37</f>
        <v>6.0051766194718165E-2</v>
      </c>
      <c r="J37" s="29">
        <f>TD2c!P37</f>
        <v>2.0436137401820011E-2</v>
      </c>
      <c r="K37" s="29"/>
      <c r="L37" s="58">
        <f t="shared" si="2"/>
        <v>0.28815058699606799</v>
      </c>
      <c r="M37" s="25">
        <f t="shared" si="3"/>
        <v>0.13070891184715833</v>
      </c>
      <c r="N37" s="25">
        <f t="shared" si="3"/>
        <v>0.15744167514890969</v>
      </c>
      <c r="O37" s="25">
        <f t="shared" si="0"/>
        <v>0.10472897109942486</v>
      </c>
      <c r="P37" s="25">
        <f t="shared" si="1"/>
        <v>4.1447546849924438E-2</v>
      </c>
      <c r="Q37" s="25">
        <f t="shared" si="1"/>
        <v>6.3281424249500423E-2</v>
      </c>
      <c r="R37" s="25">
        <f t="shared" si="1"/>
        <v>3.961562879289815E-2</v>
      </c>
      <c r="S37" s="24"/>
      <c r="T37" s="15"/>
      <c r="U37" s="13"/>
      <c r="V37" s="2">
        <v>0.45293132429021105</v>
      </c>
      <c r="W37" s="2">
        <v>0.32222241244305266</v>
      </c>
      <c r="X37" s="2">
        <v>0.16478073729414297</v>
      </c>
      <c r="Y37" s="2">
        <v>6.0051766194718165E-2</v>
      </c>
      <c r="Z37" s="2">
        <v>2.0436137401820011E-2</v>
      </c>
      <c r="AA37" s="2">
        <v>0.44557152056538007</v>
      </c>
      <c r="AB37" s="2">
        <v>0.31495697802987982</v>
      </c>
      <c r="AC37" s="2">
        <v>0.15952586818017742</v>
      </c>
      <c r="AD37" s="2">
        <v>5.6796317008398239E-2</v>
      </c>
      <c r="AE37" s="2">
        <v>1.8226883191697699E-2</v>
      </c>
    </row>
    <row r="38" spans="1:31" s="30" customFormat="1" ht="15.05" customHeight="1">
      <c r="A38" s="33">
        <v>1941</v>
      </c>
      <c r="B38" s="324">
        <f>'TD2'!B38</f>
        <v>0.58069660442723181</v>
      </c>
      <c r="C38" s="442"/>
      <c r="D38" s="442"/>
      <c r="E38" s="321">
        <f>TD2b!B38</f>
        <v>0.41930339557276819</v>
      </c>
      <c r="F38" s="28">
        <f>TD2b!I38</f>
        <v>0.29991932935441878</v>
      </c>
      <c r="G38" s="28">
        <f>TD2b!P38</f>
        <v>0.15785567024243188</v>
      </c>
      <c r="H38" s="28">
        <f>TD2c!B38</f>
        <v>0.11861890585392031</v>
      </c>
      <c r="I38" s="28">
        <f>TD2c!I38</f>
        <v>5.8065009852960155E-2</v>
      </c>
      <c r="J38" s="28">
        <f>TD2c!P38</f>
        <v>1.9771783137308981E-2</v>
      </c>
      <c r="K38" s="28"/>
      <c r="L38" s="56">
        <f t="shared" si="2"/>
        <v>0.26144772533033633</v>
      </c>
      <c r="M38" s="15">
        <f t="shared" si="3"/>
        <v>0.11938406621834941</v>
      </c>
      <c r="N38" s="15">
        <f t="shared" si="3"/>
        <v>0.1420636591119869</v>
      </c>
      <c r="O38" s="15">
        <f t="shared" si="0"/>
        <v>9.9790660389471736E-2</v>
      </c>
      <c r="P38" s="15">
        <f t="shared" si="1"/>
        <v>3.9236764388511577E-2</v>
      </c>
      <c r="Q38" s="15">
        <f t="shared" si="1"/>
        <v>6.0553896000960152E-2</v>
      </c>
      <c r="R38" s="15">
        <f t="shared" si="1"/>
        <v>3.8293226715651177E-2</v>
      </c>
      <c r="S38" s="14"/>
      <c r="T38" s="15"/>
      <c r="U38" s="13"/>
      <c r="V38" s="2">
        <v>0.41930339557276819</v>
      </c>
      <c r="W38" s="2">
        <v>0.29991932935441878</v>
      </c>
      <c r="X38" s="2">
        <v>0.15785567024243194</v>
      </c>
      <c r="Y38" s="2">
        <v>5.8065009852960155E-2</v>
      </c>
      <c r="Z38" s="2">
        <v>1.9771783137308981E-2</v>
      </c>
      <c r="AA38" s="2">
        <v>0.41172218919881959</v>
      </c>
      <c r="AB38" s="2">
        <v>0.29248413255124839</v>
      </c>
      <c r="AC38" s="2">
        <v>0.15229235442857444</v>
      </c>
      <c r="AD38" s="2">
        <v>5.4276060882364641E-2</v>
      </c>
      <c r="AE38" s="2">
        <v>1.7057896107671059E-2</v>
      </c>
    </row>
    <row r="39" spans="1:31" s="30" customFormat="1" ht="15.05" customHeight="1">
      <c r="A39" s="33">
        <v>1942</v>
      </c>
      <c r="B39" s="324">
        <f>'TD2'!B39</f>
        <v>0.63872137332976275</v>
      </c>
      <c r="C39" s="442"/>
      <c r="D39" s="442"/>
      <c r="E39" s="321">
        <f>TD2b!B39</f>
        <v>0.36127862667023725</v>
      </c>
      <c r="F39" s="28">
        <f>TD2b!I39</f>
        <v>0.25802954757783569</v>
      </c>
      <c r="G39" s="28">
        <f>TD2b!P39</f>
        <v>0.13428668320893031</v>
      </c>
      <c r="H39" s="28">
        <f>TD2c!B39</f>
        <v>0.1006676677260311</v>
      </c>
      <c r="I39" s="28">
        <f>TD2c!I39</f>
        <v>4.8115929755329689E-2</v>
      </c>
      <c r="J39" s="28">
        <f>TD2c!P39</f>
        <v>1.545771434556425E-2</v>
      </c>
      <c r="K39" s="28"/>
      <c r="L39" s="56">
        <f t="shared" si="2"/>
        <v>0.22699194346130694</v>
      </c>
      <c r="M39" s="15">
        <f t="shared" si="3"/>
        <v>0.10324907909240155</v>
      </c>
      <c r="N39" s="15">
        <f t="shared" si="3"/>
        <v>0.12374286436890539</v>
      </c>
      <c r="O39" s="15">
        <f t="shared" si="0"/>
        <v>8.6170753453600618E-2</v>
      </c>
      <c r="P39" s="15">
        <f t="shared" si="1"/>
        <v>3.3619015482899209E-2</v>
      </c>
      <c r="Q39" s="15">
        <f t="shared" si="1"/>
        <v>5.2551737970701409E-2</v>
      </c>
      <c r="R39" s="15">
        <f t="shared" si="1"/>
        <v>3.2658215409765441E-2</v>
      </c>
      <c r="S39" s="14"/>
      <c r="T39" s="15"/>
      <c r="U39" s="13"/>
      <c r="V39" s="2">
        <v>0.36127862667023725</v>
      </c>
      <c r="W39" s="2">
        <v>0.25802954757783569</v>
      </c>
      <c r="X39" s="2">
        <v>0.13428668320893028</v>
      </c>
      <c r="Y39" s="2">
        <v>4.8115929755329689E-2</v>
      </c>
      <c r="Z39" s="2">
        <v>1.5457714345564253E-2</v>
      </c>
      <c r="AA39" s="2">
        <v>0.35604828773283975</v>
      </c>
      <c r="AB39" s="2">
        <v>0.25282318729363801</v>
      </c>
      <c r="AC39" s="2">
        <v>0.13058792446021689</v>
      </c>
      <c r="AD39" s="2">
        <v>4.5657389606007064E-2</v>
      </c>
      <c r="AE39" s="2">
        <v>1.3669587236697948E-2</v>
      </c>
    </row>
    <row r="40" spans="1:31" s="30" customFormat="1" ht="15.05" customHeight="1">
      <c r="A40" s="33">
        <v>1943</v>
      </c>
      <c r="B40" s="324">
        <f>'TD2'!B40</f>
        <v>0.66310097885061769</v>
      </c>
      <c r="C40" s="442"/>
      <c r="D40" s="442"/>
      <c r="E40" s="321">
        <f>TD2b!B40</f>
        <v>0.33689902114938231</v>
      </c>
      <c r="F40" s="28">
        <f>TD2b!I40</f>
        <v>0.24082598448911308</v>
      </c>
      <c r="G40" s="28">
        <f>TD2b!P40</f>
        <v>0.12309474270890661</v>
      </c>
      <c r="H40" s="28">
        <f>TD2c!B40</f>
        <v>9.1478280557804131E-2</v>
      </c>
      <c r="I40" s="28">
        <f>TD2c!I40</f>
        <v>4.2628729222402739E-2</v>
      </c>
      <c r="J40" s="28">
        <f>TD2c!P40</f>
        <v>1.235124813437332E-2</v>
      </c>
      <c r="K40" s="28"/>
      <c r="L40" s="56">
        <f t="shared" si="2"/>
        <v>0.2138042784404757</v>
      </c>
      <c r="M40" s="15">
        <f t="shared" si="3"/>
        <v>9.6073036660269229E-2</v>
      </c>
      <c r="N40" s="15">
        <f t="shared" si="3"/>
        <v>0.11773124178020647</v>
      </c>
      <c r="O40" s="15">
        <f t="shared" si="0"/>
        <v>8.0466013486503868E-2</v>
      </c>
      <c r="P40" s="15">
        <f t="shared" si="1"/>
        <v>3.1616462151102476E-2</v>
      </c>
      <c r="Q40" s="15">
        <f t="shared" si="1"/>
        <v>4.8849551335401392E-2</v>
      </c>
      <c r="R40" s="15">
        <f t="shared" si="1"/>
        <v>3.0277481088029419E-2</v>
      </c>
      <c r="S40" s="14"/>
      <c r="T40" s="15"/>
      <c r="U40" s="13"/>
      <c r="V40" s="2">
        <v>0.33689902114938236</v>
      </c>
      <c r="W40" s="2">
        <v>0.24082598448911308</v>
      </c>
      <c r="X40" s="2">
        <v>0.12309474270890665</v>
      </c>
      <c r="Y40" s="2">
        <v>4.2628729222402739E-2</v>
      </c>
      <c r="Z40" s="2">
        <v>1.2351248134373318E-2</v>
      </c>
      <c r="AA40" s="2">
        <v>0.3297968558204481</v>
      </c>
      <c r="AB40" s="2">
        <v>0.23381862604396964</v>
      </c>
      <c r="AC40" s="2">
        <v>0.11782071941477495</v>
      </c>
      <c r="AD40" s="2">
        <v>3.9310095641289448E-2</v>
      </c>
      <c r="AE40" s="2">
        <v>1.0317402983818912E-2</v>
      </c>
    </row>
    <row r="41" spans="1:31" s="30" customFormat="1" ht="15.05" customHeight="1">
      <c r="A41" s="33">
        <v>1944</v>
      </c>
      <c r="B41" s="324">
        <f>'TD2'!B41</f>
        <v>0.67487469014545243</v>
      </c>
      <c r="C41" s="442"/>
      <c r="D41" s="442"/>
      <c r="E41" s="321">
        <f>TD2b!B41</f>
        <v>0.32512530985454757</v>
      </c>
      <c r="F41" s="28">
        <f>TD2b!I41</f>
        <v>0.22765102190252962</v>
      </c>
      <c r="G41" s="28">
        <f>TD2b!P41</f>
        <v>0.1128093433718807</v>
      </c>
      <c r="H41" s="28">
        <f>TD2c!B41</f>
        <v>8.2574939328391106E-2</v>
      </c>
      <c r="I41" s="28">
        <f>TD2c!I41</f>
        <v>3.7556085801448078E-2</v>
      </c>
      <c r="J41" s="28">
        <f>TD2c!P41</f>
        <v>1.1642370843730741E-2</v>
      </c>
      <c r="K41" s="28"/>
      <c r="L41" s="56">
        <f t="shared" si="2"/>
        <v>0.21231596648266687</v>
      </c>
      <c r="M41" s="15">
        <f t="shared" si="3"/>
        <v>9.7474287952017957E-2</v>
      </c>
      <c r="N41" s="15">
        <f t="shared" si="3"/>
        <v>0.11484167853064892</v>
      </c>
      <c r="O41" s="15">
        <f t="shared" si="0"/>
        <v>7.5253257570432622E-2</v>
      </c>
      <c r="P41" s="15">
        <f t="shared" si="1"/>
        <v>3.0234404043489593E-2</v>
      </c>
      <c r="Q41" s="15">
        <f t="shared" si="1"/>
        <v>4.5018853526943028E-2</v>
      </c>
      <c r="R41" s="15">
        <f t="shared" si="1"/>
        <v>2.5913714957717337E-2</v>
      </c>
      <c r="S41" s="14"/>
      <c r="T41" s="15"/>
      <c r="U41" s="13"/>
      <c r="V41" s="2">
        <v>0.32512530985454757</v>
      </c>
      <c r="W41" s="2">
        <v>0.22765102190252956</v>
      </c>
      <c r="X41" s="2">
        <v>0.11280934337188071</v>
      </c>
      <c r="Y41" s="2">
        <v>3.7556085801448078E-2</v>
      </c>
      <c r="Z41" s="2">
        <v>1.1642370843730744E-2</v>
      </c>
      <c r="AA41" s="2">
        <v>0.31854891267316854</v>
      </c>
      <c r="AB41" s="2">
        <v>0.22116313052566239</v>
      </c>
      <c r="AC41" s="2">
        <v>0.10806195806441325</v>
      </c>
      <c r="AD41" s="2">
        <v>3.4589877878167113E-2</v>
      </c>
      <c r="AE41" s="2">
        <v>9.7779607487633261E-3</v>
      </c>
    </row>
    <row r="42" spans="1:31" s="30" customFormat="1" ht="15.05" customHeight="1">
      <c r="A42" s="33">
        <v>1945</v>
      </c>
      <c r="B42" s="324">
        <f>'TD2'!B42</f>
        <v>0.65576689557732859</v>
      </c>
      <c r="C42" s="442"/>
      <c r="D42" s="442"/>
      <c r="E42" s="321">
        <f>TD2b!B42</f>
        <v>0.34423310442267135</v>
      </c>
      <c r="F42" s="28">
        <f>TD2b!I42</f>
        <v>0.247945827268267</v>
      </c>
      <c r="G42" s="28">
        <f>TD2b!P42</f>
        <v>0.1251579109368974</v>
      </c>
      <c r="H42" s="28">
        <f>TD2c!B42</f>
        <v>9.138062880728734E-2</v>
      </c>
      <c r="I42" s="28">
        <f>TD2c!I42</f>
        <v>4.1591811045259677E-2</v>
      </c>
      <c r="J42" s="28">
        <f>TD2c!P42</f>
        <v>1.2633914667333801E-2</v>
      </c>
      <c r="K42" s="28"/>
      <c r="L42" s="56">
        <f t="shared" si="2"/>
        <v>0.21907519348577395</v>
      </c>
      <c r="M42" s="15">
        <f t="shared" si="3"/>
        <v>9.6287277154404355E-2</v>
      </c>
      <c r="N42" s="15">
        <f t="shared" si="3"/>
        <v>0.1227879163313696</v>
      </c>
      <c r="O42" s="15">
        <f t="shared" si="0"/>
        <v>8.3566099891637727E-2</v>
      </c>
      <c r="P42" s="15">
        <f t="shared" ref="P42:R73" si="4">G42-H42</f>
        <v>3.3777282129610064E-2</v>
      </c>
      <c r="Q42" s="15">
        <f t="shared" si="4"/>
        <v>4.9788817762027662E-2</v>
      </c>
      <c r="R42" s="15">
        <f t="shared" si="4"/>
        <v>2.8957896377925875E-2</v>
      </c>
      <c r="S42" s="14"/>
      <c r="T42" s="15"/>
      <c r="U42" s="13"/>
      <c r="V42" s="2">
        <v>0.34423310442267147</v>
      </c>
      <c r="W42" s="2">
        <v>0.24794582726826703</v>
      </c>
      <c r="X42" s="2">
        <v>0.12515791093689743</v>
      </c>
      <c r="Y42" s="2">
        <v>4.1591811045259677E-2</v>
      </c>
      <c r="Z42" s="2">
        <v>1.2633914667333801E-2</v>
      </c>
      <c r="AA42" s="2">
        <v>0.33239659257443921</v>
      </c>
      <c r="AB42" s="2">
        <v>0.23629777354147652</v>
      </c>
      <c r="AC42" s="2">
        <v>0.11610649729298242</v>
      </c>
      <c r="AD42" s="2">
        <v>3.5933960869653558E-2</v>
      </c>
      <c r="AE42" s="2">
        <v>9.4673159672194248E-3</v>
      </c>
    </row>
    <row r="43" spans="1:31" s="30" customFormat="1" ht="15.05" customHeight="1">
      <c r="A43" s="33">
        <v>1946</v>
      </c>
      <c r="B43" s="324">
        <f>'TD2'!B43</f>
        <v>0.63300448772671181</v>
      </c>
      <c r="C43" s="442"/>
      <c r="D43" s="443"/>
      <c r="E43" s="321">
        <f>TD2b!B43</f>
        <v>0.36699551227328814</v>
      </c>
      <c r="F43" s="28">
        <f>TD2b!I43</f>
        <v>0.26765386402673913</v>
      </c>
      <c r="G43" s="28">
        <f>TD2b!P43</f>
        <v>0.1327705253334413</v>
      </c>
      <c r="H43" s="28">
        <f>TD2c!B43</f>
        <v>9.612431985405244E-2</v>
      </c>
      <c r="I43" s="28">
        <f>TD2c!I43</f>
        <v>4.391740338619992E-2</v>
      </c>
      <c r="J43" s="28">
        <f>TD2c!P43</f>
        <v>1.47283742297185E-2</v>
      </c>
      <c r="K43" s="28"/>
      <c r="L43" s="56">
        <f t="shared" si="2"/>
        <v>0.23422498693984684</v>
      </c>
      <c r="M43" s="15">
        <f t="shared" si="3"/>
        <v>9.9341648246549008E-2</v>
      </c>
      <c r="N43" s="15">
        <f t="shared" si="3"/>
        <v>0.13488333869329783</v>
      </c>
      <c r="O43" s="15">
        <f t="shared" si="0"/>
        <v>8.8853121947241376E-2</v>
      </c>
      <c r="P43" s="15">
        <f t="shared" si="4"/>
        <v>3.6646205479388863E-2</v>
      </c>
      <c r="Q43" s="15">
        <f t="shared" si="4"/>
        <v>5.220691646785252E-2</v>
      </c>
      <c r="R43" s="15">
        <f t="shared" si="4"/>
        <v>2.918902915648142E-2</v>
      </c>
      <c r="S43" s="14"/>
      <c r="T43" s="15"/>
      <c r="U43" s="13"/>
      <c r="V43" s="2">
        <v>0.36699551227328814</v>
      </c>
      <c r="W43" s="2">
        <v>0.26765386402673913</v>
      </c>
      <c r="X43" s="2">
        <v>0.1327705253334413</v>
      </c>
      <c r="Y43" s="2">
        <v>4.391740338619992E-2</v>
      </c>
      <c r="Z43" s="2">
        <v>1.47283742297185E-2</v>
      </c>
      <c r="AA43" s="2">
        <v>0.35278104631685503</v>
      </c>
      <c r="AB43" s="2">
        <v>0.25384988525241292</v>
      </c>
      <c r="AC43" s="2">
        <v>0.1223474568676558</v>
      </c>
      <c r="AD43" s="2">
        <v>3.7141841712114945E-2</v>
      </c>
      <c r="AE43" s="2">
        <v>1.0518070035309315E-2</v>
      </c>
    </row>
    <row r="44" spans="1:31" s="30" customFormat="1" ht="15.05" customHeight="1">
      <c r="A44" s="33">
        <v>1947</v>
      </c>
      <c r="B44" s="324">
        <f>'TD2'!B44</f>
        <v>0.65652119356119698</v>
      </c>
      <c r="C44" s="442"/>
      <c r="D44" s="443"/>
      <c r="E44" s="321">
        <f>TD2b!B44</f>
        <v>0.34347880643880307</v>
      </c>
      <c r="F44" s="28">
        <f>TD2b!I44</f>
        <v>0.246782759044961</v>
      </c>
      <c r="G44" s="28">
        <f>TD2b!P44</f>
        <v>0.11955055203166751</v>
      </c>
      <c r="H44" s="28">
        <f>TD2c!B44</f>
        <v>8.6136609273865794E-2</v>
      </c>
      <c r="I44" s="28">
        <f>TD2c!I44</f>
        <v>3.9182105759787582E-2</v>
      </c>
      <c r="J44" s="28">
        <f>TD2c!P44</f>
        <v>1.3035162087810491E-2</v>
      </c>
      <c r="K44" s="28"/>
      <c r="L44" s="56">
        <f t="shared" si="2"/>
        <v>0.22392825440713557</v>
      </c>
      <c r="M44" s="15">
        <f t="shared" si="3"/>
        <v>9.6696047393842077E-2</v>
      </c>
      <c r="N44" s="15">
        <f t="shared" si="3"/>
        <v>0.12723220701329349</v>
      </c>
      <c r="O44" s="15">
        <f t="shared" si="0"/>
        <v>8.0368446271879918E-2</v>
      </c>
      <c r="P44" s="15">
        <f t="shared" si="4"/>
        <v>3.3413942757801712E-2</v>
      </c>
      <c r="Q44" s="15">
        <f t="shared" si="4"/>
        <v>4.6954503514078212E-2</v>
      </c>
      <c r="R44" s="15">
        <f t="shared" si="4"/>
        <v>2.6146943671977091E-2</v>
      </c>
      <c r="S44" s="14"/>
      <c r="T44" s="15"/>
      <c r="U44" s="13"/>
      <c r="V44" s="2">
        <v>0.34347880643880307</v>
      </c>
      <c r="W44" s="2">
        <v>0.24678275904496105</v>
      </c>
      <c r="X44" s="2">
        <v>0.11955055203166751</v>
      </c>
      <c r="Y44" s="2">
        <v>3.9182105759787575E-2</v>
      </c>
      <c r="Z44" s="2">
        <v>1.3035162087810493E-2</v>
      </c>
      <c r="AA44" s="2">
        <v>0.33379159498676453</v>
      </c>
      <c r="AB44" s="2">
        <v>0.23731889010861829</v>
      </c>
      <c r="AC44" s="2">
        <v>0.11253937148418819</v>
      </c>
      <c r="AD44" s="2">
        <v>3.4398597441028744E-2</v>
      </c>
      <c r="AE44" s="2">
        <v>9.9869333385350801E-3</v>
      </c>
    </row>
    <row r="45" spans="1:31" s="30" customFormat="1" ht="15.05" customHeight="1">
      <c r="A45" s="33">
        <v>1948</v>
      </c>
      <c r="B45" s="324">
        <f>'TD2'!B45</f>
        <v>0.64986491666970214</v>
      </c>
      <c r="C45" s="442"/>
      <c r="D45" s="443"/>
      <c r="E45" s="321">
        <f>TD2b!B45</f>
        <v>0.35013508333029786</v>
      </c>
      <c r="F45" s="28">
        <f>TD2b!I45</f>
        <v>0.25055218389699002</v>
      </c>
      <c r="G45" s="28">
        <f>TD2b!P45</f>
        <v>0.12242600017043</v>
      </c>
      <c r="H45" s="28">
        <f>TD2c!B45</f>
        <v>8.9003058703630997E-2</v>
      </c>
      <c r="I45" s="28">
        <f>TD2c!I45</f>
        <v>4.0551428153601458E-2</v>
      </c>
      <c r="J45" s="28">
        <f>TD2c!P45</f>
        <v>1.305499232691632E-2</v>
      </c>
      <c r="K45" s="28"/>
      <c r="L45" s="56">
        <f t="shared" si="2"/>
        <v>0.22770908315986788</v>
      </c>
      <c r="M45" s="15">
        <f t="shared" si="3"/>
        <v>9.9582899433307837E-2</v>
      </c>
      <c r="N45" s="15">
        <f t="shared" si="3"/>
        <v>0.12812618372656004</v>
      </c>
      <c r="O45" s="15">
        <f t="shared" si="0"/>
        <v>8.1874572016828545E-2</v>
      </c>
      <c r="P45" s="15">
        <f t="shared" si="4"/>
        <v>3.3422941466799E-2</v>
      </c>
      <c r="Q45" s="15">
        <f t="shared" si="4"/>
        <v>4.8451630550029538E-2</v>
      </c>
      <c r="R45" s="15">
        <f t="shared" si="4"/>
        <v>2.7496435826685137E-2</v>
      </c>
      <c r="S45" s="14"/>
      <c r="T45" s="15"/>
      <c r="U45" s="13"/>
      <c r="V45" s="2">
        <v>0.35013508333029786</v>
      </c>
      <c r="W45" s="2">
        <v>0.25055218389699002</v>
      </c>
      <c r="X45" s="2">
        <v>0.12242600017043001</v>
      </c>
      <c r="Y45" s="2">
        <v>4.0551428153601458E-2</v>
      </c>
      <c r="Z45" s="2">
        <v>1.3054992326916324E-2</v>
      </c>
      <c r="AA45" s="2">
        <v>0.34083977605292093</v>
      </c>
      <c r="AB45" s="2">
        <v>0.24144607153693065</v>
      </c>
      <c r="AC45" s="2">
        <v>0.11574134122992027</v>
      </c>
      <c r="AD45" s="2">
        <v>3.6188260890355997E-2</v>
      </c>
      <c r="AE45" s="2">
        <v>1.0340117838447793E-2</v>
      </c>
    </row>
    <row r="46" spans="1:31" s="30" customFormat="1" ht="15.05" customHeight="1">
      <c r="A46" s="32">
        <v>1949</v>
      </c>
      <c r="B46" s="325">
        <f>'TD2'!B46</f>
        <v>0.65249003757145352</v>
      </c>
      <c r="C46" s="440"/>
      <c r="D46" s="441"/>
      <c r="E46" s="322">
        <f>TD2b!B46</f>
        <v>0.34750996242854648</v>
      </c>
      <c r="F46" s="31">
        <f>TD2b!I46</f>
        <v>0.2450541024555678</v>
      </c>
      <c r="G46" s="31">
        <f>TD2b!P46</f>
        <v>0.11726960080682741</v>
      </c>
      <c r="H46" s="31">
        <f>TD2c!B46</f>
        <v>8.476161781939956E-2</v>
      </c>
      <c r="I46" s="31">
        <f>TD2c!I46</f>
        <v>3.831369556381136E-2</v>
      </c>
      <c r="J46" s="31">
        <f>TD2c!P46</f>
        <v>1.242500139691882E-2</v>
      </c>
      <c r="K46" s="31"/>
      <c r="L46" s="57">
        <f t="shared" si="2"/>
        <v>0.23024036162171907</v>
      </c>
      <c r="M46" s="21">
        <f t="shared" si="3"/>
        <v>0.10245585997297868</v>
      </c>
      <c r="N46" s="21">
        <f t="shared" si="3"/>
        <v>0.12778450164874039</v>
      </c>
      <c r="O46" s="21">
        <f t="shared" si="0"/>
        <v>7.8955905243016045E-2</v>
      </c>
      <c r="P46" s="21">
        <f t="shared" si="4"/>
        <v>3.2507982987427853E-2</v>
      </c>
      <c r="Q46" s="21">
        <f t="shared" si="4"/>
        <v>4.6447922255588199E-2</v>
      </c>
      <c r="R46" s="21">
        <f t="shared" si="4"/>
        <v>2.5888694166892538E-2</v>
      </c>
      <c r="S46" s="20"/>
      <c r="T46" s="15"/>
      <c r="U46" s="13"/>
      <c r="V46" s="2">
        <v>0.34750996242854654</v>
      </c>
      <c r="W46" s="2">
        <v>0.24505410245556777</v>
      </c>
      <c r="X46" s="2">
        <v>0.11726960080682737</v>
      </c>
      <c r="Y46" s="2">
        <v>3.831369556381136E-2</v>
      </c>
      <c r="Z46" s="2">
        <v>1.2425001396918815E-2</v>
      </c>
      <c r="AA46" s="2">
        <v>0.34002517098322643</v>
      </c>
      <c r="AB46" s="2">
        <v>0.23770614153806874</v>
      </c>
      <c r="AC46" s="2">
        <v>0.11192658949013407</v>
      </c>
      <c r="AD46" s="2">
        <v>3.4823507410375813E-2</v>
      </c>
      <c r="AE46" s="2">
        <v>1.0190062763423666E-2</v>
      </c>
    </row>
    <row r="47" spans="1:31" s="30" customFormat="1" ht="15.05" customHeight="1">
      <c r="A47" s="34">
        <v>1950</v>
      </c>
      <c r="B47" s="326">
        <f>'TD2'!B47</f>
        <v>0.64436633039048574</v>
      </c>
      <c r="C47" s="442"/>
      <c r="D47" s="442"/>
      <c r="E47" s="323">
        <f>TD2b!B47</f>
        <v>0.35563366960951426</v>
      </c>
      <c r="F47" s="29">
        <f>TD2b!I47</f>
        <v>0.25533443184458782</v>
      </c>
      <c r="G47" s="29">
        <f>TD2b!P47</f>
        <v>0.1281953503997858</v>
      </c>
      <c r="H47" s="29">
        <f>TD2c!B47</f>
        <v>9.3699311987821096E-2</v>
      </c>
      <c r="I47" s="29">
        <f>TD2c!I47</f>
        <v>4.3904470024816018E-2</v>
      </c>
      <c r="J47" s="29">
        <f>TD2c!P47</f>
        <v>1.219786156644893E-2</v>
      </c>
      <c r="K47" s="29"/>
      <c r="L47" s="58">
        <f t="shared" si="2"/>
        <v>0.22743831920972846</v>
      </c>
      <c r="M47" s="25">
        <f t="shared" si="3"/>
        <v>0.10029923776492644</v>
      </c>
      <c r="N47" s="25">
        <f t="shared" si="3"/>
        <v>0.12713908144480202</v>
      </c>
      <c r="O47" s="25">
        <f t="shared" si="0"/>
        <v>8.429088037496979E-2</v>
      </c>
      <c r="P47" s="25">
        <f t="shared" si="4"/>
        <v>3.4496038411964705E-2</v>
      </c>
      <c r="Q47" s="25">
        <f t="shared" si="4"/>
        <v>4.9794841963005078E-2</v>
      </c>
      <c r="R47" s="25">
        <f t="shared" si="4"/>
        <v>3.1706608458367092E-2</v>
      </c>
      <c r="S47" s="24"/>
      <c r="T47" s="15"/>
      <c r="U47" s="13"/>
      <c r="V47" s="2">
        <v>0.35563366960951437</v>
      </c>
      <c r="W47" s="2">
        <v>0.25533443184458782</v>
      </c>
      <c r="X47" s="2">
        <v>0.12819535039978583</v>
      </c>
      <c r="Y47" s="2">
        <v>4.3904470024816025E-2</v>
      </c>
      <c r="Z47" s="2">
        <v>1.2197861566448934E-2</v>
      </c>
      <c r="AA47" s="2">
        <v>0.34405713572783936</v>
      </c>
      <c r="AB47" s="2">
        <v>0.24409462152187839</v>
      </c>
      <c r="AC47" s="2">
        <v>0.11913518019239615</v>
      </c>
      <c r="AD47" s="2">
        <v>3.8176867059995456E-2</v>
      </c>
      <c r="AE47" s="2">
        <v>9.2137555546295616E-3</v>
      </c>
    </row>
    <row r="48" spans="1:31" s="30" customFormat="1" ht="15.05" customHeight="1">
      <c r="A48" s="33">
        <v>1951</v>
      </c>
      <c r="B48" s="324">
        <f>'TD2'!B48</f>
        <v>0.65782448512746106</v>
      </c>
      <c r="C48" s="442"/>
      <c r="D48" s="442"/>
      <c r="E48" s="321">
        <f>TD2b!B48</f>
        <v>0.34217551487253894</v>
      </c>
      <c r="F48" s="28">
        <f>TD2b!I48</f>
        <v>0.24200970415465331</v>
      </c>
      <c r="G48" s="28">
        <f>TD2b!P48</f>
        <v>0.117871051449221</v>
      </c>
      <c r="H48" s="28">
        <f>TD2c!B48</f>
        <v>8.5290641587032048E-2</v>
      </c>
      <c r="I48" s="28">
        <f>TD2c!I48</f>
        <v>3.8904059496939557E-2</v>
      </c>
      <c r="J48" s="28">
        <f>TD2c!P48</f>
        <v>1.281069761121097E-2</v>
      </c>
      <c r="K48" s="28"/>
      <c r="L48" s="56">
        <f t="shared" si="2"/>
        <v>0.22430446342331795</v>
      </c>
      <c r="M48" s="15">
        <f t="shared" si="3"/>
        <v>0.10016581071788563</v>
      </c>
      <c r="N48" s="15">
        <f t="shared" si="3"/>
        <v>0.12413865270543231</v>
      </c>
      <c r="O48" s="15">
        <f t="shared" si="0"/>
        <v>7.8966991952281435E-2</v>
      </c>
      <c r="P48" s="15">
        <f t="shared" si="4"/>
        <v>3.258040986218895E-2</v>
      </c>
      <c r="Q48" s="15">
        <f t="shared" si="4"/>
        <v>4.6386582090092492E-2</v>
      </c>
      <c r="R48" s="15">
        <f t="shared" si="4"/>
        <v>2.6093361885728587E-2</v>
      </c>
      <c r="S48" s="14"/>
      <c r="T48" s="15"/>
      <c r="U48" s="13"/>
      <c r="V48" s="2">
        <v>0.34217551487253883</v>
      </c>
      <c r="W48" s="2">
        <v>0.24200970415465328</v>
      </c>
      <c r="X48" s="2">
        <v>0.11787105144922103</v>
      </c>
      <c r="Y48" s="2">
        <v>3.8904059496939564E-2</v>
      </c>
      <c r="Z48" s="2">
        <v>1.2810697611210967E-2</v>
      </c>
      <c r="AA48" s="2">
        <v>0.33175634176407681</v>
      </c>
      <c r="AB48" s="2">
        <v>0.23174045922150024</v>
      </c>
      <c r="AC48" s="2">
        <v>0.10978715248937217</v>
      </c>
      <c r="AD48" s="2">
        <v>3.3663611377226267E-2</v>
      </c>
      <c r="AE48" s="2">
        <v>9.6714295647257181E-3</v>
      </c>
    </row>
    <row r="49" spans="1:31" s="30" customFormat="1" ht="15.05" customHeight="1">
      <c r="A49" s="33">
        <v>1952</v>
      </c>
      <c r="B49" s="324">
        <f>'TD2'!B49</f>
        <v>0.66788490970749681</v>
      </c>
      <c r="C49" s="442"/>
      <c r="D49" s="442"/>
      <c r="E49" s="321">
        <f>TD2b!B49</f>
        <v>0.33211509029250325</v>
      </c>
      <c r="F49" s="28">
        <f>TD2b!I49</f>
        <v>0.23069043123149091</v>
      </c>
      <c r="G49" s="28">
        <f>TD2b!P49</f>
        <v>0.1079087598547829</v>
      </c>
      <c r="H49" s="28">
        <f>TD2c!B49</f>
        <v>7.7363700620921849E-2</v>
      </c>
      <c r="I49" s="28">
        <f>TD2c!I49</f>
        <v>3.4281686412848157E-2</v>
      </c>
      <c r="J49" s="28">
        <f>TD2c!P49</f>
        <v>1.0884692794265911E-2</v>
      </c>
      <c r="K49" s="28"/>
      <c r="L49" s="56">
        <f t="shared" si="2"/>
        <v>0.22420633043772034</v>
      </c>
      <c r="M49" s="15">
        <f t="shared" si="3"/>
        <v>0.10142465906101233</v>
      </c>
      <c r="N49" s="15">
        <f t="shared" si="3"/>
        <v>0.12278167137670801</v>
      </c>
      <c r="O49" s="15">
        <f t="shared" si="0"/>
        <v>7.3627073441934754E-2</v>
      </c>
      <c r="P49" s="15">
        <f t="shared" si="4"/>
        <v>3.0545059233861055E-2</v>
      </c>
      <c r="Q49" s="15">
        <f t="shared" si="4"/>
        <v>4.3082014208073692E-2</v>
      </c>
      <c r="R49" s="15">
        <f t="shared" si="4"/>
        <v>2.3396993618582246E-2</v>
      </c>
      <c r="S49" s="14"/>
      <c r="T49" s="15"/>
      <c r="U49" s="13"/>
      <c r="V49" s="2">
        <v>0.33211509029250325</v>
      </c>
      <c r="W49" s="2">
        <v>0.23069043123149091</v>
      </c>
      <c r="X49" s="2">
        <v>0.1079087598547829</v>
      </c>
      <c r="Y49" s="2">
        <v>3.4281686412848157E-2</v>
      </c>
      <c r="Z49" s="2">
        <v>1.0884692794265906E-2</v>
      </c>
      <c r="AA49" s="2">
        <v>0.32350877249795978</v>
      </c>
      <c r="AB49" s="2">
        <v>0.22222485710948178</v>
      </c>
      <c r="AC49" s="2">
        <v>0.1013276417274024</v>
      </c>
      <c r="AD49" s="2">
        <v>2.9843367461157608E-2</v>
      </c>
      <c r="AE49" s="2">
        <v>8.3153620290664781E-3</v>
      </c>
    </row>
    <row r="50" spans="1:31" s="30" customFormat="1" ht="15.05" customHeight="1">
      <c r="A50" s="33">
        <v>1953</v>
      </c>
      <c r="B50" s="324">
        <f>'TD2'!B50</f>
        <v>0.67693048937916389</v>
      </c>
      <c r="C50" s="442"/>
      <c r="D50" s="442"/>
      <c r="E50" s="321">
        <f>TD2b!B50</f>
        <v>0.32306951062083611</v>
      </c>
      <c r="F50" s="28">
        <f>TD2b!I50</f>
        <v>0.22013048869299831</v>
      </c>
      <c r="G50" s="28">
        <f>TD2b!P50</f>
        <v>9.9018850353359417E-2</v>
      </c>
      <c r="H50" s="28">
        <f>TD2c!B50</f>
        <v>7.0222416727219669E-2</v>
      </c>
      <c r="I50" s="28">
        <f>TD2c!I50</f>
        <v>3.0551549232254841E-2</v>
      </c>
      <c r="J50" s="28">
        <f>TD2c!P50</f>
        <v>9.6675602974227413E-3</v>
      </c>
      <c r="K50" s="28"/>
      <c r="L50" s="56">
        <f t="shared" si="2"/>
        <v>0.22405066026747669</v>
      </c>
      <c r="M50" s="15">
        <f t="shared" si="3"/>
        <v>0.1029390219278378</v>
      </c>
      <c r="N50" s="15">
        <f t="shared" si="3"/>
        <v>0.12111163833963889</v>
      </c>
      <c r="O50" s="15">
        <f t="shared" si="0"/>
        <v>6.8467301121104579E-2</v>
      </c>
      <c r="P50" s="15">
        <f t="shared" si="4"/>
        <v>2.8796433626139747E-2</v>
      </c>
      <c r="Q50" s="15">
        <f t="shared" si="4"/>
        <v>3.9670867494964832E-2</v>
      </c>
      <c r="R50" s="15">
        <f t="shared" si="4"/>
        <v>2.08839889348321E-2</v>
      </c>
      <c r="S50" s="14"/>
      <c r="T50" s="15"/>
      <c r="U50" s="13"/>
      <c r="V50" s="2">
        <v>0.32306951062083611</v>
      </c>
      <c r="W50" s="2">
        <v>0.22013048869299831</v>
      </c>
      <c r="X50" s="2">
        <v>9.9018850353359417E-2</v>
      </c>
      <c r="Y50" s="2">
        <v>3.0551549232254845E-2</v>
      </c>
      <c r="Z50" s="2">
        <v>9.6675602974227413E-3</v>
      </c>
      <c r="AA50" s="2">
        <v>0.31595099776826346</v>
      </c>
      <c r="AB50" s="2">
        <v>0.21311005094506466</v>
      </c>
      <c r="AC50" s="2">
        <v>9.3735142511489331E-2</v>
      </c>
      <c r="AD50" s="2">
        <v>2.6928803634542139E-2</v>
      </c>
      <c r="AE50" s="2">
        <v>7.4751014430452642E-3</v>
      </c>
    </row>
    <row r="51" spans="1:31" s="30" customFormat="1" ht="15.05" customHeight="1">
      <c r="A51" s="33">
        <v>1954</v>
      </c>
      <c r="B51" s="324">
        <f>'TD2'!B51</f>
        <v>0.6636388940966691</v>
      </c>
      <c r="C51" s="442"/>
      <c r="D51" s="442"/>
      <c r="E51" s="321">
        <f>TD2b!B51</f>
        <v>0.33636110590333096</v>
      </c>
      <c r="F51" s="28">
        <f>TD2b!I51</f>
        <v>0.23297681803897291</v>
      </c>
      <c r="G51" s="28">
        <f>TD2b!P51</f>
        <v>0.1077356180416074</v>
      </c>
      <c r="H51" s="28">
        <f>TD2c!B51</f>
        <v>7.7128419457529698E-2</v>
      </c>
      <c r="I51" s="28">
        <f>TD2c!I51</f>
        <v>3.4909311013215469E-2</v>
      </c>
      <c r="J51" s="28">
        <f>TD2c!P51</f>
        <v>1.1687484341437251E-2</v>
      </c>
      <c r="K51" s="28"/>
      <c r="L51" s="56">
        <f t="shared" si="2"/>
        <v>0.22862548786172354</v>
      </c>
      <c r="M51" s="15">
        <f t="shared" si="3"/>
        <v>0.10338428786435805</v>
      </c>
      <c r="N51" s="15">
        <f t="shared" si="3"/>
        <v>0.12524119999736549</v>
      </c>
      <c r="O51" s="15">
        <f t="shared" si="0"/>
        <v>7.2826307028391934E-2</v>
      </c>
      <c r="P51" s="15">
        <f t="shared" si="4"/>
        <v>3.0607198584077705E-2</v>
      </c>
      <c r="Q51" s="15">
        <f t="shared" si="4"/>
        <v>4.2219108444314229E-2</v>
      </c>
      <c r="R51" s="15">
        <f t="shared" si="4"/>
        <v>2.3221826671778217E-2</v>
      </c>
      <c r="S51" s="14"/>
      <c r="T51" s="15"/>
      <c r="U51" s="13"/>
      <c r="V51" s="2">
        <v>0.33636110590333101</v>
      </c>
      <c r="W51" s="2">
        <v>0.23297681803897294</v>
      </c>
      <c r="X51" s="2">
        <v>0.10773561804160744</v>
      </c>
      <c r="Y51" s="2">
        <v>3.4909311013215476E-2</v>
      </c>
      <c r="Z51" s="2">
        <v>1.1687484341437246E-2</v>
      </c>
      <c r="AA51" s="2">
        <v>0.32533228762438393</v>
      </c>
      <c r="AB51" s="2">
        <v>0.22201984404309427</v>
      </c>
      <c r="AC51" s="2">
        <v>9.9151678274066304E-2</v>
      </c>
      <c r="AD51" s="2">
        <v>2.8942464129096644E-2</v>
      </c>
      <c r="AE51" s="2">
        <v>8.2865765418522926E-3</v>
      </c>
    </row>
    <row r="52" spans="1:31" s="30" customFormat="1" ht="15.05" customHeight="1">
      <c r="A52" s="33">
        <v>1955</v>
      </c>
      <c r="B52" s="324">
        <f>'TD2'!B52</f>
        <v>0.66062201574229518</v>
      </c>
      <c r="C52" s="442"/>
      <c r="D52" s="442"/>
      <c r="E52" s="321">
        <f>TD2b!B52</f>
        <v>0.33937798425770482</v>
      </c>
      <c r="F52" s="28">
        <f>TD2b!I52</f>
        <v>0.23596091814308898</v>
      </c>
      <c r="G52" s="28">
        <f>TD2b!P52</f>
        <v>0.1105754552013183</v>
      </c>
      <c r="H52" s="28">
        <f>TD2c!B52</f>
        <v>7.962412220578384E-2</v>
      </c>
      <c r="I52" s="28">
        <f>TD2c!I52</f>
        <v>3.71496874737735E-2</v>
      </c>
      <c r="J52" s="28">
        <f>TD2c!P52</f>
        <v>1.3165387245087342E-2</v>
      </c>
      <c r="K52" s="28"/>
      <c r="L52" s="56">
        <f t="shared" si="2"/>
        <v>0.22880252905638654</v>
      </c>
      <c r="M52" s="15">
        <f t="shared" si="3"/>
        <v>0.10341706611461585</v>
      </c>
      <c r="N52" s="15">
        <f t="shared" si="3"/>
        <v>0.12538546294177066</v>
      </c>
      <c r="O52" s="15">
        <f t="shared" si="0"/>
        <v>7.3425767727544805E-2</v>
      </c>
      <c r="P52" s="15">
        <f t="shared" si="4"/>
        <v>3.0951332995534458E-2</v>
      </c>
      <c r="Q52" s="15">
        <f t="shared" si="4"/>
        <v>4.247443473201034E-2</v>
      </c>
      <c r="R52" s="15">
        <f t="shared" si="4"/>
        <v>2.398430022868616E-2</v>
      </c>
      <c r="S52" s="14"/>
      <c r="T52" s="15"/>
      <c r="U52" s="13"/>
      <c r="V52" s="2">
        <v>0.33937798425770482</v>
      </c>
      <c r="W52" s="2">
        <v>0.23596091814308898</v>
      </c>
      <c r="X52" s="2">
        <v>0.11057545520131828</v>
      </c>
      <c r="Y52" s="2">
        <v>3.7149687473773493E-2</v>
      </c>
      <c r="Z52" s="2">
        <v>1.3165387245087342E-2</v>
      </c>
      <c r="AA52" s="2">
        <v>0.32515991432809166</v>
      </c>
      <c r="AB52" s="2">
        <v>0.22206609773775626</v>
      </c>
      <c r="AC52" s="2">
        <v>9.9238198902372815E-2</v>
      </c>
      <c r="AD52" s="2">
        <v>2.9322599891399289E-2</v>
      </c>
      <c r="AE52" s="2">
        <v>8.8172834284829076E-3</v>
      </c>
    </row>
    <row r="53" spans="1:31" s="30" customFormat="1" ht="15.05" customHeight="1">
      <c r="A53" s="33">
        <v>1956</v>
      </c>
      <c r="B53" s="324">
        <f>'TD2'!B53</f>
        <v>0.66537860230848167</v>
      </c>
      <c r="C53" s="442"/>
      <c r="D53" s="443"/>
      <c r="E53" s="321">
        <f>TD2b!B53</f>
        <v>0.33462139769151833</v>
      </c>
      <c r="F53" s="28">
        <f>TD2b!I53</f>
        <v>0.23126903627089038</v>
      </c>
      <c r="G53" s="28">
        <f>TD2b!P53</f>
        <v>0.1067208171329697</v>
      </c>
      <c r="H53" s="28">
        <f>TD2c!B53</f>
        <v>7.7040729907897509E-2</v>
      </c>
      <c r="I53" s="28">
        <f>TD2c!I53</f>
        <v>3.4863094765295199E-2</v>
      </c>
      <c r="J53" s="28">
        <f>TD2c!P53</f>
        <v>1.197606098772626E-2</v>
      </c>
      <c r="K53" s="28"/>
      <c r="L53" s="56">
        <f t="shared" si="2"/>
        <v>0.22790058055854862</v>
      </c>
      <c r="M53" s="15">
        <f t="shared" si="3"/>
        <v>0.10335236142062795</v>
      </c>
      <c r="N53" s="15">
        <f t="shared" si="3"/>
        <v>0.12454821913792068</v>
      </c>
      <c r="O53" s="15">
        <f t="shared" si="0"/>
        <v>7.1857722367674501E-2</v>
      </c>
      <c r="P53" s="15">
        <f t="shared" si="4"/>
        <v>2.9680087225072191E-2</v>
      </c>
      <c r="Q53" s="15">
        <f t="shared" si="4"/>
        <v>4.217763514260231E-2</v>
      </c>
      <c r="R53" s="15">
        <f t="shared" si="4"/>
        <v>2.2887033777568941E-2</v>
      </c>
      <c r="S53" s="14"/>
      <c r="T53" s="15"/>
      <c r="U53" s="13"/>
      <c r="V53" s="2">
        <v>0.33462139769151833</v>
      </c>
      <c r="W53" s="2">
        <v>0.23126903627089035</v>
      </c>
      <c r="X53" s="2">
        <v>0.10672081713296967</v>
      </c>
      <c r="Y53" s="2">
        <v>3.4863094765295199E-2</v>
      </c>
      <c r="Z53" s="2">
        <v>1.1976060987726266E-2</v>
      </c>
      <c r="AA53" s="2">
        <v>0.32236701637565085</v>
      </c>
      <c r="AB53" s="2">
        <v>0.21922432584812435</v>
      </c>
      <c r="AC53" s="2">
        <v>9.6831669721870656E-2</v>
      </c>
      <c r="AD53" s="2">
        <v>2.7883791752470639E-2</v>
      </c>
      <c r="AE53" s="2">
        <v>8.2023123562254083E-3</v>
      </c>
    </row>
    <row r="54" spans="1:31" s="30" customFormat="1" ht="15.05" customHeight="1">
      <c r="A54" s="33">
        <v>1957</v>
      </c>
      <c r="B54" s="324">
        <f>'TD2'!B54</f>
        <v>0.67011410301114116</v>
      </c>
      <c r="C54" s="442"/>
      <c r="D54" s="443"/>
      <c r="E54" s="321">
        <f>TD2b!B54</f>
        <v>0.32988589698885884</v>
      </c>
      <c r="F54" s="28">
        <f>TD2b!I54</f>
        <v>0.22604483211460688</v>
      </c>
      <c r="G54" s="28">
        <f>TD2b!P54</f>
        <v>0.10160969512973959</v>
      </c>
      <c r="H54" s="28">
        <f>TD2c!B54</f>
        <v>7.2289503534595831E-2</v>
      </c>
      <c r="I54" s="28">
        <f>TD2c!I54</f>
        <v>3.1833122336257118E-2</v>
      </c>
      <c r="J54" s="28">
        <f>TD2c!P54</f>
        <v>1.0528673149594429E-2</v>
      </c>
      <c r="K54" s="28"/>
      <c r="L54" s="56">
        <f t="shared" si="2"/>
        <v>0.22827620185911923</v>
      </c>
      <c r="M54" s="15">
        <f t="shared" si="3"/>
        <v>0.10384106487425196</v>
      </c>
      <c r="N54" s="15">
        <f t="shared" si="3"/>
        <v>0.12443513698486729</v>
      </c>
      <c r="O54" s="15">
        <f t="shared" si="0"/>
        <v>6.9776572793482483E-2</v>
      </c>
      <c r="P54" s="15">
        <f t="shared" si="4"/>
        <v>2.9320191595143763E-2</v>
      </c>
      <c r="Q54" s="15">
        <f t="shared" si="4"/>
        <v>4.0456381198338713E-2</v>
      </c>
      <c r="R54" s="15">
        <f t="shared" si="4"/>
        <v>2.1304449186662688E-2</v>
      </c>
      <c r="S54" s="14"/>
      <c r="T54" s="15"/>
      <c r="U54" s="13"/>
      <c r="V54" s="2">
        <v>0.32988589698885884</v>
      </c>
      <c r="W54" s="2">
        <v>0.22604483211460688</v>
      </c>
      <c r="X54" s="2">
        <v>0.10160969512973962</v>
      </c>
      <c r="Y54" s="2">
        <v>3.1833122336257118E-2</v>
      </c>
      <c r="Z54" s="2">
        <v>1.0528673149594428E-2</v>
      </c>
      <c r="AA54" s="2">
        <v>0.32025824698974054</v>
      </c>
      <c r="AB54" s="2">
        <v>0.21653139746804176</v>
      </c>
      <c r="AC54" s="2">
        <v>9.417666913272188E-2</v>
      </c>
      <c r="AD54" s="2">
        <v>2.6588038057969304E-2</v>
      </c>
      <c r="AE54" s="2">
        <v>7.6569892599078725E-3</v>
      </c>
    </row>
    <row r="55" spans="1:31" s="30" customFormat="1" ht="15.05" customHeight="1">
      <c r="A55" s="33">
        <v>1958</v>
      </c>
      <c r="B55" s="324">
        <f>'TD2'!B55</f>
        <v>0.66438464492236249</v>
      </c>
      <c r="C55" s="442"/>
      <c r="D55" s="443"/>
      <c r="E55" s="321">
        <f>TD2b!B55</f>
        <v>0.33561535507763746</v>
      </c>
      <c r="F55" s="28">
        <f>TD2b!I55</f>
        <v>0.22926678126202021</v>
      </c>
      <c r="G55" s="28">
        <f>TD2b!P55</f>
        <v>0.1020574545358145</v>
      </c>
      <c r="H55" s="28">
        <f>TD2c!B55</f>
        <v>7.2682646554252342E-2</v>
      </c>
      <c r="I55" s="28">
        <f>TD2c!I55</f>
        <v>3.2184493567886691E-2</v>
      </c>
      <c r="J55" s="28">
        <f>TD2c!P55</f>
        <v>1.0814637545017169E-2</v>
      </c>
      <c r="K55" s="28"/>
      <c r="L55" s="56">
        <f t="shared" si="2"/>
        <v>0.23355790054182296</v>
      </c>
      <c r="M55" s="15">
        <f t="shared" si="3"/>
        <v>0.10634857381561724</v>
      </c>
      <c r="N55" s="15">
        <f t="shared" si="3"/>
        <v>0.12720932672620572</v>
      </c>
      <c r="O55" s="15">
        <f t="shared" si="0"/>
        <v>6.9872960967927805E-2</v>
      </c>
      <c r="P55" s="15">
        <f t="shared" si="4"/>
        <v>2.9374807981562154E-2</v>
      </c>
      <c r="Q55" s="15">
        <f t="shared" si="4"/>
        <v>4.0498152986365651E-2</v>
      </c>
      <c r="R55" s="15">
        <f t="shared" si="4"/>
        <v>2.1369856022869522E-2</v>
      </c>
      <c r="S55" s="14"/>
      <c r="T55" s="15"/>
      <c r="U55" s="13"/>
      <c r="V55" s="2">
        <v>0.33561535507763735</v>
      </c>
      <c r="W55" s="2">
        <v>0.22926678126202024</v>
      </c>
      <c r="X55" s="2">
        <v>0.10205745453581454</v>
      </c>
      <c r="Y55" s="2">
        <v>3.2184493567886684E-2</v>
      </c>
      <c r="Z55" s="2">
        <v>1.0814637545017167E-2</v>
      </c>
      <c r="AA55" s="2">
        <v>0.32463720258444823</v>
      </c>
      <c r="AB55" s="2">
        <v>0.21838846438027648</v>
      </c>
      <c r="AC55" s="2">
        <v>9.3502204205012929E-2</v>
      </c>
      <c r="AD55" s="2">
        <v>2.6287400747211496E-2</v>
      </c>
      <c r="AE55" s="2">
        <v>7.5921937481321557E-3</v>
      </c>
    </row>
    <row r="56" spans="1:31" s="30" customFormat="1" ht="15.05" customHeight="1">
      <c r="A56" s="32">
        <v>1959</v>
      </c>
      <c r="B56" s="325">
        <f>'TD2'!B56</f>
        <v>0.65996373965789057</v>
      </c>
      <c r="C56" s="440"/>
      <c r="D56" s="441"/>
      <c r="E56" s="322">
        <f>TD2b!B56</f>
        <v>0.34003626034210938</v>
      </c>
      <c r="F56" s="31">
        <f>TD2b!I56</f>
        <v>0.23389805866566568</v>
      </c>
      <c r="G56" s="31">
        <f>TD2b!P56</f>
        <v>0.1064744460659322</v>
      </c>
      <c r="H56" s="31">
        <f>TD2c!B56</f>
        <v>7.715741785460288E-2</v>
      </c>
      <c r="I56" s="31">
        <f>TD2c!I56</f>
        <v>3.449809739962232E-2</v>
      </c>
      <c r="J56" s="31">
        <f>TD2c!P56</f>
        <v>1.1941249375109259E-2</v>
      </c>
      <c r="K56" s="31"/>
      <c r="L56" s="57">
        <f t="shared" si="2"/>
        <v>0.23356181427617717</v>
      </c>
      <c r="M56" s="21">
        <f t="shared" si="3"/>
        <v>0.10613820167644369</v>
      </c>
      <c r="N56" s="21">
        <f t="shared" si="3"/>
        <v>0.12742361259973348</v>
      </c>
      <c r="O56" s="21">
        <f t="shared" si="0"/>
        <v>7.1976348666309892E-2</v>
      </c>
      <c r="P56" s="21">
        <f t="shared" si="4"/>
        <v>2.9317028211329324E-2</v>
      </c>
      <c r="Q56" s="21">
        <f t="shared" si="4"/>
        <v>4.2659320454980561E-2</v>
      </c>
      <c r="R56" s="21">
        <f t="shared" si="4"/>
        <v>2.2556848024513063E-2</v>
      </c>
      <c r="S56" s="20"/>
      <c r="T56" s="15"/>
      <c r="U56" s="13"/>
      <c r="V56" s="2">
        <v>0.34003626034210938</v>
      </c>
      <c r="W56" s="2">
        <v>0.23389805866566565</v>
      </c>
      <c r="X56" s="2">
        <v>0.1064744460659322</v>
      </c>
      <c r="Y56" s="2">
        <v>3.4498097399622313E-2</v>
      </c>
      <c r="Z56" s="2">
        <v>1.1941249375109259E-2</v>
      </c>
      <c r="AA56" s="2">
        <v>0.32556309397658334</v>
      </c>
      <c r="AB56" s="2">
        <v>0.21945906270180313</v>
      </c>
      <c r="AC56" s="2">
        <v>9.4931982856731878E-2</v>
      </c>
      <c r="AD56" s="2">
        <v>2.6597274609292527E-2</v>
      </c>
      <c r="AE56" s="2">
        <v>7.7501496768143992E-3</v>
      </c>
    </row>
    <row r="57" spans="1:31" ht="15.55">
      <c r="A57" s="27">
        <v>1960</v>
      </c>
      <c r="B57" s="326">
        <f>'TD2'!B57</f>
        <v>0.66524903984327888</v>
      </c>
      <c r="C57" s="442"/>
      <c r="D57" s="442"/>
      <c r="E57" s="323">
        <f>TD2b!B57</f>
        <v>0.33475096015672107</v>
      </c>
      <c r="F57" s="29">
        <f>TD2b!I57</f>
        <v>0.2257431227027937</v>
      </c>
      <c r="G57" s="29">
        <f>TD2b!P57</f>
        <v>0.10034579956956319</v>
      </c>
      <c r="H57" s="29">
        <f>TD2c!B57</f>
        <v>7.1292552733358508E-2</v>
      </c>
      <c r="I57" s="29">
        <f>TD2c!I57</f>
        <v>3.2490455876287273E-2</v>
      </c>
      <c r="J57" s="29">
        <f>TD2c!P57</f>
        <v>1.17492396990333E-2</v>
      </c>
      <c r="K57" s="29"/>
      <c r="L57" s="58">
        <f t="shared" si="2"/>
        <v>0.23440516058715788</v>
      </c>
      <c r="M57" s="25">
        <f t="shared" si="3"/>
        <v>0.10900783745392736</v>
      </c>
      <c r="N57" s="25">
        <f t="shared" si="3"/>
        <v>0.12539732313323051</v>
      </c>
      <c r="O57" s="25">
        <f t="shared" si="0"/>
        <v>6.7855343693275921E-2</v>
      </c>
      <c r="P57" s="25">
        <f t="shared" si="4"/>
        <v>2.905324683620468E-2</v>
      </c>
      <c r="Q57" s="25">
        <f t="shared" si="4"/>
        <v>3.8802096857071235E-2</v>
      </c>
      <c r="R57" s="25">
        <f t="shared" si="4"/>
        <v>2.0741216177253975E-2</v>
      </c>
      <c r="S57" s="24"/>
      <c r="T57" s="15"/>
      <c r="U57" s="13"/>
      <c r="V57" s="2">
        <v>0.33475096015672112</v>
      </c>
      <c r="W57" s="2">
        <v>0.22574312270279376</v>
      </c>
      <c r="X57" s="2">
        <v>0.10034579956956322</v>
      </c>
      <c r="Y57" s="2">
        <v>3.2490455876287273E-2</v>
      </c>
      <c r="Z57" s="2">
        <v>1.1749239699033298E-2</v>
      </c>
      <c r="AA57" s="2">
        <v>0.32185832553689214</v>
      </c>
      <c r="AB57" s="2">
        <v>0.21296215338243282</v>
      </c>
      <c r="AC57" s="2">
        <v>9.0105832408147998E-2</v>
      </c>
      <c r="AD57" s="2">
        <v>2.5221412402363488E-2</v>
      </c>
      <c r="AE57" s="2">
        <v>7.5904892555809199E-3</v>
      </c>
    </row>
    <row r="58" spans="1:31" ht="15.55">
      <c r="A58" s="19">
        <v>1961</v>
      </c>
      <c r="B58" s="324">
        <f>'TD2'!B58</f>
        <v>0.6574522719448026</v>
      </c>
      <c r="C58" s="442"/>
      <c r="D58" s="442"/>
      <c r="E58" s="321">
        <f>TD2b!B58</f>
        <v>0.3425477280551974</v>
      </c>
      <c r="F58" s="28">
        <f>TD2b!I58</f>
        <v>0.23501366800040352</v>
      </c>
      <c r="G58" s="28">
        <f>TD2b!P58</f>
        <v>0.10640656153200091</v>
      </c>
      <c r="H58" s="28">
        <f>TD2c!B58</f>
        <v>7.6563411899957592E-2</v>
      </c>
      <c r="I58" s="28">
        <f>TD2c!I58</f>
        <v>3.651281807907316E-2</v>
      </c>
      <c r="J58" s="28">
        <f>TD2c!P58</f>
        <v>1.3822929216111451E-2</v>
      </c>
      <c r="K58" s="28"/>
      <c r="L58" s="56">
        <f t="shared" si="2"/>
        <v>0.2361411665231965</v>
      </c>
      <c r="M58" s="15">
        <f t="shared" si="3"/>
        <v>0.10753406005479388</v>
      </c>
      <c r="N58" s="15">
        <f t="shared" si="3"/>
        <v>0.12860710646840262</v>
      </c>
      <c r="O58" s="15">
        <f t="shared" si="0"/>
        <v>6.9893743452927759E-2</v>
      </c>
      <c r="P58" s="15">
        <f t="shared" si="4"/>
        <v>2.984314963204332E-2</v>
      </c>
      <c r="Q58" s="15">
        <f t="shared" si="4"/>
        <v>4.0050593820884432E-2</v>
      </c>
      <c r="R58" s="15">
        <f t="shared" si="4"/>
        <v>2.2689888862961707E-2</v>
      </c>
      <c r="S58" s="14"/>
      <c r="T58" s="15"/>
      <c r="U58" s="13"/>
      <c r="V58" s="2">
        <v>0.34254772805519734</v>
      </c>
      <c r="W58" s="2">
        <v>0.23501366800040352</v>
      </c>
      <c r="X58" s="2">
        <v>0.10640656153200087</v>
      </c>
      <c r="Y58" s="2">
        <v>3.651281807907316E-2</v>
      </c>
      <c r="Z58" s="2">
        <v>1.3822929216111448E-2</v>
      </c>
      <c r="AA58" s="2">
        <v>0.32563952632825982</v>
      </c>
      <c r="AB58" s="2">
        <v>0.21835019316644863</v>
      </c>
      <c r="AC58" s="2">
        <v>9.2444206572269622E-2</v>
      </c>
      <c r="AD58" s="2">
        <v>2.652211161842382E-2</v>
      </c>
      <c r="AE58" s="2">
        <v>8.166046938405969E-3</v>
      </c>
    </row>
    <row r="59" spans="1:31" ht="15.55">
      <c r="A59" s="19">
        <v>1962</v>
      </c>
      <c r="B59" s="324">
        <f>'TD2'!B59</f>
        <v>0.65740221738815308</v>
      </c>
      <c r="C59" s="519">
        <f>'TD2'!I59</f>
        <v>0.14666324853897095</v>
      </c>
      <c r="D59" s="520">
        <f>'TD2'!P59</f>
        <v>0.51073896884918213</v>
      </c>
      <c r="E59" s="318">
        <f>TD2b!B59</f>
        <v>0.34259778261184692</v>
      </c>
      <c r="F59" s="16">
        <f>TD2b!I59</f>
        <v>0.23160263895988464</v>
      </c>
      <c r="G59" s="16">
        <f>TD2b!P59</f>
        <v>0.10065796971321106</v>
      </c>
      <c r="H59" s="16">
        <f>TD2c!B59</f>
        <v>7.0783138275146484E-2</v>
      </c>
      <c r="I59" s="16">
        <f>TD2c!I59</f>
        <v>3.2111503183841705E-2</v>
      </c>
      <c r="J59" s="16">
        <f>TD2c!P59</f>
        <v>1.1805510148406029E-2</v>
      </c>
      <c r="K59" s="16"/>
      <c r="L59" s="56">
        <f t="shared" si="2"/>
        <v>0.24193981289863586</v>
      </c>
      <c r="M59" s="15">
        <f t="shared" si="3"/>
        <v>0.11099514365196228</v>
      </c>
      <c r="N59" s="15">
        <f t="shared" si="3"/>
        <v>0.13094466924667358</v>
      </c>
      <c r="O59" s="15">
        <f t="shared" si="0"/>
        <v>6.8546466529369354E-2</v>
      </c>
      <c r="P59" s="15">
        <f t="shared" si="4"/>
        <v>2.9874831438064575E-2</v>
      </c>
      <c r="Q59" s="15">
        <f t="shared" si="4"/>
        <v>3.8671635091304779E-2</v>
      </c>
      <c r="R59" s="15">
        <f t="shared" si="4"/>
        <v>2.0305993035435677E-2</v>
      </c>
      <c r="S59" s="14"/>
      <c r="T59" s="15"/>
      <c r="U59" s="13"/>
      <c r="V59" s="2">
        <v>0.3370090507522045</v>
      </c>
      <c r="W59" s="2">
        <v>0.22805886101804901</v>
      </c>
      <c r="X59" s="2">
        <v>9.9499062481040373E-2</v>
      </c>
      <c r="Y59" s="2">
        <v>3.1942778236263951E-2</v>
      </c>
      <c r="Z59" s="2">
        <v>1.1607401802667006E-2</v>
      </c>
      <c r="AA59" s="2">
        <v>0.32436758339982819</v>
      </c>
      <c r="AB59" s="2">
        <v>0.21555698186154743</v>
      </c>
      <c r="AC59" s="2">
        <v>8.9177964232870735E-2</v>
      </c>
      <c r="AD59" s="2">
        <v>2.4387097658957732E-2</v>
      </c>
      <c r="AE59" s="2">
        <v>7.3283424297339661E-3</v>
      </c>
    </row>
    <row r="60" spans="1:31" ht="15.55">
      <c r="A60" s="19">
        <v>1963</v>
      </c>
      <c r="B60" s="317">
        <f>'TD2'!B60</f>
        <v>0.6621518712328035</v>
      </c>
      <c r="C60" s="521">
        <f>'TD2'!I60</f>
        <v>0.14555761218070984</v>
      </c>
      <c r="D60" s="522">
        <f>'TD2'!P60</f>
        <v>0.51109540462493896</v>
      </c>
      <c r="E60" s="317">
        <f>TD2b!B60</f>
        <v>0.3378481287671965</v>
      </c>
      <c r="F60" s="28">
        <f>TD2b!I60</f>
        <v>0.22843879271659912</v>
      </c>
      <c r="G60" s="28">
        <f>TD2b!P60</f>
        <v>9.91651029594353E-2</v>
      </c>
      <c r="H60" s="28">
        <f>TD2c!B60</f>
        <v>6.9977792188907886E-2</v>
      </c>
      <c r="I60" s="28">
        <f>TD2c!I60</f>
        <v>3.1459022812065321E-2</v>
      </c>
      <c r="J60" s="28">
        <f>TD2c!P60</f>
        <v>1.1462998441377138E-2</v>
      </c>
      <c r="K60" s="28"/>
      <c r="L60" s="56">
        <f t="shared" si="2"/>
        <v>0.23868302580776118</v>
      </c>
      <c r="M60" s="15">
        <f t="shared" si="3"/>
        <v>0.10940933605059738</v>
      </c>
      <c r="N60" s="15">
        <f t="shared" si="3"/>
        <v>0.1292736897571638</v>
      </c>
      <c r="O60" s="15">
        <f t="shared" si="0"/>
        <v>6.7706080147369979E-2</v>
      </c>
      <c r="P60" s="15">
        <f t="shared" si="4"/>
        <v>2.9187310770527414E-2</v>
      </c>
      <c r="Q60" s="15">
        <f t="shared" si="4"/>
        <v>3.8518769376842565E-2</v>
      </c>
      <c r="R60" s="15">
        <f t="shared" si="4"/>
        <v>1.9996024370688183E-2</v>
      </c>
      <c r="S60" s="14"/>
      <c r="T60" s="15"/>
      <c r="U60" s="13"/>
      <c r="V60" s="2">
        <v>0.3378481287671965</v>
      </c>
      <c r="W60" s="2">
        <v>0.22843879271659909</v>
      </c>
      <c r="X60" s="2">
        <v>9.91651029594353E-2</v>
      </c>
      <c r="Y60" s="2">
        <v>3.1459022812065321E-2</v>
      </c>
      <c r="Z60" s="2">
        <v>1.1462998441377137E-2</v>
      </c>
      <c r="AA60" s="2">
        <v>0.32482890170911571</v>
      </c>
      <c r="AB60" s="2">
        <v>0.21561633416571307</v>
      </c>
      <c r="AC60" s="2">
        <v>8.8607620182328192E-2</v>
      </c>
      <c r="AD60" s="2">
        <v>2.4056610413729321E-2</v>
      </c>
      <c r="AE60" s="2">
        <v>7.3133675793346431E-3</v>
      </c>
    </row>
    <row r="61" spans="1:31" ht="15.55">
      <c r="A61" s="19">
        <v>1964</v>
      </c>
      <c r="B61" s="324">
        <f>'TD2'!B61</f>
        <v>0.65590381622314453</v>
      </c>
      <c r="C61" s="519">
        <f>'TD2'!I61</f>
        <v>0.14445197582244873</v>
      </c>
      <c r="D61" s="520">
        <f>'TD2'!P61</f>
        <v>0.5114518404006958</v>
      </c>
      <c r="E61" s="318">
        <f>TD2b!B61</f>
        <v>0.34409618377685547</v>
      </c>
      <c r="F61" s="16">
        <f>TD2b!I61</f>
        <v>0.23327010869979858</v>
      </c>
      <c r="G61" s="16">
        <f>TD2b!P61</f>
        <v>0.10193661600351334</v>
      </c>
      <c r="H61" s="16">
        <f>TD2c!B61</f>
        <v>7.1766950190067291E-2</v>
      </c>
      <c r="I61" s="16">
        <f>TD2c!I61</f>
        <v>3.3057413995265961E-2</v>
      </c>
      <c r="J61" s="16">
        <f>TD2c!P61</f>
        <v>1.2501731514930725E-2</v>
      </c>
      <c r="K61" s="16"/>
      <c r="L61" s="56">
        <f t="shared" si="2"/>
        <v>0.24215956777334213</v>
      </c>
      <c r="M61" s="15">
        <f t="shared" si="3"/>
        <v>0.11082607507705688</v>
      </c>
      <c r="N61" s="15">
        <f t="shared" si="3"/>
        <v>0.13133349269628525</v>
      </c>
      <c r="O61" s="15">
        <f t="shared" si="0"/>
        <v>6.8879202008247375E-2</v>
      </c>
      <c r="P61" s="15">
        <f t="shared" si="4"/>
        <v>3.0169665813446045E-2</v>
      </c>
      <c r="Q61" s="15">
        <f t="shared" si="4"/>
        <v>3.8709536194801331E-2</v>
      </c>
      <c r="R61" s="15">
        <f t="shared" si="4"/>
        <v>2.0555682480335236E-2</v>
      </c>
      <c r="S61" s="14"/>
      <c r="T61" s="15"/>
      <c r="U61" s="13"/>
      <c r="V61" s="2">
        <v>0.34423159200285275</v>
      </c>
      <c r="W61" s="2">
        <v>0.23501240806964441</v>
      </c>
      <c r="X61" s="2">
        <v>0.10479103530661327</v>
      </c>
      <c r="Y61" s="2">
        <v>3.3724713759870781E-2</v>
      </c>
      <c r="Z61" s="2">
        <v>1.3021661045439319E-2</v>
      </c>
      <c r="AA61" s="2">
        <v>0.32731582757280719</v>
      </c>
      <c r="AB61" s="2">
        <v>0.21842355794473658</v>
      </c>
      <c r="AC61" s="2">
        <v>9.1037087301424735E-2</v>
      </c>
      <c r="AD61" s="2">
        <v>2.4842850186318599E-2</v>
      </c>
      <c r="AE61" s="2">
        <v>7.5777188685290549E-3</v>
      </c>
    </row>
    <row r="62" spans="1:31" ht="15.55">
      <c r="A62" s="19">
        <v>1965</v>
      </c>
      <c r="B62" s="317">
        <f>'TD2'!B62</f>
        <v>0.65218975871043439</v>
      </c>
      <c r="C62" s="521">
        <f>'TD2'!I62</f>
        <v>0.14675000309944153</v>
      </c>
      <c r="D62" s="522">
        <f>'TD2'!P62</f>
        <v>0.5100211501121521</v>
      </c>
      <c r="E62" s="317">
        <f>TD2b!B62</f>
        <v>0.34781024128956567</v>
      </c>
      <c r="F62" s="28">
        <f>TD2b!I62</f>
        <v>0.23876387756560402</v>
      </c>
      <c r="G62" s="28">
        <f>TD2b!P62</f>
        <v>0.10891912753229199</v>
      </c>
      <c r="H62" s="28">
        <f>TD2c!B62</f>
        <v>7.7250397293441159E-2</v>
      </c>
      <c r="I62" s="28">
        <f>TD2c!I62</f>
        <v>3.6551436659768351E-2</v>
      </c>
      <c r="J62" s="28">
        <f>TD2c!P62</f>
        <v>1.4893514616821979E-2</v>
      </c>
      <c r="K62" s="28"/>
      <c r="L62" s="56">
        <f t="shared" si="2"/>
        <v>0.23889111375727368</v>
      </c>
      <c r="M62" s="15">
        <f t="shared" si="3"/>
        <v>0.10904636372396165</v>
      </c>
      <c r="N62" s="15">
        <f t="shared" si="3"/>
        <v>0.12984475003331203</v>
      </c>
      <c r="O62" s="15">
        <f t="shared" si="0"/>
        <v>7.2367690872523649E-2</v>
      </c>
      <c r="P62" s="15">
        <f t="shared" si="4"/>
        <v>3.1668730238850834E-2</v>
      </c>
      <c r="Q62" s="15">
        <f t="shared" si="4"/>
        <v>4.0698960633672808E-2</v>
      </c>
      <c r="R62" s="15">
        <f t="shared" si="4"/>
        <v>2.1657922042946372E-2</v>
      </c>
      <c r="S62" s="14"/>
      <c r="T62" s="15"/>
      <c r="U62" s="13"/>
      <c r="V62" s="2">
        <v>0.34781024128956567</v>
      </c>
      <c r="W62" s="2">
        <v>0.23876387756560397</v>
      </c>
      <c r="X62" s="2">
        <v>0.10891912753229198</v>
      </c>
      <c r="Y62" s="2">
        <v>3.6551436659768351E-2</v>
      </c>
      <c r="Z62" s="2">
        <v>1.4893514616821979E-2</v>
      </c>
      <c r="AA62" s="2">
        <v>0.32847576917648147</v>
      </c>
      <c r="AB62" s="2">
        <v>0.22000715032386456</v>
      </c>
      <c r="AC62" s="2">
        <v>9.3038000414193717E-2</v>
      </c>
      <c r="AD62" s="2">
        <v>2.6196736711012362E-2</v>
      </c>
      <c r="AE62" s="2">
        <v>8.2116836682279998E-3</v>
      </c>
    </row>
    <row r="63" spans="1:31" ht="15.55">
      <c r="A63" s="19">
        <v>1966</v>
      </c>
      <c r="B63" s="324">
        <f>'TD2'!B63</f>
        <v>0.65763849020004272</v>
      </c>
      <c r="C63" s="519">
        <f>'TD2'!I63</f>
        <v>0.14904803037643433</v>
      </c>
      <c r="D63" s="520">
        <f>'TD2'!P63</f>
        <v>0.5085904598236084</v>
      </c>
      <c r="E63" s="318">
        <f>TD2b!B63</f>
        <v>0.34236150979995728</v>
      </c>
      <c r="F63" s="16">
        <f>TD2b!I63</f>
        <v>0.23315879702568054</v>
      </c>
      <c r="G63" s="16">
        <f>TD2b!P63</f>
        <v>0.10330610722303391</v>
      </c>
      <c r="H63" s="16">
        <f>TD2c!B63</f>
        <v>7.3171310126781464E-2</v>
      </c>
      <c r="I63" s="16">
        <f>TD2c!I63</f>
        <v>3.4196469932794571E-2</v>
      </c>
      <c r="J63" s="16">
        <f>TD2c!P63</f>
        <v>1.3003580272197723E-2</v>
      </c>
      <c r="K63" s="16"/>
      <c r="L63" s="56">
        <f t="shared" si="2"/>
        <v>0.23905540257692337</v>
      </c>
      <c r="M63" s="15">
        <f t="shared" si="3"/>
        <v>0.10920271277427673</v>
      </c>
      <c r="N63" s="15">
        <f t="shared" si="3"/>
        <v>0.12985268980264664</v>
      </c>
      <c r="O63" s="15">
        <f t="shared" si="0"/>
        <v>6.9109637290239334E-2</v>
      </c>
      <c r="P63" s="15">
        <f t="shared" si="4"/>
        <v>3.0134797096252441E-2</v>
      </c>
      <c r="Q63" s="15">
        <f t="shared" si="4"/>
        <v>3.8974840193986893E-2</v>
      </c>
      <c r="R63" s="15">
        <f t="shared" si="4"/>
        <v>2.1192889660596848E-2</v>
      </c>
      <c r="S63" s="14"/>
      <c r="T63" s="15"/>
      <c r="U63" s="13"/>
      <c r="V63" s="2">
        <v>0.33672018701939666</v>
      </c>
      <c r="W63" s="2">
        <v>0.22920035530072794</v>
      </c>
      <c r="X63" s="2">
        <v>0.10175256812339699</v>
      </c>
      <c r="Y63" s="2">
        <v>3.3852869852018672E-2</v>
      </c>
      <c r="Z63" s="2">
        <v>1.2898790870561372E-2</v>
      </c>
      <c r="AA63" s="2">
        <v>0.32818476173093986</v>
      </c>
      <c r="AB63" s="2">
        <v>0.22082097069396134</v>
      </c>
      <c r="AC63" s="2">
        <v>9.4211121977307091E-2</v>
      </c>
      <c r="AD63" s="2">
        <v>2.7506071164949328E-2</v>
      </c>
      <c r="AE63" s="2">
        <v>8.3468033124296532E-3</v>
      </c>
    </row>
    <row r="64" spans="1:31" ht="15.55">
      <c r="A64" s="19">
        <v>1967</v>
      </c>
      <c r="B64" s="324">
        <f>'TD2'!B64</f>
        <v>0.65205647051334381</v>
      </c>
      <c r="C64" s="519">
        <f>'TD2'!I64</f>
        <v>0.15150433778762817</v>
      </c>
      <c r="D64" s="520">
        <f>'TD2'!P64</f>
        <v>0.50055213272571564</v>
      </c>
      <c r="E64" s="318">
        <f>TD2b!B64</f>
        <v>0.34794352948665619</v>
      </c>
      <c r="F64" s="16">
        <f>TD2b!I64</f>
        <v>0.23938166350126266</v>
      </c>
      <c r="G64" s="16">
        <f>TD2b!P64</f>
        <v>0.108418308198452</v>
      </c>
      <c r="H64" s="16">
        <f>TD2c!B64</f>
        <v>7.7540608122944832E-2</v>
      </c>
      <c r="I64" s="16">
        <f>TD2c!I64</f>
        <v>3.7090699188411236E-2</v>
      </c>
      <c r="J64" s="16">
        <f>TD2c!P64</f>
        <v>1.4369238168001175E-2</v>
      </c>
      <c r="K64" s="16"/>
      <c r="L64" s="56">
        <f t="shared" si="2"/>
        <v>0.23952522128820419</v>
      </c>
      <c r="M64" s="15">
        <f t="shared" si="3"/>
        <v>0.10856186598539352</v>
      </c>
      <c r="N64" s="15">
        <f t="shared" si="3"/>
        <v>0.13096335530281067</v>
      </c>
      <c r="O64" s="15">
        <f t="shared" si="0"/>
        <v>7.132760901004076E-2</v>
      </c>
      <c r="P64" s="15">
        <f t="shared" si="4"/>
        <v>3.0877700075507164E-2</v>
      </c>
      <c r="Q64" s="15">
        <f t="shared" si="4"/>
        <v>4.0449908934533596E-2</v>
      </c>
      <c r="R64" s="15">
        <f t="shared" si="4"/>
        <v>2.2721461020410061E-2</v>
      </c>
      <c r="S64" s="14"/>
      <c r="T64" s="15"/>
      <c r="U64" s="13"/>
      <c r="V64" s="2">
        <v>0.34444564532108468</v>
      </c>
      <c r="W64" s="2">
        <v>0.23702198857924753</v>
      </c>
      <c r="X64" s="2">
        <v>0.10737541914934186</v>
      </c>
      <c r="Y64" s="2">
        <v>3.6770055013950739E-2</v>
      </c>
      <c r="Z64" s="2">
        <v>1.416347805611729E-2</v>
      </c>
      <c r="AA64" s="2">
        <v>0.33389184478120076</v>
      </c>
      <c r="AB64" s="2">
        <v>0.22661436256207668</v>
      </c>
      <c r="AC64" s="2">
        <v>9.83155222315856E-2</v>
      </c>
      <c r="AD64" s="2">
        <v>2.8737618816344686E-2</v>
      </c>
      <c r="AE64" s="2">
        <v>8.3844975355604982E-3</v>
      </c>
    </row>
    <row r="65" spans="1:31" ht="15.55">
      <c r="A65" s="19">
        <v>1968</v>
      </c>
      <c r="B65" s="324">
        <f>'TD2'!B65</f>
        <v>0.65229641273617744</v>
      </c>
      <c r="C65" s="519">
        <f>'TD2'!I65</f>
        <v>0.15394808351993561</v>
      </c>
      <c r="D65" s="520">
        <f>'TD2'!P65</f>
        <v>0.49834832921624184</v>
      </c>
      <c r="E65" s="318">
        <f>TD2b!B65</f>
        <v>0.34770358726382256</v>
      </c>
      <c r="F65" s="16">
        <f>TD2b!I65</f>
        <v>0.23970339260995388</v>
      </c>
      <c r="G65" s="16">
        <f>TD2b!P65</f>
        <v>0.10958070494234562</v>
      </c>
      <c r="H65" s="16">
        <f>TD2c!B65</f>
        <v>7.8952935058623552E-2</v>
      </c>
      <c r="I65" s="16">
        <f>TD2c!I65</f>
        <v>3.853085427545011E-2</v>
      </c>
      <c r="J65" s="16">
        <f>TD2c!P65</f>
        <v>1.5474857995286584E-2</v>
      </c>
      <c r="K65" s="16"/>
      <c r="L65" s="56">
        <f t="shared" si="2"/>
        <v>0.23812288232147694</v>
      </c>
      <c r="M65" s="15">
        <f t="shared" si="3"/>
        <v>0.10800019465386868</v>
      </c>
      <c r="N65" s="15">
        <f t="shared" si="3"/>
        <v>0.13012268766760826</v>
      </c>
      <c r="O65" s="15">
        <f t="shared" si="0"/>
        <v>7.1049850666895509E-2</v>
      </c>
      <c r="P65" s="15">
        <f t="shared" si="4"/>
        <v>3.0627769883722067E-2</v>
      </c>
      <c r="Q65" s="15">
        <f t="shared" si="4"/>
        <v>4.0422080783173442E-2</v>
      </c>
      <c r="R65" s="15">
        <f t="shared" si="4"/>
        <v>2.3055996280163527E-2</v>
      </c>
      <c r="S65" s="14"/>
      <c r="T65" s="15"/>
      <c r="U65" s="13"/>
      <c r="V65" s="2">
        <v>0.34847169728380806</v>
      </c>
      <c r="W65" s="2">
        <v>0.24150884451591764</v>
      </c>
      <c r="X65" s="2">
        <v>0.11212838574441929</v>
      </c>
      <c r="Y65" s="2">
        <v>4.0228605841038094E-2</v>
      </c>
      <c r="Z65" s="2">
        <v>1.6149285544225331E-2</v>
      </c>
      <c r="AA65" s="2">
        <v>0.33586725874472562</v>
      </c>
      <c r="AB65" s="2">
        <v>0.2286353678009744</v>
      </c>
      <c r="AC65" s="2">
        <v>0.10071040556088344</v>
      </c>
      <c r="AD65" s="2">
        <v>3.0000312471159071E-2</v>
      </c>
      <c r="AE65" s="2">
        <v>8.7123036046293355E-3</v>
      </c>
    </row>
    <row r="66" spans="1:31" ht="15.55">
      <c r="A66" s="23">
        <v>1969</v>
      </c>
      <c r="B66" s="325">
        <f>'TD2'!B66</f>
        <v>0.66095322091132402</v>
      </c>
      <c r="C66" s="523">
        <f>'TD2'!I66</f>
        <v>0.15729968622326851</v>
      </c>
      <c r="D66" s="524">
        <f>'TD2'!P66</f>
        <v>0.50365353468805552</v>
      </c>
      <c r="E66" s="319">
        <f>TD2b!B66</f>
        <v>0.33904677908867598</v>
      </c>
      <c r="F66" s="22">
        <f>TD2b!I66</f>
        <v>0.23034127568826079</v>
      </c>
      <c r="G66" s="22">
        <f>TD2b!P66</f>
        <v>0.10188319021835923</v>
      </c>
      <c r="H66" s="22">
        <f>TD2c!B66</f>
        <v>7.2578468476422131E-2</v>
      </c>
      <c r="I66" s="22">
        <f>TD2c!I66</f>
        <v>3.4880868101026863E-2</v>
      </c>
      <c r="J66" s="22">
        <f>TD2c!P66</f>
        <v>1.402712898561731E-2</v>
      </c>
      <c r="K66" s="22"/>
      <c r="L66" s="57">
        <f t="shared" si="2"/>
        <v>0.23716358887031674</v>
      </c>
      <c r="M66" s="21">
        <f t="shared" si="3"/>
        <v>0.10870550340041518</v>
      </c>
      <c r="N66" s="21">
        <f t="shared" si="3"/>
        <v>0.12845808546990156</v>
      </c>
      <c r="O66" s="21">
        <f t="shared" si="0"/>
        <v>6.7002322117332369E-2</v>
      </c>
      <c r="P66" s="21">
        <f t="shared" si="4"/>
        <v>2.9304721741937101E-2</v>
      </c>
      <c r="Q66" s="21">
        <f t="shared" si="4"/>
        <v>3.7697600375395268E-2</v>
      </c>
      <c r="R66" s="21">
        <f t="shared" si="4"/>
        <v>2.0853739115409553E-2</v>
      </c>
      <c r="S66" s="20"/>
      <c r="T66" s="15"/>
      <c r="U66" s="13"/>
      <c r="V66" s="2">
        <v>0.33929318315651619</v>
      </c>
      <c r="W66" s="2">
        <v>0.23084003848392623</v>
      </c>
      <c r="X66" s="2">
        <v>0.10351497284479398</v>
      </c>
      <c r="Y66" s="2">
        <v>3.6936962808646327E-2</v>
      </c>
      <c r="Z66" s="2">
        <v>1.5581702597665021E-2</v>
      </c>
      <c r="AA66" s="2">
        <v>0.32918162758885733</v>
      </c>
      <c r="AB66" s="2">
        <v>0.22082435733694666</v>
      </c>
      <c r="AC66" s="2">
        <v>9.4004230313392861E-2</v>
      </c>
      <c r="AD66" s="2">
        <v>2.7860595319203554E-2</v>
      </c>
      <c r="AE66" s="2">
        <v>8.6781690622207888E-3</v>
      </c>
    </row>
    <row r="67" spans="1:31" ht="15.55">
      <c r="A67" s="27">
        <v>1970</v>
      </c>
      <c r="B67" s="326">
        <f>'TD2'!B67</f>
        <v>0.6652308099437505</v>
      </c>
      <c r="C67" s="525">
        <f>'TD2'!I67</f>
        <v>0.1559498431161046</v>
      </c>
      <c r="D67" s="526">
        <f>'TD2'!P67</f>
        <v>0.5092809668276459</v>
      </c>
      <c r="E67" s="320">
        <f>TD2b!B67</f>
        <v>0.3347691900562495</v>
      </c>
      <c r="F67" s="26">
        <f>TD2b!I67</f>
        <v>0.22401312866713852</v>
      </c>
      <c r="G67" s="26">
        <f>TD2b!P67</f>
        <v>9.4954403699375689E-2</v>
      </c>
      <c r="H67" s="26">
        <f>TD2c!B67</f>
        <v>6.6302832477958873E-2</v>
      </c>
      <c r="I67" s="26">
        <f>TD2c!I67</f>
        <v>3.018084003997501E-2</v>
      </c>
      <c r="J67" s="26">
        <f>TD2c!P67</f>
        <v>1.1273780386545695E-2</v>
      </c>
      <c r="K67" s="26"/>
      <c r="L67" s="58">
        <f t="shared" si="2"/>
        <v>0.23981478635687381</v>
      </c>
      <c r="M67" s="25">
        <f t="shared" si="3"/>
        <v>0.11075606138911098</v>
      </c>
      <c r="N67" s="25">
        <f t="shared" si="3"/>
        <v>0.12905872496776283</v>
      </c>
      <c r="O67" s="25">
        <f t="shared" si="0"/>
        <v>6.4773563659400679E-2</v>
      </c>
      <c r="P67" s="25">
        <f t="shared" si="4"/>
        <v>2.8651571221416816E-2</v>
      </c>
      <c r="Q67" s="25">
        <f t="shared" si="4"/>
        <v>3.6121992437983863E-2</v>
      </c>
      <c r="R67" s="25">
        <f t="shared" si="4"/>
        <v>1.8907059653429314E-2</v>
      </c>
      <c r="S67" s="24"/>
      <c r="T67" s="15"/>
      <c r="U67" s="13"/>
      <c r="V67" s="2">
        <v>0.32627187921783379</v>
      </c>
      <c r="W67" s="2">
        <v>0.21662776629097152</v>
      </c>
      <c r="X67" s="2">
        <v>9.0252864935986624E-2</v>
      </c>
      <c r="Y67" s="2">
        <v>2.7753447195762334E-2</v>
      </c>
      <c r="Z67" s="2">
        <v>9.9627513394338514E-3</v>
      </c>
      <c r="AA67" s="2">
        <v>0.31908310857482858</v>
      </c>
      <c r="AB67" s="2">
        <v>0.20971548682654337</v>
      </c>
      <c r="AC67" s="2">
        <v>8.4378963453325906E-2</v>
      </c>
      <c r="AD67" s="2">
        <v>2.2868032397756907E-2</v>
      </c>
      <c r="AE67" s="2">
        <v>6.6486297650338189E-3</v>
      </c>
    </row>
    <row r="68" spans="1:31" ht="15.55">
      <c r="A68" s="19">
        <v>1971</v>
      </c>
      <c r="B68" s="324">
        <f>'TD2'!B68</f>
        <v>0.66206304711522534</v>
      </c>
      <c r="C68" s="519">
        <f>'TD2'!I68</f>
        <v>0.15186451678164303</v>
      </c>
      <c r="D68" s="520">
        <f>'TD2'!P68</f>
        <v>0.51019853033358231</v>
      </c>
      <c r="E68" s="318">
        <f>TD2b!B68</f>
        <v>0.33793695288477466</v>
      </c>
      <c r="F68" s="16">
        <f>TD2b!I68</f>
        <v>0.22601009006029926</v>
      </c>
      <c r="G68" s="16">
        <f>TD2b!P68</f>
        <v>9.5630620286101475E-2</v>
      </c>
      <c r="H68" s="16">
        <f>TD2c!B68</f>
        <v>6.6747295735694934E-2</v>
      </c>
      <c r="I68" s="16">
        <f>TD2c!I68</f>
        <v>3.0365544891537866E-2</v>
      </c>
      <c r="J68" s="16">
        <f>TD2c!P68</f>
        <v>1.1316080464894185E-2</v>
      </c>
      <c r="K68" s="16"/>
      <c r="L68" s="56">
        <f t="shared" si="2"/>
        <v>0.24230633259867318</v>
      </c>
      <c r="M68" s="15">
        <f t="shared" si="3"/>
        <v>0.11192686282447539</v>
      </c>
      <c r="N68" s="15">
        <f t="shared" si="3"/>
        <v>0.13037946977419779</v>
      </c>
      <c r="O68" s="15">
        <f t="shared" si="0"/>
        <v>6.526507539456361E-2</v>
      </c>
      <c r="P68" s="15">
        <f t="shared" si="4"/>
        <v>2.8883324550406542E-2</v>
      </c>
      <c r="Q68" s="15">
        <f t="shared" si="4"/>
        <v>3.6381750844157068E-2</v>
      </c>
      <c r="R68" s="15">
        <f t="shared" si="4"/>
        <v>1.9049464426643681E-2</v>
      </c>
      <c r="S68" s="14"/>
      <c r="T68" s="15"/>
      <c r="U68" s="13"/>
      <c r="V68" s="2">
        <v>0.33336957207631884</v>
      </c>
      <c r="W68" s="2">
        <v>0.22257596754123191</v>
      </c>
      <c r="X68" s="2">
        <v>9.3990561168937545E-2</v>
      </c>
      <c r="Y68" s="2">
        <v>2.9877355674459382E-2</v>
      </c>
      <c r="Z68" s="2">
        <v>1.1137117989758905E-2</v>
      </c>
      <c r="AA68" s="2">
        <v>0.32419576567028741</v>
      </c>
      <c r="AB68" s="2">
        <v>0.21385266055692534</v>
      </c>
      <c r="AC68" s="2">
        <v>8.6532162950564581E-2</v>
      </c>
      <c r="AD68" s="2">
        <v>2.3787539595435191E-2</v>
      </c>
      <c r="AE68" s="2">
        <v>6.9296874165233144E-3</v>
      </c>
    </row>
    <row r="69" spans="1:31" ht="15.55">
      <c r="A69" s="19">
        <v>1972</v>
      </c>
      <c r="B69" s="324">
        <f>'TD2'!B69</f>
        <v>0.66179220746562351</v>
      </c>
      <c r="C69" s="519">
        <f>'TD2'!I69</f>
        <v>0.15246961714001372</v>
      </c>
      <c r="D69" s="520">
        <f>'TD2'!P69</f>
        <v>0.50932259032560978</v>
      </c>
      <c r="E69" s="318">
        <f>TD2b!B69</f>
        <v>0.33820779253437649</v>
      </c>
      <c r="F69" s="16">
        <f>TD2b!I69</f>
        <v>0.22631295173050603</v>
      </c>
      <c r="G69" s="16">
        <f>TD2b!P69</f>
        <v>9.5404998552112374E-2</v>
      </c>
      <c r="H69" s="16">
        <f>TD2c!B69</f>
        <v>6.6472121297920239E-2</v>
      </c>
      <c r="I69" s="16">
        <f>TD2c!I69</f>
        <v>3.0034173642889073E-2</v>
      </c>
      <c r="J69" s="16">
        <f>TD2c!P69</f>
        <v>1.1002163607372495E-2</v>
      </c>
      <c r="K69" s="16"/>
      <c r="L69" s="56">
        <f t="shared" si="2"/>
        <v>0.24280279398226412</v>
      </c>
      <c r="M69" s="15">
        <f t="shared" si="3"/>
        <v>0.11189484080387047</v>
      </c>
      <c r="N69" s="15">
        <f t="shared" si="3"/>
        <v>0.13090795317839365</v>
      </c>
      <c r="O69" s="15">
        <f t="shared" si="0"/>
        <v>6.5370824909223302E-2</v>
      </c>
      <c r="P69" s="15">
        <f t="shared" si="4"/>
        <v>2.8932877254192135E-2</v>
      </c>
      <c r="Q69" s="15">
        <f t="shared" si="4"/>
        <v>3.6437947655031167E-2</v>
      </c>
      <c r="R69" s="15">
        <f t="shared" si="4"/>
        <v>1.9032010035516578E-2</v>
      </c>
      <c r="S69" s="14"/>
      <c r="T69" s="15"/>
      <c r="U69" s="13"/>
      <c r="V69" s="2">
        <v>0.33585936951500112</v>
      </c>
      <c r="W69" s="2">
        <v>0.22518494904678449</v>
      </c>
      <c r="X69" s="2">
        <v>9.6377083451862647E-2</v>
      </c>
      <c r="Y69" s="2">
        <v>3.1258337833275765E-2</v>
      </c>
      <c r="Z69" s="2">
        <v>1.1781574093832308E-2</v>
      </c>
      <c r="AA69" s="2">
        <v>0.32449152238235479</v>
      </c>
      <c r="AB69" s="2">
        <v>0.21400620583507099</v>
      </c>
      <c r="AC69" s="2">
        <v>8.7008334911934548E-2</v>
      </c>
      <c r="AD69" s="2">
        <v>2.3938827439958899E-2</v>
      </c>
      <c r="AE69" s="2">
        <v>7.1715446796406894E-3</v>
      </c>
    </row>
    <row r="70" spans="1:31" ht="15.55">
      <c r="A70" s="19">
        <v>1973</v>
      </c>
      <c r="B70" s="324">
        <f>'TD2'!B70</f>
        <v>0.66305234002720681</v>
      </c>
      <c r="C70" s="519">
        <f>'TD2'!I70</f>
        <v>0.15317679494910408</v>
      </c>
      <c r="D70" s="520">
        <f>'TD2'!P70</f>
        <v>0.50987554507810273</v>
      </c>
      <c r="E70" s="318">
        <f>TD2b!B70</f>
        <v>0.33694765997279319</v>
      </c>
      <c r="F70" s="16">
        <f>TD2b!I70</f>
        <v>0.22473139352769067</v>
      </c>
      <c r="G70" s="16">
        <f>TD2b!P70</f>
        <v>9.2953410270638415E-2</v>
      </c>
      <c r="H70" s="16">
        <f>TD2c!B70</f>
        <v>6.4149813905260089E-2</v>
      </c>
      <c r="I70" s="16">
        <f>TD2c!I70</f>
        <v>2.8119731319520724E-2</v>
      </c>
      <c r="J70" s="16">
        <f>TD2c!P70</f>
        <v>9.6186951780055097E-3</v>
      </c>
      <c r="K70" s="16"/>
      <c r="L70" s="56">
        <f t="shared" si="2"/>
        <v>0.24399424970215478</v>
      </c>
      <c r="M70" s="15">
        <f t="shared" si="3"/>
        <v>0.11221626644510252</v>
      </c>
      <c r="N70" s="15">
        <f t="shared" si="3"/>
        <v>0.13177798325705226</v>
      </c>
      <c r="O70" s="15">
        <f t="shared" si="0"/>
        <v>6.483367895111769E-2</v>
      </c>
      <c r="P70" s="15">
        <f t="shared" si="4"/>
        <v>2.8803596365378326E-2</v>
      </c>
      <c r="Q70" s="15">
        <f t="shared" si="4"/>
        <v>3.6030082585739365E-2</v>
      </c>
      <c r="R70" s="15">
        <f t="shared" si="4"/>
        <v>1.8501036141515215E-2</v>
      </c>
      <c r="S70" s="14"/>
      <c r="T70" s="15"/>
      <c r="U70" s="13"/>
      <c r="V70" s="2">
        <v>0.33332703112875101</v>
      </c>
      <c r="W70" s="2">
        <v>0.22213623212905273</v>
      </c>
      <c r="X70" s="2">
        <v>9.1624623453135767E-2</v>
      </c>
      <c r="Y70" s="2">
        <v>2.7600856232307912E-2</v>
      </c>
      <c r="Z70" s="2">
        <v>9.4139573549492806E-3</v>
      </c>
      <c r="AA70" s="2">
        <v>0.32273123150329008</v>
      </c>
      <c r="AB70" s="2">
        <v>0.21220141811349766</v>
      </c>
      <c r="AC70" s="2">
        <v>8.3408372023335953E-2</v>
      </c>
      <c r="AD70" s="2">
        <v>2.1882629661278165E-2</v>
      </c>
      <c r="AE70" s="2">
        <v>5.9829613227305335E-3</v>
      </c>
    </row>
    <row r="71" spans="1:31" ht="15.55">
      <c r="A71" s="19">
        <v>1974</v>
      </c>
      <c r="B71" s="324">
        <f>'TD2'!B71</f>
        <v>0.66322848689469538</v>
      </c>
      <c r="C71" s="519">
        <f>'TD2'!I71</f>
        <v>0.15272297225965303</v>
      </c>
      <c r="D71" s="520">
        <f>'TD2'!P71</f>
        <v>0.51050551463504235</v>
      </c>
      <c r="E71" s="318">
        <f>TD2b!B71</f>
        <v>0.33677151310530462</v>
      </c>
      <c r="F71" s="16">
        <f>TD2b!I71</f>
        <v>0.22353586004965109</v>
      </c>
      <c r="G71" s="16">
        <f>TD2b!P71</f>
        <v>9.1676472753988492E-2</v>
      </c>
      <c r="H71" s="16">
        <f>TD2c!B71</f>
        <v>6.3047508288150311E-2</v>
      </c>
      <c r="I71" s="16">
        <f>TD2c!I71</f>
        <v>2.7083640824400845E-2</v>
      </c>
      <c r="J71" s="16">
        <f>TD2c!P71</f>
        <v>8.870108356916262E-3</v>
      </c>
      <c r="K71" s="16"/>
      <c r="L71" s="56">
        <f t="shared" si="2"/>
        <v>0.24509504035131613</v>
      </c>
      <c r="M71" s="15">
        <f t="shared" si="3"/>
        <v>0.11323565305565353</v>
      </c>
      <c r="N71" s="15">
        <f t="shared" si="3"/>
        <v>0.1318593872956626</v>
      </c>
      <c r="O71" s="15">
        <f t="shared" si="0"/>
        <v>6.4592831929587646E-2</v>
      </c>
      <c r="P71" s="15">
        <f t="shared" si="4"/>
        <v>2.862896446583818E-2</v>
      </c>
      <c r="Q71" s="15">
        <f t="shared" si="4"/>
        <v>3.5963867463749466E-2</v>
      </c>
      <c r="R71" s="15">
        <f t="shared" si="4"/>
        <v>1.8213532467484583E-2</v>
      </c>
      <c r="S71" s="14"/>
      <c r="T71" s="15"/>
      <c r="U71" s="13"/>
      <c r="V71" s="2">
        <v>0.33308721284801523</v>
      </c>
      <c r="W71" s="2">
        <v>0.22117845220002733</v>
      </c>
      <c r="X71" s="2">
        <v>9.1224292172255333E-2</v>
      </c>
      <c r="Y71" s="2">
        <v>2.7282329384523601E-2</v>
      </c>
      <c r="Z71" s="2">
        <v>8.7885422864696534E-3</v>
      </c>
      <c r="AA71" s="2">
        <v>0.32549459694630223</v>
      </c>
      <c r="AB71" s="2">
        <v>0.21400451214419558</v>
      </c>
      <c r="AC71" s="2">
        <v>8.5290385295910306E-2</v>
      </c>
      <c r="AD71" s="2">
        <v>2.3066216574268755E-2</v>
      </c>
      <c r="AE71" s="2">
        <v>6.3670152783518001E-3</v>
      </c>
    </row>
    <row r="72" spans="1:31" ht="15.55">
      <c r="A72" s="19">
        <v>1975</v>
      </c>
      <c r="B72" s="324">
        <f>'TD2'!B72</f>
        <v>0.66238059970714858</v>
      </c>
      <c r="C72" s="519">
        <f>'TD2'!I72</f>
        <v>0.1512143506670327</v>
      </c>
      <c r="D72" s="520">
        <f>'TD2'!P72</f>
        <v>0.51116624904011587</v>
      </c>
      <c r="E72" s="318">
        <f>TD2b!B72</f>
        <v>0.33761940029285142</v>
      </c>
      <c r="F72" s="16">
        <f>TD2b!I72</f>
        <v>0.22292753916678976</v>
      </c>
      <c r="G72" s="16">
        <f>TD2b!P72</f>
        <v>9.0314151503321227E-2</v>
      </c>
      <c r="H72" s="16">
        <f>TD2c!B72</f>
        <v>6.1725780029775024E-2</v>
      </c>
      <c r="I72" s="16">
        <f>TD2c!I72</f>
        <v>2.6162353320827947E-2</v>
      </c>
      <c r="J72" s="16">
        <f>TD2c!P72</f>
        <v>8.6054469752667728E-3</v>
      </c>
      <c r="K72" s="16"/>
      <c r="L72" s="56">
        <f t="shared" si="2"/>
        <v>0.2473052487895302</v>
      </c>
      <c r="M72" s="15">
        <f t="shared" si="3"/>
        <v>0.11469186112606167</v>
      </c>
      <c r="N72" s="15">
        <f t="shared" si="3"/>
        <v>0.13261338766346853</v>
      </c>
      <c r="O72" s="15">
        <f t="shared" si="0"/>
        <v>6.415179818249328E-2</v>
      </c>
      <c r="P72" s="15">
        <f t="shared" si="4"/>
        <v>2.8588371473546204E-2</v>
      </c>
      <c r="Q72" s="15">
        <f t="shared" si="4"/>
        <v>3.5563426708947077E-2</v>
      </c>
      <c r="R72" s="15">
        <f t="shared" si="4"/>
        <v>1.7556906345561174E-2</v>
      </c>
      <c r="S72" s="14"/>
      <c r="T72" s="15"/>
      <c r="U72" s="13"/>
      <c r="V72" s="2">
        <v>0.33432915443624905</v>
      </c>
      <c r="W72" s="2">
        <v>0.2198127553021525</v>
      </c>
      <c r="X72" s="2">
        <v>8.8726726034525638E-2</v>
      </c>
      <c r="Y72" s="2">
        <v>2.5645125442783797E-2</v>
      </c>
      <c r="Z72" s="2">
        <v>8.4658142682953255E-3</v>
      </c>
      <c r="AA72" s="2">
        <v>0.32749847967703588</v>
      </c>
      <c r="AB72" s="2">
        <v>0.21325567232234716</v>
      </c>
      <c r="AC72" s="2">
        <v>8.3664366142884583E-2</v>
      </c>
      <c r="AD72" s="2">
        <v>2.2298094810769404E-2</v>
      </c>
      <c r="AE72" s="2">
        <v>6.4307291763488492E-3</v>
      </c>
    </row>
    <row r="73" spans="1:31" ht="15.55">
      <c r="A73" s="19">
        <v>1976</v>
      </c>
      <c r="B73" s="324">
        <f>'TD2'!B73</f>
        <v>0.66244754784548832</v>
      </c>
      <c r="C73" s="519">
        <f>'TD2'!I73</f>
        <v>0.15222707127691137</v>
      </c>
      <c r="D73" s="520">
        <f>'TD2'!P73</f>
        <v>0.51022047656857694</v>
      </c>
      <c r="E73" s="318">
        <f>TD2b!B73</f>
        <v>0.33755245215451168</v>
      </c>
      <c r="F73" s="16">
        <f>TD2b!I73</f>
        <v>0.22271408478840726</v>
      </c>
      <c r="G73" s="16">
        <f>TD2b!P73</f>
        <v>9.0083616266070976E-2</v>
      </c>
      <c r="H73" s="16">
        <f>TD2c!B73</f>
        <v>6.1594041911185116E-2</v>
      </c>
      <c r="I73" s="16">
        <f>TD2c!I73</f>
        <v>2.629502745690715E-2</v>
      </c>
      <c r="J73" s="16">
        <f>TD2c!P73</f>
        <v>8.7260278713792161E-3</v>
      </c>
      <c r="K73" s="16"/>
      <c r="L73" s="56">
        <f t="shared" si="2"/>
        <v>0.24746883588844071</v>
      </c>
      <c r="M73" s="15">
        <f t="shared" si="3"/>
        <v>0.11483836736610442</v>
      </c>
      <c r="N73" s="15">
        <f t="shared" si="3"/>
        <v>0.13263046852233629</v>
      </c>
      <c r="O73" s="15">
        <f t="shared" si="0"/>
        <v>6.3788588809163826E-2</v>
      </c>
      <c r="P73" s="15">
        <f t="shared" si="4"/>
        <v>2.848957435488586E-2</v>
      </c>
      <c r="Q73" s="15">
        <f t="shared" si="4"/>
        <v>3.5299014454277966E-2</v>
      </c>
      <c r="R73" s="15">
        <f t="shared" si="4"/>
        <v>1.7568999585527934E-2</v>
      </c>
      <c r="S73" s="14"/>
      <c r="T73" s="15"/>
      <c r="U73" s="13"/>
      <c r="V73" s="2">
        <v>0.33413613324879499</v>
      </c>
      <c r="W73" s="2">
        <v>0.21974556548715524</v>
      </c>
      <c r="X73" s="2">
        <v>8.8608851388069065E-2</v>
      </c>
      <c r="Y73" s="2">
        <v>2.5947445217216036E-2</v>
      </c>
      <c r="Z73" s="2">
        <v>8.5993934820226998E-3</v>
      </c>
      <c r="AA73" s="2">
        <v>0.32634352954001167</v>
      </c>
      <c r="AB73" s="2">
        <v>0.21240494953376865</v>
      </c>
      <c r="AC73" s="2">
        <v>8.3258655587151509E-2</v>
      </c>
      <c r="AD73" s="2">
        <v>2.2432738210389852E-2</v>
      </c>
      <c r="AE73" s="2">
        <v>6.5130180031116877E-3</v>
      </c>
    </row>
    <row r="74" spans="1:31" ht="15.55">
      <c r="A74" s="19">
        <v>1977</v>
      </c>
      <c r="B74" s="324">
        <f>'TD2'!B74</f>
        <v>0.66200582830420274</v>
      </c>
      <c r="C74" s="519">
        <f>'TD2'!I74</f>
        <v>0.15307376467973199</v>
      </c>
      <c r="D74" s="520">
        <f>'TD2'!P74</f>
        <v>0.50893206362447074</v>
      </c>
      <c r="E74" s="318">
        <f>TD2b!B74</f>
        <v>0.33799417169579726</v>
      </c>
      <c r="F74" s="16">
        <f>TD2b!I74</f>
        <v>0.22313708524014686</v>
      </c>
      <c r="G74" s="16">
        <f>TD2b!P74</f>
        <v>9.0579711469366941E-2</v>
      </c>
      <c r="H74" s="16">
        <f>TD2c!B74</f>
        <v>6.2093270688608371E-2</v>
      </c>
      <c r="I74" s="16">
        <f>TD2c!I74</f>
        <v>2.6667792057550876E-2</v>
      </c>
      <c r="J74" s="16">
        <f>TD2c!P74</f>
        <v>8.8572935394219954E-3</v>
      </c>
      <c r="K74" s="16"/>
      <c r="L74" s="56">
        <f t="shared" si="2"/>
        <v>0.24741446022643032</v>
      </c>
      <c r="M74" s="15">
        <f t="shared" si="3"/>
        <v>0.1148570864556504</v>
      </c>
      <c r="N74" s="15">
        <f t="shared" si="3"/>
        <v>0.13255737377077992</v>
      </c>
      <c r="O74" s="15">
        <f t="shared" ref="O74:O110" si="5">G74-I74</f>
        <v>6.3911919411816065E-2</v>
      </c>
      <c r="P74" s="15">
        <f t="shared" ref="P74:R109" si="6">G74-H74</f>
        <v>2.8486440780758571E-2</v>
      </c>
      <c r="Q74" s="15">
        <f t="shared" si="6"/>
        <v>3.5425478631057494E-2</v>
      </c>
      <c r="R74" s="15">
        <f t="shared" si="6"/>
        <v>1.7810498518128881E-2</v>
      </c>
      <c r="S74" s="14"/>
      <c r="T74" s="15"/>
      <c r="U74" s="13"/>
      <c r="V74" s="2">
        <v>0.33583354446726782</v>
      </c>
      <c r="W74" s="2">
        <v>0.22124400709776404</v>
      </c>
      <c r="X74" s="2">
        <v>9.0251178846532942E-2</v>
      </c>
      <c r="Y74" s="2">
        <v>2.7079323133603866E-2</v>
      </c>
      <c r="Z74" s="2">
        <v>9.2362942017128555E-3</v>
      </c>
      <c r="AA74" s="2">
        <v>0.32688275703477132</v>
      </c>
      <c r="AB74" s="2">
        <v>0.21270184256979452</v>
      </c>
      <c r="AC74" s="2">
        <v>8.3637714427930984E-2</v>
      </c>
      <c r="AD74" s="2">
        <v>2.2667596757527643E-2</v>
      </c>
      <c r="AE74" s="2">
        <v>6.4731939045946131E-3</v>
      </c>
    </row>
    <row r="75" spans="1:31" ht="15.55">
      <c r="A75" s="19">
        <v>1978</v>
      </c>
      <c r="B75" s="324">
        <f>'TD2'!B75</f>
        <v>0.65996187589643185</v>
      </c>
      <c r="C75" s="519">
        <f>'TD2'!I75</f>
        <v>0.15370125493355147</v>
      </c>
      <c r="D75" s="520">
        <f>'TD2'!P75</f>
        <v>0.50626062096288038</v>
      </c>
      <c r="E75" s="318">
        <f>TD2b!B75</f>
        <v>0.34003812410356815</v>
      </c>
      <c r="F75" s="16">
        <f>TD2b!I75</f>
        <v>0.22548234204477602</v>
      </c>
      <c r="G75" s="16">
        <f>TD2b!P75</f>
        <v>9.3084240474391677E-2</v>
      </c>
      <c r="H75" s="16">
        <f>TD2c!B75</f>
        <v>6.4509769372481873E-2</v>
      </c>
      <c r="I75" s="16">
        <f>TD2c!I75</f>
        <v>2.8587826454529397E-2</v>
      </c>
      <c r="J75" s="16">
        <f>TD2c!P75</f>
        <v>9.9330536370916267E-3</v>
      </c>
      <c r="K75" s="16"/>
      <c r="L75" s="56">
        <f t="shared" ref="L75:L110" si="7">E75-G75</f>
        <v>0.24695388362917647</v>
      </c>
      <c r="M75" s="15">
        <f t="shared" ref="M75:N110" si="8">E75-F75</f>
        <v>0.11455578205879213</v>
      </c>
      <c r="N75" s="15">
        <f t="shared" si="8"/>
        <v>0.13239810157038434</v>
      </c>
      <c r="O75" s="15">
        <f t="shared" si="5"/>
        <v>6.449641401986228E-2</v>
      </c>
      <c r="P75" s="15">
        <f t="shared" si="6"/>
        <v>2.8574471101909804E-2</v>
      </c>
      <c r="Q75" s="15">
        <f t="shared" si="6"/>
        <v>3.5921942917952476E-2</v>
      </c>
      <c r="R75" s="15">
        <f t="shared" si="6"/>
        <v>1.865477281743777E-2</v>
      </c>
      <c r="S75" s="14"/>
      <c r="T75" s="15"/>
      <c r="U75" s="13"/>
      <c r="V75" s="2">
        <v>0.33486074567630086</v>
      </c>
      <c r="W75" s="2">
        <v>0.22035974550061055</v>
      </c>
      <c r="X75" s="2">
        <v>8.950521311798669E-2</v>
      </c>
      <c r="Y75" s="2">
        <v>2.6479670026986136E-2</v>
      </c>
      <c r="Z75" s="2">
        <v>8.5637644293520936E-3</v>
      </c>
      <c r="AA75" s="2">
        <v>0.32630370615684501</v>
      </c>
      <c r="AB75" s="2">
        <v>0.21227849158099157</v>
      </c>
      <c r="AC75" s="2">
        <v>8.3597660274637844E-2</v>
      </c>
      <c r="AD75" s="2">
        <v>2.2758458534052294E-2</v>
      </c>
      <c r="AE75" s="2">
        <v>6.4733187317758713E-3</v>
      </c>
    </row>
    <row r="76" spans="1:31" ht="15.55">
      <c r="A76" s="23">
        <v>1979</v>
      </c>
      <c r="B76" s="325">
        <f>'TD2'!B76</f>
        <v>0.65495026111602783</v>
      </c>
      <c r="C76" s="523">
        <f>'TD2'!I76</f>
        <v>0.1549108624458313</v>
      </c>
      <c r="D76" s="524">
        <f>'TD2'!P76</f>
        <v>0.50003939867019653</v>
      </c>
      <c r="E76" s="319">
        <f>TD2b!B76</f>
        <v>0.34504973888397217</v>
      </c>
      <c r="F76" s="22">
        <f>TD2b!I76</f>
        <v>0.23182986676692963</v>
      </c>
      <c r="G76" s="22">
        <f>TD2b!P76</f>
        <v>0.10038943588733673</v>
      </c>
      <c r="H76" s="22">
        <f>TD2c!B76</f>
        <v>7.1473702788352966E-2</v>
      </c>
      <c r="I76" s="22">
        <f>TD2c!I76</f>
        <v>3.4450151026248932E-2</v>
      </c>
      <c r="J76" s="22">
        <f>TD2c!P76</f>
        <v>1.3662930577993393E-2</v>
      </c>
      <c r="K76" s="22"/>
      <c r="L76" s="57">
        <f t="shared" si="7"/>
        <v>0.24466030299663544</v>
      </c>
      <c r="M76" s="21">
        <f t="shared" si="8"/>
        <v>0.11321987211704254</v>
      </c>
      <c r="N76" s="21">
        <f t="shared" si="8"/>
        <v>0.1314404308795929</v>
      </c>
      <c r="O76" s="21">
        <f t="shared" si="5"/>
        <v>6.5939284861087799E-2</v>
      </c>
      <c r="P76" s="21">
        <f t="shared" si="6"/>
        <v>2.8915733098983765E-2</v>
      </c>
      <c r="Q76" s="21">
        <f t="shared" si="6"/>
        <v>3.7023551762104034E-2</v>
      </c>
      <c r="R76" s="21">
        <f t="shared" si="6"/>
        <v>2.0787220448255539E-2</v>
      </c>
      <c r="S76" s="20"/>
      <c r="T76" s="15"/>
      <c r="U76" s="13"/>
      <c r="V76" s="2">
        <v>0.34212281147923007</v>
      </c>
      <c r="W76" s="2">
        <v>0.22931333033515408</v>
      </c>
      <c r="X76" s="2">
        <v>9.957698470951884E-2</v>
      </c>
      <c r="Y76" s="2">
        <v>3.4392645702314782E-2</v>
      </c>
      <c r="Z76" s="2">
        <v>1.3728566187669135E-2</v>
      </c>
      <c r="AA76" s="2">
        <v>0.33011451464707631</v>
      </c>
      <c r="AB76" s="2">
        <v>0.2176795924817693</v>
      </c>
      <c r="AC76" s="2">
        <v>8.9960423031537951E-2</v>
      </c>
      <c r="AD76" s="2">
        <v>2.7447906059297141E-2</v>
      </c>
      <c r="AE76" s="2">
        <v>8.9882181822639566E-3</v>
      </c>
    </row>
    <row r="77" spans="1:31" ht="15.55">
      <c r="A77" s="27">
        <v>1980</v>
      </c>
      <c r="B77" s="326">
        <f>'TD2'!B77</f>
        <v>0.65082857012748718</v>
      </c>
      <c r="C77" s="525">
        <f>'TD2'!I77</f>
        <v>0.1490587592124939</v>
      </c>
      <c r="D77" s="526">
        <f>'TD2'!P77</f>
        <v>0.50176981091499329</v>
      </c>
      <c r="E77" s="320">
        <f>TD2b!B77</f>
        <v>0.34917142987251282</v>
      </c>
      <c r="F77" s="26">
        <f>TD2b!I77</f>
        <v>0.23428988456726074</v>
      </c>
      <c r="G77" s="26">
        <f>TD2b!P77</f>
        <v>0.10113230347633362</v>
      </c>
      <c r="H77" s="26">
        <f>TD2c!B77</f>
        <v>7.1916855871677399E-2</v>
      </c>
      <c r="I77" s="26">
        <f>TD2c!I77</f>
        <v>3.4115161746740341E-2</v>
      </c>
      <c r="J77" s="26">
        <f>TD2c!P77</f>
        <v>1.2712987139821053E-2</v>
      </c>
      <c r="K77" s="26"/>
      <c r="L77" s="58">
        <f t="shared" si="7"/>
        <v>0.2480391263961792</v>
      </c>
      <c r="M77" s="25">
        <f t="shared" si="8"/>
        <v>0.11488154530525208</v>
      </c>
      <c r="N77" s="25">
        <f t="shared" si="8"/>
        <v>0.13315758109092712</v>
      </c>
      <c r="O77" s="25">
        <f t="shared" si="5"/>
        <v>6.7017141729593277E-2</v>
      </c>
      <c r="P77" s="25">
        <f t="shared" si="6"/>
        <v>2.9215447604656219E-2</v>
      </c>
      <c r="Q77" s="25">
        <f t="shared" si="6"/>
        <v>3.7801694124937057E-2</v>
      </c>
      <c r="R77" s="25">
        <f t="shared" si="6"/>
        <v>2.1402174606919289E-2</v>
      </c>
      <c r="S77" s="24"/>
      <c r="T77" s="15"/>
      <c r="U77" s="13"/>
      <c r="V77" s="2">
        <v>0.34633109852762872</v>
      </c>
      <c r="W77" s="2">
        <v>0.23167762094506486</v>
      </c>
      <c r="X77" s="2">
        <v>0.10021024087968501</v>
      </c>
      <c r="Y77" s="2">
        <v>3.4095164790819289E-2</v>
      </c>
      <c r="Z77" s="2">
        <v>1.2764781564610594E-2</v>
      </c>
      <c r="AA77" s="2">
        <v>0.33543732482458516</v>
      </c>
      <c r="AB77" s="2">
        <v>0.22101705183315545</v>
      </c>
      <c r="AC77" s="2">
        <v>9.1534435937670189E-2</v>
      </c>
      <c r="AD77" s="2">
        <v>2.7687207655503799E-2</v>
      </c>
      <c r="AE77" s="2">
        <v>8.7416637010065707E-3</v>
      </c>
    </row>
    <row r="78" spans="1:31" ht="15.55">
      <c r="A78" s="19">
        <v>1981</v>
      </c>
      <c r="B78" s="324">
        <f>'TD2'!B78</f>
        <v>0.65145036578178406</v>
      </c>
      <c r="C78" s="519">
        <f>'TD2'!I78</f>
        <v>0.14738774299621582</v>
      </c>
      <c r="D78" s="520">
        <f>'TD2'!P78</f>
        <v>0.50406262278556824</v>
      </c>
      <c r="E78" s="318">
        <f>TD2b!B78</f>
        <v>0.34854963421821594</v>
      </c>
      <c r="F78" s="16">
        <f>TD2b!I78</f>
        <v>0.23252955079078674</v>
      </c>
      <c r="G78" s="16">
        <f>TD2b!P78</f>
        <v>9.9979497492313385E-2</v>
      </c>
      <c r="H78" s="16">
        <f>TD2c!B78</f>
        <v>7.1546770632266998E-2</v>
      </c>
      <c r="I78" s="16">
        <f>TD2c!I78</f>
        <v>3.4787386655807495E-2</v>
      </c>
      <c r="J78" s="16">
        <f>TD2c!P78</f>
        <v>1.3267201371490955E-2</v>
      </c>
      <c r="K78" s="16"/>
      <c r="L78" s="56">
        <f t="shared" si="7"/>
        <v>0.24857013672590256</v>
      </c>
      <c r="M78" s="15">
        <f t="shared" si="8"/>
        <v>0.1160200834274292</v>
      </c>
      <c r="N78" s="15">
        <f t="shared" si="8"/>
        <v>0.13255005329847336</v>
      </c>
      <c r="O78" s="15">
        <f t="shared" si="5"/>
        <v>6.519211083650589E-2</v>
      </c>
      <c r="P78" s="15">
        <f t="shared" si="6"/>
        <v>2.8432726860046387E-2</v>
      </c>
      <c r="Q78" s="15">
        <f t="shared" si="6"/>
        <v>3.6759383976459503E-2</v>
      </c>
      <c r="R78" s="15">
        <f t="shared" si="6"/>
        <v>2.152018528431654E-2</v>
      </c>
      <c r="S78" s="14"/>
      <c r="T78" s="15"/>
      <c r="U78" s="13"/>
      <c r="V78" s="2">
        <v>0.34543460724054287</v>
      </c>
      <c r="W78" s="2">
        <v>0.23036323684005883</v>
      </c>
      <c r="X78" s="2">
        <v>0.10017024807873129</v>
      </c>
      <c r="Y78" s="2">
        <v>3.5661926882342106E-2</v>
      </c>
      <c r="Z78" s="2">
        <v>1.3658654703481264E-2</v>
      </c>
      <c r="AA78" s="2">
        <v>0.33322739527638134</v>
      </c>
      <c r="AB78" s="2">
        <v>0.21822906418884611</v>
      </c>
      <c r="AC78" s="2">
        <v>8.9310266913414246E-2</v>
      </c>
      <c r="AD78" s="2">
        <v>2.7223019788246351E-2</v>
      </c>
      <c r="AE78" s="2">
        <v>8.5882793795773009E-3</v>
      </c>
    </row>
    <row r="79" spans="1:31" ht="15.55">
      <c r="A79" s="19">
        <v>1982</v>
      </c>
      <c r="B79" s="324">
        <f>'TD2'!B79</f>
        <v>0.63975057005882263</v>
      </c>
      <c r="C79" s="519">
        <f>'TD2'!I79</f>
        <v>0.13839429616928101</v>
      </c>
      <c r="D79" s="520">
        <f>'TD2'!P79</f>
        <v>0.50135627388954163</v>
      </c>
      <c r="E79" s="318">
        <f>TD2b!B79</f>
        <v>0.36024942994117737</v>
      </c>
      <c r="F79" s="16">
        <f>TD2b!I79</f>
        <v>0.24303846061229706</v>
      </c>
      <c r="G79" s="16">
        <f>TD2b!P79</f>
        <v>0.10903625935316086</v>
      </c>
      <c r="H79" s="16">
        <f>TD2c!B79</f>
        <v>8.0121606588363647E-2</v>
      </c>
      <c r="I79" s="16">
        <f>TD2c!I79</f>
        <v>4.1640698909759521E-2</v>
      </c>
      <c r="J79" s="16">
        <f>TD2c!P79</f>
        <v>1.7189061269164085E-2</v>
      </c>
      <c r="K79" s="16"/>
      <c r="L79" s="56">
        <f t="shared" si="7"/>
        <v>0.25121317058801651</v>
      </c>
      <c r="M79" s="15">
        <f t="shared" si="8"/>
        <v>0.11721096932888031</v>
      </c>
      <c r="N79" s="15">
        <f t="shared" si="8"/>
        <v>0.1340022012591362</v>
      </c>
      <c r="O79" s="15">
        <f t="shared" si="5"/>
        <v>6.7395560443401337E-2</v>
      </c>
      <c r="P79" s="15">
        <f t="shared" si="6"/>
        <v>2.8914652764797211E-2</v>
      </c>
      <c r="Q79" s="15">
        <f t="shared" si="6"/>
        <v>3.8480907678604126E-2</v>
      </c>
      <c r="R79" s="15">
        <f t="shared" si="6"/>
        <v>2.4451637640595436E-2</v>
      </c>
      <c r="S79" s="14"/>
      <c r="T79" s="15"/>
      <c r="U79" s="13"/>
      <c r="V79" s="2">
        <v>0.35332165870772253</v>
      </c>
      <c r="W79" s="2">
        <v>0.23830859846228314</v>
      </c>
      <c r="X79" s="2">
        <v>0.10795796977766425</v>
      </c>
      <c r="Y79" s="2">
        <v>4.1757694436480149E-2</v>
      </c>
      <c r="Z79" s="2">
        <v>1.7337928747513977E-2</v>
      </c>
      <c r="AA79" s="2">
        <v>0.34272148200520136</v>
      </c>
      <c r="AB79" s="2">
        <v>0.22752139127569435</v>
      </c>
      <c r="AC79" s="2">
        <v>9.7572076572603694E-2</v>
      </c>
      <c r="AD79" s="2">
        <v>3.2823450408407451E-2</v>
      </c>
      <c r="AE79" s="2">
        <v>1.1331624395765355E-2</v>
      </c>
    </row>
    <row r="80" spans="1:31" ht="15.55">
      <c r="A80" s="19">
        <v>1983</v>
      </c>
      <c r="B80" s="324">
        <f>'TD2'!B80</f>
        <v>0.62911462783813477</v>
      </c>
      <c r="C80" s="519">
        <f>'TD2'!I80</f>
        <v>0.13203775882720947</v>
      </c>
      <c r="D80" s="520">
        <f>'TD2'!P80</f>
        <v>0.49707686901092529</v>
      </c>
      <c r="E80" s="318">
        <f>TD2b!B80</f>
        <v>0.37088537216186523</v>
      </c>
      <c r="F80" s="16">
        <f>TD2b!I80</f>
        <v>0.25282135605812073</v>
      </c>
      <c r="G80" s="16">
        <f>TD2b!P80</f>
        <v>0.11603866517543793</v>
      </c>
      <c r="H80" s="16">
        <f>TD2c!B80</f>
        <v>8.6341798305511475E-2</v>
      </c>
      <c r="I80" s="16">
        <f>TD2c!I80</f>
        <v>4.5824840664863586E-2</v>
      </c>
      <c r="J80" s="16">
        <f>TD2c!P80</f>
        <v>1.8609886988997459E-2</v>
      </c>
      <c r="K80" s="16"/>
      <c r="L80" s="56">
        <f t="shared" si="7"/>
        <v>0.25484670698642731</v>
      </c>
      <c r="M80" s="15">
        <f t="shared" si="8"/>
        <v>0.11806401610374451</v>
      </c>
      <c r="N80" s="15">
        <f t="shared" si="8"/>
        <v>0.1367826908826828</v>
      </c>
      <c r="O80" s="15">
        <f t="shared" si="5"/>
        <v>7.0213824510574341E-2</v>
      </c>
      <c r="P80" s="15">
        <f t="shared" si="6"/>
        <v>2.9696866869926453E-2</v>
      </c>
      <c r="Q80" s="15">
        <f t="shared" si="6"/>
        <v>4.0516957640647888E-2</v>
      </c>
      <c r="R80" s="15">
        <f t="shared" si="6"/>
        <v>2.7214953675866127E-2</v>
      </c>
      <c r="S80" s="14"/>
      <c r="T80" s="15"/>
      <c r="U80" s="13"/>
      <c r="V80" s="2">
        <v>0.36381882126221532</v>
      </c>
      <c r="W80" s="2">
        <v>0.24851601609232149</v>
      </c>
      <c r="X80" s="2">
        <v>0.11555228099865923</v>
      </c>
      <c r="Y80" s="2">
        <v>4.6208721299842909E-2</v>
      </c>
      <c r="Z80" s="2">
        <v>1.884166708678876E-2</v>
      </c>
      <c r="AA80" s="2">
        <v>0.34981760082848062</v>
      </c>
      <c r="AB80" s="2">
        <v>0.23455071793360235</v>
      </c>
      <c r="AC80" s="2">
        <v>0.10282245251280001</v>
      </c>
      <c r="AD80" s="2">
        <v>3.5414063667141962E-2</v>
      </c>
      <c r="AE80" s="2">
        <v>1.2441848253439532E-2</v>
      </c>
    </row>
    <row r="81" spans="1:31" ht="15.55">
      <c r="A81" s="19">
        <v>1984</v>
      </c>
      <c r="B81" s="324">
        <f>'TD2'!B81</f>
        <v>0.62671777606010437</v>
      </c>
      <c r="C81" s="519">
        <f>'TD2'!I81</f>
        <v>0.13348758220672607</v>
      </c>
      <c r="D81" s="520">
        <f>'TD2'!P81</f>
        <v>0.4932301938533783</v>
      </c>
      <c r="E81" s="318">
        <f>TD2b!B81</f>
        <v>0.37328222393989563</v>
      </c>
      <c r="F81" s="16">
        <f>TD2b!I81</f>
        <v>0.25639915466308594</v>
      </c>
      <c r="G81" s="16">
        <f>TD2b!P81</f>
        <v>0.12024947255849838</v>
      </c>
      <c r="H81" s="16">
        <f>TD2c!B81</f>
        <v>9.0533226728439331E-2</v>
      </c>
      <c r="I81" s="16">
        <f>TD2c!I81</f>
        <v>4.9705877900123596E-2</v>
      </c>
      <c r="J81" s="16">
        <f>TD2c!P81</f>
        <v>2.1432001143693924E-2</v>
      </c>
      <c r="K81" s="16"/>
      <c r="L81" s="56">
        <f t="shared" si="7"/>
        <v>0.25303275138139725</v>
      </c>
      <c r="M81" s="15">
        <f t="shared" si="8"/>
        <v>0.11688306927680969</v>
      </c>
      <c r="N81" s="15">
        <f t="shared" si="8"/>
        <v>0.13614968210458755</v>
      </c>
      <c r="O81" s="15">
        <f t="shared" si="5"/>
        <v>7.0543594658374786E-2</v>
      </c>
      <c r="P81" s="15">
        <f t="shared" si="6"/>
        <v>2.9716245830059052E-2</v>
      </c>
      <c r="Q81" s="15">
        <f t="shared" si="6"/>
        <v>4.0827348828315735E-2</v>
      </c>
      <c r="R81" s="15">
        <f t="shared" si="6"/>
        <v>2.8273876756429672E-2</v>
      </c>
      <c r="S81" s="14"/>
      <c r="T81" s="15"/>
      <c r="U81" s="13"/>
      <c r="V81" s="2">
        <v>0.36735537173275118</v>
      </c>
      <c r="W81" s="2">
        <v>0.25286507220891252</v>
      </c>
      <c r="X81" s="2">
        <v>0.11989346962037795</v>
      </c>
      <c r="Y81" s="2">
        <v>4.9811033091065014E-2</v>
      </c>
      <c r="Z81" s="2">
        <v>2.1535381567179747E-2</v>
      </c>
      <c r="AA81" s="2">
        <v>0.35333576515705317</v>
      </c>
      <c r="AB81" s="2">
        <v>0.23835970314327437</v>
      </c>
      <c r="AC81" s="2">
        <v>0.10629430295039832</v>
      </c>
      <c r="AD81" s="2">
        <v>3.8673054887381736E-2</v>
      </c>
      <c r="AE81" s="2">
        <v>1.384809898709174E-2</v>
      </c>
    </row>
    <row r="82" spans="1:31" ht="15.55">
      <c r="A82" s="19">
        <v>1985</v>
      </c>
      <c r="B82" s="324">
        <f>'TD2'!B82</f>
        <v>0.61923527717590332</v>
      </c>
      <c r="C82" s="519">
        <f>'TD2'!I82</f>
        <v>0.13204807043075562</v>
      </c>
      <c r="D82" s="520">
        <f>'TD2'!P82</f>
        <v>0.48718720674514771</v>
      </c>
      <c r="E82" s="318">
        <f>TD2b!B82</f>
        <v>0.38076472282409668</v>
      </c>
      <c r="F82" s="16">
        <f>TD2b!I82</f>
        <v>0.26423266530036926</v>
      </c>
      <c r="G82" s="16">
        <f>TD2b!P82</f>
        <v>0.12686820328235626</v>
      </c>
      <c r="H82" s="16">
        <f>TD2c!B82</f>
        <v>9.613451361656189E-2</v>
      </c>
      <c r="I82" s="16">
        <f>TD2c!I82</f>
        <v>5.2926450967788696E-2</v>
      </c>
      <c r="J82" s="16">
        <f>TD2c!P82</f>
        <v>2.219073474407196E-2</v>
      </c>
      <c r="K82" s="16"/>
      <c r="L82" s="56">
        <f t="shared" si="7"/>
        <v>0.25389651954174042</v>
      </c>
      <c r="M82" s="15">
        <f t="shared" si="8"/>
        <v>0.11653205752372742</v>
      </c>
      <c r="N82" s="15">
        <f t="shared" si="8"/>
        <v>0.137364462018013</v>
      </c>
      <c r="O82" s="15">
        <f t="shared" si="5"/>
        <v>7.3941752314567566E-2</v>
      </c>
      <c r="P82" s="15">
        <f t="shared" si="6"/>
        <v>3.0733689665794373E-2</v>
      </c>
      <c r="Q82" s="15">
        <f t="shared" si="6"/>
        <v>4.3208062648773193E-2</v>
      </c>
      <c r="R82" s="15">
        <f t="shared" si="6"/>
        <v>3.0735716223716736E-2</v>
      </c>
      <c r="S82" s="14"/>
      <c r="T82" s="15"/>
      <c r="U82" s="13"/>
      <c r="V82" s="2">
        <v>0.37560861009448188</v>
      </c>
      <c r="W82" s="2">
        <v>0.26117028321317698</v>
      </c>
      <c r="X82" s="2">
        <v>0.12668962279555532</v>
      </c>
      <c r="Y82" s="2">
        <v>5.3180289093396171E-2</v>
      </c>
      <c r="Z82" s="2">
        <v>2.2361820161560339E-2</v>
      </c>
      <c r="AA82" s="2">
        <v>0.35970763059564687</v>
      </c>
      <c r="AB82" s="2">
        <v>0.24456723493695093</v>
      </c>
      <c r="AC82" s="2">
        <v>0.11093374495182488</v>
      </c>
      <c r="AD82" s="2">
        <v>4.0709515097490545E-2</v>
      </c>
      <c r="AE82" s="2">
        <v>1.4210807878367386E-2</v>
      </c>
    </row>
    <row r="83" spans="1:31" ht="15.55">
      <c r="A83" s="19">
        <v>1986</v>
      </c>
      <c r="B83" s="324">
        <f>'TD2'!B83</f>
        <v>0.59296852350234985</v>
      </c>
      <c r="C83" s="519">
        <f>'TD2'!I83</f>
        <v>0.12215089797973633</v>
      </c>
      <c r="D83" s="520">
        <f>'TD2'!P83</f>
        <v>0.47081762552261353</v>
      </c>
      <c r="E83" s="318">
        <f>TD2b!B83</f>
        <v>0.40703147649765015</v>
      </c>
      <c r="F83" s="16">
        <f>TD2b!I83</f>
        <v>0.29247185587882996</v>
      </c>
      <c r="G83" s="16">
        <f>TD2b!P83</f>
        <v>0.15303847193717957</v>
      </c>
      <c r="H83" s="16">
        <f>TD2c!B83</f>
        <v>0.11974835395812988</v>
      </c>
      <c r="I83" s="16">
        <f>TD2c!I83</f>
        <v>7.0902608335018158E-2</v>
      </c>
      <c r="J83" s="16">
        <f>TD2c!P83</f>
        <v>3.308168426156044E-2</v>
      </c>
      <c r="K83" s="16"/>
      <c r="L83" s="56">
        <f t="shared" si="7"/>
        <v>0.25399300456047058</v>
      </c>
      <c r="M83" s="15">
        <f t="shared" si="8"/>
        <v>0.11455962061882019</v>
      </c>
      <c r="N83" s="15">
        <f t="shared" si="8"/>
        <v>0.13943338394165039</v>
      </c>
      <c r="O83" s="15">
        <f t="shared" si="5"/>
        <v>8.2135863602161407E-2</v>
      </c>
      <c r="P83" s="15">
        <f t="shared" si="6"/>
        <v>3.3290117979049683E-2</v>
      </c>
      <c r="Q83" s="15">
        <f t="shared" si="6"/>
        <v>4.8845745623111725E-2</v>
      </c>
      <c r="R83" s="15">
        <f t="shared" si="6"/>
        <v>3.7820924073457718E-2</v>
      </c>
      <c r="S83" s="14"/>
      <c r="T83" s="15"/>
      <c r="U83" s="13"/>
      <c r="V83" s="2">
        <v>0.40628910352746883</v>
      </c>
      <c r="W83" s="2">
        <v>0.294875388971931</v>
      </c>
      <c r="X83" s="2">
        <v>0.15917057878495416</v>
      </c>
      <c r="Y83" s="2">
        <v>7.3978961510816968E-2</v>
      </c>
      <c r="Z83" s="2">
        <v>3.34446839608743E-2</v>
      </c>
      <c r="AA83" s="2">
        <v>0.37863731617617075</v>
      </c>
      <c r="AB83" s="2">
        <v>0.2662907434431489</v>
      </c>
      <c r="AC83" s="2">
        <v>0.1314262208412354</v>
      </c>
      <c r="AD83" s="2">
        <v>4.8919275208926756E-2</v>
      </c>
      <c r="AE83" s="2">
        <v>1.9359340757611313E-2</v>
      </c>
    </row>
    <row r="84" spans="1:31" ht="15.55">
      <c r="A84" s="19">
        <v>1987</v>
      </c>
      <c r="B84" s="324">
        <f>'TD2'!B84</f>
        <v>0.61389574408531189</v>
      </c>
      <c r="C84" s="519">
        <f>'TD2'!I84</f>
        <v>0.12841880321502686</v>
      </c>
      <c r="D84" s="520">
        <f>'TD2'!P84</f>
        <v>0.48547694087028503</v>
      </c>
      <c r="E84" s="318">
        <f>TD2b!B84</f>
        <v>0.38610425591468811</v>
      </c>
      <c r="F84" s="16">
        <f>TD2b!I84</f>
        <v>0.26879638433456421</v>
      </c>
      <c r="G84" s="16">
        <f>TD2b!P84</f>
        <v>0.12860904633998871</v>
      </c>
      <c r="H84" s="16">
        <f>TD2c!B84</f>
        <v>9.5838405191898346E-2</v>
      </c>
      <c r="I84" s="16">
        <f>TD2c!I84</f>
        <v>4.9614019691944122E-2</v>
      </c>
      <c r="J84" s="16">
        <f>TD2c!P84</f>
        <v>1.9288046285510063E-2</v>
      </c>
      <c r="K84" s="16"/>
      <c r="L84" s="56">
        <f t="shared" si="7"/>
        <v>0.2574952095746994</v>
      </c>
      <c r="M84" s="15">
        <f t="shared" si="8"/>
        <v>0.1173078715801239</v>
      </c>
      <c r="N84" s="15">
        <f t="shared" si="8"/>
        <v>0.1401873379945755</v>
      </c>
      <c r="O84" s="15">
        <f t="shared" si="5"/>
        <v>7.8995026648044586E-2</v>
      </c>
      <c r="P84" s="15">
        <f t="shared" si="6"/>
        <v>3.2770641148090363E-2</v>
      </c>
      <c r="Q84" s="15">
        <f t="shared" si="6"/>
        <v>4.6224385499954224E-2</v>
      </c>
      <c r="R84" s="15">
        <f t="shared" si="6"/>
        <v>3.0325973406434059E-2</v>
      </c>
      <c r="S84" s="14"/>
      <c r="T84" s="15"/>
      <c r="U84" s="13"/>
      <c r="V84" s="2">
        <v>0.38245778280666731</v>
      </c>
      <c r="W84" s="2">
        <v>0.2653889619696333</v>
      </c>
      <c r="X84" s="2">
        <v>0.12662152082703312</v>
      </c>
      <c r="Y84" s="2">
        <v>4.8990274086337278E-2</v>
      </c>
      <c r="Z84" s="2">
        <v>1.9077992254479696E-2</v>
      </c>
      <c r="AA84" s="2">
        <v>0.37304580019867584</v>
      </c>
      <c r="AB84" s="2">
        <v>0.25566338062459637</v>
      </c>
      <c r="AC84" s="2">
        <v>0.11750102422462874</v>
      </c>
      <c r="AD84" s="2">
        <v>4.2452021853704197E-2</v>
      </c>
      <c r="AE84" s="2">
        <v>1.5039419472849178E-2</v>
      </c>
    </row>
    <row r="85" spans="1:31" ht="15.55">
      <c r="A85" s="19">
        <v>1988</v>
      </c>
      <c r="B85" s="324">
        <f>'TD2'!B85</f>
        <v>0.58974957466125488</v>
      </c>
      <c r="C85" s="519">
        <f>'TD2'!I85</f>
        <v>0.12411367893218994</v>
      </c>
      <c r="D85" s="520">
        <f>'TD2'!P85</f>
        <v>0.46563589572906494</v>
      </c>
      <c r="E85" s="318">
        <f>TD2b!B85</f>
        <v>0.41025042533874512</v>
      </c>
      <c r="F85" s="16">
        <f>TD2b!I85</f>
        <v>0.29637446999549866</v>
      </c>
      <c r="G85" s="16">
        <f>TD2b!P85</f>
        <v>0.15702261030673981</v>
      </c>
      <c r="H85" s="16">
        <f>TD2c!B85</f>
        <v>0.12240573018789291</v>
      </c>
      <c r="I85" s="16">
        <f>TD2c!I85</f>
        <v>6.8670563399791718E-2</v>
      </c>
      <c r="J85" s="16">
        <f>TD2c!P85</f>
        <v>2.8852986171841621E-2</v>
      </c>
      <c r="K85" s="16"/>
      <c r="L85" s="56">
        <f t="shared" si="7"/>
        <v>0.25322781503200531</v>
      </c>
      <c r="M85" s="15">
        <f t="shared" si="8"/>
        <v>0.11387595534324646</v>
      </c>
      <c r="N85" s="15">
        <f t="shared" si="8"/>
        <v>0.13935185968875885</v>
      </c>
      <c r="O85" s="15">
        <f t="shared" si="5"/>
        <v>8.835204690694809E-2</v>
      </c>
      <c r="P85" s="15">
        <f t="shared" si="6"/>
        <v>3.4616880118846893E-2</v>
      </c>
      <c r="Q85" s="15">
        <f t="shared" si="6"/>
        <v>5.3735166788101196E-2</v>
      </c>
      <c r="R85" s="15">
        <f t="shared" si="6"/>
        <v>3.9817577227950096E-2</v>
      </c>
      <c r="S85" s="14"/>
      <c r="T85" s="15"/>
      <c r="U85" s="13"/>
      <c r="V85" s="2">
        <v>0.4062873935163393</v>
      </c>
      <c r="W85" s="2">
        <v>0.29289388878412348</v>
      </c>
      <c r="X85" s="2">
        <v>0.15493338921325045</v>
      </c>
      <c r="Y85" s="2">
        <v>6.7990305904861006E-2</v>
      </c>
      <c r="Z85" s="2">
        <v>2.8625698376648027E-2</v>
      </c>
      <c r="AA85" s="2">
        <v>0.39779173031059578</v>
      </c>
      <c r="AB85" s="2">
        <v>0.28406267638058369</v>
      </c>
      <c r="AC85" s="2">
        <v>0.14653249100073071</v>
      </c>
      <c r="AD85" s="2">
        <v>6.0999488667388316E-2</v>
      </c>
      <c r="AE85" s="2">
        <v>2.388458732889278E-2</v>
      </c>
    </row>
    <row r="86" spans="1:31" ht="15.55">
      <c r="A86" s="23">
        <v>1989</v>
      </c>
      <c r="B86" s="325">
        <f>'TD2'!B86</f>
        <v>0.59475541114807129</v>
      </c>
      <c r="C86" s="523">
        <f>'TD2'!I86</f>
        <v>0.12609434127807617</v>
      </c>
      <c r="D86" s="524">
        <f>'TD2'!P86</f>
        <v>0.46866106986999512</v>
      </c>
      <c r="E86" s="319">
        <f>TD2b!B86</f>
        <v>0.40524458885192871</v>
      </c>
      <c r="F86" s="22">
        <f>TD2b!I86</f>
        <v>0.28945320844650269</v>
      </c>
      <c r="G86" s="22">
        <f>TD2b!P86</f>
        <v>0.14734053611755371</v>
      </c>
      <c r="H86" s="22">
        <f>TD2c!B86</f>
        <v>0.11262731999158859</v>
      </c>
      <c r="I86" s="22">
        <f>TD2c!I86</f>
        <v>6.0944493860006332E-2</v>
      </c>
      <c r="J86" s="22">
        <f>TD2c!P86</f>
        <v>2.4972625076770782E-2</v>
      </c>
      <c r="K86" s="22"/>
      <c r="L86" s="57">
        <f t="shared" si="7"/>
        <v>0.257904052734375</v>
      </c>
      <c r="M86" s="21">
        <f t="shared" si="8"/>
        <v>0.11579138040542603</v>
      </c>
      <c r="N86" s="21">
        <f t="shared" si="8"/>
        <v>0.14211267232894897</v>
      </c>
      <c r="O86" s="21">
        <f t="shared" si="5"/>
        <v>8.6396042257547379E-2</v>
      </c>
      <c r="P86" s="21">
        <f t="shared" si="6"/>
        <v>3.4713216125965118E-2</v>
      </c>
      <c r="Q86" s="21">
        <f t="shared" si="6"/>
        <v>5.168282613158226E-2</v>
      </c>
      <c r="R86" s="21">
        <f t="shared" si="6"/>
        <v>3.597186878323555E-2</v>
      </c>
      <c r="S86" s="20"/>
      <c r="T86" s="15"/>
      <c r="U86" s="13"/>
      <c r="V86" s="2">
        <v>0.40084419699446749</v>
      </c>
      <c r="W86" s="2">
        <v>0.28547795418569977</v>
      </c>
      <c r="X86" s="2">
        <v>0.14486443962630338</v>
      </c>
      <c r="Y86" s="2">
        <v>5.999407496887639E-2</v>
      </c>
      <c r="Z86" s="2">
        <v>2.4546952390748413E-2</v>
      </c>
      <c r="AA86" s="2">
        <v>0.3934302478443843</v>
      </c>
      <c r="AB86" s="2">
        <v>0.27795194198464357</v>
      </c>
      <c r="AC86" s="2">
        <v>0.1381328299421444</v>
      </c>
      <c r="AD86" s="2">
        <v>5.4703204788940356E-2</v>
      </c>
      <c r="AE86" s="2">
        <v>2.0985826987158833E-2</v>
      </c>
    </row>
    <row r="87" spans="1:31" ht="15.55">
      <c r="A87" s="27">
        <v>1990</v>
      </c>
      <c r="B87" s="326">
        <f>'TD2'!B87</f>
        <v>0.59527084231376648</v>
      </c>
      <c r="C87" s="525">
        <f>'TD2'!I87</f>
        <v>0.12492901086807251</v>
      </c>
      <c r="D87" s="526">
        <f>'TD2'!P87</f>
        <v>0.47034183144569397</v>
      </c>
      <c r="E87" s="320">
        <f>TD2b!B87</f>
        <v>0.40472915768623352</v>
      </c>
      <c r="F87" s="26">
        <f>TD2b!I87</f>
        <v>0.28844967484474182</v>
      </c>
      <c r="G87" s="26">
        <f>TD2b!P87</f>
        <v>0.14591816067695618</v>
      </c>
      <c r="H87" s="26">
        <f>TD2c!B87</f>
        <v>0.11135668307542801</v>
      </c>
      <c r="I87" s="26">
        <f>TD2c!I87</f>
        <v>5.9148270636796951E-2</v>
      </c>
      <c r="J87" s="26">
        <f>TD2c!P87</f>
        <v>2.3728504776954651E-2</v>
      </c>
      <c r="K87" s="26"/>
      <c r="L87" s="58">
        <f t="shared" si="7"/>
        <v>0.25881099700927734</v>
      </c>
      <c r="M87" s="25">
        <f t="shared" si="8"/>
        <v>0.1162794828414917</v>
      </c>
      <c r="N87" s="25">
        <f t="shared" si="8"/>
        <v>0.14253151416778564</v>
      </c>
      <c r="O87" s="25">
        <f t="shared" si="5"/>
        <v>8.6769890040159225E-2</v>
      </c>
      <c r="P87" s="25">
        <f t="shared" si="6"/>
        <v>3.4561477601528168E-2</v>
      </c>
      <c r="Q87" s="25">
        <f t="shared" si="6"/>
        <v>5.2208412438631058E-2</v>
      </c>
      <c r="R87" s="25">
        <f t="shared" si="6"/>
        <v>3.54197658598423E-2</v>
      </c>
      <c r="S87" s="24"/>
      <c r="T87" s="15"/>
      <c r="U87" s="13"/>
      <c r="V87" s="2">
        <v>0.39975652816242446</v>
      </c>
      <c r="W87" s="2">
        <v>0.2840612383607039</v>
      </c>
      <c r="X87" s="2">
        <v>0.14329641264701634</v>
      </c>
      <c r="Y87" s="2">
        <v>5.8245139041904224E-2</v>
      </c>
      <c r="Z87" s="2">
        <v>2.3335255081525817E-2</v>
      </c>
      <c r="AA87" s="2">
        <v>0.3937974074215928</v>
      </c>
      <c r="AB87" s="2">
        <v>0.27811424373765886</v>
      </c>
      <c r="AC87" s="2">
        <v>0.13809777272165719</v>
      </c>
      <c r="AD87" s="2">
        <v>5.3985926784496485E-2</v>
      </c>
      <c r="AE87" s="2">
        <v>2.0801831907503569E-2</v>
      </c>
    </row>
    <row r="88" spans="1:31" ht="15.55">
      <c r="A88" s="19">
        <v>1991</v>
      </c>
      <c r="B88" s="324">
        <f>'TD2'!B88</f>
        <v>0.59909167885780334</v>
      </c>
      <c r="C88" s="519">
        <f>'TD2'!I88</f>
        <v>0.12393718957901001</v>
      </c>
      <c r="D88" s="520">
        <f>'TD2'!P88</f>
        <v>0.47515448927879333</v>
      </c>
      <c r="E88" s="318">
        <f>TD2b!B88</f>
        <v>0.40090832114219666</v>
      </c>
      <c r="F88" s="16">
        <f>TD2b!I88</f>
        <v>0.28210264444351196</v>
      </c>
      <c r="G88" s="16">
        <f>TD2b!P88</f>
        <v>0.13642553985118866</v>
      </c>
      <c r="H88" s="16">
        <f>TD2c!B88</f>
        <v>0.10171260684728622</v>
      </c>
      <c r="I88" s="16">
        <f>TD2c!I88</f>
        <v>5.1999844610691071E-2</v>
      </c>
      <c r="J88" s="16">
        <f>TD2c!P88</f>
        <v>2.0033266395330429E-2</v>
      </c>
      <c r="K88" s="16"/>
      <c r="L88" s="56">
        <f t="shared" si="7"/>
        <v>0.264482781291008</v>
      </c>
      <c r="M88" s="15">
        <f t="shared" si="8"/>
        <v>0.11880567669868469</v>
      </c>
      <c r="N88" s="15">
        <f t="shared" si="8"/>
        <v>0.1456771045923233</v>
      </c>
      <c r="O88" s="15">
        <f t="shared" si="5"/>
        <v>8.4425695240497589E-2</v>
      </c>
      <c r="P88" s="15">
        <f t="shared" si="6"/>
        <v>3.4712933003902435E-2</v>
      </c>
      <c r="Q88" s="15">
        <f t="shared" si="6"/>
        <v>4.9712762236595154E-2</v>
      </c>
      <c r="R88" s="15">
        <f t="shared" si="6"/>
        <v>3.1966578215360641E-2</v>
      </c>
      <c r="S88" s="14"/>
      <c r="T88" s="15"/>
      <c r="U88" s="13"/>
      <c r="V88" s="2">
        <v>0.39545500390896421</v>
      </c>
      <c r="W88" s="2">
        <v>0.27722910978669185</v>
      </c>
      <c r="X88" s="2">
        <v>0.1336069026115955</v>
      </c>
      <c r="Y88" s="2">
        <v>5.1228214941781251E-2</v>
      </c>
      <c r="Z88" s="2">
        <v>1.9570288229202717E-2</v>
      </c>
      <c r="AA88" s="2">
        <v>0.38779603176544697</v>
      </c>
      <c r="AB88" s="2">
        <v>0.26978166293476497</v>
      </c>
      <c r="AC88" s="2">
        <v>0.1271712014755865</v>
      </c>
      <c r="AD88" s="2">
        <v>4.6662719309980977E-2</v>
      </c>
      <c r="AE88" s="2">
        <v>1.7162571837456377E-2</v>
      </c>
    </row>
    <row r="89" spans="1:31" ht="15.55">
      <c r="A89" s="19">
        <v>1992</v>
      </c>
      <c r="B89" s="324">
        <f>'TD2'!B89</f>
        <v>0.5851123034954071</v>
      </c>
      <c r="C89" s="519">
        <f>'TD2'!I89</f>
        <v>0.1178436279296875</v>
      </c>
      <c r="D89" s="520">
        <f>'TD2'!P89</f>
        <v>0.4672686755657196</v>
      </c>
      <c r="E89" s="318">
        <f>TD2b!B89</f>
        <v>0.4148876965045929</v>
      </c>
      <c r="F89" s="16">
        <f>TD2b!I89</f>
        <v>0.29655930399894714</v>
      </c>
      <c r="G89" s="16">
        <f>TD2b!P89</f>
        <v>0.15004892647266388</v>
      </c>
      <c r="H89" s="16">
        <f>TD2c!B89</f>
        <v>0.11435885727405548</v>
      </c>
      <c r="I89" s="16">
        <f>TD2c!I89</f>
        <v>6.1342716217041016E-2</v>
      </c>
      <c r="J89" s="16">
        <f>TD2c!P89</f>
        <v>2.5011787191033363E-2</v>
      </c>
      <c r="K89" s="16"/>
      <c r="L89" s="56">
        <f t="shared" si="7"/>
        <v>0.26483877003192902</v>
      </c>
      <c r="M89" s="15">
        <f t="shared" si="8"/>
        <v>0.11832839250564575</v>
      </c>
      <c r="N89" s="15">
        <f t="shared" si="8"/>
        <v>0.14651037752628326</v>
      </c>
      <c r="O89" s="15">
        <f t="shared" si="5"/>
        <v>8.8706210255622864E-2</v>
      </c>
      <c r="P89" s="15">
        <f t="shared" si="6"/>
        <v>3.5690069198608398E-2</v>
      </c>
      <c r="Q89" s="15">
        <f t="shared" si="6"/>
        <v>5.3016141057014465E-2</v>
      </c>
      <c r="R89" s="15">
        <f t="shared" si="6"/>
        <v>3.6330929026007652E-2</v>
      </c>
      <c r="S89" s="14"/>
      <c r="T89" s="15"/>
      <c r="U89" s="13"/>
      <c r="V89" s="2">
        <v>0.40822634961702242</v>
      </c>
      <c r="W89" s="2">
        <v>0.2906465061858019</v>
      </c>
      <c r="X89" s="2">
        <v>0.14670843575107489</v>
      </c>
      <c r="Y89" s="2">
        <v>6.031504724745379E-2</v>
      </c>
      <c r="Z89" s="2">
        <v>2.4630823721854767E-2</v>
      </c>
      <c r="AA89" s="2">
        <v>0.40314083088873487</v>
      </c>
      <c r="AB89" s="2">
        <v>0.28561730916329997</v>
      </c>
      <c r="AC89" s="2">
        <v>0.14224378100303567</v>
      </c>
      <c r="AD89" s="2">
        <v>5.6669144449461258E-2</v>
      </c>
      <c r="AE89" s="2">
        <v>2.199168135390428E-2</v>
      </c>
    </row>
    <row r="90" spans="1:31" ht="15.55">
      <c r="A90" s="19">
        <v>1993</v>
      </c>
      <c r="B90" s="324">
        <f>'TD2'!B90</f>
        <v>0.58591538667678833</v>
      </c>
      <c r="C90" s="519">
        <f>'TD2'!I90</f>
        <v>0.11688047647476196</v>
      </c>
      <c r="D90" s="520">
        <f>'TD2'!P90</f>
        <v>0.46903491020202637</v>
      </c>
      <c r="E90" s="318">
        <f>TD2b!B90</f>
        <v>0.41408461332321167</v>
      </c>
      <c r="F90" s="16">
        <f>TD2b!I90</f>
        <v>0.29467800259590149</v>
      </c>
      <c r="G90" s="16">
        <f>TD2b!P90</f>
        <v>0.14601148664951324</v>
      </c>
      <c r="H90" s="16">
        <f>TD2c!B90</f>
        <v>0.11034298688173294</v>
      </c>
      <c r="I90" s="16">
        <f>TD2c!I90</f>
        <v>5.8508321642875671E-2</v>
      </c>
      <c r="J90" s="16">
        <f>TD2c!P90</f>
        <v>2.3699639365077019E-2</v>
      </c>
      <c r="K90" s="16"/>
      <c r="L90" s="56">
        <f t="shared" si="7"/>
        <v>0.26807312667369843</v>
      </c>
      <c r="M90" s="15">
        <f t="shared" si="8"/>
        <v>0.11940661072731018</v>
      </c>
      <c r="N90" s="15">
        <f t="shared" si="8"/>
        <v>0.14866651594638824</v>
      </c>
      <c r="O90" s="15">
        <f t="shared" si="5"/>
        <v>8.7503165006637573E-2</v>
      </c>
      <c r="P90" s="15">
        <f t="shared" si="6"/>
        <v>3.5668499767780304E-2</v>
      </c>
      <c r="Q90" s="15">
        <f t="shared" si="6"/>
        <v>5.1834665238857269E-2</v>
      </c>
      <c r="R90" s="15">
        <f t="shared" si="6"/>
        <v>3.4808682277798653E-2</v>
      </c>
      <c r="S90" s="14"/>
      <c r="T90" s="15"/>
      <c r="U90" s="13"/>
      <c r="V90" s="2">
        <v>0.40684889309387606</v>
      </c>
      <c r="W90" s="2">
        <v>0.2883291310712765</v>
      </c>
      <c r="X90" s="2">
        <v>0.14236902926573161</v>
      </c>
      <c r="Y90" s="2">
        <v>5.730691489039344E-2</v>
      </c>
      <c r="Z90" s="2">
        <v>2.3180260584675972E-2</v>
      </c>
      <c r="AA90" s="2">
        <v>0.40052688123875319</v>
      </c>
      <c r="AB90" s="2">
        <v>0.28221284584160444</v>
      </c>
      <c r="AC90" s="2">
        <v>0.13684379989648174</v>
      </c>
      <c r="AD90" s="2">
        <v>5.2709349326827103E-2</v>
      </c>
      <c r="AE90" s="2">
        <v>1.9683332467271372E-2</v>
      </c>
    </row>
    <row r="91" spans="1:31" ht="15.55">
      <c r="A91" s="19">
        <v>1994</v>
      </c>
      <c r="B91" s="324">
        <f>'TD2'!B91</f>
        <v>0.58570802211761475</v>
      </c>
      <c r="C91" s="519">
        <f>'TD2'!I91</f>
        <v>0.11787384748458862</v>
      </c>
      <c r="D91" s="520">
        <f>'TD2'!P91</f>
        <v>0.46783417463302612</v>
      </c>
      <c r="E91" s="318">
        <f>TD2b!B91</f>
        <v>0.41429197788238525</v>
      </c>
      <c r="F91" s="16">
        <f>TD2b!I91</f>
        <v>0.29500633478164673</v>
      </c>
      <c r="G91" s="16">
        <f>TD2b!P91</f>
        <v>0.14616534113883972</v>
      </c>
      <c r="H91" s="16">
        <f>TD2c!B91</f>
        <v>0.11021235585212708</v>
      </c>
      <c r="I91" s="16">
        <f>TD2c!I91</f>
        <v>5.8493949472904205E-2</v>
      </c>
      <c r="J91" s="16">
        <f>TD2c!P91</f>
        <v>2.3685580119490623E-2</v>
      </c>
      <c r="K91" s="16"/>
      <c r="L91" s="56">
        <f t="shared" si="7"/>
        <v>0.26812663674354553</v>
      </c>
      <c r="M91" s="15">
        <f t="shared" si="8"/>
        <v>0.11928564310073853</v>
      </c>
      <c r="N91" s="15">
        <f t="shared" si="8"/>
        <v>0.14884099364280701</v>
      </c>
      <c r="O91" s="15">
        <f t="shared" si="5"/>
        <v>8.7671391665935516E-2</v>
      </c>
      <c r="P91" s="15">
        <f t="shared" si="6"/>
        <v>3.5952985286712646E-2</v>
      </c>
      <c r="Q91" s="15">
        <f t="shared" si="6"/>
        <v>5.171840637922287E-2</v>
      </c>
      <c r="R91" s="15">
        <f t="shared" si="6"/>
        <v>3.4808369353413582E-2</v>
      </c>
      <c r="S91" s="14"/>
      <c r="T91" s="15"/>
      <c r="U91" s="13"/>
      <c r="V91" s="2">
        <v>0.40781969686955155</v>
      </c>
      <c r="W91" s="2">
        <v>0.28892563215865996</v>
      </c>
      <c r="X91" s="2">
        <v>0.14231929403424462</v>
      </c>
      <c r="Y91" s="2">
        <v>5.7039958392342764E-2</v>
      </c>
      <c r="Z91" s="2">
        <v>2.2947425865202212E-2</v>
      </c>
      <c r="AA91" s="2">
        <v>0.40132684465197571</v>
      </c>
      <c r="AB91" s="2">
        <v>0.28227077321181804</v>
      </c>
      <c r="AC91" s="2">
        <v>0.1364511900969064</v>
      </c>
      <c r="AD91" s="2">
        <v>5.1760269187222381E-2</v>
      </c>
      <c r="AE91" s="2">
        <v>1.9325345473267939E-2</v>
      </c>
    </row>
    <row r="92" spans="1:31" ht="15.55">
      <c r="A92" s="19">
        <v>1995</v>
      </c>
      <c r="B92" s="324">
        <f>'TD2'!B92</f>
        <v>0.57735607028007507</v>
      </c>
      <c r="C92" s="519">
        <f>'TD2'!I92</f>
        <v>0.11718720197677612</v>
      </c>
      <c r="D92" s="520">
        <f>'TD2'!P92</f>
        <v>0.46016886830329895</v>
      </c>
      <c r="E92" s="318">
        <f>TD2b!B92</f>
        <v>0.42264392971992493</v>
      </c>
      <c r="F92" s="16">
        <f>TD2b!I92</f>
        <v>0.3037242591381073</v>
      </c>
      <c r="G92" s="16">
        <f>TD2b!P92</f>
        <v>0.15382742881774902</v>
      </c>
      <c r="H92" s="16">
        <f>TD2c!B92</f>
        <v>0.11699656397104263</v>
      </c>
      <c r="I92" s="16">
        <f>TD2c!I92</f>
        <v>6.3001818954944611E-2</v>
      </c>
      <c r="J92" s="16">
        <f>TD2c!P92</f>
        <v>2.5299739092588425E-2</v>
      </c>
      <c r="K92" s="16"/>
      <c r="L92" s="56">
        <f t="shared" si="7"/>
        <v>0.2688165009021759</v>
      </c>
      <c r="M92" s="15">
        <f t="shared" si="8"/>
        <v>0.11891967058181763</v>
      </c>
      <c r="N92" s="15">
        <f t="shared" si="8"/>
        <v>0.14989683032035828</v>
      </c>
      <c r="O92" s="15">
        <f t="shared" si="5"/>
        <v>9.0825609862804413E-2</v>
      </c>
      <c r="P92" s="15">
        <f t="shared" si="6"/>
        <v>3.683086484670639E-2</v>
      </c>
      <c r="Q92" s="15">
        <f t="shared" si="6"/>
        <v>5.3994745016098022E-2</v>
      </c>
      <c r="R92" s="15">
        <f t="shared" si="6"/>
        <v>3.7702079862356186E-2</v>
      </c>
      <c r="S92" s="14"/>
      <c r="T92" s="15"/>
      <c r="U92" s="13"/>
      <c r="V92" s="2">
        <v>0.42113999999999996</v>
      </c>
      <c r="W92" s="2">
        <v>0.30224000000000001</v>
      </c>
      <c r="X92" s="2">
        <v>0.15234</v>
      </c>
      <c r="Y92" s="2">
        <v>6.2060000000000004E-2</v>
      </c>
      <c r="Z92" s="2">
        <v>2.4629999999999999E-2</v>
      </c>
      <c r="AA92" s="2">
        <v>0.41497999999999996</v>
      </c>
      <c r="AB92" s="2">
        <v>0.29577999999999999</v>
      </c>
      <c r="AC92" s="2">
        <v>0.14617000000000002</v>
      </c>
      <c r="AD92" s="2">
        <v>5.5820000000000002E-2</v>
      </c>
      <c r="AE92" s="2">
        <v>2.0289999999999999E-2</v>
      </c>
    </row>
    <row r="93" spans="1:31" ht="15.55">
      <c r="A93" s="19">
        <v>1996</v>
      </c>
      <c r="B93" s="324">
        <f>'TD2'!B93</f>
        <v>0.56455224752426147</v>
      </c>
      <c r="C93" s="519">
        <f>'TD2'!I93</f>
        <v>0.11576825380325317</v>
      </c>
      <c r="D93" s="520">
        <f>'TD2'!P93</f>
        <v>0.4487839937210083</v>
      </c>
      <c r="E93" s="318">
        <f>TD2b!B93</f>
        <v>0.43544775247573853</v>
      </c>
      <c r="F93" s="16">
        <f>TD2b!I93</f>
        <v>0.31858819723129272</v>
      </c>
      <c r="G93" s="16">
        <f>TD2b!P93</f>
        <v>0.16816863417625427</v>
      </c>
      <c r="H93" s="16">
        <f>TD2c!B93</f>
        <v>0.13030004501342773</v>
      </c>
      <c r="I93" s="16">
        <f>TD2c!I93</f>
        <v>7.3432944715023041E-2</v>
      </c>
      <c r="J93" s="16">
        <f>TD2c!P93</f>
        <v>3.1435489654541016E-2</v>
      </c>
      <c r="K93" s="16"/>
      <c r="L93" s="56">
        <f t="shared" si="7"/>
        <v>0.26727911829948425</v>
      </c>
      <c r="M93" s="15">
        <f t="shared" si="8"/>
        <v>0.1168595552444458</v>
      </c>
      <c r="N93" s="15">
        <f t="shared" si="8"/>
        <v>0.15041956305503845</v>
      </c>
      <c r="O93" s="15">
        <f t="shared" si="5"/>
        <v>9.4735689461231232E-2</v>
      </c>
      <c r="P93" s="15">
        <f t="shared" si="6"/>
        <v>3.7868589162826538E-2</v>
      </c>
      <c r="Q93" s="15">
        <f t="shared" si="6"/>
        <v>5.6867100298404694E-2</v>
      </c>
      <c r="R93" s="15">
        <f t="shared" si="6"/>
        <v>4.1997455060482025E-2</v>
      </c>
      <c r="S93" s="14"/>
      <c r="T93" s="15"/>
      <c r="U93" s="13"/>
      <c r="V93" s="2">
        <v>0.43484</v>
      </c>
      <c r="W93" s="2">
        <v>0.31757000000000002</v>
      </c>
      <c r="X93" s="2">
        <v>0.16687000000000002</v>
      </c>
      <c r="Y93" s="2">
        <v>7.2400000000000006E-2</v>
      </c>
      <c r="Z93" s="2">
        <v>3.058E-2</v>
      </c>
      <c r="AA93" s="2">
        <v>0.42692000000000002</v>
      </c>
      <c r="AB93" s="2">
        <v>0.30935000000000001</v>
      </c>
      <c r="AC93" s="2">
        <v>0.15836</v>
      </c>
      <c r="AD93" s="2">
        <v>6.3469999999999999E-2</v>
      </c>
      <c r="AE93" s="2">
        <v>2.4140000000000002E-2</v>
      </c>
    </row>
    <row r="94" spans="1:31" ht="15.55">
      <c r="A94" s="19">
        <v>1997</v>
      </c>
      <c r="B94" s="324">
        <f>'TD2'!B94</f>
        <v>0.55302977561950684</v>
      </c>
      <c r="C94" s="519">
        <f>'TD2'!I94</f>
        <v>0.11473643779754639</v>
      </c>
      <c r="D94" s="520">
        <f>'TD2'!P94</f>
        <v>0.43829333782196045</v>
      </c>
      <c r="E94" s="318">
        <f>TD2b!B94</f>
        <v>0.44697022438049316</v>
      </c>
      <c r="F94" s="16">
        <f>TD2b!I94</f>
        <v>0.33229973912239075</v>
      </c>
      <c r="G94" s="16">
        <f>TD2b!P94</f>
        <v>0.18127031624317169</v>
      </c>
      <c r="H94" s="16">
        <f>TD2c!B94</f>
        <v>0.14263631403446198</v>
      </c>
      <c r="I94" s="16">
        <f>TD2c!I94</f>
        <v>8.2661733031272888E-2</v>
      </c>
      <c r="J94" s="16">
        <f>TD2c!P94</f>
        <v>3.5914260894060135E-2</v>
      </c>
      <c r="K94" s="16"/>
      <c r="L94" s="56">
        <f t="shared" si="7"/>
        <v>0.26569990813732147</v>
      </c>
      <c r="M94" s="15">
        <f t="shared" si="8"/>
        <v>0.11467048525810242</v>
      </c>
      <c r="N94" s="15">
        <f t="shared" si="8"/>
        <v>0.15102942287921906</v>
      </c>
      <c r="O94" s="15">
        <f t="shared" si="5"/>
        <v>9.8608583211898804E-2</v>
      </c>
      <c r="P94" s="15">
        <f t="shared" si="6"/>
        <v>3.8634002208709717E-2</v>
      </c>
      <c r="Q94" s="15">
        <f t="shared" si="6"/>
        <v>5.9974581003189087E-2</v>
      </c>
      <c r="R94" s="15">
        <f t="shared" si="6"/>
        <v>4.6747472137212753E-2</v>
      </c>
      <c r="S94" s="14"/>
      <c r="T94" s="15"/>
      <c r="U94" s="13"/>
      <c r="V94" s="2">
        <v>0.44644</v>
      </c>
      <c r="W94" s="2">
        <v>0.33140999999999998</v>
      </c>
      <c r="X94" s="2">
        <v>0.18015</v>
      </c>
      <c r="Y94" s="2">
        <v>8.1850000000000006E-2</v>
      </c>
      <c r="Z94" s="2">
        <v>3.526E-2</v>
      </c>
      <c r="AA94" s="2">
        <v>0.43767</v>
      </c>
      <c r="AB94" s="2">
        <v>0.32207999999999998</v>
      </c>
      <c r="AC94" s="2">
        <v>0.16985</v>
      </c>
      <c r="AD94" s="2">
        <v>7.1459999999999996E-2</v>
      </c>
      <c r="AE94" s="2">
        <v>2.6840000000000003E-2</v>
      </c>
    </row>
    <row r="95" spans="1:31" ht="15.55">
      <c r="A95" s="19">
        <v>1998</v>
      </c>
      <c r="B95" s="324">
        <f>'TD2'!B95</f>
        <v>0.54430413246154785</v>
      </c>
      <c r="C95" s="519">
        <f>'TD2'!I95</f>
        <v>0.11462533473968506</v>
      </c>
      <c r="D95" s="520">
        <f>'TD2'!P95</f>
        <v>0.42967879772186279</v>
      </c>
      <c r="E95" s="318">
        <f>TD2b!B95</f>
        <v>0.45569586753845215</v>
      </c>
      <c r="F95" s="16">
        <f>TD2b!I95</f>
        <v>0.34263163805007935</v>
      </c>
      <c r="G95" s="16">
        <f>TD2b!P95</f>
        <v>0.1921629011631012</v>
      </c>
      <c r="H95" s="16">
        <f>TD2c!B95</f>
        <v>0.15297552943229675</v>
      </c>
      <c r="I95" s="16">
        <f>TD2c!I95</f>
        <v>9.091312438249588E-2</v>
      </c>
      <c r="J95" s="16">
        <f>TD2c!P95</f>
        <v>4.0031518787145615E-2</v>
      </c>
      <c r="K95" s="16"/>
      <c r="L95" s="56">
        <f t="shared" si="7"/>
        <v>0.26353296637535095</v>
      </c>
      <c r="M95" s="15">
        <f t="shared" si="8"/>
        <v>0.1130642294883728</v>
      </c>
      <c r="N95" s="15">
        <f t="shared" si="8"/>
        <v>0.15046873688697815</v>
      </c>
      <c r="O95" s="15">
        <f t="shared" si="5"/>
        <v>0.10124977678060532</v>
      </c>
      <c r="P95" s="15">
        <f t="shared" si="6"/>
        <v>3.9187371730804443E-2</v>
      </c>
      <c r="Q95" s="15">
        <f t="shared" si="6"/>
        <v>6.2062405049800873E-2</v>
      </c>
      <c r="R95" s="15">
        <f t="shared" si="6"/>
        <v>5.0881605595350266E-2</v>
      </c>
      <c r="S95" s="14"/>
      <c r="T95" s="15"/>
      <c r="U95" s="13"/>
      <c r="V95" s="2">
        <v>0.45390999999999998</v>
      </c>
      <c r="W95" s="2">
        <v>0.34094999999999998</v>
      </c>
      <c r="X95" s="2">
        <v>0.19088000000000002</v>
      </c>
      <c r="Y95" s="2">
        <v>8.9959999999999998E-2</v>
      </c>
      <c r="Z95" s="2">
        <v>3.9230000000000001E-2</v>
      </c>
      <c r="AA95" s="2">
        <v>0.44353000000000004</v>
      </c>
      <c r="AB95" s="2">
        <v>0.32915999999999995</v>
      </c>
      <c r="AC95" s="2">
        <v>0.17693999999999999</v>
      </c>
      <c r="AD95" s="2">
        <v>7.5830000000000009E-2</v>
      </c>
      <c r="AE95" s="2">
        <v>2.9169999999999998E-2</v>
      </c>
    </row>
    <row r="96" spans="1:31" ht="15.55">
      <c r="A96" s="23">
        <v>1999</v>
      </c>
      <c r="B96" s="325">
        <f>'TD2'!B96</f>
        <v>0.53438788652420044</v>
      </c>
      <c r="C96" s="523">
        <f>'TD2'!I96</f>
        <v>0.11312806606292725</v>
      </c>
      <c r="D96" s="524">
        <f>'TD2'!P96</f>
        <v>0.42125982046127319</v>
      </c>
      <c r="E96" s="319">
        <f>TD2b!B96</f>
        <v>0.46561211347579956</v>
      </c>
      <c r="F96" s="22">
        <f>TD2b!I96</f>
        <v>0.35363286733627319</v>
      </c>
      <c r="G96" s="22">
        <f>TD2b!P96</f>
        <v>0.20252849161624908</v>
      </c>
      <c r="H96" s="22">
        <f>TD2c!B96</f>
        <v>0.1624763160943985</v>
      </c>
      <c r="I96" s="22">
        <f>TD2c!I96</f>
        <v>9.8192654550075531E-2</v>
      </c>
      <c r="J96" s="22">
        <f>TD2c!P96</f>
        <v>4.3964292854070663E-2</v>
      </c>
      <c r="K96" s="22"/>
      <c r="L96" s="57">
        <f t="shared" si="7"/>
        <v>0.26308362185955048</v>
      </c>
      <c r="M96" s="21">
        <f t="shared" si="8"/>
        <v>0.11197924613952637</v>
      </c>
      <c r="N96" s="21">
        <f t="shared" si="8"/>
        <v>0.15110437572002411</v>
      </c>
      <c r="O96" s="21">
        <f t="shared" si="5"/>
        <v>0.10433583706617355</v>
      </c>
      <c r="P96" s="21">
        <f t="shared" si="6"/>
        <v>4.0052175521850586E-2</v>
      </c>
      <c r="Q96" s="21">
        <f t="shared" si="6"/>
        <v>6.4283661544322968E-2</v>
      </c>
      <c r="R96" s="21">
        <f t="shared" si="6"/>
        <v>5.4228361696004868E-2</v>
      </c>
      <c r="S96" s="20"/>
      <c r="T96" s="15"/>
      <c r="U96" s="13"/>
      <c r="V96" s="2">
        <v>0.46468999999999999</v>
      </c>
      <c r="W96" s="2">
        <v>0.35216999999999998</v>
      </c>
      <c r="X96" s="2">
        <v>0.20044000000000001</v>
      </c>
      <c r="Y96" s="2">
        <v>9.622E-2</v>
      </c>
      <c r="Z96" s="2">
        <v>4.2140000000000004E-2</v>
      </c>
      <c r="AA96" s="2">
        <v>0.45008999999999999</v>
      </c>
      <c r="AB96" s="2">
        <v>0.33674999999999999</v>
      </c>
      <c r="AC96" s="2">
        <v>0.18365999999999999</v>
      </c>
      <c r="AD96" s="2">
        <v>7.9960000000000003E-2</v>
      </c>
      <c r="AE96" s="2">
        <v>3.0990000000000004E-2</v>
      </c>
    </row>
    <row r="97" spans="1:31" ht="15.55">
      <c r="A97" s="27">
        <v>2000</v>
      </c>
      <c r="B97" s="326">
        <f>'TD2'!B97</f>
        <v>0.5228915810585022</v>
      </c>
      <c r="C97" s="525">
        <f>'TD2'!I97</f>
        <v>0.11053246259689331</v>
      </c>
      <c r="D97" s="526">
        <f>'TD2'!P97</f>
        <v>0.41235911846160889</v>
      </c>
      <c r="E97" s="320">
        <f>TD2b!B97</f>
        <v>0.4771084189414978</v>
      </c>
      <c r="F97" s="26">
        <f>TD2b!I97</f>
        <v>0.36661839485168457</v>
      </c>
      <c r="G97" s="26">
        <f>TD2b!P97</f>
        <v>0.21610258519649506</v>
      </c>
      <c r="H97" s="26">
        <f>TD2c!B97</f>
        <v>0.17591807246208191</v>
      </c>
      <c r="I97" s="26">
        <f>TD2c!I97</f>
        <v>0.10950164496898651</v>
      </c>
      <c r="J97" s="26">
        <f>TD2c!P97</f>
        <v>5.1064994186162949E-2</v>
      </c>
      <c r="K97" s="26"/>
      <c r="L97" s="58">
        <f t="shared" si="7"/>
        <v>0.26100583374500275</v>
      </c>
      <c r="M97" s="25">
        <f t="shared" si="8"/>
        <v>0.11049002408981323</v>
      </c>
      <c r="N97" s="25">
        <f t="shared" si="8"/>
        <v>0.15051580965518951</v>
      </c>
      <c r="O97" s="25">
        <f t="shared" si="5"/>
        <v>0.10660094022750854</v>
      </c>
      <c r="P97" s="25">
        <f t="shared" si="6"/>
        <v>4.0184512734413147E-2</v>
      </c>
      <c r="Q97" s="25">
        <f t="shared" si="6"/>
        <v>6.6416427493095398E-2</v>
      </c>
      <c r="R97" s="25">
        <f t="shared" si="6"/>
        <v>5.8436650782823563E-2</v>
      </c>
      <c r="S97" s="24"/>
      <c r="T97" s="15"/>
      <c r="U97" s="13"/>
      <c r="V97" s="2">
        <v>0.47606999999999999</v>
      </c>
      <c r="W97" s="2">
        <v>0.36606</v>
      </c>
      <c r="X97" s="2">
        <v>0.21521000000000001</v>
      </c>
      <c r="Y97" s="2">
        <v>0.10877000000000001</v>
      </c>
      <c r="Z97" s="2">
        <v>5.0730000000000004E-2</v>
      </c>
      <c r="AA97" s="2">
        <v>0.45293999999999995</v>
      </c>
      <c r="AB97" s="2">
        <v>0.34256999999999999</v>
      </c>
      <c r="AC97" s="2">
        <v>0.19295000000000001</v>
      </c>
      <c r="AD97" s="2">
        <v>8.7809999999999999E-2</v>
      </c>
      <c r="AE97" s="2">
        <v>3.4349999999999999E-2</v>
      </c>
    </row>
    <row r="98" spans="1:31" ht="15.55">
      <c r="A98" s="19">
        <v>2001</v>
      </c>
      <c r="B98" s="324">
        <f>'TD2'!B98</f>
        <v>0.54821431636810303</v>
      </c>
      <c r="C98" s="519">
        <f>'TD2'!I98</f>
        <v>0.1138380765914917</v>
      </c>
      <c r="D98" s="520">
        <f>'TD2'!P98</f>
        <v>0.43437623977661133</v>
      </c>
      <c r="E98" s="318">
        <f>TD2b!B98</f>
        <v>0.45178568363189697</v>
      </c>
      <c r="F98" s="16">
        <f>TD2b!I98</f>
        <v>0.33586177229881287</v>
      </c>
      <c r="G98" s="16">
        <f>TD2b!P98</f>
        <v>0.1839786022901535</v>
      </c>
      <c r="H98" s="16">
        <f>TD2c!B98</f>
        <v>0.14528751373291016</v>
      </c>
      <c r="I98" s="16">
        <f>TD2c!I98</f>
        <v>8.4849238395690918E-2</v>
      </c>
      <c r="J98" s="16">
        <f>TD2c!P98</f>
        <v>3.7522554397583008E-2</v>
      </c>
      <c r="K98" s="16"/>
      <c r="L98" s="56">
        <f t="shared" si="7"/>
        <v>0.26780708134174347</v>
      </c>
      <c r="M98" s="15">
        <f t="shared" si="8"/>
        <v>0.11592391133308411</v>
      </c>
      <c r="N98" s="15">
        <f t="shared" si="8"/>
        <v>0.15188317000865936</v>
      </c>
      <c r="O98" s="15">
        <f t="shared" si="5"/>
        <v>9.9129363894462585E-2</v>
      </c>
      <c r="P98" s="15">
        <f t="shared" si="6"/>
        <v>3.8691088557243347E-2</v>
      </c>
      <c r="Q98" s="15">
        <f t="shared" si="6"/>
        <v>6.0438275337219238E-2</v>
      </c>
      <c r="R98" s="15">
        <f t="shared" si="6"/>
        <v>4.732668399810791E-2</v>
      </c>
      <c r="S98" s="14"/>
      <c r="T98" s="15"/>
      <c r="U98" s="13"/>
      <c r="V98" s="2">
        <v>0.44823000000000002</v>
      </c>
      <c r="W98" s="2">
        <v>0.33354</v>
      </c>
      <c r="X98" s="2">
        <v>0.1822</v>
      </c>
      <c r="Y98" s="2">
        <v>8.3690000000000001E-2</v>
      </c>
      <c r="Z98" s="2">
        <v>3.7000000000000005E-2</v>
      </c>
      <c r="AA98" s="2">
        <v>0.43148000000000003</v>
      </c>
      <c r="AB98" s="2">
        <v>0.31653999999999999</v>
      </c>
      <c r="AC98" s="2">
        <v>0.16760000000000003</v>
      </c>
      <c r="AD98" s="2">
        <v>7.0910000000000001E-2</v>
      </c>
      <c r="AE98" s="2">
        <v>2.7440000000000003E-2</v>
      </c>
    </row>
    <row r="99" spans="1:31" ht="15.55">
      <c r="A99" s="19">
        <v>2002</v>
      </c>
      <c r="B99" s="324">
        <f>'TD2'!B99</f>
        <v>0.55674257874488831</v>
      </c>
      <c r="C99" s="519">
        <f>'TD2'!I99</f>
        <v>0.11160308122634888</v>
      </c>
      <c r="D99" s="520">
        <f>'TD2'!P99</f>
        <v>0.44513949751853943</v>
      </c>
      <c r="E99" s="318">
        <f>TD2b!B99</f>
        <v>0.44325742125511169</v>
      </c>
      <c r="F99" s="16">
        <f>TD2b!I99</f>
        <v>0.32462707161903381</v>
      </c>
      <c r="G99" s="16">
        <f>TD2b!P99</f>
        <v>0.17105935513973236</v>
      </c>
      <c r="H99" s="16">
        <f>TD2c!B99</f>
        <v>0.13269920647144318</v>
      </c>
      <c r="I99" s="16">
        <f>TD2c!I99</f>
        <v>7.4629232287406921E-2</v>
      </c>
      <c r="J99" s="16">
        <f>TD2c!P99</f>
        <v>3.2009199261665344E-2</v>
      </c>
      <c r="K99" s="16"/>
      <c r="L99" s="56">
        <f t="shared" si="7"/>
        <v>0.27219806611537933</v>
      </c>
      <c r="M99" s="15">
        <f t="shared" si="8"/>
        <v>0.11863034963607788</v>
      </c>
      <c r="N99" s="15">
        <f t="shared" si="8"/>
        <v>0.15356771647930145</v>
      </c>
      <c r="O99" s="15">
        <f t="shared" si="5"/>
        <v>9.6430122852325439E-2</v>
      </c>
      <c r="P99" s="15">
        <f t="shared" si="6"/>
        <v>3.8360148668289185E-2</v>
      </c>
      <c r="Q99" s="15">
        <f t="shared" si="6"/>
        <v>5.8069974184036255E-2</v>
      </c>
      <c r="R99" s="15">
        <f t="shared" si="6"/>
        <v>4.2620033025741577E-2</v>
      </c>
      <c r="S99" s="14"/>
      <c r="T99" s="15"/>
      <c r="U99" s="13"/>
      <c r="V99" s="2">
        <v>0.43819999999999998</v>
      </c>
      <c r="W99" s="2">
        <v>0.32069000000000003</v>
      </c>
      <c r="X99" s="2">
        <v>0.16864999999999999</v>
      </c>
      <c r="Y99" s="2">
        <v>7.3410000000000003E-2</v>
      </c>
      <c r="Z99" s="2">
        <v>3.1419999999999997E-2</v>
      </c>
      <c r="AA99" s="2">
        <v>0.42948999999999998</v>
      </c>
      <c r="AB99" s="2">
        <v>0.31175000000000003</v>
      </c>
      <c r="AC99" s="2">
        <v>0.15912999999999999</v>
      </c>
      <c r="AD99" s="2">
        <v>6.5610000000000002E-2</v>
      </c>
      <c r="AE99" s="2">
        <v>2.579E-2</v>
      </c>
    </row>
    <row r="100" spans="1:31" ht="15.55">
      <c r="A100" s="19">
        <v>2003</v>
      </c>
      <c r="B100" s="324">
        <f>'TD2'!B100</f>
        <v>0.54928252100944519</v>
      </c>
      <c r="C100" s="519">
        <f>'TD2'!I100</f>
        <v>0.10791879892349243</v>
      </c>
      <c r="D100" s="520">
        <f>'TD2'!P100</f>
        <v>0.44136372208595276</v>
      </c>
      <c r="E100" s="318">
        <f>TD2b!B100</f>
        <v>0.45071747899055481</v>
      </c>
      <c r="F100" s="16">
        <f>TD2b!I100</f>
        <v>0.33191478252410889</v>
      </c>
      <c r="G100" s="16">
        <f>TD2b!P100</f>
        <v>0.17792288959026337</v>
      </c>
      <c r="H100" s="16">
        <f>TD2c!B100</f>
        <v>0.13901235163211823</v>
      </c>
      <c r="I100" s="16">
        <f>TD2c!I100</f>
        <v>7.9888150095939636E-2</v>
      </c>
      <c r="J100" s="16">
        <f>TD2c!P100</f>
        <v>3.5480741411447525E-2</v>
      </c>
      <c r="K100" s="16"/>
      <c r="L100" s="56">
        <f t="shared" si="7"/>
        <v>0.27279458940029144</v>
      </c>
      <c r="M100" s="15">
        <f t="shared" si="8"/>
        <v>0.11880269646644592</v>
      </c>
      <c r="N100" s="15">
        <f t="shared" si="8"/>
        <v>0.15399189293384552</v>
      </c>
      <c r="O100" s="15">
        <f t="shared" si="5"/>
        <v>9.803473949432373E-2</v>
      </c>
      <c r="P100" s="15">
        <f t="shared" si="6"/>
        <v>3.8910537958145142E-2</v>
      </c>
      <c r="Q100" s="15">
        <f t="shared" si="6"/>
        <v>5.9124201536178589E-2</v>
      </c>
      <c r="R100" s="15">
        <f t="shared" si="6"/>
        <v>4.4407408684492111E-2</v>
      </c>
      <c r="S100" s="14"/>
      <c r="T100" s="15"/>
      <c r="U100" s="13"/>
      <c r="V100" s="2">
        <v>0.44527</v>
      </c>
      <c r="W100" s="2">
        <v>0.32765</v>
      </c>
      <c r="X100" s="2">
        <v>0.17527999999999999</v>
      </c>
      <c r="Y100" s="2">
        <v>7.8670000000000004E-2</v>
      </c>
      <c r="Z100" s="2">
        <v>3.492E-2</v>
      </c>
      <c r="AA100" s="2">
        <v>0.43518999999999997</v>
      </c>
      <c r="AB100" s="2">
        <v>0.31690999999999997</v>
      </c>
      <c r="AC100" s="2">
        <v>0.16390999999999997</v>
      </c>
      <c r="AD100" s="2">
        <v>6.9150000000000003E-2</v>
      </c>
      <c r="AE100" s="2">
        <v>2.81E-2</v>
      </c>
    </row>
    <row r="101" spans="1:31" ht="15.55">
      <c r="A101" s="19">
        <v>2004</v>
      </c>
      <c r="B101" s="324">
        <f>'TD2'!B101</f>
        <v>0.53051164746284485</v>
      </c>
      <c r="C101" s="519">
        <f>'TD2'!I101</f>
        <v>0.10421007871627808</v>
      </c>
      <c r="D101" s="520">
        <f>'TD2'!P101</f>
        <v>0.42630156874656677</v>
      </c>
      <c r="E101" s="318">
        <f>TD2b!B101</f>
        <v>0.46948835253715515</v>
      </c>
      <c r="F101" s="16">
        <f>TD2b!I101</f>
        <v>0.35394838452339172</v>
      </c>
      <c r="G101" s="16">
        <f>TD2b!P101</f>
        <v>0.20015271008014679</v>
      </c>
      <c r="H101" s="16">
        <f>TD2c!B101</f>
        <v>0.15982306003570557</v>
      </c>
      <c r="I101" s="16">
        <f>TD2c!I101</f>
        <v>9.5818877220153809E-2</v>
      </c>
      <c r="J101" s="16">
        <f>TD2c!P101</f>
        <v>4.3900750577449799E-2</v>
      </c>
      <c r="K101" s="16"/>
      <c r="L101" s="56">
        <f t="shared" si="7"/>
        <v>0.26933564245700836</v>
      </c>
      <c r="M101" s="15">
        <f t="shared" si="8"/>
        <v>0.11553996801376343</v>
      </c>
      <c r="N101" s="15">
        <f t="shared" si="8"/>
        <v>0.15379567444324493</v>
      </c>
      <c r="O101" s="15">
        <f t="shared" si="5"/>
        <v>0.10433383285999298</v>
      </c>
      <c r="P101" s="15">
        <f t="shared" si="6"/>
        <v>4.0329650044441223E-2</v>
      </c>
      <c r="Q101" s="15">
        <f t="shared" si="6"/>
        <v>6.4004182815551758E-2</v>
      </c>
      <c r="R101" s="15">
        <f t="shared" si="6"/>
        <v>5.191812664270401E-2</v>
      </c>
      <c r="S101" s="14"/>
      <c r="T101" s="15"/>
      <c r="U101" s="13"/>
      <c r="V101" s="2">
        <v>0.46399000000000001</v>
      </c>
      <c r="W101" s="2">
        <v>0.34950000000000003</v>
      </c>
      <c r="X101" s="2">
        <v>0.19753000000000001</v>
      </c>
      <c r="Y101" s="2">
        <v>9.4649999999999998E-2</v>
      </c>
      <c r="Z101" s="2">
        <v>4.3419999999999993E-2</v>
      </c>
      <c r="AA101" s="2">
        <v>0.44871</v>
      </c>
      <c r="AB101" s="2">
        <v>0.33317000000000002</v>
      </c>
      <c r="AC101" s="2">
        <v>0.18118999999999999</v>
      </c>
      <c r="AD101" s="2">
        <v>8.1430000000000002E-2</v>
      </c>
      <c r="AE101" s="2">
        <v>3.4700000000000002E-2</v>
      </c>
    </row>
    <row r="102" spans="1:31" ht="15.55">
      <c r="A102" s="19">
        <v>2005</v>
      </c>
      <c r="B102" s="324">
        <f>'TD2'!B102</f>
        <v>0.5110546350479126</v>
      </c>
      <c r="C102" s="519">
        <f>'TD2'!I102</f>
        <v>0.10168987512588501</v>
      </c>
      <c r="D102" s="520">
        <f>'TD2'!P102</f>
        <v>0.40936475992202759</v>
      </c>
      <c r="E102" s="318">
        <f>TD2b!B102</f>
        <v>0.4889453649520874</v>
      </c>
      <c r="F102" s="16">
        <f>TD2b!I102</f>
        <v>0.37611910700798035</v>
      </c>
      <c r="G102" s="16">
        <f>TD2b!P102</f>
        <v>0.22213932871818542</v>
      </c>
      <c r="H102" s="16">
        <f>TD2c!B102</f>
        <v>0.18008527159690857</v>
      </c>
      <c r="I102" s="16">
        <f>TD2c!I102</f>
        <v>0.11121349036693573</v>
      </c>
      <c r="J102" s="16">
        <f>TD2c!P102</f>
        <v>5.1857911050319672E-2</v>
      </c>
      <c r="K102" s="16"/>
      <c r="L102" s="56">
        <f t="shared" si="7"/>
        <v>0.26680603623390198</v>
      </c>
      <c r="M102" s="15">
        <f t="shared" si="8"/>
        <v>0.11282625794410706</v>
      </c>
      <c r="N102" s="15">
        <f t="shared" si="8"/>
        <v>0.15397977828979492</v>
      </c>
      <c r="O102" s="15">
        <f t="shared" si="5"/>
        <v>0.11092583835124969</v>
      </c>
      <c r="P102" s="15">
        <f t="shared" si="6"/>
        <v>4.2054057121276855E-2</v>
      </c>
      <c r="Q102" s="15">
        <f t="shared" si="6"/>
        <v>6.8871781229972839E-2</v>
      </c>
      <c r="R102" s="15">
        <f t="shared" si="6"/>
        <v>5.9355579316616058E-2</v>
      </c>
      <c r="S102" s="14"/>
      <c r="T102" s="15"/>
      <c r="U102" s="13"/>
      <c r="V102" s="2">
        <v>0.48334000000000005</v>
      </c>
      <c r="W102" s="2">
        <v>0.37158999999999998</v>
      </c>
      <c r="X102" s="2">
        <v>0.21915999999999999</v>
      </c>
      <c r="Y102" s="2">
        <v>0.10983999999999999</v>
      </c>
      <c r="Z102" s="2">
        <v>5.1279999999999999E-2</v>
      </c>
      <c r="AA102" s="2">
        <v>0.46582000000000001</v>
      </c>
      <c r="AB102" s="2">
        <v>0.35243000000000002</v>
      </c>
      <c r="AC102" s="2">
        <v>0.20036999999999999</v>
      </c>
      <c r="AD102" s="2">
        <v>9.4320000000000001E-2</v>
      </c>
      <c r="AE102" s="2">
        <v>4.1029999999999997E-2</v>
      </c>
    </row>
    <row r="103" spans="1:31" ht="15.55">
      <c r="A103" s="19">
        <v>2006</v>
      </c>
      <c r="B103" s="324">
        <f>'TD2'!B103</f>
        <v>0.50268203020095825</v>
      </c>
      <c r="C103" s="519">
        <f>'TD2'!I103</f>
        <v>9.9684298038482666E-2</v>
      </c>
      <c r="D103" s="520">
        <f>'TD2'!P103</f>
        <v>0.40299773216247559</v>
      </c>
      <c r="E103" s="318">
        <f>TD2b!B103</f>
        <v>0.49731796979904175</v>
      </c>
      <c r="F103" s="16">
        <f>TD2b!I103</f>
        <v>0.38527196645736694</v>
      </c>
      <c r="G103" s="16">
        <f>TD2b!P103</f>
        <v>0.2310030460357666</v>
      </c>
      <c r="H103" s="16">
        <f>TD2c!B103</f>
        <v>0.18835568428039551</v>
      </c>
      <c r="I103" s="16">
        <f>TD2c!I103</f>
        <v>0.11709637194871902</v>
      </c>
      <c r="J103" s="16">
        <f>TD2c!P103</f>
        <v>5.502358078956604E-2</v>
      </c>
      <c r="K103" s="16"/>
      <c r="L103" s="56">
        <f t="shared" si="7"/>
        <v>0.26631492376327515</v>
      </c>
      <c r="M103" s="15">
        <f t="shared" si="8"/>
        <v>0.1120460033416748</v>
      </c>
      <c r="N103" s="15">
        <f t="shared" si="8"/>
        <v>0.15426892042160034</v>
      </c>
      <c r="O103" s="15">
        <f t="shared" si="5"/>
        <v>0.11390667408704758</v>
      </c>
      <c r="P103" s="15">
        <f t="shared" si="6"/>
        <v>4.2647361755371094E-2</v>
      </c>
      <c r="Q103" s="15">
        <f t="shared" si="6"/>
        <v>7.1259312331676483E-2</v>
      </c>
      <c r="R103" s="15">
        <f t="shared" si="6"/>
        <v>6.2072791159152985E-2</v>
      </c>
      <c r="S103" s="14"/>
      <c r="T103" s="15"/>
      <c r="U103" s="13"/>
      <c r="V103" s="2">
        <v>0.49320000000000003</v>
      </c>
      <c r="W103" s="2">
        <v>0.38083</v>
      </c>
      <c r="X103" s="2">
        <v>0.22823000000000002</v>
      </c>
      <c r="Y103" s="2">
        <v>0.11588</v>
      </c>
      <c r="Z103" s="2">
        <v>5.4600000000000003E-2</v>
      </c>
      <c r="AA103" s="2">
        <v>0.47554999999999997</v>
      </c>
      <c r="AB103" s="2">
        <v>0.36162</v>
      </c>
      <c r="AC103" s="2">
        <v>0.20864000000000002</v>
      </c>
      <c r="AD103" s="2">
        <v>9.9250000000000005E-2</v>
      </c>
      <c r="AE103" s="2">
        <v>4.3570000000000005E-2</v>
      </c>
    </row>
    <row r="104" spans="1:31" ht="15.55">
      <c r="A104" s="19">
        <v>2007</v>
      </c>
      <c r="B104" s="324">
        <f>'TD2'!B104</f>
        <v>0.49721306562423706</v>
      </c>
      <c r="C104" s="519">
        <f>'TD2'!I104</f>
        <v>9.9102020263671875E-2</v>
      </c>
      <c r="D104" s="520">
        <f>'TD2'!P104</f>
        <v>0.39811104536056519</v>
      </c>
      <c r="E104" s="318">
        <f>TD2b!B104</f>
        <v>0.50278693437576294</v>
      </c>
      <c r="F104" s="16">
        <f>TD2b!I104</f>
        <v>0.39223408699035645</v>
      </c>
      <c r="G104" s="16">
        <f>TD2b!P104</f>
        <v>0.23880307376384735</v>
      </c>
      <c r="H104" s="16">
        <f>TD2c!B104</f>
        <v>0.1959649920463562</v>
      </c>
      <c r="I104" s="16">
        <f>TD2c!I104</f>
        <v>0.12433059513568878</v>
      </c>
      <c r="J104" s="16">
        <f>TD2c!P104</f>
        <v>6.0898482799530029E-2</v>
      </c>
      <c r="K104" s="16"/>
      <c r="L104" s="56">
        <f t="shared" si="7"/>
        <v>0.26398386061191559</v>
      </c>
      <c r="M104" s="15">
        <f t="shared" si="8"/>
        <v>0.11055284738540649</v>
      </c>
      <c r="N104" s="15">
        <f t="shared" si="8"/>
        <v>0.15343101322650909</v>
      </c>
      <c r="O104" s="15">
        <f t="shared" si="5"/>
        <v>0.11447247862815857</v>
      </c>
      <c r="P104" s="15">
        <f t="shared" si="6"/>
        <v>4.283808171749115E-2</v>
      </c>
      <c r="Q104" s="15">
        <f t="shared" si="6"/>
        <v>7.1634396910667419E-2</v>
      </c>
      <c r="R104" s="15">
        <f t="shared" si="6"/>
        <v>6.3432112336158752E-2</v>
      </c>
      <c r="S104" s="14"/>
      <c r="T104" s="15"/>
      <c r="U104" s="13"/>
      <c r="V104" s="2">
        <v>0.49740000000000001</v>
      </c>
      <c r="W104" s="2">
        <v>0.38667999999999997</v>
      </c>
      <c r="X104" s="2">
        <v>0.23502999999999999</v>
      </c>
      <c r="Y104" s="2">
        <v>0.12275</v>
      </c>
      <c r="Z104" s="2">
        <v>6.0359999999999997E-2</v>
      </c>
      <c r="AA104" s="2">
        <v>0.48027000000000003</v>
      </c>
      <c r="AB104" s="2">
        <v>0.36792999999999998</v>
      </c>
      <c r="AC104" s="2">
        <v>0.21513000000000002</v>
      </c>
      <c r="AD104" s="2">
        <v>0.10490000000000001</v>
      </c>
      <c r="AE104" s="2">
        <v>4.7710000000000002E-2</v>
      </c>
    </row>
    <row r="105" spans="1:31" ht="15.55">
      <c r="A105" s="19">
        <v>2008</v>
      </c>
      <c r="B105" s="324">
        <f>'TD2'!B105</f>
        <v>0.51311382651329041</v>
      </c>
      <c r="C105" s="519">
        <f>'TD2'!I105</f>
        <v>9.5332741737365723E-2</v>
      </c>
      <c r="D105" s="520">
        <f>'TD2'!P105</f>
        <v>0.41778108477592468</v>
      </c>
      <c r="E105" s="318">
        <f>TD2b!B105</f>
        <v>0.48688617348670959</v>
      </c>
      <c r="F105" s="16">
        <f>TD2b!I105</f>
        <v>0.36995905637741089</v>
      </c>
      <c r="G105" s="16">
        <f>TD2b!P105</f>
        <v>0.21263806521892548</v>
      </c>
      <c r="H105" s="16">
        <f>TD2c!B105</f>
        <v>0.17135809361934662</v>
      </c>
      <c r="I105" s="16">
        <f>TD2c!I105</f>
        <v>0.1054021492600441</v>
      </c>
      <c r="J105" s="16">
        <f>TD2c!P105</f>
        <v>5.0827734172344208E-2</v>
      </c>
      <c r="K105" s="16"/>
      <c r="L105" s="56">
        <f t="shared" si="7"/>
        <v>0.27424810826778412</v>
      </c>
      <c r="M105" s="15">
        <f t="shared" si="8"/>
        <v>0.11692711710929871</v>
      </c>
      <c r="N105" s="15">
        <f t="shared" si="8"/>
        <v>0.15732099115848541</v>
      </c>
      <c r="O105" s="15">
        <f t="shared" si="5"/>
        <v>0.10723591595888138</v>
      </c>
      <c r="P105" s="15">
        <f t="shared" si="6"/>
        <v>4.1279971599578857E-2</v>
      </c>
      <c r="Q105" s="15">
        <f t="shared" si="6"/>
        <v>6.5955944359302521E-2</v>
      </c>
      <c r="R105" s="15">
        <f t="shared" si="6"/>
        <v>5.457441508769989E-2</v>
      </c>
      <c r="S105" s="14"/>
      <c r="T105" s="15"/>
      <c r="U105" s="13"/>
      <c r="V105" s="2">
        <v>0.48228000000000004</v>
      </c>
      <c r="W105" s="2">
        <v>0.36520000000000002</v>
      </c>
      <c r="X105" s="2">
        <v>0.20946000000000001</v>
      </c>
      <c r="Y105" s="2">
        <v>0.10400000000000001</v>
      </c>
      <c r="Z105" s="2">
        <v>5.0339999999999996E-2</v>
      </c>
      <c r="AA105" s="2">
        <v>0.46973999999999999</v>
      </c>
      <c r="AB105" s="2">
        <v>0.35202</v>
      </c>
      <c r="AC105" s="2">
        <v>0.19574000000000003</v>
      </c>
      <c r="AD105" s="2">
        <v>9.1249999999999998E-2</v>
      </c>
      <c r="AE105" s="2">
        <v>4.0970000000000006E-2</v>
      </c>
    </row>
    <row r="106" spans="1:31" ht="15.55">
      <c r="A106" s="23">
        <v>2009</v>
      </c>
      <c r="B106" s="325">
        <f>'TD2'!B106</f>
        <v>0.52910670638084412</v>
      </c>
      <c r="C106" s="523">
        <f>'TD2'!I106</f>
        <v>8.9416027069091797E-2</v>
      </c>
      <c r="D106" s="524">
        <f>'TD2'!P106</f>
        <v>0.43969067931175232</v>
      </c>
      <c r="E106" s="319">
        <f>TD2b!B106</f>
        <v>0.47089329361915588</v>
      </c>
      <c r="F106" s="22">
        <f>TD2b!I106</f>
        <v>0.34686279296875</v>
      </c>
      <c r="G106" s="22">
        <f>TD2b!P106</f>
        <v>0.18476948142051697</v>
      </c>
      <c r="H106" s="22">
        <f>TD2c!B106</f>
        <v>0.14462116360664368</v>
      </c>
      <c r="I106" s="22">
        <f>TD2c!I106</f>
        <v>8.4530353546142578E-2</v>
      </c>
      <c r="J106" s="22">
        <f>TD2c!P106</f>
        <v>3.9563849568367004E-2</v>
      </c>
      <c r="K106" s="22"/>
      <c r="L106" s="57">
        <f t="shared" si="7"/>
        <v>0.28612381219863892</v>
      </c>
      <c r="M106" s="21">
        <f t="shared" si="8"/>
        <v>0.12403050065040588</v>
      </c>
      <c r="N106" s="21">
        <f t="shared" si="8"/>
        <v>0.16209331154823303</v>
      </c>
      <c r="O106" s="21">
        <f t="shared" si="5"/>
        <v>0.10023912787437439</v>
      </c>
      <c r="P106" s="21">
        <f t="shared" si="6"/>
        <v>4.0148317813873291E-2</v>
      </c>
      <c r="Q106" s="21">
        <f t="shared" si="6"/>
        <v>6.0090810060501099E-2</v>
      </c>
      <c r="R106" s="21">
        <f t="shared" si="6"/>
        <v>4.4966503977775574E-2</v>
      </c>
      <c r="S106" s="20"/>
      <c r="T106" s="15"/>
      <c r="U106" s="13"/>
      <c r="V106" s="2">
        <v>0.46502000000000004</v>
      </c>
      <c r="W106" s="2">
        <v>0.34112999999999999</v>
      </c>
      <c r="X106" s="2">
        <v>0.18118999999999999</v>
      </c>
      <c r="Y106" s="2">
        <v>8.2949999999999996E-2</v>
      </c>
      <c r="Z106" s="2">
        <v>3.8940000000000002E-2</v>
      </c>
      <c r="AA106" s="2">
        <v>0.45851999999999998</v>
      </c>
      <c r="AB106" s="2">
        <v>0.33438000000000001</v>
      </c>
      <c r="AC106" s="2">
        <v>0.17478000000000002</v>
      </c>
      <c r="AD106" s="2">
        <v>7.6730000000000007E-2</v>
      </c>
      <c r="AE106" s="2">
        <v>3.4360000000000002E-2</v>
      </c>
    </row>
    <row r="107" spans="1:31" ht="15.55">
      <c r="A107" s="19">
        <v>2010</v>
      </c>
      <c r="B107" s="324">
        <f>'TD2'!B107</f>
        <v>0.51397040486335754</v>
      </c>
      <c r="C107" s="519">
        <f>'TD2'!I107</f>
        <v>8.7380766868591309E-2</v>
      </c>
      <c r="D107" s="520">
        <f>'TD2'!P107</f>
        <v>0.42658963799476624</v>
      </c>
      <c r="E107" s="318">
        <f>TD2b!B107</f>
        <v>0.48602959513664246</v>
      </c>
      <c r="F107" s="16">
        <f>TD2b!I107</f>
        <v>0.36400893330574036</v>
      </c>
      <c r="G107" s="16">
        <f>TD2b!P107</f>
        <v>0.20243123173713684</v>
      </c>
      <c r="H107" s="16">
        <f>TD2c!B107</f>
        <v>0.16147777438163757</v>
      </c>
      <c r="I107" s="16">
        <f>TD2c!I107</f>
        <v>9.8245419561862946E-2</v>
      </c>
      <c r="J107" s="16">
        <f>TD2c!P107</f>
        <v>4.8427887260913849E-2</v>
      </c>
      <c r="K107" s="16"/>
      <c r="L107" s="56">
        <f t="shared" si="7"/>
        <v>0.28359836339950562</v>
      </c>
      <c r="M107" s="15">
        <f t="shared" si="8"/>
        <v>0.1220206618309021</v>
      </c>
      <c r="N107" s="15">
        <f t="shared" si="8"/>
        <v>0.16157770156860352</v>
      </c>
      <c r="O107" s="15">
        <f t="shared" si="5"/>
        <v>0.1041858121752739</v>
      </c>
      <c r="P107" s="15">
        <f t="shared" si="6"/>
        <v>4.0953457355499268E-2</v>
      </c>
      <c r="Q107" s="15">
        <f t="shared" si="6"/>
        <v>6.3232354819774628E-2</v>
      </c>
      <c r="R107" s="15">
        <f t="shared" si="6"/>
        <v>4.9817532300949097E-2</v>
      </c>
      <c r="S107" s="14"/>
      <c r="T107" s="15"/>
      <c r="U107" s="13"/>
      <c r="V107" s="2">
        <v>0.48042999999999997</v>
      </c>
      <c r="W107" s="2">
        <v>0.35851999999999995</v>
      </c>
      <c r="X107" s="2">
        <v>0.19863</v>
      </c>
      <c r="Y107" s="2">
        <v>9.6579999999999999E-2</v>
      </c>
      <c r="Z107" s="2">
        <v>4.7789999999999999E-2</v>
      </c>
      <c r="AA107" s="2">
        <v>0.47076999999999997</v>
      </c>
      <c r="AB107" s="2">
        <v>0.34836</v>
      </c>
      <c r="AC107" s="2">
        <v>0.18827000000000002</v>
      </c>
      <c r="AD107" s="2">
        <v>8.6389999999999995E-2</v>
      </c>
      <c r="AE107" s="2">
        <v>3.9300000000000002E-2</v>
      </c>
    </row>
    <row r="108" spans="1:31" ht="15.55">
      <c r="A108" s="19">
        <v>2011</v>
      </c>
      <c r="B108" s="324">
        <f>'TD2'!B108</f>
        <v>0.51220172643661499</v>
      </c>
      <c r="C108" s="519">
        <f>'TD2'!I108</f>
        <v>8.6491167545318604E-2</v>
      </c>
      <c r="D108" s="520">
        <f>'TD2'!P108</f>
        <v>0.42571055889129639</v>
      </c>
      <c r="E108" s="318">
        <f>TD2b!B108</f>
        <v>0.48779827356338501</v>
      </c>
      <c r="F108" s="16">
        <f>TD2b!I108</f>
        <v>0.36499983072280884</v>
      </c>
      <c r="G108" s="16">
        <f>TD2b!P108</f>
        <v>0.20061212778091431</v>
      </c>
      <c r="H108" s="16">
        <f>TD2c!B108</f>
        <v>0.15864065289497375</v>
      </c>
      <c r="I108" s="16">
        <f>TD2c!I108</f>
        <v>9.4331130385398865E-2</v>
      </c>
      <c r="J108" s="16">
        <f>TD2c!P108</f>
        <v>4.3791338801383972E-2</v>
      </c>
      <c r="K108" s="16"/>
      <c r="L108" s="56">
        <f t="shared" si="7"/>
        <v>0.2871861457824707</v>
      </c>
      <c r="M108" s="15">
        <f t="shared" si="8"/>
        <v>0.12279844284057617</v>
      </c>
      <c r="N108" s="15">
        <f t="shared" si="8"/>
        <v>0.16438770294189453</v>
      </c>
      <c r="O108" s="15">
        <f t="shared" si="5"/>
        <v>0.10628099739551544</v>
      </c>
      <c r="P108" s="15">
        <f t="shared" si="6"/>
        <v>4.1971474885940552E-2</v>
      </c>
      <c r="Q108" s="15">
        <f t="shared" si="6"/>
        <v>6.430952250957489E-2</v>
      </c>
      <c r="R108" s="15">
        <f t="shared" si="6"/>
        <v>5.0539791584014893E-2</v>
      </c>
      <c r="S108" s="14"/>
      <c r="T108" s="15"/>
      <c r="U108" s="13"/>
      <c r="V108" s="2">
        <v>0.48127999999999999</v>
      </c>
      <c r="W108" s="2">
        <v>0.35885</v>
      </c>
      <c r="X108" s="2">
        <v>0.19646999999999998</v>
      </c>
      <c r="Y108" s="2">
        <v>9.2660000000000006E-2</v>
      </c>
      <c r="Z108" s="2">
        <v>4.3220000000000001E-2</v>
      </c>
      <c r="AA108" s="2">
        <v>0.47409999999999997</v>
      </c>
      <c r="AB108" s="2">
        <v>0.35119999999999996</v>
      </c>
      <c r="AC108" s="2">
        <v>0.18845999999999999</v>
      </c>
      <c r="AD108" s="2">
        <v>8.4540000000000004E-2</v>
      </c>
      <c r="AE108" s="2">
        <v>3.7450000000000004E-2</v>
      </c>
    </row>
    <row r="109" spans="1:31" ht="15.55">
      <c r="A109" s="19">
        <v>2012</v>
      </c>
      <c r="B109" s="324">
        <f>'TD2'!B109</f>
        <v>0.48669338226318359</v>
      </c>
      <c r="C109" s="519">
        <f>'TD2'!I109</f>
        <v>8.1631720066070557E-2</v>
      </c>
      <c r="D109" s="520">
        <f>'TD2'!P109</f>
        <v>0.40506166219711304</v>
      </c>
      <c r="E109" s="318">
        <f>TD2b!B109</f>
        <v>0.51330661773681641</v>
      </c>
      <c r="F109" s="16">
        <f>TD2b!I109</f>
        <v>0.39511650800704956</v>
      </c>
      <c r="G109" s="16">
        <f>TD2b!P109</f>
        <v>0.23300531506538391</v>
      </c>
      <c r="H109" s="16">
        <f>TD2c!B109</f>
        <v>0.18953017890453339</v>
      </c>
      <c r="I109" s="16">
        <f>TD2c!I109</f>
        <v>0.11914839595556259</v>
      </c>
      <c r="J109" s="16">
        <f>TD2c!P109</f>
        <v>5.8905452489852905E-2</v>
      </c>
      <c r="K109" s="16"/>
      <c r="L109" s="56">
        <f t="shared" si="7"/>
        <v>0.2803013026714325</v>
      </c>
      <c r="M109" s="15">
        <f t="shared" si="8"/>
        <v>0.11819010972976685</v>
      </c>
      <c r="N109" s="15">
        <f t="shared" si="8"/>
        <v>0.16211119294166565</v>
      </c>
      <c r="O109" s="15">
        <f t="shared" si="5"/>
        <v>0.11385691910982132</v>
      </c>
      <c r="P109" s="15">
        <f t="shared" si="6"/>
        <v>4.3475136160850525E-2</v>
      </c>
      <c r="Q109" s="15">
        <f t="shared" si="6"/>
        <v>7.0381782948970795E-2</v>
      </c>
      <c r="R109" s="15">
        <f t="shared" si="6"/>
        <v>6.0242943465709686E-2</v>
      </c>
      <c r="S109" s="14"/>
      <c r="T109" s="15"/>
      <c r="U109" s="13"/>
      <c r="V109" s="2">
        <v>0.50423000000000007</v>
      </c>
      <c r="W109" s="2">
        <v>0.38557999999999998</v>
      </c>
      <c r="X109" s="2">
        <v>0.22463999999999998</v>
      </c>
      <c r="Y109" s="2">
        <v>0.11327</v>
      </c>
      <c r="Z109" s="2">
        <v>5.4710000000000002E-2</v>
      </c>
      <c r="AA109" s="2">
        <v>0.49582999999999999</v>
      </c>
      <c r="AB109" s="2">
        <v>0.37645000000000001</v>
      </c>
      <c r="AC109" s="2">
        <v>0.21454000000000001</v>
      </c>
      <c r="AD109" s="2">
        <v>0.10328</v>
      </c>
      <c r="AE109" s="2">
        <v>4.8129999999999999E-2</v>
      </c>
    </row>
    <row r="110" spans="1:31" ht="15.55">
      <c r="A110" s="19">
        <v>2013</v>
      </c>
      <c r="B110" s="324">
        <f>'TD2'!B110</f>
        <v>0.50607132911682129</v>
      </c>
      <c r="C110" s="519">
        <f>'TD2'!I110</f>
        <v>8.4933578968048096E-2</v>
      </c>
      <c r="D110" s="520">
        <f>'TD2'!P110</f>
        <v>0.42113775014877319</v>
      </c>
      <c r="E110" s="318">
        <f>TD2b!B110</f>
        <v>0.49392867088317871</v>
      </c>
      <c r="F110" s="16">
        <f>TD2b!I110</f>
        <v>0.37128371000289917</v>
      </c>
      <c r="G110" s="16">
        <f>TD2b!P110</f>
        <v>0.20445489883422852</v>
      </c>
      <c r="H110" s="16">
        <f>TD2c!B110</f>
        <v>0.16131599247455597</v>
      </c>
      <c r="I110" s="16">
        <f>TD2c!I110</f>
        <v>9.5951944589614868E-2</v>
      </c>
      <c r="J110" s="16">
        <f>TD2c!P110</f>
        <v>4.4997464865446091E-2</v>
      </c>
      <c r="K110" s="16"/>
      <c r="L110" s="56">
        <f t="shared" si="7"/>
        <v>0.2894737720489502</v>
      </c>
      <c r="M110" s="15">
        <f t="shared" si="8"/>
        <v>0.12264496088027954</v>
      </c>
      <c r="N110" s="15">
        <f t="shared" si="8"/>
        <v>0.16682881116867065</v>
      </c>
      <c r="O110" s="15">
        <f t="shared" si="5"/>
        <v>0.10850295424461365</v>
      </c>
      <c r="P110" s="15">
        <f t="shared" ref="P110:R111" si="9">G110-H110</f>
        <v>4.3138906359672546E-2</v>
      </c>
      <c r="Q110" s="15">
        <f t="shared" si="9"/>
        <v>6.5364047884941101E-2</v>
      </c>
      <c r="R110" s="15">
        <f t="shared" si="9"/>
        <v>5.0954479724168777E-2</v>
      </c>
      <c r="S110" s="14"/>
      <c r="T110" s="15"/>
      <c r="U110" s="13"/>
      <c r="AA110" s="2"/>
      <c r="AB110" s="2"/>
      <c r="AC110" s="2"/>
      <c r="AD110" s="2"/>
      <c r="AE110" s="2"/>
    </row>
    <row r="111" spans="1:31" ht="15.55">
      <c r="A111" s="19">
        <v>2014</v>
      </c>
      <c r="B111" s="324">
        <f>'TD2'!B111</f>
        <v>0.49423360824584961</v>
      </c>
      <c r="C111" s="519">
        <f>'TD2'!I111</f>
        <v>8.4718763828277588E-2</v>
      </c>
      <c r="D111" s="520">
        <f>'TD2'!P111</f>
        <v>0.40951484441757202</v>
      </c>
      <c r="E111" s="318">
        <f>TD2b!B111</f>
        <v>0.50576639175415039</v>
      </c>
      <c r="F111" s="16">
        <f>TD2b!I111</f>
        <v>0.38552743196487427</v>
      </c>
      <c r="G111" s="16">
        <f>TD2b!P111</f>
        <v>0.21958330273628235</v>
      </c>
      <c r="H111" s="16">
        <f>TD2c!B111</f>
        <v>0.17553383111953735</v>
      </c>
      <c r="I111" s="16">
        <f>TD2c!I111</f>
        <v>0.10730064660310745</v>
      </c>
      <c r="J111" s="16">
        <f>TD2c!P111</f>
        <v>5.1557663828134537E-2</v>
      </c>
      <c r="K111" s="16"/>
      <c r="L111" s="56">
        <f>E111-G111</f>
        <v>0.28618308901786804</v>
      </c>
      <c r="M111" s="15">
        <f>E111-F111</f>
        <v>0.12023895978927612</v>
      </c>
      <c r="N111" s="15">
        <f>F111-G111</f>
        <v>0.16594412922859192</v>
      </c>
      <c r="O111" s="15">
        <f>G111-I111</f>
        <v>0.1122826561331749</v>
      </c>
      <c r="P111" s="15">
        <f t="shared" si="9"/>
        <v>4.4049471616744995E-2</v>
      </c>
      <c r="Q111" s="15">
        <f t="shared" si="9"/>
        <v>6.8233184516429901E-2</v>
      </c>
      <c r="R111" s="15">
        <f t="shared" si="9"/>
        <v>5.5742982774972916E-2</v>
      </c>
      <c r="S111" s="14"/>
      <c r="T111" s="15"/>
      <c r="U111" s="13"/>
      <c r="AA111" s="2"/>
      <c r="AB111" s="2"/>
      <c r="AC111" s="2"/>
      <c r="AD111" s="2"/>
      <c r="AE111" s="2"/>
    </row>
    <row r="112" spans="1:31" ht="15.55">
      <c r="A112" s="19">
        <v>2015</v>
      </c>
      <c r="B112" s="324">
        <f>'TD2'!B112</f>
        <v>1</v>
      </c>
      <c r="C112" s="519">
        <f>'TD2'!I112</f>
        <v>8.5059463977813721E-2</v>
      </c>
      <c r="D112" s="520">
        <f>'TD2'!P112</f>
        <v>0.40769290924072266</v>
      </c>
      <c r="E112" s="318">
        <f>TD2b!B112</f>
        <v>0</v>
      </c>
      <c r="F112" s="16">
        <f>TD2b!I112</f>
        <v>0</v>
      </c>
      <c r="G112" s="16">
        <f>TD2b!P112</f>
        <v>0</v>
      </c>
      <c r="H112" s="16">
        <f>TD2c!B112</f>
        <v>0</v>
      </c>
      <c r="I112" s="16">
        <f>TD2c!I112</f>
        <v>0</v>
      </c>
      <c r="J112" s="16">
        <f>TD2c!P112</f>
        <v>0</v>
      </c>
      <c r="K112" s="16"/>
      <c r="L112" s="56">
        <f t="shared" ref="L112" si="10">E112-G112</f>
        <v>0</v>
      </c>
      <c r="M112" s="15">
        <f t="shared" ref="M112" si="11">E112-F112</f>
        <v>0</v>
      </c>
      <c r="N112" s="15">
        <f t="shared" ref="N112" si="12">F112-G112</f>
        <v>0</v>
      </c>
      <c r="O112" s="15">
        <f t="shared" ref="O112" si="13">G112-I112</f>
        <v>0</v>
      </c>
      <c r="P112" s="15">
        <f t="shared" ref="P112:P113" si="14">G112-H112</f>
        <v>0</v>
      </c>
      <c r="Q112" s="15">
        <f t="shared" ref="Q112:Q113" si="15">H112-I112</f>
        <v>0</v>
      </c>
      <c r="R112" s="15">
        <f t="shared" ref="R112:R113" si="16">I112-J112</f>
        <v>0</v>
      </c>
      <c r="S112" s="14"/>
      <c r="T112" s="15"/>
      <c r="U112" s="13"/>
      <c r="AA112" s="2"/>
      <c r="AB112" s="2"/>
      <c r="AC112" s="2"/>
      <c r="AD112" s="2"/>
      <c r="AE112" s="2"/>
    </row>
    <row r="113" spans="1:31" ht="15.55">
      <c r="A113" s="19">
        <v>2016</v>
      </c>
      <c r="B113" s="324">
        <f>'TD2'!B113</f>
        <v>1</v>
      </c>
      <c r="C113" s="519">
        <f>'TD2'!I113</f>
        <v>8.6127519607543945E-2</v>
      </c>
      <c r="D113" s="520">
        <f>'TD2'!P113</f>
        <v>0.41202616691589355</v>
      </c>
      <c r="E113" s="318">
        <f>TD2b!B113</f>
        <v>0</v>
      </c>
      <c r="F113" s="16">
        <f>TD2b!I113</f>
        <v>0</v>
      </c>
      <c r="G113" s="16">
        <f>TD2b!P113</f>
        <v>0</v>
      </c>
      <c r="H113" s="16">
        <f>TD2c!B113</f>
        <v>0</v>
      </c>
      <c r="I113" s="16">
        <f>TD2c!I113</f>
        <v>0</v>
      </c>
      <c r="J113" s="16">
        <f>TD2c!P113</f>
        <v>0</v>
      </c>
      <c r="K113" s="16"/>
      <c r="L113" s="56">
        <f>E113-G113</f>
        <v>0</v>
      </c>
      <c r="M113" s="15">
        <f>E113-F113</f>
        <v>0</v>
      </c>
      <c r="N113" s="15">
        <f>F113-G113</f>
        <v>0</v>
      </c>
      <c r="O113" s="15">
        <f>G113-I113</f>
        <v>0</v>
      </c>
      <c r="P113" s="15">
        <f t="shared" si="14"/>
        <v>0</v>
      </c>
      <c r="Q113" s="15">
        <f t="shared" si="15"/>
        <v>0</v>
      </c>
      <c r="R113" s="15">
        <f t="shared" si="16"/>
        <v>0</v>
      </c>
      <c r="S113" s="14"/>
      <c r="T113" s="15"/>
      <c r="U113" s="13"/>
      <c r="AA113" s="2"/>
      <c r="AB113" s="2"/>
      <c r="AC113" s="2"/>
      <c r="AD113" s="2"/>
      <c r="AE113" s="2"/>
    </row>
    <row r="114" spans="1:31" ht="15.55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  <c r="AA114" s="2"/>
      <c r="AB114" s="2"/>
      <c r="AC114" s="2"/>
      <c r="AD114" s="2"/>
      <c r="AE114" s="2"/>
    </row>
    <row r="115" spans="1:31" ht="15.55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  <c r="AA115" s="2"/>
      <c r="AB115" s="2"/>
      <c r="AC115" s="2"/>
      <c r="AD115" s="2"/>
      <c r="AE115" s="2"/>
    </row>
    <row r="116" spans="1:31" ht="15.55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  <c r="AA116" s="2"/>
      <c r="AB116" s="2"/>
      <c r="AC116" s="2"/>
      <c r="AD116" s="2"/>
      <c r="AE116" s="2"/>
    </row>
    <row r="117" spans="1:31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31" ht="15.55" thickTop="1">
      <c r="B118" s="5"/>
      <c r="C118" s="5"/>
      <c r="D118" s="5"/>
      <c r="E118" s="5"/>
      <c r="F118" s="5"/>
      <c r="G118" s="5"/>
      <c r="H118" s="5"/>
    </row>
    <row r="119" spans="1:31">
      <c r="B119" s="5"/>
      <c r="C119" s="5"/>
      <c r="D119" s="5"/>
      <c r="E119" s="5"/>
      <c r="F119" s="5"/>
      <c r="G119" s="5"/>
      <c r="H119" s="5"/>
    </row>
  </sheetData>
  <mergeCells count="13">
    <mergeCell ref="A4:S4"/>
    <mergeCell ref="B7:R7"/>
    <mergeCell ref="AA7:AA9"/>
    <mergeCell ref="AB7:AB9"/>
    <mergeCell ref="AC7:AC9"/>
    <mergeCell ref="Z7:Z9"/>
    <mergeCell ref="AE7:AE9"/>
    <mergeCell ref="B8:R8"/>
    <mergeCell ref="V7:V9"/>
    <mergeCell ref="W7:W9"/>
    <mergeCell ref="X7:X9"/>
    <mergeCell ref="Y7:Y9"/>
    <mergeCell ref="AD7:AD9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A119"/>
  <sheetViews>
    <sheetView workbookViewId="0">
      <pane xSplit="1" ySplit="9" topLeftCell="B87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:V113"/>
    </sheetView>
  </sheetViews>
  <sheetFormatPr baseColWidth="10" defaultColWidth="10.83203125" defaultRowHeight="15.55"/>
  <cols>
    <col min="1" max="1" width="10.83203125" style="142"/>
    <col min="2" max="2" width="10.83203125" style="113"/>
    <col min="3" max="7" width="10.83203125" style="142" customWidth="1"/>
    <col min="8" max="8" width="10.83203125" style="142"/>
    <col min="9" max="15" width="10.83203125" style="113"/>
    <col min="16" max="22" width="11.5" style="1" customWidth="1"/>
    <col min="23" max="16384" width="10.83203125" style="113"/>
  </cols>
  <sheetData>
    <row r="1" spans="1:27">
      <c r="A1" s="180" t="s">
        <v>37</v>
      </c>
      <c r="C1" s="208"/>
    </row>
    <row r="2" spans="1:27">
      <c r="C2" s="208"/>
    </row>
    <row r="3" spans="1:27" ht="16.100000000000001" thickBot="1"/>
    <row r="4" spans="1:27" s="141" customFormat="1" ht="25" customHeight="1" thickTop="1">
      <c r="A4" s="1420" t="s">
        <v>766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27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12"/>
      <c r="Q5" s="112"/>
      <c r="R5" s="112"/>
      <c r="S5" s="112"/>
      <c r="T5" s="112"/>
      <c r="U5" s="112"/>
      <c r="V5" s="502"/>
    </row>
    <row r="6" spans="1:27" ht="15.05">
      <c r="A6" s="140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92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92" t="s">
        <v>21</v>
      </c>
      <c r="R6" s="206" t="s">
        <v>54</v>
      </c>
      <c r="S6" s="206" t="s">
        <v>53</v>
      </c>
      <c r="T6" s="206" t="s">
        <v>52</v>
      </c>
      <c r="U6" s="138" t="s">
        <v>51</v>
      </c>
      <c r="V6" s="731" t="s">
        <v>50</v>
      </c>
      <c r="W6" s="206"/>
      <c r="X6" s="206"/>
    </row>
    <row r="7" spans="1:27" ht="35" customHeight="1">
      <c r="A7" s="140"/>
      <c r="B7" s="1418" t="s">
        <v>767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8"/>
      <c r="T7" s="1418"/>
      <c r="U7" s="1418"/>
      <c r="V7" s="1419"/>
    </row>
    <row r="8" spans="1:27" s="136" customFormat="1" ht="21" customHeight="1">
      <c r="A8" s="176"/>
      <c r="B8" s="1415" t="s">
        <v>768</v>
      </c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7"/>
      <c r="Y8" s="636"/>
    </row>
    <row r="9" spans="1:27" ht="45.6" thickBot="1">
      <c r="A9" s="140"/>
      <c r="B9" s="687" t="s">
        <v>769</v>
      </c>
      <c r="C9" s="707" t="s">
        <v>770</v>
      </c>
      <c r="D9" s="624" t="s">
        <v>773</v>
      </c>
      <c r="E9" s="624" t="s">
        <v>774</v>
      </c>
      <c r="F9" s="624" t="s">
        <v>775</v>
      </c>
      <c r="G9" s="624" t="s">
        <v>776</v>
      </c>
      <c r="H9" s="624" t="s">
        <v>777</v>
      </c>
      <c r="I9" s="687" t="s">
        <v>771</v>
      </c>
      <c r="J9" s="707" t="s">
        <v>772</v>
      </c>
      <c r="K9" s="624" t="s">
        <v>773</v>
      </c>
      <c r="L9" s="624" t="s">
        <v>774</v>
      </c>
      <c r="M9" s="624" t="s">
        <v>775</v>
      </c>
      <c r="N9" s="624" t="s">
        <v>776</v>
      </c>
      <c r="O9" s="624" t="s">
        <v>777</v>
      </c>
      <c r="P9" s="724" t="s">
        <v>778</v>
      </c>
      <c r="Q9" s="707" t="s">
        <v>779</v>
      </c>
      <c r="R9" s="624" t="s">
        <v>773</v>
      </c>
      <c r="S9" s="624" t="s">
        <v>774</v>
      </c>
      <c r="T9" s="624" t="s">
        <v>775</v>
      </c>
      <c r="U9" s="624" t="s">
        <v>776</v>
      </c>
      <c r="V9" s="732" t="s">
        <v>777</v>
      </c>
      <c r="Y9" s="633"/>
      <c r="Z9" s="633"/>
      <c r="AA9" s="633"/>
    </row>
    <row r="10" spans="1:27" ht="15.05">
      <c r="A10" s="166">
        <v>1913</v>
      </c>
      <c r="B10" s="688">
        <f>1-TD2b!B10</f>
        <v>0.59269448788320744</v>
      </c>
      <c r="C10" s="696">
        <f>1-TD2b!C10</f>
        <v>0.59352403721104963</v>
      </c>
      <c r="D10" s="537">
        <f>compofiinc!BO2</f>
        <v>0.49750282914035626</v>
      </c>
      <c r="E10" s="537">
        <f>compofiinc!BP2</f>
        <v>7.887805303817344E-2</v>
      </c>
      <c r="F10" s="537">
        <f>compofiinc!BQ2</f>
        <v>-7.9946517436127462E-4</v>
      </c>
      <c r="G10" s="537">
        <f>compofiinc!BR2</f>
        <v>1.074909202621048E-2</v>
      </c>
      <c r="H10" s="537">
        <f>compofiinc!BS2</f>
        <v>7.1806919758232134E-3</v>
      </c>
      <c r="I10" s="708"/>
      <c r="J10" s="714"/>
      <c r="K10" s="125"/>
      <c r="L10" s="125"/>
      <c r="M10" s="125"/>
      <c r="N10" s="125"/>
      <c r="O10" s="125"/>
      <c r="P10" s="725"/>
      <c r="Q10" s="729"/>
      <c r="R10" s="132"/>
      <c r="S10" s="132"/>
      <c r="T10" s="132"/>
      <c r="U10" s="132"/>
      <c r="V10" s="188"/>
      <c r="Y10" s="634"/>
      <c r="Z10" s="634"/>
      <c r="AA10" s="634"/>
    </row>
    <row r="11" spans="1:27" ht="15.05">
      <c r="A11" s="166">
        <v>1914</v>
      </c>
      <c r="B11" s="689">
        <f>1-TD2b!B11</f>
        <v>0.59071549590972094</v>
      </c>
      <c r="C11" s="697">
        <f>1-TD2b!C11</f>
        <v>0.59154504523756324</v>
      </c>
      <c r="D11" s="539">
        <f>compofiinc!BO3</f>
        <v>0.50558084002805292</v>
      </c>
      <c r="E11" s="539">
        <f>compofiinc!BP3</f>
        <v>7.836707732671537E-2</v>
      </c>
      <c r="F11" s="539">
        <f>compofiinc!BQ3</f>
        <v>-8.4072310704907255E-3</v>
      </c>
      <c r="G11" s="539">
        <f>compofiinc!BR3</f>
        <v>8.3189413529246234E-3</v>
      </c>
      <c r="H11" s="539">
        <f>compofiinc!BS3</f>
        <v>7.6717974193092724E-3</v>
      </c>
      <c r="I11" s="708"/>
      <c r="J11" s="714"/>
      <c r="K11" s="125"/>
      <c r="L11" s="125"/>
      <c r="M11" s="125"/>
      <c r="N11" s="125"/>
      <c r="O11" s="125"/>
      <c r="P11" s="726"/>
      <c r="Q11" s="714"/>
      <c r="R11" s="125"/>
      <c r="S11" s="125"/>
      <c r="T11" s="125"/>
      <c r="U11" s="125"/>
      <c r="V11" s="165"/>
      <c r="Y11" s="634"/>
      <c r="Z11" s="634"/>
      <c r="AA11" s="634"/>
    </row>
    <row r="12" spans="1:27" ht="15.05">
      <c r="A12" s="166">
        <v>1915</v>
      </c>
      <c r="B12" s="689">
        <f>1-TD2b!B12</f>
        <v>0.59651768534913385</v>
      </c>
      <c r="C12" s="697">
        <f>1-TD2b!C12</f>
        <v>0.59734720582972645</v>
      </c>
      <c r="D12" s="539">
        <f>compofiinc!BO4</f>
        <v>0.50516589020158431</v>
      </c>
      <c r="E12" s="539">
        <f>compofiinc!BP4</f>
        <v>7.9864854943270447E-2</v>
      </c>
      <c r="F12" s="539">
        <f>compofiinc!BQ4</f>
        <v>-7.1191071443317613E-3</v>
      </c>
      <c r="G12" s="539">
        <f>compofiinc!BR4</f>
        <v>1.15029731484073E-2</v>
      </c>
      <c r="H12" s="539">
        <f>compofiinc!BS4</f>
        <v>7.9195206989819307E-3</v>
      </c>
      <c r="I12" s="708"/>
      <c r="J12" s="714"/>
      <c r="K12" s="125"/>
      <c r="L12" s="125"/>
      <c r="M12" s="125"/>
      <c r="N12" s="125"/>
      <c r="O12" s="125"/>
      <c r="P12" s="726"/>
      <c r="Q12" s="714"/>
      <c r="R12" s="125"/>
      <c r="S12" s="125"/>
      <c r="T12" s="125"/>
      <c r="U12" s="125"/>
      <c r="V12" s="165"/>
      <c r="Y12" s="634"/>
      <c r="Z12" s="634"/>
      <c r="AA12" s="634"/>
    </row>
    <row r="13" spans="1:27" ht="15.05">
      <c r="A13" s="166">
        <v>1916</v>
      </c>
      <c r="B13" s="690">
        <f>1-TD2b!B13</f>
        <v>0.57918734861582455</v>
      </c>
      <c r="C13" s="698">
        <f>1-TD2b!C13</f>
        <v>0.58739378807566411</v>
      </c>
      <c r="D13" s="438">
        <f>compofiinc!BO5</f>
        <v>0.48036083279842634</v>
      </c>
      <c r="E13" s="438">
        <f>compofiinc!BP5</f>
        <v>7.7295477733122342E-2</v>
      </c>
      <c r="F13" s="438">
        <f>compofiinc!BQ5</f>
        <v>1.7174944954917309E-2</v>
      </c>
      <c r="G13" s="438">
        <f>compofiinc!BR5</f>
        <v>8.5228508192751601E-3</v>
      </c>
      <c r="H13" s="438">
        <f>compofiinc!BS5</f>
        <v>4.0262846044511781E-3</v>
      </c>
      <c r="I13" s="708"/>
      <c r="J13" s="714"/>
      <c r="K13" s="125"/>
      <c r="L13" s="125"/>
      <c r="M13" s="125"/>
      <c r="N13" s="125"/>
      <c r="O13" s="125"/>
      <c r="P13" s="726"/>
      <c r="Q13" s="705"/>
      <c r="R13" s="116"/>
      <c r="S13" s="116"/>
      <c r="T13" s="116"/>
      <c r="U13" s="116"/>
      <c r="V13" s="145"/>
      <c r="Y13" s="634"/>
      <c r="Z13" s="634"/>
      <c r="AA13" s="634"/>
    </row>
    <row r="14" spans="1:27" ht="15.05">
      <c r="A14" s="166">
        <v>1917</v>
      </c>
      <c r="B14" s="691">
        <f>1-TD2b!B14</f>
        <v>0.59492342549909938</v>
      </c>
      <c r="C14" s="697">
        <f>1-TD2b!C14</f>
        <v>0.59712958124777415</v>
      </c>
      <c r="D14" s="539">
        <f>compofiinc!BO6</f>
        <v>0.49584565621590643</v>
      </c>
      <c r="E14" s="539">
        <f>compofiinc!BP6</f>
        <v>7.9808595365994772E-2</v>
      </c>
      <c r="F14" s="539">
        <f>compofiinc!BQ6</f>
        <v>1.4840027091637072E-2</v>
      </c>
      <c r="G14" s="539">
        <f>compofiinc!BR6</f>
        <v>5.4295512824493186E-3</v>
      </c>
      <c r="H14" s="539">
        <f>compofiinc!BS6</f>
        <v>1.1929093233483679E-3</v>
      </c>
      <c r="I14" s="708"/>
      <c r="J14" s="714"/>
      <c r="K14" s="125"/>
      <c r="L14" s="125"/>
      <c r="M14" s="125"/>
      <c r="N14" s="125"/>
      <c r="O14" s="125"/>
      <c r="P14" s="726"/>
      <c r="Q14" s="714"/>
      <c r="R14" s="125"/>
      <c r="S14" s="125"/>
      <c r="T14" s="125"/>
      <c r="U14" s="125"/>
      <c r="V14" s="165"/>
      <c r="Y14" s="634"/>
      <c r="Z14" s="634"/>
      <c r="AA14" s="634"/>
    </row>
    <row r="15" spans="1:27" ht="15.05">
      <c r="A15" s="166">
        <v>1918</v>
      </c>
      <c r="B15" s="689">
        <f>1-TD2b!B15</f>
        <v>0.59892954553272815</v>
      </c>
      <c r="C15" s="697">
        <f>1-TD2b!C15</f>
        <v>0.6009627248797742</v>
      </c>
      <c r="D15" s="539">
        <f>compofiinc!BO7</f>
        <v>0.50854330763354993</v>
      </c>
      <c r="E15" s="539">
        <f>compofiinc!BP7</f>
        <v>8.0797947099195591E-2</v>
      </c>
      <c r="F15" s="539">
        <f>compofiinc!BQ7</f>
        <v>8.7370209928987336E-3</v>
      </c>
      <c r="G15" s="539">
        <f>compofiinc!BR7</f>
        <v>1.689989976048821E-3</v>
      </c>
      <c r="H15" s="539">
        <f>compofiinc!BS7</f>
        <v>1.1815025907839817E-3</v>
      </c>
      <c r="I15" s="708"/>
      <c r="J15" s="714"/>
      <c r="K15" s="125"/>
      <c r="L15" s="125"/>
      <c r="M15" s="125"/>
      <c r="N15" s="125"/>
      <c r="O15" s="125"/>
      <c r="P15" s="726"/>
      <c r="Q15" s="714"/>
      <c r="R15" s="125"/>
      <c r="S15" s="125"/>
      <c r="T15" s="125"/>
      <c r="U15" s="125"/>
      <c r="V15" s="165"/>
      <c r="Y15" s="634"/>
      <c r="Z15" s="634"/>
      <c r="AA15" s="634"/>
    </row>
    <row r="16" spans="1:27" ht="15.05">
      <c r="A16" s="171">
        <v>1919</v>
      </c>
      <c r="B16" s="692">
        <f>1-TD2b!B16</f>
        <v>0.59684362117977385</v>
      </c>
      <c r="C16" s="699">
        <f>1-TD2b!C16</f>
        <v>0.60518675984660675</v>
      </c>
      <c r="D16" s="541">
        <f>compofiinc!BO8</f>
        <v>0.52825465314419584</v>
      </c>
      <c r="E16" s="541">
        <f>compofiinc!BP8</f>
        <v>7.194394190543478E-2</v>
      </c>
      <c r="F16" s="541">
        <f>compofiinc!BQ8</f>
        <v>2.5148932738303376E-3</v>
      </c>
      <c r="G16" s="541">
        <f>compofiinc!BR8</f>
        <v>1.4660623427992202E-3</v>
      </c>
      <c r="H16" s="541">
        <f>compofiinc!BS8</f>
        <v>1.0070965246543225E-3</v>
      </c>
      <c r="I16" s="709"/>
      <c r="J16" s="715"/>
      <c r="K16" s="127"/>
      <c r="L16" s="127"/>
      <c r="M16" s="127"/>
      <c r="N16" s="127"/>
      <c r="O16" s="127"/>
      <c r="P16" s="727"/>
      <c r="Q16" s="715"/>
      <c r="R16" s="127"/>
      <c r="S16" s="127"/>
      <c r="T16" s="127"/>
      <c r="U16" s="127"/>
      <c r="V16" s="167"/>
      <c r="Y16" s="634"/>
      <c r="Z16" s="634"/>
      <c r="AA16" s="634"/>
    </row>
    <row r="17" spans="1:27" ht="15.05">
      <c r="A17" s="166">
        <v>1920</v>
      </c>
      <c r="B17" s="689">
        <f>1-TD2b!B17</f>
        <v>0.6098588635962654</v>
      </c>
      <c r="C17" s="697">
        <f>1-TD2b!C17</f>
        <v>0.61899612562230755</v>
      </c>
      <c r="D17" s="539">
        <f>compofiinc!BO9</f>
        <v>0.53444186535734217</v>
      </c>
      <c r="E17" s="539">
        <f>compofiinc!BP9</f>
        <v>7.7291765368034213E-2</v>
      </c>
      <c r="F17" s="539">
        <f>compofiinc!BQ9</f>
        <v>2.764221724737885E-3</v>
      </c>
      <c r="G17" s="539">
        <f>compofiinc!BR9</f>
        <v>2.4094919868625116E-3</v>
      </c>
      <c r="H17" s="539">
        <f>compofiinc!BS9</f>
        <v>2.0885526149168748E-3</v>
      </c>
      <c r="I17" s="708"/>
      <c r="J17" s="714"/>
      <c r="K17" s="125"/>
      <c r="L17" s="125"/>
      <c r="M17" s="125"/>
      <c r="N17" s="125"/>
      <c r="O17" s="125"/>
      <c r="P17" s="726"/>
      <c r="Q17" s="714"/>
      <c r="R17" s="125"/>
      <c r="S17" s="125"/>
      <c r="T17" s="125"/>
      <c r="U17" s="125"/>
      <c r="V17" s="165"/>
      <c r="Y17" s="634"/>
      <c r="Z17" s="634"/>
      <c r="AA17" s="634"/>
    </row>
    <row r="18" spans="1:27" ht="15.05">
      <c r="A18" s="166">
        <v>1921</v>
      </c>
      <c r="B18" s="689">
        <f>1-TD2b!B18</f>
        <v>0.56818943336199235</v>
      </c>
      <c r="C18" s="697">
        <f>1-TD2b!C18</f>
        <v>0.57140273360026328</v>
      </c>
      <c r="D18" s="539">
        <f>compofiinc!BO10</f>
        <v>0.48618878355012207</v>
      </c>
      <c r="E18" s="539">
        <f>compofiinc!BP10</f>
        <v>7.1409179515058471E-2</v>
      </c>
      <c r="F18" s="539">
        <f>compofiinc!BQ10</f>
        <v>3.6884579535882284E-3</v>
      </c>
      <c r="G18" s="539">
        <f>compofiinc!BR10</f>
        <v>5.5104650761251886E-3</v>
      </c>
      <c r="H18" s="539">
        <f>compofiinc!BS10</f>
        <v>4.6059262791424208E-3</v>
      </c>
      <c r="I18" s="708"/>
      <c r="J18" s="714"/>
      <c r="K18" s="125"/>
      <c r="L18" s="125"/>
      <c r="M18" s="125"/>
      <c r="N18" s="125"/>
      <c r="O18" s="125"/>
      <c r="P18" s="726"/>
      <c r="Q18" s="714"/>
      <c r="R18" s="125"/>
      <c r="S18" s="125"/>
      <c r="T18" s="125"/>
      <c r="U18" s="125"/>
      <c r="V18" s="165"/>
      <c r="Y18" s="634"/>
      <c r="Z18" s="634"/>
      <c r="AA18" s="634"/>
    </row>
    <row r="19" spans="1:27" ht="15.05">
      <c r="A19" s="166">
        <v>1922</v>
      </c>
      <c r="B19" s="689">
        <f>1-TD2b!B19</f>
        <v>0.56278522338482295</v>
      </c>
      <c r="C19" s="697">
        <f>1-TD2b!C19</f>
        <v>0.5705144657234873</v>
      </c>
      <c r="D19" s="539">
        <f>compofiinc!BO11</f>
        <v>0.48978360805108195</v>
      </c>
      <c r="E19" s="539">
        <f>compofiinc!BP11</f>
        <v>7.1064374347538345E-2</v>
      </c>
      <c r="F19" s="539">
        <f>compofiinc!BQ11</f>
        <v>2.8371729805914681E-3</v>
      </c>
      <c r="G19" s="539">
        <f>compofiinc!BR11</f>
        <v>3.4901975504766924E-3</v>
      </c>
      <c r="H19" s="539">
        <f>compofiinc!BS11</f>
        <v>3.3392555888918478E-3</v>
      </c>
      <c r="I19" s="708"/>
      <c r="J19" s="714"/>
      <c r="K19" s="125"/>
      <c r="L19" s="125"/>
      <c r="M19" s="125"/>
      <c r="N19" s="125"/>
      <c r="O19" s="125"/>
      <c r="P19" s="726"/>
      <c r="Q19" s="714"/>
      <c r="R19" s="125"/>
      <c r="S19" s="125"/>
      <c r="T19" s="125"/>
      <c r="U19" s="125"/>
      <c r="V19" s="165"/>
      <c r="Y19" s="634"/>
      <c r="Z19" s="634"/>
      <c r="AA19" s="634"/>
    </row>
    <row r="20" spans="1:27" ht="15.05">
      <c r="A20" s="166">
        <v>1923</v>
      </c>
      <c r="B20" s="689">
        <f>1-TD2b!B20</f>
        <v>0.58538749420162106</v>
      </c>
      <c r="C20" s="697">
        <f>1-TD2b!C20</f>
        <v>0.59410447930213972</v>
      </c>
      <c r="D20" s="539">
        <f>compofiinc!BO12</f>
        <v>0.50435249548782546</v>
      </c>
      <c r="E20" s="539">
        <f>compofiinc!BP12</f>
        <v>7.3853225687405599E-2</v>
      </c>
      <c r="F20" s="539">
        <f>compofiinc!BQ12</f>
        <v>2.9825625393574418E-3</v>
      </c>
      <c r="G20" s="539">
        <f>compofiinc!BR12</f>
        <v>5.9177677673814266E-3</v>
      </c>
      <c r="H20" s="539">
        <f>compofiinc!BS12</f>
        <v>6.9984682464928963E-3</v>
      </c>
      <c r="I20" s="708"/>
      <c r="J20" s="714"/>
      <c r="K20" s="125"/>
      <c r="L20" s="125"/>
      <c r="M20" s="125"/>
      <c r="N20" s="125"/>
      <c r="O20" s="125"/>
      <c r="P20" s="726"/>
      <c r="Q20" s="714"/>
      <c r="R20" s="125"/>
      <c r="S20" s="125"/>
      <c r="T20" s="125"/>
      <c r="U20" s="125"/>
      <c r="V20" s="165"/>
      <c r="Y20" s="634"/>
      <c r="Z20" s="634"/>
      <c r="AA20" s="634"/>
    </row>
    <row r="21" spans="1:27" ht="15.05">
      <c r="A21" s="166">
        <v>1924</v>
      </c>
      <c r="B21" s="689">
        <f>1-TD2b!B21</f>
        <v>0.55592957252152542</v>
      </c>
      <c r="C21" s="697">
        <f>1-TD2b!C21</f>
        <v>0.56736085344603171</v>
      </c>
      <c r="D21" s="539">
        <f>compofiinc!BO13</f>
        <v>0.48674931741770022</v>
      </c>
      <c r="E21" s="539">
        <f>compofiinc!BP13</f>
        <v>6.8738497187629061E-2</v>
      </c>
      <c r="F21" s="539">
        <f>compofiinc!BQ13</f>
        <v>3.1321709969965375E-3</v>
      </c>
      <c r="G21" s="539">
        <f>compofiinc!BR13</f>
        <v>3.6712423406889405E-3</v>
      </c>
      <c r="H21" s="539">
        <f>compofiinc!BS13</f>
        <v>5.0696255030170667E-3</v>
      </c>
      <c r="I21" s="708"/>
      <c r="J21" s="714"/>
      <c r="K21" s="125"/>
      <c r="L21" s="125"/>
      <c r="M21" s="125"/>
      <c r="N21" s="125"/>
      <c r="O21" s="125"/>
      <c r="P21" s="726"/>
      <c r="Q21" s="714"/>
      <c r="R21" s="125"/>
      <c r="S21" s="125"/>
      <c r="T21" s="125"/>
      <c r="U21" s="125"/>
      <c r="V21" s="165"/>
      <c r="Y21" s="634"/>
      <c r="Z21" s="634"/>
      <c r="AA21" s="634"/>
    </row>
    <row r="22" spans="1:27" ht="15.05">
      <c r="A22" s="166">
        <v>1925</v>
      </c>
      <c r="B22" s="689">
        <f>1-TD2b!B22</f>
        <v>0.53645923081175928</v>
      </c>
      <c r="C22" s="697">
        <f>1-TD2b!C22</f>
        <v>0.55833190652698006</v>
      </c>
      <c r="D22" s="539">
        <f>compofiinc!BO14</f>
        <v>0.49659824958502963</v>
      </c>
      <c r="E22" s="539">
        <f>compofiinc!BP14</f>
        <v>5.4498032894243556E-2</v>
      </c>
      <c r="F22" s="539">
        <f>compofiinc!BQ14</f>
        <v>3.4301658839504257E-3</v>
      </c>
      <c r="G22" s="539">
        <f>compofiinc!BR14</f>
        <v>1.9180693111579203E-3</v>
      </c>
      <c r="H22" s="539">
        <f>compofiinc!BS14</f>
        <v>1.8873942449795511E-3</v>
      </c>
      <c r="I22" s="708"/>
      <c r="J22" s="714"/>
      <c r="K22" s="125"/>
      <c r="L22" s="125"/>
      <c r="M22" s="125"/>
      <c r="N22" s="125"/>
      <c r="O22" s="125"/>
      <c r="P22" s="726"/>
      <c r="Q22" s="714"/>
      <c r="R22" s="125"/>
      <c r="S22" s="125"/>
      <c r="T22" s="125"/>
      <c r="U22" s="125"/>
      <c r="V22" s="165"/>
      <c r="Y22" s="634"/>
      <c r="Z22" s="634"/>
      <c r="AA22" s="634"/>
    </row>
    <row r="23" spans="1:27" ht="15.05">
      <c r="A23" s="166">
        <v>1926</v>
      </c>
      <c r="B23" s="689">
        <f>1-TD2b!B23</f>
        <v>0.5428956423176261</v>
      </c>
      <c r="C23" s="697">
        <f>1-TD2b!C23</f>
        <v>0.55931014720146122</v>
      </c>
      <c r="D23" s="539">
        <f>compofiinc!BO15</f>
        <v>0.49767006894630605</v>
      </c>
      <c r="E23" s="539">
        <f>compofiinc!BP15</f>
        <v>5.3967516562407114E-2</v>
      </c>
      <c r="F23" s="539">
        <f>compofiinc!BQ15</f>
        <v>3.865427208266381E-3</v>
      </c>
      <c r="G23" s="539">
        <f>compofiinc!BR15</f>
        <v>1.9900221232652046E-3</v>
      </c>
      <c r="H23" s="539">
        <f>compofiinc!BS15</f>
        <v>1.8171483025658589E-3</v>
      </c>
      <c r="I23" s="708"/>
      <c r="J23" s="714"/>
      <c r="K23" s="125"/>
      <c r="L23" s="125"/>
      <c r="M23" s="125"/>
      <c r="N23" s="125"/>
      <c r="O23" s="125"/>
      <c r="P23" s="726"/>
      <c r="Q23" s="714"/>
      <c r="R23" s="125"/>
      <c r="S23" s="125"/>
      <c r="T23" s="125"/>
      <c r="U23" s="125"/>
      <c r="V23" s="165"/>
      <c r="Y23" s="634"/>
      <c r="Z23" s="634"/>
      <c r="AA23" s="634"/>
    </row>
    <row r="24" spans="1:27" ht="15.05">
      <c r="A24" s="166">
        <v>1927</v>
      </c>
      <c r="B24" s="689">
        <f>1-TD2b!B24</f>
        <v>0.53331543891166033</v>
      </c>
      <c r="C24" s="697">
        <f>1-TD2b!C24</f>
        <v>0.5533426668042063</v>
      </c>
      <c r="D24" s="539">
        <f>compofiinc!BO16</f>
        <v>0.49175028981335922</v>
      </c>
      <c r="E24" s="539">
        <f>compofiinc!BP16</f>
        <v>5.3753768518645523E-2</v>
      </c>
      <c r="F24" s="539">
        <f>compofiinc!BQ16</f>
        <v>4.0462751993988189E-3</v>
      </c>
      <c r="G24" s="539">
        <f>compofiinc!BR16</f>
        <v>2.1117760392605142E-3</v>
      </c>
      <c r="H24" s="539">
        <f>compofiinc!BS16</f>
        <v>1.6805579146219121E-3</v>
      </c>
      <c r="I24" s="708"/>
      <c r="J24" s="714"/>
      <c r="K24" s="125"/>
      <c r="L24" s="125"/>
      <c r="M24" s="125"/>
      <c r="N24" s="125"/>
      <c r="O24" s="125"/>
      <c r="P24" s="726"/>
      <c r="Q24" s="714"/>
      <c r="R24" s="125"/>
      <c r="S24" s="125"/>
      <c r="T24" s="125"/>
      <c r="U24" s="125"/>
      <c r="V24" s="165"/>
      <c r="Y24" s="634"/>
      <c r="Z24" s="634"/>
      <c r="AA24" s="634"/>
    </row>
    <row r="25" spans="1:27" ht="15.05">
      <c r="A25" s="166">
        <v>1928</v>
      </c>
      <c r="B25" s="689">
        <f>1-TD2b!B25</f>
        <v>0.50711288401260446</v>
      </c>
      <c r="C25" s="697">
        <f>1-TD2b!C25</f>
        <v>0.53906817849333399</v>
      </c>
      <c r="D25" s="539">
        <f>compofiinc!BO17</f>
        <v>0.47365167344238174</v>
      </c>
      <c r="E25" s="539">
        <f>compofiinc!BP17</f>
        <v>5.7269724503361208E-2</v>
      </c>
      <c r="F25" s="539">
        <f>compofiinc!BQ17</f>
        <v>4.4235409383813623E-3</v>
      </c>
      <c r="G25" s="539">
        <f>compofiinc!BR17</f>
        <v>2.160981085019241E-3</v>
      </c>
      <c r="H25" s="539">
        <f>compofiinc!BS17</f>
        <v>1.5621015171957513E-3</v>
      </c>
      <c r="I25" s="708"/>
      <c r="J25" s="714"/>
      <c r="K25" s="125"/>
      <c r="L25" s="125"/>
      <c r="M25" s="125"/>
      <c r="N25" s="125"/>
      <c r="O25" s="125"/>
      <c r="P25" s="726"/>
      <c r="Q25" s="714"/>
      <c r="R25" s="125"/>
      <c r="S25" s="125"/>
      <c r="T25" s="125"/>
      <c r="U25" s="125"/>
      <c r="V25" s="165"/>
      <c r="Y25" s="634"/>
      <c r="Z25" s="634"/>
      <c r="AA25" s="634"/>
    </row>
    <row r="26" spans="1:27" ht="15.05">
      <c r="A26" s="166">
        <v>1929</v>
      </c>
      <c r="B26" s="689">
        <f>1-TD2b!B26</f>
        <v>0.53290412103992757</v>
      </c>
      <c r="C26" s="697">
        <f>1-TD2b!C26</f>
        <v>0.5624159639653088</v>
      </c>
      <c r="D26" s="539">
        <f>compofiinc!BO18</f>
        <v>0.49335810820225406</v>
      </c>
      <c r="E26" s="539">
        <f>compofiinc!BP18</f>
        <v>6.109532498534144E-2</v>
      </c>
      <c r="F26" s="539">
        <f>compofiinc!BQ18</f>
        <v>4.3699418125960759E-3</v>
      </c>
      <c r="G26" s="539">
        <f>compofiinc!BR18</f>
        <v>2.0192803174037752E-3</v>
      </c>
      <c r="H26" s="539">
        <f>compofiinc!BS18</f>
        <v>1.5734607172369491E-3</v>
      </c>
      <c r="I26" s="708"/>
      <c r="J26" s="714"/>
      <c r="K26" s="125"/>
      <c r="L26" s="125"/>
      <c r="M26" s="125"/>
      <c r="N26" s="125"/>
      <c r="O26" s="125"/>
      <c r="P26" s="726"/>
      <c r="Q26" s="714"/>
      <c r="R26" s="125"/>
      <c r="S26" s="125"/>
      <c r="T26" s="125"/>
      <c r="U26" s="125"/>
      <c r="V26" s="165"/>
      <c r="Y26" s="634"/>
      <c r="Z26" s="634"/>
      <c r="AA26" s="634"/>
    </row>
    <row r="27" spans="1:27" ht="15.05">
      <c r="A27" s="170">
        <v>1930</v>
      </c>
      <c r="B27" s="693">
        <f>1-TD2b!B27</f>
        <v>0.56134545015565329</v>
      </c>
      <c r="C27" s="700">
        <f>1-TD2b!C27</f>
        <v>0.56926525446609344</v>
      </c>
      <c r="D27" s="543">
        <f>compofiinc!BO19</f>
        <v>0.50326897286989059</v>
      </c>
      <c r="E27" s="543">
        <f>compofiinc!BP19</f>
        <v>5.8041190496244149E-2</v>
      </c>
      <c r="F27" s="543">
        <f>compofiinc!BQ19</f>
        <v>4.3350629979279076E-3</v>
      </c>
      <c r="G27" s="543">
        <f>compofiinc!BR19</f>
        <v>2.1238681930151396E-3</v>
      </c>
      <c r="H27" s="543">
        <f>compofiinc!BS19</f>
        <v>1.4959939063597313E-3</v>
      </c>
      <c r="I27" s="710"/>
      <c r="J27" s="716"/>
      <c r="K27" s="129"/>
      <c r="L27" s="129"/>
      <c r="M27" s="129"/>
      <c r="N27" s="129"/>
      <c r="O27" s="129"/>
      <c r="P27" s="728"/>
      <c r="Q27" s="716"/>
      <c r="R27" s="129"/>
      <c r="S27" s="129"/>
      <c r="T27" s="129"/>
      <c r="U27" s="129"/>
      <c r="V27" s="169"/>
      <c r="Y27" s="634"/>
      <c r="Z27" s="634"/>
      <c r="AA27" s="634"/>
    </row>
    <row r="28" spans="1:27" ht="15.05">
      <c r="A28" s="166">
        <v>1931</v>
      </c>
      <c r="B28" s="689">
        <f>1-TD2b!B28</f>
        <v>0.55456799987568017</v>
      </c>
      <c r="C28" s="697">
        <f>1-TD2b!C28</f>
        <v>0.55595006160314719</v>
      </c>
      <c r="D28" s="539">
        <f>compofiinc!BO20</f>
        <v>0.49762642285619124</v>
      </c>
      <c r="E28" s="539">
        <f>compofiinc!BP20</f>
        <v>5.0276255136608466E-2</v>
      </c>
      <c r="F28" s="539">
        <f>compofiinc!BQ20</f>
        <v>4.2335700176946572E-3</v>
      </c>
      <c r="G28" s="539">
        <f>compofiinc!BR20</f>
        <v>2.2387918155139172E-3</v>
      </c>
      <c r="H28" s="539">
        <f>compofiinc!BS20</f>
        <v>1.5747888996149075E-3</v>
      </c>
      <c r="I28" s="708"/>
      <c r="J28" s="714"/>
      <c r="K28" s="125"/>
      <c r="L28" s="125"/>
      <c r="M28" s="125"/>
      <c r="N28" s="125"/>
      <c r="O28" s="125"/>
      <c r="P28" s="726"/>
      <c r="Q28" s="714"/>
      <c r="R28" s="125"/>
      <c r="S28" s="125"/>
      <c r="T28" s="125"/>
      <c r="U28" s="125"/>
      <c r="V28" s="165"/>
      <c r="Y28" s="634"/>
      <c r="Z28" s="634"/>
      <c r="AA28" s="634"/>
    </row>
    <row r="29" spans="1:27" ht="15.05">
      <c r="A29" s="166">
        <v>1932</v>
      </c>
      <c r="B29" s="689">
        <f>1-TD2b!B29</f>
        <v>0.53629788222738495</v>
      </c>
      <c r="C29" s="697">
        <f>1-TD2b!C29</f>
        <v>0.53699474128949487</v>
      </c>
      <c r="D29" s="539">
        <f>compofiinc!BO21</f>
        <v>0.49056515839189024</v>
      </c>
      <c r="E29" s="539">
        <f>compofiinc!BP21</f>
        <v>3.8977304280222849E-2</v>
      </c>
      <c r="F29" s="539">
        <f>compofiinc!BQ21</f>
        <v>3.7544423397706528E-3</v>
      </c>
      <c r="G29" s="539">
        <f>compofiinc!BR21</f>
        <v>2.1689972671287069E-3</v>
      </c>
      <c r="H29" s="539">
        <f>compofiinc!BS21</f>
        <v>1.5288841004760592E-3</v>
      </c>
      <c r="I29" s="708"/>
      <c r="J29" s="714"/>
      <c r="K29" s="125"/>
      <c r="L29" s="125"/>
      <c r="M29" s="125"/>
      <c r="N29" s="125"/>
      <c r="O29" s="125"/>
      <c r="P29" s="726"/>
      <c r="Q29" s="714"/>
      <c r="R29" s="125"/>
      <c r="S29" s="125"/>
      <c r="T29" s="125"/>
      <c r="U29" s="125"/>
      <c r="V29" s="165"/>
      <c r="Y29" s="634"/>
      <c r="Z29" s="634"/>
      <c r="AA29" s="634"/>
    </row>
    <row r="30" spans="1:27" ht="15.05">
      <c r="A30" s="166">
        <v>1933</v>
      </c>
      <c r="B30" s="689">
        <f>1-TD2b!B30</f>
        <v>0.5439818556943824</v>
      </c>
      <c r="C30" s="697">
        <f>1-TD2b!C30</f>
        <v>0.54973570494296486</v>
      </c>
      <c r="D30" s="539">
        <f>compofiinc!BO22</f>
        <v>0.50690699916685067</v>
      </c>
      <c r="E30" s="539">
        <f>compofiinc!BP22</f>
        <v>3.6814834603324492E-2</v>
      </c>
      <c r="F30" s="539">
        <f>compofiinc!BQ22</f>
        <v>2.7668004428577295E-3</v>
      </c>
      <c r="G30" s="539">
        <f>compofiinc!BR22</f>
        <v>1.8876534251805258E-3</v>
      </c>
      <c r="H30" s="539">
        <f>compofiinc!BS22</f>
        <v>1.361026387762327E-3</v>
      </c>
      <c r="I30" s="708"/>
      <c r="J30" s="714"/>
      <c r="K30" s="125"/>
      <c r="L30" s="125"/>
      <c r="M30" s="125"/>
      <c r="N30" s="125"/>
      <c r="O30" s="125"/>
      <c r="P30" s="726"/>
      <c r="Q30" s="714"/>
      <c r="R30" s="125"/>
      <c r="S30" s="125"/>
      <c r="T30" s="125"/>
      <c r="U30" s="125"/>
      <c r="V30" s="165"/>
      <c r="Y30" s="634"/>
      <c r="Z30" s="634"/>
      <c r="AA30" s="634"/>
    </row>
    <row r="31" spans="1:27" ht="15.05">
      <c r="A31" s="166">
        <v>1934</v>
      </c>
      <c r="B31" s="689">
        <f>1-TD2b!B31</f>
        <v>0.54216458027856362</v>
      </c>
      <c r="C31" s="697">
        <f>1-TD2b!C31</f>
        <v>0.54844923356141062</v>
      </c>
      <c r="D31" s="539">
        <f>compofiinc!BO23</f>
        <v>0.49589461585297695</v>
      </c>
      <c r="E31" s="539">
        <f>compofiinc!BP23</f>
        <v>4.6755621308741571E-2</v>
      </c>
      <c r="F31" s="539">
        <f>compofiinc!BQ23</f>
        <v>2.943321028442171E-3</v>
      </c>
      <c r="G31" s="539">
        <f>compofiinc!BR23</f>
        <v>1.5531471565709311E-3</v>
      </c>
      <c r="H31" s="539">
        <f>compofiinc!BS23</f>
        <v>1.3027908678915449E-3</v>
      </c>
      <c r="I31" s="708"/>
      <c r="J31" s="714"/>
      <c r="K31" s="125"/>
      <c r="L31" s="125"/>
      <c r="M31" s="125"/>
      <c r="N31" s="125"/>
      <c r="O31" s="125"/>
      <c r="P31" s="726"/>
      <c r="Q31" s="714"/>
      <c r="R31" s="125"/>
      <c r="S31" s="125"/>
      <c r="T31" s="125"/>
      <c r="U31" s="125"/>
      <c r="V31" s="165"/>
      <c r="Y31" s="634"/>
      <c r="Z31" s="634"/>
      <c r="AA31" s="634"/>
    </row>
    <row r="32" spans="1:27" ht="15.05">
      <c r="A32" s="166">
        <v>1935</v>
      </c>
      <c r="B32" s="689">
        <f>1-TD2b!B32</f>
        <v>0.55506017287570231</v>
      </c>
      <c r="C32" s="697">
        <f>1-TD2b!C32</f>
        <v>0.56607012727231476</v>
      </c>
      <c r="D32" s="539">
        <f>compofiinc!BO24</f>
        <v>0.4973842759230408</v>
      </c>
      <c r="E32" s="539">
        <f>compofiinc!BP24</f>
        <v>6.3180310254047745E-2</v>
      </c>
      <c r="F32" s="539">
        <f>compofiinc!BQ24</f>
        <v>2.8622722682811741E-3</v>
      </c>
      <c r="G32" s="539">
        <f>compofiinc!BR24</f>
        <v>1.3649680262601029E-3</v>
      </c>
      <c r="H32" s="539">
        <f>compofiinc!BS24</f>
        <v>1.278002089802218E-3</v>
      </c>
      <c r="I32" s="708"/>
      <c r="J32" s="714"/>
      <c r="K32" s="125"/>
      <c r="L32" s="125"/>
      <c r="M32" s="125"/>
      <c r="N32" s="125"/>
      <c r="O32" s="125"/>
      <c r="P32" s="726"/>
      <c r="Q32" s="714"/>
      <c r="R32" s="125"/>
      <c r="S32" s="125"/>
      <c r="T32" s="125"/>
      <c r="U32" s="125"/>
      <c r="V32" s="165"/>
      <c r="Y32" s="634"/>
      <c r="Z32" s="634"/>
      <c r="AA32" s="634"/>
    </row>
    <row r="33" spans="1:27" ht="15.05">
      <c r="A33" s="166">
        <v>1936</v>
      </c>
      <c r="B33" s="689">
        <f>1-TD2b!B33</f>
        <v>0.53406224905523736</v>
      </c>
      <c r="C33" s="697">
        <f>1-TD2b!C33</f>
        <v>0.55227633017435984</v>
      </c>
      <c r="D33" s="539">
        <f>compofiinc!BO25</f>
        <v>0.49202474183620354</v>
      </c>
      <c r="E33" s="539">
        <f>compofiinc!BP25</f>
        <v>5.4005219926411038E-2</v>
      </c>
      <c r="F33" s="539">
        <f>compofiinc!BQ25</f>
        <v>3.6976718749418269E-3</v>
      </c>
      <c r="G33" s="539">
        <f>compofiinc!BR25</f>
        <v>1.10677724690161E-3</v>
      </c>
      <c r="H33" s="539">
        <f>compofiinc!BS25</f>
        <v>1.4419771172490756E-3</v>
      </c>
      <c r="I33" s="708"/>
      <c r="J33" s="714"/>
      <c r="K33" s="125"/>
      <c r="L33" s="125"/>
      <c r="M33" s="125"/>
      <c r="N33" s="125"/>
      <c r="O33" s="125"/>
      <c r="P33" s="726"/>
      <c r="Q33" s="714"/>
      <c r="R33" s="125"/>
      <c r="S33" s="125"/>
      <c r="T33" s="125"/>
      <c r="U33" s="125"/>
      <c r="V33" s="165"/>
      <c r="Y33" s="634"/>
      <c r="Z33" s="634"/>
      <c r="AA33" s="634"/>
    </row>
    <row r="34" spans="1:27" ht="15.05">
      <c r="A34" s="166">
        <v>1937</v>
      </c>
      <c r="B34" s="689">
        <f>1-TD2b!B34</f>
        <v>0.55768588239419825</v>
      </c>
      <c r="C34" s="697">
        <f>1-TD2b!C34</f>
        <v>0.56652120146654705</v>
      </c>
      <c r="D34" s="539">
        <f>compofiinc!BO26</f>
        <v>0.49238343062015821</v>
      </c>
      <c r="E34" s="539">
        <f>compofiinc!BP26</f>
        <v>6.3987164236060309E-2</v>
      </c>
      <c r="F34" s="539">
        <f>compofiinc!BQ26</f>
        <v>3.5928144730003608E-3</v>
      </c>
      <c r="G34" s="539">
        <f>compofiinc!BR26</f>
        <v>8.6462292077176331E-4</v>
      </c>
      <c r="H34" s="539">
        <f>compofiinc!BS26</f>
        <v>5.6935475769722375E-3</v>
      </c>
      <c r="I34" s="708"/>
      <c r="J34" s="714"/>
      <c r="K34" s="125"/>
      <c r="L34" s="125"/>
      <c r="M34" s="125"/>
      <c r="N34" s="125"/>
      <c r="O34" s="125"/>
      <c r="P34" s="726"/>
      <c r="Q34" s="714"/>
      <c r="R34" s="125"/>
      <c r="S34" s="125"/>
      <c r="T34" s="125"/>
      <c r="U34" s="125"/>
      <c r="V34" s="165"/>
      <c r="Y34" s="634"/>
      <c r="Z34" s="634"/>
      <c r="AA34" s="634"/>
    </row>
    <row r="35" spans="1:27" ht="15.05">
      <c r="A35" s="166">
        <v>1938</v>
      </c>
      <c r="B35" s="689">
        <f>1-TD2b!B35</f>
        <v>0.55925162429228137</v>
      </c>
      <c r="C35" s="697">
        <f>1-TD2b!C35</f>
        <v>0.56999109507485879</v>
      </c>
      <c r="D35" s="539">
        <f>compofiinc!BO27</f>
        <v>0.5026341168798929</v>
      </c>
      <c r="E35" s="539">
        <f>compofiinc!BP27</f>
        <v>5.8286295966560472E-2</v>
      </c>
      <c r="F35" s="539">
        <f>compofiinc!BQ27</f>
        <v>2.603065306399456E-3</v>
      </c>
      <c r="G35" s="539">
        <f>compofiinc!BR27</f>
        <v>8.8297329547993783E-4</v>
      </c>
      <c r="H35" s="539">
        <f>compofiinc!BS27</f>
        <v>5.5846436265259564E-3</v>
      </c>
      <c r="I35" s="708"/>
      <c r="J35" s="714"/>
      <c r="K35" s="125"/>
      <c r="L35" s="125"/>
      <c r="M35" s="125"/>
      <c r="N35" s="125"/>
      <c r="O35" s="125"/>
      <c r="P35" s="726"/>
      <c r="Q35" s="714"/>
      <c r="R35" s="125"/>
      <c r="S35" s="125"/>
      <c r="T35" s="125"/>
      <c r="U35" s="125"/>
      <c r="V35" s="165"/>
      <c r="Y35" s="634"/>
      <c r="Z35" s="634"/>
      <c r="AA35" s="634"/>
    </row>
    <row r="36" spans="1:27" ht="15.05">
      <c r="A36" s="168">
        <v>1939</v>
      </c>
      <c r="B36" s="692">
        <f>1-TD2b!B36</f>
        <v>0.54482114358244416</v>
      </c>
      <c r="C36" s="699">
        <f>1-TD2b!C36</f>
        <v>0.55431101827036455</v>
      </c>
      <c r="D36" s="541">
        <f>compofiinc!BO28</f>
        <v>0.48978593655870206</v>
      </c>
      <c r="E36" s="541">
        <f>compofiinc!BP28</f>
        <v>5.39286520637631E-2</v>
      </c>
      <c r="F36" s="541">
        <f>compofiinc!BQ28</f>
        <v>3.0142625942877407E-3</v>
      </c>
      <c r="G36" s="541">
        <f>compofiinc!BR28</f>
        <v>1.0935030908918522E-3</v>
      </c>
      <c r="H36" s="541">
        <f>compofiinc!BS28</f>
        <v>6.4888410165441397E-3</v>
      </c>
      <c r="I36" s="709"/>
      <c r="J36" s="715"/>
      <c r="K36" s="127"/>
      <c r="L36" s="127"/>
      <c r="M36" s="127"/>
      <c r="N36" s="127"/>
      <c r="O36" s="127"/>
      <c r="P36" s="727"/>
      <c r="Q36" s="715"/>
      <c r="R36" s="127"/>
      <c r="S36" s="127"/>
      <c r="T36" s="127"/>
      <c r="U36" s="127"/>
      <c r="V36" s="167"/>
      <c r="Y36" s="634"/>
      <c r="Z36" s="634"/>
      <c r="AA36" s="634"/>
    </row>
    <row r="37" spans="1:27" ht="15.05">
      <c r="A37" s="166">
        <v>1940</v>
      </c>
      <c r="B37" s="689">
        <f>1-TD2b!B37</f>
        <v>0.5470686757097889</v>
      </c>
      <c r="C37" s="697">
        <f>1-TD2b!C37</f>
        <v>0.55573362495256862</v>
      </c>
      <c r="D37" s="539">
        <f>compofiinc!BO29</f>
        <v>0.47544082051081965</v>
      </c>
      <c r="E37" s="539">
        <f>compofiinc!BP29</f>
        <v>5.6860570199891422E-2</v>
      </c>
      <c r="F37" s="539">
        <f>compofiinc!BQ29</f>
        <v>5.1840429461579782E-3</v>
      </c>
      <c r="G37" s="539">
        <f>compofiinc!BR29</f>
        <v>5.0901351743597549E-3</v>
      </c>
      <c r="H37" s="539">
        <f>compofiinc!BS29</f>
        <v>1.315805612133978E-2</v>
      </c>
      <c r="I37" s="708"/>
      <c r="J37" s="714"/>
      <c r="K37" s="125"/>
      <c r="L37" s="125"/>
      <c r="M37" s="125"/>
      <c r="N37" s="125"/>
      <c r="O37" s="125"/>
      <c r="P37" s="726"/>
      <c r="Q37" s="714"/>
      <c r="R37" s="125"/>
      <c r="S37" s="125"/>
      <c r="T37" s="125"/>
      <c r="U37" s="125"/>
      <c r="V37" s="165"/>
      <c r="Y37" s="634"/>
      <c r="Z37" s="634"/>
      <c r="AA37" s="634"/>
    </row>
    <row r="38" spans="1:27" ht="15.05">
      <c r="A38" s="166">
        <v>1941</v>
      </c>
      <c r="B38" s="689">
        <f>1-TD2b!B38</f>
        <v>0.58069660442723181</v>
      </c>
      <c r="C38" s="697">
        <f>1-TD2b!C38</f>
        <v>0.58980685423646895</v>
      </c>
      <c r="D38" s="539">
        <f>compofiinc!BO30</f>
        <v>0.51049480215308529</v>
      </c>
      <c r="E38" s="539">
        <f>compofiinc!BP30</f>
        <v>4.8423489457561988E-2</v>
      </c>
      <c r="F38" s="539">
        <f>compofiinc!BQ30</f>
        <v>7.8938727032926634E-3</v>
      </c>
      <c r="G38" s="539">
        <f>compofiinc!BR30</f>
        <v>5.4512888600498129E-3</v>
      </c>
      <c r="H38" s="539">
        <f>compofiinc!BS30</f>
        <v>1.7543401062479272E-2</v>
      </c>
      <c r="I38" s="708"/>
      <c r="J38" s="714"/>
      <c r="K38" s="125"/>
      <c r="L38" s="125"/>
      <c r="M38" s="125"/>
      <c r="N38" s="125"/>
      <c r="O38" s="125"/>
      <c r="P38" s="726"/>
      <c r="Q38" s="714"/>
      <c r="R38" s="125"/>
      <c r="S38" s="125"/>
      <c r="T38" s="125"/>
      <c r="U38" s="125"/>
      <c r="V38" s="165"/>
      <c r="Y38" s="634"/>
      <c r="Z38" s="634"/>
      <c r="AA38" s="634"/>
    </row>
    <row r="39" spans="1:27" ht="15.05">
      <c r="A39" s="166">
        <v>1942</v>
      </c>
      <c r="B39" s="689">
        <f>1-TD2b!B39</f>
        <v>0.63872137332976275</v>
      </c>
      <c r="C39" s="697">
        <f>1-TD2b!C39</f>
        <v>0.64505816880633515</v>
      </c>
      <c r="D39" s="539">
        <f>compofiinc!BO31</f>
        <v>0.56378904078362135</v>
      </c>
      <c r="E39" s="539">
        <f>compofiinc!BP31</f>
        <v>5.7035576957642553E-2</v>
      </c>
      <c r="F39" s="539">
        <f>compofiinc!BQ31</f>
        <v>4.8974897380942919E-3</v>
      </c>
      <c r="G39" s="539">
        <f>compofiinc!BR31</f>
        <v>4.3889006018649332E-3</v>
      </c>
      <c r="H39" s="539">
        <f>compofiinc!BS31</f>
        <v>1.4947057504633172E-2</v>
      </c>
      <c r="I39" s="708"/>
      <c r="J39" s="714"/>
      <c r="K39" s="125"/>
      <c r="L39" s="125"/>
      <c r="M39" s="125"/>
      <c r="N39" s="125"/>
      <c r="O39" s="125"/>
      <c r="P39" s="726"/>
      <c r="Q39" s="714"/>
      <c r="R39" s="125"/>
      <c r="S39" s="125"/>
      <c r="T39" s="125"/>
      <c r="U39" s="125"/>
      <c r="V39" s="165"/>
      <c r="Y39" s="634"/>
      <c r="Z39" s="634"/>
      <c r="AA39" s="634"/>
    </row>
    <row r="40" spans="1:27" ht="15.05">
      <c r="A40" s="166">
        <v>1943</v>
      </c>
      <c r="B40" s="689">
        <f>1-TD2b!B40</f>
        <v>0.66310097885061769</v>
      </c>
      <c r="C40" s="697">
        <f>1-TD2b!C40</f>
        <v>0.67330076801123395</v>
      </c>
      <c r="D40" s="539">
        <f>compofiinc!BO32</f>
        <v>0.60425504722403067</v>
      </c>
      <c r="E40" s="539">
        <f>compofiinc!BP32</f>
        <v>5.1768676241978936E-2</v>
      </c>
      <c r="F40" s="539">
        <f>compofiinc!BQ32</f>
        <v>3.449386747936007E-3</v>
      </c>
      <c r="G40" s="539">
        <f>compofiinc!BR32</f>
        <v>2.8499469358100778E-3</v>
      </c>
      <c r="H40" s="539">
        <f>compofiinc!BS32</f>
        <v>1.0977710861478163E-2</v>
      </c>
      <c r="I40" s="708"/>
      <c r="J40" s="714"/>
      <c r="K40" s="125"/>
      <c r="L40" s="125"/>
      <c r="M40" s="125"/>
      <c r="N40" s="125"/>
      <c r="O40" s="125"/>
      <c r="P40" s="726"/>
      <c r="Q40" s="714"/>
      <c r="R40" s="125"/>
      <c r="S40" s="125"/>
      <c r="T40" s="125"/>
      <c r="U40" s="125"/>
      <c r="V40" s="165"/>
      <c r="Y40" s="634"/>
      <c r="Z40" s="634"/>
      <c r="AA40" s="634"/>
    </row>
    <row r="41" spans="1:27" ht="15.05">
      <c r="A41" s="166">
        <v>1944</v>
      </c>
      <c r="B41" s="689">
        <f>1-TD2b!B41</f>
        <v>0.67487469014545243</v>
      </c>
      <c r="C41" s="697">
        <f>1-TD2b!C41</f>
        <v>0.68451130050771791</v>
      </c>
      <c r="D41" s="539">
        <f>compofiinc!BO33</f>
        <v>0.56836242258872849</v>
      </c>
      <c r="E41" s="539">
        <f>compofiinc!BP33</f>
        <v>9.3128341927450897E-2</v>
      </c>
      <c r="F41" s="539">
        <f>compofiinc!BQ33</f>
        <v>7.7742709052797919E-3</v>
      </c>
      <c r="G41" s="539">
        <f>compofiinc!BR33</f>
        <v>1.6971078267309552E-3</v>
      </c>
      <c r="H41" s="539">
        <f>compofiinc!BS33</f>
        <v>1.355299868740811E-2</v>
      </c>
      <c r="I41" s="708"/>
      <c r="J41" s="714"/>
      <c r="K41" s="125"/>
      <c r="L41" s="125"/>
      <c r="M41" s="125"/>
      <c r="N41" s="125"/>
      <c r="O41" s="125"/>
      <c r="P41" s="726"/>
      <c r="Q41" s="714"/>
      <c r="R41" s="125"/>
      <c r="S41" s="125"/>
      <c r="T41" s="125"/>
      <c r="U41" s="125"/>
      <c r="V41" s="165"/>
      <c r="Y41" s="634"/>
      <c r="Z41" s="634"/>
      <c r="AA41" s="634"/>
    </row>
    <row r="42" spans="1:27" ht="15.05">
      <c r="A42" s="166">
        <v>1945</v>
      </c>
      <c r="B42" s="689">
        <f>1-TD2b!B42</f>
        <v>0.65576689557732859</v>
      </c>
      <c r="C42" s="697">
        <f>1-TD2b!C42</f>
        <v>0.673554112937925</v>
      </c>
      <c r="D42" s="539">
        <f>compofiinc!BO34</f>
        <v>0.56945379898009763</v>
      </c>
      <c r="E42" s="539">
        <f>compofiinc!BP34</f>
        <v>8.2656425505166511E-2</v>
      </c>
      <c r="F42" s="539">
        <f>compofiinc!BQ34</f>
        <v>7.0322279990914713E-3</v>
      </c>
      <c r="G42" s="539">
        <f>compofiinc!BR34</f>
        <v>1.4894746978212159E-3</v>
      </c>
      <c r="H42" s="539">
        <f>compofiinc!BS34</f>
        <v>1.2922201795709546E-2</v>
      </c>
      <c r="I42" s="708"/>
      <c r="J42" s="714"/>
      <c r="K42" s="125"/>
      <c r="L42" s="125"/>
      <c r="M42" s="125"/>
      <c r="N42" s="125"/>
      <c r="O42" s="125"/>
      <c r="P42" s="726"/>
      <c r="Q42" s="714"/>
      <c r="R42" s="125"/>
      <c r="S42" s="125"/>
      <c r="T42" s="125"/>
      <c r="U42" s="125"/>
      <c r="V42" s="165"/>
      <c r="Y42" s="634"/>
      <c r="Z42" s="634"/>
      <c r="AA42" s="634"/>
    </row>
    <row r="43" spans="1:27" ht="15.05">
      <c r="A43" s="166">
        <v>1946</v>
      </c>
      <c r="B43" s="689">
        <f>1-TD2b!B43</f>
        <v>0.63300448772671181</v>
      </c>
      <c r="C43" s="697">
        <f>1-TD2b!C43</f>
        <v>0.65383605931069622</v>
      </c>
      <c r="D43" s="539">
        <f>compofiinc!BO35</f>
        <v>0.55635199511096167</v>
      </c>
      <c r="E43" s="539">
        <f>compofiinc!BP35</f>
        <v>7.8484587535188707E-2</v>
      </c>
      <c r="F43" s="539">
        <f>compofiinc!BQ35</f>
        <v>4.1385181864441352E-3</v>
      </c>
      <c r="G43" s="539">
        <f>compofiinc!BR35</f>
        <v>2.6984584446498507E-3</v>
      </c>
      <c r="H43" s="539">
        <f>compofiinc!BS35</f>
        <v>1.2161846230540597E-2</v>
      </c>
      <c r="I43" s="708"/>
      <c r="J43" s="714"/>
      <c r="K43" s="125"/>
      <c r="L43" s="125"/>
      <c r="M43" s="125"/>
      <c r="N43" s="125"/>
      <c r="O43" s="125"/>
      <c r="P43" s="726"/>
      <c r="Q43" s="714"/>
      <c r="R43" s="125"/>
      <c r="S43" s="125"/>
      <c r="T43" s="125"/>
      <c r="U43" s="125"/>
      <c r="V43" s="165"/>
      <c r="Y43" s="634"/>
      <c r="Z43" s="634"/>
      <c r="AA43" s="634"/>
    </row>
    <row r="44" spans="1:27" ht="15.05">
      <c r="A44" s="166">
        <v>1947</v>
      </c>
      <c r="B44" s="689">
        <f>1-TD2b!B44</f>
        <v>0.65652119356119698</v>
      </c>
      <c r="C44" s="697">
        <f>1-TD2b!C44</f>
        <v>0.66982822406564424</v>
      </c>
      <c r="D44" s="539">
        <f>compofiinc!BO36</f>
        <v>0.57914025131776348</v>
      </c>
      <c r="E44" s="539">
        <f>compofiinc!BP36</f>
        <v>7.1028003965273978E-2</v>
      </c>
      <c r="F44" s="539">
        <f>compofiinc!BQ36</f>
        <v>4.4730216618283428E-3</v>
      </c>
      <c r="G44" s="539">
        <f>compofiinc!BR36</f>
        <v>2.8420631128242392E-3</v>
      </c>
      <c r="H44" s="539">
        <f>compofiinc!BS36</f>
        <v>1.2344979829267156E-2</v>
      </c>
      <c r="I44" s="708"/>
      <c r="J44" s="714"/>
      <c r="K44" s="125"/>
      <c r="L44" s="125"/>
      <c r="M44" s="125"/>
      <c r="N44" s="125"/>
      <c r="O44" s="125"/>
      <c r="P44" s="726"/>
      <c r="Q44" s="714"/>
      <c r="R44" s="125"/>
      <c r="S44" s="125"/>
      <c r="T44" s="125"/>
      <c r="U44" s="125"/>
      <c r="V44" s="165"/>
      <c r="Y44" s="634"/>
      <c r="Z44" s="634"/>
      <c r="AA44" s="634"/>
    </row>
    <row r="45" spans="1:27" ht="15.05">
      <c r="A45" s="166">
        <v>1948</v>
      </c>
      <c r="B45" s="689">
        <f>1-TD2b!B45</f>
        <v>0.64986491666970214</v>
      </c>
      <c r="C45" s="697">
        <f>1-TD2b!C45</f>
        <v>0.66279362354797189</v>
      </c>
      <c r="D45" s="539">
        <f>compofiinc!BO37</f>
        <v>0.55884878443653285</v>
      </c>
      <c r="E45" s="539">
        <f>compofiinc!BP37</f>
        <v>8.2466040718486899E-2</v>
      </c>
      <c r="F45" s="539">
        <f>compofiinc!BQ37</f>
        <v>5.004037448382858E-3</v>
      </c>
      <c r="G45" s="539">
        <f>compofiinc!BR37</f>
        <v>3.0715545962506016E-3</v>
      </c>
      <c r="H45" s="539">
        <f>compofiinc!BS37</f>
        <v>1.3394415314434707E-2</v>
      </c>
      <c r="I45" s="708"/>
      <c r="J45" s="714"/>
      <c r="K45" s="125"/>
      <c r="L45" s="125"/>
      <c r="M45" s="125"/>
      <c r="N45" s="125"/>
      <c r="O45" s="125"/>
      <c r="P45" s="726"/>
      <c r="Q45" s="714"/>
      <c r="R45" s="125"/>
      <c r="S45" s="125"/>
      <c r="T45" s="125"/>
      <c r="U45" s="125"/>
      <c r="V45" s="165"/>
      <c r="Y45" s="634"/>
      <c r="Z45" s="634"/>
      <c r="AA45" s="634"/>
    </row>
    <row r="46" spans="1:27" ht="15.05">
      <c r="A46" s="166">
        <v>1949</v>
      </c>
      <c r="B46" s="689">
        <f>1-TD2b!B46</f>
        <v>0.65249003757145352</v>
      </c>
      <c r="C46" s="697">
        <f>1-TD2b!C46</f>
        <v>0.66236901904804546</v>
      </c>
      <c r="D46" s="539">
        <f>compofiinc!BO38</f>
        <v>0.55223732371747025</v>
      </c>
      <c r="E46" s="539">
        <f>compofiinc!BP38</f>
        <v>8.4110402735034465E-2</v>
      </c>
      <c r="F46" s="539">
        <f>compofiinc!BQ38</f>
        <v>6.3690124215001614E-3</v>
      </c>
      <c r="G46" s="539">
        <f>compofiinc!BR38</f>
        <v>4.0004827120535807E-3</v>
      </c>
      <c r="H46" s="539">
        <f>compofiinc!BS38</f>
        <v>1.5645679455426137E-2</v>
      </c>
      <c r="I46" s="708"/>
      <c r="J46" s="714"/>
      <c r="K46" s="125"/>
      <c r="L46" s="125"/>
      <c r="M46" s="125"/>
      <c r="N46" s="125"/>
      <c r="O46" s="125"/>
      <c r="P46" s="726"/>
      <c r="Q46" s="714"/>
      <c r="R46" s="125"/>
      <c r="S46" s="125"/>
      <c r="T46" s="125"/>
      <c r="U46" s="125"/>
      <c r="V46" s="165"/>
      <c r="Y46" s="634"/>
      <c r="Z46" s="634"/>
      <c r="AA46" s="634"/>
    </row>
    <row r="47" spans="1:27" ht="15.05">
      <c r="A47" s="170">
        <v>1950</v>
      </c>
      <c r="B47" s="693">
        <f>1-TD2b!B47</f>
        <v>0.64436633039048574</v>
      </c>
      <c r="C47" s="700">
        <f>1-TD2b!C47</f>
        <v>0.66128899389600881</v>
      </c>
      <c r="D47" s="543">
        <f>compofiinc!BO39</f>
        <v>0.55467769848166137</v>
      </c>
      <c r="E47" s="543">
        <f>compofiinc!BP39</f>
        <v>7.8932125620711086E-2</v>
      </c>
      <c r="F47" s="543">
        <f>compofiinc!BQ39</f>
        <v>8.5697037002920098E-3</v>
      </c>
      <c r="G47" s="543">
        <f>compofiinc!BR39</f>
        <v>3.5680971530638837E-3</v>
      </c>
      <c r="H47" s="543">
        <f>compofiinc!BS39</f>
        <v>1.5538219241696448E-2</v>
      </c>
      <c r="I47" s="710"/>
      <c r="J47" s="716"/>
      <c r="K47" s="129"/>
      <c r="L47" s="129"/>
      <c r="M47" s="129"/>
      <c r="N47" s="129"/>
      <c r="O47" s="129"/>
      <c r="P47" s="728"/>
      <c r="Q47" s="716"/>
      <c r="R47" s="129"/>
      <c r="S47" s="129"/>
      <c r="T47" s="129"/>
      <c r="U47" s="129"/>
      <c r="V47" s="169"/>
      <c r="Y47" s="634"/>
      <c r="Z47" s="634"/>
      <c r="AA47" s="634"/>
    </row>
    <row r="48" spans="1:27" ht="15.05">
      <c r="A48" s="166">
        <v>1951</v>
      </c>
      <c r="B48" s="689">
        <f>1-TD2b!B48</f>
        <v>0.65782448512746106</v>
      </c>
      <c r="C48" s="697">
        <f>1-TD2b!C48</f>
        <v>0.67180034898320606</v>
      </c>
      <c r="D48" s="539">
        <f>compofiinc!BO40</f>
        <v>0.5777331593768531</v>
      </c>
      <c r="E48" s="539">
        <f>compofiinc!BP40</f>
        <v>7.0845788248312891E-2</v>
      </c>
      <c r="F48" s="539">
        <f>compofiinc!BQ40</f>
        <v>5.3948579316869284E-3</v>
      </c>
      <c r="G48" s="539">
        <f>compofiinc!BR40</f>
        <v>3.4937363531237983E-3</v>
      </c>
      <c r="H48" s="539">
        <f>compofiinc!BS40</f>
        <v>1.4332807073229474E-2</v>
      </c>
      <c r="I48" s="708"/>
      <c r="J48" s="714"/>
      <c r="K48" s="125"/>
      <c r="L48" s="125"/>
      <c r="M48" s="125"/>
      <c r="N48" s="125"/>
      <c r="O48" s="125"/>
      <c r="P48" s="726"/>
      <c r="Q48" s="714"/>
      <c r="R48" s="125"/>
      <c r="S48" s="125"/>
      <c r="T48" s="125"/>
      <c r="U48" s="125"/>
      <c r="V48" s="165"/>
      <c r="Y48" s="634"/>
      <c r="Z48" s="634"/>
      <c r="AA48" s="634"/>
    </row>
    <row r="49" spans="1:27" ht="15.05">
      <c r="A49" s="166">
        <v>1952</v>
      </c>
      <c r="B49" s="689">
        <f>1-TD2b!B49</f>
        <v>0.66788490970749681</v>
      </c>
      <c r="C49" s="697">
        <f>1-TD2b!C49</f>
        <v>0.67926037902424463</v>
      </c>
      <c r="D49" s="539">
        <f>compofiinc!BO41</f>
        <v>0.59222918209203834</v>
      </c>
      <c r="E49" s="539">
        <f>compofiinc!BP41</f>
        <v>6.4280905452913442E-2</v>
      </c>
      <c r="F49" s="539">
        <f>compofiinc!BQ41</f>
        <v>5.0051460275671762E-3</v>
      </c>
      <c r="G49" s="539">
        <f>compofiinc!BR41</f>
        <v>3.7533756247134899E-3</v>
      </c>
      <c r="H49" s="539">
        <f>compofiinc!BS41</f>
        <v>1.399176982701217E-2</v>
      </c>
      <c r="I49" s="708"/>
      <c r="J49" s="714"/>
      <c r="K49" s="125"/>
      <c r="L49" s="125"/>
      <c r="M49" s="125"/>
      <c r="N49" s="125"/>
      <c r="O49" s="125"/>
      <c r="P49" s="726"/>
      <c r="Q49" s="714"/>
      <c r="R49" s="125"/>
      <c r="S49" s="125"/>
      <c r="T49" s="125"/>
      <c r="U49" s="125"/>
      <c r="V49" s="165"/>
      <c r="Y49" s="634"/>
      <c r="Z49" s="634"/>
      <c r="AA49" s="634"/>
    </row>
    <row r="50" spans="1:27" ht="15.05">
      <c r="A50" s="166">
        <v>1953</v>
      </c>
      <c r="B50" s="689">
        <f>1-TD2b!B50</f>
        <v>0.67693048937916389</v>
      </c>
      <c r="C50" s="697">
        <f>1-TD2b!C50</f>
        <v>0.68619568131643771</v>
      </c>
      <c r="D50" s="539">
        <f>compofiinc!BO42</f>
        <v>0.59960749910433964</v>
      </c>
      <c r="E50" s="539">
        <f>compofiinc!BP42</f>
        <v>6.3246309427029607E-2</v>
      </c>
      <c r="F50" s="539">
        <f>compofiinc!BQ42</f>
        <v>5.4657345261837978E-3</v>
      </c>
      <c r="G50" s="539">
        <f>compofiinc!BR42</f>
        <v>4.1733874134682498E-3</v>
      </c>
      <c r="H50" s="539">
        <f>compofiinc!BS42</f>
        <v>1.3702707704550787E-2</v>
      </c>
      <c r="I50" s="708"/>
      <c r="J50" s="714"/>
      <c r="K50" s="125"/>
      <c r="L50" s="125"/>
      <c r="M50" s="125"/>
      <c r="N50" s="125"/>
      <c r="O50" s="125"/>
      <c r="P50" s="726"/>
      <c r="Q50" s="714"/>
      <c r="R50" s="125"/>
      <c r="S50" s="125"/>
      <c r="T50" s="125"/>
      <c r="U50" s="125"/>
      <c r="V50" s="165"/>
      <c r="Y50" s="634"/>
      <c r="Z50" s="634"/>
      <c r="AA50" s="634"/>
    </row>
    <row r="51" spans="1:27" ht="15.05">
      <c r="A51" s="166">
        <v>1954</v>
      </c>
      <c r="B51" s="689">
        <f>1-TD2b!B51</f>
        <v>0.6636388940966691</v>
      </c>
      <c r="C51" s="697">
        <f>1-TD2b!C51</f>
        <v>0.67880689268454708</v>
      </c>
      <c r="D51" s="539">
        <f>compofiinc!BO43</f>
        <v>0.59360908844056126</v>
      </c>
      <c r="E51" s="539">
        <f>compofiinc!BP43</f>
        <v>6.4372250217381577E-2</v>
      </c>
      <c r="F51" s="539">
        <f>compofiinc!BQ43</f>
        <v>7.2357687252053889E-3</v>
      </c>
      <c r="G51" s="539">
        <f>compofiinc!BR43</f>
        <v>5.443445640552845E-3</v>
      </c>
      <c r="H51" s="539">
        <f>compofiinc!BS43</f>
        <v>8.1463396608461355E-3</v>
      </c>
      <c r="I51" s="708"/>
      <c r="J51" s="714"/>
      <c r="K51" s="125"/>
      <c r="L51" s="125"/>
      <c r="M51" s="125"/>
      <c r="N51" s="125"/>
      <c r="O51" s="125"/>
      <c r="P51" s="726"/>
      <c r="Q51" s="714"/>
      <c r="R51" s="125"/>
      <c r="S51" s="125"/>
      <c r="T51" s="125"/>
      <c r="U51" s="125"/>
      <c r="V51" s="165"/>
      <c r="Y51" s="634"/>
      <c r="Z51" s="634"/>
      <c r="AA51" s="634"/>
    </row>
    <row r="52" spans="1:27" ht="15.05">
      <c r="A52" s="166">
        <v>1955</v>
      </c>
      <c r="B52" s="689">
        <f>1-TD2b!B52</f>
        <v>0.66062201574229518</v>
      </c>
      <c r="C52" s="697">
        <f>1-TD2b!C52</f>
        <v>0.68227925422538682</v>
      </c>
      <c r="D52" s="539">
        <f>compofiinc!BO44</f>
        <v>0.59608366219587294</v>
      </c>
      <c r="E52" s="539">
        <f>compofiinc!BP44</f>
        <v>6.3968713250309964E-2</v>
      </c>
      <c r="F52" s="539">
        <f>compofiinc!BQ44</f>
        <v>7.6293027037901834E-3</v>
      </c>
      <c r="G52" s="539">
        <f>compofiinc!BR44</f>
        <v>5.6836020072954328E-3</v>
      </c>
      <c r="H52" s="539">
        <f>compofiinc!BS44</f>
        <v>8.9140140605582022E-3</v>
      </c>
      <c r="I52" s="708"/>
      <c r="J52" s="714"/>
      <c r="K52" s="125"/>
      <c r="L52" s="125"/>
      <c r="M52" s="125"/>
      <c r="N52" s="125"/>
      <c r="O52" s="125"/>
      <c r="P52" s="726"/>
      <c r="Q52" s="714"/>
      <c r="R52" s="125"/>
      <c r="S52" s="125"/>
      <c r="T52" s="125"/>
      <c r="U52" s="125"/>
      <c r="V52" s="165"/>
      <c r="Y52" s="634"/>
      <c r="Z52" s="634"/>
      <c r="AA52" s="634"/>
    </row>
    <row r="53" spans="1:27" ht="15.05">
      <c r="A53" s="166">
        <v>1956</v>
      </c>
      <c r="B53" s="689">
        <f>1-TD2b!B53</f>
        <v>0.66537860230848167</v>
      </c>
      <c r="C53" s="697">
        <f>1-TD2b!C53</f>
        <v>0.68193976009815549</v>
      </c>
      <c r="D53" s="539">
        <f>compofiinc!BO45</f>
        <v>0.59476405934003673</v>
      </c>
      <c r="E53" s="539">
        <f>compofiinc!BP45</f>
        <v>6.4809779287346644E-2</v>
      </c>
      <c r="F53" s="539">
        <f>compofiinc!BQ45</f>
        <v>8.4290933932670807E-3</v>
      </c>
      <c r="G53" s="539">
        <f>compofiinc!BR45</f>
        <v>5.9271333680019963E-3</v>
      </c>
      <c r="H53" s="539">
        <f>compofiinc!BS45</f>
        <v>8.0096576303317363E-3</v>
      </c>
      <c r="I53" s="708"/>
      <c r="J53" s="714"/>
      <c r="K53" s="125"/>
      <c r="L53" s="125"/>
      <c r="M53" s="125"/>
      <c r="N53" s="125"/>
      <c r="O53" s="125"/>
      <c r="P53" s="726"/>
      <c r="Q53" s="714"/>
      <c r="R53" s="125"/>
      <c r="S53" s="125"/>
      <c r="T53" s="125"/>
      <c r="U53" s="125"/>
      <c r="V53" s="165"/>
      <c r="Y53" s="634"/>
      <c r="Z53" s="634"/>
      <c r="AA53" s="634"/>
    </row>
    <row r="54" spans="1:27" ht="15.05">
      <c r="A54" s="166">
        <v>1957</v>
      </c>
      <c r="B54" s="689">
        <f>1-TD2b!B54</f>
        <v>0.67011410301114116</v>
      </c>
      <c r="C54" s="697">
        <f>1-TD2b!C54</f>
        <v>0.68312690623445493</v>
      </c>
      <c r="D54" s="539">
        <f>compofiinc!BO46</f>
        <v>0.59845908907325263</v>
      </c>
      <c r="E54" s="539">
        <f>compofiinc!BP46</f>
        <v>6.2507944972885615E-2</v>
      </c>
      <c r="F54" s="539">
        <f>compofiinc!BQ46</f>
        <v>7.5521586814560303E-3</v>
      </c>
      <c r="G54" s="539">
        <f>compofiinc!BR46</f>
        <v>5.7200427648332998E-3</v>
      </c>
      <c r="H54" s="539">
        <f>compofiinc!BS46</f>
        <v>8.8877060153450416E-3</v>
      </c>
      <c r="I54" s="708"/>
      <c r="J54" s="714"/>
      <c r="K54" s="125"/>
      <c r="L54" s="125"/>
      <c r="M54" s="125"/>
      <c r="N54" s="125"/>
      <c r="O54" s="125"/>
      <c r="P54" s="726"/>
      <c r="Q54" s="714"/>
      <c r="R54" s="125"/>
      <c r="S54" s="125"/>
      <c r="T54" s="125"/>
      <c r="U54" s="125"/>
      <c r="V54" s="165"/>
      <c r="Y54" s="634"/>
      <c r="Z54" s="634"/>
      <c r="AA54" s="634"/>
    </row>
    <row r="55" spans="1:27" ht="15.05">
      <c r="A55" s="166">
        <v>1958</v>
      </c>
      <c r="B55" s="689">
        <f>1-TD2b!B55</f>
        <v>0.66438464492236249</v>
      </c>
      <c r="C55" s="697">
        <f>1-TD2b!C55</f>
        <v>0.67887730903072452</v>
      </c>
      <c r="D55" s="539">
        <f>compofiinc!BO47</f>
        <v>0.5889527859230963</v>
      </c>
      <c r="E55" s="539">
        <f>compofiinc!BP47</f>
        <v>6.756994064281549E-2</v>
      </c>
      <c r="F55" s="539">
        <f>compofiinc!BQ47</f>
        <v>7.2168227092967892E-3</v>
      </c>
      <c r="G55" s="539">
        <f>compofiinc!BR47</f>
        <v>6.3932423583095083E-3</v>
      </c>
      <c r="H55" s="539">
        <f>compofiinc!BS47</f>
        <v>8.7444822894893193E-3</v>
      </c>
      <c r="I55" s="708"/>
      <c r="J55" s="714"/>
      <c r="K55" s="125"/>
      <c r="L55" s="125"/>
      <c r="M55" s="125"/>
      <c r="N55" s="125"/>
      <c r="O55" s="125"/>
      <c r="P55" s="726"/>
      <c r="Q55" s="714"/>
      <c r="R55" s="125"/>
      <c r="S55" s="125"/>
      <c r="T55" s="125"/>
      <c r="U55" s="125"/>
      <c r="V55" s="165"/>
      <c r="Y55" s="634"/>
      <c r="Z55" s="634"/>
      <c r="AA55" s="634"/>
    </row>
    <row r="56" spans="1:27" ht="15.05">
      <c r="A56" s="168">
        <v>1959</v>
      </c>
      <c r="B56" s="692">
        <f>1-TD2b!B56</f>
        <v>0.65996373965789057</v>
      </c>
      <c r="C56" s="699">
        <f>1-TD2b!C56</f>
        <v>0.67966712051975087</v>
      </c>
      <c r="D56" s="541">
        <f>compofiinc!BO48</f>
        <v>0.59734521164962051</v>
      </c>
      <c r="E56" s="541">
        <f>compofiinc!BP48</f>
        <v>6.0478687301255184E-2</v>
      </c>
      <c r="F56" s="541">
        <f>compofiinc!BQ48</f>
        <v>6.2135059286101794E-3</v>
      </c>
      <c r="G56" s="541">
        <f>compofiinc!BR48</f>
        <v>7.4010385940934164E-3</v>
      </c>
      <c r="H56" s="541">
        <f>compofiinc!BS48</f>
        <v>8.2286444457531013E-3</v>
      </c>
      <c r="I56" s="709"/>
      <c r="J56" s="715"/>
      <c r="K56" s="127"/>
      <c r="L56" s="127"/>
      <c r="M56" s="127"/>
      <c r="N56" s="127"/>
      <c r="O56" s="127"/>
      <c r="P56" s="727"/>
      <c r="Q56" s="715"/>
      <c r="R56" s="127"/>
      <c r="S56" s="127"/>
      <c r="T56" s="127"/>
      <c r="U56" s="127"/>
      <c r="V56" s="167"/>
      <c r="Y56" s="634"/>
      <c r="Z56" s="634"/>
      <c r="AA56" s="634"/>
    </row>
    <row r="57" spans="1:27" ht="15.05">
      <c r="A57" s="166">
        <v>1960</v>
      </c>
      <c r="B57" s="689">
        <f>1-TD2b!B57</f>
        <v>0.66524903984327888</v>
      </c>
      <c r="C57" s="697">
        <f>1-TD2b!C57</f>
        <v>0.68342562413866026</v>
      </c>
      <c r="D57" s="539">
        <f>compofiinc!BO49</f>
        <v>0.60097191898992408</v>
      </c>
      <c r="E57" s="539">
        <f>compofiinc!BP49</f>
        <v>6.097240033488819E-2</v>
      </c>
      <c r="F57" s="539">
        <f>compofiinc!BQ49</f>
        <v>6.753779151683164E-3</v>
      </c>
      <c r="G57" s="539">
        <f>compofiinc!BR49</f>
        <v>8.5683141620677764E-3</v>
      </c>
      <c r="H57" s="539">
        <f>compofiinc!BS49</f>
        <v>6.1591800565363583E-3</v>
      </c>
      <c r="I57" s="708"/>
      <c r="J57" s="714"/>
      <c r="K57" s="125"/>
      <c r="L57" s="125"/>
      <c r="M57" s="125"/>
      <c r="N57" s="125"/>
      <c r="O57" s="125"/>
      <c r="P57" s="726"/>
      <c r="Q57" s="714"/>
      <c r="R57" s="125"/>
      <c r="S57" s="125"/>
      <c r="T57" s="125"/>
      <c r="U57" s="125"/>
      <c r="V57" s="165"/>
      <c r="Y57" s="634"/>
      <c r="Z57" s="634"/>
      <c r="AA57" s="634"/>
    </row>
    <row r="58" spans="1:27" ht="15.05">
      <c r="A58" s="166">
        <v>1961</v>
      </c>
      <c r="B58" s="689">
        <f>1-TD2b!B58</f>
        <v>0.6574522719448026</v>
      </c>
      <c r="C58" s="697">
        <f>1-TD2b!C58</f>
        <v>0.68103788526047382</v>
      </c>
      <c r="D58" s="539">
        <f>compofiinc!BO50</f>
        <v>0.59431614532078092</v>
      </c>
      <c r="E58" s="539">
        <f>compofiinc!BP50</f>
        <v>6.3917907528508539E-2</v>
      </c>
      <c r="F58" s="539">
        <f>compofiinc!BQ50</f>
        <v>7.5944810977961914E-3</v>
      </c>
      <c r="G58" s="539">
        <f>compofiinc!BR50</f>
        <v>9.2742093102016216E-3</v>
      </c>
      <c r="H58" s="539">
        <f>compofiinc!BS50</f>
        <v>5.9351420031865856E-3</v>
      </c>
      <c r="I58" s="708"/>
      <c r="J58" s="714"/>
      <c r="K58" s="125"/>
      <c r="L58" s="125"/>
      <c r="M58" s="125"/>
      <c r="N58" s="125"/>
      <c r="O58" s="125"/>
      <c r="P58" s="726"/>
      <c r="Q58" s="714"/>
      <c r="R58" s="125"/>
      <c r="S58" s="125"/>
      <c r="T58" s="125"/>
      <c r="U58" s="125"/>
      <c r="V58" s="165"/>
      <c r="Y58" s="634"/>
      <c r="Z58" s="634"/>
      <c r="AA58" s="634"/>
    </row>
    <row r="59" spans="1:27" ht="15.05">
      <c r="A59" s="148">
        <v>1962</v>
      </c>
      <c r="B59" s="689">
        <f>1-TD2b!B59</f>
        <v>0.65740221738815308</v>
      </c>
      <c r="C59" s="698">
        <f>1-TD2b!C59</f>
        <v>0.67070212960243225</v>
      </c>
      <c r="D59" s="438">
        <f>compofiinc!BO51</f>
        <v>0.60014277696609497</v>
      </c>
      <c r="E59" s="438">
        <f>compofiinc!BP51</f>
        <v>4.072178527712822E-2</v>
      </c>
      <c r="F59" s="438">
        <f>compofiinc!BQ51</f>
        <v>8.8711138814687729E-3</v>
      </c>
      <c r="G59" s="438">
        <f>compofiinc!BR51</f>
        <v>1.2078971602022648E-2</v>
      </c>
      <c r="H59" s="438">
        <f>compofiinc!BS51</f>
        <v>8.8874511420726776E-3</v>
      </c>
      <c r="I59" s="711">
        <f>compofiinc!BF51</f>
        <v>0.14666324853897095</v>
      </c>
      <c r="J59" s="717">
        <f>compofiinc!BG51</f>
        <v>0.14757436513900757</v>
      </c>
      <c r="K59" s="147">
        <f>compofiinc!BH51</f>
        <v>0.12698686122894287</v>
      </c>
      <c r="L59" s="147">
        <f>compofiinc!BI51</f>
        <v>9.6247643232345581E-3</v>
      </c>
      <c r="M59" s="147">
        <f>compofiinc!BJ51</f>
        <v>3.1556598842144012E-3</v>
      </c>
      <c r="N59" s="147">
        <f>compofiinc!BK51</f>
        <v>5.1355520263314247E-3</v>
      </c>
      <c r="O59" s="147">
        <f>compofiinc!BL51</f>
        <v>2.6636458933353424E-3</v>
      </c>
      <c r="P59" s="726">
        <f>compofiinc!BT51</f>
        <v>0.51073896884918213</v>
      </c>
      <c r="Q59" s="705">
        <f>compofiinc!BU51</f>
        <v>0.52312776446342468</v>
      </c>
      <c r="R59" s="116">
        <f>compofiinc!BV51</f>
        <v>0.4731559157371521</v>
      </c>
      <c r="S59" s="116">
        <f>compofiinc!BW51</f>
        <v>3.1097020953893661E-2</v>
      </c>
      <c r="T59" s="116">
        <f>compofiinc!BX51</f>
        <v>5.7154539972543716E-3</v>
      </c>
      <c r="U59" s="116">
        <f>compofiinc!BY51</f>
        <v>6.9434195756912231E-3</v>
      </c>
      <c r="V59" s="145">
        <f>compofiinc!BZ51</f>
        <v>6.2238052487373352E-3</v>
      </c>
      <c r="Y59" s="634"/>
      <c r="Z59" s="634"/>
      <c r="AA59" s="634"/>
    </row>
    <row r="60" spans="1:27" ht="15.05">
      <c r="A60" s="148">
        <v>1963</v>
      </c>
      <c r="B60" s="689">
        <f>1-TD2b!B60</f>
        <v>0.6621518712328035</v>
      </c>
      <c r="C60" s="698">
        <f>1-TD2b!C60</f>
        <v>0.67990377677998537</v>
      </c>
      <c r="D60" s="438">
        <f>compofiinc!BO52</f>
        <v>0.59239918885538034</v>
      </c>
      <c r="E60" s="438">
        <f>compofiinc!BP52</f>
        <v>5.8317778577670752E-2</v>
      </c>
      <c r="F60" s="438">
        <f>compofiinc!BQ52</f>
        <v>9.1289858648096363E-3</v>
      </c>
      <c r="G60" s="438">
        <f>compofiinc!BR52</f>
        <v>1.4698178761000156E-2</v>
      </c>
      <c r="H60" s="438">
        <f>compofiinc!BS52</f>
        <v>5.3596447211245015E-3</v>
      </c>
      <c r="I60" s="711">
        <f>compofiinc!BF52</f>
        <v>0.14555761218070984</v>
      </c>
      <c r="J60" s="717">
        <f>compofiinc!BG52</f>
        <v>0.14669904112815857</v>
      </c>
      <c r="K60" s="147">
        <f>compofiinc!BH52</f>
        <v>0.12643042206764221</v>
      </c>
      <c r="L60" s="147">
        <f>compofiinc!BI52</f>
        <v>8.1382207572460175E-3</v>
      </c>
      <c r="M60" s="147">
        <f>compofiinc!BJ52</f>
        <v>3.1143492087721825E-3</v>
      </c>
      <c r="N60" s="147">
        <f>compofiinc!BK52</f>
        <v>5.8755516074597836E-3</v>
      </c>
      <c r="O60" s="147">
        <f>compofiinc!BL52</f>
        <v>3.1365435570478439E-3</v>
      </c>
      <c r="P60" s="726">
        <f>compofiinc!BT52</f>
        <v>0.51109540462493896</v>
      </c>
      <c r="Q60" s="705">
        <f>compofiinc!BU52</f>
        <v>0.52503474056720734</v>
      </c>
      <c r="R60" s="116">
        <f>compofiinc!BV52</f>
        <v>0.47521696239709854</v>
      </c>
      <c r="S60" s="116">
        <f>compofiinc!BW52</f>
        <v>2.9707258567214012E-2</v>
      </c>
      <c r="T60" s="116">
        <f>compofiinc!BX52</f>
        <v>5.6744841858744621E-3</v>
      </c>
      <c r="U60" s="116">
        <f>compofiinc!BY52</f>
        <v>8.1057087518274784E-3</v>
      </c>
      <c r="V60" s="145">
        <f>compofiinc!BZ52</f>
        <v>6.3342750072479248E-3</v>
      </c>
      <c r="Y60" s="634"/>
      <c r="Z60" s="634"/>
      <c r="AA60" s="634"/>
    </row>
    <row r="61" spans="1:27" ht="15.05">
      <c r="A61" s="148">
        <v>1964</v>
      </c>
      <c r="B61" s="689">
        <f>1-TD2b!B61</f>
        <v>0.65590381622314453</v>
      </c>
      <c r="C61" s="698">
        <f>1-TD2b!C61</f>
        <v>0.67276543378829956</v>
      </c>
      <c r="D61" s="438">
        <f>compofiinc!BO53</f>
        <v>0.60315199196338654</v>
      </c>
      <c r="E61" s="438">
        <f>compofiinc!BP53</f>
        <v>3.496917337179184E-2</v>
      </c>
      <c r="F61" s="438">
        <f>compofiinc!BQ53</f>
        <v>8.7065529078245163E-3</v>
      </c>
      <c r="G61" s="438">
        <f>compofiinc!BR53</f>
        <v>1.5883549116551876E-2</v>
      </c>
      <c r="H61" s="438">
        <f>compofiinc!BS53</f>
        <v>1.005418598651886E-2</v>
      </c>
      <c r="I61" s="711">
        <f>compofiinc!BF53</f>
        <v>0.14445197582244873</v>
      </c>
      <c r="J61" s="717">
        <f>compofiinc!BG53</f>
        <v>0.14582371711730957</v>
      </c>
      <c r="K61" s="147">
        <f>compofiinc!BH53</f>
        <v>0.12587398290634155</v>
      </c>
      <c r="L61" s="147">
        <f>compofiinc!BI53</f>
        <v>6.6516771912574768E-3</v>
      </c>
      <c r="M61" s="147">
        <f>compofiinc!BJ53</f>
        <v>3.0730385333299637E-3</v>
      </c>
      <c r="N61" s="147">
        <f>compofiinc!BK53</f>
        <v>6.6155511885881424E-3</v>
      </c>
      <c r="O61" s="147">
        <f>compofiinc!BL53</f>
        <v>3.6094412207603455E-3</v>
      </c>
      <c r="P61" s="726">
        <f>compofiinc!BT53</f>
        <v>0.5114518404006958</v>
      </c>
      <c r="Q61" s="705">
        <f>compofiinc!BU53</f>
        <v>0.52694171667098999</v>
      </c>
      <c r="R61" s="116">
        <f>compofiinc!BV53</f>
        <v>0.47727800905704498</v>
      </c>
      <c r="S61" s="116">
        <f>compofiinc!BW53</f>
        <v>2.8317496180534363E-2</v>
      </c>
      <c r="T61" s="116">
        <f>compofiinc!BX53</f>
        <v>5.6335143744945526E-3</v>
      </c>
      <c r="U61" s="116">
        <f>compofiinc!BY53</f>
        <v>9.2679979279637337E-3</v>
      </c>
      <c r="V61" s="145">
        <f>compofiinc!BZ53</f>
        <v>6.4447447657585144E-3</v>
      </c>
      <c r="Y61" s="634"/>
      <c r="Z61" s="634"/>
      <c r="AA61" s="634"/>
    </row>
    <row r="62" spans="1:27" ht="15.05">
      <c r="A62" s="148">
        <v>1965</v>
      </c>
      <c r="B62" s="689">
        <f>1-TD2b!B62</f>
        <v>0.65218975871043439</v>
      </c>
      <c r="C62" s="698">
        <f>1-TD2b!C62</f>
        <v>0.68481811707300722</v>
      </c>
      <c r="D62" s="438">
        <f>compofiinc!BO54</f>
        <v>0.60669605371108981</v>
      </c>
      <c r="E62" s="438">
        <f>compofiinc!BP54</f>
        <v>5.2047655251352611E-2</v>
      </c>
      <c r="F62" s="438">
        <f>compofiinc!BQ54</f>
        <v>7.3968855290069344E-3</v>
      </c>
      <c r="G62" s="438">
        <f>compofiinc!BR54</f>
        <v>1.5183429331839249E-2</v>
      </c>
      <c r="H62" s="438">
        <f>compofiinc!BS54</f>
        <v>3.4940932497187012E-3</v>
      </c>
      <c r="I62" s="711">
        <f>compofiinc!BF54</f>
        <v>0.14675000309944153</v>
      </c>
      <c r="J62" s="717">
        <f>compofiinc!BG54</f>
        <v>0.14811673760414124</v>
      </c>
      <c r="K62" s="147">
        <f>compofiinc!BH54</f>
        <v>0.12851142883300781</v>
      </c>
      <c r="L62" s="147">
        <f>compofiinc!BI54</f>
        <v>6.0934610664844513E-3</v>
      </c>
      <c r="M62" s="147">
        <f>compofiinc!BJ54</f>
        <v>3.1441589817404747E-3</v>
      </c>
      <c r="N62" s="147">
        <f>compofiinc!BK54</f>
        <v>7.4840802699327469E-3</v>
      </c>
      <c r="O62" s="147">
        <f>compofiinc!BL54</f>
        <v>2.8835912235081196E-3</v>
      </c>
      <c r="P62" s="726">
        <f>compofiinc!BT54</f>
        <v>0.5100211501121521</v>
      </c>
      <c r="Q62" s="705">
        <f>compofiinc!BU54</f>
        <v>0.52541115880012512</v>
      </c>
      <c r="R62" s="116">
        <f>compofiinc!BV54</f>
        <v>0.47572631388902664</v>
      </c>
      <c r="S62" s="116">
        <f>compofiinc!BW54</f>
        <v>2.8103237971663475E-2</v>
      </c>
      <c r="T62" s="116">
        <f>compofiinc!BX54</f>
        <v>5.9386538341641426E-3</v>
      </c>
      <c r="U62" s="116">
        <f>compofiinc!BY54</f>
        <v>9.5374723896384239E-3</v>
      </c>
      <c r="V62" s="145">
        <f>compofiinc!BZ54</f>
        <v>6.105503998696804E-3</v>
      </c>
      <c r="Y62" s="634"/>
      <c r="Z62" s="634"/>
      <c r="AA62" s="634"/>
    </row>
    <row r="63" spans="1:27" ht="15.05">
      <c r="A63" s="148">
        <v>1966</v>
      </c>
      <c r="B63" s="689">
        <f>1-TD2b!B63</f>
        <v>0.65763849020004272</v>
      </c>
      <c r="C63" s="698">
        <f>1-TD2b!C63</f>
        <v>0.67429035902023315</v>
      </c>
      <c r="D63" s="438">
        <f>compofiinc!BO55</f>
        <v>0.60532349348068237</v>
      </c>
      <c r="E63" s="438">
        <f>compofiinc!BP55</f>
        <v>3.3424224704504013E-2</v>
      </c>
      <c r="F63" s="438">
        <f>compofiinc!BQ55</f>
        <v>9.4590727239847183E-3</v>
      </c>
      <c r="G63" s="438">
        <f>compofiinc!BR55</f>
        <v>1.8159556202590466E-2</v>
      </c>
      <c r="H63" s="438">
        <f>compofiinc!BS55</f>
        <v>7.9240044578909874E-3</v>
      </c>
      <c r="I63" s="711">
        <f>compofiinc!BF55</f>
        <v>0.14904803037643433</v>
      </c>
      <c r="J63" s="717">
        <f>compofiinc!BG55</f>
        <v>0.1504097580909729</v>
      </c>
      <c r="K63" s="147">
        <f>compofiinc!BH55</f>
        <v>0.13114887475967407</v>
      </c>
      <c r="L63" s="147">
        <f>compofiinc!BI55</f>
        <v>5.5352449417114258E-3</v>
      </c>
      <c r="M63" s="147">
        <f>compofiinc!BJ55</f>
        <v>3.2152794301509857E-3</v>
      </c>
      <c r="N63" s="147">
        <f>compofiinc!BK55</f>
        <v>8.3526093512773514E-3</v>
      </c>
      <c r="O63" s="147">
        <f>compofiinc!BL55</f>
        <v>2.1577412262558937E-3</v>
      </c>
      <c r="P63" s="726">
        <f>compofiinc!BT55</f>
        <v>0.5085904598236084</v>
      </c>
      <c r="Q63" s="705">
        <f>compofiinc!BU55</f>
        <v>0.52388060092926025</v>
      </c>
      <c r="R63" s="116">
        <f>compofiinc!BV55</f>
        <v>0.4741746187210083</v>
      </c>
      <c r="S63" s="116">
        <f>compofiinc!BW55</f>
        <v>2.7888979762792587E-2</v>
      </c>
      <c r="T63" s="116">
        <f>compofiinc!BX55</f>
        <v>6.2437932938337326E-3</v>
      </c>
      <c r="U63" s="116">
        <f>compofiinc!BY55</f>
        <v>9.8069468513131142E-3</v>
      </c>
      <c r="V63" s="145">
        <f>compofiinc!BZ55</f>
        <v>5.7662632316350937E-3</v>
      </c>
      <c r="Y63" s="634"/>
      <c r="Z63" s="634"/>
      <c r="AA63" s="634"/>
    </row>
    <row r="64" spans="1:27" ht="15.05">
      <c r="A64" s="148">
        <v>1967</v>
      </c>
      <c r="B64" s="690">
        <f>1-TD2b!B64</f>
        <v>0.65205647051334381</v>
      </c>
      <c r="C64" s="698">
        <f>1-TD2b!C64</f>
        <v>0.67502361536026001</v>
      </c>
      <c r="D64" s="438">
        <f>compofiinc!BO56</f>
        <v>0.60948656499385834</v>
      </c>
      <c r="E64" s="438">
        <f>compofiinc!BP56</f>
        <v>3.1188659369945526E-2</v>
      </c>
      <c r="F64" s="438">
        <f>compofiinc!BQ56</f>
        <v>9.0650152415037155E-3</v>
      </c>
      <c r="G64" s="438">
        <f>compofiinc!BR56</f>
        <v>1.9235400948673487E-2</v>
      </c>
      <c r="H64" s="438">
        <f>compofiinc!BS56</f>
        <v>6.0479710809886456E-3</v>
      </c>
      <c r="I64" s="711">
        <f>compofiinc!BF56</f>
        <v>0.15150433778762817</v>
      </c>
      <c r="J64" s="718">
        <f>compofiinc!BG56</f>
        <v>0.15449021756649017</v>
      </c>
      <c r="K64" s="159">
        <f>compofiinc!BH56</f>
        <v>0.13647693395614624</v>
      </c>
      <c r="L64" s="159">
        <f>compofiinc!BI56</f>
        <v>4.5133624225854874E-3</v>
      </c>
      <c r="M64" s="159">
        <f>compofiinc!BJ56</f>
        <v>3.1333914957940578E-3</v>
      </c>
      <c r="N64" s="159">
        <f>compofiinc!BK56</f>
        <v>8.7126581929624081E-3</v>
      </c>
      <c r="O64" s="159">
        <f>compofiinc!BL56</f>
        <v>1.6538589261472225E-3</v>
      </c>
      <c r="P64" s="726">
        <f>compofiinc!BT56</f>
        <v>0.50055213272571564</v>
      </c>
      <c r="Q64" s="705">
        <f>compofiinc!BU56</f>
        <v>0.52053339779376984</v>
      </c>
      <c r="R64" s="116">
        <f>compofiinc!BV56</f>
        <v>0.4730096310377121</v>
      </c>
      <c r="S64" s="116">
        <f>compofiinc!BW56</f>
        <v>2.6675296947360039E-2</v>
      </c>
      <c r="T64" s="116">
        <f>compofiinc!BX56</f>
        <v>5.9316237457096577E-3</v>
      </c>
      <c r="U64" s="116">
        <f>compofiinc!BY56</f>
        <v>1.0522742755711079E-2</v>
      </c>
      <c r="V64" s="145">
        <f>compofiinc!BZ56</f>
        <v>4.394112154841423E-3</v>
      </c>
      <c r="Y64" s="634"/>
      <c r="Z64" s="634"/>
      <c r="AA64" s="634"/>
    </row>
    <row r="65" spans="1:27" ht="15.05">
      <c r="A65" s="148">
        <v>1968</v>
      </c>
      <c r="B65" s="690">
        <f>1-TD2b!B65</f>
        <v>0.65229641273617744</v>
      </c>
      <c r="C65" s="698">
        <f>1-TD2b!C65</f>
        <v>0.67753902822732925</v>
      </c>
      <c r="D65" s="438">
        <f>compofiinc!BO57</f>
        <v>0.61288296058773994</v>
      </c>
      <c r="E65" s="438">
        <f>compofiinc!BP57</f>
        <v>2.912132628262043E-2</v>
      </c>
      <c r="F65" s="438">
        <f>compofiinc!BQ57</f>
        <v>9.3276659026741982E-3</v>
      </c>
      <c r="G65" s="438">
        <f>compofiinc!BR57</f>
        <v>2.0148725598119199E-2</v>
      </c>
      <c r="H65" s="438">
        <f>compofiinc!BS57</f>
        <v>6.0583578888326883E-3</v>
      </c>
      <c r="I65" s="711">
        <f>compofiinc!BF57</f>
        <v>0.15394808351993561</v>
      </c>
      <c r="J65" s="718">
        <f>compofiinc!BG57</f>
        <v>0.15772129222750664</v>
      </c>
      <c r="K65" s="159">
        <f>compofiinc!BH57</f>
        <v>0.13980597257614136</v>
      </c>
      <c r="L65" s="159">
        <f>compofiinc!BI57</f>
        <v>4.0289820171892643E-3</v>
      </c>
      <c r="M65" s="159">
        <f>compofiinc!BJ57</f>
        <v>3.1478175660595298E-3</v>
      </c>
      <c r="N65" s="159">
        <f>compofiinc!BK57</f>
        <v>9.1241624904796481E-3</v>
      </c>
      <c r="O65" s="159">
        <f>compofiinc!BL57</f>
        <v>1.6143288230523467E-3</v>
      </c>
      <c r="P65" s="726">
        <f>compofiinc!BT57</f>
        <v>0.49834832921624184</v>
      </c>
      <c r="Q65" s="705">
        <f>compofiinc!BU57</f>
        <v>0.51981773599982262</v>
      </c>
      <c r="R65" s="116">
        <f>compofiinc!BV57</f>
        <v>0.47307698801159859</v>
      </c>
      <c r="S65" s="116">
        <f>compofiinc!BW57</f>
        <v>2.5092344265431166E-2</v>
      </c>
      <c r="T65" s="116">
        <f>compofiinc!BX57</f>
        <v>6.1798483366146684E-3</v>
      </c>
      <c r="U65" s="116">
        <f>compofiinc!BY57</f>
        <v>1.1024563107639551E-2</v>
      </c>
      <c r="V65" s="145">
        <f>compofiinc!BZ57</f>
        <v>4.4440290657803416E-3</v>
      </c>
      <c r="Y65" s="634"/>
      <c r="Z65" s="634"/>
      <c r="AA65" s="634"/>
    </row>
    <row r="66" spans="1:27" ht="15.05">
      <c r="A66" s="148">
        <v>1969</v>
      </c>
      <c r="B66" s="690">
        <f>1-TD2b!B66</f>
        <v>0.66095322091132402</v>
      </c>
      <c r="C66" s="698">
        <f>1-TD2b!C66</f>
        <v>0.68027897365391254</v>
      </c>
      <c r="D66" s="438">
        <f>compofiinc!BO58</f>
        <v>0.61614646855741739</v>
      </c>
      <c r="E66" s="438">
        <f>compofiinc!BP58</f>
        <v>2.7528286445885897E-2</v>
      </c>
      <c r="F66" s="438">
        <f>compofiinc!BQ58</f>
        <v>9.2284774873405695E-3</v>
      </c>
      <c r="G66" s="438">
        <f>compofiinc!BR58</f>
        <v>2.1576691971858963E-2</v>
      </c>
      <c r="H66" s="438">
        <f>compofiinc!BS58</f>
        <v>5.8014594833366573E-3</v>
      </c>
      <c r="I66" s="711">
        <f>compofiinc!BF58</f>
        <v>0.15729968622326851</v>
      </c>
      <c r="J66" s="718">
        <f>compofiinc!BG58</f>
        <v>0.15958892088383436</v>
      </c>
      <c r="K66" s="159">
        <f>compofiinc!BH58</f>
        <v>0.14149416983127594</v>
      </c>
      <c r="L66" s="159">
        <f>compofiinc!BI58</f>
        <v>3.8277447456493974E-3</v>
      </c>
      <c r="M66" s="159">
        <f>compofiinc!BJ58</f>
        <v>3.2084135746117681E-3</v>
      </c>
      <c r="N66" s="159">
        <f>compofiinc!BK58</f>
        <v>9.7145612526219338E-3</v>
      </c>
      <c r="O66" s="159">
        <f>compofiinc!BL58</f>
        <v>1.3477577304001898E-3</v>
      </c>
      <c r="P66" s="726">
        <f>compofiinc!BT58</f>
        <v>0.50365353468805552</v>
      </c>
      <c r="Q66" s="705">
        <f>compofiinc!BU58</f>
        <v>0.52069005277007818</v>
      </c>
      <c r="R66" s="116">
        <f>compofiinc!BV58</f>
        <v>0.47465229872614145</v>
      </c>
      <c r="S66" s="116">
        <f>compofiinc!BW58</f>
        <v>2.3700541700236499E-2</v>
      </c>
      <c r="T66" s="116">
        <f>compofiinc!BX58</f>
        <v>6.0200639127288014E-3</v>
      </c>
      <c r="U66" s="116">
        <f>compofiinc!BY58</f>
        <v>1.186213071923703E-2</v>
      </c>
      <c r="V66" s="145">
        <f>compofiinc!BZ58</f>
        <v>4.4537017529364675E-3</v>
      </c>
      <c r="Y66" s="634"/>
      <c r="Z66" s="634"/>
      <c r="AA66" s="634"/>
    </row>
    <row r="67" spans="1:27" ht="15.05">
      <c r="A67" s="158">
        <v>1970</v>
      </c>
      <c r="B67" s="694">
        <f>1-TD2b!B67</f>
        <v>0.6652308099437505</v>
      </c>
      <c r="C67" s="701">
        <f>1-TD2b!C67</f>
        <v>0.67905635060742497</v>
      </c>
      <c r="D67" s="545">
        <f>compofiinc!BO59</f>
        <v>0.61810848698951304</v>
      </c>
      <c r="E67" s="545">
        <f>compofiinc!BP59</f>
        <v>2.4775620666332543E-2</v>
      </c>
      <c r="F67" s="545">
        <f>compofiinc!BQ59</f>
        <v>8.6785471648909152E-3</v>
      </c>
      <c r="G67" s="545">
        <f>compofiinc!BR59</f>
        <v>2.248026793677127E-2</v>
      </c>
      <c r="H67" s="545">
        <f>compofiinc!BS59</f>
        <v>5.0187979795737192E-3</v>
      </c>
      <c r="I67" s="712">
        <f>compofiinc!BF59</f>
        <v>0.1559498431161046</v>
      </c>
      <c r="J67" s="719">
        <f>compofiinc!BG59</f>
        <v>0.15691955084912479</v>
      </c>
      <c r="K67" s="163">
        <f>compofiinc!BH59</f>
        <v>0.14023742452263832</v>
      </c>
      <c r="L67" s="163">
        <f>compofiinc!BI59</f>
        <v>2.8300680278334767E-3</v>
      </c>
      <c r="M67" s="163">
        <f>compofiinc!BJ59</f>
        <v>3.1629548975615762E-3</v>
      </c>
      <c r="N67" s="163">
        <f>compofiinc!BK59</f>
        <v>9.8730541576514952E-3</v>
      </c>
      <c r="O67" s="163">
        <f>compofiinc!BL59</f>
        <v>8.2443418068578467E-4</v>
      </c>
      <c r="P67" s="728">
        <f>compofiinc!BT59</f>
        <v>0.5092809668276459</v>
      </c>
      <c r="Q67" s="730">
        <f>compofiinc!BU59</f>
        <v>0.52213679975830019</v>
      </c>
      <c r="R67" s="122">
        <f>compofiinc!BV59</f>
        <v>0.47787106246687472</v>
      </c>
      <c r="S67" s="122">
        <f>compofiinc!BW59</f>
        <v>2.1945552638499066E-2</v>
      </c>
      <c r="T67" s="122">
        <f>compofiinc!BX59</f>
        <v>5.5155922673293389E-3</v>
      </c>
      <c r="U67" s="122">
        <f>compofiinc!BY59</f>
        <v>1.2607213779119775E-2</v>
      </c>
      <c r="V67" s="183">
        <f>compofiinc!BZ59</f>
        <v>4.1943637988879345E-3</v>
      </c>
      <c r="Y67" s="634"/>
      <c r="Z67" s="634"/>
      <c r="AA67" s="634"/>
    </row>
    <row r="68" spans="1:27" ht="15.05">
      <c r="A68" s="148">
        <v>1971</v>
      </c>
      <c r="B68" s="690">
        <f>1-TD2b!B68</f>
        <v>0.66206304711522534</v>
      </c>
      <c r="C68" s="698">
        <f>1-TD2b!C68</f>
        <v>0.67721995816100389</v>
      </c>
      <c r="D68" s="438">
        <f>compofiinc!BO60</f>
        <v>0.61710776534164324</v>
      </c>
      <c r="E68" s="438">
        <f>compofiinc!BP60</f>
        <v>2.3688715911703184E-2</v>
      </c>
      <c r="F68" s="438">
        <f>compofiinc!BQ60</f>
        <v>8.4058831125730649E-3</v>
      </c>
      <c r="G68" s="438">
        <f>compofiinc!BR60</f>
        <v>2.3047482571200817E-2</v>
      </c>
      <c r="H68" s="438">
        <f>compofiinc!BS60</f>
        <v>4.9714403685356956E-3</v>
      </c>
      <c r="I68" s="711">
        <f>compofiinc!BF60</f>
        <v>0.15186451678164303</v>
      </c>
      <c r="J68" s="718">
        <f>compofiinc!BG60</f>
        <v>0.15299134253291413</v>
      </c>
      <c r="K68" s="159">
        <f>compofiinc!BH60</f>
        <v>0.13769685570150614</v>
      </c>
      <c r="L68" s="159">
        <f>compofiinc!BI60</f>
        <v>1.9564969479688443E-3</v>
      </c>
      <c r="M68" s="159">
        <f>compofiinc!BJ60</f>
        <v>2.9067818450130289E-3</v>
      </c>
      <c r="N68" s="159">
        <f>compofiinc!BK60</f>
        <v>9.8135269199701725E-3</v>
      </c>
      <c r="O68" s="159">
        <f>compofiinc!BL60</f>
        <v>6.2155920568329748E-4</v>
      </c>
      <c r="P68" s="726">
        <f>compofiinc!BT60</f>
        <v>0.51019853033358231</v>
      </c>
      <c r="Q68" s="705">
        <f>compofiinc!BU60</f>
        <v>0.52422861562808976</v>
      </c>
      <c r="R68" s="116">
        <f>compofiinc!BV60</f>
        <v>0.47941090964013711</v>
      </c>
      <c r="S68" s="116">
        <f>compofiinc!BW60</f>
        <v>2.173221896373434E-2</v>
      </c>
      <c r="T68" s="116">
        <f>compofiinc!BX60</f>
        <v>5.4991012675600359E-3</v>
      </c>
      <c r="U68" s="116">
        <f>compofiinc!BY60</f>
        <v>1.3233955651230644E-2</v>
      </c>
      <c r="V68" s="145">
        <f>compofiinc!BZ60</f>
        <v>4.3498811628523981E-3</v>
      </c>
      <c r="Y68" s="634"/>
      <c r="Z68" s="634"/>
      <c r="AA68" s="634"/>
    </row>
    <row r="69" spans="1:27" ht="15.05">
      <c r="A69" s="148">
        <v>1972</v>
      </c>
      <c r="B69" s="690">
        <f>1-TD2b!B69</f>
        <v>0.66179220746562351</v>
      </c>
      <c r="C69" s="698">
        <f>1-TD2b!C69</f>
        <v>0.67734785404172726</v>
      </c>
      <c r="D69" s="438">
        <f>compofiinc!BO61</f>
        <v>0.61631977967044804</v>
      </c>
      <c r="E69" s="438">
        <f>compofiinc!BP61</f>
        <v>2.3264742696483154E-2</v>
      </c>
      <c r="F69" s="438">
        <f>compofiinc!BQ61</f>
        <v>8.4288730904518161E-3</v>
      </c>
      <c r="G69" s="438">
        <f>compofiinc!BR61</f>
        <v>2.4094180430893175E-2</v>
      </c>
      <c r="H69" s="438">
        <f>compofiinc!BS61</f>
        <v>5.2406150962269749E-3</v>
      </c>
      <c r="I69" s="711">
        <f>compofiinc!BF61</f>
        <v>0.15246961714001372</v>
      </c>
      <c r="J69" s="718">
        <f>compofiinc!BG61</f>
        <v>0.15361928641505074</v>
      </c>
      <c r="K69" s="159">
        <f>compofiinc!BH61</f>
        <v>0.13855214253999293</v>
      </c>
      <c r="L69" s="159">
        <f>compofiinc!BI61</f>
        <v>1.3694867029698798E-3</v>
      </c>
      <c r="M69" s="159">
        <f>compofiinc!BJ61</f>
        <v>2.8885913175145106E-3</v>
      </c>
      <c r="N69" s="159">
        <f>compofiinc!BK61</f>
        <v>1.0018822340043698E-2</v>
      </c>
      <c r="O69" s="159">
        <f>compofiinc!BL61</f>
        <v>7.9478233010377153E-4</v>
      </c>
      <c r="P69" s="726">
        <f>compofiinc!BT61</f>
        <v>0.50932259032560978</v>
      </c>
      <c r="Q69" s="705">
        <f>compofiinc!BU61</f>
        <v>0.52372856762667652</v>
      </c>
      <c r="R69" s="116">
        <f>compofiinc!BV61</f>
        <v>0.47776763713045511</v>
      </c>
      <c r="S69" s="116">
        <f>compofiinc!BW61</f>
        <v>2.1895255993513274E-2</v>
      </c>
      <c r="T69" s="116">
        <f>compofiinc!BX61</f>
        <v>5.5402817729373055E-3</v>
      </c>
      <c r="U69" s="116">
        <f>compofiinc!BY61</f>
        <v>1.4075358090849477E-2</v>
      </c>
      <c r="V69" s="145">
        <f>compofiinc!BZ61</f>
        <v>4.4458327661232033E-3</v>
      </c>
      <c r="Y69" s="634"/>
      <c r="Z69" s="634"/>
      <c r="AA69" s="634"/>
    </row>
    <row r="70" spans="1:27" ht="15.05">
      <c r="A70" s="148">
        <v>1973</v>
      </c>
      <c r="B70" s="690">
        <f>1-TD2b!B70</f>
        <v>0.66305234002720681</v>
      </c>
      <c r="C70" s="698">
        <f>1-TD2b!C70</f>
        <v>0.67562639347306686</v>
      </c>
      <c r="D70" s="438">
        <f>compofiinc!BO62</f>
        <v>0.61611406607335084</v>
      </c>
      <c r="E70" s="438">
        <f>compofiinc!BP62</f>
        <v>2.0993097512473469E-2</v>
      </c>
      <c r="F70" s="438">
        <f>compofiinc!BQ62</f>
        <v>8.0674061473473557E-3</v>
      </c>
      <c r="G70" s="438">
        <f>compofiinc!BR62</f>
        <v>2.5178929149092255E-2</v>
      </c>
      <c r="H70" s="438">
        <f>compofiinc!BS62</f>
        <v>5.2706265385040751E-3</v>
      </c>
      <c r="I70" s="711">
        <f>compofiinc!BF62</f>
        <v>0.15317679494910408</v>
      </c>
      <c r="J70" s="718">
        <f>compofiinc!BG62</f>
        <v>0.15331417247580248</v>
      </c>
      <c r="K70" s="159">
        <f>compofiinc!BH62</f>
        <v>0.13973312411690131</v>
      </c>
      <c r="L70" s="159">
        <f>compofiinc!BI62</f>
        <v>4.801600016435259E-5</v>
      </c>
      <c r="M70" s="159">
        <f>compofiinc!BJ62</f>
        <v>2.7502424339900244E-3</v>
      </c>
      <c r="N70" s="159">
        <f>compofiinc!BK62</f>
        <v>1.0407184384234824E-2</v>
      </c>
      <c r="O70" s="159">
        <f>compofiinc!BL62</f>
        <v>3.7674443535706814E-4</v>
      </c>
      <c r="P70" s="726">
        <f>compofiinc!BT62</f>
        <v>0.50987554507810273</v>
      </c>
      <c r="Q70" s="705">
        <f>compofiinc!BU62</f>
        <v>0.52231222099726438</v>
      </c>
      <c r="R70" s="116">
        <f>compofiinc!BV62</f>
        <v>0.47638094195644953</v>
      </c>
      <c r="S70" s="116">
        <f>compofiinc!BW62</f>
        <v>2.0945081512309116E-2</v>
      </c>
      <c r="T70" s="116">
        <f>compofiinc!BX62</f>
        <v>5.3171637133573313E-3</v>
      </c>
      <c r="U70" s="116">
        <f>compofiinc!BY62</f>
        <v>1.4771744764857431E-2</v>
      </c>
      <c r="V70" s="145">
        <f>compofiinc!BZ62</f>
        <v>4.893882103147007E-3</v>
      </c>
      <c r="Y70" s="634"/>
      <c r="Z70" s="634"/>
      <c r="AA70" s="634"/>
    </row>
    <row r="71" spans="1:27" ht="15.05">
      <c r="A71" s="148">
        <v>1974</v>
      </c>
      <c r="B71" s="690">
        <f>1-TD2b!B71</f>
        <v>0.66322848689469538</v>
      </c>
      <c r="C71" s="698">
        <f>1-TD2b!C71</f>
        <v>0.67254338321981777</v>
      </c>
      <c r="D71" s="438">
        <f>compofiinc!BO63</f>
        <v>0.61501664693878411</v>
      </c>
      <c r="E71" s="438">
        <f>compofiinc!BP63</f>
        <v>1.7764235570666642E-2</v>
      </c>
      <c r="F71" s="438">
        <f>compofiinc!BQ63</f>
        <v>7.8669966644611122E-3</v>
      </c>
      <c r="G71" s="438">
        <f>compofiinc!BR63</f>
        <v>2.7129211302593603E-2</v>
      </c>
      <c r="H71" s="438">
        <f>compofiinc!BS63</f>
        <v>4.7595939024063227E-3</v>
      </c>
      <c r="I71" s="711">
        <f>compofiinc!BF63</f>
        <v>0.15272297225965303</v>
      </c>
      <c r="J71" s="718">
        <f>compofiinc!BG63</f>
        <v>0.15208786707353283</v>
      </c>
      <c r="K71" s="159">
        <f>compofiinc!BH63</f>
        <v>0.14077877708768938</v>
      </c>
      <c r="L71" s="159">
        <f>compofiinc!BI63</f>
        <v>-2.0589565887121353E-3</v>
      </c>
      <c r="M71" s="159">
        <f>compofiinc!BJ63</f>
        <v>2.648372279367095E-3</v>
      </c>
      <c r="N71" s="159">
        <f>compofiinc!BK63</f>
        <v>1.1014858526976923E-2</v>
      </c>
      <c r="O71" s="159">
        <f>compofiinc!BL63</f>
        <v>-3.0081224227274106E-4</v>
      </c>
      <c r="P71" s="726">
        <f>compofiinc!BT63</f>
        <v>0.51050551463504235</v>
      </c>
      <c r="Q71" s="705">
        <f>compofiinc!BU63</f>
        <v>0.52045551614628494</v>
      </c>
      <c r="R71" s="116">
        <f>compofiinc!BV63</f>
        <v>0.47423786985109473</v>
      </c>
      <c r="S71" s="116">
        <f>compofiinc!BW63</f>
        <v>1.9823192159378777E-2</v>
      </c>
      <c r="T71" s="116">
        <f>compofiinc!BX63</f>
        <v>5.2186243850940173E-3</v>
      </c>
      <c r="U71" s="116">
        <f>compofiinc!BY63</f>
        <v>1.611435277561668E-2</v>
      </c>
      <c r="V71" s="145">
        <f>compofiinc!BZ63</f>
        <v>5.0604061446790638E-3</v>
      </c>
      <c r="Y71" s="634"/>
      <c r="Z71" s="634"/>
      <c r="AA71" s="634"/>
    </row>
    <row r="72" spans="1:27" ht="15.05">
      <c r="A72" s="148">
        <v>1975</v>
      </c>
      <c r="B72" s="690">
        <f>1-TD2b!B72</f>
        <v>0.66238059970714858</v>
      </c>
      <c r="C72" s="698">
        <f>1-TD2b!C72</f>
        <v>0.67111417069509116</v>
      </c>
      <c r="D72" s="438">
        <f>compofiinc!BO64</f>
        <v>0.61346439464819014</v>
      </c>
      <c r="E72" s="438">
        <f>compofiinc!BP64</f>
        <v>1.6508531454860531E-2</v>
      </c>
      <c r="F72" s="438">
        <f>compofiinc!BQ64</f>
        <v>8.1273078331491888E-3</v>
      </c>
      <c r="G72" s="438">
        <f>compofiinc!BR64</f>
        <v>2.8902854730311844E-2</v>
      </c>
      <c r="H72" s="438">
        <f>compofiinc!BS64</f>
        <v>4.1078808806531697E-3</v>
      </c>
      <c r="I72" s="711">
        <f>compofiinc!BF64</f>
        <v>0.1512143506670327</v>
      </c>
      <c r="J72" s="718">
        <f>compofiinc!BG64</f>
        <v>0.15075719351875705</v>
      </c>
      <c r="K72" s="159">
        <f>compofiinc!BH64</f>
        <v>0.14058348464095616</v>
      </c>
      <c r="L72" s="159">
        <f>compofiinc!BI64</f>
        <v>-2.7463137645042934E-3</v>
      </c>
      <c r="M72" s="159">
        <f>compofiinc!BJ64</f>
        <v>2.5596721288465574E-3</v>
      </c>
      <c r="N72" s="159">
        <f>compofiinc!BK64</f>
        <v>1.122774609500965E-2</v>
      </c>
      <c r="O72" s="159">
        <f>compofiinc!BL64</f>
        <v>-8.8230955547174972E-4</v>
      </c>
      <c r="P72" s="726">
        <f>compofiinc!BT64</f>
        <v>0.51116624904011587</v>
      </c>
      <c r="Q72" s="705">
        <f>compofiinc!BU64</f>
        <v>0.52035697717633411</v>
      </c>
      <c r="R72" s="116">
        <f>compofiinc!BV64</f>
        <v>0.47288091000723398</v>
      </c>
      <c r="S72" s="116">
        <f>compofiinc!BW64</f>
        <v>1.9254845219364825E-2</v>
      </c>
      <c r="T72" s="116">
        <f>compofiinc!BX64</f>
        <v>5.5676357043026314E-3</v>
      </c>
      <c r="U72" s="116">
        <f>compofiinc!BY64</f>
        <v>1.7675108635302195E-2</v>
      </c>
      <c r="V72" s="145">
        <f>compofiinc!BZ64</f>
        <v>4.9901904361249194E-3</v>
      </c>
      <c r="Y72" s="634"/>
      <c r="Z72" s="634"/>
      <c r="AA72" s="634"/>
    </row>
    <row r="73" spans="1:27" ht="15.05">
      <c r="A73" s="148">
        <v>1976</v>
      </c>
      <c r="B73" s="690">
        <f>1-TD2b!B73</f>
        <v>0.66244754784548832</v>
      </c>
      <c r="C73" s="698">
        <f>1-TD2b!C73</f>
        <v>0.67202682647723577</v>
      </c>
      <c r="D73" s="438">
        <f>compofiinc!BO65</f>
        <v>0.61324423040929332</v>
      </c>
      <c r="E73" s="438">
        <f>compofiinc!BP65</f>
        <v>1.6808624536707839E-2</v>
      </c>
      <c r="F73" s="438">
        <f>compofiinc!BQ65</f>
        <v>8.2734679656510934E-3</v>
      </c>
      <c r="G73" s="438">
        <f>compofiinc!BR65</f>
        <v>3.0072620826990359E-2</v>
      </c>
      <c r="H73" s="438">
        <f>compofiinc!BS65</f>
        <v>3.6297228675259419E-3</v>
      </c>
      <c r="I73" s="711">
        <f>compofiinc!BF65</f>
        <v>0.15222707127691137</v>
      </c>
      <c r="J73" s="718">
        <f>compofiinc!BG65</f>
        <v>0.15207789837148766</v>
      </c>
      <c r="K73" s="159">
        <f>compofiinc!BH65</f>
        <v>0.14139082264682656</v>
      </c>
      <c r="L73" s="159">
        <f>compofiinc!BI65</f>
        <v>-2.320330578548635E-3</v>
      </c>
      <c r="M73" s="159">
        <f>compofiinc!BJ65</f>
        <v>2.6028638287609596E-3</v>
      </c>
      <c r="N73" s="159">
        <f>compofiinc!BK65</f>
        <v>1.161478659405013E-2</v>
      </c>
      <c r="O73" s="159">
        <f>compofiinc!BL65</f>
        <v>-1.2170622757228244E-3</v>
      </c>
      <c r="P73" s="726">
        <f>compofiinc!BT65</f>
        <v>0.51022047656857694</v>
      </c>
      <c r="Q73" s="705">
        <f>compofiinc!BU65</f>
        <v>0.51994892810574811</v>
      </c>
      <c r="R73" s="116">
        <f>compofiinc!BV65</f>
        <v>0.47185340776246676</v>
      </c>
      <c r="S73" s="116">
        <f>compofiinc!BW65</f>
        <v>1.9128955115256474E-2</v>
      </c>
      <c r="T73" s="116">
        <f>compofiinc!BX65</f>
        <v>5.6706041368901339E-3</v>
      </c>
      <c r="U73" s="116">
        <f>compofiinc!BY65</f>
        <v>1.8457834232940229E-2</v>
      </c>
      <c r="V73" s="145">
        <f>compofiinc!BZ65</f>
        <v>4.8467851432487663E-3</v>
      </c>
      <c r="Y73" s="634"/>
      <c r="Z73" s="634"/>
      <c r="AA73" s="634"/>
    </row>
    <row r="74" spans="1:27" ht="15.05">
      <c r="A74" s="148">
        <v>1977</v>
      </c>
      <c r="B74" s="690">
        <f>1-TD2b!B74</f>
        <v>0.66200582830420274</v>
      </c>
      <c r="C74" s="698">
        <f>1-TD2b!C74</f>
        <v>0.67233628370766496</v>
      </c>
      <c r="D74" s="438">
        <f>compofiinc!BO66</f>
        <v>0.6129942672599924</v>
      </c>
      <c r="E74" s="438">
        <f>compofiinc!BP66</f>
        <v>1.697417422406744E-2</v>
      </c>
      <c r="F74" s="438">
        <f>compofiinc!BQ66</f>
        <v>8.3346629012943652E-3</v>
      </c>
      <c r="G74" s="438">
        <f>compofiinc!BR66</f>
        <v>3.1007551061742245E-2</v>
      </c>
      <c r="H74" s="438">
        <f>compofiinc!BS66</f>
        <v>3.02724103731844E-3</v>
      </c>
      <c r="I74" s="711">
        <f>compofiinc!BF66</f>
        <v>0.15307376467973199</v>
      </c>
      <c r="J74" s="718">
        <f>compofiinc!BG66</f>
        <v>0.15331558510369803</v>
      </c>
      <c r="K74" s="159">
        <f>compofiinc!BH66</f>
        <v>0.14242852288430186</v>
      </c>
      <c r="L74" s="159">
        <f>compofiinc!BI66</f>
        <v>-2.0245378808336767E-3</v>
      </c>
      <c r="M74" s="159">
        <f>compofiinc!BJ66</f>
        <v>2.5598587829427366E-3</v>
      </c>
      <c r="N74" s="159">
        <f>compofiinc!BK66</f>
        <v>1.1775333933268239E-2</v>
      </c>
      <c r="O74" s="159">
        <f>compofiinc!BL66</f>
        <v>-1.4245406882502643E-3</v>
      </c>
      <c r="P74" s="726">
        <f>compofiinc!BT66</f>
        <v>0.50893206362447074</v>
      </c>
      <c r="Q74" s="705">
        <f>compofiinc!BU66</f>
        <v>0.51902069860396693</v>
      </c>
      <c r="R74" s="116">
        <f>compofiinc!BV66</f>
        <v>0.47056574437569054</v>
      </c>
      <c r="S74" s="116">
        <f>compofiinc!BW66</f>
        <v>1.8998712104901117E-2</v>
      </c>
      <c r="T74" s="116">
        <f>compofiinc!BX66</f>
        <v>5.7748041183516285E-3</v>
      </c>
      <c r="U74" s="116">
        <f>compofiinc!BY66</f>
        <v>1.9232217128474005E-2</v>
      </c>
      <c r="V74" s="145">
        <f>compofiinc!BZ66</f>
        <v>4.4517817255687042E-3</v>
      </c>
      <c r="Y74" s="634"/>
      <c r="Z74" s="634"/>
      <c r="AA74" s="634"/>
    </row>
    <row r="75" spans="1:27" ht="15.05">
      <c r="A75" s="148">
        <v>1978</v>
      </c>
      <c r="B75" s="690">
        <f>1-TD2b!B75</f>
        <v>0.65996187589643185</v>
      </c>
      <c r="C75" s="698">
        <f>1-TD2b!C75</f>
        <v>0.67225298369528019</v>
      </c>
      <c r="D75" s="438">
        <f>compofiinc!BO67</f>
        <v>0.61274007303390832</v>
      </c>
      <c r="E75" s="438">
        <f>compofiinc!BP67</f>
        <v>1.705075260071176E-2</v>
      </c>
      <c r="F75" s="438">
        <f>compofiinc!BQ67</f>
        <v>8.2807671618789769E-3</v>
      </c>
      <c r="G75" s="438">
        <f>compofiinc!BR67</f>
        <v>3.1641607274023875E-2</v>
      </c>
      <c r="H75" s="438">
        <f>compofiinc!BS67</f>
        <v>2.5424871857040454E-3</v>
      </c>
      <c r="I75" s="711">
        <f>compofiinc!BF67</f>
        <v>0.15370125493355147</v>
      </c>
      <c r="J75" s="718">
        <f>compofiinc!BG67</f>
        <v>0.15461180638449079</v>
      </c>
      <c r="K75" s="159">
        <f>compofiinc!BH67</f>
        <v>0.14366001029299014</v>
      </c>
      <c r="L75" s="159">
        <f>compofiinc!BI67</f>
        <v>-1.9555462051470407E-3</v>
      </c>
      <c r="M75" s="159">
        <f>compofiinc!BJ67</f>
        <v>2.5661637631196887E-3</v>
      </c>
      <c r="N75" s="159">
        <f>compofiinc!BK67</f>
        <v>1.1991791551866693E-2</v>
      </c>
      <c r="O75" s="159">
        <f>compofiinc!BL67</f>
        <v>-1.6500458393627904E-3</v>
      </c>
      <c r="P75" s="726">
        <f>compofiinc!BT67</f>
        <v>0.50626062096288038</v>
      </c>
      <c r="Q75" s="705">
        <f>compofiinc!BU67</f>
        <v>0.5176411773107894</v>
      </c>
      <c r="R75" s="116">
        <f>compofiinc!BV67</f>
        <v>0.46908006274091818</v>
      </c>
      <c r="S75" s="116">
        <f>compofiinc!BW67</f>
        <v>1.9006298805858801E-2</v>
      </c>
      <c r="T75" s="116">
        <f>compofiinc!BX67</f>
        <v>5.7146033987592881E-3</v>
      </c>
      <c r="U75" s="116">
        <f>compofiinc!BY67</f>
        <v>1.9649815722157182E-2</v>
      </c>
      <c r="V75" s="145">
        <f>compofiinc!BZ67</f>
        <v>4.1925330250668358E-3</v>
      </c>
      <c r="Y75" s="634"/>
      <c r="Z75" s="634"/>
      <c r="AA75" s="634"/>
    </row>
    <row r="76" spans="1:27" ht="15.05">
      <c r="A76" s="152">
        <v>1979</v>
      </c>
      <c r="B76" s="695">
        <f>1-TD2b!B76</f>
        <v>0.65495026111602783</v>
      </c>
      <c r="C76" s="702">
        <f>1-TD2b!C76</f>
        <v>0.67296069860458374</v>
      </c>
      <c r="D76" s="547">
        <f>compofiinc!BO68</f>
        <v>0.61509662866592407</v>
      </c>
      <c r="E76" s="547">
        <f>compofiinc!BP68</f>
        <v>1.5306591987609863E-2</v>
      </c>
      <c r="F76" s="547">
        <f>compofiinc!BQ68</f>
        <v>8.0208145081996918E-3</v>
      </c>
      <c r="G76" s="547">
        <f>compofiinc!BR68</f>
        <v>3.2776961103081703E-2</v>
      </c>
      <c r="H76" s="547">
        <f>compofiinc!BS68</f>
        <v>1.759728416800499E-3</v>
      </c>
      <c r="I76" s="713">
        <f>compofiinc!BF68</f>
        <v>0.1549108624458313</v>
      </c>
      <c r="J76" s="720">
        <f>compofiinc!BG68</f>
        <v>0.15716814994812012</v>
      </c>
      <c r="K76" s="161">
        <f>compofiinc!BH68</f>
        <v>0.14700710773468018</v>
      </c>
      <c r="L76" s="161">
        <f>compofiinc!BI68</f>
        <v>-2.5152787566184998E-3</v>
      </c>
      <c r="M76" s="161">
        <f>compofiinc!BJ68</f>
        <v>2.3600440472364426E-3</v>
      </c>
      <c r="N76" s="161">
        <f>compofiinc!BK68</f>
        <v>1.239791139960289E-2</v>
      </c>
      <c r="O76" s="161">
        <f>compofiinc!BL68</f>
        <v>-2.0815860480070114E-3</v>
      </c>
      <c r="P76" s="727">
        <f>compofiinc!BT68</f>
        <v>0.50003939867019653</v>
      </c>
      <c r="Q76" s="723">
        <f>compofiinc!BU68</f>
        <v>0.51579254865646362</v>
      </c>
      <c r="R76" s="119">
        <f>compofiinc!BV68</f>
        <v>0.4680895209312439</v>
      </c>
      <c r="S76" s="119">
        <f>compofiinc!BW68</f>
        <v>1.7821870744228363E-2</v>
      </c>
      <c r="T76" s="119">
        <f>compofiinc!BX68</f>
        <v>5.6607704609632492E-3</v>
      </c>
      <c r="U76" s="119">
        <f>compofiinc!BY68</f>
        <v>2.0379049703478813E-2</v>
      </c>
      <c r="V76" s="149">
        <f>compofiinc!BZ68</f>
        <v>3.8413144648075104E-3</v>
      </c>
      <c r="Y76" s="634"/>
      <c r="Z76" s="634"/>
      <c r="AA76" s="634"/>
    </row>
    <row r="77" spans="1:27" ht="15.05">
      <c r="A77" s="148">
        <v>1980</v>
      </c>
      <c r="B77" s="690">
        <f>1-TD2b!B77</f>
        <v>0.65082857012748718</v>
      </c>
      <c r="C77" s="698">
        <f>1-TD2b!C77</f>
        <v>0.66731271147727966</v>
      </c>
      <c r="D77" s="438">
        <f>compofiinc!BO69</f>
        <v>0.60663622617721558</v>
      </c>
      <c r="E77" s="438">
        <f>compofiinc!BP69</f>
        <v>1.1142203584313393E-2</v>
      </c>
      <c r="F77" s="438">
        <f>compofiinc!BQ69</f>
        <v>8.3654392510652542E-3</v>
      </c>
      <c r="G77" s="438">
        <f>compofiinc!BR69</f>
        <v>4.0223218500614166E-2</v>
      </c>
      <c r="H77" s="438">
        <f>compofiinc!BS69</f>
        <v>9.4560720026493073E-4</v>
      </c>
      <c r="I77" s="711">
        <f>compofiinc!BF69</f>
        <v>0.1490587592124939</v>
      </c>
      <c r="J77" s="718">
        <f>compofiinc!BG69</f>
        <v>0.15073704719543457</v>
      </c>
      <c r="K77" s="159">
        <f>compofiinc!BH69</f>
        <v>0.14228057861328125</v>
      </c>
      <c r="L77" s="159">
        <f>compofiinc!BI69</f>
        <v>-4.9631521105766296E-3</v>
      </c>
      <c r="M77" s="159">
        <f>compofiinc!BJ69</f>
        <v>2.4953559041023254E-3</v>
      </c>
      <c r="N77" s="159">
        <f>compofiinc!BK69</f>
        <v>1.3723526149988174E-2</v>
      </c>
      <c r="O77" s="159">
        <f>compofiinc!BL69</f>
        <v>-2.8060711920261383E-3</v>
      </c>
      <c r="P77" s="726">
        <f>compofiinc!BT69</f>
        <v>0.50176981091499329</v>
      </c>
      <c r="Q77" s="705">
        <f>compofiinc!BU69</f>
        <v>0.51657566428184509</v>
      </c>
      <c r="R77" s="116">
        <f>compofiinc!BV69</f>
        <v>0.46435564756393433</v>
      </c>
      <c r="S77" s="116">
        <f>compofiinc!BW69</f>
        <v>1.6105355694890022E-2</v>
      </c>
      <c r="T77" s="116">
        <f>compofiinc!BX69</f>
        <v>5.8700833469629288E-3</v>
      </c>
      <c r="U77" s="116">
        <f>compofiinc!BY69</f>
        <v>2.6499692350625992E-2</v>
      </c>
      <c r="V77" s="145">
        <f>compofiinc!BZ69</f>
        <v>3.751678392291069E-3</v>
      </c>
      <c r="Y77" s="634"/>
      <c r="Z77" s="634"/>
      <c r="AA77" s="634"/>
    </row>
    <row r="78" spans="1:27" ht="15.05">
      <c r="A78" s="148">
        <v>1981</v>
      </c>
      <c r="B78" s="690">
        <f>1-TD2b!B78</f>
        <v>0.65145036578178406</v>
      </c>
      <c r="C78" s="698">
        <f>1-TD2b!C78</f>
        <v>0.66798338294029236</v>
      </c>
      <c r="D78" s="438">
        <f>compofiinc!BO70</f>
        <v>0.60541597008705139</v>
      </c>
      <c r="E78" s="438">
        <f>compofiinc!BP70</f>
        <v>4.4129081070423126E-3</v>
      </c>
      <c r="F78" s="438">
        <f>compofiinc!BQ70</f>
        <v>9.9592991173267365E-3</v>
      </c>
      <c r="G78" s="438">
        <f>compofiinc!BR70</f>
        <v>4.9327120184898376E-2</v>
      </c>
      <c r="H78" s="438">
        <f>compofiinc!BS70</f>
        <v>-1.1318707838654518E-3</v>
      </c>
      <c r="I78" s="711">
        <f>compofiinc!BF70</f>
        <v>0.14738774299621582</v>
      </c>
      <c r="J78" s="718">
        <f>compofiinc!BG70</f>
        <v>0.14833945035934448</v>
      </c>
      <c r="K78" s="159">
        <f>compofiinc!BH70</f>
        <v>0.14186525344848633</v>
      </c>
      <c r="L78" s="159">
        <f>compofiinc!BI70</f>
        <v>-8.8699609041213989E-3</v>
      </c>
      <c r="M78" s="159">
        <f>compofiinc!BJ70</f>
        <v>2.8601996600627899E-3</v>
      </c>
      <c r="N78" s="159">
        <f>compofiinc!BK70</f>
        <v>1.6311682760715485E-2</v>
      </c>
      <c r="O78" s="159">
        <f>compofiinc!BL70</f>
        <v>-3.8284389302134514E-3</v>
      </c>
      <c r="P78" s="726">
        <f>compofiinc!BT70</f>
        <v>0.50406262278556824</v>
      </c>
      <c r="Q78" s="705">
        <f>compofiinc!BU70</f>
        <v>0.51964393258094788</v>
      </c>
      <c r="R78" s="116">
        <f>compofiinc!BV70</f>
        <v>0.46355071663856506</v>
      </c>
      <c r="S78" s="116">
        <f>compofiinc!BW70</f>
        <v>1.3282869011163712E-2</v>
      </c>
      <c r="T78" s="116">
        <f>compofiinc!BX70</f>
        <v>7.0990994572639465E-3</v>
      </c>
      <c r="U78" s="116">
        <f>compofiinc!BY70</f>
        <v>3.3015437424182892E-2</v>
      </c>
      <c r="V78" s="145">
        <f>compofiinc!BZ70</f>
        <v>2.6965681463479996E-3</v>
      </c>
      <c r="Y78" s="634"/>
      <c r="Z78" s="634"/>
      <c r="AA78" s="634"/>
    </row>
    <row r="79" spans="1:27" ht="15.05">
      <c r="A79" s="148">
        <v>1982</v>
      </c>
      <c r="B79" s="689">
        <f>1-TD2b!B79</f>
        <v>0.63975057005882263</v>
      </c>
      <c r="C79" s="698">
        <f>1-TD2b!C79</f>
        <v>0.65881115198135376</v>
      </c>
      <c r="D79" s="438">
        <f>compofiinc!BO71</f>
        <v>0.59849640727043152</v>
      </c>
      <c r="E79" s="438">
        <f>compofiinc!BP71</f>
        <v>2.0344387739896774E-3</v>
      </c>
      <c r="F79" s="438">
        <f>compofiinc!BQ71</f>
        <v>1.0555317625403404E-2</v>
      </c>
      <c r="G79" s="438">
        <f>compofiinc!BR71</f>
        <v>5.3378069773316383E-2</v>
      </c>
      <c r="H79" s="438">
        <f>compofiinc!BS71</f>
        <v>-5.6530784349888563E-3</v>
      </c>
      <c r="I79" s="711">
        <f>compofiinc!BF71</f>
        <v>0.13839429616928101</v>
      </c>
      <c r="J79" s="717">
        <f>compofiinc!BG71</f>
        <v>0.13959455490112305</v>
      </c>
      <c r="K79" s="147">
        <f>compofiinc!BH71</f>
        <v>0.13640159368515015</v>
      </c>
      <c r="L79" s="147">
        <f>compofiinc!BI71</f>
        <v>-9.9677592515945435E-3</v>
      </c>
      <c r="M79" s="147">
        <f>compofiinc!BJ71</f>
        <v>2.9417052865028381E-3</v>
      </c>
      <c r="N79" s="147">
        <f>compofiinc!BK71</f>
        <v>1.7541326582431793E-2</v>
      </c>
      <c r="O79" s="147">
        <f>compofiinc!BL71</f>
        <v>-7.3173062410205603E-3</v>
      </c>
      <c r="P79" s="726">
        <f>compofiinc!BT71</f>
        <v>0.50135627388954163</v>
      </c>
      <c r="Q79" s="705">
        <f>compofiinc!BU71</f>
        <v>0.51921659708023071</v>
      </c>
      <c r="R79" s="116">
        <f>compofiinc!BV71</f>
        <v>0.46209481358528137</v>
      </c>
      <c r="S79" s="116">
        <f>compofiinc!BW71</f>
        <v>1.2002198025584221E-2</v>
      </c>
      <c r="T79" s="116">
        <f>compofiinc!BX71</f>
        <v>7.6136123389005661E-3</v>
      </c>
      <c r="U79" s="116">
        <f>compofiinc!BY71</f>
        <v>3.583674319088459E-2</v>
      </c>
      <c r="V79" s="145">
        <f>compofiinc!BZ71</f>
        <v>1.6642278060317039E-3</v>
      </c>
      <c r="Y79" s="634"/>
      <c r="Z79" s="634"/>
      <c r="AA79" s="634"/>
    </row>
    <row r="80" spans="1:27" ht="15.05">
      <c r="A80" s="148">
        <v>1983</v>
      </c>
      <c r="B80" s="689">
        <f>1-TD2b!B80</f>
        <v>0.62911462783813477</v>
      </c>
      <c r="C80" s="698">
        <f>1-TD2b!C80</f>
        <v>0.65299376845359802</v>
      </c>
      <c r="D80" s="438">
        <f>compofiinc!BO72</f>
        <v>0.5933896005153656</v>
      </c>
      <c r="E80" s="438">
        <f>compofiinc!BP72</f>
        <v>3.8545653223991394E-3</v>
      </c>
      <c r="F80" s="438">
        <f>compofiinc!BQ72</f>
        <v>9.9696125835180283E-3</v>
      </c>
      <c r="G80" s="438">
        <f>compofiinc!BR72</f>
        <v>5.2274370566010475E-2</v>
      </c>
      <c r="H80" s="438">
        <f>compofiinc!BS72</f>
        <v>-6.4944030600599945E-3</v>
      </c>
      <c r="I80" s="711">
        <f>compofiinc!BF72</f>
        <v>0.13203775882720947</v>
      </c>
      <c r="J80" s="717">
        <f>compofiinc!BG72</f>
        <v>0.13383519649505615</v>
      </c>
      <c r="K80" s="147">
        <f>compofiinc!BH72</f>
        <v>0.13223493099212646</v>
      </c>
      <c r="L80" s="147">
        <f>compofiinc!BI72</f>
        <v>-9.6218027174472809E-3</v>
      </c>
      <c r="M80" s="147">
        <f>compofiinc!BJ72</f>
        <v>2.6718825101852417E-3</v>
      </c>
      <c r="N80" s="147">
        <f>compofiinc!BK72</f>
        <v>1.7715699970722198E-2</v>
      </c>
      <c r="O80" s="147">
        <f>compofiinc!BL72</f>
        <v>-9.1655209544114769E-3</v>
      </c>
      <c r="P80" s="726">
        <f>compofiinc!BT72</f>
        <v>0.49707686901092529</v>
      </c>
      <c r="Q80" s="705">
        <f>compofiinc!BU72</f>
        <v>0.51915857195854187</v>
      </c>
      <c r="R80" s="116">
        <f>compofiinc!BV72</f>
        <v>0.46115466952323914</v>
      </c>
      <c r="S80" s="116">
        <f>compofiinc!BW72</f>
        <v>1.347636803984642E-2</v>
      </c>
      <c r="T80" s="116">
        <f>compofiinc!BX72</f>
        <v>7.2977300733327866E-3</v>
      </c>
      <c r="U80" s="116">
        <f>compofiinc!BY72</f>
        <v>3.4558670595288277E-2</v>
      </c>
      <c r="V80" s="145">
        <f>compofiinc!BZ72</f>
        <v>2.6711178943514824E-3</v>
      </c>
      <c r="Y80" s="634"/>
      <c r="Z80" s="634"/>
      <c r="AA80" s="634"/>
    </row>
    <row r="81" spans="1:27" ht="15.05">
      <c r="A81" s="148">
        <v>1984</v>
      </c>
      <c r="B81" s="689">
        <f>1-TD2b!B81</f>
        <v>0.62671777606010437</v>
      </c>
      <c r="C81" s="698">
        <f>1-TD2b!C81</f>
        <v>0.65132161974906921</v>
      </c>
      <c r="D81" s="438">
        <f>compofiinc!BO73</f>
        <v>0.59398555755615234</v>
      </c>
      <c r="E81" s="438">
        <f>compofiinc!BP73</f>
        <v>2.9329266399145126E-3</v>
      </c>
      <c r="F81" s="438">
        <f>compofiinc!BQ73</f>
        <v>9.8532065749168396E-3</v>
      </c>
      <c r="G81" s="438">
        <f>compofiinc!BR73</f>
        <v>5.3846364840865135E-2</v>
      </c>
      <c r="H81" s="438">
        <f>compofiinc!BS73</f>
        <v>-9.2964398209005594E-3</v>
      </c>
      <c r="I81" s="711">
        <f>compofiinc!BF73</f>
        <v>0.13348758220672607</v>
      </c>
      <c r="J81" s="717">
        <f>compofiinc!BG73</f>
        <v>0.13458353281021118</v>
      </c>
      <c r="K81" s="147">
        <f>compofiinc!BH73</f>
        <v>0.13490402698516846</v>
      </c>
      <c r="L81" s="147">
        <f>compofiinc!BI73</f>
        <v>-1.0340150445699692E-2</v>
      </c>
      <c r="M81" s="147">
        <f>compofiinc!BJ73</f>
        <v>2.6466287672519684E-3</v>
      </c>
      <c r="N81" s="147">
        <f>compofiinc!BK73</f>
        <v>1.8409695476293564E-2</v>
      </c>
      <c r="O81" s="147">
        <f>compofiinc!BL73</f>
        <v>-1.1036689626052976E-2</v>
      </c>
      <c r="P81" s="726">
        <f>compofiinc!BT73</f>
        <v>0.4932301938533783</v>
      </c>
      <c r="Q81" s="705">
        <f>compofiinc!BU73</f>
        <v>0.51673808693885803</v>
      </c>
      <c r="R81" s="116">
        <f>compofiinc!BV73</f>
        <v>0.45908153057098389</v>
      </c>
      <c r="S81" s="116">
        <f>compofiinc!BW73</f>
        <v>1.3273077085614204E-2</v>
      </c>
      <c r="T81" s="116">
        <f>compofiinc!BX73</f>
        <v>7.2065778076648712E-3</v>
      </c>
      <c r="U81" s="116">
        <f>compofiinc!BY73</f>
        <v>3.5436669364571571E-2</v>
      </c>
      <c r="V81" s="145">
        <f>compofiinc!BZ73</f>
        <v>1.7402498051524162E-3</v>
      </c>
      <c r="Y81" s="634"/>
      <c r="Z81" s="634"/>
      <c r="AA81" s="634"/>
    </row>
    <row r="82" spans="1:27" ht="15.05">
      <c r="A82" s="148">
        <v>1985</v>
      </c>
      <c r="B82" s="689">
        <f>1-TD2b!B82</f>
        <v>0.61923527717590332</v>
      </c>
      <c r="C82" s="698">
        <f>1-TD2b!C82</f>
        <v>0.64827990531921387</v>
      </c>
      <c r="D82" s="438">
        <f>compofiinc!BO74</f>
        <v>0.59266564249992371</v>
      </c>
      <c r="E82" s="438">
        <f>compofiinc!BP74</f>
        <v>2.7301665395498276E-3</v>
      </c>
      <c r="F82" s="438">
        <f>compofiinc!BQ74</f>
        <v>1.0618270374834538E-2</v>
      </c>
      <c r="G82" s="438">
        <f>compofiinc!BR74</f>
        <v>5.190301313996315E-2</v>
      </c>
      <c r="H82" s="438">
        <f>compofiinc!BS74</f>
        <v>-9.6371886320412159E-3</v>
      </c>
      <c r="I82" s="711">
        <f>compofiinc!BF74</f>
        <v>0.13204807043075562</v>
      </c>
      <c r="J82" s="717">
        <f>compofiinc!BG74</f>
        <v>0.13431978225708008</v>
      </c>
      <c r="K82" s="147">
        <f>compofiinc!BH74</f>
        <v>0.1351122260093689</v>
      </c>
      <c r="L82" s="147">
        <f>compofiinc!BI74</f>
        <v>-1.0578576475381851E-2</v>
      </c>
      <c r="M82" s="147">
        <f>compofiinc!BJ74</f>
        <v>2.7727335691452026E-3</v>
      </c>
      <c r="N82" s="147">
        <f>compofiinc!BK74</f>
        <v>1.8370192497968674E-2</v>
      </c>
      <c r="O82" s="147">
        <f>compofiinc!BL74</f>
        <v>-1.1356850154697895E-2</v>
      </c>
      <c r="P82" s="726">
        <f>compofiinc!BT74</f>
        <v>0.48718720674514771</v>
      </c>
      <c r="Q82" s="705">
        <f>compofiinc!BU74</f>
        <v>0.51396012306213379</v>
      </c>
      <c r="R82" s="116">
        <f>compofiinc!BV74</f>
        <v>0.45755341649055481</v>
      </c>
      <c r="S82" s="116">
        <f>compofiinc!BW74</f>
        <v>1.3308743014931679E-2</v>
      </c>
      <c r="T82" s="116">
        <f>compofiinc!BX74</f>
        <v>7.8455368056893349E-3</v>
      </c>
      <c r="U82" s="116">
        <f>compofiinc!BY74</f>
        <v>3.3532820641994476E-2</v>
      </c>
      <c r="V82" s="145">
        <f>compofiinc!BZ74</f>
        <v>1.7196615226566792E-3</v>
      </c>
      <c r="Y82" s="634"/>
      <c r="Z82" s="634"/>
      <c r="AA82" s="634"/>
    </row>
    <row r="83" spans="1:27" ht="15.05">
      <c r="A83" s="148">
        <v>1986</v>
      </c>
      <c r="B83" s="689">
        <f>1-TD2b!B83</f>
        <v>0.59296852350234985</v>
      </c>
      <c r="C83" s="698">
        <f>1-TD2b!C83</f>
        <v>0.64375999569892883</v>
      </c>
      <c r="D83" s="438">
        <f>compofiinc!BO75</f>
        <v>0.59185084700584412</v>
      </c>
      <c r="E83" s="438">
        <f>compofiinc!BP75</f>
        <v>4.4261962175369263E-3</v>
      </c>
      <c r="F83" s="438">
        <f>compofiinc!BQ75</f>
        <v>1.1582131497561932E-2</v>
      </c>
      <c r="G83" s="438">
        <f>compofiinc!BR75</f>
        <v>4.7051833942532539E-2</v>
      </c>
      <c r="H83" s="438">
        <f>compofiinc!BS75</f>
        <v>-1.1134444735944271E-2</v>
      </c>
      <c r="I83" s="711">
        <f>compofiinc!BF75</f>
        <v>0.12215089797973633</v>
      </c>
      <c r="J83" s="717">
        <f>compofiinc!BG75</f>
        <v>0.12754362821578979</v>
      </c>
      <c r="K83" s="147">
        <f>compofiinc!BH75</f>
        <v>0.1322057843208313</v>
      </c>
      <c r="L83" s="147">
        <f>compofiinc!BI75</f>
        <v>-1.1323973536491394E-2</v>
      </c>
      <c r="M83" s="147">
        <f>compofiinc!BJ75</f>
        <v>3.0826665461063385E-3</v>
      </c>
      <c r="N83" s="147">
        <f>compofiinc!BK75</f>
        <v>1.697341725230217E-2</v>
      </c>
      <c r="O83" s="147">
        <f>compofiinc!BL75</f>
        <v>-1.3394208624958992E-2</v>
      </c>
      <c r="P83" s="726">
        <f>compofiinc!BT75</f>
        <v>0.47081762552261353</v>
      </c>
      <c r="Q83" s="705">
        <f>compofiinc!BU75</f>
        <v>0.51621636748313904</v>
      </c>
      <c r="R83" s="116">
        <f>compofiinc!BV75</f>
        <v>0.45964506268501282</v>
      </c>
      <c r="S83" s="116">
        <f>compofiinc!BW75</f>
        <v>1.575016975402832E-2</v>
      </c>
      <c r="T83" s="116">
        <f>compofiinc!BX75</f>
        <v>8.4994649514555931E-3</v>
      </c>
      <c r="U83" s="116">
        <f>compofiinc!BY75</f>
        <v>3.007841669023037E-2</v>
      </c>
      <c r="V83" s="145">
        <f>compofiinc!BZ75</f>
        <v>2.2597638890147209E-3</v>
      </c>
      <c r="Y83" s="634"/>
      <c r="Z83" s="634"/>
      <c r="AA83" s="634"/>
    </row>
    <row r="84" spans="1:27" ht="15.05">
      <c r="A84" s="148">
        <v>1987</v>
      </c>
      <c r="B84" s="689">
        <f>1-TD2b!B84</f>
        <v>0.61389574408531189</v>
      </c>
      <c r="C84" s="698">
        <f>1-TD2b!C84</f>
        <v>0.63073721528053284</v>
      </c>
      <c r="D84" s="438">
        <f>compofiinc!BO76</f>
        <v>0.57628628611564636</v>
      </c>
      <c r="E84" s="438">
        <f>compofiinc!BP76</f>
        <v>1.0858945548534393E-2</v>
      </c>
      <c r="F84" s="438">
        <f>compofiinc!BQ76</f>
        <v>1.2357634492218494E-2</v>
      </c>
      <c r="G84" s="438">
        <f>compofiinc!BR76</f>
        <v>4.188021644949913E-2</v>
      </c>
      <c r="H84" s="438">
        <f>compofiinc!BS76</f>
        <v>-1.0645902249962091E-2</v>
      </c>
      <c r="I84" s="711">
        <f>compofiinc!BF76</f>
        <v>0.12841880321502686</v>
      </c>
      <c r="J84" s="717">
        <f>compofiinc!BG76</f>
        <v>0.12858569622039795</v>
      </c>
      <c r="K84" s="147">
        <f>compofiinc!BH76</f>
        <v>0.12802881002426147</v>
      </c>
      <c r="L84" s="147">
        <f>compofiinc!BI76</f>
        <v>-5.7169646024703979E-3</v>
      </c>
      <c r="M84" s="147">
        <f>compofiinc!BJ76</f>
        <v>3.4167841076850891E-3</v>
      </c>
      <c r="N84" s="147">
        <f>compofiinc!BK76</f>
        <v>1.6159188002347946E-2</v>
      </c>
      <c r="O84" s="147">
        <f>compofiinc!BL76</f>
        <v>-1.3302147854119539E-2</v>
      </c>
      <c r="P84" s="726">
        <f>compofiinc!BT76</f>
        <v>0.48547694087028503</v>
      </c>
      <c r="Q84" s="705">
        <f>compofiinc!BU76</f>
        <v>0.50215151906013489</v>
      </c>
      <c r="R84" s="116">
        <f>compofiinc!BV76</f>
        <v>0.44825747609138489</v>
      </c>
      <c r="S84" s="116">
        <f>compofiinc!BW76</f>
        <v>1.6575910151004791E-2</v>
      </c>
      <c r="T84" s="116">
        <f>compofiinc!BX76</f>
        <v>8.9408503845334053E-3</v>
      </c>
      <c r="U84" s="116">
        <f>compofiinc!BY76</f>
        <v>2.5721028447151184E-2</v>
      </c>
      <c r="V84" s="145">
        <f>compofiinc!BZ76</f>
        <v>2.6562456041574478E-3</v>
      </c>
      <c r="Y84" s="634"/>
      <c r="Z84" s="634"/>
      <c r="AA84" s="634"/>
    </row>
    <row r="85" spans="1:27" ht="15.05">
      <c r="A85" s="148">
        <v>1988</v>
      </c>
      <c r="B85" s="689">
        <f>1-TD2b!B85</f>
        <v>0.58974957466125488</v>
      </c>
      <c r="C85" s="698">
        <f>1-TD2b!C85</f>
        <v>0.60866117477416992</v>
      </c>
      <c r="D85" s="438">
        <f>compofiinc!BO77</f>
        <v>0.55559411644935608</v>
      </c>
      <c r="E85" s="438">
        <f>compofiinc!BP77</f>
        <v>1.2200731784105301E-2</v>
      </c>
      <c r="F85" s="438">
        <f>compofiinc!BQ77</f>
        <v>1.1097393929958344E-2</v>
      </c>
      <c r="G85" s="438">
        <f>compofiinc!BR77</f>
        <v>3.9522819221019745E-2</v>
      </c>
      <c r="H85" s="438">
        <f>compofiinc!BS77</f>
        <v>-9.7538444679230452E-3</v>
      </c>
      <c r="I85" s="711">
        <f>compofiinc!BF77</f>
        <v>0.12411367893218994</v>
      </c>
      <c r="J85" s="717">
        <f>compofiinc!BG77</f>
        <v>0.12505030632019043</v>
      </c>
      <c r="K85" s="147">
        <f>compofiinc!BH77</f>
        <v>0.12407535314559937</v>
      </c>
      <c r="L85" s="147">
        <f>compofiinc!BI77</f>
        <v>-4.7651976346969604E-3</v>
      </c>
      <c r="M85" s="147">
        <f>compofiinc!BJ77</f>
        <v>3.2065305858850479E-3</v>
      </c>
      <c r="N85" s="147">
        <f>compofiinc!BK77</f>
        <v>1.5008531510829926E-2</v>
      </c>
      <c r="O85" s="147">
        <f>compofiinc!BL77</f>
        <v>-1.2479147640988231E-2</v>
      </c>
      <c r="P85" s="726">
        <f>compofiinc!BT77</f>
        <v>0.46563589572906494</v>
      </c>
      <c r="Q85" s="705">
        <f>compofiinc!BU77</f>
        <v>0.48361086845397949</v>
      </c>
      <c r="R85" s="116">
        <f>compofiinc!BV77</f>
        <v>0.43151876330375671</v>
      </c>
      <c r="S85" s="116">
        <f>compofiinc!BW77</f>
        <v>1.6965929418802261E-2</v>
      </c>
      <c r="T85" s="116">
        <f>compofiinc!BX77</f>
        <v>7.8908633440732956E-3</v>
      </c>
      <c r="U85" s="116">
        <f>compofiinc!BY77</f>
        <v>2.4514287710189819E-2</v>
      </c>
      <c r="V85" s="145">
        <f>compofiinc!BZ77</f>
        <v>2.7253031730651855E-3</v>
      </c>
      <c r="Y85" s="634"/>
      <c r="Z85" s="634"/>
      <c r="AA85" s="634"/>
    </row>
    <row r="86" spans="1:27" ht="15.05">
      <c r="A86" s="148">
        <v>1989</v>
      </c>
      <c r="B86" s="689">
        <f>1-TD2b!B86</f>
        <v>0.59475541114807129</v>
      </c>
      <c r="C86" s="698">
        <f>1-TD2b!C86</f>
        <v>0.61010545492172241</v>
      </c>
      <c r="D86" s="438">
        <f>compofiinc!BO78</f>
        <v>0.55267801880836487</v>
      </c>
      <c r="E86" s="438">
        <f>compofiinc!BP78</f>
        <v>1.2822389602661133E-2</v>
      </c>
      <c r="F86" s="438">
        <f>compofiinc!BQ78</f>
        <v>1.130514033138752E-2</v>
      </c>
      <c r="G86" s="438">
        <f>compofiinc!BR78</f>
        <v>4.2490700259804726E-2</v>
      </c>
      <c r="H86" s="438">
        <f>compofiinc!BS78</f>
        <v>-9.1907955356873572E-3</v>
      </c>
      <c r="I86" s="711">
        <f>compofiinc!BF78</f>
        <v>0.12609434127807617</v>
      </c>
      <c r="J86" s="717">
        <f>compofiinc!BG78</f>
        <v>0.12622928619384766</v>
      </c>
      <c r="K86" s="147">
        <f>compofiinc!BH78</f>
        <v>0.1242830753326416</v>
      </c>
      <c r="L86" s="147">
        <f>compofiinc!BI78</f>
        <v>-5.0564706325531006E-3</v>
      </c>
      <c r="M86" s="147">
        <f>compofiinc!BJ78</f>
        <v>3.099953755736351E-3</v>
      </c>
      <c r="N86" s="147">
        <f>compofiinc!BK78</f>
        <v>1.5328984707593918E-2</v>
      </c>
      <c r="O86" s="147">
        <f>compofiinc!BL78</f>
        <v>-1.1425879376474768E-2</v>
      </c>
      <c r="P86" s="726">
        <f>compofiinc!BT78</f>
        <v>0.46866106986999512</v>
      </c>
      <c r="Q86" s="705">
        <f>compofiinc!BU78</f>
        <v>0.48387616872787476</v>
      </c>
      <c r="R86" s="116">
        <f>compofiinc!BV78</f>
        <v>0.42839494347572327</v>
      </c>
      <c r="S86" s="116">
        <f>compofiinc!BW78</f>
        <v>1.7878860235214233E-2</v>
      </c>
      <c r="T86" s="116">
        <f>compofiinc!BX78</f>
        <v>8.2051865756511688E-3</v>
      </c>
      <c r="U86" s="116">
        <f>compofiinc!BY78</f>
        <v>2.7161715552210808E-2</v>
      </c>
      <c r="V86" s="145">
        <f>compofiinc!BZ78</f>
        <v>2.2350838407874107E-3</v>
      </c>
      <c r="Y86" s="634"/>
      <c r="Z86" s="634"/>
      <c r="AA86" s="634"/>
    </row>
    <row r="87" spans="1:27" ht="15.05">
      <c r="A87" s="158">
        <v>1990</v>
      </c>
      <c r="B87" s="693">
        <f>1-TD2b!B87</f>
        <v>0.59527084231376648</v>
      </c>
      <c r="C87" s="701">
        <f>1-TD2b!C87</f>
        <v>0.60628834366798401</v>
      </c>
      <c r="D87" s="545">
        <f>compofiinc!BO79</f>
        <v>0.55210745334625244</v>
      </c>
      <c r="E87" s="545">
        <f>compofiinc!BP79</f>
        <v>1.230732724070549E-2</v>
      </c>
      <c r="F87" s="545">
        <f>compofiinc!BQ79</f>
        <v>1.0240635834634304E-2</v>
      </c>
      <c r="G87" s="545">
        <f>compofiinc!BR79</f>
        <v>4.1081700474023819E-2</v>
      </c>
      <c r="H87" s="545">
        <f>compofiinc!BS79</f>
        <v>-9.4487749738618731E-3</v>
      </c>
      <c r="I87" s="712">
        <f>compofiinc!BF79</f>
        <v>0.12492901086807251</v>
      </c>
      <c r="J87" s="721">
        <f>compofiinc!BG79</f>
        <v>0.12461698055267334</v>
      </c>
      <c r="K87" s="156">
        <f>compofiinc!BH79</f>
        <v>0.12375915050506592</v>
      </c>
      <c r="L87" s="156">
        <f>compofiinc!BI79</f>
        <v>-4.7558918595314026E-3</v>
      </c>
      <c r="M87" s="156">
        <f>compofiinc!BJ79</f>
        <v>2.8774496167898178E-3</v>
      </c>
      <c r="N87" s="156">
        <f>compofiinc!BK79</f>
        <v>1.4269247651100159E-2</v>
      </c>
      <c r="O87" s="156">
        <f>compofiinc!BL79</f>
        <v>-1.1532950098626316E-2</v>
      </c>
      <c r="P87" s="728">
        <f>compofiinc!BT79</f>
        <v>0.47034183144569397</v>
      </c>
      <c r="Q87" s="730">
        <f>compofiinc!BU79</f>
        <v>0.48167136311531067</v>
      </c>
      <c r="R87" s="122">
        <f>compofiinc!BV79</f>
        <v>0.42834830284118652</v>
      </c>
      <c r="S87" s="122">
        <f>compofiinc!BW79</f>
        <v>1.7063219100236893E-2</v>
      </c>
      <c r="T87" s="122">
        <f>compofiinc!BX79</f>
        <v>7.3631862178444862E-3</v>
      </c>
      <c r="U87" s="122">
        <f>compofiinc!BY79</f>
        <v>2.681245282292366E-2</v>
      </c>
      <c r="V87" s="183">
        <f>compofiinc!BZ79</f>
        <v>2.0841751247644424E-3</v>
      </c>
      <c r="Y87" s="634"/>
      <c r="Z87" s="634"/>
      <c r="AA87" s="634"/>
    </row>
    <row r="88" spans="1:27" ht="15.05">
      <c r="A88" s="148">
        <v>1991</v>
      </c>
      <c r="B88" s="689">
        <f>1-TD2b!B88</f>
        <v>0.59909167885780334</v>
      </c>
      <c r="C88" s="698">
        <f>1-TD2b!C88</f>
        <v>0.60783770680427551</v>
      </c>
      <c r="D88" s="438">
        <f>compofiinc!BO80</f>
        <v>0.55909115076065063</v>
      </c>
      <c r="E88" s="438">
        <f>compofiinc!BP80</f>
        <v>1.079162210226059E-2</v>
      </c>
      <c r="F88" s="438">
        <f>compofiinc!BQ80</f>
        <v>1.0161245241761208E-2</v>
      </c>
      <c r="G88" s="438">
        <f>compofiinc!BR80</f>
        <v>3.7939734756946564E-2</v>
      </c>
      <c r="H88" s="438">
        <f>compofiinc!BS80</f>
        <v>-1.0146082378923893E-2</v>
      </c>
      <c r="I88" s="711">
        <f>compofiinc!BF80</f>
        <v>0.12393718957901001</v>
      </c>
      <c r="J88" s="717">
        <f>compofiinc!BG80</f>
        <v>0.12312483787536621</v>
      </c>
      <c r="K88" s="147">
        <f>compofiinc!BH80</f>
        <v>0.12425243854522705</v>
      </c>
      <c r="L88" s="147">
        <f>compofiinc!BI80</f>
        <v>-5.1596388220787048E-3</v>
      </c>
      <c r="M88" s="147">
        <f>compofiinc!BJ80</f>
        <v>2.7894824743270874E-3</v>
      </c>
      <c r="N88" s="147">
        <f>compofiinc!BK80</f>
        <v>1.3676561415195465E-2</v>
      </c>
      <c r="O88" s="147">
        <f>compofiinc!BL80</f>
        <v>-1.2434057891368866E-2</v>
      </c>
      <c r="P88" s="726">
        <f>compofiinc!BT80</f>
        <v>0.47515448927879333</v>
      </c>
      <c r="Q88" s="705">
        <f>compofiinc!BU80</f>
        <v>0.4847128689289093</v>
      </c>
      <c r="R88" s="116">
        <f>compofiinc!BV80</f>
        <v>0.43483871221542358</v>
      </c>
      <c r="S88" s="116">
        <f>compofiinc!BW80</f>
        <v>1.5951260924339294E-2</v>
      </c>
      <c r="T88" s="116">
        <f>compofiinc!BX80</f>
        <v>7.3717627674341202E-3</v>
      </c>
      <c r="U88" s="116">
        <f>compofiinc!BY80</f>
        <v>2.4263173341751099E-2</v>
      </c>
      <c r="V88" s="145">
        <f>compofiinc!BZ80</f>
        <v>2.287975512444973E-3</v>
      </c>
      <c r="Y88" s="634"/>
      <c r="Z88" s="634"/>
      <c r="AA88" s="634"/>
    </row>
    <row r="89" spans="1:27" ht="15.05">
      <c r="A89" s="148">
        <v>1992</v>
      </c>
      <c r="B89" s="689">
        <f>1-TD2b!B89</f>
        <v>0.5851123034954071</v>
      </c>
      <c r="C89" s="698">
        <f>1-TD2b!C89</f>
        <v>0.59479814767837524</v>
      </c>
      <c r="D89" s="438">
        <f>compofiinc!BO81</f>
        <v>0.55328705906867981</v>
      </c>
      <c r="E89" s="438">
        <f>compofiinc!BP81</f>
        <v>1.3155799359083176E-2</v>
      </c>
      <c r="F89" s="438">
        <f>compofiinc!BQ81</f>
        <v>9.9619831889867783E-3</v>
      </c>
      <c r="G89" s="438">
        <f>compofiinc!BR81</f>
        <v>2.8463456779718399E-2</v>
      </c>
      <c r="H89" s="438">
        <f>compofiinc!BS81</f>
        <v>-1.0070123127661645E-2</v>
      </c>
      <c r="I89" s="711">
        <f>compofiinc!BF81</f>
        <v>0.1178436279296875</v>
      </c>
      <c r="J89" s="717">
        <f>compofiinc!BG81</f>
        <v>0.11731153726577759</v>
      </c>
      <c r="K89" s="147">
        <f>compofiinc!BH81</f>
        <v>0.12027257680892944</v>
      </c>
      <c r="L89" s="147">
        <f>compofiinc!BI81</f>
        <v>-3.4774020314216614E-3</v>
      </c>
      <c r="M89" s="147">
        <f>compofiinc!BJ81</f>
        <v>2.7335435152053833E-3</v>
      </c>
      <c r="N89" s="147">
        <f>compofiinc!BK81</f>
        <v>1.0639682412147522E-2</v>
      </c>
      <c r="O89" s="147">
        <f>compofiinc!BL81</f>
        <v>-1.2856799527071416E-2</v>
      </c>
      <c r="P89" s="726">
        <f>compofiinc!BT81</f>
        <v>0.4672686755657196</v>
      </c>
      <c r="Q89" s="705">
        <f>compofiinc!BU81</f>
        <v>0.47748661041259766</v>
      </c>
      <c r="R89" s="116">
        <f>compofiinc!BV81</f>
        <v>0.43301448225975037</v>
      </c>
      <c r="S89" s="116">
        <f>compofiinc!BW81</f>
        <v>1.6633201390504837E-2</v>
      </c>
      <c r="T89" s="116">
        <f>compofiinc!BX81</f>
        <v>7.228439673781395E-3</v>
      </c>
      <c r="U89" s="116">
        <f>compofiinc!BY81</f>
        <v>1.7823774367570877E-2</v>
      </c>
      <c r="V89" s="145">
        <f>compofiinc!BZ81</f>
        <v>2.786676399409771E-3</v>
      </c>
      <c r="Y89" s="634"/>
      <c r="Z89" s="634"/>
      <c r="AA89" s="634"/>
    </row>
    <row r="90" spans="1:27" ht="15.05">
      <c r="A90" s="148">
        <v>1993</v>
      </c>
      <c r="B90" s="689">
        <f>1-TD2b!B90</f>
        <v>0.58591538667678833</v>
      </c>
      <c r="C90" s="698">
        <f>1-TD2b!C90</f>
        <v>0.59738525748252869</v>
      </c>
      <c r="D90" s="438">
        <f>compofiinc!BO82</f>
        <v>0.56097087264060974</v>
      </c>
      <c r="E90" s="438">
        <f>compofiinc!BP82</f>
        <v>1.2885309755802155E-2</v>
      </c>
      <c r="F90" s="438">
        <f>compofiinc!BQ82</f>
        <v>1.0621734894812107E-2</v>
      </c>
      <c r="G90" s="438">
        <f>compofiinc!BR82</f>
        <v>2.2053438238799572E-2</v>
      </c>
      <c r="H90" s="438">
        <f>compofiinc!BS82</f>
        <v>-9.1460810508579016E-3</v>
      </c>
      <c r="I90" s="711">
        <f>compofiinc!BF82</f>
        <v>0.11688047647476196</v>
      </c>
      <c r="J90" s="717">
        <f>compofiinc!BG82</f>
        <v>0.11641722917556763</v>
      </c>
      <c r="K90" s="147">
        <f>compofiinc!BH82</f>
        <v>0.12024605274200439</v>
      </c>
      <c r="L90" s="147">
        <f>compofiinc!BI82</f>
        <v>-3.1276717782020569E-3</v>
      </c>
      <c r="M90" s="147">
        <f>compofiinc!BJ82</f>
        <v>3.1400173902511597E-3</v>
      </c>
      <c r="N90" s="147">
        <f>compofiinc!BK82</f>
        <v>8.7990798056125641E-3</v>
      </c>
      <c r="O90" s="147">
        <f>compofiinc!BL82</f>
        <v>-1.2640275759622455E-2</v>
      </c>
      <c r="P90" s="726">
        <f>compofiinc!BT82</f>
        <v>0.46903491020202637</v>
      </c>
      <c r="Q90" s="705">
        <f>compofiinc!BU82</f>
        <v>0.48096802830696106</v>
      </c>
      <c r="R90" s="116">
        <f>compofiinc!BV82</f>
        <v>0.44072481989860535</v>
      </c>
      <c r="S90" s="116">
        <f>compofiinc!BW82</f>
        <v>1.6012981534004211E-2</v>
      </c>
      <c r="T90" s="116">
        <f>compofiinc!BX82</f>
        <v>7.4817175045609474E-3</v>
      </c>
      <c r="U90" s="116">
        <f>compofiinc!BY82</f>
        <v>1.3254358433187008E-2</v>
      </c>
      <c r="V90" s="145">
        <f>compofiinc!BZ82</f>
        <v>3.4941947087645531E-3</v>
      </c>
      <c r="Y90" s="634"/>
      <c r="Z90" s="634"/>
      <c r="AA90" s="634"/>
    </row>
    <row r="91" spans="1:27" ht="15.05">
      <c r="A91" s="148">
        <v>1994</v>
      </c>
      <c r="B91" s="689">
        <f>1-TD2b!B91</f>
        <v>0.58570802211761475</v>
      </c>
      <c r="C91" s="698">
        <f>1-TD2b!C91</f>
        <v>0.59732747077941895</v>
      </c>
      <c r="D91" s="438">
        <f>compofiinc!BO83</f>
        <v>0.56255394220352173</v>
      </c>
      <c r="E91" s="438">
        <f>compofiinc!BP83</f>
        <v>1.3338144868612289E-2</v>
      </c>
      <c r="F91" s="438">
        <f>compofiinc!BQ83</f>
        <v>1.0198717005550861E-2</v>
      </c>
      <c r="G91" s="438">
        <f>compofiinc!BR83</f>
        <v>2.0138398744165897E-2</v>
      </c>
      <c r="H91" s="438">
        <f>compofiinc!BS83</f>
        <v>-8.9017238933593035E-3</v>
      </c>
      <c r="I91" s="711">
        <f>compofiinc!BF83</f>
        <v>0.11787384748458862</v>
      </c>
      <c r="J91" s="717">
        <f>compofiinc!BG83</f>
        <v>0.1177026629447937</v>
      </c>
      <c r="K91" s="147">
        <f>compofiinc!BH83</f>
        <v>0.121540367603302</v>
      </c>
      <c r="L91" s="147">
        <f>compofiinc!BI83</f>
        <v>-2.5157630443572998E-3</v>
      </c>
      <c r="M91" s="147">
        <f>compofiinc!BJ83</f>
        <v>3.3081267029047012E-3</v>
      </c>
      <c r="N91" s="147">
        <f>compofiinc!BK83</f>
        <v>7.98821821808815E-3</v>
      </c>
      <c r="O91" s="147">
        <f>compofiinc!BL83</f>
        <v>-1.2623884016647935E-2</v>
      </c>
      <c r="P91" s="726">
        <f>compofiinc!BT83</f>
        <v>0.46783417463302612</v>
      </c>
      <c r="Q91" s="705">
        <f>compofiinc!BU83</f>
        <v>0.47962480783462524</v>
      </c>
      <c r="R91" s="116">
        <f>compofiinc!BV83</f>
        <v>0.44101357460021973</v>
      </c>
      <c r="S91" s="116">
        <f>compofiinc!BW83</f>
        <v>1.5853907912969589E-2</v>
      </c>
      <c r="T91" s="116">
        <f>compofiinc!BX83</f>
        <v>6.8905903026461601E-3</v>
      </c>
      <c r="U91" s="116">
        <f>compofiinc!BY83</f>
        <v>1.2150180526077747E-2</v>
      </c>
      <c r="V91" s="145">
        <f>compofiinc!BZ83</f>
        <v>3.7221601232886314E-3</v>
      </c>
      <c r="Y91" s="634"/>
      <c r="Z91" s="634"/>
      <c r="AA91" s="634"/>
    </row>
    <row r="92" spans="1:27" ht="15.05">
      <c r="A92" s="148">
        <v>1995</v>
      </c>
      <c r="B92" s="689">
        <f>1-TD2b!B92</f>
        <v>0.57735607028007507</v>
      </c>
      <c r="C92" s="698">
        <f>1-TD2b!C92</f>
        <v>0.59056374430656433</v>
      </c>
      <c r="D92" s="438">
        <f>compofiinc!BO84</f>
        <v>0.55303579568862915</v>
      </c>
      <c r="E92" s="438">
        <f>compofiinc!BP84</f>
        <v>1.3084534555673599E-2</v>
      </c>
      <c r="F92" s="438">
        <f>compofiinc!BQ84</f>
        <v>1.0659634135663509E-2</v>
      </c>
      <c r="G92" s="438">
        <f>compofiinc!BR84</f>
        <v>2.2691782563924789E-2</v>
      </c>
      <c r="H92" s="438">
        <f>compofiinc!BS84</f>
        <v>-8.9080056641250849E-3</v>
      </c>
      <c r="I92" s="711">
        <f>compofiinc!BF84</f>
        <v>0.11718720197677612</v>
      </c>
      <c r="J92" s="717">
        <f>compofiinc!BG84</f>
        <v>0.11751943826675415</v>
      </c>
      <c r="K92" s="147">
        <f>compofiinc!BH84</f>
        <v>0.12068003416061401</v>
      </c>
      <c r="L92" s="147">
        <f>compofiinc!BI84</f>
        <v>-2.3920536041259766E-3</v>
      </c>
      <c r="M92" s="147">
        <f>compofiinc!BJ84</f>
        <v>3.2103508710861206E-3</v>
      </c>
      <c r="N92" s="147">
        <f>compofiinc!BK84</f>
        <v>8.5511971265077591E-3</v>
      </c>
      <c r="O92" s="147">
        <f>compofiinc!BL84</f>
        <v>-1.2530060717836022E-2</v>
      </c>
      <c r="P92" s="726">
        <f>compofiinc!BT84</f>
        <v>0.46016886830329895</v>
      </c>
      <c r="Q92" s="705">
        <f>compofiinc!BU84</f>
        <v>0.47304430603981018</v>
      </c>
      <c r="R92" s="116">
        <f>compofiinc!BV84</f>
        <v>0.43235576152801514</v>
      </c>
      <c r="S92" s="116">
        <f>compofiinc!BW84</f>
        <v>1.5476588159799576E-2</v>
      </c>
      <c r="T92" s="116">
        <f>compofiinc!BX84</f>
        <v>7.4492832645773888E-3</v>
      </c>
      <c r="U92" s="116">
        <f>compofiinc!BY84</f>
        <v>1.414058543741703E-2</v>
      </c>
      <c r="V92" s="145">
        <f>compofiinc!BZ84</f>
        <v>3.6220550537109375E-3</v>
      </c>
      <c r="Y92" s="634"/>
      <c r="Z92" s="634"/>
      <c r="AA92" s="634"/>
    </row>
    <row r="93" spans="1:27" ht="15.05">
      <c r="A93" s="148">
        <v>1996</v>
      </c>
      <c r="B93" s="689">
        <f>1-TD2b!B93</f>
        <v>0.56455224752426147</v>
      </c>
      <c r="C93" s="698">
        <f>1-TD2b!C93</f>
        <v>0.58461910486221313</v>
      </c>
      <c r="D93" s="438">
        <f>compofiinc!BO85</f>
        <v>0.54600310325622559</v>
      </c>
      <c r="E93" s="438">
        <f>compofiinc!BP85</f>
        <v>1.3229582458734512E-2</v>
      </c>
      <c r="F93" s="438">
        <f>compofiinc!BQ85</f>
        <v>1.0811141692101955E-2</v>
      </c>
      <c r="G93" s="438">
        <f>compofiinc!BR85</f>
        <v>2.2496042773127556E-2</v>
      </c>
      <c r="H93" s="438">
        <f>compofiinc!BS85</f>
        <v>-7.9207890667021275E-3</v>
      </c>
      <c r="I93" s="711">
        <f>compofiinc!BF85</f>
        <v>0.11576825380325317</v>
      </c>
      <c r="J93" s="717">
        <f>compofiinc!BG85</f>
        <v>0.11758232116699219</v>
      </c>
      <c r="K93" s="147">
        <f>compofiinc!BH85</f>
        <v>0.11981171369552612</v>
      </c>
      <c r="L93" s="147">
        <f>compofiinc!BI85</f>
        <v>-2.0044893026351929E-3</v>
      </c>
      <c r="M93" s="147">
        <f>compofiinc!BJ85</f>
        <v>3.2176170498132706E-3</v>
      </c>
      <c r="N93" s="147">
        <f>compofiinc!BK85</f>
        <v>8.1217139959335327E-3</v>
      </c>
      <c r="O93" s="147">
        <f>compofiinc!BL85</f>
        <v>-1.1564215179532766E-2</v>
      </c>
      <c r="P93" s="726">
        <f>compofiinc!BT85</f>
        <v>0.4487839937210083</v>
      </c>
      <c r="Q93" s="705">
        <f>compofiinc!BU85</f>
        <v>0.46703678369522095</v>
      </c>
      <c r="R93" s="116">
        <f>compofiinc!BV85</f>
        <v>0.42619138956069946</v>
      </c>
      <c r="S93" s="116">
        <f>compofiinc!BW85</f>
        <v>1.5234071761369705E-2</v>
      </c>
      <c r="T93" s="116">
        <f>compofiinc!BX85</f>
        <v>7.5935246422886848E-3</v>
      </c>
      <c r="U93" s="116">
        <f>compofiinc!BY85</f>
        <v>1.4374328777194023E-2</v>
      </c>
      <c r="V93" s="145">
        <f>compofiinc!BZ85</f>
        <v>3.6434261128306389E-3</v>
      </c>
      <c r="Y93" s="634"/>
      <c r="Z93" s="634"/>
      <c r="AA93" s="634"/>
    </row>
    <row r="94" spans="1:27" ht="15.05">
      <c r="A94" s="148">
        <v>1997</v>
      </c>
      <c r="B94" s="689">
        <f>1-TD2b!B94</f>
        <v>0.55302977561950684</v>
      </c>
      <c r="C94" s="698">
        <f>1-TD2b!C94</f>
        <v>0.57902508974075317</v>
      </c>
      <c r="D94" s="438">
        <f>compofiinc!BO86</f>
        <v>0.53960499167442322</v>
      </c>
      <c r="E94" s="438">
        <f>compofiinc!BP86</f>
        <v>1.3894077390432358E-2</v>
      </c>
      <c r="F94" s="438">
        <f>compofiinc!BQ86</f>
        <v>1.149281207472086E-2</v>
      </c>
      <c r="G94" s="438">
        <f>compofiinc!BR86</f>
        <v>2.1664227358996868E-2</v>
      </c>
      <c r="H94" s="438">
        <f>compofiinc!BS86</f>
        <v>-7.6309973374009132E-3</v>
      </c>
      <c r="I94" s="711">
        <f>compofiinc!BF86</f>
        <v>0.11473643779754639</v>
      </c>
      <c r="J94" s="717">
        <f>compofiinc!BG86</f>
        <v>0.11764782667160034</v>
      </c>
      <c r="K94" s="147">
        <f>compofiinc!BH86</f>
        <v>0.1192861795425415</v>
      </c>
      <c r="L94" s="147">
        <f>compofiinc!BI86</f>
        <v>-1.4546513557434082E-3</v>
      </c>
      <c r="M94" s="147">
        <f>compofiinc!BJ86</f>
        <v>3.3547263592481613E-3</v>
      </c>
      <c r="N94" s="147">
        <f>compofiinc!BK86</f>
        <v>7.7689141035079956E-3</v>
      </c>
      <c r="O94" s="147">
        <f>compofiinc!BL86</f>
        <v>-1.1307313106954098E-2</v>
      </c>
      <c r="P94" s="726">
        <f>compofiinc!BT86</f>
        <v>0.43829333782196045</v>
      </c>
      <c r="Q94" s="705">
        <f>compofiinc!BU86</f>
        <v>0.46137726306915283</v>
      </c>
      <c r="R94" s="116">
        <f>compofiinc!BV86</f>
        <v>0.42031881213188171</v>
      </c>
      <c r="S94" s="116">
        <f>compofiinc!BW86</f>
        <v>1.5348728746175766E-2</v>
      </c>
      <c r="T94" s="116">
        <f>compofiinc!BX86</f>
        <v>8.1380857154726982E-3</v>
      </c>
      <c r="U94" s="116">
        <f>compofiinc!BY86</f>
        <v>1.3895313255488873E-2</v>
      </c>
      <c r="V94" s="145">
        <f>compofiinc!BZ86</f>
        <v>3.6763157695531845E-3</v>
      </c>
      <c r="Y94" s="634"/>
      <c r="Z94" s="634"/>
      <c r="AA94" s="634"/>
    </row>
    <row r="95" spans="1:27" ht="15.05">
      <c r="A95" s="148">
        <v>1998</v>
      </c>
      <c r="B95" s="689">
        <f>1-TD2b!B95</f>
        <v>0.54430413246154785</v>
      </c>
      <c r="C95" s="698">
        <f>1-TD2b!C95</f>
        <v>0.57473865151405334</v>
      </c>
      <c r="D95" s="438">
        <f>compofiinc!BO87</f>
        <v>0.53688061237335205</v>
      </c>
      <c r="E95" s="438">
        <f>compofiinc!BP87</f>
        <v>1.3318672776222229E-2</v>
      </c>
      <c r="F95" s="438">
        <f>compofiinc!BQ87</f>
        <v>1.0461789555847645E-2</v>
      </c>
      <c r="G95" s="438">
        <f>compofiinc!BR87</f>
        <v>2.0717483013868332E-2</v>
      </c>
      <c r="H95" s="438">
        <f>compofiinc!BS87</f>
        <v>-6.6398913040757179E-3</v>
      </c>
      <c r="I95" s="711">
        <f>compofiinc!BF87</f>
        <v>0.11462533473968506</v>
      </c>
      <c r="J95" s="717">
        <f>compofiinc!BG87</f>
        <v>0.11840754747390747</v>
      </c>
      <c r="K95" s="147">
        <f>compofiinc!BH87</f>
        <v>0.12038755416870117</v>
      </c>
      <c r="L95" s="147">
        <f>compofiinc!BI87</f>
        <v>-2.3440569639205933E-3</v>
      </c>
      <c r="M95" s="147">
        <f>compofiinc!BJ87</f>
        <v>3.1093303114175797E-3</v>
      </c>
      <c r="N95" s="147">
        <f>compofiinc!BK87</f>
        <v>7.4710380285978317E-3</v>
      </c>
      <c r="O95" s="147">
        <f>compofiinc!BL87</f>
        <v>-1.0216344147920609E-2</v>
      </c>
      <c r="P95" s="726">
        <f>compofiinc!BT87</f>
        <v>0.42967879772186279</v>
      </c>
      <c r="Q95" s="705">
        <f>compofiinc!BU87</f>
        <v>0.45633110404014587</v>
      </c>
      <c r="R95" s="116">
        <f>compofiinc!BV87</f>
        <v>0.41649305820465088</v>
      </c>
      <c r="S95" s="116">
        <f>compofiinc!BW87</f>
        <v>1.5662729740142822E-2</v>
      </c>
      <c r="T95" s="116">
        <f>compofiinc!BX87</f>
        <v>7.3524592444300652E-3</v>
      </c>
      <c r="U95" s="116">
        <f>compofiinc!BY87</f>
        <v>1.32464449852705E-2</v>
      </c>
      <c r="V95" s="145">
        <f>compofiinc!BZ87</f>
        <v>3.5764528438448906E-3</v>
      </c>
      <c r="Y95" s="634"/>
      <c r="Z95" s="634"/>
      <c r="AA95" s="634"/>
    </row>
    <row r="96" spans="1:27" ht="15.05">
      <c r="A96" s="152">
        <v>1999</v>
      </c>
      <c r="B96" s="692">
        <f>1-TD2b!B96</f>
        <v>0.53438788652420044</v>
      </c>
      <c r="C96" s="702">
        <f>1-TD2b!C96</f>
        <v>0.56907626986503601</v>
      </c>
      <c r="D96" s="547">
        <f>compofiinc!BO88</f>
        <v>0.53230106830596924</v>
      </c>
      <c r="E96" s="547">
        <f>compofiinc!BP88</f>
        <v>1.2713737785816193E-2</v>
      </c>
      <c r="F96" s="547">
        <f>compofiinc!BQ88</f>
        <v>1.0919235646724701E-2</v>
      </c>
      <c r="G96" s="547">
        <f>compofiinc!BR88</f>
        <v>1.8721106462180614E-2</v>
      </c>
      <c r="H96" s="547">
        <f>compofiinc!BS88</f>
        <v>-5.5789039470255375E-3</v>
      </c>
      <c r="I96" s="713">
        <f>compofiinc!BF88</f>
        <v>0.11312806606292725</v>
      </c>
      <c r="J96" s="722">
        <f>compofiinc!BG88</f>
        <v>0.11809098720550537</v>
      </c>
      <c r="K96" s="151">
        <f>compofiinc!BH88</f>
        <v>0.12007588148117065</v>
      </c>
      <c r="L96" s="151">
        <f>compofiinc!BI88</f>
        <v>-2.5631338357925415E-3</v>
      </c>
      <c r="M96" s="151">
        <f>compofiinc!BJ88</f>
        <v>3.2036490738391876E-3</v>
      </c>
      <c r="N96" s="151">
        <f>compofiinc!BK88</f>
        <v>6.8238377571105957E-3</v>
      </c>
      <c r="O96" s="151">
        <f>compofiinc!BL88</f>
        <v>-9.4492719508707523E-3</v>
      </c>
      <c r="P96" s="727">
        <f>compofiinc!BT88</f>
        <v>0.42125982046127319</v>
      </c>
      <c r="Q96" s="723">
        <f>compofiinc!BU88</f>
        <v>0.45098528265953064</v>
      </c>
      <c r="R96" s="119">
        <f>compofiinc!BV88</f>
        <v>0.41222518682479858</v>
      </c>
      <c r="S96" s="119">
        <f>compofiinc!BW88</f>
        <v>1.5276871621608734E-2</v>
      </c>
      <c r="T96" s="119">
        <f>compofiinc!BX88</f>
        <v>7.7155865728855133E-3</v>
      </c>
      <c r="U96" s="119">
        <f>compofiinc!BY88</f>
        <v>1.1897268705070019E-2</v>
      </c>
      <c r="V96" s="149">
        <f>compofiinc!BZ88</f>
        <v>3.8703680038452148E-3</v>
      </c>
      <c r="Y96" s="634"/>
      <c r="Z96" s="634"/>
      <c r="AA96" s="634"/>
    </row>
    <row r="97" spans="1:27" ht="15.05">
      <c r="A97" s="148">
        <v>2000</v>
      </c>
      <c r="B97" s="689">
        <f>1-TD2b!B97</f>
        <v>0.5228915810585022</v>
      </c>
      <c r="C97" s="698">
        <f>1-TD2b!C97</f>
        <v>0.56081891059875488</v>
      </c>
      <c r="D97" s="438">
        <f>compofiinc!BO89</f>
        <v>0.52587661147117615</v>
      </c>
      <c r="E97" s="438">
        <f>compofiinc!BP89</f>
        <v>9.92622971534729E-3</v>
      </c>
      <c r="F97" s="438">
        <f>compofiinc!BQ89</f>
        <v>1.0701847262680531E-2</v>
      </c>
      <c r="G97" s="438">
        <f>compofiinc!BR89</f>
        <v>1.8856601789593697E-2</v>
      </c>
      <c r="H97" s="438">
        <f>compofiinc!BS89</f>
        <v>-4.5423898845911026E-3</v>
      </c>
      <c r="I97" s="711">
        <f>compofiinc!BF89</f>
        <v>0.11053246259689331</v>
      </c>
      <c r="J97" s="717">
        <f>compofiinc!BG89</f>
        <v>0.11565625667572021</v>
      </c>
      <c r="K97" s="147">
        <f>compofiinc!BH89</f>
        <v>0.1188732385635376</v>
      </c>
      <c r="L97" s="147">
        <f>compofiinc!BI89</f>
        <v>-4.5830756425857544E-3</v>
      </c>
      <c r="M97" s="147">
        <f>compofiinc!BJ89</f>
        <v>3.248630091547966E-3</v>
      </c>
      <c r="N97" s="147">
        <f>compofiinc!BK89</f>
        <v>6.7786276340484619E-3</v>
      </c>
      <c r="O97" s="147">
        <f>compofiinc!BL89</f>
        <v>-8.6611136794090271E-3</v>
      </c>
      <c r="P97" s="726">
        <f>compofiinc!BT89</f>
        <v>0.41235911846160889</v>
      </c>
      <c r="Q97" s="705">
        <f>compofiinc!BU89</f>
        <v>0.44516265392303467</v>
      </c>
      <c r="R97" s="116">
        <f>compofiinc!BV89</f>
        <v>0.40700337290763855</v>
      </c>
      <c r="S97" s="116">
        <f>compofiinc!BW89</f>
        <v>1.4509305357933044E-2</v>
      </c>
      <c r="T97" s="116">
        <f>compofiinc!BX89</f>
        <v>7.4532171711325645E-3</v>
      </c>
      <c r="U97" s="116">
        <f>compofiinc!BY89</f>
        <v>1.2077974155545235E-2</v>
      </c>
      <c r="V97" s="145">
        <f>compofiinc!BZ89</f>
        <v>4.1187237948179245E-3</v>
      </c>
      <c r="Y97" s="634"/>
      <c r="Z97" s="634"/>
      <c r="AA97" s="634"/>
    </row>
    <row r="98" spans="1:27" ht="15.05">
      <c r="A98" s="148">
        <v>2001</v>
      </c>
      <c r="B98" s="689">
        <f>1-TD2b!B98</f>
        <v>0.54821431636810303</v>
      </c>
      <c r="C98" s="698">
        <f>1-TD2b!C98</f>
        <v>0.56882017850875854</v>
      </c>
      <c r="D98" s="438">
        <f>compofiinc!BO90</f>
        <v>0.5362112820148468</v>
      </c>
      <c r="E98" s="438">
        <f>compofiinc!BP90</f>
        <v>1.0539181530475616E-2</v>
      </c>
      <c r="F98" s="438">
        <f>compofiinc!BQ90</f>
        <v>8.7918844074010849E-3</v>
      </c>
      <c r="G98" s="438">
        <f>compofiinc!BR90</f>
        <v>1.8974842503666878E-2</v>
      </c>
      <c r="H98" s="438">
        <f>compofiinc!BS90</f>
        <v>-5.6970245204865932E-3</v>
      </c>
      <c r="I98" s="711">
        <f>compofiinc!BF90</f>
        <v>0.1138380765914917</v>
      </c>
      <c r="J98" s="717">
        <f>compofiinc!BG90</f>
        <v>0.11566245555877686</v>
      </c>
      <c r="K98" s="147">
        <f>compofiinc!BH90</f>
        <v>0.12036967277526855</v>
      </c>
      <c r="L98" s="147">
        <f>compofiinc!BI90</f>
        <v>-4.2780265212059021E-3</v>
      </c>
      <c r="M98" s="147">
        <f>compofiinc!BJ90</f>
        <v>2.7624238282442093E-3</v>
      </c>
      <c r="N98" s="147">
        <f>compofiinc!BK90</f>
        <v>6.9035273045301437E-3</v>
      </c>
      <c r="O98" s="147">
        <f>compofiinc!BL90</f>
        <v>-1.0095123667269945E-2</v>
      </c>
      <c r="P98" s="726">
        <f>compofiinc!BT90</f>
        <v>0.43437623977661133</v>
      </c>
      <c r="Q98" s="705">
        <f>compofiinc!BU90</f>
        <v>0.45315772294998169</v>
      </c>
      <c r="R98" s="116">
        <f>compofiinc!BV90</f>
        <v>0.41584160923957825</v>
      </c>
      <c r="S98" s="116">
        <f>compofiinc!BW90</f>
        <v>1.4817208051681519E-2</v>
      </c>
      <c r="T98" s="116">
        <f>compofiinc!BX90</f>
        <v>6.0294605791568756E-3</v>
      </c>
      <c r="U98" s="116">
        <f>compofiinc!BY90</f>
        <v>1.2071315199136734E-2</v>
      </c>
      <c r="V98" s="145">
        <f>compofiinc!BZ90</f>
        <v>4.3980991467833519E-3</v>
      </c>
      <c r="Y98" s="634"/>
      <c r="Z98" s="634"/>
      <c r="AA98" s="634"/>
    </row>
    <row r="99" spans="1:27" ht="15.05">
      <c r="A99" s="148">
        <v>2002</v>
      </c>
      <c r="B99" s="689">
        <f>1-TD2b!B99</f>
        <v>0.55674257874488831</v>
      </c>
      <c r="C99" s="698">
        <f>1-TD2b!C99</f>
        <v>0.57208988070487976</v>
      </c>
      <c r="D99" s="438">
        <f>compofiinc!BO91</f>
        <v>0.54628974199295044</v>
      </c>
      <c r="E99" s="438">
        <f>compofiinc!BP91</f>
        <v>9.4852447509765625E-3</v>
      </c>
      <c r="F99" s="438">
        <f>compofiinc!BQ91</f>
        <v>7.7863698825240135E-3</v>
      </c>
      <c r="G99" s="438">
        <f>compofiinc!BR91</f>
        <v>1.4510121196508408E-2</v>
      </c>
      <c r="H99" s="438">
        <f>compofiinc!BS91</f>
        <v>-5.9816376306116581E-3</v>
      </c>
      <c r="I99" s="711">
        <f>compofiinc!BF91</f>
        <v>0.11160308122634888</v>
      </c>
      <c r="J99" s="717">
        <f>compofiinc!BG91</f>
        <v>0.11282843351364136</v>
      </c>
      <c r="K99" s="147">
        <f>compofiinc!BH91</f>
        <v>0.12007617950439453</v>
      </c>
      <c r="L99" s="147">
        <f>compofiinc!BI91</f>
        <v>-4.9616843461990356E-3</v>
      </c>
      <c r="M99" s="147">
        <f>compofiinc!BJ91</f>
        <v>2.5414666160941124E-3</v>
      </c>
      <c r="N99" s="147">
        <f>compofiinc!BK91</f>
        <v>5.6536737829446793E-3</v>
      </c>
      <c r="O99" s="147">
        <f>compofiinc!BL91</f>
        <v>-1.0485020000487566E-2</v>
      </c>
      <c r="P99" s="726">
        <f>compofiinc!BT91</f>
        <v>0.44513949751853943</v>
      </c>
      <c r="Q99" s="705">
        <f>compofiinc!BU91</f>
        <v>0.4592614471912384</v>
      </c>
      <c r="R99" s="116">
        <f>compofiinc!BV91</f>
        <v>0.42621356248855591</v>
      </c>
      <c r="S99" s="116">
        <f>compofiinc!BW91</f>
        <v>1.4446929097175598E-2</v>
      </c>
      <c r="T99" s="116">
        <f>compofiinc!BX91</f>
        <v>5.2449032664299011E-3</v>
      </c>
      <c r="U99" s="116">
        <f>compofiinc!BY91</f>
        <v>8.8564474135637283E-3</v>
      </c>
      <c r="V99" s="145">
        <f>compofiinc!BZ91</f>
        <v>4.5033823698759079E-3</v>
      </c>
      <c r="Y99" s="634"/>
      <c r="Z99" s="634"/>
      <c r="AA99" s="634"/>
    </row>
    <row r="100" spans="1:27" ht="15.05">
      <c r="A100" s="148">
        <v>2003</v>
      </c>
      <c r="B100" s="689">
        <f>1-TD2b!B100</f>
        <v>0.54928252100944519</v>
      </c>
      <c r="C100" s="698">
        <f>1-TD2b!C100</f>
        <v>0.56810298562049866</v>
      </c>
      <c r="D100" s="438">
        <f>compofiinc!BO92</f>
        <v>0.54462239146232605</v>
      </c>
      <c r="E100" s="438">
        <f>compofiinc!BP92</f>
        <v>1.0369263589382172E-2</v>
      </c>
      <c r="F100" s="438">
        <f>compofiinc!BQ92</f>
        <v>7.7611915767192841E-3</v>
      </c>
      <c r="G100" s="438">
        <f>compofiinc!BR92</f>
        <v>1.1775277554988861E-2</v>
      </c>
      <c r="H100" s="438">
        <f>compofiinc!BS92</f>
        <v>-6.4251255244016647E-3</v>
      </c>
      <c r="I100" s="711">
        <f>compofiinc!BF92</f>
        <v>0.10791879892349243</v>
      </c>
      <c r="J100" s="717">
        <f>compofiinc!BG92</f>
        <v>0.10961329936981201</v>
      </c>
      <c r="K100" s="147">
        <f>compofiinc!BH92</f>
        <v>0.11752539873123169</v>
      </c>
      <c r="L100" s="147">
        <f>compofiinc!BI92</f>
        <v>-4.2137503623962402E-3</v>
      </c>
      <c r="M100" s="147">
        <f>compofiinc!BJ92</f>
        <v>2.5676414370536804E-3</v>
      </c>
      <c r="N100" s="147">
        <f>compofiinc!BK92</f>
        <v>4.7057345509529114E-3</v>
      </c>
      <c r="O100" s="147">
        <f>compofiinc!BL92</f>
        <v>-1.0971767827868462E-2</v>
      </c>
      <c r="P100" s="726">
        <f>compofiinc!BT92</f>
        <v>0.44136372208595276</v>
      </c>
      <c r="Q100" s="705">
        <f>compofiinc!BU92</f>
        <v>0.45848968625068665</v>
      </c>
      <c r="R100" s="116">
        <f>compofiinc!BV92</f>
        <v>0.42709699273109436</v>
      </c>
      <c r="S100" s="116">
        <f>compofiinc!BW92</f>
        <v>1.4583013951778412E-2</v>
      </c>
      <c r="T100" s="116">
        <f>compofiinc!BX92</f>
        <v>5.1935501396656036E-3</v>
      </c>
      <c r="U100" s="116">
        <f>compofiinc!BY92</f>
        <v>7.0695430040359497E-3</v>
      </c>
      <c r="V100" s="145">
        <f>compofiinc!BZ92</f>
        <v>4.5466423034667969E-3</v>
      </c>
      <c r="Y100" s="634"/>
      <c r="Z100" s="634"/>
      <c r="AA100" s="634"/>
    </row>
    <row r="101" spans="1:27" ht="15.05">
      <c r="A101" s="148">
        <v>2004</v>
      </c>
      <c r="B101" s="689">
        <f>1-TD2b!B101</f>
        <v>0.53051164746284485</v>
      </c>
      <c r="C101" s="698">
        <f>1-TD2b!C101</f>
        <v>0.55757057666778564</v>
      </c>
      <c r="D101" s="438">
        <f>compofiinc!BO93</f>
        <v>0.53565454483032227</v>
      </c>
      <c r="E101" s="438">
        <f>compofiinc!BP93</f>
        <v>1.123993843793869E-2</v>
      </c>
      <c r="F101" s="438">
        <f>compofiinc!BQ93</f>
        <v>8.4156086668372154E-3</v>
      </c>
      <c r="G101" s="438">
        <f>compofiinc!BR93</f>
        <v>1.0191819630563259E-2</v>
      </c>
      <c r="H101" s="438">
        <f>compofiinc!BS93</f>
        <v>-7.946978323161602E-3</v>
      </c>
      <c r="I101" s="711">
        <f>compofiinc!BF93</f>
        <v>0.10421007871627808</v>
      </c>
      <c r="J101" s="717">
        <f>compofiinc!BG93</f>
        <v>0.10681915283203125</v>
      </c>
      <c r="K101" s="147">
        <f>compofiinc!BH93</f>
        <v>0.11627566814422607</v>
      </c>
      <c r="L101" s="147">
        <f>compofiinc!BI93</f>
        <v>-3.8536339998245239E-3</v>
      </c>
      <c r="M101" s="147">
        <f>compofiinc!BJ93</f>
        <v>2.6115253567695618E-3</v>
      </c>
      <c r="N101" s="147">
        <f>compofiinc!BK93</f>
        <v>4.0854793041944504E-3</v>
      </c>
      <c r="O101" s="147">
        <f>compofiinc!BL93</f>
        <v>-1.2299868278205395E-2</v>
      </c>
      <c r="P101" s="726">
        <f>compofiinc!BT93</f>
        <v>0.42630156874656677</v>
      </c>
      <c r="Q101" s="705">
        <f>compofiinc!BU93</f>
        <v>0.45075142383575439</v>
      </c>
      <c r="R101" s="116">
        <f>compofiinc!BV93</f>
        <v>0.41937887668609619</v>
      </c>
      <c r="S101" s="116">
        <f>compofiinc!BW93</f>
        <v>1.5093572437763214E-2</v>
      </c>
      <c r="T101" s="116">
        <f>compofiinc!BX93</f>
        <v>5.8040833100676537E-3</v>
      </c>
      <c r="U101" s="116">
        <f>compofiinc!BY93</f>
        <v>6.1063403263688087E-3</v>
      </c>
      <c r="V101" s="145">
        <f>compofiinc!BZ93</f>
        <v>4.3528899550437927E-3</v>
      </c>
      <c r="Y101" s="634"/>
      <c r="Z101" s="634"/>
      <c r="AA101" s="634"/>
    </row>
    <row r="102" spans="1:27" ht="15.05">
      <c r="A102" s="148">
        <v>2005</v>
      </c>
      <c r="B102" s="689">
        <f>1-TD2b!B102</f>
        <v>0.5110546350479126</v>
      </c>
      <c r="C102" s="698">
        <f>1-TD2b!C102</f>
        <v>0.54544562101364136</v>
      </c>
      <c r="D102" s="438">
        <f>compofiinc!BO94</f>
        <v>0.52272889018058777</v>
      </c>
      <c r="E102" s="438">
        <f>compofiinc!BP94</f>
        <v>1.1491045355796814E-2</v>
      </c>
      <c r="F102" s="438">
        <f>compofiinc!BQ94</f>
        <v>8.6748525500297546E-3</v>
      </c>
      <c r="G102" s="438">
        <f>compofiinc!BR94</f>
        <v>1.1246670968830585E-2</v>
      </c>
      <c r="H102" s="438">
        <f>compofiinc!BS94</f>
        <v>-8.695854339748621E-3</v>
      </c>
      <c r="I102" s="711">
        <f>compofiinc!BF94</f>
        <v>0.10168987512588501</v>
      </c>
      <c r="J102" s="717">
        <f>compofiinc!BG94</f>
        <v>0.10558664798736572</v>
      </c>
      <c r="K102" s="147">
        <f>compofiinc!BH94</f>
        <v>0.11483043432235718</v>
      </c>
      <c r="L102" s="147">
        <f>compofiinc!BI94</f>
        <v>-3.8397312164306641E-3</v>
      </c>
      <c r="M102" s="147">
        <f>compofiinc!BJ94</f>
        <v>2.6666410267353058E-3</v>
      </c>
      <c r="N102" s="147">
        <f>compofiinc!BK94</f>
        <v>4.2957272380590439E-3</v>
      </c>
      <c r="O102" s="147">
        <f>compofiinc!BL94</f>
        <v>-1.2366431299597025E-2</v>
      </c>
      <c r="P102" s="726">
        <f>compofiinc!BT94</f>
        <v>0.40936475992202759</v>
      </c>
      <c r="Q102" s="705">
        <f>compofiinc!BU94</f>
        <v>0.43985897302627563</v>
      </c>
      <c r="R102" s="116">
        <f>compofiinc!BV94</f>
        <v>0.40789845585823059</v>
      </c>
      <c r="S102" s="116">
        <f>compofiinc!BW94</f>
        <v>1.5330776572227478E-2</v>
      </c>
      <c r="T102" s="116">
        <f>compofiinc!BX94</f>
        <v>6.0082115232944489E-3</v>
      </c>
      <c r="U102" s="116">
        <f>compofiinc!BY94</f>
        <v>6.9509437307715416E-3</v>
      </c>
      <c r="V102" s="145">
        <f>compofiinc!BZ94</f>
        <v>3.6705769598484039E-3</v>
      </c>
      <c r="Y102" s="634"/>
      <c r="Z102" s="634"/>
      <c r="AA102" s="634"/>
    </row>
    <row r="103" spans="1:27" ht="15.05">
      <c r="A103" s="148">
        <v>2006</v>
      </c>
      <c r="B103" s="689">
        <f>1-TD2b!B103</f>
        <v>0.50268203020095825</v>
      </c>
      <c r="C103" s="698">
        <f>1-TD2b!C103</f>
        <v>0.53989982604980469</v>
      </c>
      <c r="D103" s="438">
        <f>compofiinc!BO95</f>
        <v>0.51531365513801575</v>
      </c>
      <c r="E103" s="438">
        <f>compofiinc!BP95</f>
        <v>1.0496072471141815E-2</v>
      </c>
      <c r="F103" s="438">
        <f>compofiinc!BQ95</f>
        <v>9.2098601162433624E-3</v>
      </c>
      <c r="G103" s="438">
        <f>compofiinc!BR95</f>
        <v>1.3945410028100014E-2</v>
      </c>
      <c r="H103" s="438">
        <f>compofiinc!BS95</f>
        <v>-9.0651959180831909E-3</v>
      </c>
      <c r="I103" s="711">
        <f>compofiinc!BF95</f>
        <v>9.9684298038482666E-2</v>
      </c>
      <c r="J103" s="717">
        <f>compofiinc!BG95</f>
        <v>0.10403501987457275</v>
      </c>
      <c r="K103" s="147">
        <f>compofiinc!BH95</f>
        <v>0.11312168836593628</v>
      </c>
      <c r="L103" s="147">
        <f>compofiinc!BI95</f>
        <v>-4.2145773768424988E-3</v>
      </c>
      <c r="M103" s="147">
        <f>compofiinc!BJ95</f>
        <v>2.6748683303594589E-3</v>
      </c>
      <c r="N103" s="147">
        <f>compofiinc!BK95</f>
        <v>5.0010420382022858E-3</v>
      </c>
      <c r="O103" s="147">
        <f>compofiinc!BL95</f>
        <v>-1.2530689127743244E-2</v>
      </c>
      <c r="P103" s="726">
        <f>compofiinc!BT95</f>
        <v>0.40299773216247559</v>
      </c>
      <c r="Q103" s="705">
        <f>compofiinc!BU95</f>
        <v>0.43586480617523193</v>
      </c>
      <c r="R103" s="116">
        <f>compofiinc!BV95</f>
        <v>0.40219196677207947</v>
      </c>
      <c r="S103" s="116">
        <f>compofiinc!BW95</f>
        <v>1.4710649847984314E-2</v>
      </c>
      <c r="T103" s="116">
        <f>compofiinc!BX95</f>
        <v>6.5349917858839035E-3</v>
      </c>
      <c r="U103" s="116">
        <f>compofiinc!BY95</f>
        <v>8.944367989897728E-3</v>
      </c>
      <c r="V103" s="145">
        <f>compofiinc!BZ95</f>
        <v>3.4654932096600533E-3</v>
      </c>
      <c r="Y103" s="634"/>
      <c r="Z103" s="634"/>
      <c r="AA103" s="634"/>
    </row>
    <row r="104" spans="1:27" ht="15.05">
      <c r="A104" s="148">
        <v>2007</v>
      </c>
      <c r="B104" s="689">
        <f>1-TD2b!B104</f>
        <v>0.49721306562423706</v>
      </c>
      <c r="C104" s="698">
        <f>1-TD2b!C104</f>
        <v>0.53765204548835754</v>
      </c>
      <c r="D104" s="438">
        <f>compofiinc!BO96</f>
        <v>0.5136181116104126</v>
      </c>
      <c r="E104" s="438">
        <f>compofiinc!BP96</f>
        <v>7.3655024170875549E-3</v>
      </c>
      <c r="F104" s="438">
        <f>compofiinc!BQ96</f>
        <v>1.0013014078140259E-2</v>
      </c>
      <c r="G104" s="438">
        <f>compofiinc!BR96</f>
        <v>1.5809765085577965E-2</v>
      </c>
      <c r="H104" s="438">
        <f>compofiinc!BS96</f>
        <v>-9.1543202288448811E-3</v>
      </c>
      <c r="I104" s="711">
        <f>compofiinc!BF96</f>
        <v>9.9102020263671875E-2</v>
      </c>
      <c r="J104" s="717">
        <f>compofiinc!BG96</f>
        <v>0.1036115288734436</v>
      </c>
      <c r="K104" s="147">
        <f>compofiinc!BH96</f>
        <v>0.11403954029083252</v>
      </c>
      <c r="L104" s="147">
        <f>compofiinc!BI96</f>
        <v>-6.6468343138694763E-3</v>
      </c>
      <c r="M104" s="147">
        <f>compofiinc!BJ96</f>
        <v>2.9114317148923874E-3</v>
      </c>
      <c r="N104" s="147">
        <f>compofiinc!BK96</f>
        <v>5.7946648448705673E-3</v>
      </c>
      <c r="O104" s="147">
        <f>compofiinc!BL96</f>
        <v>-1.2487239670008421E-2</v>
      </c>
      <c r="P104" s="726">
        <f>compofiinc!BT96</f>
        <v>0.39811104536056519</v>
      </c>
      <c r="Q104" s="705">
        <f>compofiinc!BU96</f>
        <v>0.43404051661491394</v>
      </c>
      <c r="R104" s="116">
        <f>compofiinc!BV96</f>
        <v>0.39957857131958008</v>
      </c>
      <c r="S104" s="116">
        <f>compofiinc!BW96</f>
        <v>1.4012336730957031E-2</v>
      </c>
      <c r="T104" s="116">
        <f>compofiinc!BX96</f>
        <v>7.1015823632478714E-3</v>
      </c>
      <c r="U104" s="116">
        <f>compofiinc!BY96</f>
        <v>1.0015100240707397E-2</v>
      </c>
      <c r="V104" s="145">
        <f>compofiinc!BZ96</f>
        <v>3.3329194411635399E-3</v>
      </c>
      <c r="Y104" s="634"/>
      <c r="Z104" s="634"/>
      <c r="AA104" s="634"/>
    </row>
    <row r="105" spans="1:27" ht="15.05">
      <c r="A105" s="148">
        <v>2008</v>
      </c>
      <c r="B105" s="689">
        <f>1-TD2b!B105</f>
        <v>0.51311382651329041</v>
      </c>
      <c r="C105" s="698">
        <f>1-TD2b!C105</f>
        <v>0.53483989834785461</v>
      </c>
      <c r="D105" s="438">
        <f>compofiinc!BO97</f>
        <v>0.52250275015830994</v>
      </c>
      <c r="E105" s="438">
        <f>compofiinc!BP97</f>
        <v>1.2166798114776611E-5</v>
      </c>
      <c r="F105" s="438">
        <f>compofiinc!BQ97</f>
        <v>9.1636888682842255E-3</v>
      </c>
      <c r="G105" s="438">
        <f>compofiinc!BR97</f>
        <v>1.3715116307139397E-2</v>
      </c>
      <c r="H105" s="438">
        <f>compofiinc!BS97</f>
        <v>-1.0553868487477303E-2</v>
      </c>
      <c r="I105" s="711">
        <f>compofiinc!BF97</f>
        <v>9.5332741737365723E-2</v>
      </c>
      <c r="J105" s="717">
        <f>compofiinc!BG97</f>
        <v>9.570544958114624E-2</v>
      </c>
      <c r="K105" s="147">
        <f>compofiinc!BH97</f>
        <v>0.11427140235900879</v>
      </c>
      <c r="L105" s="147">
        <f>compofiinc!BI97</f>
        <v>-1.2468002736568451E-2</v>
      </c>
      <c r="M105" s="147">
        <f>compofiinc!BJ97</f>
        <v>2.8216131031513214E-3</v>
      </c>
      <c r="N105" s="147">
        <f>compofiinc!BK97</f>
        <v>5.2002761512994766E-3</v>
      </c>
      <c r="O105" s="147">
        <f>compofiinc!BL97</f>
        <v>-1.4119135215878487E-2</v>
      </c>
      <c r="P105" s="726">
        <f>compofiinc!BT97</f>
        <v>0.41778108477592468</v>
      </c>
      <c r="Q105" s="705">
        <f>compofiinc!BU97</f>
        <v>0.43913444876670837</v>
      </c>
      <c r="R105" s="116">
        <f>compofiinc!BV97</f>
        <v>0.40823134779930115</v>
      </c>
      <c r="S105" s="116">
        <f>compofiinc!BW97</f>
        <v>1.2480169534683228E-2</v>
      </c>
      <c r="T105" s="116">
        <f>compofiinc!BX97</f>
        <v>6.3420757651329041E-3</v>
      </c>
      <c r="U105" s="116">
        <f>compofiinc!BY97</f>
        <v>8.51484015583992E-3</v>
      </c>
      <c r="V105" s="145">
        <f>compofiinc!BZ97</f>
        <v>3.5652667284011841E-3</v>
      </c>
      <c r="Y105" s="634"/>
      <c r="Z105" s="634"/>
      <c r="AA105" s="634"/>
    </row>
    <row r="106" spans="1:27" ht="15.05">
      <c r="A106" s="152">
        <v>2009</v>
      </c>
      <c r="B106" s="692">
        <f>1-TD2b!B106</f>
        <v>0.52910670638084412</v>
      </c>
      <c r="C106" s="703">
        <f>1-TD2b!C106</f>
        <v>0.54006433486938477</v>
      </c>
      <c r="D106" s="549">
        <f>compofiinc!BO98</f>
        <v>0.53330346941947937</v>
      </c>
      <c r="E106" s="549">
        <f>compofiinc!BP98</f>
        <v>1.2819692492485046E-3</v>
      </c>
      <c r="F106" s="549">
        <f>compofiinc!BQ98</f>
        <v>7.9480456188321114E-3</v>
      </c>
      <c r="G106" s="549">
        <f>compofiinc!BR98</f>
        <v>1.1653011664748192E-2</v>
      </c>
      <c r="H106" s="549">
        <f>compofiinc!BS98</f>
        <v>-1.4122177613899112E-2</v>
      </c>
      <c r="I106" s="713">
        <f>compofiinc!BF98</f>
        <v>8.9416027069091797E-2</v>
      </c>
      <c r="J106" s="723">
        <f>compofiinc!BG98</f>
        <v>8.8805317878723145E-2</v>
      </c>
      <c r="K106" s="119">
        <f>compofiinc!BH98</f>
        <v>0.11102032661437988</v>
      </c>
      <c r="L106" s="119">
        <f>compofiinc!BI98</f>
        <v>-1.1581286787986755E-2</v>
      </c>
      <c r="M106" s="119">
        <f>compofiinc!BJ98</f>
        <v>2.5672391057014465E-3</v>
      </c>
      <c r="N106" s="119">
        <f>compofiinc!BK98</f>
        <v>4.5333318412303925E-3</v>
      </c>
      <c r="O106" s="119">
        <f>compofiinc!BL98</f>
        <v>-1.7734288005158305E-2</v>
      </c>
      <c r="P106" s="727">
        <f>compofiinc!BT98</f>
        <v>0.43969067931175232</v>
      </c>
      <c r="Q106" s="723">
        <f>compofiinc!BU98</f>
        <v>0.45125901699066162</v>
      </c>
      <c r="R106" s="119">
        <f>compofiinc!BV98</f>
        <v>0.42228314280509949</v>
      </c>
      <c r="S106" s="119">
        <f>compofiinc!BW98</f>
        <v>1.286325603723526E-2</v>
      </c>
      <c r="T106" s="119">
        <f>compofiinc!BX98</f>
        <v>5.3808065131306648E-3</v>
      </c>
      <c r="U106" s="119">
        <f>compofiinc!BY98</f>
        <v>7.1196798235177994E-3</v>
      </c>
      <c r="V106" s="149">
        <f>compofiinc!BZ98</f>
        <v>3.6121103912591934E-3</v>
      </c>
      <c r="Y106" s="634"/>
      <c r="Z106" s="634"/>
      <c r="AA106" s="634"/>
    </row>
    <row r="107" spans="1:27" ht="15.05">
      <c r="A107" s="148">
        <v>2010</v>
      </c>
      <c r="B107" s="689">
        <f>1-TD2b!B107</f>
        <v>0.51397040486335754</v>
      </c>
      <c r="C107" s="704">
        <f>1-TD2b!C107</f>
        <v>0.5312773585319519</v>
      </c>
      <c r="D107" s="551">
        <f>compofiinc!BO99</f>
        <v>0.52397057414054871</v>
      </c>
      <c r="E107" s="551">
        <f>compofiinc!BP99</f>
        <v>7.2257742285728455E-3</v>
      </c>
      <c r="F107" s="551">
        <f>compofiinc!BQ99</f>
        <v>7.8407730907201767E-3</v>
      </c>
      <c r="G107" s="551">
        <f>compofiinc!BR99</f>
        <v>8.4859896451234818E-3</v>
      </c>
      <c r="H107" s="551">
        <f>compofiinc!BS99</f>
        <v>-1.6245710692601278E-2</v>
      </c>
      <c r="I107" s="711">
        <f>compofiinc!BF99</f>
        <v>8.7380766868591309E-2</v>
      </c>
      <c r="J107" s="705">
        <f>compofiinc!BG99</f>
        <v>8.7266385555267334E-2</v>
      </c>
      <c r="K107" s="116">
        <f>compofiinc!BH99</f>
        <v>0.10822248458862305</v>
      </c>
      <c r="L107" s="116">
        <f>compofiinc!BI99</f>
        <v>-6.5887421369552612E-3</v>
      </c>
      <c r="M107" s="116">
        <f>compofiinc!BJ99</f>
        <v>2.3943111300468445E-3</v>
      </c>
      <c r="N107" s="116">
        <f>compofiinc!BK99</f>
        <v>3.4084711223840714E-3</v>
      </c>
      <c r="O107" s="116">
        <f>compofiinc!BL99</f>
        <v>-2.0170114032225683E-2</v>
      </c>
      <c r="P107" s="726">
        <f>compofiinc!BT99</f>
        <v>0.42658963799476624</v>
      </c>
      <c r="Q107" s="705">
        <f>compofiinc!BU99</f>
        <v>0.44401097297668457</v>
      </c>
      <c r="R107" s="116">
        <f>compofiinc!BV99</f>
        <v>0.41574808955192566</v>
      </c>
      <c r="S107" s="116">
        <f>compofiinc!BW99</f>
        <v>1.3814516365528107E-2</v>
      </c>
      <c r="T107" s="116">
        <f>compofiinc!BX99</f>
        <v>5.4464619606733322E-3</v>
      </c>
      <c r="U107" s="116">
        <f>compofiinc!BY99</f>
        <v>5.0775185227394104E-3</v>
      </c>
      <c r="V107" s="145">
        <f>compofiinc!BZ99</f>
        <v>3.9244033396244049E-3</v>
      </c>
      <c r="Y107" s="634"/>
      <c r="Z107" s="634"/>
      <c r="AA107" s="634"/>
    </row>
    <row r="108" spans="1:27" ht="15.05">
      <c r="A108" s="148">
        <v>2011</v>
      </c>
      <c r="B108" s="689">
        <f>1-TD2b!B108</f>
        <v>0.51220172643661499</v>
      </c>
      <c r="C108" s="704">
        <f>1-TD2b!C108</f>
        <v>0.52866393327713013</v>
      </c>
      <c r="D108" s="551">
        <f>compofiinc!BO100</f>
        <v>0.52043777704238892</v>
      </c>
      <c r="E108" s="551">
        <f>compofiinc!BP100</f>
        <v>9.8644644021987915E-3</v>
      </c>
      <c r="F108" s="551">
        <f>compofiinc!BQ100</f>
        <v>8.9544374495744705E-3</v>
      </c>
      <c r="G108" s="551">
        <f>compofiinc!BR100</f>
        <v>6.9286283105611801E-3</v>
      </c>
      <c r="H108" s="551">
        <f>compofiinc!BS100</f>
        <v>-1.7521387548185885E-2</v>
      </c>
      <c r="I108" s="711">
        <f>compofiinc!BF100</f>
        <v>8.6491167545318604E-2</v>
      </c>
      <c r="J108" s="705">
        <f>compofiinc!BG100</f>
        <v>8.5978507995605469E-2</v>
      </c>
      <c r="K108" s="116">
        <f>compofiinc!BH100</f>
        <v>0.10633081197738647</v>
      </c>
      <c r="L108" s="116">
        <f>compofiinc!BI100</f>
        <v>-4.5305564999580383E-3</v>
      </c>
      <c r="M108" s="116">
        <f>compofiinc!BJ100</f>
        <v>2.8317123651504517E-3</v>
      </c>
      <c r="N108" s="116">
        <f>compofiinc!BK100</f>
        <v>2.804245799779892E-3</v>
      </c>
      <c r="O108" s="116">
        <f>compofiinc!BL100</f>
        <v>-2.1457702503539622E-2</v>
      </c>
      <c r="P108" s="726">
        <f>compofiinc!BT100</f>
        <v>0.42571055889129639</v>
      </c>
      <c r="Q108" s="705">
        <f>compofiinc!BU100</f>
        <v>0.44268542528152466</v>
      </c>
      <c r="R108" s="116">
        <f>compofiinc!BV100</f>
        <v>0.41410696506500244</v>
      </c>
      <c r="S108" s="116">
        <f>compofiinc!BW100</f>
        <v>1.439502090215683E-2</v>
      </c>
      <c r="T108" s="116">
        <f>compofiinc!BX100</f>
        <v>6.1227250844240189E-3</v>
      </c>
      <c r="U108" s="116">
        <f>compofiinc!BY100</f>
        <v>4.1243825107812881E-3</v>
      </c>
      <c r="V108" s="145">
        <f>compofiinc!BZ100</f>
        <v>3.9363149553537369E-3</v>
      </c>
      <c r="Y108" s="634"/>
      <c r="Z108" s="634"/>
      <c r="AA108" s="634"/>
    </row>
    <row r="109" spans="1:27" ht="15.05">
      <c r="A109" s="148">
        <v>2012</v>
      </c>
      <c r="B109" s="689">
        <f>1-TD2b!B109</f>
        <v>0.48669338226318359</v>
      </c>
      <c r="C109" s="704">
        <f>1-TD2b!C109</f>
        <v>0.51352155208587646</v>
      </c>
      <c r="D109" s="551">
        <f>compofiinc!BO101</f>
        <v>0.50517889857292175</v>
      </c>
      <c r="E109" s="551">
        <f>compofiinc!BP101</f>
        <v>1.2190982699394226E-2</v>
      </c>
      <c r="F109" s="551">
        <f>compofiinc!BQ101</f>
        <v>8.8476333767175674E-3</v>
      </c>
      <c r="G109" s="551">
        <f>compofiinc!BR101</f>
        <v>5.3835790604352951E-3</v>
      </c>
      <c r="H109" s="551">
        <f>compofiinc!BS101</f>
        <v>-1.8079563276842237E-2</v>
      </c>
      <c r="I109" s="711">
        <f>compofiinc!BF101</f>
        <v>8.1631720066070557E-2</v>
      </c>
      <c r="J109" s="705">
        <f>compofiinc!BG101</f>
        <v>8.293616771697998E-2</v>
      </c>
      <c r="K109" s="116">
        <f>compofiinc!BH101</f>
        <v>0.10246312618255615</v>
      </c>
      <c r="L109" s="116">
        <f>compofiinc!BI101</f>
        <v>-2.3183897137641907E-3</v>
      </c>
      <c r="M109" s="116">
        <f>compofiinc!BJ101</f>
        <v>2.7378015220165253E-3</v>
      </c>
      <c r="N109" s="116">
        <f>compofiinc!BK101</f>
        <v>2.145928330719471E-3</v>
      </c>
      <c r="O109" s="116">
        <f>compofiinc!BL101</f>
        <v>-2.2092317463830113E-2</v>
      </c>
      <c r="P109" s="726">
        <f>compofiinc!BT101</f>
        <v>0.40506166219711304</v>
      </c>
      <c r="Q109" s="705">
        <f>compofiinc!BU101</f>
        <v>0.43058538436889648</v>
      </c>
      <c r="R109" s="116">
        <f>compofiinc!BV101</f>
        <v>0.4027157723903656</v>
      </c>
      <c r="S109" s="116">
        <f>compofiinc!BW101</f>
        <v>1.4509372413158417E-2</v>
      </c>
      <c r="T109" s="116">
        <f>compofiinc!BX101</f>
        <v>6.1098318547010422E-3</v>
      </c>
      <c r="U109" s="116">
        <f>compofiinc!BY101</f>
        <v>3.2376507297158241E-3</v>
      </c>
      <c r="V109" s="145">
        <f>compofiinc!BZ101</f>
        <v>4.0127541869878769E-3</v>
      </c>
      <c r="Y109" s="634"/>
      <c r="Z109" s="634"/>
      <c r="AA109" s="634"/>
    </row>
    <row r="110" spans="1:27" ht="15.05">
      <c r="A110" s="148">
        <v>2013</v>
      </c>
      <c r="B110" s="689">
        <f>1-TD2b!B110</f>
        <v>0.50607132911682129</v>
      </c>
      <c r="C110" s="704">
        <f>1-TD2b!C110</f>
        <v>0.52405387163162231</v>
      </c>
      <c r="D110" s="551">
        <f>compofiinc!BO102</f>
        <v>0.51664337515830994</v>
      </c>
      <c r="E110" s="551">
        <f>compofiinc!BP102</f>
        <v>1.1943817138671875E-2</v>
      </c>
      <c r="F110" s="551">
        <f>compofiinc!BQ102</f>
        <v>8.591916412115097E-3</v>
      </c>
      <c r="G110" s="551">
        <f>compofiinc!BR102</f>
        <v>4.7488291747868061E-3</v>
      </c>
      <c r="H110" s="551">
        <f>compofiinc!BS102</f>
        <v>-1.787410001270473E-2</v>
      </c>
      <c r="I110" s="711">
        <f>compofiinc!BF102</f>
        <v>8.4933578968048096E-2</v>
      </c>
      <c r="J110" s="705">
        <f>compofiinc!BG102</f>
        <v>8.4897041320800781E-2</v>
      </c>
      <c r="K110" s="116">
        <f>compofiinc!BH102</f>
        <v>0.10528749227523804</v>
      </c>
      <c r="L110" s="116">
        <f>compofiinc!BI102</f>
        <v>-2.8302967548370361E-3</v>
      </c>
      <c r="M110" s="116">
        <f>compofiinc!BJ102</f>
        <v>2.5325808674097061E-3</v>
      </c>
      <c r="N110" s="116">
        <f>compofiinc!BK102</f>
        <v>2.0122295245528221E-3</v>
      </c>
      <c r="O110" s="116">
        <f>compofiinc!BL102</f>
        <v>-2.2108883364126086E-2</v>
      </c>
      <c r="P110" s="726">
        <f>compofiinc!BT102</f>
        <v>0.42113775014877319</v>
      </c>
      <c r="Q110" s="705">
        <f>compofiinc!BU102</f>
        <v>0.43915683031082153</v>
      </c>
      <c r="R110" s="116">
        <f>compofiinc!BV102</f>
        <v>0.4113558828830719</v>
      </c>
      <c r="S110" s="116">
        <f>compofiinc!BW102</f>
        <v>1.4774113893508911E-2</v>
      </c>
      <c r="T110" s="116">
        <f>compofiinc!BX102</f>
        <v>6.0593355447053909E-3</v>
      </c>
      <c r="U110" s="116">
        <f>compofiinc!BY102</f>
        <v>2.736599650233984E-3</v>
      </c>
      <c r="V110" s="145">
        <f>compofiinc!BZ102</f>
        <v>4.2347833514213562E-3</v>
      </c>
      <c r="Y110" s="634"/>
      <c r="Z110" s="634"/>
      <c r="AA110" s="634"/>
    </row>
    <row r="111" spans="1:27" ht="15.05">
      <c r="A111" s="148">
        <v>2014</v>
      </c>
      <c r="B111" s="689">
        <f>1-TD2b!B111</f>
        <v>0.49423360824584961</v>
      </c>
      <c r="C111" s="704">
        <f>1-TD2b!C111</f>
        <v>0.51880940794944763</v>
      </c>
      <c r="D111" s="551">
        <f>compofiinc!BO103</f>
        <v>0.51025637984275818</v>
      </c>
      <c r="E111" s="551">
        <f>compofiinc!BP103</f>
        <v>1.2405514717102051E-2</v>
      </c>
      <c r="F111" s="551">
        <f>compofiinc!BQ103</f>
        <v>9.3095507472753525E-3</v>
      </c>
      <c r="G111" s="551">
        <f>compofiinc!BR103</f>
        <v>4.0432577952742577E-3</v>
      </c>
      <c r="H111" s="551">
        <f>compofiinc!BS103</f>
        <v>-1.7205286712851375E-2</v>
      </c>
      <c r="I111" s="711">
        <f>compofiinc!BF103</f>
        <v>8.4718763828277588E-2</v>
      </c>
      <c r="J111" s="705">
        <f>compofiinc!BG103</f>
        <v>8.5469186305999756E-2</v>
      </c>
      <c r="K111" s="116">
        <f>compofiinc!BH103</f>
        <v>0.1048729419708252</v>
      </c>
      <c r="L111" s="116">
        <f>compofiinc!BI103</f>
        <v>-2.1939948201179504E-3</v>
      </c>
      <c r="M111" s="116">
        <f>compofiinc!BJ103</f>
        <v>2.7492232620716095E-3</v>
      </c>
      <c r="N111" s="116">
        <f>compofiinc!BK103</f>
        <v>1.695854589343071E-3</v>
      </c>
      <c r="O111" s="116">
        <f>compofiinc!BL103</f>
        <v>-2.1654896379914135E-2</v>
      </c>
      <c r="P111" s="726">
        <f>compofiinc!BT103</f>
        <v>0.40951484441757202</v>
      </c>
      <c r="Q111" s="705">
        <f>compofiinc!BU103</f>
        <v>0.43334022164344788</v>
      </c>
      <c r="R111" s="116">
        <f>compofiinc!BV103</f>
        <v>0.40538343787193298</v>
      </c>
      <c r="S111" s="116">
        <f>compofiinc!BW103</f>
        <v>1.4599509537220001E-2</v>
      </c>
      <c r="T111" s="116">
        <f>compofiinc!BX103</f>
        <v>6.560327485203743E-3</v>
      </c>
      <c r="U111" s="116">
        <f>compofiinc!BY103</f>
        <v>2.3474032059311867E-3</v>
      </c>
      <c r="V111" s="145">
        <f>compofiinc!BZ103</f>
        <v>4.4496096670627594E-3</v>
      </c>
    </row>
    <row r="112" spans="1:27" ht="15.05">
      <c r="A112" s="148">
        <v>2015</v>
      </c>
      <c r="B112" s="689">
        <f>1-TD2b!B112</f>
        <v>1</v>
      </c>
      <c r="C112" s="704">
        <f>1-TD2b!C112</f>
        <v>1</v>
      </c>
      <c r="D112" s="551">
        <f>compofiinc!BO104</f>
        <v>0.50914266705513</v>
      </c>
      <c r="E112" s="551">
        <f>compofiinc!BP104</f>
        <v>1.1506311595439911E-2</v>
      </c>
      <c r="F112" s="551">
        <f>compofiinc!BQ104</f>
        <v>8.8447034358978271E-3</v>
      </c>
      <c r="G112" s="551">
        <f>compofiinc!BR104</f>
        <v>4.011999350041151E-3</v>
      </c>
      <c r="H112" s="551">
        <f>compofiinc!BS104</f>
        <v>-1.7263965681195259E-2</v>
      </c>
      <c r="I112" s="711">
        <f>compofiinc!BF104</f>
        <v>8.5059463977813721E-2</v>
      </c>
      <c r="J112" s="705">
        <f>compofiinc!BG104</f>
        <v>8.5426807403564453E-2</v>
      </c>
      <c r="K112" s="116">
        <f>compofiinc!BH104</f>
        <v>0.10571432113647461</v>
      </c>
      <c r="L112" s="116">
        <f>compofiinc!BI104</f>
        <v>-3.3390149474143982E-3</v>
      </c>
      <c r="M112" s="116">
        <f>compofiinc!BJ104</f>
        <v>2.7141310274600983E-3</v>
      </c>
      <c r="N112" s="116">
        <f>compofiinc!BK104</f>
        <v>1.7519798129796982E-3</v>
      </c>
      <c r="O112" s="116">
        <f>compofiinc!BL104</f>
        <v>-2.1414581686258316E-2</v>
      </c>
      <c r="P112" s="726">
        <f>compofiinc!BT104</f>
        <v>0.40769290924072266</v>
      </c>
      <c r="Q112" s="705">
        <f>compofiinc!BU104</f>
        <v>0.43081489205360413</v>
      </c>
      <c r="R112" s="116">
        <f>compofiinc!BV104</f>
        <v>0.4034283459186554</v>
      </c>
      <c r="S112" s="116">
        <f>compofiinc!BW104</f>
        <v>1.4845326542854309E-2</v>
      </c>
      <c r="T112" s="116">
        <f>compofiinc!BX104</f>
        <v>6.1305724084377289E-3</v>
      </c>
      <c r="U112" s="116">
        <f>compofiinc!BY104</f>
        <v>2.2600195370614529E-3</v>
      </c>
      <c r="V112" s="145">
        <f>compofiinc!BZ104</f>
        <v>4.1506160050630569E-3</v>
      </c>
    </row>
    <row r="113" spans="1:22" ht="15.05">
      <c r="A113" s="148">
        <v>2016</v>
      </c>
      <c r="B113" s="689">
        <f>1-TD2b!B113</f>
        <v>1</v>
      </c>
      <c r="C113" s="704">
        <f>1-TD2b!C113</f>
        <v>1</v>
      </c>
      <c r="D113" s="551">
        <f>compofiinc!BO105</f>
        <v>0.51141196489334106</v>
      </c>
      <c r="E113" s="551">
        <f>compofiinc!BP105</f>
        <v>1.1365689337253571E-2</v>
      </c>
      <c r="F113" s="551">
        <f>compofiinc!BQ105</f>
        <v>8.5404068231582642E-3</v>
      </c>
      <c r="G113" s="551">
        <f>compofiinc!BR105</f>
        <v>3.9458367973566055E-3</v>
      </c>
      <c r="H113" s="551">
        <f>compofiinc!BS105</f>
        <v>-1.6048665202106349E-2</v>
      </c>
      <c r="I113" s="711">
        <f>compofiinc!BF105</f>
        <v>8.6127519607543945E-2</v>
      </c>
      <c r="J113" s="705">
        <f>compofiinc!BG105</f>
        <v>8.6755931377410889E-2</v>
      </c>
      <c r="K113" s="116">
        <f>compofiinc!BH105</f>
        <v>0.10598796606063843</v>
      </c>
      <c r="L113" s="116">
        <f>compofiinc!BI105</f>
        <v>-3.2363906502723694E-3</v>
      </c>
      <c r="M113" s="116">
        <f>compofiinc!BJ105</f>
        <v>2.4757683277130127E-3</v>
      </c>
      <c r="N113" s="116">
        <f>compofiinc!BK105</f>
        <v>1.6827043145895004E-3</v>
      </c>
      <c r="O113" s="116">
        <f>compofiinc!BL105</f>
        <v>-2.0154095298494212E-2</v>
      </c>
      <c r="P113" s="726">
        <f>compofiinc!BT105</f>
        <v>0.41202616691589355</v>
      </c>
      <c r="Q113" s="705">
        <f>compofiinc!BU105</f>
        <v>0.43245929479598999</v>
      </c>
      <c r="R113" s="116">
        <f>compofiinc!BV105</f>
        <v>0.40542399883270264</v>
      </c>
      <c r="S113" s="116">
        <f>compofiinc!BW105</f>
        <v>1.460207998752594E-2</v>
      </c>
      <c r="T113" s="116">
        <f>compofiinc!BX105</f>
        <v>6.0646384954452515E-3</v>
      </c>
      <c r="U113" s="116">
        <f>compofiinc!BY105</f>
        <v>2.2631324827671051E-3</v>
      </c>
      <c r="V113" s="145">
        <f>compofiinc!BZ105</f>
        <v>4.1054300963878632E-3</v>
      </c>
    </row>
    <row r="114" spans="1:22" ht="15.05">
      <c r="A114" s="148">
        <v>2017</v>
      </c>
      <c r="B114" s="689"/>
      <c r="C114" s="705"/>
      <c r="D114" s="116"/>
      <c r="E114" s="116"/>
      <c r="F114" s="116"/>
      <c r="G114" s="116"/>
      <c r="H114" s="116"/>
      <c r="I114" s="711"/>
      <c r="J114" s="705"/>
      <c r="K114" s="116"/>
      <c r="L114" s="116"/>
      <c r="M114" s="116"/>
      <c r="N114" s="116"/>
      <c r="O114" s="116"/>
      <c r="P114" s="726"/>
      <c r="Q114" s="705"/>
      <c r="R114" s="116"/>
      <c r="S114" s="116"/>
      <c r="T114" s="116"/>
      <c r="U114" s="116"/>
      <c r="V114" s="145"/>
    </row>
    <row r="115" spans="1:22" ht="15.05">
      <c r="A115" s="148">
        <v>2018</v>
      </c>
      <c r="B115" s="689"/>
      <c r="C115" s="705"/>
      <c r="D115" s="116"/>
      <c r="E115" s="116"/>
      <c r="F115" s="116"/>
      <c r="G115" s="116"/>
      <c r="H115" s="116"/>
      <c r="I115" s="711"/>
      <c r="J115" s="705"/>
      <c r="K115" s="116"/>
      <c r="L115" s="116"/>
      <c r="M115" s="116"/>
      <c r="N115" s="116"/>
      <c r="O115" s="116"/>
      <c r="P115" s="726"/>
      <c r="Q115" s="705"/>
      <c r="R115" s="116"/>
      <c r="S115" s="116"/>
      <c r="T115" s="116"/>
      <c r="U115" s="116"/>
      <c r="V115" s="145"/>
    </row>
    <row r="116" spans="1:22" ht="15.05">
      <c r="A116" s="148">
        <v>2019</v>
      </c>
      <c r="B116" s="689"/>
      <c r="C116" s="705"/>
      <c r="D116" s="116"/>
      <c r="E116" s="116"/>
      <c r="F116" s="116"/>
      <c r="G116" s="116"/>
      <c r="H116" s="116"/>
      <c r="I116" s="711"/>
      <c r="J116" s="705"/>
      <c r="K116" s="116"/>
      <c r="L116" s="116"/>
      <c r="M116" s="116"/>
      <c r="N116" s="116"/>
      <c r="O116" s="116"/>
      <c r="P116" s="726"/>
      <c r="Q116" s="705"/>
      <c r="R116" s="116"/>
      <c r="S116" s="116"/>
      <c r="T116" s="116"/>
      <c r="U116" s="116"/>
      <c r="V116" s="145"/>
    </row>
    <row r="117" spans="1:22" ht="15.05">
      <c r="A117" s="148">
        <v>2020</v>
      </c>
      <c r="B117" s="689"/>
      <c r="C117" s="705"/>
      <c r="D117" s="116"/>
      <c r="E117" s="116"/>
      <c r="F117" s="116"/>
      <c r="G117" s="116"/>
      <c r="H117" s="116"/>
      <c r="I117" s="711"/>
      <c r="J117" s="705"/>
      <c r="K117" s="116"/>
      <c r="L117" s="116"/>
      <c r="M117" s="116"/>
      <c r="N117" s="116"/>
      <c r="O117" s="116"/>
      <c r="P117" s="726"/>
      <c r="Q117" s="705"/>
      <c r="R117" s="116"/>
      <c r="S117" s="116"/>
      <c r="T117" s="116"/>
      <c r="U117" s="116"/>
      <c r="V117" s="145"/>
    </row>
    <row r="118" spans="1:22" thickBot="1">
      <c r="A118" s="503"/>
      <c r="B118" s="501"/>
      <c r="C118" s="706"/>
      <c r="D118" s="114"/>
      <c r="E118" s="114"/>
      <c r="F118" s="114"/>
      <c r="G118" s="114"/>
      <c r="H118" s="114"/>
      <c r="I118" s="114"/>
      <c r="J118" s="706"/>
      <c r="K118" s="114"/>
      <c r="L118" s="114"/>
      <c r="M118" s="114"/>
      <c r="N118" s="114"/>
      <c r="O118" s="114"/>
      <c r="P118" s="114"/>
      <c r="Q118" s="706"/>
      <c r="R118" s="114"/>
      <c r="S118" s="114"/>
      <c r="T118" s="114"/>
      <c r="U118" s="114"/>
      <c r="V118" s="244"/>
    </row>
    <row r="119" spans="1:22" ht="16.100000000000001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124"/>
  <sheetViews>
    <sheetView workbookViewId="0">
      <pane xSplit="1" ySplit="9" topLeftCell="B71" activePane="bottomRight" state="frozen"/>
      <selection activeCell="D32" sqref="D32"/>
      <selection pane="topRight" activeCell="D32" sqref="D32"/>
      <selection pane="bottomLeft" activeCell="D32" sqref="D32"/>
      <selection pane="bottomRight" activeCell="L113" sqref="L59:L113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2" width="12.6640625" style="59" customWidth="1"/>
    <col min="13" max="16384" width="10.83203125" style="59"/>
  </cols>
  <sheetData>
    <row r="1" spans="1:15">
      <c r="A1" s="55" t="s">
        <v>37</v>
      </c>
      <c r="B1" s="55"/>
      <c r="D1" s="111"/>
      <c r="E1" s="110"/>
      <c r="F1" s="111"/>
      <c r="G1" s="111"/>
      <c r="H1" s="111"/>
      <c r="I1" s="111"/>
      <c r="J1" s="111"/>
      <c r="K1" s="111"/>
    </row>
    <row r="2" spans="1:15">
      <c r="F2" s="109"/>
    </row>
    <row r="3" spans="1:15" ht="15.55" thickBot="1"/>
    <row r="4" spans="1:15" ht="25" customHeight="1" thickTop="1">
      <c r="A4" s="1428" t="s">
        <v>130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5">
      <c r="A5" s="107"/>
      <c r="B5" s="108"/>
      <c r="C5" s="62"/>
      <c r="D5" s="62"/>
      <c r="E5" s="62"/>
      <c r="F5" s="62"/>
      <c r="G5" s="62"/>
      <c r="H5" s="62"/>
      <c r="I5" s="62"/>
      <c r="J5" s="62"/>
      <c r="K5" s="62"/>
      <c r="L5" s="220"/>
    </row>
    <row r="6" spans="1:15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48" t="s">
        <v>27</v>
      </c>
      <c r="L6" s="536" t="s">
        <v>26</v>
      </c>
    </row>
    <row r="7" spans="1:15" ht="30.95" customHeight="1">
      <c r="A7" s="107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5" ht="19.95" customHeight="1">
      <c r="A8" s="107"/>
      <c r="B8" s="1424" t="s">
        <v>1353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7"/>
    </row>
    <row r="9" spans="1:15" s="98" customFormat="1" ht="30.95" customHeight="1">
      <c r="A9" s="106"/>
      <c r="B9" s="452" t="s">
        <v>38</v>
      </c>
      <c r="C9" s="339" t="s">
        <v>16</v>
      </c>
      <c r="D9" s="105" t="s">
        <v>58</v>
      </c>
      <c r="E9" s="211" t="s">
        <v>59</v>
      </c>
      <c r="F9" s="339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221" t="s">
        <v>143</v>
      </c>
      <c r="O9" s="528" t="s">
        <v>39</v>
      </c>
    </row>
    <row r="10" spans="1:15" s="98" customFormat="1" ht="15.05" customHeight="1">
      <c r="A10" s="651">
        <v>1913</v>
      </c>
      <c r="B10" s="652">
        <f>avgprinc!B2</f>
        <v>12453.640699055819</v>
      </c>
      <c r="C10" s="96">
        <f>avgprinc!BC2</f>
        <v>8054.9838778305848</v>
      </c>
      <c r="D10" s="95"/>
      <c r="E10" s="212"/>
      <c r="F10" s="96">
        <f>avgprinc!M2</f>
        <v>52041.552090082914</v>
      </c>
      <c r="G10" s="95">
        <f>avgprinc!S2</f>
        <v>77886.365495762948</v>
      </c>
      <c r="H10" s="343">
        <f>avgprinc!Y2</f>
        <v>231740.09001668217</v>
      </c>
      <c r="I10" s="95">
        <f>avgprinc!AE2</f>
        <v>389502.33922021044</v>
      </c>
      <c r="J10" s="343">
        <f>avgprinc!AK2</f>
        <v>1066680.3562669032</v>
      </c>
      <c r="K10" s="95">
        <f>avgprinc!AQ2</f>
        <v>3743860.1524060802</v>
      </c>
      <c r="L10" s="222"/>
      <c r="O10" s="529">
        <v>-21.164927924355652</v>
      </c>
    </row>
    <row r="11" spans="1:15" s="98" customFormat="1" ht="15.05" customHeight="1">
      <c r="A11" s="653">
        <v>1914</v>
      </c>
      <c r="B11" s="652">
        <f>avgprinc!B3</f>
        <v>11251.638287551787</v>
      </c>
      <c r="C11" s="96">
        <f>avgprinc!BC3</f>
        <v>7210.5576122760895</v>
      </c>
      <c r="D11" s="95"/>
      <c r="E11" s="213"/>
      <c r="F11" s="96">
        <f>avgprinc!M3</f>
        <v>47621.364365033041</v>
      </c>
      <c r="G11" s="95">
        <f>avgprinc!S3</f>
        <v>71757.966657318902</v>
      </c>
      <c r="H11" s="343">
        <f>avgprinc!Y3</f>
        <v>214740.0794730171</v>
      </c>
      <c r="I11" s="95">
        <f>avgprinc!AE3</f>
        <v>363883.167145563</v>
      </c>
      <c r="J11" s="343">
        <f>avgprinc!AK3</f>
        <v>979002.9875042577</v>
      </c>
      <c r="K11" s="95">
        <f>avgprinc!AQ3</f>
        <v>3636383.8339548465</v>
      </c>
      <c r="L11" s="222"/>
      <c r="O11" s="529">
        <v>-18.778011322610837</v>
      </c>
    </row>
    <row r="12" spans="1:15" s="98" customFormat="1" ht="15.05" customHeight="1">
      <c r="A12" s="653">
        <v>1915</v>
      </c>
      <c r="B12" s="652">
        <f>avgprinc!B4</f>
        <v>11475.023740684615</v>
      </c>
      <c r="C12" s="96">
        <f>avgprinc!BC4</f>
        <v>7442.6671193936454</v>
      </c>
      <c r="D12" s="95"/>
      <c r="E12" s="213"/>
      <c r="F12" s="96">
        <f>avgprinc!M4</f>
        <v>47766.233332303345</v>
      </c>
      <c r="G12" s="95">
        <f>avgprinc!S4</f>
        <v>71543.608403854189</v>
      </c>
      <c r="H12" s="343">
        <f>avgprinc!Y4</f>
        <v>212786.41821497024</v>
      </c>
      <c r="I12" s="95">
        <f>avgprinc!AE4</f>
        <v>361781.29333698016</v>
      </c>
      <c r="J12" s="343">
        <f>avgprinc!AK4</f>
        <v>1045507.180038253</v>
      </c>
      <c r="K12" s="95">
        <f>avgprinc!AQ4</f>
        <v>4740662.9452316891</v>
      </c>
      <c r="L12" s="222"/>
      <c r="O12" s="529">
        <v>-19.387604650044523</v>
      </c>
    </row>
    <row r="13" spans="1:15" s="98" customFormat="1" ht="15.05" customHeight="1">
      <c r="A13" s="653">
        <v>1916</v>
      </c>
      <c r="B13" s="652">
        <f>avgprinc!B5</f>
        <v>13085.255791237438</v>
      </c>
      <c r="C13" s="96">
        <f>avgprinc!BC5</f>
        <v>8170.788159468123</v>
      </c>
      <c r="D13" s="95"/>
      <c r="E13" s="213"/>
      <c r="F13" s="96">
        <f>avgprinc!M5</f>
        <v>57315.464477161288</v>
      </c>
      <c r="G13" s="95">
        <f>avgprinc!S5</f>
        <v>88202.112962243846</v>
      </c>
      <c r="H13" s="343">
        <f>avgprinc!Y5</f>
        <v>267669.10299570073</v>
      </c>
      <c r="I13" s="95">
        <f>avgprinc!AE5</f>
        <v>452323.01307141286</v>
      </c>
      <c r="J13" s="343">
        <f>avgprinc!AK5</f>
        <v>1451033.5243194348</v>
      </c>
      <c r="K13" s="95">
        <f>avgprinc!AQ5</f>
        <v>6514934.8809804888</v>
      </c>
      <c r="L13" s="222"/>
      <c r="O13" s="529">
        <v>-21.787640754293534</v>
      </c>
    </row>
    <row r="14" spans="1:15" s="98" customFormat="1" ht="15.05" customHeight="1">
      <c r="A14" s="653">
        <v>1917</v>
      </c>
      <c r="B14" s="652">
        <f>avgprinc!B6</f>
        <v>12880.420722557656</v>
      </c>
      <c r="C14" s="96">
        <f>avgprinc!BC6</f>
        <v>7969.6073468011391</v>
      </c>
      <c r="D14" s="95"/>
      <c r="E14" s="214"/>
      <c r="F14" s="96">
        <f>avgprinc!M6</f>
        <v>57077.741104366309</v>
      </c>
      <c r="G14" s="95">
        <f>avgprinc!S6</f>
        <v>88594.905514728584</v>
      </c>
      <c r="H14" s="343">
        <f>avgprinc!Y6</f>
        <v>256159.93931388546</v>
      </c>
      <c r="I14" s="95">
        <f>avgprinc!AE6</f>
        <v>418905.6540600154</v>
      </c>
      <c r="J14" s="343">
        <f>avgprinc!AK6</f>
        <v>1273938.7205747718</v>
      </c>
      <c r="K14" s="95">
        <f>avgprinc!AQ6</f>
        <v>5211343.3102341117</v>
      </c>
      <c r="L14" s="222"/>
      <c r="O14" s="529">
        <v>-21.62135168689565</v>
      </c>
    </row>
    <row r="15" spans="1:15" s="98" customFormat="1" ht="15.05" customHeight="1">
      <c r="A15" s="653">
        <v>1918</v>
      </c>
      <c r="B15" s="652">
        <f>avgprinc!B7</f>
        <v>13628.167769130052</v>
      </c>
      <c r="C15" s="96">
        <f>avgprinc!BC7</f>
        <v>8594.0220920667452</v>
      </c>
      <c r="D15" s="95"/>
      <c r="E15" s="215"/>
      <c r="F15" s="96">
        <f>avgprinc!M7</f>
        <v>58935.478862699849</v>
      </c>
      <c r="G15" s="95">
        <f>avgprinc!S7</f>
        <v>91282.636263829147</v>
      </c>
      <c r="H15" s="343">
        <f>avgprinc!Y7</f>
        <v>257392.46257219434</v>
      </c>
      <c r="I15" s="95">
        <f>avgprinc!AE7</f>
        <v>407054.63796524133</v>
      </c>
      <c r="J15" s="343">
        <f>avgprinc!AK7</f>
        <v>1154198.8796856692</v>
      </c>
      <c r="K15" s="95">
        <f>avgprinc!AQ7</f>
        <v>4326809.9832620481</v>
      </c>
      <c r="L15" s="222"/>
      <c r="O15" s="529">
        <v>-22.779374754378296</v>
      </c>
    </row>
    <row r="16" spans="1:15" s="98" customFormat="1" ht="15.05" customHeight="1">
      <c r="A16" s="654">
        <v>1919</v>
      </c>
      <c r="B16" s="655">
        <f>avgprinc!B8</f>
        <v>12913.410893311244</v>
      </c>
      <c r="C16" s="100">
        <f>avgprinc!BC8</f>
        <v>7882.4149706150174</v>
      </c>
      <c r="D16" s="99"/>
      <c r="E16" s="216"/>
      <c r="F16" s="100">
        <f>avgprinc!M8</f>
        <v>58192.374197577272</v>
      </c>
      <c r="G16" s="99">
        <f>avgprinc!S8</f>
        <v>92892.795660087912</v>
      </c>
      <c r="H16" s="342">
        <f>avgprinc!Y8</f>
        <v>269196.78234059981</v>
      </c>
      <c r="I16" s="99">
        <f>avgprinc!AE8</f>
        <v>423626.12023736048</v>
      </c>
      <c r="J16" s="342">
        <f>avgprinc!AK8</f>
        <v>1169818.4537323541</v>
      </c>
      <c r="K16" s="99">
        <f>avgprinc!AQ8</f>
        <v>4146984.8353068489</v>
      </c>
      <c r="L16" s="356"/>
      <c r="O16" s="529">
        <v>-21.761339922302795</v>
      </c>
    </row>
    <row r="17" spans="1:15" s="98" customFormat="1" ht="15.05" customHeight="1">
      <c r="A17" s="653">
        <v>1920</v>
      </c>
      <c r="B17" s="652">
        <f>avgprinc!B9</f>
        <v>12633.222220827045</v>
      </c>
      <c r="C17" s="96">
        <f>avgprinc!BC9</f>
        <v>8003.0383237235592</v>
      </c>
      <c r="D17" s="95"/>
      <c r="E17" s="215"/>
      <c r="F17" s="96">
        <f>avgprinc!M9</f>
        <v>54304.877294758415</v>
      </c>
      <c r="G17" s="95">
        <f>avgprinc!S9</f>
        <v>84171.338043421172</v>
      </c>
      <c r="H17" s="343">
        <f>avgprinc!Y9</f>
        <v>231692.74842937139</v>
      </c>
      <c r="I17" s="95">
        <f>avgprinc!AE9</f>
        <v>354578.02526909002</v>
      </c>
      <c r="J17" s="343">
        <f>avgprinc!AK9</f>
        <v>895274.24003020884</v>
      </c>
      <c r="K17" s="95">
        <f>avgprinc!AQ9</f>
        <v>2823853.1978673567</v>
      </c>
      <c r="L17" s="222"/>
      <c r="O17" s="529">
        <v>-21.123355158346385</v>
      </c>
    </row>
    <row r="18" spans="1:15" s="98" customFormat="1" ht="15.05" customHeight="1">
      <c r="A18" s="653">
        <v>1921</v>
      </c>
      <c r="B18" s="652">
        <f>avgprinc!B10</f>
        <v>11389.959488359831</v>
      </c>
      <c r="C18" s="96">
        <f>avgprinc!BC10</f>
        <v>6834.1844878989386</v>
      </c>
      <c r="D18" s="95"/>
      <c r="E18" s="215"/>
      <c r="F18" s="96">
        <f>avgprinc!M10</f>
        <v>52391.934492507877</v>
      </c>
      <c r="G18" s="95">
        <f>avgprinc!S10</f>
        <v>78399.793950218009</v>
      </c>
      <c r="H18" s="343">
        <f>avgprinc!Y10</f>
        <v>205469.8872123519</v>
      </c>
      <c r="I18" s="95">
        <f>avgprinc!AE10</f>
        <v>312123.68000470102</v>
      </c>
      <c r="J18" s="343">
        <f>avgprinc!AK10</f>
        <v>776275.6535960756</v>
      </c>
      <c r="K18" s="95">
        <f>avgprinc!AQ10</f>
        <v>2348809.3522986434</v>
      </c>
      <c r="L18" s="222"/>
      <c r="O18" s="529">
        <v>-19.152898451915462</v>
      </c>
    </row>
    <row r="19" spans="1:15" s="98" customFormat="1" ht="15.05" customHeight="1">
      <c r="A19" s="653">
        <v>1922</v>
      </c>
      <c r="B19" s="652">
        <f>avgprinc!B11</f>
        <v>12362.557568012999</v>
      </c>
      <c r="C19" s="96">
        <f>avgprinc!BC11</f>
        <v>7557.384746931456</v>
      </c>
      <c r="D19" s="95"/>
      <c r="E19" s="215"/>
      <c r="F19" s="96">
        <f>avgprinc!M11</f>
        <v>55609.11295774686</v>
      </c>
      <c r="G19" s="95">
        <f>avgprinc!S11</f>
        <v>83131.904445522203</v>
      </c>
      <c r="H19" s="343">
        <f>avgprinc!Y11</f>
        <v>216283.3025683499</v>
      </c>
      <c r="I19" s="95">
        <f>avgprinc!AE11</f>
        <v>328517.35760556761</v>
      </c>
      <c r="J19" s="343">
        <f>avgprinc!AK11</f>
        <v>824115.11839789455</v>
      </c>
      <c r="K19" s="95">
        <f>avgprinc!AQ11</f>
        <v>2675006.9097561315</v>
      </c>
      <c r="L19" s="222"/>
      <c r="O19" s="529">
        <v>-20.794690173115669</v>
      </c>
    </row>
    <row r="20" spans="1:15" s="98" customFormat="1" ht="15.05" customHeight="1">
      <c r="A20" s="653">
        <v>1923</v>
      </c>
      <c r="B20" s="652">
        <f>avgprinc!B12</f>
        <v>13912.116612586788</v>
      </c>
      <c r="C20" s="96">
        <f>avgprinc!BC12</f>
        <v>8853.1743140762792</v>
      </c>
      <c r="D20" s="95"/>
      <c r="E20" s="215"/>
      <c r="F20" s="96">
        <f>avgprinc!M12</f>
        <v>59442.597299181347</v>
      </c>
      <c r="G20" s="95">
        <f>avgprinc!S12</f>
        <v>89307.275408019821</v>
      </c>
      <c r="H20" s="343">
        <f>avgprinc!Y12</f>
        <v>236509.85639130502</v>
      </c>
      <c r="I20" s="95">
        <f>avgprinc!AE12</f>
        <v>364254.36764642131</v>
      </c>
      <c r="J20" s="343">
        <f>avgprinc!AK12</f>
        <v>933324.5586196417</v>
      </c>
      <c r="K20" s="95">
        <f>avgprinc!AQ12</f>
        <v>3127914.7489135005</v>
      </c>
      <c r="L20" s="222"/>
      <c r="O20" s="529">
        <v>-23.348525725816216</v>
      </c>
    </row>
    <row r="21" spans="1:15" s="98" customFormat="1" ht="15.05" customHeight="1">
      <c r="A21" s="653">
        <v>1924</v>
      </c>
      <c r="B21" s="652">
        <f>avgprinc!B13</f>
        <v>13734.007233497683</v>
      </c>
      <c r="C21" s="96">
        <f>avgprinc!BC13</f>
        <v>8425.5387247897997</v>
      </c>
      <c r="D21" s="95"/>
      <c r="E21" s="215"/>
      <c r="F21" s="96">
        <f>avgprinc!M13</f>
        <v>61510.223811868629</v>
      </c>
      <c r="G21" s="95">
        <f>avgprinc!S13</f>
        <v>91798.515773083695</v>
      </c>
      <c r="H21" s="343">
        <f>avgprinc!Y13</f>
        <v>242493.81452459158</v>
      </c>
      <c r="I21" s="95">
        <f>avgprinc!AE13</f>
        <v>372583.29430266313</v>
      </c>
      <c r="J21" s="343">
        <f>avgprinc!AK13</f>
        <v>951988.26209170918</v>
      </c>
      <c r="K21" s="95">
        <f>avgprinc!AQ13</f>
        <v>3182348.0550957634</v>
      </c>
      <c r="L21" s="222"/>
      <c r="O21" s="529">
        <v>-22.862830693647993</v>
      </c>
    </row>
    <row r="22" spans="1:15" s="98" customFormat="1" ht="15.05" customHeight="1">
      <c r="A22" s="653">
        <v>1925</v>
      </c>
      <c r="B22" s="652">
        <f>avgprinc!B14</f>
        <v>13981.649658795408</v>
      </c>
      <c r="C22" s="96">
        <f>avgprinc!BC14</f>
        <v>8304.5195882923326</v>
      </c>
      <c r="D22" s="95"/>
      <c r="E22" s="215"/>
      <c r="F22" s="96">
        <f>avgprinc!M14</f>
        <v>65075.82029332305</v>
      </c>
      <c r="G22" s="95">
        <f>avgprinc!S14</f>
        <v>100528.74513947901</v>
      </c>
      <c r="H22" s="343">
        <f>avgprinc!Y14</f>
        <v>279046.13052076445</v>
      </c>
      <c r="I22" s="95">
        <f>avgprinc!AE14</f>
        <v>431101.27525342727</v>
      </c>
      <c r="J22" s="343">
        <f>avgprinc!AK14</f>
        <v>1137721.4652987758</v>
      </c>
      <c r="K22" s="95">
        <f>avgprinc!AQ14</f>
        <v>4201560.3922471935</v>
      </c>
      <c r="L22" s="222"/>
      <c r="O22" s="529">
        <v>-23.336543433693805</v>
      </c>
    </row>
    <row r="23" spans="1:15" s="98" customFormat="1" ht="15.05" customHeight="1">
      <c r="A23" s="653">
        <v>1926</v>
      </c>
      <c r="B23" s="652">
        <f>avgprinc!B15</f>
        <v>14635.227708763145</v>
      </c>
      <c r="C23" s="96">
        <f>avgprinc!BC15</f>
        <v>8627.2803844698046</v>
      </c>
      <c r="D23" s="95"/>
      <c r="E23" s="215"/>
      <c r="F23" s="96">
        <f>avgprinc!M15</f>
        <v>68706.753627403188</v>
      </c>
      <c r="G23" s="95">
        <f>avgprinc!S15</f>
        <v>108190.59422439587</v>
      </c>
      <c r="H23" s="343">
        <f>avgprinc!Y15</f>
        <v>311723.48097076878</v>
      </c>
      <c r="I23" s="95">
        <f>avgprinc!AE15</f>
        <v>486418.89454387751</v>
      </c>
      <c r="J23" s="343">
        <f>avgprinc!AK15</f>
        <v>1336091.1334583091</v>
      </c>
      <c r="K23" s="95">
        <f>avgprinc!AQ15</f>
        <v>5191818.0956164617</v>
      </c>
      <c r="L23" s="222"/>
      <c r="O23" s="529">
        <v>-24.558943990308762</v>
      </c>
    </row>
    <row r="24" spans="1:15" s="98" customFormat="1" ht="15.05" customHeight="1">
      <c r="A24" s="653">
        <v>1927</v>
      </c>
      <c r="B24" s="652">
        <f>avgprinc!B16</f>
        <v>14366.116334894405</v>
      </c>
      <c r="C24" s="96">
        <f>avgprinc!BC16</f>
        <v>8574.2274991873455</v>
      </c>
      <c r="D24" s="95"/>
      <c r="E24" s="215"/>
      <c r="F24" s="96">
        <f>avgprinc!M16</f>
        <v>66493.115856257966</v>
      </c>
      <c r="G24" s="95">
        <f>avgprinc!S16</f>
        <v>103833.87143537859</v>
      </c>
      <c r="H24" s="343">
        <f>avgprinc!Y16</f>
        <v>292757.61398651067</v>
      </c>
      <c r="I24" s="95">
        <f>avgprinc!AE16</f>
        <v>453025.25236078078</v>
      </c>
      <c r="J24" s="343">
        <f>avgprinc!AK16</f>
        <v>1225316.7199647094</v>
      </c>
      <c r="K24" s="95">
        <f>avgprinc!AQ16</f>
        <v>4714624.790134469</v>
      </c>
      <c r="L24" s="222"/>
      <c r="O24" s="529">
        <v>-23.971278764942326</v>
      </c>
    </row>
    <row r="25" spans="1:15" s="98" customFormat="1" ht="15.05" customHeight="1">
      <c r="A25" s="653">
        <v>1928</v>
      </c>
      <c r="B25" s="652">
        <f>avgprinc!B17</f>
        <v>14521.462888667993</v>
      </c>
      <c r="C25" s="96">
        <f>avgprinc!BC17</f>
        <v>8484.4205701418177</v>
      </c>
      <c r="D25" s="95"/>
      <c r="E25" s="215"/>
      <c r="F25" s="96">
        <f>avgprinc!M17</f>
        <v>68854.843755403548</v>
      </c>
      <c r="G25" s="95">
        <f>avgprinc!S17</f>
        <v>107779.24660316105</v>
      </c>
      <c r="H25" s="343">
        <f>avgprinc!Y17</f>
        <v>310290.13190845161</v>
      </c>
      <c r="I25" s="95">
        <f>avgprinc!AE17</f>
        <v>485315.92003765621</v>
      </c>
      <c r="J25" s="343">
        <f>avgprinc!AK17</f>
        <v>1370146.2898014733</v>
      </c>
      <c r="K25" s="95">
        <f>avgprinc!AQ17</f>
        <v>5646232.7124570059</v>
      </c>
      <c r="L25" s="222"/>
      <c r="O25" s="529">
        <v>-24.330421442973602</v>
      </c>
    </row>
    <row r="26" spans="1:15" s="98" customFormat="1" ht="15.05" customHeight="1">
      <c r="A26" s="654">
        <v>1929</v>
      </c>
      <c r="B26" s="655">
        <f>avgprinc!B18</f>
        <v>15245.38417192897</v>
      </c>
      <c r="C26" s="100">
        <f>avgprinc!BC18</f>
        <v>9141.7986381553001</v>
      </c>
      <c r="D26" s="99"/>
      <c r="E26" s="216"/>
      <c r="F26" s="100">
        <f>avgprinc!M18</f>
        <v>70177.653975892012</v>
      </c>
      <c r="G26" s="99">
        <f>avgprinc!S18</f>
        <v>110871.40171952092</v>
      </c>
      <c r="H26" s="342">
        <f>avgprinc!Y18</f>
        <v>321533.75234938273</v>
      </c>
      <c r="I26" s="99">
        <f>avgprinc!AE18</f>
        <v>505452.48465928354</v>
      </c>
      <c r="J26" s="342">
        <f>avgprinc!AK18</f>
        <v>1461518.3977229465</v>
      </c>
      <c r="K26" s="99">
        <f>avgprinc!AQ18</f>
        <v>6330054.4105135314</v>
      </c>
      <c r="L26" s="356"/>
      <c r="O26" s="529">
        <v>-25.534729590130155</v>
      </c>
    </row>
    <row r="27" spans="1:15" s="98" customFormat="1" ht="15.05" customHeight="1">
      <c r="A27" s="653">
        <v>1930</v>
      </c>
      <c r="B27" s="652">
        <f>avgprinc!B19</f>
        <v>13728.896641891264</v>
      </c>
      <c r="C27" s="96">
        <f>avgprinc!BC19</f>
        <v>8402.8520529494981</v>
      </c>
      <c r="D27" s="95"/>
      <c r="E27" s="215"/>
      <c r="F27" s="96">
        <f>avgprinc!M19</f>
        <v>61663.29794236715</v>
      </c>
      <c r="G27" s="95">
        <f>avgprinc!S19</f>
        <v>92933.7790912278</v>
      </c>
      <c r="H27" s="343">
        <f>avgprinc!Y19</f>
        <v>249384.70805384938</v>
      </c>
      <c r="I27" s="95">
        <f>avgprinc!AE19</f>
        <v>378585.16301813722</v>
      </c>
      <c r="J27" s="343">
        <f>avgprinc!AK19</f>
        <v>994738.93407342478</v>
      </c>
      <c r="K27" s="95">
        <f>avgprinc!AQ19</f>
        <v>3741088.4104194883</v>
      </c>
      <c r="L27" s="222"/>
      <c r="O27" s="529">
        <v>-23.055739584800904</v>
      </c>
    </row>
    <row r="28" spans="1:15" s="98" customFormat="1" ht="15.05" customHeight="1">
      <c r="A28" s="653">
        <v>1931</v>
      </c>
      <c r="B28" s="652">
        <f>avgprinc!B20</f>
        <v>12273.630076671889</v>
      </c>
      <c r="C28" s="96">
        <f>avgprinc!BC20</f>
        <v>7568.4147646801584</v>
      </c>
      <c r="D28" s="95"/>
      <c r="E28" s="215"/>
      <c r="F28" s="96">
        <f>avgprinc!M20</f>
        <v>54620.567884597433</v>
      </c>
      <c r="G28" s="95">
        <f>avgprinc!S20</f>
        <v>77701.260198314892</v>
      </c>
      <c r="H28" s="343">
        <f>avgprinc!Y20</f>
        <v>195387.84669556635</v>
      </c>
      <c r="I28" s="95">
        <f>avgprinc!AE20</f>
        <v>282942.51175685605</v>
      </c>
      <c r="J28" s="343">
        <f>avgprinc!AK20</f>
        <v>655359.91921228427</v>
      </c>
      <c r="K28" s="95">
        <f>avgprinc!AQ20</f>
        <v>2031223.8493356039</v>
      </c>
      <c r="L28" s="222"/>
      <c r="O28" s="529">
        <v>-20.625787776614743</v>
      </c>
    </row>
    <row r="29" spans="1:15" s="98" customFormat="1" ht="15.05" customHeight="1">
      <c r="A29" s="653">
        <v>1932</v>
      </c>
      <c r="B29" s="652">
        <f>avgprinc!B21</f>
        <v>10372.096825022849</v>
      </c>
      <c r="C29" s="96">
        <f>avgprinc!BC21</f>
        <v>6191.9733115560539</v>
      </c>
      <c r="D29" s="95"/>
      <c r="E29" s="215"/>
      <c r="F29" s="96">
        <f>avgprinc!M21</f>
        <v>47993.208446224024</v>
      </c>
      <c r="G29" s="95">
        <f>avgprinc!S21</f>
        <v>67634.874512619033</v>
      </c>
      <c r="H29" s="343">
        <f>avgprinc!Y21</f>
        <v>163229.74744297256</v>
      </c>
      <c r="I29" s="95">
        <f>avgprinc!AE21</f>
        <v>240066.07051978481</v>
      </c>
      <c r="J29" s="343">
        <f>avgprinc!AK21</f>
        <v>558881.72306563775</v>
      </c>
      <c r="K29" s="95">
        <f>avgprinc!AQ21</f>
        <v>1399771.8051907364</v>
      </c>
      <c r="L29" s="222"/>
      <c r="O29" s="529">
        <v>-17.43994944492988</v>
      </c>
    </row>
    <row r="30" spans="1:15" s="98" customFormat="1" ht="15.05" customHeight="1">
      <c r="A30" s="653">
        <v>1933</v>
      </c>
      <c r="B30" s="652">
        <f>avgprinc!B22</f>
        <v>10049.162569267051</v>
      </c>
      <c r="C30" s="96">
        <f>avgprinc!BC22</f>
        <v>5982.8815869378641</v>
      </c>
      <c r="D30" s="95"/>
      <c r="E30" s="215"/>
      <c r="F30" s="96">
        <f>avgprinc!M22</f>
        <v>46645.691410229738</v>
      </c>
      <c r="G30" s="95">
        <f>avgprinc!S22</f>
        <v>67905.057060776962</v>
      </c>
      <c r="H30" s="343">
        <f>avgprinc!Y22</f>
        <v>172457.40588206385</v>
      </c>
      <c r="I30" s="95">
        <f>avgprinc!AE22</f>
        <v>257193.42715468907</v>
      </c>
      <c r="J30" s="343">
        <f>avgprinc!AK22</f>
        <v>630531.2387660878</v>
      </c>
      <c r="K30" s="95">
        <f>avgprinc!AQ22</f>
        <v>1814528.5739582626</v>
      </c>
      <c r="L30" s="222"/>
      <c r="O30" s="529">
        <v>-16.860324237342866</v>
      </c>
    </row>
    <row r="31" spans="1:15" s="98" customFormat="1" ht="15.05" customHeight="1">
      <c r="A31" s="653">
        <v>1934</v>
      </c>
      <c r="B31" s="652">
        <f>avgprinc!B23</f>
        <v>11281.413952394409</v>
      </c>
      <c r="C31" s="96">
        <f>avgprinc!BC23</f>
        <v>6576.3402719720743</v>
      </c>
      <c r="D31" s="95"/>
      <c r="E31" s="215"/>
      <c r="F31" s="96">
        <f>avgprinc!M23</f>
        <v>53627.077076195412</v>
      </c>
      <c r="G31" s="95">
        <f>avgprinc!S23</f>
        <v>81240.234344370561</v>
      </c>
      <c r="H31" s="343">
        <f>avgprinc!Y23</f>
        <v>194083.84753822288</v>
      </c>
      <c r="I31" s="95">
        <f>avgprinc!AE23</f>
        <v>292671.18410090328</v>
      </c>
      <c r="J31" s="343">
        <f>avgprinc!AK23</f>
        <v>703737.80410502222</v>
      </c>
      <c r="K31" s="95">
        <f>avgprinc!AQ23</f>
        <v>2139430.8355665626</v>
      </c>
      <c r="L31" s="222"/>
      <c r="O31" s="529">
        <v>-18.864020439714295</v>
      </c>
    </row>
    <row r="32" spans="1:15" s="98" customFormat="1" ht="15.05" customHeight="1">
      <c r="A32" s="653">
        <v>1935</v>
      </c>
      <c r="B32" s="652">
        <f>avgprinc!B24</f>
        <v>12378.374990350836</v>
      </c>
      <c r="C32" s="96">
        <f>avgprinc!BC24</f>
        <v>7325.5563852655478</v>
      </c>
      <c r="D32" s="95"/>
      <c r="E32" s="215"/>
      <c r="F32" s="96">
        <f>avgprinc!M24</f>
        <v>57853.742436118409</v>
      </c>
      <c r="G32" s="95">
        <f>avgprinc!S24</f>
        <v>86463.975009472881</v>
      </c>
      <c r="H32" s="343">
        <f>avgprinc!Y24</f>
        <v>219471.42398027136</v>
      </c>
      <c r="I32" s="95">
        <f>avgprinc!AE24</f>
        <v>334088.1172574177</v>
      </c>
      <c r="J32" s="343">
        <f>avgprinc!AK24</f>
        <v>834170.80159553466</v>
      </c>
      <c r="K32" s="95">
        <f>avgprinc!AQ24</f>
        <v>2691666.1973073734</v>
      </c>
      <c r="L32" s="222"/>
      <c r="O32" s="529">
        <v>-20.753630814451753</v>
      </c>
    </row>
    <row r="33" spans="1:15" s="98" customFormat="1" ht="15.05" customHeight="1">
      <c r="A33" s="653">
        <v>1936</v>
      </c>
      <c r="B33" s="652">
        <f>avgprinc!B25</f>
        <v>13674.808196501805</v>
      </c>
      <c r="C33" s="96">
        <f>avgprinc!BC25</f>
        <v>7996.468783887407</v>
      </c>
      <c r="D33" s="95"/>
      <c r="E33" s="215"/>
      <c r="F33" s="96">
        <f>avgprinc!M25</f>
        <v>64779.86291003137</v>
      </c>
      <c r="G33" s="95">
        <f>avgprinc!S25</f>
        <v>97976.448408187556</v>
      </c>
      <c r="H33" s="343">
        <f>avgprinc!Y25</f>
        <v>268833.31882325659</v>
      </c>
      <c r="I33" s="95">
        <f>avgprinc!AE25</f>
        <v>414521.63890131394</v>
      </c>
      <c r="J33" s="343">
        <f>avgprinc!AK25</f>
        <v>1041454.1581750985</v>
      </c>
      <c r="K33" s="95">
        <f>avgprinc!AQ25</f>
        <v>3329587.3456215472</v>
      </c>
      <c r="L33" s="222"/>
      <c r="O33" s="529">
        <v>-22.957397721298548</v>
      </c>
    </row>
    <row r="34" spans="1:15" s="98" customFormat="1" ht="15.05" customHeight="1">
      <c r="A34" s="653">
        <v>1937</v>
      </c>
      <c r="B34" s="652">
        <f>avgprinc!B26</f>
        <v>14573.099009093545</v>
      </c>
      <c r="C34" s="96">
        <f>avgprinc!BC26</f>
        <v>8729.6843084406828</v>
      </c>
      <c r="D34" s="95"/>
      <c r="E34" s="215"/>
      <c r="F34" s="96">
        <f>avgprinc!M26</f>
        <v>67163.831314969299</v>
      </c>
      <c r="G34" s="95">
        <f>avgprinc!S26</f>
        <v>101597.8910200142</v>
      </c>
      <c r="H34" s="343">
        <f>avgprinc!Y26</f>
        <v>280031.10079451406</v>
      </c>
      <c r="I34" s="95">
        <f>avgprinc!AE26</f>
        <v>429399.01765016257</v>
      </c>
      <c r="J34" s="343">
        <f>avgprinc!AK26</f>
        <v>1084337.2934972867</v>
      </c>
      <c r="K34" s="95">
        <f>avgprinc!AQ26</f>
        <v>3547437.8767195437</v>
      </c>
      <c r="L34" s="222"/>
      <c r="O34" s="529">
        <v>-24.474841937713791</v>
      </c>
    </row>
    <row r="35" spans="1:15" s="98" customFormat="1" ht="15.05" customHeight="1">
      <c r="A35" s="653">
        <v>1938</v>
      </c>
      <c r="B35" s="652">
        <f>avgprinc!B27</f>
        <v>13534.267060100541</v>
      </c>
      <c r="C35" s="96">
        <f>avgprinc!BC27</f>
        <v>8136.6846314598306</v>
      </c>
      <c r="D35" s="95"/>
      <c r="E35" s="215"/>
      <c r="F35" s="96">
        <f>avgprinc!M27</f>
        <v>62112.50891786693</v>
      </c>
      <c r="G35" s="95">
        <f>avgprinc!S27</f>
        <v>90499.019855342704</v>
      </c>
      <c r="H35" s="343">
        <f>avgprinc!Y27</f>
        <v>233137.1534150923</v>
      </c>
      <c r="I35" s="95">
        <f>avgprinc!AE27</f>
        <v>349095.8290800837</v>
      </c>
      <c r="J35" s="343">
        <f>avgprinc!AK27</f>
        <v>862454.472120177</v>
      </c>
      <c r="K35" s="95">
        <f>avgprinc!AQ27</f>
        <v>3030697.2274424345</v>
      </c>
      <c r="L35" s="222"/>
      <c r="O35" s="529">
        <v>-22.772327828733978</v>
      </c>
    </row>
    <row r="36" spans="1:15" s="98" customFormat="1" ht="15.05" customHeight="1">
      <c r="A36" s="654">
        <v>1939</v>
      </c>
      <c r="B36" s="655">
        <f>avgprinc!B28</f>
        <v>14485.09735546873</v>
      </c>
      <c r="C36" s="100">
        <f>avgprinc!BC28</f>
        <v>8458.6804033389217</v>
      </c>
      <c r="D36" s="99"/>
      <c r="E36" s="216"/>
      <c r="F36" s="100">
        <f>avgprinc!M28</f>
        <v>68722.849924636976</v>
      </c>
      <c r="G36" s="99">
        <f>avgprinc!S28</f>
        <v>101434.71295209994</v>
      </c>
      <c r="H36" s="342">
        <f>avgprinc!Y28</f>
        <v>267986.43402571639</v>
      </c>
      <c r="I36" s="99">
        <f>avgprinc!AE28</f>
        <v>404035.95054952533</v>
      </c>
      <c r="J36" s="342">
        <f>avgprinc!AK28</f>
        <v>998613.40649702819</v>
      </c>
      <c r="K36" s="99">
        <f>avgprinc!AQ28</f>
        <v>3264685.1053182585</v>
      </c>
      <c r="L36" s="356"/>
      <c r="O36" s="529">
        <v>-24.300585479966685</v>
      </c>
    </row>
    <row r="37" spans="1:15" s="98" customFormat="1" ht="15.05" customHeight="1">
      <c r="A37" s="653">
        <v>1940</v>
      </c>
      <c r="B37" s="652">
        <f>avgprinc!B29</f>
        <v>15719.449832268519</v>
      </c>
      <c r="C37" s="96">
        <f>avgprinc!BC29</f>
        <v>9102.5310233008167</v>
      </c>
      <c r="D37" s="95"/>
      <c r="E37" s="215"/>
      <c r="F37" s="96">
        <f>avgprinc!M29</f>
        <v>75271.719112977851</v>
      </c>
      <c r="G37" s="95">
        <f>avgprinc!S29</f>
        <v>112991.23914061578</v>
      </c>
      <c r="H37" s="343">
        <f>avgprinc!Y29</f>
        <v>314126.29096948216</v>
      </c>
      <c r="I37" s="95">
        <f>avgprinc!AE29</f>
        <v>482510.43973125814</v>
      </c>
      <c r="J37" s="343">
        <f>avgprinc!AK29</f>
        <v>1246585.1995702835</v>
      </c>
      <c r="K37" s="95">
        <f>avgprinc!AQ29</f>
        <v>4419062.1149585275</v>
      </c>
      <c r="L37" s="222"/>
      <c r="O37" s="529">
        <v>-26.291745661961613</v>
      </c>
    </row>
    <row r="38" spans="1:15" s="98" customFormat="1" ht="15.05" customHeight="1">
      <c r="A38" s="653">
        <v>1941</v>
      </c>
      <c r="B38" s="652">
        <f>avgprinc!B30</f>
        <v>18643.868623962022</v>
      </c>
      <c r="C38" s="96">
        <f>avgprinc!BC30</f>
        <v>11110.336461872119</v>
      </c>
      <c r="D38" s="95"/>
      <c r="E38" s="215"/>
      <c r="F38" s="96">
        <f>avgprinc!M30</f>
        <v>86445.658082771159</v>
      </c>
      <c r="G38" s="95">
        <f>avgprinc!S30</f>
        <v>133550.28842617472</v>
      </c>
      <c r="H38" s="343">
        <f>avgprinc!Y30</f>
        <v>395016.20075955725</v>
      </c>
      <c r="I38" s="95">
        <f>avgprinc!AE30</f>
        <v>612990.42579637677</v>
      </c>
      <c r="J38" s="343">
        <f>avgprinc!AK30</f>
        <v>1631114.8469137757</v>
      </c>
      <c r="K38" s="95">
        <f>avgprinc!AQ30</f>
        <v>6043393.1753291907</v>
      </c>
      <c r="L38" s="222"/>
      <c r="O38" s="529">
        <v>-31.157019553091232</v>
      </c>
    </row>
    <row r="39" spans="1:15" s="98" customFormat="1" ht="15.05" customHeight="1">
      <c r="A39" s="653">
        <v>1942</v>
      </c>
      <c r="B39" s="652">
        <f>avgprinc!B31</f>
        <v>22048.87737299129</v>
      </c>
      <c r="C39" s="96">
        <f>avgprinc!BC31</f>
        <v>14256.707177895662</v>
      </c>
      <c r="D39" s="95"/>
      <c r="E39" s="215"/>
      <c r="F39" s="96">
        <f>avgprinc!M31</f>
        <v>92178.409128851956</v>
      </c>
      <c r="G39" s="95">
        <f>avgprinc!S31</f>
        <v>145598.75434671689</v>
      </c>
      <c r="H39" s="343">
        <f>avgprinc!Y31</f>
        <v>448929.9285892648</v>
      </c>
      <c r="I39" s="95">
        <f>avgprinc!AE31</f>
        <v>706292.08718576364</v>
      </c>
      <c r="J39" s="343">
        <f>avgprinc!AK31</f>
        <v>1892171.3195577003</v>
      </c>
      <c r="K39" s="95">
        <f>avgprinc!AQ31</f>
        <v>6755750.1796918195</v>
      </c>
      <c r="L39" s="222"/>
      <c r="O39" s="529">
        <v>-36.866062788845738</v>
      </c>
    </row>
    <row r="40" spans="1:15" s="98" customFormat="1" ht="15.05" customHeight="1">
      <c r="A40" s="653">
        <v>1943</v>
      </c>
      <c r="B40" s="652">
        <f>avgprinc!B32</f>
        <v>25430.520714481474</v>
      </c>
      <c r="C40" s="96">
        <f>avgprinc!BC32</f>
        <v>17316.901237796617</v>
      </c>
      <c r="D40" s="95"/>
      <c r="E40" s="215"/>
      <c r="F40" s="96">
        <f>avgprinc!M32</f>
        <v>98453.096004645209</v>
      </c>
      <c r="G40" s="95">
        <f>avgprinc!S32</f>
        <v>156600.87822102272</v>
      </c>
      <c r="H40" s="343">
        <f>avgprinc!Y32</f>
        <v>477762.17266872886</v>
      </c>
      <c r="I40" s="95">
        <f>avgprinc!AE32</f>
        <v>740318.08839749801</v>
      </c>
      <c r="J40" s="343">
        <f>avgprinc!AK32</f>
        <v>1926438.3026340154</v>
      </c>
      <c r="K40" s="95">
        <f>avgprinc!AQ32</f>
        <v>6289121.416897729</v>
      </c>
      <c r="L40" s="222"/>
      <c r="O40" s="529">
        <v>-42.752940777136246</v>
      </c>
    </row>
    <row r="41" spans="1:15" s="98" customFormat="1" ht="15.05" customHeight="1">
      <c r="A41" s="653">
        <v>1944</v>
      </c>
      <c r="B41" s="652">
        <f>avgprinc!B33</f>
        <v>26246.600871582232</v>
      </c>
      <c r="C41" s="96">
        <f>avgprinc!BC33</f>
        <v>18626.961437549544</v>
      </c>
      <c r="D41" s="95"/>
      <c r="E41" s="215"/>
      <c r="F41" s="96">
        <f>avgprinc!M33</f>
        <v>94823.35577787635</v>
      </c>
      <c r="G41" s="95">
        <f>avgprinc!S33</f>
        <v>144575.97250040583</v>
      </c>
      <c r="H41" s="343">
        <f>avgprinc!Y33</f>
        <v>414119.55554203445</v>
      </c>
      <c r="I41" s="95">
        <f>avgprinc!AE33</f>
        <v>631526.14274816134</v>
      </c>
      <c r="J41" s="343">
        <f>avgprinc!AK33</f>
        <v>1618772.9026035042</v>
      </c>
      <c r="K41" s="95">
        <f>avgprinc!AQ33</f>
        <v>5860874.4584998079</v>
      </c>
      <c r="L41" s="222"/>
      <c r="O41" s="529">
        <v>-44.026211649656034</v>
      </c>
    </row>
    <row r="42" spans="1:15" s="98" customFormat="1" ht="15.05" customHeight="1">
      <c r="A42" s="653">
        <v>1945</v>
      </c>
      <c r="B42" s="652">
        <f>avgprinc!B34</f>
        <v>25212.412922036914</v>
      </c>
      <c r="C42" s="96">
        <f>avgprinc!BC34</f>
        <v>18051.480347611199</v>
      </c>
      <c r="D42" s="95"/>
      <c r="E42" s="215"/>
      <c r="F42" s="96">
        <f>avgprinc!M34</f>
        <v>89660.806091868333</v>
      </c>
      <c r="G42" s="95">
        <f>avgprinc!S34</f>
        <v>136136.99316717824</v>
      </c>
      <c r="H42" s="343">
        <f>avgprinc!Y34</f>
        <v>371961.14912400674</v>
      </c>
      <c r="I42" s="95">
        <f>avgprinc!AE34</f>
        <v>551874.61408408557</v>
      </c>
      <c r="J42" s="343">
        <f>avgprinc!AK34</f>
        <v>1339521.8189853197</v>
      </c>
      <c r="K42" s="95">
        <f>avgprinc!AQ34</f>
        <v>4404928.0945757292</v>
      </c>
      <c r="L42" s="222"/>
      <c r="O42" s="529">
        <v>-42.386682185362588</v>
      </c>
    </row>
    <row r="43" spans="1:15" s="98" customFormat="1" ht="15.05" customHeight="1">
      <c r="A43" s="653">
        <v>1946</v>
      </c>
      <c r="B43" s="652">
        <f>avgprinc!B35</f>
        <v>22024.225219570009</v>
      </c>
      <c r="C43" s="96">
        <f>avgprinc!BC35</f>
        <v>15392.684311649533</v>
      </c>
      <c r="D43" s="95"/>
      <c r="E43" s="215"/>
      <c r="F43" s="96">
        <f>avgprinc!M35</f>
        <v>81708.093390854323</v>
      </c>
      <c r="G43" s="95">
        <f>avgprinc!S35</f>
        <v>124471.46604465954</v>
      </c>
      <c r="H43" s="343">
        <f>avgprinc!Y35</f>
        <v>321709.28603183891</v>
      </c>
      <c r="I43" s="95">
        <f>avgprinc!AE35</f>
        <v>466503.38197161304</v>
      </c>
      <c r="J43" s="343">
        <f>avgprinc!AK35</f>
        <v>1095479.2728421856</v>
      </c>
      <c r="K43" s="95">
        <f>avgprinc!AQ35</f>
        <v>3790730.0689436914</v>
      </c>
      <c r="L43" s="222"/>
      <c r="O43" s="529">
        <v>-36.899985541618662</v>
      </c>
    </row>
    <row r="44" spans="1:15" s="98" customFormat="1" ht="15.05" customHeight="1">
      <c r="A44" s="653">
        <v>1947</v>
      </c>
      <c r="B44" s="652">
        <f>avgprinc!B36</f>
        <v>21330.957791411609</v>
      </c>
      <c r="C44" s="96">
        <f>avgprinc!BC36</f>
        <v>14905.572095717685</v>
      </c>
      <c r="D44" s="95"/>
      <c r="E44" s="215"/>
      <c r="F44" s="96">
        <f>avgprinc!M36</f>
        <v>79159.429052656938</v>
      </c>
      <c r="G44" s="95">
        <f>avgprinc!S36</f>
        <v>122497.54468257679</v>
      </c>
      <c r="H44" s="343">
        <f>avgprinc!Y36</f>
        <v>329275.8910415289</v>
      </c>
      <c r="I44" s="95">
        <f>avgprinc!AE36</f>
        <v>487958.22287227353</v>
      </c>
      <c r="J44" s="343">
        <f>avgprinc!AK36</f>
        <v>1226538.6961509502</v>
      </c>
      <c r="K44" s="95">
        <f>avgprinc!AQ36</f>
        <v>4624498.4871311421</v>
      </c>
      <c r="L44" s="222"/>
      <c r="O44" s="529">
        <v>-35.737718803280586</v>
      </c>
    </row>
    <row r="45" spans="1:15" s="98" customFormat="1" ht="15.05" customHeight="1">
      <c r="A45" s="653">
        <v>1948</v>
      </c>
      <c r="B45" s="652">
        <f>avgprinc!B37</f>
        <v>22332.092889711796</v>
      </c>
      <c r="C45" s="96">
        <f>avgprinc!BC37</f>
        <v>15145.299030435244</v>
      </c>
      <c r="D45" s="95"/>
      <c r="E45" s="215"/>
      <c r="F45" s="96">
        <f>avgprinc!M37</f>
        <v>87013.237623200708</v>
      </c>
      <c r="G45" s="95">
        <f>avgprinc!S37</f>
        <v>134977.99818060492</v>
      </c>
      <c r="H45" s="343">
        <f>avgprinc!Y37</f>
        <v>373301.22291142517</v>
      </c>
      <c r="I45" s="95">
        <f>avgprinc!AE37</f>
        <v>564212.22840836737</v>
      </c>
      <c r="J45" s="343">
        <f>avgprinc!AK37</f>
        <v>1447671.4734044676</v>
      </c>
      <c r="K45" s="95">
        <f>avgprinc!AQ37</f>
        <v>5361364.9483052045</v>
      </c>
      <c r="L45" s="222"/>
      <c r="O45" s="529">
        <v>-37.534798768625478</v>
      </c>
    </row>
    <row r="46" spans="1:15" s="98" customFormat="1" ht="15.05" customHeight="1">
      <c r="A46" s="654">
        <v>1949</v>
      </c>
      <c r="B46" s="655">
        <f>avgprinc!B38</f>
        <v>21629.276399519047</v>
      </c>
      <c r="C46" s="100">
        <f>avgprinc!BC38</f>
        <v>14798.369048980445</v>
      </c>
      <c r="D46" s="99"/>
      <c r="E46" s="216"/>
      <c r="F46" s="100">
        <f>avgprinc!M38</f>
        <v>83107.442554366455</v>
      </c>
      <c r="G46" s="99">
        <f>avgprinc!S38</f>
        <v>126768.13307695476</v>
      </c>
      <c r="H46" s="342">
        <f>avgprinc!Y38</f>
        <v>348041.22354349599</v>
      </c>
      <c r="I46" s="99">
        <f>avgprinc!AE38</f>
        <v>527239.52532631368</v>
      </c>
      <c r="J46" s="342">
        <f>avgprinc!AK38</f>
        <v>1362997.6720688001</v>
      </c>
      <c r="K46" s="99">
        <f>avgprinc!AQ38</f>
        <v>5134785.554799214</v>
      </c>
      <c r="L46" s="356"/>
      <c r="O46" s="529">
        <v>-36.270587126702594</v>
      </c>
    </row>
    <row r="47" spans="1:15" s="98" customFormat="1" ht="15.05" customHeight="1">
      <c r="A47" s="653">
        <v>1950</v>
      </c>
      <c r="B47" s="652">
        <f>avgprinc!B39</f>
        <v>23545.598847018719</v>
      </c>
      <c r="C47" s="96">
        <f>avgprinc!BC39</f>
        <v>15909.383061380957</v>
      </c>
      <c r="D47" s="95"/>
      <c r="E47" s="215"/>
      <c r="F47" s="96">
        <f>avgprinc!M39</f>
        <v>92271.540917758568</v>
      </c>
      <c r="G47" s="95">
        <f>avgprinc!S39</f>
        <v>142674.03765026401</v>
      </c>
      <c r="H47" s="343">
        <f>avgprinc!Y39</f>
        <v>403992.44568802713</v>
      </c>
      <c r="I47" s="95">
        <f>avgprinc!AE39</f>
        <v>611186.72394241544</v>
      </c>
      <c r="J47" s="343">
        <f>avgprinc!AK39</f>
        <v>1599187.8712978009</v>
      </c>
      <c r="K47" s="95">
        <f>avgprinc!AQ39</f>
        <v>5086217.0686344793</v>
      </c>
      <c r="L47" s="222"/>
      <c r="O47" s="529">
        <v>-39.491392986048595</v>
      </c>
    </row>
    <row r="48" spans="1:15" s="98" customFormat="1" ht="15.05" customHeight="1">
      <c r="A48" s="653">
        <v>1951</v>
      </c>
      <c r="B48" s="652">
        <f>avgprinc!B40</f>
        <v>25201.029053370617</v>
      </c>
      <c r="C48" s="96">
        <f>avgprinc!BC40</f>
        <v>17333.1819178447</v>
      </c>
      <c r="D48" s="95"/>
      <c r="E48" s="215"/>
      <c r="F48" s="96">
        <f>avgprinc!M40</f>
        <v>96011.653273103831</v>
      </c>
      <c r="G48" s="95">
        <f>avgprinc!S40</f>
        <v>148073.92945577152</v>
      </c>
      <c r="H48" s="343">
        <f>avgprinc!Y40</f>
        <v>415628.16068979946</v>
      </c>
      <c r="I48" s="95">
        <f>avgprinc!AE40</f>
        <v>625469.58438194799</v>
      </c>
      <c r="J48" s="343">
        <f>avgprinc!AK40</f>
        <v>1603017.4909084958</v>
      </c>
      <c r="K48" s="95">
        <f>avgprinc!AQ40</f>
        <v>6053013.3480255306</v>
      </c>
      <c r="L48" s="222"/>
      <c r="O48" s="529">
        <v>-42.310852295679069</v>
      </c>
    </row>
    <row r="49" spans="1:15" s="98" customFormat="1" ht="15.05" customHeight="1">
      <c r="A49" s="653">
        <v>1952</v>
      </c>
      <c r="B49" s="652">
        <f>avgprinc!B41</f>
        <v>25850.140611023406</v>
      </c>
      <c r="C49" s="96">
        <f>avgprinc!BC41</f>
        <v>18136.834822055574</v>
      </c>
      <c r="D49" s="95"/>
      <c r="E49" s="215"/>
      <c r="F49" s="96">
        <f>avgprinc!M41</f>
        <v>95269.892711733861</v>
      </c>
      <c r="G49" s="95">
        <f>avgprinc!S41</f>
        <v>145080.80736708821</v>
      </c>
      <c r="H49" s="343">
        <f>avgprinc!Y41</f>
        <v>398954.36848627211</v>
      </c>
      <c r="I49" s="95">
        <f>avgprinc!AE41</f>
        <v>598804.81970211235</v>
      </c>
      <c r="J49" s="343">
        <f>avgprinc!AK41</f>
        <v>1532195.5143835193</v>
      </c>
      <c r="K49" s="95">
        <f>avgprinc!AQ41</f>
        <v>5688662.5048338445</v>
      </c>
      <c r="L49" s="222"/>
      <c r="O49" s="529">
        <v>-43.443995145062217</v>
      </c>
    </row>
    <row r="50" spans="1:15" s="98" customFormat="1" ht="15.05" customHeight="1">
      <c r="A50" s="653">
        <v>1953</v>
      </c>
      <c r="B50" s="652">
        <f>avgprinc!B42</f>
        <v>26646.958820865621</v>
      </c>
      <c r="C50" s="96">
        <f>avgprinc!BC42</f>
        <v>18971.350404534038</v>
      </c>
      <c r="D50" s="95"/>
      <c r="E50" s="215"/>
      <c r="F50" s="96">
        <f>avgprinc!M42</f>
        <v>95727.43456784985</v>
      </c>
      <c r="G50" s="95">
        <f>avgprinc!S42</f>
        <v>143881.5553692854</v>
      </c>
      <c r="H50" s="343">
        <f>avgprinc!Y42</f>
        <v>388676.5640684418</v>
      </c>
      <c r="I50" s="95">
        <f>avgprinc!AE42</f>
        <v>582688.44028867688</v>
      </c>
      <c r="J50" s="343">
        <f>avgprinc!AK42</f>
        <v>1486008.151870307</v>
      </c>
      <c r="K50" s="95">
        <f>avgprinc!AQ42</f>
        <v>5674717.31688309</v>
      </c>
      <c r="L50" s="222"/>
      <c r="O50" s="529">
        <v>-44.753997565061582</v>
      </c>
    </row>
    <row r="51" spans="1:15" s="98" customFormat="1" ht="15.05" customHeight="1">
      <c r="A51" s="653">
        <v>1954</v>
      </c>
      <c r="B51" s="652">
        <f>avgprinc!B43</f>
        <v>26096.966533885796</v>
      </c>
      <c r="C51" s="96">
        <f>avgprinc!BC43</f>
        <v>18469.169403591859</v>
      </c>
      <c r="D51" s="95"/>
      <c r="E51" s="215"/>
      <c r="F51" s="96">
        <f>avgprinc!M43</f>
        <v>94747.140706531252</v>
      </c>
      <c r="G51" s="95">
        <f>avgprinc!S43</f>
        <v>141791.55194823767</v>
      </c>
      <c r="H51" s="343">
        <f>avgprinc!Y43</f>
        <v>378814.81736022834</v>
      </c>
      <c r="I51" s="95">
        <f>avgprinc!AE43</f>
        <v>562055.33759384137</v>
      </c>
      <c r="J51" s="343">
        <f>avgprinc!AK43</f>
        <v>1431054.7979928122</v>
      </c>
      <c r="K51" s="95">
        <f>avgprinc!AQ43</f>
        <v>5314842.6054734662</v>
      </c>
      <c r="L51" s="222"/>
      <c r="O51" s="529">
        <v>-43.767741621242749</v>
      </c>
    </row>
    <row r="52" spans="1:15" s="98" customFormat="1" ht="15.05" customHeight="1">
      <c r="A52" s="653">
        <v>1955</v>
      </c>
      <c r="B52" s="652">
        <f>avgprinc!B44</f>
        <v>27956.950965229102</v>
      </c>
      <c r="C52" s="96">
        <f>avgprinc!BC44</f>
        <v>19538.91239721375</v>
      </c>
      <c r="D52" s="95"/>
      <c r="E52" s="215"/>
      <c r="F52" s="96">
        <f>avgprinc!M44</f>
        <v>103719.29807736728</v>
      </c>
      <c r="G52" s="95">
        <f>avgprinc!S44</f>
        <v>156679.98330146485</v>
      </c>
      <c r="H52" s="343">
        <f>avgprinc!Y44</f>
        <v>429007.71400673792</v>
      </c>
      <c r="I52" s="95">
        <f>avgprinc!AE44</f>
        <v>641669.85630621028</v>
      </c>
      <c r="J52" s="343">
        <f>avgprinc!AK44</f>
        <v>1699895.7107807999</v>
      </c>
      <c r="K52" s="95">
        <f>avgprinc!AQ44</f>
        <v>6653358.2768389462</v>
      </c>
      <c r="L52" s="222"/>
      <c r="O52" s="529">
        <v>-46.976015157084476</v>
      </c>
    </row>
    <row r="53" spans="1:15" s="98" customFormat="1" ht="15.05" customHeight="1">
      <c r="A53" s="653">
        <v>1956</v>
      </c>
      <c r="B53" s="652">
        <f>avgprinc!B45</f>
        <v>28491.320466016019</v>
      </c>
      <c r="C53" s="96">
        <f>avgprinc!BC45</f>
        <v>20192.512131069645</v>
      </c>
      <c r="D53" s="95"/>
      <c r="E53" s="215"/>
      <c r="F53" s="96">
        <f>avgprinc!M45</f>
        <v>103180.59548053337</v>
      </c>
      <c r="G53" s="95">
        <f>avgprinc!S45</f>
        <v>154628.54569457317</v>
      </c>
      <c r="H53" s="343">
        <f>avgprinc!Y45</f>
        <v>413367.73337689595</v>
      </c>
      <c r="I53" s="95">
        <f>avgprinc!AE45</f>
        <v>624916.68677251285</v>
      </c>
      <c r="J53" s="343">
        <f>avgprinc!AK45</f>
        <v>1620724.0590146706</v>
      </c>
      <c r="K53" s="95">
        <f>avgprinc!AQ45</f>
        <v>6183839.8464513449</v>
      </c>
      <c r="L53" s="222"/>
      <c r="O53" s="529">
        <v>-47.82881021459616</v>
      </c>
    </row>
    <row r="54" spans="1:15" s="98" customFormat="1" ht="15.05" customHeight="1">
      <c r="A54" s="653">
        <v>1957</v>
      </c>
      <c r="B54" s="652">
        <f>avgprinc!B46</f>
        <v>28545.329557088018</v>
      </c>
      <c r="C54" s="96">
        <f>avgprinc!BC46</f>
        <v>20273.782494735555</v>
      </c>
      <c r="D54" s="95"/>
      <c r="E54" s="215"/>
      <c r="F54" s="96">
        <f>avgprinc!M46</f>
        <v>102989.2531182602</v>
      </c>
      <c r="G54" s="95">
        <f>avgprinc!S46</f>
        <v>154092.1433634409</v>
      </c>
      <c r="H54" s="343">
        <f>avgprinc!Y46</f>
        <v>405684.05815898365</v>
      </c>
      <c r="I54" s="95">
        <f>avgprinc!AE46</f>
        <v>609167.7937804535</v>
      </c>
      <c r="J54" s="343">
        <f>avgprinc!AK46</f>
        <v>1555328.0186649393</v>
      </c>
      <c r="K54" s="95">
        <f>avgprinc!AQ46</f>
        <v>5772994.4360175729</v>
      </c>
      <c r="L54" s="222"/>
      <c r="O54" s="529">
        <v>-47.869825481993757</v>
      </c>
    </row>
    <row r="55" spans="1:15" s="98" customFormat="1" ht="15.05" customHeight="1">
      <c r="A55" s="653">
        <v>1958</v>
      </c>
      <c r="B55" s="652">
        <f>avgprinc!B47</f>
        <v>27750.143233953382</v>
      </c>
      <c r="C55" s="96">
        <f>avgprinc!BC47</f>
        <v>19759.225311557304</v>
      </c>
      <c r="D55" s="95"/>
      <c r="E55" s="215"/>
      <c r="F55" s="96">
        <f>avgprinc!M47</f>
        <v>99668.404535518057</v>
      </c>
      <c r="G55" s="95">
        <f>avgprinc!S47</f>
        <v>146377.16379161249</v>
      </c>
      <c r="H55" s="343">
        <f>avgprinc!Y47</f>
        <v>369597.40457776794</v>
      </c>
      <c r="I55" s="95">
        <f>avgprinc!AE47</f>
        <v>546937.94569947023</v>
      </c>
      <c r="J55" s="343">
        <f>avgprinc!AK47</f>
        <v>1361822.0873528344</v>
      </c>
      <c r="K55" s="95">
        <f>avgprinc!AQ47</f>
        <v>5003426.2857398838</v>
      </c>
      <c r="L55" s="222"/>
      <c r="O55" s="529">
        <v>-46.5144615452773</v>
      </c>
    </row>
    <row r="56" spans="1:15" s="98" customFormat="1" ht="15.05" customHeight="1">
      <c r="A56" s="654">
        <v>1959</v>
      </c>
      <c r="B56" s="655">
        <f>avgprinc!B48</f>
        <v>29456.679217740471</v>
      </c>
      <c r="C56" s="100">
        <f>avgprinc!BC48</f>
        <v>20779.206351564844</v>
      </c>
      <c r="D56" s="99"/>
      <c r="E56" s="216"/>
      <c r="F56" s="100">
        <f>avgprinc!M48</f>
        <v>107553.93501332108</v>
      </c>
      <c r="G56" s="99">
        <f>avgprinc!S48</f>
        <v>159576.01613848432</v>
      </c>
      <c r="H56" s="342">
        <f>avgprinc!Y48</f>
        <v>414557.23032044305</v>
      </c>
      <c r="I56" s="99">
        <f>avgprinc!AE48</f>
        <v>622430.76294968801</v>
      </c>
      <c r="J56" s="342">
        <f>avgprinc!AK48</f>
        <v>1566579.8054518057</v>
      </c>
      <c r="K56" s="99">
        <f>avgprinc!AQ48</f>
        <v>5836716.6827266458</v>
      </c>
      <c r="L56" s="356"/>
      <c r="O56" s="529">
        <v>-52.8728000935007</v>
      </c>
    </row>
    <row r="57" spans="1:15">
      <c r="A57" s="656">
        <v>1960</v>
      </c>
      <c r="B57" s="652">
        <f>avgprinc!B49</f>
        <v>30002.258273655392</v>
      </c>
      <c r="C57" s="96">
        <f>avgprinc!BC49</f>
        <v>21368.731785123895</v>
      </c>
      <c r="D57" s="95"/>
      <c r="E57" s="215"/>
      <c r="F57" s="96">
        <f>avgprinc!M49</f>
        <v>107703.99667043885</v>
      </c>
      <c r="G57" s="95">
        <f>avgprinc!S49</f>
        <v>157472.87162717301</v>
      </c>
      <c r="H57" s="343">
        <f>avgprinc!Y49</f>
        <v>402982.16457838262</v>
      </c>
      <c r="I57" s="95">
        <f>avgprinc!AE49</f>
        <v>600209.39380189835</v>
      </c>
      <c r="J57" s="343">
        <f>avgprinc!AK49</f>
        <v>1554969.9968346464</v>
      </c>
      <c r="K57" s="95">
        <f>avgprinc!AQ49</f>
        <v>6197548.9877234381</v>
      </c>
      <c r="L57" s="222"/>
      <c r="O57" s="529">
        <v>-43.833135011536797</v>
      </c>
    </row>
    <row r="58" spans="1:15">
      <c r="A58" s="656">
        <v>1961</v>
      </c>
      <c r="B58" s="652">
        <f>avgprinc!B50</f>
        <v>30392.518126640567</v>
      </c>
      <c r="C58" s="96">
        <f>avgprinc!BC50</f>
        <v>21590.973914205049</v>
      </c>
      <c r="D58" s="95"/>
      <c r="E58" s="215"/>
      <c r="F58" s="96">
        <f>avgprinc!M50</f>
        <v>109606.41603856019</v>
      </c>
      <c r="G58" s="95">
        <f>avgprinc!S50</f>
        <v>160174.12031582606</v>
      </c>
      <c r="H58" s="343">
        <f>avgprinc!Y50</f>
        <v>403278.10117902979</v>
      </c>
      <c r="I58" s="95">
        <f>avgprinc!AE50</f>
        <v>597529.29843345343</v>
      </c>
      <c r="J58" s="343">
        <f>avgprinc!AK50</f>
        <v>1564950.788755513</v>
      </c>
      <c r="K58" s="95">
        <f>avgprinc!AQ50</f>
        <v>6323191.4852551697</v>
      </c>
      <c r="L58" s="222"/>
      <c r="O58" s="529">
        <v>-69.843446343125834</v>
      </c>
    </row>
    <row r="59" spans="1:15">
      <c r="A59" s="656">
        <v>1962</v>
      </c>
      <c r="B59" s="657">
        <f>avgprinc!B51</f>
        <v>31912.795674674864</v>
      </c>
      <c r="C59" s="93">
        <f>avgprinc!BC51</f>
        <v>22527.135530030246</v>
      </c>
      <c r="D59" s="92">
        <f>avgprinc!AW51</f>
        <v>11378.312584513995</v>
      </c>
      <c r="E59" s="217">
        <f>avgprinc!BI51</f>
        <v>36463.164211925548</v>
      </c>
      <c r="F59" s="93">
        <f>avgprinc!M51</f>
        <v>116383.73697647646</v>
      </c>
      <c r="G59" s="92">
        <f>avgprinc!S51</f>
        <v>169903.6709421796</v>
      </c>
      <c r="H59" s="344">
        <f>avgprinc!Y51</f>
        <v>426178.18188953301</v>
      </c>
      <c r="I59" s="92">
        <f>avgprinc!AE51</f>
        <v>632984.15947730711</v>
      </c>
      <c r="J59" s="344">
        <f>avgprinc!AK51</f>
        <v>1630837.4446074897</v>
      </c>
      <c r="K59" s="92">
        <f>avgprinc!AQ51</f>
        <v>6466641.7873305427</v>
      </c>
      <c r="L59" s="357">
        <f t="array" ref="L59:L113">TRANSPOSE('TA4'!B135:BD135)</f>
        <v>24070472.764081366</v>
      </c>
      <c r="O59" s="529">
        <v>-54.573974390303192</v>
      </c>
    </row>
    <row r="60" spans="1:15">
      <c r="A60" s="656">
        <v>1963</v>
      </c>
      <c r="B60" s="658">
        <f>avgprinc!B52</f>
        <v>32996.442936999163</v>
      </c>
      <c r="C60" s="74">
        <f>avgprinc!BC52</f>
        <v>23240.328621900066</v>
      </c>
      <c r="D60" s="73">
        <f>avgprinc!AW52</f>
        <v>11890.018126346044</v>
      </c>
      <c r="E60" s="215">
        <f>avgprinc!BI52</f>
        <v>37632.512876385779</v>
      </c>
      <c r="F60" s="74">
        <f>avgprinc!M52</f>
        <v>120801.47177289102</v>
      </c>
      <c r="G60" s="73">
        <f>avgprinc!S52</f>
        <v>176582.08413825106</v>
      </c>
      <c r="H60" s="345">
        <f>avgprinc!Y52</f>
        <v>443631.08995448606</v>
      </c>
      <c r="I60" s="73">
        <f>avgprinc!AE52</f>
        <v>661529.13218424481</v>
      </c>
      <c r="J60" s="345">
        <f>avgprinc!AK52</f>
        <v>1722597.1909787997</v>
      </c>
      <c r="K60" s="73">
        <f>avgprinc!AQ52</f>
        <v>6925723.5446976805</v>
      </c>
      <c r="L60" s="358">
        <v>26325329.014857739</v>
      </c>
      <c r="O60" s="529">
        <v>-55.436866454492701</v>
      </c>
    </row>
    <row r="61" spans="1:15">
      <c r="A61" s="656">
        <v>1964</v>
      </c>
      <c r="B61" s="658">
        <f>avgprinc!B53</f>
        <v>34343.331770770696</v>
      </c>
      <c r="C61" s="74">
        <f>avgprinc!BC53</f>
        <v>24135.118278252721</v>
      </c>
      <c r="D61" s="73">
        <f>avgprinc!AW53</f>
        <v>12401.723668178091</v>
      </c>
      <c r="E61" s="215">
        <f>avgprinc!BI53</f>
        <v>38801.861540846003</v>
      </c>
      <c r="F61" s="74">
        <f>avgprinc!M53</f>
        <v>126217.25320343256</v>
      </c>
      <c r="G61" s="73">
        <f>avgprinc!S53</f>
        <v>184736.21063537235</v>
      </c>
      <c r="H61" s="345">
        <f>avgprinc!Y53</f>
        <v>464842.84271316195</v>
      </c>
      <c r="I61" s="73">
        <f>avgprinc!AE53</f>
        <v>695871.08642265655</v>
      </c>
      <c r="J61" s="345">
        <f>avgprinc!AK53</f>
        <v>1830779.5386266375</v>
      </c>
      <c r="K61" s="73">
        <f>avgprinc!AQ53</f>
        <v>7457699.3659752961</v>
      </c>
      <c r="L61" s="358">
        <v>28580185.265634116</v>
      </c>
      <c r="O61" s="529">
        <v>-56.058869921416772</v>
      </c>
    </row>
    <row r="62" spans="1:15">
      <c r="A62" s="656">
        <v>1965</v>
      </c>
      <c r="B62" s="658">
        <f>avgprinc!B54</f>
        <v>36124.073379406771</v>
      </c>
      <c r="C62" s="74">
        <f>avgprinc!BC54</f>
        <v>25524.393450896794</v>
      </c>
      <c r="D62" s="73">
        <f>avgprinc!AW54</f>
        <v>13356.060497004528</v>
      </c>
      <c r="E62" s="215">
        <f>avgprinc!BI54</f>
        <v>40664.870853536573</v>
      </c>
      <c r="F62" s="74">
        <f>avgprinc!M54</f>
        <v>131521.1927359965</v>
      </c>
      <c r="G62" s="73">
        <f>avgprinc!S54</f>
        <v>192253.49511657827</v>
      </c>
      <c r="H62" s="345">
        <f>avgprinc!Y54</f>
        <v>482759.63593212888</v>
      </c>
      <c r="I62" s="73">
        <f>avgprinc!AE54</f>
        <v>722641.05461429618</v>
      </c>
      <c r="J62" s="345">
        <f>avgprinc!AK54</f>
        <v>1902440.3058714129</v>
      </c>
      <c r="K62" s="73">
        <f>avgprinc!AQ54</f>
        <v>7708661.0937019279</v>
      </c>
      <c r="L62" s="358">
        <v>29100322.525643095</v>
      </c>
      <c r="O62" s="529">
        <v>-60.461211539171927</v>
      </c>
    </row>
    <row r="63" spans="1:15">
      <c r="A63" s="656">
        <v>1966</v>
      </c>
      <c r="B63" s="658">
        <f>avgprinc!B55</f>
        <v>37798.172909609842</v>
      </c>
      <c r="C63" s="74">
        <f>avgprinc!BC55</f>
        <v>26851.500810451489</v>
      </c>
      <c r="D63" s="73">
        <f>avgprinc!AW55</f>
        <v>14310.397325830967</v>
      </c>
      <c r="E63" s="215">
        <f>avgprinc!BI55</f>
        <v>42527.880166227136</v>
      </c>
      <c r="F63" s="74">
        <f>avgprinc!M55</f>
        <v>136318.221802035</v>
      </c>
      <c r="G63" s="73">
        <f>avgprinc!S55</f>
        <v>199006.06861342696</v>
      </c>
      <c r="H63" s="345">
        <f>avgprinc!Y55</f>
        <v>498659.66844164097</v>
      </c>
      <c r="I63" s="73">
        <f>avgprinc!AE55</f>
        <v>746387.15066749172</v>
      </c>
      <c r="J63" s="345">
        <f>avgprinc!AK55</f>
        <v>1966259.6281778459</v>
      </c>
      <c r="K63" s="73">
        <f>avgprinc!AQ55</f>
        <v>7923885.198098721</v>
      </c>
      <c r="L63" s="358">
        <v>29620459.785652079</v>
      </c>
      <c r="O63" s="529">
        <v>-58.103453896510473</v>
      </c>
    </row>
    <row r="64" spans="1:15">
      <c r="A64" s="656">
        <v>1967</v>
      </c>
      <c r="B64" s="658">
        <f>avgprinc!B56</f>
        <v>38320.939609843997</v>
      </c>
      <c r="C64" s="90">
        <f>avgprinc!BC56</f>
        <v>27399.904859617858</v>
      </c>
      <c r="D64" s="73">
        <f>avgprinc!AW56</f>
        <v>14803.964751278392</v>
      </c>
      <c r="E64" s="215">
        <f>avgprinc!BI56</f>
        <v>43144.829995042201</v>
      </c>
      <c r="F64" s="90">
        <f>avgprinc!M56</f>
        <v>136610.25236187922</v>
      </c>
      <c r="G64" s="73">
        <f>avgprinc!S56</f>
        <v>198730.70902853154</v>
      </c>
      <c r="H64" s="345">
        <f>avgprinc!Y56</f>
        <v>493202.31035480148</v>
      </c>
      <c r="I64" s="73">
        <f>avgprinc!AE56</f>
        <v>732391.79140932183</v>
      </c>
      <c r="J64" s="345">
        <f>avgprinc!AK56</f>
        <v>1878317.1469563653</v>
      </c>
      <c r="K64" s="73">
        <f>avgprinc!AQ56</f>
        <v>7445461.5823345874</v>
      </c>
      <c r="L64" s="358">
        <v>24864838.562607199</v>
      </c>
      <c r="O64" s="529">
        <v>-62.766545897007745</v>
      </c>
    </row>
    <row r="65" spans="1:15">
      <c r="A65" s="656">
        <v>1968</v>
      </c>
      <c r="B65" s="658">
        <f>avgprinc!B57</f>
        <v>39441.998122661622</v>
      </c>
      <c r="C65" s="90">
        <f>avgprinc!BC57</f>
        <v>28375.593516071505</v>
      </c>
      <c r="D65" s="73">
        <f>avgprinc!AW57</f>
        <v>15367.399189044409</v>
      </c>
      <c r="E65" s="215">
        <f>avgprinc!BI57</f>
        <v>44635.836424855377</v>
      </c>
      <c r="F65" s="90">
        <f>avgprinc!M57</f>
        <v>139039.63958197265</v>
      </c>
      <c r="G65" s="73">
        <f>avgprinc!S57</f>
        <v>201465.63737863806</v>
      </c>
      <c r="H65" s="345">
        <f>avgprinc!Y57</f>
        <v>499898.7286851661</v>
      </c>
      <c r="I65" s="73">
        <f>avgprinc!AE57</f>
        <v>743113.2824560958</v>
      </c>
      <c r="J65" s="345">
        <f>avgprinc!AK57</f>
        <v>1923486.0124212608</v>
      </c>
      <c r="K65" s="73">
        <f>avgprinc!AQ57</f>
        <v>7763294.1252514394</v>
      </c>
      <c r="L65" s="358">
        <v>27831730.935601145</v>
      </c>
      <c r="O65" s="529">
        <v>-71.755735326391004</v>
      </c>
    </row>
    <row r="66" spans="1:15">
      <c r="A66" s="659">
        <v>1969</v>
      </c>
      <c r="B66" s="660">
        <f>avgprinc!B58</f>
        <v>39964.700570402973</v>
      </c>
      <c r="C66" s="91">
        <f>avgprinc!BC58</f>
        <v>29146.196717914125</v>
      </c>
      <c r="D66" s="79">
        <f>avgprinc!AW58</f>
        <v>15801.120397106501</v>
      </c>
      <c r="E66" s="216">
        <f>avgprinc!BI58</f>
        <v>45827.542118923637</v>
      </c>
      <c r="F66" s="91">
        <f>avgprinc!M58</f>
        <v>137331.23524280262</v>
      </c>
      <c r="G66" s="79">
        <f>avgprinc!S58</f>
        <v>196494.21602674737</v>
      </c>
      <c r="H66" s="346">
        <f>avgprinc!Y58</f>
        <v>478018.20850592968</v>
      </c>
      <c r="I66" s="79">
        <f>avgprinc!AE58</f>
        <v>706521.88313786185</v>
      </c>
      <c r="J66" s="346">
        <f>avgprinc!AK58</f>
        <v>1828659.0854862684</v>
      </c>
      <c r="K66" s="79">
        <f>avgprinc!AQ58</f>
        <v>7503926.9144140938</v>
      </c>
      <c r="L66" s="359">
        <v>30037592.316535506</v>
      </c>
      <c r="O66" s="529">
        <v>-69.788643745981972</v>
      </c>
    </row>
    <row r="67" spans="1:15">
      <c r="A67" s="656">
        <v>1970</v>
      </c>
      <c r="B67" s="658">
        <f>avgprinc!B59</f>
        <v>38990.043153847655</v>
      </c>
      <c r="C67" s="90">
        <f>avgprinc!BC59</f>
        <v>28531.862177384723</v>
      </c>
      <c r="D67" s="73">
        <f>avgprinc!AW59</f>
        <v>15134.55027019161</v>
      </c>
      <c r="E67" s="215">
        <f>avgprinc!BI59</f>
        <v>45278.502061376115</v>
      </c>
      <c r="F67" s="90">
        <f>avgprinc!M59</f>
        <v>133113.67194201399</v>
      </c>
      <c r="G67" s="73">
        <f>avgprinc!S59</f>
        <v>188685.90845195635</v>
      </c>
      <c r="H67" s="345">
        <f>avgprinc!Y59</f>
        <v>446558.93520001287</v>
      </c>
      <c r="I67" s="73">
        <f>avgprinc!AE59</f>
        <v>650758.8011502882</v>
      </c>
      <c r="J67" s="345">
        <f>avgprinc!AK59</f>
        <v>1627956.4779899067</v>
      </c>
      <c r="K67" s="73">
        <f>avgprinc!AQ59</f>
        <v>6386224.6382190399</v>
      </c>
      <c r="L67" s="358">
        <v>21764001.361571465</v>
      </c>
      <c r="O67" s="529">
        <v>-64.615781905391486</v>
      </c>
    </row>
    <row r="68" spans="1:15">
      <c r="A68" s="656">
        <v>1971</v>
      </c>
      <c r="B68" s="658">
        <f>avgprinc!B60</f>
        <v>39187.142274915132</v>
      </c>
      <c r="C68" s="90">
        <f>avgprinc!BC60</f>
        <v>28530.817733479809</v>
      </c>
      <c r="D68" s="73">
        <f>avgprinc!AW60</f>
        <v>14748.640724574385</v>
      </c>
      <c r="E68" s="215">
        <f>avgprinc!BI60</f>
        <v>45758.538994611583</v>
      </c>
      <c r="F68" s="90">
        <f>avgprinc!M60</f>
        <v>135094.06314783302</v>
      </c>
      <c r="G68" s="73">
        <f>avgprinc!S60</f>
        <v>191432.80455518948</v>
      </c>
      <c r="H68" s="345">
        <f>avgprinc!Y60</f>
        <v>450515.50328521477</v>
      </c>
      <c r="I68" s="73">
        <f>avgprinc!AE60</f>
        <v>654587.34828226164</v>
      </c>
      <c r="J68" s="345">
        <f>avgprinc!AK60</f>
        <v>1625511.8428576803</v>
      </c>
      <c r="K68" s="73">
        <f>avgprinc!AQ60</f>
        <v>6323936.1977044344</v>
      </c>
      <c r="L68" s="358">
        <v>21980298.968603063</v>
      </c>
      <c r="O68" s="529">
        <v>-73.431166543101426</v>
      </c>
    </row>
    <row r="69" spans="1:15">
      <c r="A69" s="656">
        <v>1972</v>
      </c>
      <c r="B69" s="658">
        <f>avgprinc!B61</f>
        <v>40617.105339711728</v>
      </c>
      <c r="C69" s="90">
        <f>avgprinc!BC61</f>
        <v>29464.332057221221</v>
      </c>
      <c r="D69" s="73">
        <f>avgprinc!AW61</f>
        <v>15101.404203526088</v>
      </c>
      <c r="E69" s="215">
        <f>avgprinc!BI61</f>
        <v>47417.991874340129</v>
      </c>
      <c r="F69" s="90">
        <f>avgprinc!M61</f>
        <v>140992.06488212626</v>
      </c>
      <c r="G69" s="73">
        <f>avgprinc!S61</f>
        <v>199648.84601558297</v>
      </c>
      <c r="H69" s="345">
        <f>avgprinc!Y61</f>
        <v>465930.19894753356</v>
      </c>
      <c r="I69" s="73">
        <f>avgprinc!AE61</f>
        <v>674540.32229492941</v>
      </c>
      <c r="J69" s="345">
        <f>avgprinc!AK61</f>
        <v>1657942.0609495263</v>
      </c>
      <c r="K69" s="73">
        <f>avgprinc!AQ61</f>
        <v>6362469.7692820625</v>
      </c>
      <c r="L69" s="358">
        <v>24140208.849336453</v>
      </c>
      <c r="O69" s="529">
        <v>-74.851400966399524</v>
      </c>
    </row>
    <row r="70" spans="1:15">
      <c r="A70" s="656">
        <v>1973</v>
      </c>
      <c r="B70" s="658">
        <f>avgprinc!B62</f>
        <v>42316.91098400754</v>
      </c>
      <c r="C70" s="90">
        <f>avgprinc!BC62</f>
        <v>30707.719074367396</v>
      </c>
      <c r="D70" s="73">
        <f>avgprinc!AW62</f>
        <v>15747.376105432548</v>
      </c>
      <c r="E70" s="215">
        <f>avgprinc!BI62</f>
        <v>49408.147785535963</v>
      </c>
      <c r="F70" s="90">
        <f>avgprinc!M62</f>
        <v>146799.6381707688</v>
      </c>
      <c r="G70" s="73">
        <f>avgprinc!S62</f>
        <v>207486.60058563476</v>
      </c>
      <c r="H70" s="345">
        <f>avgprinc!Y62</f>
        <v>476804.05836090591</v>
      </c>
      <c r="I70" s="73">
        <f>avgprinc!AE62</f>
        <v>685507.17965289496</v>
      </c>
      <c r="J70" s="345">
        <f>avgprinc!AK62</f>
        <v>1647273.3070931251</v>
      </c>
      <c r="K70" s="73">
        <f>avgprinc!AQ62</f>
        <v>6034742.9407149581</v>
      </c>
      <c r="L70" s="358">
        <v>20339423.168414932</v>
      </c>
      <c r="O70" s="529">
        <v>-77.790139428878319</v>
      </c>
    </row>
    <row r="71" spans="1:15">
      <c r="A71" s="656">
        <v>1974</v>
      </c>
      <c r="B71" s="658">
        <f>avgprinc!B63</f>
        <v>41111.137730254086</v>
      </c>
      <c r="C71" s="90">
        <f>avgprinc!BC63</f>
        <v>29977.768123337853</v>
      </c>
      <c r="D71" s="73">
        <f>avgprinc!AW63</f>
        <v>15263.577831265027</v>
      </c>
      <c r="E71" s="215">
        <f>avgprinc!BI63</f>
        <v>48370.505988428893</v>
      </c>
      <c r="F71" s="90">
        <f>avgprinc!M63</f>
        <v>141311.46419250011</v>
      </c>
      <c r="G71" s="73">
        <f>avgprinc!S63</f>
        <v>198312.24759661857</v>
      </c>
      <c r="H71" s="345">
        <f>avgprinc!Y63</f>
        <v>450560.33833157568</v>
      </c>
      <c r="I71" s="73">
        <f>avgprinc!AE63</f>
        <v>644910.80532293953</v>
      </c>
      <c r="J71" s="345">
        <f>avgprinc!AK63</f>
        <v>1529917.8907131401</v>
      </c>
      <c r="K71" s="73">
        <f>avgprinc!AQ63</f>
        <v>5462074.6368638212</v>
      </c>
      <c r="L71" s="358">
        <v>18083067.672836058</v>
      </c>
      <c r="O71" s="529">
        <v>-72.991512442968087</v>
      </c>
    </row>
    <row r="72" spans="1:15">
      <c r="A72" s="656">
        <v>1975</v>
      </c>
      <c r="B72" s="658">
        <f>avgprinc!B64</f>
        <v>39790.678650413465</v>
      </c>
      <c r="C72" s="90">
        <f>avgprinc!BC64</f>
        <v>28949.457444349566</v>
      </c>
      <c r="D72" s="73">
        <f>avgprinc!AW64</f>
        <v>14425.84646705512</v>
      </c>
      <c r="E72" s="215">
        <f>avgprinc!BI64</f>
        <v>47103.971165967618</v>
      </c>
      <c r="F72" s="90">
        <f>avgprinc!M64</f>
        <v>137361.66950498859</v>
      </c>
      <c r="G72" s="73">
        <f>avgprinc!S64</f>
        <v>191916.86619257333</v>
      </c>
      <c r="H72" s="345">
        <f>avgprinc!Y64</f>
        <v>432865.698888616</v>
      </c>
      <c r="I72" s="73">
        <f>avgprinc!AE64</f>
        <v>616321.97277978028</v>
      </c>
      <c r="J72" s="345">
        <f>avgprinc!AK64</f>
        <v>1451663.1846421456</v>
      </c>
      <c r="K72" s="73">
        <f>avgprinc!AQ64</f>
        <v>5237688.1665844647</v>
      </c>
      <c r="L72" s="358">
        <v>18442137.816178735</v>
      </c>
      <c r="O72" s="529">
        <v>-70.398398348115734</v>
      </c>
    </row>
    <row r="73" spans="1:15">
      <c r="A73" s="656">
        <v>1976</v>
      </c>
      <c r="B73" s="658">
        <f>avgprinc!B65</f>
        <v>41245.312960515592</v>
      </c>
      <c r="C73" s="90">
        <f>avgprinc!BC65</f>
        <v>29963.603507315132</v>
      </c>
      <c r="D73" s="73">
        <f>avgprinc!AW65</f>
        <v>14886.701556913009</v>
      </c>
      <c r="E73" s="215">
        <f>avgprinc!BI65</f>
        <v>48809.730945317788</v>
      </c>
      <c r="F73" s="90">
        <f>avgprinc!M65</f>
        <v>142780.6980393198</v>
      </c>
      <c r="G73" s="73">
        <f>avgprinc!S65</f>
        <v>199460.68306097467</v>
      </c>
      <c r="H73" s="345">
        <f>avgprinc!Y65</f>
        <v>449358.91251283913</v>
      </c>
      <c r="I73" s="73">
        <f>avgprinc!AE65</f>
        <v>640456.37992823787</v>
      </c>
      <c r="J73" s="345">
        <f>avgprinc!AK65</f>
        <v>1511704.100659814</v>
      </c>
      <c r="K73" s="73">
        <f>avgprinc!AQ65</f>
        <v>5529418.8774130186</v>
      </c>
      <c r="L73" s="358">
        <v>19068402.877441373</v>
      </c>
      <c r="O73" s="529">
        <v>-72.274890101791243</v>
      </c>
    </row>
    <row r="74" spans="1:15">
      <c r="A74" s="656">
        <v>1977</v>
      </c>
      <c r="B74" s="658">
        <f>avgprinc!B66</f>
        <v>42526.719590538087</v>
      </c>
      <c r="C74" s="90">
        <f>avgprinc!BC66</f>
        <v>30813.510130662482</v>
      </c>
      <c r="D74" s="73">
        <f>avgprinc!AW66</f>
        <v>15269.981298443141</v>
      </c>
      <c r="E74" s="215">
        <f>avgprinc!BI66</f>
        <v>50242.92117093665</v>
      </c>
      <c r="F74" s="90">
        <f>avgprinc!M66</f>
        <v>147945.60472941853</v>
      </c>
      <c r="G74" s="73">
        <f>avgprinc!S66</f>
        <v>207156.85475658363</v>
      </c>
      <c r="H74" s="345">
        <f>avgprinc!Y66</f>
        <v>468570.5251483199</v>
      </c>
      <c r="I74" s="73">
        <f>avgprinc!AE66</f>
        <v>670175.10814608273</v>
      </c>
      <c r="J74" s="345">
        <f>avgprinc!AK66</f>
        <v>1592564.4038517762</v>
      </c>
      <c r="K74" s="73">
        <f>avgprinc!AQ66</f>
        <v>5852430.2122324128</v>
      </c>
      <c r="L74" s="358">
        <v>21176137.039031088</v>
      </c>
      <c r="O74" s="529">
        <v>-73.018307045989786</v>
      </c>
    </row>
    <row r="75" spans="1:15">
      <c r="A75" s="656">
        <v>1978</v>
      </c>
      <c r="B75" s="658">
        <f>avgprinc!B67</f>
        <v>44037.715623414973</v>
      </c>
      <c r="C75" s="90">
        <f>avgprinc!BC67</f>
        <v>31931.71036991708</v>
      </c>
      <c r="D75" s="73">
        <f>avgprinc!AW67</f>
        <v>15835.52207176951</v>
      </c>
      <c r="E75" s="215">
        <f>avgprinc!BI67</f>
        <v>52051.945742601551</v>
      </c>
      <c r="F75" s="90">
        <f>avgprinc!M67</f>
        <v>152991.76290489602</v>
      </c>
      <c r="G75" s="73">
        <f>avgprinc!S67</f>
        <v>214166.86162019646</v>
      </c>
      <c r="H75" s="345">
        <f>avgprinc!Y67</f>
        <v>486447.56724650436</v>
      </c>
      <c r="I75" s="73">
        <f>avgprinc!AE67</f>
        <v>700022.47923311556</v>
      </c>
      <c r="J75" s="345">
        <f>avgprinc!AK67</f>
        <v>1688794.8112862047</v>
      </c>
      <c r="K75" s="73">
        <f>avgprinc!AQ67</f>
        <v>6286242.6222223127</v>
      </c>
      <c r="L75" s="358">
        <v>19576621.209856868</v>
      </c>
      <c r="O75" s="529">
        <v>-76.767948227832676</v>
      </c>
    </row>
    <row r="76" spans="1:15">
      <c r="A76" s="659">
        <v>1979</v>
      </c>
      <c r="B76" s="660">
        <f>avgprinc!B68</f>
        <v>44204.386307131972</v>
      </c>
      <c r="C76" s="80">
        <f>avgprinc!BC68</f>
        <v>32011.992916173618</v>
      </c>
      <c r="D76" s="79">
        <f>avgprinc!AW68</f>
        <v>15991.859217061277</v>
      </c>
      <c r="E76" s="216">
        <f>avgprinc!BI68</f>
        <v>52037.160040064038</v>
      </c>
      <c r="F76" s="80">
        <f>avgprinc!M68</f>
        <v>153935.92682575714</v>
      </c>
      <c r="G76" s="79">
        <f>avgprinc!S68</f>
        <v>216770.79534279942</v>
      </c>
      <c r="H76" s="346">
        <f>avgprinc!Y68</f>
        <v>503274.33748370042</v>
      </c>
      <c r="I76" s="79">
        <f>avgprinc!AE68</f>
        <v>735942.63901288831</v>
      </c>
      <c r="J76" s="346">
        <f>avgprinc!AK68</f>
        <v>1853169.0222271716</v>
      </c>
      <c r="K76" s="79">
        <f>avgprinc!AQ68</f>
        <v>7421503.4478697693</v>
      </c>
      <c r="L76" s="359">
        <v>29029424.871715993</v>
      </c>
      <c r="O76" s="529">
        <v>-78.481256148515968</v>
      </c>
    </row>
    <row r="77" spans="1:15">
      <c r="A77" s="656">
        <v>1980</v>
      </c>
      <c r="B77" s="658">
        <f>avgprinc!B69</f>
        <v>42915.507661110852</v>
      </c>
      <c r="C77" s="74">
        <f>avgprinc!BC69</f>
        <v>31302.363196653067</v>
      </c>
      <c r="D77" s="73">
        <f>avgprinc!AW69</f>
        <v>15179.830763617272</v>
      </c>
      <c r="E77" s="215">
        <f>avgprinc!BI69</f>
        <v>51455.52873794781</v>
      </c>
      <c r="F77" s="74">
        <f>avgprinc!M69</f>
        <v>147433.80784123094</v>
      </c>
      <c r="G77" s="73">
        <f>avgprinc!S69</f>
        <v>205108.23847323467</v>
      </c>
      <c r="H77" s="345">
        <f>avgprinc!Y69</f>
        <v>467665.25682042568</v>
      </c>
      <c r="I77" s="73">
        <f>avgprinc!AE69</f>
        <v>676781.08242895966</v>
      </c>
      <c r="J77" s="345">
        <f>avgprinc!AK69</f>
        <v>1656521.7129033918</v>
      </c>
      <c r="K77" s="73">
        <f>avgprinc!AQ69</f>
        <v>6154952.004954895</v>
      </c>
      <c r="L77" s="358">
        <v>20597806.276026845</v>
      </c>
      <c r="O77" s="529">
        <v>-77.726635852952313</v>
      </c>
    </row>
    <row r="78" spans="1:15">
      <c r="A78" s="656">
        <v>1981</v>
      </c>
      <c r="B78" s="658">
        <f>avgprinc!B70</f>
        <v>43243.855189021531</v>
      </c>
      <c r="C78" s="74">
        <f>avgprinc!BC70</f>
        <v>31398.418489392341</v>
      </c>
      <c r="D78" s="73">
        <f>avgprinc!AW70</f>
        <v>15023.753407949536</v>
      </c>
      <c r="E78" s="215">
        <f>avgprinc!BI70</f>
        <v>51866.749841195844</v>
      </c>
      <c r="F78" s="74">
        <f>avgprinc!M70</f>
        <v>149852.78548568423</v>
      </c>
      <c r="G78" s="73">
        <f>avgprinc!S70</f>
        <v>208829.38106736794</v>
      </c>
      <c r="H78" s="345">
        <f>avgprinc!Y70</f>
        <v>482816.53706221539</v>
      </c>
      <c r="I78" s="73">
        <f>avgprinc!AE70</f>
        <v>705907.47521674237</v>
      </c>
      <c r="J78" s="345">
        <f>avgprinc!AK70</f>
        <v>1764900.6255955892</v>
      </c>
      <c r="K78" s="73">
        <f>avgprinc!AQ70</f>
        <v>6655184.7418306256</v>
      </c>
      <c r="L78" s="358">
        <v>23131802.822882932</v>
      </c>
      <c r="O78" s="529">
        <v>-75.539639872244152</v>
      </c>
    </row>
    <row r="79" spans="1:15">
      <c r="A79" s="656">
        <v>1982</v>
      </c>
      <c r="B79" s="658">
        <f>avgprinc!B71</f>
        <v>41823.483588863717</v>
      </c>
      <c r="C79" s="74">
        <f>avgprinc!BC71</f>
        <v>30227.223159293066</v>
      </c>
      <c r="D79" s="73">
        <f>avgprinc!AW71</f>
        <v>13872.160109133913</v>
      </c>
      <c r="E79" s="215">
        <f>avgprinc!BI71</f>
        <v>50671.051971992005</v>
      </c>
      <c r="F79" s="74">
        <f>avgprinc!M71</f>
        <v>146189.82745499953</v>
      </c>
      <c r="G79" s="73">
        <f>avgprinc!S71</f>
        <v>203088.14070753244</v>
      </c>
      <c r="H79" s="345">
        <f>avgprinc!Y71</f>
        <v>471121.03689613886</v>
      </c>
      <c r="I79" s="73">
        <f>avgprinc!AE71</f>
        <v>694754.29118975461</v>
      </c>
      <c r="J79" s="345">
        <f>avgprinc!AK71</f>
        <v>1768095.7299612449</v>
      </c>
      <c r="K79" s="73">
        <f>avgprinc!AQ71</f>
        <v>6759825.6134235598</v>
      </c>
      <c r="L79" s="358">
        <v>22764604.048532002</v>
      </c>
      <c r="O79" s="529">
        <v>-74.185880313059897</v>
      </c>
    </row>
    <row r="80" spans="1:15">
      <c r="A80" s="656">
        <v>1983</v>
      </c>
      <c r="B80" s="658">
        <f>avgprinc!B72</f>
        <v>42477.299980691918</v>
      </c>
      <c r="C80" s="74">
        <f>avgprinc!BC72</f>
        <v>30452.315242515069</v>
      </c>
      <c r="D80" s="73">
        <f>avgprinc!AW72</f>
        <v>13637.070816874648</v>
      </c>
      <c r="E80" s="215">
        <f>avgprinc!BI72</f>
        <v>51471.370774565599</v>
      </c>
      <c r="F80" s="74">
        <f>avgprinc!M72</f>
        <v>150702.16262428346</v>
      </c>
      <c r="G80" s="73">
        <f>avgprinc!S72</f>
        <v>209247.73445241194</v>
      </c>
      <c r="H80" s="345">
        <f>avgprinc!Y72</f>
        <v>487222.27689791599</v>
      </c>
      <c r="I80" s="73">
        <f>avgprinc!AE72</f>
        <v>716677.54113403254</v>
      </c>
      <c r="J80" s="345">
        <f>avgprinc!AK72</f>
        <v>1815148.0679363762</v>
      </c>
      <c r="K80" s="73">
        <f>avgprinc!AQ72</f>
        <v>6804467.0569197675</v>
      </c>
      <c r="L80" s="358">
        <v>22185523.80531235</v>
      </c>
      <c r="O80" s="529">
        <v>-77.099440631827747</v>
      </c>
    </row>
    <row r="81" spans="1:15">
      <c r="A81" s="656">
        <v>1984</v>
      </c>
      <c r="B81" s="658">
        <f>avgprinc!B73</f>
        <v>45309.65755338336</v>
      </c>
      <c r="C81" s="74">
        <f>avgprinc!BC73</f>
        <v>32103.16234257352</v>
      </c>
      <c r="D81" s="73">
        <f>avgprinc!AW73</f>
        <v>14543.669987380559</v>
      </c>
      <c r="E81" s="215">
        <f>avgprinc!BI73</f>
        <v>54052.527786564729</v>
      </c>
      <c r="F81" s="74">
        <f>avgprinc!M73</f>
        <v>164168.11445067186</v>
      </c>
      <c r="G81" s="73">
        <f>avgprinc!S73</f>
        <v>231277.85618201844</v>
      </c>
      <c r="H81" s="345">
        <f>avgprinc!Y73</f>
        <v>555727.02319881343</v>
      </c>
      <c r="I81" s="73">
        <f>avgprinc!AE73</f>
        <v>829215.06758722675</v>
      </c>
      <c r="J81" s="345">
        <f>avgprinc!AK73</f>
        <v>2185489.1832230515</v>
      </c>
      <c r="K81" s="73">
        <f>avgprinc!AQ73</f>
        <v>8401509.5899243448</v>
      </c>
      <c r="L81" s="358">
        <v>28651228.972505439</v>
      </c>
      <c r="O81" s="529">
        <v>-83.548749531364592</v>
      </c>
    </row>
    <row r="82" spans="1:15">
      <c r="A82" s="656">
        <v>1985</v>
      </c>
      <c r="B82" s="658">
        <f>avgprinc!B74</f>
        <v>46089.803415139584</v>
      </c>
      <c r="C82" s="74">
        <f>avgprinc!BC74</f>
        <v>32660.396959390389</v>
      </c>
      <c r="D82" s="73">
        <f>avgprinc!AW74</f>
        <v>14853.999936613352</v>
      </c>
      <c r="E82" s="215">
        <f>avgprinc!BI74</f>
        <v>54918.393237861688</v>
      </c>
      <c r="F82" s="74">
        <f>avgprinc!M74</f>
        <v>166954.46151688229</v>
      </c>
      <c r="G82" s="73">
        <f>avgprinc!S74</f>
        <v>234484.85170399066</v>
      </c>
      <c r="H82" s="345">
        <f>avgprinc!Y74</f>
        <v>563238.4354780498</v>
      </c>
      <c r="I82" s="73">
        <f>avgprinc!AE74</f>
        <v>840921.35872789042</v>
      </c>
      <c r="J82" s="345">
        <f>avgprinc!AK74</f>
        <v>2170431.7489726548</v>
      </c>
      <c r="K82" s="73">
        <f>avgprinc!AQ74</f>
        <v>8116493.5682017002</v>
      </c>
      <c r="L82" s="358">
        <v>26425972.076430716</v>
      </c>
      <c r="O82" s="529">
        <v>-84.069478990400967</v>
      </c>
    </row>
    <row r="83" spans="1:15">
      <c r="A83" s="656">
        <v>1986</v>
      </c>
      <c r="B83" s="658">
        <f>avgprinc!B75</f>
        <v>46498.575252598843</v>
      </c>
      <c r="C83" s="74">
        <f>avgprinc!BC75</f>
        <v>33014.421022231014</v>
      </c>
      <c r="D83" s="73">
        <f>avgprinc!AW75</f>
        <v>14625.258544978738</v>
      </c>
      <c r="E83" s="215">
        <f>avgprinc!BI75</f>
        <v>56000.874118796368</v>
      </c>
      <c r="F83" s="74">
        <f>avgprinc!M75</f>
        <v>167855.96332590928</v>
      </c>
      <c r="G83" s="73">
        <f>avgprinc!S75</f>
        <v>233800.31832547116</v>
      </c>
      <c r="H83" s="345">
        <f>avgprinc!Y75</f>
        <v>547173.46904957655</v>
      </c>
      <c r="I83" s="73">
        <f>avgprinc!AE75</f>
        <v>805195.80480071052</v>
      </c>
      <c r="J83" s="345">
        <f>avgprinc!AK75</f>
        <v>2003540.3232924079</v>
      </c>
      <c r="K83" s="73">
        <f>avgprinc!AQ75</f>
        <v>7555784.3534609769</v>
      </c>
      <c r="L83" s="358">
        <v>25453811.351856016</v>
      </c>
      <c r="O83" s="529">
        <v>-86.521495915680134</v>
      </c>
    </row>
    <row r="84" spans="1:15">
      <c r="A84" s="656">
        <v>1987</v>
      </c>
      <c r="B84" s="658">
        <f>avgprinc!B76</f>
        <v>47906.263697527196</v>
      </c>
      <c r="C84" s="74">
        <f>avgprinc!BC76</f>
        <v>33498.437570056682</v>
      </c>
      <c r="D84" s="73">
        <f>avgprinc!AW76</f>
        <v>14788.090862392171</v>
      </c>
      <c r="E84" s="215">
        <f>avgprinc!BI76</f>
        <v>56886.370954637328</v>
      </c>
      <c r="F84" s="74">
        <f>avgprinc!M76</f>
        <v>177576.69884476179</v>
      </c>
      <c r="G84" s="73">
        <f>avgprinc!S76</f>
        <v>251575.17561279243</v>
      </c>
      <c r="H84" s="345">
        <f>avgprinc!Y76</f>
        <v>606356.43862774409</v>
      </c>
      <c r="I84" s="73">
        <f>avgprinc!AE76</f>
        <v>896717.71298119985</v>
      </c>
      <c r="J84" s="345">
        <f>avgprinc!AK76</f>
        <v>2243674.4084824519</v>
      </c>
      <c r="K84" s="73">
        <f>avgprinc!AQ76</f>
        <v>8280031.3098459812</v>
      </c>
      <c r="L84" s="358">
        <v>28508534.960062101</v>
      </c>
      <c r="O84" s="529">
        <v>-87.552116849627055</v>
      </c>
    </row>
    <row r="85" spans="1:15">
      <c r="A85" s="656">
        <v>1988</v>
      </c>
      <c r="B85" s="658">
        <f>avgprinc!B77</f>
        <v>49919.592815668664</v>
      </c>
      <c r="C85" s="74">
        <f>avgprinc!BC77</f>
        <v>34117.226849595281</v>
      </c>
      <c r="D85" s="73">
        <f>avgprinc!AW77</f>
        <v>15122.885983962935</v>
      </c>
      <c r="E85" s="215">
        <f>avgprinc!BI77</f>
        <v>57860.152931635712</v>
      </c>
      <c r="F85" s="74">
        <f>avgprinc!M77</f>
        <v>192140.88651032912</v>
      </c>
      <c r="G85" s="73">
        <f>avgprinc!S77</f>
        <v>278225.70984599832</v>
      </c>
      <c r="H85" s="345">
        <f>avgprinc!Y77</f>
        <v>718471.36582725716</v>
      </c>
      <c r="I85" s="73">
        <f>avgprinc!AE77</f>
        <v>1099199.3928107109</v>
      </c>
      <c r="J85" s="345">
        <f>avgprinc!AK77</f>
        <v>2945824.6748700864</v>
      </c>
      <c r="K85" s="73">
        <f>avgprinc!AQ77</f>
        <v>11673642.592428353</v>
      </c>
      <c r="L85" s="358">
        <v>43227991.458247945</v>
      </c>
      <c r="O85" s="529">
        <v>-92.014852892411</v>
      </c>
    </row>
    <row r="86" spans="1:15">
      <c r="A86" s="659">
        <v>1989</v>
      </c>
      <c r="B86" s="660">
        <f>avgprinc!B78</f>
        <v>50521.837284818226</v>
      </c>
      <c r="C86" s="80">
        <f>avgprinc!BC78</f>
        <v>34743.381341022781</v>
      </c>
      <c r="D86" s="79">
        <f>avgprinc!AW78</f>
        <v>15376.659382003627</v>
      </c>
      <c r="E86" s="216">
        <f>avgprinc!BI78</f>
        <v>58951.783789796718</v>
      </c>
      <c r="F86" s="80">
        <f>avgprinc!M78</f>
        <v>192527.94077897727</v>
      </c>
      <c r="G86" s="79">
        <f>avgprinc!S78</f>
        <v>276845.77497936721</v>
      </c>
      <c r="H86" s="346">
        <f>avgprinc!Y78</f>
        <v>697879.71581925848</v>
      </c>
      <c r="I86" s="79">
        <f>avgprinc!AE78</f>
        <v>1051296.6777718472</v>
      </c>
      <c r="J86" s="346">
        <f>avgprinc!AK78</f>
        <v>2711525.4659043904</v>
      </c>
      <c r="K86" s="79">
        <f>avgprinc!AQ78</f>
        <v>10511922.408694828</v>
      </c>
      <c r="L86" s="359">
        <v>37115326.415918909</v>
      </c>
      <c r="O86" s="529">
        <v>-90.889359129505465</v>
      </c>
    </row>
    <row r="87" spans="1:15">
      <c r="A87" s="656">
        <v>1990</v>
      </c>
      <c r="B87" s="658">
        <f>avgprinc!B79</f>
        <v>50477.869190820405</v>
      </c>
      <c r="C87" s="74">
        <f>avgprinc!BC79</f>
        <v>34651.185425458141</v>
      </c>
      <c r="D87" s="73">
        <f>avgprinc!AW79</f>
        <v>15173.277016829246</v>
      </c>
      <c r="E87" s="215">
        <f>avgprinc!BI79</f>
        <v>58998.570936244258</v>
      </c>
      <c r="F87" s="74">
        <f>avgprinc!M79</f>
        <v>192918.02307908071</v>
      </c>
      <c r="G87" s="73">
        <f>avgprinc!S79</f>
        <v>277099.05351715314</v>
      </c>
      <c r="H87" s="345">
        <f>avgprinc!Y79</f>
        <v>699687.1607884164</v>
      </c>
      <c r="I87" s="73">
        <f>avgprinc!AE79</f>
        <v>1054409.6741760268</v>
      </c>
      <c r="J87" s="345">
        <f>avgprinc!AK79</f>
        <v>2708604.3687567916</v>
      </c>
      <c r="K87" s="73">
        <f>avgprinc!AQ79</f>
        <v>10505023.118187638</v>
      </c>
      <c r="L87" s="358">
        <v>38590489.247631557</v>
      </c>
      <c r="O87" s="529">
        <v>-93.995639053231571</v>
      </c>
    </row>
    <row r="88" spans="1:15">
      <c r="A88" s="656">
        <v>1991</v>
      </c>
      <c r="B88" s="658">
        <f>avgprinc!B80</f>
        <v>49444.053995058122</v>
      </c>
      <c r="C88" s="74">
        <f>avgprinc!BC80</f>
        <v>33936.718961457642</v>
      </c>
      <c r="D88" s="73">
        <f>avgprinc!AW80</f>
        <v>14556.322451408569</v>
      </c>
      <c r="E88" s="215">
        <f>avgprinc!BI80</f>
        <v>58162.214599018982</v>
      </c>
      <c r="F88" s="74">
        <f>avgprinc!M80</f>
        <v>189010.06929746247</v>
      </c>
      <c r="G88" s="73">
        <f>avgprinc!S80</f>
        <v>269414.81501758145</v>
      </c>
      <c r="H88" s="345">
        <f>avgprinc!Y80</f>
        <v>656035.93328770506</v>
      </c>
      <c r="I88" s="73">
        <f>avgprinc!AE80</f>
        <v>974433.99153610808</v>
      </c>
      <c r="J88" s="345">
        <f>avgprinc!AK80</f>
        <v>2473515.2991495361</v>
      </c>
      <c r="K88" s="73">
        <f>avgprinc!AQ80</f>
        <v>9592498.5674608313</v>
      </c>
      <c r="L88" s="358">
        <v>34986502.176267155</v>
      </c>
      <c r="O88" s="529">
        <v>-89.797178916989651</v>
      </c>
    </row>
    <row r="89" spans="1:15">
      <c r="A89" s="656">
        <v>1992</v>
      </c>
      <c r="B89" s="658">
        <f>avgprinc!B81</f>
        <v>50400.506669945666</v>
      </c>
      <c r="C89" s="74">
        <f>avgprinc!BC81</f>
        <v>33905.43928537373</v>
      </c>
      <c r="D89" s="73">
        <f>avgprinc!AW81</f>
        <v>13931.347420839042</v>
      </c>
      <c r="E89" s="215">
        <f>avgprinc!BI81</f>
        <v>58873.054116042076</v>
      </c>
      <c r="F89" s="74">
        <f>avgprinc!M81</f>
        <v>198856.11313109315</v>
      </c>
      <c r="G89" s="73">
        <f>avgprinc!S81</f>
        <v>286979.31967459753</v>
      </c>
      <c r="H89" s="345">
        <f>avgprinc!Y81</f>
        <v>722736.42397973174</v>
      </c>
      <c r="I89" s="73">
        <f>avgprinc!AE81</f>
        <v>1088242.9398433263</v>
      </c>
      <c r="J89" s="345">
        <f>avgprinc!AK81</f>
        <v>2859324.3063367982</v>
      </c>
      <c r="K89" s="73">
        <f>avgprinc!AQ81</f>
        <v>11685133.952248359</v>
      </c>
      <c r="L89" s="358">
        <v>43006739.900631003</v>
      </c>
      <c r="O89" s="529">
        <v>-91.327865476829174</v>
      </c>
    </row>
    <row r="90" spans="1:15">
      <c r="A90" s="656">
        <v>1993</v>
      </c>
      <c r="B90" s="658">
        <f>avgprinc!B82</f>
        <v>50828.418477058163</v>
      </c>
      <c r="C90" s="74">
        <f>avgprinc!BC82</f>
        <v>34298.988777488928</v>
      </c>
      <c r="D90" s="73">
        <f>avgprinc!AW82</f>
        <v>14122.283843596486</v>
      </c>
      <c r="E90" s="215">
        <f>avgprinc!BI82</f>
        <v>59519.869944854487</v>
      </c>
      <c r="F90" s="74">
        <f>avgprinc!M82</f>
        <v>199593.28577318136</v>
      </c>
      <c r="G90" s="73">
        <f>avgprinc!S82</f>
        <v>286871.421796704</v>
      </c>
      <c r="H90" s="345">
        <f>avgprinc!Y82</f>
        <v>710376.24728560145</v>
      </c>
      <c r="I90" s="73">
        <f>avgprinc!AE82</f>
        <v>1066033.8847114686</v>
      </c>
      <c r="J90" s="345">
        <f>avgprinc!AK82</f>
        <v>2793181.9171160981</v>
      </c>
      <c r="K90" s="73">
        <f>avgprinc!AQ82</f>
        <v>11544821.507258024</v>
      </c>
      <c r="L90" s="358">
        <v>42420933.978226803</v>
      </c>
      <c r="O90" s="529">
        <v>-94.183287569205277</v>
      </c>
    </row>
    <row r="91" spans="1:15">
      <c r="A91" s="656">
        <v>1994</v>
      </c>
      <c r="B91" s="658">
        <f>avgprinc!B83</f>
        <v>52488.053208794357</v>
      </c>
      <c r="C91" s="74">
        <f>avgprinc!BC83</f>
        <v>35329.871365789528</v>
      </c>
      <c r="D91" s="73">
        <f>avgprinc!AW83</f>
        <v>14658.391453263341</v>
      </c>
      <c r="E91" s="215">
        <f>avgprinc!BI83</f>
        <v>61169.221256447272</v>
      </c>
      <c r="F91" s="74">
        <f>avgprinc!M83</f>
        <v>206911.68979583777</v>
      </c>
      <c r="G91" s="73">
        <f>avgprinc!S83</f>
        <v>297511.70156704629</v>
      </c>
      <c r="H91" s="345">
        <f>avgprinc!Y83</f>
        <v>737727.34385527752</v>
      </c>
      <c r="I91" s="73">
        <f>avgprinc!AE83</f>
        <v>1104747.293799646</v>
      </c>
      <c r="J91" s="345">
        <f>avgprinc!AK83</f>
        <v>2904320.649087606</v>
      </c>
      <c r="K91" s="73">
        <f>avgprinc!AQ83</f>
        <v>11938667.86572347</v>
      </c>
      <c r="L91" s="358">
        <v>44611796.402815007</v>
      </c>
      <c r="O91" s="529">
        <v>-96.840717936742294</v>
      </c>
    </row>
    <row r="92" spans="1:15">
      <c r="A92" s="656">
        <v>1995</v>
      </c>
      <c r="B92" s="658">
        <f>avgprinc!B84</f>
        <v>53642.474400810257</v>
      </c>
      <c r="C92" s="74">
        <f>avgprinc!BC84</f>
        <v>35696.32935247822</v>
      </c>
      <c r="D92" s="73">
        <f>avgprinc!AW84</f>
        <v>14768.637875996221</v>
      </c>
      <c r="E92" s="215">
        <f>avgprinc!BI84</f>
        <v>61855.943698080744</v>
      </c>
      <c r="F92" s="74">
        <f>avgprinc!M84</f>
        <v>215157.77983579854</v>
      </c>
      <c r="G92" s="73">
        <f>avgprinc!S84</f>
        <v>311580.94046313717</v>
      </c>
      <c r="H92" s="345">
        <f>avgprinc!Y84</f>
        <v>781536.44185624796</v>
      </c>
      <c r="I92" s="73">
        <f>avgprinc!AE84</f>
        <v>1178788.1901502372</v>
      </c>
      <c r="J92" s="345">
        <f>avgprinc!AK84</f>
        <v>3119639.2591733374</v>
      </c>
      <c r="K92" s="73">
        <f>avgprinc!AQ84</f>
        <v>12665681.397153836</v>
      </c>
      <c r="L92" s="358">
        <v>46022055.521268032</v>
      </c>
      <c r="O92" s="529">
        <v>-97.79026455701387</v>
      </c>
    </row>
    <row r="93" spans="1:15">
      <c r="A93" s="656">
        <v>1996</v>
      </c>
      <c r="B93" s="658">
        <f>avgprinc!B85</f>
        <v>55335.153524950329</v>
      </c>
      <c r="C93" s="74">
        <f>avgprinc!BC85</f>
        <v>36302.681337064634</v>
      </c>
      <c r="D93" s="73">
        <f>avgprinc!AW85</f>
        <v>14983.64446600733</v>
      </c>
      <c r="E93" s="215">
        <f>avgprinc!BI85</f>
        <v>62951.477425886253</v>
      </c>
      <c r="F93" s="74">
        <f>avgprinc!M85</f>
        <v>226627.40321592163</v>
      </c>
      <c r="G93" s="73">
        <f>avgprinc!S85</f>
        <v>331074.53324740316</v>
      </c>
      <c r="H93" s="345">
        <f>avgprinc!Y85</f>
        <v>847025.68235566514</v>
      </c>
      <c r="I93" s="73">
        <f>avgprinc!AE85</f>
        <v>1286502.1733731285</v>
      </c>
      <c r="J93" s="345">
        <f>avgprinc!AK85</f>
        <v>3493032.7701172316</v>
      </c>
      <c r="K93" s="73">
        <f>avgprinc!AQ85</f>
        <v>14650193.812094834</v>
      </c>
      <c r="L93" s="358">
        <v>54771732.014741786</v>
      </c>
      <c r="O93" s="529">
        <v>-102.73421359901113</v>
      </c>
    </row>
    <row r="94" spans="1:15">
      <c r="A94" s="656">
        <v>1997</v>
      </c>
      <c r="B94" s="658">
        <f>avgprinc!B86</f>
        <v>57345.560189286538</v>
      </c>
      <c r="C94" s="74">
        <f>avgprinc!BC86</f>
        <v>37245.714942684761</v>
      </c>
      <c r="D94" s="73">
        <f>avgprinc!AW86</f>
        <v>15431.215732464487</v>
      </c>
      <c r="E94" s="215">
        <f>avgprinc!BI86</f>
        <v>64513.838955460087</v>
      </c>
      <c r="F94" s="74">
        <f>avgprinc!M86</f>
        <v>238244.16740870255</v>
      </c>
      <c r="G94" s="73">
        <f>avgprinc!S86</f>
        <v>350427.44904919178</v>
      </c>
      <c r="H94" s="345">
        <f>avgprinc!Y86</f>
        <v>910626.33773022669</v>
      </c>
      <c r="I94" s="73">
        <f>avgprinc!AE86</f>
        <v>1394592.1782327401</v>
      </c>
      <c r="J94" s="345">
        <f>avgprinc!AK86</f>
        <v>3821102.9223919674</v>
      </c>
      <c r="K94" s="73">
        <f>avgprinc!AQ86</f>
        <v>15904395.110068247</v>
      </c>
      <c r="L94" s="358">
        <v>57954732.638078675</v>
      </c>
      <c r="O94" s="529">
        <v>-103.7867696347239</v>
      </c>
    </row>
    <row r="95" spans="1:15">
      <c r="A95" s="656">
        <v>1998</v>
      </c>
      <c r="B95" s="658">
        <f>avgprinc!B87</f>
        <v>59541.600272928699</v>
      </c>
      <c r="C95" s="74">
        <f>avgprinc!BC87</f>
        <v>38569.968306035749</v>
      </c>
      <c r="D95" s="73">
        <f>avgprinc!AW87</f>
        <v>16123.084254260582</v>
      </c>
      <c r="E95" s="215">
        <f>avgprinc!BI87</f>
        <v>66628.573370754704</v>
      </c>
      <c r="F95" s="74">
        <f>avgprinc!M87</f>
        <v>248286.28797496521</v>
      </c>
      <c r="G95" s="73">
        <f>avgprinc!S87</f>
        <v>365912.26237178413</v>
      </c>
      <c r="H95" s="345">
        <f>avgprinc!Y87</f>
        <v>951541.09638555406</v>
      </c>
      <c r="I95" s="73">
        <f>avgprinc!AE87</f>
        <v>1457065.2926107682</v>
      </c>
      <c r="J95" s="345">
        <f>avgprinc!AK87</f>
        <v>4013061.7734563504</v>
      </c>
      <c r="K95" s="73">
        <f>avgprinc!AQ87</f>
        <v>16630269.982930023</v>
      </c>
      <c r="L95" s="358">
        <v>59020323.80025132</v>
      </c>
      <c r="O95" s="529">
        <v>-108.82879852368933</v>
      </c>
    </row>
    <row r="96" spans="1:15">
      <c r="A96" s="659">
        <v>1999</v>
      </c>
      <c r="B96" s="660">
        <f>avgprinc!B88</f>
        <v>61325.536324772678</v>
      </c>
      <c r="C96" s="80">
        <f>avgprinc!BC88</f>
        <v>39369.751909637358</v>
      </c>
      <c r="D96" s="79">
        <f>avgprinc!AW88</f>
        <v>16381.686882116011</v>
      </c>
      <c r="E96" s="216">
        <f>avgprinc!BI88</f>
        <v>68104.83319403902</v>
      </c>
      <c r="F96" s="80">
        <f>avgprinc!M88</f>
        <v>258927.59606099056</v>
      </c>
      <c r="G96" s="79">
        <f>avgprinc!S88</f>
        <v>383410.27079029847</v>
      </c>
      <c r="H96" s="346">
        <f>avgprinc!Y88</f>
        <v>1013157.6849947443</v>
      </c>
      <c r="I96" s="79">
        <f>avgprinc!AE88</f>
        <v>1561777.3974979944</v>
      </c>
      <c r="J96" s="346">
        <f>avgprinc!AK88</f>
        <v>4364679.2850452838</v>
      </c>
      <c r="K96" s="79">
        <f>avgprinc!AQ88</f>
        <v>18480324.797381707</v>
      </c>
      <c r="L96" s="359">
        <v>67497158.891417354</v>
      </c>
      <c r="O96" s="529">
        <v>-109.82998883388063</v>
      </c>
    </row>
    <row r="97" spans="1:15">
      <c r="A97" s="661">
        <v>2000</v>
      </c>
      <c r="B97" s="662">
        <f>avgprinc!B89</f>
        <v>63372.28237620138</v>
      </c>
      <c r="C97" s="86">
        <f>avgprinc!BC89</f>
        <v>40311.971769711701</v>
      </c>
      <c r="D97" s="85">
        <f>avgprinc!AW89</f>
        <v>16796.637976225509</v>
      </c>
      <c r="E97" s="218">
        <f>avgprinc!BI89</f>
        <v>69706.139011569438</v>
      </c>
      <c r="F97" s="86">
        <f>avgprinc!M89</f>
        <v>270915.07783460838</v>
      </c>
      <c r="G97" s="85">
        <f>avgprinc!S89</f>
        <v>403370.88599046093</v>
      </c>
      <c r="H97" s="347">
        <f>avgprinc!Y89</f>
        <v>1083897.1280572251</v>
      </c>
      <c r="I97" s="85">
        <f>avgprinc!AE89</f>
        <v>1686338.8221797301</v>
      </c>
      <c r="J97" s="347">
        <f>avgprinc!AK89</f>
        <v>4807965.8145565139</v>
      </c>
      <c r="K97" s="85">
        <f>avgprinc!AQ89</f>
        <v>20602107.853462499</v>
      </c>
      <c r="L97" s="360">
        <v>75947092.3499026</v>
      </c>
      <c r="O97" s="529">
        <v>-113.92130869715766</v>
      </c>
    </row>
    <row r="98" spans="1:15">
      <c r="A98" s="656">
        <v>2001</v>
      </c>
      <c r="B98" s="658">
        <f>avgprinc!B90</f>
        <v>63061.114281719492</v>
      </c>
      <c r="C98" s="74">
        <f>avgprinc!BC90</f>
        <v>40572.066728624501</v>
      </c>
      <c r="D98" s="73">
        <f>avgprinc!AW90</f>
        <v>16877.728909465553</v>
      </c>
      <c r="E98" s="215">
        <f>avgprinc!BI90</f>
        <v>70189.989002573173</v>
      </c>
      <c r="F98" s="74">
        <f>avgprinc!M90</f>
        <v>265462.5422595744</v>
      </c>
      <c r="G98" s="73">
        <f>avgprinc!S90</f>
        <v>391413.64688028634</v>
      </c>
      <c r="H98" s="345">
        <f>avgprinc!Y90</f>
        <v>1030955.4132523288</v>
      </c>
      <c r="I98" s="73">
        <f>avgprinc!AE90</f>
        <v>1592917.0706409155</v>
      </c>
      <c r="J98" s="345">
        <f>avgprinc!AK90</f>
        <v>4451571.7204765081</v>
      </c>
      <c r="K98" s="73">
        <f>avgprinc!AQ90</f>
        <v>19025063.150953166</v>
      </c>
      <c r="L98" s="358">
        <v>73861264.953065768</v>
      </c>
      <c r="O98" s="529">
        <v>-114.02894410279987</v>
      </c>
    </row>
    <row r="99" spans="1:15">
      <c r="A99" s="656">
        <v>2002</v>
      </c>
      <c r="B99" s="658">
        <f>avgprinc!B91</f>
        <v>62918.515030698662</v>
      </c>
      <c r="C99" s="74">
        <f>avgprinc!BC91</f>
        <v>40458.584875849694</v>
      </c>
      <c r="D99" s="73">
        <f>avgprinc!AW91</f>
        <v>16481.663530255886</v>
      </c>
      <c r="E99" s="215">
        <f>avgprinc!BI91</f>
        <v>70429.736557841941</v>
      </c>
      <c r="F99" s="74">
        <f>avgprinc!M91</f>
        <v>265057.88642433932</v>
      </c>
      <c r="G99" s="73">
        <f>avgprinc!S91</f>
        <v>389886.95812590921</v>
      </c>
      <c r="H99" s="345">
        <f>avgprinc!Y91</f>
        <v>1018296.6346869507</v>
      </c>
      <c r="I99" s="73">
        <f>avgprinc!AE91</f>
        <v>1562896.9617784573</v>
      </c>
      <c r="J99" s="345">
        <f>avgprinc!AK91</f>
        <v>4335479.2451041164</v>
      </c>
      <c r="K99" s="73">
        <f>avgprinc!AQ91</f>
        <v>18598157.353394106</v>
      </c>
      <c r="L99" s="358">
        <v>74389195.772219166</v>
      </c>
      <c r="O99" s="529">
        <v>-114.25992712023435</v>
      </c>
    </row>
    <row r="100" spans="1:15">
      <c r="A100" s="656">
        <v>2003</v>
      </c>
      <c r="B100" s="658">
        <f>avgprinc!B92</f>
        <v>63579.732166571674</v>
      </c>
      <c r="C100" s="74">
        <f>avgprinc!BC92</f>
        <v>40654.846229545627</v>
      </c>
      <c r="D100" s="73">
        <f>avgprinc!AW92</f>
        <v>16258.269271038916</v>
      </c>
      <c r="E100" s="215">
        <f>avgprinc!BI92</f>
        <v>71150.567427679038</v>
      </c>
      <c r="F100" s="74">
        <f>avgprinc!M92</f>
        <v>269903.70559980604</v>
      </c>
      <c r="G100" s="73">
        <f>avgprinc!S92</f>
        <v>397047.87112659455</v>
      </c>
      <c r="H100" s="345">
        <f>avgprinc!Y92</f>
        <v>1044112.9323119198</v>
      </c>
      <c r="I100" s="73">
        <f>avgprinc!AE92</f>
        <v>1611493.9123764306</v>
      </c>
      <c r="J100" s="345">
        <f>avgprinc!AK92</f>
        <v>4515969.7408209592</v>
      </c>
      <c r="K100" s="73">
        <f>avgprinc!AQ92</f>
        <v>19819483.785030305</v>
      </c>
      <c r="L100" s="358">
        <v>80852346.655859604</v>
      </c>
      <c r="O100" s="529">
        <v>-113.94424798175169</v>
      </c>
    </row>
    <row r="101" spans="1:15">
      <c r="A101" s="656">
        <v>2004</v>
      </c>
      <c r="B101" s="658">
        <f>avgprinc!B93</f>
        <v>65441.947971761205</v>
      </c>
      <c r="C101" s="74">
        <f>avgprinc!BC93</f>
        <v>41287.145038846917</v>
      </c>
      <c r="D101" s="73">
        <f>avgprinc!AW93</f>
        <v>16506.066830632208</v>
      </c>
      <c r="E101" s="215">
        <f>avgprinc!BI93</f>
        <v>72263.492799115294</v>
      </c>
      <c r="F101" s="74">
        <f>avgprinc!M93</f>
        <v>282835.17436798982</v>
      </c>
      <c r="G101" s="73">
        <f>avgprinc!S93</f>
        <v>420765.08842820057</v>
      </c>
      <c r="H101" s="345">
        <f>avgprinc!Y93</f>
        <v>1137636.2979820166</v>
      </c>
      <c r="I101" s="73">
        <f>avgprinc!AE93</f>
        <v>1776625.5709116745</v>
      </c>
      <c r="J101" s="345">
        <f>avgprinc!AK93</f>
        <v>5102166.7664739639</v>
      </c>
      <c r="K101" s="73">
        <f>avgprinc!AQ93</f>
        <v>22704491.082746852</v>
      </c>
      <c r="L101" s="358">
        <v>90645818.481805608</v>
      </c>
      <c r="O101" s="529">
        <v>-117.24120284585661</v>
      </c>
    </row>
    <row r="102" spans="1:15">
      <c r="A102" s="656">
        <v>2005</v>
      </c>
      <c r="B102" s="658">
        <f>avgprinc!B94</f>
        <v>67089.85193761313</v>
      </c>
      <c r="C102" s="74">
        <f>avgprinc!BC94</f>
        <v>41626.303851061006</v>
      </c>
      <c r="D102" s="73">
        <f>avgprinc!AW94</f>
        <v>16760.586350028741</v>
      </c>
      <c r="E102" s="215">
        <f>avgprinc!BI94</f>
        <v>72708.450727351345</v>
      </c>
      <c r="F102" s="74">
        <f>avgprinc!M94</f>
        <v>296261.78471658227</v>
      </c>
      <c r="G102" s="73">
        <f>avgprinc!S94</f>
        <v>444891.00585742202</v>
      </c>
      <c r="H102" s="345">
        <f>avgprinc!Y94</f>
        <v>1229597.6540482747</v>
      </c>
      <c r="I102" s="73">
        <f>avgprinc!AE94</f>
        <v>1939197.6661145634</v>
      </c>
      <c r="J102" s="345">
        <f>avgprinc!AK94</f>
        <v>5687925.1438911501</v>
      </c>
      <c r="K102" s="73">
        <f>avgprinc!AQ94</f>
        <v>25384773.909742903</v>
      </c>
      <c r="L102" s="358">
        <v>100195665.8106218</v>
      </c>
      <c r="O102" s="529">
        <v>-119.78841452645429</v>
      </c>
    </row>
    <row r="103" spans="1:15">
      <c r="A103" s="656">
        <v>2006</v>
      </c>
      <c r="B103" s="658">
        <f>avgprinc!B95</f>
        <v>68692.680699009288</v>
      </c>
      <c r="C103" s="74">
        <f>avgprinc!BC95</f>
        <v>42057.824170317857</v>
      </c>
      <c r="D103" s="73">
        <f>avgprinc!AW95</f>
        <v>16940.550772270199</v>
      </c>
      <c r="E103" s="215">
        <f>avgprinc!BI95</f>
        <v>73454.415917877443</v>
      </c>
      <c r="F103" s="74">
        <f>avgprinc!M95</f>
        <v>308406.38945723209</v>
      </c>
      <c r="G103" s="73">
        <f>avgprinc!S95</f>
        <v>465936.81875899993</v>
      </c>
      <c r="H103" s="345">
        <f>avgprinc!Y95</f>
        <v>1301781.7038864642</v>
      </c>
      <c r="I103" s="73">
        <f>avgprinc!AE95</f>
        <v>2059646.7627142279</v>
      </c>
      <c r="J103" s="345">
        <f>avgprinc!AK95</f>
        <v>6057324.0361115541</v>
      </c>
      <c r="K103" s="73">
        <f>avgprinc!AQ95</f>
        <v>27067145.17193364</v>
      </c>
      <c r="L103" s="358">
        <v>108173052.50118168</v>
      </c>
      <c r="O103" s="529">
        <v>-122.75307677347155</v>
      </c>
    </row>
    <row r="104" spans="1:15">
      <c r="A104" s="656">
        <v>2007</v>
      </c>
      <c r="B104" s="658">
        <f>avgprinc!B96</f>
        <v>67921.65265929859</v>
      </c>
      <c r="C104" s="74">
        <f>avgprinc!BC96</f>
        <v>41689.89133090058</v>
      </c>
      <c r="D104" s="73">
        <f>avgprinc!AW96</f>
        <v>16747.481776958783</v>
      </c>
      <c r="E104" s="215">
        <f>avgprinc!BI96</f>
        <v>72867.903273327844</v>
      </c>
      <c r="F104" s="74">
        <f>avgprinc!M96</f>
        <v>304007.50461488072</v>
      </c>
      <c r="G104" s="73">
        <f>avgprinc!S96</f>
        <v>458452.98602471041</v>
      </c>
      <c r="H104" s="345">
        <f>avgprinc!Y96</f>
        <v>1277356.6676011516</v>
      </c>
      <c r="I104" s="73">
        <f>avgprinc!AE96</f>
        <v>2022840.8502001411</v>
      </c>
      <c r="J104" s="345">
        <f>avgprinc!AK96</f>
        <v>5990590.7751878062</v>
      </c>
      <c r="K104" s="73">
        <f>avgprinc!AQ96</f>
        <v>27685297.829545345</v>
      </c>
      <c r="L104" s="358">
        <v>117618810.22850606</v>
      </c>
      <c r="O104" s="529">
        <v>-121.38937395000539</v>
      </c>
    </row>
    <row r="105" spans="1:15">
      <c r="A105" s="656">
        <v>2008</v>
      </c>
      <c r="B105" s="658">
        <f>avgprinc!B97</f>
        <v>66046.580055133119</v>
      </c>
      <c r="C105" s="74">
        <f>avgprinc!BC97</f>
        <v>40668.047485797884</v>
      </c>
      <c r="D105" s="73">
        <f>avgprinc!AW97</f>
        <v>15986.357661991622</v>
      </c>
      <c r="E105" s="215">
        <f>avgprinc!BI97</f>
        <v>71520.159765555713</v>
      </c>
      <c r="F105" s="74">
        <f>avgprinc!M97</f>
        <v>294453.37317915022</v>
      </c>
      <c r="G105" s="73">
        <f>avgprinc!S97</f>
        <v>441131.85698552348</v>
      </c>
      <c r="H105" s="345">
        <f>avgprinc!Y97</f>
        <v>1218988.5587208804</v>
      </c>
      <c r="I105" s="73">
        <f>avgprinc!AE97</f>
        <v>1929899.9593053572</v>
      </c>
      <c r="J105" s="345">
        <f>avgprinc!AK97</f>
        <v>5764915.4078617655</v>
      </c>
      <c r="K105" s="73">
        <f>avgprinc!AQ97</f>
        <v>27248161.879980389</v>
      </c>
      <c r="L105" s="358">
        <v>120827061.36451973</v>
      </c>
      <c r="O105" s="529">
        <v>-117.86654815739166</v>
      </c>
    </row>
    <row r="106" spans="1:15">
      <c r="A106" s="659">
        <v>2009</v>
      </c>
      <c r="B106" s="663">
        <f>avgprinc!B98</f>
        <v>63023.698882639248</v>
      </c>
      <c r="C106" s="80">
        <f>avgprinc!BC98</f>
        <v>38902.206993986751</v>
      </c>
      <c r="D106" s="79">
        <f>avgprinc!AW98</f>
        <v>14435.776103730406</v>
      </c>
      <c r="E106" s="216">
        <f>avgprinc!BI98</f>
        <v>69485.245606807192</v>
      </c>
      <c r="F106" s="80">
        <f>avgprinc!M98</f>
        <v>280117.12588051165</v>
      </c>
      <c r="G106" s="81">
        <f>avgprinc!S98</f>
        <v>415503.54488901887</v>
      </c>
      <c r="H106" s="348">
        <f>avgprinc!Y98</f>
        <v>1126950.9918234909</v>
      </c>
      <c r="I106" s="79">
        <f>avgprinc!AE98</f>
        <v>1778782.4009622172</v>
      </c>
      <c r="J106" s="346">
        <f>avgprinc!AK98</f>
        <v>5336790.3765857732</v>
      </c>
      <c r="K106" s="79">
        <f>avgprinc!AQ98</f>
        <v>26456896.970509201</v>
      </c>
      <c r="L106" s="359">
        <v>125365348.03324251</v>
      </c>
      <c r="O106" s="529">
        <v>-112.94687409973994</v>
      </c>
    </row>
    <row r="107" spans="1:15">
      <c r="A107" s="656">
        <v>2010</v>
      </c>
      <c r="B107" s="664">
        <f>avgprinc!B99</f>
        <v>65071.778392923363</v>
      </c>
      <c r="C107" s="74">
        <f>avgprinc!BC99</f>
        <v>39208.94253527961</v>
      </c>
      <c r="D107" s="73">
        <f>avgprinc!AW99</f>
        <v>14417.396396024253</v>
      </c>
      <c r="E107" s="215">
        <f>avgprinc!BI99</f>
        <v>70198.3752093488</v>
      </c>
      <c r="F107" s="74">
        <f>avgprinc!M99</f>
        <v>297837.30111171713</v>
      </c>
      <c r="G107" s="75">
        <f>avgprinc!S99</f>
        <v>447594.28739268874</v>
      </c>
      <c r="H107" s="349">
        <f>avgprinc!Y99</f>
        <v>1251711.7038031504</v>
      </c>
      <c r="I107" s="73">
        <f>avgprinc!AE99</f>
        <v>2000462.3097729199</v>
      </c>
      <c r="J107" s="345">
        <f>avgprinc!AK99</f>
        <v>6164578.0957845077</v>
      </c>
      <c r="K107" s="73">
        <f>avgprinc!AQ99</f>
        <v>31144150.855758857</v>
      </c>
      <c r="L107" s="358">
        <v>144678572.29313514</v>
      </c>
      <c r="O107" s="529">
        <v>-114.90353010092076</v>
      </c>
    </row>
    <row r="108" spans="1:15">
      <c r="A108" s="656">
        <v>2011</v>
      </c>
      <c r="B108" s="664">
        <f>avgprinc!B100</f>
        <v>66158.135837736525</v>
      </c>
      <c r="C108" s="74">
        <f>avgprinc!BC100</f>
        <v>39729.713656874243</v>
      </c>
      <c r="D108" s="73">
        <f>avgprinc!AW100</f>
        <v>14508.213137325056</v>
      </c>
      <c r="E108" s="215">
        <f>avgprinc!BI100</f>
        <v>71256.589306310721</v>
      </c>
      <c r="F108" s="74">
        <f>avgprinc!M100</f>
        <v>304013.93546549702</v>
      </c>
      <c r="G108" s="75">
        <f>avgprinc!S100</f>
        <v>456526.15249285731</v>
      </c>
      <c r="H108" s="349">
        <f>avgprinc!Y100</f>
        <v>1262213.8055441608</v>
      </c>
      <c r="I108" s="73">
        <f>avgprinc!AE100</f>
        <v>2000023.777551542</v>
      </c>
      <c r="J108" s="345">
        <f>avgprinc!AK100</f>
        <v>6007834.1763952198</v>
      </c>
      <c r="K108" s="73">
        <f>avgprinc!AQ100</f>
        <v>28508633.037862081</v>
      </c>
      <c r="L108" s="358">
        <v>122831059.10768752</v>
      </c>
      <c r="O108" s="529">
        <v>-117.09054622935946</v>
      </c>
    </row>
    <row r="109" spans="1:15">
      <c r="A109" s="656">
        <v>2012</v>
      </c>
      <c r="B109" s="664">
        <f>avgprinc!B101</f>
        <v>67803.610752569875</v>
      </c>
      <c r="C109" s="74">
        <f>avgprinc!BC101</f>
        <v>39869.570713495508</v>
      </c>
      <c r="D109" s="73">
        <f>avgprinc!AW101</f>
        <v>14465.580946868864</v>
      </c>
      <c r="E109" s="215">
        <f>avgprinc!BI101</f>
        <v>71624.557921778789</v>
      </c>
      <c r="F109" s="74">
        <f>avgprinc!M101</f>
        <v>319209.97110423929</v>
      </c>
      <c r="G109" s="75">
        <f>avgprinc!S101</f>
        <v>484307.43509815051</v>
      </c>
      <c r="H109" s="349">
        <f>avgprinc!Y101</f>
        <v>1369148.4198155571</v>
      </c>
      <c r="I109" s="73">
        <f>avgprinc!AE101</f>
        <v>2189530.3273988473</v>
      </c>
      <c r="J109" s="345">
        <f>avgprinc!AK101</f>
        <v>6676307.4947639676</v>
      </c>
      <c r="K109" s="73">
        <f>avgprinc!AQ101</f>
        <v>32276946.833804093</v>
      </c>
      <c r="L109" s="358">
        <v>140602799.81718254</v>
      </c>
      <c r="O109" s="529">
        <v>-120.36403952512774</v>
      </c>
    </row>
    <row r="110" spans="1:15">
      <c r="A110" s="656">
        <v>2013</v>
      </c>
      <c r="B110" s="664">
        <f>avgprinc!B102</f>
        <v>67824.640051499926</v>
      </c>
      <c r="C110" s="74">
        <f>avgprinc!BC102</f>
        <v>40721.644655588047</v>
      </c>
      <c r="D110" s="73">
        <f>avgprinc!AW102</f>
        <v>15126.903256114914</v>
      </c>
      <c r="E110" s="215">
        <f>avgprinc!BI102</f>
        <v>72715.071404929462</v>
      </c>
      <c r="F110" s="74">
        <f>avgprinc!M102</f>
        <v>311751.59861470683</v>
      </c>
      <c r="G110" s="75">
        <f>avgprinc!S102</f>
        <v>467030.52896485041</v>
      </c>
      <c r="H110" s="349">
        <f>avgprinc!Y102</f>
        <v>1270070.0731537079</v>
      </c>
      <c r="I110" s="73">
        <f>avgprinc!AE102</f>
        <v>1997298.3558103917</v>
      </c>
      <c r="J110" s="345">
        <f>avgprinc!AK102</f>
        <v>5911311.0372796552</v>
      </c>
      <c r="K110" s="73">
        <f>avgprinc!AQ102</f>
        <v>27959685.386716209</v>
      </c>
      <c r="L110" s="358">
        <v>122109185.22219692</v>
      </c>
      <c r="O110" s="529">
        <v>-61.670483588517527</v>
      </c>
    </row>
    <row r="111" spans="1:15">
      <c r="A111" s="656">
        <v>2014</v>
      </c>
      <c r="B111" s="664">
        <f>avgprinc!B103</f>
        <v>69413.34506233978</v>
      </c>
      <c r="C111" s="74">
        <f>avgprinc!BC103</f>
        <v>41229.266711927856</v>
      </c>
      <c r="D111" s="73">
        <f>avgprinc!AW103</f>
        <v>15299.50221772586</v>
      </c>
      <c r="E111" s="215">
        <f>avgprinc!BI103</f>
        <v>73641.472329680342</v>
      </c>
      <c r="F111" s="74">
        <f>avgprinc!M103</f>
        <v>323070.05021604709</v>
      </c>
      <c r="G111" s="75">
        <f>avgprinc!S103</f>
        <v>486598.24743223103</v>
      </c>
      <c r="H111" s="349">
        <f>avgprinc!Y103</f>
        <v>1339075.289496664</v>
      </c>
      <c r="I111" s="73">
        <f>avgprinc!AE103</f>
        <v>2116469.9209522894</v>
      </c>
      <c r="J111" s="345">
        <f>avgprinc!AK103</f>
        <v>6322832.2039811006</v>
      </c>
      <c r="K111" s="73">
        <f>avgprinc!AQ103</f>
        <v>29832291.530865937</v>
      </c>
      <c r="L111" s="358">
        <v>128939034.91710822</v>
      </c>
      <c r="O111" s="529">
        <v>-2.9769276519077401</v>
      </c>
    </row>
    <row r="112" spans="1:15">
      <c r="A112" s="656">
        <v>2015</v>
      </c>
      <c r="B112" s="664">
        <f>avgprinc!B104</f>
        <v>70448.456680694668</v>
      </c>
      <c r="C112" s="74">
        <f>avgprinc!BC104</f>
        <v>41934.942866105164</v>
      </c>
      <c r="D112" s="73">
        <f>avgprinc!AW104</f>
        <v>15577.210012533244</v>
      </c>
      <c r="E112" s="215">
        <f>avgprinc!BI104</f>
        <v>74882.108933070049</v>
      </c>
      <c r="F112" s="74">
        <f>avgprinc!M104</f>
        <v>327070.08101200021</v>
      </c>
      <c r="G112" s="75">
        <f>avgprinc!S104</f>
        <v>491504.11824862915</v>
      </c>
      <c r="H112" s="349">
        <f>avgprinc!Y104</f>
        <v>1347091.4567543895</v>
      </c>
      <c r="I112" s="73">
        <f>avgprinc!AE104</f>
        <v>2130539.7401548987</v>
      </c>
      <c r="J112" s="345">
        <f>avgprinc!AK104</f>
        <v>6368445.1595022762</v>
      </c>
      <c r="K112" s="73">
        <f>avgprinc!AQ104</f>
        <v>30017439.739442222</v>
      </c>
      <c r="L112" s="358">
        <v>131328197.54760969</v>
      </c>
      <c r="O112" s="529">
        <v>55.716628284703297</v>
      </c>
    </row>
    <row r="113" spans="1:15">
      <c r="A113" s="656">
        <v>2016</v>
      </c>
      <c r="B113" s="664">
        <f>avgprinc!B105</f>
        <v>70104.415453172085</v>
      </c>
      <c r="C113" s="74">
        <f>avgprinc!BC105</f>
        <v>41909.901771243909</v>
      </c>
      <c r="D113" s="73">
        <f>avgprinc!AW105</f>
        <v>15381.137775013181</v>
      </c>
      <c r="E113" s="215">
        <f>avgprinc!BI105</f>
        <v>75070.856766532306</v>
      </c>
      <c r="F113" s="74">
        <f>avgprinc!M105</f>
        <v>323855.03859052568</v>
      </c>
      <c r="G113" s="75">
        <f>avgprinc!S105</f>
        <v>484333.58341799729</v>
      </c>
      <c r="H113" s="349">
        <f>avgprinc!Y105</f>
        <v>1312538.3733647584</v>
      </c>
      <c r="I113" s="73">
        <f>avgprinc!AE105</f>
        <v>2066537.2348033877</v>
      </c>
      <c r="J113" s="345">
        <f>avgprinc!AK105</f>
        <v>6147820.4726256328</v>
      </c>
      <c r="K113" s="73">
        <f>avgprinc!AQ105</f>
        <v>29180420.097110834</v>
      </c>
      <c r="L113" s="358">
        <v>133322672.82279995</v>
      </c>
      <c r="O113" s="529">
        <v>114.410184221313</v>
      </c>
    </row>
    <row r="114" spans="1:15">
      <c r="A114" s="656">
        <v>2017</v>
      </c>
      <c r="B114" s="665"/>
      <c r="C114" s="74"/>
      <c r="D114" s="73"/>
      <c r="E114" s="215"/>
      <c r="F114" s="74"/>
      <c r="G114" s="75"/>
      <c r="H114" s="72"/>
      <c r="I114" s="73"/>
      <c r="J114" s="74"/>
      <c r="K114" s="73"/>
      <c r="L114" s="358"/>
    </row>
    <row r="115" spans="1:15">
      <c r="A115" s="656">
        <v>2018</v>
      </c>
      <c r="B115" s="665"/>
      <c r="C115" s="74"/>
      <c r="D115" s="73"/>
      <c r="E115" s="215"/>
      <c r="F115" s="74"/>
      <c r="G115" s="75"/>
      <c r="H115" s="72"/>
      <c r="I115" s="73"/>
      <c r="J115" s="74"/>
      <c r="K115" s="73"/>
      <c r="L115" s="358"/>
    </row>
    <row r="116" spans="1:15">
      <c r="A116" s="656">
        <v>2019</v>
      </c>
      <c r="B116" s="665"/>
      <c r="C116" s="74"/>
      <c r="D116" s="73"/>
      <c r="E116" s="215"/>
      <c r="F116" s="74"/>
      <c r="G116" s="75"/>
      <c r="H116" s="72"/>
      <c r="I116" s="73"/>
      <c r="J116" s="74"/>
      <c r="K116" s="73"/>
      <c r="L116" s="358"/>
    </row>
    <row r="117" spans="1:15" ht="15.55" thickBot="1">
      <c r="A117" s="666">
        <v>2020</v>
      </c>
      <c r="B117" s="667"/>
      <c r="C117" s="67"/>
      <c r="D117" s="66"/>
      <c r="E117" s="219"/>
      <c r="F117" s="67"/>
      <c r="G117" s="68"/>
      <c r="H117" s="65"/>
      <c r="I117" s="66"/>
      <c r="J117" s="67"/>
      <c r="K117" s="66"/>
      <c r="L117" s="361"/>
    </row>
    <row r="118" spans="1:15" ht="16.100000000000001" thickTop="1">
      <c r="A118" s="64"/>
      <c r="B118" s="63"/>
      <c r="C118" s="63"/>
      <c r="D118" s="62"/>
      <c r="E118" s="61"/>
      <c r="F118" s="63"/>
      <c r="G118" s="63"/>
      <c r="H118" s="63"/>
      <c r="I118" s="63"/>
      <c r="J118" s="62"/>
      <c r="K118" s="62"/>
    </row>
    <row r="119" spans="1:15" ht="15.55">
      <c r="C119" s="60"/>
      <c r="F119" s="60"/>
      <c r="G119" s="60"/>
      <c r="H119" s="60"/>
      <c r="I119" s="60"/>
    </row>
    <row r="121" spans="1:15">
      <c r="A121" s="31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</row>
    <row r="122" spans="1:15">
      <c r="A122" s="313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</row>
    <row r="123" spans="1:15">
      <c r="A123" s="313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</row>
    <row r="124" spans="1:15">
      <c r="A124" s="223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</row>
  </sheetData>
  <mergeCells count="3">
    <mergeCell ref="B8:L8"/>
    <mergeCell ref="A4:L4"/>
    <mergeCell ref="B7:L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D119"/>
  <sheetViews>
    <sheetView workbookViewId="0">
      <pane xSplit="1" ySplit="9" topLeftCell="B57" activePane="bottomRight" state="frozen"/>
      <selection activeCell="D32" sqref="D32"/>
      <selection pane="topRight" activeCell="D32" sqref="D32"/>
      <selection pane="bottomLeft" activeCell="D32" sqref="D32"/>
      <selection pane="bottomRight" activeCell="R72" sqref="R72:V72"/>
    </sheetView>
  </sheetViews>
  <sheetFormatPr baseColWidth="10" defaultColWidth="10.83203125" defaultRowHeight="15.05"/>
  <cols>
    <col min="1" max="1" width="12.6640625" style="113" bestFit="1" customWidth="1"/>
    <col min="2" max="9" width="10.83203125" style="113" customWidth="1"/>
    <col min="10" max="17" width="10.83203125" style="113"/>
    <col min="18" max="22" width="10.83203125" style="113" customWidth="1"/>
    <col min="23" max="16384" width="10.83203125" style="113"/>
  </cols>
  <sheetData>
    <row r="1" spans="1:30">
      <c r="A1" s="55" t="s">
        <v>37</v>
      </c>
      <c r="B1" s="55"/>
      <c r="C1" s="55"/>
      <c r="D1" s="55"/>
      <c r="E1" s="55"/>
      <c r="F1" s="55"/>
      <c r="G1" s="55"/>
      <c r="H1" s="55"/>
      <c r="I1" s="55"/>
      <c r="L1" s="378"/>
    </row>
    <row r="3" spans="1:30" ht="15.55" thickBot="1"/>
    <row r="4" spans="1:30" s="141" customFormat="1" ht="25" customHeight="1" thickTop="1">
      <c r="A4" s="1420" t="s">
        <v>765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30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93"/>
      <c r="Q5" s="193"/>
      <c r="R5" s="139"/>
      <c r="S5" s="139"/>
      <c r="T5" s="139"/>
      <c r="U5" s="139"/>
      <c r="V5" s="179"/>
    </row>
    <row r="6" spans="1:30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6" t="s">
        <v>54</v>
      </c>
      <c r="S6" s="206" t="s">
        <v>53</v>
      </c>
      <c r="T6" s="206" t="s">
        <v>52</v>
      </c>
      <c r="U6" s="138" t="s">
        <v>51</v>
      </c>
      <c r="V6" s="731" t="s">
        <v>50</v>
      </c>
    </row>
    <row r="7" spans="1:30" ht="35" customHeight="1">
      <c r="A7" s="140"/>
      <c r="B7" s="1425" t="s">
        <v>767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6"/>
      <c r="W7" s="1"/>
      <c r="X7" s="1"/>
      <c r="Y7" s="1"/>
      <c r="Z7" s="1"/>
      <c r="AA7" s="1"/>
      <c r="AB7" s="1"/>
      <c r="AC7" s="1"/>
      <c r="AD7" s="1"/>
    </row>
    <row r="8" spans="1:30" s="190" customFormat="1" ht="19.95" customHeight="1">
      <c r="A8" s="137"/>
      <c r="B8" s="1423" t="s">
        <v>768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7"/>
    </row>
    <row r="9" spans="1:30" ht="30.6" thickBot="1">
      <c r="A9" s="135"/>
      <c r="B9" s="687" t="s">
        <v>780</v>
      </c>
      <c r="C9" s="707" t="s">
        <v>789</v>
      </c>
      <c r="D9" s="624" t="s">
        <v>773</v>
      </c>
      <c r="E9" s="624" t="s">
        <v>774</v>
      </c>
      <c r="F9" s="624" t="s">
        <v>775</v>
      </c>
      <c r="G9" s="624" t="s">
        <v>776</v>
      </c>
      <c r="H9" s="624" t="s">
        <v>777</v>
      </c>
      <c r="I9" s="687" t="s">
        <v>781</v>
      </c>
      <c r="J9" s="707" t="s">
        <v>790</v>
      </c>
      <c r="K9" s="624" t="s">
        <v>773</v>
      </c>
      <c r="L9" s="624" t="s">
        <v>774</v>
      </c>
      <c r="M9" s="624" t="s">
        <v>775</v>
      </c>
      <c r="N9" s="624" t="s">
        <v>776</v>
      </c>
      <c r="O9" s="624" t="s">
        <v>777</v>
      </c>
      <c r="P9" s="724" t="s">
        <v>782</v>
      </c>
      <c r="Q9" s="707" t="s">
        <v>791</v>
      </c>
      <c r="R9" s="624" t="s">
        <v>773</v>
      </c>
      <c r="S9" s="624" t="s">
        <v>774</v>
      </c>
      <c r="T9" s="624" t="s">
        <v>775</v>
      </c>
      <c r="U9" s="624" t="s">
        <v>776</v>
      </c>
      <c r="V9" s="732" t="s">
        <v>777</v>
      </c>
    </row>
    <row r="10" spans="1:30">
      <c r="A10" s="126">
        <v>1913</v>
      </c>
      <c r="B10" s="688">
        <f>compofiinc!P2</f>
        <v>0.40730551211679261</v>
      </c>
      <c r="C10" s="696">
        <f>compofiinc!Q2</f>
        <v>0.40647596278895037</v>
      </c>
      <c r="D10" s="537">
        <f>compofiinc!R2</f>
        <v>0.18739078087365346</v>
      </c>
      <c r="E10" s="537">
        <f>compofiinc!S2</f>
        <v>0.10492167255879431</v>
      </c>
      <c r="F10" s="537">
        <f>compofiinc!T2</f>
        <v>5.8602163531164118E-2</v>
      </c>
      <c r="G10" s="537">
        <f>compofiinc!U2</f>
        <v>3.2708067696114784E-2</v>
      </c>
      <c r="H10" s="537">
        <f>compofiinc!V2</f>
        <v>2.2866476247856881E-2</v>
      </c>
      <c r="I10" s="708">
        <f>compofiinc!W2</f>
        <v>0.30864433049737572</v>
      </c>
      <c r="J10" s="714">
        <f>compofiinc!X2</f>
        <v>0.30695102760992948</v>
      </c>
      <c r="K10" s="125">
        <f>compofiinc!Y2</f>
        <v>9.6434687811917469E-2</v>
      </c>
      <c r="L10" s="125">
        <f>compofiinc!Z2</f>
        <v>9.643831368180282E-2</v>
      </c>
      <c r="M10" s="125">
        <f>compofiinc!AA2</f>
        <v>7.2246241043368589E-2</v>
      </c>
      <c r="N10" s="125">
        <f>compofiinc!AB2</f>
        <v>2.3774146314020677E-2</v>
      </c>
      <c r="O10" s="125">
        <f>compofiinc!AC2</f>
        <v>1.8057752292661183E-2</v>
      </c>
      <c r="P10" s="725">
        <f>compofiinc!AD2</f>
        <v>0.17960041861867679</v>
      </c>
      <c r="Q10" s="729">
        <f>compofiinc!AE2</f>
        <v>0.1796004186186769</v>
      </c>
      <c r="R10" s="132">
        <f>compofiinc!AF2</f>
        <v>3.4995889322342218E-2</v>
      </c>
      <c r="S10" s="132">
        <f>compofiinc!AG2</f>
        <v>5.8877872959745836E-2</v>
      </c>
      <c r="T10" s="132">
        <f>compofiinc!AH2</f>
        <v>5.8182218966421249E-2</v>
      </c>
      <c r="U10" s="132">
        <f>compofiinc!AI2</f>
        <v>1.6717072494741737E-2</v>
      </c>
      <c r="V10" s="188">
        <f>compofiinc!AJ2</f>
        <v>1.0827262542552542E-2</v>
      </c>
    </row>
    <row r="11" spans="1:30">
      <c r="A11" s="126">
        <v>1914</v>
      </c>
      <c r="B11" s="689">
        <f>compofiinc!P3</f>
        <v>0.40928450409027906</v>
      </c>
      <c r="C11" s="697">
        <f>compofiinc!Q3</f>
        <v>0.40845495476243671</v>
      </c>
      <c r="D11" s="539">
        <f>compofiinc!R3</f>
        <v>0.18830312227930465</v>
      </c>
      <c r="E11" s="539">
        <f>compofiinc!S3</f>
        <v>0.10543250017677679</v>
      </c>
      <c r="F11" s="539">
        <f>compofiinc!T3</f>
        <v>5.88874773550404E-2</v>
      </c>
      <c r="G11" s="539">
        <f>compofiinc!U3</f>
        <v>3.2867312053381906E-2</v>
      </c>
      <c r="H11" s="539">
        <f>compofiinc!V3</f>
        <v>2.2977805273676599E-2</v>
      </c>
      <c r="I11" s="708">
        <f>compofiinc!W3</f>
        <v>0.31062332247086216</v>
      </c>
      <c r="J11" s="714">
        <f>compofiinc!X3</f>
        <v>0.30893001958341582</v>
      </c>
      <c r="K11" s="125">
        <f>compofiinc!Y3</f>
        <v>9.7056426968914089E-2</v>
      </c>
      <c r="L11" s="125">
        <f>compofiinc!Z3</f>
        <v>9.7060076215712221E-2</v>
      </c>
      <c r="M11" s="125">
        <f>compofiinc!AA3</f>
        <v>7.2712031082426798E-2</v>
      </c>
      <c r="N11" s="125">
        <f>compofiinc!AB3</f>
        <v>2.3927424330707187E-2</v>
      </c>
      <c r="O11" s="125">
        <f>compofiinc!AC3</f>
        <v>1.8174175251478554E-2</v>
      </c>
      <c r="P11" s="726">
        <f>compofiinc!AD3</f>
        <v>0.1815794105921632</v>
      </c>
      <c r="Q11" s="714">
        <f>compofiinc!AE3</f>
        <v>0.1815794105921632</v>
      </c>
      <c r="R11" s="125">
        <f>compofiinc!AF3</f>
        <v>3.5381504147778534E-2</v>
      </c>
      <c r="S11" s="125">
        <f>compofiinc!AG3</f>
        <v>5.952664003333865E-2</v>
      </c>
      <c r="T11" s="125">
        <f>compofiinc!AH3</f>
        <v>5.8823320725647311E-2</v>
      </c>
      <c r="U11" s="125">
        <f>compofiinc!AI3</f>
        <v>1.6901275585924521E-2</v>
      </c>
      <c r="V11" s="165">
        <f>compofiinc!AJ3</f>
        <v>1.0946566639009208E-2</v>
      </c>
    </row>
    <row r="12" spans="1:30">
      <c r="A12" s="126">
        <v>1915</v>
      </c>
      <c r="B12" s="689">
        <f>compofiinc!P4</f>
        <v>0.40348231465086615</v>
      </c>
      <c r="C12" s="697">
        <f>compofiinc!Q4</f>
        <v>0.4026527941702735</v>
      </c>
      <c r="D12" s="539">
        <f>compofiinc!R4</f>
        <v>0.18562824970711192</v>
      </c>
      <c r="E12" s="539">
        <f>compofiinc!S4</f>
        <v>0.10393481655089268</v>
      </c>
      <c r="F12" s="539">
        <f>compofiinc!T4</f>
        <v>5.8050972383078332E-2</v>
      </c>
      <c r="G12" s="539">
        <f>compofiinc!U4</f>
        <v>3.240042722179165E-2</v>
      </c>
      <c r="H12" s="539">
        <f>compofiinc!V4</f>
        <v>2.2651402289213189E-2</v>
      </c>
      <c r="I12" s="708">
        <f>compofiinc!W4</f>
        <v>0.30482113303144925</v>
      </c>
      <c r="J12" s="714">
        <f>compofiinc!X4</f>
        <v>0.30312785899125261</v>
      </c>
      <c r="K12" s="125">
        <f>compofiinc!Y4</f>
        <v>9.5233564378433E-2</v>
      </c>
      <c r="L12" s="125">
        <f>compofiinc!Z4</f>
        <v>9.5237145087003636E-2</v>
      </c>
      <c r="M12" s="125">
        <f>compofiinc!AA4</f>
        <v>7.1346392087901417E-2</v>
      </c>
      <c r="N12" s="125">
        <f>compofiinc!AB4</f>
        <v>2.3478032074458324E-2</v>
      </c>
      <c r="O12" s="125">
        <f>compofiinc!AC4</f>
        <v>1.7832837483198888E-2</v>
      </c>
      <c r="P12" s="726">
        <f>compofiinc!AD4</f>
        <v>0.1757772211527503</v>
      </c>
      <c r="Q12" s="714">
        <f>compofiinc!AE4</f>
        <v>0.17577725</v>
      </c>
      <c r="R12" s="125">
        <f>compofiinc!AF4</f>
        <v>3.4250928999482733E-2</v>
      </c>
      <c r="S12" s="125">
        <f>compofiinc!AG4</f>
        <v>5.7624534922087516E-2</v>
      </c>
      <c r="T12" s="125">
        <f>compofiinc!AH4</f>
        <v>5.6943689371511508E-2</v>
      </c>
      <c r="U12" s="125">
        <f>compofiinc!AI4</f>
        <v>1.6361214822195103E-2</v>
      </c>
      <c r="V12" s="165">
        <f>compofiinc!AJ4</f>
        <v>1.0596781730217964E-2</v>
      </c>
    </row>
    <row r="13" spans="1:30">
      <c r="A13" s="126">
        <v>1916</v>
      </c>
      <c r="B13" s="690">
        <f>compofiinc!P5</f>
        <v>0.42081265138417545</v>
      </c>
      <c r="C13" s="698">
        <f>compofiinc!Q5</f>
        <v>0.41260621192433594</v>
      </c>
      <c r="D13" s="438">
        <f>compofiinc!R5</f>
        <v>0.19021690659225196</v>
      </c>
      <c r="E13" s="438">
        <f>compofiinc!S5</f>
        <v>0.10650404409209138</v>
      </c>
      <c r="F13" s="438">
        <f>compofiinc!T5</f>
        <v>5.9485969451331583E-2</v>
      </c>
      <c r="G13" s="438">
        <f>compofiinc!U5</f>
        <v>3.3201352962821562E-2</v>
      </c>
      <c r="H13" s="438">
        <f>compofiinc!V5</f>
        <v>2.3211335991311189E-2</v>
      </c>
      <c r="I13" s="708">
        <f>compofiinc!W5</f>
        <v>0.32215146976475856</v>
      </c>
      <c r="J13" s="714">
        <f>compofiinc!X5</f>
        <v>0.31308127674531505</v>
      </c>
      <c r="K13" s="125">
        <f>compofiinc!Y5</f>
        <v>9.8360625855465691E-2</v>
      </c>
      <c r="L13" s="125">
        <f>compofiinc!Z5</f>
        <v>9.8364324139136081E-2</v>
      </c>
      <c r="M13" s="125">
        <f>compofiinc!AA5</f>
        <v>7.368910135935941E-2</v>
      </c>
      <c r="N13" s="125">
        <f>compofiinc!AB5</f>
        <v>2.4248949871516049E-2</v>
      </c>
      <c r="O13" s="125">
        <f>compofiinc!AC5</f>
        <v>1.8418391321111571E-2</v>
      </c>
      <c r="P13" s="726">
        <f>compofiinc!AD5</f>
        <v>0.1931075578860596</v>
      </c>
      <c r="Q13" s="705">
        <f>compofiinc!AE5</f>
        <v>0.1857306677540625</v>
      </c>
      <c r="R13" s="116">
        <f>compofiinc!AF5</f>
        <v>3.619039388925991E-2</v>
      </c>
      <c r="S13" s="116">
        <f>compofiinc!AG5</f>
        <v>6.0887534365776048E-2</v>
      </c>
      <c r="T13" s="116">
        <f>compofiinc!AH5</f>
        <v>6.0168135815930356E-2</v>
      </c>
      <c r="U13" s="116">
        <f>compofiinc!AI5</f>
        <v>1.7287671494428097E-2</v>
      </c>
      <c r="V13" s="145">
        <f>compofiinc!AJ5</f>
        <v>1.1196826362896406E-2</v>
      </c>
    </row>
    <row r="14" spans="1:30">
      <c r="A14" s="126">
        <v>1917</v>
      </c>
      <c r="B14" s="691">
        <f>compofiinc!P6</f>
        <v>0.40507657450090057</v>
      </c>
      <c r="C14" s="697">
        <f>compofiinc!Q6</f>
        <v>0.40287041875222579</v>
      </c>
      <c r="D14" s="539">
        <f>compofiinc!R6</f>
        <v>0.18572857751018673</v>
      </c>
      <c r="E14" s="539">
        <f>compofiinc!S6</f>
        <v>0.10399099093072975</v>
      </c>
      <c r="F14" s="539">
        <f>compofiinc!T6</f>
        <v>5.8082347599591667E-2</v>
      </c>
      <c r="G14" s="539">
        <f>compofiinc!U6</f>
        <v>3.2417938908116214E-2</v>
      </c>
      <c r="H14" s="539">
        <f>compofiinc!V6</f>
        <v>2.2663644851602407E-2</v>
      </c>
      <c r="I14" s="708">
        <f>compofiinc!W6</f>
        <v>0.30641539288148367</v>
      </c>
      <c r="J14" s="714">
        <f>compofiinc!X6</f>
        <v>0.3033454835732049</v>
      </c>
      <c r="K14" s="125">
        <f>compofiinc!Y6</f>
        <v>9.5301935410724958E-2</v>
      </c>
      <c r="L14" s="125">
        <f>compofiinc!Z6</f>
        <v>9.5305518689993679E-2</v>
      </c>
      <c r="M14" s="125">
        <f>compofiinc!AA6</f>
        <v>7.1397613802736876E-2</v>
      </c>
      <c r="N14" s="125">
        <f>compofiinc!AB6</f>
        <v>2.3494887657881998E-2</v>
      </c>
      <c r="O14" s="125">
        <f>compofiinc!AC6</f>
        <v>1.7845640212104174E-2</v>
      </c>
      <c r="P14" s="726">
        <f>compofiinc!AD6</f>
        <v>0.17737148100278471</v>
      </c>
      <c r="Q14" s="714">
        <f>compofiinc!AE6</f>
        <v>0.17599487458195232</v>
      </c>
      <c r="R14" s="125">
        <f>compofiinc!AF6</f>
        <v>4.2896686596739883E-2</v>
      </c>
      <c r="S14" s="125">
        <f>compofiinc!AG6</f>
        <v>3.9114759341099939E-2</v>
      </c>
      <c r="T14" s="125">
        <f>compofiinc!AH6</f>
        <v>6.5724092695268813E-2</v>
      </c>
      <c r="U14" s="125">
        <f>compofiinc!AI6</f>
        <v>2.0115555369321025E-2</v>
      </c>
      <c r="V14" s="165">
        <f>compofiinc!AJ6</f>
        <v>8.1438891646139194E-3</v>
      </c>
    </row>
    <row r="15" spans="1:30">
      <c r="A15" s="126">
        <v>1918</v>
      </c>
      <c r="B15" s="689">
        <f>compofiinc!P7</f>
        <v>0.40107045446727191</v>
      </c>
      <c r="C15" s="697">
        <f>compofiinc!Q7</f>
        <v>0.3990372751202258</v>
      </c>
      <c r="D15" s="539">
        <f>compofiinc!R7</f>
        <v>0.18396144773091785</v>
      </c>
      <c r="E15" s="539">
        <f>compofiinc!S7</f>
        <v>0.10300156012092722</v>
      </c>
      <c r="F15" s="539">
        <f>compofiinc!T7</f>
        <v>5.7529718340976602E-2</v>
      </c>
      <c r="G15" s="539">
        <f>compofiinc!U7</f>
        <v>3.2109495770312559E-2</v>
      </c>
      <c r="H15" s="539">
        <f>compofiinc!V7</f>
        <v>2.2448009744388795E-2</v>
      </c>
      <c r="I15" s="708">
        <f>compofiinc!W7</f>
        <v>0.29493392703869437</v>
      </c>
      <c r="J15" s="714">
        <f>compofiinc!X7</f>
        <v>0.29297948299387599</v>
      </c>
      <c r="K15" s="125">
        <f>compofiinc!Y7</f>
        <v>0.11178459477640412</v>
      </c>
      <c r="L15" s="125">
        <f>compofiinc!Z7</f>
        <v>8.2665795002697134E-2</v>
      </c>
      <c r="M15" s="125">
        <f>compofiinc!AA7</f>
        <v>5.561302389924682E-2</v>
      </c>
      <c r="N15" s="125">
        <f>compofiinc!AB7</f>
        <v>2.6332034464985582E-2</v>
      </c>
      <c r="O15" s="125">
        <f>compofiinc!AC7</f>
        <v>1.6597566762410046E-2</v>
      </c>
      <c r="P15" s="726">
        <f>compofiinc!AD7</f>
        <v>0.15961472661607248</v>
      </c>
      <c r="Q15" s="714">
        <f>compofiinc!AE7</f>
        <v>0.15883220435548379</v>
      </c>
      <c r="R15" s="125">
        <f>compofiinc!AF7</f>
        <v>4.3849019434228469E-2</v>
      </c>
      <c r="S15" s="125">
        <f>compofiinc!AG7</f>
        <v>4.2477783049141328E-2</v>
      </c>
      <c r="T15" s="125">
        <f>compofiinc!AH7</f>
        <v>4.7295877722325845E-2</v>
      </c>
      <c r="U15" s="125">
        <f>compofiinc!AI7</f>
        <v>1.7305656362973963E-2</v>
      </c>
      <c r="V15" s="165">
        <f>compofiinc!AJ7</f>
        <v>7.9169535761620911E-3</v>
      </c>
    </row>
    <row r="16" spans="1:30">
      <c r="A16" s="128">
        <v>1919</v>
      </c>
      <c r="B16" s="692">
        <f>compofiinc!P8</f>
        <v>0.4031563788202262</v>
      </c>
      <c r="C16" s="699">
        <f>compofiinc!Q8</f>
        <v>0.3948132401533932</v>
      </c>
      <c r="D16" s="541">
        <f>compofiinc!R8</f>
        <v>0.18818336418531401</v>
      </c>
      <c r="E16" s="541">
        <f>compofiinc!S8</f>
        <v>0.11185570315279576</v>
      </c>
      <c r="F16" s="541">
        <f>compofiinc!T8</f>
        <v>4.7781502853975033E-2</v>
      </c>
      <c r="G16" s="541">
        <f>compofiinc!U8</f>
        <v>2.7856416456154578E-2</v>
      </c>
      <c r="H16" s="541">
        <f>compofiinc!V8</f>
        <v>1.9136366160846015E-2</v>
      </c>
      <c r="I16" s="709">
        <f>compofiinc!W8</f>
        <v>0.3016769916652759</v>
      </c>
      <c r="J16" s="715">
        <f>compofiinc!X8</f>
        <v>0.29307649555520987</v>
      </c>
      <c r="K16" s="127">
        <f>compofiinc!Y8</f>
        <v>0.11550275300440117</v>
      </c>
      <c r="L16" s="127">
        <f>compofiinc!Z8</f>
        <v>9.2795300176892082E-2</v>
      </c>
      <c r="M16" s="127">
        <f>compofiinc!AA8</f>
        <v>4.6162142174563103E-2</v>
      </c>
      <c r="N16" s="127">
        <f>compofiinc!AB8</f>
        <v>2.394691606414126E-2</v>
      </c>
      <c r="O16" s="127">
        <f>compofiinc!AC8</f>
        <v>1.4669529997778751E-2</v>
      </c>
      <c r="P16" s="727">
        <f>compofiinc!AD8</f>
        <v>0.16410778328022629</v>
      </c>
      <c r="Q16" s="715">
        <f>compofiinc!AE8</f>
        <v>0.1586741485452268</v>
      </c>
      <c r="R16" s="127">
        <f>compofiinc!AF8</f>
        <v>4.5517166865909155E-2</v>
      </c>
      <c r="S16" s="127">
        <f>compofiinc!AG8</f>
        <v>5.0494125460382795E-2</v>
      </c>
      <c r="T16" s="127">
        <f>compofiinc!AH8</f>
        <v>3.9450130406250283E-2</v>
      </c>
      <c r="U16" s="127">
        <f>compofiinc!AI8</f>
        <v>1.6243578176392964E-2</v>
      </c>
      <c r="V16" s="167">
        <f>compofiinc!AJ8</f>
        <v>6.9692996840041268E-3</v>
      </c>
    </row>
    <row r="17" spans="1:22">
      <c r="A17" s="126">
        <v>1920</v>
      </c>
      <c r="B17" s="689">
        <f>compofiinc!P9</f>
        <v>0.3901411364037346</v>
      </c>
      <c r="C17" s="697">
        <f>compofiinc!Q9</f>
        <v>0.38100387437769251</v>
      </c>
      <c r="D17" s="539">
        <f>compofiinc!R9</f>
        <v>0.19829480766834978</v>
      </c>
      <c r="E17" s="539">
        <f>compofiinc!S9</f>
        <v>8.5513554808448813E-2</v>
      </c>
      <c r="F17" s="539">
        <f>compofiinc!T9</f>
        <v>5.252094890316459E-2</v>
      </c>
      <c r="G17" s="539">
        <f>compofiinc!U9</f>
        <v>2.8079938920498169E-2</v>
      </c>
      <c r="H17" s="539">
        <f>compofiinc!V9</f>
        <v>1.6594674273860827E-2</v>
      </c>
      <c r="I17" s="708">
        <f>compofiinc!W9</f>
        <v>0.28324019636724629</v>
      </c>
      <c r="J17" s="714">
        <f>compofiinc!X9</f>
        <v>0.27469450331966727</v>
      </c>
      <c r="K17" s="125">
        <f>compofiinc!Y9</f>
        <v>0.12269243971402431</v>
      </c>
      <c r="L17" s="125">
        <f>compofiinc!Z9</f>
        <v>6.969884538881764E-2</v>
      </c>
      <c r="M17" s="125">
        <f>compofiinc!AA9</f>
        <v>4.6999864686281652E-2</v>
      </c>
      <c r="N17" s="125">
        <f>compofiinc!AB9</f>
        <v>2.2527736922225972E-2</v>
      </c>
      <c r="O17" s="125">
        <f>compofiinc!AC9</f>
        <v>1.2775672839210474E-2</v>
      </c>
      <c r="P17" s="726">
        <f>compofiinc!AD9</f>
        <v>0.1482981936632003</v>
      </c>
      <c r="Q17" s="714">
        <f>compofiinc!AE9</f>
        <v>0.14459042055439381</v>
      </c>
      <c r="R17" s="125">
        <f>compofiinc!AF9</f>
        <v>4.6350039304654492E-2</v>
      </c>
      <c r="S17" s="125">
        <f>compofiinc!AG9</f>
        <v>3.842783829805637E-2</v>
      </c>
      <c r="T17" s="125">
        <f>compofiinc!AH9</f>
        <v>3.9518391612570765E-2</v>
      </c>
      <c r="U17" s="125">
        <f>compofiinc!AI9</f>
        <v>1.3877974746413049E-2</v>
      </c>
      <c r="V17" s="165">
        <f>compofiinc!AJ9</f>
        <v>6.4162038017690458E-3</v>
      </c>
    </row>
    <row r="18" spans="1:22">
      <c r="A18" s="126">
        <v>1921</v>
      </c>
      <c r="B18" s="689">
        <f>compofiinc!P10</f>
        <v>0.43181056663800765</v>
      </c>
      <c r="C18" s="697">
        <f>compofiinc!Q10</f>
        <v>0.42859726639973672</v>
      </c>
      <c r="D18" s="539">
        <f>compofiinc!R10</f>
        <v>0.24850766073066421</v>
      </c>
      <c r="E18" s="539">
        <f>compofiinc!S10</f>
        <v>7.553684068028764E-2</v>
      </c>
      <c r="F18" s="539">
        <f>compofiinc!T10</f>
        <v>5.1157563769594745E-2</v>
      </c>
      <c r="G18" s="539">
        <f>compofiinc!U10</f>
        <v>3.1917995070250435E-2</v>
      </c>
      <c r="H18" s="539">
        <f>compofiinc!V10</f>
        <v>2.1477127375166556E-2</v>
      </c>
      <c r="I18" s="708">
        <f>compofiinc!W10</f>
        <v>0.30804124226184881</v>
      </c>
      <c r="J18" s="714">
        <f>compofiinc!X10</f>
        <v>0.30457060858318019</v>
      </c>
      <c r="K18" s="125">
        <f>compofiinc!Y10</f>
        <v>0.14912951753363288</v>
      </c>
      <c r="L18" s="125">
        <f>compofiinc!Z10</f>
        <v>6.256965057124772E-2</v>
      </c>
      <c r="M18" s="125">
        <f>compofiinc!AA10</f>
        <v>5.0059854469023141E-2</v>
      </c>
      <c r="N18" s="125">
        <f>compofiinc!AB10</f>
        <v>2.6384121458328951E-2</v>
      </c>
      <c r="O18" s="125">
        <f>compofiinc!AC10</f>
        <v>1.6427388584019664E-2</v>
      </c>
      <c r="P18" s="726">
        <f>compofiinc!AD10</f>
        <v>0.15637915884632861</v>
      </c>
      <c r="Q18" s="714">
        <f>compofiinc!AE10</f>
        <v>0.15472929986471551</v>
      </c>
      <c r="R18" s="125">
        <f>compofiinc!AF10</f>
        <v>5.4940442801671763E-2</v>
      </c>
      <c r="S18" s="125">
        <f>compofiinc!AG10</f>
        <v>3.4755599235169632E-2</v>
      </c>
      <c r="T18" s="125">
        <f>compofiinc!AH10</f>
        <v>4.0786546419775693E-2</v>
      </c>
      <c r="U18" s="125">
        <f>compofiinc!AI10</f>
        <v>1.5854239751432752E-2</v>
      </c>
      <c r="V18" s="165">
        <f>compofiinc!AJ10</f>
        <v>8.392438485815187E-3</v>
      </c>
    </row>
    <row r="19" spans="1:22">
      <c r="A19" s="126">
        <v>1922</v>
      </c>
      <c r="B19" s="689">
        <f>compofiinc!P11</f>
        <v>0.43721477661517705</v>
      </c>
      <c r="C19" s="697">
        <f>compofiinc!Q11</f>
        <v>0.42948553427651265</v>
      </c>
      <c r="D19" s="539">
        <f>compofiinc!R11</f>
        <v>0.23333379939637849</v>
      </c>
      <c r="E19" s="539">
        <f>compofiinc!S11</f>
        <v>8.2017551837015729E-2</v>
      </c>
      <c r="F19" s="539">
        <f>compofiinc!T11</f>
        <v>5.3906275344991601E-2</v>
      </c>
      <c r="G19" s="539">
        <f>compofiinc!U11</f>
        <v>3.3022236340566474E-2</v>
      </c>
      <c r="H19" s="539">
        <f>compofiinc!V11</f>
        <v>2.7205528562467406E-2</v>
      </c>
      <c r="I19" s="708">
        <f>compofiinc!W11</f>
        <v>0.3194498478651871</v>
      </c>
      <c r="J19" s="714">
        <f>compofiinc!X11</f>
        <v>0.31052785074698919</v>
      </c>
      <c r="K19" s="125">
        <f>compofiinc!Y11</f>
        <v>0.14182934341229791</v>
      </c>
      <c r="L19" s="125">
        <f>compofiinc!Z11</f>
        <v>6.7093842206633142E-2</v>
      </c>
      <c r="M19" s="125">
        <f>compofiinc!AA11</f>
        <v>5.2464157775596154E-2</v>
      </c>
      <c r="N19" s="125">
        <f>compofiinc!AB11</f>
        <v>2.7399607006257973E-2</v>
      </c>
      <c r="O19" s="125">
        <f>compofiinc!AC11</f>
        <v>2.1740918188563812E-2</v>
      </c>
      <c r="P19" s="726">
        <f>compofiinc!AD11</f>
        <v>0.17057628417064818</v>
      </c>
      <c r="Q19" s="714">
        <f>compofiinc!AE11</f>
        <v>0.16292319490434098</v>
      </c>
      <c r="R19" s="125">
        <f>compofiinc!AF11</f>
        <v>5.2136249737427656E-2</v>
      </c>
      <c r="S19" s="125">
        <f>compofiinc!AG11</f>
        <v>3.6086412613271453E-2</v>
      </c>
      <c r="T19" s="125">
        <f>compofiinc!AH11</f>
        <v>4.4565082004629608E-2</v>
      </c>
      <c r="U19" s="125">
        <f>compofiinc!AI11</f>
        <v>1.713858681986842E-2</v>
      </c>
      <c r="V19" s="165">
        <f>compofiinc!AJ11</f>
        <v>1.2996817816445428E-2</v>
      </c>
    </row>
    <row r="20" spans="1:22">
      <c r="A20" s="126">
        <v>1923</v>
      </c>
      <c r="B20" s="689">
        <f>compofiinc!P12</f>
        <v>0.41461250579837888</v>
      </c>
      <c r="C20" s="697">
        <f>compofiinc!Q12</f>
        <v>0.40589552069786022</v>
      </c>
      <c r="D20" s="539">
        <f>compofiinc!R12</f>
        <v>0.18526829948938064</v>
      </c>
      <c r="E20" s="539">
        <f>compofiinc!S12</f>
        <v>9.8832782093729393E-2</v>
      </c>
      <c r="F20" s="539">
        <f>compofiinc!T12</f>
        <v>5.667024921664577E-2</v>
      </c>
      <c r="G20" s="539">
        <f>compofiinc!U12</f>
        <v>3.3808081986539416E-2</v>
      </c>
      <c r="H20" s="539">
        <f>compofiinc!V12</f>
        <v>3.131606748524185E-2</v>
      </c>
      <c r="I20" s="708">
        <f>compofiinc!W12</f>
        <v>0.2977685499256853</v>
      </c>
      <c r="J20" s="714">
        <f>compofiinc!X12</f>
        <v>0.28948658056395288</v>
      </c>
      <c r="K20" s="125">
        <f>compofiinc!Y12</f>
        <v>0.1147624200595911</v>
      </c>
      <c r="L20" s="125">
        <f>compofiinc!Z12</f>
        <v>7.3662536840713833E-2</v>
      </c>
      <c r="M20" s="125">
        <f>compofiinc!AA12</f>
        <v>5.162682102584075E-2</v>
      </c>
      <c r="N20" s="125">
        <f>compofiinc!AB12</f>
        <v>2.6378945366753042E-2</v>
      </c>
      <c r="O20" s="125">
        <f>compofiinc!AC12</f>
        <v>2.3055813518105119E-2</v>
      </c>
      <c r="P20" s="726">
        <f>compofiinc!AD12</f>
        <v>0.156424930907688</v>
      </c>
      <c r="Q20" s="714">
        <f>compofiinc!AE12</f>
        <v>0.1499100468203127</v>
      </c>
      <c r="R20" s="125">
        <f>compofiinc!AF12</f>
        <v>4.8243167942427348E-2</v>
      </c>
      <c r="S20" s="125">
        <f>compofiinc!AG12</f>
        <v>3.1382881441395609E-2</v>
      </c>
      <c r="T20" s="125">
        <f>compofiinc!AH12</f>
        <v>4.347824512814992E-2</v>
      </c>
      <c r="U20" s="125">
        <f>compofiinc!AI12</f>
        <v>1.4842610621488221E-2</v>
      </c>
      <c r="V20" s="165">
        <f>compofiinc!AJ12</f>
        <v>1.1963077983080241E-2</v>
      </c>
    </row>
    <row r="21" spans="1:22">
      <c r="A21" s="126">
        <v>1924</v>
      </c>
      <c r="B21" s="689">
        <f>compofiinc!P13</f>
        <v>0.44407042747847464</v>
      </c>
      <c r="C21" s="697">
        <f>compofiinc!Q13</f>
        <v>0.43263914655396829</v>
      </c>
      <c r="D21" s="539">
        <f>compofiinc!R13</f>
        <v>0.19168374290017878</v>
      </c>
      <c r="E21" s="539">
        <f>compofiinc!S13</f>
        <v>0.10853054192891376</v>
      </c>
      <c r="F21" s="539">
        <f>compofiinc!T13</f>
        <v>5.9511282009658585E-2</v>
      </c>
      <c r="G21" s="539">
        <f>compofiinc!U13</f>
        <v>3.7080960078401712E-2</v>
      </c>
      <c r="H21" s="539">
        <f>compofiinc!V13</f>
        <v>3.5832619636815347E-2</v>
      </c>
      <c r="I21" s="708">
        <f>compofiinc!W13</f>
        <v>0.32112075775425097</v>
      </c>
      <c r="J21" s="714">
        <f>compofiinc!X13</f>
        <v>0.30927877131348902</v>
      </c>
      <c r="K21" s="125">
        <f>compofiinc!Y13</f>
        <v>0.12170826400591182</v>
      </c>
      <c r="L21" s="125">
        <f>compofiinc!Z13</f>
        <v>7.9626168564712121E-2</v>
      </c>
      <c r="M21" s="125">
        <f>compofiinc!AA13</f>
        <v>5.3935356724254195E-2</v>
      </c>
      <c r="N21" s="125">
        <f>compofiinc!AB13</f>
        <v>2.8321251349171642E-2</v>
      </c>
      <c r="O21" s="125">
        <f>compofiinc!AC13</f>
        <v>2.5687730669439281E-2</v>
      </c>
      <c r="P21" s="726">
        <f>compofiinc!AD13</f>
        <v>0.17423080267847399</v>
      </c>
      <c r="Q21" s="714">
        <f>compofiinc!AE13</f>
        <v>0.16315906869089511</v>
      </c>
      <c r="R21" s="125">
        <f>compofiinc!AF13</f>
        <v>5.1292893162355059E-2</v>
      </c>
      <c r="S21" s="125">
        <f>compofiinc!AG13</f>
        <v>3.6447367323304468E-2</v>
      </c>
      <c r="T21" s="125">
        <f>compofiinc!AH13</f>
        <v>4.7260763232334017E-2</v>
      </c>
      <c r="U21" s="125">
        <f>compofiinc!AI13</f>
        <v>1.5952616662462539E-2</v>
      </c>
      <c r="V21" s="165">
        <f>compofiinc!AJ13</f>
        <v>1.2205428310439092E-2</v>
      </c>
    </row>
    <row r="22" spans="1:22">
      <c r="A22" s="126">
        <v>1925</v>
      </c>
      <c r="B22" s="689">
        <f>compofiinc!P14</f>
        <v>0.46354076918824078</v>
      </c>
      <c r="C22" s="697">
        <f>compofiinc!Q14</f>
        <v>0.44166809347302</v>
      </c>
      <c r="D22" s="539">
        <f>compofiinc!R14</f>
        <v>0.19073459903089918</v>
      </c>
      <c r="E22" s="539">
        <f>compofiinc!S14</f>
        <v>0.11345571128002983</v>
      </c>
      <c r="F22" s="539">
        <f>compofiinc!T14</f>
        <v>6.5174466992804977E-2</v>
      </c>
      <c r="G22" s="539">
        <f>compofiinc!U14</f>
        <v>3.6443811155924072E-2</v>
      </c>
      <c r="H22" s="539">
        <f>compofiinc!V14</f>
        <v>3.5859499620980805E-2</v>
      </c>
      <c r="I22" s="708">
        <f>compofiinc!W14</f>
        <v>0.35009523176185775</v>
      </c>
      <c r="J22" s="714">
        <f>compofiinc!X14</f>
        <v>0.3246550564934127</v>
      </c>
      <c r="K22" s="125">
        <f>compofiinc!Y14</f>
        <v>0.12744662971677054</v>
      </c>
      <c r="L22" s="125">
        <f>compofiinc!Z14</f>
        <v>8.4372558943164838E-2</v>
      </c>
      <c r="M22" s="125">
        <f>compofiinc!AA14</f>
        <v>5.9365289746894465E-2</v>
      </c>
      <c r="N22" s="125">
        <f>compofiinc!AB14</f>
        <v>2.7773614314753992E-2</v>
      </c>
      <c r="O22" s="125">
        <f>compofiinc!AC14</f>
        <v>2.5696958625175223E-2</v>
      </c>
      <c r="P22" s="726">
        <f>compofiinc!AD14</f>
        <v>0.20244504854676582</v>
      </c>
      <c r="Q22" s="714">
        <f>compofiinc!AE14</f>
        <v>0.17602806588875769</v>
      </c>
      <c r="R22" s="125">
        <f>compofiinc!AF14</f>
        <v>5.2349223855198093E-2</v>
      </c>
      <c r="S22" s="125">
        <f>compofiinc!AG14</f>
        <v>4.1669626539775351E-2</v>
      </c>
      <c r="T22" s="125">
        <f>compofiinc!AH14</f>
        <v>5.1988071171981641E-2</v>
      </c>
      <c r="U22" s="125">
        <f>compofiinc!AI14</f>
        <v>1.6781659283609453E-2</v>
      </c>
      <c r="V22" s="165">
        <f>compofiinc!AJ14</f>
        <v>1.3239478750755481E-2</v>
      </c>
    </row>
    <row r="23" spans="1:22">
      <c r="A23" s="126">
        <v>1926</v>
      </c>
      <c r="B23" s="689">
        <f>compofiinc!P15</f>
        <v>0.4571043576823739</v>
      </c>
      <c r="C23" s="697">
        <f>compofiinc!Q15</f>
        <v>0.44068985279853878</v>
      </c>
      <c r="D23" s="539">
        <f>compofiinc!R15</f>
        <v>0.19044323124752385</v>
      </c>
      <c r="E23" s="539">
        <f>compofiinc!S15</f>
        <v>0.10446799045392777</v>
      </c>
      <c r="F23" s="539">
        <f>compofiinc!T15</f>
        <v>7.3444110980881716E-2</v>
      </c>
      <c r="G23" s="539">
        <f>compofiinc!U15</f>
        <v>3.781012783040659E-2</v>
      </c>
      <c r="H23" s="539">
        <f>compofiinc!V15</f>
        <v>3.4524356344449392E-2</v>
      </c>
      <c r="I23" s="708">
        <f>compofiinc!W15</f>
        <v>0.34613785989788881</v>
      </c>
      <c r="J23" s="714">
        <f>compofiinc!X15</f>
        <v>0.32752353247483312</v>
      </c>
      <c r="K23" s="125">
        <f>compofiinc!Y15</f>
        <v>0.12822246166087145</v>
      </c>
      <c r="L23" s="125">
        <f>compofiinc!Z15</f>
        <v>7.9149418802086355E-2</v>
      </c>
      <c r="M23" s="125">
        <f>compofiinc!AA15</f>
        <v>6.6412755364576539E-2</v>
      </c>
      <c r="N23" s="125">
        <f>compofiinc!AB15</f>
        <v>2.8970056625076061E-2</v>
      </c>
      <c r="O23" s="125">
        <f>compofiinc!AC15</f>
        <v>2.4768805769444957E-2</v>
      </c>
      <c r="P23" s="726">
        <f>compofiinc!AD15</f>
        <v>0.19909051389797588</v>
      </c>
      <c r="Q23" s="714">
        <f>compofiinc!AE15</f>
        <v>0.18011497014310471</v>
      </c>
      <c r="R23" s="125">
        <f>compofiinc!AF15</f>
        <v>5.2928367531585335E-2</v>
      </c>
      <c r="S23" s="125">
        <f>compofiinc!AG15</f>
        <v>3.8444679486092315E-2</v>
      </c>
      <c r="T23" s="125">
        <f>compofiinc!AH15</f>
        <v>5.8023691684062295E-2</v>
      </c>
      <c r="U23" s="125">
        <f>compofiinc!AI15</f>
        <v>1.7798289529577793E-2</v>
      </c>
      <c r="V23" s="165">
        <f>compofiinc!AJ15</f>
        <v>1.2919906886198809E-2</v>
      </c>
    </row>
    <row r="24" spans="1:22">
      <c r="A24" s="126">
        <v>1927</v>
      </c>
      <c r="B24" s="689">
        <f>compofiinc!P16</f>
        <v>0.46668456108833972</v>
      </c>
      <c r="C24" s="697">
        <f>compofiinc!Q16</f>
        <v>0.44665733319579365</v>
      </c>
      <c r="D24" s="539">
        <f>compofiinc!R16</f>
        <v>0.19729542591990745</v>
      </c>
      <c r="E24" s="539">
        <f>compofiinc!S16</f>
        <v>0.10042634415652449</v>
      </c>
      <c r="F24" s="539">
        <f>compofiinc!T16</f>
        <v>7.6878763095839422E-2</v>
      </c>
      <c r="G24" s="539">
        <f>compofiinc!U16</f>
        <v>4.0124717243862261E-2</v>
      </c>
      <c r="H24" s="539">
        <f>compofiinc!V16</f>
        <v>3.1932082098580353E-2</v>
      </c>
      <c r="I24" s="708">
        <f>compofiinc!W16</f>
        <v>0.35691028338606851</v>
      </c>
      <c r="J24" s="714">
        <f>compofiinc!X16</f>
        <v>0.3343164918158808</v>
      </c>
      <c r="K24" s="125">
        <f>compofiinc!Y16</f>
        <v>0.1330298248956843</v>
      </c>
      <c r="L24" s="125">
        <f>compofiinc!Z16</f>
        <v>7.6262480062952845E-2</v>
      </c>
      <c r="M24" s="125">
        <f>compofiinc!AA16</f>
        <v>7.0146222873480935E-2</v>
      </c>
      <c r="N24" s="125">
        <f>compofiinc!AB16</f>
        <v>3.1365401120585876E-2</v>
      </c>
      <c r="O24" s="125">
        <f>compofiinc!AC16</f>
        <v>2.3512562227268555E-2</v>
      </c>
      <c r="P24" s="726">
        <f>compofiinc!AD16</f>
        <v>0.21025033880744509</v>
      </c>
      <c r="Q24" s="714">
        <f>compofiinc!AE16</f>
        <v>0.1867888575023515</v>
      </c>
      <c r="R24" s="125">
        <f>compofiinc!AF16</f>
        <v>5.4516010602334172E-2</v>
      </c>
      <c r="S24" s="125">
        <f>compofiinc!AG16</f>
        <v>3.8617883069842117E-2</v>
      </c>
      <c r="T24" s="125">
        <f>compofiinc!AH16</f>
        <v>6.1250972762126085E-2</v>
      </c>
      <c r="U24" s="125">
        <f>compofiinc!AI16</f>
        <v>1.930984926417471E-2</v>
      </c>
      <c r="V24" s="165">
        <f>compofiinc!AJ16</f>
        <v>1.3094141278766859E-2</v>
      </c>
    </row>
    <row r="25" spans="1:22">
      <c r="A25" s="126">
        <v>1928</v>
      </c>
      <c r="B25" s="689">
        <f>compofiinc!P17</f>
        <v>0.49288711598739554</v>
      </c>
      <c r="C25" s="697">
        <f>compofiinc!Q17</f>
        <v>0.46093182150666606</v>
      </c>
      <c r="D25" s="539">
        <f>compofiinc!R17</f>
        <v>0.20974419316007947</v>
      </c>
      <c r="E25" s="539">
        <f>compofiinc!S17</f>
        <v>9.639992932604724E-2</v>
      </c>
      <c r="F25" s="539">
        <f>compofiinc!T17</f>
        <v>8.4048644409003684E-2</v>
      </c>
      <c r="G25" s="539">
        <f>compofiinc!U17</f>
        <v>4.1057706264283483E-2</v>
      </c>
      <c r="H25" s="539">
        <f>compofiinc!V17</f>
        <v>2.9681348347252261E-2</v>
      </c>
      <c r="I25" s="708">
        <f>compofiinc!W17</f>
        <v>0.38563682916406899</v>
      </c>
      <c r="J25" s="714">
        <f>compofiinc!X17</f>
        <v>0.3477142212975996</v>
      </c>
      <c r="K25" s="125">
        <f>compofiinc!Y17</f>
        <v>0.14106414603595369</v>
      </c>
      <c r="L25" s="125">
        <f>compofiinc!Z17</f>
        <v>7.4521545127352914E-2</v>
      </c>
      <c r="M25" s="125">
        <f>compofiinc!AA17</f>
        <v>7.735011700793247E-2</v>
      </c>
      <c r="N25" s="125">
        <f>compofiinc!AB17</f>
        <v>3.2263279916364788E-2</v>
      </c>
      <c r="O25" s="125">
        <f>compofiinc!AC17</f>
        <v>2.2515133209995764E-2</v>
      </c>
      <c r="P25" s="726">
        <f>compofiinc!AD17</f>
        <v>0.23940249505397071</v>
      </c>
      <c r="Q25" s="714">
        <f>compofiinc!AE17</f>
        <v>0.1959871796250888</v>
      </c>
      <c r="R25" s="125">
        <f>compofiinc!AF17</f>
        <v>5.60258375331565E-2</v>
      </c>
      <c r="S25" s="125">
        <f>compofiinc!AG17</f>
        <v>4.183196923700476E-2</v>
      </c>
      <c r="T25" s="125">
        <f>compofiinc!AH17</f>
        <v>6.4512941294838061E-2</v>
      </c>
      <c r="U25" s="125">
        <f>compofiinc!AI17</f>
        <v>2.0525932708562296E-2</v>
      </c>
      <c r="V25" s="165">
        <f>compofiinc!AJ17</f>
        <v>1.3090498851527192E-2</v>
      </c>
    </row>
    <row r="26" spans="1:22">
      <c r="A26" s="126">
        <v>1929</v>
      </c>
      <c r="B26" s="689">
        <f>compofiinc!P18</f>
        <v>0.46709587896007243</v>
      </c>
      <c r="C26" s="697">
        <f>compofiinc!Q18</f>
        <v>0.43758403603469115</v>
      </c>
      <c r="D26" s="539">
        <f>compofiinc!R18</f>
        <v>0.19785904399750803</v>
      </c>
      <c r="E26" s="539">
        <f>compofiinc!S18</f>
        <v>8.8435441958772718E-2</v>
      </c>
      <c r="F26" s="539">
        <f>compofiinc!T18</f>
        <v>8.3028690767665517E-2</v>
      </c>
      <c r="G26" s="539">
        <f>compofiinc!U18</f>
        <v>3.8366123963214538E-2</v>
      </c>
      <c r="H26" s="539">
        <f>compofiinc!V18</f>
        <v>2.9894731910587065E-2</v>
      </c>
      <c r="I26" s="708">
        <f>compofiinc!W18</f>
        <v>0.36483031304114105</v>
      </c>
      <c r="J26" s="714">
        <f>compofiinc!X18</f>
        <v>0.33048367482715785</v>
      </c>
      <c r="K26" s="125">
        <f>compofiinc!Y18</f>
        <v>0.13366372247610916</v>
      </c>
      <c r="L26" s="125">
        <f>compofiinc!Z18</f>
        <v>6.8316332826309195E-2</v>
      </c>
      <c r="M26" s="125">
        <f>compofiinc!AA18</f>
        <v>7.5958895708340413E-2</v>
      </c>
      <c r="N26" s="125">
        <f>compofiinc!AB18</f>
        <v>3.0169697908944859E-2</v>
      </c>
      <c r="O26" s="125">
        <f>compofiinc!AC18</f>
        <v>2.2375022604360625E-2</v>
      </c>
      <c r="P26" s="726">
        <f>compofiinc!AD18</f>
        <v>0.22352883584556568</v>
      </c>
      <c r="Q26" s="714">
        <f>compofiinc!AE18</f>
        <v>0.1841790428531592</v>
      </c>
      <c r="R26" s="125">
        <f>compofiinc!AF18</f>
        <v>5.2255834183092355E-2</v>
      </c>
      <c r="S26" s="125">
        <f>compofiinc!AG18</f>
        <v>3.7453745129992097E-2</v>
      </c>
      <c r="T26" s="125">
        <f>compofiinc!AH18</f>
        <v>6.2280244898802184E-2</v>
      </c>
      <c r="U26" s="125">
        <f>compofiinc!AI18</f>
        <v>1.9205652453464513E-2</v>
      </c>
      <c r="V26" s="165">
        <f>compofiinc!AJ18</f>
        <v>1.2983563312697914E-2</v>
      </c>
    </row>
    <row r="27" spans="1:22">
      <c r="A27" s="130">
        <v>1930</v>
      </c>
      <c r="B27" s="693">
        <f>compofiinc!P19</f>
        <v>0.43865454984434671</v>
      </c>
      <c r="C27" s="700">
        <f>compofiinc!Q19</f>
        <v>0.43073474553390656</v>
      </c>
      <c r="D27" s="543">
        <f>compofiinc!R19</f>
        <v>0.21165964598801121</v>
      </c>
      <c r="E27" s="543">
        <f>compofiinc!S19</f>
        <v>6.7929925041604444E-2</v>
      </c>
      <c r="F27" s="543">
        <f>compofiinc!T19</f>
        <v>8.2367128237131854E-2</v>
      </c>
      <c r="G27" s="543">
        <f>compofiinc!U19</f>
        <v>4.0355049469667462E-2</v>
      </c>
      <c r="H27" s="543">
        <f>compofiinc!V19</f>
        <v>2.842299679749153E-2</v>
      </c>
      <c r="I27" s="710">
        <f>compofiinc!W19</f>
        <v>0.32063078624787289</v>
      </c>
      <c r="J27" s="716">
        <f>compofiinc!X19</f>
        <v>0.3118068423774833</v>
      </c>
      <c r="K27" s="129">
        <f>compofiinc!Y19</f>
        <v>0.13865788348006092</v>
      </c>
      <c r="L27" s="129">
        <f>compofiinc!Z19</f>
        <v>4.857397163629755E-2</v>
      </c>
      <c r="M27" s="129">
        <f>compofiinc!AA19</f>
        <v>7.4138594547725534E-2</v>
      </c>
      <c r="N27" s="129">
        <f>compofiinc!AB19</f>
        <v>2.97500729668209E-2</v>
      </c>
      <c r="O27" s="129">
        <f>compofiinc!AC19</f>
        <v>2.0686319746578384E-2</v>
      </c>
      <c r="P27" s="728">
        <f>compofiinc!AD19</f>
        <v>0.17223273140378861</v>
      </c>
      <c r="Q27" s="716">
        <f>compofiinc!AE19</f>
        <v>0.16422818416449542</v>
      </c>
      <c r="R27" s="129">
        <f>compofiinc!AF19</f>
        <v>5.3280456832972237E-2</v>
      </c>
      <c r="S27" s="129">
        <f>compofiinc!AG19</f>
        <v>2.5456905028900093E-2</v>
      </c>
      <c r="T27" s="129">
        <f>compofiinc!AH19</f>
        <v>5.7366261140501446E-2</v>
      </c>
      <c r="U27" s="129">
        <f>compofiinc!AI19</f>
        <v>1.6846496107974954E-2</v>
      </c>
      <c r="V27" s="169">
        <f>compofiinc!AJ19</f>
        <v>1.1278065054146693E-2</v>
      </c>
    </row>
    <row r="28" spans="1:22">
      <c r="A28" s="126">
        <v>1931</v>
      </c>
      <c r="B28" s="689">
        <f>compofiinc!P20</f>
        <v>0.44543200012431983</v>
      </c>
      <c r="C28" s="697">
        <f>compofiinc!Q20</f>
        <v>0.44404993839685281</v>
      </c>
      <c r="D28" s="539">
        <f>compofiinc!R20</f>
        <v>0.22901697113115044</v>
      </c>
      <c r="E28" s="539">
        <f>compofiinc!S20</f>
        <v>6.2135137268454835E-2</v>
      </c>
      <c r="F28" s="539">
        <f>compofiinc!T20</f>
        <v>8.0439096121545858E-2</v>
      </c>
      <c r="G28" s="539">
        <f>compofiinc!U20</f>
        <v>4.2537315779422796E-2</v>
      </c>
      <c r="H28" s="539">
        <f>compofiinc!V20</f>
        <v>2.9921650973802814E-2</v>
      </c>
      <c r="I28" s="708">
        <f>compofiinc!W20</f>
        <v>0.31230867017434899</v>
      </c>
      <c r="J28" s="714">
        <f>compofiinc!X20</f>
        <v>0.31012222183907062</v>
      </c>
      <c r="K28" s="125">
        <f>compofiinc!Y20</f>
        <v>0.14641773128968921</v>
      </c>
      <c r="L28" s="125">
        <f>compofiinc!Z20</f>
        <v>4.2680215368004822E-2</v>
      </c>
      <c r="M28" s="125">
        <f>compofiinc!AA20</f>
        <v>6.9344864858419411E-2</v>
      </c>
      <c r="N28" s="125">
        <f>compofiinc!AB20</f>
        <v>3.0843187511837976E-2</v>
      </c>
      <c r="O28" s="125">
        <f>compofiinc!AC20</f>
        <v>2.0836433623012952E-2</v>
      </c>
      <c r="P28" s="726">
        <f>compofiinc!AD20</f>
        <v>0.15498458756689248</v>
      </c>
      <c r="Q28" s="714">
        <f>compofiinc!AE20</f>
        <v>0.15270594044223251</v>
      </c>
      <c r="R28" s="125">
        <f>compofiinc!AF20</f>
        <v>5.6455961668471916E-2</v>
      </c>
      <c r="S28" s="125">
        <f>compofiinc!AG20</f>
        <v>2.1830348329223866E-2</v>
      </c>
      <c r="T28" s="125">
        <f>compofiinc!AH20</f>
        <v>4.7888043511459699E-2</v>
      </c>
      <c r="U28" s="125">
        <f>compofiinc!AI20</f>
        <v>1.6051444330387615E-2</v>
      </c>
      <c r="V28" s="165">
        <f>compofiinc!AJ20</f>
        <v>1.0480275507170478E-2</v>
      </c>
    </row>
    <row r="29" spans="1:22">
      <c r="A29" s="126">
        <v>1932</v>
      </c>
      <c r="B29" s="689">
        <f>compofiinc!P21</f>
        <v>0.46370211777261511</v>
      </c>
      <c r="C29" s="697">
        <f>compofiinc!Q21</f>
        <v>0.46300525871050513</v>
      </c>
      <c r="D29" s="539">
        <f>compofiinc!R21</f>
        <v>0.2691172950242588</v>
      </c>
      <c r="E29" s="539">
        <f>compofiinc!S21</f>
        <v>5.2294176051040087E-2</v>
      </c>
      <c r="F29" s="539">
        <f>compofiinc!T21</f>
        <v>7.1334325776171367E-2</v>
      </c>
      <c r="G29" s="539">
        <f>compofiinc!U21</f>
        <v>4.1209367122105253E-2</v>
      </c>
      <c r="H29" s="539">
        <f>compofiinc!V21</f>
        <v>2.9050049646935947E-2</v>
      </c>
      <c r="I29" s="708">
        <f>compofiinc!W21</f>
        <v>0.32668123311510788</v>
      </c>
      <c r="J29" s="714">
        <f>compofiinc!X21</f>
        <v>0.32590805160950009</v>
      </c>
      <c r="K29" s="125">
        <f>compofiinc!Y21</f>
        <v>0.17327745593136501</v>
      </c>
      <c r="L29" s="125">
        <f>compofiinc!Z21</f>
        <v>3.7047136705606019E-2</v>
      </c>
      <c r="M29" s="125">
        <f>compofiinc!AA21</f>
        <v>6.1217464948169278E-2</v>
      </c>
      <c r="N29" s="125">
        <f>compofiinc!AB21</f>
        <v>3.2296889251925906E-2</v>
      </c>
      <c r="O29" s="125">
        <f>compofiinc!AC21</f>
        <v>2.2069056735155336E-2</v>
      </c>
      <c r="P29" s="726">
        <f>compofiinc!AD21</f>
        <v>0.15555930046295791</v>
      </c>
      <c r="Q29" s="714">
        <f>compofiinc!AE21</f>
        <v>0.15478467631887072</v>
      </c>
      <c r="R29" s="125">
        <f>compofiinc!AF21</f>
        <v>6.7066085805574369E-2</v>
      </c>
      <c r="S29" s="125">
        <f>compofiinc!AG21</f>
        <v>1.8923010500370947E-2</v>
      </c>
      <c r="T29" s="125">
        <f>compofiinc!AH21</f>
        <v>4.2020856647394897E-2</v>
      </c>
      <c r="U29" s="125">
        <f>compofiinc!AI21</f>
        <v>1.6028979506577643E-2</v>
      </c>
      <c r="V29" s="165">
        <f>compofiinc!AJ21</f>
        <v>1.0745720869763812E-2</v>
      </c>
    </row>
    <row r="30" spans="1:22">
      <c r="A30" s="126">
        <v>1933</v>
      </c>
      <c r="B30" s="689">
        <f>compofiinc!P22</f>
        <v>0.4560181443056176</v>
      </c>
      <c r="C30" s="697">
        <f>compofiinc!Q22</f>
        <v>0.45026429505703514</v>
      </c>
      <c r="D30" s="539">
        <f>compofiinc!R22</f>
        <v>0.26585904065615812</v>
      </c>
      <c r="E30" s="539">
        <f>compofiinc!S22</f>
        <v>7.011105035242772E-2</v>
      </c>
      <c r="F30" s="539">
        <f>compofiinc!T22</f>
        <v>5.2567823450947584E-2</v>
      </c>
      <c r="G30" s="539">
        <f>compofiinc!U22</f>
        <v>3.5866494804907972E-2</v>
      </c>
      <c r="H30" s="539">
        <f>compofiinc!V22</f>
        <v>2.5858276709582805E-2</v>
      </c>
      <c r="I30" s="708">
        <f>compofiinc!W22</f>
        <v>0.33186730415772486</v>
      </c>
      <c r="J30" s="714">
        <f>compofiinc!X22</f>
        <v>0.32486416270191881</v>
      </c>
      <c r="K30" s="125">
        <f>compofiinc!Y22</f>
        <v>0.17467123856315889</v>
      </c>
      <c r="L30" s="125">
        <f>compofiinc!Z22</f>
        <v>5.1113190047149343E-2</v>
      </c>
      <c r="M30" s="125">
        <f>compofiinc!AA22</f>
        <v>4.8973108781885884E-2</v>
      </c>
      <c r="N30" s="125">
        <f>compofiinc!AB22</f>
        <v>2.85614127814557E-2</v>
      </c>
      <c r="O30" s="125">
        <f>compofiinc!AC22</f>
        <v>2.1543296415681888E-2</v>
      </c>
      <c r="P30" s="726">
        <f>compofiinc!AD22</f>
        <v>0.16460087350020169</v>
      </c>
      <c r="Q30" s="714">
        <f>compofiinc!AE22</f>
        <v>0.15770913177787022</v>
      </c>
      <c r="R30" s="125">
        <f>compofiinc!AF22</f>
        <v>6.9921647151113653E-2</v>
      </c>
      <c r="S30" s="125">
        <f>compofiinc!AG22</f>
        <v>2.6101399788892282E-2</v>
      </c>
      <c r="T30" s="125">
        <f>compofiinc!AH22</f>
        <v>3.651822457357231E-2</v>
      </c>
      <c r="U30" s="125">
        <f>compofiinc!AI22</f>
        <v>1.4928532916964795E-2</v>
      </c>
      <c r="V30" s="165">
        <f>compofiinc!AJ22</f>
        <v>1.0238400057251105E-2</v>
      </c>
    </row>
    <row r="31" spans="1:22">
      <c r="A31" s="126">
        <v>1934</v>
      </c>
      <c r="B31" s="689">
        <f>compofiinc!P23</f>
        <v>0.45783541972143638</v>
      </c>
      <c r="C31" s="697">
        <f>compofiinc!Q23</f>
        <v>0.45155076643858932</v>
      </c>
      <c r="D31" s="539">
        <f>compofiinc!R23</f>
        <v>0.27199552837779223</v>
      </c>
      <c r="E31" s="539">
        <f>compofiinc!S23</f>
        <v>6.9369619075873828E-2</v>
      </c>
      <c r="F31" s="539">
        <f>compofiinc!T23</f>
        <v>5.592494820232706E-2</v>
      </c>
      <c r="G31" s="539">
        <f>compofiinc!U23</f>
        <v>2.9508391304967532E-2</v>
      </c>
      <c r="H31" s="539">
        <f>compofiinc!V23</f>
        <v>2.4752016824416152E-2</v>
      </c>
      <c r="I31" s="708">
        <f>compofiinc!W23</f>
        <v>0.33713476801859793</v>
      </c>
      <c r="J31" s="714">
        <f>compofiinc!X23</f>
        <v>0.32994642950790198</v>
      </c>
      <c r="K31" s="125">
        <f>compofiinc!Y23</f>
        <v>0.17440255855726244</v>
      </c>
      <c r="L31" s="125">
        <f>compofiinc!Z23</f>
        <v>5.3890232050734697E-2</v>
      </c>
      <c r="M31" s="125">
        <f>compofiinc!AA23</f>
        <v>5.5053347359650839E-2</v>
      </c>
      <c r="N31" s="125">
        <f>compofiinc!AB23</f>
        <v>2.5145006435758448E-2</v>
      </c>
      <c r="O31" s="125">
        <f>compofiinc!AC23</f>
        <v>2.1454917877255363E-2</v>
      </c>
      <c r="P31" s="726">
        <f>compofiinc!AD23</f>
        <v>0.16396989069448939</v>
      </c>
      <c r="Q31" s="714">
        <f>compofiinc!AE23</f>
        <v>0.15868185076417599</v>
      </c>
      <c r="R31" s="125">
        <f>compofiinc!AF23</f>
        <v>6.7663543454887454E-2</v>
      </c>
      <c r="S31" s="125">
        <f>compofiinc!AG23</f>
        <v>2.7095015101141658E-2</v>
      </c>
      <c r="T31" s="125">
        <f>compofiinc!AH23</f>
        <v>4.1434289221653674E-2</v>
      </c>
      <c r="U31" s="125">
        <f>compofiinc!AI23</f>
        <v>1.2439637842515124E-2</v>
      </c>
      <c r="V31" s="165">
        <f>compofiinc!AJ23</f>
        <v>1.0049148605330139E-2</v>
      </c>
    </row>
    <row r="32" spans="1:22">
      <c r="A32" s="126">
        <v>1935</v>
      </c>
      <c r="B32" s="689">
        <f>compofiinc!P24</f>
        <v>0.44493982712429764</v>
      </c>
      <c r="C32" s="697">
        <f>compofiinc!Q24</f>
        <v>0.43392987272768524</v>
      </c>
      <c r="D32" s="539">
        <f>compofiinc!R24</f>
        <v>0.26054286082909595</v>
      </c>
      <c r="E32" s="539">
        <f>compofiinc!S24</f>
        <v>6.8786570087832594E-2</v>
      </c>
      <c r="F32" s="539">
        <f>compofiinc!T24</f>
        <v>5.4383881577872668E-2</v>
      </c>
      <c r="G32" s="539">
        <f>compofiinc!U24</f>
        <v>2.5934390948098868E-2</v>
      </c>
      <c r="H32" s="539">
        <f>compofiinc!V24</f>
        <v>2.4282467995667866E-2</v>
      </c>
      <c r="I32" s="708">
        <f>compofiinc!W24</f>
        <v>0.32284768837368438</v>
      </c>
      <c r="J32" s="714">
        <f>compofiinc!X24</f>
        <v>0.30990185866278103</v>
      </c>
      <c r="K32" s="125">
        <f>compofiinc!Y24</f>
        <v>0.16247660831746891</v>
      </c>
      <c r="L32" s="125">
        <f>compofiinc!Z24</f>
        <v>5.3663866940116031E-2</v>
      </c>
      <c r="M32" s="125">
        <f>compofiinc!AA24</f>
        <v>5.2349120218272788E-2</v>
      </c>
      <c r="N32" s="125">
        <f>compofiinc!AB24</f>
        <v>2.0941132493403188E-2</v>
      </c>
      <c r="O32" s="125">
        <f>compofiinc!AC24</f>
        <v>2.0471456611548079E-2</v>
      </c>
      <c r="P32" s="726">
        <f>compofiinc!AD24</f>
        <v>0.16676285163429341</v>
      </c>
      <c r="Q32" s="714">
        <f>compofiinc!AE24</f>
        <v>0.15628311990462229</v>
      </c>
      <c r="R32" s="125">
        <f>compofiinc!AF24</f>
        <v>6.5247412659214063E-2</v>
      </c>
      <c r="S32" s="125">
        <f>compofiinc!AG24</f>
        <v>2.8724921348118024E-2</v>
      </c>
      <c r="T32" s="125">
        <f>compofiinc!AH24</f>
        <v>4.1631219574258846E-2</v>
      </c>
      <c r="U32" s="125">
        <f>compofiinc!AI24</f>
        <v>1.0631701874054598E-2</v>
      </c>
      <c r="V32" s="165">
        <f>compofiinc!AJ24</f>
        <v>1.0048074886350469E-2</v>
      </c>
    </row>
    <row r="33" spans="1:22">
      <c r="A33" s="126">
        <v>1936</v>
      </c>
      <c r="B33" s="689">
        <f>compofiinc!P25</f>
        <v>0.46593775094476259</v>
      </c>
      <c r="C33" s="697">
        <f>compofiinc!Q25</f>
        <v>0.44772366982564021</v>
      </c>
      <c r="D33" s="539">
        <f>compofiinc!R25</f>
        <v>0.25287156714400955</v>
      </c>
      <c r="E33" s="539">
        <f>compofiinc!S25</f>
        <v>7.617191097161026E-2</v>
      </c>
      <c r="F33" s="539">
        <f>compofiinc!T25</f>
        <v>7.0254002402074911E-2</v>
      </c>
      <c r="G33" s="539">
        <f>compofiinc!U25</f>
        <v>2.1030399313220156E-2</v>
      </c>
      <c r="H33" s="539">
        <f>compofiinc!V25</f>
        <v>2.7395922426129919E-2</v>
      </c>
      <c r="I33" s="708">
        <f>compofiinc!W25</f>
        <v>0.34638718695803566</v>
      </c>
      <c r="J33" s="714">
        <f>compofiinc!X25</f>
        <v>0.32654772694179679</v>
      </c>
      <c r="K33" s="125">
        <f>compofiinc!Y25</f>
        <v>0.15684098867058618</v>
      </c>
      <c r="L33" s="125">
        <f>compofiinc!Z25</f>
        <v>6.0399167216692536E-2</v>
      </c>
      <c r="M33" s="125">
        <f>compofiinc!AA25</f>
        <v>7.0247723438118942E-2</v>
      </c>
      <c r="N33" s="125">
        <f>compofiinc!AB25</f>
        <v>1.6366012882739801E-2</v>
      </c>
      <c r="O33" s="125">
        <f>compofiinc!AC25</f>
        <v>2.2693955998540488E-2</v>
      </c>
      <c r="P33" s="726">
        <f>compofiinc!AD25</f>
        <v>0.1928824418021155</v>
      </c>
      <c r="Q33" s="714">
        <f>compofiinc!AE25</f>
        <v>0.1763734217590178</v>
      </c>
      <c r="R33" s="125">
        <f>compofiinc!AF25</f>
        <v>6.3717689113961473E-2</v>
      </c>
      <c r="S33" s="125">
        <f>compofiinc!AG25</f>
        <v>3.3542535846657319E-2</v>
      </c>
      <c r="T33" s="125">
        <f>compofiinc!AH25</f>
        <v>5.9386301254438979E-2</v>
      </c>
      <c r="U33" s="125">
        <f>compofiinc!AI25</f>
        <v>8.4178426578207788E-3</v>
      </c>
      <c r="V33" s="165">
        <f>compofiinc!AJ25</f>
        <v>1.1309135853149065E-2</v>
      </c>
    </row>
    <row r="34" spans="1:22">
      <c r="A34" s="126">
        <v>1937</v>
      </c>
      <c r="B34" s="689">
        <f>compofiinc!P26</f>
        <v>0.44231411760580175</v>
      </c>
      <c r="C34" s="697">
        <f>compofiinc!Q26</f>
        <v>0.43347879853345289</v>
      </c>
      <c r="D34" s="539">
        <f>compofiinc!R26</f>
        <v>0.25833493037569244</v>
      </c>
      <c r="E34" s="539">
        <f>compofiinc!S26</f>
        <v>6.8668956095889896E-2</v>
      </c>
      <c r="F34" s="539">
        <f>compofiinc!T26</f>
        <v>6.8262821764897286E-2</v>
      </c>
      <c r="G34" s="539">
        <f>compofiinc!U26</f>
        <v>1.6429118434691584E-2</v>
      </c>
      <c r="H34" s="539">
        <f>compofiinc!V26</f>
        <v>2.1782593501865937E-2</v>
      </c>
      <c r="I34" s="708">
        <f>compofiinc!W26</f>
        <v>0.32268704748036348</v>
      </c>
      <c r="J34" s="714">
        <f>compofiinc!X26</f>
        <v>0.31379274489392162</v>
      </c>
      <c r="K34" s="125">
        <f>compofiinc!Y26</f>
        <v>0.16878869052188925</v>
      </c>
      <c r="L34" s="125">
        <f>compofiinc!Z26</f>
        <v>5.2583760347551793E-2</v>
      </c>
      <c r="M34" s="125">
        <f>compofiinc!AA26</f>
        <v>6.3815649962706861E-2</v>
      </c>
      <c r="N34" s="125">
        <f>compofiinc!AB26</f>
        <v>1.2267394043667933E-2</v>
      </c>
      <c r="O34" s="125">
        <f>compofiinc!AC26</f>
        <v>1.6337089155307984E-2</v>
      </c>
      <c r="P34" s="726">
        <f>compofiinc!AD26</f>
        <v>0.17149341603070709</v>
      </c>
      <c r="Q34" s="714">
        <f>compofiinc!AE26</f>
        <v>0.16450434286791299</v>
      </c>
      <c r="R34" s="125">
        <f>compofiinc!AF26</f>
        <v>5.9665437019117439E-2</v>
      </c>
      <c r="S34" s="125">
        <f>compofiinc!AG26</f>
        <v>3.0302252648208593E-2</v>
      </c>
      <c r="T34" s="125">
        <f>compofiinc!AH26</f>
        <v>5.593931288866974E-2</v>
      </c>
      <c r="U34" s="125">
        <f>compofiinc!AI26</f>
        <v>8.0184790651559902E-3</v>
      </c>
      <c r="V34" s="165">
        <f>compofiinc!AJ26</f>
        <v>1.0578696748244206E-2</v>
      </c>
    </row>
    <row r="35" spans="1:22">
      <c r="A35" s="126">
        <v>1938</v>
      </c>
      <c r="B35" s="689">
        <f>compofiinc!P27</f>
        <v>0.44074837570771869</v>
      </c>
      <c r="C35" s="697">
        <f>compofiinc!Q27</f>
        <v>0.43000890492514116</v>
      </c>
      <c r="D35" s="539">
        <f>compofiinc!R27</f>
        <v>0.27128223508385324</v>
      </c>
      <c r="E35" s="539">
        <f>compofiinc!S27</f>
        <v>7.1340969894466713E-2</v>
      </c>
      <c r="F35" s="539">
        <f>compofiinc!T27</f>
        <v>4.9457735297830152E-2</v>
      </c>
      <c r="G35" s="539">
        <f>compofiinc!U27</f>
        <v>1.6776392263432451E-2</v>
      </c>
      <c r="H35" s="539">
        <f>compofiinc!V27</f>
        <v>2.1151572385558638E-2</v>
      </c>
      <c r="I35" s="708">
        <f>compofiinc!W27</f>
        <v>0.31344715447994287</v>
      </c>
      <c r="J35" s="714">
        <f>compofiinc!X27</f>
        <v>0.3018219202539249</v>
      </c>
      <c r="K35" s="125">
        <f>compofiinc!Y27</f>
        <v>0.17570986119978607</v>
      </c>
      <c r="L35" s="125">
        <f>compofiinc!Z27</f>
        <v>5.2399897272022156E-2</v>
      </c>
      <c r="M35" s="125">
        <f>compofiinc!AA27</f>
        <v>4.6197824329937395E-2</v>
      </c>
      <c r="N35" s="125">
        <f>compofiinc!AB27</f>
        <v>1.2198635971721794E-2</v>
      </c>
      <c r="O35" s="125">
        <f>compofiinc!AC27</f>
        <v>1.5315701480457499E-2</v>
      </c>
      <c r="P35" s="726">
        <f>compofiinc!AD27</f>
        <v>0.15754923180145181</v>
      </c>
      <c r="Q35" s="714">
        <f>compofiinc!AE27</f>
        <v>0.1472938302542493</v>
      </c>
      <c r="R35" s="125">
        <f>compofiinc!AF27</f>
        <v>6.2299926744579924E-2</v>
      </c>
      <c r="S35" s="125">
        <f>compofiinc!AG27</f>
        <v>2.9580096332296472E-2</v>
      </c>
      <c r="T35" s="125">
        <f>compofiinc!AH27</f>
        <v>3.8540714825893142E-2</v>
      </c>
      <c r="U35" s="125">
        <f>compofiinc!AI27</f>
        <v>7.5880174434207722E-3</v>
      </c>
      <c r="V35" s="165">
        <f>compofiinc!AJ27</f>
        <v>9.2850749080590003E-3</v>
      </c>
    </row>
    <row r="36" spans="1:22">
      <c r="A36" s="128">
        <v>1939</v>
      </c>
      <c r="B36" s="692">
        <f>compofiinc!P28</f>
        <v>0.4551788564175559</v>
      </c>
      <c r="C36" s="699">
        <f>compofiinc!Q28</f>
        <v>0.4456889817296355</v>
      </c>
      <c r="D36" s="541">
        <f>compofiinc!R28</f>
        <v>0.27816802944696373</v>
      </c>
      <c r="E36" s="541">
        <f>compofiinc!S28</f>
        <v>7.4654740287511706E-2</v>
      </c>
      <c r="F36" s="541">
        <f>compofiinc!T28</f>
        <v>5.7269554686165514E-2</v>
      </c>
      <c r="G36" s="541">
        <f>compofiinc!U28</f>
        <v>1.5121794359533078E-2</v>
      </c>
      <c r="H36" s="541">
        <f>compofiinc!V28</f>
        <v>2.0474862949461527E-2</v>
      </c>
      <c r="I36" s="709">
        <f>compofiinc!W28</f>
        <v>0.32278713247011737</v>
      </c>
      <c r="J36" s="715">
        <f>compofiinc!X28</f>
        <v>0.31286609705834512</v>
      </c>
      <c r="K36" s="127">
        <f>compofiinc!Y28</f>
        <v>0.1763139324181961</v>
      </c>
      <c r="L36" s="127">
        <f>compofiinc!Z28</f>
        <v>5.7430324364015427E-2</v>
      </c>
      <c r="M36" s="127">
        <f>compofiinc!AA28</f>
        <v>5.1854732676856197E-2</v>
      </c>
      <c r="N36" s="127">
        <f>compofiinc!AB28</f>
        <v>1.1589912693263203E-2</v>
      </c>
      <c r="O36" s="127">
        <f>compofiinc!AC28</f>
        <v>1.5677194906014207E-2</v>
      </c>
      <c r="P36" s="727">
        <f>compofiinc!AD28</f>
        <v>0.16175457419534939</v>
      </c>
      <c r="Q36" s="715">
        <f>compofiinc!AE28</f>
        <v>0.1539303595316602</v>
      </c>
      <c r="R36" s="127">
        <f>compofiinc!AF28</f>
        <v>6.0874022457861436E-2</v>
      </c>
      <c r="S36" s="127">
        <f>compofiinc!AG28</f>
        <v>3.2618974406081774E-2</v>
      </c>
      <c r="T36" s="127">
        <f>compofiinc!AH28</f>
        <v>4.3404119979817038E-2</v>
      </c>
      <c r="U36" s="127">
        <f>compofiinc!AI28</f>
        <v>7.305641032768046E-3</v>
      </c>
      <c r="V36" s="167">
        <f>compofiinc!AJ28</f>
        <v>9.7276016551319008E-3</v>
      </c>
    </row>
    <row r="37" spans="1:22">
      <c r="A37" s="126">
        <v>1940</v>
      </c>
      <c r="B37" s="689">
        <f>compofiinc!P29</f>
        <v>0.45293132429021105</v>
      </c>
      <c r="C37" s="697">
        <f>compofiinc!Q29</f>
        <v>0.44426637504743138</v>
      </c>
      <c r="D37" s="539">
        <f>compofiinc!R29</f>
        <v>0.28158091861961515</v>
      </c>
      <c r="E37" s="539">
        <f>compofiinc!S29</f>
        <v>7.4614561552414235E-2</v>
      </c>
      <c r="F37" s="539">
        <f>compofiinc!T29</f>
        <v>5.6333578924724764E-2</v>
      </c>
      <c r="G37" s="539">
        <f>compofiinc!U29</f>
        <v>1.258031937109479E-2</v>
      </c>
      <c r="H37" s="539">
        <f>compofiinc!V29</f>
        <v>1.9156996579582489E-2</v>
      </c>
      <c r="I37" s="708">
        <f>compofiinc!W29</f>
        <v>0.32222241244305272</v>
      </c>
      <c r="J37" s="714">
        <f>compofiinc!X29</f>
        <v>0.3128814970105353</v>
      </c>
      <c r="K37" s="125">
        <f>compofiinc!Y29</f>
        <v>0.17261479483033265</v>
      </c>
      <c r="L37" s="125">
        <f>compofiinc!Z29</f>
        <v>6.1420964304316927E-2</v>
      </c>
      <c r="M37" s="125">
        <f>compofiinc!AA29</f>
        <v>5.2739686552070432E-2</v>
      </c>
      <c r="N37" s="125">
        <f>compofiinc!AB29</f>
        <v>1.051778320391992E-2</v>
      </c>
      <c r="O37" s="125">
        <f>compofiinc!AC29</f>
        <v>1.5588268119895334E-2</v>
      </c>
      <c r="P37" s="726">
        <f>compofiinc!AD29</f>
        <v>0.16478073729414303</v>
      </c>
      <c r="Q37" s="714">
        <f>compofiinc!AE29</f>
        <v>0.15733988074633878</v>
      </c>
      <c r="R37" s="125">
        <f>compofiinc!AF29</f>
        <v>6.1947719487332409E-2</v>
      </c>
      <c r="S37" s="125">
        <f>compofiinc!AG29</f>
        <v>3.526192092742847E-2</v>
      </c>
      <c r="T37" s="125">
        <f>compofiinc!AH29</f>
        <v>4.3959454584805463E-2</v>
      </c>
      <c r="U37" s="125">
        <f>compofiinc!AI29</f>
        <v>6.4440941488098074E-3</v>
      </c>
      <c r="V37" s="165">
        <f>compofiinc!AJ29</f>
        <v>9.7266915979626264E-3</v>
      </c>
    </row>
    <row r="38" spans="1:22">
      <c r="A38" s="126">
        <v>1941</v>
      </c>
      <c r="B38" s="689">
        <f>compofiinc!P30</f>
        <v>0.41930339557276819</v>
      </c>
      <c r="C38" s="697">
        <f>compofiinc!Q30</f>
        <v>0.41019314576353105</v>
      </c>
      <c r="D38" s="539">
        <f>compofiinc!R30</f>
        <v>0.25179913481272664</v>
      </c>
      <c r="E38" s="539">
        <f>compofiinc!S30</f>
        <v>8.593441652534399E-2</v>
      </c>
      <c r="F38" s="539">
        <f>compofiinc!T30</f>
        <v>4.7096912553117591E-2</v>
      </c>
      <c r="G38" s="539">
        <f>compofiinc!U30</f>
        <v>9.3991384903775368E-3</v>
      </c>
      <c r="H38" s="539">
        <f>compofiinc!V30</f>
        <v>1.5963543381965171E-2</v>
      </c>
      <c r="I38" s="708">
        <f>compofiinc!W30</f>
        <v>0.29991932935441878</v>
      </c>
      <c r="J38" s="714">
        <f>compofiinc!X30</f>
        <v>0.29017206118853361</v>
      </c>
      <c r="K38" s="125">
        <f>compofiinc!Y30</f>
        <v>0.15133854630217711</v>
      </c>
      <c r="L38" s="125">
        <f>compofiinc!Z30</f>
        <v>7.1653188914283725E-2</v>
      </c>
      <c r="M38" s="125">
        <f>compofiinc!AA30</f>
        <v>4.5407290203931611E-2</v>
      </c>
      <c r="N38" s="125">
        <f>compofiinc!AB30</f>
        <v>8.1726895917626254E-3</v>
      </c>
      <c r="O38" s="125">
        <f>compofiinc!AC30</f>
        <v>1.3600346176378557E-2</v>
      </c>
      <c r="P38" s="726">
        <f>compofiinc!AD30</f>
        <v>0.15785567024243188</v>
      </c>
      <c r="Q38" s="714">
        <f>compofiinc!AE30</f>
        <v>0.1500797837799672</v>
      </c>
      <c r="R38" s="125">
        <f>compofiinc!AF30</f>
        <v>5.7560034354647988E-2</v>
      </c>
      <c r="S38" s="125">
        <f>compofiinc!AG30</f>
        <v>4.3364444152882951E-2</v>
      </c>
      <c r="T38" s="125">
        <f>compofiinc!AH30</f>
        <v>3.6457840776780819E-2</v>
      </c>
      <c r="U38" s="125">
        <f>compofiinc!AI30</f>
        <v>4.7302200683803381E-3</v>
      </c>
      <c r="V38" s="165">
        <f>compofiinc!AJ30</f>
        <v>7.9672444272751008E-3</v>
      </c>
    </row>
    <row r="39" spans="1:22">
      <c r="A39" s="126">
        <v>1942</v>
      </c>
      <c r="B39" s="689">
        <f>compofiinc!P31</f>
        <v>0.36127862667023725</v>
      </c>
      <c r="C39" s="697">
        <f>compofiinc!Q31</f>
        <v>0.35494183119366485</v>
      </c>
      <c r="D39" s="539">
        <f>compofiinc!R31</f>
        <v>0.21345734649961565</v>
      </c>
      <c r="E39" s="539">
        <f>compofiinc!S31</f>
        <v>9.0111925106767021E-2</v>
      </c>
      <c r="F39" s="539">
        <f>compofiinc!T31</f>
        <v>3.1660210509634856E-2</v>
      </c>
      <c r="G39" s="539">
        <f>compofiinc!U31</f>
        <v>6.428605591363803E-3</v>
      </c>
      <c r="H39" s="539">
        <f>compofiinc!V31</f>
        <v>1.3283743486283427E-2</v>
      </c>
      <c r="I39" s="708">
        <f>compofiinc!W31</f>
        <v>0.25802954757783569</v>
      </c>
      <c r="J39" s="714">
        <f>compofiinc!X31</f>
        <v>0.25107398225662392</v>
      </c>
      <c r="K39" s="125">
        <f>compofiinc!Y31</f>
        <v>0.1305216893348079</v>
      </c>
      <c r="L39" s="125">
        <f>compofiinc!Z31</f>
        <v>7.5031204884430339E-2</v>
      </c>
      <c r="M39" s="125">
        <f>compofiinc!AA31</f>
        <v>2.9661876537640613E-2</v>
      </c>
      <c r="N39" s="125">
        <f>compofiinc!AB31</f>
        <v>5.7251480566014477E-3</v>
      </c>
      <c r="O39" s="125">
        <f>compofiinc!AC31</f>
        <v>1.0134063443143613E-2</v>
      </c>
      <c r="P39" s="726">
        <f>compofiinc!AD31</f>
        <v>0.13428668320893031</v>
      </c>
      <c r="Q39" s="714">
        <f>compofiinc!AE31</f>
        <v>0.12905441063638759</v>
      </c>
      <c r="R39" s="125">
        <f>compofiinc!AF31</f>
        <v>4.6086087145639137E-2</v>
      </c>
      <c r="S39" s="125">
        <f>compofiinc!AG31</f>
        <v>4.8732582689366755E-2</v>
      </c>
      <c r="T39" s="125">
        <f>compofiinc!AH31</f>
        <v>2.4529896340524795E-2</v>
      </c>
      <c r="U39" s="125">
        <f>compofiinc!AI31</f>
        <v>3.6138853147487195E-3</v>
      </c>
      <c r="V39" s="165">
        <f>compofiinc!AJ31</f>
        <v>6.0919591461081881E-3</v>
      </c>
    </row>
    <row r="40" spans="1:22">
      <c r="A40" s="126">
        <v>1943</v>
      </c>
      <c r="B40" s="689">
        <f>compofiinc!P32</f>
        <v>0.33689902114938231</v>
      </c>
      <c r="C40" s="697">
        <f>compofiinc!Q32</f>
        <v>0.32669923198876605</v>
      </c>
      <c r="D40" s="539">
        <f>compofiinc!R32</f>
        <v>0.18624420227563573</v>
      </c>
      <c r="E40" s="539">
        <f>compofiinc!S32</f>
        <v>9.8137594605252551E-2</v>
      </c>
      <c r="F40" s="539">
        <f>compofiinc!T32</f>
        <v>2.5808201644325502E-2</v>
      </c>
      <c r="G40" s="539">
        <f>compofiinc!U32</f>
        <v>5.1387121702606356E-3</v>
      </c>
      <c r="H40" s="539">
        <f>compofiinc!V32</f>
        <v>1.1370521293291682E-2</v>
      </c>
      <c r="I40" s="708">
        <f>compofiinc!W32</f>
        <v>0.24082598448911308</v>
      </c>
      <c r="J40" s="714">
        <f>compofiinc!X32</f>
        <v>0.23020762263415889</v>
      </c>
      <c r="K40" s="125">
        <f>compofiinc!Y32</f>
        <v>0.10977193084410479</v>
      </c>
      <c r="L40" s="125">
        <f>compofiinc!Z32</f>
        <v>8.3274343191294217E-2</v>
      </c>
      <c r="M40" s="125">
        <f>compofiinc!AA32</f>
        <v>2.4287837020616963E-2</v>
      </c>
      <c r="N40" s="125">
        <f>compofiinc!AB32</f>
        <v>4.5630197782423323E-3</v>
      </c>
      <c r="O40" s="125">
        <f>compofiinc!AC32</f>
        <v>8.3104917999005622E-3</v>
      </c>
      <c r="P40" s="726">
        <f>compofiinc!AD32</f>
        <v>0.12309474270890661</v>
      </c>
      <c r="Q40" s="714">
        <f>compofiinc!AE32</f>
        <v>0.114846537213808</v>
      </c>
      <c r="R40" s="125">
        <f>compofiinc!AF32</f>
        <v>3.4456458628589079E-2</v>
      </c>
      <c r="S40" s="125">
        <f>compofiinc!AG32</f>
        <v>5.3473957327251471E-2</v>
      </c>
      <c r="T40" s="125">
        <f>compofiinc!AH32</f>
        <v>1.9345787546405504E-2</v>
      </c>
      <c r="U40" s="125">
        <f>compofiinc!AI32</f>
        <v>2.896467707328162E-3</v>
      </c>
      <c r="V40" s="165">
        <f>compofiinc!AJ32</f>
        <v>4.6738660042337857E-3</v>
      </c>
    </row>
    <row r="41" spans="1:22">
      <c r="A41" s="126">
        <v>1944</v>
      </c>
      <c r="B41" s="689">
        <f>compofiinc!P33</f>
        <v>0.32512530985454757</v>
      </c>
      <c r="C41" s="697">
        <f>compofiinc!Q33</f>
        <v>0.31548869949228209</v>
      </c>
      <c r="D41" s="539">
        <f>compofiinc!R33</f>
        <v>0.19261649589755697</v>
      </c>
      <c r="E41" s="539">
        <f>compofiinc!S33</f>
        <v>8.7057328547984536E-2</v>
      </c>
      <c r="F41" s="539">
        <f>compofiinc!T33</f>
        <v>2.1682645919632502E-2</v>
      </c>
      <c r="G41" s="539">
        <f>compofiinc!U33</f>
        <v>4.8526630177850149E-3</v>
      </c>
      <c r="H41" s="539">
        <f>compofiinc!V33</f>
        <v>9.2757246814427624E-3</v>
      </c>
      <c r="I41" s="708">
        <f>compofiinc!W33</f>
        <v>0.22765102190252962</v>
      </c>
      <c r="J41" s="714">
        <f>compofiinc!X33</f>
        <v>0.21758283883058169</v>
      </c>
      <c r="K41" s="125">
        <f>compofiinc!Y33</f>
        <v>0.10634935056087587</v>
      </c>
      <c r="L41" s="125">
        <f>compofiinc!Z33</f>
        <v>7.8326746235120301E-2</v>
      </c>
      <c r="M41" s="125">
        <f>compofiinc!AA33</f>
        <v>2.0938422024241399E-2</v>
      </c>
      <c r="N41" s="125">
        <f>compofiinc!AB33</f>
        <v>4.1974583176257142E-3</v>
      </c>
      <c r="O41" s="125">
        <f>compofiinc!AC33</f>
        <v>7.7671614629154558E-3</v>
      </c>
      <c r="P41" s="726">
        <f>compofiinc!AD33</f>
        <v>0.1128093433718807</v>
      </c>
      <c r="Q41" s="714">
        <f>compofiinc!AE33</f>
        <v>0.1053867000025793</v>
      </c>
      <c r="R41" s="125">
        <f>compofiinc!AF33</f>
        <v>3.2455906753674928E-2</v>
      </c>
      <c r="S41" s="125">
        <f>compofiinc!AG33</f>
        <v>4.9324841908998364E-2</v>
      </c>
      <c r="T41" s="125">
        <f>compofiinc!AH33</f>
        <v>1.6567956655528602E-2</v>
      </c>
      <c r="U41" s="125">
        <f>compofiinc!AI33</f>
        <v>2.5670910349280315E-3</v>
      </c>
      <c r="V41" s="165">
        <f>compofiinc!AJ33</f>
        <v>4.4672013944348802E-3</v>
      </c>
    </row>
    <row r="42" spans="1:22">
      <c r="A42" s="126">
        <v>1945</v>
      </c>
      <c r="B42" s="689">
        <f>compofiinc!P34</f>
        <v>0.34423310442267135</v>
      </c>
      <c r="C42" s="697">
        <f>compofiinc!Q34</f>
        <v>0.32644588706207495</v>
      </c>
      <c r="D42" s="539">
        <f>compofiinc!R34</f>
        <v>0.18733748545265536</v>
      </c>
      <c r="E42" s="539">
        <f>compofiinc!S34</f>
        <v>0.10203799256734787</v>
      </c>
      <c r="F42" s="539">
        <f>compofiinc!T34</f>
        <v>2.2229011181202133E-2</v>
      </c>
      <c r="G42" s="539">
        <f>compofiinc!U34</f>
        <v>5.0168497250493759E-3</v>
      </c>
      <c r="H42" s="539">
        <f>compofiinc!V34</f>
        <v>9.8245320958588057E-3</v>
      </c>
      <c r="I42" s="708">
        <f>compofiinc!W34</f>
        <v>0.247945827268267</v>
      </c>
      <c r="J42" s="714">
        <f>compofiinc!X34</f>
        <v>0.22903431644415392</v>
      </c>
      <c r="K42" s="125">
        <f>compofiinc!Y34</f>
        <v>0.10356018527181964</v>
      </c>
      <c r="L42" s="125">
        <f>compofiinc!Z34</f>
        <v>9.115028485227325E-2</v>
      </c>
      <c r="M42" s="125">
        <f>compofiinc!AA34</f>
        <v>2.1635852683269511E-2</v>
      </c>
      <c r="N42" s="125">
        <f>compofiinc!AB34</f>
        <v>4.4189095337848917E-3</v>
      </c>
      <c r="O42" s="125">
        <f>compofiinc!AC34</f>
        <v>8.2690806397558297E-3</v>
      </c>
      <c r="P42" s="726">
        <f>compofiinc!AD34</f>
        <v>0.1251579109368974</v>
      </c>
      <c r="Q42" s="714">
        <f>compofiinc!AE34</f>
        <v>0.1107119394880994</v>
      </c>
      <c r="R42" s="125">
        <f>compofiinc!AF34</f>
        <v>3.2855682861737324E-2</v>
      </c>
      <c r="S42" s="125">
        <f>compofiinc!AG34</f>
        <v>5.3913551768160831E-2</v>
      </c>
      <c r="T42" s="125">
        <f>compofiinc!AH34</f>
        <v>1.6580649781938482E-2</v>
      </c>
      <c r="U42" s="125">
        <f>compofiinc!AI34</f>
        <v>2.7099553490683931E-3</v>
      </c>
      <c r="V42" s="165">
        <f>compofiinc!AJ34</f>
        <v>4.6520321716793716E-3</v>
      </c>
    </row>
    <row r="43" spans="1:22">
      <c r="A43" s="126">
        <v>1946</v>
      </c>
      <c r="B43" s="689">
        <f>compofiinc!P35</f>
        <v>0.36699551227328814</v>
      </c>
      <c r="C43" s="697">
        <f>compofiinc!Q35</f>
        <v>0.34616394068930384</v>
      </c>
      <c r="D43" s="539">
        <f>compofiinc!R35</f>
        <v>0.18682959715164618</v>
      </c>
      <c r="E43" s="539">
        <f>compofiinc!S35</f>
        <v>0.11615342898979557</v>
      </c>
      <c r="F43" s="539">
        <f>compofiinc!T35</f>
        <v>2.7149741164094559E-2</v>
      </c>
      <c r="G43" s="539">
        <f>compofiinc!U35</f>
        <v>5.2524074396675096E-3</v>
      </c>
      <c r="H43" s="539">
        <f>compofiinc!V35</f>
        <v>1.0779494263092673E-2</v>
      </c>
      <c r="I43" s="708">
        <f>compofiinc!W35</f>
        <v>0.26765386402673913</v>
      </c>
      <c r="J43" s="714">
        <f>compofiinc!X35</f>
        <v>0.24657740220126542</v>
      </c>
      <c r="K43" s="125">
        <f>compofiinc!Y35</f>
        <v>0.10691718858716882</v>
      </c>
      <c r="L43" s="125">
        <f>compofiinc!Z35</f>
        <v>0.10009617627193228</v>
      </c>
      <c r="M43" s="125">
        <f>compofiinc!AA35</f>
        <v>2.5913237558626543E-2</v>
      </c>
      <c r="N43" s="125">
        <f>compofiinc!AB35</f>
        <v>4.6653599795378597E-3</v>
      </c>
      <c r="O43" s="125">
        <f>compofiinc!AC35</f>
        <v>8.9861693908423711E-3</v>
      </c>
      <c r="P43" s="726">
        <f>compofiinc!AD35</f>
        <v>0.1327705253334413</v>
      </c>
      <c r="Q43" s="714">
        <f>compofiinc!AE35</f>
        <v>0.1176242577054763</v>
      </c>
      <c r="R43" s="125">
        <f>compofiinc!AF35</f>
        <v>3.7065372905357413E-2</v>
      </c>
      <c r="S43" s="125">
        <f>compofiinc!AG35</f>
        <v>5.3213963663075063E-2</v>
      </c>
      <c r="T43" s="125">
        <f>compofiinc!AH35</f>
        <v>1.9571304602638787E-2</v>
      </c>
      <c r="U43" s="125">
        <f>compofiinc!AI35</f>
        <v>2.7966227667866094E-3</v>
      </c>
      <c r="V43" s="165">
        <f>compofiinc!AJ35</f>
        <v>4.9788991552134126E-3</v>
      </c>
    </row>
    <row r="44" spans="1:22">
      <c r="A44" s="126">
        <v>1947</v>
      </c>
      <c r="B44" s="689">
        <f>compofiinc!P36</f>
        <v>0.34347880643880307</v>
      </c>
      <c r="C44" s="697">
        <f>compofiinc!Q36</f>
        <v>0.33017177593435576</v>
      </c>
      <c r="D44" s="539">
        <f>compofiinc!R36</f>
        <v>0.18633000308829792</v>
      </c>
      <c r="E44" s="539">
        <f>compofiinc!S36</f>
        <v>0.10001306270671673</v>
      </c>
      <c r="F44" s="539">
        <f>compofiinc!T36</f>
        <v>2.8193774778383487E-2</v>
      </c>
      <c r="G44" s="539">
        <f>compofiinc!U36</f>
        <v>4.6448721850809163E-3</v>
      </c>
      <c r="H44" s="539">
        <f>compofiinc!V36</f>
        <v>1.0989967354563727E-2</v>
      </c>
      <c r="I44" s="708">
        <f>compofiinc!W36</f>
        <v>0.246782759044961</v>
      </c>
      <c r="J44" s="714">
        <f>compofiinc!X36</f>
        <v>0.2329946264784413</v>
      </c>
      <c r="K44" s="125">
        <f>compofiinc!Y36</f>
        <v>0.10700554431116834</v>
      </c>
      <c r="L44" s="125">
        <f>compofiinc!Z36</f>
        <v>8.5337283695686036E-2</v>
      </c>
      <c r="M44" s="125">
        <f>compofiinc!AA36</f>
        <v>2.7239511052554864E-2</v>
      </c>
      <c r="N44" s="125">
        <f>compofiinc!AB36</f>
        <v>4.1201043369470895E-3</v>
      </c>
      <c r="O44" s="125">
        <f>compofiinc!AC36</f>
        <v>9.2921058123427661E-3</v>
      </c>
      <c r="P44" s="726">
        <f>compofiinc!AD36</f>
        <v>0.11955055203166751</v>
      </c>
      <c r="Q44" s="714">
        <f>compofiinc!AE36</f>
        <v>0.10953835923874261</v>
      </c>
      <c r="R44" s="125">
        <f>compofiinc!AF36</f>
        <v>3.7683124110437297E-2</v>
      </c>
      <c r="S44" s="125">
        <f>compofiinc!AG36</f>
        <v>4.3140726470419076E-2</v>
      </c>
      <c r="T44" s="125">
        <f>compofiinc!AH36</f>
        <v>2.1042369369740781E-2</v>
      </c>
      <c r="U44" s="125">
        <f>compofiinc!AI36</f>
        <v>2.4429359188728478E-3</v>
      </c>
      <c r="V44" s="165">
        <f>compofiinc!AJ36</f>
        <v>5.2291686185848138E-3</v>
      </c>
    </row>
    <row r="45" spans="1:22">
      <c r="A45" s="126">
        <v>1948</v>
      </c>
      <c r="B45" s="689">
        <f>compofiinc!P37</f>
        <v>0.35013508333029786</v>
      </c>
      <c r="C45" s="697">
        <f>compofiinc!Q37</f>
        <v>0.33720637645202806</v>
      </c>
      <c r="D45" s="539">
        <f>compofiinc!R37</f>
        <v>0.20118663253068153</v>
      </c>
      <c r="E45" s="539">
        <f>compofiinc!S37</f>
        <v>9.1195758783392283E-2</v>
      </c>
      <c r="F45" s="539">
        <f>compofiinc!T37</f>
        <v>2.9059880260112744E-2</v>
      </c>
      <c r="G45" s="539">
        <f>compofiinc!U37</f>
        <v>4.6812284010148784E-3</v>
      </c>
      <c r="H45" s="539">
        <f>compofiinc!V37</f>
        <v>1.1091727470362547E-2</v>
      </c>
      <c r="I45" s="708">
        <f>compofiinc!W37</f>
        <v>0.25055218389699002</v>
      </c>
      <c r="J45" s="714">
        <f>compofiinc!X37</f>
        <v>0.23695979226593739</v>
      </c>
      <c r="K45" s="125">
        <f>compofiinc!Y37</f>
        <v>0.11625884970555389</v>
      </c>
      <c r="L45" s="125">
        <f>compofiinc!Z37</f>
        <v>7.9034056797939664E-2</v>
      </c>
      <c r="M45" s="125">
        <f>compofiinc!AA37</f>
        <v>2.8201602561898402E-2</v>
      </c>
      <c r="N45" s="125">
        <f>compofiinc!AB37</f>
        <v>4.0910444751264558E-3</v>
      </c>
      <c r="O45" s="125">
        <f>compofiinc!AC37</f>
        <v>9.3831682176458917E-3</v>
      </c>
      <c r="P45" s="726">
        <f>compofiinc!AD37</f>
        <v>0.12242600017043</v>
      </c>
      <c r="Q45" s="714">
        <f>compofiinc!AE37</f>
        <v>0.1126987247414394</v>
      </c>
      <c r="R45" s="125">
        <f>compofiinc!AF37</f>
        <v>3.9596960086702451E-2</v>
      </c>
      <c r="S45" s="125">
        <f>compofiinc!AG37</f>
        <v>4.2428308670555082E-2</v>
      </c>
      <c r="T45" s="125">
        <f>compofiinc!AH37</f>
        <v>2.2632024294413383E-2</v>
      </c>
      <c r="U45" s="125">
        <f>compofiinc!AI37</f>
        <v>2.4949779952046932E-3</v>
      </c>
      <c r="V45" s="165">
        <f>compofiinc!AJ37</f>
        <v>5.549144364509373E-3</v>
      </c>
    </row>
    <row r="46" spans="1:22">
      <c r="A46" s="126">
        <v>1949</v>
      </c>
      <c r="B46" s="689">
        <f>compofiinc!P38</f>
        <v>0.34750996242854648</v>
      </c>
      <c r="C46" s="697">
        <f>compofiinc!Q38</f>
        <v>0.33763098095195454</v>
      </c>
      <c r="D46" s="539">
        <f>compofiinc!R38</f>
        <v>0.21242853501658043</v>
      </c>
      <c r="E46" s="539">
        <f>compofiinc!S38</f>
        <v>7.788776326560394E-2</v>
      </c>
      <c r="F46" s="539">
        <f>compofiinc!T38</f>
        <v>2.9965713612800149E-2</v>
      </c>
      <c r="G46" s="539">
        <f>compofiinc!U38</f>
        <v>5.259814110761608E-3</v>
      </c>
      <c r="H46" s="539">
        <f>compofiinc!V38</f>
        <v>1.2095333556806E-2</v>
      </c>
      <c r="I46" s="708">
        <f>compofiinc!W38</f>
        <v>0.2450541024555678</v>
      </c>
      <c r="J46" s="714">
        <f>compofiinc!X38</f>
        <v>0.23461915111456019</v>
      </c>
      <c r="K46" s="125">
        <f>compofiinc!Y38</f>
        <v>0.12440953929340831</v>
      </c>
      <c r="L46" s="125">
        <f>compofiinc!Z38</f>
        <v>6.6840336105550291E-2</v>
      </c>
      <c r="M46" s="125">
        <f>compofiinc!AA38</f>
        <v>2.881535667851004E-2</v>
      </c>
      <c r="N46" s="125">
        <f>compofiinc!AB38</f>
        <v>4.4167500699963383E-3</v>
      </c>
      <c r="O46" s="125">
        <f>compofiinc!AC38</f>
        <v>1.0143393647127789E-2</v>
      </c>
      <c r="P46" s="726">
        <f>compofiinc!AD38</f>
        <v>0.11726960080682741</v>
      </c>
      <c r="Q46" s="714">
        <f>compofiinc!AE38</f>
        <v>0.10946064706587989</v>
      </c>
      <c r="R46" s="125">
        <f>compofiinc!AF38</f>
        <v>4.1141112626846381E-2</v>
      </c>
      <c r="S46" s="125">
        <f>compofiinc!AG38</f>
        <v>3.6476474382519844E-2</v>
      </c>
      <c r="T46" s="125">
        <f>compofiinc!AH38</f>
        <v>2.3143000311455851E-2</v>
      </c>
      <c r="U46" s="125">
        <f>compofiinc!AI38</f>
        <v>2.7163152857674747E-3</v>
      </c>
      <c r="V46" s="165">
        <f>compofiinc!AJ38</f>
        <v>5.9837340952877127E-3</v>
      </c>
    </row>
    <row r="47" spans="1:22">
      <c r="A47" s="130">
        <v>1950</v>
      </c>
      <c r="B47" s="693">
        <f>compofiinc!P39</f>
        <v>0.35563366960951426</v>
      </c>
      <c r="C47" s="700">
        <f>compofiinc!Q39</f>
        <v>0.33871100610399119</v>
      </c>
      <c r="D47" s="543">
        <f>compofiinc!R39</f>
        <v>0.21370042007863166</v>
      </c>
      <c r="E47" s="543">
        <f>compofiinc!S39</f>
        <v>7.792286718741534E-2</v>
      </c>
      <c r="F47" s="543">
        <f>compofiinc!T39</f>
        <v>2.9984775728144689E-2</v>
      </c>
      <c r="G47" s="543">
        <f>compofiinc!U39</f>
        <v>5.1752226438281403E-3</v>
      </c>
      <c r="H47" s="543">
        <f>compofiinc!V39</f>
        <v>1.193087016455544E-2</v>
      </c>
      <c r="I47" s="710">
        <f>compofiinc!W39</f>
        <v>0.25533443184458782</v>
      </c>
      <c r="J47" s="716">
        <f>compofiinc!X39</f>
        <v>0.23871289592585629</v>
      </c>
      <c r="K47" s="129">
        <f>compofiinc!Y39</f>
        <v>0.12582130162802188</v>
      </c>
      <c r="L47" s="129">
        <f>compofiinc!Z39</f>
        <v>6.8735807184422903E-2</v>
      </c>
      <c r="M47" s="129">
        <f>compofiinc!AA39</f>
        <v>2.9445599859687668E-2</v>
      </c>
      <c r="N47" s="129">
        <f>compofiinc!AB39</f>
        <v>4.5012019593214901E-3</v>
      </c>
      <c r="O47" s="129">
        <f>compofiinc!AC39</f>
        <v>1.0212211697785767E-2</v>
      </c>
      <c r="P47" s="728">
        <f>compofiinc!AD39</f>
        <v>0.1281953503997858</v>
      </c>
      <c r="Q47" s="716">
        <f>compofiinc!AE39</f>
        <v>0.11360065498282969</v>
      </c>
      <c r="R47" s="129">
        <f>compofiinc!AF39</f>
        <v>4.0867635412768902E-2</v>
      </c>
      <c r="S47" s="129">
        <f>compofiinc!AG39</f>
        <v>3.9291546337347411E-2</v>
      </c>
      <c r="T47" s="129">
        <f>compofiinc!AH39</f>
        <v>2.4373768823431771E-2</v>
      </c>
      <c r="U47" s="129">
        <f>compofiinc!AI39</f>
        <v>2.8079889215176061E-3</v>
      </c>
      <c r="V47" s="169">
        <f>compofiinc!AJ39</f>
        <v>6.2597099114225663E-3</v>
      </c>
    </row>
    <row r="48" spans="1:22">
      <c r="A48" s="126">
        <v>1951</v>
      </c>
      <c r="B48" s="689">
        <f>compofiinc!P40</f>
        <v>0.34217551487253894</v>
      </c>
      <c r="C48" s="697">
        <f>compofiinc!Q40</f>
        <v>0.32819965101679388</v>
      </c>
      <c r="D48" s="539">
        <f>compofiinc!R40</f>
        <v>0.21015410141948709</v>
      </c>
      <c r="E48" s="539">
        <f>compofiinc!S40</f>
        <v>7.3733495063701082E-2</v>
      </c>
      <c r="F48" s="539">
        <f>compofiinc!T40</f>
        <v>2.8378164815186634E-2</v>
      </c>
      <c r="G48" s="539">
        <f>compofiinc!U40</f>
        <v>4.8114972811010258E-3</v>
      </c>
      <c r="H48" s="539">
        <f>compofiinc!V40</f>
        <v>1.1122392437318031E-2</v>
      </c>
      <c r="I48" s="708">
        <f>compofiinc!W40</f>
        <v>0.24200970415465331</v>
      </c>
      <c r="J48" s="714">
        <f>compofiinc!X40</f>
        <v>0.22670164315122829</v>
      </c>
      <c r="K48" s="125">
        <f>compofiinc!Y40</f>
        <v>0.12099995041266538</v>
      </c>
      <c r="L48" s="125">
        <f>compofiinc!Z40</f>
        <v>6.4616017110408958E-2</v>
      </c>
      <c r="M48" s="125">
        <f>compofiinc!AA40</f>
        <v>2.7502169265761808E-2</v>
      </c>
      <c r="N48" s="125">
        <f>compofiinc!AB40</f>
        <v>4.1924380191054504E-3</v>
      </c>
      <c r="O48" s="125">
        <f>compofiinc!AC40</f>
        <v>9.3910683432866984E-3</v>
      </c>
      <c r="P48" s="726">
        <f>compofiinc!AD40</f>
        <v>0.117871051449221</v>
      </c>
      <c r="Q48" s="714">
        <f>compofiinc!AE40</f>
        <v>0.1051833555571898</v>
      </c>
      <c r="R48" s="125">
        <f>compofiinc!AF40</f>
        <v>3.8992496239069682E-2</v>
      </c>
      <c r="S48" s="125">
        <f>compofiinc!AG40</f>
        <v>3.618389302471884E-2</v>
      </c>
      <c r="T48" s="125">
        <f>compofiinc!AH40</f>
        <v>2.1935643024017223E-2</v>
      </c>
      <c r="U48" s="125">
        <f>compofiinc!AI40</f>
        <v>2.477487560610532E-3</v>
      </c>
      <c r="V48" s="165">
        <f>compofiinc!AJ40</f>
        <v>5.593835708773533E-3</v>
      </c>
    </row>
    <row r="49" spans="1:22">
      <c r="A49" s="126">
        <v>1952</v>
      </c>
      <c r="B49" s="689">
        <f>compofiinc!P41</f>
        <v>0.33211509029250325</v>
      </c>
      <c r="C49" s="697">
        <f>compofiinc!Q41</f>
        <v>0.32073962097575531</v>
      </c>
      <c r="D49" s="539">
        <f>compofiinc!R41</f>
        <v>0.21084007518216</v>
      </c>
      <c r="E49" s="539">
        <f>compofiinc!S41</f>
        <v>6.9259577505700068E-2</v>
      </c>
      <c r="F49" s="539">
        <f>compofiinc!T41</f>
        <v>2.5677803925452991E-2</v>
      </c>
      <c r="G49" s="539">
        <f>compofiinc!U41</f>
        <v>4.7100963829370844E-3</v>
      </c>
      <c r="H49" s="539">
        <f>compofiinc!V41</f>
        <v>1.0252067979505159E-2</v>
      </c>
      <c r="I49" s="708">
        <f>compofiinc!W41</f>
        <v>0.23069043123149091</v>
      </c>
      <c r="J49" s="714">
        <f>compofiinc!X41</f>
        <v>0.2184689032781888</v>
      </c>
      <c r="K49" s="125">
        <f>compofiinc!Y41</f>
        <v>0.12175299563809171</v>
      </c>
      <c r="L49" s="125">
        <f>compofiinc!Z41</f>
        <v>5.9641672533639792E-2</v>
      </c>
      <c r="M49" s="125">
        <f>compofiinc!AA41</f>
        <v>2.4412978087445608E-2</v>
      </c>
      <c r="N49" s="125">
        <f>compofiinc!AB41</f>
        <v>4.1016101682767878E-3</v>
      </c>
      <c r="O49" s="125">
        <f>compofiinc!AC41</f>
        <v>8.5596468507349033E-3</v>
      </c>
      <c r="P49" s="726">
        <f>compofiinc!AD41</f>
        <v>0.1079087598547829</v>
      </c>
      <c r="Q49" s="714">
        <f>compofiinc!AE41</f>
        <v>9.7583202165547417E-2</v>
      </c>
      <c r="R49" s="125">
        <f>compofiinc!AF41</f>
        <v>3.6754955931373297E-2</v>
      </c>
      <c r="S49" s="125">
        <f>compofiinc!AG41</f>
        <v>3.3566988418980065E-2</v>
      </c>
      <c r="T49" s="125">
        <f>compofiinc!AH41</f>
        <v>1.9542739222658805E-2</v>
      </c>
      <c r="U49" s="125">
        <f>compofiinc!AI41</f>
        <v>2.4554893191477576E-3</v>
      </c>
      <c r="V49" s="165">
        <f>compofiinc!AJ41</f>
        <v>5.2630292733875034E-3</v>
      </c>
    </row>
    <row r="50" spans="1:22">
      <c r="A50" s="126">
        <v>1953</v>
      </c>
      <c r="B50" s="689">
        <f>compofiinc!P42</f>
        <v>0.32306951062083611</v>
      </c>
      <c r="C50" s="697">
        <f>compofiinc!Q42</f>
        <v>0.31380431868356229</v>
      </c>
      <c r="D50" s="539">
        <f>compofiinc!R42</f>
        <v>0.21401882800575117</v>
      </c>
      <c r="E50" s="539">
        <f>compofiinc!S42</f>
        <v>6.2415827362473787E-2</v>
      </c>
      <c r="F50" s="539">
        <f>compofiinc!T42</f>
        <v>2.3268540951883861E-2</v>
      </c>
      <c r="G50" s="539">
        <f>compofiinc!U42</f>
        <v>4.6402914160752016E-3</v>
      </c>
      <c r="H50" s="539">
        <f>compofiinc!V42</f>
        <v>9.4608309473782695E-3</v>
      </c>
      <c r="I50" s="708">
        <f>compofiinc!W42</f>
        <v>0.22013048869299831</v>
      </c>
      <c r="J50" s="714">
        <f>compofiinc!X42</f>
        <v>0.210073424892119</v>
      </c>
      <c r="K50" s="125">
        <f>compofiinc!Y42</f>
        <v>0.12214694591327996</v>
      </c>
      <c r="L50" s="125">
        <f>compofiinc!Z42</f>
        <v>5.3903750230236996E-2</v>
      </c>
      <c r="M50" s="125">
        <f>compofiinc!AA42</f>
        <v>2.2109835337462965E-2</v>
      </c>
      <c r="N50" s="125">
        <f>compofiinc!AB42</f>
        <v>3.9452284121904374E-3</v>
      </c>
      <c r="O50" s="125">
        <f>compofiinc!AC42</f>
        <v>7.9676649989486245E-3</v>
      </c>
      <c r="P50" s="726">
        <f>compofiinc!AD42</f>
        <v>9.9018850353359417E-2</v>
      </c>
      <c r="Q50" s="714">
        <f>compofiinc!AE42</f>
        <v>9.081089770218638E-2</v>
      </c>
      <c r="R50" s="125">
        <f>compofiinc!AF42</f>
        <v>3.6721930608423235E-2</v>
      </c>
      <c r="S50" s="125">
        <f>compofiinc!AG42</f>
        <v>2.9701944395395131E-2</v>
      </c>
      <c r="T50" s="125">
        <f>compofiinc!AH42</f>
        <v>1.7365782071979703E-2</v>
      </c>
      <c r="U50" s="125">
        <f>compofiinc!AI42</f>
        <v>2.3253528313188759E-3</v>
      </c>
      <c r="V50" s="165">
        <f>compofiinc!AJ42</f>
        <v>4.6958877950694358E-3</v>
      </c>
    </row>
    <row r="51" spans="1:22">
      <c r="A51" s="126">
        <v>1954</v>
      </c>
      <c r="B51" s="689">
        <f>compofiinc!P43</f>
        <v>0.33636110590333096</v>
      </c>
      <c r="C51" s="697">
        <f>compofiinc!Q43</f>
        <v>0.32119310731545292</v>
      </c>
      <c r="D51" s="539">
        <f>compofiinc!R43</f>
        <v>0.21520908556447518</v>
      </c>
      <c r="E51" s="539">
        <f>compofiinc!S43</f>
        <v>6.600338446283871E-2</v>
      </c>
      <c r="F51" s="539">
        <f>compofiinc!T43</f>
        <v>2.4597285051595193E-2</v>
      </c>
      <c r="G51" s="539">
        <f>compofiinc!U43</f>
        <v>4.7511840350075822E-3</v>
      </c>
      <c r="H51" s="539">
        <f>compofiinc!V43</f>
        <v>1.0632168201536172E-2</v>
      </c>
      <c r="I51" s="708">
        <f>compofiinc!W43</f>
        <v>0.23297681803897291</v>
      </c>
      <c r="J51" s="714">
        <f>compofiinc!X43</f>
        <v>0.2156068268206269</v>
      </c>
      <c r="K51" s="125">
        <f>compofiinc!Y43</f>
        <v>0.12580015849675588</v>
      </c>
      <c r="L51" s="125">
        <f>compofiinc!Z43</f>
        <v>5.4087424231798568E-2</v>
      </c>
      <c r="M51" s="125">
        <f>compofiinc!AA43</f>
        <v>2.3477057764598543E-2</v>
      </c>
      <c r="N51" s="125">
        <f>compofiinc!AB43</f>
        <v>3.8803338417930122E-3</v>
      </c>
      <c r="O51" s="125">
        <f>compofiinc!AC43</f>
        <v>8.3618524856808821E-3</v>
      </c>
      <c r="P51" s="726">
        <f>compofiinc!AD43</f>
        <v>0.1077356180416074</v>
      </c>
      <c r="Q51" s="714">
        <f>compofiinc!AE43</f>
        <v>9.3904559145803035E-2</v>
      </c>
      <c r="R51" s="125">
        <f>compofiinc!AF43</f>
        <v>3.6997608461188485E-2</v>
      </c>
      <c r="S51" s="125">
        <f>compofiinc!AG43</f>
        <v>3.0901624354578845E-2</v>
      </c>
      <c r="T51" s="125">
        <f>compofiinc!AH43</f>
        <v>1.8585590838842585E-2</v>
      </c>
      <c r="U51" s="125">
        <f>compofiinc!AI43</f>
        <v>2.6947612135841742E-3</v>
      </c>
      <c r="V51" s="165">
        <f>compofiinc!AJ43</f>
        <v>4.7249742776089461E-3</v>
      </c>
    </row>
    <row r="52" spans="1:22">
      <c r="A52" s="126">
        <v>1955</v>
      </c>
      <c r="B52" s="689">
        <f>compofiinc!P44</f>
        <v>0.33937798425770482</v>
      </c>
      <c r="C52" s="697">
        <f>compofiinc!Q44</f>
        <v>0.31772074577461312</v>
      </c>
      <c r="D52" s="539">
        <f>compofiinc!R44</f>
        <v>0.21478797063065755</v>
      </c>
      <c r="E52" s="539">
        <f>compofiinc!S44</f>
        <v>6.4894766397497403E-2</v>
      </c>
      <c r="F52" s="539">
        <f>compofiinc!T44</f>
        <v>2.5338665031589117E-2</v>
      </c>
      <c r="G52" s="539">
        <f>compofiinc!U44</f>
        <v>4.6504444445633081E-3</v>
      </c>
      <c r="H52" s="539">
        <f>compofiinc!V44</f>
        <v>8.0488992703057309E-3</v>
      </c>
      <c r="I52" s="708">
        <f>compofiinc!W44</f>
        <v>0.23596091814308898</v>
      </c>
      <c r="J52" s="714">
        <f>compofiinc!X44</f>
        <v>0.21377836096924738</v>
      </c>
      <c r="K52" s="125">
        <f>compofiinc!Y44</f>
        <v>0.12829672037744083</v>
      </c>
      <c r="L52" s="125">
        <f>compofiinc!Z44</f>
        <v>5.2235717626034975E-2</v>
      </c>
      <c r="M52" s="125">
        <f>compofiinc!AA44</f>
        <v>2.339721905501951E-2</v>
      </c>
      <c r="N52" s="125">
        <f>compofiinc!AB44</f>
        <v>3.6982063550439117E-3</v>
      </c>
      <c r="O52" s="125">
        <f>compofiinc!AC44</f>
        <v>6.1504975557081449E-3</v>
      </c>
      <c r="P52" s="726">
        <f>compofiinc!AD44</f>
        <v>0.1105754552013183</v>
      </c>
      <c r="Q52" s="714">
        <f>compofiinc!AE44</f>
        <v>9.1805282675712654E-2</v>
      </c>
      <c r="R52" s="125">
        <f>compofiinc!AF44</f>
        <v>3.5947639414041027E-2</v>
      </c>
      <c r="S52" s="125">
        <f>compofiinc!AG44</f>
        <v>3.0475986734992133E-2</v>
      </c>
      <c r="T52" s="125">
        <f>compofiinc!AH44</f>
        <v>1.964326279395304E-2</v>
      </c>
      <c r="U52" s="125">
        <f>compofiinc!AI44</f>
        <v>2.637529032507596E-3</v>
      </c>
      <c r="V52" s="165">
        <f>compofiinc!AJ44</f>
        <v>3.1008647002188591E-3</v>
      </c>
    </row>
    <row r="53" spans="1:22">
      <c r="A53" s="126">
        <v>1956</v>
      </c>
      <c r="B53" s="689">
        <f>compofiinc!P45</f>
        <v>0.33462139769151833</v>
      </c>
      <c r="C53" s="697">
        <f>compofiinc!Q45</f>
        <v>0.31806023990184451</v>
      </c>
      <c r="D53" s="539">
        <f>compofiinc!R45</f>
        <v>0.21305704285390448</v>
      </c>
      <c r="E53" s="539">
        <f>compofiinc!S45</f>
        <v>6.6260901436923772E-2</v>
      </c>
      <c r="F53" s="539">
        <f>compofiinc!T45</f>
        <v>2.5076758200538455E-2</v>
      </c>
      <c r="G53" s="539">
        <f>compofiinc!U45</f>
        <v>4.7220046395242601E-3</v>
      </c>
      <c r="H53" s="539">
        <f>compofiinc!V45</f>
        <v>8.9435327709535151E-3</v>
      </c>
      <c r="I53" s="708">
        <f>compofiinc!W45</f>
        <v>0.23126903627089038</v>
      </c>
      <c r="J53" s="714">
        <f>compofiinc!X45</f>
        <v>0.21347549384221612</v>
      </c>
      <c r="K53" s="125">
        <f>compofiinc!Y45</f>
        <v>0.12504383655741777</v>
      </c>
      <c r="L53" s="125">
        <f>compofiinc!Z45</f>
        <v>5.3939745901107505E-2</v>
      </c>
      <c r="M53" s="125">
        <f>compofiinc!AA45</f>
        <v>2.3635104858803328E-2</v>
      </c>
      <c r="N53" s="125">
        <f>compofiinc!AB45</f>
        <v>4.1050403812264028E-3</v>
      </c>
      <c r="O53" s="125">
        <f>compofiinc!AC45</f>
        <v>6.7517661436611223E-3</v>
      </c>
      <c r="P53" s="726">
        <f>compofiinc!AD45</f>
        <v>0.1067208171329697</v>
      </c>
      <c r="Q53" s="714">
        <f>compofiinc!AE45</f>
        <v>9.0869757576587148E-2</v>
      </c>
      <c r="R53" s="125">
        <f>compofiinc!AF45</f>
        <v>3.5744234503013977E-2</v>
      </c>
      <c r="S53" s="125">
        <f>compofiinc!AG45</f>
        <v>2.9045243330795428E-2</v>
      </c>
      <c r="T53" s="125">
        <f>compofiinc!AH45</f>
        <v>1.9601686134651929E-2</v>
      </c>
      <c r="U53" s="125">
        <f>compofiinc!AI45</f>
        <v>2.6491988992612954E-3</v>
      </c>
      <c r="V53" s="165">
        <f>compofiinc!AJ45</f>
        <v>3.8293947088645268E-3</v>
      </c>
    </row>
    <row r="54" spans="1:22">
      <c r="A54" s="126">
        <v>1957</v>
      </c>
      <c r="B54" s="689">
        <f>compofiinc!P46</f>
        <v>0.32988589698885884</v>
      </c>
      <c r="C54" s="697">
        <f>compofiinc!Q46</f>
        <v>0.31687309376554507</v>
      </c>
      <c r="D54" s="539">
        <f>compofiinc!R46</f>
        <v>0.21525176235020743</v>
      </c>
      <c r="E54" s="539">
        <f>compofiinc!S46</f>
        <v>6.2279564152762555E-2</v>
      </c>
      <c r="F54" s="539">
        <f>compofiinc!T46</f>
        <v>2.6240385040085686E-2</v>
      </c>
      <c r="G54" s="539">
        <f>compofiinc!U46</f>
        <v>5.9871713446630502E-3</v>
      </c>
      <c r="H54" s="539">
        <f>compofiinc!V46</f>
        <v>7.1142108778262953E-3</v>
      </c>
      <c r="I54" s="708">
        <f>compofiinc!W46</f>
        <v>0.22604483211460688</v>
      </c>
      <c r="J54" s="714">
        <f>compofiinc!X46</f>
        <v>0.21167499809433837</v>
      </c>
      <c r="K54" s="125">
        <f>compofiinc!Y46</f>
        <v>0.12168887654606288</v>
      </c>
      <c r="L54" s="125">
        <f>compofiinc!Z46</f>
        <v>5.3710419478966126E-2</v>
      </c>
      <c r="M54" s="125">
        <f>compofiinc!AA46</f>
        <v>2.4982796797901628E-2</v>
      </c>
      <c r="N54" s="125">
        <f>compofiinc!AB46</f>
        <v>5.0994972833527984E-3</v>
      </c>
      <c r="O54" s="125">
        <f>compofiinc!AC46</f>
        <v>6.1934079880549137E-3</v>
      </c>
      <c r="P54" s="726">
        <f>compofiinc!AD46</f>
        <v>0.10160969512973959</v>
      </c>
      <c r="Q54" s="714">
        <f>compofiinc!AE46</f>
        <v>8.9818851566021513E-2</v>
      </c>
      <c r="R54" s="125">
        <f>compofiinc!AF46</f>
        <v>3.6081257271559579E-2</v>
      </c>
      <c r="S54" s="125">
        <f>compofiinc!AG46</f>
        <v>2.8522029878907826E-2</v>
      </c>
      <c r="T54" s="125">
        <f>compofiinc!AH46</f>
        <v>1.8951982912932153E-2</v>
      </c>
      <c r="U54" s="125">
        <f>compofiinc!AI46</f>
        <v>2.7631331499601759E-3</v>
      </c>
      <c r="V54" s="165">
        <f>compofiinc!AJ46</f>
        <v>3.5004483526617715E-3</v>
      </c>
    </row>
    <row r="55" spans="1:22">
      <c r="A55" s="126">
        <v>1958</v>
      </c>
      <c r="B55" s="689">
        <f>compofiinc!P47</f>
        <v>0.33561535507763746</v>
      </c>
      <c r="C55" s="697">
        <f>compofiinc!Q47</f>
        <v>0.32112269096927543</v>
      </c>
      <c r="D55" s="539">
        <f>compofiinc!R47</f>
        <v>0.22138595229010202</v>
      </c>
      <c r="E55" s="539">
        <f>compofiinc!S47</f>
        <v>6.1241642769293718E-2</v>
      </c>
      <c r="F55" s="539">
        <f>compofiinc!T47</f>
        <v>2.5005215626504731E-2</v>
      </c>
      <c r="G55" s="539">
        <f>compofiinc!U47</f>
        <v>6.4526713456578679E-3</v>
      </c>
      <c r="H55" s="539">
        <f>compofiinc!V47</f>
        <v>7.0372089377170842E-3</v>
      </c>
      <c r="I55" s="708">
        <f>compofiinc!W47</f>
        <v>0.22926678126202021</v>
      </c>
      <c r="J55" s="714">
        <f>compofiinc!X47</f>
        <v>0.2126001791647209</v>
      </c>
      <c r="K55" s="125">
        <f>compofiinc!Y47</f>
        <v>0.12436775061904125</v>
      </c>
      <c r="L55" s="125">
        <f>compofiinc!Z47</f>
        <v>5.2487308666527524E-2</v>
      </c>
      <c r="M55" s="125">
        <f>compofiinc!AA47</f>
        <v>2.4120445914419475E-2</v>
      </c>
      <c r="N55" s="125">
        <f>compofiinc!AB47</f>
        <v>5.4453121744700555E-3</v>
      </c>
      <c r="O55" s="125">
        <f>compofiinc!AC47</f>
        <v>6.1793617902626205E-3</v>
      </c>
      <c r="P55" s="726">
        <f>compofiinc!AD47</f>
        <v>0.1020574545358145</v>
      </c>
      <c r="Q55" s="714">
        <f>compofiinc!AE47</f>
        <v>8.8335735001955892E-2</v>
      </c>
      <c r="R55" s="125">
        <f>compofiinc!AF47</f>
        <v>3.6061309207323054E-2</v>
      </c>
      <c r="S55" s="125">
        <f>compofiinc!AG47</f>
        <v>2.7957158288407533E-2</v>
      </c>
      <c r="T55" s="125">
        <f>compofiinc!AH47</f>
        <v>1.7852701347797411E-2</v>
      </c>
      <c r="U55" s="125">
        <f>compofiinc!AI47</f>
        <v>2.9416974142657849E-3</v>
      </c>
      <c r="V55" s="165">
        <f>compofiinc!AJ47</f>
        <v>3.5228687441621054E-3</v>
      </c>
    </row>
    <row r="56" spans="1:22">
      <c r="A56" s="128">
        <v>1959</v>
      </c>
      <c r="B56" s="692">
        <f>compofiinc!P48</f>
        <v>0.34003626034210938</v>
      </c>
      <c r="C56" s="699">
        <f>compofiinc!Q48</f>
        <v>0.32033287948024919</v>
      </c>
      <c r="D56" s="541">
        <f>compofiinc!R48</f>
        <v>0.21968422323549375</v>
      </c>
      <c r="E56" s="541">
        <f>compofiinc!S48</f>
        <v>6.1422883364079896E-2</v>
      </c>
      <c r="F56" s="541">
        <f>compofiinc!T48</f>
        <v>2.5812493035413723E-2</v>
      </c>
      <c r="G56" s="541">
        <f>compofiinc!U48</f>
        <v>6.926845264177829E-3</v>
      </c>
      <c r="H56" s="541">
        <f>compofiinc!V48</f>
        <v>6.4864345810839875E-3</v>
      </c>
      <c r="I56" s="709">
        <f>compofiinc!W48</f>
        <v>0.23389805866566568</v>
      </c>
      <c r="J56" s="715">
        <f>compofiinc!X48</f>
        <v>0.21024822758488959</v>
      </c>
      <c r="K56" s="127">
        <f>compofiinc!Y48</f>
        <v>0.12096464362877513</v>
      </c>
      <c r="L56" s="127">
        <f>compofiinc!Z48</f>
        <v>5.3344679937066035E-2</v>
      </c>
      <c r="M56" s="127">
        <f>compofiinc!AA48</f>
        <v>2.4415237692689329E-2</v>
      </c>
      <c r="N56" s="127">
        <f>compofiinc!AB48</f>
        <v>5.812180496363486E-3</v>
      </c>
      <c r="O56" s="127">
        <f>compofiinc!AC48</f>
        <v>5.7114858299956153E-3</v>
      </c>
      <c r="P56" s="727">
        <f>compofiinc!AD48</f>
        <v>0.1064744460659322</v>
      </c>
      <c r="Q56" s="715">
        <f>compofiinc!AE48</f>
        <v>8.7478520785266911E-2</v>
      </c>
      <c r="R56" s="127">
        <f>compofiinc!AF48</f>
        <v>3.5543750374197408E-2</v>
      </c>
      <c r="S56" s="127">
        <f>compofiinc!AG48</f>
        <v>2.8141480588543159E-2</v>
      </c>
      <c r="T56" s="127">
        <f>compofiinc!AH48</f>
        <v>1.7490426283222164E-2</v>
      </c>
      <c r="U56" s="127">
        <f>compofiinc!AI48</f>
        <v>3.0964387975252645E-3</v>
      </c>
      <c r="V56" s="167">
        <f>compofiinc!AJ48</f>
        <v>3.2064247417789076E-3</v>
      </c>
    </row>
    <row r="57" spans="1:22">
      <c r="A57" s="126">
        <v>1960</v>
      </c>
      <c r="B57" s="689">
        <f>compofiinc!P49</f>
        <v>0.33475096015672107</v>
      </c>
      <c r="C57" s="697">
        <f>compofiinc!Q49</f>
        <v>0.3165743758613398</v>
      </c>
      <c r="D57" s="539">
        <f>compofiinc!R49</f>
        <v>0.22185760905417889</v>
      </c>
      <c r="E57" s="539">
        <f>compofiinc!S49</f>
        <v>5.6176999404394377E-2</v>
      </c>
      <c r="F57" s="539">
        <f>compofiinc!T49</f>
        <v>2.4710219826526891E-2</v>
      </c>
      <c r="G57" s="539">
        <f>compofiinc!U49</f>
        <v>7.3326944656050587E-3</v>
      </c>
      <c r="H57" s="539">
        <f>compofiinc!V49</f>
        <v>6.4968531106345271E-3</v>
      </c>
      <c r="I57" s="708">
        <f>compofiinc!W49</f>
        <v>0.2257431227027937</v>
      </c>
      <c r="J57" s="714">
        <f>compofiinc!X49</f>
        <v>0.20511531697340049</v>
      </c>
      <c r="K57" s="125">
        <f>compofiinc!Y49</f>
        <v>0.12110550368134122</v>
      </c>
      <c r="L57" s="125">
        <f>compofiinc!Z49</f>
        <v>4.8695510513458287E-2</v>
      </c>
      <c r="M57" s="125">
        <f>compofiinc!AA49</f>
        <v>2.3365936414953634E-2</v>
      </c>
      <c r="N57" s="125">
        <f>compofiinc!AB49</f>
        <v>6.1152395358021984E-3</v>
      </c>
      <c r="O57" s="125">
        <f>compofiinc!AC49</f>
        <v>5.8331268278451502E-3</v>
      </c>
      <c r="P57" s="726">
        <f>compofiinc!AD49</f>
        <v>0.10034579956956319</v>
      </c>
      <c r="Q57" s="714">
        <f>compofiinc!AE49</f>
        <v>8.3565900921357628E-2</v>
      </c>
      <c r="R57" s="125">
        <f>compofiinc!AF49</f>
        <v>3.5492649277734857E-2</v>
      </c>
      <c r="S57" s="125">
        <f>compofiinc!AG49</f>
        <v>2.5140986228410239E-2</v>
      </c>
      <c r="T57" s="125">
        <f>compofiinc!AH49</f>
        <v>1.6430441125589609E-2</v>
      </c>
      <c r="U57" s="125">
        <f>compofiinc!AI49</f>
        <v>3.1592790660135294E-3</v>
      </c>
      <c r="V57" s="165">
        <f>compofiinc!AJ49</f>
        <v>3.342545223609389E-3</v>
      </c>
    </row>
    <row r="58" spans="1:22">
      <c r="A58" s="126">
        <v>1961</v>
      </c>
      <c r="B58" s="689">
        <f>compofiinc!P50</f>
        <v>0.3425477280551974</v>
      </c>
      <c r="C58" s="697">
        <f>compofiinc!Q50</f>
        <v>0.31896211473952618</v>
      </c>
      <c r="D58" s="539">
        <f>compofiinc!R50</f>
        <v>0.22513867178576419</v>
      </c>
      <c r="E58" s="539">
        <f>compofiinc!S50</f>
        <v>5.6128717373790195E-2</v>
      </c>
      <c r="F58" s="539">
        <f>compofiinc!T50</f>
        <v>2.3755965543046247E-2</v>
      </c>
      <c r="G58" s="539">
        <f>compofiinc!U50</f>
        <v>7.8825713012777524E-3</v>
      </c>
      <c r="H58" s="539">
        <f>compofiinc!V50</f>
        <v>6.056188735647847E-3</v>
      </c>
      <c r="I58" s="708">
        <f>compofiinc!W50</f>
        <v>0.23501366800040352</v>
      </c>
      <c r="J58" s="714">
        <f>compofiinc!X50</f>
        <v>0.20906861751680228</v>
      </c>
      <c r="K58" s="125">
        <f>compofiinc!Y50</f>
        <v>0.12772668147091676</v>
      </c>
      <c r="L58" s="125">
        <f>compofiinc!Z50</f>
        <v>4.7842838083350131E-2</v>
      </c>
      <c r="M58" s="125">
        <f>compofiinc!AA50</f>
        <v>2.1953500537244999E-2</v>
      </c>
      <c r="N58" s="125">
        <f>compofiinc!AB50</f>
        <v>6.3815480536574491E-3</v>
      </c>
      <c r="O58" s="125">
        <f>compofiinc!AC50</f>
        <v>5.1640493716328967E-3</v>
      </c>
      <c r="P58" s="726">
        <f>compofiinc!AD50</f>
        <v>0.10640656153200091</v>
      </c>
      <c r="Q58" s="714">
        <f>compofiinc!AE50</f>
        <v>8.3376005383909935E-2</v>
      </c>
      <c r="R58" s="125">
        <f>compofiinc!AF50</f>
        <v>3.5005567806855105E-2</v>
      </c>
      <c r="S58" s="125">
        <f>compofiinc!AG50</f>
        <v>2.5726074768300296E-2</v>
      </c>
      <c r="T58" s="125">
        <f>compofiinc!AH50</f>
        <v>1.6453837807072106E-2</v>
      </c>
      <c r="U58" s="125">
        <f>compofiinc!AI50</f>
        <v>3.2651612458015258E-3</v>
      </c>
      <c r="V58" s="165">
        <f>compofiinc!AJ50</f>
        <v>2.9253637558808989E-3</v>
      </c>
    </row>
    <row r="59" spans="1:22">
      <c r="A59" s="118">
        <v>1962</v>
      </c>
      <c r="B59" s="689">
        <f>compofiinc!P51</f>
        <v>0.34259778261184692</v>
      </c>
      <c r="C59" s="698">
        <f>compofiinc!Q51</f>
        <v>0.32929787039756775</v>
      </c>
      <c r="D59" s="438">
        <f>compofiinc!R51</f>
        <v>0.22699326276779175</v>
      </c>
      <c r="E59" s="438">
        <f>compofiinc!S51</f>
        <v>5.7516749948263168E-2</v>
      </c>
      <c r="F59" s="438">
        <f>compofiinc!T51</f>
        <v>2.3807263001799583E-2</v>
      </c>
      <c r="G59" s="438">
        <f>compofiinc!U51</f>
        <v>8.3357179537415504E-3</v>
      </c>
      <c r="H59" s="890">
        <f>compofiinc!V51</f>
        <v>1.2644883245229721E-2</v>
      </c>
      <c r="I59" s="711">
        <f>compofiinc!W51</f>
        <v>0.23160263895988464</v>
      </c>
      <c r="J59" s="717">
        <f>compofiinc!X51</f>
        <v>0.2161213606595993</v>
      </c>
      <c r="K59" s="147">
        <f>compofiinc!Y51</f>
        <v>0.1279488205909729</v>
      </c>
      <c r="L59" s="147">
        <f>compofiinc!Z51</f>
        <v>4.9199830740690231E-2</v>
      </c>
      <c r="M59" s="147">
        <f>compofiinc!AA51</f>
        <v>2.1472295746207237E-2</v>
      </c>
      <c r="N59" s="147">
        <f>compofiinc!AB51</f>
        <v>6.5450938418507576E-3</v>
      </c>
      <c r="O59" s="890">
        <f>compofiinc!AC51</f>
        <v>1.0955325327813625E-2</v>
      </c>
      <c r="P59" s="726">
        <f>compofiinc!AD51</f>
        <v>0.10065796971321106</v>
      </c>
      <c r="Q59" s="705">
        <f>compofiinc!AE51</f>
        <v>8.5894383490085602E-2</v>
      </c>
      <c r="R59" s="116">
        <f>compofiinc!AF51</f>
        <v>3.4508898854255676E-2</v>
      </c>
      <c r="S59" s="116">
        <f>compofiinc!AG51</f>
        <v>2.6325510814785957E-2</v>
      </c>
      <c r="T59" s="116">
        <f>compofiinc!AH51</f>
        <v>1.5443987213075161E-2</v>
      </c>
      <c r="U59" s="116">
        <f>compofiinc!AI51</f>
        <v>3.1919954344630241E-3</v>
      </c>
      <c r="V59" s="145">
        <f>compofiinc!AJ51</f>
        <v>6.4239939674735069E-3</v>
      </c>
    </row>
    <row r="60" spans="1:22">
      <c r="A60" s="118">
        <v>1963</v>
      </c>
      <c r="B60" s="689">
        <f>compofiinc!P52</f>
        <v>0.3378481287671965</v>
      </c>
      <c r="C60" s="698">
        <f>compofiinc!Q52</f>
        <v>0.32009622322001463</v>
      </c>
      <c r="D60" s="438">
        <f>compofiinc!R52</f>
        <v>0.22657355751802358</v>
      </c>
      <c r="E60" s="438">
        <f>compofiinc!S52</f>
        <v>5.4347359717920603E-2</v>
      </c>
      <c r="F60" s="438">
        <f>compofiinc!T52</f>
        <v>2.3644154817068063E-2</v>
      </c>
      <c r="G60" s="438">
        <f>compofiinc!U52</f>
        <v>1.0048613543722546E-2</v>
      </c>
      <c r="H60" s="438">
        <f>compofiinc!V52</f>
        <v>5.482537623279801E-3</v>
      </c>
      <c r="I60" s="711">
        <f>compofiinc!W52</f>
        <v>0.22843879271659912</v>
      </c>
      <c r="J60" s="717">
        <f>compofiinc!X52</f>
        <v>0.2089506121533202</v>
      </c>
      <c r="K60" s="147">
        <f>compofiinc!Y52</f>
        <v>0.12853001071454292</v>
      </c>
      <c r="L60" s="147">
        <f>compofiinc!Z52</f>
        <v>4.6185772997338143E-2</v>
      </c>
      <c r="M60" s="147">
        <f>compofiinc!AA52</f>
        <v>2.1704882879933149E-2</v>
      </c>
      <c r="N60" s="147">
        <f>compofiinc!AB52</f>
        <v>7.8293708141522651E-3</v>
      </c>
      <c r="O60" s="147">
        <f>compofiinc!AC52</f>
        <v>4.7005747473537257E-3</v>
      </c>
      <c r="P60" s="726">
        <f>compofiinc!AD52</f>
        <v>9.91651029594353E-2</v>
      </c>
      <c r="Q60" s="705">
        <f>compofiinc!AE52</f>
        <v>8.1639366576136144E-2</v>
      </c>
      <c r="R60" s="116">
        <f>compofiinc!AF52</f>
        <v>3.4601989696862685E-2</v>
      </c>
      <c r="S60" s="116">
        <f>compofiinc!AG52</f>
        <v>2.4443148734226455E-2</v>
      </c>
      <c r="T60" s="116">
        <f>compofiinc!AH52</f>
        <v>1.6210857439494523E-2</v>
      </c>
      <c r="U60" s="116">
        <f>compofiinc!AI52</f>
        <v>3.7675525626435324E-3</v>
      </c>
      <c r="V60" s="145">
        <f>compofiinc!AJ52</f>
        <v>2.6158181429089358E-3</v>
      </c>
    </row>
    <row r="61" spans="1:22">
      <c r="A61" s="118">
        <v>1964</v>
      </c>
      <c r="B61" s="689">
        <f>compofiinc!P53</f>
        <v>0.34409618377685547</v>
      </c>
      <c r="C61" s="698">
        <f>compofiinc!Q53</f>
        <v>0.32723456621170044</v>
      </c>
      <c r="D61" s="438">
        <f>compofiinc!R53</f>
        <v>0.22935508191585541</v>
      </c>
      <c r="E61" s="438">
        <f>compofiinc!S53</f>
        <v>5.4718144237995148E-2</v>
      </c>
      <c r="F61" s="438">
        <f>compofiinc!T53</f>
        <v>2.3317830637097359E-2</v>
      </c>
      <c r="G61" s="438">
        <f>compofiinc!U53</f>
        <v>9.8225446417927742E-3</v>
      </c>
      <c r="H61" s="890">
        <f>compofiinc!V53</f>
        <v>1.0020952671766281E-2</v>
      </c>
      <c r="I61" s="711">
        <f>compofiinc!W53</f>
        <v>0.23327010869979858</v>
      </c>
      <c r="J61" s="717">
        <f>compofiinc!X53</f>
        <v>0.21389339864253998</v>
      </c>
      <c r="K61" s="147">
        <f>compofiinc!Y53</f>
        <v>0.12987795472145081</v>
      </c>
      <c r="L61" s="147">
        <f>compofiinc!Z53</f>
        <v>4.7020796686410904E-2</v>
      </c>
      <c r="M61" s="147">
        <f>compofiinc!AA53</f>
        <v>2.1139964461326599E-2</v>
      </c>
      <c r="N61" s="147">
        <f>compofiinc!AB53</f>
        <v>7.5450162403285503E-3</v>
      </c>
      <c r="O61" s="890">
        <f>compofiinc!AC53</f>
        <v>8.3096753805875778E-3</v>
      </c>
      <c r="P61" s="726">
        <f>compofiinc!AD53</f>
        <v>0.10193661600351334</v>
      </c>
      <c r="Q61" s="705">
        <f>compofiinc!AE53</f>
        <v>8.3927623927593231E-2</v>
      </c>
      <c r="R61" s="116">
        <f>compofiinc!AF53</f>
        <v>3.4745417535305023E-2</v>
      </c>
      <c r="S61" s="116">
        <f>compofiinc!AG53</f>
        <v>2.595953457057476E-2</v>
      </c>
      <c r="T61" s="116">
        <f>compofiinc!AH53</f>
        <v>1.5195583924651146E-2</v>
      </c>
      <c r="U61" s="116">
        <f>compofiinc!AI53</f>
        <v>3.3955625258386135E-3</v>
      </c>
      <c r="V61" s="145">
        <f>compofiinc!AJ53</f>
        <v>4.6315253712236881E-3</v>
      </c>
    </row>
    <row r="62" spans="1:22">
      <c r="A62" s="118">
        <v>1965</v>
      </c>
      <c r="B62" s="689">
        <f>compofiinc!P54</f>
        <v>0.34781024128956567</v>
      </c>
      <c r="C62" s="698">
        <f>compofiinc!Q54</f>
        <v>0.31518188292699273</v>
      </c>
      <c r="D62" s="438">
        <f>compofiinc!R54</f>
        <v>0.21465011048957885</v>
      </c>
      <c r="E62" s="438">
        <f>compofiinc!S54</f>
        <v>6.116648030180976E-2</v>
      </c>
      <c r="F62" s="438">
        <f>compofiinc!T54</f>
        <v>2.4574686040832142E-2</v>
      </c>
      <c r="G62" s="438">
        <f>compofiinc!U54</f>
        <v>1.1003173184809947E-2</v>
      </c>
      <c r="H62" s="438">
        <f>compofiinc!V54</f>
        <v>3.7874329099620769E-3</v>
      </c>
      <c r="I62" s="711">
        <f>compofiinc!W54</f>
        <v>0.23876387756560402</v>
      </c>
      <c r="J62" s="717">
        <f>compofiinc!X54</f>
        <v>0.20699893083727042</v>
      </c>
      <c r="K62" s="147">
        <f>compofiinc!Y54</f>
        <v>0.1238985809566107</v>
      </c>
      <c r="L62" s="147">
        <f>compofiinc!Z54</f>
        <v>4.9573579035051482E-2</v>
      </c>
      <c r="M62" s="147">
        <f>compofiinc!AA54</f>
        <v>2.2099516280519524E-2</v>
      </c>
      <c r="N62" s="147">
        <f>compofiinc!AB54</f>
        <v>8.3418744227734369E-3</v>
      </c>
      <c r="O62" s="147">
        <f>compofiinc!AC54</f>
        <v>3.0853801423152867E-3</v>
      </c>
      <c r="P62" s="726">
        <f>compofiinc!AD54</f>
        <v>0.10891912753229199</v>
      </c>
      <c r="Q62" s="705">
        <f>compofiinc!AE54</f>
        <v>8.0650646944014873E-2</v>
      </c>
      <c r="R62" s="116">
        <f>compofiinc!AF54</f>
        <v>3.4125376864947939E-2</v>
      </c>
      <c r="S62" s="116">
        <f>compofiinc!AG54</f>
        <v>2.325779694070762E-2</v>
      </c>
      <c r="T62" s="116">
        <f>compofiinc!AH54</f>
        <v>1.76361838291684E-2</v>
      </c>
      <c r="U62" s="116">
        <f>compofiinc!AI54</f>
        <v>3.9557120264450832E-3</v>
      </c>
      <c r="V62" s="145">
        <f>compofiinc!AJ54</f>
        <v>1.6755772827458208E-3</v>
      </c>
    </row>
    <row r="63" spans="1:22">
      <c r="A63" s="118">
        <v>1966</v>
      </c>
      <c r="B63" s="689">
        <f>compofiinc!P55</f>
        <v>0.34236150979995728</v>
      </c>
      <c r="C63" s="698">
        <f>compofiinc!Q55</f>
        <v>0.32570964097976685</v>
      </c>
      <c r="D63" s="438">
        <f>compofiinc!R55</f>
        <v>0.2246403694152832</v>
      </c>
      <c r="E63" s="438">
        <f>compofiinc!S55</f>
        <v>5.8605004101991653E-2</v>
      </c>
      <c r="F63" s="438">
        <f>compofiinc!T55</f>
        <v>2.2408457472920418E-2</v>
      </c>
      <c r="G63" s="438">
        <f>compofiinc!U55</f>
        <v>1.0401573963463306E-2</v>
      </c>
      <c r="H63" s="890">
        <f>compofiinc!V55</f>
        <v>9.6542453393340111E-3</v>
      </c>
      <c r="I63" s="711">
        <f>compofiinc!W55</f>
        <v>0.23315879702568054</v>
      </c>
      <c r="J63" s="717">
        <f>compofiinc!X55</f>
        <v>0.21402391791343689</v>
      </c>
      <c r="K63" s="147">
        <f>compofiinc!Y55</f>
        <v>0.12687824666500092</v>
      </c>
      <c r="L63" s="147">
        <f>compofiinc!Z55</f>
        <v>5.0521638244390488E-2</v>
      </c>
      <c r="M63" s="147">
        <f>compofiinc!AA55</f>
        <v>2.0577302202582359E-2</v>
      </c>
      <c r="N63" s="147">
        <f>compofiinc!AB55</f>
        <v>7.9529564827680588E-3</v>
      </c>
      <c r="O63" s="890">
        <f>compofiinc!AC55</f>
        <v>8.0937799066305161E-3</v>
      </c>
      <c r="P63" s="726">
        <f>compofiinc!AD55</f>
        <v>0.10330610722303391</v>
      </c>
      <c r="Q63" s="705">
        <f>compofiinc!AE55</f>
        <v>8.5309349000453949E-2</v>
      </c>
      <c r="R63" s="116">
        <f>compofiinc!AF55</f>
        <v>3.4241717308759689E-2</v>
      </c>
      <c r="S63" s="116">
        <f>compofiinc!AG55</f>
        <v>2.8156258165836334E-2</v>
      </c>
      <c r="T63" s="116">
        <f>compofiinc!AH55</f>
        <v>1.4726247638463974E-2</v>
      </c>
      <c r="U63" s="116">
        <f>compofiinc!AI55</f>
        <v>3.6393131595104933E-3</v>
      </c>
      <c r="V63" s="145">
        <f>compofiinc!AJ55</f>
        <v>4.545814823359251E-3</v>
      </c>
    </row>
    <row r="64" spans="1:22">
      <c r="A64" s="118">
        <v>1967</v>
      </c>
      <c r="B64" s="690">
        <f>compofiinc!P56</f>
        <v>0.34794352948665619</v>
      </c>
      <c r="C64" s="698">
        <f>compofiinc!Q56</f>
        <v>0.32497638463973999</v>
      </c>
      <c r="D64" s="438">
        <f>compofiinc!R56</f>
        <v>0.22734139859676361</v>
      </c>
      <c r="E64" s="438">
        <f>compofiinc!S56</f>
        <v>5.6984592229127884E-2</v>
      </c>
      <c r="F64" s="438">
        <f>compofiinc!T56</f>
        <v>2.2051380015909672E-2</v>
      </c>
      <c r="G64" s="438">
        <f>compofiinc!U56</f>
        <v>1.0768562089651823E-2</v>
      </c>
      <c r="H64" s="438">
        <f>compofiinc!V56</f>
        <v>7.830452173948288E-3</v>
      </c>
      <c r="I64" s="711">
        <f>compofiinc!W56</f>
        <v>0.23938166350126266</v>
      </c>
      <c r="J64" s="718">
        <f>compofiinc!X56</f>
        <v>0.21369637548923492</v>
      </c>
      <c r="K64" s="159">
        <f>compofiinc!Y56</f>
        <v>0.12962305545806885</v>
      </c>
      <c r="L64" s="159">
        <f>compofiinc!Z56</f>
        <v>4.9284623004496098E-2</v>
      </c>
      <c r="M64" s="159">
        <f>compofiinc!AA56</f>
        <v>1.9969643093645573E-2</v>
      </c>
      <c r="N64" s="159">
        <f>compofiinc!AB56</f>
        <v>8.3118737675249577E-3</v>
      </c>
      <c r="O64" s="159">
        <f>compofiinc!AC56</f>
        <v>6.5071778371930122E-3</v>
      </c>
      <c r="P64" s="726">
        <f>compofiinc!AD56</f>
        <v>0.108418308198452</v>
      </c>
      <c r="Q64" s="705">
        <f>compofiinc!AE56</f>
        <v>8.5308415815234184E-2</v>
      </c>
      <c r="R64" s="116">
        <f>compofiinc!AF56</f>
        <v>3.5278026014566422E-2</v>
      </c>
      <c r="S64" s="116">
        <f>compofiinc!AG56</f>
        <v>2.8065021149814129E-2</v>
      </c>
      <c r="T64" s="116">
        <f>compofiinc!AH56</f>
        <v>1.4378503663465381E-2</v>
      </c>
      <c r="U64" s="116">
        <f>compofiinc!AI56</f>
        <v>3.8100401288829744E-3</v>
      </c>
      <c r="V64" s="145">
        <f>compofiinc!AJ56</f>
        <v>3.7768245092593133E-3</v>
      </c>
    </row>
    <row r="65" spans="1:22">
      <c r="A65" s="118">
        <v>1968</v>
      </c>
      <c r="B65" s="690">
        <f>compofiinc!P57</f>
        <v>0.34770358726382256</v>
      </c>
      <c r="C65" s="698">
        <f>compofiinc!Q57</f>
        <v>0.32246097177267075</v>
      </c>
      <c r="D65" s="438">
        <f>compofiinc!R57</f>
        <v>0.22780533507466316</v>
      </c>
      <c r="E65" s="438">
        <f>compofiinc!S57</f>
        <v>5.4846958257257938E-2</v>
      </c>
      <c r="F65" s="438">
        <f>compofiinc!T57</f>
        <v>2.1313582779839635E-2</v>
      </c>
      <c r="G65" s="438">
        <f>compofiinc!U57</f>
        <v>1.1067570303566754E-2</v>
      </c>
      <c r="H65" s="438">
        <f>compofiinc!V57</f>
        <v>7.4275137158110738E-3</v>
      </c>
      <c r="I65" s="711">
        <f>compofiinc!W57</f>
        <v>0.23970339260995388</v>
      </c>
      <c r="J65" s="718">
        <f>compofiinc!X57</f>
        <v>0.21140898391604424</v>
      </c>
      <c r="K65" s="159">
        <f>compofiinc!Y57</f>
        <v>0.13006319478154182</v>
      </c>
      <c r="L65" s="159">
        <f>compofiinc!Z57</f>
        <v>4.729563114233315E-2</v>
      </c>
      <c r="M65" s="159">
        <f>compofiinc!AA57</f>
        <v>1.9390225177630782E-2</v>
      </c>
      <c r="N65" s="159">
        <f>compofiinc!AB57</f>
        <v>8.5284925298765302E-3</v>
      </c>
      <c r="O65" s="159">
        <f>compofiinc!AC57</f>
        <v>6.1314433114603162E-3</v>
      </c>
      <c r="P65" s="726">
        <f>compofiinc!AD57</f>
        <v>0.10958070494234562</v>
      </c>
      <c r="Q65" s="705">
        <f>compofiinc!AE57</f>
        <v>8.3765515591949224E-2</v>
      </c>
      <c r="R65" s="116">
        <f>compofiinc!AF57</f>
        <v>3.5064989700913429E-2</v>
      </c>
      <c r="S65" s="116">
        <f>compofiinc!AG57</f>
        <v>2.7111265575513244E-2</v>
      </c>
      <c r="T65" s="116">
        <f>compofiinc!AH57</f>
        <v>1.4006380399223417E-2</v>
      </c>
      <c r="U65" s="116">
        <f>compofiinc!AI57</f>
        <v>3.9690215926384553E-3</v>
      </c>
      <c r="V65" s="145">
        <f>compofiinc!AJ57</f>
        <v>3.6138584109721705E-3</v>
      </c>
    </row>
    <row r="66" spans="1:22">
      <c r="A66" s="118">
        <v>1969</v>
      </c>
      <c r="B66" s="690">
        <f>compofiinc!P58</f>
        <v>0.33904677908867598</v>
      </c>
      <c r="C66" s="698">
        <f>compofiinc!Q58</f>
        <v>0.31972102634608746</v>
      </c>
      <c r="D66" s="438">
        <f>compofiinc!R58</f>
        <v>0.22979087475687265</v>
      </c>
      <c r="E66" s="438">
        <f>compofiinc!S58</f>
        <v>5.1756957778707147E-2</v>
      </c>
      <c r="F66" s="438">
        <f>compofiinc!T58</f>
        <v>1.9496050023008138E-2</v>
      </c>
      <c r="G66" s="438">
        <f>compofiinc!U58</f>
        <v>1.156182776321657E-2</v>
      </c>
      <c r="H66" s="438">
        <f>compofiinc!V58</f>
        <v>7.1129104180727154E-3</v>
      </c>
      <c r="I66" s="711">
        <f>compofiinc!W58</f>
        <v>0.23034127568826079</v>
      </c>
      <c r="J66" s="718">
        <f>compofiinc!X58</f>
        <v>0.20832708012312651</v>
      </c>
      <c r="K66" s="159">
        <f>compofiinc!Y58</f>
        <v>0.13146834541112185</v>
      </c>
      <c r="L66" s="159">
        <f>compofiinc!Z58</f>
        <v>4.4490640342701226E-2</v>
      </c>
      <c r="M66" s="159">
        <f>compofiinc!AA58</f>
        <v>1.7593544849660248E-2</v>
      </c>
      <c r="N66" s="159">
        <f>compofiinc!AB58</f>
        <v>8.8347238779533654E-3</v>
      </c>
      <c r="O66" s="159">
        <f>compofiinc!AC58</f>
        <v>5.9398211596999317E-3</v>
      </c>
      <c r="P66" s="726">
        <f>compofiinc!AD58</f>
        <v>0.10188319021835923</v>
      </c>
      <c r="Q66" s="705">
        <f>compofiinc!AE58</f>
        <v>8.1046326435171068E-2</v>
      </c>
      <c r="R66" s="116">
        <f>compofiinc!AF58</f>
        <v>3.5207850392907858E-2</v>
      </c>
      <c r="S66" s="116">
        <f>compofiinc!AG58</f>
        <v>2.5410673988517374E-2</v>
      </c>
      <c r="T66" s="116">
        <f>compofiinc!AH58</f>
        <v>1.2634574071853422E-2</v>
      </c>
      <c r="U66" s="116">
        <f>compofiinc!AI58</f>
        <v>4.225512264383724E-3</v>
      </c>
      <c r="V66" s="145">
        <f>compofiinc!AJ58</f>
        <v>3.5677174855663907E-3</v>
      </c>
    </row>
    <row r="67" spans="1:22">
      <c r="A67" s="124">
        <v>1970</v>
      </c>
      <c r="B67" s="694">
        <f>compofiinc!P59</f>
        <v>0.3347691900562495</v>
      </c>
      <c r="C67" s="701">
        <f>compofiinc!Q59</f>
        <v>0.32094364939257503</v>
      </c>
      <c r="D67" s="545">
        <f>compofiinc!R59</f>
        <v>0.23489904613234103</v>
      </c>
      <c r="E67" s="545">
        <f>compofiinc!S59</f>
        <v>4.8374880629125983E-2</v>
      </c>
      <c r="F67" s="545">
        <f>compofiinc!T59</f>
        <v>1.8085707517457195E-2</v>
      </c>
      <c r="G67" s="545">
        <f>compofiinc!U59</f>
        <v>1.2533213717688341E-2</v>
      </c>
      <c r="H67" s="545">
        <f>compofiinc!V59</f>
        <v>7.0454180022352375E-3</v>
      </c>
      <c r="I67" s="712">
        <f>compofiinc!W59</f>
        <v>0.22401312866713852</v>
      </c>
      <c r="J67" s="719">
        <f>compofiinc!X59</f>
        <v>0.20813350263051689</v>
      </c>
      <c r="K67" s="163">
        <f>compofiinc!Y59</f>
        <v>0.13473324221558869</v>
      </c>
      <c r="L67" s="163">
        <f>compofiinc!Z59</f>
        <v>4.1702087342855521E-2</v>
      </c>
      <c r="M67" s="163">
        <f>compofiinc!AA59</f>
        <v>1.6199272577068768E-2</v>
      </c>
      <c r="N67" s="163">
        <f>compofiinc!AB59</f>
        <v>9.5460353259113617E-3</v>
      </c>
      <c r="O67" s="163">
        <f>compofiinc!AC59</f>
        <v>5.9528465862968005E-3</v>
      </c>
      <c r="P67" s="728">
        <f>compofiinc!AD59</f>
        <v>9.4954403699375689E-2</v>
      </c>
      <c r="Q67" s="730">
        <f>compofiinc!AE59</f>
        <v>7.9905917489668354E-2</v>
      </c>
      <c r="R67" s="122">
        <f>compofiinc!AF59</f>
        <v>3.6189204431138933E-2</v>
      </c>
      <c r="S67" s="122">
        <f>compofiinc!AG59</f>
        <v>2.4105474687530659E-2</v>
      </c>
      <c r="T67" s="122">
        <f>compofiinc!AH59</f>
        <v>1.1410187140427297E-2</v>
      </c>
      <c r="U67" s="122">
        <f>compofiinc!AI59</f>
        <v>4.5439832019837922E-3</v>
      </c>
      <c r="V67" s="183">
        <f>compofiinc!AJ59</f>
        <v>3.6570709735315177E-3</v>
      </c>
    </row>
    <row r="68" spans="1:22">
      <c r="A68" s="118">
        <v>1971</v>
      </c>
      <c r="B68" s="690">
        <f>compofiinc!P60</f>
        <v>0.33793695288477466</v>
      </c>
      <c r="C68" s="698">
        <f>compofiinc!Q60</f>
        <v>0.32278004183899611</v>
      </c>
      <c r="D68" s="438">
        <f>compofiinc!R60</f>
        <v>0.23900575243169442</v>
      </c>
      <c r="E68" s="438">
        <f>compofiinc!S60</f>
        <v>4.6675752048031427E-2</v>
      </c>
      <c r="F68" s="438">
        <f>compofiinc!T60</f>
        <v>1.6861850996065186E-2</v>
      </c>
      <c r="G68" s="438">
        <f>compofiinc!U60</f>
        <v>1.3004115726289456E-2</v>
      </c>
      <c r="H68" s="438">
        <f>compofiinc!V60</f>
        <v>7.2312293286813656E-3</v>
      </c>
      <c r="I68" s="711">
        <f>compofiinc!W60</f>
        <v>0.22601009006029926</v>
      </c>
      <c r="J68" s="718">
        <f>compofiinc!X60</f>
        <v>0.20871327415807173</v>
      </c>
      <c r="K68" s="159">
        <f>compofiinc!Y60</f>
        <v>0.13719998608576134</v>
      </c>
      <c r="L68" s="159">
        <f>compofiinc!Z60</f>
        <v>4.0367543540924089E-2</v>
      </c>
      <c r="M68" s="159">
        <f>compofiinc!AA60</f>
        <v>1.5162848048930755E-2</v>
      </c>
      <c r="N68" s="159">
        <f>compofiinc!AB60</f>
        <v>9.8640172236628132E-3</v>
      </c>
      <c r="O68" s="159">
        <f>compofiinc!AC60</f>
        <v>6.1188757772470126E-3</v>
      </c>
      <c r="P68" s="726">
        <f>compofiinc!AD60</f>
        <v>9.5630620286101475E-2</v>
      </c>
      <c r="Q68" s="705">
        <f>compofiinc!AE60</f>
        <v>7.9604010468756314E-2</v>
      </c>
      <c r="R68" s="116">
        <f>compofiinc!AF60</f>
        <v>3.754526618286036E-2</v>
      </c>
      <c r="S68" s="116">
        <f>compofiinc!AG60</f>
        <v>2.322040273793391E-2</v>
      </c>
      <c r="T68" s="116">
        <f>compofiinc!AH60</f>
        <v>1.0584077367639111E-2</v>
      </c>
      <c r="U68" s="116">
        <f>compofiinc!AI60</f>
        <v>4.5574252287678974E-3</v>
      </c>
      <c r="V68" s="145">
        <f>compofiinc!AJ60</f>
        <v>3.6968408519442164E-3</v>
      </c>
    </row>
    <row r="69" spans="1:22">
      <c r="A69" s="118">
        <v>1972</v>
      </c>
      <c r="B69" s="690">
        <f>compofiinc!P61</f>
        <v>0.33820779253437649</v>
      </c>
      <c r="C69" s="698">
        <f>compofiinc!Q61</f>
        <v>0.32265214595827274</v>
      </c>
      <c r="D69" s="438">
        <f>compofiinc!R61</f>
        <v>0.23792499503178988</v>
      </c>
      <c r="E69" s="438">
        <f>compofiinc!S61</f>
        <v>4.7176950411085272E-2</v>
      </c>
      <c r="F69" s="438">
        <f>compofiinc!T61</f>
        <v>1.6328096074175846E-2</v>
      </c>
      <c r="G69" s="438">
        <f>compofiinc!U61</f>
        <v>1.3354185023217724E-2</v>
      </c>
      <c r="H69" s="438">
        <f>compofiinc!V61</f>
        <v>7.867591774356697E-3</v>
      </c>
      <c r="I69" s="711">
        <f>compofiinc!W61</f>
        <v>0.22631295173050603</v>
      </c>
      <c r="J69" s="718">
        <f>compofiinc!X61</f>
        <v>0.20853233982052188</v>
      </c>
      <c r="K69" s="159">
        <f>compofiinc!Y61</f>
        <v>0.13666043507691938</v>
      </c>
      <c r="L69" s="159">
        <f>compofiinc!Z61</f>
        <v>4.0616434028379444E-2</v>
      </c>
      <c r="M69" s="159">
        <f>compofiinc!AA61</f>
        <v>1.4555437052877096E-2</v>
      </c>
      <c r="N69" s="159">
        <f>compofiinc!AB61</f>
        <v>1.0099543921114673E-2</v>
      </c>
      <c r="O69" s="159">
        <f>compofiinc!AC61</f>
        <v>6.6004831664940866E-3</v>
      </c>
      <c r="P69" s="726">
        <f>compofiinc!AD61</f>
        <v>9.5404998552112374E-2</v>
      </c>
      <c r="Q69" s="705">
        <f>compofiinc!AE61</f>
        <v>7.9241379024097114E-2</v>
      </c>
      <c r="R69" s="116">
        <f>compofiinc!AF61</f>
        <v>3.8328416318108793E-2</v>
      </c>
      <c r="S69" s="116">
        <f>compofiinc!AG61</f>
        <v>2.2330895902086922E-2</v>
      </c>
      <c r="T69" s="116">
        <f>compofiinc!AH61</f>
        <v>1.008427900683273E-2</v>
      </c>
      <c r="U69" s="116">
        <f>compofiinc!AI61</f>
        <v>4.5556090953482453E-3</v>
      </c>
      <c r="V69" s="145">
        <f>compofiinc!AJ61</f>
        <v>3.9421811558781883E-3</v>
      </c>
    </row>
    <row r="70" spans="1:22">
      <c r="A70" s="118">
        <v>1973</v>
      </c>
      <c r="B70" s="690">
        <f>compofiinc!P62</f>
        <v>0.33694765997279319</v>
      </c>
      <c r="C70" s="698">
        <f>compofiinc!Q62</f>
        <v>0.32437360652693314</v>
      </c>
      <c r="D70" s="438">
        <f>compofiinc!R62</f>
        <v>0.23626221766244271</v>
      </c>
      <c r="E70" s="438">
        <f>compofiinc!S62</f>
        <v>4.8362181704760587E-2</v>
      </c>
      <c r="F70" s="438">
        <f>compofiinc!T62</f>
        <v>1.6485290522950891E-2</v>
      </c>
      <c r="G70" s="438">
        <f>compofiinc!U62</f>
        <v>1.4509399185158145E-2</v>
      </c>
      <c r="H70" s="438">
        <f>compofiinc!V62</f>
        <v>8.75679690909692E-3</v>
      </c>
      <c r="I70" s="711">
        <f>compofiinc!W62</f>
        <v>0.22473139352769067</v>
      </c>
      <c r="J70" s="718">
        <f>compofiinc!X62</f>
        <v>0.21024745118847932</v>
      </c>
      <c r="K70" s="159">
        <f>compofiinc!Y62</f>
        <v>0.13627179172544857</v>
      </c>
      <c r="L70" s="159">
        <f>compofiinc!Z62</f>
        <v>4.1199102056680204E-2</v>
      </c>
      <c r="M70" s="159">
        <f>compofiinc!AA62</f>
        <v>1.4528858133189715E-2</v>
      </c>
      <c r="N70" s="159">
        <f>compofiinc!AB62</f>
        <v>1.0965959101781664E-2</v>
      </c>
      <c r="O70" s="159">
        <f>compofiinc!AC62</f>
        <v>7.2817221131344922E-3</v>
      </c>
      <c r="P70" s="726">
        <f>compofiinc!AD62</f>
        <v>9.2953410270638415E-2</v>
      </c>
      <c r="Q70" s="705">
        <f>compofiinc!AE62</f>
        <v>7.9883640364187158E-2</v>
      </c>
      <c r="R70" s="116">
        <f>compofiinc!AF62</f>
        <v>3.8794684141976177E-2</v>
      </c>
      <c r="S70" s="116">
        <f>compofiinc!AG62</f>
        <v>2.1987719204616951E-2</v>
      </c>
      <c r="T70" s="116">
        <f>compofiinc!AH62</f>
        <v>9.8956493042692273E-3</v>
      </c>
      <c r="U70" s="116">
        <f>compofiinc!AI62</f>
        <v>4.9719678981858806E-3</v>
      </c>
      <c r="V70" s="145">
        <f>compofiinc!AJ62</f>
        <v>4.233621127170295E-3</v>
      </c>
    </row>
    <row r="71" spans="1:22">
      <c r="A71" s="118">
        <v>1974</v>
      </c>
      <c r="B71" s="690">
        <f>compofiinc!P63</f>
        <v>0.33677151310530462</v>
      </c>
      <c r="C71" s="698">
        <f>compofiinc!Q63</f>
        <v>0.32745661678018223</v>
      </c>
      <c r="D71" s="438">
        <f>compofiinc!R63</f>
        <v>0.23935692769828165</v>
      </c>
      <c r="E71" s="438">
        <f>compofiinc!S63</f>
        <v>4.6810597459852943E-2</v>
      </c>
      <c r="F71" s="438">
        <f>compofiinc!T63</f>
        <v>1.6608658692632616E-2</v>
      </c>
      <c r="G71" s="438">
        <f>compofiinc!U63</f>
        <v>1.5690312428915831E-2</v>
      </c>
      <c r="H71" s="438">
        <f>compofiinc!V63</f>
        <v>8.9968398878284006E-3</v>
      </c>
      <c r="I71" s="711">
        <f>compofiinc!W63</f>
        <v>0.22353586004965109</v>
      </c>
      <c r="J71" s="718">
        <f>compofiinc!X63</f>
        <v>0.21265056583342812</v>
      </c>
      <c r="K71" s="159">
        <f>compofiinc!Y63</f>
        <v>0.13910814053542708</v>
      </c>
      <c r="L71" s="159">
        <f>compofiinc!Z63</f>
        <v>3.9770352418884158E-2</v>
      </c>
      <c r="M71" s="159">
        <f>compofiinc!AA63</f>
        <v>1.4541966289414177E-2</v>
      </c>
      <c r="N71" s="159">
        <f>compofiinc!AB63</f>
        <v>1.168438301604624E-2</v>
      </c>
      <c r="O71" s="159">
        <f>compofiinc!AC63</f>
        <v>7.5457191755106123E-3</v>
      </c>
      <c r="P71" s="726">
        <f>compofiinc!AD63</f>
        <v>9.1676472753988492E-2</v>
      </c>
      <c r="Q71" s="705">
        <f>compofiinc!AE63</f>
        <v>8.1617788810376624E-2</v>
      </c>
      <c r="R71" s="116">
        <f>compofiinc!AF63</f>
        <v>4.0143316358353331E-2</v>
      </c>
      <c r="S71" s="116">
        <f>compofiinc!AG63</f>
        <v>2.1462142868983847E-2</v>
      </c>
      <c r="T71" s="116">
        <f>compofiinc!AH63</f>
        <v>9.9397305244650624E-3</v>
      </c>
      <c r="U71" s="116">
        <f>compofiinc!AI63</f>
        <v>5.4389141453121681E-3</v>
      </c>
      <c r="V71" s="145">
        <f>compofiinc!AJ63</f>
        <v>4.6328716145858095E-3</v>
      </c>
    </row>
    <row r="72" spans="1:22">
      <c r="A72" s="118">
        <v>1975</v>
      </c>
      <c r="B72" s="690">
        <f>compofiinc!P64</f>
        <v>0.33761940029285142</v>
      </c>
      <c r="C72" s="698">
        <f>compofiinc!Q64</f>
        <v>0.32888582930490884</v>
      </c>
      <c r="D72" s="438">
        <f>compofiinc!R64</f>
        <v>0.24533367718890986</v>
      </c>
      <c r="E72" s="438">
        <f>compofiinc!S64</f>
        <v>4.3259512702718439E-2</v>
      </c>
      <c r="F72" s="438">
        <f>compofiinc!T64</f>
        <v>1.6041451478102431E-2</v>
      </c>
      <c r="G72" s="438">
        <f>compofiinc!U64</f>
        <v>1.5502537062054955E-2</v>
      </c>
      <c r="H72" s="438">
        <f>compofiinc!V64</f>
        <v>8.7518760169373877E-3</v>
      </c>
      <c r="I72" s="711">
        <f>compofiinc!W64</f>
        <v>0.22292753916678976</v>
      </c>
      <c r="J72" s="718">
        <f>compofiinc!X64</f>
        <v>0.21272558682426279</v>
      </c>
      <c r="K72" s="159">
        <f>compofiinc!Y64</f>
        <v>0.14297331230523014</v>
      </c>
      <c r="L72" s="159">
        <f>compofiinc!Z64</f>
        <v>3.6800560249801606E-2</v>
      </c>
      <c r="M72" s="159">
        <f>compofiinc!AA64</f>
        <v>1.4170661198008361E-2</v>
      </c>
      <c r="N72" s="159">
        <f>compofiinc!AB64</f>
        <v>1.1369068811639238E-2</v>
      </c>
      <c r="O72" s="159">
        <f>compofiinc!AC64</f>
        <v>7.413788994519166E-3</v>
      </c>
      <c r="P72" s="726">
        <f>compofiinc!AD64</f>
        <v>9.0314151503321227E-2</v>
      </c>
      <c r="Q72" s="705">
        <f>compofiinc!AE64</f>
        <v>8.1209082488925333E-2</v>
      </c>
      <c r="R72" s="116">
        <f>compofiinc!AF64</f>
        <v>4.1818668536848236E-2</v>
      </c>
      <c r="S72" s="116">
        <f>compofiinc!AG64</f>
        <v>1.9768939919558193E-2</v>
      </c>
      <c r="T72" s="116">
        <f>compofiinc!AH64</f>
        <v>9.7232827412447875E-3</v>
      </c>
      <c r="U72" s="116">
        <f>compofiinc!AI64</f>
        <v>5.2003067906403189E-3</v>
      </c>
      <c r="V72" s="145">
        <f>compofiinc!AJ64</f>
        <v>4.6960538061808776E-3</v>
      </c>
    </row>
    <row r="73" spans="1:22">
      <c r="A73" s="118">
        <v>1976</v>
      </c>
      <c r="B73" s="690">
        <f>compofiinc!P65</f>
        <v>0.33755245215451168</v>
      </c>
      <c r="C73" s="698">
        <f>compofiinc!Q65</f>
        <v>0.32797317352276423</v>
      </c>
      <c r="D73" s="438">
        <f>compofiinc!R65</f>
        <v>0.24754734477807006</v>
      </c>
      <c r="E73" s="438">
        <f>compofiinc!S65</f>
        <v>4.1071804257754252E-2</v>
      </c>
      <c r="F73" s="438">
        <f>compofiinc!T65</f>
        <v>1.5962878095383104E-2</v>
      </c>
      <c r="G73" s="438">
        <f>compofiinc!U65</f>
        <v>1.53525032619104E-2</v>
      </c>
      <c r="H73" s="438">
        <f>compofiinc!V65</f>
        <v>8.0368197098952265E-3</v>
      </c>
      <c r="I73" s="711">
        <f>compofiinc!W65</f>
        <v>0.22271408478840726</v>
      </c>
      <c r="J73" s="718">
        <f>compofiinc!X65</f>
        <v>0.21167914746519045</v>
      </c>
      <c r="K73" s="159">
        <f>compofiinc!Y65</f>
        <v>0.14479961459011292</v>
      </c>
      <c r="L73" s="159">
        <f>compofiinc!Z65</f>
        <v>3.4721886899053089E-2</v>
      </c>
      <c r="M73" s="159">
        <f>compofiinc!AA65</f>
        <v>1.4110042155262903E-2</v>
      </c>
      <c r="N73" s="159">
        <f>compofiinc!AB65</f>
        <v>1.1204019347902161E-2</v>
      </c>
      <c r="O73" s="159">
        <f>compofiinc!AC65</f>
        <v>6.8476395257111022E-3</v>
      </c>
      <c r="P73" s="726">
        <f>compofiinc!AD65</f>
        <v>9.0083616266070976E-2</v>
      </c>
      <c r="Q73" s="705">
        <f>compofiinc!AE65</f>
        <v>8.0457038329221575E-2</v>
      </c>
      <c r="R73" s="116">
        <f>compofiinc!AF65</f>
        <v>4.307933650724749E-2</v>
      </c>
      <c r="S73" s="116">
        <f>compofiinc!AG65</f>
        <v>1.8586302550456679E-2</v>
      </c>
      <c r="T73" s="116">
        <f>compofiinc!AH65</f>
        <v>9.63000053210461E-3</v>
      </c>
      <c r="U73" s="116">
        <f>compofiinc!AI65</f>
        <v>4.8881466264700801E-3</v>
      </c>
      <c r="V73" s="145">
        <f>compofiinc!AJ65</f>
        <v>4.2733999154183078E-3</v>
      </c>
    </row>
    <row r="74" spans="1:22">
      <c r="A74" s="118">
        <v>1977</v>
      </c>
      <c r="B74" s="690">
        <f>compofiinc!P66</f>
        <v>0.33799417169579726</v>
      </c>
      <c r="C74" s="698">
        <f>compofiinc!Q66</f>
        <v>0.32766371629233504</v>
      </c>
      <c r="D74" s="438">
        <f>compofiinc!R66</f>
        <v>0.24943204631757965</v>
      </c>
      <c r="E74" s="438">
        <f>compofiinc!S66</f>
        <v>3.9579348177344542E-2</v>
      </c>
      <c r="F74" s="438">
        <f>compofiinc!T66</f>
        <v>1.5840677507786616E-2</v>
      </c>
      <c r="G74" s="438">
        <f>compofiinc!U66</f>
        <v>1.5102357104283204E-2</v>
      </c>
      <c r="H74" s="438">
        <f>compofiinc!V66</f>
        <v>7.7076899945880406E-3</v>
      </c>
      <c r="I74" s="711">
        <f>compofiinc!W66</f>
        <v>0.22313708524014686</v>
      </c>
      <c r="J74" s="718">
        <f>compofiinc!X66</f>
        <v>0.21137570261537064</v>
      </c>
      <c r="K74" s="159">
        <f>compofiinc!Y66</f>
        <v>0.14659266040764862</v>
      </c>
      <c r="L74" s="159">
        <f>compofiinc!Z66</f>
        <v>3.3311344257488607E-2</v>
      </c>
      <c r="M74" s="159">
        <f>compofiinc!AA66</f>
        <v>1.3942485768466462E-2</v>
      </c>
      <c r="N74" s="159">
        <f>compofiinc!AB66</f>
        <v>1.0990419231994952E-2</v>
      </c>
      <c r="O74" s="159">
        <f>compofiinc!AC66</f>
        <v>6.5385606033800947E-3</v>
      </c>
      <c r="P74" s="726">
        <f>compofiinc!AD66</f>
        <v>9.0579711469366941E-2</v>
      </c>
      <c r="Q74" s="705">
        <f>compofiinc!AE66</f>
        <v>8.0450191881800137E-2</v>
      </c>
      <c r="R74" s="116">
        <f>compofiinc!AF66</f>
        <v>4.4561187121551882E-2</v>
      </c>
      <c r="S74" s="116">
        <f>compofiinc!AG66</f>
        <v>1.7687562481021324E-2</v>
      </c>
      <c r="T74" s="116">
        <f>compofiinc!AH66</f>
        <v>9.5231638607715663E-3</v>
      </c>
      <c r="U74" s="116">
        <f>compofiinc!AI66</f>
        <v>4.6806526311406471E-3</v>
      </c>
      <c r="V74" s="145">
        <f>compofiinc!AJ66</f>
        <v>3.9988746214338344E-3</v>
      </c>
    </row>
    <row r="75" spans="1:22">
      <c r="A75" s="118">
        <v>1978</v>
      </c>
      <c r="B75" s="690">
        <f>compofiinc!P67</f>
        <v>0.34003812410356815</v>
      </c>
      <c r="C75" s="698">
        <f>compofiinc!Q67</f>
        <v>0.32774701630471981</v>
      </c>
      <c r="D75" s="438">
        <f>compofiinc!R67</f>
        <v>0.25072800097453651</v>
      </c>
      <c r="E75" s="438">
        <f>compofiinc!S67</f>
        <v>3.7989483565248783E-2</v>
      </c>
      <c r="F75" s="438">
        <f>compofiinc!T67</f>
        <v>1.5711261415995326E-2</v>
      </c>
      <c r="G75" s="438">
        <f>compofiinc!U67</f>
        <v>1.5543825101072994E-2</v>
      </c>
      <c r="H75" s="438">
        <f>compofiinc!V67</f>
        <v>7.7717509385234473E-3</v>
      </c>
      <c r="I75" s="711">
        <f>compofiinc!W67</f>
        <v>0.22548234204477602</v>
      </c>
      <c r="J75" s="718">
        <f>compofiinc!X67</f>
        <v>0.2116311500956094</v>
      </c>
      <c r="K75" s="159">
        <f>compofiinc!Y67</f>
        <v>0.14812070470562233</v>
      </c>
      <c r="L75" s="159">
        <f>compofiinc!Z67</f>
        <v>3.1755481740210145E-2</v>
      </c>
      <c r="M75" s="159">
        <f>compofiinc!AA67</f>
        <v>1.3803155883244989E-2</v>
      </c>
      <c r="N75" s="159">
        <f>compofiinc!AB67</f>
        <v>1.1383528540070853E-2</v>
      </c>
      <c r="O75" s="159">
        <f>compofiinc!AC67</f>
        <v>6.5652629101201621E-3</v>
      </c>
      <c r="P75" s="726">
        <f>compofiinc!AD67</f>
        <v>9.3084240474391677E-2</v>
      </c>
      <c r="Q75" s="705">
        <f>compofiinc!AE67</f>
        <v>8.1015985406077018E-2</v>
      </c>
      <c r="R75" s="116">
        <f>compofiinc!AF67</f>
        <v>4.6223640986601922E-2</v>
      </c>
      <c r="S75" s="116">
        <f>compofiinc!AG67</f>
        <v>1.6450946359076957E-2</v>
      </c>
      <c r="T75" s="116">
        <f>compofiinc!AH67</f>
        <v>9.4316805093818679E-3</v>
      </c>
      <c r="U75" s="116">
        <f>compofiinc!AI67</f>
        <v>4.8695922581645096E-3</v>
      </c>
      <c r="V75" s="145">
        <f>compofiinc!AJ67</f>
        <v>4.0404381998734723E-3</v>
      </c>
    </row>
    <row r="76" spans="1:22">
      <c r="A76" s="121">
        <v>1979</v>
      </c>
      <c r="B76" s="695">
        <f>compofiinc!P68</f>
        <v>0.34504973888397217</v>
      </c>
      <c r="C76" s="702">
        <f>compofiinc!Q68</f>
        <v>0.32703930139541626</v>
      </c>
      <c r="D76" s="547">
        <f>compofiinc!R68</f>
        <v>0.25187444686889648</v>
      </c>
      <c r="E76" s="547">
        <f>compofiinc!S68</f>
        <v>3.473224863409996E-2</v>
      </c>
      <c r="F76" s="547">
        <f>compofiinc!T68</f>
        <v>1.5701629221439362E-2</v>
      </c>
      <c r="G76" s="547">
        <f>compofiinc!U68</f>
        <v>1.7139991745352745E-2</v>
      </c>
      <c r="H76" s="547">
        <f>compofiinc!V68</f>
        <v>7.5909635052084923E-3</v>
      </c>
      <c r="I76" s="713">
        <f>compofiinc!W68</f>
        <v>0.23182986676692963</v>
      </c>
      <c r="J76" s="720">
        <f>compofiinc!X68</f>
        <v>0.21149761974811554</v>
      </c>
      <c r="K76" s="161">
        <f>compofiinc!Y68</f>
        <v>0.14933052659034729</v>
      </c>
      <c r="L76" s="161">
        <f>compofiinc!Z68</f>
        <v>2.9082041233778E-2</v>
      </c>
      <c r="M76" s="161">
        <f>compofiinc!AA68</f>
        <v>1.3752010650932789E-2</v>
      </c>
      <c r="N76" s="161">
        <f>compofiinc!AB68</f>
        <v>1.2842487543821335E-2</v>
      </c>
      <c r="O76" s="161">
        <f>compofiinc!AC68</f>
        <v>6.4886170439422131E-3</v>
      </c>
      <c r="P76" s="727">
        <f>compofiinc!AD68</f>
        <v>0.10038943588733673</v>
      </c>
      <c r="Q76" s="723">
        <f>compofiinc!AE68</f>
        <v>8.1768348813056946E-2</v>
      </c>
      <c r="R76" s="119">
        <f>compofiinc!AF68</f>
        <v>4.7624096274375916E-2</v>
      </c>
      <c r="S76" s="119">
        <f>compofiinc!AG68</f>
        <v>1.4955007471144199E-2</v>
      </c>
      <c r="T76" s="119">
        <f>compofiinc!AH68</f>
        <v>9.4414185732603073E-3</v>
      </c>
      <c r="U76" s="119">
        <f>compofiinc!AI68</f>
        <v>5.717618390917778E-3</v>
      </c>
      <c r="V76" s="149">
        <f>compofiinc!AJ68</f>
        <v>4.030207172036171E-3</v>
      </c>
    </row>
    <row r="77" spans="1:22">
      <c r="A77" s="118">
        <v>1980</v>
      </c>
      <c r="B77" s="690">
        <f>compofiinc!P69</f>
        <v>0.34917142987251282</v>
      </c>
      <c r="C77" s="698">
        <f>compofiinc!Q69</f>
        <v>0.33268728852272034</v>
      </c>
      <c r="D77" s="438">
        <f>compofiinc!R69</f>
        <v>0.25796037912368774</v>
      </c>
      <c r="E77" s="438">
        <f>compofiinc!S69</f>
        <v>2.8040649369359016E-2</v>
      </c>
      <c r="F77" s="438">
        <f>compofiinc!T69</f>
        <v>1.6388088464736938E-2</v>
      </c>
      <c r="G77" s="438">
        <f>compofiinc!U69</f>
        <v>2.2218920290470123E-2</v>
      </c>
      <c r="H77" s="438">
        <f>compofiinc!V69</f>
        <v>8.0792438238859177E-3</v>
      </c>
      <c r="I77" s="711">
        <f>compofiinc!W69</f>
        <v>0.23428988456726074</v>
      </c>
      <c r="J77" s="718">
        <f>compofiinc!X69</f>
        <v>0.21526466310024261</v>
      </c>
      <c r="K77" s="159">
        <f>compofiinc!Y69</f>
        <v>0.15456648170948029</v>
      </c>
      <c r="L77" s="159">
        <f>compofiinc!Z69</f>
        <v>2.3080484941601753E-2</v>
      </c>
      <c r="M77" s="159">
        <f>compofiinc!AA69</f>
        <v>1.4322801493108273E-2</v>
      </c>
      <c r="N77" s="159">
        <f>compofiinc!AB69</f>
        <v>1.6497991979122162E-2</v>
      </c>
      <c r="O77" s="159">
        <f>compofiinc!AC69</f>
        <v>6.7969080992043018E-3</v>
      </c>
      <c r="P77" s="726">
        <f>compofiinc!AD69</f>
        <v>0.10113230347633362</v>
      </c>
      <c r="Q77" s="705">
        <f>compofiinc!AE69</f>
        <v>8.3383113145828247E-2</v>
      </c>
      <c r="R77" s="116">
        <f>compofiinc!AF69</f>
        <v>4.9944095313549042E-2</v>
      </c>
      <c r="S77" s="116">
        <f>compofiinc!AG69</f>
        <v>1.2102749198675156E-2</v>
      </c>
      <c r="T77" s="116">
        <f>compofiinc!AH69</f>
        <v>9.6055949106812477E-3</v>
      </c>
      <c r="U77" s="116">
        <f>compofiinc!AI69</f>
        <v>7.3176189325749874E-3</v>
      </c>
      <c r="V77" s="145">
        <f>compofiinc!AJ69</f>
        <v>4.4130510650575161E-3</v>
      </c>
    </row>
    <row r="78" spans="1:22">
      <c r="A78" s="118">
        <v>1981</v>
      </c>
      <c r="B78" s="690">
        <f>compofiinc!P70</f>
        <v>0.34854963421821594</v>
      </c>
      <c r="C78" s="698">
        <f>compofiinc!Q70</f>
        <v>0.33201661705970764</v>
      </c>
      <c r="D78" s="438">
        <f>compofiinc!R70</f>
        <v>0.25884571671485901</v>
      </c>
      <c r="E78" s="438">
        <f>compofiinc!S70</f>
        <v>2.0224124193191528E-2</v>
      </c>
      <c r="F78" s="438">
        <f>compofiinc!T70</f>
        <v>1.6759322956204414E-2</v>
      </c>
      <c r="G78" s="438">
        <f>compofiinc!U70</f>
        <v>2.8488710522651672E-2</v>
      </c>
      <c r="H78" s="438">
        <f>compofiinc!V70</f>
        <v>7.6987249776721001E-3</v>
      </c>
      <c r="I78" s="711">
        <f>compofiinc!W70</f>
        <v>0.23252955079078674</v>
      </c>
      <c r="J78" s="718">
        <f>compofiinc!X70</f>
        <v>0.21335047483444214</v>
      </c>
      <c r="K78" s="159">
        <f>compofiinc!Y70</f>
        <v>0.15545804798603058</v>
      </c>
      <c r="L78" s="159">
        <f>compofiinc!Z70</f>
        <v>1.5903482213616371E-2</v>
      </c>
      <c r="M78" s="159">
        <f>compofiinc!AA70</f>
        <v>1.4301348477602005E-2</v>
      </c>
      <c r="N78" s="159">
        <f>compofiinc!AB70</f>
        <v>2.0930832251906395E-2</v>
      </c>
      <c r="O78" s="159">
        <f>compofiinc!AC70</f>
        <v>6.756768561899662E-3</v>
      </c>
      <c r="P78" s="726">
        <f>compofiinc!AD70</f>
        <v>9.9979497492313385E-2</v>
      </c>
      <c r="Q78" s="705">
        <f>compofiinc!AE70</f>
        <v>8.1247083842754364E-2</v>
      </c>
      <c r="R78" s="116">
        <f>compofiinc!AF70</f>
        <v>5.0158504396677017E-2</v>
      </c>
      <c r="S78" s="116">
        <f>compofiinc!AG70</f>
        <v>7.8538423404097557E-3</v>
      </c>
      <c r="T78" s="116">
        <f>compofiinc!AH70</f>
        <v>9.2154731974005699E-3</v>
      </c>
      <c r="U78" s="116">
        <f>compofiinc!AI70</f>
        <v>9.5156943425536156E-3</v>
      </c>
      <c r="V78" s="145">
        <f>compofiinc!AJ70</f>
        <v>4.5035672374069691E-3</v>
      </c>
    </row>
    <row r="79" spans="1:22">
      <c r="A79" s="118">
        <v>1982</v>
      </c>
      <c r="B79" s="689">
        <f>compofiinc!P71</f>
        <v>0.36024942994117737</v>
      </c>
      <c r="C79" s="698">
        <f>compofiinc!Q71</f>
        <v>0.34118884801864624</v>
      </c>
      <c r="D79" s="438">
        <f>compofiinc!R71</f>
        <v>0.26821872591972351</v>
      </c>
      <c r="E79" s="438">
        <f>compofiinc!S71</f>
        <v>1.8603561446070671E-2</v>
      </c>
      <c r="F79" s="438">
        <f>compofiinc!T71</f>
        <v>1.7802583053708076E-2</v>
      </c>
      <c r="G79" s="438">
        <f>compofiinc!U71</f>
        <v>2.8932740911841393E-2</v>
      </c>
      <c r="H79" s="438">
        <f>compofiinc!V71</f>
        <v>7.6312180608510971E-3</v>
      </c>
      <c r="I79" s="711">
        <f>compofiinc!W71</f>
        <v>0.24303846061229706</v>
      </c>
      <c r="J79" s="717">
        <f>compofiinc!X71</f>
        <v>0.22046206891536713</v>
      </c>
      <c r="K79" s="147">
        <f>compofiinc!Y71</f>
        <v>0.16160731017589569</v>
      </c>
      <c r="L79" s="147">
        <f>compofiinc!Z71</f>
        <v>1.5493854880332947E-2</v>
      </c>
      <c r="M79" s="147">
        <f>compofiinc!AA71</f>
        <v>1.523441169410944E-2</v>
      </c>
      <c r="N79" s="147">
        <f>compofiinc!AB71</f>
        <v>2.1504484117031097E-2</v>
      </c>
      <c r="O79" s="147">
        <f>compofiinc!AC71</f>
        <v>6.612665019929409E-3</v>
      </c>
      <c r="P79" s="726">
        <f>compofiinc!AD71</f>
        <v>0.10903625935316086</v>
      </c>
      <c r="Q79" s="705">
        <f>compofiinc!AE71</f>
        <v>8.6274325847625732E-2</v>
      </c>
      <c r="R79" s="116">
        <f>compofiinc!AF71</f>
        <v>5.3421188145875931E-2</v>
      </c>
      <c r="S79" s="116">
        <f>compofiinc!AG71</f>
        <v>8.544272743165493E-3</v>
      </c>
      <c r="T79" s="116">
        <f>compofiinc!AH71</f>
        <v>9.8309814929962158E-3</v>
      </c>
      <c r="U79" s="116">
        <f>compofiinc!AI71</f>
        <v>9.5854662358760834E-3</v>
      </c>
      <c r="V79" s="145">
        <f>compofiinc!AJ71</f>
        <v>4.8924144357442856E-3</v>
      </c>
    </row>
    <row r="80" spans="1:22">
      <c r="A80" s="118">
        <v>1983</v>
      </c>
      <c r="B80" s="689">
        <f>compofiinc!P72</f>
        <v>0.37088537216186523</v>
      </c>
      <c r="C80" s="698">
        <f>compofiinc!Q72</f>
        <v>0.34700623154640198</v>
      </c>
      <c r="D80" s="438">
        <f>compofiinc!R72</f>
        <v>0.27872821688652039</v>
      </c>
      <c r="E80" s="438">
        <f>compofiinc!S72</f>
        <v>2.1616730839014053E-2</v>
      </c>
      <c r="F80" s="438">
        <f>compofiinc!T72</f>
        <v>1.523922011256218E-2</v>
      </c>
      <c r="G80" s="438">
        <f>compofiinc!U72</f>
        <v>2.4431062862277031E-2</v>
      </c>
      <c r="H80" s="438">
        <f>compofiinc!V72</f>
        <v>6.9910120218992233E-3</v>
      </c>
      <c r="I80" s="711">
        <f>compofiinc!W72</f>
        <v>0.25282135605812073</v>
      </c>
      <c r="J80" s="717">
        <f>compofiinc!X72</f>
        <v>0.22496281564235687</v>
      </c>
      <c r="K80" s="147">
        <f>compofiinc!Y72</f>
        <v>0.1703295111656189</v>
      </c>
      <c r="L80" s="147">
        <f>compofiinc!Z72</f>
        <v>1.7900764942169189E-2</v>
      </c>
      <c r="M80" s="147">
        <f>compofiinc!AA72</f>
        <v>1.2979811988770962E-2</v>
      </c>
      <c r="N80" s="147">
        <f>compofiinc!AB72</f>
        <v>1.7525138333439827E-2</v>
      </c>
      <c r="O80" s="147">
        <f>compofiinc!AC72</f>
        <v>6.2275892123579979E-3</v>
      </c>
      <c r="P80" s="726">
        <f>compofiinc!AD72</f>
        <v>0.11603866517543793</v>
      </c>
      <c r="Q80" s="705">
        <f>compofiinc!AE72</f>
        <v>8.833950012922287E-2</v>
      </c>
      <c r="R80" s="116">
        <f>compofiinc!AF72</f>
        <v>5.675019696354866E-2</v>
      </c>
      <c r="S80" s="116">
        <f>compofiinc!AG72</f>
        <v>1.0205836966633797E-2</v>
      </c>
      <c r="T80" s="116">
        <f>compofiinc!AH72</f>
        <v>8.6957830935716629E-3</v>
      </c>
      <c r="U80" s="116">
        <f>compofiinc!AI72</f>
        <v>7.9902904108166695E-3</v>
      </c>
      <c r="V80" s="145">
        <f>compofiinc!AJ72</f>
        <v>4.6973931603133678E-3</v>
      </c>
    </row>
    <row r="81" spans="1:22">
      <c r="A81" s="118">
        <v>1984</v>
      </c>
      <c r="B81" s="689">
        <f>compofiinc!P73</f>
        <v>0.37328222393989563</v>
      </c>
      <c r="C81" s="698">
        <f>compofiinc!Q73</f>
        <v>0.34867838025093079</v>
      </c>
      <c r="D81" s="438">
        <f>compofiinc!R73</f>
        <v>0.27994561195373535</v>
      </c>
      <c r="E81" s="438">
        <f>compofiinc!S73</f>
        <v>2.2572880610823631E-2</v>
      </c>
      <c r="F81" s="438">
        <f>compofiinc!T73</f>
        <v>1.3241171836853027E-2</v>
      </c>
      <c r="G81" s="438">
        <f>compofiinc!U73</f>
        <v>2.646947093307972E-2</v>
      </c>
      <c r="H81" s="438">
        <f>compofiinc!V73</f>
        <v>6.4492607489228249E-3</v>
      </c>
      <c r="I81" s="711">
        <f>compofiinc!W73</f>
        <v>0.25639915466308594</v>
      </c>
      <c r="J81" s="717">
        <f>compofiinc!X73</f>
        <v>0.22749888896942139</v>
      </c>
      <c r="K81" s="147">
        <f>compofiinc!Y73</f>
        <v>0.17220018804073334</v>
      </c>
      <c r="L81" s="147">
        <f>compofiinc!Z73</f>
        <v>1.8573274835944176E-2</v>
      </c>
      <c r="M81" s="147">
        <f>compofiinc!AA73</f>
        <v>1.1319641955196857E-2</v>
      </c>
      <c r="N81" s="147">
        <f>compofiinc!AB73</f>
        <v>1.93366389721632E-2</v>
      </c>
      <c r="O81" s="147">
        <f>compofiinc!AC73</f>
        <v>6.0691367834806442E-3</v>
      </c>
      <c r="P81" s="726">
        <f>compofiinc!AD73</f>
        <v>0.12024947255849838</v>
      </c>
      <c r="Q81" s="705">
        <f>compofiinc!AE73</f>
        <v>9.1177105903625488E-2</v>
      </c>
      <c r="R81" s="116">
        <f>compofiinc!AF73</f>
        <v>5.9692900627851486E-2</v>
      </c>
      <c r="S81" s="116">
        <f>compofiinc!AG73</f>
        <v>1.0732387192547321E-2</v>
      </c>
      <c r="T81" s="116">
        <f>compofiinc!AH73</f>
        <v>7.1224085986614227E-3</v>
      </c>
      <c r="U81" s="116">
        <f>compofiinc!AI73</f>
        <v>9.1791450977325439E-3</v>
      </c>
      <c r="V81" s="145">
        <f>compofiinc!AJ73</f>
        <v>4.4502667151391506E-3</v>
      </c>
    </row>
    <row r="82" spans="1:22">
      <c r="A82" s="118">
        <v>1985</v>
      </c>
      <c r="B82" s="689">
        <f>compofiinc!P74</f>
        <v>0.38076472282409668</v>
      </c>
      <c r="C82" s="698">
        <f>compofiinc!Q74</f>
        <v>0.35172009468078613</v>
      </c>
      <c r="D82" s="438">
        <f>compofiinc!R74</f>
        <v>0.28125479817390442</v>
      </c>
      <c r="E82" s="438">
        <f>compofiinc!S74</f>
        <v>2.4789901450276375E-2</v>
      </c>
      <c r="F82" s="438">
        <f>compofiinc!T74</f>
        <v>1.3649878092110157E-2</v>
      </c>
      <c r="G82" s="438">
        <f>compofiinc!U74</f>
        <v>2.5436524301767349E-2</v>
      </c>
      <c r="H82" s="438">
        <f>compofiinc!V74</f>
        <v>6.5889726392924786E-3</v>
      </c>
      <c r="I82" s="711">
        <f>compofiinc!W74</f>
        <v>0.26423266530036926</v>
      </c>
      <c r="J82" s="717">
        <f>compofiinc!X74</f>
        <v>0.23047938942909241</v>
      </c>
      <c r="K82" s="147">
        <f>compofiinc!Y74</f>
        <v>0.17324140667915344</v>
      </c>
      <c r="L82" s="147">
        <f>compofiinc!Z74</f>
        <v>2.0887792110443115E-2</v>
      </c>
      <c r="M82" s="147">
        <f>compofiinc!AA74</f>
        <v>1.1652659624814987E-2</v>
      </c>
      <c r="N82" s="147">
        <f>compofiinc!AB74</f>
        <v>1.8689587712287903E-2</v>
      </c>
      <c r="O82" s="147">
        <f>compofiinc!AC74</f>
        <v>6.0079330578446388E-3</v>
      </c>
      <c r="P82" s="726">
        <f>compofiinc!AD74</f>
        <v>0.12686820328235626</v>
      </c>
      <c r="Q82" s="705">
        <f>compofiinc!AE74</f>
        <v>9.3405313789844513E-2</v>
      </c>
      <c r="R82" s="116">
        <f>compofiinc!AF74</f>
        <v>5.8695890009403229E-2</v>
      </c>
      <c r="S82" s="116">
        <f>compofiinc!AG74</f>
        <v>1.2350589968264103E-2</v>
      </c>
      <c r="T82" s="116">
        <f>compofiinc!AH74</f>
        <v>7.6600359752774239E-3</v>
      </c>
      <c r="U82" s="116">
        <f>compofiinc!AI74</f>
        <v>9.499160572886467E-3</v>
      </c>
      <c r="V82" s="145">
        <f>compofiinc!AJ74</f>
        <v>5.1996363326907158E-3</v>
      </c>
    </row>
    <row r="83" spans="1:22">
      <c r="A83" s="118">
        <v>1986</v>
      </c>
      <c r="B83" s="689">
        <f>compofiinc!P75</f>
        <v>0.40703147649765015</v>
      </c>
      <c r="C83" s="698">
        <f>compofiinc!Q75</f>
        <v>0.35624000430107117</v>
      </c>
      <c r="D83" s="438">
        <f>compofiinc!R75</f>
        <v>0.28919950127601624</v>
      </c>
      <c r="E83" s="438">
        <f>compofiinc!S75</f>
        <v>2.7489263564348221E-2</v>
      </c>
      <c r="F83" s="438">
        <f>compofiinc!T75</f>
        <v>1.2927480973303318E-2</v>
      </c>
      <c r="G83" s="438">
        <f>compofiinc!U75</f>
        <v>2.0830174908041954E-2</v>
      </c>
      <c r="H83" s="438">
        <f>compofiinc!V75</f>
        <v>5.7770349085330963E-3</v>
      </c>
      <c r="I83" s="711">
        <f>compofiinc!W75</f>
        <v>0.29247185587882996</v>
      </c>
      <c r="J83" s="717">
        <f>compofiinc!X75</f>
        <v>0.23325793445110321</v>
      </c>
      <c r="K83" s="147">
        <f>compofiinc!Y75</f>
        <v>0.17889806628227234</v>
      </c>
      <c r="L83" s="147">
        <f>compofiinc!Z75</f>
        <v>2.2750087082386017E-2</v>
      </c>
      <c r="M83" s="147">
        <f>compofiinc!AA75</f>
        <v>1.0801911354064941E-2</v>
      </c>
      <c r="N83" s="147">
        <f>compofiinc!AB75</f>
        <v>1.5414688736200333E-2</v>
      </c>
      <c r="O83" s="147">
        <f>compofiinc!AC75</f>
        <v>5.393181461840868E-3</v>
      </c>
      <c r="P83" s="726">
        <f>compofiinc!AD75</f>
        <v>0.15303847193717957</v>
      </c>
      <c r="Q83" s="705">
        <f>compofiinc!AE75</f>
        <v>9.3821682035923004E-2</v>
      </c>
      <c r="R83" s="116">
        <f>compofiinc!AF75</f>
        <v>6.114519014954567E-2</v>
      </c>
      <c r="S83" s="116">
        <f>compofiinc!AG75</f>
        <v>1.4074175618588924E-2</v>
      </c>
      <c r="T83" s="116">
        <f>compofiinc!AH75</f>
        <v>6.807839497923851E-3</v>
      </c>
      <c r="U83" s="116">
        <f>compofiinc!AI75</f>
        <v>7.7048423700034618E-3</v>
      </c>
      <c r="V83" s="145">
        <f>compofiinc!AJ75</f>
        <v>4.0896371938288212E-3</v>
      </c>
    </row>
    <row r="84" spans="1:22">
      <c r="A84" s="118">
        <v>1987</v>
      </c>
      <c r="B84" s="689">
        <f>compofiinc!P76</f>
        <v>0.38610425591468811</v>
      </c>
      <c r="C84" s="698">
        <f>compofiinc!Q76</f>
        <v>0.36926278471946716</v>
      </c>
      <c r="D84" s="438">
        <f>compofiinc!R76</f>
        <v>0.29094228148460388</v>
      </c>
      <c r="E84" s="438">
        <f>compofiinc!S76</f>
        <v>3.8082767277956009E-2</v>
      </c>
      <c r="F84" s="438">
        <f>compofiinc!T76</f>
        <v>1.2599880807101727E-2</v>
      </c>
      <c r="G84" s="438">
        <f>compofiinc!U76</f>
        <v>2.1065752953290939E-2</v>
      </c>
      <c r="H84" s="438">
        <f>compofiinc!V76</f>
        <v>6.5721292048692703E-3</v>
      </c>
      <c r="I84" s="711">
        <f>compofiinc!W76</f>
        <v>0.26879638433456421</v>
      </c>
      <c r="J84" s="717">
        <f>compofiinc!X76</f>
        <v>0.24899527430534363</v>
      </c>
      <c r="K84" s="147">
        <f>compofiinc!Y76</f>
        <v>0.18337064981460571</v>
      </c>
      <c r="L84" s="147">
        <f>compofiinc!Z76</f>
        <v>3.2976742833852768E-2</v>
      </c>
      <c r="M84" s="147">
        <f>compofiinc!AA76</f>
        <v>1.0360270738601685E-2</v>
      </c>
      <c r="N84" s="147">
        <f>compofiinc!AB76</f>
        <v>1.6348054632544518E-2</v>
      </c>
      <c r="O84" s="147">
        <f>compofiinc!AC76</f>
        <v>5.9395609423518181E-3</v>
      </c>
      <c r="P84" s="726">
        <f>compofiinc!AD76</f>
        <v>0.12860904633998871</v>
      </c>
      <c r="Q84" s="705">
        <f>compofiinc!AE76</f>
        <v>0.10994676500558853</v>
      </c>
      <c r="R84" s="116">
        <f>compofiinc!AF76</f>
        <v>6.8383969366550446E-2</v>
      </c>
      <c r="S84" s="116">
        <f>compofiinc!AG76</f>
        <v>2.1759171038866043E-2</v>
      </c>
      <c r="T84" s="116">
        <f>compofiinc!AH76</f>
        <v>6.4403046853840351E-3</v>
      </c>
      <c r="U84" s="116">
        <f>compofiinc!AI76</f>
        <v>9.1171320527791977E-3</v>
      </c>
      <c r="V84" s="145">
        <f>compofiinc!AJ76</f>
        <v>4.2461883276700974E-3</v>
      </c>
    </row>
    <row r="85" spans="1:22">
      <c r="A85" s="118">
        <v>1988</v>
      </c>
      <c r="B85" s="689">
        <f>compofiinc!P77</f>
        <v>0.41025042533874512</v>
      </c>
      <c r="C85" s="698">
        <f>compofiinc!Q77</f>
        <v>0.39133882522583008</v>
      </c>
      <c r="D85" s="438">
        <f>compofiinc!R77</f>
        <v>0.2942596971988678</v>
      </c>
      <c r="E85" s="438">
        <f>compofiinc!S77</f>
        <v>5.0260711461305618E-2</v>
      </c>
      <c r="F85" s="438">
        <f>compofiinc!T77</f>
        <v>1.5043402090668678E-2</v>
      </c>
      <c r="G85" s="438">
        <f>compofiinc!U77</f>
        <v>2.3475542664527893E-2</v>
      </c>
      <c r="H85" s="438">
        <f>compofiinc!V77</f>
        <v>8.2994531840085983E-3</v>
      </c>
      <c r="I85" s="711">
        <f>compofiinc!W77</f>
        <v>0.29637446999549866</v>
      </c>
      <c r="J85" s="717">
        <f>compofiinc!X77</f>
        <v>0.27401229739189148</v>
      </c>
      <c r="K85" s="147">
        <f>compofiinc!Y77</f>
        <v>0.19009566307067871</v>
      </c>
      <c r="L85" s="147">
        <f>compofiinc!Z77</f>
        <v>4.445161297917366E-2</v>
      </c>
      <c r="M85" s="147">
        <f>compofiinc!AA77</f>
        <v>1.2791616842150688E-2</v>
      </c>
      <c r="N85" s="147">
        <f>compofiinc!AB77</f>
        <v>1.8762538209557533E-2</v>
      </c>
      <c r="O85" s="147">
        <f>compofiinc!AC77</f>
        <v>7.9108737409114838E-3</v>
      </c>
      <c r="P85" s="726">
        <f>compofiinc!AD77</f>
        <v>0.15702261030673981</v>
      </c>
      <c r="Q85" s="705">
        <f>compofiinc!AE77</f>
        <v>0.13456346094608307</v>
      </c>
      <c r="R85" s="116">
        <f>compofiinc!AF77</f>
        <v>7.7600151300430298E-2</v>
      </c>
      <c r="S85" s="116">
        <f>compofiinc!AG77</f>
        <v>3.0734719708561897E-2</v>
      </c>
      <c r="T85" s="116">
        <f>compofiinc!AH77</f>
        <v>8.7195448577404022E-3</v>
      </c>
      <c r="U85" s="116">
        <f>compofiinc!AI77</f>
        <v>1.1076278053224087E-2</v>
      </c>
      <c r="V85" s="145">
        <f>compofiinc!AJ77</f>
        <v>6.4327642321586609E-3</v>
      </c>
    </row>
    <row r="86" spans="1:22">
      <c r="A86" s="118">
        <v>1989</v>
      </c>
      <c r="B86" s="689">
        <f>compofiinc!P78</f>
        <v>0.40524458885192871</v>
      </c>
      <c r="C86" s="698">
        <f>compofiinc!Q78</f>
        <v>0.38989454507827759</v>
      </c>
      <c r="D86" s="438">
        <f>compofiinc!R78</f>
        <v>0.28879210352897644</v>
      </c>
      <c r="E86" s="438">
        <f>compofiinc!S78</f>
        <v>5.0351828336715698E-2</v>
      </c>
      <c r="F86" s="438">
        <f>compofiinc!T78</f>
        <v>1.4639422297477722E-2</v>
      </c>
      <c r="G86" s="438">
        <f>compofiinc!U78</f>
        <v>2.7599288150668144E-2</v>
      </c>
      <c r="H86" s="438">
        <f>compofiinc!V78</f>
        <v>8.5119139403104782E-3</v>
      </c>
      <c r="I86" s="711">
        <f>compofiinc!W78</f>
        <v>0.28945320844650269</v>
      </c>
      <c r="J86" s="717">
        <f>compofiinc!X78</f>
        <v>0.27128392457962036</v>
      </c>
      <c r="K86" s="147">
        <f>compofiinc!Y78</f>
        <v>0.18404176831245422</v>
      </c>
      <c r="L86" s="147">
        <f>compofiinc!Z78</f>
        <v>4.452870786190033E-2</v>
      </c>
      <c r="M86" s="147">
        <f>compofiinc!AA78</f>
        <v>1.2377568520605564E-2</v>
      </c>
      <c r="N86" s="147">
        <f>compofiinc!AB78</f>
        <v>2.2062866017222404E-2</v>
      </c>
      <c r="O86" s="147">
        <f>compofiinc!AC78</f>
        <v>8.2730306312441826E-3</v>
      </c>
      <c r="P86" s="726">
        <f>compofiinc!AD78</f>
        <v>0.14734053611755371</v>
      </c>
      <c r="Q86" s="705">
        <f>compofiinc!AE78</f>
        <v>0.12910261750221252</v>
      </c>
      <c r="R86" s="116">
        <f>compofiinc!AF78</f>
        <v>7.0820637047290802E-2</v>
      </c>
      <c r="S86" s="116">
        <f>compofiinc!AG78</f>
        <v>3.048255667090416E-2</v>
      </c>
      <c r="T86" s="116">
        <f>compofiinc!AH78</f>
        <v>8.266073651611805E-3</v>
      </c>
      <c r="U86" s="116">
        <f>compofiinc!AI78</f>
        <v>1.3058150187134743E-2</v>
      </c>
      <c r="V86" s="145">
        <f>compofiinc!AJ78</f>
        <v>6.4751999452710152E-3</v>
      </c>
    </row>
    <row r="87" spans="1:22">
      <c r="A87" s="124">
        <v>1990</v>
      </c>
      <c r="B87" s="693">
        <f>compofiinc!P79</f>
        <v>0.40472915768623352</v>
      </c>
      <c r="C87" s="701">
        <f>compofiinc!Q79</f>
        <v>0.39371165633201599</v>
      </c>
      <c r="D87" s="545">
        <f>compofiinc!R79</f>
        <v>0.29265928268432617</v>
      </c>
      <c r="E87" s="545">
        <f>compofiinc!S79</f>
        <v>5.1006201654672623E-2</v>
      </c>
      <c r="F87" s="545">
        <f>compofiinc!T79</f>
        <v>1.3885886408388615E-2</v>
      </c>
      <c r="G87" s="545">
        <f>compofiinc!U79</f>
        <v>2.7174662798643112E-2</v>
      </c>
      <c r="H87" s="545">
        <f>compofiinc!V79</f>
        <v>8.9856302365660667E-3</v>
      </c>
      <c r="I87" s="712">
        <f>compofiinc!W79</f>
        <v>0.28844967484474182</v>
      </c>
      <c r="J87" s="721">
        <f>compofiinc!X79</f>
        <v>0.27515587210655212</v>
      </c>
      <c r="K87" s="156">
        <f>compofiinc!Y79</f>
        <v>0.18768459558486938</v>
      </c>
      <c r="L87" s="156">
        <f>compofiinc!Z79</f>
        <v>4.5435521751642227E-2</v>
      </c>
      <c r="M87" s="156">
        <f>compofiinc!AA79</f>
        <v>1.177957933396101E-2</v>
      </c>
      <c r="N87" s="156">
        <f>compofiinc!AB79</f>
        <v>2.1852156147360802E-2</v>
      </c>
      <c r="O87" s="156">
        <f>compofiinc!AC79</f>
        <v>8.4040276706218719E-3</v>
      </c>
      <c r="P87" s="728">
        <f>compofiinc!AD79</f>
        <v>0.14591816067695618</v>
      </c>
      <c r="Q87" s="730">
        <f>compofiinc!AE79</f>
        <v>0.13244621455669403</v>
      </c>
      <c r="R87" s="122">
        <f>compofiinc!AF79</f>
        <v>7.3617331683635712E-2</v>
      </c>
      <c r="S87" s="122">
        <f>compofiinc!AG79</f>
        <v>3.1439490616321564E-2</v>
      </c>
      <c r="T87" s="122">
        <f>compofiinc!AH79</f>
        <v>7.9069677740335464E-3</v>
      </c>
      <c r="U87" s="122">
        <f>compofiinc!AI79</f>
        <v>1.307974848896265E-2</v>
      </c>
      <c r="V87" s="183">
        <f>compofiinc!AJ79</f>
        <v>6.4026671461760998E-3</v>
      </c>
    </row>
    <row r="88" spans="1:22">
      <c r="A88" s="118">
        <v>1991</v>
      </c>
      <c r="B88" s="689">
        <f>compofiinc!P80</f>
        <v>0.40090832114219666</v>
      </c>
      <c r="C88" s="698">
        <f>compofiinc!Q80</f>
        <v>0.39216229319572449</v>
      </c>
      <c r="D88" s="438">
        <f>compofiinc!R80</f>
        <v>0.29774332046508789</v>
      </c>
      <c r="E88" s="438">
        <f>compofiinc!S80</f>
        <v>4.949679970741272E-2</v>
      </c>
      <c r="F88" s="438">
        <f>compofiinc!T80</f>
        <v>1.2598715722560883E-2</v>
      </c>
      <c r="G88" s="438">
        <f>compofiinc!U80</f>
        <v>2.365141361951828E-2</v>
      </c>
      <c r="H88" s="438">
        <f>compofiinc!V80</f>
        <v>8.6720520630478859E-3</v>
      </c>
      <c r="I88" s="711">
        <f>compofiinc!W80</f>
        <v>0.28210264444351196</v>
      </c>
      <c r="J88" s="717">
        <f>compofiinc!X80</f>
        <v>0.27151381969451904</v>
      </c>
      <c r="K88" s="147">
        <f>compofiinc!Y80</f>
        <v>0.18941457569599152</v>
      </c>
      <c r="L88" s="147">
        <f>compofiinc!Z80</f>
        <v>4.4217590242624283E-2</v>
      </c>
      <c r="M88" s="147">
        <f>compofiinc!AA80</f>
        <v>1.0615069419145584E-2</v>
      </c>
      <c r="N88" s="147">
        <f>compofiinc!AB80</f>
        <v>1.9099833443760872E-2</v>
      </c>
      <c r="O88" s="147">
        <f>compofiinc!AC80</f>
        <v>8.1667406484484673E-3</v>
      </c>
      <c r="P88" s="726">
        <f>compofiinc!AD80</f>
        <v>0.13642553985118866</v>
      </c>
      <c r="Q88" s="705">
        <f>compofiinc!AE80</f>
        <v>0.12587755918502808</v>
      </c>
      <c r="R88" s="116">
        <f>compofiinc!AF80</f>
        <v>7.1780085563659668E-2</v>
      </c>
      <c r="S88" s="116">
        <f>compofiinc!AG80</f>
        <v>2.9639376327395439E-2</v>
      </c>
      <c r="T88" s="116">
        <f>compofiinc!AH80</f>
        <v>6.9001284427940845E-3</v>
      </c>
      <c r="U88" s="116">
        <f>compofiinc!AI80</f>
        <v>1.1417326517403126E-2</v>
      </c>
      <c r="V88" s="145">
        <f>compofiinc!AJ80</f>
        <v>6.1406507156789303E-3</v>
      </c>
    </row>
    <row r="89" spans="1:22">
      <c r="A89" s="118">
        <v>1992</v>
      </c>
      <c r="B89" s="689">
        <f>compofiinc!P81</f>
        <v>0.4148876965045929</v>
      </c>
      <c r="C89" s="698">
        <f>compofiinc!Q81</f>
        <v>0.40520185232162476</v>
      </c>
      <c r="D89" s="438">
        <f>compofiinc!R81</f>
        <v>0.31175747513771057</v>
      </c>
      <c r="E89" s="438">
        <f>compofiinc!S81</f>
        <v>5.4929692298173904E-2</v>
      </c>
      <c r="F89" s="438">
        <f>compofiinc!T81</f>
        <v>1.1965684592723846E-2</v>
      </c>
      <c r="G89" s="438">
        <f>compofiinc!U81</f>
        <v>1.7125312238931656E-2</v>
      </c>
      <c r="H89" s="438">
        <f>compofiinc!V81</f>
        <v>9.4236889854073524E-3</v>
      </c>
      <c r="I89" s="711">
        <f>compofiinc!W81</f>
        <v>0.29655930399894714</v>
      </c>
      <c r="J89" s="717">
        <f>compofiinc!X81</f>
        <v>0.28481870889663696</v>
      </c>
      <c r="K89" s="147">
        <f>compofiinc!Y81</f>
        <v>0.20285657048225403</v>
      </c>
      <c r="L89" s="147">
        <f>compofiinc!Z81</f>
        <v>4.9583189189434052E-2</v>
      </c>
      <c r="M89" s="147">
        <f>compofiinc!AA81</f>
        <v>1.001887209713459E-2</v>
      </c>
      <c r="N89" s="147">
        <f>compofiinc!AB81</f>
        <v>1.3762367889285088E-2</v>
      </c>
      <c r="O89" s="147">
        <f>compofiinc!AC81</f>
        <v>8.5977008566260338E-3</v>
      </c>
      <c r="P89" s="726">
        <f>compofiinc!AD81</f>
        <v>0.15004892647266388</v>
      </c>
      <c r="Q89" s="705">
        <f>compofiinc!AE81</f>
        <v>0.13807299733161926</v>
      </c>
      <c r="R89" s="116">
        <f>compofiinc!AF81</f>
        <v>8.1742189824581146E-2</v>
      </c>
      <c r="S89" s="116">
        <f>compofiinc!AG81</f>
        <v>3.4468550235033035E-2</v>
      </c>
      <c r="T89" s="116">
        <f>compofiinc!AH81</f>
        <v>6.7236204631626606E-3</v>
      </c>
      <c r="U89" s="116">
        <f>compofiinc!AI81</f>
        <v>8.645184338092804E-3</v>
      </c>
      <c r="V89" s="145">
        <f>compofiinc!AJ81</f>
        <v>6.4934459514915943E-3</v>
      </c>
    </row>
    <row r="90" spans="1:22">
      <c r="A90" s="118">
        <v>1993</v>
      </c>
      <c r="B90" s="689">
        <f>compofiinc!P82</f>
        <v>0.41408461332321167</v>
      </c>
      <c r="C90" s="698">
        <f>compofiinc!Q82</f>
        <v>0.40261474251747131</v>
      </c>
      <c r="D90" s="438">
        <f>compofiinc!R82</f>
        <v>0.31278857588768005</v>
      </c>
      <c r="E90" s="438">
        <f>compofiinc!S82</f>
        <v>5.4761946201324463E-2</v>
      </c>
      <c r="F90" s="438">
        <f>compofiinc!T82</f>
        <v>1.1367752216756344E-2</v>
      </c>
      <c r="G90" s="438">
        <f>compofiinc!U82</f>
        <v>1.4052574522793293E-2</v>
      </c>
      <c r="H90" s="438">
        <f>compofiinc!V82</f>
        <v>9.6438741311430931E-3</v>
      </c>
      <c r="I90" s="711">
        <f>compofiinc!W82</f>
        <v>0.29467800259590149</v>
      </c>
      <c r="J90" s="717">
        <f>compofiinc!X82</f>
        <v>0.28070396184921265</v>
      </c>
      <c r="K90" s="147">
        <f>compofiinc!Y82</f>
        <v>0.20250287652015686</v>
      </c>
      <c r="L90" s="147">
        <f>compofiinc!Z82</f>
        <v>4.8821274191141129E-2</v>
      </c>
      <c r="M90" s="147">
        <f>compofiinc!AA82</f>
        <v>9.4665763899683952E-3</v>
      </c>
      <c r="N90" s="147">
        <f>compofiinc!AB82</f>
        <v>1.1304548941552639E-2</v>
      </c>
      <c r="O90" s="147">
        <f>compofiinc!AC82</f>
        <v>8.6086858063936234E-3</v>
      </c>
      <c r="P90" s="726">
        <f>compofiinc!AD82</f>
        <v>0.14601148664951324</v>
      </c>
      <c r="Q90" s="705">
        <f>compofiinc!AE82</f>
        <v>0.13189704716205597</v>
      </c>
      <c r="R90" s="116">
        <f>compofiinc!AF82</f>
        <v>7.864583283662796E-2</v>
      </c>
      <c r="S90" s="116">
        <f>compofiinc!AG82</f>
        <v>3.3508080989122391E-2</v>
      </c>
      <c r="T90" s="116">
        <f>compofiinc!AH82</f>
        <v>6.1349817551672459E-3</v>
      </c>
      <c r="U90" s="116">
        <f>compofiinc!AI82</f>
        <v>7.2483988478779793E-3</v>
      </c>
      <c r="V90" s="145">
        <f>compofiinc!AJ82</f>
        <v>6.3597536645829678E-3</v>
      </c>
    </row>
    <row r="91" spans="1:22">
      <c r="A91" s="118">
        <v>1994</v>
      </c>
      <c r="B91" s="689">
        <f>compofiinc!P83</f>
        <v>0.41429197788238525</v>
      </c>
      <c r="C91" s="698">
        <f>compofiinc!Q83</f>
        <v>0.40267252922058105</v>
      </c>
      <c r="D91" s="438">
        <f>compofiinc!R83</f>
        <v>0.3094603419303894</v>
      </c>
      <c r="E91" s="438">
        <f>compofiinc!S83</f>
        <v>5.850725993514061E-2</v>
      </c>
      <c r="F91" s="438">
        <f>compofiinc!T83</f>
        <v>1.1431996710598469E-2</v>
      </c>
      <c r="G91" s="438">
        <f>compofiinc!U83</f>
        <v>1.2917674146592617E-2</v>
      </c>
      <c r="H91" s="438">
        <f>compofiinc!V83</f>
        <v>1.0355247184634209E-2</v>
      </c>
      <c r="I91" s="711">
        <f>compofiinc!W83</f>
        <v>0.29500633478164673</v>
      </c>
      <c r="J91" s="717">
        <f>compofiinc!X83</f>
        <v>0.2811012864112854</v>
      </c>
      <c r="K91" s="147">
        <f>compofiinc!Y83</f>
        <v>0.19892969727516174</v>
      </c>
      <c r="L91" s="147">
        <f>compofiinc!Z83</f>
        <v>5.2541285753250122E-2</v>
      </c>
      <c r="M91" s="147">
        <f>compofiinc!AA83</f>
        <v>9.6588209271430969E-3</v>
      </c>
      <c r="N91" s="147">
        <f>compofiinc!AB83</f>
        <v>1.0587321594357491E-2</v>
      </c>
      <c r="O91" s="147">
        <f>compofiinc!AC83</f>
        <v>9.3841543421149254E-3</v>
      </c>
      <c r="P91" s="726">
        <f>compofiinc!AD83</f>
        <v>0.14616534113883972</v>
      </c>
      <c r="Q91" s="705">
        <f>compofiinc!AE83</f>
        <v>0.13195206224918365</v>
      </c>
      <c r="R91" s="116">
        <f>compofiinc!AF83</f>
        <v>7.5496010482311249E-2</v>
      </c>
      <c r="S91" s="116">
        <f>compofiinc!AG83</f>
        <v>3.6545690149068832E-2</v>
      </c>
      <c r="T91" s="116">
        <f>compofiinc!AH83</f>
        <v>6.2547954730689526E-3</v>
      </c>
      <c r="U91" s="116">
        <f>compofiinc!AI83</f>
        <v>6.9341338239610195E-3</v>
      </c>
      <c r="V91" s="145">
        <f>compofiinc!AJ83</f>
        <v>6.7214262671768665E-3</v>
      </c>
    </row>
    <row r="92" spans="1:22">
      <c r="A92" s="118">
        <v>1995</v>
      </c>
      <c r="B92" s="689">
        <f>compofiinc!P84</f>
        <v>0.42264392971992493</v>
      </c>
      <c r="C92" s="698">
        <f>compofiinc!Q84</f>
        <v>0.40943625569343567</v>
      </c>
      <c r="D92" s="438">
        <f>compofiinc!R84</f>
        <v>0.31336593627929688</v>
      </c>
      <c r="E92" s="438">
        <f>compofiinc!S84</f>
        <v>5.7815540581941605E-2</v>
      </c>
      <c r="F92" s="438">
        <f>compofiinc!T84</f>
        <v>1.2634485028684139E-2</v>
      </c>
      <c r="G92" s="438">
        <f>compofiinc!U84</f>
        <v>1.5431076288223267E-2</v>
      </c>
      <c r="H92" s="438">
        <f>compofiinc!V84</f>
        <v>1.0189227759838104E-2</v>
      </c>
      <c r="I92" s="711">
        <f>compofiinc!W84</f>
        <v>0.3037242591381073</v>
      </c>
      <c r="J92" s="717">
        <f>compofiinc!X84</f>
        <v>0.28789612650871277</v>
      </c>
      <c r="K92" s="147">
        <f>compofiinc!Y84</f>
        <v>0.20285716652870178</v>
      </c>
      <c r="L92" s="147">
        <f>compofiinc!Z84</f>
        <v>5.241825059056282E-2</v>
      </c>
      <c r="M92" s="147">
        <f>compofiinc!AA84</f>
        <v>1.0708090849220753E-2</v>
      </c>
      <c r="N92" s="147">
        <f>compofiinc!AB84</f>
        <v>1.2700499035418034E-2</v>
      </c>
      <c r="O92" s="147">
        <f>compofiinc!AC84</f>
        <v>9.212123230099678E-3</v>
      </c>
      <c r="P92" s="726">
        <f>compofiinc!AD84</f>
        <v>0.15382742881774902</v>
      </c>
      <c r="Q92" s="705">
        <f>compofiinc!AE84</f>
        <v>0.13756012916564941</v>
      </c>
      <c r="R92" s="116">
        <f>compofiinc!AF84</f>
        <v>7.9445652663707733E-2</v>
      </c>
      <c r="S92" s="116">
        <f>compofiinc!AG84</f>
        <v>3.635396808385849E-2</v>
      </c>
      <c r="T92" s="116">
        <f>compofiinc!AH84</f>
        <v>6.9953650236129761E-3</v>
      </c>
      <c r="U92" s="116">
        <f>compofiinc!AI84</f>
        <v>8.1340726464986801E-3</v>
      </c>
      <c r="V92" s="145">
        <f>compofiinc!AJ84</f>
        <v>6.6310763359069824E-3</v>
      </c>
    </row>
    <row r="93" spans="1:22">
      <c r="A93" s="118">
        <v>1996</v>
      </c>
      <c r="B93" s="689">
        <f>compofiinc!P85</f>
        <v>0.43544775247573853</v>
      </c>
      <c r="C93" s="698">
        <f>compofiinc!Q85</f>
        <v>0.41538089513778687</v>
      </c>
      <c r="D93" s="438">
        <f>compofiinc!R85</f>
        <v>0.31494718790054321</v>
      </c>
      <c r="E93" s="438">
        <f>compofiinc!S85</f>
        <v>6.010749563574791E-2</v>
      </c>
      <c r="F93" s="438">
        <f>compofiinc!T85</f>
        <v>1.3298184610903263E-2</v>
      </c>
      <c r="G93" s="438">
        <f>compofiinc!U85</f>
        <v>1.5820859000086784E-2</v>
      </c>
      <c r="H93" s="438">
        <f>compofiinc!V85</f>
        <v>1.1207179166376591E-2</v>
      </c>
      <c r="I93" s="711">
        <f>compofiinc!W85</f>
        <v>0.31858819723129272</v>
      </c>
      <c r="J93" s="717">
        <f>compofiinc!X85</f>
        <v>0.29495438933372498</v>
      </c>
      <c r="K93" s="147">
        <f>compofiinc!Y85</f>
        <v>0.20646940171718597</v>
      </c>
      <c r="L93" s="147">
        <f>compofiinc!Z85</f>
        <v>5.4508671164512634E-2</v>
      </c>
      <c r="M93" s="147">
        <f>compofiinc!AA85</f>
        <v>1.1206160299479961E-2</v>
      </c>
      <c r="N93" s="147">
        <f>compofiinc!AB85</f>
        <v>1.2703137472271919E-2</v>
      </c>
      <c r="O93" s="147">
        <f>compofiinc!AC85</f>
        <v>1.0067022405564785E-2</v>
      </c>
      <c r="P93" s="726">
        <f>compofiinc!AD85</f>
        <v>0.16816863417625427</v>
      </c>
      <c r="Q93" s="705">
        <f>compofiinc!AE85</f>
        <v>0.14356787502765656</v>
      </c>
      <c r="R93" s="116">
        <f>compofiinc!AF85</f>
        <v>8.3169050514698029E-2</v>
      </c>
      <c r="S93" s="116">
        <f>compofiinc!AG85</f>
        <v>3.7914715707302094E-2</v>
      </c>
      <c r="T93" s="116">
        <f>compofiinc!AH85</f>
        <v>7.3930700309574604E-3</v>
      </c>
      <c r="U93" s="116">
        <f>compofiinc!AI85</f>
        <v>8.106292225420475E-3</v>
      </c>
      <c r="V93" s="145">
        <f>compofiinc!AJ85</f>
        <v>6.9847521372139454E-3</v>
      </c>
    </row>
    <row r="94" spans="1:22">
      <c r="A94" s="118">
        <v>1997</v>
      </c>
      <c r="B94" s="689">
        <f>compofiinc!P86</f>
        <v>0.44697022438049316</v>
      </c>
      <c r="C94" s="698">
        <f>compofiinc!Q86</f>
        <v>0.42097491025924683</v>
      </c>
      <c r="D94" s="438">
        <f>compofiinc!R86</f>
        <v>0.31838813424110413</v>
      </c>
      <c r="E94" s="438">
        <f>compofiinc!S86</f>
        <v>6.1227340251207352E-2</v>
      </c>
      <c r="F94" s="438">
        <f>compofiinc!T86</f>
        <v>1.4454673044383526E-2</v>
      </c>
      <c r="G94" s="438">
        <f>compofiinc!U86</f>
        <v>1.5309643931686878E-2</v>
      </c>
      <c r="H94" s="438">
        <f>compofiinc!V86</f>
        <v>1.15951057523489E-2</v>
      </c>
      <c r="I94" s="711">
        <f>compofiinc!W86</f>
        <v>0.33229973912239075</v>
      </c>
      <c r="J94" s="717">
        <f>compofiinc!X86</f>
        <v>0.30163168907165527</v>
      </c>
      <c r="K94" s="147">
        <f>compofiinc!Y86</f>
        <v>0.21069172024726868</v>
      </c>
      <c r="L94" s="147">
        <f>compofiinc!Z86</f>
        <v>5.5555183440446854E-2</v>
      </c>
      <c r="M94" s="147">
        <f>compofiinc!AA86</f>
        <v>1.2187247164547443E-2</v>
      </c>
      <c r="N94" s="147">
        <f>compofiinc!AB86</f>
        <v>1.2829518876969814E-2</v>
      </c>
      <c r="O94" s="147">
        <f>compofiinc!AC86</f>
        <v>1.0368038900196552E-2</v>
      </c>
      <c r="P94" s="726">
        <f>compofiinc!AD86</f>
        <v>0.18127031624317169</v>
      </c>
      <c r="Q94" s="705">
        <f>compofiinc!AE86</f>
        <v>0.14990179240703583</v>
      </c>
      <c r="R94" s="116">
        <f>compofiinc!AF86</f>
        <v>8.7843388319015503E-2</v>
      </c>
      <c r="S94" s="116">
        <f>compofiinc!AG86</f>
        <v>3.9016652852296829E-2</v>
      </c>
      <c r="T94" s="116">
        <f>compofiinc!AH86</f>
        <v>7.6830317266285419E-3</v>
      </c>
      <c r="U94" s="116">
        <f>compofiinc!AI86</f>
        <v>8.0442111939191818E-3</v>
      </c>
      <c r="V94" s="145">
        <f>compofiinc!AJ86</f>
        <v>7.3145041242241859E-3</v>
      </c>
    </row>
    <row r="95" spans="1:22">
      <c r="A95" s="118">
        <v>1998</v>
      </c>
      <c r="B95" s="689">
        <f>compofiinc!P87</f>
        <v>0.45569586753845215</v>
      </c>
      <c r="C95" s="698">
        <f>compofiinc!Q87</f>
        <v>0.42526134848594666</v>
      </c>
      <c r="D95" s="438">
        <f>compofiinc!R87</f>
        <v>0.32110112905502319</v>
      </c>
      <c r="E95" s="438">
        <f>compofiinc!S87</f>
        <v>6.3152484595775604E-2</v>
      </c>
      <c r="F95" s="438">
        <f>compofiinc!T87</f>
        <v>1.3268745504319668E-2</v>
      </c>
      <c r="G95" s="438">
        <f>compofiinc!U87</f>
        <v>1.496727392077446E-2</v>
      </c>
      <c r="H95" s="438">
        <f>compofiinc!V87</f>
        <v>1.2771685607731342E-2</v>
      </c>
      <c r="I95" s="711">
        <f>compofiinc!W87</f>
        <v>0.34263163805007935</v>
      </c>
      <c r="J95" s="717">
        <f>compofiinc!X87</f>
        <v>0.30671298503875732</v>
      </c>
      <c r="K95" s="147">
        <f>compofiinc!Y87</f>
        <v>0.21464896202087402</v>
      </c>
      <c r="L95" s="147">
        <f>compofiinc!Z87</f>
        <v>5.7220865041017532E-2</v>
      </c>
      <c r="M95" s="147">
        <f>compofiinc!AA87</f>
        <v>1.1160548776388168E-2</v>
      </c>
      <c r="N95" s="147">
        <f>compofiinc!AB87</f>
        <v>1.2216608040034771E-2</v>
      </c>
      <c r="O95" s="147">
        <f>compofiinc!AC87</f>
        <v>1.1466003023087978E-2</v>
      </c>
      <c r="P95" s="726">
        <f>compofiinc!AD87</f>
        <v>0.1921629011631012</v>
      </c>
      <c r="Q95" s="705">
        <f>compofiinc!AE87</f>
        <v>0.15474160015583038</v>
      </c>
      <c r="R95" s="116">
        <f>compofiinc!AF87</f>
        <v>9.1607950627803802E-2</v>
      </c>
      <c r="S95" s="116">
        <f>compofiinc!AG87</f>
        <v>4.0048211812973022E-2</v>
      </c>
      <c r="T95" s="116">
        <f>compofiinc!AH87</f>
        <v>7.1226675063371658E-3</v>
      </c>
      <c r="U95" s="116">
        <f>compofiinc!AI87</f>
        <v>7.8224893659353256E-3</v>
      </c>
      <c r="V95" s="145">
        <f>compofiinc!AJ87</f>
        <v>8.1402789801359177E-3</v>
      </c>
    </row>
    <row r="96" spans="1:22">
      <c r="A96" s="121">
        <v>1999</v>
      </c>
      <c r="B96" s="692">
        <f>compofiinc!P88</f>
        <v>0.46561211347579956</v>
      </c>
      <c r="C96" s="702">
        <f>compofiinc!Q88</f>
        <v>0.43092373013496399</v>
      </c>
      <c r="D96" s="547">
        <f>compofiinc!R88</f>
        <v>0.32536327838897705</v>
      </c>
      <c r="E96" s="547">
        <f>compofiinc!S88</f>
        <v>6.4729660749435425E-2</v>
      </c>
      <c r="F96" s="547">
        <f>compofiinc!T88</f>
        <v>1.3889264315366745E-2</v>
      </c>
      <c r="G96" s="547">
        <f>compofiinc!U88</f>
        <v>1.4176935888826847E-2</v>
      </c>
      <c r="H96" s="547">
        <f>compofiinc!V88</f>
        <v>1.2764610350131989E-2</v>
      </c>
      <c r="I96" s="713">
        <f>compofiinc!W88</f>
        <v>0.35363286733627319</v>
      </c>
      <c r="J96" s="722">
        <f>compofiinc!X88</f>
        <v>0.31318238377571106</v>
      </c>
      <c r="K96" s="151">
        <f>compofiinc!Y88</f>
        <v>0.22018399834632874</v>
      </c>
      <c r="L96" s="151">
        <f>compofiinc!Z88</f>
        <v>5.8252014219760895E-2</v>
      </c>
      <c r="M96" s="151">
        <f>compofiinc!AA88</f>
        <v>1.1740983463823795E-2</v>
      </c>
      <c r="N96" s="151">
        <f>compofiinc!AB88</f>
        <v>1.1773171834647655E-2</v>
      </c>
      <c r="O96" s="151">
        <f>compofiinc!AC88</f>
        <v>1.1232216842472553E-2</v>
      </c>
      <c r="P96" s="727">
        <f>compofiinc!AD88</f>
        <v>0.20252849161624908</v>
      </c>
      <c r="Q96" s="723">
        <f>compofiinc!AE88</f>
        <v>0.1612241119146347</v>
      </c>
      <c r="R96" s="119">
        <f>compofiinc!AF88</f>
        <v>9.7062334418296814E-2</v>
      </c>
      <c r="S96" s="119">
        <f>compofiinc!AG88</f>
        <v>4.1076358407735825E-2</v>
      </c>
      <c r="T96" s="119">
        <f>compofiinc!AH88</f>
        <v>7.5851562432944775E-3</v>
      </c>
      <c r="U96" s="119">
        <f>compofiinc!AI88</f>
        <v>7.6860697008669376E-3</v>
      </c>
      <c r="V96" s="149">
        <f>compofiinc!AJ88</f>
        <v>7.8141866251826286E-3</v>
      </c>
    </row>
    <row r="97" spans="1:22">
      <c r="A97" s="118">
        <v>2000</v>
      </c>
      <c r="B97" s="689">
        <f>compofiinc!P89</f>
        <v>0.4771084189414978</v>
      </c>
      <c r="C97" s="698">
        <f>compofiinc!Q89</f>
        <v>0.43918108940124512</v>
      </c>
      <c r="D97" s="438">
        <f>compofiinc!R89</f>
        <v>0.33259698748588562</v>
      </c>
      <c r="E97" s="438">
        <f>compofiinc!S89</f>
        <v>6.2780410051345825E-2</v>
      </c>
      <c r="F97" s="438">
        <f>compofiinc!T89</f>
        <v>1.4884450472891331E-2</v>
      </c>
      <c r="G97" s="438">
        <f>compofiinc!U89</f>
        <v>1.5861561521887779E-2</v>
      </c>
      <c r="H97" s="438">
        <f>compofiinc!V89</f>
        <v>1.3057690113782883E-2</v>
      </c>
      <c r="I97" s="711">
        <f>compofiinc!W89</f>
        <v>0.36661839485168457</v>
      </c>
      <c r="J97" s="717">
        <f>compofiinc!X89</f>
        <v>0.32200717926025391</v>
      </c>
      <c r="K97" s="147">
        <f>compofiinc!Y89</f>
        <v>0.22795407474040985</v>
      </c>
      <c r="L97" s="147">
        <f>compofiinc!Z89</f>
        <v>5.6959457695484161E-2</v>
      </c>
      <c r="M97" s="147">
        <f>compofiinc!AA89</f>
        <v>1.245573814958334E-2</v>
      </c>
      <c r="N97" s="147">
        <f>compofiinc!AB89</f>
        <v>1.3016268610954285E-2</v>
      </c>
      <c r="O97" s="147">
        <f>compofiinc!AC89</f>
        <v>1.1621640063822269E-2</v>
      </c>
      <c r="P97" s="726">
        <f>compofiinc!AD89</f>
        <v>0.21610258519649506</v>
      </c>
      <c r="Q97" s="705">
        <f>compofiinc!AE89</f>
        <v>0.16926974058151245</v>
      </c>
      <c r="R97" s="116">
        <f>compofiinc!AF89</f>
        <v>0.10405970364809036</v>
      </c>
      <c r="S97" s="116">
        <f>compofiinc!AG89</f>
        <v>4.0315262973308563E-2</v>
      </c>
      <c r="T97" s="116">
        <f>compofiinc!AH89</f>
        <v>8.1998398527503014E-3</v>
      </c>
      <c r="U97" s="116">
        <f>compofiinc!AI89</f>
        <v>8.5772154852747917E-3</v>
      </c>
      <c r="V97" s="145">
        <f>compofiinc!AJ89</f>
        <v>8.1177167594432831E-3</v>
      </c>
    </row>
    <row r="98" spans="1:22">
      <c r="A98" s="118">
        <v>2001</v>
      </c>
      <c r="B98" s="689">
        <f>compofiinc!P90</f>
        <v>0.45178568363189697</v>
      </c>
      <c r="C98" s="698">
        <f>compofiinc!Q90</f>
        <v>0.43117982149124146</v>
      </c>
      <c r="D98" s="438">
        <f>compofiinc!R90</f>
        <v>0.32836070656776428</v>
      </c>
      <c r="E98" s="438">
        <f>compofiinc!S90</f>
        <v>6.310582160949707E-2</v>
      </c>
      <c r="F98" s="438">
        <f>compofiinc!T90</f>
        <v>1.1626997962594032E-2</v>
      </c>
      <c r="G98" s="438">
        <f>compofiinc!U90</f>
        <v>1.4891041442751884E-2</v>
      </c>
      <c r="H98" s="438">
        <f>compofiinc!V90</f>
        <v>1.3195273466408253E-2</v>
      </c>
      <c r="I98" s="711">
        <f>compofiinc!W90</f>
        <v>0.33586177229881287</v>
      </c>
      <c r="J98" s="717">
        <f>compofiinc!X90</f>
        <v>0.31128716468811035</v>
      </c>
      <c r="K98" s="147">
        <f>compofiinc!Y90</f>
        <v>0.2200501561164856</v>
      </c>
      <c r="L98" s="147">
        <f>compofiinc!Z90</f>
        <v>5.7523872703313828E-2</v>
      </c>
      <c r="M98" s="147">
        <f>compofiinc!AA90</f>
        <v>9.879731573164463E-3</v>
      </c>
      <c r="N98" s="147">
        <f>compofiinc!AB90</f>
        <v>1.2190009467303753E-2</v>
      </c>
      <c r="O98" s="147">
        <f>compofiinc!AC90</f>
        <v>1.1644210666418076E-2</v>
      </c>
      <c r="P98" s="726">
        <f>compofiinc!AD90</f>
        <v>0.1839786022901535</v>
      </c>
      <c r="Q98" s="705">
        <f>compofiinc!AE90</f>
        <v>0.15792688727378845</v>
      </c>
      <c r="R98" s="116">
        <f>compofiinc!AF90</f>
        <v>9.3983963131904602E-2</v>
      </c>
      <c r="S98" s="116">
        <f>compofiinc!AG90</f>
        <v>4.1295286267995834E-2</v>
      </c>
      <c r="T98" s="116">
        <f>compofiinc!AH90</f>
        <v>6.6353827714920044E-3</v>
      </c>
      <c r="U98" s="116">
        <f>compofiinc!AI90</f>
        <v>7.9867588356137276E-3</v>
      </c>
      <c r="V98" s="145">
        <f>compofiinc!AJ90</f>
        <v>8.0254999920725822E-3</v>
      </c>
    </row>
    <row r="99" spans="1:22">
      <c r="A99" s="118">
        <v>2002</v>
      </c>
      <c r="B99" s="689">
        <f>compofiinc!P91</f>
        <v>0.44325742125511169</v>
      </c>
      <c r="C99" s="698">
        <f>compofiinc!Q91</f>
        <v>0.42791011929512024</v>
      </c>
      <c r="D99" s="438">
        <f>compofiinc!R91</f>
        <v>0.32695251703262329</v>
      </c>
      <c r="E99" s="438">
        <f>compofiinc!S91</f>
        <v>6.6831491887569427E-2</v>
      </c>
      <c r="F99" s="438">
        <f>compofiinc!T91</f>
        <v>9.945363737642765E-3</v>
      </c>
      <c r="G99" s="438">
        <f>compofiinc!U91</f>
        <v>1.1087130755186081E-2</v>
      </c>
      <c r="H99" s="438">
        <f>compofiinc!V91</f>
        <v>1.3093629851937294E-2</v>
      </c>
      <c r="I99" s="711">
        <f>compofiinc!W91</f>
        <v>0.32462707161903381</v>
      </c>
      <c r="J99" s="717">
        <f>compofiinc!X91</f>
        <v>0.30635592341423035</v>
      </c>
      <c r="K99" s="147">
        <f>compofiinc!Y91</f>
        <v>0.21636867523193359</v>
      </c>
      <c r="L99" s="147">
        <f>compofiinc!Z91</f>
        <v>6.0896813869476318E-2</v>
      </c>
      <c r="M99" s="147">
        <f>compofiinc!AA91</f>
        <v>8.411782793700695E-3</v>
      </c>
      <c r="N99" s="147">
        <f>compofiinc!AB91</f>
        <v>9.0650767087936401E-3</v>
      </c>
      <c r="O99" s="147">
        <f>compofiinc!AC91</f>
        <v>1.1613581329584122E-2</v>
      </c>
      <c r="P99" s="726">
        <f>compofiinc!AD91</f>
        <v>0.17105935513973236</v>
      </c>
      <c r="Q99" s="705">
        <f>compofiinc!AE91</f>
        <v>0.15180985629558563</v>
      </c>
      <c r="R99" s="116">
        <f>compofiinc!AF91</f>
        <v>8.7941490113735199E-2</v>
      </c>
      <c r="S99" s="116">
        <f>compofiinc!AG91</f>
        <v>4.4211417436599731E-2</v>
      </c>
      <c r="T99" s="116">
        <f>compofiinc!AH91</f>
        <v>5.6499144993722439E-3</v>
      </c>
      <c r="U99" s="116">
        <f>compofiinc!AI91</f>
        <v>6.0759144835174084E-3</v>
      </c>
      <c r="V99" s="145">
        <f>compofiinc!AJ91</f>
        <v>7.931126281619072E-3</v>
      </c>
    </row>
    <row r="100" spans="1:22">
      <c r="A100" s="118">
        <v>2003</v>
      </c>
      <c r="B100" s="689">
        <f>compofiinc!P92</f>
        <v>0.45071747899055481</v>
      </c>
      <c r="C100" s="698">
        <f>compofiinc!Q92</f>
        <v>0.43189701437950134</v>
      </c>
      <c r="D100" s="438">
        <f>compofiinc!R92</f>
        <v>0.32869228720664978</v>
      </c>
      <c r="E100" s="438">
        <f>compofiinc!S92</f>
        <v>6.8775899708271027E-2</v>
      </c>
      <c r="F100" s="438">
        <f>compofiinc!T92</f>
        <v>1.1573405936360359E-2</v>
      </c>
      <c r="G100" s="438">
        <f>compofiinc!U92</f>
        <v>9.5700155943632126E-3</v>
      </c>
      <c r="H100" s="438">
        <f>compofiinc!V92</f>
        <v>1.3285404071211815E-2</v>
      </c>
      <c r="I100" s="711">
        <f>compofiinc!W92</f>
        <v>0.33191478252410889</v>
      </c>
      <c r="J100" s="717">
        <f>compofiinc!X92</f>
        <v>0.30946090817451477</v>
      </c>
      <c r="K100" s="147">
        <f>compofiinc!Y92</f>
        <v>0.21733230352401733</v>
      </c>
      <c r="L100" s="147">
        <f>compofiinc!Z92</f>
        <v>6.2290772795677185E-2</v>
      </c>
      <c r="M100" s="147">
        <f>compofiinc!AA92</f>
        <v>1.004955917596817E-2</v>
      </c>
      <c r="N100" s="147">
        <f>compofiinc!AB92</f>
        <v>8.0870026722550392E-3</v>
      </c>
      <c r="O100" s="147">
        <f>compofiinc!AC92</f>
        <v>1.1701270937919617E-2</v>
      </c>
      <c r="P100" s="726">
        <f>compofiinc!AD92</f>
        <v>0.17792288959026337</v>
      </c>
      <c r="Q100" s="705">
        <f>compofiinc!AE92</f>
        <v>0.15436455607414246</v>
      </c>
      <c r="R100" s="116">
        <f>compofiinc!AF92</f>
        <v>8.7970972061157227E-2</v>
      </c>
      <c r="S100" s="116">
        <f>compofiinc!AG92</f>
        <v>4.5671455562114716E-2</v>
      </c>
      <c r="T100" s="116">
        <f>compofiinc!AH92</f>
        <v>7.0877713151276112E-3</v>
      </c>
      <c r="U100" s="116">
        <f>compofiinc!AI92</f>
        <v>5.4657631553709507E-3</v>
      </c>
      <c r="V100" s="145">
        <f>compofiinc!AJ92</f>
        <v>8.1685967743396759E-3</v>
      </c>
    </row>
    <row r="101" spans="1:22">
      <c r="A101" s="118">
        <v>2004</v>
      </c>
      <c r="B101" s="689">
        <f>compofiinc!P93</f>
        <v>0.46948835253715515</v>
      </c>
      <c r="C101" s="698">
        <f>compofiinc!Q93</f>
        <v>0.44242942333221436</v>
      </c>
      <c r="D101" s="438">
        <f>compofiinc!R93</f>
        <v>0.32976746559143066</v>
      </c>
      <c r="E101" s="438">
        <f>compofiinc!S93</f>
        <v>7.5046122074127197E-2</v>
      </c>
      <c r="F101" s="438">
        <f>compofiinc!T93</f>
        <v>1.4636359177529812E-2</v>
      </c>
      <c r="G101" s="438">
        <f>compofiinc!U93</f>
        <v>9.4987442716956139E-3</v>
      </c>
      <c r="H101" s="438">
        <f>compofiinc!V93</f>
        <v>1.3496370986104012E-2</v>
      </c>
      <c r="I101" s="711">
        <f>compofiinc!W93</f>
        <v>0.35394838452339172</v>
      </c>
      <c r="J101" s="717">
        <f>compofiinc!X93</f>
        <v>0.32161971926689148</v>
      </c>
      <c r="K101" s="147">
        <f>compofiinc!Y93</f>
        <v>0.21984307467937469</v>
      </c>
      <c r="L101" s="147">
        <f>compofiinc!Z93</f>
        <v>6.8769924342632294E-2</v>
      </c>
      <c r="M101" s="147">
        <f>compofiinc!AA93</f>
        <v>1.2924209237098694E-2</v>
      </c>
      <c r="N101" s="147">
        <f>compofiinc!AB93</f>
        <v>8.0909291282296181E-3</v>
      </c>
      <c r="O101" s="147">
        <f>compofiinc!AC93</f>
        <v>1.1991568841040134E-2</v>
      </c>
      <c r="P101" s="726">
        <f>compofiinc!AD93</f>
        <v>0.20015271008014679</v>
      </c>
      <c r="Q101" s="705">
        <f>compofiinc!AE93</f>
        <v>0.16611979901790619</v>
      </c>
      <c r="R101" s="116">
        <f>compofiinc!AF93</f>
        <v>9.2218615114688873E-2</v>
      </c>
      <c r="S101" s="116">
        <f>compofiinc!AG93</f>
        <v>5.0523992627859116E-2</v>
      </c>
      <c r="T101" s="116">
        <f>compofiinc!AH93</f>
        <v>9.5101054757833481E-3</v>
      </c>
      <c r="U101" s="116">
        <f>compofiinc!AI93</f>
        <v>5.6663318537175655E-3</v>
      </c>
      <c r="V101" s="145">
        <f>compofiinc!AJ93</f>
        <v>8.2007516175508499E-3</v>
      </c>
    </row>
    <row r="102" spans="1:22">
      <c r="A102" s="118">
        <v>2005</v>
      </c>
      <c r="B102" s="689">
        <f>compofiinc!P94</f>
        <v>0.4889453649520874</v>
      </c>
      <c r="C102" s="698">
        <f>compofiinc!Q94</f>
        <v>0.45455437898635864</v>
      </c>
      <c r="D102" s="438">
        <f>compofiinc!R94</f>
        <v>0.32639047503471375</v>
      </c>
      <c r="E102" s="438">
        <f>compofiinc!S94</f>
        <v>8.5256889462471008E-2</v>
      </c>
      <c r="F102" s="438">
        <f>compofiinc!T94</f>
        <v>1.57485231757164E-2</v>
      </c>
      <c r="G102" s="438">
        <f>compofiinc!U94</f>
        <v>1.2576754204928875E-2</v>
      </c>
      <c r="H102" s="438">
        <f>compofiinc!V94</f>
        <v>1.4581752941012383E-2</v>
      </c>
      <c r="I102" s="711">
        <f>compofiinc!W94</f>
        <v>0.37611910700798035</v>
      </c>
      <c r="J102" s="717">
        <f>compofiinc!X94</f>
        <v>0.33529138565063477</v>
      </c>
      <c r="K102" s="147">
        <f>compofiinc!Y94</f>
        <v>0.21920305490493774</v>
      </c>
      <c r="L102" s="147">
        <f>compofiinc!Z94</f>
        <v>7.8537456691265106E-2</v>
      </c>
      <c r="M102" s="147">
        <f>compofiinc!AA94</f>
        <v>1.388317346572876E-2</v>
      </c>
      <c r="N102" s="147">
        <f>compofiinc!AB94</f>
        <v>1.08253238722682E-2</v>
      </c>
      <c r="O102" s="147">
        <f>compofiinc!AC94</f>
        <v>1.2842363677918911E-2</v>
      </c>
      <c r="P102" s="726">
        <f>compofiinc!AD94</f>
        <v>0.22213932871818542</v>
      </c>
      <c r="Q102" s="705">
        <f>compofiinc!AE94</f>
        <v>0.17948119342327118</v>
      </c>
      <c r="R102" s="116">
        <f>compofiinc!AF94</f>
        <v>9.3598075211048126E-2</v>
      </c>
      <c r="S102" s="116">
        <f>compofiinc!AG94</f>
        <v>5.8580450713634491E-2</v>
      </c>
      <c r="T102" s="116">
        <f>compofiinc!AH94</f>
        <v>1.0214167647063732E-2</v>
      </c>
      <c r="U102" s="116">
        <f>compofiinc!AI94</f>
        <v>7.8699551522731781E-3</v>
      </c>
      <c r="V102" s="145">
        <f>compofiinc!AJ94</f>
        <v>9.2185512185096741E-3</v>
      </c>
    </row>
    <row r="103" spans="1:22">
      <c r="A103" s="118">
        <v>2006</v>
      </c>
      <c r="B103" s="689">
        <f>compofiinc!P95</f>
        <v>0.49731796979904175</v>
      </c>
      <c r="C103" s="698">
        <f>compofiinc!Q95</f>
        <v>0.46010017395019531</v>
      </c>
      <c r="D103" s="438">
        <f>compofiinc!R95</f>
        <v>0.32641968131065369</v>
      </c>
      <c r="E103" s="438">
        <f>compofiinc!S95</f>
        <v>8.4309287369251251E-2</v>
      </c>
      <c r="F103" s="438">
        <f>compofiinc!T95</f>
        <v>1.8133630976080894E-2</v>
      </c>
      <c r="G103" s="438">
        <f>compofiinc!U95</f>
        <v>1.660018227994442E-2</v>
      </c>
      <c r="H103" s="438">
        <f>compofiinc!V95</f>
        <v>1.4637389220297337E-2</v>
      </c>
      <c r="I103" s="711">
        <f>compofiinc!W95</f>
        <v>0.38527196645736694</v>
      </c>
      <c r="J103" s="717">
        <f>compofiinc!X95</f>
        <v>0.34095418453216553</v>
      </c>
      <c r="K103" s="147">
        <f>compofiinc!Y95</f>
        <v>0.22014816105365753</v>
      </c>
      <c r="L103" s="147">
        <f>compofiinc!Z95</f>
        <v>7.758978009223938E-2</v>
      </c>
      <c r="M103" s="147">
        <f>compofiinc!AA95</f>
        <v>1.5938194468617439E-2</v>
      </c>
      <c r="N103" s="147">
        <f>compofiinc!AB95</f>
        <v>1.4260785654187202E-2</v>
      </c>
      <c r="O103" s="147">
        <f>compofiinc!AC95</f>
        <v>1.3017246499657631E-2</v>
      </c>
      <c r="P103" s="726">
        <f>compofiinc!AD95</f>
        <v>0.2310030460357666</v>
      </c>
      <c r="Q103" s="705">
        <f>compofiinc!AE95</f>
        <v>0.18361829221248627</v>
      </c>
      <c r="R103" s="116">
        <f>compofiinc!AF95</f>
        <v>9.3934819102287292E-2</v>
      </c>
      <c r="S103" s="116">
        <f>compofiinc!AG95</f>
        <v>5.8639604598283768E-2</v>
      </c>
      <c r="T103" s="116">
        <f>compofiinc!AH95</f>
        <v>1.1589794419705868E-2</v>
      </c>
      <c r="U103" s="116">
        <f>compofiinc!AI95</f>
        <v>1.0336877778172493E-2</v>
      </c>
      <c r="V103" s="145">
        <f>compofiinc!AJ95</f>
        <v>9.1171897947788239E-3</v>
      </c>
    </row>
    <row r="104" spans="1:22">
      <c r="A104" s="118">
        <v>2007</v>
      </c>
      <c r="B104" s="689">
        <f>compofiinc!P96</f>
        <v>0.50278693437576294</v>
      </c>
      <c r="C104" s="698">
        <f>compofiinc!Q96</f>
        <v>0.46234795451164246</v>
      </c>
      <c r="D104" s="438">
        <f>compofiinc!R96</f>
        <v>0.32771271467208862</v>
      </c>
      <c r="E104" s="438">
        <f>compofiinc!S96</f>
        <v>8.0066435039043427E-2</v>
      </c>
      <c r="F104" s="438">
        <f>compofiinc!T96</f>
        <v>2.0572539418935776E-2</v>
      </c>
      <c r="G104" s="438">
        <f>compofiinc!U96</f>
        <v>1.8987057730555534E-2</v>
      </c>
      <c r="H104" s="438">
        <f>compofiinc!V96</f>
        <v>1.5009195543825626E-2</v>
      </c>
      <c r="I104" s="711">
        <f>compofiinc!W96</f>
        <v>0.39223408699035645</v>
      </c>
      <c r="J104" s="717">
        <f>compofiinc!X96</f>
        <v>0.34396535158157349</v>
      </c>
      <c r="K104" s="147">
        <f>compofiinc!Y96</f>
        <v>0.2220563143491745</v>
      </c>
      <c r="L104" s="147">
        <f>compofiinc!Z96</f>
        <v>7.4166730046272278E-2</v>
      </c>
      <c r="M104" s="147">
        <f>compofiinc!AA96</f>
        <v>1.8150486052036285E-2</v>
      </c>
      <c r="N104" s="147">
        <f>compofiinc!AB96</f>
        <v>1.6325948759913445E-2</v>
      </c>
      <c r="O104" s="147">
        <f>compofiinc!AC96</f>
        <v>1.3275157660245895E-2</v>
      </c>
      <c r="P104" s="726">
        <f>compofiinc!AD96</f>
        <v>0.23880307376384735</v>
      </c>
      <c r="Q104" s="705">
        <f>compofiinc!AE96</f>
        <v>0.18659593164920807</v>
      </c>
      <c r="R104" s="116">
        <f>compofiinc!AF96</f>
        <v>9.7099475562572479E-2</v>
      </c>
      <c r="S104" s="116">
        <f>compofiinc!AG96</f>
        <v>5.537920817732811E-2</v>
      </c>
      <c r="T104" s="116">
        <f>compofiinc!AH96</f>
        <v>1.314176619052887E-2</v>
      </c>
      <c r="U104" s="116">
        <f>compofiinc!AI96</f>
        <v>1.1730439029633999E-2</v>
      </c>
      <c r="V104" s="145">
        <f>compofiinc!AJ96</f>
        <v>9.2450398951768875E-3</v>
      </c>
    </row>
    <row r="105" spans="1:22">
      <c r="A105" s="118">
        <v>2008</v>
      </c>
      <c r="B105" s="689">
        <f>compofiinc!P97</f>
        <v>0.48688617348670959</v>
      </c>
      <c r="C105" s="698">
        <f>compofiinc!Q97</f>
        <v>0.46516010165214539</v>
      </c>
      <c r="D105" s="438">
        <f>compofiinc!R97</f>
        <v>0.33687153458595276</v>
      </c>
      <c r="E105" s="438">
        <f>compofiinc!S97</f>
        <v>7.8681230545043945E-2</v>
      </c>
      <c r="F105" s="438">
        <f>compofiinc!T97</f>
        <v>1.88725795596838E-2</v>
      </c>
      <c r="G105" s="438">
        <f>compofiinc!U97</f>
        <v>1.4830321073532104E-2</v>
      </c>
      <c r="H105" s="438">
        <f>compofiinc!V97</f>
        <v>1.5904463827610016E-2</v>
      </c>
      <c r="I105" s="711">
        <f>compofiinc!W97</f>
        <v>0.36995905637741089</v>
      </c>
      <c r="J105" s="717">
        <f>compofiinc!X97</f>
        <v>0.34306922554969788</v>
      </c>
      <c r="K105" s="147">
        <f>compofiinc!Y97</f>
        <v>0.22653400897979736</v>
      </c>
      <c r="L105" s="147">
        <f>compofiinc!Z97</f>
        <v>7.3098383843898773E-2</v>
      </c>
      <c r="M105" s="147">
        <f>compofiinc!AA97</f>
        <v>1.6681060194969177E-2</v>
      </c>
      <c r="N105" s="147">
        <f>compofiinc!AB97</f>
        <v>1.2668383307754993E-2</v>
      </c>
      <c r="O105" s="147">
        <f>compofiinc!AC97</f>
        <v>1.4087393879890442E-2</v>
      </c>
      <c r="P105" s="726">
        <f>compofiinc!AD97</f>
        <v>0.21263806521892548</v>
      </c>
      <c r="Q105" s="705">
        <f>compofiinc!AE97</f>
        <v>0.18207240104675293</v>
      </c>
      <c r="R105" s="116">
        <f>compofiinc!AF97</f>
        <v>9.545280784368515E-2</v>
      </c>
      <c r="S105" s="116">
        <f>compofiinc!AG97</f>
        <v>5.5515147745609283E-2</v>
      </c>
      <c r="T105" s="116">
        <f>compofiinc!AH97</f>
        <v>1.2476326897740364E-2</v>
      </c>
      <c r="U105" s="116">
        <f>compofiinc!AI97</f>
        <v>8.8754268363118172E-3</v>
      </c>
      <c r="V105" s="145">
        <f>compofiinc!AJ97</f>
        <v>9.7526870667934418E-3</v>
      </c>
    </row>
    <row r="106" spans="1:22">
      <c r="A106" s="121">
        <v>2009</v>
      </c>
      <c r="B106" s="692">
        <f>compofiinc!P98</f>
        <v>0.47089329361915588</v>
      </c>
      <c r="C106" s="703">
        <f>compofiinc!Q98</f>
        <v>0.45993566513061523</v>
      </c>
      <c r="D106" s="549">
        <f>compofiinc!R98</f>
        <v>0.34330150485038757</v>
      </c>
      <c r="E106" s="549">
        <f>compofiinc!S98</f>
        <v>7.6562449336051941E-2</v>
      </c>
      <c r="F106" s="549">
        <f>compofiinc!T98</f>
        <v>1.4193215407431126E-2</v>
      </c>
      <c r="G106" s="549">
        <f>compofiinc!U98</f>
        <v>1.1107074096798897E-2</v>
      </c>
      <c r="H106" s="549">
        <f>compofiinc!V98</f>
        <v>1.4771426096558571E-2</v>
      </c>
      <c r="I106" s="713">
        <f>compofiinc!W98</f>
        <v>0.34686279296875</v>
      </c>
      <c r="J106" s="723">
        <f>compofiinc!X98</f>
        <v>0.33307024836540222</v>
      </c>
      <c r="K106" s="119">
        <f>compofiinc!Y98</f>
        <v>0.22730571031570435</v>
      </c>
      <c r="L106" s="119">
        <f>compofiinc!Z98</f>
        <v>7.0774473249912262E-2</v>
      </c>
      <c r="M106" s="119">
        <f>compofiinc!AA98</f>
        <v>1.2501083314418793E-2</v>
      </c>
      <c r="N106" s="119">
        <f>compofiinc!AB98</f>
        <v>9.4370432198047638E-3</v>
      </c>
      <c r="O106" s="119">
        <f>compofiinc!AC98</f>
        <v>1.3051925227046013E-2</v>
      </c>
      <c r="P106" s="727">
        <f>compofiinc!AD98</f>
        <v>0.18476948142051697</v>
      </c>
      <c r="Q106" s="723">
        <f>compofiinc!AE98</f>
        <v>0.16896876692771912</v>
      </c>
      <c r="R106" s="119">
        <f>compofiinc!AF98</f>
        <v>8.9898832142353058E-2</v>
      </c>
      <c r="S106" s="119">
        <f>compofiinc!AG98</f>
        <v>5.4112352430820465E-2</v>
      </c>
      <c r="T106" s="119">
        <f>compofiinc!AH98</f>
        <v>9.3235420063138008E-3</v>
      </c>
      <c r="U106" s="119">
        <f>compofiinc!AI98</f>
        <v>6.5853926353156567E-3</v>
      </c>
      <c r="V106" s="149">
        <f>compofiinc!AJ98</f>
        <v>9.0486407279968262E-3</v>
      </c>
    </row>
    <row r="107" spans="1:22">
      <c r="A107" s="118">
        <v>2010</v>
      </c>
      <c r="B107" s="689">
        <f>compofiinc!P99</f>
        <v>0.48602959513664246</v>
      </c>
      <c r="C107" s="704">
        <f>compofiinc!Q99</f>
        <v>0.4687226414680481</v>
      </c>
      <c r="D107" s="551">
        <f>compofiinc!R99</f>
        <v>0.3493058979511261</v>
      </c>
      <c r="E107" s="551">
        <f>compofiinc!S99</f>
        <v>7.7455095946788788E-2</v>
      </c>
      <c r="F107" s="551">
        <f>compofiinc!T99</f>
        <v>1.6103379428386688E-2</v>
      </c>
      <c r="G107" s="551">
        <f>compofiinc!U99</f>
        <v>9.7238607704639435E-3</v>
      </c>
      <c r="H107" s="551">
        <f>compofiinc!V99</f>
        <v>1.6134398058056831E-2</v>
      </c>
      <c r="I107" s="711">
        <f>compofiinc!W99</f>
        <v>0.36400893330574036</v>
      </c>
      <c r="J107" s="705">
        <f>compofiinc!X99</f>
        <v>0.34231111407279968</v>
      </c>
      <c r="K107" s="116">
        <f>compofiinc!Y99</f>
        <v>0.23431871831417084</v>
      </c>
      <c r="L107" s="116">
        <f>compofiinc!Z99</f>
        <v>7.0855468511581421E-2</v>
      </c>
      <c r="M107" s="116">
        <f>compofiinc!AA99</f>
        <v>1.4488812536001205E-2</v>
      </c>
      <c r="N107" s="116">
        <f>compofiinc!AB99</f>
        <v>8.4599526599049568E-3</v>
      </c>
      <c r="O107" s="116">
        <f>compofiinc!AC99</f>
        <v>1.4188162051141262E-2</v>
      </c>
      <c r="P107" s="726">
        <f>compofiinc!AD99</f>
        <v>0.20243123173713684</v>
      </c>
      <c r="Q107" s="705">
        <f>compofiinc!AE99</f>
        <v>0.1772453635931015</v>
      </c>
      <c r="R107" s="116">
        <f>compofiinc!AF99</f>
        <v>9.5682382583618164E-2</v>
      </c>
      <c r="S107" s="116">
        <f>compofiinc!AG99</f>
        <v>5.4253872483968735E-2</v>
      </c>
      <c r="T107" s="116">
        <f>compofiinc!AH99</f>
        <v>1.1195527389645576E-2</v>
      </c>
      <c r="U107" s="116">
        <f>compofiinc!AI99</f>
        <v>6.3114580698311329E-3</v>
      </c>
      <c r="V107" s="145">
        <f>compofiinc!AJ99</f>
        <v>9.8021170124411583E-3</v>
      </c>
    </row>
    <row r="108" spans="1:22">
      <c r="A108" s="118">
        <v>2011</v>
      </c>
      <c r="B108" s="689">
        <f>compofiinc!P100</f>
        <v>0.48779827356338501</v>
      </c>
      <c r="C108" s="704">
        <f>compofiinc!Q100</f>
        <v>0.47133606672286987</v>
      </c>
      <c r="D108" s="551">
        <f>compofiinc!R100</f>
        <v>0.35396361351013184</v>
      </c>
      <c r="E108" s="551">
        <f>compofiinc!S100</f>
        <v>7.7934145927429199E-2</v>
      </c>
      <c r="F108" s="551">
        <f>compofiinc!T100</f>
        <v>1.5524286776781082E-2</v>
      </c>
      <c r="G108" s="551">
        <f>compofiinc!U100</f>
        <v>8.1755323335528374E-3</v>
      </c>
      <c r="H108" s="551">
        <f>compofiinc!V100</f>
        <v>1.5738507732748985E-2</v>
      </c>
      <c r="I108" s="711">
        <f>compofiinc!W100</f>
        <v>0.36499983072280884</v>
      </c>
      <c r="J108" s="705">
        <f>compofiinc!X100</f>
        <v>0.34427616000175476</v>
      </c>
      <c r="K108" s="116">
        <f>compofiinc!Y100</f>
        <v>0.2378288209438324</v>
      </c>
      <c r="L108" s="116">
        <f>compofiinc!Z100</f>
        <v>7.1774952113628387E-2</v>
      </c>
      <c r="M108" s="116">
        <f>compofiinc!AA100</f>
        <v>1.3768775388598442E-2</v>
      </c>
      <c r="N108" s="116">
        <f>compofiinc!AB100</f>
        <v>7.1521722711622715E-3</v>
      </c>
      <c r="O108" s="116">
        <f>compofiinc!AC100</f>
        <v>1.3758081942796707E-2</v>
      </c>
      <c r="P108" s="726">
        <f>compofiinc!AD100</f>
        <v>0.20061212778091431</v>
      </c>
      <c r="Q108" s="705">
        <f>compofiinc!AE100</f>
        <v>0.17650021612644196</v>
      </c>
      <c r="R108" s="116">
        <f>compofiinc!AF100</f>
        <v>9.7544901072978973E-2</v>
      </c>
      <c r="S108" s="116">
        <f>compofiinc!AG100</f>
        <v>5.4210033267736435E-2</v>
      </c>
      <c r="T108" s="116">
        <f>compofiinc!AH100</f>
        <v>1.0151614435017109E-2</v>
      </c>
      <c r="U108" s="116">
        <f>compofiinc!AI100</f>
        <v>5.3286016918718815E-3</v>
      </c>
      <c r="V108" s="145">
        <f>compofiinc!AJ100</f>
        <v>9.2650707811117172E-3</v>
      </c>
    </row>
    <row r="109" spans="1:22">
      <c r="A109" s="118">
        <v>2012</v>
      </c>
      <c r="B109" s="689">
        <f>compofiinc!P101</f>
        <v>0.51330661773681641</v>
      </c>
      <c r="C109" s="704">
        <f>compofiinc!Q101</f>
        <v>0.48647844791412354</v>
      </c>
      <c r="D109" s="551">
        <f>compofiinc!R101</f>
        <v>0.35334321856498718</v>
      </c>
      <c r="E109" s="551">
        <f>compofiinc!S101</f>
        <v>8.6392484605312347E-2</v>
      </c>
      <c r="F109" s="551">
        <f>compofiinc!T101</f>
        <v>2.1971641108393669E-2</v>
      </c>
      <c r="G109" s="551">
        <f>compofiinc!U101</f>
        <v>7.8411605209112167E-3</v>
      </c>
      <c r="H109" s="551">
        <f>compofiinc!V101</f>
        <v>1.6929944977164268E-2</v>
      </c>
      <c r="I109" s="711">
        <f>compofiinc!W101</f>
        <v>0.39511650800704956</v>
      </c>
      <c r="J109" s="705">
        <f>compofiinc!X101</f>
        <v>0.361737459897995</v>
      </c>
      <c r="K109" s="116">
        <f>compofiinc!Y101</f>
        <v>0.23997138440608978</v>
      </c>
      <c r="L109" s="116">
        <f>compofiinc!Z101</f>
        <v>7.9902887344360352E-2</v>
      </c>
      <c r="M109" s="116">
        <f>compofiinc!AA101</f>
        <v>1.9988503307104111E-2</v>
      </c>
      <c r="N109" s="116">
        <f>compofiinc!AB101</f>
        <v>6.9816792383790016E-3</v>
      </c>
      <c r="O109" s="116">
        <f>compofiinc!AC101</f>
        <v>1.4892998151481152E-2</v>
      </c>
      <c r="P109" s="726">
        <f>compofiinc!AD101</f>
        <v>0.23300531506538391</v>
      </c>
      <c r="Q109" s="705">
        <f>compofiinc!AE101</f>
        <v>0.19438359141349792</v>
      </c>
      <c r="R109" s="116">
        <f>compofiinc!AF101</f>
        <v>0.10183295607566833</v>
      </c>
      <c r="S109" s="116">
        <f>compofiinc!AG101</f>
        <v>6.0892663896083832E-2</v>
      </c>
      <c r="T109" s="116">
        <f>compofiinc!AH101</f>
        <v>1.5928201377391815E-2</v>
      </c>
      <c r="U109" s="116">
        <f>compofiinc!AI101</f>
        <v>5.3622596897184849E-3</v>
      </c>
      <c r="V109" s="145">
        <f>compofiinc!AJ101</f>
        <v>1.0367518290877342E-2</v>
      </c>
    </row>
    <row r="110" spans="1:22">
      <c r="A110" s="118">
        <v>2013</v>
      </c>
      <c r="B110" s="689">
        <f>compofiinc!P102</f>
        <v>0.49392867088317871</v>
      </c>
      <c r="C110" s="704">
        <f>compofiinc!Q102</f>
        <v>0.47594612836837769</v>
      </c>
      <c r="D110" s="551">
        <f>compofiinc!R102</f>
        <v>0.35111668705940247</v>
      </c>
      <c r="E110" s="551">
        <f>compofiinc!S102</f>
        <v>8.437858521938324E-2</v>
      </c>
      <c r="F110" s="551">
        <f>compofiinc!T102</f>
        <v>1.6497954726219177E-2</v>
      </c>
      <c r="G110" s="551">
        <f>compofiinc!U102</f>
        <v>6.9989939220249653E-3</v>
      </c>
      <c r="H110" s="551">
        <f>compofiinc!V102</f>
        <v>1.6953930258750916E-2</v>
      </c>
      <c r="I110" s="711">
        <f>compofiinc!W102</f>
        <v>0.37128371000289917</v>
      </c>
      <c r="J110" s="705">
        <f>compofiinc!X102</f>
        <v>0.34905627369880676</v>
      </c>
      <c r="K110" s="116">
        <f>compofiinc!Y102</f>
        <v>0.23592853546142578</v>
      </c>
      <c r="L110" s="116">
        <f>compofiinc!Z102</f>
        <v>7.7552877366542816E-2</v>
      </c>
      <c r="M110" s="116">
        <f>compofiinc!AA102</f>
        <v>1.4367447234690189E-2</v>
      </c>
      <c r="N110" s="116">
        <f>compofiinc!AB102</f>
        <v>6.2533332966268063E-3</v>
      </c>
      <c r="O110" s="116">
        <f>compofiinc!AC102</f>
        <v>1.4954096637666225E-2</v>
      </c>
      <c r="P110" s="726">
        <f>compofiinc!AD102</f>
        <v>0.20445489883422852</v>
      </c>
      <c r="Q110" s="705">
        <f>compofiinc!AE102</f>
        <v>0.17968288064002991</v>
      </c>
      <c r="R110" s="116">
        <f>compofiinc!AF102</f>
        <v>9.5953509211540222E-2</v>
      </c>
      <c r="S110" s="116">
        <f>compofiinc!AG102</f>
        <v>5.8130953460931778E-2</v>
      </c>
      <c r="T110" s="116">
        <f>compofiinc!AH102</f>
        <v>1.0366844013333321E-2</v>
      </c>
      <c r="U110" s="116">
        <f>compofiinc!AI102</f>
        <v>4.743694793432951E-3</v>
      </c>
      <c r="V110" s="145">
        <f>compofiinc!AJ102</f>
        <v>1.0487881489098072E-2</v>
      </c>
    </row>
    <row r="111" spans="1:22">
      <c r="A111" s="118">
        <v>2014</v>
      </c>
      <c r="B111" s="689">
        <f>compofiinc!P103</f>
        <v>0.50576639175415039</v>
      </c>
      <c r="C111" s="704">
        <f>compofiinc!Q103</f>
        <v>0.48119059205055237</v>
      </c>
      <c r="D111" s="551">
        <f>compofiinc!R103</f>
        <v>0.3520033061504364</v>
      </c>
      <c r="E111" s="551">
        <f>compofiinc!S103</f>
        <v>8.6111612617969513E-2</v>
      </c>
      <c r="F111" s="551">
        <f>compofiinc!T103</f>
        <v>1.8825052306056023E-2</v>
      </c>
      <c r="G111" s="551">
        <f>compofiinc!U103</f>
        <v>6.3248220831155777E-3</v>
      </c>
      <c r="H111" s="551">
        <f>compofiinc!V103</f>
        <v>1.7925798892974854E-2</v>
      </c>
      <c r="I111" s="711">
        <f>compofiinc!W103</f>
        <v>0.38552743196487427</v>
      </c>
      <c r="J111" s="705">
        <f>compofiinc!X103</f>
        <v>0.35523301362991333</v>
      </c>
      <c r="K111" s="116">
        <f>compofiinc!Y103</f>
        <v>0.2381436675786972</v>
      </c>
      <c r="L111" s="116">
        <f>compofiinc!Z103</f>
        <v>7.9089321196079254E-2</v>
      </c>
      <c r="M111" s="116">
        <f>compofiinc!AA103</f>
        <v>1.6608014702796936E-2</v>
      </c>
      <c r="N111" s="116">
        <f>compofiinc!AB103</f>
        <v>5.6705661118030548E-3</v>
      </c>
      <c r="O111" s="116">
        <f>compofiinc!AC103</f>
        <v>1.5721425414085388E-2</v>
      </c>
      <c r="P111" s="726">
        <f>compofiinc!AD103</f>
        <v>0.21958330273628235</v>
      </c>
      <c r="Q111" s="705">
        <f>compofiinc!AE103</f>
        <v>0.18577000498771667</v>
      </c>
      <c r="R111" s="116">
        <f>compofiinc!AF103</f>
        <v>9.8581098020076752E-2</v>
      </c>
      <c r="S111" s="116">
        <f>compofiinc!AG103</f>
        <v>5.9510696679353714E-2</v>
      </c>
      <c r="T111" s="116">
        <f>compofiinc!AH103</f>
        <v>1.2017723172903061E-2</v>
      </c>
      <c r="U111" s="116">
        <f>compofiinc!AI103</f>
        <v>4.3107545934617519E-3</v>
      </c>
      <c r="V111" s="145">
        <f>compofiinc!AJ103</f>
        <v>1.1349724605679512E-2</v>
      </c>
    </row>
    <row r="112" spans="1:22">
      <c r="A112" s="118">
        <v>2015</v>
      </c>
      <c r="B112" s="689"/>
      <c r="C112" s="705"/>
      <c r="D112" s="116"/>
      <c r="E112" s="116"/>
      <c r="F112" s="116"/>
      <c r="G112" s="116"/>
      <c r="H112" s="116"/>
      <c r="I112" s="711"/>
      <c r="J112" s="705"/>
      <c r="K112" s="116"/>
      <c r="L112" s="116"/>
      <c r="M112" s="116"/>
      <c r="N112" s="116"/>
      <c r="O112" s="116"/>
      <c r="P112" s="726"/>
      <c r="Q112" s="705"/>
      <c r="R112" s="116"/>
      <c r="S112" s="116"/>
      <c r="T112" s="116"/>
      <c r="U112" s="116"/>
      <c r="V112" s="145"/>
    </row>
    <row r="113" spans="1:22">
      <c r="A113" s="118">
        <v>2016</v>
      </c>
      <c r="B113" s="689"/>
      <c r="C113" s="705"/>
      <c r="D113" s="116"/>
      <c r="E113" s="116"/>
      <c r="F113" s="116"/>
      <c r="G113" s="116"/>
      <c r="H113" s="116"/>
      <c r="I113" s="711"/>
      <c r="J113" s="705"/>
      <c r="K113" s="116"/>
      <c r="L113" s="116"/>
      <c r="M113" s="116"/>
      <c r="N113" s="116"/>
      <c r="O113" s="116"/>
      <c r="P113" s="726"/>
      <c r="Q113" s="705"/>
      <c r="R113" s="116"/>
      <c r="S113" s="116"/>
      <c r="T113" s="116"/>
      <c r="U113" s="116"/>
      <c r="V113" s="145"/>
    </row>
    <row r="114" spans="1:22">
      <c r="A114" s="118">
        <v>2017</v>
      </c>
      <c r="B114" s="689"/>
      <c r="C114" s="705"/>
      <c r="D114" s="116"/>
      <c r="E114" s="116"/>
      <c r="F114" s="116"/>
      <c r="G114" s="116"/>
      <c r="H114" s="116"/>
      <c r="I114" s="711"/>
      <c r="J114" s="705"/>
      <c r="K114" s="116"/>
      <c r="L114" s="116"/>
      <c r="M114" s="116"/>
      <c r="N114" s="116"/>
      <c r="O114" s="116"/>
      <c r="P114" s="726"/>
      <c r="Q114" s="705"/>
      <c r="R114" s="116"/>
      <c r="S114" s="116"/>
      <c r="T114" s="116"/>
      <c r="U114" s="116"/>
      <c r="V114" s="145"/>
    </row>
    <row r="115" spans="1:22">
      <c r="A115" s="118">
        <v>2018</v>
      </c>
      <c r="B115" s="689"/>
      <c r="C115" s="705"/>
      <c r="D115" s="116"/>
      <c r="E115" s="116"/>
      <c r="F115" s="116"/>
      <c r="G115" s="116"/>
      <c r="H115" s="116"/>
      <c r="I115" s="711"/>
      <c r="J115" s="705"/>
      <c r="K115" s="116"/>
      <c r="L115" s="116"/>
      <c r="M115" s="116"/>
      <c r="N115" s="116"/>
      <c r="O115" s="116"/>
      <c r="P115" s="726"/>
      <c r="Q115" s="705"/>
      <c r="R115" s="116"/>
      <c r="S115" s="116"/>
      <c r="T115" s="116"/>
      <c r="U115" s="116"/>
      <c r="V115" s="145"/>
    </row>
    <row r="116" spans="1:22">
      <c r="A116" s="118">
        <v>2019</v>
      </c>
      <c r="B116" s="689"/>
      <c r="C116" s="705"/>
      <c r="D116" s="116"/>
      <c r="E116" s="116"/>
      <c r="F116" s="116"/>
      <c r="G116" s="116"/>
      <c r="H116" s="116"/>
      <c r="I116" s="711"/>
      <c r="J116" s="705"/>
      <c r="K116" s="116"/>
      <c r="L116" s="116"/>
      <c r="M116" s="116"/>
      <c r="N116" s="116"/>
      <c r="O116" s="116"/>
      <c r="P116" s="726"/>
      <c r="Q116" s="705"/>
      <c r="R116" s="116"/>
      <c r="S116" s="116"/>
      <c r="T116" s="116"/>
      <c r="U116" s="116"/>
      <c r="V116" s="145"/>
    </row>
    <row r="117" spans="1:22">
      <c r="A117" s="118">
        <v>2020</v>
      </c>
      <c r="B117" s="689"/>
      <c r="C117" s="705"/>
      <c r="D117" s="116"/>
      <c r="E117" s="116"/>
      <c r="F117" s="116"/>
      <c r="G117" s="116"/>
      <c r="H117" s="116"/>
      <c r="I117" s="711"/>
      <c r="J117" s="705"/>
      <c r="K117" s="116"/>
      <c r="L117" s="116"/>
      <c r="M117" s="116"/>
      <c r="N117" s="116"/>
      <c r="O117" s="116"/>
      <c r="P117" s="726"/>
      <c r="Q117" s="705"/>
      <c r="R117" s="116"/>
      <c r="S117" s="116"/>
      <c r="T117" s="116"/>
      <c r="U117" s="116"/>
      <c r="V117" s="145"/>
    </row>
    <row r="118" spans="1:22" ht="15.55" thickBot="1">
      <c r="A118" s="733"/>
      <c r="B118" s="501"/>
      <c r="C118" s="706"/>
      <c r="D118" s="114"/>
      <c r="E118" s="114"/>
      <c r="F118" s="114"/>
      <c r="G118" s="114"/>
      <c r="H118" s="114"/>
      <c r="I118" s="114"/>
      <c r="J118" s="706"/>
      <c r="K118" s="114"/>
      <c r="L118" s="114"/>
      <c r="M118" s="114"/>
      <c r="N118" s="114"/>
      <c r="O118" s="114"/>
      <c r="P118" s="114"/>
      <c r="Q118" s="706"/>
      <c r="R118" s="114"/>
      <c r="S118" s="114"/>
      <c r="T118" s="114"/>
      <c r="U118" s="114"/>
      <c r="V118" s="244"/>
    </row>
    <row r="119" spans="1:22" ht="15.55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V119"/>
  <sheetViews>
    <sheetView workbookViewId="0">
      <pane xSplit="1" ySplit="9" topLeftCell="B10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:V111"/>
    </sheetView>
  </sheetViews>
  <sheetFormatPr baseColWidth="10" defaultColWidth="10.83203125" defaultRowHeight="15.05"/>
  <cols>
    <col min="1" max="1" width="12.6640625" style="113" bestFit="1" customWidth="1"/>
    <col min="2" max="22" width="10.83203125" style="113" customWidth="1"/>
    <col min="23" max="16384" width="10.83203125" style="113"/>
  </cols>
  <sheetData>
    <row r="1" spans="1:22">
      <c r="A1" s="55" t="s">
        <v>37</v>
      </c>
    </row>
    <row r="3" spans="1:22" ht="15.55" thickBot="1"/>
    <row r="4" spans="1:22" s="141" customFormat="1" ht="25" customHeight="1" thickTop="1">
      <c r="A4" s="1420" t="s">
        <v>764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421"/>
      <c r="U4" s="1421"/>
      <c r="V4" s="1422"/>
    </row>
    <row r="5" spans="1:22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93"/>
      <c r="Q5" s="193"/>
      <c r="R5" s="139"/>
      <c r="S5" s="139"/>
      <c r="T5" s="139"/>
      <c r="U5" s="139"/>
      <c r="V5" s="179"/>
    </row>
    <row r="6" spans="1:22" s="142" customFormat="1">
      <c r="A6" s="135"/>
      <c r="B6" s="138" t="s">
        <v>36</v>
      </c>
      <c r="C6" s="138" t="s">
        <v>35</v>
      </c>
      <c r="D6" s="138" t="s">
        <v>34</v>
      </c>
      <c r="E6" s="138" t="s">
        <v>33</v>
      </c>
      <c r="F6" s="138" t="s">
        <v>32</v>
      </c>
      <c r="G6" s="138" t="s">
        <v>31</v>
      </c>
      <c r="H6" s="138" t="s">
        <v>30</v>
      </c>
      <c r="I6" s="178" t="s">
        <v>29</v>
      </c>
      <c r="J6" s="192" t="s">
        <v>28</v>
      </c>
      <c r="K6" s="138" t="s">
        <v>27</v>
      </c>
      <c r="L6" s="138" t="s">
        <v>26</v>
      </c>
      <c r="M6" s="177" t="s">
        <v>25</v>
      </c>
      <c r="N6" s="138" t="s">
        <v>24</v>
      </c>
      <c r="O6" s="138" t="s">
        <v>23</v>
      </c>
      <c r="P6" s="138" t="s">
        <v>22</v>
      </c>
      <c r="Q6" s="138" t="s">
        <v>55</v>
      </c>
      <c r="R6" s="206" t="s">
        <v>54</v>
      </c>
      <c r="S6" s="206" t="s">
        <v>53</v>
      </c>
      <c r="T6" s="206" t="s">
        <v>52</v>
      </c>
      <c r="U6" s="138" t="s">
        <v>51</v>
      </c>
      <c r="V6" s="731" t="s">
        <v>50</v>
      </c>
    </row>
    <row r="7" spans="1:22" s="142" customFormat="1" ht="30.95" customHeight="1">
      <c r="A7" s="140"/>
      <c r="B7" s="1425" t="s">
        <v>767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6"/>
    </row>
    <row r="8" spans="1:22" s="190" customFormat="1" ht="19.95" customHeight="1">
      <c r="A8" s="137"/>
      <c r="B8" s="1423" t="s">
        <v>768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7"/>
    </row>
    <row r="9" spans="1:22" ht="30.6" thickBot="1">
      <c r="A9" s="135"/>
      <c r="B9" s="687" t="s">
        <v>783</v>
      </c>
      <c r="C9" s="707" t="s">
        <v>786</v>
      </c>
      <c r="D9" s="624" t="s">
        <v>773</v>
      </c>
      <c r="E9" s="624" t="s">
        <v>774</v>
      </c>
      <c r="F9" s="624" t="s">
        <v>775</v>
      </c>
      <c r="G9" s="624" t="s">
        <v>776</v>
      </c>
      <c r="H9" s="624" t="s">
        <v>777</v>
      </c>
      <c r="I9" s="687" t="s">
        <v>784</v>
      </c>
      <c r="J9" s="707" t="s">
        <v>787</v>
      </c>
      <c r="K9" s="624" t="s">
        <v>773</v>
      </c>
      <c r="L9" s="624" t="s">
        <v>774</v>
      </c>
      <c r="M9" s="624" t="s">
        <v>775</v>
      </c>
      <c r="N9" s="624" t="s">
        <v>776</v>
      </c>
      <c r="O9" s="624" t="s">
        <v>777</v>
      </c>
      <c r="P9" s="724" t="s">
        <v>785</v>
      </c>
      <c r="Q9" s="707" t="s">
        <v>788</v>
      </c>
      <c r="R9" s="624" t="s">
        <v>773</v>
      </c>
      <c r="S9" s="624" t="s">
        <v>774</v>
      </c>
      <c r="T9" s="624" t="s">
        <v>775</v>
      </c>
      <c r="U9" s="624" t="s">
        <v>776</v>
      </c>
      <c r="V9" s="732" t="s">
        <v>777</v>
      </c>
    </row>
    <row r="10" spans="1:22">
      <c r="A10" s="126">
        <v>1913</v>
      </c>
      <c r="B10" s="688">
        <f>compofiinc!AK2</f>
        <v>0.14726456931487061</v>
      </c>
      <c r="C10" s="696">
        <f>compofiinc!AL2</f>
        <v>0.14726456931487061</v>
      </c>
      <c r="D10" s="537">
        <f>compofiinc!AM2</f>
        <v>2.4272373097852726E-2</v>
      </c>
      <c r="E10" s="537">
        <f>compofiinc!AN2</f>
        <v>4.6683842008589653E-2</v>
      </c>
      <c r="F10" s="537">
        <f>compofiinc!AO2</f>
        <v>5.4088232007876914E-2</v>
      </c>
      <c r="G10" s="537">
        <f>compofiinc!AP2</f>
        <v>1.3995211895963795E-2</v>
      </c>
      <c r="H10" s="537">
        <f>compofiinc!AQ2</f>
        <v>8.2247783840018931E-3</v>
      </c>
      <c r="I10" s="708">
        <f>compofiinc!AR2</f>
        <v>8.6166081714558071E-2</v>
      </c>
      <c r="J10" s="714">
        <f>compofiinc!AS2</f>
        <v>8.6166081714558085E-2</v>
      </c>
      <c r="K10" s="125">
        <f>compofiinc!AT2</f>
        <v>8.8282717754135775E-3</v>
      </c>
      <c r="L10" s="125">
        <f>compofiinc!AU2</f>
        <v>2.4379546873737942E-2</v>
      </c>
      <c r="M10" s="125">
        <f>compofiinc!AV2</f>
        <v>4.0735135131564404E-2</v>
      </c>
      <c r="N10" s="125">
        <f>compofiinc!AW2</f>
        <v>8.2321928905803917E-3</v>
      </c>
      <c r="O10" s="125">
        <f>compofiinc!AX2</f>
        <v>3.9908035753613317E-3</v>
      </c>
      <c r="P10" s="725">
        <f>compofiinc!AY2</f>
        <v>2.7550162054507693E-2</v>
      </c>
      <c r="Q10" s="729">
        <f>compofiinc!AZ2</f>
        <v>2.7550162054507693E-2</v>
      </c>
      <c r="R10" s="132">
        <f>compofiinc!BA2</f>
        <v>1.5511727848347917E-3</v>
      </c>
      <c r="S10" s="132">
        <f>compofiinc!BB2</f>
        <v>6.6887076186432932E-3</v>
      </c>
      <c r="T10" s="132">
        <f>compofiinc!BC2</f>
        <v>1.5650557825426667E-2</v>
      </c>
      <c r="U10" s="132">
        <f>compofiinc!BD2</f>
        <v>2.5701008237461001E-3</v>
      </c>
      <c r="V10" s="188">
        <f>compofiinc!BE2</f>
        <v>1.0895843754174265E-3</v>
      </c>
    </row>
    <row r="11" spans="1:22">
      <c r="A11" s="126">
        <v>1914</v>
      </c>
      <c r="B11" s="689">
        <f>compofiinc!AK3</f>
        <v>0.15080262243019749</v>
      </c>
      <c r="C11" s="697">
        <f>compofiinc!AL3</f>
        <v>0.15080262243019749</v>
      </c>
      <c r="D11" s="539">
        <f>compofiinc!AM3</f>
        <v>2.4855520460825134E-2</v>
      </c>
      <c r="E11" s="539">
        <f>compofiinc!AN3</f>
        <v>4.7805428235489646E-2</v>
      </c>
      <c r="F11" s="539">
        <f>compofiinc!AO3</f>
        <v>5.5387709802490394E-2</v>
      </c>
      <c r="G11" s="539">
        <f>compofiinc!AP3</f>
        <v>1.4331448937083328E-2</v>
      </c>
      <c r="H11" s="539">
        <f>compofiinc!AQ3</f>
        <v>8.4223799043117251E-3</v>
      </c>
      <c r="I11" s="708">
        <f>compofiinc!AR3</f>
        <v>8.6033408914061305E-2</v>
      </c>
      <c r="J11" s="714">
        <f>compofiinc!AS3</f>
        <v>8.6033408914061318E-2</v>
      </c>
      <c r="K11" s="125">
        <f>compofiinc!AT3</f>
        <v>8.8146785898272715E-3</v>
      </c>
      <c r="L11" s="125">
        <f>compofiinc!AU3</f>
        <v>2.434200886929095E-2</v>
      </c>
      <c r="M11" s="125">
        <f>compofiinc!AV3</f>
        <v>4.0672413880359991E-2</v>
      </c>
      <c r="N11" s="125">
        <f>compofiinc!AW3</f>
        <v>8.219517507607299E-3</v>
      </c>
      <c r="O11" s="125">
        <f>compofiinc!AX3</f>
        <v>3.9846588015008972E-3</v>
      </c>
      <c r="P11" s="726">
        <f>compofiinc!AY3</f>
        <v>2.7292084736544601E-2</v>
      </c>
      <c r="Q11" s="714">
        <f>compofiinc!AZ3</f>
        <v>2.7292084736544601E-2</v>
      </c>
      <c r="R11" s="125">
        <f>compofiinc!BA3</f>
        <v>1.5366421076207896E-3</v>
      </c>
      <c r="S11" s="125">
        <f>compofiinc!BB3</f>
        <v>6.6260508647758027E-3</v>
      </c>
      <c r="T11" s="125">
        <f>compofiinc!BC3</f>
        <v>1.5503950557555749E-2</v>
      </c>
      <c r="U11" s="125">
        <f>compofiinc!BD3</f>
        <v>2.5460252946738998E-3</v>
      </c>
      <c r="V11" s="165">
        <f>compofiinc!BE3</f>
        <v>1.0793776473137632E-3</v>
      </c>
    </row>
    <row r="12" spans="1:22">
      <c r="A12" s="126">
        <v>1915</v>
      </c>
      <c r="B12" s="689">
        <f>compofiinc!AK4</f>
        <v>0.1457815951769314</v>
      </c>
      <c r="C12" s="697">
        <f>compofiinc!AL4</f>
        <v>0.1457755</v>
      </c>
      <c r="D12" s="539">
        <f>compofiinc!AM4</f>
        <v>2.4026942400250068E-2</v>
      </c>
      <c r="E12" s="539">
        <f>compofiinc!AN4</f>
        <v>4.6211797191844727E-2</v>
      </c>
      <c r="F12" s="539">
        <f>compofiinc!AO4</f>
        <v>5.3541317519529591E-2</v>
      </c>
      <c r="G12" s="539">
        <f>compofiinc!AP4</f>
        <v>1.3853698966639745E-2</v>
      </c>
      <c r="H12" s="539">
        <f>compofiinc!AQ4</f>
        <v>8.1416133350684858E-3</v>
      </c>
      <c r="I12" s="708">
        <f>compofiinc!AR4</f>
        <v>9.2193842850742128E-2</v>
      </c>
      <c r="J12" s="714">
        <f>compofiinc!AS4</f>
        <v>9.2188499999999993E-2</v>
      </c>
      <c r="K12" s="125">
        <f>compofiinc!AT4</f>
        <v>9.4453074385324968E-3</v>
      </c>
      <c r="L12" s="125">
        <f>compofiinc!AU4</f>
        <v>2.6083510033738301E-2</v>
      </c>
      <c r="M12" s="125">
        <f>compofiinc!AV4</f>
        <v>4.3582241763254634E-2</v>
      </c>
      <c r="N12" s="125">
        <f>compofiinc!AW4</f>
        <v>8.8075667268626544E-3</v>
      </c>
      <c r="O12" s="125">
        <f>compofiinc!AX4</f>
        <v>4.2697333810066814E-3</v>
      </c>
      <c r="P12" s="726">
        <f>compofiinc!AY4</f>
        <v>4.360051390265416E-2</v>
      </c>
      <c r="Q12" s="714">
        <f>compofiinc!AZ4</f>
        <v>4.3603500000000003E-2</v>
      </c>
      <c r="R12" s="125">
        <f>compofiinc!BA4</f>
        <v>2.4550332005207685E-3</v>
      </c>
      <c r="S12" s="125">
        <f>compofiinc!BB4</f>
        <v>1.0586183198214387E-2</v>
      </c>
      <c r="T12" s="125">
        <f>compofiinc!BC4</f>
        <v>2.4770057496969818E-2</v>
      </c>
      <c r="U12" s="125">
        <f>compofiinc!BD4</f>
        <v>4.0676853750077017E-3</v>
      </c>
      <c r="V12" s="165">
        <f>compofiinc!BE4</f>
        <v>1.7244795954200326E-3</v>
      </c>
    </row>
    <row r="13" spans="1:22">
      <c r="A13" s="126">
        <v>1916</v>
      </c>
      <c r="B13" s="690">
        <f>compofiinc!AK5</f>
        <v>0.1637189464690523</v>
      </c>
      <c r="C13" s="698">
        <f>compofiinc!AL5</f>
        <v>0.15603644946132411</v>
      </c>
      <c r="D13" s="438">
        <f>compofiinc!AM5</f>
        <v>2.5718167892044723E-2</v>
      </c>
      <c r="E13" s="438">
        <f>compofiinc!AN5</f>
        <v>4.9464586004110703E-2</v>
      </c>
      <c r="F13" s="438">
        <f>compofiinc!AO5</f>
        <v>5.7310021815934677E-2</v>
      </c>
      <c r="G13" s="438">
        <f>compofiinc!AP5</f>
        <v>1.4828842971970466E-2</v>
      </c>
      <c r="H13" s="438">
        <f>compofiinc!AQ5</f>
        <v>8.7146909987690403E-3</v>
      </c>
      <c r="I13" s="708">
        <f>compofiinc!AR5</f>
        <v>0.1051466259314488</v>
      </c>
      <c r="J13" s="714">
        <f>compofiinc!AS5</f>
        <v>9.8665304300158144E-2</v>
      </c>
      <c r="K13" s="125">
        <f>compofiinc!AT5</f>
        <v>1.0108897884566471E-2</v>
      </c>
      <c r="L13" s="125">
        <f>compofiinc!AU5</f>
        <v>2.7916035673592889E-2</v>
      </c>
      <c r="M13" s="125">
        <f>compofiinc!AV5</f>
        <v>4.6644160016212209E-2</v>
      </c>
      <c r="N13" s="125">
        <f>compofiinc!AW5</f>
        <v>9.4263519988919634E-3</v>
      </c>
      <c r="O13" s="125">
        <f>compofiinc!AX5</f>
        <v>4.5697081883051289E-3</v>
      </c>
      <c r="P13" s="726">
        <f>compofiinc!AY5</f>
        <v>4.7812342033102112E-2</v>
      </c>
      <c r="Q13" s="705">
        <f>compofiinc!AZ5</f>
        <v>4.4049341044346761E-2</v>
      </c>
      <c r="R13" s="116">
        <f>compofiinc!BA5</f>
        <v>2.4801356479395797E-3</v>
      </c>
      <c r="S13" s="116">
        <f>compofiinc!BB5</f>
        <v>1.0694425769859735E-2</v>
      </c>
      <c r="T13" s="116">
        <f>compofiinc!BC5</f>
        <v>2.5023328640409639E-2</v>
      </c>
      <c r="U13" s="116">
        <f>compofiinc!BD5</f>
        <v>4.1092770154876517E-3</v>
      </c>
      <c r="V13" s="145">
        <f>compofiinc!BE5</f>
        <v>1.7421122116957157E-3</v>
      </c>
    </row>
    <row r="14" spans="1:22">
      <c r="A14" s="126">
        <v>1917</v>
      </c>
      <c r="B14" s="691">
        <f>compofiinc!AK6</f>
        <v>0.14342590026123608</v>
      </c>
      <c r="C14" s="697">
        <f>compofiinc!AL6</f>
        <v>0.14234191776849658</v>
      </c>
      <c r="D14" s="539">
        <f>compofiinc!AM6</f>
        <v>3.0905461519457191E-2</v>
      </c>
      <c r="E14" s="539">
        <f>compofiinc!AN6</f>
        <v>2.7088569399381902E-2</v>
      </c>
      <c r="F14" s="539">
        <f>compofiinc!AO6</f>
        <v>6.1367233748316347E-2</v>
      </c>
      <c r="G14" s="539">
        <f>compofiinc!AP6</f>
        <v>1.7131055906511778E-2</v>
      </c>
      <c r="H14" s="539">
        <f>compofiinc!AQ6</f>
        <v>5.8497227075920118E-3</v>
      </c>
      <c r="I14" s="708">
        <f>compofiinc!AR6</f>
        <v>8.4015369708452386E-2</v>
      </c>
      <c r="J14" s="714">
        <f>compofiinc!AS6</f>
        <v>8.3578808480598288E-2</v>
      </c>
      <c r="K14" s="125">
        <f>compofiinc!AT6</f>
        <v>1.2875348555456075E-2</v>
      </c>
      <c r="L14" s="125">
        <f>compofiinc!AU6</f>
        <v>1.3345114459056982E-2</v>
      </c>
      <c r="M14" s="125">
        <f>compofiinc!AV6</f>
        <v>4.4006452312556794E-2</v>
      </c>
      <c r="N14" s="125">
        <f>compofiinc!AW6</f>
        <v>1.0754383585756866E-2</v>
      </c>
      <c r="O14" s="125">
        <f>compofiinc!AX6</f>
        <v>2.5976347150402624E-3</v>
      </c>
      <c r="P14" s="726">
        <f>compofiinc!AY6</f>
        <v>3.3652030168037188E-2</v>
      </c>
      <c r="Q14" s="714">
        <f>compofiinc!AZ6</f>
        <v>3.3307691380518312E-2</v>
      </c>
      <c r="R14" s="125">
        <f>compofiinc!BA6</f>
        <v>2.7884922520977529E-3</v>
      </c>
      <c r="S14" s="125">
        <f>compofiinc!BB6</f>
        <v>4.6023887460160647E-3</v>
      </c>
      <c r="T14" s="125">
        <f>compofiinc!BC6</f>
        <v>2.0368486643867992E-2</v>
      </c>
      <c r="U14" s="125">
        <f>compofiinc!BD6</f>
        <v>4.7481866619880119E-3</v>
      </c>
      <c r="V14" s="165">
        <f>compofiinc!BE6</f>
        <v>8.0025691758971878E-4</v>
      </c>
    </row>
    <row r="15" spans="1:22">
      <c r="A15" s="126">
        <v>1918</v>
      </c>
      <c r="B15" s="689">
        <f>compofiinc!AK7</f>
        <v>0.12429518013472091</v>
      </c>
      <c r="C15" s="697">
        <f>compofiinc!AL7</f>
        <v>0.12385495073527529</v>
      </c>
      <c r="D15" s="539">
        <f>compofiinc!AM7</f>
        <v>3.1860958500113341E-2</v>
      </c>
      <c r="E15" s="539">
        <f>compofiinc!AN7</f>
        <v>2.9920670707767872E-2</v>
      </c>
      <c r="F15" s="539">
        <f>compofiinc!AO7</f>
        <v>4.2741000072771339E-2</v>
      </c>
      <c r="G15" s="539">
        <f>compofiinc!AP7</f>
        <v>1.4016574054844041E-2</v>
      </c>
      <c r="H15" s="539">
        <f>compofiinc!AQ7</f>
        <v>5.3288067190948437E-3</v>
      </c>
      <c r="I15" s="708">
        <f>compofiinc!AR7</f>
        <v>6.7164822458815596E-2</v>
      </c>
      <c r="J15" s="714">
        <f>compofiinc!AS7</f>
        <v>6.7411642602400776E-2</v>
      </c>
      <c r="K15" s="125">
        <f>compofiinc!AT7</f>
        <v>1.2931717476459378E-2</v>
      </c>
      <c r="L15" s="125">
        <f>compofiinc!AU7</f>
        <v>1.5171426153287466E-2</v>
      </c>
      <c r="M15" s="125">
        <f>compofiinc!AV7</f>
        <v>2.8790885260950298E-2</v>
      </c>
      <c r="N15" s="125">
        <f>compofiinc!AW7</f>
        <v>8.3833981606160572E-3</v>
      </c>
      <c r="O15" s="125">
        <f>compofiinc!AX7</f>
        <v>2.1410958483867059E-3</v>
      </c>
      <c r="P15" s="726">
        <f>compofiinc!AY7</f>
        <v>2.4542270776995521E-2</v>
      </c>
      <c r="Q15" s="714">
        <f>compofiinc!AZ7</f>
        <v>2.4481629304319619E-2</v>
      </c>
      <c r="R15" s="125">
        <f>compofiinc!BA7</f>
        <v>2.4815293002832194E-3</v>
      </c>
      <c r="S15" s="125">
        <f>compofiinc!BB7</f>
        <v>5.7640437968224083E-3</v>
      </c>
      <c r="T15" s="125">
        <f>compofiinc!BC7</f>
        <v>1.2118488137925387E-2</v>
      </c>
      <c r="U15" s="125">
        <f>compofiinc!BD7</f>
        <v>3.4969781689432387E-3</v>
      </c>
      <c r="V15" s="165">
        <f>compofiinc!BE7</f>
        <v>6.2741123607349682E-4</v>
      </c>
    </row>
    <row r="16" spans="1:22">
      <c r="A16" s="128">
        <v>1919</v>
      </c>
      <c r="B16" s="692">
        <f>compofiinc!AK8</f>
        <v>0.12638293063331799</v>
      </c>
      <c r="C16" s="699">
        <f>compofiinc!AL8</f>
        <v>0.1223396518774819</v>
      </c>
      <c r="D16" s="541">
        <f>compofiinc!AM8</f>
        <v>3.1812744661017696E-2</v>
      </c>
      <c r="E16" s="541">
        <f>compofiinc!AN8</f>
        <v>3.7247413893046193E-2</v>
      </c>
      <c r="F16" s="541">
        <f>compofiinc!AO8</f>
        <v>3.5131266454889544E-2</v>
      </c>
      <c r="G16" s="541">
        <f>compofiinc!AP8</f>
        <v>1.3202055364956052E-2</v>
      </c>
      <c r="H16" s="541">
        <f>compofiinc!AQ8</f>
        <v>4.9462845778135336E-3</v>
      </c>
      <c r="I16" s="709">
        <f>compofiinc!AR8</f>
        <v>6.6297173757209713E-2</v>
      </c>
      <c r="J16" s="715">
        <f>compofiinc!AS8</f>
        <v>6.4539788483073582E-2</v>
      </c>
      <c r="K16" s="127">
        <f>compofiinc!AT8</f>
        <v>1.2262037775055244E-2</v>
      </c>
      <c r="L16" s="127">
        <f>compofiinc!AU8</f>
        <v>1.9810566389631055E-2</v>
      </c>
      <c r="M16" s="127">
        <f>compofiinc!AV8</f>
        <v>2.2848690547035356E-2</v>
      </c>
      <c r="N16" s="127">
        <f>compofiinc!AW8</f>
        <v>7.515459975977439E-3</v>
      </c>
      <c r="O16" s="127">
        <f>compofiinc!AX8</f>
        <v>2.103048331171893E-3</v>
      </c>
      <c r="P16" s="727">
        <f>compofiinc!AY8</f>
        <v>2.28652971042442E-2</v>
      </c>
      <c r="Q16" s="715">
        <f>compofiinc!AZ8</f>
        <v>2.220206592112621E-2</v>
      </c>
      <c r="R16" s="127">
        <f>compofiinc!BA8</f>
        <v>2.2201495093968396E-3</v>
      </c>
      <c r="S16" s="127">
        <f>compofiinc!BB8</f>
        <v>7.0600169913067551E-3</v>
      </c>
      <c r="T16" s="127">
        <f>compofiinc!BC8</f>
        <v>9.4573319685177081E-3</v>
      </c>
      <c r="U16" s="127">
        <f>compofiinc!BD8</f>
        <v>2.8715954720236691E-3</v>
      </c>
      <c r="V16" s="167">
        <f>compofiinc!BE8</f>
        <v>5.9295573705215102E-4</v>
      </c>
    </row>
    <row r="17" spans="1:22">
      <c r="A17" s="126">
        <v>1920</v>
      </c>
      <c r="B17" s="689">
        <f>compofiinc!AK9</f>
        <v>0.11142994791572891</v>
      </c>
      <c r="C17" s="697">
        <f>compofiinc!AL9</f>
        <v>0.1095326295181807</v>
      </c>
      <c r="D17" s="539">
        <f>compofiinc!AM9</f>
        <v>3.153143758503521E-2</v>
      </c>
      <c r="E17" s="539">
        <f>compofiinc!AN9</f>
        <v>2.8262031364407435E-2</v>
      </c>
      <c r="F17" s="539">
        <f>compofiinc!AO9</f>
        <v>3.4226939475787199E-2</v>
      </c>
      <c r="G17" s="539">
        <f>compofiinc!AP9</f>
        <v>1.0959023583697059E-2</v>
      </c>
      <c r="H17" s="539">
        <f>compofiinc!AQ9</f>
        <v>4.5531814911405457E-3</v>
      </c>
      <c r="I17" s="708">
        <f>compofiinc!AR9</f>
        <v>5.3572248881608969E-2</v>
      </c>
      <c r="J17" s="714">
        <f>compofiinc!AS9</f>
        <v>5.3714330344460742E-2</v>
      </c>
      <c r="K17" s="125">
        <f>compofiinc!AT9</f>
        <v>1.1353027373286842E-2</v>
      </c>
      <c r="L17" s="125">
        <f>compofiinc!AU9</f>
        <v>1.3682657984297233E-2</v>
      </c>
      <c r="M17" s="125">
        <f>compofiinc!AV9</f>
        <v>2.1032288208674175E-2</v>
      </c>
      <c r="N17" s="125">
        <f>compofiinc!AW9</f>
        <v>5.6421150782004865E-3</v>
      </c>
      <c r="O17" s="125">
        <f>compofiinc!AX9</f>
        <v>2.0042334406795126E-3</v>
      </c>
      <c r="P17" s="726">
        <f>compofiinc!AY9</f>
        <v>1.6628981564311762E-2</v>
      </c>
      <c r="Q17" s="714">
        <f>compofiinc!AZ9</f>
        <v>1.671638626422637E-2</v>
      </c>
      <c r="R17" s="125">
        <f>compofiinc!BA9</f>
        <v>1.937261422507859E-3</v>
      </c>
      <c r="S17" s="125">
        <f>compofiinc!BB9</f>
        <v>4.2418914026299409E-3</v>
      </c>
      <c r="T17" s="125">
        <f>compofiinc!BC9</f>
        <v>8.1364673722382243E-3</v>
      </c>
      <c r="U17" s="125">
        <f>compofiinc!BD9</f>
        <v>1.8322950396920514E-3</v>
      </c>
      <c r="V17" s="165">
        <f>compofiinc!BE9</f>
        <v>5.6848852910176297E-4</v>
      </c>
    </row>
    <row r="18" spans="1:22">
      <c r="A18" s="126">
        <v>1921</v>
      </c>
      <c r="B18" s="689">
        <f>compofiinc!AK10</f>
        <v>0.11698099708938439</v>
      </c>
      <c r="C18" s="697">
        <f>compofiinc!AL10</f>
        <v>0.1159883302236815</v>
      </c>
      <c r="D18" s="539">
        <f>compofiinc!AM10</f>
        <v>3.6558597651142173E-2</v>
      </c>
      <c r="E18" s="539">
        <f>compofiinc!AN10</f>
        <v>2.5483109430915227E-2</v>
      </c>
      <c r="F18" s="539">
        <f>compofiinc!AO10</f>
        <v>3.5581258546726086E-2</v>
      </c>
      <c r="G18" s="539">
        <f>compofiinc!AP10</f>
        <v>1.2353200774395503E-2</v>
      </c>
      <c r="H18" s="539">
        <f>compofiinc!AQ10</f>
        <v>6.0121586205638521E-3</v>
      </c>
      <c r="I18" s="708">
        <f>compofiinc!AR10</f>
        <v>5.6019527041906061E-2</v>
      </c>
      <c r="J18" s="714">
        <f>compofiinc!AS10</f>
        <v>5.602165008390645E-2</v>
      </c>
      <c r="K18" s="125">
        <f>compofiinc!AT10</f>
        <v>1.2930115619053361E-2</v>
      </c>
      <c r="L18" s="125">
        <f>compofiinc!AU10</f>
        <v>1.2128893492187516E-2</v>
      </c>
      <c r="M18" s="125">
        <f>compofiinc!AV10</f>
        <v>2.2331200712369905E-2</v>
      </c>
      <c r="N18" s="125">
        <f>compofiinc!AW10</f>
        <v>6.0951644123137467E-3</v>
      </c>
      <c r="O18" s="125">
        <f>compofiinc!AX10</f>
        <v>2.5362626113186039E-3</v>
      </c>
      <c r="P18" s="726">
        <f>compofiinc!AY10</f>
        <v>1.6883974290585059E-2</v>
      </c>
      <c r="Q18" s="714">
        <f>compofiinc!AZ10</f>
        <v>1.6892103882340821E-2</v>
      </c>
      <c r="R18" s="125">
        <f>compofiinc!BA10</f>
        <v>2.2815936479098015E-3</v>
      </c>
      <c r="S18" s="125">
        <f>compofiinc!BB10</f>
        <v>3.6027716784592431E-3</v>
      </c>
      <c r="T18" s="125">
        <f>compofiinc!BC10</f>
        <v>8.6095219134451669E-3</v>
      </c>
      <c r="U18" s="125">
        <f>compofiinc!BD10</f>
        <v>1.7273811514907454E-3</v>
      </c>
      <c r="V18" s="165">
        <f>compofiinc!BE10</f>
        <v>6.7080296217407866E-4</v>
      </c>
    </row>
    <row r="19" spans="1:22">
      <c r="A19" s="126">
        <v>1922</v>
      </c>
      <c r="B19" s="689">
        <f>compofiinc!AK11</f>
        <v>0.13057803488397471</v>
      </c>
      <c r="C19" s="697">
        <f>compofiinc!AL11</f>
        <v>0.1237622549019692</v>
      </c>
      <c r="D19" s="539">
        <f>compofiinc!AM11</f>
        <v>3.4694748626002268E-2</v>
      </c>
      <c r="E19" s="539">
        <f>compofiinc!AN11</f>
        <v>2.6247046885795097E-2</v>
      </c>
      <c r="F19" s="539">
        <f>compofiinc!AO11</f>
        <v>3.9533676761434461E-2</v>
      </c>
      <c r="G19" s="539">
        <f>compofiinc!AP11</f>
        <v>1.3429339977824421E-2</v>
      </c>
      <c r="H19" s="539">
        <f>compofiinc!AQ11</f>
        <v>9.8574192896727069E-3</v>
      </c>
      <c r="I19" s="708">
        <f>compofiinc!AR11</f>
        <v>6.6354491835071847E-2</v>
      </c>
      <c r="J19" s="714">
        <f>compofiinc!AS11</f>
        <v>6.1685282053958776E-2</v>
      </c>
      <c r="K19" s="125">
        <f>compofiinc!AT11</f>
        <v>1.2366542854947808E-2</v>
      </c>
      <c r="L19" s="125">
        <f>compofiinc!AU11</f>
        <v>1.2333327218477493E-2</v>
      </c>
      <c r="M19" s="125">
        <f>compofiinc!AV11</f>
        <v>2.5528154106985588E-2</v>
      </c>
      <c r="N19" s="125">
        <f>compofiinc!AW11</f>
        <v>6.749345252921389E-3</v>
      </c>
      <c r="O19" s="125">
        <f>compofiinc!AX11</f>
        <v>4.7079105815191428E-3</v>
      </c>
      <c r="P19" s="726">
        <f>compofiinc!AY11</f>
        <v>2.2741607402143219E-2</v>
      </c>
      <c r="Q19" s="714">
        <f>compofiinc!AZ11</f>
        <v>2.0093203672445031E-2</v>
      </c>
      <c r="R19" s="125">
        <f>compofiinc!BA11</f>
        <v>2.2404373584234173E-3</v>
      </c>
      <c r="S19" s="125">
        <f>compofiinc!BB11</f>
        <v>3.6430568791349805E-3</v>
      </c>
      <c r="T19" s="125">
        <f>compofiinc!BC11</f>
        <v>1.0577720620941453E-2</v>
      </c>
      <c r="U19" s="125">
        <f>compofiinc!BD11</f>
        <v>2.0629728467769369E-3</v>
      </c>
      <c r="V19" s="165">
        <f>compofiinc!BE11</f>
        <v>1.5690075029462958E-3</v>
      </c>
    </row>
    <row r="20" spans="1:22">
      <c r="A20" s="126">
        <v>1923</v>
      </c>
      <c r="B20" s="689">
        <f>compofiinc!AK12</f>
        <v>0.11907863136898129</v>
      </c>
      <c r="C20" s="697">
        <f>compofiinc!AL12</f>
        <v>0.1132314136890028</v>
      </c>
      <c r="D20" s="539">
        <f>compofiinc!AM12</f>
        <v>3.1849264794140159E-2</v>
      </c>
      <c r="E20" s="539">
        <f>compofiinc!AN12</f>
        <v>2.2651460146042635E-2</v>
      </c>
      <c r="F20" s="539">
        <f>compofiinc!AO12</f>
        <v>3.8457659386764924E-2</v>
      </c>
      <c r="G20" s="539">
        <f>compofiinc!AP12</f>
        <v>1.1444432943480711E-2</v>
      </c>
      <c r="H20" s="539">
        <f>compofiinc!AQ12</f>
        <v>8.8285227770598818E-3</v>
      </c>
      <c r="I20" s="708">
        <f>compofiinc!AR12</f>
        <v>5.9064105684361649E-2</v>
      </c>
      <c r="J20" s="714">
        <f>compofiinc!AS12</f>
        <v>5.5038652248768215E-2</v>
      </c>
      <c r="K20" s="125">
        <f>compofiinc!AT12</f>
        <v>1.112203138394403E-2</v>
      </c>
      <c r="L20" s="125">
        <f>compofiinc!AU12</f>
        <v>9.7310262264274604E-3</v>
      </c>
      <c r="M20" s="125">
        <f>compofiinc!AV12</f>
        <v>2.4599835734717943E-2</v>
      </c>
      <c r="N20" s="125">
        <f>compofiinc!AW12</f>
        <v>5.5735204984785867E-3</v>
      </c>
      <c r="O20" s="125">
        <f>compofiinc!AX12</f>
        <v>4.01217365540714E-3</v>
      </c>
      <c r="P20" s="726">
        <f>compofiinc!AY12</f>
        <v>1.997966722614291E-2</v>
      </c>
      <c r="Q20" s="714">
        <f>compofiinc!AZ12</f>
        <v>1.751597318439841E-2</v>
      </c>
      <c r="R20" s="125">
        <f>compofiinc!BA12</f>
        <v>2.1323176187214793E-3</v>
      </c>
      <c r="S20" s="125">
        <f>compofiinc!BB12</f>
        <v>2.3610951909963881E-3</v>
      </c>
      <c r="T20" s="125">
        <f>compofiinc!BC12</f>
        <v>1.0082495735794162E-2</v>
      </c>
      <c r="U20" s="125">
        <f>compofiinc!BD12</f>
        <v>1.6933521809300927E-3</v>
      </c>
      <c r="V20" s="165">
        <f>compofiinc!BE12</f>
        <v>1.2466596069446059E-3</v>
      </c>
    </row>
    <row r="21" spans="1:22">
      <c r="A21" s="126">
        <v>1924</v>
      </c>
      <c r="B21" s="689">
        <f>compofiinc!AK13</f>
        <v>0.13400652753557948</v>
      </c>
      <c r="C21" s="697">
        <f>compofiinc!AL13</f>
        <v>0.12416392151156649</v>
      </c>
      <c r="D21" s="539">
        <f>compofiinc!AM13</f>
        <v>3.4215350743124331E-2</v>
      </c>
      <c r="E21" s="539">
        <f>compofiinc!AN13</f>
        <v>2.5513760853157517E-2</v>
      </c>
      <c r="F21" s="539">
        <f>compofiinc!AO13</f>
        <v>4.2799045033795433E-2</v>
      </c>
      <c r="G21" s="539">
        <f>compofiinc!AP13</f>
        <v>1.2602264924296419E-2</v>
      </c>
      <c r="H21" s="539">
        <f>compofiinc!AQ13</f>
        <v>9.0334999571928063E-3</v>
      </c>
      <c r="I21" s="708">
        <f>compofiinc!AR13</f>
        <v>6.7870222283341899E-2</v>
      </c>
      <c r="J21" s="714">
        <f>compofiinc!AS13</f>
        <v>6.1401284958182256E-2</v>
      </c>
      <c r="K21" s="125">
        <f>compofiinc!AT13</f>
        <v>1.2349814942267234E-2</v>
      </c>
      <c r="L21" s="125">
        <f>compofiinc!AU13</f>
        <v>1.0590311660268963E-2</v>
      </c>
      <c r="M21" s="125">
        <f>compofiinc!AV13</f>
        <v>2.8135008282914792E-2</v>
      </c>
      <c r="N21" s="125">
        <f>compofiinc!AW13</f>
        <v>6.2435586802071594E-3</v>
      </c>
      <c r="O21" s="125">
        <f>compofiinc!AX13</f>
        <v>4.0825913925241052E-3</v>
      </c>
      <c r="P21" s="726">
        <f>compofiinc!AY13</f>
        <v>2.3249502043152428E-2</v>
      </c>
      <c r="Q21" s="714">
        <f>compofiinc!AZ13</f>
        <v>2.0087135732595823E-2</v>
      </c>
      <c r="R21" s="125">
        <f>compofiinc!BA13</f>
        <v>2.4931539410687352E-3</v>
      </c>
      <c r="S21" s="125">
        <f>compofiinc!BB13</f>
        <v>2.7168325811191569E-3</v>
      </c>
      <c r="T21" s="125">
        <f>compofiinc!BC13</f>
        <v>1.1668650349995145E-2</v>
      </c>
      <c r="U21" s="125">
        <f>compofiinc!BD13</f>
        <v>1.908206371265576E-3</v>
      </c>
      <c r="V21" s="165">
        <f>compofiinc!BE13</f>
        <v>1.3002924891472049E-3</v>
      </c>
    </row>
    <row r="22" spans="1:22">
      <c r="A22" s="126">
        <v>1925</v>
      </c>
      <c r="B22" s="689">
        <f>compofiinc!AK14</f>
        <v>0.15860651133997281</v>
      </c>
      <c r="C22" s="697">
        <f>compofiinc!AL14</f>
        <v>0.13413491441835071</v>
      </c>
      <c r="D22" s="539">
        <f>compofiinc!AM14</f>
        <v>3.4737584519407665E-2</v>
      </c>
      <c r="E22" s="539">
        <f>compofiinc!AN14</f>
        <v>2.9738659421786457E-2</v>
      </c>
      <c r="F22" s="539">
        <f>compofiinc!AO14</f>
        <v>4.6729590294626651E-2</v>
      </c>
      <c r="G22" s="539">
        <f>compofiinc!AP14</f>
        <v>1.3156518392923469E-2</v>
      </c>
      <c r="H22" s="539">
        <f>compofiinc!AQ14</f>
        <v>9.7725631289461729E-3</v>
      </c>
      <c r="I22" s="708">
        <f>compofiinc!AR14</f>
        <v>8.523904172767606E-2</v>
      </c>
      <c r="J22" s="714">
        <f>compofiinc!AS14</f>
        <v>6.7520291796493839E-2</v>
      </c>
      <c r="K22" s="125">
        <f>compofiinc!AT14</f>
        <v>1.2596276745800642E-2</v>
      </c>
      <c r="L22" s="125">
        <f>compofiinc!AU14</f>
        <v>1.3617276490648136E-2</v>
      </c>
      <c r="M22" s="125">
        <f>compofiinc!AV14</f>
        <v>3.0563456713443789E-2</v>
      </c>
      <c r="N22" s="125">
        <f>compofiinc!AW14</f>
        <v>6.4086487418768493E-3</v>
      </c>
      <c r="O22" s="125">
        <f>compofiinc!AX14</f>
        <v>4.3346345097625407E-3</v>
      </c>
      <c r="P22" s="726">
        <f>compofiinc!AY14</f>
        <v>3.3108484827819591E-2</v>
      </c>
      <c r="Q22" s="714">
        <f>compofiinc!AZ14</f>
        <v>2.3450783923630879E-2</v>
      </c>
      <c r="R22" s="125">
        <f>compofiinc!BA14</f>
        <v>2.5141938438502571E-3</v>
      </c>
      <c r="S22" s="125">
        <f>compofiinc!BB14</f>
        <v>4.4809967907428602E-3</v>
      </c>
      <c r="T22" s="125">
        <f>compofiinc!BC14</f>
        <v>1.3243381911183622E-2</v>
      </c>
      <c r="U22" s="125">
        <f>compofiinc!BD14</f>
        <v>2.0129605562594151E-3</v>
      </c>
      <c r="V22" s="165">
        <f>compofiinc!BE14</f>
        <v>1.1992523204375145E-3</v>
      </c>
    </row>
    <row r="23" spans="1:22">
      <c r="A23" s="126">
        <v>1926</v>
      </c>
      <c r="B23" s="689">
        <f>compofiinc!AK15</f>
        <v>0.15547752625080261</v>
      </c>
      <c r="C23" s="697">
        <f>compofiinc!AL15</f>
        <v>0.13747729345105</v>
      </c>
      <c r="D23" s="539">
        <f>compofiinc!AM15</f>
        <v>3.5304749094641749E-2</v>
      </c>
      <c r="E23" s="539">
        <f>compofiinc!AN15</f>
        <v>2.6726349965614724E-2</v>
      </c>
      <c r="F23" s="539">
        <f>compofiinc!AO15</f>
        <v>5.1959804144275895E-2</v>
      </c>
      <c r="G23" s="539">
        <f>compofiinc!AP15</f>
        <v>1.3880978443094175E-2</v>
      </c>
      <c r="H23" s="539">
        <f>compofiinc!AQ15</f>
        <v>9.6053764613706332E-3</v>
      </c>
      <c r="I23" s="708">
        <f>compofiinc!AR15</f>
        <v>8.4590047554456899E-2</v>
      </c>
      <c r="J23" s="714">
        <f>compofiinc!AS15</f>
        <v>7.0681737726868116E-2</v>
      </c>
      <c r="K23" s="125">
        <f>compofiinc!AT15</f>
        <v>1.2812494129989352E-2</v>
      </c>
      <c r="L23" s="125">
        <f>compofiinc!AU15</f>
        <v>1.1536394882479669E-2</v>
      </c>
      <c r="M23" s="125">
        <f>compofiinc!AV15</f>
        <v>3.5199442896390376E-2</v>
      </c>
      <c r="N23" s="125">
        <f>compofiinc!AW15</f>
        <v>6.8561034720269328E-3</v>
      </c>
      <c r="O23" s="125">
        <f>compofiinc!AX15</f>
        <v>4.277265556971231E-3</v>
      </c>
      <c r="P23" s="726">
        <f>compofiinc!AY15</f>
        <v>3.3640176310679927E-2</v>
      </c>
      <c r="Q23" s="714">
        <f>compofiinc!AZ15</f>
        <v>2.5387789698721928E-2</v>
      </c>
      <c r="R23" s="125">
        <f>compofiinc!BA15</f>
        <v>2.8914000486728133E-3</v>
      </c>
      <c r="S23" s="125">
        <f>compofiinc!BB15</f>
        <v>3.3702512450179255E-3</v>
      </c>
      <c r="T23" s="125">
        <f>compofiinc!BC15</f>
        <v>1.5910332773403257E-2</v>
      </c>
      <c r="U23" s="125">
        <f>compofiinc!BD15</f>
        <v>2.0656083708457465E-3</v>
      </c>
      <c r="V23" s="165">
        <f>compofiinc!BE15</f>
        <v>1.1501971611404529E-3</v>
      </c>
    </row>
    <row r="24" spans="1:22">
      <c r="A24" s="126">
        <v>1927</v>
      </c>
      <c r="B24" s="689">
        <f>compofiinc!AK16</f>
        <v>0.1659692252610481</v>
      </c>
      <c r="C24" s="697">
        <f>compofiinc!AL16</f>
        <v>0.1433302845723689</v>
      </c>
      <c r="D24" s="539">
        <f>compofiinc!AM16</f>
        <v>3.622767100637142E-2</v>
      </c>
      <c r="E24" s="539">
        <f>compofiinc!AN16</f>
        <v>2.7350032776858789E-2</v>
      </c>
      <c r="F24" s="539">
        <f>compofiinc!AO16</f>
        <v>5.4952199988514423E-2</v>
      </c>
      <c r="G24" s="539">
        <f>compofiinc!AP16</f>
        <v>1.5050095255006952E-2</v>
      </c>
      <c r="H24" s="539">
        <f>compofiinc!AQ16</f>
        <v>9.7502850162225277E-3</v>
      </c>
      <c r="I24" s="708">
        <f>compofiinc!AR16</f>
        <v>9.2539418014410207E-2</v>
      </c>
      <c r="J24" s="714">
        <f>compofiinc!AS16</f>
        <v>7.4726058910537047E-2</v>
      </c>
      <c r="K24" s="125">
        <f>compofiinc!AT16</f>
        <v>1.3121722367240714E-2</v>
      </c>
      <c r="L24" s="125">
        <f>compofiinc!AU16</f>
        <v>1.2663117102158197E-2</v>
      </c>
      <c r="M24" s="125">
        <f>compofiinc!AV16</f>
        <v>3.7236934279760991E-2</v>
      </c>
      <c r="N24" s="125">
        <f>compofiinc!AW16</f>
        <v>7.357035720940157E-3</v>
      </c>
      <c r="O24" s="125">
        <f>compofiinc!AX16</f>
        <v>4.3472488928334848E-3</v>
      </c>
      <c r="P24" s="726">
        <f>compofiinc!AY16</f>
        <v>3.7542140165501309E-2</v>
      </c>
      <c r="Q24" s="714">
        <f>compofiinc!AZ16</f>
        <v>2.7581348811531087E-2</v>
      </c>
      <c r="R24" s="125">
        <f>compofiinc!BA16</f>
        <v>2.8215649364380971E-3</v>
      </c>
      <c r="S24" s="125">
        <f>compofiinc!BB16</f>
        <v>4.4847388280689305E-3</v>
      </c>
      <c r="T24" s="125">
        <f>compofiinc!BC16</f>
        <v>1.6831625202815819E-2</v>
      </c>
      <c r="U24" s="125">
        <f>compofiinc!BD16</f>
        <v>2.319747981895097E-3</v>
      </c>
      <c r="V24" s="165">
        <f>compofiinc!BE16</f>
        <v>1.1236716831250543E-3</v>
      </c>
    </row>
    <row r="25" spans="1:22">
      <c r="A25" s="126">
        <v>1928</v>
      </c>
      <c r="B25" s="689">
        <f>compofiinc!AK17</f>
        <v>0.1939901173622455</v>
      </c>
      <c r="C25" s="697">
        <f>compofiinc!AL17</f>
        <v>0.15174913117686581</v>
      </c>
      <c r="D25" s="539">
        <f>compofiinc!AM17</f>
        <v>3.7154370771994703E-2</v>
      </c>
      <c r="E25" s="539">
        <f>compofiinc!AN17</f>
        <v>3.0603703260453991E-2</v>
      </c>
      <c r="F25" s="539">
        <f>compofiinc!AO17</f>
        <v>5.7989126322646835E-2</v>
      </c>
      <c r="G25" s="539">
        <f>compofiinc!AP17</f>
        <v>1.6252990104536146E-2</v>
      </c>
      <c r="H25" s="539">
        <f>compofiinc!AQ17</f>
        <v>9.7489407172341291E-3</v>
      </c>
      <c r="I25" s="708">
        <f>compofiinc!AR17</f>
        <v>0.11540899580778979</v>
      </c>
      <c r="J25" s="714">
        <f>compofiinc!AS17</f>
        <v>8.1916622713454373E-2</v>
      </c>
      <c r="K25" s="125">
        <f>compofiinc!AT17</f>
        <v>1.3558141049519442E-2</v>
      </c>
      <c r="L25" s="125">
        <f>compofiinc!AU17</f>
        <v>1.6664385359727512E-2</v>
      </c>
      <c r="M25" s="125">
        <f>compofiinc!AV17</f>
        <v>3.9202139380521139E-2</v>
      </c>
      <c r="N25" s="125">
        <f>compofiinc!AW17</f>
        <v>8.2778696564776173E-3</v>
      </c>
      <c r="O25" s="125">
        <f>compofiinc!AX17</f>
        <v>4.2140872672086754E-3</v>
      </c>
      <c r="P25" s="726">
        <f>compofiinc!AY17</f>
        <v>5.0245153107773423E-2</v>
      </c>
      <c r="Q25" s="714">
        <f>compofiinc!AZ17</f>
        <v>3.2254883590899681E-2</v>
      </c>
      <c r="R25" s="125">
        <f>compofiinc!BA17</f>
        <v>3.0100381634367841E-3</v>
      </c>
      <c r="S25" s="125">
        <f>compofiinc!BB17</f>
        <v>7.7660218985806913E-3</v>
      </c>
      <c r="T25" s="125">
        <f>compofiinc!BC17</f>
        <v>1.7506563954117021E-2</v>
      </c>
      <c r="U25" s="125">
        <f>compofiinc!BD17</f>
        <v>2.97810090213037E-3</v>
      </c>
      <c r="V25" s="165">
        <f>compofiinc!BE17</f>
        <v>9.9415867263481913E-4</v>
      </c>
    </row>
    <row r="26" spans="1:22">
      <c r="A26" s="126">
        <v>1929</v>
      </c>
      <c r="B26" s="689">
        <f>compofiinc!AK18</f>
        <v>0.18066498819641161</v>
      </c>
      <c r="C26" s="697">
        <f>compofiinc!AL18</f>
        <v>0.1421312522673317</v>
      </c>
      <c r="D26" s="539">
        <f>compofiinc!AM18</f>
        <v>3.4355996718632056E-2</v>
      </c>
      <c r="E26" s="539">
        <f>compofiinc!AN18</f>
        <v>2.680076579763932E-2</v>
      </c>
      <c r="F26" s="539">
        <f>compofiinc!AO18</f>
        <v>5.57889579747071E-2</v>
      </c>
      <c r="G26" s="539">
        <f>compofiinc!AP18</f>
        <v>1.5315724901360928E-2</v>
      </c>
      <c r="H26" s="539">
        <f>compofiinc!AQ18</f>
        <v>9.8698039751734957E-3</v>
      </c>
      <c r="I26" s="708">
        <f>compofiinc!AR18</f>
        <v>0.109136849756772</v>
      </c>
      <c r="J26" s="714">
        <f>compofiinc!AS18</f>
        <v>7.6218608438736207E-2</v>
      </c>
      <c r="K26" s="125">
        <f>compofiinc!AT18</f>
        <v>1.214138157429983E-2</v>
      </c>
      <c r="L26" s="125">
        <f>compofiinc!AU18</f>
        <v>1.3741182066168331E-2</v>
      </c>
      <c r="M26" s="125">
        <f>compofiinc!AV18</f>
        <v>3.7810875876053737E-2</v>
      </c>
      <c r="N26" s="125">
        <f>compofiinc!AW18</f>
        <v>8.0918681857126418E-3</v>
      </c>
      <c r="O26" s="125">
        <f>compofiinc!AX18</f>
        <v>4.4332992141382158E-3</v>
      </c>
      <c r="P26" s="726">
        <f>compofiinc!AY18</f>
        <v>4.9902636063775881E-2</v>
      </c>
      <c r="Q26" s="714">
        <f>compofiinc!AZ18</f>
        <v>3.0057812608517059E-2</v>
      </c>
      <c r="R26" s="125">
        <f>compofiinc!BA18</f>
        <v>2.6456228820640674E-3</v>
      </c>
      <c r="S26" s="125">
        <f>compofiinc!BB18</f>
        <v>6.1870786336435798E-3</v>
      </c>
      <c r="T26" s="125">
        <f>compofiinc!BC18</f>
        <v>1.7060690018768893E-2</v>
      </c>
      <c r="U26" s="125">
        <f>compofiinc!BD18</f>
        <v>3.061009534398812E-3</v>
      </c>
      <c r="V26" s="165">
        <f>compofiinc!BE18</f>
        <v>1.1034106550808205E-3</v>
      </c>
    </row>
    <row r="27" spans="1:22">
      <c r="A27" s="130">
        <v>1930</v>
      </c>
      <c r="B27" s="693">
        <f>compofiinc!AK19</f>
        <v>0.13204208063817591</v>
      </c>
      <c r="C27" s="700">
        <f>compofiinc!AL19</f>
        <v>0.12417256771537881</v>
      </c>
      <c r="D27" s="543">
        <f>compofiinc!AM19</f>
        <v>3.4523705769919671E-2</v>
      </c>
      <c r="E27" s="543">
        <f>compofiinc!AN19</f>
        <v>1.7233258698595804E-2</v>
      </c>
      <c r="F27" s="543">
        <f>compofiinc!AO19</f>
        <v>5.0743494113571541E-2</v>
      </c>
      <c r="G27" s="543">
        <f>compofiinc!AP19</f>
        <v>1.3123185981363425E-2</v>
      </c>
      <c r="H27" s="543">
        <f>compofiinc!AQ19</f>
        <v>8.548923151928357E-3</v>
      </c>
      <c r="I27" s="710">
        <f>compofiinc!AR19</f>
        <v>7.0742560079510963E-2</v>
      </c>
      <c r="J27" s="716">
        <f>compofiinc!AS19</f>
        <v>6.4017230324275379E-2</v>
      </c>
      <c r="K27" s="129">
        <f>compofiinc!AT19</f>
        <v>1.2244166207007334E-2</v>
      </c>
      <c r="L27" s="129">
        <f>compofiinc!AU19</f>
        <v>6.8791567166646321E-3</v>
      </c>
      <c r="M27" s="129">
        <f>compofiinc!AV19</f>
        <v>3.4447492661595698E-2</v>
      </c>
      <c r="N27" s="129">
        <f>compofiinc!AW19</f>
        <v>6.4749555198043152E-3</v>
      </c>
      <c r="O27" s="129">
        <f>compofiinc!AX19</f>
        <v>3.9714592192034055E-3</v>
      </c>
      <c r="P27" s="728">
        <f>compofiinc!AY19</f>
        <v>2.844552268674104E-2</v>
      </c>
      <c r="Q27" s="716">
        <f>compofiinc!AZ19</f>
        <v>2.3887538491116418E-2</v>
      </c>
      <c r="R27" s="129">
        <f>compofiinc!BA19</f>
        <v>2.9100780110079992E-3</v>
      </c>
      <c r="S27" s="129">
        <f>compofiinc!BB19</f>
        <v>1.6058103531729579E-3</v>
      </c>
      <c r="T27" s="129">
        <f>compofiinc!BC19</f>
        <v>1.6496740677929594E-2</v>
      </c>
      <c r="U27" s="129">
        <f>compofiinc!BD19</f>
        <v>1.9413632504761565E-3</v>
      </c>
      <c r="V27" s="169">
        <f>compofiinc!BE19</f>
        <v>9.3354619852970922E-4</v>
      </c>
    </row>
    <row r="28" spans="1:22">
      <c r="A28" s="126">
        <v>1931</v>
      </c>
      <c r="B28" s="689">
        <f>compofiinc!AK20</f>
        <v>0.1156577860672362</v>
      </c>
      <c r="C28" s="697">
        <f>compofiinc!AL20</f>
        <v>0.1132377133774588</v>
      </c>
      <c r="D28" s="539">
        <f>compofiinc!AM20</f>
        <v>3.5831931800728918E-2</v>
      </c>
      <c r="E28" s="539">
        <f>compofiinc!AN20</f>
        <v>1.4870384350355707E-2</v>
      </c>
      <c r="F28" s="539">
        <f>compofiinc!AO20</f>
        <v>4.2143489559375795E-2</v>
      </c>
      <c r="G28" s="539">
        <f>compofiinc!AP20</f>
        <v>1.2379916925381686E-2</v>
      </c>
      <c r="H28" s="539">
        <f>compofiinc!AQ20</f>
        <v>8.0120838768237349E-3</v>
      </c>
      <c r="I28" s="708">
        <f>compofiinc!AR20</f>
        <v>5.893396822508664E-2</v>
      </c>
      <c r="J28" s="714">
        <f>compofiinc!AS20</f>
        <v>5.675144534188379E-2</v>
      </c>
      <c r="K28" s="125">
        <f>compofiinc!AT20</f>
        <v>1.2398599247646769E-2</v>
      </c>
      <c r="L28" s="125">
        <f>compofiinc!AU20</f>
        <v>5.8765324765034932E-3</v>
      </c>
      <c r="M28" s="125">
        <f>compofiinc!AV20</f>
        <v>2.8624809900131352E-2</v>
      </c>
      <c r="N28" s="125">
        <f>compofiinc!AW20</f>
        <v>5.9947118019562937E-3</v>
      </c>
      <c r="O28" s="125">
        <f>compofiinc!AX20</f>
        <v>3.8568667343014105E-3</v>
      </c>
      <c r="P28" s="726">
        <f>compofiinc!AY20</f>
        <v>2.249901388284517E-2</v>
      </c>
      <c r="Q28" s="714">
        <f>compofiinc!AZ20</f>
        <v>2.0744133398493177E-2</v>
      </c>
      <c r="R28" s="125">
        <f>compofiinc!BA20</f>
        <v>2.6678653935290038E-3</v>
      </c>
      <c r="S28" s="125">
        <f>compofiinc!BB20</f>
        <v>1.3500916498953275E-3</v>
      </c>
      <c r="T28" s="125">
        <f>compofiinc!BC20</f>
        <v>1.4072373591514848E-2</v>
      </c>
      <c r="U28" s="125">
        <f>compofiinc!BD20</f>
        <v>1.7511408010849811E-3</v>
      </c>
      <c r="V28" s="165">
        <f>compofiinc!BE20</f>
        <v>9.0271452110477933E-4</v>
      </c>
    </row>
    <row r="29" spans="1:22">
      <c r="A29" s="126">
        <v>1932</v>
      </c>
      <c r="B29" s="689">
        <f>compofiinc!AK21</f>
        <v>0.1162300661333614</v>
      </c>
      <c r="C29" s="697">
        <f>compofiinc!AL21</f>
        <v>0.11548961982268009</v>
      </c>
      <c r="D29" s="539">
        <f>compofiinc!AM21</f>
        <v>4.2352027917183899E-2</v>
      </c>
      <c r="E29" s="539">
        <f>compofiinc!AN21</f>
        <v>1.3945843736318761E-2</v>
      </c>
      <c r="F29" s="539">
        <f>compofiinc!AO21</f>
        <v>3.7463477965088088E-2</v>
      </c>
      <c r="G29" s="539">
        <f>compofiinc!AP21</f>
        <v>1.3038920278869458E-2</v>
      </c>
      <c r="H29" s="539">
        <f>compofiinc!AQ21</f>
        <v>8.6893242643104624E-3</v>
      </c>
      <c r="I29" s="708">
        <f>compofiinc!AR21</f>
        <v>5.9695090930959031E-2</v>
      </c>
      <c r="J29" s="714">
        <f>compofiinc!AS21</f>
        <v>5.8962244962743895E-2</v>
      </c>
      <c r="K29" s="125">
        <f>compofiinc!AT21</f>
        <v>1.5130475492338868E-2</v>
      </c>
      <c r="L29" s="125">
        <f>compofiinc!AU21</f>
        <v>6.1036954836588674E-3</v>
      </c>
      <c r="M29" s="125">
        <f>compofiinc!AV21</f>
        <v>2.6486468807204705E-2</v>
      </c>
      <c r="N29" s="125">
        <f>compofiinc!AW21</f>
        <v>6.7504183407800641E-3</v>
      </c>
      <c r="O29" s="125">
        <f>compofiinc!AX21</f>
        <v>4.4911604103188823E-3</v>
      </c>
      <c r="P29" s="726">
        <f>compofiinc!AY21</f>
        <v>1.989468475619947E-2</v>
      </c>
      <c r="Q29" s="714">
        <f>compofiinc!AZ21</f>
        <v>1.9264855493777391E-2</v>
      </c>
      <c r="R29" s="125">
        <f>compofiinc!BA21</f>
        <v>3.0104245659921011E-3</v>
      </c>
      <c r="S29" s="125">
        <f>compofiinc!BB21</f>
        <v>1.3230016377332383E-3</v>
      </c>
      <c r="T29" s="125">
        <f>compofiinc!BC21</f>
        <v>1.2324425581706013E-2</v>
      </c>
      <c r="U29" s="125">
        <f>compofiinc!BD21</f>
        <v>1.6458362102772792E-3</v>
      </c>
      <c r="V29" s="165">
        <f>compofiinc!BE21</f>
        <v>9.6114196359540615E-4</v>
      </c>
    </row>
    <row r="30" spans="1:22">
      <c r="A30" s="126">
        <v>1933</v>
      </c>
      <c r="B30" s="689">
        <f>compofiinc!AK22</f>
        <v>0.1246465948030035</v>
      </c>
      <c r="C30" s="697">
        <f>compofiinc!AL22</f>
        <v>0.11778683388669769</v>
      </c>
      <c r="D30" s="539">
        <f>compofiinc!AM22</f>
        <v>4.467335589818764E-2</v>
      </c>
      <c r="E30" s="539">
        <f>compofiinc!AN22</f>
        <v>2.0288826560415984E-2</v>
      </c>
      <c r="F30" s="539">
        <f>compofiinc!AO22</f>
        <v>3.2981743727967701E-2</v>
      </c>
      <c r="G30" s="539">
        <f>compofiinc!AP22</f>
        <v>1.1871658636210784E-2</v>
      </c>
      <c r="H30" s="539">
        <f>compofiinc!AQ22</f>
        <v>7.9701602190380607E-3</v>
      </c>
      <c r="I30" s="708">
        <f>compofiinc!AR22</f>
        <v>6.6088668867149897E-2</v>
      </c>
      <c r="J30" s="714">
        <f>compofiinc!AS22</f>
        <v>6.0544782496875317E-2</v>
      </c>
      <c r="K30" s="125">
        <f>compofiinc!AT22</f>
        <v>1.6376808598502147E-2</v>
      </c>
      <c r="L30" s="125">
        <f>compofiinc!AU22</f>
        <v>1.0068916337814916E-2</v>
      </c>
      <c r="M30" s="125">
        <f>compofiinc!AV22</f>
        <v>2.3937688756526847E-2</v>
      </c>
      <c r="N30" s="125">
        <f>compofiinc!AW22</f>
        <v>6.1608959416625253E-3</v>
      </c>
      <c r="O30" s="125">
        <f>compofiinc!AX22</f>
        <v>3.9994944378292556E-3</v>
      </c>
      <c r="P30" s="726">
        <f>compofiinc!AY22</f>
        <v>2.3442619303236292E-2</v>
      </c>
      <c r="Q30" s="714">
        <f>compofiinc!AZ22</f>
        <v>2.0446143537247261E-2</v>
      </c>
      <c r="R30" s="125">
        <f>compofiinc!BA22</f>
        <v>3.1988447306731871E-3</v>
      </c>
      <c r="S30" s="125">
        <f>compofiinc!BB22</f>
        <v>2.9815319780314166E-3</v>
      </c>
      <c r="T30" s="125">
        <f>compofiinc!BC22</f>
        <v>1.1743304243494783E-2</v>
      </c>
      <c r="U30" s="125">
        <f>compofiinc!BD22</f>
        <v>1.6715264537593263E-3</v>
      </c>
      <c r="V30" s="165">
        <f>compofiinc!BE22</f>
        <v>8.4989832929988898E-4</v>
      </c>
    </row>
    <row r="31" spans="1:22">
      <c r="A31" s="126">
        <v>1934</v>
      </c>
      <c r="B31" s="689">
        <f>compofiinc!AK23</f>
        <v>0.1229505717806367</v>
      </c>
      <c r="C31" s="697">
        <f>compofiinc!AL23</f>
        <v>0.11795991103794061</v>
      </c>
      <c r="D31" s="539">
        <f>compofiinc!AM23</f>
        <v>4.2828053317735086E-2</v>
      </c>
      <c r="E31" s="539">
        <f>compofiinc!AN23</f>
        <v>1.9766748632717875E-2</v>
      </c>
      <c r="F31" s="539">
        <f>compofiinc!AO23</f>
        <v>3.7168080080005175E-2</v>
      </c>
      <c r="G31" s="539">
        <f>compofiinc!AP23</f>
        <v>1.0437537737602321E-2</v>
      </c>
      <c r="H31" s="539">
        <f>compofiinc!AQ23</f>
        <v>7.7592638005208872E-3</v>
      </c>
      <c r="I31" s="708">
        <f>compofiinc!AR23</f>
        <v>6.1291146492561711E-2</v>
      </c>
      <c r="J31" s="714">
        <f>compofiinc!AS23</f>
        <v>5.8236806287307798E-2</v>
      </c>
      <c r="K31" s="125">
        <f>compofiinc!AT23</f>
        <v>1.5160859343087134E-2</v>
      </c>
      <c r="L31" s="125">
        <f>compofiinc!AU23</f>
        <v>7.9215418040888032E-3</v>
      </c>
      <c r="M31" s="125">
        <f>compofiinc!AV23</f>
        <v>2.6455442828841345E-2</v>
      </c>
      <c r="N31" s="125">
        <f>compofiinc!AW23</f>
        <v>5.006723234455575E-3</v>
      </c>
      <c r="O31" s="125">
        <f>compofiinc!AX23</f>
        <v>3.6920926763962768E-3</v>
      </c>
      <c r="P31" s="726">
        <f>compofiinc!AY23</f>
        <v>2.0732433519932793E-2</v>
      </c>
      <c r="Q31" s="714">
        <f>compofiinc!AZ23</f>
        <v>1.921893982435639E-2</v>
      </c>
      <c r="R31" s="125">
        <f>compofiinc!BA23</f>
        <v>3.0066426852924351E-3</v>
      </c>
      <c r="S31" s="125">
        <f>compofiinc!BB23</f>
        <v>1.7709540324233675E-3</v>
      </c>
      <c r="T31" s="125">
        <f>compofiinc!BC23</f>
        <v>1.2423918545737935E-2</v>
      </c>
      <c r="U31" s="125">
        <f>compofiinc!BD23</f>
        <v>1.2105186461023399E-3</v>
      </c>
      <c r="V31" s="165">
        <f>compofiinc!BE23</f>
        <v>8.0685508358040354E-4</v>
      </c>
    </row>
    <row r="32" spans="1:22">
      <c r="A32" s="126">
        <v>1935</v>
      </c>
      <c r="B32" s="689">
        <f>compofiinc!AK24</f>
        <v>0.12634133834442149</v>
      </c>
      <c r="C32" s="697">
        <f>compofiinc!AL24</f>
        <v>0.11670526531390771</v>
      </c>
      <c r="D32" s="539">
        <f>compofiinc!AM24</f>
        <v>4.1714132344142313E-2</v>
      </c>
      <c r="E32" s="539">
        <f>compofiinc!AN24</f>
        <v>2.0335963724141801E-2</v>
      </c>
      <c r="F32" s="539">
        <f>compofiinc!AO24</f>
        <v>3.7822638564306572E-2</v>
      </c>
      <c r="G32" s="539">
        <f>compofiinc!AP24</f>
        <v>9.0329011396623384E-3</v>
      </c>
      <c r="H32" s="539">
        <f>compofiinc!AQ24</f>
        <v>7.7997520423871355E-3</v>
      </c>
      <c r="I32" s="708">
        <f>compofiinc!AR24</f>
        <v>6.3922876063773254E-2</v>
      </c>
      <c r="J32" s="714">
        <f>compofiinc!AS24</f>
        <v>5.7968718562550571E-2</v>
      </c>
      <c r="K32" s="125">
        <f>compofiinc!AT24</f>
        <v>1.4675471418037439E-2</v>
      </c>
      <c r="L32" s="125">
        <f>compofiinc!AU24</f>
        <v>8.6208403833000647E-3</v>
      </c>
      <c r="M32" s="125">
        <f>compofiinc!AV24</f>
        <v>2.6681599397975382E-2</v>
      </c>
      <c r="N32" s="125">
        <f>compofiinc!AW24</f>
        <v>4.2837476673209416E-3</v>
      </c>
      <c r="O32" s="125">
        <f>compofiinc!AX24</f>
        <v>3.7071060704624635E-3</v>
      </c>
      <c r="P32" s="726">
        <f>compofiinc!AY24</f>
        <v>2.187947926957198E-2</v>
      </c>
      <c r="Q32" s="714">
        <f>compofiinc!AZ24</f>
        <v>1.9463370851066041E-2</v>
      </c>
      <c r="R32" s="125">
        <f>compofiinc!BA24</f>
        <v>2.772267398326052E-3</v>
      </c>
      <c r="S32" s="125">
        <f>compofiinc!BB24</f>
        <v>2.2225512767325797E-3</v>
      </c>
      <c r="T32" s="125">
        <f>compofiinc!BC24</f>
        <v>1.260618146398108E-2</v>
      </c>
      <c r="U32" s="125">
        <f>compofiinc!BD24</f>
        <v>1.0075201685081118E-3</v>
      </c>
      <c r="V32" s="165">
        <f>compofiinc!BE24</f>
        <v>8.5494036070239167E-4</v>
      </c>
    </row>
    <row r="33" spans="1:22">
      <c r="A33" s="126">
        <v>1936</v>
      </c>
      <c r="B33" s="689">
        <f>compofiinc!AK25</f>
        <v>0.148582650333416</v>
      </c>
      <c r="C33" s="697">
        <f>compofiinc!AL25</f>
        <v>0.13369131687862881</v>
      </c>
      <c r="D33" s="539">
        <f>compofiinc!AM25</f>
        <v>4.1055822428193195E-2</v>
      </c>
      <c r="E33" s="539">
        <f>compofiinc!AN25</f>
        <v>2.3558913313238217E-2</v>
      </c>
      <c r="F33" s="539">
        <f>compofiinc!AO25</f>
        <v>5.3179528475899393E-2</v>
      </c>
      <c r="G33" s="539">
        <f>compofiinc!AP25</f>
        <v>7.2472272936788791E-3</v>
      </c>
      <c r="H33" s="539">
        <f>compofiinc!AQ25</f>
        <v>8.649908158025809E-3</v>
      </c>
      <c r="I33" s="708">
        <f>compofiinc!AR25</f>
        <v>7.5652325543874785E-2</v>
      </c>
      <c r="J33" s="714">
        <f>compofiinc!AS25</f>
        <v>6.6874494164752774E-2</v>
      </c>
      <c r="K33" s="125">
        <f>compofiinc!AT25</f>
        <v>1.4111310617000746E-2</v>
      </c>
      <c r="L33" s="125">
        <f>compofiinc!AU25</f>
        <v>9.7127957530086084E-3</v>
      </c>
      <c r="M33" s="125">
        <f>compofiinc!AV25</f>
        <v>3.5762371015411985E-2</v>
      </c>
      <c r="N33" s="125">
        <f>compofiinc!AW25</f>
        <v>3.2694883907007722E-3</v>
      </c>
      <c r="O33" s="125">
        <f>compofiinc!AX25</f>
        <v>4.0186033423250354E-3</v>
      </c>
      <c r="P33" s="726">
        <f>compofiinc!AY25</f>
        <v>2.5369178210276941E-2</v>
      </c>
      <c r="Q33" s="714">
        <f>compofiinc!AZ25</f>
        <v>2.234125970521314E-2</v>
      </c>
      <c r="R33" s="125">
        <f>compofiinc!BA25</f>
        <v>2.4104010917728605E-3</v>
      </c>
      <c r="S33" s="125">
        <f>compofiinc!BB25</f>
        <v>2.526243519119219E-3</v>
      </c>
      <c r="T33" s="125">
        <f>compofiinc!BC25</f>
        <v>1.5702100200984302E-2</v>
      </c>
      <c r="U33" s="125">
        <f>compofiinc!BD25</f>
        <v>7.6127757244463128E-4</v>
      </c>
      <c r="V33" s="165">
        <f>compofiinc!BE25</f>
        <v>9.4126710829489039E-4</v>
      </c>
    </row>
    <row r="34" spans="1:22">
      <c r="A34" s="126">
        <v>1937</v>
      </c>
      <c r="B34" s="689">
        <f>compofiinc!AK26</f>
        <v>0.1302364848807577</v>
      </c>
      <c r="C34" s="697">
        <f>compofiinc!AL26</f>
        <v>0.12415189081359169</v>
      </c>
      <c r="D34" s="539">
        <f>compofiinc!AM26</f>
        <v>3.9309162070343566E-2</v>
      </c>
      <c r="E34" s="539">
        <f>compofiinc!AN26</f>
        <v>2.0804647372049088E-2</v>
      </c>
      <c r="F34" s="539">
        <f>compofiinc!AO26</f>
        <v>4.9785274686900069E-2</v>
      </c>
      <c r="G34" s="539">
        <f>compofiinc!AP26</f>
        <v>6.1648498099140595E-3</v>
      </c>
      <c r="H34" s="539">
        <f>compofiinc!AQ26</f>
        <v>8.0877576764661809E-3</v>
      </c>
      <c r="I34" s="708">
        <f>compofiinc!AR26</f>
        <v>6.4944611660107621E-2</v>
      </c>
      <c r="J34" s="714">
        <f>compofiinc!AS26</f>
        <v>6.1611817866289852E-2</v>
      </c>
      <c r="K34" s="125">
        <f>compofiinc!AT26</f>
        <v>1.3923611927394081E-2</v>
      </c>
      <c r="L34" s="125">
        <f>compofiinc!AU26</f>
        <v>7.6989549608679373E-3</v>
      </c>
      <c r="M34" s="125">
        <f>compofiinc!AV26</f>
        <v>3.3455491381966268E-2</v>
      </c>
      <c r="N34" s="125">
        <f>compofiinc!AW26</f>
        <v>2.7322940484478791E-3</v>
      </c>
      <c r="O34" s="125">
        <f>compofiinc!AX26</f>
        <v>3.8013037757887815E-3</v>
      </c>
      <c r="P34" s="726">
        <f>compofiinc!AY26</f>
        <v>2.174382143155763E-2</v>
      </c>
      <c r="Q34" s="714">
        <f>compofiinc!AZ26</f>
        <v>2.0155380578081701E-2</v>
      </c>
      <c r="R34" s="125">
        <f>compofiinc!BA26</f>
        <v>2.5123087429093525E-3</v>
      </c>
      <c r="S34" s="125">
        <f>compofiinc!BB26</f>
        <v>1.450546891793879E-3</v>
      </c>
      <c r="T34" s="125">
        <f>compofiinc!BC26</f>
        <v>1.4620702497437511E-2</v>
      </c>
      <c r="U34" s="125">
        <f>compofiinc!BD26</f>
        <v>6.3494186376399856E-4</v>
      </c>
      <c r="V34" s="165">
        <f>compofiinc!BE26</f>
        <v>9.3680957545399927E-4</v>
      </c>
    </row>
    <row r="35" spans="1:22">
      <c r="A35" s="126">
        <v>1938</v>
      </c>
      <c r="B35" s="689">
        <f>compofiinc!AK27</f>
        <v>0.11775878298539791</v>
      </c>
      <c r="C35" s="697">
        <f>compofiinc!AL27</f>
        <v>0.10816366723209651</v>
      </c>
      <c r="D35" s="539">
        <f>compofiinc!AM27</f>
        <v>4.1024810047019536E-2</v>
      </c>
      <c r="E35" s="539">
        <f>compofiinc!AN27</f>
        <v>2.0561436879500117E-2</v>
      </c>
      <c r="F35" s="539">
        <f>compofiinc!AO27</f>
        <v>3.3913798512673107E-2</v>
      </c>
      <c r="G35" s="539">
        <f>compofiinc!AP27</f>
        <v>5.7535592900658673E-3</v>
      </c>
      <c r="H35" s="539">
        <f>compofiinc!AQ27</f>
        <v>6.9100625028378848E-3</v>
      </c>
      <c r="I35" s="708">
        <f>compofiinc!AR27</f>
        <v>5.883863074939498E-2</v>
      </c>
      <c r="J35" s="714">
        <f>compofiinc!AS27</f>
        <v>5.1557203044317462E-2</v>
      </c>
      <c r="K35" s="125">
        <f>compofiinc!AT27</f>
        <v>1.5140019179512699E-2</v>
      </c>
      <c r="L35" s="125">
        <f>compofiinc!AU27</f>
        <v>8.0419279266755652E-3</v>
      </c>
      <c r="M35" s="125">
        <f>compofiinc!AV27</f>
        <v>2.281232047382695E-2</v>
      </c>
      <c r="N35" s="125">
        <f>compofiinc!AW27</f>
        <v>2.4931330255315936E-3</v>
      </c>
      <c r="O35" s="125">
        <f>compofiinc!AX27</f>
        <v>3.0698024387706582E-3</v>
      </c>
      <c r="P35" s="726">
        <f>compofiinc!AY27</f>
        <v>2.1945121575450068E-2</v>
      </c>
      <c r="Q35" s="714">
        <f>compofiinc!AZ27</f>
        <v>1.666463026152246E-2</v>
      </c>
      <c r="R35" s="125">
        <f>compofiinc!BA27</f>
        <v>3.1567412004765765E-3</v>
      </c>
      <c r="S35" s="125">
        <f>compofiinc!BB27</f>
        <v>1.5767717816468241E-3</v>
      </c>
      <c r="T35" s="125">
        <f>compofiinc!BC27</f>
        <v>1.0606386406932967E-2</v>
      </c>
      <c r="U35" s="125">
        <f>compofiinc!BD27</f>
        <v>5.6538063295258009E-4</v>
      </c>
      <c r="V35" s="165">
        <f>compofiinc!BE27</f>
        <v>7.5935023951351102E-4</v>
      </c>
    </row>
    <row r="36" spans="1:22">
      <c r="A36" s="128">
        <v>1939</v>
      </c>
      <c r="B36" s="692">
        <f>compofiinc!AK28</f>
        <v>0.120577644293693</v>
      </c>
      <c r="C36" s="699">
        <f>compofiinc!AL28</f>
        <v>0.11365322329433999</v>
      </c>
      <c r="D36" s="541">
        <f>compofiinc!AM28</f>
        <v>3.9869084129815886E-2</v>
      </c>
      <c r="E36" s="541">
        <f>compofiinc!AN28</f>
        <v>2.2542156608548074E-2</v>
      </c>
      <c r="F36" s="541">
        <f>compofiinc!AO28</f>
        <v>3.8392682419876721E-2</v>
      </c>
      <c r="G36" s="541">
        <f>compofiinc!AP28</f>
        <v>5.5551723689925558E-3</v>
      </c>
      <c r="H36" s="541">
        <f>compofiinc!AQ28</f>
        <v>7.294127767106761E-3</v>
      </c>
      <c r="I36" s="709">
        <f>compofiinc!AR28</f>
        <v>5.8716316119173086E-2</v>
      </c>
      <c r="J36" s="715">
        <f>compofiinc!AS28</f>
        <v>5.450964992549627E-2</v>
      </c>
      <c r="K36" s="127">
        <f>compofiinc!AT28</f>
        <v>1.4467107527289297E-2</v>
      </c>
      <c r="L36" s="127">
        <f>compofiinc!AU28</f>
        <v>8.3025466217032939E-3</v>
      </c>
      <c r="M36" s="127">
        <f>compofiinc!AV28</f>
        <v>2.599419592617434E-2</v>
      </c>
      <c r="N36" s="127">
        <f>compofiinc!AW28</f>
        <v>2.4044345030002183E-3</v>
      </c>
      <c r="O36" s="127">
        <f>compofiinc!AX28</f>
        <v>3.341365347329114E-3</v>
      </c>
      <c r="P36" s="727">
        <f>compofiinc!AY28</f>
        <v>1.9634411446568061E-2</v>
      </c>
      <c r="Q36" s="715">
        <f>compofiinc!AZ28</f>
        <v>1.7412602984471628E-2</v>
      </c>
      <c r="R36" s="127">
        <f>compofiinc!BA28</f>
        <v>2.8406123963573265E-3</v>
      </c>
      <c r="S36" s="127">
        <f>compofiinc!BB28</f>
        <v>1.4083617425315175E-3</v>
      </c>
      <c r="T36" s="127">
        <f>compofiinc!BC28</f>
        <v>1.1811046523877083E-2</v>
      </c>
      <c r="U36" s="127">
        <f>compofiinc!BD28</f>
        <v>5.323891709496986E-4</v>
      </c>
      <c r="V36" s="167">
        <f>compofiinc!BE28</f>
        <v>8.2019315075600489E-4</v>
      </c>
    </row>
    <row r="37" spans="1:22">
      <c r="A37" s="126">
        <v>1940</v>
      </c>
      <c r="B37" s="689">
        <f>compofiinc!AK29</f>
        <v>0.12333319044421859</v>
      </c>
      <c r="C37" s="697">
        <f>compofiinc!AL29</f>
        <v>0.11661304145489529</v>
      </c>
      <c r="D37" s="539">
        <f>compofiinc!AM29</f>
        <v>4.1241627237432923E-2</v>
      </c>
      <c r="E37" s="539">
        <f>compofiinc!AN29</f>
        <v>2.4524154995382894E-2</v>
      </c>
      <c r="F37" s="539">
        <f>compofiinc!AO29</f>
        <v>3.8690006331244212E-2</v>
      </c>
      <c r="G37" s="539">
        <f>compofiinc!AP29</f>
        <v>4.8684953772519662E-3</v>
      </c>
      <c r="H37" s="539">
        <f>compofiinc!AQ29</f>
        <v>7.2887575135832999E-3</v>
      </c>
      <c r="I37" s="708">
        <f>compofiinc!AR29</f>
        <v>6.0051766194718165E-2</v>
      </c>
      <c r="J37" s="714">
        <f>compofiinc!AS29</f>
        <v>5.573196208091187E-2</v>
      </c>
      <c r="K37" s="125">
        <f>compofiinc!AT29</f>
        <v>1.5148561239237813E-2</v>
      </c>
      <c r="L37" s="125">
        <f>compofiinc!AU29</f>
        <v>9.1810645915827074E-3</v>
      </c>
      <c r="M37" s="125">
        <f>compofiinc!AV29</f>
        <v>2.598730452261935E-2</v>
      </c>
      <c r="N37" s="125">
        <f>compofiinc!AW29</f>
        <v>2.0865959654742181E-3</v>
      </c>
      <c r="O37" s="125">
        <f>compofiinc!AX29</f>
        <v>3.3284357619977746E-3</v>
      </c>
      <c r="P37" s="726">
        <f>compofiinc!AY29</f>
        <v>2.0436137401820011E-2</v>
      </c>
      <c r="Q37" s="714">
        <f>compofiinc!AZ29</f>
        <v>1.7740378459074349E-2</v>
      </c>
      <c r="R37" s="125">
        <f>compofiinc!BA29</f>
        <v>2.8933118767665287E-3</v>
      </c>
      <c r="S37" s="125">
        <f>compofiinc!BB29</f>
        <v>1.6760179006246553E-3</v>
      </c>
      <c r="T37" s="125">
        <f>compofiinc!BC29</f>
        <v>1.1864596981750023E-2</v>
      </c>
      <c r="U37" s="125">
        <f>compofiinc!BD29</f>
        <v>4.8638180383007908E-4</v>
      </c>
      <c r="V37" s="165">
        <f>compofiinc!BE29</f>
        <v>8.2006989610306218E-4</v>
      </c>
    </row>
    <row r="38" spans="1:22">
      <c r="A38" s="126">
        <v>1941</v>
      </c>
      <c r="B38" s="689">
        <f>compofiinc!AK30</f>
        <v>0.11861890585392031</v>
      </c>
      <c r="C38" s="697">
        <f>compofiinc!AL30</f>
        <v>0.11148372327385819</v>
      </c>
      <c r="D38" s="539">
        <f>compofiinc!AM30</f>
        <v>3.9260844412010346E-2</v>
      </c>
      <c r="E38" s="539">
        <f>compofiinc!AN30</f>
        <v>3.1320648366004379E-2</v>
      </c>
      <c r="F38" s="539">
        <f>compofiinc!AO30</f>
        <v>3.1520523315542011E-2</v>
      </c>
      <c r="G38" s="539">
        <f>compofiinc!AP30</f>
        <v>3.4807514259319384E-3</v>
      </c>
      <c r="H38" s="539">
        <f>compofiinc!AQ30</f>
        <v>5.9009557543695211E-3</v>
      </c>
      <c r="I38" s="708">
        <f>compofiinc!AR30</f>
        <v>5.8065009852960155E-2</v>
      </c>
      <c r="J38" s="714">
        <f>compofiinc!AS30</f>
        <v>5.2893892210692288E-2</v>
      </c>
      <c r="K38" s="125">
        <f>compofiinc!AT30</f>
        <v>1.4797069993849752E-2</v>
      </c>
      <c r="L38" s="125">
        <f>compofiinc!AU30</f>
        <v>1.3282878042748933E-2</v>
      </c>
      <c r="M38" s="125">
        <f>compofiinc!AV30</f>
        <v>2.067873641794421E-2</v>
      </c>
      <c r="N38" s="125">
        <f>compofiinc!AW30</f>
        <v>1.454931113572186E-3</v>
      </c>
      <c r="O38" s="125">
        <f>compofiinc!AX30</f>
        <v>2.6802766425772094E-3</v>
      </c>
      <c r="P38" s="726">
        <f>compofiinc!AY30</f>
        <v>1.9771783137308981E-2</v>
      </c>
      <c r="Q38" s="714">
        <f>compofiinc!AZ30</f>
        <v>1.6290480751623121E-2</v>
      </c>
      <c r="R38" s="125">
        <f>compofiinc!BA30</f>
        <v>2.7296358269029569E-3</v>
      </c>
      <c r="S38" s="125">
        <f>compofiinc!BB30</f>
        <v>3.1655654461696168E-3</v>
      </c>
      <c r="T38" s="125">
        <f>compofiinc!BC30</f>
        <v>9.3475844242860862E-3</v>
      </c>
      <c r="U38" s="125">
        <f>compofiinc!BD30</f>
        <v>3.5723000250436048E-4</v>
      </c>
      <c r="V38" s="165">
        <f>compofiinc!BE30</f>
        <v>6.9046505176009992E-4</v>
      </c>
    </row>
    <row r="39" spans="1:22">
      <c r="A39" s="126">
        <v>1942</v>
      </c>
      <c r="B39" s="689">
        <f>compofiinc!AK31</f>
        <v>0.1006676677260311</v>
      </c>
      <c r="C39" s="697">
        <f>compofiinc!AL31</f>
        <v>9.5950203764281386E-2</v>
      </c>
      <c r="D39" s="539">
        <f>compofiinc!AM31</f>
        <v>3.1379338310709722E-2</v>
      </c>
      <c r="E39" s="539">
        <f>compofiinc!AN31</f>
        <v>3.6498684997629455E-2</v>
      </c>
      <c r="F39" s="539">
        <f>compofiinc!AO31</f>
        <v>2.0981412684266541E-2</v>
      </c>
      <c r="G39" s="539">
        <f>compofiinc!AP31</f>
        <v>2.6679609431264381E-3</v>
      </c>
      <c r="H39" s="539">
        <f>compofiinc!AQ31</f>
        <v>4.4228068285492418E-3</v>
      </c>
      <c r="I39" s="708">
        <f>compofiinc!AR31</f>
        <v>4.8115929755329689E-2</v>
      </c>
      <c r="J39" s="714">
        <f>compofiinc!AS31</f>
        <v>4.4770738727901757E-2</v>
      </c>
      <c r="K39" s="125">
        <f>compofiinc!AT31</f>
        <v>1.1316080214467722E-2</v>
      </c>
      <c r="L39" s="125">
        <f>compofiinc!AU31</f>
        <v>1.7627939815717079E-2</v>
      </c>
      <c r="M39" s="125">
        <f>compofiinc!AV31</f>
        <v>1.2875481888861737E-2</v>
      </c>
      <c r="N39" s="125">
        <f>compofiinc!AW31</f>
        <v>1.0895661287311155E-3</v>
      </c>
      <c r="O39" s="125">
        <f>compofiinc!AX31</f>
        <v>1.8616706801241056E-3</v>
      </c>
      <c r="P39" s="726">
        <f>compofiinc!AY31</f>
        <v>1.545771434556425E-2</v>
      </c>
      <c r="Q39" s="714">
        <f>compofiinc!AZ31</f>
        <v>1.321699092374343E-2</v>
      </c>
      <c r="R39" s="125">
        <f>compofiinc!BA31</f>
        <v>1.7541987910805277E-3</v>
      </c>
      <c r="S39" s="125">
        <f>compofiinc!BB31</f>
        <v>5.5961101707885062E-3</v>
      </c>
      <c r="T39" s="125">
        <f>compofiinc!BC31</f>
        <v>5.1929977996823954E-3</v>
      </c>
      <c r="U39" s="125">
        <f>compofiinc!BD31</f>
        <v>2.4510448526290077E-4</v>
      </c>
      <c r="V39" s="165">
        <f>compofiinc!BE31</f>
        <v>4.2857967692909948E-4</v>
      </c>
    </row>
    <row r="40" spans="1:22">
      <c r="A40" s="126">
        <v>1943</v>
      </c>
      <c r="B40" s="689">
        <f>compofiinc!AK32</f>
        <v>9.1478280557804131E-2</v>
      </c>
      <c r="C40" s="697">
        <f>compofiinc!AL32</f>
        <v>8.4288619326815792E-2</v>
      </c>
      <c r="D40" s="539">
        <f>compofiinc!AM32</f>
        <v>2.3045750160042712E-2</v>
      </c>
      <c r="E40" s="539">
        <f>compofiinc!AN32</f>
        <v>3.9606095256763493E-2</v>
      </c>
      <c r="F40" s="539">
        <f>compofiinc!AO32</f>
        <v>1.6215238610639754E-2</v>
      </c>
      <c r="G40" s="539">
        <f>compofiinc!AP32</f>
        <v>2.1422038142379428E-3</v>
      </c>
      <c r="H40" s="539">
        <f>compofiinc!AQ32</f>
        <v>3.2793314851318951E-3</v>
      </c>
      <c r="I40" s="708">
        <f>compofiinc!AR32</f>
        <v>4.2628729222402739E-2</v>
      </c>
      <c r="J40" s="714">
        <f>compofiinc!AS32</f>
        <v>3.7832686913105353E-2</v>
      </c>
      <c r="K40" s="125">
        <f>compofiinc!AT32</f>
        <v>8.0224611319737044E-3</v>
      </c>
      <c r="L40" s="125">
        <f>compofiinc!AU32</f>
        <v>1.7692887375161555E-2</v>
      </c>
      <c r="M40" s="125">
        <f>compofiinc!AV32</f>
        <v>9.8121252747570744E-3</v>
      </c>
      <c r="N40" s="125">
        <f>compofiinc!AW32</f>
        <v>9.1205204506016014E-4</v>
      </c>
      <c r="O40" s="125">
        <f>compofiinc!AX32</f>
        <v>1.3931610861528583E-3</v>
      </c>
      <c r="P40" s="726">
        <f>compofiinc!AY32</f>
        <v>1.235124813437332E-2</v>
      </c>
      <c r="Q40" s="714">
        <f>compofiinc!AZ32</f>
        <v>9.7267087256462537E-3</v>
      </c>
      <c r="R40" s="125">
        <f>compofiinc!BA32</f>
        <v>1.1180990558387455E-3</v>
      </c>
      <c r="S40" s="125">
        <f>compofiinc!BB32</f>
        <v>4.35400495269653E-3</v>
      </c>
      <c r="T40" s="125">
        <f>compofiinc!BC32</f>
        <v>3.7299546187054733E-3</v>
      </c>
      <c r="U40" s="125">
        <f>compofiinc!BD32</f>
        <v>2.22108306213417E-4</v>
      </c>
      <c r="V40" s="165">
        <f>compofiinc!BE32</f>
        <v>3.0254179219208832E-4</v>
      </c>
    </row>
    <row r="41" spans="1:22">
      <c r="A41" s="126">
        <v>1944</v>
      </c>
      <c r="B41" s="689">
        <f>compofiinc!AK33</f>
        <v>8.2574939328391106E-2</v>
      </c>
      <c r="C41" s="697">
        <f>compofiinc!AL33</f>
        <v>7.6036185090145494E-2</v>
      </c>
      <c r="D41" s="539">
        <f>compofiinc!AM33</f>
        <v>2.1382396830490952E-2</v>
      </c>
      <c r="E41" s="539">
        <f>compofiinc!AN33</f>
        <v>3.5633852791854215E-2</v>
      </c>
      <c r="F41" s="539">
        <f>compofiinc!AO33</f>
        <v>1.3927384896776258E-2</v>
      </c>
      <c r="G41" s="539">
        <f>compofiinc!AP33</f>
        <v>1.8930569871013986E-3</v>
      </c>
      <c r="H41" s="539">
        <f>compofiinc!AQ33</f>
        <v>3.1956901031167258E-3</v>
      </c>
      <c r="I41" s="708">
        <f>compofiinc!AR33</f>
        <v>3.7556085801448078E-2</v>
      </c>
      <c r="J41" s="714">
        <f>compofiinc!AS33</f>
        <v>3.3274228934788347E-2</v>
      </c>
      <c r="K41" s="125">
        <f>compofiinc!AT33</f>
        <v>7.3479458028667408E-3</v>
      </c>
      <c r="L41" s="125">
        <f>compofiinc!AU33</f>
        <v>1.5196877911033503E-2</v>
      </c>
      <c r="M41" s="125">
        <f>compofiinc!AV33</f>
        <v>8.5509587339990135E-3</v>
      </c>
      <c r="N41" s="125">
        <f>compofiinc!AW33</f>
        <v>8.2578598867070021E-4</v>
      </c>
      <c r="O41" s="125">
        <f>compofiinc!AX33</f>
        <v>1.348876216850704E-3</v>
      </c>
      <c r="P41" s="726">
        <f>compofiinc!AY33</f>
        <v>1.1642370843730741E-2</v>
      </c>
      <c r="Q41" s="714">
        <f>compofiinc!AZ33</f>
        <v>9.240911360951223E-3</v>
      </c>
      <c r="R41" s="125">
        <f>compofiinc!BA33</f>
        <v>1.1562751788536587E-3</v>
      </c>
      <c r="S41" s="125">
        <f>compofiinc!BB33</f>
        <v>3.6571605824864094E-3</v>
      </c>
      <c r="T41" s="125">
        <f>compofiinc!BC33</f>
        <v>3.8625483598469595E-3</v>
      </c>
      <c r="U41" s="125">
        <f>compofiinc!BD33</f>
        <v>2.3010773567420402E-4</v>
      </c>
      <c r="V41" s="165">
        <f>compofiinc!BE33</f>
        <v>3.3278209010446447E-4</v>
      </c>
    </row>
    <row r="42" spans="1:22">
      <c r="A42" s="126">
        <v>1945</v>
      </c>
      <c r="B42" s="689">
        <f>compofiinc!AK34</f>
        <v>9.138062880728734E-2</v>
      </c>
      <c r="C42" s="697">
        <f>compofiinc!AL34</f>
        <v>7.8688286470742441E-2</v>
      </c>
      <c r="D42" s="539">
        <f>compofiinc!AM34</f>
        <v>2.1527361845585583E-2</v>
      </c>
      <c r="E42" s="539">
        <f>compofiinc!AN34</f>
        <v>3.792639749039519E-2</v>
      </c>
      <c r="F42" s="539">
        <f>compofiinc!AO34</f>
        <v>1.3889149997354418E-2</v>
      </c>
      <c r="G42" s="539">
        <f>compofiinc!AP34</f>
        <v>2.0115989210173291E-3</v>
      </c>
      <c r="H42" s="539">
        <f>compofiinc!AQ34</f>
        <v>3.3336982206141363E-3</v>
      </c>
      <c r="I42" s="708">
        <f>compofiinc!AR34</f>
        <v>4.1591811045259677E-2</v>
      </c>
      <c r="J42" s="714">
        <f>compofiinc!AS34</f>
        <v>3.3188697173565498E-2</v>
      </c>
      <c r="K42" s="125">
        <f>compofiinc!AT34</f>
        <v>7.2294280809243302E-3</v>
      </c>
      <c r="L42" s="125">
        <f>compofiinc!AU34</f>
        <v>1.5119972062916714E-2</v>
      </c>
      <c r="M42" s="125">
        <f>compofiinc!AV34</f>
        <v>8.5321251775116718E-3</v>
      </c>
      <c r="N42" s="125">
        <f>compofiinc!AW34</f>
        <v>9.1081869041834758E-4</v>
      </c>
      <c r="O42" s="125">
        <f>compofiinc!AX34</f>
        <v>1.3964946095004445E-3</v>
      </c>
      <c r="P42" s="726">
        <f>compofiinc!AY34</f>
        <v>1.2633914667333801E-2</v>
      </c>
      <c r="Q42" s="714">
        <f>compofiinc!AZ34</f>
        <v>8.4491417334779453E-3</v>
      </c>
      <c r="R42" s="125">
        <f>compofiinc!BA34</f>
        <v>1.1303306689142687E-3</v>
      </c>
      <c r="S42" s="125">
        <f>compofiinc!BB34</f>
        <v>2.9613110746918468E-3</v>
      </c>
      <c r="T42" s="125">
        <f>compofiinc!BC34</f>
        <v>3.7619910582080921E-3</v>
      </c>
      <c r="U42" s="125">
        <f>compofiinc!BD34</f>
        <v>2.624662364991396E-4</v>
      </c>
      <c r="V42" s="165">
        <f>compofiinc!BE34</f>
        <v>3.330552889860049E-4</v>
      </c>
    </row>
    <row r="43" spans="1:22">
      <c r="A43" s="126">
        <v>1946</v>
      </c>
      <c r="B43" s="689">
        <f>compofiinc!AK35</f>
        <v>9.612431985405244E-2</v>
      </c>
      <c r="C43" s="697">
        <f>compofiinc!AL35</f>
        <v>8.2807493281650546E-2</v>
      </c>
      <c r="D43" s="539">
        <f>compofiinc!AM35</f>
        <v>2.422549003327169E-2</v>
      </c>
      <c r="E43" s="539">
        <f>compofiinc!AN35</f>
        <v>3.6530883444546421E-2</v>
      </c>
      <c r="F43" s="539">
        <f>compofiinc!AO35</f>
        <v>1.6391786657240871E-2</v>
      </c>
      <c r="G43" s="539">
        <f>compofiinc!AP35</f>
        <v>2.0888131526550658E-3</v>
      </c>
      <c r="H43" s="539">
        <f>compofiinc!AQ35</f>
        <v>3.5724505941068978E-3</v>
      </c>
      <c r="I43" s="708">
        <f>compofiinc!AR35</f>
        <v>4.391740338619992E-2</v>
      </c>
      <c r="J43" s="714">
        <f>compofiinc!AS35</f>
        <v>3.4321167613422653E-2</v>
      </c>
      <c r="K43" s="125">
        <f>compofiinc!AT35</f>
        <v>8.2012306373454302E-3</v>
      </c>
      <c r="L43" s="125">
        <f>compofiinc!AU35</f>
        <v>1.3289087335125018E-2</v>
      </c>
      <c r="M43" s="125">
        <f>compofiinc!AV35</f>
        <v>1.0279484502372311E-2</v>
      </c>
      <c r="N43" s="125">
        <f>compofiinc!AW35</f>
        <v>9.8945680708589626E-4</v>
      </c>
      <c r="O43" s="125">
        <f>compofiinc!AX35</f>
        <v>1.5588535265488117E-3</v>
      </c>
      <c r="P43" s="726">
        <f>compofiinc!AY35</f>
        <v>1.47283742297185E-2</v>
      </c>
      <c r="Q43" s="714">
        <f>compofiinc!AZ35</f>
        <v>9.1638256707099307E-3</v>
      </c>
      <c r="R43" s="125">
        <f>compofiinc!BA35</f>
        <v>1.3834859038225999E-3</v>
      </c>
      <c r="S43" s="125">
        <f>compofiinc!BB35</f>
        <v>2.2367354274018384E-3</v>
      </c>
      <c r="T43" s="125">
        <f>compofiinc!BC35</f>
        <v>4.8090028805082615E-3</v>
      </c>
      <c r="U43" s="125">
        <f>compofiinc!BD35</f>
        <v>3.2842611273327583E-4</v>
      </c>
      <c r="V43" s="165">
        <f>compofiinc!BE35</f>
        <v>4.0676236578855447E-4</v>
      </c>
    </row>
    <row r="44" spans="1:22">
      <c r="A44" s="126">
        <v>1947</v>
      </c>
      <c r="B44" s="689">
        <f>compofiinc!AK36</f>
        <v>8.6136609273865794E-2</v>
      </c>
      <c r="C44" s="697">
        <f>compofiinc!AL36</f>
        <v>7.7074987317122604E-2</v>
      </c>
      <c r="D44" s="539">
        <f>compofiinc!AM36</f>
        <v>2.4597057403910726E-2</v>
      </c>
      <c r="E44" s="539">
        <f>compofiinc!AN36</f>
        <v>2.9031765306197176E-2</v>
      </c>
      <c r="F44" s="539">
        <f>compofiinc!AO36</f>
        <v>1.7816374303463452E-2</v>
      </c>
      <c r="G44" s="539">
        <f>compofiinc!AP36</f>
        <v>1.8056196388294336E-3</v>
      </c>
      <c r="H44" s="539">
        <f>compofiinc!AQ36</f>
        <v>3.824156582118756E-3</v>
      </c>
      <c r="I44" s="708">
        <f>compofiinc!AR36</f>
        <v>3.9182105759787582E-2</v>
      </c>
      <c r="J44" s="714">
        <f>compofiinc!AS36</f>
        <v>3.2356965444957558E-2</v>
      </c>
      <c r="K44" s="125">
        <f>compofiinc!AT36</f>
        <v>8.324865416107113E-3</v>
      </c>
      <c r="L44" s="125">
        <f>compofiinc!AU36</f>
        <v>1.0002243350897682E-2</v>
      </c>
      <c r="M44" s="125">
        <f>compofiinc!AV36</f>
        <v>1.1441140576852128E-2</v>
      </c>
      <c r="N44" s="125">
        <f>compofiinc!AW36</f>
        <v>8.4553728054481345E-4</v>
      </c>
      <c r="O44" s="125">
        <f>compofiinc!AX36</f>
        <v>1.7432150899730462E-3</v>
      </c>
      <c r="P44" s="726">
        <f>compofiinc!AY36</f>
        <v>1.3035162087810491E-2</v>
      </c>
      <c r="Q44" s="714">
        <f>compofiinc!AZ36</f>
        <v>9.0289404896681663E-3</v>
      </c>
      <c r="R44" s="125">
        <f>compofiinc!BA36</f>
        <v>1.3565359601452076E-3</v>
      </c>
      <c r="S44" s="125">
        <f>compofiinc!BB36</f>
        <v>1.5428466016526171E-3</v>
      </c>
      <c r="T44" s="125">
        <f>compofiinc!BC36</f>
        <v>5.3830045140208999E-3</v>
      </c>
      <c r="U44" s="125">
        <f>compofiinc!BD36</f>
        <v>2.6964760646649543E-4</v>
      </c>
      <c r="V44" s="165">
        <f>compofiinc!BE36</f>
        <v>4.7689664783767628E-4</v>
      </c>
    </row>
    <row r="45" spans="1:22">
      <c r="A45" s="126">
        <v>1948</v>
      </c>
      <c r="B45" s="689">
        <f>compofiinc!AK37</f>
        <v>8.9003058703630997E-2</v>
      </c>
      <c r="C45" s="697">
        <f>compofiinc!AL37</f>
        <v>8.0260486391497243E-2</v>
      </c>
      <c r="D45" s="539">
        <f>compofiinc!AM37</f>
        <v>2.5989429256508635E-2</v>
      </c>
      <c r="E45" s="539">
        <f>compofiinc!AN37</f>
        <v>2.8651932486269148E-2</v>
      </c>
      <c r="F45" s="539">
        <f>compofiinc!AO37</f>
        <v>1.9631123632086099E-2</v>
      </c>
      <c r="G45" s="539">
        <f>compofiinc!AP37</f>
        <v>1.8628248622595388E-3</v>
      </c>
      <c r="H45" s="539">
        <f>compofiinc!AQ37</f>
        <v>4.1279314517303021E-3</v>
      </c>
      <c r="I45" s="708">
        <f>compofiinc!AR37</f>
        <v>4.0551428153601458E-2</v>
      </c>
      <c r="J45" s="714">
        <f>compofiinc!AS37</f>
        <v>3.4371439795543267E-2</v>
      </c>
      <c r="K45" s="125">
        <f>compofiinc!AT37</f>
        <v>8.9717123928855121E-3</v>
      </c>
      <c r="L45" s="125">
        <f>compofiinc!AU37</f>
        <v>1.0025249787066589E-2</v>
      </c>
      <c r="M45" s="125">
        <f>compofiinc!AV37</f>
        <v>1.2655240940874356E-2</v>
      </c>
      <c r="N45" s="125">
        <f>compofiinc!AW37</f>
        <v>8.4370159310870828E-4</v>
      </c>
      <c r="O45" s="125">
        <f>compofiinc!AX37</f>
        <v>1.8783515061815866E-3</v>
      </c>
      <c r="P45" s="726">
        <f>compofiinc!AY37</f>
        <v>1.305499232691632E-2</v>
      </c>
      <c r="Q45" s="714">
        <f>compofiinc!AZ37</f>
        <v>9.538511856595348E-3</v>
      </c>
      <c r="R45" s="125">
        <f>compofiinc!BA37</f>
        <v>1.4903405314573061E-3</v>
      </c>
      <c r="S45" s="125">
        <f>compofiinc!BB37</f>
        <v>1.6344769022763898E-3</v>
      </c>
      <c r="T45" s="125">
        <f>compofiinc!BC37</f>
        <v>5.6671949248423073E-3</v>
      </c>
      <c r="U45" s="125">
        <f>compofiinc!BD37</f>
        <v>2.5328361490688901E-4</v>
      </c>
      <c r="V45" s="165">
        <f>compofiinc!BE37</f>
        <v>4.9618190997618343E-4</v>
      </c>
    </row>
    <row r="46" spans="1:22">
      <c r="A46" s="126">
        <v>1949</v>
      </c>
      <c r="B46" s="689">
        <f>compofiinc!AK38</f>
        <v>8.476161781939956E-2</v>
      </c>
      <c r="C46" s="697">
        <f>compofiinc!AL38</f>
        <v>7.7700219704230369E-2</v>
      </c>
      <c r="D46" s="539">
        <f>compofiinc!AM38</f>
        <v>2.675370071189798E-2</v>
      </c>
      <c r="E46" s="539">
        <f>compofiinc!AN38</f>
        <v>2.4563264787287153E-2</v>
      </c>
      <c r="F46" s="539">
        <f>compofiinc!AO38</f>
        <v>1.9945761121999164E-2</v>
      </c>
      <c r="G46" s="539">
        <f>compofiinc!AP38</f>
        <v>2.0113727772876479E-3</v>
      </c>
      <c r="H46" s="539">
        <f>compofiinc!AQ38</f>
        <v>4.4260863478665551E-3</v>
      </c>
      <c r="I46" s="708">
        <f>compofiinc!AR38</f>
        <v>3.831369556381136E-2</v>
      </c>
      <c r="J46" s="714">
        <f>compofiinc!AS38</f>
        <v>3.3367523230614718E-2</v>
      </c>
      <c r="K46" s="125">
        <f>compofiinc!AT38</f>
        <v>9.3319898551345679E-3</v>
      </c>
      <c r="L46" s="125">
        <f>compofiinc!AU38</f>
        <v>8.2602483510944569E-3</v>
      </c>
      <c r="M46" s="125">
        <f>compofiinc!AV38</f>
        <v>1.2882950152940815E-2</v>
      </c>
      <c r="N46" s="125">
        <f>compofiinc!AW38</f>
        <v>9.0474558655145876E-4</v>
      </c>
      <c r="O46" s="125">
        <f>compofiinc!AX38</f>
        <v>1.9875287837443759E-3</v>
      </c>
      <c r="P46" s="726">
        <f>compofiinc!AY38</f>
        <v>1.242500139691882E-2</v>
      </c>
      <c r="Q46" s="714">
        <f>compofiinc!AZ38</f>
        <v>9.5443071522288512E-3</v>
      </c>
      <c r="R46" s="125">
        <f>compofiinc!BA38</f>
        <v>1.6197200345488779E-3</v>
      </c>
      <c r="S46" s="125">
        <f>compofiinc!BB38</f>
        <v>1.2934785494824832E-3</v>
      </c>
      <c r="T46" s="125">
        <f>compofiinc!BC38</f>
        <v>5.859999056339959E-3</v>
      </c>
      <c r="U46" s="125">
        <f>compofiinc!BD38</f>
        <v>2.5426689509041418E-4</v>
      </c>
      <c r="V46" s="165">
        <f>compofiinc!BE38</f>
        <v>5.167921545228204E-4</v>
      </c>
    </row>
    <row r="47" spans="1:22">
      <c r="A47" s="130">
        <v>1950</v>
      </c>
      <c r="B47" s="693">
        <f>compofiinc!AK39</f>
        <v>9.3699311987821096E-2</v>
      </c>
      <c r="C47" s="700">
        <f>compofiinc!AL39</f>
        <v>8.135335817859099E-2</v>
      </c>
      <c r="D47" s="543">
        <f>compofiinc!AM39</f>
        <v>2.6579677938156222E-2</v>
      </c>
      <c r="E47" s="543">
        <f>compofiinc!AN39</f>
        <v>2.6958719585793604E-2</v>
      </c>
      <c r="F47" s="543">
        <f>compofiinc!AO39</f>
        <v>2.1056987782540008E-2</v>
      </c>
      <c r="G47" s="543">
        <f>compofiinc!AP39</f>
        <v>2.0895295615976197E-3</v>
      </c>
      <c r="H47" s="543">
        <f>compofiinc!AQ39</f>
        <v>4.6684248240019197E-3</v>
      </c>
      <c r="I47" s="710">
        <f>compofiinc!AR39</f>
        <v>4.3904470024816018E-2</v>
      </c>
      <c r="J47" s="716">
        <f>compofiinc!AS39</f>
        <v>3.5318014264095463E-2</v>
      </c>
      <c r="K47" s="129">
        <f>compofiinc!AT39</f>
        <v>8.883929889697004E-3</v>
      </c>
      <c r="L47" s="129">
        <f>compofiinc!AU39</f>
        <v>9.4159921889165766E-3</v>
      </c>
      <c r="M47" s="129">
        <f>compofiinc!AV39</f>
        <v>1.3917826133811392E-2</v>
      </c>
      <c r="N47" s="129">
        <f>compofiinc!AW39</f>
        <v>9.4517080610728374E-4</v>
      </c>
      <c r="O47" s="129">
        <f>compofiinc!AX39</f>
        <v>2.1550611960568225E-3</v>
      </c>
      <c r="P47" s="728">
        <f>compofiinc!AY39</f>
        <v>1.219786156644893E-2</v>
      </c>
      <c r="Q47" s="716">
        <f>compofiinc!AZ39</f>
        <v>8.2690330608120536E-3</v>
      </c>
      <c r="R47" s="129">
        <f>compofiinc!BA39</f>
        <v>9.8267367407266866E-4</v>
      </c>
      <c r="S47" s="129">
        <f>compofiinc!BB39</f>
        <v>1.2405165631167389E-3</v>
      </c>
      <c r="T47" s="129">
        <f>compofiinc!BC39</f>
        <v>5.3508601421308529E-3</v>
      </c>
      <c r="U47" s="129">
        <f>compofiinc!BD39</f>
        <v>2.1745667605253799E-4</v>
      </c>
      <c r="V47" s="169">
        <f>compofiinc!BE39</f>
        <v>4.7750185875702081E-4</v>
      </c>
    </row>
    <row r="48" spans="1:22">
      <c r="A48" s="126">
        <v>1951</v>
      </c>
      <c r="B48" s="689">
        <f>compofiinc!AK40</f>
        <v>8.5290641587032048E-2</v>
      </c>
      <c r="C48" s="697">
        <f>compofiinc!AL40</f>
        <v>7.4107190431467421E-2</v>
      </c>
      <c r="D48" s="539">
        <f>compofiinc!AM40</f>
        <v>2.5039441501144153E-2</v>
      </c>
      <c r="E48" s="539">
        <f>compofiinc!AN40</f>
        <v>2.4655961781764282E-2</v>
      </c>
      <c r="F48" s="539">
        <f>compofiinc!AO40</f>
        <v>1.8507695188293236E-2</v>
      </c>
      <c r="G48" s="539">
        <f>compofiinc!AP40</f>
        <v>1.8048329389797259E-3</v>
      </c>
      <c r="H48" s="539">
        <f>compofiinc!AQ40</f>
        <v>4.0992590212860147E-3</v>
      </c>
      <c r="I48" s="708">
        <f>compofiinc!AR40</f>
        <v>3.8904059496939557E-2</v>
      </c>
      <c r="J48" s="714">
        <f>compofiinc!AS40</f>
        <v>3.1170911251546349E-2</v>
      </c>
      <c r="K48" s="125">
        <f>compofiinc!AT40</f>
        <v>8.5233343828870298E-3</v>
      </c>
      <c r="L48" s="125">
        <f>compofiinc!AU40</f>
        <v>8.3648131895468786E-3</v>
      </c>
      <c r="M48" s="125">
        <f>compofiinc!AV40</f>
        <v>1.1699051339723454E-2</v>
      </c>
      <c r="N48" s="125">
        <f>compofiinc!AW40</f>
        <v>7.6501093835737389E-4</v>
      </c>
      <c r="O48" s="125">
        <f>compofiinc!AX40</f>
        <v>1.8187014010316073E-3</v>
      </c>
      <c r="P48" s="726">
        <f>compofiinc!AY40</f>
        <v>1.281069761121097E-2</v>
      </c>
      <c r="Q48" s="714">
        <f>compofiinc!AZ40</f>
        <v>8.6516933361116526E-3</v>
      </c>
      <c r="R48" s="125">
        <f>compofiinc!BA40</f>
        <v>1.3344619558495288E-3</v>
      </c>
      <c r="S48" s="125">
        <f>compofiinc!BB40</f>
        <v>1.3015816742762921E-3</v>
      </c>
      <c r="T48" s="125">
        <f>compofiinc!BC40</f>
        <v>5.3330047886916846E-3</v>
      </c>
      <c r="U48" s="125">
        <f>compofiinc!BD40</f>
        <v>2.0057971561405664E-4</v>
      </c>
      <c r="V48" s="165">
        <f>compofiinc!BE40</f>
        <v>4.8206520168009016E-4</v>
      </c>
    </row>
    <row r="49" spans="1:22">
      <c r="A49" s="126">
        <v>1952</v>
      </c>
      <c r="B49" s="689">
        <f>compofiinc!AK41</f>
        <v>7.7363700620921849E-2</v>
      </c>
      <c r="C49" s="697">
        <f>compofiinc!AL41</f>
        <v>6.8078052646259352E-2</v>
      </c>
      <c r="D49" s="539">
        <f>compofiinc!AM41</f>
        <v>2.3630311973181009E-2</v>
      </c>
      <c r="E49" s="539">
        <f>compofiinc!AN41</f>
        <v>2.2278590325610338E-2</v>
      </c>
      <c r="F49" s="539">
        <f>compofiinc!AO41</f>
        <v>1.6597110174367019E-2</v>
      </c>
      <c r="G49" s="539">
        <f>compofiinc!AP41</f>
        <v>1.7522743785780808E-3</v>
      </c>
      <c r="H49" s="539">
        <f>compofiinc!AQ41</f>
        <v>3.8197657945229038E-3</v>
      </c>
      <c r="I49" s="708">
        <f>compofiinc!AR41</f>
        <v>3.4281686412848157E-2</v>
      </c>
      <c r="J49" s="714">
        <f>compofiinc!AS41</f>
        <v>2.7559125464356859E-2</v>
      </c>
      <c r="K49" s="125">
        <f>compofiinc!AT41</f>
        <v>7.7464318489758113E-3</v>
      </c>
      <c r="L49" s="125">
        <f>compofiinc!AU41</f>
        <v>6.7554243483668053E-3</v>
      </c>
      <c r="M49" s="125">
        <f>compofiinc!AV41</f>
        <v>1.0602581768046689E-2</v>
      </c>
      <c r="N49" s="125">
        <f>compofiinc!AW41</f>
        <v>7.3509391004999156E-4</v>
      </c>
      <c r="O49" s="125">
        <f>compofiinc!AX41</f>
        <v>1.7195935889175659E-3</v>
      </c>
      <c r="P49" s="726">
        <f>compofiinc!AY41</f>
        <v>1.0884692794265911E-2</v>
      </c>
      <c r="Q49" s="714">
        <f>compofiinc!AZ41</f>
        <v>7.4571694613321526E-3</v>
      </c>
      <c r="R49" s="125">
        <f>compofiinc!BA41</f>
        <v>1.2171876637062636E-3</v>
      </c>
      <c r="S49" s="125">
        <f>compofiinc!BB41</f>
        <v>8.5716264340612381E-4</v>
      </c>
      <c r="T49" s="125">
        <f>compofiinc!BC41</f>
        <v>4.7368837642824211E-3</v>
      </c>
      <c r="U49" s="125">
        <f>compofiinc!BD41</f>
        <v>1.9993125279466374E-4</v>
      </c>
      <c r="V49" s="165">
        <f>compofiinc!BE41</f>
        <v>4.4600413714267862E-4</v>
      </c>
    </row>
    <row r="50" spans="1:22">
      <c r="A50" s="126">
        <v>1953</v>
      </c>
      <c r="B50" s="689">
        <f>compofiinc!AK42</f>
        <v>7.0222416727219669E-2</v>
      </c>
      <c r="C50" s="697">
        <f>compofiinc!AL42</f>
        <v>6.2629466664904682E-2</v>
      </c>
      <c r="D50" s="539">
        <f>compofiinc!AM42</f>
        <v>2.3470620710039886E-2</v>
      </c>
      <c r="E50" s="539">
        <f>compofiinc!AN42</f>
        <v>1.9390111471918371E-2</v>
      </c>
      <c r="F50" s="539">
        <f>compofiinc!AO42</f>
        <v>1.4680249373491785E-2</v>
      </c>
      <c r="G50" s="539">
        <f>compofiinc!AP42</f>
        <v>1.6718846703480104E-3</v>
      </c>
      <c r="H50" s="539">
        <f>compofiinc!AQ42</f>
        <v>3.4166004391066171E-3</v>
      </c>
      <c r="I50" s="708">
        <f>compofiinc!AR42</f>
        <v>3.0551549232254841E-2</v>
      </c>
      <c r="J50" s="714">
        <f>compofiinc!AS42</f>
        <v>2.5063213094915052E-2</v>
      </c>
      <c r="K50" s="125">
        <f>compofiinc!AT42</f>
        <v>7.6062436214820242E-3</v>
      </c>
      <c r="L50" s="125">
        <f>compofiinc!AU42</f>
        <v>6.0666034599583408E-3</v>
      </c>
      <c r="M50" s="125">
        <f>compofiinc!AV42</f>
        <v>9.1690633734946361E-3</v>
      </c>
      <c r="N50" s="125">
        <f>compofiinc!AW42</f>
        <v>7.0289115235659737E-4</v>
      </c>
      <c r="O50" s="125">
        <f>compofiinc!AX42</f>
        <v>1.5184114876234543E-3</v>
      </c>
      <c r="P50" s="726">
        <f>compofiinc!AY42</f>
        <v>9.6675602974227413E-3</v>
      </c>
      <c r="Q50" s="714">
        <f>compofiinc!AZ42</f>
        <v>6.7264467154010636E-3</v>
      </c>
      <c r="R50" s="125">
        <f>compofiinc!BA42</f>
        <v>1.1553489756563808E-3</v>
      </c>
      <c r="S50" s="125">
        <f>compofiinc!BB42</f>
        <v>7.589991944298958E-4</v>
      </c>
      <c r="T50" s="125">
        <f>compofiinc!BC42</f>
        <v>4.2071294282862376E-3</v>
      </c>
      <c r="U50" s="125">
        <f>compofiinc!BD42</f>
        <v>1.9104871690377037E-4</v>
      </c>
      <c r="V50" s="165">
        <f>compofiinc!BE42</f>
        <v>4.1392040012477876E-4</v>
      </c>
    </row>
    <row r="51" spans="1:22">
      <c r="A51" s="126">
        <v>1954</v>
      </c>
      <c r="B51" s="689">
        <f>compofiinc!AK43</f>
        <v>7.7128419457529698E-2</v>
      </c>
      <c r="C51" s="697">
        <f>compofiinc!AL43</f>
        <v>6.4692351907861212E-2</v>
      </c>
      <c r="D51" s="539">
        <f>compofiinc!AM43</f>
        <v>2.3525584026133105E-2</v>
      </c>
      <c r="E51" s="539">
        <f>compofiinc!AN43</f>
        <v>2.0146222578424855E-2</v>
      </c>
      <c r="F51" s="539">
        <f>compofiinc!AO43</f>
        <v>1.5621663774396085E-2</v>
      </c>
      <c r="G51" s="539">
        <f>compofiinc!AP43</f>
        <v>1.9434356942475918E-3</v>
      </c>
      <c r="H51" s="539">
        <f>compofiinc!AQ43</f>
        <v>3.455445834659569E-3</v>
      </c>
      <c r="I51" s="708">
        <f>compofiinc!AR43</f>
        <v>3.4909311013215469E-2</v>
      </c>
      <c r="J51" s="714">
        <f>compofiinc!AS43</f>
        <v>2.5663360562398659E-2</v>
      </c>
      <c r="K51" s="125">
        <f>compofiinc!AT43</f>
        <v>7.5963831512942089E-3</v>
      </c>
      <c r="L51" s="125">
        <f>compofiinc!AU43</f>
        <v>5.8185853534484426E-3</v>
      </c>
      <c r="M51" s="125">
        <f>compofiinc!AV43</f>
        <v>9.923682451704597E-3</v>
      </c>
      <c r="N51" s="125">
        <f>compofiinc!AW43</f>
        <v>7.8625703116036634E-4</v>
      </c>
      <c r="O51" s="125">
        <f>compofiinc!AX43</f>
        <v>1.5384525747910497E-3</v>
      </c>
      <c r="P51" s="726">
        <f>compofiinc!AY43</f>
        <v>1.1687484341437251E-2</v>
      </c>
      <c r="Q51" s="714">
        <f>compofiinc!AZ43</f>
        <v>7.0588248853421989E-3</v>
      </c>
      <c r="R51" s="125">
        <f>compofiinc!BA43</f>
        <v>1.285648510361642E-3</v>
      </c>
      <c r="S51" s="125">
        <f>compofiinc!BB43</f>
        <v>8.1024669120473313E-4</v>
      </c>
      <c r="T51" s="125">
        <f>compofiinc!BC43</f>
        <v>4.3042448739519148E-3</v>
      </c>
      <c r="U51" s="125">
        <f>compofiinc!BD43</f>
        <v>2.1133373663974577E-4</v>
      </c>
      <c r="V51" s="165">
        <f>compofiinc!BE43</f>
        <v>4.4735107318416502E-4</v>
      </c>
    </row>
    <row r="52" spans="1:22">
      <c r="A52" s="126">
        <v>1955</v>
      </c>
      <c r="B52" s="689">
        <f>compofiinc!AK44</f>
        <v>7.962412220578384E-2</v>
      </c>
      <c r="C52" s="697">
        <f>compofiinc!AL44</f>
        <v>6.2849672565750372E-2</v>
      </c>
      <c r="D52" s="539">
        <f>compofiinc!AM44</f>
        <v>2.3111479668281754E-2</v>
      </c>
      <c r="E52" s="539">
        <f>compofiinc!AN44</f>
        <v>1.9261303739947215E-2</v>
      </c>
      <c r="F52" s="539">
        <f>compofiinc!AO44</f>
        <v>1.6651807199387976E-2</v>
      </c>
      <c r="G52" s="539">
        <f>compofiinc!AP44</f>
        <v>1.8732442087159595E-3</v>
      </c>
      <c r="H52" s="539">
        <f>compofiinc!AQ44</f>
        <v>1.9518377494174633E-3</v>
      </c>
      <c r="I52" s="708">
        <f>compofiinc!AR44</f>
        <v>3.71496874737735E-2</v>
      </c>
      <c r="J52" s="714">
        <f>compofiinc!AS44</f>
        <v>2.4871088205796837E-2</v>
      </c>
      <c r="K52" s="125">
        <f>compofiinc!AT44</f>
        <v>7.2045345251371493E-3</v>
      </c>
      <c r="L52" s="125">
        <f>compofiinc!AU44</f>
        <v>4.9409127979911753E-3</v>
      </c>
      <c r="M52" s="125">
        <f>compofiinc!AV44</f>
        <v>1.0849983076850742E-2</v>
      </c>
      <c r="N52" s="125">
        <f>compofiinc!AW44</f>
        <v>7.1562773504157951E-4</v>
      </c>
      <c r="O52" s="125">
        <f>compofiinc!AX44</f>
        <v>1.1600300707761896E-3</v>
      </c>
      <c r="P52" s="726">
        <f>compofiinc!AY44</f>
        <v>1.3165387245087342E-2</v>
      </c>
      <c r="Q52" s="714">
        <f>compofiinc!AZ44</f>
        <v>7.2061163480499103E-3</v>
      </c>
      <c r="R52" s="125">
        <f>compofiinc!BA44</f>
        <v>1.2294467171621501E-3</v>
      </c>
      <c r="S52" s="125">
        <f>compofiinc!BB44</f>
        <v>6.6664796144140655E-4</v>
      </c>
      <c r="T52" s="125">
        <f>compofiinc!BC44</f>
        <v>4.8319550881459035E-3</v>
      </c>
      <c r="U52" s="125">
        <f>compofiinc!BD44</f>
        <v>1.9332209143088866E-4</v>
      </c>
      <c r="V52" s="165">
        <f>compofiinc!BE44</f>
        <v>2.8474448986956231E-4</v>
      </c>
    </row>
    <row r="53" spans="1:22">
      <c r="A53" s="126">
        <v>1956</v>
      </c>
      <c r="B53" s="689">
        <f>compofiinc!AK45</f>
        <v>7.7040729907897509E-2</v>
      </c>
      <c r="C53" s="697">
        <f>compofiinc!AL45</f>
        <v>6.143996313361489E-2</v>
      </c>
      <c r="D53" s="539">
        <f>compofiinc!AM45</f>
        <v>2.2342996566000823E-2</v>
      </c>
      <c r="E53" s="539">
        <f>compofiinc!AN45</f>
        <v>1.7258029746565977E-2</v>
      </c>
      <c r="F53" s="539">
        <f>compofiinc!AO45</f>
        <v>1.7294879609967322E-2</v>
      </c>
      <c r="G53" s="539">
        <f>compofiinc!AP45</f>
        <v>1.8383897783806945E-3</v>
      </c>
      <c r="H53" s="539">
        <f>compofiinc!AQ45</f>
        <v>2.7056674327000647E-3</v>
      </c>
      <c r="I53" s="708">
        <f>compofiinc!AR45</f>
        <v>3.4863094765295199E-2</v>
      </c>
      <c r="J53" s="714">
        <f>compofiinc!AS45</f>
        <v>2.3829153277974448E-2</v>
      </c>
      <c r="K53" s="125">
        <f>compofiinc!AT45</f>
        <v>7.0532997161501616E-3</v>
      </c>
      <c r="L53" s="125">
        <f>compofiinc!AU45</f>
        <v>4.2765931193497805E-3</v>
      </c>
      <c r="M53" s="125">
        <f>compofiinc!AV45</f>
        <v>1.0685695261901634E-2</v>
      </c>
      <c r="N53" s="125">
        <f>compofiinc!AW45</f>
        <v>7.1743280493262711E-4</v>
      </c>
      <c r="O53" s="125">
        <f>compofiinc!AX45</f>
        <v>1.0961323756402421E-3</v>
      </c>
      <c r="P53" s="726">
        <f>compofiinc!AY45</f>
        <v>1.197606098772626E-2</v>
      </c>
      <c r="Q53" s="714">
        <f>compofiinc!AZ45</f>
        <v>6.8115311362396793E-3</v>
      </c>
      <c r="R53" s="125">
        <f>compofiinc!BA45</f>
        <v>1.2062240455313026E-3</v>
      </c>
      <c r="S53" s="125">
        <f>compofiinc!BB45</f>
        <v>4.5765437570302695E-4</v>
      </c>
      <c r="T53" s="125">
        <f>compofiinc!BC45</f>
        <v>4.6795291901736763E-3</v>
      </c>
      <c r="U53" s="125">
        <f>compofiinc!BD45</f>
        <v>1.9644693569861871E-4</v>
      </c>
      <c r="V53" s="165">
        <f>compofiinc!BE45</f>
        <v>2.7167658913305565E-4</v>
      </c>
    </row>
    <row r="54" spans="1:22">
      <c r="A54" s="126">
        <v>1957</v>
      </c>
      <c r="B54" s="689">
        <f>compofiinc!AK46</f>
        <v>7.2289503534595831E-2</v>
      </c>
      <c r="C54" s="697">
        <f>compofiinc!AL46</f>
        <v>6.0799490321537225E-2</v>
      </c>
      <c r="D54" s="539">
        <f>compofiinc!AM46</f>
        <v>2.2208407462189501E-2</v>
      </c>
      <c r="E54" s="539">
        <f>compofiinc!AN46</f>
        <v>1.7421828842926819E-2</v>
      </c>
      <c r="F54" s="539">
        <f>compofiinc!AO46</f>
        <v>1.6798991896776819E-2</v>
      </c>
      <c r="G54" s="539">
        <f>compofiinc!AP46</f>
        <v>1.957137156259686E-3</v>
      </c>
      <c r="H54" s="539">
        <f>compofiinc!AQ46</f>
        <v>2.4131249633843996E-3</v>
      </c>
      <c r="I54" s="708">
        <f>compofiinc!AR46</f>
        <v>3.1833122336257118E-2</v>
      </c>
      <c r="J54" s="714">
        <f>compofiinc!AS46</f>
        <v>2.359138502575385E-2</v>
      </c>
      <c r="K54" s="125">
        <f>compofiinc!AT46</f>
        <v>6.8267201984752602E-3</v>
      </c>
      <c r="L54" s="125">
        <f>compofiinc!AU46</f>
        <v>4.6124964394442134E-3</v>
      </c>
      <c r="M54" s="125">
        <f>compofiinc!AV46</f>
        <v>1.0360002232988212E-2</v>
      </c>
      <c r="N54" s="125">
        <f>compofiinc!AW46</f>
        <v>7.8557260631825548E-4</v>
      </c>
      <c r="O54" s="125">
        <f>compofiinc!AX46</f>
        <v>1.0065935485279072E-3</v>
      </c>
      <c r="P54" s="726">
        <f>compofiinc!AY46</f>
        <v>1.0528673149594429E-2</v>
      </c>
      <c r="Q54" s="714">
        <f>compofiinc!AZ46</f>
        <v>6.6308052241425431E-3</v>
      </c>
      <c r="R54" s="125">
        <f>compofiinc!BA46</f>
        <v>1.1683117755829746E-3</v>
      </c>
      <c r="S54" s="125">
        <f>compofiinc!BB46</f>
        <v>4.8664242817029302E-4</v>
      </c>
      <c r="T54" s="125">
        <f>compofiinc!BC46</f>
        <v>4.4646047204212258E-3</v>
      </c>
      <c r="U54" s="125">
        <f>compofiinc!BD46</f>
        <v>2.1720809817945001E-4</v>
      </c>
      <c r="V54" s="165">
        <f>compofiinc!BE46</f>
        <v>2.9403820178859911E-4</v>
      </c>
    </row>
    <row r="55" spans="1:22">
      <c r="A55" s="126">
        <v>1958</v>
      </c>
      <c r="B55" s="689">
        <f>compofiinc!AK47</f>
        <v>7.2682646554252342E-2</v>
      </c>
      <c r="C55" s="697">
        <f>compofiinc!AL47</f>
        <v>5.9422686998001586E-2</v>
      </c>
      <c r="D55" s="539">
        <f>compofiinc!AM47</f>
        <v>2.2075133540884341E-2</v>
      </c>
      <c r="E55" s="539">
        <f>compofiinc!AN47</f>
        <v>1.6845885267881867E-2</v>
      </c>
      <c r="F55" s="539">
        <f>compofiinc!AO47</f>
        <v>1.5995406837501398E-2</v>
      </c>
      <c r="G55" s="539">
        <f>compofiinc!AP47</f>
        <v>2.0599522935529618E-3</v>
      </c>
      <c r="H55" s="539">
        <f>compofiinc!AQ47</f>
        <v>2.4463090581810171E-3</v>
      </c>
      <c r="I55" s="708">
        <f>compofiinc!AR47</f>
        <v>3.2184493567886691E-2</v>
      </c>
      <c r="J55" s="714">
        <f>compofiinc!AS47</f>
        <v>2.2927344493339673E-2</v>
      </c>
      <c r="K55" s="125">
        <f>compofiinc!AT47</f>
        <v>6.8778614844626036E-3</v>
      </c>
      <c r="L55" s="125">
        <f>compofiinc!AU47</f>
        <v>4.3434263503193517E-3</v>
      </c>
      <c r="M55" s="125">
        <f>compofiinc!AV47</f>
        <v>9.8340967004571893E-3</v>
      </c>
      <c r="N55" s="125">
        <f>compofiinc!AW47</f>
        <v>8.4253272351419084E-4</v>
      </c>
      <c r="O55" s="125">
        <f>compofiinc!AX47</f>
        <v>1.0294272345863346E-3</v>
      </c>
      <c r="P55" s="726">
        <f>compofiinc!AY47</f>
        <v>1.0814637545017169E-2</v>
      </c>
      <c r="Q55" s="714">
        <f>compofiinc!AZ47</f>
        <v>6.4243772482167972E-3</v>
      </c>
      <c r="R55" s="125">
        <f>compofiinc!BA47</f>
        <v>1.1632377263118003E-3</v>
      </c>
      <c r="S55" s="125">
        <f>compofiinc!BB47</f>
        <v>4.8102591408281253E-4</v>
      </c>
      <c r="T55" s="125">
        <f>compofiinc!BC47</f>
        <v>4.2493544049382178E-3</v>
      </c>
      <c r="U55" s="125">
        <f>compofiinc!BD47</f>
        <v>2.3632394442129278E-4</v>
      </c>
      <c r="V55" s="165">
        <f>compofiinc!BE47</f>
        <v>2.9443525846267293E-4</v>
      </c>
    </row>
    <row r="56" spans="1:22">
      <c r="A56" s="128">
        <v>1959</v>
      </c>
      <c r="B56" s="692">
        <f>compofiinc!AK48</f>
        <v>7.715741785460288E-2</v>
      </c>
      <c r="C56" s="699">
        <f>compofiinc!AL48</f>
        <v>5.900345522780117E-2</v>
      </c>
      <c r="D56" s="541">
        <f>compofiinc!AM48</f>
        <v>2.1610810691017054E-2</v>
      </c>
      <c r="E56" s="541">
        <f>compofiinc!AN48</f>
        <v>1.7335514609103451E-2</v>
      </c>
      <c r="F56" s="541">
        <f>compofiinc!AO48</f>
        <v>1.5599013053137545E-2</v>
      </c>
      <c r="G56" s="541">
        <f>compofiinc!AP48</f>
        <v>2.1807895515161698E-3</v>
      </c>
      <c r="H56" s="541">
        <f>compofiinc!AQ48</f>
        <v>2.2773273230269377E-3</v>
      </c>
      <c r="I56" s="709">
        <f>compofiinc!AR48</f>
        <v>3.449809739962232E-2</v>
      </c>
      <c r="J56" s="715">
        <f>compofiinc!AS48</f>
        <v>2.191271929993064E-2</v>
      </c>
      <c r="K56" s="127">
        <f>compofiinc!AT48</f>
        <v>6.3906593290481021E-3</v>
      </c>
      <c r="L56" s="127">
        <f>compofiinc!AU48</f>
        <v>4.398956140936423E-3</v>
      </c>
      <c r="M56" s="127">
        <f>compofiinc!AV48</f>
        <v>9.3961754688329114E-3</v>
      </c>
      <c r="N56" s="127">
        <f>compofiinc!AW48</f>
        <v>8.5869462643340527E-4</v>
      </c>
      <c r="O56" s="127">
        <f>compofiinc!AX48</f>
        <v>8.6823373467980055E-4</v>
      </c>
      <c r="P56" s="727">
        <f>compofiinc!AY48</f>
        <v>1.1941249375109259E-2</v>
      </c>
      <c r="Q56" s="715">
        <f>compofiinc!AZ48</f>
        <v>6.1617667725255261E-3</v>
      </c>
      <c r="R56" s="127">
        <f>compofiinc!BA48</f>
        <v>1.0989037465080178E-3</v>
      </c>
      <c r="S56" s="127">
        <f>compofiinc!BB48</f>
        <v>5.317402071428626E-4</v>
      </c>
      <c r="T56" s="127">
        <f>compofiinc!BC48</f>
        <v>4.0626593641846674E-3</v>
      </c>
      <c r="U56" s="127">
        <f>compofiinc!BD48</f>
        <v>2.3289484600299572E-4</v>
      </c>
      <c r="V56" s="167">
        <f>compofiinc!BE48</f>
        <v>2.3556860868698189E-4</v>
      </c>
    </row>
    <row r="57" spans="1:22">
      <c r="A57" s="126">
        <v>1960</v>
      </c>
      <c r="B57" s="689">
        <f>compofiinc!AK49</f>
        <v>7.1292552733358508E-2</v>
      </c>
      <c r="C57" s="697">
        <f>compofiinc!AL49</f>
        <v>5.5209793504172079E-2</v>
      </c>
      <c r="D57" s="539">
        <f>compofiinc!AM49</f>
        <v>2.1081979608578577E-2</v>
      </c>
      <c r="E57" s="539">
        <f>compofiinc!AN49</f>
        <v>1.4764059513269789E-2</v>
      </c>
      <c r="F57" s="539">
        <f>compofiinc!AO49</f>
        <v>1.4788646718466933E-2</v>
      </c>
      <c r="G57" s="539">
        <f>compofiinc!AP49</f>
        <v>2.2050552352489376E-3</v>
      </c>
      <c r="H57" s="539">
        <f>compofiinc!AQ49</f>
        <v>2.3700524286078464E-3</v>
      </c>
      <c r="I57" s="708">
        <f>compofiinc!AR49</f>
        <v>3.2490455876287273E-2</v>
      </c>
      <c r="J57" s="714">
        <f>compofiinc!AS49</f>
        <v>2.0964547826658068E-2</v>
      </c>
      <c r="K57" s="125">
        <f>compofiinc!AT49</f>
        <v>6.4086145975824392E-3</v>
      </c>
      <c r="L57" s="125">
        <f>compofiinc!AU49</f>
        <v>3.5898770731694436E-3</v>
      </c>
      <c r="M57" s="125">
        <f>compofiinc!AV49</f>
        <v>9.0691085013115021E-3</v>
      </c>
      <c r="N57" s="125">
        <f>compofiinc!AW49</f>
        <v>8.8882723380488151E-4</v>
      </c>
      <c r="O57" s="125">
        <f>compofiinc!AX49</f>
        <v>1.0081204207898033E-3</v>
      </c>
      <c r="P57" s="726">
        <f>compofiinc!AY49</f>
        <v>1.17492396990333E-2</v>
      </c>
      <c r="Q57" s="714">
        <f>compofiinc!AZ49</f>
        <v>5.9637321869406117E-3</v>
      </c>
      <c r="R57" s="125">
        <f>compofiinc!BA49</f>
        <v>1.0821221902961619E-3</v>
      </c>
      <c r="S57" s="125">
        <f>compofiinc!BB49</f>
        <v>3.2365037466742239E-4</v>
      </c>
      <c r="T57" s="125">
        <f>compofiinc!BC49</f>
        <v>4.0783530637342373E-3</v>
      </c>
      <c r="U57" s="125">
        <f>compofiinc!BD49</f>
        <v>2.513866422312649E-4</v>
      </c>
      <c r="V57" s="165">
        <f>compofiinc!BE49</f>
        <v>2.2821991601152422E-4</v>
      </c>
    </row>
    <row r="58" spans="1:22">
      <c r="A58" s="126">
        <v>1961</v>
      </c>
      <c r="B58" s="689">
        <f>compofiinc!AK50</f>
        <v>7.6563411899957592E-2</v>
      </c>
      <c r="C58" s="697">
        <f>compofiinc!AL50</f>
        <v>5.4093168016461392E-2</v>
      </c>
      <c r="D58" s="539">
        <f>compofiinc!AM50</f>
        <v>2.0437221878215499E-2</v>
      </c>
      <c r="E58" s="539">
        <f>compofiinc!AN50</f>
        <v>1.4914608964645816E-2</v>
      </c>
      <c r="F58" s="539">
        <f>compofiinc!AO50</f>
        <v>1.4546415189856889E-2</v>
      </c>
      <c r="G58" s="539">
        <f>compofiinc!AP50</f>
        <v>2.206876213712313E-3</v>
      </c>
      <c r="H58" s="539">
        <f>compofiinc!AQ50</f>
        <v>1.9880457700308749E-3</v>
      </c>
      <c r="I58" s="708">
        <f>compofiinc!AR50</f>
        <v>3.651281807907316E-2</v>
      </c>
      <c r="J58" s="714">
        <f>compofiinc!AS50</f>
        <v>2.053399828069076E-2</v>
      </c>
      <c r="K58" s="125">
        <f>compofiinc!AT50</f>
        <v>6.1691107103558117E-3</v>
      </c>
      <c r="L58" s="125">
        <f>compofiinc!AU50</f>
        <v>3.8736773529188802E-3</v>
      </c>
      <c r="M58" s="125">
        <f>compofiinc!AV50</f>
        <v>8.8200241620520915E-3</v>
      </c>
      <c r="N58" s="125">
        <f>compofiinc!AW50</f>
        <v>8.8391959022913764E-4</v>
      </c>
      <c r="O58" s="125">
        <f>compofiinc!AX50</f>
        <v>7.8726646513483961E-4</v>
      </c>
      <c r="P58" s="726">
        <f>compofiinc!AY50</f>
        <v>1.3822929216111451E-2</v>
      </c>
      <c r="Q58" s="714">
        <f>compofiinc!AZ50</f>
        <v>5.870375663371551E-3</v>
      </c>
      <c r="R58" s="125">
        <f>compofiinc!BA50</f>
        <v>9.9848711462568302E-4</v>
      </c>
      <c r="S58" s="125">
        <f>compofiinc!BB50</f>
        <v>4.5665538816758877E-4</v>
      </c>
      <c r="T58" s="125">
        <f>compofiinc!BC50</f>
        <v>3.9638379363549289E-3</v>
      </c>
      <c r="U58" s="125">
        <f>compofiinc!BD50</f>
        <v>2.5353440374431638E-4</v>
      </c>
      <c r="V58" s="165">
        <f>compofiinc!BE50</f>
        <v>1.978608204790356E-4</v>
      </c>
    </row>
    <row r="59" spans="1:22">
      <c r="A59" s="118">
        <v>1962</v>
      </c>
      <c r="B59" s="689">
        <f>compofiinc!AK51</f>
        <v>7.0783138275146484E-2</v>
      </c>
      <c r="C59" s="698">
        <f>compofiinc!AL51</f>
        <v>5.7205591350793839E-2</v>
      </c>
      <c r="D59" s="438">
        <f>compofiinc!AM51</f>
        <v>2.0610777661204338E-2</v>
      </c>
      <c r="E59" s="438">
        <f>compofiinc!AN51</f>
        <v>1.7044657841324806E-2</v>
      </c>
      <c r="F59" s="438">
        <f>compofiinc!AO51</f>
        <v>1.2746795080602169E-2</v>
      </c>
      <c r="G59" s="438">
        <f>compofiinc!AP51</f>
        <v>2.1253195591270924E-3</v>
      </c>
      <c r="H59" s="438">
        <f>compofiinc!AQ51</f>
        <v>4.6780398115515709E-3</v>
      </c>
      <c r="I59" s="711">
        <f>compofiinc!AR51</f>
        <v>3.2111503183841705E-2</v>
      </c>
      <c r="J59" s="717">
        <f>compofiinc!AS51</f>
        <v>2.1681852638721466E-2</v>
      </c>
      <c r="K59" s="147">
        <f>compofiinc!AT51</f>
        <v>6.3972417265176773E-3</v>
      </c>
      <c r="L59" s="147">
        <f>compofiinc!AU51</f>
        <v>4.5204227790236473E-3</v>
      </c>
      <c r="M59" s="147">
        <f>compofiinc!AV51</f>
        <v>7.7647101134061813E-3</v>
      </c>
      <c r="N59" s="147">
        <f>compofiinc!AW51</f>
        <v>7.7822379535064101E-4</v>
      </c>
      <c r="O59" s="147">
        <f>compofiinc!AX51</f>
        <v>2.2212548647075891E-3</v>
      </c>
      <c r="P59" s="726">
        <f>compofiinc!AY51</f>
        <v>1.1805510148406029E-2</v>
      </c>
      <c r="Q59" s="705">
        <f>compofiinc!AZ51</f>
        <v>5.8935610577464104E-3</v>
      </c>
      <c r="R59" s="116">
        <f>compofiinc!BA51</f>
        <v>9.6503476379439235E-4</v>
      </c>
      <c r="S59" s="116">
        <f>compofiinc!BB51</f>
        <v>4.6571099665015936E-4</v>
      </c>
      <c r="T59" s="116">
        <f>compofiinc!BC51</f>
        <v>3.6281596403568983E-3</v>
      </c>
      <c r="U59" s="116">
        <f>compofiinc!BD51</f>
        <v>1.8291536252945662E-4</v>
      </c>
      <c r="V59" s="145">
        <f>compofiinc!BE51</f>
        <v>6.5174017800018191E-4</v>
      </c>
    </row>
    <row r="60" spans="1:22">
      <c r="A60" s="118">
        <v>1963</v>
      </c>
      <c r="B60" s="689">
        <f>compofiinc!AK52</f>
        <v>6.9977792188907886E-2</v>
      </c>
      <c r="C60" s="698">
        <f>compofiinc!AL52</f>
        <v>5.3296943913043314E-2</v>
      </c>
      <c r="D60" s="438">
        <f>compofiinc!AM52</f>
        <v>2.0176994403237114E-2</v>
      </c>
      <c r="E60" s="438">
        <f>compofiinc!AN52</f>
        <v>1.4173504277439353E-2</v>
      </c>
      <c r="F60" s="438">
        <f>compofiinc!AO52</f>
        <v>1.4569228520083313E-2</v>
      </c>
      <c r="G60" s="438">
        <f>compofiinc!AP52</f>
        <v>2.5526437795410219E-3</v>
      </c>
      <c r="H60" s="438">
        <f>compofiinc!AQ52</f>
        <v>1.8245729327425056E-3</v>
      </c>
      <c r="I60" s="711">
        <f>compofiinc!AR52</f>
        <v>3.1459022812065321E-2</v>
      </c>
      <c r="J60" s="717">
        <f>compofiinc!AS52</f>
        <v>1.9635566991754509E-2</v>
      </c>
      <c r="K60" s="147">
        <f>compofiinc!AT52</f>
        <v>5.7054773491439104E-3</v>
      </c>
      <c r="L60" s="147">
        <f>compofiinc!AU52</f>
        <v>3.4252867757882653E-3</v>
      </c>
      <c r="M60" s="147">
        <f>compofiinc!AV52</f>
        <v>8.791522990200501E-3</v>
      </c>
      <c r="N60" s="147">
        <f>compofiinc!AW52</f>
        <v>9.8014076569108476E-4</v>
      </c>
      <c r="O60" s="147">
        <f>compofiinc!AX52</f>
        <v>7.3313911093074696E-4</v>
      </c>
      <c r="P60" s="726">
        <f>compofiinc!AY52</f>
        <v>1.1462998441377138E-2</v>
      </c>
      <c r="Q60" s="705">
        <f>compofiinc!AZ52</f>
        <v>5.6800334450204052E-3</v>
      </c>
      <c r="R60" s="116">
        <f>compofiinc!BA52</f>
        <v>9.4460159685141442E-4</v>
      </c>
      <c r="S60" s="116">
        <f>compofiinc!BB52</f>
        <v>2.8002317594563942E-4</v>
      </c>
      <c r="T60" s="116">
        <f>compofiinc!BC52</f>
        <v>3.9679657304091771E-3</v>
      </c>
      <c r="U60" s="116">
        <f>compofiinc!BD52</f>
        <v>2.8032621303351749E-4</v>
      </c>
      <c r="V60" s="145">
        <f>compofiinc!BE52</f>
        <v>2.071167287806577E-4</v>
      </c>
    </row>
    <row r="61" spans="1:22">
      <c r="A61" s="118">
        <v>1964</v>
      </c>
      <c r="B61" s="689">
        <f>compofiinc!AK53</f>
        <v>7.1766950190067291E-2</v>
      </c>
      <c r="C61" s="698">
        <f>compofiinc!AL53</f>
        <v>5.5495783686637878E-2</v>
      </c>
      <c r="D61" s="438">
        <f>compofiinc!AM53</f>
        <v>2.0434943959116936E-2</v>
      </c>
      <c r="E61" s="438">
        <f>compofiinc!AN53</f>
        <v>1.7044633626937866E-2</v>
      </c>
      <c r="F61" s="438">
        <f>compofiinc!AO53</f>
        <v>1.2492874637246132E-2</v>
      </c>
      <c r="G61" s="438">
        <f>compofiinc!AP53</f>
        <v>2.3327327799052E-3</v>
      </c>
      <c r="H61" s="438">
        <f>compofiinc!AQ53</f>
        <v>3.1905984506011009E-3</v>
      </c>
      <c r="I61" s="711">
        <f>compofiinc!AR53</f>
        <v>3.3057413995265961E-2</v>
      </c>
      <c r="J61" s="717">
        <f>compofiinc!AS53</f>
        <v>2.0851310342550278E-2</v>
      </c>
      <c r="K61" s="147">
        <f>compofiinc!AT53</f>
        <v>6.09245290979743E-3</v>
      </c>
      <c r="L61" s="147">
        <f>compofiinc!AU53</f>
        <v>4.7806091606616974E-3</v>
      </c>
      <c r="M61" s="147">
        <f>compofiinc!AV53</f>
        <v>7.7822008170187473E-3</v>
      </c>
      <c r="N61" s="147">
        <f>compofiinc!AW53</f>
        <v>8.98709986358881E-4</v>
      </c>
      <c r="O61" s="147">
        <f>compofiinc!AX53</f>
        <v>1.2973373522982001E-3</v>
      </c>
      <c r="P61" s="726">
        <f>compofiinc!AY53</f>
        <v>1.2501731514930725E-2</v>
      </c>
      <c r="Q61" s="705">
        <f>compofiinc!AZ53</f>
        <v>5.7230619713664055E-3</v>
      </c>
      <c r="R61" s="116">
        <f>compofiinc!BA53</f>
        <v>9.3167211161926389E-4</v>
      </c>
      <c r="S61" s="116">
        <f>compofiinc!BB53</f>
        <v>5.6403886992484331E-4</v>
      </c>
      <c r="T61" s="116">
        <f>compofiinc!BC53</f>
        <v>3.7278933450579643E-3</v>
      </c>
      <c r="U61" s="116">
        <f>compofiinc!BD53</f>
        <v>1.9993567548226565E-4</v>
      </c>
      <c r="V61" s="145">
        <f>compofiinc!BE53</f>
        <v>2.9952169279567897E-4</v>
      </c>
    </row>
    <row r="62" spans="1:22">
      <c r="A62" s="118">
        <v>1965</v>
      </c>
      <c r="B62" s="689">
        <f>compofiinc!AK54</f>
        <v>7.7250397293441159E-2</v>
      </c>
      <c r="C62" s="698">
        <f>compofiinc!AL54</f>
        <v>5.4219099611670193E-2</v>
      </c>
      <c r="D62" s="438">
        <f>compofiinc!AM54</f>
        <v>2.0325384008766011E-2</v>
      </c>
      <c r="E62" s="438">
        <f>compofiinc!AN54</f>
        <v>1.5005071148465237E-2</v>
      </c>
      <c r="F62" s="438">
        <f>compofiinc!AO54</f>
        <v>1.4975164792963326E-2</v>
      </c>
      <c r="G62" s="438">
        <f>compofiinc!AP54</f>
        <v>2.7374797013159859E-3</v>
      </c>
      <c r="H62" s="438">
        <f>compofiinc!AQ54</f>
        <v>1.175999960159627E-3</v>
      </c>
      <c r="I62" s="711">
        <f>compofiinc!AR54</f>
        <v>3.6551436659768351E-2</v>
      </c>
      <c r="J62" s="717">
        <f>compofiinc!AS54</f>
        <v>2.0371892519257279E-2</v>
      </c>
      <c r="K62" s="147">
        <f>compofiinc!AT54</f>
        <v>5.9342085156659213E-3</v>
      </c>
      <c r="L62" s="147">
        <f>compofiinc!AU54</f>
        <v>3.9036047545905838E-3</v>
      </c>
      <c r="M62" s="147">
        <f>compofiinc!AV54</f>
        <v>8.9877317379565367E-3</v>
      </c>
      <c r="N62" s="147">
        <f>compofiinc!AW54</f>
        <v>1.092862349941677E-3</v>
      </c>
      <c r="O62" s="147">
        <f>compofiinc!AX54</f>
        <v>4.5348516110256017E-4</v>
      </c>
      <c r="P62" s="726">
        <f>compofiinc!AY54</f>
        <v>1.4893514616821979E-2</v>
      </c>
      <c r="Q62" s="705">
        <f>compofiinc!AZ54</f>
        <v>5.378665172725592E-3</v>
      </c>
      <c r="R62" s="116">
        <f>compofiinc!BA54</f>
        <v>7.0324457378306924E-4</v>
      </c>
      <c r="S62" s="116">
        <f>compofiinc!BB54</f>
        <v>3.0792125339326254E-4</v>
      </c>
      <c r="T62" s="116">
        <f>compofiinc!BC54</f>
        <v>3.9790826900103979E-3</v>
      </c>
      <c r="U62" s="116">
        <f>compofiinc!BD54</f>
        <v>2.843003695439192E-4</v>
      </c>
      <c r="V62" s="145">
        <f>compofiinc!BE54</f>
        <v>1.0411628599494469E-4</v>
      </c>
    </row>
    <row r="63" spans="1:22">
      <c r="A63" s="118">
        <v>1966</v>
      </c>
      <c r="B63" s="689">
        <f>compofiinc!AK55</f>
        <v>7.3171310126781464E-2</v>
      </c>
      <c r="C63" s="698">
        <f>compofiinc!AL55</f>
        <v>5.693194642663002E-2</v>
      </c>
      <c r="D63" s="438">
        <f>compofiinc!AM55</f>
        <v>2.0757921040058136E-2</v>
      </c>
      <c r="E63" s="438">
        <f>compofiinc!AN55</f>
        <v>1.828266866505146E-2</v>
      </c>
      <c r="F63" s="438">
        <f>compofiinc!AO55</f>
        <v>1.2284761294722557E-2</v>
      </c>
      <c r="G63" s="438">
        <f>compofiinc!AP55</f>
        <v>2.3590733762830496E-3</v>
      </c>
      <c r="H63" s="438">
        <f>compofiinc!AQ55</f>
        <v>3.2475211191922426E-3</v>
      </c>
      <c r="I63" s="711">
        <f>compofiinc!AR55</f>
        <v>3.4196469932794571E-2</v>
      </c>
      <c r="J63" s="717">
        <f>compofiinc!AS55</f>
        <v>2.1978875622153282E-2</v>
      </c>
      <c r="K63" s="147">
        <f>compofiinc!AT55</f>
        <v>6.2422528862953186E-3</v>
      </c>
      <c r="L63" s="147">
        <f>compofiinc!AU55</f>
        <v>5.6415996514260769E-3</v>
      </c>
      <c r="M63" s="147">
        <f>compofiinc!AV55</f>
        <v>7.5985188595950603E-3</v>
      </c>
      <c r="N63" s="147">
        <f>compofiinc!AW55</f>
        <v>9.4083586009219289E-4</v>
      </c>
      <c r="O63" s="147">
        <f>compofiinc!AX55</f>
        <v>1.5556690050289035E-3</v>
      </c>
      <c r="P63" s="726">
        <f>compofiinc!AY55</f>
        <v>1.3003580272197723E-2</v>
      </c>
      <c r="Q63" s="705">
        <f>compofiinc!AZ55</f>
        <v>6.1648814007639885E-3</v>
      </c>
      <c r="R63" s="116">
        <f>compofiinc!BA55</f>
        <v>9.6325960475951433E-4</v>
      </c>
      <c r="S63" s="116">
        <f>compofiinc!BB55</f>
        <v>9.6074456814676523E-4</v>
      </c>
      <c r="T63" s="116">
        <f>compofiinc!BC55</f>
        <v>3.5365605726838112E-3</v>
      </c>
      <c r="U63" s="116">
        <f>compofiinc!BD55</f>
        <v>2.3935537319630384E-4</v>
      </c>
      <c r="V63" s="145">
        <f>compofiinc!BE55</f>
        <v>4.6496096183545887E-4</v>
      </c>
    </row>
    <row r="64" spans="1:22">
      <c r="A64" s="118">
        <v>1967</v>
      </c>
      <c r="B64" s="690">
        <f>compofiinc!AK56</f>
        <v>7.7540608122944832E-2</v>
      </c>
      <c r="C64" s="698">
        <f>compofiinc!AL56</f>
        <v>5.6952019222080708E-2</v>
      </c>
      <c r="D64" s="438">
        <f>compofiinc!AM56</f>
        <v>2.0943225361406803E-2</v>
      </c>
      <c r="E64" s="438">
        <f>compofiinc!AN56</f>
        <v>1.8741131294518709E-2</v>
      </c>
      <c r="F64" s="438">
        <f>compofiinc!AO56</f>
        <v>1.1919798795133829E-2</v>
      </c>
      <c r="G64" s="438">
        <f>compofiinc!AP56</f>
        <v>2.5256919325329363E-3</v>
      </c>
      <c r="H64" s="438">
        <f>compofiinc!AQ56</f>
        <v>2.8221718384884298E-3</v>
      </c>
      <c r="I64" s="711">
        <f>compofiinc!AR56</f>
        <v>3.7090699188411236E-2</v>
      </c>
      <c r="J64" s="718">
        <f>compofiinc!AS56</f>
        <v>2.1896840073168278E-2</v>
      </c>
      <c r="K64" s="159">
        <f>compofiinc!AT56</f>
        <v>6.3508468447253108E-3</v>
      </c>
      <c r="L64" s="159">
        <f>compofiinc!AU56</f>
        <v>5.8494732948020101E-3</v>
      </c>
      <c r="M64" s="159">
        <f>compofiinc!AV56</f>
        <v>7.3679280467331409E-3</v>
      </c>
      <c r="N64" s="159">
        <f>compofiinc!AW56</f>
        <v>1.0191872279392555E-3</v>
      </c>
      <c r="O64" s="159">
        <f>compofiinc!AX56</f>
        <v>1.3094043533783406E-3</v>
      </c>
      <c r="P64" s="726">
        <f>compofiinc!AY56</f>
        <v>1.4369238168001175E-2</v>
      </c>
      <c r="Q64" s="705">
        <f>compofiinc!AZ56</f>
        <v>6.0586201725527644E-3</v>
      </c>
      <c r="R64" s="116">
        <f>compofiinc!BA56</f>
        <v>9.8692355095408857E-4</v>
      </c>
      <c r="S64" s="116">
        <f>compofiinc!BB56</f>
        <v>1.0843877971637994E-3</v>
      </c>
      <c r="T64" s="116">
        <f>compofiinc!BC56</f>
        <v>3.2719730515964329E-3</v>
      </c>
      <c r="U64" s="116">
        <f>compofiinc!BD56</f>
        <v>2.5953107979148626E-4</v>
      </c>
      <c r="V64" s="145">
        <f>compofiinc!BE56</f>
        <v>4.5580458390759304E-4</v>
      </c>
    </row>
    <row r="65" spans="1:22">
      <c r="A65" s="118">
        <v>1968</v>
      </c>
      <c r="B65" s="690">
        <f>compofiinc!AK57</f>
        <v>7.8952935058623552E-2</v>
      </c>
      <c r="C65" s="698">
        <f>compofiinc!AL57</f>
        <v>5.5796154076233506E-2</v>
      </c>
      <c r="D65" s="438">
        <f>compofiinc!AM57</f>
        <v>2.0704031689092517E-2</v>
      </c>
      <c r="E65" s="438">
        <f>compofiinc!AN57</f>
        <v>1.8124717869795859E-2</v>
      </c>
      <c r="F65" s="438">
        <f>compofiinc!AO57</f>
        <v>1.1602208134718239E-2</v>
      </c>
      <c r="G65" s="438">
        <f>compofiinc!AP57</f>
        <v>2.6798258913913742E-3</v>
      </c>
      <c r="H65" s="438">
        <f>compofiinc!AQ57</f>
        <v>2.6853719464270398E-3</v>
      </c>
      <c r="I65" s="711">
        <f>compofiinc!AR57</f>
        <v>3.853085427545011E-2</v>
      </c>
      <c r="J65" s="718">
        <f>compofiinc!AS57</f>
        <v>2.1345847519114614E-2</v>
      </c>
      <c r="K65" s="159">
        <f>compofiinc!AT57</f>
        <v>6.1827526369597763E-3</v>
      </c>
      <c r="L65" s="159">
        <f>compofiinc!AU57</f>
        <v>5.6067769473884255E-3</v>
      </c>
      <c r="M65" s="159">
        <f>compofiinc!AV57</f>
        <v>7.2153036016970873E-3</v>
      </c>
      <c r="N65" s="159">
        <f>compofiinc!AW57</f>
        <v>1.1096995913248975E-3</v>
      </c>
      <c r="O65" s="159">
        <f>compofiinc!AX57</f>
        <v>1.2313141414779238E-3</v>
      </c>
      <c r="P65" s="726">
        <f>compofiinc!AY57</f>
        <v>1.5474857995286584E-2</v>
      </c>
      <c r="Q65" s="705">
        <f>compofiinc!AZ57</f>
        <v>5.8379532711114734E-3</v>
      </c>
      <c r="R65" s="116">
        <f>compofiinc!BA57</f>
        <v>9.7227334481431171E-4</v>
      </c>
      <c r="S65" s="116">
        <f>compofiinc!BB57</f>
        <v>1.0361813692725264E-3</v>
      </c>
      <c r="T65" s="116">
        <f>compofiinc!BC57</f>
        <v>3.0757010827073827E-3</v>
      </c>
      <c r="U65" s="116">
        <f>compofiinc!BD57</f>
        <v>3.1045713694766164E-4</v>
      </c>
      <c r="V65" s="145">
        <f>compofiinc!BE57</f>
        <v>4.4334037556836847E-4</v>
      </c>
    </row>
    <row r="66" spans="1:22">
      <c r="A66" s="118">
        <v>1969</v>
      </c>
      <c r="B66" s="690">
        <f>compofiinc!AK58</f>
        <v>7.2578468476422131E-2</v>
      </c>
      <c r="C66" s="698">
        <f>compofiinc!AL58</f>
        <v>5.365857487777248E-2</v>
      </c>
      <c r="D66" s="438">
        <f>compofiinc!AM58</f>
        <v>2.0793247211258858E-2</v>
      </c>
      <c r="E66" s="438">
        <f>compofiinc!AN58</f>
        <v>1.6875950066605583E-2</v>
      </c>
      <c r="F66" s="438">
        <f>compofiinc!AO58</f>
        <v>1.0396536003099754E-2</v>
      </c>
      <c r="G66" s="438">
        <f>compofiinc!AP58</f>
        <v>2.9396585632639471E-3</v>
      </c>
      <c r="H66" s="438">
        <f>compofiinc!AQ58</f>
        <v>2.6531837465881836E-3</v>
      </c>
      <c r="I66" s="711">
        <f>compofiinc!AR58</f>
        <v>3.4880868101026863E-2</v>
      </c>
      <c r="J66" s="718">
        <f>compofiinc!AS58</f>
        <v>2.028227160917595E-2</v>
      </c>
      <c r="K66" s="159">
        <f>compofiinc!AT58</f>
        <v>6.1275747357285582E-3</v>
      </c>
      <c r="L66" s="159">
        <f>compofiinc!AU58</f>
        <v>5.2495271447696723E-3</v>
      </c>
      <c r="M66" s="159">
        <f>compofiinc!AV58</f>
        <v>6.3539472757838666E-3</v>
      </c>
      <c r="N66" s="159">
        <f>compofiinc!AW58</f>
        <v>1.263482668036886E-3</v>
      </c>
      <c r="O66" s="159">
        <f>compofiinc!AX58</f>
        <v>1.2877393437520368E-3</v>
      </c>
      <c r="P66" s="726">
        <f>compofiinc!AY58</f>
        <v>1.402712898561731E-2</v>
      </c>
      <c r="Q66" s="705">
        <f>compofiinc!AZ58</f>
        <v>5.5413043810403906E-3</v>
      </c>
      <c r="R66" s="116">
        <f>compofiinc!BA58</f>
        <v>9.3927151283423882E-4</v>
      </c>
      <c r="S66" s="116">
        <f>compofiinc!BB58</f>
        <v>8.9003822904487606E-4</v>
      </c>
      <c r="T66" s="116">
        <f>compofiinc!BC58</f>
        <v>2.846980558388168E-3</v>
      </c>
      <c r="U66" s="116">
        <f>compofiinc!BD58</f>
        <v>3.8299112202366814E-4</v>
      </c>
      <c r="V66" s="145">
        <f>compofiinc!BE58</f>
        <v>4.8202296102317632E-4</v>
      </c>
    </row>
    <row r="67" spans="1:22">
      <c r="A67" s="124">
        <v>1970</v>
      </c>
      <c r="B67" s="694">
        <f>compofiinc!AK59</f>
        <v>6.6302832477958873E-2</v>
      </c>
      <c r="C67" s="701">
        <f>compofiinc!AL59</f>
        <v>5.2735260702320375E-2</v>
      </c>
      <c r="D67" s="545">
        <f>compofiinc!AM59</f>
        <v>2.113956846005749E-2</v>
      </c>
      <c r="E67" s="545">
        <f>compofiinc!AN59</f>
        <v>1.6295354675094131E-2</v>
      </c>
      <c r="F67" s="545">
        <f>compofiinc!AO59</f>
        <v>9.3858050022390671E-3</v>
      </c>
      <c r="G67" s="545">
        <f>compofiinc!AP59</f>
        <v>3.1560346478727297E-3</v>
      </c>
      <c r="H67" s="545">
        <f>compofiinc!AQ59</f>
        <v>2.7584971639953437E-3</v>
      </c>
      <c r="I67" s="712">
        <f>compofiinc!AR59</f>
        <v>3.018084003997501E-2</v>
      </c>
      <c r="J67" s="719">
        <f>compofiinc!AS59</f>
        <v>1.9804906871286221E-2</v>
      </c>
      <c r="K67" s="163">
        <f>compofiinc!AT59</f>
        <v>6.1680930139118573E-3</v>
      </c>
      <c r="L67" s="163">
        <f>compofiinc!AU59</f>
        <v>5.1378332664171467E-3</v>
      </c>
      <c r="M67" s="163">
        <f>compofiinc!AV59</f>
        <v>5.7864129630615935E-3</v>
      </c>
      <c r="N67" s="163">
        <f>compofiinc!AW59</f>
        <v>1.3603981781216135E-3</v>
      </c>
      <c r="O67" s="163">
        <f>compofiinc!AX59</f>
        <v>1.3521695432245906E-3</v>
      </c>
      <c r="P67" s="728">
        <f>compofiinc!AY59</f>
        <v>1.1273780386545695E-2</v>
      </c>
      <c r="Q67" s="730">
        <f>compofiinc!AZ59</f>
        <v>5.3900948896625778E-3</v>
      </c>
      <c r="R67" s="122">
        <f>compofiinc!BA59</f>
        <v>9.2108085982545163E-4</v>
      </c>
      <c r="S67" s="122">
        <f>compofiinc!BB59</f>
        <v>8.8965055101652979E-4</v>
      </c>
      <c r="T67" s="122">
        <f>compofiinc!BC59</f>
        <v>2.645491936164035E-3</v>
      </c>
      <c r="U67" s="122">
        <f>compofiinc!BD59</f>
        <v>4.1429827797401231E-4</v>
      </c>
      <c r="V67" s="183">
        <f>compofiinc!BE59</f>
        <v>5.1957325797502563E-4</v>
      </c>
    </row>
    <row r="68" spans="1:22">
      <c r="A68" s="118">
        <v>1971</v>
      </c>
      <c r="B68" s="690">
        <f>compofiinc!AK60</f>
        <v>6.6747295735694934E-2</v>
      </c>
      <c r="C68" s="698">
        <f>compofiinc!AL60</f>
        <v>5.2376386480318615E-2</v>
      </c>
      <c r="D68" s="438">
        <f>compofiinc!AM60</f>
        <v>2.2119895274954615E-2</v>
      </c>
      <c r="E68" s="438">
        <f>compofiinc!AN60</f>
        <v>1.5711021807874204E-2</v>
      </c>
      <c r="F68" s="438">
        <f>compofiinc!AO60</f>
        <v>8.6221463006950216E-3</v>
      </c>
      <c r="G68" s="438">
        <f>compofiinc!AP60</f>
        <v>3.13260328243814E-3</v>
      </c>
      <c r="H68" s="438">
        <f>compofiinc!AQ60</f>
        <v>2.7907186365609959E-3</v>
      </c>
      <c r="I68" s="711">
        <f>compofiinc!AR60</f>
        <v>3.0365544891537866E-2</v>
      </c>
      <c r="J68" s="718">
        <f>compofiinc!AS60</f>
        <v>1.9622256240836577E-2</v>
      </c>
      <c r="K68" s="159">
        <f>compofiinc!AT60</f>
        <v>6.5018128238989448E-3</v>
      </c>
      <c r="L68" s="159">
        <f>compofiinc!AU60</f>
        <v>5.1581013162831368E-3</v>
      </c>
      <c r="M68" s="159">
        <f>compofiinc!AV60</f>
        <v>5.3096660667506512E-3</v>
      </c>
      <c r="N68" s="159">
        <f>compofiinc!AW60</f>
        <v>1.2939536352973846E-3</v>
      </c>
      <c r="O68" s="159">
        <f>compofiinc!AX60</f>
        <v>1.3587227130074098E-3</v>
      </c>
      <c r="P68" s="726">
        <f>compofiinc!AY60</f>
        <v>1.1316080464894185E-2</v>
      </c>
      <c r="Q68" s="705">
        <f>compofiinc!AZ60</f>
        <v>5.3404833465720003E-3</v>
      </c>
      <c r="R68" s="116">
        <f>compofiinc!BA60</f>
        <v>1.0039333527629424E-3</v>
      </c>
      <c r="S68" s="116">
        <f>compofiinc!BB60</f>
        <v>1.0328011716183028E-3</v>
      </c>
      <c r="T68" s="116">
        <f>compofiinc!BC60</f>
        <v>2.4119444044572447E-3</v>
      </c>
      <c r="U68" s="116">
        <f>compofiinc!BD60</f>
        <v>3.8527867900484125E-4</v>
      </c>
      <c r="V68" s="145">
        <f>compofiinc!BE60</f>
        <v>5.0652583891519498E-4</v>
      </c>
    </row>
    <row r="69" spans="1:22">
      <c r="A69" s="118">
        <v>1972</v>
      </c>
      <c r="B69" s="690">
        <f>compofiinc!AK61</f>
        <v>6.6472121297920239E-2</v>
      </c>
      <c r="C69" s="698">
        <f>compofiinc!AL61</f>
        <v>5.2029051993486064E-2</v>
      </c>
      <c r="D69" s="438">
        <f>compofiinc!AM61</f>
        <v>2.3085544979949191E-2</v>
      </c>
      <c r="E69" s="438">
        <f>compofiinc!AN61</f>
        <v>1.4831923696419835E-2</v>
      </c>
      <c r="F69" s="438">
        <f>compofiinc!AO61</f>
        <v>8.0870925671661098E-3</v>
      </c>
      <c r="G69" s="438">
        <f>compofiinc!AP61</f>
        <v>3.092194246676172E-3</v>
      </c>
      <c r="H69" s="438">
        <f>compofiinc!AQ61</f>
        <v>2.9322961506181855E-3</v>
      </c>
      <c r="I69" s="711">
        <f>compofiinc!AR61</f>
        <v>3.0034173642889073E-2</v>
      </c>
      <c r="J69" s="718">
        <f>compofiinc!AS61</f>
        <v>1.9477250335512508E-2</v>
      </c>
      <c r="K69" s="159">
        <f>compofiinc!AT61</f>
        <v>6.8665976544934892E-3</v>
      </c>
      <c r="L69" s="159">
        <f>compofiinc!AU61</f>
        <v>5.037684486183025E-3</v>
      </c>
      <c r="M69" s="159">
        <f>compofiinc!AV61</f>
        <v>4.9190332711077644E-3</v>
      </c>
      <c r="N69" s="159">
        <f>compofiinc!AW61</f>
        <v>1.2433871188051171E-3</v>
      </c>
      <c r="O69" s="159">
        <f>compofiinc!AX61</f>
        <v>1.4105481454578239E-3</v>
      </c>
      <c r="P69" s="726">
        <f>compofiinc!AY61</f>
        <v>1.1002163607372495E-2</v>
      </c>
      <c r="Q69" s="705">
        <f>compofiinc!AZ61</f>
        <v>5.2813253900012569E-3</v>
      </c>
      <c r="R69" s="116">
        <f>compofiinc!BA61</f>
        <v>1.1334589459863764E-3</v>
      </c>
      <c r="S69" s="116">
        <f>compofiinc!BB61</f>
        <v>1.0519424107258146E-3</v>
      </c>
      <c r="T69" s="116">
        <f>compofiinc!BC61</f>
        <v>2.1970613939288341E-3</v>
      </c>
      <c r="U69" s="116">
        <f>compofiinc!BD61</f>
        <v>3.6384712882409076E-4</v>
      </c>
      <c r="V69" s="145">
        <f>compofiinc!BE61</f>
        <v>5.3501560834234851E-4</v>
      </c>
    </row>
    <row r="70" spans="1:22">
      <c r="A70" s="118">
        <v>1973</v>
      </c>
      <c r="B70" s="690">
        <f>compofiinc!AK62</f>
        <v>6.4149813905260089E-2</v>
      </c>
      <c r="C70" s="698">
        <f>compofiinc!AL62</f>
        <v>5.2554722220747863E-2</v>
      </c>
      <c r="D70" s="438">
        <f>compofiinc!AM62</f>
        <v>2.3492331424449731E-2</v>
      </c>
      <c r="E70" s="438">
        <f>compofiinc!AN62</f>
        <v>1.4469221188505799E-2</v>
      </c>
      <c r="F70" s="438">
        <f>compofiinc!AO62</f>
        <v>8.048129389976566E-3</v>
      </c>
      <c r="G70" s="438">
        <f>compofiinc!AP62</f>
        <v>3.4027763853288207E-3</v>
      </c>
      <c r="H70" s="438">
        <f>compofiinc!AQ62</f>
        <v>3.1422635696998213E-3</v>
      </c>
      <c r="I70" s="711">
        <f>compofiinc!AR62</f>
        <v>2.8119731319520724E-2</v>
      </c>
      <c r="J70" s="718">
        <f>compofiinc!AS62</f>
        <v>1.9825902837737885E-2</v>
      </c>
      <c r="K70" s="159">
        <f>compofiinc!AT62</f>
        <v>7.0063233352755105E-3</v>
      </c>
      <c r="L70" s="159">
        <f>compofiinc!AU62</f>
        <v>4.9820367779886965E-3</v>
      </c>
      <c r="M70" s="159">
        <f>compofiinc!AV62</f>
        <v>4.8168433729642857E-3</v>
      </c>
      <c r="N70" s="159">
        <f>compofiinc!AW62</f>
        <v>1.399050758426057E-3</v>
      </c>
      <c r="O70" s="159">
        <f>compofiinc!AX62</f>
        <v>1.6216485326978614E-3</v>
      </c>
      <c r="P70" s="726">
        <f>compofiinc!AY62</f>
        <v>9.6186951780055097E-3</v>
      </c>
      <c r="Q70" s="705">
        <f>compofiinc!AZ62</f>
        <v>5.305205578309824E-3</v>
      </c>
      <c r="R70" s="116">
        <f>compofiinc!BA62</f>
        <v>1.1513405831280465E-3</v>
      </c>
      <c r="S70" s="116">
        <f>compofiinc!BB62</f>
        <v>1.0388849624050067E-3</v>
      </c>
      <c r="T70" s="116">
        <f>compofiinc!BC62</f>
        <v>2.0867981851466766E-3</v>
      </c>
      <c r="U70" s="116">
        <f>compofiinc!BD62</f>
        <v>4.0409143659303481E-4</v>
      </c>
      <c r="V70" s="145">
        <f>compofiinc!BE62</f>
        <v>6.2409049369627212E-4</v>
      </c>
    </row>
    <row r="71" spans="1:22">
      <c r="A71" s="118">
        <v>1974</v>
      </c>
      <c r="B71" s="690">
        <f>compofiinc!AK63</f>
        <v>6.3047508288150311E-2</v>
      </c>
      <c r="C71" s="698">
        <f>compofiinc!AL63</f>
        <v>5.4086473606787422E-2</v>
      </c>
      <c r="D71" s="438">
        <f>compofiinc!AM63</f>
        <v>2.4610046947771025E-2</v>
      </c>
      <c r="E71" s="438">
        <f>compofiinc!AN63</f>
        <v>1.4133572799806871E-2</v>
      </c>
      <c r="F71" s="438">
        <f>compofiinc!AO63</f>
        <v>8.1190833894027037E-3</v>
      </c>
      <c r="G71" s="438">
        <f>compofiinc!AP63</f>
        <v>3.7677121750654408E-3</v>
      </c>
      <c r="H71" s="438">
        <f>compofiinc!AQ63</f>
        <v>3.456058054421618E-3</v>
      </c>
      <c r="I71" s="711">
        <f>compofiinc!AR63</f>
        <v>2.7083640824400845E-2</v>
      </c>
      <c r="J71" s="718">
        <f>compofiinc!AS63</f>
        <v>2.0797327411230526E-2</v>
      </c>
      <c r="K71" s="159">
        <f>compofiinc!AT63</f>
        <v>7.4962089763843665E-3</v>
      </c>
      <c r="L71" s="159">
        <f>compofiinc!AU63</f>
        <v>5.042612263288504E-3</v>
      </c>
      <c r="M71" s="159">
        <f>compofiinc!AV63</f>
        <v>4.88880304368422E-3</v>
      </c>
      <c r="N71" s="159">
        <f>compofiinc!AW63</f>
        <v>1.5465988691945043E-3</v>
      </c>
      <c r="O71" s="159">
        <f>compofiinc!AX63</f>
        <v>1.823103807025106E-3</v>
      </c>
      <c r="P71" s="726">
        <f>compofiinc!AY63</f>
        <v>8.870108356916262E-3</v>
      </c>
      <c r="Q71" s="705">
        <f>compofiinc!AZ63</f>
        <v>5.6101958300800447E-3</v>
      </c>
      <c r="R71" s="116">
        <f>compofiinc!BA63</f>
        <v>1.254376352944675E-3</v>
      </c>
      <c r="S71" s="116">
        <f>compofiinc!BB63</f>
        <v>1.1674670058905434E-3</v>
      </c>
      <c r="T71" s="116">
        <f>compofiinc!BC63</f>
        <v>2.0554024352783529E-3</v>
      </c>
      <c r="U71" s="116">
        <f>compofiinc!BD63</f>
        <v>4.4048681620978414E-4</v>
      </c>
      <c r="V71" s="145">
        <f>compofiinc!BE63</f>
        <v>6.9246333500894153E-4</v>
      </c>
    </row>
    <row r="72" spans="1:22">
      <c r="A72" s="118">
        <v>1975</v>
      </c>
      <c r="B72" s="690">
        <f>compofiinc!AK64</f>
        <v>6.1725780029775024E-2</v>
      </c>
      <c r="C72" s="698">
        <f>compofiinc!AL64</f>
        <v>5.3756209282269651E-2</v>
      </c>
      <c r="D72" s="438">
        <f>compofiinc!AM64</f>
        <v>2.5867327279044616E-2</v>
      </c>
      <c r="E72" s="438">
        <f>compofiinc!AN64</f>
        <v>1.2975319111184547E-2</v>
      </c>
      <c r="F72" s="438">
        <f>compofiinc!AO64</f>
        <v>7.8830083151686381E-3</v>
      </c>
      <c r="G72" s="438">
        <f>compofiinc!AP64</f>
        <v>3.4922663222909378E-3</v>
      </c>
      <c r="H72" s="438">
        <f>compofiinc!AQ64</f>
        <v>3.5382888929929024E-3</v>
      </c>
      <c r="I72" s="711">
        <f>compofiinc!AR64</f>
        <v>2.6162353320827947E-2</v>
      </c>
      <c r="J72" s="718">
        <f>compofiinc!AS64</f>
        <v>2.0622195738567939E-2</v>
      </c>
      <c r="K72" s="159">
        <f>compofiinc!AT64</f>
        <v>8.0649105597725423E-3</v>
      </c>
      <c r="L72" s="159">
        <f>compofiinc!AU64</f>
        <v>4.6454644038593784E-3</v>
      </c>
      <c r="M72" s="159">
        <f>compofiinc!AV64</f>
        <v>4.7163752134196102E-3</v>
      </c>
      <c r="N72" s="159">
        <f>compofiinc!AW64</f>
        <v>1.3931180329074255E-3</v>
      </c>
      <c r="O72" s="159">
        <f>compofiinc!AX64</f>
        <v>1.8023272701763737E-3</v>
      </c>
      <c r="P72" s="726">
        <f>compofiinc!AY64</f>
        <v>8.6054469752667728E-3</v>
      </c>
      <c r="Q72" s="705">
        <f>compofiinc!AZ64</f>
        <v>5.667356402517143E-3</v>
      </c>
      <c r="R72" s="116">
        <f>compofiinc!BA64</f>
        <v>1.3831118070970483E-3</v>
      </c>
      <c r="S72" s="116">
        <f>compofiinc!BB64</f>
        <v>1.1614817840430725E-3</v>
      </c>
      <c r="T72" s="116">
        <f>compofiinc!BC64</f>
        <v>2.0134993968321524E-3</v>
      </c>
      <c r="U72" s="116">
        <f>compofiinc!BD64</f>
        <v>4.0103258477408588E-4</v>
      </c>
      <c r="V72" s="145">
        <f>compofiinc!BE64</f>
        <v>7.0823089496363512E-4</v>
      </c>
    </row>
    <row r="73" spans="1:22">
      <c r="A73" s="118">
        <v>1976</v>
      </c>
      <c r="B73" s="690">
        <f>compofiinc!AK65</f>
        <v>6.1594041911185116E-2</v>
      </c>
      <c r="C73" s="698">
        <f>compofiinc!AL65</f>
        <v>5.3273807793406291E-2</v>
      </c>
      <c r="D73" s="438">
        <f>compofiinc!AM65</f>
        <v>2.6864067924815771E-2</v>
      </c>
      <c r="E73" s="438">
        <f>compofiinc!AN65</f>
        <v>1.2110743860114681E-2</v>
      </c>
      <c r="F73" s="438">
        <f>compofiinc!AO65</f>
        <v>7.7990080991146016E-3</v>
      </c>
      <c r="G73" s="438">
        <f>compofiinc!AP65</f>
        <v>3.2353923681169849E-3</v>
      </c>
      <c r="H73" s="438">
        <f>compofiinc!AQ65</f>
        <v>3.2645950605629803E-3</v>
      </c>
      <c r="I73" s="711">
        <f>compofiinc!AR65</f>
        <v>2.629502745690715E-2</v>
      </c>
      <c r="J73" s="718">
        <f>compofiinc!AS65</f>
        <v>2.05328599706327E-2</v>
      </c>
      <c r="K73" s="159">
        <f>compofiinc!AT65</f>
        <v>8.6249904182849058E-3</v>
      </c>
      <c r="L73" s="159">
        <f>compofiinc!AU65</f>
        <v>4.2913220641964678E-3</v>
      </c>
      <c r="M73" s="159">
        <f>compofiinc!AV65</f>
        <v>4.6395090930921867E-3</v>
      </c>
      <c r="N73" s="159">
        <f>compofiinc!AW65</f>
        <v>1.2665449985538868E-3</v>
      </c>
      <c r="O73" s="159">
        <f>compofiinc!AX65</f>
        <v>1.7104931863779482E-3</v>
      </c>
      <c r="P73" s="726">
        <f>compofiinc!AY65</f>
        <v>8.7260278713792161E-3</v>
      </c>
      <c r="Q73" s="705">
        <f>compofiinc!AZ65</f>
        <v>5.7132991731392302E-3</v>
      </c>
      <c r="R73" s="116">
        <f>compofiinc!BA65</f>
        <v>1.5203708595475929E-3</v>
      </c>
      <c r="S73" s="116">
        <f>compofiinc!BB65</f>
        <v>1.1295198798974004E-3</v>
      </c>
      <c r="T73" s="116">
        <f>compofiinc!BC65</f>
        <v>2.0004925352934411E-3</v>
      </c>
      <c r="U73" s="116">
        <f>compofiinc!BD65</f>
        <v>3.5698652711202428E-4</v>
      </c>
      <c r="V73" s="145">
        <f>compofiinc!BE65</f>
        <v>7.059293293793234E-4</v>
      </c>
    </row>
    <row r="74" spans="1:22">
      <c r="A74" s="118">
        <v>1977</v>
      </c>
      <c r="B74" s="690">
        <f>compofiinc!AK66</f>
        <v>6.2093270688608371E-2</v>
      </c>
      <c r="C74" s="698">
        <f>compofiinc!AL66</f>
        <v>5.3385229676849555E-2</v>
      </c>
      <c r="D74" s="438">
        <f>compofiinc!AM66</f>
        <v>2.7974383741070419E-2</v>
      </c>
      <c r="E74" s="438">
        <f>compofiinc!AN66</f>
        <v>1.1498012859922913E-2</v>
      </c>
      <c r="F74" s="438">
        <f>compofiinc!AO66</f>
        <v>7.7025131745576125E-3</v>
      </c>
      <c r="G74" s="438">
        <f>compofiinc!AP66</f>
        <v>3.1085642060957874E-3</v>
      </c>
      <c r="H74" s="438">
        <f>compofiinc!AQ66</f>
        <v>3.1017549347482354E-3</v>
      </c>
      <c r="I74" s="711">
        <f>compofiinc!AR66</f>
        <v>2.6667792057550876E-2</v>
      </c>
      <c r="J74" s="718">
        <f>compofiinc!AS66</f>
        <v>2.0703354039416588E-2</v>
      </c>
      <c r="K74" s="159">
        <f>compofiinc!AT66</f>
        <v>9.109521504424456E-3</v>
      </c>
      <c r="L74" s="159">
        <f>compofiinc!AU66</f>
        <v>4.1020206363363565E-3</v>
      </c>
      <c r="M74" s="159">
        <f>compofiinc!AV66</f>
        <v>4.6205927981253225E-3</v>
      </c>
      <c r="N74" s="159">
        <f>compofiinc!AW66</f>
        <v>1.2248941259284801E-3</v>
      </c>
      <c r="O74" s="159">
        <f>compofiinc!AX66</f>
        <v>1.6463252713161125E-3</v>
      </c>
      <c r="P74" s="726">
        <f>compofiinc!AY66</f>
        <v>8.8572935394219954E-3</v>
      </c>
      <c r="Q74" s="705">
        <f>compofiinc!AZ66</f>
        <v>5.7743852434736231E-3</v>
      </c>
      <c r="R74" s="116">
        <f>compofiinc!BA66</f>
        <v>1.6469952021462564E-3</v>
      </c>
      <c r="S74" s="116">
        <f>compofiinc!BB66</f>
        <v>1.0821706350160054E-3</v>
      </c>
      <c r="T74" s="116">
        <f>compofiinc!BC66</f>
        <v>2.0078588867896152E-3</v>
      </c>
      <c r="U74" s="116">
        <f>compofiinc!BD66</f>
        <v>3.4427233675138336E-4</v>
      </c>
      <c r="V74" s="145">
        <f>compofiinc!BE66</f>
        <v>6.9308828870832256E-4</v>
      </c>
    </row>
    <row r="75" spans="1:22">
      <c r="A75" s="118">
        <v>1978</v>
      </c>
      <c r="B75" s="690">
        <f>compofiinc!AK67</f>
        <v>6.4509769372481873E-2</v>
      </c>
      <c r="C75" s="698">
        <f>compofiinc!AL67</f>
        <v>5.3940986722679662E-2</v>
      </c>
      <c r="D75" s="438">
        <f>compofiinc!AM67</f>
        <v>2.9218673199278511E-2</v>
      </c>
      <c r="E75" s="438">
        <f>compofiinc!AN67</f>
        <v>1.0683088400538332E-2</v>
      </c>
      <c r="F75" s="438">
        <f>compofiinc!AO67</f>
        <v>7.6633036475241001E-3</v>
      </c>
      <c r="G75" s="438">
        <f>compofiinc!AP67</f>
        <v>3.2634850127330056E-3</v>
      </c>
      <c r="H75" s="438">
        <f>compofiinc!AQ67</f>
        <v>3.1124362724920668E-3</v>
      </c>
      <c r="I75" s="711">
        <f>compofiinc!AR67</f>
        <v>2.8587826454529397E-2</v>
      </c>
      <c r="J75" s="718">
        <f>compofiinc!AS67</f>
        <v>2.1174544265773365E-2</v>
      </c>
      <c r="K75" s="159">
        <f>compofiinc!AT67</f>
        <v>9.5499677667226501E-3</v>
      </c>
      <c r="L75" s="159">
        <f>compofiinc!AU67</f>
        <v>3.9335787576030568E-3</v>
      </c>
      <c r="M75" s="159">
        <f>compofiinc!AV67</f>
        <v>4.6423051364301582E-3</v>
      </c>
      <c r="N75" s="159">
        <f>compofiinc!AW67</f>
        <v>1.3403413300358998E-3</v>
      </c>
      <c r="O75" s="159">
        <f>compofiinc!AX67</f>
        <v>1.7083520185482357E-3</v>
      </c>
      <c r="P75" s="726">
        <f>compofiinc!AY67</f>
        <v>9.9330536370916267E-3</v>
      </c>
      <c r="Q75" s="705">
        <f>compofiinc!AZ67</f>
        <v>5.9646358582670922E-3</v>
      </c>
      <c r="R75" s="116">
        <f>compofiinc!BA67</f>
        <v>1.7769708373750956E-3</v>
      </c>
      <c r="S75" s="116">
        <f>compofiinc!BB67</f>
        <v>1.124828878445859E-3</v>
      </c>
      <c r="T75" s="116">
        <f>compofiinc!BC67</f>
        <v>2.0009094880512196E-3</v>
      </c>
      <c r="U75" s="116">
        <f>compofiinc!BD67</f>
        <v>3.8299375896252985E-4</v>
      </c>
      <c r="V75" s="145">
        <f>compofiinc!BE67</f>
        <v>6.7893314019560648E-4</v>
      </c>
    </row>
    <row r="76" spans="1:22">
      <c r="A76" s="121">
        <v>1979</v>
      </c>
      <c r="B76" s="695">
        <f>compofiinc!AK68</f>
        <v>7.1473702788352966E-2</v>
      </c>
      <c r="C76" s="702">
        <f>compofiinc!AL68</f>
        <v>5.4700028151273727E-2</v>
      </c>
      <c r="D76" s="547">
        <f>compofiinc!AM68</f>
        <v>3.0376099050045013E-2</v>
      </c>
      <c r="E76" s="547">
        <f>compofiinc!AN68</f>
        <v>9.5789879560470581E-3</v>
      </c>
      <c r="F76" s="547">
        <f>compofiinc!AO68</f>
        <v>7.7309366315603256E-3</v>
      </c>
      <c r="G76" s="547">
        <f>compofiinc!AP68</f>
        <v>3.871317021548748E-3</v>
      </c>
      <c r="H76" s="547">
        <f>compofiinc!AQ68</f>
        <v>3.1426860950887203E-3</v>
      </c>
      <c r="I76" s="713">
        <f>compofiinc!AR68</f>
        <v>3.4450151026248932E-2</v>
      </c>
      <c r="J76" s="720">
        <f>compofiinc!AS68</f>
        <v>2.1853374317288399E-2</v>
      </c>
      <c r="K76" s="161">
        <f>compofiinc!AT68</f>
        <v>1.0088813491165638E-2</v>
      </c>
      <c r="L76" s="161">
        <f>compofiinc!AU68</f>
        <v>3.7331599742174149E-3</v>
      </c>
      <c r="M76" s="161">
        <f>compofiinc!AV68</f>
        <v>4.6800998970866203E-3</v>
      </c>
      <c r="N76" s="161">
        <f>compofiinc!AW68</f>
        <v>1.667741104029119E-3</v>
      </c>
      <c r="O76" s="161">
        <f>compofiinc!AX68</f>
        <v>1.6835602000355721E-3</v>
      </c>
      <c r="P76" s="727">
        <f>compofiinc!AY68</f>
        <v>1.3662930577993393E-2</v>
      </c>
      <c r="Q76" s="723">
        <f>compofiinc!AZ68</f>
        <v>6.2527954578399658E-3</v>
      </c>
      <c r="R76" s="119">
        <f>compofiinc!BA68</f>
        <v>1.9461102783679962E-3</v>
      </c>
      <c r="S76" s="119">
        <f>compofiinc!BB68</f>
        <v>1.258217147551477E-3</v>
      </c>
      <c r="T76" s="119">
        <f>compofiinc!BC68</f>
        <v>1.9721884746104479E-3</v>
      </c>
      <c r="U76" s="119">
        <f>compofiinc!BD68</f>
        <v>4.9984798533841968E-4</v>
      </c>
      <c r="V76" s="149">
        <f>compofiinc!BE68</f>
        <v>5.7643174659460783E-4</v>
      </c>
    </row>
    <row r="77" spans="1:22">
      <c r="A77" s="118">
        <v>1980</v>
      </c>
      <c r="B77" s="690">
        <f>compofiinc!AK69</f>
        <v>7.1916855871677399E-2</v>
      </c>
      <c r="C77" s="698">
        <f>compofiinc!AL69</f>
        <v>5.6024957448244095E-2</v>
      </c>
      <c r="D77" s="438">
        <f>compofiinc!AM69</f>
        <v>3.1837582588195801E-2</v>
      </c>
      <c r="E77" s="438">
        <f>compofiinc!AN69</f>
        <v>7.9922573640942574E-3</v>
      </c>
      <c r="F77" s="438">
        <f>compofiinc!AO69</f>
        <v>7.7594672329723835E-3</v>
      </c>
      <c r="G77" s="438">
        <f>compofiinc!AP69</f>
        <v>4.9291555769741535E-3</v>
      </c>
      <c r="H77" s="438">
        <f>compofiinc!AQ69</f>
        <v>3.5064963158220053E-3</v>
      </c>
      <c r="I77" s="711">
        <f>compofiinc!AR69</f>
        <v>3.4115161746740341E-2</v>
      </c>
      <c r="J77" s="718">
        <f>compofiinc!AS69</f>
        <v>2.2645464166998863E-2</v>
      </c>
      <c r="K77" s="159">
        <f>compofiinc!AT69</f>
        <v>1.0980582796037197E-2</v>
      </c>
      <c r="L77" s="159">
        <f>compofiinc!AU69</f>
        <v>2.9962391126900911E-3</v>
      </c>
      <c r="M77" s="159">
        <f>compofiinc!AV69</f>
        <v>4.5865057036280632E-3</v>
      </c>
      <c r="N77" s="159">
        <f>compofiinc!AW69</f>
        <v>2.1259954664856195E-3</v>
      </c>
      <c r="O77" s="159">
        <f>compofiinc!AX69</f>
        <v>1.9561410881578922E-3</v>
      </c>
      <c r="P77" s="726">
        <f>compofiinc!AY69</f>
        <v>1.2712987139821053E-2</v>
      </c>
      <c r="Q77" s="705">
        <f>compofiinc!AZ69</f>
        <v>6.6595776006579399E-3</v>
      </c>
      <c r="R77" s="116">
        <f>compofiinc!BA69</f>
        <v>2.2321091964840889E-3</v>
      </c>
      <c r="S77" s="116">
        <f>compofiinc!BB69</f>
        <v>9.7416882636025548E-4</v>
      </c>
      <c r="T77" s="116">
        <f>compofiinc!BC69</f>
        <v>1.9822444301098585E-3</v>
      </c>
      <c r="U77" s="116">
        <f>compofiinc!BD69</f>
        <v>6.5387244103476405E-4</v>
      </c>
      <c r="V77" s="145">
        <f>compofiinc!BE69</f>
        <v>8.1718253204599023E-4</v>
      </c>
    </row>
    <row r="78" spans="1:22">
      <c r="A78" s="118">
        <v>1981</v>
      </c>
      <c r="B78" s="690">
        <f>compofiinc!AK70</f>
        <v>7.1546770632266998E-2</v>
      </c>
      <c r="C78" s="698">
        <f>compofiinc!AL70</f>
        <v>5.4469943046569824E-2</v>
      </c>
      <c r="D78" s="438">
        <f>compofiinc!AM70</f>
        <v>3.2028239220380783E-2</v>
      </c>
      <c r="E78" s="438">
        <f>compofiinc!AN70</f>
        <v>5.0623351708054543E-3</v>
      </c>
      <c r="F78" s="438">
        <f>compofiinc!AO70</f>
        <v>7.2828927077353001E-3</v>
      </c>
      <c r="G78" s="438">
        <f>compofiinc!AP70</f>
        <v>6.4977556467056274E-3</v>
      </c>
      <c r="H78" s="438">
        <f>compofiinc!AQ70</f>
        <v>3.5987196024507284E-3</v>
      </c>
      <c r="I78" s="711">
        <f>compofiinc!AR70</f>
        <v>3.4787386655807495E-2</v>
      </c>
      <c r="J78" s="718">
        <f>compofiinc!AS70</f>
        <v>2.2069312632083893E-2</v>
      </c>
      <c r="K78" s="159">
        <f>compofiinc!AT70</f>
        <v>1.1100997216999531E-2</v>
      </c>
      <c r="L78" s="159">
        <f>compofiinc!AU70</f>
        <v>2.0043749827891588E-3</v>
      </c>
      <c r="M78" s="159">
        <f>compofiinc!AV70</f>
        <v>4.2392020113766193E-3</v>
      </c>
      <c r="N78" s="159">
        <f>compofiinc!AW70</f>
        <v>2.8105771634727716E-3</v>
      </c>
      <c r="O78" s="159">
        <f>compofiinc!AX70</f>
        <v>1.9141603261232376E-3</v>
      </c>
      <c r="P78" s="726">
        <f>compofiinc!AY70</f>
        <v>1.3267201371490955E-2</v>
      </c>
      <c r="Q78" s="705">
        <f>compofiinc!AZ70</f>
        <v>6.5297139808535576E-3</v>
      </c>
      <c r="R78" s="116">
        <f>compofiinc!BA70</f>
        <v>2.2646121215075254E-3</v>
      </c>
      <c r="S78" s="116">
        <f>compofiinc!BB70</f>
        <v>6.9002388045191765E-4</v>
      </c>
      <c r="T78" s="116">
        <f>compofiinc!BC70</f>
        <v>1.8073533428832889E-3</v>
      </c>
      <c r="U78" s="116">
        <f>compofiinc!BD70</f>
        <v>9.180211927741766E-4</v>
      </c>
      <c r="V78" s="145">
        <f>compofiinc!BE70</f>
        <v>8.4970332682132721E-4</v>
      </c>
    </row>
    <row r="79" spans="1:22">
      <c r="A79" s="118">
        <v>1982</v>
      </c>
      <c r="B79" s="689">
        <f>compofiinc!AK71</f>
        <v>8.0121606588363647E-2</v>
      </c>
      <c r="C79" s="698">
        <f>compofiinc!AL71</f>
        <v>5.8825060725212097E-2</v>
      </c>
      <c r="D79" s="438">
        <f>compofiinc!AM71</f>
        <v>3.4139692783355713E-2</v>
      </c>
      <c r="E79" s="438">
        <f>compofiinc!AN71</f>
        <v>5.8572110719978809E-3</v>
      </c>
      <c r="F79" s="438">
        <f>compofiinc!AO71</f>
        <v>8.0581968650221825E-3</v>
      </c>
      <c r="G79" s="438">
        <f>compofiinc!AP71</f>
        <v>6.6063967533409595E-3</v>
      </c>
      <c r="H79" s="438">
        <f>compofiinc!AQ71</f>
        <v>4.1635660454630852E-3</v>
      </c>
      <c r="I79" s="711">
        <f>compofiinc!AR71</f>
        <v>4.1640698909759521E-2</v>
      </c>
      <c r="J79" s="717">
        <f>compofiinc!AS71</f>
        <v>2.4986449629068375E-2</v>
      </c>
      <c r="K79" s="147">
        <f>compofiinc!AT71</f>
        <v>1.176044438034296E-2</v>
      </c>
      <c r="L79" s="147">
        <f>compofiinc!AU71</f>
        <v>2.7675617020577192E-3</v>
      </c>
      <c r="M79" s="147">
        <f>compofiinc!AV71</f>
        <v>4.8858635127544403E-3</v>
      </c>
      <c r="N79" s="147">
        <f>compofiinc!AW71</f>
        <v>3.1135194003582001E-3</v>
      </c>
      <c r="O79" s="147">
        <f>compofiinc!AX71</f>
        <v>2.459061099216342E-3</v>
      </c>
      <c r="P79" s="726">
        <f>compofiinc!AY71</f>
        <v>1.7189061269164085E-2</v>
      </c>
      <c r="Q79" s="705">
        <f>compofiinc!AZ71</f>
        <v>7.9101631417870522E-3</v>
      </c>
      <c r="R79" s="116">
        <f>compofiinc!BA71</f>
        <v>2.3521559778600931E-3</v>
      </c>
      <c r="S79" s="116">
        <f>compofiinc!BB71</f>
        <v>1.3382310280576348E-3</v>
      </c>
      <c r="T79" s="116">
        <f>compofiinc!BC71</f>
        <v>2.1254448220133781E-3</v>
      </c>
      <c r="U79" s="116">
        <f>compofiinc!BD71</f>
        <v>1.0718465782701969E-3</v>
      </c>
      <c r="V79" s="145">
        <f>compofiinc!BE71</f>
        <v>1.0224847355857491E-3</v>
      </c>
    </row>
    <row r="80" spans="1:22">
      <c r="A80" s="118">
        <v>1983</v>
      </c>
      <c r="B80" s="689">
        <f>compofiinc!AK72</f>
        <v>8.6341798305511475E-2</v>
      </c>
      <c r="C80" s="698">
        <f>compofiinc!AL72</f>
        <v>6.0843490064144135E-2</v>
      </c>
      <c r="D80" s="438">
        <f>compofiinc!AM72</f>
        <v>3.6840412765741348E-2</v>
      </c>
      <c r="E80" s="438">
        <f>compofiinc!AN72</f>
        <v>7.3324968107044697E-3</v>
      </c>
      <c r="F80" s="438">
        <f>compofiinc!AO72</f>
        <v>7.0433923974633217E-3</v>
      </c>
      <c r="G80" s="438">
        <f>compofiinc!AP72</f>
        <v>5.6215855292975903E-3</v>
      </c>
      <c r="H80" s="438">
        <f>compofiinc!AQ72</f>
        <v>4.00560162961483E-3</v>
      </c>
      <c r="I80" s="711">
        <f>compofiinc!AR72</f>
        <v>4.5824840664863586E-2</v>
      </c>
      <c r="J80" s="717">
        <f>compofiinc!AS72</f>
        <v>2.6513652876019478E-2</v>
      </c>
      <c r="K80" s="147">
        <f>compofiinc!AT72</f>
        <v>1.3282572850584984E-2</v>
      </c>
      <c r="L80" s="147">
        <f>compofiinc!AU72</f>
        <v>3.884095000103116E-3</v>
      </c>
      <c r="M80" s="147">
        <f>compofiinc!AV72</f>
        <v>4.2996197007596493E-3</v>
      </c>
      <c r="N80" s="147">
        <f>compofiinc!AW72</f>
        <v>2.6529284659773111E-3</v>
      </c>
      <c r="O80" s="147">
        <f>compofiinc!AX72</f>
        <v>2.3944377899169922E-3</v>
      </c>
      <c r="P80" s="726">
        <f>compofiinc!AY72</f>
        <v>1.8609886988997459E-2</v>
      </c>
      <c r="Q80" s="705">
        <f>compofiinc!AZ72</f>
        <v>8.8459653779864311E-3</v>
      </c>
      <c r="R80" s="116">
        <f>compofiinc!BA72</f>
        <v>3.000729950144887E-3</v>
      </c>
      <c r="S80" s="116">
        <f>compofiinc!BB72</f>
        <v>2.1753145847469568E-3</v>
      </c>
      <c r="T80" s="116">
        <f>compofiinc!BC72</f>
        <v>1.7975257942453027E-3</v>
      </c>
      <c r="U80" s="116">
        <f>compofiinc!BD72</f>
        <v>9.5744431018829346E-4</v>
      </c>
      <c r="V80" s="145">
        <f>compofiinc!BE72</f>
        <v>9.1495009837672114E-4</v>
      </c>
    </row>
    <row r="81" spans="1:22">
      <c r="A81" s="118">
        <v>1984</v>
      </c>
      <c r="B81" s="689">
        <f>compofiinc!AK73</f>
        <v>9.0533226728439331E-2</v>
      </c>
      <c r="C81" s="698">
        <f>compofiinc!AL73</f>
        <v>6.3672445714473724E-2</v>
      </c>
      <c r="D81" s="438">
        <f>compofiinc!AM73</f>
        <v>3.9536669850349426E-2</v>
      </c>
      <c r="E81" s="438">
        <f>compofiinc!AN73</f>
        <v>7.9283453524112701E-3</v>
      </c>
      <c r="F81" s="438">
        <f>compofiinc!AO73</f>
        <v>5.7711498811841011E-3</v>
      </c>
      <c r="G81" s="438">
        <f>compofiinc!AP73</f>
        <v>6.8235066719353199E-3</v>
      </c>
      <c r="H81" s="438">
        <f>compofiinc!AQ73</f>
        <v>3.6127760540693998E-3</v>
      </c>
      <c r="I81" s="711">
        <f>compofiinc!AR73</f>
        <v>4.9705877900123596E-2</v>
      </c>
      <c r="J81" s="717">
        <f>compofiinc!AS73</f>
        <v>2.8800008818507195E-2</v>
      </c>
      <c r="K81" s="147">
        <f>compofiinc!AT73</f>
        <v>1.5295051969587803E-2</v>
      </c>
      <c r="L81" s="147">
        <f>compofiinc!AU73</f>
        <v>4.1535352356731892E-3</v>
      </c>
      <c r="M81" s="147">
        <f>compofiinc!AV73</f>
        <v>3.2731902319937944E-3</v>
      </c>
      <c r="N81" s="147">
        <f>compofiinc!AW73</f>
        <v>3.5827613901346922E-3</v>
      </c>
      <c r="O81" s="147">
        <f>compofiinc!AX73</f>
        <v>2.4954695254564285E-3</v>
      </c>
      <c r="P81" s="726">
        <f>compofiinc!AY73</f>
        <v>2.1432001143693924E-2</v>
      </c>
      <c r="Q81" s="705">
        <f>compofiinc!AZ73</f>
        <v>1.0004828684031963E-2</v>
      </c>
      <c r="R81" s="116">
        <f>compofiinc!BA73</f>
        <v>3.451384836807847E-3</v>
      </c>
      <c r="S81" s="116">
        <f>compofiinc!BB73</f>
        <v>3.0060093849897385E-3</v>
      </c>
      <c r="T81" s="116">
        <f>compofiinc!BC73</f>
        <v>1.4632325619459152E-3</v>
      </c>
      <c r="U81" s="116">
        <f>compofiinc!BD73</f>
        <v>1.1535933008417487E-3</v>
      </c>
      <c r="V81" s="145">
        <f>compofiinc!BE73</f>
        <v>9.3060889048501849E-4</v>
      </c>
    </row>
    <row r="82" spans="1:22">
      <c r="A82" s="118">
        <v>1985</v>
      </c>
      <c r="B82" s="689">
        <f>compofiinc!AK74</f>
        <v>9.613451361656189E-2</v>
      </c>
      <c r="C82" s="698">
        <f>compofiinc!AL74</f>
        <v>6.5528735518455505E-2</v>
      </c>
      <c r="D82" s="438">
        <f>compofiinc!AM74</f>
        <v>3.7939686328172684E-2</v>
      </c>
      <c r="E82" s="438">
        <f>compofiinc!AN74</f>
        <v>9.7170630469918251E-3</v>
      </c>
      <c r="F82" s="438">
        <f>compofiinc!AO74</f>
        <v>6.3128108158707619E-3</v>
      </c>
      <c r="G82" s="438">
        <f>compofiinc!AP74</f>
        <v>6.9679506123065948E-3</v>
      </c>
      <c r="H82" s="438">
        <f>compofiinc!AQ74</f>
        <v>4.5939655974507332E-3</v>
      </c>
      <c r="I82" s="711">
        <f>compofiinc!AR74</f>
        <v>5.2926450967788696E-2</v>
      </c>
      <c r="J82" s="717">
        <f>compofiinc!AS74</f>
        <v>3.0246181413531303E-2</v>
      </c>
      <c r="K82" s="147">
        <f>compofiinc!AT74</f>
        <v>1.38667868450284E-2</v>
      </c>
      <c r="L82" s="147">
        <f>compofiinc!AU74</f>
        <v>5.5282097309827805E-3</v>
      </c>
      <c r="M82" s="147">
        <f>compofiinc!AV74</f>
        <v>4.0285326540470123E-3</v>
      </c>
      <c r="N82" s="147">
        <f>compofiinc!AW74</f>
        <v>3.6130738444626331E-3</v>
      </c>
      <c r="O82" s="147">
        <f>compofiinc!AX74</f>
        <v>3.2095767091959715E-3</v>
      </c>
      <c r="P82" s="726">
        <f>compofiinc!AY74</f>
        <v>2.219073474407196E-2</v>
      </c>
      <c r="Q82" s="705">
        <f>compofiinc!AZ74</f>
        <v>9.9138664081692696E-3</v>
      </c>
      <c r="R82" s="116">
        <f>compofiinc!BA74</f>
        <v>3.4343847073614597E-3</v>
      </c>
      <c r="S82" s="116">
        <f>compofiinc!BB74</f>
        <v>3.018505871295929E-3</v>
      </c>
      <c r="T82" s="116">
        <f>compofiinc!BC74</f>
        <v>1.3281079009175301E-3</v>
      </c>
      <c r="U82" s="116">
        <f>compofiinc!BD74</f>
        <v>1.1732139391824603E-3</v>
      </c>
      <c r="V82" s="145">
        <f>compofiinc!BE74</f>
        <v>9.5965422224253416E-4</v>
      </c>
    </row>
    <row r="83" spans="1:22">
      <c r="A83" s="118">
        <v>1986</v>
      </c>
      <c r="B83" s="689">
        <f>compofiinc!AK75</f>
        <v>0.11974835395812988</v>
      </c>
      <c r="C83" s="698">
        <f>compofiinc!AL75</f>
        <v>6.5330728888511658E-2</v>
      </c>
      <c r="D83" s="438">
        <f>compofiinc!AM75</f>
        <v>3.9699852466583252E-2</v>
      </c>
      <c r="E83" s="438">
        <f>compofiinc!AN75</f>
        <v>1.0652091354131699E-2</v>
      </c>
      <c r="F83" s="438">
        <f>compofiinc!AO75</f>
        <v>5.6422376073896885E-3</v>
      </c>
      <c r="G83" s="438">
        <f>compofiinc!AP75</f>
        <v>5.8790245093405247E-3</v>
      </c>
      <c r="H83" s="438">
        <f>compofiinc!AQ75</f>
        <v>3.4575213212519884E-3</v>
      </c>
      <c r="I83" s="711">
        <f>compofiinc!AR75</f>
        <v>7.0902608335018158E-2</v>
      </c>
      <c r="J83" s="717">
        <f>compofiinc!AS75</f>
        <v>2.926749549806118E-2</v>
      </c>
      <c r="K83" s="147">
        <f>compofiinc!AT75</f>
        <v>1.4064926654100418E-2</v>
      </c>
      <c r="L83" s="147">
        <f>compofiinc!AU75</f>
        <v>5.8497507125139236E-3</v>
      </c>
      <c r="M83" s="147">
        <f>compofiinc!AV75</f>
        <v>3.6984910257160664E-3</v>
      </c>
      <c r="N83" s="147">
        <f>compofiinc!AW75</f>
        <v>3.0381504911929369E-3</v>
      </c>
      <c r="O83" s="147">
        <f>compofiinc!AX75</f>
        <v>2.6161777786910534E-3</v>
      </c>
      <c r="P83" s="726">
        <f>compofiinc!AY75</f>
        <v>3.308168426156044E-2</v>
      </c>
      <c r="Q83" s="705">
        <f>compofiinc!AZ75</f>
        <v>1.0241644456982613E-2</v>
      </c>
      <c r="R83" s="116">
        <f>compofiinc!BA75</f>
        <v>3.9213956333696842E-3</v>
      </c>
      <c r="S83" s="116">
        <f>compofiinc!BB75</f>
        <v>3.1605777330696583E-3</v>
      </c>
      <c r="T83" s="116">
        <f>compofiinc!BC75</f>
        <v>1.2765191495418549E-3</v>
      </c>
      <c r="U83" s="116">
        <f>compofiinc!BD75</f>
        <v>1.1059808311983943E-3</v>
      </c>
      <c r="V83" s="145">
        <f>compofiinc!BE75</f>
        <v>7.7717093518003821E-4</v>
      </c>
    </row>
    <row r="84" spans="1:22">
      <c r="A84" s="118">
        <v>1987</v>
      </c>
      <c r="B84" s="689">
        <f>compofiinc!AK76</f>
        <v>9.5838405191898346E-2</v>
      </c>
      <c r="C84" s="698">
        <f>compofiinc!AL76</f>
        <v>7.9385735094547272E-2</v>
      </c>
      <c r="D84" s="438">
        <f>compofiinc!AM76</f>
        <v>4.7156631946563721E-2</v>
      </c>
      <c r="E84" s="438">
        <f>compofiinc!AN76</f>
        <v>1.6699865460395813E-2</v>
      </c>
      <c r="F84" s="438">
        <f>compofiinc!AO76</f>
        <v>4.9863904714584351E-3</v>
      </c>
      <c r="G84" s="438">
        <f>compofiinc!AP76</f>
        <v>7.1087665855884552E-3</v>
      </c>
      <c r="H84" s="438">
        <f>compofiinc!AQ76</f>
        <v>3.4340810962021351E-3</v>
      </c>
      <c r="I84" s="711">
        <f>compofiinc!AR76</f>
        <v>4.9614019691944122E-2</v>
      </c>
      <c r="J84" s="717">
        <f>compofiinc!AS76</f>
        <v>3.8060490041971207E-2</v>
      </c>
      <c r="K84" s="147">
        <f>compofiinc!AT76</f>
        <v>1.9782228395342827E-2</v>
      </c>
      <c r="L84" s="147">
        <f>compofiinc!AU76</f>
        <v>9.5335133373737335E-3</v>
      </c>
      <c r="M84" s="147">
        <f>compofiinc!AV76</f>
        <v>2.7783710975199938E-3</v>
      </c>
      <c r="N84" s="147">
        <f>compofiinc!AW76</f>
        <v>3.9886669255793095E-3</v>
      </c>
      <c r="O84" s="147">
        <f>compofiinc!AX76</f>
        <v>1.977710984647274E-3</v>
      </c>
      <c r="P84" s="726">
        <f>compofiinc!AY76</f>
        <v>1.9288046285510063E-2</v>
      </c>
      <c r="Q84" s="705">
        <f>compofiinc!AZ76</f>
        <v>1.3423667289316654E-2</v>
      </c>
      <c r="R84" s="116">
        <f>compofiinc!BA76</f>
        <v>4.9235331825911999E-3</v>
      </c>
      <c r="S84" s="116">
        <f>compofiinc!BB76</f>
        <v>4.7824340872466564E-3</v>
      </c>
      <c r="T84" s="116">
        <f>compofiinc!BC76</f>
        <v>1.1959167895838618E-3</v>
      </c>
      <c r="U84" s="116">
        <f>compofiinc!BD76</f>
        <v>1.7504452262073755E-3</v>
      </c>
      <c r="V84" s="145">
        <f>compofiinc!BE76</f>
        <v>7.7133753802627325E-4</v>
      </c>
    </row>
    <row r="85" spans="1:22">
      <c r="A85" s="118">
        <v>1988</v>
      </c>
      <c r="B85" s="689">
        <f>compofiinc!AK77</f>
        <v>0.12240573018789291</v>
      </c>
      <c r="C85" s="698">
        <f>compofiinc!AL77</f>
        <v>0.10179790854454041</v>
      </c>
      <c r="D85" s="438">
        <f>compofiinc!AM77</f>
        <v>5.5437799543142319E-2</v>
      </c>
      <c r="E85" s="438">
        <f>compofiinc!AN77</f>
        <v>2.485232800245285E-2</v>
      </c>
      <c r="F85" s="438">
        <f>compofiinc!AO77</f>
        <v>7.3296106420457363E-3</v>
      </c>
      <c r="G85" s="438">
        <f>compofiinc!AP77</f>
        <v>8.8559463620185852E-3</v>
      </c>
      <c r="H85" s="438">
        <f>compofiinc!AQ77</f>
        <v>5.322224460542202E-3</v>
      </c>
      <c r="I85" s="711">
        <f>compofiinc!AR77</f>
        <v>6.8670563399791718E-2</v>
      </c>
      <c r="J85" s="717">
        <f>compofiinc!AS77</f>
        <v>5.328751727938652E-2</v>
      </c>
      <c r="K85" s="147">
        <f>compofiinc!AT77</f>
        <v>2.4926342070102692E-2</v>
      </c>
      <c r="L85" s="147">
        <f>compofiinc!AU77</f>
        <v>1.531578041613102E-2</v>
      </c>
      <c r="M85" s="147">
        <f>compofiinc!AV77</f>
        <v>4.6289390884339809E-3</v>
      </c>
      <c r="N85" s="147">
        <f>compofiinc!AW77</f>
        <v>5.1136575639247894E-3</v>
      </c>
      <c r="O85" s="147">
        <f>compofiinc!AX77</f>
        <v>3.3027974423021078E-3</v>
      </c>
      <c r="P85" s="726">
        <f>compofiinc!AY77</f>
        <v>2.8852986171841621E-2</v>
      </c>
      <c r="Q85" s="705">
        <f>compofiinc!AZ77</f>
        <v>2.0565781742334366E-2</v>
      </c>
      <c r="R85" s="116">
        <f>compofiinc!BA77</f>
        <v>7.5681726448237896E-3</v>
      </c>
      <c r="S85" s="116">
        <f>compofiinc!BB77</f>
        <v>7.1022761985659599E-3</v>
      </c>
      <c r="T85" s="116">
        <f>compofiinc!BC77</f>
        <v>2.3312445264309645E-3</v>
      </c>
      <c r="U85" s="116">
        <f>compofiinc!BD77</f>
        <v>2.1636711899191141E-3</v>
      </c>
      <c r="V85" s="145">
        <f>compofiinc!BE77</f>
        <v>1.4004175318405032E-3</v>
      </c>
    </row>
    <row r="86" spans="1:22">
      <c r="A86" s="118">
        <v>1989</v>
      </c>
      <c r="B86" s="689">
        <f>compofiinc!AK78</f>
        <v>0.11262731999158859</v>
      </c>
      <c r="C86" s="698">
        <f>compofiinc!AL78</f>
        <v>9.6032053232192993E-2</v>
      </c>
      <c r="D86" s="438">
        <f>compofiinc!AM78</f>
        <v>4.8782773315906525E-2</v>
      </c>
      <c r="E86" s="438">
        <f>compofiinc!AN78</f>
        <v>2.4507328867912292E-2</v>
      </c>
      <c r="F86" s="438">
        <f>compofiinc!AO78</f>
        <v>6.7947925999760628E-3</v>
      </c>
      <c r="G86" s="438">
        <f>compofiinc!AP78</f>
        <v>1.0645885951817036E-2</v>
      </c>
      <c r="H86" s="438">
        <f>compofiinc!AQ78</f>
        <v>5.3012734279036522E-3</v>
      </c>
      <c r="I86" s="711">
        <f>compofiinc!AR78</f>
        <v>6.0944493860006332E-2</v>
      </c>
      <c r="J86" s="717">
        <f>compofiinc!AS78</f>
        <v>4.8642612993717194E-2</v>
      </c>
      <c r="K86" s="147">
        <f>compofiinc!AT78</f>
        <v>2.0523315295577049E-2</v>
      </c>
      <c r="L86" s="147">
        <f>compofiinc!AU78</f>
        <v>1.4594174921512604E-2</v>
      </c>
      <c r="M86" s="147">
        <f>compofiinc!AV78</f>
        <v>4.1541797108948231E-3</v>
      </c>
      <c r="N86" s="147">
        <f>compofiinc!AW78</f>
        <v>6.2852301634848118E-3</v>
      </c>
      <c r="O86" s="147">
        <f>compofiinc!AX78</f>
        <v>3.0857117380946875E-3</v>
      </c>
      <c r="P86" s="726">
        <f>compofiinc!AY78</f>
        <v>2.4972625076770782E-2</v>
      </c>
      <c r="Q86" s="705">
        <f>compofiinc!AZ78</f>
        <v>1.8144819885492325E-2</v>
      </c>
      <c r="R86" s="116">
        <f>compofiinc!BA78</f>
        <v>5.464368499815464E-3</v>
      </c>
      <c r="S86" s="116">
        <f>compofiinc!BB78</f>
        <v>6.648113951086998E-3</v>
      </c>
      <c r="T86" s="116">
        <f>compofiinc!BC78</f>
        <v>1.9535762257874012E-3</v>
      </c>
      <c r="U86" s="116">
        <f>compofiinc!BD78</f>
        <v>2.6766660157591105E-3</v>
      </c>
      <c r="V86" s="145">
        <f>compofiinc!BE78</f>
        <v>1.4020957751199603E-3</v>
      </c>
    </row>
    <row r="87" spans="1:22">
      <c r="A87" s="124">
        <v>1990</v>
      </c>
      <c r="B87" s="693">
        <f>compofiinc!AK79</f>
        <v>0.11135668307542801</v>
      </c>
      <c r="C87" s="701">
        <f>compofiinc!AL79</f>
        <v>9.9009610712528229E-2</v>
      </c>
      <c r="D87" s="545">
        <f>compofiinc!AM79</f>
        <v>5.1502976566553116E-2</v>
      </c>
      <c r="E87" s="545">
        <f>compofiinc!AN79</f>
        <v>2.5062473490834236E-2</v>
      </c>
      <c r="F87" s="545">
        <f>compofiinc!AO79</f>
        <v>6.4623202197253704E-3</v>
      </c>
      <c r="G87" s="545">
        <f>compofiinc!AP79</f>
        <v>1.0636103339493275E-2</v>
      </c>
      <c r="H87" s="545">
        <f>compofiinc!AQ79</f>
        <v>5.3457347676157951E-3</v>
      </c>
      <c r="I87" s="712">
        <f>compofiinc!AR79</f>
        <v>5.9148270636796951E-2</v>
      </c>
      <c r="J87" s="721">
        <f>compofiinc!AS79</f>
        <v>4.9763079732656479E-2</v>
      </c>
      <c r="K87" s="156">
        <f>compofiinc!AT79</f>
        <v>2.2019462659955025E-2</v>
      </c>
      <c r="L87" s="156">
        <f>compofiinc!AU79</f>
        <v>1.4262623153626919E-2</v>
      </c>
      <c r="M87" s="156">
        <f>compofiinc!AV79</f>
        <v>4.0263673290610313E-3</v>
      </c>
      <c r="N87" s="156">
        <f>compofiinc!AW79</f>
        <v>6.2221549451351166E-3</v>
      </c>
      <c r="O87" s="156">
        <f>compofiinc!AX79</f>
        <v>3.232473274692893E-3</v>
      </c>
      <c r="P87" s="728">
        <f>compofiinc!AY79</f>
        <v>2.3728504776954651E-2</v>
      </c>
      <c r="Q87" s="730">
        <f>compofiinc!AZ79</f>
        <v>1.8566926941275597E-2</v>
      </c>
      <c r="R87" s="122">
        <f>compofiinc!BA79</f>
        <v>6.1925672926008701E-3</v>
      </c>
      <c r="S87" s="122">
        <f>compofiinc!BB79</f>
        <v>6.3480283133685589E-3</v>
      </c>
      <c r="T87" s="122">
        <f>compofiinc!BC79</f>
        <v>1.9534321036189795E-3</v>
      </c>
      <c r="U87" s="122">
        <f>compofiinc!BD79</f>
        <v>2.6992459315806627E-3</v>
      </c>
      <c r="V87" s="183">
        <f>compofiinc!BE79</f>
        <v>1.3736529508605599E-3</v>
      </c>
    </row>
    <row r="88" spans="1:22">
      <c r="A88" s="118">
        <v>1991</v>
      </c>
      <c r="B88" s="689">
        <f>compofiinc!AK80</f>
        <v>0.10171260684728622</v>
      </c>
      <c r="C88" s="698">
        <f>compofiinc!AL80</f>
        <v>9.2069782316684723E-2</v>
      </c>
      <c r="D88" s="438">
        <f>compofiinc!AM80</f>
        <v>4.8773407936096191E-2</v>
      </c>
      <c r="E88" s="438">
        <f>compofiinc!AN80</f>
        <v>2.3400640115141869E-2</v>
      </c>
      <c r="F88" s="438">
        <f>compofiinc!AO80</f>
        <v>5.5537284351885319E-3</v>
      </c>
      <c r="G88" s="438">
        <f>compofiinc!AP80</f>
        <v>9.3045178800821304E-3</v>
      </c>
      <c r="H88" s="438">
        <f>compofiinc!AQ80</f>
        <v>5.0374912098050117E-3</v>
      </c>
      <c r="I88" s="711">
        <f>compofiinc!AR80</f>
        <v>5.1999844610691071E-2</v>
      </c>
      <c r="J88" s="717">
        <f>compofiinc!AS80</f>
        <v>4.4897813349962234E-2</v>
      </c>
      <c r="K88" s="147">
        <f>compofiinc!AT80</f>
        <v>2.0064903423190117E-2</v>
      </c>
      <c r="L88" s="147">
        <f>compofiinc!AU80</f>
        <v>1.305795181542635E-2</v>
      </c>
      <c r="M88" s="147">
        <f>compofiinc!AV80</f>
        <v>3.3872721251100302E-3</v>
      </c>
      <c r="N88" s="147">
        <f>compofiinc!AW80</f>
        <v>5.4371235892176628E-3</v>
      </c>
      <c r="O88" s="147">
        <f>compofiinc!AX80</f>
        <v>2.9505628626793623E-3</v>
      </c>
      <c r="P88" s="726">
        <f>compofiinc!AY80</f>
        <v>2.0033266395330429E-2</v>
      </c>
      <c r="Q88" s="705">
        <f>compofiinc!AZ80</f>
        <v>1.6256842762231827E-2</v>
      </c>
      <c r="R88" s="116">
        <f>compofiinc!BA80</f>
        <v>5.31047023832798E-3</v>
      </c>
      <c r="S88" s="116">
        <f>compofiinc!BB80</f>
        <v>5.8118943125009537E-3</v>
      </c>
      <c r="T88" s="116">
        <f>compofiinc!BC80</f>
        <v>1.5535873826593161E-3</v>
      </c>
      <c r="U88" s="116">
        <f>compofiinc!BD80</f>
        <v>2.3809876292943954E-3</v>
      </c>
      <c r="V88" s="145">
        <f>compofiinc!BE80</f>
        <v>1.1999022681266069E-3</v>
      </c>
    </row>
    <row r="89" spans="1:22">
      <c r="A89" s="118">
        <v>1992</v>
      </c>
      <c r="B89" s="689">
        <f>compofiinc!AK81</f>
        <v>0.11435885727405548</v>
      </c>
      <c r="C89" s="698">
        <f>compofiinc!AL81</f>
        <v>0.10336270183324814</v>
      </c>
      <c r="D89" s="438">
        <f>compofiinc!AM81</f>
        <v>5.807306244969368E-2</v>
      </c>
      <c r="E89" s="438">
        <f>compofiinc!AN81</f>
        <v>2.7358748018741608E-2</v>
      </c>
      <c r="F89" s="438">
        <f>compofiinc!AO81</f>
        <v>5.5329711176455021E-3</v>
      </c>
      <c r="G89" s="438">
        <f>compofiinc!AP81</f>
        <v>7.0804678834974766E-3</v>
      </c>
      <c r="H89" s="438">
        <f>compofiinc!AQ81</f>
        <v>5.3174542263150215E-3</v>
      </c>
      <c r="I89" s="711">
        <f>compofiinc!AR81</f>
        <v>6.1342716217041016E-2</v>
      </c>
      <c r="J89" s="717">
        <f>compofiinc!AS81</f>
        <v>5.3014699369668961E-2</v>
      </c>
      <c r="K89" s="147">
        <f>compofiinc!AT81</f>
        <v>2.6925800368189812E-2</v>
      </c>
      <c r="L89" s="147">
        <f>compofiinc!AU81</f>
        <v>1.5247783623635769E-2</v>
      </c>
      <c r="M89" s="147">
        <f>compofiinc!AV81</f>
        <v>3.4926033113151789E-3</v>
      </c>
      <c r="N89" s="147">
        <f>compofiinc!AW81</f>
        <v>4.2110476642847061E-3</v>
      </c>
      <c r="O89" s="147">
        <f>compofiinc!AX81</f>
        <v>3.1374625395983458E-3</v>
      </c>
      <c r="P89" s="726">
        <f>compofiinc!AY81</f>
        <v>2.5011787191033363E-2</v>
      </c>
      <c r="Q89" s="705">
        <f>compofiinc!AZ81</f>
        <v>2.0457221195101738E-2</v>
      </c>
      <c r="R89" s="116">
        <f>compofiinc!BA81</f>
        <v>8.9313359931111336E-3</v>
      </c>
      <c r="S89" s="116">
        <f>compofiinc!BB81</f>
        <v>6.8355938419699669E-3</v>
      </c>
      <c r="T89" s="116">
        <f>compofiinc!BC81</f>
        <v>1.5826668823137879E-3</v>
      </c>
      <c r="U89" s="116">
        <f>compofiinc!BD81</f>
        <v>1.8371735932305455E-3</v>
      </c>
      <c r="V89" s="145">
        <f>compofiinc!BE81</f>
        <v>1.2704507680609822E-3</v>
      </c>
    </row>
    <row r="90" spans="1:22">
      <c r="A90" s="118">
        <v>1993</v>
      </c>
      <c r="B90" s="689">
        <f>compofiinc!AK82</f>
        <v>0.11034298688173294</v>
      </c>
      <c r="C90" s="698">
        <f>compofiinc!AL82</f>
        <v>9.7143173217773438E-2</v>
      </c>
      <c r="D90" s="438">
        <f>compofiinc!AM82</f>
        <v>5.4729308933019638E-2</v>
      </c>
      <c r="E90" s="438">
        <f>compofiinc!AN82</f>
        <v>2.631298266351223E-2</v>
      </c>
      <c r="F90" s="438">
        <f>compofiinc!AO82</f>
        <v>4.9568726681172848E-3</v>
      </c>
      <c r="G90" s="438">
        <f>compofiinc!AP82</f>
        <v>5.8760019019246101E-3</v>
      </c>
      <c r="H90" s="438">
        <f>compofiinc!AQ82</f>
        <v>5.2680084481835365E-3</v>
      </c>
      <c r="I90" s="711">
        <f>compofiinc!AR82</f>
        <v>5.8508321642875671E-2</v>
      </c>
      <c r="J90" s="717">
        <f>compofiinc!AS82</f>
        <v>4.8396781086921692E-2</v>
      </c>
      <c r="K90" s="147">
        <f>compofiinc!AT82</f>
        <v>2.3679524660110474E-2</v>
      </c>
      <c r="L90" s="147">
        <f>compofiinc!AU82</f>
        <v>1.5030700713396072E-2</v>
      </c>
      <c r="M90" s="147">
        <f>compofiinc!AV82</f>
        <v>2.9947296716272831E-3</v>
      </c>
      <c r="N90" s="147">
        <f>compofiinc!AW82</f>
        <v>3.5630825441330671E-3</v>
      </c>
      <c r="O90" s="147">
        <f>compofiinc!AX82</f>
        <v>3.1287418678402901E-3</v>
      </c>
      <c r="P90" s="726">
        <f>compofiinc!AY82</f>
        <v>2.3699639365077019E-2</v>
      </c>
      <c r="Q90" s="705">
        <f>compofiinc!AZ82</f>
        <v>1.7944440245628357E-2</v>
      </c>
      <c r="R90" s="116">
        <f>compofiinc!BA82</f>
        <v>7.0158843882381916E-3</v>
      </c>
      <c r="S90" s="116">
        <f>compofiinc!BB82</f>
        <v>6.7339059896767139E-3</v>
      </c>
      <c r="T90" s="116">
        <f>compofiinc!BC82</f>
        <v>1.3072962174192071E-3</v>
      </c>
      <c r="U90" s="116">
        <f>compofiinc!BD82</f>
        <v>1.5784015413373709E-3</v>
      </c>
      <c r="V90" s="145">
        <f>compofiinc!BE82</f>
        <v>1.3089523417875171E-3</v>
      </c>
    </row>
    <row r="91" spans="1:22">
      <c r="A91" s="118">
        <v>1994</v>
      </c>
      <c r="B91" s="689">
        <f>compofiinc!AK83</f>
        <v>0.11021235585212708</v>
      </c>
      <c r="C91" s="698">
        <f>compofiinc!AL83</f>
        <v>9.691222757101059E-2</v>
      </c>
      <c r="D91" s="438">
        <f>compofiinc!AM83</f>
        <v>5.1247101277112961E-2</v>
      </c>
      <c r="E91" s="438">
        <f>compofiinc!AN83</f>
        <v>2.9330771416425705E-2</v>
      </c>
      <c r="F91" s="438">
        <f>compofiinc!AO83</f>
        <v>5.1345229148864746E-3</v>
      </c>
      <c r="G91" s="438">
        <f>compofiinc!AP83</f>
        <v>5.7432199828326702E-3</v>
      </c>
      <c r="H91" s="438">
        <f>compofiinc!AQ83</f>
        <v>5.4566147737205029E-3</v>
      </c>
      <c r="I91" s="711">
        <f>compofiinc!AR83</f>
        <v>5.8493949472904205E-2</v>
      </c>
      <c r="J91" s="717">
        <f>compofiinc!AS83</f>
        <v>4.8072110861539841E-2</v>
      </c>
      <c r="K91" s="147">
        <f>compofiinc!AT83</f>
        <v>2.0870426669716835E-2</v>
      </c>
      <c r="L91" s="147">
        <f>compofiinc!AU83</f>
        <v>1.7315488308668137E-2</v>
      </c>
      <c r="M91" s="147">
        <f>compofiinc!AV83</f>
        <v>3.114885650575161E-3</v>
      </c>
      <c r="N91" s="147">
        <f>compofiinc!AW83</f>
        <v>3.6263687070459127E-3</v>
      </c>
      <c r="O91" s="147">
        <f>compofiinc!AX83</f>
        <v>3.1449398957192898E-3</v>
      </c>
      <c r="P91" s="726">
        <f>compofiinc!AY83</f>
        <v>2.3685580119490623E-2</v>
      </c>
      <c r="Q91" s="705">
        <f>compofiinc!AZ83</f>
        <v>1.7758816480636597E-2</v>
      </c>
      <c r="R91" s="116">
        <f>compofiinc!BA83</f>
        <v>5.7218968868255615E-3</v>
      </c>
      <c r="S91" s="116">
        <f>compofiinc!BB83</f>
        <v>7.6670609414577484E-3</v>
      </c>
      <c r="T91" s="116">
        <f>compofiinc!BC83</f>
        <v>1.4135201927274466E-3</v>
      </c>
      <c r="U91" s="116">
        <f>compofiinc!BD83</f>
        <v>1.6162751708179712E-3</v>
      </c>
      <c r="V91" s="145">
        <f>compofiinc!BE83</f>
        <v>1.3400635216385126E-3</v>
      </c>
    </row>
    <row r="92" spans="1:22">
      <c r="A92" s="118">
        <v>1995</v>
      </c>
      <c r="B92" s="689">
        <f>compofiinc!AK84</f>
        <v>0.11699656397104263</v>
      </c>
      <c r="C92" s="698">
        <f>compofiinc!AL84</f>
        <v>0.10180597007274628</v>
      </c>
      <c r="D92" s="438">
        <f>compofiinc!AM84</f>
        <v>5.5018875747919083E-2</v>
      </c>
      <c r="E92" s="438">
        <f>compofiinc!AN84</f>
        <v>2.9142837971448898E-2</v>
      </c>
      <c r="F92" s="438">
        <f>compofiinc!AO84</f>
        <v>5.6824828498065472E-3</v>
      </c>
      <c r="G92" s="438">
        <f>compofiinc!AP84</f>
        <v>6.6009075380861759E-3</v>
      </c>
      <c r="H92" s="438">
        <f>compofiinc!AQ84</f>
        <v>5.360867828130722E-3</v>
      </c>
      <c r="I92" s="711">
        <f>compofiinc!AR84</f>
        <v>6.3001818954944611E-2</v>
      </c>
      <c r="J92" s="717">
        <f>compofiinc!AS84</f>
        <v>5.1159288734197617E-2</v>
      </c>
      <c r="K92" s="147">
        <f>compofiinc!AT84</f>
        <v>2.3152833804488182E-2</v>
      </c>
      <c r="L92" s="147">
        <f>compofiinc!AU84</f>
        <v>1.704816147685051E-2</v>
      </c>
      <c r="M92" s="147">
        <f>compofiinc!AV84</f>
        <v>3.581237280741334E-3</v>
      </c>
      <c r="N92" s="147">
        <f>compofiinc!AW84</f>
        <v>4.118945449590683E-3</v>
      </c>
      <c r="O92" s="147">
        <f>compofiinc!AX84</f>
        <v>3.2581090927124023E-3</v>
      </c>
      <c r="P92" s="726">
        <f>compofiinc!AY84</f>
        <v>2.5299739092588425E-2</v>
      </c>
      <c r="Q92" s="705">
        <f>compofiinc!AZ84</f>
        <v>1.9004540517926216E-2</v>
      </c>
      <c r="R92" s="116">
        <f>compofiinc!BA84</f>
        <v>6.8007893860340118E-3</v>
      </c>
      <c r="S92" s="116">
        <f>compofiinc!BB84</f>
        <v>7.4401702731847763E-3</v>
      </c>
      <c r="T92" s="116">
        <f>compofiinc!BC84</f>
        <v>1.6390936216339469E-3</v>
      </c>
      <c r="U92" s="116">
        <f>compofiinc!BD84</f>
        <v>1.8261000514030457E-3</v>
      </c>
      <c r="V92" s="145">
        <f>compofiinc!BE84</f>
        <v>1.2983868364244699E-3</v>
      </c>
    </row>
    <row r="93" spans="1:22">
      <c r="A93" s="118">
        <v>1996</v>
      </c>
      <c r="B93" s="689">
        <f>compofiinc!AK85</f>
        <v>0.13030004501342773</v>
      </c>
      <c r="C93" s="698">
        <f>compofiinc!AL85</f>
        <v>0.10704072564840317</v>
      </c>
      <c r="D93" s="438">
        <f>compofiinc!AM85</f>
        <v>5.8205511420965195E-2</v>
      </c>
      <c r="E93" s="438">
        <f>compofiinc!AN85</f>
        <v>3.0515067279338837E-2</v>
      </c>
      <c r="F93" s="438">
        <f>compofiinc!AO85</f>
        <v>5.913230124861002E-3</v>
      </c>
      <c r="G93" s="438">
        <f>compofiinc!AP85</f>
        <v>6.667229812592268E-3</v>
      </c>
      <c r="H93" s="438">
        <f>compofiinc!AQ85</f>
        <v>5.7396884076297283E-3</v>
      </c>
      <c r="I93" s="711">
        <f>compofiinc!AR85</f>
        <v>7.3432944715023041E-2</v>
      </c>
      <c r="J93" s="717">
        <f>compofiinc!AS85</f>
        <v>5.4874122142791748E-2</v>
      </c>
      <c r="K93" s="147">
        <f>compofiinc!AT85</f>
        <v>2.5236593559384346E-2</v>
      </c>
      <c r="L93" s="147">
        <f>compofiinc!AU85</f>
        <v>1.8264165148139E-2</v>
      </c>
      <c r="M93" s="147">
        <f>compofiinc!AV85</f>
        <v>3.6941692233085632E-3</v>
      </c>
      <c r="N93" s="147">
        <f>compofiinc!AW85</f>
        <v>4.203947726637125E-3</v>
      </c>
      <c r="O93" s="147">
        <f>compofiinc!AX85</f>
        <v>3.4752474166452885E-3</v>
      </c>
      <c r="P93" s="726">
        <f>compofiinc!AY85</f>
        <v>3.1435489654541016E-2</v>
      </c>
      <c r="Q93" s="705">
        <f>compofiinc!AZ85</f>
        <v>2.089584618806839E-2</v>
      </c>
      <c r="R93" s="116">
        <f>compofiinc!BA85</f>
        <v>7.9677421599626541E-3</v>
      </c>
      <c r="S93" s="116">
        <f>compofiinc!BB85</f>
        <v>7.8542362898588181E-3</v>
      </c>
      <c r="T93" s="116">
        <f>compofiinc!BC85</f>
        <v>1.7020913073793054E-3</v>
      </c>
      <c r="U93" s="116">
        <f>compofiinc!BD85</f>
        <v>1.9229340832680464E-3</v>
      </c>
      <c r="V93" s="145">
        <f>compofiinc!BE85</f>
        <v>1.4488422311842442E-3</v>
      </c>
    </row>
    <row r="94" spans="1:22">
      <c r="A94" s="118">
        <v>1997</v>
      </c>
      <c r="B94" s="689">
        <f>compofiinc!AK86</f>
        <v>0.14263631403446198</v>
      </c>
      <c r="C94" s="698">
        <f>compofiinc!AL86</f>
        <v>0.11307244002819061</v>
      </c>
      <c r="D94" s="438">
        <f>compofiinc!AM86</f>
        <v>6.2276165932416916E-2</v>
      </c>
      <c r="E94" s="438">
        <f>compofiinc!AN86</f>
        <v>3.1807545572519302E-2</v>
      </c>
      <c r="F94" s="438">
        <f>compofiinc!AO86</f>
        <v>6.2406063079833984E-3</v>
      </c>
      <c r="G94" s="438">
        <f>compofiinc!AP86</f>
        <v>6.6667823120951653E-3</v>
      </c>
      <c r="H94" s="438">
        <f>compofiinc!AQ86</f>
        <v>6.0813408344984055E-3</v>
      </c>
      <c r="I94" s="711">
        <f>compofiinc!AR86</f>
        <v>8.2661733031272888E-2</v>
      </c>
      <c r="J94" s="717">
        <f>compofiinc!AS86</f>
        <v>5.9352301061153412E-2</v>
      </c>
      <c r="K94" s="147">
        <f>compofiinc!AT86</f>
        <v>2.855728380382061E-2</v>
      </c>
      <c r="L94" s="147">
        <f>compofiinc!AU86</f>
        <v>1.9109660759568214E-2</v>
      </c>
      <c r="M94" s="147">
        <f>compofiinc!AV86</f>
        <v>3.7707139272242785E-3</v>
      </c>
      <c r="N94" s="147">
        <f>compofiinc!AW86</f>
        <v>4.2138095013797283E-3</v>
      </c>
      <c r="O94" s="147">
        <f>compofiinc!AX86</f>
        <v>3.7008307408541441E-3</v>
      </c>
      <c r="P94" s="726">
        <f>compofiinc!AY86</f>
        <v>3.5914260894060135E-2</v>
      </c>
      <c r="Q94" s="705">
        <f>compofiinc!AZ86</f>
        <v>2.2782120853662491E-2</v>
      </c>
      <c r="R94" s="116">
        <f>compofiinc!BA86</f>
        <v>9.75799560546875E-3</v>
      </c>
      <c r="S94" s="116">
        <f>compofiinc!BB86</f>
        <v>7.9679219052195549E-3</v>
      </c>
      <c r="T94" s="116">
        <f>compofiinc!BC86</f>
        <v>1.6140738734975457E-3</v>
      </c>
      <c r="U94" s="116">
        <f>compofiinc!BD86</f>
        <v>1.8982926849275827E-3</v>
      </c>
      <c r="V94" s="145">
        <f>compofiinc!BE86</f>
        <v>1.543837133795023E-3</v>
      </c>
    </row>
    <row r="95" spans="1:22">
      <c r="A95" s="118">
        <v>1998</v>
      </c>
      <c r="B95" s="689">
        <f>compofiinc!AK87</f>
        <v>0.15297552943229675</v>
      </c>
      <c r="C95" s="698">
        <f>compofiinc!AL87</f>
        <v>0.11748988181352615</v>
      </c>
      <c r="D95" s="438">
        <f>compofiinc!AM87</f>
        <v>6.5943591296672821E-2</v>
      </c>
      <c r="E95" s="438">
        <f>compofiinc!AN87</f>
        <v>3.2546870410442352E-2</v>
      </c>
      <c r="F95" s="438">
        <f>compofiinc!AO87</f>
        <v>5.8117704465985298E-3</v>
      </c>
      <c r="G95" s="438">
        <f>compofiinc!AP87</f>
        <v>6.5242629498243332E-3</v>
      </c>
      <c r="H95" s="438">
        <f>compofiinc!AQ87</f>
        <v>6.6633853130042553E-3</v>
      </c>
      <c r="I95" s="711">
        <f>compofiinc!AR87</f>
        <v>9.091312438249588E-2</v>
      </c>
      <c r="J95" s="717">
        <f>compofiinc!AS87</f>
        <v>6.2722496688365936E-2</v>
      </c>
      <c r="K95" s="147">
        <f>compofiinc!AT87</f>
        <v>3.1895522028207779E-2</v>
      </c>
      <c r="L95" s="147">
        <f>compofiinc!AU87</f>
        <v>1.9194768741726875E-2</v>
      </c>
      <c r="M95" s="147">
        <f>compofiinc!AV87</f>
        <v>3.4887432120740414E-3</v>
      </c>
      <c r="N95" s="147">
        <f>compofiinc!AW87</f>
        <v>4.0745059959590435E-3</v>
      </c>
      <c r="O95" s="147">
        <f>compofiinc!AX87</f>
        <v>4.0689543820917606E-3</v>
      </c>
      <c r="P95" s="726">
        <f>compofiinc!AY87</f>
        <v>4.0031518787145615E-2</v>
      </c>
      <c r="Q95" s="705">
        <f>compofiinc!AZ87</f>
        <v>2.4380277842283249E-2</v>
      </c>
      <c r="R95" s="116">
        <f>compofiinc!BA87</f>
        <v>1.1889845132827759E-2</v>
      </c>
      <c r="S95" s="116">
        <f>compofiinc!BB87</f>
        <v>7.5892116874456406E-3</v>
      </c>
      <c r="T95" s="116">
        <f>compofiinc!BC87</f>
        <v>1.4403806999325752E-3</v>
      </c>
      <c r="U95" s="116">
        <f>compofiinc!BD87</f>
        <v>1.7306068912148476E-3</v>
      </c>
      <c r="V95" s="145">
        <f>compofiinc!BE87</f>
        <v>1.7302328487858176E-3</v>
      </c>
    </row>
    <row r="96" spans="1:22">
      <c r="A96" s="121">
        <v>1999</v>
      </c>
      <c r="B96" s="692">
        <f>compofiinc!AK88</f>
        <v>0.1624763160943985</v>
      </c>
      <c r="C96" s="702">
        <f>compofiinc!AL88</f>
        <v>0.12360286712646484</v>
      </c>
      <c r="D96" s="547">
        <f>compofiinc!AM88</f>
        <v>7.1081288158893585E-2</v>
      </c>
      <c r="E96" s="547">
        <f>compofiinc!AN88</f>
        <v>3.3386968076229095E-2</v>
      </c>
      <c r="F96" s="547">
        <f>compofiinc!AO88</f>
        <v>6.12252252176404E-3</v>
      </c>
      <c r="G96" s="547">
        <f>compofiinc!AP88</f>
        <v>6.4584934152662754E-3</v>
      </c>
      <c r="H96" s="547">
        <f>compofiinc!AQ88</f>
        <v>6.5535991452634335E-3</v>
      </c>
      <c r="I96" s="713">
        <f>compofiinc!AR88</f>
        <v>9.8192654550075531E-2</v>
      </c>
      <c r="J96" s="722">
        <f>compofiinc!AS88</f>
        <v>6.7669548094272614E-2</v>
      </c>
      <c r="K96" s="151">
        <f>compofiinc!AT88</f>
        <v>3.6436028778553009E-2</v>
      </c>
      <c r="L96" s="151">
        <f>compofiinc!AU88</f>
        <v>1.9564365968108177E-2</v>
      </c>
      <c r="M96" s="151">
        <f>compofiinc!AV88</f>
        <v>3.6470219492912292E-3</v>
      </c>
      <c r="N96" s="151">
        <f>compofiinc!AW88</f>
        <v>4.0669012814760208E-3</v>
      </c>
      <c r="O96" s="151">
        <f>compofiinc!AX88</f>
        <v>3.9552287198603153E-3</v>
      </c>
      <c r="P96" s="727">
        <f>compofiinc!AY88</f>
        <v>4.3964292854070663E-2</v>
      </c>
      <c r="Q96" s="723">
        <f>compofiinc!AZ88</f>
        <v>2.7125289663672447E-2</v>
      </c>
      <c r="R96" s="119">
        <f>compofiinc!BA88</f>
        <v>1.4627660624682903E-2</v>
      </c>
      <c r="S96" s="119">
        <f>compofiinc!BB88</f>
        <v>7.4868644587695599E-3</v>
      </c>
      <c r="T96" s="119">
        <f>compofiinc!BC88</f>
        <v>1.5753875486552715E-3</v>
      </c>
      <c r="U96" s="119">
        <f>compofiinc!BD88</f>
        <v>1.7293539131060243E-3</v>
      </c>
      <c r="V96" s="149">
        <f>compofiinc!BE88</f>
        <v>1.7060221871361136E-3</v>
      </c>
    </row>
    <row r="97" spans="1:22">
      <c r="A97" s="118">
        <v>2000</v>
      </c>
      <c r="B97" s="689">
        <f>compofiinc!AK89</f>
        <v>0.17591807246208191</v>
      </c>
      <c r="C97" s="698">
        <f>compofiinc!AL89</f>
        <v>0.13129894435405731</v>
      </c>
      <c r="D97" s="438">
        <f>compofiinc!AM89</f>
        <v>7.8052900731563568E-2</v>
      </c>
      <c r="E97" s="438">
        <f>compofiinc!AN89</f>
        <v>3.2658398151397705E-2</v>
      </c>
      <c r="F97" s="438">
        <f>compofiinc!AO89</f>
        <v>6.6507323645055294E-3</v>
      </c>
      <c r="G97" s="438">
        <f>compofiinc!AP89</f>
        <v>7.2035277262330055E-3</v>
      </c>
      <c r="H97" s="438">
        <f>compofiinc!AQ89</f>
        <v>6.7333877086639404E-3</v>
      </c>
      <c r="I97" s="711">
        <f>compofiinc!AR89</f>
        <v>0.10950164496898651</v>
      </c>
      <c r="J97" s="717">
        <f>compofiinc!AS89</f>
        <v>7.3740996420383453E-2</v>
      </c>
      <c r="K97" s="147">
        <f>compofiinc!AT89</f>
        <v>4.2329501360654831E-2</v>
      </c>
      <c r="L97" s="147">
        <f>compofiinc!AU89</f>
        <v>1.8775815144181252E-2</v>
      </c>
      <c r="M97" s="147">
        <f>compofiinc!AV89</f>
        <v>3.9163762703537941E-3</v>
      </c>
      <c r="N97" s="147">
        <f>compofiinc!AW89</f>
        <v>4.5599155128002167E-3</v>
      </c>
      <c r="O97" s="147">
        <f>compofiinc!AX89</f>
        <v>4.1593890637159348E-3</v>
      </c>
      <c r="P97" s="726">
        <f>compofiinc!AY89</f>
        <v>5.1064994186162949E-2</v>
      </c>
      <c r="Q97" s="705">
        <f>compofiinc!AZ89</f>
        <v>3.0342575162649155E-2</v>
      </c>
      <c r="R97" s="116">
        <f>compofiinc!BA89</f>
        <v>1.7681129276752472E-2</v>
      </c>
      <c r="S97" s="116">
        <f>compofiinc!BB89</f>
        <v>7.1094222366809845E-3</v>
      </c>
      <c r="T97" s="116">
        <f>compofiinc!BC89</f>
        <v>1.6251675551757216E-3</v>
      </c>
      <c r="U97" s="116">
        <f>compofiinc!BD89</f>
        <v>1.9790511578321457E-3</v>
      </c>
      <c r="V97" s="145">
        <f>compofiinc!BE89</f>
        <v>1.9478043541312218E-3</v>
      </c>
    </row>
    <row r="98" spans="1:22">
      <c r="A98" s="118">
        <v>2001</v>
      </c>
      <c r="B98" s="689">
        <f>compofiinc!AK90</f>
        <v>0.14528751373291016</v>
      </c>
      <c r="C98" s="698">
        <f>compofiinc!AL90</f>
        <v>0.12032964825630188</v>
      </c>
      <c r="D98" s="438">
        <f>compofiinc!AM90</f>
        <v>6.762976199388504E-2</v>
      </c>
      <c r="E98" s="438">
        <f>compofiinc!AN90</f>
        <v>3.3693823963403702E-2</v>
      </c>
      <c r="F98" s="438">
        <f>compofiinc!AO90</f>
        <v>5.4931547492742538E-3</v>
      </c>
      <c r="G98" s="438">
        <f>compofiinc!AP90</f>
        <v>6.7609609104692936E-3</v>
      </c>
      <c r="H98" s="438">
        <f>compofiinc!AQ90</f>
        <v>6.7519498988986015E-3</v>
      </c>
      <c r="I98" s="711">
        <f>compofiinc!AR90</f>
        <v>8.4849238395690918E-2</v>
      </c>
      <c r="J98" s="717">
        <f>compofiinc!AS90</f>
        <v>6.4586378633975983E-2</v>
      </c>
      <c r="K98" s="147">
        <f>compofiinc!AT90</f>
        <v>3.3297289162874222E-2</v>
      </c>
      <c r="L98" s="147">
        <f>compofiinc!AU90</f>
        <v>1.932586170732975E-2</v>
      </c>
      <c r="M98" s="147">
        <f>compofiinc!AV90</f>
        <v>3.3922786824405193E-3</v>
      </c>
      <c r="N98" s="147">
        <f>compofiinc!AW90</f>
        <v>4.3619545176625252E-3</v>
      </c>
      <c r="O98" s="147">
        <f>compofiinc!AX90</f>
        <v>4.2089968919754028E-3</v>
      </c>
      <c r="P98" s="726">
        <f>compofiinc!AY90</f>
        <v>3.7522554397583008E-2</v>
      </c>
      <c r="Q98" s="705">
        <f>compofiinc!AZ90</f>
        <v>2.5286098942160606E-2</v>
      </c>
      <c r="R98" s="116">
        <f>compofiinc!BA90</f>
        <v>1.2628690339624882E-2</v>
      </c>
      <c r="S98" s="116">
        <f>compofiinc!BB90</f>
        <v>7.2681894525885582E-3</v>
      </c>
      <c r="T98" s="116">
        <f>compofiinc!BC90</f>
        <v>1.4808878768235445E-3</v>
      </c>
      <c r="U98" s="116">
        <f>compofiinc!BD90</f>
        <v>1.9693062640726566E-3</v>
      </c>
      <c r="V98" s="145">
        <f>compofiinc!BE90</f>
        <v>1.9390241941437125E-3</v>
      </c>
    </row>
    <row r="99" spans="1:22">
      <c r="A99" s="118">
        <v>2002</v>
      </c>
      <c r="B99" s="689">
        <f>compofiinc!AK91</f>
        <v>0.13269920647144318</v>
      </c>
      <c r="C99" s="698">
        <f>compofiinc!AL91</f>
        <v>0.1144993007183075</v>
      </c>
      <c r="D99" s="438">
        <f>compofiinc!AM91</f>
        <v>6.2068305909633636E-2</v>
      </c>
      <c r="E99" s="438">
        <f>compofiinc!AN91</f>
        <v>3.6117229610681534E-2</v>
      </c>
      <c r="F99" s="438">
        <f>compofiinc!AO91</f>
        <v>4.6830438077449799E-3</v>
      </c>
      <c r="G99" s="438">
        <f>compofiinc!AP91</f>
        <v>5.1108547486364841E-3</v>
      </c>
      <c r="H99" s="438">
        <f>compofiinc!AQ91</f>
        <v>6.519869901239872E-3</v>
      </c>
      <c r="I99" s="711">
        <f>compofiinc!AR91</f>
        <v>7.4629232287406921E-2</v>
      </c>
      <c r="J99" s="717">
        <f>compofiinc!AS91</f>
        <v>6.0071855783462524E-2</v>
      </c>
      <c r="K99" s="147">
        <f>compofiinc!AT91</f>
        <v>2.8250064700841904E-2</v>
      </c>
      <c r="L99" s="147">
        <f>compofiinc!AU91</f>
        <v>2.1314360201358795E-2</v>
      </c>
      <c r="M99" s="147">
        <f>compofiinc!AV91</f>
        <v>2.9882665257900953E-3</v>
      </c>
      <c r="N99" s="147">
        <f>compofiinc!AW91</f>
        <v>3.293223911896348E-3</v>
      </c>
      <c r="O99" s="147">
        <f>compofiinc!AX91</f>
        <v>4.2259413748979568E-3</v>
      </c>
      <c r="P99" s="726">
        <f>compofiinc!AY91</f>
        <v>3.2009199261665344E-2</v>
      </c>
      <c r="Q99" s="705">
        <f>compofiinc!AZ91</f>
        <v>2.3219851776957512E-2</v>
      </c>
      <c r="R99" s="116">
        <f>compofiinc!BA91</f>
        <v>9.9280495196580887E-3</v>
      </c>
      <c r="S99" s="116">
        <f>compofiinc!BB91</f>
        <v>8.371349424123764E-3</v>
      </c>
      <c r="T99" s="116">
        <f>compofiinc!BC91</f>
        <v>1.4283021446317434E-3</v>
      </c>
      <c r="U99" s="116">
        <f>compofiinc!BD91</f>
        <v>1.5278658829629421E-3</v>
      </c>
      <c r="V99" s="145">
        <f>compofiinc!BE91</f>
        <v>1.9642855040729046E-3</v>
      </c>
    </row>
    <row r="100" spans="1:22">
      <c r="A100" s="118">
        <v>2003</v>
      </c>
      <c r="B100" s="689">
        <f>compofiinc!AK92</f>
        <v>0.13901235163211823</v>
      </c>
      <c r="C100" s="698">
        <f>compofiinc!AL92</f>
        <v>0.11677322536706924</v>
      </c>
      <c r="D100" s="438">
        <f>compofiinc!AM92</f>
        <v>6.162591278553009E-2</v>
      </c>
      <c r="E100" s="438">
        <f>compofiinc!AN92</f>
        <v>3.7644326686859131E-2</v>
      </c>
      <c r="F100" s="438">
        <f>compofiinc!AO92</f>
        <v>6.0142441652715206E-3</v>
      </c>
      <c r="G100" s="438">
        <f>compofiinc!AP92</f>
        <v>4.6880273148417473E-3</v>
      </c>
      <c r="H100" s="438">
        <f>compofiinc!AQ92</f>
        <v>6.8007130175828934E-3</v>
      </c>
      <c r="I100" s="711">
        <f>compofiinc!AR92</f>
        <v>7.9888150095939636E-2</v>
      </c>
      <c r="J100" s="717">
        <f>compofiinc!AS92</f>
        <v>6.2113910913467407E-2</v>
      </c>
      <c r="K100" s="147">
        <f>compofiinc!AT92</f>
        <v>2.8261341154575348E-2</v>
      </c>
      <c r="L100" s="147">
        <f>compofiinc!AU92</f>
        <v>2.2386675700545311E-2</v>
      </c>
      <c r="M100" s="147">
        <f>compofiinc!AV92</f>
        <v>4.0099541656672955E-3</v>
      </c>
      <c r="N100" s="147">
        <f>compofiinc!AW92</f>
        <v>3.0646745581179857E-3</v>
      </c>
      <c r="O100" s="147">
        <f>compofiinc!AX92</f>
        <v>4.3912632390856743E-3</v>
      </c>
      <c r="P100" s="726">
        <f>compofiinc!AY92</f>
        <v>3.5480741411447525E-2</v>
      </c>
      <c r="Q100" s="705">
        <f>compofiinc!AZ92</f>
        <v>2.4728614836931229E-2</v>
      </c>
      <c r="R100" s="116">
        <f>compofiinc!BA92</f>
        <v>9.9618230015039444E-3</v>
      </c>
      <c r="S100" s="116">
        <f>compofiinc!BB92</f>
        <v>9.1046709567308426E-3</v>
      </c>
      <c r="T100" s="116">
        <f>compofiinc!BC92</f>
        <v>2.0773808937519789E-3</v>
      </c>
      <c r="U100" s="116">
        <f>compofiinc!BD92</f>
        <v>1.5192974824458361E-3</v>
      </c>
      <c r="V100" s="145">
        <f>compofiinc!BE92</f>
        <v>2.0654415711760521E-3</v>
      </c>
    </row>
    <row r="101" spans="1:22">
      <c r="A101" s="118">
        <v>2004</v>
      </c>
      <c r="B101" s="689">
        <f>compofiinc!AK93</f>
        <v>0.15982306003570557</v>
      </c>
      <c r="C101" s="698">
        <f>compofiinc!AL93</f>
        <v>0.12774470448493958</v>
      </c>
      <c r="D101" s="438">
        <f>compofiinc!AM93</f>
        <v>6.5809659659862518E-2</v>
      </c>
      <c r="E101" s="438">
        <f>compofiinc!AN93</f>
        <v>4.1988775134086609E-2</v>
      </c>
      <c r="F101" s="438">
        <f>compofiinc!AO93</f>
        <v>8.1923007965087891E-3</v>
      </c>
      <c r="G101" s="438">
        <f>compofiinc!AP93</f>
        <v>4.818781279027462E-3</v>
      </c>
      <c r="H101" s="438">
        <f>compofiinc!AQ93</f>
        <v>6.9351973943412304E-3</v>
      </c>
      <c r="I101" s="711">
        <f>compofiinc!AR93</f>
        <v>9.5818877220153809E-2</v>
      </c>
      <c r="J101" s="717">
        <f>compofiinc!AS93</f>
        <v>7.0358820259571075E-2</v>
      </c>
      <c r="K101" s="147">
        <f>compofiinc!AT93</f>
        <v>3.1729236245155334E-2</v>
      </c>
      <c r="L101" s="147">
        <f>compofiinc!AU93</f>
        <v>2.5285918265581131E-2</v>
      </c>
      <c r="M101" s="147">
        <f>compofiinc!AV93</f>
        <v>5.7475338689982891E-3</v>
      </c>
      <c r="N101" s="147">
        <f>compofiinc!AW93</f>
        <v>3.2622076105326414E-3</v>
      </c>
      <c r="O101" s="147">
        <f>compofiinc!AX93</f>
        <v>4.3339245021343231E-3</v>
      </c>
      <c r="P101" s="726">
        <f>compofiinc!AY93</f>
        <v>4.3900750577449799E-2</v>
      </c>
      <c r="Q101" s="705">
        <f>compofiinc!AZ93</f>
        <v>2.9256638139486313E-2</v>
      </c>
      <c r="R101" s="116">
        <f>compofiinc!BA93</f>
        <v>1.2011290527880192E-2</v>
      </c>
      <c r="S101" s="116">
        <f>compofiinc!BB93</f>
        <v>1.0418334975838661E-2</v>
      </c>
      <c r="T101" s="116">
        <f>compofiinc!BC93</f>
        <v>3.2172652427107096E-3</v>
      </c>
      <c r="U101" s="116">
        <f>compofiinc!BD93</f>
        <v>1.6351675149053335E-3</v>
      </c>
      <c r="V101" s="145">
        <f>compofiinc!BE93</f>
        <v>1.9745801109820604E-3</v>
      </c>
    </row>
    <row r="102" spans="1:22">
      <c r="A102" s="118">
        <v>2005</v>
      </c>
      <c r="B102" s="689">
        <f>compofiinc!AK94</f>
        <v>0.18008527159690857</v>
      </c>
      <c r="C102" s="698">
        <f>compofiinc!AL94</f>
        <v>0.1398390531539917</v>
      </c>
      <c r="D102" s="438">
        <f>compofiinc!AM94</f>
        <v>6.7285865545272827E-2</v>
      </c>
      <c r="E102" s="438">
        <f>compofiinc!AN94</f>
        <v>4.9417980015277863E-2</v>
      </c>
      <c r="F102" s="438">
        <f>compofiinc!AO94</f>
        <v>8.6991917341947556E-3</v>
      </c>
      <c r="G102" s="438">
        <f>compofiinc!AP94</f>
        <v>6.8329852074384689E-3</v>
      </c>
      <c r="H102" s="438">
        <f>compofiinc!AQ94</f>
        <v>7.6030297204852104E-3</v>
      </c>
      <c r="I102" s="711">
        <f>compofiinc!AR94</f>
        <v>0.11121349036693573</v>
      </c>
      <c r="J102" s="717">
        <f>compofiinc!AS94</f>
        <v>7.9040095210075378E-2</v>
      </c>
      <c r="K102" s="147">
        <f>compofiinc!AT94</f>
        <v>3.303271159529686E-2</v>
      </c>
      <c r="L102" s="147">
        <f>compofiinc!AU94</f>
        <v>3.0463039875030518E-2</v>
      </c>
      <c r="M102" s="147">
        <f>compofiinc!AV94</f>
        <v>5.9640449471771717E-3</v>
      </c>
      <c r="N102" s="147">
        <f>compofiinc!AW94</f>
        <v>4.7196503728628159E-3</v>
      </c>
      <c r="O102" s="147">
        <f>compofiinc!AX94</f>
        <v>4.8606474883854389E-3</v>
      </c>
      <c r="P102" s="726">
        <f>compofiinc!AY94</f>
        <v>5.1857911050319672E-2</v>
      </c>
      <c r="Q102" s="705">
        <f>compofiinc!AZ94</f>
        <v>3.3559758216142654E-2</v>
      </c>
      <c r="R102" s="116">
        <f>compofiinc!BA94</f>
        <v>1.2474190443754196E-2</v>
      </c>
      <c r="S102" s="116">
        <f>compofiinc!BB94</f>
        <v>1.3143014162778854E-2</v>
      </c>
      <c r="T102" s="116">
        <f>compofiinc!BC94</f>
        <v>3.139205276966095E-3</v>
      </c>
      <c r="U102" s="116">
        <f>compofiinc!BD94</f>
        <v>2.4875234812498093E-3</v>
      </c>
      <c r="V102" s="145">
        <f>compofiinc!BE94</f>
        <v>2.3158241529017687E-3</v>
      </c>
    </row>
    <row r="103" spans="1:22">
      <c r="A103" s="118">
        <v>2006</v>
      </c>
      <c r="B103" s="689">
        <f>compofiinc!AK95</f>
        <v>0.18835568428039551</v>
      </c>
      <c r="C103" s="698">
        <f>compofiinc!AL95</f>
        <v>0.14325849711894989</v>
      </c>
      <c r="D103" s="438">
        <f>compofiinc!AM95</f>
        <v>6.7252874374389648E-2</v>
      </c>
      <c r="E103" s="438">
        <f>compofiinc!AN95</f>
        <v>4.9539078027009964E-2</v>
      </c>
      <c r="F103" s="438">
        <f>compofiinc!AO95</f>
        <v>9.9172722548246384E-3</v>
      </c>
      <c r="G103" s="438">
        <f>compofiinc!AP95</f>
        <v>9.0054208412766457E-3</v>
      </c>
      <c r="H103" s="438">
        <f>compofiinc!AQ95</f>
        <v>7.5438516214489937E-3</v>
      </c>
      <c r="I103" s="711">
        <f>compofiinc!AR95</f>
        <v>0.11709637194871902</v>
      </c>
      <c r="J103" s="717">
        <f>compofiinc!AS95</f>
        <v>8.0795392394065857E-2</v>
      </c>
      <c r="K103" s="147">
        <f>compofiinc!AT95</f>
        <v>3.2749239355325699E-2</v>
      </c>
      <c r="L103" s="147">
        <f>compofiinc!AU95</f>
        <v>3.040333092212677E-2</v>
      </c>
      <c r="M103" s="147">
        <f>compofiinc!AV95</f>
        <v>6.691815797239542E-3</v>
      </c>
      <c r="N103" s="147">
        <f>compofiinc!AW95</f>
        <v>6.1759087257087231E-3</v>
      </c>
      <c r="O103" s="147">
        <f>compofiinc!AX95</f>
        <v>4.7750980593264103E-3</v>
      </c>
      <c r="P103" s="726">
        <f>compofiinc!AY95</f>
        <v>5.502358078956604E-2</v>
      </c>
      <c r="Q103" s="705">
        <f>compofiinc!AZ95</f>
        <v>3.3741459250450134E-2</v>
      </c>
      <c r="R103" s="116">
        <f>compofiinc!BA95</f>
        <v>1.2152844108641148E-2</v>
      </c>
      <c r="S103" s="116">
        <f>compofiinc!BB95</f>
        <v>1.2477642856538296E-2</v>
      </c>
      <c r="T103" s="116">
        <f>compofiinc!BC95</f>
        <v>3.569883294403553E-3</v>
      </c>
      <c r="U103" s="116">
        <f>compofiinc!BD95</f>
        <v>3.3063555601984262E-3</v>
      </c>
      <c r="V103" s="145">
        <f>compofiinc!BE95</f>
        <v>2.2347352933138609E-3</v>
      </c>
    </row>
    <row r="104" spans="1:22">
      <c r="A104" s="118">
        <v>2007</v>
      </c>
      <c r="B104" s="689">
        <f>compofiinc!AK96</f>
        <v>0.1959649920463562</v>
      </c>
      <c r="C104" s="698">
        <f>compofiinc!AL96</f>
        <v>0.14576201140880585</v>
      </c>
      <c r="D104" s="438">
        <f>compofiinc!AM96</f>
        <v>7.031518965959549E-2</v>
      </c>
      <c r="E104" s="438">
        <f>compofiinc!AN96</f>
        <v>4.6363923698663712E-2</v>
      </c>
      <c r="F104" s="438">
        <f>compofiinc!AO96</f>
        <v>1.1323138140141964E-2</v>
      </c>
      <c r="G104" s="438">
        <f>compofiinc!AP96</f>
        <v>1.0120858438313007E-2</v>
      </c>
      <c r="H104" s="438">
        <f>compofiinc!AQ96</f>
        <v>7.638903334736824E-3</v>
      </c>
      <c r="I104" s="711">
        <f>compofiinc!AR96</f>
        <v>0.12433059513568878</v>
      </c>
      <c r="J104" s="717">
        <f>compofiinc!AS96</f>
        <v>8.298221230506897E-2</v>
      </c>
      <c r="K104" s="147">
        <f>compofiinc!AT96</f>
        <v>3.5290013998746872E-2</v>
      </c>
      <c r="L104" s="147">
        <f>compofiinc!AU96</f>
        <v>2.8054893016815186E-2</v>
      </c>
      <c r="M104" s="147">
        <f>compofiinc!AV96</f>
        <v>7.6823318377137184E-3</v>
      </c>
      <c r="N104" s="147">
        <f>compofiinc!AW96</f>
        <v>7.0109223015606403E-3</v>
      </c>
      <c r="O104" s="147">
        <f>compofiinc!AX96</f>
        <v>4.9440506845712662E-3</v>
      </c>
      <c r="P104" s="726">
        <f>compofiinc!AY96</f>
        <v>6.0898482799530029E-2</v>
      </c>
      <c r="Q104" s="705">
        <f>compofiinc!AZ96</f>
        <v>3.5592969506978989E-2</v>
      </c>
      <c r="R104" s="116">
        <f>compofiinc!BA96</f>
        <v>1.3347535394132137E-2</v>
      </c>
      <c r="S104" s="116">
        <f>compofiinc!BB96</f>
        <v>1.1758282780647278E-2</v>
      </c>
      <c r="T104" s="116">
        <f>compofiinc!BC96</f>
        <v>4.179022740572691E-3</v>
      </c>
      <c r="U104" s="116">
        <f>compofiinc!BD96</f>
        <v>3.8372848648577929E-3</v>
      </c>
      <c r="V104" s="145">
        <f>compofiinc!BE96</f>
        <v>2.4708427954465151E-3</v>
      </c>
    </row>
    <row r="105" spans="1:22">
      <c r="A105" s="118">
        <v>2008</v>
      </c>
      <c r="B105" s="689">
        <f>compofiinc!AK97</f>
        <v>0.17135809361934662</v>
      </c>
      <c r="C105" s="698">
        <f>compofiinc!AL97</f>
        <v>0.14145097136497498</v>
      </c>
      <c r="D105" s="438">
        <f>compofiinc!AM97</f>
        <v>6.7751511931419373E-2</v>
      </c>
      <c r="E105" s="438">
        <f>compofiinc!AN97</f>
        <v>4.6980205923318863E-2</v>
      </c>
      <c r="F105" s="438">
        <f>compofiinc!AO97</f>
        <v>1.0843774303793907E-2</v>
      </c>
      <c r="G105" s="438">
        <f>compofiinc!AP97</f>
        <v>7.6149497181177139E-3</v>
      </c>
      <c r="H105" s="438">
        <f>compofiinc!AQ97</f>
        <v>8.2605360075831413E-3</v>
      </c>
      <c r="I105" s="711">
        <f>compofiinc!AR97</f>
        <v>0.1054021492600441</v>
      </c>
      <c r="J105" s="717">
        <f>compofiinc!AS97</f>
        <v>8.0002255737781525E-2</v>
      </c>
      <c r="K105" s="147">
        <f>compofiinc!AT97</f>
        <v>3.2671436667442322E-2</v>
      </c>
      <c r="L105" s="147">
        <f>compofiinc!AU97</f>
        <v>2.9102453961968422E-2</v>
      </c>
      <c r="M105" s="147">
        <f>compofiinc!AV97</f>
        <v>7.6595023274421692E-3</v>
      </c>
      <c r="N105" s="147">
        <f>compofiinc!AW97</f>
        <v>5.1670391112565994E-3</v>
      </c>
      <c r="O105" s="147">
        <f>compofiinc!AX97</f>
        <v>5.4018250666558743E-3</v>
      </c>
      <c r="P105" s="726">
        <f>compofiinc!AY97</f>
        <v>5.0827734172344208E-2</v>
      </c>
      <c r="Q105" s="705">
        <f>compofiinc!AZ97</f>
        <v>3.4664534032344818E-2</v>
      </c>
      <c r="R105" s="116">
        <f>compofiinc!BA97</f>
        <v>1.2037318199872971E-2</v>
      </c>
      <c r="S105" s="116">
        <f>compofiinc!BB97</f>
        <v>1.308473851531744E-2</v>
      </c>
      <c r="T105" s="116">
        <f>compofiinc!BC97</f>
        <v>4.2726178653538227E-3</v>
      </c>
      <c r="U105" s="116">
        <f>compofiinc!BD97</f>
        <v>2.7629307005554438E-3</v>
      </c>
      <c r="V105" s="145">
        <f>compofiinc!BE97</f>
        <v>2.5069275870919228E-3</v>
      </c>
    </row>
    <row r="106" spans="1:22">
      <c r="A106" s="121">
        <v>2009</v>
      </c>
      <c r="B106" s="692">
        <f>compofiinc!AK98</f>
        <v>0.14462116360664368</v>
      </c>
      <c r="C106" s="703">
        <f>compofiinc!AL98</f>
        <v>0.12920187413692474</v>
      </c>
      <c r="D106" s="549">
        <f>compofiinc!AM98</f>
        <v>6.1834912747144699E-2</v>
      </c>
      <c r="E106" s="549">
        <f>compofiinc!AN98</f>
        <v>4.5870337635278702E-2</v>
      </c>
      <c r="F106" s="549">
        <f>compofiinc!AO98</f>
        <v>8.0754207447171211E-3</v>
      </c>
      <c r="G106" s="549">
        <f>compofiinc!AP98</f>
        <v>5.67240035161376E-3</v>
      </c>
      <c r="H106" s="549">
        <f>compofiinc!AQ98</f>
        <v>7.7488035894930363E-3</v>
      </c>
      <c r="I106" s="713">
        <f>compofiinc!AR98</f>
        <v>8.4530353546142578E-2</v>
      </c>
      <c r="J106" s="723">
        <f>compofiinc!AS98</f>
        <v>7.1396693587303162E-2</v>
      </c>
      <c r="K106" s="119">
        <f>compofiinc!AT98</f>
        <v>2.7658512815833092E-2</v>
      </c>
      <c r="L106" s="119">
        <f>compofiinc!AU98</f>
        <v>2.8675232082605362E-2</v>
      </c>
      <c r="M106" s="119">
        <f>compofiinc!AV98</f>
        <v>5.8310450986027718E-3</v>
      </c>
      <c r="N106" s="119">
        <f>compofiinc!AW98</f>
        <v>3.9252503775060177E-3</v>
      </c>
      <c r="O106" s="119">
        <f>compofiinc!AX98</f>
        <v>5.306650884449482E-3</v>
      </c>
      <c r="P106" s="727">
        <f>compofiinc!AY98</f>
        <v>3.9563849568367004E-2</v>
      </c>
      <c r="Q106" s="723">
        <f>compofiinc!AZ98</f>
        <v>3.0810253694653511E-2</v>
      </c>
      <c r="R106" s="119">
        <f>compofiinc!BA98</f>
        <v>9.573628194630146E-3</v>
      </c>
      <c r="S106" s="119">
        <f>compofiinc!BB98</f>
        <v>1.2756756506860256E-2</v>
      </c>
      <c r="T106" s="119">
        <f>compofiinc!BC98</f>
        <v>3.4680741373449564E-3</v>
      </c>
      <c r="U106" s="119">
        <f>compofiinc!BD98</f>
        <v>2.153466222807765E-3</v>
      </c>
      <c r="V106" s="149">
        <f>compofiinc!BE98</f>
        <v>2.8583288658410311E-3</v>
      </c>
    </row>
    <row r="107" spans="1:22">
      <c r="A107" s="118">
        <v>2010</v>
      </c>
      <c r="B107" s="689">
        <f>compofiinc!AK99</f>
        <v>0.16147777438163757</v>
      </c>
      <c r="C107" s="704">
        <f>compofiinc!AL99</f>
        <v>0.13662372529506683</v>
      </c>
      <c r="D107" s="551">
        <f>compofiinc!AM99</f>
        <v>6.6770747303962708E-2</v>
      </c>
      <c r="E107" s="551">
        <f>compofiinc!AN99</f>
        <v>4.6050384640693665E-2</v>
      </c>
      <c r="F107" s="551">
        <f>compofiinc!AO99</f>
        <v>9.8752705380320549E-3</v>
      </c>
      <c r="G107" s="551">
        <f>compofiinc!AP99</f>
        <v>5.5366675369441509E-3</v>
      </c>
      <c r="H107" s="551">
        <f>compofiinc!AQ99</f>
        <v>8.3906520158052444E-3</v>
      </c>
      <c r="I107" s="711">
        <f>compofiinc!AR99</f>
        <v>9.8245419561862946E-2</v>
      </c>
      <c r="J107" s="705">
        <f>compofiinc!AS99</f>
        <v>7.6171271502971649E-2</v>
      </c>
      <c r="K107" s="116">
        <f>compofiinc!AT99</f>
        <v>3.0603533610701561E-2</v>
      </c>
      <c r="L107" s="116">
        <f>compofiinc!AU99</f>
        <v>2.8536140918731689E-2</v>
      </c>
      <c r="M107" s="116">
        <f>compofiinc!AV99</f>
        <v>7.4179326184093952E-3</v>
      </c>
      <c r="N107" s="116">
        <f>compofiinc!AW99</f>
        <v>3.9494084194302559E-3</v>
      </c>
      <c r="O107" s="116">
        <f>compofiinc!AX99</f>
        <v>5.6642573326826096E-3</v>
      </c>
      <c r="P107" s="726">
        <f>compofiinc!AY99</f>
        <v>4.8427887260913849E-2</v>
      </c>
      <c r="Q107" s="705">
        <f>compofiinc!AZ99</f>
        <v>3.3147122710943222E-2</v>
      </c>
      <c r="R107" s="116">
        <f>compofiinc!BA99</f>
        <v>1.0470494627952576E-2</v>
      </c>
      <c r="S107" s="116">
        <f>compofiinc!BB99</f>
        <v>1.2531043030321598E-2</v>
      </c>
      <c r="T107" s="116">
        <f>compofiinc!BC99</f>
        <v>4.6264082193374634E-3</v>
      </c>
      <c r="U107" s="116">
        <f>compofiinc!BD99</f>
        <v>2.3389155976474285E-3</v>
      </c>
      <c r="V107" s="145">
        <f>compofiinc!BE99</f>
        <v>3.1802607700228691E-3</v>
      </c>
    </row>
    <row r="108" spans="1:22">
      <c r="A108" s="118">
        <v>2011</v>
      </c>
      <c r="B108" s="689">
        <f>compofiinc!AK100</f>
        <v>0.15864065289497375</v>
      </c>
      <c r="C108" s="704">
        <f>compofiinc!AL100</f>
        <v>0.13481296598911285</v>
      </c>
      <c r="D108" s="551">
        <f>compofiinc!AM100</f>
        <v>6.8107582628726959E-2</v>
      </c>
      <c r="E108" s="551">
        <f>compofiinc!AN100</f>
        <v>4.5438945293426514E-2</v>
      </c>
      <c r="F108" s="551">
        <f>compofiinc!AO100</f>
        <v>8.7969982996582985E-3</v>
      </c>
      <c r="G108" s="551">
        <f>compofiinc!AP100</f>
        <v>4.6057663857936859E-3</v>
      </c>
      <c r="H108" s="551">
        <f>compofiinc!AQ100</f>
        <v>7.8636668622493744E-3</v>
      </c>
      <c r="I108" s="711">
        <f>compofiinc!AR100</f>
        <v>9.4331130385398865E-2</v>
      </c>
      <c r="J108" s="705">
        <f>compofiinc!AS100</f>
        <v>7.3489241302013397E-2</v>
      </c>
      <c r="K108" s="116">
        <f>compofiinc!AT100</f>
        <v>3.0906766653060913E-2</v>
      </c>
      <c r="L108" s="116">
        <f>compofiinc!AU100</f>
        <v>2.7949502691626549E-2</v>
      </c>
      <c r="M108" s="116">
        <f>compofiinc!AV100</f>
        <v>6.1573842540383339E-3</v>
      </c>
      <c r="N108" s="116">
        <f>compofiinc!AW100</f>
        <v>3.2424367964267731E-3</v>
      </c>
      <c r="O108" s="116">
        <f>compofiinc!AX100</f>
        <v>5.2331546321511269E-3</v>
      </c>
      <c r="P108" s="726">
        <f>compofiinc!AY100</f>
        <v>4.3791338801383972E-2</v>
      </c>
      <c r="Q108" s="705">
        <f>compofiinc!AZ100</f>
        <v>3.0191175639629364E-2</v>
      </c>
      <c r="R108" s="116">
        <f>compofiinc!BA100</f>
        <v>1.016562432050705E-2</v>
      </c>
      <c r="S108" s="116">
        <f>compofiinc!BB100</f>
        <v>1.2129913084208965E-2</v>
      </c>
      <c r="T108" s="116">
        <f>compofiinc!BC100</f>
        <v>3.4663919359445572E-3</v>
      </c>
      <c r="U108" s="116">
        <f>compofiinc!BD100</f>
        <v>1.7923981649801135E-3</v>
      </c>
      <c r="V108" s="145">
        <f>compofiinc!BE100</f>
        <v>2.6368482504040003E-3</v>
      </c>
    </row>
    <row r="109" spans="1:22">
      <c r="A109" s="118">
        <v>2012</v>
      </c>
      <c r="B109" s="689">
        <f>compofiinc!AK101</f>
        <v>0.18953017890453339</v>
      </c>
      <c r="C109" s="704">
        <f>compofiinc!AL101</f>
        <v>0.15153537690639496</v>
      </c>
      <c r="D109" s="551">
        <f>compofiinc!AM101</f>
        <v>7.2266928851604462E-2</v>
      </c>
      <c r="E109" s="551">
        <f>compofiinc!AN101</f>
        <v>5.1359090954065323E-2</v>
      </c>
      <c r="F109" s="551">
        <f>compofiinc!AO101</f>
        <v>1.4270015060901642E-2</v>
      </c>
      <c r="G109" s="551">
        <f>compofiinc!AP101</f>
        <v>4.7130808234214783E-3</v>
      </c>
      <c r="H109" s="551">
        <f>compofiinc!AQ101</f>
        <v>8.9262658730149269E-3</v>
      </c>
      <c r="I109" s="711">
        <f>compofiinc!AR101</f>
        <v>0.11914839595556259</v>
      </c>
      <c r="J109" s="705">
        <f>compofiinc!AS101</f>
        <v>8.6234763264656067E-2</v>
      </c>
      <c r="K109" s="116">
        <f>compofiinc!AT101</f>
        <v>3.4399557858705521E-2</v>
      </c>
      <c r="L109" s="116">
        <f>compofiinc!AU101</f>
        <v>3.1612645834684372E-2</v>
      </c>
      <c r="M109" s="116">
        <f>compofiinc!AV101</f>
        <v>1.0774300433695316E-2</v>
      </c>
      <c r="N109" s="116">
        <f>compofiinc!AW101</f>
        <v>3.4055723808705807E-3</v>
      </c>
      <c r="O109" s="116">
        <f>compofiinc!AX101</f>
        <v>6.0426900163292885E-3</v>
      </c>
      <c r="P109" s="726">
        <f>compofiinc!AY101</f>
        <v>5.8905452489852905E-2</v>
      </c>
      <c r="Q109" s="705">
        <f>compofiinc!AZ101</f>
        <v>3.7753377109766006E-2</v>
      </c>
      <c r="R109" s="116">
        <f>compofiinc!BA101</f>
        <v>1.2332077138125896E-2</v>
      </c>
      <c r="S109" s="116">
        <f>compofiinc!BB101</f>
        <v>1.367330364882946E-2</v>
      </c>
      <c r="T109" s="116">
        <f>compofiinc!BC101</f>
        <v>6.6071357578039169E-3</v>
      </c>
      <c r="U109" s="116">
        <f>compofiinc!BD101</f>
        <v>1.9389975350350142E-3</v>
      </c>
      <c r="V109" s="145">
        <f>compofiinc!BE101</f>
        <v>3.2018630299717188E-3</v>
      </c>
    </row>
    <row r="110" spans="1:22">
      <c r="A110" s="118">
        <v>2013</v>
      </c>
      <c r="B110" s="689">
        <f>compofiinc!AK102</f>
        <v>0.16131599247455597</v>
      </c>
      <c r="C110" s="704">
        <f>compofiinc!AL102</f>
        <v>0.13731227815151215</v>
      </c>
      <c r="D110" s="551">
        <f>compofiinc!AM102</f>
        <v>6.6138915717601776E-2</v>
      </c>
      <c r="E110" s="551">
        <f>compofiinc!AN102</f>
        <v>4.8942267894744873E-2</v>
      </c>
      <c r="F110" s="551">
        <f>compofiinc!AO102</f>
        <v>8.8963769376277924E-3</v>
      </c>
      <c r="G110" s="551">
        <f>compofiinc!AP102</f>
        <v>4.2274217121303082E-3</v>
      </c>
      <c r="H110" s="551">
        <f>compofiinc!AQ102</f>
        <v>9.1073038056492805E-3</v>
      </c>
      <c r="I110" s="711">
        <f>compofiinc!AR102</f>
        <v>9.5951944589614868E-2</v>
      </c>
      <c r="J110" s="705">
        <f>compofiinc!AS102</f>
        <v>7.5323291122913361E-2</v>
      </c>
      <c r="K110" s="116">
        <f>compofiinc!AT102</f>
        <v>3.0140837654471397E-2</v>
      </c>
      <c r="L110" s="116">
        <f>compofiinc!AU102</f>
        <v>2.9871083796024323E-2</v>
      </c>
      <c r="M110" s="116">
        <f>compofiinc!AV102</f>
        <v>6.204056553542614E-3</v>
      </c>
      <c r="N110" s="116">
        <f>compofiinc!AW102</f>
        <v>3.0561264138668776E-3</v>
      </c>
      <c r="O110" s="116">
        <f>compofiinc!AX102</f>
        <v>6.0511855408549309E-3</v>
      </c>
      <c r="P110" s="726">
        <f>compofiinc!AY102</f>
        <v>4.4997464865446091E-2</v>
      </c>
      <c r="Q110" s="705">
        <f>compofiinc!AZ102</f>
        <v>3.1601067632436752E-2</v>
      </c>
      <c r="R110" s="116">
        <f>compofiinc!BA102</f>
        <v>1.0291019454598427E-2</v>
      </c>
      <c r="S110" s="116">
        <f>compofiinc!BB102</f>
        <v>1.2977172620594501E-2</v>
      </c>
      <c r="T110" s="116">
        <f>compofiinc!BC102</f>
        <v>3.498883917927742E-3</v>
      </c>
      <c r="U110" s="116">
        <f>compofiinc!BD102</f>
        <v>1.7353228759020567E-3</v>
      </c>
      <c r="V110" s="145">
        <f>compofiinc!BE102</f>
        <v>3.0986699275672436E-3</v>
      </c>
    </row>
    <row r="111" spans="1:22">
      <c r="A111" s="118">
        <v>2014</v>
      </c>
      <c r="B111" s="689">
        <f>compofiinc!AK103</f>
        <v>0.17553383111953735</v>
      </c>
      <c r="C111" s="704">
        <f>compofiinc!AL103</f>
        <v>0.14265596866607666</v>
      </c>
      <c r="D111" s="551">
        <f>compofiinc!AM103</f>
        <v>6.846483051776886E-2</v>
      </c>
      <c r="E111" s="551">
        <f>compofiinc!AN103</f>
        <v>5.0230372697114944E-2</v>
      </c>
      <c r="F111" s="551">
        <f>compofiinc!AO103</f>
        <v>1.0243095457553864E-2</v>
      </c>
      <c r="G111" s="551">
        <f>compofiinc!AP103</f>
        <v>3.8347558584064245E-3</v>
      </c>
      <c r="H111" s="551">
        <f>compofiinc!AQ103</f>
        <v>9.8829213529825211E-3</v>
      </c>
      <c r="I111" s="711">
        <f>compofiinc!AR103</f>
        <v>0.10730064660310745</v>
      </c>
      <c r="J111" s="705">
        <f>compofiinc!AS103</f>
        <v>7.9067856073379517E-2</v>
      </c>
      <c r="K111" s="116">
        <f>compofiinc!AT103</f>
        <v>3.1765852123498917E-2</v>
      </c>
      <c r="L111" s="116">
        <f>compofiinc!AU103</f>
        <v>3.0797243118286133E-2</v>
      </c>
      <c r="M111" s="116">
        <f>compofiinc!AV103</f>
        <v>7.2150826454162598E-3</v>
      </c>
      <c r="N111" s="116">
        <f>compofiinc!AW103</f>
        <v>2.7680816128849983E-3</v>
      </c>
      <c r="O111" s="116">
        <f>compofiinc!AX103</f>
        <v>6.5216012299060822E-3</v>
      </c>
      <c r="P111" s="726">
        <f>compofiinc!AY103</f>
        <v>5.1557663828134537E-2</v>
      </c>
      <c r="Q111" s="705">
        <f>compofiinc!AZ103</f>
        <v>3.334808349609375E-2</v>
      </c>
      <c r="R111" s="116">
        <f>compofiinc!BA103</f>
        <v>1.1109663173556328E-2</v>
      </c>
      <c r="S111" s="116">
        <f>compofiinc!BB103</f>
        <v>1.3155429624021053E-2</v>
      </c>
      <c r="T111" s="116">
        <f>compofiinc!BC103</f>
        <v>4.1035809554159641E-3</v>
      </c>
      <c r="U111" s="116">
        <f>compofiinc!BD103</f>
        <v>1.564665581099689E-3</v>
      </c>
      <c r="V111" s="145">
        <f>compofiinc!BE103</f>
        <v>3.414742648601532E-3</v>
      </c>
    </row>
    <row r="112" spans="1:22">
      <c r="A112" s="118">
        <v>2015</v>
      </c>
      <c r="B112" s="689"/>
      <c r="C112" s="705"/>
      <c r="D112" s="116"/>
      <c r="E112" s="116"/>
      <c r="F112" s="116"/>
      <c r="G112" s="116"/>
      <c r="H112" s="116"/>
      <c r="I112" s="711"/>
      <c r="J112" s="705"/>
      <c r="K112" s="116"/>
      <c r="L112" s="116"/>
      <c r="M112" s="116"/>
      <c r="N112" s="116"/>
      <c r="O112" s="116"/>
      <c r="P112" s="726"/>
      <c r="Q112" s="705"/>
      <c r="R112" s="116"/>
      <c r="S112" s="116"/>
      <c r="T112" s="116"/>
      <c r="U112" s="116"/>
      <c r="V112" s="145"/>
    </row>
    <row r="113" spans="1:22">
      <c r="A113" s="118">
        <v>2016</v>
      </c>
      <c r="B113" s="689"/>
      <c r="C113" s="705"/>
      <c r="D113" s="116"/>
      <c r="E113" s="116"/>
      <c r="F113" s="116"/>
      <c r="G113" s="116"/>
      <c r="H113" s="116"/>
      <c r="I113" s="711"/>
      <c r="J113" s="705"/>
      <c r="K113" s="116"/>
      <c r="L113" s="116"/>
      <c r="M113" s="116"/>
      <c r="N113" s="116"/>
      <c r="O113" s="116"/>
      <c r="P113" s="726"/>
      <c r="Q113" s="705"/>
      <c r="R113" s="116"/>
      <c r="S113" s="116"/>
      <c r="T113" s="116"/>
      <c r="U113" s="116"/>
      <c r="V113" s="145"/>
    </row>
    <row r="114" spans="1:22">
      <c r="A114" s="118">
        <v>2017</v>
      </c>
      <c r="B114" s="689"/>
      <c r="C114" s="705"/>
      <c r="D114" s="116"/>
      <c r="E114" s="116"/>
      <c r="F114" s="116"/>
      <c r="G114" s="116"/>
      <c r="H114" s="116"/>
      <c r="I114" s="711"/>
      <c r="J114" s="705"/>
      <c r="K114" s="116"/>
      <c r="L114" s="116"/>
      <c r="M114" s="116"/>
      <c r="N114" s="116"/>
      <c r="O114" s="116"/>
      <c r="P114" s="726"/>
      <c r="Q114" s="705"/>
      <c r="R114" s="116"/>
      <c r="S114" s="116"/>
      <c r="T114" s="116"/>
      <c r="U114" s="116"/>
      <c r="V114" s="145"/>
    </row>
    <row r="115" spans="1:22">
      <c r="A115" s="118">
        <v>2018</v>
      </c>
      <c r="B115" s="689"/>
      <c r="C115" s="705"/>
      <c r="D115" s="116"/>
      <c r="E115" s="116"/>
      <c r="F115" s="116"/>
      <c r="G115" s="116"/>
      <c r="H115" s="116"/>
      <c r="I115" s="711"/>
      <c r="J115" s="705"/>
      <c r="K115" s="116"/>
      <c r="L115" s="116"/>
      <c r="M115" s="116"/>
      <c r="N115" s="116"/>
      <c r="O115" s="116"/>
      <c r="P115" s="726"/>
      <c r="Q115" s="705"/>
      <c r="R115" s="116"/>
      <c r="S115" s="116"/>
      <c r="T115" s="116"/>
      <c r="U115" s="116"/>
      <c r="V115" s="145"/>
    </row>
    <row r="116" spans="1:22">
      <c r="A116" s="118">
        <v>2019</v>
      </c>
      <c r="B116" s="689"/>
      <c r="C116" s="705"/>
      <c r="D116" s="116"/>
      <c r="E116" s="116"/>
      <c r="F116" s="116"/>
      <c r="G116" s="116"/>
      <c r="H116" s="116"/>
      <c r="I116" s="711"/>
      <c r="J116" s="705"/>
      <c r="K116" s="116"/>
      <c r="L116" s="116"/>
      <c r="M116" s="116"/>
      <c r="N116" s="116"/>
      <c r="O116" s="116"/>
      <c r="P116" s="726"/>
      <c r="Q116" s="705"/>
      <c r="R116" s="116"/>
      <c r="S116" s="116"/>
      <c r="T116" s="116"/>
      <c r="U116" s="116"/>
      <c r="V116" s="145"/>
    </row>
    <row r="117" spans="1:22">
      <c r="A117" s="118">
        <v>2020</v>
      </c>
      <c r="B117" s="689"/>
      <c r="C117" s="705"/>
      <c r="D117" s="116"/>
      <c r="E117" s="116"/>
      <c r="F117" s="116"/>
      <c r="G117" s="116"/>
      <c r="H117" s="116"/>
      <c r="I117" s="711"/>
      <c r="J117" s="705"/>
      <c r="K117" s="116"/>
      <c r="L117" s="116"/>
      <c r="M117" s="116"/>
      <c r="N117" s="116"/>
      <c r="O117" s="116"/>
      <c r="P117" s="726"/>
      <c r="Q117" s="705"/>
      <c r="R117" s="116"/>
      <c r="S117" s="116"/>
      <c r="T117" s="116"/>
      <c r="U117" s="116"/>
      <c r="V117" s="145"/>
    </row>
    <row r="118" spans="1:22" ht="15.55" thickBot="1">
      <c r="A118" s="733"/>
      <c r="B118" s="501"/>
      <c r="C118" s="706"/>
      <c r="D118" s="114"/>
      <c r="E118" s="114"/>
      <c r="F118" s="114"/>
      <c r="G118" s="114"/>
      <c r="H118" s="114"/>
      <c r="I118" s="114"/>
      <c r="J118" s="706"/>
      <c r="K118" s="114"/>
      <c r="L118" s="114"/>
      <c r="M118" s="114"/>
      <c r="N118" s="114"/>
      <c r="O118" s="114"/>
      <c r="P118" s="114"/>
      <c r="Q118" s="706"/>
      <c r="R118" s="114"/>
      <c r="S118" s="114"/>
      <c r="T118" s="114"/>
      <c r="U118" s="114"/>
      <c r="V118" s="244"/>
    </row>
    <row r="119" spans="1:22" ht="15.55" thickTop="1"/>
  </sheetData>
  <mergeCells count="3">
    <mergeCell ref="A4:V4"/>
    <mergeCell ref="B7:V7"/>
    <mergeCell ref="B8:V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124"/>
  <sheetViews>
    <sheetView workbookViewId="0">
      <pane xSplit="1" ySplit="9" topLeftCell="B43" activePane="bottomRight" state="frozen"/>
      <selection activeCell="D32" sqref="D32"/>
      <selection pane="topRight" activeCell="D32" sqref="D32"/>
      <selection pane="bottomLeft" activeCell="D32" sqref="D32"/>
      <selection pane="bottomRight" activeCell="F2" sqref="F2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2" width="12.6640625" style="59" customWidth="1"/>
    <col min="13" max="15" width="10.83203125" style="59"/>
    <col min="16" max="16" width="13" style="59" bestFit="1" customWidth="1"/>
    <col min="17" max="16384" width="10.83203125" style="59"/>
  </cols>
  <sheetData>
    <row r="1" spans="1:19">
      <c r="A1" s="55" t="s">
        <v>37</v>
      </c>
      <c r="B1" s="55"/>
      <c r="D1" s="111"/>
      <c r="E1" s="110"/>
      <c r="F1" s="1171"/>
      <c r="G1" s="111"/>
      <c r="H1" s="111"/>
      <c r="I1" s="111"/>
      <c r="J1" s="111"/>
      <c r="K1" s="111"/>
      <c r="P1" s="1027" t="s">
        <v>1216</v>
      </c>
    </row>
    <row r="2" spans="1:19">
      <c r="F2" s="109"/>
      <c r="P2" s="734" t="s">
        <v>801</v>
      </c>
    </row>
    <row r="3" spans="1:19" ht="15.55" thickBot="1">
      <c r="P3" s="734" t="s">
        <v>802</v>
      </c>
    </row>
    <row r="4" spans="1:19" ht="25" customHeight="1" thickTop="1">
      <c r="A4" s="1428" t="s">
        <v>763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9">
      <c r="A5" s="107"/>
      <c r="B5" s="108"/>
      <c r="C5" s="62"/>
      <c r="D5" s="62"/>
      <c r="E5" s="62"/>
      <c r="F5" s="62"/>
      <c r="G5" s="62"/>
      <c r="H5" s="62"/>
      <c r="I5" s="62"/>
      <c r="J5" s="62"/>
      <c r="K5" s="62"/>
      <c r="L5" s="220"/>
    </row>
    <row r="6" spans="1:19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48" t="s">
        <v>27</v>
      </c>
      <c r="L6" s="536" t="s">
        <v>26</v>
      </c>
    </row>
    <row r="7" spans="1:19" ht="30.95" customHeight="1">
      <c r="A7" s="107"/>
      <c r="B7" s="1425" t="s">
        <v>767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9" ht="19.95" customHeight="1">
      <c r="A8" s="107"/>
      <c r="B8" s="1424" t="s">
        <v>1353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7"/>
      <c r="P8" s="734" t="s">
        <v>799</v>
      </c>
    </row>
    <row r="9" spans="1:19" s="98" customFormat="1" ht="30.95" customHeight="1">
      <c r="A9" s="106"/>
      <c r="B9" s="452" t="s">
        <v>38</v>
      </c>
      <c r="C9" s="339" t="s">
        <v>16</v>
      </c>
      <c r="D9" s="105" t="s">
        <v>58</v>
      </c>
      <c r="E9" s="211" t="s">
        <v>59</v>
      </c>
      <c r="F9" s="339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221" t="s">
        <v>143</v>
      </c>
      <c r="O9" s="528"/>
      <c r="Q9" s="574" t="s">
        <v>800</v>
      </c>
    </row>
    <row r="10" spans="1:19" s="98" customFormat="1" ht="15.05" customHeight="1">
      <c r="A10" s="651">
        <v>1913</v>
      </c>
      <c r="B10" s="652">
        <f>avgfiinc!F2</f>
        <v>15323.942501483993</v>
      </c>
      <c r="C10" s="96">
        <f>avgfiinc!BH2</f>
        <v>10091.57361474308</v>
      </c>
      <c r="D10" s="95"/>
      <c r="E10" s="212"/>
      <c r="F10" s="96">
        <f>avgfiinc!R2</f>
        <v>62415.262482152219</v>
      </c>
      <c r="G10" s="95">
        <f>avgfiinc!X2</f>
        <v>94592.959479016165</v>
      </c>
      <c r="H10" s="343">
        <f>avgfiinc!AD2</f>
        <v>275218.64881550585</v>
      </c>
      <c r="I10" s="95">
        <f>avgfiinc!AJ2</f>
        <v>451334.7585373763</v>
      </c>
      <c r="J10" s="343">
        <f>avgfiinc!AP2</f>
        <v>1320404.0817720592</v>
      </c>
      <c r="K10" s="95">
        <f>avgfiinc!AV2</f>
        <v>4221770.9922984205</v>
      </c>
      <c r="L10" s="222"/>
      <c r="O10" s="529"/>
      <c r="P10" s="736">
        <v>15323.943028753565</v>
      </c>
      <c r="Q10" s="735">
        <f>(P10-B10)/P10</f>
        <v>3.4408218013381998E-8</v>
      </c>
    </row>
    <row r="11" spans="1:19" s="98" customFormat="1" ht="15.05" customHeight="1">
      <c r="A11" s="653">
        <v>1914</v>
      </c>
      <c r="B11" s="652">
        <f>avgfiinc!F3</f>
        <v>14976.751148335687</v>
      </c>
      <c r="C11" s="96">
        <f>avgfiinc!BH3</f>
        <v>9829.9988685617755</v>
      </c>
      <c r="D11" s="95"/>
      <c r="E11" s="213"/>
      <c r="F11" s="96">
        <f>avgfiinc!R3</f>
        <v>61297.521666300876</v>
      </c>
      <c r="G11" s="95">
        <f>avgfiinc!X3</f>
        <v>93042.564030306617</v>
      </c>
      <c r="H11" s="343">
        <f>avgfiinc!AD3</f>
        <v>271946.96461002971</v>
      </c>
      <c r="I11" s="95">
        <f>avgfiinc!AJ3</f>
        <v>451706.66973069863</v>
      </c>
      <c r="J11" s="343">
        <f>avgfiinc!AP3</f>
        <v>1288500.9557489015</v>
      </c>
      <c r="K11" s="95">
        <f>avgfiinc!AV3</f>
        <v>4087467.6141851917</v>
      </c>
      <c r="L11" s="222"/>
      <c r="O11" s="529"/>
      <c r="P11" s="736">
        <v>14976.750140812921</v>
      </c>
      <c r="Q11" s="735">
        <f t="shared" ref="Q11:Q74" si="0">(P11-B11)/P11</f>
        <v>-6.727245604709365E-8</v>
      </c>
    </row>
    <row r="12" spans="1:19" s="98" customFormat="1" ht="15.05" customHeight="1">
      <c r="A12" s="653">
        <v>1915</v>
      </c>
      <c r="B12" s="652">
        <f>avgfiinc!F4</f>
        <v>14921.498836802055</v>
      </c>
      <c r="C12" s="96">
        <f>avgfiinc!BH4</f>
        <v>9889.9310534099495</v>
      </c>
      <c r="D12" s="95"/>
      <c r="E12" s="213"/>
      <c r="F12" s="96">
        <f>avgfiinc!R4</f>
        <v>60205.608887331</v>
      </c>
      <c r="G12" s="95">
        <f>avgfiinc!X4</f>
        <v>90967.763639229088</v>
      </c>
      <c r="H12" s="343">
        <f>avgfiinc!AD4</f>
        <v>262285.96009670605</v>
      </c>
      <c r="I12" s="95">
        <f>avgfiinc!AJ4</f>
        <v>435055.98057194601</v>
      </c>
      <c r="J12" s="343">
        <f>avgfiinc!AP4</f>
        <v>1375670.3188576598</v>
      </c>
      <c r="K12" s="95">
        <f>avgfiinc!AV4</f>
        <v>6505850.1748242574</v>
      </c>
      <c r="L12" s="222"/>
      <c r="O12" s="529"/>
      <c r="P12" s="736">
        <v>14921.496613624686</v>
      </c>
      <c r="Q12" s="735">
        <f t="shared" si="0"/>
        <v>-1.4899158085323349E-7</v>
      </c>
    </row>
    <row r="13" spans="1:19" s="98" customFormat="1" ht="15.05" customHeight="1">
      <c r="A13" s="653">
        <v>1916</v>
      </c>
      <c r="B13" s="652">
        <f>avgfiinc!F5</f>
        <v>16282.680064127326</v>
      </c>
      <c r="C13" s="96">
        <f>avgfiinc!BH5</f>
        <v>10478.580327446278</v>
      </c>
      <c r="D13" s="95"/>
      <c r="E13" s="213"/>
      <c r="F13" s="96">
        <f>avgfiinc!R5</f>
        <v>68519.577694256761</v>
      </c>
      <c r="G13" s="95">
        <f>avgfiinc!X5</f>
        <v>104909.78628735901</v>
      </c>
      <c r="H13" s="343">
        <f>avgfiinc!AD5</f>
        <v>314430.85830236558</v>
      </c>
      <c r="I13" s="95">
        <f>avgfiinc!AJ5</f>
        <v>533156.64515831333</v>
      </c>
      <c r="J13" s="343">
        <f>avgfiinc!AP5</f>
        <v>1712068.8698642543</v>
      </c>
      <c r="K13" s="95">
        <f>avgfiinc!AV5</f>
        <v>7785130.6844162866</v>
      </c>
      <c r="L13" s="222"/>
      <c r="O13" s="529"/>
      <c r="P13" s="736">
        <v>16282.679981666739</v>
      </c>
      <c r="Q13" s="735">
        <f t="shared" si="0"/>
        <v>-5.0643129309676382E-9</v>
      </c>
    </row>
    <row r="14" spans="1:19" s="98" customFormat="1" ht="15.05" customHeight="1">
      <c r="A14" s="653">
        <v>1917</v>
      </c>
      <c r="B14" s="652">
        <f>avgfiinc!F6</f>
        <v>16152.064933030275</v>
      </c>
      <c r="C14" s="96">
        <f>avgfiinc!BH6</f>
        <v>10676.935332046949</v>
      </c>
      <c r="D14" s="95"/>
      <c r="E14" s="214"/>
      <c r="F14" s="96">
        <f>avgfiinc!R6</f>
        <v>65428.231341880222</v>
      </c>
      <c r="G14" s="95">
        <f>avgfiinc!X6</f>
        <v>98984.82644603416</v>
      </c>
      <c r="H14" s="343">
        <f>avgfiinc!AD6</f>
        <v>286491.56784247252</v>
      </c>
      <c r="I14" s="95">
        <f>avgfiinc!AJ6</f>
        <v>463324.8908195619</v>
      </c>
      <c r="J14" s="343">
        <f>avgfiinc!AP6</f>
        <v>1357021.7069034681</v>
      </c>
      <c r="K14" s="95">
        <f>avgfiinc!AV6</f>
        <v>5435497.7640243033</v>
      </c>
      <c r="L14" s="222"/>
      <c r="O14" s="529"/>
      <c r="P14" s="736">
        <v>16152.063806644992</v>
      </c>
      <c r="Q14" s="735">
        <f t="shared" si="0"/>
        <v>-6.9736307166124057E-8</v>
      </c>
      <c r="S14" s="574"/>
    </row>
    <row r="15" spans="1:19" s="98" customFormat="1" ht="15.05" customHeight="1">
      <c r="A15" s="653">
        <v>1918</v>
      </c>
      <c r="B15" s="652">
        <f>avgfiinc!F7</f>
        <v>15257.37617676369</v>
      </c>
      <c r="C15" s="96">
        <f>avgfiinc!BH7</f>
        <v>10153.437088412167</v>
      </c>
      <c r="D15" s="95"/>
      <c r="E15" s="215"/>
      <c r="F15" s="96">
        <f>avgfiinc!R7</f>
        <v>61192.827971927407</v>
      </c>
      <c r="G15" s="95">
        <f>avgfiinc!X7</f>
        <v>89998.357442390712</v>
      </c>
      <c r="H15" s="343">
        <f>avgfiinc!AD7</f>
        <v>243530.19273327137</v>
      </c>
      <c r="I15" s="95">
        <f>avgfiinc!AJ7</f>
        <v>379283.66405480844</v>
      </c>
      <c r="J15" s="343">
        <f>avgfiinc!AP7</f>
        <v>1024758.9620996958</v>
      </c>
      <c r="K15" s="95">
        <f>avgfiinc!AV7</f>
        <v>3744506.5747661521</v>
      </c>
      <c r="L15" s="222"/>
      <c r="O15" s="529"/>
      <c r="P15" s="736">
        <v>15257.376237501245</v>
      </c>
      <c r="Q15" s="735">
        <f t="shared" si="0"/>
        <v>3.9808649984246488E-9</v>
      </c>
    </row>
    <row r="16" spans="1:19" s="98" customFormat="1" ht="15.05" customHeight="1">
      <c r="A16" s="654">
        <v>1919</v>
      </c>
      <c r="B16" s="655">
        <f>avgfiinc!F8</f>
        <v>15235.926848956084</v>
      </c>
      <c r="C16" s="100">
        <f>avgfiinc!BH8</f>
        <v>10103.850836178988</v>
      </c>
      <c r="D16" s="99"/>
      <c r="E16" s="216"/>
      <c r="F16" s="100">
        <f>avgfiinc!R8</f>
        <v>61424.610963949941</v>
      </c>
      <c r="G16" s="99">
        <f>avgfiinc!X8</f>
        <v>91926.571540505553</v>
      </c>
      <c r="H16" s="342">
        <f>avgfiinc!AD8</f>
        <v>250033.41814018664</v>
      </c>
      <c r="I16" s="99">
        <f>avgfiinc!AJ8</f>
        <v>385112.21721718478</v>
      </c>
      <c r="J16" s="342">
        <f>avgfiinc!AP8</f>
        <v>1010098.8896573782</v>
      </c>
      <c r="K16" s="99">
        <f>avgfiinc!AV8</f>
        <v>3483739.9405991193</v>
      </c>
      <c r="L16" s="356"/>
      <c r="O16" s="529"/>
      <c r="P16" s="736">
        <v>15235.92990020539</v>
      </c>
      <c r="Q16" s="735">
        <f t="shared" si="0"/>
        <v>2.0026669371162888E-7</v>
      </c>
    </row>
    <row r="17" spans="1:17" s="98" customFormat="1" ht="15.05" customHeight="1">
      <c r="A17" s="653">
        <v>1920</v>
      </c>
      <c r="B17" s="652">
        <f>avgfiinc!F9</f>
        <v>13635.559125872936</v>
      </c>
      <c r="C17" s="96">
        <f>avgfiinc!BH9</f>
        <v>9239.7406588939502</v>
      </c>
      <c r="D17" s="95"/>
      <c r="E17" s="215"/>
      <c r="F17" s="96">
        <f>avgfiinc!R9</f>
        <v>53197.925328683807</v>
      </c>
      <c r="G17" s="95">
        <f>avgfiinc!X9</f>
        <v>77242.768887788945</v>
      </c>
      <c r="H17" s="343">
        <f>avgfiinc!AD9</f>
        <v>202212.87879547226</v>
      </c>
      <c r="I17" s="95">
        <f>avgfiinc!AJ9</f>
        <v>303881.92863957264</v>
      </c>
      <c r="J17" s="343">
        <f>avgfiinc!AP9</f>
        <v>730487.56713115936</v>
      </c>
      <c r="K17" s="95">
        <f>avgfiinc!AV9</f>
        <v>2267454.6132322405</v>
      </c>
      <c r="L17" s="222"/>
      <c r="O17" s="529"/>
      <c r="P17" s="736">
        <v>13635.55845531882</v>
      </c>
      <c r="Q17" s="735">
        <f t="shared" si="0"/>
        <v>-4.9176872261270002E-8</v>
      </c>
    </row>
    <row r="18" spans="1:17" s="98" customFormat="1" ht="15.05" customHeight="1">
      <c r="A18" s="653">
        <v>1921</v>
      </c>
      <c r="B18" s="652">
        <f>avgfiinc!F10</f>
        <v>12224.362907092935</v>
      </c>
      <c r="C18" s="96">
        <f>avgfiinc!BH10</f>
        <v>7717.5042593249891</v>
      </c>
      <c r="D18" s="95"/>
      <c r="E18" s="215"/>
      <c r="F18" s="96">
        <f>avgfiinc!R10</f>
        <v>52786.090737004415</v>
      </c>
      <c r="G18" s="95">
        <f>avgfiinc!X10</f>
        <v>75312.158715211452</v>
      </c>
      <c r="H18" s="343">
        <f>avgfiinc!AD10</f>
        <v>191163.55888434529</v>
      </c>
      <c r="I18" s="95">
        <f>avgfiinc!AJ10</f>
        <v>286003.63233084336</v>
      </c>
      <c r="J18" s="343">
        <f>avgfiinc!AP10</f>
        <v>684803.02844396583</v>
      </c>
      <c r="K18" s="95">
        <f>avgfiinc!AV10</f>
        <v>2063958.2904213869</v>
      </c>
      <c r="L18" s="222"/>
      <c r="O18" s="529"/>
      <c r="P18" s="736">
        <v>12224.360323245885</v>
      </c>
      <c r="Q18" s="735">
        <f t="shared" si="0"/>
        <v>-2.113686918410807E-7</v>
      </c>
    </row>
    <row r="19" spans="1:17" s="98" customFormat="1" ht="15.05" customHeight="1">
      <c r="A19" s="653">
        <v>1922</v>
      </c>
      <c r="B19" s="652">
        <f>avgfiinc!F11</f>
        <v>14069.160285865812</v>
      </c>
      <c r="C19" s="96">
        <f>avgfiinc!BH11</f>
        <v>8797.6839047976337</v>
      </c>
      <c r="D19" s="95"/>
      <c r="E19" s="215"/>
      <c r="F19" s="96">
        <f>avgfiinc!R11</f>
        <v>61512.447715479415</v>
      </c>
      <c r="G19" s="95">
        <f>avgfiinc!X11</f>
        <v>89887.822258215325</v>
      </c>
      <c r="H19" s="343">
        <f>avgfiinc!AD11</f>
        <v>239986.50829642444</v>
      </c>
      <c r="I19" s="95">
        <f>avgfiinc!AJ11</f>
        <v>367424.66051920346</v>
      </c>
      <c r="J19" s="343">
        <f>avgfiinc!AP11</f>
        <v>933551.98131479998</v>
      </c>
      <c r="K19" s="95">
        <f>avgfiinc!AV11</f>
        <v>3199553.1969898534</v>
      </c>
      <c r="L19" s="222"/>
      <c r="O19" s="529"/>
      <c r="P19" s="736">
        <v>14069.16146871266</v>
      </c>
      <c r="Q19" s="735">
        <f t="shared" si="0"/>
        <v>8.4073727585595822E-8</v>
      </c>
    </row>
    <row r="20" spans="1:17" s="98" customFormat="1" ht="15.05" customHeight="1">
      <c r="A20" s="653">
        <v>1923</v>
      </c>
      <c r="B20" s="652">
        <f>avgfiinc!F12</f>
        <v>15493.976622204756</v>
      </c>
      <c r="C20" s="96">
        <f>avgfiinc!BH12</f>
        <v>10077.755722323263</v>
      </c>
      <c r="D20" s="95"/>
      <c r="E20" s="215"/>
      <c r="F20" s="96">
        <f>avgfiinc!R12</f>
        <v>64239.96472113816</v>
      </c>
      <c r="G20" s="95">
        <f>avgfiinc!X12</f>
        <v>92272.379027527553</v>
      </c>
      <c r="H20" s="343">
        <f>avgfiinc!AD12</f>
        <v>242364.42226137119</v>
      </c>
      <c r="I20" s="95">
        <f>avgfiinc!AJ12</f>
        <v>369000.30612702679</v>
      </c>
      <c r="J20" s="343">
        <f>avgfiinc!AP12</f>
        <v>915137.87268493033</v>
      </c>
      <c r="K20" s="95">
        <f>avgfiinc!AV12</f>
        <v>3095644.9692128869</v>
      </c>
      <c r="L20" s="222"/>
      <c r="O20" s="529"/>
      <c r="P20" s="736">
        <v>15493.977453853819</v>
      </c>
      <c r="Q20" s="735">
        <f t="shared" si="0"/>
        <v>5.3675633940328798E-8</v>
      </c>
    </row>
    <row r="21" spans="1:17" s="98" customFormat="1" ht="15.05" customHeight="1">
      <c r="A21" s="653">
        <v>1924</v>
      </c>
      <c r="B21" s="652">
        <f>avgfiinc!F13</f>
        <v>15440.830777503674</v>
      </c>
      <c r="C21" s="96">
        <f>avgfiinc!BH13</f>
        <v>9537.7938372386998</v>
      </c>
      <c r="D21" s="95"/>
      <c r="E21" s="215"/>
      <c r="F21" s="96">
        <f>avgfiinc!R13</f>
        <v>68568.163239888454</v>
      </c>
      <c r="G21" s="95">
        <f>avgfiinc!X13</f>
        <v>99167.425592542815</v>
      </c>
      <c r="H21" s="343">
        <f>avgfiinc!AD13</f>
        <v>269026.83403869515</v>
      </c>
      <c r="I21" s="95">
        <f>avgfiinc!AJ13</f>
        <v>413834.42295155395</v>
      </c>
      <c r="J21" s="343">
        <f>avgfiinc!AP13</f>
        <v>1047972.6171086413</v>
      </c>
      <c r="K21" s="95">
        <f>avgfiinc!AV13</f>
        <v>3589916.2670954256</v>
      </c>
      <c r="L21" s="222"/>
      <c r="O21" s="529"/>
      <c r="P21" s="736">
        <v>15440.833176987035</v>
      </c>
      <c r="Q21" s="735">
        <f t="shared" si="0"/>
        <v>1.5539856777342758E-7</v>
      </c>
    </row>
    <row r="22" spans="1:17" s="98" customFormat="1" ht="15.05" customHeight="1">
      <c r="A22" s="653">
        <v>1925</v>
      </c>
      <c r="B22" s="652">
        <f>avgfiinc!F14</f>
        <v>16151.715613055765</v>
      </c>
      <c r="C22" s="96">
        <f>avgfiinc!BH14</f>
        <v>9627.485482300197</v>
      </c>
      <c r="D22" s="95"/>
      <c r="E22" s="215"/>
      <c r="F22" s="96">
        <f>avgfiinc!R14</f>
        <v>74869.786789855862</v>
      </c>
      <c r="G22" s="95">
        <f>avgfiinc!X14</f>
        <v>113092.77241808746</v>
      </c>
      <c r="H22" s="343">
        <f>avgfiinc!AD14</f>
        <v>326983.48513986293</v>
      </c>
      <c r="I22" s="95">
        <f>avgfiinc!AJ14</f>
        <v>512353.45310842898</v>
      </c>
      <c r="J22" s="343">
        <f>avgfiinc!AP14</f>
        <v>1376756.7611148169</v>
      </c>
      <c r="K22" s="95">
        <f>avgfiinc!AV14</f>
        <v>5347588.3131811349</v>
      </c>
      <c r="L22" s="222"/>
      <c r="O22" s="529"/>
      <c r="P22" s="736">
        <v>16151.714643011284</v>
      </c>
      <c r="Q22" s="735">
        <f t="shared" si="0"/>
        <v>-6.0058297347966441E-8</v>
      </c>
    </row>
    <row r="23" spans="1:17" s="98" customFormat="1" ht="15.05" customHeight="1">
      <c r="A23" s="653">
        <v>1926</v>
      </c>
      <c r="B23" s="652">
        <f>avgfiinc!F15</f>
        <v>16209.06488254346</v>
      </c>
      <c r="C23" s="96">
        <f>avgfiinc!BH15</f>
        <v>9777.5896564183422</v>
      </c>
      <c r="D23" s="95"/>
      <c r="E23" s="215"/>
      <c r="F23" s="96">
        <f>avgfiinc!R15</f>
        <v>74092.341917669532</v>
      </c>
      <c r="G23" s="95">
        <f>avgfiinc!X15</f>
        <v>112211.42058779235</v>
      </c>
      <c r="H23" s="343">
        <f>avgfiinc!AD15</f>
        <v>322707.10572712118</v>
      </c>
      <c r="I23" s="95">
        <f>avgfiinc!AJ15</f>
        <v>504029.0621553227</v>
      </c>
      <c r="J23" s="343">
        <f>avgfiinc!AP15</f>
        <v>1371125.5692276286</v>
      </c>
      <c r="K23" s="95">
        <f>avgfiinc!AV15</f>
        <v>5452758.0048001241</v>
      </c>
      <c r="L23" s="222"/>
      <c r="O23" s="529"/>
      <c r="P23" s="736">
        <v>16209.065075502644</v>
      </c>
      <c r="Q23" s="735">
        <f t="shared" si="0"/>
        <v>1.1904399337762084E-8</v>
      </c>
    </row>
    <row r="24" spans="1:17" s="98" customFormat="1" ht="15.05" customHeight="1">
      <c r="A24" s="653">
        <v>1927</v>
      </c>
      <c r="B24" s="652">
        <f>avgfiinc!F16</f>
        <v>16454.60656411928</v>
      </c>
      <c r="C24" s="96">
        <f>avgfiinc!BH16</f>
        <v>9750.550802068843</v>
      </c>
      <c r="D24" s="95"/>
      <c r="E24" s="215"/>
      <c r="F24" s="96">
        <f>avgfiinc!R16</f>
        <v>76791.10842257319</v>
      </c>
      <c r="G24" s="95">
        <f>avgfiinc!X16</f>
        <v>117456.36583612151</v>
      </c>
      <c r="H24" s="343">
        <f>avgfiinc!AD16</f>
        <v>345958.66050492885</v>
      </c>
      <c r="I24" s="95">
        <f>avgfiinc!AJ16</f>
        <v>546191.66068444669</v>
      </c>
      <c r="J24" s="343">
        <f>avgfiinc!AP16</f>
        <v>1522699.7150996919</v>
      </c>
      <c r="K24" s="95">
        <f>avgfiinc!AV16</f>
        <v>6177411.4599834392</v>
      </c>
      <c r="L24" s="222"/>
      <c r="O24" s="529"/>
      <c r="P24" s="736">
        <v>16454.606614075932</v>
      </c>
      <c r="Q24" s="735">
        <f t="shared" si="0"/>
        <v>3.0360283530979302E-9</v>
      </c>
    </row>
    <row r="25" spans="1:17" s="98" customFormat="1" ht="15.05" customHeight="1">
      <c r="A25" s="653">
        <v>1928</v>
      </c>
      <c r="B25" s="652">
        <f>avgfiinc!F17</f>
        <v>17229.03034351104</v>
      </c>
      <c r="C25" s="96">
        <f>avgfiinc!BH17</f>
        <v>9707.8480735983958</v>
      </c>
      <c r="D25" s="95"/>
      <c r="E25" s="215"/>
      <c r="F25" s="96">
        <f>avgfiinc!R17</f>
        <v>84919.670772724829</v>
      </c>
      <c r="G25" s="95">
        <f>avgfiinc!X17</f>
        <v>132882.97262486257</v>
      </c>
      <c r="H25" s="343">
        <f>avgfiinc!AD17</f>
        <v>412467.28515971126</v>
      </c>
      <c r="I25" s="95">
        <f>avgfiinc!AJ17</f>
        <v>668452.32367507915</v>
      </c>
      <c r="J25" s="343">
        <f>avgfiinc!AP17</f>
        <v>1988385.0906865487</v>
      </c>
      <c r="K25" s="95">
        <f>avgfiinc!AV17</f>
        <v>8656752.675081864</v>
      </c>
      <c r="L25" s="222"/>
      <c r="O25" s="529"/>
      <c r="P25" s="736">
        <v>17229.031637463537</v>
      </c>
      <c r="Q25" s="735">
        <f t="shared" si="0"/>
        <v>7.5103030977488194E-8</v>
      </c>
    </row>
    <row r="26" spans="1:17" s="98" customFormat="1" ht="15.05" customHeight="1">
      <c r="A26" s="654">
        <v>1929</v>
      </c>
      <c r="B26" s="655">
        <f>avgfiinc!F18</f>
        <v>17716.954897586402</v>
      </c>
      <c r="C26" s="100">
        <f>avgfiinc!BH18</f>
        <v>10490.486974669246</v>
      </c>
      <c r="D26" s="99"/>
      <c r="E26" s="216"/>
      <c r="F26" s="100">
        <f>avgfiinc!R18</f>
        <v>82755.16620384081</v>
      </c>
      <c r="G26" s="99">
        <f>avgfiinc!X18</f>
        <v>129273.64402844448</v>
      </c>
      <c r="H26" s="342">
        <f>avgfiinc!AD18</f>
        <v>396025.03029858816</v>
      </c>
      <c r="I26" s="99">
        <f>avgfiinc!AJ18</f>
        <v>640166.68948976067</v>
      </c>
      <c r="J26" s="342">
        <f>avgfiinc!AP18</f>
        <v>1933572.6448053925</v>
      </c>
      <c r="K26" s="99">
        <f>avgfiinc!AV18</f>
        <v>8841227.5241258591</v>
      </c>
      <c r="L26" s="356"/>
      <c r="O26" s="529"/>
      <c r="P26" s="736">
        <v>17716.955201480112</v>
      </c>
      <c r="Q26" s="735">
        <f t="shared" si="0"/>
        <v>1.7152705234546649E-8</v>
      </c>
    </row>
    <row r="27" spans="1:17" s="98" customFormat="1" ht="15.05" customHeight="1">
      <c r="A27" s="653">
        <v>1930</v>
      </c>
      <c r="B27" s="652">
        <f>avgfiinc!F19</f>
        <v>15498.991995163629</v>
      </c>
      <c r="C27" s="96">
        <f>avgfiinc!BH19</f>
        <v>9666.9873760933278</v>
      </c>
      <c r="D27" s="95"/>
      <c r="E27" s="215"/>
      <c r="F27" s="96">
        <f>avgfiinc!R19</f>
        <v>67987.033566796352</v>
      </c>
      <c r="G27" s="95">
        <f>avgfiinc!X19</f>
        <v>99389.079789176059</v>
      </c>
      <c r="H27" s="343">
        <f>avgfiinc!AD19</f>
        <v>266943.37253324874</v>
      </c>
      <c r="I27" s="95">
        <f>avgfiinc!AJ19</f>
        <v>409303.83016716776</v>
      </c>
      <c r="J27" s="343">
        <f>avgfiinc!AP19</f>
        <v>1096438.3723897226</v>
      </c>
      <c r="K27" s="95">
        <f>avgfiinc!AV19</f>
        <v>4408769.2842004476</v>
      </c>
      <c r="L27" s="222"/>
      <c r="O27" s="529"/>
      <c r="P27" s="736">
        <v>15498.991254477545</v>
      </c>
      <c r="Q27" s="735">
        <f t="shared" si="0"/>
        <v>-4.7789309119468202E-8</v>
      </c>
    </row>
    <row r="28" spans="1:17" s="98" customFormat="1" ht="15.05" customHeight="1">
      <c r="A28" s="653">
        <v>1931</v>
      </c>
      <c r="B28" s="652">
        <f>avgfiinc!F20</f>
        <v>14079.497528619047</v>
      </c>
      <c r="C28" s="96">
        <f>avgfiinc!BH20</f>
        <v>8675.5986485564972</v>
      </c>
      <c r="D28" s="95"/>
      <c r="E28" s="215"/>
      <c r="F28" s="96">
        <f>avgfiinc!R20</f>
        <v>62714.587449181992</v>
      </c>
      <c r="G28" s="95">
        <f>avgfiinc!X20</f>
        <v>87942.982997720945</v>
      </c>
      <c r="H28" s="343">
        <f>avgfiinc!AD20</f>
        <v>218210.51176221055</v>
      </c>
      <c r="I28" s="95">
        <f>avgfiinc!AJ20</f>
        <v>325680.70261984057</v>
      </c>
      <c r="J28" s="343">
        <f>avgfiinc!AP20</f>
        <v>829760.65997682081</v>
      </c>
      <c r="K28" s="95">
        <f>avgfiinc!AV20</f>
        <v>3167748.1035988424</v>
      </c>
      <c r="L28" s="222"/>
      <c r="O28" s="529"/>
      <c r="P28" s="736">
        <v>14079.497619851718</v>
      </c>
      <c r="Q28" s="735">
        <f t="shared" si="0"/>
        <v>6.4798242749716184E-9</v>
      </c>
    </row>
    <row r="29" spans="1:17" s="98" customFormat="1" ht="15.05" customHeight="1">
      <c r="A29" s="653">
        <v>1932</v>
      </c>
      <c r="B29" s="652">
        <f>avgfiinc!F21</f>
        <v>11920.64046426226</v>
      </c>
      <c r="C29" s="96">
        <f>avgfiinc!BH21</f>
        <v>7103.3491508643565</v>
      </c>
      <c r="D29" s="95"/>
      <c r="E29" s="215"/>
      <c r="F29" s="96">
        <f>avgfiinc!R21</f>
        <v>55276.262284843382</v>
      </c>
      <c r="G29" s="95">
        <f>avgfiinc!X21</f>
        <v>77884.990527740913</v>
      </c>
      <c r="H29" s="343">
        <f>avgfiinc!AD21</f>
        <v>185436.64916910668</v>
      </c>
      <c r="I29" s="95">
        <f>avgfiinc!AJ21</f>
        <v>277107.36590264528</v>
      </c>
      <c r="J29" s="343">
        <f>avgfiinc!AP21</f>
        <v>711603.71646940522</v>
      </c>
      <c r="K29" s="95">
        <f>avgfiinc!AV21</f>
        <v>2371573.8412849293</v>
      </c>
      <c r="L29" s="222"/>
      <c r="O29" s="529"/>
      <c r="P29" s="736">
        <v>11920.641521904574</v>
      </c>
      <c r="Q29" s="735">
        <f t="shared" si="0"/>
        <v>8.8723607014786176E-8</v>
      </c>
    </row>
    <row r="30" spans="1:17" s="98" customFormat="1" ht="15.05" customHeight="1">
      <c r="A30" s="653">
        <v>1933</v>
      </c>
      <c r="B30" s="652">
        <f>avgfiinc!F22</f>
        <v>11493.353067406475</v>
      </c>
      <c r="C30" s="96">
        <f>avgfiinc!BH22</f>
        <v>6946.8616997316622</v>
      </c>
      <c r="D30" s="95"/>
      <c r="E30" s="215"/>
      <c r="F30" s="96">
        <f>avgfiinc!R22</f>
        <v>52411.775376479782</v>
      </c>
      <c r="G30" s="95">
        <f>avgfiinc!X22</f>
        <v>76285.361964262091</v>
      </c>
      <c r="H30" s="343">
        <f>avgfiinc!AD22</f>
        <v>189181.59543413279</v>
      </c>
      <c r="I30" s="95">
        <f>avgfiinc!AJ22</f>
        <v>286521.46454417444</v>
      </c>
      <c r="J30" s="343">
        <f>avgfiinc!AP22</f>
        <v>759580.40504506812</v>
      </c>
      <c r="K30" s="95">
        <f>avgfiinc!AV22</f>
        <v>2694343.0047689304</v>
      </c>
      <c r="L30" s="222"/>
      <c r="O30" s="529"/>
      <c r="P30" s="736">
        <v>11493.352322634893</v>
      </c>
      <c r="Q30" s="735">
        <f t="shared" si="0"/>
        <v>-6.4800204560640186E-8</v>
      </c>
    </row>
    <row r="31" spans="1:17" s="98" customFormat="1" ht="15.05" customHeight="1">
      <c r="A31" s="653">
        <v>1934</v>
      </c>
      <c r="B31" s="652">
        <f>avgfiinc!F23</f>
        <v>12401.558241476512</v>
      </c>
      <c r="C31" s="96">
        <f>avgfiinc!BH23</f>
        <v>7470.7617986558607</v>
      </c>
      <c r="D31" s="95"/>
      <c r="E31" s="215"/>
      <c r="F31" s="96">
        <f>avgfiinc!R23</f>
        <v>56778.726226862367</v>
      </c>
      <c r="G31" s="95">
        <f>avgfiinc!X23</f>
        <v>83619.929216186283</v>
      </c>
      <c r="H31" s="343">
        <f>avgfiinc!AD23</f>
        <v>203348.21492962478</v>
      </c>
      <c r="I31" s="95">
        <f>avgfiinc!AJ23</f>
        <v>304955.73535208096</v>
      </c>
      <c r="J31" s="343">
        <f>avgfiinc!AP23</f>
        <v>760105.7229143728</v>
      </c>
      <c r="K31" s="95">
        <f>avgfiinc!AV23</f>
        <v>2571144.8178498643</v>
      </c>
      <c r="L31" s="222"/>
      <c r="O31" s="529"/>
      <c r="P31" s="736">
        <v>12401.559194929316</v>
      </c>
      <c r="Q31" s="735">
        <f t="shared" si="0"/>
        <v>7.6881687901349348E-8</v>
      </c>
    </row>
    <row r="32" spans="1:17" s="98" customFormat="1" ht="15.05" customHeight="1">
      <c r="A32" s="653">
        <v>1935</v>
      </c>
      <c r="B32" s="652">
        <f>avgfiinc!F24</f>
        <v>13594.596502900149</v>
      </c>
      <c r="C32" s="96">
        <f>avgfiinc!BH24</f>
        <v>8384.2434278613055</v>
      </c>
      <c r="D32" s="95"/>
      <c r="E32" s="215"/>
      <c r="F32" s="96">
        <f>avgfiinc!R24</f>
        <v>60487.77417824974</v>
      </c>
      <c r="G32" s="95">
        <f>avgfiinc!X24</f>
        <v>87779.681106685734</v>
      </c>
      <c r="H32" s="343">
        <f>avgfiinc!AD24</f>
        <v>226707.36796412215</v>
      </c>
      <c r="I32" s="95">
        <f>avgfiinc!AJ24</f>
        <v>343511.90328575938</v>
      </c>
      <c r="J32" s="343">
        <f>avgfiinc!AP24</f>
        <v>869005.70739189151</v>
      </c>
      <c r="K32" s="95">
        <f>avgfiinc!AV24</f>
        <v>2974426.9236339959</v>
      </c>
      <c r="L32" s="222"/>
      <c r="O32" s="529"/>
      <c r="P32" s="736">
        <v>13594.597212059267</v>
      </c>
      <c r="Q32" s="735">
        <f t="shared" si="0"/>
        <v>5.2164775959911875E-8</v>
      </c>
    </row>
    <row r="33" spans="1:17" s="98" customFormat="1" ht="15.05" customHeight="1">
      <c r="A33" s="653">
        <v>1936</v>
      </c>
      <c r="B33" s="652">
        <f>avgfiinc!F25</f>
        <v>15135.417192384633</v>
      </c>
      <c r="C33" s="96">
        <f>avgfiinc!BH25</f>
        <v>8981.3943846158254</v>
      </c>
      <c r="D33" s="95"/>
      <c r="E33" s="215"/>
      <c r="F33" s="96">
        <f>avgfiinc!R25</f>
        <v>70521.622462303887</v>
      </c>
      <c r="G33" s="95">
        <f>avgfiinc!X25</f>
        <v>104854.29169412806</v>
      </c>
      <c r="H33" s="343">
        <f>avgfiinc!AD25</f>
        <v>291935.62257608678</v>
      </c>
      <c r="I33" s="95">
        <f>avgfiinc!AJ25</f>
        <v>449772.08006929187</v>
      </c>
      <c r="J33" s="343">
        <f>avgfiinc!AP25</f>
        <v>1145029.5086806414</v>
      </c>
      <c r="K33" s="95">
        <f>avgfiinc!AV25</f>
        <v>3839730.9604049521</v>
      </c>
      <c r="L33" s="222"/>
      <c r="O33" s="529"/>
      <c r="P33" s="736">
        <v>15135.415651230618</v>
      </c>
      <c r="Q33" s="735">
        <f t="shared" si="0"/>
        <v>-1.018243602157118E-7</v>
      </c>
    </row>
    <row r="34" spans="1:17" s="98" customFormat="1" ht="15.05" customHeight="1">
      <c r="A34" s="653">
        <v>1937</v>
      </c>
      <c r="B34" s="652">
        <f>avgfiinc!F26</f>
        <v>15562.005070215582</v>
      </c>
      <c r="C34" s="96">
        <f>avgfiinc!BH26</f>
        <v>9643.0116993401825</v>
      </c>
      <c r="D34" s="95"/>
      <c r="E34" s="215"/>
      <c r="F34" s="96">
        <f>avgfiinc!R26</f>
        <v>68832.94540809418</v>
      </c>
      <c r="G34" s="95">
        <f>avgfiinc!X26</f>
        <v>100433.14937964626</v>
      </c>
      <c r="H34" s="343">
        <f>avgfiinc!AD26</f>
        <v>266878.14097784541</v>
      </c>
      <c r="I34" s="95">
        <f>avgfiinc!AJ26</f>
        <v>405348.16760828125</v>
      </c>
      <c r="J34" s="343">
        <f>avgfiinc!AP26</f>
        <v>1010668.3759377769</v>
      </c>
      <c r="K34" s="95">
        <f>avgfiinc!AV26</f>
        <v>3383774.5936376206</v>
      </c>
      <c r="L34" s="222"/>
      <c r="O34" s="529"/>
      <c r="P34" s="736">
        <v>15562.004193627325</v>
      </c>
      <c r="Q34" s="735">
        <f t="shared" si="0"/>
        <v>-5.6328750891619869E-8</v>
      </c>
    </row>
    <row r="35" spans="1:17" s="98" customFormat="1" ht="15.05" customHeight="1">
      <c r="A35" s="653">
        <v>1938</v>
      </c>
      <c r="B35" s="652">
        <f>avgfiinc!F27</f>
        <v>14429.449950826373</v>
      </c>
      <c r="C35" s="96">
        <f>avgfiinc!BH27</f>
        <v>8966.3259140486989</v>
      </c>
      <c r="D35" s="95"/>
      <c r="E35" s="215"/>
      <c r="F35" s="96">
        <f>avgfiinc!R27</f>
        <v>63597.566281825442</v>
      </c>
      <c r="G35" s="95">
        <f>avgfiinc!X27</f>
        <v>90457.40055594554</v>
      </c>
      <c r="H35" s="343">
        <f>avgfiinc!AD27</f>
        <v>227334.87550701914</v>
      </c>
      <c r="I35" s="95">
        <f>avgfiinc!AJ27</f>
        <v>339838.89307160466</v>
      </c>
      <c r="J35" s="343">
        <f>avgfiinc!AP27</f>
        <v>849009.07757354842</v>
      </c>
      <c r="K35" s="95">
        <f>avgfiinc!AV27</f>
        <v>3166560.3343775668</v>
      </c>
      <c r="L35" s="222"/>
      <c r="O35" s="529"/>
      <c r="P35" s="736">
        <v>14429.450604698563</v>
      </c>
      <c r="Q35" s="735">
        <f t="shared" si="0"/>
        <v>4.5315113369687859E-8</v>
      </c>
    </row>
    <row r="36" spans="1:17" s="98" customFormat="1" ht="15.05" customHeight="1">
      <c r="A36" s="654">
        <v>1939</v>
      </c>
      <c r="B36" s="655">
        <f>avgfiinc!F28</f>
        <v>15316.752639451663</v>
      </c>
      <c r="C36" s="100">
        <f>avgfiinc!BH28</f>
        <v>9272.1007655505255</v>
      </c>
      <c r="D36" s="99"/>
      <c r="E36" s="216"/>
      <c r="F36" s="100">
        <f>avgfiinc!R28</f>
        <v>69718.619504561866</v>
      </c>
      <c r="G36" s="99">
        <f>avgfiinc!X28</f>
        <v>98881.013264854031</v>
      </c>
      <c r="H36" s="342">
        <f>avgfiinc!AD28</f>
        <v>247755.48012499971</v>
      </c>
      <c r="I36" s="99">
        <f>avgfiinc!AJ28</f>
        <v>369371.59029885713</v>
      </c>
      <c r="J36" s="342">
        <f>avgfiinc!AP28</f>
        <v>899343.28989722242</v>
      </c>
      <c r="K36" s="99">
        <f>avgfiinc!AV28</f>
        <v>3007354.2334830123</v>
      </c>
      <c r="L36" s="356"/>
      <c r="O36" s="529"/>
      <c r="P36" s="736">
        <v>15316.75202647323</v>
      </c>
      <c r="Q36" s="735">
        <f t="shared" si="0"/>
        <v>-4.0020131640233277E-8</v>
      </c>
    </row>
    <row r="37" spans="1:17" s="98" customFormat="1" ht="15.05" customHeight="1">
      <c r="A37" s="653">
        <v>1940</v>
      </c>
      <c r="B37" s="652">
        <f>avgfiinc!F29</f>
        <v>16050.519828234359</v>
      </c>
      <c r="C37" s="96">
        <f>avgfiinc!BH29</f>
        <v>9756.3740298731991</v>
      </c>
      <c r="D37" s="95"/>
      <c r="E37" s="215"/>
      <c r="F37" s="96">
        <f>avgfiinc!R29</f>
        <v>72697.832013484789</v>
      </c>
      <c r="G37" s="95">
        <f>avgfiinc!X29</f>
        <v>103436.74440037456</v>
      </c>
      <c r="H37" s="343">
        <f>avgfiinc!AD29</f>
        <v>264481.64912507194</v>
      </c>
      <c r="I37" s="95">
        <f>avgfiinc!AJ29</f>
        <v>395912.36374086695</v>
      </c>
      <c r="J37" s="343">
        <f>avgfiinc!AP29</f>
        <v>963862.06402881769</v>
      </c>
      <c r="K37" s="95">
        <f>avgfiinc!AV29</f>
        <v>3280106.2858043397</v>
      </c>
      <c r="L37" s="222"/>
      <c r="O37" s="529"/>
      <c r="P37" s="736">
        <v>16050.520930187253</v>
      </c>
      <c r="Q37" s="735">
        <f t="shared" si="0"/>
        <v>6.8655272847405068E-8</v>
      </c>
    </row>
    <row r="38" spans="1:17" s="98" customFormat="1" ht="15.05" customHeight="1">
      <c r="A38" s="653">
        <v>1941</v>
      </c>
      <c r="B38" s="652">
        <f>avgfiinc!F30</f>
        <v>18510.483265472911</v>
      </c>
      <c r="C38" s="96">
        <f>avgfiinc!BH30</f>
        <v>11943.305309519132</v>
      </c>
      <c r="D38" s="95"/>
      <c r="E38" s="215"/>
      <c r="F38" s="96">
        <f>avgfiinc!R30</f>
        <v>77615.08486905694</v>
      </c>
      <c r="G38" s="95">
        <f>avgfiinc!X30</f>
        <v>111033.03454013656</v>
      </c>
      <c r="H38" s="343">
        <f>avgfiinc!AD30</f>
        <v>292198.4742382546</v>
      </c>
      <c r="I38" s="95">
        <f>avgfiinc!AJ30</f>
        <v>439138.65435553977</v>
      </c>
      <c r="J38" s="343">
        <f>avgfiinc!AP30</f>
        <v>1074811.3931927385</v>
      </c>
      <c r="K38" s="95">
        <f>avgfiinc!AV30</f>
        <v>3659852.6089171744</v>
      </c>
      <c r="L38" s="222"/>
      <c r="O38" s="529"/>
      <c r="P38" s="736">
        <v>18510.482117072723</v>
      </c>
      <c r="Q38" s="735">
        <f t="shared" si="0"/>
        <v>-6.2040533611970656E-8</v>
      </c>
    </row>
    <row r="39" spans="1:17" s="98" customFormat="1" ht="15.05" customHeight="1">
      <c r="A39" s="653">
        <v>1942</v>
      </c>
      <c r="B39" s="652">
        <f>avgfiinc!F31</f>
        <v>21911.793370096744</v>
      </c>
      <c r="C39" s="96">
        <f>avgfiinc!BH31</f>
        <v>15550.589726073531</v>
      </c>
      <c r="D39" s="95"/>
      <c r="E39" s="215"/>
      <c r="F39" s="96">
        <f>avgfiinc!R31</f>
        <v>79162.626166305607</v>
      </c>
      <c r="G39" s="95">
        <f>avgfiinc!X31</f>
        <v>113077.80259810163</v>
      </c>
      <c r="H39" s="343">
        <f>avgfiinc!AD31</f>
        <v>294246.20548297203</v>
      </c>
      <c r="I39" s="95">
        <f>avgfiinc!AJ31</f>
        <v>441161.82685247</v>
      </c>
      <c r="J39" s="343">
        <f>avgfiinc!AP31</f>
        <v>1054306.3106088736</v>
      </c>
      <c r="K39" s="95">
        <f>avgfiinc!AV31</f>
        <v>3387062.4271398401</v>
      </c>
      <c r="L39" s="222"/>
      <c r="O39" s="529"/>
      <c r="P39" s="736">
        <v>21911.792255065895</v>
      </c>
      <c r="Q39" s="735">
        <f t="shared" si="0"/>
        <v>-5.0887249942782135E-8</v>
      </c>
    </row>
    <row r="40" spans="1:17" s="98" customFormat="1" ht="15.05" customHeight="1">
      <c r="A40" s="653">
        <v>1943</v>
      </c>
      <c r="B40" s="652">
        <f>avgfiinc!F32</f>
        <v>25814.108829391276</v>
      </c>
      <c r="C40" s="96">
        <f>avgfiinc!BH32</f>
        <v>19019.28981436192</v>
      </c>
      <c r="D40" s="95"/>
      <c r="E40" s="215"/>
      <c r="F40" s="96">
        <f>avgfiinc!R32</f>
        <v>86967.47996465546</v>
      </c>
      <c r="G40" s="95">
        <f>avgfiinc!X32</f>
        <v>124334.1634509452</v>
      </c>
      <c r="H40" s="343">
        <f>avgfiinc!AD32</f>
        <v>317758.10846136336</v>
      </c>
      <c r="I40" s="95">
        <f>avgfiinc!AJ32</f>
        <v>472286.05796894879</v>
      </c>
      <c r="J40" s="343">
        <f>avgfiinc!AP32</f>
        <v>1100422.6554057563</v>
      </c>
      <c r="K40" s="95">
        <f>avgfiinc!AV32</f>
        <v>3188364.6351952883</v>
      </c>
      <c r="L40" s="222"/>
      <c r="O40" s="529"/>
      <c r="P40" s="736">
        <v>25814.109899625219</v>
      </c>
      <c r="Q40" s="735">
        <f t="shared" si="0"/>
        <v>4.1459261871201882E-8</v>
      </c>
    </row>
    <row r="41" spans="1:17" s="98" customFormat="1" ht="15.05" customHeight="1">
      <c r="A41" s="653">
        <v>1944</v>
      </c>
      <c r="B41" s="652">
        <f>avgfiinc!F33</f>
        <v>25341.937644114358</v>
      </c>
      <c r="C41" s="96">
        <f>avgfiinc!BH33</f>
        <v>19002.924794730061</v>
      </c>
      <c r="D41" s="95"/>
      <c r="E41" s="215"/>
      <c r="F41" s="96">
        <f>avgfiinc!R33</f>
        <v>82393.05328857305</v>
      </c>
      <c r="G41" s="95">
        <f>avgfiinc!X33</f>
        <v>115382.36003345635</v>
      </c>
      <c r="H41" s="343">
        <f>avgfiinc!AD33</f>
        <v>285880.7345403686</v>
      </c>
      <c r="I41" s="95">
        <f>avgfiinc!AJ33</f>
        <v>418521.79268532281</v>
      </c>
      <c r="J41" s="343">
        <f>avgfiinc!AP33</f>
        <v>951743.98453730589</v>
      </c>
      <c r="K41" s="95">
        <f>avgfiinc!AV33</f>
        <v>2950402.3595147952</v>
      </c>
      <c r="L41" s="222"/>
      <c r="O41" s="529"/>
      <c r="P41" s="736">
        <v>25341.935468354113</v>
      </c>
      <c r="Q41" s="735">
        <f t="shared" si="0"/>
        <v>-8.5856119677353619E-8</v>
      </c>
    </row>
    <row r="42" spans="1:17" s="98" customFormat="1" ht="15.05" customHeight="1">
      <c r="A42" s="653">
        <v>1945</v>
      </c>
      <c r="B42" s="652">
        <f>avgfiinc!F34</f>
        <v>25139.600898256012</v>
      </c>
      <c r="C42" s="96">
        <f>avgfiinc!BH34</f>
        <v>18317.464485669294</v>
      </c>
      <c r="D42" s="95"/>
      <c r="E42" s="215"/>
      <c r="F42" s="96">
        <f>avgfiinc!R34</f>
        <v>86538.828611536446</v>
      </c>
      <c r="G42" s="95">
        <f>avgfiinc!X34</f>
        <v>124665.1828382431</v>
      </c>
      <c r="H42" s="343">
        <f>avgfiinc!AD34</f>
        <v>314641.99302130716</v>
      </c>
      <c r="I42" s="95">
        <f>avgfiinc!AJ34</f>
        <v>459454.50760937593</v>
      </c>
      <c r="J42" s="343">
        <f>avgfiinc!AP34</f>
        <v>1045601.5303135044</v>
      </c>
      <c r="K42" s="95">
        <f>avgfiinc!AV34</f>
        <v>3176115.7251939462</v>
      </c>
      <c r="L42" s="222"/>
      <c r="O42" s="529"/>
      <c r="P42" s="736">
        <v>25139.601973459932</v>
      </c>
      <c r="Q42" s="735">
        <f t="shared" si="0"/>
        <v>4.2769329478216544E-8</v>
      </c>
    </row>
    <row r="43" spans="1:17" s="98" customFormat="1" ht="15.05" customHeight="1">
      <c r="A43" s="653">
        <v>1946</v>
      </c>
      <c r="B43" s="652">
        <f>avgfiinc!F35</f>
        <v>24590.991733665727</v>
      </c>
      <c r="C43" s="96">
        <f>avgfiinc!BH35</f>
        <v>17295.786805623196</v>
      </c>
      <c r="D43" s="95"/>
      <c r="E43" s="215"/>
      <c r="F43" s="96">
        <f>avgfiinc!R35</f>
        <v>90247.836086048468</v>
      </c>
      <c r="G43" s="95">
        <f>avgfiinc!X35</f>
        <v>131637.47915530464</v>
      </c>
      <c r="H43" s="343">
        <f>avgfiinc!AD35</f>
        <v>326495.88909491117</v>
      </c>
      <c r="I43" s="95">
        <f>avgfiinc!AJ35</f>
        <v>472758.47098704887</v>
      </c>
      <c r="J43" s="343">
        <f>avgfiinc!AP35</f>
        <v>1079972.5036341057</v>
      </c>
      <c r="K43" s="95">
        <f>avgfiinc!AV35</f>
        <v>3621853.2893334306</v>
      </c>
      <c r="L43" s="222"/>
      <c r="O43" s="529"/>
      <c r="P43" s="736">
        <v>24590.990138141846</v>
      </c>
      <c r="Q43" s="735">
        <f t="shared" si="0"/>
        <v>-6.4882457861307836E-8</v>
      </c>
    </row>
    <row r="44" spans="1:17" s="98" customFormat="1" ht="15.05" customHeight="1">
      <c r="A44" s="653">
        <v>1947</v>
      </c>
      <c r="B44" s="652">
        <f>avgfiinc!F36</f>
        <v>24116.776831334828</v>
      </c>
      <c r="C44" s="96">
        <f>avgfiinc!BH36</f>
        <v>17592.416789063289</v>
      </c>
      <c r="D44" s="95"/>
      <c r="E44" s="215"/>
      <c r="F44" s="96">
        <f>avgfiinc!R36</f>
        <v>82836.017211778657</v>
      </c>
      <c r="G44" s="95">
        <f>avgfiinc!X36</f>
        <v>119032.09451416803</v>
      </c>
      <c r="H44" s="343">
        <f>avgfiinc!AD36</f>
        <v>288317.39834106079</v>
      </c>
      <c r="I44" s="95">
        <f>avgfiinc!AJ36</f>
        <v>415467.47657314135</v>
      </c>
      <c r="J44" s="343">
        <f>avgfiinc!AP36</f>
        <v>944946.10039055615</v>
      </c>
      <c r="K44" s="95">
        <f>avgfiinc!AV36</f>
        <v>3143660.9503200212</v>
      </c>
      <c r="L44" s="222"/>
      <c r="O44" s="529"/>
      <c r="P44" s="736">
        <v>24116.777361732598</v>
      </c>
      <c r="Q44" s="735">
        <f t="shared" si="0"/>
        <v>2.1992895756105866E-8</v>
      </c>
    </row>
    <row r="45" spans="1:17" s="98" customFormat="1" ht="15.05" customHeight="1">
      <c r="A45" s="653">
        <v>1948</v>
      </c>
      <c r="B45" s="652">
        <f>avgfiinc!F37</f>
        <v>25034.443480169652</v>
      </c>
      <c r="C45" s="96">
        <f>avgfiinc!BH37</f>
        <v>18076.673917903128</v>
      </c>
      <c r="D45" s="95"/>
      <c r="E45" s="215"/>
      <c r="F45" s="96">
        <f>avgfiinc!R37</f>
        <v>87654.36954056831</v>
      </c>
      <c r="G45" s="95">
        <f>avgfiinc!X37</f>
        <v>125448.68973204537</v>
      </c>
      <c r="H45" s="343">
        <f>avgfiinc!AD37</f>
        <v>306486.67817698698</v>
      </c>
      <c r="I45" s="95">
        <f>avgfiinc!AJ37</f>
        <v>445628.40853565425</v>
      </c>
      <c r="J45" s="343">
        <f>avgfiinc!AP37</f>
        <v>1015182.4361514959</v>
      </c>
      <c r="K45" s="95">
        <f>avgfiinc!AV37</f>
        <v>3268244.6754223504</v>
      </c>
      <c r="L45" s="222"/>
      <c r="O45" s="529"/>
      <c r="P45" s="736">
        <v>25034.445595071971</v>
      </c>
      <c r="Q45" s="735">
        <f t="shared" si="0"/>
        <v>8.447969464946516E-8</v>
      </c>
    </row>
    <row r="46" spans="1:17" s="98" customFormat="1" ht="15.05" customHeight="1">
      <c r="A46" s="654">
        <v>1949</v>
      </c>
      <c r="B46" s="655">
        <f>avgfiinc!F38</f>
        <v>24392.441525093331</v>
      </c>
      <c r="C46" s="100">
        <f>avgfiinc!BH38</f>
        <v>17684.25009685292</v>
      </c>
      <c r="D46" s="99"/>
      <c r="E46" s="216"/>
      <c r="F46" s="100">
        <f>avgfiinc!R38</f>
        <v>84766.164379256996</v>
      </c>
      <c r="G46" s="99">
        <f>avgfiinc!X38</f>
        <v>119549.35729263334</v>
      </c>
      <c r="H46" s="342">
        <f>avgfiinc!AD38</f>
        <v>286049.18803515751</v>
      </c>
      <c r="I46" s="99">
        <f>avgfiinc!AJ38</f>
        <v>413508.5612464025</v>
      </c>
      <c r="J46" s="342">
        <f>avgfiinc!AP38</f>
        <v>934564.57865049632</v>
      </c>
      <c r="K46" s="99">
        <f>avgfiinc!AV38</f>
        <v>3030761.2002354534</v>
      </c>
      <c r="L46" s="356"/>
      <c r="O46" s="529"/>
      <c r="P46" s="736">
        <v>24392.441417198865</v>
      </c>
      <c r="Q46" s="735">
        <f t="shared" si="0"/>
        <v>-4.42327457959101E-9</v>
      </c>
    </row>
    <row r="47" spans="1:17" s="98" customFormat="1" ht="15.05" customHeight="1">
      <c r="A47" s="653">
        <v>1950</v>
      </c>
      <c r="B47" s="652">
        <f>avgfiinc!F39</f>
        <v>26691.926241468387</v>
      </c>
      <c r="C47" s="96">
        <f>avgfiinc!BH39</f>
        <v>19110.420625853883</v>
      </c>
      <c r="D47" s="95"/>
      <c r="E47" s="215"/>
      <c r="F47" s="96">
        <f>avgfiinc!R39</f>
        <v>94925.476781998921</v>
      </c>
      <c r="G47" s="95">
        <f>avgfiinc!X39</f>
        <v>136307.3564340595</v>
      </c>
      <c r="H47" s="343">
        <f>avgfiinc!AD39</f>
        <v>342178.08373702777</v>
      </c>
      <c r="I47" s="95">
        <f>avgfiinc!AJ39</f>
        <v>500203.024891051</v>
      </c>
      <c r="J47" s="343">
        <f>avgfiinc!AP39</f>
        <v>1171894.875573149</v>
      </c>
      <c r="K47" s="95">
        <f>avgfiinc!AV39</f>
        <v>3255844.2123529688</v>
      </c>
      <c r="L47" s="222"/>
      <c r="O47" s="529"/>
      <c r="P47" s="736">
        <v>26691.92568769163</v>
      </c>
      <c r="Q47" s="735">
        <f t="shared" si="0"/>
        <v>-2.0746976592166741E-8</v>
      </c>
    </row>
    <row r="48" spans="1:17" s="98" customFormat="1" ht="15.05" customHeight="1">
      <c r="A48" s="653">
        <v>1951</v>
      </c>
      <c r="B48" s="652">
        <f>avgfiinc!F40</f>
        <v>27783.304135957598</v>
      </c>
      <c r="C48" s="96">
        <f>avgfiinc!BH40</f>
        <v>20307.264153751075</v>
      </c>
      <c r="D48" s="95"/>
      <c r="E48" s="215"/>
      <c r="F48" s="96">
        <f>avgfiinc!R40</f>
        <v>95067.663975816307</v>
      </c>
      <c r="G48" s="95">
        <f>avgfiinc!X40</f>
        <v>134476.58428763709</v>
      </c>
      <c r="H48" s="343">
        <f>avgfiinc!AD40</f>
        <v>327484.72712388128</v>
      </c>
      <c r="I48" s="95">
        <f>avgfiinc!AJ40</f>
        <v>473931.16703269293</v>
      </c>
      <c r="J48" s="343">
        <f>avgfiinc!AP40</f>
        <v>1080883.3171268613</v>
      </c>
      <c r="K48" s="95">
        <f>avgfiinc!AV40</f>
        <v>3559235.0792605989</v>
      </c>
      <c r="L48" s="222"/>
      <c r="O48" s="529"/>
      <c r="P48" s="736">
        <v>27783.303930524449</v>
      </c>
      <c r="Q48" s="735">
        <f t="shared" si="0"/>
        <v>-7.3941223643758176E-9</v>
      </c>
    </row>
    <row r="49" spans="1:17" s="98" customFormat="1" ht="15.05" customHeight="1">
      <c r="A49" s="653">
        <v>1952</v>
      </c>
      <c r="B49" s="652">
        <f>avgfiinc!F41</f>
        <v>28504.395311212407</v>
      </c>
      <c r="C49" s="96">
        <f>avgfiinc!BH41</f>
        <v>21152.950542995437</v>
      </c>
      <c r="D49" s="95"/>
      <c r="E49" s="215"/>
      <c r="F49" s="96">
        <f>avgfiinc!R41</f>
        <v>94667.398225165132</v>
      </c>
      <c r="G49" s="95">
        <f>avgfiinc!X41</f>
        <v>131513.82492672955</v>
      </c>
      <c r="H49" s="343">
        <f>avgfiinc!AD41</f>
        <v>307587.39484434196</v>
      </c>
      <c r="I49" s="95">
        <f>avgfiinc!AJ41</f>
        <v>441041.101047409</v>
      </c>
      <c r="J49" s="343">
        <f>avgfiinc!AP41</f>
        <v>977178.74144684314</v>
      </c>
      <c r="K49" s="95">
        <f>avgfiinc!AV41</f>
        <v>3102615.862488606</v>
      </c>
      <c r="L49" s="222"/>
      <c r="O49" s="529"/>
      <c r="P49" s="736">
        <v>28504.394962116847</v>
      </c>
      <c r="Q49" s="735">
        <f t="shared" si="0"/>
        <v>-1.2247078423763803E-8</v>
      </c>
    </row>
    <row r="50" spans="1:17" s="98" customFormat="1" ht="15.05" customHeight="1">
      <c r="A50" s="653">
        <v>1953</v>
      </c>
      <c r="B50" s="652">
        <f>avgfiinc!F42</f>
        <v>29462.486024882743</v>
      </c>
      <c r="C50" s="96">
        <f>avgfiinc!BH42</f>
        <v>22160.061203500725</v>
      </c>
      <c r="D50" s="95"/>
      <c r="E50" s="215"/>
      <c r="F50" s="96">
        <f>avgfiinc!R42</f>
        <v>95184.30941732091</v>
      </c>
      <c r="G50" s="95">
        <f>avgfiinc!X42</f>
        <v>129711.82893536142</v>
      </c>
      <c r="H50" s="343">
        <f>avgfiinc!AD42</f>
        <v>291734.14947358076</v>
      </c>
      <c r="I50" s="95">
        <f>avgfiinc!AJ42</f>
        <v>413785.39429184038</v>
      </c>
      <c r="J50" s="343">
        <f>avgfiinc!AP42</f>
        <v>900124.59229382535</v>
      </c>
      <c r="K50" s="95">
        <f>avgfiinc!AV42</f>
        <v>2848303.6015752875</v>
      </c>
      <c r="L50" s="222"/>
      <c r="O50" s="529"/>
      <c r="P50" s="736">
        <v>29462.485970613194</v>
      </c>
      <c r="Q50" s="735">
        <f t="shared" si="0"/>
        <v>-1.8419881101995526E-9</v>
      </c>
    </row>
    <row r="51" spans="1:17" s="98" customFormat="1" ht="15.05" customHeight="1">
      <c r="A51" s="653">
        <v>1954</v>
      </c>
      <c r="B51" s="652">
        <f>avgfiinc!F43</f>
        <v>29247.871778602221</v>
      </c>
      <c r="C51" s="96">
        <f>avgfiinc!BH43</f>
        <v>21566.694757591948</v>
      </c>
      <c r="D51" s="95"/>
      <c r="E51" s="215"/>
      <c r="F51" s="96">
        <f>avgfiinc!R43</f>
        <v>98378.464967694657</v>
      </c>
      <c r="G51" s="95">
        <f>avgfiinc!X43</f>
        <v>136281.52202781243</v>
      </c>
      <c r="H51" s="343">
        <f>avgfiinc!AD43</f>
        <v>315103.75424693973</v>
      </c>
      <c r="I51" s="95">
        <f>avgfiinc!AJ43</f>
        <v>451168.42455601541</v>
      </c>
      <c r="J51" s="343">
        <f>avgfiinc!AP43</f>
        <v>1021023.0523938725</v>
      </c>
      <c r="K51" s="95">
        <f>avgfiinc!AV43</f>
        <v>3418340.4343277793</v>
      </c>
      <c r="L51" s="222"/>
      <c r="O51" s="529"/>
      <c r="P51" s="736">
        <v>29247.87226858678</v>
      </c>
      <c r="Q51" s="735">
        <f t="shared" si="0"/>
        <v>1.6752827503274425E-8</v>
      </c>
    </row>
    <row r="52" spans="1:17" s="98" customFormat="1" ht="15.05" customHeight="1">
      <c r="A52" s="653">
        <v>1955</v>
      </c>
      <c r="B52" s="658">
        <f>avgfiinc!F44</f>
        <v>30982.246389708165</v>
      </c>
      <c r="C52" s="96">
        <f>avgfiinc!BH44</f>
        <v>22741.726735770502</v>
      </c>
      <c r="D52" s="95"/>
      <c r="E52" s="215"/>
      <c r="F52" s="96">
        <f>avgfiinc!R44</f>
        <v>105146.92327514708</v>
      </c>
      <c r="G52" s="95">
        <f>avgfiinc!X44</f>
        <v>146211.98608501881</v>
      </c>
      <c r="H52" s="343">
        <f>avgfiinc!AD44</f>
        <v>342587.59977013798</v>
      </c>
      <c r="I52" s="95">
        <f>avgfiinc!AJ44</f>
        <v>493386.83454876556</v>
      </c>
      <c r="J52" s="343">
        <f>avgfiinc!AP44</f>
        <v>1150980.7706131055</v>
      </c>
      <c r="K52" s="95">
        <f>avgfiinc!AV44</f>
        <v>4078932.714432172</v>
      </c>
      <c r="L52" s="222"/>
      <c r="O52" s="529"/>
      <c r="P52" s="736">
        <v>30982.246784880055</v>
      </c>
      <c r="Q52" s="735">
        <f t="shared" si="0"/>
        <v>1.2754784787587311E-8</v>
      </c>
    </row>
    <row r="53" spans="1:17" s="98" customFormat="1" ht="15.05" customHeight="1">
      <c r="A53" s="653">
        <v>1956</v>
      </c>
      <c r="B53" s="658">
        <f>avgfiinc!F45</f>
        <v>31943.914762394979</v>
      </c>
      <c r="C53" s="96">
        <f>avgfiinc!BH45</f>
        <v>23616.44150762627</v>
      </c>
      <c r="D53" s="95"/>
      <c r="E53" s="215"/>
      <c r="F53" s="96">
        <f>avgfiinc!R45</f>
        <v>106891.17405531333</v>
      </c>
      <c r="G53" s="95">
        <f>avgfiinc!X45</f>
        <v>147752.76763637108</v>
      </c>
      <c r="H53" s="343">
        <f>avgfiinc!AD45</f>
        <v>340908.06858687254</v>
      </c>
      <c r="I53" s="95">
        <f>avgfiinc!AJ45</f>
        <v>492196.50188211433</v>
      </c>
      <c r="J53" s="343">
        <f>avgfiinc!AP45</f>
        <v>1113663.7275358883</v>
      </c>
      <c r="K53" s="95">
        <f>avgfiinc!AV45</f>
        <v>3825622.7138117142</v>
      </c>
      <c r="L53" s="222"/>
      <c r="O53" s="529"/>
      <c r="P53" s="736">
        <v>31943.913863153157</v>
      </c>
      <c r="Q53" s="735">
        <f t="shared" si="0"/>
        <v>-2.8150646358896934E-8</v>
      </c>
    </row>
    <row r="54" spans="1:17" s="98" customFormat="1" ht="15.05" customHeight="1">
      <c r="A54" s="653">
        <v>1957</v>
      </c>
      <c r="B54" s="658">
        <f>avgfiinc!F46</f>
        <v>31876.989565400414</v>
      </c>
      <c r="C54" s="96">
        <f>avgfiinc!BH46</f>
        <v>23734.689188126446</v>
      </c>
      <c r="D54" s="95"/>
      <c r="E54" s="215"/>
      <c r="F54" s="96">
        <f>avgfiinc!R46</f>
        <v>105157.69296086609</v>
      </c>
      <c r="G54" s="95">
        <f>avgfiinc!X46</f>
        <v>144112.57509260022</v>
      </c>
      <c r="H54" s="343">
        <f>avgfiinc!AD46</f>
        <v>323901.11913942249</v>
      </c>
      <c r="I54" s="95">
        <f>avgfiinc!AJ46</f>
        <v>460874.34997205745</v>
      </c>
      <c r="J54" s="343">
        <f>avgfiinc!AP46</f>
        <v>1014744.1085469828</v>
      </c>
      <c r="K54" s="95">
        <f>avgfiinc!AV46</f>
        <v>3356224.0412713303</v>
      </c>
      <c r="L54" s="222"/>
      <c r="O54" s="529"/>
      <c r="P54" s="736">
        <v>31876.99235165268</v>
      </c>
      <c r="Q54" s="735">
        <f t="shared" si="0"/>
        <v>8.7406372436704851E-8</v>
      </c>
    </row>
    <row r="55" spans="1:17" s="98" customFormat="1" ht="15.05" customHeight="1">
      <c r="A55" s="653">
        <v>1958</v>
      </c>
      <c r="B55" s="658">
        <f>avgfiinc!F47</f>
        <v>31144.869537834518</v>
      </c>
      <c r="C55" s="96">
        <f>avgfiinc!BH47</f>
        <v>22991.303432274985</v>
      </c>
      <c r="D55" s="95"/>
      <c r="E55" s="215"/>
      <c r="F55" s="96">
        <f>avgfiinc!R47</f>
        <v>104526.96448787025</v>
      </c>
      <c r="G55" s="95">
        <f>avgfiinc!X47</f>
        <v>142809.67983529725</v>
      </c>
      <c r="H55" s="343">
        <f>avgfiinc!AD47</f>
        <v>317856.61068814207</v>
      </c>
      <c r="I55" s="95">
        <f>avgfiinc!AJ47</f>
        <v>452738.30891934538</v>
      </c>
      <c r="J55" s="343">
        <f>avgfiinc!AP47</f>
        <v>1002381.8533131052</v>
      </c>
      <c r="K55" s="95">
        <f>avgfiinc!AV47</f>
        <v>3368204.7543852669</v>
      </c>
      <c r="L55" s="222"/>
      <c r="O55" s="529"/>
      <c r="P55" s="736">
        <v>31144.86711050964</v>
      </c>
      <c r="Q55" s="735">
        <f t="shared" si="0"/>
        <v>-7.7936594483250006E-8</v>
      </c>
    </row>
    <row r="56" spans="1:17" s="98" customFormat="1" ht="15.05" customHeight="1">
      <c r="A56" s="654">
        <v>1959</v>
      </c>
      <c r="B56" s="660">
        <f>avgfiinc!F48</f>
        <v>33148.423908211866</v>
      </c>
      <c r="C56" s="100">
        <f>avgfiinc!BH48</f>
        <v>24307.508673587254</v>
      </c>
      <c r="D56" s="99"/>
      <c r="E56" s="216"/>
      <c r="F56" s="100">
        <f>avgfiinc!R48</f>
        <v>112716.66101983329</v>
      </c>
      <c r="G56" s="99">
        <f>avgfiinc!X48</f>
        <v>155067.03999914584</v>
      </c>
      <c r="H56" s="342">
        <f>avgfiinc!AD48</f>
        <v>352946.00735855615</v>
      </c>
      <c r="I56" s="99">
        <f>avgfiinc!AJ48</f>
        <v>511529.35894148221</v>
      </c>
      <c r="J56" s="342">
        <f>avgfiinc!AP48</f>
        <v>1143557.5566294619</v>
      </c>
      <c r="K56" s="99">
        <f>avgfiinc!AV48</f>
        <v>3958335.9627979174</v>
      </c>
      <c r="L56" s="356"/>
      <c r="O56" s="529"/>
      <c r="P56" s="736">
        <v>33148.425141837251</v>
      </c>
      <c r="Q56" s="735">
        <f t="shared" si="0"/>
        <v>3.7215203452814279E-8</v>
      </c>
    </row>
    <row r="57" spans="1:17">
      <c r="A57" s="656">
        <v>1960</v>
      </c>
      <c r="B57" s="658">
        <f>avgfiinc!F49</f>
        <v>33359.673565544806</v>
      </c>
      <c r="C57" s="96">
        <f>avgfiinc!BH49</f>
        <v>24658.323121070993</v>
      </c>
      <c r="D57" s="95"/>
      <c r="E57" s="215"/>
      <c r="F57" s="96">
        <f>avgfiinc!R49</f>
        <v>111671.8275658091</v>
      </c>
      <c r="G57" s="95">
        <f>avgfiinc!X49</f>
        <v>150614.33766063847</v>
      </c>
      <c r="H57" s="343">
        <f>avgfiinc!AD49</f>
        <v>334750.31173142145</v>
      </c>
      <c r="I57" s="95">
        <f>avgfiinc!AJ49</f>
        <v>475659.25736784574</v>
      </c>
      <c r="J57" s="343">
        <f>avgfiinc!AP49</f>
        <v>1083871.0020286806</v>
      </c>
      <c r="K57" s="95">
        <f>avgfiinc!AV49</f>
        <v>3919508.010030908</v>
      </c>
      <c r="L57" s="222"/>
      <c r="O57" s="529"/>
      <c r="P57" s="736">
        <v>33359.673080118257</v>
      </c>
      <c r="Q57" s="735">
        <f t="shared" si="0"/>
        <v>-1.4551298170462383E-8</v>
      </c>
    </row>
    <row r="58" spans="1:17">
      <c r="A58" s="656">
        <v>1961</v>
      </c>
      <c r="B58" s="658">
        <f>avgfiinc!F50</f>
        <v>34095.328454662187</v>
      </c>
      <c r="C58" s="96">
        <f>avgfiinc!BH50</f>
        <v>24906.72350580214</v>
      </c>
      <c r="D58" s="95"/>
      <c r="E58" s="215"/>
      <c r="F58" s="96">
        <f>avgfiinc!R50</f>
        <v>116792.77299440255</v>
      </c>
      <c r="G58" s="95">
        <f>avgfiinc!X50</f>
        <v>160257.36403617379</v>
      </c>
      <c r="H58" s="343">
        <f>avgfiinc!AD50</f>
        <v>362796.66651647934</v>
      </c>
      <c r="I58" s="95">
        <f>avgfiinc!AJ50</f>
        <v>522090.93526772899</v>
      </c>
      <c r="J58" s="343">
        <f>avgfiinc!AP50</f>
        <v>1244916.525211327</v>
      </c>
      <c r="K58" s="95">
        <f>avgfiinc!AV50</f>
        <v>4712973.1182886595</v>
      </c>
      <c r="L58" s="222"/>
      <c r="O58" s="529"/>
      <c r="P58" s="736">
        <v>34095.329843610372</v>
      </c>
      <c r="Q58" s="735">
        <f t="shared" si="0"/>
        <v>4.073719748615498E-8</v>
      </c>
    </row>
    <row r="59" spans="1:17">
      <c r="A59" s="656">
        <v>1962</v>
      </c>
      <c r="B59" s="658">
        <f>avgfiinc!F51</f>
        <v>34260.286668152556</v>
      </c>
      <c r="C59" s="93">
        <f>avgfiinc!BH51</f>
        <v>25025.320471108076</v>
      </c>
      <c r="D59" s="92">
        <f>avgfiinc!AW51</f>
        <v>7888.4543105676767</v>
      </c>
      <c r="E59" s="217">
        <f>avgfiinc!BI51</f>
        <v>26775.088104004368</v>
      </c>
      <c r="F59" s="93">
        <f>avgfiinc!R51</f>
        <v>117374.98244155287</v>
      </c>
      <c r="G59" s="92">
        <f>avgfiinc!X51</f>
        <v>158695.45607732571</v>
      </c>
      <c r="H59" s="344">
        <f>avgfiinc!AD51</f>
        <v>344857.08978088282</v>
      </c>
      <c r="I59" s="92">
        <f>avgfiinc!AJ51</f>
        <v>485010.12171560002</v>
      </c>
      <c r="J59" s="344">
        <f>avgfiinc!AP51</f>
        <v>1100149.3044237103</v>
      </c>
      <c r="K59" s="92">
        <f>avgfiinc!AV51</f>
        <v>4044601.6194817484</v>
      </c>
      <c r="L59" s="357"/>
      <c r="O59" s="529"/>
      <c r="P59" s="736">
        <v>34771.650581055277</v>
      </c>
      <c r="Q59" s="735">
        <f t="shared" si="0"/>
        <v>1.4706345668310873E-2</v>
      </c>
    </row>
    <row r="60" spans="1:17">
      <c r="A60" s="656">
        <v>1963</v>
      </c>
      <c r="B60" s="658">
        <f>avgfiinc!F52</f>
        <v>35753.647306262967</v>
      </c>
      <c r="C60" s="74">
        <f>avgfiinc!BH52</f>
        <v>26304.827185821898</v>
      </c>
      <c r="D60" s="73">
        <f>avgfiinc!AW52</f>
        <v>8323.8106605920329</v>
      </c>
      <c r="E60" s="215">
        <f>avgfiinc!BI52</f>
        <v>27820.848275835582</v>
      </c>
      <c r="F60" s="74">
        <f>avgfiinc!R52</f>
        <v>120793.02839023258</v>
      </c>
      <c r="G60" s="73">
        <f>avgfiinc!X52</f>
        <v>163350.40051715594</v>
      </c>
      <c r="H60" s="345">
        <f>avgfiinc!AD52</f>
        <v>354551.41163009033</v>
      </c>
      <c r="I60" s="73">
        <f>avgfiinc!AJ52</f>
        <v>500392.26023863524</v>
      </c>
      <c r="J60" s="345">
        <f>avgfiinc!AP52</f>
        <v>1124774.8062222642</v>
      </c>
      <c r="K60" s="73">
        <f>avgfiinc!AV52</f>
        <v>4098440.0334524019</v>
      </c>
      <c r="L60" s="358"/>
      <c r="O60" s="529"/>
      <c r="P60" s="736">
        <v>35753.646646088069</v>
      </c>
      <c r="Q60" s="735">
        <f t="shared" si="0"/>
        <v>-1.8464547235778944E-8</v>
      </c>
    </row>
    <row r="61" spans="1:17">
      <c r="A61" s="656">
        <v>1964</v>
      </c>
      <c r="B61" s="658">
        <f>avgfiinc!F53</f>
        <v>37028.436664344052</v>
      </c>
      <c r="C61" s="74">
        <f>avgfiinc!BH53</f>
        <v>26985.658796578075</v>
      </c>
      <c r="D61" s="73">
        <f>avgfiinc!AW53</f>
        <v>8759.1670106163911</v>
      </c>
      <c r="E61" s="215">
        <f>avgfiinc!BI53</f>
        <v>28866.6084476668</v>
      </c>
      <c r="F61" s="74">
        <f>avgfiinc!R53</f>
        <v>127413.43747423783</v>
      </c>
      <c r="G61" s="73">
        <f>avgfiinc!X53</f>
        <v>172752.54891350289</v>
      </c>
      <c r="H61" s="345">
        <f>avgfiinc!AD53</f>
        <v>377455.35294636537</v>
      </c>
      <c r="I61" s="73">
        <f>avgfiinc!AJ53</f>
        <v>531483.59394120809</v>
      </c>
      <c r="J61" s="345">
        <f>avgfiinc!AP53</f>
        <v>1224064.3604107061</v>
      </c>
      <c r="K61" s="73">
        <f>avgfiinc!AV53</f>
        <v>4629195.735952463</v>
      </c>
      <c r="L61" s="358"/>
      <c r="O61" s="529"/>
      <c r="P61" s="736">
        <v>37546.672453657411</v>
      </c>
      <c r="Q61" s="735">
        <f t="shared" si="0"/>
        <v>1.380244254542131E-2</v>
      </c>
    </row>
    <row r="62" spans="1:17">
      <c r="A62" s="656">
        <v>1965</v>
      </c>
      <c r="B62" s="658">
        <f>avgfiinc!F54</f>
        <v>39263.888426034682</v>
      </c>
      <c r="C62" s="74">
        <f>avgfiinc!BH54</f>
        <v>28452.784354009978</v>
      </c>
      <c r="D62" s="73">
        <f>avgfiinc!AW54</f>
        <v>9376.8980179666778</v>
      </c>
      <c r="E62" s="215">
        <f>avgfiinc!BI54</f>
        <v>30024.170728445381</v>
      </c>
      <c r="F62" s="74">
        <f>avgfiinc!R54</f>
        <v>136563.8250742571</v>
      </c>
      <c r="G62" s="73">
        <f>avgfiinc!X54</f>
        <v>187495.96497806563</v>
      </c>
      <c r="H62" s="345">
        <f>avgfiinc!AD54</f>
        <v>427658.84708889556</v>
      </c>
      <c r="I62" s="73">
        <f>avgfiinc!AJ54</f>
        <v>606630.19603930507</v>
      </c>
      <c r="J62" s="345">
        <f>avgfiinc!AP54</f>
        <v>1435151.5308204181</v>
      </c>
      <c r="K62" s="73">
        <f>avgfiinc!AV54</f>
        <v>5847772.9618641483</v>
      </c>
      <c r="L62" s="358"/>
      <c r="O62" s="529"/>
      <c r="P62" s="736">
        <v>39263.886370444918</v>
      </c>
      <c r="Q62" s="735">
        <f t="shared" si="0"/>
        <v>-5.2353191558813268E-8</v>
      </c>
    </row>
    <row r="63" spans="1:17">
      <c r="A63" s="656">
        <v>1966</v>
      </c>
      <c r="B63" s="658">
        <f>avgfiinc!F55</f>
        <v>40298.166259082529</v>
      </c>
      <c r="C63" s="74">
        <f>avgfiinc!BH55</f>
        <v>29446.250240503712</v>
      </c>
      <c r="D63" s="73">
        <f>avgfiinc!AW55</f>
        <v>9994.6290253169645</v>
      </c>
      <c r="E63" s="215">
        <f>avgfiinc!BI55</f>
        <v>31181.733009223964</v>
      </c>
      <c r="F63" s="74">
        <f>avgfiinc!R55</f>
        <v>137965.4104262919</v>
      </c>
      <c r="G63" s="73">
        <f>avgfiinc!X55</f>
        <v>187917.43934617104</v>
      </c>
      <c r="H63" s="345">
        <f>avgfiinc!AD55</f>
        <v>416304.66844524263</v>
      </c>
      <c r="I63" s="73">
        <f>avgfiinc!AJ55</f>
        <v>589733.92417678575</v>
      </c>
      <c r="J63" s="345">
        <f>avgfiinc!AP55</f>
        <v>1378055.0308254724</v>
      </c>
      <c r="K63" s="73">
        <f>avgfiinc!AV55</f>
        <v>5240204.397723495</v>
      </c>
      <c r="L63" s="358"/>
      <c r="O63" s="529"/>
      <c r="P63" s="736">
        <v>40802.900680843115</v>
      </c>
      <c r="Q63" s="735">
        <f t="shared" si="0"/>
        <v>1.2370062258773623E-2</v>
      </c>
    </row>
    <row r="64" spans="1:17">
      <c r="A64" s="656">
        <v>1967</v>
      </c>
      <c r="B64" s="658">
        <f>avgfiinc!F56</f>
        <v>42052.853737683683</v>
      </c>
      <c r="C64" s="90">
        <f>avgfiinc!BH56</f>
        <v>30467.594870230994</v>
      </c>
      <c r="D64" s="73">
        <f>avgfiinc!AW56</f>
        <v>10506.683618194795</v>
      </c>
      <c r="E64" s="215">
        <f>avgfiinc!BI56</f>
        <v>32094.836286823829</v>
      </c>
      <c r="F64" s="90">
        <f>avgfiinc!R56</f>
        <v>146320.18354475783</v>
      </c>
      <c r="G64" s="73">
        <f>avgfiinc!X56</f>
        <v>201333.6416540402</v>
      </c>
      <c r="H64" s="345">
        <f>avgfiinc!AD56</f>
        <v>455929.92571566132</v>
      </c>
      <c r="I64" s="73">
        <f>avgfiinc!AJ56</f>
        <v>652160.77042504924</v>
      </c>
      <c r="J64" s="345">
        <f>avgfiinc!AP56</f>
        <v>1559769.7479986805</v>
      </c>
      <c r="K64" s="73">
        <f>avgfiinc!AV56</f>
        <v>6042674.7100089528</v>
      </c>
      <c r="L64" s="358"/>
      <c r="O64" s="529"/>
      <c r="P64" s="736">
        <v>42335.231329238646</v>
      </c>
      <c r="Q64" s="735">
        <f t="shared" si="0"/>
        <v>6.6700377602505329E-3</v>
      </c>
    </row>
    <row r="65" spans="1:17">
      <c r="A65" s="656">
        <v>1968</v>
      </c>
      <c r="B65" s="658">
        <f>avgfiinc!F57</f>
        <v>43978.823672803104</v>
      </c>
      <c r="C65" s="90">
        <f>avgfiinc!BH57</f>
        <v>31874.698797918161</v>
      </c>
      <c r="D65" s="73">
        <f>avgfiinc!AW57</f>
        <v>10958.390566086306</v>
      </c>
      <c r="E65" s="215">
        <f>avgfiinc!BI57</f>
        <v>33300.554062043986</v>
      </c>
      <c r="F65" s="90">
        <f>avgfiinc!R57</f>
        <v>152915.94754676759</v>
      </c>
      <c r="G65" s="73">
        <f>avgfiinc!X57</f>
        <v>210837.46474731711</v>
      </c>
      <c r="H65" s="345">
        <f>avgfiinc!AD57</f>
        <v>481923.05006008811</v>
      </c>
      <c r="I65" s="73">
        <f>avgfiinc!AJ57</f>
        <v>694451.44187869586</v>
      </c>
      <c r="J65" s="345">
        <f>avgfiinc!AP57</f>
        <v>1694541.6461424923</v>
      </c>
      <c r="K65" s="73">
        <f>avgfiinc!AV57</f>
        <v>6805660.5113637606</v>
      </c>
      <c r="L65" s="358"/>
      <c r="O65" s="529"/>
      <c r="P65" s="736">
        <v>44137.833693281777</v>
      </c>
      <c r="Q65" s="735">
        <f t="shared" si="0"/>
        <v>3.6025787215487009E-3</v>
      </c>
    </row>
    <row r="66" spans="1:17">
      <c r="A66" s="659">
        <v>1969</v>
      </c>
      <c r="B66" s="660">
        <f>avgfiinc!F58</f>
        <v>44614.749876569236</v>
      </c>
      <c r="C66" s="91">
        <f>avgfiinc!BH58</f>
        <v>32764.736256746142</v>
      </c>
      <c r="D66" s="79">
        <f>avgfiinc!AW58</f>
        <v>11205.362414913328</v>
      </c>
      <c r="E66" s="216">
        <f>avgfiinc!BI58</f>
        <v>34093.0062920415</v>
      </c>
      <c r="F66" s="91">
        <f>avgfiinc!R58</f>
        <v>151264.87245497704</v>
      </c>
      <c r="G66" s="79">
        <f>avgfiinc!X58</f>
        <v>205532.36802163269</v>
      </c>
      <c r="H66" s="346">
        <f>avgfiinc!AD58</f>
        <v>454549.30482190219</v>
      </c>
      <c r="I66" s="79">
        <f>avgfiinc!AJ58</f>
        <v>647614.0435000076</v>
      </c>
      <c r="J66" s="346">
        <f>avgfiinc!AP58</f>
        <v>1556201.2058049159</v>
      </c>
      <c r="K66" s="79">
        <f>avgfiinc!AV58</f>
        <v>6258168.5117969066</v>
      </c>
      <c r="L66" s="359"/>
      <c r="O66" s="529"/>
      <c r="P66" s="736">
        <v>44318.231024055036</v>
      </c>
      <c r="Q66" s="735">
        <f t="shared" si="0"/>
        <v>-6.690674371755855E-3</v>
      </c>
    </row>
    <row r="67" spans="1:17">
      <c r="A67" s="656">
        <v>1970</v>
      </c>
      <c r="B67" s="658">
        <f>avgfiinc!F59</f>
        <v>43487.478912523358</v>
      </c>
      <c r="C67" s="90">
        <f>avgfiinc!BH59</f>
        <v>32143.567577099649</v>
      </c>
      <c r="D67" s="73">
        <f>avgfiinc!AW59</f>
        <v>10720.328243393273</v>
      </c>
      <c r="E67" s="215">
        <f>avgfiinc!BI59</f>
        <v>33689.416666302335</v>
      </c>
      <c r="F67" s="90">
        <f>avgfiinc!R59</f>
        <v>145582.68093133674</v>
      </c>
      <c r="G67" s="73">
        <f>avgfiinc!X59</f>
        <v>194835.32418081132</v>
      </c>
      <c r="H67" s="345">
        <f>avgfiinc!AD59</f>
        <v>412932.76285278297</v>
      </c>
      <c r="I67" s="73">
        <f>avgfiinc!AJ59</f>
        <v>576668.60584516102</v>
      </c>
      <c r="J67" s="345">
        <f>avgfiinc!AP59</f>
        <v>1312488.6448006537</v>
      </c>
      <c r="K67" s="73">
        <f>avgfiinc!AV59</f>
        <v>4902682.8682432538</v>
      </c>
      <c r="L67" s="358"/>
      <c r="O67" s="529"/>
      <c r="P67" s="736">
        <v>43827.571843662961</v>
      </c>
      <c r="Q67" s="735">
        <f t="shared" si="0"/>
        <v>7.7597940482020374E-3</v>
      </c>
    </row>
    <row r="68" spans="1:17">
      <c r="A68" s="656">
        <v>1971</v>
      </c>
      <c r="B68" s="658">
        <f>avgfiinc!F60</f>
        <v>43339.605648000666</v>
      </c>
      <c r="C68" s="90">
        <f>avgfiinc!BH60</f>
        <v>31881.723751208388</v>
      </c>
      <c r="D68" s="73">
        <f>avgfiinc!AW60</f>
        <v>10386.616972469617</v>
      </c>
      <c r="E68" s="215">
        <f>avgfiinc!BI60</f>
        <v>33721.678601977685</v>
      </c>
      <c r="F68" s="90">
        <f>avgfiinc!R60</f>
        <v>146460.54271913116</v>
      </c>
      <c r="G68" s="73">
        <f>avgfiinc!X60</f>
        <v>195903.76351364973</v>
      </c>
      <c r="H68" s="345">
        <f>avgfiinc!AD60</f>
        <v>414459.33710733318</v>
      </c>
      <c r="I68" s="73">
        <f>avgfiinc!AJ60</f>
        <v>578560.29505109903</v>
      </c>
      <c r="J68" s="345">
        <f>avgfiinc!AP60</f>
        <v>1316030.7408859122</v>
      </c>
      <c r="K68" s="73">
        <f>avgfiinc!AV60</f>
        <v>4904344.6482955804</v>
      </c>
      <c r="L68" s="358"/>
      <c r="O68" s="529"/>
      <c r="P68" s="736">
        <v>43849.282747736688</v>
      </c>
      <c r="Q68" s="735">
        <f t="shared" si="0"/>
        <v>1.1623385100006661E-2</v>
      </c>
    </row>
    <row r="69" spans="1:17">
      <c r="A69" s="656">
        <v>1972</v>
      </c>
      <c r="B69" s="658">
        <f>avgfiinc!F61</f>
        <v>45103.488628323277</v>
      </c>
      <c r="C69" s="90">
        <f>avgfiinc!BH61</f>
        <v>33165.708115265239</v>
      </c>
      <c r="D69" s="73">
        <f>avgfiinc!AW61</f>
        <v>10766.308856798836</v>
      </c>
      <c r="E69" s="215">
        <f>avgfiinc!BI61</f>
        <v>35207.361700204237</v>
      </c>
      <c r="F69" s="90">
        <f>avgfiinc!R61</f>
        <v>152543.51324584568</v>
      </c>
      <c r="G69" s="73">
        <f>avgfiinc!X61</f>
        <v>204150.07289638306</v>
      </c>
      <c r="H69" s="345">
        <f>avgfiinc!AD61</f>
        <v>430309.82672803983</v>
      </c>
      <c r="I69" s="73">
        <f>avgfiinc!AJ61</f>
        <v>599624.91341225419</v>
      </c>
      <c r="J69" s="345">
        <f>avgfiinc!AP61</f>
        <v>1354646.0093631339</v>
      </c>
      <c r="K69" s="73">
        <f>avgfiinc!AV61</f>
        <v>4962359.6115207756</v>
      </c>
      <c r="L69" s="358"/>
      <c r="O69" s="529"/>
      <c r="P69" s="736">
        <v>45488.522733579317</v>
      </c>
      <c r="Q69" s="735">
        <f t="shared" si="0"/>
        <v>8.4644231581477627E-3</v>
      </c>
    </row>
    <row r="70" spans="1:17">
      <c r="A70" s="656">
        <v>1973</v>
      </c>
      <c r="B70" s="658">
        <f>avgfiinc!F62</f>
        <v>46197.440370373552</v>
      </c>
      <c r="C70" s="90">
        <f>avgfiinc!BH62</f>
        <v>34034.801045381704</v>
      </c>
      <c r="D70" s="73">
        <f>avgfiinc!AW62</f>
        <v>11101.543102299132</v>
      </c>
      <c r="E70" s="215">
        <f>avgfiinc!BI62</f>
        <v>36232.666164189388</v>
      </c>
      <c r="F70" s="90">
        <f>avgfiinc!R62</f>
        <v>155661.19429530017</v>
      </c>
      <c r="G70" s="73">
        <f>avgfiinc!X62</f>
        <v>207640.30303692888</v>
      </c>
      <c r="H70" s="345">
        <f>avgfiinc!AD62</f>
        <v>429420.96282006864</v>
      </c>
      <c r="I70" s="73">
        <f>avgfiinc!AJ62</f>
        <v>592711.44053176267</v>
      </c>
      <c r="J70" s="345">
        <f>avgfiinc!AP62</f>
        <v>1299059.610864484</v>
      </c>
      <c r="K70" s="73">
        <f>avgfiinc!AV62</f>
        <v>4443590.9692670917</v>
      </c>
      <c r="L70" s="358"/>
      <c r="O70" s="529"/>
      <c r="P70" s="736">
        <v>46534.36991761734</v>
      </c>
      <c r="Q70" s="735">
        <f t="shared" si="0"/>
        <v>7.2404450267678508E-3</v>
      </c>
    </row>
    <row r="71" spans="1:17">
      <c r="A71" s="656">
        <v>1974</v>
      </c>
      <c r="B71" s="658">
        <f>avgfiinc!F63</f>
        <v>45462.770814434181</v>
      </c>
      <c r="C71" s="90">
        <f>avgfiinc!BH63</f>
        <v>33502.449663663887</v>
      </c>
      <c r="D71" s="73">
        <f>avgfiinc!AW63</f>
        <v>10886.548302118372</v>
      </c>
      <c r="E71" s="215">
        <f>avgfiinc!BI63</f>
        <v>35948.06465704686</v>
      </c>
      <c r="F71" s="90">
        <f>avgfiinc!R63</f>
        <v>153105.66117136684</v>
      </c>
      <c r="G71" s="73">
        <f>avgfiinc!X63</f>
        <v>203251.19148489443</v>
      </c>
      <c r="H71" s="345">
        <f>avgfiinc!AD63</f>
        <v>416786.64698902989</v>
      </c>
      <c r="I71" s="73">
        <f>avgfiinc!AJ63</f>
        <v>573262.88394506346</v>
      </c>
      <c r="J71" s="345">
        <f>avgfiinc!AP63</f>
        <v>1231297.3556201889</v>
      </c>
      <c r="K71" s="73">
        <f>avgfiinc!AV63</f>
        <v>4032597.0332968133</v>
      </c>
      <c r="L71" s="358"/>
      <c r="O71" s="529"/>
      <c r="P71" s="736">
        <v>45662.840892359782</v>
      </c>
      <c r="Q71" s="735">
        <f t="shared" si="0"/>
        <v>4.3814636587596913E-3</v>
      </c>
    </row>
    <row r="72" spans="1:17">
      <c r="A72" s="656">
        <v>1975</v>
      </c>
      <c r="B72" s="658">
        <f>avgfiinc!F64</f>
        <v>43162.22018804642</v>
      </c>
      <c r="C72" s="90">
        <f>avgfiinc!BH64</f>
        <v>31766.463658722419</v>
      </c>
      <c r="D72" s="73">
        <f>avgfiinc!AW64</f>
        <v>10155.202690304201</v>
      </c>
      <c r="E72" s="215">
        <f>avgfiinc!BI64</f>
        <v>34439.727447686426</v>
      </c>
      <c r="F72" s="90">
        <f>avgfiinc!R64</f>
        <v>145724.02895196236</v>
      </c>
      <c r="G72" s="73">
        <f>avgfiinc!X64</f>
        <v>192440.95062992643</v>
      </c>
      <c r="H72" s="345">
        <f>avgfiinc!AD64</f>
        <v>389815.92932829342</v>
      </c>
      <c r="I72" s="73">
        <f>avgfiinc!AJ64</f>
        <v>532844.34178481367</v>
      </c>
      <c r="J72" s="345">
        <f>avgfiinc!AP64</f>
        <v>1129225.2546710433</v>
      </c>
      <c r="K72" s="73">
        <f>avgfiinc!AV64</f>
        <v>3714301.971630225</v>
      </c>
      <c r="L72" s="358"/>
      <c r="O72" s="529"/>
      <c r="P72" s="736">
        <v>43314.311837201967</v>
      </c>
      <c r="Q72" s="735">
        <f t="shared" si="0"/>
        <v>3.5113486213791843E-3</v>
      </c>
    </row>
    <row r="73" spans="1:17">
      <c r="A73" s="656">
        <v>1976</v>
      </c>
      <c r="B73" s="658">
        <f>avgfiinc!F65</f>
        <v>44605.376172721975</v>
      </c>
      <c r="C73" s="90">
        <f>avgfiinc!BH65</f>
        <v>32831.91340705027</v>
      </c>
      <c r="D73" s="73">
        <f>avgfiinc!AW65</f>
        <v>10545.142352617548</v>
      </c>
      <c r="E73" s="215">
        <f>avgfiinc!BI65</f>
        <v>35739.922639571079</v>
      </c>
      <c r="F73" s="90">
        <f>avgfiinc!R65</f>
        <v>150566.54106376728</v>
      </c>
      <c r="G73" s="73">
        <f>avgfiinc!X65</f>
        <v>198684.91061900803</v>
      </c>
      <c r="H73" s="345">
        <f>avgfiinc!AD65</f>
        <v>401821.35905472317</v>
      </c>
      <c r="I73" s="73">
        <f>avgfiinc!AJ65</f>
        <v>549485.08188936312</v>
      </c>
      <c r="J73" s="345">
        <f>avgfiinc!AP65</f>
        <v>1172899.5911873963</v>
      </c>
      <c r="K73" s="73">
        <f>avgfiinc!AV65</f>
        <v>3892277.5569652631</v>
      </c>
      <c r="L73" s="358"/>
      <c r="O73" s="529"/>
      <c r="P73" s="736">
        <v>44725.106255873477</v>
      </c>
      <c r="Q73" s="735">
        <f t="shared" si="0"/>
        <v>2.6770217708712266E-3</v>
      </c>
    </row>
    <row r="74" spans="1:17">
      <c r="A74" s="656">
        <v>1977</v>
      </c>
      <c r="B74" s="658">
        <f>avgfiinc!F66</f>
        <v>45403.229240466077</v>
      </c>
      <c r="C74" s="90">
        <f>avgfiinc!BH66</f>
        <v>33396.891534467046</v>
      </c>
      <c r="D74" s="73">
        <f>avgfiinc!AW66</f>
        <v>10804.552060701959</v>
      </c>
      <c r="E74" s="215">
        <f>avgfiinc!BI66</f>
        <v>36513.197369694666</v>
      </c>
      <c r="F74" s="90">
        <f>avgfiinc!R66</f>
        <v>153460.26859445733</v>
      </c>
      <c r="G74" s="73">
        <f>avgfiinc!X66</f>
        <v>202622.88466415615</v>
      </c>
      <c r="H74" s="345">
        <f>avgfiinc!AD66</f>
        <v>411261.14043789421</v>
      </c>
      <c r="I74" s="73">
        <f>avgfiinc!AJ66</f>
        <v>563847.00067303982</v>
      </c>
      <c r="J74" s="345">
        <f>avgfiinc!AP66</f>
        <v>1210803.8761260628</v>
      </c>
      <c r="K74" s="73">
        <f>avgfiinc!AV66</f>
        <v>4021497.2902047606</v>
      </c>
      <c r="L74" s="358"/>
      <c r="O74" s="529"/>
      <c r="P74" s="736">
        <v>45403.106775293229</v>
      </c>
      <c r="Q74" s="735">
        <f t="shared" si="0"/>
        <v>-2.6972861891174629E-6</v>
      </c>
    </row>
    <row r="75" spans="1:17">
      <c r="A75" s="656">
        <v>1978</v>
      </c>
      <c r="B75" s="658">
        <f>avgfiinc!F67</f>
        <v>46489.466753136636</v>
      </c>
      <c r="C75" s="90">
        <f>avgfiinc!BH67</f>
        <v>34090.306319805393</v>
      </c>
      <c r="D75" s="73">
        <f>avgfiinc!AW67</f>
        <v>11137.64430378199</v>
      </c>
      <c r="E75" s="215">
        <f>avgfiinc!BI67</f>
        <v>37367.893662499657</v>
      </c>
      <c r="F75" s="90">
        <f>avgfiinc!R67</f>
        <v>158081.91065311778</v>
      </c>
      <c r="G75" s="73">
        <f>avgfiinc!X67</f>
        <v>209651.07687819994</v>
      </c>
      <c r="H75" s="345">
        <f>avgfiinc!AD67</f>
        <v>432743.67027752066</v>
      </c>
      <c r="I75" s="73">
        <f>avgfiinc!AJ67</f>
        <v>599804.95569890155</v>
      </c>
      <c r="J75" s="345">
        <f>avgfiinc!AP67</f>
        <v>1329032.8075022842</v>
      </c>
      <c r="K75" s="73">
        <f>avgfiinc!AV67</f>
        <v>4617823.6681869403</v>
      </c>
      <c r="L75" s="358"/>
      <c r="O75" s="529"/>
      <c r="P75" s="736">
        <v>46577.7411887868</v>
      </c>
      <c r="Q75" s="735">
        <f t="shared" ref="Q75:Q109" si="1">(P75-B75)/P75</f>
        <v>1.8952064526352708E-3</v>
      </c>
    </row>
    <row r="76" spans="1:17">
      <c r="A76" s="659">
        <v>1979</v>
      </c>
      <c r="B76" s="660">
        <f>avgfiinc!F68</f>
        <v>47639.711698125757</v>
      </c>
      <c r="C76" s="80">
        <f>avgfiinc!BH68</f>
        <v>34668.490684644166</v>
      </c>
      <c r="D76" s="79">
        <f>avgfiinc!AW68</f>
        <v>11451.883528252178</v>
      </c>
      <c r="E76" s="216">
        <f>avgfiinc!BI68</f>
        <v>38014.011541439868</v>
      </c>
      <c r="F76" s="80">
        <f>avgfiinc!R68</f>
        <v>164380.70081946006</v>
      </c>
      <c r="G76" s="79">
        <f>avgfiinc!X68</f>
        <v>220886.16031582863</v>
      </c>
      <c r="H76" s="346">
        <f>avgfiinc!AD68</f>
        <v>478252.37832102017</v>
      </c>
      <c r="I76" s="79">
        <f>avgfiinc!AJ68</f>
        <v>680997.31896693259</v>
      </c>
      <c r="J76" s="346">
        <f>avgfiinc!AP68</f>
        <v>1641195.2628473903</v>
      </c>
      <c r="K76" s="79">
        <f>avgfiinc!AV68</f>
        <v>6508980.7368711196</v>
      </c>
      <c r="L76" s="359"/>
      <c r="O76" s="529"/>
      <c r="P76" s="736">
        <v>47699.463962294933</v>
      </c>
      <c r="Q76" s="735">
        <f t="shared" si="1"/>
        <v>1.2526820891825582E-3</v>
      </c>
    </row>
    <row r="77" spans="1:17">
      <c r="A77" s="656">
        <v>1980</v>
      </c>
      <c r="B77" s="658">
        <f>avgfiinc!F69</f>
        <v>47104.826597766274</v>
      </c>
      <c r="C77" s="74">
        <f>avgfiinc!BH69</f>
        <v>34063.518823030499</v>
      </c>
      <c r="D77" s="73">
        <f>avgfiinc!AW69</f>
        <v>10847.789125318795</v>
      </c>
      <c r="E77" s="215">
        <f>avgfiinc!BI69</f>
        <v>37929.400780654702</v>
      </c>
      <c r="F77" s="74">
        <f>avgfiinc!R69</f>
        <v>164476.59657038824</v>
      </c>
      <c r="G77" s="73">
        <f>avgfiinc!X69</f>
        <v>220723.68772302993</v>
      </c>
      <c r="H77" s="345">
        <f>avgfiinc!AD69</f>
        <v>476381.96186853707</v>
      </c>
      <c r="I77" s="73">
        <f>avgfiinc!AJ69</f>
        <v>677526.20505838271</v>
      </c>
      <c r="J77" s="345">
        <f>avgfiinc!AP69</f>
        <v>1606988.7784349532</v>
      </c>
      <c r="K77" s="73">
        <f>avgfiinc!AV69</f>
        <v>5988430.547609034</v>
      </c>
      <c r="L77" s="358"/>
      <c r="O77" s="529"/>
      <c r="P77" s="736">
        <v>47194.449338838102</v>
      </c>
      <c r="Q77" s="735">
        <f t="shared" si="1"/>
        <v>1.8990102083482417E-3</v>
      </c>
    </row>
    <row r="78" spans="1:17">
      <c r="A78" s="656">
        <v>1981</v>
      </c>
      <c r="B78" s="658">
        <f>avgfiinc!F70</f>
        <v>46585.993698495222</v>
      </c>
      <c r="C78" s="74">
        <f>avgfiinc!BH70</f>
        <v>33720.514039102891</v>
      </c>
      <c r="D78" s="73">
        <f>avgfiinc!AW70</f>
        <v>10493.325529696705</v>
      </c>
      <c r="E78" s="215">
        <f>avgfiinc!BI70</f>
        <v>37840.38088273818</v>
      </c>
      <c r="F78" s="74">
        <f>avgfiinc!R70</f>
        <v>162375.31063302621</v>
      </c>
      <c r="G78" s="73">
        <f>avgfiinc!X70</f>
        <v>216652.40375707034</v>
      </c>
      <c r="H78" s="345">
        <f>avgfiinc!AD70</f>
        <v>465764.4240155631</v>
      </c>
      <c r="I78" s="73">
        <f>avgfiinc!AJ70</f>
        <v>666615.48116449476</v>
      </c>
      <c r="J78" s="345">
        <f>avgfiinc!AP70</f>
        <v>1620604.9755345648</v>
      </c>
      <c r="K78" s="73">
        <f>avgfiinc!AV70</f>
        <v>6180657.594889448</v>
      </c>
      <c r="L78" s="358"/>
      <c r="O78" s="529"/>
      <c r="P78" s="736">
        <v>46705.120837217517</v>
      </c>
      <c r="Q78" s="735">
        <f t="shared" si="1"/>
        <v>2.5506226423755917E-3</v>
      </c>
    </row>
    <row r="79" spans="1:17">
      <c r="A79" s="656">
        <v>1982</v>
      </c>
      <c r="B79" s="658">
        <f>avgfiinc!F71</f>
        <v>45633.341158414434</v>
      </c>
      <c r="C79" s="74">
        <f>avgfiinc!BH71</f>
        <v>32437.728910871516</v>
      </c>
      <c r="D79" s="73">
        <f>avgfiinc!AW71</f>
        <v>9637.7245275039641</v>
      </c>
      <c r="E79" s="215">
        <f>avgfiinc!BI71</f>
        <v>37057.260839793307</v>
      </c>
      <c r="F79" s="74">
        <f>avgfiinc!R71</f>
        <v>164393.85138630064</v>
      </c>
      <c r="G79" s="73">
        <f>avgfiinc!X71</f>
        <v>221813.13975473636</v>
      </c>
      <c r="H79" s="345">
        <f>avgfiinc!AD71</f>
        <v>497568.88217001455</v>
      </c>
      <c r="I79" s="73">
        <f>avgfiinc!AJ71</f>
        <v>731243.3215214127</v>
      </c>
      <c r="J79" s="345">
        <f>avgfiinc!AP71</f>
        <v>1900204.2194238722</v>
      </c>
      <c r="K79" s="73">
        <f>avgfiinc!AV71</f>
        <v>7843942.9708865294</v>
      </c>
      <c r="L79" s="358"/>
      <c r="O79" s="529"/>
      <c r="P79" s="736">
        <v>45813.388011378425</v>
      </c>
      <c r="Q79" s="735">
        <f t="shared" si="1"/>
        <v>3.9300051967183442E-3</v>
      </c>
    </row>
    <row r="80" spans="1:17">
      <c r="A80" s="656">
        <v>1983</v>
      </c>
      <c r="B80" s="658">
        <f>avgfiinc!F72</f>
        <v>45787.295582010389</v>
      </c>
      <c r="C80" s="74">
        <f>avgfiinc!BH72</f>
        <v>32006.06379976793</v>
      </c>
      <c r="D80" s="73">
        <f>avgfiinc!AW72</f>
        <v>9259.5406626731692</v>
      </c>
      <c r="E80" s="215">
        <f>avgfiinc!BI72</f>
        <v>37024.153880685793</v>
      </c>
      <c r="F80" s="74">
        <f>avgfiinc!R72</f>
        <v>169818.38162219251</v>
      </c>
      <c r="G80" s="73">
        <f>avgfiinc!X72</f>
        <v>231520.12318555731</v>
      </c>
      <c r="H80" s="345">
        <f>avgfiinc!AD72</f>
        <v>531309.66613297118</v>
      </c>
      <c r="I80" s="73">
        <f>avgfiinc!AJ72</f>
        <v>790671.48801935557</v>
      </c>
      <c r="J80" s="345">
        <f>avgfiinc!AP72</f>
        <v>2098195.5245206384</v>
      </c>
      <c r="K80" s="73">
        <f>avgfiinc!AV72</f>
        <v>8520963.9631303586</v>
      </c>
      <c r="L80" s="358"/>
      <c r="O80" s="529"/>
      <c r="P80" s="736">
        <v>46007.108509478574</v>
      </c>
      <c r="Q80" s="735">
        <f t="shared" si="1"/>
        <v>4.7778035740476564E-3</v>
      </c>
    </row>
    <row r="81" spans="1:17">
      <c r="A81" s="656">
        <v>1984</v>
      </c>
      <c r="B81" s="658">
        <f>avgfiinc!F73</f>
        <v>47458.545712818261</v>
      </c>
      <c r="C81" s="74">
        <f>avgfiinc!BH73</f>
        <v>33047.904693538068</v>
      </c>
      <c r="D81" s="73">
        <f>avgfiinc!AW73</f>
        <v>9697.0645089376685</v>
      </c>
      <c r="E81" s="215">
        <f>avgfiinc!BI73</f>
        <v>38159.950359839255</v>
      </c>
      <c r="F81" s="74">
        <f>avgfiinc!R73</f>
        <v>177154.31488634</v>
      </c>
      <c r="G81" s="73">
        <f>avgfiinc!X73</f>
        <v>243366.62004612049</v>
      </c>
      <c r="H81" s="345">
        <f>avgfiinc!AD73</f>
        <v>570686.509035978</v>
      </c>
      <c r="I81" s="73">
        <f>avgfiinc!AJ73</f>
        <v>859315.05584411556</v>
      </c>
      <c r="J81" s="345">
        <f>avgfiinc!AP73</f>
        <v>2358968.6785187786</v>
      </c>
      <c r="K81" s="73">
        <f>avgfiinc!AV73</f>
        <v>10171316.059951713</v>
      </c>
      <c r="L81" s="358"/>
      <c r="O81" s="529"/>
      <c r="P81" s="736">
        <v>47705.853784592618</v>
      </c>
      <c r="Q81" s="735">
        <f t="shared" si="1"/>
        <v>5.1840194054808006E-3</v>
      </c>
    </row>
    <row r="82" spans="1:17">
      <c r="A82" s="656">
        <v>1985</v>
      </c>
      <c r="B82" s="658">
        <f>avgfiinc!F74</f>
        <v>48783.875468082777</v>
      </c>
      <c r="C82" s="74">
        <f>avgfiinc!BH74</f>
        <v>33565.218496881098</v>
      </c>
      <c r="D82" s="73">
        <f>avgfiinc!AW74</f>
        <v>9891.1979782219314</v>
      </c>
      <c r="E82" s="215">
        <f>avgfiinc!BI74</f>
        <v>38895.836103642381</v>
      </c>
      <c r="F82" s="74">
        <f>avgfiinc!R74</f>
        <v>185751.78820889792</v>
      </c>
      <c r="G82" s="73">
        <f>avgfiinc!X74</f>
        <v>257805.86877225625</v>
      </c>
      <c r="H82" s="345">
        <f>avgfiinc!AD74</f>
        <v>618912.26297858777</v>
      </c>
      <c r="I82" s="73">
        <f>avgfiinc!AJ74</f>
        <v>937962.82809101266</v>
      </c>
      <c r="J82" s="345">
        <f>avgfiinc!AP74</f>
        <v>2581957.3929801933</v>
      </c>
      <c r="K82" s="73">
        <f>avgfiinc!AV74</f>
        <v>10825500.403000642</v>
      </c>
      <c r="L82" s="358"/>
      <c r="O82" s="529"/>
      <c r="P82" s="736">
        <v>49008.657534157843</v>
      </c>
      <c r="Q82" s="735">
        <f t="shared" si="1"/>
        <v>4.5865787267973662E-3</v>
      </c>
    </row>
    <row r="83" spans="1:17">
      <c r="A83" s="656">
        <v>1986</v>
      </c>
      <c r="B83" s="658">
        <f>avgfiinc!F75</f>
        <v>51681.252177656919</v>
      </c>
      <c r="C83" s="74">
        <f>avgfiinc!BH75</f>
        <v>34050.39532948647</v>
      </c>
      <c r="D83" s="73">
        <f>avgfiinc!AW75</f>
        <v>9799.9804056406319</v>
      </c>
      <c r="E83" s="215">
        <f>avgfiinc!BI75</f>
        <v>40010.518094605133</v>
      </c>
      <c r="F83" s="74">
        <f>avgfiinc!R75</f>
        <v>210358.96381119089</v>
      </c>
      <c r="G83" s="73">
        <f>avgfiinc!X75</f>
        <v>302306.23477082275</v>
      </c>
      <c r="H83" s="345">
        <f>avgfiinc!AD75</f>
        <v>790921.98610686488</v>
      </c>
      <c r="I83" s="73">
        <f>avgfiinc!AJ75</f>
        <v>1237748.9757538864</v>
      </c>
      <c r="J83" s="345">
        <f>avgfiinc!AP75</f>
        <v>3664335.5814157124</v>
      </c>
      <c r="K83" s="73">
        <f>avgfiinc!AV75</f>
        <v>17097028.667833287</v>
      </c>
      <c r="L83" s="358"/>
      <c r="O83" s="529"/>
      <c r="P83" s="736">
        <v>52392.186753982169</v>
      </c>
      <c r="Q83" s="735">
        <f t="shared" si="1"/>
        <v>1.3569477060837007E-2</v>
      </c>
    </row>
    <row r="84" spans="1:17">
      <c r="A84" s="656">
        <v>1987</v>
      </c>
      <c r="B84" s="658">
        <f>avgfiinc!F76</f>
        <v>50113.205834492757</v>
      </c>
      <c r="C84" s="74">
        <f>avgfiinc!BH76</f>
        <v>34182.537538073695</v>
      </c>
      <c r="D84" s="73">
        <f>avgfiinc!AW76</f>
        <v>9956.387712867494</v>
      </c>
      <c r="E84" s="215">
        <f>avgfiinc!BI76</f>
        <v>40388.061676499987</v>
      </c>
      <c r="F84" s="74">
        <f>avgfiinc!R76</f>
        <v>193489.22050226433</v>
      </c>
      <c r="G84" s="73">
        <f>avgfiinc!X76</f>
        <v>269404.97071450879</v>
      </c>
      <c r="H84" s="345">
        <f>avgfiinc!AD76</f>
        <v>644501.16114136716</v>
      </c>
      <c r="I84" s="73">
        <f>avgfiinc!AJ76</f>
        <v>960553.94524622418</v>
      </c>
      <c r="J84" s="345">
        <f>avgfiinc!AP76</f>
        <v>2486317.5810989724</v>
      </c>
      <c r="K84" s="73">
        <f>avgfiinc!AV76</f>
        <v>9665858.3365098927</v>
      </c>
      <c r="L84" s="358"/>
      <c r="O84" s="529"/>
      <c r="P84" s="736">
        <v>50279.858356501427</v>
      </c>
      <c r="Q84" s="735">
        <f t="shared" si="1"/>
        <v>3.3144986373479044E-3</v>
      </c>
    </row>
    <row r="85" spans="1:17">
      <c r="A85" s="656">
        <v>1988</v>
      </c>
      <c r="B85" s="658">
        <f>avgfiinc!F77</f>
        <v>52605.437680103329</v>
      </c>
      <c r="C85" s="74">
        <f>avgfiinc!BH77</f>
        <v>34471.149440788984</v>
      </c>
      <c r="D85" s="73">
        <f>avgfiinc!AW77</f>
        <v>10164.859361815068</v>
      </c>
      <c r="E85" s="215">
        <f>avgfiinc!BI77</f>
        <v>41024.346413980864</v>
      </c>
      <c r="F85" s="74">
        <f>avgfiinc!R77</f>
        <v>215814.03183393241</v>
      </c>
      <c r="G85" s="73">
        <f>avgfiinc!X77</f>
        <v>311818.17422643717</v>
      </c>
      <c r="H85" s="345">
        <f>avgfiinc!AD77</f>
        <v>826024.31408583536</v>
      </c>
      <c r="I85" s="73">
        <f>avgfiinc!AJ77</f>
        <v>1287841.4022173488</v>
      </c>
      <c r="J85" s="345">
        <f>avgfiinc!AP77</f>
        <v>3612445.0433853278</v>
      </c>
      <c r="K85" s="73">
        <f>avgfiinc!AV77</f>
        <v>15178239.659476977</v>
      </c>
      <c r="L85" s="358"/>
      <c r="O85" s="529"/>
      <c r="P85" s="736">
        <v>52840.874293136716</v>
      </c>
      <c r="Q85" s="735">
        <f t="shared" si="1"/>
        <v>4.4555775464140517E-3</v>
      </c>
    </row>
    <row r="86" spans="1:17">
      <c r="A86" s="659">
        <v>1989</v>
      </c>
      <c r="B86" s="660">
        <f>avgfiinc!F78</f>
        <v>52264.078070396696</v>
      </c>
      <c r="C86" s="80">
        <f>avgfiinc!BH78</f>
        <v>34538.159156704096</v>
      </c>
      <c r="D86" s="79">
        <f>avgfiinc!AW78</f>
        <v>10344.943847647079</v>
      </c>
      <c r="E86" s="216">
        <f>avgfiinc!BI78</f>
        <v>41436.991728674962</v>
      </c>
      <c r="F86" s="80">
        <f>avgfiinc!R78</f>
        <v>211797.34829363012</v>
      </c>
      <c r="G86" s="79">
        <f>avgfiinc!X78</f>
        <v>302560.10167949653</v>
      </c>
      <c r="H86" s="346">
        <f>avgfiinc!AD78</f>
        <v>770061.72825819312</v>
      </c>
      <c r="I86" s="79">
        <f>avgfiinc!AJ78</f>
        <v>1177272.6089799872</v>
      </c>
      <c r="J86" s="346">
        <f>avgfiinc!AP78</f>
        <v>3185207.7850601831</v>
      </c>
      <c r="K86" s="79">
        <f>avgfiinc!AV78</f>
        <v>13051712.266350944</v>
      </c>
      <c r="L86" s="359"/>
      <c r="O86" s="529"/>
      <c r="P86" s="736">
        <v>52465.133482814534</v>
      </c>
      <c r="Q86" s="735">
        <f t="shared" si="1"/>
        <v>3.832171941079605E-3</v>
      </c>
    </row>
    <row r="87" spans="1:17">
      <c r="A87" s="656">
        <v>1990</v>
      </c>
      <c r="B87" s="658">
        <f>avgfiinc!F79</f>
        <v>51611.420318644407</v>
      </c>
      <c r="C87" s="74">
        <f>avgfiinc!BH79</f>
        <v>34136.415162321442</v>
      </c>
      <c r="D87" s="73">
        <f>avgfiinc!AW79</f>
        <v>10279.951460392558</v>
      </c>
      <c r="E87" s="215">
        <f>avgfiinc!BI79</f>
        <v>41278.604496505257</v>
      </c>
      <c r="F87" s="74">
        <f>avgfiinc!R79</f>
        <v>208886.46672555109</v>
      </c>
      <c r="G87" s="73">
        <f>avgfiinc!X79</f>
        <v>297745.94818376563</v>
      </c>
      <c r="H87" s="345">
        <f>avgfiinc!AD79</f>
        <v>753104.35228218744</v>
      </c>
      <c r="I87" s="73">
        <f>avgfiinc!AJ79</f>
        <v>1149455.3150991979</v>
      </c>
      <c r="J87" s="345">
        <f>avgfiinc!AP79</f>
        <v>3052726.2569566607</v>
      </c>
      <c r="K87" s="73">
        <f>avgfiinc!AV79</f>
        <v>12246618.33576368</v>
      </c>
      <c r="L87" s="358"/>
      <c r="O87" s="529"/>
      <c r="P87" s="736">
        <v>51952.22666729318</v>
      </c>
      <c r="Q87" s="735">
        <f t="shared" si="1"/>
        <v>6.5599950283426476E-3</v>
      </c>
    </row>
    <row r="88" spans="1:17">
      <c r="A88" s="656">
        <v>1991</v>
      </c>
      <c r="B88" s="658">
        <f>avgfiinc!F80</f>
        <v>50049.875954030394</v>
      </c>
      <c r="C88" s="74">
        <f>avgfiinc!BH80</f>
        <v>33316.071346583187</v>
      </c>
      <c r="D88" s="73">
        <f>avgfiinc!AW80</f>
        <v>9782.2360229167989</v>
      </c>
      <c r="E88" s="215">
        <f>avgfiinc!BI80</f>
        <v>40483.918197533327</v>
      </c>
      <c r="F88" s="74">
        <f>avgfiinc!R80</f>
        <v>200654.11742105521</v>
      </c>
      <c r="G88" s="73">
        <f>avgfiinc!X80</f>
        <v>282384.0472140343</v>
      </c>
      <c r="H88" s="345">
        <f>avgfiinc!AD80</f>
        <v>682808.1346513622</v>
      </c>
      <c r="I88" s="73">
        <f>avgfiinc!AJ80</f>
        <v>1018140.6711335476</v>
      </c>
      <c r="J88" s="345">
        <f>avgfiinc!AP80</f>
        <v>2602585.7723939437</v>
      </c>
      <c r="K88" s="73">
        <f>avgfiinc!AV80</f>
        <v>10026624.980403336</v>
      </c>
      <c r="L88" s="358"/>
      <c r="O88" s="529"/>
      <c r="P88" s="736">
        <v>50192.590972597813</v>
      </c>
      <c r="Q88" s="735">
        <f t="shared" si="1"/>
        <v>2.8433483070306556E-3</v>
      </c>
    </row>
    <row r="89" spans="1:17">
      <c r="A89" s="656">
        <v>1992</v>
      </c>
      <c r="B89" s="658">
        <f>avgfiinc!F81</f>
        <v>50538.57984276252</v>
      </c>
      <c r="C89" s="74">
        <f>avgfiinc!BH81</f>
        <v>32856.383185761479</v>
      </c>
      <c r="D89" s="73">
        <f>avgfiinc!AW81</f>
        <v>9312.1037145482624</v>
      </c>
      <c r="E89" s="215">
        <f>avgfiinc!BI81</f>
        <v>40350.397664331373</v>
      </c>
      <c r="F89" s="74">
        <f>avgfiinc!R81</f>
        <v>209678.34975577192</v>
      </c>
      <c r="G89" s="73">
        <f>avgfiinc!X81</f>
        <v>299753.72126529744</v>
      </c>
      <c r="H89" s="345">
        <f>avgfiinc!AD81</f>
        <v>758325.96508595266</v>
      </c>
      <c r="I89" s="73">
        <f>avgfiinc!AJ81</f>
        <v>1155906.8478143874</v>
      </c>
      <c r="J89" s="345">
        <f>avgfiinc!AP81</f>
        <v>3100173.7613068507</v>
      </c>
      <c r="K89" s="73">
        <f>avgfiinc!AV81</f>
        <v>12640602.039642245</v>
      </c>
      <c r="L89" s="358"/>
      <c r="O89" s="529"/>
      <c r="P89" s="736">
        <v>50719.007787870032</v>
      </c>
      <c r="Q89" s="735">
        <f t="shared" si="1"/>
        <v>3.5574028944364293E-3</v>
      </c>
    </row>
    <row r="90" spans="1:17">
      <c r="A90" s="656">
        <v>1993</v>
      </c>
      <c r="B90" s="658">
        <f>avgfiinc!F82</f>
        <v>49995.87691960443</v>
      </c>
      <c r="C90" s="74">
        <f>avgfiinc!BH82</f>
        <v>32548.170619550165</v>
      </c>
      <c r="D90" s="73">
        <f>avgfiinc!AW82</f>
        <v>9143.7546006730026</v>
      </c>
      <c r="E90" s="215">
        <f>avgfiinc!BI82</f>
        <v>40139.062032188427</v>
      </c>
      <c r="F90" s="74">
        <f>avgfiinc!R82</f>
        <v>207025.23362009283</v>
      </c>
      <c r="G90" s="73">
        <f>avgfiinc!X82</f>
        <v>294653.70297399128</v>
      </c>
      <c r="H90" s="345">
        <f>avgfiinc!AD82</f>
        <v>729997.2315377529</v>
      </c>
      <c r="I90" s="73">
        <f>avgfiinc!AJ82</f>
        <v>1103338.8782161293</v>
      </c>
      <c r="J90" s="345">
        <f>avgfiinc!AP82</f>
        <v>2925174.84762984</v>
      </c>
      <c r="K90" s="73">
        <f>avgfiinc!AV82</f>
        <v>11848842.527354026</v>
      </c>
      <c r="L90" s="358"/>
      <c r="O90" s="529"/>
      <c r="P90" s="736">
        <v>50245.140586848807</v>
      </c>
      <c r="Q90" s="735">
        <f t="shared" si="1"/>
        <v>4.9609507373857215E-3</v>
      </c>
    </row>
    <row r="91" spans="1:17">
      <c r="A91" s="656">
        <v>1994</v>
      </c>
      <c r="B91" s="658">
        <f>avgfiinc!F83</f>
        <v>50719.656491650319</v>
      </c>
      <c r="C91" s="74">
        <f>avgfiinc!BH83</f>
        <v>33007.677429121497</v>
      </c>
      <c r="D91" s="73">
        <f>avgfiinc!AW83</f>
        <v>9348.5199612449906</v>
      </c>
      <c r="E91" s="215">
        <f>avgfiinc!BI83</f>
        <v>40644.644277606756</v>
      </c>
      <c r="F91" s="74">
        <f>avgfiinc!R83</f>
        <v>210127.46805440972</v>
      </c>
      <c r="G91" s="73">
        <f>avgfiinc!X83</f>
        <v>299252.39925971831</v>
      </c>
      <c r="H91" s="345">
        <f>avgfiinc!AD83</f>
        <v>741345.58935468353</v>
      </c>
      <c r="I91" s="73">
        <f>avgfiinc!AJ83</f>
        <v>1117986.5659910825</v>
      </c>
      <c r="J91" s="345">
        <f>avgfiinc!AP83</f>
        <v>2966793.0241056513</v>
      </c>
      <c r="K91" s="73">
        <f>avgfiinc!AV83</f>
        <v>12013244.874660263</v>
      </c>
      <c r="L91" s="358"/>
      <c r="O91" s="529"/>
      <c r="P91" s="736">
        <v>50993.882592946546</v>
      </c>
      <c r="Q91" s="735">
        <f t="shared" si="1"/>
        <v>5.377627420237994E-3</v>
      </c>
    </row>
    <row r="92" spans="1:17">
      <c r="A92" s="656">
        <v>1995</v>
      </c>
      <c r="B92" s="658">
        <f>avgfiinc!F84</f>
        <v>52577.276492503705</v>
      </c>
      <c r="C92" s="74">
        <f>avgfiinc!BH84</f>
        <v>33728.677490823233</v>
      </c>
      <c r="D92" s="73">
        <f>avgfiinc!AW84</f>
        <v>9587.8211055464271</v>
      </c>
      <c r="E92" s="215">
        <f>avgfiinc!BI84</f>
        <v>41508.47049228019</v>
      </c>
      <c r="F92" s="74">
        <f>avgfiinc!R84</f>
        <v>222214.66750762795</v>
      </c>
      <c r="G92" s="73">
        <f>avgfiinc!X84</f>
        <v>319379.88700370223</v>
      </c>
      <c r="H92" s="345">
        <f>avgfiinc!AD84</f>
        <v>808782.72570817219</v>
      </c>
      <c r="I92" s="73">
        <f>avgfiinc!AJ84</f>
        <v>1230272.138515681</v>
      </c>
      <c r="J92" s="345">
        <f>avgfiinc!AP84</f>
        <v>3312464.0547247832</v>
      </c>
      <c r="K92" s="73">
        <f>avgfiinc!AV84</f>
        <v>13301913.774592262</v>
      </c>
      <c r="L92" s="358"/>
      <c r="O92" s="529"/>
      <c r="P92" s="736">
        <v>52867.317762222992</v>
      </c>
      <c r="Q92" s="735">
        <f t="shared" si="1"/>
        <v>5.4862111791595461E-3</v>
      </c>
    </row>
    <row r="93" spans="1:17">
      <c r="A93" s="656">
        <v>1996</v>
      </c>
      <c r="B93" s="658">
        <f>avgfiinc!F85</f>
        <v>54995.280105007383</v>
      </c>
      <c r="C93" s="74">
        <f>avgfiinc!BH85</f>
        <v>34497.454429453574</v>
      </c>
      <c r="D93" s="73">
        <f>avgfiinc!AW85</f>
        <v>9882.4039380420563</v>
      </c>
      <c r="E93" s="215">
        <f>avgfiinc!BI85</f>
        <v>42432.065562518794</v>
      </c>
      <c r="F93" s="74">
        <f>avgfiinc!R85</f>
        <v>239475.71118499158</v>
      </c>
      <c r="G93" s="73">
        <f>avgfiinc!X85</f>
        <v>350416.94289768557</v>
      </c>
      <c r="H93" s="345">
        <f>avgfiinc!AD85</f>
        <v>924848.11413996201</v>
      </c>
      <c r="I93" s="73">
        <f>avgfiinc!AJ85</f>
        <v>1433177.4946417056</v>
      </c>
      <c r="J93" s="345">
        <f>avgfiinc!AP85</f>
        <v>4038465.3635382135</v>
      </c>
      <c r="K93" s="73">
        <f>avgfiinc!AV85</f>
        <v>17288035.587895449</v>
      </c>
      <c r="L93" s="358"/>
      <c r="O93" s="529"/>
      <c r="P93" s="736">
        <v>55268.580408159447</v>
      </c>
      <c r="Q93" s="735">
        <f t="shared" si="1"/>
        <v>4.9449488503908777E-3</v>
      </c>
    </row>
    <row r="94" spans="1:17">
      <c r="A94" s="656">
        <v>1997</v>
      </c>
      <c r="B94" s="658">
        <f>avgfiinc!F86</f>
        <v>58279.43199292296</v>
      </c>
      <c r="C94" s="74">
        <f>avgfiinc!BH86</f>
        <v>35811.401331420544</v>
      </c>
      <c r="D94" s="73">
        <f>avgfiinc!AW86</f>
        <v>10333.683021975527</v>
      </c>
      <c r="E94" s="215">
        <f>avgfiinc!BI86</f>
        <v>43946.417406739572</v>
      </c>
      <c r="F94" s="74">
        <f>avgfiinc!R86</f>
        <v>260491.70794644466</v>
      </c>
      <c r="G94" s="73">
        <f>avgfiinc!X86</f>
        <v>387324.80094898824</v>
      </c>
      <c r="H94" s="345">
        <f>avgfiinc!AD86</f>
        <v>1056433.1067829563</v>
      </c>
      <c r="I94" s="73">
        <f>avgfiinc!AJ86</f>
        <v>1662552.6726985259</v>
      </c>
      <c r="J94" s="345">
        <f>avgfiinc!AP86</f>
        <v>4817478.8486132221</v>
      </c>
      <c r="K94" s="73">
        <f>avgfiinc!AV86</f>
        <v>20930627.253514703</v>
      </c>
      <c r="L94" s="358"/>
      <c r="O94" s="529"/>
      <c r="P94" s="736">
        <v>58579.589740394265</v>
      </c>
      <c r="Q94" s="735">
        <f t="shared" si="1"/>
        <v>5.1239305157565395E-3</v>
      </c>
    </row>
    <row r="95" spans="1:17">
      <c r="A95" s="656">
        <v>1998</v>
      </c>
      <c r="B95" s="658">
        <f>avgfiinc!F87</f>
        <v>61839.302270726446</v>
      </c>
      <c r="C95" s="74">
        <f>avgfiinc!BH87</f>
        <v>37399.319749439099</v>
      </c>
      <c r="D95" s="73">
        <f>avgfiinc!AW87</f>
        <v>10924.52381950601</v>
      </c>
      <c r="E95" s="215">
        <f>avgfiinc!BI87</f>
        <v>45758.922902002567</v>
      </c>
      <c r="F95" s="74">
        <f>avgfiinc!R87</f>
        <v>281799.14496231265</v>
      </c>
      <c r="G95" s="73">
        <f>avgfiinc!X87</f>
        <v>423762.02865785989</v>
      </c>
      <c r="H95" s="345">
        <f>avgfiinc!AD87</f>
        <v>1188321.9730244745</v>
      </c>
      <c r="I95" s="73">
        <f>avgfiinc!AJ87</f>
        <v>1891980.0009176419</v>
      </c>
      <c r="J95" s="345">
        <f>avgfiinc!AP87</f>
        <v>5622004.1790653141</v>
      </c>
      <c r="K95" s="73">
        <f>avgfiinc!AV87</f>
        <v>24755211.906345621</v>
      </c>
      <c r="L95" s="358"/>
      <c r="O95" s="529"/>
      <c r="P95" s="736">
        <v>62194.580599531713</v>
      </c>
      <c r="Q95" s="735">
        <f t="shared" si="1"/>
        <v>5.7123679487910556E-3</v>
      </c>
    </row>
    <row r="96" spans="1:17">
      <c r="A96" s="659">
        <v>1999</v>
      </c>
      <c r="B96" s="660">
        <f>avgfiinc!F88</f>
        <v>64991.151027801759</v>
      </c>
      <c r="C96" s="80">
        <f>avgfiinc!BH88</f>
        <v>38589.426489468999</v>
      </c>
      <c r="D96" s="79">
        <f>avgfiinc!AW88</f>
        <v>11259.221624876885</v>
      </c>
      <c r="E96" s="216">
        <f>avgfiinc!BI88</f>
        <v>47127.546901126079</v>
      </c>
      <c r="F96" s="80">
        <f>avgfiinc!R88</f>
        <v>302606.67187279661</v>
      </c>
      <c r="G96" s="79">
        <f>avgfiinc!X88</f>
        <v>459660.14178892632</v>
      </c>
      <c r="H96" s="346">
        <f>avgfiinc!AD88</f>
        <v>1316255.9786064527</v>
      </c>
      <c r="I96" s="79">
        <f>avgfiinc!AJ88</f>
        <v>2111904.5595463822</v>
      </c>
      <c r="J96" s="346">
        <f>avgfiinc!AP88</f>
        <v>6381653.6416847249</v>
      </c>
      <c r="K96" s="79">
        <f>avgfiinc!AV88</f>
        <v>28572899.96709412</v>
      </c>
      <c r="L96" s="359"/>
      <c r="O96" s="529"/>
      <c r="P96" s="736">
        <v>65458.760983353393</v>
      </c>
      <c r="Q96" s="735">
        <f t="shared" si="1"/>
        <v>7.143580913035465E-3</v>
      </c>
    </row>
    <row r="97" spans="1:19">
      <c r="A97" s="661">
        <v>2000</v>
      </c>
      <c r="B97" s="662">
        <f>avgfiinc!F89</f>
        <v>67720.518161541142</v>
      </c>
      <c r="C97" s="86">
        <f>avgfiinc!BH89</f>
        <v>39344.987568432509</v>
      </c>
      <c r="D97" s="85">
        <f>avgfiinc!AW89</f>
        <v>11480.362096789348</v>
      </c>
      <c r="E97" s="218">
        <f>avgfiinc!BI89</f>
        <v>48296.50015079556</v>
      </c>
      <c r="F97" s="86">
        <f>avgfiinc!R89</f>
        <v>323100.29349951877</v>
      </c>
      <c r="G97" s="85">
        <f>avgfiinc!X89</f>
        <v>496551.75333817123</v>
      </c>
      <c r="H97" s="347">
        <f>avgfiinc!AD89</f>
        <v>1463457.9045555233</v>
      </c>
      <c r="I97" s="85">
        <f>avgfiinc!AJ89</f>
        <v>2382652.6042223452</v>
      </c>
      <c r="J97" s="347">
        <f>avgfiinc!AP89</f>
        <v>7415508.136840879</v>
      </c>
      <c r="K97" s="85">
        <f>avgfiinc!AV89</f>
        <v>34581478.662030406</v>
      </c>
      <c r="L97" s="360"/>
      <c r="O97" s="529"/>
      <c r="P97" s="736">
        <v>67785.6803338397</v>
      </c>
      <c r="Q97" s="735">
        <f t="shared" si="1"/>
        <v>9.6129701697525471E-4</v>
      </c>
    </row>
    <row r="98" spans="1:19">
      <c r="A98" s="656">
        <v>2001</v>
      </c>
      <c r="B98" s="658">
        <f>avgfiinc!F90</f>
        <v>63001.43399565341</v>
      </c>
      <c r="C98" s="74">
        <f>avgfiinc!BH90</f>
        <v>38375.875631263661</v>
      </c>
      <c r="D98" s="73">
        <f>avgfiinc!AW90</f>
        <v>11141.044668337185</v>
      </c>
      <c r="E98" s="215">
        <f>avgfiinc!BI90</f>
        <v>47717.066603733387</v>
      </c>
      <c r="F98" s="74">
        <f>avgfiinc!R90</f>
        <v>284631.45927516109</v>
      </c>
      <c r="G98" s="73">
        <f>avgfiinc!X90</f>
        <v>423195.46558293659</v>
      </c>
      <c r="H98" s="345">
        <f>avgfiinc!AD90</f>
        <v>1159091.5768795675</v>
      </c>
      <c r="I98" s="73">
        <f>avgfiinc!AJ90</f>
        <v>1830664.3413673057</v>
      </c>
      <c r="J98" s="345">
        <f>avgfiinc!AP90</f>
        <v>5345623.6923675817</v>
      </c>
      <c r="K98" s="73">
        <f>avgfiinc!AV90</f>
        <v>23639747.342276402</v>
      </c>
      <c r="L98" s="358"/>
      <c r="O98" s="529"/>
      <c r="P98" s="736">
        <v>63284.153381972523</v>
      </c>
      <c r="Q98" s="735">
        <f t="shared" si="1"/>
        <v>4.4674594066648329E-3</v>
      </c>
    </row>
    <row r="99" spans="1:19">
      <c r="A99" s="656">
        <v>2002</v>
      </c>
      <c r="B99" s="658">
        <f>avgfiinc!F91</f>
        <v>59619.068880578438</v>
      </c>
      <c r="C99" s="74">
        <f>avgfiinc!BH91</f>
        <v>36880.526834380391</v>
      </c>
      <c r="D99" s="73">
        <f>avgfiinc!AW91</f>
        <v>10480.986612490675</v>
      </c>
      <c r="E99" s="215">
        <f>avgfiinc!BI91</f>
        <v>46598.164396560205</v>
      </c>
      <c r="F99" s="74">
        <f>avgfiinc!R91</f>
        <v>264265.94729636074</v>
      </c>
      <c r="G99" s="73">
        <f>avgfiinc!X91</f>
        <v>387079.27486711292</v>
      </c>
      <c r="H99" s="345">
        <f>avgfiinc!AD91</f>
        <v>1019839.9476743031</v>
      </c>
      <c r="I99" s="73">
        <f>avgfiinc!AJ91</f>
        <v>1582280.6262038141</v>
      </c>
      <c r="J99" s="345">
        <f>avgfiinc!AP91</f>
        <v>4449325.3402476003</v>
      </c>
      <c r="K99" s="73">
        <f>avgfiinc!AV91</f>
        <v>19083586.555933863</v>
      </c>
      <c r="L99" s="358"/>
      <c r="O99" s="529"/>
      <c r="P99" s="736">
        <v>59927.868358173735</v>
      </c>
      <c r="Q99" s="735">
        <f t="shared" si="1"/>
        <v>5.152852688663662E-3</v>
      </c>
    </row>
    <row r="100" spans="1:19">
      <c r="A100" s="656">
        <v>2003</v>
      </c>
      <c r="B100" s="658">
        <f>avgfiinc!F92</f>
        <v>59339.855963131071</v>
      </c>
      <c r="C100" s="74">
        <f>avgfiinc!BH92</f>
        <v>36215.939644184436</v>
      </c>
      <c r="D100" s="73">
        <f>avgfiinc!AW92</f>
        <v>10148.976873600064</v>
      </c>
      <c r="E100" s="215">
        <f>avgfiinc!BI92</f>
        <v>46246.102086271116</v>
      </c>
      <c r="F100" s="74">
        <f>avgfiinc!R92</f>
        <v>267455.10283365077</v>
      </c>
      <c r="G100" s="73">
        <f>avgfiinc!X92</f>
        <v>393915.50774029188</v>
      </c>
      <c r="H100" s="345">
        <f>avgfiinc!AD92</f>
        <v>1055791.8640830298</v>
      </c>
      <c r="I100" s="73">
        <f>avgfiinc!AJ92</f>
        <v>1649794.5845892045</v>
      </c>
      <c r="J100" s="345">
        <f>avgfiinc!AP92</f>
        <v>4740551.3198540537</v>
      </c>
      <c r="K100" s="73">
        <f>avgfiinc!AV92</f>
        <v>21054220.848203961</v>
      </c>
      <c r="L100" s="358"/>
      <c r="O100" s="529"/>
      <c r="P100" s="736">
        <v>59638.194149210198</v>
      </c>
      <c r="Q100" s="735">
        <f t="shared" si="1"/>
        <v>5.0024684740236696E-3</v>
      </c>
    </row>
    <row r="101" spans="1:19">
      <c r="A101" s="656">
        <v>2004</v>
      </c>
      <c r="B101" s="658">
        <f>avgfiinc!F93</f>
        <v>62349.233922193984</v>
      </c>
      <c r="C101" s="74">
        <f>avgfiinc!BH93</f>
        <v>36752.216451232693</v>
      </c>
      <c r="D101" s="73">
        <f>avgfiinc!AW93</f>
        <v>10364.120133740103</v>
      </c>
      <c r="E101" s="215">
        <f>avgfiinc!BI93</f>
        <v>47106.282085358878</v>
      </c>
      <c r="F101" s="74">
        <f>avgfiinc!R93</f>
        <v>292722.39116084564</v>
      </c>
      <c r="G101" s="73">
        <f>avgfiinc!X93</f>
        <v>441368.21246063232</v>
      </c>
      <c r="H101" s="345">
        <f>avgfiinc!AD93</f>
        <v>1247936.8140948145</v>
      </c>
      <c r="I101" s="73">
        <f>avgfiinc!AJ93</f>
        <v>1992969.0712654118</v>
      </c>
      <c r="J101" s="345">
        <f>avgfiinc!AP93</f>
        <v>5974233.5899613537</v>
      </c>
      <c r="K101" s="73">
        <f>avgfiinc!AV93</f>
        <v>27371781.671133097</v>
      </c>
      <c r="L101" s="358"/>
      <c r="O101" s="529"/>
      <c r="P101" s="736">
        <v>62663.504879508509</v>
      </c>
      <c r="Q101" s="735">
        <f t="shared" si="1"/>
        <v>5.015215122722811E-3</v>
      </c>
    </row>
    <row r="102" spans="1:19">
      <c r="A102" s="656">
        <v>2005</v>
      </c>
      <c r="B102" s="658">
        <f>avgfiinc!F94</f>
        <v>65364.598535660116</v>
      </c>
      <c r="C102" s="74">
        <f>avgfiinc!BH94</f>
        <v>37116.534499661226</v>
      </c>
      <c r="D102" s="73">
        <f>avgfiinc!AW94</f>
        <v>10670.757223593284</v>
      </c>
      <c r="E102" s="215">
        <f>avgfiinc!BI94</f>
        <v>47534.828596746396</v>
      </c>
      <c r="F102" s="74">
        <f>avgfiinc!R94</f>
        <v>319597.17485965014</v>
      </c>
      <c r="G102" s="73">
        <f>avgfiinc!X94</f>
        <v>491697.48862335243</v>
      </c>
      <c r="H102" s="345">
        <f>avgfiinc!AD94</f>
        <v>1452004.8040645223</v>
      </c>
      <c r="I102" s="73">
        <f>avgfiinc!AJ94</f>
        <v>2354240.2960234485</v>
      </c>
      <c r="J102" s="345">
        <f>avgfiinc!AP94</f>
        <v>7269425.149584258</v>
      </c>
      <c r="K102" s="73">
        <f>avgfiinc!AV94</f>
        <v>33896715.367021173</v>
      </c>
      <c r="L102" s="358"/>
      <c r="O102" s="529"/>
      <c r="P102" s="736">
        <v>65674.745799934244</v>
      </c>
      <c r="Q102" s="735">
        <f t="shared" si="1"/>
        <v>4.7224737682112017E-3</v>
      </c>
    </row>
    <row r="103" spans="1:19">
      <c r="A103" s="656">
        <v>2006</v>
      </c>
      <c r="B103" s="658">
        <f>avgfiinc!F95</f>
        <v>67304.70566682372</v>
      </c>
      <c r="C103" s="74">
        <f>avgfiinc!BH95</f>
        <v>37592.073429640979</v>
      </c>
      <c r="D103" s="73">
        <f>avgfiinc!AW95</f>
        <v>10843.013384138787</v>
      </c>
      <c r="E103" s="215">
        <f>avgfiinc!BI95</f>
        <v>48439.6534548579</v>
      </c>
      <c r="F103" s="74">
        <f>avgfiinc!R95</f>
        <v>334718.39580146829</v>
      </c>
      <c r="G103" s="73">
        <f>avgfiinc!X95</f>
        <v>518612.3260818292</v>
      </c>
      <c r="H103" s="345">
        <f>avgfiinc!AD95</f>
        <v>1554759.2021577</v>
      </c>
      <c r="I103" s="73">
        <f>avgfiinc!AJ95</f>
        <v>2535444.7782330383</v>
      </c>
      <c r="J103" s="345">
        <f>avgfiinc!AP95</f>
        <v>7881136.848661446</v>
      </c>
      <c r="K103" s="73">
        <f>avgfiinc!AV95</f>
        <v>37033459.097764373</v>
      </c>
      <c r="L103" s="358"/>
      <c r="O103" s="529"/>
      <c r="P103" s="736">
        <v>67598.249595998146</v>
      </c>
      <c r="Q103" s="735">
        <f t="shared" si="1"/>
        <v>4.3424782583690444E-3</v>
      </c>
    </row>
    <row r="104" spans="1:19">
      <c r="A104" s="656">
        <v>2007</v>
      </c>
      <c r="B104" s="658">
        <f>avgfiinc!F96</f>
        <v>69629.067392699581</v>
      </c>
      <c r="C104" s="74">
        <f>avgfiinc!BH96</f>
        <v>38467.202283200844</v>
      </c>
      <c r="D104" s="73">
        <f>avgfiinc!AW96</f>
        <v>11026.104597893016</v>
      </c>
      <c r="E104" s="215">
        <f>avgfiinc!BI96</f>
        <v>49464.445500581656</v>
      </c>
      <c r="F104" s="74">
        <f>avgfiinc!R96</f>
        <v>350085.85337818816</v>
      </c>
      <c r="G104" s="73">
        <f>avgfiinc!X96</f>
        <v>546217.87353531027</v>
      </c>
      <c r="H104" s="345">
        <f>avgfiinc!AD96</f>
        <v>1662763.5316686735</v>
      </c>
      <c r="I104" s="73">
        <f>avgfiinc!AJ96</f>
        <v>2728971.9275611145</v>
      </c>
      <c r="J104" s="345">
        <f>avgfiinc!AP96</f>
        <v>8657023.3876773212</v>
      </c>
      <c r="K104" s="73">
        <f>avgfiinc!AV96</f>
        <v>42403045.629616328</v>
      </c>
      <c r="L104" s="358"/>
      <c r="O104" s="529"/>
      <c r="P104" s="736">
        <v>70111.437925696635</v>
      </c>
      <c r="Q104" s="735">
        <f t="shared" si="1"/>
        <v>6.8800547709243339E-3</v>
      </c>
    </row>
    <row r="105" spans="1:19">
      <c r="A105" s="656">
        <v>2008</v>
      </c>
      <c r="B105" s="658">
        <f>avgfiinc!F97</f>
        <v>64194.742767875134</v>
      </c>
      <c r="C105" s="74">
        <f>avgfiinc!BH97</f>
        <v>36599.122337400877</v>
      </c>
      <c r="D105" s="73">
        <f>avgfiinc!AW97</f>
        <v>9978.2267307128914</v>
      </c>
      <c r="E105" s="215">
        <f>avgfiinc!BI97</f>
        <v>48332.899282053011</v>
      </c>
      <c r="F105" s="74">
        <f>avgfiinc!R97</f>
        <v>312555.32664214348</v>
      </c>
      <c r="G105" s="73">
        <f>avgfiinc!X97</f>
        <v>474988.52917587414</v>
      </c>
      <c r="H105" s="345">
        <f>avgfiinc!AD97</f>
        <v>1365024.5899387577</v>
      </c>
      <c r="I105" s="73">
        <f>avgfiinc!AJ97</f>
        <v>2200057.7482174844</v>
      </c>
      <c r="J105" s="345">
        <f>avgfiinc!AP97</f>
        <v>6766263.8589297114</v>
      </c>
      <c r="K105" s="73">
        <f>avgfiinc!AV97</f>
        <v>32628733.206675727</v>
      </c>
      <c r="L105" s="358"/>
      <c r="O105" s="529"/>
      <c r="P105" s="736">
        <v>64307.107717903869</v>
      </c>
      <c r="Q105" s="735">
        <f t="shared" si="1"/>
        <v>1.7473177385250662E-3</v>
      </c>
    </row>
    <row r="106" spans="1:19">
      <c r="A106" s="659">
        <v>2009</v>
      </c>
      <c r="B106" s="663">
        <f>avgfiinc!F98</f>
        <v>57850.675244132159</v>
      </c>
      <c r="C106" s="80">
        <f>avgfiinc!BH98</f>
        <v>34010.200267034001</v>
      </c>
      <c r="D106" s="79">
        <f>avgfiinc!AW98</f>
        <v>8348.7191954138143</v>
      </c>
      <c r="E106" s="216">
        <f>avgfiinc!BI98</f>
        <v>45927.957682255816</v>
      </c>
      <c r="F106" s="80">
        <f>avgfiinc!R98</f>
        <v>272414.95003801555</v>
      </c>
      <c r="G106" s="81">
        <f>avgfiinc!X98</f>
        <v>401324.93580615602</v>
      </c>
      <c r="H106" s="348">
        <f>avgfiinc!AD98</f>
        <v>1068903.9264685037</v>
      </c>
      <c r="I106" s="79">
        <f>avgfiinc!AJ98</f>
        <v>1673286.3938472895</v>
      </c>
      <c r="J106" s="346">
        <f>avgfiinc!AP98</f>
        <v>4890138.0312695689</v>
      </c>
      <c r="K106" s="79">
        <f>avgfiinc!AV98</f>
        <v>22887954.127872977</v>
      </c>
      <c r="L106" s="359"/>
      <c r="O106" s="529"/>
      <c r="P106" s="736">
        <v>58046.900445985746</v>
      </c>
      <c r="Q106" s="735">
        <f t="shared" si="1"/>
        <v>3.3804595998399665E-3</v>
      </c>
    </row>
    <row r="107" spans="1:19">
      <c r="A107" s="656">
        <v>2010</v>
      </c>
      <c r="B107" s="664">
        <f>avgfiinc!F99</f>
        <v>59159.68247799277</v>
      </c>
      <c r="C107" s="74">
        <f>avgfiinc!BH99</f>
        <v>33784.806616446243</v>
      </c>
      <c r="D107" s="73">
        <f>avgfiinc!AW99</f>
        <v>8387.248505721489</v>
      </c>
      <c r="E107" s="215">
        <f>avgfiinc!BI99</f>
        <v>45929.323845465209</v>
      </c>
      <c r="F107" s="74">
        <f>avgfiinc!R99</f>
        <v>287533.56523191143</v>
      </c>
      <c r="G107" s="75">
        <f>avgfiinc!X99</f>
        <v>430693.05827040889</v>
      </c>
      <c r="H107" s="349">
        <f>avgfiinc!AD99</f>
        <v>1197576.7393197988</v>
      </c>
      <c r="I107" s="73">
        <f>avgfiinc!AJ99</f>
        <v>1910594.7719341267</v>
      </c>
      <c r="J107" s="345">
        <f>avgfiinc!AP99</f>
        <v>5812167.8261969909</v>
      </c>
      <c r="K107" s="73">
        <f>avgfiinc!AV99</f>
        <v>28649784.334356938</v>
      </c>
      <c r="L107" s="358"/>
      <c r="O107" s="529"/>
      <c r="P107" s="736">
        <v>59369.132855819102</v>
      </c>
      <c r="Q107" s="735">
        <f t="shared" si="1"/>
        <v>3.5279339237612281E-3</v>
      </c>
      <c r="R107" s="224">
        <f>(167.8-156.2)/156.2</f>
        <v>7.426376440460962E-2</v>
      </c>
      <c r="S107" s="224"/>
    </row>
    <row r="108" spans="1:19">
      <c r="A108" s="656">
        <v>2011</v>
      </c>
      <c r="B108" s="664">
        <f>avgfiinc!F100</f>
        <v>59212.233164927362</v>
      </c>
      <c r="C108" s="74">
        <f>avgfiinc!BH100</f>
        <v>33698.453392492425</v>
      </c>
      <c r="D108" s="73">
        <f>avgfiinc!AW100</f>
        <v>8350.6930199193521</v>
      </c>
      <c r="E108" s="215">
        <f>avgfiinc!BI100</f>
        <v>46165.318514480095</v>
      </c>
      <c r="F108" s="74">
        <f>avgfiinc!R100</f>
        <v>288836.25111684174</v>
      </c>
      <c r="G108" s="75">
        <f>avgfiinc!X100</f>
        <v>432249.10163835948</v>
      </c>
      <c r="H108" s="349">
        <f>avgfiinc!AD100</f>
        <v>1187869.2085875699</v>
      </c>
      <c r="I108" s="73">
        <f>avgfiinc!AJ100</f>
        <v>1878693.465730699</v>
      </c>
      <c r="J108" s="345">
        <f>avgfiinc!AP100</f>
        <v>5585556.887091402</v>
      </c>
      <c r="K108" s="73">
        <f>avgfiinc!AV100</f>
        <v>25929829.637118787</v>
      </c>
      <c r="L108" s="358"/>
      <c r="O108" s="529"/>
      <c r="P108" s="736">
        <v>59475.922169435478</v>
      </c>
      <c r="Q108" s="735">
        <f t="shared" si="1"/>
        <v>4.4335420938395372E-3</v>
      </c>
    </row>
    <row r="109" spans="1:19">
      <c r="A109" s="656">
        <v>2012</v>
      </c>
      <c r="B109" s="664">
        <f>avgfiinc!F101</f>
        <v>62382.071399348155</v>
      </c>
      <c r="C109" s="74">
        <f>avgfiinc!BH101</f>
        <v>33734.379246591292</v>
      </c>
      <c r="D109" s="73">
        <f>avgfiinc!AW101</f>
        <v>8438.7970890198176</v>
      </c>
      <c r="E109" s="215">
        <f>avgfiinc!BI101</f>
        <v>46446.726481568578</v>
      </c>
      <c r="F109" s="74">
        <f>avgfiinc!R101</f>
        <v>320211.30077415984</v>
      </c>
      <c r="G109" s="75">
        <f>avgfiinc!X101</f>
        <v>492963.72427113756</v>
      </c>
      <c r="H109" s="349">
        <f>avgfiinc!AD101</f>
        <v>1453535.420083639</v>
      </c>
      <c r="I109" s="73">
        <f>avgfiinc!AJ101</f>
        <v>2364657.0305507658</v>
      </c>
      <c r="J109" s="345">
        <f>avgfiinc!AP101</f>
        <v>7432723.7436177107</v>
      </c>
      <c r="K109" s="73">
        <f>avgfiinc!AV101</f>
        <v>36746441.430329137</v>
      </c>
      <c r="L109" s="358"/>
      <c r="O109" s="529"/>
      <c r="P109" s="736">
        <v>62809.082126310102</v>
      </c>
      <c r="Q109" s="735">
        <f t="shared" si="1"/>
        <v>6.79855066347287E-3</v>
      </c>
    </row>
    <row r="110" spans="1:19">
      <c r="A110" s="656">
        <v>2013</v>
      </c>
      <c r="B110" s="664">
        <f>avgfiinc!F102</f>
        <v>60232.535691375553</v>
      </c>
      <c r="C110" s="74">
        <f>avgfiinc!BH102</f>
        <v>33868.843770456442</v>
      </c>
      <c r="D110" s="73">
        <f>avgfiinc!AW102</f>
        <v>8595.4260998032678</v>
      </c>
      <c r="E110" s="215">
        <f>avgfiinc!BI102</f>
        <v>46866.907028317939</v>
      </c>
      <c r="F110" s="74">
        <f>avgfiinc!R102</f>
        <v>297505.76297964744</v>
      </c>
      <c r="G110" s="75">
        <f>avgfiinc!X102</f>
        <v>447267.186287519</v>
      </c>
      <c r="H110" s="349">
        <f>avgfiinc!AD102</f>
        <v>1231483.6991309247</v>
      </c>
      <c r="I110" s="73">
        <f>avgfiinc!AJ102</f>
        <v>1943294.2548626726</v>
      </c>
      <c r="J110" s="345">
        <f>avgfiinc!AP102</f>
        <v>5779428.9271508669</v>
      </c>
      <c r="K110" s="73">
        <f>avgfiinc!AV102</f>
        <v>27103114.085293993</v>
      </c>
      <c r="L110" s="358"/>
      <c r="O110" s="529"/>
      <c r="P110" s="98"/>
    </row>
    <row r="111" spans="1:19">
      <c r="A111" s="656">
        <v>2014</v>
      </c>
      <c r="B111" s="664">
        <f>avgfiinc!F103</f>
        <v>62901.272196870123</v>
      </c>
      <c r="C111" s="74">
        <f>avgfiinc!BH103</f>
        <v>34542.136356792726</v>
      </c>
      <c r="D111" s="73">
        <f>avgfiinc!AW103</f>
        <v>8973.3257293439419</v>
      </c>
      <c r="E111" s="215">
        <f>avgfiinc!BI103</f>
        <v>47764.654896795815</v>
      </c>
      <c r="F111" s="74">
        <f>avgfiinc!R103</f>
        <v>318133.4947575666</v>
      </c>
      <c r="G111" s="75">
        <f>avgfiinc!X103</f>
        <v>485003.3187476577</v>
      </c>
      <c r="H111" s="349">
        <f>avgfiinc!AD103</f>
        <v>1381206.9095302632</v>
      </c>
      <c r="I111" s="73">
        <f>avgfiinc!AJ103</f>
        <v>2208260.2582018897</v>
      </c>
      <c r="J111" s="345">
        <f>avgfiinc!AP103</f>
        <v>6749347.1788822282</v>
      </c>
      <c r="K111" s="73">
        <f>avgfiinc!AV103</f>
        <v>32430426.462882146</v>
      </c>
      <c r="L111" s="358"/>
    </row>
    <row r="112" spans="1:19">
      <c r="A112" s="656">
        <v>2015</v>
      </c>
      <c r="B112" s="665"/>
      <c r="C112" s="74"/>
      <c r="D112" s="73"/>
      <c r="E112" s="215"/>
      <c r="F112" s="74"/>
      <c r="G112" s="75"/>
      <c r="H112" s="72"/>
      <c r="I112" s="73"/>
      <c r="J112" s="74"/>
      <c r="K112" s="73"/>
      <c r="L112" s="358"/>
    </row>
    <row r="113" spans="1:12">
      <c r="A113" s="656">
        <v>2016</v>
      </c>
      <c r="B113" s="665"/>
      <c r="C113" s="74"/>
      <c r="D113" s="73"/>
      <c r="E113" s="215"/>
      <c r="F113" s="74"/>
      <c r="G113" s="75"/>
      <c r="H113" s="72"/>
      <c r="I113" s="73"/>
      <c r="J113" s="74"/>
      <c r="K113" s="73"/>
      <c r="L113" s="358"/>
    </row>
    <row r="114" spans="1:12">
      <c r="A114" s="656">
        <v>2017</v>
      </c>
      <c r="B114" s="665"/>
      <c r="C114" s="74"/>
      <c r="D114" s="73"/>
      <c r="E114" s="215"/>
      <c r="F114" s="74"/>
      <c r="G114" s="75"/>
      <c r="H114" s="72"/>
      <c r="I114" s="73"/>
      <c r="J114" s="74"/>
      <c r="K114" s="73"/>
      <c r="L114" s="358"/>
    </row>
    <row r="115" spans="1:12">
      <c r="A115" s="656">
        <v>2018</v>
      </c>
      <c r="B115" s="665"/>
      <c r="C115" s="74"/>
      <c r="D115" s="73"/>
      <c r="E115" s="215"/>
      <c r="F115" s="74"/>
      <c r="G115" s="75"/>
      <c r="H115" s="72"/>
      <c r="I115" s="73"/>
      <c r="J115" s="74"/>
      <c r="K115" s="73"/>
      <c r="L115" s="358"/>
    </row>
    <row r="116" spans="1:12">
      <c r="A116" s="656">
        <v>2019</v>
      </c>
      <c r="B116" s="665"/>
      <c r="C116" s="74"/>
      <c r="D116" s="73"/>
      <c r="E116" s="215"/>
      <c r="F116" s="74"/>
      <c r="G116" s="75"/>
      <c r="H116" s="72"/>
      <c r="I116" s="73"/>
      <c r="J116" s="74"/>
      <c r="K116" s="73"/>
      <c r="L116" s="358"/>
    </row>
    <row r="117" spans="1:12" ht="15.55" thickBot="1">
      <c r="A117" s="666">
        <v>2020</v>
      </c>
      <c r="B117" s="667"/>
      <c r="C117" s="67"/>
      <c r="D117" s="66"/>
      <c r="E117" s="219"/>
      <c r="F117" s="67"/>
      <c r="G117" s="68"/>
      <c r="H117" s="65"/>
      <c r="I117" s="66"/>
      <c r="J117" s="67"/>
      <c r="K117" s="66"/>
      <c r="L117" s="361"/>
    </row>
    <row r="118" spans="1:12" ht="16.100000000000001" thickTop="1">
      <c r="A118" s="64"/>
      <c r="B118" s="63"/>
      <c r="C118" s="63"/>
      <c r="D118" s="62"/>
      <c r="E118" s="61"/>
      <c r="F118" s="63"/>
      <c r="G118" s="63"/>
      <c r="H118" s="63"/>
      <c r="I118" s="63"/>
      <c r="J118" s="62"/>
      <c r="K118" s="62"/>
    </row>
    <row r="119" spans="1:12" ht="15.55">
      <c r="C119" s="60"/>
      <c r="F119" s="60"/>
      <c r="G119" s="60"/>
      <c r="H119" s="60"/>
      <c r="I119" s="60"/>
    </row>
    <row r="121" spans="1:12">
      <c r="A121" s="734" t="s">
        <v>1049</v>
      </c>
      <c r="B121" s="224">
        <f>(B77/B43)^(1/34)-1</f>
        <v>1.9301418044749274E-2</v>
      </c>
      <c r="C121" s="224">
        <f t="shared" ref="C121:L121" si="2">(C77/C43)^(1/34)-1</f>
        <v>2.013425042542849E-2</v>
      </c>
      <c r="D121" s="224" t="e">
        <f t="shared" si="2"/>
        <v>#DIV/0!</v>
      </c>
      <c r="E121" s="224" t="e">
        <f t="shared" si="2"/>
        <v>#DIV/0!</v>
      </c>
      <c r="F121" s="224">
        <f t="shared" si="2"/>
        <v>1.780993479690185E-2</v>
      </c>
      <c r="G121" s="224">
        <f t="shared" si="2"/>
        <v>1.5317895180285701E-2</v>
      </c>
      <c r="H121" s="224">
        <f t="shared" si="2"/>
        <v>1.1173807451148043E-2</v>
      </c>
      <c r="I121" s="224">
        <f t="shared" si="2"/>
        <v>1.0640434717931413E-2</v>
      </c>
      <c r="J121" s="224">
        <f t="shared" si="2"/>
        <v>1.1757598874476027E-2</v>
      </c>
      <c r="K121" s="224">
        <f t="shared" si="2"/>
        <v>1.489942110210607E-2</v>
      </c>
      <c r="L121" s="224" t="e">
        <f t="shared" si="2"/>
        <v>#DIV/0!</v>
      </c>
    </row>
    <row r="122" spans="1:12">
      <c r="A122" s="734" t="s">
        <v>1050</v>
      </c>
      <c r="B122" s="224">
        <f>(B110/B77)^(1/33)-1</f>
        <v>7.4774293623014465E-3</v>
      </c>
      <c r="C122" s="224">
        <f t="shared" ref="C122:L122" si="3">(C110/C77)^(1/33)-1</f>
        <v>-1.7366532468054974E-4</v>
      </c>
      <c r="D122" s="224">
        <f t="shared" si="3"/>
        <v>-7.0276467251586539E-3</v>
      </c>
      <c r="E122" s="224">
        <f t="shared" si="3"/>
        <v>6.4322733856243541E-3</v>
      </c>
      <c r="F122" s="224">
        <f t="shared" si="3"/>
        <v>1.8121797348315427E-2</v>
      </c>
      <c r="G122" s="224">
        <f t="shared" si="3"/>
        <v>2.1632000154378606E-2</v>
      </c>
      <c r="H122" s="224">
        <f t="shared" si="3"/>
        <v>2.9198614026820779E-2</v>
      </c>
      <c r="I122" s="224">
        <f t="shared" si="3"/>
        <v>3.244528324492757E-2</v>
      </c>
      <c r="J122" s="224">
        <f t="shared" si="3"/>
        <v>3.9548146913347182E-2</v>
      </c>
      <c r="K122" s="224">
        <f t="shared" si="3"/>
        <v>4.6814872317828327E-2</v>
      </c>
      <c r="L122" s="224" t="e">
        <f t="shared" si="3"/>
        <v>#DIV/0!</v>
      </c>
    </row>
    <row r="123" spans="1:12">
      <c r="A123" s="313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</row>
    <row r="124" spans="1:12">
      <c r="A124" s="223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</row>
  </sheetData>
  <mergeCells count="3">
    <mergeCell ref="A4:L4"/>
    <mergeCell ref="B7:L7"/>
    <mergeCell ref="B8:L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H141"/>
  <sheetViews>
    <sheetView workbookViewId="0">
      <pane xSplit="1" ySplit="8" topLeftCell="B9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10.83203125" defaultRowHeight="15.05"/>
  <cols>
    <col min="1" max="1" width="10.83203125" style="59"/>
    <col min="2" max="39" width="11.1640625" style="59" hidden="1" customWidth="1"/>
    <col min="40" max="45" width="11.1640625" style="59" customWidth="1"/>
    <col min="46" max="53" width="12.83203125" style="59" customWidth="1"/>
    <col min="54" max="59" width="12.83203125" style="59" hidden="1" customWidth="1"/>
    <col min="60" max="60" width="12.83203125" style="59" customWidth="1"/>
    <col min="61" max="16384" width="10.83203125" style="59"/>
  </cols>
  <sheetData>
    <row r="1" spans="1:60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0">
      <c r="I2" s="109"/>
    </row>
    <row r="3" spans="1:60" ht="15.55" thickBot="1"/>
    <row r="4" spans="1:60" ht="25" customHeight="1" thickTop="1">
      <c r="A4" s="1428" t="s">
        <v>762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0">
      <c r="A5" s="107"/>
      <c r="B5" s="48"/>
      <c r="C5" s="48"/>
      <c r="D5" s="48"/>
      <c r="E5" s="48"/>
      <c r="F5" s="48"/>
      <c r="G5" s="48"/>
      <c r="H5" s="48"/>
      <c r="I5" s="48"/>
      <c r="J5" s="48"/>
      <c r="K5" s="51"/>
      <c r="L5" s="51"/>
      <c r="M5" s="48"/>
      <c r="N5" s="4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0" ht="30.95" customHeight="1" thickBot="1">
      <c r="A6" s="107"/>
      <c r="B6" s="1434" t="s">
        <v>767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0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</row>
    <row r="8" spans="1:60" s="98" customFormat="1" ht="30.95" customHeight="1">
      <c r="A8" s="506"/>
      <c r="B8" s="379">
        <v>1962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</row>
    <row r="9" spans="1:60" s="98" customFormat="1" ht="15.05" customHeight="1">
      <c r="A9" s="507">
        <v>0</v>
      </c>
      <c r="B9" s="385"/>
      <c r="C9" s="385"/>
      <c r="D9" s="385"/>
      <c r="E9" s="385"/>
      <c r="F9" s="385"/>
      <c r="G9" s="385"/>
      <c r="H9" s="403"/>
      <c r="I9" s="393"/>
      <c r="J9" s="385"/>
      <c r="K9" s="385"/>
      <c r="L9" s="385"/>
      <c r="M9" s="385"/>
      <c r="N9" s="385"/>
      <c r="O9" s="405"/>
      <c r="P9" s="405"/>
      <c r="Q9" s="405"/>
      <c r="R9" s="405"/>
      <c r="S9" s="406"/>
      <c r="T9" s="405"/>
      <c r="U9" s="405"/>
      <c r="V9" s="405"/>
      <c r="W9" s="405"/>
      <c r="X9" s="405"/>
      <c r="Y9" s="405"/>
      <c r="Z9" s="405"/>
      <c r="AA9" s="405"/>
      <c r="AB9" s="405"/>
      <c r="AC9" s="406"/>
      <c r="AD9" s="405"/>
      <c r="AE9" s="405"/>
      <c r="AF9" s="405"/>
      <c r="AG9" s="405"/>
      <c r="AH9" s="405"/>
      <c r="AI9" s="405"/>
      <c r="AJ9" s="405"/>
      <c r="AK9" s="405"/>
      <c r="AL9" s="405"/>
      <c r="AM9" s="406"/>
      <c r="AN9" s="405"/>
      <c r="AO9" s="405"/>
      <c r="AP9" s="405"/>
      <c r="AQ9" s="405"/>
      <c r="AR9" s="405"/>
      <c r="AS9" s="405"/>
      <c r="AT9" s="405"/>
      <c r="AU9" s="405"/>
      <c r="AV9" s="405"/>
      <c r="AW9" s="406"/>
      <c r="AX9" s="405"/>
      <c r="AY9" s="405"/>
      <c r="AZ9" s="405"/>
      <c r="BA9" s="405"/>
      <c r="BB9" s="405"/>
      <c r="BC9" s="405"/>
      <c r="BD9" s="405"/>
      <c r="BE9" s="405"/>
      <c r="BF9" s="405"/>
      <c r="BG9" s="405"/>
      <c r="BH9" s="407"/>
    </row>
    <row r="10" spans="1:60" s="98" customFormat="1" ht="15.05" customHeight="1">
      <c r="A10" s="508">
        <v>1</v>
      </c>
      <c r="B10" s="343"/>
      <c r="C10" s="343"/>
      <c r="D10" s="404"/>
      <c r="E10" s="404"/>
      <c r="F10" s="343"/>
      <c r="G10" s="343"/>
      <c r="H10" s="404"/>
      <c r="I10" s="394"/>
      <c r="J10" s="343"/>
      <c r="K10" s="343"/>
      <c r="L10" s="343"/>
      <c r="M10" s="343"/>
      <c r="N10" s="343"/>
      <c r="O10" s="380"/>
      <c r="P10" s="380"/>
      <c r="Q10" s="380"/>
      <c r="R10" s="380"/>
      <c r="S10" s="408"/>
      <c r="T10" s="380"/>
      <c r="U10" s="380"/>
      <c r="V10" s="380"/>
      <c r="W10" s="380"/>
      <c r="X10" s="380"/>
      <c r="Y10" s="380"/>
      <c r="Z10" s="380"/>
      <c r="AA10" s="380"/>
      <c r="AB10" s="380"/>
      <c r="AC10" s="408"/>
      <c r="AD10" s="380"/>
      <c r="AE10" s="380"/>
      <c r="AF10" s="380"/>
      <c r="AG10" s="380"/>
      <c r="AH10" s="380"/>
      <c r="AI10" s="380"/>
      <c r="AJ10" s="380"/>
      <c r="AK10" s="380"/>
      <c r="AL10" s="380"/>
      <c r="AM10" s="408"/>
      <c r="AN10" s="380"/>
      <c r="AO10" s="380"/>
      <c r="AP10" s="380"/>
      <c r="AQ10" s="380"/>
      <c r="AR10" s="380"/>
      <c r="AS10" s="380"/>
      <c r="AT10" s="380"/>
      <c r="AU10" s="380"/>
      <c r="AV10" s="380"/>
      <c r="AW10" s="408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H10" s="409"/>
    </row>
    <row r="11" spans="1:60" s="98" customFormat="1" ht="15.05" customHeight="1">
      <c r="A11" s="508">
        <v>2</v>
      </c>
      <c r="B11" s="343"/>
      <c r="C11" s="343"/>
      <c r="D11" s="404"/>
      <c r="E11" s="404"/>
      <c r="F11" s="343"/>
      <c r="G11" s="343"/>
      <c r="H11" s="404"/>
      <c r="I11" s="394"/>
      <c r="J11" s="343"/>
      <c r="K11" s="343"/>
      <c r="L11" s="343"/>
      <c r="M11" s="343"/>
      <c r="N11" s="343"/>
      <c r="O11" s="380"/>
      <c r="P11" s="380"/>
      <c r="Q11" s="380"/>
      <c r="R11" s="380"/>
      <c r="S11" s="408"/>
      <c r="T11" s="380"/>
      <c r="U11" s="380"/>
      <c r="V11" s="380"/>
      <c r="W11" s="380"/>
      <c r="X11" s="380"/>
      <c r="Y11" s="380"/>
      <c r="Z11" s="380"/>
      <c r="AA11" s="380"/>
      <c r="AB11" s="380"/>
      <c r="AC11" s="408"/>
      <c r="AD11" s="380"/>
      <c r="AE11" s="380"/>
      <c r="AF11" s="380"/>
      <c r="AG11" s="380"/>
      <c r="AH11" s="380"/>
      <c r="AI11" s="380"/>
      <c r="AJ11" s="380"/>
      <c r="AK11" s="380"/>
      <c r="AL11" s="380"/>
      <c r="AM11" s="408"/>
      <c r="AN11" s="380"/>
      <c r="AO11" s="380"/>
      <c r="AP11" s="380"/>
      <c r="AQ11" s="380"/>
      <c r="AR11" s="380"/>
      <c r="AS11" s="380"/>
      <c r="AT11" s="380"/>
      <c r="AU11" s="380"/>
      <c r="AV11" s="380"/>
      <c r="AW11" s="408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409"/>
    </row>
    <row r="12" spans="1:60" s="98" customFormat="1" ht="15.05" customHeight="1">
      <c r="A12" s="508">
        <v>3</v>
      </c>
      <c r="B12" s="343"/>
      <c r="C12" s="343"/>
      <c r="D12" s="404"/>
      <c r="E12" s="404"/>
      <c r="F12" s="343"/>
      <c r="G12" s="343"/>
      <c r="H12" s="404"/>
      <c r="I12" s="394"/>
      <c r="J12" s="343"/>
      <c r="K12" s="343"/>
      <c r="L12" s="343"/>
      <c r="M12" s="343"/>
      <c r="N12" s="343"/>
      <c r="O12" s="380"/>
      <c r="P12" s="380"/>
      <c r="Q12" s="380"/>
      <c r="R12" s="380"/>
      <c r="S12" s="408"/>
      <c r="T12" s="380"/>
      <c r="U12" s="380"/>
      <c r="V12" s="380"/>
      <c r="W12" s="380"/>
      <c r="X12" s="380"/>
      <c r="Y12" s="380"/>
      <c r="Z12" s="380"/>
      <c r="AA12" s="380"/>
      <c r="AB12" s="380"/>
      <c r="AC12" s="408"/>
      <c r="AD12" s="380"/>
      <c r="AE12" s="380"/>
      <c r="AF12" s="380"/>
      <c r="AG12" s="380"/>
      <c r="AH12" s="380"/>
      <c r="AI12" s="380"/>
      <c r="AJ12" s="380"/>
      <c r="AK12" s="380"/>
      <c r="AL12" s="380"/>
      <c r="AM12" s="408"/>
      <c r="AN12" s="380"/>
      <c r="AO12" s="380"/>
      <c r="AP12" s="380"/>
      <c r="AQ12" s="380"/>
      <c r="AR12" s="380"/>
      <c r="AS12" s="380"/>
      <c r="AT12" s="380"/>
      <c r="AU12" s="380"/>
      <c r="AV12" s="380"/>
      <c r="AW12" s="408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409"/>
    </row>
    <row r="13" spans="1:60" s="98" customFormat="1" ht="15.05" customHeight="1">
      <c r="A13" s="508">
        <v>4</v>
      </c>
      <c r="B13" s="343"/>
      <c r="C13" s="343"/>
      <c r="D13" s="343"/>
      <c r="E13" s="343"/>
      <c r="F13" s="343"/>
      <c r="G13" s="343"/>
      <c r="H13" s="343"/>
      <c r="I13" s="394"/>
      <c r="J13" s="343"/>
      <c r="K13" s="343"/>
      <c r="L13" s="343"/>
      <c r="M13" s="343"/>
      <c r="N13" s="343"/>
      <c r="O13" s="380"/>
      <c r="P13" s="380"/>
      <c r="Q13" s="380"/>
      <c r="R13" s="380"/>
      <c r="S13" s="408"/>
      <c r="T13" s="380"/>
      <c r="U13" s="380"/>
      <c r="V13" s="380"/>
      <c r="W13" s="380"/>
      <c r="X13" s="380"/>
      <c r="Y13" s="380"/>
      <c r="Z13" s="380"/>
      <c r="AA13" s="380"/>
      <c r="AB13" s="380"/>
      <c r="AC13" s="408"/>
      <c r="AD13" s="380"/>
      <c r="AE13" s="380"/>
      <c r="AF13" s="380"/>
      <c r="AG13" s="380"/>
      <c r="AH13" s="380"/>
      <c r="AI13" s="380"/>
      <c r="AJ13" s="380"/>
      <c r="AK13" s="380"/>
      <c r="AL13" s="380"/>
      <c r="AM13" s="408"/>
      <c r="AN13" s="380"/>
      <c r="AO13" s="380"/>
      <c r="AP13" s="380"/>
      <c r="AQ13" s="380"/>
      <c r="AR13" s="380"/>
      <c r="AS13" s="380"/>
      <c r="AT13" s="380"/>
      <c r="AU13" s="380"/>
      <c r="AV13" s="380"/>
      <c r="AW13" s="408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409"/>
    </row>
    <row r="14" spans="1:60" s="98" customFormat="1" ht="15.05" customHeight="1">
      <c r="A14" s="508">
        <v>5</v>
      </c>
      <c r="B14" s="343"/>
      <c r="C14" s="343"/>
      <c r="D14" s="380"/>
      <c r="E14" s="380"/>
      <c r="F14" s="380"/>
      <c r="G14" s="343"/>
      <c r="H14" s="380"/>
      <c r="I14" s="394"/>
      <c r="J14" s="343"/>
      <c r="K14" s="343"/>
      <c r="L14" s="343"/>
      <c r="M14" s="343"/>
      <c r="N14" s="343"/>
      <c r="O14" s="380"/>
      <c r="P14" s="380"/>
      <c r="Q14" s="380"/>
      <c r="R14" s="380"/>
      <c r="S14" s="408"/>
      <c r="T14" s="380"/>
      <c r="U14" s="380"/>
      <c r="V14" s="380"/>
      <c r="W14" s="380"/>
      <c r="X14" s="380"/>
      <c r="Y14" s="380"/>
      <c r="Z14" s="380"/>
      <c r="AA14" s="380"/>
      <c r="AB14" s="380"/>
      <c r="AC14" s="408"/>
      <c r="AD14" s="380"/>
      <c r="AE14" s="380"/>
      <c r="AF14" s="380"/>
      <c r="AG14" s="380"/>
      <c r="AH14" s="380"/>
      <c r="AI14" s="380"/>
      <c r="AJ14" s="380"/>
      <c r="AK14" s="380"/>
      <c r="AL14" s="380"/>
      <c r="AM14" s="408"/>
      <c r="AN14" s="380"/>
      <c r="AO14" s="380"/>
      <c r="AP14" s="380"/>
      <c r="AQ14" s="380"/>
      <c r="AR14" s="380"/>
      <c r="AS14" s="380"/>
      <c r="AT14" s="380"/>
      <c r="AU14" s="380"/>
      <c r="AV14" s="380"/>
      <c r="AW14" s="408"/>
      <c r="AX14" s="380"/>
      <c r="AY14" s="380"/>
      <c r="AZ14" s="380"/>
      <c r="BA14" s="380"/>
      <c r="BB14" s="380"/>
      <c r="BC14" s="380"/>
      <c r="BD14" s="380"/>
      <c r="BE14" s="380"/>
      <c r="BF14" s="380"/>
      <c r="BG14" s="380"/>
      <c r="BH14" s="409"/>
    </row>
    <row r="15" spans="1:60" s="98" customFormat="1" ht="15.05" customHeight="1">
      <c r="A15" s="508">
        <v>6</v>
      </c>
      <c r="B15" s="343"/>
      <c r="C15" s="343"/>
      <c r="D15" s="380"/>
      <c r="E15" s="380"/>
      <c r="F15" s="380"/>
      <c r="G15" s="343"/>
      <c r="H15" s="380"/>
      <c r="I15" s="394"/>
      <c r="J15" s="343"/>
      <c r="K15" s="343"/>
      <c r="L15" s="343"/>
      <c r="M15" s="343"/>
      <c r="N15" s="343"/>
      <c r="O15" s="380"/>
      <c r="P15" s="380"/>
      <c r="Q15" s="380"/>
      <c r="R15" s="380"/>
      <c r="S15" s="408"/>
      <c r="T15" s="380"/>
      <c r="U15" s="380"/>
      <c r="V15" s="380"/>
      <c r="W15" s="380"/>
      <c r="X15" s="380"/>
      <c r="Y15" s="380"/>
      <c r="Z15" s="380"/>
      <c r="AA15" s="380"/>
      <c r="AB15" s="380"/>
      <c r="AC15" s="408"/>
      <c r="AD15" s="380"/>
      <c r="AE15" s="380"/>
      <c r="AF15" s="380"/>
      <c r="AG15" s="380"/>
      <c r="AH15" s="380"/>
      <c r="AI15" s="380"/>
      <c r="AJ15" s="380"/>
      <c r="AK15" s="380"/>
      <c r="AL15" s="380"/>
      <c r="AM15" s="408"/>
      <c r="AN15" s="380"/>
      <c r="AO15" s="380"/>
      <c r="AP15" s="380"/>
      <c r="AQ15" s="380"/>
      <c r="AR15" s="380"/>
      <c r="AS15" s="380"/>
      <c r="AT15" s="380"/>
      <c r="AU15" s="380"/>
      <c r="AV15" s="380"/>
      <c r="AW15" s="408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409"/>
    </row>
    <row r="16" spans="1:60" s="98" customFormat="1" ht="15.05" customHeight="1">
      <c r="A16" s="508">
        <v>7</v>
      </c>
      <c r="B16" s="343"/>
      <c r="C16" s="343"/>
      <c r="D16" s="380"/>
      <c r="E16" s="380"/>
      <c r="F16" s="380"/>
      <c r="G16" s="343"/>
      <c r="H16" s="380"/>
      <c r="I16" s="394"/>
      <c r="J16" s="343"/>
      <c r="K16" s="343"/>
      <c r="L16" s="343"/>
      <c r="M16" s="343"/>
      <c r="N16" s="343"/>
      <c r="O16" s="380"/>
      <c r="P16" s="380"/>
      <c r="Q16" s="380"/>
      <c r="R16" s="380"/>
      <c r="S16" s="408"/>
      <c r="T16" s="380"/>
      <c r="U16" s="380"/>
      <c r="V16" s="380"/>
      <c r="W16" s="380"/>
      <c r="X16" s="380"/>
      <c r="Y16" s="380"/>
      <c r="Z16" s="380"/>
      <c r="AA16" s="380"/>
      <c r="AB16" s="380"/>
      <c r="AC16" s="408"/>
      <c r="AD16" s="380"/>
      <c r="AE16" s="380"/>
      <c r="AF16" s="380"/>
      <c r="AG16" s="380"/>
      <c r="AH16" s="380"/>
      <c r="AI16" s="380"/>
      <c r="AJ16" s="380"/>
      <c r="AK16" s="380"/>
      <c r="AL16" s="380"/>
      <c r="AM16" s="408"/>
      <c r="AN16" s="380"/>
      <c r="AO16" s="380"/>
      <c r="AP16" s="380"/>
      <c r="AQ16" s="380"/>
      <c r="AR16" s="380"/>
      <c r="AS16" s="380"/>
      <c r="AT16" s="380"/>
      <c r="AU16" s="380"/>
      <c r="AV16" s="380"/>
      <c r="AW16" s="408"/>
      <c r="AX16" s="380"/>
      <c r="AY16" s="380"/>
      <c r="AZ16" s="380"/>
      <c r="BA16" s="380"/>
      <c r="BB16" s="380"/>
      <c r="BC16" s="380"/>
      <c r="BD16" s="380"/>
      <c r="BE16" s="380"/>
      <c r="BF16" s="380"/>
      <c r="BG16" s="380"/>
      <c r="BH16" s="409"/>
    </row>
    <row r="17" spans="1:60" s="98" customFormat="1" ht="15.05" customHeight="1">
      <c r="A17" s="508">
        <v>8</v>
      </c>
      <c r="B17" s="343"/>
      <c r="C17" s="343"/>
      <c r="D17" s="380"/>
      <c r="E17" s="380"/>
      <c r="F17" s="380"/>
      <c r="G17" s="343"/>
      <c r="H17" s="380"/>
      <c r="I17" s="394"/>
      <c r="J17" s="343"/>
      <c r="K17" s="343"/>
      <c r="L17" s="343"/>
      <c r="M17" s="343"/>
      <c r="N17" s="343"/>
      <c r="O17" s="380"/>
      <c r="P17" s="380"/>
      <c r="Q17" s="380"/>
      <c r="R17" s="380"/>
      <c r="S17" s="408"/>
      <c r="T17" s="380"/>
      <c r="U17" s="380"/>
      <c r="V17" s="380"/>
      <c r="W17" s="380"/>
      <c r="X17" s="380"/>
      <c r="Y17" s="380"/>
      <c r="Z17" s="380"/>
      <c r="AA17" s="380"/>
      <c r="AB17" s="380"/>
      <c r="AC17" s="408"/>
      <c r="AD17" s="380"/>
      <c r="AE17" s="380"/>
      <c r="AF17" s="380"/>
      <c r="AG17" s="380"/>
      <c r="AH17" s="380"/>
      <c r="AI17" s="380"/>
      <c r="AJ17" s="380"/>
      <c r="AK17" s="380"/>
      <c r="AL17" s="380"/>
      <c r="AM17" s="408"/>
      <c r="AN17" s="380"/>
      <c r="AO17" s="380"/>
      <c r="AP17" s="380"/>
      <c r="AQ17" s="380"/>
      <c r="AR17" s="380"/>
      <c r="AS17" s="380"/>
      <c r="AT17" s="380"/>
      <c r="AU17" s="380"/>
      <c r="AV17" s="380"/>
      <c r="AW17" s="408"/>
      <c r="AX17" s="380"/>
      <c r="AY17" s="380"/>
      <c r="AZ17" s="380"/>
      <c r="BA17" s="380"/>
      <c r="BB17" s="380"/>
      <c r="BC17" s="380"/>
      <c r="BD17" s="380"/>
      <c r="BE17" s="380"/>
      <c r="BF17" s="380"/>
      <c r="BG17" s="380"/>
      <c r="BH17" s="409"/>
    </row>
    <row r="18" spans="1:60" s="98" customFormat="1" ht="15.05" customHeight="1">
      <c r="A18" s="509">
        <v>9</v>
      </c>
      <c r="B18" s="342"/>
      <c r="C18" s="342"/>
      <c r="D18" s="381"/>
      <c r="E18" s="381"/>
      <c r="F18" s="381"/>
      <c r="G18" s="342"/>
      <c r="H18" s="381"/>
      <c r="I18" s="395"/>
      <c r="J18" s="342"/>
      <c r="K18" s="342"/>
      <c r="L18" s="342"/>
      <c r="M18" s="342"/>
      <c r="N18" s="342"/>
      <c r="O18" s="381"/>
      <c r="P18" s="381"/>
      <c r="Q18" s="381"/>
      <c r="R18" s="381"/>
      <c r="S18" s="410"/>
      <c r="T18" s="381"/>
      <c r="U18" s="381"/>
      <c r="V18" s="381"/>
      <c r="W18" s="381"/>
      <c r="X18" s="381"/>
      <c r="Y18" s="381"/>
      <c r="Z18" s="381"/>
      <c r="AA18" s="381"/>
      <c r="AB18" s="381"/>
      <c r="AC18" s="410"/>
      <c r="AD18" s="381"/>
      <c r="AE18" s="381"/>
      <c r="AF18" s="381"/>
      <c r="AG18" s="381"/>
      <c r="AH18" s="381"/>
      <c r="AI18" s="381"/>
      <c r="AJ18" s="381"/>
      <c r="AK18" s="381"/>
      <c r="AL18" s="381"/>
      <c r="AM18" s="410"/>
      <c r="AN18" s="381"/>
      <c r="AO18" s="381"/>
      <c r="AP18" s="381"/>
      <c r="AQ18" s="381"/>
      <c r="AR18" s="381"/>
      <c r="AS18" s="381"/>
      <c r="AT18" s="381"/>
      <c r="AU18" s="381"/>
      <c r="AV18" s="381"/>
      <c r="AW18" s="410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411"/>
    </row>
    <row r="19" spans="1:60" s="98" customFormat="1" ht="15.05" customHeight="1">
      <c r="A19" s="510">
        <v>10</v>
      </c>
      <c r="B19" s="387"/>
      <c r="C19" s="387"/>
      <c r="D19" s="383"/>
      <c r="E19" s="383"/>
      <c r="F19" s="383"/>
      <c r="G19" s="387"/>
      <c r="H19" s="383"/>
      <c r="I19" s="396"/>
      <c r="J19" s="387"/>
      <c r="K19" s="387"/>
      <c r="L19" s="387"/>
      <c r="M19" s="387"/>
      <c r="N19" s="387"/>
      <c r="O19" s="383"/>
      <c r="P19" s="383"/>
      <c r="Q19" s="383"/>
      <c r="R19" s="383"/>
      <c r="S19" s="412"/>
      <c r="T19" s="383"/>
      <c r="U19" s="383"/>
      <c r="V19" s="383"/>
      <c r="W19" s="383"/>
      <c r="X19" s="383"/>
      <c r="Y19" s="383"/>
      <c r="Z19" s="383"/>
      <c r="AA19" s="383"/>
      <c r="AB19" s="383"/>
      <c r="AC19" s="412"/>
      <c r="AD19" s="383"/>
      <c r="AE19" s="383"/>
      <c r="AF19" s="383"/>
      <c r="AG19" s="383"/>
      <c r="AH19" s="383"/>
      <c r="AI19" s="383"/>
      <c r="AJ19" s="383"/>
      <c r="AK19" s="383"/>
      <c r="AL19" s="383"/>
      <c r="AM19" s="412"/>
      <c r="AN19" s="383"/>
      <c r="AO19" s="383"/>
      <c r="AP19" s="383"/>
      <c r="AQ19" s="383"/>
      <c r="AR19" s="383"/>
      <c r="AS19" s="383"/>
      <c r="AT19" s="383"/>
      <c r="AU19" s="383"/>
      <c r="AV19" s="383"/>
      <c r="AW19" s="412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413"/>
    </row>
    <row r="20" spans="1:60" s="98" customFormat="1" ht="15.05" customHeight="1">
      <c r="A20" s="508">
        <v>11</v>
      </c>
      <c r="B20" s="343"/>
      <c r="C20" s="343"/>
      <c r="D20" s="380"/>
      <c r="E20" s="380"/>
      <c r="F20" s="380"/>
      <c r="G20" s="343"/>
      <c r="H20" s="380"/>
      <c r="I20" s="394"/>
      <c r="J20" s="343"/>
      <c r="K20" s="343"/>
      <c r="L20" s="343"/>
      <c r="M20" s="343"/>
      <c r="N20" s="343"/>
      <c r="O20" s="380"/>
      <c r="P20" s="380"/>
      <c r="Q20" s="380"/>
      <c r="R20" s="380"/>
      <c r="S20" s="408"/>
      <c r="T20" s="380"/>
      <c r="U20" s="380"/>
      <c r="V20" s="380"/>
      <c r="W20" s="380"/>
      <c r="X20" s="380"/>
      <c r="Y20" s="380"/>
      <c r="Z20" s="380"/>
      <c r="AA20" s="380"/>
      <c r="AB20" s="380"/>
      <c r="AC20" s="408"/>
      <c r="AD20" s="380"/>
      <c r="AE20" s="380"/>
      <c r="AF20" s="380"/>
      <c r="AG20" s="380"/>
      <c r="AH20" s="380"/>
      <c r="AI20" s="380"/>
      <c r="AJ20" s="380"/>
      <c r="AK20" s="380"/>
      <c r="AL20" s="380"/>
      <c r="AM20" s="408"/>
      <c r="AN20" s="380"/>
      <c r="AO20" s="380"/>
      <c r="AP20" s="380"/>
      <c r="AQ20" s="380"/>
      <c r="AR20" s="380"/>
      <c r="AS20" s="380"/>
      <c r="AT20" s="380"/>
      <c r="AU20" s="380"/>
      <c r="AV20" s="380"/>
      <c r="AW20" s="408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409"/>
    </row>
    <row r="21" spans="1:60" s="98" customFormat="1" ht="15.05" customHeight="1">
      <c r="A21" s="508">
        <v>12</v>
      </c>
      <c r="B21" s="343"/>
      <c r="C21" s="343"/>
      <c r="D21" s="380"/>
      <c r="E21" s="380"/>
      <c r="F21" s="380"/>
      <c r="G21" s="343"/>
      <c r="H21" s="380"/>
      <c r="I21" s="394"/>
      <c r="J21" s="343"/>
      <c r="K21" s="343"/>
      <c r="L21" s="343"/>
      <c r="M21" s="343"/>
      <c r="N21" s="343"/>
      <c r="O21" s="380"/>
      <c r="P21" s="380"/>
      <c r="Q21" s="380"/>
      <c r="R21" s="380"/>
      <c r="S21" s="408"/>
      <c r="T21" s="380"/>
      <c r="U21" s="380"/>
      <c r="V21" s="380"/>
      <c r="W21" s="380"/>
      <c r="X21" s="380"/>
      <c r="Y21" s="380"/>
      <c r="Z21" s="380"/>
      <c r="AA21" s="380"/>
      <c r="AB21" s="380"/>
      <c r="AC21" s="408"/>
      <c r="AD21" s="380"/>
      <c r="AE21" s="380"/>
      <c r="AF21" s="380"/>
      <c r="AG21" s="380"/>
      <c r="AH21" s="380"/>
      <c r="AI21" s="380"/>
      <c r="AJ21" s="380"/>
      <c r="AK21" s="380"/>
      <c r="AL21" s="380"/>
      <c r="AM21" s="408"/>
      <c r="AN21" s="380"/>
      <c r="AO21" s="380"/>
      <c r="AP21" s="380"/>
      <c r="AQ21" s="380"/>
      <c r="AR21" s="380"/>
      <c r="AS21" s="380"/>
      <c r="AT21" s="380"/>
      <c r="AU21" s="380"/>
      <c r="AV21" s="380"/>
      <c r="AW21" s="408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409"/>
    </row>
    <row r="22" spans="1:60" s="98" customFormat="1" ht="15.05" customHeight="1">
      <c r="A22" s="508">
        <v>13</v>
      </c>
      <c r="B22" s="343"/>
      <c r="C22" s="343"/>
      <c r="D22" s="380"/>
      <c r="E22" s="380"/>
      <c r="F22" s="380"/>
      <c r="G22" s="343"/>
      <c r="H22" s="380"/>
      <c r="I22" s="394"/>
      <c r="J22" s="343"/>
      <c r="K22" s="343"/>
      <c r="L22" s="343"/>
      <c r="M22" s="343"/>
      <c r="N22" s="343"/>
      <c r="O22" s="380"/>
      <c r="P22" s="380"/>
      <c r="Q22" s="380"/>
      <c r="R22" s="380"/>
      <c r="S22" s="408"/>
      <c r="T22" s="380"/>
      <c r="U22" s="380"/>
      <c r="V22" s="380"/>
      <c r="W22" s="380"/>
      <c r="X22" s="380"/>
      <c r="Y22" s="380"/>
      <c r="Z22" s="380"/>
      <c r="AA22" s="380"/>
      <c r="AB22" s="380"/>
      <c r="AC22" s="408"/>
      <c r="AD22" s="380"/>
      <c r="AE22" s="380"/>
      <c r="AF22" s="380"/>
      <c r="AG22" s="380"/>
      <c r="AH22" s="380"/>
      <c r="AI22" s="380"/>
      <c r="AJ22" s="380"/>
      <c r="AK22" s="380"/>
      <c r="AL22" s="380"/>
      <c r="AM22" s="408"/>
      <c r="AN22" s="380"/>
      <c r="AO22" s="380"/>
      <c r="AP22" s="380"/>
      <c r="AQ22" s="380"/>
      <c r="AR22" s="380"/>
      <c r="AS22" s="380"/>
      <c r="AT22" s="380"/>
      <c r="AU22" s="380"/>
      <c r="AV22" s="380"/>
      <c r="AW22" s="408"/>
      <c r="AX22" s="380"/>
      <c r="AY22" s="380"/>
      <c r="AZ22" s="380"/>
      <c r="BA22" s="380"/>
      <c r="BB22" s="380"/>
      <c r="BC22" s="380"/>
      <c r="BD22" s="380"/>
      <c r="BE22" s="380"/>
      <c r="BF22" s="380"/>
      <c r="BG22" s="380"/>
      <c r="BH22" s="409"/>
    </row>
    <row r="23" spans="1:60" s="98" customFormat="1" ht="15.05" customHeight="1">
      <c r="A23" s="508">
        <v>14</v>
      </c>
      <c r="B23" s="343"/>
      <c r="C23" s="343"/>
      <c r="D23" s="380"/>
      <c r="E23" s="380"/>
      <c r="F23" s="380"/>
      <c r="G23" s="343"/>
      <c r="H23" s="380"/>
      <c r="I23" s="394"/>
      <c r="J23" s="343"/>
      <c r="K23" s="343"/>
      <c r="L23" s="343"/>
      <c r="M23" s="343"/>
      <c r="N23" s="343"/>
      <c r="O23" s="380"/>
      <c r="P23" s="380"/>
      <c r="Q23" s="380"/>
      <c r="R23" s="380"/>
      <c r="S23" s="408"/>
      <c r="T23" s="380"/>
      <c r="U23" s="380"/>
      <c r="V23" s="380"/>
      <c r="W23" s="380"/>
      <c r="X23" s="380"/>
      <c r="Y23" s="380"/>
      <c r="Z23" s="380"/>
      <c r="AA23" s="380"/>
      <c r="AB23" s="380"/>
      <c r="AC23" s="408"/>
      <c r="AD23" s="380"/>
      <c r="AE23" s="380"/>
      <c r="AF23" s="380"/>
      <c r="AG23" s="380"/>
      <c r="AH23" s="380"/>
      <c r="AI23" s="380"/>
      <c r="AJ23" s="380"/>
      <c r="AK23" s="380"/>
      <c r="AL23" s="380"/>
      <c r="AM23" s="408"/>
      <c r="AN23" s="380"/>
      <c r="AO23" s="380"/>
      <c r="AP23" s="380"/>
      <c r="AQ23" s="380"/>
      <c r="AR23" s="380"/>
      <c r="AS23" s="380"/>
      <c r="AT23" s="380"/>
      <c r="AU23" s="380"/>
      <c r="AV23" s="380"/>
      <c r="AW23" s="408"/>
      <c r="AX23" s="380"/>
      <c r="AY23" s="380"/>
      <c r="AZ23" s="380"/>
      <c r="BA23" s="380"/>
      <c r="BB23" s="380"/>
      <c r="BC23" s="380"/>
      <c r="BD23" s="380"/>
      <c r="BE23" s="380"/>
      <c r="BF23" s="380"/>
      <c r="BG23" s="380"/>
      <c r="BH23" s="409"/>
    </row>
    <row r="24" spans="1:60" s="98" customFormat="1" ht="15.05" customHeight="1">
      <c r="A24" s="508">
        <v>15</v>
      </c>
      <c r="B24" s="343"/>
      <c r="C24" s="343"/>
      <c r="D24" s="380"/>
      <c r="E24" s="380"/>
      <c r="F24" s="380"/>
      <c r="G24" s="343"/>
      <c r="H24" s="380"/>
      <c r="I24" s="394"/>
      <c r="J24" s="343"/>
      <c r="K24" s="343"/>
      <c r="L24" s="343"/>
      <c r="M24" s="343"/>
      <c r="N24" s="343"/>
      <c r="O24" s="380"/>
      <c r="P24" s="380"/>
      <c r="Q24" s="380"/>
      <c r="R24" s="380"/>
      <c r="S24" s="408"/>
      <c r="T24" s="380"/>
      <c r="U24" s="380"/>
      <c r="V24" s="380"/>
      <c r="W24" s="380"/>
      <c r="X24" s="380"/>
      <c r="Y24" s="380"/>
      <c r="Z24" s="380"/>
      <c r="AA24" s="380"/>
      <c r="AB24" s="380"/>
      <c r="AC24" s="408"/>
      <c r="AD24" s="380"/>
      <c r="AE24" s="380"/>
      <c r="AF24" s="380"/>
      <c r="AG24" s="380"/>
      <c r="AH24" s="380"/>
      <c r="AI24" s="380"/>
      <c r="AJ24" s="380"/>
      <c r="AK24" s="380"/>
      <c r="AL24" s="380"/>
      <c r="AM24" s="408"/>
      <c r="AN24" s="380"/>
      <c r="AO24" s="380"/>
      <c r="AP24" s="380"/>
      <c r="AQ24" s="380"/>
      <c r="AR24" s="380"/>
      <c r="AS24" s="380"/>
      <c r="AT24" s="380"/>
      <c r="AU24" s="380"/>
      <c r="AV24" s="380"/>
      <c r="AW24" s="408"/>
      <c r="AX24" s="380"/>
      <c r="AY24" s="380"/>
      <c r="AZ24" s="380"/>
      <c r="BA24" s="380"/>
      <c r="BB24" s="380"/>
      <c r="BC24" s="380"/>
      <c r="BD24" s="380"/>
      <c r="BE24" s="380"/>
      <c r="BF24" s="380"/>
      <c r="BG24" s="380"/>
      <c r="BH24" s="409"/>
    </row>
    <row r="25" spans="1:60" s="98" customFormat="1" ht="15.05" customHeight="1">
      <c r="A25" s="508">
        <v>16</v>
      </c>
      <c r="B25" s="343"/>
      <c r="C25" s="343"/>
      <c r="D25" s="380"/>
      <c r="E25" s="380"/>
      <c r="F25" s="380"/>
      <c r="G25" s="343"/>
      <c r="H25" s="380"/>
      <c r="I25" s="394"/>
      <c r="J25" s="343"/>
      <c r="K25" s="343"/>
      <c r="L25" s="343"/>
      <c r="M25" s="343"/>
      <c r="N25" s="343"/>
      <c r="O25" s="380"/>
      <c r="P25" s="380"/>
      <c r="Q25" s="380"/>
      <c r="R25" s="380"/>
      <c r="S25" s="408"/>
      <c r="T25" s="380"/>
      <c r="U25" s="380"/>
      <c r="V25" s="380"/>
      <c r="W25" s="380"/>
      <c r="X25" s="380"/>
      <c r="Y25" s="380"/>
      <c r="Z25" s="380"/>
      <c r="AA25" s="380"/>
      <c r="AB25" s="380"/>
      <c r="AC25" s="408"/>
      <c r="AD25" s="380"/>
      <c r="AE25" s="380"/>
      <c r="AF25" s="380"/>
      <c r="AG25" s="380"/>
      <c r="AH25" s="380"/>
      <c r="AI25" s="380"/>
      <c r="AJ25" s="380"/>
      <c r="AK25" s="380"/>
      <c r="AL25" s="380"/>
      <c r="AM25" s="408"/>
      <c r="AN25" s="380"/>
      <c r="AO25" s="380"/>
      <c r="AP25" s="380"/>
      <c r="AQ25" s="380"/>
      <c r="AR25" s="380"/>
      <c r="AS25" s="380"/>
      <c r="AT25" s="380"/>
      <c r="AU25" s="380"/>
      <c r="AV25" s="380"/>
      <c r="AW25" s="408"/>
      <c r="AX25" s="380"/>
      <c r="AY25" s="380"/>
      <c r="AZ25" s="380"/>
      <c r="BA25" s="380"/>
      <c r="BB25" s="380"/>
      <c r="BC25" s="380"/>
      <c r="BD25" s="380"/>
      <c r="BE25" s="380"/>
      <c r="BF25" s="380"/>
      <c r="BG25" s="380"/>
      <c r="BH25" s="409"/>
    </row>
    <row r="26" spans="1:60" s="98" customFormat="1" ht="15.05" customHeight="1">
      <c r="A26" s="508">
        <v>17</v>
      </c>
      <c r="B26" s="343"/>
      <c r="C26" s="343"/>
      <c r="D26" s="380"/>
      <c r="E26" s="380"/>
      <c r="F26" s="380"/>
      <c r="G26" s="343"/>
      <c r="H26" s="380"/>
      <c r="I26" s="394"/>
      <c r="J26" s="343"/>
      <c r="K26" s="343"/>
      <c r="L26" s="343"/>
      <c r="M26" s="343"/>
      <c r="N26" s="343"/>
      <c r="O26" s="380"/>
      <c r="P26" s="380"/>
      <c r="Q26" s="380"/>
      <c r="R26" s="380"/>
      <c r="S26" s="408"/>
      <c r="T26" s="380"/>
      <c r="U26" s="380"/>
      <c r="V26" s="380"/>
      <c r="W26" s="380"/>
      <c r="X26" s="380"/>
      <c r="Y26" s="380"/>
      <c r="Z26" s="380"/>
      <c r="AA26" s="380"/>
      <c r="AB26" s="380"/>
      <c r="AC26" s="408"/>
      <c r="AD26" s="380"/>
      <c r="AE26" s="380"/>
      <c r="AF26" s="380"/>
      <c r="AG26" s="380"/>
      <c r="AH26" s="380"/>
      <c r="AI26" s="380"/>
      <c r="AJ26" s="380"/>
      <c r="AK26" s="380"/>
      <c r="AL26" s="380"/>
      <c r="AM26" s="408"/>
      <c r="AN26" s="380"/>
      <c r="AO26" s="380"/>
      <c r="AP26" s="380"/>
      <c r="AQ26" s="380"/>
      <c r="AR26" s="380"/>
      <c r="AS26" s="380"/>
      <c r="AT26" s="380"/>
      <c r="AU26" s="380"/>
      <c r="AV26" s="380"/>
      <c r="AW26" s="408"/>
      <c r="AX26" s="380"/>
      <c r="AY26" s="380"/>
      <c r="AZ26" s="380"/>
      <c r="BA26" s="380"/>
      <c r="BB26" s="380"/>
      <c r="BC26" s="380"/>
      <c r="BD26" s="380"/>
      <c r="BE26" s="380"/>
      <c r="BF26" s="380"/>
      <c r="BG26" s="380"/>
      <c r="BH26" s="409"/>
    </row>
    <row r="27" spans="1:60" s="98" customFormat="1" ht="15.05" customHeight="1">
      <c r="A27" s="508">
        <v>18</v>
      </c>
      <c r="B27" s="343"/>
      <c r="C27" s="343"/>
      <c r="D27" s="380"/>
      <c r="E27" s="380"/>
      <c r="F27" s="380"/>
      <c r="G27" s="343"/>
      <c r="H27" s="380"/>
      <c r="I27" s="394"/>
      <c r="J27" s="343"/>
      <c r="K27" s="343"/>
      <c r="L27" s="343"/>
      <c r="M27" s="343"/>
      <c r="N27" s="343"/>
      <c r="O27" s="380"/>
      <c r="P27" s="380"/>
      <c r="Q27" s="380"/>
      <c r="R27" s="380"/>
      <c r="S27" s="408"/>
      <c r="T27" s="380"/>
      <c r="U27" s="380"/>
      <c r="V27" s="380"/>
      <c r="W27" s="380"/>
      <c r="X27" s="380"/>
      <c r="Y27" s="380"/>
      <c r="Z27" s="380"/>
      <c r="AA27" s="380"/>
      <c r="AB27" s="380"/>
      <c r="AC27" s="408"/>
      <c r="AD27" s="380"/>
      <c r="AE27" s="380"/>
      <c r="AF27" s="380"/>
      <c r="AG27" s="380"/>
      <c r="AH27" s="380"/>
      <c r="AI27" s="380"/>
      <c r="AJ27" s="380"/>
      <c r="AK27" s="380"/>
      <c r="AL27" s="380"/>
      <c r="AM27" s="408"/>
      <c r="AN27" s="380"/>
      <c r="AO27" s="380"/>
      <c r="AP27" s="380"/>
      <c r="AQ27" s="380"/>
      <c r="AR27" s="380"/>
      <c r="AS27" s="380"/>
      <c r="AT27" s="380"/>
      <c r="AU27" s="380"/>
      <c r="AV27" s="380"/>
      <c r="AW27" s="408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409"/>
    </row>
    <row r="28" spans="1:60" s="98" customFormat="1" ht="15.05" customHeight="1">
      <c r="A28" s="509">
        <v>19</v>
      </c>
      <c r="B28" s="342"/>
      <c r="C28" s="342"/>
      <c r="D28" s="381"/>
      <c r="E28" s="381"/>
      <c r="F28" s="381"/>
      <c r="G28" s="342"/>
      <c r="H28" s="381"/>
      <c r="I28" s="395"/>
      <c r="J28" s="342"/>
      <c r="K28" s="342"/>
      <c r="L28" s="342"/>
      <c r="M28" s="342"/>
      <c r="N28" s="342"/>
      <c r="O28" s="381"/>
      <c r="P28" s="381"/>
      <c r="Q28" s="381"/>
      <c r="R28" s="381"/>
      <c r="S28" s="410"/>
      <c r="T28" s="381"/>
      <c r="U28" s="381"/>
      <c r="V28" s="381"/>
      <c r="W28" s="381"/>
      <c r="X28" s="381"/>
      <c r="Y28" s="381"/>
      <c r="Z28" s="381"/>
      <c r="AA28" s="381"/>
      <c r="AB28" s="381"/>
      <c r="AC28" s="410"/>
      <c r="AD28" s="381"/>
      <c r="AE28" s="381"/>
      <c r="AF28" s="381"/>
      <c r="AG28" s="381"/>
      <c r="AH28" s="381"/>
      <c r="AI28" s="381"/>
      <c r="AJ28" s="381"/>
      <c r="AK28" s="381"/>
      <c r="AL28" s="381"/>
      <c r="AM28" s="410"/>
      <c r="AN28" s="381"/>
      <c r="AO28" s="381"/>
      <c r="AP28" s="381"/>
      <c r="AQ28" s="381"/>
      <c r="AR28" s="381"/>
      <c r="AS28" s="381"/>
      <c r="AT28" s="381"/>
      <c r="AU28" s="381"/>
      <c r="AV28" s="381"/>
      <c r="AW28" s="410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411"/>
    </row>
    <row r="29" spans="1:60" s="98" customFormat="1" ht="15.05" customHeight="1">
      <c r="A29" s="508">
        <v>20</v>
      </c>
      <c r="B29" s="343"/>
      <c r="C29" s="343"/>
      <c r="D29" s="380"/>
      <c r="E29" s="380"/>
      <c r="F29" s="380"/>
      <c r="G29" s="343"/>
      <c r="H29" s="380"/>
      <c r="I29" s="394"/>
      <c r="J29" s="343"/>
      <c r="K29" s="343"/>
      <c r="L29" s="343"/>
      <c r="M29" s="343"/>
      <c r="N29" s="343"/>
      <c r="O29" s="380"/>
      <c r="P29" s="380"/>
      <c r="Q29" s="380"/>
      <c r="R29" s="380"/>
      <c r="S29" s="408"/>
      <c r="T29" s="380"/>
      <c r="U29" s="380"/>
      <c r="V29" s="380"/>
      <c r="W29" s="380"/>
      <c r="X29" s="380"/>
      <c r="Y29" s="380"/>
      <c r="Z29" s="380"/>
      <c r="AA29" s="380"/>
      <c r="AB29" s="380"/>
      <c r="AC29" s="408"/>
      <c r="AD29" s="380"/>
      <c r="AE29" s="380"/>
      <c r="AF29" s="380"/>
      <c r="AG29" s="380"/>
      <c r="AH29" s="380"/>
      <c r="AI29" s="380"/>
      <c r="AJ29" s="380"/>
      <c r="AK29" s="380"/>
      <c r="AL29" s="380"/>
      <c r="AM29" s="408"/>
      <c r="AN29" s="380"/>
      <c r="AO29" s="380"/>
      <c r="AP29" s="380"/>
      <c r="AQ29" s="380"/>
      <c r="AR29" s="380"/>
      <c r="AS29" s="380"/>
      <c r="AT29" s="380"/>
      <c r="AU29" s="380"/>
      <c r="AV29" s="380"/>
      <c r="AW29" s="408"/>
      <c r="AX29" s="380"/>
      <c r="AY29" s="380"/>
      <c r="AZ29" s="380"/>
      <c r="BA29" s="380"/>
      <c r="BB29" s="380"/>
      <c r="BC29" s="380"/>
      <c r="BD29" s="380"/>
      <c r="BE29" s="380"/>
      <c r="BF29" s="380"/>
      <c r="BG29" s="380"/>
      <c r="BH29" s="409"/>
    </row>
    <row r="30" spans="1:60" s="98" customFormat="1" ht="15.05" customHeight="1">
      <c r="A30" s="508">
        <v>21</v>
      </c>
      <c r="B30" s="343"/>
      <c r="C30" s="343"/>
      <c r="D30" s="380"/>
      <c r="E30" s="380"/>
      <c r="F30" s="380"/>
      <c r="G30" s="343"/>
      <c r="H30" s="380"/>
      <c r="I30" s="394"/>
      <c r="J30" s="343"/>
      <c r="K30" s="343"/>
      <c r="L30" s="343"/>
      <c r="M30" s="343"/>
      <c r="N30" s="343"/>
      <c r="O30" s="380"/>
      <c r="P30" s="380"/>
      <c r="Q30" s="380"/>
      <c r="R30" s="380"/>
      <c r="S30" s="408"/>
      <c r="T30" s="380"/>
      <c r="U30" s="380"/>
      <c r="V30" s="380"/>
      <c r="W30" s="380"/>
      <c r="X30" s="380"/>
      <c r="Y30" s="380"/>
      <c r="Z30" s="380"/>
      <c r="AA30" s="380"/>
      <c r="AB30" s="380"/>
      <c r="AC30" s="408"/>
      <c r="AD30" s="380"/>
      <c r="AE30" s="380"/>
      <c r="AF30" s="380"/>
      <c r="AG30" s="380"/>
      <c r="AH30" s="380"/>
      <c r="AI30" s="380"/>
      <c r="AJ30" s="380"/>
      <c r="AK30" s="380"/>
      <c r="AL30" s="380"/>
      <c r="AM30" s="408"/>
      <c r="AN30" s="380"/>
      <c r="AO30" s="380"/>
      <c r="AP30" s="380"/>
      <c r="AQ30" s="380"/>
      <c r="AR30" s="380"/>
      <c r="AS30" s="380"/>
      <c r="AT30" s="380"/>
      <c r="AU30" s="380"/>
      <c r="AV30" s="380"/>
      <c r="AW30" s="408"/>
      <c r="AX30" s="380"/>
      <c r="AY30" s="380"/>
      <c r="AZ30" s="380"/>
      <c r="BA30" s="380"/>
      <c r="BB30" s="380"/>
      <c r="BC30" s="380"/>
      <c r="BD30" s="380"/>
      <c r="BE30" s="380"/>
      <c r="BF30" s="380"/>
      <c r="BG30" s="380"/>
      <c r="BH30" s="409"/>
    </row>
    <row r="31" spans="1:60" s="98" customFormat="1" ht="15.05" customHeight="1">
      <c r="A31" s="508">
        <v>22</v>
      </c>
      <c r="B31" s="343"/>
      <c r="C31" s="343"/>
      <c r="D31" s="380"/>
      <c r="E31" s="380"/>
      <c r="F31" s="380"/>
      <c r="G31" s="343"/>
      <c r="H31" s="380"/>
      <c r="I31" s="394"/>
      <c r="J31" s="343"/>
      <c r="K31" s="343"/>
      <c r="L31" s="343"/>
      <c r="M31" s="343"/>
      <c r="N31" s="343"/>
      <c r="O31" s="380"/>
      <c r="P31" s="380"/>
      <c r="Q31" s="380"/>
      <c r="R31" s="380"/>
      <c r="S31" s="408"/>
      <c r="T31" s="380"/>
      <c r="U31" s="380"/>
      <c r="V31" s="380"/>
      <c r="W31" s="380"/>
      <c r="X31" s="380"/>
      <c r="Y31" s="380"/>
      <c r="Z31" s="380"/>
      <c r="AA31" s="380"/>
      <c r="AB31" s="380"/>
      <c r="AC31" s="408"/>
      <c r="AD31" s="380"/>
      <c r="AE31" s="380"/>
      <c r="AF31" s="380"/>
      <c r="AG31" s="380"/>
      <c r="AH31" s="380"/>
      <c r="AI31" s="380"/>
      <c r="AJ31" s="380"/>
      <c r="AK31" s="380"/>
      <c r="AL31" s="380"/>
      <c r="AM31" s="408"/>
      <c r="AN31" s="380"/>
      <c r="AO31" s="380"/>
      <c r="AP31" s="380"/>
      <c r="AQ31" s="380"/>
      <c r="AR31" s="380"/>
      <c r="AS31" s="380"/>
      <c r="AT31" s="380"/>
      <c r="AU31" s="380"/>
      <c r="AV31" s="380"/>
      <c r="AW31" s="408"/>
      <c r="AX31" s="380"/>
      <c r="AY31" s="380"/>
      <c r="AZ31" s="380"/>
      <c r="BA31" s="380"/>
      <c r="BB31" s="380"/>
      <c r="BC31" s="380"/>
      <c r="BD31" s="380"/>
      <c r="BE31" s="380"/>
      <c r="BF31" s="380"/>
      <c r="BG31" s="380"/>
      <c r="BH31" s="409"/>
    </row>
    <row r="32" spans="1:60" s="98" customFormat="1" ht="15.05" customHeight="1">
      <c r="A32" s="508">
        <v>23</v>
      </c>
      <c r="B32" s="343"/>
      <c r="C32" s="343"/>
      <c r="D32" s="380"/>
      <c r="E32" s="380"/>
      <c r="F32" s="380"/>
      <c r="G32" s="343"/>
      <c r="H32" s="380"/>
      <c r="I32" s="394"/>
      <c r="J32" s="343"/>
      <c r="K32" s="343"/>
      <c r="L32" s="343"/>
      <c r="M32" s="343"/>
      <c r="N32" s="343"/>
      <c r="O32" s="380"/>
      <c r="P32" s="380"/>
      <c r="Q32" s="380"/>
      <c r="R32" s="380"/>
      <c r="S32" s="408"/>
      <c r="T32" s="380"/>
      <c r="U32" s="380"/>
      <c r="V32" s="380"/>
      <c r="W32" s="380"/>
      <c r="X32" s="380"/>
      <c r="Y32" s="380"/>
      <c r="Z32" s="380"/>
      <c r="AA32" s="380"/>
      <c r="AB32" s="380"/>
      <c r="AC32" s="408"/>
      <c r="AD32" s="380"/>
      <c r="AE32" s="380"/>
      <c r="AF32" s="380"/>
      <c r="AG32" s="380"/>
      <c r="AH32" s="380"/>
      <c r="AI32" s="380"/>
      <c r="AJ32" s="380"/>
      <c r="AK32" s="380"/>
      <c r="AL32" s="380"/>
      <c r="AM32" s="408"/>
      <c r="AN32" s="380"/>
      <c r="AO32" s="380"/>
      <c r="AP32" s="380"/>
      <c r="AQ32" s="380"/>
      <c r="AR32" s="380"/>
      <c r="AS32" s="380"/>
      <c r="AT32" s="380"/>
      <c r="AU32" s="380"/>
      <c r="AV32" s="380"/>
      <c r="AW32" s="408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409"/>
    </row>
    <row r="33" spans="1:60" s="98" customFormat="1" ht="15.05" customHeight="1">
      <c r="A33" s="508">
        <v>24</v>
      </c>
      <c r="B33" s="343"/>
      <c r="C33" s="343"/>
      <c r="D33" s="380"/>
      <c r="E33" s="380"/>
      <c r="F33" s="380"/>
      <c r="G33" s="343"/>
      <c r="H33" s="380"/>
      <c r="I33" s="394"/>
      <c r="J33" s="343"/>
      <c r="K33" s="343"/>
      <c r="L33" s="343"/>
      <c r="M33" s="343"/>
      <c r="N33" s="343"/>
      <c r="O33" s="380"/>
      <c r="P33" s="380"/>
      <c r="Q33" s="380"/>
      <c r="R33" s="380"/>
      <c r="S33" s="408"/>
      <c r="T33" s="380"/>
      <c r="U33" s="380"/>
      <c r="V33" s="380"/>
      <c r="W33" s="380"/>
      <c r="X33" s="380"/>
      <c r="Y33" s="380"/>
      <c r="Z33" s="380"/>
      <c r="AA33" s="380"/>
      <c r="AB33" s="380"/>
      <c r="AC33" s="408"/>
      <c r="AD33" s="380"/>
      <c r="AE33" s="380"/>
      <c r="AF33" s="380"/>
      <c r="AG33" s="380"/>
      <c r="AH33" s="380"/>
      <c r="AI33" s="380"/>
      <c r="AJ33" s="380"/>
      <c r="AK33" s="380"/>
      <c r="AL33" s="380"/>
      <c r="AM33" s="408"/>
      <c r="AN33" s="380"/>
      <c r="AO33" s="380"/>
      <c r="AP33" s="380"/>
      <c r="AQ33" s="380"/>
      <c r="AR33" s="380"/>
      <c r="AS33" s="380"/>
      <c r="AT33" s="380"/>
      <c r="AU33" s="380"/>
      <c r="AV33" s="380"/>
      <c r="AW33" s="408"/>
      <c r="AX33" s="380"/>
      <c r="AY33" s="380"/>
      <c r="AZ33" s="380"/>
      <c r="BA33" s="380"/>
      <c r="BB33" s="380"/>
      <c r="BC33" s="380"/>
      <c r="BD33" s="380"/>
      <c r="BE33" s="380"/>
      <c r="BF33" s="380"/>
      <c r="BG33" s="380"/>
      <c r="BH33" s="409"/>
    </row>
    <row r="34" spans="1:60" s="98" customFormat="1" ht="15.05" customHeight="1">
      <c r="A34" s="508">
        <v>25</v>
      </c>
      <c r="B34" s="343"/>
      <c r="C34" s="343"/>
      <c r="D34" s="380"/>
      <c r="E34" s="380"/>
      <c r="F34" s="380"/>
      <c r="G34" s="343"/>
      <c r="H34" s="380"/>
      <c r="I34" s="394"/>
      <c r="J34" s="343"/>
      <c r="K34" s="343"/>
      <c r="L34" s="343"/>
      <c r="M34" s="343"/>
      <c r="N34" s="343"/>
      <c r="O34" s="380"/>
      <c r="P34" s="380"/>
      <c r="Q34" s="380"/>
      <c r="R34" s="380"/>
      <c r="S34" s="408"/>
      <c r="T34" s="380"/>
      <c r="U34" s="380"/>
      <c r="V34" s="380"/>
      <c r="W34" s="380"/>
      <c r="X34" s="380"/>
      <c r="Y34" s="380"/>
      <c r="Z34" s="380"/>
      <c r="AA34" s="380"/>
      <c r="AB34" s="380"/>
      <c r="AC34" s="408"/>
      <c r="AD34" s="380"/>
      <c r="AE34" s="380"/>
      <c r="AF34" s="380"/>
      <c r="AG34" s="380"/>
      <c r="AH34" s="380"/>
      <c r="AI34" s="380"/>
      <c r="AJ34" s="380"/>
      <c r="AK34" s="380"/>
      <c r="AL34" s="380"/>
      <c r="AM34" s="408"/>
      <c r="AN34" s="380"/>
      <c r="AO34" s="380"/>
      <c r="AP34" s="380"/>
      <c r="AQ34" s="380"/>
      <c r="AR34" s="380"/>
      <c r="AS34" s="380"/>
      <c r="AT34" s="380"/>
      <c r="AU34" s="380"/>
      <c r="AV34" s="380"/>
      <c r="AW34" s="408"/>
      <c r="AX34" s="380"/>
      <c r="AY34" s="380"/>
      <c r="AZ34" s="380"/>
      <c r="BA34" s="380"/>
      <c r="BB34" s="380"/>
      <c r="BC34" s="380"/>
      <c r="BD34" s="380"/>
      <c r="BE34" s="380"/>
      <c r="BF34" s="380"/>
      <c r="BG34" s="380"/>
      <c r="BH34" s="409"/>
    </row>
    <row r="35" spans="1:60" s="98" customFormat="1" ht="15.05" customHeight="1">
      <c r="A35" s="508">
        <v>26</v>
      </c>
      <c r="B35" s="343"/>
      <c r="C35" s="343"/>
      <c r="D35" s="380"/>
      <c r="E35" s="380"/>
      <c r="F35" s="380"/>
      <c r="G35" s="343"/>
      <c r="H35" s="380"/>
      <c r="I35" s="394"/>
      <c r="J35" s="343"/>
      <c r="K35" s="343"/>
      <c r="L35" s="343"/>
      <c r="M35" s="343"/>
      <c r="N35" s="343"/>
      <c r="O35" s="380"/>
      <c r="P35" s="380"/>
      <c r="Q35" s="380"/>
      <c r="R35" s="380"/>
      <c r="S35" s="408"/>
      <c r="T35" s="380"/>
      <c r="U35" s="380"/>
      <c r="V35" s="380"/>
      <c r="W35" s="380"/>
      <c r="X35" s="380"/>
      <c r="Y35" s="380"/>
      <c r="Z35" s="380"/>
      <c r="AA35" s="380"/>
      <c r="AB35" s="380"/>
      <c r="AC35" s="408"/>
      <c r="AD35" s="380"/>
      <c r="AE35" s="380"/>
      <c r="AF35" s="380"/>
      <c r="AG35" s="380"/>
      <c r="AH35" s="380"/>
      <c r="AI35" s="380"/>
      <c r="AJ35" s="380"/>
      <c r="AK35" s="380"/>
      <c r="AL35" s="380"/>
      <c r="AM35" s="408"/>
      <c r="AN35" s="380"/>
      <c r="AO35" s="380"/>
      <c r="AP35" s="380"/>
      <c r="AQ35" s="380"/>
      <c r="AR35" s="380"/>
      <c r="AS35" s="380"/>
      <c r="AT35" s="380"/>
      <c r="AU35" s="380"/>
      <c r="AV35" s="380"/>
      <c r="AW35" s="408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409"/>
    </row>
    <row r="36" spans="1:60" s="98" customFormat="1" ht="15.05" customHeight="1">
      <c r="A36" s="508">
        <v>27</v>
      </c>
      <c r="B36" s="343"/>
      <c r="C36" s="343"/>
      <c r="D36" s="380"/>
      <c r="E36" s="380"/>
      <c r="F36" s="380"/>
      <c r="G36" s="343"/>
      <c r="H36" s="380"/>
      <c r="I36" s="394"/>
      <c r="J36" s="343"/>
      <c r="K36" s="343"/>
      <c r="L36" s="343"/>
      <c r="M36" s="343"/>
      <c r="N36" s="343"/>
      <c r="O36" s="380"/>
      <c r="P36" s="380"/>
      <c r="Q36" s="380"/>
      <c r="R36" s="380"/>
      <c r="S36" s="408"/>
      <c r="T36" s="380"/>
      <c r="U36" s="380"/>
      <c r="V36" s="380"/>
      <c r="W36" s="380"/>
      <c r="X36" s="380"/>
      <c r="Y36" s="380"/>
      <c r="Z36" s="380"/>
      <c r="AA36" s="380"/>
      <c r="AB36" s="380"/>
      <c r="AC36" s="408"/>
      <c r="AD36" s="380"/>
      <c r="AE36" s="380"/>
      <c r="AF36" s="380"/>
      <c r="AG36" s="380"/>
      <c r="AH36" s="380"/>
      <c r="AI36" s="380"/>
      <c r="AJ36" s="380"/>
      <c r="AK36" s="380"/>
      <c r="AL36" s="380"/>
      <c r="AM36" s="408"/>
      <c r="AN36" s="380"/>
      <c r="AO36" s="380"/>
      <c r="AP36" s="380"/>
      <c r="AQ36" s="380"/>
      <c r="AR36" s="380"/>
      <c r="AS36" s="380"/>
      <c r="AT36" s="380"/>
      <c r="AU36" s="380"/>
      <c r="AV36" s="380"/>
      <c r="AW36" s="408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409"/>
    </row>
    <row r="37" spans="1:60" s="98" customFormat="1" ht="15.05" customHeight="1">
      <c r="A37" s="509">
        <v>28</v>
      </c>
      <c r="B37" s="342"/>
      <c r="C37" s="342"/>
      <c r="D37" s="381"/>
      <c r="E37" s="381"/>
      <c r="F37" s="381"/>
      <c r="G37" s="342"/>
      <c r="H37" s="381"/>
      <c r="I37" s="395"/>
      <c r="J37" s="342"/>
      <c r="K37" s="342"/>
      <c r="L37" s="342"/>
      <c r="M37" s="342"/>
      <c r="N37" s="342"/>
      <c r="O37" s="381"/>
      <c r="P37" s="381"/>
      <c r="Q37" s="381"/>
      <c r="R37" s="381"/>
      <c r="S37" s="410"/>
      <c r="T37" s="381"/>
      <c r="U37" s="381"/>
      <c r="V37" s="381"/>
      <c r="W37" s="381"/>
      <c r="X37" s="381"/>
      <c r="Y37" s="381"/>
      <c r="Z37" s="381"/>
      <c r="AA37" s="381"/>
      <c r="AB37" s="381"/>
      <c r="AC37" s="410"/>
      <c r="AD37" s="381"/>
      <c r="AE37" s="381"/>
      <c r="AF37" s="381"/>
      <c r="AG37" s="381"/>
      <c r="AH37" s="381"/>
      <c r="AI37" s="381"/>
      <c r="AJ37" s="381"/>
      <c r="AK37" s="381"/>
      <c r="AL37" s="381"/>
      <c r="AM37" s="410"/>
      <c r="AN37" s="381"/>
      <c r="AO37" s="381"/>
      <c r="AP37" s="381"/>
      <c r="AQ37" s="381"/>
      <c r="AR37" s="381"/>
      <c r="AS37" s="381"/>
      <c r="AT37" s="381"/>
      <c r="AU37" s="381"/>
      <c r="AV37" s="381"/>
      <c r="AW37" s="410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411"/>
    </row>
    <row r="38" spans="1:60" s="98" customFormat="1" ht="15.05" customHeight="1">
      <c r="A38" s="508">
        <v>29</v>
      </c>
      <c r="B38" s="343"/>
      <c r="C38" s="343"/>
      <c r="D38" s="380"/>
      <c r="E38" s="380"/>
      <c r="F38" s="380"/>
      <c r="G38" s="343"/>
      <c r="H38" s="380"/>
      <c r="I38" s="394"/>
      <c r="J38" s="343"/>
      <c r="K38" s="343"/>
      <c r="L38" s="343"/>
      <c r="M38" s="343"/>
      <c r="N38" s="343"/>
      <c r="O38" s="380"/>
      <c r="P38" s="380"/>
      <c r="Q38" s="380"/>
      <c r="R38" s="380"/>
      <c r="S38" s="408"/>
      <c r="T38" s="380"/>
      <c r="U38" s="380"/>
      <c r="V38" s="380"/>
      <c r="W38" s="380"/>
      <c r="X38" s="380"/>
      <c r="Y38" s="380"/>
      <c r="Z38" s="380"/>
      <c r="AA38" s="380"/>
      <c r="AB38" s="380"/>
      <c r="AC38" s="408"/>
      <c r="AD38" s="380"/>
      <c r="AE38" s="380"/>
      <c r="AF38" s="380"/>
      <c r="AG38" s="380"/>
      <c r="AH38" s="380"/>
      <c r="AI38" s="380"/>
      <c r="AJ38" s="380"/>
      <c r="AK38" s="380"/>
      <c r="AL38" s="380"/>
      <c r="AM38" s="408"/>
      <c r="AN38" s="380"/>
      <c r="AO38" s="380"/>
      <c r="AP38" s="380"/>
      <c r="AQ38" s="380"/>
      <c r="AR38" s="380"/>
      <c r="AS38" s="380"/>
      <c r="AT38" s="380"/>
      <c r="AU38" s="380"/>
      <c r="AV38" s="380"/>
      <c r="AW38" s="408"/>
      <c r="AX38" s="380"/>
      <c r="AY38" s="380"/>
      <c r="AZ38" s="380"/>
      <c r="BA38" s="380"/>
      <c r="BB38" s="380"/>
      <c r="BC38" s="380"/>
      <c r="BD38" s="380"/>
      <c r="BE38" s="380"/>
      <c r="BF38" s="380"/>
      <c r="BG38" s="380"/>
      <c r="BH38" s="409"/>
    </row>
    <row r="39" spans="1:60" s="98" customFormat="1" ht="15.05" customHeight="1">
      <c r="A39" s="508">
        <v>30</v>
      </c>
      <c r="B39" s="343"/>
      <c r="C39" s="343"/>
      <c r="D39" s="380"/>
      <c r="E39" s="380"/>
      <c r="F39" s="380"/>
      <c r="G39" s="343"/>
      <c r="H39" s="380"/>
      <c r="I39" s="394"/>
      <c r="J39" s="343"/>
      <c r="K39" s="343"/>
      <c r="L39" s="343"/>
      <c r="M39" s="343"/>
      <c r="N39" s="343"/>
      <c r="O39" s="380"/>
      <c r="P39" s="380"/>
      <c r="Q39" s="380"/>
      <c r="R39" s="380"/>
      <c r="S39" s="408"/>
      <c r="T39" s="380"/>
      <c r="U39" s="380"/>
      <c r="V39" s="380"/>
      <c r="W39" s="380"/>
      <c r="X39" s="380"/>
      <c r="Y39" s="380"/>
      <c r="Z39" s="380"/>
      <c r="AA39" s="380"/>
      <c r="AB39" s="380"/>
      <c r="AC39" s="408"/>
      <c r="AD39" s="380"/>
      <c r="AE39" s="380"/>
      <c r="AF39" s="380"/>
      <c r="AG39" s="380"/>
      <c r="AH39" s="380"/>
      <c r="AI39" s="380"/>
      <c r="AJ39" s="380"/>
      <c r="AK39" s="380"/>
      <c r="AL39" s="380"/>
      <c r="AM39" s="408"/>
      <c r="AN39" s="380"/>
      <c r="AO39" s="380"/>
      <c r="AP39" s="380"/>
      <c r="AQ39" s="380"/>
      <c r="AR39" s="380"/>
      <c r="AS39" s="380"/>
      <c r="AT39" s="380"/>
      <c r="AU39" s="380"/>
      <c r="AV39" s="380"/>
      <c r="AW39" s="408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409"/>
    </row>
    <row r="40" spans="1:60" s="98" customFormat="1" ht="15.05" customHeight="1">
      <c r="A40" s="508">
        <v>31</v>
      </c>
      <c r="B40" s="343"/>
      <c r="C40" s="343"/>
      <c r="D40" s="380"/>
      <c r="E40" s="380"/>
      <c r="F40" s="380"/>
      <c r="G40" s="343"/>
      <c r="H40" s="380"/>
      <c r="I40" s="394"/>
      <c r="J40" s="343"/>
      <c r="K40" s="343"/>
      <c r="L40" s="343"/>
      <c r="M40" s="343"/>
      <c r="N40" s="343"/>
      <c r="O40" s="380"/>
      <c r="P40" s="380"/>
      <c r="Q40" s="380"/>
      <c r="R40" s="380"/>
      <c r="S40" s="408"/>
      <c r="T40" s="380"/>
      <c r="U40" s="380"/>
      <c r="V40" s="380"/>
      <c r="W40" s="380"/>
      <c r="X40" s="380"/>
      <c r="Y40" s="380"/>
      <c r="Z40" s="380"/>
      <c r="AA40" s="380"/>
      <c r="AB40" s="380"/>
      <c r="AC40" s="408"/>
      <c r="AD40" s="380"/>
      <c r="AE40" s="380"/>
      <c r="AF40" s="380"/>
      <c r="AG40" s="380"/>
      <c r="AH40" s="380"/>
      <c r="AI40" s="380"/>
      <c r="AJ40" s="380"/>
      <c r="AK40" s="380"/>
      <c r="AL40" s="380"/>
      <c r="AM40" s="408"/>
      <c r="AN40" s="380"/>
      <c r="AO40" s="380"/>
      <c r="AP40" s="380"/>
      <c r="AQ40" s="380"/>
      <c r="AR40" s="380"/>
      <c r="AS40" s="380"/>
      <c r="AT40" s="380"/>
      <c r="AU40" s="380"/>
      <c r="AV40" s="380"/>
      <c r="AW40" s="408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409"/>
    </row>
    <row r="41" spans="1:60" s="98" customFormat="1" ht="15.05" customHeight="1">
      <c r="A41" s="508">
        <v>32</v>
      </c>
      <c r="B41" s="343"/>
      <c r="C41" s="343"/>
      <c r="D41" s="380"/>
      <c r="E41" s="380"/>
      <c r="F41" s="380"/>
      <c r="G41" s="343"/>
      <c r="H41" s="380"/>
      <c r="I41" s="394"/>
      <c r="J41" s="343"/>
      <c r="K41" s="343"/>
      <c r="L41" s="343"/>
      <c r="M41" s="343"/>
      <c r="N41" s="343"/>
      <c r="O41" s="380"/>
      <c r="P41" s="380"/>
      <c r="Q41" s="380"/>
      <c r="R41" s="380"/>
      <c r="S41" s="408"/>
      <c r="T41" s="380"/>
      <c r="U41" s="380"/>
      <c r="V41" s="380"/>
      <c r="W41" s="380"/>
      <c r="X41" s="380"/>
      <c r="Y41" s="380"/>
      <c r="Z41" s="380"/>
      <c r="AA41" s="380"/>
      <c r="AB41" s="380"/>
      <c r="AC41" s="408"/>
      <c r="AD41" s="380"/>
      <c r="AE41" s="380"/>
      <c r="AF41" s="380"/>
      <c r="AG41" s="380"/>
      <c r="AH41" s="380"/>
      <c r="AI41" s="380"/>
      <c r="AJ41" s="380"/>
      <c r="AK41" s="380"/>
      <c r="AL41" s="380"/>
      <c r="AM41" s="408"/>
      <c r="AN41" s="380"/>
      <c r="AO41" s="380"/>
      <c r="AP41" s="380"/>
      <c r="AQ41" s="380"/>
      <c r="AR41" s="380"/>
      <c r="AS41" s="380"/>
      <c r="AT41" s="380"/>
      <c r="AU41" s="380"/>
      <c r="AV41" s="380"/>
      <c r="AW41" s="408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409"/>
    </row>
    <row r="42" spans="1:60" s="98" customFormat="1" ht="15.05" customHeight="1">
      <c r="A42" s="508">
        <v>33</v>
      </c>
      <c r="B42" s="343"/>
      <c r="C42" s="343"/>
      <c r="D42" s="380"/>
      <c r="E42" s="380"/>
      <c r="F42" s="380"/>
      <c r="G42" s="343"/>
      <c r="H42" s="380"/>
      <c r="I42" s="394"/>
      <c r="J42" s="343"/>
      <c r="K42" s="343"/>
      <c r="L42" s="343"/>
      <c r="M42" s="343"/>
      <c r="N42" s="343"/>
      <c r="O42" s="380"/>
      <c r="P42" s="380"/>
      <c r="Q42" s="380"/>
      <c r="R42" s="380"/>
      <c r="S42" s="408"/>
      <c r="T42" s="380"/>
      <c r="U42" s="380"/>
      <c r="V42" s="380"/>
      <c r="W42" s="380"/>
      <c r="X42" s="380"/>
      <c r="Y42" s="380"/>
      <c r="Z42" s="380"/>
      <c r="AA42" s="380"/>
      <c r="AB42" s="380"/>
      <c r="AC42" s="408"/>
      <c r="AD42" s="380"/>
      <c r="AE42" s="380"/>
      <c r="AF42" s="380"/>
      <c r="AG42" s="380"/>
      <c r="AH42" s="380"/>
      <c r="AI42" s="380"/>
      <c r="AJ42" s="380"/>
      <c r="AK42" s="380"/>
      <c r="AL42" s="380"/>
      <c r="AM42" s="408"/>
      <c r="AN42" s="380"/>
      <c r="AO42" s="380"/>
      <c r="AP42" s="380"/>
      <c r="AQ42" s="380"/>
      <c r="AR42" s="380"/>
      <c r="AS42" s="380"/>
      <c r="AT42" s="380"/>
      <c r="AU42" s="380"/>
      <c r="AV42" s="380"/>
      <c r="AW42" s="408"/>
      <c r="AX42" s="380"/>
      <c r="AY42" s="380"/>
      <c r="AZ42" s="380"/>
      <c r="BA42" s="380"/>
      <c r="BB42" s="380"/>
      <c r="BC42" s="380"/>
      <c r="BD42" s="380"/>
      <c r="BE42" s="380"/>
      <c r="BF42" s="380"/>
      <c r="BG42" s="380"/>
      <c r="BH42" s="409"/>
    </row>
    <row r="43" spans="1:60" s="98" customFormat="1" ht="15.05" customHeight="1">
      <c r="A43" s="508">
        <v>34</v>
      </c>
      <c r="B43" s="343"/>
      <c r="C43" s="343"/>
      <c r="D43" s="380"/>
      <c r="E43" s="380"/>
      <c r="F43" s="380"/>
      <c r="G43" s="343"/>
      <c r="H43" s="380"/>
      <c r="I43" s="394"/>
      <c r="J43" s="343"/>
      <c r="K43" s="343"/>
      <c r="L43" s="343"/>
      <c r="M43" s="343"/>
      <c r="N43" s="343"/>
      <c r="O43" s="380"/>
      <c r="P43" s="380"/>
      <c r="Q43" s="380"/>
      <c r="R43" s="380"/>
      <c r="S43" s="408"/>
      <c r="T43" s="380"/>
      <c r="U43" s="380"/>
      <c r="V43" s="380"/>
      <c r="W43" s="380"/>
      <c r="X43" s="380"/>
      <c r="Y43" s="380"/>
      <c r="Z43" s="380"/>
      <c r="AA43" s="380"/>
      <c r="AB43" s="380"/>
      <c r="AC43" s="408"/>
      <c r="AD43" s="380"/>
      <c r="AE43" s="380"/>
      <c r="AF43" s="380"/>
      <c r="AG43" s="380"/>
      <c r="AH43" s="380"/>
      <c r="AI43" s="380"/>
      <c r="AJ43" s="380"/>
      <c r="AK43" s="380"/>
      <c r="AL43" s="380"/>
      <c r="AM43" s="408"/>
      <c r="AN43" s="380"/>
      <c r="AO43" s="380"/>
      <c r="AP43" s="380"/>
      <c r="AQ43" s="380"/>
      <c r="AR43" s="380"/>
      <c r="AS43" s="380"/>
      <c r="AT43" s="380"/>
      <c r="AU43" s="380"/>
      <c r="AV43" s="380"/>
      <c r="AW43" s="408"/>
      <c r="AX43" s="380"/>
      <c r="AY43" s="380"/>
      <c r="AZ43" s="380"/>
      <c r="BA43" s="380"/>
      <c r="BB43" s="380"/>
      <c r="BC43" s="380"/>
      <c r="BD43" s="380"/>
      <c r="BE43" s="380"/>
      <c r="BF43" s="380"/>
      <c r="BG43" s="380"/>
      <c r="BH43" s="409"/>
    </row>
    <row r="44" spans="1:60" s="98" customFormat="1" ht="15.05" customHeight="1">
      <c r="A44" s="508">
        <v>35</v>
      </c>
      <c r="B44" s="343"/>
      <c r="C44" s="343"/>
      <c r="D44" s="380"/>
      <c r="E44" s="380"/>
      <c r="F44" s="380"/>
      <c r="G44" s="343"/>
      <c r="H44" s="380"/>
      <c r="I44" s="394"/>
      <c r="J44" s="343"/>
      <c r="K44" s="343"/>
      <c r="L44" s="343"/>
      <c r="M44" s="343"/>
      <c r="N44" s="343"/>
      <c r="O44" s="380"/>
      <c r="P44" s="380"/>
      <c r="Q44" s="380"/>
      <c r="R44" s="380"/>
      <c r="S44" s="408"/>
      <c r="T44" s="380"/>
      <c r="U44" s="380"/>
      <c r="V44" s="380"/>
      <c r="W44" s="380"/>
      <c r="X44" s="380"/>
      <c r="Y44" s="380"/>
      <c r="Z44" s="380"/>
      <c r="AA44" s="380"/>
      <c r="AB44" s="380"/>
      <c r="AC44" s="408"/>
      <c r="AD44" s="380"/>
      <c r="AE44" s="380"/>
      <c r="AF44" s="380"/>
      <c r="AG44" s="380"/>
      <c r="AH44" s="380"/>
      <c r="AI44" s="380"/>
      <c r="AJ44" s="380"/>
      <c r="AK44" s="380"/>
      <c r="AL44" s="380"/>
      <c r="AM44" s="408"/>
      <c r="AN44" s="380"/>
      <c r="AO44" s="380"/>
      <c r="AP44" s="380"/>
      <c r="AQ44" s="380"/>
      <c r="AR44" s="380"/>
      <c r="AS44" s="380"/>
      <c r="AT44" s="380"/>
      <c r="AU44" s="380"/>
      <c r="AV44" s="380"/>
      <c r="AW44" s="408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409"/>
    </row>
    <row r="45" spans="1:60" s="98" customFormat="1" ht="15.05" customHeight="1">
      <c r="A45" s="508">
        <v>36</v>
      </c>
      <c r="B45" s="343"/>
      <c r="C45" s="343"/>
      <c r="D45" s="380"/>
      <c r="E45" s="380"/>
      <c r="F45" s="380"/>
      <c r="G45" s="343"/>
      <c r="H45" s="380"/>
      <c r="I45" s="394"/>
      <c r="J45" s="343"/>
      <c r="K45" s="343"/>
      <c r="L45" s="343"/>
      <c r="M45" s="343"/>
      <c r="N45" s="343"/>
      <c r="O45" s="380"/>
      <c r="P45" s="380"/>
      <c r="Q45" s="380"/>
      <c r="R45" s="380"/>
      <c r="S45" s="408"/>
      <c r="T45" s="380"/>
      <c r="U45" s="380"/>
      <c r="V45" s="380"/>
      <c r="W45" s="380"/>
      <c r="X45" s="380"/>
      <c r="Y45" s="380"/>
      <c r="Z45" s="380"/>
      <c r="AA45" s="380"/>
      <c r="AB45" s="380"/>
      <c r="AC45" s="408"/>
      <c r="AD45" s="380"/>
      <c r="AE45" s="380"/>
      <c r="AF45" s="380"/>
      <c r="AG45" s="380"/>
      <c r="AH45" s="380"/>
      <c r="AI45" s="380"/>
      <c r="AJ45" s="380"/>
      <c r="AK45" s="380"/>
      <c r="AL45" s="380"/>
      <c r="AM45" s="408"/>
      <c r="AN45" s="380"/>
      <c r="AO45" s="380"/>
      <c r="AP45" s="380"/>
      <c r="AQ45" s="380"/>
      <c r="AR45" s="380"/>
      <c r="AS45" s="380"/>
      <c r="AT45" s="380"/>
      <c r="AU45" s="380"/>
      <c r="AV45" s="380"/>
      <c r="AW45" s="408"/>
      <c r="AX45" s="380"/>
      <c r="AY45" s="380"/>
      <c r="AZ45" s="380"/>
      <c r="BA45" s="380"/>
      <c r="BB45" s="380"/>
      <c r="BC45" s="380"/>
      <c r="BD45" s="380"/>
      <c r="BE45" s="380"/>
      <c r="BF45" s="380"/>
      <c r="BG45" s="380"/>
      <c r="BH45" s="409"/>
    </row>
    <row r="46" spans="1:60" s="98" customFormat="1" ht="15.05" customHeight="1">
      <c r="A46" s="508">
        <v>37</v>
      </c>
      <c r="B46" s="343"/>
      <c r="C46" s="343"/>
      <c r="D46" s="380"/>
      <c r="E46" s="380"/>
      <c r="F46" s="380"/>
      <c r="G46" s="343"/>
      <c r="H46" s="380"/>
      <c r="I46" s="394"/>
      <c r="J46" s="343"/>
      <c r="K46" s="343"/>
      <c r="L46" s="343"/>
      <c r="M46" s="343"/>
      <c r="N46" s="343"/>
      <c r="O46" s="380"/>
      <c r="P46" s="380"/>
      <c r="Q46" s="380"/>
      <c r="R46" s="380"/>
      <c r="S46" s="408"/>
      <c r="T46" s="380"/>
      <c r="U46" s="380"/>
      <c r="V46" s="380"/>
      <c r="W46" s="380"/>
      <c r="X46" s="380"/>
      <c r="Y46" s="380"/>
      <c r="Z46" s="380"/>
      <c r="AA46" s="380"/>
      <c r="AB46" s="380"/>
      <c r="AC46" s="408"/>
      <c r="AD46" s="380"/>
      <c r="AE46" s="380"/>
      <c r="AF46" s="380"/>
      <c r="AG46" s="380"/>
      <c r="AH46" s="380"/>
      <c r="AI46" s="380"/>
      <c r="AJ46" s="380"/>
      <c r="AK46" s="380"/>
      <c r="AL46" s="380"/>
      <c r="AM46" s="408"/>
      <c r="AN46" s="380"/>
      <c r="AO46" s="380"/>
      <c r="AP46" s="380"/>
      <c r="AQ46" s="380"/>
      <c r="AR46" s="380"/>
      <c r="AS46" s="380"/>
      <c r="AT46" s="380"/>
      <c r="AU46" s="380"/>
      <c r="AV46" s="380"/>
      <c r="AW46" s="408"/>
      <c r="AX46" s="380"/>
      <c r="AY46" s="380"/>
      <c r="AZ46" s="380"/>
      <c r="BA46" s="380"/>
      <c r="BB46" s="380"/>
      <c r="BC46" s="380"/>
      <c r="BD46" s="380"/>
      <c r="BE46" s="380"/>
      <c r="BF46" s="380"/>
      <c r="BG46" s="380"/>
      <c r="BH46" s="409"/>
    </row>
    <row r="47" spans="1:60" s="98" customFormat="1" ht="15.05" customHeight="1">
      <c r="A47" s="508">
        <v>38</v>
      </c>
      <c r="B47" s="343"/>
      <c r="C47" s="343"/>
      <c r="D47" s="380"/>
      <c r="E47" s="380"/>
      <c r="F47" s="380"/>
      <c r="G47" s="343"/>
      <c r="H47" s="380"/>
      <c r="I47" s="394"/>
      <c r="J47" s="343"/>
      <c r="K47" s="343"/>
      <c r="L47" s="343"/>
      <c r="M47" s="343"/>
      <c r="N47" s="343"/>
      <c r="O47" s="380"/>
      <c r="P47" s="380"/>
      <c r="Q47" s="380"/>
      <c r="R47" s="380"/>
      <c r="S47" s="408"/>
      <c r="T47" s="380"/>
      <c r="U47" s="380"/>
      <c r="V47" s="380"/>
      <c r="W47" s="380"/>
      <c r="X47" s="380"/>
      <c r="Y47" s="380"/>
      <c r="Z47" s="380"/>
      <c r="AA47" s="380"/>
      <c r="AB47" s="380"/>
      <c r="AC47" s="408"/>
      <c r="AD47" s="380"/>
      <c r="AE47" s="380"/>
      <c r="AF47" s="380"/>
      <c r="AG47" s="380"/>
      <c r="AH47" s="380"/>
      <c r="AI47" s="380"/>
      <c r="AJ47" s="380"/>
      <c r="AK47" s="380"/>
      <c r="AL47" s="380"/>
      <c r="AM47" s="408"/>
      <c r="AN47" s="380"/>
      <c r="AO47" s="380"/>
      <c r="AP47" s="380"/>
      <c r="AQ47" s="380"/>
      <c r="AR47" s="380"/>
      <c r="AS47" s="380"/>
      <c r="AT47" s="380"/>
      <c r="AU47" s="380"/>
      <c r="AV47" s="380"/>
      <c r="AW47" s="408"/>
      <c r="AX47" s="380"/>
      <c r="AY47" s="380"/>
      <c r="AZ47" s="380"/>
      <c r="BA47" s="380"/>
      <c r="BB47" s="380"/>
      <c r="BC47" s="380"/>
      <c r="BD47" s="380"/>
      <c r="BE47" s="380"/>
      <c r="BF47" s="380"/>
      <c r="BG47" s="380"/>
      <c r="BH47" s="409"/>
    </row>
    <row r="48" spans="1:60" s="98" customFormat="1" ht="15.05" customHeight="1">
      <c r="A48" s="509">
        <v>39</v>
      </c>
      <c r="B48" s="342"/>
      <c r="C48" s="342"/>
      <c r="D48" s="381"/>
      <c r="E48" s="381"/>
      <c r="F48" s="381"/>
      <c r="G48" s="342"/>
      <c r="H48" s="381"/>
      <c r="I48" s="395"/>
      <c r="J48" s="342"/>
      <c r="K48" s="342"/>
      <c r="L48" s="342"/>
      <c r="M48" s="342"/>
      <c r="N48" s="342"/>
      <c r="O48" s="381"/>
      <c r="P48" s="381"/>
      <c r="Q48" s="381"/>
      <c r="R48" s="381"/>
      <c r="S48" s="410"/>
      <c r="T48" s="381"/>
      <c r="U48" s="381"/>
      <c r="V48" s="381"/>
      <c r="W48" s="381"/>
      <c r="X48" s="381"/>
      <c r="Y48" s="381"/>
      <c r="Z48" s="381"/>
      <c r="AA48" s="381"/>
      <c r="AB48" s="381"/>
      <c r="AC48" s="410"/>
      <c r="AD48" s="381"/>
      <c r="AE48" s="381"/>
      <c r="AF48" s="381"/>
      <c r="AG48" s="381"/>
      <c r="AH48" s="381"/>
      <c r="AI48" s="381"/>
      <c r="AJ48" s="381"/>
      <c r="AK48" s="381"/>
      <c r="AL48" s="381"/>
      <c r="AM48" s="410"/>
      <c r="AN48" s="381"/>
      <c r="AO48" s="381"/>
      <c r="AP48" s="381"/>
      <c r="AQ48" s="381"/>
      <c r="AR48" s="381"/>
      <c r="AS48" s="381"/>
      <c r="AT48" s="381"/>
      <c r="AU48" s="381"/>
      <c r="AV48" s="381"/>
      <c r="AW48" s="410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411"/>
    </row>
    <row r="49" spans="1:60" s="98" customFormat="1" ht="15.05" customHeight="1">
      <c r="A49" s="508">
        <v>40</v>
      </c>
      <c r="B49" s="343"/>
      <c r="C49" s="343"/>
      <c r="D49" s="380"/>
      <c r="E49" s="380"/>
      <c r="F49" s="380"/>
      <c r="G49" s="343"/>
      <c r="H49" s="380"/>
      <c r="I49" s="394"/>
      <c r="J49" s="343"/>
      <c r="K49" s="343"/>
      <c r="L49" s="343"/>
      <c r="M49" s="343"/>
      <c r="N49" s="343"/>
      <c r="O49" s="380"/>
      <c r="P49" s="380"/>
      <c r="Q49" s="380"/>
      <c r="R49" s="380"/>
      <c r="S49" s="408"/>
      <c r="T49" s="380"/>
      <c r="U49" s="380"/>
      <c r="V49" s="380"/>
      <c r="W49" s="380"/>
      <c r="X49" s="380"/>
      <c r="Y49" s="380"/>
      <c r="Z49" s="380"/>
      <c r="AA49" s="380"/>
      <c r="AB49" s="380"/>
      <c r="AC49" s="408"/>
      <c r="AD49" s="380"/>
      <c r="AE49" s="380"/>
      <c r="AF49" s="380"/>
      <c r="AG49" s="380"/>
      <c r="AH49" s="380"/>
      <c r="AI49" s="380"/>
      <c r="AJ49" s="380"/>
      <c r="AK49" s="380"/>
      <c r="AL49" s="380"/>
      <c r="AM49" s="408"/>
      <c r="AN49" s="380"/>
      <c r="AO49" s="380"/>
      <c r="AP49" s="380"/>
      <c r="AQ49" s="380"/>
      <c r="AR49" s="380"/>
      <c r="AS49" s="380"/>
      <c r="AT49" s="380"/>
      <c r="AU49" s="380"/>
      <c r="AV49" s="380"/>
      <c r="AW49" s="408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409"/>
    </row>
    <row r="50" spans="1:60" s="98" customFormat="1" ht="15.05" customHeight="1">
      <c r="A50" s="508">
        <v>41</v>
      </c>
      <c r="B50" s="343"/>
      <c r="C50" s="343"/>
      <c r="D50" s="380"/>
      <c r="E50" s="380"/>
      <c r="F50" s="380"/>
      <c r="G50" s="343"/>
      <c r="H50" s="380"/>
      <c r="I50" s="394"/>
      <c r="J50" s="343"/>
      <c r="K50" s="343"/>
      <c r="L50" s="343"/>
      <c r="M50" s="343"/>
      <c r="N50" s="343"/>
      <c r="O50" s="380"/>
      <c r="P50" s="380"/>
      <c r="Q50" s="380"/>
      <c r="R50" s="380"/>
      <c r="S50" s="408"/>
      <c r="T50" s="380"/>
      <c r="U50" s="380"/>
      <c r="V50" s="380"/>
      <c r="W50" s="380"/>
      <c r="X50" s="380"/>
      <c r="Y50" s="380"/>
      <c r="Z50" s="380"/>
      <c r="AA50" s="380"/>
      <c r="AB50" s="380"/>
      <c r="AC50" s="408"/>
      <c r="AD50" s="380"/>
      <c r="AE50" s="380"/>
      <c r="AF50" s="380"/>
      <c r="AG50" s="380"/>
      <c r="AH50" s="380"/>
      <c r="AI50" s="380"/>
      <c r="AJ50" s="380"/>
      <c r="AK50" s="380"/>
      <c r="AL50" s="380"/>
      <c r="AM50" s="408"/>
      <c r="AN50" s="380"/>
      <c r="AO50" s="380"/>
      <c r="AP50" s="380"/>
      <c r="AQ50" s="380"/>
      <c r="AR50" s="380"/>
      <c r="AS50" s="380"/>
      <c r="AT50" s="380"/>
      <c r="AU50" s="380"/>
      <c r="AV50" s="380"/>
      <c r="AW50" s="408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409"/>
    </row>
    <row r="51" spans="1:60" s="98" customFormat="1" ht="15.05" customHeight="1">
      <c r="A51" s="508">
        <v>42</v>
      </c>
      <c r="B51" s="343"/>
      <c r="C51" s="343"/>
      <c r="D51" s="380"/>
      <c r="E51" s="380"/>
      <c r="F51" s="380"/>
      <c r="G51" s="343"/>
      <c r="H51" s="380"/>
      <c r="I51" s="394"/>
      <c r="J51" s="343"/>
      <c r="K51" s="343"/>
      <c r="L51" s="343"/>
      <c r="M51" s="343"/>
      <c r="N51" s="343"/>
      <c r="O51" s="380"/>
      <c r="P51" s="380"/>
      <c r="Q51" s="380"/>
      <c r="R51" s="380"/>
      <c r="S51" s="408"/>
      <c r="T51" s="380"/>
      <c r="U51" s="380"/>
      <c r="V51" s="380"/>
      <c r="W51" s="380"/>
      <c r="X51" s="380"/>
      <c r="Y51" s="380"/>
      <c r="Z51" s="380"/>
      <c r="AA51" s="380"/>
      <c r="AB51" s="380"/>
      <c r="AC51" s="408"/>
      <c r="AD51" s="380"/>
      <c r="AE51" s="380"/>
      <c r="AF51" s="380"/>
      <c r="AG51" s="380"/>
      <c r="AH51" s="380"/>
      <c r="AI51" s="380"/>
      <c r="AJ51" s="380"/>
      <c r="AK51" s="380"/>
      <c r="AL51" s="380"/>
      <c r="AM51" s="408"/>
      <c r="AN51" s="380"/>
      <c r="AO51" s="380"/>
      <c r="AP51" s="380"/>
      <c r="AQ51" s="380"/>
      <c r="AR51" s="380"/>
      <c r="AS51" s="380"/>
      <c r="AT51" s="380"/>
      <c r="AU51" s="380"/>
      <c r="AV51" s="380"/>
      <c r="AW51" s="408"/>
      <c r="AX51" s="380"/>
      <c r="AY51" s="380"/>
      <c r="AZ51" s="380"/>
      <c r="BA51" s="380"/>
      <c r="BB51" s="380"/>
      <c r="BC51" s="380"/>
      <c r="BD51" s="380"/>
      <c r="BE51" s="380"/>
      <c r="BF51" s="380"/>
      <c r="BG51" s="380"/>
      <c r="BH51" s="409"/>
    </row>
    <row r="52" spans="1:60" s="98" customFormat="1" ht="15.05" customHeight="1">
      <c r="A52" s="508">
        <v>43</v>
      </c>
      <c r="B52" s="343"/>
      <c r="C52" s="343"/>
      <c r="D52" s="380"/>
      <c r="E52" s="380"/>
      <c r="F52" s="380"/>
      <c r="G52" s="343"/>
      <c r="H52" s="380"/>
      <c r="I52" s="394"/>
      <c r="J52" s="343"/>
      <c r="K52" s="343"/>
      <c r="L52" s="343"/>
      <c r="M52" s="343"/>
      <c r="N52" s="343"/>
      <c r="O52" s="380"/>
      <c r="P52" s="380"/>
      <c r="Q52" s="380"/>
      <c r="R52" s="380"/>
      <c r="S52" s="408"/>
      <c r="T52" s="380"/>
      <c r="U52" s="380"/>
      <c r="V52" s="380"/>
      <c r="W52" s="380"/>
      <c r="X52" s="380"/>
      <c r="Y52" s="380"/>
      <c r="Z52" s="380"/>
      <c r="AA52" s="380"/>
      <c r="AB52" s="380"/>
      <c r="AC52" s="408"/>
      <c r="AD52" s="380"/>
      <c r="AE52" s="380"/>
      <c r="AF52" s="380"/>
      <c r="AG52" s="380"/>
      <c r="AH52" s="380"/>
      <c r="AI52" s="380"/>
      <c r="AJ52" s="380"/>
      <c r="AK52" s="380"/>
      <c r="AL52" s="380"/>
      <c r="AM52" s="408"/>
      <c r="AN52" s="380"/>
      <c r="AO52" s="380"/>
      <c r="AP52" s="380"/>
      <c r="AQ52" s="380"/>
      <c r="AR52" s="380"/>
      <c r="AS52" s="380"/>
      <c r="AT52" s="380"/>
      <c r="AU52" s="380"/>
      <c r="AV52" s="380"/>
      <c r="AW52" s="408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409"/>
    </row>
    <row r="53" spans="1:60" s="98" customFormat="1" ht="15.05" customHeight="1">
      <c r="A53" s="508">
        <v>44</v>
      </c>
      <c r="B53" s="343"/>
      <c r="C53" s="343"/>
      <c r="D53" s="380"/>
      <c r="E53" s="380"/>
      <c r="F53" s="380"/>
      <c r="G53" s="343"/>
      <c r="H53" s="380"/>
      <c r="I53" s="394"/>
      <c r="J53" s="343"/>
      <c r="K53" s="343"/>
      <c r="L53" s="343"/>
      <c r="M53" s="343"/>
      <c r="N53" s="343"/>
      <c r="O53" s="380"/>
      <c r="P53" s="380"/>
      <c r="Q53" s="380"/>
      <c r="R53" s="380"/>
      <c r="S53" s="408"/>
      <c r="T53" s="380"/>
      <c r="U53" s="380"/>
      <c r="V53" s="380"/>
      <c r="W53" s="380"/>
      <c r="X53" s="380"/>
      <c r="Y53" s="380"/>
      <c r="Z53" s="380"/>
      <c r="AA53" s="380"/>
      <c r="AB53" s="380"/>
      <c r="AC53" s="408"/>
      <c r="AD53" s="380"/>
      <c r="AE53" s="380"/>
      <c r="AF53" s="380"/>
      <c r="AG53" s="380"/>
      <c r="AH53" s="380"/>
      <c r="AI53" s="380"/>
      <c r="AJ53" s="380"/>
      <c r="AK53" s="380"/>
      <c r="AL53" s="380"/>
      <c r="AM53" s="408"/>
      <c r="AN53" s="380"/>
      <c r="AO53" s="380"/>
      <c r="AP53" s="380"/>
      <c r="AQ53" s="380"/>
      <c r="AR53" s="380"/>
      <c r="AS53" s="380"/>
      <c r="AT53" s="380"/>
      <c r="AU53" s="380"/>
      <c r="AV53" s="380"/>
      <c r="AW53" s="408"/>
      <c r="AX53" s="380"/>
      <c r="AY53" s="380"/>
      <c r="AZ53" s="380"/>
      <c r="BA53" s="380"/>
      <c r="BB53" s="380"/>
      <c r="BC53" s="380"/>
      <c r="BD53" s="380"/>
      <c r="BE53" s="380"/>
      <c r="BF53" s="380"/>
      <c r="BG53" s="380"/>
      <c r="BH53" s="409"/>
    </row>
    <row r="54" spans="1:60" s="98" customFormat="1" ht="15.05" customHeight="1">
      <c r="A54" s="508">
        <v>45</v>
      </c>
      <c r="B54" s="343"/>
      <c r="C54" s="343"/>
      <c r="D54" s="380"/>
      <c r="E54" s="380"/>
      <c r="F54" s="380"/>
      <c r="G54" s="343"/>
      <c r="H54" s="380"/>
      <c r="I54" s="394"/>
      <c r="J54" s="343"/>
      <c r="K54" s="343"/>
      <c r="L54" s="343"/>
      <c r="M54" s="343"/>
      <c r="N54" s="343"/>
      <c r="O54" s="380"/>
      <c r="P54" s="380"/>
      <c r="Q54" s="380"/>
      <c r="R54" s="380"/>
      <c r="S54" s="408"/>
      <c r="T54" s="380"/>
      <c r="U54" s="380"/>
      <c r="V54" s="380"/>
      <c r="W54" s="380"/>
      <c r="X54" s="380"/>
      <c r="Y54" s="380"/>
      <c r="Z54" s="380"/>
      <c r="AA54" s="380"/>
      <c r="AB54" s="380"/>
      <c r="AC54" s="408"/>
      <c r="AD54" s="380"/>
      <c r="AE54" s="380"/>
      <c r="AF54" s="380"/>
      <c r="AG54" s="380"/>
      <c r="AH54" s="380"/>
      <c r="AI54" s="380"/>
      <c r="AJ54" s="380"/>
      <c r="AK54" s="380"/>
      <c r="AL54" s="380"/>
      <c r="AM54" s="408"/>
      <c r="AN54" s="380"/>
      <c r="AO54" s="380"/>
      <c r="AP54" s="380"/>
      <c r="AQ54" s="380"/>
      <c r="AR54" s="380"/>
      <c r="AS54" s="380"/>
      <c r="AT54" s="380"/>
      <c r="AU54" s="380"/>
      <c r="AV54" s="380"/>
      <c r="AW54" s="408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409"/>
    </row>
    <row r="55" spans="1:60" s="98" customFormat="1" ht="15.05" customHeight="1">
      <c r="A55" s="508">
        <v>46</v>
      </c>
      <c r="B55" s="343"/>
      <c r="C55" s="343"/>
      <c r="D55" s="380"/>
      <c r="E55" s="380"/>
      <c r="F55" s="380"/>
      <c r="G55" s="343"/>
      <c r="H55" s="380"/>
      <c r="I55" s="394"/>
      <c r="J55" s="343"/>
      <c r="K55" s="343"/>
      <c r="L55" s="343"/>
      <c r="M55" s="343"/>
      <c r="N55" s="343"/>
      <c r="O55" s="380"/>
      <c r="P55" s="380"/>
      <c r="Q55" s="380"/>
      <c r="R55" s="380"/>
      <c r="S55" s="408"/>
      <c r="T55" s="380"/>
      <c r="U55" s="380"/>
      <c r="V55" s="380"/>
      <c r="W55" s="380"/>
      <c r="X55" s="380"/>
      <c r="Y55" s="380"/>
      <c r="Z55" s="380"/>
      <c r="AA55" s="380"/>
      <c r="AB55" s="380"/>
      <c r="AC55" s="408"/>
      <c r="AD55" s="380"/>
      <c r="AE55" s="380"/>
      <c r="AF55" s="380"/>
      <c r="AG55" s="380"/>
      <c r="AH55" s="380"/>
      <c r="AI55" s="380"/>
      <c r="AJ55" s="380"/>
      <c r="AK55" s="380"/>
      <c r="AL55" s="380"/>
      <c r="AM55" s="408"/>
      <c r="AN55" s="380"/>
      <c r="AO55" s="380"/>
      <c r="AP55" s="380"/>
      <c r="AQ55" s="380"/>
      <c r="AR55" s="380"/>
      <c r="AS55" s="380"/>
      <c r="AT55" s="380"/>
      <c r="AU55" s="380"/>
      <c r="AV55" s="380"/>
      <c r="AW55" s="408"/>
      <c r="AX55" s="380"/>
      <c r="AY55" s="380"/>
      <c r="AZ55" s="380"/>
      <c r="BA55" s="380"/>
      <c r="BB55" s="380"/>
      <c r="BC55" s="380"/>
      <c r="BD55" s="380"/>
      <c r="BE55" s="380"/>
      <c r="BF55" s="380"/>
      <c r="BG55" s="380"/>
      <c r="BH55" s="409"/>
    </row>
    <row r="56" spans="1:60">
      <c r="A56" s="511">
        <v>47</v>
      </c>
      <c r="B56" s="343"/>
      <c r="C56" s="343"/>
      <c r="D56" s="380"/>
      <c r="E56" s="380"/>
      <c r="F56" s="380"/>
      <c r="G56" s="343"/>
      <c r="H56" s="380"/>
      <c r="I56" s="394"/>
      <c r="J56" s="343"/>
      <c r="K56" s="343"/>
      <c r="L56" s="343"/>
      <c r="M56" s="343"/>
      <c r="N56" s="343"/>
      <c r="O56" s="414"/>
      <c r="P56" s="414"/>
      <c r="Q56" s="414"/>
      <c r="R56" s="414"/>
      <c r="S56" s="415"/>
      <c r="T56" s="414"/>
      <c r="U56" s="414"/>
      <c r="V56" s="414"/>
      <c r="W56" s="414"/>
      <c r="X56" s="414"/>
      <c r="Y56" s="414"/>
      <c r="Z56" s="414"/>
      <c r="AA56" s="414"/>
      <c r="AB56" s="414"/>
      <c r="AC56" s="415"/>
      <c r="AD56" s="414"/>
      <c r="AE56" s="414"/>
      <c r="AF56" s="414"/>
      <c r="AG56" s="414"/>
      <c r="AH56" s="414"/>
      <c r="AI56" s="414"/>
      <c r="AJ56" s="414"/>
      <c r="AK56" s="414"/>
      <c r="AL56" s="414"/>
      <c r="AM56" s="415"/>
      <c r="AN56" s="414"/>
      <c r="AO56" s="414"/>
      <c r="AP56" s="414"/>
      <c r="AQ56" s="414"/>
      <c r="AR56" s="414"/>
      <c r="AS56" s="414"/>
      <c r="AT56" s="414"/>
      <c r="AU56" s="414"/>
      <c r="AV56" s="414"/>
      <c r="AW56" s="415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6"/>
    </row>
    <row r="57" spans="1:60">
      <c r="A57" s="511">
        <v>48</v>
      </c>
      <c r="B57" s="343"/>
      <c r="C57" s="343"/>
      <c r="D57" s="380"/>
      <c r="E57" s="380"/>
      <c r="F57" s="380"/>
      <c r="G57" s="343"/>
      <c r="H57" s="380"/>
      <c r="I57" s="394"/>
      <c r="J57" s="343"/>
      <c r="K57" s="343"/>
      <c r="L57" s="343"/>
      <c r="M57" s="343"/>
      <c r="N57" s="343"/>
      <c r="O57" s="414"/>
      <c r="P57" s="414"/>
      <c r="Q57" s="414"/>
      <c r="R57" s="414"/>
      <c r="S57" s="415"/>
      <c r="T57" s="414"/>
      <c r="U57" s="414"/>
      <c r="V57" s="414"/>
      <c r="W57" s="414"/>
      <c r="X57" s="414"/>
      <c r="Y57" s="414"/>
      <c r="Z57" s="414"/>
      <c r="AA57" s="414"/>
      <c r="AB57" s="414"/>
      <c r="AC57" s="415"/>
      <c r="AD57" s="414"/>
      <c r="AE57" s="414"/>
      <c r="AF57" s="414"/>
      <c r="AG57" s="414"/>
      <c r="AH57" s="414"/>
      <c r="AI57" s="414"/>
      <c r="AJ57" s="414"/>
      <c r="AK57" s="414"/>
      <c r="AL57" s="414"/>
      <c r="AM57" s="415"/>
      <c r="AN57" s="414"/>
      <c r="AO57" s="414"/>
      <c r="AP57" s="414"/>
      <c r="AQ57" s="414"/>
      <c r="AR57" s="414"/>
      <c r="AS57" s="414"/>
      <c r="AT57" s="414"/>
      <c r="AU57" s="414"/>
      <c r="AV57" s="414"/>
      <c r="AW57" s="415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6"/>
    </row>
    <row r="58" spans="1:60">
      <c r="A58" s="512">
        <v>49</v>
      </c>
      <c r="B58" s="388"/>
      <c r="C58" s="388"/>
      <c r="D58" s="389"/>
      <c r="E58" s="389"/>
      <c r="F58" s="389"/>
      <c r="G58" s="388"/>
      <c r="H58" s="389"/>
      <c r="I58" s="397"/>
      <c r="J58" s="388"/>
      <c r="K58" s="388"/>
      <c r="L58" s="388"/>
      <c r="M58" s="388"/>
      <c r="N58" s="388"/>
      <c r="O58" s="417"/>
      <c r="P58" s="417"/>
      <c r="Q58" s="417"/>
      <c r="R58" s="417"/>
      <c r="S58" s="418"/>
      <c r="T58" s="417"/>
      <c r="U58" s="417"/>
      <c r="V58" s="417"/>
      <c r="W58" s="417"/>
      <c r="X58" s="417"/>
      <c r="Y58" s="417"/>
      <c r="Z58" s="417"/>
      <c r="AA58" s="417"/>
      <c r="AB58" s="417"/>
      <c r="AC58" s="418"/>
      <c r="AD58" s="417"/>
      <c r="AE58" s="417"/>
      <c r="AF58" s="417"/>
      <c r="AG58" s="417"/>
      <c r="AH58" s="417"/>
      <c r="AI58" s="417"/>
      <c r="AJ58" s="417"/>
      <c r="AK58" s="417"/>
      <c r="AL58" s="417"/>
      <c r="AM58" s="418"/>
      <c r="AN58" s="417"/>
      <c r="AO58" s="417"/>
      <c r="AP58" s="417"/>
      <c r="AQ58" s="417"/>
      <c r="AR58" s="417"/>
      <c r="AS58" s="417"/>
      <c r="AT58" s="417"/>
      <c r="AU58" s="417"/>
      <c r="AV58" s="417"/>
      <c r="AW58" s="418"/>
      <c r="AX58" s="417"/>
      <c r="AY58" s="417"/>
      <c r="AZ58" s="417"/>
      <c r="BA58" s="417"/>
      <c r="BB58" s="417"/>
      <c r="BC58" s="417"/>
      <c r="BD58" s="417"/>
      <c r="BE58" s="417"/>
      <c r="BF58" s="417"/>
      <c r="BG58" s="417"/>
      <c r="BH58" s="419"/>
    </row>
    <row r="59" spans="1:60">
      <c r="A59" s="511">
        <v>50</v>
      </c>
      <c r="B59" s="345"/>
      <c r="C59" s="345"/>
      <c r="D59" s="380"/>
      <c r="E59" s="380"/>
      <c r="F59" s="380"/>
      <c r="G59" s="345"/>
      <c r="H59" s="380"/>
      <c r="I59" s="398"/>
      <c r="J59" s="345"/>
      <c r="K59" s="345"/>
      <c r="L59" s="345"/>
      <c r="M59" s="345"/>
      <c r="N59" s="345"/>
      <c r="O59" s="414"/>
      <c r="P59" s="414"/>
      <c r="Q59" s="414"/>
      <c r="R59" s="414"/>
      <c r="S59" s="415"/>
      <c r="T59" s="414"/>
      <c r="U59" s="414"/>
      <c r="V59" s="414"/>
      <c r="W59" s="414"/>
      <c r="X59" s="414"/>
      <c r="Y59" s="414"/>
      <c r="Z59" s="414"/>
      <c r="AA59" s="414"/>
      <c r="AB59" s="414"/>
      <c r="AC59" s="415"/>
      <c r="AD59" s="414"/>
      <c r="AE59" s="414"/>
      <c r="AF59" s="414"/>
      <c r="AG59" s="414"/>
      <c r="AH59" s="414"/>
      <c r="AI59" s="414"/>
      <c r="AJ59" s="414"/>
      <c r="AK59" s="414"/>
      <c r="AL59" s="414"/>
      <c r="AM59" s="415"/>
      <c r="AN59" s="414"/>
      <c r="AO59" s="414"/>
      <c r="AP59" s="414"/>
      <c r="AQ59" s="414"/>
      <c r="AR59" s="414"/>
      <c r="AS59" s="414"/>
      <c r="AT59" s="414"/>
      <c r="AU59" s="414"/>
      <c r="AV59" s="414"/>
      <c r="AW59" s="415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6"/>
    </row>
    <row r="60" spans="1:60">
      <c r="A60" s="511">
        <v>51</v>
      </c>
      <c r="B60" s="345"/>
      <c r="C60" s="345"/>
      <c r="D60" s="380"/>
      <c r="E60" s="380"/>
      <c r="F60" s="380"/>
      <c r="G60" s="345"/>
      <c r="H60" s="380"/>
      <c r="I60" s="398"/>
      <c r="J60" s="345"/>
      <c r="K60" s="345"/>
      <c r="L60" s="345"/>
      <c r="M60" s="345"/>
      <c r="N60" s="345"/>
      <c r="O60" s="414"/>
      <c r="P60" s="414"/>
      <c r="Q60" s="414"/>
      <c r="R60" s="414"/>
      <c r="S60" s="415"/>
      <c r="T60" s="414"/>
      <c r="U60" s="414"/>
      <c r="V60" s="414"/>
      <c r="W60" s="414"/>
      <c r="X60" s="414"/>
      <c r="Y60" s="414"/>
      <c r="Z60" s="414"/>
      <c r="AA60" s="414"/>
      <c r="AB60" s="414"/>
      <c r="AC60" s="415"/>
      <c r="AD60" s="414"/>
      <c r="AE60" s="414"/>
      <c r="AF60" s="414"/>
      <c r="AG60" s="414"/>
      <c r="AH60" s="414"/>
      <c r="AI60" s="414"/>
      <c r="AJ60" s="414"/>
      <c r="AK60" s="414"/>
      <c r="AL60" s="414"/>
      <c r="AM60" s="415"/>
      <c r="AN60" s="414"/>
      <c r="AO60" s="414"/>
      <c r="AP60" s="414"/>
      <c r="AQ60" s="414"/>
      <c r="AR60" s="414"/>
      <c r="AS60" s="414"/>
      <c r="AT60" s="414"/>
      <c r="AU60" s="414"/>
      <c r="AV60" s="414"/>
      <c r="AW60" s="415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6"/>
    </row>
    <row r="61" spans="1:60">
      <c r="A61" s="511">
        <v>52</v>
      </c>
      <c r="B61" s="345"/>
      <c r="C61" s="345"/>
      <c r="D61" s="380"/>
      <c r="E61" s="380"/>
      <c r="F61" s="380"/>
      <c r="G61" s="345"/>
      <c r="H61" s="380"/>
      <c r="I61" s="398"/>
      <c r="J61" s="345"/>
      <c r="K61" s="345"/>
      <c r="L61" s="345"/>
      <c r="M61" s="345"/>
      <c r="N61" s="345"/>
      <c r="O61" s="414"/>
      <c r="P61" s="414"/>
      <c r="Q61" s="414"/>
      <c r="R61" s="414"/>
      <c r="S61" s="415"/>
      <c r="T61" s="414"/>
      <c r="U61" s="414"/>
      <c r="V61" s="414"/>
      <c r="W61" s="414"/>
      <c r="X61" s="414"/>
      <c r="Y61" s="414"/>
      <c r="Z61" s="414"/>
      <c r="AA61" s="414"/>
      <c r="AB61" s="414"/>
      <c r="AC61" s="415"/>
      <c r="AD61" s="414"/>
      <c r="AE61" s="414"/>
      <c r="AF61" s="414"/>
      <c r="AG61" s="414"/>
      <c r="AH61" s="414"/>
      <c r="AI61" s="414"/>
      <c r="AJ61" s="414"/>
      <c r="AK61" s="414"/>
      <c r="AL61" s="414"/>
      <c r="AM61" s="415"/>
      <c r="AN61" s="414"/>
      <c r="AO61" s="414"/>
      <c r="AP61" s="414"/>
      <c r="AQ61" s="414"/>
      <c r="AR61" s="414"/>
      <c r="AS61" s="414"/>
      <c r="AT61" s="414"/>
      <c r="AU61" s="414"/>
      <c r="AV61" s="414"/>
      <c r="AW61" s="415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6"/>
    </row>
    <row r="62" spans="1:60">
      <c r="A62" s="511">
        <v>53</v>
      </c>
      <c r="B62" s="345"/>
      <c r="C62" s="345"/>
      <c r="D62" s="380"/>
      <c r="E62" s="380"/>
      <c r="F62" s="380"/>
      <c r="G62" s="345"/>
      <c r="H62" s="380"/>
      <c r="I62" s="398"/>
      <c r="J62" s="345"/>
      <c r="K62" s="345"/>
      <c r="L62" s="345"/>
      <c r="M62" s="345"/>
      <c r="N62" s="345"/>
      <c r="O62" s="414"/>
      <c r="P62" s="414"/>
      <c r="Q62" s="414"/>
      <c r="R62" s="414"/>
      <c r="S62" s="415"/>
      <c r="T62" s="414"/>
      <c r="U62" s="414"/>
      <c r="V62" s="414"/>
      <c r="W62" s="414"/>
      <c r="X62" s="414"/>
      <c r="Y62" s="414"/>
      <c r="Z62" s="414"/>
      <c r="AA62" s="414"/>
      <c r="AB62" s="414"/>
      <c r="AC62" s="415"/>
      <c r="AD62" s="414"/>
      <c r="AE62" s="414"/>
      <c r="AF62" s="414"/>
      <c r="AG62" s="414"/>
      <c r="AH62" s="414"/>
      <c r="AI62" s="414"/>
      <c r="AJ62" s="414"/>
      <c r="AK62" s="414"/>
      <c r="AL62" s="414"/>
      <c r="AM62" s="415"/>
      <c r="AN62" s="414"/>
      <c r="AO62" s="414"/>
      <c r="AP62" s="414"/>
      <c r="AQ62" s="414"/>
      <c r="AR62" s="414"/>
      <c r="AS62" s="414"/>
      <c r="AT62" s="414"/>
      <c r="AU62" s="414"/>
      <c r="AV62" s="414"/>
      <c r="AW62" s="415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6"/>
    </row>
    <row r="63" spans="1:60">
      <c r="A63" s="511">
        <v>54</v>
      </c>
      <c r="B63" s="345"/>
      <c r="C63" s="345"/>
      <c r="D63" s="380"/>
      <c r="E63" s="380"/>
      <c r="F63" s="380"/>
      <c r="G63" s="345"/>
      <c r="H63" s="380"/>
      <c r="I63" s="399"/>
      <c r="J63" s="345"/>
      <c r="K63" s="345"/>
      <c r="L63" s="345"/>
      <c r="M63" s="345"/>
      <c r="N63" s="345"/>
      <c r="O63" s="414"/>
      <c r="P63" s="414"/>
      <c r="Q63" s="414"/>
      <c r="R63" s="414"/>
      <c r="S63" s="415"/>
      <c r="T63" s="414"/>
      <c r="U63" s="414"/>
      <c r="V63" s="414"/>
      <c r="W63" s="414"/>
      <c r="X63" s="414"/>
      <c r="Y63" s="414"/>
      <c r="Z63" s="414"/>
      <c r="AA63" s="414"/>
      <c r="AB63" s="414"/>
      <c r="AC63" s="415"/>
      <c r="AD63" s="414"/>
      <c r="AE63" s="414"/>
      <c r="AF63" s="414"/>
      <c r="AG63" s="414"/>
      <c r="AH63" s="414"/>
      <c r="AI63" s="414"/>
      <c r="AJ63" s="414"/>
      <c r="AK63" s="414"/>
      <c r="AL63" s="414"/>
      <c r="AM63" s="415"/>
      <c r="AN63" s="414"/>
      <c r="AO63" s="414"/>
      <c r="AP63" s="414"/>
      <c r="AQ63" s="414"/>
      <c r="AR63" s="414"/>
      <c r="AS63" s="414"/>
      <c r="AT63" s="414"/>
      <c r="AU63" s="414"/>
      <c r="AV63" s="414"/>
      <c r="AW63" s="415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6"/>
    </row>
    <row r="64" spans="1:60">
      <c r="A64" s="511">
        <v>55</v>
      </c>
      <c r="B64" s="345"/>
      <c r="C64" s="345"/>
      <c r="D64" s="380"/>
      <c r="E64" s="380"/>
      <c r="F64" s="380"/>
      <c r="G64" s="345"/>
      <c r="H64" s="380"/>
      <c r="I64" s="399"/>
      <c r="J64" s="345"/>
      <c r="K64" s="345"/>
      <c r="L64" s="345"/>
      <c r="M64" s="345"/>
      <c r="N64" s="345"/>
      <c r="O64" s="414"/>
      <c r="P64" s="414"/>
      <c r="Q64" s="414"/>
      <c r="R64" s="414"/>
      <c r="S64" s="415"/>
      <c r="T64" s="414"/>
      <c r="U64" s="414"/>
      <c r="V64" s="414"/>
      <c r="W64" s="414"/>
      <c r="X64" s="414"/>
      <c r="Y64" s="414"/>
      <c r="Z64" s="414"/>
      <c r="AA64" s="414"/>
      <c r="AB64" s="414"/>
      <c r="AC64" s="415"/>
      <c r="AD64" s="414"/>
      <c r="AE64" s="414"/>
      <c r="AF64" s="414"/>
      <c r="AG64" s="414"/>
      <c r="AH64" s="414"/>
      <c r="AI64" s="414"/>
      <c r="AJ64" s="414"/>
      <c r="AK64" s="414"/>
      <c r="AL64" s="414"/>
      <c r="AM64" s="415"/>
      <c r="AN64" s="414"/>
      <c r="AO64" s="414"/>
      <c r="AP64" s="414"/>
      <c r="AQ64" s="414"/>
      <c r="AR64" s="414"/>
      <c r="AS64" s="414"/>
      <c r="AT64" s="414"/>
      <c r="AU64" s="414"/>
      <c r="AV64" s="414"/>
      <c r="AW64" s="415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6"/>
    </row>
    <row r="65" spans="1:60">
      <c r="A65" s="511">
        <v>56</v>
      </c>
      <c r="B65" s="345"/>
      <c r="C65" s="345"/>
      <c r="D65" s="380"/>
      <c r="E65" s="380"/>
      <c r="F65" s="380"/>
      <c r="G65" s="345"/>
      <c r="H65" s="380"/>
      <c r="I65" s="399"/>
      <c r="J65" s="345"/>
      <c r="K65" s="345"/>
      <c r="L65" s="345"/>
      <c r="M65" s="345"/>
      <c r="N65" s="345"/>
      <c r="O65" s="414"/>
      <c r="P65" s="414"/>
      <c r="Q65" s="414"/>
      <c r="R65" s="414"/>
      <c r="S65" s="415"/>
      <c r="T65" s="414"/>
      <c r="U65" s="414"/>
      <c r="V65" s="414"/>
      <c r="W65" s="414"/>
      <c r="X65" s="414"/>
      <c r="Y65" s="414"/>
      <c r="Z65" s="414"/>
      <c r="AA65" s="414"/>
      <c r="AB65" s="414"/>
      <c r="AC65" s="415"/>
      <c r="AD65" s="414"/>
      <c r="AE65" s="414"/>
      <c r="AF65" s="414"/>
      <c r="AG65" s="414"/>
      <c r="AH65" s="414"/>
      <c r="AI65" s="414"/>
      <c r="AJ65" s="414"/>
      <c r="AK65" s="414"/>
      <c r="AL65" s="414"/>
      <c r="AM65" s="415"/>
      <c r="AN65" s="414"/>
      <c r="AO65" s="414"/>
      <c r="AP65" s="414"/>
      <c r="AQ65" s="414"/>
      <c r="AR65" s="414"/>
      <c r="AS65" s="414"/>
      <c r="AT65" s="414"/>
      <c r="AU65" s="414"/>
      <c r="AV65" s="414"/>
      <c r="AW65" s="415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6"/>
    </row>
    <row r="66" spans="1:60">
      <c r="A66" s="511">
        <v>57</v>
      </c>
      <c r="B66" s="345"/>
      <c r="C66" s="345"/>
      <c r="D66" s="380"/>
      <c r="E66" s="380"/>
      <c r="F66" s="380"/>
      <c r="G66" s="345"/>
      <c r="H66" s="380"/>
      <c r="I66" s="399"/>
      <c r="J66" s="345"/>
      <c r="K66" s="345"/>
      <c r="L66" s="345"/>
      <c r="M66" s="345"/>
      <c r="N66" s="345"/>
      <c r="O66" s="414"/>
      <c r="P66" s="414"/>
      <c r="Q66" s="414"/>
      <c r="R66" s="414"/>
      <c r="S66" s="415"/>
      <c r="T66" s="414"/>
      <c r="U66" s="414"/>
      <c r="V66" s="414"/>
      <c r="W66" s="414"/>
      <c r="X66" s="414"/>
      <c r="Y66" s="414"/>
      <c r="Z66" s="414"/>
      <c r="AA66" s="414"/>
      <c r="AB66" s="414"/>
      <c r="AC66" s="415"/>
      <c r="AD66" s="414"/>
      <c r="AE66" s="414"/>
      <c r="AF66" s="414"/>
      <c r="AG66" s="414"/>
      <c r="AH66" s="414"/>
      <c r="AI66" s="414"/>
      <c r="AJ66" s="414"/>
      <c r="AK66" s="414"/>
      <c r="AL66" s="414"/>
      <c r="AM66" s="415"/>
      <c r="AN66" s="414"/>
      <c r="AO66" s="414"/>
      <c r="AP66" s="414"/>
      <c r="AQ66" s="414"/>
      <c r="AR66" s="414"/>
      <c r="AS66" s="414"/>
      <c r="AT66" s="414"/>
      <c r="AU66" s="414"/>
      <c r="AV66" s="414"/>
      <c r="AW66" s="415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6"/>
    </row>
    <row r="67" spans="1:60">
      <c r="A67" s="511">
        <v>58</v>
      </c>
      <c r="B67" s="345"/>
      <c r="C67" s="345"/>
      <c r="D67" s="380"/>
      <c r="E67" s="380"/>
      <c r="F67" s="380"/>
      <c r="G67" s="345"/>
      <c r="H67" s="380"/>
      <c r="I67" s="399"/>
      <c r="J67" s="345"/>
      <c r="K67" s="345"/>
      <c r="L67" s="345"/>
      <c r="M67" s="345"/>
      <c r="N67" s="345"/>
      <c r="O67" s="414"/>
      <c r="P67" s="414"/>
      <c r="Q67" s="414"/>
      <c r="R67" s="414"/>
      <c r="S67" s="415"/>
      <c r="T67" s="414"/>
      <c r="U67" s="414"/>
      <c r="V67" s="414"/>
      <c r="W67" s="414"/>
      <c r="X67" s="414"/>
      <c r="Y67" s="414"/>
      <c r="Z67" s="414"/>
      <c r="AA67" s="414"/>
      <c r="AB67" s="414"/>
      <c r="AC67" s="415"/>
      <c r="AD67" s="414"/>
      <c r="AE67" s="414"/>
      <c r="AF67" s="414"/>
      <c r="AG67" s="414"/>
      <c r="AH67" s="414"/>
      <c r="AI67" s="414"/>
      <c r="AJ67" s="414"/>
      <c r="AK67" s="414"/>
      <c r="AL67" s="414"/>
      <c r="AM67" s="415"/>
      <c r="AN67" s="414"/>
      <c r="AO67" s="414"/>
      <c r="AP67" s="414"/>
      <c r="AQ67" s="414"/>
      <c r="AR67" s="414"/>
      <c r="AS67" s="414"/>
      <c r="AT67" s="414"/>
      <c r="AU67" s="414"/>
      <c r="AV67" s="414"/>
      <c r="AW67" s="415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6"/>
    </row>
    <row r="68" spans="1:60">
      <c r="A68" s="512">
        <v>59</v>
      </c>
      <c r="B68" s="346"/>
      <c r="C68" s="346"/>
      <c r="D68" s="381"/>
      <c r="E68" s="381"/>
      <c r="F68" s="381"/>
      <c r="G68" s="346"/>
      <c r="H68" s="381"/>
      <c r="I68" s="400"/>
      <c r="J68" s="346"/>
      <c r="K68" s="346"/>
      <c r="L68" s="346"/>
      <c r="M68" s="346"/>
      <c r="N68" s="346"/>
      <c r="O68" s="417"/>
      <c r="P68" s="417"/>
      <c r="Q68" s="417"/>
      <c r="R68" s="417"/>
      <c r="S68" s="418"/>
      <c r="T68" s="417"/>
      <c r="U68" s="417"/>
      <c r="V68" s="417"/>
      <c r="W68" s="417"/>
      <c r="X68" s="417"/>
      <c r="Y68" s="417"/>
      <c r="Z68" s="417"/>
      <c r="AA68" s="417"/>
      <c r="AB68" s="417"/>
      <c r="AC68" s="418"/>
      <c r="AD68" s="417"/>
      <c r="AE68" s="417"/>
      <c r="AF68" s="417"/>
      <c r="AG68" s="417"/>
      <c r="AH68" s="417"/>
      <c r="AI68" s="417"/>
      <c r="AJ68" s="417"/>
      <c r="AK68" s="417"/>
      <c r="AL68" s="417"/>
      <c r="AM68" s="418"/>
      <c r="AN68" s="417"/>
      <c r="AO68" s="417"/>
      <c r="AP68" s="417"/>
      <c r="AQ68" s="417"/>
      <c r="AR68" s="417"/>
      <c r="AS68" s="417"/>
      <c r="AT68" s="417"/>
      <c r="AU68" s="417"/>
      <c r="AV68" s="417"/>
      <c r="AW68" s="418"/>
      <c r="AX68" s="417"/>
      <c r="AY68" s="417"/>
      <c r="AZ68" s="417"/>
      <c r="BA68" s="417"/>
      <c r="BB68" s="417"/>
      <c r="BC68" s="417"/>
      <c r="BD68" s="417"/>
      <c r="BE68" s="417"/>
      <c r="BF68" s="417"/>
      <c r="BG68" s="417"/>
      <c r="BH68" s="419"/>
    </row>
    <row r="69" spans="1:60">
      <c r="A69" s="511">
        <v>60</v>
      </c>
      <c r="B69" s="345"/>
      <c r="C69" s="345"/>
      <c r="D69" s="380"/>
      <c r="E69" s="380"/>
      <c r="F69" s="380"/>
      <c r="G69" s="345"/>
      <c r="H69" s="380"/>
      <c r="I69" s="399"/>
      <c r="J69" s="345"/>
      <c r="K69" s="345"/>
      <c r="L69" s="345"/>
      <c r="M69" s="345"/>
      <c r="N69" s="345"/>
      <c r="O69" s="414"/>
      <c r="P69" s="414"/>
      <c r="Q69" s="414"/>
      <c r="R69" s="414"/>
      <c r="S69" s="415"/>
      <c r="T69" s="414"/>
      <c r="U69" s="414"/>
      <c r="V69" s="414"/>
      <c r="W69" s="414"/>
      <c r="X69" s="414"/>
      <c r="Y69" s="414"/>
      <c r="Z69" s="414"/>
      <c r="AA69" s="414"/>
      <c r="AB69" s="414"/>
      <c r="AC69" s="415"/>
      <c r="AD69" s="414"/>
      <c r="AE69" s="414"/>
      <c r="AF69" s="414"/>
      <c r="AG69" s="414"/>
      <c r="AH69" s="414"/>
      <c r="AI69" s="414"/>
      <c r="AJ69" s="414"/>
      <c r="AK69" s="414"/>
      <c r="AL69" s="414"/>
      <c r="AM69" s="415"/>
      <c r="AN69" s="414"/>
      <c r="AO69" s="414"/>
      <c r="AP69" s="414"/>
      <c r="AQ69" s="414"/>
      <c r="AR69" s="414"/>
      <c r="AS69" s="414"/>
      <c r="AT69" s="414"/>
      <c r="AU69" s="414"/>
      <c r="AV69" s="414"/>
      <c r="AW69" s="415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6"/>
    </row>
    <row r="70" spans="1:60">
      <c r="A70" s="511">
        <v>61</v>
      </c>
      <c r="B70" s="345"/>
      <c r="C70" s="345"/>
      <c r="D70" s="380"/>
      <c r="E70" s="380"/>
      <c r="F70" s="380"/>
      <c r="G70" s="345"/>
      <c r="H70" s="380"/>
      <c r="I70" s="399"/>
      <c r="J70" s="345"/>
      <c r="K70" s="345"/>
      <c r="L70" s="345"/>
      <c r="M70" s="345"/>
      <c r="N70" s="345"/>
      <c r="O70" s="414"/>
      <c r="P70" s="414"/>
      <c r="Q70" s="414"/>
      <c r="R70" s="414"/>
      <c r="S70" s="415"/>
      <c r="T70" s="414"/>
      <c r="U70" s="414"/>
      <c r="V70" s="414"/>
      <c r="W70" s="414"/>
      <c r="X70" s="414"/>
      <c r="Y70" s="414"/>
      <c r="Z70" s="414"/>
      <c r="AA70" s="414"/>
      <c r="AB70" s="414"/>
      <c r="AC70" s="415"/>
      <c r="AD70" s="414"/>
      <c r="AE70" s="414"/>
      <c r="AF70" s="414"/>
      <c r="AG70" s="414"/>
      <c r="AH70" s="414"/>
      <c r="AI70" s="414"/>
      <c r="AJ70" s="414"/>
      <c r="AK70" s="414"/>
      <c r="AL70" s="414"/>
      <c r="AM70" s="415"/>
      <c r="AN70" s="414"/>
      <c r="AO70" s="414"/>
      <c r="AP70" s="414"/>
      <c r="AQ70" s="414"/>
      <c r="AR70" s="414"/>
      <c r="AS70" s="414"/>
      <c r="AT70" s="414"/>
      <c r="AU70" s="414"/>
      <c r="AV70" s="414"/>
      <c r="AW70" s="415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6"/>
    </row>
    <row r="71" spans="1:60">
      <c r="A71" s="511">
        <v>62</v>
      </c>
      <c r="B71" s="345"/>
      <c r="C71" s="345"/>
      <c r="D71" s="380"/>
      <c r="E71" s="380"/>
      <c r="F71" s="380"/>
      <c r="G71" s="345"/>
      <c r="H71" s="380"/>
      <c r="I71" s="399"/>
      <c r="J71" s="345"/>
      <c r="K71" s="345"/>
      <c r="L71" s="345"/>
      <c r="M71" s="345"/>
      <c r="N71" s="345"/>
      <c r="O71" s="414"/>
      <c r="P71" s="414"/>
      <c r="Q71" s="414"/>
      <c r="R71" s="414"/>
      <c r="S71" s="415"/>
      <c r="T71" s="414"/>
      <c r="U71" s="414"/>
      <c r="V71" s="414"/>
      <c r="W71" s="414"/>
      <c r="X71" s="414"/>
      <c r="Y71" s="414"/>
      <c r="Z71" s="414"/>
      <c r="AA71" s="414"/>
      <c r="AB71" s="414"/>
      <c r="AC71" s="415"/>
      <c r="AD71" s="414"/>
      <c r="AE71" s="414"/>
      <c r="AF71" s="414"/>
      <c r="AG71" s="414"/>
      <c r="AH71" s="414"/>
      <c r="AI71" s="414"/>
      <c r="AJ71" s="414"/>
      <c r="AK71" s="414"/>
      <c r="AL71" s="414"/>
      <c r="AM71" s="415"/>
      <c r="AN71" s="414"/>
      <c r="AO71" s="414"/>
      <c r="AP71" s="414"/>
      <c r="AQ71" s="414"/>
      <c r="AR71" s="414"/>
      <c r="AS71" s="414"/>
      <c r="AT71" s="414"/>
      <c r="AU71" s="414"/>
      <c r="AV71" s="414"/>
      <c r="AW71" s="415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6"/>
    </row>
    <row r="72" spans="1:60">
      <c r="A72" s="511">
        <v>63</v>
      </c>
      <c r="B72" s="345"/>
      <c r="C72" s="345"/>
      <c r="D72" s="380"/>
      <c r="E72" s="380"/>
      <c r="F72" s="380"/>
      <c r="G72" s="345"/>
      <c r="H72" s="380"/>
      <c r="I72" s="399"/>
      <c r="J72" s="345"/>
      <c r="K72" s="345"/>
      <c r="L72" s="345"/>
      <c r="M72" s="345"/>
      <c r="N72" s="345"/>
      <c r="O72" s="414"/>
      <c r="P72" s="414"/>
      <c r="Q72" s="414"/>
      <c r="R72" s="414"/>
      <c r="S72" s="415"/>
      <c r="T72" s="414"/>
      <c r="U72" s="414"/>
      <c r="V72" s="414"/>
      <c r="W72" s="414"/>
      <c r="X72" s="414"/>
      <c r="Y72" s="414"/>
      <c r="Z72" s="414"/>
      <c r="AA72" s="414"/>
      <c r="AB72" s="414"/>
      <c r="AC72" s="415"/>
      <c r="AD72" s="414"/>
      <c r="AE72" s="414"/>
      <c r="AF72" s="414"/>
      <c r="AG72" s="414"/>
      <c r="AH72" s="414"/>
      <c r="AI72" s="414"/>
      <c r="AJ72" s="414"/>
      <c r="AK72" s="414"/>
      <c r="AL72" s="414"/>
      <c r="AM72" s="415"/>
      <c r="AN72" s="414"/>
      <c r="AO72" s="414"/>
      <c r="AP72" s="414"/>
      <c r="AQ72" s="414"/>
      <c r="AR72" s="414"/>
      <c r="AS72" s="414"/>
      <c r="AT72" s="414"/>
      <c r="AU72" s="414"/>
      <c r="AV72" s="414"/>
      <c r="AW72" s="415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6"/>
    </row>
    <row r="73" spans="1:60">
      <c r="A73" s="511">
        <v>64</v>
      </c>
      <c r="B73" s="345"/>
      <c r="C73" s="345"/>
      <c r="D73" s="380"/>
      <c r="E73" s="380"/>
      <c r="F73" s="380"/>
      <c r="G73" s="345"/>
      <c r="H73" s="380"/>
      <c r="I73" s="399"/>
      <c r="J73" s="345"/>
      <c r="K73" s="345"/>
      <c r="L73" s="345"/>
      <c r="M73" s="345"/>
      <c r="N73" s="345"/>
      <c r="O73" s="414"/>
      <c r="P73" s="414"/>
      <c r="Q73" s="414"/>
      <c r="R73" s="414"/>
      <c r="S73" s="415"/>
      <c r="T73" s="414"/>
      <c r="U73" s="414"/>
      <c r="V73" s="414"/>
      <c r="W73" s="414"/>
      <c r="X73" s="414"/>
      <c r="Y73" s="414"/>
      <c r="Z73" s="414"/>
      <c r="AA73" s="414"/>
      <c r="AB73" s="414"/>
      <c r="AC73" s="415"/>
      <c r="AD73" s="414"/>
      <c r="AE73" s="414"/>
      <c r="AF73" s="414"/>
      <c r="AG73" s="414"/>
      <c r="AH73" s="414"/>
      <c r="AI73" s="414"/>
      <c r="AJ73" s="414"/>
      <c r="AK73" s="414"/>
      <c r="AL73" s="414"/>
      <c r="AM73" s="415"/>
      <c r="AN73" s="414"/>
      <c r="AO73" s="414"/>
      <c r="AP73" s="414"/>
      <c r="AQ73" s="414"/>
      <c r="AR73" s="414"/>
      <c r="AS73" s="414"/>
      <c r="AT73" s="414"/>
      <c r="AU73" s="414"/>
      <c r="AV73" s="414"/>
      <c r="AW73" s="415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6"/>
    </row>
    <row r="74" spans="1:60">
      <c r="A74" s="511">
        <v>65</v>
      </c>
      <c r="B74" s="345"/>
      <c r="C74" s="345"/>
      <c r="D74" s="380"/>
      <c r="E74" s="380"/>
      <c r="F74" s="380"/>
      <c r="G74" s="345"/>
      <c r="H74" s="380"/>
      <c r="I74" s="399"/>
      <c r="J74" s="345"/>
      <c r="K74" s="345"/>
      <c r="L74" s="345"/>
      <c r="M74" s="345"/>
      <c r="N74" s="345"/>
      <c r="O74" s="414"/>
      <c r="P74" s="414"/>
      <c r="Q74" s="414"/>
      <c r="R74" s="414"/>
      <c r="S74" s="415"/>
      <c r="T74" s="414"/>
      <c r="U74" s="414"/>
      <c r="V74" s="414"/>
      <c r="W74" s="414"/>
      <c r="X74" s="414"/>
      <c r="Y74" s="414"/>
      <c r="Z74" s="414"/>
      <c r="AA74" s="414"/>
      <c r="AB74" s="414"/>
      <c r="AC74" s="415"/>
      <c r="AD74" s="414"/>
      <c r="AE74" s="414"/>
      <c r="AF74" s="414"/>
      <c r="AG74" s="414"/>
      <c r="AH74" s="414"/>
      <c r="AI74" s="414"/>
      <c r="AJ74" s="414"/>
      <c r="AK74" s="414"/>
      <c r="AL74" s="414"/>
      <c r="AM74" s="415"/>
      <c r="AN74" s="414"/>
      <c r="AO74" s="414"/>
      <c r="AP74" s="414"/>
      <c r="AQ74" s="414"/>
      <c r="AR74" s="414"/>
      <c r="AS74" s="414"/>
      <c r="AT74" s="414"/>
      <c r="AU74" s="414"/>
      <c r="AV74" s="414"/>
      <c r="AW74" s="415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6"/>
    </row>
    <row r="75" spans="1:60">
      <c r="A75" s="511">
        <v>66</v>
      </c>
      <c r="B75" s="345"/>
      <c r="C75" s="345"/>
      <c r="D75" s="380"/>
      <c r="E75" s="380"/>
      <c r="F75" s="380"/>
      <c r="G75" s="345"/>
      <c r="H75" s="380"/>
      <c r="I75" s="398"/>
      <c r="J75" s="345"/>
      <c r="K75" s="345"/>
      <c r="L75" s="345"/>
      <c r="M75" s="345"/>
      <c r="N75" s="345"/>
      <c r="O75" s="414"/>
      <c r="P75" s="414"/>
      <c r="Q75" s="414"/>
      <c r="R75" s="414"/>
      <c r="S75" s="415"/>
      <c r="T75" s="414"/>
      <c r="U75" s="414"/>
      <c r="V75" s="414"/>
      <c r="W75" s="414"/>
      <c r="X75" s="414"/>
      <c r="Y75" s="414"/>
      <c r="Z75" s="414"/>
      <c r="AA75" s="414"/>
      <c r="AB75" s="414"/>
      <c r="AC75" s="415"/>
      <c r="AD75" s="414"/>
      <c r="AE75" s="414"/>
      <c r="AF75" s="414"/>
      <c r="AG75" s="414"/>
      <c r="AH75" s="414"/>
      <c r="AI75" s="414"/>
      <c r="AJ75" s="414"/>
      <c r="AK75" s="414"/>
      <c r="AL75" s="414"/>
      <c r="AM75" s="415"/>
      <c r="AN75" s="414"/>
      <c r="AO75" s="414"/>
      <c r="AP75" s="414"/>
      <c r="AQ75" s="414"/>
      <c r="AR75" s="414"/>
      <c r="AS75" s="414"/>
      <c r="AT75" s="414"/>
      <c r="AU75" s="414"/>
      <c r="AV75" s="414"/>
      <c r="AW75" s="415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6"/>
    </row>
    <row r="76" spans="1:60">
      <c r="A76" s="511">
        <v>67</v>
      </c>
      <c r="B76" s="345"/>
      <c r="C76" s="345"/>
      <c r="D76" s="380"/>
      <c r="E76" s="380"/>
      <c r="F76" s="380"/>
      <c r="G76" s="345"/>
      <c r="H76" s="380"/>
      <c r="I76" s="398"/>
      <c r="J76" s="345"/>
      <c r="K76" s="345"/>
      <c r="L76" s="345"/>
      <c r="M76" s="345"/>
      <c r="N76" s="345"/>
      <c r="O76" s="414"/>
      <c r="P76" s="414"/>
      <c r="Q76" s="414"/>
      <c r="R76" s="414"/>
      <c r="S76" s="415"/>
      <c r="T76" s="414"/>
      <c r="U76" s="414"/>
      <c r="V76" s="414"/>
      <c r="W76" s="414"/>
      <c r="X76" s="414"/>
      <c r="Y76" s="414"/>
      <c r="Z76" s="414"/>
      <c r="AA76" s="414"/>
      <c r="AB76" s="414"/>
      <c r="AC76" s="415"/>
      <c r="AD76" s="414"/>
      <c r="AE76" s="414"/>
      <c r="AF76" s="414"/>
      <c r="AG76" s="414"/>
      <c r="AH76" s="414"/>
      <c r="AI76" s="414"/>
      <c r="AJ76" s="414"/>
      <c r="AK76" s="414"/>
      <c r="AL76" s="414"/>
      <c r="AM76" s="415"/>
      <c r="AN76" s="414"/>
      <c r="AO76" s="414"/>
      <c r="AP76" s="414"/>
      <c r="AQ76" s="414"/>
      <c r="AR76" s="414"/>
      <c r="AS76" s="414"/>
      <c r="AT76" s="414"/>
      <c r="AU76" s="414"/>
      <c r="AV76" s="414"/>
      <c r="AW76" s="415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6"/>
    </row>
    <row r="77" spans="1:60">
      <c r="A77" s="511">
        <v>68</v>
      </c>
      <c r="B77" s="345"/>
      <c r="C77" s="345"/>
      <c r="D77" s="380"/>
      <c r="E77" s="380"/>
      <c r="F77" s="380"/>
      <c r="G77" s="345"/>
      <c r="H77" s="380"/>
      <c r="I77" s="398"/>
      <c r="J77" s="345"/>
      <c r="K77" s="345"/>
      <c r="L77" s="345"/>
      <c r="M77" s="345"/>
      <c r="N77" s="345"/>
      <c r="O77" s="414"/>
      <c r="P77" s="414"/>
      <c r="Q77" s="414"/>
      <c r="R77" s="414"/>
      <c r="S77" s="415"/>
      <c r="T77" s="414"/>
      <c r="U77" s="414"/>
      <c r="V77" s="414"/>
      <c r="W77" s="414"/>
      <c r="X77" s="414"/>
      <c r="Y77" s="414"/>
      <c r="Z77" s="414"/>
      <c r="AA77" s="414"/>
      <c r="AB77" s="414"/>
      <c r="AC77" s="415"/>
      <c r="AD77" s="414"/>
      <c r="AE77" s="414"/>
      <c r="AF77" s="414"/>
      <c r="AG77" s="414"/>
      <c r="AH77" s="414"/>
      <c r="AI77" s="414"/>
      <c r="AJ77" s="414"/>
      <c r="AK77" s="414"/>
      <c r="AL77" s="414"/>
      <c r="AM77" s="415"/>
      <c r="AN77" s="414"/>
      <c r="AO77" s="414"/>
      <c r="AP77" s="414"/>
      <c r="AQ77" s="414"/>
      <c r="AR77" s="414"/>
      <c r="AS77" s="414"/>
      <c r="AT77" s="414"/>
      <c r="AU77" s="414"/>
      <c r="AV77" s="414"/>
      <c r="AW77" s="415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6"/>
    </row>
    <row r="78" spans="1:60">
      <c r="A78" s="512">
        <v>69</v>
      </c>
      <c r="B78" s="346"/>
      <c r="C78" s="346"/>
      <c r="D78" s="381"/>
      <c r="E78" s="381"/>
      <c r="F78" s="381"/>
      <c r="G78" s="346"/>
      <c r="H78" s="381"/>
      <c r="I78" s="401"/>
      <c r="J78" s="346"/>
      <c r="K78" s="346"/>
      <c r="L78" s="346"/>
      <c r="M78" s="346"/>
      <c r="N78" s="346"/>
      <c r="O78" s="417"/>
      <c r="P78" s="417"/>
      <c r="Q78" s="417"/>
      <c r="R78" s="417"/>
      <c r="S78" s="418"/>
      <c r="T78" s="417"/>
      <c r="U78" s="417"/>
      <c r="V78" s="417"/>
      <c r="W78" s="417"/>
      <c r="X78" s="417"/>
      <c r="Y78" s="417"/>
      <c r="Z78" s="417"/>
      <c r="AA78" s="417"/>
      <c r="AB78" s="417"/>
      <c r="AC78" s="418"/>
      <c r="AD78" s="417"/>
      <c r="AE78" s="417"/>
      <c r="AF78" s="417"/>
      <c r="AG78" s="417"/>
      <c r="AH78" s="417"/>
      <c r="AI78" s="417"/>
      <c r="AJ78" s="417"/>
      <c r="AK78" s="417"/>
      <c r="AL78" s="417"/>
      <c r="AM78" s="418"/>
      <c r="AN78" s="417"/>
      <c r="AO78" s="417"/>
      <c r="AP78" s="417"/>
      <c r="AQ78" s="417"/>
      <c r="AR78" s="417"/>
      <c r="AS78" s="417"/>
      <c r="AT78" s="417"/>
      <c r="AU78" s="417"/>
      <c r="AV78" s="417"/>
      <c r="AW78" s="418"/>
      <c r="AX78" s="417"/>
      <c r="AY78" s="417"/>
      <c r="AZ78" s="417"/>
      <c r="BA78" s="417"/>
      <c r="BB78" s="417"/>
      <c r="BC78" s="417"/>
      <c r="BD78" s="417"/>
      <c r="BE78" s="417"/>
      <c r="BF78" s="417"/>
      <c r="BG78" s="417"/>
      <c r="BH78" s="419"/>
    </row>
    <row r="79" spans="1:60">
      <c r="A79" s="511">
        <v>70</v>
      </c>
      <c r="B79" s="345"/>
      <c r="C79" s="345"/>
      <c r="D79" s="380"/>
      <c r="E79" s="380"/>
      <c r="F79" s="380"/>
      <c r="G79" s="345"/>
      <c r="H79" s="380"/>
      <c r="I79" s="398"/>
      <c r="J79" s="345"/>
      <c r="K79" s="345"/>
      <c r="L79" s="345"/>
      <c r="M79" s="345"/>
      <c r="N79" s="345"/>
      <c r="O79" s="414"/>
      <c r="P79" s="414"/>
      <c r="Q79" s="414"/>
      <c r="R79" s="414"/>
      <c r="S79" s="415"/>
      <c r="T79" s="414"/>
      <c r="U79" s="414"/>
      <c r="V79" s="414"/>
      <c r="W79" s="414"/>
      <c r="X79" s="414"/>
      <c r="Y79" s="414"/>
      <c r="Z79" s="414"/>
      <c r="AA79" s="414"/>
      <c r="AB79" s="414"/>
      <c r="AC79" s="415"/>
      <c r="AD79" s="414"/>
      <c r="AE79" s="414"/>
      <c r="AF79" s="414"/>
      <c r="AG79" s="414"/>
      <c r="AH79" s="414"/>
      <c r="AI79" s="414"/>
      <c r="AJ79" s="414"/>
      <c r="AK79" s="414"/>
      <c r="AL79" s="414"/>
      <c r="AM79" s="415"/>
      <c r="AN79" s="414"/>
      <c r="AO79" s="414"/>
      <c r="AP79" s="414"/>
      <c r="AQ79" s="414"/>
      <c r="AR79" s="414"/>
      <c r="AS79" s="414"/>
      <c r="AT79" s="414"/>
      <c r="AU79" s="414"/>
      <c r="AV79" s="414"/>
      <c r="AW79" s="415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6"/>
    </row>
    <row r="80" spans="1:60">
      <c r="A80" s="511">
        <v>71</v>
      </c>
      <c r="B80" s="345"/>
      <c r="C80" s="345"/>
      <c r="D80" s="380"/>
      <c r="E80" s="380"/>
      <c r="F80" s="380"/>
      <c r="G80" s="345"/>
      <c r="H80" s="380"/>
      <c r="I80" s="398"/>
      <c r="J80" s="345"/>
      <c r="K80" s="345"/>
      <c r="L80" s="345"/>
      <c r="M80" s="345"/>
      <c r="N80" s="345"/>
      <c r="O80" s="414"/>
      <c r="P80" s="414"/>
      <c r="Q80" s="414"/>
      <c r="R80" s="414"/>
      <c r="S80" s="415"/>
      <c r="T80" s="414"/>
      <c r="U80" s="414"/>
      <c r="V80" s="414"/>
      <c r="W80" s="414"/>
      <c r="X80" s="414"/>
      <c r="Y80" s="414"/>
      <c r="Z80" s="414"/>
      <c r="AA80" s="414"/>
      <c r="AB80" s="414"/>
      <c r="AC80" s="415"/>
      <c r="AD80" s="414"/>
      <c r="AE80" s="414"/>
      <c r="AF80" s="414"/>
      <c r="AG80" s="414"/>
      <c r="AH80" s="414"/>
      <c r="AI80" s="414"/>
      <c r="AJ80" s="414"/>
      <c r="AK80" s="414"/>
      <c r="AL80" s="414"/>
      <c r="AM80" s="415"/>
      <c r="AN80" s="414"/>
      <c r="AO80" s="414"/>
      <c r="AP80" s="414"/>
      <c r="AQ80" s="414"/>
      <c r="AR80" s="414"/>
      <c r="AS80" s="414"/>
      <c r="AT80" s="414"/>
      <c r="AU80" s="414"/>
      <c r="AV80" s="414"/>
      <c r="AW80" s="415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6"/>
    </row>
    <row r="81" spans="1:60">
      <c r="A81" s="511">
        <v>72</v>
      </c>
      <c r="B81" s="345"/>
      <c r="C81" s="345"/>
      <c r="D81" s="380"/>
      <c r="E81" s="380"/>
      <c r="F81" s="380"/>
      <c r="G81" s="345"/>
      <c r="H81" s="380"/>
      <c r="I81" s="398"/>
      <c r="J81" s="345"/>
      <c r="K81" s="345"/>
      <c r="L81" s="345"/>
      <c r="M81" s="345"/>
      <c r="N81" s="345"/>
      <c r="O81" s="414"/>
      <c r="P81" s="414"/>
      <c r="Q81" s="414"/>
      <c r="R81" s="414"/>
      <c r="S81" s="415"/>
      <c r="T81" s="414"/>
      <c r="U81" s="414"/>
      <c r="V81" s="414"/>
      <c r="W81" s="414"/>
      <c r="X81" s="414"/>
      <c r="Y81" s="414"/>
      <c r="Z81" s="414"/>
      <c r="AA81" s="414"/>
      <c r="AB81" s="414"/>
      <c r="AC81" s="415"/>
      <c r="AD81" s="414"/>
      <c r="AE81" s="414"/>
      <c r="AF81" s="414"/>
      <c r="AG81" s="414"/>
      <c r="AH81" s="414"/>
      <c r="AI81" s="414"/>
      <c r="AJ81" s="414"/>
      <c r="AK81" s="414"/>
      <c r="AL81" s="414"/>
      <c r="AM81" s="415"/>
      <c r="AN81" s="414"/>
      <c r="AO81" s="414"/>
      <c r="AP81" s="414"/>
      <c r="AQ81" s="414"/>
      <c r="AR81" s="414"/>
      <c r="AS81" s="414"/>
      <c r="AT81" s="414"/>
      <c r="AU81" s="414"/>
      <c r="AV81" s="414"/>
      <c r="AW81" s="415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6"/>
    </row>
    <row r="82" spans="1:60">
      <c r="A82" s="511">
        <v>73</v>
      </c>
      <c r="B82" s="345"/>
      <c r="C82" s="345"/>
      <c r="D82" s="380"/>
      <c r="E82" s="380"/>
      <c r="F82" s="380"/>
      <c r="G82" s="345"/>
      <c r="H82" s="380"/>
      <c r="I82" s="398"/>
      <c r="J82" s="345"/>
      <c r="K82" s="345"/>
      <c r="L82" s="345"/>
      <c r="M82" s="345"/>
      <c r="N82" s="345"/>
      <c r="O82" s="414"/>
      <c r="P82" s="414"/>
      <c r="Q82" s="414"/>
      <c r="R82" s="414"/>
      <c r="S82" s="415"/>
      <c r="T82" s="414"/>
      <c r="U82" s="414"/>
      <c r="V82" s="414"/>
      <c r="W82" s="414"/>
      <c r="X82" s="414"/>
      <c r="Y82" s="414"/>
      <c r="Z82" s="414"/>
      <c r="AA82" s="414"/>
      <c r="AB82" s="414"/>
      <c r="AC82" s="415"/>
      <c r="AD82" s="414"/>
      <c r="AE82" s="414"/>
      <c r="AF82" s="414"/>
      <c r="AG82" s="414"/>
      <c r="AH82" s="414"/>
      <c r="AI82" s="414"/>
      <c r="AJ82" s="414"/>
      <c r="AK82" s="414"/>
      <c r="AL82" s="414"/>
      <c r="AM82" s="415"/>
      <c r="AN82" s="414"/>
      <c r="AO82" s="414"/>
      <c r="AP82" s="414"/>
      <c r="AQ82" s="414"/>
      <c r="AR82" s="414"/>
      <c r="AS82" s="414"/>
      <c r="AT82" s="414"/>
      <c r="AU82" s="414"/>
      <c r="AV82" s="414"/>
      <c r="AW82" s="415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6"/>
    </row>
    <row r="83" spans="1:60">
      <c r="A83" s="511">
        <v>74</v>
      </c>
      <c r="B83" s="345"/>
      <c r="C83" s="345"/>
      <c r="D83" s="380"/>
      <c r="E83" s="380"/>
      <c r="F83" s="380"/>
      <c r="G83" s="345"/>
      <c r="H83" s="380"/>
      <c r="I83" s="398"/>
      <c r="J83" s="345"/>
      <c r="K83" s="345"/>
      <c r="L83" s="345"/>
      <c r="M83" s="345"/>
      <c r="N83" s="345"/>
      <c r="O83" s="414"/>
      <c r="P83" s="414"/>
      <c r="Q83" s="414"/>
      <c r="R83" s="414"/>
      <c r="S83" s="415"/>
      <c r="T83" s="414"/>
      <c r="U83" s="414"/>
      <c r="V83" s="414"/>
      <c r="W83" s="414"/>
      <c r="X83" s="414"/>
      <c r="Y83" s="414"/>
      <c r="Z83" s="414"/>
      <c r="AA83" s="414"/>
      <c r="AB83" s="414"/>
      <c r="AC83" s="415"/>
      <c r="AD83" s="414"/>
      <c r="AE83" s="414"/>
      <c r="AF83" s="414"/>
      <c r="AG83" s="414"/>
      <c r="AH83" s="414"/>
      <c r="AI83" s="414"/>
      <c r="AJ83" s="414"/>
      <c r="AK83" s="414"/>
      <c r="AL83" s="414"/>
      <c r="AM83" s="415"/>
      <c r="AN83" s="414"/>
      <c r="AO83" s="414"/>
      <c r="AP83" s="414"/>
      <c r="AQ83" s="414"/>
      <c r="AR83" s="414"/>
      <c r="AS83" s="414"/>
      <c r="AT83" s="414"/>
      <c r="AU83" s="414"/>
      <c r="AV83" s="414"/>
      <c r="AW83" s="415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6"/>
    </row>
    <row r="84" spans="1:60">
      <c r="A84" s="511">
        <v>75</v>
      </c>
      <c r="B84" s="345"/>
      <c r="C84" s="345"/>
      <c r="D84" s="380"/>
      <c r="E84" s="380"/>
      <c r="F84" s="380"/>
      <c r="G84" s="345"/>
      <c r="H84" s="380"/>
      <c r="I84" s="398"/>
      <c r="J84" s="345"/>
      <c r="K84" s="345"/>
      <c r="L84" s="345"/>
      <c r="M84" s="345"/>
      <c r="N84" s="345"/>
      <c r="O84" s="414"/>
      <c r="P84" s="414"/>
      <c r="Q84" s="414"/>
      <c r="R84" s="414"/>
      <c r="S84" s="415"/>
      <c r="T84" s="414"/>
      <c r="U84" s="414"/>
      <c r="V84" s="414"/>
      <c r="W84" s="414"/>
      <c r="X84" s="414"/>
      <c r="Y84" s="414"/>
      <c r="Z84" s="414"/>
      <c r="AA84" s="414"/>
      <c r="AB84" s="414"/>
      <c r="AC84" s="415"/>
      <c r="AD84" s="414"/>
      <c r="AE84" s="414"/>
      <c r="AF84" s="414"/>
      <c r="AG84" s="414"/>
      <c r="AH84" s="414"/>
      <c r="AI84" s="414"/>
      <c r="AJ84" s="414"/>
      <c r="AK84" s="414"/>
      <c r="AL84" s="414"/>
      <c r="AM84" s="415"/>
      <c r="AN84" s="414"/>
      <c r="AO84" s="414"/>
      <c r="AP84" s="414"/>
      <c r="AQ84" s="414"/>
      <c r="AR84" s="414"/>
      <c r="AS84" s="414"/>
      <c r="AT84" s="414"/>
      <c r="AU84" s="414"/>
      <c r="AV84" s="414"/>
      <c r="AW84" s="415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6"/>
    </row>
    <row r="85" spans="1:60">
      <c r="A85" s="511">
        <v>76</v>
      </c>
      <c r="B85" s="345"/>
      <c r="C85" s="345"/>
      <c r="D85" s="380"/>
      <c r="E85" s="380"/>
      <c r="F85" s="380"/>
      <c r="G85" s="345"/>
      <c r="H85" s="380"/>
      <c r="I85" s="398"/>
      <c r="J85" s="345"/>
      <c r="K85" s="345"/>
      <c r="L85" s="345"/>
      <c r="M85" s="345"/>
      <c r="N85" s="345"/>
      <c r="O85" s="414"/>
      <c r="P85" s="414"/>
      <c r="Q85" s="414"/>
      <c r="R85" s="414"/>
      <c r="S85" s="415"/>
      <c r="T85" s="414"/>
      <c r="U85" s="414"/>
      <c r="V85" s="414"/>
      <c r="W85" s="414"/>
      <c r="X85" s="414"/>
      <c r="Y85" s="414"/>
      <c r="Z85" s="414"/>
      <c r="AA85" s="414"/>
      <c r="AB85" s="414"/>
      <c r="AC85" s="415"/>
      <c r="AD85" s="414"/>
      <c r="AE85" s="414"/>
      <c r="AF85" s="414"/>
      <c r="AG85" s="414"/>
      <c r="AH85" s="414"/>
      <c r="AI85" s="414"/>
      <c r="AJ85" s="414"/>
      <c r="AK85" s="414"/>
      <c r="AL85" s="414"/>
      <c r="AM85" s="415"/>
      <c r="AN85" s="414"/>
      <c r="AO85" s="414"/>
      <c r="AP85" s="414"/>
      <c r="AQ85" s="414"/>
      <c r="AR85" s="414"/>
      <c r="AS85" s="414"/>
      <c r="AT85" s="414"/>
      <c r="AU85" s="414"/>
      <c r="AV85" s="414"/>
      <c r="AW85" s="415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6"/>
    </row>
    <row r="86" spans="1:60">
      <c r="A86" s="511">
        <v>77</v>
      </c>
      <c r="B86" s="345"/>
      <c r="C86" s="345"/>
      <c r="D86" s="380"/>
      <c r="E86" s="380"/>
      <c r="F86" s="380"/>
      <c r="G86" s="345"/>
      <c r="H86" s="380"/>
      <c r="I86" s="398"/>
      <c r="J86" s="345"/>
      <c r="K86" s="345"/>
      <c r="L86" s="345"/>
      <c r="M86" s="345"/>
      <c r="N86" s="345"/>
      <c r="O86" s="414"/>
      <c r="P86" s="414"/>
      <c r="Q86" s="414"/>
      <c r="R86" s="414"/>
      <c r="S86" s="415"/>
      <c r="T86" s="414"/>
      <c r="U86" s="414"/>
      <c r="V86" s="414"/>
      <c r="W86" s="414"/>
      <c r="X86" s="414"/>
      <c r="Y86" s="414"/>
      <c r="Z86" s="414"/>
      <c r="AA86" s="414"/>
      <c r="AB86" s="414"/>
      <c r="AC86" s="415"/>
      <c r="AD86" s="414"/>
      <c r="AE86" s="414"/>
      <c r="AF86" s="414"/>
      <c r="AG86" s="414"/>
      <c r="AH86" s="414"/>
      <c r="AI86" s="414"/>
      <c r="AJ86" s="414"/>
      <c r="AK86" s="414"/>
      <c r="AL86" s="414"/>
      <c r="AM86" s="415"/>
      <c r="AN86" s="414"/>
      <c r="AO86" s="414"/>
      <c r="AP86" s="414"/>
      <c r="AQ86" s="414"/>
      <c r="AR86" s="414"/>
      <c r="AS86" s="414"/>
      <c r="AT86" s="414"/>
      <c r="AU86" s="414"/>
      <c r="AV86" s="414"/>
      <c r="AW86" s="415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6"/>
    </row>
    <row r="87" spans="1:60">
      <c r="A87" s="511">
        <v>78</v>
      </c>
      <c r="B87" s="345"/>
      <c r="C87" s="345"/>
      <c r="D87" s="380"/>
      <c r="E87" s="380"/>
      <c r="F87" s="380"/>
      <c r="G87" s="345"/>
      <c r="H87" s="380"/>
      <c r="I87" s="398"/>
      <c r="J87" s="345"/>
      <c r="K87" s="345"/>
      <c r="L87" s="345"/>
      <c r="M87" s="345"/>
      <c r="N87" s="345"/>
      <c r="O87" s="414"/>
      <c r="P87" s="414"/>
      <c r="Q87" s="414"/>
      <c r="R87" s="414"/>
      <c r="S87" s="415"/>
      <c r="T87" s="414"/>
      <c r="U87" s="414"/>
      <c r="V87" s="414"/>
      <c r="W87" s="414"/>
      <c r="X87" s="414"/>
      <c r="Y87" s="414"/>
      <c r="Z87" s="414"/>
      <c r="AA87" s="414"/>
      <c r="AB87" s="414"/>
      <c r="AC87" s="415"/>
      <c r="AD87" s="414"/>
      <c r="AE87" s="414"/>
      <c r="AF87" s="414"/>
      <c r="AG87" s="414"/>
      <c r="AH87" s="414"/>
      <c r="AI87" s="414"/>
      <c r="AJ87" s="414"/>
      <c r="AK87" s="414"/>
      <c r="AL87" s="414"/>
      <c r="AM87" s="415"/>
      <c r="AN87" s="414"/>
      <c r="AO87" s="414"/>
      <c r="AP87" s="414"/>
      <c r="AQ87" s="414"/>
      <c r="AR87" s="414"/>
      <c r="AS87" s="414"/>
      <c r="AT87" s="414"/>
      <c r="AU87" s="414"/>
      <c r="AV87" s="414"/>
      <c r="AW87" s="415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6"/>
    </row>
    <row r="88" spans="1:60">
      <c r="A88" s="512">
        <v>79</v>
      </c>
      <c r="B88" s="346"/>
      <c r="C88" s="346"/>
      <c r="D88" s="381"/>
      <c r="E88" s="381"/>
      <c r="F88" s="381"/>
      <c r="G88" s="346"/>
      <c r="H88" s="381"/>
      <c r="I88" s="401"/>
      <c r="J88" s="346"/>
      <c r="K88" s="346"/>
      <c r="L88" s="346"/>
      <c r="M88" s="346"/>
      <c r="N88" s="346"/>
      <c r="O88" s="417"/>
      <c r="P88" s="417"/>
      <c r="Q88" s="417"/>
      <c r="R88" s="417"/>
      <c r="S88" s="418"/>
      <c r="T88" s="417"/>
      <c r="U88" s="417"/>
      <c r="V88" s="417"/>
      <c r="W88" s="417"/>
      <c r="X88" s="417"/>
      <c r="Y88" s="417"/>
      <c r="Z88" s="417"/>
      <c r="AA88" s="417"/>
      <c r="AB88" s="417"/>
      <c r="AC88" s="418"/>
      <c r="AD88" s="417"/>
      <c r="AE88" s="417"/>
      <c r="AF88" s="417"/>
      <c r="AG88" s="417"/>
      <c r="AH88" s="417"/>
      <c r="AI88" s="417"/>
      <c r="AJ88" s="417"/>
      <c r="AK88" s="417"/>
      <c r="AL88" s="417"/>
      <c r="AM88" s="418"/>
      <c r="AN88" s="417"/>
      <c r="AO88" s="417"/>
      <c r="AP88" s="417"/>
      <c r="AQ88" s="417"/>
      <c r="AR88" s="417"/>
      <c r="AS88" s="417"/>
      <c r="AT88" s="417"/>
      <c r="AU88" s="417"/>
      <c r="AV88" s="417"/>
      <c r="AW88" s="418"/>
      <c r="AX88" s="417"/>
      <c r="AY88" s="417"/>
      <c r="AZ88" s="417"/>
      <c r="BA88" s="417"/>
      <c r="BB88" s="417"/>
      <c r="BC88" s="417"/>
      <c r="BD88" s="417"/>
      <c r="BE88" s="417"/>
      <c r="BF88" s="417"/>
      <c r="BG88" s="417"/>
      <c r="BH88" s="419"/>
    </row>
    <row r="89" spans="1:60">
      <c r="A89" s="513">
        <v>80</v>
      </c>
      <c r="B89" s="347"/>
      <c r="C89" s="347"/>
      <c r="D89" s="383"/>
      <c r="E89" s="383"/>
      <c r="F89" s="383"/>
      <c r="G89" s="347"/>
      <c r="H89" s="383"/>
      <c r="I89" s="402"/>
      <c r="J89" s="347"/>
      <c r="K89" s="347"/>
      <c r="L89" s="347"/>
      <c r="M89" s="347"/>
      <c r="N89" s="347"/>
      <c r="O89" s="420"/>
      <c r="P89" s="420"/>
      <c r="Q89" s="420"/>
      <c r="R89" s="420"/>
      <c r="S89" s="421"/>
      <c r="T89" s="420"/>
      <c r="U89" s="420"/>
      <c r="V89" s="420"/>
      <c r="W89" s="420"/>
      <c r="X89" s="420"/>
      <c r="Y89" s="420"/>
      <c r="Z89" s="420"/>
      <c r="AA89" s="420"/>
      <c r="AB89" s="420"/>
      <c r="AC89" s="421"/>
      <c r="AD89" s="420"/>
      <c r="AE89" s="420"/>
      <c r="AF89" s="420"/>
      <c r="AG89" s="420"/>
      <c r="AH89" s="420"/>
      <c r="AI89" s="420"/>
      <c r="AJ89" s="420"/>
      <c r="AK89" s="420"/>
      <c r="AL89" s="420"/>
      <c r="AM89" s="421"/>
      <c r="AN89" s="420"/>
      <c r="AO89" s="420"/>
      <c r="AP89" s="420"/>
      <c r="AQ89" s="420"/>
      <c r="AR89" s="420"/>
      <c r="AS89" s="420"/>
      <c r="AT89" s="420"/>
      <c r="AU89" s="420"/>
      <c r="AV89" s="420"/>
      <c r="AW89" s="421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2"/>
    </row>
    <row r="90" spans="1:60">
      <c r="A90" s="511">
        <v>81</v>
      </c>
      <c r="B90" s="345"/>
      <c r="C90" s="345"/>
      <c r="D90" s="380"/>
      <c r="E90" s="380"/>
      <c r="F90" s="380"/>
      <c r="G90" s="345"/>
      <c r="H90" s="380"/>
      <c r="I90" s="398"/>
      <c r="J90" s="345"/>
      <c r="K90" s="345"/>
      <c r="L90" s="345"/>
      <c r="M90" s="345"/>
      <c r="N90" s="345"/>
      <c r="O90" s="414"/>
      <c r="P90" s="414"/>
      <c r="Q90" s="414"/>
      <c r="R90" s="414"/>
      <c r="S90" s="415"/>
      <c r="T90" s="414"/>
      <c r="U90" s="414"/>
      <c r="V90" s="414"/>
      <c r="W90" s="414"/>
      <c r="X90" s="414"/>
      <c r="Y90" s="414"/>
      <c r="Z90" s="414"/>
      <c r="AA90" s="414"/>
      <c r="AB90" s="414"/>
      <c r="AC90" s="415"/>
      <c r="AD90" s="414"/>
      <c r="AE90" s="414"/>
      <c r="AF90" s="414"/>
      <c r="AG90" s="414"/>
      <c r="AH90" s="414"/>
      <c r="AI90" s="414"/>
      <c r="AJ90" s="414"/>
      <c r="AK90" s="414"/>
      <c r="AL90" s="414"/>
      <c r="AM90" s="415"/>
      <c r="AN90" s="414"/>
      <c r="AO90" s="414"/>
      <c r="AP90" s="414"/>
      <c r="AQ90" s="414"/>
      <c r="AR90" s="414"/>
      <c r="AS90" s="414"/>
      <c r="AT90" s="414"/>
      <c r="AU90" s="414"/>
      <c r="AV90" s="414"/>
      <c r="AW90" s="415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6"/>
    </row>
    <row r="91" spans="1:60">
      <c r="A91" s="511">
        <v>82</v>
      </c>
      <c r="B91" s="345"/>
      <c r="C91" s="345"/>
      <c r="D91" s="380"/>
      <c r="E91" s="380"/>
      <c r="F91" s="380"/>
      <c r="G91" s="345"/>
      <c r="H91" s="380"/>
      <c r="I91" s="398"/>
      <c r="J91" s="345"/>
      <c r="K91" s="345"/>
      <c r="L91" s="345"/>
      <c r="M91" s="345"/>
      <c r="N91" s="345"/>
      <c r="O91" s="414"/>
      <c r="P91" s="414"/>
      <c r="Q91" s="414"/>
      <c r="R91" s="414"/>
      <c r="S91" s="415"/>
      <c r="T91" s="414"/>
      <c r="U91" s="414"/>
      <c r="V91" s="414"/>
      <c r="W91" s="414"/>
      <c r="X91" s="414"/>
      <c r="Y91" s="414"/>
      <c r="Z91" s="414"/>
      <c r="AA91" s="414"/>
      <c r="AB91" s="414"/>
      <c r="AC91" s="415"/>
      <c r="AD91" s="414"/>
      <c r="AE91" s="414"/>
      <c r="AF91" s="414"/>
      <c r="AG91" s="414"/>
      <c r="AH91" s="414"/>
      <c r="AI91" s="414"/>
      <c r="AJ91" s="414"/>
      <c r="AK91" s="414"/>
      <c r="AL91" s="414"/>
      <c r="AM91" s="415"/>
      <c r="AN91" s="414"/>
      <c r="AO91" s="414"/>
      <c r="AP91" s="414"/>
      <c r="AQ91" s="414"/>
      <c r="AR91" s="414"/>
      <c r="AS91" s="414"/>
      <c r="AT91" s="414"/>
      <c r="AU91" s="414"/>
      <c r="AV91" s="414"/>
      <c r="AW91" s="415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6"/>
    </row>
    <row r="92" spans="1:60">
      <c r="A92" s="511">
        <v>83</v>
      </c>
      <c r="B92" s="345"/>
      <c r="C92" s="345"/>
      <c r="D92" s="380"/>
      <c r="E92" s="380"/>
      <c r="F92" s="380"/>
      <c r="G92" s="345"/>
      <c r="H92" s="380"/>
      <c r="I92" s="398"/>
      <c r="J92" s="345"/>
      <c r="K92" s="345"/>
      <c r="L92" s="345"/>
      <c r="M92" s="345"/>
      <c r="N92" s="345"/>
      <c r="O92" s="414"/>
      <c r="P92" s="414"/>
      <c r="Q92" s="414"/>
      <c r="R92" s="414"/>
      <c r="S92" s="415"/>
      <c r="T92" s="414"/>
      <c r="U92" s="414"/>
      <c r="V92" s="414"/>
      <c r="W92" s="414"/>
      <c r="X92" s="414"/>
      <c r="Y92" s="414"/>
      <c r="Z92" s="414"/>
      <c r="AA92" s="414"/>
      <c r="AB92" s="414"/>
      <c r="AC92" s="415"/>
      <c r="AD92" s="414"/>
      <c r="AE92" s="414"/>
      <c r="AF92" s="414"/>
      <c r="AG92" s="414"/>
      <c r="AH92" s="414"/>
      <c r="AI92" s="414"/>
      <c r="AJ92" s="414"/>
      <c r="AK92" s="414"/>
      <c r="AL92" s="414"/>
      <c r="AM92" s="415"/>
      <c r="AN92" s="414"/>
      <c r="AO92" s="414"/>
      <c r="AP92" s="414"/>
      <c r="AQ92" s="414"/>
      <c r="AR92" s="414"/>
      <c r="AS92" s="414"/>
      <c r="AT92" s="414"/>
      <c r="AU92" s="414"/>
      <c r="AV92" s="414"/>
      <c r="AW92" s="415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6"/>
    </row>
    <row r="93" spans="1:60">
      <c r="A93" s="511">
        <v>84</v>
      </c>
      <c r="B93" s="345"/>
      <c r="C93" s="345"/>
      <c r="D93" s="380"/>
      <c r="E93" s="380"/>
      <c r="F93" s="380"/>
      <c r="G93" s="345"/>
      <c r="H93" s="380"/>
      <c r="I93" s="398"/>
      <c r="J93" s="345"/>
      <c r="K93" s="345"/>
      <c r="L93" s="345"/>
      <c r="M93" s="345"/>
      <c r="N93" s="345"/>
      <c r="O93" s="414"/>
      <c r="P93" s="414"/>
      <c r="Q93" s="414"/>
      <c r="R93" s="414"/>
      <c r="S93" s="415"/>
      <c r="T93" s="414"/>
      <c r="U93" s="414"/>
      <c r="V93" s="414"/>
      <c r="W93" s="414"/>
      <c r="X93" s="414"/>
      <c r="Y93" s="414"/>
      <c r="Z93" s="414"/>
      <c r="AA93" s="414"/>
      <c r="AB93" s="414"/>
      <c r="AC93" s="415"/>
      <c r="AD93" s="414"/>
      <c r="AE93" s="414"/>
      <c r="AF93" s="414"/>
      <c r="AG93" s="414"/>
      <c r="AH93" s="414"/>
      <c r="AI93" s="414"/>
      <c r="AJ93" s="414"/>
      <c r="AK93" s="414"/>
      <c r="AL93" s="414"/>
      <c r="AM93" s="415"/>
      <c r="AN93" s="414"/>
      <c r="AO93" s="414"/>
      <c r="AP93" s="414"/>
      <c r="AQ93" s="414"/>
      <c r="AR93" s="414"/>
      <c r="AS93" s="414"/>
      <c r="AT93" s="414"/>
      <c r="AU93" s="414"/>
      <c r="AV93" s="414"/>
      <c r="AW93" s="415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6"/>
    </row>
    <row r="94" spans="1:60">
      <c r="A94" s="511">
        <v>85</v>
      </c>
      <c r="B94" s="345"/>
      <c r="C94" s="345"/>
      <c r="D94" s="380"/>
      <c r="E94" s="380"/>
      <c r="F94" s="380"/>
      <c r="G94" s="345"/>
      <c r="H94" s="380"/>
      <c r="I94" s="398"/>
      <c r="J94" s="345"/>
      <c r="K94" s="345"/>
      <c r="L94" s="345"/>
      <c r="M94" s="345"/>
      <c r="N94" s="345"/>
      <c r="O94" s="414"/>
      <c r="P94" s="414"/>
      <c r="Q94" s="414"/>
      <c r="R94" s="414"/>
      <c r="S94" s="415"/>
      <c r="T94" s="414"/>
      <c r="U94" s="414"/>
      <c r="V94" s="414"/>
      <c r="W94" s="414"/>
      <c r="X94" s="414"/>
      <c r="Y94" s="414"/>
      <c r="Z94" s="414"/>
      <c r="AA94" s="414"/>
      <c r="AB94" s="414"/>
      <c r="AC94" s="415"/>
      <c r="AD94" s="414"/>
      <c r="AE94" s="414"/>
      <c r="AF94" s="414"/>
      <c r="AG94" s="414"/>
      <c r="AH94" s="414"/>
      <c r="AI94" s="414"/>
      <c r="AJ94" s="414"/>
      <c r="AK94" s="414"/>
      <c r="AL94" s="414"/>
      <c r="AM94" s="415"/>
      <c r="AN94" s="414"/>
      <c r="AO94" s="414"/>
      <c r="AP94" s="414"/>
      <c r="AQ94" s="414"/>
      <c r="AR94" s="414"/>
      <c r="AS94" s="414"/>
      <c r="AT94" s="414"/>
      <c r="AU94" s="414"/>
      <c r="AV94" s="414"/>
      <c r="AW94" s="415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6"/>
    </row>
    <row r="95" spans="1:60">
      <c r="A95" s="511">
        <v>86</v>
      </c>
      <c r="B95" s="345"/>
      <c r="C95" s="345"/>
      <c r="D95" s="380"/>
      <c r="E95" s="380"/>
      <c r="F95" s="380"/>
      <c r="G95" s="345"/>
      <c r="H95" s="380"/>
      <c r="I95" s="398"/>
      <c r="J95" s="345"/>
      <c r="K95" s="345"/>
      <c r="L95" s="345"/>
      <c r="M95" s="345"/>
      <c r="N95" s="345"/>
      <c r="O95" s="414"/>
      <c r="P95" s="414"/>
      <c r="Q95" s="414"/>
      <c r="R95" s="414"/>
      <c r="S95" s="415"/>
      <c r="T95" s="414"/>
      <c r="U95" s="414"/>
      <c r="V95" s="414"/>
      <c r="W95" s="414"/>
      <c r="X95" s="414"/>
      <c r="Y95" s="414"/>
      <c r="Z95" s="414"/>
      <c r="AA95" s="414"/>
      <c r="AB95" s="414"/>
      <c r="AC95" s="415"/>
      <c r="AD95" s="414"/>
      <c r="AE95" s="414"/>
      <c r="AF95" s="414"/>
      <c r="AG95" s="414"/>
      <c r="AH95" s="414"/>
      <c r="AI95" s="414"/>
      <c r="AJ95" s="414"/>
      <c r="AK95" s="414"/>
      <c r="AL95" s="414"/>
      <c r="AM95" s="415"/>
      <c r="AN95" s="414"/>
      <c r="AO95" s="414"/>
      <c r="AP95" s="414"/>
      <c r="AQ95" s="414"/>
      <c r="AR95" s="414"/>
      <c r="AS95" s="414"/>
      <c r="AT95" s="414"/>
      <c r="AU95" s="414"/>
      <c r="AV95" s="414"/>
      <c r="AW95" s="415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6"/>
    </row>
    <row r="96" spans="1:60">
      <c r="A96" s="511">
        <v>87</v>
      </c>
      <c r="B96" s="345"/>
      <c r="C96" s="345"/>
      <c r="D96" s="380"/>
      <c r="E96" s="380"/>
      <c r="F96" s="380"/>
      <c r="G96" s="345"/>
      <c r="H96" s="380"/>
      <c r="I96" s="398"/>
      <c r="J96" s="345"/>
      <c r="K96" s="345"/>
      <c r="L96" s="345"/>
      <c r="M96" s="345"/>
      <c r="N96" s="345"/>
      <c r="O96" s="414"/>
      <c r="P96" s="414"/>
      <c r="Q96" s="414"/>
      <c r="R96" s="414"/>
      <c r="S96" s="415"/>
      <c r="T96" s="414"/>
      <c r="U96" s="414"/>
      <c r="V96" s="414"/>
      <c r="W96" s="414"/>
      <c r="X96" s="414"/>
      <c r="Y96" s="414"/>
      <c r="Z96" s="414"/>
      <c r="AA96" s="414"/>
      <c r="AB96" s="414"/>
      <c r="AC96" s="415"/>
      <c r="AD96" s="414"/>
      <c r="AE96" s="414"/>
      <c r="AF96" s="414"/>
      <c r="AG96" s="414"/>
      <c r="AH96" s="414"/>
      <c r="AI96" s="414"/>
      <c r="AJ96" s="414"/>
      <c r="AK96" s="414"/>
      <c r="AL96" s="414"/>
      <c r="AM96" s="415"/>
      <c r="AN96" s="414"/>
      <c r="AO96" s="414"/>
      <c r="AP96" s="414"/>
      <c r="AQ96" s="414"/>
      <c r="AR96" s="414"/>
      <c r="AS96" s="414"/>
      <c r="AT96" s="414"/>
      <c r="AU96" s="414"/>
      <c r="AV96" s="414"/>
      <c r="AW96" s="415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6"/>
    </row>
    <row r="97" spans="1:60">
      <c r="A97" s="511">
        <v>88</v>
      </c>
      <c r="B97" s="345"/>
      <c r="C97" s="345"/>
      <c r="D97" s="380"/>
      <c r="E97" s="380"/>
      <c r="F97" s="380"/>
      <c r="G97" s="345"/>
      <c r="H97" s="380"/>
      <c r="I97" s="398"/>
      <c r="J97" s="345"/>
      <c r="K97" s="345"/>
      <c r="L97" s="345"/>
      <c r="M97" s="345"/>
      <c r="N97" s="345"/>
      <c r="O97" s="414"/>
      <c r="P97" s="414"/>
      <c r="Q97" s="414"/>
      <c r="R97" s="414"/>
      <c r="S97" s="415"/>
      <c r="T97" s="414"/>
      <c r="U97" s="414"/>
      <c r="V97" s="414"/>
      <c r="W97" s="414"/>
      <c r="X97" s="414"/>
      <c r="Y97" s="414"/>
      <c r="Z97" s="414"/>
      <c r="AA97" s="414"/>
      <c r="AB97" s="414"/>
      <c r="AC97" s="415"/>
      <c r="AD97" s="414"/>
      <c r="AE97" s="414"/>
      <c r="AF97" s="414"/>
      <c r="AG97" s="414"/>
      <c r="AH97" s="414"/>
      <c r="AI97" s="414"/>
      <c r="AJ97" s="414"/>
      <c r="AK97" s="414"/>
      <c r="AL97" s="414"/>
      <c r="AM97" s="415"/>
      <c r="AN97" s="414"/>
      <c r="AO97" s="414"/>
      <c r="AP97" s="414"/>
      <c r="AQ97" s="414"/>
      <c r="AR97" s="414"/>
      <c r="AS97" s="414"/>
      <c r="AT97" s="414"/>
      <c r="AU97" s="414"/>
      <c r="AV97" s="414"/>
      <c r="AW97" s="415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6"/>
    </row>
    <row r="98" spans="1:60">
      <c r="A98" s="512">
        <v>89</v>
      </c>
      <c r="B98" s="346"/>
      <c r="C98" s="346"/>
      <c r="D98" s="381"/>
      <c r="E98" s="381"/>
      <c r="F98" s="381"/>
      <c r="G98" s="346"/>
      <c r="H98" s="381"/>
      <c r="I98" s="401"/>
      <c r="J98" s="346"/>
      <c r="K98" s="346"/>
      <c r="L98" s="346"/>
      <c r="M98" s="346"/>
      <c r="N98" s="346"/>
      <c r="O98" s="417"/>
      <c r="P98" s="417"/>
      <c r="Q98" s="417"/>
      <c r="R98" s="417"/>
      <c r="S98" s="418"/>
      <c r="T98" s="417"/>
      <c r="U98" s="417"/>
      <c r="V98" s="417"/>
      <c r="W98" s="417"/>
      <c r="X98" s="417"/>
      <c r="Y98" s="417"/>
      <c r="Z98" s="417"/>
      <c r="AA98" s="417"/>
      <c r="AB98" s="417"/>
      <c r="AC98" s="418"/>
      <c r="AD98" s="417"/>
      <c r="AE98" s="417"/>
      <c r="AF98" s="417"/>
      <c r="AG98" s="417"/>
      <c r="AH98" s="417"/>
      <c r="AI98" s="417"/>
      <c r="AJ98" s="417"/>
      <c r="AK98" s="417"/>
      <c r="AL98" s="417"/>
      <c r="AM98" s="418"/>
      <c r="AN98" s="417"/>
      <c r="AO98" s="417"/>
      <c r="AP98" s="417"/>
      <c r="AQ98" s="417"/>
      <c r="AR98" s="417"/>
      <c r="AS98" s="417"/>
      <c r="AT98" s="417"/>
      <c r="AU98" s="417"/>
      <c r="AV98" s="417"/>
      <c r="AW98" s="418"/>
      <c r="AX98" s="417"/>
      <c r="AY98" s="417"/>
      <c r="AZ98" s="417"/>
      <c r="BA98" s="417"/>
      <c r="BB98" s="417"/>
      <c r="BC98" s="417"/>
      <c r="BD98" s="417"/>
      <c r="BE98" s="417"/>
      <c r="BF98" s="417"/>
      <c r="BG98" s="417"/>
      <c r="BH98" s="419"/>
    </row>
    <row r="99" spans="1:60">
      <c r="A99" s="511">
        <v>90</v>
      </c>
      <c r="B99" s="345"/>
      <c r="C99" s="345"/>
      <c r="D99" s="380"/>
      <c r="E99" s="380"/>
      <c r="F99" s="380"/>
      <c r="G99" s="345"/>
      <c r="H99" s="380"/>
      <c r="I99" s="398"/>
      <c r="J99" s="345"/>
      <c r="K99" s="345"/>
      <c r="L99" s="345"/>
      <c r="M99" s="345"/>
      <c r="N99" s="345"/>
      <c r="O99" s="414"/>
      <c r="P99" s="414"/>
      <c r="Q99" s="414"/>
      <c r="R99" s="414"/>
      <c r="S99" s="415"/>
      <c r="T99" s="414"/>
      <c r="U99" s="414"/>
      <c r="V99" s="414"/>
      <c r="W99" s="414"/>
      <c r="X99" s="414"/>
      <c r="Y99" s="414"/>
      <c r="Z99" s="414"/>
      <c r="AA99" s="414"/>
      <c r="AB99" s="414"/>
      <c r="AC99" s="415"/>
      <c r="AD99" s="414"/>
      <c r="AE99" s="414"/>
      <c r="AF99" s="414"/>
      <c r="AG99" s="414"/>
      <c r="AH99" s="414"/>
      <c r="AI99" s="414"/>
      <c r="AJ99" s="414"/>
      <c r="AK99" s="414"/>
      <c r="AL99" s="414"/>
      <c r="AM99" s="415"/>
      <c r="AN99" s="414"/>
      <c r="AO99" s="414"/>
      <c r="AP99" s="414"/>
      <c r="AQ99" s="414"/>
      <c r="AR99" s="414"/>
      <c r="AS99" s="414"/>
      <c r="AT99" s="414"/>
      <c r="AU99" s="414"/>
      <c r="AV99" s="414"/>
      <c r="AW99" s="415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6"/>
    </row>
    <row r="100" spans="1:60">
      <c r="A100" s="511">
        <v>91</v>
      </c>
      <c r="B100" s="345"/>
      <c r="C100" s="345"/>
      <c r="D100" s="380"/>
      <c r="E100" s="380"/>
      <c r="F100" s="380"/>
      <c r="G100" s="345"/>
      <c r="H100" s="380"/>
      <c r="I100" s="398"/>
      <c r="J100" s="345"/>
      <c r="K100" s="345"/>
      <c r="L100" s="345"/>
      <c r="M100" s="345"/>
      <c r="N100" s="345"/>
      <c r="O100" s="414"/>
      <c r="P100" s="414"/>
      <c r="Q100" s="414"/>
      <c r="R100" s="414"/>
      <c r="S100" s="415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5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5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5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6"/>
    </row>
    <row r="101" spans="1:60">
      <c r="A101" s="511">
        <v>92</v>
      </c>
      <c r="B101" s="345"/>
      <c r="C101" s="345"/>
      <c r="D101" s="380"/>
      <c r="E101" s="380"/>
      <c r="F101" s="380"/>
      <c r="G101" s="345"/>
      <c r="H101" s="380"/>
      <c r="I101" s="398"/>
      <c r="J101" s="345"/>
      <c r="K101" s="345"/>
      <c r="L101" s="345"/>
      <c r="M101" s="345"/>
      <c r="N101" s="345"/>
      <c r="O101" s="414"/>
      <c r="P101" s="414"/>
      <c r="Q101" s="414"/>
      <c r="R101" s="414"/>
      <c r="S101" s="415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5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5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5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6"/>
    </row>
    <row r="102" spans="1:60">
      <c r="A102" s="511">
        <v>93</v>
      </c>
      <c r="B102" s="345"/>
      <c r="C102" s="345"/>
      <c r="D102" s="380"/>
      <c r="E102" s="380"/>
      <c r="F102" s="380"/>
      <c r="G102" s="345"/>
      <c r="H102" s="380"/>
      <c r="I102" s="398"/>
      <c r="J102" s="345"/>
      <c r="K102" s="345"/>
      <c r="L102" s="345"/>
      <c r="M102" s="345"/>
      <c r="N102" s="345"/>
      <c r="O102" s="414"/>
      <c r="P102" s="414"/>
      <c r="Q102" s="414"/>
      <c r="R102" s="414"/>
      <c r="S102" s="415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5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5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5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6"/>
    </row>
    <row r="103" spans="1:60">
      <c r="A103" s="511">
        <v>94</v>
      </c>
      <c r="B103" s="345"/>
      <c r="C103" s="345"/>
      <c r="D103" s="380"/>
      <c r="E103" s="380"/>
      <c r="F103" s="380"/>
      <c r="G103" s="345"/>
      <c r="H103" s="380"/>
      <c r="I103" s="398"/>
      <c r="J103" s="345"/>
      <c r="K103" s="345"/>
      <c r="L103" s="345"/>
      <c r="M103" s="345"/>
      <c r="N103" s="345"/>
      <c r="O103" s="414"/>
      <c r="P103" s="414"/>
      <c r="Q103" s="414"/>
      <c r="R103" s="414"/>
      <c r="S103" s="415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5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5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5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6"/>
    </row>
    <row r="104" spans="1:60">
      <c r="A104" s="511">
        <v>95</v>
      </c>
      <c r="B104" s="345"/>
      <c r="C104" s="345"/>
      <c r="D104" s="380"/>
      <c r="E104" s="380"/>
      <c r="F104" s="380"/>
      <c r="G104" s="345"/>
      <c r="H104" s="380"/>
      <c r="I104" s="398"/>
      <c r="J104" s="345"/>
      <c r="K104" s="345"/>
      <c r="L104" s="345"/>
      <c r="M104" s="345"/>
      <c r="N104" s="345"/>
      <c r="O104" s="414"/>
      <c r="P104" s="414"/>
      <c r="Q104" s="414"/>
      <c r="R104" s="414"/>
      <c r="S104" s="415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5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5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5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6"/>
    </row>
    <row r="105" spans="1:60">
      <c r="A105" s="511">
        <v>96</v>
      </c>
      <c r="B105" s="349"/>
      <c r="C105" s="349"/>
      <c r="D105" s="380"/>
      <c r="E105" s="380"/>
      <c r="F105" s="380"/>
      <c r="G105" s="345"/>
      <c r="H105" s="380"/>
      <c r="I105" s="398"/>
      <c r="J105" s="384"/>
      <c r="K105" s="349"/>
      <c r="L105" s="345"/>
      <c r="M105" s="345"/>
      <c r="N105" s="345"/>
      <c r="O105" s="414"/>
      <c r="P105" s="414"/>
      <c r="Q105" s="414"/>
      <c r="R105" s="414"/>
      <c r="S105" s="415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5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5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5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6"/>
    </row>
    <row r="106" spans="1:60">
      <c r="A106" s="511">
        <v>97</v>
      </c>
      <c r="B106" s="349"/>
      <c r="C106" s="349"/>
      <c r="D106" s="380"/>
      <c r="E106" s="380"/>
      <c r="F106" s="380"/>
      <c r="G106" s="345"/>
      <c r="H106" s="380"/>
      <c r="I106" s="398"/>
      <c r="J106" s="384"/>
      <c r="K106" s="349"/>
      <c r="L106" s="345"/>
      <c r="M106" s="345"/>
      <c r="N106" s="345"/>
      <c r="O106" s="414"/>
      <c r="P106" s="414"/>
      <c r="Q106" s="414"/>
      <c r="R106" s="414"/>
      <c r="S106" s="415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5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5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5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6"/>
    </row>
    <row r="107" spans="1:60">
      <c r="A107" s="511">
        <v>98</v>
      </c>
      <c r="B107" s="349"/>
      <c r="C107" s="349"/>
      <c r="D107" s="380"/>
      <c r="E107" s="380"/>
      <c r="F107" s="380"/>
      <c r="G107" s="345"/>
      <c r="H107" s="380"/>
      <c r="I107" s="398"/>
      <c r="J107" s="384"/>
      <c r="K107" s="349"/>
      <c r="L107" s="345"/>
      <c r="M107" s="345"/>
      <c r="N107" s="345"/>
      <c r="O107" s="414"/>
      <c r="P107" s="414"/>
      <c r="Q107" s="414"/>
      <c r="R107" s="414"/>
      <c r="S107" s="415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5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5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5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6"/>
    </row>
    <row r="108" spans="1:60">
      <c r="A108" s="513">
        <v>99</v>
      </c>
      <c r="B108" s="390"/>
      <c r="C108" s="390"/>
      <c r="D108" s="383"/>
      <c r="E108" s="383"/>
      <c r="F108" s="383"/>
      <c r="G108" s="347"/>
      <c r="H108" s="383"/>
      <c r="I108" s="402"/>
      <c r="J108" s="391"/>
      <c r="K108" s="390"/>
      <c r="L108" s="347"/>
      <c r="M108" s="347"/>
      <c r="N108" s="347"/>
      <c r="O108" s="420"/>
      <c r="P108" s="420"/>
      <c r="Q108" s="420"/>
      <c r="R108" s="420"/>
      <c r="S108" s="421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1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1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1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2"/>
    </row>
    <row r="109" spans="1:60">
      <c r="A109" s="511">
        <v>99.099998474121094</v>
      </c>
      <c r="B109" s="349"/>
      <c r="C109" s="349"/>
      <c r="D109" s="380"/>
      <c r="E109" s="380"/>
      <c r="F109" s="380"/>
      <c r="G109" s="345"/>
      <c r="H109" s="380"/>
      <c r="I109" s="398"/>
      <c r="J109" s="384"/>
      <c r="K109" s="349"/>
      <c r="L109" s="345"/>
      <c r="M109" s="345"/>
      <c r="N109" s="345"/>
      <c r="O109" s="414"/>
      <c r="P109" s="414"/>
      <c r="Q109" s="414"/>
      <c r="R109" s="414"/>
      <c r="S109" s="415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5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5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5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6"/>
    </row>
    <row r="110" spans="1:60">
      <c r="A110" s="511">
        <v>99.199996948242188</v>
      </c>
      <c r="B110" s="349"/>
      <c r="C110" s="349"/>
      <c r="D110" s="380"/>
      <c r="E110" s="380"/>
      <c r="F110" s="380"/>
      <c r="G110" s="345"/>
      <c r="H110" s="380"/>
      <c r="I110" s="398"/>
      <c r="J110" s="384"/>
      <c r="K110" s="349"/>
      <c r="L110" s="345"/>
      <c r="M110" s="345"/>
      <c r="N110" s="345"/>
      <c r="O110" s="414"/>
      <c r="P110" s="414"/>
      <c r="Q110" s="414"/>
      <c r="R110" s="414"/>
      <c r="S110" s="415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5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5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5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6"/>
    </row>
    <row r="111" spans="1:60">
      <c r="A111" s="511">
        <v>99.300003051757813</v>
      </c>
      <c r="B111" s="349"/>
      <c r="C111" s="349"/>
      <c r="D111" s="380"/>
      <c r="E111" s="380"/>
      <c r="F111" s="380"/>
      <c r="G111" s="345"/>
      <c r="H111" s="380"/>
      <c r="I111" s="398"/>
      <c r="J111" s="384"/>
      <c r="K111" s="349"/>
      <c r="L111" s="345"/>
      <c r="M111" s="345"/>
      <c r="N111" s="345"/>
      <c r="O111" s="414"/>
      <c r="P111" s="414"/>
      <c r="Q111" s="414"/>
      <c r="R111" s="414"/>
      <c r="S111" s="415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5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5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5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6"/>
    </row>
    <row r="112" spans="1:60">
      <c r="A112" s="511">
        <v>99.400001525878906</v>
      </c>
      <c r="B112" s="349"/>
      <c r="C112" s="349"/>
      <c r="D112" s="380"/>
      <c r="E112" s="380"/>
      <c r="F112" s="380"/>
      <c r="G112" s="345"/>
      <c r="H112" s="380"/>
      <c r="I112" s="398"/>
      <c r="J112" s="384"/>
      <c r="K112" s="349"/>
      <c r="L112" s="345"/>
      <c r="M112" s="345"/>
      <c r="N112" s="345"/>
      <c r="O112" s="414"/>
      <c r="P112" s="414"/>
      <c r="Q112" s="414"/>
      <c r="R112" s="414"/>
      <c r="S112" s="415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5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5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5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6"/>
    </row>
    <row r="113" spans="1:60">
      <c r="A113" s="511">
        <v>99.5</v>
      </c>
      <c r="B113" s="349"/>
      <c r="C113" s="349"/>
      <c r="D113" s="380"/>
      <c r="E113" s="380"/>
      <c r="F113" s="380"/>
      <c r="G113" s="345"/>
      <c r="H113" s="380"/>
      <c r="I113" s="398"/>
      <c r="J113" s="384"/>
      <c r="K113" s="349"/>
      <c r="L113" s="345"/>
      <c r="M113" s="345"/>
      <c r="N113" s="345"/>
      <c r="O113" s="414"/>
      <c r="P113" s="414"/>
      <c r="Q113" s="414"/>
      <c r="R113" s="414"/>
      <c r="S113" s="415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5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5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5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6"/>
    </row>
    <row r="114" spans="1:60">
      <c r="A114" s="511">
        <v>99.599998474121094</v>
      </c>
      <c r="B114" s="349"/>
      <c r="C114" s="349"/>
      <c r="D114" s="380"/>
      <c r="E114" s="380"/>
      <c r="F114" s="380"/>
      <c r="G114" s="345"/>
      <c r="H114" s="380"/>
      <c r="I114" s="398"/>
      <c r="J114" s="384"/>
      <c r="K114" s="349"/>
      <c r="L114" s="345"/>
      <c r="M114" s="345"/>
      <c r="N114" s="345"/>
      <c r="O114" s="414"/>
      <c r="P114" s="414"/>
      <c r="Q114" s="414"/>
      <c r="R114" s="414"/>
      <c r="S114" s="415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5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5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5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6"/>
    </row>
    <row r="115" spans="1:60">
      <c r="A115" s="511">
        <v>99.699996948242188</v>
      </c>
      <c r="B115" s="349"/>
      <c r="C115" s="349"/>
      <c r="D115" s="380"/>
      <c r="E115" s="380"/>
      <c r="F115" s="380"/>
      <c r="G115" s="345"/>
      <c r="H115" s="380"/>
      <c r="I115" s="398"/>
      <c r="J115" s="384"/>
      <c r="K115" s="349"/>
      <c r="L115" s="345"/>
      <c r="M115" s="345"/>
      <c r="N115" s="345"/>
      <c r="O115" s="414"/>
      <c r="P115" s="414"/>
      <c r="Q115" s="414"/>
      <c r="R115" s="414"/>
      <c r="S115" s="415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5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5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5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6"/>
    </row>
    <row r="116" spans="1:60">
      <c r="A116" s="511">
        <v>99.800003051757813</v>
      </c>
      <c r="B116" s="349"/>
      <c r="C116" s="349"/>
      <c r="D116" s="380"/>
      <c r="E116" s="380"/>
      <c r="F116" s="380"/>
      <c r="G116" s="345"/>
      <c r="H116" s="380"/>
      <c r="I116" s="398"/>
      <c r="J116" s="384"/>
      <c r="K116" s="349"/>
      <c r="L116" s="345"/>
      <c r="M116" s="345"/>
      <c r="N116" s="345"/>
      <c r="O116" s="414"/>
      <c r="P116" s="414"/>
      <c r="Q116" s="414"/>
      <c r="R116" s="414"/>
      <c r="S116" s="415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5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5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5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6"/>
    </row>
    <row r="117" spans="1:60" ht="15.55">
      <c r="A117" s="513">
        <v>99.900001525878906</v>
      </c>
      <c r="B117" s="423"/>
      <c r="C117" s="423"/>
      <c r="D117" s="423"/>
      <c r="E117" s="423"/>
      <c r="F117" s="423"/>
      <c r="G117" s="420"/>
      <c r="H117" s="420"/>
      <c r="I117" s="424"/>
      <c r="J117" s="423"/>
      <c r="K117" s="423"/>
      <c r="L117" s="423"/>
      <c r="M117" s="420"/>
      <c r="N117" s="420"/>
      <c r="O117" s="420"/>
      <c r="P117" s="420"/>
      <c r="Q117" s="420"/>
      <c r="R117" s="420"/>
      <c r="S117" s="421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1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1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1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2"/>
    </row>
    <row r="118" spans="1:60" ht="15.55">
      <c r="A118" s="511">
        <v>99.910003662109375</v>
      </c>
      <c r="B118" s="414"/>
      <c r="C118" s="414"/>
      <c r="D118" s="425"/>
      <c r="E118" s="425"/>
      <c r="F118" s="425"/>
      <c r="G118" s="414"/>
      <c r="H118" s="414"/>
      <c r="I118" s="426"/>
      <c r="J118" s="425"/>
      <c r="K118" s="425"/>
      <c r="L118" s="425"/>
      <c r="M118" s="414"/>
      <c r="N118" s="414"/>
      <c r="O118" s="414"/>
      <c r="P118" s="414"/>
      <c r="Q118" s="414"/>
      <c r="R118" s="414"/>
      <c r="S118" s="415"/>
      <c r="T118" s="414"/>
      <c r="U118" s="414"/>
      <c r="V118" s="414"/>
      <c r="W118" s="414"/>
      <c r="X118" s="414"/>
      <c r="Y118" s="414"/>
      <c r="Z118" s="414"/>
      <c r="AA118" s="414"/>
      <c r="AB118" s="414"/>
      <c r="AC118" s="415"/>
      <c r="AD118" s="414"/>
      <c r="AE118" s="414"/>
      <c r="AF118" s="414"/>
      <c r="AG118" s="414"/>
      <c r="AH118" s="414"/>
      <c r="AI118" s="414"/>
      <c r="AJ118" s="414"/>
      <c r="AK118" s="414"/>
      <c r="AL118" s="414"/>
      <c r="AM118" s="415"/>
      <c r="AN118" s="414"/>
      <c r="AO118" s="414"/>
      <c r="AP118" s="414"/>
      <c r="AQ118" s="414"/>
      <c r="AR118" s="414"/>
      <c r="AS118" s="414"/>
      <c r="AT118" s="414"/>
      <c r="AU118" s="414"/>
      <c r="AV118" s="414"/>
      <c r="AW118" s="415"/>
      <c r="AX118" s="414"/>
      <c r="AY118" s="414"/>
      <c r="AZ118" s="414"/>
      <c r="BA118" s="414"/>
      <c r="BB118" s="414"/>
      <c r="BC118" s="414"/>
      <c r="BD118" s="414"/>
      <c r="BE118" s="414"/>
      <c r="BF118" s="414"/>
      <c r="BG118" s="414"/>
      <c r="BH118" s="416"/>
    </row>
    <row r="119" spans="1:60">
      <c r="A119" s="511">
        <v>99.919998168945313</v>
      </c>
      <c r="B119" s="414"/>
      <c r="C119" s="414"/>
      <c r="D119" s="414"/>
      <c r="E119" s="414"/>
      <c r="F119" s="414"/>
      <c r="G119" s="414"/>
      <c r="H119" s="414"/>
      <c r="I119" s="415"/>
      <c r="J119" s="414"/>
      <c r="K119" s="414"/>
      <c r="L119" s="414"/>
      <c r="M119" s="414"/>
      <c r="N119" s="414"/>
      <c r="O119" s="414"/>
      <c r="P119" s="414"/>
      <c r="Q119" s="414"/>
      <c r="R119" s="414"/>
      <c r="S119" s="415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5"/>
      <c r="AD119" s="414"/>
      <c r="AE119" s="414"/>
      <c r="AF119" s="414"/>
      <c r="AG119" s="414"/>
      <c r="AH119" s="414"/>
      <c r="AI119" s="414"/>
      <c r="AJ119" s="414"/>
      <c r="AK119" s="414"/>
      <c r="AL119" s="414"/>
      <c r="AM119" s="415"/>
      <c r="AN119" s="414"/>
      <c r="AO119" s="414"/>
      <c r="AP119" s="414"/>
      <c r="AQ119" s="414"/>
      <c r="AR119" s="414"/>
      <c r="AS119" s="414"/>
      <c r="AT119" s="414"/>
      <c r="AU119" s="414"/>
      <c r="AV119" s="414"/>
      <c r="AW119" s="415"/>
      <c r="AX119" s="414"/>
      <c r="AY119" s="414"/>
      <c r="AZ119" s="414"/>
      <c r="BA119" s="414"/>
      <c r="BB119" s="414"/>
      <c r="BC119" s="414"/>
      <c r="BD119" s="414"/>
      <c r="BE119" s="414"/>
      <c r="BF119" s="414"/>
      <c r="BG119" s="414"/>
      <c r="BH119" s="416"/>
    </row>
    <row r="120" spans="1:60">
      <c r="A120" s="514">
        <v>99.930000305175781</v>
      </c>
      <c r="B120" s="427"/>
      <c r="C120" s="427"/>
      <c r="D120" s="427"/>
      <c r="E120" s="427"/>
      <c r="F120" s="427"/>
      <c r="G120" s="427"/>
      <c r="H120" s="427"/>
      <c r="I120" s="428"/>
      <c r="J120" s="427"/>
      <c r="K120" s="427"/>
      <c r="L120" s="427"/>
      <c r="M120" s="427"/>
      <c r="N120" s="427"/>
      <c r="O120" s="414"/>
      <c r="P120" s="414"/>
      <c r="Q120" s="414"/>
      <c r="R120" s="414"/>
      <c r="S120" s="415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5"/>
      <c r="AD120" s="414"/>
      <c r="AE120" s="414"/>
      <c r="AF120" s="414"/>
      <c r="AG120" s="414"/>
      <c r="AH120" s="414"/>
      <c r="AI120" s="414"/>
      <c r="AJ120" s="414"/>
      <c r="AK120" s="414"/>
      <c r="AL120" s="414"/>
      <c r="AM120" s="415"/>
      <c r="AN120" s="414"/>
      <c r="AO120" s="414"/>
      <c r="AP120" s="414"/>
      <c r="AQ120" s="414"/>
      <c r="AR120" s="414"/>
      <c r="AS120" s="414"/>
      <c r="AT120" s="414"/>
      <c r="AU120" s="414"/>
      <c r="AV120" s="414"/>
      <c r="AW120" s="415"/>
      <c r="AX120" s="414"/>
      <c r="AY120" s="414"/>
      <c r="AZ120" s="414"/>
      <c r="BA120" s="414"/>
      <c r="BB120" s="414"/>
      <c r="BC120" s="414"/>
      <c r="BD120" s="414"/>
      <c r="BE120" s="414"/>
      <c r="BF120" s="414"/>
      <c r="BG120" s="414"/>
      <c r="BH120" s="416"/>
    </row>
    <row r="121" spans="1:60">
      <c r="A121" s="514">
        <v>99.94000244140625</v>
      </c>
      <c r="B121" s="427"/>
      <c r="C121" s="427"/>
      <c r="D121" s="427"/>
      <c r="E121" s="427"/>
      <c r="F121" s="427"/>
      <c r="G121" s="427"/>
      <c r="H121" s="427"/>
      <c r="I121" s="428"/>
      <c r="J121" s="427"/>
      <c r="K121" s="427"/>
      <c r="L121" s="427"/>
      <c r="M121" s="427"/>
      <c r="N121" s="427"/>
      <c r="O121" s="414"/>
      <c r="P121" s="414"/>
      <c r="Q121" s="414"/>
      <c r="R121" s="414"/>
      <c r="S121" s="415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5"/>
      <c r="AD121" s="414"/>
      <c r="AE121" s="414"/>
      <c r="AF121" s="414"/>
      <c r="AG121" s="414"/>
      <c r="AH121" s="414"/>
      <c r="AI121" s="414"/>
      <c r="AJ121" s="414"/>
      <c r="AK121" s="414"/>
      <c r="AL121" s="414"/>
      <c r="AM121" s="415"/>
      <c r="AN121" s="414"/>
      <c r="AO121" s="414"/>
      <c r="AP121" s="414"/>
      <c r="AQ121" s="414"/>
      <c r="AR121" s="414"/>
      <c r="AS121" s="414"/>
      <c r="AT121" s="414"/>
      <c r="AU121" s="414"/>
      <c r="AV121" s="414"/>
      <c r="AW121" s="415"/>
      <c r="AX121" s="414"/>
      <c r="AY121" s="414"/>
      <c r="AZ121" s="414"/>
      <c r="BA121" s="414"/>
      <c r="BB121" s="414"/>
      <c r="BC121" s="414"/>
      <c r="BD121" s="414"/>
      <c r="BE121" s="414"/>
      <c r="BF121" s="414"/>
      <c r="BG121" s="414"/>
      <c r="BH121" s="416"/>
    </row>
    <row r="122" spans="1:60">
      <c r="A122" s="511">
        <v>99.949996948242188</v>
      </c>
      <c r="B122" s="414"/>
      <c r="C122" s="414"/>
      <c r="D122" s="414"/>
      <c r="E122" s="414"/>
      <c r="F122" s="414"/>
      <c r="G122" s="414"/>
      <c r="H122" s="414"/>
      <c r="I122" s="415"/>
      <c r="J122" s="414"/>
      <c r="K122" s="414"/>
      <c r="L122" s="414"/>
      <c r="M122" s="414"/>
      <c r="N122" s="414"/>
      <c r="O122" s="414"/>
      <c r="P122" s="414"/>
      <c r="Q122" s="414"/>
      <c r="R122" s="414"/>
      <c r="S122" s="415"/>
      <c r="T122" s="414"/>
      <c r="U122" s="414"/>
      <c r="V122" s="414"/>
      <c r="W122" s="414"/>
      <c r="X122" s="414"/>
      <c r="Y122" s="414"/>
      <c r="Z122" s="414"/>
      <c r="AA122" s="414"/>
      <c r="AB122" s="414"/>
      <c r="AC122" s="415"/>
      <c r="AD122" s="414"/>
      <c r="AE122" s="414"/>
      <c r="AF122" s="414"/>
      <c r="AG122" s="414"/>
      <c r="AH122" s="414"/>
      <c r="AI122" s="414"/>
      <c r="AJ122" s="414"/>
      <c r="AK122" s="414"/>
      <c r="AL122" s="414"/>
      <c r="AM122" s="415"/>
      <c r="AN122" s="414"/>
      <c r="AO122" s="414"/>
      <c r="AP122" s="414"/>
      <c r="AQ122" s="414"/>
      <c r="AR122" s="414"/>
      <c r="AS122" s="414"/>
      <c r="AT122" s="414"/>
      <c r="AU122" s="414"/>
      <c r="AV122" s="414"/>
      <c r="AW122" s="415"/>
      <c r="AX122" s="414"/>
      <c r="AY122" s="414"/>
      <c r="AZ122" s="414"/>
      <c r="BA122" s="414"/>
      <c r="BB122" s="414"/>
      <c r="BC122" s="414"/>
      <c r="BD122" s="414"/>
      <c r="BE122" s="414"/>
      <c r="BF122" s="414"/>
      <c r="BG122" s="414"/>
      <c r="BH122" s="416"/>
    </row>
    <row r="123" spans="1:60">
      <c r="A123" s="511">
        <v>99.959999084472656</v>
      </c>
      <c r="B123" s="414"/>
      <c r="C123" s="414"/>
      <c r="D123" s="414"/>
      <c r="E123" s="414"/>
      <c r="F123" s="414"/>
      <c r="G123" s="414"/>
      <c r="H123" s="414"/>
      <c r="I123" s="415"/>
      <c r="J123" s="414"/>
      <c r="K123" s="414"/>
      <c r="L123" s="414"/>
      <c r="M123" s="414"/>
      <c r="N123" s="414"/>
      <c r="O123" s="414"/>
      <c r="P123" s="414"/>
      <c r="Q123" s="414"/>
      <c r="R123" s="414"/>
      <c r="S123" s="415"/>
      <c r="T123" s="414"/>
      <c r="U123" s="414"/>
      <c r="V123" s="414"/>
      <c r="W123" s="414"/>
      <c r="X123" s="414"/>
      <c r="Y123" s="414"/>
      <c r="Z123" s="414"/>
      <c r="AA123" s="414"/>
      <c r="AB123" s="414"/>
      <c r="AC123" s="415"/>
      <c r="AD123" s="414"/>
      <c r="AE123" s="414"/>
      <c r="AF123" s="414"/>
      <c r="AG123" s="414"/>
      <c r="AH123" s="414"/>
      <c r="AI123" s="414"/>
      <c r="AJ123" s="414"/>
      <c r="AK123" s="414"/>
      <c r="AL123" s="414"/>
      <c r="AM123" s="415"/>
      <c r="AN123" s="414"/>
      <c r="AO123" s="414"/>
      <c r="AP123" s="414"/>
      <c r="AQ123" s="414"/>
      <c r="AR123" s="414"/>
      <c r="AS123" s="414"/>
      <c r="AT123" s="414"/>
      <c r="AU123" s="414"/>
      <c r="AV123" s="414"/>
      <c r="AW123" s="415"/>
      <c r="AX123" s="414"/>
      <c r="AY123" s="414"/>
      <c r="AZ123" s="414"/>
      <c r="BA123" s="414"/>
      <c r="BB123" s="414"/>
      <c r="BC123" s="414"/>
      <c r="BD123" s="414"/>
      <c r="BE123" s="414"/>
      <c r="BF123" s="414"/>
      <c r="BG123" s="414"/>
      <c r="BH123" s="416"/>
    </row>
    <row r="124" spans="1:60">
      <c r="A124" s="511">
        <v>99.970001220703125</v>
      </c>
      <c r="B124" s="414"/>
      <c r="C124" s="414"/>
      <c r="D124" s="414"/>
      <c r="E124" s="414"/>
      <c r="F124" s="414"/>
      <c r="G124" s="414"/>
      <c r="H124" s="414"/>
      <c r="I124" s="415"/>
      <c r="J124" s="414"/>
      <c r="K124" s="414"/>
      <c r="L124" s="414"/>
      <c r="M124" s="414"/>
      <c r="N124" s="414"/>
      <c r="O124" s="414"/>
      <c r="P124" s="414"/>
      <c r="Q124" s="414"/>
      <c r="R124" s="414"/>
      <c r="S124" s="415"/>
      <c r="T124" s="414"/>
      <c r="U124" s="414"/>
      <c r="V124" s="414"/>
      <c r="W124" s="414"/>
      <c r="X124" s="414"/>
      <c r="Y124" s="414"/>
      <c r="Z124" s="414"/>
      <c r="AA124" s="414"/>
      <c r="AB124" s="414"/>
      <c r="AC124" s="415"/>
      <c r="AD124" s="414"/>
      <c r="AE124" s="414"/>
      <c r="AF124" s="414"/>
      <c r="AG124" s="414"/>
      <c r="AH124" s="414"/>
      <c r="AI124" s="414"/>
      <c r="AJ124" s="414"/>
      <c r="AK124" s="414"/>
      <c r="AL124" s="414"/>
      <c r="AM124" s="415"/>
      <c r="AN124" s="414"/>
      <c r="AO124" s="414"/>
      <c r="AP124" s="414"/>
      <c r="AQ124" s="414"/>
      <c r="AR124" s="414"/>
      <c r="AS124" s="414"/>
      <c r="AT124" s="414"/>
      <c r="AU124" s="414"/>
      <c r="AV124" s="414"/>
      <c r="AW124" s="415"/>
      <c r="AX124" s="414"/>
      <c r="AY124" s="414"/>
      <c r="AZ124" s="414"/>
      <c r="BA124" s="414"/>
      <c r="BB124" s="414"/>
      <c r="BC124" s="414"/>
      <c r="BD124" s="414"/>
      <c r="BE124" s="414"/>
      <c r="BF124" s="414"/>
      <c r="BG124" s="414"/>
      <c r="BH124" s="416"/>
    </row>
    <row r="125" spans="1:60">
      <c r="A125" s="511">
        <v>99.980003356933594</v>
      </c>
      <c r="B125" s="414"/>
      <c r="C125" s="414"/>
      <c r="D125" s="414"/>
      <c r="E125" s="414"/>
      <c r="F125" s="414"/>
      <c r="G125" s="414"/>
      <c r="H125" s="414"/>
      <c r="I125" s="415"/>
      <c r="J125" s="414"/>
      <c r="K125" s="414"/>
      <c r="L125" s="414"/>
      <c r="M125" s="414"/>
      <c r="N125" s="414"/>
      <c r="O125" s="414"/>
      <c r="P125" s="414"/>
      <c r="Q125" s="414"/>
      <c r="R125" s="414"/>
      <c r="S125" s="415"/>
      <c r="T125" s="414"/>
      <c r="U125" s="414"/>
      <c r="V125" s="414"/>
      <c r="W125" s="414"/>
      <c r="X125" s="414"/>
      <c r="Y125" s="414"/>
      <c r="Z125" s="414"/>
      <c r="AA125" s="414"/>
      <c r="AB125" s="414"/>
      <c r="AC125" s="415"/>
      <c r="AD125" s="414"/>
      <c r="AE125" s="414"/>
      <c r="AF125" s="414"/>
      <c r="AG125" s="414"/>
      <c r="AH125" s="414"/>
      <c r="AI125" s="414"/>
      <c r="AJ125" s="414"/>
      <c r="AK125" s="414"/>
      <c r="AL125" s="414"/>
      <c r="AM125" s="415"/>
      <c r="AN125" s="414"/>
      <c r="AO125" s="414"/>
      <c r="AP125" s="414"/>
      <c r="AQ125" s="414"/>
      <c r="AR125" s="414"/>
      <c r="AS125" s="414"/>
      <c r="AT125" s="414"/>
      <c r="AU125" s="414"/>
      <c r="AV125" s="414"/>
      <c r="AW125" s="415"/>
      <c r="AX125" s="414"/>
      <c r="AY125" s="414"/>
      <c r="AZ125" s="414"/>
      <c r="BA125" s="414"/>
      <c r="BB125" s="414"/>
      <c r="BC125" s="414"/>
      <c r="BD125" s="414"/>
      <c r="BE125" s="414"/>
      <c r="BF125" s="414"/>
      <c r="BG125" s="414"/>
      <c r="BH125" s="416"/>
    </row>
    <row r="126" spans="1:60">
      <c r="A126" s="513">
        <v>99.989997863769531</v>
      </c>
      <c r="B126" s="420"/>
      <c r="C126" s="420"/>
      <c r="D126" s="420"/>
      <c r="E126" s="420"/>
      <c r="F126" s="420"/>
      <c r="G126" s="420"/>
      <c r="H126" s="420"/>
      <c r="I126" s="421"/>
      <c r="J126" s="420"/>
      <c r="K126" s="420"/>
      <c r="L126" s="420"/>
      <c r="M126" s="420"/>
      <c r="N126" s="420"/>
      <c r="O126" s="420"/>
      <c r="P126" s="420"/>
      <c r="Q126" s="420"/>
      <c r="R126" s="420"/>
      <c r="S126" s="421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1"/>
      <c r="AD126" s="420"/>
      <c r="AE126" s="420"/>
      <c r="AF126" s="420"/>
      <c r="AG126" s="420"/>
      <c r="AH126" s="420"/>
      <c r="AI126" s="420"/>
      <c r="AJ126" s="420"/>
      <c r="AK126" s="420"/>
      <c r="AL126" s="420"/>
      <c r="AM126" s="421"/>
      <c r="AN126" s="420"/>
      <c r="AO126" s="420"/>
      <c r="AP126" s="420"/>
      <c r="AQ126" s="420"/>
      <c r="AR126" s="420"/>
      <c r="AS126" s="420"/>
      <c r="AT126" s="420"/>
      <c r="AU126" s="420"/>
      <c r="AV126" s="420"/>
      <c r="AW126" s="421"/>
      <c r="AX126" s="420"/>
      <c r="AY126" s="420"/>
      <c r="AZ126" s="420"/>
      <c r="BA126" s="420"/>
      <c r="BB126" s="420"/>
      <c r="BC126" s="420"/>
      <c r="BD126" s="420"/>
      <c r="BE126" s="420"/>
      <c r="BF126" s="420"/>
      <c r="BG126" s="420"/>
      <c r="BH126" s="422"/>
    </row>
    <row r="127" spans="1:60">
      <c r="A127" s="511">
        <v>99.990997314453125</v>
      </c>
      <c r="B127" s="414"/>
      <c r="C127" s="414"/>
      <c r="D127" s="414"/>
      <c r="E127" s="414"/>
      <c r="F127" s="414"/>
      <c r="G127" s="414"/>
      <c r="H127" s="414"/>
      <c r="I127" s="415"/>
      <c r="J127" s="414"/>
      <c r="K127" s="414"/>
      <c r="L127" s="414"/>
      <c r="M127" s="414"/>
      <c r="N127" s="414"/>
      <c r="O127" s="414"/>
      <c r="P127" s="414"/>
      <c r="Q127" s="414"/>
      <c r="R127" s="414"/>
      <c r="S127" s="415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5"/>
      <c r="AD127" s="414"/>
      <c r="AE127" s="414"/>
      <c r="AF127" s="414"/>
      <c r="AG127" s="414"/>
      <c r="AH127" s="414"/>
      <c r="AI127" s="414"/>
      <c r="AJ127" s="414"/>
      <c r="AK127" s="414"/>
      <c r="AL127" s="414"/>
      <c r="AM127" s="415"/>
      <c r="AN127" s="414"/>
      <c r="AO127" s="414"/>
      <c r="AP127" s="414"/>
      <c r="AQ127" s="414"/>
      <c r="AR127" s="414"/>
      <c r="AS127" s="414"/>
      <c r="AT127" s="414"/>
      <c r="AU127" s="414"/>
      <c r="AV127" s="414"/>
      <c r="AW127" s="415"/>
      <c r="AX127" s="414"/>
      <c r="AY127" s="414"/>
      <c r="AZ127" s="414"/>
      <c r="BA127" s="414"/>
      <c r="BB127" s="414"/>
      <c r="BC127" s="414"/>
      <c r="BD127" s="414"/>
      <c r="BE127" s="414"/>
      <c r="BF127" s="414"/>
      <c r="BG127" s="414"/>
      <c r="BH127" s="416"/>
    </row>
    <row r="128" spans="1:60">
      <c r="A128" s="511">
        <v>99.991996765136719</v>
      </c>
      <c r="B128" s="414"/>
      <c r="C128" s="414"/>
      <c r="D128" s="414"/>
      <c r="E128" s="414"/>
      <c r="F128" s="414"/>
      <c r="G128" s="414"/>
      <c r="H128" s="414"/>
      <c r="I128" s="415"/>
      <c r="J128" s="414"/>
      <c r="K128" s="414"/>
      <c r="L128" s="414"/>
      <c r="M128" s="414"/>
      <c r="N128" s="414"/>
      <c r="O128" s="414"/>
      <c r="P128" s="414"/>
      <c r="Q128" s="414"/>
      <c r="R128" s="414"/>
      <c r="S128" s="415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5"/>
      <c r="AD128" s="414"/>
      <c r="AE128" s="414"/>
      <c r="AF128" s="414"/>
      <c r="AG128" s="414"/>
      <c r="AH128" s="414"/>
      <c r="AI128" s="414"/>
      <c r="AJ128" s="414"/>
      <c r="AK128" s="414"/>
      <c r="AL128" s="414"/>
      <c r="AM128" s="415"/>
      <c r="AN128" s="414"/>
      <c r="AO128" s="414"/>
      <c r="AP128" s="414"/>
      <c r="AQ128" s="414"/>
      <c r="AR128" s="414"/>
      <c r="AS128" s="414"/>
      <c r="AT128" s="414"/>
      <c r="AU128" s="414"/>
      <c r="AV128" s="414"/>
      <c r="AW128" s="415"/>
      <c r="AX128" s="414"/>
      <c r="AY128" s="414"/>
      <c r="AZ128" s="414"/>
      <c r="BA128" s="414"/>
      <c r="BB128" s="414"/>
      <c r="BC128" s="414"/>
      <c r="BD128" s="414"/>
      <c r="BE128" s="414"/>
      <c r="BF128" s="414"/>
      <c r="BG128" s="414"/>
      <c r="BH128" s="416"/>
    </row>
    <row r="129" spans="1:60">
      <c r="A129" s="511">
        <v>99.992996215820313</v>
      </c>
      <c r="B129" s="414"/>
      <c r="C129" s="414"/>
      <c r="D129" s="414"/>
      <c r="E129" s="414"/>
      <c r="F129" s="414"/>
      <c r="G129" s="414"/>
      <c r="H129" s="414"/>
      <c r="I129" s="415"/>
      <c r="J129" s="414"/>
      <c r="K129" s="414"/>
      <c r="L129" s="414"/>
      <c r="M129" s="414"/>
      <c r="N129" s="414"/>
      <c r="O129" s="414"/>
      <c r="P129" s="414"/>
      <c r="Q129" s="414"/>
      <c r="R129" s="414"/>
      <c r="S129" s="415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5"/>
      <c r="AD129" s="414"/>
      <c r="AE129" s="414"/>
      <c r="AF129" s="414"/>
      <c r="AG129" s="414"/>
      <c r="AH129" s="414"/>
      <c r="AI129" s="414"/>
      <c r="AJ129" s="414"/>
      <c r="AK129" s="414"/>
      <c r="AL129" s="414"/>
      <c r="AM129" s="415"/>
      <c r="AN129" s="414"/>
      <c r="AO129" s="414"/>
      <c r="AP129" s="414"/>
      <c r="AQ129" s="414"/>
      <c r="AR129" s="414"/>
      <c r="AS129" s="414"/>
      <c r="AT129" s="414"/>
      <c r="AU129" s="414"/>
      <c r="AV129" s="414"/>
      <c r="AW129" s="415"/>
      <c r="AX129" s="414"/>
      <c r="AY129" s="414"/>
      <c r="AZ129" s="414"/>
      <c r="BA129" s="414"/>
      <c r="BB129" s="414"/>
      <c r="BC129" s="414"/>
      <c r="BD129" s="414"/>
      <c r="BE129" s="414"/>
      <c r="BF129" s="414"/>
      <c r="BG129" s="414"/>
      <c r="BH129" s="416"/>
    </row>
    <row r="130" spans="1:60">
      <c r="A130" s="511">
        <v>99.994003295898438</v>
      </c>
      <c r="B130" s="414"/>
      <c r="C130" s="414"/>
      <c r="D130" s="414"/>
      <c r="E130" s="414"/>
      <c r="F130" s="414"/>
      <c r="G130" s="414"/>
      <c r="H130" s="414"/>
      <c r="I130" s="415"/>
      <c r="J130" s="414"/>
      <c r="K130" s="414"/>
      <c r="L130" s="414"/>
      <c r="M130" s="414"/>
      <c r="N130" s="414"/>
      <c r="O130" s="414"/>
      <c r="P130" s="414"/>
      <c r="Q130" s="414"/>
      <c r="R130" s="414"/>
      <c r="S130" s="415"/>
      <c r="T130" s="414"/>
      <c r="U130" s="414"/>
      <c r="V130" s="414"/>
      <c r="W130" s="414"/>
      <c r="X130" s="414"/>
      <c r="Y130" s="414"/>
      <c r="Z130" s="414"/>
      <c r="AA130" s="414"/>
      <c r="AB130" s="414"/>
      <c r="AC130" s="415"/>
      <c r="AD130" s="414"/>
      <c r="AE130" s="414"/>
      <c r="AF130" s="414"/>
      <c r="AG130" s="414"/>
      <c r="AH130" s="414"/>
      <c r="AI130" s="414"/>
      <c r="AJ130" s="414"/>
      <c r="AK130" s="414"/>
      <c r="AL130" s="414"/>
      <c r="AM130" s="415"/>
      <c r="AN130" s="414"/>
      <c r="AO130" s="414"/>
      <c r="AP130" s="414"/>
      <c r="AQ130" s="414"/>
      <c r="AR130" s="414"/>
      <c r="AS130" s="414"/>
      <c r="AT130" s="414"/>
      <c r="AU130" s="414"/>
      <c r="AV130" s="414"/>
      <c r="AW130" s="415"/>
      <c r="AX130" s="414"/>
      <c r="AY130" s="414"/>
      <c r="AZ130" s="414"/>
      <c r="BA130" s="414"/>
      <c r="BB130" s="414"/>
      <c r="BC130" s="414"/>
      <c r="BD130" s="414"/>
      <c r="BE130" s="414"/>
      <c r="BF130" s="414"/>
      <c r="BG130" s="414"/>
      <c r="BH130" s="416"/>
    </row>
    <row r="131" spans="1:60">
      <c r="A131" s="511">
        <v>99.995002746582031</v>
      </c>
      <c r="B131" s="414"/>
      <c r="C131" s="414"/>
      <c r="D131" s="414"/>
      <c r="E131" s="414"/>
      <c r="F131" s="414"/>
      <c r="G131" s="414"/>
      <c r="H131" s="414"/>
      <c r="I131" s="415"/>
      <c r="J131" s="414"/>
      <c r="K131" s="414"/>
      <c r="L131" s="414"/>
      <c r="M131" s="414"/>
      <c r="N131" s="414"/>
      <c r="O131" s="414"/>
      <c r="P131" s="414"/>
      <c r="Q131" s="414"/>
      <c r="R131" s="414"/>
      <c r="S131" s="415"/>
      <c r="T131" s="414"/>
      <c r="U131" s="414"/>
      <c r="V131" s="414"/>
      <c r="W131" s="414"/>
      <c r="X131" s="414"/>
      <c r="Y131" s="414"/>
      <c r="Z131" s="414"/>
      <c r="AA131" s="414"/>
      <c r="AB131" s="414"/>
      <c r="AC131" s="415"/>
      <c r="AD131" s="414"/>
      <c r="AE131" s="414"/>
      <c r="AF131" s="414"/>
      <c r="AG131" s="414"/>
      <c r="AH131" s="414"/>
      <c r="AI131" s="414"/>
      <c r="AJ131" s="414"/>
      <c r="AK131" s="414"/>
      <c r="AL131" s="414"/>
      <c r="AM131" s="415"/>
      <c r="AN131" s="414"/>
      <c r="AO131" s="414"/>
      <c r="AP131" s="414"/>
      <c r="AQ131" s="414"/>
      <c r="AR131" s="414"/>
      <c r="AS131" s="414"/>
      <c r="AT131" s="414"/>
      <c r="AU131" s="414"/>
      <c r="AV131" s="414"/>
      <c r="AW131" s="415"/>
      <c r="AX131" s="414"/>
      <c r="AY131" s="414"/>
      <c r="AZ131" s="414"/>
      <c r="BA131" s="414"/>
      <c r="BB131" s="414"/>
      <c r="BC131" s="414"/>
      <c r="BD131" s="414"/>
      <c r="BE131" s="414"/>
      <c r="BF131" s="414"/>
      <c r="BG131" s="414"/>
      <c r="BH131" s="416"/>
    </row>
    <row r="132" spans="1:60">
      <c r="A132" s="511">
        <v>99.996002197265625</v>
      </c>
      <c r="B132" s="414"/>
      <c r="C132" s="414"/>
      <c r="D132" s="414"/>
      <c r="E132" s="414"/>
      <c r="F132" s="414"/>
      <c r="G132" s="414"/>
      <c r="H132" s="414"/>
      <c r="I132" s="415"/>
      <c r="J132" s="414"/>
      <c r="K132" s="414"/>
      <c r="L132" s="414"/>
      <c r="M132" s="414"/>
      <c r="N132" s="414"/>
      <c r="O132" s="414"/>
      <c r="P132" s="414"/>
      <c r="Q132" s="414"/>
      <c r="R132" s="414"/>
      <c r="S132" s="415"/>
      <c r="T132" s="414"/>
      <c r="U132" s="414"/>
      <c r="V132" s="414"/>
      <c r="W132" s="414"/>
      <c r="X132" s="414"/>
      <c r="Y132" s="414"/>
      <c r="Z132" s="414"/>
      <c r="AA132" s="414"/>
      <c r="AB132" s="414"/>
      <c r="AC132" s="415"/>
      <c r="AD132" s="414"/>
      <c r="AE132" s="414"/>
      <c r="AF132" s="414"/>
      <c r="AG132" s="414"/>
      <c r="AH132" s="414"/>
      <c r="AI132" s="414"/>
      <c r="AJ132" s="414"/>
      <c r="AK132" s="414"/>
      <c r="AL132" s="414"/>
      <c r="AM132" s="415"/>
      <c r="AN132" s="414"/>
      <c r="AO132" s="414"/>
      <c r="AP132" s="414"/>
      <c r="AQ132" s="414"/>
      <c r="AR132" s="414"/>
      <c r="AS132" s="414"/>
      <c r="AT132" s="414"/>
      <c r="AU132" s="414"/>
      <c r="AV132" s="414"/>
      <c r="AW132" s="415"/>
      <c r="AX132" s="414"/>
      <c r="AY132" s="414"/>
      <c r="AZ132" s="414"/>
      <c r="BA132" s="414"/>
      <c r="BB132" s="414"/>
      <c r="BC132" s="414"/>
      <c r="BD132" s="414"/>
      <c r="BE132" s="414"/>
      <c r="BF132" s="414"/>
      <c r="BG132" s="414"/>
      <c r="BH132" s="416"/>
    </row>
    <row r="133" spans="1:60">
      <c r="A133" s="511">
        <v>99.997001647949219</v>
      </c>
      <c r="B133" s="414"/>
      <c r="C133" s="414"/>
      <c r="D133" s="414"/>
      <c r="E133" s="414"/>
      <c r="F133" s="414"/>
      <c r="G133" s="414"/>
      <c r="H133" s="414"/>
      <c r="I133" s="415"/>
      <c r="J133" s="414"/>
      <c r="K133" s="414"/>
      <c r="L133" s="414"/>
      <c r="M133" s="414"/>
      <c r="N133" s="414"/>
      <c r="O133" s="414"/>
      <c r="P133" s="414"/>
      <c r="Q133" s="414"/>
      <c r="R133" s="414"/>
      <c r="S133" s="415"/>
      <c r="T133" s="414"/>
      <c r="U133" s="414"/>
      <c r="V133" s="414"/>
      <c r="W133" s="414"/>
      <c r="X133" s="414"/>
      <c r="Y133" s="414"/>
      <c r="Z133" s="414"/>
      <c r="AA133" s="414"/>
      <c r="AB133" s="414"/>
      <c r="AC133" s="415"/>
      <c r="AD133" s="414"/>
      <c r="AE133" s="414"/>
      <c r="AF133" s="414"/>
      <c r="AG133" s="414"/>
      <c r="AH133" s="414"/>
      <c r="AI133" s="414"/>
      <c r="AJ133" s="414"/>
      <c r="AK133" s="414"/>
      <c r="AL133" s="414"/>
      <c r="AM133" s="415"/>
      <c r="AN133" s="414"/>
      <c r="AO133" s="414"/>
      <c r="AP133" s="414"/>
      <c r="AQ133" s="414"/>
      <c r="AR133" s="414"/>
      <c r="AS133" s="414"/>
      <c r="AT133" s="414"/>
      <c r="AU133" s="414"/>
      <c r="AV133" s="414"/>
      <c r="AW133" s="415"/>
      <c r="AX133" s="414"/>
      <c r="AY133" s="414"/>
      <c r="AZ133" s="414"/>
      <c r="BA133" s="414"/>
      <c r="BB133" s="414"/>
      <c r="BC133" s="414"/>
      <c r="BD133" s="414"/>
      <c r="BE133" s="414"/>
      <c r="BF133" s="414"/>
      <c r="BG133" s="414"/>
      <c r="BH133" s="416"/>
    </row>
    <row r="134" spans="1:60">
      <c r="A134" s="511">
        <v>99.998001098632813</v>
      </c>
      <c r="B134" s="414"/>
      <c r="C134" s="414"/>
      <c r="D134" s="414"/>
      <c r="E134" s="414"/>
      <c r="F134" s="414"/>
      <c r="G134" s="414"/>
      <c r="H134" s="414"/>
      <c r="I134" s="415"/>
      <c r="J134" s="414"/>
      <c r="K134" s="414"/>
      <c r="L134" s="414"/>
      <c r="M134" s="414"/>
      <c r="N134" s="414"/>
      <c r="O134" s="414"/>
      <c r="P134" s="414"/>
      <c r="Q134" s="414"/>
      <c r="R134" s="414"/>
      <c r="S134" s="415"/>
      <c r="T134" s="414"/>
      <c r="U134" s="414"/>
      <c r="V134" s="414"/>
      <c r="W134" s="414"/>
      <c r="X134" s="414"/>
      <c r="Y134" s="414"/>
      <c r="Z134" s="414"/>
      <c r="AA134" s="414"/>
      <c r="AB134" s="414"/>
      <c r="AC134" s="415"/>
      <c r="AD134" s="414"/>
      <c r="AE134" s="414"/>
      <c r="AF134" s="414"/>
      <c r="AG134" s="414"/>
      <c r="AH134" s="414"/>
      <c r="AI134" s="414"/>
      <c r="AJ134" s="414"/>
      <c r="AK134" s="414"/>
      <c r="AL134" s="414"/>
      <c r="AM134" s="415"/>
      <c r="AN134" s="414"/>
      <c r="AO134" s="414"/>
      <c r="AP134" s="414"/>
      <c r="AQ134" s="414"/>
      <c r="AR134" s="414"/>
      <c r="AS134" s="414"/>
      <c r="AT134" s="414"/>
      <c r="AU134" s="414"/>
      <c r="AV134" s="414"/>
      <c r="AW134" s="415"/>
      <c r="AX134" s="414"/>
      <c r="AY134" s="414"/>
      <c r="AZ134" s="414"/>
      <c r="BA134" s="414"/>
      <c r="BB134" s="414"/>
      <c r="BC134" s="414"/>
      <c r="BD134" s="414"/>
      <c r="BE134" s="414"/>
      <c r="BF134" s="414"/>
      <c r="BG134" s="414"/>
      <c r="BH134" s="416"/>
    </row>
    <row r="135" spans="1:60">
      <c r="A135" s="511">
        <v>99.999000549316406</v>
      </c>
      <c r="B135" s="414"/>
      <c r="C135" s="414"/>
      <c r="D135" s="414"/>
      <c r="E135" s="414"/>
      <c r="F135" s="414"/>
      <c r="G135" s="414"/>
      <c r="H135" s="414"/>
      <c r="I135" s="415"/>
      <c r="J135" s="414"/>
      <c r="K135" s="414"/>
      <c r="L135" s="414"/>
      <c r="M135" s="414"/>
      <c r="N135" s="414"/>
      <c r="O135" s="414"/>
      <c r="P135" s="414"/>
      <c r="Q135" s="414"/>
      <c r="R135" s="414"/>
      <c r="S135" s="415"/>
      <c r="T135" s="414"/>
      <c r="U135" s="414"/>
      <c r="V135" s="414"/>
      <c r="W135" s="414"/>
      <c r="X135" s="414"/>
      <c r="Y135" s="414"/>
      <c r="Z135" s="414"/>
      <c r="AA135" s="414"/>
      <c r="AB135" s="414"/>
      <c r="AC135" s="415"/>
      <c r="AD135" s="414"/>
      <c r="AE135" s="414"/>
      <c r="AF135" s="414"/>
      <c r="AG135" s="414"/>
      <c r="AH135" s="414"/>
      <c r="AI135" s="414"/>
      <c r="AJ135" s="414"/>
      <c r="AK135" s="414"/>
      <c r="AL135" s="414"/>
      <c r="AM135" s="415"/>
      <c r="AN135" s="414"/>
      <c r="AO135" s="414"/>
      <c r="AP135" s="414"/>
      <c r="AQ135" s="414"/>
      <c r="AR135" s="414"/>
      <c r="AS135" s="414"/>
      <c r="AT135" s="414"/>
      <c r="AU135" s="414"/>
      <c r="AV135" s="414"/>
      <c r="AW135" s="415"/>
      <c r="AX135" s="414"/>
      <c r="AY135" s="414"/>
      <c r="AZ135" s="414"/>
      <c r="BA135" s="414"/>
      <c r="BB135" s="414"/>
      <c r="BC135" s="414"/>
      <c r="BD135" s="414"/>
      <c r="BE135" s="414"/>
      <c r="BF135" s="414"/>
      <c r="BG135" s="414"/>
      <c r="BH135" s="416"/>
    </row>
    <row r="136" spans="1:60" ht="15.55" thickBot="1">
      <c r="A136" s="515"/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0" ht="15.55" thickTop="1"/>
    <row r="140" spans="1:60" ht="15.55" thickBot="1"/>
    <row r="141" spans="1:60" ht="15.55" thickBot="1">
      <c r="A141" s="554" t="s">
        <v>103</v>
      </c>
      <c r="B141" s="555">
        <v>6.8005175762045234</v>
      </c>
      <c r="C141" s="555"/>
      <c r="D141" s="555">
        <v>6.6092111330108105</v>
      </c>
      <c r="E141" s="555"/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/>
      <c r="BD141" s="556"/>
      <c r="BE141" s="556"/>
      <c r="BF141" s="556"/>
      <c r="BG141" s="556"/>
      <c r="BH141" s="557"/>
    </row>
  </sheetData>
  <mergeCells count="3">
    <mergeCell ref="A4:BH4"/>
    <mergeCell ref="B6:BH6"/>
    <mergeCell ref="B7:BH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121"/>
  <sheetViews>
    <sheetView workbookViewId="0">
      <pane xSplit="1" ySplit="8" topLeftCell="B42" activePane="bottomRight" state="frozen"/>
      <selection activeCell="D32" sqref="D32"/>
      <selection pane="topRight" activeCell="D32" sqref="D32"/>
      <selection pane="bottomLeft" activeCell="D32" sqref="D32"/>
      <selection pane="bottomRight" activeCell="A4" sqref="A4:K4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6384" width="10.83203125" style="59"/>
  </cols>
  <sheetData>
    <row r="1" spans="1:11">
      <c r="A1" s="55" t="s">
        <v>37</v>
      </c>
      <c r="B1" s="55"/>
      <c r="F1" s="111"/>
      <c r="G1" s="111"/>
      <c r="H1" s="111"/>
      <c r="I1" s="111"/>
      <c r="J1" s="111"/>
      <c r="K1" s="111"/>
    </row>
    <row r="2" spans="1:11">
      <c r="G2" s="109"/>
    </row>
    <row r="3" spans="1:11" ht="15.55" thickBot="1"/>
    <row r="4" spans="1:11" ht="25" customHeight="1" thickTop="1">
      <c r="A4" s="1428" t="s">
        <v>761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</row>
    <row r="5" spans="1:11">
      <c r="A5" s="107"/>
      <c r="B5" s="108"/>
      <c r="C5" s="62"/>
      <c r="D5" s="62"/>
      <c r="E5" s="62"/>
      <c r="F5" s="62"/>
      <c r="G5" s="62"/>
      <c r="H5" s="62"/>
      <c r="I5" s="62"/>
      <c r="J5" s="62"/>
      <c r="K5" s="220"/>
    </row>
    <row r="6" spans="1:11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48" t="s">
        <v>28</v>
      </c>
      <c r="K6" s="467" t="s">
        <v>27</v>
      </c>
    </row>
    <row r="7" spans="1:11" ht="19.95" customHeight="1">
      <c r="A7" s="107"/>
      <c r="B7" s="1424" t="s">
        <v>1353</v>
      </c>
      <c r="C7" s="1424"/>
      <c r="D7" s="1424"/>
      <c r="E7" s="1424"/>
      <c r="F7" s="1424"/>
      <c r="G7" s="1436" t="s">
        <v>214</v>
      </c>
      <c r="H7" s="1424"/>
      <c r="I7" s="1424"/>
      <c r="J7" s="1424"/>
      <c r="K7" s="1427"/>
    </row>
    <row r="8" spans="1:11" s="98" customFormat="1" ht="52.1" customHeight="1">
      <c r="A8" s="106"/>
      <c r="B8" s="956" t="s">
        <v>1060</v>
      </c>
      <c r="C8" s="379" t="s">
        <v>123</v>
      </c>
      <c r="D8" s="379" t="s">
        <v>124</v>
      </c>
      <c r="E8" s="379" t="s">
        <v>125</v>
      </c>
      <c r="F8" s="379" t="s">
        <v>57</v>
      </c>
      <c r="G8" s="956" t="s">
        <v>1060</v>
      </c>
      <c r="H8" s="379" t="s">
        <v>123</v>
      </c>
      <c r="I8" s="379" t="s">
        <v>124</v>
      </c>
      <c r="J8" s="379" t="s">
        <v>125</v>
      </c>
      <c r="K8" s="386" t="s">
        <v>57</v>
      </c>
    </row>
    <row r="9" spans="1:11" s="98" customFormat="1" ht="15.05" customHeight="1">
      <c r="A9" s="104">
        <v>1913</v>
      </c>
      <c r="B9" s="454"/>
      <c r="C9" s="343"/>
      <c r="D9" s="96"/>
      <c r="E9" s="96"/>
      <c r="F9" s="95">
        <f>avgfiinc!F2</f>
        <v>15323.942501483993</v>
      </c>
      <c r="G9" s="470"/>
      <c r="H9" s="478"/>
      <c r="I9" s="479"/>
      <c r="J9" s="478"/>
      <c r="K9" s="480"/>
    </row>
    <row r="10" spans="1:11" s="98" customFormat="1" ht="15.05" customHeight="1">
      <c r="A10" s="103">
        <v>1914</v>
      </c>
      <c r="B10" s="454"/>
      <c r="C10" s="343"/>
      <c r="D10" s="96"/>
      <c r="E10" s="96"/>
      <c r="F10" s="95">
        <f>avgfiinc!F3</f>
        <v>14976.751148335687</v>
      </c>
      <c r="G10" s="470"/>
      <c r="H10" s="478"/>
      <c r="I10" s="479"/>
      <c r="J10" s="478"/>
      <c r="K10" s="480"/>
    </row>
    <row r="11" spans="1:11" s="98" customFormat="1" ht="15.05" customHeight="1">
      <c r="A11" s="103">
        <v>1915</v>
      </c>
      <c r="B11" s="454"/>
      <c r="C11" s="343"/>
      <c r="D11" s="96"/>
      <c r="E11" s="96"/>
      <c r="F11" s="95">
        <f>avgfiinc!F4</f>
        <v>14921.498836802055</v>
      </c>
      <c r="G11" s="470"/>
      <c r="H11" s="478"/>
      <c r="I11" s="479"/>
      <c r="J11" s="478"/>
      <c r="K11" s="480"/>
    </row>
    <row r="12" spans="1:11" s="98" customFormat="1" ht="15.05" customHeight="1">
      <c r="A12" s="103">
        <v>1916</v>
      </c>
      <c r="B12" s="454"/>
      <c r="C12" s="343"/>
      <c r="D12" s="96"/>
      <c r="E12" s="96"/>
      <c r="F12" s="95">
        <f>avgfiinc!F5</f>
        <v>16282.680064127326</v>
      </c>
      <c r="G12" s="470"/>
      <c r="H12" s="478"/>
      <c r="I12" s="479"/>
      <c r="J12" s="478"/>
      <c r="K12" s="480"/>
    </row>
    <row r="13" spans="1:11" s="98" customFormat="1" ht="15.05" customHeight="1">
      <c r="A13" s="103">
        <v>1917</v>
      </c>
      <c r="B13" s="454"/>
      <c r="C13" s="343"/>
      <c r="D13" s="96"/>
      <c r="E13" s="96"/>
      <c r="F13" s="95">
        <f>avgfiinc!F6</f>
        <v>16152.064933030275</v>
      </c>
      <c r="G13" s="470"/>
      <c r="H13" s="478"/>
      <c r="I13" s="479"/>
      <c r="J13" s="478"/>
      <c r="K13" s="480"/>
    </row>
    <row r="14" spans="1:11" s="98" customFormat="1" ht="15.05" customHeight="1">
      <c r="A14" s="103">
        <v>1918</v>
      </c>
      <c r="B14" s="454"/>
      <c r="C14" s="380"/>
      <c r="D14" s="340"/>
      <c r="E14" s="340"/>
      <c r="F14" s="95">
        <f>avgfiinc!F7</f>
        <v>15257.37617676369</v>
      </c>
      <c r="G14" s="470"/>
      <c r="H14" s="478"/>
      <c r="I14" s="479"/>
      <c r="J14" s="478"/>
      <c r="K14" s="480"/>
    </row>
    <row r="15" spans="1:11" s="98" customFormat="1" ht="15.05" customHeight="1">
      <c r="A15" s="102">
        <v>1919</v>
      </c>
      <c r="B15" s="455"/>
      <c r="C15" s="381"/>
      <c r="D15" s="341"/>
      <c r="E15" s="341"/>
      <c r="F15" s="99">
        <f>avgfiinc!F8</f>
        <v>15235.926848956084</v>
      </c>
      <c r="G15" s="471"/>
      <c r="H15" s="481"/>
      <c r="I15" s="482"/>
      <c r="J15" s="481"/>
      <c r="K15" s="483"/>
    </row>
    <row r="16" spans="1:11" s="98" customFormat="1" ht="15.05" customHeight="1">
      <c r="A16" s="103">
        <v>1920</v>
      </c>
      <c r="B16" s="454"/>
      <c r="C16" s="380"/>
      <c r="D16" s="340"/>
      <c r="E16" s="340"/>
      <c r="F16" s="95">
        <f>avgfiinc!F9</f>
        <v>13635.559125872936</v>
      </c>
      <c r="G16" s="470"/>
      <c r="H16" s="478"/>
      <c r="I16" s="479"/>
      <c r="J16" s="478"/>
      <c r="K16" s="480"/>
    </row>
    <row r="17" spans="1:11" s="98" customFormat="1" ht="15.05" customHeight="1">
      <c r="A17" s="103">
        <v>1921</v>
      </c>
      <c r="B17" s="454"/>
      <c r="C17" s="380"/>
      <c r="D17" s="340"/>
      <c r="E17" s="340"/>
      <c r="F17" s="95">
        <f>avgfiinc!F10</f>
        <v>12224.362907092935</v>
      </c>
      <c r="G17" s="470"/>
      <c r="H17" s="478"/>
      <c r="I17" s="479"/>
      <c r="J17" s="478"/>
      <c r="K17" s="480"/>
    </row>
    <row r="18" spans="1:11" s="98" customFormat="1" ht="15.05" customHeight="1">
      <c r="A18" s="103">
        <v>1922</v>
      </c>
      <c r="B18" s="454"/>
      <c r="C18" s="380"/>
      <c r="D18" s="340"/>
      <c r="E18" s="340"/>
      <c r="F18" s="95">
        <f>avgfiinc!F11</f>
        <v>14069.160285865812</v>
      </c>
      <c r="G18" s="470"/>
      <c r="H18" s="478"/>
      <c r="I18" s="479"/>
      <c r="J18" s="478"/>
      <c r="K18" s="480"/>
    </row>
    <row r="19" spans="1:11" s="98" customFormat="1" ht="15.05" customHeight="1">
      <c r="A19" s="103">
        <v>1923</v>
      </c>
      <c r="B19" s="454"/>
      <c r="C19" s="380"/>
      <c r="D19" s="340"/>
      <c r="E19" s="340"/>
      <c r="F19" s="95">
        <f>avgfiinc!F12</f>
        <v>15493.976622204756</v>
      </c>
      <c r="G19" s="470"/>
      <c r="H19" s="478"/>
      <c r="I19" s="479"/>
      <c r="J19" s="478"/>
      <c r="K19" s="480"/>
    </row>
    <row r="20" spans="1:11" s="98" customFormat="1" ht="15.05" customHeight="1">
      <c r="A20" s="103">
        <v>1924</v>
      </c>
      <c r="B20" s="454"/>
      <c r="C20" s="380"/>
      <c r="D20" s="340"/>
      <c r="E20" s="340"/>
      <c r="F20" s="95">
        <f>avgfiinc!F13</f>
        <v>15440.830777503674</v>
      </c>
      <c r="G20" s="470"/>
      <c r="H20" s="478"/>
      <c r="I20" s="479"/>
      <c r="J20" s="478"/>
      <c r="K20" s="480"/>
    </row>
    <row r="21" spans="1:11" s="98" customFormat="1" ht="15.05" customHeight="1">
      <c r="A21" s="103">
        <v>1925</v>
      </c>
      <c r="B21" s="454"/>
      <c r="C21" s="380"/>
      <c r="D21" s="340"/>
      <c r="E21" s="340"/>
      <c r="F21" s="95">
        <f>avgfiinc!F14</f>
        <v>16151.715613055765</v>
      </c>
      <c r="G21" s="470"/>
      <c r="H21" s="478"/>
      <c r="I21" s="479"/>
      <c r="J21" s="478"/>
      <c r="K21" s="480"/>
    </row>
    <row r="22" spans="1:11" s="98" customFormat="1" ht="15.05" customHeight="1">
      <c r="A22" s="103">
        <v>1926</v>
      </c>
      <c r="B22" s="454"/>
      <c r="C22" s="380"/>
      <c r="D22" s="340"/>
      <c r="E22" s="340"/>
      <c r="F22" s="95">
        <f>avgfiinc!F15</f>
        <v>16209.06488254346</v>
      </c>
      <c r="G22" s="470"/>
      <c r="H22" s="478"/>
      <c r="I22" s="479"/>
      <c r="J22" s="478"/>
      <c r="K22" s="480"/>
    </row>
    <row r="23" spans="1:11" s="98" customFormat="1" ht="15.05" customHeight="1">
      <c r="A23" s="103">
        <v>1927</v>
      </c>
      <c r="B23" s="454"/>
      <c r="C23" s="380"/>
      <c r="D23" s="340"/>
      <c r="E23" s="340"/>
      <c r="F23" s="95">
        <f>avgfiinc!F16</f>
        <v>16454.60656411928</v>
      </c>
      <c r="G23" s="470"/>
      <c r="H23" s="478"/>
      <c r="I23" s="479"/>
      <c r="J23" s="478"/>
      <c r="K23" s="480"/>
    </row>
    <row r="24" spans="1:11" s="98" customFormat="1" ht="15.05" customHeight="1">
      <c r="A24" s="103">
        <v>1928</v>
      </c>
      <c r="B24" s="454"/>
      <c r="C24" s="380"/>
      <c r="D24" s="340"/>
      <c r="E24" s="340"/>
      <c r="F24" s="95">
        <f>avgfiinc!F17</f>
        <v>17229.03034351104</v>
      </c>
      <c r="G24" s="470"/>
      <c r="H24" s="478"/>
      <c r="I24" s="479"/>
      <c r="J24" s="478"/>
      <c r="K24" s="480"/>
    </row>
    <row r="25" spans="1:11" s="98" customFormat="1" ht="15.05" customHeight="1">
      <c r="A25" s="102">
        <v>1929</v>
      </c>
      <c r="B25" s="455"/>
      <c r="C25" s="381"/>
      <c r="D25" s="341"/>
      <c r="E25" s="341"/>
      <c r="F25" s="99">
        <f>avgfiinc!F18</f>
        <v>17716.954897586402</v>
      </c>
      <c r="G25" s="471"/>
      <c r="H25" s="481"/>
      <c r="I25" s="482"/>
      <c r="J25" s="481"/>
      <c r="K25" s="483"/>
    </row>
    <row r="26" spans="1:11" s="98" customFormat="1" ht="15.05" customHeight="1">
      <c r="A26" s="103">
        <v>1930</v>
      </c>
      <c r="B26" s="454"/>
      <c r="C26" s="380"/>
      <c r="D26" s="340"/>
      <c r="E26" s="340"/>
      <c r="F26" s="95">
        <f>avgfiinc!F19</f>
        <v>15498.991995163629</v>
      </c>
      <c r="G26" s="470"/>
      <c r="H26" s="478"/>
      <c r="I26" s="479"/>
      <c r="J26" s="478"/>
      <c r="K26" s="480"/>
    </row>
    <row r="27" spans="1:11" s="98" customFormat="1" ht="15.05" customHeight="1">
      <c r="A27" s="103">
        <v>1931</v>
      </c>
      <c r="B27" s="454"/>
      <c r="C27" s="380"/>
      <c r="D27" s="340"/>
      <c r="E27" s="340"/>
      <c r="F27" s="95">
        <f>avgfiinc!F20</f>
        <v>14079.497528619047</v>
      </c>
      <c r="G27" s="470"/>
      <c r="H27" s="478"/>
      <c r="I27" s="479"/>
      <c r="J27" s="478"/>
      <c r="K27" s="480"/>
    </row>
    <row r="28" spans="1:11" s="98" customFormat="1" ht="15.05" customHeight="1">
      <c r="A28" s="103">
        <v>1932</v>
      </c>
      <c r="B28" s="454"/>
      <c r="C28" s="380"/>
      <c r="D28" s="340"/>
      <c r="E28" s="340"/>
      <c r="F28" s="95">
        <f>avgfiinc!F21</f>
        <v>11920.64046426226</v>
      </c>
      <c r="G28" s="470"/>
      <c r="H28" s="478"/>
      <c r="I28" s="479"/>
      <c r="J28" s="478"/>
      <c r="K28" s="480"/>
    </row>
    <row r="29" spans="1:11" s="98" customFormat="1" ht="15.05" customHeight="1">
      <c r="A29" s="103">
        <v>1933</v>
      </c>
      <c r="B29" s="454"/>
      <c r="C29" s="380"/>
      <c r="D29" s="340"/>
      <c r="E29" s="340"/>
      <c r="F29" s="95">
        <f>avgfiinc!F22</f>
        <v>11493.353067406475</v>
      </c>
      <c r="G29" s="470"/>
      <c r="H29" s="478"/>
      <c r="I29" s="479"/>
      <c r="J29" s="478"/>
      <c r="K29" s="480"/>
    </row>
    <row r="30" spans="1:11" s="98" customFormat="1" ht="15.05" customHeight="1">
      <c r="A30" s="103">
        <v>1934</v>
      </c>
      <c r="B30" s="454"/>
      <c r="C30" s="380"/>
      <c r="D30" s="340"/>
      <c r="E30" s="340"/>
      <c r="F30" s="95">
        <f>avgfiinc!F23</f>
        <v>12401.558241476512</v>
      </c>
      <c r="G30" s="470"/>
      <c r="H30" s="478"/>
      <c r="I30" s="479"/>
      <c r="J30" s="478"/>
      <c r="K30" s="480"/>
    </row>
    <row r="31" spans="1:11" s="98" customFormat="1" ht="15.05" customHeight="1">
      <c r="A31" s="103">
        <v>1935</v>
      </c>
      <c r="B31" s="454"/>
      <c r="C31" s="380"/>
      <c r="D31" s="340"/>
      <c r="E31" s="340"/>
      <c r="F31" s="95">
        <f>avgfiinc!F24</f>
        <v>13594.596502900149</v>
      </c>
      <c r="G31" s="470"/>
      <c r="H31" s="478"/>
      <c r="I31" s="479"/>
      <c r="J31" s="478"/>
      <c r="K31" s="480"/>
    </row>
    <row r="32" spans="1:11" s="98" customFormat="1" ht="15.05" customHeight="1">
      <c r="A32" s="103">
        <v>1936</v>
      </c>
      <c r="B32" s="454"/>
      <c r="C32" s="380"/>
      <c r="D32" s="340"/>
      <c r="E32" s="340"/>
      <c r="F32" s="95">
        <f>avgfiinc!F25</f>
        <v>15135.417192384633</v>
      </c>
      <c r="G32" s="470"/>
      <c r="H32" s="478"/>
      <c r="I32" s="479"/>
      <c r="J32" s="478"/>
      <c r="K32" s="480"/>
    </row>
    <row r="33" spans="1:11" s="98" customFormat="1" ht="15.05" customHeight="1">
      <c r="A33" s="103">
        <v>1937</v>
      </c>
      <c r="B33" s="454"/>
      <c r="C33" s="380"/>
      <c r="D33" s="340"/>
      <c r="E33" s="340"/>
      <c r="F33" s="95">
        <f>avgfiinc!F26</f>
        <v>15562.005070215582</v>
      </c>
      <c r="G33" s="470"/>
      <c r="H33" s="478"/>
      <c r="I33" s="479"/>
      <c r="J33" s="478"/>
      <c r="K33" s="480"/>
    </row>
    <row r="34" spans="1:11" s="98" customFormat="1" ht="15.05" customHeight="1">
      <c r="A34" s="103">
        <v>1938</v>
      </c>
      <c r="B34" s="454"/>
      <c r="C34" s="380"/>
      <c r="D34" s="340"/>
      <c r="E34" s="340"/>
      <c r="F34" s="95">
        <f>avgfiinc!F27</f>
        <v>14429.449950826373</v>
      </c>
      <c r="G34" s="470"/>
      <c r="H34" s="478"/>
      <c r="I34" s="479"/>
      <c r="J34" s="478"/>
      <c r="K34" s="480"/>
    </row>
    <row r="35" spans="1:11" s="98" customFormat="1" ht="15.05" customHeight="1">
      <c r="A35" s="102">
        <v>1939</v>
      </c>
      <c r="B35" s="455"/>
      <c r="C35" s="381"/>
      <c r="D35" s="341"/>
      <c r="E35" s="341"/>
      <c r="F35" s="99">
        <f>avgfiinc!F28</f>
        <v>15316.752639451663</v>
      </c>
      <c r="G35" s="471"/>
      <c r="H35" s="481"/>
      <c r="I35" s="482"/>
      <c r="J35" s="481"/>
      <c r="K35" s="483"/>
    </row>
    <row r="36" spans="1:11" s="98" customFormat="1" ht="15.05" customHeight="1">
      <c r="A36" s="103">
        <v>1940</v>
      </c>
      <c r="B36" s="454"/>
      <c r="C36" s="380"/>
      <c r="D36" s="340"/>
      <c r="E36" s="340"/>
      <c r="F36" s="95">
        <f>avgfiinc!F29</f>
        <v>16050.519828234359</v>
      </c>
      <c r="G36" s="470"/>
      <c r="H36" s="478"/>
      <c r="I36" s="479"/>
      <c r="J36" s="478"/>
      <c r="K36" s="480"/>
    </row>
    <row r="37" spans="1:11" s="98" customFormat="1" ht="15.05" customHeight="1">
      <c r="A37" s="103">
        <v>1941</v>
      </c>
      <c r="B37" s="454"/>
      <c r="C37" s="380"/>
      <c r="D37" s="340"/>
      <c r="E37" s="340"/>
      <c r="F37" s="95">
        <f>avgfiinc!F30</f>
        <v>18510.483265472911</v>
      </c>
      <c r="G37" s="470"/>
      <c r="H37" s="478"/>
      <c r="I37" s="479"/>
      <c r="J37" s="478"/>
      <c r="K37" s="480"/>
    </row>
    <row r="38" spans="1:11" s="98" customFormat="1" ht="15.05" customHeight="1">
      <c r="A38" s="103">
        <v>1942</v>
      </c>
      <c r="B38" s="454"/>
      <c r="C38" s="380"/>
      <c r="D38" s="340"/>
      <c r="E38" s="340"/>
      <c r="F38" s="95">
        <f>avgfiinc!F31</f>
        <v>21911.793370096744</v>
      </c>
      <c r="G38" s="470"/>
      <c r="H38" s="478"/>
      <c r="I38" s="479"/>
      <c r="J38" s="478"/>
      <c r="K38" s="480"/>
    </row>
    <row r="39" spans="1:11" s="98" customFormat="1" ht="15.05" customHeight="1">
      <c r="A39" s="103">
        <v>1943</v>
      </c>
      <c r="B39" s="454"/>
      <c r="C39" s="380"/>
      <c r="D39" s="340"/>
      <c r="E39" s="340"/>
      <c r="F39" s="95">
        <f>avgfiinc!F32</f>
        <v>25814.108829391276</v>
      </c>
      <c r="G39" s="470"/>
      <c r="H39" s="478"/>
      <c r="I39" s="479"/>
      <c r="J39" s="478"/>
      <c r="K39" s="480"/>
    </row>
    <row r="40" spans="1:11" s="98" customFormat="1" ht="15.05" customHeight="1">
      <c r="A40" s="103">
        <v>1944</v>
      </c>
      <c r="B40" s="454"/>
      <c r="C40" s="380"/>
      <c r="D40" s="340"/>
      <c r="E40" s="340"/>
      <c r="F40" s="95">
        <f>avgfiinc!F33</f>
        <v>25341.937644114358</v>
      </c>
      <c r="G40" s="470"/>
      <c r="H40" s="478"/>
      <c r="I40" s="479"/>
      <c r="J40" s="478"/>
      <c r="K40" s="480"/>
    </row>
    <row r="41" spans="1:11" s="98" customFormat="1" ht="15.05" customHeight="1">
      <c r="A41" s="103">
        <v>1945</v>
      </c>
      <c r="B41" s="454"/>
      <c r="C41" s="380"/>
      <c r="D41" s="340"/>
      <c r="E41" s="340"/>
      <c r="F41" s="95">
        <f>avgfiinc!F34</f>
        <v>25139.600898256012</v>
      </c>
      <c r="G41" s="470"/>
      <c r="H41" s="478"/>
      <c r="I41" s="479"/>
      <c r="J41" s="478"/>
      <c r="K41" s="480"/>
    </row>
    <row r="42" spans="1:11" s="98" customFormat="1" ht="15.05" customHeight="1">
      <c r="A42" s="103">
        <v>1946</v>
      </c>
      <c r="B42" s="454"/>
      <c r="C42" s="380"/>
      <c r="D42" s="340"/>
      <c r="E42" s="340"/>
      <c r="F42" s="95">
        <f>avgfiinc!F35</f>
        <v>24590.991733665727</v>
      </c>
      <c r="G42" s="470"/>
      <c r="H42" s="478"/>
      <c r="I42" s="479"/>
      <c r="J42" s="478"/>
      <c r="K42" s="480"/>
    </row>
    <row r="43" spans="1:11" s="98" customFormat="1" ht="15.05" customHeight="1">
      <c r="A43" s="103">
        <v>1947</v>
      </c>
      <c r="B43" s="454"/>
      <c r="C43" s="380"/>
      <c r="D43" s="340"/>
      <c r="E43" s="340"/>
      <c r="F43" s="95">
        <f>avgfiinc!F36</f>
        <v>24116.776831334828</v>
      </c>
      <c r="G43" s="470"/>
      <c r="H43" s="478"/>
      <c r="I43" s="479"/>
      <c r="J43" s="478"/>
      <c r="K43" s="480"/>
    </row>
    <row r="44" spans="1:11" s="98" customFormat="1" ht="15.05" customHeight="1">
      <c r="A44" s="103">
        <v>1948</v>
      </c>
      <c r="B44" s="454"/>
      <c r="C44" s="380"/>
      <c r="D44" s="340"/>
      <c r="E44" s="340"/>
      <c r="F44" s="95">
        <f>avgfiinc!F37</f>
        <v>25034.443480169652</v>
      </c>
      <c r="G44" s="470"/>
      <c r="H44" s="478"/>
      <c r="I44" s="479"/>
      <c r="J44" s="478"/>
      <c r="K44" s="480"/>
    </row>
    <row r="45" spans="1:11" s="98" customFormat="1" ht="15.05" customHeight="1">
      <c r="A45" s="102">
        <v>1949</v>
      </c>
      <c r="B45" s="455"/>
      <c r="C45" s="381"/>
      <c r="D45" s="341"/>
      <c r="E45" s="341"/>
      <c r="F45" s="99">
        <f>avgfiinc!F38</f>
        <v>24392.441525093331</v>
      </c>
      <c r="G45" s="471"/>
      <c r="H45" s="481"/>
      <c r="I45" s="482"/>
      <c r="J45" s="481"/>
      <c r="K45" s="483"/>
    </row>
    <row r="46" spans="1:11" s="98" customFormat="1" ht="15.05" customHeight="1">
      <c r="A46" s="103">
        <v>1950</v>
      </c>
      <c r="B46" s="454"/>
      <c r="C46" s="380"/>
      <c r="D46" s="340"/>
      <c r="E46" s="340"/>
      <c r="F46" s="95">
        <f>avgfiinc!F39</f>
        <v>26691.926241468387</v>
      </c>
      <c r="G46" s="470"/>
      <c r="H46" s="478"/>
      <c r="I46" s="479"/>
      <c r="J46" s="478"/>
      <c r="K46" s="480"/>
    </row>
    <row r="47" spans="1:11" s="98" customFormat="1" ht="15.05" customHeight="1">
      <c r="A47" s="103">
        <v>1951</v>
      </c>
      <c r="B47" s="454"/>
      <c r="C47" s="380"/>
      <c r="D47" s="340"/>
      <c r="E47" s="340"/>
      <c r="F47" s="95">
        <f>avgfiinc!F40</f>
        <v>27783.304135957598</v>
      </c>
      <c r="G47" s="470"/>
      <c r="H47" s="478"/>
      <c r="I47" s="479"/>
      <c r="J47" s="478"/>
      <c r="K47" s="480"/>
    </row>
    <row r="48" spans="1:11" s="98" customFormat="1" ht="15.05" customHeight="1">
      <c r="A48" s="103">
        <v>1952</v>
      </c>
      <c r="B48" s="454"/>
      <c r="C48" s="380"/>
      <c r="D48" s="340"/>
      <c r="E48" s="340"/>
      <c r="F48" s="95">
        <f>avgfiinc!F41</f>
        <v>28504.395311212407</v>
      </c>
      <c r="G48" s="470"/>
      <c r="H48" s="478"/>
      <c r="I48" s="479"/>
      <c r="J48" s="478"/>
      <c r="K48" s="480"/>
    </row>
    <row r="49" spans="1:11" s="98" customFormat="1" ht="15.05" customHeight="1">
      <c r="A49" s="103">
        <v>1953</v>
      </c>
      <c r="B49" s="454"/>
      <c r="C49" s="380"/>
      <c r="D49" s="340"/>
      <c r="E49" s="340"/>
      <c r="F49" s="95">
        <f>avgfiinc!F42</f>
        <v>29462.486024882743</v>
      </c>
      <c r="G49" s="470"/>
      <c r="H49" s="478"/>
      <c r="I49" s="479"/>
      <c r="J49" s="478"/>
      <c r="K49" s="480"/>
    </row>
    <row r="50" spans="1:11" s="98" customFormat="1" ht="15.05" customHeight="1">
      <c r="A50" s="103">
        <v>1954</v>
      </c>
      <c r="B50" s="454"/>
      <c r="C50" s="380"/>
      <c r="D50" s="340"/>
      <c r="E50" s="340"/>
      <c r="F50" s="95">
        <f>avgfiinc!F43</f>
        <v>29247.871778602221</v>
      </c>
      <c r="G50" s="470"/>
      <c r="H50" s="478"/>
      <c r="I50" s="479"/>
      <c r="J50" s="478"/>
      <c r="K50" s="480"/>
    </row>
    <row r="51" spans="1:11" s="98" customFormat="1" ht="15.05" customHeight="1">
      <c r="A51" s="103">
        <v>1955</v>
      </c>
      <c r="B51" s="454"/>
      <c r="C51" s="380"/>
      <c r="D51" s="340"/>
      <c r="E51" s="340"/>
      <c r="F51" s="95">
        <f>avgfiinc!F44</f>
        <v>30982.246389708165</v>
      </c>
      <c r="G51" s="470"/>
      <c r="H51" s="478"/>
      <c r="I51" s="479"/>
      <c r="J51" s="478"/>
      <c r="K51" s="480"/>
    </row>
    <row r="52" spans="1:11" s="98" customFormat="1" ht="15.05" customHeight="1">
      <c r="A52" s="103">
        <v>1956</v>
      </c>
      <c r="B52" s="454"/>
      <c r="C52" s="380"/>
      <c r="D52" s="340"/>
      <c r="E52" s="340"/>
      <c r="F52" s="95">
        <f>avgfiinc!F45</f>
        <v>31943.914762394979</v>
      </c>
      <c r="G52" s="470"/>
      <c r="H52" s="478"/>
      <c r="I52" s="479"/>
      <c r="J52" s="478"/>
      <c r="K52" s="480"/>
    </row>
    <row r="53" spans="1:11" s="98" customFormat="1" ht="15.05" customHeight="1">
      <c r="A53" s="103">
        <v>1957</v>
      </c>
      <c r="B53" s="454"/>
      <c r="C53" s="380"/>
      <c r="D53" s="340"/>
      <c r="E53" s="340"/>
      <c r="F53" s="95">
        <f>avgfiinc!F46</f>
        <v>31876.989565400414</v>
      </c>
      <c r="G53" s="470"/>
      <c r="H53" s="478"/>
      <c r="I53" s="479"/>
      <c r="J53" s="478"/>
      <c r="K53" s="480"/>
    </row>
    <row r="54" spans="1:11" s="98" customFormat="1" ht="15.05" customHeight="1">
      <c r="A54" s="103">
        <v>1958</v>
      </c>
      <c r="B54" s="454"/>
      <c r="C54" s="380"/>
      <c r="D54" s="340"/>
      <c r="E54" s="340"/>
      <c r="F54" s="95">
        <f>avgfiinc!F47</f>
        <v>31144.869537834518</v>
      </c>
      <c r="G54" s="470"/>
      <c r="H54" s="478"/>
      <c r="I54" s="479"/>
      <c r="J54" s="478"/>
      <c r="K54" s="480"/>
    </row>
    <row r="55" spans="1:11" s="98" customFormat="1" ht="15.05" customHeight="1">
      <c r="A55" s="102">
        <v>1959</v>
      </c>
      <c r="B55" s="455"/>
      <c r="C55" s="381"/>
      <c r="D55" s="341"/>
      <c r="E55" s="341"/>
      <c r="F55" s="99">
        <f>avgfiinc!F48</f>
        <v>33148.423908211866</v>
      </c>
      <c r="G55" s="471"/>
      <c r="H55" s="481"/>
      <c r="I55" s="482"/>
      <c r="J55" s="481"/>
      <c r="K55" s="483"/>
    </row>
    <row r="56" spans="1:11">
      <c r="A56" s="78">
        <v>1960</v>
      </c>
      <c r="B56" s="454"/>
      <c r="C56" s="380"/>
      <c r="D56" s="340"/>
      <c r="E56" s="340"/>
      <c r="F56" s="95">
        <f>avgfiinc!F49</f>
        <v>33359.673565544806</v>
      </c>
      <c r="G56" s="470"/>
      <c r="H56" s="478"/>
      <c r="I56" s="479"/>
      <c r="J56" s="478"/>
      <c r="K56" s="480"/>
    </row>
    <row r="57" spans="1:11">
      <c r="A57" s="78">
        <v>1961</v>
      </c>
      <c r="B57" s="454"/>
      <c r="C57" s="380"/>
      <c r="D57" s="340"/>
      <c r="E57" s="340"/>
      <c r="F57" s="95">
        <f>avgfiinc!F50</f>
        <v>34095.328454662187</v>
      </c>
      <c r="G57" s="470"/>
      <c r="H57" s="478"/>
      <c r="I57" s="479"/>
      <c r="J57" s="478"/>
      <c r="K57" s="480"/>
    </row>
    <row r="58" spans="1:11">
      <c r="A58" s="78">
        <v>1962</v>
      </c>
      <c r="B58" s="456">
        <f>avgfiinc!B51</f>
        <v>21496.340058460795</v>
      </c>
      <c r="C58" s="558">
        <f>avgfiinc!C51</f>
        <v>23519.225327682776</v>
      </c>
      <c r="D58" s="558">
        <f>avgfiinc!D51</f>
        <v>32708.843397454424</v>
      </c>
      <c r="E58" s="558">
        <f>avgfiinc!E51</f>
        <v>10914.228435605903</v>
      </c>
      <c r="F58" s="559">
        <f>avgfiinc!F51</f>
        <v>34260.286668152556</v>
      </c>
      <c r="G58" s="472">
        <f t="shared" ref="G58:K73" si="0">B58/$B58</f>
        <v>1</v>
      </c>
      <c r="H58" s="484">
        <f t="shared" si="0"/>
        <v>1.094103706199316</v>
      </c>
      <c r="I58" s="485">
        <f t="shared" si="0"/>
        <v>1.5216005751909603</v>
      </c>
      <c r="J58" s="484">
        <f t="shared" si="0"/>
        <v>0.50772496182717142</v>
      </c>
      <c r="K58" s="486">
        <f t="shared" ref="K58:K72" si="1">F58/$B58</f>
        <v>1.5937730132189627</v>
      </c>
    </row>
    <row r="59" spans="1:11">
      <c r="A59" s="78">
        <v>1963</v>
      </c>
      <c r="B59" s="457">
        <f>avgfiinc!B52</f>
        <v>22433.55264276368</v>
      </c>
      <c r="C59" s="560">
        <f>avgfiinc!C52</f>
        <v>24538.471547437832</v>
      </c>
      <c r="D59" s="560">
        <f>avgfiinc!D52</f>
        <v>34083.939514490718</v>
      </c>
      <c r="E59" s="560">
        <f>avgfiinc!E52</f>
        <v>11400.358607478312</v>
      </c>
      <c r="F59" s="561">
        <f>avgfiinc!F52</f>
        <v>35753.647306262967</v>
      </c>
      <c r="G59" s="473">
        <f t="shared" si="0"/>
        <v>1</v>
      </c>
      <c r="H59" s="487">
        <f t="shared" si="0"/>
        <v>1.0938290487553752</v>
      </c>
      <c r="I59" s="488">
        <f t="shared" si="0"/>
        <v>1.519328661726036</v>
      </c>
      <c r="J59" s="487">
        <f t="shared" si="0"/>
        <v>0.508183380003153</v>
      </c>
      <c r="K59" s="489">
        <f t="shared" si="1"/>
        <v>1.5937577019391937</v>
      </c>
    </row>
    <row r="60" spans="1:11">
      <c r="A60" s="78">
        <v>1964</v>
      </c>
      <c r="B60" s="457">
        <f>avgfiinc!B53</f>
        <v>23370.765227066564</v>
      </c>
      <c r="C60" s="560">
        <f>avgfiinc!C53</f>
        <v>25557.717767192884</v>
      </c>
      <c r="D60" s="560">
        <f>avgfiinc!D53</f>
        <v>35459.035631527004</v>
      </c>
      <c r="E60" s="560">
        <f>avgfiinc!E53</f>
        <v>11886.488779350721</v>
      </c>
      <c r="F60" s="561">
        <f>avgfiinc!F53</f>
        <v>37028.436664344052</v>
      </c>
      <c r="G60" s="473">
        <f t="shared" si="0"/>
        <v>1</v>
      </c>
      <c r="H60" s="487">
        <f t="shared" si="0"/>
        <v>1.0935764198937536</v>
      </c>
      <c r="I60" s="488">
        <f t="shared" si="0"/>
        <v>1.5172389644503621</v>
      </c>
      <c r="J60" s="487">
        <f t="shared" si="0"/>
        <v>0.50860503128004253</v>
      </c>
      <c r="K60" s="489">
        <f t="shared" si="1"/>
        <v>1.5843912813543659</v>
      </c>
    </row>
    <row r="61" spans="1:11">
      <c r="A61" s="78">
        <v>1965</v>
      </c>
      <c r="B61" s="457">
        <f>avgfiinc!B54</f>
        <v>24463.019248874916</v>
      </c>
      <c r="C61" s="560">
        <f>avgfiinc!C54</f>
        <v>26758.763705201764</v>
      </c>
      <c r="D61" s="560">
        <f>avgfiinc!D54</f>
        <v>37119.070269360644</v>
      </c>
      <c r="E61" s="560">
        <f>avgfiinc!E54</f>
        <v>12439.990059832035</v>
      </c>
      <c r="F61" s="561">
        <f>avgfiinc!F54</f>
        <v>39263.888426034682</v>
      </c>
      <c r="G61" s="473">
        <f t="shared" si="0"/>
        <v>1</v>
      </c>
      <c r="H61" s="487">
        <f t="shared" si="0"/>
        <v>1.0938455074972984</v>
      </c>
      <c r="I61" s="488">
        <f t="shared" si="0"/>
        <v>1.5173544153209051</v>
      </c>
      <c r="J61" s="487">
        <f t="shared" si="0"/>
        <v>0.50852226919635701</v>
      </c>
      <c r="K61" s="489">
        <f t="shared" si="1"/>
        <v>1.6050303532275754</v>
      </c>
    </row>
    <row r="62" spans="1:11">
      <c r="A62" s="78">
        <v>1966</v>
      </c>
      <c r="B62" s="457">
        <f>avgfiinc!B55</f>
        <v>25555.273270683268</v>
      </c>
      <c r="C62" s="560">
        <f>avgfiinc!C55</f>
        <v>27959.809643210643</v>
      </c>
      <c r="D62" s="560">
        <f>avgfiinc!D55</f>
        <v>38779.104907194283</v>
      </c>
      <c r="E62" s="560">
        <f>avgfiinc!E55</f>
        <v>12993.491340313349</v>
      </c>
      <c r="F62" s="561">
        <f>avgfiinc!F55</f>
        <v>40298.166259082529</v>
      </c>
      <c r="G62" s="473">
        <f t="shared" si="0"/>
        <v>1</v>
      </c>
      <c r="H62" s="487">
        <f t="shared" si="0"/>
        <v>1.094091593036723</v>
      </c>
      <c r="I62" s="488">
        <f t="shared" si="0"/>
        <v>1.5174599972554883</v>
      </c>
      <c r="J62" s="487">
        <f t="shared" si="0"/>
        <v>0.50844658175576396</v>
      </c>
      <c r="K62" s="489">
        <f t="shared" si="1"/>
        <v>1.5769021850105649</v>
      </c>
    </row>
    <row r="63" spans="1:11">
      <c r="A63" s="78">
        <v>1967</v>
      </c>
      <c r="B63" s="457">
        <f>avgfiinc!B56</f>
        <v>26683.959234646885</v>
      </c>
      <c r="C63" s="560">
        <f>avgfiinc!C56</f>
        <v>29220.663742978359</v>
      </c>
      <c r="D63" s="560">
        <f>avgfiinc!D56</f>
        <v>39553.712558039973</v>
      </c>
      <c r="E63" s="560">
        <f>avgfiinc!E56</f>
        <v>14407.403658181707</v>
      </c>
      <c r="F63" s="561">
        <f>avgfiinc!F56</f>
        <v>42052.853737683683</v>
      </c>
      <c r="G63" s="474">
        <f t="shared" si="0"/>
        <v>1</v>
      </c>
      <c r="H63" s="487">
        <f t="shared" si="0"/>
        <v>1.0950647722860323</v>
      </c>
      <c r="I63" s="488">
        <f t="shared" si="0"/>
        <v>1.4823029899806919</v>
      </c>
      <c r="J63" s="487">
        <f t="shared" si="0"/>
        <v>0.53992750968810133</v>
      </c>
      <c r="K63" s="489">
        <f t="shared" si="1"/>
        <v>1.5759600503017399</v>
      </c>
    </row>
    <row r="64" spans="1:11">
      <c r="A64" s="78">
        <v>1968</v>
      </c>
      <c r="B64" s="457">
        <f>avgfiinc!B57</f>
        <v>27742.326895668488</v>
      </c>
      <c r="C64" s="560">
        <f>avgfiinc!C57</f>
        <v>30246.559767825533</v>
      </c>
      <c r="D64" s="560">
        <f>avgfiinc!D57</f>
        <v>40770.965741156018</v>
      </c>
      <c r="E64" s="560">
        <f>avgfiinc!E57</f>
        <v>15146.879391977485</v>
      </c>
      <c r="F64" s="561">
        <f>avgfiinc!F57</f>
        <v>43978.823672803104</v>
      </c>
      <c r="G64" s="474">
        <f t="shared" si="0"/>
        <v>1</v>
      </c>
      <c r="H64" s="487">
        <f t="shared" si="0"/>
        <v>1.0902675857571285</v>
      </c>
      <c r="I64" s="488">
        <f t="shared" si="0"/>
        <v>1.4696303556109325</v>
      </c>
      <c r="J64" s="487">
        <f t="shared" si="0"/>
        <v>0.54598446081833252</v>
      </c>
      <c r="K64" s="489">
        <f t="shared" si="1"/>
        <v>1.5852608124111494</v>
      </c>
    </row>
    <row r="65" spans="1:11">
      <c r="A65" s="83">
        <v>1969</v>
      </c>
      <c r="B65" s="458">
        <f>avgfiinc!B58</f>
        <v>28042.005941084877</v>
      </c>
      <c r="C65" s="562">
        <f>avgfiinc!C58</f>
        <v>30640.026475479444</v>
      </c>
      <c r="D65" s="562">
        <f>avgfiinc!D58</f>
        <v>41432.219762310939</v>
      </c>
      <c r="E65" s="562">
        <f>avgfiinc!E58</f>
        <v>15220.208235752858</v>
      </c>
      <c r="F65" s="563">
        <f>avgfiinc!F58</f>
        <v>44614.749876569236</v>
      </c>
      <c r="G65" s="475">
        <f t="shared" si="0"/>
        <v>1</v>
      </c>
      <c r="H65" s="490">
        <f t="shared" si="0"/>
        <v>1.0926474568136424</v>
      </c>
      <c r="I65" s="491">
        <f t="shared" si="0"/>
        <v>1.477505562524962</v>
      </c>
      <c r="J65" s="490">
        <f t="shared" si="0"/>
        <v>0.5427646034926995</v>
      </c>
      <c r="K65" s="492">
        <f t="shared" si="1"/>
        <v>1.5909970909464546</v>
      </c>
    </row>
    <row r="66" spans="1:11">
      <c r="A66" s="78">
        <v>1970</v>
      </c>
      <c r="B66" s="457">
        <f>avgfiinc!B59</f>
        <v>27268.351747428926</v>
      </c>
      <c r="C66" s="560">
        <f>avgfiinc!C59</f>
        <v>29910.709171881466</v>
      </c>
      <c r="D66" s="560">
        <f>avgfiinc!D59</f>
        <v>40411.699887989445</v>
      </c>
      <c r="E66" s="560">
        <f>avgfiinc!E59</f>
        <v>14511.709452978019</v>
      </c>
      <c r="F66" s="561">
        <f>avgfiinc!F59</f>
        <v>43487.478912523358</v>
      </c>
      <c r="G66" s="474">
        <f t="shared" si="0"/>
        <v>1</v>
      </c>
      <c r="H66" s="487">
        <f t="shared" si="0"/>
        <v>1.0969019854565167</v>
      </c>
      <c r="I66" s="488">
        <f t="shared" si="0"/>
        <v>1.4820000952862793</v>
      </c>
      <c r="J66" s="487">
        <f t="shared" si="0"/>
        <v>0.53218139429150857</v>
      </c>
      <c r="K66" s="489">
        <f t="shared" si="1"/>
        <v>1.5947967561561069</v>
      </c>
    </row>
    <row r="67" spans="1:11">
      <c r="A67" s="78">
        <v>1971</v>
      </c>
      <c r="B67" s="457">
        <f>avgfiinc!B60</f>
        <v>27169.516412501711</v>
      </c>
      <c r="C67" s="560">
        <f>avgfiinc!C60</f>
        <v>29800.303982446705</v>
      </c>
      <c r="D67" s="560">
        <f>avgfiinc!D60</f>
        <v>40166.562010942966</v>
      </c>
      <c r="E67" s="560">
        <f>avgfiinc!E60</f>
        <v>14556.333524109488</v>
      </c>
      <c r="F67" s="561">
        <f>avgfiinc!F60</f>
        <v>43339.605648000666</v>
      </c>
      <c r="G67" s="474">
        <f t="shared" si="0"/>
        <v>1</v>
      </c>
      <c r="H67" s="487">
        <f t="shared" si="0"/>
        <v>1.0968286490640102</v>
      </c>
      <c r="I67" s="488">
        <f t="shared" si="0"/>
        <v>1.478368676170505</v>
      </c>
      <c r="J67" s="487">
        <f t="shared" si="0"/>
        <v>0.53575975748363247</v>
      </c>
      <c r="K67" s="489">
        <f t="shared" si="1"/>
        <v>1.5951555776700719</v>
      </c>
    </row>
    <row r="68" spans="1:11">
      <c r="A68" s="78">
        <v>1972</v>
      </c>
      <c r="B68" s="457">
        <f>avgfiinc!B61</f>
        <v>28346.142977287051</v>
      </c>
      <c r="C68" s="560">
        <f>avgfiinc!C61</f>
        <v>31014.632487212832</v>
      </c>
      <c r="D68" s="560">
        <f>avgfiinc!D61</f>
        <v>41642.760587020079</v>
      </c>
      <c r="E68" s="560">
        <f>avgfiinc!E61</f>
        <v>15596.80437993176</v>
      </c>
      <c r="F68" s="561">
        <f>avgfiinc!F61</f>
        <v>45103.488628323277</v>
      </c>
      <c r="G68" s="474">
        <f t="shared" si="0"/>
        <v>1</v>
      </c>
      <c r="H68" s="487">
        <f t="shared" si="0"/>
        <v>1.0941394217923746</v>
      </c>
      <c r="I68" s="488">
        <f t="shared" si="0"/>
        <v>1.4690803126332646</v>
      </c>
      <c r="J68" s="487">
        <f t="shared" si="0"/>
        <v>0.55022668842209088</v>
      </c>
      <c r="K68" s="489">
        <f t="shared" si="1"/>
        <v>1.5911684585964097</v>
      </c>
    </row>
    <row r="69" spans="1:11">
      <c r="A69" s="78">
        <v>1973</v>
      </c>
      <c r="B69" s="457">
        <f>avgfiinc!B62</f>
        <v>29113.040610410877</v>
      </c>
      <c r="C69" s="560">
        <f>avgfiinc!C62</f>
        <v>31942.410333209173</v>
      </c>
      <c r="D69" s="560">
        <f>avgfiinc!D62</f>
        <v>43038.304240681144</v>
      </c>
      <c r="E69" s="560">
        <f>avgfiinc!E62</f>
        <v>15883.375055009967</v>
      </c>
      <c r="F69" s="561">
        <f>avgfiinc!F62</f>
        <v>46197.440370373552</v>
      </c>
      <c r="G69" s="474">
        <f t="shared" si="0"/>
        <v>1</v>
      </c>
      <c r="H69" s="487">
        <f t="shared" si="0"/>
        <v>1.097185648200089</v>
      </c>
      <c r="I69" s="488">
        <f t="shared" si="0"/>
        <v>1.4783170475601428</v>
      </c>
      <c r="J69" s="487">
        <f t="shared" si="0"/>
        <v>0.54557595915728718</v>
      </c>
      <c r="K69" s="489">
        <f t="shared" si="1"/>
        <v>1.586829798666006</v>
      </c>
    </row>
    <row r="70" spans="1:11">
      <c r="A70" s="78">
        <v>1974</v>
      </c>
      <c r="B70" s="457">
        <f>avgfiinc!B63</f>
        <v>28753.041705870444</v>
      </c>
      <c r="C70" s="560">
        <f>avgfiinc!C63</f>
        <v>31628.258474041348</v>
      </c>
      <c r="D70" s="560">
        <f>avgfiinc!D63</f>
        <v>42458.841640961415</v>
      </c>
      <c r="E70" s="560">
        <f>avgfiinc!E63</f>
        <v>15745.244902789911</v>
      </c>
      <c r="F70" s="561">
        <f>avgfiinc!F63</f>
        <v>45462.770814434181</v>
      </c>
      <c r="G70" s="474">
        <f t="shared" si="0"/>
        <v>1</v>
      </c>
      <c r="H70" s="487">
        <f t="shared" si="0"/>
        <v>1.0999969602375625</v>
      </c>
      <c r="I70" s="488">
        <f t="shared" si="0"/>
        <v>1.4766730447266971</v>
      </c>
      <c r="J70" s="487">
        <f t="shared" si="0"/>
        <v>0.54760275673982828</v>
      </c>
      <c r="K70" s="489">
        <f t="shared" si="1"/>
        <v>1.5811464845874776</v>
      </c>
    </row>
    <row r="71" spans="1:11">
      <c r="A71" s="78">
        <v>1975</v>
      </c>
      <c r="B71" s="457">
        <f>avgfiinc!B64</f>
        <v>27352.386689362691</v>
      </c>
      <c r="C71" s="560">
        <f>avgfiinc!C64</f>
        <v>29849.642024048713</v>
      </c>
      <c r="D71" s="560">
        <f>avgfiinc!D64</f>
        <v>39659.830313094069</v>
      </c>
      <c r="E71" s="560">
        <f>avgfiinc!E64</f>
        <v>15520.547908518009</v>
      </c>
      <c r="F71" s="561">
        <f>avgfiinc!F64</f>
        <v>43162.22018804642</v>
      </c>
      <c r="G71" s="474">
        <f t="shared" si="0"/>
        <v>1</v>
      </c>
      <c r="H71" s="487">
        <f t="shared" si="0"/>
        <v>1.0912993576409624</v>
      </c>
      <c r="I71" s="488">
        <f t="shared" si="0"/>
        <v>1.4499586732048406</v>
      </c>
      <c r="J71" s="487">
        <f t="shared" si="0"/>
        <v>0.56742938321188363</v>
      </c>
      <c r="K71" s="489">
        <f t="shared" si="1"/>
        <v>1.5780056299376666</v>
      </c>
    </row>
    <row r="72" spans="1:11">
      <c r="A72" s="78">
        <v>1976</v>
      </c>
      <c r="B72" s="457">
        <f>avgfiinc!B65</f>
        <v>28372.569462192332</v>
      </c>
      <c r="C72" s="560">
        <f>avgfiinc!C65</f>
        <v>30979.034754696968</v>
      </c>
      <c r="D72" s="560">
        <f>avgfiinc!D65</f>
        <v>40883.911121142337</v>
      </c>
      <c r="E72" s="560">
        <f>avgfiinc!E65</f>
        <v>16450.79536220475</v>
      </c>
      <c r="F72" s="561">
        <f>avgfiinc!F65</f>
        <v>44605.376172721975</v>
      </c>
      <c r="G72" s="474">
        <f t="shared" si="0"/>
        <v>1</v>
      </c>
      <c r="H72" s="487">
        <f t="shared" si="0"/>
        <v>1.0918656766697801</v>
      </c>
      <c r="I72" s="488">
        <f t="shared" si="0"/>
        <v>1.4409661125553646</v>
      </c>
      <c r="J72" s="487">
        <f t="shared" si="0"/>
        <v>0.57981337869755301</v>
      </c>
      <c r="K72" s="489">
        <f t="shared" si="1"/>
        <v>1.5721303011403516</v>
      </c>
    </row>
    <row r="73" spans="1:11">
      <c r="A73" s="78">
        <v>1977</v>
      </c>
      <c r="B73" s="457">
        <f>avgfiinc!B66</f>
        <v>29007.539001540688</v>
      </c>
      <c r="C73" s="560">
        <f>avgfiinc!C66</f>
        <v>31621.684010829478</v>
      </c>
      <c r="D73" s="560">
        <f>avgfiinc!D66</f>
        <v>41541.445745333098</v>
      </c>
      <c r="E73" s="560">
        <f>avgfiinc!E66</f>
        <v>17076.986512965839</v>
      </c>
      <c r="F73" s="561">
        <f>avgfiinc!F66</f>
        <v>45403.229240466077</v>
      </c>
      <c r="G73" s="474">
        <f t="shared" si="0"/>
        <v>1</v>
      </c>
      <c r="H73" s="487">
        <f t="shared" si="0"/>
        <v>1.0901195033866866</v>
      </c>
      <c r="I73" s="488">
        <f t="shared" si="0"/>
        <v>1.4320913519456679</v>
      </c>
      <c r="J73" s="487">
        <f t="shared" si="0"/>
        <v>0.58870855993880844</v>
      </c>
      <c r="K73" s="489">
        <f t="shared" si="0"/>
        <v>1.5652216907492413</v>
      </c>
    </row>
    <row r="74" spans="1:11">
      <c r="A74" s="78">
        <v>1978</v>
      </c>
      <c r="B74" s="457">
        <f>avgfiinc!B67</f>
        <v>29821.542239654318</v>
      </c>
      <c r="C74" s="560">
        <f>avgfiinc!C67</f>
        <v>32657.444661342688</v>
      </c>
      <c r="D74" s="560">
        <f>avgfiinc!D67</f>
        <v>42473.201452151894</v>
      </c>
      <c r="E74" s="560">
        <f>avgfiinc!E67</f>
        <v>17760.751812243856</v>
      </c>
      <c r="F74" s="561">
        <f>avgfiinc!F67</f>
        <v>46489.466753136636</v>
      </c>
      <c r="G74" s="474">
        <f t="shared" ref="G74:K109" si="2">B74/$B74</f>
        <v>1</v>
      </c>
      <c r="H74" s="487">
        <f t="shared" si="2"/>
        <v>1.0950957666407142</v>
      </c>
      <c r="I74" s="488">
        <f t="shared" si="2"/>
        <v>1.4242456379628283</v>
      </c>
      <c r="J74" s="487">
        <f t="shared" si="2"/>
        <v>0.59556785056632711</v>
      </c>
      <c r="K74" s="489">
        <f t="shared" si="2"/>
        <v>1.5589222844189001</v>
      </c>
    </row>
    <row r="75" spans="1:11">
      <c r="A75" s="83">
        <v>1979</v>
      </c>
      <c r="B75" s="458">
        <f>avgfiinc!B68</f>
        <v>30679.409689107899</v>
      </c>
      <c r="C75" s="562">
        <f>avgfiinc!C68</f>
        <v>33382.0197605254</v>
      </c>
      <c r="D75" s="562">
        <f>avgfiinc!D68</f>
        <v>42757.351575961598</v>
      </c>
      <c r="E75" s="562">
        <f>avgfiinc!E68</f>
        <v>18821.758940377935</v>
      </c>
      <c r="F75" s="563">
        <f>avgfiinc!F68</f>
        <v>47639.711698125757</v>
      </c>
      <c r="G75" s="476">
        <f t="shared" si="2"/>
        <v>1</v>
      </c>
      <c r="H75" s="490">
        <f t="shared" si="2"/>
        <v>1.0880919841289192</v>
      </c>
      <c r="I75" s="491">
        <f t="shared" si="2"/>
        <v>1.3936823429540017</v>
      </c>
      <c r="J75" s="490">
        <f t="shared" si="2"/>
        <v>0.61349808001880224</v>
      </c>
      <c r="K75" s="492">
        <f t="shared" si="2"/>
        <v>1.5528236097397685</v>
      </c>
    </row>
    <row r="76" spans="1:11">
      <c r="A76" s="78">
        <v>1980</v>
      </c>
      <c r="B76" s="457">
        <f>avgfiinc!B69</f>
        <v>30387.486551203372</v>
      </c>
      <c r="C76" s="560">
        <f>avgfiinc!C69</f>
        <v>32935.336708928073</v>
      </c>
      <c r="D76" s="560">
        <f>avgfiinc!D69</f>
        <v>42237.510147580469</v>
      </c>
      <c r="E76" s="560">
        <f>avgfiinc!E69</f>
        <v>18960.541757573126</v>
      </c>
      <c r="F76" s="561">
        <f>avgfiinc!F69</f>
        <v>47104.826597766274</v>
      </c>
      <c r="G76" s="473">
        <f t="shared" si="2"/>
        <v>1</v>
      </c>
      <c r="H76" s="487">
        <f t="shared" si="2"/>
        <v>1.0838453734378963</v>
      </c>
      <c r="I76" s="488">
        <f t="shared" si="2"/>
        <v>1.3899639273030899</v>
      </c>
      <c r="J76" s="487">
        <f t="shared" si="2"/>
        <v>0.62395886957035185</v>
      </c>
      <c r="K76" s="489">
        <f t="shared" si="2"/>
        <v>1.5501389533614085</v>
      </c>
    </row>
    <row r="77" spans="1:11">
      <c r="A77" s="78">
        <v>1981</v>
      </c>
      <c r="B77" s="457">
        <f>avgfiinc!B70</f>
        <v>30082.270829793841</v>
      </c>
      <c r="C77" s="560">
        <f>avgfiinc!C70</f>
        <v>32404.084827394272</v>
      </c>
      <c r="D77" s="560">
        <f>avgfiinc!D70</f>
        <v>41506.682996763659</v>
      </c>
      <c r="E77" s="560">
        <f>avgfiinc!E70</f>
        <v>19075.755438031785</v>
      </c>
      <c r="F77" s="561">
        <f>avgfiinc!F70</f>
        <v>46585.993698495222</v>
      </c>
      <c r="G77" s="473">
        <f t="shared" si="2"/>
        <v>1</v>
      </c>
      <c r="H77" s="487">
        <f t="shared" si="2"/>
        <v>1.0771821386336593</v>
      </c>
      <c r="I77" s="488">
        <f t="shared" si="2"/>
        <v>1.3797722662497587</v>
      </c>
      <c r="J77" s="487">
        <f t="shared" si="2"/>
        <v>0.63411952993717913</v>
      </c>
      <c r="K77" s="489">
        <f t="shared" si="2"/>
        <v>1.5486195826797722</v>
      </c>
    </row>
    <row r="78" spans="1:11">
      <c r="A78" s="78">
        <v>1982</v>
      </c>
      <c r="B78" s="457">
        <f>avgfiinc!B71</f>
        <v>29494.8064192696</v>
      </c>
      <c r="C78" s="560">
        <f>avgfiinc!C71</f>
        <v>31618.392835552899</v>
      </c>
      <c r="D78" s="560">
        <f>avgfiinc!D71</f>
        <v>40420.180389651105</v>
      </c>
      <c r="E78" s="560">
        <f>avgfiinc!E71</f>
        <v>19189.752782740743</v>
      </c>
      <c r="F78" s="561">
        <f>avgfiinc!F71</f>
        <v>45633.341158414434</v>
      </c>
      <c r="G78" s="473">
        <f t="shared" si="2"/>
        <v>1</v>
      </c>
      <c r="H78" s="487">
        <f t="shared" si="2"/>
        <v>1.0719986558344019</v>
      </c>
      <c r="I78" s="488">
        <f t="shared" si="2"/>
        <v>1.3704168732310689</v>
      </c>
      <c r="J78" s="487">
        <f t="shared" si="2"/>
        <v>0.6506146373689593</v>
      </c>
      <c r="K78" s="489">
        <f t="shared" si="2"/>
        <v>1.547165304621263</v>
      </c>
    </row>
    <row r="79" spans="1:11">
      <c r="A79" s="78">
        <v>1983</v>
      </c>
      <c r="B79" s="457">
        <f>avgfiinc!B72</f>
        <v>29656.550195570093</v>
      </c>
      <c r="C79" s="560">
        <f>avgfiinc!C72</f>
        <v>31748.333290113958</v>
      </c>
      <c r="D79" s="560">
        <f>avgfiinc!D72</f>
        <v>40139.390783205054</v>
      </c>
      <c r="E79" s="560">
        <f>avgfiinc!E72</f>
        <v>19738.384698752361</v>
      </c>
      <c r="F79" s="561">
        <f>avgfiinc!F72</f>
        <v>45787.295582010389</v>
      </c>
      <c r="G79" s="473">
        <f t="shared" si="2"/>
        <v>1</v>
      </c>
      <c r="H79" s="487">
        <f t="shared" si="2"/>
        <v>1.0705335947960772</v>
      </c>
      <c r="I79" s="488">
        <f t="shared" si="2"/>
        <v>1.3534747136300709</v>
      </c>
      <c r="J79" s="487">
        <f t="shared" si="2"/>
        <v>0.66556577108893655</v>
      </c>
      <c r="K79" s="489">
        <f t="shared" si="2"/>
        <v>1.5439184692779879</v>
      </c>
    </row>
    <row r="80" spans="1:11">
      <c r="A80" s="78">
        <v>1984</v>
      </c>
      <c r="B80" s="457">
        <f>avgfiinc!B73</f>
        <v>30787.1807180207</v>
      </c>
      <c r="C80" s="560">
        <f>avgfiinc!C73</f>
        <v>32896.010074459591</v>
      </c>
      <c r="D80" s="560">
        <f>avgfiinc!D73</f>
        <v>41375.075116456544</v>
      </c>
      <c r="E80" s="560">
        <f>avgfiinc!E73</f>
        <v>20691.04847482585</v>
      </c>
      <c r="F80" s="561">
        <f>avgfiinc!F73</f>
        <v>47458.545712818261</v>
      </c>
      <c r="G80" s="473">
        <f t="shared" si="2"/>
        <v>1</v>
      </c>
      <c r="H80" s="487">
        <f t="shared" si="2"/>
        <v>1.0684969947639449</v>
      </c>
      <c r="I80" s="488">
        <f t="shared" si="2"/>
        <v>1.3439059423923938</v>
      </c>
      <c r="J80" s="487">
        <f t="shared" si="2"/>
        <v>0.67206700945873654</v>
      </c>
      <c r="K80" s="489">
        <f t="shared" si="2"/>
        <v>1.5415034636490534</v>
      </c>
    </row>
    <row r="81" spans="1:11">
      <c r="A81" s="78">
        <v>1985</v>
      </c>
      <c r="B81" s="457">
        <f>avgfiinc!B74</f>
        <v>31725.172819894749</v>
      </c>
      <c r="C81" s="560">
        <f>avgfiinc!C74</f>
        <v>33798.327686669647</v>
      </c>
      <c r="D81" s="560">
        <f>avgfiinc!D74</f>
        <v>42611.139080754387</v>
      </c>
      <c r="E81" s="560">
        <f>avgfiinc!E74</f>
        <v>21347.835385360569</v>
      </c>
      <c r="F81" s="561">
        <f>avgfiinc!F74</f>
        <v>48783.875468082777</v>
      </c>
      <c r="G81" s="473">
        <f t="shared" si="2"/>
        <v>1</v>
      </c>
      <c r="H81" s="487">
        <f t="shared" si="2"/>
        <v>1.0653473151602448</v>
      </c>
      <c r="I81" s="488">
        <f t="shared" si="2"/>
        <v>1.3431333951326212</v>
      </c>
      <c r="J81" s="487">
        <f t="shared" si="2"/>
        <v>0.67289894704603193</v>
      </c>
      <c r="K81" s="489">
        <f t="shared" si="2"/>
        <v>1.5377024341216692</v>
      </c>
    </row>
    <row r="82" spans="1:11">
      <c r="A82" s="78">
        <v>1986</v>
      </c>
      <c r="B82" s="457">
        <f>avgfiinc!B75</f>
        <v>33742.898189352774</v>
      </c>
      <c r="C82" s="560">
        <f>avgfiinc!C75</f>
        <v>35911.762973393634</v>
      </c>
      <c r="D82" s="560">
        <f>avgfiinc!D75</f>
        <v>44701.193215171581</v>
      </c>
      <c r="E82" s="560">
        <f>avgfiinc!E75</f>
        <v>23409.178766337143</v>
      </c>
      <c r="F82" s="561">
        <f>avgfiinc!F75</f>
        <v>51681.252177656919</v>
      </c>
      <c r="G82" s="473">
        <f t="shared" si="2"/>
        <v>1</v>
      </c>
      <c r="H82" s="487">
        <f t="shared" si="2"/>
        <v>1.064276185521172</v>
      </c>
      <c r="I82" s="488">
        <f t="shared" si="2"/>
        <v>1.3247585599886789</v>
      </c>
      <c r="J82" s="487">
        <f t="shared" si="2"/>
        <v>0.69375127871273579</v>
      </c>
      <c r="K82" s="489">
        <f t="shared" si="2"/>
        <v>1.53161865017168</v>
      </c>
    </row>
    <row r="83" spans="1:11">
      <c r="A83" s="78">
        <v>1987</v>
      </c>
      <c r="B83" s="457">
        <f>avgfiinc!B76</f>
        <v>32907.258141691498</v>
      </c>
      <c r="C83" s="560">
        <f>avgfiinc!C76</f>
        <v>35484.183957703543</v>
      </c>
      <c r="D83" s="560">
        <f>avgfiinc!D76</f>
        <v>44042.171068351738</v>
      </c>
      <c r="E83" s="560">
        <f>avgfiinc!E76</f>
        <v>22413.413437047238</v>
      </c>
      <c r="F83" s="561">
        <f>avgfiinc!F76</f>
        <v>50113.205834492757</v>
      </c>
      <c r="G83" s="473">
        <f t="shared" si="2"/>
        <v>1</v>
      </c>
      <c r="H83" s="487">
        <f t="shared" si="2"/>
        <v>1.0783087367813011</v>
      </c>
      <c r="I83" s="488">
        <f t="shared" si="2"/>
        <v>1.3383725523018577</v>
      </c>
      <c r="J83" s="487">
        <f t="shared" si="2"/>
        <v>0.68110850623105557</v>
      </c>
      <c r="K83" s="489">
        <f t="shared" si="2"/>
        <v>1.5228617838264187</v>
      </c>
    </row>
    <row r="84" spans="1:11">
      <c r="A84" s="78">
        <v>1988</v>
      </c>
      <c r="B84" s="457">
        <f>avgfiinc!B77</f>
        <v>34763.894938770798</v>
      </c>
      <c r="C84" s="560">
        <f>avgfiinc!C77</f>
        <v>37476.818419155912</v>
      </c>
      <c r="D84" s="560">
        <f>avgfiinc!D77</f>
        <v>46297.751499286416</v>
      </c>
      <c r="E84" s="560">
        <f>avgfiinc!E77</f>
        <v>23857.557231497482</v>
      </c>
      <c r="F84" s="561">
        <f>avgfiinc!F77</f>
        <v>52605.437680103329</v>
      </c>
      <c r="G84" s="473">
        <f t="shared" si="2"/>
        <v>1</v>
      </c>
      <c r="H84" s="487">
        <f t="shared" si="2"/>
        <v>1.0780385363942491</v>
      </c>
      <c r="I84" s="488">
        <f t="shared" si="2"/>
        <v>1.3317768788805182</v>
      </c>
      <c r="J84" s="487">
        <f t="shared" si="2"/>
        <v>0.68627399989320792</v>
      </c>
      <c r="K84" s="489">
        <f t="shared" si="2"/>
        <v>1.513220476956239</v>
      </c>
    </row>
    <row r="85" spans="1:11">
      <c r="A85" s="83">
        <v>1989</v>
      </c>
      <c r="B85" s="458">
        <f>avgfiinc!B78</f>
        <v>34814.476713739954</v>
      </c>
      <c r="C85" s="562">
        <f>avgfiinc!C78</f>
        <v>37504.844250053764</v>
      </c>
      <c r="D85" s="562">
        <f>avgfiinc!D78</f>
        <v>45767.764337806359</v>
      </c>
      <c r="E85" s="562">
        <f>avgfiinc!E78</f>
        <v>24404.777516631857</v>
      </c>
      <c r="F85" s="563">
        <f>avgfiinc!F78</f>
        <v>52264.078070396696</v>
      </c>
      <c r="G85" s="476">
        <f t="shared" si="2"/>
        <v>1</v>
      </c>
      <c r="H85" s="490">
        <f t="shared" si="2"/>
        <v>1.0772772648124285</v>
      </c>
      <c r="I85" s="491">
        <f t="shared" si="2"/>
        <v>1.314618763743864</v>
      </c>
      <c r="J85" s="490">
        <f t="shared" si="2"/>
        <v>0.70099509802484594</v>
      </c>
      <c r="K85" s="492">
        <f t="shared" si="2"/>
        <v>1.5012168213853994</v>
      </c>
    </row>
    <row r="86" spans="1:11">
      <c r="A86" s="78">
        <v>1990</v>
      </c>
      <c r="B86" s="457">
        <f>avgfiinc!B79</f>
        <v>34589.88392163859</v>
      </c>
      <c r="C86" s="560">
        <f>avgfiinc!C79</f>
        <v>37373.152125214328</v>
      </c>
      <c r="D86" s="560">
        <f>avgfiinc!D79</f>
        <v>45206.936194812159</v>
      </c>
      <c r="E86" s="560">
        <f>avgfiinc!E79</f>
        <v>24496.608335003297</v>
      </c>
      <c r="F86" s="561">
        <f>avgfiinc!F79</f>
        <v>51611.420318644407</v>
      </c>
      <c r="G86" s="473">
        <f t="shared" si="2"/>
        <v>1</v>
      </c>
      <c r="H86" s="487">
        <f t="shared" si="2"/>
        <v>1.0804648032320974</v>
      </c>
      <c r="I86" s="488">
        <f t="shared" si="2"/>
        <v>1.3069409627747204</v>
      </c>
      <c r="J86" s="487">
        <f t="shared" si="2"/>
        <v>0.70820151899032002</v>
      </c>
      <c r="K86" s="489">
        <f t="shared" si="2"/>
        <v>1.492095794121979</v>
      </c>
    </row>
    <row r="87" spans="1:11">
      <c r="A87" s="78">
        <v>1991</v>
      </c>
      <c r="B87" s="457">
        <f>avgfiinc!B80</f>
        <v>33472.924633401257</v>
      </c>
      <c r="C87" s="560">
        <f>avgfiinc!C80</f>
        <v>36267.273557622604</v>
      </c>
      <c r="D87" s="560">
        <f>avgfiinc!D80</f>
        <v>43532.025810631298</v>
      </c>
      <c r="E87" s="560">
        <f>avgfiinc!E80</f>
        <v>23909.23721539239</v>
      </c>
      <c r="F87" s="561">
        <f>avgfiinc!F80</f>
        <v>50049.875954030394</v>
      </c>
      <c r="G87" s="473">
        <f t="shared" si="2"/>
        <v>1</v>
      </c>
      <c r="H87" s="487">
        <f t="shared" si="2"/>
        <v>1.0834808716246138</v>
      </c>
      <c r="I87" s="488">
        <f t="shared" si="2"/>
        <v>1.3005145587784246</v>
      </c>
      <c r="J87" s="487">
        <f t="shared" si="2"/>
        <v>0.71428587365008267</v>
      </c>
      <c r="K87" s="489">
        <f t="shared" si="2"/>
        <v>1.4952346262593283</v>
      </c>
    </row>
    <row r="88" spans="1:11">
      <c r="A88" s="78">
        <v>1992</v>
      </c>
      <c r="B88" s="457">
        <f>avgfiinc!B81</f>
        <v>33783.833408739687</v>
      </c>
      <c r="C88" s="560">
        <f>avgfiinc!C81</f>
        <v>36760.608137043266</v>
      </c>
      <c r="D88" s="560">
        <f>avgfiinc!D81</f>
        <v>44008.860756020789</v>
      </c>
      <c r="E88" s="560">
        <f>avgfiinc!E81</f>
        <v>24161.053997916428</v>
      </c>
      <c r="F88" s="561">
        <f>avgfiinc!F81</f>
        <v>50538.57984276252</v>
      </c>
      <c r="G88" s="473">
        <f t="shared" si="2"/>
        <v>1</v>
      </c>
      <c r="H88" s="487">
        <f t="shared" si="2"/>
        <v>1.088112402529593</v>
      </c>
      <c r="I88" s="488">
        <f t="shared" si="2"/>
        <v>1.3026603649021056</v>
      </c>
      <c r="J88" s="487">
        <f t="shared" si="2"/>
        <v>0.71516614783170518</v>
      </c>
      <c r="K88" s="489">
        <f t="shared" si="2"/>
        <v>1.495939765961801</v>
      </c>
    </row>
    <row r="89" spans="1:11">
      <c r="A89" s="78">
        <v>1993</v>
      </c>
      <c r="B89" s="457">
        <f>avgfiinc!B82</f>
        <v>33423.507323976475</v>
      </c>
      <c r="C89" s="560">
        <f>avgfiinc!C82</f>
        <v>36584.166914132984</v>
      </c>
      <c r="D89" s="560">
        <f>avgfiinc!D82</f>
        <v>43996.090315739006</v>
      </c>
      <c r="E89" s="560">
        <f>avgfiinc!E82</f>
        <v>23586.416915397644</v>
      </c>
      <c r="F89" s="561">
        <f>avgfiinc!F82</f>
        <v>49995.87691960443</v>
      </c>
      <c r="G89" s="473">
        <f t="shared" si="2"/>
        <v>1</v>
      </c>
      <c r="H89" s="487">
        <f t="shared" si="2"/>
        <v>1.094563971384571</v>
      </c>
      <c r="I89" s="488">
        <f t="shared" si="2"/>
        <v>1.3163217698633993</v>
      </c>
      <c r="J89" s="487">
        <f t="shared" si="2"/>
        <v>0.70568347860004033</v>
      </c>
      <c r="K89" s="489">
        <f t="shared" si="2"/>
        <v>1.495829759426226</v>
      </c>
    </row>
    <row r="90" spans="1:11">
      <c r="A90" s="78">
        <v>1994</v>
      </c>
      <c r="B90" s="457">
        <f>avgfiinc!B83</f>
        <v>33915.084280585514</v>
      </c>
      <c r="C90" s="560">
        <f>avgfiinc!C83</f>
        <v>37192.967159752756</v>
      </c>
      <c r="D90" s="560">
        <f>avgfiinc!D83</f>
        <v>44596.151461565525</v>
      </c>
      <c r="E90" s="560">
        <f>avgfiinc!E83</f>
        <v>23928.6992580148</v>
      </c>
      <c r="F90" s="561">
        <f>avgfiinc!F83</f>
        <v>50719.656491650319</v>
      </c>
      <c r="G90" s="473">
        <f t="shared" si="2"/>
        <v>1</v>
      </c>
      <c r="H90" s="487">
        <f t="shared" si="2"/>
        <v>1.0966497046579256</v>
      </c>
      <c r="I90" s="488">
        <f t="shared" si="2"/>
        <v>1.3149355930421298</v>
      </c>
      <c r="J90" s="487">
        <f t="shared" si="2"/>
        <v>0.70554739183451298</v>
      </c>
      <c r="K90" s="489">
        <f t="shared" si="2"/>
        <v>1.495489619664147</v>
      </c>
    </row>
    <row r="91" spans="1:11">
      <c r="A91" s="78">
        <v>1995</v>
      </c>
      <c r="B91" s="457">
        <f>avgfiinc!B84</f>
        <v>35123.214308322262</v>
      </c>
      <c r="C91" s="560">
        <f>avgfiinc!C84</f>
        <v>38342.187723573894</v>
      </c>
      <c r="D91" s="560">
        <f>avgfiinc!D84</f>
        <v>45802.119915277945</v>
      </c>
      <c r="E91" s="560">
        <f>avgfiinc!E84</f>
        <v>25207.813734214873</v>
      </c>
      <c r="F91" s="561">
        <f>avgfiinc!F84</f>
        <v>52577.276492503705</v>
      </c>
      <c r="G91" s="473">
        <f t="shared" si="2"/>
        <v>1</v>
      </c>
      <c r="H91" s="487">
        <f t="shared" si="2"/>
        <v>1.0916480304733645</v>
      </c>
      <c r="I91" s="488">
        <f t="shared" si="2"/>
        <v>1.3040412393129228</v>
      </c>
      <c r="J91" s="487">
        <f t="shared" si="2"/>
        <v>0.71769666389109532</v>
      </c>
      <c r="K91" s="489">
        <f t="shared" si="2"/>
        <v>1.496938065832027</v>
      </c>
    </row>
    <row r="92" spans="1:11">
      <c r="A92" s="78">
        <v>1996</v>
      </c>
      <c r="B92" s="457">
        <f>avgfiinc!B85</f>
        <v>36809.115530940049</v>
      </c>
      <c r="C92" s="560">
        <f>avgfiinc!C85</f>
        <v>39971.704428565878</v>
      </c>
      <c r="D92" s="560">
        <f>avgfiinc!D85</f>
        <v>47836.859778245176</v>
      </c>
      <c r="E92" s="560">
        <f>avgfiinc!E85</f>
        <v>26586.434871353806</v>
      </c>
      <c r="F92" s="561">
        <f>avgfiinc!F85</f>
        <v>54995.280105007383</v>
      </c>
      <c r="G92" s="473">
        <f t="shared" si="2"/>
        <v>1</v>
      </c>
      <c r="H92" s="487">
        <f t="shared" si="2"/>
        <v>1.0859186332517961</v>
      </c>
      <c r="I92" s="488">
        <f t="shared" si="2"/>
        <v>1.2995927527254958</v>
      </c>
      <c r="J92" s="487">
        <f t="shared" si="2"/>
        <v>0.7222785575764914</v>
      </c>
      <c r="K92" s="489">
        <f t="shared" si="2"/>
        <v>1.4940668720708836</v>
      </c>
    </row>
    <row r="93" spans="1:11">
      <c r="A93" s="78">
        <v>1997</v>
      </c>
      <c r="B93" s="457">
        <f>avgfiinc!B86</f>
        <v>39031.272248178604</v>
      </c>
      <c r="C93" s="560">
        <f>avgfiinc!C86</f>
        <v>42208.823603701458</v>
      </c>
      <c r="D93" s="560">
        <f>avgfiinc!D86</f>
        <v>50421.732279027368</v>
      </c>
      <c r="E93" s="560">
        <f>avgfiinc!E86</f>
        <v>28507.473089644056</v>
      </c>
      <c r="F93" s="561">
        <f>avgfiinc!F86</f>
        <v>58279.43199292296</v>
      </c>
      <c r="G93" s="473">
        <f t="shared" si="2"/>
        <v>1</v>
      </c>
      <c r="H93" s="487">
        <f t="shared" si="2"/>
        <v>1.0814103966511399</v>
      </c>
      <c r="I93" s="488">
        <f t="shared" si="2"/>
        <v>1.2918290738365645</v>
      </c>
      <c r="J93" s="487">
        <f t="shared" si="2"/>
        <v>0.73037519526344308</v>
      </c>
      <c r="K93" s="489">
        <f t="shared" si="2"/>
        <v>1.493147126292881</v>
      </c>
    </row>
    <row r="94" spans="1:11">
      <c r="A94" s="78">
        <v>1998</v>
      </c>
      <c r="B94" s="457">
        <f>avgfiinc!B87</f>
        <v>41448.065243190591</v>
      </c>
      <c r="C94" s="560">
        <f>avgfiinc!C87</f>
        <v>44628.307057473998</v>
      </c>
      <c r="D94" s="560">
        <f>avgfiinc!D87</f>
        <v>53380.545962113945</v>
      </c>
      <c r="E94" s="560">
        <f>avgfiinc!E87</f>
        <v>30412.312311214937</v>
      </c>
      <c r="F94" s="561">
        <f>avgfiinc!F87</f>
        <v>61839.302270726446</v>
      </c>
      <c r="G94" s="473">
        <f t="shared" si="2"/>
        <v>1</v>
      </c>
      <c r="H94" s="487">
        <f t="shared" si="2"/>
        <v>1.0767283537994787</v>
      </c>
      <c r="I94" s="488">
        <f t="shared" si="2"/>
        <v>1.2878899328330824</v>
      </c>
      <c r="J94" s="487">
        <f t="shared" si="2"/>
        <v>0.73374504051697098</v>
      </c>
      <c r="K94" s="489">
        <f t="shared" si="2"/>
        <v>1.4919707809735676</v>
      </c>
    </row>
    <row r="95" spans="1:11">
      <c r="A95" s="83">
        <v>1999</v>
      </c>
      <c r="B95" s="458">
        <f>avgfiinc!B88</f>
        <v>43488.40104346125</v>
      </c>
      <c r="C95" s="562">
        <f>avgfiinc!C88</f>
        <v>46823.876184839093</v>
      </c>
      <c r="D95" s="562">
        <f>avgfiinc!D88</f>
        <v>56443.679257835443</v>
      </c>
      <c r="E95" s="562">
        <f>avgfiinc!E88</f>
        <v>31575.971719768437</v>
      </c>
      <c r="F95" s="563">
        <f>avgfiinc!F88</f>
        <v>64991.151027801759</v>
      </c>
      <c r="G95" s="476">
        <f t="shared" si="2"/>
        <v>1</v>
      </c>
      <c r="H95" s="490">
        <f t="shared" si="2"/>
        <v>1.0766980404279396</v>
      </c>
      <c r="I95" s="491">
        <f t="shared" si="2"/>
        <v>1.2979019210530873</v>
      </c>
      <c r="J95" s="490">
        <f t="shared" si="2"/>
        <v>0.72607801073698197</v>
      </c>
      <c r="K95" s="492">
        <f t="shared" si="2"/>
        <v>1.4944479325154123</v>
      </c>
    </row>
    <row r="96" spans="1:11">
      <c r="A96" s="88">
        <v>2000</v>
      </c>
      <c r="B96" s="459">
        <f>avgfiinc!B89</f>
        <v>45483.21886427515</v>
      </c>
      <c r="C96" s="564">
        <f>avgfiinc!C89</f>
        <v>48894.304310873755</v>
      </c>
      <c r="D96" s="564">
        <f>avgfiinc!D89</f>
        <v>58751.39912489905</v>
      </c>
      <c r="E96" s="564">
        <f>avgfiinc!E89</f>
        <v>33257.513581096049</v>
      </c>
      <c r="F96" s="565">
        <f>avgfiinc!F89</f>
        <v>67720.518161541142</v>
      </c>
      <c r="G96" s="477">
        <f t="shared" si="2"/>
        <v>1</v>
      </c>
      <c r="H96" s="493">
        <f t="shared" si="2"/>
        <v>1.0749965708622669</v>
      </c>
      <c r="I96" s="494">
        <f t="shared" si="2"/>
        <v>1.2917159469345607</v>
      </c>
      <c r="J96" s="493">
        <f t="shared" si="2"/>
        <v>0.73120404429463548</v>
      </c>
      <c r="K96" s="495">
        <f t="shared" si="2"/>
        <v>1.4889121714015783</v>
      </c>
    </row>
    <row r="97" spans="1:11">
      <c r="A97" s="78">
        <v>2001</v>
      </c>
      <c r="B97" s="457">
        <f>avgfiinc!B90</f>
        <v>42628.765650065114</v>
      </c>
      <c r="C97" s="560">
        <f>avgfiinc!C90</f>
        <v>46100.071986257521</v>
      </c>
      <c r="D97" s="560">
        <f>avgfiinc!D90</f>
        <v>54894.554466301684</v>
      </c>
      <c r="E97" s="560">
        <f>avgfiinc!E90</f>
        <v>31310.077666962548</v>
      </c>
      <c r="F97" s="561">
        <f>avgfiinc!F90</f>
        <v>63001.43399565341</v>
      </c>
      <c r="G97" s="473">
        <f t="shared" si="2"/>
        <v>1</v>
      </c>
      <c r="H97" s="487">
        <f t="shared" si="2"/>
        <v>1.0814310778943961</v>
      </c>
      <c r="I97" s="488">
        <f t="shared" si="2"/>
        <v>1.2877350218611792</v>
      </c>
      <c r="J97" s="487">
        <f t="shared" si="2"/>
        <v>0.73448238975492652</v>
      </c>
      <c r="K97" s="489">
        <f t="shared" si="2"/>
        <v>1.4779089432902024</v>
      </c>
    </row>
    <row r="98" spans="1:11">
      <c r="A98" s="78">
        <v>2002</v>
      </c>
      <c r="B98" s="457">
        <f>avgfiinc!B91</f>
        <v>40599.402257156275</v>
      </c>
      <c r="C98" s="560">
        <f>avgfiinc!C91</f>
        <v>44071.309366390939</v>
      </c>
      <c r="D98" s="560">
        <f>avgfiinc!D91</f>
        <v>52038.973308893183</v>
      </c>
      <c r="E98" s="560">
        <f>avgfiinc!E91</f>
        <v>30100.74124870322</v>
      </c>
      <c r="F98" s="561">
        <f>avgfiinc!F91</f>
        <v>59619.068880578438</v>
      </c>
      <c r="G98" s="473">
        <f t="shared" si="2"/>
        <v>1</v>
      </c>
      <c r="H98" s="487">
        <f t="shared" si="2"/>
        <v>1.0855162124615441</v>
      </c>
      <c r="I98" s="488">
        <f t="shared" si="2"/>
        <v>1.2817669821658644</v>
      </c>
      <c r="J98" s="487">
        <f t="shared" si="2"/>
        <v>0.74140848325907305</v>
      </c>
      <c r="K98" s="489">
        <f t="shared" si="2"/>
        <v>1.4684715923390141</v>
      </c>
    </row>
    <row r="99" spans="1:11">
      <c r="A99" s="78">
        <v>2003</v>
      </c>
      <c r="B99" s="457">
        <f>avgfiinc!B92</f>
        <v>40519.337872366094</v>
      </c>
      <c r="C99" s="560">
        <f>avgfiinc!C92</f>
        <v>43920.370507937245</v>
      </c>
      <c r="D99" s="560">
        <f>avgfiinc!D92</f>
        <v>51533.053567693642</v>
      </c>
      <c r="E99" s="560">
        <f>avgfiinc!E92</f>
        <v>30358.00674859307</v>
      </c>
      <c r="F99" s="561">
        <f>avgfiinc!F92</f>
        <v>59339.855963131071</v>
      </c>
      <c r="G99" s="473">
        <f t="shared" si="2"/>
        <v>1</v>
      </c>
      <c r="H99" s="487">
        <f t="shared" si="2"/>
        <v>1.0839360368198572</v>
      </c>
      <c r="I99" s="488">
        <f t="shared" si="2"/>
        <v>1.2718138122103626</v>
      </c>
      <c r="J99" s="487">
        <f t="shared" si="2"/>
        <v>0.74922267595337533</v>
      </c>
      <c r="K99" s="489">
        <f t="shared" si="2"/>
        <v>1.4644823701228455</v>
      </c>
    </row>
    <row r="100" spans="1:11">
      <c r="A100" s="78">
        <v>2004</v>
      </c>
      <c r="B100" s="457">
        <f>avgfiinc!B93</f>
        <v>42706.822029417759</v>
      </c>
      <c r="C100" s="560">
        <f>avgfiinc!C93</f>
        <v>45921.241233479173</v>
      </c>
      <c r="D100" s="560">
        <f>avgfiinc!D93</f>
        <v>54216.924115714733</v>
      </c>
      <c r="E100" s="560">
        <f>avgfiinc!E93</f>
        <v>32108.8360054515</v>
      </c>
      <c r="F100" s="561">
        <f>avgfiinc!F93</f>
        <v>62349.233922193984</v>
      </c>
      <c r="G100" s="473">
        <f t="shared" si="2"/>
        <v>1</v>
      </c>
      <c r="H100" s="487">
        <f t="shared" si="2"/>
        <v>1.0752671131054243</v>
      </c>
      <c r="I100" s="488">
        <f t="shared" si="2"/>
        <v>1.2695143665423867</v>
      </c>
      <c r="J100" s="487">
        <f t="shared" si="2"/>
        <v>0.75184325313023659</v>
      </c>
      <c r="K100" s="489">
        <f t="shared" si="2"/>
        <v>1.4599361638111572</v>
      </c>
    </row>
    <row r="101" spans="1:11">
      <c r="A101" s="78">
        <v>2005</v>
      </c>
      <c r="B101" s="457">
        <f>avgfiinc!B94</f>
        <v>44849.260098981147</v>
      </c>
      <c r="C101" s="560">
        <f>avgfiinc!C94</f>
        <v>47843.691317793571</v>
      </c>
      <c r="D101" s="560">
        <f>avgfiinc!D94</f>
        <v>56840.567927292657</v>
      </c>
      <c r="E101" s="560">
        <f>avgfiinc!E94</f>
        <v>33809.785338433569</v>
      </c>
      <c r="F101" s="561">
        <f>avgfiinc!F94</f>
        <v>65364.598535660116</v>
      </c>
      <c r="G101" s="473">
        <f t="shared" si="2"/>
        <v>1</v>
      </c>
      <c r="H101" s="487">
        <f t="shared" si="2"/>
        <v>1.0667665689958719</v>
      </c>
      <c r="I101" s="488">
        <f t="shared" si="2"/>
        <v>1.2673691338908826</v>
      </c>
      <c r="J101" s="487">
        <f t="shared" si="2"/>
        <v>0.75385380413893688</v>
      </c>
      <c r="K101" s="489">
        <f t="shared" si="2"/>
        <v>1.4574286931691214</v>
      </c>
    </row>
    <row r="102" spans="1:11">
      <c r="A102" s="78">
        <v>2006</v>
      </c>
      <c r="B102" s="457">
        <f>avgfiinc!B95</f>
        <v>46386.634458872526</v>
      </c>
      <c r="C102" s="560">
        <f>avgfiinc!C95</f>
        <v>49118.936362868662</v>
      </c>
      <c r="D102" s="560">
        <f>avgfiinc!D95</f>
        <v>58564.863563023166</v>
      </c>
      <c r="E102" s="560">
        <f>avgfiinc!E95</f>
        <v>35176.744246568436</v>
      </c>
      <c r="F102" s="561">
        <f>avgfiinc!F95</f>
        <v>67304.70566682372</v>
      </c>
      <c r="G102" s="473">
        <f t="shared" si="2"/>
        <v>1</v>
      </c>
      <c r="H102" s="487">
        <f t="shared" si="2"/>
        <v>1.0589027838701828</v>
      </c>
      <c r="I102" s="488">
        <f t="shared" si="2"/>
        <v>1.2625374581755471</v>
      </c>
      <c r="J102" s="487">
        <f t="shared" si="2"/>
        <v>0.75833792765795416</v>
      </c>
      <c r="K102" s="489">
        <f t="shared" si="2"/>
        <v>1.4509503966384465</v>
      </c>
    </row>
    <row r="103" spans="1:11">
      <c r="A103" s="78">
        <v>2007</v>
      </c>
      <c r="B103" s="457">
        <f>avgfiinc!B96</f>
        <v>47898.965745867528</v>
      </c>
      <c r="C103" s="560">
        <f>avgfiinc!C96</f>
        <v>50186.400128204332</v>
      </c>
      <c r="D103" s="560">
        <f>avgfiinc!D96</f>
        <v>60106.583041248559</v>
      </c>
      <c r="E103" s="560">
        <f>avgfiinc!E96</f>
        <v>36598.587300046827</v>
      </c>
      <c r="F103" s="561">
        <f>avgfiinc!F96</f>
        <v>69629.067392699581</v>
      </c>
      <c r="G103" s="473">
        <f t="shared" si="2"/>
        <v>1</v>
      </c>
      <c r="H103" s="487">
        <f t="shared" si="2"/>
        <v>1.0477554023707527</v>
      </c>
      <c r="I103" s="488">
        <f t="shared" si="2"/>
        <v>1.254861813930382</v>
      </c>
      <c r="J103" s="487">
        <f t="shared" si="2"/>
        <v>0.76407886329371033</v>
      </c>
      <c r="K103" s="489">
        <f t="shared" si="2"/>
        <v>1.4536653622569462</v>
      </c>
    </row>
    <row r="104" spans="1:11">
      <c r="A104" s="78">
        <v>2008</v>
      </c>
      <c r="B104" s="457">
        <f>avgfiinc!B97</f>
        <v>44450.397662903495</v>
      </c>
      <c r="C104" s="560">
        <f>avgfiinc!C97</f>
        <v>47310.252651080831</v>
      </c>
      <c r="D104" s="560">
        <f>avgfiinc!D97</f>
        <v>56213.565457550816</v>
      </c>
      <c r="E104" s="560">
        <f>avgfiinc!E97</f>
        <v>33536.401883568018</v>
      </c>
      <c r="F104" s="561">
        <f>avgfiinc!F97</f>
        <v>64194.742767875134</v>
      </c>
      <c r="G104" s="473">
        <f t="shared" si="2"/>
        <v>1</v>
      </c>
      <c r="H104" s="487">
        <f t="shared" si="2"/>
        <v>1.0643381193092014</v>
      </c>
      <c r="I104" s="488">
        <f t="shared" si="2"/>
        <v>1.2646358280943881</v>
      </c>
      <c r="J104" s="487">
        <f t="shared" si="2"/>
        <v>0.75446798334396326</v>
      </c>
      <c r="K104" s="489">
        <f t="shared" si="2"/>
        <v>1.4441882669915791</v>
      </c>
    </row>
    <row r="105" spans="1:11">
      <c r="A105" s="83">
        <v>2009</v>
      </c>
      <c r="B105" s="460">
        <f>avgfiinc!B98</f>
        <v>39923.277855090921</v>
      </c>
      <c r="C105" s="562">
        <f>avgfiinc!C98</f>
        <v>42967.299178134723</v>
      </c>
      <c r="D105" s="562">
        <f>avgfiinc!D98</f>
        <v>49820.846575381132</v>
      </c>
      <c r="E105" s="562">
        <f>avgfiinc!E98</f>
        <v>30733.169747000262</v>
      </c>
      <c r="F105" s="563">
        <f>avgfiinc!F98</f>
        <v>57850.675244132159</v>
      </c>
      <c r="G105" s="476">
        <f t="shared" si="2"/>
        <v>1</v>
      </c>
      <c r="H105" s="496">
        <f t="shared" si="2"/>
        <v>1.076246778485791</v>
      </c>
      <c r="I105" s="497">
        <f t="shared" si="2"/>
        <v>1.2479147317566286</v>
      </c>
      <c r="J105" s="490">
        <f t="shared" si="2"/>
        <v>0.76980577242560366</v>
      </c>
      <c r="K105" s="492">
        <f t="shared" si="2"/>
        <v>1.449046229473244</v>
      </c>
    </row>
    <row r="106" spans="1:11">
      <c r="A106" s="78">
        <v>2010</v>
      </c>
      <c r="B106" s="461">
        <f>avgfiinc!B99</f>
        <v>41060.79276301455</v>
      </c>
      <c r="C106" s="560">
        <f>avgfiinc!C99</f>
        <v>43819.382734697378</v>
      </c>
      <c r="D106" s="560">
        <f>avgfiinc!D99</f>
        <v>51028.990287107736</v>
      </c>
      <c r="E106" s="560">
        <f>avgfiinc!E99</f>
        <v>31734.975727654739</v>
      </c>
      <c r="F106" s="561">
        <f>avgfiinc!F99</f>
        <v>59159.68247799277</v>
      </c>
      <c r="G106" s="473">
        <f t="shared" si="2"/>
        <v>1</v>
      </c>
      <c r="H106" s="498">
        <f t="shared" si="2"/>
        <v>1.0671830665229538</v>
      </c>
      <c r="I106" s="499">
        <f t="shared" si="2"/>
        <v>1.2427668063211879</v>
      </c>
      <c r="J106" s="487">
        <f t="shared" si="2"/>
        <v>0.77287781341231121</v>
      </c>
      <c r="K106" s="489">
        <f t="shared" si="2"/>
        <v>1.4407827637288282</v>
      </c>
    </row>
    <row r="107" spans="1:11">
      <c r="A107" s="78">
        <v>2011</v>
      </c>
      <c r="B107" s="461">
        <f>avgfiinc!B100</f>
        <v>41268.847112616968</v>
      </c>
      <c r="C107" s="560">
        <f>avgfiinc!C100</f>
        <v>43901.66526663486</v>
      </c>
      <c r="D107" s="560">
        <f>avgfiinc!D100</f>
        <v>51682.856002337481</v>
      </c>
      <c r="E107" s="560">
        <f>avgfiinc!E100</f>
        <v>31601.49024382175</v>
      </c>
      <c r="F107" s="561">
        <f>avgfiinc!F100</f>
        <v>59212.233164927362</v>
      </c>
      <c r="G107" s="473">
        <f t="shared" si="2"/>
        <v>1</v>
      </c>
      <c r="H107" s="498">
        <f t="shared" si="2"/>
        <v>1.0637967459287945</v>
      </c>
      <c r="I107" s="499">
        <f t="shared" si="2"/>
        <v>1.2523455249743742</v>
      </c>
      <c r="J107" s="487">
        <f t="shared" si="2"/>
        <v>0.76574686367141931</v>
      </c>
      <c r="K107" s="489">
        <f t="shared" si="2"/>
        <v>1.4347925204536336</v>
      </c>
    </row>
    <row r="108" spans="1:11">
      <c r="A108" s="78">
        <v>2012</v>
      </c>
      <c r="B108" s="461">
        <f>avgfiinc!B101</f>
        <v>43674.521467360515</v>
      </c>
      <c r="C108" s="560">
        <f>avgfiinc!C101</f>
        <v>46079.193124759702</v>
      </c>
      <c r="D108" s="560">
        <f>avgfiinc!D101</f>
        <v>54805.905287178306</v>
      </c>
      <c r="E108" s="560">
        <f>avgfiinc!E101</f>
        <v>33376.129277496853</v>
      </c>
      <c r="F108" s="561">
        <f>avgfiinc!F101</f>
        <v>62382.071399348155</v>
      </c>
      <c r="G108" s="473">
        <f t="shared" si="2"/>
        <v>1</v>
      </c>
      <c r="H108" s="498">
        <f t="shared" si="2"/>
        <v>1.0550589125331638</v>
      </c>
      <c r="I108" s="499">
        <f t="shared" si="2"/>
        <v>1.2548713402191862</v>
      </c>
      <c r="J108" s="487">
        <f t="shared" si="2"/>
        <v>0.76420137316077963</v>
      </c>
      <c r="K108" s="489">
        <f t="shared" si="2"/>
        <v>1.4283401237943372</v>
      </c>
    </row>
    <row r="109" spans="1:11">
      <c r="A109" s="78">
        <v>2013</v>
      </c>
      <c r="B109" s="461">
        <f>avgfiinc!B102</f>
        <v>42387.662315176836</v>
      </c>
      <c r="C109" s="560">
        <f>avgfiinc!C102</f>
        <v>44993.779757427357</v>
      </c>
      <c r="D109" s="560">
        <f>avgfiinc!D102</f>
        <v>53132.25055309842</v>
      </c>
      <c r="E109" s="560">
        <f>avgfiinc!E102</f>
        <v>32449.836955524595</v>
      </c>
      <c r="F109" s="561">
        <f>avgfiinc!F102</f>
        <v>60232.535691375553</v>
      </c>
      <c r="G109" s="473">
        <f t="shared" si="2"/>
        <v>1</v>
      </c>
      <c r="H109" s="498">
        <f t="shared" si="2"/>
        <v>1.0614829245093189</v>
      </c>
      <c r="I109" s="499">
        <f t="shared" si="2"/>
        <v>1.253483859478481</v>
      </c>
      <c r="J109" s="487">
        <f t="shared" si="2"/>
        <v>0.76554910516747188</v>
      </c>
      <c r="K109" s="489">
        <f t="shared" si="2"/>
        <v>1.4209921567155968</v>
      </c>
    </row>
    <row r="110" spans="1:11">
      <c r="A110" s="78">
        <v>2014</v>
      </c>
      <c r="B110" s="461">
        <f>avgfiinc!B103</f>
        <v>44395.675896159482</v>
      </c>
      <c r="C110" s="560">
        <f>avgfiinc!C103</f>
        <v>47038.632219892992</v>
      </c>
      <c r="D110" s="560">
        <f>avgfiinc!D103</f>
        <v>55653.615190975295</v>
      </c>
      <c r="E110" s="560">
        <f>avgfiinc!E103</f>
        <v>34013.200664129101</v>
      </c>
      <c r="F110" s="561">
        <f>avgfiinc!F103</f>
        <v>62901.272196870123</v>
      </c>
      <c r="G110" s="473">
        <f>B110/$B110</f>
        <v>1</v>
      </c>
      <c r="H110" s="498">
        <f>C110/$B110</f>
        <v>1.0595318411170342</v>
      </c>
      <c r="I110" s="499">
        <f>D110/$B110</f>
        <v>1.2535818875952669</v>
      </c>
      <c r="J110" s="487">
        <f>E110/$B110</f>
        <v>0.76613769196092962</v>
      </c>
      <c r="K110" s="489">
        <f>F110/$B110</f>
        <v>1.4168333047568602</v>
      </c>
    </row>
    <row r="111" spans="1:11">
      <c r="A111" s="78">
        <v>2015</v>
      </c>
      <c r="B111" s="462"/>
      <c r="C111" s="380"/>
      <c r="D111" s="76"/>
      <c r="E111" s="76"/>
      <c r="F111" s="73"/>
      <c r="G111" s="465"/>
      <c r="H111" s="75"/>
      <c r="I111" s="72"/>
      <c r="J111" s="73"/>
      <c r="K111" s="468"/>
    </row>
    <row r="112" spans="1:11">
      <c r="A112" s="78">
        <v>2016</v>
      </c>
      <c r="B112" s="462"/>
      <c r="C112" s="380"/>
      <c r="D112" s="76"/>
      <c r="E112" s="76"/>
      <c r="F112" s="73"/>
      <c r="G112" s="465"/>
      <c r="H112" s="75"/>
      <c r="I112" s="72"/>
      <c r="J112" s="73"/>
      <c r="K112" s="468"/>
    </row>
    <row r="113" spans="1:11">
      <c r="A113" s="78">
        <v>2017</v>
      </c>
      <c r="B113" s="462"/>
      <c r="C113" s="380"/>
      <c r="D113" s="76"/>
      <c r="E113" s="76"/>
      <c r="F113" s="73"/>
      <c r="G113" s="465"/>
      <c r="H113" s="75"/>
      <c r="I113" s="72"/>
      <c r="J113" s="73"/>
      <c r="K113" s="468"/>
    </row>
    <row r="114" spans="1:11">
      <c r="A114" s="78">
        <v>2018</v>
      </c>
      <c r="B114" s="462"/>
      <c r="C114" s="380"/>
      <c r="D114" s="76"/>
      <c r="E114" s="76"/>
      <c r="F114" s="73"/>
      <c r="G114" s="465"/>
      <c r="H114" s="75"/>
      <c r="I114" s="72"/>
      <c r="J114" s="73"/>
      <c r="K114" s="468"/>
    </row>
    <row r="115" spans="1:11">
      <c r="A115" s="78">
        <v>2019</v>
      </c>
      <c r="B115" s="462"/>
      <c r="C115" s="380"/>
      <c r="D115" s="76"/>
      <c r="E115" s="76"/>
      <c r="F115" s="73"/>
      <c r="G115" s="465"/>
      <c r="H115" s="75"/>
      <c r="I115" s="72"/>
      <c r="J115" s="73"/>
      <c r="K115" s="468"/>
    </row>
    <row r="116" spans="1:11" ht="15.55" thickBot="1">
      <c r="A116" s="71">
        <v>2020</v>
      </c>
      <c r="B116" s="463"/>
      <c r="C116" s="464"/>
      <c r="D116" s="69"/>
      <c r="E116" s="69"/>
      <c r="F116" s="66"/>
      <c r="G116" s="466"/>
      <c r="H116" s="68"/>
      <c r="I116" s="65"/>
      <c r="J116" s="66"/>
      <c r="K116" s="469"/>
    </row>
    <row r="117" spans="1:11" ht="16.100000000000001" thickTop="1">
      <c r="A117" s="64"/>
      <c r="B117" s="63"/>
      <c r="C117" s="63"/>
      <c r="D117" s="63"/>
      <c r="E117" s="63"/>
      <c r="F117" s="62"/>
      <c r="G117" s="63"/>
      <c r="H117" s="63"/>
      <c r="I117" s="63"/>
      <c r="J117" s="63"/>
      <c r="K117" s="62"/>
    </row>
    <row r="118" spans="1:11" ht="15.55">
      <c r="C118" s="60"/>
      <c r="D118" s="60"/>
      <c r="E118" s="60"/>
      <c r="G118" s="60"/>
      <c r="H118" s="60"/>
      <c r="I118" s="60"/>
      <c r="J118" s="60"/>
    </row>
    <row r="120" spans="1:11">
      <c r="A120" s="223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</row>
    <row r="121" spans="1:11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</row>
  </sheetData>
  <mergeCells count="3">
    <mergeCell ref="A4:K4"/>
    <mergeCell ref="B7:F7"/>
    <mergeCell ref="G7:K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118"/>
  <sheetViews>
    <sheetView workbookViewId="0">
      <pane xSplit="1" ySplit="8" topLeftCell="B97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760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/>
    </row>
    <row r="9" spans="1:16" s="98" customFormat="1" ht="15.05" customHeight="1">
      <c r="A9" s="104">
        <v>1913</v>
      </c>
      <c r="B9" s="454"/>
      <c r="C9" s="343"/>
      <c r="D9" s="343"/>
      <c r="E9" s="96"/>
      <c r="F9" s="96"/>
      <c r="G9" s="95">
        <f>avgfiinc!BH2</f>
        <v>10091.57361474308</v>
      </c>
      <c r="H9" s="566"/>
      <c r="I9" s="577"/>
      <c r="J9" s="478"/>
      <c r="K9" s="479"/>
      <c r="L9" s="478"/>
      <c r="M9" s="597">
        <f>G9*0.9/'TD5'!F9</f>
        <v>0.59269448788320744</v>
      </c>
      <c r="P9" s="575"/>
    </row>
    <row r="10" spans="1:16" s="98" customFormat="1" ht="15.05" customHeight="1">
      <c r="A10" s="103">
        <v>1914</v>
      </c>
      <c r="B10" s="454"/>
      <c r="C10" s="343"/>
      <c r="D10" s="343"/>
      <c r="E10" s="96"/>
      <c r="F10" s="96"/>
      <c r="G10" s="95">
        <f>avgfiinc!BH3</f>
        <v>9829.9988685617755</v>
      </c>
      <c r="H10" s="566"/>
      <c r="I10" s="577"/>
      <c r="J10" s="478"/>
      <c r="K10" s="479"/>
      <c r="L10" s="478"/>
      <c r="M10" s="597">
        <f>G10*0.9/'TD5'!F10</f>
        <v>0.59071549590972094</v>
      </c>
      <c r="P10" s="575"/>
    </row>
    <row r="11" spans="1:16" s="98" customFormat="1" ht="15.05" customHeight="1">
      <c r="A11" s="103">
        <v>1915</v>
      </c>
      <c r="B11" s="454"/>
      <c r="C11" s="343"/>
      <c r="D11" s="343"/>
      <c r="E11" s="96"/>
      <c r="F11" s="96"/>
      <c r="G11" s="95">
        <f>avgfiinc!BH4</f>
        <v>9889.9310534099495</v>
      </c>
      <c r="H11" s="566"/>
      <c r="I11" s="577"/>
      <c r="J11" s="478"/>
      <c r="K11" s="479"/>
      <c r="L11" s="478"/>
      <c r="M11" s="597">
        <f>G11*0.9/'TD5'!F11</f>
        <v>0.59651768534913385</v>
      </c>
      <c r="P11" s="575"/>
    </row>
    <row r="12" spans="1:16" s="98" customFormat="1" ht="15.05" customHeight="1">
      <c r="A12" s="103">
        <v>1916</v>
      </c>
      <c r="B12" s="454"/>
      <c r="C12" s="343"/>
      <c r="D12" s="343"/>
      <c r="E12" s="96"/>
      <c r="F12" s="96"/>
      <c r="G12" s="95">
        <f>avgfiinc!BH5</f>
        <v>10478.580327446278</v>
      </c>
      <c r="H12" s="566"/>
      <c r="I12" s="577"/>
      <c r="J12" s="478"/>
      <c r="K12" s="479"/>
      <c r="L12" s="478"/>
      <c r="M12" s="597">
        <f>G12*0.9/'TD5'!F12</f>
        <v>0.57918734861582466</v>
      </c>
      <c r="P12" s="575"/>
    </row>
    <row r="13" spans="1:16" s="98" customFormat="1" ht="15.05" customHeight="1">
      <c r="A13" s="103">
        <v>1917</v>
      </c>
      <c r="B13" s="454"/>
      <c r="C13" s="343"/>
      <c r="D13" s="343"/>
      <c r="E13" s="96"/>
      <c r="F13" s="96"/>
      <c r="G13" s="95">
        <f>avgfiinc!BH6</f>
        <v>10676.935332046949</v>
      </c>
      <c r="H13" s="566"/>
      <c r="I13" s="577"/>
      <c r="J13" s="478"/>
      <c r="K13" s="479"/>
      <c r="L13" s="478"/>
      <c r="M13" s="597">
        <f>G13*0.9/'TD5'!F13</f>
        <v>0.59492342549909949</v>
      </c>
      <c r="P13" s="575"/>
    </row>
    <row r="14" spans="1:16" s="98" customFormat="1" ht="15.05" customHeight="1">
      <c r="A14" s="103">
        <v>1918</v>
      </c>
      <c r="B14" s="454"/>
      <c r="C14" s="343"/>
      <c r="D14" s="380"/>
      <c r="E14" s="340"/>
      <c r="F14" s="340"/>
      <c r="G14" s="95">
        <f>avgfiinc!BH7</f>
        <v>10153.437088412167</v>
      </c>
      <c r="H14" s="566"/>
      <c r="I14" s="577"/>
      <c r="J14" s="478"/>
      <c r="K14" s="479"/>
      <c r="L14" s="478"/>
      <c r="M14" s="597">
        <f>G14*0.9/'TD5'!F14</f>
        <v>0.59892954553272826</v>
      </c>
      <c r="P14" s="575"/>
    </row>
    <row r="15" spans="1:16" s="98" customFormat="1" ht="15.05" customHeight="1">
      <c r="A15" s="102">
        <v>1919</v>
      </c>
      <c r="B15" s="455"/>
      <c r="C15" s="342"/>
      <c r="D15" s="381"/>
      <c r="E15" s="341"/>
      <c r="F15" s="341"/>
      <c r="G15" s="99">
        <f>avgfiinc!BH8</f>
        <v>10103.850836178988</v>
      </c>
      <c r="H15" s="567"/>
      <c r="I15" s="578"/>
      <c r="J15" s="481"/>
      <c r="K15" s="482"/>
      <c r="L15" s="481"/>
      <c r="M15" s="598">
        <f>G15*0.9/'TD5'!F15</f>
        <v>0.59684362117977374</v>
      </c>
      <c r="P15" s="575"/>
    </row>
    <row r="16" spans="1:16" s="98" customFormat="1" ht="15.05" customHeight="1">
      <c r="A16" s="103">
        <v>1920</v>
      </c>
      <c r="B16" s="454"/>
      <c r="C16" s="343"/>
      <c r="D16" s="380"/>
      <c r="E16" s="340"/>
      <c r="F16" s="340"/>
      <c r="G16" s="95">
        <f>avgfiinc!BH9</f>
        <v>9239.7406588939502</v>
      </c>
      <c r="H16" s="566"/>
      <c r="I16" s="577"/>
      <c r="J16" s="478"/>
      <c r="K16" s="479"/>
      <c r="L16" s="478"/>
      <c r="M16" s="597">
        <f>G16*0.9/'TD5'!F16</f>
        <v>0.6098588635962654</v>
      </c>
      <c r="P16" s="575"/>
    </row>
    <row r="17" spans="1:16" s="98" customFormat="1" ht="15.05" customHeight="1">
      <c r="A17" s="103">
        <v>1921</v>
      </c>
      <c r="B17" s="454"/>
      <c r="C17" s="343"/>
      <c r="D17" s="380"/>
      <c r="E17" s="340"/>
      <c r="F17" s="340"/>
      <c r="G17" s="95">
        <f>avgfiinc!BH10</f>
        <v>7717.5042593249891</v>
      </c>
      <c r="H17" s="566"/>
      <c r="I17" s="577"/>
      <c r="J17" s="478"/>
      <c r="K17" s="479"/>
      <c r="L17" s="478"/>
      <c r="M17" s="597">
        <f>G17*0.9/'TD5'!F17</f>
        <v>0.56818943336199224</v>
      </c>
      <c r="P17" s="575"/>
    </row>
    <row r="18" spans="1:16" s="98" customFormat="1" ht="15.05" customHeight="1">
      <c r="A18" s="103">
        <v>1922</v>
      </c>
      <c r="B18" s="454"/>
      <c r="C18" s="343"/>
      <c r="D18" s="380"/>
      <c r="E18" s="340"/>
      <c r="F18" s="340"/>
      <c r="G18" s="95">
        <f>avgfiinc!BH11</f>
        <v>8797.6839047976337</v>
      </c>
      <c r="H18" s="566"/>
      <c r="I18" s="577"/>
      <c r="J18" s="478"/>
      <c r="K18" s="479"/>
      <c r="L18" s="478"/>
      <c r="M18" s="597">
        <f>G18*0.9/'TD5'!F18</f>
        <v>0.56278522338482295</v>
      </c>
      <c r="P18" s="575"/>
    </row>
    <row r="19" spans="1:16" s="98" customFormat="1" ht="15.05" customHeight="1">
      <c r="A19" s="103">
        <v>1923</v>
      </c>
      <c r="B19" s="454"/>
      <c r="C19" s="343"/>
      <c r="D19" s="380"/>
      <c r="E19" s="340"/>
      <c r="F19" s="340"/>
      <c r="G19" s="95">
        <f>avgfiinc!BH12</f>
        <v>10077.755722323263</v>
      </c>
      <c r="H19" s="566"/>
      <c r="I19" s="577"/>
      <c r="J19" s="478"/>
      <c r="K19" s="479"/>
      <c r="L19" s="478"/>
      <c r="M19" s="597">
        <f>G19*0.9/'TD5'!F19</f>
        <v>0.58538749420162095</v>
      </c>
      <c r="P19" s="575"/>
    </row>
    <row r="20" spans="1:16" s="98" customFormat="1" ht="15.05" customHeight="1">
      <c r="A20" s="103">
        <v>1924</v>
      </c>
      <c r="B20" s="454"/>
      <c r="C20" s="343"/>
      <c r="D20" s="380"/>
      <c r="E20" s="340"/>
      <c r="F20" s="340"/>
      <c r="G20" s="95">
        <f>avgfiinc!BH13</f>
        <v>9537.7938372386998</v>
      </c>
      <c r="H20" s="566"/>
      <c r="I20" s="577"/>
      <c r="J20" s="478"/>
      <c r="K20" s="479"/>
      <c r="L20" s="478"/>
      <c r="M20" s="597">
        <f>G20*0.9/'TD5'!F20</f>
        <v>0.55592957252152542</v>
      </c>
      <c r="P20" s="575"/>
    </row>
    <row r="21" spans="1:16" s="98" customFormat="1" ht="15.05" customHeight="1">
      <c r="A21" s="103">
        <v>1925</v>
      </c>
      <c r="B21" s="454"/>
      <c r="C21" s="343"/>
      <c r="D21" s="380"/>
      <c r="E21" s="340"/>
      <c r="F21" s="340"/>
      <c r="G21" s="95">
        <f>avgfiinc!BH14</f>
        <v>9627.485482300197</v>
      </c>
      <c r="H21" s="566"/>
      <c r="I21" s="577"/>
      <c r="J21" s="478"/>
      <c r="K21" s="479"/>
      <c r="L21" s="478"/>
      <c r="M21" s="597">
        <f>G21*0.9/'TD5'!F21</f>
        <v>0.53645923081175917</v>
      </c>
      <c r="P21" s="575"/>
    </row>
    <row r="22" spans="1:16" s="98" customFormat="1" ht="15.05" customHeight="1">
      <c r="A22" s="103">
        <v>1926</v>
      </c>
      <c r="B22" s="454"/>
      <c r="C22" s="343"/>
      <c r="D22" s="380"/>
      <c r="E22" s="340"/>
      <c r="F22" s="340"/>
      <c r="G22" s="95">
        <f>avgfiinc!BH15</f>
        <v>9777.5896564183422</v>
      </c>
      <c r="H22" s="566"/>
      <c r="I22" s="577"/>
      <c r="J22" s="478"/>
      <c r="K22" s="479"/>
      <c r="L22" s="478"/>
      <c r="M22" s="597">
        <f>G22*0.9/'TD5'!F22</f>
        <v>0.5428956423176261</v>
      </c>
      <c r="P22" s="575"/>
    </row>
    <row r="23" spans="1:16" s="98" customFormat="1" ht="15.05" customHeight="1">
      <c r="A23" s="103">
        <v>1927</v>
      </c>
      <c r="B23" s="454"/>
      <c r="C23" s="343"/>
      <c r="D23" s="380"/>
      <c r="E23" s="340"/>
      <c r="F23" s="340"/>
      <c r="G23" s="95">
        <f>avgfiinc!BH16</f>
        <v>9750.550802068843</v>
      </c>
      <c r="H23" s="566"/>
      <c r="I23" s="577"/>
      <c r="J23" s="478"/>
      <c r="K23" s="479"/>
      <c r="L23" s="478"/>
      <c r="M23" s="597">
        <f>G23*0.9/'TD5'!F23</f>
        <v>0.53331543891166022</v>
      </c>
      <c r="P23" s="575"/>
    </row>
    <row r="24" spans="1:16" s="98" customFormat="1" ht="15.05" customHeight="1">
      <c r="A24" s="103">
        <v>1928</v>
      </c>
      <c r="B24" s="454"/>
      <c r="C24" s="343"/>
      <c r="D24" s="380"/>
      <c r="E24" s="340"/>
      <c r="F24" s="340"/>
      <c r="G24" s="95">
        <f>avgfiinc!BH17</f>
        <v>9707.8480735983958</v>
      </c>
      <c r="H24" s="566"/>
      <c r="I24" s="577"/>
      <c r="J24" s="478"/>
      <c r="K24" s="479"/>
      <c r="L24" s="478"/>
      <c r="M24" s="597">
        <f>G24*0.9/'TD5'!F24</f>
        <v>0.50711288401260446</v>
      </c>
      <c r="P24" s="575"/>
    </row>
    <row r="25" spans="1:16" s="98" customFormat="1" ht="15.05" customHeight="1">
      <c r="A25" s="102">
        <v>1929</v>
      </c>
      <c r="B25" s="455"/>
      <c r="C25" s="342"/>
      <c r="D25" s="381"/>
      <c r="E25" s="341"/>
      <c r="F25" s="341"/>
      <c r="G25" s="99">
        <f>avgfiinc!BH18</f>
        <v>10490.486974669246</v>
      </c>
      <c r="H25" s="567"/>
      <c r="I25" s="578"/>
      <c r="J25" s="481"/>
      <c r="K25" s="482"/>
      <c r="L25" s="481"/>
      <c r="M25" s="598">
        <f>G25*0.9/'TD5'!F25</f>
        <v>0.53290412103992757</v>
      </c>
      <c r="P25" s="575"/>
    </row>
    <row r="26" spans="1:16" s="98" customFormat="1" ht="15.05" customHeight="1">
      <c r="A26" s="103">
        <v>1930</v>
      </c>
      <c r="B26" s="454"/>
      <c r="C26" s="343"/>
      <c r="D26" s="380"/>
      <c r="E26" s="340"/>
      <c r="F26" s="340"/>
      <c r="G26" s="95">
        <f>avgfiinc!BH19</f>
        <v>9666.9873760933278</v>
      </c>
      <c r="H26" s="566"/>
      <c r="I26" s="577"/>
      <c r="J26" s="478"/>
      <c r="K26" s="479"/>
      <c r="L26" s="478"/>
      <c r="M26" s="597">
        <f>G26*0.9/'TD5'!F26</f>
        <v>0.56134545015565329</v>
      </c>
      <c r="P26" s="575"/>
    </row>
    <row r="27" spans="1:16" s="98" customFormat="1" ht="15.05" customHeight="1">
      <c r="A27" s="103">
        <v>1931</v>
      </c>
      <c r="B27" s="454"/>
      <c r="C27" s="343"/>
      <c r="D27" s="380"/>
      <c r="E27" s="340"/>
      <c r="F27" s="340"/>
      <c r="G27" s="95">
        <f>avgfiinc!BH20</f>
        <v>8675.5986485564972</v>
      </c>
      <c r="H27" s="566"/>
      <c r="I27" s="577"/>
      <c r="J27" s="478"/>
      <c r="K27" s="479"/>
      <c r="L27" s="478"/>
      <c r="M27" s="597">
        <f>G27*0.9/'TD5'!F27</f>
        <v>0.55456799987568017</v>
      </c>
      <c r="P27" s="575"/>
    </row>
    <row r="28" spans="1:16" s="98" customFormat="1" ht="15.05" customHeight="1">
      <c r="A28" s="103">
        <v>1932</v>
      </c>
      <c r="B28" s="454"/>
      <c r="C28" s="343"/>
      <c r="D28" s="380"/>
      <c r="E28" s="340"/>
      <c r="F28" s="340"/>
      <c r="G28" s="95">
        <f>avgfiinc!BH21</f>
        <v>7103.3491508643565</v>
      </c>
      <c r="H28" s="566"/>
      <c r="I28" s="577"/>
      <c r="J28" s="478"/>
      <c r="K28" s="479"/>
      <c r="L28" s="478"/>
      <c r="M28" s="597">
        <f>G28*0.9/'TD5'!F28</f>
        <v>0.53629788222738495</v>
      </c>
      <c r="P28" s="575"/>
    </row>
    <row r="29" spans="1:16" s="98" customFormat="1" ht="15.05" customHeight="1">
      <c r="A29" s="103">
        <v>1933</v>
      </c>
      <c r="B29" s="454"/>
      <c r="C29" s="343"/>
      <c r="D29" s="380"/>
      <c r="E29" s="340"/>
      <c r="F29" s="340"/>
      <c r="G29" s="95">
        <f>avgfiinc!BH22</f>
        <v>6946.8616997316622</v>
      </c>
      <c r="H29" s="566"/>
      <c r="I29" s="577"/>
      <c r="J29" s="478"/>
      <c r="K29" s="479"/>
      <c r="L29" s="478"/>
      <c r="M29" s="597">
        <f>G29*0.9/'TD5'!F29</f>
        <v>0.5439818556943824</v>
      </c>
      <c r="P29" s="575"/>
    </row>
    <row r="30" spans="1:16" s="98" customFormat="1" ht="15.05" customHeight="1">
      <c r="A30" s="103">
        <v>1934</v>
      </c>
      <c r="B30" s="454"/>
      <c r="C30" s="343"/>
      <c r="D30" s="380"/>
      <c r="E30" s="340"/>
      <c r="F30" s="340"/>
      <c r="G30" s="95">
        <f>avgfiinc!BH23</f>
        <v>7470.7617986558607</v>
      </c>
      <c r="H30" s="566"/>
      <c r="I30" s="577"/>
      <c r="J30" s="478"/>
      <c r="K30" s="479"/>
      <c r="L30" s="478"/>
      <c r="M30" s="597">
        <f>G30*0.9/'TD5'!F30</f>
        <v>0.54216458027856362</v>
      </c>
      <c r="P30" s="575"/>
    </row>
    <row r="31" spans="1:16" s="98" customFormat="1" ht="15.05" customHeight="1">
      <c r="A31" s="103">
        <v>1935</v>
      </c>
      <c r="B31" s="454"/>
      <c r="C31" s="343"/>
      <c r="D31" s="380"/>
      <c r="E31" s="340"/>
      <c r="F31" s="340"/>
      <c r="G31" s="95">
        <f>avgfiinc!BH24</f>
        <v>8384.2434278613055</v>
      </c>
      <c r="H31" s="566"/>
      <c r="I31" s="577"/>
      <c r="J31" s="478"/>
      <c r="K31" s="479"/>
      <c r="L31" s="478"/>
      <c r="M31" s="597">
        <f>G31*0.9/'TD5'!F31</f>
        <v>0.55506017287570231</v>
      </c>
      <c r="P31" s="575"/>
    </row>
    <row r="32" spans="1:16" s="98" customFormat="1" ht="15.05" customHeight="1">
      <c r="A32" s="103">
        <v>1936</v>
      </c>
      <c r="B32" s="454"/>
      <c r="C32" s="343"/>
      <c r="D32" s="380"/>
      <c r="E32" s="340"/>
      <c r="F32" s="340"/>
      <c r="G32" s="95">
        <f>avgfiinc!BH25</f>
        <v>8981.3943846158254</v>
      </c>
      <c r="H32" s="566"/>
      <c r="I32" s="577"/>
      <c r="J32" s="478"/>
      <c r="K32" s="479"/>
      <c r="L32" s="478"/>
      <c r="M32" s="597">
        <f>G32*0.9/'TD5'!F32</f>
        <v>0.53406224905523736</v>
      </c>
      <c r="P32" s="575"/>
    </row>
    <row r="33" spans="1:16" s="98" customFormat="1" ht="15.05" customHeight="1">
      <c r="A33" s="103">
        <v>1937</v>
      </c>
      <c r="B33" s="454"/>
      <c r="C33" s="343"/>
      <c r="D33" s="380"/>
      <c r="E33" s="340"/>
      <c r="F33" s="340"/>
      <c r="G33" s="95">
        <f>avgfiinc!BH26</f>
        <v>9643.0116993401825</v>
      </c>
      <c r="H33" s="566"/>
      <c r="I33" s="577"/>
      <c r="J33" s="478"/>
      <c r="K33" s="479"/>
      <c r="L33" s="478"/>
      <c r="M33" s="597">
        <f>G33*0.9/'TD5'!F33</f>
        <v>0.55768588239419825</v>
      </c>
      <c r="P33" s="575"/>
    </row>
    <row r="34" spans="1:16" s="98" customFormat="1" ht="15.05" customHeight="1">
      <c r="A34" s="103">
        <v>1938</v>
      </c>
      <c r="B34" s="454"/>
      <c r="C34" s="343"/>
      <c r="D34" s="380"/>
      <c r="E34" s="340"/>
      <c r="F34" s="340"/>
      <c r="G34" s="95">
        <f>avgfiinc!BH27</f>
        <v>8966.3259140486989</v>
      </c>
      <c r="H34" s="566"/>
      <c r="I34" s="577"/>
      <c r="J34" s="478"/>
      <c r="K34" s="479"/>
      <c r="L34" s="478"/>
      <c r="M34" s="597">
        <f>G34*0.9/'TD5'!F34</f>
        <v>0.55925162429228148</v>
      </c>
      <c r="P34" s="575"/>
    </row>
    <row r="35" spans="1:16" s="98" customFormat="1" ht="15.05" customHeight="1">
      <c r="A35" s="102">
        <v>1939</v>
      </c>
      <c r="B35" s="455"/>
      <c r="C35" s="342"/>
      <c r="D35" s="381"/>
      <c r="E35" s="341"/>
      <c r="F35" s="341"/>
      <c r="G35" s="99">
        <f>avgfiinc!BH28</f>
        <v>9272.1007655505255</v>
      </c>
      <c r="H35" s="567"/>
      <c r="I35" s="578"/>
      <c r="J35" s="481"/>
      <c r="K35" s="482"/>
      <c r="L35" s="481"/>
      <c r="M35" s="598">
        <f>G35*0.9/'TD5'!F35</f>
        <v>0.54482114358244405</v>
      </c>
      <c r="P35" s="575"/>
    </row>
    <row r="36" spans="1:16" s="98" customFormat="1" ht="15.05" customHeight="1">
      <c r="A36" s="103">
        <v>1940</v>
      </c>
      <c r="B36" s="454"/>
      <c r="C36" s="343"/>
      <c r="D36" s="380"/>
      <c r="E36" s="340"/>
      <c r="F36" s="340"/>
      <c r="G36" s="95">
        <f>avgfiinc!BH29</f>
        <v>9756.3740298731991</v>
      </c>
      <c r="H36" s="566"/>
      <c r="I36" s="577"/>
      <c r="J36" s="478"/>
      <c r="K36" s="479"/>
      <c r="L36" s="478"/>
      <c r="M36" s="597">
        <f>G36*0.9/'TD5'!F36</f>
        <v>0.5470686757097889</v>
      </c>
      <c r="P36" s="575"/>
    </row>
    <row r="37" spans="1:16" s="98" customFormat="1" ht="15.05" customHeight="1">
      <c r="A37" s="103">
        <v>1941</v>
      </c>
      <c r="B37" s="454"/>
      <c r="C37" s="343"/>
      <c r="D37" s="380"/>
      <c r="E37" s="340"/>
      <c r="F37" s="340"/>
      <c r="G37" s="95">
        <f>avgfiinc!BH30</f>
        <v>11943.305309519132</v>
      </c>
      <c r="H37" s="566"/>
      <c r="I37" s="577"/>
      <c r="J37" s="478"/>
      <c r="K37" s="479"/>
      <c r="L37" s="478"/>
      <c r="M37" s="597">
        <f>G37*0.9/'TD5'!F37</f>
        <v>0.58069660442723192</v>
      </c>
      <c r="P37" s="575"/>
    </row>
    <row r="38" spans="1:16" s="98" customFormat="1" ht="15.05" customHeight="1">
      <c r="A38" s="103">
        <v>1942</v>
      </c>
      <c r="B38" s="454"/>
      <c r="C38" s="343"/>
      <c r="D38" s="380"/>
      <c r="E38" s="340"/>
      <c r="F38" s="340"/>
      <c r="G38" s="95">
        <f>avgfiinc!BH31</f>
        <v>15550.589726073531</v>
      </c>
      <c r="H38" s="566"/>
      <c r="I38" s="577"/>
      <c r="J38" s="478"/>
      <c r="K38" s="479"/>
      <c r="L38" s="478"/>
      <c r="M38" s="597">
        <f>G38*0.9/'TD5'!F38</f>
        <v>0.63872137332976253</v>
      </c>
      <c r="P38" s="575"/>
    </row>
    <row r="39" spans="1:16" s="98" customFormat="1" ht="15.05" customHeight="1">
      <c r="A39" s="103">
        <v>1943</v>
      </c>
      <c r="B39" s="454"/>
      <c r="C39" s="343"/>
      <c r="D39" s="380"/>
      <c r="E39" s="340"/>
      <c r="F39" s="340"/>
      <c r="G39" s="95">
        <f>avgfiinc!BH32</f>
        <v>19019.28981436192</v>
      </c>
      <c r="H39" s="566"/>
      <c r="I39" s="577"/>
      <c r="J39" s="478"/>
      <c r="K39" s="479"/>
      <c r="L39" s="478"/>
      <c r="M39" s="597">
        <f>G39*0.9/'TD5'!F39</f>
        <v>0.66310097885061769</v>
      </c>
      <c r="P39" s="575"/>
    </row>
    <row r="40" spans="1:16" s="98" customFormat="1" ht="15.05" customHeight="1">
      <c r="A40" s="103">
        <v>1944</v>
      </c>
      <c r="B40" s="454"/>
      <c r="C40" s="343"/>
      <c r="D40" s="380"/>
      <c r="E40" s="340"/>
      <c r="F40" s="340"/>
      <c r="G40" s="95">
        <f>avgfiinc!BH33</f>
        <v>19002.924794730061</v>
      </c>
      <c r="H40" s="566"/>
      <c r="I40" s="577"/>
      <c r="J40" s="478"/>
      <c r="K40" s="479"/>
      <c r="L40" s="478"/>
      <c r="M40" s="597">
        <f>G40*0.9/'TD5'!F40</f>
        <v>0.67487469014545243</v>
      </c>
      <c r="P40" s="575"/>
    </row>
    <row r="41" spans="1:16" s="98" customFormat="1" ht="15.05" customHeight="1">
      <c r="A41" s="103">
        <v>1945</v>
      </c>
      <c r="B41" s="454"/>
      <c r="C41" s="343"/>
      <c r="D41" s="380"/>
      <c r="E41" s="340"/>
      <c r="F41" s="340"/>
      <c r="G41" s="95">
        <f>avgfiinc!BH34</f>
        <v>18317.464485669294</v>
      </c>
      <c r="H41" s="566"/>
      <c r="I41" s="577"/>
      <c r="J41" s="478"/>
      <c r="K41" s="479"/>
      <c r="L41" s="478"/>
      <c r="M41" s="597">
        <f>G41*0.9/'TD5'!F41</f>
        <v>0.65576689557732848</v>
      </c>
      <c r="P41" s="575"/>
    </row>
    <row r="42" spans="1:16" s="98" customFormat="1" ht="15.05" customHeight="1">
      <c r="A42" s="103">
        <v>1946</v>
      </c>
      <c r="B42" s="454"/>
      <c r="C42" s="343"/>
      <c r="D42" s="380"/>
      <c r="E42" s="340"/>
      <c r="F42" s="340"/>
      <c r="G42" s="95">
        <f>avgfiinc!BH35</f>
        <v>17295.786805623196</v>
      </c>
      <c r="H42" s="566"/>
      <c r="I42" s="577"/>
      <c r="J42" s="478"/>
      <c r="K42" s="479"/>
      <c r="L42" s="478"/>
      <c r="M42" s="597">
        <f>G42*0.9/'TD5'!F42</f>
        <v>0.63300448772671181</v>
      </c>
      <c r="P42" s="575"/>
    </row>
    <row r="43" spans="1:16" s="98" customFormat="1" ht="15.05" customHeight="1">
      <c r="A43" s="103">
        <v>1947</v>
      </c>
      <c r="B43" s="454"/>
      <c r="C43" s="343"/>
      <c r="D43" s="380"/>
      <c r="E43" s="340"/>
      <c r="F43" s="340"/>
      <c r="G43" s="95">
        <f>avgfiinc!BH36</f>
        <v>17592.416789063289</v>
      </c>
      <c r="H43" s="566"/>
      <c r="I43" s="577"/>
      <c r="J43" s="478"/>
      <c r="K43" s="479"/>
      <c r="L43" s="478"/>
      <c r="M43" s="597">
        <f>G43*0.9/'TD5'!F43</f>
        <v>0.65652119356119687</v>
      </c>
      <c r="P43" s="575"/>
    </row>
    <row r="44" spans="1:16" s="98" customFormat="1" ht="15.05" customHeight="1">
      <c r="A44" s="103">
        <v>1948</v>
      </c>
      <c r="B44" s="454"/>
      <c r="C44" s="343"/>
      <c r="D44" s="380"/>
      <c r="E44" s="340"/>
      <c r="F44" s="340"/>
      <c r="G44" s="95">
        <f>avgfiinc!BH37</f>
        <v>18076.673917903128</v>
      </c>
      <c r="H44" s="566"/>
      <c r="I44" s="577"/>
      <c r="J44" s="478"/>
      <c r="K44" s="479"/>
      <c r="L44" s="478"/>
      <c r="M44" s="597">
        <f>G44*0.9/'TD5'!F44</f>
        <v>0.64986491666970203</v>
      </c>
      <c r="P44" s="575"/>
    </row>
    <row r="45" spans="1:16" s="98" customFormat="1" ht="15.05" customHeight="1">
      <c r="A45" s="102">
        <v>1949</v>
      </c>
      <c r="B45" s="455"/>
      <c r="C45" s="342"/>
      <c r="D45" s="381"/>
      <c r="E45" s="341"/>
      <c r="F45" s="341"/>
      <c r="G45" s="99">
        <f>avgfiinc!BH38</f>
        <v>17684.25009685292</v>
      </c>
      <c r="H45" s="567"/>
      <c r="I45" s="578"/>
      <c r="J45" s="481"/>
      <c r="K45" s="482"/>
      <c r="L45" s="481"/>
      <c r="M45" s="598">
        <f>G45*0.9/'TD5'!F45</f>
        <v>0.65249003757145341</v>
      </c>
      <c r="P45" s="575"/>
    </row>
    <row r="46" spans="1:16" s="98" customFormat="1" ht="15.05" customHeight="1">
      <c r="A46" s="103">
        <v>1950</v>
      </c>
      <c r="B46" s="454"/>
      <c r="C46" s="343"/>
      <c r="D46" s="380"/>
      <c r="E46" s="340"/>
      <c r="F46" s="340"/>
      <c r="G46" s="95">
        <f>avgfiinc!BH39</f>
        <v>19110.420625853883</v>
      </c>
      <c r="H46" s="566"/>
      <c r="I46" s="577"/>
      <c r="J46" s="478"/>
      <c r="K46" s="479"/>
      <c r="L46" s="478"/>
      <c r="M46" s="597">
        <f>G46*0.9/'TD5'!F46</f>
        <v>0.64436633039048574</v>
      </c>
      <c r="P46" s="575"/>
    </row>
    <row r="47" spans="1:16" s="98" customFormat="1" ht="15.05" customHeight="1">
      <c r="A47" s="103">
        <v>1951</v>
      </c>
      <c r="B47" s="454"/>
      <c r="C47" s="343"/>
      <c r="D47" s="380"/>
      <c r="E47" s="340"/>
      <c r="F47" s="340"/>
      <c r="G47" s="95">
        <f>avgfiinc!BH40</f>
        <v>20307.264153751075</v>
      </c>
      <c r="H47" s="566"/>
      <c r="I47" s="577"/>
      <c r="J47" s="478"/>
      <c r="K47" s="479"/>
      <c r="L47" s="478"/>
      <c r="M47" s="597">
        <f>G47*0.9/'TD5'!F47</f>
        <v>0.65782448512746117</v>
      </c>
      <c r="P47" s="575"/>
    </row>
    <row r="48" spans="1:16" s="98" customFormat="1" ht="15.05" customHeight="1">
      <c r="A48" s="103">
        <v>1952</v>
      </c>
      <c r="B48" s="454"/>
      <c r="C48" s="343"/>
      <c r="D48" s="380"/>
      <c r="E48" s="340"/>
      <c r="F48" s="340"/>
      <c r="G48" s="95">
        <f>avgfiinc!BH41</f>
        <v>21152.950542995437</v>
      </c>
      <c r="H48" s="566"/>
      <c r="I48" s="577"/>
      <c r="J48" s="478"/>
      <c r="K48" s="479"/>
      <c r="L48" s="478"/>
      <c r="M48" s="597">
        <f>G48*0.9/'TD5'!F48</f>
        <v>0.66788490970749681</v>
      </c>
      <c r="P48" s="575"/>
    </row>
    <row r="49" spans="1:16" s="98" customFormat="1" ht="15.05" customHeight="1">
      <c r="A49" s="103">
        <v>1953</v>
      </c>
      <c r="B49" s="454"/>
      <c r="C49" s="343"/>
      <c r="D49" s="380"/>
      <c r="E49" s="340"/>
      <c r="F49" s="340"/>
      <c r="G49" s="95">
        <f>avgfiinc!BH42</f>
        <v>22160.061203500725</v>
      </c>
      <c r="H49" s="566"/>
      <c r="I49" s="577"/>
      <c r="J49" s="478"/>
      <c r="K49" s="479"/>
      <c r="L49" s="478"/>
      <c r="M49" s="597">
        <f>G49*0.9/'TD5'!F49</f>
        <v>0.67693048937916389</v>
      </c>
      <c r="P49" s="575"/>
    </row>
    <row r="50" spans="1:16" s="98" customFormat="1" ht="15.05" customHeight="1">
      <c r="A50" s="103">
        <v>1954</v>
      </c>
      <c r="B50" s="454"/>
      <c r="C50" s="343"/>
      <c r="D50" s="380"/>
      <c r="E50" s="340"/>
      <c r="F50" s="340"/>
      <c r="G50" s="95">
        <f>avgfiinc!BH43</f>
        <v>21566.694757591948</v>
      </c>
      <c r="H50" s="566"/>
      <c r="I50" s="577"/>
      <c r="J50" s="478"/>
      <c r="K50" s="479"/>
      <c r="L50" s="478"/>
      <c r="M50" s="597">
        <f>G50*0.9/'TD5'!F50</f>
        <v>0.66363889409666899</v>
      </c>
      <c r="P50" s="575"/>
    </row>
    <row r="51" spans="1:16" s="98" customFormat="1" ht="15.05" customHeight="1">
      <c r="A51" s="103">
        <v>1955</v>
      </c>
      <c r="B51" s="454"/>
      <c r="C51" s="343"/>
      <c r="D51" s="380"/>
      <c r="E51" s="340"/>
      <c r="F51" s="340"/>
      <c r="G51" s="95">
        <f>avgfiinc!BH44</f>
        <v>22741.726735770502</v>
      </c>
      <c r="H51" s="566"/>
      <c r="I51" s="577"/>
      <c r="J51" s="478"/>
      <c r="K51" s="479"/>
      <c r="L51" s="478"/>
      <c r="M51" s="597">
        <f>G51*0.9/'TD5'!F51</f>
        <v>0.66062201574229507</v>
      </c>
      <c r="P51" s="575"/>
    </row>
    <row r="52" spans="1:16" s="98" customFormat="1" ht="15.05" customHeight="1">
      <c r="A52" s="103">
        <v>1956</v>
      </c>
      <c r="B52" s="454"/>
      <c r="C52" s="343"/>
      <c r="D52" s="380"/>
      <c r="E52" s="340"/>
      <c r="F52" s="340"/>
      <c r="G52" s="95">
        <f>avgfiinc!BH45</f>
        <v>23616.44150762627</v>
      </c>
      <c r="H52" s="566"/>
      <c r="I52" s="577"/>
      <c r="J52" s="478"/>
      <c r="K52" s="479"/>
      <c r="L52" s="478"/>
      <c r="M52" s="597">
        <f>G52*0.9/'TD5'!F52</f>
        <v>0.66537860230848167</v>
      </c>
      <c r="P52" s="575"/>
    </row>
    <row r="53" spans="1:16" s="98" customFormat="1" ht="15.05" customHeight="1">
      <c r="A53" s="103">
        <v>1957</v>
      </c>
      <c r="B53" s="454"/>
      <c r="C53" s="343"/>
      <c r="D53" s="380"/>
      <c r="E53" s="340"/>
      <c r="F53" s="340"/>
      <c r="G53" s="95">
        <f>avgfiinc!BH46</f>
        <v>23734.689188126446</v>
      </c>
      <c r="H53" s="566"/>
      <c r="I53" s="577"/>
      <c r="J53" s="478"/>
      <c r="K53" s="479"/>
      <c r="L53" s="478"/>
      <c r="M53" s="597">
        <f>G53*0.9/'TD5'!F53</f>
        <v>0.67011410301114105</v>
      </c>
      <c r="P53" s="575"/>
    </row>
    <row r="54" spans="1:16" s="98" customFormat="1" ht="15.05" customHeight="1">
      <c r="A54" s="103">
        <v>1958</v>
      </c>
      <c r="B54" s="454"/>
      <c r="C54" s="343"/>
      <c r="D54" s="380"/>
      <c r="E54" s="340"/>
      <c r="F54" s="340"/>
      <c r="G54" s="95">
        <f>avgfiinc!BH47</f>
        <v>22991.303432274985</v>
      </c>
      <c r="H54" s="566"/>
      <c r="I54" s="577"/>
      <c r="J54" s="478"/>
      <c r="K54" s="479"/>
      <c r="L54" s="478"/>
      <c r="M54" s="597">
        <f>G54*0.9/'TD5'!F54</f>
        <v>0.66438464492236238</v>
      </c>
      <c r="P54" s="575"/>
    </row>
    <row r="55" spans="1:16" s="98" customFormat="1" ht="15.05" customHeight="1">
      <c r="A55" s="102">
        <v>1959</v>
      </c>
      <c r="B55" s="455"/>
      <c r="C55" s="342"/>
      <c r="D55" s="381"/>
      <c r="E55" s="341"/>
      <c r="F55" s="341"/>
      <c r="G55" s="99">
        <f>avgfiinc!BH48</f>
        <v>24307.508673587254</v>
      </c>
      <c r="H55" s="567"/>
      <c r="I55" s="578"/>
      <c r="J55" s="481"/>
      <c r="K55" s="482"/>
      <c r="L55" s="481"/>
      <c r="M55" s="598">
        <f>G55*0.9/'TD5'!F55</f>
        <v>0.65996373965789046</v>
      </c>
      <c r="P55" s="575"/>
    </row>
    <row r="56" spans="1:16">
      <c r="A56" s="78">
        <v>1960</v>
      </c>
      <c r="B56" s="454"/>
      <c r="C56" s="343"/>
      <c r="D56" s="380"/>
      <c r="E56" s="340"/>
      <c r="F56" s="340"/>
      <c r="G56" s="95">
        <f>avgfiinc!BH49</f>
        <v>24658.323121070993</v>
      </c>
      <c r="H56" s="566"/>
      <c r="I56" s="577"/>
      <c r="J56" s="478"/>
      <c r="K56" s="479"/>
      <c r="L56" s="478"/>
      <c r="M56" s="597">
        <f>G56*0.9/'TD5'!F56</f>
        <v>0.66524903984327888</v>
      </c>
      <c r="P56" s="575"/>
    </row>
    <row r="57" spans="1:16">
      <c r="A57" s="78">
        <v>1961</v>
      </c>
      <c r="B57" s="454"/>
      <c r="C57" s="343"/>
      <c r="D57" s="380"/>
      <c r="E57" s="340"/>
      <c r="F57" s="340"/>
      <c r="G57" s="95">
        <f>avgfiinc!BH50</f>
        <v>24906.72350580214</v>
      </c>
      <c r="H57" s="566"/>
      <c r="I57" s="577"/>
      <c r="J57" s="478"/>
      <c r="K57" s="479"/>
      <c r="L57" s="478"/>
      <c r="M57" s="597">
        <f>G57*0.9/'TD5'!F57</f>
        <v>0.65745227194480249</v>
      </c>
      <c r="P57" s="575"/>
    </row>
    <row r="58" spans="1:16">
      <c r="A58" s="78">
        <v>1962</v>
      </c>
      <c r="B58" s="456">
        <f>avgfiinc!BC51</f>
        <v>16282.513774317318</v>
      </c>
      <c r="C58" s="344">
        <f>avgfiinc!BD51</f>
        <v>14460.242178001487</v>
      </c>
      <c r="D58" s="382">
        <f>avgfiinc!BE51</f>
        <v>18570.398269244364</v>
      </c>
      <c r="E58" s="558">
        <f>avgfiinc!BF51</f>
        <v>24708.099850959949</v>
      </c>
      <c r="F58" s="558">
        <f>avgfiinc!BG51</f>
        <v>6456.3538180652831</v>
      </c>
      <c r="G58" s="92">
        <f>avgfiinc!BH51</f>
        <v>25025.320471108076</v>
      </c>
      <c r="H58" s="568">
        <f>B58*0.9/'TD5'!B58</f>
        <v>0.6817096471786499</v>
      </c>
      <c r="I58" s="579">
        <f>C58*0.9/'TD5'!B58</f>
        <v>0.60541552305221569</v>
      </c>
      <c r="J58" s="585">
        <f>D58*0.9/'TD5'!C58</f>
        <v>0.71062538027763378</v>
      </c>
      <c r="K58" s="579">
        <f>E58*0.9/'TD5'!D58</f>
        <v>0.6798555850982666</v>
      </c>
      <c r="L58" s="585">
        <f>F58*0.9/'TD5'!E58</f>
        <v>0.53239846229553223</v>
      </c>
      <c r="M58" s="586">
        <f>G58*0.9/'TD5'!F58</f>
        <v>0.65740221738815308</v>
      </c>
      <c r="P58" s="575"/>
    </row>
    <row r="59" spans="1:16">
      <c r="A59" s="78">
        <v>1963</v>
      </c>
      <c r="B59" s="457">
        <f>avgfiinc!BC52</f>
        <v>16989.16071181139</v>
      </c>
      <c r="C59" s="345">
        <f>avgfiinc!BD52</f>
        <v>15097.172129926805</v>
      </c>
      <c r="D59" s="380">
        <f>avgfiinc!BE52</f>
        <v>19378.525261996998</v>
      </c>
      <c r="E59" s="560">
        <f>avgfiinc!BF52</f>
        <v>25734.433743900725</v>
      </c>
      <c r="F59" s="560">
        <f>avgfiinc!BG52</f>
        <v>6749.3606996349727</v>
      </c>
      <c r="G59" s="73">
        <f>avgfiinc!BH52</f>
        <v>26304.827185821898</v>
      </c>
      <c r="H59" s="569">
        <f>B59*0.9/'TD5'!B59</f>
        <v>0.68157927922140227</v>
      </c>
      <c r="I59" s="580">
        <f>C59*0.9/'TD5'!B59</f>
        <v>0.60567557592430576</v>
      </c>
      <c r="J59" s="587">
        <f>D59*0.9/'TD5'!C59</f>
        <v>0.71074812879363536</v>
      </c>
      <c r="K59" s="580">
        <f>E59*0.9/'TD5'!D59</f>
        <v>0.67952797415521182</v>
      </c>
      <c r="L59" s="587">
        <f>F59*0.9/'TD5'!E59</f>
        <v>0.53282750471435392</v>
      </c>
      <c r="M59" s="588">
        <f>G59*0.9/'TD5'!F59</f>
        <v>0.6621518712328035</v>
      </c>
      <c r="P59" s="575"/>
    </row>
    <row r="60" spans="1:16">
      <c r="A60" s="78">
        <v>1964</v>
      </c>
      <c r="B60" s="457">
        <f>avgfiinc!BC53</f>
        <v>17695.807649305461</v>
      </c>
      <c r="C60" s="345">
        <f>avgfiinc!BD53</f>
        <v>15734.102081852123</v>
      </c>
      <c r="D60" s="380">
        <f>avgfiinc!BE53</f>
        <v>20186.652254749632</v>
      </c>
      <c r="E60" s="560">
        <f>avgfiinc!BF53</f>
        <v>26760.767636841501</v>
      </c>
      <c r="F60" s="560">
        <f>avgfiinc!BG53</f>
        <v>7042.3675812046622</v>
      </c>
      <c r="G60" s="73">
        <f>avgfiinc!BH53</f>
        <v>26985.658796578075</v>
      </c>
      <c r="H60" s="569">
        <f>B60*0.9/'TD5'!B60</f>
        <v>0.68145936727523804</v>
      </c>
      <c r="I60" s="580">
        <f>C60*0.9/'TD5'!B60</f>
        <v>0.60591477155685425</v>
      </c>
      <c r="J60" s="587">
        <f>D60*0.9/'TD5'!C60</f>
        <v>0.71086108684539784</v>
      </c>
      <c r="K60" s="580">
        <f>E60*0.9/'TD5'!D60</f>
        <v>0.67922577261924744</v>
      </c>
      <c r="L60" s="587">
        <f>F60*0.9/'TD5'!E60</f>
        <v>0.53322145342826843</v>
      </c>
      <c r="M60" s="588">
        <f>G60*0.9/'TD5'!F60</f>
        <v>0.65590381622314453</v>
      </c>
      <c r="P60" s="575"/>
    </row>
    <row r="61" spans="1:16">
      <c r="A61" s="78">
        <v>1965</v>
      </c>
      <c r="B61" s="457">
        <f>avgfiinc!BC54</f>
        <v>18553.463667068325</v>
      </c>
      <c r="C61" s="345">
        <f>avgfiinc!BD54</f>
        <v>16551.3135011948</v>
      </c>
      <c r="D61" s="380">
        <f>avgfiinc!BE54</f>
        <v>21173.737803584772</v>
      </c>
      <c r="E61" s="560">
        <f>avgfiinc!BF54</f>
        <v>28152.07190237167</v>
      </c>
      <c r="F61" s="560">
        <f>avgfiinc!BG54</f>
        <v>7381.4312841838582</v>
      </c>
      <c r="G61" s="73">
        <f>avgfiinc!BH54</f>
        <v>28452.784354009978</v>
      </c>
      <c r="H61" s="569">
        <f>B61*0.9/'TD5'!B61</f>
        <v>0.68258611623050003</v>
      </c>
      <c r="I61" s="580">
        <f>C61*0.9/'TD5'!B61</f>
        <v>0.60892655969930665</v>
      </c>
      <c r="J61" s="587">
        <f>D61*0.9/'TD5'!C61</f>
        <v>0.71215412764087593</v>
      </c>
      <c r="K61" s="580">
        <f>E61*0.9/'TD5'!D61</f>
        <v>0.68258349490634795</v>
      </c>
      <c r="L61" s="587">
        <f>F61*0.9/'TD5'!E61</f>
        <v>0.53402680579434247</v>
      </c>
      <c r="M61" s="588">
        <f>G61*0.9/'TD5'!F61</f>
        <v>0.6521897587104345</v>
      </c>
      <c r="P61" s="575"/>
    </row>
    <row r="62" spans="1:16">
      <c r="A62" s="78">
        <v>1966</v>
      </c>
      <c r="B62" s="457">
        <f>avgfiinc!BC55</f>
        <v>19411.119684831188</v>
      </c>
      <c r="C62" s="345">
        <f>avgfiinc!BD55</f>
        <v>17368.524920537478</v>
      </c>
      <c r="D62" s="380">
        <f>avgfiinc!BE55</f>
        <v>22160.823352419913</v>
      </c>
      <c r="E62" s="560">
        <f>avgfiinc!BF55</f>
        <v>29543.376167901839</v>
      </c>
      <c r="F62" s="560">
        <f>avgfiinc!BG55</f>
        <v>7720.4949871630533</v>
      </c>
      <c r="G62" s="73">
        <f>avgfiinc!BH55</f>
        <v>29446.250240503712</v>
      </c>
      <c r="H62" s="569">
        <f>B62*0.9/'TD5'!B62</f>
        <v>0.68361654877662659</v>
      </c>
      <c r="I62" s="580">
        <f>C62*0.9/'TD5'!B62</f>
        <v>0.61168089509010326</v>
      </c>
      <c r="J62" s="587">
        <f>D62*0.9/'TD5'!C62</f>
        <v>0.71333608031272899</v>
      </c>
      <c r="K62" s="580">
        <f>E62*0.9/'TD5'!D62</f>
        <v>0.68565374612808216</v>
      </c>
      <c r="L62" s="587">
        <f>F62*0.9/'TD5'!E62</f>
        <v>0.53476354479789723</v>
      </c>
      <c r="M62" s="588">
        <f>G62*0.9/'TD5'!F62</f>
        <v>0.65763849020004272</v>
      </c>
      <c r="P62" s="575"/>
    </row>
    <row r="63" spans="1:16">
      <c r="A63" s="78">
        <v>1967</v>
      </c>
      <c r="B63" s="457">
        <f>avgfiinc!BC56</f>
        <v>20101.418137585475</v>
      </c>
      <c r="C63" s="345">
        <f>avgfiinc!BD56</f>
        <v>18076.619668462004</v>
      </c>
      <c r="D63" s="380">
        <f>avgfiinc!BE56</f>
        <v>22949.418676697798</v>
      </c>
      <c r="E63" s="560">
        <f>avgfiinc!BF56</f>
        <v>29724.954763563117</v>
      </c>
      <c r="F63" s="560">
        <f>avgfiinc!BG56</f>
        <v>8766.3535306760768</v>
      </c>
      <c r="G63" s="73">
        <f>avgfiinc!BH56</f>
        <v>30467.594870230994</v>
      </c>
      <c r="H63" s="570">
        <f>B63*0.9/'TD5'!B63</f>
        <v>0.67798320949077606</v>
      </c>
      <c r="I63" s="581">
        <f>C63*0.9/'TD5'!B63</f>
        <v>0.60969054698944092</v>
      </c>
      <c r="J63" s="587">
        <f>D63*0.9/'TD5'!C63</f>
        <v>0.70684488862752926</v>
      </c>
      <c r="K63" s="580">
        <f>E63*0.9/'TD5'!D63</f>
        <v>0.67635773122310638</v>
      </c>
      <c r="L63" s="587">
        <f>F63*0.9/'TD5'!E63</f>
        <v>0.54761554300785065</v>
      </c>
      <c r="M63" s="588">
        <f>G63*0.9/'TD5'!F63</f>
        <v>0.6520564705133437</v>
      </c>
      <c r="P63" s="575"/>
    </row>
    <row r="64" spans="1:16">
      <c r="A64" s="78">
        <v>1968</v>
      </c>
      <c r="B64" s="457">
        <f>avgfiinc!BC57</f>
        <v>20888.241008734167</v>
      </c>
      <c r="C64" s="345">
        <f>avgfiinc!BD57</f>
        <v>18799.087835641181</v>
      </c>
      <c r="D64" s="380">
        <f>avgfiinc!BE57</f>
        <v>23724.584069057655</v>
      </c>
      <c r="E64" s="560">
        <f>avgfiinc!BF57</f>
        <v>30550.442113819281</v>
      </c>
      <c r="F64" s="560">
        <f>avgfiinc!BG57</f>
        <v>9300.2806250194844</v>
      </c>
      <c r="G64" s="73">
        <f>avgfiinc!BH57</f>
        <v>31874.698797918161</v>
      </c>
      <c r="H64" s="570">
        <f>B64*0.9/'TD5'!B64</f>
        <v>0.67764383926987659</v>
      </c>
      <c r="I64" s="581">
        <f>C64*0.9/'TD5'!B64</f>
        <v>0.60986877977848053</v>
      </c>
      <c r="J64" s="587">
        <f>D64*0.9/'TD5'!C64</f>
        <v>0.7059356775134803</v>
      </c>
      <c r="K64" s="580">
        <f>E64*0.9/'TD5'!D64</f>
        <v>0.67438672110438347</v>
      </c>
      <c r="L64" s="587">
        <f>F64*0.9/'TD5'!E64</f>
        <v>0.55260574445128441</v>
      </c>
      <c r="M64" s="588">
        <f>G64*0.9/'TD5'!F64</f>
        <v>0.65229641273617744</v>
      </c>
      <c r="P64" s="575"/>
    </row>
    <row r="65" spans="1:16">
      <c r="A65" s="83">
        <v>1969</v>
      </c>
      <c r="B65" s="458">
        <f>avgfiinc!BC58</f>
        <v>21377.64858252585</v>
      </c>
      <c r="C65" s="346">
        <f>avgfiinc!BD58</f>
        <v>19177.33142558685</v>
      </c>
      <c r="D65" s="381">
        <f>avgfiinc!BE58</f>
        <v>24291.689825819733</v>
      </c>
      <c r="E65" s="562">
        <f>avgfiinc!BF58</f>
        <v>31288.11657285185</v>
      </c>
      <c r="F65" s="562">
        <f>avgfiinc!BG58</f>
        <v>9514.3858061230148</v>
      </c>
      <c r="G65" s="79">
        <f>avgfiinc!BH58</f>
        <v>32764.736256746142</v>
      </c>
      <c r="H65" s="571">
        <f>B65*0.9/'TD5'!B65</f>
        <v>0.68610939476639032</v>
      </c>
      <c r="I65" s="582">
        <f>C65*0.9/'TD5'!B65</f>
        <v>0.6154908575117588</v>
      </c>
      <c r="J65" s="589">
        <f>D65*0.9/'TD5'!C65</f>
        <v>0.71352813160046924</v>
      </c>
      <c r="K65" s="583">
        <f>E65*0.9/'TD5'!D65</f>
        <v>0.67964750807732355</v>
      </c>
      <c r="L65" s="589">
        <f>F65*0.9/'TD5'!E65</f>
        <v>0.56260381545871496</v>
      </c>
      <c r="M65" s="590">
        <f>G65*0.9/'TD5'!F65</f>
        <v>0.66095322091132391</v>
      </c>
      <c r="P65" s="575"/>
    </row>
    <row r="66" spans="1:16">
      <c r="A66" s="78">
        <v>1970</v>
      </c>
      <c r="B66" s="457">
        <f>avgfiinc!BC59</f>
        <v>20928.811986908411</v>
      </c>
      <c r="C66" s="345">
        <f>avgfiinc!BD59</f>
        <v>18721.527327493146</v>
      </c>
      <c r="D66" s="380">
        <f>avgfiinc!BE59</f>
        <v>23853.593934664699</v>
      </c>
      <c r="E66" s="560">
        <f>avgfiinc!BF59</f>
        <v>30603.287614045646</v>
      </c>
      <c r="F66" s="560">
        <f>avgfiinc!BG59</f>
        <v>9147.5161337446516</v>
      </c>
      <c r="G66" s="73">
        <f>avgfiinc!BH59</f>
        <v>32143.567577099649</v>
      </c>
      <c r="H66" s="570">
        <f>B66*0.9/'TD5'!B66</f>
        <v>0.6907616185490042</v>
      </c>
      <c r="I66" s="581">
        <f>C66*0.9/'TD5'!B66</f>
        <v>0.61790953669697046</v>
      </c>
      <c r="J66" s="587">
        <f>D66*0.9/'TD5'!C66</f>
        <v>0.71774408349301666</v>
      </c>
      <c r="K66" s="580">
        <f>E66*0.9/'TD5'!D66</f>
        <v>0.68155902693979431</v>
      </c>
      <c r="L66" s="587">
        <f>F66*0.9/'TD5'!E66</f>
        <v>0.56731872609816492</v>
      </c>
      <c r="M66" s="588">
        <f>G66*0.9/'TD5'!F66</f>
        <v>0.6652308099437505</v>
      </c>
      <c r="P66" s="575"/>
    </row>
    <row r="67" spans="1:16">
      <c r="A67" s="78">
        <v>1971</v>
      </c>
      <c r="B67" s="457">
        <f>avgfiinc!BC60</f>
        <v>20757.755474473201</v>
      </c>
      <c r="C67" s="345">
        <f>avgfiinc!BD60</f>
        <v>18573.204126568133</v>
      </c>
      <c r="D67" s="380">
        <f>avgfiinc!BE60</f>
        <v>23678.11494723396</v>
      </c>
      <c r="E67" s="560">
        <f>avgfiinc!BF60</f>
        <v>30303.046431978339</v>
      </c>
      <c r="F67" s="560">
        <f>avgfiinc!BG60</f>
        <v>9154.5559252862258</v>
      </c>
      <c r="G67" s="73">
        <f>avgfiinc!BH60</f>
        <v>31881.723751208388</v>
      </c>
      <c r="H67" s="570">
        <f>B67*0.9/'TD5'!B67</f>
        <v>0.68760811357060458</v>
      </c>
      <c r="I67" s="581">
        <f>C67*0.9/'TD5'!B67</f>
        <v>0.61524406471289705</v>
      </c>
      <c r="J67" s="587">
        <f>D67*0.9/'TD5'!C67</f>
        <v>0.71510355951613747</v>
      </c>
      <c r="K67" s="580">
        <f>E67*0.9/'TD5'!D67</f>
        <v>0.67899119126377627</v>
      </c>
      <c r="L67" s="587">
        <f>F67*0.9/'TD5'!E67</f>
        <v>0.56601480854442332</v>
      </c>
      <c r="M67" s="588">
        <f>G67*0.9/'TD5'!F67</f>
        <v>0.66206304711522534</v>
      </c>
      <c r="P67" s="575"/>
    </row>
    <row r="68" spans="1:16">
      <c r="A68" s="78">
        <v>1972</v>
      </c>
      <c r="B68" s="457">
        <f>avgfiinc!BC61</f>
        <v>21628.99900942346</v>
      </c>
      <c r="C68" s="345">
        <f>avgfiinc!BD61</f>
        <v>19404.51127565619</v>
      </c>
      <c r="D68" s="380">
        <f>avgfiinc!BE61</f>
        <v>24614.639554147536</v>
      </c>
      <c r="E68" s="560">
        <f>avgfiinc!BF61</f>
        <v>31402.490648775478</v>
      </c>
      <c r="F68" s="560">
        <f>avgfiinc!BG61</f>
        <v>9881.2002147060757</v>
      </c>
      <c r="G68" s="73">
        <f>avgfiinc!BH61</f>
        <v>33165.708115265239</v>
      </c>
      <c r="H68" s="570">
        <f>B68*0.9/'TD5'!B68</f>
        <v>0.68672831870208018</v>
      </c>
      <c r="I68" s="581">
        <f>C68*0.9/'TD5'!B68</f>
        <v>0.61610005149850622</v>
      </c>
      <c r="J68" s="587">
        <f>D68*0.9/'TD5'!C68</f>
        <v>0.71428141564683756</v>
      </c>
      <c r="K68" s="580">
        <f>E68*0.9/'TD5'!D68</f>
        <v>0.67868318971886765</v>
      </c>
      <c r="L68" s="587">
        <f>F68*0.9/'TD5'!E68</f>
        <v>0.57018604430777486</v>
      </c>
      <c r="M68" s="588">
        <f>G68*0.9/'TD5'!F68</f>
        <v>0.66179220746562373</v>
      </c>
      <c r="P68" s="575"/>
    </row>
    <row r="69" spans="1:16">
      <c r="A69" s="78">
        <v>1973</v>
      </c>
      <c r="B69" s="457">
        <f>avgfiinc!BC62</f>
        <v>22270.931129805911</v>
      </c>
      <c r="C69" s="345">
        <f>avgfiinc!BD62</f>
        <v>19984.001021575037</v>
      </c>
      <c r="D69" s="380">
        <f>avgfiinc!BE62</f>
        <v>25422.690285478278</v>
      </c>
      <c r="E69" s="560">
        <f>avgfiinc!BF62</f>
        <v>32473.052822836726</v>
      </c>
      <c r="F69" s="560">
        <f>avgfiinc!BG62</f>
        <v>10181.36208827536</v>
      </c>
      <c r="G69" s="73">
        <f>avgfiinc!BH62</f>
        <v>34034.801045381704</v>
      </c>
      <c r="H69" s="570">
        <f>B69*0.9/'TD5'!B69</f>
        <v>0.6884831538227445</v>
      </c>
      <c r="I69" s="581">
        <f>C69*0.9/'TD5'!B69</f>
        <v>0.617785038673901</v>
      </c>
      <c r="J69" s="587">
        <f>D69*0.9/'TD5'!C69</f>
        <v>0.71630227707464655</v>
      </c>
      <c r="K69" s="580">
        <f>E69*0.9/'TD5'!D69</f>
        <v>0.67906364008013043</v>
      </c>
      <c r="L69" s="587">
        <f>F69*0.9/'TD5'!E69</f>
        <v>0.57690672465469106</v>
      </c>
      <c r="M69" s="588">
        <f>G69*0.9/'TD5'!F69</f>
        <v>0.66305234002720681</v>
      </c>
      <c r="P69" s="575"/>
    </row>
    <row r="70" spans="1:16">
      <c r="A70" s="78">
        <v>1974</v>
      </c>
      <c r="B70" s="457">
        <f>avgfiinc!BC63</f>
        <v>22025.000015419922</v>
      </c>
      <c r="C70" s="345">
        <f>avgfiinc!BD63</f>
        <v>19759.203480918932</v>
      </c>
      <c r="D70" s="380">
        <f>avgfiinc!BE63</f>
        <v>25173.982254928076</v>
      </c>
      <c r="E70" s="560">
        <f>avgfiinc!BF63</f>
        <v>31921.219924860852</v>
      </c>
      <c r="F70" s="560">
        <f>avgfiinc!BG63</f>
        <v>10249.588030688865</v>
      </c>
      <c r="G70" s="73">
        <f>avgfiinc!BH63</f>
        <v>33502.449663663887</v>
      </c>
      <c r="H70" s="570">
        <f>B70*0.9/'TD5'!B70</f>
        <v>0.68940532332726445</v>
      </c>
      <c r="I70" s="581">
        <f>C70*0.9/'TD5'!B70</f>
        <v>0.61848354392350313</v>
      </c>
      <c r="J70" s="587">
        <f>D70*0.9/'TD5'!C70</f>
        <v>0.71633991634507754</v>
      </c>
      <c r="K70" s="580">
        <f>E70*0.9/'TD5'!D70</f>
        <v>0.67663404892937251</v>
      </c>
      <c r="L70" s="587">
        <f>F70*0.9/'TD5'!E70</f>
        <v>0.58586762445247575</v>
      </c>
      <c r="M70" s="588">
        <f>G70*0.9/'TD5'!F70</f>
        <v>0.66322848689469538</v>
      </c>
      <c r="P70" s="575"/>
    </row>
    <row r="71" spans="1:16">
      <c r="A71" s="78">
        <v>1975</v>
      </c>
      <c r="B71" s="457">
        <f>avgfiinc!BC64</f>
        <v>20948.324804696302</v>
      </c>
      <c r="C71" s="345">
        <f>avgfiinc!BD64</f>
        <v>18805.780008338494</v>
      </c>
      <c r="D71" s="380">
        <f>avgfiinc!BE64</f>
        <v>23696.989354764119</v>
      </c>
      <c r="E71" s="560">
        <f>avgfiinc!BF64</f>
        <v>29680.87997585192</v>
      </c>
      <c r="F71" s="560">
        <f>avgfiinc!BG64</f>
        <v>10233.306785200437</v>
      </c>
      <c r="G71" s="73">
        <f>avgfiinc!BH64</f>
        <v>31766.463658722419</v>
      </c>
      <c r="H71" s="570">
        <f>B71*0.9/'TD5'!B71</f>
        <v>0.68928143413381804</v>
      </c>
      <c r="I71" s="581">
        <f>C71*0.9/'TD5'!B71</f>
        <v>0.61878336979225423</v>
      </c>
      <c r="J71" s="587">
        <f>D71*0.9/'TD5'!C71</f>
        <v>0.71449065962349312</v>
      </c>
      <c r="K71" s="580">
        <f>E71*0.9/'TD5'!D71</f>
        <v>0.67354781317476398</v>
      </c>
      <c r="L71" s="587">
        <f>F71*0.9/'TD5'!E71</f>
        <v>0.59340534631678576</v>
      </c>
      <c r="M71" s="588">
        <f>G71*0.9/'TD5'!F71</f>
        <v>0.66238059970714847</v>
      </c>
      <c r="P71" s="575"/>
    </row>
    <row r="72" spans="1:16">
      <c r="A72" s="78">
        <v>1976</v>
      </c>
      <c r="B72" s="457">
        <f>avgfiinc!BC65</f>
        <v>21742.822480152452</v>
      </c>
      <c r="C72" s="345">
        <f>avgfiinc!BD65</f>
        <v>19556.513029567213</v>
      </c>
      <c r="D72" s="380">
        <f>avgfiinc!BE65</f>
        <v>24586.466414212267</v>
      </c>
      <c r="E72" s="560">
        <f>avgfiinc!BF65</f>
        <v>30550.203991652739</v>
      </c>
      <c r="F72" s="560">
        <f>avgfiinc!BG65</f>
        <v>10986.325757439352</v>
      </c>
      <c r="G72" s="73">
        <f>avgfiinc!BH65</f>
        <v>32831.91340705027</v>
      </c>
      <c r="H72" s="570">
        <f>B72*0.9/'TD5'!B72</f>
        <v>0.68969926245887336</v>
      </c>
      <c r="I72" s="581">
        <f>C72*0.9/'TD5'!B72</f>
        <v>0.62034782398063726</v>
      </c>
      <c r="J72" s="587">
        <f>D72*0.9/'TD5'!C72</f>
        <v>0.71428370664247609</v>
      </c>
      <c r="K72" s="580">
        <f>E72*0.9/'TD5'!D72</f>
        <v>0.67251842689455543</v>
      </c>
      <c r="L72" s="587">
        <f>F72*0.9/'TD5'!E72</f>
        <v>0.60104651258455988</v>
      </c>
      <c r="M72" s="588">
        <f>G72*0.9/'TD5'!F72</f>
        <v>0.6624475478454882</v>
      </c>
      <c r="P72" s="575"/>
    </row>
    <row r="73" spans="1:16">
      <c r="A73" s="78">
        <v>1977</v>
      </c>
      <c r="B73" s="457">
        <f>avgfiinc!BC66</f>
        <v>22230.616642476496</v>
      </c>
      <c r="C73" s="345">
        <f>avgfiinc!BD66</f>
        <v>20047.007002199789</v>
      </c>
      <c r="D73" s="380">
        <f>avgfiinc!BE66</f>
        <v>25084.564081722416</v>
      </c>
      <c r="E73" s="560">
        <f>avgfiinc!BF66</f>
        <v>31009.50908402136</v>
      </c>
      <c r="F73" s="560">
        <f>avgfiinc!BG66</f>
        <v>11513.159308889704</v>
      </c>
      <c r="G73" s="73">
        <f>avgfiinc!BH66</f>
        <v>33396.891534467046</v>
      </c>
      <c r="H73" s="570">
        <f>B73*0.9/'TD5'!B73</f>
        <v>0.68973638119270231</v>
      </c>
      <c r="I73" s="581">
        <f>C73*0.9/'TD5'!B73</f>
        <v>0.62198679801900891</v>
      </c>
      <c r="J73" s="587">
        <f>D73*0.9/'TD5'!C73</f>
        <v>0.71394387679728044</v>
      </c>
      <c r="K73" s="580">
        <f>E73*0.9/'TD5'!D73</f>
        <v>0.67182443159804006</v>
      </c>
      <c r="L73" s="587">
        <f>F73*0.9/'TD5'!E73</f>
        <v>0.60677235823389697</v>
      </c>
      <c r="M73" s="588">
        <f>G73*0.9/'TD5'!F73</f>
        <v>0.66200582830420274</v>
      </c>
      <c r="P73" s="575"/>
    </row>
    <row r="74" spans="1:16">
      <c r="A74" s="78">
        <v>1978</v>
      </c>
      <c r="B74" s="457">
        <f>avgfiinc!BC67</f>
        <v>22795.532907656507</v>
      </c>
      <c r="C74" s="345">
        <f>avgfiinc!BD67</f>
        <v>20637.137186732332</v>
      </c>
      <c r="D74" s="380">
        <f>avgfiinc!BE67</f>
        <v>25860.436705572738</v>
      </c>
      <c r="E74" s="560">
        <f>avgfiinc!BF67</f>
        <v>31607.650892150774</v>
      </c>
      <c r="F74" s="560">
        <f>avgfiinc!BG67</f>
        <v>12049.171745452149</v>
      </c>
      <c r="G74" s="73">
        <f>avgfiinc!BH67</f>
        <v>34090.306319805393</v>
      </c>
      <c r="H74" s="570">
        <f>B74*0.9/'TD5'!B74</f>
        <v>0.68795837089908574</v>
      </c>
      <c r="I74" s="581">
        <f>C74*0.9/'TD5'!B74</f>
        <v>0.62281901180018906</v>
      </c>
      <c r="J74" s="587">
        <f>D74*0.9/'TD5'!C74</f>
        <v>0.71268261422075863</v>
      </c>
      <c r="K74" s="580">
        <f>E74*0.9/'TD5'!D74</f>
        <v>0.66976080988343867</v>
      </c>
      <c r="L74" s="587">
        <f>F74*0.9/'TD5'!E74</f>
        <v>0.61057407285153065</v>
      </c>
      <c r="M74" s="588">
        <f>G74*0.9/'TD5'!F74</f>
        <v>0.65996187589643185</v>
      </c>
      <c r="P74" s="575"/>
    </row>
    <row r="75" spans="1:16">
      <c r="A75" s="83">
        <v>1979</v>
      </c>
      <c r="B75" s="458">
        <f>avgfiinc!BC68</f>
        <v>23257.273756335595</v>
      </c>
      <c r="C75" s="346">
        <f>avgfiinc!BD68</f>
        <v>21136.146189216372</v>
      </c>
      <c r="D75" s="381">
        <f>avgfiinc!BE68</f>
        <v>26281.816833096716</v>
      </c>
      <c r="E75" s="562">
        <f>avgfiinc!BF68</f>
        <v>31515.053981621902</v>
      </c>
      <c r="F75" s="562">
        <f>avgfiinc!BG68</f>
        <v>12746.073829429837</v>
      </c>
      <c r="G75" s="79">
        <f>avgfiinc!BH68</f>
        <v>34668.490684644166</v>
      </c>
      <c r="H75" s="572">
        <f>B75*0.9/'TD5'!B75</f>
        <v>0.68226692080497742</v>
      </c>
      <c r="I75" s="583">
        <f>C75*0.9/'TD5'!B75</f>
        <v>0.62004229426383972</v>
      </c>
      <c r="J75" s="589">
        <f>D75*0.9/'TD5'!C75</f>
        <v>0.70857411623001088</v>
      </c>
      <c r="K75" s="583">
        <f>E75*0.9/'TD5'!D75</f>
        <v>0.66336074471473683</v>
      </c>
      <c r="L75" s="589">
        <f>F75*0.9/'TD5'!E75</f>
        <v>0.60947898030281067</v>
      </c>
      <c r="M75" s="590">
        <f>G75*0.9/'TD5'!F75</f>
        <v>0.65495026111602783</v>
      </c>
      <c r="P75" s="575"/>
    </row>
    <row r="76" spans="1:16">
      <c r="A76" s="78">
        <v>1980</v>
      </c>
      <c r="B76" s="457">
        <f>avgfiinc!BC69</f>
        <v>22884.060972134754</v>
      </c>
      <c r="C76" s="345">
        <f>avgfiinc!BD69</f>
        <v>20819.139983735204</v>
      </c>
      <c r="D76" s="380">
        <f>avgfiinc!BE69</f>
        <v>25753.419775758433</v>
      </c>
      <c r="E76" s="560">
        <f>avgfiinc!BF69</f>
        <v>30884.109923793629</v>
      </c>
      <c r="F76" s="560">
        <f>avgfiinc!BG69</f>
        <v>12825.747358310193</v>
      </c>
      <c r="G76" s="73">
        <f>avgfiinc!BH69</f>
        <v>34063.518823030499</v>
      </c>
      <c r="H76" s="569">
        <f>B76*0.9/'TD5'!B76</f>
        <v>0.67776763439178456</v>
      </c>
      <c r="I76" s="580">
        <f>C76*0.9/'TD5'!B76</f>
        <v>0.61660993099212658</v>
      </c>
      <c r="J76" s="587">
        <f>D76*0.9/'TD5'!C76</f>
        <v>0.70374497771263123</v>
      </c>
      <c r="K76" s="580">
        <f>E76*0.9/'TD5'!D76</f>
        <v>0.65808090567588806</v>
      </c>
      <c r="L76" s="587">
        <f>F76*0.9/'TD5'!E76</f>
        <v>0.60879972577095043</v>
      </c>
      <c r="M76" s="588">
        <f>G76*0.9/'TD5'!F76</f>
        <v>0.65082857012748718</v>
      </c>
      <c r="P76" s="575"/>
    </row>
    <row r="77" spans="1:16">
      <c r="A77" s="78">
        <v>1981</v>
      </c>
      <c r="B77" s="457">
        <f>avgfiinc!BC70</f>
        <v>22647.572353270698</v>
      </c>
      <c r="C77" s="345">
        <f>avgfiinc!BD70</f>
        <v>20553.98638050411</v>
      </c>
      <c r="D77" s="380">
        <f>avgfiinc!BE70</f>
        <v>25318.671044802853</v>
      </c>
      <c r="E77" s="560">
        <f>avgfiinc!BF70</f>
        <v>30269.014416178885</v>
      </c>
      <c r="F77" s="560">
        <f>avgfiinc!BG70</f>
        <v>12821.039236999142</v>
      </c>
      <c r="G77" s="73">
        <f>avgfiinc!BH70</f>
        <v>33720.514039102891</v>
      </c>
      <c r="H77" s="569">
        <f>B77*0.9/'TD5'!B77</f>
        <v>0.67756903171539307</v>
      </c>
      <c r="I77" s="580">
        <f>C77*0.9/'TD5'!B77</f>
        <v>0.61493322253227234</v>
      </c>
      <c r="J77" s="587">
        <f>D77*0.9/'TD5'!C77</f>
        <v>0.70320776104927074</v>
      </c>
      <c r="K77" s="580">
        <f>E77*0.9/'TD5'!D77</f>
        <v>0.65633076429367065</v>
      </c>
      <c r="L77" s="587">
        <f>F77*0.9/'TD5'!E77</f>
        <v>0.60490056872367848</v>
      </c>
      <c r="M77" s="588">
        <f>G77*0.9/'TD5'!F77</f>
        <v>0.65145036578178406</v>
      </c>
      <c r="P77" s="575"/>
    </row>
    <row r="78" spans="1:16">
      <c r="A78" s="78">
        <v>1982</v>
      </c>
      <c r="B78" s="457">
        <f>avgfiinc!BC71</f>
        <v>21824.185110743674</v>
      </c>
      <c r="C78" s="345">
        <f>avgfiinc!BD71</f>
        <v>19732.27209964452</v>
      </c>
      <c r="D78" s="380">
        <f>avgfiinc!BE71</f>
        <v>24316.185383818334</v>
      </c>
      <c r="E78" s="560">
        <f>avgfiinc!BF71</f>
        <v>28770.29306571979</v>
      </c>
      <c r="F78" s="560">
        <f>avgfiinc!BG71</f>
        <v>12677.458571584784</v>
      </c>
      <c r="G78" s="73">
        <f>avgfiinc!BH71</f>
        <v>32437.728910871516</v>
      </c>
      <c r="H78" s="569">
        <f>B78*0.9/'TD5'!B78</f>
        <v>0.6659398376941682</v>
      </c>
      <c r="I78" s="580">
        <f>C78*0.9/'TD5'!B78</f>
        <v>0.60210752487182617</v>
      </c>
      <c r="J78" s="587">
        <f>D78*0.9/'TD5'!C78</f>
        <v>0.69214671850204479</v>
      </c>
      <c r="K78" s="580">
        <f>E78*0.9/'TD5'!D78</f>
        <v>0.64060238003730774</v>
      </c>
      <c r="L78" s="587">
        <f>F78*0.9/'TD5'!E78</f>
        <v>0.59457319974899303</v>
      </c>
      <c r="M78" s="588">
        <f>G78*0.9/'TD5'!F78</f>
        <v>0.63975057005882252</v>
      </c>
      <c r="P78" s="575"/>
    </row>
    <row r="79" spans="1:16">
      <c r="A79" s="78">
        <v>1983</v>
      </c>
      <c r="B79" s="457">
        <f>avgfiinc!BC72</f>
        <v>21599.368759567667</v>
      </c>
      <c r="C79" s="345">
        <f>avgfiinc!BD72</f>
        <v>19579.365010921356</v>
      </c>
      <c r="D79" s="380">
        <f>avgfiinc!BE72</f>
        <v>24021.819323437878</v>
      </c>
      <c r="E79" s="560">
        <f>avgfiinc!BF72</f>
        <v>28031.040732172994</v>
      </c>
      <c r="F79" s="560">
        <f>avgfiinc!BG72</f>
        <v>12991.511057627489</v>
      </c>
      <c r="G79" s="73">
        <f>avgfiinc!BH72</f>
        <v>32006.06379976793</v>
      </c>
      <c r="H79" s="569">
        <f>B79*0.9/'TD5'!B79</f>
        <v>0.65548527240753174</v>
      </c>
      <c r="I79" s="580">
        <f>C79*0.9/'TD5'!B79</f>
        <v>0.59418335556983959</v>
      </c>
      <c r="J79" s="587">
        <f>D79*0.9/'TD5'!C79</f>
        <v>0.68096920847892761</v>
      </c>
      <c r="K79" s="580">
        <f>E79*0.9/'TD5'!D79</f>
        <v>0.62850821018218983</v>
      </c>
      <c r="L79" s="587">
        <f>F79*0.9/'TD5'!E79</f>
        <v>0.59236660599708546</v>
      </c>
      <c r="M79" s="588">
        <f>G79*0.9/'TD5'!F79</f>
        <v>0.62911462783813477</v>
      </c>
      <c r="P79" s="575"/>
    </row>
    <row r="80" spans="1:16">
      <c r="A80" s="78">
        <v>1984</v>
      </c>
      <c r="B80" s="457">
        <f>avgfiinc!BC73</f>
        <v>22347.235998227261</v>
      </c>
      <c r="C80" s="345">
        <f>avgfiinc!BD73</f>
        <v>20293.97220468595</v>
      </c>
      <c r="D80" s="380">
        <f>avgfiinc!BE73</f>
        <v>24816.70626365854</v>
      </c>
      <c r="E80" s="560">
        <f>avgfiinc!BF73</f>
        <v>28829.718853067792</v>
      </c>
      <c r="F80" s="560">
        <f>avgfiinc!BG73</f>
        <v>13564.969807167407</v>
      </c>
      <c r="G80" s="73">
        <f>avgfiinc!BH73</f>
        <v>33047.904693538068</v>
      </c>
      <c r="H80" s="569">
        <f>B80*0.9/'TD5'!B80</f>
        <v>0.65327554941177357</v>
      </c>
      <c r="I80" s="580">
        <f>C80*0.9/'TD5'!B80</f>
        <v>0.59325259923934925</v>
      </c>
      <c r="J80" s="587">
        <f>D80*0.9/'TD5'!C80</f>
        <v>0.67895880341529846</v>
      </c>
      <c r="K80" s="580">
        <f>E80*0.9/'TD5'!D80</f>
        <v>0.62711057066917419</v>
      </c>
      <c r="L80" s="587">
        <f>F80*0.9/'TD5'!E80</f>
        <v>0.59003645181655884</v>
      </c>
      <c r="M80" s="588">
        <f>G80*0.9/'TD5'!F80</f>
        <v>0.62671777606010437</v>
      </c>
      <c r="P80" s="575"/>
    </row>
    <row r="81" spans="1:16">
      <c r="A81" s="78">
        <v>1985</v>
      </c>
      <c r="B81" s="457">
        <f>avgfiinc!BC74</f>
        <v>22782.148256186578</v>
      </c>
      <c r="C81" s="345">
        <f>avgfiinc!BD74</f>
        <v>20750.287751355674</v>
      </c>
      <c r="D81" s="380">
        <f>avgfiinc!BE74</f>
        <v>25267.967743064561</v>
      </c>
      <c r="E81" s="560">
        <f>avgfiinc!BF74</f>
        <v>29474.674416649701</v>
      </c>
      <c r="F81" s="560">
        <f>avgfiinc!BG74</f>
        <v>13854.530455801891</v>
      </c>
      <c r="G81" s="73">
        <f>avgfiinc!BH74</f>
        <v>33565.218496881098</v>
      </c>
      <c r="H81" s="569">
        <f>B81*0.9/'TD5'!B81</f>
        <v>0.64629855751991283</v>
      </c>
      <c r="I81" s="580">
        <f>C81*0.9/'TD5'!B81</f>
        <v>0.5886574387550354</v>
      </c>
      <c r="J81" s="587">
        <f>D81*0.9/'TD5'!C81</f>
        <v>0.67284899950027466</v>
      </c>
      <c r="K81" s="580">
        <f>E81*0.9/'TD5'!D81</f>
        <v>0.62254160642623912</v>
      </c>
      <c r="L81" s="587">
        <f>F81*0.9/'TD5'!E81</f>
        <v>0.58409094810485851</v>
      </c>
      <c r="M81" s="588">
        <f>G81*0.9/'TD5'!F81</f>
        <v>0.61923527717590332</v>
      </c>
      <c r="P81" s="575"/>
    </row>
    <row r="82" spans="1:16">
      <c r="A82" s="78">
        <v>1986</v>
      </c>
      <c r="B82" s="457">
        <f>avgfiinc!BC75</f>
        <v>23226.886045180403</v>
      </c>
      <c r="C82" s="345">
        <f>avgfiinc!BD75</f>
        <v>21297.575710508212</v>
      </c>
      <c r="D82" s="380">
        <f>avgfiinc!BE75</f>
        <v>25865.637925682844</v>
      </c>
      <c r="E82" s="560">
        <f>avgfiinc!BF75</f>
        <v>29794.477595273678</v>
      </c>
      <c r="F82" s="560">
        <f>avgfiinc!BG75</f>
        <v>14615.806288898486</v>
      </c>
      <c r="G82" s="73">
        <f>avgfiinc!BH75</f>
        <v>34050.39532948647</v>
      </c>
      <c r="H82" s="569">
        <f>B82*0.9/'TD5'!B82</f>
        <v>0.61951398849487294</v>
      </c>
      <c r="I82" s="580">
        <f>C82*0.9/'TD5'!B82</f>
        <v>0.56805488467216492</v>
      </c>
      <c r="J82" s="587">
        <f>D82*0.9/'TD5'!C82</f>
        <v>0.64822977781295787</v>
      </c>
      <c r="K82" s="580">
        <f>E82*0.9/'TD5'!D82</f>
        <v>0.59987279772758484</v>
      </c>
      <c r="L82" s="587">
        <f>F82*0.9/'TD5'!E82</f>
        <v>0.56192597746849082</v>
      </c>
      <c r="M82" s="588">
        <f>G82*0.9/'TD5'!F82</f>
        <v>0.59296852350234985</v>
      </c>
      <c r="P82" s="575"/>
    </row>
    <row r="83" spans="1:16">
      <c r="A83" s="78">
        <v>1987</v>
      </c>
      <c r="B83" s="457">
        <f>avgfiinc!BC76</f>
        <v>23481.576141148602</v>
      </c>
      <c r="C83" s="345">
        <f>avgfiinc!BD76</f>
        <v>21539.732272977806</v>
      </c>
      <c r="D83" s="380">
        <f>avgfiinc!BE76</f>
        <v>26244.815550731673</v>
      </c>
      <c r="E83" s="560">
        <f>avgfiinc!BF76</f>
        <v>29911.741815132238</v>
      </c>
      <c r="F83" s="560">
        <f>avgfiinc!BG76</f>
        <v>14997.769086784059</v>
      </c>
      <c r="G83" s="73">
        <f>avgfiinc!BH76</f>
        <v>34182.537538073695</v>
      </c>
      <c r="H83" s="569">
        <f>B83*0.9/'TD5'!B83</f>
        <v>0.64221146702766418</v>
      </c>
      <c r="I83" s="580">
        <f>C83*0.9/'TD5'!B83</f>
        <v>0.5891028344631194</v>
      </c>
      <c r="J83" s="587">
        <f>D83*0.9/'TD5'!C83</f>
        <v>0.66565808653831482</v>
      </c>
      <c r="K83" s="580">
        <f>E83*0.9/'TD5'!D83</f>
        <v>0.61124524474143971</v>
      </c>
      <c r="L83" s="587">
        <f>F83*0.9/'TD5'!E83</f>
        <v>0.6022283136844635</v>
      </c>
      <c r="M83" s="588">
        <f>G83*0.9/'TD5'!F83</f>
        <v>0.61389574408531189</v>
      </c>
      <c r="P83" s="575"/>
    </row>
    <row r="84" spans="1:16">
      <c r="A84" s="78">
        <v>1988</v>
      </c>
      <c r="B84" s="457">
        <f>avgfiinc!BC77</f>
        <v>23880.186940555421</v>
      </c>
      <c r="C84" s="345">
        <f>avgfiinc!BD77</f>
        <v>22041.77148155282</v>
      </c>
      <c r="D84" s="380">
        <f>avgfiinc!BE77</f>
        <v>26763.598479897315</v>
      </c>
      <c r="E84" s="560">
        <f>avgfiinc!BF77</f>
        <v>30201.624777067369</v>
      </c>
      <c r="F84" s="560">
        <f>avgfiinc!BG77</f>
        <v>15561.75733278689</v>
      </c>
      <c r="G84" s="73">
        <f>avgfiinc!BH77</f>
        <v>34471.149440788984</v>
      </c>
      <c r="H84" s="569">
        <f>B84*0.9/'TD5'!B84</f>
        <v>0.61823245882987965</v>
      </c>
      <c r="I84" s="580">
        <f>C84*0.9/'TD5'!B84</f>
        <v>0.57063785195350625</v>
      </c>
      <c r="J84" s="587">
        <f>D84*0.9/'TD5'!C84</f>
        <v>0.64272367954254161</v>
      </c>
      <c r="K84" s="580">
        <f>E84*0.9/'TD5'!D84</f>
        <v>0.58710113167762756</v>
      </c>
      <c r="L84" s="587">
        <f>F84*0.9/'TD5'!E84</f>
        <v>0.58705011010169983</v>
      </c>
      <c r="M84" s="588">
        <f>G84*0.9/'TD5'!F84</f>
        <v>0.58974957466125488</v>
      </c>
      <c r="P84" s="575"/>
    </row>
    <row r="85" spans="1:16">
      <c r="A85" s="83">
        <v>1989</v>
      </c>
      <c r="B85" s="458">
        <f>avgfiinc!BC78</f>
        <v>24163.631794770576</v>
      </c>
      <c r="C85" s="346">
        <f>avgfiinc!BD78</f>
        <v>22345.323766927177</v>
      </c>
      <c r="D85" s="381">
        <f>avgfiinc!BE78</f>
        <v>27011.964069755926</v>
      </c>
      <c r="E85" s="562">
        <f>avgfiinc!BF78</f>
        <v>30111.382458867352</v>
      </c>
      <c r="F85" s="562">
        <f>avgfiinc!BG78</f>
        <v>16106.904573024229</v>
      </c>
      <c r="G85" s="79">
        <f>avgfiinc!BH78</f>
        <v>34538.159156704096</v>
      </c>
      <c r="H85" s="572">
        <f>B85*0.9/'TD5'!B85</f>
        <v>0.6246616542339325</v>
      </c>
      <c r="I85" s="583">
        <f>C85*0.9/'TD5'!B85</f>
        <v>0.57765600085258473</v>
      </c>
      <c r="J85" s="589">
        <f>D85*0.9/'TD5'!C85</f>
        <v>0.64820340275764465</v>
      </c>
      <c r="K85" s="583">
        <f>E85*0.9/'TD5'!D85</f>
        <v>0.59212514758110046</v>
      </c>
      <c r="L85" s="589">
        <f>F85*0.9/'TD5'!E85</f>
        <v>0.59399083256721497</v>
      </c>
      <c r="M85" s="590">
        <f>G85*0.9/'TD5'!F85</f>
        <v>0.5947554111480714</v>
      </c>
      <c r="P85" s="575"/>
    </row>
    <row r="86" spans="1:16">
      <c r="A86" s="78">
        <v>1990</v>
      </c>
      <c r="B86" s="457">
        <f>avgfiinc!BC79</f>
        <v>24057.130587553758</v>
      </c>
      <c r="C86" s="345">
        <f>avgfiinc!BD79</f>
        <v>22290.427471763578</v>
      </c>
      <c r="D86" s="380">
        <f>avgfiinc!BE79</f>
        <v>26908.79460322452</v>
      </c>
      <c r="E86" s="560">
        <f>avgfiinc!BF79</f>
        <v>29634.662867711289</v>
      </c>
      <c r="F86" s="560">
        <f>avgfiinc!BG79</f>
        <v>16374.833229238318</v>
      </c>
      <c r="G86" s="73">
        <f>avgfiinc!BH79</f>
        <v>34136.415162321442</v>
      </c>
      <c r="H86" s="569">
        <f>B86*0.9/'TD5'!B86</f>
        <v>0.6259465217590332</v>
      </c>
      <c r="I86" s="580">
        <f>C86*0.9/'TD5'!B86</f>
        <v>0.57997837662696827</v>
      </c>
      <c r="J86" s="587">
        <f>D86*0.9/'TD5'!C86</f>
        <v>0.64800301194190968</v>
      </c>
      <c r="K86" s="580">
        <f>E86*0.9/'TD5'!D86</f>
        <v>0.58998018503189087</v>
      </c>
      <c r="L86" s="587">
        <f>F86*0.9/'TD5'!E86</f>
        <v>0.6016077697277068</v>
      </c>
      <c r="M86" s="588">
        <f>G86*0.9/'TD5'!F86</f>
        <v>0.59527084231376648</v>
      </c>
      <c r="P86" s="575"/>
    </row>
    <row r="87" spans="1:16">
      <c r="A87" s="78">
        <v>1991</v>
      </c>
      <c r="B87" s="457">
        <f>avgfiinc!BC80</f>
        <v>23427.42810052415</v>
      </c>
      <c r="C87" s="345">
        <f>avgfiinc!BD80</f>
        <v>21664.038662360326</v>
      </c>
      <c r="D87" s="380">
        <f>avgfiinc!BE80</f>
        <v>26245.344233484549</v>
      </c>
      <c r="E87" s="560">
        <f>avgfiinc!BF80</f>
        <v>28565.690181848007</v>
      </c>
      <c r="F87" s="560">
        <f>avgfiinc!BG80</f>
        <v>16104.210102541716</v>
      </c>
      <c r="G87" s="73">
        <f>avgfiinc!BH80</f>
        <v>33316.071346583187</v>
      </c>
      <c r="H87" s="569">
        <f>B87*0.9/'TD5'!B87</f>
        <v>0.62990269064903259</v>
      </c>
      <c r="I87" s="580">
        <f>C87*0.9/'TD5'!B87</f>
        <v>0.5824897289276123</v>
      </c>
      <c r="J87" s="587">
        <f>D87*0.9/'TD5'!C87</f>
        <v>0.65129819512367249</v>
      </c>
      <c r="K87" s="580">
        <f>E87*0.9/'TD5'!D87</f>
        <v>0.59057947993278503</v>
      </c>
      <c r="L87" s="587">
        <f>F87*0.9/'TD5'!E87</f>
        <v>0.60620039701461792</v>
      </c>
      <c r="M87" s="588">
        <f>G87*0.9/'TD5'!F87</f>
        <v>0.59909167885780323</v>
      </c>
      <c r="P87" s="575"/>
    </row>
    <row r="88" spans="1:16">
      <c r="A88" s="78">
        <v>1992</v>
      </c>
      <c r="B88" s="457">
        <f>avgfiinc!BC81</f>
        <v>23106.90102556298</v>
      </c>
      <c r="C88" s="345">
        <f>avgfiinc!BD81</f>
        <v>21378.731842781588</v>
      </c>
      <c r="D88" s="380">
        <f>avgfiinc!BE81</f>
        <v>26021.800821181663</v>
      </c>
      <c r="E88" s="560">
        <f>avgfiinc!BF81</f>
        <v>28061.410355088836</v>
      </c>
      <c r="F88" s="560">
        <f>avgfiinc!BG81</f>
        <v>16034.821978120968</v>
      </c>
      <c r="G88" s="73">
        <f>avgfiinc!BH81</f>
        <v>32856.383185761479</v>
      </c>
      <c r="H88" s="569">
        <f>B88*0.9/'TD5'!B88</f>
        <v>0.6155669391155244</v>
      </c>
      <c r="I88" s="580">
        <f>C88*0.9/'TD5'!B88</f>
        <v>0.56952857971191417</v>
      </c>
      <c r="J88" s="587">
        <f>D88*0.9/'TD5'!C88</f>
        <v>0.63708469271659851</v>
      </c>
      <c r="K88" s="580">
        <f>E88*0.9/'TD5'!D88</f>
        <v>0.57386782765388478</v>
      </c>
      <c r="L88" s="587">
        <f>F88*0.9/'TD5'!E88</f>
        <v>0.59729760885238636</v>
      </c>
      <c r="M88" s="588">
        <f>G88*0.9/'TD5'!F88</f>
        <v>0.58511230349540722</v>
      </c>
      <c r="P88" s="575"/>
    </row>
    <row r="89" spans="1:16">
      <c r="A89" s="78">
        <v>1993</v>
      </c>
      <c r="B89" s="457">
        <f>avgfiinc!BC82</f>
        <v>22919.446792457635</v>
      </c>
      <c r="C89" s="345">
        <f>avgfiinc!BD82</f>
        <v>21043.191907726952</v>
      </c>
      <c r="D89" s="380">
        <f>avgfiinc!BE82</f>
        <v>26031.5397060059</v>
      </c>
      <c r="E89" s="560">
        <f>avgfiinc!BF82</f>
        <v>28041.044363342091</v>
      </c>
      <c r="F89" s="560">
        <f>avgfiinc!BG82</f>
        <v>15591.072552224381</v>
      </c>
      <c r="G89" s="73">
        <f>avgfiinc!BH82</f>
        <v>32548.170619550165</v>
      </c>
      <c r="H89" s="569">
        <f>B89*0.9/'TD5'!B89</f>
        <v>0.617155522108078</v>
      </c>
      <c r="I89" s="580">
        <f>C89*0.9/'TD5'!B89</f>
        <v>0.56663331389427196</v>
      </c>
      <c r="J89" s="587">
        <f>D89*0.9/'TD5'!C89</f>
        <v>0.6403968632221223</v>
      </c>
      <c r="K89" s="580">
        <f>E89*0.9/'TD5'!D89</f>
        <v>0.57361778616905212</v>
      </c>
      <c r="L89" s="587">
        <f>F89*0.9/'TD5'!E89</f>
        <v>0.59491720795631409</v>
      </c>
      <c r="M89" s="588">
        <f>G89*0.9/'TD5'!F89</f>
        <v>0.58591538667678844</v>
      </c>
      <c r="P89" s="575"/>
    </row>
    <row r="90" spans="1:16">
      <c r="A90" s="78">
        <v>1994</v>
      </c>
      <c r="B90" s="457">
        <f>avgfiinc!BC83</f>
        <v>23257.908546294664</v>
      </c>
      <c r="C90" s="345">
        <f>avgfiinc!BD83</f>
        <v>21300.740507692593</v>
      </c>
      <c r="D90" s="380">
        <f>avgfiinc!BE83</f>
        <v>26497.532657588228</v>
      </c>
      <c r="E90" s="560">
        <f>avgfiinc!BF83</f>
        <v>28478.657457891746</v>
      </c>
      <c r="F90" s="560">
        <f>avgfiinc!BG83</f>
        <v>15683.340746769574</v>
      </c>
      <c r="G90" s="73">
        <f>avgfiinc!BH83</f>
        <v>33007.677429121497</v>
      </c>
      <c r="H90" s="569">
        <f>B90*0.9/'TD5'!B90</f>
        <v>0.61719197034835804</v>
      </c>
      <c r="I90" s="580">
        <f>C90*0.9/'TD5'!B90</f>
        <v>0.56525486707687378</v>
      </c>
      <c r="J90" s="587">
        <f>D90*0.9/'TD5'!C90</f>
        <v>0.64119055867195118</v>
      </c>
      <c r="K90" s="580">
        <f>E90*0.9/'TD5'!D90</f>
        <v>0.57473102211952209</v>
      </c>
      <c r="L90" s="587">
        <f>F90*0.9/'TD5'!E90</f>
        <v>0.58987772464752197</v>
      </c>
      <c r="M90" s="588">
        <f>G90*0.9/'TD5'!F90</f>
        <v>0.58570802211761475</v>
      </c>
      <c r="P90" s="575"/>
    </row>
    <row r="91" spans="1:16">
      <c r="A91" s="78">
        <v>1995</v>
      </c>
      <c r="B91" s="457">
        <f>avgfiinc!BC84</f>
        <v>23774.776388539209</v>
      </c>
      <c r="C91" s="345">
        <f>avgfiinc!BD84</f>
        <v>21982.254299396533</v>
      </c>
      <c r="D91" s="380">
        <f>avgfiinc!BE84</f>
        <v>26930.534735478246</v>
      </c>
      <c r="E91" s="560">
        <f>avgfiinc!BF84</f>
        <v>28983.687478958316</v>
      </c>
      <c r="F91" s="560">
        <f>avgfiinc!BG84</f>
        <v>16425.382963397686</v>
      </c>
      <c r="G91" s="73">
        <f>avgfiinc!BH84</f>
        <v>33728.677490823233</v>
      </c>
      <c r="H91" s="569">
        <f>B91*0.9/'TD5'!B91</f>
        <v>0.60920673608779907</v>
      </c>
      <c r="I91" s="580">
        <f>C91*0.9/'TD5'!B91</f>
        <v>0.56327500939369202</v>
      </c>
      <c r="J91" s="587">
        <f>D91*0.9/'TD5'!C91</f>
        <v>0.63213610649108876</v>
      </c>
      <c r="K91" s="580">
        <f>E91*0.9/'TD5'!D91</f>
        <v>0.56952208280563354</v>
      </c>
      <c r="L91" s="587">
        <f>F91*0.9/'TD5'!E91</f>
        <v>0.58643898367881786</v>
      </c>
      <c r="M91" s="588">
        <f>G91*0.9/'TD5'!F91</f>
        <v>0.57735607028007518</v>
      </c>
      <c r="P91" s="575"/>
    </row>
    <row r="92" spans="1:16">
      <c r="A92" s="78">
        <v>1996</v>
      </c>
      <c r="B92" s="457">
        <f>avgfiinc!BC85</f>
        <v>24348.920215587274</v>
      </c>
      <c r="C92" s="345">
        <f>avgfiinc!BD85</f>
        <v>22594.776709369926</v>
      </c>
      <c r="D92" s="380">
        <f>avgfiinc!BE85</f>
        <v>27495.682547611061</v>
      </c>
      <c r="E92" s="560">
        <f>avgfiinc!BF85</f>
        <v>29677.163065769884</v>
      </c>
      <c r="F92" s="560">
        <f>avgfiinc!BG85</f>
        <v>16975.036907282993</v>
      </c>
      <c r="G92" s="73">
        <f>avgfiinc!BH85</f>
        <v>34497.454429453574</v>
      </c>
      <c r="H92" s="569">
        <f>B92*0.9/'TD5'!B92</f>
        <v>0.59534242749214172</v>
      </c>
      <c r="I92" s="580">
        <f>C92*0.9/'TD5'!B92</f>
        <v>0.55245280265808117</v>
      </c>
      <c r="J92" s="587">
        <f>D92*0.9/'TD5'!C92</f>
        <v>0.61909079551696777</v>
      </c>
      <c r="K92" s="580">
        <f>E92*0.9/'TD5'!D92</f>
        <v>0.55834448337554932</v>
      </c>
      <c r="L92" s="587">
        <f>F92*0.9/'TD5'!E92</f>
        <v>0.57463639974594105</v>
      </c>
      <c r="M92" s="588">
        <f>G92*0.9/'TD5'!F92</f>
        <v>0.56455224752426136</v>
      </c>
      <c r="P92" s="575"/>
    </row>
    <row r="93" spans="1:16">
      <c r="A93" s="78">
        <v>1997</v>
      </c>
      <c r="B93" s="457">
        <f>avgfiinc!BC86</f>
        <v>25272.676081870661</v>
      </c>
      <c r="C93" s="345">
        <f>avgfiinc!BD86</f>
        <v>23535.102044993539</v>
      </c>
      <c r="D93" s="380">
        <f>avgfiinc!BE86</f>
        <v>28433.465533867995</v>
      </c>
      <c r="E93" s="560">
        <f>avgfiinc!BF86</f>
        <v>30614.169100948366</v>
      </c>
      <c r="F93" s="560">
        <f>avgfiinc!BG86</f>
        <v>17897.599374544276</v>
      </c>
      <c r="G93" s="73">
        <f>avgfiinc!BH86</f>
        <v>35811.401331420544</v>
      </c>
      <c r="H93" s="569">
        <f>B93*0.9/'TD5'!B93</f>
        <v>0.58274832367897023</v>
      </c>
      <c r="I93" s="580">
        <f>C93*0.9/'TD5'!B93</f>
        <v>0.54268258810043335</v>
      </c>
      <c r="J93" s="587">
        <f>D93*0.9/'TD5'!C93</f>
        <v>0.60627415776252758</v>
      </c>
      <c r="K93" s="580">
        <f>E93*0.9/'TD5'!D93</f>
        <v>0.54644596576690685</v>
      </c>
      <c r="L93" s="587">
        <f>F93*0.9/'TD5'!E93</f>
        <v>0.56503918766975392</v>
      </c>
      <c r="M93" s="588">
        <f>G93*0.9/'TD5'!F93</f>
        <v>0.55302977561950684</v>
      </c>
      <c r="P93" s="575"/>
    </row>
    <row r="94" spans="1:16">
      <c r="A94" s="78">
        <v>1998</v>
      </c>
      <c r="B94" s="457">
        <f>avgfiinc!BC87</f>
        <v>26406.478967282263</v>
      </c>
      <c r="C94" s="345">
        <f>avgfiinc!BD87</f>
        <v>24626.544748190518</v>
      </c>
      <c r="D94" s="380">
        <f>avgfiinc!BE87</f>
        <v>29583.880601103574</v>
      </c>
      <c r="E94" s="560">
        <f>avgfiinc!BF87</f>
        <v>31931.99848497425</v>
      </c>
      <c r="F94" s="560">
        <f>avgfiinc!BG87</f>
        <v>18764.315033608444</v>
      </c>
      <c r="G94" s="73">
        <f>avgfiinc!BH87</f>
        <v>37399.319749439099</v>
      </c>
      <c r="H94" s="569">
        <f>B94*0.9/'TD5'!B94</f>
        <v>0.57338818907737721</v>
      </c>
      <c r="I94" s="580">
        <f>C94*0.9/'TD5'!B94</f>
        <v>0.53473883867263805</v>
      </c>
      <c r="J94" s="587">
        <f>D94*0.9/'TD5'!C94</f>
        <v>0.59660547971725475</v>
      </c>
      <c r="K94" s="580">
        <f>E94*0.9/'TD5'!D94</f>
        <v>0.53837588429450989</v>
      </c>
      <c r="L94" s="587">
        <f>F94*0.9/'TD5'!E94</f>
        <v>0.55529758334159851</v>
      </c>
      <c r="M94" s="588">
        <f>G94*0.9/'TD5'!F94</f>
        <v>0.54430413246154796</v>
      </c>
      <c r="P94" s="575"/>
    </row>
    <row r="95" spans="1:16">
      <c r="A95" s="83">
        <v>1999</v>
      </c>
      <c r="B95" s="458">
        <f>avgfiinc!BC88</f>
        <v>27200.699525432083</v>
      </c>
      <c r="C95" s="346">
        <f>avgfiinc!BD88</f>
        <v>25371.827183468387</v>
      </c>
      <c r="D95" s="381">
        <f>avgfiinc!BE88</f>
        <v>30418.171282314786</v>
      </c>
      <c r="E95" s="562">
        <f>avgfiinc!BF88</f>
        <v>33092.564433037776</v>
      </c>
      <c r="F95" s="562">
        <f>avgfiinc!BG88</f>
        <v>19258.310342134224</v>
      </c>
      <c r="G95" s="79">
        <f>avgfiinc!BH88</f>
        <v>38589.426489468999</v>
      </c>
      <c r="H95" s="572">
        <f>B95*0.9/'TD5'!B95</f>
        <v>0.56292319297790527</v>
      </c>
      <c r="I95" s="583">
        <f>C95*0.9/'TD5'!B95</f>
        <v>0.525074362754822</v>
      </c>
      <c r="J95" s="589">
        <f>D95*0.9/'TD5'!C95</f>
        <v>0.58466655015945435</v>
      </c>
      <c r="K95" s="583">
        <f>E95*0.9/'TD5'!D95</f>
        <v>0.5276641845703125</v>
      </c>
      <c r="L95" s="589">
        <f>F95*0.9/'TD5'!E95</f>
        <v>0.54891356825828541</v>
      </c>
      <c r="M95" s="590">
        <f>G95*0.9/'TD5'!F95</f>
        <v>0.53438788652420044</v>
      </c>
      <c r="P95" s="575"/>
    </row>
    <row r="96" spans="1:16">
      <c r="A96" s="88">
        <v>2000</v>
      </c>
      <c r="B96" s="459">
        <f>avgfiinc!BC89</f>
        <v>27843.090120792109</v>
      </c>
      <c r="C96" s="347">
        <f>avgfiinc!BD89</f>
        <v>26036.061151304715</v>
      </c>
      <c r="D96" s="383">
        <f>avgfiinc!BE89</f>
        <v>31049.719445153973</v>
      </c>
      <c r="E96" s="564">
        <f>avgfiinc!BF89</f>
        <v>33616.921429232098</v>
      </c>
      <c r="F96" s="564">
        <f>avgfiinc!BG89</f>
        <v>19981.158793216917</v>
      </c>
      <c r="G96" s="85">
        <f>avgfiinc!BH89</f>
        <v>39344.987568432509</v>
      </c>
      <c r="H96" s="573">
        <f>B96*0.9/'TD5'!B96</f>
        <v>0.55094563961029042</v>
      </c>
      <c r="I96" s="584">
        <f>C96*0.9/'TD5'!B96</f>
        <v>0.51518902182579018</v>
      </c>
      <c r="J96" s="591">
        <f>D96*0.9/'TD5'!C96</f>
        <v>0.57153379917144786</v>
      </c>
      <c r="K96" s="584">
        <f>E96*0.9/'TD5'!D96</f>
        <v>0.514970362186432</v>
      </c>
      <c r="L96" s="591">
        <f>F96*0.9/'TD5'!E96</f>
        <v>0.54072120785713196</v>
      </c>
      <c r="M96" s="592">
        <f>G96*0.9/'TD5'!F96</f>
        <v>0.5228915810585022</v>
      </c>
      <c r="P96" s="575"/>
    </row>
    <row r="97" spans="1:16">
      <c r="A97" s="78">
        <v>2001</v>
      </c>
      <c r="B97" s="457">
        <f>avgfiinc!BC90</f>
        <v>27397.054417402171</v>
      </c>
      <c r="C97" s="345">
        <f>avgfiinc!BD90</f>
        <v>25530.78220319092</v>
      </c>
      <c r="D97" s="380">
        <f>avgfiinc!BE90</f>
        <v>30715.318955415951</v>
      </c>
      <c r="E97" s="560">
        <f>avgfiinc!BF90</f>
        <v>32847.552799274818</v>
      </c>
      <c r="F97" s="560">
        <f>avgfiinc!BG90</f>
        <v>19686.16757217524</v>
      </c>
      <c r="G97" s="73">
        <f>avgfiinc!BH90</f>
        <v>38375.875631263661</v>
      </c>
      <c r="H97" s="569">
        <f>B97*0.9/'TD5'!B97</f>
        <v>0.57842043042182922</v>
      </c>
      <c r="I97" s="580">
        <f>C97*0.9/'TD5'!B97</f>
        <v>0.53901875019073497</v>
      </c>
      <c r="J97" s="587">
        <f>D97*0.9/'TD5'!C97</f>
        <v>0.59964737296104442</v>
      </c>
      <c r="K97" s="580">
        <f>E97*0.9/'TD5'!D97</f>
        <v>0.53853788971900951</v>
      </c>
      <c r="L97" s="587">
        <f>F97*0.9/'TD5'!E97</f>
        <v>0.56587374210357655</v>
      </c>
      <c r="M97" s="588">
        <f>G97*0.9/'TD5'!F97</f>
        <v>0.54821431636810303</v>
      </c>
      <c r="P97" s="575"/>
    </row>
    <row r="98" spans="1:16">
      <c r="A98" s="78">
        <v>2002</v>
      </c>
      <c r="B98" s="457">
        <f>avgfiinc!BC91</f>
        <v>26533.065627632692</v>
      </c>
      <c r="C98" s="345">
        <f>avgfiinc!BD91</f>
        <v>24683.711686889194</v>
      </c>
      <c r="D98" s="380">
        <f>avgfiinc!BE91</f>
        <v>29875.538553790466</v>
      </c>
      <c r="E98" s="560">
        <f>avgfiinc!BF91</f>
        <v>31625.034436751605</v>
      </c>
      <c r="F98" s="560">
        <f>avgfiinc!BG91</f>
        <v>19147.514319941158</v>
      </c>
      <c r="G98" s="73">
        <f>avgfiinc!BH91</f>
        <v>36880.526834380391</v>
      </c>
      <c r="H98" s="569">
        <f>B98*0.9/'TD5'!B98</f>
        <v>0.58818006515502941</v>
      </c>
      <c r="I98" s="580">
        <f>C98*0.9/'TD5'!B98</f>
        <v>0.54718393087387085</v>
      </c>
      <c r="J98" s="587">
        <f>D98*0.9/'TD5'!C98</f>
        <v>0.61010178923606861</v>
      </c>
      <c r="K98" s="580">
        <f>E98*0.9/'TD5'!D98</f>
        <v>0.54694643616676331</v>
      </c>
      <c r="L98" s="587">
        <f>F98*0.9/'TD5'!E98</f>
        <v>0.57250294089317333</v>
      </c>
      <c r="M98" s="588">
        <f>G98*0.9/'TD5'!F98</f>
        <v>0.55674257874488819</v>
      </c>
      <c r="P98" s="575"/>
    </row>
    <row r="99" spans="1:16">
      <c r="A99" s="78">
        <v>2003</v>
      </c>
      <c r="B99" s="457">
        <f>avgfiinc!BC92</f>
        <v>26192.143634787197</v>
      </c>
      <c r="C99" s="345">
        <f>avgfiinc!BD92</f>
        <v>24341.501790097445</v>
      </c>
      <c r="D99" s="380">
        <f>avgfiinc!BE92</f>
        <v>29497.057720813438</v>
      </c>
      <c r="E99" s="560">
        <f>avgfiinc!BF92</f>
        <v>30887.987606077284</v>
      </c>
      <c r="F99" s="560">
        <f>avgfiinc!BG92</f>
        <v>19057.106826272127</v>
      </c>
      <c r="G99" s="73">
        <f>avgfiinc!BH92</f>
        <v>36215.939644184436</v>
      </c>
      <c r="H99" s="569">
        <f>B99*0.9/'TD5'!B99</f>
        <v>0.58176985383033741</v>
      </c>
      <c r="I99" s="580">
        <f>C99*0.9/'TD5'!B99</f>
        <v>0.54066410660743702</v>
      </c>
      <c r="J99" s="587">
        <f>D99*0.9/'TD5'!C99</f>
        <v>0.60444280505180359</v>
      </c>
      <c r="K99" s="580">
        <f>E99*0.9/'TD5'!D99</f>
        <v>0.53944385051727306</v>
      </c>
      <c r="L99" s="587">
        <f>F99*0.9/'TD5'!E99</f>
        <v>0.56497108936309814</v>
      </c>
      <c r="M99" s="588">
        <f>G99*0.9/'TD5'!F99</f>
        <v>0.54928252100944519</v>
      </c>
      <c r="P99" s="575"/>
    </row>
    <row r="100" spans="1:16">
      <c r="A100" s="78">
        <v>2004</v>
      </c>
      <c r="B100" s="457">
        <f>avgfiinc!BC93</f>
        <v>26693.969890015109</v>
      </c>
      <c r="C100" s="345">
        <f>avgfiinc!BD93</f>
        <v>24856.255017064461</v>
      </c>
      <c r="D100" s="380">
        <f>avgfiinc!BE93</f>
        <v>29926.135408817125</v>
      </c>
      <c r="E100" s="560">
        <f>avgfiinc!BF93</f>
        <v>31437.881552137795</v>
      </c>
      <c r="F100" s="560">
        <f>avgfiinc!BG93</f>
        <v>19541.364671862433</v>
      </c>
      <c r="G100" s="73">
        <f>avgfiinc!BH93</f>
        <v>36752.216451232693</v>
      </c>
      <c r="H100" s="569">
        <f>B100*0.9/'TD5'!B100</f>
        <v>0.5625464916229248</v>
      </c>
      <c r="I100" s="580">
        <f>C100*0.9/'TD5'!B100</f>
        <v>0.52381864190101624</v>
      </c>
      <c r="J100" s="587">
        <f>D100*0.9/'TD5'!C100</f>
        <v>0.58651554584503163</v>
      </c>
      <c r="K100" s="580">
        <f>E100*0.9/'TD5'!D100</f>
        <v>0.52186828851699818</v>
      </c>
      <c r="L100" s="587">
        <f>F100*0.9/'TD5'!E100</f>
        <v>0.54773795604705811</v>
      </c>
      <c r="M100" s="588">
        <f>G100*0.9/'TD5'!F100</f>
        <v>0.53051164746284496</v>
      </c>
      <c r="P100" s="575"/>
    </row>
    <row r="101" spans="1:16">
      <c r="A101" s="78">
        <v>2005</v>
      </c>
      <c r="B101" s="457">
        <f>avgfiinc!BC94</f>
        <v>27054.788944994671</v>
      </c>
      <c r="C101" s="345">
        <f>avgfiinc!BD94</f>
        <v>25264.827712024577</v>
      </c>
      <c r="D101" s="380">
        <f>avgfiinc!BE94</f>
        <v>30140.004708942633</v>
      </c>
      <c r="E101" s="560">
        <f>avgfiinc!BF94</f>
        <v>31794.442890725662</v>
      </c>
      <c r="F101" s="560">
        <f>avgfiinc!BG94</f>
        <v>19982.837743069133</v>
      </c>
      <c r="G101" s="73">
        <f>avgfiinc!BH94</f>
        <v>37116.534499661226</v>
      </c>
      <c r="H101" s="569">
        <f>B101*0.9/'TD5'!B101</f>
        <v>0.54291442036628723</v>
      </c>
      <c r="I101" s="580">
        <f>C101*0.9/'TD5'!B101</f>
        <v>0.50699487328529358</v>
      </c>
      <c r="J101" s="587">
        <f>D101*0.9/'TD5'!C101</f>
        <v>0.56697139143943787</v>
      </c>
      <c r="K101" s="580">
        <f>E101*0.9/'TD5'!D101</f>
        <v>0.50342562794685364</v>
      </c>
      <c r="L101" s="587">
        <f>F101*0.9/'TD5'!E101</f>
        <v>0.53193339705467224</v>
      </c>
      <c r="M101" s="588">
        <f>G101*0.9/'TD5'!F101</f>
        <v>0.5110546350479126</v>
      </c>
      <c r="P101" s="575"/>
    </row>
    <row r="102" spans="1:16">
      <c r="A102" s="78">
        <v>2006</v>
      </c>
      <c r="B102" s="457">
        <f>avgfiinc!BC95</f>
        <v>27552.631193347279</v>
      </c>
      <c r="C102" s="345">
        <f>avgfiinc!BD95</f>
        <v>25772.868498722415</v>
      </c>
      <c r="D102" s="380">
        <f>avgfiinc!BE95</f>
        <v>30500.026029260003</v>
      </c>
      <c r="E102" s="560">
        <f>avgfiinc!BF95</f>
        <v>32280.063381988424</v>
      </c>
      <c r="F102" s="560">
        <f>avgfiinc!BG95</f>
        <v>20498.506034219394</v>
      </c>
      <c r="G102" s="73">
        <f>avgfiinc!BH95</f>
        <v>37592.073429640979</v>
      </c>
      <c r="H102" s="569">
        <f>B102*0.9/'TD5'!B102</f>
        <v>0.53458002209663391</v>
      </c>
      <c r="I102" s="580">
        <f>C102*0.9/'TD5'!B102</f>
        <v>0.50004881620407093</v>
      </c>
      <c r="J102" s="587">
        <f>D102*0.9/'TD5'!C102</f>
        <v>0.55884808301925648</v>
      </c>
      <c r="K102" s="580">
        <f>E102*0.9/'TD5'!D102</f>
        <v>0.49606633186340326</v>
      </c>
      <c r="L102" s="587">
        <f>F102*0.9/'TD5'!E102</f>
        <v>0.52445602416992188</v>
      </c>
      <c r="M102" s="588">
        <f>G102*0.9/'TD5'!F102</f>
        <v>0.50268203020095825</v>
      </c>
      <c r="P102" s="575"/>
    </row>
    <row r="103" spans="1:16">
      <c r="A103" s="78">
        <v>2007</v>
      </c>
      <c r="B103" s="457">
        <f>avgfiinc!BC96</f>
        <v>28109.811665754631</v>
      </c>
      <c r="C103" s="345">
        <f>avgfiinc!BD96</f>
        <v>26326.923914419349</v>
      </c>
      <c r="D103" s="380">
        <f>avgfiinc!BE96</f>
        <v>30756.731519432033</v>
      </c>
      <c r="E103" s="560">
        <f>avgfiinc!BF96</f>
        <v>32631.961421433865</v>
      </c>
      <c r="F103" s="560">
        <f>avgfiinc!BG96</f>
        <v>21177.326715313735</v>
      </c>
      <c r="G103" s="73">
        <f>avgfiinc!BH96</f>
        <v>38467.202283200844</v>
      </c>
      <c r="H103" s="569">
        <f>B103*0.9/'TD5'!B103</f>
        <v>0.52817070484161377</v>
      </c>
      <c r="I103" s="580">
        <f>C103*0.9/'TD5'!B103</f>
        <v>0.4946710467338562</v>
      </c>
      <c r="J103" s="587">
        <f>D103*0.9/'TD5'!C103</f>
        <v>0.55156493186950684</v>
      </c>
      <c r="K103" s="580">
        <f>E103*0.9/'TD5'!D103</f>
        <v>0.48861145973205566</v>
      </c>
      <c r="L103" s="587">
        <f>F103*0.9/'TD5'!E103</f>
        <v>0.52077403664588928</v>
      </c>
      <c r="M103" s="588">
        <f>G103*0.9/'TD5'!F103</f>
        <v>0.49721306562423706</v>
      </c>
      <c r="P103" s="575"/>
    </row>
    <row r="104" spans="1:16">
      <c r="A104" s="78">
        <v>2008</v>
      </c>
      <c r="B104" s="457">
        <f>avgfiinc!BC97</f>
        <v>27024.747864641835</v>
      </c>
      <c r="C104" s="345">
        <f>avgfiinc!BD97</f>
        <v>25138.782395656312</v>
      </c>
      <c r="D104" s="380">
        <f>avgfiinc!BE97</f>
        <v>29934.861831449944</v>
      </c>
      <c r="E104" s="560">
        <f>avgfiinc!BF97</f>
        <v>31307.410362962088</v>
      </c>
      <c r="F104" s="560">
        <f>avgfiinc!BG97</f>
        <v>20155.667077689788</v>
      </c>
      <c r="G104" s="73">
        <f>avgfiinc!BH97</f>
        <v>36599.122337400877</v>
      </c>
      <c r="H104" s="569">
        <f>B104*0.9/'TD5'!B104</f>
        <v>0.54717785120010387</v>
      </c>
      <c r="I104" s="580">
        <f>C104*0.9/'TD5'!B104</f>
        <v>0.50899216532707225</v>
      </c>
      <c r="J104" s="587">
        <f>D104*0.9/'TD5'!C104</f>
        <v>0.56946167349815369</v>
      </c>
      <c r="K104" s="580">
        <f>E104*0.9/'TD5'!D104</f>
        <v>0.5012432336807251</v>
      </c>
      <c r="L104" s="587">
        <f>F104*0.9/'TD5'!E104</f>
        <v>0.54090777039527893</v>
      </c>
      <c r="M104" s="588">
        <f>G104*0.9/'TD5'!F104</f>
        <v>0.51311382651329052</v>
      </c>
      <c r="P104" s="575"/>
    </row>
    <row r="105" spans="1:16">
      <c r="A105" s="83">
        <v>2009</v>
      </c>
      <c r="B105" s="460">
        <f>avgfiinc!BC98</f>
        <v>25050.602967343584</v>
      </c>
      <c r="C105" s="348">
        <f>avgfiinc!BD98</f>
        <v>23197.520485596378</v>
      </c>
      <c r="D105" s="381">
        <f>avgfiinc!BE98</f>
        <v>27998.67435092829</v>
      </c>
      <c r="E105" s="562">
        <f>avgfiinc!BF98</f>
        <v>28408.256822965195</v>
      </c>
      <c r="F105" s="562">
        <f>avgfiinc!BG98</f>
        <v>18992.875950033387</v>
      </c>
      <c r="G105" s="79">
        <f>avgfiinc!BH98</f>
        <v>34010.200267034001</v>
      </c>
      <c r="H105" s="572">
        <f>B105*0.9/'TD5'!B105</f>
        <v>0.56472173333168019</v>
      </c>
      <c r="I105" s="583">
        <f>C105*0.9/'TD5'!B105</f>
        <v>0.52294725179672241</v>
      </c>
      <c r="J105" s="593">
        <f>D105*0.9/'TD5'!C105</f>
        <v>0.58646476268768311</v>
      </c>
      <c r="K105" s="594">
        <f>E105*0.9/'TD5'!D105</f>
        <v>0.51318740844726574</v>
      </c>
      <c r="L105" s="589">
        <f>F105*0.9/'TD5'!E105</f>
        <v>0.55619347095489502</v>
      </c>
      <c r="M105" s="590">
        <f>G105*0.9/'TD5'!F105</f>
        <v>0.52910670638084412</v>
      </c>
      <c r="P105" s="575"/>
    </row>
    <row r="106" spans="1:16">
      <c r="A106" s="78">
        <v>2010</v>
      </c>
      <c r="B106" s="461">
        <f>avgfiinc!BC99</f>
        <v>25072.615323385366</v>
      </c>
      <c r="C106" s="349">
        <f>avgfiinc!BD99</f>
        <v>23243.000704523787</v>
      </c>
      <c r="D106" s="380">
        <f>avgfiinc!BE99</f>
        <v>27798.428025325655</v>
      </c>
      <c r="E106" s="560">
        <f>avgfiinc!BF99</f>
        <v>28284.619922151003</v>
      </c>
      <c r="F106" s="560">
        <f>avgfiinc!BG99</f>
        <v>19128.565048739503</v>
      </c>
      <c r="G106" s="73">
        <f>avgfiinc!BH99</f>
        <v>33784.806616446243</v>
      </c>
      <c r="H106" s="569">
        <f>B106*0.9/'TD5'!B106</f>
        <v>0.54955962300300587</v>
      </c>
      <c r="I106" s="580">
        <f>C106*0.9/'TD5'!B106</f>
        <v>0.50945681333541859</v>
      </c>
      <c r="J106" s="595">
        <f>D106*0.9/'TD5'!C106</f>
        <v>0.57094791531562794</v>
      </c>
      <c r="K106" s="596">
        <f>E106*0.9/'TD5'!D106</f>
        <v>0.49885678291320801</v>
      </c>
      <c r="L106" s="587">
        <f>F106*0.9/'TD5'!E106</f>
        <v>0.54248374700546265</v>
      </c>
      <c r="M106" s="588">
        <f>G106*0.9/'TD5'!F106</f>
        <v>0.51397040486335754</v>
      </c>
      <c r="P106" s="575"/>
    </row>
    <row r="107" spans="1:16">
      <c r="A107" s="78">
        <v>2011</v>
      </c>
      <c r="B107" s="461">
        <f>avgfiinc!BC100</f>
        <v>25157.193239724129</v>
      </c>
      <c r="C107" s="349">
        <f>avgfiinc!BD100</f>
        <v>23289.0047650741</v>
      </c>
      <c r="D107" s="380">
        <f>avgfiinc!BE100</f>
        <v>27804.463248105483</v>
      </c>
      <c r="E107" s="560">
        <f>avgfiinc!BF100</f>
        <v>28688.724345671853</v>
      </c>
      <c r="F107" s="560">
        <f>avgfiinc!BG100</f>
        <v>18933.187208450057</v>
      </c>
      <c r="G107" s="73">
        <f>avgfiinc!BH100</f>
        <v>33698.453392492425</v>
      </c>
      <c r="H107" s="569">
        <f>B107*0.9/'TD5'!B107</f>
        <v>0.54863354563713085</v>
      </c>
      <c r="I107" s="580">
        <f>C107*0.9/'TD5'!B107</f>
        <v>0.50789168477058422</v>
      </c>
      <c r="J107" s="595">
        <f>D107*0.9/'TD5'!C107</f>
        <v>0.57000154256820679</v>
      </c>
      <c r="K107" s="596">
        <f>E107*0.9/'TD5'!D107</f>
        <v>0.49958252906799316</v>
      </c>
      <c r="L107" s="587">
        <f>F107*0.9/'TD5'!E107</f>
        <v>0.53921091556549083</v>
      </c>
      <c r="M107" s="588">
        <f>G107*0.9/'TD5'!F107</f>
        <v>0.51220172643661499</v>
      </c>
      <c r="P107" s="575"/>
    </row>
    <row r="108" spans="1:16">
      <c r="A108" s="78">
        <v>2012</v>
      </c>
      <c r="B108" s="461">
        <f>avgfiinc!BC101</f>
        <v>25331.210152374824</v>
      </c>
      <c r="C108" s="349">
        <f>avgfiinc!BD101</f>
        <v>23485.38353084098</v>
      </c>
      <c r="D108" s="380">
        <f>avgfiinc!BE101</f>
        <v>28001.992272734788</v>
      </c>
      <c r="E108" s="560">
        <f>avgfiinc!BF101</f>
        <v>29012.451993859962</v>
      </c>
      <c r="F108" s="560">
        <f>avgfiinc!BG101</f>
        <v>19039.198358325135</v>
      </c>
      <c r="G108" s="73">
        <f>avgfiinc!BH101</f>
        <v>33734.379246591292</v>
      </c>
      <c r="H108" s="569">
        <f>B108*0.9/'TD5'!B108</f>
        <v>0.52199974656105042</v>
      </c>
      <c r="I108" s="580">
        <f>C108*0.9/'TD5'!B108</f>
        <v>0.48396283388137817</v>
      </c>
      <c r="J108" s="595">
        <f>D108*0.9/'TD5'!C108</f>
        <v>0.54692348837852467</v>
      </c>
      <c r="K108" s="596">
        <f>E108*0.9/'TD5'!D108</f>
        <v>0.47643053531646734</v>
      </c>
      <c r="L108" s="587">
        <f>F108*0.9/'TD5'!E108</f>
        <v>0.51339921355247509</v>
      </c>
      <c r="M108" s="588">
        <f>G108*0.9/'TD5'!F108</f>
        <v>0.48669338226318359</v>
      </c>
      <c r="P108" s="575"/>
    </row>
    <row r="109" spans="1:16">
      <c r="A109" s="78">
        <v>2013</v>
      </c>
      <c r="B109" s="461">
        <f>avgfiinc!BC102</f>
        <v>25604.973179143119</v>
      </c>
      <c r="C109" s="349">
        <f>avgfiinc!BD102</f>
        <v>23749.20725685043</v>
      </c>
      <c r="D109" s="380">
        <f>avgfiinc!BE102</f>
        <v>28312.434689827944</v>
      </c>
      <c r="E109" s="560">
        <f>avgfiinc!BF102</f>
        <v>29399.748299496154</v>
      </c>
      <c r="F109" s="560">
        <f>avgfiinc!BG102</f>
        <v>19191.100085347309</v>
      </c>
      <c r="G109" s="73">
        <f>avgfiinc!BH102</f>
        <v>33868.843770456442</v>
      </c>
      <c r="H109" s="569">
        <f>B109*0.9/'TD5'!B109</f>
        <v>0.54365998506546009</v>
      </c>
      <c r="I109" s="580">
        <f>C109*0.9/'TD5'!B109</f>
        <v>0.50425726175308228</v>
      </c>
      <c r="J109" s="595">
        <f>D109*0.9/'TD5'!C109</f>
        <v>0.56632697582244884</v>
      </c>
      <c r="K109" s="596">
        <f>E109*0.9/'TD5'!D109</f>
        <v>0.49799835681915289</v>
      </c>
      <c r="L109" s="587">
        <f>F109*0.9/'TD5'!E109</f>
        <v>0.53226739168167114</v>
      </c>
      <c r="M109" s="588">
        <f>G109*0.9/'TD5'!F109</f>
        <v>0.50607132911682118</v>
      </c>
      <c r="P109" s="575"/>
    </row>
    <row r="110" spans="1:16">
      <c r="A110" s="78">
        <v>2014</v>
      </c>
      <c r="B110" s="461">
        <f>avgfiinc!BC103</f>
        <v>26213.916470433662</v>
      </c>
      <c r="C110" s="349">
        <f>avgfiinc!BD103</f>
        <v>24374.906615435142</v>
      </c>
      <c r="D110" s="380">
        <f>avgfiinc!BE103</f>
        <v>29047.016475804325</v>
      </c>
      <c r="E110" s="560">
        <f>avgfiinc!BF103</f>
        <v>30171.376830097797</v>
      </c>
      <c r="F110" s="560">
        <f>avgfiinc!BG103</f>
        <v>19687.514391621815</v>
      </c>
      <c r="G110" s="73">
        <f>avgfiinc!BH103</f>
        <v>34542.136356792726</v>
      </c>
      <c r="H110" s="569">
        <f>B110*0.9/'TD5'!B110</f>
        <v>0.53141492605209339</v>
      </c>
      <c r="I110" s="580">
        <f>C110*0.9/'TD5'!B110</f>
        <v>0.4941340684890746</v>
      </c>
      <c r="J110" s="595">
        <f>D110*0.9/'TD5'!C110</f>
        <v>0.55576264858245839</v>
      </c>
      <c r="K110" s="596">
        <f>E110*0.9/'TD5'!D110</f>
        <v>0.48791509866714478</v>
      </c>
      <c r="L110" s="587">
        <f>F110*0.9/'TD5'!E110</f>
        <v>0.52093783020973217</v>
      </c>
      <c r="M110" s="588">
        <f>G110*0.9/'TD5'!F110</f>
        <v>0.4942336082458495</v>
      </c>
    </row>
    <row r="111" spans="1:16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6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18"/>
  <sheetViews>
    <sheetView workbookViewId="0">
      <pane xSplit="1" ySplit="8" topLeftCell="B104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759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hidden="1" customHeight="1">
      <c r="A42" s="103">
        <v>1946</v>
      </c>
      <c r="B42" s="454"/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hidden="1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hidden="1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hidden="1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hidden="1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hidden="1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hidden="1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hidden="1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hidden="1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hidden="1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hidden="1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hidden="1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hidden="1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hidden="1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avgfiinc!AW51</f>
        <v>7888.4543105676767</v>
      </c>
      <c r="C58" s="559">
        <f>avgfiinc!AX51</f>
        <v>2749.8791250841737</v>
      </c>
      <c r="D58" s="558">
        <f>avgfiinc!AY51</f>
        <v>10790.218667370504</v>
      </c>
      <c r="E58" s="558">
        <f>avgfiinc!AZ51</f>
        <v>10425.780846462891</v>
      </c>
      <c r="F58" s="558">
        <f>avgfiinc!BA51</f>
        <v>361.85825359434904</v>
      </c>
      <c r="G58" s="559">
        <f>avgfiinc!BB51</f>
        <v>10049.449877255302</v>
      </c>
      <c r="H58" s="568">
        <f>B58*0.5/'TD5'!B58</f>
        <v>0.18348366022109985</v>
      </c>
      <c r="I58" s="579">
        <f>C58*0.5/'TD5'!B58</f>
        <v>6.396156549453734E-2</v>
      </c>
      <c r="J58" s="585">
        <f>D58*0.5/'TD5'!C58</f>
        <v>0.22939145565032959</v>
      </c>
      <c r="K58" s="579">
        <f>E58*0.5/'TD5'!D58</f>
        <v>0.15937250852584839</v>
      </c>
      <c r="L58" s="585">
        <f>F58*0.5/'TD5'!E58</f>
        <v>1.6577363014221191E-2</v>
      </c>
      <c r="M58" s="586">
        <f>G58*0.5/'TD5'!F58</f>
        <v>0.14666324853897095</v>
      </c>
    </row>
    <row r="59" spans="1:13">
      <c r="A59" s="78">
        <v>1963</v>
      </c>
      <c r="B59" s="600">
        <f>avgfiinc!AW52</f>
        <v>8323.8106605920329</v>
      </c>
      <c r="C59" s="561">
        <f>avgfiinc!AX52</f>
        <v>2964.2579010686559</v>
      </c>
      <c r="D59" s="560">
        <f>avgfiinc!AY52</f>
        <v>11377.561314905524</v>
      </c>
      <c r="E59" s="560">
        <f>avgfiinc!AZ52</f>
        <v>11026.345286603446</v>
      </c>
      <c r="F59" s="560">
        <f>avgfiinc!BA52</f>
        <v>401.68325667338371</v>
      </c>
      <c r="G59" s="561">
        <f>avgfiinc!BB52</f>
        <v>10373.555776408552</v>
      </c>
      <c r="H59" s="569">
        <f>B59*0.5/'TD5'!B59</f>
        <v>0.18552145514226029</v>
      </c>
      <c r="I59" s="580">
        <f>C59*0.5/'TD5'!B59</f>
        <v>6.6067509419307849E-2</v>
      </c>
      <c r="J59" s="587">
        <f>D59*0.5/'TD5'!C59</f>
        <v>0.23183109210592834</v>
      </c>
      <c r="K59" s="580">
        <f>E59*0.5/'TD5'!D59</f>
        <v>0.16175279975948229</v>
      </c>
      <c r="L59" s="587">
        <f>F59*0.5/'TD5'!E59</f>
        <v>1.761713251765128E-2</v>
      </c>
      <c r="M59" s="588">
        <f>G59*0.5/'TD5'!F59</f>
        <v>0.14506989577244356</v>
      </c>
    </row>
    <row r="60" spans="1:13">
      <c r="A60" s="78">
        <v>1964</v>
      </c>
      <c r="B60" s="600">
        <f>avgfiinc!AW53</f>
        <v>8759.1670106163911</v>
      </c>
      <c r="C60" s="561">
        <f>avgfiinc!AX53</f>
        <v>3178.6366770531381</v>
      </c>
      <c r="D60" s="560">
        <f>avgfiinc!AY53</f>
        <v>11964.903962440547</v>
      </c>
      <c r="E60" s="560">
        <f>avgfiinc!AZ53</f>
        <v>11626.909726744003</v>
      </c>
      <c r="F60" s="560">
        <f>avgfiinc!BA53</f>
        <v>441.50825975241838</v>
      </c>
      <c r="G60" s="561">
        <f>avgfiinc!BB53</f>
        <v>10697.661675561802</v>
      </c>
      <c r="H60" s="569">
        <f>B60*0.5/'TD5'!B60</f>
        <v>0.18739581108093264</v>
      </c>
      <c r="I60" s="580">
        <f>C60*0.5/'TD5'!B60</f>
        <v>6.8004548549652086E-2</v>
      </c>
      <c r="J60" s="587">
        <f>D60*0.5/'TD5'!C60</f>
        <v>0.23407614231109619</v>
      </c>
      <c r="K60" s="580">
        <f>E60*0.5/'TD5'!D60</f>
        <v>0.16394847631454471</v>
      </c>
      <c r="L60" s="587">
        <f>F60*0.5/'TD5'!E60</f>
        <v>1.8571853637695313E-2</v>
      </c>
      <c r="M60" s="588">
        <f>G60*0.5/'TD5'!F60</f>
        <v>0.14445197582244873</v>
      </c>
    </row>
    <row r="61" spans="1:13">
      <c r="A61" s="78">
        <v>1965</v>
      </c>
      <c r="B61" s="600">
        <f>avgfiinc!AW54</f>
        <v>9376.8980179666778</v>
      </c>
      <c r="C61" s="561">
        <f>avgfiinc!AX54</f>
        <v>3465.1094337028085</v>
      </c>
      <c r="D61" s="560">
        <f>avgfiinc!AY54</f>
        <v>12768.575554268675</v>
      </c>
      <c r="E61" s="560">
        <f>avgfiinc!AZ54</f>
        <v>12523.422606079599</v>
      </c>
      <c r="F61" s="560">
        <f>avgfiinc!BA54</f>
        <v>518.53955588740337</v>
      </c>
      <c r="G61" s="561">
        <f>avgfiinc!BB54</f>
        <v>11355.193146479234</v>
      </c>
      <c r="H61" s="569">
        <f>B61*0.5/'TD5'!B61</f>
        <v>0.19165455258344558</v>
      </c>
      <c r="I61" s="580">
        <f>C61*0.5/'TD5'!B61</f>
        <v>7.0823421231256498E-2</v>
      </c>
      <c r="J61" s="587">
        <f>D61*0.5/'TD5'!C61</f>
        <v>0.23858679898179547</v>
      </c>
      <c r="K61" s="580">
        <f>E61*0.5/'TD5'!D61</f>
        <v>0.16869256847223438</v>
      </c>
      <c r="L61" s="587">
        <f>F61*0.5/'TD5'!E61</f>
        <v>2.0841638674685754E-2</v>
      </c>
      <c r="M61" s="588">
        <f>G61*0.5/'TD5'!F61</f>
        <v>0.14460097562509822</v>
      </c>
    </row>
    <row r="62" spans="1:13">
      <c r="A62" s="78">
        <v>1966</v>
      </c>
      <c r="B62" s="600">
        <f>avgfiinc!AW55</f>
        <v>9994.6290253169645</v>
      </c>
      <c r="C62" s="561">
        <f>avgfiinc!AX55</f>
        <v>3751.5821903524788</v>
      </c>
      <c r="D62" s="560">
        <f>avgfiinc!AY55</f>
        <v>13572.247146096803</v>
      </c>
      <c r="E62" s="560">
        <f>avgfiinc!AZ55</f>
        <v>13419.935485415193</v>
      </c>
      <c r="F62" s="560">
        <f>avgfiinc!BA55</f>
        <v>595.57085202238829</v>
      </c>
      <c r="G62" s="561">
        <f>avgfiinc!BB55</f>
        <v>12012.724617396667</v>
      </c>
      <c r="H62" s="569">
        <f>B62*0.5/'TD5'!B62</f>
        <v>0.19554924964904785</v>
      </c>
      <c r="I62" s="580">
        <f>C62*0.5/'TD5'!B62</f>
        <v>7.3401331901550293E-2</v>
      </c>
      <c r="J62" s="587">
        <f>D62*0.5/'TD5'!C62</f>
        <v>0.2427099347114563</v>
      </c>
      <c r="K62" s="580">
        <f>E62*0.5/'TD5'!D62</f>
        <v>0.17303049564361569</v>
      </c>
      <c r="L62" s="587">
        <f>F62*0.5/'TD5'!E62</f>
        <v>2.2918045520782471E-2</v>
      </c>
      <c r="M62" s="588">
        <f>G62*0.5/'TD5'!F62</f>
        <v>0.14904803037643433</v>
      </c>
    </row>
    <row r="63" spans="1:13">
      <c r="A63" s="78">
        <v>1967</v>
      </c>
      <c r="B63" s="600">
        <f>avgfiinc!AW56</f>
        <v>10506.683618194795</v>
      </c>
      <c r="C63" s="561">
        <f>avgfiinc!AX56</f>
        <v>4371.209498807526</v>
      </c>
      <c r="D63" s="560">
        <f>avgfiinc!AY56</f>
        <v>14161.455516606517</v>
      </c>
      <c r="E63" s="560">
        <f>avgfiinc!AZ56</f>
        <v>13647.716458637487</v>
      </c>
      <c r="F63" s="560">
        <f>avgfiinc!BA56</f>
        <v>972.90328987068631</v>
      </c>
      <c r="G63" s="561">
        <f>avgfiinc!BB56</f>
        <v>12742.379515215503</v>
      </c>
      <c r="H63" s="570">
        <f>B63*0.5/'TD5'!B63</f>
        <v>0.19687265157699585</v>
      </c>
      <c r="I63" s="581">
        <f>C63*0.5/'TD5'!B63</f>
        <v>8.1907063722610488E-2</v>
      </c>
      <c r="J63" s="587">
        <f>D63*0.5/'TD5'!C63</f>
        <v>0.24231919646263123</v>
      </c>
      <c r="K63" s="580">
        <f>E63*0.5/'TD5'!D63</f>
        <v>0.17252130806446075</v>
      </c>
      <c r="L63" s="587">
        <f>F63*0.5/'TD5'!E63</f>
        <v>3.3764004707336426E-2</v>
      </c>
      <c r="M63" s="588">
        <f>G63*0.5/'TD5'!F63</f>
        <v>0.1515043377876282</v>
      </c>
    </row>
    <row r="64" spans="1:13">
      <c r="A64" s="78">
        <v>1968</v>
      </c>
      <c r="B64" s="600">
        <f>avgfiinc!AW57</f>
        <v>10958.390566086306</v>
      </c>
      <c r="C64" s="561">
        <f>avgfiinc!AX57</f>
        <v>4742.1244504015494</v>
      </c>
      <c r="D64" s="560">
        <f>avgfiinc!AY57</f>
        <v>14636.984401584028</v>
      </c>
      <c r="E64" s="560">
        <f>avgfiinc!AZ57</f>
        <v>14057.926310240497</v>
      </c>
      <c r="F64" s="560">
        <f>avgfiinc!BA57</f>
        <v>1146.5864929182355</v>
      </c>
      <c r="G64" s="561">
        <f>avgfiinc!BB57</f>
        <v>13540.911239778427</v>
      </c>
      <c r="H64" s="570">
        <f>B64*0.5/'TD5'!B64</f>
        <v>0.19750308990478516</v>
      </c>
      <c r="I64" s="581">
        <f>C64*0.5/'TD5'!B64</f>
        <v>8.5467316210269928E-2</v>
      </c>
      <c r="J64" s="587">
        <f>D64*0.5/'TD5'!C64</f>
        <v>0.24196114391088486</v>
      </c>
      <c r="K64" s="580">
        <f>E64*0.5/'TD5'!D64</f>
        <v>0.17240119352936745</v>
      </c>
      <c r="L64" s="587">
        <f>F64*0.5/'TD5'!E64</f>
        <v>3.7848934531211846E-2</v>
      </c>
      <c r="M64" s="588">
        <f>G64*0.5/'TD5'!F64</f>
        <v>0.15394808351993561</v>
      </c>
    </row>
    <row r="65" spans="1:13">
      <c r="A65" s="83">
        <v>1969</v>
      </c>
      <c r="B65" s="601">
        <f>avgfiinc!AW58</f>
        <v>11205.362414913328</v>
      </c>
      <c r="C65" s="563">
        <f>avgfiinc!AX58</f>
        <v>4904.0307573332993</v>
      </c>
      <c r="D65" s="562">
        <f>avgfiinc!AY58</f>
        <v>14951.758149794832</v>
      </c>
      <c r="E65" s="562">
        <f>avgfiinc!AZ58</f>
        <v>14399.263227617696</v>
      </c>
      <c r="F65" s="562">
        <f>avgfiinc!BA58</f>
        <v>1199.1140472736272</v>
      </c>
      <c r="G65" s="563">
        <f>avgfiinc!BB58</f>
        <v>14035.772313027897</v>
      </c>
      <c r="H65" s="571">
        <f>B65*0.5/'TD5'!B65</f>
        <v>0.19979602098464966</v>
      </c>
      <c r="I65" s="582">
        <f>C65*0.5/'TD5'!B65</f>
        <v>8.7440798059105859E-2</v>
      </c>
      <c r="J65" s="589">
        <f>D65*0.5/'TD5'!C65</f>
        <v>0.24399062059819698</v>
      </c>
      <c r="K65" s="583">
        <f>E65*0.5/'TD5'!D65</f>
        <v>0.17376890871673825</v>
      </c>
      <c r="L65" s="589">
        <f>F65*0.5/'TD5'!E65</f>
        <v>3.9392169564962387E-2</v>
      </c>
      <c r="M65" s="590">
        <f>G65*0.5/'TD5'!F65</f>
        <v>0.15729968622326851</v>
      </c>
    </row>
    <row r="66" spans="1:13">
      <c r="A66" s="78">
        <v>1970</v>
      </c>
      <c r="B66" s="600">
        <f>avgfiinc!AW59</f>
        <v>10720.328243393273</v>
      </c>
      <c r="C66" s="561">
        <f>avgfiinc!AX59</f>
        <v>4640.8717894062484</v>
      </c>
      <c r="D66" s="560">
        <f>avgfiinc!AY59</f>
        <v>14406.504813334775</v>
      </c>
      <c r="E66" s="560">
        <f>avgfiinc!AZ59</f>
        <v>13804.769817298167</v>
      </c>
      <c r="F66" s="560">
        <f>avgfiinc!BA59</f>
        <v>1028.5340881191362</v>
      </c>
      <c r="G66" s="561">
        <f>avgfiinc!BB59</f>
        <v>13563.731027845848</v>
      </c>
      <c r="H66" s="570">
        <f>B66*0.5/'TD5'!B66</f>
        <v>0.19657088816165924</v>
      </c>
      <c r="I66" s="581">
        <f>C66*0.5/'TD5'!B66</f>
        <v>8.5096301976591349E-2</v>
      </c>
      <c r="J66" s="587">
        <f>D66*0.5/'TD5'!C66</f>
        <v>0.240825196262449</v>
      </c>
      <c r="K66" s="580">
        <f>E66*0.5/'TD5'!D66</f>
        <v>0.17080164724029603</v>
      </c>
      <c r="L66" s="587">
        <f>F66*0.5/'TD5'!E66</f>
        <v>3.5438074730336666E-2</v>
      </c>
      <c r="M66" s="588">
        <f>G66*0.5/'TD5'!F66</f>
        <v>0.15594984311610458</v>
      </c>
    </row>
    <row r="67" spans="1:13">
      <c r="A67" s="78">
        <v>1971</v>
      </c>
      <c r="B67" s="600">
        <f>avgfiinc!AW60</f>
        <v>10386.616972469617</v>
      </c>
      <c r="C67" s="561">
        <f>avgfiinc!AX60</f>
        <v>4508.4177261628283</v>
      </c>
      <c r="D67" s="560">
        <f>avgfiinc!AY60</f>
        <v>14028.394937745516</v>
      </c>
      <c r="E67" s="560">
        <f>avgfiinc!AZ60</f>
        <v>13326.644710563158</v>
      </c>
      <c r="F67" s="560">
        <f>avgfiinc!BA60</f>
        <v>961.17773345115506</v>
      </c>
      <c r="G67" s="561">
        <f>avgfiinc!BB60</f>
        <v>13163.496538481177</v>
      </c>
      <c r="H67" s="570">
        <f>B67*0.5/'TD5'!B67</f>
        <v>0.1911446787416935</v>
      </c>
      <c r="I67" s="581">
        <f>C67*0.5/'TD5'!B67</f>
        <v>8.2968310103751733E-2</v>
      </c>
      <c r="J67" s="587">
        <f>D67*0.5/'TD5'!C67</f>
        <v>0.23537335300352424</v>
      </c>
      <c r="K67" s="580">
        <f>E67*0.5/'TD5'!D67</f>
        <v>0.16589227510849014</v>
      </c>
      <c r="L67" s="587">
        <f>F67*0.5/'TD5'!E67</f>
        <v>3.3015791093930602E-2</v>
      </c>
      <c r="M67" s="588">
        <f>G67*0.5/'TD5'!F67</f>
        <v>0.15186451678164303</v>
      </c>
    </row>
    <row r="68" spans="1:13">
      <c r="A68" s="78">
        <v>1972</v>
      </c>
      <c r="B68" s="600">
        <f>avgfiinc!AW61</f>
        <v>10766.308856798836</v>
      </c>
      <c r="C68" s="561">
        <f>avgfiinc!AX61</f>
        <v>4833.2848384388053</v>
      </c>
      <c r="D68" s="560">
        <f>avgfiinc!AY61</f>
        <v>14526.622217392473</v>
      </c>
      <c r="E68" s="560">
        <f>avgfiinc!AZ61</f>
        <v>13832.753599391835</v>
      </c>
      <c r="F68" s="560">
        <f>avgfiinc!BA61</f>
        <v>1193.3512296267559</v>
      </c>
      <c r="G68" s="561">
        <f>avgfiinc!BB61</f>
        <v>13753.823285678825</v>
      </c>
      <c r="H68" s="570">
        <f>B68*0.5/'TD5'!B68</f>
        <v>0.18990782741457224</v>
      </c>
      <c r="I68" s="581">
        <f>C68*0.5/'TD5'!B68</f>
        <v>8.5254717763746157E-2</v>
      </c>
      <c r="J68" s="587">
        <f>D68*0.5/'TD5'!C68</f>
        <v>0.23418981707072817</v>
      </c>
      <c r="K68" s="580">
        <f>E68*0.5/'TD5'!D68</f>
        <v>0.16608833569625861</v>
      </c>
      <c r="L68" s="587">
        <f>F68*0.5/'TD5'!E68</f>
        <v>3.8256273546721786E-2</v>
      </c>
      <c r="M68" s="588">
        <f>G68*0.5/'TD5'!F68</f>
        <v>0.15246961714001372</v>
      </c>
    </row>
    <row r="69" spans="1:13">
      <c r="A69" s="78">
        <v>1973</v>
      </c>
      <c r="B69" s="600">
        <f>avgfiinc!AW62</f>
        <v>11101.543102299132</v>
      </c>
      <c r="C69" s="561">
        <f>avgfiinc!AX62</f>
        <v>5125.9686096748937</v>
      </c>
      <c r="D69" s="560">
        <f>avgfiinc!AY62</f>
        <v>15086.319400548551</v>
      </c>
      <c r="E69" s="560">
        <f>avgfiinc!AZ62</f>
        <v>14399.414681650316</v>
      </c>
      <c r="F69" s="560">
        <f>avgfiinc!BA62</f>
        <v>1334.3537858319255</v>
      </c>
      <c r="G69" s="561">
        <f>avgfiinc!BB62</f>
        <v>14152.751701572344</v>
      </c>
      <c r="H69" s="570">
        <f>B69*0.5/'TD5'!B69</f>
        <v>0.19066272140480578</v>
      </c>
      <c r="I69" s="581">
        <f>C69*0.5/'TD5'!B69</f>
        <v>8.8035610540828188E-2</v>
      </c>
      <c r="J69" s="587">
        <f>D69*0.5/'TD5'!C69</f>
        <v>0.23614873209589859</v>
      </c>
      <c r="K69" s="580">
        <f>E69*0.5/'TD5'!D69</f>
        <v>0.16728603665615085</v>
      </c>
      <c r="L69" s="587">
        <f>F69*0.5/'TD5'!E69</f>
        <v>4.200473077071365E-2</v>
      </c>
      <c r="M69" s="588">
        <f>G69*0.5/'TD5'!F69</f>
        <v>0.15317679494910408</v>
      </c>
    </row>
    <row r="70" spans="1:13">
      <c r="A70" s="78">
        <v>1974</v>
      </c>
      <c r="B70" s="600">
        <f>avgfiinc!AW63</f>
        <v>10886.548302118372</v>
      </c>
      <c r="C70" s="561">
        <f>avgfiinc!AX63</f>
        <v>5129.1996930693758</v>
      </c>
      <c r="D70" s="560">
        <f>avgfiinc!AY63</f>
        <v>14751.475555551269</v>
      </c>
      <c r="E70" s="560">
        <f>avgfiinc!AZ63</f>
        <v>13915.069034482165</v>
      </c>
      <c r="F70" s="560">
        <f>avgfiinc!BA63</f>
        <v>1392.0432527371015</v>
      </c>
      <c r="G70" s="561">
        <f>avgfiinc!BB63</f>
        <v>13886.418971879591</v>
      </c>
      <c r="H70" s="570">
        <f>B70*0.5/'TD5'!B70</f>
        <v>0.18931124598020685</v>
      </c>
      <c r="I70" s="581">
        <f>C70*0.5/'TD5'!B70</f>
        <v>8.9194036330809454E-2</v>
      </c>
      <c r="J70" s="587">
        <f>D70*0.5/'TD5'!C70</f>
        <v>0.23320088217406013</v>
      </c>
      <c r="K70" s="580">
        <f>E70*0.5/'TD5'!D70</f>
        <v>0.16386538700407985</v>
      </c>
      <c r="L70" s="587">
        <f>F70*0.5/'TD5'!E70</f>
        <v>4.4205195325048401E-2</v>
      </c>
      <c r="M70" s="588">
        <f>G70*0.5/'TD5'!F70</f>
        <v>0.15272297225965306</v>
      </c>
    </row>
    <row r="71" spans="1:13">
      <c r="A71" s="78">
        <v>1975</v>
      </c>
      <c r="B71" s="600">
        <f>avgfiinc!AW64</f>
        <v>10155.202690304201</v>
      </c>
      <c r="C71" s="561">
        <f>avgfiinc!AX64</f>
        <v>4917.3442805259274</v>
      </c>
      <c r="D71" s="560">
        <f>avgfiinc!AY64</f>
        <v>13429.273540993059</v>
      </c>
      <c r="E71" s="560">
        <f>avgfiinc!AZ64</f>
        <v>12448.019618247357</v>
      </c>
      <c r="F71" s="560">
        <f>avgfiinc!BA64</f>
        <v>1493.8217594647415</v>
      </c>
      <c r="G71" s="561">
        <f>avgfiinc!BB64</f>
        <v>13053.494198165861</v>
      </c>
      <c r="H71" s="570">
        <f>B71*0.5/'TD5'!B71</f>
        <v>0.18563650049327407</v>
      </c>
      <c r="I71" s="581">
        <f>C71*0.5/'TD5'!B71</f>
        <v>8.988876064768192E-2</v>
      </c>
      <c r="J71" s="587">
        <f>D71*0.5/'TD5'!C71</f>
        <v>0.22494865315593413</v>
      </c>
      <c r="K71" s="580">
        <f>E71*0.5/'TD5'!D71</f>
        <v>0.15693485725955722</v>
      </c>
      <c r="L71" s="587">
        <f>F71*0.5/'TD5'!E71</f>
        <v>4.8124002073564043E-2</v>
      </c>
      <c r="M71" s="588">
        <f>G71*0.5/'TD5'!F71</f>
        <v>0.15121435066703273</v>
      </c>
    </row>
    <row r="72" spans="1:13">
      <c r="A72" s="78">
        <v>1976</v>
      </c>
      <c r="B72" s="600">
        <f>avgfiinc!AW65</f>
        <v>10545.142352617548</v>
      </c>
      <c r="C72" s="561">
        <f>avgfiinc!AX65</f>
        <v>5301.8183918345958</v>
      </c>
      <c r="D72" s="560">
        <f>avgfiinc!AY65</f>
        <v>13865.659588714878</v>
      </c>
      <c r="E72" s="560">
        <f>avgfiinc!AZ65</f>
        <v>12736.073554979921</v>
      </c>
      <c r="F72" s="560">
        <f>avgfiinc!BA65</f>
        <v>1807.2382331451947</v>
      </c>
      <c r="G72" s="561">
        <f>avgfiinc!BB65</f>
        <v>13580.291555956785</v>
      </c>
      <c r="H72" s="570">
        <f>B72*0.5/'TD5'!B72</f>
        <v>0.1858334044554795</v>
      </c>
      <c r="I72" s="581">
        <f>C72*0.5/'TD5'!B72</f>
        <v>9.3432115813470759E-2</v>
      </c>
      <c r="J72" s="587">
        <f>D72*0.5/'TD5'!C72</f>
        <v>0.22379102025786327</v>
      </c>
      <c r="K72" s="580">
        <f>E72*0.5/'TD5'!D72</f>
        <v>0.15575899181027353</v>
      </c>
      <c r="L72" s="587">
        <f>F72*0.5/'TD5'!E72</f>
        <v>5.4928597473690388E-2</v>
      </c>
      <c r="M72" s="588">
        <f>G72*0.5/'TD5'!F72</f>
        <v>0.15222707127691137</v>
      </c>
    </row>
    <row r="73" spans="1:13">
      <c r="A73" s="78">
        <v>1977</v>
      </c>
      <c r="B73" s="600">
        <f>avgfiinc!AW66</f>
        <v>10804.552060701959</v>
      </c>
      <c r="C73" s="561">
        <f>avgfiinc!AX66</f>
        <v>5635.4279788578306</v>
      </c>
      <c r="D73" s="560">
        <f>avgfiinc!AY66</f>
        <v>14132.538809845717</v>
      </c>
      <c r="E73" s="560">
        <f>avgfiinc!AZ66</f>
        <v>12921.506533918955</v>
      </c>
      <c r="F73" s="560">
        <f>avgfiinc!BA66</f>
        <v>2105.227775146931</v>
      </c>
      <c r="G73" s="561">
        <f>avgfiinc!BB66</f>
        <v>13900.086456910063</v>
      </c>
      <c r="H73" s="570">
        <f>B73*0.5/'TD5'!B73</f>
        <v>0.18623696515805929</v>
      </c>
      <c r="I73" s="581">
        <f>C73*0.5/'TD5'!B73</f>
        <v>9.7137299006277544E-2</v>
      </c>
      <c r="J73" s="587">
        <f>D73*0.5/'TD5'!C73</f>
        <v>0.22346277960727434</v>
      </c>
      <c r="K73" s="580">
        <f>E73*0.5/'TD5'!D73</f>
        <v>0.15552547945891604</v>
      </c>
      <c r="L73" s="587">
        <f>F73*0.5/'TD5'!E73</f>
        <v>6.1639323001998036E-2</v>
      </c>
      <c r="M73" s="588">
        <f>G73*0.5/'TD5'!F73</f>
        <v>0.15307376467973199</v>
      </c>
    </row>
    <row r="74" spans="1:13">
      <c r="A74" s="78">
        <v>1978</v>
      </c>
      <c r="B74" s="600">
        <f>avgfiinc!AW67</f>
        <v>11137.64430378199</v>
      </c>
      <c r="C74" s="561">
        <f>avgfiinc!AX67</f>
        <v>6031.8722459634218</v>
      </c>
      <c r="D74" s="560">
        <f>avgfiinc!AY67</f>
        <v>14660.89511190056</v>
      </c>
      <c r="E74" s="560">
        <f>avgfiinc!AZ67</f>
        <v>13234.551537778219</v>
      </c>
      <c r="F74" s="560">
        <f>avgfiinc!BA67</f>
        <v>2430.266290969163</v>
      </c>
      <c r="G74" s="561">
        <f>avgfiinc!BB67</f>
        <v>14290.97876229744</v>
      </c>
      <c r="H74" s="570">
        <f>B74*0.5/'TD5'!B74</f>
        <v>0.18673823463382178</v>
      </c>
      <c r="I74" s="581">
        <f>C74*0.5/'TD5'!B74</f>
        <v>0.10113280187673723</v>
      </c>
      <c r="J74" s="587">
        <f>D74*0.5/'TD5'!C74</f>
        <v>0.22446482362496312</v>
      </c>
      <c r="K74" s="580">
        <f>E74*0.5/'TD5'!D74</f>
        <v>0.1557988459227353</v>
      </c>
      <c r="L74" s="587">
        <f>F74*0.5/'TD5'!E74</f>
        <v>6.8416762889896163E-2</v>
      </c>
      <c r="M74" s="588">
        <f>G74*0.5/'TD5'!F74</f>
        <v>0.1537012549335515</v>
      </c>
    </row>
    <row r="75" spans="1:13">
      <c r="A75" s="83">
        <v>1979</v>
      </c>
      <c r="B75" s="601">
        <f>avgfiinc!AW68</f>
        <v>11451.883528252178</v>
      </c>
      <c r="C75" s="563">
        <f>avgfiinc!AX68</f>
        <v>6365.5234237681116</v>
      </c>
      <c r="D75" s="562">
        <f>avgfiinc!AY68</f>
        <v>15003.716452973895</v>
      </c>
      <c r="E75" s="562">
        <f>avgfiinc!AZ68</f>
        <v>13149.771730687775</v>
      </c>
      <c r="F75" s="562">
        <f>avgfiinc!BA68</f>
        <v>2746.1599057459766</v>
      </c>
      <c r="G75" s="563">
        <f>avgfiinc!BB68</f>
        <v>14759.817651654839</v>
      </c>
      <c r="H75" s="572">
        <f>B75*0.5/'TD5'!B75</f>
        <v>0.18663793802261353</v>
      </c>
      <c r="I75" s="583">
        <f>C75*0.5/'TD5'!B75</f>
        <v>0.10374259948730469</v>
      </c>
      <c r="J75" s="589">
        <f>D75*0.5/'TD5'!C75</f>
        <v>0.22472751140594482</v>
      </c>
      <c r="K75" s="583">
        <f>E75*0.5/'TD5'!D75</f>
        <v>0.15377205610275269</v>
      </c>
      <c r="L75" s="589">
        <f>F75*0.5/'TD5'!E75</f>
        <v>7.2951734066009521E-2</v>
      </c>
      <c r="M75" s="590">
        <f>G75*0.5/'TD5'!F75</f>
        <v>0.1549108624458313</v>
      </c>
    </row>
    <row r="76" spans="1:13">
      <c r="A76" s="78">
        <v>1980</v>
      </c>
      <c r="B76" s="600">
        <f>avgfiinc!AW69</f>
        <v>10847.789125318795</v>
      </c>
      <c r="C76" s="561">
        <f>avgfiinc!AX69</f>
        <v>6113.8900997103938</v>
      </c>
      <c r="D76" s="560">
        <f>avgfiinc!AY69</f>
        <v>14168.938265630852</v>
      </c>
      <c r="E76" s="560">
        <f>avgfiinc!AZ69</f>
        <v>12466.287068920232</v>
      </c>
      <c r="F76" s="560">
        <f>avgfiinc!BA69</f>
        <v>2683.0725451850276</v>
      </c>
      <c r="G76" s="561">
        <f>avgfiinc!BB69</f>
        <v>14042.774011165442</v>
      </c>
      <c r="H76" s="569">
        <f>B76*0.5/'TD5'!B76</f>
        <v>0.17849105596542358</v>
      </c>
      <c r="I76" s="580">
        <f>C76*0.5/'TD5'!B76</f>
        <v>0.10059881210327147</v>
      </c>
      <c r="J76" s="587">
        <f>D76*0.5/'TD5'!C76</f>
        <v>0.21510237455368039</v>
      </c>
      <c r="K76" s="580">
        <f>E76*0.5/'TD5'!D76</f>
        <v>0.14757364988327029</v>
      </c>
      <c r="L76" s="587">
        <f>F76*0.5/'TD5'!E76</f>
        <v>7.0754110813140869E-2</v>
      </c>
      <c r="M76" s="588">
        <f>G76*0.5/'TD5'!F76</f>
        <v>0.1490587592124939</v>
      </c>
    </row>
    <row r="77" spans="1:13">
      <c r="A77" s="78">
        <v>1981</v>
      </c>
      <c r="B77" s="600">
        <f>avgfiinc!AW70</f>
        <v>10493.325529696705</v>
      </c>
      <c r="C77" s="561">
        <f>avgfiinc!AX70</f>
        <v>5879.6105535314618</v>
      </c>
      <c r="D77" s="560">
        <f>avgfiinc!AY70</f>
        <v>13519.809848651306</v>
      </c>
      <c r="E77" s="560">
        <f>avgfiinc!AZ70</f>
        <v>11843.287306672408</v>
      </c>
      <c r="F77" s="560">
        <f>avgfiinc!BA70</f>
        <v>2565.9261125472549</v>
      </c>
      <c r="G77" s="561">
        <f>avgfiinc!BB70</f>
        <v>13732.408932914288</v>
      </c>
      <c r="H77" s="569">
        <f>B77*0.5/'TD5'!B77</f>
        <v>0.17441046237945559</v>
      </c>
      <c r="I77" s="580">
        <f>C77*0.5/'TD5'!B77</f>
        <v>9.7725510597229004E-2</v>
      </c>
      <c r="J77" s="587">
        <f>D77*0.5/'TD5'!C77</f>
        <v>0.20861274003982544</v>
      </c>
      <c r="K77" s="580">
        <f>E77*0.5/'TD5'!D77</f>
        <v>0.14266723394393918</v>
      </c>
      <c r="L77" s="587">
        <f>F77*0.5/'TD5'!E77</f>
        <v>6.725621223449707E-2</v>
      </c>
      <c r="M77" s="588">
        <f>G77*0.5/'TD5'!F77</f>
        <v>0.14738774299621582</v>
      </c>
    </row>
    <row r="78" spans="1:13">
      <c r="A78" s="78">
        <v>1982</v>
      </c>
      <c r="B78" s="600">
        <f>avgfiinc!AW71</f>
        <v>9637.7245275039641</v>
      </c>
      <c r="C78" s="561">
        <f>avgfiinc!AX71</f>
        <v>5257.2334428481172</v>
      </c>
      <c r="D78" s="560">
        <f>avgfiinc!AY71</f>
        <v>12326.472553496003</v>
      </c>
      <c r="E78" s="560">
        <f>avgfiinc!AZ71</f>
        <v>10505.757950077268</v>
      </c>
      <c r="F78" s="560">
        <f>avgfiinc!BA71</f>
        <v>2232.6441456548864</v>
      </c>
      <c r="G78" s="561">
        <f>avgfiinc!BB71</f>
        <v>12630.788262942897</v>
      </c>
      <c r="H78" s="569">
        <f>B78*0.5/'TD5'!B78</f>
        <v>0.16338002681732178</v>
      </c>
      <c r="I78" s="580">
        <f>C78*0.5/'TD5'!B78</f>
        <v>8.9121341705322266E-2</v>
      </c>
      <c r="J78" s="587">
        <f>D78*0.5/'TD5'!C78</f>
        <v>0.19492566585540771</v>
      </c>
      <c r="K78" s="580">
        <f>E78*0.5/'TD5'!D78</f>
        <v>0.12995684146881106</v>
      </c>
      <c r="L78" s="587">
        <f>F78*0.5/'TD5'!E78</f>
        <v>5.8172821998596191E-2</v>
      </c>
      <c r="M78" s="588">
        <f>G78*0.5/'TD5'!F78</f>
        <v>0.13839429616928101</v>
      </c>
    </row>
    <row r="79" spans="1:13">
      <c r="A79" s="78">
        <v>1983</v>
      </c>
      <c r="B79" s="600">
        <f>avgfiinc!AW72</f>
        <v>9259.5406626731692</v>
      </c>
      <c r="C79" s="561">
        <f>avgfiinc!AX72</f>
        <v>5183.2837912478872</v>
      </c>
      <c r="D79" s="560">
        <f>avgfiinc!AY72</f>
        <v>11785.370044956626</v>
      </c>
      <c r="E79" s="560">
        <f>avgfiinc!AZ72</f>
        <v>9772.5011445652544</v>
      </c>
      <c r="F79" s="560">
        <f>avgfiinc!BA72</f>
        <v>2464.6721406644756</v>
      </c>
      <c r="G79" s="561">
        <f>avgfiinc!BB72</f>
        <v>12091.303782815285</v>
      </c>
      <c r="H79" s="569">
        <f>B79*0.5/'TD5'!B79</f>
        <v>0.1561129093170166</v>
      </c>
      <c r="I79" s="580">
        <f>C79*0.5/'TD5'!B79</f>
        <v>8.7388515472412109E-2</v>
      </c>
      <c r="J79" s="587">
        <f>D79*0.5/'TD5'!C79</f>
        <v>0.18560612201690671</v>
      </c>
      <c r="K79" s="580">
        <f>E79*0.5/'TD5'!D79</f>
        <v>0.12173205614089964</v>
      </c>
      <c r="L79" s="587">
        <f>F79*0.5/'TD5'!E79</f>
        <v>6.2433481216430657E-2</v>
      </c>
      <c r="M79" s="588">
        <f>G79*0.5/'TD5'!F79</f>
        <v>0.1320377588272095</v>
      </c>
    </row>
    <row r="80" spans="1:13">
      <c r="A80" s="78">
        <v>1984</v>
      </c>
      <c r="B80" s="600">
        <f>avgfiinc!AW73</f>
        <v>9697.0645089376685</v>
      </c>
      <c r="C80" s="561">
        <f>avgfiinc!AX73</f>
        <v>5549.0862020422755</v>
      </c>
      <c r="D80" s="560">
        <f>avgfiinc!AY73</f>
        <v>12275.655660685748</v>
      </c>
      <c r="E80" s="560">
        <f>avgfiinc!AZ73</f>
        <v>10294.17456988467</v>
      </c>
      <c r="F80" s="560">
        <f>avgfiinc!BA73</f>
        <v>2673.4828758633753</v>
      </c>
      <c r="G80" s="561">
        <f>avgfiinc!BB73</f>
        <v>12670.25304450299</v>
      </c>
      <c r="H80" s="569">
        <f>B80*0.5/'TD5'!B80</f>
        <v>0.15748542547225952</v>
      </c>
      <c r="I80" s="580">
        <f>C80*0.5/'TD5'!B80</f>
        <v>9.0120077133178711E-2</v>
      </c>
      <c r="J80" s="587">
        <f>D80*0.5/'TD5'!C80</f>
        <v>0.18658274412155151</v>
      </c>
      <c r="K80" s="580">
        <f>E80*0.5/'TD5'!D80</f>
        <v>0.12440067529678345</v>
      </c>
      <c r="L80" s="587">
        <f>F80*0.5/'TD5'!E80</f>
        <v>6.4604818820953369E-2</v>
      </c>
      <c r="M80" s="588">
        <f>G80*0.5/'TD5'!F80</f>
        <v>0.13348758220672607</v>
      </c>
    </row>
    <row r="81" spans="1:13">
      <c r="A81" s="78">
        <v>1985</v>
      </c>
      <c r="B81" s="600">
        <f>avgfiinc!AW74</f>
        <v>9891.1979782219314</v>
      </c>
      <c r="C81" s="561">
        <f>avgfiinc!AX74</f>
        <v>5737.5135519858841</v>
      </c>
      <c r="D81" s="560">
        <f>avgfiinc!AY74</f>
        <v>12442.366677993587</v>
      </c>
      <c r="E81" s="560">
        <f>avgfiinc!AZ74</f>
        <v>10606.026650696263</v>
      </c>
      <c r="F81" s="560">
        <f>avgfiinc!BA74</f>
        <v>2817.3461155387499</v>
      </c>
      <c r="G81" s="561">
        <f>avgfiinc!BB74</f>
        <v>12883.633247389211</v>
      </c>
      <c r="H81" s="569">
        <f>B81*0.5/'TD5'!B81</f>
        <v>0.15588879585266111</v>
      </c>
      <c r="I81" s="580">
        <f>C81*0.5/'TD5'!B81</f>
        <v>9.0425252914428711E-2</v>
      </c>
      <c r="J81" s="587">
        <f>D81*0.5/'TD5'!C81</f>
        <v>0.18406778573989865</v>
      </c>
      <c r="K81" s="580">
        <f>E81*0.5/'TD5'!D81</f>
        <v>0.12445133924484253</v>
      </c>
      <c r="L81" s="587">
        <f>F81*0.5/'TD5'!E81</f>
        <v>6.5986692905426025E-2</v>
      </c>
      <c r="M81" s="588">
        <f>G81*0.5/'TD5'!F81</f>
        <v>0.13204807043075562</v>
      </c>
    </row>
    <row r="82" spans="1:13">
      <c r="A82" s="78">
        <v>1986</v>
      </c>
      <c r="B82" s="600">
        <f>avgfiinc!AW75</f>
        <v>9799.9804056406319</v>
      </c>
      <c r="C82" s="561">
        <f>avgfiinc!AX75</f>
        <v>5876.2208008666039</v>
      </c>
      <c r="D82" s="560">
        <f>avgfiinc!AY75</f>
        <v>12494.885083775964</v>
      </c>
      <c r="E82" s="560">
        <f>avgfiinc!AZ75</f>
        <v>10465.9074673661</v>
      </c>
      <c r="F82" s="560">
        <f>avgfiinc!BA75</f>
        <v>3069.2405097117676</v>
      </c>
      <c r="G82" s="561">
        <f>avgfiinc!BB75</f>
        <v>12625.822724435993</v>
      </c>
      <c r="H82" s="569">
        <f>B82*0.5/'TD5'!B82</f>
        <v>0.14521545171737671</v>
      </c>
      <c r="I82" s="580">
        <f>C82*0.5/'TD5'!B82</f>
        <v>8.7073445320129395E-2</v>
      </c>
      <c r="J82" s="587">
        <f>D82*0.5/'TD5'!C82</f>
        <v>0.17396646738052368</v>
      </c>
      <c r="K82" s="580">
        <f>E82*0.5/'TD5'!D82</f>
        <v>0.11706519126892088</v>
      </c>
      <c r="L82" s="587">
        <f>F82*0.5/'TD5'!E82</f>
        <v>6.5556347370147719E-2</v>
      </c>
      <c r="M82" s="588">
        <f>G82*0.5/'TD5'!F82</f>
        <v>0.12215089797973633</v>
      </c>
    </row>
    <row r="83" spans="1:13">
      <c r="A83" s="78">
        <v>1987</v>
      </c>
      <c r="B83" s="600">
        <f>avgfiinc!AW76</f>
        <v>9956.387712867494</v>
      </c>
      <c r="C83" s="561">
        <f>avgfiinc!AX76</f>
        <v>6234.2495131957658</v>
      </c>
      <c r="D83" s="560">
        <f>avgfiinc!AY76</f>
        <v>12731.875157404571</v>
      </c>
      <c r="E83" s="560">
        <f>avgfiinc!AZ76</f>
        <v>10770.911499075208</v>
      </c>
      <c r="F83" s="560">
        <f>avgfiinc!BA76</f>
        <v>3496.2310573711684</v>
      </c>
      <c r="G83" s="561">
        <f>avgfiinc!BB76</f>
        <v>12870.955837067722</v>
      </c>
      <c r="H83" s="569">
        <f>B83*0.5/'TD5'!B83</f>
        <v>0.1512795090675354</v>
      </c>
      <c r="I83" s="580">
        <f>C83*0.5/'TD5'!B83</f>
        <v>9.4724535942077623E-2</v>
      </c>
      <c r="J83" s="587">
        <f>D83*0.5/'TD5'!C83</f>
        <v>0.17940211296081543</v>
      </c>
      <c r="K83" s="580">
        <f>E83*0.5/'TD5'!D83</f>
        <v>0.12227952480316163</v>
      </c>
      <c r="L83" s="587">
        <f>F83*0.5/'TD5'!E83</f>
        <v>7.7994167804718031E-2</v>
      </c>
      <c r="M83" s="588">
        <f>G83*0.5/'TD5'!F83</f>
        <v>0.12841880321502686</v>
      </c>
    </row>
    <row r="84" spans="1:13">
      <c r="A84" s="78">
        <v>1988</v>
      </c>
      <c r="B84" s="600">
        <f>avgfiinc!AW77</f>
        <v>10164.859361815068</v>
      </c>
      <c r="C84" s="561">
        <f>avgfiinc!AX77</f>
        <v>6525.04747583259</v>
      </c>
      <c r="D84" s="560">
        <f>avgfiinc!AY77</f>
        <v>13081.030503827224</v>
      </c>
      <c r="E84" s="560">
        <f>avgfiinc!AZ77</f>
        <v>11006.327045160826</v>
      </c>
      <c r="F84" s="560">
        <f>avgfiinc!BA77</f>
        <v>3778.4867227784107</v>
      </c>
      <c r="G84" s="561">
        <f>avgfiinc!BB77</f>
        <v>13058.108804631343</v>
      </c>
      <c r="H84" s="569">
        <f>B84*0.5/'TD5'!B84</f>
        <v>0.14619851112365723</v>
      </c>
      <c r="I84" s="580">
        <f>C84*0.5/'TD5'!B84</f>
        <v>9.3848049640655518E-2</v>
      </c>
      <c r="J84" s="587">
        <f>D84*0.5/'TD5'!C84</f>
        <v>0.1745216250419617</v>
      </c>
      <c r="K84" s="580">
        <f>E84*0.5/'TD5'!D84</f>
        <v>0.11886459589004518</v>
      </c>
      <c r="L84" s="587">
        <f>F84*0.5/'TD5'!E84</f>
        <v>7.918846607208252E-2</v>
      </c>
      <c r="M84" s="588">
        <f>G84*0.5/'TD5'!F84</f>
        <v>0.12411367893218994</v>
      </c>
    </row>
    <row r="85" spans="1:13">
      <c r="A85" s="83">
        <v>1989</v>
      </c>
      <c r="B85" s="601">
        <f>avgfiinc!AW78</f>
        <v>10344.943847647079</v>
      </c>
      <c r="C85" s="563">
        <f>avgfiinc!AX78</f>
        <v>6887.9774293294904</v>
      </c>
      <c r="D85" s="562">
        <f>avgfiinc!AY78</f>
        <v>13229.237065793048</v>
      </c>
      <c r="E85" s="562">
        <f>avgfiinc!AZ78</f>
        <v>11086.18634258659</v>
      </c>
      <c r="F85" s="562">
        <f>avgfiinc!BA78</f>
        <v>4213.036311645239</v>
      </c>
      <c r="G85" s="563">
        <f>avgfiinc!BB78</f>
        <v>13180.408993585235</v>
      </c>
      <c r="H85" s="572">
        <f>B85*0.5/'TD5'!B85</f>
        <v>0.14857244491577151</v>
      </c>
      <c r="I85" s="583">
        <f>C85*0.5/'TD5'!B85</f>
        <v>9.8924040794372572E-2</v>
      </c>
      <c r="J85" s="589">
        <f>D85*0.5/'TD5'!C85</f>
        <v>0.17636704444885254</v>
      </c>
      <c r="K85" s="583">
        <f>E85*0.5/'TD5'!D85</f>
        <v>0.12111347913742065</v>
      </c>
      <c r="L85" s="589">
        <f>F85*0.5/'TD5'!E85</f>
        <v>8.6315810680389418E-2</v>
      </c>
      <c r="M85" s="590">
        <f>G85*0.5/'TD5'!F85</f>
        <v>0.12609434127807617</v>
      </c>
    </row>
    <row r="86" spans="1:13">
      <c r="A86" s="78">
        <v>1990</v>
      </c>
      <c r="B86" s="600">
        <f>avgfiinc!AW79</f>
        <v>10279.951460392558</v>
      </c>
      <c r="C86" s="561">
        <f>avgfiinc!AX79</f>
        <v>6893.8563360974485</v>
      </c>
      <c r="D86" s="560">
        <f>avgfiinc!AY79</f>
        <v>13133.937656247357</v>
      </c>
      <c r="E86" s="560">
        <f>avgfiinc!AZ79</f>
        <v>10832.565545635051</v>
      </c>
      <c r="F86" s="560">
        <f>avgfiinc!BA79</f>
        <v>4349.2549777025588</v>
      </c>
      <c r="G86" s="561">
        <f>avgfiinc!BB79</f>
        <v>12895.527379809171</v>
      </c>
      <c r="H86" s="569">
        <f>B86*0.5/'TD5'!B86</f>
        <v>0.14859765768051147</v>
      </c>
      <c r="I86" s="580">
        <f>C86*0.5/'TD5'!B86</f>
        <v>9.9651336669921861E-2</v>
      </c>
      <c r="J86" s="587">
        <f>D86*0.5/'TD5'!C86</f>
        <v>0.17571353912353516</v>
      </c>
      <c r="K86" s="580">
        <f>E86*0.5/'TD5'!D86</f>
        <v>0.11981087923049925</v>
      </c>
      <c r="L86" s="587">
        <f>F86*0.5/'TD5'!E86</f>
        <v>8.8772594928741455E-2</v>
      </c>
      <c r="M86" s="588">
        <f>G86*0.5/'TD5'!F86</f>
        <v>0.12492901086807251</v>
      </c>
    </row>
    <row r="87" spans="1:13">
      <c r="A87" s="78">
        <v>1991</v>
      </c>
      <c r="B87" s="600">
        <f>avgfiinc!AW80</f>
        <v>9782.2360229167989</v>
      </c>
      <c r="C87" s="561">
        <f>avgfiinc!AX80</f>
        <v>6542.9637279008912</v>
      </c>
      <c r="D87" s="560">
        <f>avgfiinc!AY80</f>
        <v>12498.142084688227</v>
      </c>
      <c r="E87" s="560">
        <f>avgfiinc!AZ80</f>
        <v>10096.741576930388</v>
      </c>
      <c r="F87" s="560">
        <f>avgfiinc!BA80</f>
        <v>4175.6474189582332</v>
      </c>
      <c r="G87" s="561">
        <f>avgfiinc!BB80</f>
        <v>12406.081929041198</v>
      </c>
      <c r="H87" s="569">
        <f>B87*0.5/'TD5'!B87</f>
        <v>0.14612162113189697</v>
      </c>
      <c r="I87" s="580">
        <f>C87*0.5/'TD5'!B87</f>
        <v>9.7735166549682617E-2</v>
      </c>
      <c r="J87" s="587">
        <f>D87*0.5/'TD5'!C87</f>
        <v>0.1723060607910156</v>
      </c>
      <c r="K87" s="580">
        <f>E87*0.5/'TD5'!D87</f>
        <v>0.11596912145614624</v>
      </c>
      <c r="L87" s="587">
        <f>F87*0.5/'TD5'!E87</f>
        <v>8.732289075851439E-2</v>
      </c>
      <c r="M87" s="588">
        <f>G87*0.5/'TD5'!F87</f>
        <v>0.12393718957901</v>
      </c>
    </row>
    <row r="88" spans="1:13">
      <c r="A88" s="78">
        <v>1992</v>
      </c>
      <c r="B88" s="600">
        <f>avgfiinc!AW81</f>
        <v>9312.1037145482624</v>
      </c>
      <c r="C88" s="561">
        <f>avgfiinc!AX81</f>
        <v>6211.1957065815723</v>
      </c>
      <c r="D88" s="560">
        <f>avgfiinc!AY81</f>
        <v>12102.000823646287</v>
      </c>
      <c r="E88" s="560">
        <f>avgfiinc!AZ81</f>
        <v>9517.7267913611067</v>
      </c>
      <c r="F88" s="560">
        <f>avgfiinc!BA81</f>
        <v>3974.0555428172515</v>
      </c>
      <c r="G88" s="561">
        <f>avgfiinc!BB81</f>
        <v>11911.299198170622</v>
      </c>
      <c r="H88" s="569">
        <f>B88*0.5/'TD5'!B88</f>
        <v>0.13781893253326419</v>
      </c>
      <c r="I88" s="580">
        <f>C88*0.5/'TD5'!B88</f>
        <v>9.1925561428070068E-2</v>
      </c>
      <c r="J88" s="587">
        <f>D88*0.5/'TD5'!C88</f>
        <v>0.16460555791854858</v>
      </c>
      <c r="K88" s="580">
        <f>E88*0.5/'TD5'!D88</f>
        <v>0.10813421010971069</v>
      </c>
      <c r="L88" s="587">
        <f>F88*0.5/'TD5'!E88</f>
        <v>8.2240939140319824E-2</v>
      </c>
      <c r="M88" s="588">
        <f>G88*0.5/'TD5'!F88</f>
        <v>0.1178436279296875</v>
      </c>
    </row>
    <row r="89" spans="1:13">
      <c r="A89" s="78">
        <v>1993</v>
      </c>
      <c r="B89" s="600">
        <f>avgfiinc!AW82</f>
        <v>9143.7546006730026</v>
      </c>
      <c r="C89" s="561">
        <f>avgfiinc!AX82</f>
        <v>6043.773670966817</v>
      </c>
      <c r="D89" s="560">
        <f>avgfiinc!AY82</f>
        <v>12195.495685975931</v>
      </c>
      <c r="E89" s="560">
        <f>avgfiinc!AZ82</f>
        <v>9579.1448644631582</v>
      </c>
      <c r="F89" s="560">
        <f>avgfiinc!BA82</f>
        <v>3751.3462177537745</v>
      </c>
      <c r="G89" s="561">
        <f>avgfiinc!BB82</f>
        <v>11687.08383227384</v>
      </c>
      <c r="H89" s="569">
        <f>B89*0.5/'TD5'!B89</f>
        <v>0.13678628206253055</v>
      </c>
      <c r="I89" s="580">
        <f>C89*0.5/'TD5'!B89</f>
        <v>9.0412020683288588E-2</v>
      </c>
      <c r="J89" s="587">
        <f>D89*0.5/'TD5'!C89</f>
        <v>0.16667723655700684</v>
      </c>
      <c r="K89" s="580">
        <f>E89*0.5/'TD5'!D89</f>
        <v>0.10886359214782715</v>
      </c>
      <c r="L89" s="587">
        <f>F89*0.5/'TD5'!E89</f>
        <v>7.9523444175720201E-2</v>
      </c>
      <c r="M89" s="588">
        <f>G89*0.5/'TD5'!F89</f>
        <v>0.11688047647476196</v>
      </c>
    </row>
    <row r="90" spans="1:13">
      <c r="A90" s="78">
        <v>1994</v>
      </c>
      <c r="B90" s="600">
        <f>avgfiinc!AW83</f>
        <v>9348.5199612449906</v>
      </c>
      <c r="C90" s="561">
        <f>avgfiinc!AX83</f>
        <v>6191.7186031465544</v>
      </c>
      <c r="D90" s="560">
        <f>avgfiinc!AY83</f>
        <v>12553.968955066111</v>
      </c>
      <c r="E90" s="560">
        <f>avgfiinc!AZ83</f>
        <v>9879.6229100327382</v>
      </c>
      <c r="F90" s="560">
        <f>avgfiinc!BA83</f>
        <v>3793.5991800101351</v>
      </c>
      <c r="G90" s="561">
        <f>avgfiinc!BB83</f>
        <v>11957.04210753503</v>
      </c>
      <c r="H90" s="569">
        <f>B90*0.5/'TD5'!B90</f>
        <v>0.13782244920730588</v>
      </c>
      <c r="I90" s="580">
        <f>C90*0.5/'TD5'!B90</f>
        <v>9.1282665729522691E-2</v>
      </c>
      <c r="J90" s="587">
        <f>D90*0.5/'TD5'!C90</f>
        <v>0.16876804828643799</v>
      </c>
      <c r="K90" s="580">
        <f>E90*0.5/'TD5'!D90</f>
        <v>0.110767662525177</v>
      </c>
      <c r="L90" s="587">
        <f>F90*0.5/'TD5'!E90</f>
        <v>7.9268813133239732E-2</v>
      </c>
      <c r="M90" s="588">
        <f>G90*0.5/'TD5'!F90</f>
        <v>0.11787384748458862</v>
      </c>
    </row>
    <row r="91" spans="1:13">
      <c r="A91" s="78">
        <v>1995</v>
      </c>
      <c r="B91" s="600">
        <f>avgfiinc!AW84</f>
        <v>9587.8211055464271</v>
      </c>
      <c r="C91" s="561">
        <f>avgfiinc!AX84</f>
        <v>6591.7575925443434</v>
      </c>
      <c r="D91" s="560">
        <f>avgfiinc!AY84</f>
        <v>12702.017965845205</v>
      </c>
      <c r="E91" s="560">
        <f>avgfiinc!AZ84</f>
        <v>10370.228665662733</v>
      </c>
      <c r="F91" s="560">
        <f>avgfiinc!BA84</f>
        <v>4145.9641098623251</v>
      </c>
      <c r="G91" s="561">
        <f>avgfiinc!BB84</f>
        <v>12322.76783943167</v>
      </c>
      <c r="H91" s="569">
        <f>B91*0.5/'TD5'!B91</f>
        <v>0.13648837804794312</v>
      </c>
      <c r="I91" s="580">
        <f>C91*0.5/'TD5'!B91</f>
        <v>9.3837618827819824E-2</v>
      </c>
      <c r="J91" s="587">
        <f>D91*0.5/'TD5'!C91</f>
        <v>0.16564023494720456</v>
      </c>
      <c r="K91" s="580">
        <f>E91*0.5/'TD5'!D91</f>
        <v>0.1132068634033203</v>
      </c>
      <c r="L91" s="587">
        <f>F91*0.5/'TD5'!E91</f>
        <v>8.223569393157959E-2</v>
      </c>
      <c r="M91" s="588">
        <f>G91*0.5/'TD5'!F91</f>
        <v>0.11718720197677612</v>
      </c>
    </row>
    <row r="92" spans="1:13">
      <c r="A92" s="78">
        <v>1996</v>
      </c>
      <c r="B92" s="600">
        <f>avgfiinc!AW85</f>
        <v>9882.4039380420563</v>
      </c>
      <c r="C92" s="561">
        <f>avgfiinc!AX85</f>
        <v>6888.7119400803867</v>
      </c>
      <c r="D92" s="560">
        <f>avgfiinc!AY85</f>
        <v>13005.02936576719</v>
      </c>
      <c r="E92" s="560">
        <f>avgfiinc!AZ85</f>
        <v>10675.759710273227</v>
      </c>
      <c r="F92" s="560">
        <f>avgfiinc!BA85</f>
        <v>4436.9759211826276</v>
      </c>
      <c r="G92" s="561">
        <f>avgfiinc!BB85</f>
        <v>12733.415090354989</v>
      </c>
      <c r="H92" s="569">
        <f>B92*0.5/'TD5'!B92</f>
        <v>0.13423854112625122</v>
      </c>
      <c r="I92" s="580">
        <f>C92*0.5/'TD5'!B92</f>
        <v>9.3573451042175307E-2</v>
      </c>
      <c r="J92" s="587">
        <f>D92*0.5/'TD5'!C92</f>
        <v>0.16267794370651248</v>
      </c>
      <c r="K92" s="580">
        <f>E92*0.5/'TD5'!D92</f>
        <v>0.11158508062362671</v>
      </c>
      <c r="L92" s="587">
        <f>F92*0.5/'TD5'!E92</f>
        <v>8.3444356918334961E-2</v>
      </c>
      <c r="M92" s="588">
        <f>G92*0.5/'TD5'!F92</f>
        <v>0.11576825380325317</v>
      </c>
    </row>
    <row r="93" spans="1:13">
      <c r="A93" s="78">
        <v>1997</v>
      </c>
      <c r="B93" s="600">
        <f>avgfiinc!AW86</f>
        <v>10333.683021975527</v>
      </c>
      <c r="C93" s="561">
        <f>avgfiinc!AX86</f>
        <v>7346.7740943082063</v>
      </c>
      <c r="D93" s="560">
        <f>avgfiinc!AY86</f>
        <v>13541.051280840207</v>
      </c>
      <c r="E93" s="560">
        <f>avgfiinc!AZ86</f>
        <v>11161.202784667434</v>
      </c>
      <c r="F93" s="560">
        <f>avgfiinc!BA86</f>
        <v>4878.7676765672368</v>
      </c>
      <c r="G93" s="561">
        <f>avgfiinc!BB86</f>
        <v>13373.548847464679</v>
      </c>
      <c r="H93" s="569">
        <f>B93*0.5/'TD5'!B93</f>
        <v>0.13237696886062622</v>
      </c>
      <c r="I93" s="580">
        <f>C93*0.5/'TD5'!B93</f>
        <v>9.4113945960998535E-2</v>
      </c>
      <c r="J93" s="587">
        <f>D93*0.5/'TD5'!C93</f>
        <v>0.16040545701980591</v>
      </c>
      <c r="K93" s="580">
        <f>E93*0.5/'TD5'!D93</f>
        <v>0.11067849397659303</v>
      </c>
      <c r="L93" s="587">
        <f>F93*0.5/'TD5'!E93</f>
        <v>8.5569977760314941E-2</v>
      </c>
      <c r="M93" s="588">
        <f>G93*0.5/'TD5'!F93</f>
        <v>0.11473643779754637</v>
      </c>
    </row>
    <row r="94" spans="1:13">
      <c r="A94" s="78">
        <v>1998</v>
      </c>
      <c r="B94" s="600">
        <f>avgfiinc!AW87</f>
        <v>10924.52381950601</v>
      </c>
      <c r="C94" s="561">
        <f>avgfiinc!AX87</f>
        <v>7802.8628426353653</v>
      </c>
      <c r="D94" s="560">
        <f>avgfiinc!AY87</f>
        <v>14157.038223402711</v>
      </c>
      <c r="E94" s="560">
        <f>avgfiinc!AZ87</f>
        <v>11705.521806764</v>
      </c>
      <c r="F94" s="560">
        <f>avgfiinc!BA87</f>
        <v>5234.5156814144129</v>
      </c>
      <c r="G94" s="561">
        <f>avgfiinc!BB87</f>
        <v>14176.701445701172</v>
      </c>
      <c r="H94" s="569">
        <f>B94*0.5/'TD5'!B94</f>
        <v>0.13178569078445435</v>
      </c>
      <c r="I94" s="580">
        <f>C94*0.5/'TD5'!B94</f>
        <v>9.4128191471099854E-2</v>
      </c>
      <c r="J94" s="587">
        <f>D94*0.5/'TD5'!C94</f>
        <v>0.15861052274703979</v>
      </c>
      <c r="K94" s="580">
        <f>E94*0.5/'TD5'!D94</f>
        <v>0.10964220762252808</v>
      </c>
      <c r="L94" s="587">
        <f>F94*0.5/'TD5'!E94</f>
        <v>8.6059153079986572E-2</v>
      </c>
      <c r="M94" s="588">
        <f>G94*0.5/'TD5'!F94</f>
        <v>0.11462533473968507</v>
      </c>
    </row>
    <row r="95" spans="1:13">
      <c r="A95" s="83">
        <v>1999</v>
      </c>
      <c r="B95" s="601">
        <f>avgfiinc!AW88</f>
        <v>11259.221624876885</v>
      </c>
      <c r="C95" s="563">
        <f>avgfiinc!AX88</f>
        <v>8189.7737441549198</v>
      </c>
      <c r="D95" s="562">
        <f>avgfiinc!AY88</f>
        <v>14495.03638199733</v>
      </c>
      <c r="E95" s="562">
        <f>avgfiinc!AZ88</f>
        <v>12472.886590166438</v>
      </c>
      <c r="F95" s="562">
        <f>avgfiinc!BA88</f>
        <v>5421.1878402659913</v>
      </c>
      <c r="G95" s="563">
        <f>avgfiinc!BB88</f>
        <v>14704.646453957679</v>
      </c>
      <c r="H95" s="572">
        <f>B95*0.5/'TD5'!B95</f>
        <v>0.12945085763931277</v>
      </c>
      <c r="I95" s="583">
        <f>C95*0.5/'TD5'!B95</f>
        <v>9.416043758392334E-2</v>
      </c>
      <c r="J95" s="589">
        <f>D95*0.5/'TD5'!C95</f>
        <v>0.15478253364562988</v>
      </c>
      <c r="K95" s="583">
        <f>E95*0.5/'TD5'!D95</f>
        <v>0.11048966646194459</v>
      </c>
      <c r="L95" s="589">
        <f>F95*0.5/'TD5'!E95</f>
        <v>8.5843563079833984E-2</v>
      </c>
      <c r="M95" s="590">
        <f>G95*0.5/'TD5'!F95</f>
        <v>0.11312806606292725</v>
      </c>
    </row>
    <row r="96" spans="1:13">
      <c r="A96" s="88">
        <v>2000</v>
      </c>
      <c r="B96" s="602">
        <f>avgfiinc!AW89</f>
        <v>11480.362096789348</v>
      </c>
      <c r="C96" s="565">
        <f>avgfiinc!AX89</f>
        <v>8398.5714265193619</v>
      </c>
      <c r="D96" s="564">
        <f>avgfiinc!AY89</f>
        <v>14687.488552292265</v>
      </c>
      <c r="E96" s="564">
        <f>avgfiinc!AZ89</f>
        <v>12631.979999358347</v>
      </c>
      <c r="F96" s="564">
        <f>avgfiinc!BA89</f>
        <v>5622.0154343486329</v>
      </c>
      <c r="G96" s="565">
        <f>avgfiinc!BB89</f>
        <v>14970.631281465559</v>
      </c>
      <c r="H96" s="573">
        <f>B96*0.5/'TD5'!B96</f>
        <v>0.12620437145233154</v>
      </c>
      <c r="I96" s="584">
        <f>C96*0.5/'TD5'!B96</f>
        <v>9.2326045036315918E-2</v>
      </c>
      <c r="J96" s="591">
        <f>D96*0.5/'TD5'!C96</f>
        <v>0.15019631385803223</v>
      </c>
      <c r="K96" s="584">
        <f>E96*0.5/'TD5'!D96</f>
        <v>0.10750365257263184</v>
      </c>
      <c r="L96" s="591">
        <f>F96*0.5/'TD5'!E96</f>
        <v>8.4522485733032227E-2</v>
      </c>
      <c r="M96" s="592">
        <f>G96*0.5/'TD5'!F96</f>
        <v>0.1105324625968933</v>
      </c>
    </row>
    <row r="97" spans="1:13">
      <c r="A97" s="78">
        <v>2001</v>
      </c>
      <c r="B97" s="600">
        <f>avgfiinc!AW90</f>
        <v>11141.044668337185</v>
      </c>
      <c r="C97" s="561">
        <f>avgfiinc!AX90</f>
        <v>8006.9852379049835</v>
      </c>
      <c r="D97" s="560">
        <f>avgfiinc!AY90</f>
        <v>14335.940359398699</v>
      </c>
      <c r="E97" s="560">
        <f>avgfiinc!AZ90</f>
        <v>12020.191920941472</v>
      </c>
      <c r="F97" s="560">
        <f>avgfiinc!BA90</f>
        <v>5317.0721245559253</v>
      </c>
      <c r="G97" s="561">
        <f>avgfiinc!BB90</f>
        <v>14343.924137142005</v>
      </c>
      <c r="H97" s="569">
        <f>B97*0.5/'TD5'!B97</f>
        <v>0.13067519664764404</v>
      </c>
      <c r="I97" s="580">
        <f>C97*0.5/'TD5'!B97</f>
        <v>9.3915283679962158E-2</v>
      </c>
      <c r="J97" s="587">
        <f>D97*0.5/'TD5'!C97</f>
        <v>0.15548717975616455</v>
      </c>
      <c r="K97" s="580">
        <f>E97*0.5/'TD5'!D97</f>
        <v>0.10948437452316286</v>
      </c>
      <c r="L97" s="587">
        <f>F97*0.5/'TD5'!E97</f>
        <v>8.4909915924072266E-2</v>
      </c>
      <c r="M97" s="588">
        <f>G97*0.5/'TD5'!F97</f>
        <v>0.11383807659149171</v>
      </c>
    </row>
    <row r="98" spans="1:13">
      <c r="A98" s="78">
        <v>2002</v>
      </c>
      <c r="B98" s="600">
        <f>avgfiinc!AW91</f>
        <v>10480.986612490675</v>
      </c>
      <c r="C98" s="561">
        <f>avgfiinc!AX91</f>
        <v>7397.1850646061175</v>
      </c>
      <c r="D98" s="560">
        <f>avgfiinc!AY91</f>
        <v>13633.985528668281</v>
      </c>
      <c r="E98" s="560">
        <f>avgfiinc!AZ91</f>
        <v>11196.954275529444</v>
      </c>
      <c r="F98" s="560">
        <f>avgfiinc!BA91</f>
        <v>4857.6376752793185</v>
      </c>
      <c r="G98" s="561">
        <f>avgfiinc!BB91</f>
        <v>13307.343573836968</v>
      </c>
      <c r="H98" s="569">
        <f>B98*0.5/'TD5'!B98</f>
        <v>0.12907809019088745</v>
      </c>
      <c r="I98" s="580">
        <f>C98*0.5/'TD5'!B98</f>
        <v>9.1099679470062256E-2</v>
      </c>
      <c r="J98" s="587">
        <f>D98*0.5/'TD5'!C98</f>
        <v>0.15468096733093259</v>
      </c>
      <c r="K98" s="580">
        <f>E98*0.5/'TD5'!D98</f>
        <v>0.10758239030838013</v>
      </c>
      <c r="L98" s="587">
        <f>F98*0.5/'TD5'!E98</f>
        <v>8.0689668655395522E-2</v>
      </c>
      <c r="M98" s="588">
        <f>G98*0.5/'TD5'!F98</f>
        <v>0.11160308122634888</v>
      </c>
    </row>
    <row r="99" spans="1:13">
      <c r="A99" s="78">
        <v>2003</v>
      </c>
      <c r="B99" s="600">
        <f>avgfiinc!AW92</f>
        <v>10148.976873600064</v>
      </c>
      <c r="C99" s="561">
        <f>avgfiinc!AX92</f>
        <v>7083.7188881153979</v>
      </c>
      <c r="D99" s="560">
        <f>avgfiinc!AY92</f>
        <v>13202.91068914364</v>
      </c>
      <c r="E99" s="560">
        <f>avgfiinc!AZ92</f>
        <v>10555.438101220605</v>
      </c>
      <c r="F99" s="560">
        <f>avgfiinc!BA92</f>
        <v>4719.1010725655105</v>
      </c>
      <c r="G99" s="561">
        <f>avgfiinc!BB92</f>
        <v>12807.771967668292</v>
      </c>
      <c r="H99" s="569">
        <f>B99*0.5/'TD5'!B99</f>
        <v>0.12523621320724487</v>
      </c>
      <c r="I99" s="580">
        <f>C99*0.5/'TD5'!B99</f>
        <v>8.7411582469940172E-2</v>
      </c>
      <c r="J99" s="587">
        <f>D99*0.5/'TD5'!C99</f>
        <v>0.15030509233474731</v>
      </c>
      <c r="K99" s="580">
        <f>E99*0.5/'TD5'!D99</f>
        <v>0.10241425037384033</v>
      </c>
      <c r="L99" s="587">
        <f>F99*0.5/'TD5'!E99</f>
        <v>7.7724158763885498E-2</v>
      </c>
      <c r="M99" s="588">
        <f>G99*0.5/'TD5'!F99</f>
        <v>0.10791879892349245</v>
      </c>
    </row>
    <row r="100" spans="1:13">
      <c r="A100" s="78">
        <v>2004</v>
      </c>
      <c r="B100" s="600">
        <f>avgfiinc!AW93</f>
        <v>10364.120133740103</v>
      </c>
      <c r="C100" s="561">
        <f>avgfiinc!AX93</f>
        <v>7296.5792833013575</v>
      </c>
      <c r="D100" s="560">
        <f>avgfiinc!AY93</f>
        <v>13398.954278258145</v>
      </c>
      <c r="E100" s="560">
        <f>avgfiinc!AZ93</f>
        <v>10761.82877967941</v>
      </c>
      <c r="F100" s="560">
        <f>avgfiinc!BA93</f>
        <v>4951.8931054802715</v>
      </c>
      <c r="G100" s="561">
        <f>avgfiinc!BB93</f>
        <v>12994.83714986294</v>
      </c>
      <c r="H100" s="569">
        <f>B100*0.5/'TD5'!B100</f>
        <v>0.1213403344154358</v>
      </c>
      <c r="I100" s="580">
        <f>C100*0.5/'TD5'!B100</f>
        <v>8.5426390171051025E-2</v>
      </c>
      <c r="J100" s="587">
        <f>D100*0.5/'TD5'!C100</f>
        <v>0.14589059352874756</v>
      </c>
      <c r="K100" s="580">
        <f>E100*0.5/'TD5'!D100</f>
        <v>9.9247872829437242E-2</v>
      </c>
      <c r="L100" s="587">
        <f>F100*0.5/'TD5'!E100</f>
        <v>7.7111065387725816E-2</v>
      </c>
      <c r="M100" s="588">
        <f>G100*0.5/'TD5'!F100</f>
        <v>0.10421007871627808</v>
      </c>
    </row>
    <row r="101" spans="1:13">
      <c r="A101" s="78">
        <v>2005</v>
      </c>
      <c r="B101" s="600">
        <f>avgfiinc!AW94</f>
        <v>10670.757223593284</v>
      </c>
      <c r="C101" s="561">
        <f>avgfiinc!AX94</f>
        <v>7666.8017068718509</v>
      </c>
      <c r="D101" s="560">
        <f>avgfiinc!AY94</f>
        <v>13601.423869930148</v>
      </c>
      <c r="E101" s="560">
        <f>avgfiinc!AZ94</f>
        <v>11150.48040185649</v>
      </c>
      <c r="F101" s="560">
        <f>avgfiinc!BA94</f>
        <v>5266.149361668261</v>
      </c>
      <c r="G101" s="561">
        <f>avgfiinc!BB94</f>
        <v>13293.835725489767</v>
      </c>
      <c r="H101" s="569">
        <f>B101*0.5/'TD5'!B101</f>
        <v>0.11896246671676636</v>
      </c>
      <c r="I101" s="580">
        <f>C101*0.5/'TD5'!B101</f>
        <v>8.5473001003265381E-2</v>
      </c>
      <c r="J101" s="587">
        <f>D101*0.5/'TD5'!C101</f>
        <v>0.14214438199996951</v>
      </c>
      <c r="K101" s="580">
        <f>E101*0.5/'TD5'!D101</f>
        <v>9.8085582256317125E-2</v>
      </c>
      <c r="L101" s="587">
        <f>F101*0.5/'TD5'!E101</f>
        <v>7.7879071235656738E-2</v>
      </c>
      <c r="M101" s="588">
        <f>G101*0.5/'TD5'!F101</f>
        <v>0.10168987512588501</v>
      </c>
    </row>
    <row r="102" spans="1:13">
      <c r="A102" s="78">
        <v>2006</v>
      </c>
      <c r="B102" s="600">
        <f>avgfiinc!AW95</f>
        <v>10843.013384138787</v>
      </c>
      <c r="C102" s="561">
        <f>avgfiinc!AX95</f>
        <v>7879.521524007353</v>
      </c>
      <c r="D102" s="560">
        <f>avgfiinc!AY95</f>
        <v>13659.075140299588</v>
      </c>
      <c r="E102" s="560">
        <f>avgfiinc!AZ95</f>
        <v>11365.011770944322</v>
      </c>
      <c r="F102" s="560">
        <f>avgfiinc!BA95</f>
        <v>5464.5216492478539</v>
      </c>
      <c r="G102" s="561">
        <f>avgfiinc!BB95</f>
        <v>13418.444678168016</v>
      </c>
      <c r="H102" s="569">
        <f>B102*0.5/'TD5'!B102</f>
        <v>0.11687648296356201</v>
      </c>
      <c r="I102" s="580">
        <f>C102*0.5/'TD5'!B102</f>
        <v>8.4933102130889893E-2</v>
      </c>
      <c r="J102" s="587">
        <f>D102*0.5/'TD5'!C102</f>
        <v>0.13904082775115967</v>
      </c>
      <c r="K102" s="580">
        <f>E102*0.5/'TD5'!D102</f>
        <v>9.7029268741607666E-2</v>
      </c>
      <c r="L102" s="587">
        <f>F102*0.5/'TD5'!E102</f>
        <v>7.7672362327575684E-2</v>
      </c>
      <c r="M102" s="588">
        <f>G102*0.5/'TD5'!F102</f>
        <v>9.9684298038482652E-2</v>
      </c>
    </row>
    <row r="103" spans="1:13">
      <c r="A103" s="78">
        <v>2007</v>
      </c>
      <c r="B103" s="600">
        <f>avgfiinc!AW96</f>
        <v>11026.104597893016</v>
      </c>
      <c r="C103" s="561">
        <f>avgfiinc!AX96</f>
        <v>8039.8765009661729</v>
      </c>
      <c r="D103" s="560">
        <f>avgfiinc!AY96</f>
        <v>13537.308754598391</v>
      </c>
      <c r="E103" s="560">
        <f>avgfiinc!AZ96</f>
        <v>11380.952749270224</v>
      </c>
      <c r="F103" s="560">
        <f>avgfiinc!BA96</f>
        <v>5728.6904401468255</v>
      </c>
      <c r="G103" s="561">
        <f>avgfiinc!BB96</f>
        <v>13800.762495383777</v>
      </c>
      <c r="H103" s="569">
        <f>B103*0.5/'TD5'!B103</f>
        <v>0.11509752273559572</v>
      </c>
      <c r="I103" s="580">
        <f>C103*0.5/'TD5'!B103</f>
        <v>8.3925366401672377E-2</v>
      </c>
      <c r="J103" s="587">
        <f>D103*0.5/'TD5'!C103</f>
        <v>0.13487029075622559</v>
      </c>
      <c r="K103" s="580">
        <f>E103*0.5/'TD5'!D103</f>
        <v>9.4673097133636475E-2</v>
      </c>
      <c r="L103" s="587">
        <f>F103*0.5/'TD5'!E103</f>
        <v>7.8263819217681871E-2</v>
      </c>
      <c r="M103" s="588">
        <f>G103*0.5/'TD5'!F103</f>
        <v>9.9102020263671875E-2</v>
      </c>
    </row>
    <row r="104" spans="1:13">
      <c r="A104" s="78">
        <v>2008</v>
      </c>
      <c r="B104" s="600">
        <f>avgfiinc!AW97</f>
        <v>9978.2267307128914</v>
      </c>
      <c r="C104" s="561">
        <f>avgfiinc!AX97</f>
        <v>7032.774696799851</v>
      </c>
      <c r="D104" s="560">
        <f>avgfiinc!AY97</f>
        <v>12635.349171719685</v>
      </c>
      <c r="E104" s="560">
        <f>avgfiinc!AZ97</f>
        <v>10107.92468367344</v>
      </c>
      <c r="F104" s="560">
        <f>avgfiinc!BA97</f>
        <v>4852.7790090040435</v>
      </c>
      <c r="G104" s="561">
        <f>avgfiinc!BB97</f>
        <v>12239.721666372932</v>
      </c>
      <c r="H104" s="569">
        <f>B104*0.5/'TD5'!B104</f>
        <v>0.11224001646041872</v>
      </c>
      <c r="I104" s="580">
        <f>C104*0.5/'TD5'!B104</f>
        <v>7.9108119010925293E-2</v>
      </c>
      <c r="J104" s="587">
        <f>D104*0.5/'TD5'!C104</f>
        <v>0.13353711366653442</v>
      </c>
      <c r="K104" s="580">
        <f>E104*0.5/'TD5'!D104</f>
        <v>8.9906454086303697E-2</v>
      </c>
      <c r="L104" s="587">
        <f>F104*0.5/'TD5'!E104</f>
        <v>7.2350919246673584E-2</v>
      </c>
      <c r="M104" s="588">
        <f>G104*0.5/'TD5'!F104</f>
        <v>9.5332741737365723E-2</v>
      </c>
    </row>
    <row r="105" spans="1:13">
      <c r="A105" s="83">
        <v>2009</v>
      </c>
      <c r="B105" s="603">
        <f>avgfiinc!AW98</f>
        <v>8348.7191954138143</v>
      </c>
      <c r="C105" s="604">
        <f>avgfiinc!AX98</f>
        <v>5612.9973458468021</v>
      </c>
      <c r="D105" s="562">
        <f>avgfiinc!AY98</f>
        <v>10909.962888818389</v>
      </c>
      <c r="E105" s="562">
        <f>avgfiinc!AZ98</f>
        <v>7799.0521522219979</v>
      </c>
      <c r="F105" s="562">
        <f>avgfiinc!BA98</f>
        <v>4062.5917278007141</v>
      </c>
      <c r="G105" s="563">
        <f>avgfiinc!BB98</f>
        <v>10345.555087189119</v>
      </c>
      <c r="H105" s="572">
        <f>B105*0.5/'TD5'!B105</f>
        <v>0.10455954074859619</v>
      </c>
      <c r="I105" s="583">
        <f>C105*0.5/'TD5'!B105</f>
        <v>7.0297300815582275E-2</v>
      </c>
      <c r="J105" s="593">
        <f>D105*0.5/'TD5'!C105</f>
        <v>0.12695658206939697</v>
      </c>
      <c r="K105" s="594">
        <f>E105*0.5/'TD5'!D105</f>
        <v>7.8270971775054932E-2</v>
      </c>
      <c r="L105" s="589">
        <f>F105*0.5/'TD5'!E105</f>
        <v>6.6094577312469482E-2</v>
      </c>
      <c r="M105" s="590">
        <f>G105*0.5/'TD5'!F105</f>
        <v>8.9416027069091797E-2</v>
      </c>
    </row>
    <row r="106" spans="1:13">
      <c r="A106" s="78">
        <v>2010</v>
      </c>
      <c r="B106" s="605">
        <f>avgfiinc!AW99</f>
        <v>8387.248505721489</v>
      </c>
      <c r="C106" s="606">
        <f>avgfiinc!AX99</f>
        <v>5705.0785911872235</v>
      </c>
      <c r="D106" s="560">
        <f>avgfiinc!AY99</f>
        <v>10748.938764595958</v>
      </c>
      <c r="E106" s="560">
        <f>avgfiinc!AZ99</f>
        <v>7855.7901657477205</v>
      </c>
      <c r="F106" s="560">
        <f>avgfiinc!BA99</f>
        <v>4130.9943629019426</v>
      </c>
      <c r="G106" s="561">
        <f>avgfiinc!BB99</f>
        <v>10338.836845258744</v>
      </c>
      <c r="H106" s="569">
        <f>B106*0.5/'TD5'!B106</f>
        <v>0.10213208198547363</v>
      </c>
      <c r="I106" s="580">
        <f>C106*0.5/'TD5'!B106</f>
        <v>6.9471120834350586E-2</v>
      </c>
      <c r="J106" s="595">
        <f>D106*0.5/'TD5'!C106</f>
        <v>0.12265050411224364</v>
      </c>
      <c r="K106" s="596">
        <f>E106*0.5/'TD5'!D106</f>
        <v>7.6973795890808105E-2</v>
      </c>
      <c r="L106" s="587">
        <f>F106*0.5/'TD5'!E106</f>
        <v>6.5085828304290771E-2</v>
      </c>
      <c r="M106" s="588">
        <f>G106*0.5/'TD5'!F106</f>
        <v>8.7380766868591295E-2</v>
      </c>
    </row>
    <row r="107" spans="1:13">
      <c r="A107" s="78">
        <v>2011</v>
      </c>
      <c r="B107" s="605">
        <f>avgfiinc!AW100</f>
        <v>8350.6930199193521</v>
      </c>
      <c r="C107" s="606">
        <f>avgfiinc!AX100</f>
        <v>5685.6556843314565</v>
      </c>
      <c r="D107" s="560">
        <f>avgfiinc!AY100</f>
        <v>10655.477597058849</v>
      </c>
      <c r="E107" s="560">
        <f>avgfiinc!AZ100</f>
        <v>8050.721850186158</v>
      </c>
      <c r="F107" s="560">
        <f>avgfiinc!BA100</f>
        <v>4014.4583295530651</v>
      </c>
      <c r="G107" s="561">
        <f>avgfiinc!BB100</f>
        <v>10242.670358800406</v>
      </c>
      <c r="H107" s="569">
        <f>B107*0.5/'TD5'!B107</f>
        <v>0.10117429494857788</v>
      </c>
      <c r="I107" s="580">
        <f>C107*0.5/'TD5'!B107</f>
        <v>6.8885564804077148E-2</v>
      </c>
      <c r="J107" s="595">
        <f>D107*0.5/'TD5'!C107</f>
        <v>0.12135618925094604</v>
      </c>
      <c r="K107" s="596">
        <f>E107*0.5/'TD5'!D107</f>
        <v>7.7885806560516357E-2</v>
      </c>
      <c r="L107" s="587">
        <f>F107*0.5/'TD5'!E107</f>
        <v>6.3516914844512939E-2</v>
      </c>
      <c r="M107" s="588">
        <f>G107*0.5/'TD5'!F107</f>
        <v>8.649116754531859E-2</v>
      </c>
    </row>
    <row r="108" spans="1:13">
      <c r="A108" s="78">
        <v>2012</v>
      </c>
      <c r="B108" s="605">
        <f>avgfiinc!AW101</f>
        <v>8438.7970890198176</v>
      </c>
      <c r="C108" s="606">
        <f>avgfiinc!AX101</f>
        <v>5816.0947507325209</v>
      </c>
      <c r="D108" s="560">
        <f>avgfiinc!AY101</f>
        <v>10813.993989870032</v>
      </c>
      <c r="E108" s="560">
        <f>avgfiinc!AZ101</f>
        <v>8225.8171830416559</v>
      </c>
      <c r="F108" s="560">
        <f>avgfiinc!BA101</f>
        <v>4126.3879159362559</v>
      </c>
      <c r="G108" s="561">
        <f>avgfiinc!BB101</f>
        <v>10184.71157922643</v>
      </c>
      <c r="H108" s="569">
        <f>B108*0.5/'TD5'!B108</f>
        <v>9.6610069274902344E-2</v>
      </c>
      <c r="I108" s="580">
        <f>C108*0.5/'TD5'!B108</f>
        <v>6.6584527492523193E-2</v>
      </c>
      <c r="J108" s="595">
        <f>D108*0.5/'TD5'!C108</f>
        <v>0.11734139919281004</v>
      </c>
      <c r="K108" s="596">
        <f>E108*0.5/'TD5'!D108</f>
        <v>7.5044989585876465E-2</v>
      </c>
      <c r="L108" s="587">
        <f>F108*0.5/'TD5'!E108</f>
        <v>6.1816453933715813E-2</v>
      </c>
      <c r="M108" s="588">
        <f>G108*0.5/'TD5'!F108</f>
        <v>8.1631720066070557E-2</v>
      </c>
    </row>
    <row r="109" spans="1:13">
      <c r="A109" s="78">
        <v>2013</v>
      </c>
      <c r="B109" s="605">
        <f>avgfiinc!AW102</f>
        <v>8595.4260998032678</v>
      </c>
      <c r="C109" s="606">
        <f>avgfiinc!AX102</f>
        <v>5930.4520474129886</v>
      </c>
      <c r="D109" s="560">
        <f>avgfiinc!AY102</f>
        <v>11076.925291629468</v>
      </c>
      <c r="E109" s="560">
        <f>avgfiinc!AZ102</f>
        <v>8496.0215563067686</v>
      </c>
      <c r="F109" s="560">
        <f>avgfiinc!BA102</f>
        <v>4166.8133407263449</v>
      </c>
      <c r="G109" s="561">
        <f>avgfiinc!BB102</f>
        <v>10231.529653178442</v>
      </c>
      <c r="H109" s="569">
        <f>B109*0.5/'TD5'!B109</f>
        <v>0.10139065980911253</v>
      </c>
      <c r="I109" s="580">
        <f>C109*0.5/'TD5'!B109</f>
        <v>6.9954931735992432E-2</v>
      </c>
      <c r="J109" s="595">
        <f>D109*0.5/'TD5'!C109</f>
        <v>0.12309396266937256</v>
      </c>
      <c r="K109" s="596">
        <f>E109*0.5/'TD5'!D109</f>
        <v>7.9951643943786621E-2</v>
      </c>
      <c r="L109" s="587">
        <f>F109*0.5/'TD5'!E109</f>
        <v>6.4203917980194092E-2</v>
      </c>
      <c r="M109" s="588">
        <f>G109*0.5/'TD5'!F109</f>
        <v>8.4933578968048096E-2</v>
      </c>
    </row>
    <row r="110" spans="1:13">
      <c r="A110" s="78">
        <v>2014</v>
      </c>
      <c r="B110" s="605">
        <f>avgfiinc!AW103</f>
        <v>8973.3257293439419</v>
      </c>
      <c r="C110" s="606">
        <f>avgfiinc!AX103</f>
        <v>6315.6792418224213</v>
      </c>
      <c r="D110" s="560">
        <f>avgfiinc!AY103</f>
        <v>11654.787676028798</v>
      </c>
      <c r="E110" s="560">
        <f>avgfiinc!AZ103</f>
        <v>8976.2018568252824</v>
      </c>
      <c r="F110" s="560">
        <f>avgfiinc!BA103</f>
        <v>4479.6736556695068</v>
      </c>
      <c r="G110" s="561">
        <f>avgfiinc!BB103</f>
        <v>10657.836047489685</v>
      </c>
      <c r="H110" s="569">
        <f>B110*0.5/'TD5'!B110</f>
        <v>0.10106080770492554</v>
      </c>
      <c r="I110" s="580">
        <f>C110*0.5/'TD5'!B110</f>
        <v>7.1129441261291504E-2</v>
      </c>
      <c r="J110" s="595">
        <f>D110*0.5/'TD5'!C110</f>
        <v>0.12388527393341064</v>
      </c>
      <c r="K110" s="596">
        <f>E110*0.5/'TD5'!D110</f>
        <v>8.064347505569458E-2</v>
      </c>
      <c r="L110" s="587">
        <f>F110*0.5/'TD5'!E110</f>
        <v>6.5851986408233656E-2</v>
      </c>
      <c r="M110" s="588">
        <f>G110*0.5/'TD5'!F110</f>
        <v>8.4718763828277574E-2</v>
      </c>
    </row>
    <row r="111" spans="1:13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3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18"/>
  <sheetViews>
    <sheetView workbookViewId="0">
      <pane xSplit="1" ySplit="8" topLeftCell="B81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758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hidden="1" customHeight="1">
      <c r="A42" s="103">
        <v>1946</v>
      </c>
      <c r="B42" s="454"/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hidden="1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hidden="1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hidden="1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hidden="1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hidden="1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hidden="1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hidden="1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hidden="1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hidden="1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hidden="1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hidden="1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hidden="1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hidden="1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avgfiinc!BI51</f>
        <v>26775.088104004368</v>
      </c>
      <c r="C58" s="559">
        <f>avgfiinc!BJ51</f>
        <v>29098.195994148118</v>
      </c>
      <c r="D58" s="558">
        <f>avgfiinc!BK51</f>
        <v>28295.622771586684</v>
      </c>
      <c r="E58" s="558">
        <f>avgfiinc!BL51</f>
        <v>42560.998606581263</v>
      </c>
      <c r="F58" s="558">
        <f>avgfiinc!BM51</f>
        <v>14074.47327365395</v>
      </c>
      <c r="G58" s="559">
        <f>avgfiinc!BN51</f>
        <v>43745.15871342404</v>
      </c>
      <c r="H58" s="568">
        <f>B58*0.4/'TD5'!B58</f>
        <v>0.49822598695755005</v>
      </c>
      <c r="I58" s="585">
        <f>C58*0.4/'TD5'!B58</f>
        <v>0.54145395755767811</v>
      </c>
      <c r="J58" s="585">
        <f>D58*0.4/'TD5'!C58</f>
        <v>0.48123392462730408</v>
      </c>
      <c r="K58" s="579">
        <f>E58*0.4/'TD5'!D58</f>
        <v>0.5204830765724181</v>
      </c>
      <c r="L58" s="585">
        <f>F58*0.4/'TD5'!E58</f>
        <v>0.51582109928131104</v>
      </c>
      <c r="M58" s="586">
        <f>G58*0.4/'TD5'!F58</f>
        <v>0.51073896884918213</v>
      </c>
    </row>
    <row r="59" spans="1:13">
      <c r="A59" s="78">
        <v>1963</v>
      </c>
      <c r="B59" s="600">
        <f>avgfiinc!BI52</f>
        <v>27820.848275835582</v>
      </c>
      <c r="C59" s="561">
        <f>avgfiinc!BJ52</f>
        <v>30263.314915999486</v>
      </c>
      <c r="D59" s="560">
        <f>avgfiinc!BK52</f>
        <v>29379.730195861339</v>
      </c>
      <c r="E59" s="560">
        <f>avgfiinc!BL52</f>
        <v>44119.544315522318</v>
      </c>
      <c r="F59" s="560">
        <f>avgfiinc!BM52</f>
        <v>14683.957503336958</v>
      </c>
      <c r="G59" s="561">
        <f>avgfiinc!BN52</f>
        <v>45545.406955636223</v>
      </c>
      <c r="H59" s="569">
        <f>B59*0.4/'TD5'!B59</f>
        <v>0.49605782407914184</v>
      </c>
      <c r="I59" s="580">
        <f>C59*0.4/'TD5'!B59</f>
        <v>0.53960806650499793</v>
      </c>
      <c r="J59" s="587">
        <f>D59*0.4/'TD5'!C59</f>
        <v>0.47891703668770691</v>
      </c>
      <c r="K59" s="580">
        <f>E59*0.4/'TD5'!D59</f>
        <v>0.51777517439572951</v>
      </c>
      <c r="L59" s="587">
        <f>F59*0.4/'TD5'!E59</f>
        <v>0.51521037219670263</v>
      </c>
      <c r="M59" s="588">
        <f>G59*0.4/'TD5'!F59</f>
        <v>0.50954697366115187</v>
      </c>
    </row>
    <row r="60" spans="1:13">
      <c r="A60" s="78">
        <v>1964</v>
      </c>
      <c r="B60" s="600">
        <f>avgfiinc!BI53</f>
        <v>28866.6084476668</v>
      </c>
      <c r="C60" s="561">
        <f>avgfiinc!BJ53</f>
        <v>31428.433837850855</v>
      </c>
      <c r="D60" s="560">
        <f>avgfiinc!BK53</f>
        <v>30463.837620135993</v>
      </c>
      <c r="E60" s="560">
        <f>avgfiinc!BL53</f>
        <v>45678.090024463381</v>
      </c>
      <c r="F60" s="560">
        <f>avgfiinc!BM53</f>
        <v>15293.441733019967</v>
      </c>
      <c r="G60" s="561">
        <f>avgfiinc!BN53</f>
        <v>47345.655197848413</v>
      </c>
      <c r="H60" s="569">
        <f>B60*0.4/'TD5'!B60</f>
        <v>0.49406355619430548</v>
      </c>
      <c r="I60" s="580">
        <f>C60*0.4/'TD5'!B60</f>
        <v>0.53791022300720226</v>
      </c>
      <c r="J60" s="587">
        <f>D60*0.4/'TD5'!C60</f>
        <v>0.47678494453430176</v>
      </c>
      <c r="K60" s="580">
        <f>E60*0.4/'TD5'!D60</f>
        <v>0.51527729630470276</v>
      </c>
      <c r="L60" s="587">
        <f>F60*0.4/'TD5'!E60</f>
        <v>0.51464959979057323</v>
      </c>
      <c r="M60" s="588">
        <f>G60*0.4/'TD5'!F60</f>
        <v>0.5114518404006958</v>
      </c>
    </row>
    <row r="61" spans="1:13">
      <c r="A61" s="78">
        <v>1965</v>
      </c>
      <c r="B61" s="600">
        <f>avgfiinc!BI54</f>
        <v>30024.170728445381</v>
      </c>
      <c r="C61" s="561">
        <f>avgfiinc!BJ54</f>
        <v>32909.068585559784</v>
      </c>
      <c r="D61" s="560">
        <f>avgfiinc!BK54</f>
        <v>31680.190615229891</v>
      </c>
      <c r="E61" s="560">
        <f>avgfiinc!BL54</f>
        <v>47687.883522736767</v>
      </c>
      <c r="F61" s="560">
        <f>avgfiinc!BM54</f>
        <v>15960.045944554426</v>
      </c>
      <c r="G61" s="561">
        <f>avgfiinc!BN54</f>
        <v>49291.906233617963</v>
      </c>
      <c r="H61" s="569">
        <f>B61*0.4/'TD5'!B61</f>
        <v>0.49093156364705443</v>
      </c>
      <c r="I61" s="580">
        <f>C61*0.4/'TD5'!B61</f>
        <v>0.53810313846805014</v>
      </c>
      <c r="J61" s="587">
        <f>D61*0.4/'TD5'!C61</f>
        <v>0.47356732865908047</v>
      </c>
      <c r="K61" s="580">
        <f>E61*0.4/'TD5'!D61</f>
        <v>0.51389092643411372</v>
      </c>
      <c r="L61" s="587">
        <f>F61*0.4/'TD5'!E61</f>
        <v>0.51318516711965667</v>
      </c>
      <c r="M61" s="588">
        <f>G61*0.4/'TD5'!F61</f>
        <v>0.5021602109172052</v>
      </c>
    </row>
    <row r="62" spans="1:13">
      <c r="A62" s="78">
        <v>1966</v>
      </c>
      <c r="B62" s="600">
        <f>avgfiinc!BI55</f>
        <v>31181.733009223964</v>
      </c>
      <c r="C62" s="561">
        <f>avgfiinc!BJ55</f>
        <v>34389.703333268721</v>
      </c>
      <c r="D62" s="560">
        <f>avgfiinc!BK55</f>
        <v>32896.543610323788</v>
      </c>
      <c r="E62" s="560">
        <f>avgfiinc!BL55</f>
        <v>49697.677021010146</v>
      </c>
      <c r="F62" s="560">
        <f>avgfiinc!BM55</f>
        <v>16626.650156088886</v>
      </c>
      <c r="G62" s="561">
        <f>avgfiinc!BN55</f>
        <v>51238.157269387513</v>
      </c>
      <c r="H62" s="569">
        <f>B62*0.4/'TD5'!B62</f>
        <v>0.48806729912757868</v>
      </c>
      <c r="I62" s="580">
        <f>C62*0.4/'TD5'!B62</f>
        <v>0.53827956318855275</v>
      </c>
      <c r="J62" s="587">
        <f>D62*0.4/'TD5'!C62</f>
        <v>0.47062614560127253</v>
      </c>
      <c r="K62" s="580">
        <f>E62*0.4/'TD5'!D62</f>
        <v>0.51262325048446655</v>
      </c>
      <c r="L62" s="587">
        <f>F62*0.4/'TD5'!E62</f>
        <v>0.51184549927711487</v>
      </c>
      <c r="M62" s="588">
        <f>G62*0.4/'TD5'!F62</f>
        <v>0.50859045982360851</v>
      </c>
    </row>
    <row r="63" spans="1:13">
      <c r="A63" s="78">
        <v>1967</v>
      </c>
      <c r="B63" s="600">
        <f>avgfiinc!BI56</f>
        <v>32094.836286823829</v>
      </c>
      <c r="C63" s="561">
        <f>avgfiinc!BJ56</f>
        <v>35208.382380530107</v>
      </c>
      <c r="D63" s="560">
        <f>avgfiinc!BK56</f>
        <v>33934.372626811899</v>
      </c>
      <c r="E63" s="560">
        <f>avgfiinc!BL56</f>
        <v>49821.50264472016</v>
      </c>
      <c r="F63" s="560">
        <f>avgfiinc!BM56</f>
        <v>18508.166331682816</v>
      </c>
      <c r="G63" s="561">
        <f>avgfiinc!BN56</f>
        <v>52624.11406400038</v>
      </c>
      <c r="H63" s="570">
        <f>B63*0.4/'TD5'!B63</f>
        <v>0.48111055791378027</v>
      </c>
      <c r="I63" s="581">
        <f>C63*0.4/'TD5'!B63</f>
        <v>0.52778348326683056</v>
      </c>
      <c r="J63" s="587">
        <f>D63*0.4/'TD5'!C63</f>
        <v>0.46452569216489797</v>
      </c>
      <c r="K63" s="580">
        <f>E63*0.4/'TD5'!D63</f>
        <v>0.50383642315864574</v>
      </c>
      <c r="L63" s="587">
        <f>F63*0.4/'TD5'!E63</f>
        <v>0.51385153830051422</v>
      </c>
      <c r="M63" s="588">
        <f>G63*0.4/'TD5'!F63</f>
        <v>0.50055213272571575</v>
      </c>
    </row>
    <row r="64" spans="1:13">
      <c r="A64" s="78">
        <v>1968</v>
      </c>
      <c r="B64" s="600">
        <f>avgfiinc!BI57</f>
        <v>33300.554062043986</v>
      </c>
      <c r="C64" s="561">
        <f>avgfiinc!BJ57</f>
        <v>36370.29206719072</v>
      </c>
      <c r="D64" s="560">
        <f>avgfiinc!BK57</f>
        <v>35084.083653399684</v>
      </c>
      <c r="E64" s="560">
        <f>avgfiinc!BL57</f>
        <v>51166.086868292754</v>
      </c>
      <c r="F64" s="560">
        <f>avgfiinc!BM57</f>
        <v>19492.398290146044</v>
      </c>
      <c r="G64" s="561">
        <f>avgfiinc!BN57</f>
        <v>54791.933245592823</v>
      </c>
      <c r="H64" s="570">
        <f>B64*0.4/'TD5'!B64</f>
        <v>0.48014074936509132</v>
      </c>
      <c r="I64" s="581">
        <f>C64*0.4/'TD5'!B64</f>
        <v>0.5244014635682106</v>
      </c>
      <c r="J64" s="587">
        <f>D64*0.4/'TD5'!C64</f>
        <v>0.46397453360259527</v>
      </c>
      <c r="K64" s="580">
        <f>E64*0.4/'TD5'!D64</f>
        <v>0.50198552757501591</v>
      </c>
      <c r="L64" s="587">
        <f>F64*0.4/'TD5'!E64</f>
        <v>0.51475680992007256</v>
      </c>
      <c r="M64" s="588">
        <f>G64*0.4/'TD5'!F64</f>
        <v>0.49834832921624184</v>
      </c>
    </row>
    <row r="65" spans="1:13">
      <c r="A65" s="83">
        <v>1969</v>
      </c>
      <c r="B65" s="601">
        <f>avgfiinc!BI58</f>
        <v>34093.0062920415</v>
      </c>
      <c r="C65" s="563">
        <f>avgfiinc!BJ58</f>
        <v>37018.957260903779</v>
      </c>
      <c r="D65" s="562">
        <f>avgfiinc!BK58</f>
        <v>35966.604420850861</v>
      </c>
      <c r="E65" s="562">
        <f>avgfiinc!BL58</f>
        <v>52399.183254394542</v>
      </c>
      <c r="F65" s="562">
        <f>avgfiinc!BM58</f>
        <v>19908.475504684753</v>
      </c>
      <c r="G65" s="563">
        <f>avgfiinc!BN58</f>
        <v>56175.941186393953</v>
      </c>
      <c r="H65" s="571">
        <f>B65*0.4/'TD5'!B65</f>
        <v>0.48631337378174061</v>
      </c>
      <c r="I65" s="582">
        <f>C65*0.4/'TD5'!B65</f>
        <v>0.52805005945265282</v>
      </c>
      <c r="J65" s="589">
        <f>D65*0.4/'TD5'!C65</f>
        <v>0.46953751100227231</v>
      </c>
      <c r="K65" s="583">
        <f>E65*0.4/'TD5'!D65</f>
        <v>0.50587859936058532</v>
      </c>
      <c r="L65" s="589">
        <f>F65*0.4/'TD5'!E65</f>
        <v>0.52321164589375269</v>
      </c>
      <c r="M65" s="590">
        <f>G65*0.4/'TD5'!F65</f>
        <v>0.50365353468805552</v>
      </c>
    </row>
    <row r="66" spans="1:13">
      <c r="A66" s="78">
        <v>1970</v>
      </c>
      <c r="B66" s="600">
        <f>avgfiinc!BI59</f>
        <v>33689.416666302335</v>
      </c>
      <c r="C66" s="561">
        <f>avgfiinc!BJ59</f>
        <v>36322.346750101773</v>
      </c>
      <c r="D66" s="560">
        <f>avgfiinc!BK59</f>
        <v>35662.455336327104</v>
      </c>
      <c r="E66" s="560">
        <f>avgfiinc!BL59</f>
        <v>51601.434859980007</v>
      </c>
      <c r="F66" s="560">
        <f>avgfiinc!BM59</f>
        <v>19296.243690776548</v>
      </c>
      <c r="G66" s="561">
        <f>avgfiinc!BN59</f>
        <v>55368.363263666899</v>
      </c>
      <c r="H66" s="570">
        <f>B66*0.4/'TD5'!B66</f>
        <v>0.49419073038734496</v>
      </c>
      <c r="I66" s="581">
        <f>C66*0.4/'TD5'!B66</f>
        <v>0.53281323472037911</v>
      </c>
      <c r="J66" s="587">
        <f>D66*0.4/'TD5'!C66</f>
        <v>0.47691888723056763</v>
      </c>
      <c r="K66" s="580">
        <f>E66*0.4/'TD5'!D66</f>
        <v>0.51075737969949841</v>
      </c>
      <c r="L66" s="587">
        <f>F66*0.4/'TD5'!E66</f>
        <v>0.53188065136782825</v>
      </c>
      <c r="M66" s="588">
        <f>G66*0.4/'TD5'!F66</f>
        <v>0.50928096682764601</v>
      </c>
    </row>
    <row r="67" spans="1:13">
      <c r="A67" s="78">
        <v>1971</v>
      </c>
      <c r="B67" s="600">
        <f>avgfiinc!BI60</f>
        <v>33721.678601977685</v>
      </c>
      <c r="C67" s="561">
        <f>avgfiinc!BJ60</f>
        <v>36154.187127074765</v>
      </c>
      <c r="D67" s="560">
        <f>avgfiinc!BK60</f>
        <v>35740.264959094515</v>
      </c>
      <c r="E67" s="560">
        <f>avgfiinc!BL60</f>
        <v>51523.54858374731</v>
      </c>
      <c r="F67" s="560">
        <f>avgfiinc!BM60</f>
        <v>19396.278665080066</v>
      </c>
      <c r="G67" s="561">
        <f>avgfiinc!BN60</f>
        <v>55279.507767117415</v>
      </c>
      <c r="H67" s="570">
        <f>B67*0.4/'TD5'!B67</f>
        <v>0.49646343482891114</v>
      </c>
      <c r="I67" s="581">
        <f>C67*0.4/'TD5'!B67</f>
        <v>0.53227575460914534</v>
      </c>
      <c r="J67" s="587">
        <f>D67*0.4/'TD5'!C67</f>
        <v>0.47973020651261317</v>
      </c>
      <c r="K67" s="580">
        <f>E67*0.4/'TD5'!D67</f>
        <v>0.51309891615528613</v>
      </c>
      <c r="L67" s="587">
        <f>F67*0.4/'TD5'!E67</f>
        <v>0.53299901745049283</v>
      </c>
      <c r="M67" s="588">
        <f>G67*0.4/'TD5'!F67</f>
        <v>0.51019853033358242</v>
      </c>
    </row>
    <row r="68" spans="1:13">
      <c r="A68" s="78">
        <v>1972</v>
      </c>
      <c r="B68" s="600">
        <f>avgfiinc!BI61</f>
        <v>35207.361700204237</v>
      </c>
      <c r="C68" s="561">
        <f>avgfiinc!BJ61</f>
        <v>37618.544322177913</v>
      </c>
      <c r="D68" s="560">
        <f>avgfiinc!BK61</f>
        <v>37224.66122509136</v>
      </c>
      <c r="E68" s="560">
        <f>avgfiinc!BL61</f>
        <v>53364.661960505029</v>
      </c>
      <c r="F68" s="560">
        <f>avgfiinc!BM61</f>
        <v>20741.011446055225</v>
      </c>
      <c r="G68" s="561">
        <f>avgfiinc!BN61</f>
        <v>57430.564152248233</v>
      </c>
      <c r="H68" s="570">
        <f>B68*0.4/'TD5'!B68</f>
        <v>0.49682049128750794</v>
      </c>
      <c r="I68" s="581">
        <f>C68*0.4/'TD5'!B68</f>
        <v>0.53084533373475995</v>
      </c>
      <c r="J68" s="587">
        <f>D68*0.4/'TD5'!C68</f>
        <v>0.48009159857610945</v>
      </c>
      <c r="K68" s="580">
        <f>E68*0.4/'TD5'!D68</f>
        <v>0.51259485402260907</v>
      </c>
      <c r="L68" s="587">
        <f>F68*0.4/'TD5'!E68</f>
        <v>0.53192977076105319</v>
      </c>
      <c r="M68" s="588">
        <f>G68*0.4/'TD5'!F68</f>
        <v>0.50932259032560978</v>
      </c>
    </row>
    <row r="69" spans="1:13">
      <c r="A69" s="78">
        <v>1973</v>
      </c>
      <c r="B69" s="600">
        <f>avgfiinc!BI62</f>
        <v>36232.666164189388</v>
      </c>
      <c r="C69" s="561">
        <f>avgfiinc!BJ62</f>
        <v>38556.541536450219</v>
      </c>
      <c r="D69" s="560">
        <f>avgfiinc!BK62</f>
        <v>38343.153891640424</v>
      </c>
      <c r="E69" s="560">
        <f>avgfiinc!BL62</f>
        <v>55065.100499319728</v>
      </c>
      <c r="F69" s="560">
        <f>avgfiinc!BM62</f>
        <v>21240.122466329649</v>
      </c>
      <c r="G69" s="561">
        <f>avgfiinc!BN62</f>
        <v>58887.362725143408</v>
      </c>
      <c r="H69" s="570">
        <f>B69*0.4/'TD5'!B69</f>
        <v>0.49782043241793883</v>
      </c>
      <c r="I69" s="581">
        <f>C69*0.4/'TD5'!B69</f>
        <v>0.52974942813307291</v>
      </c>
      <c r="J69" s="587">
        <f>D69*0.4/'TD5'!C69</f>
        <v>0.48015354497874785</v>
      </c>
      <c r="K69" s="580">
        <f>E69*0.4/'TD5'!D69</f>
        <v>0.5117776034239796</v>
      </c>
      <c r="L69" s="587">
        <f>F69*0.4/'TD5'!E69</f>
        <v>0.5349019938839773</v>
      </c>
      <c r="M69" s="588">
        <f>G69*0.4/'TD5'!F69</f>
        <v>0.50987554507810273</v>
      </c>
    </row>
    <row r="70" spans="1:13">
      <c r="A70" s="78">
        <v>1974</v>
      </c>
      <c r="B70" s="600">
        <f>avgfiinc!BI63</f>
        <v>35948.06465704686</v>
      </c>
      <c r="C70" s="561">
        <f>avgfiinc!BJ63</f>
        <v>38046.708215730869</v>
      </c>
      <c r="D70" s="560">
        <f>avgfiinc!BK63</f>
        <v>38202.115629149099</v>
      </c>
      <c r="E70" s="560">
        <f>avgfiinc!BL63</f>
        <v>54428.908537834213</v>
      </c>
      <c r="F70" s="560">
        <f>avgfiinc!BM63</f>
        <v>21321.519003128567</v>
      </c>
      <c r="G70" s="561">
        <f>avgfiinc!BN63</f>
        <v>58022.488028394269</v>
      </c>
      <c r="H70" s="570">
        <f>B70*0.4/'TD5'!B70</f>
        <v>0.50009407734705746</v>
      </c>
      <c r="I70" s="581">
        <f>C70*0.4/'TD5'!B70</f>
        <v>0.52928950759269355</v>
      </c>
      <c r="J70" s="587">
        <f>D70*0.4/'TD5'!C70</f>
        <v>0.48313903417101767</v>
      </c>
      <c r="K70" s="580">
        <f>E70*0.4/'TD5'!D70</f>
        <v>0.51276866192529269</v>
      </c>
      <c r="L70" s="587">
        <f>F70*0.4/'TD5'!E70</f>
        <v>0.54166242912742735</v>
      </c>
      <c r="M70" s="588">
        <f>G70*0.4/'TD5'!F70</f>
        <v>0.51050551463504246</v>
      </c>
    </row>
    <row r="71" spans="1:13">
      <c r="A71" s="78">
        <v>1975</v>
      </c>
      <c r="B71" s="600">
        <f>avgfiinc!BI64</f>
        <v>34439.727447686426</v>
      </c>
      <c r="C71" s="561">
        <f>avgfiinc!BJ64</f>
        <v>36166.324668104215</v>
      </c>
      <c r="D71" s="560">
        <f>avgfiinc!BK64</f>
        <v>36531.634121977942</v>
      </c>
      <c r="E71" s="560">
        <f>avgfiinc!BL64</f>
        <v>51221.955422857623</v>
      </c>
      <c r="F71" s="560">
        <f>avgfiinc!BM64</f>
        <v>21157.663067370057</v>
      </c>
      <c r="G71" s="561">
        <f>avgfiinc!BN64</f>
        <v>55157.675484418134</v>
      </c>
      <c r="H71" s="570">
        <f>B71*0.4/'TD5'!B71</f>
        <v>0.50364493364054397</v>
      </c>
      <c r="I71" s="581">
        <f>C71*0.4/'TD5'!B71</f>
        <v>0.52889460914457243</v>
      </c>
      <c r="J71" s="587">
        <f>D71*0.4/'TD5'!C71</f>
        <v>0.48954200646755908</v>
      </c>
      <c r="K71" s="580">
        <f>E71*0.4/'TD5'!D71</f>
        <v>0.51661295591520684</v>
      </c>
      <c r="L71" s="587">
        <f>F71*0.4/'TD5'!E71</f>
        <v>0.54528134424322172</v>
      </c>
      <c r="M71" s="588">
        <f>G71*0.4/'TD5'!F71</f>
        <v>0.51116624904011598</v>
      </c>
    </row>
    <row r="72" spans="1:13">
      <c r="A72" s="78">
        <v>1976</v>
      </c>
      <c r="B72" s="600">
        <f>avgfiinc!BI65</f>
        <v>35739.922639571079</v>
      </c>
      <c r="C72" s="561">
        <f>avgfiinc!BJ65</f>
        <v>37374.88132673299</v>
      </c>
      <c r="D72" s="560">
        <f>avgfiinc!BK65</f>
        <v>37987.47494608401</v>
      </c>
      <c r="E72" s="560">
        <f>avgfiinc!BL65</f>
        <v>52817.867037493765</v>
      </c>
      <c r="F72" s="560">
        <f>avgfiinc!BM65</f>
        <v>22460.185162807044</v>
      </c>
      <c r="G72" s="561">
        <f>avgfiinc!BN65</f>
        <v>56896.440720917126</v>
      </c>
      <c r="H72" s="570">
        <f>B72*0.4/'TD5'!B72</f>
        <v>0.5038658580033939</v>
      </c>
      <c r="I72" s="581">
        <f>C72*0.4/'TD5'!B72</f>
        <v>0.5269157081671666</v>
      </c>
      <c r="J72" s="587">
        <f>D72*0.4/'TD5'!C72</f>
        <v>0.49049268638461296</v>
      </c>
      <c r="K72" s="580">
        <f>E72*0.4/'TD5'!D72</f>
        <v>0.51675943508428202</v>
      </c>
      <c r="L72" s="587">
        <f>F72*0.4/'TD5'!E72</f>
        <v>0.54611791511086938</v>
      </c>
      <c r="M72" s="588">
        <f>G72*0.4/'TD5'!F72</f>
        <v>0.51022047656857694</v>
      </c>
    </row>
    <row r="73" spans="1:13">
      <c r="A73" s="78">
        <v>1977</v>
      </c>
      <c r="B73" s="600">
        <f>avgfiinc!BI66</f>
        <v>36513.197369694666</v>
      </c>
      <c r="C73" s="561">
        <f>avgfiinc!BJ66</f>
        <v>38061.480781377235</v>
      </c>
      <c r="D73" s="560">
        <f>avgfiinc!BK66</f>
        <v>38774.595671568291</v>
      </c>
      <c r="E73" s="560">
        <f>avgfiinc!BL66</f>
        <v>53619.512271649372</v>
      </c>
      <c r="F73" s="560">
        <f>avgfiinc!BM66</f>
        <v>23273.073726068174</v>
      </c>
      <c r="G73" s="561">
        <f>avgfiinc!BN66</f>
        <v>57767.897881413279</v>
      </c>
      <c r="H73" s="570">
        <f>B73*0.4/'TD5'!B73</f>
        <v>0.50349941603464299</v>
      </c>
      <c r="I73" s="581">
        <f>C73*0.4/'TD5'!B73</f>
        <v>0.52484949901273126</v>
      </c>
      <c r="J73" s="587">
        <f>D73*0.4/'TD5'!C73</f>
        <v>0.49048109719000621</v>
      </c>
      <c r="K73" s="580">
        <f>E73*0.4/'TD5'!D73</f>
        <v>0.51629895213912402</v>
      </c>
      <c r="L73" s="587">
        <f>F73*0.4/'TD5'!E73</f>
        <v>0.54513303523189893</v>
      </c>
      <c r="M73" s="588">
        <f>G73*0.4/'TD5'!F73</f>
        <v>0.50893206362447074</v>
      </c>
    </row>
    <row r="74" spans="1:13">
      <c r="A74" s="78">
        <v>1978</v>
      </c>
      <c r="B74" s="600">
        <f>avgfiinc!BI67</f>
        <v>37367.893662499657</v>
      </c>
      <c r="C74" s="561">
        <f>avgfiinc!BJ67</f>
        <v>38893.718362693471</v>
      </c>
      <c r="D74" s="560">
        <f>avgfiinc!BK67</f>
        <v>39859.863697662957</v>
      </c>
      <c r="E74" s="560">
        <f>avgfiinc!BL67</f>
        <v>54574.025085116475</v>
      </c>
      <c r="F74" s="560">
        <f>avgfiinc!BM67</f>
        <v>24072.803563555884</v>
      </c>
      <c r="G74" s="561">
        <f>avgfiinc!BN67</f>
        <v>58839.465766690337</v>
      </c>
      <c r="H74" s="570">
        <f>B74*0.4/'TD5'!B74</f>
        <v>0.50122013626526396</v>
      </c>
      <c r="I74" s="581">
        <f>C74*0.4/'TD5'!B74</f>
        <v>0.52168620992345183</v>
      </c>
      <c r="J74" s="587">
        <f>D74*0.4/'TD5'!C74</f>
        <v>0.48821779059579545</v>
      </c>
      <c r="K74" s="580">
        <f>E74*0.4/'TD5'!D74</f>
        <v>0.51396196396070348</v>
      </c>
      <c r="L74" s="587">
        <f>F74*0.4/'TD5'!E74</f>
        <v>0.54215730996163447</v>
      </c>
      <c r="M74" s="588">
        <f>G74*0.4/'TD5'!F74</f>
        <v>0.50626062096288038</v>
      </c>
    </row>
    <row r="75" spans="1:13">
      <c r="A75" s="83">
        <v>1979</v>
      </c>
      <c r="B75" s="601">
        <f>avgfiinc!BI68</f>
        <v>38014.011541439868</v>
      </c>
      <c r="C75" s="563">
        <f>avgfiinc!BJ68</f>
        <v>39599.42464602671</v>
      </c>
      <c r="D75" s="562">
        <f>avgfiinc!BK68</f>
        <v>40379.442308250254</v>
      </c>
      <c r="E75" s="562">
        <f>avgfiinc!BL68</f>
        <v>54471.656795289564</v>
      </c>
      <c r="F75" s="562">
        <f>avgfiinc!BM68</f>
        <v>25245.966234034662</v>
      </c>
      <c r="G75" s="563">
        <f>avgfiinc!BN68</f>
        <v>59554.331975880814</v>
      </c>
      <c r="H75" s="572">
        <f>B75*0.4/'TD5'!B75</f>
        <v>0.49562898278236389</v>
      </c>
      <c r="I75" s="583">
        <f>C75*0.4/'TD5'!B75</f>
        <v>0.51629969477653515</v>
      </c>
      <c r="J75" s="589">
        <f>D75*0.4/'TD5'!C75</f>
        <v>0.48384660482406622</v>
      </c>
      <c r="K75" s="583">
        <f>E75*0.4/'TD5'!D75</f>
        <v>0.50958868861198414</v>
      </c>
      <c r="L75" s="589">
        <f>F75*0.4/'TD5'!E75</f>
        <v>0.53652724623680115</v>
      </c>
      <c r="M75" s="590">
        <f>G75*0.4/'TD5'!F75</f>
        <v>0.50003939867019642</v>
      </c>
    </row>
    <row r="76" spans="1:13">
      <c r="A76" s="78">
        <v>1980</v>
      </c>
      <c r="B76" s="600">
        <f>avgfiinc!BI69</f>
        <v>37929.400780654702</v>
      </c>
      <c r="C76" s="561">
        <f>avgfiinc!BJ69</f>
        <v>39200.702338766212</v>
      </c>
      <c r="D76" s="560">
        <f>avgfiinc!BK69</f>
        <v>40234.021663417909</v>
      </c>
      <c r="E76" s="560">
        <f>avgfiinc!BL69</f>
        <v>53906.388492385377</v>
      </c>
      <c r="F76" s="560">
        <f>avgfiinc!BM69</f>
        <v>25504.090874716643</v>
      </c>
      <c r="G76" s="561">
        <f>avgfiinc!BN69</f>
        <v>59089.44983786183</v>
      </c>
      <c r="H76" s="569">
        <f>B76*0.4/'TD5'!B76</f>
        <v>0.49927657842636103</v>
      </c>
      <c r="I76" s="580">
        <f>C76*0.4/'TD5'!B76</f>
        <v>0.51601111888885498</v>
      </c>
      <c r="J76" s="587">
        <f>D76*0.4/'TD5'!C76</f>
        <v>0.48864260315895081</v>
      </c>
      <c r="K76" s="580">
        <f>E76*0.4/'TD5'!D76</f>
        <v>0.5105072557926178</v>
      </c>
      <c r="L76" s="587">
        <f>F76*0.4/'TD5'!E76</f>
        <v>0.53804561495780945</v>
      </c>
      <c r="M76" s="588">
        <f>G76*0.4/'TD5'!F76</f>
        <v>0.50176981091499329</v>
      </c>
    </row>
    <row r="77" spans="1:13">
      <c r="A77" s="78">
        <v>1981</v>
      </c>
      <c r="B77" s="600">
        <f>avgfiinc!BI70</f>
        <v>37840.38088273818</v>
      </c>
      <c r="C77" s="561">
        <f>avgfiinc!BJ70</f>
        <v>38896.956164219919</v>
      </c>
      <c r="D77" s="560">
        <f>avgfiinc!BK70</f>
        <v>40067.247539992284</v>
      </c>
      <c r="E77" s="560">
        <f>avgfiinc!BL70</f>
        <v>53301.17330306198</v>
      </c>
      <c r="F77" s="560">
        <f>avgfiinc!BM70</f>
        <v>25639.93064256401</v>
      </c>
      <c r="G77" s="561">
        <f>avgfiinc!BN70</f>
        <v>58705.645421838635</v>
      </c>
      <c r="H77" s="569">
        <f>B77*0.4/'TD5'!B77</f>
        <v>0.5031585693359375</v>
      </c>
      <c r="I77" s="580">
        <f>C77*0.4/'TD5'!B77</f>
        <v>0.51720771193504322</v>
      </c>
      <c r="J77" s="587">
        <f>D77*0.4/'TD5'!C77</f>
        <v>0.49459502100944519</v>
      </c>
      <c r="K77" s="580">
        <f>E77*0.4/'TD5'!D77</f>
        <v>0.51366353034973156</v>
      </c>
      <c r="L77" s="587">
        <f>F77*0.4/'TD5'!E77</f>
        <v>0.53764435648918163</v>
      </c>
      <c r="M77" s="588">
        <f>G77*0.4/'TD5'!F77</f>
        <v>0.50406262278556824</v>
      </c>
    </row>
    <row r="78" spans="1:13">
      <c r="A78" s="78">
        <v>1982</v>
      </c>
      <c r="B78" s="600">
        <f>avgfiinc!BI71</f>
        <v>37057.260839793307</v>
      </c>
      <c r="C78" s="561">
        <f>avgfiinc!BJ71</f>
        <v>37826.070420640026</v>
      </c>
      <c r="D78" s="560">
        <f>avgfiinc!BK71</f>
        <v>39303.326421721235</v>
      </c>
      <c r="E78" s="560">
        <f>avgfiinc!BL71</f>
        <v>51600.961960272951</v>
      </c>
      <c r="F78" s="560">
        <f>avgfiinc!BM71</f>
        <v>25733.476603997147</v>
      </c>
      <c r="G78" s="561">
        <f>avgfiinc!BN71</f>
        <v>57196.404720782288</v>
      </c>
      <c r="H78" s="569">
        <f>B78*0.4/'TD5'!B78</f>
        <v>0.50255981087684631</v>
      </c>
      <c r="I78" s="580">
        <f>C78*0.4/'TD5'!B78</f>
        <v>0.51298618316650391</v>
      </c>
      <c r="J78" s="587">
        <f>D78*0.4/'TD5'!C78</f>
        <v>0.49722105264663685</v>
      </c>
      <c r="K78" s="580">
        <f>E78*0.4/'TD5'!D78</f>
        <v>0.51064553856849682</v>
      </c>
      <c r="L78" s="587">
        <f>F78*0.4/'TD5'!E78</f>
        <v>0.53640037775039673</v>
      </c>
      <c r="M78" s="588">
        <f>G78*0.4/'TD5'!F78</f>
        <v>0.50135627388954163</v>
      </c>
    </row>
    <row r="79" spans="1:13">
      <c r="A79" s="78">
        <v>1983</v>
      </c>
      <c r="B79" s="600">
        <f>avgfiinc!BI72</f>
        <v>37024.153880685793</v>
      </c>
      <c r="C79" s="561">
        <f>avgfiinc!BJ72</f>
        <v>37574.466535513187</v>
      </c>
      <c r="D79" s="560">
        <f>avgfiinc!BK72</f>
        <v>39317.380921539443</v>
      </c>
      <c r="E79" s="560">
        <f>avgfiinc!BL72</f>
        <v>50854.215216682671</v>
      </c>
      <c r="F79" s="560">
        <f>avgfiinc!BM72</f>
        <v>26150.059703831263</v>
      </c>
      <c r="G79" s="561">
        <f>avgfiinc!BN72</f>
        <v>56899.513820958739</v>
      </c>
      <c r="H79" s="569">
        <f>B79*0.4/'TD5'!B79</f>
        <v>0.49937236309051519</v>
      </c>
      <c r="I79" s="580">
        <f>C79*0.4/'TD5'!B79</f>
        <v>0.50679484009742748</v>
      </c>
      <c r="J79" s="587">
        <f>D79*0.4/'TD5'!C79</f>
        <v>0.49536308646202087</v>
      </c>
      <c r="K79" s="580">
        <f>E79*0.4/'TD5'!D79</f>
        <v>0.50677615404129028</v>
      </c>
      <c r="L79" s="587">
        <f>F79*0.4/'TD5'!E79</f>
        <v>0.52993312478065502</v>
      </c>
      <c r="M79" s="588">
        <f>G79*0.4/'TD5'!F79</f>
        <v>0.49707686901092535</v>
      </c>
    </row>
    <row r="80" spans="1:13">
      <c r="A80" s="78">
        <v>1984</v>
      </c>
      <c r="B80" s="600">
        <f>avgfiinc!BI73</f>
        <v>38159.950359839255</v>
      </c>
      <c r="C80" s="561">
        <f>avgfiinc!BJ73</f>
        <v>38725.079707990553</v>
      </c>
      <c r="D80" s="560">
        <f>avgfiinc!BK73</f>
        <v>40493.019517374531</v>
      </c>
      <c r="E80" s="560">
        <f>avgfiinc!BL73</f>
        <v>51999.149207046699</v>
      </c>
      <c r="F80" s="560">
        <f>avgfiinc!BM73</f>
        <v>27179.328471297446</v>
      </c>
      <c r="G80" s="561">
        <f>avgfiinc!BN73</f>
        <v>58519.969254831922</v>
      </c>
      <c r="H80" s="569">
        <f>B80*0.4/'TD5'!B80</f>
        <v>0.49579012393951416</v>
      </c>
      <c r="I80" s="580">
        <f>C80*0.4/'TD5'!B80</f>
        <v>0.50313252210617065</v>
      </c>
      <c r="J80" s="587">
        <f>D80*0.4/'TD5'!C80</f>
        <v>0.49237605929374695</v>
      </c>
      <c r="K80" s="580">
        <f>E80*0.4/'TD5'!D80</f>
        <v>0.50270989537239086</v>
      </c>
      <c r="L80" s="587">
        <f>F80*0.4/'TD5'!E80</f>
        <v>0.52543163299560558</v>
      </c>
      <c r="M80" s="588">
        <f>G80*0.4/'TD5'!F80</f>
        <v>0.49323019385337835</v>
      </c>
    </row>
    <row r="81" spans="1:13">
      <c r="A81" s="78">
        <v>1985</v>
      </c>
      <c r="B81" s="600">
        <f>avgfiinc!BI74</f>
        <v>38895.836103642381</v>
      </c>
      <c r="C81" s="561">
        <f>avgfiinc!BJ74</f>
        <v>39516.255500567917</v>
      </c>
      <c r="D81" s="560">
        <f>avgfiinc!BK74</f>
        <v>41299.96907440327</v>
      </c>
      <c r="E81" s="560">
        <f>avgfiinc!BL74</f>
        <v>53060.48412409149</v>
      </c>
      <c r="F81" s="560">
        <f>avgfiinc!BM74</f>
        <v>27651.010881130813</v>
      </c>
      <c r="G81" s="561">
        <f>avgfiinc!BN74</f>
        <v>59417.200058745962</v>
      </c>
      <c r="H81" s="569">
        <f>B81*0.4/'TD5'!B81</f>
        <v>0.49040976166725159</v>
      </c>
      <c r="I81" s="580">
        <f>C81*0.4/'TD5'!B81</f>
        <v>0.49823218584060674</v>
      </c>
      <c r="J81" s="587">
        <f>D81*0.4/'TD5'!C81</f>
        <v>0.48878121376037592</v>
      </c>
      <c r="K81" s="580">
        <f>E81*0.4/'TD5'!D81</f>
        <v>0.49809026718139643</v>
      </c>
      <c r="L81" s="587">
        <f>F81*0.4/'TD5'!E81</f>
        <v>0.51810425519943237</v>
      </c>
      <c r="M81" s="588">
        <f>G81*0.4/'TD5'!F81</f>
        <v>0.48718720674514776</v>
      </c>
    </row>
    <row r="82" spans="1:13">
      <c r="A82" s="78">
        <v>1986</v>
      </c>
      <c r="B82" s="600">
        <f>avgfiinc!BI75</f>
        <v>40010.518094605133</v>
      </c>
      <c r="C82" s="561">
        <f>avgfiinc!BJ75</f>
        <v>40574.269347560221</v>
      </c>
      <c r="D82" s="560">
        <f>avgfiinc!BK75</f>
        <v>42579.078978066442</v>
      </c>
      <c r="E82" s="560">
        <f>avgfiinc!BL75</f>
        <v>53955.190255158159</v>
      </c>
      <c r="F82" s="560">
        <f>avgfiinc!BM75</f>
        <v>29049.013512881877</v>
      </c>
      <c r="G82" s="561">
        <f>avgfiinc!BN75</f>
        <v>60831.111085799559</v>
      </c>
      <c r="H82" s="569">
        <f>B82*0.4/'TD5'!B82</f>
        <v>0.47429853677749645</v>
      </c>
      <c r="I82" s="580">
        <f>C82*0.4/'TD5'!B82</f>
        <v>0.48098143935203547</v>
      </c>
      <c r="J82" s="587">
        <f>D82*0.4/'TD5'!C82</f>
        <v>0.47426331043243414</v>
      </c>
      <c r="K82" s="580">
        <f>E82*0.4/'TD5'!D82</f>
        <v>0.48280760645866405</v>
      </c>
      <c r="L82" s="587">
        <f>F82*0.4/'TD5'!E82</f>
        <v>0.49636963009834295</v>
      </c>
      <c r="M82" s="588">
        <f>G82*0.4/'TD5'!F82</f>
        <v>0.47081762552261347</v>
      </c>
    </row>
    <row r="83" spans="1:13">
      <c r="A83" s="78">
        <v>1987</v>
      </c>
      <c r="B83" s="600">
        <f>avgfiinc!BI76</f>
        <v>40388.061676499987</v>
      </c>
      <c r="C83" s="561">
        <f>avgfiinc!BJ76</f>
        <v>40671.585722705357</v>
      </c>
      <c r="D83" s="560">
        <f>avgfiinc!BK76</f>
        <v>43135.991042390553</v>
      </c>
      <c r="E83" s="560">
        <f>avgfiinc!BL76</f>
        <v>53837.77971020354</v>
      </c>
      <c r="F83" s="560">
        <f>avgfiinc!BM76</f>
        <v>29374.691623550174</v>
      </c>
      <c r="G83" s="561">
        <f>avgfiinc!BN76</f>
        <v>60822.01466433116</v>
      </c>
      <c r="H83" s="569">
        <f>B83*0.4/'TD5'!B83</f>
        <v>0.49093195796012873</v>
      </c>
      <c r="I83" s="580">
        <f>C83*0.4/'TD5'!B83</f>
        <v>0.49437829852104181</v>
      </c>
      <c r="J83" s="587">
        <f>D83*0.4/'TD5'!C83</f>
        <v>0.48625597357749933</v>
      </c>
      <c r="K83" s="580">
        <f>E83*0.4/'TD5'!D83</f>
        <v>0.48896571993827825</v>
      </c>
      <c r="L83" s="587">
        <f>F83*0.4/'TD5'!E83</f>
        <v>0.52423414587974548</v>
      </c>
      <c r="M83" s="588">
        <f>G83*0.4/'TD5'!F83</f>
        <v>0.48547694087028509</v>
      </c>
    </row>
    <row r="84" spans="1:13">
      <c r="A84" s="78">
        <v>1988</v>
      </c>
      <c r="B84" s="600">
        <f>avgfiinc!BI77</f>
        <v>41024.346413980864</v>
      </c>
      <c r="C84" s="561">
        <f>avgfiinc!BJ77</f>
        <v>41437.676488703117</v>
      </c>
      <c r="D84" s="560">
        <f>avgfiinc!BK77</f>
        <v>43866.808449984928</v>
      </c>
      <c r="E84" s="560">
        <f>avgfiinc!BL77</f>
        <v>54195.746941950558</v>
      </c>
      <c r="F84" s="560">
        <f>avgfiinc!BM77</f>
        <v>30290.845595297495</v>
      </c>
      <c r="G84" s="561">
        <f>avgfiinc!BN77</f>
        <v>61237.450235986049</v>
      </c>
      <c r="H84" s="569">
        <f>B84*0.4/'TD5'!B84</f>
        <v>0.47203394770622248</v>
      </c>
      <c r="I84" s="580">
        <f>C84*0.4/'TD5'!B84</f>
        <v>0.4767898023128509</v>
      </c>
      <c r="J84" s="587">
        <f>D84*0.4/'TD5'!C84</f>
        <v>0.46820205450057983</v>
      </c>
      <c r="K84" s="580">
        <f>E84*0.4/'TD5'!D84</f>
        <v>0.46823653578758251</v>
      </c>
      <c r="L84" s="587">
        <f>F84*0.4/'TD5'!E84</f>
        <v>0.50786164402961742</v>
      </c>
      <c r="M84" s="588">
        <f>G84*0.4/'TD5'!F84</f>
        <v>0.465635895729065</v>
      </c>
    </row>
    <row r="85" spans="1:13">
      <c r="A85" s="83">
        <v>1989</v>
      </c>
      <c r="B85" s="601">
        <f>avgfiinc!BI78</f>
        <v>41436.991728674962</v>
      </c>
      <c r="C85" s="563">
        <f>avgfiinc!BJ78</f>
        <v>41667.006688924295</v>
      </c>
      <c r="D85" s="562">
        <f>avgfiinc!BK78</f>
        <v>44240.372824709528</v>
      </c>
      <c r="E85" s="562">
        <f>avgfiinc!BL78</f>
        <v>53892.877604218302</v>
      </c>
      <c r="F85" s="562">
        <f>avgfiinc!BM78</f>
        <v>30974.239899747965</v>
      </c>
      <c r="G85" s="563">
        <f>avgfiinc!BN78</f>
        <v>61235.346860602665</v>
      </c>
      <c r="H85" s="572">
        <f>B85*0.4/'TD5'!B85</f>
        <v>0.47608920931816112</v>
      </c>
      <c r="I85" s="583">
        <f>C85*0.4/'TD5'!B85</f>
        <v>0.47873196005821228</v>
      </c>
      <c r="J85" s="589">
        <f>D85*0.4/'TD5'!C85</f>
        <v>0.47183635830879217</v>
      </c>
      <c r="K85" s="583">
        <f>E85*0.4/'TD5'!D85</f>
        <v>0.47101166844367981</v>
      </c>
      <c r="L85" s="589">
        <f>F85*0.4/'TD5'!E85</f>
        <v>0.50767502188682556</v>
      </c>
      <c r="M85" s="590">
        <f>G85*0.4/'TD5'!F85</f>
        <v>0.46866106986999517</v>
      </c>
    </row>
    <row r="86" spans="1:13">
      <c r="A86" s="78">
        <v>1990</v>
      </c>
      <c r="B86" s="600">
        <f>avgfiinc!BI79</f>
        <v>41278.604496505257</v>
      </c>
      <c r="C86" s="561">
        <f>avgfiinc!BJ79</f>
        <v>41536.141391346238</v>
      </c>
      <c r="D86" s="560">
        <f>avgfiinc!BK79</f>
        <v>44127.365786945978</v>
      </c>
      <c r="E86" s="560">
        <f>avgfiinc!BL79</f>
        <v>53137.284520306588</v>
      </c>
      <c r="F86" s="560">
        <f>avgfiinc!BM79</f>
        <v>31406.806043658027</v>
      </c>
      <c r="G86" s="561">
        <f>avgfiinc!BN79</f>
        <v>60687.524890461777</v>
      </c>
      <c r="H86" s="569">
        <f>B86*0.4/'TD5'!B86</f>
        <v>0.47734886407852173</v>
      </c>
      <c r="I86" s="580">
        <f>C86*0.4/'TD5'!B86</f>
        <v>0.4803270399570464</v>
      </c>
      <c r="J86" s="587">
        <f>D86*0.4/'TD5'!C86</f>
        <v>0.47228947281837463</v>
      </c>
      <c r="K86" s="580">
        <f>E86*0.4/'TD5'!D86</f>
        <v>0.4701693058013916</v>
      </c>
      <c r="L86" s="587">
        <f>F86*0.4/'TD5'!E86</f>
        <v>0.51283517479896557</v>
      </c>
      <c r="M86" s="588">
        <f>G86*0.4/'TD5'!F86</f>
        <v>0.47034183144569397</v>
      </c>
    </row>
    <row r="87" spans="1:13">
      <c r="A87" s="78">
        <v>1991</v>
      </c>
      <c r="B87" s="600">
        <f>avgfiinc!BI80</f>
        <v>40483.918197533327</v>
      </c>
      <c r="C87" s="561">
        <f>avgfiinc!BJ80</f>
        <v>40565.382330434622</v>
      </c>
      <c r="D87" s="560">
        <f>avgfiinc!BK80</f>
        <v>43429.346919479947</v>
      </c>
      <c r="E87" s="560">
        <f>avgfiinc!BL80</f>
        <v>51651.875937995035</v>
      </c>
      <c r="F87" s="560">
        <f>avgfiinc!BM80</f>
        <v>31014.913457021066</v>
      </c>
      <c r="G87" s="561">
        <f>avgfiinc!BN80</f>
        <v>59453.558118510671</v>
      </c>
      <c r="H87" s="569">
        <f>B87*0.4/'TD5'!B87</f>
        <v>0.48378106951713556</v>
      </c>
      <c r="I87" s="580">
        <f>C87*0.4/'TD5'!B87</f>
        <v>0.48475456237792969</v>
      </c>
      <c r="J87" s="587">
        <f>D87*0.4/'TD5'!C87</f>
        <v>0.47899213433265686</v>
      </c>
      <c r="K87" s="580">
        <f>E87*0.4/'TD5'!D87</f>
        <v>0.47461035847663885</v>
      </c>
      <c r="L87" s="587">
        <f>F87*0.4/'TD5'!E87</f>
        <v>0.51887750625610352</v>
      </c>
      <c r="M87" s="588">
        <f>G87*0.4/'TD5'!F87</f>
        <v>0.47515448927879328</v>
      </c>
    </row>
    <row r="88" spans="1:13">
      <c r="A88" s="78">
        <v>1992</v>
      </c>
      <c r="B88" s="600">
        <f>avgfiinc!BI81</f>
        <v>40350.397664331373</v>
      </c>
      <c r="C88" s="561">
        <f>avgfiinc!BJ81</f>
        <v>40338.152013031613</v>
      </c>
      <c r="D88" s="560">
        <f>avgfiinc!BK81</f>
        <v>43421.550818100892</v>
      </c>
      <c r="E88" s="560">
        <f>avgfiinc!BL81</f>
        <v>51241.014809748507</v>
      </c>
      <c r="F88" s="560">
        <f>avgfiinc!BM81</f>
        <v>31110.780022250619</v>
      </c>
      <c r="G88" s="561">
        <f>avgfiinc!BN81</f>
        <v>59037.738170250035</v>
      </c>
      <c r="H88" s="569">
        <f>B88*0.4/'TD5'!B88</f>
        <v>0.47774800658226019</v>
      </c>
      <c r="I88" s="580">
        <f>C88*0.4/'TD5'!B88</f>
        <v>0.47760301828384416</v>
      </c>
      <c r="J88" s="587">
        <f>D88*0.4/'TD5'!C88</f>
        <v>0.47247913479804998</v>
      </c>
      <c r="K88" s="580">
        <f>E88*0.4/'TD5'!D88</f>
        <v>0.46573361754417425</v>
      </c>
      <c r="L88" s="587">
        <f>F88*0.4/'TD5'!E88</f>
        <v>0.51505666971206665</v>
      </c>
      <c r="M88" s="588">
        <f>G88*0.4/'TD5'!F88</f>
        <v>0.4672686755657196</v>
      </c>
    </row>
    <row r="89" spans="1:13">
      <c r="A89" s="78">
        <v>1993</v>
      </c>
      <c r="B89" s="600">
        <f>avgfiinc!BI82</f>
        <v>40139.062032188427</v>
      </c>
      <c r="C89" s="561">
        <f>avgfiinc!BJ82</f>
        <v>39792.46470367712</v>
      </c>
      <c r="D89" s="560">
        <f>avgfiinc!BK82</f>
        <v>43326.594731043355</v>
      </c>
      <c r="E89" s="560">
        <f>avgfiinc!BL82</f>
        <v>51118.418736940752</v>
      </c>
      <c r="F89" s="560">
        <f>avgfiinc!BM82</f>
        <v>30390.730470312639</v>
      </c>
      <c r="G89" s="561">
        <f>avgfiinc!BN82</f>
        <v>58624.529103645567</v>
      </c>
      <c r="H89" s="569">
        <f>B89*0.4/'TD5'!B89</f>
        <v>0.48036924004554754</v>
      </c>
      <c r="I89" s="580">
        <f>C89*0.4/'TD5'!B89</f>
        <v>0.47622129321098333</v>
      </c>
      <c r="J89" s="587">
        <f>D89*0.4/'TD5'!C89</f>
        <v>0.47371962666511541</v>
      </c>
      <c r="K89" s="580">
        <f>E89*0.4/'TD5'!D89</f>
        <v>0.46475419402122498</v>
      </c>
      <c r="L89" s="587">
        <f>F89*0.4/'TD5'!E89</f>
        <v>0.51539376378059387</v>
      </c>
      <c r="M89" s="588">
        <f>G89*0.4/'TD5'!F89</f>
        <v>0.46903491020202642</v>
      </c>
    </row>
    <row r="90" spans="1:13">
      <c r="A90" s="78">
        <v>1994</v>
      </c>
      <c r="B90" s="600">
        <f>avgfiinc!BI83</f>
        <v>40644.644277606756</v>
      </c>
      <c r="C90" s="561">
        <f>avgfiinc!BJ83</f>
        <v>40187.017888375143</v>
      </c>
      <c r="D90" s="560">
        <f>avgfiinc!BK83</f>
        <v>43926.987285740885</v>
      </c>
      <c r="E90" s="560">
        <f>avgfiinc!BL83</f>
        <v>51727.450642715514</v>
      </c>
      <c r="F90" s="560">
        <f>avgfiinc!BM83</f>
        <v>30545.51770521887</v>
      </c>
      <c r="G90" s="561">
        <f>avgfiinc!BN83</f>
        <v>59320.971581104583</v>
      </c>
      <c r="H90" s="569">
        <f>B90*0.4/'TD5'!B90</f>
        <v>0.47936952114105214</v>
      </c>
      <c r="I90" s="580">
        <f>C90*0.4/'TD5'!B90</f>
        <v>0.47397220134735107</v>
      </c>
      <c r="J90" s="587">
        <f>D90*0.4/'TD5'!C90</f>
        <v>0.47242251038551342</v>
      </c>
      <c r="K90" s="580">
        <f>E90*0.4/'TD5'!D90</f>
        <v>0.4639633595943452</v>
      </c>
      <c r="L90" s="587">
        <f>F90*0.4/'TD5'!E90</f>
        <v>0.51060891151428223</v>
      </c>
      <c r="M90" s="588">
        <f>G90*0.4/'TD5'!F90</f>
        <v>0.46783417463302618</v>
      </c>
    </row>
    <row r="91" spans="1:13">
      <c r="A91" s="78">
        <v>1995</v>
      </c>
      <c r="B91" s="600">
        <f>avgfiinc!BI84</f>
        <v>41508.47049228019</v>
      </c>
      <c r="C91" s="561">
        <f>avgfiinc!BJ84</f>
        <v>41220.375182961776</v>
      </c>
      <c r="D91" s="560">
        <f>avgfiinc!BK84</f>
        <v>44716.18069751955</v>
      </c>
      <c r="E91" s="560">
        <f>avgfiinc!BL84</f>
        <v>52250.510995577788</v>
      </c>
      <c r="F91" s="560">
        <f>avgfiinc!BM84</f>
        <v>31774.656530316879</v>
      </c>
      <c r="G91" s="561">
        <f>avgfiinc!BN84</f>
        <v>60486.06455506268</v>
      </c>
      <c r="H91" s="569">
        <f>B91*0.4/'TD5'!B91</f>
        <v>0.47271835803985601</v>
      </c>
      <c r="I91" s="580">
        <f>C91*0.4/'TD5'!B91</f>
        <v>0.4694373905658723</v>
      </c>
      <c r="J91" s="587">
        <f>D91*0.4/'TD5'!C91</f>
        <v>0.46649587154388417</v>
      </c>
      <c r="K91" s="580">
        <f>E91*0.4/'TD5'!D91</f>
        <v>0.45631521940231323</v>
      </c>
      <c r="L91" s="587">
        <f>F91*0.4/'TD5'!E91</f>
        <v>0.50420328974723816</v>
      </c>
      <c r="M91" s="588">
        <f>G91*0.4/'TD5'!F91</f>
        <v>0.46016886830329895</v>
      </c>
    </row>
    <row r="92" spans="1:13">
      <c r="A92" s="78">
        <v>1996</v>
      </c>
      <c r="B92" s="600">
        <f>avgfiinc!BI85</f>
        <v>42432.065562518794</v>
      </c>
      <c r="C92" s="561">
        <f>avgfiinc!BJ85</f>
        <v>42227.357670981852</v>
      </c>
      <c r="D92" s="560">
        <f>avgfiinc!BK85</f>
        <v>45608.999024915895</v>
      </c>
      <c r="E92" s="560">
        <f>avgfiinc!BL85</f>
        <v>53428.917260140704</v>
      </c>
      <c r="F92" s="560">
        <f>avgfiinc!BM85</f>
        <v>32647.613139908448</v>
      </c>
      <c r="G92" s="561">
        <f>avgfiinc!BN85</f>
        <v>61702.503603326804</v>
      </c>
      <c r="H92" s="569">
        <f>B92*0.4/'TD5'!B92</f>
        <v>0.46110388636589056</v>
      </c>
      <c r="I92" s="580">
        <f>C92*0.4/'TD5'!B92</f>
        <v>0.45887935161590593</v>
      </c>
      <c r="J92" s="587">
        <f>D92*0.4/'TD5'!C92</f>
        <v>0.45641285181045527</v>
      </c>
      <c r="K92" s="580">
        <f>E92*0.4/'TD5'!D92</f>
        <v>0.44675940275192261</v>
      </c>
      <c r="L92" s="587">
        <f>F92*0.4/'TD5'!E92</f>
        <v>0.49119204282760615</v>
      </c>
      <c r="M92" s="588">
        <f>G92*0.4/'TD5'!F92</f>
        <v>0.44878399372100825</v>
      </c>
    </row>
    <row r="93" spans="1:13">
      <c r="A93" s="78">
        <v>1997</v>
      </c>
      <c r="B93" s="600">
        <f>avgfiinc!BI86</f>
        <v>43946.417406739572</v>
      </c>
      <c r="C93" s="561">
        <f>avgfiinc!BJ86</f>
        <v>43770.511983350196</v>
      </c>
      <c r="D93" s="560">
        <f>avgfiinc!BK86</f>
        <v>47048.983350152717</v>
      </c>
      <c r="E93" s="560">
        <f>avgfiinc!BL86</f>
        <v>54930.376996299521</v>
      </c>
      <c r="F93" s="560">
        <f>avgfiinc!BM86</f>
        <v>34171.13899701558</v>
      </c>
      <c r="G93" s="561">
        <f>avgfiinc!BN86</f>
        <v>63858.716936365381</v>
      </c>
      <c r="H93" s="569">
        <f>B93*0.4/'TD5'!B93</f>
        <v>0.45037135481834401</v>
      </c>
      <c r="I93" s="580">
        <f>C93*0.4/'TD5'!B93</f>
        <v>0.44856864213943476</v>
      </c>
      <c r="J93" s="587">
        <f>D93*0.4/'TD5'!C93</f>
        <v>0.44586870074272156</v>
      </c>
      <c r="K93" s="580">
        <f>E93*0.4/'TD5'!D93</f>
        <v>0.43576747179031378</v>
      </c>
      <c r="L93" s="587">
        <f>F93*0.4/'TD5'!E93</f>
        <v>0.47946920990943914</v>
      </c>
      <c r="M93" s="588">
        <f>G93*0.4/'TD5'!F93</f>
        <v>0.43829333782196045</v>
      </c>
    </row>
    <row r="94" spans="1:13">
      <c r="A94" s="78">
        <v>1998</v>
      </c>
      <c r="B94" s="600">
        <f>avgfiinc!BI87</f>
        <v>45758.922902002567</v>
      </c>
      <c r="C94" s="561">
        <f>avgfiinc!BJ87</f>
        <v>45656.147130134443</v>
      </c>
      <c r="D94" s="560">
        <f>avgfiinc!BK87</f>
        <v>48867.433573229653</v>
      </c>
      <c r="E94" s="560">
        <f>avgfiinc!BL87</f>
        <v>57215.094332737055</v>
      </c>
      <c r="F94" s="560">
        <f>avgfiinc!BM87</f>
        <v>35676.564223850975</v>
      </c>
      <c r="G94" s="561">
        <f>avgfiinc!BN87</f>
        <v>66427.592629111503</v>
      </c>
      <c r="H94" s="569">
        <f>B94*0.4/'TD5'!B94</f>
        <v>0.44160249829292286</v>
      </c>
      <c r="I94" s="580">
        <f>C94*0.4/'TD5'!B94</f>
        <v>0.44061064720153792</v>
      </c>
      <c r="J94" s="587">
        <f>D94*0.4/'TD5'!C94</f>
        <v>0.4379949569702149</v>
      </c>
      <c r="K94" s="580">
        <f>E94*0.4/'TD5'!D94</f>
        <v>0.42873367667198181</v>
      </c>
      <c r="L94" s="587">
        <f>F94*0.4/'TD5'!E94</f>
        <v>0.46923843026161188</v>
      </c>
      <c r="M94" s="588">
        <f>G94*0.4/'TD5'!F94</f>
        <v>0.42967879772186285</v>
      </c>
    </row>
    <row r="95" spans="1:13">
      <c r="A95" s="83">
        <v>1999</v>
      </c>
      <c r="B95" s="601">
        <f>avgfiinc!BI88</f>
        <v>47127.546901126079</v>
      </c>
      <c r="C95" s="563">
        <f>avgfiinc!BJ88</f>
        <v>46849.393982610207</v>
      </c>
      <c r="D95" s="562">
        <f>avgfiinc!BK88</f>
        <v>50322.089907711612</v>
      </c>
      <c r="E95" s="562">
        <f>avgfiinc!BL88</f>
        <v>58867.161736626957</v>
      </c>
      <c r="F95" s="562">
        <f>avgfiinc!BM88</f>
        <v>36554.713469469527</v>
      </c>
      <c r="G95" s="563">
        <f>avgfiinc!BN88</f>
        <v>68445.401533858152</v>
      </c>
      <c r="H95" s="572">
        <f>B95*0.4/'TD5'!B95</f>
        <v>0.43347233533859253</v>
      </c>
      <c r="I95" s="583">
        <f>C95*0.4/'TD5'!B95</f>
        <v>0.43091392517089844</v>
      </c>
      <c r="J95" s="589">
        <f>D95*0.4/'TD5'!C95</f>
        <v>0.42988401651382457</v>
      </c>
      <c r="K95" s="583">
        <f>E95*0.4/'TD5'!D95</f>
        <v>0.41717451810836792</v>
      </c>
      <c r="L95" s="589">
        <f>F95*0.4/'TD5'!E95</f>
        <v>0.46307000517845159</v>
      </c>
      <c r="M95" s="590">
        <f>G95*0.4/'TD5'!F95</f>
        <v>0.42125982046127325</v>
      </c>
    </row>
    <row r="96" spans="1:13">
      <c r="A96" s="88">
        <v>2000</v>
      </c>
      <c r="B96" s="602">
        <f>avgfiinc!BI89</f>
        <v>48296.50015079556</v>
      </c>
      <c r="C96" s="565">
        <f>avgfiinc!BJ89</f>
        <v>48082.923307286423</v>
      </c>
      <c r="D96" s="564">
        <f>avgfiinc!BK89</f>
        <v>51502.508061231099</v>
      </c>
      <c r="E96" s="564">
        <f>avgfiinc!BL89</f>
        <v>59848.098216574268</v>
      </c>
      <c r="F96" s="564">
        <f>avgfiinc!BM89</f>
        <v>37930.087991802269</v>
      </c>
      <c r="G96" s="565">
        <f>avgfiinc!BN89</f>
        <v>69812.932927141184</v>
      </c>
      <c r="H96" s="573">
        <f>B96*0.4/'TD5'!B96</f>
        <v>0.42474126815795887</v>
      </c>
      <c r="I96" s="584">
        <f>C96*0.4/'TD5'!B96</f>
        <v>0.42286297678947449</v>
      </c>
      <c r="J96" s="591">
        <f>D96*0.4/'TD5'!C96</f>
        <v>0.42133748531341553</v>
      </c>
      <c r="K96" s="584">
        <f>E96*0.4/'TD5'!D96</f>
        <v>0.40746670961380005</v>
      </c>
      <c r="L96" s="591">
        <f>F96*0.4/'TD5'!E96</f>
        <v>0.45619872212409968</v>
      </c>
      <c r="M96" s="592">
        <f>G96*0.4/'TD5'!F96</f>
        <v>0.41235911846160883</v>
      </c>
    </row>
    <row r="97" spans="1:13">
      <c r="A97" s="78">
        <v>2001</v>
      </c>
      <c r="B97" s="600">
        <f>avgfiinc!BI90</f>
        <v>47717.066603733387</v>
      </c>
      <c r="C97" s="561">
        <f>avgfiinc!BJ90</f>
        <v>47435.528409798331</v>
      </c>
      <c r="D97" s="560">
        <f>avgfiinc!BK90</f>
        <v>51189.542200437514</v>
      </c>
      <c r="E97" s="560">
        <f>avgfiinc!BL90</f>
        <v>58881.753897191498</v>
      </c>
      <c r="F97" s="560">
        <f>avgfiinc!BM90</f>
        <v>37647.536881699394</v>
      </c>
      <c r="G97" s="561">
        <f>avgfiinc!BN90</f>
        <v>68415.814998915739</v>
      </c>
      <c r="H97" s="569">
        <f>B97*0.4/'TD5'!B97</f>
        <v>0.44774523377418513</v>
      </c>
      <c r="I97" s="580">
        <f>C97*0.4/'TD5'!B97</f>
        <v>0.44510346651077265</v>
      </c>
      <c r="J97" s="587">
        <f>D97*0.4/'TD5'!C97</f>
        <v>0.44416019320487982</v>
      </c>
      <c r="K97" s="580">
        <f>E97*0.4/'TD5'!D97</f>
        <v>0.42905351519584661</v>
      </c>
      <c r="L97" s="587">
        <f>F97*0.4/'TD5'!E97</f>
        <v>0.48096382617950445</v>
      </c>
      <c r="M97" s="588">
        <f>G97*0.4/'TD5'!F97</f>
        <v>0.43437623977661127</v>
      </c>
    </row>
    <row r="98" spans="1:13">
      <c r="A98" s="78">
        <v>2002</v>
      </c>
      <c r="B98" s="600">
        <f>avgfiinc!BI91</f>
        <v>46598.164396560205</v>
      </c>
      <c r="C98" s="561">
        <f>avgfiinc!BJ91</f>
        <v>46291.869964743033</v>
      </c>
      <c r="D98" s="560">
        <f>avgfiinc!BK91</f>
        <v>50177.479835193204</v>
      </c>
      <c r="E98" s="560">
        <f>avgfiinc!BL91</f>
        <v>57160.134638279298</v>
      </c>
      <c r="F98" s="560">
        <f>avgfiinc!BM91</f>
        <v>37009.86012576845</v>
      </c>
      <c r="G98" s="561">
        <f>avgfiinc!BN91</f>
        <v>66347.005910059685</v>
      </c>
      <c r="H98" s="569">
        <f>B98*0.4/'TD5'!B98</f>
        <v>0.45910197496414179</v>
      </c>
      <c r="I98" s="580">
        <f>C98*0.4/'TD5'!B98</f>
        <v>0.45608425140380854</v>
      </c>
      <c r="J98" s="587">
        <f>D98*0.4/'TD5'!C98</f>
        <v>0.45542082190513605</v>
      </c>
      <c r="K98" s="580">
        <f>E98*0.4/'TD5'!D98</f>
        <v>0.43936404585838318</v>
      </c>
      <c r="L98" s="587">
        <f>F98*0.4/'TD5'!E98</f>
        <v>0.49181327223777765</v>
      </c>
      <c r="M98" s="588">
        <f>G98*0.4/'TD5'!F98</f>
        <v>0.44513949751853943</v>
      </c>
    </row>
    <row r="99" spans="1:13">
      <c r="A99" s="78">
        <v>2003</v>
      </c>
      <c r="B99" s="600">
        <f>avgfiinc!BI92</f>
        <v>46246.102086271116</v>
      </c>
      <c r="C99" s="561">
        <f>avgfiinc!BJ92</f>
        <v>45913.730417575011</v>
      </c>
      <c r="D99" s="560">
        <f>avgfiinc!BK92</f>
        <v>49864.74151040068</v>
      </c>
      <c r="E99" s="560">
        <f>avgfiinc!BL92</f>
        <v>56303.674487148113</v>
      </c>
      <c r="F99" s="560">
        <f>avgfiinc!BM92</f>
        <v>36979.614018405387</v>
      </c>
      <c r="G99" s="561">
        <f>avgfiinc!BN92</f>
        <v>65476.149239829625</v>
      </c>
      <c r="H99" s="569">
        <f>B99*0.4/'TD5'!B99</f>
        <v>0.4565336406230926</v>
      </c>
      <c r="I99" s="580">
        <f>C99*0.4/'TD5'!B99</f>
        <v>0.45325252413749695</v>
      </c>
      <c r="J99" s="587">
        <f>D99*0.4/'TD5'!C99</f>
        <v>0.45413771271705622</v>
      </c>
      <c r="K99" s="580">
        <f>E99*0.4/'TD5'!D99</f>
        <v>0.43702960014343267</v>
      </c>
      <c r="L99" s="587">
        <f>F99*0.4/'TD5'!E99</f>
        <v>0.48724693059921265</v>
      </c>
      <c r="M99" s="588">
        <f>G99*0.4/'TD5'!F99</f>
        <v>0.44136372208595281</v>
      </c>
    </row>
    <row r="100" spans="1:13">
      <c r="A100" s="78">
        <v>2004</v>
      </c>
      <c r="B100" s="600">
        <f>avgfiinc!BI93</f>
        <v>47106.282085358878</v>
      </c>
      <c r="C100" s="561">
        <f>avgfiinc!BJ93</f>
        <v>46805.849684268338</v>
      </c>
      <c r="D100" s="560">
        <f>avgfiinc!BK93</f>
        <v>50585.111822015861</v>
      </c>
      <c r="E100" s="560">
        <f>avgfiinc!BL93</f>
        <v>57282.947517710774</v>
      </c>
      <c r="F100" s="560">
        <f>avgfiinc!BM93</f>
        <v>37778.204129840138</v>
      </c>
      <c r="G100" s="561">
        <f>avgfiinc!BN93</f>
        <v>66448.940577944886</v>
      </c>
      <c r="H100" s="569">
        <f>B100*0.4/'TD5'!B100</f>
        <v>0.44120615720748912</v>
      </c>
      <c r="I100" s="580">
        <f>C100*0.4/'TD5'!B100</f>
        <v>0.43839225172996527</v>
      </c>
      <c r="J100" s="587">
        <f>D100*0.4/'TD5'!C100</f>
        <v>0.44062495231628418</v>
      </c>
      <c r="K100" s="580">
        <f>E100*0.4/'TD5'!D100</f>
        <v>0.42262041568756104</v>
      </c>
      <c r="L100" s="587">
        <f>F100*0.4/'TD5'!E100</f>
        <v>0.47062689065933233</v>
      </c>
      <c r="M100" s="588">
        <f>G100*0.4/'TD5'!F100</f>
        <v>0.42630156874656683</v>
      </c>
    </row>
    <row r="101" spans="1:13">
      <c r="A101" s="78">
        <v>2005</v>
      </c>
      <c r="B101" s="600">
        <f>avgfiinc!BI94</f>
        <v>47534.828596746396</v>
      </c>
      <c r="C101" s="561">
        <f>avgfiinc!BJ94</f>
        <v>47262.360218465488</v>
      </c>
      <c r="D101" s="560">
        <f>avgfiinc!BK94</f>
        <v>50813.230757708247</v>
      </c>
      <c r="E101" s="560">
        <f>avgfiinc!BL94</f>
        <v>57599.396001812122</v>
      </c>
      <c r="F101" s="560">
        <f>avgfiinc!BM94</f>
        <v>38378.698219820224</v>
      </c>
      <c r="G101" s="561">
        <f>avgfiinc!BN94</f>
        <v>66894.907967375548</v>
      </c>
      <c r="H101" s="569">
        <f>B101*0.4/'TD5'!B101</f>
        <v>0.42395195364952087</v>
      </c>
      <c r="I101" s="580">
        <f>C101*0.4/'TD5'!B101</f>
        <v>0.42152187228202825</v>
      </c>
      <c r="J101" s="587">
        <f>D101*0.4/'TD5'!C101</f>
        <v>0.42482700943946838</v>
      </c>
      <c r="K101" s="580">
        <f>E101*0.4/'TD5'!D101</f>
        <v>0.40534004569053655</v>
      </c>
      <c r="L101" s="587">
        <f>F101*0.4/'TD5'!E101</f>
        <v>0.45405432581901556</v>
      </c>
      <c r="M101" s="588">
        <f>G101*0.4/'TD5'!F101</f>
        <v>0.40936475992202759</v>
      </c>
    </row>
    <row r="102" spans="1:13">
      <c r="A102" s="78">
        <v>2006</v>
      </c>
      <c r="B102" s="600">
        <f>avgfiinc!BI95</f>
        <v>48439.6534548579</v>
      </c>
      <c r="C102" s="561">
        <f>avgfiinc!BJ95</f>
        <v>48139.552217116245</v>
      </c>
      <c r="D102" s="560">
        <f>avgfiinc!BK95</f>
        <v>51551.214640460523</v>
      </c>
      <c r="E102" s="560">
        <f>avgfiinc!BL95</f>
        <v>58423.877895793557</v>
      </c>
      <c r="F102" s="560">
        <f>avgfiinc!BM95</f>
        <v>39290.986515433826</v>
      </c>
      <c r="G102" s="561">
        <f>avgfiinc!BN95</f>
        <v>67809.109368982201</v>
      </c>
      <c r="H102" s="569">
        <f>B102*0.4/'TD5'!B102</f>
        <v>0.41770353913307184</v>
      </c>
      <c r="I102" s="580">
        <f>C102*0.4/'TD5'!B102</f>
        <v>0.4151157140731811</v>
      </c>
      <c r="J102" s="587">
        <f>D102*0.4/'TD5'!C102</f>
        <v>0.41980725526809692</v>
      </c>
      <c r="K102" s="580">
        <f>E102*0.4/'TD5'!D102</f>
        <v>0.3990370631217956</v>
      </c>
      <c r="L102" s="587">
        <f>F102*0.4/'TD5'!E102</f>
        <v>0.44678366184234625</v>
      </c>
      <c r="M102" s="588">
        <f>G102*0.4/'TD5'!F102</f>
        <v>0.40299773216247564</v>
      </c>
    </row>
    <row r="103" spans="1:13">
      <c r="A103" s="78">
        <v>2007</v>
      </c>
      <c r="B103" s="600">
        <f>avgfiinc!BI96</f>
        <v>49464.445500581656</v>
      </c>
      <c r="C103" s="561">
        <f>avgfiinc!BJ96</f>
        <v>49185.733181235824</v>
      </c>
      <c r="D103" s="560">
        <f>avgfiinc!BK96</f>
        <v>52281.009975474095</v>
      </c>
      <c r="E103" s="560">
        <f>avgfiinc!BL96</f>
        <v>59195.722261638417</v>
      </c>
      <c r="F103" s="560">
        <f>avgfiinc!BM96</f>
        <v>40488.122059272377</v>
      </c>
      <c r="G103" s="561">
        <f>avgfiinc!BN96</f>
        <v>69300.252017972176</v>
      </c>
      <c r="H103" s="569">
        <f>B103*0.4/'TD5'!B103</f>
        <v>0.41307318210601818</v>
      </c>
      <c r="I103" s="580">
        <f>C103*0.4/'TD5'!B103</f>
        <v>0.41074568033218389</v>
      </c>
      <c r="J103" s="587">
        <f>D103*0.4/'TD5'!C103</f>
        <v>0.41669464111328131</v>
      </c>
      <c r="K103" s="580">
        <f>E103*0.4/'TD5'!D103</f>
        <v>0.39393836259841919</v>
      </c>
      <c r="L103" s="587">
        <f>F103*0.4/'TD5'!E103</f>
        <v>0.4425102174282074</v>
      </c>
      <c r="M103" s="588">
        <f>G103*0.4/'TD5'!F103</f>
        <v>0.39811104536056519</v>
      </c>
    </row>
    <row r="104" spans="1:13">
      <c r="A104" s="78">
        <v>2008</v>
      </c>
      <c r="B104" s="600">
        <f>avgfiinc!BI97</f>
        <v>48332.899282053011</v>
      </c>
      <c r="C104" s="561">
        <f>avgfiinc!BJ97</f>
        <v>47771.292019226879</v>
      </c>
      <c r="D104" s="560">
        <f>avgfiinc!BK97</f>
        <v>51559.252656112774</v>
      </c>
      <c r="E104" s="560">
        <f>avgfiinc!BL97</f>
        <v>57806.767462072894</v>
      </c>
      <c r="F104" s="560">
        <f>avgfiinc!BM97</f>
        <v>39284.277163546969</v>
      </c>
      <c r="G104" s="561">
        <f>avgfiinc!BN97</f>
        <v>67048.373176185793</v>
      </c>
      <c r="H104" s="569">
        <f>B104*0.4/'TD5'!B104</f>
        <v>0.43493783473968511</v>
      </c>
      <c r="I104" s="580">
        <f>C104*0.4/'TD5'!B104</f>
        <v>0.42988404631614691</v>
      </c>
      <c r="J104" s="587">
        <f>D104*0.4/'TD5'!C104</f>
        <v>0.43592455983161926</v>
      </c>
      <c r="K104" s="580">
        <f>E104*0.4/'TD5'!D104</f>
        <v>0.41133677959442133</v>
      </c>
      <c r="L104" s="587">
        <f>F104*0.4/'TD5'!E104</f>
        <v>0.46855685114860535</v>
      </c>
      <c r="M104" s="588">
        <f>G104*0.4/'TD5'!F104</f>
        <v>0.41778108477592468</v>
      </c>
    </row>
    <row r="105" spans="1:13">
      <c r="A105" s="83">
        <v>2009</v>
      </c>
      <c r="B105" s="603">
        <f>avgfiinc!BI98</f>
        <v>45927.957682255816</v>
      </c>
      <c r="C105" s="604">
        <f>avgfiinc!BJ98</f>
        <v>45178.174410283362</v>
      </c>
      <c r="D105" s="562">
        <f>avgfiinc!BK98</f>
        <v>49359.563678565675</v>
      </c>
      <c r="E105" s="562">
        <f>avgfiinc!BL98</f>
        <v>54169.762661394176</v>
      </c>
      <c r="F105" s="562">
        <f>avgfiinc!BM98</f>
        <v>37655.731227824224</v>
      </c>
      <c r="G105" s="563">
        <f>avgfiinc!BN98</f>
        <v>63591.006741840094</v>
      </c>
      <c r="H105" s="572">
        <f>B105*0.4/'TD5'!B105</f>
        <v>0.46016219258308416</v>
      </c>
      <c r="I105" s="583">
        <f>C105*0.4/'TD5'!B105</f>
        <v>0.45264995098114019</v>
      </c>
      <c r="J105" s="593">
        <f>D105*0.4/'TD5'!C105</f>
        <v>0.45950818061828624</v>
      </c>
      <c r="K105" s="594">
        <f>E105*0.4/'TD5'!D105</f>
        <v>0.43491643667221064</v>
      </c>
      <c r="L105" s="589">
        <f>F105*0.4/'TD5'!E105</f>
        <v>0.49009889364242548</v>
      </c>
      <c r="M105" s="590">
        <f>G105*0.4/'TD5'!F105</f>
        <v>0.43969067931175232</v>
      </c>
    </row>
    <row r="106" spans="1:13">
      <c r="A106" s="78">
        <v>2010</v>
      </c>
      <c r="B106" s="605">
        <f>avgfiinc!BI99</f>
        <v>45929.323845465209</v>
      </c>
      <c r="C106" s="606">
        <f>avgfiinc!BJ99</f>
        <v>45165.403346194493</v>
      </c>
      <c r="D106" s="560">
        <f>avgfiinc!BK99</f>
        <v>49110.289601237775</v>
      </c>
      <c r="E106" s="560">
        <f>avgfiinc!BL99</f>
        <v>53820.657117655115</v>
      </c>
      <c r="F106" s="560">
        <f>avgfiinc!BM99</f>
        <v>37875.52840603645</v>
      </c>
      <c r="G106" s="561">
        <f>avgfiinc!BN99</f>
        <v>63092.268830430621</v>
      </c>
      <c r="H106" s="569">
        <f>B106*0.4/'TD5'!B106</f>
        <v>0.44742754101753229</v>
      </c>
      <c r="I106" s="580">
        <f>C106*0.4/'TD5'!B106</f>
        <v>0.43998569250106806</v>
      </c>
      <c r="J106" s="595">
        <f>D106*0.4/'TD5'!C106</f>
        <v>0.44829741120338429</v>
      </c>
      <c r="K106" s="596">
        <f>E106*0.4/'TD5'!D106</f>
        <v>0.42188298702239996</v>
      </c>
      <c r="L106" s="587">
        <f>F106*0.4/'TD5'!E106</f>
        <v>0.47739791870117188</v>
      </c>
      <c r="M106" s="588">
        <f>G106*0.4/'TD5'!F106</f>
        <v>0.42658963799476618</v>
      </c>
    </row>
    <row r="107" spans="1:13">
      <c r="A107" s="78">
        <v>2011</v>
      </c>
      <c r="B107" s="605">
        <f>avgfiinc!BI100</f>
        <v>46165.318514480095</v>
      </c>
      <c r="C107" s="606">
        <f>avgfiinc!BJ100</f>
        <v>45293.191116002403</v>
      </c>
      <c r="D107" s="560">
        <f>avgfiinc!BK100</f>
        <v>49240.695311913776</v>
      </c>
      <c r="E107" s="560">
        <f>avgfiinc!BL100</f>
        <v>54486.227465028976</v>
      </c>
      <c r="F107" s="560">
        <f>avgfiinc!BM100</f>
        <v>37581.59830707129</v>
      </c>
      <c r="G107" s="561">
        <f>avgfiinc!BN100</f>
        <v>63018.182184607453</v>
      </c>
      <c r="H107" s="569">
        <f>B107*0.4/'TD5'!B107</f>
        <v>0.44745925068855291</v>
      </c>
      <c r="I107" s="580">
        <f>C107*0.4/'TD5'!B107</f>
        <v>0.43900611996650707</v>
      </c>
      <c r="J107" s="595">
        <f>D107*0.4/'TD5'!C107</f>
        <v>0.44864535331726074</v>
      </c>
      <c r="K107" s="596">
        <f>E107*0.4/'TD5'!D107</f>
        <v>0.42169672250747681</v>
      </c>
      <c r="L107" s="587">
        <f>F107*0.4/'TD5'!E107</f>
        <v>0.47569400072097778</v>
      </c>
      <c r="M107" s="588">
        <f>G107*0.4/'TD5'!F107</f>
        <v>0.42571055889129639</v>
      </c>
    </row>
    <row r="108" spans="1:13">
      <c r="A108" s="78">
        <v>2012</v>
      </c>
      <c r="B108" s="605">
        <f>avgfiinc!BI101</f>
        <v>46446.726481568578</v>
      </c>
      <c r="C108" s="606">
        <f>avgfiinc!BJ101</f>
        <v>45571.994505976552</v>
      </c>
      <c r="D108" s="560">
        <f>avgfiinc!BK101</f>
        <v>49486.99012631573</v>
      </c>
      <c r="E108" s="560">
        <f>avgfiinc!BL101</f>
        <v>54995.745507382839</v>
      </c>
      <c r="F108" s="560">
        <f>avgfiinc!BM101</f>
        <v>37680.211411311218</v>
      </c>
      <c r="G108" s="561">
        <f>avgfiinc!BN101</f>
        <v>63171.463830797358</v>
      </c>
      <c r="H108" s="569">
        <f>B108*0.4/'TD5'!B108</f>
        <v>0.42538967728614796</v>
      </c>
      <c r="I108" s="580">
        <f>C108*0.4/'TD5'!B108</f>
        <v>0.41737830638885498</v>
      </c>
      <c r="J108" s="595">
        <f>D108*0.4/'TD5'!C108</f>
        <v>0.42958208918571467</v>
      </c>
      <c r="K108" s="596">
        <f>E108*0.4/'TD5'!D108</f>
        <v>0.40138554573059082</v>
      </c>
      <c r="L108" s="587">
        <f>F108*0.4/'TD5'!E108</f>
        <v>0.45158275961875904</v>
      </c>
      <c r="M108" s="588">
        <f>G108*0.4/'TD5'!F108</f>
        <v>0.40506166219711298</v>
      </c>
    </row>
    <row r="109" spans="1:13">
      <c r="A109" s="78">
        <v>2013</v>
      </c>
      <c r="B109" s="605">
        <f>avgfiinc!BI102</f>
        <v>46866.907028317939</v>
      </c>
      <c r="C109" s="606">
        <f>avgfiinc!BJ102</f>
        <v>46022.651268647227</v>
      </c>
      <c r="D109" s="560">
        <f>avgfiinc!BK102</f>
        <v>49856.821437576029</v>
      </c>
      <c r="E109" s="560">
        <f>avgfiinc!BL102</f>
        <v>55529.406728482878</v>
      </c>
      <c r="F109" s="560">
        <f>avgfiinc!BM102</f>
        <v>37971.458516123501</v>
      </c>
      <c r="G109" s="561">
        <f>avgfiinc!BN102</f>
        <v>63415.486417053937</v>
      </c>
      <c r="H109" s="569">
        <f>B109*0.4/'TD5'!B109</f>
        <v>0.44226932525634766</v>
      </c>
      <c r="I109" s="580">
        <f>C109*0.4/'TD5'!B109</f>
        <v>0.43430233001708984</v>
      </c>
      <c r="J109" s="595">
        <f>D109*0.4/'TD5'!C109</f>
        <v>0.44323301315307623</v>
      </c>
      <c r="K109" s="596">
        <f>E109*0.4/'TD5'!D109</f>
        <v>0.41804671287536621</v>
      </c>
      <c r="L109" s="587">
        <f>F109*0.4/'TD5'!E109</f>
        <v>0.46806347370147694</v>
      </c>
      <c r="M109" s="588">
        <f>G109*0.4/'TD5'!F109</f>
        <v>0.42113775014877314</v>
      </c>
    </row>
    <row r="110" spans="1:13">
      <c r="A110" s="78">
        <v>2014</v>
      </c>
      <c r="B110" s="605">
        <f>avgfiinc!BI103</f>
        <v>47764.654896795815</v>
      </c>
      <c r="C110" s="606">
        <f>avgfiinc!BJ103</f>
        <v>46948.940832451051</v>
      </c>
      <c r="D110" s="560">
        <f>avgfiinc!BK103</f>
        <v>50787.302475523742</v>
      </c>
      <c r="E110" s="560">
        <f>avgfiinc!BL103</f>
        <v>56665.345546688441</v>
      </c>
      <c r="F110" s="560">
        <f>avgfiinc!BM103</f>
        <v>38697.315311562197</v>
      </c>
      <c r="G110" s="561">
        <f>avgfiinc!BN103</f>
        <v>64397.511743421535</v>
      </c>
      <c r="H110" s="569">
        <f>B110*0.4/'TD5'!B110</f>
        <v>0.43035411834716791</v>
      </c>
      <c r="I110" s="580">
        <f>C110*0.4/'TD5'!B110</f>
        <v>0.4230046272277832</v>
      </c>
      <c r="J110" s="595">
        <f>D110*0.4/'TD5'!C110</f>
        <v>0.43187737464904785</v>
      </c>
      <c r="K110" s="596">
        <f>E110*0.4/'TD5'!D110</f>
        <v>0.4072716236114502</v>
      </c>
      <c r="L110" s="587">
        <f>F110*0.4/'TD5'!E110</f>
        <v>0.45508584380149841</v>
      </c>
      <c r="M110" s="588">
        <f>G110*0.4/'TD5'!F110</f>
        <v>0.40951484441757197</v>
      </c>
    </row>
    <row r="111" spans="1:13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3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18"/>
  <sheetViews>
    <sheetView workbookViewId="0">
      <pane xSplit="1" ySplit="8" topLeftCell="B94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757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607"/>
      <c r="C9" s="608"/>
      <c r="D9" s="608"/>
      <c r="E9" s="608"/>
      <c r="F9" s="608"/>
      <c r="G9" s="608">
        <f>avgfiinc!R2</f>
        <v>62415.262482152219</v>
      </c>
      <c r="H9" s="566"/>
      <c r="I9" s="611"/>
      <c r="J9" s="611"/>
      <c r="K9" s="577"/>
      <c r="L9" s="611"/>
      <c r="M9" s="597">
        <f>G9*0.1/'TD5'!F9</f>
        <v>0.40730551211679261</v>
      </c>
    </row>
    <row r="10" spans="1:13" s="98" customFormat="1" ht="15.05" customHeight="1">
      <c r="A10" s="103">
        <v>1914</v>
      </c>
      <c r="B10" s="607"/>
      <c r="C10" s="608"/>
      <c r="D10" s="608"/>
      <c r="E10" s="608"/>
      <c r="F10" s="608"/>
      <c r="G10" s="608">
        <f>avgfiinc!R3</f>
        <v>61297.521666300876</v>
      </c>
      <c r="H10" s="566"/>
      <c r="I10" s="577"/>
      <c r="J10" s="611"/>
      <c r="K10" s="577"/>
      <c r="L10" s="611"/>
      <c r="M10" s="597">
        <f>G10*0.1/'TD5'!F10</f>
        <v>0.409284504090279</v>
      </c>
    </row>
    <row r="11" spans="1:13" s="98" customFormat="1" ht="15.05" customHeight="1">
      <c r="A11" s="103">
        <v>1915</v>
      </c>
      <c r="B11" s="607"/>
      <c r="C11" s="608"/>
      <c r="D11" s="608"/>
      <c r="E11" s="608"/>
      <c r="F11" s="608"/>
      <c r="G11" s="608">
        <f>avgfiinc!R4</f>
        <v>60205.608887331</v>
      </c>
      <c r="H11" s="566"/>
      <c r="I11" s="577"/>
      <c r="J11" s="611"/>
      <c r="K11" s="577"/>
      <c r="L11" s="611"/>
      <c r="M11" s="597">
        <f>G11*0.1/'TD5'!F11</f>
        <v>0.40348231465086615</v>
      </c>
    </row>
    <row r="12" spans="1:13" s="98" customFormat="1" ht="15.05" customHeight="1">
      <c r="A12" s="103">
        <v>1916</v>
      </c>
      <c r="B12" s="607"/>
      <c r="C12" s="608"/>
      <c r="D12" s="608"/>
      <c r="E12" s="608"/>
      <c r="F12" s="608"/>
      <c r="G12" s="608">
        <f>avgfiinc!R5</f>
        <v>68519.577694256761</v>
      </c>
      <c r="H12" s="566"/>
      <c r="I12" s="577"/>
      <c r="J12" s="611"/>
      <c r="K12" s="577"/>
      <c r="L12" s="611"/>
      <c r="M12" s="597">
        <f>G12*0.1/'TD5'!F12</f>
        <v>0.42081265138417551</v>
      </c>
    </row>
    <row r="13" spans="1:13" s="98" customFormat="1" ht="15.05" customHeight="1">
      <c r="A13" s="103">
        <v>1917</v>
      </c>
      <c r="B13" s="607"/>
      <c r="C13" s="608"/>
      <c r="D13" s="608"/>
      <c r="E13" s="608"/>
      <c r="F13" s="608"/>
      <c r="G13" s="608">
        <f>avgfiinc!R6</f>
        <v>65428.231341880222</v>
      </c>
      <c r="H13" s="566"/>
      <c r="I13" s="577"/>
      <c r="J13" s="611"/>
      <c r="K13" s="577"/>
      <c r="L13" s="611"/>
      <c r="M13" s="597">
        <f>G13*0.1/'TD5'!F13</f>
        <v>0.40507657450090062</v>
      </c>
    </row>
    <row r="14" spans="1:13" s="98" customFormat="1" ht="15.05" customHeight="1">
      <c r="A14" s="103">
        <v>1918</v>
      </c>
      <c r="B14" s="607"/>
      <c r="C14" s="608"/>
      <c r="D14" s="560"/>
      <c r="E14" s="560"/>
      <c r="F14" s="560"/>
      <c r="G14" s="608">
        <f>avgfiinc!R7</f>
        <v>61192.827971927407</v>
      </c>
      <c r="H14" s="566"/>
      <c r="I14" s="577"/>
      <c r="J14" s="611"/>
      <c r="K14" s="577"/>
      <c r="L14" s="611"/>
      <c r="M14" s="597">
        <f>G14*0.1/'TD5'!F14</f>
        <v>0.40107045446727191</v>
      </c>
    </row>
    <row r="15" spans="1:13" s="98" customFormat="1" ht="15.05" customHeight="1">
      <c r="A15" s="102">
        <v>1919</v>
      </c>
      <c r="B15" s="609"/>
      <c r="C15" s="610"/>
      <c r="D15" s="562"/>
      <c r="E15" s="562"/>
      <c r="F15" s="562"/>
      <c r="G15" s="610">
        <f>avgfiinc!R8</f>
        <v>61424.610963949941</v>
      </c>
      <c r="H15" s="567"/>
      <c r="I15" s="578"/>
      <c r="J15" s="612"/>
      <c r="K15" s="578"/>
      <c r="L15" s="612"/>
      <c r="M15" s="598">
        <f>G15*0.1/'TD5'!F15</f>
        <v>0.4031563788202262</v>
      </c>
    </row>
    <row r="16" spans="1:13" s="98" customFormat="1" ht="15.05" customHeight="1">
      <c r="A16" s="103">
        <v>1920</v>
      </c>
      <c r="B16" s="607"/>
      <c r="C16" s="608"/>
      <c r="D16" s="560"/>
      <c r="E16" s="560"/>
      <c r="F16" s="560"/>
      <c r="G16" s="608">
        <f>avgfiinc!R9</f>
        <v>53197.925328683807</v>
      </c>
      <c r="H16" s="566"/>
      <c r="I16" s="577"/>
      <c r="J16" s="611"/>
      <c r="K16" s="577"/>
      <c r="L16" s="611"/>
      <c r="M16" s="597">
        <f>G16*0.1/'TD5'!F16</f>
        <v>0.3901411364037346</v>
      </c>
    </row>
    <row r="17" spans="1:13" s="98" customFormat="1" ht="15.05" customHeight="1">
      <c r="A17" s="103">
        <v>1921</v>
      </c>
      <c r="B17" s="607"/>
      <c r="C17" s="608"/>
      <c r="D17" s="560"/>
      <c r="E17" s="560"/>
      <c r="F17" s="560"/>
      <c r="G17" s="608">
        <f>avgfiinc!R10</f>
        <v>52786.090737004415</v>
      </c>
      <c r="H17" s="566"/>
      <c r="I17" s="577"/>
      <c r="J17" s="611"/>
      <c r="K17" s="577"/>
      <c r="L17" s="611"/>
      <c r="M17" s="597">
        <f>G17*0.1/'TD5'!F17</f>
        <v>0.43181056663800754</v>
      </c>
    </row>
    <row r="18" spans="1:13" s="98" customFormat="1" ht="15.05" customHeight="1">
      <c r="A18" s="103">
        <v>1922</v>
      </c>
      <c r="B18" s="607"/>
      <c r="C18" s="608"/>
      <c r="D18" s="560"/>
      <c r="E18" s="560"/>
      <c r="F18" s="560"/>
      <c r="G18" s="608">
        <f>avgfiinc!R11</f>
        <v>61512.447715479415</v>
      </c>
      <c r="H18" s="566"/>
      <c r="I18" s="577"/>
      <c r="J18" s="611"/>
      <c r="K18" s="577"/>
      <c r="L18" s="611"/>
      <c r="M18" s="597">
        <f>G18*0.1/'TD5'!F18</f>
        <v>0.4372147766151771</v>
      </c>
    </row>
    <row r="19" spans="1:13" s="98" customFormat="1" ht="15.05" customHeight="1">
      <c r="A19" s="103">
        <v>1923</v>
      </c>
      <c r="B19" s="607"/>
      <c r="C19" s="608"/>
      <c r="D19" s="560"/>
      <c r="E19" s="560"/>
      <c r="F19" s="560"/>
      <c r="G19" s="608">
        <f>avgfiinc!R12</f>
        <v>64239.96472113816</v>
      </c>
      <c r="H19" s="566"/>
      <c r="I19" s="577"/>
      <c r="J19" s="611"/>
      <c r="K19" s="577"/>
      <c r="L19" s="611"/>
      <c r="M19" s="597">
        <f>G19*0.1/'TD5'!F19</f>
        <v>0.41461250579837888</v>
      </c>
    </row>
    <row r="20" spans="1:13" s="98" customFormat="1" ht="15.05" customHeight="1">
      <c r="A20" s="103">
        <v>1924</v>
      </c>
      <c r="B20" s="607"/>
      <c r="C20" s="608"/>
      <c r="D20" s="560"/>
      <c r="E20" s="560"/>
      <c r="F20" s="560"/>
      <c r="G20" s="608">
        <f>avgfiinc!R13</f>
        <v>68568.163239888454</v>
      </c>
      <c r="H20" s="566"/>
      <c r="I20" s="577"/>
      <c r="J20" s="611"/>
      <c r="K20" s="577"/>
      <c r="L20" s="611"/>
      <c r="M20" s="597">
        <f>G20*0.1/'TD5'!F20</f>
        <v>0.44407042747847469</v>
      </c>
    </row>
    <row r="21" spans="1:13" s="98" customFormat="1" ht="15.05" customHeight="1">
      <c r="A21" s="103">
        <v>1925</v>
      </c>
      <c r="B21" s="607"/>
      <c r="C21" s="608"/>
      <c r="D21" s="560"/>
      <c r="E21" s="560"/>
      <c r="F21" s="560"/>
      <c r="G21" s="608">
        <f>avgfiinc!R14</f>
        <v>74869.786789855862</v>
      </c>
      <c r="H21" s="566"/>
      <c r="I21" s="577"/>
      <c r="J21" s="611"/>
      <c r="K21" s="577"/>
      <c r="L21" s="611"/>
      <c r="M21" s="597">
        <f>G21*0.1/'TD5'!F21</f>
        <v>0.46354076918824072</v>
      </c>
    </row>
    <row r="22" spans="1:13" s="98" customFormat="1" ht="15.05" customHeight="1">
      <c r="A22" s="103">
        <v>1926</v>
      </c>
      <c r="B22" s="607"/>
      <c r="C22" s="608"/>
      <c r="D22" s="560"/>
      <c r="E22" s="560"/>
      <c r="F22" s="560"/>
      <c r="G22" s="608">
        <f>avgfiinc!R15</f>
        <v>74092.341917669532</v>
      </c>
      <c r="H22" s="566"/>
      <c r="I22" s="577"/>
      <c r="J22" s="611"/>
      <c r="K22" s="577"/>
      <c r="L22" s="611"/>
      <c r="M22" s="597">
        <f>G22*0.1/'TD5'!F22</f>
        <v>0.45710435768237401</v>
      </c>
    </row>
    <row r="23" spans="1:13" s="98" customFormat="1" ht="15.05" customHeight="1">
      <c r="A23" s="103">
        <v>1927</v>
      </c>
      <c r="B23" s="607"/>
      <c r="C23" s="608"/>
      <c r="D23" s="560"/>
      <c r="E23" s="560"/>
      <c r="F23" s="560"/>
      <c r="G23" s="608">
        <f>avgfiinc!R16</f>
        <v>76791.10842257319</v>
      </c>
      <c r="H23" s="566"/>
      <c r="I23" s="577"/>
      <c r="J23" s="611"/>
      <c r="K23" s="577"/>
      <c r="L23" s="611"/>
      <c r="M23" s="597">
        <f>G23*0.1/'TD5'!F23</f>
        <v>0.46668456108833972</v>
      </c>
    </row>
    <row r="24" spans="1:13" s="98" customFormat="1" ht="15.05" customHeight="1">
      <c r="A24" s="103">
        <v>1928</v>
      </c>
      <c r="B24" s="607"/>
      <c r="C24" s="608"/>
      <c r="D24" s="560"/>
      <c r="E24" s="560"/>
      <c r="F24" s="560"/>
      <c r="G24" s="608">
        <f>avgfiinc!R17</f>
        <v>84919.670772724829</v>
      </c>
      <c r="H24" s="566"/>
      <c r="I24" s="577"/>
      <c r="J24" s="611"/>
      <c r="K24" s="577"/>
      <c r="L24" s="611"/>
      <c r="M24" s="597">
        <f>G24*0.1/'TD5'!F24</f>
        <v>0.4928871159873956</v>
      </c>
    </row>
    <row r="25" spans="1:13" s="98" customFormat="1" ht="15.05" customHeight="1">
      <c r="A25" s="102">
        <v>1929</v>
      </c>
      <c r="B25" s="609"/>
      <c r="C25" s="610"/>
      <c r="D25" s="562"/>
      <c r="E25" s="562"/>
      <c r="F25" s="562"/>
      <c r="G25" s="610">
        <f>avgfiinc!R18</f>
        <v>82755.16620384081</v>
      </c>
      <c r="H25" s="567"/>
      <c r="I25" s="578"/>
      <c r="J25" s="612"/>
      <c r="K25" s="578"/>
      <c r="L25" s="612"/>
      <c r="M25" s="598">
        <f>G25*0.1/'TD5'!F25</f>
        <v>0.46709587896007249</v>
      </c>
    </row>
    <row r="26" spans="1:13" s="98" customFormat="1" ht="15.05" customHeight="1">
      <c r="A26" s="103">
        <v>1930</v>
      </c>
      <c r="B26" s="607"/>
      <c r="C26" s="608"/>
      <c r="D26" s="560"/>
      <c r="E26" s="560"/>
      <c r="F26" s="560"/>
      <c r="G26" s="608">
        <f>avgfiinc!R19</f>
        <v>67987.033566796352</v>
      </c>
      <c r="H26" s="566"/>
      <c r="I26" s="577"/>
      <c r="J26" s="611"/>
      <c r="K26" s="577"/>
      <c r="L26" s="611"/>
      <c r="M26" s="597">
        <f>G26*0.1/'TD5'!F26</f>
        <v>0.43865454984434676</v>
      </c>
    </row>
    <row r="27" spans="1:13" s="98" customFormat="1" ht="15.05" customHeight="1">
      <c r="A27" s="103">
        <v>1931</v>
      </c>
      <c r="B27" s="607"/>
      <c r="C27" s="608"/>
      <c r="D27" s="560"/>
      <c r="E27" s="560"/>
      <c r="F27" s="560"/>
      <c r="G27" s="608">
        <f>avgfiinc!R20</f>
        <v>62714.587449181992</v>
      </c>
      <c r="H27" s="566"/>
      <c r="I27" s="577"/>
      <c r="J27" s="611"/>
      <c r="K27" s="577"/>
      <c r="L27" s="611"/>
      <c r="M27" s="597">
        <f>G27*0.1/'TD5'!F27</f>
        <v>0.44543200012431983</v>
      </c>
    </row>
    <row r="28" spans="1:13" s="98" customFormat="1" ht="15.05" customHeight="1">
      <c r="A28" s="103">
        <v>1932</v>
      </c>
      <c r="B28" s="607"/>
      <c r="C28" s="608"/>
      <c r="D28" s="560"/>
      <c r="E28" s="560"/>
      <c r="F28" s="560"/>
      <c r="G28" s="608">
        <f>avgfiinc!R21</f>
        <v>55276.262284843382</v>
      </c>
      <c r="H28" s="566"/>
      <c r="I28" s="577"/>
      <c r="J28" s="611"/>
      <c r="K28" s="577"/>
      <c r="L28" s="611"/>
      <c r="M28" s="597">
        <f>G28*0.1/'TD5'!F28</f>
        <v>0.463702117772615</v>
      </c>
    </row>
    <row r="29" spans="1:13" s="98" customFormat="1" ht="15.05" customHeight="1">
      <c r="A29" s="103">
        <v>1933</v>
      </c>
      <c r="B29" s="607"/>
      <c r="C29" s="608"/>
      <c r="D29" s="560"/>
      <c r="E29" s="560"/>
      <c r="F29" s="560"/>
      <c r="G29" s="608">
        <f>avgfiinc!R22</f>
        <v>52411.775376479782</v>
      </c>
      <c r="H29" s="566"/>
      <c r="I29" s="577"/>
      <c r="J29" s="611"/>
      <c r="K29" s="577"/>
      <c r="L29" s="611"/>
      <c r="M29" s="597">
        <f>G29*0.1/'TD5'!F29</f>
        <v>0.45601814430561755</v>
      </c>
    </row>
    <row r="30" spans="1:13" s="98" customFormat="1" ht="15.05" customHeight="1">
      <c r="A30" s="103">
        <v>1934</v>
      </c>
      <c r="B30" s="607"/>
      <c r="C30" s="608"/>
      <c r="D30" s="560"/>
      <c r="E30" s="560"/>
      <c r="F30" s="560"/>
      <c r="G30" s="608">
        <f>avgfiinc!R23</f>
        <v>56778.726226862367</v>
      </c>
      <c r="H30" s="566"/>
      <c r="I30" s="577"/>
      <c r="J30" s="611"/>
      <c r="K30" s="577"/>
      <c r="L30" s="611"/>
      <c r="M30" s="597">
        <f>G30*0.1/'TD5'!F30</f>
        <v>0.45783541972143638</v>
      </c>
    </row>
    <row r="31" spans="1:13" s="98" customFormat="1" ht="15.05" customHeight="1">
      <c r="A31" s="103">
        <v>1935</v>
      </c>
      <c r="B31" s="607"/>
      <c r="C31" s="608"/>
      <c r="D31" s="560"/>
      <c r="E31" s="560"/>
      <c r="F31" s="560"/>
      <c r="G31" s="608">
        <f>avgfiinc!R24</f>
        <v>60487.77417824974</v>
      </c>
      <c r="H31" s="566"/>
      <c r="I31" s="577"/>
      <c r="J31" s="611"/>
      <c r="K31" s="577"/>
      <c r="L31" s="611"/>
      <c r="M31" s="597">
        <f>G31*0.1/'TD5'!F31</f>
        <v>0.44493982712429775</v>
      </c>
    </row>
    <row r="32" spans="1:13" s="98" customFormat="1" ht="15.05" customHeight="1">
      <c r="A32" s="103">
        <v>1936</v>
      </c>
      <c r="B32" s="607"/>
      <c r="C32" s="608"/>
      <c r="D32" s="560"/>
      <c r="E32" s="560"/>
      <c r="F32" s="560"/>
      <c r="G32" s="608">
        <f>avgfiinc!R25</f>
        <v>70521.622462303887</v>
      </c>
      <c r="H32" s="566"/>
      <c r="I32" s="577"/>
      <c r="J32" s="611"/>
      <c r="K32" s="577"/>
      <c r="L32" s="611"/>
      <c r="M32" s="597">
        <f>G32*0.1/'TD5'!F32</f>
        <v>0.46593775094476259</v>
      </c>
    </row>
    <row r="33" spans="1:13" s="98" customFormat="1" ht="15.05" customHeight="1">
      <c r="A33" s="103">
        <v>1937</v>
      </c>
      <c r="B33" s="607"/>
      <c r="C33" s="608"/>
      <c r="D33" s="560"/>
      <c r="E33" s="560"/>
      <c r="F33" s="560"/>
      <c r="G33" s="608">
        <f>avgfiinc!R26</f>
        <v>68832.94540809418</v>
      </c>
      <c r="H33" s="566"/>
      <c r="I33" s="577"/>
      <c r="J33" s="611"/>
      <c r="K33" s="577"/>
      <c r="L33" s="611"/>
      <c r="M33" s="597">
        <f>G33*0.1/'TD5'!F33</f>
        <v>0.44231411760580175</v>
      </c>
    </row>
    <row r="34" spans="1:13" s="98" customFormat="1" ht="15.05" customHeight="1">
      <c r="A34" s="103">
        <v>1938</v>
      </c>
      <c r="B34" s="607"/>
      <c r="C34" s="608"/>
      <c r="D34" s="560"/>
      <c r="E34" s="560"/>
      <c r="F34" s="560"/>
      <c r="G34" s="608">
        <f>avgfiinc!R27</f>
        <v>63597.566281825442</v>
      </c>
      <c r="H34" s="566"/>
      <c r="I34" s="577"/>
      <c r="J34" s="611"/>
      <c r="K34" s="577"/>
      <c r="L34" s="611"/>
      <c r="M34" s="597">
        <f>G34*0.1/'TD5'!F34</f>
        <v>0.44074837570771869</v>
      </c>
    </row>
    <row r="35" spans="1:13" s="98" customFormat="1" ht="15.05" customHeight="1">
      <c r="A35" s="102">
        <v>1939</v>
      </c>
      <c r="B35" s="609"/>
      <c r="C35" s="610"/>
      <c r="D35" s="562"/>
      <c r="E35" s="562"/>
      <c r="F35" s="562"/>
      <c r="G35" s="610">
        <f>avgfiinc!R28</f>
        <v>69718.619504561866</v>
      </c>
      <c r="H35" s="567"/>
      <c r="I35" s="578"/>
      <c r="J35" s="612"/>
      <c r="K35" s="578"/>
      <c r="L35" s="612"/>
      <c r="M35" s="598">
        <f>G35*0.1/'TD5'!F35</f>
        <v>0.45517885641755579</v>
      </c>
    </row>
    <row r="36" spans="1:13" s="98" customFormat="1" ht="15.05" customHeight="1">
      <c r="A36" s="103">
        <v>1940</v>
      </c>
      <c r="B36" s="607"/>
      <c r="C36" s="608"/>
      <c r="D36" s="560"/>
      <c r="E36" s="560"/>
      <c r="F36" s="560"/>
      <c r="G36" s="608">
        <f>avgfiinc!R29</f>
        <v>72697.832013484789</v>
      </c>
      <c r="H36" s="566"/>
      <c r="I36" s="577"/>
      <c r="J36" s="611"/>
      <c r="K36" s="577"/>
      <c r="L36" s="611"/>
      <c r="M36" s="597">
        <f>G36*0.1/'TD5'!F36</f>
        <v>0.4529313242902111</v>
      </c>
    </row>
    <row r="37" spans="1:13" s="98" customFormat="1" ht="15.05" customHeight="1">
      <c r="A37" s="103">
        <v>1941</v>
      </c>
      <c r="B37" s="607"/>
      <c r="C37" s="608"/>
      <c r="D37" s="560"/>
      <c r="E37" s="560"/>
      <c r="F37" s="560"/>
      <c r="G37" s="608">
        <f>avgfiinc!R30</f>
        <v>77615.08486905694</v>
      </c>
      <c r="H37" s="566"/>
      <c r="I37" s="577"/>
      <c r="J37" s="611"/>
      <c r="K37" s="577"/>
      <c r="L37" s="611"/>
      <c r="M37" s="597">
        <f>G37*0.1/'TD5'!F37</f>
        <v>0.41930339557276824</v>
      </c>
    </row>
    <row r="38" spans="1:13" s="98" customFormat="1" ht="15.05" customHeight="1">
      <c r="A38" s="103">
        <v>1942</v>
      </c>
      <c r="B38" s="607"/>
      <c r="C38" s="608"/>
      <c r="D38" s="560"/>
      <c r="E38" s="560"/>
      <c r="F38" s="560"/>
      <c r="G38" s="608">
        <f>avgfiinc!R31</f>
        <v>79162.626166305607</v>
      </c>
      <c r="H38" s="566"/>
      <c r="I38" s="577"/>
      <c r="J38" s="611"/>
      <c r="K38" s="577"/>
      <c r="L38" s="611"/>
      <c r="M38" s="597">
        <f>G38*0.1/'TD5'!F38</f>
        <v>0.36127862667023725</v>
      </c>
    </row>
    <row r="39" spans="1:13" s="98" customFormat="1" ht="15.05" customHeight="1">
      <c r="A39" s="103">
        <v>1943</v>
      </c>
      <c r="B39" s="607"/>
      <c r="C39" s="608"/>
      <c r="D39" s="560"/>
      <c r="E39" s="560"/>
      <c r="F39" s="560"/>
      <c r="G39" s="608">
        <f>avgfiinc!R32</f>
        <v>86967.47996465546</v>
      </c>
      <c r="H39" s="566"/>
      <c r="I39" s="577"/>
      <c r="J39" s="611"/>
      <c r="K39" s="577"/>
      <c r="L39" s="611"/>
      <c r="M39" s="597">
        <f>G39*0.1/'TD5'!F39</f>
        <v>0.33689902114938225</v>
      </c>
    </row>
    <row r="40" spans="1:13" s="98" customFormat="1" ht="15.05" customHeight="1">
      <c r="A40" s="103">
        <v>1944</v>
      </c>
      <c r="B40" s="607"/>
      <c r="C40" s="608"/>
      <c r="D40" s="560"/>
      <c r="E40" s="560"/>
      <c r="F40" s="560"/>
      <c r="G40" s="608">
        <f>avgfiinc!R33</f>
        <v>82393.05328857305</v>
      </c>
      <c r="H40" s="566"/>
      <c r="I40" s="577"/>
      <c r="J40" s="611"/>
      <c r="K40" s="577"/>
      <c r="L40" s="611"/>
      <c r="M40" s="597">
        <f>G40*0.1/'TD5'!F40</f>
        <v>0.32512530985454763</v>
      </c>
    </row>
    <row r="41" spans="1:13" s="98" customFormat="1" ht="15.05" customHeight="1">
      <c r="A41" s="103">
        <v>1945</v>
      </c>
      <c r="B41" s="607"/>
      <c r="C41" s="608"/>
      <c r="D41" s="560"/>
      <c r="E41" s="560"/>
      <c r="F41" s="560"/>
      <c r="G41" s="608">
        <f>avgfiinc!R34</f>
        <v>86538.828611536446</v>
      </c>
      <c r="H41" s="566"/>
      <c r="I41" s="577"/>
      <c r="J41" s="611"/>
      <c r="K41" s="577"/>
      <c r="L41" s="611"/>
      <c r="M41" s="597">
        <f>G41*0.1/'TD5'!F41</f>
        <v>0.34423310442267135</v>
      </c>
    </row>
    <row r="42" spans="1:13" s="98" customFormat="1" ht="15.05" customHeight="1">
      <c r="A42" s="103">
        <v>1946</v>
      </c>
      <c r="B42" s="607"/>
      <c r="C42" s="608"/>
      <c r="D42" s="560"/>
      <c r="E42" s="560"/>
      <c r="F42" s="560"/>
      <c r="G42" s="608">
        <f>avgfiinc!R35</f>
        <v>90247.836086048468</v>
      </c>
      <c r="H42" s="566"/>
      <c r="I42" s="577"/>
      <c r="J42" s="611"/>
      <c r="K42" s="577"/>
      <c r="L42" s="611"/>
      <c r="M42" s="597">
        <f>G42*0.1/'TD5'!F42</f>
        <v>0.36699551227328808</v>
      </c>
    </row>
    <row r="43" spans="1:13" s="98" customFormat="1" ht="15.05" customHeight="1">
      <c r="A43" s="103">
        <v>1947</v>
      </c>
      <c r="B43" s="607"/>
      <c r="C43" s="608"/>
      <c r="D43" s="560"/>
      <c r="E43" s="560"/>
      <c r="F43" s="560"/>
      <c r="G43" s="608">
        <f>avgfiinc!R36</f>
        <v>82836.017211778657</v>
      </c>
      <c r="H43" s="566"/>
      <c r="I43" s="577"/>
      <c r="J43" s="611"/>
      <c r="K43" s="577"/>
      <c r="L43" s="611"/>
      <c r="M43" s="597">
        <f>G43*0.1/'TD5'!F43</f>
        <v>0.34347880643880307</v>
      </c>
    </row>
    <row r="44" spans="1:13" s="98" customFormat="1" ht="15.05" customHeight="1">
      <c r="A44" s="103">
        <v>1948</v>
      </c>
      <c r="B44" s="607"/>
      <c r="C44" s="608"/>
      <c r="D44" s="560"/>
      <c r="E44" s="560"/>
      <c r="F44" s="560"/>
      <c r="G44" s="608">
        <f>avgfiinc!R37</f>
        <v>87654.36954056831</v>
      </c>
      <c r="H44" s="566"/>
      <c r="I44" s="577"/>
      <c r="J44" s="611"/>
      <c r="K44" s="577"/>
      <c r="L44" s="611"/>
      <c r="M44" s="597">
        <f>G44*0.1/'TD5'!F44</f>
        <v>0.3501350833302978</v>
      </c>
    </row>
    <row r="45" spans="1:13" s="98" customFormat="1" ht="15.05" customHeight="1">
      <c r="A45" s="102">
        <v>1949</v>
      </c>
      <c r="B45" s="609"/>
      <c r="C45" s="610"/>
      <c r="D45" s="562"/>
      <c r="E45" s="562"/>
      <c r="F45" s="562"/>
      <c r="G45" s="610">
        <f>avgfiinc!R38</f>
        <v>84766.164379256996</v>
      </c>
      <c r="H45" s="567"/>
      <c r="I45" s="578"/>
      <c r="J45" s="612"/>
      <c r="K45" s="578"/>
      <c r="L45" s="612"/>
      <c r="M45" s="598">
        <f>G45*0.1/'TD5'!F45</f>
        <v>0.34750996242854648</v>
      </c>
    </row>
    <row r="46" spans="1:13" s="98" customFormat="1" ht="15.05" customHeight="1">
      <c r="A46" s="103">
        <v>1950</v>
      </c>
      <c r="B46" s="607"/>
      <c r="C46" s="608"/>
      <c r="D46" s="560"/>
      <c r="E46" s="560"/>
      <c r="F46" s="560"/>
      <c r="G46" s="608">
        <f>avgfiinc!R39</f>
        <v>94925.476781998921</v>
      </c>
      <c r="H46" s="566"/>
      <c r="I46" s="577"/>
      <c r="J46" s="611"/>
      <c r="K46" s="577"/>
      <c r="L46" s="611"/>
      <c r="M46" s="597">
        <f>G46*0.1/'TD5'!F46</f>
        <v>0.35563366960951431</v>
      </c>
    </row>
    <row r="47" spans="1:13" s="98" customFormat="1" ht="15.05" customHeight="1">
      <c r="A47" s="103">
        <v>1951</v>
      </c>
      <c r="B47" s="607"/>
      <c r="C47" s="608"/>
      <c r="D47" s="560"/>
      <c r="E47" s="560"/>
      <c r="F47" s="560"/>
      <c r="G47" s="608">
        <f>avgfiinc!R40</f>
        <v>95067.663975816307</v>
      </c>
      <c r="H47" s="566"/>
      <c r="I47" s="577"/>
      <c r="J47" s="611"/>
      <c r="K47" s="577"/>
      <c r="L47" s="611"/>
      <c r="M47" s="597">
        <f>G47*0.1/'TD5'!F47</f>
        <v>0.34217551487253889</v>
      </c>
    </row>
    <row r="48" spans="1:13" s="98" customFormat="1" ht="15.05" customHeight="1">
      <c r="A48" s="103">
        <v>1952</v>
      </c>
      <c r="B48" s="607"/>
      <c r="C48" s="608"/>
      <c r="D48" s="560"/>
      <c r="E48" s="560"/>
      <c r="F48" s="560"/>
      <c r="G48" s="608">
        <f>avgfiinc!R41</f>
        <v>94667.398225165132</v>
      </c>
      <c r="H48" s="566"/>
      <c r="I48" s="577"/>
      <c r="J48" s="611"/>
      <c r="K48" s="577"/>
      <c r="L48" s="611"/>
      <c r="M48" s="597">
        <f>G48*0.1/'TD5'!F48</f>
        <v>0.33211509029250325</v>
      </c>
    </row>
    <row r="49" spans="1:13" s="98" customFormat="1" ht="15.05" customHeight="1">
      <c r="A49" s="103">
        <v>1953</v>
      </c>
      <c r="B49" s="607"/>
      <c r="C49" s="608"/>
      <c r="D49" s="560"/>
      <c r="E49" s="560"/>
      <c r="F49" s="560"/>
      <c r="G49" s="608">
        <f>avgfiinc!R42</f>
        <v>95184.30941732091</v>
      </c>
      <c r="H49" s="566"/>
      <c r="I49" s="577"/>
      <c r="J49" s="611"/>
      <c r="K49" s="577"/>
      <c r="L49" s="611"/>
      <c r="M49" s="597">
        <f>G49*0.1/'TD5'!F49</f>
        <v>0.32306951062083611</v>
      </c>
    </row>
    <row r="50" spans="1:13" s="98" customFormat="1" ht="15.05" customHeight="1">
      <c r="A50" s="103">
        <v>1954</v>
      </c>
      <c r="B50" s="607"/>
      <c r="C50" s="608"/>
      <c r="D50" s="560"/>
      <c r="E50" s="560"/>
      <c r="F50" s="560"/>
      <c r="G50" s="608">
        <f>avgfiinc!R43</f>
        <v>98378.464967694657</v>
      </c>
      <c r="H50" s="566"/>
      <c r="I50" s="577"/>
      <c r="J50" s="611"/>
      <c r="K50" s="577"/>
      <c r="L50" s="611"/>
      <c r="M50" s="597">
        <f>G50*0.1/'TD5'!F50</f>
        <v>0.33636110590333096</v>
      </c>
    </row>
    <row r="51" spans="1:13" s="98" customFormat="1" ht="15.05" customHeight="1">
      <c r="A51" s="103">
        <v>1955</v>
      </c>
      <c r="B51" s="607"/>
      <c r="C51" s="608"/>
      <c r="D51" s="560"/>
      <c r="E51" s="560"/>
      <c r="F51" s="560"/>
      <c r="G51" s="608">
        <f>avgfiinc!R44</f>
        <v>105146.92327514708</v>
      </c>
      <c r="H51" s="566"/>
      <c r="I51" s="577"/>
      <c r="J51" s="611"/>
      <c r="K51" s="577"/>
      <c r="L51" s="611"/>
      <c r="M51" s="597">
        <f>G51*0.1/'TD5'!F51</f>
        <v>0.33937798425770482</v>
      </c>
    </row>
    <row r="52" spans="1:13" s="98" customFormat="1" ht="15.05" customHeight="1">
      <c r="A52" s="103">
        <v>1956</v>
      </c>
      <c r="B52" s="607"/>
      <c r="C52" s="608"/>
      <c r="D52" s="560"/>
      <c r="E52" s="560"/>
      <c r="F52" s="560"/>
      <c r="G52" s="608">
        <f>avgfiinc!R45</f>
        <v>106891.17405531333</v>
      </c>
      <c r="H52" s="566"/>
      <c r="I52" s="577"/>
      <c r="J52" s="611"/>
      <c r="K52" s="577"/>
      <c r="L52" s="611"/>
      <c r="M52" s="597">
        <f>G52*0.1/'TD5'!F52</f>
        <v>0.33462139769151833</v>
      </c>
    </row>
    <row r="53" spans="1:13" s="98" customFormat="1" ht="15.05" customHeight="1">
      <c r="A53" s="103">
        <v>1957</v>
      </c>
      <c r="B53" s="607"/>
      <c r="C53" s="608"/>
      <c r="D53" s="560"/>
      <c r="E53" s="560"/>
      <c r="F53" s="560"/>
      <c r="G53" s="608">
        <f>avgfiinc!R46</f>
        <v>105157.69296086609</v>
      </c>
      <c r="H53" s="566"/>
      <c r="I53" s="577"/>
      <c r="J53" s="611"/>
      <c r="K53" s="577"/>
      <c r="L53" s="611"/>
      <c r="M53" s="597">
        <f>G53*0.1/'TD5'!F53</f>
        <v>0.32988589698885884</v>
      </c>
    </row>
    <row r="54" spans="1:13" s="98" customFormat="1" ht="15.05" customHeight="1">
      <c r="A54" s="103">
        <v>1958</v>
      </c>
      <c r="B54" s="607"/>
      <c r="C54" s="608"/>
      <c r="D54" s="560"/>
      <c r="E54" s="560"/>
      <c r="F54" s="560"/>
      <c r="G54" s="608">
        <f>avgfiinc!R47</f>
        <v>104526.96448787025</v>
      </c>
      <c r="H54" s="566"/>
      <c r="I54" s="577"/>
      <c r="J54" s="611"/>
      <c r="K54" s="577"/>
      <c r="L54" s="611"/>
      <c r="M54" s="597">
        <f>G54*0.1/'TD5'!F54</f>
        <v>0.33561535507763746</v>
      </c>
    </row>
    <row r="55" spans="1:13" s="98" customFormat="1" ht="15.05" customHeight="1">
      <c r="A55" s="102">
        <v>1959</v>
      </c>
      <c r="B55" s="609"/>
      <c r="C55" s="610"/>
      <c r="D55" s="562"/>
      <c r="E55" s="562"/>
      <c r="F55" s="562"/>
      <c r="G55" s="610">
        <f>avgfiinc!R48</f>
        <v>112716.66101983329</v>
      </c>
      <c r="H55" s="567"/>
      <c r="I55" s="578"/>
      <c r="J55" s="612"/>
      <c r="K55" s="578"/>
      <c r="L55" s="612"/>
      <c r="M55" s="598">
        <f>G55*0.1/'TD5'!F55</f>
        <v>0.34003626034210932</v>
      </c>
    </row>
    <row r="56" spans="1:13">
      <c r="A56" s="78">
        <v>1960</v>
      </c>
      <c r="B56" s="607"/>
      <c r="C56" s="608"/>
      <c r="D56" s="560"/>
      <c r="E56" s="560"/>
      <c r="F56" s="560"/>
      <c r="G56" s="608">
        <f>avgfiinc!R49</f>
        <v>111671.8275658091</v>
      </c>
      <c r="H56" s="566"/>
      <c r="I56" s="577"/>
      <c r="J56" s="611"/>
      <c r="K56" s="577"/>
      <c r="L56" s="611"/>
      <c r="M56" s="597">
        <f>G56*0.1/'TD5'!F56</f>
        <v>0.33475096015672107</v>
      </c>
    </row>
    <row r="57" spans="1:13">
      <c r="A57" s="78">
        <v>1961</v>
      </c>
      <c r="B57" s="607"/>
      <c r="C57" s="608"/>
      <c r="D57" s="560"/>
      <c r="E57" s="560"/>
      <c r="F57" s="560"/>
      <c r="G57" s="608">
        <f>avgfiinc!R50</f>
        <v>116792.77299440255</v>
      </c>
      <c r="H57" s="566"/>
      <c r="I57" s="577"/>
      <c r="J57" s="611"/>
      <c r="K57" s="577"/>
      <c r="L57" s="611"/>
      <c r="M57" s="597">
        <f>G57*0.1/'TD5'!F57</f>
        <v>0.34254772805519734</v>
      </c>
    </row>
    <row r="58" spans="1:13">
      <c r="A58" s="78">
        <v>1962</v>
      </c>
      <c r="B58" s="599">
        <f>avgfiinc!M51</f>
        <v>68420.776615752082</v>
      </c>
      <c r="C58" s="559">
        <f>avgfiinc!N51</f>
        <v>84821.220982594576</v>
      </c>
      <c r="D58" s="558">
        <f>avgfiinc!O51</f>
        <v>68058.668853628507</v>
      </c>
      <c r="E58" s="558">
        <f>avgfiinc!P51</f>
        <v>104715.53531590472</v>
      </c>
      <c r="F58" s="558">
        <f>avgfiinc!Q51</f>
        <v>51035.099993471471</v>
      </c>
      <c r="G58" s="559">
        <f>avgfiinc!R51</f>
        <v>117374.98244155287</v>
      </c>
      <c r="H58" s="568">
        <f>B58*0.1/'TD5'!B58</f>
        <v>0.3182903528213501</v>
      </c>
      <c r="I58" s="579">
        <f>C58*0.1/'TD5'!B58</f>
        <v>0.39458447694778442</v>
      </c>
      <c r="J58" s="579">
        <f>D58*0.1/'TD5'!C58</f>
        <v>0.28937461972236639</v>
      </c>
      <c r="K58" s="579">
        <f>E58*0.1/'TD5'!D58</f>
        <v>0.3201444149017334</v>
      </c>
      <c r="L58" s="579">
        <f>F58*0.1/'TD5'!E58</f>
        <v>0.46760153770446777</v>
      </c>
      <c r="M58" s="586">
        <f>G58*0.1/'TD5'!F58</f>
        <v>0.34259778261184692</v>
      </c>
    </row>
    <row r="59" spans="1:13">
      <c r="A59" s="78">
        <v>1963</v>
      </c>
      <c r="B59" s="600">
        <f>avgfiinc!M52</f>
        <v>71433.080021334288</v>
      </c>
      <c r="C59" s="561">
        <f>avgfiinc!N52</f>
        <v>88460.977258295548</v>
      </c>
      <c r="D59" s="560">
        <f>avgfiinc!O52</f>
        <v>70977.988116405322</v>
      </c>
      <c r="E59" s="560">
        <f>avgfiinc!P52</f>
        <v>109229.49144980061</v>
      </c>
      <c r="F59" s="560">
        <f>avgfiinc!Q52</f>
        <v>53259.339778068359</v>
      </c>
      <c r="G59" s="561">
        <f>avgfiinc!R52</f>
        <v>120793.02839023258</v>
      </c>
      <c r="H59" s="569">
        <f>B59*0.1/'TD5'!B59</f>
        <v>0.31842072077859784</v>
      </c>
      <c r="I59" s="580">
        <f>C59*0.1/'TD5'!B59</f>
        <v>0.39432442407569418</v>
      </c>
      <c r="J59" s="587">
        <f>D59*0.1/'TD5'!C59</f>
        <v>0.2892518712063647</v>
      </c>
      <c r="K59" s="580">
        <f>E59*0.1/'TD5'!D59</f>
        <v>0.32047202584478807</v>
      </c>
      <c r="L59" s="587">
        <f>F59*0.1/'TD5'!E59</f>
        <v>0.46717249528564603</v>
      </c>
      <c r="M59" s="588">
        <f>G59*0.1/'TD5'!F59</f>
        <v>0.33784812876719644</v>
      </c>
    </row>
    <row r="60" spans="1:13">
      <c r="A60" s="78">
        <v>1964</v>
      </c>
      <c r="B60" s="600">
        <f>avgfiinc!M53</f>
        <v>74445.38342691648</v>
      </c>
      <c r="C60" s="561">
        <f>avgfiinc!N53</f>
        <v>92100.733533996536</v>
      </c>
      <c r="D60" s="560">
        <f>avgfiinc!O53</f>
        <v>73897.307379182137</v>
      </c>
      <c r="E60" s="560">
        <f>avgfiinc!P53</f>
        <v>113743.44758369651</v>
      </c>
      <c r="F60" s="560">
        <f>avgfiinc!Q53</f>
        <v>55483.579562665254</v>
      </c>
      <c r="G60" s="561">
        <f>avgfiinc!R53</f>
        <v>127413.43747423783</v>
      </c>
      <c r="H60" s="569">
        <f>B60*0.1/'TD5'!B60</f>
        <v>0.31854063272476196</v>
      </c>
      <c r="I60" s="580">
        <f>C60*0.1/'TD5'!B60</f>
        <v>0.39408522844314575</v>
      </c>
      <c r="J60" s="587">
        <f>D60*0.1/'TD5'!C60</f>
        <v>0.28913891315460211</v>
      </c>
      <c r="K60" s="580">
        <f>E60*0.1/'TD5'!D60</f>
        <v>0.32077422738075262</v>
      </c>
      <c r="L60" s="587">
        <f>F60*0.1/'TD5'!E60</f>
        <v>0.46677854657173162</v>
      </c>
      <c r="M60" s="588">
        <f>G60*0.1/'TD5'!F60</f>
        <v>0.34409618377685547</v>
      </c>
    </row>
    <row r="61" spans="1:13">
      <c r="A61" s="78">
        <v>1965</v>
      </c>
      <c r="B61" s="600">
        <f>avgfiinc!M54</f>
        <v>77649.019485134224</v>
      </c>
      <c r="C61" s="561">
        <f>avgfiinc!N54</f>
        <v>95668.370977995946</v>
      </c>
      <c r="D61" s="560">
        <f>avgfiinc!O54</f>
        <v>77023.996819754684</v>
      </c>
      <c r="E61" s="560">
        <f>avgfiinc!P54</f>
        <v>117822.05557226136</v>
      </c>
      <c r="F61" s="560">
        <f>avgfiinc!Q54</f>
        <v>57967.019040665626</v>
      </c>
      <c r="G61" s="561">
        <f>avgfiinc!R54</f>
        <v>136563.8250742571</v>
      </c>
      <c r="H61" s="569">
        <f>B61*0.1/'TD5'!B61</f>
        <v>0.31741388376949997</v>
      </c>
      <c r="I61" s="580">
        <f>C61*0.1/'TD5'!B61</f>
        <v>0.39107344030069324</v>
      </c>
      <c r="J61" s="587">
        <f>D61*0.1/'TD5'!C61</f>
        <v>0.28784587235912407</v>
      </c>
      <c r="K61" s="580">
        <f>E61*0.1/'TD5'!D61</f>
        <v>0.31741650509365199</v>
      </c>
      <c r="L61" s="587">
        <f>F61*0.1/'TD5'!E61</f>
        <v>0.46597319420565758</v>
      </c>
      <c r="M61" s="588">
        <f>G61*0.1/'TD5'!F61</f>
        <v>0.34781024128956578</v>
      </c>
    </row>
    <row r="62" spans="1:13">
      <c r="A62" s="78">
        <v>1966</v>
      </c>
      <c r="B62" s="600">
        <f>avgfiinc!M55</f>
        <v>80852.655543351968</v>
      </c>
      <c r="C62" s="561">
        <f>avgfiinc!N55</f>
        <v>99236.008421995371</v>
      </c>
      <c r="D62" s="560">
        <f>avgfiinc!O55</f>
        <v>80150.686260327231</v>
      </c>
      <c r="E62" s="560">
        <f>avgfiinc!P55</f>
        <v>121900.66356082623</v>
      </c>
      <c r="F62" s="560">
        <f>avgfiinc!Q55</f>
        <v>60450.458518665997</v>
      </c>
      <c r="G62" s="561">
        <f>avgfiinc!R55</f>
        <v>137965.4104262919</v>
      </c>
      <c r="H62" s="569">
        <f>B62*0.1/'TD5'!B62</f>
        <v>0.31638345122337341</v>
      </c>
      <c r="I62" s="580">
        <f>C62*0.1/'TD5'!B62</f>
        <v>0.3883191049098968</v>
      </c>
      <c r="J62" s="587">
        <f>D62*0.1/'TD5'!C62</f>
        <v>0.28666391968727112</v>
      </c>
      <c r="K62" s="580">
        <f>E62*0.1/'TD5'!D62</f>
        <v>0.31434625387191767</v>
      </c>
      <c r="L62" s="587">
        <f>F62*0.1/'TD5'!E62</f>
        <v>0.46523645520210266</v>
      </c>
      <c r="M62" s="588">
        <f>G62*0.1/'TD5'!F62</f>
        <v>0.34236150979995728</v>
      </c>
    </row>
    <row r="63" spans="1:13">
      <c r="A63" s="78">
        <v>1967</v>
      </c>
      <c r="B63" s="600">
        <f>avgfiinc!M56</f>
        <v>85926.829108199585</v>
      </c>
      <c r="C63" s="561">
        <f>avgfiinc!N56</f>
        <v>104150.01533031084</v>
      </c>
      <c r="D63" s="560">
        <f>avgfiinc!O56</f>
        <v>85661.869339503421</v>
      </c>
      <c r="E63" s="560">
        <f>avgfiinc!P56</f>
        <v>128012.53270833167</v>
      </c>
      <c r="F63" s="560">
        <f>avgfiinc!Q56</f>
        <v>65176.854805732379</v>
      </c>
      <c r="G63" s="561">
        <f>avgfiinc!R56</f>
        <v>146320.18354475783</v>
      </c>
      <c r="H63" s="570">
        <f>B63*0.1/'TD5'!B63</f>
        <v>0.32201679050922394</v>
      </c>
      <c r="I63" s="581">
        <f>C63*0.1/'TD5'!B63</f>
        <v>0.39030945301055919</v>
      </c>
      <c r="J63" s="587">
        <f>D63*0.1/'TD5'!C63</f>
        <v>0.29315511137247091</v>
      </c>
      <c r="K63" s="580">
        <f>E63*0.1/'TD5'!D63</f>
        <v>0.32364226877689367</v>
      </c>
      <c r="L63" s="587">
        <f>F63*0.1/'TD5'!E63</f>
        <v>0.45238445699214941</v>
      </c>
      <c r="M63" s="588">
        <f>G63*0.1/'TD5'!F63</f>
        <v>0.34794352948665624</v>
      </c>
    </row>
    <row r="64" spans="1:13">
      <c r="A64" s="78">
        <v>1968</v>
      </c>
      <c r="B64" s="600">
        <f>avgfiinc!M57</f>
        <v>89429.099878077395</v>
      </c>
      <c r="C64" s="561">
        <f>avgfiinc!N57</f>
        <v>108231.47843591425</v>
      </c>
      <c r="D64" s="560">
        <f>avgfiinc!O57</f>
        <v>88944.341056736434</v>
      </c>
      <c r="E64" s="560">
        <f>avgfiinc!P57</f>
        <v>132755.67838718658</v>
      </c>
      <c r="F64" s="560">
        <f>avgfiinc!Q57</f>
        <v>67766.268294599489</v>
      </c>
      <c r="G64" s="561">
        <f>avgfiinc!R57</f>
        <v>152915.94754676759</v>
      </c>
      <c r="H64" s="570">
        <f>B64*0.1/'TD5'!B64</f>
        <v>0.32235616073012352</v>
      </c>
      <c r="I64" s="581">
        <f>C64*0.1/'TD5'!B64</f>
        <v>0.39013122022151947</v>
      </c>
      <c r="J64" s="587">
        <f>D64*0.1/'TD5'!C64</f>
        <v>0.29406432248651981</v>
      </c>
      <c r="K64" s="580">
        <f>E64*0.1/'TD5'!D64</f>
        <v>0.32561327889561642</v>
      </c>
      <c r="L64" s="587">
        <f>F64*0.1/'TD5'!E64</f>
        <v>0.44739425554871565</v>
      </c>
      <c r="M64" s="588">
        <f>G64*0.1/'TD5'!F64</f>
        <v>0.34770358726382256</v>
      </c>
    </row>
    <row r="65" spans="1:13">
      <c r="A65" s="83">
        <v>1969</v>
      </c>
      <c r="B65" s="601">
        <f>avgfiinc!M58</f>
        <v>88021.222168116074</v>
      </c>
      <c r="C65" s="563">
        <f>avgfiinc!N58</f>
        <v>107824.07658056708</v>
      </c>
      <c r="D65" s="562">
        <f>avgfiinc!O58</f>
        <v>87775.056322416815</v>
      </c>
      <c r="E65" s="562">
        <f>avgfiinc!P58</f>
        <v>132729.14846744275</v>
      </c>
      <c r="F65" s="562">
        <f>avgfiinc!Q58</f>
        <v>66572.610102421444</v>
      </c>
      <c r="G65" s="563">
        <f>avgfiinc!R58</f>
        <v>151264.87245497704</v>
      </c>
      <c r="H65" s="571">
        <f>B65*0.1/'TD5'!B65</f>
        <v>0.31389060523360957</v>
      </c>
      <c r="I65" s="582">
        <f>C65*0.1/'TD5'!B65</f>
        <v>0.38450914248824114</v>
      </c>
      <c r="J65" s="589">
        <f>D65*0.1/'TD5'!C65</f>
        <v>0.28647186839953065</v>
      </c>
      <c r="K65" s="583">
        <f>E65*0.1/'TD5'!D65</f>
        <v>0.32035249192267656</v>
      </c>
      <c r="L65" s="589">
        <f>F65*0.1/'TD5'!E65</f>
        <v>0.43739618454128515</v>
      </c>
      <c r="M65" s="590">
        <f>G65*0.1/'TD5'!F65</f>
        <v>0.33904677908867603</v>
      </c>
    </row>
    <row r="66" spans="1:13">
      <c r="A66" s="78">
        <v>1970</v>
      </c>
      <c r="B66" s="600">
        <f>avgfiinc!M59</f>
        <v>84324.209592113533</v>
      </c>
      <c r="C66" s="561">
        <f>avgfiinc!N59</f>
        <v>104189.77152685093</v>
      </c>
      <c r="D66" s="560">
        <f>avgfiinc!O59</f>
        <v>84424.746306832356</v>
      </c>
      <c r="E66" s="560">
        <f>avgfiinc!P59</f>
        <v>128687.41035348359</v>
      </c>
      <c r="F66" s="560">
        <f>avgfiinc!Q59</f>
        <v>62789.449326078306</v>
      </c>
      <c r="G66" s="561">
        <f>avgfiinc!R59</f>
        <v>145582.68093133674</v>
      </c>
      <c r="H66" s="570">
        <f>B66*0.1/'TD5'!B66</f>
        <v>0.30923838145099575</v>
      </c>
      <c r="I66" s="581">
        <f>C66*0.1/'TD5'!B66</f>
        <v>0.38209046330302959</v>
      </c>
      <c r="J66" s="587">
        <f>D66*0.1/'TD5'!C66</f>
        <v>0.28225591650698334</v>
      </c>
      <c r="K66" s="580">
        <f>E66*0.1/'TD5'!D66</f>
        <v>0.31844097306020558</v>
      </c>
      <c r="L66" s="587">
        <f>F66*0.1/'TD5'!E66</f>
        <v>0.43268127390183503</v>
      </c>
      <c r="M66" s="588">
        <f>G66*0.1/'TD5'!F66</f>
        <v>0.3347691900562495</v>
      </c>
    </row>
    <row r="67" spans="1:13">
      <c r="A67" s="78">
        <v>1971</v>
      </c>
      <c r="B67" s="600">
        <f>avgfiinc!M60</f>
        <v>84875.364854758343</v>
      </c>
      <c r="C67" s="561">
        <f>avgfiinc!N60</f>
        <v>104536.32698590394</v>
      </c>
      <c r="D67" s="560">
        <f>avgfiinc!O60</f>
        <v>84900.005299361379</v>
      </c>
      <c r="E67" s="560">
        <f>avgfiinc!P60</f>
        <v>128938.2022216246</v>
      </c>
      <c r="F67" s="560">
        <f>avgfiinc!Q60</f>
        <v>63172.331913518836</v>
      </c>
      <c r="G67" s="561">
        <f>avgfiinc!R60</f>
        <v>146460.54271913116</v>
      </c>
      <c r="H67" s="570">
        <f>B67*0.1/'TD5'!B67</f>
        <v>0.31239188642939564</v>
      </c>
      <c r="I67" s="581">
        <f>C67*0.1/'TD5'!B67</f>
        <v>0.38475593528710311</v>
      </c>
      <c r="J67" s="587">
        <f>D67*0.1/'TD5'!C67</f>
        <v>0.28489644048386248</v>
      </c>
      <c r="K67" s="580">
        <f>E67*0.1/'TD5'!D67</f>
        <v>0.32100880873622373</v>
      </c>
      <c r="L67" s="587">
        <f>F67*0.1/'TD5'!E67</f>
        <v>0.43398519145557657</v>
      </c>
      <c r="M67" s="588">
        <f>G67*0.1/'TD5'!F67</f>
        <v>0.33793695288477471</v>
      </c>
    </row>
    <row r="68" spans="1:13">
      <c r="A68" s="78">
        <v>1972</v>
      </c>
      <c r="B68" s="600">
        <f>avgfiinc!M61</f>
        <v>88800.438688059323</v>
      </c>
      <c r="C68" s="561">
        <f>avgfiinc!N61</f>
        <v>108820.82829196476</v>
      </c>
      <c r="D68" s="560">
        <f>avgfiinc!O61</f>
        <v>88614.568884800508</v>
      </c>
      <c r="E68" s="560">
        <f>avgfiinc!P61</f>
        <v>133805.19003122146</v>
      </c>
      <c r="F68" s="560">
        <f>avgfiinc!Q61</f>
        <v>67037.241866962926</v>
      </c>
      <c r="G68" s="561">
        <f>avgfiinc!R61</f>
        <v>152543.51324584568</v>
      </c>
      <c r="H68" s="570">
        <f>B68*0.1/'TD5'!B68</f>
        <v>0.31327168129791966</v>
      </c>
      <c r="I68" s="581">
        <f>C68*0.1/'TD5'!B68</f>
        <v>0.38389994850149373</v>
      </c>
      <c r="J68" s="587">
        <f>D68*0.1/'TD5'!C68</f>
        <v>0.28571858435316244</v>
      </c>
      <c r="K68" s="580">
        <f>E68*0.1/'TD5'!D68</f>
        <v>0.32131681028113235</v>
      </c>
      <c r="L68" s="587">
        <f>F68*0.1/'TD5'!E68</f>
        <v>0.42981395569222519</v>
      </c>
      <c r="M68" s="588">
        <f>G68*0.1/'TD5'!F68</f>
        <v>0.33820779253437649</v>
      </c>
    </row>
    <row r="69" spans="1:13">
      <c r="A69" s="78">
        <v>1973</v>
      </c>
      <c r="B69" s="600">
        <f>avgfiinc!M62</f>
        <v>90692.025935855578</v>
      </c>
      <c r="C69" s="561">
        <f>avgfiinc!N62</f>
        <v>111274.39690993344</v>
      </c>
      <c r="D69" s="560">
        <f>avgfiinc!O62</f>
        <v>90619.89076278721</v>
      </c>
      <c r="E69" s="560">
        <f>avgfiinc!P62</f>
        <v>138125.56700128093</v>
      </c>
      <c r="F69" s="560">
        <f>avgfiinc!Q62</f>
        <v>67201.491755621435</v>
      </c>
      <c r="G69" s="561">
        <f>avgfiinc!R62</f>
        <v>155661.19429530017</v>
      </c>
      <c r="H69" s="570">
        <f>B69*0.1/'TD5'!B69</f>
        <v>0.3115168461772555</v>
      </c>
      <c r="I69" s="581">
        <f>C69*0.1/'TD5'!B69</f>
        <v>0.38221496132609906</v>
      </c>
      <c r="J69" s="587">
        <f>D69*0.1/'TD5'!C69</f>
        <v>0.28369772292535339</v>
      </c>
      <c r="K69" s="580">
        <f>E69*0.1/'TD5'!D69</f>
        <v>0.32093635991986963</v>
      </c>
      <c r="L69" s="587">
        <f>F69*0.1/'TD5'!E69</f>
        <v>0.42309327534530894</v>
      </c>
      <c r="M69" s="588">
        <f>G69*0.1/'TD5'!F69</f>
        <v>0.33694765997279319</v>
      </c>
    </row>
    <row r="70" spans="1:13">
      <c r="A70" s="78">
        <v>1974</v>
      </c>
      <c r="B70" s="600">
        <f>avgfiinc!M63</f>
        <v>89305.416919925134</v>
      </c>
      <c r="C70" s="561">
        <f>avgfiinc!N63</f>
        <v>109697.58573043406</v>
      </c>
      <c r="D70" s="560">
        <f>avgfiinc!O63</f>
        <v>89716.744446060737</v>
      </c>
      <c r="E70" s="560">
        <f>avgfiinc!P63</f>
        <v>137297.43708586652</v>
      </c>
      <c r="F70" s="560">
        <f>avgfiinc!Q63</f>
        <v>65206.156751699302</v>
      </c>
      <c r="G70" s="561">
        <f>avgfiinc!R63</f>
        <v>153105.66117136684</v>
      </c>
      <c r="H70" s="570">
        <f>B70*0.1/'TD5'!B70</f>
        <v>0.31059467667273566</v>
      </c>
      <c r="I70" s="581">
        <f>C70*0.1/'TD5'!B70</f>
        <v>0.38151645607649698</v>
      </c>
      <c r="J70" s="587">
        <f>D70*0.1/'TD5'!C70</f>
        <v>0.28366008365492235</v>
      </c>
      <c r="K70" s="580">
        <f>E70*0.1/'TD5'!D70</f>
        <v>0.32336595107062754</v>
      </c>
      <c r="L70" s="587">
        <f>F70*0.1/'TD5'!E70</f>
        <v>0.41413237554752408</v>
      </c>
      <c r="M70" s="588">
        <f>G70*0.1/'TD5'!F70</f>
        <v>0.33677151310530468</v>
      </c>
    </row>
    <row r="71" spans="1:13">
      <c r="A71" s="78">
        <v>1975</v>
      </c>
      <c r="B71" s="600">
        <f>avgfiinc!M64</f>
        <v>84988.943651360212</v>
      </c>
      <c r="C71" s="561">
        <f>avgfiinc!N64</f>
        <v>104271.84681858045</v>
      </c>
      <c r="D71" s="560">
        <f>avgfiinc!O64</f>
        <v>85223.516047610028</v>
      </c>
      <c r="E71" s="560">
        <f>avgfiinc!P64</f>
        <v>129470.38334827338</v>
      </c>
      <c r="F71" s="560">
        <f>avgfiinc!Q64</f>
        <v>63105.718018376159</v>
      </c>
      <c r="G71" s="561">
        <f>avgfiinc!R64</f>
        <v>145724.02895196236</v>
      </c>
      <c r="H71" s="570">
        <f>B71*0.1/'TD5'!B71</f>
        <v>0.31071856586618202</v>
      </c>
      <c r="I71" s="581">
        <f>C71*0.1/'TD5'!B71</f>
        <v>0.38121663020774582</v>
      </c>
      <c r="J71" s="587">
        <f>D71*0.1/'TD5'!C71</f>
        <v>0.28550934037650672</v>
      </c>
      <c r="K71" s="580">
        <f>E71*0.1/'TD5'!D71</f>
        <v>0.32645218682523591</v>
      </c>
      <c r="L71" s="587">
        <f>F71*0.1/'TD5'!E71</f>
        <v>0.40659465368321435</v>
      </c>
      <c r="M71" s="588">
        <f>G71*0.1/'TD5'!F71</f>
        <v>0.33761940029285142</v>
      </c>
    </row>
    <row r="72" spans="1:13">
      <c r="A72" s="78">
        <v>1976</v>
      </c>
      <c r="B72" s="600">
        <f>avgfiinc!M65</f>
        <v>88040.292300551271</v>
      </c>
      <c r="C72" s="561">
        <f>avgfiinc!N65</f>
        <v>107717.07735581839</v>
      </c>
      <c r="D72" s="560">
        <f>avgfiinc!O65</f>
        <v>88512.149819059283</v>
      </c>
      <c r="E72" s="560">
        <f>avgfiinc!P65</f>
        <v>133887.27528654874</v>
      </c>
      <c r="F72" s="560">
        <f>avgfiinc!Q65</f>
        <v>65631.021805093318</v>
      </c>
      <c r="G72" s="561">
        <f>avgfiinc!R65</f>
        <v>150566.54106376728</v>
      </c>
      <c r="H72" s="570">
        <f>B72*0.1/'TD5'!B72</f>
        <v>0.31030073754112669</v>
      </c>
      <c r="I72" s="581">
        <f>C72*0.1/'TD5'!B72</f>
        <v>0.37965217601936274</v>
      </c>
      <c r="J72" s="587">
        <f>D72*0.1/'TD5'!C72</f>
        <v>0.28571629335752396</v>
      </c>
      <c r="K72" s="580">
        <f>E72*0.1/'TD5'!D72</f>
        <v>0.32748157310544462</v>
      </c>
      <c r="L72" s="587">
        <f>F72*0.1/'TD5'!E72</f>
        <v>0.39895348741544007</v>
      </c>
      <c r="M72" s="588">
        <f>G72*0.1/'TD5'!F72</f>
        <v>0.33755245215451168</v>
      </c>
    </row>
    <row r="73" spans="1:13">
      <c r="A73" s="78">
        <v>1977</v>
      </c>
      <c r="B73" s="600">
        <f>avgfiinc!M66</f>
        <v>89999.840233118448</v>
      </c>
      <c r="C73" s="561">
        <f>avgfiinc!N66</f>
        <v>109652.32699560882</v>
      </c>
      <c r="D73" s="560">
        <f>avgfiinc!O66</f>
        <v>90455.763372793008</v>
      </c>
      <c r="E73" s="560">
        <f>avgfiinc!P66</f>
        <v>136328.87569713875</v>
      </c>
      <c r="F73" s="560">
        <f>avgfiinc!Q66</f>
        <v>67151.431349651</v>
      </c>
      <c r="G73" s="561">
        <f>avgfiinc!R66</f>
        <v>153460.26859445733</v>
      </c>
      <c r="H73" s="570">
        <f>B73*0.1/'TD5'!B73</f>
        <v>0.3102636188072978</v>
      </c>
      <c r="I73" s="581">
        <f>C73*0.1/'TD5'!B73</f>
        <v>0.37801320198099125</v>
      </c>
      <c r="J73" s="587">
        <f>D73*0.1/'TD5'!C73</f>
        <v>0.28605612320271945</v>
      </c>
      <c r="K73" s="580">
        <f>E73*0.1/'TD5'!D73</f>
        <v>0.3281755684019601</v>
      </c>
      <c r="L73" s="587">
        <f>F73*0.1/'TD5'!E73</f>
        <v>0.39322764176610281</v>
      </c>
      <c r="M73" s="588">
        <f>G73*0.1/'TD5'!F73</f>
        <v>0.33799417169579726</v>
      </c>
    </row>
    <row r="74" spans="1:13">
      <c r="A74" s="78">
        <v>1978</v>
      </c>
      <c r="B74" s="600">
        <f>avgfiinc!M67</f>
        <v>93055.62622763461</v>
      </c>
      <c r="C74" s="561">
        <f>avgfiinc!N67</f>
        <v>112481.18771595218</v>
      </c>
      <c r="D74" s="560">
        <f>avgfiinc!O67</f>
        <v>93830.516263272177</v>
      </c>
      <c r="E74" s="560">
        <f>avgfiinc!P67</f>
        <v>140263.156492162</v>
      </c>
      <c r="F74" s="560">
        <f>avgfiinc!Q67</f>
        <v>69164.972413369178</v>
      </c>
      <c r="G74" s="561">
        <f>avgfiinc!R67</f>
        <v>158081.91065311778</v>
      </c>
      <c r="H74" s="570">
        <f>B74*0.1/'TD5'!B74</f>
        <v>0.31204162910091432</v>
      </c>
      <c r="I74" s="581">
        <f>C74*0.1/'TD5'!B74</f>
        <v>0.37718098819981094</v>
      </c>
      <c r="J74" s="587">
        <f>D74*0.1/'TD5'!C74</f>
        <v>0.28731738577924121</v>
      </c>
      <c r="K74" s="580">
        <f>E74*0.1/'TD5'!D74</f>
        <v>0.33023919011656139</v>
      </c>
      <c r="L74" s="587">
        <f>F74*0.1/'TD5'!E74</f>
        <v>0.38942592714846919</v>
      </c>
      <c r="M74" s="588">
        <f>G74*0.1/'TD5'!F74</f>
        <v>0.3400381241035681</v>
      </c>
    </row>
    <row r="75" spans="1:13">
      <c r="A75" s="83">
        <v>1979</v>
      </c>
      <c r="B75" s="601">
        <f>avgfiinc!M68</f>
        <v>97478.633084058645</v>
      </c>
      <c r="C75" s="563">
        <f>avgfiinc!N68</f>
        <v>116568.78118813166</v>
      </c>
      <c r="D75" s="562">
        <f>avgfiinc!O68</f>
        <v>97283.846107383521</v>
      </c>
      <c r="E75" s="562">
        <f>avgfiinc!P68</f>
        <v>143938.02992501878</v>
      </c>
      <c r="F75" s="562">
        <f>avgfiinc!Q68</f>
        <v>73502.924938910801</v>
      </c>
      <c r="G75" s="563">
        <f>avgfiinc!R68</f>
        <v>164380.70081946006</v>
      </c>
      <c r="H75" s="572">
        <f>B75*0.1/'TD5'!B75</f>
        <v>0.31773307919502264</v>
      </c>
      <c r="I75" s="583">
        <f>C75*0.1/'TD5'!B75</f>
        <v>0.37995770573616039</v>
      </c>
      <c r="J75" s="589">
        <f>D75*0.1/'TD5'!C75</f>
        <v>0.29142588376998901</v>
      </c>
      <c r="K75" s="583">
        <f>E75*0.1/'TD5'!D75</f>
        <v>0.33663925528526301</v>
      </c>
      <c r="L75" s="589">
        <f>F75*0.1/'TD5'!E75</f>
        <v>0.39052101969718928</v>
      </c>
      <c r="M75" s="590">
        <f>G75*0.1/'TD5'!F75</f>
        <v>0.34504973888397217</v>
      </c>
    </row>
    <row r="76" spans="1:13">
      <c r="A76" s="78">
        <v>1980</v>
      </c>
      <c r="B76" s="600">
        <f>avgfiinc!M69</f>
        <v>97918.316762820905</v>
      </c>
      <c r="C76" s="561">
        <f>avgfiinc!N69</f>
        <v>116502.6056584169</v>
      </c>
      <c r="D76" s="560">
        <f>avgfiinc!O69</f>
        <v>97572.589107454798</v>
      </c>
      <c r="E76" s="560">
        <f>avgfiinc!P69</f>
        <v>144418.11216166199</v>
      </c>
      <c r="F76" s="560">
        <f>avgfiinc!Q69</f>
        <v>74173.691350939553</v>
      </c>
      <c r="G76" s="561">
        <f>avgfiinc!R69</f>
        <v>164476.59657038824</v>
      </c>
      <c r="H76" s="569">
        <f>B76*0.1/'TD5'!B76</f>
        <v>0.32223236560821528</v>
      </c>
      <c r="I76" s="580">
        <f>C76*0.1/'TD5'!B76</f>
        <v>0.38339006900787354</v>
      </c>
      <c r="J76" s="587">
        <f>D76*0.1/'TD5'!C76</f>
        <v>0.29625502228736877</v>
      </c>
      <c r="K76" s="580">
        <f>E76*0.1/'TD5'!D76</f>
        <v>0.34191909432411188</v>
      </c>
      <c r="L76" s="587">
        <f>F76*0.1/'TD5'!E76</f>
        <v>0.39120027422904974</v>
      </c>
      <c r="M76" s="588">
        <f>G76*0.1/'TD5'!F76</f>
        <v>0.34917142987251287</v>
      </c>
    </row>
    <row r="77" spans="1:13">
      <c r="A77" s="78">
        <v>1981</v>
      </c>
      <c r="B77" s="600">
        <f>avgfiinc!M70</f>
        <v>96994.557118502125</v>
      </c>
      <c r="C77" s="561">
        <f>avgfiinc!N70</f>
        <v>115836.83087340138</v>
      </c>
      <c r="D77" s="560">
        <f>avgfiinc!O70</f>
        <v>96172.808870717039</v>
      </c>
      <c r="E77" s="560">
        <f>avgfiinc!P70</f>
        <v>142645.70022202664</v>
      </c>
      <c r="F77" s="560">
        <f>avgfiinc!Q70</f>
        <v>75368.201247325531</v>
      </c>
      <c r="G77" s="561">
        <f>avgfiinc!R70</f>
        <v>162375.31063302621</v>
      </c>
      <c r="H77" s="569">
        <f>B77*0.1/'TD5'!B77</f>
        <v>0.32243096828460688</v>
      </c>
      <c r="I77" s="580">
        <f>C77*0.1/'TD5'!B77</f>
        <v>0.38506677746772766</v>
      </c>
      <c r="J77" s="587">
        <f>D77*0.1/'TD5'!C77</f>
        <v>0.29679223895072931</v>
      </c>
      <c r="K77" s="580">
        <f>E77*0.1/'TD5'!D77</f>
        <v>0.3436692357063294</v>
      </c>
      <c r="L77" s="587">
        <f>F77*0.1/'TD5'!E77</f>
        <v>0.39509943127632141</v>
      </c>
      <c r="M77" s="588">
        <f>G77*0.1/'TD5'!F77</f>
        <v>0.34854963421821594</v>
      </c>
    </row>
    <row r="78" spans="1:13">
      <c r="A78" s="78">
        <v>1982</v>
      </c>
      <c r="B78" s="600">
        <f>avgfiinc!M71</f>
        <v>98530.398196002949</v>
      </c>
      <c r="C78" s="561">
        <f>avgfiinc!N71</f>
        <v>117357.6152958953</v>
      </c>
      <c r="D78" s="560">
        <f>avgfiinc!O71</f>
        <v>97338.259901163998</v>
      </c>
      <c r="E78" s="560">
        <f>avgfiinc!P71</f>
        <v>145269.16630503294</v>
      </c>
      <c r="F78" s="560">
        <f>avgfiinc!Q71</f>
        <v>77800.400683144369</v>
      </c>
      <c r="G78" s="561">
        <f>avgfiinc!R71</f>
        <v>164393.85138630064</v>
      </c>
      <c r="H78" s="569">
        <f>B78*0.1/'TD5'!B78</f>
        <v>0.33406016230583191</v>
      </c>
      <c r="I78" s="580">
        <f>C78*0.1/'TD5'!B78</f>
        <v>0.39789247512817377</v>
      </c>
      <c r="J78" s="587">
        <f>D78*0.1/'TD5'!C78</f>
        <v>0.30785328149795532</v>
      </c>
      <c r="K78" s="580">
        <f>E78*0.1/'TD5'!D78</f>
        <v>0.35939761996269226</v>
      </c>
      <c r="L78" s="587">
        <f>F78*0.1/'TD5'!E78</f>
        <v>0.40542680025100702</v>
      </c>
      <c r="M78" s="588">
        <f>G78*0.1/'TD5'!F78</f>
        <v>0.36024942994117731</v>
      </c>
    </row>
    <row r="79" spans="1:13">
      <c r="A79" s="78">
        <v>1983</v>
      </c>
      <c r="B79" s="600">
        <f>avgfiinc!M72</f>
        <v>102171.18311959192</v>
      </c>
      <c r="C79" s="561">
        <f>avgfiinc!N72</f>
        <v>120351.21685740877</v>
      </c>
      <c r="D79" s="560">
        <f>avgfiinc!O72</f>
        <v>101286.95899019869</v>
      </c>
      <c r="E79" s="560">
        <f>avgfiinc!P72</f>
        <v>149114.54124249352</v>
      </c>
      <c r="F79" s="560">
        <f>avgfiinc!Q72</f>
        <v>80460.247468876187</v>
      </c>
      <c r="G79" s="561">
        <f>avgfiinc!R72</f>
        <v>169818.38162219251</v>
      </c>
      <c r="H79" s="569">
        <f>B79*0.1/'TD5'!B79</f>
        <v>0.34451472759246832</v>
      </c>
      <c r="I79" s="580">
        <f>C79*0.1/'TD5'!B79</f>
        <v>0.40581664443016058</v>
      </c>
      <c r="J79" s="587">
        <f>D79*0.1/'TD5'!C79</f>
        <v>0.31903079152107239</v>
      </c>
      <c r="K79" s="580">
        <f>E79*0.1/'TD5'!D79</f>
        <v>0.37149178981781</v>
      </c>
      <c r="L79" s="587">
        <f>F79*0.1/'TD5'!E79</f>
        <v>0.40763339400291443</v>
      </c>
      <c r="M79" s="588">
        <f>G79*0.1/'TD5'!F79</f>
        <v>0.37088537216186523</v>
      </c>
    </row>
    <row r="80" spans="1:13">
      <c r="A80" s="78">
        <v>1984</v>
      </c>
      <c r="B80" s="600">
        <f>avgfiinc!M73</f>
        <v>106746.68319616163</v>
      </c>
      <c r="C80" s="561">
        <f>avgfiinc!N73</f>
        <v>125226.05733803342</v>
      </c>
      <c r="D80" s="560">
        <f>avgfiinc!O73</f>
        <v>105609.74437166905</v>
      </c>
      <c r="E80" s="560">
        <f>avgfiinc!P73</f>
        <v>154283.28148695533</v>
      </c>
      <c r="F80" s="560">
        <f>avgfiinc!Q73</f>
        <v>84825.756483751844</v>
      </c>
      <c r="G80" s="561">
        <f>avgfiinc!R73</f>
        <v>177154.31488634</v>
      </c>
      <c r="H80" s="569">
        <f>B80*0.1/'TD5'!B80</f>
        <v>0.34672445058822632</v>
      </c>
      <c r="I80" s="580">
        <f>C80*0.1/'TD5'!B80</f>
        <v>0.40674740076065069</v>
      </c>
      <c r="J80" s="587">
        <f>D80*0.1/'TD5'!C80</f>
        <v>0.32104119658470159</v>
      </c>
      <c r="K80" s="580">
        <f>E80*0.1/'TD5'!D80</f>
        <v>0.37288942933082581</v>
      </c>
      <c r="L80" s="587">
        <f>F80*0.1/'TD5'!E80</f>
        <v>0.40996354818344122</v>
      </c>
      <c r="M80" s="588">
        <f>G80*0.1/'TD5'!F80</f>
        <v>0.37328222393989563</v>
      </c>
    </row>
    <row r="81" spans="1:13">
      <c r="A81" s="78">
        <v>1985</v>
      </c>
      <c r="B81" s="600">
        <f>avgfiinc!M74</f>
        <v>112212.39389326832</v>
      </c>
      <c r="C81" s="561">
        <f>avgfiinc!N74</f>
        <v>130499.13843674643</v>
      </c>
      <c r="D81" s="560">
        <f>avgfiinc!O74</f>
        <v>110571.56717911542</v>
      </c>
      <c r="E81" s="560">
        <f>avgfiinc!P74</f>
        <v>160839.32105769656</v>
      </c>
      <c r="F81" s="560">
        <f>avgfiinc!Q74</f>
        <v>88787.579751388679</v>
      </c>
      <c r="G81" s="561">
        <f>avgfiinc!R74</f>
        <v>185751.78820889792</v>
      </c>
      <c r="H81" s="569">
        <f>B81*0.1/'TD5'!B81</f>
        <v>0.35370144248008734</v>
      </c>
      <c r="I81" s="580">
        <f>C81*0.1/'TD5'!B81</f>
        <v>0.41134256124496466</v>
      </c>
      <c r="J81" s="587">
        <f>D81*0.1/'TD5'!C81</f>
        <v>0.32715100049972534</v>
      </c>
      <c r="K81" s="580">
        <f>E81*0.1/'TD5'!D81</f>
        <v>0.37745839357376099</v>
      </c>
      <c r="L81" s="587">
        <f>F81*0.1/'TD5'!E81</f>
        <v>0.41590905189514155</v>
      </c>
      <c r="M81" s="588">
        <f>G81*0.1/'TD5'!F81</f>
        <v>0.38076472282409679</v>
      </c>
    </row>
    <row r="82" spans="1:13">
      <c r="A82" s="78">
        <v>1986</v>
      </c>
      <c r="B82" s="600">
        <f>avgfiinc!M75</f>
        <v>128387.00748690407</v>
      </c>
      <c r="C82" s="561">
        <f>avgfiinc!N75</f>
        <v>145750.80049895382</v>
      </c>
      <c r="D82" s="560">
        <f>avgfiinc!O75</f>
        <v>126326.88840279076</v>
      </c>
      <c r="E82" s="560">
        <f>avgfiinc!P75</f>
        <v>178861.63379425273</v>
      </c>
      <c r="F82" s="560">
        <f>avgfiinc!Q75</f>
        <v>102549.53106328509</v>
      </c>
      <c r="G82" s="561">
        <f>avgfiinc!R75</f>
        <v>210358.96381119089</v>
      </c>
      <c r="H82" s="569">
        <f>B82*0.1/'TD5'!B82</f>
        <v>0.38048601150512695</v>
      </c>
      <c r="I82" s="580">
        <f>C82*0.1/'TD5'!B82</f>
        <v>0.43194511532783514</v>
      </c>
      <c r="J82" s="587">
        <f>D82*0.1/'TD5'!C82</f>
        <v>0.35177022218704229</v>
      </c>
      <c r="K82" s="580">
        <f>E82*0.1/'TD5'!D82</f>
        <v>0.40012720227241522</v>
      </c>
      <c r="L82" s="587">
        <f>F82*0.1/'TD5'!E82</f>
        <v>0.43807402253150945</v>
      </c>
      <c r="M82" s="588">
        <f>G82*0.1/'TD5'!F82</f>
        <v>0.40703147649765015</v>
      </c>
    </row>
    <row r="83" spans="1:13">
      <c r="A83" s="78">
        <v>1987</v>
      </c>
      <c r="B83" s="600">
        <f>avgfiinc!M76</f>
        <v>117738.39614657754</v>
      </c>
      <c r="C83" s="561">
        <f>avgfiinc!N76</f>
        <v>135214.99096011469</v>
      </c>
      <c r="D83" s="560">
        <f>avgfiinc!O76</f>
        <v>118638.49962045034</v>
      </c>
      <c r="E83" s="560">
        <f>avgfiinc!P76</f>
        <v>171216.03434732722</v>
      </c>
      <c r="F83" s="560">
        <f>avgfiinc!Q76</f>
        <v>89154.212589415853</v>
      </c>
      <c r="G83" s="561">
        <f>avgfiinc!R76</f>
        <v>193489.22050226433</v>
      </c>
      <c r="H83" s="569">
        <f>B83*0.1/'TD5'!B83</f>
        <v>0.35778853297233582</v>
      </c>
      <c r="I83" s="580">
        <f>C83*0.1/'TD5'!B83</f>
        <v>0.41089716553688049</v>
      </c>
      <c r="J83" s="587">
        <f>D83*0.1/'TD5'!C83</f>
        <v>0.33434191346168518</v>
      </c>
      <c r="K83" s="580">
        <f>E83*0.1/'TD5'!D83</f>
        <v>0.38875475525856024</v>
      </c>
      <c r="L83" s="587">
        <f>F83*0.1/'TD5'!E83</f>
        <v>0.39777168631553655</v>
      </c>
      <c r="M83" s="588">
        <f>G83*0.1/'TD5'!F83</f>
        <v>0.38610425591468811</v>
      </c>
    </row>
    <row r="84" spans="1:13">
      <c r="A84" s="78">
        <v>1988</v>
      </c>
      <c r="B84" s="600">
        <f>avgfiinc!M77</f>
        <v>132717.26692270915</v>
      </c>
      <c r="C84" s="561">
        <f>avgfiinc!N77</f>
        <v>149263.00605373253</v>
      </c>
      <c r="D84" s="560">
        <f>avgfiinc!O77</f>
        <v>133895.79787248332</v>
      </c>
      <c r="E84" s="560">
        <f>avgfiinc!P77</f>
        <v>191162.89199925787</v>
      </c>
      <c r="F84" s="560">
        <f>avgfiinc!Q77</f>
        <v>98519.756319892811</v>
      </c>
      <c r="G84" s="561">
        <f>avgfiinc!R77</f>
        <v>215814.03183393241</v>
      </c>
      <c r="H84" s="569">
        <f>B84*0.1/'TD5'!B84</f>
        <v>0.38176754117012029</v>
      </c>
      <c r="I84" s="580">
        <f>C84*0.1/'TD5'!B84</f>
        <v>0.42936214804649347</v>
      </c>
      <c r="J84" s="587">
        <f>D84*0.1/'TD5'!C84</f>
        <v>0.35727632045745855</v>
      </c>
      <c r="K84" s="580">
        <f>E84*0.1/'TD5'!D84</f>
        <v>0.41289886832237255</v>
      </c>
      <c r="L84" s="587">
        <f>F84*0.1/'TD5'!E84</f>
        <v>0.41294988989830028</v>
      </c>
      <c r="M84" s="588">
        <f>G84*0.1/'TD5'!F84</f>
        <v>0.41025042533874517</v>
      </c>
    </row>
    <row r="85" spans="1:13">
      <c r="A85" s="83">
        <v>1989</v>
      </c>
      <c r="B85" s="601">
        <f>avgfiinc!M78</f>
        <v>130672.08098446434</v>
      </c>
      <c r="C85" s="563">
        <f>avgfiinc!N78</f>
        <v>147036.85323505494</v>
      </c>
      <c r="D85" s="562">
        <f>avgfiinc!O78</f>
        <v>131940.76587273431</v>
      </c>
      <c r="E85" s="562">
        <f>avgfiinc!P78</f>
        <v>186675.20124825742</v>
      </c>
      <c r="F85" s="562">
        <f>avgfiinc!Q78</f>
        <v>99085.634009100511</v>
      </c>
      <c r="G85" s="563">
        <f>avgfiinc!R78</f>
        <v>211797.34829363012</v>
      </c>
      <c r="H85" s="572">
        <f>B85*0.1/'TD5'!B85</f>
        <v>0.37533834576606756</v>
      </c>
      <c r="I85" s="583">
        <f>C85*0.1/'TD5'!B85</f>
        <v>0.42234399914741527</v>
      </c>
      <c r="J85" s="589">
        <f>D85*0.1/'TD5'!C85</f>
        <v>0.3517965972423554</v>
      </c>
      <c r="K85" s="583">
        <f>E85*0.1/'TD5'!D85</f>
        <v>0.40787485241889959</v>
      </c>
      <c r="L85" s="589">
        <f>F85*0.1/'TD5'!E85</f>
        <v>0.40600916743278509</v>
      </c>
      <c r="M85" s="590">
        <f>G85*0.1/'TD5'!F85</f>
        <v>0.40524458885192871</v>
      </c>
    </row>
    <row r="86" spans="1:13">
      <c r="A86" s="78">
        <v>1990</v>
      </c>
      <c r="B86" s="600">
        <f>avgfiinc!M79</f>
        <v>129384.66392840205</v>
      </c>
      <c r="C86" s="561">
        <f>avgfiinc!N79</f>
        <v>145284.99197051363</v>
      </c>
      <c r="D86" s="560">
        <f>avgfiinc!O79</f>
        <v>131552.36982312257</v>
      </c>
      <c r="E86" s="560">
        <f>avgfiinc!P79</f>
        <v>185357.39613871995</v>
      </c>
      <c r="F86" s="560">
        <f>avgfiinc!Q79</f>
        <v>97592.584286888072</v>
      </c>
      <c r="G86" s="561">
        <f>avgfiinc!R79</f>
        <v>208886.46672555109</v>
      </c>
      <c r="H86" s="569">
        <f>B86*0.1/'TD5'!B86</f>
        <v>0.37405347824096674</v>
      </c>
      <c r="I86" s="580">
        <f>C86*0.1/'TD5'!B86</f>
        <v>0.42002162337303156</v>
      </c>
      <c r="J86" s="587">
        <f>D86*0.1/'TD5'!C86</f>
        <v>0.35199698805809021</v>
      </c>
      <c r="K86" s="580">
        <f>E86*0.1/'TD5'!D86</f>
        <v>0.41001981496810913</v>
      </c>
      <c r="L86" s="587">
        <f>F86*0.1/'TD5'!E86</f>
        <v>0.39839223027229304</v>
      </c>
      <c r="M86" s="588">
        <f>G86*0.1/'TD5'!F86</f>
        <v>0.40472915768623358</v>
      </c>
    </row>
    <row r="87" spans="1:13">
      <c r="A87" s="78">
        <v>1991</v>
      </c>
      <c r="B87" s="600">
        <f>avgfiinc!M80</f>
        <v>123882.39342929522</v>
      </c>
      <c r="C87" s="561">
        <f>avgfiinc!N80</f>
        <v>139752.89837276959</v>
      </c>
      <c r="D87" s="560">
        <f>avgfiinc!O80</f>
        <v>126464.63747486509</v>
      </c>
      <c r="E87" s="560">
        <f>avgfiinc!P80</f>
        <v>178229.04646968094</v>
      </c>
      <c r="F87" s="560">
        <f>avgfiinc!Q80</f>
        <v>94154.481231048441</v>
      </c>
      <c r="G87" s="561">
        <f>avgfiinc!R80</f>
        <v>200654.11742105521</v>
      </c>
      <c r="H87" s="569">
        <f>B87*0.1/'TD5'!B87</f>
        <v>0.37009730935096741</v>
      </c>
      <c r="I87" s="580">
        <f>C87*0.1/'TD5'!B87</f>
        <v>0.41751027107238764</v>
      </c>
      <c r="J87" s="587">
        <f>D87*0.1/'TD5'!C87</f>
        <v>0.34870180487632746</v>
      </c>
      <c r="K87" s="580">
        <f>E87*0.1/'TD5'!D87</f>
        <v>0.40942052006721502</v>
      </c>
      <c r="L87" s="587">
        <f>F87*0.1/'TD5'!E87</f>
        <v>0.39379960298538208</v>
      </c>
      <c r="M87" s="588">
        <f>G87*0.1/'TD5'!F87</f>
        <v>0.40090832114219666</v>
      </c>
    </row>
    <row r="88" spans="1:13">
      <c r="A88" s="78">
        <v>1992</v>
      </c>
      <c r="B88" s="600">
        <f>avgfiinc!M81</f>
        <v>129876.22485733012</v>
      </c>
      <c r="C88" s="561">
        <f>avgfiinc!N81</f>
        <v>145429.74750236262</v>
      </c>
      <c r="D88" s="560">
        <f>avgfiinc!O81</f>
        <v>133409.87397979765</v>
      </c>
      <c r="E88" s="560">
        <f>avgfiinc!P81</f>
        <v>187535.91436440832</v>
      </c>
      <c r="F88" s="560">
        <f>avgfiinc!Q81</f>
        <v>97297.142176075504</v>
      </c>
      <c r="G88" s="561">
        <f>avgfiinc!R81</f>
        <v>209678.34975577192</v>
      </c>
      <c r="H88" s="569">
        <f>B88*0.1/'TD5'!B88</f>
        <v>0.38443306088447582</v>
      </c>
      <c r="I88" s="580">
        <f>C88*0.1/'TD5'!B88</f>
        <v>0.43047142028808599</v>
      </c>
      <c r="J88" s="587">
        <f>D88*0.1/'TD5'!C88</f>
        <v>0.36291530728340143</v>
      </c>
      <c r="K88" s="580">
        <f>E88*0.1/'TD5'!D88</f>
        <v>0.42613217234611517</v>
      </c>
      <c r="L88" s="587">
        <f>F88*0.1/'TD5'!E88</f>
        <v>0.40270239114761341</v>
      </c>
      <c r="M88" s="588">
        <f>G88*0.1/'TD5'!F88</f>
        <v>0.4148876965045929</v>
      </c>
    </row>
    <row r="89" spans="1:13">
      <c r="A89" s="78">
        <v>1993</v>
      </c>
      <c r="B89" s="600">
        <f>avgfiinc!M82</f>
        <v>127960.05210764606</v>
      </c>
      <c r="C89" s="561">
        <f>avgfiinc!N82</f>
        <v>144846.34607022218</v>
      </c>
      <c r="D89" s="560">
        <f>avgfiinc!O82</f>
        <v>131557.81178727676</v>
      </c>
      <c r="E89" s="560">
        <f>avgfiinc!P82</f>
        <v>187591.50388731124</v>
      </c>
      <c r="F89" s="560">
        <f>avgfiinc!Q82</f>
        <v>95544.516183956977</v>
      </c>
      <c r="G89" s="561">
        <f>avgfiinc!R82</f>
        <v>207025.23362009283</v>
      </c>
      <c r="H89" s="569">
        <f>B89*0.1/'TD5'!B89</f>
        <v>0.38284447789192205</v>
      </c>
      <c r="I89" s="580">
        <f>C89*0.1/'TD5'!B89</f>
        <v>0.43336668610572815</v>
      </c>
      <c r="J89" s="587">
        <f>D89*0.1/'TD5'!C89</f>
        <v>0.35960313677787786</v>
      </c>
      <c r="K89" s="580">
        <f>E89*0.1/'TD5'!D89</f>
        <v>0.42638221383094788</v>
      </c>
      <c r="L89" s="587">
        <f>F89*0.1/'TD5'!E89</f>
        <v>0.40508279204368586</v>
      </c>
      <c r="M89" s="588">
        <f>G89*0.1/'TD5'!F89</f>
        <v>0.41408461332321167</v>
      </c>
    </row>
    <row r="90" spans="1:13">
      <c r="A90" s="78">
        <v>1994</v>
      </c>
      <c r="B90" s="600">
        <f>avgfiinc!M83</f>
        <v>129829.6658892031</v>
      </c>
      <c r="C90" s="561">
        <f>avgfiinc!N83</f>
        <v>147444.17823662178</v>
      </c>
      <c r="D90" s="560">
        <f>avgfiinc!O83</f>
        <v>133451.8776792335</v>
      </c>
      <c r="E90" s="560">
        <f>avgfiinc!P83</f>
        <v>189653.59749462953</v>
      </c>
      <c r="F90" s="560">
        <f>avgfiinc!Q83</f>
        <v>98136.925859221825</v>
      </c>
      <c r="G90" s="561">
        <f>avgfiinc!R83</f>
        <v>210127.46805440972</v>
      </c>
      <c r="H90" s="569">
        <f>B90*0.1/'TD5'!B90</f>
        <v>0.38280802965164179</v>
      </c>
      <c r="I90" s="580">
        <f>C90*0.1/'TD5'!B90</f>
        <v>0.43474513292312628</v>
      </c>
      <c r="J90" s="587">
        <f>D90*0.1/'TD5'!C90</f>
        <v>0.35880944132804876</v>
      </c>
      <c r="K90" s="580">
        <f>E90*0.1/'TD5'!D90</f>
        <v>0.42526897788047796</v>
      </c>
      <c r="L90" s="587">
        <f>F90*0.1/'TD5'!E90</f>
        <v>0.41012227535247803</v>
      </c>
      <c r="M90" s="588">
        <f>G90*0.1/'TD5'!F90</f>
        <v>0.41429197788238525</v>
      </c>
    </row>
    <row r="91" spans="1:13">
      <c r="A91" s="78">
        <v>1995</v>
      </c>
      <c r="B91" s="600">
        <f>avgfiinc!M84</f>
        <v>137259.15558636974</v>
      </c>
      <c r="C91" s="561">
        <f>avgfiinc!N84</f>
        <v>153391.85438865382</v>
      </c>
      <c r="D91" s="560">
        <f>avgfiinc!O84</f>
        <v>141047.06461643465</v>
      </c>
      <c r="E91" s="560">
        <f>avgfiinc!P84</f>
        <v>197168.01184215461</v>
      </c>
      <c r="F91" s="560">
        <f>avgfiinc!Q84</f>
        <v>104249.69067156959</v>
      </c>
      <c r="G91" s="561">
        <f>avgfiinc!R84</f>
        <v>222214.66750762795</v>
      </c>
      <c r="H91" s="569">
        <f>B91*0.1/'TD5'!B91</f>
        <v>0.39079326391220093</v>
      </c>
      <c r="I91" s="580">
        <f>C91*0.1/'TD5'!B91</f>
        <v>0.43672499060630798</v>
      </c>
      <c r="J91" s="587">
        <f>D91*0.1/'TD5'!C91</f>
        <v>0.36786389350891108</v>
      </c>
      <c r="K91" s="580">
        <f>E91*0.1/'TD5'!D91</f>
        <v>0.43047791719436646</v>
      </c>
      <c r="L91" s="587">
        <f>F91*0.1/'TD5'!E91</f>
        <v>0.41356101632118231</v>
      </c>
      <c r="M91" s="588">
        <f>G91*0.1/'TD5'!F91</f>
        <v>0.42264392971992493</v>
      </c>
    </row>
    <row r="92" spans="1:13">
      <c r="A92" s="78">
        <v>1996</v>
      </c>
      <c r="B92" s="600">
        <f>avgfiinc!M85</f>
        <v>148950.87336911506</v>
      </c>
      <c r="C92" s="561">
        <f>avgfiinc!N85</f>
        <v>164738.16492507124</v>
      </c>
      <c r="D92" s="560">
        <f>avgfiinc!O85</f>
        <v>152255.90135715925</v>
      </c>
      <c r="E92" s="560">
        <f>avgfiinc!P85</f>
        <v>211274.13019052276</v>
      </c>
      <c r="F92" s="560">
        <f>avgfiinc!Q85</f>
        <v>113089.01654799109</v>
      </c>
      <c r="G92" s="561">
        <f>avgfiinc!R85</f>
        <v>239475.71118499158</v>
      </c>
      <c r="H92" s="569">
        <f>B92*0.1/'TD5'!B92</f>
        <v>0.40465757250785833</v>
      </c>
      <c r="I92" s="580">
        <f>C92*0.1/'TD5'!B92</f>
        <v>0.44754719734191911</v>
      </c>
      <c r="J92" s="587">
        <f>D92*0.1/'TD5'!C92</f>
        <v>0.38090920448303223</v>
      </c>
      <c r="K92" s="580">
        <f>E92*0.1/'TD5'!D92</f>
        <v>0.44165551662445068</v>
      </c>
      <c r="L92" s="587">
        <f>F92*0.1/'TD5'!E92</f>
        <v>0.42536360025405884</v>
      </c>
      <c r="M92" s="588">
        <f>G92*0.1/'TD5'!F92</f>
        <v>0.43544775247573847</v>
      </c>
    </row>
    <row r="93" spans="1:13">
      <c r="A93" s="78">
        <v>1997</v>
      </c>
      <c r="B93" s="600">
        <f>avgfiinc!M86</f>
        <v>162858.63774495004</v>
      </c>
      <c r="C93" s="561">
        <f>avgfiinc!N86</f>
        <v>178496.80407684416</v>
      </c>
      <c r="D93" s="560">
        <f>avgfiinc!O86</f>
        <v>166187.04623220264</v>
      </c>
      <c r="E93" s="560">
        <f>avgfiinc!P86</f>
        <v>228689.80088173845</v>
      </c>
      <c r="F93" s="560">
        <f>avgfiinc!Q86</f>
        <v>123996.33652554204</v>
      </c>
      <c r="G93" s="561">
        <f>avgfiinc!R86</f>
        <v>260491.70794644466</v>
      </c>
      <c r="H93" s="569">
        <f>B93*0.1/'TD5'!B93</f>
        <v>0.41725167632102961</v>
      </c>
      <c r="I93" s="580">
        <f>C93*0.1/'TD5'!B93</f>
        <v>0.45731741189956659</v>
      </c>
      <c r="J93" s="587">
        <f>D93*0.1/'TD5'!C93</f>
        <v>0.39372584223747253</v>
      </c>
      <c r="K93" s="580">
        <f>E93*0.1/'TD5'!D93</f>
        <v>0.45355403423309337</v>
      </c>
      <c r="L93" s="587">
        <f>F93*0.1/'TD5'!E93</f>
        <v>0.43496081233024592</v>
      </c>
      <c r="M93" s="588">
        <f>G93*0.1/'TD5'!F93</f>
        <v>0.44697022438049311</v>
      </c>
    </row>
    <row r="94" spans="1:13">
      <c r="A94" s="78">
        <v>1998</v>
      </c>
      <c r="B94" s="600">
        <f>avgfiinc!M87</f>
        <v>176822.3417263655</v>
      </c>
      <c r="C94" s="561">
        <f>avgfiinc!N87</f>
        <v>192841.74969819121</v>
      </c>
      <c r="D94" s="560">
        <f>avgfiinc!O87</f>
        <v>180028.14516480782</v>
      </c>
      <c r="E94" s="560">
        <f>avgfiinc!P87</f>
        <v>246417.47325637119</v>
      </c>
      <c r="F94" s="560">
        <f>avgfiinc!Q87</f>
        <v>135244.28780967338</v>
      </c>
      <c r="G94" s="561">
        <f>avgfiinc!R87</f>
        <v>281799.14496231265</v>
      </c>
      <c r="H94" s="569">
        <f>B94*0.1/'TD5'!B94</f>
        <v>0.42661181092262263</v>
      </c>
      <c r="I94" s="580">
        <f>C94*0.1/'TD5'!B94</f>
        <v>0.46526116132736201</v>
      </c>
      <c r="J94" s="587">
        <f>D94*0.1/'TD5'!C94</f>
        <v>0.40339452028274536</v>
      </c>
      <c r="K94" s="580">
        <f>E94*0.1/'TD5'!D94</f>
        <v>0.46162411570549011</v>
      </c>
      <c r="L94" s="587">
        <f>F94*0.1/'TD5'!E94</f>
        <v>0.44470241665840149</v>
      </c>
      <c r="M94" s="588">
        <f>G94*0.1/'TD5'!F94</f>
        <v>0.45569586753845226</v>
      </c>
    </row>
    <row r="95" spans="1:13">
      <c r="A95" s="83">
        <v>1999</v>
      </c>
      <c r="B95" s="601">
        <f>avgfiinc!M88</f>
        <v>190077.71470572377</v>
      </c>
      <c r="C95" s="563">
        <f>avgfiinc!N88</f>
        <v>206537.56578339709</v>
      </c>
      <c r="D95" s="562">
        <f>avgfiinc!O88</f>
        <v>194475.2203075579</v>
      </c>
      <c r="E95" s="562">
        <f>avgfiinc!P88</f>
        <v>266603.71268101444</v>
      </c>
      <c r="F95" s="562">
        <f>avgfiinc!Q88</f>
        <v>142434.92411847631</v>
      </c>
      <c r="G95" s="563">
        <f>avgfiinc!R88</f>
        <v>302606.67187279661</v>
      </c>
      <c r="H95" s="572">
        <f>B95*0.1/'TD5'!B95</f>
        <v>0.43707680702209478</v>
      </c>
      <c r="I95" s="583">
        <f>C95*0.1/'TD5'!B95</f>
        <v>0.47492563724517828</v>
      </c>
      <c r="J95" s="589">
        <f>D95*0.1/'TD5'!C95</f>
        <v>0.41533344984054571</v>
      </c>
      <c r="K95" s="583">
        <f>E95*0.1/'TD5'!D95</f>
        <v>0.4723358154296875</v>
      </c>
      <c r="L95" s="589">
        <f>F95*0.1/'TD5'!E95</f>
        <v>0.45108643174171448</v>
      </c>
      <c r="M95" s="590">
        <f>G95*0.1/'TD5'!F95</f>
        <v>0.46561211347579956</v>
      </c>
    </row>
    <row r="96" spans="1:13">
      <c r="A96" s="88">
        <v>2000</v>
      </c>
      <c r="B96" s="602">
        <f>avgfiinc!M89</f>
        <v>204244.37755562243</v>
      </c>
      <c r="C96" s="565">
        <f>avgfiinc!N89</f>
        <v>220507.63828100893</v>
      </c>
      <c r="D96" s="564">
        <f>avgfiinc!O89</f>
        <v>209495.56810235183</v>
      </c>
      <c r="E96" s="564">
        <f>avgfiinc!P89</f>
        <v>284961.69838590169</v>
      </c>
      <c r="F96" s="564">
        <f>avgfiinc!Q89</f>
        <v>152744.70667200821</v>
      </c>
      <c r="G96" s="565">
        <f>avgfiinc!R89</f>
        <v>323100.29349951877</v>
      </c>
      <c r="H96" s="573">
        <f>B96*0.1/'TD5'!B96</f>
        <v>0.44905436038970947</v>
      </c>
      <c r="I96" s="584">
        <f>C96*0.1/'TD5'!B96</f>
        <v>0.48481097817420954</v>
      </c>
      <c r="J96" s="591">
        <f>D96*0.1/'TD5'!C96</f>
        <v>0.42846620082855225</v>
      </c>
      <c r="K96" s="584">
        <f>E96*0.1/'TD5'!D96</f>
        <v>0.48502963781356812</v>
      </c>
      <c r="L96" s="591">
        <f>F96*0.1/'TD5'!E96</f>
        <v>0.45927879214286799</v>
      </c>
      <c r="M96" s="592">
        <f>G96*0.1/'TD5'!F96</f>
        <v>0.47710841894149775</v>
      </c>
    </row>
    <row r="97" spans="1:13">
      <c r="A97" s="78">
        <v>2001</v>
      </c>
      <c r="B97" s="600">
        <f>avgfiinc!M90</f>
        <v>179714.16674403159</v>
      </c>
      <c r="C97" s="561">
        <f>avgfiinc!N90</f>
        <v>196510.61667193283</v>
      </c>
      <c r="D97" s="560">
        <f>avgfiinc!O90</f>
        <v>184562.84926383165</v>
      </c>
      <c r="E97" s="560">
        <f>avgfiinc!P90</f>
        <v>253317.56946954355</v>
      </c>
      <c r="F97" s="560">
        <f>avgfiinc!Q90</f>
        <v>135925.26852004827</v>
      </c>
      <c r="G97" s="561">
        <f>avgfiinc!R90</f>
        <v>284631.45927516109</v>
      </c>
      <c r="H97" s="569">
        <f>B97*0.1/'TD5'!B97</f>
        <v>0.42157956957817078</v>
      </c>
      <c r="I97" s="580">
        <f>C97*0.1/'TD5'!B97</f>
        <v>0.46098124980926508</v>
      </c>
      <c r="J97" s="587">
        <f>D97*0.1/'TD5'!C97</f>
        <v>0.40035262703895569</v>
      </c>
      <c r="K97" s="580">
        <f>E97*0.1/'TD5'!D97</f>
        <v>0.46146211028099066</v>
      </c>
      <c r="L97" s="587">
        <f>F97*0.1/'TD5'!E97</f>
        <v>0.43412625789642328</v>
      </c>
      <c r="M97" s="588">
        <f>G97*0.1/'TD5'!F97</f>
        <v>0.45178568363189697</v>
      </c>
    </row>
    <row r="98" spans="1:13">
      <c r="A98" s="78">
        <v>2002</v>
      </c>
      <c r="B98" s="600">
        <f>avgfiinc!M91</f>
        <v>167196.43192286851</v>
      </c>
      <c r="C98" s="561">
        <f>avgfiinc!N91</f>
        <v>183840.61738955998</v>
      </c>
      <c r="D98" s="560">
        <f>avgfiinc!O91</f>
        <v>171833.24667979509</v>
      </c>
      <c r="E98" s="560">
        <f>avgfiinc!P91</f>
        <v>235764.42315816734</v>
      </c>
      <c r="F98" s="560">
        <f>avgfiinc!Q91</f>
        <v>128679.7836075618</v>
      </c>
      <c r="G98" s="561">
        <f>avgfiinc!R91</f>
        <v>264265.94729636074</v>
      </c>
      <c r="H98" s="569">
        <f>B98*0.1/'TD5'!B98</f>
        <v>0.41181993484497065</v>
      </c>
      <c r="I98" s="580">
        <f>C98*0.1/'TD5'!B98</f>
        <v>0.45281606912612915</v>
      </c>
      <c r="J98" s="587">
        <f>D98*0.1/'TD5'!C98</f>
        <v>0.38989821076393116</v>
      </c>
      <c r="K98" s="580">
        <f>E98*0.1/'TD5'!D98</f>
        <v>0.45305356383323664</v>
      </c>
      <c r="L98" s="587">
        <f>F98*0.1/'TD5'!E98</f>
        <v>0.42749705910682684</v>
      </c>
      <c r="M98" s="588">
        <f>G98*0.1/'TD5'!F98</f>
        <v>0.44325742125511169</v>
      </c>
    </row>
    <row r="99" spans="1:13">
      <c r="A99" s="78">
        <v>2003</v>
      </c>
      <c r="B99" s="600">
        <f>avgfiinc!M92</f>
        <v>169464.08601057608</v>
      </c>
      <c r="C99" s="561">
        <f>avgfiinc!N92</f>
        <v>186119.86261278382</v>
      </c>
      <c r="D99" s="560">
        <f>avgfiinc!O92</f>
        <v>173730.18559205145</v>
      </c>
      <c r="E99" s="560">
        <f>avgfiinc!P92</f>
        <v>237338.64722224092</v>
      </c>
      <c r="F99" s="560">
        <f>avgfiinc!Q92</f>
        <v>132066.10604948158</v>
      </c>
      <c r="G99" s="561">
        <f>avgfiinc!R92</f>
        <v>267455.10283365077</v>
      </c>
      <c r="H99" s="569">
        <f>B99*0.1/'TD5'!B99</f>
        <v>0.41823014616966242</v>
      </c>
      <c r="I99" s="580">
        <f>C99*0.1/'TD5'!B99</f>
        <v>0.45933589339256276</v>
      </c>
      <c r="J99" s="587">
        <f>D99*0.1/'TD5'!C99</f>
        <v>0.39555719494819636</v>
      </c>
      <c r="K99" s="580">
        <f>E99*0.1/'TD5'!D99</f>
        <v>0.46055614948272705</v>
      </c>
      <c r="L99" s="587">
        <f>F99*0.1/'TD5'!E99</f>
        <v>0.43502891063690186</v>
      </c>
      <c r="M99" s="588">
        <f>G99*0.1/'TD5'!F99</f>
        <v>0.45071747899055481</v>
      </c>
    </row>
    <row r="100" spans="1:13">
      <c r="A100" s="78">
        <v>2004</v>
      </c>
      <c r="B100" s="600">
        <f>avgfiinc!M93</f>
        <v>186822.49128404164</v>
      </c>
      <c r="C100" s="561">
        <f>avgfiinc!N93</f>
        <v>203361.92514059748</v>
      </c>
      <c r="D100" s="560">
        <f>avgfiinc!O93</f>
        <v>189877.19365543759</v>
      </c>
      <c r="E100" s="560">
        <f>avgfiinc!P93</f>
        <v>259228.30718790708</v>
      </c>
      <c r="F100" s="560">
        <f>avgfiinc!Q93</f>
        <v>145216.07800775309</v>
      </c>
      <c r="G100" s="561">
        <f>avgfiinc!R93</f>
        <v>292722.39116084564</v>
      </c>
      <c r="H100" s="569">
        <f>B100*0.1/'TD5'!B100</f>
        <v>0.43745350837707525</v>
      </c>
      <c r="I100" s="580">
        <f>C100*0.1/'TD5'!B100</f>
        <v>0.47618135809898382</v>
      </c>
      <c r="J100" s="587">
        <f>D100*0.1/'TD5'!C100</f>
        <v>0.41348445415496826</v>
      </c>
      <c r="K100" s="580">
        <f>E100*0.1/'TD5'!D100</f>
        <v>0.4781317114830016</v>
      </c>
      <c r="L100" s="587">
        <f>F100*0.1/'TD5'!E100</f>
        <v>0.45226204395294189</v>
      </c>
      <c r="M100" s="588">
        <f>G100*0.1/'TD5'!F100</f>
        <v>0.46948835253715521</v>
      </c>
    </row>
    <row r="101" spans="1:13">
      <c r="A101" s="78">
        <v>2005</v>
      </c>
      <c r="B101" s="600">
        <f>avgfiinc!M94</f>
        <v>204999.50048485943</v>
      </c>
      <c r="C101" s="561">
        <f>avgfiinc!N94</f>
        <v>221109.15158159027</v>
      </c>
      <c r="D101" s="560">
        <f>avgfiinc!O94</f>
        <v>207176.87079745196</v>
      </c>
      <c r="E101" s="560">
        <f>avgfiinc!P94</f>
        <v>282255.69325639564</v>
      </c>
      <c r="F101" s="560">
        <f>avgfiinc!Q94</f>
        <v>158252.31369671351</v>
      </c>
      <c r="G101" s="561">
        <f>avgfiinc!R94</f>
        <v>319597.17485965014</v>
      </c>
      <c r="H101" s="569">
        <f>B101*0.1/'TD5'!B101</f>
        <v>0.45708557963371282</v>
      </c>
      <c r="I101" s="580">
        <f>C101*0.1/'TD5'!B101</f>
        <v>0.49300512671470642</v>
      </c>
      <c r="J101" s="587">
        <f>D101*0.1/'TD5'!C101</f>
        <v>0.43302860856056219</v>
      </c>
      <c r="K101" s="580">
        <f>E101*0.1/'TD5'!D101</f>
        <v>0.49657437205314642</v>
      </c>
      <c r="L101" s="587">
        <f>F101*0.1/'TD5'!E101</f>
        <v>0.46806660294532781</v>
      </c>
      <c r="M101" s="588">
        <f>G101*0.1/'TD5'!F101</f>
        <v>0.4889453649520874</v>
      </c>
    </row>
    <row r="102" spans="1:13">
      <c r="A102" s="78">
        <v>2006</v>
      </c>
      <c r="B102" s="600">
        <f>avgfiinc!M95</f>
        <v>215892.66384859971</v>
      </c>
      <c r="C102" s="561">
        <f>avgfiinc!N95</f>
        <v>231910.52810022348</v>
      </c>
      <c r="D102" s="560">
        <f>avgfiinc!O95</f>
        <v>216689.12936534648</v>
      </c>
      <c r="E102" s="560">
        <f>avgfiinc!P95</f>
        <v>295128.06519233575</v>
      </c>
      <c r="F102" s="560">
        <f>avgfiinc!Q95</f>
        <v>167280.88815770979</v>
      </c>
      <c r="G102" s="561">
        <f>avgfiinc!R95</f>
        <v>334718.39580146829</v>
      </c>
      <c r="H102" s="569">
        <f>B102*0.1/'TD5'!B102</f>
        <v>0.46541997790336614</v>
      </c>
      <c r="I102" s="580">
        <f>C102*0.1/'TD5'!B102</f>
        <v>0.49995118379592896</v>
      </c>
      <c r="J102" s="587">
        <f>D102*0.1/'TD5'!C102</f>
        <v>0.4411519169807433</v>
      </c>
      <c r="K102" s="580">
        <f>E102*0.1/'TD5'!D102</f>
        <v>0.50393366813659668</v>
      </c>
      <c r="L102" s="587">
        <f>F102*0.1/'TD5'!E102</f>
        <v>0.47554397583007818</v>
      </c>
      <c r="M102" s="588">
        <f>G102*0.1/'TD5'!F102</f>
        <v>0.49731796979904169</v>
      </c>
    </row>
    <row r="103" spans="1:13">
      <c r="A103" s="78">
        <v>2007</v>
      </c>
      <c r="B103" s="600">
        <f>avgfiinc!M96</f>
        <v>226001.35246688363</v>
      </c>
      <c r="C103" s="561">
        <f>avgfiinc!N96</f>
        <v>242047.34222890117</v>
      </c>
      <c r="D103" s="560">
        <f>avgfiinc!O96</f>
        <v>225053.41760715502</v>
      </c>
      <c r="E103" s="560">
        <f>avgfiinc!P96</f>
        <v>307378.17761958076</v>
      </c>
      <c r="F103" s="560">
        <f>avgfiinc!Q96</f>
        <v>175389.93256264459</v>
      </c>
      <c r="G103" s="561">
        <f>avgfiinc!R96</f>
        <v>350085.85337818816</v>
      </c>
      <c r="H103" s="569">
        <f>B103*0.1/'TD5'!B103</f>
        <v>0.47182929515838629</v>
      </c>
      <c r="I103" s="580">
        <f>C103*0.1/'TD5'!B103</f>
        <v>0.50532895326614391</v>
      </c>
      <c r="J103" s="587">
        <f>D103*0.1/'TD5'!C103</f>
        <v>0.44843506813049322</v>
      </c>
      <c r="K103" s="580">
        <f>E103*0.1/'TD5'!D103</f>
        <v>0.51138854026794434</v>
      </c>
      <c r="L103" s="587">
        <f>F103*0.1/'TD5'!E103</f>
        <v>0.47922596335411066</v>
      </c>
      <c r="M103" s="588">
        <f>G103*0.1/'TD5'!F103</f>
        <v>0.50278693437576294</v>
      </c>
    </row>
    <row r="104" spans="1:13">
      <c r="A104" s="78">
        <v>2008</v>
      </c>
      <c r="B104" s="600">
        <f>avgfiinc!M97</f>
        <v>201281.24584725845</v>
      </c>
      <c r="C104" s="561">
        <f>avgfiinc!N97</f>
        <v>218254.93506812816</v>
      </c>
      <c r="D104" s="560">
        <f>avgfiinc!O97</f>
        <v>203688.77002775879</v>
      </c>
      <c r="E104" s="560">
        <f>avgfiinc!P97</f>
        <v>280368.96130884934</v>
      </c>
      <c r="F104" s="560">
        <f>avgfiinc!Q97</f>
        <v>153963.01513647207</v>
      </c>
      <c r="G104" s="561">
        <f>avgfiinc!R97</f>
        <v>312555.32664214348</v>
      </c>
      <c r="H104" s="569">
        <f>B104*0.1/'TD5'!B104</f>
        <v>0.45282214879989624</v>
      </c>
      <c r="I104" s="580">
        <f>C104*0.1/'TD5'!B104</f>
        <v>0.49100783467292786</v>
      </c>
      <c r="J104" s="587">
        <f>D104*0.1/'TD5'!C104</f>
        <v>0.43053832650184631</v>
      </c>
      <c r="K104" s="580">
        <f>E104*0.1/'TD5'!D104</f>
        <v>0.4987567663192749</v>
      </c>
      <c r="L104" s="587">
        <f>F104*0.1/'TD5'!E104</f>
        <v>0.45909222960472101</v>
      </c>
      <c r="M104" s="588">
        <f>G104*0.1/'TD5'!F104</f>
        <v>0.48688617348670959</v>
      </c>
    </row>
    <row r="105" spans="1:13">
      <c r="A105" s="83">
        <v>2009</v>
      </c>
      <c r="B105" s="603">
        <f>avgfiinc!M98</f>
        <v>173777.35184481691</v>
      </c>
      <c r="C105" s="604">
        <f>avgfiinc!N98</f>
        <v>190455.09418054178</v>
      </c>
      <c r="D105" s="562">
        <f>avgfiinc!O98</f>
        <v>177684.92262299263</v>
      </c>
      <c r="E105" s="562">
        <f>avgfiinc!P98</f>
        <v>242534.15434712457</v>
      </c>
      <c r="F105" s="562">
        <f>avgfiinc!Q98</f>
        <v>136395.81391970211</v>
      </c>
      <c r="G105" s="563">
        <f>avgfiinc!R98</f>
        <v>272414.95003801555</v>
      </c>
      <c r="H105" s="572">
        <f>B105*0.1/'TD5'!B105</f>
        <v>0.43527826666831976</v>
      </c>
      <c r="I105" s="583">
        <f>C105*0.1/'TD5'!B105</f>
        <v>0.47705274820327764</v>
      </c>
      <c r="J105" s="593">
        <f>D105*0.1/'TD5'!C105</f>
        <v>0.41353523731231695</v>
      </c>
      <c r="K105" s="594">
        <f>E105*0.1/'TD5'!D105</f>
        <v>0.48681259155273432</v>
      </c>
      <c r="L105" s="589">
        <f>F105*0.1/'TD5'!E105</f>
        <v>0.44380652904510492</v>
      </c>
      <c r="M105" s="590">
        <f>G105*0.1/'TD5'!F105</f>
        <v>0.47089329361915588</v>
      </c>
    </row>
    <row r="106" spans="1:13">
      <c r="A106" s="78">
        <v>2010</v>
      </c>
      <c r="B106" s="605">
        <f>avgfiinc!M99</f>
        <v>184954.38971967713</v>
      </c>
      <c r="C106" s="606">
        <f>avgfiinc!N99</f>
        <v>201420.92128943131</v>
      </c>
      <c r="D106" s="560">
        <f>avgfiinc!O99</f>
        <v>188007.97511904285</v>
      </c>
      <c r="E106" s="560">
        <f>avgfiinc!P99</f>
        <v>255728.3235717183</v>
      </c>
      <c r="F106" s="560">
        <f>avgfiinc!Q99</f>
        <v>145192.67183789189</v>
      </c>
      <c r="G106" s="561">
        <f>avgfiinc!R99</f>
        <v>287533.56523191143</v>
      </c>
      <c r="H106" s="569">
        <f>B106*0.1/'TD5'!B106</f>
        <v>0.45044037699699391</v>
      </c>
      <c r="I106" s="580">
        <f>C106*0.1/'TD5'!B106</f>
        <v>0.49054318666458124</v>
      </c>
      <c r="J106" s="595">
        <f>D106*0.1/'TD5'!C106</f>
        <v>0.42905208468437195</v>
      </c>
      <c r="K106" s="596">
        <f>E106*0.1/'TD5'!D106</f>
        <v>0.50114321708679199</v>
      </c>
      <c r="L106" s="587">
        <f>F106*0.1/'TD5'!E106</f>
        <v>0.45751625299453746</v>
      </c>
      <c r="M106" s="588">
        <f>G106*0.1/'TD5'!F106</f>
        <v>0.48602959513664246</v>
      </c>
    </row>
    <row r="107" spans="1:13">
      <c r="A107" s="78">
        <v>2011</v>
      </c>
      <c r="B107" s="605">
        <f>avgfiinc!M100</f>
        <v>186273.73196865257</v>
      </c>
      <c r="C107" s="606">
        <f>avgfiinc!N100</f>
        <v>203087.42824050281</v>
      </c>
      <c r="D107" s="560">
        <f>avgfiinc!O100</f>
        <v>188776.48343339923</v>
      </c>
      <c r="E107" s="560">
        <f>avgfiinc!P100</f>
        <v>258630.04091232811</v>
      </c>
      <c r="F107" s="560">
        <f>avgfiinc!Q100</f>
        <v>145616.21756216703</v>
      </c>
      <c r="G107" s="561">
        <f>avgfiinc!R100</f>
        <v>288836.25111684174</v>
      </c>
      <c r="H107" s="569">
        <f>B107*0.1/'TD5'!B107</f>
        <v>0.45136645436286932</v>
      </c>
      <c r="I107" s="580">
        <f>C107*0.1/'TD5'!B107</f>
        <v>0.49210831522941589</v>
      </c>
      <c r="J107" s="595">
        <f>D107*0.1/'TD5'!C107</f>
        <v>0.42999845743179316</v>
      </c>
      <c r="K107" s="596">
        <f>E107*0.1/'TD5'!D107</f>
        <v>0.50041747093200684</v>
      </c>
      <c r="L107" s="587">
        <f>F107*0.1/'TD5'!E107</f>
        <v>0.46078908443450933</v>
      </c>
      <c r="M107" s="588">
        <f>G107*0.1/'TD5'!F107</f>
        <v>0.48779827356338495</v>
      </c>
    </row>
    <row r="108" spans="1:13">
      <c r="A108" s="78">
        <v>2012</v>
      </c>
      <c r="B108" s="605">
        <f>avgfiinc!M101</f>
        <v>208764.32330223167</v>
      </c>
      <c r="C108" s="606">
        <f>avgfiinc!N101</f>
        <v>225376.76289603629</v>
      </c>
      <c r="D108" s="560">
        <f>avgfiinc!O101</f>
        <v>208774.00079298389</v>
      </c>
      <c r="E108" s="560">
        <f>avgfiinc!P101</f>
        <v>286946.98492704338</v>
      </c>
      <c r="F108" s="560">
        <f>avgfiinc!Q101</f>
        <v>162408.5075500423</v>
      </c>
      <c r="G108" s="561">
        <f>avgfiinc!R101</f>
        <v>320211.30077415984</v>
      </c>
      <c r="H108" s="569">
        <f>B108*0.1/'TD5'!B108</f>
        <v>0.47800025343894953</v>
      </c>
      <c r="I108" s="580">
        <f>C108*0.1/'TD5'!B108</f>
        <v>0.51603716611862172</v>
      </c>
      <c r="J108" s="595">
        <f>D108*0.1/'TD5'!C108</f>
        <v>0.45307651162147522</v>
      </c>
      <c r="K108" s="596">
        <f>E108*0.1/'TD5'!D108</f>
        <v>0.5235694646835326</v>
      </c>
      <c r="L108" s="587">
        <f>F108*0.1/'TD5'!E108</f>
        <v>0.48660078644752491</v>
      </c>
      <c r="M108" s="588">
        <f>G108*0.1/'TD5'!F108</f>
        <v>0.5133066177368163</v>
      </c>
    </row>
    <row r="109" spans="1:13">
      <c r="A109" s="78">
        <v>2013</v>
      </c>
      <c r="B109" s="605">
        <f>avgfiinc!M102</f>
        <v>193431.86453948027</v>
      </c>
      <c r="C109" s="606">
        <f>avgfiinc!N102</f>
        <v>210133.7578401145</v>
      </c>
      <c r="D109" s="560">
        <f>avgfiinc!O102</f>
        <v>195125.88536582212</v>
      </c>
      <c r="E109" s="560">
        <f>avgfiinc!P102</f>
        <v>266724.77083551884</v>
      </c>
      <c r="F109" s="560">
        <f>avgfiinc!Q102</f>
        <v>151778.46878712016</v>
      </c>
      <c r="G109" s="561">
        <f>avgfiinc!R102</f>
        <v>297505.76297964744</v>
      </c>
      <c r="H109" s="569">
        <f>B109*0.1/'TD5'!B109</f>
        <v>0.45634001493453979</v>
      </c>
      <c r="I109" s="580">
        <f>C109*0.1/'TD5'!B109</f>
        <v>0.49574273824691778</v>
      </c>
      <c r="J109" s="595">
        <f>D109*0.1/'TD5'!C109</f>
        <v>0.43367302417755133</v>
      </c>
      <c r="K109" s="596">
        <f>E109*0.1/'TD5'!D109</f>
        <v>0.50200164318084728</v>
      </c>
      <c r="L109" s="587">
        <f>F109*0.1/'TD5'!E109</f>
        <v>0.4677326083183288</v>
      </c>
      <c r="M109" s="588">
        <f>G109*0.1/'TD5'!F109</f>
        <v>0.4939286708831786</v>
      </c>
    </row>
    <row r="110" spans="1:13">
      <c r="A110" s="78">
        <v>2014</v>
      </c>
      <c r="B110" s="605">
        <f>avgfiinc!M103</f>
        <v>208031.51072769178</v>
      </c>
      <c r="C110" s="606">
        <f>avgfiinc!N103</f>
        <v>224582.59942267847</v>
      </c>
      <c r="D110" s="560">
        <f>avgfiinc!O103</f>
        <v>208963.17391669092</v>
      </c>
      <c r="E110" s="560">
        <f>avgfiinc!P103</f>
        <v>284993.76043887279</v>
      </c>
      <c r="F110" s="560">
        <f>avgfiinc!Q103</f>
        <v>162944.37711669473</v>
      </c>
      <c r="G110" s="561">
        <f>avgfiinc!R103</f>
        <v>318133.4947575666</v>
      </c>
      <c r="H110" s="569">
        <f>B110*0.1/'TD5'!B110</f>
        <v>0.46858507394790644</v>
      </c>
      <c r="I110" s="580">
        <f>C110*0.1/'TD5'!B110</f>
        <v>0.50586593151092518</v>
      </c>
      <c r="J110" s="595">
        <f>D110*0.1/'TD5'!C110</f>
        <v>0.4442373514175415</v>
      </c>
      <c r="K110" s="596">
        <f>E110*0.1/'TD5'!D110</f>
        <v>0.51208490133285534</v>
      </c>
      <c r="L110" s="587">
        <f>F110*0.1/'TD5'!E110</f>
        <v>0.47906216979026806</v>
      </c>
      <c r="M110" s="588">
        <f>G110*0.1/'TD5'!F110</f>
        <v>0.50576639175415039</v>
      </c>
    </row>
    <row r="111" spans="1:13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3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18"/>
  <sheetViews>
    <sheetView workbookViewId="0">
      <pane xSplit="1" ySplit="8" topLeftCell="B93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756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/>
      <c r="D9" s="343"/>
      <c r="E9" s="96"/>
      <c r="F9" s="96"/>
      <c r="G9" s="95">
        <f>avgfiinc!AD2</f>
        <v>275218.64881550585</v>
      </c>
      <c r="H9" s="566"/>
      <c r="I9" s="577"/>
      <c r="J9" s="611"/>
      <c r="K9" s="577"/>
      <c r="L9" s="611"/>
      <c r="M9" s="597">
        <f>G9*0.01/'TD5'!F9</f>
        <v>0.17960041861867682</v>
      </c>
    </row>
    <row r="10" spans="1:13" s="98" customFormat="1" ht="15.05" customHeight="1">
      <c r="A10" s="103">
        <v>1914</v>
      </c>
      <c r="B10" s="454"/>
      <c r="C10" s="343"/>
      <c r="D10" s="343"/>
      <c r="E10" s="96"/>
      <c r="F10" s="96"/>
      <c r="G10" s="95">
        <f>avgfiinc!AD3</f>
        <v>271946.96461002971</v>
      </c>
      <c r="H10" s="566"/>
      <c r="I10" s="577"/>
      <c r="J10" s="611"/>
      <c r="K10" s="577"/>
      <c r="L10" s="611"/>
      <c r="M10" s="597">
        <f>G10*0.01/'TD5'!F10</f>
        <v>0.1815794105921632</v>
      </c>
    </row>
    <row r="11" spans="1:13" s="98" customFormat="1" ht="15.05" customHeight="1">
      <c r="A11" s="103">
        <v>1915</v>
      </c>
      <c r="B11" s="454"/>
      <c r="C11" s="343"/>
      <c r="D11" s="343"/>
      <c r="E11" s="96"/>
      <c r="F11" s="96"/>
      <c r="G11" s="95">
        <f>avgfiinc!AD4</f>
        <v>262285.96009670605</v>
      </c>
      <c r="H11" s="566"/>
      <c r="I11" s="577"/>
      <c r="J11" s="611"/>
      <c r="K11" s="577"/>
      <c r="L11" s="611"/>
      <c r="M11" s="597">
        <f>G11*0.01/'TD5'!F11</f>
        <v>0.17577722115275027</v>
      </c>
    </row>
    <row r="12" spans="1:13" s="98" customFormat="1" ht="15.05" customHeight="1">
      <c r="A12" s="103">
        <v>1916</v>
      </c>
      <c r="B12" s="454"/>
      <c r="C12" s="343"/>
      <c r="D12" s="343"/>
      <c r="E12" s="96"/>
      <c r="F12" s="96"/>
      <c r="G12" s="95">
        <f>avgfiinc!AD5</f>
        <v>314430.85830236558</v>
      </c>
      <c r="H12" s="566"/>
      <c r="I12" s="577"/>
      <c r="J12" s="611"/>
      <c r="K12" s="577"/>
      <c r="L12" s="611"/>
      <c r="M12" s="597">
        <f>G12*0.01/'TD5'!F12</f>
        <v>0.19310755788605957</v>
      </c>
    </row>
    <row r="13" spans="1:13" s="98" customFormat="1" ht="15.05" customHeight="1">
      <c r="A13" s="103">
        <v>1917</v>
      </c>
      <c r="B13" s="454"/>
      <c r="C13" s="343"/>
      <c r="D13" s="343"/>
      <c r="E13" s="96"/>
      <c r="F13" s="96"/>
      <c r="G13" s="95">
        <f>avgfiinc!AD6</f>
        <v>286491.56784247252</v>
      </c>
      <c r="H13" s="566"/>
      <c r="I13" s="577"/>
      <c r="J13" s="611"/>
      <c r="K13" s="577"/>
      <c r="L13" s="611"/>
      <c r="M13" s="597">
        <f>G13*0.01/'TD5'!F13</f>
        <v>0.17737148100278474</v>
      </c>
    </row>
    <row r="14" spans="1:13" s="98" customFormat="1" ht="15.05" customHeight="1">
      <c r="A14" s="103">
        <v>1918</v>
      </c>
      <c r="B14" s="454"/>
      <c r="C14" s="343"/>
      <c r="D14" s="380"/>
      <c r="E14" s="340"/>
      <c r="F14" s="340"/>
      <c r="G14" s="95">
        <f>avgfiinc!AD7</f>
        <v>243530.19273327137</v>
      </c>
      <c r="H14" s="566"/>
      <c r="I14" s="577"/>
      <c r="J14" s="611"/>
      <c r="K14" s="577"/>
      <c r="L14" s="611"/>
      <c r="M14" s="597">
        <f>G14*0.01/'TD5'!F14</f>
        <v>0.15961472661607248</v>
      </c>
    </row>
    <row r="15" spans="1:13" s="98" customFormat="1" ht="15.05" customHeight="1">
      <c r="A15" s="102">
        <v>1919</v>
      </c>
      <c r="B15" s="455"/>
      <c r="C15" s="342"/>
      <c r="D15" s="381"/>
      <c r="E15" s="341"/>
      <c r="F15" s="341"/>
      <c r="G15" s="99">
        <f>avgfiinc!AD8</f>
        <v>250033.41814018664</v>
      </c>
      <c r="H15" s="567"/>
      <c r="I15" s="578"/>
      <c r="J15" s="612"/>
      <c r="K15" s="578"/>
      <c r="L15" s="612"/>
      <c r="M15" s="598">
        <f>G15*0.01/'TD5'!F15</f>
        <v>0.16410778328022632</v>
      </c>
    </row>
    <row r="16" spans="1:13" s="98" customFormat="1" ht="15.05" customHeight="1">
      <c r="A16" s="103">
        <v>1920</v>
      </c>
      <c r="B16" s="454"/>
      <c r="C16" s="343"/>
      <c r="D16" s="380"/>
      <c r="E16" s="340"/>
      <c r="F16" s="340"/>
      <c r="G16" s="95">
        <f>avgfiinc!AD9</f>
        <v>202212.87879547226</v>
      </c>
      <c r="H16" s="566"/>
      <c r="I16" s="577"/>
      <c r="J16" s="611"/>
      <c r="K16" s="577"/>
      <c r="L16" s="611"/>
      <c r="M16" s="597">
        <f>G16*0.01/'TD5'!F16</f>
        <v>0.14829819366320027</v>
      </c>
    </row>
    <row r="17" spans="1:13" s="98" customFormat="1" ht="15.05" customHeight="1">
      <c r="A17" s="103">
        <v>1921</v>
      </c>
      <c r="B17" s="454"/>
      <c r="C17" s="343"/>
      <c r="D17" s="380"/>
      <c r="E17" s="340"/>
      <c r="F17" s="340"/>
      <c r="G17" s="95">
        <f>avgfiinc!AD10</f>
        <v>191163.55888434529</v>
      </c>
      <c r="H17" s="566"/>
      <c r="I17" s="577"/>
      <c r="J17" s="611"/>
      <c r="K17" s="577"/>
      <c r="L17" s="611"/>
      <c r="M17" s="597">
        <f>G17*0.01/'TD5'!F17</f>
        <v>0.15637915884632858</v>
      </c>
    </row>
    <row r="18" spans="1:13" s="98" customFormat="1" ht="15.05" customHeight="1">
      <c r="A18" s="103">
        <v>1922</v>
      </c>
      <c r="B18" s="454"/>
      <c r="C18" s="343"/>
      <c r="D18" s="380"/>
      <c r="E18" s="340"/>
      <c r="F18" s="340"/>
      <c r="G18" s="95">
        <f>avgfiinc!AD11</f>
        <v>239986.50829642444</v>
      </c>
      <c r="H18" s="566"/>
      <c r="I18" s="577"/>
      <c r="J18" s="611"/>
      <c r="K18" s="577"/>
      <c r="L18" s="611"/>
      <c r="M18" s="597">
        <f>G18*0.01/'TD5'!F18</f>
        <v>0.17057628417064816</v>
      </c>
    </row>
    <row r="19" spans="1:13" s="98" customFormat="1" ht="15.05" customHeight="1">
      <c r="A19" s="103">
        <v>1923</v>
      </c>
      <c r="B19" s="454"/>
      <c r="C19" s="343"/>
      <c r="D19" s="380"/>
      <c r="E19" s="340"/>
      <c r="F19" s="340"/>
      <c r="G19" s="95">
        <f>avgfiinc!AD12</f>
        <v>242364.42226137119</v>
      </c>
      <c r="H19" s="566"/>
      <c r="I19" s="577"/>
      <c r="J19" s="611"/>
      <c r="K19" s="577"/>
      <c r="L19" s="611"/>
      <c r="M19" s="597">
        <f>G19*0.01/'TD5'!F19</f>
        <v>0.156424930907688</v>
      </c>
    </row>
    <row r="20" spans="1:13" s="98" customFormat="1" ht="15.05" customHeight="1">
      <c r="A20" s="103">
        <v>1924</v>
      </c>
      <c r="B20" s="454"/>
      <c r="C20" s="343"/>
      <c r="D20" s="380"/>
      <c r="E20" s="340"/>
      <c r="F20" s="340"/>
      <c r="G20" s="95">
        <f>avgfiinc!AD13</f>
        <v>269026.83403869515</v>
      </c>
      <c r="H20" s="566"/>
      <c r="I20" s="577"/>
      <c r="J20" s="611"/>
      <c r="K20" s="577"/>
      <c r="L20" s="611"/>
      <c r="M20" s="597">
        <f>G20*0.01/'TD5'!F20</f>
        <v>0.17423080267847404</v>
      </c>
    </row>
    <row r="21" spans="1:13" s="98" customFormat="1" ht="15.05" customHeight="1">
      <c r="A21" s="103">
        <v>1925</v>
      </c>
      <c r="B21" s="454"/>
      <c r="C21" s="343"/>
      <c r="D21" s="380"/>
      <c r="E21" s="340"/>
      <c r="F21" s="340"/>
      <c r="G21" s="95">
        <f>avgfiinc!AD14</f>
        <v>326983.48513986293</v>
      </c>
      <c r="H21" s="566"/>
      <c r="I21" s="577"/>
      <c r="J21" s="611"/>
      <c r="K21" s="577"/>
      <c r="L21" s="611"/>
      <c r="M21" s="597">
        <f>G21*0.01/'TD5'!F21</f>
        <v>0.20244504854676579</v>
      </c>
    </row>
    <row r="22" spans="1:13" s="98" customFormat="1" ht="15.05" customHeight="1">
      <c r="A22" s="103">
        <v>1926</v>
      </c>
      <c r="B22" s="454"/>
      <c r="C22" s="343"/>
      <c r="D22" s="380"/>
      <c r="E22" s="340"/>
      <c r="F22" s="340"/>
      <c r="G22" s="95">
        <f>avgfiinc!AD15</f>
        <v>322707.10572712118</v>
      </c>
      <c r="H22" s="566"/>
      <c r="I22" s="577"/>
      <c r="J22" s="611"/>
      <c r="K22" s="577"/>
      <c r="L22" s="611"/>
      <c r="M22" s="597">
        <f>G22*0.01/'TD5'!F22</f>
        <v>0.19909051389797591</v>
      </c>
    </row>
    <row r="23" spans="1:13" s="98" customFormat="1" ht="15.05" customHeight="1">
      <c r="A23" s="103">
        <v>1927</v>
      </c>
      <c r="B23" s="454"/>
      <c r="C23" s="343"/>
      <c r="D23" s="380"/>
      <c r="E23" s="340"/>
      <c r="F23" s="340"/>
      <c r="G23" s="95">
        <f>avgfiinc!AD16</f>
        <v>345958.66050492885</v>
      </c>
      <c r="H23" s="566"/>
      <c r="I23" s="577"/>
      <c r="J23" s="611"/>
      <c r="K23" s="577"/>
      <c r="L23" s="611"/>
      <c r="M23" s="597">
        <f>G23*0.01/'TD5'!F23</f>
        <v>0.21025033880744509</v>
      </c>
    </row>
    <row r="24" spans="1:13" s="98" customFormat="1" ht="15.05" customHeight="1">
      <c r="A24" s="103">
        <v>1928</v>
      </c>
      <c r="B24" s="454"/>
      <c r="C24" s="343"/>
      <c r="D24" s="380"/>
      <c r="E24" s="340"/>
      <c r="F24" s="340"/>
      <c r="G24" s="95">
        <f>avgfiinc!AD17</f>
        <v>412467.28515971126</v>
      </c>
      <c r="H24" s="566"/>
      <c r="I24" s="577"/>
      <c r="J24" s="611"/>
      <c r="K24" s="577"/>
      <c r="L24" s="611"/>
      <c r="M24" s="597">
        <f>G24*0.01/'TD5'!F24</f>
        <v>0.23940249505397068</v>
      </c>
    </row>
    <row r="25" spans="1:13" s="98" customFormat="1" ht="15.05" customHeight="1">
      <c r="A25" s="102">
        <v>1929</v>
      </c>
      <c r="B25" s="455"/>
      <c r="C25" s="342"/>
      <c r="D25" s="381"/>
      <c r="E25" s="341"/>
      <c r="F25" s="341"/>
      <c r="G25" s="99">
        <f>avgfiinc!AD18</f>
        <v>396025.03029858816</v>
      </c>
      <c r="H25" s="567"/>
      <c r="I25" s="578"/>
      <c r="J25" s="612"/>
      <c r="K25" s="578"/>
      <c r="L25" s="612"/>
      <c r="M25" s="598">
        <f>G25*0.01/'TD5'!F25</f>
        <v>0.22352883584556568</v>
      </c>
    </row>
    <row r="26" spans="1:13" s="98" customFormat="1" ht="15.05" customHeight="1">
      <c r="A26" s="103">
        <v>1930</v>
      </c>
      <c r="B26" s="454"/>
      <c r="C26" s="343"/>
      <c r="D26" s="380"/>
      <c r="E26" s="340"/>
      <c r="F26" s="340"/>
      <c r="G26" s="95">
        <f>avgfiinc!AD19</f>
        <v>266943.37253324874</v>
      </c>
      <c r="H26" s="566"/>
      <c r="I26" s="577"/>
      <c r="J26" s="611"/>
      <c r="K26" s="577"/>
      <c r="L26" s="611"/>
      <c r="M26" s="597">
        <f>G26*0.01/'TD5'!F26</f>
        <v>0.17223273140378864</v>
      </c>
    </row>
    <row r="27" spans="1:13" s="98" customFormat="1" ht="15.05" customHeight="1">
      <c r="A27" s="103">
        <v>1931</v>
      </c>
      <c r="B27" s="454"/>
      <c r="C27" s="343"/>
      <c r="D27" s="380"/>
      <c r="E27" s="340"/>
      <c r="F27" s="340"/>
      <c r="G27" s="95">
        <f>avgfiinc!AD20</f>
        <v>218210.51176221055</v>
      </c>
      <c r="H27" s="566"/>
      <c r="I27" s="577"/>
      <c r="J27" s="611"/>
      <c r="K27" s="577"/>
      <c r="L27" s="611"/>
      <c r="M27" s="597">
        <f>G27*0.01/'TD5'!F27</f>
        <v>0.15498458756689251</v>
      </c>
    </row>
    <row r="28" spans="1:13" s="98" customFormat="1" ht="15.05" customHeight="1">
      <c r="A28" s="103">
        <v>1932</v>
      </c>
      <c r="B28" s="454"/>
      <c r="C28" s="343"/>
      <c r="D28" s="380"/>
      <c r="E28" s="340"/>
      <c r="F28" s="340"/>
      <c r="G28" s="95">
        <f>avgfiinc!AD21</f>
        <v>185436.64916910668</v>
      </c>
      <c r="H28" s="566"/>
      <c r="I28" s="577"/>
      <c r="J28" s="611"/>
      <c r="K28" s="577"/>
      <c r="L28" s="611"/>
      <c r="M28" s="597">
        <f>G28*0.01/'TD5'!F28</f>
        <v>0.15555930046295791</v>
      </c>
    </row>
    <row r="29" spans="1:13" s="98" customFormat="1" ht="15.05" customHeight="1">
      <c r="A29" s="103">
        <v>1933</v>
      </c>
      <c r="B29" s="454"/>
      <c r="C29" s="343"/>
      <c r="D29" s="380"/>
      <c r="E29" s="340"/>
      <c r="F29" s="340"/>
      <c r="G29" s="95">
        <f>avgfiinc!AD22</f>
        <v>189181.59543413279</v>
      </c>
      <c r="H29" s="566"/>
      <c r="I29" s="577"/>
      <c r="J29" s="611"/>
      <c r="K29" s="577"/>
      <c r="L29" s="611"/>
      <c r="M29" s="597">
        <f>G29*0.01/'TD5'!F29</f>
        <v>0.16460087350020164</v>
      </c>
    </row>
    <row r="30" spans="1:13" s="98" customFormat="1" ht="15.05" customHeight="1">
      <c r="A30" s="103">
        <v>1934</v>
      </c>
      <c r="B30" s="454"/>
      <c r="C30" s="343"/>
      <c r="D30" s="380"/>
      <c r="E30" s="340"/>
      <c r="F30" s="340"/>
      <c r="G30" s="95">
        <f>avgfiinc!AD23</f>
        <v>203348.21492962478</v>
      </c>
      <c r="H30" s="566"/>
      <c r="I30" s="577"/>
      <c r="J30" s="611"/>
      <c r="K30" s="577"/>
      <c r="L30" s="611"/>
      <c r="M30" s="597">
        <f>G30*0.01/'TD5'!F30</f>
        <v>0.16396989069448939</v>
      </c>
    </row>
    <row r="31" spans="1:13" s="98" customFormat="1" ht="15.05" customHeight="1">
      <c r="A31" s="103">
        <v>1935</v>
      </c>
      <c r="B31" s="454"/>
      <c r="C31" s="343"/>
      <c r="D31" s="380"/>
      <c r="E31" s="340"/>
      <c r="F31" s="340"/>
      <c r="G31" s="95">
        <f>avgfiinc!AD24</f>
        <v>226707.36796412215</v>
      </c>
      <c r="H31" s="566"/>
      <c r="I31" s="577"/>
      <c r="J31" s="611"/>
      <c r="K31" s="577"/>
      <c r="L31" s="611"/>
      <c r="M31" s="597">
        <f>G31*0.01/'TD5'!F31</f>
        <v>0.16676285163429341</v>
      </c>
    </row>
    <row r="32" spans="1:13" s="98" customFormat="1" ht="15.05" customHeight="1">
      <c r="A32" s="103">
        <v>1936</v>
      </c>
      <c r="B32" s="454"/>
      <c r="C32" s="343"/>
      <c r="D32" s="380"/>
      <c r="E32" s="340"/>
      <c r="F32" s="340"/>
      <c r="G32" s="95">
        <f>avgfiinc!AD25</f>
        <v>291935.62257608678</v>
      </c>
      <c r="H32" s="566"/>
      <c r="I32" s="577"/>
      <c r="J32" s="611"/>
      <c r="K32" s="577"/>
      <c r="L32" s="611"/>
      <c r="M32" s="597">
        <f>G32*0.01/'TD5'!F32</f>
        <v>0.19288244180211553</v>
      </c>
    </row>
    <row r="33" spans="1:13" s="98" customFormat="1" ht="15.05" customHeight="1">
      <c r="A33" s="103">
        <v>1937</v>
      </c>
      <c r="B33" s="454"/>
      <c r="C33" s="343"/>
      <c r="D33" s="380"/>
      <c r="E33" s="340"/>
      <c r="F33" s="340"/>
      <c r="G33" s="95">
        <f>avgfiinc!AD26</f>
        <v>266878.14097784541</v>
      </c>
      <c r="H33" s="566"/>
      <c r="I33" s="577"/>
      <c r="J33" s="611"/>
      <c r="K33" s="577"/>
      <c r="L33" s="611"/>
      <c r="M33" s="597">
        <f>G33*0.01/'TD5'!F33</f>
        <v>0.17149341603070709</v>
      </c>
    </row>
    <row r="34" spans="1:13" s="98" customFormat="1" ht="15.05" customHeight="1">
      <c r="A34" s="103">
        <v>1938</v>
      </c>
      <c r="B34" s="454"/>
      <c r="C34" s="343"/>
      <c r="D34" s="380"/>
      <c r="E34" s="340"/>
      <c r="F34" s="340"/>
      <c r="G34" s="95">
        <f>avgfiinc!AD27</f>
        <v>227334.87550701914</v>
      </c>
      <c r="H34" s="566"/>
      <c r="I34" s="577"/>
      <c r="J34" s="611"/>
      <c r="K34" s="577"/>
      <c r="L34" s="611"/>
      <c r="M34" s="597">
        <f>G34*0.01/'TD5'!F34</f>
        <v>0.15754923180145181</v>
      </c>
    </row>
    <row r="35" spans="1:13" s="98" customFormat="1" ht="15.05" customHeight="1">
      <c r="A35" s="102">
        <v>1939</v>
      </c>
      <c r="B35" s="455"/>
      <c r="C35" s="342"/>
      <c r="D35" s="381"/>
      <c r="E35" s="341"/>
      <c r="F35" s="341"/>
      <c r="G35" s="99">
        <f>avgfiinc!AD28</f>
        <v>247755.48012499971</v>
      </c>
      <c r="H35" s="567"/>
      <c r="I35" s="578"/>
      <c r="J35" s="612"/>
      <c r="K35" s="578"/>
      <c r="L35" s="612"/>
      <c r="M35" s="598">
        <f>G35*0.01/'TD5'!F35</f>
        <v>0.16175457419534936</v>
      </c>
    </row>
    <row r="36" spans="1:13" s="98" customFormat="1" ht="15.05" customHeight="1">
      <c r="A36" s="103">
        <v>1940</v>
      </c>
      <c r="B36" s="454"/>
      <c r="C36" s="343"/>
      <c r="D36" s="380"/>
      <c r="E36" s="340"/>
      <c r="F36" s="340"/>
      <c r="G36" s="95">
        <f>avgfiinc!AD29</f>
        <v>264481.64912507194</v>
      </c>
      <c r="H36" s="566"/>
      <c r="I36" s="577"/>
      <c r="J36" s="611"/>
      <c r="K36" s="577"/>
      <c r="L36" s="611"/>
      <c r="M36" s="597">
        <f>G36*0.01/'TD5'!F36</f>
        <v>0.16478073729414303</v>
      </c>
    </row>
    <row r="37" spans="1:13" s="98" customFormat="1" ht="15.05" customHeight="1">
      <c r="A37" s="103">
        <v>1941</v>
      </c>
      <c r="B37" s="454"/>
      <c r="C37" s="343"/>
      <c r="D37" s="380"/>
      <c r="E37" s="340"/>
      <c r="F37" s="340"/>
      <c r="G37" s="95">
        <f>avgfiinc!AD30</f>
        <v>292198.4742382546</v>
      </c>
      <c r="H37" s="566"/>
      <c r="I37" s="577"/>
      <c r="J37" s="611"/>
      <c r="K37" s="577"/>
      <c r="L37" s="611"/>
      <c r="M37" s="597">
        <f>G37*0.01/'TD5'!F37</f>
        <v>0.15785567024243191</v>
      </c>
    </row>
    <row r="38" spans="1:13" s="98" customFormat="1" ht="15.05" customHeight="1">
      <c r="A38" s="103">
        <v>1942</v>
      </c>
      <c r="B38" s="454"/>
      <c r="C38" s="343"/>
      <c r="D38" s="380"/>
      <c r="E38" s="340"/>
      <c r="F38" s="340"/>
      <c r="G38" s="95">
        <f>avgfiinc!AD31</f>
        <v>294246.20548297203</v>
      </c>
      <c r="H38" s="566"/>
      <c r="I38" s="577"/>
      <c r="J38" s="611"/>
      <c r="K38" s="577"/>
      <c r="L38" s="611"/>
      <c r="M38" s="597">
        <f>G38*0.01/'TD5'!F38</f>
        <v>0.13428668320893028</v>
      </c>
    </row>
    <row r="39" spans="1:13" s="98" customFormat="1" ht="15.05" customHeight="1">
      <c r="A39" s="103">
        <v>1943</v>
      </c>
      <c r="B39" s="454"/>
      <c r="C39" s="343"/>
      <c r="D39" s="380"/>
      <c r="E39" s="340"/>
      <c r="F39" s="340"/>
      <c r="G39" s="95">
        <f>avgfiinc!AD32</f>
        <v>317758.10846136336</v>
      </c>
      <c r="H39" s="566"/>
      <c r="I39" s="577"/>
      <c r="J39" s="611"/>
      <c r="K39" s="577"/>
      <c r="L39" s="611"/>
      <c r="M39" s="597">
        <f>G39*0.01/'TD5'!F39</f>
        <v>0.12309474270890662</v>
      </c>
    </row>
    <row r="40" spans="1:13" s="98" customFormat="1" ht="15.05" customHeight="1">
      <c r="A40" s="103">
        <v>1944</v>
      </c>
      <c r="B40" s="454"/>
      <c r="C40" s="343"/>
      <c r="D40" s="380"/>
      <c r="E40" s="340"/>
      <c r="F40" s="340"/>
      <c r="G40" s="95">
        <f>avgfiinc!AD33</f>
        <v>285880.7345403686</v>
      </c>
      <c r="H40" s="566"/>
      <c r="I40" s="577"/>
      <c r="J40" s="611"/>
      <c r="K40" s="577"/>
      <c r="L40" s="611"/>
      <c r="M40" s="597">
        <f>G40*0.01/'TD5'!F40</f>
        <v>0.11280934337188071</v>
      </c>
    </row>
    <row r="41" spans="1:13" s="98" customFormat="1" ht="15.05" customHeight="1">
      <c r="A41" s="103">
        <v>1945</v>
      </c>
      <c r="B41" s="454"/>
      <c r="C41" s="343"/>
      <c r="D41" s="380"/>
      <c r="E41" s="340"/>
      <c r="F41" s="340"/>
      <c r="G41" s="95">
        <f>avgfiinc!AD34</f>
        <v>314641.99302130716</v>
      </c>
      <c r="H41" s="566"/>
      <c r="I41" s="577"/>
      <c r="J41" s="611"/>
      <c r="K41" s="577"/>
      <c r="L41" s="611"/>
      <c r="M41" s="597">
        <f>G41*0.01/'TD5'!F41</f>
        <v>0.1251579109368974</v>
      </c>
    </row>
    <row r="42" spans="1:13" s="98" customFormat="1" ht="15.05" customHeight="1">
      <c r="A42" s="103">
        <v>1946</v>
      </c>
      <c r="B42" s="454"/>
      <c r="C42" s="343"/>
      <c r="D42" s="380"/>
      <c r="E42" s="340"/>
      <c r="F42" s="340"/>
      <c r="G42" s="95">
        <f>avgfiinc!AD35</f>
        <v>326495.88909491117</v>
      </c>
      <c r="H42" s="566"/>
      <c r="I42" s="577"/>
      <c r="J42" s="611"/>
      <c r="K42" s="577"/>
      <c r="L42" s="611"/>
      <c r="M42" s="597">
        <f>G42*0.01/'TD5'!F42</f>
        <v>0.13277052533344133</v>
      </c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>
        <f>avgfiinc!AD36</f>
        <v>288317.39834106079</v>
      </c>
      <c r="H43" s="566"/>
      <c r="I43" s="577"/>
      <c r="J43" s="611"/>
      <c r="K43" s="577"/>
      <c r="L43" s="611"/>
      <c r="M43" s="597">
        <f>G43*0.01/'TD5'!F43</f>
        <v>0.11955055203166751</v>
      </c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>
        <f>avgfiinc!AD37</f>
        <v>306486.67817698698</v>
      </c>
      <c r="H44" s="566"/>
      <c r="I44" s="577"/>
      <c r="J44" s="611"/>
      <c r="K44" s="577"/>
      <c r="L44" s="611"/>
      <c r="M44" s="597">
        <f>G44*0.01/'TD5'!F44</f>
        <v>0.12242600017042998</v>
      </c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>
        <f>avgfiinc!AD38</f>
        <v>286049.18803515751</v>
      </c>
      <c r="H45" s="567"/>
      <c r="I45" s="578"/>
      <c r="J45" s="612"/>
      <c r="K45" s="578"/>
      <c r="L45" s="612"/>
      <c r="M45" s="598">
        <f>G45*0.01/'TD5'!F45</f>
        <v>0.11726960080682741</v>
      </c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>
        <f>avgfiinc!AD39</f>
        <v>342178.08373702777</v>
      </c>
      <c r="H46" s="566"/>
      <c r="I46" s="577"/>
      <c r="J46" s="611"/>
      <c r="K46" s="577"/>
      <c r="L46" s="611"/>
      <c r="M46" s="597">
        <f>G46*0.01/'TD5'!F46</f>
        <v>0.1281953503997858</v>
      </c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>
        <f>avgfiinc!AD40</f>
        <v>327484.72712388128</v>
      </c>
      <c r="H47" s="566"/>
      <c r="I47" s="577"/>
      <c r="J47" s="611"/>
      <c r="K47" s="577"/>
      <c r="L47" s="611"/>
      <c r="M47" s="597">
        <f>G47*0.01/'TD5'!F47</f>
        <v>0.11787105144922101</v>
      </c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>
        <f>avgfiinc!AD41</f>
        <v>307587.39484434196</v>
      </c>
      <c r="H48" s="566"/>
      <c r="I48" s="577"/>
      <c r="J48" s="611"/>
      <c r="K48" s="577"/>
      <c r="L48" s="611"/>
      <c r="M48" s="597">
        <f>G48*0.01/'TD5'!F48</f>
        <v>0.1079087598547829</v>
      </c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>
        <f>avgfiinc!AD42</f>
        <v>291734.14947358076</v>
      </c>
      <c r="H49" s="566"/>
      <c r="I49" s="577"/>
      <c r="J49" s="611"/>
      <c r="K49" s="577"/>
      <c r="L49" s="611"/>
      <c r="M49" s="597">
        <f>G49*0.01/'TD5'!F49</f>
        <v>9.9018850353359431E-2</v>
      </c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>
        <f>avgfiinc!AD43</f>
        <v>315103.75424693973</v>
      </c>
      <c r="H50" s="566"/>
      <c r="I50" s="577"/>
      <c r="J50" s="611"/>
      <c r="K50" s="577"/>
      <c r="L50" s="611"/>
      <c r="M50" s="597">
        <f>G50*0.01/'TD5'!F50</f>
        <v>0.1077356180416074</v>
      </c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>
        <f>avgfiinc!AD44</f>
        <v>342587.59977013798</v>
      </c>
      <c r="H51" s="566"/>
      <c r="I51" s="577"/>
      <c r="J51" s="611"/>
      <c r="K51" s="577"/>
      <c r="L51" s="611"/>
      <c r="M51" s="597">
        <f>G51*0.01/'TD5'!F51</f>
        <v>0.11057545520131826</v>
      </c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>
        <f>avgfiinc!AD45</f>
        <v>340908.06858687254</v>
      </c>
      <c r="H52" s="566"/>
      <c r="I52" s="577"/>
      <c r="J52" s="611"/>
      <c r="K52" s="577"/>
      <c r="L52" s="611"/>
      <c r="M52" s="597">
        <f>G52*0.01/'TD5'!F52</f>
        <v>0.10672081713296969</v>
      </c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>
        <f>avgfiinc!AD46</f>
        <v>323901.11913942249</v>
      </c>
      <c r="H53" s="566"/>
      <c r="I53" s="577"/>
      <c r="J53" s="611"/>
      <c r="K53" s="577"/>
      <c r="L53" s="611"/>
      <c r="M53" s="597">
        <f>G53*0.01/'TD5'!F53</f>
        <v>0.10160969512973955</v>
      </c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>
        <f>avgfiinc!AD47</f>
        <v>317856.61068814207</v>
      </c>
      <c r="H54" s="566"/>
      <c r="I54" s="577"/>
      <c r="J54" s="611"/>
      <c r="K54" s="577"/>
      <c r="L54" s="611"/>
      <c r="M54" s="597">
        <f>G54*0.01/'TD5'!F54</f>
        <v>0.10205745453581451</v>
      </c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>
        <f>avgfiinc!AD48</f>
        <v>352946.00735855615</v>
      </c>
      <c r="H55" s="567"/>
      <c r="I55" s="578"/>
      <c r="J55" s="612"/>
      <c r="K55" s="578"/>
      <c r="L55" s="612"/>
      <c r="M55" s="598">
        <f>G55*0.01/'TD5'!F55</f>
        <v>0.10647444606593219</v>
      </c>
    </row>
    <row r="56" spans="1:13">
      <c r="A56" s="78">
        <v>1960</v>
      </c>
      <c r="B56" s="454"/>
      <c r="C56" s="343"/>
      <c r="D56" s="380"/>
      <c r="E56" s="340"/>
      <c r="F56" s="340"/>
      <c r="G56" s="95">
        <f>avgfiinc!AD49</f>
        <v>334750.31173142145</v>
      </c>
      <c r="H56" s="566"/>
      <c r="I56" s="577"/>
      <c r="J56" s="611"/>
      <c r="K56" s="577"/>
      <c r="L56" s="611"/>
      <c r="M56" s="597">
        <f>G56*0.01/'TD5'!F56</f>
        <v>0.10034579956956319</v>
      </c>
    </row>
    <row r="57" spans="1:13">
      <c r="A57" s="78">
        <v>1961</v>
      </c>
      <c r="B57" s="454"/>
      <c r="C57" s="343"/>
      <c r="D57" s="380"/>
      <c r="E57" s="340"/>
      <c r="F57" s="340"/>
      <c r="G57" s="95">
        <f>avgfiinc!AD50</f>
        <v>362796.66651647934</v>
      </c>
      <c r="H57" s="566"/>
      <c r="I57" s="577"/>
      <c r="J57" s="611"/>
      <c r="K57" s="577"/>
      <c r="L57" s="611"/>
      <c r="M57" s="597">
        <f>G57*0.01/'TD5'!F57</f>
        <v>0.10640656153200091</v>
      </c>
    </row>
    <row r="58" spans="1:13">
      <c r="A58" s="78">
        <v>1962</v>
      </c>
      <c r="B58" s="456">
        <f>avgfiinc!Y51</f>
        <v>203317.25772017046</v>
      </c>
      <c r="C58" s="344">
        <f>avgfiinc!Z51</f>
        <v>236390.26186089116</v>
      </c>
      <c r="D58" s="559">
        <f>avgfiinc!AA51</f>
        <v>191932.09572657637</v>
      </c>
      <c r="E58" s="559">
        <f>avgfiinc!AB51</f>
        <v>286132.62794979999</v>
      </c>
      <c r="F58" s="559">
        <f>avgfiinc!AC51</f>
        <v>153619.12147425339</v>
      </c>
      <c r="G58" s="92">
        <f>avgfiinc!AD51</f>
        <v>344857.08978088282</v>
      </c>
      <c r="H58" s="568">
        <f>B58*0.01/'TD5'!B58</f>
        <v>9.4582267105579376E-2</v>
      </c>
      <c r="I58" s="579">
        <f>C58*0.01/'TD5'!B58</f>
        <v>0.1099676787853241</v>
      </c>
      <c r="J58" s="579">
        <f>D58*0.01/'TD5'!C58</f>
        <v>8.1606470048427582E-2</v>
      </c>
      <c r="K58" s="579">
        <f>E58*0.01/'TD5'!D58</f>
        <v>8.7478674948215498E-2</v>
      </c>
      <c r="L58" s="579">
        <f>F58*0.01/'TD5'!E58</f>
        <v>0.14075124263763428</v>
      </c>
      <c r="M58" s="586">
        <f>G58*0.01/'TD5'!F58</f>
        <v>0.10065796971321105</v>
      </c>
    </row>
    <row r="59" spans="1:13">
      <c r="A59" s="78">
        <v>1963</v>
      </c>
      <c r="B59" s="457">
        <f>avgfiinc!Y52</f>
        <v>212434.05694717134</v>
      </c>
      <c r="C59" s="345">
        <f>avgfiinc!Z52</f>
        <v>247256.46381025034</v>
      </c>
      <c r="D59" s="560">
        <f>avgfiinc!AA52</f>
        <v>199906.62018741033</v>
      </c>
      <c r="E59" s="560">
        <f>avgfiinc!AB52</f>
        <v>298656.65482739778</v>
      </c>
      <c r="F59" s="560">
        <f>avgfiinc!AC52</f>
        <v>161163.00193549291</v>
      </c>
      <c r="G59" s="73">
        <f>avgfiinc!AD52</f>
        <v>354551.41163009033</v>
      </c>
      <c r="H59" s="569">
        <f>B59*0.01/'TD5'!B59</f>
        <v>9.4694790579991139E-2</v>
      </c>
      <c r="I59" s="580">
        <f>C59*0.01/'TD5'!B59</f>
        <v>0.11021725704689359</v>
      </c>
      <c r="J59" s="587">
        <f>D59*0.01/'TD5'!C59</f>
        <v>8.1466614495915274E-2</v>
      </c>
      <c r="K59" s="580">
        <f>E59*0.01/'TD5'!D59</f>
        <v>8.7623865985451743E-2</v>
      </c>
      <c r="L59" s="587">
        <f>F59*0.01/'TD5'!E59</f>
        <v>0.14136660738880139</v>
      </c>
      <c r="M59" s="588">
        <f>G59*0.01/'TD5'!F59</f>
        <v>9.91651029594353E-2</v>
      </c>
    </row>
    <row r="60" spans="1:13">
      <c r="A60" s="78">
        <v>1964</v>
      </c>
      <c r="B60" s="457">
        <f>avgfiinc!Y53</f>
        <v>221550.85617417219</v>
      </c>
      <c r="C60" s="345">
        <f>avgfiinc!Z53</f>
        <v>258122.66575960949</v>
      </c>
      <c r="D60" s="560">
        <f>avgfiinc!AA53</f>
        <v>207881.14464824426</v>
      </c>
      <c r="E60" s="560">
        <f>avgfiinc!AB53</f>
        <v>311180.68170499557</v>
      </c>
      <c r="F60" s="560">
        <f>avgfiinc!AC53</f>
        <v>168706.8823967324</v>
      </c>
      <c r="G60" s="73">
        <f>avgfiinc!AD53</f>
        <v>377455.35294636537</v>
      </c>
      <c r="H60" s="569">
        <f>B60*0.01/'TD5'!B60</f>
        <v>9.47982892394066E-2</v>
      </c>
      <c r="I60" s="580">
        <f>C60*0.01/'TD5'!B60</f>
        <v>0.11044681817293167</v>
      </c>
      <c r="J60" s="587">
        <f>D60*0.01/'TD5'!C60</f>
        <v>8.1337913870811462E-2</v>
      </c>
      <c r="K60" s="580">
        <f>E60*0.01/'TD5'!D60</f>
        <v>8.7757796049118028E-2</v>
      </c>
      <c r="L60" s="587">
        <f>F60*0.01/'TD5'!E60</f>
        <v>0.14193163812160495</v>
      </c>
      <c r="M60" s="588">
        <f>G60*0.01/'TD5'!F60</f>
        <v>0.10193661600351334</v>
      </c>
    </row>
    <row r="61" spans="1:13">
      <c r="A61" s="78">
        <v>1965</v>
      </c>
      <c r="B61" s="457">
        <f>avgfiinc!Y54</f>
        <v>233240.64778681536</v>
      </c>
      <c r="C61" s="345">
        <f>avgfiinc!Z54</f>
        <v>269794.95999826386</v>
      </c>
      <c r="D61" s="560">
        <f>avgfiinc!AA54</f>
        <v>219448.51749338987</v>
      </c>
      <c r="E61" s="560">
        <f>avgfiinc!AB54</f>
        <v>325029.52533124795</v>
      </c>
      <c r="F61" s="560">
        <f>avgfiinc!AC54</f>
        <v>178485.1154117625</v>
      </c>
      <c r="G61" s="73">
        <f>avgfiinc!AD54</f>
        <v>427658.84708889556</v>
      </c>
      <c r="H61" s="569">
        <f>B61*0.01/'TD5'!B61</f>
        <v>9.5344178661651666E-2</v>
      </c>
      <c r="I61" s="580">
        <f>C61*0.01/'TD5'!B61</f>
        <v>0.11028686085454152</v>
      </c>
      <c r="J61" s="587">
        <f>D61*0.01/'TD5'!C61</f>
        <v>8.200996126391677E-2</v>
      </c>
      <c r="K61" s="580">
        <f>E61*0.01/'TD5'!D61</f>
        <v>8.7564026515916937E-2</v>
      </c>
      <c r="L61" s="587">
        <f>F61*0.01/'TD5'!E61</f>
        <v>0.14347689552267409</v>
      </c>
      <c r="M61" s="588">
        <f>G61*0.01/'TD5'!F61</f>
        <v>0.10891912753229199</v>
      </c>
    </row>
    <row r="62" spans="1:13">
      <c r="A62" s="78">
        <v>1966</v>
      </c>
      <c r="B62" s="457">
        <f>avgfiinc!Y55</f>
        <v>244930.43939945856</v>
      </c>
      <c r="C62" s="345">
        <f>avgfiinc!Z55</f>
        <v>281467.25423691829</v>
      </c>
      <c r="D62" s="560">
        <f>avgfiinc!AA55</f>
        <v>231015.89033853548</v>
      </c>
      <c r="E62" s="560">
        <f>avgfiinc!AB55</f>
        <v>338878.36895750038</v>
      </c>
      <c r="F62" s="560">
        <f>avgfiinc!AC55</f>
        <v>188263.34842679263</v>
      </c>
      <c r="G62" s="73">
        <f>avgfiinc!AD55</f>
        <v>416304.66844524263</v>
      </c>
      <c r="H62" s="569">
        <f>B62*0.01/'TD5'!B62</f>
        <v>9.5843404531478868E-2</v>
      </c>
      <c r="I62" s="580">
        <f>C62*0.01/'TD5'!B62</f>
        <v>0.1101405769586563</v>
      </c>
      <c r="J62" s="587">
        <f>D62*0.01/'TD5'!C62</f>
        <v>8.2624271512031569E-2</v>
      </c>
      <c r="K62" s="580">
        <f>E62*0.01/'TD5'!D62</f>
        <v>8.7386846542358385E-2</v>
      </c>
      <c r="L62" s="587">
        <f>F62*0.01/'TD5'!E62</f>
        <v>0.14489050209522247</v>
      </c>
      <c r="M62" s="588">
        <f>G62*0.01/'TD5'!F62</f>
        <v>0.10330610722303389</v>
      </c>
    </row>
    <row r="63" spans="1:13">
      <c r="A63" s="78">
        <v>1967</v>
      </c>
      <c r="B63" s="457">
        <f>avgfiinc!Y56</f>
        <v>269273.32613276248</v>
      </c>
      <c r="C63" s="345">
        <f>avgfiinc!Z56</f>
        <v>307642.27638804395</v>
      </c>
      <c r="D63" s="560">
        <f>avgfiinc!AA56</f>
        <v>256648.76243241085</v>
      </c>
      <c r="E63" s="560">
        <f>avgfiinc!AB56</f>
        <v>368035.76262441598</v>
      </c>
      <c r="F63" s="560">
        <f>avgfiinc!AC56</f>
        <v>210006.54469918998</v>
      </c>
      <c r="G63" s="73">
        <f>avgfiinc!AD56</f>
        <v>455929.92571566132</v>
      </c>
      <c r="H63" s="570">
        <f>B63*0.01/'TD5'!B63</f>
        <v>0.10091205872595309</v>
      </c>
      <c r="I63" s="581">
        <f>C63*0.01/'TD5'!B63</f>
        <v>0.11529109068214893</v>
      </c>
      <c r="J63" s="587">
        <f>D63*0.01/'TD5'!C63</f>
        <v>8.7831256911158562E-2</v>
      </c>
      <c r="K63" s="580">
        <f>E63*0.01/'TD5'!D63</f>
        <v>9.3047084286808968E-2</v>
      </c>
      <c r="L63" s="587">
        <f>F63*0.01/'TD5'!E63</f>
        <v>0.14576293528079989</v>
      </c>
      <c r="M63" s="588">
        <f>G63*0.01/'TD5'!F63</f>
        <v>0.10841830819845198</v>
      </c>
    </row>
    <row r="64" spans="1:13">
      <c r="A64" s="78">
        <v>1968</v>
      </c>
      <c r="B64" s="457">
        <f>avgfiinc!Y57</f>
        <v>284010.65899991372</v>
      </c>
      <c r="C64" s="345">
        <f>avgfiinc!Z57</f>
        <v>323641.07432334562</v>
      </c>
      <c r="D64" s="560">
        <f>avgfiinc!AA57</f>
        <v>270433.11345068819</v>
      </c>
      <c r="E64" s="560">
        <f>avgfiinc!AB57</f>
        <v>385548.40830951557</v>
      </c>
      <c r="F64" s="560">
        <f>avgfiinc!AC57</f>
        <v>221446.36291117422</v>
      </c>
      <c r="G64" s="73">
        <f>avgfiinc!AD57</f>
        <v>481923.05006008811</v>
      </c>
      <c r="H64" s="570">
        <f>B64*0.01/'TD5'!B64</f>
        <v>0.10237449081614612</v>
      </c>
      <c r="I64" s="581">
        <f>C64*0.01/'TD5'!B64</f>
        <v>0.11665967153385282</v>
      </c>
      <c r="J64" s="587">
        <f>D64*0.01/'TD5'!C64</f>
        <v>8.9409544598311186E-2</v>
      </c>
      <c r="K64" s="580">
        <f>E64*0.01/'TD5'!D64</f>
        <v>9.4564453233033419E-2</v>
      </c>
      <c r="L64" s="587">
        <f>F64*0.01/'TD5'!E64</f>
        <v>0.14619933068752289</v>
      </c>
      <c r="M64" s="588">
        <f>G64*0.01/'TD5'!F64</f>
        <v>0.10958070494234561</v>
      </c>
    </row>
    <row r="65" spans="1:13">
      <c r="A65" s="83">
        <v>1969</v>
      </c>
      <c r="B65" s="458">
        <f>avgfiinc!Y58</f>
        <v>266243.805951369</v>
      </c>
      <c r="C65" s="346">
        <f>avgfiinc!Z58</f>
        <v>308220.92311826785</v>
      </c>
      <c r="D65" s="562">
        <f>avgfiinc!AA58</f>
        <v>253811.4073270295</v>
      </c>
      <c r="E65" s="562">
        <f>avgfiinc!AB58</f>
        <v>369586.81202206353</v>
      </c>
      <c r="F65" s="562">
        <f>avgfiinc!AC58</f>
        <v>206141.9352722567</v>
      </c>
      <c r="G65" s="79">
        <f>avgfiinc!AD58</f>
        <v>454549.30482190219</v>
      </c>
      <c r="H65" s="571">
        <f>B65*0.01/'TD5'!B65</f>
        <v>9.4944636453874409E-2</v>
      </c>
      <c r="I65" s="582">
        <f>C65*0.01/'TD5'!B65</f>
        <v>0.10991400678176433</v>
      </c>
      <c r="J65" s="589">
        <f>D65*0.01/'TD5'!C65</f>
        <v>8.2836549612693489E-2</v>
      </c>
      <c r="K65" s="583">
        <f>E65*0.01/'TD5'!D65</f>
        <v>8.9202754315920174E-2</v>
      </c>
      <c r="L65" s="589">
        <f>F65*0.01/'TD5'!E65</f>
        <v>0.13543962873518467</v>
      </c>
      <c r="M65" s="590">
        <f>G65*0.01/'TD5'!F65</f>
        <v>0.10188319021835922</v>
      </c>
    </row>
    <row r="66" spans="1:13">
      <c r="A66" s="78">
        <v>1970</v>
      </c>
      <c r="B66" s="457">
        <f>avgfiinc!Y59</f>
        <v>240112.73212618788</v>
      </c>
      <c r="C66" s="345">
        <f>avgfiinc!Z59</f>
        <v>283453.69848840276</v>
      </c>
      <c r="D66" s="560">
        <f>avgfiinc!AA59</f>
        <v>229873.92804322983</v>
      </c>
      <c r="E66" s="560">
        <f>avgfiinc!AB59</f>
        <v>342970.37632871664</v>
      </c>
      <c r="F66" s="560">
        <f>avgfiinc!AC59</f>
        <v>180480.07597021537</v>
      </c>
      <c r="G66" s="73">
        <f>avgfiinc!AD59</f>
        <v>412932.76285278297</v>
      </c>
      <c r="H66" s="570">
        <f>B66*0.01/'TD5'!B66</f>
        <v>8.8055462372722104E-2</v>
      </c>
      <c r="I66" s="581">
        <f>C66*0.01/'TD5'!B66</f>
        <v>0.10394970004563221</v>
      </c>
      <c r="J66" s="587">
        <f>D66*0.01/'TD5'!C66</f>
        <v>7.6853386097354828E-2</v>
      </c>
      <c r="K66" s="580">
        <f>E66*0.01/'TD5'!D66</f>
        <v>8.486907932092437E-2</v>
      </c>
      <c r="L66" s="587">
        <f>F66*0.01/'TD5'!E66</f>
        <v>0.12436858424916865</v>
      </c>
      <c r="M66" s="588">
        <f>G66*0.01/'TD5'!F66</f>
        <v>9.4954403699375675E-2</v>
      </c>
    </row>
    <row r="67" spans="1:13">
      <c r="A67" s="78">
        <v>1971</v>
      </c>
      <c r="B67" s="457">
        <f>avgfiinc!Y60</f>
        <v>241297.35582956456</v>
      </c>
      <c r="C67" s="345">
        <f>avgfiinc!Z60</f>
        <v>284380.99128791783</v>
      </c>
      <c r="D67" s="560">
        <f>avgfiinc!AA60</f>
        <v>230942.43220304494</v>
      </c>
      <c r="E67" s="560">
        <f>avgfiinc!AB60</f>
        <v>343821.30382183508</v>
      </c>
      <c r="F67" s="560">
        <f>avgfiinc!AC60</f>
        <v>182526.36728914821</v>
      </c>
      <c r="G67" s="73">
        <f>avgfiinc!AD60</f>
        <v>414459.33710733318</v>
      </c>
      <c r="H67" s="570">
        <f>B67*0.01/'TD5'!B67</f>
        <v>8.8811796340451096E-2</v>
      </c>
      <c r="I67" s="581">
        <f>C67*0.01/'TD5'!B67</f>
        <v>0.10466913984419078</v>
      </c>
      <c r="J67" s="587">
        <f>D67*0.01/'TD5'!C67</f>
        <v>7.7496669946413008E-2</v>
      </c>
      <c r="K67" s="580">
        <f>E67*0.01/'TD5'!D67</f>
        <v>8.5598887882952127E-2</v>
      </c>
      <c r="L67" s="587">
        <f>F67*0.01/'TD5'!E67</f>
        <v>0.12539309228304771</v>
      </c>
      <c r="M67" s="588">
        <f>G67*0.01/'TD5'!F67</f>
        <v>9.5630620286101503E-2</v>
      </c>
    </row>
    <row r="68" spans="1:13">
      <c r="A68" s="78">
        <v>1972</v>
      </c>
      <c r="B68" s="457">
        <f>avgfiinc!Y61</f>
        <v>251313.8384890478</v>
      </c>
      <c r="C68" s="345">
        <f>avgfiinc!Z61</f>
        <v>295779.07932513469</v>
      </c>
      <c r="D68" s="560">
        <f>avgfiinc!AA61</f>
        <v>240154.63690550256</v>
      </c>
      <c r="E68" s="560">
        <f>avgfiinc!AB61</f>
        <v>357777.68570329784</v>
      </c>
      <c r="F68" s="560">
        <f>avgfiinc!AC61</f>
        <v>192022.88562389297</v>
      </c>
      <c r="G68" s="73">
        <f>avgfiinc!AD61</f>
        <v>430309.82672803983</v>
      </c>
      <c r="H68" s="570">
        <f>B68*0.01/'TD5'!B68</f>
        <v>8.8658918672081186E-2</v>
      </c>
      <c r="I68" s="581">
        <f>C68*0.01/'TD5'!B68</f>
        <v>0.10434544112831647</v>
      </c>
      <c r="J68" s="587">
        <f>D68*0.01/'TD5'!C68</f>
        <v>7.7432688265616889E-2</v>
      </c>
      <c r="K68" s="580">
        <f>E68*0.01/'TD5'!D68</f>
        <v>8.5915938487232779E-2</v>
      </c>
      <c r="L68" s="587">
        <f>F68*0.01/'TD5'!E68</f>
        <v>0.12311681351275185</v>
      </c>
      <c r="M68" s="588">
        <f>G68*0.01/'TD5'!F68</f>
        <v>9.5404998552112361E-2</v>
      </c>
    </row>
    <row r="69" spans="1:13">
      <c r="A69" s="78">
        <v>1973</v>
      </c>
      <c r="B69" s="457">
        <f>avgfiinc!Y62</f>
        <v>250707.45919264571</v>
      </c>
      <c r="C69" s="345">
        <f>avgfiinc!Z62</f>
        <v>298117.57189330272</v>
      </c>
      <c r="D69" s="560">
        <f>avgfiinc!AA62</f>
        <v>240065.12507212468</v>
      </c>
      <c r="E69" s="560">
        <f>avgfiinc!AB62</f>
        <v>364698.06040868297</v>
      </c>
      <c r="F69" s="560">
        <f>avgfiinc!AC62</f>
        <v>187003.28355037532</v>
      </c>
      <c r="G69" s="73">
        <f>avgfiinc!AD62</f>
        <v>429420.96282006864</v>
      </c>
      <c r="H69" s="570">
        <f>B69*0.01/'TD5'!B69</f>
        <v>8.6115175171016758E-2</v>
      </c>
      <c r="I69" s="581">
        <f>C69*0.01/'TD5'!B69</f>
        <v>0.10240001238025799</v>
      </c>
      <c r="J69" s="587">
        <f>D69*0.01/'TD5'!C69</f>
        <v>7.5155607409669756E-2</v>
      </c>
      <c r="K69" s="580">
        <f>E69*0.01/'TD5'!D69</f>
        <v>8.4738018108055244E-2</v>
      </c>
      <c r="L69" s="587">
        <f>F69*0.01/'TD5'!E69</f>
        <v>0.11773523127340015</v>
      </c>
      <c r="M69" s="588">
        <f>G69*0.01/'TD5'!F69</f>
        <v>9.2953410270638415E-2</v>
      </c>
    </row>
    <row r="70" spans="1:13">
      <c r="A70" s="78">
        <v>1974</v>
      </c>
      <c r="B70" s="457">
        <f>avgfiinc!Y63</f>
        <v>243256.67228500432</v>
      </c>
      <c r="C70" s="345">
        <f>avgfiinc!Z63</f>
        <v>291523.01012586738</v>
      </c>
      <c r="D70" s="560">
        <f>avgfiinc!AA63</f>
        <v>234722.58182675601</v>
      </c>
      <c r="E70" s="560">
        <f>avgfiinc!AB63</f>
        <v>361804.11793856393</v>
      </c>
      <c r="F70" s="560">
        <f>avgfiinc!AC63</f>
        <v>175597.76388835348</v>
      </c>
      <c r="G70" s="73">
        <f>avgfiinc!AD63</f>
        <v>416786.64698902989</v>
      </c>
      <c r="H70" s="570">
        <f>B70*0.01/'TD5'!B70</f>
        <v>8.4602065678268459E-2</v>
      </c>
      <c r="I70" s="581">
        <f>C70*0.01/'TD5'!B70</f>
        <v>0.1013885811136106</v>
      </c>
      <c r="J70" s="587">
        <f>D70*0.01/'TD5'!C70</f>
        <v>7.4212932722616642E-2</v>
      </c>
      <c r="K70" s="580">
        <f>E70*0.01/'TD5'!D70</f>
        <v>8.521290359215071E-2</v>
      </c>
      <c r="L70" s="587">
        <f>F70*0.01/'TD5'!E70</f>
        <v>0.1115243141484825</v>
      </c>
      <c r="M70" s="588">
        <f>G70*0.01/'TD5'!F70</f>
        <v>9.1676472753988519E-2</v>
      </c>
    </row>
    <row r="71" spans="1:13">
      <c r="A71" s="78">
        <v>1975</v>
      </c>
      <c r="B71" s="457">
        <f>avgfiinc!Y64</f>
        <v>227672.26088649634</v>
      </c>
      <c r="C71" s="345">
        <f>avgfiinc!Z64</f>
        <v>273927.69335688656</v>
      </c>
      <c r="D71" s="560">
        <f>avgfiinc!AA64</f>
        <v>219128.58266833151</v>
      </c>
      <c r="E71" s="560">
        <f>avgfiinc!AB64</f>
        <v>339531.73391356476</v>
      </c>
      <c r="F71" s="560">
        <f>avgfiinc!AC64</f>
        <v>165004.41273577628</v>
      </c>
      <c r="G71" s="73">
        <f>avgfiinc!AD64</f>
        <v>389815.92932829342</v>
      </c>
      <c r="H71" s="570">
        <f>B71*0.01/'TD5'!B71</f>
        <v>8.3236707447923663E-2</v>
      </c>
      <c r="I71" s="581">
        <f>C71*0.01/'TD5'!B71</f>
        <v>0.10014763847405563</v>
      </c>
      <c r="J71" s="587">
        <f>D71*0.01/'TD5'!C71</f>
        <v>7.3410790820133784E-2</v>
      </c>
      <c r="K71" s="580">
        <f>E71*0.01/'TD5'!D71</f>
        <v>8.5610990070591683E-2</v>
      </c>
      <c r="L71" s="587">
        <f>F71*0.01/'TD5'!E71</f>
        <v>0.10631352302016241</v>
      </c>
      <c r="M71" s="588">
        <f>G71*0.01/'TD5'!F71</f>
        <v>9.0314151503321227E-2</v>
      </c>
    </row>
    <row r="72" spans="1:13">
      <c r="A72" s="78">
        <v>1976</v>
      </c>
      <c r="B72" s="457">
        <f>avgfiinc!Y65</f>
        <v>235623.97659843205</v>
      </c>
      <c r="C72" s="345">
        <f>avgfiinc!Z65</f>
        <v>282765.85445536068</v>
      </c>
      <c r="D72" s="560">
        <f>avgfiinc!AA65</f>
        <v>227363.48754453656</v>
      </c>
      <c r="E72" s="560">
        <f>avgfiinc!AB65</f>
        <v>350994.56650478131</v>
      </c>
      <c r="F72" s="560">
        <f>avgfiinc!AC65</f>
        <v>171656.88810554903</v>
      </c>
      <c r="G72" s="73">
        <f>avgfiinc!AD65</f>
        <v>401821.35905472317</v>
      </c>
      <c r="H72" s="570">
        <f>B72*0.01/'TD5'!B72</f>
        <v>8.3046400472262874E-2</v>
      </c>
      <c r="I72" s="581">
        <f>C72*0.01/'TD5'!B72</f>
        <v>9.9661701359885072E-2</v>
      </c>
      <c r="J72" s="587">
        <f>D72*0.01/'TD5'!C72</f>
        <v>7.3392695848944825E-2</v>
      </c>
      <c r="K72" s="580">
        <f>E72*0.01/'TD5'!D72</f>
        <v>8.5851513927998724E-2</v>
      </c>
      <c r="L72" s="587">
        <f>F72*0.01/'TD5'!E72</f>
        <v>0.10434564671561475</v>
      </c>
      <c r="M72" s="588">
        <f>G72*0.01/'TD5'!F72</f>
        <v>9.0083616266070976E-2</v>
      </c>
    </row>
    <row r="73" spans="1:13">
      <c r="A73" s="78">
        <v>1977</v>
      </c>
      <c r="B73" s="457">
        <f>avgfiinc!Y66</f>
        <v>242130.57558378074</v>
      </c>
      <c r="C73" s="345">
        <f>avgfiinc!Z66</f>
        <v>289696.81234219985</v>
      </c>
      <c r="D73" s="560">
        <f>avgfiinc!AA66</f>
        <v>233793.93716289412</v>
      </c>
      <c r="E73" s="560">
        <f>avgfiinc!AB66</f>
        <v>360820.89427382941</v>
      </c>
      <c r="F73" s="560">
        <f>avgfiinc!AC66</f>
        <v>175284.48832910648</v>
      </c>
      <c r="G73" s="73">
        <f>avgfiinc!AD66</f>
        <v>411261.14043789421</v>
      </c>
      <c r="H73" s="570">
        <f>B73*0.01/'TD5'!B73</f>
        <v>8.347160218277061E-2</v>
      </c>
      <c r="I73" s="581">
        <f>C73*0.01/'TD5'!B73</f>
        <v>9.986948990288802E-2</v>
      </c>
      <c r="J73" s="587">
        <f>D73*0.01/'TD5'!C73</f>
        <v>7.3934688956738256E-2</v>
      </c>
      <c r="K73" s="580">
        <f>E73*0.01/'TD5'!D73</f>
        <v>8.6858049304739282E-2</v>
      </c>
      <c r="L73" s="587">
        <f>F73*0.01/'TD5'!E73</f>
        <v>0.1026436884493762</v>
      </c>
      <c r="M73" s="588">
        <f>G73*0.01/'TD5'!F73</f>
        <v>9.0579711469366955E-2</v>
      </c>
    </row>
    <row r="74" spans="1:13">
      <c r="A74" s="78">
        <v>1978</v>
      </c>
      <c r="B74" s="457">
        <f>avgfiinc!Y67</f>
        <v>255903.72449952335</v>
      </c>
      <c r="C74" s="345">
        <f>avgfiinc!Z67</f>
        <v>304494.40991702094</v>
      </c>
      <c r="D74" s="560">
        <f>avgfiinc!AA67</f>
        <v>247223.09676252067</v>
      </c>
      <c r="E74" s="560">
        <f>avgfiinc!AB67</f>
        <v>381343.67093707056</v>
      </c>
      <c r="F74" s="560">
        <f>avgfiinc!AC67</f>
        <v>184220.68978407531</v>
      </c>
      <c r="G74" s="73">
        <f>avgfiinc!AD67</f>
        <v>432743.67027752066</v>
      </c>
      <c r="H74" s="570">
        <f>B74*0.01/'TD5'!B74</f>
        <v>8.58117002947094E-2</v>
      </c>
      <c r="I74" s="581">
        <f>C74*0.01/'TD5'!B74</f>
        <v>0.10210552072391765</v>
      </c>
      <c r="J74" s="587">
        <f>D74*0.01/'TD5'!C74</f>
        <v>7.570191095054167E-2</v>
      </c>
      <c r="K74" s="580">
        <f>E74*0.01/'TD5'!D74</f>
        <v>8.9784536578122687E-2</v>
      </c>
      <c r="L74" s="587">
        <f>F74*0.01/'TD5'!E74</f>
        <v>0.10372347507107091</v>
      </c>
      <c r="M74" s="588">
        <f>G74*0.01/'TD5'!F74</f>
        <v>9.3084240474391663E-2</v>
      </c>
    </row>
    <row r="75" spans="1:13">
      <c r="A75" s="83">
        <v>1979</v>
      </c>
      <c r="B75" s="458">
        <f>avgfiinc!Y68</f>
        <v>285370.99870823591</v>
      </c>
      <c r="C75" s="346">
        <f>avgfiinc!Z68</f>
        <v>333455.71866603999</v>
      </c>
      <c r="D75" s="562">
        <f>avgfiinc!AA68</f>
        <v>270819.51500998868</v>
      </c>
      <c r="E75" s="562">
        <f>avgfiinc!AB68</f>
        <v>412192.87983433419</v>
      </c>
      <c r="F75" s="562">
        <f>avgfiinc!AC68</f>
        <v>211603.9043660223</v>
      </c>
      <c r="G75" s="79">
        <f>avgfiinc!AD68</f>
        <v>478252.37832102017</v>
      </c>
      <c r="H75" s="572">
        <f>B75*0.01/'TD5'!B75</f>
        <v>9.3017108738422394E-2</v>
      </c>
      <c r="I75" s="583">
        <f>C75*0.01/'TD5'!B75</f>
        <v>0.10869039595127108</v>
      </c>
      <c r="J75" s="589">
        <f>D75*0.01/'TD5'!C75</f>
        <v>8.1127360463142409E-2</v>
      </c>
      <c r="K75" s="583">
        <f>E75*0.01/'TD5'!D75</f>
        <v>9.6402809023857117E-2</v>
      </c>
      <c r="L75" s="589">
        <f>F75*0.01/'TD5'!E75</f>
        <v>0.11242514848709105</v>
      </c>
      <c r="M75" s="590">
        <f>G75*0.01/'TD5'!F75</f>
        <v>0.10038943588733674</v>
      </c>
    </row>
    <row r="76" spans="1:13">
      <c r="A76" s="78">
        <v>1980</v>
      </c>
      <c r="B76" s="457">
        <f>avgfiinc!Y69</f>
        <v>285362.34681684477</v>
      </c>
      <c r="C76" s="345">
        <f>avgfiinc!Z69</f>
        <v>332871.20830751985</v>
      </c>
      <c r="D76" s="560">
        <f>avgfiinc!AA69</f>
        <v>272337.71226104506</v>
      </c>
      <c r="E76" s="560">
        <f>avgfiinc!AB69</f>
        <v>415810.81176683854</v>
      </c>
      <c r="F76" s="560">
        <f>avgfiinc!AC69</f>
        <v>208709.17473290866</v>
      </c>
      <c r="G76" s="73">
        <f>avgfiinc!AD69</f>
        <v>476381.96186853707</v>
      </c>
      <c r="H76" s="569">
        <f>B76*0.01/'TD5'!B76</f>
        <v>9.3907848000526442E-2</v>
      </c>
      <c r="I76" s="580">
        <f>C76*0.01/'TD5'!B76</f>
        <v>0.1095421984791756</v>
      </c>
      <c r="J76" s="587">
        <f>D76*0.01/'TD5'!C76</f>
        <v>8.2688607275485979E-2</v>
      </c>
      <c r="K76" s="580">
        <f>E76*0.01/'TD5'!D76</f>
        <v>9.8445862531662001E-2</v>
      </c>
      <c r="L76" s="587">
        <f>F76*0.01/'TD5'!E76</f>
        <v>0.11007553339004518</v>
      </c>
      <c r="M76" s="588">
        <f>G76*0.01/'TD5'!F76</f>
        <v>0.10113230347633363</v>
      </c>
    </row>
    <row r="77" spans="1:13">
      <c r="A77" s="78">
        <v>1981</v>
      </c>
      <c r="B77" s="457">
        <f>avgfiinc!Y70</f>
        <v>280429.04437291878</v>
      </c>
      <c r="C77" s="345">
        <f>avgfiinc!Z70</f>
        <v>327785.05998533708</v>
      </c>
      <c r="D77" s="560">
        <f>avgfiinc!AA70</f>
        <v>266504.44927584147</v>
      </c>
      <c r="E77" s="560">
        <f>avgfiinc!AB70</f>
        <v>407225.83062327816</v>
      </c>
      <c r="F77" s="560">
        <f>avgfiinc!AC70</f>
        <v>212554.20099768971</v>
      </c>
      <c r="G77" s="73">
        <f>avgfiinc!AD70</f>
        <v>465764.4240155631</v>
      </c>
      <c r="H77" s="569">
        <f>B77*0.01/'TD5'!B77</f>
        <v>9.322070330381392E-2</v>
      </c>
      <c r="I77" s="580">
        <f>C77*0.01/'TD5'!B77</f>
        <v>0.10896287113428114</v>
      </c>
      <c r="J77" s="587">
        <f>D77*0.01/'TD5'!C77</f>
        <v>8.2244090735912337E-2</v>
      </c>
      <c r="K77" s="580">
        <f>E77*0.01/'TD5'!D77</f>
        <v>9.8110906779766097E-2</v>
      </c>
      <c r="L77" s="587">
        <f>F77*0.01/'TD5'!E77</f>
        <v>0.11142636090517043</v>
      </c>
      <c r="M77" s="588">
        <f>G77*0.01/'TD5'!F77</f>
        <v>9.9979497492313413E-2</v>
      </c>
    </row>
    <row r="78" spans="1:13">
      <c r="A78" s="78">
        <v>1982</v>
      </c>
      <c r="B78" s="457">
        <f>avgfiinc!Y71</f>
        <v>302380.83288310602</v>
      </c>
      <c r="C78" s="345">
        <f>avgfiinc!Z71</f>
        <v>349694.25231547415</v>
      </c>
      <c r="D78" s="560">
        <f>avgfiinc!AA71</f>
        <v>285492.88932736585</v>
      </c>
      <c r="E78" s="560">
        <f>avgfiinc!AB71</f>
        <v>436724.8555871782</v>
      </c>
      <c r="F78" s="560">
        <f>avgfiinc!AC71</f>
        <v>230092.14753224869</v>
      </c>
      <c r="G78" s="73">
        <f>avgfiinc!AD71</f>
        <v>497568.88217001455</v>
      </c>
      <c r="H78" s="569">
        <f>B78*0.01/'TD5'!B78</f>
        <v>0.10252002626657487</v>
      </c>
      <c r="I78" s="580">
        <f>C78*0.01/'TD5'!B78</f>
        <v>0.11856129765510558</v>
      </c>
      <c r="J78" s="587">
        <f>D78*0.01/'TD5'!C78</f>
        <v>9.0293295681476579E-2</v>
      </c>
      <c r="K78" s="580">
        <f>E78*0.01/'TD5'!D78</f>
        <v>0.10804624110460281</v>
      </c>
      <c r="L78" s="587">
        <f>F78*0.01/'TD5'!E78</f>
        <v>0.11990365386009219</v>
      </c>
      <c r="M78" s="588">
        <f>G78*0.01/'TD5'!F78</f>
        <v>0.10903625935316086</v>
      </c>
    </row>
    <row r="79" spans="1:13">
      <c r="A79" s="78">
        <v>1983</v>
      </c>
      <c r="B79" s="457">
        <f>avgfiinc!Y72</f>
        <v>323929.67205252289</v>
      </c>
      <c r="C79" s="345">
        <f>avgfiinc!Z72</f>
        <v>370993.10710814229</v>
      </c>
      <c r="D79" s="560">
        <f>avgfiinc!AA72</f>
        <v>307516.71851162822</v>
      </c>
      <c r="E79" s="560">
        <f>avgfiinc!AB72</f>
        <v>464298.56570352905</v>
      </c>
      <c r="F79" s="560">
        <f>avgfiinc!AC72</f>
        <v>244658.2285760777</v>
      </c>
      <c r="G79" s="73">
        <f>avgfiinc!AD72</f>
        <v>531309.66613297118</v>
      </c>
      <c r="H79" s="569">
        <f>B79*0.01/'TD5'!B79</f>
        <v>0.10922702401876448</v>
      </c>
      <c r="I79" s="580">
        <f>C79*0.01/'TD5'!B79</f>
        <v>0.12509651482105255</v>
      </c>
      <c r="J79" s="587">
        <f>D79*0.01/'TD5'!C79</f>
        <v>9.6860744059085832E-2</v>
      </c>
      <c r="K79" s="580">
        <f>E79*0.01/'TD5'!D79</f>
        <v>0.11567155271768569</v>
      </c>
      <c r="L79" s="587">
        <f>F79*0.01/'TD5'!E79</f>
        <v>0.12395048141479494</v>
      </c>
      <c r="M79" s="588">
        <f>G79*0.01/'TD5'!F79</f>
        <v>0.11603866517543794</v>
      </c>
    </row>
    <row r="80" spans="1:13">
      <c r="A80" s="78">
        <v>1984</v>
      </c>
      <c r="B80" s="457">
        <f>avgfiinc!Y73</f>
        <v>349663.88058473222</v>
      </c>
      <c r="C80" s="345">
        <f>avgfiinc!Z73</f>
        <v>399159.82515615231</v>
      </c>
      <c r="D80" s="560">
        <f>avgfiinc!AA73</f>
        <v>330661.52628397092</v>
      </c>
      <c r="E80" s="560">
        <f>avgfiinc!AB73</f>
        <v>493032.59412490693</v>
      </c>
      <c r="F80" s="560">
        <f>avgfiinc!AC73</f>
        <v>271225.1730858768</v>
      </c>
      <c r="G80" s="73">
        <f>avgfiinc!AD73</f>
        <v>570686.509035978</v>
      </c>
      <c r="H80" s="569">
        <f>B80*0.01/'TD5'!B80</f>
        <v>0.11357450485229491</v>
      </c>
      <c r="I80" s="580">
        <f>C80*0.01/'TD5'!B80</f>
        <v>0.12965130805969238</v>
      </c>
      <c r="J80" s="587">
        <f>D80*0.01/'TD5'!C80</f>
        <v>0.10051721334457397</v>
      </c>
      <c r="K80" s="580">
        <f>E80*0.01/'TD5'!D80</f>
        <v>0.11916173994541171</v>
      </c>
      <c r="L80" s="587">
        <f>F80*0.01/'TD5'!E80</f>
        <v>0.13108333945274353</v>
      </c>
      <c r="M80" s="588">
        <f>G80*0.01/'TD5'!F80</f>
        <v>0.12024947255849837</v>
      </c>
    </row>
    <row r="81" spans="1:13">
      <c r="A81" s="78">
        <v>1985</v>
      </c>
      <c r="B81" s="457">
        <f>avgfiinc!Y74</f>
        <v>380534.99833694252</v>
      </c>
      <c r="C81" s="345">
        <f>avgfiinc!Z74</f>
        <v>428504.94765819993</v>
      </c>
      <c r="D81" s="560">
        <f>avgfiinc!AA74</f>
        <v>355608.21706151369</v>
      </c>
      <c r="E81" s="560">
        <f>avgfiinc!AB74</f>
        <v>528701.21304775914</v>
      </c>
      <c r="F81" s="560">
        <f>avgfiinc!AC74</f>
        <v>294358.0411028199</v>
      </c>
      <c r="G81" s="73">
        <f>avgfiinc!AD74</f>
        <v>618912.26297858777</v>
      </c>
      <c r="H81" s="569">
        <f>B81*0.01/'TD5'!B81</f>
        <v>0.11994733661413196</v>
      </c>
      <c r="I81" s="580">
        <f>C81*0.01/'TD5'!B81</f>
        <v>0.13506780564785006</v>
      </c>
      <c r="J81" s="587">
        <f>D81*0.01/'TD5'!C81</f>
        <v>0.10521473735570906</v>
      </c>
      <c r="K81" s="580">
        <f>E81*0.01/'TD5'!D81</f>
        <v>0.12407582253217696</v>
      </c>
      <c r="L81" s="587">
        <f>F81*0.01/'TD5'!E81</f>
        <v>0.13788659870624545</v>
      </c>
      <c r="M81" s="588">
        <f>G81*0.01/'TD5'!F81</f>
        <v>0.12686820328235623</v>
      </c>
    </row>
    <row r="82" spans="1:13">
      <c r="A82" s="78">
        <v>1986</v>
      </c>
      <c r="B82" s="457">
        <f>avgfiinc!Y75</f>
        <v>491628.72275488719</v>
      </c>
      <c r="C82" s="345">
        <f>avgfiinc!Z75</f>
        <v>535119.8865039167</v>
      </c>
      <c r="D82" s="560">
        <f>avgfiinc!AA75</f>
        <v>464515.41341754381</v>
      </c>
      <c r="E82" s="560">
        <f>avgfiinc!AB75</f>
        <v>646246.38469570025</v>
      </c>
      <c r="F82" s="560">
        <f>avgfiinc!AC75</f>
        <v>393008.42900772055</v>
      </c>
      <c r="G82" s="73">
        <f>avgfiinc!AD75</f>
        <v>790921.98610686488</v>
      </c>
      <c r="H82" s="569">
        <f>B82*0.01/'TD5'!B82</f>
        <v>0.1456984281539917</v>
      </c>
      <c r="I82" s="580">
        <f>C82*0.01/'TD5'!B82</f>
        <v>0.15858741104602814</v>
      </c>
      <c r="J82" s="587">
        <f>D82*0.01/'TD5'!C82</f>
        <v>0.12934909760951996</v>
      </c>
      <c r="K82" s="580">
        <f>E82*0.01/'TD5'!D82</f>
        <v>0.14457027614116669</v>
      </c>
      <c r="L82" s="587">
        <f>F82*0.01/'TD5'!E82</f>
        <v>0.1678864657878876</v>
      </c>
      <c r="M82" s="588">
        <f>G82*0.01/'TD5'!F82</f>
        <v>0.15303847193717957</v>
      </c>
    </row>
    <row r="83" spans="1:13">
      <c r="A83" s="78">
        <v>1987</v>
      </c>
      <c r="B83" s="457">
        <f>avgfiinc!Y76</f>
        <v>395531.51519958937</v>
      </c>
      <c r="C83" s="345">
        <f>avgfiinc!Z76</f>
        <v>446780.2027984634</v>
      </c>
      <c r="D83" s="560">
        <f>avgfiinc!AA76</f>
        <v>388989.19521310623</v>
      </c>
      <c r="E83" s="560">
        <f>avgfiinc!AB76</f>
        <v>582770.6747421528</v>
      </c>
      <c r="F83" s="560">
        <f>avgfiinc!AC76</f>
        <v>271186.11950253131</v>
      </c>
      <c r="G83" s="73">
        <f>avgfiinc!AD76</f>
        <v>644501.16114136716</v>
      </c>
      <c r="H83" s="569">
        <f>B83*0.01/'TD5'!B83</f>
        <v>0.12019582837820054</v>
      </c>
      <c r="I83" s="580">
        <f>C83*0.01/'TD5'!B83</f>
        <v>0.13576950132846832</v>
      </c>
      <c r="J83" s="587">
        <f>D83*0.01/'TD5'!C83</f>
        <v>0.1096232607960701</v>
      </c>
      <c r="K83" s="580">
        <f>E83*0.01/'TD5'!D83</f>
        <v>0.1323210597038269</v>
      </c>
      <c r="L83" s="587">
        <f>F83*0.01/'TD5'!E83</f>
        <v>0.12099277973175049</v>
      </c>
      <c r="M83" s="588">
        <f>G83*0.01/'TD5'!F83</f>
        <v>0.12860904633998871</v>
      </c>
    </row>
    <row r="84" spans="1:13">
      <c r="A84" s="78">
        <v>1988</v>
      </c>
      <c r="B84" s="457">
        <f>avgfiinc!Y77</f>
        <v>513945.56590322655</v>
      </c>
      <c r="C84" s="345">
        <f>avgfiinc!Z77</f>
        <v>565015.47785408515</v>
      </c>
      <c r="D84" s="560">
        <f>avgfiinc!AA77</f>
        <v>506158.04668077262</v>
      </c>
      <c r="E84" s="560">
        <f>avgfiinc!AB77</f>
        <v>744272.78928342275</v>
      </c>
      <c r="F84" s="560">
        <f>avgfiinc!AC77</f>
        <v>344947.40276886971</v>
      </c>
      <c r="G84" s="73">
        <f>avgfiinc!AD77</f>
        <v>826024.31408583536</v>
      </c>
      <c r="H84" s="569">
        <f>B84*0.01/'TD5'!B84</f>
        <v>0.14783889055252072</v>
      </c>
      <c r="I84" s="580">
        <f>C84*0.01/'TD5'!B84</f>
        <v>0.16252939403057101</v>
      </c>
      <c r="J84" s="587">
        <f>D84*0.01/'TD5'!C84</f>
        <v>0.13505896925926211</v>
      </c>
      <c r="K84" s="580">
        <f>E84*0.01/'TD5'!D84</f>
        <v>0.16075786948204043</v>
      </c>
      <c r="L84" s="587">
        <f>F84*0.01/'TD5'!E84</f>
        <v>0.14458622038364413</v>
      </c>
      <c r="M84" s="588">
        <f>G84*0.01/'TD5'!F84</f>
        <v>0.15702261030673986</v>
      </c>
    </row>
    <row r="85" spans="1:13">
      <c r="A85" s="83">
        <v>1989</v>
      </c>
      <c r="B85" s="458">
        <f>avgfiinc!Y78</f>
        <v>479971.05238110054</v>
      </c>
      <c r="C85" s="346">
        <f>avgfiinc!Z78</f>
        <v>530830.82655432506</v>
      </c>
      <c r="D85" s="562">
        <f>avgfiinc!AA78</f>
        <v>472600.8922777804</v>
      </c>
      <c r="E85" s="562">
        <f>avgfiinc!AB78</f>
        <v>690827.77824546257</v>
      </c>
      <c r="F85" s="562">
        <f>avgfiinc!AC78</f>
        <v>331345.90211200714</v>
      </c>
      <c r="G85" s="79">
        <f>avgfiinc!AD78</f>
        <v>770061.72825819312</v>
      </c>
      <c r="H85" s="572">
        <f>B85*0.01/'TD5'!B85</f>
        <v>0.13786536455154419</v>
      </c>
      <c r="I85" s="583">
        <f>C85*0.01/'TD5'!B85</f>
        <v>0.15247416496276858</v>
      </c>
      <c r="J85" s="589">
        <f>D85*0.01/'TD5'!C85</f>
        <v>0.12601062655448914</v>
      </c>
      <c r="K85" s="583">
        <f>E85*0.01/'TD5'!D85</f>
        <v>0.15094199776649475</v>
      </c>
      <c r="L85" s="589">
        <f>F85*0.01/'TD5'!E85</f>
        <v>0.13577091693878174</v>
      </c>
      <c r="M85" s="590">
        <f>G85*0.01/'TD5'!F85</f>
        <v>0.14734053611755371</v>
      </c>
    </row>
    <row r="86" spans="1:13">
      <c r="A86" s="78">
        <v>1990</v>
      </c>
      <c r="B86" s="457">
        <f>avgfiinc!Y79</f>
        <v>470850.82030383841</v>
      </c>
      <c r="C86" s="345">
        <f>avgfiinc!Z79</f>
        <v>522890.12244998111</v>
      </c>
      <c r="D86" s="560">
        <f>avgfiinc!AA79</f>
        <v>470243.46457517269</v>
      </c>
      <c r="E86" s="560">
        <f>avgfiinc!AB79</f>
        <v>689152.9102425637</v>
      </c>
      <c r="F86" s="560">
        <f>avgfiinc!AC79</f>
        <v>313642.12762037735</v>
      </c>
      <c r="G86" s="73">
        <f>avgfiinc!AD79</f>
        <v>753104.35228218744</v>
      </c>
      <c r="H86" s="569">
        <f>B86*0.01/'TD5'!B86</f>
        <v>0.13612385094165802</v>
      </c>
      <c r="I86" s="580">
        <f>C86*0.01/'TD5'!B86</f>
        <v>0.15116851031780243</v>
      </c>
      <c r="J86" s="587">
        <f>D86*0.01/'TD5'!C86</f>
        <v>0.12582387030124662</v>
      </c>
      <c r="K86" s="580">
        <f>E86*0.01/'TD5'!D86</f>
        <v>0.15244406461715695</v>
      </c>
      <c r="L86" s="587">
        <f>F86*0.01/'TD5'!E86</f>
        <v>0.12803491950035098</v>
      </c>
      <c r="M86" s="588">
        <f>G86*0.01/'TD5'!F86</f>
        <v>0.14591816067695618</v>
      </c>
    </row>
    <row r="87" spans="1:13">
      <c r="A87" s="78">
        <v>1991</v>
      </c>
      <c r="B87" s="457">
        <f>avgfiinc!Y80</f>
        <v>423753.00137581397</v>
      </c>
      <c r="C87" s="345">
        <f>avgfiinc!Z80</f>
        <v>476435.31868175732</v>
      </c>
      <c r="D87" s="560">
        <f>avgfiinc!AA80</f>
        <v>424804.50686233502</v>
      </c>
      <c r="E87" s="560">
        <f>avgfiinc!AB80</f>
        <v>624889.55358429218</v>
      </c>
      <c r="F87" s="560">
        <f>avgfiinc!AC80</f>
        <v>283421.30078830791</v>
      </c>
      <c r="G87" s="73">
        <f>avgfiinc!AD80</f>
        <v>682808.1346513622</v>
      </c>
      <c r="H87" s="569">
        <f>B87*0.01/'TD5'!B87</f>
        <v>0.12659575045108795</v>
      </c>
      <c r="I87" s="580">
        <f>C87*0.01/'TD5'!B87</f>
        <v>0.14233453571796414</v>
      </c>
      <c r="J87" s="587">
        <f>D87*0.01/'TD5'!C87</f>
        <v>0.11713163554668428</v>
      </c>
      <c r="K87" s="580">
        <f>E87*0.01/'TD5'!D87</f>
        <v>0.14354708790779111</v>
      </c>
      <c r="L87" s="587">
        <f>F87*0.01/'TD5'!E87</f>
        <v>0.11854050308465958</v>
      </c>
      <c r="M87" s="588">
        <f>G87*0.01/'TD5'!F87</f>
        <v>0.13642553985118866</v>
      </c>
    </row>
    <row r="88" spans="1:13">
      <c r="A88" s="78">
        <v>1992</v>
      </c>
      <c r="B88" s="457">
        <f>avgfiinc!Y81</f>
        <v>472775.42359083489</v>
      </c>
      <c r="C88" s="345">
        <f>avgfiinc!Z81</f>
        <v>526308.77962462732</v>
      </c>
      <c r="D88" s="560">
        <f>avgfiinc!AA81</f>
        <v>479479.23157660896</v>
      </c>
      <c r="E88" s="560">
        <f>avgfiinc!AB81</f>
        <v>708394.83783472027</v>
      </c>
      <c r="F88" s="560">
        <f>avgfiinc!AC81</f>
        <v>303929.20671115641</v>
      </c>
      <c r="G88" s="73">
        <f>avgfiinc!AD81</f>
        <v>758325.96508595266</v>
      </c>
      <c r="H88" s="569">
        <f>B88*0.01/'TD5'!B88</f>
        <v>0.1399413198232651</v>
      </c>
      <c r="I88" s="580">
        <f>C88*0.01/'TD5'!B88</f>
        <v>0.15578716993331912</v>
      </c>
      <c r="J88" s="587">
        <f>D88*0.01/'TD5'!C88</f>
        <v>0.13043288886547091</v>
      </c>
      <c r="K88" s="580">
        <f>E88*0.01/'TD5'!D88</f>
        <v>0.1609664112329483</v>
      </c>
      <c r="L88" s="587">
        <f>F88*0.01/'TD5'!E88</f>
        <v>0.12579302489757535</v>
      </c>
      <c r="M88" s="588">
        <f>G88*0.01/'TD5'!F88</f>
        <v>0.15004892647266391</v>
      </c>
    </row>
    <row r="89" spans="1:13">
      <c r="A89" s="78">
        <v>1993</v>
      </c>
      <c r="B89" s="457">
        <f>avgfiinc!Y82</f>
        <v>452145.63066067098</v>
      </c>
      <c r="C89" s="345">
        <f>avgfiinc!Z82</f>
        <v>508417.3064290706</v>
      </c>
      <c r="D89" s="560">
        <f>avgfiinc!AA82</f>
        <v>457543.04120986426</v>
      </c>
      <c r="E89" s="560">
        <f>avgfiinc!AB82</f>
        <v>675468.04827730462</v>
      </c>
      <c r="F89" s="560">
        <f>avgfiinc!AC82</f>
        <v>298840.98944151029</v>
      </c>
      <c r="G89" s="73">
        <f>avgfiinc!AD82</f>
        <v>729997.2315377529</v>
      </c>
      <c r="H89" s="569">
        <f>B89*0.01/'TD5'!B89</f>
        <v>0.13527773320674899</v>
      </c>
      <c r="I89" s="580">
        <f>C89*0.01/'TD5'!B89</f>
        <v>0.15211369097232821</v>
      </c>
      <c r="J89" s="587">
        <f>D89*0.01/'TD5'!C89</f>
        <v>0.12506586313247681</v>
      </c>
      <c r="K89" s="580">
        <f>E89*0.01/'TD5'!D89</f>
        <v>0.15352910757064819</v>
      </c>
      <c r="L89" s="587">
        <f>F89*0.01/'TD5'!E89</f>
        <v>0.12670046091079712</v>
      </c>
      <c r="M89" s="588">
        <f>G89*0.01/'TD5'!F89</f>
        <v>0.14601148664951324</v>
      </c>
    </row>
    <row r="90" spans="1:13">
      <c r="A90" s="78">
        <v>1994</v>
      </c>
      <c r="B90" s="457">
        <f>avgfiinc!Y83</f>
        <v>459431.58565172617</v>
      </c>
      <c r="C90" s="345">
        <f>avgfiinc!Z83</f>
        <v>515982.29468157876</v>
      </c>
      <c r="D90" s="560">
        <f>avgfiinc!AA83</f>
        <v>463804.65029217768</v>
      </c>
      <c r="E90" s="560">
        <f>avgfiinc!AB83</f>
        <v>674864.36363421357</v>
      </c>
      <c r="F90" s="560">
        <f>avgfiinc!AC83</f>
        <v>314714.85970605258</v>
      </c>
      <c r="G90" s="73">
        <f>avgfiinc!AD83</f>
        <v>741345.58935468353</v>
      </c>
      <c r="H90" s="569">
        <f>B90*0.01/'TD5'!B90</f>
        <v>0.13546526432037351</v>
      </c>
      <c r="I90" s="580">
        <f>C90*0.01/'TD5'!B90</f>
        <v>0.15213946998119351</v>
      </c>
      <c r="J90" s="587">
        <f>D90*0.01/'TD5'!C90</f>
        <v>0.12470224499702455</v>
      </c>
      <c r="K90" s="580">
        <f>E90*0.01/'TD5'!D90</f>
        <v>0.15132793784141543</v>
      </c>
      <c r="L90" s="587">
        <f>F90*0.01/'TD5'!E90</f>
        <v>0.13152192533016202</v>
      </c>
      <c r="M90" s="588">
        <f>G90*0.01/'TD5'!F90</f>
        <v>0.14616534113883972</v>
      </c>
    </row>
    <row r="91" spans="1:13">
      <c r="A91" s="78">
        <v>1995</v>
      </c>
      <c r="B91" s="457">
        <f>avgfiinc!Y84</f>
        <v>501468.91537602781</v>
      </c>
      <c r="C91" s="345">
        <f>avgfiinc!Z84</f>
        <v>558935.62228872941</v>
      </c>
      <c r="D91" s="560">
        <f>avgfiinc!AA84</f>
        <v>506980.3460656727</v>
      </c>
      <c r="E91" s="560">
        <f>avgfiinc!AB84</f>
        <v>736170.39509213285</v>
      </c>
      <c r="F91" s="560">
        <f>avgfiinc!AC84</f>
        <v>342666.26886994689</v>
      </c>
      <c r="G91" s="73">
        <f>avgfiinc!AD84</f>
        <v>808782.72570817219</v>
      </c>
      <c r="H91" s="569">
        <f>B91*0.01/'TD5'!B91</f>
        <v>0.14277420938014984</v>
      </c>
      <c r="I91" s="580">
        <f>C91*0.01/'TD5'!B91</f>
        <v>0.1591356694698334</v>
      </c>
      <c r="J91" s="587">
        <f>D91*0.01/'TD5'!C91</f>
        <v>0.13222520053386688</v>
      </c>
      <c r="K91" s="580">
        <f>E91*0.01/'TD5'!D91</f>
        <v>0.16072845458984372</v>
      </c>
      <c r="L91" s="587">
        <f>F91*0.01/'TD5'!E91</f>
        <v>0.13593652844429019</v>
      </c>
      <c r="M91" s="588">
        <f>G91*0.01/'TD5'!F91</f>
        <v>0.153827428817749</v>
      </c>
    </row>
    <row r="92" spans="1:13">
      <c r="A92" s="78">
        <v>1996</v>
      </c>
      <c r="B92" s="457">
        <f>avgfiinc!Y85</f>
        <v>576873.43678884348</v>
      </c>
      <c r="C92" s="345">
        <f>avgfiinc!Z85</f>
        <v>635470.52567084692</v>
      </c>
      <c r="D92" s="560">
        <f>avgfiinc!AA85</f>
        <v>580009.13652853423</v>
      </c>
      <c r="E92" s="560">
        <f>avgfiinc!AB85</f>
        <v>831364.80717808276</v>
      </c>
      <c r="F92" s="560">
        <f>avgfiinc!AC85</f>
        <v>401082.78916559508</v>
      </c>
      <c r="G92" s="73">
        <f>avgfiinc!AD85</f>
        <v>924848.11413996201</v>
      </c>
      <c r="H92" s="569">
        <f>B92*0.01/'TD5'!B92</f>
        <v>0.15672026574611667</v>
      </c>
      <c r="I92" s="580">
        <f>C92*0.01/'TD5'!B92</f>
        <v>0.17263944447040561</v>
      </c>
      <c r="J92" s="587">
        <f>D92*0.01/'TD5'!C92</f>
        <v>0.14510492980480194</v>
      </c>
      <c r="K92" s="580">
        <f>E92*0.01/'TD5'!D92</f>
        <v>0.17379167675971982</v>
      </c>
      <c r="L92" s="587">
        <f>F92*0.01/'TD5'!E92</f>
        <v>0.15085993707180023</v>
      </c>
      <c r="M92" s="588">
        <f>G92*0.01/'TD5'!F92</f>
        <v>0.16816863417625424</v>
      </c>
    </row>
    <row r="93" spans="1:13">
      <c r="A93" s="78">
        <v>1997</v>
      </c>
      <c r="B93" s="457">
        <f>avgfiinc!Y86</f>
        <v>662600.18473445892</v>
      </c>
      <c r="C93" s="345">
        <f>avgfiinc!Z86</f>
        <v>721644.19859365036</v>
      </c>
      <c r="D93" s="560">
        <f>avgfiinc!AA86</f>
        <v>665904.36524950981</v>
      </c>
      <c r="E93" s="560">
        <f>avgfiinc!AB86</f>
        <v>941427.46948044922</v>
      </c>
      <c r="F93" s="560">
        <f>avgfiinc!AC86</f>
        <v>467708.5041154396</v>
      </c>
      <c r="G93" s="73">
        <f>avgfiinc!AD86</f>
        <v>1056433.1067829563</v>
      </c>
      <c r="H93" s="569">
        <f>B93*0.01/'TD5'!B93</f>
        <v>0.16976135969161987</v>
      </c>
      <c r="I93" s="580">
        <f>C93*0.01/'TD5'!B93</f>
        <v>0.18488872051239014</v>
      </c>
      <c r="J93" s="587">
        <f>D93*0.01/'TD5'!C93</f>
        <v>0.15776425600051883</v>
      </c>
      <c r="K93" s="580">
        <f>E93*0.01/'TD5'!D93</f>
        <v>0.18671065568923953</v>
      </c>
      <c r="L93" s="587">
        <f>F93*0.01/'TD5'!E93</f>
        <v>0.16406522691249847</v>
      </c>
      <c r="M93" s="588">
        <f>G93*0.01/'TD5'!F93</f>
        <v>0.18127031624317172</v>
      </c>
    </row>
    <row r="94" spans="1:13">
      <c r="A94" s="78">
        <v>1998</v>
      </c>
      <c r="B94" s="457">
        <f>avgfiinc!Y87</f>
        <v>749653.41592701932</v>
      </c>
      <c r="C94" s="345">
        <f>avgfiinc!Z87</f>
        <v>811082.57599019411</v>
      </c>
      <c r="D94" s="560">
        <f>avgfiinc!AA87</f>
        <v>750922.97982736747</v>
      </c>
      <c r="E94" s="560">
        <f>avgfiinc!AB87</f>
        <v>1056038.8295827801</v>
      </c>
      <c r="F94" s="560">
        <f>avgfiinc!AC87</f>
        <v>533853.6976291039</v>
      </c>
      <c r="G94" s="73">
        <f>avgfiinc!AD87</f>
        <v>1188321.9730244745</v>
      </c>
      <c r="H94" s="569">
        <f>B94*0.01/'TD5'!B94</f>
        <v>0.18086571991443634</v>
      </c>
      <c r="I94" s="580">
        <f>C94*0.01/'TD5'!B94</f>
        <v>0.19568647444248199</v>
      </c>
      <c r="J94" s="587">
        <f>D94*0.01/'TD5'!C94</f>
        <v>0.16826158761978152</v>
      </c>
      <c r="K94" s="580">
        <f>E94*0.01/'TD5'!D94</f>
        <v>0.19783215224742887</v>
      </c>
      <c r="L94" s="587">
        <f>F94*0.01/'TD5'!E94</f>
        <v>0.17553867399692541</v>
      </c>
      <c r="M94" s="588">
        <f>G94*0.01/'TD5'!F94</f>
        <v>0.19216290116310117</v>
      </c>
    </row>
    <row r="95" spans="1:13">
      <c r="A95" s="83">
        <v>1999</v>
      </c>
      <c r="B95" s="458">
        <f>avgfiinc!Y88</f>
        <v>831054.99018987769</v>
      </c>
      <c r="C95" s="346">
        <f>avgfiinc!Z88</f>
        <v>897038.72322412673</v>
      </c>
      <c r="D95" s="562">
        <f>avgfiinc!AA88</f>
        <v>841678.48033599788</v>
      </c>
      <c r="E95" s="562">
        <f>avgfiinc!AB88</f>
        <v>1182126.9406547085</v>
      </c>
      <c r="F95" s="562">
        <f>avgfiinc!AC88</f>
        <v>579159.3762216653</v>
      </c>
      <c r="G95" s="79">
        <f>avgfiinc!AD88</f>
        <v>1316255.9786064527</v>
      </c>
      <c r="H95" s="572">
        <f>B95*0.01/'TD5'!B95</f>
        <v>0.19109807908535004</v>
      </c>
      <c r="I95" s="583">
        <f>C95*0.01/'TD5'!B95</f>
        <v>0.20627079904079437</v>
      </c>
      <c r="J95" s="589">
        <f>D95*0.01/'TD5'!C95</f>
        <v>0.17975412309169769</v>
      </c>
      <c r="K95" s="583">
        <f>E95*0.01/'TD5'!D95</f>
        <v>0.20943477749824524</v>
      </c>
      <c r="L95" s="589">
        <f>F95*0.01/'TD5'!E95</f>
        <v>0.18341775238513944</v>
      </c>
      <c r="M95" s="590">
        <f>G95*0.01/'TD5'!F95</f>
        <v>0.20252849161624908</v>
      </c>
    </row>
    <row r="96" spans="1:13">
      <c r="A96" s="88">
        <v>2000</v>
      </c>
      <c r="B96" s="459">
        <f>avgfiinc!Y89</f>
        <v>929973.93052352604</v>
      </c>
      <c r="C96" s="347">
        <f>avgfiinc!Z89</f>
        <v>998366.23424187745</v>
      </c>
      <c r="D96" s="564">
        <f>avgfiinc!AA89</f>
        <v>947854.02731721278</v>
      </c>
      <c r="E96" s="564">
        <f>avgfiinc!AB89</f>
        <v>1320192.7243771383</v>
      </c>
      <c r="F96" s="564">
        <f>avgfiinc!AC89</f>
        <v>644809.48134594341</v>
      </c>
      <c r="G96" s="85">
        <f>avgfiinc!AD89</f>
        <v>1463457.9045555233</v>
      </c>
      <c r="H96" s="573">
        <f>B96*0.01/'TD5'!B96</f>
        <v>0.20446528494358063</v>
      </c>
      <c r="I96" s="584">
        <f>C96*0.01/'TD5'!B96</f>
        <v>0.21950210630893704</v>
      </c>
      <c r="J96" s="591">
        <f>D96*0.01/'TD5'!C96</f>
        <v>0.19385775923728946</v>
      </c>
      <c r="K96" s="584">
        <f>E96*0.01/'TD5'!D96</f>
        <v>0.22470830380916595</v>
      </c>
      <c r="L96" s="591">
        <f>F96*0.01/'TD5'!E96</f>
        <v>0.19388385117053986</v>
      </c>
      <c r="M96" s="592">
        <f>G96*0.01/'TD5'!F96</f>
        <v>0.21610258519649503</v>
      </c>
    </row>
    <row r="97" spans="1:13">
      <c r="A97" s="78">
        <v>2001</v>
      </c>
      <c r="B97" s="457">
        <f>avgfiinc!Y90</f>
        <v>735021.41790390201</v>
      </c>
      <c r="C97" s="345">
        <f>avgfiinc!Z90</f>
        <v>806478.88153373857</v>
      </c>
      <c r="D97" s="560">
        <f>avgfiinc!AA90</f>
        <v>743074.84728477348</v>
      </c>
      <c r="E97" s="560">
        <f>avgfiinc!AB90</f>
        <v>1070788.3931136262</v>
      </c>
      <c r="F97" s="560">
        <f>avgfiinc!AC90</f>
        <v>505891.8473728954</v>
      </c>
      <c r="G97" s="73">
        <f>avgfiinc!AD90</f>
        <v>1159091.5768795675</v>
      </c>
      <c r="H97" s="569">
        <f>B97*0.01/'TD5'!B97</f>
        <v>0.17242380976676938</v>
      </c>
      <c r="I97" s="580">
        <f>C97*0.01/'TD5'!B97</f>
        <v>0.18918654322624207</v>
      </c>
      <c r="J97" s="587">
        <f>D97*0.01/'TD5'!C97</f>
        <v>0.16118735074996951</v>
      </c>
      <c r="K97" s="580">
        <f>E97*0.01/'TD5'!D97</f>
        <v>0.19506277143955233</v>
      </c>
      <c r="L97" s="587">
        <f>F97*0.01/'TD5'!E97</f>
        <v>0.16157476603984833</v>
      </c>
      <c r="M97" s="588">
        <f>G97*0.01/'TD5'!F97</f>
        <v>0.18397860229015348</v>
      </c>
    </row>
    <row r="98" spans="1:13">
      <c r="A98" s="78">
        <v>2002</v>
      </c>
      <c r="B98" s="457">
        <f>avgfiinc!Y91</f>
        <v>646488.09319359576</v>
      </c>
      <c r="C98" s="345">
        <f>avgfiinc!Z91</f>
        <v>715937.05393940804</v>
      </c>
      <c r="D98" s="560">
        <f>avgfiinc!AA91</f>
        <v>651253.83298769139</v>
      </c>
      <c r="E98" s="560">
        <f>avgfiinc!AB91</f>
        <v>951665.01162754011</v>
      </c>
      <c r="F98" s="560">
        <f>avgfiinc!AC91</f>
        <v>447053.27195461671</v>
      </c>
      <c r="G98" s="73">
        <f>avgfiinc!AD91</f>
        <v>1019839.9476743031</v>
      </c>
      <c r="H98" s="569">
        <f>B98*0.01/'TD5'!B98</f>
        <v>0.15923586487770081</v>
      </c>
      <c r="I98" s="580">
        <f>C98*0.01/'TD5'!B98</f>
        <v>0.17634177207946777</v>
      </c>
      <c r="J98" s="587">
        <f>D98*0.01/'TD5'!C98</f>
        <v>0.14777274429798123</v>
      </c>
      <c r="K98" s="580">
        <f>E98*0.01/'TD5'!D98</f>
        <v>0.18287543952465057</v>
      </c>
      <c r="L98" s="587">
        <f>F98*0.01/'TD5'!E98</f>
        <v>0.14851902425289157</v>
      </c>
      <c r="M98" s="588">
        <f>G98*0.01/'TD5'!F98</f>
        <v>0.17105935513973233</v>
      </c>
    </row>
    <row r="99" spans="1:13">
      <c r="A99" s="78">
        <v>2003</v>
      </c>
      <c r="B99" s="457">
        <f>avgfiinc!Y92</f>
        <v>671667.96854461695</v>
      </c>
      <c r="C99" s="345">
        <f>avgfiinc!Z92</f>
        <v>739802.40965028212</v>
      </c>
      <c r="D99" s="560">
        <f>avgfiinc!AA92</f>
        <v>673701.65441239474</v>
      </c>
      <c r="E99" s="560">
        <f>avgfiinc!AB92</f>
        <v>973886.45772086177</v>
      </c>
      <c r="F99" s="560">
        <f>avgfiinc!AC92</f>
        <v>472923.09839453438</v>
      </c>
      <c r="G99" s="73">
        <f>avgfiinc!AD92</f>
        <v>1055791.8640830298</v>
      </c>
      <c r="H99" s="569">
        <f>B99*0.01/'TD5'!B99</f>
        <v>0.16576479375362396</v>
      </c>
      <c r="I99" s="580">
        <f>C99*0.01/'TD5'!B99</f>
        <v>0.18258008360862735</v>
      </c>
      <c r="J99" s="587">
        <f>D99*0.01/'TD5'!C99</f>
        <v>0.15339161455631256</v>
      </c>
      <c r="K99" s="580">
        <f>E99*0.01/'TD5'!D99</f>
        <v>0.18898287415504458</v>
      </c>
      <c r="L99" s="587">
        <f>F99*0.01/'TD5'!E99</f>
        <v>0.15578199923038485</v>
      </c>
      <c r="M99" s="588">
        <f>G99*0.01/'TD5'!F99</f>
        <v>0.17792288959026331</v>
      </c>
    </row>
    <row r="100" spans="1:13">
      <c r="A100" s="78">
        <v>2004</v>
      </c>
      <c r="B100" s="457">
        <f>avgfiinc!Y93</f>
        <v>801498.43367323244</v>
      </c>
      <c r="C100" s="345">
        <f>avgfiinc!Z93</f>
        <v>869529.17909010954</v>
      </c>
      <c r="D100" s="560">
        <f>avgfiinc!AA93</f>
        <v>795247.76520147035</v>
      </c>
      <c r="E100" s="560">
        <f>avgfiinc!AB93</f>
        <v>1141640.0760515062</v>
      </c>
      <c r="F100" s="560">
        <f>avgfiinc!AC93</f>
        <v>568706.05791113025</v>
      </c>
      <c r="G100" s="73">
        <f>avgfiinc!AD93</f>
        <v>1247936.8140948145</v>
      </c>
      <c r="H100" s="569">
        <f>B100*0.01/'TD5'!B100</f>
        <v>0.18767456710338595</v>
      </c>
      <c r="I100" s="580">
        <f>C100*0.01/'TD5'!B100</f>
        <v>0.20360428094863894</v>
      </c>
      <c r="J100" s="587">
        <f>D100*0.01/'TD5'!C100</f>
        <v>0.17317645251750946</v>
      </c>
      <c r="K100" s="580">
        <f>E100*0.01/'TD5'!D100</f>
        <v>0.21056894958019257</v>
      </c>
      <c r="L100" s="587">
        <f>F100*0.01/'TD5'!E100</f>
        <v>0.17711824178695681</v>
      </c>
      <c r="M100" s="588">
        <f>G100*0.01/'TD5'!F100</f>
        <v>0.20015271008014679</v>
      </c>
    </row>
    <row r="101" spans="1:13">
      <c r="A101" s="78">
        <v>2005</v>
      </c>
      <c r="B101" s="457">
        <f>avgfiinc!Y94</f>
        <v>938323.21949518798</v>
      </c>
      <c r="C101" s="345">
        <f>avgfiinc!Z94</f>
        <v>1005318.8965065372</v>
      </c>
      <c r="D101" s="560">
        <f>avgfiinc!AA94</f>
        <v>925000.67659257888</v>
      </c>
      <c r="E101" s="560">
        <f>avgfiinc!AB94</f>
        <v>1315803.583587134</v>
      </c>
      <c r="F101" s="560">
        <f>avgfiinc!AC94</f>
        <v>670837.90115981863</v>
      </c>
      <c r="G101" s="73">
        <f>avgfiinc!AD94</f>
        <v>1452004.8040645223</v>
      </c>
      <c r="H101" s="569">
        <f>B101*0.01/'TD5'!B101</f>
        <v>0.20921710133552551</v>
      </c>
      <c r="I101" s="580">
        <f>C101*0.01/'TD5'!B101</f>
        <v>0.22415506839752197</v>
      </c>
      <c r="J101" s="587">
        <f>D101*0.01/'TD5'!C101</f>
        <v>0.1933380663394928</v>
      </c>
      <c r="K101" s="580">
        <f>E101*0.01/'TD5'!D101</f>
        <v>0.23149022459983826</v>
      </c>
      <c r="L101" s="587">
        <f>F101*0.01/'TD5'!E101</f>
        <v>0.19841530919075012</v>
      </c>
      <c r="M101" s="588">
        <f>G101*0.01/'TD5'!F101</f>
        <v>0.2221393287181854</v>
      </c>
    </row>
    <row r="102" spans="1:13">
      <c r="A102" s="78">
        <v>2006</v>
      </c>
      <c r="B102" s="457">
        <f>avgfiinc!Y95</f>
        <v>1010037.1600644325</v>
      </c>
      <c r="C102" s="345">
        <f>avgfiinc!Z95</f>
        <v>1076934.095470883</v>
      </c>
      <c r="D102" s="560">
        <f>avgfiinc!AA95</f>
        <v>987177.7088127085</v>
      </c>
      <c r="E102" s="560">
        <f>avgfiinc!AB95</f>
        <v>1399862.2533776001</v>
      </c>
      <c r="F102" s="560">
        <f>avgfiinc!AC95</f>
        <v>729268.18610648124</v>
      </c>
      <c r="G102" s="73">
        <f>avgfiinc!AD95</f>
        <v>1554759.2021577</v>
      </c>
      <c r="H102" s="569">
        <f>B102*0.01/'TD5'!B102</f>
        <v>0.21774314343929288</v>
      </c>
      <c r="I102" s="580">
        <f>C102*0.01/'TD5'!B102</f>
        <v>0.23216474056243894</v>
      </c>
      <c r="J102" s="587">
        <f>D102*0.01/'TD5'!C102</f>
        <v>0.200977012515068</v>
      </c>
      <c r="K102" s="580">
        <f>E102*0.01/'TD5'!D102</f>
        <v>0.23902766406536097</v>
      </c>
      <c r="L102" s="587">
        <f>F102*0.01/'TD5'!E102</f>
        <v>0.20731543004512787</v>
      </c>
      <c r="M102" s="588">
        <f>G102*0.01/'TD5'!F102</f>
        <v>0.2310030460357666</v>
      </c>
    </row>
    <row r="103" spans="1:13">
      <c r="A103" s="78">
        <v>2007</v>
      </c>
      <c r="B103" s="457">
        <f>avgfiinc!Y96</f>
        <v>1080571.9945675514</v>
      </c>
      <c r="C103" s="345">
        <f>avgfiinc!Z96</f>
        <v>1149859.367539275</v>
      </c>
      <c r="D103" s="560">
        <f>avgfiinc!AA96</f>
        <v>1047018.2782348149</v>
      </c>
      <c r="E103" s="560">
        <f>avgfiinc!AB96</f>
        <v>1490190.8382645133</v>
      </c>
      <c r="F103" s="560">
        <f>avgfiinc!AC96</f>
        <v>783686.09258216503</v>
      </c>
      <c r="G103" s="73">
        <f>avgfiinc!AD96</f>
        <v>1662763.5316686735</v>
      </c>
      <c r="H103" s="569">
        <f>B103*0.01/'TD5'!B103</f>
        <v>0.22559401392936707</v>
      </c>
      <c r="I103" s="580">
        <f>C103*0.01/'TD5'!B103</f>
        <v>0.2400593310594559</v>
      </c>
      <c r="J103" s="587">
        <f>D103*0.01/'TD5'!C103</f>
        <v>0.20862589776515958</v>
      </c>
      <c r="K103" s="580">
        <f>E103*0.01/'TD5'!D103</f>
        <v>0.247924730181694</v>
      </c>
      <c r="L103" s="587">
        <f>F103*0.01/'TD5'!E103</f>
        <v>0.21413014829158783</v>
      </c>
      <c r="M103" s="588">
        <f>G103*0.01/'TD5'!F103</f>
        <v>0.23880307376384732</v>
      </c>
    </row>
    <row r="104" spans="1:13">
      <c r="A104" s="78">
        <v>2008</v>
      </c>
      <c r="B104" s="457">
        <f>avgfiinc!Y97</f>
        <v>885418.42518847517</v>
      </c>
      <c r="C104" s="345">
        <f>avgfiinc!Z97</f>
        <v>960554.04988344212</v>
      </c>
      <c r="D104" s="560">
        <f>avgfiinc!AA97</f>
        <v>872708.46288964537</v>
      </c>
      <c r="E104" s="560">
        <f>avgfiinc!AB97</f>
        <v>1272867.9643392744</v>
      </c>
      <c r="F104" s="560">
        <f>avgfiinc!AC97</f>
        <v>614808.71147980145</v>
      </c>
      <c r="G104" s="73">
        <f>avgfiinc!AD97</f>
        <v>1365024.5899387577</v>
      </c>
      <c r="H104" s="569">
        <f>B104*0.01/'TD5'!B104</f>
        <v>0.19919246435165405</v>
      </c>
      <c r="I104" s="580">
        <f>C104*0.01/'TD5'!B104</f>
        <v>0.21609571576118469</v>
      </c>
      <c r="J104" s="587">
        <f>D104*0.01/'TD5'!C104</f>
        <v>0.18446497619152066</v>
      </c>
      <c r="K104" s="580">
        <f>E104*0.01/'TD5'!D104</f>
        <v>0.2264343053102493</v>
      </c>
      <c r="L104" s="587">
        <f>F104*0.01/'TD5'!E104</f>
        <v>0.18332578241825101</v>
      </c>
      <c r="M104" s="588">
        <f>G104*0.01/'TD5'!F104</f>
        <v>0.21263806521892548</v>
      </c>
    </row>
    <row r="105" spans="1:13">
      <c r="A105" s="83">
        <v>2009</v>
      </c>
      <c r="B105" s="460">
        <f>avgfiinc!Y98</f>
        <v>685460.61290914344</v>
      </c>
      <c r="C105" s="348">
        <f>avgfiinc!Z98</f>
        <v>757142.2840307625</v>
      </c>
      <c r="D105" s="562">
        <f>avgfiinc!AA98</f>
        <v>683241.04988911794</v>
      </c>
      <c r="E105" s="562">
        <f>avgfiinc!AB98</f>
        <v>1004989.6771622971</v>
      </c>
      <c r="F105" s="562">
        <f>avgfiinc!AC98</f>
        <v>476656.40476082847</v>
      </c>
      <c r="G105" s="79">
        <f>avgfiinc!AD98</f>
        <v>1068903.9264685037</v>
      </c>
      <c r="H105" s="572">
        <f>B105*0.01/'TD5'!B105</f>
        <v>0.17169447243213654</v>
      </c>
      <c r="I105" s="583">
        <f>C105*0.01/'TD5'!B105</f>
        <v>0.18964932858943934</v>
      </c>
      <c r="J105" s="593">
        <f>D105*0.01/'TD5'!C105</f>
        <v>0.15901419520378113</v>
      </c>
      <c r="K105" s="594">
        <f>E105*0.01/'TD5'!D105</f>
        <v>0.20172071456909177</v>
      </c>
      <c r="L105" s="589">
        <f>F105*0.01/'TD5'!E105</f>
        <v>0.155095100402832</v>
      </c>
      <c r="M105" s="590">
        <f>G105*0.01/'TD5'!F105</f>
        <v>0.18476948142051694</v>
      </c>
    </row>
    <row r="106" spans="1:13">
      <c r="A106" s="78">
        <v>2010</v>
      </c>
      <c r="B106" s="461">
        <f>avgfiinc!Y99</f>
        <v>775378.80198064272</v>
      </c>
      <c r="C106" s="349">
        <f>avgfiinc!Z99</f>
        <v>847472.15283101518</v>
      </c>
      <c r="D106" s="560">
        <f>avgfiinc!AA99</f>
        <v>769837.31449015706</v>
      </c>
      <c r="E106" s="560">
        <f>avgfiinc!AB99</f>
        <v>1114868.3309685863</v>
      </c>
      <c r="F106" s="560">
        <f>avgfiinc!AC99</f>
        <v>547964.300656999</v>
      </c>
      <c r="G106" s="73">
        <f>avgfiinc!AD99</f>
        <v>1197576.7393197988</v>
      </c>
      <c r="H106" s="569">
        <f>B106*0.01/'TD5'!B106</f>
        <v>0.18883678317070005</v>
      </c>
      <c r="I106" s="580">
        <f>C106*0.01/'TD5'!B106</f>
        <v>0.20639449357986447</v>
      </c>
      <c r="J106" s="595">
        <f>D106*0.01/'TD5'!C106</f>
        <v>0.17568419873714444</v>
      </c>
      <c r="K106" s="596">
        <f>E106*0.01/'TD5'!D106</f>
        <v>0.21847744286060333</v>
      </c>
      <c r="L106" s="587">
        <f>F106*0.01/'TD5'!E106</f>
        <v>0.17266888916492465</v>
      </c>
      <c r="M106" s="588">
        <f>G106*0.01/'TD5'!F106</f>
        <v>0.20243123173713684</v>
      </c>
    </row>
    <row r="107" spans="1:13">
      <c r="A107" s="78">
        <v>2011</v>
      </c>
      <c r="B107" s="461">
        <f>avgfiinc!Y100</f>
        <v>769543.02888566582</v>
      </c>
      <c r="C107" s="349">
        <f>avgfiinc!Z100</f>
        <v>843990.18996172538</v>
      </c>
      <c r="D107" s="560">
        <f>avgfiinc!AA100</f>
        <v>759176.1338031831</v>
      </c>
      <c r="E107" s="560">
        <f>avgfiinc!AB100</f>
        <v>1109317.465837952</v>
      </c>
      <c r="F107" s="560">
        <f>avgfiinc!AC100</f>
        <v>545874.10444424103</v>
      </c>
      <c r="G107" s="73">
        <f>avgfiinc!AD100</f>
        <v>1187869.2085875699</v>
      </c>
      <c r="H107" s="569">
        <f>B107*0.01/'TD5'!B107</f>
        <v>0.18647068738937375</v>
      </c>
      <c r="I107" s="580">
        <f>C107*0.01/'TD5'!B107</f>
        <v>0.20451024174690247</v>
      </c>
      <c r="J107" s="595">
        <f>D107*0.01/'TD5'!C107</f>
        <v>0.17292650043964386</v>
      </c>
      <c r="K107" s="596">
        <f>E107*0.01/'TD5'!D107</f>
        <v>0.21463935077190402</v>
      </c>
      <c r="L107" s="587">
        <f>F107*0.01/'TD5'!E107</f>
        <v>0.17273682355880737</v>
      </c>
      <c r="M107" s="588">
        <f>G107*0.01/'TD5'!F107</f>
        <v>0.20061212778091428</v>
      </c>
    </row>
    <row r="108" spans="1:13">
      <c r="A108" s="78">
        <v>2012</v>
      </c>
      <c r="B108" s="461">
        <f>avgfiinc!Y101</f>
        <v>953562.59982986108</v>
      </c>
      <c r="C108" s="349">
        <f>avgfiinc!Z101</f>
        <v>1026559.7685472252</v>
      </c>
      <c r="D108" s="560">
        <f>avgfiinc!AA101</f>
        <v>921299.81595535309</v>
      </c>
      <c r="E108" s="560">
        <f>avgfiinc!AB101</f>
        <v>1339538.452853675</v>
      </c>
      <c r="F108" s="560">
        <f>avgfiinc!AC101</f>
        <v>685863.81262643519</v>
      </c>
      <c r="G108" s="73">
        <f>avgfiinc!AD101</f>
        <v>1453535.420083639</v>
      </c>
      <c r="H108" s="569">
        <f>B108*0.01/'TD5'!B108</f>
        <v>0.21833384037017817</v>
      </c>
      <c r="I108" s="580">
        <f>C108*0.01/'TD5'!B108</f>
        <v>0.23504774272441861</v>
      </c>
      <c r="J108" s="595">
        <f>D108*0.01/'TD5'!C108</f>
        <v>0.19993835687637329</v>
      </c>
      <c r="K108" s="596">
        <f>E108*0.01/'TD5'!D108</f>
        <v>0.24441498517990112</v>
      </c>
      <c r="L108" s="587">
        <f>F108*0.01/'TD5'!E108</f>
        <v>0.20549531280994418</v>
      </c>
      <c r="M108" s="588">
        <f>G108*0.01/'TD5'!F108</f>
        <v>0.23300531506538388</v>
      </c>
    </row>
    <row r="109" spans="1:13">
      <c r="A109" s="78">
        <v>2013</v>
      </c>
      <c r="B109" s="461">
        <f>avgfiinc!Y102</f>
        <v>803733.89601549541</v>
      </c>
      <c r="C109" s="349">
        <f>avgfiinc!Z102</f>
        <v>877703.79794671095</v>
      </c>
      <c r="D109" s="560">
        <f>avgfiinc!AA102</f>
        <v>788345.46449044615</v>
      </c>
      <c r="E109" s="560">
        <f>avgfiinc!AB102</f>
        <v>1147288.7237487377</v>
      </c>
      <c r="F109" s="560">
        <f>avgfiinc!AC102</f>
        <v>579575.55187453772</v>
      </c>
      <c r="G109" s="73">
        <f>avgfiinc!AD102</f>
        <v>1231483.6991309247</v>
      </c>
      <c r="H109" s="569">
        <f>B109*0.01/'TD5'!B109</f>
        <v>0.18961505591869354</v>
      </c>
      <c r="I109" s="580">
        <f>C109*0.01/'TD5'!B109</f>
        <v>0.20706586539745328</v>
      </c>
      <c r="J109" s="595">
        <f>D109*0.01/'TD5'!C109</f>
        <v>0.17521210014820102</v>
      </c>
      <c r="K109" s="596">
        <f>E109*0.01/'TD5'!D109</f>
        <v>0.21593075990676877</v>
      </c>
      <c r="L109" s="587">
        <f>F109*0.01/'TD5'!E109</f>
        <v>0.1786066144704819</v>
      </c>
      <c r="M109" s="588">
        <f>G109*0.01/'TD5'!F109</f>
        <v>0.20445489883422852</v>
      </c>
    </row>
    <row r="110" spans="1:13">
      <c r="A110" s="78">
        <v>2014</v>
      </c>
      <c r="B110" s="461">
        <f>avgfiinc!Y103</f>
        <v>905817.70864134526</v>
      </c>
      <c r="C110" s="349">
        <f>avgfiinc!Z103</f>
        <v>981038.92424369568</v>
      </c>
      <c r="D110" s="560">
        <f>avgfiinc!AA103</f>
        <v>884884.19592567498</v>
      </c>
      <c r="E110" s="560">
        <f>avgfiinc!AB103</f>
        <v>1278007.9305576046</v>
      </c>
      <c r="F110" s="560">
        <f>avgfiinc!AC103</f>
        <v>656182.76640630234</v>
      </c>
      <c r="G110" s="73">
        <f>avgfiinc!AD103</f>
        <v>1381206.9095302632</v>
      </c>
      <c r="H110" s="569">
        <f>B110*0.01/'TD5'!B110</f>
        <v>0.20403286814689636</v>
      </c>
      <c r="I110" s="580">
        <f>C110*0.01/'TD5'!B110</f>
        <v>0.22097623348236084</v>
      </c>
      <c r="J110" s="595">
        <f>D110*0.01/'TD5'!C110</f>
        <v>0.18811860680580136</v>
      </c>
      <c r="K110" s="596">
        <f>E110*0.01/'TD5'!D110</f>
        <v>0.22963610291481018</v>
      </c>
      <c r="L110" s="587">
        <f>F110*0.01/'TD5'!E110</f>
        <v>0.19292002916336065</v>
      </c>
      <c r="M110" s="588">
        <f>G110*0.01/'TD5'!F110</f>
        <v>0.21958330273628235</v>
      </c>
    </row>
    <row r="111" spans="1:13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3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H141"/>
  <sheetViews>
    <sheetView workbookViewId="0">
      <pane xSplit="1" ySplit="8" topLeftCell="B110" activePane="bottomRight" state="frozen"/>
      <selection activeCell="D32" sqref="D32"/>
      <selection pane="topRight" activeCell="D32" sqref="D32"/>
      <selection pane="bottomLeft" activeCell="D32" sqref="D32"/>
      <selection pane="bottomRight" activeCell="BD9" sqref="BD9:BD135"/>
    </sheetView>
  </sheetViews>
  <sheetFormatPr baseColWidth="10" defaultColWidth="10.83203125" defaultRowHeight="15.05"/>
  <cols>
    <col min="1" max="1" width="10.83203125" style="59"/>
    <col min="2" max="4" width="11.1640625" style="59" customWidth="1"/>
    <col min="5" max="45" width="11.1640625" style="59" hidden="1" customWidth="1"/>
    <col min="46" max="49" width="12.83203125" style="59" hidden="1" customWidth="1"/>
    <col min="50" max="56" width="12.83203125" style="59" customWidth="1"/>
    <col min="57" max="59" width="12.83203125" style="59" hidden="1" customWidth="1"/>
    <col min="60" max="60" width="12.83203125" style="59" customWidth="1"/>
    <col min="61" max="16384" width="10.83203125" style="59"/>
  </cols>
  <sheetData>
    <row r="1" spans="1:60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0">
      <c r="I2" s="109"/>
    </row>
    <row r="3" spans="1:60" ht="15.55" thickBot="1"/>
    <row r="4" spans="1:60" ht="25" customHeight="1" thickTop="1">
      <c r="A4" s="1428" t="s">
        <v>131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0">
      <c r="A5" s="107"/>
      <c r="B5" s="48"/>
      <c r="C5" s="48"/>
      <c r="D5" s="48"/>
      <c r="E5" s="48"/>
      <c r="F5" s="48"/>
      <c r="G5" s="48"/>
      <c r="H5" s="48"/>
      <c r="I5" s="48"/>
      <c r="J5" s="48"/>
      <c r="K5" s="51"/>
      <c r="L5" s="51"/>
      <c r="M5" s="48"/>
      <c r="N5" s="4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0" ht="30.95" customHeight="1" thickBot="1">
      <c r="A6" s="107"/>
      <c r="B6" s="1434" t="s">
        <v>1070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0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</row>
    <row r="8" spans="1:60" s="98" customFormat="1" ht="30.95" customHeight="1">
      <c r="A8" s="506"/>
      <c r="B8" s="379">
        <v>1962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</row>
    <row r="9" spans="1:60" s="98" customFormat="1" ht="15.05" customHeight="1">
      <c r="A9" s="507">
        <v>0</v>
      </c>
      <c r="B9" s="385">
        <v>-353.62691396263523</v>
      </c>
      <c r="C9" s="385">
        <f>(B9+D9)/2</f>
        <v>-385.00360767115814</v>
      </c>
      <c r="D9" s="385">
        <v>-416.38030137968104</v>
      </c>
      <c r="E9" s="385">
        <f>(D9+F9)/2</f>
        <v>-318.49519654311007</v>
      </c>
      <c r="F9" s="385">
        <v>-220.61009170653904</v>
      </c>
      <c r="G9" s="385">
        <v>-214.29927350190889</v>
      </c>
      <c r="H9" s="403">
        <v>-129.12254609101515</v>
      </c>
      <c r="I9" s="393">
        <v>-279.67957842592119</v>
      </c>
      <c r="J9" s="385">
        <v>-223.07943381011805</v>
      </c>
      <c r="K9" s="385">
        <v>-252.78239674707598</v>
      </c>
      <c r="L9" s="385">
        <v>-382.78236877134594</v>
      </c>
      <c r="M9" s="385">
        <v>-413.48592460350409</v>
      </c>
      <c r="N9" s="385">
        <v>-811.92067502292878</v>
      </c>
      <c r="O9" s="405">
        <v>-679.4790824561403</v>
      </c>
      <c r="P9" s="405">
        <v>-736.34563481501186</v>
      </c>
      <c r="Q9" s="405">
        <v>-791.53032207058811</v>
      </c>
      <c r="R9" s="405">
        <v>-883.52311574250734</v>
      </c>
      <c r="S9" s="406">
        <v>-909.66604264901366</v>
      </c>
      <c r="T9" s="405">
        <v>-1245.7019810719264</v>
      </c>
      <c r="U9" s="405">
        <v>-1581.5484254893036</v>
      </c>
      <c r="V9" s="405">
        <v>-1745.4470369687745</v>
      </c>
      <c r="W9" s="405">
        <v>-2217.2041114327358</v>
      </c>
      <c r="X9" s="405">
        <v>-2177.7824085044158</v>
      </c>
      <c r="Y9" s="405">
        <v>-2254.8336543044838</v>
      </c>
      <c r="Z9" s="405">
        <v>-2464.2210820015716</v>
      </c>
      <c r="AA9" s="405">
        <v>-3058.7576142218982</v>
      </c>
      <c r="AB9" s="405">
        <v>-3054.904397332582</v>
      </c>
      <c r="AC9" s="406">
        <v>-2744.1125763708228</v>
      </c>
      <c r="AD9" s="405">
        <v>-5010.0683975584807</v>
      </c>
      <c r="AE9" s="405">
        <v>-3766.4841609911969</v>
      </c>
      <c r="AF9" s="405">
        <v>-3633.5318636197103</v>
      </c>
      <c r="AG9" s="405">
        <v>-3089.3953432102444</v>
      </c>
      <c r="AH9" s="405">
        <v>-2894.147766202354</v>
      </c>
      <c r="AI9" s="405">
        <v>-2970.9501631720923</v>
      </c>
      <c r="AJ9" s="405">
        <v>-2585.496724768589</v>
      </c>
      <c r="AK9" s="405">
        <v>-2666.2572462527937</v>
      </c>
      <c r="AL9" s="405">
        <v>-2643.6661139159974</v>
      </c>
      <c r="AM9" s="406">
        <v>-2320.7339794808927</v>
      </c>
      <c r="AN9" s="405">
        <v>-2636.4985452036244</v>
      </c>
      <c r="AO9" s="405">
        <v>-2811.5049162834416</v>
      </c>
      <c r="AP9" s="405">
        <v>-3034.4700857984471</v>
      </c>
      <c r="AQ9" s="405">
        <v>-3185.9990203103994</v>
      </c>
      <c r="AR9" s="405">
        <v>-2958.7776801189411</v>
      </c>
      <c r="AS9" s="405">
        <v>-3450.8712087858758</v>
      </c>
      <c r="AT9" s="405">
        <v>-3644.069009828781</v>
      </c>
      <c r="AU9" s="405">
        <v>-3969.5399844375806</v>
      </c>
      <c r="AV9" s="405">
        <v>-3832.4918387186508</v>
      </c>
      <c r="AW9" s="406">
        <v>-4823.9389005880112</v>
      </c>
      <c r="AX9" s="405">
        <v>-4775.6591966975575</v>
      </c>
      <c r="AY9" s="405">
        <v>-4184.3573408613329</v>
      </c>
      <c r="AZ9" s="405">
        <v>-3881.8834117599995</v>
      </c>
      <c r="BA9" s="405">
        <v>-3502.8673041813895</v>
      </c>
      <c r="BB9" s="405">
        <v>-3657.1994583265041</v>
      </c>
      <c r="BC9" s="405">
        <v>-3751.0832250513386</v>
      </c>
      <c r="BD9" s="405">
        <v>-3946.3187853995737</v>
      </c>
      <c r="BE9" s="405"/>
      <c r="BF9" s="405"/>
      <c r="BG9" s="405"/>
      <c r="BH9" s="407"/>
    </row>
    <row r="10" spans="1:60" s="98" customFormat="1" ht="15.05" customHeight="1">
      <c r="A10" s="508">
        <v>1</v>
      </c>
      <c r="B10" s="343">
        <v>244.81863274336285</v>
      </c>
      <c r="C10" s="343">
        <f t="shared" ref="C10:C73" si="0">(B10+D10)/2</f>
        <v>228.15669449985438</v>
      </c>
      <c r="D10" s="404">
        <v>211.49475625634594</v>
      </c>
      <c r="E10" s="404">
        <f t="shared" ref="E10:E73" si="1">(D10+F10)/2</f>
        <v>228.65871493610186</v>
      </c>
      <c r="F10" s="343">
        <v>245.82267361585778</v>
      </c>
      <c r="G10" s="343">
        <v>183.68509157306477</v>
      </c>
      <c r="H10" s="404">
        <v>193.68381913652274</v>
      </c>
      <c r="I10" s="394">
        <v>190.18211332962642</v>
      </c>
      <c r="J10" s="343">
        <v>148.71962254007869</v>
      </c>
      <c r="K10" s="343">
        <v>156.72508598318709</v>
      </c>
      <c r="L10" s="343">
        <v>111.44296812330325</v>
      </c>
      <c r="M10" s="343">
        <v>119.45148932990119</v>
      </c>
      <c r="N10" s="343">
        <v>59.202549220421886</v>
      </c>
      <c r="O10" s="380">
        <v>58.241064210526311</v>
      </c>
      <c r="P10" s="380">
        <v>40.499009914825656</v>
      </c>
      <c r="Q10" s="380">
        <v>20.829745317647056</v>
      </c>
      <c r="R10" s="380">
        <v>-19.489480494320013</v>
      </c>
      <c r="S10" s="408">
        <v>-12.008792642231203</v>
      </c>
      <c r="T10" s="380">
        <v>-44.095645347678811</v>
      </c>
      <c r="U10" s="380">
        <v>-98.21717928994083</v>
      </c>
      <c r="V10" s="380">
        <v>-277.46916212682964</v>
      </c>
      <c r="W10" s="380">
        <v>-431.6278495617006</v>
      </c>
      <c r="X10" s="380">
        <v>-474.47668940307051</v>
      </c>
      <c r="Y10" s="380">
        <v>-475.48038633412267</v>
      </c>
      <c r="Z10" s="380">
        <v>-571.53362910288547</v>
      </c>
      <c r="AA10" s="380">
        <v>-623.45389366396205</v>
      </c>
      <c r="AB10" s="380">
        <v>-586.05877858324232</v>
      </c>
      <c r="AC10" s="408">
        <v>-657.98884665022456</v>
      </c>
      <c r="AD10" s="380">
        <v>-689.8050429051475</v>
      </c>
      <c r="AE10" s="380">
        <v>-986.25379089000967</v>
      </c>
      <c r="AF10" s="380">
        <v>-1246.6510996519507</v>
      </c>
      <c r="AG10" s="380">
        <v>-1140.1928413341275</v>
      </c>
      <c r="AH10" s="380">
        <v>-1044.7954052919918</v>
      </c>
      <c r="AI10" s="380">
        <v>-1146.6825191190533</v>
      </c>
      <c r="AJ10" s="380">
        <v>-1129.5108372717357</v>
      </c>
      <c r="AK10" s="380">
        <v>-1138.1291603241862</v>
      </c>
      <c r="AL10" s="380">
        <v>-1014.0294385955413</v>
      </c>
      <c r="AM10" s="408">
        <v>-866.95780173746186</v>
      </c>
      <c r="AN10" s="380">
        <v>-757.81324304759914</v>
      </c>
      <c r="AO10" s="380">
        <v>-708.49923890342734</v>
      </c>
      <c r="AP10" s="380">
        <v>-791.42073698794275</v>
      </c>
      <c r="AQ10" s="380">
        <v>-869.52350172308434</v>
      </c>
      <c r="AR10" s="380">
        <v>-825.2462657627118</v>
      </c>
      <c r="AS10" s="380">
        <v>-874.54461163747271</v>
      </c>
      <c r="AT10" s="380">
        <v>-901.39492372596078</v>
      </c>
      <c r="AU10" s="380">
        <v>-876.75267073370355</v>
      </c>
      <c r="AV10" s="380">
        <v>-1134.2376217153128</v>
      </c>
      <c r="AW10" s="408">
        <v>-1987.1538702567789</v>
      </c>
      <c r="AX10" s="380">
        <v>-2260.940102784351</v>
      </c>
      <c r="AY10" s="380">
        <v>-2129.9925282453023</v>
      </c>
      <c r="AZ10" s="380">
        <v>-2002.9101981999997</v>
      </c>
      <c r="BA10" s="380">
        <v>-1453.2826210836276</v>
      </c>
      <c r="BB10" s="380">
        <v>-1676.0386082353962</v>
      </c>
      <c r="BC10" s="380">
        <v>-1756.0531821486072</v>
      </c>
      <c r="BD10" s="380">
        <v>-1997.1637648737501</v>
      </c>
      <c r="BE10" s="380"/>
      <c r="BF10" s="380"/>
      <c r="BG10" s="380"/>
      <c r="BH10" s="409"/>
    </row>
    <row r="11" spans="1:60" s="98" customFormat="1" ht="15.05" customHeight="1">
      <c r="A11" s="508">
        <v>2</v>
      </c>
      <c r="B11" s="343">
        <v>571.24347640117992</v>
      </c>
      <c r="C11" s="343">
        <f t="shared" si="0"/>
        <v>523.55333898897914</v>
      </c>
      <c r="D11" s="404">
        <v>475.86320157677835</v>
      </c>
      <c r="E11" s="404">
        <f t="shared" si="1"/>
        <v>496.36056535890634</v>
      </c>
      <c r="F11" s="343">
        <v>516.85792914103433</v>
      </c>
      <c r="G11" s="343">
        <v>300.01898290267246</v>
      </c>
      <c r="H11" s="404">
        <v>328.67557186803856</v>
      </c>
      <c r="I11" s="394">
        <v>330.02190254258704</v>
      </c>
      <c r="J11" s="343">
        <v>286.81641489872322</v>
      </c>
      <c r="K11" s="343">
        <v>288.17193229166662</v>
      </c>
      <c r="L11" s="343">
        <v>261.64870776775547</v>
      </c>
      <c r="M11" s="343">
        <v>257.28013086440257</v>
      </c>
      <c r="N11" s="343">
        <v>207.20892227147661</v>
      </c>
      <c r="O11" s="380">
        <v>217.4333063859649</v>
      </c>
      <c r="P11" s="380">
        <v>187.76813687782803</v>
      </c>
      <c r="Q11" s="380">
        <v>163.16633832156862</v>
      </c>
      <c r="R11" s="380">
        <v>136.42636346024011</v>
      </c>
      <c r="S11" s="408">
        <v>159.11650250956345</v>
      </c>
      <c r="T11" s="380">
        <v>112.99509120342695</v>
      </c>
      <c r="U11" s="380">
        <v>67.996508739189807</v>
      </c>
      <c r="V11" s="380">
        <v>-52.173688605044887</v>
      </c>
      <c r="W11" s="380">
        <v>-136.30353144053703</v>
      </c>
      <c r="X11" s="380">
        <v>-146.49741101385126</v>
      </c>
      <c r="Y11" s="380">
        <v>-158.49346211137421</v>
      </c>
      <c r="Z11" s="380">
        <v>-229.85591605224744</v>
      </c>
      <c r="AA11" s="380">
        <v>-252.20626766341508</v>
      </c>
      <c r="AB11" s="380">
        <v>-223.90950012316569</v>
      </c>
      <c r="AC11" s="408">
        <v>-302.82441237879652</v>
      </c>
      <c r="AD11" s="380">
        <v>-308.97517546793068</v>
      </c>
      <c r="AE11" s="380">
        <v>-523.45983277466246</v>
      </c>
      <c r="AF11" s="380">
        <v>-716.23315210355986</v>
      </c>
      <c r="AG11" s="380">
        <v>-678.84313674806435</v>
      </c>
      <c r="AH11" s="380">
        <v>-625.58737230446422</v>
      </c>
      <c r="AI11" s="380">
        <v>-694.95910249639587</v>
      </c>
      <c r="AJ11" s="380">
        <v>-721.03020571045033</v>
      </c>
      <c r="AK11" s="380">
        <v>-723.85014596618248</v>
      </c>
      <c r="AL11" s="380">
        <v>-642.56813760337843</v>
      </c>
      <c r="AM11" s="408">
        <v>-495.40445813569249</v>
      </c>
      <c r="AN11" s="380">
        <v>-373.1437831736277</v>
      </c>
      <c r="AO11" s="380">
        <v>-310.67129324932034</v>
      </c>
      <c r="AP11" s="380">
        <v>-383.97027030130556</v>
      </c>
      <c r="AQ11" s="380">
        <v>-459.77914554564336</v>
      </c>
      <c r="AR11" s="380">
        <v>-397.48703709782927</v>
      </c>
      <c r="AS11" s="380">
        <v>-406.58652997180752</v>
      </c>
      <c r="AT11" s="380">
        <v>-478.01245955164586</v>
      </c>
      <c r="AU11" s="380">
        <v>-382.82451325424796</v>
      </c>
      <c r="AV11" s="380">
        <v>-564.75088262860561</v>
      </c>
      <c r="AW11" s="408">
        <v>-860.16377776132651</v>
      </c>
      <c r="AX11" s="380">
        <v>-872.07689678824966</v>
      </c>
      <c r="AY11" s="380">
        <v>-916.56276255176761</v>
      </c>
      <c r="AZ11" s="380">
        <v>-898.54313863999994</v>
      </c>
      <c r="BA11" s="380">
        <v>-541.99404179426767</v>
      </c>
      <c r="BB11" s="380">
        <v>-719.06430423339077</v>
      </c>
      <c r="BC11" s="380">
        <v>-688.12533565361582</v>
      </c>
      <c r="BD11" s="380">
        <v>-879.0934520598131</v>
      </c>
      <c r="BE11" s="380"/>
      <c r="BF11" s="380"/>
      <c r="BG11" s="380"/>
      <c r="BH11" s="409"/>
    </row>
    <row r="12" spans="1:60" s="98" customFormat="1" ht="15.05" customHeight="1">
      <c r="A12" s="508">
        <v>3</v>
      </c>
      <c r="B12" s="343">
        <v>870.46624975417899</v>
      </c>
      <c r="C12" s="343">
        <f t="shared" si="0"/>
        <v>795.43513162617865</v>
      </c>
      <c r="D12" s="404">
        <v>720.4040134981783</v>
      </c>
      <c r="E12" s="404">
        <f t="shared" si="1"/>
        <v>706.87500800222188</v>
      </c>
      <c r="F12" s="343">
        <v>693.34600250626556</v>
      </c>
      <c r="G12" s="343">
        <v>446.96705616112422</v>
      </c>
      <c r="H12" s="404">
        <v>481.27494452105651</v>
      </c>
      <c r="I12" s="394">
        <v>481.04887489258448</v>
      </c>
      <c r="J12" s="343">
        <v>430.22462234808478</v>
      </c>
      <c r="K12" s="343">
        <v>424.6744265350876</v>
      </c>
      <c r="L12" s="343">
        <v>402.1637545319204</v>
      </c>
      <c r="M12" s="343">
        <v>395.10877239890391</v>
      </c>
      <c r="N12" s="343">
        <v>325.61402071232038</v>
      </c>
      <c r="O12" s="380">
        <v>376.62554856140349</v>
      </c>
      <c r="P12" s="380">
        <v>349.76417653713065</v>
      </c>
      <c r="Q12" s="380">
        <v>319.38942820392157</v>
      </c>
      <c r="R12" s="380">
        <v>308.58344116006691</v>
      </c>
      <c r="S12" s="408">
        <v>336.2461939824737</v>
      </c>
      <c r="T12" s="380">
        <v>275.59778342299256</v>
      </c>
      <c r="U12" s="380">
        <v>239.24697519344559</v>
      </c>
      <c r="V12" s="380">
        <v>61.659813805962138</v>
      </c>
      <c r="W12" s="380">
        <v>-2.2717255240089504</v>
      </c>
      <c r="X12" s="380">
        <v>4.37305704518959</v>
      </c>
      <c r="Y12" s="380">
        <v>-2.1132461614849896</v>
      </c>
      <c r="Z12" s="380">
        <v>-47.627802425240461</v>
      </c>
      <c r="AA12" s="380">
        <v>-52.458903673990335</v>
      </c>
      <c r="AB12" s="380">
        <v>-38.94078263011577</v>
      </c>
      <c r="AC12" s="408">
        <v>-89.725751815939716</v>
      </c>
      <c r="AD12" s="380">
        <v>-95.207466859304219</v>
      </c>
      <c r="AE12" s="380">
        <v>-246.13012004636445</v>
      </c>
      <c r="AF12" s="380">
        <v>-418.92882481528972</v>
      </c>
      <c r="AG12" s="380">
        <v>-416.86241164383563</v>
      </c>
      <c r="AH12" s="380">
        <v>-383.73658404242912</v>
      </c>
      <c r="AI12" s="380">
        <v>-440.66724908294196</v>
      </c>
      <c r="AJ12" s="380">
        <v>-459.54071050644586</v>
      </c>
      <c r="AK12" s="380">
        <v>-467.39170850646582</v>
      </c>
      <c r="AL12" s="380">
        <v>-372.95912881874409</v>
      </c>
      <c r="AM12" s="408">
        <v>-227.06037664552574</v>
      </c>
      <c r="AN12" s="380">
        <v>-158.47805462972605</v>
      </c>
      <c r="AO12" s="380">
        <v>-126.51772123275488</v>
      </c>
      <c r="AP12" s="380">
        <v>-158.83662260665517</v>
      </c>
      <c r="AQ12" s="380">
        <v>-208.25290710008551</v>
      </c>
      <c r="AR12" s="380">
        <v>-159.25805128754087</v>
      </c>
      <c r="AS12" s="380">
        <v>-170.05034115173081</v>
      </c>
      <c r="AT12" s="380">
        <v>-230.93588954962632</v>
      </c>
      <c r="AU12" s="380">
        <v>-144.91779681548817</v>
      </c>
      <c r="AV12" s="380">
        <v>-284.15138748609093</v>
      </c>
      <c r="AW12" s="408">
        <v>-493.86274042895212</v>
      </c>
      <c r="AX12" s="380">
        <v>-459.10926576947531</v>
      </c>
      <c r="AY12" s="380">
        <v>-547.45435940592029</v>
      </c>
      <c r="AZ12" s="380">
        <v>-521.19928361999996</v>
      </c>
      <c r="BA12" s="380">
        <v>-183.56110834314879</v>
      </c>
      <c r="BB12" s="380">
        <v>-352.06412521812905</v>
      </c>
      <c r="BC12" s="380">
        <v>-292.31991002959808</v>
      </c>
      <c r="BD12" s="380">
        <v>-434.21242110235914</v>
      </c>
      <c r="BE12" s="380"/>
      <c r="BF12" s="380"/>
      <c r="BG12" s="380"/>
      <c r="BH12" s="409"/>
    </row>
    <row r="13" spans="1:60" s="98" customFormat="1" ht="15.05" customHeight="1">
      <c r="A13" s="508">
        <v>4</v>
      </c>
      <c r="B13" s="343">
        <v>1013.277118854474</v>
      </c>
      <c r="C13" s="343">
        <f t="shared" si="0"/>
        <v>932.93267750643429</v>
      </c>
      <c r="D13" s="343">
        <v>852.58823615839458</v>
      </c>
      <c r="E13" s="343">
        <f t="shared" si="1"/>
        <v>829.69542862829724</v>
      </c>
      <c r="F13" s="343">
        <v>806.80262109819989</v>
      </c>
      <c r="G13" s="343">
        <v>587.79229303380725</v>
      </c>
      <c r="H13" s="343">
        <v>657.35114373607712</v>
      </c>
      <c r="I13" s="394">
        <v>682.41817135924782</v>
      </c>
      <c r="J13" s="343">
        <v>594.87849016031475</v>
      </c>
      <c r="K13" s="343">
        <v>566.23256871345018</v>
      </c>
      <c r="L13" s="343">
        <v>547.524147736229</v>
      </c>
      <c r="M13" s="343">
        <v>542.1259900357054</v>
      </c>
      <c r="N13" s="343">
        <v>465.16288673188626</v>
      </c>
      <c r="O13" s="380">
        <v>566.87969164912272</v>
      </c>
      <c r="P13" s="380">
        <v>559.62268245940902</v>
      </c>
      <c r="Q13" s="380">
        <v>534.63012981960776</v>
      </c>
      <c r="R13" s="380">
        <v>529.46422009569369</v>
      </c>
      <c r="S13" s="408">
        <v>606.44402843267574</v>
      </c>
      <c r="T13" s="380">
        <v>460.24829831639761</v>
      </c>
      <c r="U13" s="380">
        <v>428.12616613563949</v>
      </c>
      <c r="V13" s="380">
        <v>220.5524109213261</v>
      </c>
      <c r="W13" s="380">
        <v>115.85800172445647</v>
      </c>
      <c r="X13" s="380">
        <v>163.98963919460962</v>
      </c>
      <c r="Y13" s="380">
        <v>143.70073898097928</v>
      </c>
      <c r="Z13" s="380">
        <v>49.698576443729173</v>
      </c>
      <c r="AA13" s="380">
        <v>74.65305522837086</v>
      </c>
      <c r="AB13" s="380">
        <v>112.92826962733572</v>
      </c>
      <c r="AC13" s="408">
        <v>71.032886854285607</v>
      </c>
      <c r="AD13" s="380">
        <v>68.261957370821889</v>
      </c>
      <c r="AE13" s="380">
        <v>-46.799389022900286</v>
      </c>
      <c r="AF13" s="380">
        <v>-231.42439112780119</v>
      </c>
      <c r="AG13" s="380">
        <v>-245.50394994044075</v>
      </c>
      <c r="AH13" s="380">
        <v>-204.7670007285231</v>
      </c>
      <c r="AI13" s="380">
        <v>-251.13294840210671</v>
      </c>
      <c r="AJ13" s="380">
        <v>-278.50952151905807</v>
      </c>
      <c r="AK13" s="380">
        <v>-317.15865934367321</v>
      </c>
      <c r="AL13" s="380">
        <v>-191.72196180240661</v>
      </c>
      <c r="AM13" s="408">
        <v>-45.706958935138296</v>
      </c>
      <c r="AN13" s="380">
        <v>-18.729224638058533</v>
      </c>
      <c r="AO13" s="380">
        <v>-5.6230098325668836</v>
      </c>
      <c r="AP13" s="380">
        <v>-13.811880226665668</v>
      </c>
      <c r="AQ13" s="380">
        <v>-44.625622950018325</v>
      </c>
      <c r="AR13" s="380">
        <v>-15.794186904549507</v>
      </c>
      <c r="AS13" s="380">
        <v>-17.900035910708507</v>
      </c>
      <c r="AT13" s="380">
        <v>-44.697268945088965</v>
      </c>
      <c r="AU13" s="380">
        <v>27.775911056301901</v>
      </c>
      <c r="AV13" s="380">
        <v>-94.717129162030304</v>
      </c>
      <c r="AW13" s="408">
        <v>-301.93504035703705</v>
      </c>
      <c r="AX13" s="380">
        <v>-249.16482765378561</v>
      </c>
      <c r="AY13" s="380">
        <v>-334.11647501887097</v>
      </c>
      <c r="AZ13" s="380">
        <v>-299.88323961999998</v>
      </c>
      <c r="BA13" s="380">
        <v>-14.120085257165291</v>
      </c>
      <c r="BB13" s="380">
        <v>-118.4215693915525</v>
      </c>
      <c r="BC13" s="380">
        <v>-77.88085194219218</v>
      </c>
      <c r="BD13" s="380">
        <v>-183.50008950763089</v>
      </c>
      <c r="BE13" s="380"/>
      <c r="BF13" s="380"/>
      <c r="BG13" s="380"/>
      <c r="BH13" s="409"/>
    </row>
    <row r="14" spans="1:60" s="98" customFormat="1" ht="15.05" customHeight="1">
      <c r="A14" s="508">
        <v>5</v>
      </c>
      <c r="B14" s="343">
        <v>1156.087987954769</v>
      </c>
      <c r="C14" s="343">
        <f t="shared" si="0"/>
        <v>1083.6486456527116</v>
      </c>
      <c r="D14" s="380">
        <v>1011.2093033506541</v>
      </c>
      <c r="E14" s="380">
        <f t="shared" si="1"/>
        <v>1013.0078626003668</v>
      </c>
      <c r="F14" s="380">
        <v>1014.8064218500796</v>
      </c>
      <c r="G14" s="343">
        <v>887.81127593647966</v>
      </c>
      <c r="H14" s="380">
        <v>1068.1956085711254</v>
      </c>
      <c r="I14" s="394">
        <v>1118.7183137036848</v>
      </c>
      <c r="J14" s="343">
        <v>908.2519805126235</v>
      </c>
      <c r="K14" s="343">
        <v>803.84802165570159</v>
      </c>
      <c r="L14" s="343">
        <v>784.9461233032664</v>
      </c>
      <c r="M14" s="343">
        <v>767.24610454205765</v>
      </c>
      <c r="N14" s="343">
        <v>613.16925978294103</v>
      </c>
      <c r="O14" s="380">
        <v>974.5671411228069</v>
      </c>
      <c r="P14" s="380">
        <v>927.79549986691495</v>
      </c>
      <c r="Q14" s="380">
        <v>989.41290258823517</v>
      </c>
      <c r="R14" s="380">
        <v>903.01259623682733</v>
      </c>
      <c r="S14" s="408">
        <v>1011.7407801079788</v>
      </c>
      <c r="T14" s="380">
        <v>810.25748326359815</v>
      </c>
      <c r="U14" s="380">
        <v>785.73743431952664</v>
      </c>
      <c r="V14" s="380">
        <v>460.07707224448671</v>
      </c>
      <c r="W14" s="380">
        <v>315.76984783724413</v>
      </c>
      <c r="X14" s="380">
        <v>491.9689175838289</v>
      </c>
      <c r="Y14" s="380">
        <v>460.68766320372771</v>
      </c>
      <c r="Z14" s="380">
        <v>289.90836258842018</v>
      </c>
      <c r="AA14" s="380">
        <v>391.42412741362023</v>
      </c>
      <c r="AB14" s="380">
        <v>430.29564806277926</v>
      </c>
      <c r="AC14" s="408">
        <v>413.11231565255576</v>
      </c>
      <c r="AD14" s="380">
        <v>402.38627502800273</v>
      </c>
      <c r="AE14" s="380">
        <v>138.66485636414899</v>
      </c>
      <c r="AF14" s="380">
        <v>-54.055332234230931</v>
      </c>
      <c r="AG14" s="380">
        <v>-67.554778171530671</v>
      </c>
      <c r="AH14" s="380">
        <v>-38.696126121925623</v>
      </c>
      <c r="AI14" s="380">
        <v>-53.701385192903317</v>
      </c>
      <c r="AJ14" s="380">
        <v>-92.836507173019356</v>
      </c>
      <c r="AK14" s="380">
        <v>-144.16302697439693</v>
      </c>
      <c r="AL14" s="380">
        <v>-31.454384358207335</v>
      </c>
      <c r="AM14" s="408">
        <v>60.451139236795811</v>
      </c>
      <c r="AN14" s="380">
        <v>92.205413602749701</v>
      </c>
      <c r="AO14" s="380">
        <v>112.46019665133767</v>
      </c>
      <c r="AP14" s="380">
        <v>78.727717291994296</v>
      </c>
      <c r="AQ14" s="380">
        <v>22.988957277282168</v>
      </c>
      <c r="AR14" s="380">
        <v>59.228200892060649</v>
      </c>
      <c r="AS14" s="380">
        <v>75.435865623700138</v>
      </c>
      <c r="AT14" s="380">
        <v>32.281360904786474</v>
      </c>
      <c r="AU14" s="380">
        <v>253.60614442710431</v>
      </c>
      <c r="AV14" s="380">
        <v>11.839641145253788</v>
      </c>
      <c r="AW14" s="408">
        <v>-134.58344822115993</v>
      </c>
      <c r="AX14" s="380">
        <v>-85.362024288796917</v>
      </c>
      <c r="AY14" s="380">
        <v>-163.67192188424423</v>
      </c>
      <c r="AZ14" s="380">
        <v>-141.64226815999999</v>
      </c>
      <c r="BA14" s="380">
        <v>26.06784970553592</v>
      </c>
      <c r="BB14" s="380">
        <v>-6.4011659130568912</v>
      </c>
      <c r="BC14" s="380">
        <v>0</v>
      </c>
      <c r="BD14" s="380">
        <v>-25.604663652227565</v>
      </c>
      <c r="BE14" s="380"/>
      <c r="BF14" s="380"/>
      <c r="BG14" s="380"/>
      <c r="BH14" s="409"/>
    </row>
    <row r="15" spans="1:60" s="98" customFormat="1" ht="15.05" customHeight="1">
      <c r="A15" s="508">
        <v>6</v>
      </c>
      <c r="B15" s="343">
        <v>1421.3081734267453</v>
      </c>
      <c r="C15" s="343">
        <f t="shared" si="0"/>
        <v>1388.0982278469808</v>
      </c>
      <c r="D15" s="380">
        <v>1354.8882822672163</v>
      </c>
      <c r="E15" s="380">
        <f t="shared" si="1"/>
        <v>1377.0932891172033</v>
      </c>
      <c r="F15" s="380">
        <v>1399.2982959671904</v>
      </c>
      <c r="G15" s="343">
        <v>1353.1468412549104</v>
      </c>
      <c r="H15" s="380">
        <v>1555.3397597326825</v>
      </c>
      <c r="I15" s="394">
        <v>1689.2646536925643</v>
      </c>
      <c r="J15" s="343">
        <v>1359.7222632235766</v>
      </c>
      <c r="K15" s="343">
        <v>1193.1329126461985</v>
      </c>
      <c r="L15" s="343">
        <v>1153.1924527541814</v>
      </c>
      <c r="M15" s="343">
        <v>1157.7605888898115</v>
      </c>
      <c r="N15" s="343">
        <v>943.01203401100577</v>
      </c>
      <c r="O15" s="380">
        <v>1358.9581649122806</v>
      </c>
      <c r="P15" s="380">
        <v>1343.8307835373967</v>
      </c>
      <c r="Q15" s="380">
        <v>1437.252426917647</v>
      </c>
      <c r="R15" s="380">
        <v>1328.5329203628144</v>
      </c>
      <c r="S15" s="408">
        <v>1402.0265409804929</v>
      </c>
      <c r="T15" s="380">
        <v>1256.7258924088462</v>
      </c>
      <c r="U15" s="380">
        <v>1274.3049415566682</v>
      </c>
      <c r="V15" s="380">
        <v>882.2096436853044</v>
      </c>
      <c r="W15" s="380">
        <v>665.6155785346225</v>
      </c>
      <c r="X15" s="380">
        <v>986.12436369025261</v>
      </c>
      <c r="Y15" s="380">
        <v>965.75349579864019</v>
      </c>
      <c r="Z15" s="380">
        <v>666.78923395336642</v>
      </c>
      <c r="AA15" s="380">
        <v>835.30715850123079</v>
      </c>
      <c r="AB15" s="380">
        <v>843.06794394200642</v>
      </c>
      <c r="AC15" s="408">
        <v>889.78037217473548</v>
      </c>
      <c r="AD15" s="380">
        <v>838.90352874141638</v>
      </c>
      <c r="AE15" s="380">
        <v>504.39341502459195</v>
      </c>
      <c r="AF15" s="380">
        <v>89.529144012944982</v>
      </c>
      <c r="AG15" s="380">
        <v>54.3733580405003</v>
      </c>
      <c r="AH15" s="380">
        <v>80.616929420678389</v>
      </c>
      <c r="AI15" s="380">
        <v>126.35620045389017</v>
      </c>
      <c r="AJ15" s="380">
        <v>91.289232053469036</v>
      </c>
      <c r="AK15" s="380">
        <v>27.31509984778047</v>
      </c>
      <c r="AL15" s="380">
        <v>100.35446438094721</v>
      </c>
      <c r="AM15" s="408">
        <v>268.34408149016679</v>
      </c>
      <c r="AN15" s="380">
        <v>276.61624080824913</v>
      </c>
      <c r="AO15" s="380">
        <v>299.42527358418653</v>
      </c>
      <c r="AP15" s="380">
        <v>263.80691232931423</v>
      </c>
      <c r="AQ15" s="380">
        <v>162.27499254552117</v>
      </c>
      <c r="AR15" s="380">
        <v>223.75098114778467</v>
      </c>
      <c r="AS15" s="380">
        <v>264.66481667976149</v>
      </c>
      <c r="AT15" s="380">
        <v>211.07043668514234</v>
      </c>
      <c r="AU15" s="380">
        <v>555.51822112603804</v>
      </c>
      <c r="AV15" s="380">
        <v>168.12290426260378</v>
      </c>
      <c r="AW15" s="408">
        <v>-9.3623268327763434</v>
      </c>
      <c r="AX15" s="380">
        <v>0</v>
      </c>
      <c r="AY15" s="380">
        <v>-27.090525001530075</v>
      </c>
      <c r="AZ15" s="380">
        <v>-17.705283519999998</v>
      </c>
      <c r="BA15" s="380">
        <v>177.04414591676479</v>
      </c>
      <c r="BB15" s="380">
        <v>41.607578434869794</v>
      </c>
      <c r="BC15" s="380">
        <v>77.88085194219218</v>
      </c>
      <c r="BD15" s="380">
        <v>5.3343049275474099</v>
      </c>
      <c r="BE15" s="380"/>
      <c r="BF15" s="380"/>
      <c r="BG15" s="380"/>
      <c r="BH15" s="409"/>
    </row>
    <row r="16" spans="1:60" s="98" customFormat="1" ht="15.05" customHeight="1">
      <c r="A16" s="508">
        <v>7</v>
      </c>
      <c r="B16" s="343">
        <v>1638.9247358652901</v>
      </c>
      <c r="C16" s="343">
        <f t="shared" si="0"/>
        <v>1645.6137595589964</v>
      </c>
      <c r="D16" s="380">
        <v>1652.3027832527027</v>
      </c>
      <c r="E16" s="380">
        <f t="shared" si="1"/>
        <v>1721.1980494071668</v>
      </c>
      <c r="F16" s="380">
        <v>1790.093315561631</v>
      </c>
      <c r="G16" s="343">
        <v>1953.1848070602553</v>
      </c>
      <c r="H16" s="380">
        <v>2159.8680437042535</v>
      </c>
      <c r="I16" s="394">
        <v>2433.2123323055148</v>
      </c>
      <c r="J16" s="343">
        <v>1890.8637722952863</v>
      </c>
      <c r="K16" s="343">
        <v>1612.7516912463448</v>
      </c>
      <c r="L16" s="343">
        <v>1555.3562072861018</v>
      </c>
      <c r="M16" s="343">
        <v>1594.2179537490658</v>
      </c>
      <c r="N16" s="343">
        <v>1357.429878553959</v>
      </c>
      <c r="O16" s="380">
        <v>1805.4729905263157</v>
      </c>
      <c r="P16" s="380">
        <v>1811.4102616449293</v>
      </c>
      <c r="Q16" s="380">
        <v>1930.2230661019605</v>
      </c>
      <c r="R16" s="380">
        <v>1870.9901274547215</v>
      </c>
      <c r="S16" s="408">
        <v>1840.3474724219318</v>
      </c>
      <c r="T16" s="380">
        <v>1675.6345232117949</v>
      </c>
      <c r="U16" s="380">
        <v>1725.0966106053709</v>
      </c>
      <c r="V16" s="380">
        <v>1361.2589663316257</v>
      </c>
      <c r="W16" s="380">
        <v>1140.4062130524931</v>
      </c>
      <c r="X16" s="380">
        <v>1504.3316235452189</v>
      </c>
      <c r="Y16" s="380">
        <v>1510.9710054617676</v>
      </c>
      <c r="Z16" s="380">
        <v>1215.5443488528761</v>
      </c>
      <c r="AA16" s="380">
        <v>1351.8255946759048</v>
      </c>
      <c r="AB16" s="380">
        <v>1341.5099616074883</v>
      </c>
      <c r="AC16" s="408">
        <v>1443.089175039697</v>
      </c>
      <c r="AD16" s="380">
        <v>1392.1846569049203</v>
      </c>
      <c r="AE16" s="380">
        <v>984.52048018545781</v>
      </c>
      <c r="AF16" s="380">
        <v>407.1042208890517</v>
      </c>
      <c r="AG16" s="380">
        <v>301.52498549731985</v>
      </c>
      <c r="AH16" s="380">
        <v>361.16384380463916</v>
      </c>
      <c r="AI16" s="380">
        <v>424.87272402620567</v>
      </c>
      <c r="AJ16" s="380">
        <v>400.74425596353359</v>
      </c>
      <c r="AK16" s="380">
        <v>294.39607613718948</v>
      </c>
      <c r="AL16" s="380">
        <v>411.90265230985796</v>
      </c>
      <c r="AM16" s="408">
        <v>645.7950972125991</v>
      </c>
      <c r="AN16" s="380">
        <v>586.36880212998642</v>
      </c>
      <c r="AO16" s="380">
        <v>645.24037828704991</v>
      </c>
      <c r="AP16" s="380">
        <v>591.14847370129053</v>
      </c>
      <c r="AQ16" s="380">
        <v>432.73331345472315</v>
      </c>
      <c r="AR16" s="380">
        <v>484.35506507285157</v>
      </c>
      <c r="AS16" s="380">
        <v>581.75116709802649</v>
      </c>
      <c r="AT16" s="380">
        <v>568.64858824585406</v>
      </c>
      <c r="AU16" s="380">
        <v>931.09684453951161</v>
      </c>
      <c r="AV16" s="380">
        <v>506.73664101686211</v>
      </c>
      <c r="AW16" s="408">
        <v>65.5362878294344</v>
      </c>
      <c r="AX16" s="380">
        <v>68.058911257284024</v>
      </c>
      <c r="AY16" s="380">
        <v>24.832981251402572</v>
      </c>
      <c r="AZ16" s="380">
        <v>24.344764839999996</v>
      </c>
      <c r="BA16" s="380">
        <v>353.00213142913225</v>
      </c>
      <c r="BB16" s="380">
        <v>202.70358724680156</v>
      </c>
      <c r="BC16" s="380">
        <v>273.11641229042738</v>
      </c>
      <c r="BD16" s="380">
        <v>138.69192811623265</v>
      </c>
      <c r="BE16" s="380"/>
      <c r="BF16" s="380"/>
      <c r="BG16" s="380"/>
      <c r="BH16" s="409"/>
    </row>
    <row r="17" spans="1:60" s="98" customFormat="1" ht="15.05" customHeight="1">
      <c r="A17" s="508">
        <v>8</v>
      </c>
      <c r="B17" s="343">
        <v>1944.9480267944937</v>
      </c>
      <c r="C17" s="343">
        <f t="shared" si="0"/>
        <v>1891.1543608857496</v>
      </c>
      <c r="D17" s="380">
        <v>1837.3606949770053</v>
      </c>
      <c r="E17" s="380">
        <f t="shared" si="1"/>
        <v>1942.9414875545767</v>
      </c>
      <c r="F17" s="380">
        <v>2048.5222801321484</v>
      </c>
      <c r="G17" s="343">
        <v>2914.4701196259607</v>
      </c>
      <c r="H17" s="380">
        <v>3057.8566597008589</v>
      </c>
      <c r="I17" s="394">
        <v>3647.0217026740124</v>
      </c>
      <c r="J17" s="343">
        <v>2655.707545358548</v>
      </c>
      <c r="K17" s="343">
        <v>2118.3164847404964</v>
      </c>
      <c r="L17" s="343">
        <v>2073.8082763814691</v>
      </c>
      <c r="M17" s="343">
        <v>2191.4754003985718</v>
      </c>
      <c r="N17" s="343">
        <v>1805.6777512228678</v>
      </c>
      <c r="O17" s="380">
        <v>2325.7598308070174</v>
      </c>
      <c r="P17" s="380">
        <v>2404.1684976710139</v>
      </c>
      <c r="Q17" s="380">
        <v>2513.4559349960782</v>
      </c>
      <c r="R17" s="380">
        <v>2468.6675292805353</v>
      </c>
      <c r="S17" s="408">
        <v>2497.8288695840902</v>
      </c>
      <c r="T17" s="380">
        <v>2224.0741122235499</v>
      </c>
      <c r="U17" s="380">
        <v>2281.6606265817022</v>
      </c>
      <c r="V17" s="380">
        <v>1809.4783820749658</v>
      </c>
      <c r="W17" s="380">
        <v>1647.001004906489</v>
      </c>
      <c r="X17" s="380">
        <v>2040.0311115809438</v>
      </c>
      <c r="Y17" s="380">
        <v>2070.9812382552896</v>
      </c>
      <c r="Z17" s="380">
        <v>1780.8656559002955</v>
      </c>
      <c r="AA17" s="380">
        <v>1963.173587492023</v>
      </c>
      <c r="AB17" s="380">
        <v>1917.8335445332016</v>
      </c>
      <c r="AC17" s="408">
        <v>2043.1301403087939</v>
      </c>
      <c r="AD17" s="380">
        <v>1945.4657850684239</v>
      </c>
      <c r="AE17" s="380">
        <v>1530.5133521192945</v>
      </c>
      <c r="AF17" s="380">
        <v>841.23610789521888</v>
      </c>
      <c r="AG17" s="380">
        <v>629.41281125670037</v>
      </c>
      <c r="AH17" s="380">
        <v>746.51276643548181</v>
      </c>
      <c r="AI17" s="380">
        <v>887.65230818857844</v>
      </c>
      <c r="AJ17" s="380">
        <v>821.60308848122133</v>
      </c>
      <c r="AK17" s="380">
        <v>654.0448907996323</v>
      </c>
      <c r="AL17" s="380">
        <v>774.37698634253297</v>
      </c>
      <c r="AM17" s="408">
        <v>1214.9204568565792</v>
      </c>
      <c r="AN17" s="380">
        <v>1106.4649632329965</v>
      </c>
      <c r="AO17" s="380">
        <v>1231.4391533321475</v>
      </c>
      <c r="AP17" s="380">
        <v>1067.658341521256</v>
      </c>
      <c r="AQ17" s="380">
        <v>816.78412914578996</v>
      </c>
      <c r="AR17" s="380">
        <v>892.37156010704712</v>
      </c>
      <c r="AS17" s="380">
        <v>1036.9235088274713</v>
      </c>
      <c r="AT17" s="380">
        <v>1062.8017282498931</v>
      </c>
      <c r="AU17" s="380">
        <v>1608.587544651919</v>
      </c>
      <c r="AV17" s="380">
        <v>982.6902150560644</v>
      </c>
      <c r="AW17" s="408">
        <v>368.64161904056851</v>
      </c>
      <c r="AX17" s="380">
        <v>333.37331107381499</v>
      </c>
      <c r="AY17" s="380">
        <v>279.93542501581078</v>
      </c>
      <c r="AZ17" s="380">
        <v>278.85821543999998</v>
      </c>
      <c r="BA17" s="380">
        <v>618.02527010208087</v>
      </c>
      <c r="BB17" s="380">
        <v>481.15430446477637</v>
      </c>
      <c r="BC17" s="380">
        <v>610.24448371142364</v>
      </c>
      <c r="BD17" s="380">
        <v>464.08452869662466</v>
      </c>
      <c r="BE17" s="380"/>
      <c r="BF17" s="380"/>
      <c r="BG17" s="380"/>
      <c r="BH17" s="409"/>
    </row>
    <row r="18" spans="1:60" s="98" customFormat="1" ht="15.05" customHeight="1">
      <c r="A18" s="509">
        <v>9</v>
      </c>
      <c r="B18" s="342">
        <v>2148.9635540806294</v>
      </c>
      <c r="C18" s="342">
        <f t="shared" si="0"/>
        <v>2112.127924923012</v>
      </c>
      <c r="D18" s="381">
        <v>2075.2922957653946</v>
      </c>
      <c r="E18" s="381">
        <f t="shared" si="1"/>
        <v>2317.1846797806238</v>
      </c>
      <c r="F18" s="381">
        <v>2559.0770637958526</v>
      </c>
      <c r="G18" s="342">
        <v>3875.7554321916664</v>
      </c>
      <c r="H18" s="381">
        <v>3949.9760690569638</v>
      </c>
      <c r="I18" s="395">
        <v>4715.3976922610318</v>
      </c>
      <c r="J18" s="342">
        <v>3590.5166013247572</v>
      </c>
      <c r="K18" s="342">
        <v>2826.1071956323094</v>
      </c>
      <c r="L18" s="342">
        <v>2757.0021244417194</v>
      </c>
      <c r="M18" s="342">
        <v>3004.6643854521299</v>
      </c>
      <c r="N18" s="342">
        <v>2626.0559332772855</v>
      </c>
      <c r="O18" s="381">
        <v>2978.059749964912</v>
      </c>
      <c r="P18" s="381">
        <v>3225.1938804897518</v>
      </c>
      <c r="Q18" s="381">
        <v>3249.4402695529411</v>
      </c>
      <c r="R18" s="381">
        <v>3365.183632019256</v>
      </c>
      <c r="S18" s="410">
        <v>3374.470732466968</v>
      </c>
      <c r="T18" s="381">
        <v>2954.4082382944803</v>
      </c>
      <c r="U18" s="381">
        <v>2949.0337679107874</v>
      </c>
      <c r="V18" s="381">
        <v>2399.9896758320647</v>
      </c>
      <c r="W18" s="381">
        <v>2235.3779156248074</v>
      </c>
      <c r="X18" s="381">
        <v>2687.2435542690032</v>
      </c>
      <c r="Y18" s="381">
        <v>2715.5213175082117</v>
      </c>
      <c r="Z18" s="381">
        <v>2453.8672119091279</v>
      </c>
      <c r="AA18" s="381">
        <v>2606.8039825690585</v>
      </c>
      <c r="AB18" s="381">
        <v>2523.3627144315019</v>
      </c>
      <c r="AC18" s="410">
        <v>2684.29540849353</v>
      </c>
      <c r="AD18" s="381">
        <v>2568.8052379019819</v>
      </c>
      <c r="AE18" s="381">
        <v>2161.4384485761725</v>
      </c>
      <c r="AF18" s="381">
        <v>1388.5463467668071</v>
      </c>
      <c r="AG18" s="381">
        <v>1120.420711137582</v>
      </c>
      <c r="AH18" s="381">
        <v>1307.6065952034035</v>
      </c>
      <c r="AI18" s="381">
        <v>1457.8346627367578</v>
      </c>
      <c r="AJ18" s="381">
        <v>1438.9658611818002</v>
      </c>
      <c r="AK18" s="381">
        <v>1224.6269765088243</v>
      </c>
      <c r="AL18" s="381">
        <v>1333.0667656573585</v>
      </c>
      <c r="AM18" s="410">
        <v>1859.2411360390126</v>
      </c>
      <c r="AN18" s="381">
        <v>2001.1456170971771</v>
      </c>
      <c r="AO18" s="381">
        <v>2218.2773789476355</v>
      </c>
      <c r="AP18" s="381">
        <v>1923.9949155745273</v>
      </c>
      <c r="AQ18" s="381">
        <v>1465.8840993278748</v>
      </c>
      <c r="AR18" s="381">
        <v>1589.9481483913171</v>
      </c>
      <c r="AS18" s="381">
        <v>1879.5037706243932</v>
      </c>
      <c r="AT18" s="381">
        <v>1935.6400634831582</v>
      </c>
      <c r="AU18" s="381">
        <v>2583.1597282360767</v>
      </c>
      <c r="AV18" s="381">
        <v>1914.4699731875373</v>
      </c>
      <c r="AW18" s="410">
        <v>753.66731003849566</v>
      </c>
      <c r="AX18" s="381">
        <v>663.28599954132744</v>
      </c>
      <c r="AY18" s="381">
        <v>655.81645941204056</v>
      </c>
      <c r="AZ18" s="381">
        <v>655.09549023999989</v>
      </c>
      <c r="BA18" s="381">
        <v>1108.969772889674</v>
      </c>
      <c r="BB18" s="381">
        <v>932.43650133528718</v>
      </c>
      <c r="BC18" s="381">
        <v>1125.5383397125036</v>
      </c>
      <c r="BD18" s="381">
        <v>935.63708429181565</v>
      </c>
      <c r="BE18" s="381"/>
      <c r="BF18" s="381"/>
      <c r="BG18" s="381"/>
      <c r="BH18" s="411"/>
    </row>
    <row r="19" spans="1:60" s="98" customFormat="1" ht="15.05" customHeight="1">
      <c r="A19" s="510">
        <v>10</v>
      </c>
      <c r="B19" s="387">
        <v>2400.5827044001967</v>
      </c>
      <c r="C19" s="387">
        <f t="shared" si="0"/>
        <v>2508.915156536239</v>
      </c>
      <c r="D19" s="383">
        <v>2617.2476086722809</v>
      </c>
      <c r="E19" s="383">
        <f t="shared" si="1"/>
        <v>3035.6856651244743</v>
      </c>
      <c r="F19" s="383">
        <v>3454.1237215766682</v>
      </c>
      <c r="G19" s="387">
        <v>4873.7777630719847</v>
      </c>
      <c r="H19" s="383">
        <v>4918.395164739577</v>
      </c>
      <c r="I19" s="396">
        <v>5671.9018504776823</v>
      </c>
      <c r="J19" s="387">
        <v>4520.0142422002491</v>
      </c>
      <c r="K19" s="387">
        <v>3614.7882734831865</v>
      </c>
      <c r="L19" s="387">
        <v>3556.4842870654165</v>
      </c>
      <c r="M19" s="387">
        <v>3813.2590824545377</v>
      </c>
      <c r="N19" s="387">
        <v>3662.1005446346685</v>
      </c>
      <c r="O19" s="383">
        <v>3774.0209608421051</v>
      </c>
      <c r="P19" s="383">
        <v>4071.9913605270158</v>
      </c>
      <c r="Q19" s="383">
        <v>4037.4989674039211</v>
      </c>
      <c r="R19" s="383">
        <v>4180.4935660316432</v>
      </c>
      <c r="S19" s="412">
        <v>4230.0972082259414</v>
      </c>
      <c r="T19" s="383">
        <v>3891.440701932655</v>
      </c>
      <c r="U19" s="383">
        <v>3848.0987167956305</v>
      </c>
      <c r="V19" s="383">
        <v>3071.1330337969603</v>
      </c>
      <c r="W19" s="383">
        <v>2891.9065920633939</v>
      </c>
      <c r="X19" s="383">
        <v>3437.222837519018</v>
      </c>
      <c r="Y19" s="383">
        <v>3497.4223972576578</v>
      </c>
      <c r="Z19" s="383">
        <v>3211.7705026759977</v>
      </c>
      <c r="AA19" s="383">
        <v>3371.4933861245327</v>
      </c>
      <c r="AB19" s="383">
        <v>3230.1379191681031</v>
      </c>
      <c r="AC19" s="412">
        <v>3445.0950124328519</v>
      </c>
      <c r="AD19" s="383">
        <v>3368.1886860602908</v>
      </c>
      <c r="AE19" s="383">
        <v>2910.2286729425768</v>
      </c>
      <c r="AF19" s="383">
        <v>2091.265665811809</v>
      </c>
      <c r="AG19" s="383">
        <v>1662.5066140262061</v>
      </c>
      <c r="AH19" s="383">
        <v>1947.7050148035898</v>
      </c>
      <c r="AI19" s="383">
        <v>2076.9800449608197</v>
      </c>
      <c r="AJ19" s="383">
        <v>2186.299743924606</v>
      </c>
      <c r="AK19" s="383">
        <v>1983.3797500582818</v>
      </c>
      <c r="AL19" s="383">
        <v>2251.2352233516963</v>
      </c>
      <c r="AM19" s="412">
        <v>2559.5897003677446</v>
      </c>
      <c r="AN19" s="383">
        <v>2686.9233807676278</v>
      </c>
      <c r="AO19" s="383">
        <v>2939.4283899743382</v>
      </c>
      <c r="AP19" s="383">
        <v>2613.2077388851444</v>
      </c>
      <c r="AQ19" s="383">
        <v>2215.053648246364</v>
      </c>
      <c r="AR19" s="383">
        <v>2299.370376853999</v>
      </c>
      <c r="AS19" s="383">
        <v>2663.2696287147014</v>
      </c>
      <c r="AT19" s="383">
        <v>2995.9586101249911</v>
      </c>
      <c r="AU19" s="383">
        <v>3624.1525686940004</v>
      </c>
      <c r="AV19" s="383">
        <v>3074.7548054224085</v>
      </c>
      <c r="AW19" s="412">
        <v>1595.1064341342694</v>
      </c>
      <c r="AX19" s="383">
        <v>1350.7963573267727</v>
      </c>
      <c r="AY19" s="383">
        <v>1378.2304594528428</v>
      </c>
      <c r="AZ19" s="383">
        <v>1367.73315192</v>
      </c>
      <c r="BA19" s="383">
        <v>2009.3967481350608</v>
      </c>
      <c r="BB19" s="383">
        <v>1818.9979802936666</v>
      </c>
      <c r="BC19" s="383">
        <v>2159.3266346711916</v>
      </c>
      <c r="BD19" s="383">
        <v>1829.6665901487615</v>
      </c>
      <c r="BE19" s="383"/>
      <c r="BF19" s="383"/>
      <c r="BG19" s="383"/>
      <c r="BH19" s="413"/>
    </row>
    <row r="20" spans="1:60" s="98" customFormat="1" ht="15.05" customHeight="1">
      <c r="A20" s="508">
        <v>11</v>
      </c>
      <c r="B20" s="343">
        <v>2795.0127238200589</v>
      </c>
      <c r="C20" s="343">
        <f t="shared" si="0"/>
        <v>3029.9815117636999</v>
      </c>
      <c r="D20" s="380">
        <v>3264.9502997073405</v>
      </c>
      <c r="E20" s="380">
        <f t="shared" si="1"/>
        <v>3803.9087667937474</v>
      </c>
      <c r="F20" s="380">
        <v>4342.8672338801543</v>
      </c>
      <c r="G20" s="343">
        <v>5737.0976934653891</v>
      </c>
      <c r="H20" s="380">
        <v>5781.1685408931789</v>
      </c>
      <c r="I20" s="394">
        <v>6533.3149520295192</v>
      </c>
      <c r="J20" s="343">
        <v>5470.757543438609</v>
      </c>
      <c r="K20" s="343">
        <v>4373.135463724414</v>
      </c>
      <c r="L20" s="343">
        <v>4220.2967493650922</v>
      </c>
      <c r="M20" s="343">
        <v>4709.145252428797</v>
      </c>
      <c r="N20" s="343">
        <v>4567.0537970039741</v>
      </c>
      <c r="O20" s="380">
        <v>4457.3827809122804</v>
      </c>
      <c r="P20" s="380">
        <v>4716.2937909901511</v>
      </c>
      <c r="Q20" s="380">
        <v>4846.387410572549</v>
      </c>
      <c r="R20" s="380">
        <v>5064.0166817741501</v>
      </c>
      <c r="S20" s="408">
        <v>5130.7566563932814</v>
      </c>
      <c r="T20" s="380">
        <v>4663.1144955170339</v>
      </c>
      <c r="U20" s="380">
        <v>4621.2442050523441</v>
      </c>
      <c r="V20" s="380">
        <v>3901.1689888772198</v>
      </c>
      <c r="W20" s="380">
        <v>3607.5001321262134</v>
      </c>
      <c r="X20" s="380">
        <v>4265.9171475824451</v>
      </c>
      <c r="Y20" s="380">
        <v>4359.6268311435333</v>
      </c>
      <c r="Z20" s="380">
        <v>4067.0001723118376</v>
      </c>
      <c r="AA20" s="380">
        <v>4120.0415885495486</v>
      </c>
      <c r="AB20" s="380">
        <v>4034.2650804799937</v>
      </c>
      <c r="AC20" s="408">
        <v>4280.6660762187903</v>
      </c>
      <c r="AD20" s="380">
        <v>4235.8340915894214</v>
      </c>
      <c r="AE20" s="380">
        <v>3768.2174716957488</v>
      </c>
      <c r="AF20" s="380">
        <v>2942.6371485009463</v>
      </c>
      <c r="AG20" s="380">
        <v>2366.0649135199524</v>
      </c>
      <c r="AH20" s="380">
        <v>2694.2177812390714</v>
      </c>
      <c r="AI20" s="380">
        <v>2835.1172476841607</v>
      </c>
      <c r="AJ20" s="380">
        <v>2987.7882558516731</v>
      </c>
      <c r="AK20" s="380">
        <v>2881.7430339408393</v>
      </c>
      <c r="AL20" s="380">
        <v>3274.2516289067253</v>
      </c>
      <c r="AM20" s="408">
        <v>3520.9102560358147</v>
      </c>
      <c r="AN20" s="380">
        <v>3464.9065580408287</v>
      </c>
      <c r="AO20" s="380">
        <v>3629.6528469219234</v>
      </c>
      <c r="AP20" s="380">
        <v>3339.7126388077581</v>
      </c>
      <c r="AQ20" s="380">
        <v>2912.8361161921052</v>
      </c>
      <c r="AR20" s="380">
        <v>3087.7635398394286</v>
      </c>
      <c r="AS20" s="380">
        <v>3348.5852892961129</v>
      </c>
      <c r="AT20" s="380">
        <v>3876.2464901824374</v>
      </c>
      <c r="AU20" s="380">
        <v>4412.7469130316149</v>
      </c>
      <c r="AV20" s="380">
        <v>3952.0722142857144</v>
      </c>
      <c r="AW20" s="408">
        <v>2694.0095461313927</v>
      </c>
      <c r="AX20" s="380">
        <v>2403.979170511524</v>
      </c>
      <c r="AY20" s="380">
        <v>2386.2237438847742</v>
      </c>
      <c r="AZ20" s="380">
        <v>2414.5580400399999</v>
      </c>
      <c r="BA20" s="380">
        <v>2950.0116583431486</v>
      </c>
      <c r="BB20" s="380">
        <v>2711.960625165103</v>
      </c>
      <c r="BC20" s="380">
        <v>3119.5015216297252</v>
      </c>
      <c r="BD20" s="380">
        <v>2837.8502214552218</v>
      </c>
      <c r="BE20" s="380"/>
      <c r="BF20" s="380"/>
      <c r="BG20" s="380"/>
      <c r="BH20" s="409"/>
    </row>
    <row r="21" spans="1:60" s="98" customFormat="1" ht="15.05" customHeight="1">
      <c r="A21" s="508">
        <v>12</v>
      </c>
      <c r="B21" s="343">
        <v>3298.251024459194</v>
      </c>
      <c r="C21" s="343">
        <f t="shared" si="0"/>
        <v>3625.2796409998291</v>
      </c>
      <c r="D21" s="380">
        <v>3952.3082575404646</v>
      </c>
      <c r="E21" s="380">
        <f t="shared" si="1"/>
        <v>4604.565792816712</v>
      </c>
      <c r="F21" s="380">
        <v>5256.8233280929589</v>
      </c>
      <c r="G21" s="343">
        <v>6502.452241686492</v>
      </c>
      <c r="H21" s="380">
        <v>6591.1190572822734</v>
      </c>
      <c r="I21" s="394">
        <v>7294.0434053480249</v>
      </c>
      <c r="J21" s="343">
        <v>6198.4214108668511</v>
      </c>
      <c r="K21" s="343">
        <v>5262.9295002741219</v>
      </c>
      <c r="L21" s="343">
        <v>4942.2533689464917</v>
      </c>
      <c r="M21" s="343">
        <v>5618.814286556506</v>
      </c>
      <c r="N21" s="343">
        <v>5467.7782958575362</v>
      </c>
      <c r="O21" s="380">
        <v>5198.9856651929822</v>
      </c>
      <c r="P21" s="380">
        <v>5496.8201638940636</v>
      </c>
      <c r="Q21" s="380">
        <v>5630.9744842039208</v>
      </c>
      <c r="R21" s="380">
        <v>5885.8231092846445</v>
      </c>
      <c r="S21" s="408">
        <v>5983.380933991697</v>
      </c>
      <c r="T21" s="380">
        <v>5437.5442669356435</v>
      </c>
      <c r="U21" s="380">
        <v>5351.5770766954938</v>
      </c>
      <c r="V21" s="380">
        <v>4664.8020675510588</v>
      </c>
      <c r="W21" s="380">
        <v>4418.5061441974085</v>
      </c>
      <c r="X21" s="380">
        <v>4983.0985029935382</v>
      </c>
      <c r="Y21" s="380">
        <v>5118.2822031166443</v>
      </c>
      <c r="Z21" s="380">
        <v>4878.7435875594138</v>
      </c>
      <c r="AA21" s="380">
        <v>4846.3956394201841</v>
      </c>
      <c r="AB21" s="380">
        <v>4795.5573808987565</v>
      </c>
      <c r="AC21" s="408">
        <v>5007.8185232271353</v>
      </c>
      <c r="AD21" s="380">
        <v>4977.7337861723017</v>
      </c>
      <c r="AE21" s="380">
        <v>4504.8745211302903</v>
      </c>
      <c r="AF21" s="380">
        <v>3731.5071532942538</v>
      </c>
      <c r="AG21" s="380">
        <v>3191.5513492257296</v>
      </c>
      <c r="AH21" s="380">
        <v>3474.5896580312383</v>
      </c>
      <c r="AI21" s="380">
        <v>3664.3298131628148</v>
      </c>
      <c r="AJ21" s="380">
        <v>3841.8841218434513</v>
      </c>
      <c r="AK21" s="380">
        <v>3795.2813732943864</v>
      </c>
      <c r="AL21" s="380">
        <v>4294.2723788085914</v>
      </c>
      <c r="AM21" s="408">
        <v>4542.6819509406805</v>
      </c>
      <c r="AN21" s="380">
        <v>4492.1324939589622</v>
      </c>
      <c r="AO21" s="380">
        <v>4577.1300037094434</v>
      </c>
      <c r="AP21" s="380">
        <v>4321.7373229236873</v>
      </c>
      <c r="AQ21" s="380">
        <v>3918.9410699743366</v>
      </c>
      <c r="AR21" s="380">
        <v>4134.1284222658333</v>
      </c>
      <c r="AS21" s="380">
        <v>4342.037282340435</v>
      </c>
      <c r="AT21" s="380">
        <v>4670.8646047617967</v>
      </c>
      <c r="AU21" s="380">
        <v>5180.8112361537023</v>
      </c>
      <c r="AV21" s="380">
        <v>4734.67249398699</v>
      </c>
      <c r="AW21" s="408">
        <v>3521.4051799780023</v>
      </c>
      <c r="AX21" s="380">
        <v>3279.5166899060764</v>
      </c>
      <c r="AY21" s="380">
        <v>3216.9998439316964</v>
      </c>
      <c r="AZ21" s="380">
        <v>3233.4274028399996</v>
      </c>
      <c r="BA21" s="380">
        <v>3767.8904428543378</v>
      </c>
      <c r="BB21" s="380">
        <v>3527.0424180943473</v>
      </c>
      <c r="BC21" s="380">
        <v>4001.7955566460669</v>
      </c>
      <c r="BD21" s="380">
        <v>3732.9465882976774</v>
      </c>
      <c r="BE21" s="380"/>
      <c r="BF21" s="380"/>
      <c r="BG21" s="380"/>
      <c r="BH21" s="409"/>
    </row>
    <row r="22" spans="1:60" s="98" customFormat="1" ht="15.05" customHeight="1">
      <c r="A22" s="508">
        <v>13</v>
      </c>
      <c r="B22" s="343">
        <v>3869.4945008603736</v>
      </c>
      <c r="C22" s="343">
        <f t="shared" si="0"/>
        <v>4241.3619358509595</v>
      </c>
      <c r="D22" s="380">
        <v>4613.2293708415455</v>
      </c>
      <c r="E22" s="380">
        <f t="shared" si="1"/>
        <v>5313.2150781070332</v>
      </c>
      <c r="F22" s="380">
        <v>6013.2007853725208</v>
      </c>
      <c r="G22" s="343">
        <v>7273.929626293364</v>
      </c>
      <c r="H22" s="380">
        <v>7406.9387803118698</v>
      </c>
      <c r="I22" s="394">
        <v>8032.397492392457</v>
      </c>
      <c r="J22" s="343">
        <v>6862.3482972064885</v>
      </c>
      <c r="K22" s="343">
        <v>6031.3879863852326</v>
      </c>
      <c r="L22" s="343">
        <v>5693.2820671687532</v>
      </c>
      <c r="M22" s="343">
        <v>6390.654679149714</v>
      </c>
      <c r="N22" s="343">
        <v>6351.5877806481203</v>
      </c>
      <c r="O22" s="380">
        <v>5983.2986632280699</v>
      </c>
      <c r="P22" s="380">
        <v>6281.0282649720511</v>
      </c>
      <c r="Q22" s="380">
        <v>6432.9196789333328</v>
      </c>
      <c r="R22" s="380">
        <v>6701.1330432970317</v>
      </c>
      <c r="S22" s="408">
        <v>6830.000815268997</v>
      </c>
      <c r="T22" s="380">
        <v>6267.0935950388512</v>
      </c>
      <c r="U22" s="380">
        <v>6149.9064570778337</v>
      </c>
      <c r="V22" s="380">
        <v>5371.5183950193941</v>
      </c>
      <c r="W22" s="380">
        <v>5195.4362734084698</v>
      </c>
      <c r="X22" s="380">
        <v>5711.2125010176042</v>
      </c>
      <c r="Y22" s="380">
        <v>5906.5230213505456</v>
      </c>
      <c r="Z22" s="380">
        <v>5601.4437200119755</v>
      </c>
      <c r="AA22" s="380">
        <v>5576.7849905734347</v>
      </c>
      <c r="AB22" s="380">
        <v>5576.3200726325786</v>
      </c>
      <c r="AC22" s="408">
        <v>5720.0166782661572</v>
      </c>
      <c r="AD22" s="380">
        <v>5674.7242982743783</v>
      </c>
      <c r="AE22" s="380">
        <v>5276.1977846558693</v>
      </c>
      <c r="AF22" s="380">
        <v>4559.229428130915</v>
      </c>
      <c r="AG22" s="380">
        <v>4063.1727553901133</v>
      </c>
      <c r="AH22" s="380">
        <v>4382.3362833080773</v>
      </c>
      <c r="AI22" s="380">
        <v>4558.2999313740875</v>
      </c>
      <c r="AJ22" s="380">
        <v>4743.9455165412892</v>
      </c>
      <c r="AK22" s="380">
        <v>4731.5822958544168</v>
      </c>
      <c r="AL22" s="380">
        <v>5384.6910365597796</v>
      </c>
      <c r="AM22" s="408">
        <v>5571.8257359963745</v>
      </c>
      <c r="AN22" s="380">
        <v>5565.4611366784702</v>
      </c>
      <c r="AO22" s="380">
        <v>5594.8947834040491</v>
      </c>
      <c r="AP22" s="380">
        <v>5403.207544671609</v>
      </c>
      <c r="AQ22" s="380">
        <v>4957.501022265672</v>
      </c>
      <c r="AR22" s="380">
        <v>5222.6111364377039</v>
      </c>
      <c r="AS22" s="380">
        <v>5479.9681366640471</v>
      </c>
      <c r="AT22" s="380">
        <v>5733.6663330116899</v>
      </c>
      <c r="AU22" s="380">
        <v>6175.9134409533881</v>
      </c>
      <c r="AV22" s="380">
        <v>5731.5702784173582</v>
      </c>
      <c r="AW22" s="408">
        <v>4361.6740132196792</v>
      </c>
      <c r="AX22" s="380">
        <v>4208.1170892639348</v>
      </c>
      <c r="AY22" s="380">
        <v>4092.9268189811692</v>
      </c>
      <c r="AZ22" s="380">
        <v>4126.4376403799997</v>
      </c>
      <c r="BA22" s="380">
        <v>4728.0562403415779</v>
      </c>
      <c r="BB22" s="380">
        <v>4605.6388744444339</v>
      </c>
      <c r="BC22" s="380">
        <v>5094.2612058077766</v>
      </c>
      <c r="BD22" s="380">
        <v>4760.3337173433083</v>
      </c>
      <c r="BE22" s="380"/>
      <c r="BF22" s="380"/>
      <c r="BG22" s="380"/>
      <c r="BH22" s="409"/>
    </row>
    <row r="23" spans="1:60" s="98" customFormat="1" ht="15.05" customHeight="1">
      <c r="A23" s="508">
        <v>14</v>
      </c>
      <c r="B23" s="343">
        <v>4481.5410827187807</v>
      </c>
      <c r="C23" s="343">
        <f t="shared" si="0"/>
        <v>4884.4549945637145</v>
      </c>
      <c r="D23" s="380">
        <v>5287.3689064086484</v>
      </c>
      <c r="E23" s="380">
        <f t="shared" si="1"/>
        <v>6047.383010962355</v>
      </c>
      <c r="F23" s="380">
        <v>6807.3971155160616</v>
      </c>
      <c r="G23" s="343">
        <v>7965.8101378852416</v>
      </c>
      <c r="H23" s="380">
        <v>8187.5432634984609</v>
      </c>
      <c r="I23" s="394">
        <v>8871.4362276702213</v>
      </c>
      <c r="J23" s="343">
        <v>7696.2404664490723</v>
      </c>
      <c r="K23" s="343">
        <v>6779.6238807565778</v>
      </c>
      <c r="L23" s="343">
        <v>6468.5374975917321</v>
      </c>
      <c r="M23" s="343">
        <v>7134.9293434360206</v>
      </c>
      <c r="N23" s="343">
        <v>7222.711004891471</v>
      </c>
      <c r="O23" s="380">
        <v>6697.7223842105259</v>
      </c>
      <c r="P23" s="380">
        <v>7098.3719196167149</v>
      </c>
      <c r="Q23" s="380">
        <v>7290.4108611764696</v>
      </c>
      <c r="R23" s="380">
        <v>7470.9675228226724</v>
      </c>
      <c r="S23" s="408">
        <v>7643.5965167801605</v>
      </c>
      <c r="T23" s="380">
        <v>7115.9347679816683</v>
      </c>
      <c r="U23" s="380">
        <v>6996.0852324988618</v>
      </c>
      <c r="V23" s="380">
        <v>6035.5471590836014</v>
      </c>
      <c r="W23" s="380">
        <v>5954.1925984274594</v>
      </c>
      <c r="X23" s="380">
        <v>6526.7876399454635</v>
      </c>
      <c r="Y23" s="380">
        <v>6724.3492858452364</v>
      </c>
      <c r="Z23" s="380">
        <v>6291.0114681687182</v>
      </c>
      <c r="AA23" s="380">
        <v>6361.6508955419822</v>
      </c>
      <c r="AB23" s="380">
        <v>6331.771255656824</v>
      </c>
      <c r="AC23" s="408">
        <v>6634.0977748910427</v>
      </c>
      <c r="AD23" s="380">
        <v>6529.795132708884</v>
      </c>
      <c r="AE23" s="380">
        <v>6073.5207087497256</v>
      </c>
      <c r="AF23" s="380">
        <v>5400.465536026134</v>
      </c>
      <c r="AG23" s="380">
        <v>4956.2139692674209</v>
      </c>
      <c r="AH23" s="380">
        <v>5330.3913732952551</v>
      </c>
      <c r="AI23" s="380">
        <v>5398.5686643924573</v>
      </c>
      <c r="AJ23" s="380">
        <v>5698.6142653038387</v>
      </c>
      <c r="AK23" s="380">
        <v>5761.9685623345804</v>
      </c>
      <c r="AL23" s="380">
        <v>6401.7161308084833</v>
      </c>
      <c r="AM23" s="408">
        <v>6649.6253160475389</v>
      </c>
      <c r="AN23" s="380">
        <v>6707.9438396000405</v>
      </c>
      <c r="AO23" s="380">
        <v>6716.685245001142</v>
      </c>
      <c r="AP23" s="380">
        <v>6555.118355575526</v>
      </c>
      <c r="AQ23" s="380">
        <v>6098.8351365025046</v>
      </c>
      <c r="AR23" s="380">
        <v>6361.1087758073136</v>
      </c>
      <c r="AS23" s="380">
        <v>6660.0919327771862</v>
      </c>
      <c r="AT23" s="380">
        <v>6813.8503325180063</v>
      </c>
      <c r="AU23" s="380">
        <v>7196.3762601957842</v>
      </c>
      <c r="AV23" s="380">
        <v>6765.1709503980146</v>
      </c>
      <c r="AW23" s="408">
        <v>5417.2763636152113</v>
      </c>
      <c r="AX23" s="380">
        <v>5308.5950780681542</v>
      </c>
      <c r="AY23" s="380">
        <v>5173.1615034171809</v>
      </c>
      <c r="AZ23" s="380">
        <v>5266.2152669799998</v>
      </c>
      <c r="BA23" s="380">
        <v>5880.4724294071448</v>
      </c>
      <c r="BB23" s="380">
        <v>5798.3894562440346</v>
      </c>
      <c r="BC23" s="380">
        <v>6292.3460925349245</v>
      </c>
      <c r="BD23" s="380">
        <v>5979.7558237806461</v>
      </c>
      <c r="BE23" s="380"/>
      <c r="BF23" s="380"/>
      <c r="BG23" s="380"/>
      <c r="BH23" s="409"/>
    </row>
    <row r="24" spans="1:60" s="98" customFormat="1" ht="15.05" customHeight="1">
      <c r="A24" s="508">
        <v>15</v>
      </c>
      <c r="B24" s="343">
        <v>5073.186111848574</v>
      </c>
      <c r="C24" s="343">
        <f t="shared" si="0"/>
        <v>5514.0426713456573</v>
      </c>
      <c r="D24" s="380">
        <v>5954.8992308427405</v>
      </c>
      <c r="E24" s="380">
        <f t="shared" si="1"/>
        <v>6778.2463382511714</v>
      </c>
      <c r="F24" s="380">
        <v>7601.5934456596024</v>
      </c>
      <c r="G24" s="343">
        <v>8682.1819950201934</v>
      </c>
      <c r="H24" s="380">
        <v>8968.1477466850538</v>
      </c>
      <c r="I24" s="394">
        <v>9626.5710894202075</v>
      </c>
      <c r="J24" s="343">
        <v>8519.5098055102226</v>
      </c>
      <c r="K24" s="343">
        <v>7537.9710709978053</v>
      </c>
      <c r="L24" s="343">
        <v>7345.5452032577268</v>
      </c>
      <c r="M24" s="343">
        <v>8044.5983775637296</v>
      </c>
      <c r="N24" s="343">
        <v>8153.0367783552429</v>
      </c>
      <c r="O24" s="380">
        <v>7412.1461051929818</v>
      </c>
      <c r="P24" s="380">
        <v>7941.4876714799029</v>
      </c>
      <c r="Q24" s="380">
        <v>8068.0546863686268</v>
      </c>
      <c r="R24" s="380">
        <v>8276.5327165878989</v>
      </c>
      <c r="S24" s="408">
        <v>8526.2427759841539</v>
      </c>
      <c r="T24" s="380">
        <v>7917.9243177425769</v>
      </c>
      <c r="U24" s="380">
        <v>7769.2307207555759</v>
      </c>
      <c r="V24" s="380">
        <v>6820.5240194595044</v>
      </c>
      <c r="W24" s="380">
        <v>6640.2537066781624</v>
      </c>
      <c r="X24" s="380">
        <v>7327.0570792151584</v>
      </c>
      <c r="Y24" s="380">
        <v>7502.0238732717125</v>
      </c>
      <c r="Z24" s="380">
        <v>7135.8872677121135</v>
      </c>
      <c r="AA24" s="380">
        <v>7186.8698033366763</v>
      </c>
      <c r="AB24" s="380">
        <v>7205.9918257029231</v>
      </c>
      <c r="AC24" s="408">
        <v>7535.093866042771</v>
      </c>
      <c r="AD24" s="380">
        <v>7426.1824150257289</v>
      </c>
      <c r="AE24" s="380">
        <v>6907.2431576391709</v>
      </c>
      <c r="AF24" s="380">
        <v>6214.6739778042374</v>
      </c>
      <c r="AG24" s="380">
        <v>5847.6075056283498</v>
      </c>
      <c r="AH24" s="380">
        <v>6349.3893611726298</v>
      </c>
      <c r="AI24" s="380">
        <v>6309.9127601661403</v>
      </c>
      <c r="AJ24" s="380">
        <v>6653.2830140663873</v>
      </c>
      <c r="AK24" s="380">
        <v>6796.9073454560403</v>
      </c>
      <c r="AL24" s="380">
        <v>7444.204298109069</v>
      </c>
      <c r="AM24" s="408">
        <v>7681.7179371635648</v>
      </c>
      <c r="AN24" s="380">
        <v>7861.9522192219547</v>
      </c>
      <c r="AO24" s="380">
        <v>7818.7951721842519</v>
      </c>
      <c r="AP24" s="380">
        <v>7661.4499617314459</v>
      </c>
      <c r="AQ24" s="380">
        <v>7246.9307087620664</v>
      </c>
      <c r="AR24" s="380">
        <v>7470.6504058519167</v>
      </c>
      <c r="AS24" s="380">
        <v>7799.3013610944208</v>
      </c>
      <c r="AT24" s="380">
        <v>7900.2422860444749</v>
      </c>
      <c r="AU24" s="380">
        <v>8168.5331471663503</v>
      </c>
      <c r="AV24" s="380">
        <v>7777.4602683172134</v>
      </c>
      <c r="AW24" s="408">
        <v>6435.4294066796392</v>
      </c>
      <c r="AX24" s="380">
        <v>6362.9314321216734</v>
      </c>
      <c r="AY24" s="380">
        <v>6270.3277659791493</v>
      </c>
      <c r="AZ24" s="380">
        <v>6429.2310781999995</v>
      </c>
      <c r="BA24" s="380">
        <v>6987.2698814880241</v>
      </c>
      <c r="BB24" s="380">
        <v>6997.5412039566918</v>
      </c>
      <c r="BC24" s="380">
        <v>7470.1606205373928</v>
      </c>
      <c r="BD24" s="380">
        <v>7127.6982441888485</v>
      </c>
      <c r="BE24" s="380"/>
      <c r="BF24" s="380"/>
      <c r="BG24" s="380"/>
      <c r="BH24" s="409"/>
    </row>
    <row r="25" spans="1:60" s="98" customFormat="1" ht="15.05" customHeight="1">
      <c r="A25" s="508">
        <v>16</v>
      </c>
      <c r="B25" s="343">
        <v>5658.0306234021637</v>
      </c>
      <c r="C25" s="343">
        <f t="shared" si="0"/>
        <v>6166.666933871541</v>
      </c>
      <c r="D25" s="380">
        <v>6675.3032443409184</v>
      </c>
      <c r="E25" s="380">
        <f t="shared" si="1"/>
        <v>7585.9716738906682</v>
      </c>
      <c r="F25" s="380">
        <v>8496.6401034404171</v>
      </c>
      <c r="G25" s="343">
        <v>9416.9223613124541</v>
      </c>
      <c r="H25" s="380">
        <v>9678.3217501856361</v>
      </c>
      <c r="I25" s="394">
        <v>10336.957218622048</v>
      </c>
      <c r="J25" s="343">
        <v>9279.0421634827671</v>
      </c>
      <c r="K25" s="343">
        <v>8215.4278942799683</v>
      </c>
      <c r="L25" s="343">
        <v>8304.9237984061638</v>
      </c>
      <c r="M25" s="343">
        <v>8940.4845475379898</v>
      </c>
      <c r="N25" s="343">
        <v>9142.5651010394376</v>
      </c>
      <c r="O25" s="380">
        <v>8200.3418408421039</v>
      </c>
      <c r="P25" s="380">
        <v>8718.3323162097404</v>
      </c>
      <c r="Q25" s="380">
        <v>8942.9039897098028</v>
      </c>
      <c r="R25" s="380">
        <v>9166.5523258285139</v>
      </c>
      <c r="S25" s="408">
        <v>9432.9066204726096</v>
      </c>
      <c r="T25" s="380">
        <v>8708.8899561665658</v>
      </c>
      <c r="U25" s="380">
        <v>8572.5968795630397</v>
      </c>
      <c r="V25" s="380">
        <v>7574.6709729324257</v>
      </c>
      <c r="W25" s="380">
        <v>7392.1948551251244</v>
      </c>
      <c r="X25" s="380">
        <v>8133.8861040526372</v>
      </c>
      <c r="Y25" s="380">
        <v>8324.0766300893738</v>
      </c>
      <c r="Z25" s="380">
        <v>7960.0553270706223</v>
      </c>
      <c r="AA25" s="380">
        <v>8038.3181629683659</v>
      </c>
      <c r="AB25" s="380">
        <v>8080.2123957490221</v>
      </c>
      <c r="AC25" s="408">
        <v>8408.050659752018</v>
      </c>
      <c r="AD25" s="380">
        <v>8268.6786783656098</v>
      </c>
      <c r="AE25" s="380">
        <v>7770.4318885059984</v>
      </c>
      <c r="AF25" s="380">
        <v>7008.6116699945042</v>
      </c>
      <c r="AG25" s="380">
        <v>6697.809104079809</v>
      </c>
      <c r="AH25" s="380">
        <v>7300.6691283366345</v>
      </c>
      <c r="AI25" s="380">
        <v>7188.088353320677</v>
      </c>
      <c r="AJ25" s="380">
        <v>7525.9461814927699</v>
      </c>
      <c r="AK25" s="380">
        <v>7831.8461285775002</v>
      </c>
      <c r="AL25" s="380">
        <v>8488.1902932362373</v>
      </c>
      <c r="AM25" s="408">
        <v>8722.6570664605861</v>
      </c>
      <c r="AN25" s="380">
        <v>8945.3658290542644</v>
      </c>
      <c r="AO25" s="380">
        <v>8892.7900502045268</v>
      </c>
      <c r="AP25" s="380">
        <v>8676.6231583913723</v>
      </c>
      <c r="AQ25" s="380">
        <v>8262.5017037761208</v>
      </c>
      <c r="AR25" s="380">
        <v>8556.5007555396951</v>
      </c>
      <c r="AS25" s="380">
        <v>8870.7463677496871</v>
      </c>
      <c r="AT25" s="380">
        <v>8982.9094671588518</v>
      </c>
      <c r="AU25" s="380">
        <v>9102.0452883194539</v>
      </c>
      <c r="AV25" s="380">
        <v>8734.1032728537193</v>
      </c>
      <c r="AW25" s="408">
        <v>7424.3251783916403</v>
      </c>
      <c r="AX25" s="380">
        <v>7365.3584470806527</v>
      </c>
      <c r="AY25" s="380">
        <v>7288.479997286654</v>
      </c>
      <c r="AZ25" s="380">
        <v>7482.6954476399997</v>
      </c>
      <c r="BA25" s="380">
        <v>7990.882095151157</v>
      </c>
      <c r="BB25" s="380">
        <v>8110.2772118430821</v>
      </c>
      <c r="BC25" s="380">
        <v>8540.2221890034034</v>
      </c>
      <c r="BD25" s="380">
        <v>8232.9662251766713</v>
      </c>
      <c r="BE25" s="380"/>
      <c r="BF25" s="380"/>
      <c r="BG25" s="380"/>
      <c r="BH25" s="409"/>
    </row>
    <row r="26" spans="1:60" s="98" customFormat="1" ht="15.05" customHeight="1">
      <c r="A26" s="508">
        <v>17</v>
      </c>
      <c r="B26" s="343">
        <v>6249.675652531957</v>
      </c>
      <c r="C26" s="343">
        <f t="shared" si="0"/>
        <v>6849.1282997175704</v>
      </c>
      <c r="D26" s="380">
        <v>7448.5809469031838</v>
      </c>
      <c r="E26" s="380">
        <f t="shared" si="1"/>
        <v>8376.0118357209012</v>
      </c>
      <c r="F26" s="380">
        <v>9303.4427245386178</v>
      </c>
      <c r="G26" s="343">
        <v>10145.539891218943</v>
      </c>
      <c r="H26" s="380">
        <v>10411.972580248223</v>
      </c>
      <c r="I26" s="394">
        <v>11114.466446646109</v>
      </c>
      <c r="J26" s="343">
        <v>10049.197351636747</v>
      </c>
      <c r="K26" s="343">
        <v>9074.8880432200276</v>
      </c>
      <c r="L26" s="343">
        <v>9211.0035827130214</v>
      </c>
      <c r="M26" s="343">
        <v>9836.3707175122472</v>
      </c>
      <c r="N26" s="343">
        <v>10051.747106924488</v>
      </c>
      <c r="O26" s="380">
        <v>8965.2411508070163</v>
      </c>
      <c r="P26" s="380">
        <v>9458.3596791988275</v>
      </c>
      <c r="Q26" s="380">
        <v>9758.7356813176466</v>
      </c>
      <c r="R26" s="380">
        <v>10011.096480582381</v>
      </c>
      <c r="S26" s="408">
        <v>10306.546285194931</v>
      </c>
      <c r="T26" s="380">
        <v>9510.8795059274744</v>
      </c>
      <c r="U26" s="380">
        <v>9401.1469304961302</v>
      </c>
      <c r="V26" s="380">
        <v>8305.1026134030544</v>
      </c>
      <c r="W26" s="380">
        <v>8178.2118864322219</v>
      </c>
      <c r="X26" s="380">
        <v>8881.6788587800565</v>
      </c>
      <c r="Y26" s="380">
        <v>9076.3922635780309</v>
      </c>
      <c r="Z26" s="380">
        <v>8784.223386429132</v>
      </c>
      <c r="AA26" s="380">
        <v>8865.5547209043671</v>
      </c>
      <c r="AB26" s="380">
        <v>8944.6977701375927</v>
      </c>
      <c r="AC26" s="408">
        <v>9249.229583026452</v>
      </c>
      <c r="AD26" s="380">
        <v>9095.0076360124021</v>
      </c>
      <c r="AE26" s="380">
        <v>8628.4206872591712</v>
      </c>
      <c r="AF26" s="380">
        <v>7789.0355291262131</v>
      </c>
      <c r="AG26" s="380">
        <v>7584.2596078916022</v>
      </c>
      <c r="AH26" s="380">
        <v>8216.4774465555402</v>
      </c>
      <c r="AI26" s="380">
        <v>8066.2639464752137</v>
      </c>
      <c r="AJ26" s="380">
        <v>8429.5548513101585</v>
      </c>
      <c r="AK26" s="380">
        <v>8783.3221066085189</v>
      </c>
      <c r="AL26" s="380">
        <v>9521.6914935773348</v>
      </c>
      <c r="AM26" s="408">
        <v>9778.3403760592628</v>
      </c>
      <c r="AN26" s="380">
        <v>9992.7616991979994</v>
      </c>
      <c r="AO26" s="380">
        <v>9926.0181069386908</v>
      </c>
      <c r="AP26" s="380">
        <v>9646.2171503033023</v>
      </c>
      <c r="AQ26" s="380">
        <v>9244.2654086765233</v>
      </c>
      <c r="AR26" s="380">
        <v>9542.3212548319934</v>
      </c>
      <c r="AS26" s="380">
        <v>9891.048414660072</v>
      </c>
      <c r="AT26" s="380">
        <v>10018.39619772008</v>
      </c>
      <c r="AU26" s="380">
        <v>10015.027408257029</v>
      </c>
      <c r="AV26" s="380">
        <v>9656.4113180689892</v>
      </c>
      <c r="AW26" s="408">
        <v>8352.3658256905946</v>
      </c>
      <c r="AX26" s="380">
        <v>8296.2659281760461</v>
      </c>
      <c r="AY26" s="380">
        <v>8244.5497754656535</v>
      </c>
      <c r="AZ26" s="380">
        <v>8436.56759728</v>
      </c>
      <c r="BA26" s="380">
        <v>8933.6693261680393</v>
      </c>
      <c r="BB26" s="380">
        <v>9098.190484424862</v>
      </c>
      <c r="BC26" s="380">
        <v>9512.1325468025407</v>
      </c>
      <c r="BD26" s="380">
        <v>9309.4289595557402</v>
      </c>
      <c r="BE26" s="380"/>
      <c r="BF26" s="380"/>
      <c r="BG26" s="380"/>
      <c r="BH26" s="409"/>
    </row>
    <row r="27" spans="1:60" s="98" customFormat="1" ht="15.05" customHeight="1">
      <c r="A27" s="508">
        <v>18</v>
      </c>
      <c r="B27" s="343">
        <v>6861.7222343903641</v>
      </c>
      <c r="C27" s="343">
        <f t="shared" si="0"/>
        <v>7508.7443862628515</v>
      </c>
      <c r="D27" s="380">
        <v>8155.7665381353399</v>
      </c>
      <c r="E27" s="380">
        <f t="shared" si="1"/>
        <v>9073.1260598514455</v>
      </c>
      <c r="F27" s="380">
        <v>9990.4855815675528</v>
      </c>
      <c r="G27" s="343">
        <v>10837.420402810822</v>
      </c>
      <c r="H27" s="380">
        <v>11151.492616951309</v>
      </c>
      <c r="I27" s="394">
        <v>11869.601308396097</v>
      </c>
      <c r="J27" s="343">
        <v>10771.549803974271</v>
      </c>
      <c r="K27" s="343">
        <v>9888.8473607456126</v>
      </c>
      <c r="L27" s="343">
        <v>9995.9497060162867</v>
      </c>
      <c r="M27" s="343">
        <v>10695.502583077307</v>
      </c>
      <c r="N27" s="343">
        <v>10876.35404249465</v>
      </c>
      <c r="O27" s="380">
        <v>9757.3196240701745</v>
      </c>
      <c r="P27" s="380">
        <v>10242.567780276815</v>
      </c>
      <c r="Q27" s="380">
        <v>10591.925494023528</v>
      </c>
      <c r="R27" s="380">
        <v>10852.392388587195</v>
      </c>
      <c r="S27" s="408">
        <v>11183.188148077808</v>
      </c>
      <c r="T27" s="380">
        <v>10268.773410340704</v>
      </c>
      <c r="U27" s="380">
        <v>10227.178592216658</v>
      </c>
      <c r="V27" s="380">
        <v>9068.7356920768925</v>
      </c>
      <c r="W27" s="380">
        <v>8886.9902499230138</v>
      </c>
      <c r="X27" s="380">
        <v>9607.6063282815285</v>
      </c>
      <c r="Y27" s="380">
        <v>9873.0860664578704</v>
      </c>
      <c r="Z27" s="380">
        <v>9540.0559031775119</v>
      </c>
      <c r="AA27" s="380">
        <v>9710.9501301121345</v>
      </c>
      <c r="AB27" s="380">
        <v>9764.4012445015287</v>
      </c>
      <c r="AC27" s="408">
        <v>10144.617814689684</v>
      </c>
      <c r="AD27" s="380">
        <v>9919.5402263599608</v>
      </c>
      <c r="AE27" s="380">
        <v>9456.9432040349602</v>
      </c>
      <c r="AF27" s="380">
        <v>8621.8254913598339</v>
      </c>
      <c r="AG27" s="380">
        <v>8485.5392093508035</v>
      </c>
      <c r="AH27" s="380">
        <v>9135.5104419512754</v>
      </c>
      <c r="AI27" s="380">
        <v>8955.4957071694662</v>
      </c>
      <c r="AJ27" s="380">
        <v>9231.043363237226</v>
      </c>
      <c r="AK27" s="380">
        <v>9695.3429404149683</v>
      </c>
      <c r="AL27" s="380">
        <v>10507.262203467832</v>
      </c>
      <c r="AM27" s="408">
        <v>10811.907415205456</v>
      </c>
      <c r="AN27" s="380">
        <v>11030.072602228933</v>
      </c>
      <c r="AO27" s="380">
        <v>11007.041747249674</v>
      </c>
      <c r="AP27" s="380">
        <v>10654.484406849895</v>
      </c>
      <c r="AQ27" s="380">
        <v>10230.085988390565</v>
      </c>
      <c r="AR27" s="380">
        <v>10559.730127933391</v>
      </c>
      <c r="AS27" s="380">
        <v>10869.157519780929</v>
      </c>
      <c r="AT27" s="380">
        <v>11001.736114512036</v>
      </c>
      <c r="AU27" s="380">
        <v>10888.157134070345</v>
      </c>
      <c r="AV27" s="380">
        <v>10515.969265214415</v>
      </c>
      <c r="AW27" s="408">
        <v>9196.1455314945633</v>
      </c>
      <c r="AX27" s="380">
        <v>9175.2640701769014</v>
      </c>
      <c r="AY27" s="380">
        <v>9129.5069255156359</v>
      </c>
      <c r="AZ27" s="380">
        <v>9319.6186128399986</v>
      </c>
      <c r="BA27" s="380">
        <v>9783.0467624067514</v>
      </c>
      <c r="BB27" s="380">
        <v>9931.4089141077675</v>
      </c>
      <c r="BC27" s="380">
        <v>10385.891693934807</v>
      </c>
      <c r="BD27" s="380">
        <v>10287.740483267935</v>
      </c>
      <c r="BE27" s="380"/>
      <c r="BF27" s="380"/>
      <c r="BG27" s="380"/>
      <c r="BH27" s="409"/>
    </row>
    <row r="28" spans="1:60" s="98" customFormat="1" ht="15.05" customHeight="1">
      <c r="A28" s="509">
        <v>19</v>
      </c>
      <c r="B28" s="342">
        <v>7616.5796853490665</v>
      </c>
      <c r="C28" s="342">
        <f t="shared" si="0"/>
        <v>8243.0705129247872</v>
      </c>
      <c r="D28" s="381">
        <v>8869.5613405005079</v>
      </c>
      <c r="E28" s="381">
        <f t="shared" si="1"/>
        <v>9789.3027532418237</v>
      </c>
      <c r="F28" s="381">
        <v>10709.044165983138</v>
      </c>
      <c r="G28" s="342">
        <v>11615.020623803461</v>
      </c>
      <c r="H28" s="381">
        <v>11873.405033732894</v>
      </c>
      <c r="I28" s="395">
        <v>12770.169550927563</v>
      </c>
      <c r="J28" s="342">
        <v>11600.130558126139</v>
      </c>
      <c r="K28" s="342">
        <v>10637.083255116957</v>
      </c>
      <c r="L28" s="342">
        <v>10824.503947280846</v>
      </c>
      <c r="M28" s="342">
        <v>11540.851584488915</v>
      </c>
      <c r="N28" s="342">
        <v>11751.706020253745</v>
      </c>
      <c r="O28" s="381">
        <v>10557.163572561403</v>
      </c>
      <c r="P28" s="381">
        <v>11052.547978573328</v>
      </c>
      <c r="Q28" s="381">
        <v>11369.569319215685</v>
      </c>
      <c r="R28" s="381">
        <v>11677.447062846742</v>
      </c>
      <c r="S28" s="410">
        <v>12011.794840391762</v>
      </c>
      <c r="T28" s="381">
        <v>11079.030893604302</v>
      </c>
      <c r="U28" s="381">
        <v>11035.58152944925</v>
      </c>
      <c r="V28" s="381">
        <v>9792.0527386468329</v>
      </c>
      <c r="W28" s="381">
        <v>9602.5837899858343</v>
      </c>
      <c r="X28" s="381">
        <v>10254.818770969589</v>
      </c>
      <c r="Y28" s="381">
        <v>10671.893115499197</v>
      </c>
      <c r="Z28" s="381">
        <v>10318.666934129269</v>
      </c>
      <c r="AA28" s="381">
        <v>10518.010186635063</v>
      </c>
      <c r="AB28" s="381">
        <v>10589.945836259983</v>
      </c>
      <c r="AC28" s="410">
        <v>11023.182467887427</v>
      </c>
      <c r="AD28" s="381">
        <v>10794.371101086021</v>
      </c>
      <c r="AE28" s="381">
        <v>10204.000117696813</v>
      </c>
      <c r="AF28" s="381">
        <v>9451.2369953288144</v>
      </c>
      <c r="AG28" s="381">
        <v>9352.2175829660519</v>
      </c>
      <c r="AH28" s="381">
        <v>9991.6622323988795</v>
      </c>
      <c r="AI28" s="381">
        <v>9841.5685628523697</v>
      </c>
      <c r="AJ28" s="381">
        <v>10150.124784250116</v>
      </c>
      <c r="AK28" s="381">
        <v>10634.678874069195</v>
      </c>
      <c r="AL28" s="381">
        <v>11446.400250734307</v>
      </c>
      <c r="AM28" s="410">
        <v>11789.446569205349</v>
      </c>
      <c r="AN28" s="381">
        <v>11996.788735470262</v>
      </c>
      <c r="AO28" s="381">
        <v>12036.052546609415</v>
      </c>
      <c r="AP28" s="381">
        <v>11622.697210739159</v>
      </c>
      <c r="AQ28" s="381">
        <v>11249.713858218256</v>
      </c>
      <c r="AR28" s="381">
        <v>11529.75644032114</v>
      </c>
      <c r="AS28" s="381">
        <v>11862.609512825251</v>
      </c>
      <c r="AT28" s="381">
        <v>11980.109668087873</v>
      </c>
      <c r="AU28" s="381">
        <v>11751.625673429297</v>
      </c>
      <c r="AV28" s="381">
        <v>11376.711176474364</v>
      </c>
      <c r="AW28" s="410">
        <v>10004.816511675619</v>
      </c>
      <c r="AX28" s="381">
        <v>9988.5103826580071</v>
      </c>
      <c r="AY28" s="381">
        <v>9964.7981130628141</v>
      </c>
      <c r="AZ28" s="381">
        <v>10120.782692119999</v>
      </c>
      <c r="BA28" s="381">
        <v>10594.408584491557</v>
      </c>
      <c r="BB28" s="381">
        <v>10737.955819152936</v>
      </c>
      <c r="BC28" s="381">
        <v>11193.505459965485</v>
      </c>
      <c r="BD28" s="381">
        <v>11163.633352371218</v>
      </c>
      <c r="BE28" s="381"/>
      <c r="BF28" s="381"/>
      <c r="BG28" s="381"/>
      <c r="BH28" s="411"/>
    </row>
    <row r="29" spans="1:60" s="98" customFormat="1" ht="15.05" customHeight="1">
      <c r="A29" s="508">
        <v>20</v>
      </c>
      <c r="B29" s="343">
        <v>8310.2324781219268</v>
      </c>
      <c r="C29" s="343">
        <f t="shared" si="0"/>
        <v>8926.9666770947697</v>
      </c>
      <c r="D29" s="380">
        <v>9543.7008760676108</v>
      </c>
      <c r="E29" s="380">
        <f t="shared" si="1"/>
        <v>10507.712822403821</v>
      </c>
      <c r="F29" s="380">
        <v>11471.72476874003</v>
      </c>
      <c r="G29" s="343">
        <v>12374.252335638796</v>
      </c>
      <c r="H29" s="380">
        <v>12565.971417311976</v>
      </c>
      <c r="I29" s="394">
        <v>13592.427511499771</v>
      </c>
      <c r="J29" s="343">
        <v>12465.891217913026</v>
      </c>
      <c r="K29" s="343">
        <v>11420.708685032892</v>
      </c>
      <c r="L29" s="343">
        <v>11686.97561362641</v>
      </c>
      <c r="M29" s="343">
        <v>12312.691977082122</v>
      </c>
      <c r="N29" s="343">
        <v>12610.142983949863</v>
      </c>
      <c r="O29" s="380">
        <v>11302.649194456139</v>
      </c>
      <c r="P29" s="380">
        <v>11788.89361338834</v>
      </c>
      <c r="Q29" s="380">
        <v>12088.195532674508</v>
      </c>
      <c r="R29" s="380">
        <v>12547.977191593036</v>
      </c>
      <c r="S29" s="408">
        <v>12804.37515477902</v>
      </c>
      <c r="T29" s="380">
        <v>11886.532399033669</v>
      </c>
      <c r="U29" s="380">
        <v>11791.098293218025</v>
      </c>
      <c r="V29" s="380">
        <v>10558.057348620901</v>
      </c>
      <c r="W29" s="380">
        <v>10334.079408716716</v>
      </c>
      <c r="X29" s="380">
        <v>11026.663339445551</v>
      </c>
      <c r="Y29" s="380">
        <v>11430.548487472308</v>
      </c>
      <c r="Z29" s="380">
        <v>11082.782546951606</v>
      </c>
      <c r="AA29" s="380">
        <v>11339.193794147142</v>
      </c>
      <c r="AB29" s="380">
        <v>11468.060484569094</v>
      </c>
      <c r="AC29" s="408">
        <v>11873.70782364269</v>
      </c>
      <c r="AD29" s="380">
        <v>11611.71822223665</v>
      </c>
      <c r="AE29" s="380">
        <v>11056.78898433633</v>
      </c>
      <c r="AF29" s="380">
        <v>10233.350083592843</v>
      </c>
      <c r="AG29" s="380">
        <v>10260.087894490769</v>
      </c>
      <c r="AH29" s="380">
        <v>10851.038700023311</v>
      </c>
      <c r="AI29" s="380">
        <v>10696.052368421802</v>
      </c>
      <c r="AJ29" s="380">
        <v>11129.549934925471</v>
      </c>
      <c r="AK29" s="380">
        <v>11598.294896477008</v>
      </c>
      <c r="AL29" s="380">
        <v>12416.99268235899</v>
      </c>
      <c r="AM29" s="408">
        <v>12688.841567606458</v>
      </c>
      <c r="AN29" s="380">
        <v>12900.1136468597</v>
      </c>
      <c r="AO29" s="380">
        <v>12955.4146542341</v>
      </c>
      <c r="AP29" s="380">
        <v>12550.855561971091</v>
      </c>
      <c r="AQ29" s="380">
        <v>12231.477563118659</v>
      </c>
      <c r="AR29" s="380">
        <v>12468.194378899791</v>
      </c>
      <c r="AS29" s="380">
        <v>12845.832913920598</v>
      </c>
      <c r="AT29" s="380">
        <v>12963.449584879831</v>
      </c>
      <c r="AU29" s="380">
        <v>12634.416585696978</v>
      </c>
      <c r="AV29" s="380">
        <v>12220.87759013096</v>
      </c>
      <c r="AW29" s="408">
        <v>10819.338946127162</v>
      </c>
      <c r="AX29" s="380">
        <v>10828.288135120765</v>
      </c>
      <c r="AY29" s="380">
        <v>10803.475616235182</v>
      </c>
      <c r="AZ29" s="380">
        <v>10914.200709859999</v>
      </c>
      <c r="BA29" s="380">
        <v>11373.185594444443</v>
      </c>
      <c r="BB29" s="380">
        <v>11527.432948429952</v>
      </c>
      <c r="BC29" s="380">
        <v>12019.255862749824</v>
      </c>
      <c r="BD29" s="380">
        <v>11978.715145300463</v>
      </c>
      <c r="BE29" s="380"/>
      <c r="BF29" s="380"/>
      <c r="BG29" s="380"/>
      <c r="BH29" s="409"/>
    </row>
    <row r="30" spans="1:60" s="98" customFormat="1" ht="15.05" customHeight="1">
      <c r="A30" s="508">
        <v>21</v>
      </c>
      <c r="B30" s="343">
        <v>8963.0821654375613</v>
      </c>
      <c r="C30" s="343">
        <f t="shared" si="0"/>
        <v>9580.5474718366204</v>
      </c>
      <c r="D30" s="380">
        <v>10198.012778235681</v>
      </c>
      <c r="E30" s="380">
        <f t="shared" si="1"/>
        <v>11200.451211172978</v>
      </c>
      <c r="F30" s="380">
        <v>12202.889644110273</v>
      </c>
      <c r="G30" s="343">
        <v>13188.589574946049</v>
      </c>
      <c r="H30" s="380">
        <v>13235.060974329053</v>
      </c>
      <c r="I30" s="394">
        <v>14258.064908153463</v>
      </c>
      <c r="J30" s="343">
        <v>13257.292066429873</v>
      </c>
      <c r="K30" s="343">
        <v>12194.222819078945</v>
      </c>
      <c r="L30" s="343">
        <v>12510.684508450826</v>
      </c>
      <c r="M30" s="343">
        <v>13038.589489163829</v>
      </c>
      <c r="N30" s="343">
        <v>13498.181222256191</v>
      </c>
      <c r="O30" s="380">
        <v>11935.535425543858</v>
      </c>
      <c r="P30" s="380">
        <v>12506.830607332977</v>
      </c>
      <c r="Q30" s="380">
        <v>12772.105503937253</v>
      </c>
      <c r="R30" s="380">
        <v>13369.783619103529</v>
      </c>
      <c r="S30" s="408">
        <v>13557.926893079028</v>
      </c>
      <c r="T30" s="380">
        <v>12630.646414275749</v>
      </c>
      <c r="U30" s="380">
        <v>12579.354116750113</v>
      </c>
      <c r="V30" s="380">
        <v>11319.318895994511</v>
      </c>
      <c r="W30" s="380">
        <v>11104.194361355751</v>
      </c>
      <c r="X30" s="380">
        <v>11831.305835760435</v>
      </c>
      <c r="Y30" s="380">
        <v>12225.129044190664</v>
      </c>
      <c r="Z30" s="380">
        <v>11813.765775478123</v>
      </c>
      <c r="AA30" s="380">
        <v>12166.430352083144</v>
      </c>
      <c r="AB30" s="380">
        <v>12287.76395893303</v>
      </c>
      <c r="AC30" s="408">
        <v>12668.154584512989</v>
      </c>
      <c r="AD30" s="380">
        <v>12393.137997402639</v>
      </c>
      <c r="AE30" s="380">
        <v>11871.445015475705</v>
      </c>
      <c r="AF30" s="380">
        <v>11007.017026195274</v>
      </c>
      <c r="AG30" s="380">
        <v>11166.310528499107</v>
      </c>
      <c r="AH30" s="380">
        <v>11765.234679653804</v>
      </c>
      <c r="AI30" s="380">
        <v>11650.041681848674</v>
      </c>
      <c r="AJ30" s="380">
        <v>12074.935032970718</v>
      </c>
      <c r="AK30" s="380">
        <v>12566.463435526115</v>
      </c>
      <c r="AL30" s="380">
        <v>13369.611180064698</v>
      </c>
      <c r="AM30" s="408">
        <v>13544.004025102593</v>
      </c>
      <c r="AN30" s="380">
        <v>13850.981974638056</v>
      </c>
      <c r="AO30" s="380">
        <v>13860.719237277368</v>
      </c>
      <c r="AP30" s="380">
        <v>13456.91490484036</v>
      </c>
      <c r="AQ30" s="380">
        <v>13175.377103091774</v>
      </c>
      <c r="AR30" s="380">
        <v>13388.205766089799</v>
      </c>
      <c r="AS30" s="380">
        <v>13818.827723066966</v>
      </c>
      <c r="AT30" s="380">
        <v>13879.743598254154</v>
      </c>
      <c r="AU30" s="380">
        <v>13551.021650554942</v>
      </c>
      <c r="AV30" s="380">
        <v>13091.091214307113</v>
      </c>
      <c r="AW30" s="408">
        <v>11654.92661595245</v>
      </c>
      <c r="AX30" s="380">
        <v>11677.294214533666</v>
      </c>
      <c r="AY30" s="380">
        <v>11641.024347532486</v>
      </c>
      <c r="AZ30" s="380">
        <v>11725.324011119999</v>
      </c>
      <c r="BA30" s="380">
        <v>12191.064378955632</v>
      </c>
      <c r="BB30" s="380">
        <v>12312.642633764932</v>
      </c>
      <c r="BC30" s="380">
        <v>12819.401601881935</v>
      </c>
      <c r="BD30" s="380">
        <v>12776.727162461555</v>
      </c>
      <c r="BE30" s="380"/>
      <c r="BF30" s="380"/>
      <c r="BG30" s="380"/>
      <c r="BH30" s="409"/>
    </row>
    <row r="31" spans="1:60" s="98" customFormat="1" ht="15.05" customHeight="1">
      <c r="A31" s="508">
        <v>22</v>
      </c>
      <c r="B31" s="343">
        <v>9581.929264872173</v>
      </c>
      <c r="C31" s="343">
        <f t="shared" si="0"/>
        <v>10193.994733672425</v>
      </c>
      <c r="D31" s="380">
        <v>10806.060202472676</v>
      </c>
      <c r="E31" s="380">
        <f t="shared" si="1"/>
        <v>11885.815224669921</v>
      </c>
      <c r="F31" s="380">
        <v>12965.570246867166</v>
      </c>
      <c r="G31" s="343">
        <v>13874.347250152157</v>
      </c>
      <c r="H31" s="380">
        <v>14003.927044234644</v>
      </c>
      <c r="I31" s="394">
        <v>14985.231812060858</v>
      </c>
      <c r="J31" s="343">
        <v>13990.267348948832</v>
      </c>
      <c r="K31" s="343">
        <v>12957.625657255114</v>
      </c>
      <c r="L31" s="343">
        <v>13285.939938873804</v>
      </c>
      <c r="M31" s="343">
        <v>13746.109849040937</v>
      </c>
      <c r="N31" s="343">
        <v>14327.016911342098</v>
      </c>
      <c r="O31" s="380">
        <v>12560.656181403507</v>
      </c>
      <c r="P31" s="380">
        <v>13243.176242147989</v>
      </c>
      <c r="Q31" s="380">
        <v>13483.788468956862</v>
      </c>
      <c r="R31" s="380">
        <v>14110.383877887691</v>
      </c>
      <c r="S31" s="408">
        <v>14356.511603787403</v>
      </c>
      <c r="T31" s="380">
        <v>13407.832163528588</v>
      </c>
      <c r="U31" s="380">
        <v>13312.205377605826</v>
      </c>
      <c r="V31" s="380">
        <v>12045.007473864682</v>
      </c>
      <c r="W31" s="380">
        <v>11799.342371702489</v>
      </c>
      <c r="X31" s="380">
        <v>12590.03123310083</v>
      </c>
      <c r="Y31" s="380">
        <v>13036.6155702009</v>
      </c>
      <c r="Z31" s="380">
        <v>12544.74900400464</v>
      </c>
      <c r="AA31" s="380">
        <v>12884.713802388549</v>
      </c>
      <c r="AB31" s="380">
        <v>13124.990785480521</v>
      </c>
      <c r="AC31" s="408">
        <v>13421.47704246765</v>
      </c>
      <c r="AD31" s="380">
        <v>13199.706914757875</v>
      </c>
      <c r="AE31" s="380">
        <v>12627.168482660318</v>
      </c>
      <c r="AF31" s="380">
        <v>11812.779322311779</v>
      </c>
      <c r="AG31" s="380">
        <v>12070.885484991066</v>
      </c>
      <c r="AH31" s="380">
        <v>12710.065092464154</v>
      </c>
      <c r="AI31" s="380">
        <v>12578.759755184767</v>
      </c>
      <c r="AJ31" s="380">
        <v>12966.165501831705</v>
      </c>
      <c r="AK31" s="380">
        <v>13464.826719408673</v>
      </c>
      <c r="AL31" s="380">
        <v>14266.810048186899</v>
      </c>
      <c r="AM31" s="408">
        <v>14388.845556387569</v>
      </c>
      <c r="AN31" s="380">
        <v>14709.644888813664</v>
      </c>
      <c r="AO31" s="380">
        <v>14747.749038364795</v>
      </c>
      <c r="AP31" s="380">
        <v>14371.261375845626</v>
      </c>
      <c r="AQ31" s="380">
        <v>14082.764769742147</v>
      </c>
      <c r="AR31" s="380">
        <v>14285.842055165029</v>
      </c>
      <c r="AS31" s="380">
        <v>14669.07942882562</v>
      </c>
      <c r="AT31" s="380">
        <v>14757.54829670354</v>
      </c>
      <c r="AU31" s="380">
        <v>14421.736079754666</v>
      </c>
      <c r="AV31" s="380">
        <v>13913.946273902251</v>
      </c>
      <c r="AW31" s="408">
        <v>12478.811377236769</v>
      </c>
      <c r="AX31" s="380">
        <v>12474.390954852026</v>
      </c>
      <c r="AY31" s="380">
        <v>12472.929219454472</v>
      </c>
      <c r="AZ31" s="380">
        <v>12503.24990578</v>
      </c>
      <c r="BA31" s="380">
        <v>13029.580211150371</v>
      </c>
      <c r="BB31" s="380">
        <v>13144.794202462326</v>
      </c>
      <c r="BC31" s="380">
        <v>13643.018282695255</v>
      </c>
      <c r="BD31" s="380">
        <v>13592.875816376309</v>
      </c>
      <c r="BE31" s="380"/>
      <c r="BF31" s="380"/>
      <c r="BG31" s="380"/>
      <c r="BH31" s="409"/>
    </row>
    <row r="32" spans="1:60" s="98" customFormat="1" ht="15.05" customHeight="1">
      <c r="A32" s="508">
        <v>23</v>
      </c>
      <c r="B32" s="343">
        <v>10193.97584673058</v>
      </c>
      <c r="C32" s="343">
        <f t="shared" si="0"/>
        <v>10823.869370119159</v>
      </c>
      <c r="D32" s="380">
        <v>11453.762893507735</v>
      </c>
      <c r="E32" s="380">
        <f t="shared" si="1"/>
        <v>12578.400580611236</v>
      </c>
      <c r="F32" s="380">
        <v>13703.038267714739</v>
      </c>
      <c r="G32" s="343">
        <v>14590.71910728711</v>
      </c>
      <c r="H32" s="380">
        <v>14761.054700859233</v>
      </c>
      <c r="I32" s="394">
        <v>15645.275617146033</v>
      </c>
      <c r="J32" s="343">
        <v>14712.619801286357</v>
      </c>
      <c r="K32" s="343">
        <v>13690.694607821635</v>
      </c>
      <c r="L32" s="343">
        <v>14143.566258779225</v>
      </c>
      <c r="M32" s="343">
        <v>14536.327393838745</v>
      </c>
      <c r="N32" s="343">
        <v>15172.767614490982</v>
      </c>
      <c r="O32" s="380">
        <v>13174.128724421051</v>
      </c>
      <c r="P32" s="380">
        <v>13990.567061485226</v>
      </c>
      <c r="Q32" s="380">
        <v>14244.07417305098</v>
      </c>
      <c r="R32" s="380">
        <v>14873.721863915225</v>
      </c>
      <c r="S32" s="408">
        <v>15146.089720014104</v>
      </c>
      <c r="T32" s="380">
        <v>14124.38640042837</v>
      </c>
      <c r="U32" s="380">
        <v>13982.096908147474</v>
      </c>
      <c r="V32" s="380">
        <v>12792.039833436915</v>
      </c>
      <c r="W32" s="380">
        <v>12419.523439756933</v>
      </c>
      <c r="X32" s="380">
        <v>13353.129687486413</v>
      </c>
      <c r="Y32" s="380">
        <v>13765.685495913222</v>
      </c>
      <c r="Z32" s="380">
        <v>13261.236814401735</v>
      </c>
      <c r="AA32" s="380">
        <v>13623.173754107029</v>
      </c>
      <c r="AB32" s="380">
        <v>13890.177164162295</v>
      </c>
      <c r="AC32" s="408">
        <v>14163.583781445317</v>
      </c>
      <c r="AD32" s="380">
        <v>13902.086528757649</v>
      </c>
      <c r="AE32" s="380">
        <v>13388.091881958584</v>
      </c>
      <c r="AF32" s="380">
        <v>12598.270868840447</v>
      </c>
      <c r="AG32" s="380">
        <v>12914.496373377009</v>
      </c>
      <c r="AH32" s="380">
        <v>13562.992205734932</v>
      </c>
      <c r="AI32" s="380">
        <v>13414.290130686115</v>
      </c>
      <c r="AJ32" s="380">
        <v>13759.91763816102</v>
      </c>
      <c r="AK32" s="380">
        <v>14313.112320236965</v>
      </c>
      <c r="AL32" s="380">
        <v>15090.615352806613</v>
      </c>
      <c r="AM32" s="408">
        <v>15235.16150570271</v>
      </c>
      <c r="AN32" s="380">
        <v>15526.527224950523</v>
      </c>
      <c r="AO32" s="380">
        <v>15596.823523082394</v>
      </c>
      <c r="AP32" s="380">
        <v>15241.409830125564</v>
      </c>
      <c r="AQ32" s="380">
        <v>14922.537856165218</v>
      </c>
      <c r="AR32" s="380">
        <v>15147.941423705022</v>
      </c>
      <c r="AS32" s="380">
        <v>15488.645358737345</v>
      </c>
      <c r="AT32" s="380">
        <v>15675.083900881893</v>
      </c>
      <c r="AU32" s="380">
        <v>15281.581674193229</v>
      </c>
      <c r="AV32" s="380">
        <v>14737.985297611915</v>
      </c>
      <c r="AW32" s="408">
        <v>13230.13810556707</v>
      </c>
      <c r="AX32" s="380">
        <v>13266.873531695315</v>
      </c>
      <c r="AY32" s="380">
        <v>13266.455847624291</v>
      </c>
      <c r="AZ32" s="380">
        <v>13283.388960879998</v>
      </c>
      <c r="BA32" s="380">
        <v>13871.354524558303</v>
      </c>
      <c r="BB32" s="380">
        <v>14001.483573826441</v>
      </c>
      <c r="BC32" s="380">
        <v>14542.382093479748</v>
      </c>
      <c r="BD32" s="380">
        <v>14447.431465769405</v>
      </c>
      <c r="BE32" s="380"/>
      <c r="BF32" s="380"/>
      <c r="BG32" s="380"/>
      <c r="BH32" s="409"/>
    </row>
    <row r="33" spans="1:60" s="98" customFormat="1" ht="15.05" customHeight="1">
      <c r="A33" s="508">
        <v>24</v>
      </c>
      <c r="B33" s="343">
        <v>10853.626051622419</v>
      </c>
      <c r="C33" s="343">
        <f t="shared" si="0"/>
        <v>11500.678057048144</v>
      </c>
      <c r="D33" s="380">
        <v>12147.730062473869</v>
      </c>
      <c r="E33" s="380">
        <f t="shared" si="1"/>
        <v>13268.905593608772</v>
      </c>
      <c r="F33" s="380">
        <v>14390.081124743674</v>
      </c>
      <c r="G33" s="343">
        <v>15349.950819122445</v>
      </c>
      <c r="H33" s="380">
        <v>15500.57473756232</v>
      </c>
      <c r="I33" s="394">
        <v>16366.84892948491</v>
      </c>
      <c r="J33" s="343">
        <v>15466.840744168185</v>
      </c>
      <c r="K33" s="343">
        <v>14433.874854258038</v>
      </c>
      <c r="L33" s="343">
        <v>14933.357728522635</v>
      </c>
      <c r="M33" s="343">
        <v>15326.544938636553</v>
      </c>
      <c r="N33" s="343">
        <v>15950.858261387955</v>
      </c>
      <c r="O33" s="380">
        <v>13876.904232561403</v>
      </c>
      <c r="P33" s="380">
        <v>14675.368501863186</v>
      </c>
      <c r="Q33" s="380">
        <v>14962.700386509803</v>
      </c>
      <c r="R33" s="380">
        <v>15617.570369448438</v>
      </c>
      <c r="S33" s="408">
        <v>15947.676628883037</v>
      </c>
      <c r="T33" s="380">
        <v>14874.012371338909</v>
      </c>
      <c r="U33" s="380">
        <v>14684.727498452436</v>
      </c>
      <c r="V33" s="380">
        <v>13460.811660101581</v>
      </c>
      <c r="W33" s="380">
        <v>13094.225920387591</v>
      </c>
      <c r="X33" s="380">
        <v>14063.751457329721</v>
      </c>
      <c r="Y33" s="380">
        <v>14486.302436979604</v>
      </c>
      <c r="Z33" s="380">
        <v>13988.078494891273</v>
      </c>
      <c r="AA33" s="380">
        <v>14335.404253988514</v>
      </c>
      <c r="AB33" s="380">
        <v>14622.263877608471</v>
      </c>
      <c r="AC33" s="408">
        <v>14954.291969323285</v>
      </c>
      <c r="AD33" s="380">
        <v>14617.040713852046</v>
      </c>
      <c r="AE33" s="380">
        <v>14095.282649415743</v>
      </c>
      <c r="AF33" s="380">
        <v>13356.734749251998</v>
      </c>
      <c r="AG33" s="380">
        <v>13670.780353394877</v>
      </c>
      <c r="AH33" s="380">
        <v>14370.773838530129</v>
      </c>
      <c r="AI33" s="380">
        <v>14275.091746278242</v>
      </c>
      <c r="AJ33" s="380">
        <v>14514.987896501578</v>
      </c>
      <c r="AK33" s="380">
        <v>15114.355249105192</v>
      </c>
      <c r="AL33" s="380">
        <v>15881.468445241542</v>
      </c>
      <c r="AM33" s="408">
        <v>16010.705389569895</v>
      </c>
      <c r="AN33" s="380">
        <v>16324.680336449326</v>
      </c>
      <c r="AO33" s="380">
        <v>16398.102424223176</v>
      </c>
      <c r="AP33" s="380">
        <v>16056.310763498837</v>
      </c>
      <c r="AQ33" s="380">
        <v>15751.492609751922</v>
      </c>
      <c r="AR33" s="380">
        <v>15992.930423098422</v>
      </c>
      <c r="AS33" s="380">
        <v>16373.418562323795</v>
      </c>
      <c r="AT33" s="380">
        <v>16554.130190135311</v>
      </c>
      <c r="AU33" s="380">
        <v>16103.990171121124</v>
      </c>
      <c r="AV33" s="380">
        <v>15567.944141894206</v>
      </c>
      <c r="AW33" s="408">
        <v>14001.359778417022</v>
      </c>
      <c r="AX33" s="380">
        <v>14083.580466782723</v>
      </c>
      <c r="AY33" s="380">
        <v>14065.626335169429</v>
      </c>
      <c r="AZ33" s="380">
        <v>14082.339879719999</v>
      </c>
      <c r="BA33" s="380">
        <v>14697.922592304671</v>
      </c>
      <c r="BB33" s="380">
        <v>14833.635142523837</v>
      </c>
      <c r="BC33" s="380">
        <v>15401.205186814881</v>
      </c>
      <c r="BD33" s="380">
        <v>15303.053976148009</v>
      </c>
      <c r="BE33" s="380"/>
      <c r="BF33" s="380"/>
      <c r="BG33" s="380"/>
      <c r="BH33" s="409"/>
    </row>
    <row r="34" spans="1:60" s="98" customFormat="1" ht="15.05" customHeight="1">
      <c r="A34" s="508">
        <v>25</v>
      </c>
      <c r="B34" s="343">
        <v>11499.675221361849</v>
      </c>
      <c r="C34" s="343">
        <f t="shared" si="0"/>
        <v>12157.467804134905</v>
      </c>
      <c r="D34" s="380">
        <v>12815.260386907961</v>
      </c>
      <c r="E34" s="380">
        <f t="shared" si="1"/>
        <v>13974.55633898827</v>
      </c>
      <c r="F34" s="380">
        <v>15133.852291068577</v>
      </c>
      <c r="G34" s="343">
        <v>16115.305367343548</v>
      </c>
      <c r="H34" s="380">
        <v>16210.748741062904</v>
      </c>
      <c r="I34" s="394">
        <v>17094.015833392306</v>
      </c>
      <c r="J34" s="343">
        <v>16263.553007775748</v>
      </c>
      <c r="K34" s="343">
        <v>15257.945467653506</v>
      </c>
      <c r="L34" s="343">
        <v>15694.077119625183</v>
      </c>
      <c r="M34" s="343">
        <v>16121.356771485511</v>
      </c>
      <c r="N34" s="343">
        <v>16712.03389422195</v>
      </c>
      <c r="O34" s="380">
        <v>14552.500577403507</v>
      </c>
      <c r="P34" s="380">
        <v>15385.942039459673</v>
      </c>
      <c r="Q34" s="380">
        <v>15740.344211701959</v>
      </c>
      <c r="R34" s="380">
        <v>16377.660108726919</v>
      </c>
      <c r="S34" s="408">
        <v>16713.237159825276</v>
      </c>
      <c r="T34" s="380">
        <v>15585.05465257023</v>
      </c>
      <c r="U34" s="380">
        <v>15379.802921119708</v>
      </c>
      <c r="V34" s="380">
        <v>14110.611236364413</v>
      </c>
      <c r="W34" s="380">
        <v>13807.5477349264</v>
      </c>
      <c r="X34" s="380">
        <v>14735.015713766325</v>
      </c>
      <c r="Y34" s="380">
        <v>15135.069008555496</v>
      </c>
      <c r="Z34" s="380">
        <v>14712.849401362324</v>
      </c>
      <c r="AA34" s="380">
        <v>15019.387651891695</v>
      </c>
      <c r="AB34" s="380">
        <v>15377.715060632718</v>
      </c>
      <c r="AC34" s="408">
        <v>15640.320113415992</v>
      </c>
      <c r="AD34" s="380">
        <v>15339.180368143372</v>
      </c>
      <c r="AE34" s="380">
        <v>14795.540174054697</v>
      </c>
      <c r="AF34" s="380">
        <v>14066.210984826281</v>
      </c>
      <c r="AG34" s="380">
        <v>14448.484141125669</v>
      </c>
      <c r="AH34" s="380">
        <v>15070.528785901617</v>
      </c>
      <c r="AI34" s="380">
        <v>15104.304311756896</v>
      </c>
      <c r="AJ34" s="380">
        <v>15277.794530439887</v>
      </c>
      <c r="AK34" s="380">
        <v>15903.458133596629</v>
      </c>
      <c r="AL34" s="380">
        <v>16637.871497665099</v>
      </c>
      <c r="AM34" s="408">
        <v>16777.402765256087</v>
      </c>
      <c r="AN34" s="380">
        <v>17095.459965784812</v>
      </c>
      <c r="AO34" s="380">
        <v>17251.3941663152</v>
      </c>
      <c r="AP34" s="380">
        <v>16850.493876532113</v>
      </c>
      <c r="AQ34" s="380">
        <v>16607.493195429546</v>
      </c>
      <c r="AR34" s="380">
        <v>16814.228142134994</v>
      </c>
      <c r="AS34" s="380">
        <v>17190.427344248277</v>
      </c>
      <c r="AT34" s="380">
        <v>17413.311026524243</v>
      </c>
      <c r="AU34" s="380">
        <v>16914.322184981062</v>
      </c>
      <c r="AV34" s="380">
        <v>16337.520816335702</v>
      </c>
      <c r="AW34" s="408">
        <v>14798.327850057107</v>
      </c>
      <c r="AX34" s="380">
        <v>14859.913471463269</v>
      </c>
      <c r="AY34" s="380">
        <v>14848.994016463674</v>
      </c>
      <c r="AZ34" s="380">
        <v>14831.494688659999</v>
      </c>
      <c r="BA34" s="380">
        <v>15486.475045897132</v>
      </c>
      <c r="BB34" s="380">
        <v>15687.123930931422</v>
      </c>
      <c r="BC34" s="380">
        <v>16252.560253251448</v>
      </c>
      <c r="BD34" s="380">
        <v>16173.612540323746</v>
      </c>
      <c r="BE34" s="380"/>
      <c r="BF34" s="380"/>
      <c r="BG34" s="380"/>
      <c r="BH34" s="409"/>
    </row>
    <row r="35" spans="1:60" s="98" customFormat="1" ht="15.05" customHeight="1">
      <c r="A35" s="508">
        <v>26</v>
      </c>
      <c r="B35" s="343">
        <v>12091.320250491643</v>
      </c>
      <c r="C35" s="343">
        <f t="shared" si="0"/>
        <v>12793.664692049859</v>
      </c>
      <c r="D35" s="380">
        <v>13496.009133608075</v>
      </c>
      <c r="E35" s="380">
        <f t="shared" si="1"/>
        <v>14674.210004546119</v>
      </c>
      <c r="F35" s="380">
        <v>15852.410875484162</v>
      </c>
      <c r="G35" s="343">
        <v>16801.063042549657</v>
      </c>
      <c r="H35" s="380">
        <v>16873.969091439481</v>
      </c>
      <c r="I35" s="394">
        <v>17787.621187888588</v>
      </c>
      <c r="J35" s="343">
        <v>16975.28262993184</v>
      </c>
      <c r="K35" s="343">
        <v>16132.572560398388</v>
      </c>
      <c r="L35" s="343">
        <v>16420.879085646728</v>
      </c>
      <c r="M35" s="343">
        <v>17026.431517562069</v>
      </c>
      <c r="N35" s="343">
        <v>17430.921991898504</v>
      </c>
      <c r="O35" s="380">
        <v>15208.683234175436</v>
      </c>
      <c r="P35" s="380">
        <v>16063.380023489484</v>
      </c>
      <c r="Q35" s="380">
        <v>16465.9136736</v>
      </c>
      <c r="R35" s="380">
        <v>17202.714782986466</v>
      </c>
      <c r="S35" s="408">
        <v>17526.832861336439</v>
      </c>
      <c r="T35" s="380">
        <v>16326.41268997808</v>
      </c>
      <c r="U35" s="380">
        <v>16147.911630951297</v>
      </c>
      <c r="V35" s="380">
        <v>14793.612250830454</v>
      </c>
      <c r="W35" s="380">
        <v>14495.880568701114</v>
      </c>
      <c r="X35" s="380">
        <v>15474.062354403364</v>
      </c>
      <c r="Y35" s="380">
        <v>15859.912441944847</v>
      </c>
      <c r="Z35" s="380">
        <v>15381.709409334178</v>
      </c>
      <c r="AA35" s="380">
        <v>15713.459300501414</v>
      </c>
      <c r="AB35" s="380">
        <v>16121.484008867928</v>
      </c>
      <c r="AC35" s="408">
        <v>16333.82540349336</v>
      </c>
      <c r="AD35" s="380">
        <v>16059.523655135466</v>
      </c>
      <c r="AE35" s="380">
        <v>15474.997970239026</v>
      </c>
      <c r="AF35" s="380">
        <v>14736.834950357208</v>
      </c>
      <c r="AG35" s="380">
        <v>15221.244896307326</v>
      </c>
      <c r="AH35" s="380">
        <v>15781.570103392001</v>
      </c>
      <c r="AI35" s="380">
        <v>15898.76892211073</v>
      </c>
      <c r="AJ35" s="380">
        <v>16052.979365334599</v>
      </c>
      <c r="AK35" s="380">
        <v>16609.098212997626</v>
      </c>
      <c r="AL35" s="380">
        <v>17373.304960516518</v>
      </c>
      <c r="AM35" s="408">
        <v>17496.918763976973</v>
      </c>
      <c r="AN35" s="380">
        <v>17899.375915633787</v>
      </c>
      <c r="AO35" s="380">
        <v>18086.411126451381</v>
      </c>
      <c r="AP35" s="380">
        <v>17621.196793180057</v>
      </c>
      <c r="AQ35" s="380">
        <v>17435.095657411704</v>
      </c>
      <c r="AR35" s="380">
        <v>17626.312585477252</v>
      </c>
      <c r="AS35" s="380">
        <v>17978.028924319449</v>
      </c>
      <c r="AT35" s="380">
        <v>18217.861867535845</v>
      </c>
      <c r="AU35" s="380">
        <v>17699.293584398289</v>
      </c>
      <c r="AV35" s="380">
        <v>17083.418208486692</v>
      </c>
      <c r="AW35" s="408">
        <v>15541.46254240873</v>
      </c>
      <c r="AX35" s="380">
        <v>15606.254413555858</v>
      </c>
      <c r="AY35" s="380">
        <v>15598.498541506005</v>
      </c>
      <c r="AZ35" s="380">
        <v>15558.517893199998</v>
      </c>
      <c r="BA35" s="380">
        <v>16245.701168570866</v>
      </c>
      <c r="BB35" s="380">
        <v>16472.333616266402</v>
      </c>
      <c r="BC35" s="380">
        <v>17014.298996905218</v>
      </c>
      <c r="BD35" s="380">
        <v>16974.825140441368</v>
      </c>
      <c r="BE35" s="380"/>
      <c r="BF35" s="380"/>
      <c r="BG35" s="380"/>
      <c r="BH35" s="409"/>
    </row>
    <row r="36" spans="1:60" s="98" customFormat="1" ht="15.05" customHeight="1">
      <c r="A36" s="508">
        <v>27</v>
      </c>
      <c r="B36" s="343">
        <v>12689.76579719764</v>
      </c>
      <c r="C36" s="343">
        <f t="shared" si="0"/>
        <v>13406.824994220871</v>
      </c>
      <c r="D36" s="380">
        <v>14123.884191244102</v>
      </c>
      <c r="E36" s="380">
        <f t="shared" si="1"/>
        <v>15363.184689265248</v>
      </c>
      <c r="F36" s="380">
        <v>16602.485187286395</v>
      </c>
      <c r="G36" s="343">
        <v>17407.223844740769</v>
      </c>
      <c r="H36" s="380">
        <v>17572.404681659063</v>
      </c>
      <c r="I36" s="394">
        <v>18408.509851994135</v>
      </c>
      <c r="J36" s="343">
        <v>17702.946497360081</v>
      </c>
      <c r="K36" s="343">
        <v>16885.864102704676</v>
      </c>
      <c r="L36" s="343">
        <v>17181.598476749274</v>
      </c>
      <c r="M36" s="343">
        <v>17926.911975587478</v>
      </c>
      <c r="N36" s="343">
        <v>18170.953857153774</v>
      </c>
      <c r="O36" s="380">
        <v>15950.286118456139</v>
      </c>
      <c r="P36" s="380">
        <v>16810.770842826721</v>
      </c>
      <c r="Q36" s="380">
        <v>17219.2561292549</v>
      </c>
      <c r="R36" s="380">
        <v>18047.258937740335</v>
      </c>
      <c r="S36" s="408">
        <v>18316.410977563144</v>
      </c>
      <c r="T36" s="380">
        <v>17103.598439230918</v>
      </c>
      <c r="U36" s="380">
        <v>16931.130676058259</v>
      </c>
      <c r="V36" s="380">
        <v>15514.557766100166</v>
      </c>
      <c r="W36" s="380">
        <v>15195.572030095869</v>
      </c>
      <c r="X36" s="380">
        <v>16202.176352427432</v>
      </c>
      <c r="Y36" s="380">
        <v>16603.775090787563</v>
      </c>
      <c r="Z36" s="380">
        <v>16131.329604027094</v>
      </c>
      <c r="AA36" s="380">
        <v>16462.00750292643</v>
      </c>
      <c r="AB36" s="380">
        <v>16908.087817996267</v>
      </c>
      <c r="AC36" s="408">
        <v>17062.847136997869</v>
      </c>
      <c r="AD36" s="380">
        <v>16760.106901836007</v>
      </c>
      <c r="AE36" s="380">
        <v>16196.055223332602</v>
      </c>
      <c r="AF36" s="380">
        <v>15491.920372504121</v>
      </c>
      <c r="AG36" s="380">
        <v>15961.052101161406</v>
      </c>
      <c r="AH36" s="380">
        <v>16526.470531239069</v>
      </c>
      <c r="AI36" s="380">
        <v>16647.429409800028</v>
      </c>
      <c r="AJ36" s="380">
        <v>16857.562427500765</v>
      </c>
      <c r="AK36" s="380">
        <v>17373.921008735477</v>
      </c>
      <c r="AL36" s="380">
        <v>18123.716701633752</v>
      </c>
      <c r="AM36" s="408">
        <v>18296.053336326811</v>
      </c>
      <c r="AN36" s="380">
        <v>18714.817542183104</v>
      </c>
      <c r="AO36" s="380">
        <v>18946.731630834114</v>
      </c>
      <c r="AP36" s="380">
        <v>18400.186837964</v>
      </c>
      <c r="AQ36" s="380">
        <v>18234.299995698395</v>
      </c>
      <c r="AR36" s="380">
        <v>18430.499935367228</v>
      </c>
      <c r="AS36" s="380">
        <v>18774.580522345979</v>
      </c>
      <c r="AT36" s="380">
        <v>18965.299531562054</v>
      </c>
      <c r="AU36" s="380">
        <v>18474.603797361153</v>
      </c>
      <c r="AV36" s="380">
        <v>17790.24478485834</v>
      </c>
      <c r="AW36" s="408">
        <v>16277.57548963577</v>
      </c>
      <c r="AX36" s="380">
        <v>16306.453720897747</v>
      </c>
      <c r="AY36" s="380">
        <v>16346.874294673275</v>
      </c>
      <c r="AZ36" s="380">
        <v>16270.048974659998</v>
      </c>
      <c r="BA36" s="380">
        <v>16974.514799921475</v>
      </c>
      <c r="BB36" s="380">
        <v>17234.07235992017</v>
      </c>
      <c r="BC36" s="380">
        <v>17751.499937892269</v>
      </c>
      <c r="BD36" s="380">
        <v>17798.441821254688</v>
      </c>
      <c r="BE36" s="380"/>
      <c r="BF36" s="380"/>
      <c r="BG36" s="380"/>
      <c r="BH36" s="409"/>
    </row>
    <row r="37" spans="1:60" s="98" customFormat="1" ht="15.05" customHeight="1">
      <c r="A37" s="509">
        <v>28</v>
      </c>
      <c r="B37" s="342">
        <v>13261.00927359882</v>
      </c>
      <c r="C37" s="342">
        <f t="shared" si="0"/>
        <v>13979.947416707431</v>
      </c>
      <c r="D37" s="381">
        <v>14698.885559816043</v>
      </c>
      <c r="E37" s="381">
        <f t="shared" si="1"/>
        <v>16016.267811236339</v>
      </c>
      <c r="F37" s="381">
        <v>17333.650062656638</v>
      </c>
      <c r="G37" s="342">
        <v>18001.138974160345</v>
      </c>
      <c r="H37" s="381">
        <v>18200.409792192637</v>
      </c>
      <c r="I37" s="395">
        <v>19079.740840216346</v>
      </c>
      <c r="J37" s="342">
        <v>18419.987534606891</v>
      </c>
      <c r="K37" s="342">
        <v>17548.153982182015</v>
      </c>
      <c r="L37" s="342">
        <v>17966.544600052541</v>
      </c>
      <c r="M37" s="342">
        <v>18767.666688947938</v>
      </c>
      <c r="N37" s="342">
        <v>18822.181898578416</v>
      </c>
      <c r="O37" s="381">
        <v>16711.302690807017</v>
      </c>
      <c r="P37" s="381">
        <v>17602.342400252859</v>
      </c>
      <c r="Q37" s="381">
        <v>18010.78645132549</v>
      </c>
      <c r="R37" s="381">
        <v>18830.086404262187</v>
      </c>
      <c r="S37" s="410">
        <v>19099.984697468728</v>
      </c>
      <c r="T37" s="381">
        <v>17897.320055489137</v>
      </c>
      <c r="U37" s="381">
        <v>17696.720996677286</v>
      </c>
      <c r="V37" s="381">
        <v>16247.360937871024</v>
      </c>
      <c r="W37" s="381">
        <v>15915.709021206707</v>
      </c>
      <c r="X37" s="381">
        <v>16893.119365567385</v>
      </c>
      <c r="Y37" s="381">
        <v>17358.203970437706</v>
      </c>
      <c r="Z37" s="381">
        <v>16918.223731052807</v>
      </c>
      <c r="AA37" s="381">
        <v>17238.802807329746</v>
      </c>
      <c r="AB37" s="381">
        <v>17712.214979308159</v>
      </c>
      <c r="AC37" s="410">
        <v>17851.686038379674</v>
      </c>
      <c r="AD37" s="381">
        <v>17541.526677001995</v>
      </c>
      <c r="AE37" s="381">
        <v>16969.111797562731</v>
      </c>
      <c r="AF37" s="381">
        <v>16189.572004152164</v>
      </c>
      <c r="AG37" s="381">
        <v>16689.325563400835</v>
      </c>
      <c r="AH37" s="381">
        <v>17279.432652028205</v>
      </c>
      <c r="AI37" s="381">
        <v>17441.894020153864</v>
      </c>
      <c r="AJ37" s="381">
        <v>17671.429140384236</v>
      </c>
      <c r="AK37" s="381">
        <v>18141.77881556753</v>
      </c>
      <c r="AL37" s="381">
        <v>18856.154508832005</v>
      </c>
      <c r="AM37" s="410">
        <v>19106.983252917973</v>
      </c>
      <c r="AN37" s="381">
        <v>19528.818459144877</v>
      </c>
      <c r="AO37" s="381">
        <v>19777.531333595871</v>
      </c>
      <c r="AP37" s="381">
        <v>19187.464010883945</v>
      </c>
      <c r="AQ37" s="381">
        <v>19065.959332494192</v>
      </c>
      <c r="AR37" s="381">
        <v>19195.201817995836</v>
      </c>
      <c r="AS37" s="381">
        <v>19537.889196538334</v>
      </c>
      <c r="AT37" s="381">
        <v>19782.266280613956</v>
      </c>
      <c r="AU37" s="381">
        <v>19268.028734925949</v>
      </c>
      <c r="AV37" s="381">
        <v>18547.981818154585</v>
      </c>
      <c r="AW37" s="410">
        <v>17011.347855154614</v>
      </c>
      <c r="AX37" s="381">
        <v>16989.34991520812</v>
      </c>
      <c r="AY37" s="381">
        <v>17060.258119713566</v>
      </c>
      <c r="AZ37" s="381">
        <v>17009.244561619998</v>
      </c>
      <c r="BA37" s="381">
        <v>17714.190035316056</v>
      </c>
      <c r="BB37" s="381">
        <v>18018.21518426964</v>
      </c>
      <c r="BC37" s="381">
        <v>18514.305542531551</v>
      </c>
      <c r="BD37" s="381">
        <v>18669.000385430423</v>
      </c>
      <c r="BE37" s="381"/>
      <c r="BF37" s="381"/>
      <c r="BG37" s="381"/>
      <c r="BH37" s="411"/>
    </row>
    <row r="38" spans="1:60" s="98" customFormat="1" ht="15.05" customHeight="1">
      <c r="A38" s="508">
        <v>29</v>
      </c>
      <c r="B38" s="343">
        <v>13893.457408185841</v>
      </c>
      <c r="C38" s="343">
        <f t="shared" si="0"/>
        <v>14606.80440725245</v>
      </c>
      <c r="D38" s="380">
        <v>15320.151406319059</v>
      </c>
      <c r="E38" s="380">
        <f t="shared" si="1"/>
        <v>16664.119017524987</v>
      </c>
      <c r="F38" s="380">
        <v>18008.086628730915</v>
      </c>
      <c r="G38" s="343">
        <v>18625.668285508767</v>
      </c>
      <c r="H38" s="380">
        <v>18816.67648944521</v>
      </c>
      <c r="I38" s="394">
        <v>19650.287180205225</v>
      </c>
      <c r="J38" s="343">
        <v>19168.897062398002</v>
      </c>
      <c r="K38" s="343">
        <v>18326.723764163009</v>
      </c>
      <c r="L38" s="343">
        <v>18761.181416236093</v>
      </c>
      <c r="M38" s="343">
        <v>19525.724217387695</v>
      </c>
      <c r="N38" s="343">
        <v>19490.324954066036</v>
      </c>
      <c r="O38" s="380">
        <v>17445.140099859647</v>
      </c>
      <c r="P38" s="380">
        <v>18327.642850545646</v>
      </c>
      <c r="Q38" s="380">
        <v>18722.469416345095</v>
      </c>
      <c r="R38" s="380">
        <v>19697.368286259429</v>
      </c>
      <c r="S38" s="408">
        <v>19823.51445416316</v>
      </c>
      <c r="T38" s="380">
        <v>18677.261782576206</v>
      </c>
      <c r="U38" s="380">
        <v>18442.164203595814</v>
      </c>
      <c r="V38" s="380">
        <v>17001.507891343947</v>
      </c>
      <c r="W38" s="380">
        <v>16635.846012317543</v>
      </c>
      <c r="X38" s="380">
        <v>17597.18154984291</v>
      </c>
      <c r="Y38" s="380">
        <v>18047.122219081812</v>
      </c>
      <c r="Z38" s="380">
        <v>17651.27773359781</v>
      </c>
      <c r="AA38" s="380">
        <v>17997.439260461302</v>
      </c>
      <c r="AB38" s="380">
        <v>18489.083592778967</v>
      </c>
      <c r="AC38" s="408">
        <v>18584.446344876513</v>
      </c>
      <c r="AD38" s="380">
        <v>18306.779146474892</v>
      </c>
      <c r="AE38" s="380">
        <v>17726.568575451896</v>
      </c>
      <c r="AF38" s="380">
        <v>16902.426697991083</v>
      </c>
      <c r="AG38" s="380">
        <v>17430.780445771292</v>
      </c>
      <c r="AH38" s="380">
        <v>18046.905820113065</v>
      </c>
      <c r="AI38" s="380">
        <v>18286.901110689254</v>
      </c>
      <c r="AJ38" s="380">
        <v>18424.952123605242</v>
      </c>
      <c r="AK38" s="380">
        <v>18880.804017004699</v>
      </c>
      <c r="AL38" s="380">
        <v>19672.470674318814</v>
      </c>
      <c r="AM38" s="408">
        <v>19904.643407237643</v>
      </c>
      <c r="AN38" s="380">
        <v>20393.244211670655</v>
      </c>
      <c r="AO38" s="380">
        <v>20606.925283899487</v>
      </c>
      <c r="AP38" s="380">
        <v>19974.741183803886</v>
      </c>
      <c r="AQ38" s="380">
        <v>19898.970960894534</v>
      </c>
      <c r="AR38" s="380">
        <v>19971.749340802853</v>
      </c>
      <c r="AS38" s="380">
        <v>20399.648068239589</v>
      </c>
      <c r="AT38" s="380">
        <v>20678.694841123797</v>
      </c>
      <c r="AU38" s="380">
        <v>20061.453672490748</v>
      </c>
      <c r="AV38" s="380">
        <v>19357.813272489944</v>
      </c>
      <c r="AW38" s="408">
        <v>17700.649168217773</v>
      </c>
      <c r="AX38" s="380">
        <v>17709.159417319057</v>
      </c>
      <c r="AY38" s="380">
        <v>17789.44475100475</v>
      </c>
      <c r="AZ38" s="380">
        <v>17745.12040792</v>
      </c>
      <c r="BA38" s="380">
        <v>18459.296072732624</v>
      </c>
      <c r="BB38" s="380">
        <v>18788.488815807486</v>
      </c>
      <c r="BC38" s="380">
        <v>19290.980339982452</v>
      </c>
      <c r="BD38" s="380">
        <v>19441.407738939288</v>
      </c>
      <c r="BE38" s="380"/>
      <c r="BF38" s="380"/>
      <c r="BG38" s="380"/>
      <c r="BH38" s="409"/>
    </row>
    <row r="39" spans="1:60" s="98" customFormat="1" ht="15.05" customHeight="1">
      <c r="A39" s="508">
        <v>30</v>
      </c>
      <c r="B39" s="343">
        <v>14525.905542772862</v>
      </c>
      <c r="C39" s="343">
        <f t="shared" si="0"/>
        <v>15246.87982006349</v>
      </c>
      <c r="D39" s="380">
        <v>15967.854097354118</v>
      </c>
      <c r="E39" s="380">
        <f t="shared" si="1"/>
        <v>17309.430782386331</v>
      </c>
      <c r="F39" s="380">
        <v>18651.007467418542</v>
      </c>
      <c r="G39" s="343">
        <v>19268.566106014492</v>
      </c>
      <c r="H39" s="380">
        <v>19427.073980057281</v>
      </c>
      <c r="I39" s="394">
        <v>20226.427111762623</v>
      </c>
      <c r="J39" s="343">
        <v>19806.26687328405</v>
      </c>
      <c r="K39" s="343">
        <v>18973.846699835522</v>
      </c>
      <c r="L39" s="343">
        <v>19565.508925299935</v>
      </c>
      <c r="M39" s="343">
        <v>20224.056001162502</v>
      </c>
      <c r="N39" s="343">
        <v>20128.866734943444</v>
      </c>
      <c r="O39" s="380">
        <v>18116.853707087717</v>
      </c>
      <c r="P39" s="380">
        <v>19045.579844490283</v>
      </c>
      <c r="Q39" s="380">
        <v>19375.134769631371</v>
      </c>
      <c r="R39" s="380">
        <v>20493.188739777495</v>
      </c>
      <c r="S39" s="408">
        <v>20529.031021894243</v>
      </c>
      <c r="T39" s="380">
        <v>19418.619819984058</v>
      </c>
      <c r="U39" s="380">
        <v>19164.941907601275</v>
      </c>
      <c r="V39" s="380">
        <v>17727.196469214115</v>
      </c>
      <c r="W39" s="380">
        <v>17306.005041900185</v>
      </c>
      <c r="X39" s="380">
        <v>18253.140106621348</v>
      </c>
      <c r="Y39" s="380">
        <v>18780.418637117102</v>
      </c>
      <c r="Z39" s="380">
        <v>18394.68560623526</v>
      </c>
      <c r="AA39" s="380">
        <v>18768.181614440698</v>
      </c>
      <c r="AB39" s="380">
        <v>19219.223267093639</v>
      </c>
      <c r="AC39" s="408">
        <v>19412.54026267779</v>
      </c>
      <c r="AD39" s="380">
        <v>19147.479042515541</v>
      </c>
      <c r="AE39" s="380">
        <v>18536.024674477616</v>
      </c>
      <c r="AF39" s="380">
        <v>17630.484454020883</v>
      </c>
      <c r="AG39" s="380">
        <v>18193.655135854675</v>
      </c>
      <c r="AH39" s="380">
        <v>18778.907539252821</v>
      </c>
      <c r="AI39" s="380">
        <v>19076.627363526066</v>
      </c>
      <c r="AJ39" s="380">
        <v>19231.082460890961</v>
      </c>
      <c r="AK39" s="380">
        <v>19721.5020900975</v>
      </c>
      <c r="AL39" s="380">
        <v>20530.726018949903</v>
      </c>
      <c r="AM39" s="408">
        <v>20792.243061397428</v>
      </c>
      <c r="AN39" s="380">
        <v>21267.754931309235</v>
      </c>
      <c r="AO39" s="380">
        <v>21491.143580070628</v>
      </c>
      <c r="AP39" s="380">
        <v>20779.973801018496</v>
      </c>
      <c r="AQ39" s="380">
        <v>20711.698215226686</v>
      </c>
      <c r="AR39" s="380">
        <v>20808.841246743974</v>
      </c>
      <c r="AS39" s="380">
        <v>21276.749827864303</v>
      </c>
      <c r="AT39" s="380">
        <v>21583.814537261849</v>
      </c>
      <c r="AU39" s="380">
        <v>20914.053377088538</v>
      </c>
      <c r="AV39" s="380">
        <v>20161.724906252675</v>
      </c>
      <c r="AW39" s="408">
        <v>18432.080952028427</v>
      </c>
      <c r="AX39" s="380">
        <v>18447.425573330274</v>
      </c>
      <c r="AY39" s="380">
        <v>18557.009626048104</v>
      </c>
      <c r="AZ39" s="380">
        <v>18505.341019059997</v>
      </c>
      <c r="BA39" s="380">
        <v>19214.17755378877</v>
      </c>
      <c r="BB39" s="380">
        <v>19541.692671577181</v>
      </c>
      <c r="BC39" s="380">
        <v>20054.852805607243</v>
      </c>
      <c r="BD39" s="380">
        <v>20146.602850361058</v>
      </c>
      <c r="BE39" s="380"/>
      <c r="BF39" s="380"/>
      <c r="BG39" s="380"/>
      <c r="BH39" s="409"/>
    </row>
    <row r="40" spans="1:60" s="98" customFormat="1" ht="15.05" customHeight="1">
      <c r="A40" s="508">
        <v>31</v>
      </c>
      <c r="B40" s="343">
        <v>15103.949536750246</v>
      </c>
      <c r="C40" s="343">
        <f t="shared" si="0"/>
        <v>15830.011712471163</v>
      </c>
      <c r="D40" s="380">
        <v>16556.073888192081</v>
      </c>
      <c r="E40" s="380">
        <f t="shared" si="1"/>
        <v>17912.394806194468</v>
      </c>
      <c r="F40" s="380">
        <v>19268.715724196853</v>
      </c>
      <c r="G40" s="343">
        <v>19850.235562662532</v>
      </c>
      <c r="H40" s="380">
        <v>20096.163537074361</v>
      </c>
      <c r="I40" s="394">
        <v>20908.845283121871</v>
      </c>
      <c r="J40" s="343">
        <v>20454.259514351539</v>
      </c>
      <c r="K40" s="343">
        <v>19651.303523117687</v>
      </c>
      <c r="L40" s="343">
        <v>20369.836434363777</v>
      </c>
      <c r="M40" s="343">
        <v>20991.302105704559</v>
      </c>
      <c r="N40" s="343">
        <v>20813.92480449404</v>
      </c>
      <c r="O40" s="380">
        <v>18776.919101473683</v>
      </c>
      <c r="P40" s="380">
        <v>19734.06301304232</v>
      </c>
      <c r="Q40" s="380">
        <v>20034.743371356861</v>
      </c>
      <c r="R40" s="380">
        <v>21198.058284322069</v>
      </c>
      <c r="S40" s="408">
        <v>21264.569571230903</v>
      </c>
      <c r="T40" s="380">
        <v>20135.174056883836</v>
      </c>
      <c r="U40" s="380">
        <v>19880.16444396905</v>
      </c>
      <c r="V40" s="380">
        <v>18410.197483680156</v>
      </c>
      <c r="W40" s="380">
        <v>17989.794424626878</v>
      </c>
      <c r="X40" s="380">
        <v>18990.000218735793</v>
      </c>
      <c r="Y40" s="380">
        <v>19482.016362730119</v>
      </c>
      <c r="Z40" s="380">
        <v>19123.598060743287</v>
      </c>
      <c r="AA40" s="380">
        <v>19514.712166724406</v>
      </c>
      <c r="AB40" s="380">
        <v>19974.674450117884</v>
      </c>
      <c r="AC40" s="408">
        <v>20201.379164059595</v>
      </c>
      <c r="AD40" s="380">
        <v>20009.735346146976</v>
      </c>
      <c r="AE40" s="380">
        <v>19352.414016321542</v>
      </c>
      <c r="AF40" s="380">
        <v>18419.354458814189</v>
      </c>
      <c r="AG40" s="380">
        <v>18991.131053782014</v>
      </c>
      <c r="AH40" s="380">
        <v>19581.852156282781</v>
      </c>
      <c r="AI40" s="380">
        <v>19934.270074106847</v>
      </c>
      <c r="AJ40" s="380">
        <v>20023.287322100725</v>
      </c>
      <c r="AK40" s="380">
        <v>20597.102790773573</v>
      </c>
      <c r="AL40" s="380">
        <v>21365.016118355688</v>
      </c>
      <c r="AM40" s="408">
        <v>21690.163641768369</v>
      </c>
      <c r="AN40" s="380">
        <v>22165.317004348501</v>
      </c>
      <c r="AO40" s="380">
        <v>22410.505687695313</v>
      </c>
      <c r="AP40" s="380">
        <v>21625.260870890434</v>
      </c>
      <c r="AQ40" s="380">
        <v>21613.676715458874</v>
      </c>
      <c r="AR40" s="380">
        <v>21691.999531156704</v>
      </c>
      <c r="AS40" s="380">
        <v>22211.387417202011</v>
      </c>
      <c r="AT40" s="380">
        <v>22435.545828826598</v>
      </c>
      <c r="AU40" s="380">
        <v>21769.068378299919</v>
      </c>
      <c r="AV40" s="380">
        <v>20933.669508923223</v>
      </c>
      <c r="AW40" s="408">
        <v>19200.962043170184</v>
      </c>
      <c r="AX40" s="380">
        <v>19178.770484128887</v>
      </c>
      <c r="AY40" s="380">
        <v>19329.089588591709</v>
      </c>
      <c r="AZ40" s="380">
        <v>19250.069507119999</v>
      </c>
      <c r="BA40" s="380">
        <v>19951.680468374558</v>
      </c>
      <c r="BB40" s="380">
        <v>20331.169800854197</v>
      </c>
      <c r="BC40" s="380">
        <v>20850.731100797315</v>
      </c>
      <c r="BD40" s="380">
        <v>20898.739845145243</v>
      </c>
      <c r="BE40" s="380"/>
      <c r="BF40" s="380"/>
      <c r="BG40" s="380"/>
      <c r="BH40" s="409"/>
    </row>
    <row r="41" spans="1:60" s="98" customFormat="1" ht="15.05" customHeight="1">
      <c r="A41" s="508">
        <v>32</v>
      </c>
      <c r="B41" s="343">
        <v>15702.395083456244</v>
      </c>
      <c r="C41" s="343">
        <f t="shared" si="0"/>
        <v>16423.344381243143</v>
      </c>
      <c r="D41" s="380">
        <v>17144.293679030041</v>
      </c>
      <c r="E41" s="380">
        <f t="shared" si="1"/>
        <v>18546.874557389252</v>
      </c>
      <c r="F41" s="380">
        <v>19949.455435748459</v>
      </c>
      <c r="G41" s="343">
        <v>20480.887710396721</v>
      </c>
      <c r="H41" s="380">
        <v>20788.729920653441</v>
      </c>
      <c r="I41" s="394">
        <v>21596.857046049638</v>
      </c>
      <c r="J41" s="343">
        <v>21049.138004511853</v>
      </c>
      <c r="K41" s="343">
        <v>20273.148219115494</v>
      </c>
      <c r="L41" s="343">
        <v>21120.865132586037</v>
      </c>
      <c r="M41" s="343">
        <v>21721.793905837418</v>
      </c>
      <c r="N41" s="343">
        <v>21528.584148654845</v>
      </c>
      <c r="O41" s="380">
        <v>19448.632708701753</v>
      </c>
      <c r="P41" s="380">
        <v>20426.22790976843</v>
      </c>
      <c r="Q41" s="380">
        <v>20760.312833254899</v>
      </c>
      <c r="R41" s="380">
        <v>21831.466400387471</v>
      </c>
      <c r="S41" s="408">
        <v>22003.110318728122</v>
      </c>
      <c r="T41" s="380">
        <v>20843.460360280929</v>
      </c>
      <c r="U41" s="380">
        <v>20605.460537187071</v>
      </c>
      <c r="V41" s="380">
        <v>19138.257592850558</v>
      </c>
      <c r="W41" s="380">
        <v>18682.670709449609</v>
      </c>
      <c r="X41" s="380">
        <v>19691.875874488724</v>
      </c>
      <c r="Y41" s="380">
        <v>20217.426026926896</v>
      </c>
      <c r="Z41" s="380">
        <v>19831.80277506643</v>
      </c>
      <c r="AA41" s="380">
        <v>20261.242719008114</v>
      </c>
      <c r="AB41" s="380">
        <v>20769.066415772246</v>
      </c>
      <c r="AC41" s="408">
        <v>20954.701622014254</v>
      </c>
      <c r="AD41" s="380">
        <v>20864.806180581483</v>
      </c>
      <c r="AE41" s="380">
        <v>20144.537008301744</v>
      </c>
      <c r="AF41" s="380">
        <v>19198.08908881358</v>
      </c>
      <c r="AG41" s="380">
        <v>19757.301098898155</v>
      </c>
      <c r="AH41" s="380">
        <v>20434.779269553557</v>
      </c>
      <c r="AI41" s="380">
        <v>20733.473041977701</v>
      </c>
      <c r="AJ41" s="380">
        <v>20795.377606756338</v>
      </c>
      <c r="AK41" s="380">
        <v>21404.415741830195</v>
      </c>
      <c r="AL41" s="380">
        <v>22227.764946466516</v>
      </c>
      <c r="AM41" s="408">
        <v>22565.967951686827</v>
      </c>
      <c r="AN41" s="380">
        <v>23085.930430788456</v>
      </c>
      <c r="AO41" s="380">
        <v>23294.723983866457</v>
      </c>
      <c r="AP41" s="380">
        <v>22579.661794553034</v>
      </c>
      <c r="AQ41" s="380">
        <v>22514.302924086518</v>
      </c>
      <c r="AR41" s="380">
        <v>22625.172740767168</v>
      </c>
      <c r="AS41" s="380">
        <v>23085.932028839485</v>
      </c>
      <c r="AT41" s="380">
        <v>23309.625754863897</v>
      </c>
      <c r="AU41" s="380">
        <v>22637.367510886052</v>
      </c>
      <c r="AV41" s="380">
        <v>21749.420783831207</v>
      </c>
      <c r="AW41" s="408">
        <v>19953.459062354581</v>
      </c>
      <c r="AX41" s="380">
        <v>19949.335784465595</v>
      </c>
      <c r="AY41" s="380">
        <v>20079.722885509105</v>
      </c>
      <c r="AZ41" s="380">
        <v>19978.199291879999</v>
      </c>
      <c r="BA41" s="380">
        <v>20726.112836709854</v>
      </c>
      <c r="BB41" s="380">
        <v>21148.385315754462</v>
      </c>
      <c r="BC41" s="380">
        <v>21643.408813030859</v>
      </c>
      <c r="BD41" s="380">
        <v>21729.824552857128</v>
      </c>
      <c r="BE41" s="380"/>
      <c r="BF41" s="380"/>
      <c r="BG41" s="380"/>
      <c r="BH41" s="409"/>
    </row>
    <row r="42" spans="1:60" s="98" customFormat="1" ht="15.05" customHeight="1">
      <c r="A42" s="508">
        <v>33</v>
      </c>
      <c r="B42" s="343">
        <v>16294.040112586037</v>
      </c>
      <c r="C42" s="343">
        <f t="shared" si="0"/>
        <v>17046.322846892075</v>
      </c>
      <c r="D42" s="380">
        <v>17798.605581198113</v>
      </c>
      <c r="E42" s="380">
        <f t="shared" si="1"/>
        <v>19176.58149138511</v>
      </c>
      <c r="F42" s="380">
        <v>20554.557401572107</v>
      </c>
      <c r="G42" s="343">
        <v>21160.522549217061</v>
      </c>
      <c r="H42" s="380">
        <v>21440.211857749018</v>
      </c>
      <c r="I42" s="394">
        <v>22301.649583682956</v>
      </c>
      <c r="J42" s="343">
        <v>21744.933381395793</v>
      </c>
      <c r="K42" s="343">
        <v>20945.549394462716</v>
      </c>
      <c r="L42" s="343">
        <v>21828.285712847006</v>
      </c>
      <c r="M42" s="343">
        <v>22466.068570123723</v>
      </c>
      <c r="N42" s="343">
        <v>22247.472246331396</v>
      </c>
      <c r="O42" s="380">
        <v>20151.408216842105</v>
      </c>
      <c r="P42" s="380">
        <v>21133.11971919084</v>
      </c>
      <c r="Q42" s="380">
        <v>21465.052549835291</v>
      </c>
      <c r="R42" s="380">
        <v>22507.101724190565</v>
      </c>
      <c r="S42" s="408">
        <v>22696.618093816975</v>
      </c>
      <c r="T42" s="380">
        <v>21573.794486351857</v>
      </c>
      <c r="U42" s="380">
        <v>21292.980792216658</v>
      </c>
      <c r="V42" s="380">
        <v>19835.487795117973</v>
      </c>
      <c r="W42" s="380">
        <v>19393.720798464408</v>
      </c>
      <c r="X42" s="380">
        <v>20406.870701377222</v>
      </c>
      <c r="Y42" s="380">
        <v>21005.666845160795</v>
      </c>
      <c r="Z42" s="380">
        <v>20581.422969759344</v>
      </c>
      <c r="AA42" s="380">
        <v>21009.79092143313</v>
      </c>
      <c r="AB42" s="380">
        <v>21604.34620318823</v>
      </c>
      <c r="AC42" s="408">
        <v>21760.364101861545</v>
      </c>
      <c r="AD42" s="380">
        <v>21662.393261440557</v>
      </c>
      <c r="AE42" s="380">
        <v>20919.326893236426</v>
      </c>
      <c r="AF42" s="380">
        <v>20034.257509311839</v>
      </c>
      <c r="AG42" s="380">
        <v>20511.937401399642</v>
      </c>
      <c r="AH42" s="380">
        <v>21205.477114815243</v>
      </c>
      <c r="AI42" s="380">
        <v>21521.619842308843</v>
      </c>
      <c r="AJ42" s="380">
        <v>21578.2988172488</v>
      </c>
      <c r="AK42" s="380">
        <v>22213.246198433917</v>
      </c>
      <c r="AL42" s="380">
        <v>23060.55721804572</v>
      </c>
      <c r="AM42" s="408">
        <v>23466.8373681181</v>
      </c>
      <c r="AN42" s="380">
        <v>23969.085407952294</v>
      </c>
      <c r="AO42" s="380">
        <v>24171.913517746892</v>
      </c>
      <c r="AP42" s="380">
        <v>23528.537966124964</v>
      </c>
      <c r="AQ42" s="380">
        <v>23393.292467041425</v>
      </c>
      <c r="AR42" s="380">
        <v>23513.595754148078</v>
      </c>
      <c r="AS42" s="380">
        <v>23965.590936451445</v>
      </c>
      <c r="AT42" s="380">
        <v>24208.537496981797</v>
      </c>
      <c r="AU42" s="380">
        <v>23550.349630823624</v>
      </c>
      <c r="AV42" s="380">
        <v>22635.025941496191</v>
      </c>
      <c r="AW42" s="408">
        <v>20730.53218947502</v>
      </c>
      <c r="AX42" s="380">
        <v>20711.826298720927</v>
      </c>
      <c r="AY42" s="380">
        <v>20866.476882428542</v>
      </c>
      <c r="AZ42" s="380">
        <v>20717.394878839998</v>
      </c>
      <c r="BA42" s="380">
        <v>21550.508583647425</v>
      </c>
      <c r="BB42" s="380">
        <v>21992.272355292462</v>
      </c>
      <c r="BC42" s="380">
        <v>22451.022579061537</v>
      </c>
      <c r="BD42" s="380">
        <v>22548.106928742902</v>
      </c>
      <c r="BE42" s="380"/>
      <c r="BF42" s="380"/>
      <c r="BG42" s="380"/>
      <c r="BH42" s="409"/>
    </row>
    <row r="43" spans="1:60" s="98" customFormat="1" ht="15.05" customHeight="1">
      <c r="A43" s="508">
        <v>34</v>
      </c>
      <c r="B43" s="343">
        <v>16919.687729596855</v>
      </c>
      <c r="C43" s="343">
        <f t="shared" si="0"/>
        <v>17676.388789782002</v>
      </c>
      <c r="D43" s="380">
        <v>18433.089849967149</v>
      </c>
      <c r="E43" s="380">
        <f t="shared" si="1"/>
        <v>19783.768317726794</v>
      </c>
      <c r="F43" s="380">
        <v>21134.446785486438</v>
      </c>
      <c r="G43" s="343">
        <v>21778.92902417971</v>
      </c>
      <c r="H43" s="380">
        <v>22085.824588204094</v>
      </c>
      <c r="I43" s="394">
        <v>22972.880571905167</v>
      </c>
      <c r="J43" s="343">
        <v>22408.860267735428</v>
      </c>
      <c r="K43" s="343">
        <v>21643.228809484644</v>
      </c>
      <c r="L43" s="343">
        <v>22492.098175146682</v>
      </c>
      <c r="M43" s="343">
        <v>23242.503250768081</v>
      </c>
      <c r="N43" s="343">
        <v>22940.987822913481</v>
      </c>
      <c r="O43" s="380">
        <v>20854.183724982453</v>
      </c>
      <c r="P43" s="380">
        <v>21777.422149653976</v>
      </c>
      <c r="Q43" s="380">
        <v>22173.263890635291</v>
      </c>
      <c r="R43" s="380">
        <v>23163.247567499337</v>
      </c>
      <c r="S43" s="408">
        <v>23390.125868905827</v>
      </c>
      <c r="T43" s="380">
        <v>22273.812856246259</v>
      </c>
      <c r="U43" s="380">
        <v>21985.53782567137</v>
      </c>
      <c r="V43" s="380">
        <v>20506.631153082868</v>
      </c>
      <c r="W43" s="380">
        <v>20038.890847282953</v>
      </c>
      <c r="X43" s="380">
        <v>21194.020969511348</v>
      </c>
      <c r="Y43" s="380">
        <v>21709.377816935299</v>
      </c>
      <c r="Z43" s="380">
        <v>21364.175548748077</v>
      </c>
      <c r="AA43" s="380">
        <v>21734.127322162458</v>
      </c>
      <c r="AB43" s="380">
        <v>22363.691464475487</v>
      </c>
      <c r="AC43" s="408">
        <v>22579.111587181997</v>
      </c>
      <c r="AD43" s="380">
        <v>22515.667728575831</v>
      </c>
      <c r="AE43" s="380">
        <v>21702.783331693867</v>
      </c>
      <c r="AF43" s="380">
        <v>20838.330576296023</v>
      </c>
      <c r="AG43" s="380">
        <v>21271.516736450267</v>
      </c>
      <c r="AH43" s="380">
        <v>21963.276251369618</v>
      </c>
      <c r="AI43" s="380">
        <v>22289.233760066225</v>
      </c>
      <c r="AJ43" s="380">
        <v>22364.314577980364</v>
      </c>
      <c r="AK43" s="380">
        <v>23052.426765979617</v>
      </c>
      <c r="AL43" s="380">
        <v>23905.332112237575</v>
      </c>
      <c r="AM43" s="408">
        <v>24347.064932127054</v>
      </c>
      <c r="AN43" s="380">
        <v>24843.596127590874</v>
      </c>
      <c r="AO43" s="380">
        <v>25022.393754922632</v>
      </c>
      <c r="AP43" s="380">
        <v>24383.493352155569</v>
      </c>
      <c r="AQ43" s="380">
        <v>24257.406802346326</v>
      </c>
      <c r="AR43" s="380">
        <v>24373.062758203982</v>
      </c>
      <c r="AS43" s="380">
        <v>24858.035583999626</v>
      </c>
      <c r="AT43" s="380">
        <v>25127.31469196418</v>
      </c>
      <c r="AU43" s="380">
        <v>24472.992937215568</v>
      </c>
      <c r="AV43" s="380">
        <v>23506.423529786869</v>
      </c>
      <c r="AW43" s="408">
        <v>21514.627061720035</v>
      </c>
      <c r="AX43" s="380">
        <v>21491.619926007777</v>
      </c>
      <c r="AY43" s="380">
        <v>21655.488423098104</v>
      </c>
      <c r="AZ43" s="380">
        <v>21514.132637239996</v>
      </c>
      <c r="BA43" s="380">
        <v>22348.836480879465</v>
      </c>
      <c r="BB43" s="380">
        <v>22848.961726656577</v>
      </c>
      <c r="BC43" s="380">
        <v>23306.645089440142</v>
      </c>
      <c r="BD43" s="380">
        <v>23397.328273208448</v>
      </c>
      <c r="BE43" s="380"/>
      <c r="BF43" s="380"/>
      <c r="BG43" s="380"/>
      <c r="BH43" s="409"/>
    </row>
    <row r="44" spans="1:60" s="98" customFormat="1" ht="15.05" customHeight="1">
      <c r="A44" s="508">
        <v>35</v>
      </c>
      <c r="B44" s="343">
        <v>17545.33534660767</v>
      </c>
      <c r="C44" s="343">
        <f t="shared" si="0"/>
        <v>18332.891577203973</v>
      </c>
      <c r="D44" s="380">
        <v>19120.447807800276</v>
      </c>
      <c r="E44" s="380">
        <f t="shared" si="1"/>
        <v>20436.301425032514</v>
      </c>
      <c r="F44" s="380">
        <v>21752.155042264749</v>
      </c>
      <c r="G44" s="343">
        <v>22415.704008299668</v>
      </c>
      <c r="H44" s="380">
        <v>22754.91414522117</v>
      </c>
      <c r="I44" s="394">
        <v>23604.956419147751</v>
      </c>
      <c r="J44" s="343">
        <v>23024.984418258613</v>
      </c>
      <c r="K44" s="343">
        <v>22275.184801352334</v>
      </c>
      <c r="L44" s="343">
        <v>23175.292023206934</v>
      </c>
      <c r="M44" s="343">
        <v>24014.343643361288</v>
      </c>
      <c r="N44" s="343">
        <v>23571.072096759402</v>
      </c>
      <c r="O44" s="380">
        <v>21646.262198245611</v>
      </c>
      <c r="P44" s="380">
        <v>22414.361123768962</v>
      </c>
      <c r="Q44" s="380">
        <v>22923.134722070587</v>
      </c>
      <c r="R44" s="380">
        <v>23858.372371796751</v>
      </c>
      <c r="S44" s="408">
        <v>24101.646832958024</v>
      </c>
      <c r="T44" s="380">
        <v>22918.711669456061</v>
      </c>
      <c r="U44" s="380">
        <v>22720.907475739645</v>
      </c>
      <c r="V44" s="380">
        <v>21146.944604144785</v>
      </c>
      <c r="W44" s="380">
        <v>20690.87607267352</v>
      </c>
      <c r="X44" s="380">
        <v>21961.492480942121</v>
      </c>
      <c r="Y44" s="380">
        <v>22451.12721961653</v>
      </c>
      <c r="Z44" s="380">
        <v>22204.909800254496</v>
      </c>
      <c r="AA44" s="380">
        <v>22464.516673315709</v>
      </c>
      <c r="AB44" s="380">
        <v>23091.884099658651</v>
      </c>
      <c r="AC44" s="408">
        <v>23407.205504983274</v>
      </c>
      <c r="AD44" s="380">
        <v>23261.160157757175</v>
      </c>
      <c r="AE44" s="380">
        <v>22453.306866764826</v>
      </c>
      <c r="AF44" s="380">
        <v>21574.834477987421</v>
      </c>
      <c r="AG44" s="380">
        <v>22012.971618820728</v>
      </c>
      <c r="AH44" s="380">
        <v>22717.850710747171</v>
      </c>
      <c r="AI44" s="380">
        <v>23029.996985227157</v>
      </c>
      <c r="AJ44" s="380">
        <v>23185.917666461584</v>
      </c>
      <c r="AK44" s="380">
        <v>23914.369916731801</v>
      </c>
      <c r="AL44" s="380">
        <v>24780.063562961055</v>
      </c>
      <c r="AM44" s="408">
        <v>25104.91579963225</v>
      </c>
      <c r="AN44" s="380">
        <v>25680.648397953333</v>
      </c>
      <c r="AO44" s="380">
        <v>25960.03064450316</v>
      </c>
      <c r="AP44" s="380">
        <v>25238.448738186173</v>
      </c>
      <c r="AQ44" s="380">
        <v>25112.055096419401</v>
      </c>
      <c r="AR44" s="380">
        <v>25286.493234183759</v>
      </c>
      <c r="AS44" s="380">
        <v>25755.594527522295</v>
      </c>
      <c r="AT44" s="380">
        <v>26003.877799609534</v>
      </c>
      <c r="AU44" s="380">
        <v>25369.067980858003</v>
      </c>
      <c r="AV44" s="380">
        <v>24354.141835787043</v>
      </c>
      <c r="AW44" s="408">
        <v>22327.979205317482</v>
      </c>
      <c r="AX44" s="380">
        <v>22309.480401963952</v>
      </c>
      <c r="AY44" s="380">
        <v>22447.88627939286</v>
      </c>
      <c r="AZ44" s="380">
        <v>22333.002000039996</v>
      </c>
      <c r="BA44" s="380">
        <v>23151.509019729092</v>
      </c>
      <c r="BB44" s="380">
        <v>23687.514461267026</v>
      </c>
      <c r="BC44" s="380">
        <v>24168.668765731803</v>
      </c>
      <c r="BD44" s="380">
        <v>24232.680424862374</v>
      </c>
      <c r="BE44" s="380"/>
      <c r="BF44" s="380"/>
      <c r="BG44" s="380"/>
      <c r="BH44" s="409"/>
    </row>
    <row r="45" spans="1:60" s="98" customFormat="1" ht="15.05" customHeight="1">
      <c r="A45" s="508">
        <v>36</v>
      </c>
      <c r="B45" s="343">
        <v>18170.982963618488</v>
      </c>
      <c r="C45" s="343">
        <f t="shared" si="0"/>
        <v>18946.434492261375</v>
      </c>
      <c r="D45" s="380">
        <v>19721.886020904258</v>
      </c>
      <c r="E45" s="380">
        <f t="shared" si="1"/>
        <v>21049.02623271232</v>
      </c>
      <c r="F45" s="380">
        <v>22376.166444520386</v>
      </c>
      <c r="G45" s="343">
        <v>22991.250628561938</v>
      </c>
      <c r="H45" s="380">
        <v>23330.09639599024</v>
      </c>
      <c r="I45" s="394">
        <v>24253.813041095887</v>
      </c>
      <c r="J45" s="343">
        <v>23603.928663146777</v>
      </c>
      <c r="K45" s="343">
        <v>23018.365047788739</v>
      </c>
      <c r="L45" s="343">
        <v>23863.331217707328</v>
      </c>
      <c r="M45" s="343">
        <v>24804.561188159096</v>
      </c>
      <c r="N45" s="343">
        <v>24213.842631152555</v>
      </c>
      <c r="O45" s="380">
        <v>22345.154968771927</v>
      </c>
      <c r="P45" s="380">
        <v>23062.345282406171</v>
      </c>
      <c r="Q45" s="380">
        <v>23666.062305066665</v>
      </c>
      <c r="R45" s="380">
        <v>24595.724383831857</v>
      </c>
      <c r="S45" s="408">
        <v>24828.178787813013</v>
      </c>
      <c r="T45" s="380">
        <v>23591.170261008163</v>
      </c>
      <c r="U45" s="380">
        <v>23451.240347382794</v>
      </c>
      <c r="V45" s="380">
        <v>21898.720026317478</v>
      </c>
      <c r="W45" s="380">
        <v>21415.556514832377</v>
      </c>
      <c r="X45" s="380">
        <v>22676.487307830619</v>
      </c>
      <c r="Y45" s="380">
        <v>23228.801807043004</v>
      </c>
      <c r="Z45" s="380">
        <v>23024.936311576028</v>
      </c>
      <c r="AA45" s="380">
        <v>23219.117826164646</v>
      </c>
      <c r="AB45" s="380">
        <v>23886.276065313014</v>
      </c>
      <c r="AC45" s="408">
        <v>24154.920103449436</v>
      </c>
      <c r="AD45" s="380">
        <v>24003.059852340055</v>
      </c>
      <c r="AE45" s="380">
        <v>23188.230605494813</v>
      </c>
      <c r="AF45" s="380">
        <v>22279.243026164742</v>
      </c>
      <c r="AG45" s="380">
        <v>22695.110110601549</v>
      </c>
      <c r="AH45" s="380">
        <v>23494.997910362508</v>
      </c>
      <c r="AI45" s="380">
        <v>23784.975282939151</v>
      </c>
      <c r="AJ45" s="380">
        <v>23976.5752525518</v>
      </c>
      <c r="AK45" s="380">
        <v>24739.892934353611</v>
      </c>
      <c r="AL45" s="380">
        <v>25647.305874551628</v>
      </c>
      <c r="AM45" s="408">
        <v>25889.306191680429</v>
      </c>
      <c r="AN45" s="380">
        <v>26562.362665529628</v>
      </c>
      <c r="AO45" s="380">
        <v>26797.859109555626</v>
      </c>
      <c r="AP45" s="380">
        <v>26150.032833146106</v>
      </c>
      <c r="AQ45" s="380">
        <v>25974.817140119758</v>
      </c>
      <c r="AR45" s="380">
        <v>26251.254817603327</v>
      </c>
      <c r="AS45" s="380">
        <v>26607.124807274573</v>
      </c>
      <c r="AT45" s="380">
        <v>26916.447040571769</v>
      </c>
      <c r="AU45" s="380">
        <v>26277.219507568396</v>
      </c>
      <c r="AV45" s="380">
        <v>25193.572392985534</v>
      </c>
      <c r="AW45" s="408">
        <v>23092.17913304285</v>
      </c>
      <c r="AX45" s="380">
        <v>23100.809437938475</v>
      </c>
      <c r="AY45" s="380">
        <v>23250.44308256319</v>
      </c>
      <c r="AZ45" s="380">
        <v>23091.009450739999</v>
      </c>
      <c r="BA45" s="380">
        <v>23968.301643835883</v>
      </c>
      <c r="BB45" s="380">
        <v>24462.05553674691</v>
      </c>
      <c r="BC45" s="380">
        <v>24980.549975704518</v>
      </c>
      <c r="BD45" s="380">
        <v>25001.887195414711</v>
      </c>
      <c r="BE45" s="380"/>
      <c r="BF45" s="380"/>
      <c r="BG45" s="380"/>
      <c r="BH45" s="409"/>
    </row>
    <row r="46" spans="1:60" s="98" customFormat="1" ht="15.05" customHeight="1">
      <c r="A46" s="508">
        <v>37</v>
      </c>
      <c r="B46" s="343">
        <v>18810.231615781711</v>
      </c>
      <c r="C46" s="343">
        <f t="shared" si="0"/>
        <v>19563.47331932847</v>
      </c>
      <c r="D46" s="380">
        <v>20316.715022875233</v>
      </c>
      <c r="E46" s="380">
        <f t="shared" si="1"/>
        <v>21617.475989222985</v>
      </c>
      <c r="F46" s="380">
        <v>22918.236955570741</v>
      </c>
      <c r="G46" s="343">
        <v>23572.920085209978</v>
      </c>
      <c r="H46" s="380">
        <v>23922.886266680809</v>
      </c>
      <c r="I46" s="394">
        <v>24897.076071475505</v>
      </c>
      <c r="J46" s="343">
        <v>24230.675643851395</v>
      </c>
      <c r="K46" s="343">
        <v>23665.487983461251</v>
      </c>
      <c r="L46" s="343">
        <v>24565.90645152815</v>
      </c>
      <c r="M46" s="343">
        <v>25502.892971933903</v>
      </c>
      <c r="N46" s="343">
        <v>24797.410616325284</v>
      </c>
      <c r="O46" s="380">
        <v>22997.454887929824</v>
      </c>
      <c r="P46" s="380">
        <v>23747.146722784131</v>
      </c>
      <c r="Q46" s="380">
        <v>24412.461512282352</v>
      </c>
      <c r="R46" s="380">
        <v>25342.821136114126</v>
      </c>
      <c r="S46" s="408">
        <v>25539.69975186521</v>
      </c>
      <c r="T46" s="380">
        <v>24307.724497907944</v>
      </c>
      <c r="U46" s="380">
        <v>24161.426105325445</v>
      </c>
      <c r="V46" s="380">
        <v>22636.266260688793</v>
      </c>
      <c r="W46" s="380">
        <v>22140.23695699123</v>
      </c>
      <c r="X46" s="380">
        <v>23430.839648125824</v>
      </c>
      <c r="Y46" s="380">
        <v>23995.910163662058</v>
      </c>
      <c r="Z46" s="380">
        <v>23813.901212620229</v>
      </c>
      <c r="AA46" s="380">
        <v>23971.701328872277</v>
      </c>
      <c r="AB46" s="380">
        <v>24674.826913572859</v>
      </c>
      <c r="AC46" s="408">
        <v>24949.366864319738</v>
      </c>
      <c r="AD46" s="380">
        <v>24806.036035096829</v>
      </c>
      <c r="AE46" s="380">
        <v>23928.354276338458</v>
      </c>
      <c r="AF46" s="380">
        <v>23039.396135708615</v>
      </c>
      <c r="AG46" s="380">
        <v>23522.244223823705</v>
      </c>
      <c r="AH46" s="380">
        <v>24299.554865980877</v>
      </c>
      <c r="AI46" s="380">
        <v>24658.412518576664</v>
      </c>
      <c r="AJ46" s="380">
        <v>24836.860219021779</v>
      </c>
      <c r="AK46" s="380">
        <v>25585.143524087707</v>
      </c>
      <c r="AL46" s="380">
        <v>26508.556874835878</v>
      </c>
      <c r="AM46" s="408">
        <v>26775.431427810046</v>
      </c>
      <c r="AN46" s="380">
        <v>27458.484028981351</v>
      </c>
      <c r="AO46" s="380">
        <v>27682.077405726766</v>
      </c>
      <c r="AP46" s="380">
        <v>27068.522868219374</v>
      </c>
      <c r="AQ46" s="380">
        <v>26907.898347256505</v>
      </c>
      <c r="AR46" s="380">
        <v>27127.832190805824</v>
      </c>
      <c r="AS46" s="380">
        <v>27475.276548943933</v>
      </c>
      <c r="AT46" s="380">
        <v>27817.841964297728</v>
      </c>
      <c r="AU46" s="380">
        <v>27201.070462267133</v>
      </c>
      <c r="AV46" s="380">
        <v>26073.25773007789</v>
      </c>
      <c r="AW46" s="408">
        <v>23851.697897351831</v>
      </c>
      <c r="AX46" s="380">
        <v>23848.303920899831</v>
      </c>
      <c r="AY46" s="380">
        <v>24039.454623232752</v>
      </c>
      <c r="AZ46" s="380">
        <v>23888.853789359997</v>
      </c>
      <c r="BA46" s="380">
        <v>24793.783551177854</v>
      </c>
      <c r="BB46" s="380">
        <v>25210.991948574567</v>
      </c>
      <c r="BC46" s="380">
        <v>25786.030019764177</v>
      </c>
      <c r="BD46" s="380">
        <v>25832.971903126596</v>
      </c>
      <c r="BE46" s="380"/>
      <c r="BF46" s="380"/>
      <c r="BG46" s="380"/>
      <c r="BH46" s="409"/>
    </row>
    <row r="47" spans="1:60" s="98" customFormat="1" ht="15.05" customHeight="1">
      <c r="A47" s="508">
        <v>38</v>
      </c>
      <c r="B47" s="343">
        <v>19374.674574606688</v>
      </c>
      <c r="C47" s="343">
        <f t="shared" si="0"/>
        <v>20133.195483026931</v>
      </c>
      <c r="D47" s="380">
        <v>20891.716391447171</v>
      </c>
      <c r="E47" s="380">
        <f t="shared" si="1"/>
        <v>22179.163501772797</v>
      </c>
      <c r="F47" s="380">
        <v>23466.610612098422</v>
      </c>
      <c r="G47" s="343">
        <v>24087.23834161456</v>
      </c>
      <c r="H47" s="380">
        <v>24545.02217057388</v>
      </c>
      <c r="I47" s="394">
        <v>25540.339101855127</v>
      </c>
      <c r="J47" s="343">
        <v>24921.159605644614</v>
      </c>
      <c r="K47" s="343">
        <v>24297.443975328941</v>
      </c>
      <c r="L47" s="343">
        <v>25253.945646028544</v>
      </c>
      <c r="M47" s="343">
        <v>26067.990402225358</v>
      </c>
      <c r="N47" s="343">
        <v>25440.181150718436</v>
      </c>
      <c r="O47" s="380">
        <v>23595.396480491225</v>
      </c>
      <c r="P47" s="380">
        <v>24487.174085773218</v>
      </c>
      <c r="Q47" s="380">
        <v>25110.257980423528</v>
      </c>
      <c r="R47" s="380">
        <v>26044.442433909648</v>
      </c>
      <c r="S47" s="408">
        <v>26269.233904880755</v>
      </c>
      <c r="T47" s="380">
        <v>25029.790690476184</v>
      </c>
      <c r="U47" s="380">
        <v>24861.538306417842</v>
      </c>
      <c r="V47" s="380">
        <v>23278.951243050935</v>
      </c>
      <c r="W47" s="380">
        <v>22851.287046006033</v>
      </c>
      <c r="X47" s="380">
        <v>24180.818931375838</v>
      </c>
      <c r="Y47" s="380">
        <v>24794.717212703381</v>
      </c>
      <c r="Z47" s="380">
        <v>24600.795339645942</v>
      </c>
      <c r="AA47" s="380">
        <v>24736.39073242775</v>
      </c>
      <c r="AB47" s="380">
        <v>25463.3777618327</v>
      </c>
      <c r="AC47" s="408">
        <v>25771.852922632519</v>
      </c>
      <c r="AD47" s="380">
        <v>25564.103035372798</v>
      </c>
      <c r="AE47" s="380">
        <v>24654.61146154569</v>
      </c>
      <c r="AF47" s="380">
        <v>23840.090744428162</v>
      </c>
      <c r="AG47" s="380">
        <v>24351.026014562238</v>
      </c>
      <c r="AH47" s="380">
        <v>25187.953428196754</v>
      </c>
      <c r="AI47" s="380">
        <v>25552.382636787937</v>
      </c>
      <c r="AJ47" s="380">
        <v>25652.274207024799</v>
      </c>
      <c r="AK47" s="380">
        <v>26472.88426914057</v>
      </c>
      <c r="AL47" s="380">
        <v>27410.24922643782</v>
      </c>
      <c r="AM47" s="408">
        <v>27679.249680301651</v>
      </c>
      <c r="AN47" s="380">
        <v>28377.656745833763</v>
      </c>
      <c r="AO47" s="380">
        <v>28546.615167483928</v>
      </c>
      <c r="AP47" s="380">
        <v>27966.295082952642</v>
      </c>
      <c r="AQ47" s="380">
        <v>27781.478723793225</v>
      </c>
      <c r="AR47" s="380">
        <v>28042.57884902765</v>
      </c>
      <c r="AS47" s="380">
        <v>28385.621232402824</v>
      </c>
      <c r="AT47" s="380">
        <v>28749.035067320416</v>
      </c>
      <c r="AU47" s="380">
        <v>28139.41319664742</v>
      </c>
      <c r="AV47" s="380">
        <v>26958.862887742875</v>
      </c>
      <c r="AW47" s="408">
        <v>24658.028295824693</v>
      </c>
      <c r="AX47" s="380">
        <v>24681.160428149986</v>
      </c>
      <c r="AY47" s="380">
        <v>24854.427917028781</v>
      </c>
      <c r="AZ47" s="380">
        <v>24705.509991719999</v>
      </c>
      <c r="BA47" s="380">
        <v>25638.816345798976</v>
      </c>
      <c r="BB47" s="380">
        <v>26059.146432054607</v>
      </c>
      <c r="BC47" s="380">
        <v>26639.518808171764</v>
      </c>
      <c r="BD47" s="380">
        <v>26735.536296867616</v>
      </c>
      <c r="BE47" s="380"/>
      <c r="BF47" s="380"/>
      <c r="BG47" s="380"/>
      <c r="BH47" s="409"/>
    </row>
    <row r="48" spans="1:60" s="98" customFormat="1" ht="15.05" customHeight="1">
      <c r="A48" s="509">
        <v>39</v>
      </c>
      <c r="B48" s="342">
        <v>19932.317015855457</v>
      </c>
      <c r="C48" s="342">
        <f t="shared" si="0"/>
        <v>20663.166726705727</v>
      </c>
      <c r="D48" s="381">
        <v>21394.016437555994</v>
      </c>
      <c r="E48" s="381">
        <f t="shared" si="1"/>
        <v>22732.864507739032</v>
      </c>
      <c r="F48" s="381">
        <v>24071.712577922073</v>
      </c>
      <c r="G48" s="342">
        <v>24613.802270790678</v>
      </c>
      <c r="H48" s="381">
        <v>25178.896487747956</v>
      </c>
      <c r="I48" s="395">
        <v>26183.602132234744</v>
      </c>
      <c r="J48" s="342">
        <v>25574.46366180282</v>
      </c>
      <c r="K48" s="342">
        <v>24934.455615131574</v>
      </c>
      <c r="L48" s="342">
        <v>25864.459297486639</v>
      </c>
      <c r="M48" s="342">
        <v>26734.162169642117</v>
      </c>
      <c r="N48" s="342">
        <v>26146.382987847752</v>
      </c>
      <c r="O48" s="381">
        <v>24193.33807305263</v>
      </c>
      <c r="P48" s="381">
        <v>25194.065895195632</v>
      </c>
      <c r="Q48" s="381">
        <v>25821.940945443133</v>
      </c>
      <c r="R48" s="381">
        <v>26700.58827721842</v>
      </c>
      <c r="S48" s="410">
        <v>26974.750472611839</v>
      </c>
      <c r="T48" s="381">
        <v>25751.856883044427</v>
      </c>
      <c r="U48" s="381">
        <v>25569.205675147929</v>
      </c>
      <c r="V48" s="381">
        <v>23940.608475814915</v>
      </c>
      <c r="W48" s="381">
        <v>23557.793683972817</v>
      </c>
      <c r="X48" s="381">
        <v>25002.953655871483</v>
      </c>
      <c r="Y48" s="381">
        <v>25551.25933851501</v>
      </c>
      <c r="Z48" s="381">
        <v>25443.600365170849</v>
      </c>
      <c r="AA48" s="381">
        <v>25533.362538244142</v>
      </c>
      <c r="AB48" s="381">
        <v>26251.928610092546</v>
      </c>
      <c r="AC48" s="410">
        <v>26555.083964525824</v>
      </c>
      <c r="AD48" s="381">
        <v>26388.635625720359</v>
      </c>
      <c r="AE48" s="381">
        <v>25420.734792957614</v>
      </c>
      <c r="AF48" s="381">
        <v>24639.096124015385</v>
      </c>
      <c r="AG48" s="381">
        <v>25229.238130792139</v>
      </c>
      <c r="AH48" s="381">
        <v>26079.576667589459</v>
      </c>
      <c r="AI48" s="381">
        <v>26346.847247141774</v>
      </c>
      <c r="AJ48" s="381">
        <v>26480.066395984224</v>
      </c>
      <c r="AK48" s="381">
        <v>27433.465280454184</v>
      </c>
      <c r="AL48" s="381">
        <v>28323.924200652415</v>
      </c>
      <c r="AM48" s="410">
        <v>28581.593514763092</v>
      </c>
      <c r="AN48" s="381">
        <v>29295.388753098632</v>
      </c>
      <c r="AO48" s="381">
        <v>29470.194532483038</v>
      </c>
      <c r="AP48" s="381">
        <v>28836.443537232579</v>
      </c>
      <c r="AQ48" s="381">
        <v>28683.457224025413</v>
      </c>
      <c r="AR48" s="381">
        <v>28986.281516574483</v>
      </c>
      <c r="AS48" s="381">
        <v>29321.537395734154</v>
      </c>
      <c r="AT48" s="381">
        <v>29662.845899086678</v>
      </c>
      <c r="AU48" s="381">
        <v>29120.023621765555</v>
      </c>
      <c r="AV48" s="381">
        <v>27843.284081293332</v>
      </c>
      <c r="AW48" s="410">
        <v>25519.36236444012</v>
      </c>
      <c r="AX48" s="381">
        <v>25545.162538856861</v>
      </c>
      <c r="AY48" s="381">
        <v>25711.165770202169</v>
      </c>
      <c r="AZ48" s="381">
        <v>25552.043860019996</v>
      </c>
      <c r="BA48" s="381">
        <v>26514.261631743226</v>
      </c>
      <c r="BB48" s="381">
        <v>26952.109076926041</v>
      </c>
      <c r="BC48" s="381">
        <v>27562.353560637464</v>
      </c>
      <c r="BD48" s="381">
        <v>27695.711183826152</v>
      </c>
      <c r="BE48" s="381"/>
      <c r="BF48" s="381"/>
      <c r="BG48" s="381"/>
      <c r="BH48" s="411"/>
    </row>
    <row r="49" spans="1:60" s="98" customFormat="1" ht="15.05" customHeight="1">
      <c r="A49" s="508">
        <v>40</v>
      </c>
      <c r="B49" s="343">
        <v>20449.156351647001</v>
      </c>
      <c r="C49" s="343">
        <f t="shared" si="0"/>
        <v>21169.431812089402</v>
      </c>
      <c r="D49" s="380">
        <v>21889.707272531803</v>
      </c>
      <c r="E49" s="380">
        <f t="shared" si="1"/>
        <v>23273.806189922769</v>
      </c>
      <c r="F49" s="380">
        <v>24657.905107313734</v>
      </c>
      <c r="G49" s="343">
        <v>25262.822927682173</v>
      </c>
      <c r="H49" s="380">
        <v>25795.163185000529</v>
      </c>
      <c r="I49" s="394">
        <v>26810.084387908806</v>
      </c>
      <c r="J49" s="343">
        <v>26153.407906690984</v>
      </c>
      <c r="K49" s="343">
        <v>25536.077719389614</v>
      </c>
      <c r="L49" s="343">
        <v>26513.735720465887</v>
      </c>
      <c r="M49" s="343">
        <v>27432.493953416924</v>
      </c>
      <c r="N49" s="343">
        <v>26793.382275756649</v>
      </c>
      <c r="O49" s="380">
        <v>24841.75525459649</v>
      </c>
      <c r="P49" s="380">
        <v>25923.048073662492</v>
      </c>
      <c r="Q49" s="380">
        <v>26505.85091670588</v>
      </c>
      <c r="R49" s="380">
        <v>27356.734120527195</v>
      </c>
      <c r="S49" s="408">
        <v>27656.24945505846</v>
      </c>
      <c r="T49" s="380">
        <v>26479.435031281126</v>
      </c>
      <c r="U49" s="380">
        <v>26281.90982230314</v>
      </c>
      <c r="V49" s="380">
        <v>24630.724084181646</v>
      </c>
      <c r="W49" s="380">
        <v>24309.734832419777</v>
      </c>
      <c r="X49" s="380">
        <v>25766.052110257064</v>
      </c>
      <c r="Y49" s="380">
        <v>26280.32926422733</v>
      </c>
      <c r="Z49" s="380">
        <v>26249.131458362957</v>
      </c>
      <c r="AA49" s="380">
        <v>26330.334344060535</v>
      </c>
      <c r="AB49" s="380">
        <v>26982.068284407218</v>
      </c>
      <c r="AC49" s="408">
        <v>27390.655028311765</v>
      </c>
      <c r="AD49" s="380">
        <v>27222.150052564077</v>
      </c>
      <c r="AE49" s="380">
        <v>26181.65819225588</v>
      </c>
      <c r="AF49" s="380">
        <v>25475.264544513648</v>
      </c>
      <c r="AG49" s="380">
        <v>26089.325794341868</v>
      </c>
      <c r="AH49" s="380">
        <v>26916.380394976099</v>
      </c>
      <c r="AI49" s="380">
        <v>27086.031019797032</v>
      </c>
      <c r="AJ49" s="380">
        <v>27332.61498685645</v>
      </c>
      <c r="AK49" s="380">
        <v>28363.69618082582</v>
      </c>
      <c r="AL49" s="380">
        <v>29240.594830520171</v>
      </c>
      <c r="AM49" s="408">
        <v>29460.346660741881</v>
      </c>
      <c r="AN49" s="380">
        <v>30269.308434277675</v>
      </c>
      <c r="AO49" s="380">
        <v>30388.150887649579</v>
      </c>
      <c r="AP49" s="380">
        <v>29771.507828577844</v>
      </c>
      <c r="AQ49" s="380">
        <v>29580.026557839417</v>
      </c>
      <c r="AR49" s="380">
        <v>29958.940193446324</v>
      </c>
      <c r="AS49" s="380">
        <v>30318.825110759342</v>
      </c>
      <c r="AT49" s="380">
        <v>30567.96559522473</v>
      </c>
      <c r="AU49" s="380">
        <v>30063.196949373025</v>
      </c>
      <c r="AV49" s="380">
        <v>28738.360951874518</v>
      </c>
      <c r="AW49" s="408">
        <v>26394.739923304707</v>
      </c>
      <c r="AX49" s="380">
        <v>26383.786750450854</v>
      </c>
      <c r="AY49" s="380">
        <v>26618.698357753427</v>
      </c>
      <c r="AZ49" s="380">
        <v>26432.881715139996</v>
      </c>
      <c r="BA49" s="380">
        <v>27401.654682135842</v>
      </c>
      <c r="BB49" s="380">
        <v>27861.074636580121</v>
      </c>
      <c r="BC49" s="380">
        <v>28533.197057451096</v>
      </c>
      <c r="BD49" s="380">
        <v>28672.955846552835</v>
      </c>
      <c r="BE49" s="380"/>
      <c r="BF49" s="380"/>
      <c r="BG49" s="380"/>
      <c r="BH49" s="409"/>
    </row>
    <row r="50" spans="1:60" s="98" customFormat="1" ht="15.05" customHeight="1">
      <c r="A50" s="508">
        <v>41</v>
      </c>
      <c r="B50" s="343">
        <v>20965.995687438546</v>
      </c>
      <c r="C50" s="343">
        <f t="shared" si="0"/>
        <v>21692.21992530561</v>
      </c>
      <c r="D50" s="380">
        <v>22418.44416317267</v>
      </c>
      <c r="E50" s="380">
        <f t="shared" si="1"/>
        <v>23824.967754461701</v>
      </c>
      <c r="F50" s="380">
        <v>25231.491345750735</v>
      </c>
      <c r="G50" s="343">
        <v>25862.860893487519</v>
      </c>
      <c r="H50" s="380">
        <v>26370.345435769595</v>
      </c>
      <c r="I50" s="394">
        <v>27414.192277308797</v>
      </c>
      <c r="J50" s="343">
        <v>26705.79507612556</v>
      </c>
      <c r="K50" s="343">
        <v>26112.421583972948</v>
      </c>
      <c r="L50" s="343">
        <v>27206.620261406424</v>
      </c>
      <c r="M50" s="343">
        <v>28029.751400066431</v>
      </c>
      <c r="N50" s="343">
        <v>27453.06782421278</v>
      </c>
      <c r="O50" s="380">
        <v>25474.641485684209</v>
      </c>
      <c r="P50" s="380">
        <v>26556.305319603402</v>
      </c>
      <c r="Q50" s="380">
        <v>27172.402766870586</v>
      </c>
      <c r="R50" s="380">
        <v>27993.390483341649</v>
      </c>
      <c r="S50" s="408">
        <v>28316.733050381175</v>
      </c>
      <c r="T50" s="380">
        <v>27215.281113020515</v>
      </c>
      <c r="U50" s="380">
        <v>26944.246185207099</v>
      </c>
      <c r="V50" s="380">
        <v>25282.895191744705</v>
      </c>
      <c r="W50" s="380">
        <v>25043.502176674669</v>
      </c>
      <c r="X50" s="380">
        <v>26524.777507597457</v>
      </c>
      <c r="Y50" s="380">
        <v>27030.531651554502</v>
      </c>
      <c r="Z50" s="380">
        <v>27110.573450054264</v>
      </c>
      <c r="AA50" s="380">
        <v>27123.270849594312</v>
      </c>
      <c r="AB50" s="380">
        <v>27778.407289193085</v>
      </c>
      <c r="AC50" s="408">
        <v>28194.448221662889</v>
      </c>
      <c r="AD50" s="380">
        <v>28044.886275612407</v>
      </c>
      <c r="AE50" s="380">
        <v>26966.847941417873</v>
      </c>
      <c r="AF50" s="380">
        <v>26351.97446418758</v>
      </c>
      <c r="AG50" s="380">
        <v>26918.107585080405</v>
      </c>
      <c r="AH50" s="380">
        <v>27719.325012006055</v>
      </c>
      <c r="AI50" s="380">
        <v>27852.065485048741</v>
      </c>
      <c r="AJ50" s="380">
        <v>28243.960032271592</v>
      </c>
      <c r="AK50" s="380">
        <v>29210.464276107014</v>
      </c>
      <c r="AL50" s="380">
        <v>30158.763288214508</v>
      </c>
      <c r="AM50" s="408">
        <v>30362.690495203318</v>
      </c>
      <c r="AN50" s="380">
        <v>31254.753792157062</v>
      </c>
      <c r="AO50" s="380">
        <v>31349.685569018518</v>
      </c>
      <c r="AP50" s="380">
        <v>30752.151324671107</v>
      </c>
      <c r="AQ50" s="380">
        <v>30542.858180276176</v>
      </c>
      <c r="AR50" s="380">
        <v>30978.981431031811</v>
      </c>
      <c r="AS50" s="380">
        <v>31275.198457988627</v>
      </c>
      <c r="AT50" s="380">
        <v>31507.849833875629</v>
      </c>
      <c r="AU50" s="380">
        <v>31034.146188036793</v>
      </c>
      <c r="AV50" s="380">
        <v>29646.461427715483</v>
      </c>
      <c r="AW50" s="408">
        <v>27319.269698041371</v>
      </c>
      <c r="AX50" s="380">
        <v>27289.316332433362</v>
      </c>
      <c r="AY50" s="380">
        <v>27530.746032804942</v>
      </c>
      <c r="AZ50" s="380">
        <v>27335.851174659998</v>
      </c>
      <c r="BA50" s="380">
        <v>28296.650855359243</v>
      </c>
      <c r="BB50" s="380">
        <v>28826.583828466202</v>
      </c>
      <c r="BC50" s="380">
        <v>29498.706249337174</v>
      </c>
      <c r="BD50" s="380">
        <v>29652.334231250541</v>
      </c>
      <c r="BE50" s="380"/>
      <c r="BF50" s="380"/>
      <c r="BG50" s="380"/>
      <c r="BH50" s="409"/>
    </row>
    <row r="51" spans="1:60" s="98" customFormat="1" ht="15.05" customHeight="1">
      <c r="A51" s="508">
        <v>42</v>
      </c>
      <c r="B51" s="343">
        <v>21462.433470501477</v>
      </c>
      <c r="C51" s="343">
        <f t="shared" si="0"/>
        <v>22184.979628758476</v>
      </c>
      <c r="D51" s="380">
        <v>22907.525787015471</v>
      </c>
      <c r="E51" s="380">
        <f t="shared" si="1"/>
        <v>24343.695394646944</v>
      </c>
      <c r="F51" s="380">
        <v>25779.865002278417</v>
      </c>
      <c r="G51" s="343">
        <v>26426.16184097825</v>
      </c>
      <c r="H51" s="380">
        <v>26916.18165333616</v>
      </c>
      <c r="I51" s="394">
        <v>28018.300166708788</v>
      </c>
      <c r="J51" s="343">
        <v>27332.542056830178</v>
      </c>
      <c r="K51" s="343">
        <v>26754.48887171052</v>
      </c>
      <c r="L51" s="343">
        <v>27763.835102022938</v>
      </c>
      <c r="M51" s="343">
        <v>28663.763151125135</v>
      </c>
      <c r="N51" s="343">
        <v>28066.237083995722</v>
      </c>
      <c r="O51" s="380">
        <v>26154.120568140348</v>
      </c>
      <c r="P51" s="380">
        <v>27196.926021892465</v>
      </c>
      <c r="Q51" s="380">
        <v>27842.4262412549</v>
      </c>
      <c r="R51" s="380">
        <v>28656.032820148528</v>
      </c>
      <c r="S51" s="408">
        <v>28971.212249382777</v>
      </c>
      <c r="T51" s="380">
        <v>27918.055460749147</v>
      </c>
      <c r="U51" s="380">
        <v>27621.692883386437</v>
      </c>
      <c r="V51" s="380">
        <v>25913.722517605704</v>
      </c>
      <c r="W51" s="380">
        <v>25874.953718461944</v>
      </c>
      <c r="X51" s="380">
        <v>27353.471817660884</v>
      </c>
      <c r="Y51" s="380">
        <v>27787.073777366128</v>
      </c>
      <c r="Z51" s="380">
        <v>27969.944667727083</v>
      </c>
      <c r="AA51" s="380">
        <v>27948.489757389005</v>
      </c>
      <c r="AB51" s="380">
        <v>28596.163724425514</v>
      </c>
      <c r="AC51" s="408">
        <v>28968.332831075371</v>
      </c>
      <c r="AD51" s="380">
        <v>28860.437029463803</v>
      </c>
      <c r="AE51" s="380">
        <v>27705.238301556969</v>
      </c>
      <c r="AF51" s="380">
        <v>27199.967488612077</v>
      </c>
      <c r="AG51" s="380">
        <v>27783.138281179272</v>
      </c>
      <c r="AH51" s="380">
        <v>28541.617692096974</v>
      </c>
      <c r="AI51" s="380">
        <v>28723.923268180581</v>
      </c>
      <c r="AJ51" s="380">
        <v>29183.156029838636</v>
      </c>
      <c r="AK51" s="380">
        <v>30035.987293728824</v>
      </c>
      <c r="AL51" s="380">
        <v>31048.473017203803</v>
      </c>
      <c r="AM51" s="408">
        <v>31254.713403453599</v>
      </c>
      <c r="AN51" s="380">
        <v>32217.147796635763</v>
      </c>
      <c r="AO51" s="380">
        <v>32271.859181559488</v>
      </c>
      <c r="AP51" s="380">
        <v>31732.794820764371</v>
      </c>
      <c r="AQ51" s="380">
        <v>31528.67875999022</v>
      </c>
      <c r="AR51" s="380">
        <v>31971.382841534341</v>
      </c>
      <c r="AS51" s="380">
        <v>32263.53615505846</v>
      </c>
      <c r="AT51" s="380">
        <v>32514.779975944162</v>
      </c>
      <c r="AU51" s="380">
        <v>32022.002502995707</v>
      </c>
      <c r="AV51" s="380">
        <v>30584.161006419585</v>
      </c>
      <c r="AW51" s="408">
        <v>28237.948018507548</v>
      </c>
      <c r="AX51" s="380">
        <v>28240.98754916657</v>
      </c>
      <c r="AY51" s="380">
        <v>28460.854057857472</v>
      </c>
      <c r="AZ51" s="380">
        <v>28278.657522099998</v>
      </c>
      <c r="BA51" s="380">
        <v>29244.868888398112</v>
      </c>
      <c r="BB51" s="380">
        <v>29731.281944178241</v>
      </c>
      <c r="BC51" s="380">
        <v>30414.072974904309</v>
      </c>
      <c r="BD51" s="380">
        <v>30576.235844701754</v>
      </c>
      <c r="BE51" s="380"/>
      <c r="BF51" s="380"/>
      <c r="BG51" s="380"/>
      <c r="BH51" s="409"/>
    </row>
    <row r="52" spans="1:60" s="98" customFormat="1" ht="15.05" customHeight="1">
      <c r="A52" s="508">
        <v>43</v>
      </c>
      <c r="B52" s="343">
        <v>21938.469700835791</v>
      </c>
      <c r="C52" s="343">
        <f t="shared" si="0"/>
        <v>22670.843161413533</v>
      </c>
      <c r="D52" s="380">
        <v>23403.21662199128</v>
      </c>
      <c r="E52" s="380">
        <f t="shared" si="1"/>
        <v>24846.818203966701</v>
      </c>
      <c r="F52" s="380">
        <v>26290.419785942122</v>
      </c>
      <c r="G52" s="343">
        <v>26915.988751839755</v>
      </c>
      <c r="H52" s="380">
        <v>27473.756284183724</v>
      </c>
      <c r="I52" s="394">
        <v>28460.193900621744</v>
      </c>
      <c r="J52" s="343">
        <v>27906.174886627625</v>
      </c>
      <c r="K52" s="343">
        <v>27330.832736293854</v>
      </c>
      <c r="L52" s="343">
        <v>28291.977863998593</v>
      </c>
      <c r="M52" s="343">
        <v>29261.020597774641</v>
      </c>
      <c r="N52" s="343">
        <v>28704.778864873129</v>
      </c>
      <c r="O52" s="380">
        <v>26837.482388210523</v>
      </c>
      <c r="P52" s="380">
        <v>27852.273636877824</v>
      </c>
      <c r="Q52" s="380">
        <v>28463.846976564702</v>
      </c>
      <c r="R52" s="380">
        <v>29325.171650453514</v>
      </c>
      <c r="S52" s="408">
        <v>29631.695844705493</v>
      </c>
      <c r="T52" s="380">
        <v>28637.365675483157</v>
      </c>
      <c r="U52" s="380">
        <v>28339.433808966773</v>
      </c>
      <c r="V52" s="380">
        <v>26575.379750369681</v>
      </c>
      <c r="W52" s="380">
        <v>26610.992788240845</v>
      </c>
      <c r="X52" s="380">
        <v>28169.046956588743</v>
      </c>
      <c r="Y52" s="380">
        <v>28607.013288022303</v>
      </c>
      <c r="Z52" s="380">
        <v>28702.998670272085</v>
      </c>
      <c r="AA52" s="380">
        <v>28711.161510803173</v>
      </c>
      <c r="AB52" s="380">
        <v>29390.555690079877</v>
      </c>
      <c r="AC52" s="408">
        <v>29785.211029899656</v>
      </c>
      <c r="AD52" s="380">
        <v>29670.598681417505</v>
      </c>
      <c r="AE52" s="380">
        <v>28433.22879746875</v>
      </c>
      <c r="AF52" s="380">
        <v>28042.892825639614</v>
      </c>
      <c r="AG52" s="380">
        <v>28705.8376903514</v>
      </c>
      <c r="AH52" s="380">
        <v>29368.747387953135</v>
      </c>
      <c r="AI52" s="380">
        <v>29565.771453704623</v>
      </c>
      <c r="AJ52" s="380">
        <v>30001.664568080756</v>
      </c>
      <c r="AK52" s="380">
        <v>30888.825411198413</v>
      </c>
      <c r="AL52" s="380">
        <v>31944.174057499422</v>
      </c>
      <c r="AM52" s="408">
        <v>32183.596762458023</v>
      </c>
      <c r="AN52" s="380">
        <v>33231.407346266009</v>
      </c>
      <c r="AO52" s="380">
        <v>33177.163764602752</v>
      </c>
      <c r="AP52" s="380">
        <v>32670.621488154968</v>
      </c>
      <c r="AQ52" s="380">
        <v>32496.919548845162</v>
      </c>
      <c r="AR52" s="380">
        <v>32954.570976342548</v>
      </c>
      <c r="AS52" s="380">
        <v>33222.46665027499</v>
      </c>
      <c r="AT52" s="380">
        <v>33500.603074344181</v>
      </c>
      <c r="AU52" s="380">
        <v>33043.672970544896</v>
      </c>
      <c r="AV52" s="380">
        <v>31575.138970277327</v>
      </c>
      <c r="AW52" s="408">
        <v>29175.35099263928</v>
      </c>
      <c r="AX52" s="380">
        <v>29200.733551981153</v>
      </c>
      <c r="AY52" s="380">
        <v>29453.044536038513</v>
      </c>
      <c r="AZ52" s="380">
        <v>29234.742832179996</v>
      </c>
      <c r="BA52" s="380">
        <v>30234.36101680408</v>
      </c>
      <c r="BB52" s="380">
        <v>30690.389970151267</v>
      </c>
      <c r="BC52" s="380">
        <v>31304.901897804728</v>
      </c>
      <c r="BD52" s="380">
        <v>31532.143287718249</v>
      </c>
      <c r="BE52" s="380"/>
      <c r="BF52" s="380"/>
      <c r="BG52" s="380"/>
      <c r="BH52" s="409"/>
    </row>
    <row r="53" spans="1:60" s="98" customFormat="1" ht="15.05" customHeight="1">
      <c r="A53" s="508">
        <v>44</v>
      </c>
      <c r="B53" s="343">
        <v>22421.306448746313</v>
      </c>
      <c r="C53" s="343">
        <f t="shared" si="0"/>
        <v>23170.02076955622</v>
      </c>
      <c r="D53" s="380">
        <v>23918.735090366124</v>
      </c>
      <c r="E53" s="380">
        <f t="shared" si="1"/>
        <v>25385.067411895296</v>
      </c>
      <c r="F53" s="380">
        <v>26851.399733424467</v>
      </c>
      <c r="G53" s="343">
        <v>27418.061335472801</v>
      </c>
      <c r="H53" s="380">
        <v>28025.461708390791</v>
      </c>
      <c r="I53" s="394">
        <v>28974.804324925437</v>
      </c>
      <c r="J53" s="343">
        <v>28426.6935655179</v>
      </c>
      <c r="K53" s="343">
        <v>27927.399192616951</v>
      </c>
      <c r="L53" s="343">
        <v>28854.038051055253</v>
      </c>
      <c r="M53" s="343">
        <v>29881.249484679898</v>
      </c>
      <c r="N53" s="343">
        <v>29305.261864108834</v>
      </c>
      <c r="O53" s="380">
        <v>27482.016832140347</v>
      </c>
      <c r="P53" s="380">
        <v>28540.756805429861</v>
      </c>
      <c r="Q53" s="380">
        <v>29088.739336094117</v>
      </c>
      <c r="R53" s="380">
        <v>30013.799961252822</v>
      </c>
      <c r="S53" s="408">
        <v>30316.197025312671</v>
      </c>
      <c r="T53" s="380">
        <v>29326.360134040639</v>
      </c>
      <c r="U53" s="380">
        <v>29057.174734547109</v>
      </c>
      <c r="V53" s="380">
        <v>27291.582203038935</v>
      </c>
      <c r="W53" s="380">
        <v>27317.499426207629</v>
      </c>
      <c r="X53" s="380">
        <v>28934.331939496922</v>
      </c>
      <c r="Y53" s="380">
        <v>29340.309706057596</v>
      </c>
      <c r="Z53" s="380">
        <v>29404.991062539761</v>
      </c>
      <c r="AA53" s="380">
        <v>29465.762663652113</v>
      </c>
      <c r="AB53" s="380">
        <v>30256.988103599953</v>
      </c>
      <c r="AC53" s="408">
        <v>30660.037110105066</v>
      </c>
      <c r="AD53" s="380">
        <v>30425.07294709501</v>
      </c>
      <c r="AE53" s="380">
        <v>29272.15117847185</v>
      </c>
      <c r="AF53" s="380">
        <v>28958.455015356903</v>
      </c>
      <c r="AG53" s="380">
        <v>29508.256640827873</v>
      </c>
      <c r="AH53" s="380">
        <v>30231.348532754393</v>
      </c>
      <c r="AI53" s="380">
        <v>30409.199091734343</v>
      </c>
      <c r="AJ53" s="380">
        <v>30854.213158952985</v>
      </c>
      <c r="AK53" s="380">
        <v>31714.348428820223</v>
      </c>
      <c r="AL53" s="380">
        <v>32845.866409101363</v>
      </c>
      <c r="AM53" s="408">
        <v>33189.149859031066</v>
      </c>
      <c r="AN53" s="380">
        <v>34237.022638370996</v>
      </c>
      <c r="AO53" s="380">
        <v>34147.132960720541</v>
      </c>
      <c r="AP53" s="380">
        <v>33655.408548316234</v>
      </c>
      <c r="AQ53" s="380">
        <v>33475.978670536475</v>
      </c>
      <c r="AR53" s="380">
        <v>34023.310956883732</v>
      </c>
      <c r="AS53" s="380">
        <v>34212.082921338442</v>
      </c>
      <c r="AT53" s="380">
        <v>34450.420039427321</v>
      </c>
      <c r="AU53" s="380">
        <v>34072.58932793486</v>
      </c>
      <c r="AV53" s="380">
        <v>32527.046118355731</v>
      </c>
      <c r="AW53" s="408">
        <v>30161.906182643088</v>
      </c>
      <c r="AX53" s="380">
        <v>30167.400800008338</v>
      </c>
      <c r="AY53" s="380">
        <v>30426.045892343467</v>
      </c>
      <c r="AZ53" s="380">
        <v>30237.304511499999</v>
      </c>
      <c r="BA53" s="380">
        <v>31230.37010763643</v>
      </c>
      <c r="BB53" s="380">
        <v>31648.431135138781</v>
      </c>
      <c r="BC53" s="380">
        <v>32256.541896879186</v>
      </c>
      <c r="BD53" s="380">
        <v>32547.794945923277</v>
      </c>
      <c r="BE53" s="380"/>
      <c r="BF53" s="380"/>
      <c r="BG53" s="380"/>
      <c r="BH53" s="409"/>
    </row>
    <row r="54" spans="1:60" s="98" customFormat="1" ht="15.05" customHeight="1">
      <c r="A54" s="508">
        <v>45</v>
      </c>
      <c r="B54" s="343">
        <v>22917.744231809244</v>
      </c>
      <c r="C54" s="343">
        <f t="shared" si="0"/>
        <v>23666.08507857559</v>
      </c>
      <c r="D54" s="380">
        <v>24414.425925341933</v>
      </c>
      <c r="E54" s="380">
        <f t="shared" si="1"/>
        <v>25900.796512169713</v>
      </c>
      <c r="F54" s="380">
        <v>27387.167098997488</v>
      </c>
      <c r="G54" s="343">
        <v>27889.519737177001</v>
      </c>
      <c r="H54" s="380">
        <v>28506.736652911848</v>
      </c>
      <c r="I54" s="394">
        <v>29511.789115503208</v>
      </c>
      <c r="J54" s="343">
        <v>28878.163848228851</v>
      </c>
      <c r="K54" s="343">
        <v>28473.409169590635</v>
      </c>
      <c r="L54" s="343">
        <v>29474.242395393638</v>
      </c>
      <c r="M54" s="343">
        <v>30515.261235738602</v>
      </c>
      <c r="N54" s="343">
        <v>29893.058602797311</v>
      </c>
      <c r="O54" s="380">
        <v>28122.668538456139</v>
      </c>
      <c r="P54" s="380">
        <v>29210.831333111521</v>
      </c>
      <c r="Q54" s="380">
        <v>29758.762810478427</v>
      </c>
      <c r="R54" s="380">
        <v>30712.173012299289</v>
      </c>
      <c r="S54" s="408">
        <v>31000.698205919849</v>
      </c>
      <c r="T54" s="380">
        <v>30053.93828227734</v>
      </c>
      <c r="U54" s="380">
        <v>29759.80532485207</v>
      </c>
      <c r="V54" s="380">
        <v>28057.586813013004</v>
      </c>
      <c r="W54" s="380">
        <v>28055.810221510539</v>
      </c>
      <c r="X54" s="380">
        <v>29693.057336837315</v>
      </c>
      <c r="Y54" s="380">
        <v>30101.078324192193</v>
      </c>
      <c r="Z54" s="380">
        <v>30169.106675362098</v>
      </c>
      <c r="AA54" s="380">
        <v>30309.14042271857</v>
      </c>
      <c r="AB54" s="380">
        <v>31084.479734489913</v>
      </c>
      <c r="AC54" s="408">
        <v>31568.510347241456</v>
      </c>
      <c r="AD54" s="380">
        <v>31256.791006639498</v>
      </c>
      <c r="AE54" s="380">
        <v>30137.073220043229</v>
      </c>
      <c r="AF54" s="380">
        <v>29848.678768089394</v>
      </c>
      <c r="AG54" s="380">
        <v>30290.903461107802</v>
      </c>
      <c r="AH54" s="380">
        <v>31119.747094970269</v>
      </c>
      <c r="AI54" s="380">
        <v>31277.897969854836</v>
      </c>
      <c r="AJ54" s="380">
        <v>31736.159977096668</v>
      </c>
      <c r="AK54" s="380">
        <v>32621.816745985376</v>
      </c>
      <c r="AL54" s="380">
        <v>33822.450152032376</v>
      </c>
      <c r="AM54" s="408">
        <v>34157.842504849963</v>
      </c>
      <c r="AN54" s="380">
        <v>35222.467996250387</v>
      </c>
      <c r="AO54" s="380">
        <v>35171.926502705857</v>
      </c>
      <c r="AP54" s="380">
        <v>34663.675804862825</v>
      </c>
      <c r="AQ54" s="380">
        <v>34490.197373945979</v>
      </c>
      <c r="AR54" s="380">
        <v>35051.249287921491</v>
      </c>
      <c r="AS54" s="380">
        <v>35186.356304478439</v>
      </c>
      <c r="AT54" s="380">
        <v>35426.310411395098</v>
      </c>
      <c r="AU54" s="380">
        <v>35064.068587814159</v>
      </c>
      <c r="AV54" s="380">
        <v>33488.42497935034</v>
      </c>
      <c r="AW54" s="408">
        <v>31126.225846419049</v>
      </c>
      <c r="AX54" s="380">
        <v>31127.146802822921</v>
      </c>
      <c r="AY54" s="380">
        <v>31496.121629903904</v>
      </c>
      <c r="AZ54" s="380">
        <v>31264.210955659997</v>
      </c>
      <c r="BA54" s="380">
        <v>32260.050171005099</v>
      </c>
      <c r="BB54" s="380">
        <v>32578.733914503049</v>
      </c>
      <c r="BC54" s="380">
        <v>33255.123779316062</v>
      </c>
      <c r="BD54" s="380">
        <v>33659.464092824157</v>
      </c>
      <c r="BE54" s="380"/>
      <c r="BF54" s="380"/>
      <c r="BG54" s="380"/>
      <c r="BH54" s="409"/>
    </row>
    <row r="55" spans="1:60" s="98" customFormat="1" ht="15.05" customHeight="1">
      <c r="A55" s="508">
        <v>46</v>
      </c>
      <c r="B55" s="343">
        <v>23373.378909414947</v>
      </c>
      <c r="C55" s="343">
        <f t="shared" si="0"/>
        <v>24141.747834866346</v>
      </c>
      <c r="D55" s="380">
        <v>24910.116760317746</v>
      </c>
      <c r="E55" s="380">
        <f t="shared" si="1"/>
        <v>26413.374039705464</v>
      </c>
      <c r="F55" s="380">
        <v>27916.631319093183</v>
      </c>
      <c r="G55" s="343">
        <v>28342.609629723891</v>
      </c>
      <c r="H55" s="380">
        <v>28946.927150949399</v>
      </c>
      <c r="I55" s="394">
        <v>30082.335455492084</v>
      </c>
      <c r="J55" s="343">
        <v>29414.61677239128</v>
      </c>
      <c r="K55" s="343">
        <v>29034.586090369146</v>
      </c>
      <c r="L55" s="343">
        <v>30079.91070041159</v>
      </c>
      <c r="M55" s="343">
        <v>31126.301546541559</v>
      </c>
      <c r="N55" s="343">
        <v>30603.489193442372</v>
      </c>
      <c r="O55" s="380">
        <v>28755.554769543858</v>
      </c>
      <c r="P55" s="380">
        <v>29880.90586079318</v>
      </c>
      <c r="Q55" s="380">
        <v>30442.672781741174</v>
      </c>
      <c r="R55" s="380">
        <v>31430.035543840077</v>
      </c>
      <c r="S55" s="408">
        <v>31742.241151577626</v>
      </c>
      <c r="T55" s="380">
        <v>30809.076208856339</v>
      </c>
      <c r="U55" s="380">
        <v>30530.432423896222</v>
      </c>
      <c r="V55" s="380">
        <v>28809.362235185694</v>
      </c>
      <c r="W55" s="380">
        <v>28739.599604237232</v>
      </c>
      <c r="X55" s="380">
        <v>30561.109160307449</v>
      </c>
      <c r="Y55" s="380">
        <v>30904.111865556486</v>
      </c>
      <c r="Z55" s="380">
        <v>31009.840926868517</v>
      </c>
      <c r="AA55" s="380">
        <v>31138.394630795879</v>
      </c>
      <c r="AB55" s="380">
        <v>31917.812482774389</v>
      </c>
      <c r="AC55" s="408">
        <v>32400.342838035063</v>
      </c>
      <c r="AD55" s="380">
        <v>32102.880004577844</v>
      </c>
      <c r="AE55" s="380">
        <v>31041.861407819302</v>
      </c>
      <c r="AF55" s="380">
        <v>30755.794812145079</v>
      </c>
      <c r="AG55" s="380">
        <v>31108.151509231684</v>
      </c>
      <c r="AH55" s="380">
        <v>31982.348239771531</v>
      </c>
      <c r="AI55" s="380">
        <v>32192.400970639868</v>
      </c>
      <c r="AJ55" s="380">
        <v>32588.708567968897</v>
      </c>
      <c r="AK55" s="380">
        <v>33565.705196280898</v>
      </c>
      <c r="AL55" s="380">
        <v>34781.059961044404</v>
      </c>
      <c r="AM55" s="408">
        <v>35102.944462186213</v>
      </c>
      <c r="AN55" s="380">
        <v>36209.354063717314</v>
      </c>
      <c r="AO55" s="380">
        <v>36182.662520109756</v>
      </c>
      <c r="AP55" s="380">
        <v>35718.903454180079</v>
      </c>
      <c r="AQ55" s="380">
        <v>35459.790454405469</v>
      </c>
      <c r="AR55" s="380">
        <v>36091.033259137672</v>
      </c>
      <c r="AS55" s="380">
        <v>36140.172503720474</v>
      </c>
      <c r="AT55" s="380">
        <v>36409.650328187054</v>
      </c>
      <c r="AU55" s="380">
        <v>36136.460284248773</v>
      </c>
      <c r="AV55" s="380">
        <v>34525.577543674568</v>
      </c>
      <c r="AW55" s="408">
        <v>32135.016562650701</v>
      </c>
      <c r="AX55" s="380">
        <v>32174.561911663834</v>
      </c>
      <c r="AY55" s="380">
        <v>32549.265789338388</v>
      </c>
      <c r="AZ55" s="380">
        <v>32313.249004219997</v>
      </c>
      <c r="BA55" s="380">
        <v>33317.970404888103</v>
      </c>
      <c r="BB55" s="380">
        <v>33599.719877635624</v>
      </c>
      <c r="BC55" s="380">
        <v>34289.97893526026</v>
      </c>
      <c r="BD55" s="380">
        <v>34767.932656768506</v>
      </c>
      <c r="BE55" s="380"/>
      <c r="BF55" s="380"/>
      <c r="BG55" s="380"/>
      <c r="BH55" s="409"/>
    </row>
    <row r="56" spans="1:60">
      <c r="A56" s="511">
        <v>47</v>
      </c>
      <c r="B56" s="343">
        <v>23781.409963987218</v>
      </c>
      <c r="C56" s="343">
        <f t="shared" si="0"/>
        <v>24603.522596339903</v>
      </c>
      <c r="D56" s="380">
        <v>25425.635228692587</v>
      </c>
      <c r="E56" s="380">
        <f t="shared" si="1"/>
        <v>26916.955947508744</v>
      </c>
      <c r="F56" s="380">
        <v>28408.276666324899</v>
      </c>
      <c r="G56" s="343">
        <v>28789.576685885015</v>
      </c>
      <c r="H56" s="380">
        <v>29457.548128672959</v>
      </c>
      <c r="I56" s="394">
        <v>30636.101020775412</v>
      </c>
      <c r="J56" s="343">
        <v>29945.75828146299</v>
      </c>
      <c r="K56" s="343">
        <v>29656.430786366953</v>
      </c>
      <c r="L56" s="343">
        <v>30656.506926788679</v>
      </c>
      <c r="M56" s="343">
        <v>31714.370417088765</v>
      </c>
      <c r="N56" s="343">
        <v>31225.115960256804</v>
      </c>
      <c r="O56" s="414">
        <v>29388.441000631577</v>
      </c>
      <c r="P56" s="414">
        <v>30569.389029345217</v>
      </c>
      <c r="Q56" s="414">
        <v>31230.731479592156</v>
      </c>
      <c r="R56" s="414">
        <v>32154.394568878972</v>
      </c>
      <c r="S56" s="415">
        <v>32447.757719308709</v>
      </c>
      <c r="T56" s="414">
        <v>31558.702179766879</v>
      </c>
      <c r="U56" s="414">
        <v>31260.765295539371</v>
      </c>
      <c r="V56" s="414">
        <v>29594.339095561598</v>
      </c>
      <c r="W56" s="414">
        <v>29532.431812116356</v>
      </c>
      <c r="X56" s="414">
        <v>31370.124713667523</v>
      </c>
      <c r="Y56" s="414">
        <v>31679.673206821477</v>
      </c>
      <c r="Z56" s="414">
        <v>31796.735053894226</v>
      </c>
      <c r="AA56" s="414">
        <v>31987.825340286261</v>
      </c>
      <c r="AB56" s="414">
        <v>32801.768248478016</v>
      </c>
      <c r="AC56" s="415">
        <v>33267.691772255814</v>
      </c>
      <c r="AD56" s="414">
        <v>33035.194632879335</v>
      </c>
      <c r="AE56" s="414">
        <v>31887.717031640612</v>
      </c>
      <c r="AF56" s="414">
        <v>31673.046230994685</v>
      </c>
      <c r="AG56" s="414">
        <v>32017.669498272782</v>
      </c>
      <c r="AH56" s="414">
        <v>32828.825998688655</v>
      </c>
      <c r="AI56" s="414">
        <v>33073.735468805753</v>
      </c>
      <c r="AJ56" s="414">
        <v>33489.222687547182</v>
      </c>
      <c r="AK56" s="414">
        <v>34523.251196500314</v>
      </c>
      <c r="AL56" s="414">
        <v>35687.245796126095</v>
      </c>
      <c r="AM56" s="415">
        <v>36076.06036209561</v>
      </c>
      <c r="AN56" s="414">
        <v>37196.240131184248</v>
      </c>
      <c r="AO56" s="414">
        <v>37121.705162148421</v>
      </c>
      <c r="AP56" s="414">
        <v>36739.601402930675</v>
      </c>
      <c r="AQ56" s="414">
        <v>36518.634780764995</v>
      </c>
      <c r="AR56" s="414">
        <v>37128.184865869756</v>
      </c>
      <c r="AS56" s="414">
        <v>37198.831770439523</v>
      </c>
      <c r="AT56" s="414">
        <v>37435.20433231604</v>
      </c>
      <c r="AU56" s="414">
        <v>37222.136112058142</v>
      </c>
      <c r="AV56" s="414">
        <v>35618.376421381494</v>
      </c>
      <c r="AW56" s="415">
        <v>33195.300076462619</v>
      </c>
      <c r="AX56" s="414">
        <v>33253.12262396147</v>
      </c>
      <c r="AY56" s="414">
        <v>33657.719770650991</v>
      </c>
      <c r="AZ56" s="414">
        <v>33376.672595639997</v>
      </c>
      <c r="BA56" s="414">
        <v>34344.391987043578</v>
      </c>
      <c r="BB56" s="414">
        <v>34682.58377792775</v>
      </c>
      <c r="BC56" s="414">
        <v>35385.645167378498</v>
      </c>
      <c r="BD56" s="414">
        <v>35902.005884365084</v>
      </c>
      <c r="BE56" s="414"/>
      <c r="BF56" s="414"/>
      <c r="BG56" s="414"/>
      <c r="BH56" s="416"/>
    </row>
    <row r="57" spans="1:60">
      <c r="A57" s="511">
        <v>48</v>
      </c>
      <c r="B57" s="343">
        <v>24223.443606440513</v>
      </c>
      <c r="C57" s="343">
        <f t="shared" si="0"/>
        <v>25059.166412788436</v>
      </c>
      <c r="D57" s="380">
        <v>25894.889219136356</v>
      </c>
      <c r="E57" s="380">
        <f t="shared" si="1"/>
        <v>27400.55718908515</v>
      </c>
      <c r="F57" s="380">
        <v>28906.225159033944</v>
      </c>
      <c r="G57" s="343">
        <v>29248.789414817678</v>
      </c>
      <c r="H57" s="380">
        <v>29944.692279834515</v>
      </c>
      <c r="I57" s="394">
        <v>31173.085811353179</v>
      </c>
      <c r="J57" s="343">
        <v>30482.211205625415</v>
      </c>
      <c r="K57" s="343">
        <v>30283.331130299699</v>
      </c>
      <c r="L57" s="343">
        <v>31213.721767405197</v>
      </c>
      <c r="M57" s="343">
        <v>32339.193592045172</v>
      </c>
      <c r="N57" s="343">
        <v>31859.428987618467</v>
      </c>
      <c r="O57" s="414">
        <v>30071.802820701752</v>
      </c>
      <c r="P57" s="414">
        <v>31213.691459808353</v>
      </c>
      <c r="Q57" s="414">
        <v>31904.226578196074</v>
      </c>
      <c r="R57" s="414">
        <v>32894.994827663133</v>
      </c>
      <c r="S57" s="415">
        <v>33156.276485200353</v>
      </c>
      <c r="T57" s="414">
        <v>32278.012394500889</v>
      </c>
      <c r="U57" s="414">
        <v>32011.24528088302</v>
      </c>
      <c r="V57" s="414">
        <v>30298.683891729703</v>
      </c>
      <c r="W57" s="414">
        <v>30309.361941327417</v>
      </c>
      <c r="X57" s="414">
        <v>32128.85011100792</v>
      </c>
      <c r="Y57" s="414">
        <v>32478.480255862803</v>
      </c>
      <c r="Z57" s="414">
        <v>32625.044661289714</v>
      </c>
      <c r="AA57" s="414">
        <v>32855.414901048411</v>
      </c>
      <c r="AB57" s="414">
        <v>33695.459209839173</v>
      </c>
      <c r="AC57" s="415">
        <v>34120.086414507241</v>
      </c>
      <c r="AD57" s="414">
        <v>33888.469100014605</v>
      </c>
      <c r="AE57" s="414">
        <v>32775.172112371161</v>
      </c>
      <c r="AF57" s="414">
        <v>32578.473045918054</v>
      </c>
      <c r="AG57" s="414">
        <v>32838.212901429419</v>
      </c>
      <c r="AH57" s="414">
        <v>33673.691419017363</v>
      </c>
      <c r="AI57" s="414">
        <v>34049.837117312054</v>
      </c>
      <c r="AJ57" s="414">
        <v>34485.667864537594</v>
      </c>
      <c r="AK57" s="414">
        <v>35450.447085777749</v>
      </c>
      <c r="AL57" s="414">
        <v>36678.807817322915</v>
      </c>
      <c r="AM57" s="415">
        <v>37099.306475030637</v>
      </c>
      <c r="AN57" s="414">
        <v>38187.448327413804</v>
      </c>
      <c r="AO57" s="414">
        <v>38116.977902512765</v>
      </c>
      <c r="AP57" s="414">
        <v>37717.4825229786</v>
      </c>
      <c r="AQ57" s="414">
        <v>37515.273693315408</v>
      </c>
      <c r="AR57" s="414">
        <v>38195.608664168889</v>
      </c>
      <c r="AS57" s="414">
        <v>38210.183799394552</v>
      </c>
      <c r="AT57" s="414">
        <v>38471.932653681295</v>
      </c>
      <c r="AU57" s="414">
        <v>38339.210795844192</v>
      </c>
      <c r="AV57" s="414">
        <v>36733.670617264404</v>
      </c>
      <c r="AW57" s="415">
        <v>34274.308243940097</v>
      </c>
      <c r="AX57" s="414">
        <v>34361.675398847059</v>
      </c>
      <c r="AY57" s="414">
        <v>34800.036908215508</v>
      </c>
      <c r="AZ57" s="414">
        <v>34425.710644199993</v>
      </c>
      <c r="BA57" s="414">
        <v>35393.622937691398</v>
      </c>
      <c r="BB57" s="414">
        <v>35757.979651321308</v>
      </c>
      <c r="BC57" s="414">
        <v>36489.846287380809</v>
      </c>
      <c r="BD57" s="414">
        <v>37062.750636599405</v>
      </c>
      <c r="BE57" s="414"/>
      <c r="BF57" s="414"/>
      <c r="BG57" s="414"/>
      <c r="BH57" s="416"/>
    </row>
    <row r="58" spans="1:60">
      <c r="A58" s="512">
        <v>49</v>
      </c>
      <c r="B58" s="388">
        <v>24699.47983677483</v>
      </c>
      <c r="C58" s="388">
        <f t="shared" si="0"/>
        <v>25525.202312044465</v>
      </c>
      <c r="D58" s="389">
        <v>26350.924787314103</v>
      </c>
      <c r="E58" s="389">
        <f t="shared" si="1"/>
        <v>27887.003937744543</v>
      </c>
      <c r="F58" s="389">
        <v>29423.083088174979</v>
      </c>
      <c r="G58" s="388">
        <v>29726.370652907648</v>
      </c>
      <c r="H58" s="389">
        <v>30437.705637636573</v>
      </c>
      <c r="I58" s="397">
        <v>31698.88341879391</v>
      </c>
      <c r="J58" s="388">
        <v>30981.484224152824</v>
      </c>
      <c r="K58" s="388">
        <v>30819.2298114035</v>
      </c>
      <c r="L58" s="388">
        <v>31848.46215106401</v>
      </c>
      <c r="M58" s="388">
        <v>33014.553935564225</v>
      </c>
      <c r="N58" s="388">
        <v>32476.82700091715</v>
      </c>
      <c r="O58" s="417">
        <v>30724.102739859645</v>
      </c>
      <c r="P58" s="417">
        <v>31846.948705749262</v>
      </c>
      <c r="Q58" s="417">
        <v>32629.796040094116</v>
      </c>
      <c r="R58" s="417">
        <v>33700.560021428362</v>
      </c>
      <c r="S58" s="418">
        <v>33876.804043734221</v>
      </c>
      <c r="T58" s="417">
        <v>33002.834564903358</v>
      </c>
      <c r="U58" s="417">
        <v>32706.320703550296</v>
      </c>
      <c r="V58" s="417">
        <v>31036.230126101018</v>
      </c>
      <c r="W58" s="417">
        <v>31109.009325778567</v>
      </c>
      <c r="X58" s="417">
        <v>32924.746493232422</v>
      </c>
      <c r="Y58" s="417">
        <v>33311.099243487894</v>
      </c>
      <c r="Z58" s="417">
        <v>33474.062008870089</v>
      </c>
      <c r="AA58" s="417">
        <v>33714.933861245328</v>
      </c>
      <c r="AB58" s="417">
        <v>34503.480449414077</v>
      </c>
      <c r="AC58" s="418">
        <v>34965.003910774009</v>
      </c>
      <c r="AD58" s="417">
        <v>34801.023688024543</v>
      </c>
      <c r="AE58" s="417">
        <v>33673.027057329033</v>
      </c>
      <c r="AF58" s="417">
        <v>33548.090567869571</v>
      </c>
      <c r="AG58" s="417">
        <v>33780.684440798097</v>
      </c>
      <c r="AH58" s="417">
        <v>34699.138761248389</v>
      </c>
      <c r="AI58" s="417">
        <v>35033.836028346719</v>
      </c>
      <c r="AJ58" s="417">
        <v>35486.754866886651</v>
      </c>
      <c r="AK58" s="417">
        <v>36497.525913276004</v>
      </c>
      <c r="AL58" s="417">
        <v>37779.71126986017</v>
      </c>
      <c r="AM58" s="418">
        <v>38144.668858418154</v>
      </c>
      <c r="AN58" s="417">
        <v>39289.591161884171</v>
      </c>
      <c r="AO58" s="417">
        <v>39206.436057572595</v>
      </c>
      <c r="AP58" s="417">
        <v>38769.947796250526</v>
      </c>
      <c r="AQ58" s="417">
        <v>38528.140105120365</v>
      </c>
      <c r="AR58" s="417">
        <v>39256.4515512578</v>
      </c>
      <c r="AS58" s="417">
        <v>39290.57882400517</v>
      </c>
      <c r="AT58" s="417">
        <v>39542.183926755373</v>
      </c>
      <c r="AU58" s="417">
        <v>39412.810140585607</v>
      </c>
      <c r="AV58" s="417">
        <v>37833.573279658478</v>
      </c>
      <c r="AW58" s="418">
        <v>35389.595427894579</v>
      </c>
      <c r="AX58" s="417">
        <v>35493.298991108008</v>
      </c>
      <c r="AY58" s="417">
        <v>35929.937555154327</v>
      </c>
      <c r="AZ58" s="417">
        <v>35523.438222439996</v>
      </c>
      <c r="BA58" s="417">
        <v>36494.989587750293</v>
      </c>
      <c r="BB58" s="417">
        <v>36878.183686106262</v>
      </c>
      <c r="BC58" s="417">
        <v>37622.852653991882</v>
      </c>
      <c r="BD58" s="417">
        <v>38174.419783500285</v>
      </c>
      <c r="BE58" s="417"/>
      <c r="BF58" s="417"/>
      <c r="BG58" s="417"/>
      <c r="BH58" s="419"/>
    </row>
    <row r="59" spans="1:60">
      <c r="A59" s="511">
        <v>50</v>
      </c>
      <c r="B59" s="345">
        <v>25209.518654990166</v>
      </c>
      <c r="C59" s="345">
        <f t="shared" si="0"/>
        <v>26024.762533073532</v>
      </c>
      <c r="D59" s="380">
        <v>26840.006411156901</v>
      </c>
      <c r="E59" s="380">
        <f t="shared" si="1"/>
        <v>28386.822141497789</v>
      </c>
      <c r="F59" s="380">
        <v>29933.63787183868</v>
      </c>
      <c r="G59" s="345">
        <v>30234.56607292646</v>
      </c>
      <c r="H59" s="380">
        <v>31001.149475124639</v>
      </c>
      <c r="I59" s="398">
        <v>32219.087434666126</v>
      </c>
      <c r="J59" s="345">
        <v>31533.8713935874</v>
      </c>
      <c r="K59" s="345">
        <v>31425.907563596484</v>
      </c>
      <c r="L59" s="345">
        <v>32458.975802522105</v>
      </c>
      <c r="M59" s="345">
        <v>33685.319991032135</v>
      </c>
      <c r="N59" s="345">
        <v>33111.140028278816</v>
      </c>
      <c r="O59" s="414">
        <v>31372.519921403506</v>
      </c>
      <c r="P59" s="414">
        <v>32546.477058823526</v>
      </c>
      <c r="Q59" s="414">
        <v>33310.23438713725</v>
      </c>
      <c r="R59" s="414">
        <v>34473.642747703052</v>
      </c>
      <c r="S59" s="415">
        <v>34609.34039491033</v>
      </c>
      <c r="T59" s="414">
        <v>33780.020314156201</v>
      </c>
      <c r="U59" s="414">
        <v>33471.91102416932</v>
      </c>
      <c r="V59" s="414">
        <v>31797.491673474629</v>
      </c>
      <c r="W59" s="414">
        <v>31845.048395557467</v>
      </c>
      <c r="X59" s="414">
        <v>33770.933031476612</v>
      </c>
      <c r="Y59" s="414">
        <v>34135.265246467039</v>
      </c>
      <c r="Z59" s="414">
        <v>34316.867034394993</v>
      </c>
      <c r="AA59" s="414">
        <v>34606.735223703166</v>
      </c>
      <c r="AB59" s="414">
        <v>35364.071745539637</v>
      </c>
      <c r="AC59" s="415">
        <v>35908.993591337538</v>
      </c>
      <c r="AD59" s="414">
        <v>35799.803906397618</v>
      </c>
      <c r="AE59" s="414">
        <v>34563.948759468687</v>
      </c>
      <c r="AF59" s="414">
        <v>34510.951173291811</v>
      </c>
      <c r="AG59" s="414">
        <v>34858.265536509825</v>
      </c>
      <c r="AH59" s="414">
        <v>35777.793276897064</v>
      </c>
      <c r="AI59" s="414">
        <v>36058.900704528904</v>
      </c>
      <c r="AJ59" s="414">
        <v>36495.578244833465</v>
      </c>
      <c r="AK59" s="414">
        <v>37576.47235726333</v>
      </c>
      <c r="AL59" s="414">
        <v>38804.225503241782</v>
      </c>
      <c r="AM59" s="415">
        <v>39302.087012098273</v>
      </c>
      <c r="AN59" s="414">
        <v>40388.852577179452</v>
      </c>
      <c r="AO59" s="414">
        <v>40384.456617495358</v>
      </c>
      <c r="AP59" s="414">
        <v>39905.284350882444</v>
      </c>
      <c r="AQ59" s="414">
        <v>39637.019220848095</v>
      </c>
      <c r="AR59" s="414">
        <v>40352.831358881944</v>
      </c>
      <c r="AS59" s="414">
        <v>40448.966862226735</v>
      </c>
      <c r="AT59" s="414">
        <v>40644.716560734232</v>
      </c>
      <c r="AU59" s="414">
        <v>40550.414845587184</v>
      </c>
      <c r="AV59" s="414">
        <v>38937.027834396133</v>
      </c>
      <c r="AW59" s="415">
        <v>36502.542030140867</v>
      </c>
      <c r="AX59" s="414">
        <v>36675.67838159472</v>
      </c>
      <c r="AY59" s="414">
        <v>37082.413639594422</v>
      </c>
      <c r="AZ59" s="414">
        <v>36664.322429259999</v>
      </c>
      <c r="BA59" s="414">
        <v>37608.304002257551</v>
      </c>
      <c r="BB59" s="414">
        <v>38080.536016775448</v>
      </c>
      <c r="BC59" s="414">
        <v>38847.609065356766</v>
      </c>
      <c r="BD59" s="414">
        <v>39360.769199386828</v>
      </c>
      <c r="BE59" s="414"/>
      <c r="BF59" s="414"/>
      <c r="BG59" s="414"/>
      <c r="BH59" s="416"/>
    </row>
    <row r="60" spans="1:60">
      <c r="A60" s="511">
        <v>51</v>
      </c>
      <c r="B60" s="345">
        <v>25705.956438053097</v>
      </c>
      <c r="C60" s="345">
        <f t="shared" si="0"/>
        <v>26520.826842092905</v>
      </c>
      <c r="D60" s="380">
        <v>27335.697246132713</v>
      </c>
      <c r="E60" s="380">
        <f t="shared" si="1"/>
        <v>28899.399669033544</v>
      </c>
      <c r="F60" s="380">
        <v>30463.102091934375</v>
      </c>
      <c r="G60" s="345">
        <v>30816.235529574496</v>
      </c>
      <c r="H60" s="380">
        <v>31546.985692691203</v>
      </c>
      <c r="I60" s="398">
        <v>32823.195324066117</v>
      </c>
      <c r="J60" s="345">
        <v>32118.127053566281</v>
      </c>
      <c r="K60" s="345">
        <v>32032.585315789467</v>
      </c>
      <c r="L60" s="345">
        <v>33074.334800420344</v>
      </c>
      <c r="M60" s="345">
        <v>34379.057486755795</v>
      </c>
      <c r="N60" s="345">
        <v>33817.341865408132</v>
      </c>
      <c r="O60" s="414">
        <v>31966.578776350874</v>
      </c>
      <c r="P60" s="414">
        <v>33231.278499201486</v>
      </c>
      <c r="Q60" s="414">
        <v>34004.559231058818</v>
      </c>
      <c r="R60" s="414">
        <v>35243.477227228694</v>
      </c>
      <c r="S60" s="415">
        <v>35323.863557123084</v>
      </c>
      <c r="T60" s="414">
        <v>34513.110418061362</v>
      </c>
      <c r="U60" s="414">
        <v>34242.538123213475</v>
      </c>
      <c r="V60" s="414">
        <v>32508.951063543424</v>
      </c>
      <c r="W60" s="414">
        <v>32640.152328960601</v>
      </c>
      <c r="X60" s="414">
        <v>34597.440813017442</v>
      </c>
      <c r="Y60" s="414">
        <v>34982.676957222517</v>
      </c>
      <c r="Z60" s="414">
        <v>35178.309026086303</v>
      </c>
      <c r="AA60" s="414">
        <v>35506.607186726229</v>
      </c>
      <c r="AB60" s="414">
        <v>36265.550863426819</v>
      </c>
      <c r="AC60" s="415">
        <v>36852.983271901074</v>
      </c>
      <c r="AD60" s="414">
        <v>36751.87857499066</v>
      </c>
      <c r="AE60" s="414">
        <v>35520.736268381312</v>
      </c>
      <c r="AF60" s="414">
        <v>35548.137860536117</v>
      </c>
      <c r="AG60" s="414">
        <v>35957.266439934487</v>
      </c>
      <c r="AH60" s="414">
        <v>36741.971752768382</v>
      </c>
      <c r="AI60" s="414">
        <v>37180.311983557178</v>
      </c>
      <c r="AJ60" s="414">
        <v>37550.819876366782</v>
      </c>
      <c r="AK60" s="414">
        <v>38605.341118196397</v>
      </c>
      <c r="AL60" s="414">
        <v>39848.211498368946</v>
      </c>
      <c r="AM60" s="415">
        <v>40453.607493657721</v>
      </c>
      <c r="AN60" s="414">
        <v>41502.521088350164</v>
      </c>
      <c r="AO60" s="414">
        <v>41502.029821718024</v>
      </c>
      <c r="AP60" s="414">
        <v>41068.244665967693</v>
      </c>
      <c r="AQ60" s="414">
        <v>40794.580834339482</v>
      </c>
      <c r="AR60" s="414">
        <v>41503.174638429969</v>
      </c>
      <c r="AS60" s="414">
        <v>41611.190622429167</v>
      </c>
      <c r="AT60" s="414">
        <v>41873.891456724181</v>
      </c>
      <c r="AU60" s="414">
        <v>41767.724338837288</v>
      </c>
      <c r="AV60" s="414">
        <v>40062.977707309765</v>
      </c>
      <c r="AW60" s="415">
        <v>37617.829214095349</v>
      </c>
      <c r="AX60" s="414">
        <v>37858.057772081433</v>
      </c>
      <c r="AY60" s="414">
        <v>38275.525511536805</v>
      </c>
      <c r="AZ60" s="414">
        <v>37842.830363559995</v>
      </c>
      <c r="BA60" s="414">
        <v>38792.218843050643</v>
      </c>
      <c r="BB60" s="414">
        <v>39295.690679270745</v>
      </c>
      <c r="BC60" s="414">
        <v>40104.371306286936</v>
      </c>
      <c r="BD60" s="414">
        <v>40631.400633128622</v>
      </c>
      <c r="BE60" s="414"/>
      <c r="BF60" s="414"/>
      <c r="BG60" s="414"/>
      <c r="BH60" s="416"/>
    </row>
    <row r="61" spans="1:60">
      <c r="A61" s="511">
        <v>52</v>
      </c>
      <c r="B61" s="345">
        <v>26195.593703539824</v>
      </c>
      <c r="C61" s="345">
        <f t="shared" si="0"/>
        <v>27016.795497890678</v>
      </c>
      <c r="D61" s="380">
        <v>27837.997292241533</v>
      </c>
      <c r="E61" s="380">
        <f t="shared" si="1"/>
        <v>29405.827083919809</v>
      </c>
      <c r="F61" s="380">
        <v>30973.656875598081</v>
      </c>
      <c r="G61" s="345">
        <v>31336.676622364848</v>
      </c>
      <c r="H61" s="380">
        <v>32104.560323538768</v>
      </c>
      <c r="I61" s="398">
        <v>33360.180114643881</v>
      </c>
      <c r="J61" s="345">
        <v>32691.759883363728</v>
      </c>
      <c r="K61" s="345">
        <v>32598.817884502918</v>
      </c>
      <c r="L61" s="345">
        <v>33709.075184079164</v>
      </c>
      <c r="M61" s="345">
        <v>35040.634966121397</v>
      </c>
      <c r="N61" s="345">
        <v>34438.968632222561</v>
      </c>
      <c r="O61" s="414">
        <v>32595.582269824557</v>
      </c>
      <c r="P61" s="414">
        <v>33916.079939579446</v>
      </c>
      <c r="Q61" s="414">
        <v>34712.770571858819</v>
      </c>
      <c r="R61" s="414">
        <v>35915.864304282732</v>
      </c>
      <c r="S61" s="415">
        <v>36008.364737730262</v>
      </c>
      <c r="T61" s="414">
        <v>35218.640743624223</v>
      </c>
      <c r="U61" s="414">
        <v>35005.610054619938</v>
      </c>
      <c r="V61" s="414">
        <v>33225.153516212675</v>
      </c>
      <c r="W61" s="414">
        <v>33442.07143893576</v>
      </c>
      <c r="X61" s="414">
        <v>35413.015951945301</v>
      </c>
      <c r="Y61" s="414">
        <v>35882.919822015123</v>
      </c>
      <c r="Z61" s="414">
        <v>36070.812628054933</v>
      </c>
      <c r="AA61" s="414">
        <v>36450.867452858052</v>
      </c>
      <c r="AB61" s="414">
        <v>37186.500372629052</v>
      </c>
      <c r="AC61" s="415">
        <v>37868.005839318888</v>
      </c>
      <c r="AD61" s="414">
        <v>37750.658793363742</v>
      </c>
      <c r="AE61" s="414">
        <v>36470.590534475734</v>
      </c>
      <c r="AF61" s="414">
        <v>36546.47227773707</v>
      </c>
      <c r="AG61" s="414">
        <v>36983.769532638478</v>
      </c>
      <c r="AH61" s="414">
        <v>37835.137315712782</v>
      </c>
      <c r="AI61" s="414">
        <v>38211.694469762057</v>
      </c>
      <c r="AJ61" s="414">
        <v>38638.554285410661</v>
      </c>
      <c r="AK61" s="414">
        <v>39707.050145390211</v>
      </c>
      <c r="AL61" s="414">
        <v>40887.704010016372</v>
      </c>
      <c r="AM61" s="415">
        <v>41587.434958855185</v>
      </c>
      <c r="AN61" s="414">
        <v>42657.970177559626</v>
      </c>
      <c r="AO61" s="414">
        <v>42635.066302980253</v>
      </c>
      <c r="AP61" s="414">
        <v>42322.363390548941</v>
      </c>
      <c r="AQ61" s="414">
        <v>42022.461611267252</v>
      </c>
      <c r="AR61" s="414">
        <v>42708.797572143914</v>
      </c>
      <c r="AS61" s="414">
        <v>42856.521692217029</v>
      </c>
      <c r="AT61" s="414">
        <v>43089.408853869791</v>
      </c>
      <c r="AU61" s="414">
        <v>42954.842624417492</v>
      </c>
      <c r="AV61" s="414">
        <v>41243.389929491568</v>
      </c>
      <c r="AW61" s="415">
        <v>38827.909957231692</v>
      </c>
      <c r="AX61" s="414">
        <v>39043.897785174449</v>
      </c>
      <c r="AY61" s="414">
        <v>39554.424045984037</v>
      </c>
      <c r="AZ61" s="414">
        <v>39169.620047339995</v>
      </c>
      <c r="BA61" s="414">
        <v>40109.731413584603</v>
      </c>
      <c r="BB61" s="414">
        <v>40590.859915679262</v>
      </c>
      <c r="BC61" s="414">
        <v>41421.944623391144</v>
      </c>
      <c r="BD61" s="414">
        <v>41987.380945711171</v>
      </c>
      <c r="BE61" s="414"/>
      <c r="BF61" s="414"/>
      <c r="BG61" s="414"/>
      <c r="BH61" s="416"/>
    </row>
    <row r="62" spans="1:60">
      <c r="A62" s="511">
        <v>53</v>
      </c>
      <c r="B62" s="345">
        <v>26644.427863569323</v>
      </c>
      <c r="C62" s="345">
        <f t="shared" si="0"/>
        <v>27485.75338982683</v>
      </c>
      <c r="D62" s="380">
        <v>28327.078916084334</v>
      </c>
      <c r="E62" s="380">
        <f t="shared" si="1"/>
        <v>29921.403151366383</v>
      </c>
      <c r="F62" s="380">
        <v>31515.727386648432</v>
      </c>
      <c r="G62" s="345">
        <v>31887.731897084042</v>
      </c>
      <c r="H62" s="380">
        <v>32697.350194229341</v>
      </c>
      <c r="I62" s="398">
        <v>33852.416172673504</v>
      </c>
      <c r="J62" s="345">
        <v>33286.638373524045</v>
      </c>
      <c r="K62" s="345">
        <v>33220.662580500721</v>
      </c>
      <c r="L62" s="345">
        <v>34309.898142656966</v>
      </c>
      <c r="M62" s="345">
        <v>35642.486700822054</v>
      </c>
      <c r="N62" s="345">
        <v>35073.281659584223</v>
      </c>
      <c r="O62" s="414">
        <v>33267.295877052631</v>
      </c>
      <c r="P62" s="414">
        <v>34575.109282738886</v>
      </c>
      <c r="Q62" s="414">
        <v>35389.737294682353</v>
      </c>
      <c r="R62" s="414">
        <v>36640.223329321627</v>
      </c>
      <c r="S62" s="415">
        <v>36704.874710979675</v>
      </c>
      <c r="T62" s="414">
        <v>35973.778670203217</v>
      </c>
      <c r="U62" s="414">
        <v>35781.273932089214</v>
      </c>
      <c r="V62" s="414">
        <v>34043.331814791789</v>
      </c>
      <c r="W62" s="414">
        <v>34264.436078626997</v>
      </c>
      <c r="X62" s="414">
        <v>36202.352748602018</v>
      </c>
      <c r="Y62" s="414">
        <v>36759.91697903139</v>
      </c>
      <c r="Z62" s="414">
        <v>36971.59932609753</v>
      </c>
      <c r="AA62" s="414">
        <v>37356.792366305039</v>
      </c>
      <c r="AB62" s="414">
        <v>38082.138373121714</v>
      </c>
      <c r="AC62" s="415">
        <v>38821.341952363247</v>
      </c>
      <c r="AD62" s="414">
        <v>38740.457175240655</v>
      </c>
      <c r="AE62" s="414">
        <v>37422.178111274705</v>
      </c>
      <c r="AF62" s="414">
        <v>37612.375860230808</v>
      </c>
      <c r="AG62" s="414">
        <v>37908.116619326982</v>
      </c>
      <c r="AH62" s="414">
        <v>39010.532146666272</v>
      </c>
      <c r="AI62" s="414">
        <v>39296.778341159843</v>
      </c>
      <c r="AJ62" s="414">
        <v>39760.328747084641</v>
      </c>
      <c r="AK62" s="414">
        <v>40836.074272431804</v>
      </c>
      <c r="AL62" s="414">
        <v>42012.572707778927</v>
      </c>
      <c r="AM62" s="415">
        <v>42725.685678143149</v>
      </c>
      <c r="AN62" s="414">
        <v>43882.573326971142</v>
      </c>
      <c r="AO62" s="414">
        <v>43811.681110444872</v>
      </c>
      <c r="AP62" s="414">
        <v>43595.818747447513</v>
      </c>
      <c r="AQ62" s="414">
        <v>43262.513012635944</v>
      </c>
      <c r="AR62" s="414">
        <v>43934.163239488546</v>
      </c>
      <c r="AS62" s="414">
        <v>44050.709802260011</v>
      </c>
      <c r="AT62" s="414">
        <v>44344.657156744375</v>
      </c>
      <c r="AU62" s="414">
        <v>44164.906227826817</v>
      </c>
      <c r="AV62" s="414">
        <v>42413.146474642643</v>
      </c>
      <c r="AW62" s="415">
        <v>40105.867569905662</v>
      </c>
      <c r="AX62" s="414">
        <v>40289.72192344338</v>
      </c>
      <c r="AY62" s="414">
        <v>40801.716967929489</v>
      </c>
      <c r="AZ62" s="414">
        <v>40540.672939919998</v>
      </c>
      <c r="BA62" s="414">
        <v>41408.779257243812</v>
      </c>
      <c r="BB62" s="414">
        <v>41941.505923334262</v>
      </c>
      <c r="BC62" s="414">
        <v>42867.541258756493</v>
      </c>
      <c r="BD62" s="414">
        <v>43446.846773888145</v>
      </c>
      <c r="BE62" s="414"/>
      <c r="BF62" s="414"/>
      <c r="BG62" s="414"/>
      <c r="BH62" s="416"/>
    </row>
    <row r="63" spans="1:60">
      <c r="A63" s="511">
        <v>54</v>
      </c>
      <c r="B63" s="345">
        <v>27093.262023598822</v>
      </c>
      <c r="C63" s="345">
        <f t="shared" si="0"/>
        <v>27964.625098462493</v>
      </c>
      <c r="D63" s="380">
        <v>28835.988173326168</v>
      </c>
      <c r="E63" s="380">
        <f t="shared" si="1"/>
        <v>30440.589890035146</v>
      </c>
      <c r="F63" s="380">
        <v>32045.191606744127</v>
      </c>
      <c r="G63" s="345">
        <v>32426.5414990317</v>
      </c>
      <c r="H63" s="380">
        <v>33219.709585233897</v>
      </c>
      <c r="I63" s="399">
        <v>34445.336878936454</v>
      </c>
      <c r="J63" s="345">
        <v>33817.779882595751</v>
      </c>
      <c r="K63" s="345">
        <v>33797.006445084058</v>
      </c>
      <c r="L63" s="345">
        <v>34930.102486995354</v>
      </c>
      <c r="M63" s="345">
        <v>36290.281316034212</v>
      </c>
      <c r="N63" s="345">
        <v>35703.365933430141</v>
      </c>
      <c r="O63" s="414">
        <v>33927.361271438596</v>
      </c>
      <c r="P63" s="414">
        <v>35241.502082246465</v>
      </c>
      <c r="Q63" s="414">
        <v>36049.345896407838</v>
      </c>
      <c r="R63" s="414">
        <v>37413.306055596324</v>
      </c>
      <c r="S63" s="415">
        <v>37431.406665834656</v>
      </c>
      <c r="T63" s="414">
        <v>36739.940508119136</v>
      </c>
      <c r="U63" s="414">
        <v>36579.603312471554</v>
      </c>
      <c r="V63" s="414">
        <v>34828.308675167689</v>
      </c>
      <c r="W63" s="414">
        <v>35129.963503274412</v>
      </c>
      <c r="X63" s="414">
        <v>37098.829442865885</v>
      </c>
      <c r="Y63" s="414">
        <v>37592.535966656476</v>
      </c>
      <c r="Z63" s="414">
        <v>37897.235312361983</v>
      </c>
      <c r="AA63" s="414">
        <v>38329.299734415174</v>
      </c>
      <c r="AB63" s="414">
        <v>39143.274699792368</v>
      </c>
      <c r="AC63" s="415">
        <v>39761.59305993445</v>
      </c>
      <c r="AD63" s="414">
        <v>39717.680986022948</v>
      </c>
      <c r="AE63" s="414">
        <v>38354.69927032361</v>
      </c>
      <c r="AF63" s="414">
        <v>38673.211755327589</v>
      </c>
      <c r="AG63" s="414">
        <v>38937.915067063725</v>
      </c>
      <c r="AH63" s="414">
        <v>40106.922386787497</v>
      </c>
      <c r="AI63" s="414">
        <v>40377.123855040605</v>
      </c>
      <c r="AJ63" s="414">
        <v>40821.759479096167</v>
      </c>
      <c r="AK63" s="414">
        <v>41922.608244154624</v>
      </c>
      <c r="AL63" s="414">
        <v>43122.463127275674</v>
      </c>
      <c r="AM63" s="415">
        <v>43858.038725310442</v>
      </c>
      <c r="AN63" s="414">
        <v>45014.971062779914</v>
      </c>
      <c r="AO63" s="414">
        <v>44989.701670367635</v>
      </c>
      <c r="AP63" s="414">
        <v>44800.214703212754</v>
      </c>
      <c r="AQ63" s="414">
        <v>44552.59920337284</v>
      </c>
      <c r="AR63" s="414">
        <v>45267.455850680934</v>
      </c>
      <c r="AS63" s="414">
        <v>45273.026540162682</v>
      </c>
      <c r="AT63" s="414">
        <v>45648.327500976135</v>
      </c>
      <c r="AU63" s="414">
        <v>45381.008072770128</v>
      </c>
      <c r="AV63" s="414">
        <v>43640.917261405462</v>
      </c>
      <c r="AW63" s="415">
        <v>41410.741872223865</v>
      </c>
      <c r="AX63" s="414">
        <v>41572.459369512864</v>
      </c>
      <c r="AY63" s="414">
        <v>42091.903221127359</v>
      </c>
      <c r="AZ63" s="414">
        <v>41894.020548979999</v>
      </c>
      <c r="BA63" s="414">
        <v>42776.255206380054</v>
      </c>
      <c r="BB63" s="414">
        <v>43306.021123800892</v>
      </c>
      <c r="BC63" s="414">
        <v>44303.536145252256</v>
      </c>
      <c r="BD63" s="414">
        <v>44858.30385771719</v>
      </c>
      <c r="BE63" s="414"/>
      <c r="BF63" s="414"/>
      <c r="BG63" s="414"/>
      <c r="BH63" s="416"/>
    </row>
    <row r="64" spans="1:60">
      <c r="A64" s="511">
        <v>55</v>
      </c>
      <c r="B64" s="345">
        <v>27576.098771509343</v>
      </c>
      <c r="C64" s="345">
        <f t="shared" si="0"/>
        <v>28463.802706605176</v>
      </c>
      <c r="D64" s="380">
        <v>29351.506641701009</v>
      </c>
      <c r="E64" s="380">
        <f t="shared" si="1"/>
        <v>30953.626516054421</v>
      </c>
      <c r="F64" s="380">
        <v>32555.746390407832</v>
      </c>
      <c r="G64" s="345">
        <v>32934.736919050512</v>
      </c>
      <c r="H64" s="380">
        <v>33800.761042643469</v>
      </c>
      <c r="I64" s="399">
        <v>34965.54089480867</v>
      </c>
      <c r="J64" s="345">
        <v>34407.346957665352</v>
      </c>
      <c r="K64" s="345">
        <v>34418.851141081861</v>
      </c>
      <c r="L64" s="345">
        <v>35559.997524214021</v>
      </c>
      <c r="M64" s="345">
        <v>36919.69877904177</v>
      </c>
      <c r="N64" s="345">
        <v>36278.476411571384</v>
      </c>
      <c r="O64" s="414">
        <v>34575.778452982449</v>
      </c>
      <c r="P64" s="414">
        <v>35911.576609928132</v>
      </c>
      <c r="Q64" s="414">
        <v>36743.670740329406</v>
      </c>
      <c r="R64" s="414">
        <v>38157.154561129537</v>
      </c>
      <c r="S64" s="415">
        <v>38205.97379125857</v>
      </c>
      <c r="T64" s="414">
        <v>37489.56647902968</v>
      </c>
      <c r="U64" s="414">
        <v>37380.451082066451</v>
      </c>
      <c r="V64" s="414">
        <v>35717.632912753681</v>
      </c>
      <c r="W64" s="414">
        <v>35977.31712372975</v>
      </c>
      <c r="X64" s="414">
        <v>37953.762095200451</v>
      </c>
      <c r="Y64" s="414">
        <v>38486.439092964632</v>
      </c>
      <c r="Z64" s="414">
        <v>38808.37588049702</v>
      </c>
      <c r="AA64" s="414">
        <v>39317.948303655758</v>
      </c>
      <c r="AB64" s="414">
        <v>40147.946891649357</v>
      </c>
      <c r="AC64" s="415">
        <v>40789.700632825428</v>
      </c>
      <c r="AD64" s="414">
        <v>40702.090266002167</v>
      </c>
      <c r="AE64" s="414">
        <v>39342.686371918171</v>
      </c>
      <c r="AF64" s="414">
        <v>39610.733923765038</v>
      </c>
      <c r="AG64" s="414">
        <v>40051.745068135795</v>
      </c>
      <c r="AH64" s="414">
        <v>41256.519800326372</v>
      </c>
      <c r="AI64" s="414">
        <v>41511.170754114268</v>
      </c>
      <c r="AJ64" s="414">
        <v>41877.001110629484</v>
      </c>
      <c r="AK64" s="414">
        <v>43001.55468814195</v>
      </c>
      <c r="AL64" s="414">
        <v>44284.777520702766</v>
      </c>
      <c r="AM64" s="415">
        <v>45040.521985503372</v>
      </c>
      <c r="AN64" s="414">
        <v>46180.50511910217</v>
      </c>
      <c r="AO64" s="414">
        <v>46226.76383353235</v>
      </c>
      <c r="AP64" s="414">
        <v>46051.571051748666</v>
      </c>
      <c r="AQ64" s="414">
        <v>45864.322059782469</v>
      </c>
      <c r="AR64" s="414">
        <v>46599.432279631277</v>
      </c>
      <c r="AS64" s="414">
        <v>46569.500569695425</v>
      </c>
      <c r="AT64" s="414">
        <v>46961.930571640136</v>
      </c>
      <c r="AU64" s="414">
        <v>46621.262883849347</v>
      </c>
      <c r="AV64" s="414">
        <v>44965.773105559361</v>
      </c>
      <c r="AW64" s="415">
        <v>42742.532864186302</v>
      </c>
      <c r="AX64" s="414">
        <v>42813.669344306727</v>
      </c>
      <c r="AY64" s="414">
        <v>43444.171927453732</v>
      </c>
      <c r="AZ64" s="414">
        <v>43203.104949239998</v>
      </c>
      <c r="BA64" s="414">
        <v>44150.248117942676</v>
      </c>
      <c r="BB64" s="414">
        <v>44648.132243571818</v>
      </c>
      <c r="BC64" s="414">
        <v>45742.731614704549</v>
      </c>
      <c r="BD64" s="414">
        <v>46297.499327169477</v>
      </c>
      <c r="BE64" s="414"/>
      <c r="BF64" s="414"/>
      <c r="BG64" s="414"/>
      <c r="BH64" s="416"/>
    </row>
    <row r="65" spans="1:60">
      <c r="A65" s="511">
        <v>56</v>
      </c>
      <c r="B65" s="345">
        <v>28058.935519419865</v>
      </c>
      <c r="C65" s="345">
        <f t="shared" si="0"/>
        <v>28956.371103614849</v>
      </c>
      <c r="D65" s="380">
        <v>29853.806687809833</v>
      </c>
      <c r="E65" s="380">
        <f t="shared" si="1"/>
        <v>31463.20550367935</v>
      </c>
      <c r="F65" s="380">
        <v>33072.604319548867</v>
      </c>
      <c r="G65" s="345">
        <v>33534.774884855855</v>
      </c>
      <c r="H65" s="380">
        <v>34411.158533255541</v>
      </c>
      <c r="I65" s="399">
        <v>35558.46160107162</v>
      </c>
      <c r="J65" s="345">
        <v>35012.848278007099</v>
      </c>
      <c r="K65" s="345">
        <v>35040.695837079671</v>
      </c>
      <c r="L65" s="345">
        <v>36175.356522112263</v>
      </c>
      <c r="M65" s="345">
        <v>37526.144801793576</v>
      </c>
      <c r="N65" s="345">
        <v>36878.959410807096</v>
      </c>
      <c r="O65" s="414">
        <v>35228.07837214035</v>
      </c>
      <c r="P65" s="414">
        <v>36589.014593957938</v>
      </c>
      <c r="Q65" s="414">
        <v>37469.240202227447</v>
      </c>
      <c r="R65" s="414">
        <v>38920.492547157068</v>
      </c>
      <c r="S65" s="415">
        <v>38980.540916682483</v>
      </c>
      <c r="T65" s="414">
        <v>38255.728316945599</v>
      </c>
      <c r="U65" s="414">
        <v>38201.445965361854</v>
      </c>
      <c r="V65" s="414">
        <v>36611.700212940137</v>
      </c>
      <c r="W65" s="414">
        <v>36806.496939993012</v>
      </c>
      <c r="X65" s="414">
        <v>38876.477131735453</v>
      </c>
      <c r="Y65" s="414">
        <v>39390.908450080206</v>
      </c>
      <c r="Z65" s="414">
        <v>39694.667160410187</v>
      </c>
      <c r="AA65" s="414">
        <v>40284.402721341961</v>
      </c>
      <c r="AB65" s="414">
        <v>41082.525674772136</v>
      </c>
      <c r="AC65" s="415">
        <v>41821.546778708733</v>
      </c>
      <c r="AD65" s="414">
        <v>41690.092280579855</v>
      </c>
      <c r="AE65" s="414">
        <v>40332.406784217281</v>
      </c>
      <c r="AF65" s="414">
        <v>40674.948277126459</v>
      </c>
      <c r="AG65" s="414">
        <v>41162.279714175107</v>
      </c>
      <c r="AH65" s="414">
        <v>42377.095119273799</v>
      </c>
      <c r="AI65" s="414">
        <v>42612.049150568782</v>
      </c>
      <c r="AJ65" s="414">
        <v>42961.640969434258</v>
      </c>
      <c r="AK65" s="414">
        <v>44119.956276353856</v>
      </c>
      <c r="AL65" s="414">
        <v>45424.624496731136</v>
      </c>
      <c r="AM65" s="415">
        <v>46171.400614640508</v>
      </c>
      <c r="AN65" s="414">
        <v>47354.683432949685</v>
      </c>
      <c r="AO65" s="414">
        <v>47521.461847480874</v>
      </c>
      <c r="AP65" s="414">
        <v>47289.115520057909</v>
      </c>
      <c r="AQ65" s="414">
        <v>47189.567832237561</v>
      </c>
      <c r="AR65" s="414">
        <v>47945.886713244123</v>
      </c>
      <c r="AS65" s="414">
        <v>47903.053245043207</v>
      </c>
      <c r="AT65" s="414">
        <v>48305.33182160087</v>
      </c>
      <c r="AU65" s="414">
        <v>47943.637779790675</v>
      </c>
      <c r="AV65" s="414">
        <v>46275.23741622443</v>
      </c>
      <c r="AW65" s="415">
        <v>44035.704257963531</v>
      </c>
      <c r="AX65" s="414">
        <v>44140.241343389382</v>
      </c>
      <c r="AY65" s="414">
        <v>44839.333965032529</v>
      </c>
      <c r="AZ65" s="414">
        <v>44546.493336319996</v>
      </c>
      <c r="BA65" s="414">
        <v>45552.481200019625</v>
      </c>
      <c r="BB65" s="414">
        <v>45980.641614473163</v>
      </c>
      <c r="BC65" s="414">
        <v>47209.665469780084</v>
      </c>
      <c r="BD65" s="414">
        <v>47719.625020853615</v>
      </c>
      <c r="BE65" s="414"/>
      <c r="BF65" s="414"/>
      <c r="BG65" s="414"/>
      <c r="BH65" s="416"/>
    </row>
    <row r="66" spans="1:60">
      <c r="A66" s="511">
        <v>57</v>
      </c>
      <c r="B66" s="345">
        <v>28555.373302482792</v>
      </c>
      <c r="C66" s="345">
        <f t="shared" si="0"/>
        <v>29462.349229333733</v>
      </c>
      <c r="D66" s="380">
        <v>30369.325156184674</v>
      </c>
      <c r="E66" s="380">
        <f t="shared" si="1"/>
        <v>31976.242129698621</v>
      </c>
      <c r="F66" s="380">
        <v>33583.159103212573</v>
      </c>
      <c r="G66" s="345">
        <v>34098.075832346585</v>
      </c>
      <c r="H66" s="380">
        <v>34933.517924260101</v>
      </c>
      <c r="I66" s="399">
        <v>36173.756673608652</v>
      </c>
      <c r="J66" s="345">
        <v>35575.858277623112</v>
      </c>
      <c r="K66" s="345">
        <v>35622.095349597948</v>
      </c>
      <c r="L66" s="345">
        <v>36776.179480690073</v>
      </c>
      <c r="M66" s="345">
        <v>38141.779400647676</v>
      </c>
      <c r="N66" s="345">
        <v>37542.873712778965</v>
      </c>
      <c r="O66" s="414">
        <v>35899.79197936842</v>
      </c>
      <c r="P66" s="414">
        <v>37292.224675206278</v>
      </c>
      <c r="Q66" s="414">
        <v>38219.111033662739</v>
      </c>
      <c r="R66" s="414">
        <v>39654.596312443122</v>
      </c>
      <c r="S66" s="415">
        <v>39776.123429230305</v>
      </c>
      <c r="T66" s="414">
        <v>39024.646132695751</v>
      </c>
      <c r="U66" s="414">
        <v>38974.591453618574</v>
      </c>
      <c r="V66" s="414">
        <v>37444.107699320622</v>
      </c>
      <c r="W66" s="414">
        <v>37649.307109400339</v>
      </c>
      <c r="X66" s="414">
        <v>39698.611856231095</v>
      </c>
      <c r="Y66" s="414">
        <v>40265.792360934989</v>
      </c>
      <c r="Z66" s="414">
        <v>40676.214045173838</v>
      </c>
      <c r="AA66" s="414">
        <v>41256.910089452096</v>
      </c>
      <c r="AB66" s="414">
        <v>42122.244570996227</v>
      </c>
      <c r="AC66" s="415">
        <v>42808.530048684072</v>
      </c>
      <c r="AD66" s="414">
        <v>42697.854335449098</v>
      </c>
      <c r="AE66" s="414">
        <v>41311.727332289083</v>
      </c>
      <c r="AF66" s="414">
        <v>41744.230317884838</v>
      </c>
      <c r="AG66" s="414">
        <v>42269.519005181653</v>
      </c>
      <c r="AH66" s="414">
        <v>43407.379477270071</v>
      </c>
      <c r="AI66" s="414">
        <v>43717.665904540321</v>
      </c>
      <c r="AJ66" s="414">
        <v>44091.151806705995</v>
      </c>
      <c r="AK66" s="414">
        <v>45258.08543667804</v>
      </c>
      <c r="AL66" s="414">
        <v>46607.908479730366</v>
      </c>
      <c r="AM66" s="415">
        <v>47401.06525179874</v>
      </c>
      <c r="AN66" s="414">
        <v>48628.270708337666</v>
      </c>
      <c r="AO66" s="414">
        <v>48766.958525394439</v>
      </c>
      <c r="AP66" s="414">
        <v>48533.565928480486</v>
      </c>
      <c r="AQ66" s="414">
        <v>48486.415480997181</v>
      </c>
      <c r="AR66" s="414">
        <v>49309.451516003559</v>
      </c>
      <c r="AS66" s="414">
        <v>49314.598934001937</v>
      </c>
      <c r="AT66" s="414">
        <v>49662.390570405929</v>
      </c>
      <c r="AU66" s="414">
        <v>49293.788586788309</v>
      </c>
      <c r="AV66" s="414">
        <v>47639.164076157664</v>
      </c>
      <c r="AW66" s="415">
        <v>45434.201828609497</v>
      </c>
      <c r="AX66" s="414">
        <v>45534.872253729322</v>
      </c>
      <c r="AY66" s="414">
        <v>46226.594599485885</v>
      </c>
      <c r="AZ66" s="414">
        <v>46053.655595959994</v>
      </c>
      <c r="BA66" s="414">
        <v>46989.471415037297</v>
      </c>
      <c r="BB66" s="414">
        <v>47414.502778997907</v>
      </c>
      <c r="BC66" s="414">
        <v>48705.40457146438</v>
      </c>
      <c r="BD66" s="414">
        <v>49168.422239175496</v>
      </c>
      <c r="BE66" s="414"/>
      <c r="BF66" s="414"/>
      <c r="BG66" s="414"/>
      <c r="BH66" s="416"/>
    </row>
    <row r="67" spans="1:60">
      <c r="A67" s="511">
        <v>58</v>
      </c>
      <c r="B67" s="345">
        <v>29031.40953281711</v>
      </c>
      <c r="C67" s="345">
        <f t="shared" si="0"/>
        <v>29954.821973121809</v>
      </c>
      <c r="D67" s="380">
        <v>30878.234413426508</v>
      </c>
      <c r="E67" s="380">
        <f t="shared" si="1"/>
        <v>32514.338304799374</v>
      </c>
      <c r="F67" s="380">
        <v>34150.44219617224</v>
      </c>
      <c r="G67" s="345">
        <v>34587.902743208091</v>
      </c>
      <c r="H67" s="380">
        <v>35491.092555107665</v>
      </c>
      <c r="I67" s="399">
        <v>36772.270971440121</v>
      </c>
      <c r="J67" s="345">
        <v>36160.113937601993</v>
      </c>
      <c r="K67" s="345">
        <v>36248.995693530691</v>
      </c>
      <c r="L67" s="345">
        <v>37430.301250109464</v>
      </c>
      <c r="M67" s="345">
        <v>38812.545456115586</v>
      </c>
      <c r="N67" s="345">
        <v>38206.78801475084</v>
      </c>
      <c r="O67" s="414">
        <v>36614.215700350876</v>
      </c>
      <c r="P67" s="414">
        <v>37999.116484628685</v>
      </c>
      <c r="Q67" s="414">
        <v>38979.396737756862</v>
      </c>
      <c r="R67" s="414">
        <v>40440.672025714033</v>
      </c>
      <c r="S67" s="415">
        <v>40517.666374888082</v>
      </c>
      <c r="T67" s="414">
        <v>39766.004170103595</v>
      </c>
      <c r="U67" s="414">
        <v>39767.884055575785</v>
      </c>
      <c r="V67" s="414">
        <v>38342.918062107536</v>
      </c>
      <c r="W67" s="414">
        <v>38471.671749091576</v>
      </c>
      <c r="X67" s="414">
        <v>40571.036736746421</v>
      </c>
      <c r="Y67" s="414">
        <v>41195.620671988385</v>
      </c>
      <c r="Z67" s="414">
        <v>41672.256348066912</v>
      </c>
      <c r="AA67" s="414">
        <v>42285.911661518825</v>
      </c>
      <c r="AB67" s="414">
        <v>43191.169054192906</v>
      </c>
      <c r="AC67" s="415">
        <v>43862.807632521362</v>
      </c>
      <c r="AD67" s="414">
        <v>43673.281778932156</v>
      </c>
      <c r="AE67" s="414">
        <v>42382.913347702139</v>
      </c>
      <c r="AF67" s="414">
        <v>42825.336962569454</v>
      </c>
      <c r="AG67" s="414">
        <v>43394.882748868375</v>
      </c>
      <c r="AH67" s="414">
        <v>44531.179473394324</v>
      </c>
      <c r="AI67" s="414">
        <v>44853.292256119661</v>
      </c>
      <c r="AJ67" s="414">
        <v>45313.499151150754</v>
      </c>
      <c r="AK67" s="414">
        <v>46491.81744646946</v>
      </c>
      <c r="AL67" s="414">
        <v>47846.612092313102</v>
      </c>
      <c r="AM67" s="415">
        <v>48648.42290531897</v>
      </c>
      <c r="AN67" s="414">
        <v>49835.585342698672</v>
      </c>
      <c r="AO67" s="414">
        <v>50117.886637668635</v>
      </c>
      <c r="AP67" s="414">
        <v>49882.986626625723</v>
      </c>
      <c r="AQ67" s="414">
        <v>49850.87770998411</v>
      </c>
      <c r="AR67" s="414">
        <v>50658.5383141005</v>
      </c>
      <c r="AS67" s="414">
        <v>50703.130291075468</v>
      </c>
      <c r="AT67" s="414">
        <v>51038.073181271444</v>
      </c>
      <c r="AU67" s="414">
        <v>50666.884711615057</v>
      </c>
      <c r="AV67" s="414">
        <v>49061.104977702642</v>
      </c>
      <c r="AW67" s="415">
        <v>46829.188526693171</v>
      </c>
      <c r="AX67" s="414">
        <v>46912.200051037747</v>
      </c>
      <c r="AY67" s="414">
        <v>47683.839090193193</v>
      </c>
      <c r="AZ67" s="414">
        <v>47546.432312739998</v>
      </c>
      <c r="BA67" s="414">
        <v>48464.477244208865</v>
      </c>
      <c r="BB67" s="414">
        <v>48926.244795464845</v>
      </c>
      <c r="BC67" s="414">
        <v>50271.556498192302</v>
      </c>
      <c r="BD67" s="414">
        <v>50714.30380717873</v>
      </c>
      <c r="BE67" s="414"/>
      <c r="BF67" s="414"/>
      <c r="BG67" s="414"/>
      <c r="BH67" s="416"/>
    </row>
    <row r="68" spans="1:60">
      <c r="A68" s="512">
        <v>59</v>
      </c>
      <c r="B68" s="346">
        <v>29500.645245575222</v>
      </c>
      <c r="C68" s="346">
        <f t="shared" si="0"/>
        <v>30457.112880387802</v>
      </c>
      <c r="D68" s="381">
        <v>31413.580515200381</v>
      </c>
      <c r="E68" s="381">
        <f t="shared" si="1"/>
        <v>33043.591892995493</v>
      </c>
      <c r="F68" s="381">
        <v>34673.603270790605</v>
      </c>
      <c r="G68" s="346">
        <v>35096.098163226903</v>
      </c>
      <c r="H68" s="381">
        <v>36031.059566033728</v>
      </c>
      <c r="I68" s="400">
        <v>37309.255762017892</v>
      </c>
      <c r="J68" s="346">
        <v>36691.255446673698</v>
      </c>
      <c r="K68" s="346">
        <v>36835.450853983908</v>
      </c>
      <c r="L68" s="346">
        <v>38021.433515806981</v>
      </c>
      <c r="M68" s="346">
        <v>39432.774343020843</v>
      </c>
      <c r="N68" s="346">
        <v>38891.84608430144</v>
      </c>
      <c r="O68" s="417">
        <v>37340.287634175438</v>
      </c>
      <c r="P68" s="417">
        <v>38724.416934921472</v>
      </c>
      <c r="Q68" s="417">
        <v>39698.02295121568</v>
      </c>
      <c r="R68" s="417">
        <v>41197.513518243461</v>
      </c>
      <c r="S68" s="418">
        <v>41253.204924224738</v>
      </c>
      <c r="T68" s="417">
        <v>40576.261653367197</v>
      </c>
      <c r="U68" s="417">
        <v>40581.323771233503</v>
      </c>
      <c r="V68" s="417">
        <v>39232.242299693527</v>
      </c>
      <c r="W68" s="417">
        <v>39378.090233171148</v>
      </c>
      <c r="X68" s="417">
        <v>41522.17664407516</v>
      </c>
      <c r="Y68" s="417">
        <v>42123.335736880297</v>
      </c>
      <c r="Z68" s="417">
        <v>42662.086328904516</v>
      </c>
      <c r="AA68" s="417">
        <v>43359.301536694322</v>
      </c>
      <c r="AB68" s="417">
        <v>44199.735324312904</v>
      </c>
      <c r="AC68" s="418">
        <v>44846.052329504368</v>
      </c>
      <c r="AD68" s="417">
        <v>44643.320120517521</v>
      </c>
      <c r="AE68" s="417">
        <v>43545.96483045644</v>
      </c>
      <c r="AF68" s="417">
        <v>43899.686690724797</v>
      </c>
      <c r="AG68" s="417">
        <v>44451.044036867184</v>
      </c>
      <c r="AH68" s="417">
        <v>45698.512611405749</v>
      </c>
      <c r="AI68" s="417">
        <v>45982.600797676307</v>
      </c>
      <c r="AJ68" s="417">
        <v>46501.806442965397</v>
      </c>
      <c r="AK68" s="417">
        <v>47619.324067963949</v>
      </c>
      <c r="AL68" s="417">
        <v>49115.272261427461</v>
      </c>
      <c r="AM68" s="418">
        <v>49934.115427623503</v>
      </c>
      <c r="AN68" s="417">
        <v>51106.291198911567</v>
      </c>
      <c r="AO68" s="417">
        <v>51461.785987652118</v>
      </c>
      <c r="AP68" s="417">
        <v>51258.649897201627</v>
      </c>
      <c r="AQ68" s="417">
        <v>51165.305149602827</v>
      </c>
      <c r="AR68" s="417">
        <v>52070.801859815634</v>
      </c>
      <c r="AS68" s="417">
        <v>52112.118832046952</v>
      </c>
      <c r="AT68" s="417">
        <v>52472.110559926383</v>
      </c>
      <c r="AU68" s="417">
        <v>52037.565539828218</v>
      </c>
      <c r="AV68" s="417">
        <v>50452.262812269968</v>
      </c>
      <c r="AW68" s="418">
        <v>48247.581041858786</v>
      </c>
      <c r="AX68" s="417">
        <v>48335.66948309687</v>
      </c>
      <c r="AY68" s="417">
        <v>49169.302877777089</v>
      </c>
      <c r="AZ68" s="417">
        <v>49061.340633919994</v>
      </c>
      <c r="BA68" s="417">
        <v>49999.221895622293</v>
      </c>
      <c r="BB68" s="417">
        <v>50434.786228975252</v>
      </c>
      <c r="BC68" s="417">
        <v>51909.188110949355</v>
      </c>
      <c r="BD68" s="417">
        <v>52315.662146428469</v>
      </c>
      <c r="BE68" s="417"/>
      <c r="BF68" s="417"/>
      <c r="BG68" s="417"/>
      <c r="BH68" s="419"/>
    </row>
    <row r="69" spans="1:60">
      <c r="A69" s="511">
        <v>60</v>
      </c>
      <c r="B69" s="345">
        <v>30003.883546214358</v>
      </c>
      <c r="C69" s="345">
        <f t="shared" si="0"/>
        <v>30976.405081594308</v>
      </c>
      <c r="D69" s="380">
        <v>31948.926616974259</v>
      </c>
      <c r="E69" s="380">
        <f t="shared" si="1"/>
        <v>33569.693908452951</v>
      </c>
      <c r="F69" s="380">
        <v>35190.46119993164</v>
      </c>
      <c r="G69" s="345">
        <v>35610.416419631489</v>
      </c>
      <c r="H69" s="380">
        <v>36600.372610162296</v>
      </c>
      <c r="I69" s="399">
        <v>37890.989285143805</v>
      </c>
      <c r="J69" s="345">
        <v>37355.182333013341</v>
      </c>
      <c r="K69" s="345">
        <v>37482.573789656424</v>
      </c>
      <c r="L69" s="345">
        <v>38631.947167265076</v>
      </c>
      <c r="M69" s="345">
        <v>40089.757534335302</v>
      </c>
      <c r="N69" s="345">
        <v>39564.217893304798</v>
      </c>
      <c r="O69" s="414">
        <v>38027.532191859646</v>
      </c>
      <c r="P69" s="414">
        <v>39423.945287995739</v>
      </c>
      <c r="Q69" s="414">
        <v>40440.950534211763</v>
      </c>
      <c r="R69" s="414">
        <v>41977.092738016261</v>
      </c>
      <c r="S69" s="415">
        <v>42048.78743677256</v>
      </c>
      <c r="T69" s="414">
        <v>41334.155557780425</v>
      </c>
      <c r="U69" s="414">
        <v>41437.576103504776</v>
      </c>
      <c r="V69" s="414">
        <v>40128.681131180208</v>
      </c>
      <c r="W69" s="414">
        <v>40311.769423538826</v>
      </c>
      <c r="X69" s="414">
        <v>42429.585980951997</v>
      </c>
      <c r="Y69" s="414">
        <v>43065.843524902601</v>
      </c>
      <c r="Z69" s="414">
        <v>43672.624049927013</v>
      </c>
      <c r="AA69" s="414">
        <v>44464.973814130732</v>
      </c>
      <c r="AB69" s="414">
        <v>45243.348298800003</v>
      </c>
      <c r="AC69" s="415">
        <v>45868.552042906849</v>
      </c>
      <c r="AD69" s="414">
        <v>45636.711236992902</v>
      </c>
      <c r="AE69" s="414">
        <v>44700.349759687975</v>
      </c>
      <c r="AF69" s="414">
        <v>45017.95637632045</v>
      </c>
      <c r="AG69" s="414">
        <v>45566.52171545563</v>
      </c>
      <c r="AH69" s="414">
        <v>46915.828245657991</v>
      </c>
      <c r="AI69" s="414">
        <v>47089.797004153515</v>
      </c>
      <c r="AJ69" s="414">
        <v>47717.964686931955</v>
      </c>
      <c r="AK69" s="414">
        <v>48825.74097790759</v>
      </c>
      <c r="AL69" s="414">
        <v>50362.962840969689</v>
      </c>
      <c r="AM69" s="415">
        <v>51289.105597345828</v>
      </c>
      <c r="AN69" s="414">
        <v>52438.947567388808</v>
      </c>
      <c r="AO69" s="414">
        <v>52728.368952437806</v>
      </c>
      <c r="AP69" s="414">
        <v>52606.689407324193</v>
      </c>
      <c r="AQ69" s="414">
        <v>52562.222377098857</v>
      </c>
      <c r="AR69" s="414">
        <v>53506.756685887594</v>
      </c>
      <c r="AS69" s="414">
        <v>53572.250332763317</v>
      </c>
      <c r="AT69" s="414">
        <v>53932.221345465958</v>
      </c>
      <c r="AU69" s="414">
        <v>53417.907554495738</v>
      </c>
      <c r="AV69" s="414">
        <v>51923.930206625009</v>
      </c>
      <c r="AW69" s="415">
        <v>49801.727296099663</v>
      </c>
      <c r="AX69" s="414">
        <v>49797.205763825325</v>
      </c>
      <c r="AY69" s="414">
        <v>50660.410524736304</v>
      </c>
      <c r="AZ69" s="414">
        <v>50619.405583679996</v>
      </c>
      <c r="BA69" s="414">
        <v>51557.862075932462</v>
      </c>
      <c r="BB69" s="414">
        <v>52016.941070485809</v>
      </c>
      <c r="BC69" s="414">
        <v>53489.209230488894</v>
      </c>
      <c r="BD69" s="414">
        <v>53915.953624692687</v>
      </c>
      <c r="BE69" s="414"/>
      <c r="BF69" s="414"/>
      <c r="BG69" s="414"/>
      <c r="BH69" s="416"/>
    </row>
    <row r="70" spans="1:60">
      <c r="A70" s="511">
        <v>61</v>
      </c>
      <c r="B70" s="345">
        <v>30507.121846853493</v>
      </c>
      <c r="C70" s="345">
        <f t="shared" si="0"/>
        <v>31499.001888367318</v>
      </c>
      <c r="D70" s="380">
        <v>32490.881929881143</v>
      </c>
      <c r="E70" s="380">
        <f t="shared" si="1"/>
        <v>34099.100529476913</v>
      </c>
      <c r="F70" s="380">
        <v>35707.319129072675</v>
      </c>
      <c r="G70" s="345">
        <v>36185.963039893759</v>
      </c>
      <c r="H70" s="380">
        <v>37210.770100774367</v>
      </c>
      <c r="I70" s="399">
        <v>38500.690766112311</v>
      </c>
      <c r="J70" s="345">
        <v>37981.929313717956</v>
      </c>
      <c r="K70" s="345">
        <v>38114.529781524114</v>
      </c>
      <c r="L70" s="345">
        <v>39295.759629564753</v>
      </c>
      <c r="M70" s="345">
        <v>40811.060758365857</v>
      </c>
      <c r="N70" s="345">
        <v>40240.818455823908</v>
      </c>
      <c r="O70" s="414">
        <v>38691.480323859643</v>
      </c>
      <c r="P70" s="414">
        <v>40097.701543851472</v>
      </c>
      <c r="Q70" s="414">
        <v>41249.838977380386</v>
      </c>
      <c r="R70" s="414">
        <v>42815.140399272015</v>
      </c>
      <c r="S70" s="415">
        <v>42853.376543802049</v>
      </c>
      <c r="T70" s="414">
        <v>42100.317395696344</v>
      </c>
      <c r="U70" s="414">
        <v>42326.56749553937</v>
      </c>
      <c r="V70" s="414">
        <v>41029.863025267347</v>
      </c>
      <c r="W70" s="414">
        <v>41211.372731046373</v>
      </c>
      <c r="X70" s="414">
        <v>43411.33728759706</v>
      </c>
      <c r="Y70" s="414">
        <v>44050.616236154608</v>
      </c>
      <c r="Z70" s="414">
        <v>44701.798737115903</v>
      </c>
      <c r="AA70" s="414">
        <v>45574.681391849757</v>
      </c>
      <c r="AB70" s="414">
        <v>46246.073451525488</v>
      </c>
      <c r="AC70" s="415">
        <v>46913.483194263317</v>
      </c>
      <c r="AD70" s="414">
        <v>46750.458962516837</v>
      </c>
      <c r="AE70" s="414">
        <v>45821.801785533033</v>
      </c>
      <c r="AF70" s="414">
        <v>46129.469145386822</v>
      </c>
      <c r="AG70" s="414">
        <v>46622.68300345444</v>
      </c>
      <c r="AH70" s="414">
        <v>48081.549045081003</v>
      </c>
      <c r="AI70" s="414">
        <v>48178.039780562649</v>
      </c>
      <c r="AJ70" s="414">
        <v>48958.87933281131</v>
      </c>
      <c r="AK70" s="414">
        <v>50112.585681847471</v>
      </c>
      <c r="AL70" s="414">
        <v>51652.592599656185</v>
      </c>
      <c r="AM70" s="415">
        <v>52563.002775409041</v>
      </c>
      <c r="AN70" s="414">
        <v>53726.941938652213</v>
      </c>
      <c r="AO70" s="414">
        <v>54037.124490967748</v>
      </c>
      <c r="AP70" s="414">
        <v>53945.060601288096</v>
      </c>
      <c r="AQ70" s="414">
        <v>53988.890019894898</v>
      </c>
      <c r="AR70" s="414">
        <v>54975.616068010699</v>
      </c>
      <c r="AS70" s="414">
        <v>55064.346183320231</v>
      </c>
      <c r="AT70" s="414">
        <v>55372.466678141049</v>
      </c>
      <c r="AU70" s="414">
        <v>54811.533700538021</v>
      </c>
      <c r="AV70" s="414">
        <v>53403.885349781733</v>
      </c>
      <c r="AW70" s="415">
        <v>51335.978605820885</v>
      </c>
      <c r="AX70" s="414">
        <v>51369.481967955464</v>
      </c>
      <c r="AY70" s="414">
        <v>52195.540274823012</v>
      </c>
      <c r="AZ70" s="414">
        <v>52154.232348819998</v>
      </c>
      <c r="BA70" s="414">
        <v>53167.55179524931</v>
      </c>
      <c r="BB70" s="414">
        <v>53621.499992692072</v>
      </c>
      <c r="BC70" s="414">
        <v>55117.239094376368</v>
      </c>
      <c r="BD70" s="414">
        <v>55641.067838261522</v>
      </c>
      <c r="BE70" s="414"/>
      <c r="BF70" s="414"/>
      <c r="BG70" s="414"/>
      <c r="BH70" s="416"/>
    </row>
    <row r="71" spans="1:60">
      <c r="A71" s="511">
        <v>62</v>
      </c>
      <c r="B71" s="345">
        <v>31023.961182645035</v>
      </c>
      <c r="C71" s="345">
        <f t="shared" si="0"/>
        <v>32018.485396017015</v>
      </c>
      <c r="D71" s="380">
        <v>33013.009609388995</v>
      </c>
      <c r="E71" s="380">
        <f t="shared" si="1"/>
        <v>34669.018497619989</v>
      </c>
      <c r="F71" s="380">
        <v>36325.027385850983</v>
      </c>
      <c r="G71" s="345">
        <v>36761.509660156029</v>
      </c>
      <c r="H71" s="380">
        <v>37780.083144902936</v>
      </c>
      <c r="I71" s="399">
        <v>39104.798655512306</v>
      </c>
      <c r="J71" s="345">
        <v>38571.496388787556</v>
      </c>
      <c r="K71" s="345">
        <v>38736.374477521924</v>
      </c>
      <c r="L71" s="345">
        <v>39988.644170505293</v>
      </c>
      <c r="M71" s="345">
        <v>41518.581118242961</v>
      </c>
      <c r="N71" s="345">
        <v>40853.987715606847</v>
      </c>
      <c r="O71" s="414">
        <v>39413.669520070172</v>
      </c>
      <c r="P71" s="414">
        <v>40819.320265970186</v>
      </c>
      <c r="Q71" s="414">
        <v>42024.011178352936</v>
      </c>
      <c r="R71" s="414">
        <v>43617.457346288196</v>
      </c>
      <c r="S71" s="415">
        <v>43642.95466002875</v>
      </c>
      <c r="T71" s="414">
        <v>42932.62270163378</v>
      </c>
      <c r="U71" s="414">
        <v>43182.81982781065</v>
      </c>
      <c r="V71" s="414">
        <v>41914.444200252881</v>
      </c>
      <c r="W71" s="414">
        <v>42192.758157418233</v>
      </c>
      <c r="X71" s="414">
        <v>44399.648179809905</v>
      </c>
      <c r="Y71" s="414">
        <v>45016.369731953251</v>
      </c>
      <c r="Z71" s="414">
        <v>45685.416395898043</v>
      </c>
      <c r="AA71" s="414">
        <v>46660.177167873095</v>
      </c>
      <c r="AB71" s="414">
        <v>47283.845308618074</v>
      </c>
      <c r="AC71" s="415">
        <v>48027.577945977901</v>
      </c>
      <c r="AD71" s="414">
        <v>47882.170361033095</v>
      </c>
      <c r="AE71" s="414">
        <v>46996.986443219197</v>
      </c>
      <c r="AF71" s="414">
        <v>47262.941893173353</v>
      </c>
      <c r="AG71" s="414">
        <v>47675.548936420491</v>
      </c>
      <c r="AH71" s="414">
        <v>49268.230246153391</v>
      </c>
      <c r="AI71" s="414">
        <v>49304.18941710794</v>
      </c>
      <c r="AJ71" s="414">
        <v>50093.031995441699</v>
      </c>
      <c r="AK71" s="414">
        <v>51370.597780392469</v>
      </c>
      <c r="AL71" s="414">
        <v>52919.754940943967</v>
      </c>
      <c r="AM71" s="415">
        <v>53915.04410907103</v>
      </c>
      <c r="AN71" s="414">
        <v>55046.631920841573</v>
      </c>
      <c r="AO71" s="414">
        <v>55441.471196651328</v>
      </c>
      <c r="AP71" s="414">
        <v>55356.634760453329</v>
      </c>
      <c r="AQ71" s="414">
        <v>55472.353910081867</v>
      </c>
      <c r="AR71" s="414">
        <v>56458.953454796305</v>
      </c>
      <c r="AS71" s="414">
        <v>56547.492015921795</v>
      </c>
      <c r="AT71" s="414">
        <v>56854.926098153162</v>
      </c>
      <c r="AU71" s="414">
        <v>56232.935757636602</v>
      </c>
      <c r="AV71" s="414">
        <v>54908.703739343488</v>
      </c>
      <c r="AW71" s="415">
        <v>52862.037879563431</v>
      </c>
      <c r="AX71" s="414">
        <v>52965.982530329718</v>
      </c>
      <c r="AY71" s="414">
        <v>53775.820899912265</v>
      </c>
      <c r="AZ71" s="414">
        <v>53769.839470019993</v>
      </c>
      <c r="BA71" s="414">
        <v>54766.379910522177</v>
      </c>
      <c r="BB71" s="414">
        <v>55246.329273623014</v>
      </c>
      <c r="BC71" s="414">
        <v>56812.481200350929</v>
      </c>
      <c r="BD71" s="414">
        <v>57340.577388178128</v>
      </c>
      <c r="BE71" s="414"/>
      <c r="BF71" s="414"/>
      <c r="BG71" s="414"/>
      <c r="BH71" s="416"/>
    </row>
    <row r="72" spans="1:60">
      <c r="A72" s="511">
        <v>63</v>
      </c>
      <c r="B72" s="345">
        <v>31540.800518436579</v>
      </c>
      <c r="C72" s="345">
        <f t="shared" si="0"/>
        <v>32541.273509233222</v>
      </c>
      <c r="D72" s="380">
        <v>33541.746500029862</v>
      </c>
      <c r="E72" s="380">
        <f t="shared" si="1"/>
        <v>35242.241071329576</v>
      </c>
      <c r="F72" s="380">
        <v>36942.73564262929</v>
      </c>
      <c r="G72" s="345">
        <v>37330.933444032526</v>
      </c>
      <c r="H72" s="380">
        <v>38402.219048796011</v>
      </c>
      <c r="I72" s="399">
        <v>39708.906544912294</v>
      </c>
      <c r="J72" s="345">
        <v>39155.752048766437</v>
      </c>
      <c r="K72" s="345">
        <v>39428.998244608913</v>
      </c>
      <c r="L72" s="345">
        <v>40705.755443646551</v>
      </c>
      <c r="M72" s="345">
        <v>42221.507190068922</v>
      </c>
      <c r="N72" s="345">
        <v>41484.071989452765</v>
      </c>
      <c r="O72" s="414">
        <v>40170.803354807016</v>
      </c>
      <c r="P72" s="414">
        <v>41577.756269829646</v>
      </c>
      <c r="Q72" s="414">
        <v>42846.786118399999</v>
      </c>
      <c r="R72" s="414">
        <v>44419.77429330437</v>
      </c>
      <c r="S72" s="415">
        <v>44477.565748663816</v>
      </c>
      <c r="T72" s="414">
        <v>43723.588340057773</v>
      </c>
      <c r="U72" s="414">
        <v>44028.998603231681</v>
      </c>
      <c r="V72" s="414">
        <v>42810.883031739562</v>
      </c>
      <c r="W72" s="414">
        <v>43165.05668169407</v>
      </c>
      <c r="X72" s="414">
        <v>45337.668916003073</v>
      </c>
      <c r="Y72" s="414">
        <v>45980.009981590403</v>
      </c>
      <c r="Z72" s="414">
        <v>46714.591083086932</v>
      </c>
      <c r="AA72" s="414">
        <v>47709.355241352903</v>
      </c>
      <c r="AB72" s="414">
        <v>48368.346104866796</v>
      </c>
      <c r="AC72" s="415">
        <v>49113.633400250001</v>
      </c>
      <c r="AD72" s="414">
        <v>49008.492657651659</v>
      </c>
      <c r="AE72" s="414">
        <v>48147.904751041635</v>
      </c>
      <c r="AF72" s="414">
        <v>48376.143891372041</v>
      </c>
      <c r="AG72" s="414">
        <v>48799.26500259083</v>
      </c>
      <c r="AH72" s="414">
        <v>50448.46209287212</v>
      </c>
      <c r="AI72" s="414">
        <v>50469.825366295081</v>
      </c>
      <c r="AJ72" s="414">
        <v>51341.683016918811</v>
      </c>
      <c r="AK72" s="414">
        <v>52599.77727354259</v>
      </c>
      <c r="AL72" s="414">
        <v>54216.873838763378</v>
      </c>
      <c r="AM72" s="415">
        <v>55286.252877125182</v>
      </c>
      <c r="AN72" s="414">
        <v>56442.679511170703</v>
      </c>
      <c r="AO72" s="414">
        <v>56828.948872837209</v>
      </c>
      <c r="AP72" s="414">
        <v>56772.352483686554</v>
      </c>
      <c r="AQ72" s="414">
        <v>56913.896760527918</v>
      </c>
      <c r="AR72" s="414">
        <v>57952.82029951828</v>
      </c>
      <c r="AS72" s="414">
        <v>58049.816458427689</v>
      </c>
      <c r="AT72" s="414">
        <v>58396.981876758735</v>
      </c>
      <c r="AU72" s="414">
        <v>57738.87319621088</v>
      </c>
      <c r="AV72" s="414">
        <v>56475.088262860569</v>
      </c>
      <c r="AW72" s="415">
        <v>54436.07907832395</v>
      </c>
      <c r="AX72" s="414">
        <v>54615.545972667285</v>
      </c>
      <c r="AY72" s="414">
        <v>55382.063278127986</v>
      </c>
      <c r="AZ72" s="414">
        <v>55424.176898919992</v>
      </c>
      <c r="BA72" s="414">
        <v>56401.051319140162</v>
      </c>
      <c r="BB72" s="414">
        <v>56876.492859481499</v>
      </c>
      <c r="BC72" s="414">
        <v>58523.72622110814</v>
      </c>
      <c r="BD72" s="414">
        <v>59113.700346094884</v>
      </c>
      <c r="BE72" s="414"/>
      <c r="BF72" s="414"/>
      <c r="BG72" s="414"/>
      <c r="BH72" s="416"/>
    </row>
    <row r="73" spans="1:60">
      <c r="A73" s="511">
        <v>64</v>
      </c>
      <c r="B73" s="345">
        <v>32030.437783923306</v>
      </c>
      <c r="C73" s="345">
        <f t="shared" si="0"/>
        <v>33070.288220696049</v>
      </c>
      <c r="D73" s="380">
        <v>34110.138657468793</v>
      </c>
      <c r="E73" s="380">
        <f t="shared" si="1"/>
        <v>35835.291278438199</v>
      </c>
      <c r="F73" s="380">
        <v>37560.443899407604</v>
      </c>
      <c r="G73" s="345">
        <v>37924.848573452102</v>
      </c>
      <c r="H73" s="380">
        <v>39059.570192532083</v>
      </c>
      <c r="I73" s="399">
        <v>40374.543941565986</v>
      </c>
      <c r="J73" s="345">
        <v>39803.744689833919</v>
      </c>
      <c r="K73" s="345">
        <v>40106.455067891075</v>
      </c>
      <c r="L73" s="345">
        <v>41393.794638146945</v>
      </c>
      <c r="M73" s="345">
        <v>42970.376142406378</v>
      </c>
      <c r="N73" s="345">
        <v>42139.528784393151</v>
      </c>
      <c r="O73" s="414">
        <v>40916.288976701748</v>
      </c>
      <c r="P73" s="414">
        <v>42361.964370907634</v>
      </c>
      <c r="Q73" s="414">
        <v>43627.901567811758</v>
      </c>
      <c r="R73" s="414">
        <v>45231.835980567703</v>
      </c>
      <c r="S73" s="415">
        <v>45321.183431780562</v>
      </c>
      <c r="T73" s="414">
        <v>44652.352870193259</v>
      </c>
      <c r="U73" s="414">
        <v>44872.658989440148</v>
      </c>
      <c r="V73" s="414">
        <v>43716.807988427157</v>
      </c>
      <c r="W73" s="414">
        <v>44085.105518917691</v>
      </c>
      <c r="X73" s="414">
        <v>46345.658564919278</v>
      </c>
      <c r="Y73" s="414">
        <v>47019.727093041016</v>
      </c>
      <c r="Z73" s="414">
        <v>47741.694996257334</v>
      </c>
      <c r="AA73" s="414">
        <v>48784.762766669708</v>
      </c>
      <c r="AB73" s="414">
        <v>49425.588353274441</v>
      </c>
      <c r="AC73" s="415">
        <v>50209.035287002931</v>
      </c>
      <c r="AD73" s="414">
        <v>50140.20405616791</v>
      </c>
      <c r="AE73" s="414">
        <v>49271.090087591241</v>
      </c>
      <c r="AF73" s="414">
        <v>49519.752013952493</v>
      </c>
      <c r="AG73" s="414">
        <v>50002.069589547347</v>
      </c>
      <c r="AH73" s="414">
        <v>51596.447167822582</v>
      </c>
      <c r="AI73" s="414">
        <v>51640.199672999239</v>
      </c>
      <c r="AJ73" s="414">
        <v>52591.881313515471</v>
      </c>
      <c r="AK73" s="414">
        <v>53831.991777786912</v>
      </c>
      <c r="AL73" s="414">
        <v>55475.049213091668</v>
      </c>
      <c r="AM73" s="415">
        <v>56654.512809118998</v>
      </c>
      <c r="AN73" s="414">
        <v>57845.930649437549</v>
      </c>
      <c r="AO73" s="414">
        <v>58240.324340811494</v>
      </c>
      <c r="AP73" s="414">
        <v>58268.179112234451</v>
      </c>
      <c r="AQ73" s="414">
        <v>58402.76981713307</v>
      </c>
      <c r="AR73" s="414">
        <v>59519.077167552772</v>
      </c>
      <c r="AS73" s="414">
        <v>59612.233878633815</v>
      </c>
      <c r="AT73" s="414">
        <v>59891.857204811153</v>
      </c>
      <c r="AU73" s="414">
        <v>59278.62478737544</v>
      </c>
      <c r="AV73" s="414">
        <v>58003.585934712828</v>
      </c>
      <c r="AW73" s="415">
        <v>56053.421038686065</v>
      </c>
      <c r="AX73" s="414">
        <v>56302.022722805406</v>
      </c>
      <c r="AY73" s="414">
        <v>57014.267409470172</v>
      </c>
      <c r="AZ73" s="414">
        <v>57148.228881679992</v>
      </c>
      <c r="BA73" s="414">
        <v>58031.378086140554</v>
      </c>
      <c r="BB73" s="414">
        <v>58578.136131369123</v>
      </c>
      <c r="BC73" s="414">
        <v>60238.171824821882</v>
      </c>
      <c r="BD73" s="414">
        <v>60902.826218794289</v>
      </c>
      <c r="BE73" s="414"/>
      <c r="BF73" s="414"/>
      <c r="BG73" s="414"/>
      <c r="BH73" s="416"/>
    </row>
    <row r="74" spans="1:60">
      <c r="A74" s="511">
        <v>65</v>
      </c>
      <c r="B74" s="345">
        <v>32547.27711971485</v>
      </c>
      <c r="C74" s="345">
        <f t="shared" ref="C74:C135" si="2">(B74+D74)/2</f>
        <v>33649.254628542847</v>
      </c>
      <c r="D74" s="380">
        <v>34751.23213737084</v>
      </c>
      <c r="E74" s="380">
        <f t="shared" ref="E74:E135" si="3">(D74+F74)/2</f>
        <v>36464.692146778376</v>
      </c>
      <c r="F74" s="380">
        <v>38178.152156185912</v>
      </c>
      <c r="G74" s="345">
        <v>38555.50072118629</v>
      </c>
      <c r="H74" s="380">
        <v>39746.267369470668</v>
      </c>
      <c r="I74" s="399">
        <v>41017.806971945603</v>
      </c>
      <c r="J74" s="345">
        <v>40510.162896899295</v>
      </c>
      <c r="K74" s="345">
        <v>40829.412722587709</v>
      </c>
      <c r="L74" s="345">
        <v>42096.369871967763</v>
      </c>
      <c r="M74" s="345">
        <v>43719.245094743834</v>
      </c>
      <c r="N74" s="345">
        <v>42849.959375038212</v>
      </c>
      <c r="O74" s="414">
        <v>41700.601974736841</v>
      </c>
      <c r="P74" s="414">
        <v>43113.036918418948</v>
      </c>
      <c r="Q74" s="414">
        <v>44447.204883639213</v>
      </c>
      <c r="R74" s="414">
        <v>46092.621369066837</v>
      </c>
      <c r="S74" s="415">
        <v>46191.820898342325</v>
      </c>
      <c r="T74" s="414">
        <v>45514.973932307221</v>
      </c>
      <c r="U74" s="414">
        <v>45786.834273600361</v>
      </c>
      <c r="V74" s="414">
        <v>44632.219070315674</v>
      </c>
      <c r="W74" s="414">
        <v>45109.653730245729</v>
      </c>
      <c r="X74" s="414">
        <v>47362.394327925853</v>
      </c>
      <c r="Y74" s="414">
        <v>47977.027604193718</v>
      </c>
      <c r="Z74" s="414">
        <v>48853.700644185781</v>
      </c>
      <c r="AA74" s="414">
        <v>49833.940840149517</v>
      </c>
      <c r="AB74" s="414">
        <v>50510.089149523163</v>
      </c>
      <c r="AC74" s="415">
        <v>51334.345757694507</v>
      </c>
      <c r="AD74" s="414">
        <v>51243.173577896458</v>
      </c>
      <c r="AE74" s="414">
        <v>50382.142249208984</v>
      </c>
      <c r="AF74" s="414">
        <v>50747.821593148925</v>
      </c>
      <c r="AG74" s="414">
        <v>51175.215981209054</v>
      </c>
      <c r="AH74" s="414">
        <v>52734.758211242559</v>
      </c>
      <c r="AI74" s="414">
        <v>52899.023320021115</v>
      </c>
      <c r="AJ74" s="414">
        <v>53798.755906764723</v>
      </c>
      <c r="AK74" s="414">
        <v>55135.529042744878</v>
      </c>
      <c r="AL74" s="414">
        <v>56814.107290055355</v>
      </c>
      <c r="AM74" s="415">
        <v>57985.912290358676</v>
      </c>
      <c r="AN74" s="414">
        <v>59220.367595953539</v>
      </c>
      <c r="AO74" s="414">
        <v>59699.495392362602</v>
      </c>
      <c r="AP74" s="414">
        <v>59757.099800669006</v>
      </c>
      <c r="AQ74" s="414">
        <v>59932.211621874609</v>
      </c>
      <c r="AR74" s="414">
        <v>61114.290044912275</v>
      </c>
      <c r="AS74" s="414">
        <v>61202.77992669963</v>
      </c>
      <c r="AT74" s="414">
        <v>61555.588882211683</v>
      </c>
      <c r="AU74" s="414">
        <v>60889.627628640956</v>
      </c>
      <c r="AV74" s="414">
        <v>59599.569561093042</v>
      </c>
      <c r="AW74" s="415">
        <v>57668.422417339985</v>
      </c>
      <c r="AX74" s="414">
        <v>57943.511379061594</v>
      </c>
      <c r="AY74" s="414">
        <v>58650.986628312618</v>
      </c>
      <c r="AZ74" s="414">
        <v>58888.879567739998</v>
      </c>
      <c r="BA74" s="414">
        <v>59712.754392147617</v>
      </c>
      <c r="BB74" s="414">
        <v>60285.113708184297</v>
      </c>
      <c r="BC74" s="414">
        <v>61955.818011492142</v>
      </c>
      <c r="BD74" s="414">
        <v>62743.161418798139</v>
      </c>
      <c r="BE74" s="414"/>
      <c r="BF74" s="414"/>
      <c r="BG74" s="414"/>
      <c r="BH74" s="416"/>
    </row>
    <row r="75" spans="1:60">
      <c r="A75" s="511">
        <v>66</v>
      </c>
      <c r="B75" s="345">
        <v>33077.717490658804</v>
      </c>
      <c r="C75" s="345">
        <f t="shared" si="2"/>
        <v>34201.975498300788</v>
      </c>
      <c r="D75" s="380">
        <v>35326.233505942779</v>
      </c>
      <c r="E75" s="380">
        <f t="shared" si="3"/>
        <v>37054.743813976165</v>
      </c>
      <c r="F75" s="380">
        <v>38783.254122009559</v>
      </c>
      <c r="G75" s="345">
        <v>39167.784359763173</v>
      </c>
      <c r="H75" s="380">
        <v>40432.964546409246</v>
      </c>
      <c r="I75" s="398">
        <v>41655.476410756703</v>
      </c>
      <c r="J75" s="345">
        <v>41184.712613420365</v>
      </c>
      <c r="K75" s="345">
        <v>41618.09380043859</v>
      </c>
      <c r="L75" s="345">
        <v>42832.862530869599</v>
      </c>
      <c r="M75" s="345">
        <v>44500.274063439341</v>
      </c>
      <c r="N75" s="345">
        <v>43657.651296545402</v>
      </c>
      <c r="O75" s="414">
        <v>42515.976873684209</v>
      </c>
      <c r="P75" s="414">
        <v>43911.971932193235</v>
      </c>
      <c r="Q75" s="414">
        <v>45276.923072125486</v>
      </c>
      <c r="R75" s="414">
        <v>46963.151497813131</v>
      </c>
      <c r="S75" s="415">
        <v>47047.447374101299</v>
      </c>
      <c r="T75" s="414">
        <v>46457.518351613857</v>
      </c>
      <c r="U75" s="414">
        <v>46708.564725398268</v>
      </c>
      <c r="V75" s="414">
        <v>45528.657901802355</v>
      </c>
      <c r="W75" s="414">
        <v>46031.974292993364</v>
      </c>
      <c r="X75" s="414">
        <v>48383.503147977623</v>
      </c>
      <c r="Y75" s="414">
        <v>49020.971207967305</v>
      </c>
      <c r="Z75" s="414">
        <v>49907.724619596534</v>
      </c>
      <c r="AA75" s="414">
        <v>50937.595467444618</v>
      </c>
      <c r="AB75" s="414">
        <v>51672.471511032119</v>
      </c>
      <c r="AC75" s="415">
        <v>52463.394801378417</v>
      </c>
      <c r="AD75" s="414">
        <v>52369.495874515014</v>
      </c>
      <c r="AE75" s="414">
        <v>51548.660353372383</v>
      </c>
      <c r="AF75" s="414">
        <v>51925.214298375766</v>
      </c>
      <c r="AG75" s="414">
        <v>52384.611278231088</v>
      </c>
      <c r="AH75" s="414">
        <v>53950.461506906388</v>
      </c>
      <c r="AI75" s="414">
        <v>54263.67028492313</v>
      </c>
      <c r="AJ75" s="414">
        <v>55154.1689114908</v>
      </c>
      <c r="AK75" s="414">
        <v>56505.836551775195</v>
      </c>
      <c r="AL75" s="414">
        <v>58139.684916579805</v>
      </c>
      <c r="AM75" s="415">
        <v>59336.479205990501</v>
      </c>
      <c r="AN75" s="414">
        <v>60534.29473979272</v>
      </c>
      <c r="AO75" s="414">
        <v>61161.47794882999</v>
      </c>
      <c r="AP75" s="414">
        <v>61243.258113058233</v>
      </c>
      <c r="AQ75" s="414">
        <v>61561.723005352549</v>
      </c>
      <c r="AR75" s="414">
        <v>62641.061445685395</v>
      </c>
      <c r="AS75" s="414">
        <v>62786.933104797332</v>
      </c>
      <c r="AT75" s="414">
        <v>63225.528513632373</v>
      </c>
      <c r="AU75" s="414">
        <v>62482.515745304525</v>
      </c>
      <c r="AV75" s="414">
        <v>61203.84093627493</v>
      </c>
      <c r="AW75" s="415">
        <v>59331.405721011884</v>
      </c>
      <c r="AX75" s="414">
        <v>59685.358090900561</v>
      </c>
      <c r="AY75" s="414">
        <v>60374.621281534965</v>
      </c>
      <c r="AZ75" s="414">
        <v>60666.047401059994</v>
      </c>
      <c r="BA75" s="414">
        <v>61462.55880363172</v>
      </c>
      <c r="BB75" s="414">
        <v>62055.036083144529</v>
      </c>
      <c r="BC75" s="414">
        <v>63700.135722800151</v>
      </c>
      <c r="BD75" s="414">
        <v>64562.159399091812</v>
      </c>
      <c r="BE75" s="414"/>
      <c r="BF75" s="414"/>
      <c r="BG75" s="414"/>
      <c r="BH75" s="416"/>
    </row>
    <row r="76" spans="1:60">
      <c r="A76" s="511">
        <v>67</v>
      </c>
      <c r="B76" s="345">
        <v>33608.157861602755</v>
      </c>
      <c r="C76" s="345">
        <f t="shared" si="2"/>
        <v>34754.696368058736</v>
      </c>
      <c r="D76" s="380">
        <v>35901.234874514725</v>
      </c>
      <c r="E76" s="380">
        <f t="shared" si="3"/>
        <v>37632.189190219309</v>
      </c>
      <c r="F76" s="380">
        <v>39363.143505923894</v>
      </c>
      <c r="G76" s="345">
        <v>39798.436507497361</v>
      </c>
      <c r="H76" s="380">
        <v>41125.53092998833</v>
      </c>
      <c r="I76" s="398">
        <v>42388.236906232618</v>
      </c>
      <c r="J76" s="345">
        <v>41933.622141211476</v>
      </c>
      <c r="K76" s="345">
        <v>42447.220061768996</v>
      </c>
      <c r="L76" s="345">
        <v>43661.416772134158</v>
      </c>
      <c r="M76" s="345">
        <v>45272.114456032548</v>
      </c>
      <c r="N76" s="345">
        <v>44418.826929379393</v>
      </c>
      <c r="O76" s="414">
        <v>43300.289871719295</v>
      </c>
      <c r="P76" s="414">
        <v>44736.67904318605</v>
      </c>
      <c r="Q76" s="414">
        <v>46085.811515294117</v>
      </c>
      <c r="R76" s="414">
        <v>47810.943899316051</v>
      </c>
      <c r="S76" s="415">
        <v>47891.065057218038</v>
      </c>
      <c r="T76" s="414">
        <v>47386.282881749343</v>
      </c>
      <c r="U76" s="414">
        <v>47647.923901684117</v>
      </c>
      <c r="V76" s="414">
        <v>46415.610608088115</v>
      </c>
      <c r="W76" s="414">
        <v>46988.37073860113</v>
      </c>
      <c r="X76" s="414">
        <v>49398.05238246161</v>
      </c>
      <c r="Y76" s="414">
        <v>50151.557904361769</v>
      </c>
      <c r="Z76" s="414">
        <v>50943.111628840888</v>
      </c>
      <c r="AA76" s="414">
        <v>52015.020642902724</v>
      </c>
      <c r="AB76" s="414">
        <v>52854.324263856135</v>
      </c>
      <c r="AC76" s="415">
        <v>53605.528850535484</v>
      </c>
      <c r="AD76" s="414">
        <v>53476.058130842022</v>
      </c>
      <c r="AE76" s="414">
        <v>52732.511564581306</v>
      </c>
      <c r="AF76" s="414">
        <v>53188.757689350918</v>
      </c>
      <c r="AG76" s="414">
        <v>53692.867226235852</v>
      </c>
      <c r="AH76" s="414">
        <v>55138.755046567188</v>
      </c>
      <c r="AI76" s="414">
        <v>55648.850132398904</v>
      </c>
      <c r="AJ76" s="414">
        <v>56585.398397074852</v>
      </c>
      <c r="AK76" s="414">
        <v>57867.039027522922</v>
      </c>
      <c r="AL76" s="414">
        <v>59493.7212718093</v>
      </c>
      <c r="AM76" s="415">
        <v>60775.511203432274</v>
      </c>
      <c r="AN76" s="414">
        <v>61941.868006822195</v>
      </c>
      <c r="AO76" s="414">
        <v>62574.259169262419</v>
      </c>
      <c r="AP76" s="414">
        <v>62765.327314036789</v>
      </c>
      <c r="AQ76" s="414">
        <v>63165.540848344121</v>
      </c>
      <c r="AR76" s="414">
        <v>64296.818706179001</v>
      </c>
      <c r="AS76" s="414">
        <v>64344.236229028968</v>
      </c>
      <c r="AT76" s="414">
        <v>64861.94519334424</v>
      </c>
      <c r="AU76" s="414">
        <v>64083.857400115674</v>
      </c>
      <c r="AV76" s="414">
        <v>62879.150158328339</v>
      </c>
      <c r="AW76" s="415">
        <v>60981.515825288712</v>
      </c>
      <c r="AX76" s="414">
        <v>61402.980444495406</v>
      </c>
      <c r="AY76" s="414">
        <v>62160.338387885822</v>
      </c>
      <c r="AZ76" s="414">
        <v>62429.936271739993</v>
      </c>
      <c r="BA76" s="414">
        <v>63241.68954603454</v>
      </c>
      <c r="BB76" s="414">
        <v>63914.574780887553</v>
      </c>
      <c r="BC76" s="414">
        <v>65495.662761412605</v>
      </c>
      <c r="BD76" s="414">
        <v>66432.366706689936</v>
      </c>
      <c r="BE76" s="414"/>
      <c r="BF76" s="414"/>
      <c r="BG76" s="414"/>
      <c r="BH76" s="416"/>
    </row>
    <row r="77" spans="1:60">
      <c r="A77" s="511">
        <v>68</v>
      </c>
      <c r="B77" s="345">
        <v>34172.600820427731</v>
      </c>
      <c r="C77" s="345">
        <f t="shared" si="2"/>
        <v>35324.418531757197</v>
      </c>
      <c r="D77" s="380">
        <v>36476.236243086663</v>
      </c>
      <c r="E77" s="380">
        <f t="shared" si="3"/>
        <v>38206.482993723781</v>
      </c>
      <c r="F77" s="380">
        <v>39936.729744360891</v>
      </c>
      <c r="G77" s="345">
        <v>40416.842982460017</v>
      </c>
      <c r="H77" s="380">
        <v>41841.574140129414</v>
      </c>
      <c r="I77" s="398">
        <v>43120.997401708533</v>
      </c>
      <c r="J77" s="345">
        <v>42576.303367188244</v>
      </c>
      <c r="K77" s="345">
        <v>43205.567252010223</v>
      </c>
      <c r="L77" s="345">
        <v>44465.744281197993</v>
      </c>
      <c r="M77" s="345">
        <v>46062.332000830356</v>
      </c>
      <c r="N77" s="345">
        <v>45256.120125496789</v>
      </c>
      <c r="O77" s="414">
        <v>44061.306444070171</v>
      </c>
      <c r="P77" s="414">
        <v>45598.203435919611</v>
      </c>
      <c r="Q77" s="414">
        <v>46863.455340486267</v>
      </c>
      <c r="R77" s="414">
        <v>48694.467015058559</v>
      </c>
      <c r="S77" s="415">
        <v>48764.704721940361</v>
      </c>
      <c r="T77" s="414">
        <v>48284.731655708296</v>
      </c>
      <c r="U77" s="414">
        <v>48620.022137733271</v>
      </c>
      <c r="V77" s="414">
        <v>47399.796097683276</v>
      </c>
      <c r="W77" s="414">
        <v>48017.462400977187</v>
      </c>
      <c r="X77" s="414">
        <v>50519.741514552741</v>
      </c>
      <c r="Y77" s="414">
        <v>51229.313446719119</v>
      </c>
      <c r="Z77" s="414">
        <v>52144.160559564349</v>
      </c>
      <c r="AA77" s="414">
        <v>53142.887071893521</v>
      </c>
      <c r="AB77" s="414">
        <v>53966.08360794594</v>
      </c>
      <c r="AC77" s="415">
        <v>54781.31005662353</v>
      </c>
      <c r="AD77" s="414">
        <v>54598.787692862119</v>
      </c>
      <c r="AE77" s="414">
        <v>53989.161825381409</v>
      </c>
      <c r="AF77" s="414">
        <v>54437.098018135184</v>
      </c>
      <c r="AG77" s="414">
        <v>54940.159106134604</v>
      </c>
      <c r="AH77" s="414">
        <v>56496.344138011409</v>
      </c>
      <c r="AI77" s="414">
        <v>57015.076549806588</v>
      </c>
      <c r="AJ77" s="414">
        <v>57874.278571660274</v>
      </c>
      <c r="AK77" s="414">
        <v>59323.844352737884</v>
      </c>
      <c r="AL77" s="414">
        <v>60927.142501847607</v>
      </c>
      <c r="AM77" s="415">
        <v>62336.919897377804</v>
      </c>
      <c r="AN77" s="414">
        <v>63448.850235392136</v>
      </c>
      <c r="AO77" s="414">
        <v>64053.110755227513</v>
      </c>
      <c r="AP77" s="414">
        <v>64316.401463491347</v>
      </c>
      <c r="AQ77" s="414">
        <v>64870.780561676635</v>
      </c>
      <c r="AR77" s="414">
        <v>65877.553578875988</v>
      </c>
      <c r="AS77" s="414">
        <v>65927.110833133047</v>
      </c>
      <c r="AT77" s="414">
        <v>66534.368006372984</v>
      </c>
      <c r="AU77" s="414">
        <v>65745.581470266596</v>
      </c>
      <c r="AV77" s="414">
        <v>64599.450016733717</v>
      </c>
      <c r="AW77" s="415">
        <v>62669.07523689665</v>
      </c>
      <c r="AX77" s="414">
        <v>63160.976728497117</v>
      </c>
      <c r="AY77" s="414">
        <v>63916.707425485023</v>
      </c>
      <c r="AZ77" s="414">
        <v>64155.094834719996</v>
      </c>
      <c r="BA77" s="414">
        <v>65041.457336120919</v>
      </c>
      <c r="BB77" s="414">
        <v>65714.369263442044</v>
      </c>
      <c r="BC77" s="414">
        <v>67437.349755039861</v>
      </c>
      <c r="BD77" s="414">
        <v>68378.321144259229</v>
      </c>
      <c r="BE77" s="414"/>
      <c r="BF77" s="414"/>
      <c r="BG77" s="414"/>
      <c r="BH77" s="416"/>
    </row>
    <row r="78" spans="1:60">
      <c r="A78" s="512">
        <v>69</v>
      </c>
      <c r="B78" s="346">
        <v>34777.846884709936</v>
      </c>
      <c r="C78" s="346">
        <f t="shared" si="2"/>
        <v>35924.456064883787</v>
      </c>
      <c r="D78" s="381">
        <v>37071.065245057638</v>
      </c>
      <c r="E78" s="381">
        <f t="shared" si="3"/>
        <v>38781.235895711769</v>
      </c>
      <c r="F78" s="381">
        <v>40491.406546365906</v>
      </c>
      <c r="G78" s="346">
        <v>41065.863639351512</v>
      </c>
      <c r="H78" s="381">
        <v>42504.794490505992</v>
      </c>
      <c r="I78" s="401">
        <v>43853.757897184449</v>
      </c>
      <c r="J78" s="346">
        <v>43229.607423346446</v>
      </c>
      <c r="K78" s="346">
        <v>43913.357962902039</v>
      </c>
      <c r="L78" s="346">
        <v>45347.597333304133</v>
      </c>
      <c r="M78" s="346">
        <v>46889.303850037366</v>
      </c>
      <c r="N78" s="346">
        <v>46089.184568098441</v>
      </c>
      <c r="O78" s="417">
        <v>44896.095031087716</v>
      </c>
      <c r="P78" s="417">
        <v>46456.0461004791</v>
      </c>
      <c r="Q78" s="417">
        <v>47717.474898509798</v>
      </c>
      <c r="R78" s="417">
        <v>49610.472598291599</v>
      </c>
      <c r="S78" s="418">
        <v>49656.357575626025</v>
      </c>
      <c r="T78" s="417">
        <v>49188.692385335715</v>
      </c>
      <c r="U78" s="417">
        <v>49556.862924806555</v>
      </c>
      <c r="V78" s="417">
        <v>48357.894742975921</v>
      </c>
      <c r="W78" s="417">
        <v>49055.640965449275</v>
      </c>
      <c r="X78" s="417">
        <v>51628.311475508301</v>
      </c>
      <c r="Y78" s="417">
        <v>52362.013389275075</v>
      </c>
      <c r="Z78" s="417">
        <v>53347.28026430629</v>
      </c>
      <c r="AA78" s="417">
        <v>54276.806451308235</v>
      </c>
      <c r="AB78" s="417">
        <v>55124.571891191881</v>
      </c>
      <c r="AC78" s="418">
        <v>55973.914841177058</v>
      </c>
      <c r="AD78" s="417">
        <v>55816.724721741521</v>
      </c>
      <c r="AE78" s="417">
        <v>55212.879182795019</v>
      </c>
      <c r="AF78" s="417">
        <v>55715.844471301214</v>
      </c>
      <c r="AG78" s="417">
        <v>56212.166148779033</v>
      </c>
      <c r="AH78" s="417">
        <v>57781.377992977024</v>
      </c>
      <c r="AI78" s="417">
        <v>58297.591984413571</v>
      </c>
      <c r="AJ78" s="417">
        <v>59195.651523756249</v>
      </c>
      <c r="AK78" s="417">
        <v>60607.654045583564</v>
      </c>
      <c r="AL78" s="417">
        <v>62287.170168383433</v>
      </c>
      <c r="AM78" s="418">
        <v>63752.361206336929</v>
      </c>
      <c r="AN78" s="417">
        <v>64967.358140662422</v>
      </c>
      <c r="AO78" s="417">
        <v>65628.959260804375</v>
      </c>
      <c r="AP78" s="417">
        <v>65933.772638033901</v>
      </c>
      <c r="AQ78" s="417">
        <v>66513.814861200037</v>
      </c>
      <c r="AR78" s="417">
        <v>67492.509189866178</v>
      </c>
      <c r="AS78" s="417">
        <v>67591.814172828948</v>
      </c>
      <c r="AT78" s="417">
        <v>68267.628768799215</v>
      </c>
      <c r="AU78" s="417">
        <v>67525.655074483511</v>
      </c>
      <c r="AV78" s="417">
        <v>66311.462126337414</v>
      </c>
      <c r="AW78" s="418">
        <v>64357.804939358684</v>
      </c>
      <c r="AX78" s="417">
        <v>64943.197370742942</v>
      </c>
      <c r="AY78" s="417">
        <v>65721.61365371196</v>
      </c>
      <c r="AZ78" s="417">
        <v>65994.231160359996</v>
      </c>
      <c r="BA78" s="417">
        <v>66884.671542383192</v>
      </c>
      <c r="BB78" s="417">
        <v>67613.381817648929</v>
      </c>
      <c r="BC78" s="417">
        <v>69477.187959333998</v>
      </c>
      <c r="BD78" s="417">
        <v>70507.775671336145</v>
      </c>
      <c r="BE78" s="417"/>
      <c r="BF78" s="417"/>
      <c r="BG78" s="417"/>
      <c r="BH78" s="419"/>
    </row>
    <row r="79" spans="1:60">
      <c r="A79" s="511">
        <v>70</v>
      </c>
      <c r="B79" s="345">
        <v>35376.292431415932</v>
      </c>
      <c r="C79" s="345">
        <f t="shared" si="2"/>
        <v>36521.093339222265</v>
      </c>
      <c r="D79" s="380">
        <v>37665.894247028606</v>
      </c>
      <c r="E79" s="380">
        <f t="shared" si="3"/>
        <v>39406.413961518396</v>
      </c>
      <c r="F79" s="380">
        <v>41146.933676008193</v>
      </c>
      <c r="G79" s="345">
        <v>41757.744150943385</v>
      </c>
      <c r="H79" s="380">
        <v>43179.753254163566</v>
      </c>
      <c r="I79" s="398">
        <v>44552.956843249252</v>
      </c>
      <c r="J79" s="345">
        <v>43904.157139867515</v>
      </c>
      <c r="K79" s="345">
        <v>44646.42691346856</v>
      </c>
      <c r="L79" s="345">
        <v>46151.924842367975</v>
      </c>
      <c r="M79" s="345">
        <v>47748.435715602427</v>
      </c>
      <c r="N79" s="345">
        <v>46909.562750152858</v>
      </c>
      <c r="O79" s="414">
        <v>45754.180043789471</v>
      </c>
      <c r="P79" s="414">
        <v>47302.843580516361</v>
      </c>
      <c r="Q79" s="414">
        <v>48616.625571388235</v>
      </c>
      <c r="R79" s="414">
        <v>50500.49220753221</v>
      </c>
      <c r="S79" s="415">
        <v>50569.025816435598</v>
      </c>
      <c r="T79" s="414">
        <v>50114.700937636968</v>
      </c>
      <c r="U79" s="414">
        <v>50551.626663768773</v>
      </c>
      <c r="V79" s="414">
        <v>49278.048887464895</v>
      </c>
      <c r="W79" s="414">
        <v>50107.449883065419</v>
      </c>
      <c r="X79" s="414">
        <v>52793.731178051326</v>
      </c>
      <c r="Y79" s="414">
        <v>53511.619301122904</v>
      </c>
      <c r="Z79" s="414">
        <v>54451.002816160777</v>
      </c>
      <c r="AA79" s="414">
        <v>55428.884681994714</v>
      </c>
      <c r="AB79" s="414">
        <v>56253.854587465241</v>
      </c>
      <c r="AC79" s="415">
        <v>57160.911766242098</v>
      </c>
      <c r="AD79" s="414">
        <v>57066.996362007107</v>
      </c>
      <c r="AE79" s="414">
        <v>56379.397286958425</v>
      </c>
      <c r="AF79" s="414">
        <v>57011.483215790438</v>
      </c>
      <c r="AG79" s="414">
        <v>57472.639448808812</v>
      </c>
      <c r="AH79" s="414">
        <v>58959.99750110734</v>
      </c>
      <c r="AI79" s="414">
        <v>59578.527966514885</v>
      </c>
      <c r="AJ79" s="414">
        <v>60560.348179199631</v>
      </c>
      <c r="AK79" s="414">
        <v>61956.716476954498</v>
      </c>
      <c r="AL79" s="414">
        <v>63734.071848860964</v>
      </c>
      <c r="AM79" s="415">
        <v>65119.146720300581</v>
      </c>
      <c r="AN79" s="414">
        <v>66488.747465107794</v>
      </c>
      <c r="AO79" s="414">
        <v>67148.577668055586</v>
      </c>
      <c r="AP79" s="414">
        <v>67610.534897551101</v>
      </c>
      <c r="AQ79" s="414">
        <v>68123.041870609784</v>
      </c>
      <c r="AR79" s="414">
        <v>69287.781768016648</v>
      </c>
      <c r="AS79" s="414">
        <v>69351.131988052861</v>
      </c>
      <c r="AT79" s="414">
        <v>70026.962938110068</v>
      </c>
      <c r="AU79" s="414">
        <v>69300.898085473251</v>
      </c>
      <c r="AV79" s="414">
        <v>68024.658200055637</v>
      </c>
      <c r="AW79" s="415">
        <v>66150.690527835352</v>
      </c>
      <c r="AX79" s="414">
        <v>66768.099025133168</v>
      </c>
      <c r="AY79" s="414">
        <v>67543.451460064869</v>
      </c>
      <c r="AZ79" s="414">
        <v>67856.605670619989</v>
      </c>
      <c r="BA79" s="414">
        <v>68812.606260188448</v>
      </c>
      <c r="BB79" s="414">
        <v>69596.67638971105</v>
      </c>
      <c r="BC79" s="414">
        <v>71479.686029135293</v>
      </c>
      <c r="BD79" s="414">
        <v>72651.099391224707</v>
      </c>
      <c r="BE79" s="414"/>
      <c r="BF79" s="414"/>
      <c r="BG79" s="414"/>
      <c r="BH79" s="416"/>
    </row>
    <row r="80" spans="1:60">
      <c r="A80" s="511">
        <v>71</v>
      </c>
      <c r="B80" s="345">
        <v>35927.134355088499</v>
      </c>
      <c r="C80" s="345">
        <f t="shared" si="2"/>
        <v>37113.756435443072</v>
      </c>
      <c r="D80" s="380">
        <v>38300.378515797645</v>
      </c>
      <c r="E80" s="380">
        <f t="shared" si="3"/>
        <v>40070.329097156049</v>
      </c>
      <c r="F80" s="380">
        <v>41840.27967851446</v>
      </c>
      <c r="G80" s="345">
        <v>42394.519135063347</v>
      </c>
      <c r="H80" s="380">
        <v>43872.31963774265</v>
      </c>
      <c r="I80" s="398">
        <v>45224.187831471463</v>
      </c>
      <c r="J80" s="345">
        <v>44653.066667658626</v>
      </c>
      <c r="K80" s="345">
        <v>45384.551511970021</v>
      </c>
      <c r="L80" s="345">
        <v>46893.26284770995</v>
      </c>
      <c r="M80" s="345">
        <v>48584.59614091173</v>
      </c>
      <c r="N80" s="345">
        <v>47704.568411112807</v>
      </c>
      <c r="O80" s="414">
        <v>46550.141254666662</v>
      </c>
      <c r="P80" s="414">
        <v>48175.413157772149</v>
      </c>
      <c r="Q80" s="414">
        <v>49425.514014556858</v>
      </c>
      <c r="R80" s="414">
        <v>51435.987271259575</v>
      </c>
      <c r="S80" s="415">
        <v>51454.674273800149</v>
      </c>
      <c r="T80" s="414">
        <v>51048.977423440912</v>
      </c>
      <c r="U80" s="414">
        <v>51526.243289030492</v>
      </c>
      <c r="V80" s="414">
        <v>50271.720502260978</v>
      </c>
      <c r="W80" s="414">
        <v>51170.617428301608</v>
      </c>
      <c r="X80" s="414">
        <v>53845.45139741942</v>
      </c>
      <c r="Y80" s="414">
        <v>54599.941074287672</v>
      </c>
      <c r="Z80" s="414">
        <v>55604.423944458991</v>
      </c>
      <c r="AA80" s="414">
        <v>56595.086463670348</v>
      </c>
      <c r="AB80" s="414">
        <v>57385.084322870105</v>
      </c>
      <c r="AC80" s="415">
        <v>58353.516550795626</v>
      </c>
      <c r="AD80" s="414">
        <v>58371.159021249645</v>
      </c>
      <c r="AE80" s="414">
        <v>57601.381333667487</v>
      </c>
      <c r="AF80" s="414">
        <v>58258.134315442388</v>
      </c>
      <c r="AG80" s="414">
        <v>58805.61055955926</v>
      </c>
      <c r="AH80" s="414">
        <v>60311.137238197916</v>
      </c>
      <c r="AI80" s="414">
        <v>60879.996831189957</v>
      </c>
      <c r="AJ80" s="414">
        <v>61870.890205458752</v>
      </c>
      <c r="AK80" s="414">
        <v>63360.409108020998</v>
      </c>
      <c r="AL80" s="414">
        <v>65279.830165892869</v>
      </c>
      <c r="AM80" s="415">
        <v>66614.206602888647</v>
      </c>
      <c r="AN80" s="414">
        <v>68085.053688105399</v>
      </c>
      <c r="AO80" s="414">
        <v>68734.266440839448</v>
      </c>
      <c r="AP80" s="414">
        <v>69314.920917521653</v>
      </c>
      <c r="AQ80" s="414">
        <v>69885.077831333241</v>
      </c>
      <c r="AR80" s="414">
        <v>71004.083411644358</v>
      </c>
      <c r="AS80" s="414">
        <v>71179.492798932377</v>
      </c>
      <c r="AT80" s="414">
        <v>71888.107553351423</v>
      </c>
      <c r="AU80" s="414">
        <v>71188.452388994978</v>
      </c>
      <c r="AV80" s="414">
        <v>69842.043115852095</v>
      </c>
      <c r="AW80" s="415">
        <v>68009.112404141459</v>
      </c>
      <c r="AX80" s="414">
        <v>68667.980835993279</v>
      </c>
      <c r="AY80" s="414">
        <v>69347.228916416745</v>
      </c>
      <c r="AZ80" s="414">
        <v>69779.84209297999</v>
      </c>
      <c r="BA80" s="414">
        <v>70744.885619611305</v>
      </c>
      <c r="BB80" s="414">
        <v>71544.764549251369</v>
      </c>
      <c r="BC80" s="414">
        <v>73566.466116791838</v>
      </c>
      <c r="BD80" s="414">
        <v>74792.289389142228</v>
      </c>
      <c r="BE80" s="414"/>
      <c r="BF80" s="414"/>
      <c r="BG80" s="414"/>
      <c r="BH80" s="416"/>
    </row>
    <row r="81" spans="1:60">
      <c r="A81" s="511">
        <v>72</v>
      </c>
      <c r="B81" s="345">
        <v>36525.579901794496</v>
      </c>
      <c r="C81" s="345">
        <f t="shared" si="2"/>
        <v>37710.393709781558</v>
      </c>
      <c r="D81" s="380">
        <v>38895.20751776862</v>
      </c>
      <c r="E81" s="380">
        <f t="shared" si="3"/>
        <v>40704.961881178679</v>
      </c>
      <c r="F81" s="380">
        <v>42514.716244588737</v>
      </c>
      <c r="G81" s="345">
        <v>43049.662628340608</v>
      </c>
      <c r="H81" s="380">
        <v>44582.493641243236</v>
      </c>
      <c r="I81" s="398">
        <v>45884.231636556637</v>
      </c>
      <c r="J81" s="345">
        <v>45391.353365268304</v>
      </c>
      <c r="K81" s="345">
        <v>46142.898702211249</v>
      </c>
      <c r="L81" s="345">
        <v>47692.745010333645</v>
      </c>
      <c r="M81" s="345">
        <v>49452.916582579091</v>
      </c>
      <c r="N81" s="345">
        <v>48546.090360745948</v>
      </c>
      <c r="O81" s="414">
        <v>47346.102465543852</v>
      </c>
      <c r="P81" s="414">
        <v>49040.619278679791</v>
      </c>
      <c r="Q81" s="414">
        <v>50342.022808533329</v>
      </c>
      <c r="R81" s="414">
        <v>52407.213049226521</v>
      </c>
      <c r="S81" s="415">
        <v>52319.307344040797</v>
      </c>
      <c r="T81" s="414">
        <v>51941.914241731407</v>
      </c>
      <c r="U81" s="414">
        <v>52500.859914292218</v>
      </c>
      <c r="V81" s="414">
        <v>51393.454807269445</v>
      </c>
      <c r="W81" s="414">
        <v>52288.306386114011</v>
      </c>
      <c r="X81" s="414">
        <v>54967.140529510551</v>
      </c>
      <c r="Y81" s="414">
        <v>55796.03840168818</v>
      </c>
      <c r="Z81" s="414">
        <v>56768.198942849645</v>
      </c>
      <c r="AA81" s="414">
        <v>57724.970542802446</v>
      </c>
      <c r="AB81" s="414">
        <v>58611.718975718752</v>
      </c>
      <c r="AC81" s="415">
        <v>59577.899205783971</v>
      </c>
      <c r="AD81" s="414">
        <v>59589.096050129046</v>
      </c>
      <c r="AE81" s="414">
        <v>58832.031933899314</v>
      </c>
      <c r="AF81" s="414">
        <v>59550.394601666972</v>
      </c>
      <c r="AG81" s="414">
        <v>60239.089998808813</v>
      </c>
      <c r="AH81" s="414">
        <v>61636.479557873863</v>
      </c>
      <c r="AI81" s="414">
        <v>62137.241025706164</v>
      </c>
      <c r="AJ81" s="414">
        <v>63252.606887217189</v>
      </c>
      <c r="AK81" s="414">
        <v>64814.179422141759</v>
      </c>
      <c r="AL81" s="414">
        <v>66925.942947305724</v>
      </c>
      <c r="AM81" s="415">
        <v>68219.847837739158</v>
      </c>
      <c r="AN81" s="414">
        <v>69854.245061608162</v>
      </c>
      <c r="AO81" s="414">
        <v>70409.92337094438</v>
      </c>
      <c r="AP81" s="414">
        <v>71013.78218540152</v>
      </c>
      <c r="AQ81" s="414">
        <v>71732.308163143098</v>
      </c>
      <c r="AR81" s="414">
        <v>72787.510349616408</v>
      </c>
      <c r="AS81" s="414">
        <v>73075.618031473859</v>
      </c>
      <c r="AT81" s="414">
        <v>73779.050347889483</v>
      </c>
      <c r="AU81" s="414">
        <v>73051.853726380796</v>
      </c>
      <c r="AV81" s="414">
        <v>71762.432909612253</v>
      </c>
      <c r="AW81" s="415">
        <v>69909.664751195058</v>
      </c>
      <c r="AX81" s="414">
        <v>70586.319300753676</v>
      </c>
      <c r="AY81" s="414">
        <v>71216.475141522315</v>
      </c>
      <c r="AZ81" s="414">
        <v>71790.498352719995</v>
      </c>
      <c r="BA81" s="414">
        <v>72713.008272379258</v>
      </c>
      <c r="BB81" s="414">
        <v>73504.588179632294</v>
      </c>
      <c r="BC81" s="414">
        <v>75703.388670767323</v>
      </c>
      <c r="BD81" s="414">
        <v>76948.415440856901</v>
      </c>
      <c r="BE81" s="414"/>
      <c r="BF81" s="414"/>
      <c r="BG81" s="414"/>
      <c r="BH81" s="416"/>
    </row>
    <row r="82" spans="1:60">
      <c r="A82" s="511">
        <v>73</v>
      </c>
      <c r="B82" s="345">
        <v>37164.828553957719</v>
      </c>
      <c r="C82" s="345">
        <f t="shared" si="2"/>
        <v>38330.737142415164</v>
      </c>
      <c r="D82" s="380">
        <v>39496.645730872602</v>
      </c>
      <c r="E82" s="380">
        <f t="shared" si="3"/>
        <v>41342.899270767812</v>
      </c>
      <c r="F82" s="380">
        <v>43189.152810663014</v>
      </c>
      <c r="G82" s="345">
        <v>43808.894340175946</v>
      </c>
      <c r="H82" s="380">
        <v>45292.667644743815</v>
      </c>
      <c r="I82" s="398">
        <v>46622.585723601063</v>
      </c>
      <c r="J82" s="345">
        <v>46161.508553422282</v>
      </c>
      <c r="K82" s="345">
        <v>46916.412836257303</v>
      </c>
      <c r="L82" s="345">
        <v>48482.536480077055</v>
      </c>
      <c r="M82" s="345">
        <v>50275.294143734951</v>
      </c>
      <c r="N82" s="345">
        <v>49349.553528737393</v>
      </c>
      <c r="O82" s="414">
        <v>48219.718428701752</v>
      </c>
      <c r="P82" s="414">
        <v>49979.459963068934</v>
      </c>
      <c r="Q82" s="414">
        <v>51296.719468925483</v>
      </c>
      <c r="R82" s="414">
        <v>53378.438827193466</v>
      </c>
      <c r="S82" s="415">
        <v>53310.032737024871</v>
      </c>
      <c r="T82" s="414">
        <v>52920.286372883034</v>
      </c>
      <c r="U82" s="414">
        <v>53553.546605143376</v>
      </c>
      <c r="V82" s="414">
        <v>52415.584797668278</v>
      </c>
      <c r="W82" s="414">
        <v>53308.311146394029</v>
      </c>
      <c r="X82" s="414">
        <v>56093.202718646869</v>
      </c>
      <c r="Y82" s="414">
        <v>56911.832374952253</v>
      </c>
      <c r="Z82" s="414">
        <v>57958.894003480658</v>
      </c>
      <c r="AA82" s="414">
        <v>58844.766371228005</v>
      </c>
      <c r="AB82" s="414">
        <v>59750.736867649633</v>
      </c>
      <c r="AC82" s="415">
        <v>60826.582585222466</v>
      </c>
      <c r="AD82" s="414">
        <v>60934.57515725393</v>
      </c>
      <c r="AE82" s="414">
        <v>60213.480565427148</v>
      </c>
      <c r="AF82" s="414">
        <v>60906.845594919701</v>
      </c>
      <c r="AG82" s="414">
        <v>61664.331050476474</v>
      </c>
      <c r="AH82" s="414">
        <v>62984.394617787606</v>
      </c>
      <c r="AI82" s="414">
        <v>63587.17842591455</v>
      </c>
      <c r="AJ82" s="414">
        <v>64710.140049833593</v>
      </c>
      <c r="AK82" s="414">
        <v>66378.727641200734</v>
      </c>
      <c r="AL82" s="414">
        <v>68628.973186128656</v>
      </c>
      <c r="AM82" s="415">
        <v>69977.354129696731</v>
      </c>
      <c r="AN82" s="414">
        <v>71639.284240573892</v>
      </c>
      <c r="AO82" s="414">
        <v>72233.184309154181</v>
      </c>
      <c r="AP82" s="414">
        <v>72861.811759729389</v>
      </c>
      <c r="AQ82" s="414">
        <v>73603.879743834768</v>
      </c>
      <c r="AR82" s="414">
        <v>74606.474208123691</v>
      </c>
      <c r="AS82" s="414">
        <v>74976.857559989818</v>
      </c>
      <c r="AT82" s="414">
        <v>75733.314273433105</v>
      </c>
      <c r="AU82" s="414">
        <v>75026.358707991822</v>
      </c>
      <c r="AV82" s="414">
        <v>73702.950093319349</v>
      </c>
      <c r="AW82" s="415">
        <v>71919.054147679679</v>
      </c>
      <c r="AX82" s="414">
        <v>72563.488349821215</v>
      </c>
      <c r="AY82" s="414">
        <v>73293.415391639617</v>
      </c>
      <c r="AZ82" s="414">
        <v>73941.690300399991</v>
      </c>
      <c r="BA82" s="414">
        <v>74811.470173674898</v>
      </c>
      <c r="BB82" s="414">
        <v>75676.717146129595</v>
      </c>
      <c r="BC82" s="414">
        <v>77812.572839119573</v>
      </c>
      <c r="BD82" s="414">
        <v>79170.686873673141</v>
      </c>
      <c r="BE82" s="414"/>
      <c r="BF82" s="414"/>
      <c r="BG82" s="414"/>
      <c r="BH82" s="416"/>
    </row>
    <row r="83" spans="1:60">
      <c r="A83" s="511">
        <v>74</v>
      </c>
      <c r="B83" s="345">
        <v>37804.077206120943</v>
      </c>
      <c r="C83" s="345">
        <f t="shared" si="2"/>
        <v>38964.298997314785</v>
      </c>
      <c r="D83" s="380">
        <v>40124.520788508627</v>
      </c>
      <c r="E83" s="380">
        <f t="shared" si="3"/>
        <v>41997.206655361624</v>
      </c>
      <c r="F83" s="380">
        <v>43869.892522214621</v>
      </c>
      <c r="G83" s="345">
        <v>44635.477252254736</v>
      </c>
      <c r="H83" s="380">
        <v>46126.094987694916</v>
      </c>
      <c r="I83" s="398">
        <v>47411.282134762165</v>
      </c>
      <c r="J83" s="345">
        <v>47037.892043390602</v>
      </c>
      <c r="K83" s="345">
        <v>47745.539097587709</v>
      </c>
      <c r="L83" s="345">
        <v>49403.152303704344</v>
      </c>
      <c r="M83" s="345">
        <v>51134.426009300005</v>
      </c>
      <c r="N83" s="345">
        <v>50157.245450244576</v>
      </c>
      <c r="O83" s="414">
        <v>49101.099867087716</v>
      </c>
      <c r="P83" s="414">
        <v>50944.072744676596</v>
      </c>
      <c r="Q83" s="414">
        <v>52289.603995733327</v>
      </c>
      <c r="R83" s="414">
        <v>54385.395319399999</v>
      </c>
      <c r="S83" s="415">
        <v>54384.819678504558</v>
      </c>
      <c r="T83" s="414">
        <v>54019.921528740771</v>
      </c>
      <c r="U83" s="414">
        <v>54623.862020482477</v>
      </c>
      <c r="V83" s="414">
        <v>53577.635134780641</v>
      </c>
      <c r="W83" s="414">
        <v>54473.706340210621</v>
      </c>
      <c r="X83" s="414">
        <v>57265.182006757685</v>
      </c>
      <c r="Y83" s="414">
        <v>58048.758809831175</v>
      </c>
      <c r="Z83" s="414">
        <v>59340.100273812634</v>
      </c>
      <c r="AA83" s="414">
        <v>60119.921260534233</v>
      </c>
      <c r="AB83" s="414">
        <v>61070.829398810558</v>
      </c>
      <c r="AC83" s="415">
        <v>62224.808884354192</v>
      </c>
      <c r="AD83" s="414">
        <v>62321.370712261159</v>
      </c>
      <c r="AE83" s="414">
        <v>61648.661828796088</v>
      </c>
      <c r="AF83" s="414">
        <v>62411.94875181657</v>
      </c>
      <c r="AG83" s="414">
        <v>63107.696554824302</v>
      </c>
      <c r="AH83" s="414">
        <v>64477.420150658574</v>
      </c>
      <c r="AI83" s="414">
        <v>65201.378886712999</v>
      </c>
      <c r="AJ83" s="414">
        <v>66251.226068905715</v>
      </c>
      <c r="AK83" s="414">
        <v>68055.571270745044</v>
      </c>
      <c r="AL83" s="414">
        <v>70384.427398881948</v>
      </c>
      <c r="AM83" s="415">
        <v>71723.065077412975</v>
      </c>
      <c r="AN83" s="414">
        <v>73476.188964691173</v>
      </c>
      <c r="AO83" s="414">
        <v>74057.850999822142</v>
      </c>
      <c r="AP83" s="414">
        <v>74668.405693377266</v>
      </c>
      <c r="AQ83" s="414">
        <v>75510.610906244649</v>
      </c>
      <c r="AR83" s="414">
        <v>76630.762496390118</v>
      </c>
      <c r="AS83" s="414">
        <v>76954.811528123115</v>
      </c>
      <c r="AT83" s="414">
        <v>77711.168424253279</v>
      </c>
      <c r="AU83" s="414">
        <v>77055.207863408665</v>
      </c>
      <c r="AV83" s="414">
        <v>75779.623150196872</v>
      </c>
      <c r="AW83" s="415">
        <v>73823.117367295563</v>
      </c>
      <c r="AX83" s="414">
        <v>74671.007517059494</v>
      </c>
      <c r="AY83" s="414">
        <v>75505.808266764579</v>
      </c>
      <c r="AZ83" s="414">
        <v>76102.841470059997</v>
      </c>
      <c r="BA83" s="414">
        <v>76934.913764271681</v>
      </c>
      <c r="BB83" s="414">
        <v>77833.910058829759</v>
      </c>
      <c r="BC83" s="414">
        <v>80061.515796573556</v>
      </c>
      <c r="BD83" s="414">
        <v>81485.77521222872</v>
      </c>
      <c r="BE83" s="414"/>
      <c r="BF83" s="414"/>
      <c r="BG83" s="414"/>
      <c r="BH83" s="416"/>
    </row>
    <row r="84" spans="1:60">
      <c r="A84" s="511">
        <v>75</v>
      </c>
      <c r="B84" s="345">
        <v>38504.530516470011</v>
      </c>
      <c r="C84" s="345">
        <f t="shared" si="2"/>
        <v>39648.290814706372</v>
      </c>
      <c r="D84" s="380">
        <v>40792.051112942725</v>
      </c>
      <c r="E84" s="380">
        <f t="shared" si="3"/>
        <v>42706.008973479788</v>
      </c>
      <c r="F84" s="380">
        <v>44619.96683401685</v>
      </c>
      <c r="G84" s="345">
        <v>45449.814491561992</v>
      </c>
      <c r="H84" s="380">
        <v>46894.961057600507</v>
      </c>
      <c r="I84" s="398">
        <v>48272.695236314001</v>
      </c>
      <c r="J84" s="345">
        <v>47930.209778631077</v>
      </c>
      <c r="K84" s="345">
        <v>48635.333134137414</v>
      </c>
      <c r="L84" s="345">
        <v>50362.530898852783</v>
      </c>
      <c r="M84" s="345">
        <v>52085.44363588807</v>
      </c>
      <c r="N84" s="345">
        <v>51028.368674487923</v>
      </c>
      <c r="O84" s="414">
        <v>50095.080696280696</v>
      </c>
      <c r="P84" s="414">
        <v>52019.137371506513</v>
      </c>
      <c r="Q84" s="414">
        <v>53348.449382713719</v>
      </c>
      <c r="R84" s="414">
        <v>55493.047460827191</v>
      </c>
      <c r="S84" s="415">
        <v>55522.652781355966</v>
      </c>
      <c r="T84" s="414">
        <v>55174.676241283116</v>
      </c>
      <c r="U84" s="414">
        <v>55835.207231725079</v>
      </c>
      <c r="V84" s="414">
        <v>54763.400784895297</v>
      </c>
      <c r="W84" s="414">
        <v>55675.449142411358</v>
      </c>
      <c r="X84" s="414">
        <v>58445.907408958868</v>
      </c>
      <c r="Y84" s="414">
        <v>59314.593260560687</v>
      </c>
      <c r="Z84" s="414">
        <v>60737.872736292513</v>
      </c>
      <c r="AA84" s="414">
        <v>61437.446802807914</v>
      </c>
      <c r="AB84" s="414">
        <v>62420.127516944071</v>
      </c>
      <c r="AC84" s="415">
        <v>63664.159486401557</v>
      </c>
      <c r="AD84" s="414">
        <v>63815.948305222308</v>
      </c>
      <c r="AE84" s="414">
        <v>63064.776674414956</v>
      </c>
      <c r="AF84" s="414">
        <v>63886.645784331682</v>
      </c>
      <c r="AG84" s="414">
        <v>64674.637872900537</v>
      </c>
      <c r="AH84" s="414">
        <v>66009.141809651468</v>
      </c>
      <c r="AI84" s="414">
        <v>66825.056062545482</v>
      </c>
      <c r="AJ84" s="414">
        <v>67899.074071226816</v>
      </c>
      <c r="AK84" s="414">
        <v>69615.566973162728</v>
      </c>
      <c r="AL84" s="414">
        <v>72097.942432490949</v>
      </c>
      <c r="AM84" s="415">
        <v>73560.18994299951</v>
      </c>
      <c r="AN84" s="414">
        <v>75291.483044995301</v>
      </c>
      <c r="AO84" s="414">
        <v>75834.722106913279</v>
      </c>
      <c r="AP84" s="414">
        <v>76548.202592226458</v>
      </c>
      <c r="AQ84" s="414">
        <v>77544.457479481847</v>
      </c>
      <c r="AR84" s="414">
        <v>78699.800980886095</v>
      </c>
      <c r="AS84" s="414">
        <v>79006.922787886477</v>
      </c>
      <c r="AT84" s="414">
        <v>79795.799384220081</v>
      </c>
      <c r="AU84" s="414">
        <v>79166.177103687602</v>
      </c>
      <c r="AV84" s="414">
        <v>77890.631166395615</v>
      </c>
      <c r="AW84" s="415">
        <v>75838.358218050678</v>
      </c>
      <c r="AX84" s="414">
        <v>76745.073999103493</v>
      </c>
      <c r="AY84" s="414">
        <v>77755.450613766647</v>
      </c>
      <c r="AZ84" s="414">
        <v>78389.036204579999</v>
      </c>
      <c r="BA84" s="414">
        <v>79220.195255123661</v>
      </c>
      <c r="BB84" s="414">
        <v>80094.588487124362</v>
      </c>
      <c r="BC84" s="414">
        <v>82423.546018491557</v>
      </c>
      <c r="BD84" s="414">
        <v>83891.546734552598</v>
      </c>
      <c r="BE84" s="414"/>
      <c r="BF84" s="414"/>
      <c r="BG84" s="414"/>
      <c r="BH84" s="416"/>
    </row>
    <row r="85" spans="1:60">
      <c r="A85" s="511">
        <v>76</v>
      </c>
      <c r="B85" s="345">
        <v>39286.590037733535</v>
      </c>
      <c r="C85" s="345">
        <f t="shared" si="2"/>
        <v>40422.654821052754</v>
      </c>
      <c r="D85" s="380">
        <v>41558.719604371974</v>
      </c>
      <c r="E85" s="380">
        <f t="shared" si="3"/>
        <v>43505.350820698171</v>
      </c>
      <c r="F85" s="380">
        <v>45451.982037024369</v>
      </c>
      <c r="G85" s="345">
        <v>46294.765912798088</v>
      </c>
      <c r="H85" s="380">
        <v>47792.949673597112</v>
      </c>
      <c r="I85" s="398">
        <v>49106.140380023244</v>
      </c>
      <c r="J85" s="345">
        <v>48822.527513871551</v>
      </c>
      <c r="K85" s="345">
        <v>49580.739297971479</v>
      </c>
      <c r="L85" s="345">
        <v>51307.37345468079</v>
      </c>
      <c r="M85" s="345">
        <v>53114.564159345675</v>
      </c>
      <c r="N85" s="345">
        <v>51954.465694435952</v>
      </c>
      <c r="O85" s="414">
        <v>51155.068064912273</v>
      </c>
      <c r="P85" s="414">
        <v>53156.791377295704</v>
      </c>
      <c r="Q85" s="414">
        <v>54403.823145474504</v>
      </c>
      <c r="R85" s="414">
        <v>56642.926809992066</v>
      </c>
      <c r="S85" s="415">
        <v>56666.490280528487</v>
      </c>
      <c r="T85" s="414">
        <v>56279.823352809311</v>
      </c>
      <c r="U85" s="414">
        <v>57003.739826354118</v>
      </c>
      <c r="V85" s="414">
        <v>55949.166435009953</v>
      </c>
      <c r="W85" s="414">
        <v>56899.909199852184</v>
      </c>
      <c r="X85" s="414">
        <v>59683.482552747526</v>
      </c>
      <c r="Y85" s="414">
        <v>60648.051588457718</v>
      </c>
      <c r="Z85" s="414">
        <v>62050.743464014362</v>
      </c>
      <c r="AA85" s="414">
        <v>62793.307697766431</v>
      </c>
      <c r="AB85" s="414">
        <v>63800.578261181676</v>
      </c>
      <c r="AC85" s="415">
        <v>65094.163655968099</v>
      </c>
      <c r="AD85" s="414">
        <v>65411.122466940462</v>
      </c>
      <c r="AE85" s="414">
        <v>64508.624491306662</v>
      </c>
      <c r="AF85" s="414">
        <v>65363.032045979111</v>
      </c>
      <c r="AG85" s="414">
        <v>66180.61512287076</v>
      </c>
      <c r="AH85" s="414">
        <v>67605.357012180888</v>
      </c>
      <c r="AI85" s="414">
        <v>68504.01407607655</v>
      </c>
      <c r="AJ85" s="414">
        <v>69689.271384546533</v>
      </c>
      <c r="AK85" s="414">
        <v>71318.208197007712</v>
      </c>
      <c r="AL85" s="414">
        <v>73863.881440030309</v>
      </c>
      <c r="AM85" s="415">
        <v>75454.817111762502</v>
      </c>
      <c r="AN85" s="414">
        <v>77282.543694979686</v>
      </c>
      <c r="AO85" s="414">
        <v>77763.414479483719</v>
      </c>
      <c r="AP85" s="414">
        <v>78546.781661024987</v>
      </c>
      <c r="AQ85" s="414">
        <v>79624.281967273608</v>
      </c>
      <c r="AR85" s="414">
        <v>80803.060203675283</v>
      </c>
      <c r="AS85" s="414">
        <v>81089.71982349678</v>
      </c>
      <c r="AT85" s="414">
        <v>81985.96556252944</v>
      </c>
      <c r="AU85" s="414">
        <v>81364.097022055837</v>
      </c>
      <c r="AV85" s="414">
        <v>80070.309101236839</v>
      </c>
      <c r="AW85" s="415">
        <v>78003.396298130203</v>
      </c>
      <c r="AX85" s="414">
        <v>78913.730832386442</v>
      </c>
      <c r="AY85" s="414">
        <v>80045.728748270994</v>
      </c>
      <c r="AZ85" s="414">
        <v>80694.042802839991</v>
      </c>
      <c r="BA85" s="414">
        <v>81573.90485145268</v>
      </c>
      <c r="BB85" s="414">
        <v>82517.429785216387</v>
      </c>
      <c r="BC85" s="414">
        <v>84952.006554149033</v>
      </c>
      <c r="BD85" s="414">
        <v>86427.475297108642</v>
      </c>
      <c r="BE85" s="414"/>
      <c r="BF85" s="414"/>
      <c r="BG85" s="414"/>
      <c r="BH85" s="416"/>
    </row>
    <row r="86" spans="1:60">
      <c r="A86" s="511">
        <v>77</v>
      </c>
      <c r="B86" s="345">
        <v>40055.048523844642</v>
      </c>
      <c r="C86" s="345">
        <f t="shared" si="2"/>
        <v>41213.350548788476</v>
      </c>
      <c r="D86" s="380">
        <v>42371.65257373231</v>
      </c>
      <c r="E86" s="380">
        <f t="shared" si="3"/>
        <v>44353.037488791422</v>
      </c>
      <c r="F86" s="380">
        <v>46334.422403850527</v>
      </c>
      <c r="G86" s="345">
        <v>47170.331515963029</v>
      </c>
      <c r="H86" s="380">
        <v>48708.545909515218</v>
      </c>
      <c r="I86" s="398">
        <v>50045.86376353434</v>
      </c>
      <c r="J86" s="345">
        <v>49847.630626379949</v>
      </c>
      <c r="K86" s="345">
        <v>50612.091476699548</v>
      </c>
      <c r="L86" s="345">
        <v>52383.040364392669</v>
      </c>
      <c r="M86" s="345">
        <v>54180.438987212488</v>
      </c>
      <c r="N86" s="345">
        <v>53096.229143686949</v>
      </c>
      <c r="O86" s="414">
        <v>52331.537561964906</v>
      </c>
      <c r="P86" s="414">
        <v>54246.582916821928</v>
      </c>
      <c r="Q86" s="414">
        <v>55542.515889505878</v>
      </c>
      <c r="R86" s="414">
        <v>57851.27460063991</v>
      </c>
      <c r="S86" s="415">
        <v>57825.338770503804</v>
      </c>
      <c r="T86" s="414">
        <v>57420.798176180499</v>
      </c>
      <c r="U86" s="414">
        <v>58159.680474920344</v>
      </c>
      <c r="V86" s="414">
        <v>57179.991179828969</v>
      </c>
      <c r="W86" s="414">
        <v>58194.792748537286</v>
      </c>
      <c r="X86" s="414">
        <v>60872.954069039093</v>
      </c>
      <c r="Y86" s="414">
        <v>61954.037716255436</v>
      </c>
      <c r="Z86" s="414">
        <v>63347.0479995883</v>
      </c>
      <c r="AA86" s="414">
        <v>64239.962849083786</v>
      </c>
      <c r="AB86" s="414">
        <v>65262.804648942525</v>
      </c>
      <c r="AC86" s="415">
        <v>66606.416431365913</v>
      </c>
      <c r="AD86" s="414">
        <v>66903.903692602384</v>
      </c>
      <c r="AE86" s="414">
        <v>65997.53838651671</v>
      </c>
      <c r="AF86" s="414">
        <v>66849.553682420461</v>
      </c>
      <c r="AG86" s="414">
        <v>67770.623926176297</v>
      </c>
      <c r="AH86" s="414">
        <v>69280.576805542587</v>
      </c>
      <c r="AI86" s="414">
        <v>70231.935117283501</v>
      </c>
      <c r="AJ86" s="414">
        <v>71604.797982549833</v>
      </c>
      <c r="AK86" s="414">
        <v>73166.529953374178</v>
      </c>
      <c r="AL86" s="414">
        <v>75752.642329349328</v>
      </c>
      <c r="AM86" s="415">
        <v>77603.044181713994</v>
      </c>
      <c r="AN86" s="414">
        <v>79264.960087438798</v>
      </c>
      <c r="AO86" s="414">
        <v>79839.710860159044</v>
      </c>
      <c r="AP86" s="414">
        <v>80599.227062707505</v>
      </c>
      <c r="AQ86" s="414">
        <v>81828.517282683606</v>
      </c>
      <c r="AR86" s="414">
        <v>82853.672136782625</v>
      </c>
      <c r="AS86" s="414">
        <v>83316.99572038636</v>
      </c>
      <c r="AT86" s="414">
        <v>84210.896283351642</v>
      </c>
      <c r="AU86" s="414">
        <v>83644.137025286182</v>
      </c>
      <c r="AV86" s="414">
        <v>82367.199483416072</v>
      </c>
      <c r="AW86" s="415">
        <v>80249.184447142427</v>
      </c>
      <c r="AX86" s="414">
        <v>81243.883387296853</v>
      </c>
      <c r="AY86" s="414">
        <v>82381.157757777895</v>
      </c>
      <c r="AZ86" s="414">
        <v>83130.732447279996</v>
      </c>
      <c r="BA86" s="414">
        <v>84078.590743992929</v>
      </c>
      <c r="BB86" s="414">
        <v>85065.093818613037</v>
      </c>
      <c r="BC86" s="414">
        <v>87633.028210734352</v>
      </c>
      <c r="BD86" s="414">
        <v>89123.433007491098</v>
      </c>
      <c r="BE86" s="414"/>
      <c r="BF86" s="414"/>
      <c r="BG86" s="414"/>
      <c r="BH86" s="416"/>
    </row>
    <row r="87" spans="1:60">
      <c r="A87" s="511">
        <v>78</v>
      </c>
      <c r="B87" s="345">
        <v>40884.711668141594</v>
      </c>
      <c r="C87" s="345">
        <f t="shared" si="2"/>
        <v>42067.69466128217</v>
      </c>
      <c r="D87" s="380">
        <v>43250.677654422747</v>
      </c>
      <c r="E87" s="380">
        <f t="shared" si="3"/>
        <v>45246.376503504376</v>
      </c>
      <c r="F87" s="380">
        <v>47242.075352585998</v>
      </c>
      <c r="G87" s="345">
        <v>48064.265628285277</v>
      </c>
      <c r="H87" s="380">
        <v>49671.095798557333</v>
      </c>
      <c r="I87" s="398">
        <v>51013.55510488803</v>
      </c>
      <c r="J87" s="345">
        <v>50931.159304886234</v>
      </c>
      <c r="K87" s="345">
        <v>51633.332359557739</v>
      </c>
      <c r="L87" s="345">
        <v>53478.088659865127</v>
      </c>
      <c r="M87" s="345">
        <v>55342.793864153449</v>
      </c>
      <c r="N87" s="345">
        <v>54284.508881611131</v>
      </c>
      <c r="O87" s="414">
        <v>53504.124321403506</v>
      </c>
      <c r="P87" s="414">
        <v>55443.144573396319</v>
      </c>
      <c r="Q87" s="414">
        <v>56719.396499952934</v>
      </c>
      <c r="R87" s="414">
        <v>59189.552261249883</v>
      </c>
      <c r="S87" s="415">
        <v>59005.202647603015</v>
      </c>
      <c r="T87" s="414">
        <v>58658.232223749736</v>
      </c>
      <c r="U87" s="414">
        <v>59350.878572462447</v>
      </c>
      <c r="V87" s="414">
        <v>58387.100611645685</v>
      </c>
      <c r="W87" s="414">
        <v>59496.491473794413</v>
      </c>
      <c r="X87" s="414">
        <v>62248.280509751217</v>
      </c>
      <c r="Y87" s="414">
        <v>63331.874213543655</v>
      </c>
      <c r="Z87" s="414">
        <v>64806.943682622841</v>
      </c>
      <c r="AA87" s="414">
        <v>65716.882752520745</v>
      </c>
      <c r="AB87" s="414">
        <v>66769.812936728005</v>
      </c>
      <c r="AC87" s="415">
        <v>68150.447077198551</v>
      </c>
      <c r="AD87" s="414">
        <v>68357.164837681194</v>
      </c>
      <c r="AE87" s="414">
        <v>67554.051399204283</v>
      </c>
      <c r="AF87" s="414">
        <v>68491.484399035224</v>
      </c>
      <c r="AG87" s="414">
        <v>69495.74228582489</v>
      </c>
      <c r="AH87" s="414">
        <v>71012.228449498769</v>
      </c>
      <c r="AI87" s="414">
        <v>72016.7164486947</v>
      </c>
      <c r="AJ87" s="414">
        <v>73551.270082944146</v>
      </c>
      <c r="AK87" s="414">
        <v>75160.532242262154</v>
      </c>
      <c r="AL87" s="414">
        <v>77690.831536945538</v>
      </c>
      <c r="AM87" s="415">
        <v>79729.154981213011</v>
      </c>
      <c r="AN87" s="414">
        <v>81332.378345562945</v>
      </c>
      <c r="AO87" s="414">
        <v>81973.643091618171</v>
      </c>
      <c r="AP87" s="414">
        <v>82742.830873886007</v>
      </c>
      <c r="AQ87" s="414">
        <v>84062.503013393609</v>
      </c>
      <c r="AR87" s="414">
        <v>85106.976135165023</v>
      </c>
      <c r="AS87" s="414">
        <v>85727.107698363907</v>
      </c>
      <c r="AT87" s="414">
        <v>86608.408125934046</v>
      </c>
      <c r="AU87" s="414">
        <v>86058.225990570863</v>
      </c>
      <c r="AV87" s="414">
        <v>84796.693846422146</v>
      </c>
      <c r="AW87" s="415">
        <v>82711.476404162604</v>
      </c>
      <c r="AX87" s="414">
        <v>83672.086916052489</v>
      </c>
      <c r="AY87" s="414">
        <v>84902.834126670321</v>
      </c>
      <c r="AZ87" s="414">
        <v>85701.318298339989</v>
      </c>
      <c r="BA87" s="414">
        <v>86729.908291126805</v>
      </c>
      <c r="BB87" s="414">
        <v>87762.118389980998</v>
      </c>
      <c r="BC87" s="414">
        <v>90388.730136305341</v>
      </c>
      <c r="BD87" s="414">
        <v>92062.635022569724</v>
      </c>
      <c r="BE87" s="414"/>
      <c r="BF87" s="414"/>
      <c r="BG87" s="414"/>
      <c r="BH87" s="416"/>
    </row>
    <row r="88" spans="1:60">
      <c r="A88" s="512">
        <v>79</v>
      </c>
      <c r="B88" s="346">
        <v>41761.978435471981</v>
      </c>
      <c r="C88" s="346">
        <f t="shared" si="2"/>
        <v>42965.668218691615</v>
      </c>
      <c r="D88" s="381">
        <v>44169.358001911249</v>
      </c>
      <c r="E88" s="381">
        <f t="shared" si="3"/>
        <v>46222.574606389659</v>
      </c>
      <c r="F88" s="381">
        <v>48275.791210868068</v>
      </c>
      <c r="G88" s="346">
        <v>49111.270650251747</v>
      </c>
      <c r="H88" s="381">
        <v>50751.029820409458</v>
      </c>
      <c r="I88" s="401">
        <v>52132.273418591714</v>
      </c>
      <c r="J88" s="346">
        <v>51993.442323029652</v>
      </c>
      <c r="K88" s="346">
        <v>52604.016763066509</v>
      </c>
      <c r="L88" s="346">
        <v>54640.971805499597</v>
      </c>
      <c r="M88" s="346">
        <v>56518.931605247861</v>
      </c>
      <c r="N88" s="346">
        <v>55481.246126566803</v>
      </c>
      <c r="O88" s="417">
        <v>54715.538456982453</v>
      </c>
      <c r="P88" s="417">
        <v>56621.297589100337</v>
      </c>
      <c r="Q88" s="417">
        <v>58010.840709647055</v>
      </c>
      <c r="R88" s="417">
        <v>60531.07816860891</v>
      </c>
      <c r="S88" s="418">
        <v>60248.112686073946</v>
      </c>
      <c r="T88" s="417">
        <v>59920.470071827047</v>
      </c>
      <c r="U88" s="417">
        <v>60700.735190395993</v>
      </c>
      <c r="V88" s="417">
        <v>59674.842107670207</v>
      </c>
      <c r="W88" s="417">
        <v>60895.874396583924</v>
      </c>
      <c r="X88" s="417">
        <v>63737.306433638274</v>
      </c>
      <c r="Y88" s="417">
        <v>64749.862387900081</v>
      </c>
      <c r="Z88" s="417">
        <v>66393.156580785202</v>
      </c>
      <c r="AA88" s="417">
        <v>67220.032107794701</v>
      </c>
      <c r="AB88" s="417">
        <v>68290.450498434031</v>
      </c>
      <c r="AC88" s="418">
        <v>69832.804923747419</v>
      </c>
      <c r="AD88" s="417">
        <v>69920.004388013171</v>
      </c>
      <c r="AE88" s="417">
        <v>69207.629811346764</v>
      </c>
      <c r="AF88" s="417">
        <v>70309.094945411241</v>
      </c>
      <c r="AG88" s="417">
        <v>71204.383870309714</v>
      </c>
      <c r="AH88" s="417">
        <v>72856.743794643888</v>
      </c>
      <c r="AI88" s="417">
        <v>74008.406058349137</v>
      </c>
      <c r="AJ88" s="417">
        <v>75486.91125750159</v>
      </c>
      <c r="AK88" s="417">
        <v>77300.215063671625</v>
      </c>
      <c r="AL88" s="417">
        <v>79808.760083731497</v>
      </c>
      <c r="AM88" s="418">
        <v>81839.047182380207</v>
      </c>
      <c r="AN88" s="417">
        <v>83641.835814394319</v>
      </c>
      <c r="AO88" s="417">
        <v>84332.495716379985</v>
      </c>
      <c r="AP88" s="417">
        <v>84822.900036021863</v>
      </c>
      <c r="AQ88" s="417">
        <v>86347.875825076364</v>
      </c>
      <c r="AR88" s="417">
        <v>87452.412890490625</v>
      </c>
      <c r="AS88" s="417">
        <v>88176.855470143724</v>
      </c>
      <c r="AT88" s="417">
        <v>89069.241099521998</v>
      </c>
      <c r="AU88" s="417">
        <v>88574.965061933181</v>
      </c>
      <c r="AV88" s="417">
        <v>87262.891096978521</v>
      </c>
      <c r="AW88" s="418">
        <v>85254.51843011548</v>
      </c>
      <c r="AX88" s="417">
        <v>86178.73122388433</v>
      </c>
      <c r="AY88" s="417">
        <v>87636.719608074738</v>
      </c>
      <c r="AZ88" s="417">
        <v>88392.521393379997</v>
      </c>
      <c r="BA88" s="417">
        <v>89484.411076678443</v>
      </c>
      <c r="BB88" s="417">
        <v>90682.116907320451</v>
      </c>
      <c r="BC88" s="417">
        <v>93299.126904775214</v>
      </c>
      <c r="BD88" s="417">
        <v>95114.924302112355</v>
      </c>
      <c r="BE88" s="417"/>
      <c r="BF88" s="417"/>
      <c r="BG88" s="417"/>
      <c r="BH88" s="419"/>
    </row>
    <row r="89" spans="1:60">
      <c r="A89" s="513">
        <v>80</v>
      </c>
      <c r="B89" s="347">
        <v>42618.843650073744</v>
      </c>
      <c r="C89" s="347">
        <f t="shared" si="2"/>
        <v>43893.096266534812</v>
      </c>
      <c r="D89" s="383">
        <v>45167.348882995881</v>
      </c>
      <c r="E89" s="383">
        <f t="shared" si="3"/>
        <v>47288.853139891646</v>
      </c>
      <c r="F89" s="383">
        <v>49410.357396787411</v>
      </c>
      <c r="G89" s="347">
        <v>50164.398508603983</v>
      </c>
      <c r="H89" s="383">
        <v>51836.833048902088</v>
      </c>
      <c r="I89" s="402">
        <v>53329.302014254659</v>
      </c>
      <c r="J89" s="347">
        <v>53103.528076989525</v>
      </c>
      <c r="K89" s="347">
        <v>53716.259308753644</v>
      </c>
      <c r="L89" s="347">
        <v>55837.772376215071</v>
      </c>
      <c r="M89" s="347">
        <v>57809.926547621028</v>
      </c>
      <c r="N89" s="347">
        <v>56694.898385585446</v>
      </c>
      <c r="O89" s="420">
        <v>55954.131755859642</v>
      </c>
      <c r="P89" s="420">
        <v>57891.493809156236</v>
      </c>
      <c r="Q89" s="420">
        <v>59326.586288878425</v>
      </c>
      <c r="R89" s="420">
        <v>61947.313751196169</v>
      </c>
      <c r="S89" s="421">
        <v>61578.086471201052</v>
      </c>
      <c r="T89" s="420">
        <v>61259.875299262785</v>
      </c>
      <c r="U89" s="420">
        <v>62027.926305416477</v>
      </c>
      <c r="V89" s="420">
        <v>60950.725947193576</v>
      </c>
      <c r="W89" s="420">
        <v>62349.778731949657</v>
      </c>
      <c r="X89" s="420">
        <v>65235.078471615707</v>
      </c>
      <c r="Y89" s="420">
        <v>66243.927424069974</v>
      </c>
      <c r="Z89" s="420">
        <v>67964.87406081814</v>
      </c>
      <c r="AA89" s="420">
        <v>68832.134570699243</v>
      </c>
      <c r="AB89" s="420">
        <v>69955.168955871472</v>
      </c>
      <c r="AC89" s="421">
        <v>71560.02564620426</v>
      </c>
      <c r="AD89" s="420">
        <v>71696.611646953781</v>
      </c>
      <c r="AE89" s="420">
        <v>70982.539972807863</v>
      </c>
      <c r="AF89" s="420">
        <v>72211.166948403246</v>
      </c>
      <c r="AG89" s="420">
        <v>73058.021076235847</v>
      </c>
      <c r="AH89" s="420">
        <v>74947.946943816278</v>
      </c>
      <c r="AI89" s="420">
        <v>75985.880595452531</v>
      </c>
      <c r="AJ89" s="420">
        <v>77465.876135406463</v>
      </c>
      <c r="AK89" s="420">
        <v>79310.909913577692</v>
      </c>
      <c r="AL89" s="420">
        <v>82045.017028817383</v>
      </c>
      <c r="AM89" s="421">
        <v>84106.702112775121</v>
      </c>
      <c r="AN89" s="420">
        <v>86072.312888579298</v>
      </c>
      <c r="AO89" s="420">
        <v>86632.306737899838</v>
      </c>
      <c r="AP89" s="420">
        <v>87079.761265059031</v>
      </c>
      <c r="AQ89" s="420">
        <v>88907.763832481956</v>
      </c>
      <c r="AR89" s="420">
        <v>89917.622229842396</v>
      </c>
      <c r="AS89" s="420">
        <v>90754.460641285754</v>
      </c>
      <c r="AT89" s="420">
        <v>91708.863148890319</v>
      </c>
      <c r="AU89" s="420">
        <v>91204.015425827485</v>
      </c>
      <c r="AV89" s="420">
        <v>89965.881170439956</v>
      </c>
      <c r="AW89" s="421">
        <v>87952.03884880917</v>
      </c>
      <c r="AX89" s="420">
        <v>88948.382849795162</v>
      </c>
      <c r="AY89" s="420">
        <v>90537.663326988579</v>
      </c>
      <c r="AZ89" s="420">
        <v>91257.457582959993</v>
      </c>
      <c r="BA89" s="420">
        <v>92487.644594837053</v>
      </c>
      <c r="BB89" s="420">
        <v>93699.199774341265</v>
      </c>
      <c r="BC89" s="420">
        <v>96304.474300955422</v>
      </c>
      <c r="BD89" s="420">
        <v>98217.356047973924</v>
      </c>
      <c r="BE89" s="420"/>
      <c r="BF89" s="420"/>
      <c r="BG89" s="420"/>
      <c r="BH89" s="422"/>
    </row>
    <row r="90" spans="1:60">
      <c r="A90" s="511">
        <v>81</v>
      </c>
      <c r="B90" s="345">
        <v>43584.517145894788</v>
      </c>
      <c r="C90" s="345">
        <f t="shared" si="2"/>
        <v>44917.888327352222</v>
      </c>
      <c r="D90" s="380">
        <v>46251.25950880965</v>
      </c>
      <c r="E90" s="380">
        <f t="shared" si="3"/>
        <v>48401.243118496874</v>
      </c>
      <c r="F90" s="380">
        <v>50551.22672818409</v>
      </c>
      <c r="G90" s="345">
        <v>51370.597276600442</v>
      </c>
      <c r="H90" s="380">
        <v>53016.543583642728</v>
      </c>
      <c r="I90" s="398">
        <v>54470.394694232418</v>
      </c>
      <c r="J90" s="345">
        <v>54240.170906402986</v>
      </c>
      <c r="K90" s="345">
        <v>54914.447869334785</v>
      </c>
      <c r="L90" s="345">
        <v>57053.954332691123</v>
      </c>
      <c r="M90" s="345">
        <v>59151.45865855684</v>
      </c>
      <c r="N90" s="345">
        <v>58031.184496560687</v>
      </c>
      <c r="O90" s="414">
        <v>57254.848856561395</v>
      </c>
      <c r="P90" s="414">
        <v>59231.642864519556</v>
      </c>
      <c r="Q90" s="414">
        <v>60743.008970478426</v>
      </c>
      <c r="R90" s="414">
        <v>63444.755502509754</v>
      </c>
      <c r="S90" s="415">
        <v>62995.124002984332</v>
      </c>
      <c r="T90" s="414">
        <v>62676.447906056972</v>
      </c>
      <c r="U90" s="414">
        <v>63400.448426263087</v>
      </c>
      <c r="V90" s="414">
        <v>62520.679667945376</v>
      </c>
      <c r="W90" s="414">
        <v>63851.389303319571</v>
      </c>
      <c r="X90" s="414">
        <v>66765.648437432072</v>
      </c>
      <c r="Y90" s="414">
        <v>67818.295814376281</v>
      </c>
      <c r="Z90" s="414">
        <v>69640.130241775507</v>
      </c>
      <c r="AA90" s="414">
        <v>70613.719645473611</v>
      </c>
      <c r="AB90" s="414">
        <v>71719.186409015718</v>
      </c>
      <c r="AC90" s="415">
        <v>73354.540682523046</v>
      </c>
      <c r="AD90" s="414">
        <v>73550.462699761352</v>
      </c>
      <c r="AE90" s="414">
        <v>72948.114311769677</v>
      </c>
      <c r="AF90" s="414">
        <v>74128.442013586129</v>
      </c>
      <c r="AG90" s="414">
        <v>75083.016743865403</v>
      </c>
      <c r="AH90" s="414">
        <v>76966.59485651007</v>
      </c>
      <c r="AI90" s="414">
        <v>78263.45110863389</v>
      </c>
      <c r="AJ90" s="414">
        <v>79727.992360189033</v>
      </c>
      <c r="AK90" s="414">
        <v>81479.425340382033</v>
      </c>
      <c r="AL90" s="414">
        <v>84526.917737462602</v>
      </c>
      <c r="AM90" s="415">
        <v>86449.552362708506</v>
      </c>
      <c r="AN90" s="414">
        <v>88544.570540803034</v>
      </c>
      <c r="AO90" s="414">
        <v>88972.884580705795</v>
      </c>
      <c r="AP90" s="414">
        <v>89614.241286652177</v>
      </c>
      <c r="AQ90" s="414">
        <v>91368.934552755702</v>
      </c>
      <c r="AR90" s="414">
        <v>92600.001639131719</v>
      </c>
      <c r="AS90" s="414">
        <v>93445.858897860133</v>
      </c>
      <c r="AT90" s="414">
        <v>94596.803359064666</v>
      </c>
      <c r="AU90" s="414">
        <v>93979.191234844082</v>
      </c>
      <c r="AV90" s="414">
        <v>92887.904605088595</v>
      </c>
      <c r="AW90" s="415">
        <v>90794.67533341088</v>
      </c>
      <c r="AX90" s="414">
        <v>92090.628176317899</v>
      </c>
      <c r="AY90" s="414">
        <v>93587.604933410839</v>
      </c>
      <c r="AZ90" s="414">
        <v>94329.324273679988</v>
      </c>
      <c r="BA90" s="414">
        <v>95626.648163545338</v>
      </c>
      <c r="BB90" s="414">
        <v>96902.983313826247</v>
      </c>
      <c r="BC90" s="414">
        <v>99538.129948034664</v>
      </c>
      <c r="BD90" s="414">
        <v>101541.69487882146</v>
      </c>
      <c r="BE90" s="414"/>
      <c r="BF90" s="414"/>
      <c r="BG90" s="414"/>
      <c r="BH90" s="416"/>
    </row>
    <row r="91" spans="1:60">
      <c r="A91" s="511">
        <v>82</v>
      </c>
      <c r="B91" s="345">
        <v>44638.597370206495</v>
      </c>
      <c r="C91" s="345">
        <f t="shared" si="2"/>
        <v>46010.015991380496</v>
      </c>
      <c r="D91" s="380">
        <v>47381.434612554498</v>
      </c>
      <c r="E91" s="380">
        <f t="shared" si="3"/>
        <v>49580.887354408937</v>
      </c>
      <c r="F91" s="380">
        <v>51780.340096263375</v>
      </c>
      <c r="G91" s="345">
        <v>52509.444844353442</v>
      </c>
      <c r="H91" s="380">
        <v>54266.684598069369</v>
      </c>
      <c r="I91" s="398">
        <v>55706.578430874986</v>
      </c>
      <c r="J91" s="345">
        <v>55440.550716905054</v>
      </c>
      <c r="K91" s="345">
        <v>56203.63809274487</v>
      </c>
      <c r="L91" s="345">
        <v>58420.342028811618</v>
      </c>
      <c r="M91" s="345">
        <v>60511.367921697252</v>
      </c>
      <c r="N91" s="345">
        <v>59570.450776291655</v>
      </c>
      <c r="O91" s="414">
        <v>58749.702837964905</v>
      </c>
      <c r="P91" s="414">
        <v>60685.925493279203</v>
      </c>
      <c r="Q91" s="414">
        <v>62187.204645835292</v>
      </c>
      <c r="R91" s="414">
        <v>64964.934981066712</v>
      </c>
      <c r="S91" s="415">
        <v>64472.205497978772</v>
      </c>
      <c r="T91" s="414">
        <v>64134.360180364602</v>
      </c>
      <c r="U91" s="414">
        <v>64921.555510650884</v>
      </c>
      <c r="V91" s="414">
        <v>64107.234107798788</v>
      </c>
      <c r="W91" s="414">
        <v>65421.151640409757</v>
      </c>
      <c r="X91" s="414">
        <v>68374.933430061836</v>
      </c>
      <c r="Y91" s="414">
        <v>69485.647035787944</v>
      </c>
      <c r="Z91" s="414">
        <v>71433.420541786734</v>
      </c>
      <c r="AA91" s="414">
        <v>72453.816574345881</v>
      </c>
      <c r="AB91" s="414">
        <v>73644.80811007494</v>
      </c>
      <c r="AC91" s="415">
        <v>75321.030076489056</v>
      </c>
      <c r="AD91" s="414">
        <v>75477.964811837461</v>
      </c>
      <c r="AE91" s="414">
        <v>75029.820467936457</v>
      </c>
      <c r="AF91" s="414">
        <v>76253.492262044325</v>
      </c>
      <c r="AG91" s="414">
        <v>77083.297248749252</v>
      </c>
      <c r="AH91" s="414">
        <v>79101.331147569625</v>
      </c>
      <c r="AI91" s="414">
        <v>80646.844939695395</v>
      </c>
      <c r="AJ91" s="414">
        <v>82134.005171089782</v>
      </c>
      <c r="AK91" s="414">
        <v>83948.406865511977</v>
      </c>
      <c r="AL91" s="414">
        <v>87044.766313945758</v>
      </c>
      <c r="AM91" s="415">
        <v>88972.281612322113</v>
      </c>
      <c r="AN91" s="414">
        <v>91234.375340745741</v>
      </c>
      <c r="AO91" s="414">
        <v>91795.63551665438</v>
      </c>
      <c r="AP91" s="414">
        <v>92201.206453106657</v>
      </c>
      <c r="AQ91" s="414">
        <v>94146.541508493203</v>
      </c>
      <c r="AR91" s="414">
        <v>95531.139492167698</v>
      </c>
      <c r="AS91" s="414">
        <v>96508.043612584908</v>
      </c>
      <c r="AT91" s="414">
        <v>97633.734465722664</v>
      </c>
      <c r="AU91" s="414">
        <v>96921.022510198498</v>
      </c>
      <c r="AV91" s="414">
        <v>95937.796164105966</v>
      </c>
      <c r="AW91" s="415">
        <v>93924.033077266373</v>
      </c>
      <c r="AX91" s="414">
        <v>95250.176615872144</v>
      </c>
      <c r="AY91" s="414">
        <v>96841.854249219643</v>
      </c>
      <c r="AZ91" s="414">
        <v>97529.554269919987</v>
      </c>
      <c r="BA91" s="414">
        <v>99071.948966293668</v>
      </c>
      <c r="BB91" s="414">
        <v>100311.60416252904</v>
      </c>
      <c r="BC91" s="414">
        <v>103073.70725401309</v>
      </c>
      <c r="BD91" s="414">
        <v>105106.07743140864</v>
      </c>
      <c r="BE91" s="414"/>
      <c r="BF91" s="414"/>
      <c r="BG91" s="414"/>
      <c r="BH91" s="416"/>
    </row>
    <row r="92" spans="1:60">
      <c r="A92" s="511">
        <v>83</v>
      </c>
      <c r="B92" s="345">
        <v>45679.076559365785</v>
      </c>
      <c r="C92" s="345">
        <f t="shared" si="2"/>
        <v>47131.693799064131</v>
      </c>
      <c r="D92" s="380">
        <v>48584.311038762469</v>
      </c>
      <c r="E92" s="380">
        <f t="shared" si="3"/>
        <v>50818.943260723216</v>
      </c>
      <c r="F92" s="380">
        <v>53053.575482683969</v>
      </c>
      <c r="G92" s="345">
        <v>53666.660921263756</v>
      </c>
      <c r="H92" s="380">
        <v>55534.433232417519</v>
      </c>
      <c r="I92" s="398">
        <v>56914.794209674968</v>
      </c>
      <c r="J92" s="345">
        <v>56832.141470672934</v>
      </c>
      <c r="K92" s="345">
        <v>57604.052570723674</v>
      </c>
      <c r="L92" s="345">
        <v>59840.028535773701</v>
      </c>
      <c r="M92" s="345">
        <v>61885.060048991116</v>
      </c>
      <c r="N92" s="345">
        <v>61008.226971644755</v>
      </c>
      <c r="O92" s="414">
        <v>60256.205032210521</v>
      </c>
      <c r="P92" s="414">
        <v>62294.840705350005</v>
      </c>
      <c r="Q92" s="414">
        <v>63791.095035294114</v>
      </c>
      <c r="R92" s="414">
        <v>66572.817121848115</v>
      </c>
      <c r="S92" s="415">
        <v>65961.295785615439</v>
      </c>
      <c r="T92" s="414">
        <v>65702.511568041431</v>
      </c>
      <c r="U92" s="414">
        <v>66500.585546927628</v>
      </c>
      <c r="V92" s="414">
        <v>65731.733048455862</v>
      </c>
      <c r="W92" s="414">
        <v>67036.348487980125</v>
      </c>
      <c r="X92" s="414">
        <v>70135.088890750645</v>
      </c>
      <c r="Y92" s="414">
        <v>71305.151980826515</v>
      </c>
      <c r="Z92" s="414">
        <v>73226.710841797962</v>
      </c>
      <c r="AA92" s="414">
        <v>74429.096062685756</v>
      </c>
      <c r="AB92" s="414">
        <v>75780.710037336787</v>
      </c>
      <c r="AC92" s="415">
        <v>77420.238811682822</v>
      </c>
      <c r="AD92" s="414">
        <v>77556.361777049067</v>
      </c>
      <c r="AE92" s="414">
        <v>77158.326013126149</v>
      </c>
      <c r="AF92" s="414">
        <v>78547.465423734509</v>
      </c>
      <c r="AG92" s="414">
        <v>79431.237709589041</v>
      </c>
      <c r="AH92" s="414">
        <v>81453.733148065032</v>
      </c>
      <c r="AI92" s="414">
        <v>83112.370301051924</v>
      </c>
      <c r="AJ92" s="414">
        <v>84478.126977208522</v>
      </c>
      <c r="AK92" s="414">
        <v>86522.09627339174</v>
      </c>
      <c r="AL92" s="414">
        <v>89691.428083514926</v>
      </c>
      <c r="AM92" s="415">
        <v>91853.294443265986</v>
      </c>
      <c r="AN92" s="414">
        <v>94166.219351395674</v>
      </c>
      <c r="AO92" s="414">
        <v>94758.961698417115</v>
      </c>
      <c r="AP92" s="414">
        <v>95336.503264559768</v>
      </c>
      <c r="AQ92" s="414">
        <v>97152.68574539898</v>
      </c>
      <c r="AR92" s="414">
        <v>98591.263204924166</v>
      </c>
      <c r="AS92" s="414">
        <v>99785.028758238186</v>
      </c>
      <c r="AT92" s="414">
        <v>100909.05100675445</v>
      </c>
      <c r="AU92" s="414">
        <v>100185.29588346736</v>
      </c>
      <c r="AV92" s="414">
        <v>99201.985227852434</v>
      </c>
      <c r="AW92" s="415">
        <v>97261.702593151145</v>
      </c>
      <c r="AX92" s="414">
        <v>98627.744279623468</v>
      </c>
      <c r="AY92" s="414">
        <v>100356.84986816817</v>
      </c>
      <c r="AZ92" s="414">
        <v>101078.35703545999</v>
      </c>
      <c r="BA92" s="414">
        <v>102707.32783981154</v>
      </c>
      <c r="BB92" s="414">
        <v>104017.87922618898</v>
      </c>
      <c r="BC92" s="414">
        <v>106856.79630862971</v>
      </c>
      <c r="BD92" s="414">
        <v>108798.48330225697</v>
      </c>
      <c r="BE92" s="414"/>
      <c r="BF92" s="414"/>
      <c r="BG92" s="414"/>
      <c r="BH92" s="416"/>
    </row>
    <row r="93" spans="1:60">
      <c r="A93" s="511">
        <v>84</v>
      </c>
      <c r="B93" s="345">
        <v>46787.560924287121</v>
      </c>
      <c r="C93" s="345">
        <f t="shared" si="2"/>
        <v>48340.247883692864</v>
      </c>
      <c r="D93" s="380">
        <v>49892.934843098607</v>
      </c>
      <c r="E93" s="380">
        <f t="shared" si="3"/>
        <v>52109.872856101589</v>
      </c>
      <c r="F93" s="380">
        <v>54326.810869104571</v>
      </c>
      <c r="G93" s="345">
        <v>54976.947907818285</v>
      </c>
      <c r="H93" s="380">
        <v>56954.781239418684</v>
      </c>
      <c r="I93" s="398">
        <v>58324.379284941613</v>
      </c>
      <c r="J93" s="345">
        <v>58250.289299894393</v>
      </c>
      <c r="K93" s="345">
        <v>59029.745288377177</v>
      </c>
      <c r="L93" s="345">
        <v>61516.51840406339</v>
      </c>
      <c r="M93" s="345">
        <v>63483.872290791332</v>
      </c>
      <c r="N93" s="345">
        <v>62615.153307627639</v>
      </c>
      <c r="O93" s="414">
        <v>61925.782206245611</v>
      </c>
      <c r="P93" s="414">
        <v>63973.708752728235</v>
      </c>
      <c r="Q93" s="414">
        <v>65533.85039353725</v>
      </c>
      <c r="R93" s="414">
        <v>68369.097574074607</v>
      </c>
      <c r="S93" s="415">
        <v>67663.542142651713</v>
      </c>
      <c r="T93" s="414">
        <v>67394.681958258603</v>
      </c>
      <c r="U93" s="414">
        <v>68129.983367455614</v>
      </c>
      <c r="V93" s="414">
        <v>67408.405677717994</v>
      </c>
      <c r="W93" s="414">
        <v>68749.229533082864</v>
      </c>
      <c r="X93" s="414">
        <v>72017.689948704763</v>
      </c>
      <c r="Y93" s="414">
        <v>73278.923895653497</v>
      </c>
      <c r="Z93" s="414">
        <v>75260.210927953885</v>
      </c>
      <c r="AA93" s="414">
        <v>76444.728553851761</v>
      </c>
      <c r="AB93" s="414">
        <v>77889.353416757556</v>
      </c>
      <c r="AC93" s="415">
        <v>79586.741860738533</v>
      </c>
      <c r="AD93" s="414">
        <v>79889.842898751638</v>
      </c>
      <c r="AE93" s="414">
        <v>79508.695328498477</v>
      </c>
      <c r="AF93" s="414">
        <v>80878.601626335716</v>
      </c>
      <c r="AG93" s="414">
        <v>81795.654945592614</v>
      </c>
      <c r="AH93" s="414">
        <v>84043.148921057218</v>
      </c>
      <c r="AI93" s="414">
        <v>85604.746355004914</v>
      </c>
      <c r="AJ93" s="414">
        <v>87175.027510584725</v>
      </c>
      <c r="AK93" s="414">
        <v>89273.333830282063</v>
      </c>
      <c r="AL93" s="414">
        <v>92648.140213186416</v>
      </c>
      <c r="AM93" s="415">
        <v>94858.158388743788</v>
      </c>
      <c r="AN93" s="414">
        <v>97234.930772862193</v>
      </c>
      <c r="AO93" s="414">
        <v>97933.150748901127</v>
      </c>
      <c r="AP93" s="414">
        <v>98556.052545395534</v>
      </c>
      <c r="AQ93" s="414">
        <v>100344.09393212757</v>
      </c>
      <c r="AR93" s="414">
        <v>101725.09312323519</v>
      </c>
      <c r="AS93" s="414">
        <v>103160.46410140037</v>
      </c>
      <c r="AT93" s="414">
        <v>104451.30957065275</v>
      </c>
      <c r="AU93" s="414">
        <v>103662.11535873229</v>
      </c>
      <c r="AV93" s="414">
        <v>102588.12259539502</v>
      </c>
      <c r="AW93" s="415">
        <v>100753.85050177672</v>
      </c>
      <c r="AX93" s="414">
        <v>102394.05521614944</v>
      </c>
      <c r="AY93" s="414">
        <v>104131.46301838136</v>
      </c>
      <c r="AZ93" s="414">
        <v>104960.24044721999</v>
      </c>
      <c r="BA93" s="414">
        <v>106556.68031299567</v>
      </c>
      <c r="BB93" s="414">
        <v>108091.15446886419</v>
      </c>
      <c r="BC93" s="414">
        <v>110999.41751536303</v>
      </c>
      <c r="BD93" s="414">
        <v>112925.10159420765</v>
      </c>
      <c r="BE93" s="414"/>
      <c r="BF93" s="414"/>
      <c r="BG93" s="414"/>
      <c r="BH93" s="416"/>
    </row>
    <row r="94" spans="1:60">
      <c r="A94" s="511">
        <v>85</v>
      </c>
      <c r="B94" s="345">
        <v>47984.452017699114</v>
      </c>
      <c r="C94" s="345">
        <f t="shared" si="2"/>
        <v>49596.309938133432</v>
      </c>
      <c r="D94" s="380">
        <v>51208.167858567758</v>
      </c>
      <c r="E94" s="380">
        <f t="shared" si="3"/>
        <v>53463.986939081093</v>
      </c>
      <c r="F94" s="380">
        <v>55719.806019594427</v>
      </c>
      <c r="G94" s="345">
        <v>56415.814458473957</v>
      </c>
      <c r="H94" s="380">
        <v>58504.25179251087</v>
      </c>
      <c r="I94" s="398">
        <v>59862.616966284178</v>
      </c>
      <c r="J94" s="345">
        <v>59817.156751655937</v>
      </c>
      <c r="K94" s="345">
        <v>60602.051796143991</v>
      </c>
      <c r="L94" s="345">
        <v>63168.781540152369</v>
      </c>
      <c r="M94" s="345">
        <v>65234.296038279499</v>
      </c>
      <c r="N94" s="345">
        <v>64230.537150642005</v>
      </c>
      <c r="O94" s="414">
        <v>63700.193295859644</v>
      </c>
      <c r="P94" s="414">
        <v>65792.482470721312</v>
      </c>
      <c r="Q94" s="414">
        <v>67339.094987733333</v>
      </c>
      <c r="R94" s="414">
        <v>70288.811402765132</v>
      </c>
      <c r="S94" s="415">
        <v>69663.006117583209</v>
      </c>
      <c r="T94" s="414">
        <v>69097.876259812692</v>
      </c>
      <c r="U94" s="414">
        <v>69920.558097587622</v>
      </c>
      <c r="V94" s="414">
        <v>69099.307494781489</v>
      </c>
      <c r="W94" s="414">
        <v>70757.434896306775</v>
      </c>
      <c r="X94" s="414">
        <v>74038.042303582348</v>
      </c>
      <c r="Y94" s="414">
        <v>75485.152888243829</v>
      </c>
      <c r="Z94" s="414">
        <v>77473.86835371831</v>
      </c>
      <c r="AA94" s="414">
        <v>78734.761464235577</v>
      </c>
      <c r="AB94" s="414">
        <v>80204.38294411794</v>
      </c>
      <c r="AC94" s="415">
        <v>81990.644294807251</v>
      </c>
      <c r="AD94" s="414">
        <v>82383.200710085861</v>
      </c>
      <c r="AE94" s="414">
        <v>81808.798633438797</v>
      </c>
      <c r="AF94" s="414">
        <v>83403.999179153689</v>
      </c>
      <c r="AG94" s="414">
        <v>84329.782965783204</v>
      </c>
      <c r="AH94" s="414">
        <v>86755.102426768834</v>
      </c>
      <c r="AI94" s="414">
        <v>88316.666307246531</v>
      </c>
      <c r="AJ94" s="414">
        <v>90127.228438686754</v>
      </c>
      <c r="AK94" s="414">
        <v>92329.590002139288</v>
      </c>
      <c r="AL94" s="414">
        <v>95694.722012452781</v>
      </c>
      <c r="AM94" s="415">
        <v>97950.012998001373</v>
      </c>
      <c r="AN94" s="414">
        <v>100587.46198307467</v>
      </c>
      <c r="AO94" s="414">
        <v>101365.99825168321</v>
      </c>
      <c r="AP94" s="414">
        <v>101761.78994600463</v>
      </c>
      <c r="AQ94" s="414">
        <v>103808.66502297444</v>
      </c>
      <c r="AR94" s="414">
        <v>105187.96860205768</v>
      </c>
      <c r="AS94" s="414">
        <v>106681.65687983546</v>
      </c>
      <c r="AT94" s="414">
        <v>108205.88016204024</v>
      </c>
      <c r="AU94" s="414">
        <v>107271.77614774473</v>
      </c>
      <c r="AV94" s="414">
        <v>106240.6518887058</v>
      </c>
      <c r="AW94" s="415">
        <v>104436.75581962011</v>
      </c>
      <c r="AX94" s="414">
        <v>106317.2477108278</v>
      </c>
      <c r="AY94" s="414">
        <v>108081.03580922943</v>
      </c>
      <c r="AZ94" s="414">
        <v>108936.18317768</v>
      </c>
      <c r="BA94" s="414">
        <v>110557.00908239104</v>
      </c>
      <c r="BB94" s="414">
        <v>112312.72338852521</v>
      </c>
      <c r="BC94" s="414">
        <v>115518.6406499812</v>
      </c>
      <c r="BD94" s="414">
        <v>117527.53988569554</v>
      </c>
      <c r="BE94" s="414"/>
      <c r="BF94" s="414"/>
      <c r="BG94" s="414"/>
      <c r="BH94" s="416"/>
    </row>
    <row r="95" spans="1:60">
      <c r="A95" s="511">
        <v>86</v>
      </c>
      <c r="B95" s="345">
        <v>49358.156568092432</v>
      </c>
      <c r="C95" s="345">
        <f t="shared" si="2"/>
        <v>50993.652410128758</v>
      </c>
      <c r="D95" s="380">
        <v>52629.148252165083</v>
      </c>
      <c r="E95" s="380">
        <f t="shared" si="3"/>
        <v>54981.279756977958</v>
      </c>
      <c r="F95" s="380">
        <v>57333.411261790832</v>
      </c>
      <c r="G95" s="345">
        <v>58068.980282631535</v>
      </c>
      <c r="H95" s="380">
        <v>60083.068378805554</v>
      </c>
      <c r="I95" s="398">
        <v>61507.132887428597</v>
      </c>
      <c r="J95" s="345">
        <v>61431.826939233935</v>
      </c>
      <c r="K95" s="345">
        <v>62280.526910544577</v>
      </c>
      <c r="L95" s="345">
        <v>64942.178337244935</v>
      </c>
      <c r="M95" s="345">
        <v>67145.519867557916</v>
      </c>
      <c r="N95" s="345">
        <v>66036.214901864878</v>
      </c>
      <c r="O95" s="414">
        <v>65501.78354877192</v>
      </c>
      <c r="P95" s="414">
        <v>67780.615684721837</v>
      </c>
      <c r="Q95" s="414">
        <v>69276.261302274506</v>
      </c>
      <c r="R95" s="414">
        <v>72354.696335163055</v>
      </c>
      <c r="S95" s="415">
        <v>71686.487677799159</v>
      </c>
      <c r="T95" s="414">
        <v>70930.601519575604</v>
      </c>
      <c r="U95" s="414">
        <v>71892.456851024122</v>
      </c>
      <c r="V95" s="414">
        <v>71100.879912175034</v>
      </c>
      <c r="W95" s="414">
        <v>72985.997635359556</v>
      </c>
      <c r="X95" s="414">
        <v>76266.114868106451</v>
      </c>
      <c r="Y95" s="414">
        <v>77841.422358299591</v>
      </c>
      <c r="Z95" s="414">
        <v>79743.436677981954</v>
      </c>
      <c r="AA95" s="414">
        <v>81216.471138043577</v>
      </c>
      <c r="AB95" s="414">
        <v>82645.970015026207</v>
      </c>
      <c r="AC95" s="415">
        <v>84559.043940538526</v>
      </c>
      <c r="AD95" s="414">
        <v>84975.358722877863</v>
      </c>
      <c r="AE95" s="414">
        <v>84361.96530124369</v>
      </c>
      <c r="AF95" s="414">
        <v>86064.535062557246</v>
      </c>
      <c r="AG95" s="414">
        <v>87125.891711078017</v>
      </c>
      <c r="AH95" s="414">
        <v>89747.602846864422</v>
      </c>
      <c r="AI95" s="414">
        <v>91121.77395732289</v>
      </c>
      <c r="AJ95" s="414">
        <v>93127.394895494828</v>
      </c>
      <c r="AK95" s="414">
        <v>95473.861495728241</v>
      </c>
      <c r="AL95" s="414">
        <v>98980.956263972155</v>
      </c>
      <c r="AM95" s="415">
        <v>101476.82092615784</v>
      </c>
      <c r="AN95" s="414">
        <v>104264.15285048432</v>
      </c>
      <c r="AO95" s="414">
        <v>104929.58073307248</v>
      </c>
      <c r="AP95" s="414">
        <v>105442.65602641103</v>
      </c>
      <c r="AQ95" s="414">
        <v>107359.78277651226</v>
      </c>
      <c r="AR95" s="414">
        <v>109039.11784228365</v>
      </c>
      <c r="AS95" s="414">
        <v>110546.78606255486</v>
      </c>
      <c r="AT95" s="414">
        <v>112171.52119011285</v>
      </c>
      <c r="AU95" s="414">
        <v>111314.98267889686</v>
      </c>
      <c r="AV95" s="414">
        <v>110148.91743075408</v>
      </c>
      <c r="AW95" s="415">
        <v>108402.87152415499</v>
      </c>
      <c r="AX95" s="414">
        <v>110253.12915506259</v>
      </c>
      <c r="AY95" s="414">
        <v>112306.02893759306</v>
      </c>
      <c r="AZ95" s="414">
        <v>113273.97764007999</v>
      </c>
      <c r="BA95" s="414">
        <v>114925.54622887709</v>
      </c>
      <c r="BB95" s="414">
        <v>116886.35643340435</v>
      </c>
      <c r="BC95" s="414">
        <v>120208.56154228088</v>
      </c>
      <c r="BD95" s="414">
        <v>122288.94046402437</v>
      </c>
      <c r="BE95" s="414"/>
      <c r="BF95" s="414"/>
      <c r="BG95" s="414"/>
      <c r="BH95" s="416"/>
    </row>
    <row r="96" spans="1:60">
      <c r="A96" s="511">
        <v>87</v>
      </c>
      <c r="B96" s="345">
        <v>50827.068364552608</v>
      </c>
      <c r="C96" s="345">
        <f t="shared" si="2"/>
        <v>52531.127461019656</v>
      </c>
      <c r="D96" s="380">
        <v>54235.186557486712</v>
      </c>
      <c r="E96" s="380">
        <f t="shared" si="3"/>
        <v>56610.010967168957</v>
      </c>
      <c r="F96" s="380">
        <v>58984.83537685121</v>
      </c>
      <c r="G96" s="345">
        <v>60003.796580534487</v>
      </c>
      <c r="H96" s="380">
        <v>61925.999263922771</v>
      </c>
      <c r="I96" s="398">
        <v>63168.429583278565</v>
      </c>
      <c r="J96" s="345">
        <v>63306.756466257073</v>
      </c>
      <c r="K96" s="345">
        <v>64120.782758863286</v>
      </c>
      <c r="L96" s="345">
        <v>66860.935527541806</v>
      </c>
      <c r="M96" s="345">
        <v>69300.240963547287</v>
      </c>
      <c r="N96" s="345">
        <v>67977.212765591568</v>
      </c>
      <c r="O96" s="414">
        <v>67579.048172280702</v>
      </c>
      <c r="P96" s="414">
        <v>69963.880491948352</v>
      </c>
      <c r="Q96" s="414">
        <v>71400.895324674508</v>
      </c>
      <c r="R96" s="414">
        <v>74647.95853999471</v>
      </c>
      <c r="S96" s="415">
        <v>73920.123109254171</v>
      </c>
      <c r="T96" s="414">
        <v>73058.216407601096</v>
      </c>
      <c r="U96" s="414">
        <v>74088.492244378693</v>
      </c>
      <c r="V96" s="414">
        <v>73332.490865690823</v>
      </c>
      <c r="W96" s="414">
        <v>75194.114844696262</v>
      </c>
      <c r="X96" s="414">
        <v>78701.907642277045</v>
      </c>
      <c r="Y96" s="414">
        <v>80286.448167137729</v>
      </c>
      <c r="Z96" s="414">
        <v>82323.621105018887</v>
      </c>
      <c r="AA96" s="414">
        <v>83829.328071036565</v>
      </c>
      <c r="AB96" s="414">
        <v>85315.360664320644</v>
      </c>
      <c r="AC96" s="415">
        <v>87308.764376397841</v>
      </c>
      <c r="AD96" s="414">
        <v>87707.633385009976</v>
      </c>
      <c r="AE96" s="414">
        <v>87183.795128254118</v>
      </c>
      <c r="AF96" s="414">
        <v>88890.615400928131</v>
      </c>
      <c r="AG96" s="414">
        <v>89887.399228528884</v>
      </c>
      <c r="AH96" s="414">
        <v>92883.601401328808</v>
      </c>
      <c r="AI96" s="414">
        <v>94285.417326187162</v>
      </c>
      <c r="AJ96" s="414">
        <v>96608.763914483046</v>
      </c>
      <c r="AK96" s="414">
        <v>99222.100197062551</v>
      </c>
      <c r="AL96" s="414">
        <v>102563.76042515463</v>
      </c>
      <c r="AM96" s="415">
        <v>105510.82865669134</v>
      </c>
      <c r="AN96" s="414">
        <v>108155.50944643785</v>
      </c>
      <c r="AO96" s="414">
        <v>108937.38099123452</v>
      </c>
      <c r="AP96" s="414">
        <v>109782.34879362938</v>
      </c>
      <c r="AQ96" s="414">
        <v>111332.81551066844</v>
      </c>
      <c r="AR96" s="414">
        <v>113287.75411960747</v>
      </c>
      <c r="AS96" s="414">
        <v>114858.13756904837</v>
      </c>
      <c r="AT96" s="414">
        <v>116531.98809386708</v>
      </c>
      <c r="AU96" s="414">
        <v>115718.06840547411</v>
      </c>
      <c r="AV96" s="414">
        <v>114363.82967846443</v>
      </c>
      <c r="AW96" s="415">
        <v>112722.41506662717</v>
      </c>
      <c r="AX96" s="414">
        <v>114606.59239379123</v>
      </c>
      <c r="AY96" s="414">
        <v>116713.88310971702</v>
      </c>
      <c r="AZ96" s="414">
        <v>117936.00010693999</v>
      </c>
      <c r="BA96" s="414">
        <v>119717.68593307812</v>
      </c>
      <c r="BB96" s="414">
        <v>121846.19315503794</v>
      </c>
      <c r="BC96" s="414">
        <v>125286.81983330601</v>
      </c>
      <c r="BD96" s="414">
        <v>127410.94005545539</v>
      </c>
      <c r="BE96" s="414"/>
      <c r="BF96" s="414"/>
      <c r="BG96" s="414"/>
      <c r="BH96" s="416"/>
    </row>
    <row r="97" spans="1:60">
      <c r="A97" s="511">
        <v>88</v>
      </c>
      <c r="B97" s="345">
        <v>52465.993100417894</v>
      </c>
      <c r="C97" s="345">
        <f t="shared" si="2"/>
        <v>54318.839259938388</v>
      </c>
      <c r="D97" s="380">
        <v>56171.685419458881</v>
      </c>
      <c r="E97" s="380">
        <f t="shared" si="3"/>
        <v>58523.7322197545</v>
      </c>
      <c r="F97" s="380">
        <v>60875.779020050111</v>
      </c>
      <c r="G97" s="345">
        <v>62116.175133624733</v>
      </c>
      <c r="H97" s="380">
        <v>63933.267934974006</v>
      </c>
      <c r="I97" s="398">
        <v>65226.871280493346</v>
      </c>
      <c r="J97" s="345">
        <v>65319.782785638847</v>
      </c>
      <c r="K97" s="345">
        <v>66097.54110142542</v>
      </c>
      <c r="L97" s="345">
        <v>68978.351921884561</v>
      </c>
      <c r="M97" s="345">
        <v>71748.996494810257</v>
      </c>
      <c r="N97" s="345">
        <v>70121.190798073978</v>
      </c>
      <c r="O97" s="414">
        <v>69900.925265473677</v>
      </c>
      <c r="P97" s="414">
        <v>72250.23368804896</v>
      </c>
      <c r="Q97" s="414">
        <v>73876.163393254901</v>
      </c>
      <c r="R97" s="414">
        <v>77197.832238001574</v>
      </c>
      <c r="S97" s="415">
        <v>76405.943186196033</v>
      </c>
      <c r="T97" s="414">
        <v>75491.744835226127</v>
      </c>
      <c r="U97" s="414">
        <v>76546.440115839781</v>
      </c>
      <c r="V97" s="414">
        <v>75675.563790317377</v>
      </c>
      <c r="W97" s="414">
        <v>77706.643274250164</v>
      </c>
      <c r="X97" s="414">
        <v>81325.741869390811</v>
      </c>
      <c r="Y97" s="414">
        <v>83149.896715949886</v>
      </c>
      <c r="Z97" s="414">
        <v>85233.05860099553</v>
      </c>
      <c r="AA97" s="414">
        <v>86684.303020986423</v>
      </c>
      <c r="AB97" s="414">
        <v>88344.95355294364</v>
      </c>
      <c r="AC97" s="415">
        <v>90230.459169904381</v>
      </c>
      <c r="AD97" s="414">
        <v>90752.475957208473</v>
      </c>
      <c r="AE97" s="414">
        <v>90452.819117038933</v>
      </c>
      <c r="AF97" s="414">
        <v>91971.769338279293</v>
      </c>
      <c r="AG97" s="414">
        <v>92891.115340887438</v>
      </c>
      <c r="AH97" s="414">
        <v>96313.04557888447</v>
      </c>
      <c r="AI97" s="414">
        <v>97595.949778079084</v>
      </c>
      <c r="AJ97" s="414">
        <v>100350.07515355574</v>
      </c>
      <c r="AK97" s="414">
        <v>103117.53693646546</v>
      </c>
      <c r="AL97" s="414">
        <v>106510.53674819636</v>
      </c>
      <c r="AM97" s="415">
        <v>109748.30607538771</v>
      </c>
      <c r="AN97" s="414">
        <v>112376.78853793874</v>
      </c>
      <c r="AO97" s="414">
        <v>113524.35126215096</v>
      </c>
      <c r="AP97" s="414">
        <v>114014.30889507975</v>
      </c>
      <c r="AQ97" s="414">
        <v>116018.50592042037</v>
      </c>
      <c r="AR97" s="414">
        <v>117977.31144801664</v>
      </c>
      <c r="AS97" s="414">
        <v>119498.08259190274</v>
      </c>
      <c r="AT97" s="414">
        <v>121406.47359048984</v>
      </c>
      <c r="AU97" s="414">
        <v>120502.77099699881</v>
      </c>
      <c r="AV97" s="414">
        <v>119221.63444036206</v>
      </c>
      <c r="AW97" s="415">
        <v>117393.04586532847</v>
      </c>
      <c r="AX97" s="414">
        <v>119356.87369137591</v>
      </c>
      <c r="AY97" s="414">
        <v>121660.16146624638</v>
      </c>
      <c r="AZ97" s="414">
        <v>123226.56013875999</v>
      </c>
      <c r="BA97" s="414">
        <v>124873.68937275224</v>
      </c>
      <c r="BB97" s="414">
        <v>127258.37893452753</v>
      </c>
      <c r="BC97" s="414">
        <v>130909.17722694098</v>
      </c>
      <c r="BD97" s="414">
        <v>132998.09103656854</v>
      </c>
      <c r="BE97" s="414"/>
      <c r="BF97" s="414"/>
      <c r="BG97" s="414"/>
      <c r="BH97" s="416"/>
    </row>
    <row r="98" spans="1:60">
      <c r="A98" s="512">
        <v>89</v>
      </c>
      <c r="B98" s="346">
        <v>54404.14060963619</v>
      </c>
      <c r="C98" s="346">
        <f t="shared" si="2"/>
        <v>56312.340740164211</v>
      </c>
      <c r="D98" s="381">
        <v>58220.540870692232</v>
      </c>
      <c r="E98" s="381">
        <f t="shared" si="3"/>
        <v>60685.877704029182</v>
      </c>
      <c r="F98" s="381">
        <v>63151.214537366133</v>
      </c>
      <c r="G98" s="346">
        <v>64222.430850329205</v>
      </c>
      <c r="H98" s="381">
        <v>66187.043284926272</v>
      </c>
      <c r="I98" s="401">
        <v>67419.559175352566</v>
      </c>
      <c r="J98" s="346">
        <v>67550.577123740033</v>
      </c>
      <c r="K98" s="346">
        <v>68407.972207693703</v>
      </c>
      <c r="L98" s="346">
        <v>71493.086724319102</v>
      </c>
      <c r="M98" s="346">
        <v>74537.729341858343</v>
      </c>
      <c r="N98" s="346">
        <v>72573.867837205747</v>
      </c>
      <c r="O98" s="417">
        <v>72436.352927438595</v>
      </c>
      <c r="P98" s="417">
        <v>74871.624147990413</v>
      </c>
      <c r="Q98" s="417">
        <v>76663.877641599989</v>
      </c>
      <c r="R98" s="417">
        <v>79890.628792966789</v>
      </c>
      <c r="S98" s="418">
        <v>79146.950106785298</v>
      </c>
      <c r="T98" s="417">
        <v>78087.875955070718</v>
      </c>
      <c r="U98" s="417">
        <v>79256.226908557117</v>
      </c>
      <c r="V98" s="417">
        <v>78288.991283170079</v>
      </c>
      <c r="W98" s="417">
        <v>80453.159432776985</v>
      </c>
      <c r="X98" s="417">
        <v>84312.539831255301</v>
      </c>
      <c r="Y98" s="417">
        <v>86250.028834848359</v>
      </c>
      <c r="Z98" s="417">
        <v>88511.093872263169</v>
      </c>
      <c r="AA98" s="417">
        <v>89900.43734623029</v>
      </c>
      <c r="AB98" s="417">
        <v>91797.053933103409</v>
      </c>
      <c r="AC98" s="418">
        <v>93593.305576505954</v>
      </c>
      <c r="AD98" s="417">
        <v>94144.017418158779</v>
      </c>
      <c r="AE98" s="417">
        <v>93954.106740233692</v>
      </c>
      <c r="AF98" s="417">
        <v>95561.381244458695</v>
      </c>
      <c r="AG98" s="417">
        <v>96507.76748933889</v>
      </c>
      <c r="AH98" s="417">
        <v>100303.58358520805</v>
      </c>
      <c r="AI98" s="417">
        <v>101710.42355535888</v>
      </c>
      <c r="AJ98" s="417">
        <v>104619.00720839507</v>
      </c>
      <c r="AK98" s="417">
        <v>107433.32271241478</v>
      </c>
      <c r="AL98" s="417">
        <v>111056.44420187062</v>
      </c>
      <c r="AM98" s="418">
        <v>114450.2251735863</v>
      </c>
      <c r="AN98" s="417">
        <v>117110.96024260492</v>
      </c>
      <c r="AO98" s="417">
        <v>118563.97382458902</v>
      </c>
      <c r="AP98" s="417">
        <v>118994.87290481539</v>
      </c>
      <c r="AQ98" s="417">
        <v>121109.8838115361</v>
      </c>
      <c r="AR98" s="417">
        <v>123270.99642552481</v>
      </c>
      <c r="AS98" s="417">
        <v>124710.82876389979</v>
      </c>
      <c r="AT98" s="417">
        <v>126834.70858571009</v>
      </c>
      <c r="AU98" s="417">
        <v>125938.39602588641</v>
      </c>
      <c r="AV98" s="417">
        <v>124716.41189587435</v>
      </c>
      <c r="AW98" s="418">
        <v>122657.01412705697</v>
      </c>
      <c r="AX98" s="417">
        <v>124702.38207724462</v>
      </c>
      <c r="AY98" s="417">
        <v>127412.38294157127</v>
      </c>
      <c r="AZ98" s="417">
        <v>128885.61138383999</v>
      </c>
      <c r="BA98" s="417">
        <v>130845.39927612877</v>
      </c>
      <c r="BB98" s="417">
        <v>133496.31511680147</v>
      </c>
      <c r="BC98" s="417">
        <v>137095.90408191047</v>
      </c>
      <c r="BD98" s="417">
        <v>139442.99825003132</v>
      </c>
      <c r="BE98" s="417"/>
      <c r="BF98" s="417"/>
      <c r="BG98" s="417"/>
      <c r="BH98" s="419"/>
    </row>
    <row r="99" spans="1:60">
      <c r="A99" s="511">
        <v>90</v>
      </c>
      <c r="B99" s="345">
        <v>56532.702610988199</v>
      </c>
      <c r="C99" s="345">
        <f t="shared" si="2"/>
        <v>58638.98106724528</v>
      </c>
      <c r="D99" s="380">
        <v>60745.259523502362</v>
      </c>
      <c r="E99" s="380">
        <f t="shared" si="3"/>
        <v>63262.442862457487</v>
      </c>
      <c r="F99" s="380">
        <v>65779.626201412611</v>
      </c>
      <c r="G99" s="345">
        <v>66940.97020561056</v>
      </c>
      <c r="H99" s="380">
        <v>68728.409760263065</v>
      </c>
      <c r="I99" s="398">
        <v>70042.953620987711</v>
      </c>
      <c r="J99" s="345">
        <v>70227.530329461442</v>
      </c>
      <c r="K99" s="345">
        <v>71158.244684301884</v>
      </c>
      <c r="L99" s="345">
        <v>74443.902706366571</v>
      </c>
      <c r="M99" s="345">
        <v>77556.176591463925</v>
      </c>
      <c r="N99" s="345">
        <v>75419.818953301743</v>
      </c>
      <c r="O99" s="414">
        <v>75247.454959999988</v>
      </c>
      <c r="P99" s="414">
        <v>77927.458532472709</v>
      </c>
      <c r="Q99" s="414">
        <v>79757.094821270584</v>
      </c>
      <c r="R99" s="414">
        <v>83044.676386297579</v>
      </c>
      <c r="S99" s="415">
        <v>82260.229599283746</v>
      </c>
      <c r="T99" s="414">
        <v>81061.576038204803</v>
      </c>
      <c r="U99" s="414">
        <v>82288.367520482469</v>
      </c>
      <c r="V99" s="414">
        <v>81376.725036068645</v>
      </c>
      <c r="W99" s="414">
        <v>83554.064773049191</v>
      </c>
      <c r="X99" s="414">
        <v>87747.576140251724</v>
      </c>
      <c r="Y99" s="414">
        <v>89705.18630887632</v>
      </c>
      <c r="Z99" s="414">
        <v>92195.000851154589</v>
      </c>
      <c r="AA99" s="414">
        <v>93582.648854116153</v>
      </c>
      <c r="AB99" s="414">
        <v>95568.468730830122</v>
      </c>
      <c r="AC99" s="415">
        <v>97599.186537788424</v>
      </c>
      <c r="AD99" s="414">
        <v>97966.687030924804</v>
      </c>
      <c r="AE99" s="414">
        <v>97845.389271952634</v>
      </c>
      <c r="AF99" s="414">
        <v>99466.878998381871</v>
      </c>
      <c r="AG99" s="414">
        <v>100699.45909100655</v>
      </c>
      <c r="AH99" s="414">
        <v>104465.02948190346</v>
      </c>
      <c r="AI99" s="414">
        <v>106178.69469390958</v>
      </c>
      <c r="AJ99" s="414">
        <v>109336.64904790401</v>
      </c>
      <c r="AK99" s="414">
        <v>112037.43454231288</v>
      </c>
      <c r="AL99" s="414">
        <v>116342.27860187602</v>
      </c>
      <c r="AM99" s="415">
        <v>119475.04182039117</v>
      </c>
      <c r="AN99" s="414">
        <v>122530.90971094155</v>
      </c>
      <c r="AO99" s="414">
        <v>124080.14647033713</v>
      </c>
      <c r="AP99" s="414">
        <v>124570.72895232032</v>
      </c>
      <c r="AQ99" s="414">
        <v>126901.74875380665</v>
      </c>
      <c r="AR99" s="414">
        <v>129018.76427653879</v>
      </c>
      <c r="AS99" s="414">
        <v>130674.09787015297</v>
      </c>
      <c r="AT99" s="414">
        <v>133082.39351159032</v>
      </c>
      <c r="AU99" s="414">
        <v>132102.23298377186</v>
      </c>
      <c r="AV99" s="414">
        <v>130790.14780338954</v>
      </c>
      <c r="AW99" s="415">
        <v>128730.82365982063</v>
      </c>
      <c r="AX99" s="414">
        <v>130748.08977045523</v>
      </c>
      <c r="AY99" s="414">
        <v>133686.09702317562</v>
      </c>
      <c r="AZ99" s="414">
        <v>135452.05840931999</v>
      </c>
      <c r="BA99" s="414">
        <v>137396.03267504906</v>
      </c>
      <c r="BB99" s="414">
        <v>140178.06546904737</v>
      </c>
      <c r="BC99" s="414">
        <v>144108.38133966428</v>
      </c>
      <c r="BD99" s="414">
        <v>146803.27218906124</v>
      </c>
      <c r="BE99" s="414"/>
      <c r="BF99" s="414"/>
      <c r="BG99" s="414"/>
      <c r="BH99" s="416"/>
    </row>
    <row r="100" spans="1:60">
      <c r="A100" s="511">
        <v>91</v>
      </c>
      <c r="B100" s="345">
        <v>59164.502912979355</v>
      </c>
      <c r="C100" s="345">
        <f t="shared" si="2"/>
        <v>61329.597133907111</v>
      </c>
      <c r="D100" s="380">
        <v>63494.69135483486</v>
      </c>
      <c r="E100" s="380">
        <f t="shared" si="3"/>
        <v>66127.852683512203</v>
      </c>
      <c r="F100" s="380">
        <v>68761.014012189553</v>
      </c>
      <c r="G100" s="345">
        <v>69745.229270292693</v>
      </c>
      <c r="H100" s="380">
        <v>71932.996585976449</v>
      </c>
      <c r="I100" s="398">
        <v>73220.113631906177</v>
      </c>
      <c r="J100" s="345">
        <v>73377.199478256691</v>
      </c>
      <c r="K100" s="345">
        <v>74323.080291575272</v>
      </c>
      <c r="L100" s="345">
        <v>77714.511553463512</v>
      </c>
      <c r="M100" s="345">
        <v>81047.835510337958</v>
      </c>
      <c r="N100" s="345">
        <v>78764.762984255576</v>
      </c>
      <c r="O100" s="414">
        <v>78516.720031017539</v>
      </c>
      <c r="P100" s="414">
        <v>81299.921539925461</v>
      </c>
      <c r="Q100" s="414">
        <v>83371.055633882352</v>
      </c>
      <c r="R100" s="414">
        <v>86871.111056682406</v>
      </c>
      <c r="S100" s="415">
        <v>85820.836617705296</v>
      </c>
      <c r="T100" s="414">
        <v>84677.418956714464</v>
      </c>
      <c r="U100" s="414">
        <v>85743.597520118346</v>
      </c>
      <c r="V100" s="414">
        <v>84782.243983197943</v>
      </c>
      <c r="W100" s="414">
        <v>87120.673845743251</v>
      </c>
      <c r="X100" s="414">
        <v>91672.394838309381</v>
      </c>
      <c r="Y100" s="414">
        <v>93711.901031051864</v>
      </c>
      <c r="Z100" s="414">
        <v>96195.736254874791</v>
      </c>
      <c r="AA100" s="414">
        <v>97730.937544643995</v>
      </c>
      <c r="AB100" s="414">
        <v>100009.66498979482</v>
      </c>
      <c r="AC100" s="415">
        <v>101947.14692786917</v>
      </c>
      <c r="AD100" s="414">
        <v>102479.16168659598</v>
      </c>
      <c r="AE100" s="414">
        <v>102254.93170433257</v>
      </c>
      <c r="AF100" s="414">
        <v>103926.44390770592</v>
      </c>
      <c r="AG100" s="414">
        <v>105441.47498314473</v>
      </c>
      <c r="AH100" s="414">
        <v>109127.91267959551</v>
      </c>
      <c r="AI100" s="414">
        <v>111329.28931491128</v>
      </c>
      <c r="AJ100" s="414">
        <v>114781.51019360159</v>
      </c>
      <c r="AK100" s="414">
        <v>117872.24337090823</v>
      </c>
      <c r="AL100" s="414">
        <v>122074.46569420266</v>
      </c>
      <c r="AM100" s="415">
        <v>125841.57887464689</v>
      </c>
      <c r="AN100" s="414">
        <v>129004.01788777209</v>
      </c>
      <c r="AO100" s="414">
        <v>130351.20818610735</v>
      </c>
      <c r="AP100" s="414">
        <v>130904.85722426919</v>
      </c>
      <c r="AQ100" s="414">
        <v>133671.32052616397</v>
      </c>
      <c r="AR100" s="414">
        <v>135418.04233736542</v>
      </c>
      <c r="AS100" s="414">
        <v>137761.2335167999</v>
      </c>
      <c r="AT100" s="414">
        <v>140355.6324415995</v>
      </c>
      <c r="AU100" s="414">
        <v>139262.37979476375</v>
      </c>
      <c r="AV100" s="414">
        <v>137586.10182076521</v>
      </c>
      <c r="AW100" s="415">
        <v>135207.21324639366</v>
      </c>
      <c r="AX100" s="414">
        <v>137993.47996718404</v>
      </c>
      <c r="AY100" s="414">
        <v>140977.96333608744</v>
      </c>
      <c r="AZ100" s="414">
        <v>143046.51845917999</v>
      </c>
      <c r="BA100" s="414">
        <v>145127.32243354927</v>
      </c>
      <c r="BB100" s="414">
        <v>148148.5838917887</v>
      </c>
      <c r="BC100" s="414">
        <v>152393.62375313093</v>
      </c>
      <c r="BD100" s="414">
        <v>155127.98845899172</v>
      </c>
      <c r="BE100" s="414"/>
      <c r="BF100" s="414"/>
      <c r="BG100" s="414"/>
      <c r="BH100" s="416"/>
    </row>
    <row r="101" spans="1:60">
      <c r="A101" s="511">
        <v>92</v>
      </c>
      <c r="B101" s="345">
        <v>62041.121847713868</v>
      </c>
      <c r="C101" s="345">
        <f t="shared" si="2"/>
        <v>64367.335695462985</v>
      </c>
      <c r="D101" s="380">
        <v>66693.549543212095</v>
      </c>
      <c r="E101" s="380">
        <f t="shared" si="3"/>
        <v>69643.438002809038</v>
      </c>
      <c r="F101" s="380">
        <v>72593.326462405996</v>
      </c>
      <c r="G101" s="345">
        <v>73333.211392353216</v>
      </c>
      <c r="H101" s="380">
        <v>75712.765662458885</v>
      </c>
      <c r="I101" s="398">
        <v>76704.921179093159</v>
      </c>
      <c r="J101" s="345">
        <v>76946.470419218575</v>
      </c>
      <c r="K101" s="345">
        <v>77765.976535270456</v>
      </c>
      <c r="L101" s="345">
        <v>81430.892273053672</v>
      </c>
      <c r="M101" s="345">
        <v>85012.706098480441</v>
      </c>
      <c r="N101" s="345">
        <v>82908.941429685117</v>
      </c>
      <c r="O101" s="414">
        <v>82286.858254245599</v>
      </c>
      <c r="P101" s="414">
        <v>85401.366725845073</v>
      </c>
      <c r="Q101" s="414">
        <v>87412.026225505877</v>
      </c>
      <c r="R101" s="414">
        <v>91262.740661402524</v>
      </c>
      <c r="S101" s="415">
        <v>89996.89425904119</v>
      </c>
      <c r="T101" s="414">
        <v>88838.945486401659</v>
      </c>
      <c r="U101" s="414">
        <v>89926.642002184803</v>
      </c>
      <c r="V101" s="414">
        <v>88484.204342855897</v>
      </c>
      <c r="W101" s="414">
        <v>91439.224066884271</v>
      </c>
      <c r="X101" s="414">
        <v>96150.405252583514</v>
      </c>
      <c r="Y101" s="414">
        <v>98527.989033076155</v>
      </c>
      <c r="Z101" s="414">
        <v>100869.47321460383</v>
      </c>
      <c r="AA101" s="414">
        <v>102581.36848434679</v>
      </c>
      <c r="AB101" s="414">
        <v>105097.27824041944</v>
      </c>
      <c r="AC101" s="415">
        <v>107089.55407882022</v>
      </c>
      <c r="AD101" s="414">
        <v>107674.25591597537</v>
      </c>
      <c r="AE101" s="414">
        <v>107454.86381798815</v>
      </c>
      <c r="AF101" s="414">
        <v>109320.15252720278</v>
      </c>
      <c r="AG101" s="414">
        <v>111063.35066902918</v>
      </c>
      <c r="AH101" s="414">
        <v>114990.37578706724</v>
      </c>
      <c r="AI101" s="414">
        <v>117511.26642211786</v>
      </c>
      <c r="AJ101" s="414">
        <v>120593.07554263261</v>
      </c>
      <c r="AK101" s="414">
        <v>124254.87170200626</v>
      </c>
      <c r="AL101" s="414">
        <v>128886.58664949442</v>
      </c>
      <c r="AM101" s="415">
        <v>132817.05057536106</v>
      </c>
      <c r="AN101" s="414">
        <v>136521.64051557129</v>
      </c>
      <c r="AO101" s="414">
        <v>137956.32898465407</v>
      </c>
      <c r="AP101" s="414">
        <v>138497.2477848673</v>
      </c>
      <c r="AQ101" s="414">
        <v>141125.15185042159</v>
      </c>
      <c r="AR101" s="414">
        <v>143187.46611216175</v>
      </c>
      <c r="AS101" s="414">
        <v>145857.16404441465</v>
      </c>
      <c r="AT101" s="414">
        <v>148922.60898940821</v>
      </c>
      <c r="AU101" s="414">
        <v>147500.95654372426</v>
      </c>
      <c r="AV101" s="414">
        <v>146027.76595733117</v>
      </c>
      <c r="AW101" s="415">
        <v>142924.11113830956</v>
      </c>
      <c r="AX101" s="414">
        <v>146529.68239606376</v>
      </c>
      <c r="AY101" s="414">
        <v>149561.14467407225</v>
      </c>
      <c r="AZ101" s="414">
        <v>152095.02491811998</v>
      </c>
      <c r="BA101" s="414">
        <v>154457.44030732234</v>
      </c>
      <c r="BB101" s="414">
        <v>157497.4867078083</v>
      </c>
      <c r="BC101" s="414">
        <v>162118.06163604985</v>
      </c>
      <c r="BD101" s="414">
        <v>164919.63858399776</v>
      </c>
      <c r="BE101" s="414"/>
      <c r="BF101" s="414"/>
      <c r="BG101" s="414"/>
      <c r="BH101" s="416"/>
    </row>
    <row r="102" spans="1:60">
      <c r="A102" s="511">
        <v>93</v>
      </c>
      <c r="B102" s="345">
        <v>65788.207032202554</v>
      </c>
      <c r="C102" s="345">
        <f t="shared" si="2"/>
        <v>68369.044272536805</v>
      </c>
      <c r="D102" s="380">
        <v>70949.881512871056</v>
      </c>
      <c r="E102" s="380">
        <f t="shared" si="3"/>
        <v>74119.525677943835</v>
      </c>
      <c r="F102" s="380">
        <v>77289.169843016614</v>
      </c>
      <c r="G102" s="345">
        <v>77864.110317822153</v>
      </c>
      <c r="H102" s="380">
        <v>80243.793188925425</v>
      </c>
      <c r="I102" s="398">
        <v>81112.671335085673</v>
      </c>
      <c r="J102" s="345">
        <v>81370.879189785919</v>
      </c>
      <c r="K102" s="345">
        <v>82265.503197368409</v>
      </c>
      <c r="L102" s="345">
        <v>86237.475941676137</v>
      </c>
      <c r="M102" s="345">
        <v>90098.582971103548</v>
      </c>
      <c r="N102" s="345">
        <v>87767.779219275457</v>
      </c>
      <c r="O102" s="414">
        <v>86740.358297543848</v>
      </c>
      <c r="P102" s="414">
        <v>90275.974828320454</v>
      </c>
      <c r="Q102" s="414">
        <v>92563.91656740391</v>
      </c>
      <c r="R102" s="414">
        <v>96693.809225819699</v>
      </c>
      <c r="S102" s="415">
        <v>95199.703671287862</v>
      </c>
      <c r="T102" s="414">
        <v>93887.896878710875</v>
      </c>
      <c r="U102" s="414">
        <v>95008.751433136087</v>
      </c>
      <c r="V102" s="414">
        <v>93082.603534000533</v>
      </c>
      <c r="W102" s="414">
        <v>96230.293197019142</v>
      </c>
      <c r="X102" s="414">
        <v>101454.92344839849</v>
      </c>
      <c r="Y102" s="414">
        <v>104117.52513020395</v>
      </c>
      <c r="Z102" s="414">
        <v>106576.52640955872</v>
      </c>
      <c r="AA102" s="414">
        <v>108402.28914201842</v>
      </c>
      <c r="AB102" s="414">
        <v>111018.22423932856</v>
      </c>
      <c r="AC102" s="415">
        <v>113387.18028440149</v>
      </c>
      <c r="AD102" s="414">
        <v>113839.38848694014</v>
      </c>
      <c r="AE102" s="414">
        <v>113703.44890789762</v>
      </c>
      <c r="AF102" s="414">
        <v>116102.40749346644</v>
      </c>
      <c r="AG102" s="414">
        <v>117761.15977310899</v>
      </c>
      <c r="AH102" s="414">
        <v>121776.70890569994</v>
      </c>
      <c r="AI102" s="414">
        <v>124593.53145755839</v>
      </c>
      <c r="AJ102" s="414">
        <v>128097.35987245166</v>
      </c>
      <c r="AK102" s="414">
        <v>132701.30757715882</v>
      </c>
      <c r="AL102" s="414">
        <v>137517.0705862559</v>
      </c>
      <c r="AM102" s="415">
        <v>141342.13562577943</v>
      </c>
      <c r="AN102" s="414">
        <v>145922.27057428911</v>
      </c>
      <c r="AO102" s="414">
        <v>146809.75796603062</v>
      </c>
      <c r="AP102" s="414">
        <v>147644.85605898799</v>
      </c>
      <c r="AQ102" s="414">
        <v>149954.26373650247</v>
      </c>
      <c r="AR102" s="414">
        <v>152287.55013366634</v>
      </c>
      <c r="AS102" s="414">
        <v>155506.56197428014</v>
      </c>
      <c r="AT102" s="414">
        <v>159251.40288813587</v>
      </c>
      <c r="AU102" s="414">
        <v>157807.02719391906</v>
      </c>
      <c r="AV102" s="414">
        <v>155774.15854810408</v>
      </c>
      <c r="AW102" s="415">
        <v>152229.09371923516</v>
      </c>
      <c r="AX102" s="414">
        <v>156258.64608324907</v>
      </c>
      <c r="AY102" s="414">
        <v>159937.94452153333</v>
      </c>
      <c r="AZ102" s="414">
        <v>162976.02822137999</v>
      </c>
      <c r="BA102" s="414">
        <v>165541.70723419706</v>
      </c>
      <c r="BB102" s="414">
        <v>168570.4368764112</v>
      </c>
      <c r="BC102" s="414">
        <v>173983.68951688631</v>
      </c>
      <c r="BD102" s="414">
        <v>176961.29852744329</v>
      </c>
      <c r="BE102" s="414"/>
      <c r="BF102" s="414"/>
      <c r="BG102" s="414"/>
      <c r="BH102" s="416"/>
    </row>
    <row r="103" spans="1:60">
      <c r="A103" s="511">
        <v>94</v>
      </c>
      <c r="B103" s="345">
        <v>70827.39055617011</v>
      </c>
      <c r="C103" s="345">
        <f t="shared" si="2"/>
        <v>73707.464582749701</v>
      </c>
      <c r="D103" s="380">
        <v>76587.538609329276</v>
      </c>
      <c r="E103" s="380">
        <f t="shared" si="3"/>
        <v>80140.352128656436</v>
      </c>
      <c r="F103" s="380">
        <v>83693.16564798358</v>
      </c>
      <c r="G103" s="345">
        <v>84299.211359265188</v>
      </c>
      <c r="H103" s="380">
        <v>86482.759847777648</v>
      </c>
      <c r="I103" s="398">
        <v>86941.19374948187</v>
      </c>
      <c r="J103" s="345">
        <v>86963.79928031101</v>
      </c>
      <c r="K103" s="345">
        <v>88205.889520924684</v>
      </c>
      <c r="L103" s="345">
        <v>92618.797203345282</v>
      </c>
      <c r="M103" s="345">
        <v>97228.91802648842</v>
      </c>
      <c r="N103" s="345">
        <v>94292.745894069099</v>
      </c>
      <c r="O103" s="414">
        <v>93049.806920350864</v>
      </c>
      <c r="P103" s="414">
        <v>96914.130726177784</v>
      </c>
      <c r="Q103" s="414">
        <v>99510.636630839203</v>
      </c>
      <c r="R103" s="414">
        <v>103606.0783078052</v>
      </c>
      <c r="S103" s="415">
        <v>102191.82318722698</v>
      </c>
      <c r="T103" s="414">
        <v>100265.22958711893</v>
      </c>
      <c r="U103" s="414">
        <v>101395.38647619481</v>
      </c>
      <c r="V103" s="414">
        <v>98719.733434645619</v>
      </c>
      <c r="W103" s="414">
        <v>102500.25564328385</v>
      </c>
      <c r="X103" s="414">
        <v>108248.46756810052</v>
      </c>
      <c r="Y103" s="414">
        <v>111046.85929371323</v>
      </c>
      <c r="Z103" s="414">
        <v>113712.41367727084</v>
      </c>
      <c r="AA103" s="414">
        <v>115599.24719606162</v>
      </c>
      <c r="AB103" s="414">
        <v>118555.21271738746</v>
      </c>
      <c r="AC103" s="415">
        <v>121038.16991320651</v>
      </c>
      <c r="AD103" s="414">
        <v>121777.53558224703</v>
      </c>
      <c r="AE103" s="414">
        <v>121865.60901563233</v>
      </c>
      <c r="AF103" s="414">
        <v>124763.08525486963</v>
      </c>
      <c r="AG103" s="414">
        <v>126698.16262194759</v>
      </c>
      <c r="AH103" s="414">
        <v>131070.22852931575</v>
      </c>
      <c r="AI103" s="414">
        <v>134149.21911688385</v>
      </c>
      <c r="AJ103" s="414">
        <v>138119.0608217791</v>
      </c>
      <c r="AK103" s="414">
        <v>143287.42627372083</v>
      </c>
      <c r="AL103" s="414">
        <v>148422.75499159435</v>
      </c>
      <c r="AM103" s="415">
        <v>152656.81958927141</v>
      </c>
      <c r="AN103" s="414">
        <v>158248.98180530671</v>
      </c>
      <c r="AO103" s="414">
        <v>158367.85467687185</v>
      </c>
      <c r="AP103" s="414">
        <v>159521.6918658978</v>
      </c>
      <c r="AQ103" s="414">
        <v>162084.31942928018</v>
      </c>
      <c r="AR103" s="414">
        <v>164574.11136316383</v>
      </c>
      <c r="AS103" s="414">
        <v>168308.9233724176</v>
      </c>
      <c r="AT103" s="414">
        <v>172749.97810955273</v>
      </c>
      <c r="AU103" s="414">
        <v>171111.68858988766</v>
      </c>
      <c r="AV103" s="414">
        <v>168711.3344275229</v>
      </c>
      <c r="AW103" s="415">
        <v>164517.1476872541</v>
      </c>
      <c r="AX103" s="414">
        <v>168917.6035771039</v>
      </c>
      <c r="AY103" s="414">
        <v>173307.11860978842</v>
      </c>
      <c r="AZ103" s="414">
        <v>177000.82592965997</v>
      </c>
      <c r="BA103" s="414">
        <v>179839.92279768354</v>
      </c>
      <c r="BB103" s="414">
        <v>183290.98475447102</v>
      </c>
      <c r="BC103" s="414">
        <v>189152.31900886013</v>
      </c>
      <c r="BD103" s="414">
        <v>192395.57640480896</v>
      </c>
      <c r="BE103" s="414"/>
      <c r="BF103" s="414"/>
      <c r="BG103" s="414"/>
      <c r="BH103" s="416"/>
    </row>
    <row r="104" spans="1:60">
      <c r="A104" s="511">
        <v>95</v>
      </c>
      <c r="B104" s="345">
        <v>77940.731940880039</v>
      </c>
      <c r="C104" s="345">
        <f t="shared" si="2"/>
        <v>81266.012616142703</v>
      </c>
      <c r="D104" s="380">
        <v>84591.293291405367</v>
      </c>
      <c r="E104" s="380">
        <f t="shared" si="3"/>
        <v>88377.94323046002</v>
      </c>
      <c r="F104" s="380">
        <v>92164.593169514672</v>
      </c>
      <c r="G104" s="345">
        <v>92767.09408078347</v>
      </c>
      <c r="H104" s="380">
        <v>94863.986930412633</v>
      </c>
      <c r="I104" s="398">
        <v>94710.692438153957</v>
      </c>
      <c r="J104" s="345">
        <v>94787.513708937302</v>
      </c>
      <c r="K104" s="345">
        <v>96375.816583790176</v>
      </c>
      <c r="L104" s="345">
        <v>100909.18496243101</v>
      </c>
      <c r="M104" s="345">
        <v>106872.32864585237</v>
      </c>
      <c r="N104" s="345">
        <v>103236.55957986854</v>
      </c>
      <c r="O104" s="414">
        <v>101417.10647859648</v>
      </c>
      <c r="P104" s="414">
        <v>105728.18797491348</v>
      </c>
      <c r="Q104" s="414">
        <v>108689.61106748234</v>
      </c>
      <c r="R104" s="414">
        <v>113061.72459429946</v>
      </c>
      <c r="S104" s="415">
        <v>111513.64847575895</v>
      </c>
      <c r="T104" s="414">
        <v>109084.35865665469</v>
      </c>
      <c r="U104" s="414">
        <v>110373.44401898043</v>
      </c>
      <c r="V104" s="414">
        <v>107148.15567566059</v>
      </c>
      <c r="W104" s="414">
        <v>110782.96690382047</v>
      </c>
      <c r="X104" s="414">
        <v>117668.03244343889</v>
      </c>
      <c r="Y104" s="414">
        <v>120131.7045419372</v>
      </c>
      <c r="Z104" s="414">
        <v>122573.25570238405</v>
      </c>
      <c r="AA104" s="414">
        <v>125877.15701588112</v>
      </c>
      <c r="AB104" s="414">
        <v>129304.81576243091</v>
      </c>
      <c r="AC104" s="415">
        <v>131872.55444498124</v>
      </c>
      <c r="AD104" s="414">
        <v>132106.64755283191</v>
      </c>
      <c r="AE104" s="414">
        <v>133404.25837583409</v>
      </c>
      <c r="AF104" s="414">
        <v>136033.62202570678</v>
      </c>
      <c r="AG104" s="414">
        <v>138523.54415699822</v>
      </c>
      <c r="AH104" s="414">
        <v>143751.27152718845</v>
      </c>
      <c r="AI104" s="414">
        <v>147482.95716978059</v>
      </c>
      <c r="AJ104" s="414">
        <v>152753.18890248606</v>
      </c>
      <c r="AK104" s="414">
        <v>158571.74214410112</v>
      </c>
      <c r="AL104" s="414">
        <v>163744.03582969448</v>
      </c>
      <c r="AM104" s="415">
        <v>168576.11106097102</v>
      </c>
      <c r="AN104" s="414">
        <v>174686.03748958439</v>
      </c>
      <c r="AO104" s="414">
        <v>174961.35669277672</v>
      </c>
      <c r="AP104" s="414">
        <v>175387.39868226863</v>
      </c>
      <c r="AQ104" s="414">
        <v>178428.11576182325</v>
      </c>
      <c r="AR104" s="414">
        <v>181429.14115480223</v>
      </c>
      <c r="AS104" s="414">
        <v>186116.90195558532</v>
      </c>
      <c r="AT104" s="414">
        <v>191221.12450111075</v>
      </c>
      <c r="AU104" s="414">
        <v>189238.48967489167</v>
      </c>
      <c r="AV104" s="414">
        <v>185869.34237522469</v>
      </c>
      <c r="AW104" s="415">
        <v>181189.11119472058</v>
      </c>
      <c r="AX104" s="414">
        <v>186204.56703645404</v>
      </c>
      <c r="AY104" s="414">
        <v>191420.52088893647</v>
      </c>
      <c r="AZ104" s="414">
        <v>195871.33842131999</v>
      </c>
      <c r="BA104" s="414">
        <v>198920.50262173143</v>
      </c>
      <c r="BB104" s="414">
        <v>203417.31724610741</v>
      </c>
      <c r="BC104" s="414">
        <v>209344.7968815981</v>
      </c>
      <c r="BD104" s="414">
        <v>212729.94678861968</v>
      </c>
      <c r="BE104" s="414"/>
      <c r="BF104" s="414"/>
      <c r="BG104" s="414"/>
      <c r="BH104" s="416"/>
    </row>
    <row r="105" spans="1:60">
      <c r="A105" s="511">
        <v>96</v>
      </c>
      <c r="B105" s="349">
        <v>89249.992670108171</v>
      </c>
      <c r="C105" s="349">
        <f t="shared" si="2"/>
        <v>93057.295517757302</v>
      </c>
      <c r="D105" s="380">
        <v>96864.598365406433</v>
      </c>
      <c r="E105" s="380">
        <f t="shared" si="3"/>
        <v>100830.34753574489</v>
      </c>
      <c r="F105" s="380">
        <v>104796.09670608336</v>
      </c>
      <c r="G105" s="345">
        <v>105723.01587307031</v>
      </c>
      <c r="H105" s="380">
        <v>107782.11074615465</v>
      </c>
      <c r="I105" s="398">
        <v>107089.31057928523</v>
      </c>
      <c r="J105" s="384">
        <v>106918.78577613515</v>
      </c>
      <c r="K105" s="349">
        <v>109616.55852540203</v>
      </c>
      <c r="L105" s="345">
        <v>114156.36212978368</v>
      </c>
      <c r="M105" s="345">
        <v>122185.09072033546</v>
      </c>
      <c r="N105" s="345">
        <v>116155.40157046774</v>
      </c>
      <c r="O105" s="414">
        <v>114183.54775354385</v>
      </c>
      <c r="P105" s="414">
        <v>118982.40940158369</v>
      </c>
      <c r="Q105" s="414">
        <v>122551.80657637646</v>
      </c>
      <c r="R105" s="414">
        <v>127422.22347186426</v>
      </c>
      <c r="S105" s="415">
        <v>125873.16227770691</v>
      </c>
      <c r="T105" s="414">
        <v>121990.60285435343</v>
      </c>
      <c r="U105" s="414">
        <v>122731.17988502503</v>
      </c>
      <c r="V105" s="414">
        <v>119292.7674641349</v>
      </c>
      <c r="W105" s="414">
        <v>123193.40344148138</v>
      </c>
      <c r="X105" s="414">
        <v>131242.00151170738</v>
      </c>
      <c r="Y105" s="414">
        <v>133692.40516018638</v>
      </c>
      <c r="Z105" s="414">
        <v>136439.1585301845</v>
      </c>
      <c r="AA105" s="414">
        <v>141281.91584476252</v>
      </c>
      <c r="AB105" s="414">
        <v>145153.71429288803</v>
      </c>
      <c r="AC105" s="415">
        <v>147955.89545798843</v>
      </c>
      <c r="AD105" s="414">
        <v>148326.04789759906</v>
      </c>
      <c r="AE105" s="414">
        <v>149097.65349484666</v>
      </c>
      <c r="AF105" s="414">
        <v>153758.70331113756</v>
      </c>
      <c r="AG105" s="414">
        <v>156613.39560932101</v>
      </c>
      <c r="AH105" s="414">
        <v>162325.41206571276</v>
      </c>
      <c r="AI105" s="414">
        <v>167155.03812794562</v>
      </c>
      <c r="AJ105" s="414">
        <v>172691.37609301152</v>
      </c>
      <c r="AK105" s="414">
        <v>180147.6360127535</v>
      </c>
      <c r="AL105" s="414">
        <v>187306.36536964495</v>
      </c>
      <c r="AM105" s="415">
        <v>192097.50189620527</v>
      </c>
      <c r="AN105" s="414">
        <v>198982.16397390893</v>
      </c>
      <c r="AO105" s="414">
        <v>198809.94714515103</v>
      </c>
      <c r="AP105" s="414">
        <v>199099.63465540827</v>
      </c>
      <c r="AQ105" s="414">
        <v>201060.06805550528</v>
      </c>
      <c r="AR105" s="414">
        <v>206293.1398892893</v>
      </c>
      <c r="AS105" s="414">
        <v>211986.28956853997</v>
      </c>
      <c r="AT105" s="414">
        <v>218495.14969324323</v>
      </c>
      <c r="AU105" s="414">
        <v>215644.9275512872</v>
      </c>
      <c r="AV105" s="414">
        <v>210943.33439264316</v>
      </c>
      <c r="AW105" s="415">
        <v>204699.08416267607</v>
      </c>
      <c r="AX105" s="414">
        <v>211088.7506575071</v>
      </c>
      <c r="AY105" s="414">
        <v>217859.74451855474</v>
      </c>
      <c r="AZ105" s="414">
        <v>223648.71510375998</v>
      </c>
      <c r="BA105" s="414">
        <v>226261.33232122101</v>
      </c>
      <c r="BB105" s="414">
        <v>232801.86936999508</v>
      </c>
      <c r="BC105" s="414">
        <v>238910.71537302237</v>
      </c>
      <c r="BD105" s="414">
        <v>242605.25496584171</v>
      </c>
      <c r="BE105" s="414"/>
      <c r="BF105" s="414"/>
      <c r="BG105" s="414"/>
      <c r="BH105" s="416"/>
    </row>
    <row r="106" spans="1:60">
      <c r="A106" s="511">
        <v>97</v>
      </c>
      <c r="B106" s="349">
        <v>108665.47035017208</v>
      </c>
      <c r="C106" s="349">
        <f t="shared" si="2"/>
        <v>113204.28334237984</v>
      </c>
      <c r="D106" s="380">
        <v>117743.09633458759</v>
      </c>
      <c r="E106" s="380">
        <f t="shared" si="3"/>
        <v>122445.07345164102</v>
      </c>
      <c r="F106" s="380">
        <v>127147.05056869444</v>
      </c>
      <c r="G106" s="345">
        <v>128885.70592043377</v>
      </c>
      <c r="H106" s="380">
        <v>130760.05474371485</v>
      </c>
      <c r="I106" s="398">
        <v>127640.16600202193</v>
      </c>
      <c r="J106" s="384">
        <v>126703.80698905633</v>
      </c>
      <c r="K106" s="349">
        <v>130466.05060910084</v>
      </c>
      <c r="L106" s="345">
        <v>135669.70032402134</v>
      </c>
      <c r="M106" s="345">
        <v>145928.3713686789</v>
      </c>
      <c r="N106" s="345">
        <v>137540.2080995873</v>
      </c>
      <c r="O106" s="414">
        <v>135554.13558119297</v>
      </c>
      <c r="P106" s="414">
        <v>139960.89653746338</v>
      </c>
      <c r="Q106" s="414">
        <v>145686.71037584313</v>
      </c>
      <c r="R106" s="414">
        <v>150829.08954554261</v>
      </c>
      <c r="S106" s="415">
        <v>149506.46619761793</v>
      </c>
      <c r="T106" s="414">
        <v>142927.76646099819</v>
      </c>
      <c r="U106" s="414">
        <v>143626.2551816568</v>
      </c>
      <c r="V106" s="414">
        <v>140086.35390454551</v>
      </c>
      <c r="W106" s="414">
        <v>142409.92964907308</v>
      </c>
      <c r="X106" s="414">
        <v>153293.14166207588</v>
      </c>
      <c r="Y106" s="414">
        <v>155492.65256206554</v>
      </c>
      <c r="Z106" s="414">
        <v>158820.08412201054</v>
      </c>
      <c r="AA106" s="414">
        <v>166760.80182919136</v>
      </c>
      <c r="AB106" s="414">
        <v>171898.24380325153</v>
      </c>
      <c r="AC106" s="415">
        <v>174983.90890604409</v>
      </c>
      <c r="AD106" s="414">
        <v>174606.90148536547</v>
      </c>
      <c r="AE106" s="414">
        <v>176624.36079383476</v>
      </c>
      <c r="AF106" s="414">
        <v>181992.47902872931</v>
      </c>
      <c r="AG106" s="414">
        <v>185373.60665771292</v>
      </c>
      <c r="AH106" s="414">
        <v>191976.31870663827</v>
      </c>
      <c r="AI106" s="414">
        <v>199143.68972535359</v>
      </c>
      <c r="AJ106" s="414">
        <v>206366.27179490475</v>
      </c>
      <c r="AK106" s="414">
        <v>215211.11918402102</v>
      </c>
      <c r="AL106" s="414">
        <v>225457.53794049728</v>
      </c>
      <c r="AM106" s="415">
        <v>231290.48197407127</v>
      </c>
      <c r="AN106" s="414">
        <v>239222.62346357148</v>
      </c>
      <c r="AO106" s="414">
        <v>237223.53881633168</v>
      </c>
      <c r="AP106" s="414">
        <v>237995.27056172144</v>
      </c>
      <c r="AQ106" s="414">
        <v>239878.95085560303</v>
      </c>
      <c r="AR106" s="414">
        <v>247143.48813566455</v>
      </c>
      <c r="AS106" s="414">
        <v>253594.92304298189</v>
      </c>
      <c r="AT106" s="414">
        <v>262482.22869842686</v>
      </c>
      <c r="AU106" s="414">
        <v>259222.91670201128</v>
      </c>
      <c r="AV106" s="414">
        <v>252228.16306614311</v>
      </c>
      <c r="AW106" s="415">
        <v>243158.35250086719</v>
      </c>
      <c r="AX106" s="414">
        <v>252535.47407232432</v>
      </c>
      <c r="AY106" s="414">
        <v>261300.5301303833</v>
      </c>
      <c r="AZ106" s="414">
        <v>268897.88687977998</v>
      </c>
      <c r="BA106" s="414">
        <v>273299.68095445621</v>
      </c>
      <c r="BB106" s="414">
        <v>280334.79371838452</v>
      </c>
      <c r="BC106" s="414">
        <v>288145.28299329942</v>
      </c>
      <c r="BD106" s="414">
        <v>291430.14796768315</v>
      </c>
      <c r="BE106" s="414"/>
      <c r="BF106" s="414"/>
      <c r="BG106" s="414"/>
      <c r="BH106" s="416"/>
    </row>
    <row r="107" spans="1:60">
      <c r="A107" s="511">
        <v>98</v>
      </c>
      <c r="B107" s="349">
        <v>147428.42053453787</v>
      </c>
      <c r="C107" s="349">
        <f t="shared" si="2"/>
        <v>153517.13009280799</v>
      </c>
      <c r="D107" s="380">
        <v>159605.83965107807</v>
      </c>
      <c r="E107" s="380">
        <f t="shared" si="3"/>
        <v>165951.16063694254</v>
      </c>
      <c r="F107" s="380">
        <v>172296.48162280698</v>
      </c>
      <c r="G107" s="345">
        <v>173435.46346328774</v>
      </c>
      <c r="H107" s="380">
        <v>177784.13834740638</v>
      </c>
      <c r="I107" s="398">
        <v>168719.50248122122</v>
      </c>
      <c r="J107" s="384">
        <v>166459.74894307379</v>
      </c>
      <c r="K107" s="349">
        <v>171674.63692680918</v>
      </c>
      <c r="L107" s="345">
        <v>178928.95334162359</v>
      </c>
      <c r="M107" s="345">
        <v>192486.88647903348</v>
      </c>
      <c r="N107" s="345">
        <v>180136.44226368083</v>
      </c>
      <c r="O107" s="414">
        <v>176536.43109733332</v>
      </c>
      <c r="P107" s="414">
        <v>182256.58980123766</v>
      </c>
      <c r="Q107" s="414">
        <v>192032.89370760781</v>
      </c>
      <c r="R107" s="414">
        <v>194586.22150204008</v>
      </c>
      <c r="S107" s="415">
        <v>193656.79234678095</v>
      </c>
      <c r="T107" s="414">
        <v>183854.03729931256</v>
      </c>
      <c r="U107" s="414">
        <v>184587.85572398725</v>
      </c>
      <c r="V107" s="414">
        <v>177762.87167128862</v>
      </c>
      <c r="W107" s="414">
        <v>182578.58036459936</v>
      </c>
      <c r="X107" s="414">
        <v>198436.20953956802</v>
      </c>
      <c r="Y107" s="414">
        <v>199834.89676850507</v>
      </c>
      <c r="Z107" s="414">
        <v>203962.95772506454</v>
      </c>
      <c r="AA107" s="414">
        <v>217601.55008985323</v>
      </c>
      <c r="AB107" s="414">
        <v>226284.88786360272</v>
      </c>
      <c r="AC107" s="415">
        <v>231527.95612855162</v>
      </c>
      <c r="AD107" s="414">
        <v>230658.9503233064</v>
      </c>
      <c r="AE107" s="414">
        <v>231738.44126647033</v>
      </c>
      <c r="AF107" s="414">
        <v>240431.36086132991</v>
      </c>
      <c r="AG107" s="414">
        <v>243218.62122522335</v>
      </c>
      <c r="AH107" s="414">
        <v>251724.74977747985</v>
      </c>
      <c r="AI107" s="414">
        <v>262399.1831250767</v>
      </c>
      <c r="AJ107" s="414">
        <v>276394.3964306328</v>
      </c>
      <c r="AK107" s="414">
        <v>287555.16113086761</v>
      </c>
      <c r="AL107" s="414">
        <v>301472.30013949831</v>
      </c>
      <c r="AM107" s="415">
        <v>311880.6970849011</v>
      </c>
      <c r="AN107" s="414">
        <v>320042.10919596913</v>
      </c>
      <c r="AO107" s="414">
        <v>315067.08118592948</v>
      </c>
      <c r="AP107" s="414">
        <v>318565.49267595296</v>
      </c>
      <c r="AQ107" s="414">
        <v>321699.35438865935</v>
      </c>
      <c r="AR107" s="414">
        <v>331322.55579018727</v>
      </c>
      <c r="AS107" s="414">
        <v>343153.91700023104</v>
      </c>
      <c r="AT107" s="414">
        <v>355674.79285813333</v>
      </c>
      <c r="AU107" s="414">
        <v>350752.99717067363</v>
      </c>
      <c r="AV107" s="414">
        <v>337600.26347222459</v>
      </c>
      <c r="AW107" s="415">
        <v>321529.22012718389</v>
      </c>
      <c r="AX107" s="414">
        <v>336363.28900566039</v>
      </c>
      <c r="AY107" s="414">
        <v>349824.46443225816</v>
      </c>
      <c r="AZ107" s="414">
        <v>363957.55409865995</v>
      </c>
      <c r="BA107" s="414">
        <v>366580.22264450329</v>
      </c>
      <c r="BB107" s="414">
        <v>377358.33232357336</v>
      </c>
      <c r="BC107" s="414">
        <v>385667.04567872122</v>
      </c>
      <c r="BD107" s="414">
        <v>388638.25352336513</v>
      </c>
      <c r="BE107" s="414"/>
      <c r="BF107" s="414"/>
      <c r="BG107" s="414"/>
      <c r="BH107" s="416"/>
    </row>
    <row r="108" spans="1:60">
      <c r="A108" s="513">
        <v>99</v>
      </c>
      <c r="B108" s="390">
        <v>190196.87557128811</v>
      </c>
      <c r="C108" s="390">
        <f t="shared" si="2"/>
        <v>195898.82138075843</v>
      </c>
      <c r="D108" s="383">
        <v>201600.76719022874</v>
      </c>
      <c r="E108" s="383">
        <f t="shared" si="3"/>
        <v>208889.87381310249</v>
      </c>
      <c r="F108" s="383">
        <v>216178.98043597626</v>
      </c>
      <c r="G108" s="347">
        <v>221346.6581819288</v>
      </c>
      <c r="H108" s="383">
        <v>226927.00554831864</v>
      </c>
      <c r="I108" s="402">
        <v>213406.70552211493</v>
      </c>
      <c r="J108" s="391">
        <v>208738.61306518188</v>
      </c>
      <c r="K108" s="390">
        <v>215552.60535416662</v>
      </c>
      <c r="L108" s="347">
        <v>224058.51008512126</v>
      </c>
      <c r="M108" s="347">
        <v>239619.68759578178</v>
      </c>
      <c r="N108" s="347">
        <v>221582.45547149191</v>
      </c>
      <c r="O108" s="420">
        <v>220469.60720014034</v>
      </c>
      <c r="P108" s="420">
        <v>225958.70322750861</v>
      </c>
      <c r="Q108" s="420">
        <v>237754.18467984311</v>
      </c>
      <c r="R108" s="420">
        <v>240012.95228755099</v>
      </c>
      <c r="S108" s="421">
        <v>237762.08552353558</v>
      </c>
      <c r="T108" s="420">
        <v>227081.54962920895</v>
      </c>
      <c r="U108" s="420">
        <v>227826.08011447429</v>
      </c>
      <c r="V108" s="420">
        <v>217893.92433376904</v>
      </c>
      <c r="W108" s="420">
        <v>225078.02146775878</v>
      </c>
      <c r="X108" s="420">
        <v>246010.69713418558</v>
      </c>
      <c r="Y108" s="420">
        <v>247748.52698785425</v>
      </c>
      <c r="Z108" s="420">
        <v>251704.65272132188</v>
      </c>
      <c r="AA108" s="420">
        <v>273522.74140632694</v>
      </c>
      <c r="AB108" s="420">
        <v>286023.94249646331</v>
      </c>
      <c r="AC108" s="421">
        <v>294321.0281077401</v>
      </c>
      <c r="AD108" s="420">
        <v>293659.34787467733</v>
      </c>
      <c r="AE108" s="420">
        <v>290911.93540916638</v>
      </c>
      <c r="AF108" s="420">
        <v>304907.54761284118</v>
      </c>
      <c r="AG108" s="420">
        <v>306080.81383010722</v>
      </c>
      <c r="AH108" s="420">
        <v>318148.2626043536</v>
      </c>
      <c r="AI108" s="420">
        <v>330165.59288100363</v>
      </c>
      <c r="AJ108" s="420">
        <v>350720.85134847165</v>
      </c>
      <c r="AK108" s="420">
        <v>365098.17708207504</v>
      </c>
      <c r="AL108" s="420">
        <v>383993.62641716853</v>
      </c>
      <c r="AM108" s="421">
        <v>396932.50115501246</v>
      </c>
      <c r="AN108" s="420">
        <v>410465.36503892817</v>
      </c>
      <c r="AO108" s="420">
        <v>402142.19994814397</v>
      </c>
      <c r="AP108" s="420">
        <v>407141.08056955988</v>
      </c>
      <c r="AQ108" s="420">
        <v>409698.37826288643</v>
      </c>
      <c r="AR108" s="420">
        <v>423051.24478508468</v>
      </c>
      <c r="AS108" s="420">
        <v>442449.25191891199</v>
      </c>
      <c r="AT108" s="420">
        <v>460539.55216652818</v>
      </c>
      <c r="AU108" s="420">
        <v>451831.95280116983</v>
      </c>
      <c r="AV108" s="420">
        <v>431244.72114649491</v>
      </c>
      <c r="AW108" s="421">
        <v>407171.10483000544</v>
      </c>
      <c r="AX108" s="420">
        <v>428884.18792602862</v>
      </c>
      <c r="AY108" s="420">
        <v>447614.48705653136</v>
      </c>
      <c r="AZ108" s="420">
        <v>467759.20505553996</v>
      </c>
      <c r="BA108" s="420">
        <v>465641.31000675302</v>
      </c>
      <c r="BB108" s="420">
        <v>480531.2576492388</v>
      </c>
      <c r="BC108" s="420">
        <v>489336.06136264856</v>
      </c>
      <c r="BD108" s="420">
        <v>490918.21620415914</v>
      </c>
      <c r="BE108" s="420"/>
      <c r="BF108" s="420"/>
      <c r="BG108" s="420"/>
      <c r="BH108" s="422"/>
    </row>
    <row r="109" spans="1:60">
      <c r="A109" s="511">
        <v>99.099998474121094</v>
      </c>
      <c r="B109" s="349">
        <v>202056.97822418879</v>
      </c>
      <c r="C109" s="349">
        <f t="shared" si="2"/>
        <v>208434.77923465308</v>
      </c>
      <c r="D109" s="380">
        <v>214812.58024511737</v>
      </c>
      <c r="E109" s="380">
        <f t="shared" si="3"/>
        <v>222605.72843897471</v>
      </c>
      <c r="F109" s="380">
        <v>230398.87663283205</v>
      </c>
      <c r="G109" s="345">
        <v>233843.36724528298</v>
      </c>
      <c r="H109" s="380">
        <v>240825.28687302428</v>
      </c>
      <c r="I109" s="398">
        <v>227088.63049871099</v>
      </c>
      <c r="J109" s="384">
        <v>221671.908811078</v>
      </c>
      <c r="K109" s="349">
        <v>229046.12969252554</v>
      </c>
      <c r="L109" s="345">
        <v>237339.60467755492</v>
      </c>
      <c r="M109" s="345">
        <v>251624.56227343687</v>
      </c>
      <c r="N109" s="345">
        <v>233406.05030151331</v>
      </c>
      <c r="O109" s="414">
        <v>233127.33182189471</v>
      </c>
      <c r="P109" s="414">
        <v>238465.5338348416</v>
      </c>
      <c r="Q109" s="414">
        <v>249693.10037107448</v>
      </c>
      <c r="R109" s="414">
        <v>253668.5816205712</v>
      </c>
      <c r="S109" s="415">
        <v>250581.4716691174</v>
      </c>
      <c r="T109" s="414">
        <v>239736.99984399279</v>
      </c>
      <c r="U109" s="414">
        <v>239838.7966583978</v>
      </c>
      <c r="V109" s="414">
        <v>229898.61577552985</v>
      </c>
      <c r="W109" s="414">
        <v>237531.62079037586</v>
      </c>
      <c r="X109" s="414">
        <v>261054.01336963777</v>
      </c>
      <c r="Y109" s="414">
        <v>262860.35028863337</v>
      </c>
      <c r="Z109" s="414">
        <v>266347.09580605559</v>
      </c>
      <c r="AA109" s="414">
        <v>290668.73230715655</v>
      </c>
      <c r="AB109" s="414">
        <v>306551.57605992886</v>
      </c>
      <c r="AC109" s="415">
        <v>314015.83063133887</v>
      </c>
      <c r="AD109" s="414">
        <v>313633.15587483963</v>
      </c>
      <c r="AE109" s="414">
        <v>309740.88959271327</v>
      </c>
      <c r="AF109" s="414">
        <v>324799.90987503814</v>
      </c>
      <c r="AG109" s="414">
        <v>324384.86335955927</v>
      </c>
      <c r="AH109" s="414">
        <v>340398.53512446082</v>
      </c>
      <c r="AI109" s="414">
        <v>351027.00157594093</v>
      </c>
      <c r="AJ109" s="414">
        <v>372517.31595757703</v>
      </c>
      <c r="AK109" s="414">
        <v>390197.71883109107</v>
      </c>
      <c r="AL109" s="414">
        <v>410267.02432323119</v>
      </c>
      <c r="AM109" s="415">
        <v>423553.11868965509</v>
      </c>
      <c r="AN109" s="414">
        <v>439289.64175690024</v>
      </c>
      <c r="AO109" s="414">
        <v>430054.82075700595</v>
      </c>
      <c r="AP109" s="414">
        <v>433872.59356024861</v>
      </c>
      <c r="AQ109" s="414">
        <v>435441.95353862882</v>
      </c>
      <c r="AR109" s="414">
        <v>452707.46306286048</v>
      </c>
      <c r="AS109" s="414">
        <v>472665.7911101816</v>
      </c>
      <c r="AT109" s="414">
        <v>493197.11508493579</v>
      </c>
      <c r="AU109" s="414">
        <v>483189.74873542791</v>
      </c>
      <c r="AV109" s="414">
        <v>462619.77018141747</v>
      </c>
      <c r="AW109" s="415">
        <v>434395.58096886496</v>
      </c>
      <c r="AX109" s="414">
        <v>457601.58785399614</v>
      </c>
      <c r="AY109" s="414">
        <v>477850.89927386411</v>
      </c>
      <c r="AZ109" s="414">
        <v>498576.35760231997</v>
      </c>
      <c r="BA109" s="414">
        <v>495763.79650190414</v>
      </c>
      <c r="BB109" s="414">
        <v>512475.20927736373</v>
      </c>
      <c r="BC109" s="414">
        <v>520171.54442682915</v>
      </c>
      <c r="BD109" s="414">
        <v>523203.56334764708</v>
      </c>
      <c r="BE109" s="414"/>
      <c r="BF109" s="414"/>
      <c r="BG109" s="414"/>
      <c r="BH109" s="416"/>
    </row>
    <row r="110" spans="1:60">
      <c r="A110" s="511">
        <v>99.199996948242188</v>
      </c>
      <c r="B110" s="349">
        <v>216419.67134513275</v>
      </c>
      <c r="C110" s="349">
        <f t="shared" si="2"/>
        <v>223193.58635912195</v>
      </c>
      <c r="D110" s="380">
        <v>229967.50137311115</v>
      </c>
      <c r="E110" s="380">
        <f t="shared" si="3"/>
        <v>238563.22091508142</v>
      </c>
      <c r="F110" s="380">
        <v>247158.94045705168</v>
      </c>
      <c r="G110" s="345">
        <v>250344.41130492996</v>
      </c>
      <c r="H110" s="380">
        <v>256971.47434104167</v>
      </c>
      <c r="I110" s="398">
        <v>242219.29569155333</v>
      </c>
      <c r="J110" s="384">
        <v>237420.25455505421</v>
      </c>
      <c r="K110" s="349">
        <v>244283.85256843927</v>
      </c>
      <c r="L110" s="345">
        <v>252587.90992468689</v>
      </c>
      <c r="M110" s="345">
        <v>268196.15927393507</v>
      </c>
      <c r="N110" s="345">
        <v>248993.23576054725</v>
      </c>
      <c r="O110" s="414">
        <v>247307.08958835085</v>
      </c>
      <c r="P110" s="414">
        <v>253247.67245375295</v>
      </c>
      <c r="Q110" s="414">
        <v>265061.98079127842</v>
      </c>
      <c r="R110" s="414">
        <v>269110.74666557077</v>
      </c>
      <c r="S110" s="415">
        <v>266664.24721522554</v>
      </c>
      <c r="T110" s="414">
        <v>254861.8061982466</v>
      </c>
      <c r="U110" s="414">
        <v>255820.49460131998</v>
      </c>
      <c r="V110" s="414">
        <v>244443.2172398362</v>
      </c>
      <c r="W110" s="414">
        <v>253604.07887273919</v>
      </c>
      <c r="X110" s="414">
        <v>280009.02913201205</v>
      </c>
      <c r="Y110" s="414">
        <v>280831.39564590174</v>
      </c>
      <c r="Z110" s="414">
        <v>285356.80129578197</v>
      </c>
      <c r="AA110" s="414">
        <v>311230.60489721945</v>
      </c>
      <c r="AB110" s="414">
        <v>332412.14980458876</v>
      </c>
      <c r="AC110" s="415">
        <v>337621.18050491565</v>
      </c>
      <c r="AD110" s="414">
        <v>339067.92046466772</v>
      </c>
      <c r="AE110" s="414">
        <v>331533.8050810438</v>
      </c>
      <c r="AF110" s="414">
        <v>350545.45108072297</v>
      </c>
      <c r="AG110" s="414">
        <v>348459.07955136988</v>
      </c>
      <c r="AH110" s="414">
        <v>364364.33590264007</v>
      </c>
      <c r="AI110" s="414">
        <v>376604.65545281966</v>
      </c>
      <c r="AJ110" s="414">
        <v>400798.41059271782</v>
      </c>
      <c r="AK110" s="414">
        <v>419623.66889488616</v>
      </c>
      <c r="AL110" s="414">
        <v>438620.90508041519</v>
      </c>
      <c r="AM110" s="415">
        <v>457320.24041651114</v>
      </c>
      <c r="AN110" s="414">
        <v>474357.95382728358</v>
      </c>
      <c r="AO110" s="414">
        <v>461211.91823925904</v>
      </c>
      <c r="AP110" s="414">
        <v>465036.33891567437</v>
      </c>
      <c r="AQ110" s="414">
        <v>468466.26681324688</v>
      </c>
      <c r="AR110" s="414">
        <v>489706.66206900973</v>
      </c>
      <c r="AS110" s="414">
        <v>511304.29719743953</v>
      </c>
      <c r="AT110" s="414">
        <v>533682.90802275413</v>
      </c>
      <c r="AU110" s="414">
        <v>522270.45559164468</v>
      </c>
      <c r="AV110" s="414">
        <v>500355.07443957031</v>
      </c>
      <c r="AW110" s="415">
        <v>466240.3653996996</v>
      </c>
      <c r="AX110" s="414">
        <v>493320.98085538263</v>
      </c>
      <c r="AY110" s="414">
        <v>515163.58237597154</v>
      </c>
      <c r="AZ110" s="414">
        <v>537828.97116615996</v>
      </c>
      <c r="BA110" s="414">
        <v>532729.09354475851</v>
      </c>
      <c r="BB110" s="414">
        <v>551172.39094376366</v>
      </c>
      <c r="BC110" s="414">
        <v>559143.97622749046</v>
      </c>
      <c r="BD110" s="414">
        <v>561404.65465578507</v>
      </c>
      <c r="BE110" s="414"/>
      <c r="BF110" s="414"/>
      <c r="BG110" s="414"/>
      <c r="BH110" s="416"/>
    </row>
    <row r="111" spans="1:60">
      <c r="A111" s="511">
        <v>99.300003051757813</v>
      </c>
      <c r="B111" s="349">
        <v>233475.36942625369</v>
      </c>
      <c r="C111" s="349">
        <f t="shared" si="2"/>
        <v>241109.81981412426</v>
      </c>
      <c r="D111" s="380">
        <v>248744.27020199486</v>
      </c>
      <c r="E111" s="380">
        <f t="shared" si="3"/>
        <v>258244.64189400265</v>
      </c>
      <c r="F111" s="380">
        <v>267745.01358601043</v>
      </c>
      <c r="G111" s="345">
        <v>269741.55697504559</v>
      </c>
      <c r="H111" s="380">
        <v>277284.79852381453</v>
      </c>
      <c r="I111" s="398">
        <v>261008.1697702067</v>
      </c>
      <c r="J111" s="384">
        <v>255229.42935422863</v>
      </c>
      <c r="K111" s="349">
        <v>263368.92352284351</v>
      </c>
      <c r="L111" s="345">
        <v>272017.74914966279</v>
      </c>
      <c r="M111" s="345">
        <v>288884.2383682637</v>
      </c>
      <c r="N111" s="345">
        <v>266711.71299151634</v>
      </c>
      <c r="O111" s="414">
        <v>265625.84565136838</v>
      </c>
      <c r="P111" s="414">
        <v>272212.2542784136</v>
      </c>
      <c r="Q111" s="414">
        <v>284398.92769449408</v>
      </c>
      <c r="R111" s="414">
        <v>288317.62969272316</v>
      </c>
      <c r="S111" s="415">
        <v>286568.82101972378</v>
      </c>
      <c r="T111" s="414">
        <v>274015.85214614461</v>
      </c>
      <c r="U111" s="414">
        <v>275247.34898702777</v>
      </c>
      <c r="V111" s="414">
        <v>263493.72817457828</v>
      </c>
      <c r="W111" s="414">
        <v>274226.80317969242</v>
      </c>
      <c r="X111" s="414">
        <v>299878.01381683093</v>
      </c>
      <c r="Y111" s="414">
        <v>303681.92639003892</v>
      </c>
      <c r="Z111" s="414">
        <v>307673.53289303486</v>
      </c>
      <c r="AA111" s="414">
        <v>336899.14999493118</v>
      </c>
      <c r="AB111" s="414">
        <v>363187.05031716923</v>
      </c>
      <c r="AC111" s="415">
        <v>368686.85278468864</v>
      </c>
      <c r="AD111" s="414">
        <v>368875.04306082689</v>
      </c>
      <c r="AE111" s="414">
        <v>359613.438494784</v>
      </c>
      <c r="AF111" s="414">
        <v>383451.63457831106</v>
      </c>
      <c r="AG111" s="414">
        <v>378057.95845559856</v>
      </c>
      <c r="AH111" s="414">
        <v>395076.16133474174</v>
      </c>
      <c r="AI111" s="414">
        <v>411076.20638914657</v>
      </c>
      <c r="AJ111" s="414">
        <v>435593.53348116548</v>
      </c>
      <c r="AK111" s="414">
        <v>455744.85343248164</v>
      </c>
      <c r="AL111" s="414">
        <v>474143.38981561735</v>
      </c>
      <c r="AM111" s="415">
        <v>497894.75018864247</v>
      </c>
      <c r="AN111" s="414">
        <v>515020.54122609616</v>
      </c>
      <c r="AO111" s="414">
        <v>500376.18172308739</v>
      </c>
      <c r="AP111" s="414">
        <v>505466.4747151701</v>
      </c>
      <c r="AQ111" s="414">
        <v>510676.69695754605</v>
      </c>
      <c r="AR111" s="414">
        <v>535413.72278853401</v>
      </c>
      <c r="AS111" s="414">
        <v>557500.45416099729</v>
      </c>
      <c r="AT111" s="414">
        <v>583329.15791270777</v>
      </c>
      <c r="AU111" s="414">
        <v>570174.24097731104</v>
      </c>
      <c r="AV111" s="414">
        <v>543715.39220583322</v>
      </c>
      <c r="AW111" s="415">
        <v>508381.36876488006</v>
      </c>
      <c r="AX111" s="414">
        <v>538782.02649351081</v>
      </c>
      <c r="AY111" s="414">
        <v>561418.39627233404</v>
      </c>
      <c r="AZ111" s="414">
        <v>587720.24696507992</v>
      </c>
      <c r="BA111" s="414">
        <v>579651.22301472316</v>
      </c>
      <c r="BB111" s="414">
        <v>600798.49654572271</v>
      </c>
      <c r="BC111" s="414">
        <v>607692.55223408504</v>
      </c>
      <c r="BD111" s="414">
        <v>610602.94900255487</v>
      </c>
      <c r="BE111" s="414"/>
      <c r="BF111" s="414"/>
      <c r="BG111" s="414"/>
      <c r="BH111" s="416"/>
    </row>
    <row r="112" spans="1:60">
      <c r="A112" s="511">
        <v>99.400001525878906</v>
      </c>
      <c r="B112" s="349">
        <v>254869.79772099311</v>
      </c>
      <c r="C112" s="349">
        <f t="shared" si="2"/>
        <v>264371.1443253475</v>
      </c>
      <c r="D112" s="380">
        <v>273872.49092970195</v>
      </c>
      <c r="E112" s="380">
        <f t="shared" si="3"/>
        <v>283200.73626628635</v>
      </c>
      <c r="F112" s="380">
        <v>292528.98160287074</v>
      </c>
      <c r="G112" s="345">
        <v>294024.72608100477</v>
      </c>
      <c r="H112" s="380">
        <v>303696.22840606765</v>
      </c>
      <c r="I112" s="398">
        <v>286414.2626744174</v>
      </c>
      <c r="J112" s="384">
        <v>276820.33169799362</v>
      </c>
      <c r="K112" s="349">
        <v>286498.51282520097</v>
      </c>
      <c r="L112" s="345">
        <v>295401.39106979588</v>
      </c>
      <c r="M112" s="345">
        <v>312494.28466312384</v>
      </c>
      <c r="N112" s="345">
        <v>290938.24188321613</v>
      </c>
      <c r="O112" s="414">
        <v>287648.73339817539</v>
      </c>
      <c r="P112" s="414">
        <v>294390.98479904176</v>
      </c>
      <c r="Q112" s="414">
        <v>308616.97825047839</v>
      </c>
      <c r="R112" s="414">
        <v>312276.69771374052</v>
      </c>
      <c r="S112" s="415">
        <v>311610.15587693639</v>
      </c>
      <c r="T112" s="414">
        <v>296995.19532795373</v>
      </c>
      <c r="U112" s="414">
        <v>299831.86448006373</v>
      </c>
      <c r="V112" s="414">
        <v>287292.04477237945</v>
      </c>
      <c r="W112" s="414">
        <v>298129.89914331463</v>
      </c>
      <c r="X112" s="414">
        <v>324332.14881353115</v>
      </c>
      <c r="Y112" s="414">
        <v>332643.96503319073</v>
      </c>
      <c r="Z112" s="414">
        <v>334314.04064089217</v>
      </c>
      <c r="AA112" s="414">
        <v>367631.99694732431</v>
      </c>
      <c r="AB112" s="414">
        <v>400463.11448984756</v>
      </c>
      <c r="AC112" s="415">
        <v>406792.25800902053</v>
      </c>
      <c r="AD112" s="414">
        <v>410071.13433411793</v>
      </c>
      <c r="AE112" s="414">
        <v>395931.49768725917</v>
      </c>
      <c r="AF112" s="414">
        <v>421013.33356457227</v>
      </c>
      <c r="AG112" s="414">
        <v>416878.88841899938</v>
      </c>
      <c r="AH112" s="414">
        <v>435437.83321849856</v>
      </c>
      <c r="AI112" s="414">
        <v>452421.53463016509</v>
      </c>
      <c r="AJ112" s="414">
        <v>478106.46466593019</v>
      </c>
      <c r="AK112" s="414">
        <v>502476.4367553927</v>
      </c>
      <c r="AL112" s="414">
        <v>522283.57616194041</v>
      </c>
      <c r="AM112" s="415">
        <v>546827.73577378341</v>
      </c>
      <c r="AN112" s="414">
        <v>567910.43089438591</v>
      </c>
      <c r="AO112" s="414">
        <v>551399.37294379936</v>
      </c>
      <c r="AP112" s="414">
        <v>556787.27807339176</v>
      </c>
      <c r="AQ112" s="414">
        <v>559356.49013799336</v>
      </c>
      <c r="AR112" s="414">
        <v>591972.70609372575</v>
      </c>
      <c r="AS112" s="414">
        <v>615909.54991163278</v>
      </c>
      <c r="AT112" s="414">
        <v>648901.29304595722</v>
      </c>
      <c r="AU112" s="414">
        <v>631903.18417917506</v>
      </c>
      <c r="AV112" s="414">
        <v>602403.30939874181</v>
      </c>
      <c r="AW112" s="415">
        <v>559239.86870222935</v>
      </c>
      <c r="AX112" s="414">
        <v>596084.16914953769</v>
      </c>
      <c r="AY112" s="414">
        <v>619700.27449750074</v>
      </c>
      <c r="AZ112" s="414">
        <v>651722.63372943993</v>
      </c>
      <c r="BA112" s="414">
        <v>640432.75924479775</v>
      </c>
      <c r="BB112" s="414">
        <v>663325.08518446248</v>
      </c>
      <c r="BC112" s="414">
        <v>671292.40302424727</v>
      </c>
      <c r="BD112" s="414">
        <v>672375.26692453935</v>
      </c>
      <c r="BE112" s="414"/>
      <c r="BF112" s="414"/>
      <c r="BG112" s="414"/>
      <c r="BH112" s="416"/>
    </row>
    <row r="113" spans="1:60">
      <c r="A113" s="511">
        <v>99.5</v>
      </c>
      <c r="B113" s="349">
        <v>284390.84451929695</v>
      </c>
      <c r="C113" s="349">
        <f t="shared" si="2"/>
        <v>295152.39551091765</v>
      </c>
      <c r="D113" s="380">
        <v>305913.9465025384</v>
      </c>
      <c r="E113" s="380">
        <f t="shared" si="3"/>
        <v>315086.48121914337</v>
      </c>
      <c r="F113" s="380">
        <v>324259.01593574841</v>
      </c>
      <c r="G113" s="345">
        <v>330173.95210258389</v>
      </c>
      <c r="H113" s="380">
        <v>338183.68662564969</v>
      </c>
      <c r="I113" s="398">
        <v>318666.91165849462</v>
      </c>
      <c r="J113" s="384">
        <v>305730.36403676675</v>
      </c>
      <c r="K113" s="349">
        <v>316807.12219517538</v>
      </c>
      <c r="L113" s="345">
        <v>326077.27938234515</v>
      </c>
      <c r="M113" s="345">
        <v>344406.20946641202</v>
      </c>
      <c r="N113" s="345">
        <v>321740.48249189853</v>
      </c>
      <c r="O113" s="414">
        <v>317588.52313999995</v>
      </c>
      <c r="P113" s="414">
        <v>322986.96752708271</v>
      </c>
      <c r="Q113" s="414">
        <v>340635.76842792152</v>
      </c>
      <c r="R113" s="414">
        <v>343209.75150497543</v>
      </c>
      <c r="S113" s="415">
        <v>345141.70713220647</v>
      </c>
      <c r="T113" s="414">
        <v>327046.37763239682</v>
      </c>
      <c r="U113" s="414">
        <v>333696.64422139281</v>
      </c>
      <c r="V113" s="414">
        <v>317102.19321626192</v>
      </c>
      <c r="W113" s="414">
        <v>329797.7529479994</v>
      </c>
      <c r="X113" s="414">
        <v>362264.04562350566</v>
      </c>
      <c r="Y113" s="414">
        <v>370414.01367741195</v>
      </c>
      <c r="Z113" s="414">
        <v>373956.93845084019</v>
      </c>
      <c r="AA113" s="414">
        <v>411755.98788757407</v>
      </c>
      <c r="AB113" s="414">
        <v>454195.5534020128</v>
      </c>
      <c r="AC113" s="415">
        <v>458072.39445832622</v>
      </c>
      <c r="AD113" s="414">
        <v>464398.67056479596</v>
      </c>
      <c r="AE113" s="414">
        <v>442574.88874674978</v>
      </c>
      <c r="AF113" s="414">
        <v>470899.64830023813</v>
      </c>
      <c r="AG113" s="414">
        <v>469883.0264433889</v>
      </c>
      <c r="AH113" s="414">
        <v>484928.56618985301</v>
      </c>
      <c r="AI113" s="414">
        <v>508763.76441255468</v>
      </c>
      <c r="AJ113" s="414">
        <v>534523.21007497399</v>
      </c>
      <c r="AK113" s="414">
        <v>563994.5941292356</v>
      </c>
      <c r="AL113" s="414">
        <v>589050.74935962853</v>
      </c>
      <c r="AM113" s="415">
        <v>614555.12798944721</v>
      </c>
      <c r="AN113" s="414">
        <v>640768.55544602114</v>
      </c>
      <c r="AO113" s="414">
        <v>620330.44472877856</v>
      </c>
      <c r="AP113" s="414">
        <v>624404.71891105617</v>
      </c>
      <c r="AQ113" s="414">
        <v>628788.55028180371</v>
      </c>
      <c r="AR113" s="414">
        <v>669015.43363187625</v>
      </c>
      <c r="AS113" s="414">
        <v>699544.91055643104</v>
      </c>
      <c r="AT113" s="414">
        <v>736043.58521762432</v>
      </c>
      <c r="AU113" s="414">
        <v>716599.1828796803</v>
      </c>
      <c r="AV113" s="414">
        <v>681584.46144997003</v>
      </c>
      <c r="AW113" s="415">
        <v>629394.12424193067</v>
      </c>
      <c r="AX113" s="414">
        <v>672405.89364980347</v>
      </c>
      <c r="AY113" s="414">
        <v>701247.2698396066</v>
      </c>
      <c r="AZ113" s="414">
        <v>740359.70935143996</v>
      </c>
      <c r="BA113" s="414">
        <v>722594.27687502932</v>
      </c>
      <c r="BB113" s="414">
        <v>748122.39689571259</v>
      </c>
      <c r="BC113" s="414">
        <v>761552.04298130597</v>
      </c>
      <c r="BD113" s="414">
        <v>758231.97159440047</v>
      </c>
      <c r="BE113" s="414"/>
      <c r="BF113" s="414"/>
      <c r="BG113" s="414"/>
      <c r="BH113" s="416"/>
    </row>
    <row r="114" spans="1:60">
      <c r="A114" s="511">
        <v>99.599998474121094</v>
      </c>
      <c r="B114" s="349">
        <v>324935.53030862834</v>
      </c>
      <c r="C114" s="349">
        <f t="shared" si="2"/>
        <v>336432.11599185818</v>
      </c>
      <c r="D114" s="380">
        <v>347928.70167508809</v>
      </c>
      <c r="E114" s="380">
        <f t="shared" si="3"/>
        <v>360301.08901110291</v>
      </c>
      <c r="F114" s="380">
        <v>372673.47634711774</v>
      </c>
      <c r="G114" s="345">
        <v>382340.51810933428</v>
      </c>
      <c r="H114" s="380">
        <v>388934.71644605917</v>
      </c>
      <c r="I114" s="398">
        <v>362526.26314724761</v>
      </c>
      <c r="J114" s="384">
        <v>346957.5679709129</v>
      </c>
      <c r="K114" s="349">
        <v>357929.76249798969</v>
      </c>
      <c r="L114" s="345">
        <v>370140.85990901123</v>
      </c>
      <c r="M114" s="345">
        <v>388957.02069841401</v>
      </c>
      <c r="N114" s="345">
        <v>364869.53959897585</v>
      </c>
      <c r="O114" s="414">
        <v>357180.79859031574</v>
      </c>
      <c r="P114" s="414">
        <v>364899.7610607532</v>
      </c>
      <c r="Q114" s="414">
        <v>384721.92439272156</v>
      </c>
      <c r="R114" s="414">
        <v>388334.3953428244</v>
      </c>
      <c r="S114" s="415">
        <v>392435.33475547348</v>
      </c>
      <c r="T114" s="414">
        <v>371751.09408144047</v>
      </c>
      <c r="U114" s="414">
        <v>379538.88305766956</v>
      </c>
      <c r="V114" s="414">
        <v>361433.22781144845</v>
      </c>
      <c r="W114" s="414">
        <v>379219.14172281412</v>
      </c>
      <c r="X114" s="414">
        <v>416129.17577762844</v>
      </c>
      <c r="Y114" s="414">
        <v>430565.45241792069</v>
      </c>
      <c r="Z114" s="414">
        <v>427281.44020094309</v>
      </c>
      <c r="AA114" s="414">
        <v>476201.75105107122</v>
      </c>
      <c r="AB114" s="414">
        <v>528317.38609930663</v>
      </c>
      <c r="AC114" s="415">
        <v>534447.70211865264</v>
      </c>
      <c r="AD114" s="414">
        <v>544054.98571464745</v>
      </c>
      <c r="AE114" s="414">
        <v>509049.08757701825</v>
      </c>
      <c r="AF114" s="414">
        <v>543897.99602430232</v>
      </c>
      <c r="AG114" s="414">
        <v>540354.19381891005</v>
      </c>
      <c r="AH114" s="414">
        <v>553020.84945573483</v>
      </c>
      <c r="AI114" s="414">
        <v>585354.57531768025</v>
      </c>
      <c r="AJ114" s="414">
        <v>617520.5947627729</v>
      </c>
      <c r="AK114" s="414">
        <v>656870.48612833046</v>
      </c>
      <c r="AL114" s="414">
        <v>680031.80720182997</v>
      </c>
      <c r="AM114" s="415">
        <v>712269.23410262202</v>
      </c>
      <c r="AN114" s="414">
        <v>750546.30388803245</v>
      </c>
      <c r="AO114" s="414">
        <v>727034.08506402595</v>
      </c>
      <c r="AP114" s="414">
        <v>724464.88521313563</v>
      </c>
      <c r="AQ114" s="414">
        <v>733212.50798484648</v>
      </c>
      <c r="AR114" s="414">
        <v>784428.82207238767</v>
      </c>
      <c r="AS114" s="414">
        <v>819797.35180457076</v>
      </c>
      <c r="AT114" s="414">
        <v>865418.58858838025</v>
      </c>
      <c r="AU114" s="414">
        <v>841363.74475136132</v>
      </c>
      <c r="AV114" s="414">
        <v>797898.28002505773</v>
      </c>
      <c r="AW114" s="415">
        <v>735489.18220180622</v>
      </c>
      <c r="AX114" s="414">
        <v>789034.64318654418</v>
      </c>
      <c r="AY114" s="414">
        <v>820568.61598072085</v>
      </c>
      <c r="AZ114" s="414">
        <v>870377.35230033996</v>
      </c>
      <c r="BA114" s="414">
        <v>840840.21546014911</v>
      </c>
      <c r="BB114" s="414">
        <v>875122.59547174687</v>
      </c>
      <c r="BC114" s="414">
        <v>888599.18344070262</v>
      </c>
      <c r="BD114" s="414">
        <v>887187.72635687352</v>
      </c>
      <c r="BE114" s="414"/>
      <c r="BF114" s="414"/>
      <c r="BG114" s="414"/>
      <c r="BH114" s="416"/>
    </row>
    <row r="115" spans="1:60">
      <c r="A115" s="511">
        <v>99.699996948242188</v>
      </c>
      <c r="B115" s="349">
        <v>397891.48286615044</v>
      </c>
      <c r="C115" s="349">
        <f t="shared" si="2"/>
        <v>408388.33763262129</v>
      </c>
      <c r="D115" s="380">
        <v>418885.19239909214</v>
      </c>
      <c r="E115" s="380">
        <f t="shared" si="3"/>
        <v>436273.8924922095</v>
      </c>
      <c r="F115" s="380">
        <v>453662.59258532687</v>
      </c>
      <c r="G115" s="345">
        <v>461796.56588745635</v>
      </c>
      <c r="H115" s="380">
        <v>471502.71546462283</v>
      </c>
      <c r="I115" s="398">
        <v>427311.24069382797</v>
      </c>
      <c r="J115" s="384">
        <v>409048.01038139575</v>
      </c>
      <c r="K115" s="349">
        <v>422283.10506186029</v>
      </c>
      <c r="L115" s="345">
        <v>437723.75205613446</v>
      </c>
      <c r="M115" s="345">
        <v>460356.85130133689</v>
      </c>
      <c r="N115" s="345">
        <v>429962.74246682972</v>
      </c>
      <c r="O115" s="414">
        <v>418388.27433796489</v>
      </c>
      <c r="P115" s="414">
        <v>429989.03345022618</v>
      </c>
      <c r="Q115" s="414">
        <v>455435.4381219137</v>
      </c>
      <c r="R115" s="414">
        <v>463261.70310323767</v>
      </c>
      <c r="S115" s="415">
        <v>468556.0691164165</v>
      </c>
      <c r="T115" s="414">
        <v>442665.15973401064</v>
      </c>
      <c r="U115" s="414">
        <v>452506.69210245786</v>
      </c>
      <c r="V115" s="414">
        <v>435709.58813463053</v>
      </c>
      <c r="W115" s="414">
        <v>454265.59440844978</v>
      </c>
      <c r="X115" s="414">
        <v>502243.41511150182</v>
      </c>
      <c r="Y115" s="414">
        <v>520883.48011362768</v>
      </c>
      <c r="Z115" s="414">
        <v>514612.1928826677</v>
      </c>
      <c r="AA115" s="414">
        <v>574336.21862397669</v>
      </c>
      <c r="AB115" s="414">
        <v>656047.04720434942</v>
      </c>
      <c r="AC115" s="415">
        <v>656861.6668930368</v>
      </c>
      <c r="AD115" s="414">
        <v>664170.88154510467</v>
      </c>
      <c r="AE115" s="414">
        <v>618186.99608912622</v>
      </c>
      <c r="AF115" s="414">
        <v>662687.96706728952</v>
      </c>
      <c r="AG115" s="414">
        <v>647700.38401098864</v>
      </c>
      <c r="AH115" s="414">
        <v>672480.62780988449</v>
      </c>
      <c r="AI115" s="414">
        <v>711988.75941256899</v>
      </c>
      <c r="AJ115" s="414">
        <v>753255.3046253249</v>
      </c>
      <c r="AK115" s="414">
        <v>809660.53213798476</v>
      </c>
      <c r="AL115" s="414">
        <v>836044.05579071178</v>
      </c>
      <c r="AM115" s="415">
        <v>882257.83763649187</v>
      </c>
      <c r="AN115" s="414">
        <v>927020.26197575766</v>
      </c>
      <c r="AO115" s="414">
        <v>897655.88391851913</v>
      </c>
      <c r="AP115" s="414">
        <v>887943.68076397304</v>
      </c>
      <c r="AQ115" s="414">
        <v>910415.44755295117</v>
      </c>
      <c r="AR115" s="414">
        <v>966680.57712846855</v>
      </c>
      <c r="AS115" s="414">
        <v>1023737.5752312472</v>
      </c>
      <c r="AT115" s="414">
        <v>1080519.2290234049</v>
      </c>
      <c r="AU115" s="414">
        <v>1053006.5258139274</v>
      </c>
      <c r="AV115" s="414">
        <v>993500.99138579564</v>
      </c>
      <c r="AW115" s="415">
        <v>913056.24320309644</v>
      </c>
      <c r="AX115" s="414">
        <v>980374.77417075122</v>
      </c>
      <c r="AY115" s="414">
        <v>1021528.3879858211</v>
      </c>
      <c r="AZ115" s="414">
        <v>1090896.6585419399</v>
      </c>
      <c r="BA115" s="414">
        <v>1039469.6270935021</v>
      </c>
      <c r="BB115" s="414">
        <v>1085225.9305140423</v>
      </c>
      <c r="BC115" s="414">
        <v>1101650.2553859607</v>
      </c>
      <c r="BD115" s="414">
        <v>1090707.4622575899</v>
      </c>
      <c r="BE115" s="414"/>
      <c r="BF115" s="414"/>
      <c r="BG115" s="414"/>
      <c r="BH115" s="416"/>
    </row>
    <row r="116" spans="1:60">
      <c r="A116" s="511">
        <v>99.800003051757813</v>
      </c>
      <c r="B116" s="349">
        <v>527937.78047590959</v>
      </c>
      <c r="C116" s="349">
        <f t="shared" si="2"/>
        <v>551885.95482530468</v>
      </c>
      <c r="D116" s="380">
        <v>575834.12917469989</v>
      </c>
      <c r="E116" s="380">
        <f t="shared" si="3"/>
        <v>595359.28838958277</v>
      </c>
      <c r="F116" s="380">
        <v>614884.44760446565</v>
      </c>
      <c r="G116" s="345">
        <v>605628.11542555178</v>
      </c>
      <c r="H116" s="380">
        <v>638246.87612124742</v>
      </c>
      <c r="I116" s="398">
        <v>571855.24041591259</v>
      </c>
      <c r="J116" s="384">
        <v>535927.09406844573</v>
      </c>
      <c r="K116" s="349">
        <v>552895.76946107438</v>
      </c>
      <c r="L116" s="345">
        <v>577342.40972887282</v>
      </c>
      <c r="M116" s="345">
        <v>607622.16049290041</v>
      </c>
      <c r="N116" s="345">
        <v>564475.16304914397</v>
      </c>
      <c r="O116" s="414">
        <v>538197.90889424551</v>
      </c>
      <c r="P116" s="414">
        <v>557141.19767008245</v>
      </c>
      <c r="Q116" s="414">
        <v>593953.24448426662</v>
      </c>
      <c r="R116" s="414">
        <v>607623.53337141511</v>
      </c>
      <c r="S116" s="415">
        <v>620116.03885585594</v>
      </c>
      <c r="T116" s="414">
        <v>585799.62453257607</v>
      </c>
      <c r="U116" s="414">
        <v>600366.35955043242</v>
      </c>
      <c r="V116" s="414">
        <v>584985.62582756463</v>
      </c>
      <c r="W116" s="414">
        <v>604758.32347194676</v>
      </c>
      <c r="X116" s="414">
        <v>679511.84202382958</v>
      </c>
      <c r="Y116" s="414">
        <v>712208.3345898327</v>
      </c>
      <c r="Z116" s="414">
        <v>706560.51975246065</v>
      </c>
      <c r="AA116" s="414">
        <v>777279.54043723224</v>
      </c>
      <c r="AB116" s="414">
        <v>911601.77433187864</v>
      </c>
      <c r="AC116" s="415">
        <v>895268.59732747718</v>
      </c>
      <c r="AD116" s="414">
        <v>890202.38970558904</v>
      </c>
      <c r="AE116" s="414">
        <v>827768.52661931014</v>
      </c>
      <c r="AF116" s="414">
        <v>904467.3327762105</v>
      </c>
      <c r="AG116" s="414">
        <v>878605.91115631326</v>
      </c>
      <c r="AH116" s="414">
        <v>909010.69873015489</v>
      </c>
      <c r="AI116" s="414">
        <v>967774.77489639015</v>
      </c>
      <c r="AJ116" s="414">
        <v>1033818.0602280264</v>
      </c>
      <c r="AK116" s="414">
        <v>1121225.6660350515</v>
      </c>
      <c r="AL116" s="414">
        <v>1167081.9793990983</v>
      </c>
      <c r="AM116" s="415">
        <v>1235143.5745583326</v>
      </c>
      <c r="AN116" s="414">
        <v>1305314.5819248513</v>
      </c>
      <c r="AO116" s="414">
        <v>1267656.9596637108</v>
      </c>
      <c r="AP116" s="414">
        <v>1241810.9581112608</v>
      </c>
      <c r="AQ116" s="414">
        <v>1268736.210884321</v>
      </c>
      <c r="AR116" s="414">
        <v>1360698.1578362649</v>
      </c>
      <c r="AS116" s="414">
        <v>1464772.7243132133</v>
      </c>
      <c r="AT116" s="414">
        <v>1558789.939462289</v>
      </c>
      <c r="AU116" s="414">
        <v>1512686.9849609628</v>
      </c>
      <c r="AV116" s="414">
        <v>1411514.9135524693</v>
      </c>
      <c r="AW116" s="415">
        <v>1279075.2404396336</v>
      </c>
      <c r="AX116" s="414">
        <v>1395966.7106659717</v>
      </c>
      <c r="AY116" s="414">
        <v>1448839.6553255806</v>
      </c>
      <c r="AZ116" s="414">
        <v>1569743.7974018799</v>
      </c>
      <c r="BA116" s="414">
        <v>1472096.0054481938</v>
      </c>
      <c r="BB116" s="414">
        <v>1551037.7071462066</v>
      </c>
      <c r="BC116" s="414">
        <v>1577421.1793178562</v>
      </c>
      <c r="BD116" s="414">
        <v>1547861.661992345</v>
      </c>
      <c r="BE116" s="414"/>
      <c r="BF116" s="414"/>
      <c r="BG116" s="414"/>
      <c r="BH116" s="416"/>
    </row>
    <row r="117" spans="1:60" ht="15.55">
      <c r="A117" s="513">
        <v>99.900001525878906</v>
      </c>
      <c r="B117" s="423">
        <v>671829.93187082105</v>
      </c>
      <c r="C117" s="423">
        <f t="shared" si="2"/>
        <v>705535.09854904003</v>
      </c>
      <c r="D117" s="423">
        <v>739240.26522725914</v>
      </c>
      <c r="E117" s="423">
        <f t="shared" si="3"/>
        <v>761395.29132979491</v>
      </c>
      <c r="F117" s="423">
        <v>783550.31743233069</v>
      </c>
      <c r="G117" s="420">
        <v>753206.84083173785</v>
      </c>
      <c r="H117" s="420">
        <v>799391.81364283431</v>
      </c>
      <c r="I117" s="424">
        <v>728431.0556018803</v>
      </c>
      <c r="J117" s="423">
        <v>667235.89794115373</v>
      </c>
      <c r="K117" s="423">
        <v>692800.7147647111</v>
      </c>
      <c r="L117" s="423">
        <v>729084.12419485056</v>
      </c>
      <c r="M117" s="420">
        <v>759518.51204002323</v>
      </c>
      <c r="N117" s="420">
        <v>710899.98228531028</v>
      </c>
      <c r="O117" s="420">
        <v>668964.62899733323</v>
      </c>
      <c r="P117" s="420">
        <v>693453.50158703746</v>
      </c>
      <c r="Q117" s="420">
        <v>738671.37170283915</v>
      </c>
      <c r="R117" s="420">
        <v>753810.8783125605</v>
      </c>
      <c r="S117" s="421">
        <v>779187.50839301106</v>
      </c>
      <c r="T117" s="420">
        <v>736380.74143923074</v>
      </c>
      <c r="U117" s="420">
        <v>754960.19975279924</v>
      </c>
      <c r="V117" s="420">
        <v>742576.25225910277</v>
      </c>
      <c r="W117" s="420">
        <v>767368.43648050737</v>
      </c>
      <c r="X117" s="420">
        <v>880254.83915473521</v>
      </c>
      <c r="Y117" s="420">
        <v>925734.953238599</v>
      </c>
      <c r="Z117" s="420">
        <v>901557.02597746905</v>
      </c>
      <c r="AA117" s="420">
        <v>990539.10742299212</v>
      </c>
      <c r="AB117" s="420">
        <v>1195626.1076402855</v>
      </c>
      <c r="AC117" s="421">
        <v>1151876.7703750802</v>
      </c>
      <c r="AD117" s="420">
        <v>1144850.0289428418</v>
      </c>
      <c r="AE117" s="420">
        <v>1055093.9588319915</v>
      </c>
      <c r="AF117" s="420">
        <v>1155376.9819453196</v>
      </c>
      <c r="AG117" s="420">
        <v>1117927.7750553007</v>
      </c>
      <c r="AH117" s="420">
        <v>1160614.5231135036</v>
      </c>
      <c r="AI117" s="420">
        <v>1244340.0675448535</v>
      </c>
      <c r="AJ117" s="420">
        <v>1343287.0096141668</v>
      </c>
      <c r="AK117" s="420">
        <v>1466103.0817020333</v>
      </c>
      <c r="AL117" s="420">
        <v>1525161.6865885837</v>
      </c>
      <c r="AM117" s="421">
        <v>1613858.1665326171</v>
      </c>
      <c r="AN117" s="420">
        <v>1741827.9763065563</v>
      </c>
      <c r="AO117" s="420">
        <v>1662230.5883772196</v>
      </c>
      <c r="AP117" s="420">
        <v>1635071.0990530218</v>
      </c>
      <c r="AQ117" s="420">
        <v>1656155.5849623119</v>
      </c>
      <c r="AR117" s="420">
        <v>1799309.309086815</v>
      </c>
      <c r="AS117" s="420">
        <v>1963982.9901049819</v>
      </c>
      <c r="AT117" s="420">
        <v>2089154.0752658702</v>
      </c>
      <c r="AU117" s="420">
        <v>2019258.0125642628</v>
      </c>
      <c r="AV117" s="420">
        <v>1892030.301324938</v>
      </c>
      <c r="AW117" s="421">
        <v>1686334.1170836962</v>
      </c>
      <c r="AX117" s="420">
        <v>1871636.2091474736</v>
      </c>
      <c r="AY117" s="420">
        <v>1939377.9504751614</v>
      </c>
      <c r="AZ117" s="420">
        <v>2110863.73814232</v>
      </c>
      <c r="BA117" s="420">
        <v>1956823.3260810166</v>
      </c>
      <c r="BB117" s="420">
        <v>2080321.3112502722</v>
      </c>
      <c r="BC117" s="420">
        <v>2115408.2353417082</v>
      </c>
      <c r="BD117" s="420">
        <v>2070596.8733673533</v>
      </c>
      <c r="BE117" s="420"/>
      <c r="BF117" s="420"/>
      <c r="BG117" s="420"/>
      <c r="BH117" s="422"/>
    </row>
    <row r="118" spans="1:60" ht="15.55">
      <c r="A118" s="511">
        <v>99.910003662109375</v>
      </c>
      <c r="B118" s="414">
        <v>721154.08585103252</v>
      </c>
      <c r="C118" s="414">
        <f t="shared" si="2"/>
        <v>757992.21295902273</v>
      </c>
      <c r="D118" s="425">
        <v>794830.34006701305</v>
      </c>
      <c r="E118" s="425">
        <f t="shared" si="3"/>
        <v>820438.17245353386</v>
      </c>
      <c r="F118" s="425">
        <v>846046.00484005455</v>
      </c>
      <c r="G118" s="414">
        <v>799140.35939777549</v>
      </c>
      <c r="H118" s="414">
        <v>851340.16161790595</v>
      </c>
      <c r="I118" s="426">
        <v>779276.8029597128</v>
      </c>
      <c r="J118" s="425">
        <v>708447.16763002775</v>
      </c>
      <c r="K118" s="425">
        <v>737143.8028020832</v>
      </c>
      <c r="L118" s="425">
        <v>771587.50316779036</v>
      </c>
      <c r="M118" s="414">
        <v>806518.07880328817</v>
      </c>
      <c r="N118" s="414">
        <v>754578.77734943444</v>
      </c>
      <c r="O118" s="414">
        <v>709178.14246589469</v>
      </c>
      <c r="P118" s="414">
        <v>731286.94030383276</v>
      </c>
      <c r="Q118" s="414">
        <v>783653.20671629801</v>
      </c>
      <c r="R118" s="414">
        <v>797701.18838576914</v>
      </c>
      <c r="S118" s="415">
        <v>827030.53827966016</v>
      </c>
      <c r="T118" s="414">
        <v>780922.85519605479</v>
      </c>
      <c r="U118" s="414">
        <v>806383.18908411474</v>
      </c>
      <c r="V118" s="414">
        <v>792648.7641321444</v>
      </c>
      <c r="W118" s="414">
        <v>816508.13129034499</v>
      </c>
      <c r="X118" s="414">
        <v>950626.07312592608</v>
      </c>
      <c r="Y118" s="414">
        <v>999447.09259735688</v>
      </c>
      <c r="Z118" s="414">
        <v>948660.92257603188</v>
      </c>
      <c r="AA118" s="414">
        <v>1055235.0592040112</v>
      </c>
      <c r="AB118" s="414">
        <v>1284757.6650023574</v>
      </c>
      <c r="AC118" s="415">
        <v>1229227.8455864049</v>
      </c>
      <c r="AD118" s="414">
        <v>1225666.7973679972</v>
      </c>
      <c r="AE118" s="414">
        <v>1123143.7370926975</v>
      </c>
      <c r="AF118" s="414">
        <v>1233765.6598306161</v>
      </c>
      <c r="AG118" s="414">
        <v>1194215.2440636391</v>
      </c>
      <c r="AH118" s="414">
        <v>1243691.8812201011</v>
      </c>
      <c r="AI118" s="414">
        <v>1330143.8249155735</v>
      </c>
      <c r="AJ118" s="414">
        <v>1438093.1980143737</v>
      </c>
      <c r="AK118" s="414">
        <v>1579630.7066915974</v>
      </c>
      <c r="AL118" s="414">
        <v>1640948.2710667981</v>
      </c>
      <c r="AM118" s="415">
        <v>1739539.033841976</v>
      </c>
      <c r="AN118" s="414">
        <v>1875383.1957813767</v>
      </c>
      <c r="AO118" s="414">
        <v>1787657.4457024566</v>
      </c>
      <c r="AP118" s="414">
        <v>1750031.521743628</v>
      </c>
      <c r="AQ118" s="414">
        <v>1775745.4930103382</v>
      </c>
      <c r="AR118" s="414">
        <v>1933924.4802565326</v>
      </c>
      <c r="AS118" s="414">
        <v>2125076.9204313904</v>
      </c>
      <c r="AT118" s="414">
        <v>2261566.3406767268</v>
      </c>
      <c r="AU118" s="414">
        <v>2180532.1980469925</v>
      </c>
      <c r="AV118" s="414">
        <v>2048510.1024852991</v>
      </c>
      <c r="AW118" s="415">
        <v>1816077.2423323109</v>
      </c>
      <c r="AX118" s="414">
        <v>2025144.8137995808</v>
      </c>
      <c r="AY118" s="414">
        <v>2099076.5953591811</v>
      </c>
      <c r="AZ118" s="414">
        <v>2289977.0257119597</v>
      </c>
      <c r="BA118" s="414">
        <v>2106349.5981523753</v>
      </c>
      <c r="BB118" s="414">
        <v>2249631.0827896413</v>
      </c>
      <c r="BC118" s="414">
        <v>2289927.4890733203</v>
      </c>
      <c r="BD118" s="414">
        <v>2234465.6538806241</v>
      </c>
      <c r="BE118" s="414"/>
      <c r="BF118" s="414"/>
      <c r="BG118" s="414"/>
      <c r="BH118" s="416"/>
    </row>
    <row r="119" spans="1:60">
      <c r="A119" s="511">
        <v>99.919998168945313</v>
      </c>
      <c r="B119" s="414">
        <v>776938.73152863816</v>
      </c>
      <c r="C119" s="414">
        <f t="shared" si="2"/>
        <v>811938.04608415416</v>
      </c>
      <c r="D119" s="414">
        <v>846937.36063967028</v>
      </c>
      <c r="E119" s="414">
        <f t="shared" si="3"/>
        <v>882668.58620699611</v>
      </c>
      <c r="F119" s="414">
        <v>918399.81177432195</v>
      </c>
      <c r="G119" s="414">
        <v>860105.44129087578</v>
      </c>
      <c r="H119" s="414">
        <v>918771.47671061836</v>
      </c>
      <c r="I119" s="415">
        <v>843440.89184218762</v>
      </c>
      <c r="J119" s="414">
        <v>758687.84297312074</v>
      </c>
      <c r="K119" s="414">
        <v>790056.21408918116</v>
      </c>
      <c r="L119" s="414">
        <v>822948.17543331278</v>
      </c>
      <c r="M119" s="414">
        <v>865926.81759270944</v>
      </c>
      <c r="N119" s="414">
        <v>798452.09507528285</v>
      </c>
      <c r="O119" s="414">
        <v>760500.16824821045</v>
      </c>
      <c r="P119" s="414">
        <v>776881.46201157826</v>
      </c>
      <c r="Q119" s="414">
        <v>833727.91445992154</v>
      </c>
      <c r="R119" s="414">
        <v>852398.41539307823</v>
      </c>
      <c r="S119" s="415">
        <v>887407.74548663804</v>
      </c>
      <c r="T119" s="414">
        <v>837219.21441586956</v>
      </c>
      <c r="U119" s="414">
        <v>863956.08487250796</v>
      </c>
      <c r="V119" s="414">
        <v>850507.01326383895</v>
      </c>
      <c r="W119" s="414">
        <v>884764.3963847179</v>
      </c>
      <c r="X119" s="414">
        <v>1036886.8098708133</v>
      </c>
      <c r="Y119" s="414">
        <v>1070929.7572557481</v>
      </c>
      <c r="Z119" s="414">
        <v>1015946.5827587857</v>
      </c>
      <c r="AA119" s="414">
        <v>1135497.1818252166</v>
      </c>
      <c r="AB119" s="414">
        <v>1384584.3083137907</v>
      </c>
      <c r="AC119" s="415">
        <v>1321449.0948747254</v>
      </c>
      <c r="AD119" s="414">
        <v>1317861.7562664889</v>
      </c>
      <c r="AE119" s="414">
        <v>1206793.3116943703</v>
      </c>
      <c r="AF119" s="414">
        <v>1322835.3335195701</v>
      </c>
      <c r="AG119" s="414">
        <v>1287959.8563580108</v>
      </c>
      <c r="AH119" s="414">
        <v>1337887.9262323987</v>
      </c>
      <c r="AI119" s="414">
        <v>1438802.2600433906</v>
      </c>
      <c r="AJ119" s="414">
        <v>1553570.9820117729</v>
      </c>
      <c r="AK119" s="414">
        <v>1708831.128971599</v>
      </c>
      <c r="AL119" s="414">
        <v>1778183.7500216567</v>
      </c>
      <c r="AM119" s="415">
        <v>1885537.3816070189</v>
      </c>
      <c r="AN119" s="414">
        <v>2039565.0196681854</v>
      </c>
      <c r="AO119" s="414">
        <v>1947797.9542290452</v>
      </c>
      <c r="AP119" s="414">
        <v>1892716.5316132205</v>
      </c>
      <c r="AQ119" s="414">
        <v>1929927.0203026515</v>
      </c>
      <c r="AR119" s="414">
        <v>2104853.1194842933</v>
      </c>
      <c r="AS119" s="414">
        <v>2308558.6813861206</v>
      </c>
      <c r="AT119" s="414">
        <v>2467585.9859710741</v>
      </c>
      <c r="AU119" s="414">
        <v>2369855.2231033598</v>
      </c>
      <c r="AV119" s="414">
        <v>2236266.6836590772</v>
      </c>
      <c r="AW119" s="415">
        <v>1982806.2397338084</v>
      </c>
      <c r="AX119" s="414">
        <v>2212352.9613918625</v>
      </c>
      <c r="AY119" s="414">
        <v>2297156.8703109939</v>
      </c>
      <c r="AZ119" s="414">
        <v>2502739.2046113596</v>
      </c>
      <c r="BA119" s="414">
        <v>2298500.0629734979</v>
      </c>
      <c r="BB119" s="414">
        <v>2455647.2733964501</v>
      </c>
      <c r="BC119" s="414">
        <v>2502067.4617369534</v>
      </c>
      <c r="BD119" s="414">
        <v>2437375.1452976293</v>
      </c>
      <c r="BE119" s="414"/>
      <c r="BF119" s="414"/>
      <c r="BG119" s="414"/>
      <c r="BH119" s="416"/>
    </row>
    <row r="120" spans="1:60">
      <c r="A120" s="514">
        <v>99.930000305175781</v>
      </c>
      <c r="B120" s="427">
        <v>847439.69724115042</v>
      </c>
      <c r="C120" s="427">
        <f t="shared" si="2"/>
        <v>885396.37850034586</v>
      </c>
      <c r="D120" s="427">
        <v>923353.0597595413</v>
      </c>
      <c r="E120" s="427">
        <f t="shared" si="3"/>
        <v>960589.40384684736</v>
      </c>
      <c r="F120" s="427">
        <v>997825.74793415342</v>
      </c>
      <c r="G120" s="427">
        <v>938177.72804581397</v>
      </c>
      <c r="H120" s="427">
        <v>1003053.2840682083</v>
      </c>
      <c r="I120" s="428">
        <v>915111.58060961426</v>
      </c>
      <c r="J120" s="427">
        <v>820783.59679869434</v>
      </c>
      <c r="K120" s="427">
        <v>857751.33993804804</v>
      </c>
      <c r="L120" s="427">
        <v>887153.86111165583</v>
      </c>
      <c r="M120" s="427">
        <v>935107.6070669269</v>
      </c>
      <c r="N120" s="427">
        <v>863316.94525328651</v>
      </c>
      <c r="O120" s="414">
        <v>820519.52628596488</v>
      </c>
      <c r="P120" s="414">
        <v>832788.5043349081</v>
      </c>
      <c r="Q120" s="414">
        <v>898602.15625173331</v>
      </c>
      <c r="R120" s="414">
        <v>923193.95328869577</v>
      </c>
      <c r="S120" s="415">
        <v>963609.53919791616</v>
      </c>
      <c r="T120" s="414">
        <v>905834.79455469199</v>
      </c>
      <c r="U120" s="414">
        <v>936211.18977014103</v>
      </c>
      <c r="V120" s="414">
        <v>933429.9767076571</v>
      </c>
      <c r="W120" s="414">
        <v>973073.18267951789</v>
      </c>
      <c r="X120" s="414">
        <v>1118533.9714330256</v>
      </c>
      <c r="Y120" s="414">
        <v>1138997.4161171797</v>
      </c>
      <c r="Z120" s="414">
        <v>1044867.0127009992</v>
      </c>
      <c r="AA120" s="414">
        <v>1240197.082957936</v>
      </c>
      <c r="AB120" s="414">
        <v>1515361.0856596401</v>
      </c>
      <c r="AC120" s="415">
        <v>1435628.8526335009</v>
      </c>
      <c r="AD120" s="414">
        <v>1435155.5590698526</v>
      </c>
      <c r="AE120" s="414">
        <v>1314031.5116742896</v>
      </c>
      <c r="AF120" s="414">
        <v>1442522.2852318189</v>
      </c>
      <c r="AG120" s="414">
        <v>1403959.6488661107</v>
      </c>
      <c r="AH120" s="414">
        <v>1462961.8675514043</v>
      </c>
      <c r="AI120" s="414">
        <v>1568818.0519529264</v>
      </c>
      <c r="AJ120" s="414">
        <v>1694139.3793478003</v>
      </c>
      <c r="AK120" s="414">
        <v>1865516.6117206563</v>
      </c>
      <c r="AL120" s="414">
        <v>1953684.236462188</v>
      </c>
      <c r="AM120" s="415">
        <v>2070103.5562051374</v>
      </c>
      <c r="AN120" s="414">
        <v>2247226.0181974531</v>
      </c>
      <c r="AO120" s="414">
        <v>2134081.2412196952</v>
      </c>
      <c r="AP120" s="414">
        <v>2079364.7562442895</v>
      </c>
      <c r="AQ120" s="414">
        <v>2121246.5319306119</v>
      </c>
      <c r="AR120" s="414">
        <v>2327164.1972592799</v>
      </c>
      <c r="AS120" s="414">
        <v>2551330.4755730922</v>
      </c>
      <c r="AT120" s="414">
        <v>2733142.3935002796</v>
      </c>
      <c r="AU120" s="414">
        <v>2620575.0880772225</v>
      </c>
      <c r="AV120" s="414">
        <v>2488210.6953377342</v>
      </c>
      <c r="AW120" s="415">
        <v>2188659.230678624</v>
      </c>
      <c r="AX120" s="414">
        <v>2450703.3434009529</v>
      </c>
      <c r="AY120" s="414">
        <v>2556590.4117600215</v>
      </c>
      <c r="AZ120" s="414">
        <v>2777786.3577736798</v>
      </c>
      <c r="BA120" s="414">
        <v>2533551.6914475067</v>
      </c>
      <c r="BB120" s="414">
        <v>2705728.0232877568</v>
      </c>
      <c r="BC120" s="414">
        <v>2774106.3444320159</v>
      </c>
      <c r="BD120" s="414">
        <v>2690027.0301640136</v>
      </c>
      <c r="BE120" s="414"/>
      <c r="BF120" s="414"/>
      <c r="BG120" s="414"/>
      <c r="BH120" s="416"/>
    </row>
    <row r="121" spans="1:60">
      <c r="A121" s="514">
        <v>99.94000244140625</v>
      </c>
      <c r="B121" s="427">
        <v>939369.09383628319</v>
      </c>
      <c r="C121" s="427">
        <f t="shared" si="2"/>
        <v>981448.98336943472</v>
      </c>
      <c r="D121" s="427">
        <v>1023528.8729025861</v>
      </c>
      <c r="E121" s="427">
        <f t="shared" si="3"/>
        <v>1061373.5094925324</v>
      </c>
      <c r="F121" s="427">
        <v>1099218.1460824788</v>
      </c>
      <c r="G121" s="427">
        <v>1041016.8879811872</v>
      </c>
      <c r="H121" s="427">
        <v>1091778.0808526571</v>
      </c>
      <c r="I121" s="428">
        <v>1009234.9459330738</v>
      </c>
      <c r="J121" s="427">
        <v>905952.13777834293</v>
      </c>
      <c r="K121" s="427">
        <v>948889.50526123878</v>
      </c>
      <c r="L121" s="427">
        <v>974379.78772712126</v>
      </c>
      <c r="M121" s="427">
        <v>1004274.6136769907</v>
      </c>
      <c r="N121" s="427">
        <v>954700.30872852344</v>
      </c>
      <c r="O121" s="414">
        <v>899917.62775536836</v>
      </c>
      <c r="P121" s="414">
        <v>909276.40715131746</v>
      </c>
      <c r="Q121" s="414">
        <v>980754.6717845333</v>
      </c>
      <c r="R121" s="414">
        <v>1005215.4319490416</v>
      </c>
      <c r="S121" s="415">
        <v>1058406.9483156893</v>
      </c>
      <c r="T121" s="414">
        <v>996418.27401016117</v>
      </c>
      <c r="U121" s="414">
        <v>1037349.7005466545</v>
      </c>
      <c r="V121" s="414">
        <v>1039947.3050574567</v>
      </c>
      <c r="W121" s="414">
        <v>1076990.9950497833</v>
      </c>
      <c r="X121" s="414">
        <v>1243944.5013749725</v>
      </c>
      <c r="Y121" s="414">
        <v>1274367.7387295852</v>
      </c>
      <c r="Z121" s="414">
        <v>1149909.0955628578</v>
      </c>
      <c r="AA121" s="414">
        <v>1365249.0210660226</v>
      </c>
      <c r="AB121" s="414">
        <v>1680162.371828553</v>
      </c>
      <c r="AC121" s="415">
        <v>1590405.7745159969</v>
      </c>
      <c r="AD121" s="414">
        <v>1593645.4531465073</v>
      </c>
      <c r="AE121" s="414">
        <v>1447484.302749851</v>
      </c>
      <c r="AF121" s="414">
        <v>1587073.0005426817</v>
      </c>
      <c r="AG121" s="414">
        <v>1545865.8749642347</v>
      </c>
      <c r="AH121" s="414">
        <v>1619389.3450607003</v>
      </c>
      <c r="AI121" s="414">
        <v>1742425.1535665488</v>
      </c>
      <c r="AJ121" s="414">
        <v>1886179.4308107886</v>
      </c>
      <c r="AK121" s="414">
        <v>2072689.5040216942</v>
      </c>
      <c r="AL121" s="414">
        <v>2178864.6762547675</v>
      </c>
      <c r="AM121" s="415">
        <v>2323182.9878289979</v>
      </c>
      <c r="AN121" s="414">
        <v>2519021.6447257833</v>
      </c>
      <c r="AO121" s="414">
        <v>2371858.6465045349</v>
      </c>
      <c r="AP121" s="414">
        <v>2316748.1605119696</v>
      </c>
      <c r="AQ121" s="414">
        <v>2358322.1822899911</v>
      </c>
      <c r="AR121" s="414">
        <v>2610444.7850325541</v>
      </c>
      <c r="AS121" s="414">
        <v>2868841.3125572396</v>
      </c>
      <c r="AT121" s="414">
        <v>3075409.2472656905</v>
      </c>
      <c r="AU121" s="414">
        <v>2949915.2731201006</v>
      </c>
      <c r="AV121" s="414">
        <v>2776220.6218730635</v>
      </c>
      <c r="AW121" s="415">
        <v>2450376.0555437622</v>
      </c>
      <c r="AX121" s="414">
        <v>2757541.7538705082</v>
      </c>
      <c r="AY121" s="414">
        <v>2875121.9334998871</v>
      </c>
      <c r="AZ121" s="414">
        <v>3124781.1436799597</v>
      </c>
      <c r="BA121" s="414">
        <v>2857526.1860691202</v>
      </c>
      <c r="BB121" s="414">
        <v>3046546.3668576302</v>
      </c>
      <c r="BC121" s="414">
        <v>3137791.7863653</v>
      </c>
      <c r="BD121" s="414">
        <v>3028104.6078621135</v>
      </c>
      <c r="BE121" s="414"/>
      <c r="BF121" s="414"/>
      <c r="BG121" s="414"/>
      <c r="BH121" s="416"/>
    </row>
    <row r="122" spans="1:60">
      <c r="A122" s="511">
        <v>99.949996948242188</v>
      </c>
      <c r="B122" s="414">
        <v>1057215.2629143314</v>
      </c>
      <c r="C122" s="414">
        <f t="shared" si="2"/>
        <v>1097829.2448932882</v>
      </c>
      <c r="D122" s="414">
        <v>1138443.2268722451</v>
      </c>
      <c r="E122" s="414">
        <f t="shared" si="3"/>
        <v>1203626.902583878</v>
      </c>
      <c r="F122" s="414">
        <v>1268810.5782955112</v>
      </c>
      <c r="G122" s="414">
        <v>1172223.1488918273</v>
      </c>
      <c r="H122" s="414">
        <v>1239617.526920229</v>
      </c>
      <c r="I122" s="415">
        <v>1137361.7544015567</v>
      </c>
      <c r="J122" s="414">
        <v>1020381.264492752</v>
      </c>
      <c r="K122" s="414">
        <v>1069502.0980451386</v>
      </c>
      <c r="L122" s="414">
        <v>1089514.909837814</v>
      </c>
      <c r="M122" s="414">
        <v>1116416.5907175122</v>
      </c>
      <c r="N122" s="414">
        <v>1067371.2174020177</v>
      </c>
      <c r="O122" s="414">
        <v>1003971.1130738946</v>
      </c>
      <c r="P122" s="414">
        <v>1018465.4196098614</v>
      </c>
      <c r="Q122" s="414">
        <v>1083535.5784302431</v>
      </c>
      <c r="R122" s="414">
        <v>1115935.1706372735</v>
      </c>
      <c r="S122" s="415">
        <v>1187876.7439897445</v>
      </c>
      <c r="T122" s="414">
        <v>1120299.4776587964</v>
      </c>
      <c r="U122" s="414">
        <v>1173267.1663486573</v>
      </c>
      <c r="V122" s="414">
        <v>1178060.5449202114</v>
      </c>
      <c r="W122" s="414">
        <v>1221222.8485691114</v>
      </c>
      <c r="X122" s="414">
        <v>1434292.7419094625</v>
      </c>
      <c r="Y122" s="414">
        <v>1482687.3188364524</v>
      </c>
      <c r="Z122" s="414">
        <v>1301011.4049179608</v>
      </c>
      <c r="AA122" s="414">
        <v>1522734.6851956241</v>
      </c>
      <c r="AB122" s="414">
        <v>1901381.0638719776</v>
      </c>
      <c r="AC122" s="415">
        <v>1774463.200074428</v>
      </c>
      <c r="AD122" s="414">
        <v>1786081.3000767517</v>
      </c>
      <c r="AE122" s="414">
        <v>1630660.578006892</v>
      </c>
      <c r="AF122" s="414">
        <v>1792106.5649362521</v>
      </c>
      <c r="AG122" s="414">
        <v>1742288.8070467839</v>
      </c>
      <c r="AH122" s="414">
        <v>1834025.4702889028</v>
      </c>
      <c r="AI122" s="414">
        <v>1962946.732956195</v>
      </c>
      <c r="AJ122" s="414">
        <v>2141721.2004552418</v>
      </c>
      <c r="AK122" s="414">
        <v>2357127.7087588208</v>
      </c>
      <c r="AL122" s="414">
        <v>2489674.435065174</v>
      </c>
      <c r="AM122" s="415">
        <v>2664277.8037636033</v>
      </c>
      <c r="AN122" s="414">
        <v>2888835.9480425995</v>
      </c>
      <c r="AO122" s="414">
        <v>2691925.9891840746</v>
      </c>
      <c r="AP122" s="414">
        <v>2640662.9943997101</v>
      </c>
      <c r="AQ122" s="414">
        <v>2689191.426049077</v>
      </c>
      <c r="AR122" s="414">
        <v>2989534.2267510672</v>
      </c>
      <c r="AS122" s="414">
        <v>3306735.005336876</v>
      </c>
      <c r="AT122" s="414">
        <v>3531238.2039217278</v>
      </c>
      <c r="AU122" s="414">
        <v>3401366.8167046299</v>
      </c>
      <c r="AV122" s="414">
        <v>3186689.140737867</v>
      </c>
      <c r="AW122" s="415">
        <v>2818307.3080358938</v>
      </c>
      <c r="AX122" s="414">
        <v>3184196.1472972091</v>
      </c>
      <c r="AY122" s="414">
        <v>3311515.2993464097</v>
      </c>
      <c r="AZ122" s="414">
        <v>3609745.4579960597</v>
      </c>
      <c r="BA122" s="414">
        <v>3293741.2383999405</v>
      </c>
      <c r="BB122" s="414">
        <v>3509539.4967660788</v>
      </c>
      <c r="BC122" s="414">
        <v>3595500.7538125198</v>
      </c>
      <c r="BD122" s="414">
        <v>3487174.8899268433</v>
      </c>
      <c r="BE122" s="414"/>
      <c r="BF122" s="414"/>
      <c r="BG122" s="414"/>
      <c r="BH122" s="416"/>
    </row>
    <row r="123" spans="1:60">
      <c r="A123" s="511">
        <v>99.959999084472656</v>
      </c>
      <c r="B123" s="414">
        <v>1232648.2148276796</v>
      </c>
      <c r="C123" s="414">
        <f t="shared" si="2"/>
        <v>1287955.4473559647</v>
      </c>
      <c r="D123" s="414">
        <v>1343262.67988425</v>
      </c>
      <c r="E123" s="414">
        <f t="shared" si="3"/>
        <v>1418270.4374592132</v>
      </c>
      <c r="F123" s="414">
        <v>1493278.1950341761</v>
      </c>
      <c r="G123" s="414">
        <v>1364186.3152584515</v>
      </c>
      <c r="H123" s="414">
        <v>1454982.1953867613</v>
      </c>
      <c r="I123" s="415">
        <v>1330575.5943613201</v>
      </c>
      <c r="J123" s="414">
        <v>1191626.5984325621</v>
      </c>
      <c r="K123" s="414">
        <v>1242005.8612332782</v>
      </c>
      <c r="L123" s="414">
        <v>1270435.3005663366</v>
      </c>
      <c r="M123" s="414">
        <v>1292364.0402124056</v>
      </c>
      <c r="N123" s="414">
        <v>1228216.0861268726</v>
      </c>
      <c r="O123" s="414">
        <v>1158294.4022813332</v>
      </c>
      <c r="P123" s="414">
        <v>1166805.9294715198</v>
      </c>
      <c r="Q123" s="414">
        <v>1243601.7563237019</v>
      </c>
      <c r="R123" s="414">
        <v>1296037.4598852848</v>
      </c>
      <c r="S123" s="415">
        <v>1379137.7822044003</v>
      </c>
      <c r="T123" s="414">
        <v>1298434.8609520819</v>
      </c>
      <c r="U123" s="414">
        <v>1373000.6147969959</v>
      </c>
      <c r="V123" s="414">
        <v>1381765.5974847085</v>
      </c>
      <c r="W123" s="414">
        <v>1434165.3122876144</v>
      </c>
      <c r="X123" s="414">
        <v>1725361.2323087591</v>
      </c>
      <c r="Y123" s="414">
        <v>1665607.7933284317</v>
      </c>
      <c r="Z123" s="414">
        <v>1535582.473410307</v>
      </c>
      <c r="AA123" s="414">
        <v>1759175.0346548636</v>
      </c>
      <c r="AB123" s="414">
        <v>2226750.7731379098</v>
      </c>
      <c r="AC123" s="415">
        <v>2062838.027837866</v>
      </c>
      <c r="AD123" s="414">
        <v>2068064.2605064202</v>
      </c>
      <c r="AE123" s="414">
        <v>1892090.6316423356</v>
      </c>
      <c r="AF123" s="414">
        <v>2096468.491539354</v>
      </c>
      <c r="AG123" s="414">
        <v>2030785.6064220965</v>
      </c>
      <c r="AH123" s="414">
        <v>2131669.6230644011</v>
      </c>
      <c r="AI123" s="414">
        <v>2304038.978271449</v>
      </c>
      <c r="AJ123" s="414">
        <v>2520342.5167594445</v>
      </c>
      <c r="AK123" s="414">
        <v>2786267.6549395639</v>
      </c>
      <c r="AL123" s="414">
        <v>2951427.7930993107</v>
      </c>
      <c r="AM123" s="415">
        <v>3163860.7625967856</v>
      </c>
      <c r="AN123" s="414">
        <v>3440031.2663023118</v>
      </c>
      <c r="AO123" s="414">
        <v>3187511.3665298149</v>
      </c>
      <c r="AP123" s="414">
        <v>3105714.5263836337</v>
      </c>
      <c r="AQ123" s="414">
        <v>3170201.5497860927</v>
      </c>
      <c r="AR123" s="414">
        <v>3546729.4494632171</v>
      </c>
      <c r="AS123" s="414">
        <v>3964044.7811619905</v>
      </c>
      <c r="AT123" s="414">
        <v>4219063.3686740333</v>
      </c>
      <c r="AU123" s="414">
        <v>4060739.1692701806</v>
      </c>
      <c r="AV123" s="414">
        <v>3809248.2552222889</v>
      </c>
      <c r="AW123" s="415">
        <v>3369816.2353559579</v>
      </c>
      <c r="AX123" s="414">
        <v>3816878.7075901343</v>
      </c>
      <c r="AY123" s="414">
        <v>3980916.5282748425</v>
      </c>
      <c r="AZ123" s="414">
        <v>4352038.3629918396</v>
      </c>
      <c r="BA123" s="414">
        <v>3925575.9518835293</v>
      </c>
      <c r="BB123" s="414">
        <v>4196488.0847526779</v>
      </c>
      <c r="BC123" s="414">
        <v>4261262.549487886</v>
      </c>
      <c r="BD123" s="414">
        <v>4154857.0353761264</v>
      </c>
      <c r="BE123" s="414"/>
      <c r="BF123" s="414"/>
      <c r="BG123" s="414"/>
      <c r="BH123" s="416"/>
    </row>
    <row r="124" spans="1:60">
      <c r="A124" s="511">
        <v>99.970001220703125</v>
      </c>
      <c r="B124" s="414">
        <v>1506532.2596917404</v>
      </c>
      <c r="C124" s="414">
        <f t="shared" si="2"/>
        <v>1590901.0258158278</v>
      </c>
      <c r="D124" s="414">
        <v>1675269.7919399152</v>
      </c>
      <c r="E124" s="414">
        <f t="shared" si="3"/>
        <v>1733803.5136457379</v>
      </c>
      <c r="F124" s="414">
        <v>1792337.2353515604</v>
      </c>
      <c r="G124" s="414">
        <v>1696295.0836589385</v>
      </c>
      <c r="H124" s="414">
        <v>1829132.3803053992</v>
      </c>
      <c r="I124" s="415">
        <v>1683721.4044481623</v>
      </c>
      <c r="J124" s="414">
        <v>1474618.7944659689</v>
      </c>
      <c r="K124" s="414">
        <v>1521305.1313991225</v>
      </c>
      <c r="L124" s="414">
        <v>1558995.0624626498</v>
      </c>
      <c r="M124" s="414">
        <v>1573254.2173716682</v>
      </c>
      <c r="N124" s="414">
        <v>1473860.1491029502</v>
      </c>
      <c r="O124" s="414">
        <v>1376030.5622011928</v>
      </c>
      <c r="P124" s="414">
        <v>1419324.6197468059</v>
      </c>
      <c r="Q124" s="414">
        <v>1519422.300571545</v>
      </c>
      <c r="R124" s="414">
        <v>1573752.8121890977</v>
      </c>
      <c r="S124" s="415">
        <v>1695899.7101248538</v>
      </c>
      <c r="T124" s="414">
        <v>1571734.1588613265</v>
      </c>
      <c r="U124" s="414">
        <v>1694180.8646319527</v>
      </c>
      <c r="V124" s="414">
        <v>1676437.8476634016</v>
      </c>
      <c r="W124" s="414">
        <v>1747215.9046726199</v>
      </c>
      <c r="X124" s="414">
        <v>2186239.9008298125</v>
      </c>
      <c r="Y124" s="414">
        <v>2108480.7913908409</v>
      </c>
      <c r="Z124" s="414">
        <v>1903318.8067096071</v>
      </c>
      <c r="AA124" s="414">
        <v>2145950.4961429117</v>
      </c>
      <c r="AB124" s="414">
        <v>2747389.0369025581</v>
      </c>
      <c r="AC124" s="415">
        <v>2520579.5585863707</v>
      </c>
      <c r="AD124" s="414">
        <v>2528214.522408532</v>
      </c>
      <c r="AE124" s="414">
        <v>2305786.8307405468</v>
      </c>
      <c r="AF124" s="414">
        <v>2601010.8272388717</v>
      </c>
      <c r="AG124" s="414">
        <v>2509688.0195901431</v>
      </c>
      <c r="AH124" s="414">
        <v>2624766.2965431572</v>
      </c>
      <c r="AI124" s="414">
        <v>2872213.8486849172</v>
      </c>
      <c r="AJ124" s="414">
        <v>3160967.023607343</v>
      </c>
      <c r="AK124" s="414">
        <v>3490132.2528504538</v>
      </c>
      <c r="AL124" s="414">
        <v>3709701.6324782679</v>
      </c>
      <c r="AM124" s="415">
        <v>3989273.887498267</v>
      </c>
      <c r="AN124" s="414">
        <v>4369608.7877959581</v>
      </c>
      <c r="AO124" s="414">
        <v>4015686.5294522215</v>
      </c>
      <c r="AP124" s="414">
        <v>3867989.4337172667</v>
      </c>
      <c r="AQ124" s="414">
        <v>3975163.9457249413</v>
      </c>
      <c r="AR124" s="414">
        <v>4493602.8000311386</v>
      </c>
      <c r="AS124" s="414">
        <v>5049178.2009929745</v>
      </c>
      <c r="AT124" s="414">
        <v>5349790.0466308137</v>
      </c>
      <c r="AU124" s="414">
        <v>5142194.2662472958</v>
      </c>
      <c r="AV124" s="414">
        <v>4866911.8138665585</v>
      </c>
      <c r="AW124" s="415">
        <v>4301027.2005786616</v>
      </c>
      <c r="AX124" s="414">
        <v>4900707.641035432</v>
      </c>
      <c r="AY124" s="414">
        <v>5074975.2818647604</v>
      </c>
      <c r="AZ124" s="414">
        <v>5566597.5742792198</v>
      </c>
      <c r="BA124" s="414">
        <v>4959709.2729102271</v>
      </c>
      <c r="BB124" s="414">
        <v>5345997.7239485933</v>
      </c>
      <c r="BC124" s="414">
        <v>5424971.0415399475</v>
      </c>
      <c r="BD124" s="414">
        <v>5294334.9807252968</v>
      </c>
      <c r="BE124" s="414"/>
      <c r="BF124" s="414"/>
      <c r="BG124" s="414"/>
      <c r="BH124" s="416"/>
    </row>
    <row r="125" spans="1:60">
      <c r="A125" s="511">
        <v>99.980003356933594</v>
      </c>
      <c r="B125" s="414">
        <v>2064514.7268193215</v>
      </c>
      <c r="C125" s="414">
        <f t="shared" si="2"/>
        <v>2207619.6436709045</v>
      </c>
      <c r="D125" s="414">
        <v>2350724.5605224869</v>
      </c>
      <c r="E125" s="414">
        <f t="shared" si="3"/>
        <v>2443889.217010275</v>
      </c>
      <c r="F125" s="414">
        <v>2537053.8734980631</v>
      </c>
      <c r="G125" s="414">
        <v>2383375.291524373</v>
      </c>
      <c r="H125" s="414">
        <v>2563769.2370835897</v>
      </c>
      <c r="I125" s="415">
        <v>2417393.6553497445</v>
      </c>
      <c r="J125" s="414">
        <v>2029353.6093706437</v>
      </c>
      <c r="K125" s="414">
        <v>2084291.9741383402</v>
      </c>
      <c r="L125" s="414">
        <v>2142306.9390057796</v>
      </c>
      <c r="M125" s="414">
        <v>2140083.6942584072</v>
      </c>
      <c r="N125" s="414">
        <v>1975889.3089850964</v>
      </c>
      <c r="O125" s="414">
        <v>1845752.5105343156</v>
      </c>
      <c r="P125" s="414">
        <v>1892375.1459210138</v>
      </c>
      <c r="Q125" s="414">
        <v>2073719.1815952312</v>
      </c>
      <c r="R125" s="414">
        <v>2135140.8013344877</v>
      </c>
      <c r="S125" s="415">
        <v>2330387.2715753</v>
      </c>
      <c r="T125" s="414">
        <v>2160309.0530729722</v>
      </c>
      <c r="U125" s="414">
        <v>2329195.2229688209</v>
      </c>
      <c r="V125" s="414">
        <v>2324228.7369149392</v>
      </c>
      <c r="W125" s="414">
        <v>2423622.1794462851</v>
      </c>
      <c r="X125" s="414">
        <v>2874366.6652326658</v>
      </c>
      <c r="Y125" s="414">
        <v>3060975.7807723242</v>
      </c>
      <c r="Z125" s="414">
        <v>2675924.5930077471</v>
      </c>
      <c r="AA125" s="414">
        <v>2940327.6038775821</v>
      </c>
      <c r="AB125" s="414">
        <v>3845715.7580241044</v>
      </c>
      <c r="AC125" s="415">
        <v>3516251.2721958845</v>
      </c>
      <c r="AD125" s="414">
        <v>3479374.8400462652</v>
      </c>
      <c r="AE125" s="414">
        <v>3166011.6003025905</v>
      </c>
      <c r="AF125" s="414">
        <v>3673301.3850819133</v>
      </c>
      <c r="AG125" s="414">
        <v>3551750.1310812985</v>
      </c>
      <c r="AH125" s="414">
        <v>3689103.2455267217</v>
      </c>
      <c r="AI125" s="414">
        <v>4065368.5988784055</v>
      </c>
      <c r="AJ125" s="414">
        <v>4537033.0566291837</v>
      </c>
      <c r="AK125" s="414">
        <v>4974383.183390243</v>
      </c>
      <c r="AL125" s="414">
        <v>5268805.5954450108</v>
      </c>
      <c r="AM125" s="415">
        <v>5708732.8221874153</v>
      </c>
      <c r="AN125" s="414">
        <v>6353888.0177517701</v>
      </c>
      <c r="AO125" s="414">
        <v>5687736.2987495614</v>
      </c>
      <c r="AP125" s="414">
        <v>5467963.163926308</v>
      </c>
      <c r="AQ125" s="414">
        <v>5661475.6334686289</v>
      </c>
      <c r="AR125" s="414">
        <v>6508307.9653932313</v>
      </c>
      <c r="AS125" s="414">
        <v>7357162.8026559586</v>
      </c>
      <c r="AT125" s="414">
        <v>7780138.2412074124</v>
      </c>
      <c r="AU125" s="414">
        <v>7471910.8825776856</v>
      </c>
      <c r="AV125" s="414">
        <v>7098578.7969407048</v>
      </c>
      <c r="AW125" s="415">
        <v>6294150.7244821899</v>
      </c>
      <c r="AX125" s="414">
        <v>7282914.8811898381</v>
      </c>
      <c r="AY125" s="414">
        <v>7435568.0027824622</v>
      </c>
      <c r="AZ125" s="414">
        <v>8149138.9180360995</v>
      </c>
      <c r="BA125" s="414">
        <v>7222890.6580139371</v>
      </c>
      <c r="BB125" s="414">
        <v>7802317.119765915</v>
      </c>
      <c r="BC125" s="414">
        <v>7917114.5623896914</v>
      </c>
      <c r="BD125" s="414">
        <v>7660238.9748816751</v>
      </c>
      <c r="BE125" s="414"/>
      <c r="BF125" s="414"/>
      <c r="BG125" s="414"/>
      <c r="BH125" s="416"/>
    </row>
    <row r="126" spans="1:60">
      <c r="A126" s="513">
        <v>99.989997863769531</v>
      </c>
      <c r="B126" s="420">
        <v>2733712.8583881515</v>
      </c>
      <c r="C126" s="420">
        <f t="shared" si="2"/>
        <v>2917704.5169494962</v>
      </c>
      <c r="D126" s="420">
        <v>3101696.1755108405</v>
      </c>
      <c r="E126" s="420">
        <f t="shared" si="3"/>
        <v>3245836.3927823622</v>
      </c>
      <c r="F126" s="420">
        <v>3389976.6100538839</v>
      </c>
      <c r="G126" s="420">
        <v>3085278.8862797539</v>
      </c>
      <c r="H126" s="420">
        <v>3397601.555292882</v>
      </c>
      <c r="I126" s="421">
        <v>3211018.020682707</v>
      </c>
      <c r="J126" s="420">
        <v>2640325.6872558314</v>
      </c>
      <c r="K126" s="420">
        <v>2729417.9288765527</v>
      </c>
      <c r="L126" s="420">
        <v>2796312.4201106047</v>
      </c>
      <c r="M126" s="420">
        <v>2778717.2990965708</v>
      </c>
      <c r="N126" s="420">
        <v>2494287.9737266889</v>
      </c>
      <c r="O126" s="420">
        <v>2371878.9881865261</v>
      </c>
      <c r="P126" s="420">
        <v>2429101.1608658503</v>
      </c>
      <c r="Q126" s="420">
        <v>2664308.422210698</v>
      </c>
      <c r="R126" s="420">
        <v>2725522.6409619278</v>
      </c>
      <c r="S126" s="421">
        <v>3052716.1490055067</v>
      </c>
      <c r="T126" s="420">
        <v>2804472.0202010353</v>
      </c>
      <c r="U126" s="420">
        <v>2997301.2155587617</v>
      </c>
      <c r="V126" s="420">
        <v>3043350.5446147742</v>
      </c>
      <c r="W126" s="420">
        <v>3161121.9687371226</v>
      </c>
      <c r="X126" s="420">
        <v>3756845.2038948797</v>
      </c>
      <c r="Y126" s="420">
        <v>3993082.1711878004</v>
      </c>
      <c r="Z126" s="420">
        <v>3474284.595773831</v>
      </c>
      <c r="AA126" s="420">
        <v>3760385.3626108123</v>
      </c>
      <c r="AB126" s="420">
        <v>5011217.2762217326</v>
      </c>
      <c r="AC126" s="421">
        <v>4592182.6708047567</v>
      </c>
      <c r="AD126" s="420">
        <v>4482182.5139042214</v>
      </c>
      <c r="AE126" s="420">
        <v>4100872.7288026377</v>
      </c>
      <c r="AF126" s="420">
        <v>4853721.1889138725</v>
      </c>
      <c r="AG126" s="420">
        <v>4716239.6250719475</v>
      </c>
      <c r="AH126" s="420">
        <v>4870549.1832025284</v>
      </c>
      <c r="AI126" s="420">
        <v>5404311.5537030865</v>
      </c>
      <c r="AJ126" s="420">
        <v>6051097.4630134776</v>
      </c>
      <c r="AK126" s="420">
        <v>6611882.4466149108</v>
      </c>
      <c r="AL126" s="420">
        <v>7004698.1767831445</v>
      </c>
      <c r="AM126" s="421">
        <v>7592633.5997809507</v>
      </c>
      <c r="AN126" s="420">
        <v>8531998.874906024</v>
      </c>
      <c r="AO126" s="420">
        <v>7455512.1874365192</v>
      </c>
      <c r="AP126" s="420">
        <v>7198609.7117718114</v>
      </c>
      <c r="AQ126" s="420">
        <v>7537496.2535392633</v>
      </c>
      <c r="AR126" s="420">
        <v>8746437.6987070814</v>
      </c>
      <c r="AS126" s="420">
        <v>9819100.4988909718</v>
      </c>
      <c r="AT126" s="420">
        <v>10584885.659557724</v>
      </c>
      <c r="AU126" s="420">
        <v>10074652.628108455</v>
      </c>
      <c r="AV126" s="420">
        <v>9551200.7149599195</v>
      </c>
      <c r="AW126" s="421">
        <v>8552875.2685956042</v>
      </c>
      <c r="AX126" s="420">
        <v>9949011.9897705372</v>
      </c>
      <c r="AY126" s="420">
        <v>10068939.735028069</v>
      </c>
      <c r="AZ126" s="420">
        <v>11143868.114780338</v>
      </c>
      <c r="BA126" s="420">
        <v>9742335.298129132</v>
      </c>
      <c r="BB126" s="420">
        <v>10471548.895600377</v>
      </c>
      <c r="BC126" s="420">
        <v>10655228.217753574</v>
      </c>
      <c r="BD126" s="420">
        <v>10340278.052499348</v>
      </c>
      <c r="BE126" s="420"/>
      <c r="BF126" s="420"/>
      <c r="BG126" s="420"/>
      <c r="BH126" s="422"/>
    </row>
    <row r="127" spans="1:60">
      <c r="A127" s="511">
        <v>99.990997314453125</v>
      </c>
      <c r="B127" s="414">
        <v>2935627.02574324</v>
      </c>
      <c r="C127" s="414">
        <f t="shared" si="2"/>
        <v>3111491.2755957432</v>
      </c>
      <c r="D127" s="414">
        <v>3287355.5254482469</v>
      </c>
      <c r="E127" s="414">
        <f t="shared" si="3"/>
        <v>3474079.6936132777</v>
      </c>
      <c r="F127" s="414">
        <v>3660803.8617783086</v>
      </c>
      <c r="G127" s="414">
        <v>3316201.6605690252</v>
      </c>
      <c r="H127" s="414">
        <v>3613564.8828367451</v>
      </c>
      <c r="I127" s="415">
        <v>3456431.2571598846</v>
      </c>
      <c r="J127" s="414">
        <v>2809648.2889328017</v>
      </c>
      <c r="K127" s="414">
        <v>2948241.5384446266</v>
      </c>
      <c r="L127" s="414">
        <v>3010588.1757330759</v>
      </c>
      <c r="M127" s="414">
        <v>2978692.8750989786</v>
      </c>
      <c r="N127" s="414">
        <v>2649411.3389447415</v>
      </c>
      <c r="O127" s="414">
        <v>2519958.835310596</v>
      </c>
      <c r="P127" s="414">
        <v>2589138.5211365446</v>
      </c>
      <c r="Q127" s="414">
        <v>2838004.1967903371</v>
      </c>
      <c r="R127" s="414">
        <v>2905517.7380672204</v>
      </c>
      <c r="S127" s="415">
        <v>3286536.3483442301</v>
      </c>
      <c r="T127" s="414">
        <v>3016855.9400402964</v>
      </c>
      <c r="U127" s="414">
        <v>3202937.7683213474</v>
      </c>
      <c r="V127" s="414">
        <v>3268302.1460980256</v>
      </c>
      <c r="W127" s="414">
        <v>3386047.7845947728</v>
      </c>
      <c r="X127" s="414">
        <v>4024535.3313305927</v>
      </c>
      <c r="Z127" s="414">
        <v>3698980.1429720041</v>
      </c>
      <c r="AA127" s="414">
        <v>4015373.9698190903</v>
      </c>
      <c r="AB127" s="414">
        <v>5330389.559932082</v>
      </c>
      <c r="AC127" s="415">
        <v>4909262.26200331</v>
      </c>
      <c r="AD127" s="414">
        <v>4798930.57067593</v>
      </c>
      <c r="AE127" s="414">
        <v>4391389.4693711661</v>
      </c>
      <c r="AF127" s="414">
        <v>5208205.9223311655</v>
      </c>
      <c r="AG127" s="414">
        <v>5083136.2160315961</v>
      </c>
      <c r="AH127" s="414">
        <v>5275805.6503845137</v>
      </c>
      <c r="AI127" s="414">
        <v>5788102.7180567216</v>
      </c>
      <c r="AJ127" s="414">
        <v>6511662.4696490662</v>
      </c>
      <c r="AK127" s="414">
        <v>7138901.5005835341</v>
      </c>
      <c r="AL127" s="414">
        <v>7547494.5050301161</v>
      </c>
      <c r="AM127" s="415">
        <v>8190327.2831774224</v>
      </c>
      <c r="AN127" s="414">
        <v>9243610.0021907073</v>
      </c>
      <c r="AO127" s="414">
        <v>8062843.6391848614</v>
      </c>
      <c r="AP127" s="414">
        <v>7778403.4387387596</v>
      </c>
      <c r="AQ127" s="414">
        <v>8152932.2765177796</v>
      </c>
      <c r="AR127" s="414">
        <v>9453047.2457185127</v>
      </c>
      <c r="AS127" s="414">
        <v>10612127.068417085</v>
      </c>
      <c r="AT127" s="414">
        <v>11439900.958799135</v>
      </c>
      <c r="AU127" s="414">
        <v>10868676.559233423</v>
      </c>
      <c r="AV127" s="414">
        <v>10303959.179154584</v>
      </c>
      <c r="AW127" s="415">
        <v>9282328.0905719772</v>
      </c>
      <c r="AX127" s="414">
        <v>10774223.98168337</v>
      </c>
      <c r="AY127" s="414">
        <v>10874940.421189219</v>
      </c>
      <c r="AZ127" s="414">
        <v>12093608.293878859</v>
      </c>
      <c r="BA127" s="414">
        <v>10502722.526275165</v>
      </c>
      <c r="BB127" s="414">
        <v>11322071.810468247</v>
      </c>
      <c r="BC127" s="414">
        <v>11516130.623149466</v>
      </c>
      <c r="BD127" s="414">
        <v>11203144.548969563</v>
      </c>
      <c r="BE127" s="414"/>
      <c r="BF127" s="414"/>
      <c r="BG127" s="414"/>
      <c r="BH127" s="416"/>
    </row>
    <row r="128" spans="1:60">
      <c r="A128" s="511">
        <v>99.991996765136719</v>
      </c>
      <c r="B128" s="414">
        <v>3172727.0710376105</v>
      </c>
      <c r="C128" s="414">
        <f t="shared" si="2"/>
        <v>3366045.6449380252</v>
      </c>
      <c r="D128" s="414">
        <v>3559364.2188384398</v>
      </c>
      <c r="E128" s="414">
        <f t="shared" si="3"/>
        <v>3766597.4456559476</v>
      </c>
      <c r="F128" s="414">
        <v>3973830.6724734558</v>
      </c>
      <c r="G128" s="414">
        <v>3604740.3252483807</v>
      </c>
      <c r="H128" s="414">
        <v>3863088.3339509917</v>
      </c>
      <c r="I128" s="415">
        <v>3764308.1306827068</v>
      </c>
      <c r="J128" s="414">
        <v>3016793.4774707686</v>
      </c>
      <c r="K128" s="414">
        <v>3199552.7416426344</v>
      </c>
      <c r="L128" s="414">
        <v>3240393.2666962077</v>
      </c>
      <c r="M128" s="414">
        <v>3221142.6441342691</v>
      </c>
      <c r="N128" s="414">
        <v>2844416.0785697801</v>
      </c>
      <c r="O128" s="414">
        <v>2713909.3446068768</v>
      </c>
      <c r="P128" s="414">
        <v>2777897.0428931988</v>
      </c>
      <c r="Q128" s="414">
        <v>3067780.5890135211</v>
      </c>
      <c r="R128" s="414">
        <v>3154382.1627459414</v>
      </c>
      <c r="S128" s="415">
        <v>3568845.0501741222</v>
      </c>
      <c r="T128" s="414">
        <v>3244676.0917290789</v>
      </c>
      <c r="U128" s="414">
        <v>3452955.8941769232</v>
      </c>
      <c r="V128" s="414">
        <v>3522855.2012707391</v>
      </c>
      <c r="W128" s="414">
        <v>3646160.3570937975</v>
      </c>
      <c r="X128" s="414">
        <v>4352776.9931425229</v>
      </c>
      <c r="Y128" s="414">
        <v>4152340.6284096325</v>
      </c>
      <c r="Z128" s="414">
        <v>3998621.1434473214</v>
      </c>
      <c r="AA128" s="414">
        <v>4316086.5645296751</v>
      </c>
      <c r="AB128" s="414">
        <v>5736119.4152726531</v>
      </c>
      <c r="AC128" s="415">
        <v>5313547.8068209728</v>
      </c>
      <c r="AD128" s="414">
        <v>5218739.8121391851</v>
      </c>
      <c r="AE128" s="414">
        <v>4752003.0281424765</v>
      </c>
      <c r="AF128" s="414">
        <v>5658785.8333987296</v>
      </c>
      <c r="AG128" s="414">
        <v>5533522.2744236747</v>
      </c>
      <c r="AH128" s="414">
        <v>5729040.4769419208</v>
      </c>
      <c r="AI128" s="414">
        <v>6266747.9026385853</v>
      </c>
      <c r="AJ128" s="414">
        <v>7086518.500265358</v>
      </c>
      <c r="AK128" s="414">
        <v>7742566.7247250294</v>
      </c>
      <c r="AL128" s="414">
        <v>8212786.1885905592</v>
      </c>
      <c r="AM128" s="415">
        <v>8909226.9751616996</v>
      </c>
      <c r="AN128" s="414">
        <v>10097940.702636573</v>
      </c>
      <c r="AO128" s="414">
        <v>8810675.8318670932</v>
      </c>
      <c r="AP128" s="414">
        <v>8450571.0206616484</v>
      </c>
      <c r="AQ128" s="414">
        <v>8896771.0919311494</v>
      </c>
      <c r="AR128" s="414">
        <v>10328074.15623988</v>
      </c>
      <c r="AS128" s="414">
        <v>11560820.021666681</v>
      </c>
      <c r="AT128" s="414">
        <v>12196055.831860442</v>
      </c>
      <c r="AU128" s="414">
        <v>11837505.167470461</v>
      </c>
      <c r="AV128" s="414">
        <v>11214826.579131195</v>
      </c>
      <c r="AW128" s="415">
        <v>10170193.823140636</v>
      </c>
      <c r="AX128" s="414">
        <v>11792149.97175511</v>
      </c>
      <c r="AY128" s="414">
        <v>11877096.826255195</v>
      </c>
      <c r="AZ128" s="414">
        <v>13218966.073632039</v>
      </c>
      <c r="BA128" s="414">
        <v>11466437.895963976</v>
      </c>
      <c r="BB128" s="414">
        <v>12381400.757420031</v>
      </c>
      <c r="BC128" s="414">
        <v>12616978.599074323</v>
      </c>
      <c r="BD128" s="414">
        <v>12250855.379789149</v>
      </c>
      <c r="BE128" s="414"/>
      <c r="BF128" s="414"/>
      <c r="BG128" s="414"/>
      <c r="BH128" s="416"/>
    </row>
    <row r="129" spans="1:60">
      <c r="A129" s="511">
        <v>99.992996215820313</v>
      </c>
      <c r="B129" s="414">
        <v>3463823.2258870453</v>
      </c>
      <c r="C129" s="414">
        <f t="shared" si="2"/>
        <v>3686926.1799048199</v>
      </c>
      <c r="D129" s="414">
        <v>3910029.1339225946</v>
      </c>
      <c r="E129" s="414">
        <f t="shared" si="3"/>
        <v>4162073.562139242</v>
      </c>
      <c r="F129" s="414">
        <v>4414117.9903558893</v>
      </c>
      <c r="G129" s="414">
        <v>3959589.3079856131</v>
      </c>
      <c r="H129" s="414">
        <v>4206783.2056120718</v>
      </c>
      <c r="I129" s="415">
        <v>4160893.7728906632</v>
      </c>
      <c r="J129" s="414">
        <v>3293242.0101124118</v>
      </c>
      <c r="K129" s="414">
        <v>3497315.2380668852</v>
      </c>
      <c r="L129" s="414">
        <v>3547544.6228833515</v>
      </c>
      <c r="M129" s="414">
        <v>3485139.6241294527</v>
      </c>
      <c r="N129" s="414">
        <v>3093908.3072451851</v>
      </c>
      <c r="O129" s="414">
        <v>2953482.02086807</v>
      </c>
      <c r="P129" s="414">
        <v>3030003.3796129888</v>
      </c>
      <c r="Q129" s="414">
        <v>3341313.3329006429</v>
      </c>
      <c r="R129" s="414">
        <v>3424149.0552548212</v>
      </c>
      <c r="S129" s="415">
        <v>3900185.6523622447</v>
      </c>
      <c r="T129" s="414">
        <v>3546406.0569762397</v>
      </c>
      <c r="U129" s="414">
        <v>3771179.5550763314</v>
      </c>
      <c r="V129" s="414">
        <v>3842250.6652543228</v>
      </c>
      <c r="W129" s="414">
        <v>3990056.4386437964</v>
      </c>
      <c r="X129" s="414">
        <v>4776996.3244537525</v>
      </c>
      <c r="Y129" s="414">
        <v>4513230.2416372318</v>
      </c>
      <c r="Z129" s="414">
        <v>4383393.7345967283</v>
      </c>
      <c r="AA129" s="414">
        <v>4704050.4219509531</v>
      </c>
      <c r="AB129" s="414">
        <v>6311644.712154449</v>
      </c>
      <c r="AC129" s="415">
        <v>5833385.1656855969</v>
      </c>
      <c r="AD129" s="414">
        <v>5696508.8445121665</v>
      </c>
      <c r="AE129" s="414">
        <v>5190709.1673966665</v>
      </c>
      <c r="AF129" s="414">
        <v>6210680.6401354335</v>
      </c>
      <c r="AG129" s="414">
        <v>6085466.2318927934</v>
      </c>
      <c r="AH129" s="414">
        <v>6296680.4003788019</v>
      </c>
      <c r="AI129" s="414">
        <v>6840299.2293813666</v>
      </c>
      <c r="AJ129" s="414">
        <v>7770875.1910922267</v>
      </c>
      <c r="AK129" s="414">
        <v>8553420.0162230339</v>
      </c>
      <c r="AL129" s="414">
        <v>9048638.5224194676</v>
      </c>
      <c r="AM129" s="415">
        <v>9812983.3020960391</v>
      </c>
      <c r="AN129" s="414">
        <v>11130863.204263851</v>
      </c>
      <c r="AO129" s="414">
        <v>9733064.5245341584</v>
      </c>
      <c r="AP129" s="414">
        <v>9342098.8843444418</v>
      </c>
      <c r="AQ129" s="414">
        <v>9772684.1714857128</v>
      </c>
      <c r="AR129" s="414">
        <v>11426387.43557759</v>
      </c>
      <c r="AS129" s="414">
        <v>12689735.650761263</v>
      </c>
      <c r="AT129" s="414">
        <v>13461296.457525859</v>
      </c>
      <c r="AU129" s="414">
        <v>13123386.139228731</v>
      </c>
      <c r="AV129" s="414">
        <v>12421582.002861187</v>
      </c>
      <c r="AW129" s="415">
        <v>11238470.423486039</v>
      </c>
      <c r="AX129" s="414">
        <v>13148986.26907075</v>
      </c>
      <c r="AY129" s="414">
        <v>13194022.55640145</v>
      </c>
      <c r="AZ129" s="414">
        <v>14587539.119939018</v>
      </c>
      <c r="BA129" s="414">
        <v>12720931.439834805</v>
      </c>
      <c r="BB129" s="414">
        <v>13741484.217352852</v>
      </c>
      <c r="BC129" s="414">
        <v>14005387.21817242</v>
      </c>
      <c r="BD129" s="414">
        <v>13539942.441719271</v>
      </c>
      <c r="BE129" s="414"/>
      <c r="BF129" s="414"/>
      <c r="BG129" s="414"/>
      <c r="BH129" s="416"/>
    </row>
    <row r="130" spans="1:60">
      <c r="A130" s="511">
        <v>99.994003295898438</v>
      </c>
      <c r="B130" s="414">
        <v>3858994.5017227139</v>
      </c>
      <c r="C130" s="414">
        <f t="shared" si="2"/>
        <v>4088455.5503595355</v>
      </c>
      <c r="D130" s="414">
        <v>4317916.5989963571</v>
      </c>
      <c r="E130" s="414">
        <f t="shared" si="3"/>
        <v>4540926.4300992833</v>
      </c>
      <c r="F130" s="414">
        <v>4763936.2612022096</v>
      </c>
      <c r="G130" s="414">
        <v>4402521.4149685157</v>
      </c>
      <c r="H130" s="414">
        <v>4673936.8389560832</v>
      </c>
      <c r="I130" s="415">
        <v>4679447.679250164</v>
      </c>
      <c r="J130" s="414">
        <v>3651475.7123209173</v>
      </c>
      <c r="K130" s="414">
        <v>3859977.08703198</v>
      </c>
      <c r="L130" s="414">
        <v>3940855.9294691295</v>
      </c>
      <c r="M130" s="414">
        <v>3854621.457779042</v>
      </c>
      <c r="N130" s="414">
        <v>3392065.031379777</v>
      </c>
      <c r="O130" s="414">
        <v>3258148.7932285611</v>
      </c>
      <c r="P130" s="414">
        <v>3356565.3051970983</v>
      </c>
      <c r="Q130" s="414">
        <v>3712339.6997470115</v>
      </c>
      <c r="R130" s="414">
        <v>3749915.72171738</v>
      </c>
      <c r="S130" s="415">
        <v>4295082.7896093754</v>
      </c>
      <c r="T130" s="414">
        <v>3914254.6864444106</v>
      </c>
      <c r="U130" s="414">
        <v>4155568.8557573962</v>
      </c>
      <c r="V130" s="414">
        <v>4264682.0496389698</v>
      </c>
      <c r="W130" s="414">
        <v>4418578.8394141765</v>
      </c>
      <c r="X130" s="414">
        <v>5299779.9885065099</v>
      </c>
      <c r="Y130" s="414">
        <v>5007049.3781607207</v>
      </c>
      <c r="Z130" s="414">
        <v>4863566.8847779101</v>
      </c>
      <c r="AA130" s="414">
        <v>5206521.9778418457</v>
      </c>
      <c r="AB130" s="414">
        <v>7029157.8377013039</v>
      </c>
      <c r="AC130" s="415">
        <v>6435583.2875712682</v>
      </c>
      <c r="AD130" s="414">
        <v>6266253.6789731327</v>
      </c>
      <c r="AE130" s="414">
        <v>5789706.6806756994</v>
      </c>
      <c r="AF130" s="414">
        <v>6901534.8137550224</v>
      </c>
      <c r="AG130" s="414">
        <v>6837912.7709750151</v>
      </c>
      <c r="AH130" s="414">
        <v>7036998.5619575987</v>
      </c>
      <c r="AI130" s="414">
        <v>7554513.4373744298</v>
      </c>
      <c r="AJ130" s="414">
        <v>8652469.2305086534</v>
      </c>
      <c r="AK130" s="414">
        <v>9529256.510801632</v>
      </c>
      <c r="AL130" s="414">
        <v>10125390.999080928</v>
      </c>
      <c r="AM130" s="415">
        <v>10968627.730885863</v>
      </c>
      <c r="AN130" s="414">
        <v>12409333.044444015</v>
      </c>
      <c r="AO130" s="414">
        <v>10950524.875422545</v>
      </c>
      <c r="AP130" s="414">
        <v>10481685.354522103</v>
      </c>
      <c r="AQ130" s="414">
        <v>10879927.014371941</v>
      </c>
      <c r="AR130" s="414">
        <v>12818006.662826236</v>
      </c>
      <c r="AS130" s="414">
        <v>14174473.307984885</v>
      </c>
      <c r="AT130" s="414">
        <v>15052248.565175747</v>
      </c>
      <c r="AU130" s="414">
        <v>14755361.000990056</v>
      </c>
      <c r="AV130" s="414">
        <v>13955755.598678486</v>
      </c>
      <c r="AW130" s="415">
        <v>12690031.322038474</v>
      </c>
      <c r="AX130" s="414">
        <v>14920841.193069832</v>
      </c>
      <c r="AY130" s="414">
        <v>14823165.458418464</v>
      </c>
      <c r="AZ130" s="414">
        <v>16445636.697648719</v>
      </c>
      <c r="BA130" s="414">
        <v>14312593.06875946</v>
      </c>
      <c r="BB130" s="414">
        <v>15454447.951157717</v>
      </c>
      <c r="BC130" s="414">
        <v>15726509.237933476</v>
      </c>
      <c r="BD130" s="414">
        <v>15233183.116485022</v>
      </c>
      <c r="BE130" s="414"/>
      <c r="BF130" s="414"/>
      <c r="BG130" s="414"/>
      <c r="BH130" s="416"/>
    </row>
    <row r="131" spans="1:60">
      <c r="A131" s="511">
        <v>99.995002746582031</v>
      </c>
      <c r="B131" s="414">
        <v>4389523.2793951575</v>
      </c>
      <c r="C131" s="414">
        <f t="shared" si="2"/>
        <v>4640900.0767417764</v>
      </c>
      <c r="D131" s="414">
        <v>4892276.8740883954</v>
      </c>
      <c r="E131" s="414">
        <f t="shared" si="3"/>
        <v>5067698.5819568196</v>
      </c>
      <c r="F131" s="414">
        <v>5243120.2898252439</v>
      </c>
      <c r="G131" s="414">
        <v>4986211.4076238582</v>
      </c>
      <c r="H131" s="414">
        <v>5338665.5754392697</v>
      </c>
      <c r="I131" s="415">
        <v>5353850.2338917246</v>
      </c>
      <c r="J131" s="414">
        <v>4111539.8646486509</v>
      </c>
      <c r="K131" s="414">
        <v>4357639.9028038187</v>
      </c>
      <c r="L131" s="414">
        <v>4459773.1518227505</v>
      </c>
      <c r="M131" s="414">
        <v>4346522.6908395747</v>
      </c>
      <c r="N131" s="414">
        <v>3793242.6486649341</v>
      </c>
      <c r="O131" s="414">
        <v>3650491.6636515786</v>
      </c>
      <c r="P131" s="414">
        <v>3788715.5130855064</v>
      </c>
      <c r="Q131" s="414">
        <v>4195058.632610823</v>
      </c>
      <c r="R131" s="414">
        <v>4200821.0941872187</v>
      </c>
      <c r="S131" s="415">
        <v>4863816.2069472848</v>
      </c>
      <c r="T131" s="414">
        <v>4408883.8082428267</v>
      </c>
      <c r="U131" s="414">
        <v>4696987.2790093767</v>
      </c>
      <c r="V131" s="414">
        <v>4849817.0819384484</v>
      </c>
      <c r="W131" s="414">
        <v>4946557.3836256694</v>
      </c>
      <c r="X131" s="414">
        <v>5965669.7578345742</v>
      </c>
      <c r="Y131" s="414">
        <v>5660336.1832760293</v>
      </c>
      <c r="Z131" s="414">
        <v>5478162.2595952684</v>
      </c>
      <c r="AA131" s="414">
        <v>5871608.0645215428</v>
      </c>
      <c r="AB131" s="414">
        <v>7933939.1339555178</v>
      </c>
      <c r="AC131" s="415">
        <v>7267296.1440291218</v>
      </c>
      <c r="AD131" s="414">
        <v>7083501.9999223053</v>
      </c>
      <c r="AE131" s="414">
        <v>6539391.2933656527</v>
      </c>
      <c r="AF131" s="414">
        <v>7893402.8618374551</v>
      </c>
      <c r="AG131" s="414">
        <v>7891042.3323436864</v>
      </c>
      <c r="AH131" s="414">
        <v>8023474.0681680832</v>
      </c>
      <c r="AI131" s="414">
        <v>8639218.2401708495</v>
      </c>
      <c r="AJ131" s="414">
        <v>9894186.9121750593</v>
      </c>
      <c r="AK131" s="414">
        <v>10796259.829713194</v>
      </c>
      <c r="AL131" s="414">
        <v>11556400.726318438</v>
      </c>
      <c r="AM131" s="415">
        <v>12533871.386127856</v>
      </c>
      <c r="AN131" s="414">
        <v>13972688.798464924</v>
      </c>
      <c r="AO131" s="414">
        <v>12559470.416873902</v>
      </c>
      <c r="AP131" s="414">
        <v>11864950.683974762</v>
      </c>
      <c r="AQ131" s="414">
        <v>12429511.202563191</v>
      </c>
      <c r="AR131" s="414">
        <v>14671717.732523531</v>
      </c>
      <c r="AS131" s="414">
        <v>16196345.014225099</v>
      </c>
      <c r="AT131" s="414">
        <v>17228641.776696</v>
      </c>
      <c r="AU131" s="414">
        <v>17010327.810074709</v>
      </c>
      <c r="AV131" s="414">
        <v>16110463.730344368</v>
      </c>
      <c r="AW131" s="415">
        <v>14664247.62690321</v>
      </c>
      <c r="AX131" s="414">
        <v>17317603.811906345</v>
      </c>
      <c r="AY131" s="414">
        <v>17113486.486254074</v>
      </c>
      <c r="AZ131" s="414">
        <v>19086530.229566637</v>
      </c>
      <c r="BA131" s="414">
        <v>16445973.940896071</v>
      </c>
      <c r="BB131" s="414">
        <v>17843558.305470899</v>
      </c>
      <c r="BC131" s="414">
        <v>18101980.841407903</v>
      </c>
      <c r="BD131" s="414">
        <v>17571360.460488994</v>
      </c>
      <c r="BE131" s="414"/>
      <c r="BF131" s="414"/>
      <c r="BG131" s="414"/>
      <c r="BH131" s="416"/>
    </row>
    <row r="132" spans="1:60">
      <c r="A132" s="511">
        <v>99.996002197265625</v>
      </c>
      <c r="B132" s="414">
        <v>5155717.1931533925</v>
      </c>
      <c r="C132" s="414">
        <f t="shared" si="2"/>
        <v>5457822.3477861565</v>
      </c>
      <c r="D132" s="414">
        <v>5759927.5024189213</v>
      </c>
      <c r="E132" s="414">
        <f t="shared" si="3"/>
        <v>5942019.2178052682</v>
      </c>
      <c r="F132" s="414">
        <v>6124110.9331916142</v>
      </c>
      <c r="G132" s="414">
        <v>5833275.2074130457</v>
      </c>
      <c r="H132" s="414">
        <v>6261915.2568165902</v>
      </c>
      <c r="I132" s="415">
        <v>6294183.3188837888</v>
      </c>
      <c r="J132" s="414">
        <v>4782578.7357947575</v>
      </c>
      <c r="K132" s="414">
        <v>5080329.6081599034</v>
      </c>
      <c r="L132" s="414">
        <v>5199560.6463038791</v>
      </c>
      <c r="M132" s="414">
        <v>5001153.6066718427</v>
      </c>
      <c r="N132" s="414">
        <v>4362580.8782571843</v>
      </c>
      <c r="O132" s="414">
        <v>4201782.1637803502</v>
      </c>
      <c r="P132" s="414">
        <v>4409778.8753138799</v>
      </c>
      <c r="Q132" s="414">
        <v>4889765.3551965486</v>
      </c>
      <c r="R132" s="414">
        <v>4847348.8788720462</v>
      </c>
      <c r="S132" s="415">
        <v>5668135.1161423251</v>
      </c>
      <c r="T132" s="414">
        <v>5098528.6775691863</v>
      </c>
      <c r="U132" s="414">
        <v>5436701.1504693218</v>
      </c>
      <c r="V132" s="414">
        <v>5660413.5949507281</v>
      </c>
      <c r="W132" s="414">
        <v>5778856.2790334001</v>
      </c>
      <c r="X132" s="414">
        <v>6966774.0284331236</v>
      </c>
      <c r="Y132" s="414">
        <v>6590887.2245166525</v>
      </c>
      <c r="Z132" s="414">
        <v>6306121.9061816297</v>
      </c>
      <c r="AA132" s="414">
        <v>6712090.4956352264</v>
      </c>
      <c r="AB132" s="414">
        <v>9240390.7089611124</v>
      </c>
      <c r="AC132" s="415">
        <v>8462119.7716536019</v>
      </c>
      <c r="AD132" s="414">
        <v>8285537.5854689041</v>
      </c>
      <c r="AE132" s="414">
        <v>7690541.8648224985</v>
      </c>
      <c r="AF132" s="414">
        <v>9332365.9412874766</v>
      </c>
      <c r="AG132" s="414">
        <v>9371432.7981620599</v>
      </c>
      <c r="AH132" s="414">
        <v>9397681.5334430858</v>
      </c>
      <c r="AI132" s="414">
        <v>10111876.064673355</v>
      </c>
      <c r="AJ132" s="414">
        <v>11564844.844308564</v>
      </c>
      <c r="AK132" s="414">
        <v>12673271.545953125</v>
      </c>
      <c r="AL132" s="414">
        <v>13611225.786770528</v>
      </c>
      <c r="AM132" s="415">
        <v>14925343.519442011</v>
      </c>
      <c r="AN132" s="414">
        <v>16375008.644470964</v>
      </c>
      <c r="AO132" s="414">
        <v>14750379.201213976</v>
      </c>
      <c r="AP132" s="414">
        <v>13955906.370105268</v>
      </c>
      <c r="AQ132" s="414">
        <v>14789204.60854019</v>
      </c>
      <c r="AR132" s="414">
        <v>17313077.006057255</v>
      </c>
      <c r="AS132" s="414">
        <v>19308674.122405738</v>
      </c>
      <c r="AT132" s="414">
        <v>20448744.774672572</v>
      </c>
      <c r="AU132" s="414">
        <v>20288815.203914568</v>
      </c>
      <c r="AV132" s="414">
        <v>19241243.717666116</v>
      </c>
      <c r="AW132" s="415">
        <v>17580928.413843647</v>
      </c>
      <c r="AX132" s="414">
        <v>21023522.269788865</v>
      </c>
      <c r="AY132" s="414">
        <v>20549937.643048164</v>
      </c>
      <c r="AZ132" s="414">
        <v>22946239.98687828</v>
      </c>
      <c r="BA132" s="414">
        <v>19676312.738010127</v>
      </c>
      <c r="BB132" s="414">
        <v>21385855.768797044</v>
      </c>
      <c r="BC132" s="414">
        <v>21616784.230276484</v>
      </c>
      <c r="BD132" s="414">
        <v>20922010.216961175</v>
      </c>
      <c r="BE132" s="414"/>
      <c r="BF132" s="414"/>
      <c r="BG132" s="414"/>
      <c r="BH132" s="416"/>
    </row>
    <row r="133" spans="1:60">
      <c r="A133" s="511">
        <v>99.997001647949219</v>
      </c>
      <c r="B133" s="414">
        <v>6273953.5002790075</v>
      </c>
      <c r="C133" s="414">
        <f t="shared" si="2"/>
        <v>6748048.1322770538</v>
      </c>
      <c r="D133" s="414">
        <v>7222142.7642751001</v>
      </c>
      <c r="E133" s="414">
        <f t="shared" si="3"/>
        <v>7394786.5807237877</v>
      </c>
      <c r="F133" s="414">
        <v>7567430.3971724752</v>
      </c>
      <c r="G133" s="414">
        <v>7191724.4249780318</v>
      </c>
      <c r="H133" s="414">
        <v>7661427.5802439796</v>
      </c>
      <c r="I133" s="415">
        <v>7840128.9694077736</v>
      </c>
      <c r="J133" s="414">
        <v>5796389.7798202932</v>
      </c>
      <c r="K133" s="414">
        <v>6322128.1878278498</v>
      </c>
      <c r="L133" s="414">
        <v>6378554.5688518248</v>
      </c>
      <c r="M133" s="414">
        <v>6068218.355143901</v>
      </c>
      <c r="N133" s="414">
        <v>5223199.8787674261</v>
      </c>
      <c r="O133" s="414">
        <v>5092513.2343409117</v>
      </c>
      <c r="P133" s="414">
        <v>5393772.274029877</v>
      </c>
      <c r="Q133" s="414">
        <v>6037296.8544910429</v>
      </c>
      <c r="R133" s="414">
        <v>5899540.4553058967</v>
      </c>
      <c r="S133" s="415">
        <v>6941244.2659103051</v>
      </c>
      <c r="T133" s="414">
        <v>6231177.6919031665</v>
      </c>
      <c r="U133" s="414">
        <v>6619616.2658913061</v>
      </c>
      <c r="V133" s="414">
        <v>6903473.0697476249</v>
      </c>
      <c r="W133" s="414">
        <v>7065741.0821484663</v>
      </c>
      <c r="X133" s="414">
        <v>8541286.6579680666</v>
      </c>
      <c r="Y133" s="414">
        <v>7983742.5622745389</v>
      </c>
      <c r="Z133" s="414">
        <v>7654069.4750026558</v>
      </c>
      <c r="AA133" s="414">
        <v>8227521.2873193184</v>
      </c>
      <c r="AB133" s="414">
        <v>11306697.669506419</v>
      </c>
      <c r="AC133" s="415">
        <v>10456089.546399742</v>
      </c>
      <c r="AD133" s="414">
        <v>10226047.193158746</v>
      </c>
      <c r="AE133" s="414">
        <v>9479639.1744003631</v>
      </c>
      <c r="AF133" s="414">
        <v>11642425.632004732</v>
      </c>
      <c r="AG133" s="414">
        <v>11805587.985046366</v>
      </c>
      <c r="AH133" s="414">
        <v>11615163.040860035</v>
      </c>
      <c r="AI133" s="414">
        <v>12511838.352519374</v>
      </c>
      <c r="AJ133" s="414">
        <v>14368386.673474424</v>
      </c>
      <c r="AK133" s="414">
        <v>15720876.418686328</v>
      </c>
      <c r="AL133" s="414">
        <v>16832517.219384991</v>
      </c>
      <c r="AM133" s="415">
        <v>18666281.178119462</v>
      </c>
      <c r="AN133" s="414">
        <v>20300834.217306476</v>
      </c>
      <c r="AO133" s="414">
        <v>18417881.933071367</v>
      </c>
      <c r="AP133" s="414">
        <v>17651237.632673055</v>
      </c>
      <c r="AQ133" s="414">
        <v>18533482.34257976</v>
      </c>
      <c r="AR133" s="414">
        <v>21628243.663352005</v>
      </c>
      <c r="AS133" s="414">
        <v>24175307.757181305</v>
      </c>
      <c r="AT133" s="414">
        <v>25552797.927778915</v>
      </c>
      <c r="AU133" s="414">
        <v>25484625.432038672</v>
      </c>
      <c r="AV133" s="414">
        <v>24178664.146445006</v>
      </c>
      <c r="AW133" s="415">
        <v>22371820.641293664</v>
      </c>
      <c r="AX133" s="414">
        <v>27224750.342926703</v>
      </c>
      <c r="AY133" s="414">
        <v>26074174.290135175</v>
      </c>
      <c r="AZ133" s="414">
        <v>29434589.006751556</v>
      </c>
      <c r="BA133" s="414">
        <v>25071608.176377028</v>
      </c>
      <c r="BB133" s="414">
        <v>27049406.798804507</v>
      </c>
      <c r="BC133" s="414">
        <v>27592823.110383615</v>
      </c>
      <c r="BD133" s="414">
        <v>26263840.781900369</v>
      </c>
      <c r="BE133" s="414"/>
      <c r="BF133" s="414"/>
      <c r="BG133" s="414"/>
      <c r="BH133" s="416"/>
    </row>
    <row r="134" spans="1:60">
      <c r="A134" s="511">
        <v>99.998001098632813</v>
      </c>
      <c r="B134" s="414">
        <v>8634501.5577080883</v>
      </c>
      <c r="C134" s="414">
        <f t="shared" si="2"/>
        <v>9323430.7976087481</v>
      </c>
      <c r="D134" s="414">
        <v>10012360.037509408</v>
      </c>
      <c r="E134" s="414">
        <f t="shared" si="3"/>
        <v>10155008.403811835</v>
      </c>
      <c r="F134" s="414">
        <v>10297656.770114262</v>
      </c>
      <c r="G134" s="414">
        <v>9757768.4172354322</v>
      </c>
      <c r="H134" s="414">
        <v>10376164.550534528</v>
      </c>
      <c r="I134" s="415">
        <v>10950563.026505383</v>
      </c>
      <c r="J134" s="414">
        <v>7827591.7616425063</v>
      </c>
      <c r="K134" s="414">
        <v>8766908.0823192596</v>
      </c>
      <c r="L134" s="414">
        <v>8790422.6663621143</v>
      </c>
      <c r="M134" s="414">
        <v>8127722.8312731879</v>
      </c>
      <c r="N134" s="414">
        <v>7007979.1301154848</v>
      </c>
      <c r="O134" s="414">
        <v>6858960.8291085605</v>
      </c>
      <c r="P134" s="414">
        <v>7208569.7255949555</v>
      </c>
      <c r="Q134" s="414">
        <v>8266433.7091496773</v>
      </c>
      <c r="R134" s="414">
        <v>7857138.585830627</v>
      </c>
      <c r="S134" s="415">
        <v>9493593.0540901255</v>
      </c>
      <c r="T134" s="414">
        <v>8590873.4733491708</v>
      </c>
      <c r="U134" s="414">
        <v>8935227.2974475641</v>
      </c>
      <c r="V134" s="414">
        <v>9353634.8617673405</v>
      </c>
      <c r="W134" s="414">
        <v>9372251.2673810422</v>
      </c>
      <c r="X134" s="414">
        <v>11583237.615286488</v>
      </c>
      <c r="Y134" s="414">
        <v>10557433.363654686</v>
      </c>
      <c r="Z134" s="414">
        <v>10182631.57653269</v>
      </c>
      <c r="AA134" s="414">
        <v>11326644.010268211</v>
      </c>
      <c r="AB134" s="414">
        <v>15671558.312281307</v>
      </c>
      <c r="AC134" s="415">
        <v>14523176.555426162</v>
      </c>
      <c r="AD134" s="414">
        <v>14234295.918873848</v>
      </c>
      <c r="AE134" s="414">
        <v>13128783.400625512</v>
      </c>
      <c r="AF134" s="414">
        <v>16148429.139405385</v>
      </c>
      <c r="AG134" s="414">
        <v>15774996.356011912</v>
      </c>
      <c r="AH134" s="414">
        <v>16274823.173713833</v>
      </c>
      <c r="AI134" s="414">
        <v>17416262.664891791</v>
      </c>
      <c r="AJ134" s="414">
        <v>19922301.316873036</v>
      </c>
      <c r="AK134" s="414">
        <v>21905057.514379144</v>
      </c>
      <c r="AL134" s="414">
        <v>23112217.299784508</v>
      </c>
      <c r="AM134" s="415">
        <v>25594596.566974837</v>
      </c>
      <c r="AN134" s="414">
        <v>28139740.845966093</v>
      </c>
      <c r="AO134" s="414">
        <v>25546553.862485018</v>
      </c>
      <c r="AP134" s="414">
        <v>24760353.266516186</v>
      </c>
      <c r="AQ134" s="414">
        <v>26092872.197196625</v>
      </c>
      <c r="AR134" s="414">
        <v>29871553.589667935</v>
      </c>
      <c r="AS134" s="414">
        <v>34326182.864529274</v>
      </c>
      <c r="AT134" s="414">
        <v>35802884.902257472</v>
      </c>
      <c r="AU134" s="414">
        <v>36042592.196658157</v>
      </c>
      <c r="AV134" s="414">
        <v>34512624.97626166</v>
      </c>
      <c r="AW134" s="415">
        <v>32793450.284146197</v>
      </c>
      <c r="AX134" s="414">
        <v>39849189.279824533</v>
      </c>
      <c r="AY134" s="414">
        <v>37336525.02165252</v>
      </c>
      <c r="AZ134" s="414">
        <v>42171812.021087915</v>
      </c>
      <c r="BA134" s="414">
        <v>36279378.058194183</v>
      </c>
      <c r="BB134" s="414">
        <v>39040322.566335253</v>
      </c>
      <c r="BC134" s="414">
        <v>39757018.439180814</v>
      </c>
      <c r="BD134" s="414">
        <v>37890818.261444271</v>
      </c>
      <c r="BE134" s="414"/>
      <c r="BF134" s="414"/>
      <c r="BG134" s="414"/>
      <c r="BH134" s="416"/>
    </row>
    <row r="135" spans="1:60">
      <c r="A135" s="511">
        <v>99.999000549316406</v>
      </c>
      <c r="B135" s="414">
        <v>24070472.764081366</v>
      </c>
      <c r="C135" s="414">
        <f t="shared" si="2"/>
        <v>26325329.014857739</v>
      </c>
      <c r="D135" s="414">
        <v>28580185.265634116</v>
      </c>
      <c r="E135" s="414">
        <f t="shared" si="3"/>
        <v>29100322.525643095</v>
      </c>
      <c r="F135" s="414">
        <v>29620459.785652079</v>
      </c>
      <c r="G135" s="414">
        <v>24864838.562607199</v>
      </c>
      <c r="H135" s="414">
        <v>27831730.935601145</v>
      </c>
      <c r="I135" s="415">
        <v>30037592.316535506</v>
      </c>
      <c r="J135" s="414">
        <v>21764001.361571465</v>
      </c>
      <c r="K135" s="414">
        <v>21980298.968603063</v>
      </c>
      <c r="L135" s="414">
        <v>24140208.849336453</v>
      </c>
      <c r="M135" s="414">
        <v>20339423.168414932</v>
      </c>
      <c r="N135" s="414">
        <v>18083067.672836058</v>
      </c>
      <c r="O135" s="414">
        <v>18442137.816178735</v>
      </c>
      <c r="P135" s="414">
        <v>19068402.877441373</v>
      </c>
      <c r="Q135" s="414">
        <v>21176137.039031088</v>
      </c>
      <c r="R135" s="414">
        <v>19576621.209856868</v>
      </c>
      <c r="S135" s="415">
        <v>29029424.871715993</v>
      </c>
      <c r="T135" s="414">
        <v>20597806.276026845</v>
      </c>
      <c r="U135" s="414">
        <v>23131802.822882932</v>
      </c>
      <c r="V135" s="414">
        <v>22764604.048532002</v>
      </c>
      <c r="W135" s="414">
        <v>22185523.80531235</v>
      </c>
      <c r="X135" s="414">
        <v>28651228.972505439</v>
      </c>
      <c r="Y135" s="414">
        <v>26425972.076430716</v>
      </c>
      <c r="Z135" s="414">
        <v>25453811.351856016</v>
      </c>
      <c r="AA135" s="414">
        <v>28508534.960062101</v>
      </c>
      <c r="AB135" s="414">
        <v>43227991.458247945</v>
      </c>
      <c r="AC135" s="415">
        <v>37115326.415918909</v>
      </c>
      <c r="AD135" s="414">
        <v>38590489.247631557</v>
      </c>
      <c r="AE135" s="414">
        <v>34986502.176267155</v>
      </c>
      <c r="AF135" s="414">
        <v>43006739.900631003</v>
      </c>
      <c r="AG135" s="414">
        <v>42420933.978226803</v>
      </c>
      <c r="AH135" s="414">
        <v>44611796.402815007</v>
      </c>
      <c r="AI135" s="414">
        <v>46022055.521268032</v>
      </c>
      <c r="AJ135" s="414">
        <v>54771732.014741786</v>
      </c>
      <c r="AK135" s="414">
        <v>57954732.638078675</v>
      </c>
      <c r="AL135" s="414">
        <v>59020323.80025132</v>
      </c>
      <c r="AM135" s="415">
        <v>67497158.891417354</v>
      </c>
      <c r="AN135" s="414">
        <v>75947092.3499026</v>
      </c>
      <c r="AO135" s="414">
        <v>73861264.953065768</v>
      </c>
      <c r="AP135" s="414">
        <v>74389195.772219166</v>
      </c>
      <c r="AQ135" s="414">
        <v>80852346.655859604</v>
      </c>
      <c r="AR135" s="414">
        <v>90645818.481805608</v>
      </c>
      <c r="AS135" s="414">
        <v>100195665.8106218</v>
      </c>
      <c r="AT135" s="414">
        <v>108173052.50118168</v>
      </c>
      <c r="AU135" s="414">
        <v>117618810.22850606</v>
      </c>
      <c r="AV135" s="414">
        <v>120827061.36451973</v>
      </c>
      <c r="AW135" s="415">
        <v>125365348.03324251</v>
      </c>
      <c r="AX135" s="414">
        <v>144678572.29313514</v>
      </c>
      <c r="AY135" s="414">
        <v>122831059.10768752</v>
      </c>
      <c r="AZ135" s="414">
        <v>140602799.81718254</v>
      </c>
      <c r="BA135" s="414">
        <v>122109185.22219692</v>
      </c>
      <c r="BB135" s="414">
        <v>128939034.91710822</v>
      </c>
      <c r="BC135" s="414">
        <v>131328197.54760969</v>
      </c>
      <c r="BD135" s="414">
        <v>133322672.82279995</v>
      </c>
      <c r="BE135" s="414"/>
      <c r="BF135" s="414"/>
      <c r="BG135" s="414"/>
      <c r="BH135" s="416"/>
    </row>
    <row r="136" spans="1:60" ht="15.55" thickBot="1">
      <c r="A136" s="515"/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0" ht="15.55" thickTop="1"/>
    <row r="140" spans="1:60" ht="15.55" thickBot="1"/>
    <row r="141" spans="1:60" ht="15.55" thickBot="1">
      <c r="A141" s="554" t="s">
        <v>103</v>
      </c>
      <c r="B141" s="555">
        <v>6.8005175762045234</v>
      </c>
      <c r="C141" s="555"/>
      <c r="D141" s="555">
        <v>6.6092111330108105</v>
      </c>
      <c r="E141" s="555"/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/>
      <c r="BD141" s="556"/>
      <c r="BE141" s="556"/>
      <c r="BF141" s="556"/>
      <c r="BG141" s="556"/>
      <c r="BH141" s="557"/>
    </row>
  </sheetData>
  <mergeCells count="3">
    <mergeCell ref="B7:BH7"/>
    <mergeCell ref="A4:BH4"/>
    <mergeCell ref="B6:BH6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18"/>
  <sheetViews>
    <sheetView workbookViewId="0">
      <pane xSplit="1" ySplit="8" topLeftCell="B107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755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/>
      <c r="D9" s="343"/>
      <c r="E9" s="96"/>
      <c r="F9" s="96"/>
      <c r="G9" s="95">
        <f>avgfiinc!AP2</f>
        <v>1320404.0817720592</v>
      </c>
      <c r="H9" s="566"/>
      <c r="I9" s="577"/>
      <c r="J9" s="611"/>
      <c r="K9" s="577"/>
      <c r="L9" s="611"/>
      <c r="M9" s="597">
        <f>G9*0.001/'TD5'!F9</f>
        <v>8.6166081714558085E-2</v>
      </c>
    </row>
    <row r="10" spans="1:13" s="98" customFormat="1" ht="15.05" customHeight="1">
      <c r="A10" s="103">
        <v>1914</v>
      </c>
      <c r="B10" s="454"/>
      <c r="C10" s="343"/>
      <c r="D10" s="343"/>
      <c r="E10" s="96"/>
      <c r="F10" s="96"/>
      <c r="G10" s="95">
        <f>avgfiinc!AP3</f>
        <v>1288500.9557489015</v>
      </c>
      <c r="H10" s="566"/>
      <c r="I10" s="577"/>
      <c r="J10" s="611"/>
      <c r="K10" s="577"/>
      <c r="L10" s="611"/>
      <c r="M10" s="597">
        <f>G10*0.001/'TD5'!F10</f>
        <v>8.6033408914061318E-2</v>
      </c>
    </row>
    <row r="11" spans="1:13" s="98" customFormat="1" ht="15.05" customHeight="1">
      <c r="A11" s="103">
        <v>1915</v>
      </c>
      <c r="B11" s="454"/>
      <c r="C11" s="343"/>
      <c r="D11" s="343"/>
      <c r="E11" s="96"/>
      <c r="F11" s="96"/>
      <c r="G11" s="95">
        <f>avgfiinc!AP4</f>
        <v>1375670.3188576598</v>
      </c>
      <c r="H11" s="566"/>
      <c r="I11" s="577"/>
      <c r="J11" s="611"/>
      <c r="K11" s="577"/>
      <c r="L11" s="611"/>
      <c r="M11" s="597">
        <f>G11*0.001/'TD5'!F11</f>
        <v>9.2193842850742114E-2</v>
      </c>
    </row>
    <row r="12" spans="1:13" s="98" customFormat="1" ht="15.05" customHeight="1">
      <c r="A12" s="103">
        <v>1916</v>
      </c>
      <c r="B12" s="454"/>
      <c r="C12" s="343"/>
      <c r="D12" s="343"/>
      <c r="E12" s="96"/>
      <c r="F12" s="96"/>
      <c r="G12" s="95">
        <f>avgfiinc!AP5</f>
        <v>1712068.8698642543</v>
      </c>
      <c r="H12" s="566"/>
      <c r="I12" s="577"/>
      <c r="J12" s="611"/>
      <c r="K12" s="577"/>
      <c r="L12" s="611"/>
      <c r="M12" s="597">
        <f>G12*0.001/'TD5'!F12</f>
        <v>0.10514662593144877</v>
      </c>
    </row>
    <row r="13" spans="1:13" s="98" customFormat="1" ht="15.05" customHeight="1">
      <c r="A13" s="103">
        <v>1917</v>
      </c>
      <c r="B13" s="454"/>
      <c r="C13" s="343"/>
      <c r="D13" s="343"/>
      <c r="E13" s="96"/>
      <c r="F13" s="96"/>
      <c r="G13" s="95">
        <f>avgfiinc!AP6</f>
        <v>1357021.7069034681</v>
      </c>
      <c r="H13" s="566"/>
      <c r="I13" s="577"/>
      <c r="J13" s="611"/>
      <c r="K13" s="577"/>
      <c r="L13" s="611"/>
      <c r="M13" s="597">
        <f>G13*0.001/'TD5'!F13</f>
        <v>8.4015369708452414E-2</v>
      </c>
    </row>
    <row r="14" spans="1:13" s="98" customFormat="1" ht="15.05" customHeight="1">
      <c r="A14" s="103">
        <v>1918</v>
      </c>
      <c r="B14" s="454"/>
      <c r="C14" s="343"/>
      <c r="D14" s="380"/>
      <c r="E14" s="340"/>
      <c r="F14" s="340"/>
      <c r="G14" s="95">
        <f>avgfiinc!AP7</f>
        <v>1024758.9620996958</v>
      </c>
      <c r="H14" s="566"/>
      <c r="I14" s="577"/>
      <c r="J14" s="611"/>
      <c r="K14" s="577"/>
      <c r="L14" s="611"/>
      <c r="M14" s="597">
        <f>G14*0.001/'TD5'!F14</f>
        <v>6.7164822458815582E-2</v>
      </c>
    </row>
    <row r="15" spans="1:13" s="98" customFormat="1" ht="15.05" customHeight="1">
      <c r="A15" s="102">
        <v>1919</v>
      </c>
      <c r="B15" s="455"/>
      <c r="C15" s="342"/>
      <c r="D15" s="381"/>
      <c r="E15" s="341"/>
      <c r="F15" s="341"/>
      <c r="G15" s="99">
        <f>avgfiinc!AP8</f>
        <v>1010098.8896573782</v>
      </c>
      <c r="H15" s="567"/>
      <c r="I15" s="578"/>
      <c r="J15" s="612"/>
      <c r="K15" s="578"/>
      <c r="L15" s="612"/>
      <c r="M15" s="598">
        <f>G15*0.001/'TD5'!F15</f>
        <v>6.6297173757209713E-2</v>
      </c>
    </row>
    <row r="16" spans="1:13" s="98" customFormat="1" ht="15.05" customHeight="1">
      <c r="A16" s="103">
        <v>1920</v>
      </c>
      <c r="B16" s="454"/>
      <c r="C16" s="343"/>
      <c r="D16" s="380"/>
      <c r="E16" s="340"/>
      <c r="F16" s="340"/>
      <c r="G16" s="95">
        <f>avgfiinc!AP9</f>
        <v>730487.56713115936</v>
      </c>
      <c r="H16" s="566"/>
      <c r="I16" s="577"/>
      <c r="J16" s="611"/>
      <c r="K16" s="577"/>
      <c r="L16" s="611"/>
      <c r="M16" s="597">
        <f>G16*0.001/'TD5'!F16</f>
        <v>5.3572248881608969E-2</v>
      </c>
    </row>
    <row r="17" spans="1:13" s="98" customFormat="1" ht="15.05" customHeight="1">
      <c r="A17" s="103">
        <v>1921</v>
      </c>
      <c r="B17" s="454"/>
      <c r="C17" s="343"/>
      <c r="D17" s="380"/>
      <c r="E17" s="340"/>
      <c r="F17" s="340"/>
      <c r="G17" s="95">
        <f>avgfiinc!AP10</f>
        <v>684803.02844396583</v>
      </c>
      <c r="H17" s="566"/>
      <c r="I17" s="577"/>
      <c r="J17" s="611"/>
      <c r="K17" s="577"/>
      <c r="L17" s="611"/>
      <c r="M17" s="597">
        <f>G17*0.001/'TD5'!F17</f>
        <v>5.6019527041906041E-2</v>
      </c>
    </row>
    <row r="18" spans="1:13" s="98" customFormat="1" ht="15.05" customHeight="1">
      <c r="A18" s="103">
        <v>1922</v>
      </c>
      <c r="B18" s="454"/>
      <c r="C18" s="343"/>
      <c r="D18" s="380"/>
      <c r="E18" s="340"/>
      <c r="F18" s="340"/>
      <c r="G18" s="95">
        <f>avgfiinc!AP11</f>
        <v>933551.98131479998</v>
      </c>
      <c r="H18" s="566"/>
      <c r="I18" s="577"/>
      <c r="J18" s="611"/>
      <c r="K18" s="577"/>
      <c r="L18" s="611"/>
      <c r="M18" s="597">
        <f>G18*0.001/'TD5'!F18</f>
        <v>6.6354491835071833E-2</v>
      </c>
    </row>
    <row r="19" spans="1:13" s="98" customFormat="1" ht="15.05" customHeight="1">
      <c r="A19" s="103">
        <v>1923</v>
      </c>
      <c r="B19" s="454"/>
      <c r="C19" s="343"/>
      <c r="D19" s="380"/>
      <c r="E19" s="340"/>
      <c r="F19" s="340"/>
      <c r="G19" s="95">
        <f>avgfiinc!AP12</f>
        <v>915137.87268493033</v>
      </c>
      <c r="H19" s="566"/>
      <c r="I19" s="577"/>
      <c r="J19" s="611"/>
      <c r="K19" s="577"/>
      <c r="L19" s="611"/>
      <c r="M19" s="597">
        <f>G19*0.001/'TD5'!F19</f>
        <v>5.9064105684361642E-2</v>
      </c>
    </row>
    <row r="20" spans="1:13" s="98" customFormat="1" ht="15.05" customHeight="1">
      <c r="A20" s="103">
        <v>1924</v>
      </c>
      <c r="B20" s="454"/>
      <c r="C20" s="343"/>
      <c r="D20" s="380"/>
      <c r="E20" s="340"/>
      <c r="F20" s="340"/>
      <c r="G20" s="95">
        <f>avgfiinc!AP13</f>
        <v>1047972.6171086413</v>
      </c>
      <c r="H20" s="566"/>
      <c r="I20" s="577"/>
      <c r="J20" s="611"/>
      <c r="K20" s="577"/>
      <c r="L20" s="611"/>
      <c r="M20" s="597">
        <f>G20*0.001/'TD5'!F20</f>
        <v>6.7870222283341899E-2</v>
      </c>
    </row>
    <row r="21" spans="1:13" s="98" customFormat="1" ht="15.05" customHeight="1">
      <c r="A21" s="103">
        <v>1925</v>
      </c>
      <c r="B21" s="454"/>
      <c r="C21" s="343"/>
      <c r="D21" s="380"/>
      <c r="E21" s="340"/>
      <c r="F21" s="340"/>
      <c r="G21" s="95">
        <f>avgfiinc!AP14</f>
        <v>1376756.7611148169</v>
      </c>
      <c r="H21" s="566"/>
      <c r="I21" s="577"/>
      <c r="J21" s="611"/>
      <c r="K21" s="577"/>
      <c r="L21" s="611"/>
      <c r="M21" s="597">
        <f>G21*0.001/'TD5'!F21</f>
        <v>8.5239041727676046E-2</v>
      </c>
    </row>
    <row r="22" spans="1:13" s="98" customFormat="1" ht="15.05" customHeight="1">
      <c r="A22" s="103">
        <v>1926</v>
      </c>
      <c r="B22" s="454"/>
      <c r="C22" s="343"/>
      <c r="D22" s="380"/>
      <c r="E22" s="340"/>
      <c r="F22" s="340"/>
      <c r="G22" s="95">
        <f>avgfiinc!AP15</f>
        <v>1371125.5692276286</v>
      </c>
      <c r="H22" s="566"/>
      <c r="I22" s="577"/>
      <c r="J22" s="611"/>
      <c r="K22" s="577"/>
      <c r="L22" s="611"/>
      <c r="M22" s="597">
        <f>G22*0.001/'TD5'!F22</f>
        <v>8.4590047554456899E-2</v>
      </c>
    </row>
    <row r="23" spans="1:13" s="98" customFormat="1" ht="15.05" customHeight="1">
      <c r="A23" s="103">
        <v>1927</v>
      </c>
      <c r="B23" s="454"/>
      <c r="C23" s="343"/>
      <c r="D23" s="380"/>
      <c r="E23" s="340"/>
      <c r="F23" s="340"/>
      <c r="G23" s="95">
        <f>avgfiinc!AP16</f>
        <v>1522699.7150996919</v>
      </c>
      <c r="H23" s="566"/>
      <c r="I23" s="577"/>
      <c r="J23" s="611"/>
      <c r="K23" s="577"/>
      <c r="L23" s="611"/>
      <c r="M23" s="597">
        <f>G23*0.001/'TD5'!F23</f>
        <v>9.2539418014410194E-2</v>
      </c>
    </row>
    <row r="24" spans="1:13" s="98" customFormat="1" ht="15.05" customHeight="1">
      <c r="A24" s="103">
        <v>1928</v>
      </c>
      <c r="B24" s="454"/>
      <c r="C24" s="343"/>
      <c r="D24" s="380"/>
      <c r="E24" s="340"/>
      <c r="F24" s="340"/>
      <c r="G24" s="95">
        <f>avgfiinc!AP17</f>
        <v>1988385.0906865487</v>
      </c>
      <c r="H24" s="566"/>
      <c r="I24" s="577"/>
      <c r="J24" s="611"/>
      <c r="K24" s="577"/>
      <c r="L24" s="611"/>
      <c r="M24" s="597">
        <f>G24*0.001/'TD5'!F24</f>
        <v>0.11540899580778979</v>
      </c>
    </row>
    <row r="25" spans="1:13" s="98" customFormat="1" ht="15.05" customHeight="1">
      <c r="A25" s="102">
        <v>1929</v>
      </c>
      <c r="B25" s="455"/>
      <c r="C25" s="342"/>
      <c r="D25" s="381"/>
      <c r="E25" s="341"/>
      <c r="F25" s="341"/>
      <c r="G25" s="99">
        <f>avgfiinc!AP18</f>
        <v>1933572.6448053925</v>
      </c>
      <c r="H25" s="567"/>
      <c r="I25" s="578"/>
      <c r="J25" s="612"/>
      <c r="K25" s="578"/>
      <c r="L25" s="612"/>
      <c r="M25" s="598">
        <f>G25*0.001/'TD5'!F25</f>
        <v>0.10913684975677197</v>
      </c>
    </row>
    <row r="26" spans="1:13" s="98" customFormat="1" ht="15.05" customHeight="1">
      <c r="A26" s="103">
        <v>1930</v>
      </c>
      <c r="B26" s="454"/>
      <c r="C26" s="343"/>
      <c r="D26" s="380"/>
      <c r="E26" s="340"/>
      <c r="F26" s="340"/>
      <c r="G26" s="95">
        <f>avgfiinc!AP19</f>
        <v>1096438.3723897226</v>
      </c>
      <c r="H26" s="566"/>
      <c r="I26" s="577"/>
      <c r="J26" s="611"/>
      <c r="K26" s="577"/>
      <c r="L26" s="611"/>
      <c r="M26" s="597">
        <f>G26*0.001/'TD5'!F26</f>
        <v>7.0742560079510963E-2</v>
      </c>
    </row>
    <row r="27" spans="1:13" s="98" customFormat="1" ht="15.05" customHeight="1">
      <c r="A27" s="103">
        <v>1931</v>
      </c>
      <c r="B27" s="454"/>
      <c r="C27" s="343"/>
      <c r="D27" s="380"/>
      <c r="E27" s="340"/>
      <c r="F27" s="340"/>
      <c r="G27" s="95">
        <f>avgfiinc!AP20</f>
        <v>829760.65997682081</v>
      </c>
      <c r="H27" s="566"/>
      <c r="I27" s="577"/>
      <c r="J27" s="611"/>
      <c r="K27" s="577"/>
      <c r="L27" s="611"/>
      <c r="M27" s="597">
        <f>G27*0.001/'TD5'!F27</f>
        <v>5.8933968225086647E-2</v>
      </c>
    </row>
    <row r="28" spans="1:13" s="98" customFormat="1" ht="15.05" customHeight="1">
      <c r="A28" s="103">
        <v>1932</v>
      </c>
      <c r="B28" s="454"/>
      <c r="C28" s="343"/>
      <c r="D28" s="380"/>
      <c r="E28" s="340"/>
      <c r="F28" s="340"/>
      <c r="G28" s="95">
        <f>avgfiinc!AP21</f>
        <v>711603.71646940522</v>
      </c>
      <c r="H28" s="566"/>
      <c r="I28" s="577"/>
      <c r="J28" s="611"/>
      <c r="K28" s="577"/>
      <c r="L28" s="611"/>
      <c r="M28" s="597">
        <f>G28*0.001/'TD5'!F28</f>
        <v>5.9695090930959024E-2</v>
      </c>
    </row>
    <row r="29" spans="1:13" s="98" customFormat="1" ht="15.05" customHeight="1">
      <c r="A29" s="103">
        <v>1933</v>
      </c>
      <c r="B29" s="454"/>
      <c r="C29" s="343"/>
      <c r="D29" s="380"/>
      <c r="E29" s="340"/>
      <c r="F29" s="340"/>
      <c r="G29" s="95">
        <f>avgfiinc!AP22</f>
        <v>759580.40504506812</v>
      </c>
      <c r="H29" s="566"/>
      <c r="I29" s="577"/>
      <c r="J29" s="611"/>
      <c r="K29" s="577"/>
      <c r="L29" s="611"/>
      <c r="M29" s="597">
        <f>G29*0.001/'TD5'!F29</f>
        <v>6.6088668867149897E-2</v>
      </c>
    </row>
    <row r="30" spans="1:13" s="98" customFormat="1" ht="15.05" customHeight="1">
      <c r="A30" s="103">
        <v>1934</v>
      </c>
      <c r="B30" s="454"/>
      <c r="C30" s="343"/>
      <c r="D30" s="380"/>
      <c r="E30" s="340"/>
      <c r="F30" s="340"/>
      <c r="G30" s="95">
        <f>avgfiinc!AP23</f>
        <v>760105.7229143728</v>
      </c>
      <c r="H30" s="566"/>
      <c r="I30" s="577"/>
      <c r="J30" s="611"/>
      <c r="K30" s="577"/>
      <c r="L30" s="611"/>
      <c r="M30" s="597">
        <f>G30*0.001/'TD5'!F30</f>
        <v>6.1291146492561704E-2</v>
      </c>
    </row>
    <row r="31" spans="1:13" s="98" customFormat="1" ht="15.05" customHeight="1">
      <c r="A31" s="103">
        <v>1935</v>
      </c>
      <c r="B31" s="454"/>
      <c r="C31" s="343"/>
      <c r="D31" s="380"/>
      <c r="E31" s="340"/>
      <c r="F31" s="340"/>
      <c r="G31" s="95">
        <f>avgfiinc!AP24</f>
        <v>869005.70739189151</v>
      </c>
      <c r="H31" s="566"/>
      <c r="I31" s="577"/>
      <c r="J31" s="611"/>
      <c r="K31" s="577"/>
      <c r="L31" s="611"/>
      <c r="M31" s="597">
        <f>G31*0.001/'TD5'!F31</f>
        <v>6.3922876063773254E-2</v>
      </c>
    </row>
    <row r="32" spans="1:13" s="98" customFormat="1" ht="15.05" customHeight="1">
      <c r="A32" s="103">
        <v>1936</v>
      </c>
      <c r="B32" s="454"/>
      <c r="C32" s="343"/>
      <c r="D32" s="380"/>
      <c r="E32" s="340"/>
      <c r="F32" s="340"/>
      <c r="G32" s="95">
        <f>avgfiinc!AP25</f>
        <v>1145029.5086806414</v>
      </c>
      <c r="H32" s="566"/>
      <c r="I32" s="577"/>
      <c r="J32" s="611"/>
      <c r="K32" s="577"/>
      <c r="L32" s="611"/>
      <c r="M32" s="597">
        <f>G32*0.001/'TD5'!F32</f>
        <v>7.5652325543874771E-2</v>
      </c>
    </row>
    <row r="33" spans="1:13" s="98" customFormat="1" ht="15.05" customHeight="1">
      <c r="A33" s="103">
        <v>1937</v>
      </c>
      <c r="B33" s="454"/>
      <c r="C33" s="343"/>
      <c r="D33" s="380"/>
      <c r="E33" s="340"/>
      <c r="F33" s="340"/>
      <c r="G33" s="95">
        <f>avgfiinc!AP26</f>
        <v>1010668.3759377769</v>
      </c>
      <c r="H33" s="566"/>
      <c r="I33" s="577"/>
      <c r="J33" s="611"/>
      <c r="K33" s="577"/>
      <c r="L33" s="611"/>
      <c r="M33" s="597">
        <f>G33*0.001/'TD5'!F33</f>
        <v>6.4944611660107621E-2</v>
      </c>
    </row>
    <row r="34" spans="1:13" s="98" customFormat="1" ht="15.05" customHeight="1">
      <c r="A34" s="103">
        <v>1938</v>
      </c>
      <c r="B34" s="454"/>
      <c r="C34" s="343"/>
      <c r="D34" s="380"/>
      <c r="E34" s="340"/>
      <c r="F34" s="340"/>
      <c r="G34" s="95">
        <f>avgfiinc!AP27</f>
        <v>849009.07757354842</v>
      </c>
      <c r="H34" s="566"/>
      <c r="I34" s="577"/>
      <c r="J34" s="611"/>
      <c r="K34" s="577"/>
      <c r="L34" s="611"/>
      <c r="M34" s="597">
        <f>G34*0.001/'TD5'!F34</f>
        <v>5.883863074939498E-2</v>
      </c>
    </row>
    <row r="35" spans="1:13" s="98" customFormat="1" ht="15.05" customHeight="1">
      <c r="A35" s="102">
        <v>1939</v>
      </c>
      <c r="B35" s="455"/>
      <c r="C35" s="342"/>
      <c r="D35" s="381"/>
      <c r="E35" s="341"/>
      <c r="F35" s="341"/>
      <c r="G35" s="99">
        <f>avgfiinc!AP28</f>
        <v>899343.28989722242</v>
      </c>
      <c r="H35" s="567"/>
      <c r="I35" s="578"/>
      <c r="J35" s="612"/>
      <c r="K35" s="578"/>
      <c r="L35" s="612"/>
      <c r="M35" s="598">
        <f>G35*0.001/'TD5'!F35</f>
        <v>5.8716316119173079E-2</v>
      </c>
    </row>
    <row r="36" spans="1:13" s="98" customFormat="1" ht="15.05" customHeight="1">
      <c r="A36" s="103">
        <v>1940</v>
      </c>
      <c r="B36" s="454"/>
      <c r="C36" s="343"/>
      <c r="D36" s="380"/>
      <c r="E36" s="340"/>
      <c r="F36" s="340"/>
      <c r="G36" s="95">
        <f>avgfiinc!AP29</f>
        <v>963862.06402881769</v>
      </c>
      <c r="H36" s="566"/>
      <c r="I36" s="577"/>
      <c r="J36" s="611"/>
      <c r="K36" s="577"/>
      <c r="L36" s="611"/>
      <c r="M36" s="597">
        <f>G36*0.001/'TD5'!F36</f>
        <v>6.0051766194718165E-2</v>
      </c>
    </row>
    <row r="37" spans="1:13" s="98" customFormat="1" ht="15.05" customHeight="1">
      <c r="A37" s="103">
        <v>1941</v>
      </c>
      <c r="B37" s="454"/>
      <c r="C37" s="343"/>
      <c r="D37" s="380"/>
      <c r="E37" s="340"/>
      <c r="F37" s="340"/>
      <c r="G37" s="95">
        <f>avgfiinc!AP30</f>
        <v>1074811.3931927385</v>
      </c>
      <c r="H37" s="566"/>
      <c r="I37" s="577"/>
      <c r="J37" s="611"/>
      <c r="K37" s="577"/>
      <c r="L37" s="611"/>
      <c r="M37" s="597">
        <f>G37*0.001/'TD5'!F37</f>
        <v>5.8065009852960148E-2</v>
      </c>
    </row>
    <row r="38" spans="1:13" s="98" customFormat="1" ht="15.05" customHeight="1">
      <c r="A38" s="103">
        <v>1942</v>
      </c>
      <c r="B38" s="454"/>
      <c r="C38" s="343"/>
      <c r="D38" s="380"/>
      <c r="E38" s="340"/>
      <c r="F38" s="340"/>
      <c r="G38" s="95">
        <f>avgfiinc!AP31</f>
        <v>1054306.3106088736</v>
      </c>
      <c r="H38" s="566"/>
      <c r="I38" s="577"/>
      <c r="J38" s="611"/>
      <c r="K38" s="577"/>
      <c r="L38" s="611"/>
      <c r="M38" s="597">
        <f>G38*0.001/'TD5'!F38</f>
        <v>4.8115929755329689E-2</v>
      </c>
    </row>
    <row r="39" spans="1:13" s="98" customFormat="1" ht="15.05" customHeight="1">
      <c r="A39" s="103">
        <v>1943</v>
      </c>
      <c r="B39" s="454"/>
      <c r="C39" s="343"/>
      <c r="D39" s="380"/>
      <c r="E39" s="340"/>
      <c r="F39" s="340"/>
      <c r="G39" s="95">
        <f>avgfiinc!AP32</f>
        <v>1100422.6554057563</v>
      </c>
      <c r="H39" s="566"/>
      <c r="I39" s="577"/>
      <c r="J39" s="611"/>
      <c r="K39" s="577"/>
      <c r="L39" s="611"/>
      <c r="M39" s="597">
        <f>G39*0.001/'TD5'!F39</f>
        <v>4.2628729222402732E-2</v>
      </c>
    </row>
    <row r="40" spans="1:13" s="98" customFormat="1" ht="15.05" customHeight="1">
      <c r="A40" s="103">
        <v>1944</v>
      </c>
      <c r="B40" s="454"/>
      <c r="C40" s="343"/>
      <c r="D40" s="380"/>
      <c r="E40" s="340"/>
      <c r="F40" s="340"/>
      <c r="G40" s="95">
        <f>avgfiinc!AP33</f>
        <v>951743.98453730589</v>
      </c>
      <c r="H40" s="566"/>
      <c r="I40" s="577"/>
      <c r="J40" s="611"/>
      <c r="K40" s="577"/>
      <c r="L40" s="611"/>
      <c r="M40" s="597">
        <f>G40*0.001/'TD5'!F40</f>
        <v>3.7556085801448084E-2</v>
      </c>
    </row>
    <row r="41" spans="1:13" s="98" customFormat="1" ht="15.05" customHeight="1">
      <c r="A41" s="103">
        <v>1945</v>
      </c>
      <c r="B41" s="454"/>
      <c r="C41" s="343"/>
      <c r="D41" s="380"/>
      <c r="E41" s="340"/>
      <c r="F41" s="340"/>
      <c r="G41" s="95">
        <f>avgfiinc!AP34</f>
        <v>1045601.5303135044</v>
      </c>
      <c r="H41" s="566"/>
      <c r="I41" s="577"/>
      <c r="J41" s="611"/>
      <c r="K41" s="577"/>
      <c r="L41" s="611"/>
      <c r="M41" s="597">
        <f>G41*0.001/'TD5'!F41</f>
        <v>4.159181104525967E-2</v>
      </c>
    </row>
    <row r="42" spans="1:13" s="98" customFormat="1" ht="15.05" customHeight="1">
      <c r="A42" s="103">
        <v>1946</v>
      </c>
      <c r="B42" s="454"/>
      <c r="C42" s="343"/>
      <c r="D42" s="380"/>
      <c r="E42" s="340"/>
      <c r="F42" s="340"/>
      <c r="G42" s="95">
        <f>avgfiinc!AP35</f>
        <v>1079972.5036341057</v>
      </c>
      <c r="H42" s="566"/>
      <c r="I42" s="577"/>
      <c r="J42" s="611"/>
      <c r="K42" s="577"/>
      <c r="L42" s="611"/>
      <c r="M42" s="597">
        <f>G42*0.001/'TD5'!F42</f>
        <v>4.3917403386199927E-2</v>
      </c>
    </row>
    <row r="43" spans="1:13" s="98" customFormat="1" ht="15.05" customHeight="1">
      <c r="A43" s="103">
        <v>1947</v>
      </c>
      <c r="B43" s="454"/>
      <c r="C43" s="343"/>
      <c r="D43" s="380"/>
      <c r="E43" s="340"/>
      <c r="F43" s="340"/>
      <c r="G43" s="95">
        <f>avgfiinc!AP36</f>
        <v>944946.10039055615</v>
      </c>
      <c r="H43" s="566"/>
      <c r="I43" s="577"/>
      <c r="J43" s="611"/>
      <c r="K43" s="577"/>
      <c r="L43" s="611"/>
      <c r="M43" s="597">
        <f>G43*0.001/'TD5'!F43</f>
        <v>3.9182105759787582E-2</v>
      </c>
    </row>
    <row r="44" spans="1:13" s="98" customFormat="1" ht="15.05" customHeight="1">
      <c r="A44" s="103">
        <v>1948</v>
      </c>
      <c r="B44" s="454"/>
      <c r="C44" s="343"/>
      <c r="D44" s="380"/>
      <c r="E44" s="340"/>
      <c r="F44" s="340"/>
      <c r="G44" s="95">
        <f>avgfiinc!AP37</f>
        <v>1015182.4361514959</v>
      </c>
      <c r="H44" s="566"/>
      <c r="I44" s="577"/>
      <c r="J44" s="611"/>
      <c r="K44" s="577"/>
      <c r="L44" s="611"/>
      <c r="M44" s="597">
        <f>G44*0.001/'TD5'!F44</f>
        <v>4.0551428153601451E-2</v>
      </c>
    </row>
    <row r="45" spans="1:13" s="98" customFormat="1" ht="15.05" customHeight="1">
      <c r="A45" s="102">
        <v>1949</v>
      </c>
      <c r="B45" s="455"/>
      <c r="C45" s="342"/>
      <c r="D45" s="381"/>
      <c r="E45" s="341"/>
      <c r="F45" s="341"/>
      <c r="G45" s="99">
        <f>avgfiinc!AP38</f>
        <v>934564.57865049632</v>
      </c>
      <c r="H45" s="567"/>
      <c r="I45" s="578"/>
      <c r="J45" s="612"/>
      <c r="K45" s="578"/>
      <c r="L45" s="612"/>
      <c r="M45" s="598">
        <f>G45*0.001/'TD5'!F45</f>
        <v>3.831369556381136E-2</v>
      </c>
    </row>
    <row r="46" spans="1:13" s="98" customFormat="1" ht="15.05" customHeight="1">
      <c r="A46" s="103">
        <v>1950</v>
      </c>
      <c r="B46" s="454"/>
      <c r="C46" s="343"/>
      <c r="D46" s="380"/>
      <c r="E46" s="340"/>
      <c r="F46" s="340"/>
      <c r="G46" s="95">
        <f>avgfiinc!AP39</f>
        <v>1171894.875573149</v>
      </c>
      <c r="H46" s="566"/>
      <c r="I46" s="577"/>
      <c r="J46" s="611"/>
      <c r="K46" s="577"/>
      <c r="L46" s="611"/>
      <c r="M46" s="597">
        <f>G46*0.001/'TD5'!F46</f>
        <v>4.3904470024816018E-2</v>
      </c>
    </row>
    <row r="47" spans="1:13" s="98" customFormat="1" ht="15.05" customHeight="1">
      <c r="A47" s="103">
        <v>1951</v>
      </c>
      <c r="B47" s="454"/>
      <c r="C47" s="343"/>
      <c r="D47" s="380"/>
      <c r="E47" s="340"/>
      <c r="F47" s="340"/>
      <c r="G47" s="95">
        <f>avgfiinc!AP40</f>
        <v>1080883.3171268613</v>
      </c>
      <c r="H47" s="566"/>
      <c r="I47" s="577"/>
      <c r="J47" s="611"/>
      <c r="K47" s="577"/>
      <c r="L47" s="611"/>
      <c r="M47" s="597">
        <f>G47*0.001/'TD5'!F47</f>
        <v>3.8904059496939557E-2</v>
      </c>
    </row>
    <row r="48" spans="1:13" s="98" customFormat="1" ht="15.05" customHeight="1">
      <c r="A48" s="103">
        <v>1952</v>
      </c>
      <c r="B48" s="454"/>
      <c r="C48" s="343"/>
      <c r="D48" s="380"/>
      <c r="E48" s="340"/>
      <c r="F48" s="340"/>
      <c r="G48" s="95">
        <f>avgfiinc!AP41</f>
        <v>977178.74144684314</v>
      </c>
      <c r="H48" s="566"/>
      <c r="I48" s="577"/>
      <c r="J48" s="611"/>
      <c r="K48" s="577"/>
      <c r="L48" s="611"/>
      <c r="M48" s="597">
        <f>G48*0.001/'TD5'!F48</f>
        <v>3.4281686412848157E-2</v>
      </c>
    </row>
    <row r="49" spans="1:13" s="98" customFormat="1" ht="15.05" customHeight="1">
      <c r="A49" s="103">
        <v>1953</v>
      </c>
      <c r="B49" s="454"/>
      <c r="C49" s="343"/>
      <c r="D49" s="380"/>
      <c r="E49" s="340"/>
      <c r="F49" s="340"/>
      <c r="G49" s="95">
        <f>avgfiinc!AP42</f>
        <v>900124.59229382535</v>
      </c>
      <c r="H49" s="566"/>
      <c r="I49" s="577"/>
      <c r="J49" s="611"/>
      <c r="K49" s="577"/>
      <c r="L49" s="611"/>
      <c r="M49" s="597">
        <f>G49*0.001/'TD5'!F49</f>
        <v>3.0551549232254841E-2</v>
      </c>
    </row>
    <row r="50" spans="1:13" s="98" customFormat="1" ht="15.05" customHeight="1">
      <c r="A50" s="103">
        <v>1954</v>
      </c>
      <c r="B50" s="454"/>
      <c r="C50" s="343"/>
      <c r="D50" s="380"/>
      <c r="E50" s="340"/>
      <c r="F50" s="340"/>
      <c r="G50" s="95">
        <f>avgfiinc!AP43</f>
        <v>1021023.0523938725</v>
      </c>
      <c r="H50" s="566"/>
      <c r="I50" s="577"/>
      <c r="J50" s="611"/>
      <c r="K50" s="577"/>
      <c r="L50" s="611"/>
      <c r="M50" s="597">
        <f>G50*0.001/'TD5'!F50</f>
        <v>3.4909311013215469E-2</v>
      </c>
    </row>
    <row r="51" spans="1:13" s="98" customFormat="1" ht="15.05" customHeight="1">
      <c r="A51" s="103">
        <v>1955</v>
      </c>
      <c r="B51" s="454"/>
      <c r="C51" s="343"/>
      <c r="D51" s="380"/>
      <c r="E51" s="340"/>
      <c r="F51" s="340"/>
      <c r="G51" s="95">
        <f>avgfiinc!AP44</f>
        <v>1150980.7706131055</v>
      </c>
      <c r="H51" s="566"/>
      <c r="I51" s="577"/>
      <c r="J51" s="611"/>
      <c r="K51" s="577"/>
      <c r="L51" s="611"/>
      <c r="M51" s="597">
        <f>G51*0.001/'TD5'!F51</f>
        <v>3.7149687473773493E-2</v>
      </c>
    </row>
    <row r="52" spans="1:13" s="98" customFormat="1" ht="15.05" customHeight="1">
      <c r="A52" s="103">
        <v>1956</v>
      </c>
      <c r="B52" s="454"/>
      <c r="C52" s="343"/>
      <c r="D52" s="380"/>
      <c r="E52" s="340"/>
      <c r="F52" s="340"/>
      <c r="G52" s="95">
        <f>avgfiinc!AP45</f>
        <v>1113663.7275358883</v>
      </c>
      <c r="H52" s="566"/>
      <c r="I52" s="577"/>
      <c r="J52" s="611"/>
      <c r="K52" s="577"/>
      <c r="L52" s="611"/>
      <c r="M52" s="597">
        <f>G52*0.001/'TD5'!F52</f>
        <v>3.4863094765295193E-2</v>
      </c>
    </row>
    <row r="53" spans="1:13" s="98" customFormat="1" ht="15.05" customHeight="1">
      <c r="A53" s="103">
        <v>1957</v>
      </c>
      <c r="B53" s="454"/>
      <c r="C53" s="343"/>
      <c r="D53" s="380"/>
      <c r="E53" s="340"/>
      <c r="F53" s="340"/>
      <c r="G53" s="95">
        <f>avgfiinc!AP46</f>
        <v>1014744.1085469828</v>
      </c>
      <c r="H53" s="566"/>
      <c r="I53" s="577"/>
      <c r="J53" s="611"/>
      <c r="K53" s="577"/>
      <c r="L53" s="611"/>
      <c r="M53" s="597">
        <f>G53*0.001/'TD5'!F53</f>
        <v>3.1833122336257111E-2</v>
      </c>
    </row>
    <row r="54" spans="1:13" s="98" customFormat="1" ht="15.05" customHeight="1">
      <c r="A54" s="103">
        <v>1958</v>
      </c>
      <c r="B54" s="454"/>
      <c r="C54" s="343"/>
      <c r="D54" s="380"/>
      <c r="E54" s="340"/>
      <c r="F54" s="340"/>
      <c r="G54" s="95">
        <f>avgfiinc!AP47</f>
        <v>1002381.8533131052</v>
      </c>
      <c r="H54" s="566"/>
      <c r="I54" s="577"/>
      <c r="J54" s="611"/>
      <c r="K54" s="577"/>
      <c r="L54" s="611"/>
      <c r="M54" s="597">
        <f>G54*0.001/'TD5'!F54</f>
        <v>3.2184493567886691E-2</v>
      </c>
    </row>
    <row r="55" spans="1:13" s="98" customFormat="1" ht="15.05" customHeight="1">
      <c r="A55" s="102">
        <v>1959</v>
      </c>
      <c r="B55" s="455"/>
      <c r="C55" s="342"/>
      <c r="D55" s="381"/>
      <c r="E55" s="341"/>
      <c r="F55" s="341"/>
      <c r="G55" s="99">
        <f>avgfiinc!AP48</f>
        <v>1143557.5566294619</v>
      </c>
      <c r="H55" s="567"/>
      <c r="I55" s="578"/>
      <c r="J55" s="612"/>
      <c r="K55" s="578"/>
      <c r="L55" s="612"/>
      <c r="M55" s="598">
        <f>G55*0.001/'TD5'!F55</f>
        <v>3.4498097399622313E-2</v>
      </c>
    </row>
    <row r="56" spans="1:13">
      <c r="A56" s="78">
        <v>1960</v>
      </c>
      <c r="B56" s="454"/>
      <c r="C56" s="343"/>
      <c r="D56" s="380"/>
      <c r="E56" s="340"/>
      <c r="F56" s="340"/>
      <c r="G56" s="95">
        <f>avgfiinc!AP49</f>
        <v>1083871.0020286806</v>
      </c>
      <c r="H56" s="566"/>
      <c r="I56" s="577"/>
      <c r="J56" s="611"/>
      <c r="K56" s="577"/>
      <c r="L56" s="611"/>
      <c r="M56" s="597">
        <f>G56*0.001/'TD5'!F56</f>
        <v>3.2490455876287273E-2</v>
      </c>
    </row>
    <row r="57" spans="1:13">
      <c r="A57" s="78">
        <v>1961</v>
      </c>
      <c r="B57" s="454"/>
      <c r="C57" s="343"/>
      <c r="D57" s="380"/>
      <c r="E57" s="340"/>
      <c r="F57" s="340"/>
      <c r="G57" s="95">
        <f>avgfiinc!AP50</f>
        <v>1244916.525211327</v>
      </c>
      <c r="H57" s="566"/>
      <c r="I57" s="577"/>
      <c r="J57" s="611"/>
      <c r="K57" s="577"/>
      <c r="L57" s="611"/>
      <c r="M57" s="597">
        <f>G57*0.001/'TD5'!F57</f>
        <v>3.651281807907316E-2</v>
      </c>
    </row>
    <row r="58" spans="1:13">
      <c r="A58" s="78">
        <v>1962</v>
      </c>
      <c r="B58" s="456">
        <f>avgfiinc!AK51</f>
        <v>658257.91957291716</v>
      </c>
      <c r="C58" s="344">
        <f>avgfiinc!AL51</f>
        <v>716089.45057737082</v>
      </c>
      <c r="D58" s="559">
        <f>avgfiinc!AM51</f>
        <v>587890.83561317448</v>
      </c>
      <c r="E58" s="559">
        <f>avgfiinc!AN51</f>
        <v>796146.40820421069</v>
      </c>
      <c r="F58" s="559">
        <f>avgfiinc!AO51</f>
        <v>588207.95238837483</v>
      </c>
      <c r="G58" s="92">
        <f>avgfiinc!AP51</f>
        <v>1100149.3044237103</v>
      </c>
      <c r="H58" s="568">
        <f>B58*0.001/'TD5'!B58</f>
        <v>3.0621860176324851E-2</v>
      </c>
      <c r="I58" s="579">
        <f>C58*0.001/'TD5'!B58</f>
        <v>3.3312156796455383E-2</v>
      </c>
      <c r="J58" s="579">
        <f>D58*0.001/'TD5'!C58</f>
        <v>2.4996181949973106E-2</v>
      </c>
      <c r="K58" s="579">
        <f>E58*0.001/'TD5'!D58</f>
        <v>2.4340402334928513E-2</v>
      </c>
      <c r="L58" s="579">
        <f>F58*0.001/'TD5'!E58</f>
        <v>5.3893681615591042E-2</v>
      </c>
      <c r="M58" s="586">
        <f>G58*0.001/'TD5'!F58</f>
        <v>3.2111503183841705E-2</v>
      </c>
    </row>
    <row r="59" spans="1:13">
      <c r="A59" s="78">
        <v>1963</v>
      </c>
      <c r="B59" s="457">
        <f>avgfiinc!AK52</f>
        <v>696717.94997590955</v>
      </c>
      <c r="C59" s="345">
        <f>avgfiinc!AL52</f>
        <v>754543.03349465306</v>
      </c>
      <c r="D59" s="560">
        <f>avgfiinc!AM52</f>
        <v>620950.73645981017</v>
      </c>
      <c r="E59" s="560">
        <f>avgfiinc!AN52</f>
        <v>838049.69255382253</v>
      </c>
      <c r="F59" s="560">
        <f>avgfiinc!AO52</f>
        <v>623868.73745511263</v>
      </c>
      <c r="G59" s="73">
        <f>avgfiinc!AP52</f>
        <v>1124774.8062222642</v>
      </c>
      <c r="H59" s="569">
        <f>B59*0.001/'TD5'!B59</f>
        <v>3.1056960128900839E-2</v>
      </c>
      <c r="I59" s="580">
        <f>C59*0.001/'TD5'!B59</f>
        <v>3.3634576097247959E-2</v>
      </c>
      <c r="J59" s="587">
        <f>D59*0.001/'TD5'!C59</f>
        <v>2.5305192104544356E-2</v>
      </c>
      <c r="K59" s="580">
        <f>E59*0.001/'TD5'!D59</f>
        <v>2.4587817737369455E-2</v>
      </c>
      <c r="L59" s="587">
        <f>F59*0.001/'TD5'!E59</f>
        <v>5.4723606417597465E-2</v>
      </c>
      <c r="M59" s="588">
        <f>G59*0.001/'TD5'!F59</f>
        <v>3.1459022812065314E-2</v>
      </c>
    </row>
    <row r="60" spans="1:13">
      <c r="A60" s="78">
        <v>1964</v>
      </c>
      <c r="B60" s="457">
        <f>avgfiinc!AK53</f>
        <v>735177.98037890194</v>
      </c>
      <c r="C60" s="345">
        <f>avgfiinc!AL53</f>
        <v>792996.61641193531</v>
      </c>
      <c r="D60" s="560">
        <f>avgfiinc!AM53</f>
        <v>654010.63730644586</v>
      </c>
      <c r="E60" s="560">
        <f>avgfiinc!AN53</f>
        <v>879952.97690343438</v>
      </c>
      <c r="F60" s="560">
        <f>avgfiinc!AO53</f>
        <v>659529.5225218503</v>
      </c>
      <c r="G60" s="73">
        <f>avgfiinc!AP53</f>
        <v>1224064.3604107061</v>
      </c>
      <c r="H60" s="569">
        <f>B60*0.001/'TD5'!B60</f>
        <v>3.1457163393497467E-2</v>
      </c>
      <c r="I60" s="580">
        <f>C60*0.001/'TD5'!B60</f>
        <v>3.3931136131286621E-2</v>
      </c>
      <c r="J60" s="587">
        <f>D60*0.001/'TD5'!C60</f>
        <v>2.558955550193787E-2</v>
      </c>
      <c r="K60" s="580">
        <f>E60*0.001/'TD5'!D60</f>
        <v>2.4816043674945828E-2</v>
      </c>
      <c r="L60" s="587">
        <f>F60*0.001/'TD5'!E60</f>
        <v>5.5485647171735777E-2</v>
      </c>
      <c r="M60" s="588">
        <f>G60*0.001/'TD5'!F60</f>
        <v>3.3057413995265954E-2</v>
      </c>
    </row>
    <row r="61" spans="1:13">
      <c r="A61" s="78">
        <v>1965</v>
      </c>
      <c r="B61" s="457">
        <f>avgfiinc!AK54</f>
        <v>781830.85521397169</v>
      </c>
      <c r="C61" s="345">
        <f>avgfiinc!AL54</f>
        <v>842541.24273557495</v>
      </c>
      <c r="D61" s="560">
        <f>avgfiinc!AM54</f>
        <v>699887.52245435142</v>
      </c>
      <c r="E61" s="560">
        <f>avgfiinc!AN54</f>
        <v>931697.65765287646</v>
      </c>
      <c r="F61" s="560">
        <f>avgfiinc!AO54</f>
        <v>703844.91905184556</v>
      </c>
      <c r="G61" s="73">
        <f>avgfiinc!AP54</f>
        <v>1435151.5308204181</v>
      </c>
      <c r="H61" s="569">
        <f>B61*0.001/'TD5'!B61</f>
        <v>3.195970404388776E-2</v>
      </c>
      <c r="I61" s="580">
        <f>C61*0.001/'TD5'!B61</f>
        <v>3.4441425000077394E-2</v>
      </c>
      <c r="J61" s="587">
        <f>D61*0.001/'TD5'!C61</f>
        <v>2.6155450609188533E-2</v>
      </c>
      <c r="K61" s="580">
        <f>E61*0.001/'TD5'!D61</f>
        <v>2.5100242298415856E-2</v>
      </c>
      <c r="L61" s="587">
        <f>F61*0.001/'TD5'!E61</f>
        <v>5.6579218766783235E-2</v>
      </c>
      <c r="M61" s="588">
        <f>G61*0.001/'TD5'!F61</f>
        <v>3.6551436659768351E-2</v>
      </c>
    </row>
    <row r="62" spans="1:13">
      <c r="A62" s="78">
        <v>1966</v>
      </c>
      <c r="B62" s="457">
        <f>avgfiinc!AK55</f>
        <v>828483.73004904145</v>
      </c>
      <c r="C62" s="345">
        <f>avgfiinc!AL55</f>
        <v>892085.86905921448</v>
      </c>
      <c r="D62" s="560">
        <f>avgfiinc!AM55</f>
        <v>745764.4076022571</v>
      </c>
      <c r="E62" s="560">
        <f>avgfiinc!AN55</f>
        <v>983442.33840231854</v>
      </c>
      <c r="F62" s="560">
        <f>avgfiinc!AO55</f>
        <v>748160.3155818407</v>
      </c>
      <c r="G62" s="73">
        <f>avgfiinc!AP55</f>
        <v>1378055.0308254724</v>
      </c>
      <c r="H62" s="569">
        <f>B62*0.001/'TD5'!B62</f>
        <v>3.2419286668300629E-2</v>
      </c>
      <c r="I62" s="580">
        <f>C62*0.001/'TD5'!B62</f>
        <v>3.4908093512058258E-2</v>
      </c>
      <c r="J62" s="587">
        <f>D62*0.001/'TD5'!C62</f>
        <v>2.6672728359699253E-2</v>
      </c>
      <c r="K62" s="580">
        <f>E62*0.001/'TD5'!D62</f>
        <v>2.5360109284520149E-2</v>
      </c>
      <c r="L62" s="587">
        <f>F62*0.001/'TD5'!E62</f>
        <v>5.7579621672630303E-2</v>
      </c>
      <c r="M62" s="588">
        <f>G62*0.001/'TD5'!F62</f>
        <v>3.4196469932794571E-2</v>
      </c>
    </row>
    <row r="63" spans="1:13">
      <c r="A63" s="78">
        <v>1967</v>
      </c>
      <c r="B63" s="457">
        <f>avgfiinc!AK56</f>
        <v>940686.76888311899</v>
      </c>
      <c r="C63" s="345">
        <f>avgfiinc!AL56</f>
        <v>1002524.7152152939</v>
      </c>
      <c r="D63" s="560">
        <f>avgfiinc!AM56</f>
        <v>867438.12554997846</v>
      </c>
      <c r="E63" s="560">
        <f>avgfiinc!AN56</f>
        <v>1106877.4207626553</v>
      </c>
      <c r="F63" s="560">
        <f>avgfiinc!AO56</f>
        <v>854048.38258727186</v>
      </c>
      <c r="G63" s="73">
        <f>avgfiinc!AP56</f>
        <v>1559769.7479986805</v>
      </c>
      <c r="H63" s="570">
        <f>B63*0.001/'TD5'!B63</f>
        <v>3.5252893343567848E-2</v>
      </c>
      <c r="I63" s="581">
        <f>C63*0.001/'TD5'!B63</f>
        <v>3.7570313550531871E-2</v>
      </c>
      <c r="J63" s="587">
        <f>D63*0.001/'TD5'!C63</f>
        <v>2.9685777612030506E-2</v>
      </c>
      <c r="K63" s="580">
        <f>E63*0.001/'TD5'!D63</f>
        <v>2.7984159998595722E-2</v>
      </c>
      <c r="L63" s="587">
        <f>F63*0.001/'TD5'!E63</f>
        <v>5.9278437867760658E-2</v>
      </c>
      <c r="M63" s="588">
        <f>G63*0.001/'TD5'!F63</f>
        <v>3.7090699188411236E-2</v>
      </c>
    </row>
    <row r="64" spans="1:13">
      <c r="A64" s="78">
        <v>1968</v>
      </c>
      <c r="B64" s="457">
        <f>avgfiinc!AK57</f>
        <v>1020646.1437188021</v>
      </c>
      <c r="C64" s="345">
        <f>avgfiinc!AL57</f>
        <v>1082123.0333613043</v>
      </c>
      <c r="D64" s="560">
        <f>avgfiinc!AM57</f>
        <v>947715.68759097182</v>
      </c>
      <c r="E64" s="560">
        <f>avgfiinc!AN57</f>
        <v>1187669.1265379966</v>
      </c>
      <c r="F64" s="560">
        <f>avgfiinc!AO57</f>
        <v>926776.64164670813</v>
      </c>
      <c r="G64" s="73">
        <f>avgfiinc!AP57</f>
        <v>1694541.6461424923</v>
      </c>
      <c r="H64" s="570">
        <f>B64*0.001/'TD5'!B64</f>
        <v>3.6790214013308287E-2</v>
      </c>
      <c r="I64" s="581">
        <f>C64*0.001/'TD5'!B64</f>
        <v>3.900621016509831E-2</v>
      </c>
      <c r="J64" s="587">
        <f>D64*0.001/'TD5'!C64</f>
        <v>3.1333007616922259E-2</v>
      </c>
      <c r="K64" s="580">
        <f>E64*0.001/'TD5'!D64</f>
        <v>2.9130267212167379E-2</v>
      </c>
      <c r="L64" s="587">
        <f>F64*0.001/'TD5'!E64</f>
        <v>6.118597881868483E-2</v>
      </c>
      <c r="M64" s="588">
        <f>G64*0.001/'TD5'!F64</f>
        <v>3.8530854275450117E-2</v>
      </c>
    </row>
    <row r="65" spans="1:13">
      <c r="A65" s="83">
        <v>1969</v>
      </c>
      <c r="B65" s="458">
        <f>avgfiinc!AK58</f>
        <v>932359.52712540084</v>
      </c>
      <c r="C65" s="346">
        <f>avgfiinc!AL58</f>
        <v>999404.26100844948</v>
      </c>
      <c r="D65" s="562">
        <f>avgfiinc!AM58</f>
        <v>861075.40012441785</v>
      </c>
      <c r="E65" s="562">
        <f>avgfiinc!AN58</f>
        <v>1105720.1706511825</v>
      </c>
      <c r="F65" s="562">
        <f>avgfiinc!AO58</f>
        <v>841145.56256155833</v>
      </c>
      <c r="G65" s="79">
        <f>avgfiinc!AP58</f>
        <v>1556201.2058049159</v>
      </c>
      <c r="H65" s="571">
        <f>B65*0.001/'TD5'!B65</f>
        <v>3.3248674473725259E-2</v>
      </c>
      <c r="I65" s="582">
        <f>C65*0.001/'TD5'!B65</f>
        <v>3.5639542446006089E-2</v>
      </c>
      <c r="J65" s="589">
        <f>D65*0.001/'TD5'!C65</f>
        <v>2.8102958749514073E-2</v>
      </c>
      <c r="K65" s="583">
        <f>E65*0.001/'TD5'!D65</f>
        <v>2.6687447039876137E-2</v>
      </c>
      <c r="L65" s="589">
        <f>F65*0.001/'TD5'!E65</f>
        <v>5.526504956651479E-2</v>
      </c>
      <c r="M65" s="590">
        <f>G65*0.001/'TD5'!F65</f>
        <v>3.4880868101026856E-2</v>
      </c>
    </row>
    <row r="66" spans="1:13">
      <c r="A66" s="78">
        <v>1970</v>
      </c>
      <c r="B66" s="457">
        <f>avgfiinc!AK59</f>
        <v>780588.78012574697</v>
      </c>
      <c r="C66" s="345">
        <f>avgfiinc!AL59</f>
        <v>852999.17256101617</v>
      </c>
      <c r="D66" s="560">
        <f>avgfiinc!AM59</f>
        <v>717548.75350687793</v>
      </c>
      <c r="E66" s="560">
        <f>avgfiinc!AN59</f>
        <v>955691.3836208845</v>
      </c>
      <c r="F66" s="560">
        <f>avgfiinc!AO59</f>
        <v>684764.76826133148</v>
      </c>
      <c r="G66" s="73">
        <f>avgfiinc!AP59</f>
        <v>1312488.6448006537</v>
      </c>
      <c r="H66" s="570">
        <f>B66*0.001/'TD5'!B66</f>
        <v>2.8626181272557005E-2</v>
      </c>
      <c r="I66" s="581">
        <f>C66*0.001/'TD5'!B66</f>
        <v>3.1281655028578825E-2</v>
      </c>
      <c r="J66" s="587">
        <f>D66*0.001/'TD5'!C66</f>
        <v>2.3989693771000017E-2</v>
      </c>
      <c r="K66" s="580">
        <f>E66*0.001/'TD5'!D66</f>
        <v>2.3648878574022088E-2</v>
      </c>
      <c r="L66" s="587">
        <f>F66*0.001/'TD5'!E66</f>
        <v>4.7187050600768991E-2</v>
      </c>
      <c r="M66" s="588">
        <f>G66*0.001/'TD5'!F66</f>
        <v>3.0180840039975006E-2</v>
      </c>
    </row>
    <row r="67" spans="1:13">
      <c r="A67" s="78">
        <v>1971</v>
      </c>
      <c r="B67" s="457">
        <f>avgfiinc!AK60</f>
        <v>782502.72020815499</v>
      </c>
      <c r="C67" s="345">
        <f>avgfiinc!AL60</f>
        <v>854605.07547682431</v>
      </c>
      <c r="D67" s="560">
        <f>avgfiinc!AM60</f>
        <v>720206.61351184314</v>
      </c>
      <c r="E67" s="560">
        <f>avgfiinc!AN60</f>
        <v>959568.34910818306</v>
      </c>
      <c r="F67" s="560">
        <f>avgfiinc!AO60</f>
        <v>685291.14744150324</v>
      </c>
      <c r="G67" s="73">
        <f>avgfiinc!AP60</f>
        <v>1316030.7408859122</v>
      </c>
      <c r="H67" s="570">
        <f>B67*0.001/'TD5'!B67</f>
        <v>2.8800759951991498E-2</v>
      </c>
      <c r="I67" s="581">
        <f>C67*0.001/'TD5'!B67</f>
        <v>3.1454555999516742E-2</v>
      </c>
      <c r="J67" s="587">
        <f>D67*0.001/'TD5'!C67</f>
        <v>2.4167760635464219E-2</v>
      </c>
      <c r="K67" s="580">
        <f>E67*0.001/'TD5'!D67</f>
        <v>2.3889730688097192E-2</v>
      </c>
      <c r="L67" s="587">
        <f>F67*0.001/'TD5'!E67</f>
        <v>4.7078554933250423E-2</v>
      </c>
      <c r="M67" s="588">
        <f>G67*0.001/'TD5'!F67</f>
        <v>3.0365544891537866E-2</v>
      </c>
    </row>
    <row r="68" spans="1:13">
      <c r="A68" s="78">
        <v>1972</v>
      </c>
      <c r="B68" s="457">
        <f>avgfiinc!AK61</f>
        <v>805397.64534185396</v>
      </c>
      <c r="C68" s="345">
        <f>avgfiinc!AL61</f>
        <v>882205.49232149473</v>
      </c>
      <c r="D68" s="560">
        <f>avgfiinc!AM61</f>
        <v>739211.03231179377</v>
      </c>
      <c r="E68" s="560">
        <f>avgfiinc!AN61</f>
        <v>994268.89126390847</v>
      </c>
      <c r="F68" s="560">
        <f>avgfiinc!AO61</f>
        <v>706532.64898217551</v>
      </c>
      <c r="G68" s="73">
        <f>avgfiinc!AP61</f>
        <v>1354646.0093631339</v>
      </c>
      <c r="H68" s="570">
        <f>B68*0.001/'TD5'!B68</f>
        <v>2.8412953606675728E-2</v>
      </c>
      <c r="I68" s="581">
        <f>C68*0.001/'TD5'!B68</f>
        <v>3.1122593752115787E-2</v>
      </c>
      <c r="J68" s="587">
        <f>D68*0.001/'TD5'!C68</f>
        <v>2.3834267022721182E-2</v>
      </c>
      <c r="K68" s="580">
        <f>E68*0.001/'TD5'!D68</f>
        <v>2.3876152235061454E-2</v>
      </c>
      <c r="L68" s="587">
        <f>F68*0.001/'TD5'!E68</f>
        <v>4.5299833976969246E-2</v>
      </c>
      <c r="M68" s="588">
        <f>G68*0.001/'TD5'!F68</f>
        <v>3.0034173642889073E-2</v>
      </c>
    </row>
    <row r="69" spans="1:13">
      <c r="A69" s="78">
        <v>1973</v>
      </c>
      <c r="B69" s="457">
        <f>avgfiinc!AK62</f>
        <v>771693.32461645664</v>
      </c>
      <c r="C69" s="345">
        <f>avgfiinc!AL62</f>
        <v>856714.23135197069</v>
      </c>
      <c r="D69" s="560">
        <f>avgfiinc!AM62</f>
        <v>708159.64042894053</v>
      </c>
      <c r="E69" s="560">
        <f>avgfiinc!AN62</f>
        <v>982465.38055449526</v>
      </c>
      <c r="F69" s="560">
        <f>avgfiinc!AO62</f>
        <v>658476.39613289619</v>
      </c>
      <c r="G69" s="73">
        <f>avgfiinc!AP62</f>
        <v>1299059.610864484</v>
      </c>
      <c r="H69" s="570">
        <f>B69*0.001/'TD5'!B69</f>
        <v>2.6506792435156967E-2</v>
      </c>
      <c r="I69" s="581">
        <f>C69*0.001/'TD5'!B69</f>
        <v>2.9427164369963066E-2</v>
      </c>
      <c r="J69" s="587">
        <f>D69*0.001/'TD5'!C69</f>
        <v>2.2169887401787488E-2</v>
      </c>
      <c r="K69" s="580">
        <f>E69*0.001/'TD5'!D69</f>
        <v>2.282769727776213E-2</v>
      </c>
      <c r="L69" s="587">
        <f>F69*0.001/'TD5'!E69</f>
        <v>4.1456956966158032E-2</v>
      </c>
      <c r="M69" s="588">
        <f>G69*0.001/'TD5'!F69</f>
        <v>2.8119731319520721E-2</v>
      </c>
    </row>
    <row r="70" spans="1:13">
      <c r="A70" s="78">
        <v>1974</v>
      </c>
      <c r="B70" s="457">
        <f>avgfiinc!AK63</f>
        <v>732082.19460468495</v>
      </c>
      <c r="C70" s="345">
        <f>avgfiinc!AL63</f>
        <v>824982.61732200254</v>
      </c>
      <c r="D70" s="560">
        <f>avgfiinc!AM63</f>
        <v>673612.65367814305</v>
      </c>
      <c r="E70" s="560">
        <f>avgfiinc!AN63</f>
        <v>962688.33477671107</v>
      </c>
      <c r="F70" s="560">
        <f>avgfiinc!AO63</f>
        <v>603383.67308863741</v>
      </c>
      <c r="G70" s="73">
        <f>avgfiinc!AP63</f>
        <v>1231297.3556201889</v>
      </c>
      <c r="H70" s="570">
        <f>B70*0.001/'TD5'!B70</f>
        <v>2.546103476959161E-2</v>
      </c>
      <c r="I70" s="581">
        <f>C70*0.001/'TD5'!B70</f>
        <v>2.869201198819837E-2</v>
      </c>
      <c r="J70" s="587">
        <f>D70*0.001/'TD5'!C70</f>
        <v>2.1297810444764309E-2</v>
      </c>
      <c r="K70" s="580">
        <f>E70*0.001/'TD5'!D70</f>
        <v>2.2673447922045398E-2</v>
      </c>
      <c r="L70" s="587">
        <f>F70*0.001/'TD5'!E70</f>
        <v>3.8321644205211662E-2</v>
      </c>
      <c r="M70" s="588">
        <f>G70*0.001/'TD5'!F70</f>
        <v>2.7083640824400845E-2</v>
      </c>
    </row>
    <row r="71" spans="1:13">
      <c r="A71" s="78">
        <v>1975</v>
      </c>
      <c r="B71" s="457">
        <f>avgfiinc!AK64</f>
        <v>671276.36760013539</v>
      </c>
      <c r="C71" s="345">
        <f>avgfiinc!AL64</f>
        <v>766391.48126913747</v>
      </c>
      <c r="D71" s="560">
        <f>avgfiinc!AM64</f>
        <v>616465.19884649373</v>
      </c>
      <c r="E71" s="560">
        <f>avgfiinc!AN64</f>
        <v>896611.35149757541</v>
      </c>
      <c r="F71" s="560">
        <f>avgfiinc!AO64</f>
        <v>549696.5625049565</v>
      </c>
      <c r="G71" s="73">
        <f>avgfiinc!AP64</f>
        <v>1129225.2546710433</v>
      </c>
      <c r="H71" s="570">
        <f>B71*0.001/'TD5'!B71</f>
        <v>2.4541784057959152E-2</v>
      </c>
      <c r="I71" s="581">
        <f>C71*0.001/'TD5'!B71</f>
        <v>2.8019181286552449E-2</v>
      </c>
      <c r="J71" s="587">
        <f>D71*0.001/'TD5'!C71</f>
        <v>2.0652348137033982E-2</v>
      </c>
      <c r="K71" s="580">
        <f>E71*0.001/'TD5'!D71</f>
        <v>2.2607543814970654E-2</v>
      </c>
      <c r="L71" s="587">
        <f>F71*0.001/'TD5'!E71</f>
        <v>3.5417342592864991E-2</v>
      </c>
      <c r="M71" s="588">
        <f>G71*0.001/'TD5'!F71</f>
        <v>2.6162353320827947E-2</v>
      </c>
    </row>
    <row r="72" spans="1:13">
      <c r="A72" s="78">
        <v>1976</v>
      </c>
      <c r="B72" s="457">
        <f>avgfiinc!AK65</f>
        <v>699147.69991135923</v>
      </c>
      <c r="C72" s="345">
        <f>avgfiinc!AL65</f>
        <v>797019.63898851222</v>
      </c>
      <c r="D72" s="560">
        <f>avgfiinc!AM65</f>
        <v>643755.79297528707</v>
      </c>
      <c r="E72" s="560">
        <f>avgfiinc!AN65</f>
        <v>935398.79048392724</v>
      </c>
      <c r="F72" s="560">
        <f>avgfiinc!AO65</f>
        <v>572040.12215897779</v>
      </c>
      <c r="G72" s="73">
        <f>avgfiinc!AP65</f>
        <v>1172899.5911873963</v>
      </c>
      <c r="H72" s="570">
        <f>B72*0.001/'TD5'!B72</f>
        <v>2.4641677266593835E-2</v>
      </c>
      <c r="I72" s="581">
        <f>C72*0.001/'TD5'!B72</f>
        <v>2.8091204078311456E-2</v>
      </c>
      <c r="J72" s="587">
        <f>D72*0.001/'TD5'!C72</f>
        <v>2.0780369629743948E-2</v>
      </c>
      <c r="K72" s="580">
        <f>E72*0.001/'TD5'!D72</f>
        <v>2.2879386165190137E-2</v>
      </c>
      <c r="L72" s="587">
        <f>F72*0.001/'TD5'!E72</f>
        <v>3.4772794236637601E-2</v>
      </c>
      <c r="M72" s="588">
        <f>G72*0.001/'TD5'!F72</f>
        <v>2.629502745690715E-2</v>
      </c>
    </row>
    <row r="73" spans="1:13">
      <c r="A73" s="78">
        <v>1977</v>
      </c>
      <c r="B73" s="457">
        <f>avgfiinc!AK66</f>
        <v>723293.40784255846</v>
      </c>
      <c r="C73" s="345">
        <f>avgfiinc!AL66</f>
        <v>825491.93470381259</v>
      </c>
      <c r="D73" s="560">
        <f>avgfiinc!AM66</f>
        <v>666665.75797442265</v>
      </c>
      <c r="E73" s="560">
        <f>avgfiinc!AN66</f>
        <v>972820.22367826186</v>
      </c>
      <c r="F73" s="560">
        <f>avgfiinc!AO66</f>
        <v>586683.93539096427</v>
      </c>
      <c r="G73" s="73">
        <f>avgfiinc!AP66</f>
        <v>1210803.8761260628</v>
      </c>
      <c r="H73" s="570">
        <f>B73*0.001/'TD5'!B73</f>
        <v>2.4934669838904359E-2</v>
      </c>
      <c r="I73" s="581">
        <f>C73*0.001/'TD5'!B73</f>
        <v>2.845784106883276E-2</v>
      </c>
      <c r="J73" s="587">
        <f>D73*0.001/'TD5'!C73</f>
        <v>2.1082550750494811E-2</v>
      </c>
      <c r="K73" s="580">
        <f>E73*0.001/'TD5'!D73</f>
        <v>2.3418063724649055E-2</v>
      </c>
      <c r="L73" s="587">
        <f>F73*0.001/'TD5'!E73</f>
        <v>3.4355237965756999E-2</v>
      </c>
      <c r="M73" s="588">
        <f>G73*0.001/'TD5'!F73</f>
        <v>2.6667792057550876E-2</v>
      </c>
    </row>
    <row r="74" spans="1:13">
      <c r="A74" s="78">
        <v>1978</v>
      </c>
      <c r="B74" s="457">
        <f>avgfiinc!AK67</f>
        <v>797910.77289489959</v>
      </c>
      <c r="C74" s="345">
        <f>avgfiinc!AL67</f>
        <v>902809.83105085511</v>
      </c>
      <c r="D74" s="560">
        <f>avgfiinc!AM67</f>
        <v>733196.10511041177</v>
      </c>
      <c r="E74" s="560">
        <f>avgfiinc!AN67</f>
        <v>1068763.7335064968</v>
      </c>
      <c r="F74" s="560">
        <f>avgfiinc!AO67</f>
        <v>640883.86439528211</v>
      </c>
      <c r="G74" s="73">
        <f>avgfiinc!AP67</f>
        <v>1329032.8075022842</v>
      </c>
      <c r="H74" s="570">
        <f>B74*0.001/'TD5'!B74</f>
        <v>2.6756187405824413E-2</v>
      </c>
      <c r="I74" s="581">
        <f>C74*0.001/'TD5'!B74</f>
        <v>3.0273747205815878E-2</v>
      </c>
      <c r="J74" s="587">
        <f>D74*0.001/'TD5'!C74</f>
        <v>2.2451116819262703E-2</v>
      </c>
      <c r="K74" s="580">
        <f>E74*0.001/'TD5'!D74</f>
        <v>2.5163248753699682E-2</v>
      </c>
      <c r="L74" s="587">
        <f>F74*0.001/'TD5'!E74</f>
        <v>3.6084275664134413E-2</v>
      </c>
      <c r="M74" s="588">
        <f>G74*0.001/'TD5'!F74</f>
        <v>2.8587826454529393E-2</v>
      </c>
    </row>
    <row r="75" spans="1:13">
      <c r="A75" s="83">
        <v>1979</v>
      </c>
      <c r="B75" s="458">
        <f>avgfiinc!AK68</f>
        <v>995085.96577248117</v>
      </c>
      <c r="C75" s="346">
        <f>avgfiinc!AL68</f>
        <v>1098084.6499987999</v>
      </c>
      <c r="D75" s="562">
        <f>avgfiinc!AM68</f>
        <v>891310.53840313421</v>
      </c>
      <c r="E75" s="562">
        <f>avgfiinc!AN68</f>
        <v>1275153.9926322368</v>
      </c>
      <c r="F75" s="562">
        <f>avgfiinc!AO68</f>
        <v>824168.74076110078</v>
      </c>
      <c r="G75" s="79">
        <f>avgfiinc!AP68</f>
        <v>1641195.2628473903</v>
      </c>
      <c r="H75" s="572">
        <f>B75*0.001/'TD5'!B75</f>
        <v>3.2434977591037757E-2</v>
      </c>
      <c r="I75" s="583">
        <f>C75*0.001/'TD5'!B75</f>
        <v>3.5792235285043723E-2</v>
      </c>
      <c r="J75" s="589">
        <f>D75*0.001/'TD5'!C75</f>
        <v>2.6700317859649662E-2</v>
      </c>
      <c r="K75" s="583">
        <f>E75*0.001/'TD5'!D75</f>
        <v>2.9823035001754761E-2</v>
      </c>
      <c r="L75" s="589">
        <f>F75*0.001/'TD5'!E75</f>
        <v>4.378808289766311E-2</v>
      </c>
      <c r="M75" s="590">
        <f>G75*0.001/'TD5'!F75</f>
        <v>3.4450151026248932E-2</v>
      </c>
    </row>
    <row r="76" spans="1:13">
      <c r="A76" s="78">
        <v>1980</v>
      </c>
      <c r="B76" s="457">
        <f>avgfiinc!AK69</f>
        <v>975535.88302102778</v>
      </c>
      <c r="C76" s="345">
        <f>avgfiinc!AL69</f>
        <v>1079691.4241429032</v>
      </c>
      <c r="D76" s="560">
        <f>avgfiinc!AM69</f>
        <v>897428.88805915718</v>
      </c>
      <c r="E76" s="560">
        <f>avgfiinc!AN69</f>
        <v>1288020.5625824004</v>
      </c>
      <c r="F76" s="560">
        <f>avgfiinc!AO69</f>
        <v>781947.34871047339</v>
      </c>
      <c r="G76" s="73">
        <f>avgfiinc!AP69</f>
        <v>1606988.7784349532</v>
      </c>
      <c r="H76" s="569">
        <f>B76*0.001/'TD5'!B76</f>
        <v>3.2103210687637329E-2</v>
      </c>
      <c r="I76" s="580">
        <f>C76*0.001/'TD5'!B76</f>
        <v>3.5530790686607368E-2</v>
      </c>
      <c r="J76" s="587">
        <f>D76*0.001/'TD5'!C76</f>
        <v>2.7248207479715344E-2</v>
      </c>
      <c r="K76" s="580">
        <f>E76*0.001/'TD5'!D76</f>
        <v>3.0494708567857739E-2</v>
      </c>
      <c r="L76" s="587">
        <f>F76*0.001/'TD5'!E76</f>
        <v>4.1240770369768143E-2</v>
      </c>
      <c r="M76" s="588">
        <f>G76*0.001/'TD5'!F76</f>
        <v>3.4115161746740348E-2</v>
      </c>
    </row>
    <row r="77" spans="1:13">
      <c r="A77" s="78">
        <v>1981</v>
      </c>
      <c r="B77" s="457">
        <f>avgfiinc!AK70</f>
        <v>986490.0468019332</v>
      </c>
      <c r="C77" s="345">
        <f>avgfiinc!AL70</f>
        <v>1089965.3294725628</v>
      </c>
      <c r="D77" s="560">
        <f>avgfiinc!AM70</f>
        <v>905060.66116444615</v>
      </c>
      <c r="E77" s="560">
        <f>avgfiinc!AN70</f>
        <v>1293632.858006851</v>
      </c>
      <c r="F77" s="560">
        <f>avgfiinc!AO70</f>
        <v>803639.35093492584</v>
      </c>
      <c r="G77" s="73">
        <f>avgfiinc!AP70</f>
        <v>1620604.9755345648</v>
      </c>
      <c r="H77" s="569">
        <f>B77*0.001/'TD5'!B77</f>
        <v>3.2793071120977402E-2</v>
      </c>
      <c r="I77" s="580">
        <f>C77*0.001/'TD5'!B77</f>
        <v>3.6232814192771919E-2</v>
      </c>
      <c r="J77" s="587">
        <f>D77*0.001/'TD5'!C77</f>
        <v>2.7930449694395069E-2</v>
      </c>
      <c r="K77" s="580">
        <f>E77*0.001/'TD5'!D77</f>
        <v>3.1166857108473778E-2</v>
      </c>
      <c r="L77" s="587">
        <f>F77*0.001/'TD5'!E77</f>
        <v>4.2128834873437881E-2</v>
      </c>
      <c r="M77" s="588">
        <f>G77*0.001/'TD5'!F77</f>
        <v>3.4787386655807495E-2</v>
      </c>
    </row>
    <row r="78" spans="1:13">
      <c r="A78" s="78">
        <v>1982</v>
      </c>
      <c r="B78" s="457">
        <f>avgfiinc!AK71</f>
        <v>1168893.0095360484</v>
      </c>
      <c r="C78" s="345">
        <f>avgfiinc!AL71</f>
        <v>1268613.1616052967</v>
      </c>
      <c r="D78" s="560">
        <f>avgfiinc!AM71</f>
        <v>1073794.6512369162</v>
      </c>
      <c r="E78" s="560">
        <f>avgfiinc!AN71</f>
        <v>1512470.6344490233</v>
      </c>
      <c r="F78" s="560">
        <f>avgfiinc!AO71</f>
        <v>949506.15374006936</v>
      </c>
      <c r="G78" s="73">
        <f>avgfiinc!AP71</f>
        <v>1900204.2194238722</v>
      </c>
      <c r="H78" s="569">
        <f>B78*0.001/'TD5'!B78</f>
        <v>3.9630468934774399E-2</v>
      </c>
      <c r="I78" s="580">
        <f>C78*0.001/'TD5'!B78</f>
        <v>4.3011408299207687E-2</v>
      </c>
      <c r="J78" s="587">
        <f>D78*0.001/'TD5'!C78</f>
        <v>3.3961076289415366E-2</v>
      </c>
      <c r="K78" s="580">
        <f>E78*0.001/'TD5'!D78</f>
        <v>3.7418700754642487E-2</v>
      </c>
      <c r="L78" s="587">
        <f>F78*0.001/'TD5'!E78</f>
        <v>4.9479853361845023E-2</v>
      </c>
      <c r="M78" s="588">
        <f>G78*0.001/'TD5'!F78</f>
        <v>4.1640698909759521E-2</v>
      </c>
    </row>
    <row r="79" spans="1:13">
      <c r="A79" s="78">
        <v>1983</v>
      </c>
      <c r="B79" s="457">
        <f>avgfiinc!AK72</f>
        <v>1289728.0166930449</v>
      </c>
      <c r="C79" s="345">
        <f>avgfiinc!AL72</f>
        <v>1385768.6306198463</v>
      </c>
      <c r="D79" s="560">
        <f>avgfiinc!AM72</f>
        <v>1199065.8120010006</v>
      </c>
      <c r="E79" s="560">
        <f>avgfiinc!AN72</f>
        <v>1669728.6806737918</v>
      </c>
      <c r="F79" s="560">
        <f>avgfiinc!AO72</f>
        <v>1027921.4305263277</v>
      </c>
      <c r="G79" s="73">
        <f>avgfiinc!AP72</f>
        <v>2098195.5245206384</v>
      </c>
      <c r="H79" s="569">
        <f>B79*0.001/'TD5'!B79</f>
        <v>4.348880797624588E-2</v>
      </c>
      <c r="I79" s="580">
        <f>C79*0.001/'TD5'!B79</f>
        <v>4.6727236360311515E-2</v>
      </c>
      <c r="J79" s="587">
        <f>D79*0.001/'TD5'!C79</f>
        <v>3.7767834961414337E-2</v>
      </c>
      <c r="K79" s="580">
        <f>E79*0.001/'TD5'!D79</f>
        <v>4.1598256677389145E-2</v>
      </c>
      <c r="L79" s="587">
        <f>F79*0.001/'TD5'!E79</f>
        <v>5.2077282220125198E-2</v>
      </c>
      <c r="M79" s="588">
        <f>G79*0.001/'TD5'!F79</f>
        <v>4.5824840664863586E-2</v>
      </c>
    </row>
    <row r="80" spans="1:13">
      <c r="A80" s="78">
        <v>1984</v>
      </c>
      <c r="B80" s="457">
        <f>avgfiinc!AK73</f>
        <v>1472949.8803795062</v>
      </c>
      <c r="C80" s="345">
        <f>avgfiinc!AL73</f>
        <v>1572951.8777325661</v>
      </c>
      <c r="D80" s="560">
        <f>avgfiinc!AM73</f>
        <v>1373169.785941642</v>
      </c>
      <c r="E80" s="560">
        <f>avgfiinc!AN73</f>
        <v>1872691.1200990626</v>
      </c>
      <c r="F80" s="560">
        <f>avgfiinc!AO73</f>
        <v>1217493.4939579307</v>
      </c>
      <c r="G80" s="73">
        <f>avgfiinc!AP73</f>
        <v>2358968.6785187786</v>
      </c>
      <c r="H80" s="569">
        <f>B80*0.001/'TD5'!B80</f>
        <v>4.7842960804700851E-2</v>
      </c>
      <c r="I80" s="580">
        <f>C80*0.001/'TD5'!B80</f>
        <v>5.109113082289695E-2</v>
      </c>
      <c r="J80" s="587">
        <f>D80*0.001/'TD5'!C80</f>
        <v>4.1742745786905289E-2</v>
      </c>
      <c r="K80" s="580">
        <f>E80*0.001/'TD5'!D80</f>
        <v>4.5261334627866752E-2</v>
      </c>
      <c r="L80" s="587">
        <f>F80*0.001/'TD5'!E80</f>
        <v>5.8841556310653707E-2</v>
      </c>
      <c r="M80" s="588">
        <f>G80*0.001/'TD5'!F80</f>
        <v>4.9705877900123596E-2</v>
      </c>
    </row>
    <row r="81" spans="1:13">
      <c r="A81" s="78">
        <v>1985</v>
      </c>
      <c r="B81" s="457">
        <f>avgfiinc!AK74</f>
        <v>1599852.8311134607</v>
      </c>
      <c r="C81" s="345">
        <f>avgfiinc!AL74</f>
        <v>1692749.5718694872</v>
      </c>
      <c r="D81" s="560">
        <f>avgfiinc!AM74</f>
        <v>1471660.4294564312</v>
      </c>
      <c r="E81" s="560">
        <f>avgfiinc!AN74</f>
        <v>2037259.3302152089</v>
      </c>
      <c r="F81" s="560">
        <f>avgfiinc!AO74</f>
        <v>1339206.1654942234</v>
      </c>
      <c r="G81" s="73">
        <f>avgfiinc!AP74</f>
        <v>2581957.3929801933</v>
      </c>
      <c r="H81" s="569">
        <f>B81*0.001/'TD5'!B81</f>
        <v>5.042849853634835E-2</v>
      </c>
      <c r="I81" s="580">
        <f>C81*0.001/'TD5'!B81</f>
        <v>5.3356669843196869E-2</v>
      </c>
      <c r="J81" s="587">
        <f>D81*0.001/'TD5'!C81</f>
        <v>4.3542403727769845E-2</v>
      </c>
      <c r="K81" s="580">
        <f>E81*0.001/'TD5'!D81</f>
        <v>4.7810487449169159E-2</v>
      </c>
      <c r="L81" s="587">
        <f>F81*0.001/'TD5'!E81</f>
        <v>6.2732644379138947E-2</v>
      </c>
      <c r="M81" s="588">
        <f>G81*0.001/'TD5'!F81</f>
        <v>5.2926450967788703E-2</v>
      </c>
    </row>
    <row r="82" spans="1:13">
      <c r="A82" s="78">
        <v>1986</v>
      </c>
      <c r="B82" s="457">
        <f>avgfiinc!AK75</f>
        <v>2289190.4497529417</v>
      </c>
      <c r="C82" s="345">
        <f>avgfiinc!AL75</f>
        <v>2370376.9052268718</v>
      </c>
      <c r="D82" s="560">
        <f>avgfiinc!AM75</f>
        <v>2167215.2596105952</v>
      </c>
      <c r="E82" s="560">
        <f>avgfiinc!AN75</f>
        <v>2779991.1842014291</v>
      </c>
      <c r="F82" s="560">
        <f>avgfiinc!AO75</f>
        <v>1957500.9201454285</v>
      </c>
      <c r="G82" s="73">
        <f>avgfiinc!AP75</f>
        <v>3664335.5814157124</v>
      </c>
      <c r="H82" s="569">
        <f>B82*0.001/'TD5'!B82</f>
        <v>6.7842140793800354E-2</v>
      </c>
      <c r="I82" s="580">
        <f>C82*0.001/'TD5'!B82</f>
        <v>7.0248171687126146E-2</v>
      </c>
      <c r="J82" s="587">
        <f>D82*0.001/'TD5'!C82</f>
        <v>6.0348339378833764E-2</v>
      </c>
      <c r="K82" s="580">
        <f>E82*0.001/'TD5'!D82</f>
        <v>6.2190536409616484E-2</v>
      </c>
      <c r="L82" s="587">
        <f>F82*0.001/'TD5'!E82</f>
        <v>8.3621084690094008E-2</v>
      </c>
      <c r="M82" s="588">
        <f>G82*0.001/'TD5'!F82</f>
        <v>7.0902608335018158E-2</v>
      </c>
    </row>
    <row r="83" spans="1:13">
      <c r="A83" s="78">
        <v>1987</v>
      </c>
      <c r="B83" s="457">
        <f>avgfiinc!AK76</f>
        <v>1532733.1023185805</v>
      </c>
      <c r="C83" s="345">
        <f>avgfiinc!AL76</f>
        <v>1690119.10487858</v>
      </c>
      <c r="D83" s="560">
        <f>avgfiinc!AM76</f>
        <v>1485753.9071446492</v>
      </c>
      <c r="E83" s="560">
        <f>avgfiinc!AN76</f>
        <v>2133669.6280625826</v>
      </c>
      <c r="F83" s="560">
        <f>avgfiinc!AO76</f>
        <v>1109193.5975469465</v>
      </c>
      <c r="G83" s="73">
        <f>avgfiinc!AP76</f>
        <v>2486317.5810989724</v>
      </c>
      <c r="H83" s="569">
        <f>B83*0.001/'TD5'!B83</f>
        <v>4.657735675573349E-2</v>
      </c>
      <c r="I83" s="580">
        <f>C83*0.001/'TD5'!B83</f>
        <v>5.1360070705413818E-2</v>
      </c>
      <c r="J83" s="587">
        <f>D83*0.001/'TD5'!C83</f>
        <v>4.1870877146720886E-2</v>
      </c>
      <c r="K83" s="580">
        <f>E83*0.001/'TD5'!D83</f>
        <v>4.8446059226989746E-2</v>
      </c>
      <c r="L83" s="587">
        <f>F83*0.001/'TD5'!E83</f>
        <v>4.9487937241792679E-2</v>
      </c>
      <c r="M83" s="588">
        <f>G83*0.001/'TD5'!F83</f>
        <v>4.9614019691944115E-2</v>
      </c>
    </row>
    <row r="84" spans="1:13">
      <c r="A84" s="78">
        <v>1988</v>
      </c>
      <c r="B84" s="457">
        <f>avgfiinc!AK77</f>
        <v>2249539.2187557961</v>
      </c>
      <c r="C84" s="345">
        <f>avgfiinc!AL77</f>
        <v>2422289.0704331216</v>
      </c>
      <c r="D84" s="560">
        <f>avgfiinc!AM77</f>
        <v>2182510.0194213982</v>
      </c>
      <c r="E84" s="560">
        <f>avgfiinc!AN77</f>
        <v>3058577.4069797304</v>
      </c>
      <c r="F84" s="560">
        <f>avgfiinc!AO77</f>
        <v>1628451.9567678529</v>
      </c>
      <c r="G84" s="73">
        <f>avgfiinc!AP77</f>
        <v>3612445.0433853278</v>
      </c>
      <c r="H84" s="569">
        <f>B84*0.001/'TD5'!B84</f>
        <v>6.4709067344665513E-2</v>
      </c>
      <c r="I84" s="580">
        <f>C84*0.001/'TD5'!B84</f>
        <v>6.9678299129009233E-2</v>
      </c>
      <c r="J84" s="587">
        <f>D84*0.001/'TD5'!C84</f>
        <v>5.8236267417669303E-2</v>
      </c>
      <c r="K84" s="580">
        <f>E84*0.001/'TD5'!D84</f>
        <v>6.6063195466995239E-2</v>
      </c>
      <c r="L84" s="587">
        <f>F84*0.001/'TD5'!E84</f>
        <v>6.8257279694080353E-2</v>
      </c>
      <c r="M84" s="588">
        <f>G84*0.001/'TD5'!F84</f>
        <v>6.8670563399791718E-2</v>
      </c>
    </row>
    <row r="85" spans="1:13">
      <c r="A85" s="83">
        <v>1989</v>
      </c>
      <c r="B85" s="458">
        <f>avgfiinc!AK78</f>
        <v>1994829.877465826</v>
      </c>
      <c r="C85" s="346">
        <f>avgfiinc!AL78</f>
        <v>2151105.9986835388</v>
      </c>
      <c r="D85" s="562">
        <f>avgfiinc!AM78</f>
        <v>1924764.8696372386</v>
      </c>
      <c r="E85" s="562">
        <f>avgfiinc!AN78</f>
        <v>2693408.9616869674</v>
      </c>
      <c r="F85" s="562">
        <f>avgfiinc!AO78</f>
        <v>1460499.9225634041</v>
      </c>
      <c r="G85" s="79">
        <f>avgfiinc!AP78</f>
        <v>3185207.7850601831</v>
      </c>
      <c r="H85" s="572">
        <f>B85*0.001/'TD5'!B85</f>
        <v>5.7298861443996436E-2</v>
      </c>
      <c r="I85" s="583">
        <f>C85*0.001/'TD5'!B85</f>
        <v>6.1787687242031097E-2</v>
      </c>
      <c r="J85" s="589">
        <f>D85*0.001/'TD5'!C85</f>
        <v>5.1320433616638191E-2</v>
      </c>
      <c r="K85" s="583">
        <f>E85*0.001/'TD5'!D85</f>
        <v>5.884947627782821E-2</v>
      </c>
      <c r="L85" s="589">
        <f>F85*0.001/'TD5'!E85</f>
        <v>5.9844836592674262E-2</v>
      </c>
      <c r="M85" s="590">
        <f>G85*0.001/'TD5'!F85</f>
        <v>6.0944493860006332E-2</v>
      </c>
    </row>
    <row r="86" spans="1:13">
      <c r="A86" s="78">
        <v>1990</v>
      </c>
      <c r="B86" s="457">
        <f>avgfiinc!AK79</f>
        <v>1918825.7568604113</v>
      </c>
      <c r="C86" s="345">
        <f>avgfiinc!AL79</f>
        <v>2089391.923533872</v>
      </c>
      <c r="D86" s="560">
        <f>avgfiinc!AM79</f>
        <v>1879267.0608702749</v>
      </c>
      <c r="E86" s="560">
        <f>avgfiinc!AN79</f>
        <v>2646798.2540175756</v>
      </c>
      <c r="F86" s="560">
        <f>avgfiinc!AO79</f>
        <v>1358817.9444914341</v>
      </c>
      <c r="G86" s="73">
        <f>avgfiinc!AP79</f>
        <v>3052726.2569566607</v>
      </c>
      <c r="H86" s="569">
        <f>B86*0.001/'TD5'!B86</f>
        <v>5.5473610758781433E-2</v>
      </c>
      <c r="I86" s="580">
        <f>C86*0.001/'TD5'!B86</f>
        <v>6.0404710471630103E-2</v>
      </c>
      <c r="J86" s="587">
        <f>D86*0.001/'TD5'!C86</f>
        <v>5.0283879041671753E-2</v>
      </c>
      <c r="K86" s="580">
        <f>E86*0.001/'TD5'!D86</f>
        <v>5.8548498898744569E-2</v>
      </c>
      <c r="L86" s="587">
        <f>F86*0.001/'TD5'!E86</f>
        <v>5.5469635874032981E-2</v>
      </c>
      <c r="M86" s="588">
        <f>G86*0.001/'TD5'!F86</f>
        <v>5.9148270636796951E-2</v>
      </c>
    </row>
    <row r="87" spans="1:13">
      <c r="A87" s="78">
        <v>1991</v>
      </c>
      <c r="B87" s="457">
        <f>avgfiinc!AK80</f>
        <v>1625459.0934961543</v>
      </c>
      <c r="C87" s="345">
        <f>avgfiinc!AL80</f>
        <v>1788044.9430903255</v>
      </c>
      <c r="D87" s="560">
        <f>avgfiinc!AM80</f>
        <v>1598445.5322822731</v>
      </c>
      <c r="E87" s="560">
        <f>avgfiinc!AN80</f>
        <v>2276179.0310184108</v>
      </c>
      <c r="F87" s="560">
        <f>avgfiinc!AO80</f>
        <v>1145718.5294092521</v>
      </c>
      <c r="G87" s="73">
        <f>avgfiinc!AP80</f>
        <v>2602585.7723939437</v>
      </c>
      <c r="H87" s="569">
        <f>B87*0.001/'TD5'!B87</f>
        <v>4.8560414463281631E-2</v>
      </c>
      <c r="I87" s="580">
        <f>C87*0.001/'TD5'!B87</f>
        <v>5.3417649120092385E-2</v>
      </c>
      <c r="J87" s="587">
        <f>D87*0.001/'TD5'!C87</f>
        <v>4.4074047356843948E-2</v>
      </c>
      <c r="K87" s="580">
        <f>E87*0.001/'TD5'!D87</f>
        <v>5.2287459373474128E-2</v>
      </c>
      <c r="L87" s="587">
        <f>F87*0.001/'TD5'!E87</f>
        <v>4.7919493168592453E-2</v>
      </c>
      <c r="M87" s="588">
        <f>G87*0.001/'TD5'!F87</f>
        <v>5.1999844610691071E-2</v>
      </c>
    </row>
    <row r="88" spans="1:13">
      <c r="A88" s="78">
        <v>1992</v>
      </c>
      <c r="B88" s="457">
        <f>avgfiinc!AK81</f>
        <v>1940587.8689352877</v>
      </c>
      <c r="C88" s="345">
        <f>avgfiinc!AL81</f>
        <v>2129190.7839764445</v>
      </c>
      <c r="D88" s="560">
        <f>avgfiinc!AM81</f>
        <v>1936915.3229995372</v>
      </c>
      <c r="E88" s="560">
        <f>avgfiinc!AN81</f>
        <v>2814329.6901320689</v>
      </c>
      <c r="F88" s="560">
        <f>avgfiinc!AO81</f>
        <v>1265469.4950649797</v>
      </c>
      <c r="G88" s="73">
        <f>avgfiinc!AP81</f>
        <v>3100173.7613068507</v>
      </c>
      <c r="H88" s="569">
        <f>B88*0.001/'TD5'!B88</f>
        <v>5.744131654500962E-2</v>
      </c>
      <c r="I88" s="580">
        <f>C88*0.001/'TD5'!B88</f>
        <v>6.3023954629898057E-2</v>
      </c>
      <c r="J88" s="587">
        <f>D88*0.001/'TD5'!C88</f>
        <v>5.268996953964232E-2</v>
      </c>
      <c r="K88" s="580">
        <f>E88*0.001/'TD5'!D88</f>
        <v>6.3949160277843475E-2</v>
      </c>
      <c r="L88" s="587">
        <f>F88*0.001/'TD5'!E88</f>
        <v>5.2376419305801378E-2</v>
      </c>
      <c r="M88" s="588">
        <f>G88*0.001/'TD5'!F88</f>
        <v>6.1342716217041023E-2</v>
      </c>
    </row>
    <row r="89" spans="1:13">
      <c r="A89" s="78">
        <v>1993</v>
      </c>
      <c r="B89" s="457">
        <f>avgfiinc!AK82</f>
        <v>1831010.1703272876</v>
      </c>
      <c r="C89" s="345">
        <f>avgfiinc!AL82</f>
        <v>2002694.2840093004</v>
      </c>
      <c r="D89" s="560">
        <f>avgfiinc!AM82</f>
        <v>1815820.7998255687</v>
      </c>
      <c r="E89" s="560">
        <f>avgfiinc!AN82</f>
        <v>2612964.8887977866</v>
      </c>
      <c r="F89" s="560">
        <f>avgfiinc!AO82</f>
        <v>1247555.6843888729</v>
      </c>
      <c r="G89" s="73">
        <f>avgfiinc!AP82</f>
        <v>2925174.84762984</v>
      </c>
      <c r="H89" s="569">
        <f>B89*0.001/'TD5'!B89</f>
        <v>5.4782107472419739E-2</v>
      </c>
      <c r="I89" s="580">
        <f>C89*0.001/'TD5'!B89</f>
        <v>5.9918735176324851E-2</v>
      </c>
      <c r="J89" s="587">
        <f>D89*0.001/'TD5'!C89</f>
        <v>4.9634061753749854E-2</v>
      </c>
      <c r="K89" s="580">
        <f>E89*0.001/'TD5'!D89</f>
        <v>5.9390842914581292E-2</v>
      </c>
      <c r="L89" s="587">
        <f>F89*0.001/'TD5'!E89</f>
        <v>5.2892971783876419E-2</v>
      </c>
      <c r="M89" s="588">
        <f>G89*0.001/'TD5'!F89</f>
        <v>5.8508321642875664E-2</v>
      </c>
    </row>
    <row r="90" spans="1:13">
      <c r="A90" s="78">
        <v>1994</v>
      </c>
      <c r="B90" s="457">
        <f>avgfiinc!AK83</f>
        <v>1861290.2961850755</v>
      </c>
      <c r="C90" s="345">
        <f>avgfiinc!AL83</f>
        <v>2018099.9314917957</v>
      </c>
      <c r="D90" s="560">
        <f>avgfiinc!AM83</f>
        <v>1843060.9061279332</v>
      </c>
      <c r="E90" s="560">
        <f>avgfiinc!AN83</f>
        <v>2558826.7488653092</v>
      </c>
      <c r="F90" s="560">
        <f>avgfiinc!AO83</f>
        <v>1339946.0488434921</v>
      </c>
      <c r="G90" s="73">
        <f>avgfiinc!AP83</f>
        <v>2966793.0241056513</v>
      </c>
      <c r="H90" s="569">
        <f>B90*0.001/'TD5'!B90</f>
        <v>5.4880898445844636E-2</v>
      </c>
      <c r="I90" s="580">
        <f>C90*0.001/'TD5'!B90</f>
        <v>5.9504494071006775E-2</v>
      </c>
      <c r="J90" s="587">
        <f>D90*0.001/'TD5'!C90</f>
        <v>4.9554016441106796E-2</v>
      </c>
      <c r="K90" s="580">
        <f>E90*0.001/'TD5'!D90</f>
        <v>5.7377748191356666E-2</v>
      </c>
      <c r="L90" s="587">
        <f>F90*0.001/'TD5'!E90</f>
        <v>5.5997446179389954E-2</v>
      </c>
      <c r="M90" s="588">
        <f>G90*0.001/'TD5'!F90</f>
        <v>5.8493949472904205E-2</v>
      </c>
    </row>
    <row r="91" spans="1:13">
      <c r="A91" s="78">
        <v>1995</v>
      </c>
      <c r="B91" s="457">
        <f>avgfiinc!AK84</f>
        <v>2075296.8674579202</v>
      </c>
      <c r="C91" s="345">
        <f>avgfiinc!AL84</f>
        <v>2244031.938332614</v>
      </c>
      <c r="D91" s="560">
        <f>avgfiinc!AM84</f>
        <v>2058785.7966684443</v>
      </c>
      <c r="E91" s="560">
        <f>avgfiinc!AN84</f>
        <v>2877392.3429014939</v>
      </c>
      <c r="F91" s="560">
        <f>avgfiinc!AO84</f>
        <v>1471560.4286878805</v>
      </c>
      <c r="G91" s="73">
        <f>avgfiinc!AP84</f>
        <v>3312464.0547247832</v>
      </c>
      <c r="H91" s="569">
        <f>B91*0.001/'TD5'!B91</f>
        <v>5.9086188673973083E-2</v>
      </c>
      <c r="I91" s="580">
        <f>C91*0.001/'TD5'!B91</f>
        <v>6.3890278339386E-2</v>
      </c>
      <c r="J91" s="587">
        <f>D91*0.001/'TD5'!C91</f>
        <v>5.3695052862167345E-2</v>
      </c>
      <c r="K91" s="580">
        <f>E91*0.001/'TD5'!D91</f>
        <v>6.2822252511978149E-2</v>
      </c>
      <c r="L91" s="587">
        <f>F91*0.001/'TD5'!E91</f>
        <v>5.8377154171466827E-2</v>
      </c>
      <c r="M91" s="588">
        <f>G91*0.001/'TD5'!F91</f>
        <v>6.3001818954944597E-2</v>
      </c>
    </row>
    <row r="92" spans="1:13">
      <c r="A92" s="78">
        <v>1996</v>
      </c>
      <c r="B92" s="457">
        <f>avgfiinc!AK85</f>
        <v>2539020.9696243624</v>
      </c>
      <c r="C92" s="345">
        <f>avgfiinc!AL85</f>
        <v>2715058.2927261516</v>
      </c>
      <c r="D92" s="560">
        <f>avgfiinc!AM85</f>
        <v>2509393.2379289074</v>
      </c>
      <c r="E92" s="560">
        <f>avgfiinc!AN85</f>
        <v>3456933.4825714231</v>
      </c>
      <c r="F92" s="560">
        <f>avgfiinc!AO85</f>
        <v>1840931.8112062595</v>
      </c>
      <c r="G92" s="73">
        <f>avgfiinc!AP85</f>
        <v>4038465.3635382135</v>
      </c>
      <c r="H92" s="569">
        <f>B92*0.001/'TD5'!B92</f>
        <v>6.8978048861026778E-2</v>
      </c>
      <c r="I92" s="580">
        <f>C92*0.001/'TD5'!B92</f>
        <v>7.376048713922502E-2</v>
      </c>
      <c r="J92" s="587">
        <f>D92*0.001/'TD5'!C92</f>
        <v>6.2779240310192122E-2</v>
      </c>
      <c r="K92" s="580">
        <f>E92*0.001/'TD5'!D92</f>
        <v>7.226505875587462E-2</v>
      </c>
      <c r="L92" s="587">
        <f>F92*0.001/'TD5'!E92</f>
        <v>6.9243274629116072E-2</v>
      </c>
      <c r="M92" s="588">
        <f>G92*0.001/'TD5'!F92</f>
        <v>7.3432944715023041E-2</v>
      </c>
    </row>
    <row r="93" spans="1:13">
      <c r="A93" s="78">
        <v>1997</v>
      </c>
      <c r="B93" s="457">
        <f>avgfiinc!AK86</f>
        <v>3036178.9639766817</v>
      </c>
      <c r="C93" s="345">
        <f>avgfiinc!AL86</f>
        <v>3223499.0903349994</v>
      </c>
      <c r="D93" s="560">
        <f>avgfiinc!AM86</f>
        <v>3006657.5408308255</v>
      </c>
      <c r="E93" s="560">
        <f>avgfiinc!AN86</f>
        <v>4115271.159738238</v>
      </c>
      <c r="F93" s="560">
        <f>avgfiinc!AO86</f>
        <v>2211536.2010131972</v>
      </c>
      <c r="G93" s="73">
        <f>avgfiinc!AP86</f>
        <v>4817478.8486132221</v>
      </c>
      <c r="H93" s="569">
        <f>B93*0.001/'TD5'!B93</f>
        <v>7.7788367867469788E-2</v>
      </c>
      <c r="I93" s="580">
        <f>C93*0.001/'TD5'!B93</f>
        <v>8.258759975433351E-2</v>
      </c>
      <c r="J93" s="587">
        <f>D93*0.001/'TD5'!C93</f>
        <v>7.1232914924621582E-2</v>
      </c>
      <c r="K93" s="580">
        <f>E93*0.001/'TD5'!D93</f>
        <v>8.1617012619972229E-2</v>
      </c>
      <c r="L93" s="587">
        <f>F93*0.001/'TD5'!E93</f>
        <v>7.7577419579029069E-2</v>
      </c>
      <c r="M93" s="588">
        <f>G93*0.001/'TD5'!F93</f>
        <v>8.2661733031272888E-2</v>
      </c>
    </row>
    <row r="94" spans="1:13">
      <c r="A94" s="78">
        <v>1998</v>
      </c>
      <c r="B94" s="457">
        <f>avgfiinc!AK87</f>
        <v>3552718.2702715495</v>
      </c>
      <c r="C94" s="345">
        <f>avgfiinc!AL87</f>
        <v>3760193.0960822441</v>
      </c>
      <c r="D94" s="560">
        <f>avgfiinc!AM87</f>
        <v>3519657.6150574903</v>
      </c>
      <c r="E94" s="560">
        <f>avgfiinc!AN87</f>
        <v>4795429.5761474362</v>
      </c>
      <c r="F94" s="560">
        <f>avgfiinc!AO87</f>
        <v>2602816.8460852564</v>
      </c>
      <c r="G94" s="73">
        <f>avgfiinc!AP87</f>
        <v>5622004.1790653141</v>
      </c>
      <c r="H94" s="569">
        <f>B94*0.001/'TD5'!B94</f>
        <v>8.5714936256408678E-2</v>
      </c>
      <c r="I94" s="580">
        <f>C94*0.001/'TD5'!B94</f>
        <v>9.0720593929290771E-2</v>
      </c>
      <c r="J94" s="587">
        <f>D94*0.001/'TD5'!C94</f>
        <v>7.8866034746170044E-2</v>
      </c>
      <c r="K94" s="580">
        <f>E94*0.001/'TD5'!D94</f>
        <v>8.983477950096129E-2</v>
      </c>
      <c r="L94" s="587">
        <f>F94*0.001/'TD5'!E94</f>
        <v>8.5584312677383423E-2</v>
      </c>
      <c r="M94" s="588">
        <f>G94*0.001/'TD5'!F94</f>
        <v>9.0913124382495894E-2</v>
      </c>
    </row>
    <row r="95" spans="1:13">
      <c r="A95" s="83">
        <v>1999</v>
      </c>
      <c r="B95" s="458">
        <f>avgfiinc!AK88</f>
        <v>4035084.2862090003</v>
      </c>
      <c r="C95" s="346">
        <f>avgfiinc!AL88</f>
        <v>4273356.9336385448</v>
      </c>
      <c r="D95" s="562">
        <f>avgfiinc!AM88</f>
        <v>4065382.8439805866</v>
      </c>
      <c r="E95" s="562">
        <f>avgfiinc!AN88</f>
        <v>5570145.1235477934</v>
      </c>
      <c r="F95" s="562">
        <f>avgfiinc!AO88</f>
        <v>2854247.0264323228</v>
      </c>
      <c r="G95" s="79">
        <f>avgfiinc!AP88</f>
        <v>6381653.6416847249</v>
      </c>
      <c r="H95" s="572">
        <f>B95*0.001/'TD5'!B95</f>
        <v>9.2785298824310303E-2</v>
      </c>
      <c r="I95" s="583">
        <f>C95*0.001/'TD5'!B95</f>
        <v>9.8264291882514954E-2</v>
      </c>
      <c r="J95" s="589">
        <f>D95*0.001/'TD5'!C95</f>
        <v>8.6822859942913055E-2</v>
      </c>
      <c r="K95" s="583">
        <f>E95*0.001/'TD5'!D95</f>
        <v>9.8685011267662048E-2</v>
      </c>
      <c r="L95" s="589">
        <f>F95*0.001/'TD5'!E95</f>
        <v>9.0393006801605238E-2</v>
      </c>
      <c r="M95" s="590">
        <f>G95*0.001/'TD5'!F95</f>
        <v>9.8192654550075531E-2</v>
      </c>
    </row>
    <row r="96" spans="1:13">
      <c r="A96" s="88">
        <v>2000</v>
      </c>
      <c r="B96" s="459">
        <f>avgfiinc!AK89</f>
        <v>4713821.7267998736</v>
      </c>
      <c r="C96" s="347">
        <f>avgfiinc!AL89</f>
        <v>4988843.9758495567</v>
      </c>
      <c r="D96" s="564">
        <f>avgfiinc!AM89</f>
        <v>4797645.5763788735</v>
      </c>
      <c r="E96" s="564">
        <f>avgfiinc!AN89</f>
        <v>6528907.6762452768</v>
      </c>
      <c r="F96" s="564">
        <f>avgfiinc!AO89</f>
        <v>3318567.2964053713</v>
      </c>
      <c r="G96" s="85">
        <f>avgfiinc!AP89</f>
        <v>7415508.136840879</v>
      </c>
      <c r="H96" s="573">
        <f>B96*0.001/'TD5'!B96</f>
        <v>0.10363870114088057</v>
      </c>
      <c r="I96" s="584">
        <f>C96*0.001/'TD5'!B96</f>
        <v>0.10968537628650664</v>
      </c>
      <c r="J96" s="591">
        <f>D96*0.001/'TD5'!C96</f>
        <v>9.812279045581819E-2</v>
      </c>
      <c r="K96" s="584">
        <f>E96*0.001/'TD5'!D96</f>
        <v>0.11112769693136215</v>
      </c>
      <c r="L96" s="591">
        <f>F96*0.001/'TD5'!E96</f>
        <v>9.9783986806869507E-2</v>
      </c>
      <c r="M96" s="592">
        <f>G96*0.001/'TD5'!F96</f>
        <v>0.10950164496898648</v>
      </c>
    </row>
    <row r="97" spans="1:13">
      <c r="A97" s="78">
        <v>2001</v>
      </c>
      <c r="B97" s="457">
        <f>avgfiinc!AK90</f>
        <v>3400688.7377529708</v>
      </c>
      <c r="C97" s="345">
        <f>avgfiinc!AL90</f>
        <v>3663891.6785967811</v>
      </c>
      <c r="D97" s="560">
        <f>avgfiinc!AM90</f>
        <v>3386145.3874519975</v>
      </c>
      <c r="E97" s="560">
        <f>avgfiinc!AN90</f>
        <v>4821128.1675826842</v>
      </c>
      <c r="F97" s="560">
        <f>avgfiinc!AO90</f>
        <v>2348492.9290427617</v>
      </c>
      <c r="G97" s="73">
        <f>avgfiinc!AP90</f>
        <v>5345623.6923675817</v>
      </c>
      <c r="H97" s="569">
        <f>B97*0.001/'TD5'!B97</f>
        <v>7.9774506390094757E-2</v>
      </c>
      <c r="I97" s="580">
        <f>C97*0.001/'TD5'!B97</f>
        <v>8.594880998134613E-2</v>
      </c>
      <c r="J97" s="587">
        <f>D97*0.001/'TD5'!C97</f>
        <v>7.3452062904834747E-2</v>
      </c>
      <c r="K97" s="580">
        <f>E97*0.001/'TD5'!D97</f>
        <v>8.7825253605842576E-2</v>
      </c>
      <c r="L97" s="587">
        <f>F97*0.001/'TD5'!E97</f>
        <v>7.50075727701187E-2</v>
      </c>
      <c r="M97" s="588">
        <f>G97*0.001/'TD5'!F97</f>
        <v>8.4849238395690904E-2</v>
      </c>
    </row>
    <row r="98" spans="1:13">
      <c r="A98" s="78">
        <v>2002</v>
      </c>
      <c r="B98" s="457">
        <f>avgfiinc!AK91</f>
        <v>2838034.5837417962</v>
      </c>
      <c r="C98" s="345">
        <f>avgfiinc!AL91</f>
        <v>3074318.8165023094</v>
      </c>
      <c r="D98" s="560">
        <f>avgfiinc!AM91</f>
        <v>2799661.7218990098</v>
      </c>
      <c r="E98" s="560">
        <f>avgfiinc!AN91</f>
        <v>4046049.0365964826</v>
      </c>
      <c r="F98" s="560">
        <f>avgfiinc!AO91</f>
        <v>1950388.5888156374</v>
      </c>
      <c r="G98" s="73">
        <f>avgfiinc!AP91</f>
        <v>4449325.3402476003</v>
      </c>
      <c r="H98" s="569">
        <f>B98*0.001/'TD5'!B98</f>
        <v>6.9903358817100525E-2</v>
      </c>
      <c r="I98" s="580">
        <f>C98*0.001/'TD5'!B98</f>
        <v>7.5723253190517426E-2</v>
      </c>
      <c r="J98" s="587">
        <f>D98*0.001/'TD5'!C98</f>
        <v>6.3525721430778503E-2</v>
      </c>
      <c r="K98" s="580">
        <f>E98*0.001/'TD5'!D98</f>
        <v>7.7750362455844893E-2</v>
      </c>
      <c r="L98" s="587">
        <f>F98*0.001/'TD5'!E98</f>
        <v>6.4795367419719696E-2</v>
      </c>
      <c r="M98" s="588">
        <f>G98*0.001/'TD5'!F98</f>
        <v>7.4629232287406894E-2</v>
      </c>
    </row>
    <row r="99" spans="1:13">
      <c r="A99" s="78">
        <v>2003</v>
      </c>
      <c r="B99" s="457">
        <f>avgfiinc!AK92</f>
        <v>3035386.9210220096</v>
      </c>
      <c r="C99" s="345">
        <f>avgfiinc!AL92</f>
        <v>3264112.5229505529</v>
      </c>
      <c r="D99" s="560">
        <f>avgfiinc!AM92</f>
        <v>2984079.4121974325</v>
      </c>
      <c r="E99" s="560">
        <f>avgfiinc!AN92</f>
        <v>4238235.3803563649</v>
      </c>
      <c r="F99" s="560">
        <f>avgfiinc!AO92</f>
        <v>2151385.2227933714</v>
      </c>
      <c r="G99" s="73">
        <f>avgfiinc!AP92</f>
        <v>4740551.3198540537</v>
      </c>
      <c r="H99" s="569">
        <f>B99*0.001/'TD5'!B99</f>
        <v>7.491205632686615E-2</v>
      </c>
      <c r="I99" s="580">
        <f>C99*0.001/'TD5'!B99</f>
        <v>8.0556906759738908E-2</v>
      </c>
      <c r="J99" s="587">
        <f>D99*0.001/'TD5'!C99</f>
        <v>6.7942947149276733E-2</v>
      </c>
      <c r="K99" s="580">
        <f>E99*0.001/'TD5'!D99</f>
        <v>8.2243047654628754E-2</v>
      </c>
      <c r="L99" s="587">
        <f>F99*0.001/'TD5'!E99</f>
        <v>7.0867143571376828E-2</v>
      </c>
      <c r="M99" s="588">
        <f>G99*0.001/'TD5'!F99</f>
        <v>7.9888150095939636E-2</v>
      </c>
    </row>
    <row r="100" spans="1:13">
      <c r="A100" s="78">
        <v>2004</v>
      </c>
      <c r="B100" s="457">
        <f>avgfiinc!AK93</f>
        <v>3846790.63233425</v>
      </c>
      <c r="C100" s="345">
        <f>avgfiinc!AL93</f>
        <v>4086553.627991626</v>
      </c>
      <c r="D100" s="560">
        <f>avgfiinc!AM93</f>
        <v>3753711.3713851608</v>
      </c>
      <c r="E100" s="560">
        <f>avgfiinc!AN93</f>
        <v>5296698.5940433973</v>
      </c>
      <c r="F100" s="560">
        <f>avgfiinc!AO93</f>
        <v>2753274.9910606812</v>
      </c>
      <c r="G100" s="73">
        <f>avgfiinc!AP93</f>
        <v>5974233.5899613537</v>
      </c>
      <c r="H100" s="569">
        <f>B100*0.001/'TD5'!B100</f>
        <v>9.0074382722377791E-2</v>
      </c>
      <c r="I100" s="580">
        <f>C100*0.001/'TD5'!B100</f>
        <v>9.5688544213771834E-2</v>
      </c>
      <c r="J100" s="587">
        <f>D100*0.001/'TD5'!C100</f>
        <v>8.1742376089096083E-2</v>
      </c>
      <c r="K100" s="580">
        <f>E100*0.001/'TD5'!D100</f>
        <v>9.7694560885429382E-2</v>
      </c>
      <c r="L100" s="587">
        <f>F100*0.001/'TD5'!E100</f>
        <v>8.5748203098773956E-2</v>
      </c>
      <c r="M100" s="588">
        <f>G100*0.001/'TD5'!F100</f>
        <v>9.5818877220153795E-2</v>
      </c>
    </row>
    <row r="101" spans="1:13">
      <c r="A101" s="78">
        <v>2005</v>
      </c>
      <c r="B101" s="457">
        <f>avgfiinc!AK94</f>
        <v>4702637.1326150866</v>
      </c>
      <c r="C101" s="345">
        <f>avgfiinc!AL94</f>
        <v>4945359.2084253542</v>
      </c>
      <c r="D101" s="560">
        <f>avgfiinc!AM94</f>
        <v>4559602.7088450389</v>
      </c>
      <c r="E101" s="560">
        <f>avgfiinc!AN94</f>
        <v>6407408.7563198106</v>
      </c>
      <c r="F101" s="560">
        <f>avgfiinc!AO94</f>
        <v>3378963.6158813643</v>
      </c>
      <c r="G101" s="73">
        <f>avgfiinc!AP94</f>
        <v>7269425.149584258</v>
      </c>
      <c r="H101" s="569">
        <f>B101*0.001/'TD5'!B101</f>
        <v>0.10485428571701047</v>
      </c>
      <c r="I101" s="580">
        <f>C101*0.001/'TD5'!B101</f>
        <v>0.110266238451004</v>
      </c>
      <c r="J101" s="587">
        <f>D101*0.001/'TD5'!C101</f>
        <v>9.5302067697048173E-2</v>
      </c>
      <c r="K101" s="580">
        <f>E101*0.001/'TD5'!D101</f>
        <v>0.11272598057985306</v>
      </c>
      <c r="L101" s="587">
        <f>F101*0.001/'TD5'!E101</f>
        <v>9.994040429592134E-2</v>
      </c>
      <c r="M101" s="588">
        <f>G101*0.001/'TD5'!F101</f>
        <v>0.11121349036693574</v>
      </c>
    </row>
    <row r="102" spans="1:13">
      <c r="A102" s="78">
        <v>2006</v>
      </c>
      <c r="B102" s="457">
        <f>avgfiinc!AK95</f>
        <v>5126467.2197026126</v>
      </c>
      <c r="C102" s="345">
        <f>avgfiinc!AL95</f>
        <v>5372365.8185641905</v>
      </c>
      <c r="D102" s="560">
        <f>avgfiinc!AM95</f>
        <v>4913829.6621831385</v>
      </c>
      <c r="E102" s="560">
        <f>avgfiinc!AN95</f>
        <v>6875477.7766182022</v>
      </c>
      <c r="F102" s="560">
        <f>avgfiinc!AO95</f>
        <v>3756931.2320034755</v>
      </c>
      <c r="G102" s="73">
        <f>avgfiinc!AP95</f>
        <v>7881136.848661446</v>
      </c>
      <c r="H102" s="569">
        <f>B102*0.001/'TD5'!B102</f>
        <v>0.1105160415172577</v>
      </c>
      <c r="I102" s="580">
        <f>C102*0.001/'TD5'!B102</f>
        <v>0.1158171072602272</v>
      </c>
      <c r="J102" s="587">
        <f>D102*0.001/'TD5'!C102</f>
        <v>0.10003941506147385</v>
      </c>
      <c r="K102" s="580">
        <f>E102*0.001/'TD5'!D102</f>
        <v>0.1173993647098541</v>
      </c>
      <c r="L102" s="587">
        <f>F102*0.001/'TD5'!E102</f>
        <v>0.1068015620112419</v>
      </c>
      <c r="M102" s="588">
        <f>G102*0.001/'TD5'!F102</f>
        <v>0.11709637194871901</v>
      </c>
    </row>
    <row r="103" spans="1:13">
      <c r="A103" s="78">
        <v>2007</v>
      </c>
      <c r="B103" s="457">
        <f>avgfiinc!AK96</f>
        <v>5633687.5043718833</v>
      </c>
      <c r="C103" s="345">
        <f>avgfiinc!AL96</f>
        <v>5895461.1037435373</v>
      </c>
      <c r="D103" s="560">
        <f>avgfiinc!AM96</f>
        <v>5340577.3470991198</v>
      </c>
      <c r="E103" s="560">
        <f>avgfiinc!AN96</f>
        <v>7542603.7276575929</v>
      </c>
      <c r="F103" s="560">
        <f>avgfiinc!AO96</f>
        <v>4136394.8004820291</v>
      </c>
      <c r="G103" s="73">
        <f>avgfiinc!AP96</f>
        <v>8657023.3876773212</v>
      </c>
      <c r="H103" s="569">
        <f>B103*0.001/'TD5'!B103</f>
        <v>0.11761605739593509</v>
      </c>
      <c r="I103" s="580">
        <f>C103*0.001/'TD5'!B103</f>
        <v>0.12308117747306822</v>
      </c>
      <c r="J103" s="587">
        <f>D103*0.001/'TD5'!C103</f>
        <v>0.10641483217477797</v>
      </c>
      <c r="K103" s="580">
        <f>E103*0.001/'TD5'!D103</f>
        <v>0.12548714876174924</v>
      </c>
      <c r="L103" s="587">
        <f>F103*0.001/'TD5'!E103</f>
        <v>0.1130206137895584</v>
      </c>
      <c r="M103" s="588">
        <f>G103*0.001/'TD5'!F103</f>
        <v>0.1243305951356888</v>
      </c>
    </row>
    <row r="104" spans="1:13">
      <c r="A104" s="78">
        <v>2008</v>
      </c>
      <c r="B104" s="457">
        <f>avgfiinc!AK97</f>
        <v>4417563.0472505149</v>
      </c>
      <c r="C104" s="345">
        <f>avgfiinc!AL97</f>
        <v>4690341.4941203902</v>
      </c>
      <c r="D104" s="560">
        <f>avgfiinc!AM97</f>
        <v>4256030.7476427732</v>
      </c>
      <c r="E104" s="560">
        <f>avgfiinc!AN97</f>
        <v>6154324.0278798863</v>
      </c>
      <c r="F104" s="560">
        <f>avgfiinc!AO97</f>
        <v>3077066.1823505005</v>
      </c>
      <c r="G104" s="73">
        <f>avgfiinc!AP97</f>
        <v>6766263.8589297114</v>
      </c>
      <c r="H104" s="569">
        <f>B104*0.001/'TD5'!B104</f>
        <v>9.9381856620311723E-2</v>
      </c>
      <c r="I104" s="580">
        <f>C104*0.001/'TD5'!B104</f>
        <v>0.10551854968070982</v>
      </c>
      <c r="J104" s="587">
        <f>D104*0.001/'TD5'!C104</f>
        <v>8.9960008859634399E-2</v>
      </c>
      <c r="K104" s="580">
        <f>E104*0.001/'TD5'!D104</f>
        <v>0.10948111861944197</v>
      </c>
      <c r="L104" s="587">
        <f>F104*0.001/'TD5'!E104</f>
        <v>9.1753020882606506E-2</v>
      </c>
      <c r="M104" s="588">
        <f>G104*0.001/'TD5'!F104</f>
        <v>0.1054021492600441</v>
      </c>
    </row>
    <row r="105" spans="1:13">
      <c r="A105" s="83">
        <v>2009</v>
      </c>
      <c r="B105" s="460">
        <f>avgfiinc!AK98</f>
        <v>3170601.1444979063</v>
      </c>
      <c r="C105" s="348">
        <f>avgfiinc!AL98</f>
        <v>3409262.9224965735</v>
      </c>
      <c r="D105" s="562">
        <f>avgfiinc!AM98</f>
        <v>3068234.02329086</v>
      </c>
      <c r="E105" s="562">
        <f>avgfiinc!AN98</f>
        <v>4500201.863511052</v>
      </c>
      <c r="F105" s="562">
        <f>avgfiinc!AO98</f>
        <v>2165224.6385912248</v>
      </c>
      <c r="G105" s="79">
        <f>avgfiinc!AP98</f>
        <v>4890138.0312695689</v>
      </c>
      <c r="H105" s="572">
        <f>B105*0.001/'TD5'!B105</f>
        <v>7.9417355358600616E-2</v>
      </c>
      <c r="I105" s="583">
        <f>C105*0.001/'TD5'!B105</f>
        <v>8.5395365953445435E-2</v>
      </c>
      <c r="J105" s="593">
        <f>D105*0.001/'TD5'!C105</f>
        <v>7.1408584713935866E-2</v>
      </c>
      <c r="K105" s="594">
        <f>E105*0.001/'TD5'!D105</f>
        <v>9.0327687561511993E-2</v>
      </c>
      <c r="L105" s="589">
        <f>F105*0.001/'TD5'!E105</f>
        <v>7.0452369749546051E-2</v>
      </c>
      <c r="M105" s="590">
        <f>G105*0.001/'TD5'!F105</f>
        <v>8.4530353546142578E-2</v>
      </c>
    </row>
    <row r="106" spans="1:13">
      <c r="A106" s="78">
        <v>2010</v>
      </c>
      <c r="B106" s="461">
        <f>avgfiinc!AK99</f>
        <v>3801937.9801211841</v>
      </c>
      <c r="C106" s="349">
        <f>avgfiinc!AL99</f>
        <v>4053019.0967590665</v>
      </c>
      <c r="D106" s="560">
        <f>avgfiinc!AM99</f>
        <v>3690218.6398073034</v>
      </c>
      <c r="E106" s="560">
        <f>avgfiinc!AN99</f>
        <v>5269301.5963261202</v>
      </c>
      <c r="F106" s="560">
        <f>avgfiinc!AO99</f>
        <v>2680129.3253466808</v>
      </c>
      <c r="G106" s="73">
        <f>avgfiinc!AP99</f>
        <v>5812167.8261969909</v>
      </c>
      <c r="H106" s="569">
        <f>B106*0.001/'TD5'!B106</f>
        <v>9.2592902481555953E-2</v>
      </c>
      <c r="I106" s="580">
        <f>C106*0.001/'TD5'!B106</f>
        <v>9.8707765340805054E-2</v>
      </c>
      <c r="J106" s="595">
        <f>D106*0.001/'TD5'!C106</f>
        <v>8.4214299917221069E-2</v>
      </c>
      <c r="K106" s="596">
        <f>E106*0.001/'TD5'!D106</f>
        <v>0.10326094180345535</v>
      </c>
      <c r="L106" s="587">
        <f>F106*0.001/'TD5'!E106</f>
        <v>8.4453485906124143E-2</v>
      </c>
      <c r="M106" s="588">
        <f>G106*0.001/'TD5'!F106</f>
        <v>9.8245419561862932E-2</v>
      </c>
    </row>
    <row r="107" spans="1:13">
      <c r="A107" s="78">
        <v>2011</v>
      </c>
      <c r="B107" s="461">
        <f>avgfiinc!AK100</f>
        <v>3650802.0362547687</v>
      </c>
      <c r="C107" s="349">
        <f>avgfiinc!AL100</f>
        <v>3906282.1090145791</v>
      </c>
      <c r="D107" s="560">
        <f>avgfiinc!AM100</f>
        <v>3508440.2640393348</v>
      </c>
      <c r="E107" s="560">
        <f>avgfiinc!AN100</f>
        <v>5064887.7951813452</v>
      </c>
      <c r="F107" s="560">
        <f>avgfiinc!AO100</f>
        <v>2595981.3452874967</v>
      </c>
      <c r="G107" s="73">
        <f>avgfiinc!AP100</f>
        <v>5585556.887091402</v>
      </c>
      <c r="H107" s="569">
        <f>B107*0.001/'TD5'!B107</f>
        <v>8.8463872671127333E-2</v>
      </c>
      <c r="I107" s="580">
        <f>C107*0.001/'TD5'!B107</f>
        <v>9.4654500484466553E-2</v>
      </c>
      <c r="J107" s="595">
        <f>D107*0.001/'TD5'!C107</f>
        <v>7.9915881156921387E-2</v>
      </c>
      <c r="K107" s="596">
        <f>E107*0.001/'TD5'!D107</f>
        <v>9.7999379038810744E-2</v>
      </c>
      <c r="L107" s="587">
        <f>F107*0.001/'TD5'!E107</f>
        <v>8.214743435382843E-2</v>
      </c>
      <c r="M107" s="588">
        <f>G107*0.001/'TD5'!F107</f>
        <v>9.4331130385398865E-2</v>
      </c>
    </row>
    <row r="108" spans="1:13">
      <c r="A108" s="78">
        <v>2012</v>
      </c>
      <c r="B108" s="461">
        <f>avgfiinc!AK101</f>
        <v>4904637.7445444688</v>
      </c>
      <c r="C108" s="349">
        <f>avgfiinc!AL101</f>
        <v>5158276.4035901465</v>
      </c>
      <c r="D108" s="560">
        <f>avgfiinc!AM101</f>
        <v>4603905.6651060572</v>
      </c>
      <c r="E108" s="560">
        <f>avgfiinc!AN101</f>
        <v>6643984.2629191242</v>
      </c>
      <c r="F108" s="560">
        <f>avgfiinc!AO101</f>
        <v>3558929.405790139</v>
      </c>
      <c r="G108" s="73">
        <f>avgfiinc!AP101</f>
        <v>7432723.7436177107</v>
      </c>
      <c r="H108" s="569">
        <f>B108*0.001/'TD5'!B108</f>
        <v>0.11229974776506423</v>
      </c>
      <c r="I108" s="580">
        <f>C108*0.001/'TD5'!B108</f>
        <v>0.11810722202062604</v>
      </c>
      <c r="J108" s="595">
        <f>D108*0.001/'TD5'!C108</f>
        <v>9.9912896752357497E-2</v>
      </c>
      <c r="K108" s="596">
        <f>E108*0.001/'TD5'!D108</f>
        <v>0.12122752517461775</v>
      </c>
      <c r="L108" s="587">
        <f>F108*0.001/'TD5'!E108</f>
        <v>0.10663098096847531</v>
      </c>
      <c r="M108" s="588">
        <f>G108*0.001/'TD5'!F108</f>
        <v>0.11914839595556261</v>
      </c>
    </row>
    <row r="109" spans="1:13">
      <c r="A109" s="78">
        <v>2013</v>
      </c>
      <c r="B109" s="461">
        <f>avgfiinc!AK102</f>
        <v>3804599.3191218609</v>
      </c>
      <c r="C109" s="349">
        <f>avgfiinc!AL102</f>
        <v>4059745.9739865819</v>
      </c>
      <c r="D109" s="560">
        <f>avgfiinc!AM102</f>
        <v>3623615.3783901627</v>
      </c>
      <c r="E109" s="560">
        <f>avgfiinc!AN102</f>
        <v>5261945.8255388942</v>
      </c>
      <c r="F109" s="560">
        <f>avgfiinc!AO102</f>
        <v>2719898.4396464117</v>
      </c>
      <c r="G109" s="73">
        <f>avgfiinc!AP102</f>
        <v>5779428.9271508669</v>
      </c>
      <c r="H109" s="569">
        <f>B109*0.001/'TD5'!B109</f>
        <v>8.9757233858108521E-2</v>
      </c>
      <c r="I109" s="580">
        <f>C109*0.001/'TD5'!B109</f>
        <v>9.577659517526628E-2</v>
      </c>
      <c r="J109" s="595">
        <f>D109*0.001/'TD5'!C109</f>
        <v>8.0535918474197402E-2</v>
      </c>
      <c r="K109" s="596">
        <f>E109*0.001/'TD5'!D109</f>
        <v>9.9034875631332411E-2</v>
      </c>
      <c r="L109" s="587">
        <f>F109*0.001/'TD5'!E109</f>
        <v>8.3818554878234849E-2</v>
      </c>
      <c r="M109" s="588">
        <f>G109*0.001/'TD5'!F109</f>
        <v>9.5951944589614868E-2</v>
      </c>
    </row>
    <row r="110" spans="1:13">
      <c r="A110" s="78">
        <v>2014</v>
      </c>
      <c r="B110" s="461">
        <f>avgfiinc!AK103</f>
        <v>4465975.2938201278</v>
      </c>
      <c r="C110" s="349">
        <f>avgfiinc!AL103</f>
        <v>4728883.7128694244</v>
      </c>
      <c r="D110" s="560">
        <f>avgfiinc!AM103</f>
        <v>4251309.7847412173</v>
      </c>
      <c r="E110" s="560">
        <f>avgfiinc!AN103</f>
        <v>6110994.3701874688</v>
      </c>
      <c r="F110" s="560">
        <f>avgfiinc!AO103</f>
        <v>3222283.2754745395</v>
      </c>
      <c r="G110" s="73">
        <f>avgfiinc!AP103</f>
        <v>6749347.1788822282</v>
      </c>
      <c r="H110" s="569">
        <f>B110*0.001/'TD5'!B110</f>
        <v>0.10059482604265214</v>
      </c>
      <c r="I110" s="580">
        <f>C110*0.001/'TD5'!B110</f>
        <v>0.10651676356792451</v>
      </c>
      <c r="J110" s="595">
        <f>D110*0.001/'TD5'!C110</f>
        <v>9.0379111468791948E-2</v>
      </c>
      <c r="K110" s="596">
        <f>E110*0.001/'TD5'!D110</f>
        <v>0.10980408638715744</v>
      </c>
      <c r="L110" s="587">
        <f>F110*0.001/'TD5'!E110</f>
        <v>9.4736255705356598E-2</v>
      </c>
      <c r="M110" s="588">
        <f>G110*0.001/'TD5'!F110</f>
        <v>0.10730064660310742</v>
      </c>
    </row>
    <row r="111" spans="1:13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3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118"/>
  <sheetViews>
    <sheetView workbookViewId="0">
      <pane xSplit="1" ySplit="8" topLeftCell="B83" activePane="bottomRight" state="frozen"/>
      <selection activeCell="D32" sqref="D32"/>
      <selection pane="topRight" activeCell="D32" sqref="D32"/>
      <selection pane="bottomLeft" activeCell="D32" sqref="D32"/>
      <selection pane="bottomRight" activeCell="M109" sqref="B109:M110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754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15" t="s">
        <v>1354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453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/>
    </row>
    <row r="9" spans="1:16" s="98" customFormat="1" ht="15.05" customHeight="1">
      <c r="A9" s="104">
        <v>1913</v>
      </c>
      <c r="B9" s="454"/>
      <c r="C9" s="343"/>
      <c r="D9" s="343"/>
      <c r="E9" s="96"/>
      <c r="F9" s="96"/>
      <c r="G9" s="95">
        <f>avgfiinc!AV2</f>
        <v>4221770.9922984205</v>
      </c>
      <c r="H9" s="566"/>
      <c r="I9" s="577"/>
      <c r="J9" s="611"/>
      <c r="K9" s="577"/>
      <c r="L9" s="611"/>
      <c r="M9" s="597">
        <f>G9*0.0001/'TD5'!F9</f>
        <v>2.75501620545077E-2</v>
      </c>
      <c r="P9" s="576"/>
    </row>
    <row r="10" spans="1:16" s="98" customFormat="1" ht="15.05" customHeight="1">
      <c r="A10" s="103">
        <v>1914</v>
      </c>
      <c r="B10" s="454"/>
      <c r="C10" s="343"/>
      <c r="D10" s="343"/>
      <c r="E10" s="96"/>
      <c r="F10" s="96"/>
      <c r="G10" s="95">
        <f>avgfiinc!AV3</f>
        <v>4087467.6141851917</v>
      </c>
      <c r="H10" s="566"/>
      <c r="I10" s="577"/>
      <c r="J10" s="611"/>
      <c r="K10" s="577"/>
      <c r="L10" s="611"/>
      <c r="M10" s="597">
        <f>G10*0.0001/'TD5'!F10</f>
        <v>2.7292084736544601E-2</v>
      </c>
      <c r="P10" s="576"/>
    </row>
    <row r="11" spans="1:16" s="98" customFormat="1" ht="15.05" customHeight="1">
      <c r="A11" s="103">
        <v>1915</v>
      </c>
      <c r="B11" s="454"/>
      <c r="C11" s="343"/>
      <c r="D11" s="343"/>
      <c r="E11" s="96"/>
      <c r="F11" s="96"/>
      <c r="G11" s="95">
        <f>avgfiinc!AV4</f>
        <v>6505850.1748242574</v>
      </c>
      <c r="H11" s="566"/>
      <c r="I11" s="577"/>
      <c r="J11" s="611"/>
      <c r="K11" s="577"/>
      <c r="L11" s="611"/>
      <c r="M11" s="597">
        <f>G11*0.0001/'TD5'!F11</f>
        <v>4.3600513902654153E-2</v>
      </c>
      <c r="P11" s="576"/>
    </row>
    <row r="12" spans="1:16" s="98" customFormat="1" ht="15.05" customHeight="1">
      <c r="A12" s="103">
        <v>1916</v>
      </c>
      <c r="B12" s="454"/>
      <c r="C12" s="343"/>
      <c r="D12" s="343"/>
      <c r="E12" s="96"/>
      <c r="F12" s="96"/>
      <c r="G12" s="95">
        <f>avgfiinc!AV5</f>
        <v>7785130.6844162866</v>
      </c>
      <c r="H12" s="566"/>
      <c r="I12" s="577"/>
      <c r="J12" s="611"/>
      <c r="K12" s="577"/>
      <c r="L12" s="611"/>
      <c r="M12" s="597">
        <f>G12*0.0001/'TD5'!F12</f>
        <v>4.7812342033102105E-2</v>
      </c>
      <c r="P12" s="576"/>
    </row>
    <row r="13" spans="1:16" s="98" customFormat="1" ht="15.05" customHeight="1">
      <c r="A13" s="103">
        <v>1917</v>
      </c>
      <c r="B13" s="454"/>
      <c r="C13" s="343"/>
      <c r="D13" s="343"/>
      <c r="E13" s="96"/>
      <c r="F13" s="96"/>
      <c r="G13" s="95">
        <f>avgfiinc!AV6</f>
        <v>5435497.7640243033</v>
      </c>
      <c r="H13" s="566"/>
      <c r="I13" s="577"/>
      <c r="J13" s="611"/>
      <c r="K13" s="577"/>
      <c r="L13" s="611"/>
      <c r="M13" s="597">
        <f>G13*0.0001/'TD5'!F13</f>
        <v>3.3652030168037188E-2</v>
      </c>
      <c r="P13" s="576"/>
    </row>
    <row r="14" spans="1:16" s="98" customFormat="1" ht="15.05" customHeight="1">
      <c r="A14" s="103">
        <v>1918</v>
      </c>
      <c r="B14" s="454"/>
      <c r="C14" s="343"/>
      <c r="D14" s="380"/>
      <c r="E14" s="340"/>
      <c r="F14" s="340"/>
      <c r="G14" s="95">
        <f>avgfiinc!AV7</f>
        <v>3744506.5747661521</v>
      </c>
      <c r="H14" s="566"/>
      <c r="I14" s="577"/>
      <c r="J14" s="611"/>
      <c r="K14" s="577"/>
      <c r="L14" s="611"/>
      <c r="M14" s="597">
        <f>G14*0.0001/'TD5'!F14</f>
        <v>2.4542270776995525E-2</v>
      </c>
      <c r="P14" s="576"/>
    </row>
    <row r="15" spans="1:16" s="98" customFormat="1" ht="15.05" customHeight="1">
      <c r="A15" s="102">
        <v>1919</v>
      </c>
      <c r="B15" s="455"/>
      <c r="C15" s="342"/>
      <c r="D15" s="381"/>
      <c r="E15" s="341"/>
      <c r="F15" s="341"/>
      <c r="G15" s="99">
        <f>avgfiinc!AV8</f>
        <v>3483739.9405991193</v>
      </c>
      <c r="H15" s="567"/>
      <c r="I15" s="578"/>
      <c r="J15" s="612"/>
      <c r="K15" s="578"/>
      <c r="L15" s="612"/>
      <c r="M15" s="598">
        <f>G15*0.0001/'TD5'!F15</f>
        <v>2.2865297104244196E-2</v>
      </c>
      <c r="P15" s="576"/>
    </row>
    <row r="16" spans="1:16" s="98" customFormat="1" ht="15.05" customHeight="1">
      <c r="A16" s="103">
        <v>1920</v>
      </c>
      <c r="B16" s="454"/>
      <c r="C16" s="343"/>
      <c r="D16" s="380"/>
      <c r="E16" s="340"/>
      <c r="F16" s="340"/>
      <c r="G16" s="95">
        <f>avgfiinc!AV9</f>
        <v>2267454.6132322405</v>
      </c>
      <c r="H16" s="566"/>
      <c r="I16" s="577"/>
      <c r="J16" s="611"/>
      <c r="K16" s="577"/>
      <c r="L16" s="611"/>
      <c r="M16" s="597">
        <f>G16*0.0001/'TD5'!F16</f>
        <v>1.6628981564311762E-2</v>
      </c>
      <c r="P16" s="576"/>
    </row>
    <row r="17" spans="1:16" s="98" customFormat="1" ht="15.05" customHeight="1">
      <c r="A17" s="103">
        <v>1921</v>
      </c>
      <c r="B17" s="454"/>
      <c r="C17" s="343"/>
      <c r="D17" s="380"/>
      <c r="E17" s="340"/>
      <c r="F17" s="340"/>
      <c r="G17" s="95">
        <f>avgfiinc!AV10</f>
        <v>2063958.2904213869</v>
      </c>
      <c r="H17" s="566"/>
      <c r="I17" s="577"/>
      <c r="J17" s="611"/>
      <c r="K17" s="577"/>
      <c r="L17" s="611"/>
      <c r="M17" s="597">
        <f>G17*0.0001/'TD5'!F17</f>
        <v>1.6883974290585056E-2</v>
      </c>
      <c r="P17" s="576"/>
    </row>
    <row r="18" spans="1:16" s="98" customFormat="1" ht="15.05" customHeight="1">
      <c r="A18" s="103">
        <v>1922</v>
      </c>
      <c r="B18" s="454"/>
      <c r="C18" s="343"/>
      <c r="D18" s="380"/>
      <c r="E18" s="340"/>
      <c r="F18" s="340"/>
      <c r="G18" s="95">
        <f>avgfiinc!AV11</f>
        <v>3199553.1969898534</v>
      </c>
      <c r="H18" s="566"/>
      <c r="I18" s="577"/>
      <c r="J18" s="611"/>
      <c r="K18" s="577"/>
      <c r="L18" s="611"/>
      <c r="M18" s="597">
        <f>G18*0.0001/'TD5'!F18</f>
        <v>2.2741607402143219E-2</v>
      </c>
      <c r="P18" s="576"/>
    </row>
    <row r="19" spans="1:16" s="98" customFormat="1" ht="15.05" customHeight="1">
      <c r="A19" s="103">
        <v>1923</v>
      </c>
      <c r="B19" s="454"/>
      <c r="C19" s="343"/>
      <c r="D19" s="380"/>
      <c r="E19" s="340"/>
      <c r="F19" s="340"/>
      <c r="G19" s="95">
        <f>avgfiinc!AV12</f>
        <v>3095644.9692128869</v>
      </c>
      <c r="H19" s="566"/>
      <c r="I19" s="577"/>
      <c r="J19" s="611"/>
      <c r="K19" s="577"/>
      <c r="L19" s="611"/>
      <c r="M19" s="597">
        <f>G19*0.0001/'TD5'!F19</f>
        <v>1.9979667226142903E-2</v>
      </c>
      <c r="P19" s="576"/>
    </row>
    <row r="20" spans="1:16" s="98" customFormat="1" ht="15.05" customHeight="1">
      <c r="A20" s="103">
        <v>1924</v>
      </c>
      <c r="B20" s="454"/>
      <c r="C20" s="343"/>
      <c r="D20" s="380"/>
      <c r="E20" s="340"/>
      <c r="F20" s="340"/>
      <c r="G20" s="95">
        <f>avgfiinc!AV13</f>
        <v>3589916.2670954256</v>
      </c>
      <c r="H20" s="566"/>
      <c r="I20" s="577"/>
      <c r="J20" s="611"/>
      <c r="K20" s="577"/>
      <c r="L20" s="611"/>
      <c r="M20" s="597">
        <f>G20*0.0001/'TD5'!F20</f>
        <v>2.3249502043152428E-2</v>
      </c>
      <c r="P20" s="576"/>
    </row>
    <row r="21" spans="1:16" s="98" customFormat="1" ht="15.05" customHeight="1">
      <c r="A21" s="103">
        <v>1925</v>
      </c>
      <c r="B21" s="454"/>
      <c r="C21" s="343"/>
      <c r="D21" s="380"/>
      <c r="E21" s="340"/>
      <c r="F21" s="340"/>
      <c r="G21" s="95">
        <f>avgfiinc!AV14</f>
        <v>5347588.3131811349</v>
      </c>
      <c r="H21" s="566"/>
      <c r="I21" s="577"/>
      <c r="J21" s="611"/>
      <c r="K21" s="577"/>
      <c r="L21" s="611"/>
      <c r="M21" s="597">
        <f>G21*0.0001/'TD5'!F21</f>
        <v>3.3108484827819584E-2</v>
      </c>
      <c r="P21" s="576"/>
    </row>
    <row r="22" spans="1:16" s="98" customFormat="1" ht="15.05" customHeight="1">
      <c r="A22" s="103">
        <v>1926</v>
      </c>
      <c r="B22" s="454"/>
      <c r="C22" s="343"/>
      <c r="D22" s="380"/>
      <c r="E22" s="340"/>
      <c r="F22" s="340"/>
      <c r="G22" s="95">
        <f>avgfiinc!AV15</f>
        <v>5452758.0048001241</v>
      </c>
      <c r="H22" s="566"/>
      <c r="I22" s="577"/>
      <c r="J22" s="611"/>
      <c r="K22" s="577"/>
      <c r="L22" s="611"/>
      <c r="M22" s="597">
        <f>G22*0.0001/'TD5'!F22</f>
        <v>3.3640176310679927E-2</v>
      </c>
      <c r="P22" s="576"/>
    </row>
    <row r="23" spans="1:16" s="98" customFormat="1" ht="15.05" customHeight="1">
      <c r="A23" s="103">
        <v>1927</v>
      </c>
      <c r="B23" s="454"/>
      <c r="C23" s="343"/>
      <c r="D23" s="380"/>
      <c r="E23" s="340"/>
      <c r="F23" s="340"/>
      <c r="G23" s="95">
        <f>avgfiinc!AV16</f>
        <v>6177411.4599834392</v>
      </c>
      <c r="H23" s="566"/>
      <c r="I23" s="577"/>
      <c r="J23" s="611"/>
      <c r="K23" s="577"/>
      <c r="L23" s="611"/>
      <c r="M23" s="597">
        <f>G23*0.0001/'TD5'!F23</f>
        <v>3.7542140165501316E-2</v>
      </c>
      <c r="P23" s="576"/>
    </row>
    <row r="24" spans="1:16" s="98" customFormat="1" ht="15.05" customHeight="1">
      <c r="A24" s="103">
        <v>1928</v>
      </c>
      <c r="B24" s="454"/>
      <c r="C24" s="343"/>
      <c r="D24" s="380"/>
      <c r="E24" s="340"/>
      <c r="F24" s="340"/>
      <c r="G24" s="95">
        <f>avgfiinc!AV17</f>
        <v>8656752.675081864</v>
      </c>
      <c r="H24" s="566"/>
      <c r="I24" s="577"/>
      <c r="J24" s="611"/>
      <c r="K24" s="577"/>
      <c r="L24" s="611"/>
      <c r="M24" s="597">
        <f>G24*0.0001/'TD5'!F24</f>
        <v>5.024515310777343E-2</v>
      </c>
      <c r="P24" s="576"/>
    </row>
    <row r="25" spans="1:16" s="98" customFormat="1" ht="15.05" customHeight="1">
      <c r="A25" s="102">
        <v>1929</v>
      </c>
      <c r="B25" s="455"/>
      <c r="C25" s="342"/>
      <c r="D25" s="381"/>
      <c r="E25" s="341"/>
      <c r="F25" s="341"/>
      <c r="G25" s="99">
        <f>avgfiinc!AV18</f>
        <v>8841227.5241258591</v>
      </c>
      <c r="H25" s="567"/>
      <c r="I25" s="578"/>
      <c r="J25" s="612"/>
      <c r="K25" s="578"/>
      <c r="L25" s="612"/>
      <c r="M25" s="598">
        <f>G25*0.0001/'TD5'!F25</f>
        <v>4.9902636063775888E-2</v>
      </c>
      <c r="P25" s="576"/>
    </row>
    <row r="26" spans="1:16" s="98" customFormat="1" ht="15.05" customHeight="1">
      <c r="A26" s="103">
        <v>1930</v>
      </c>
      <c r="B26" s="454"/>
      <c r="C26" s="343"/>
      <c r="D26" s="380"/>
      <c r="E26" s="340"/>
      <c r="F26" s="340"/>
      <c r="G26" s="95">
        <f>avgfiinc!AV19</f>
        <v>4408769.2842004476</v>
      </c>
      <c r="H26" s="566"/>
      <c r="I26" s="577"/>
      <c r="J26" s="611"/>
      <c r="K26" s="577"/>
      <c r="L26" s="611"/>
      <c r="M26" s="597">
        <f>G26*0.0001/'TD5'!F26</f>
        <v>2.844552268674104E-2</v>
      </c>
      <c r="P26" s="576"/>
    </row>
    <row r="27" spans="1:16" s="98" customFormat="1" ht="15.05" customHeight="1">
      <c r="A27" s="103">
        <v>1931</v>
      </c>
      <c r="B27" s="454"/>
      <c r="C27" s="343"/>
      <c r="D27" s="380"/>
      <c r="E27" s="340"/>
      <c r="F27" s="340"/>
      <c r="G27" s="95">
        <f>avgfiinc!AV20</f>
        <v>3167748.1035988424</v>
      </c>
      <c r="H27" s="566"/>
      <c r="I27" s="577"/>
      <c r="J27" s="611"/>
      <c r="K27" s="577"/>
      <c r="L27" s="611"/>
      <c r="M27" s="597">
        <f>G27*0.0001/'TD5'!F27</f>
        <v>2.2499013882845174E-2</v>
      </c>
      <c r="P27" s="576"/>
    </row>
    <row r="28" spans="1:16" s="98" customFormat="1" ht="15.05" customHeight="1">
      <c r="A28" s="103">
        <v>1932</v>
      </c>
      <c r="B28" s="454"/>
      <c r="C28" s="343"/>
      <c r="D28" s="380"/>
      <c r="E28" s="340"/>
      <c r="F28" s="340"/>
      <c r="G28" s="95">
        <f>avgfiinc!AV21</f>
        <v>2371573.8412849293</v>
      </c>
      <c r="H28" s="566"/>
      <c r="I28" s="577"/>
      <c r="J28" s="611"/>
      <c r="K28" s="577"/>
      <c r="L28" s="611"/>
      <c r="M28" s="597">
        <f>G28*0.0001/'TD5'!F28</f>
        <v>1.9894684756199467E-2</v>
      </c>
      <c r="P28" s="576"/>
    </row>
    <row r="29" spans="1:16" s="98" customFormat="1" ht="15.05" customHeight="1">
      <c r="A29" s="103">
        <v>1933</v>
      </c>
      <c r="B29" s="454"/>
      <c r="C29" s="343"/>
      <c r="D29" s="380"/>
      <c r="E29" s="340"/>
      <c r="F29" s="340"/>
      <c r="G29" s="95">
        <f>avgfiinc!AV22</f>
        <v>2694343.0047689304</v>
      </c>
      <c r="H29" s="566"/>
      <c r="I29" s="577"/>
      <c r="J29" s="611"/>
      <c r="K29" s="577"/>
      <c r="L29" s="611"/>
      <c r="M29" s="597">
        <f>G29*0.0001/'TD5'!F29</f>
        <v>2.3442619303236288E-2</v>
      </c>
      <c r="P29" s="576"/>
    </row>
    <row r="30" spans="1:16" s="98" customFormat="1" ht="15.05" customHeight="1">
      <c r="A30" s="103">
        <v>1934</v>
      </c>
      <c r="B30" s="454"/>
      <c r="C30" s="343"/>
      <c r="D30" s="380"/>
      <c r="E30" s="340"/>
      <c r="F30" s="340"/>
      <c r="G30" s="95">
        <f>avgfiinc!AV23</f>
        <v>2571144.8178498643</v>
      </c>
      <c r="H30" s="566"/>
      <c r="I30" s="577"/>
      <c r="J30" s="611"/>
      <c r="K30" s="577"/>
      <c r="L30" s="611"/>
      <c r="M30" s="597">
        <f>G30*0.0001/'TD5'!F30</f>
        <v>2.0732433519932793E-2</v>
      </c>
      <c r="P30" s="576"/>
    </row>
    <row r="31" spans="1:16" s="98" customFormat="1" ht="15.05" customHeight="1">
      <c r="A31" s="103">
        <v>1935</v>
      </c>
      <c r="B31" s="454"/>
      <c r="C31" s="343"/>
      <c r="D31" s="380"/>
      <c r="E31" s="340"/>
      <c r="F31" s="340"/>
      <c r="G31" s="95">
        <f>avgfiinc!AV24</f>
        <v>2974426.9236339959</v>
      </c>
      <c r="H31" s="566"/>
      <c r="I31" s="577"/>
      <c r="J31" s="611"/>
      <c r="K31" s="577"/>
      <c r="L31" s="611"/>
      <c r="M31" s="597">
        <f>G31*0.0001/'TD5'!F31</f>
        <v>2.1879479269571983E-2</v>
      </c>
      <c r="P31" s="576"/>
    </row>
    <row r="32" spans="1:16" s="98" customFormat="1" ht="15.05" customHeight="1">
      <c r="A32" s="103">
        <v>1936</v>
      </c>
      <c r="B32" s="454"/>
      <c r="C32" s="343"/>
      <c r="D32" s="380"/>
      <c r="E32" s="340"/>
      <c r="F32" s="340"/>
      <c r="G32" s="95">
        <f>avgfiinc!AV25</f>
        <v>3839730.9604049521</v>
      </c>
      <c r="H32" s="566"/>
      <c r="I32" s="577"/>
      <c r="J32" s="611"/>
      <c r="K32" s="577"/>
      <c r="L32" s="611"/>
      <c r="M32" s="597">
        <f>G32*0.0001/'TD5'!F32</f>
        <v>2.5369178210276941E-2</v>
      </c>
      <c r="P32" s="576"/>
    </row>
    <row r="33" spans="1:16" s="98" customFormat="1" ht="15.05" customHeight="1">
      <c r="A33" s="103">
        <v>1937</v>
      </c>
      <c r="B33" s="454"/>
      <c r="C33" s="343"/>
      <c r="D33" s="380"/>
      <c r="E33" s="340"/>
      <c r="F33" s="340"/>
      <c r="G33" s="95">
        <f>avgfiinc!AV26</f>
        <v>3383774.5936376206</v>
      </c>
      <c r="H33" s="566"/>
      <c r="I33" s="577"/>
      <c r="J33" s="611"/>
      <c r="K33" s="577"/>
      <c r="L33" s="611"/>
      <c r="M33" s="597">
        <f>G33*0.0001/'TD5'!F33</f>
        <v>2.174382143155763E-2</v>
      </c>
      <c r="P33" s="576"/>
    </row>
    <row r="34" spans="1:16" s="98" customFormat="1" ht="15.05" customHeight="1">
      <c r="A34" s="103">
        <v>1938</v>
      </c>
      <c r="B34" s="454"/>
      <c r="C34" s="343"/>
      <c r="D34" s="380"/>
      <c r="E34" s="340"/>
      <c r="F34" s="340"/>
      <c r="G34" s="95">
        <f>avgfiinc!AV27</f>
        <v>3166560.3343775668</v>
      </c>
      <c r="H34" s="566"/>
      <c r="I34" s="577"/>
      <c r="J34" s="611"/>
      <c r="K34" s="577"/>
      <c r="L34" s="611"/>
      <c r="M34" s="597">
        <f>G34*0.0001/'TD5'!F34</f>
        <v>2.1945121575450068E-2</v>
      </c>
      <c r="P34" s="576"/>
    </row>
    <row r="35" spans="1:16" s="98" customFormat="1" ht="15.05" customHeight="1">
      <c r="A35" s="102">
        <v>1939</v>
      </c>
      <c r="B35" s="455"/>
      <c r="C35" s="342"/>
      <c r="D35" s="381"/>
      <c r="E35" s="341"/>
      <c r="F35" s="341"/>
      <c r="G35" s="99">
        <f>avgfiinc!AV28</f>
        <v>3007354.2334830123</v>
      </c>
      <c r="H35" s="567"/>
      <c r="I35" s="578"/>
      <c r="J35" s="612"/>
      <c r="K35" s="578"/>
      <c r="L35" s="612"/>
      <c r="M35" s="598">
        <f>G35*0.0001/'TD5'!F35</f>
        <v>1.9634411446568058E-2</v>
      </c>
      <c r="P35" s="576"/>
    </row>
    <row r="36" spans="1:16" s="98" customFormat="1" ht="15.05" customHeight="1">
      <c r="A36" s="103">
        <v>1940</v>
      </c>
      <c r="B36" s="454"/>
      <c r="C36" s="343"/>
      <c r="D36" s="380"/>
      <c r="E36" s="340"/>
      <c r="F36" s="340"/>
      <c r="G36" s="95">
        <f>avgfiinc!AV29</f>
        <v>3280106.2858043397</v>
      </c>
      <c r="H36" s="566"/>
      <c r="I36" s="577"/>
      <c r="J36" s="611"/>
      <c r="K36" s="577"/>
      <c r="L36" s="611"/>
      <c r="M36" s="597">
        <f>G36*0.0001/'TD5'!F36</f>
        <v>2.0436137401820018E-2</v>
      </c>
      <c r="P36" s="576"/>
    </row>
    <row r="37" spans="1:16" s="98" customFormat="1" ht="15.05" customHeight="1">
      <c r="A37" s="103">
        <v>1941</v>
      </c>
      <c r="B37" s="454"/>
      <c r="C37" s="343"/>
      <c r="D37" s="380"/>
      <c r="E37" s="340"/>
      <c r="F37" s="340"/>
      <c r="G37" s="95">
        <f>avgfiinc!AV30</f>
        <v>3659852.6089171744</v>
      </c>
      <c r="H37" s="566"/>
      <c r="I37" s="577"/>
      <c r="J37" s="611"/>
      <c r="K37" s="577"/>
      <c r="L37" s="611"/>
      <c r="M37" s="597">
        <f>G37*0.0001/'TD5'!F37</f>
        <v>1.9771783137308985E-2</v>
      </c>
      <c r="P37" s="576"/>
    </row>
    <row r="38" spans="1:16" s="98" customFormat="1" ht="15.05" customHeight="1">
      <c r="A38" s="103">
        <v>1942</v>
      </c>
      <c r="B38" s="454"/>
      <c r="C38" s="343"/>
      <c r="D38" s="380"/>
      <c r="E38" s="340"/>
      <c r="F38" s="340"/>
      <c r="G38" s="95">
        <f>avgfiinc!AV31</f>
        <v>3387062.4271398401</v>
      </c>
      <c r="H38" s="566"/>
      <c r="I38" s="577"/>
      <c r="J38" s="611"/>
      <c r="K38" s="577"/>
      <c r="L38" s="611"/>
      <c r="M38" s="597">
        <f>G38*0.0001/'TD5'!F38</f>
        <v>1.5457714345564248E-2</v>
      </c>
      <c r="P38" s="576"/>
    </row>
    <row r="39" spans="1:16" s="98" customFormat="1" ht="15.05" customHeight="1">
      <c r="A39" s="103">
        <v>1943</v>
      </c>
      <c r="B39" s="454"/>
      <c r="C39" s="343"/>
      <c r="D39" s="380"/>
      <c r="E39" s="340"/>
      <c r="F39" s="340"/>
      <c r="G39" s="95">
        <f>avgfiinc!AV32</f>
        <v>3188364.6351952883</v>
      </c>
      <c r="H39" s="566"/>
      <c r="I39" s="577"/>
      <c r="J39" s="611"/>
      <c r="K39" s="577"/>
      <c r="L39" s="611"/>
      <c r="M39" s="597">
        <f>G39*0.0001/'TD5'!F39</f>
        <v>1.2351248134373322E-2</v>
      </c>
      <c r="P39" s="576"/>
    </row>
    <row r="40" spans="1:16" s="98" customFormat="1" ht="15.05" customHeight="1">
      <c r="A40" s="103">
        <v>1944</v>
      </c>
      <c r="B40" s="454"/>
      <c r="C40" s="343"/>
      <c r="D40" s="380"/>
      <c r="E40" s="340"/>
      <c r="F40" s="340"/>
      <c r="G40" s="95">
        <f>avgfiinc!AV33</f>
        <v>2950402.3595147952</v>
      </c>
      <c r="H40" s="566"/>
      <c r="I40" s="577"/>
      <c r="J40" s="611"/>
      <c r="K40" s="577"/>
      <c r="L40" s="611"/>
      <c r="M40" s="597">
        <f>G40*0.0001/'TD5'!F40</f>
        <v>1.1642370843730742E-2</v>
      </c>
      <c r="P40" s="576"/>
    </row>
    <row r="41" spans="1:16" s="98" customFormat="1" ht="15.05" customHeight="1">
      <c r="A41" s="103">
        <v>1945</v>
      </c>
      <c r="B41" s="454"/>
      <c r="C41" s="343"/>
      <c r="D41" s="380"/>
      <c r="E41" s="340"/>
      <c r="F41" s="340"/>
      <c r="G41" s="95">
        <f>avgfiinc!AV34</f>
        <v>3176115.7251939462</v>
      </c>
      <c r="H41" s="566"/>
      <c r="I41" s="577"/>
      <c r="J41" s="611"/>
      <c r="K41" s="577"/>
      <c r="L41" s="611"/>
      <c r="M41" s="597">
        <f>G41*0.0001/'TD5'!F41</f>
        <v>1.2633914667333802E-2</v>
      </c>
      <c r="P41" s="576"/>
    </row>
    <row r="42" spans="1:16" s="98" customFormat="1" ht="15.05" customHeight="1">
      <c r="A42" s="103">
        <v>1946</v>
      </c>
      <c r="B42" s="454"/>
      <c r="C42" s="343"/>
      <c r="D42" s="380"/>
      <c r="E42" s="340"/>
      <c r="F42" s="340"/>
      <c r="G42" s="95">
        <f>avgfiinc!AV35</f>
        <v>3621853.2893334306</v>
      </c>
      <c r="H42" s="566"/>
      <c r="I42" s="577"/>
      <c r="J42" s="611"/>
      <c r="K42" s="577"/>
      <c r="L42" s="611"/>
      <c r="M42" s="597">
        <f>G42*0.0001/'TD5'!F42</f>
        <v>1.4728374229718505E-2</v>
      </c>
      <c r="P42" s="576"/>
    </row>
    <row r="43" spans="1:16" s="98" customFormat="1" ht="15.05" customHeight="1">
      <c r="A43" s="103">
        <v>1947</v>
      </c>
      <c r="B43" s="454"/>
      <c r="C43" s="343"/>
      <c r="D43" s="380"/>
      <c r="E43" s="340"/>
      <c r="F43" s="340"/>
      <c r="G43" s="95">
        <f>avgfiinc!AV36</f>
        <v>3143660.9503200212</v>
      </c>
      <c r="H43" s="566"/>
      <c r="I43" s="577"/>
      <c r="J43" s="611"/>
      <c r="K43" s="577"/>
      <c r="L43" s="611"/>
      <c r="M43" s="597">
        <f>G43*0.0001/'TD5'!F43</f>
        <v>1.3035162087810489E-2</v>
      </c>
      <c r="P43" s="576"/>
    </row>
    <row r="44" spans="1:16" s="98" customFormat="1" ht="15.05" customHeight="1">
      <c r="A44" s="103">
        <v>1948</v>
      </c>
      <c r="B44" s="454"/>
      <c r="C44" s="343"/>
      <c r="D44" s="380"/>
      <c r="E44" s="340"/>
      <c r="F44" s="340"/>
      <c r="G44" s="95">
        <f>avgfiinc!AV37</f>
        <v>3268244.6754223504</v>
      </c>
      <c r="H44" s="566"/>
      <c r="I44" s="577"/>
      <c r="J44" s="611"/>
      <c r="K44" s="577"/>
      <c r="L44" s="611"/>
      <c r="M44" s="597">
        <f>G44*0.0001/'TD5'!F44</f>
        <v>1.305499232691632E-2</v>
      </c>
      <c r="P44" s="576"/>
    </row>
    <row r="45" spans="1:16" s="98" customFormat="1" ht="15.05" customHeight="1">
      <c r="A45" s="102">
        <v>1949</v>
      </c>
      <c r="B45" s="455"/>
      <c r="C45" s="342"/>
      <c r="D45" s="381"/>
      <c r="E45" s="341"/>
      <c r="F45" s="341"/>
      <c r="G45" s="99">
        <f>avgfiinc!AV38</f>
        <v>3030761.2002354534</v>
      </c>
      <c r="H45" s="567"/>
      <c r="I45" s="578"/>
      <c r="J45" s="612"/>
      <c r="K45" s="578"/>
      <c r="L45" s="612"/>
      <c r="M45" s="598">
        <f>G45*0.0001/'TD5'!F45</f>
        <v>1.2425001396918824E-2</v>
      </c>
      <c r="P45" s="576"/>
    </row>
    <row r="46" spans="1:16" s="98" customFormat="1" ht="15.05" customHeight="1">
      <c r="A46" s="103">
        <v>1950</v>
      </c>
      <c r="B46" s="454"/>
      <c r="C46" s="343"/>
      <c r="D46" s="380"/>
      <c r="E46" s="340"/>
      <c r="F46" s="340"/>
      <c r="G46" s="95">
        <f>avgfiinc!AV39</f>
        <v>3255844.2123529688</v>
      </c>
      <c r="H46" s="566"/>
      <c r="I46" s="577"/>
      <c r="J46" s="611"/>
      <c r="K46" s="577"/>
      <c r="L46" s="611"/>
      <c r="M46" s="597">
        <f>G46*0.0001/'TD5'!F46</f>
        <v>1.219786156644893E-2</v>
      </c>
      <c r="P46" s="576"/>
    </row>
    <row r="47" spans="1:16" s="98" customFormat="1" ht="15.05" customHeight="1">
      <c r="A47" s="103">
        <v>1951</v>
      </c>
      <c r="B47" s="454"/>
      <c r="C47" s="343"/>
      <c r="D47" s="380"/>
      <c r="E47" s="340"/>
      <c r="F47" s="340"/>
      <c r="G47" s="95">
        <f>avgfiinc!AV40</f>
        <v>3559235.0792605989</v>
      </c>
      <c r="H47" s="566"/>
      <c r="I47" s="577"/>
      <c r="J47" s="611"/>
      <c r="K47" s="577"/>
      <c r="L47" s="611"/>
      <c r="M47" s="597">
        <f>G47*0.0001/'TD5'!F47</f>
        <v>1.2810697611210972E-2</v>
      </c>
      <c r="P47" s="576"/>
    </row>
    <row r="48" spans="1:16" s="98" customFormat="1" ht="15.05" customHeight="1">
      <c r="A48" s="103">
        <v>1952</v>
      </c>
      <c r="B48" s="454"/>
      <c r="C48" s="343"/>
      <c r="D48" s="380"/>
      <c r="E48" s="340"/>
      <c r="F48" s="340"/>
      <c r="G48" s="95">
        <f>avgfiinc!AV41</f>
        <v>3102615.862488606</v>
      </c>
      <c r="H48" s="566"/>
      <c r="I48" s="577"/>
      <c r="J48" s="611"/>
      <c r="K48" s="577"/>
      <c r="L48" s="611"/>
      <c r="M48" s="597">
        <f>G48*0.0001/'TD5'!F48</f>
        <v>1.0884692794265908E-2</v>
      </c>
      <c r="P48" s="576"/>
    </row>
    <row r="49" spans="1:16" s="98" customFormat="1" ht="15.05" customHeight="1">
      <c r="A49" s="103">
        <v>1953</v>
      </c>
      <c r="B49" s="454"/>
      <c r="C49" s="343"/>
      <c r="D49" s="380"/>
      <c r="E49" s="340"/>
      <c r="F49" s="340"/>
      <c r="G49" s="95">
        <f>avgfiinc!AV42</f>
        <v>2848303.6015752875</v>
      </c>
      <c r="H49" s="566"/>
      <c r="I49" s="577"/>
      <c r="J49" s="611"/>
      <c r="K49" s="577"/>
      <c r="L49" s="611"/>
      <c r="M49" s="597">
        <f>G49*0.0001/'TD5'!F49</f>
        <v>9.6675602974227413E-3</v>
      </c>
      <c r="P49" s="576"/>
    </row>
    <row r="50" spans="1:16" s="98" customFormat="1" ht="15.05" customHeight="1">
      <c r="A50" s="103">
        <v>1954</v>
      </c>
      <c r="B50" s="454"/>
      <c r="C50" s="343"/>
      <c r="D50" s="380"/>
      <c r="E50" s="340"/>
      <c r="F50" s="340"/>
      <c r="G50" s="95">
        <f>avgfiinc!AV43</f>
        <v>3418340.4343277793</v>
      </c>
      <c r="H50" s="566"/>
      <c r="I50" s="577"/>
      <c r="J50" s="611"/>
      <c r="K50" s="577"/>
      <c r="L50" s="611"/>
      <c r="M50" s="597">
        <f>G50*0.0001/'TD5'!F50</f>
        <v>1.1687484341437251E-2</v>
      </c>
      <c r="P50" s="576"/>
    </row>
    <row r="51" spans="1:16" s="98" customFormat="1" ht="15.05" customHeight="1">
      <c r="A51" s="103">
        <v>1955</v>
      </c>
      <c r="B51" s="454"/>
      <c r="C51" s="343"/>
      <c r="D51" s="380"/>
      <c r="E51" s="340"/>
      <c r="F51" s="340"/>
      <c r="G51" s="95">
        <f>avgfiinc!AV44</f>
        <v>4078932.714432172</v>
      </c>
      <c r="H51" s="566"/>
      <c r="I51" s="577"/>
      <c r="J51" s="611"/>
      <c r="K51" s="577"/>
      <c r="L51" s="611"/>
      <c r="M51" s="597">
        <f>G51*0.0001/'TD5'!F51</f>
        <v>1.3165387245087342E-2</v>
      </c>
      <c r="P51" s="576"/>
    </row>
    <row r="52" spans="1:16" s="98" customFormat="1" ht="15.05" customHeight="1">
      <c r="A52" s="103">
        <v>1956</v>
      </c>
      <c r="B52" s="454"/>
      <c r="C52" s="343"/>
      <c r="D52" s="380"/>
      <c r="E52" s="340"/>
      <c r="F52" s="340"/>
      <c r="G52" s="95">
        <f>avgfiinc!AV45</f>
        <v>3825622.7138117142</v>
      </c>
      <c r="H52" s="566"/>
      <c r="I52" s="577"/>
      <c r="J52" s="611"/>
      <c r="K52" s="577"/>
      <c r="L52" s="611"/>
      <c r="M52" s="597">
        <f>G52*0.0001/'TD5'!F52</f>
        <v>1.1976060987726259E-2</v>
      </c>
      <c r="P52" s="576"/>
    </row>
    <row r="53" spans="1:16" s="98" customFormat="1" ht="15.05" customHeight="1">
      <c r="A53" s="103">
        <v>1957</v>
      </c>
      <c r="B53" s="454"/>
      <c r="C53" s="343"/>
      <c r="D53" s="380"/>
      <c r="E53" s="340"/>
      <c r="F53" s="340"/>
      <c r="G53" s="95">
        <f>avgfiinc!AV46</f>
        <v>3356224.0412713303</v>
      </c>
      <c r="H53" s="566"/>
      <c r="I53" s="577"/>
      <c r="J53" s="611"/>
      <c r="K53" s="577"/>
      <c r="L53" s="611"/>
      <c r="M53" s="597">
        <f>G53*0.0001/'TD5'!F53</f>
        <v>1.0528673149594426E-2</v>
      </c>
      <c r="P53" s="576"/>
    </row>
    <row r="54" spans="1:16" s="98" customFormat="1" ht="15.05" customHeight="1">
      <c r="A54" s="103">
        <v>1958</v>
      </c>
      <c r="B54" s="454"/>
      <c r="C54" s="343"/>
      <c r="D54" s="380"/>
      <c r="E54" s="340"/>
      <c r="F54" s="340"/>
      <c r="G54" s="95">
        <f>avgfiinc!AV47</f>
        <v>3368204.7543852669</v>
      </c>
      <c r="H54" s="566"/>
      <c r="I54" s="577"/>
      <c r="J54" s="611"/>
      <c r="K54" s="577"/>
      <c r="L54" s="611"/>
      <c r="M54" s="597">
        <f>G54*0.0001/'TD5'!F54</f>
        <v>1.081463754501717E-2</v>
      </c>
      <c r="P54" s="576"/>
    </row>
    <row r="55" spans="1:16" s="98" customFormat="1" ht="15.05" customHeight="1">
      <c r="A55" s="102">
        <v>1959</v>
      </c>
      <c r="B55" s="455"/>
      <c r="C55" s="342"/>
      <c r="D55" s="381"/>
      <c r="E55" s="341"/>
      <c r="F55" s="341"/>
      <c r="G55" s="99">
        <f>avgfiinc!AV48</f>
        <v>3958335.9627979174</v>
      </c>
      <c r="H55" s="567"/>
      <c r="I55" s="578"/>
      <c r="J55" s="612"/>
      <c r="K55" s="578"/>
      <c r="L55" s="612"/>
      <c r="M55" s="598">
        <f>G55*0.0001/'TD5'!F55</f>
        <v>1.1941249375109259E-2</v>
      </c>
      <c r="P55" s="576"/>
    </row>
    <row r="56" spans="1:16">
      <c r="A56" s="78">
        <v>1960</v>
      </c>
      <c r="B56" s="454"/>
      <c r="C56" s="343"/>
      <c r="D56" s="380"/>
      <c r="E56" s="340"/>
      <c r="F56" s="340"/>
      <c r="G56" s="95">
        <f>avgfiinc!AV49</f>
        <v>3919508.010030908</v>
      </c>
      <c r="H56" s="566"/>
      <c r="I56" s="577"/>
      <c r="J56" s="611"/>
      <c r="K56" s="577"/>
      <c r="L56" s="611"/>
      <c r="M56" s="597">
        <f>G56*0.0001/'TD5'!F56</f>
        <v>1.17492396990333E-2</v>
      </c>
      <c r="P56" s="576"/>
    </row>
    <row r="57" spans="1:16">
      <c r="A57" s="78">
        <v>1961</v>
      </c>
      <c r="B57" s="454"/>
      <c r="C57" s="343"/>
      <c r="D57" s="380"/>
      <c r="E57" s="340"/>
      <c r="F57" s="340"/>
      <c r="G57" s="95">
        <f>avgfiinc!AV50</f>
        <v>4712973.1182886595</v>
      </c>
      <c r="H57" s="566"/>
      <c r="I57" s="577"/>
      <c r="J57" s="611"/>
      <c r="K57" s="577"/>
      <c r="L57" s="611"/>
      <c r="M57" s="597">
        <f>G57*0.0001/'TD5'!F57</f>
        <v>1.3822929216111449E-2</v>
      </c>
      <c r="P57" s="576"/>
    </row>
    <row r="58" spans="1:16">
      <c r="A58" s="78">
        <v>1962</v>
      </c>
      <c r="B58" s="456">
        <f>avgfiinc!AQ51</f>
        <v>2447175.3994299429</v>
      </c>
      <c r="C58" s="344">
        <f>avgfiinc!AR51</f>
        <v>2498295.9371813694</v>
      </c>
      <c r="D58" s="559">
        <f>avgfiinc!AS51</f>
        <v>2136231.9637678545</v>
      </c>
      <c r="E58" s="559">
        <f>avgfiinc!AT51</f>
        <v>2591016.1461202255</v>
      </c>
      <c r="F58" s="559">
        <f>avgfiinc!AU51</f>
        <v>2388849.9016385782</v>
      </c>
      <c r="G58" s="92">
        <f>avgfiinc!AV51</f>
        <v>4044601.6194817484</v>
      </c>
      <c r="H58" s="568">
        <f>B58*0.0001/'TD5'!B58</f>
        <v>1.1384149082005026E-2</v>
      </c>
      <c r="I58" s="579">
        <f>C58*0.0001/'TD5'!B58</f>
        <v>1.1621959507465361E-2</v>
      </c>
      <c r="J58" s="579">
        <f>D58*0.0001/'TD5'!C58</f>
        <v>9.0829180553555523E-3</v>
      </c>
      <c r="K58" s="579">
        <f>E58*0.0001/'TD5'!D58</f>
        <v>7.9214544966816902E-3</v>
      </c>
      <c r="L58" s="579">
        <f>F58*0.0001/'TD5'!E58</f>
        <v>2.1887483075261119E-2</v>
      </c>
      <c r="M58" s="586">
        <f>G58*0.0001/'TD5'!F58</f>
        <v>1.1805510148406032E-2</v>
      </c>
      <c r="P58" s="576"/>
    </row>
    <row r="59" spans="1:16">
      <c r="A59" s="78">
        <v>1963</v>
      </c>
      <c r="B59" s="457">
        <f>avgfiinc!AQ52</f>
        <v>2631164.3771457551</v>
      </c>
      <c r="C59" s="345">
        <f>avgfiinc!AR52</f>
        <v>2680231.6249628337</v>
      </c>
      <c r="D59" s="560">
        <f>avgfiinc!AS52</f>
        <v>2288292.4920783802</v>
      </c>
      <c r="E59" s="560">
        <f>avgfiinc!AT52</f>
        <v>2777995.3463433981</v>
      </c>
      <c r="F59" s="560">
        <f>avgfiinc!AU52</f>
        <v>2566859.4140109615</v>
      </c>
      <c r="G59" s="73">
        <f>avgfiinc!AV52</f>
        <v>4098440.0334524019</v>
      </c>
      <c r="H59" s="569">
        <f>B59*0.0001/'TD5'!B59</f>
        <v>1.1728701285279848E-2</v>
      </c>
      <c r="I59" s="580">
        <f>C59*0.0001/'TD5'!B59</f>
        <v>1.1947423877276021E-2</v>
      </c>
      <c r="J59" s="587">
        <f>D59*0.0001/'TD5'!C59</f>
        <v>9.3253261013207262E-3</v>
      </c>
      <c r="K59" s="580">
        <f>E59*0.0001/'TD5'!D59</f>
        <v>8.1504526352135405E-3</v>
      </c>
      <c r="L59" s="587">
        <f>F59*0.0001/'TD5'!E59</f>
        <v>2.2515602380500332E-2</v>
      </c>
      <c r="M59" s="588">
        <f>G59*0.0001/'TD5'!F59</f>
        <v>1.1462998441377135E-2</v>
      </c>
      <c r="P59" s="576"/>
    </row>
    <row r="60" spans="1:16">
      <c r="A60" s="78">
        <v>1964</v>
      </c>
      <c r="B60" s="457">
        <f>avgfiinc!AQ53</f>
        <v>2815153.3548615668</v>
      </c>
      <c r="C60" s="345">
        <f>avgfiinc!AR53</f>
        <v>2862167.3127442985</v>
      </c>
      <c r="D60" s="560">
        <f>avgfiinc!AS53</f>
        <v>2440353.0203889059</v>
      </c>
      <c r="E60" s="560">
        <f>avgfiinc!AT53</f>
        <v>2964974.5465665711</v>
      </c>
      <c r="F60" s="560">
        <f>avgfiinc!AU53</f>
        <v>2744868.9263833454</v>
      </c>
      <c r="G60" s="73">
        <f>avgfiinc!AV53</f>
        <v>4629195.735952463</v>
      </c>
      <c r="H60" s="569">
        <f>B60*0.0001/'TD5'!B60</f>
        <v>1.2045619077980518E-2</v>
      </c>
      <c r="I60" s="580">
        <f>C60*0.0001/'TD5'!B60</f>
        <v>1.2246784754097462E-2</v>
      </c>
      <c r="J60" s="587">
        <f>D60*0.0001/'TD5'!C60</f>
        <v>9.5483995974063873E-3</v>
      </c>
      <c r="K60" s="580">
        <f>E60*0.0001/'TD5'!D60</f>
        <v>8.3616897463798506E-3</v>
      </c>
      <c r="L60" s="587">
        <f>F60*0.0001/'TD5'!E60</f>
        <v>2.309234440326691E-2</v>
      </c>
      <c r="M60" s="588">
        <f>G60*0.0001/'TD5'!F60</f>
        <v>1.2501731514930723E-2</v>
      </c>
      <c r="P60" s="576"/>
    </row>
    <row r="61" spans="1:16">
      <c r="A61" s="78">
        <v>1965</v>
      </c>
      <c r="B61" s="457">
        <f>avgfiinc!AQ54</f>
        <v>3000440.0046391804</v>
      </c>
      <c r="C61" s="345">
        <f>avgfiinc!AR54</f>
        <v>3053504.9315629532</v>
      </c>
      <c r="D61" s="560">
        <f>avgfiinc!AS54</f>
        <v>2616733.7414187398</v>
      </c>
      <c r="E61" s="560">
        <f>avgfiinc!AT54</f>
        <v>3132503.7104839357</v>
      </c>
      <c r="F61" s="560">
        <f>avgfiinc!AU54</f>
        <v>2955654.3383658607</v>
      </c>
      <c r="G61" s="73">
        <f>avgfiinc!AV54</f>
        <v>5847772.9618641483</v>
      </c>
      <c r="H61" s="569">
        <f>B61*0.0001/'TD5'!B61</f>
        <v>1.2265207226116107E-2</v>
      </c>
      <c r="I61" s="580">
        <f>C61*0.0001/'TD5'!B61</f>
        <v>1.2482126186052801E-2</v>
      </c>
      <c r="J61" s="587">
        <f>D61*0.0001/'TD5'!C61</f>
        <v>9.7789784694352691E-3</v>
      </c>
      <c r="K61" s="580">
        <f>E61*0.0001/'TD5'!D61</f>
        <v>8.4390683488363444E-3</v>
      </c>
      <c r="L61" s="587">
        <f>F61*0.0001/'TD5'!E61</f>
        <v>2.375929823215444E-2</v>
      </c>
      <c r="M61" s="588">
        <f>G61*0.0001/'TD5'!F61</f>
        <v>1.4893514616821981E-2</v>
      </c>
      <c r="P61" s="576"/>
    </row>
    <row r="62" spans="1:16">
      <c r="A62" s="78">
        <v>1966</v>
      </c>
      <c r="B62" s="457">
        <f>avgfiinc!AQ55</f>
        <v>3185726.6544167935</v>
      </c>
      <c r="C62" s="345">
        <f>avgfiinc!AR55</f>
        <v>3244842.5503816078</v>
      </c>
      <c r="D62" s="560">
        <f>avgfiinc!AS55</f>
        <v>2793114.4624485737</v>
      </c>
      <c r="E62" s="560">
        <f>avgfiinc!AT55</f>
        <v>3300032.8744012997</v>
      </c>
      <c r="F62" s="560">
        <f>avgfiinc!AU55</f>
        <v>3166439.7503483761</v>
      </c>
      <c r="G62" s="73">
        <f>avgfiinc!AV55</f>
        <v>5240204.397723495</v>
      </c>
      <c r="H62" s="569">
        <f>B62*0.0001/'TD5'!B62</f>
        <v>1.2466024607419966E-2</v>
      </c>
      <c r="I62" s="580">
        <f>C62*0.0001/'TD5'!B62</f>
        <v>1.2697350233793259E-2</v>
      </c>
      <c r="J62" s="587">
        <f>D62*0.0001/'TD5'!C62</f>
        <v>9.9897477775812166E-3</v>
      </c>
      <c r="K62" s="580">
        <f>E62*0.0001/'TD5'!D62</f>
        <v>8.5098221898078918E-3</v>
      </c>
      <c r="L62" s="587">
        <f>F62*0.0001/'TD5'!E62</f>
        <v>2.4369429796934124E-2</v>
      </c>
      <c r="M62" s="588">
        <f>G62*0.0001/'TD5'!F62</f>
        <v>1.3003580272197723E-2</v>
      </c>
      <c r="P62" s="576"/>
    </row>
    <row r="63" spans="1:16">
      <c r="A63" s="78">
        <v>1967</v>
      </c>
      <c r="B63" s="457">
        <f>avgfiinc!AQ56</f>
        <v>3657898.9065869697</v>
      </c>
      <c r="C63" s="345">
        <f>avgfiinc!AR56</f>
        <v>3714152.8486732705</v>
      </c>
      <c r="D63" s="560">
        <f>avgfiinc!AS56</f>
        <v>3356216.4937896985</v>
      </c>
      <c r="E63" s="560">
        <f>avgfiinc!AT56</f>
        <v>3859183.3576194528</v>
      </c>
      <c r="F63" s="560">
        <f>avgfiinc!AU56</f>
        <v>3576870.453370885</v>
      </c>
      <c r="G63" s="73">
        <f>avgfiinc!AV56</f>
        <v>6042674.7100089528</v>
      </c>
      <c r="H63" s="570">
        <f>B63*0.0001/'TD5'!B63</f>
        <v>1.3708231505006553E-2</v>
      </c>
      <c r="I63" s="581">
        <f>C63*0.0001/'TD5'!B63</f>
        <v>1.3919047079980373E-2</v>
      </c>
      <c r="J63" s="587">
        <f>D63*0.0001/'TD5'!C63</f>
        <v>1.1485764058306812E-2</v>
      </c>
      <c r="K63" s="580">
        <f>E63*0.0001/'TD5'!D63</f>
        <v>9.7568170167505741E-3</v>
      </c>
      <c r="L63" s="587">
        <f>F63*0.0001/'TD5'!E63</f>
        <v>2.4826613720506433E-2</v>
      </c>
      <c r="M63" s="588">
        <f>G63*0.0001/'TD5'!F63</f>
        <v>1.4369238168001177E-2</v>
      </c>
      <c r="P63" s="576"/>
    </row>
    <row r="64" spans="1:16">
      <c r="A64" s="78">
        <v>1968</v>
      </c>
      <c r="B64" s="457">
        <f>avgfiinc!AQ57</f>
        <v>4097721.155595372</v>
      </c>
      <c r="C64" s="345">
        <f>avgfiinc!AR57</f>
        <v>4153121.2602585857</v>
      </c>
      <c r="D64" s="560">
        <f>avgfiinc!AS57</f>
        <v>3805931.077935921</v>
      </c>
      <c r="E64" s="560">
        <f>avgfiinc!AT57</f>
        <v>4315912.0736804232</v>
      </c>
      <c r="F64" s="560">
        <f>avgfiinc!AU57</f>
        <v>3981504.5963347023</v>
      </c>
      <c r="G64" s="73">
        <f>avgfiinc!AV57</f>
        <v>6805660.5113637606</v>
      </c>
      <c r="H64" s="570">
        <f>B64*0.0001/'TD5'!B64</f>
        <v>1.4770646928809581E-2</v>
      </c>
      <c r="I64" s="581">
        <f>C64*0.0001/'TD5'!B64</f>
        <v>1.4970342162996529E-2</v>
      </c>
      <c r="J64" s="587">
        <f>D64*0.0001/'TD5'!C64</f>
        <v>1.2583021365571769E-2</v>
      </c>
      <c r="K64" s="580">
        <f>E64*0.0001/'TD5'!D64</f>
        <v>1.058574893977493E-2</v>
      </c>
      <c r="L64" s="587">
        <f>F64*0.0001/'TD5'!E64</f>
        <v>2.6285972795449197E-2</v>
      </c>
      <c r="M64" s="588">
        <f>G64*0.0001/'TD5'!F64</f>
        <v>1.5474857995286587E-2</v>
      </c>
      <c r="P64" s="576"/>
    </row>
    <row r="65" spans="1:16">
      <c r="A65" s="83">
        <v>1969</v>
      </c>
      <c r="B65" s="458">
        <f>avgfiinc!AQ58</f>
        <v>3764439.667426418</v>
      </c>
      <c r="C65" s="346">
        <f>avgfiinc!AR58</f>
        <v>3823967.7904782756</v>
      </c>
      <c r="D65" s="562">
        <f>avgfiinc!AS58</f>
        <v>3473734.4280535164</v>
      </c>
      <c r="E65" s="562">
        <f>avgfiinc!AT58</f>
        <v>3996479.5524460729</v>
      </c>
      <c r="F65" s="562">
        <f>avgfiinc!AU58</f>
        <v>3645118.3804619731</v>
      </c>
      <c r="G65" s="79">
        <f>avgfiinc!AV58</f>
        <v>6258168.5117969066</v>
      </c>
      <c r="H65" s="571">
        <f>B65*0.0001/'TD5'!B65</f>
        <v>1.3424288103124127E-2</v>
      </c>
      <c r="I65" s="582">
        <f>C65*0.0001/'TD5'!B65</f>
        <v>1.3636570074595511E-2</v>
      </c>
      <c r="J65" s="589">
        <f>D65*0.0001/'TD5'!C65</f>
        <v>1.1337243558955381E-2</v>
      </c>
      <c r="K65" s="583">
        <f>E65*0.0001/'TD5'!D65</f>
        <v>9.6458253392484039E-3</v>
      </c>
      <c r="L65" s="589">
        <f>F65*0.0001/'TD5'!E65</f>
        <v>2.3949201771756641E-2</v>
      </c>
      <c r="M65" s="590">
        <f>G65*0.0001/'TD5'!F65</f>
        <v>1.4027128985617312E-2</v>
      </c>
      <c r="P65" s="576"/>
    </row>
    <row r="66" spans="1:16">
      <c r="A66" s="78">
        <v>1970</v>
      </c>
      <c r="B66" s="457">
        <f>avgfiinc!AQ59</f>
        <v>2945815.3334803418</v>
      </c>
      <c r="C66" s="345">
        <f>avgfiinc!AR59</f>
        <v>3009211.2758729872</v>
      </c>
      <c r="D66" s="560">
        <f>avgfiinc!AS59</f>
        <v>2695061.3250829005</v>
      </c>
      <c r="E66" s="560">
        <f>avgfiinc!AT59</f>
        <v>3180302.4068067344</v>
      </c>
      <c r="F66" s="560">
        <f>avgfiinc!AU59</f>
        <v>2799554.135140819</v>
      </c>
      <c r="G66" s="73">
        <f>avgfiinc!AV59</f>
        <v>4902682.8682432538</v>
      </c>
      <c r="H66" s="570">
        <f>B66*0.0001/'TD5'!B66</f>
        <v>1.080305608775234E-2</v>
      </c>
      <c r="I66" s="581">
        <f>C66*0.0001/'TD5'!B66</f>
        <v>1.1035545176127924E-2</v>
      </c>
      <c r="J66" s="587">
        <f>D66*0.0001/'TD5'!C66</f>
        <v>9.010355821374107E-3</v>
      </c>
      <c r="K66" s="580">
        <f>E66*0.0001/'TD5'!D66</f>
        <v>7.8697565695620142E-3</v>
      </c>
      <c r="L66" s="587">
        <f>F66*0.0001/'TD5'!E66</f>
        <v>1.9291690921818372E-2</v>
      </c>
      <c r="M66" s="588">
        <f>G66*0.0001/'TD5'!F66</f>
        <v>1.1273780386545697E-2</v>
      </c>
      <c r="P66" s="576"/>
    </row>
    <row r="67" spans="1:16">
      <c r="A67" s="78">
        <v>1971</v>
      </c>
      <c r="B67" s="457">
        <f>avgfiinc!AQ60</f>
        <v>2943164.2389630093</v>
      </c>
      <c r="C67" s="345">
        <f>avgfiinc!AR60</f>
        <v>3009503.7367850719</v>
      </c>
      <c r="D67" s="560">
        <f>avgfiinc!AS60</f>
        <v>2693493.6750788167</v>
      </c>
      <c r="E67" s="560">
        <f>avgfiinc!AT60</f>
        <v>3186271.4209081396</v>
      </c>
      <c r="F67" s="560">
        <f>avgfiinc!AU60</f>
        <v>2792088.3492647666</v>
      </c>
      <c r="G67" s="73">
        <f>avgfiinc!AV60</f>
        <v>4904344.6482955804</v>
      </c>
      <c r="H67" s="570">
        <f>B67*0.0001/'TD5'!B67</f>
        <v>1.0832597070475458E-2</v>
      </c>
      <c r="I67" s="581">
        <f>C67*0.0001/'TD5'!B67</f>
        <v>1.1076765928009992E-2</v>
      </c>
      <c r="J67" s="587">
        <f>D67*0.0001/'TD5'!C67</f>
        <v>9.0384771801836905E-3</v>
      </c>
      <c r="K67" s="580">
        <f>E67*0.0001/'TD5'!D67</f>
        <v>7.9326466129714373E-3</v>
      </c>
      <c r="L67" s="587">
        <f>F67*0.0001/'TD5'!E67</f>
        <v>1.9181261164703752E-2</v>
      </c>
      <c r="M67" s="588">
        <f>G67*0.0001/'TD5'!F67</f>
        <v>1.1316080464894187E-2</v>
      </c>
      <c r="P67" s="576"/>
    </row>
    <row r="68" spans="1:16">
      <c r="A68" s="78">
        <v>1972</v>
      </c>
      <c r="B68" s="457">
        <f>avgfiinc!AQ61</f>
        <v>2980610.2274592211</v>
      </c>
      <c r="C68" s="345">
        <f>avgfiinc!AR61</f>
        <v>3059716.0588767314</v>
      </c>
      <c r="D68" s="560">
        <f>avgfiinc!AS61</f>
        <v>2700587.2265141481</v>
      </c>
      <c r="E68" s="560">
        <f>avgfiinc!AT61</f>
        <v>3253413.4801569725</v>
      </c>
      <c r="F68" s="560">
        <f>avgfiinc!AU61</f>
        <v>2844270.3140106918</v>
      </c>
      <c r="G68" s="73">
        <f>avgfiinc!AV61</f>
        <v>4962359.6115207756</v>
      </c>
      <c r="H68" s="570">
        <f>B68*0.0001/'TD5'!B68</f>
        <v>1.0515046896671263E-2</v>
      </c>
      <c r="I68" s="581">
        <f>C68*0.0001/'TD5'!B68</f>
        <v>1.0794117779369115E-2</v>
      </c>
      <c r="J68" s="587">
        <f>D68*0.0001/'TD5'!C68</f>
        <v>8.7074616396876081E-3</v>
      </c>
      <c r="K68" s="580">
        <f>E68*0.0001/'TD5'!D68</f>
        <v>7.8126748426257126E-3</v>
      </c>
      <c r="L68" s="587">
        <f>F68*0.0001/'TD5'!E68</f>
        <v>1.8236237659493785E-2</v>
      </c>
      <c r="M68" s="588">
        <f>G68*0.0001/'TD5'!F68</f>
        <v>1.1002163607372497E-2</v>
      </c>
      <c r="P68" s="576"/>
    </row>
    <row r="69" spans="1:16">
      <c r="A69" s="78">
        <v>1973</v>
      </c>
      <c r="B69" s="457">
        <f>avgfiinc!AQ62</f>
        <v>2679393.9598997277</v>
      </c>
      <c r="C69" s="345">
        <f>avgfiinc!AR62</f>
        <v>2779454.7903665071</v>
      </c>
      <c r="D69" s="560">
        <f>avgfiinc!AS62</f>
        <v>2405524.2084903992</v>
      </c>
      <c r="E69" s="560">
        <f>avgfiinc!AT62</f>
        <v>3006693.2316610869</v>
      </c>
      <c r="F69" s="560">
        <f>avgfiinc!AU62</f>
        <v>2507086.3658772968</v>
      </c>
      <c r="G69" s="73">
        <f>avgfiinc!AV62</f>
        <v>4443590.9692670917</v>
      </c>
      <c r="H69" s="570">
        <f>B69*0.0001/'TD5'!B69</f>
        <v>9.2034150460449399E-3</v>
      </c>
      <c r="I69" s="581">
        <f>C69*0.0001/'TD5'!B69</f>
        <v>9.5471126755910518E-3</v>
      </c>
      <c r="J69" s="587">
        <f>D69*0.0001/'TD5'!C69</f>
        <v>7.5308161888756322E-3</v>
      </c>
      <c r="K69" s="580">
        <f>E69*0.0001/'TD5'!D69</f>
        <v>6.986086660958791E-3</v>
      </c>
      <c r="L69" s="587">
        <f>F69*0.0001/'TD5'!E69</f>
        <v>1.5784342793608633E-2</v>
      </c>
      <c r="M69" s="588">
        <f>G69*0.0001/'TD5'!F69</f>
        <v>9.6186951780055097E-3</v>
      </c>
      <c r="P69" s="576"/>
    </row>
    <row r="70" spans="1:16">
      <c r="A70" s="78">
        <v>1974</v>
      </c>
      <c r="B70" s="457">
        <f>avgfiinc!AQ63</f>
        <v>2442712.7163834921</v>
      </c>
      <c r="C70" s="345">
        <f>avgfiinc!AR63</f>
        <v>2571010.4026863598</v>
      </c>
      <c r="D70" s="560">
        <f>avgfiinc!AS63</f>
        <v>2180697.6391133447</v>
      </c>
      <c r="E70" s="560">
        <f>avgfiinc!AT63</f>
        <v>2839607.2085768976</v>
      </c>
      <c r="F70" s="560">
        <f>avgfiinc!AU63</f>
        <v>2229819.0071723936</v>
      </c>
      <c r="G70" s="73">
        <f>avgfiinc!AV63</f>
        <v>4032597.0332968133</v>
      </c>
      <c r="H70" s="570">
        <f>B70*0.0001/'TD5'!B70</f>
        <v>8.4954932468406259E-3</v>
      </c>
      <c r="I70" s="581">
        <f>C70*0.0001/'TD5'!B70</f>
        <v>8.9416988608945758E-3</v>
      </c>
      <c r="J70" s="587">
        <f>D70*0.0001/'TD5'!C70</f>
        <v>6.8947762043336525E-3</v>
      </c>
      <c r="K70" s="580">
        <f>E70*0.0001/'TD5'!D70</f>
        <v>6.6879055076185514E-3</v>
      </c>
      <c r="L70" s="587">
        <f>F70*0.0001/'TD5'!E70</f>
        <v>1.4161856617278087E-2</v>
      </c>
      <c r="M70" s="588">
        <f>G70*0.0001/'TD5'!F70</f>
        <v>8.870108356916262E-3</v>
      </c>
      <c r="P70" s="576"/>
    </row>
    <row r="71" spans="1:16">
      <c r="A71" s="78">
        <v>1975</v>
      </c>
      <c r="B71" s="457">
        <f>avgfiinc!AQ64</f>
        <v>2249367.0705890493</v>
      </c>
      <c r="C71" s="345">
        <f>avgfiinc!AR64</f>
        <v>2387913.6402965304</v>
      </c>
      <c r="D71" s="560">
        <f>avgfiinc!AS64</f>
        <v>1989976.8835147554</v>
      </c>
      <c r="E71" s="560">
        <f>avgfiinc!AT64</f>
        <v>2653235.3205864956</v>
      </c>
      <c r="F71" s="560">
        <f>avgfiinc!AU64</f>
        <v>2037188.5256100981</v>
      </c>
      <c r="G71" s="73">
        <f>avgfiinc!AV64</f>
        <v>3714301.971630225</v>
      </c>
      <c r="H71" s="570">
        <f>B71*0.0001/'TD5'!B71</f>
        <v>8.2236592226294664E-3</v>
      </c>
      <c r="I71" s="581">
        <f>C71*0.0001/'TD5'!B71</f>
        <v>8.7301838315454478E-3</v>
      </c>
      <c r="J71" s="587">
        <f>D71*0.0001/'TD5'!C71</f>
        <v>6.666669174496322E-3</v>
      </c>
      <c r="K71" s="580">
        <f>E71*0.0001/'TD5'!D71</f>
        <v>6.6899815244809676E-3</v>
      </c>
      <c r="L71" s="587">
        <f>F71*0.0001/'TD5'!E71</f>
        <v>1.3125751343430636E-2</v>
      </c>
      <c r="M71" s="588">
        <f>G71*0.0001/'TD5'!F71</f>
        <v>8.6054469752667728E-3</v>
      </c>
      <c r="P71" s="576"/>
    </row>
    <row r="72" spans="1:16">
      <c r="A72" s="78">
        <v>1976</v>
      </c>
      <c r="B72" s="457">
        <f>avgfiinc!AQ65</f>
        <v>2359983.8800980579</v>
      </c>
      <c r="C72" s="345">
        <f>avgfiinc!AR65</f>
        <v>2502376.5955847162</v>
      </c>
      <c r="D72" s="560">
        <f>avgfiinc!AS65</f>
        <v>2089707.7125176841</v>
      </c>
      <c r="E72" s="560">
        <f>avgfiinc!AT65</f>
        <v>2772781.8121155845</v>
      </c>
      <c r="F72" s="560">
        <f>avgfiinc!AU65</f>
        <v>2143470.8143135109</v>
      </c>
      <c r="G72" s="73">
        <f>avgfiinc!AV65</f>
        <v>3892277.5569652631</v>
      </c>
      <c r="H72" s="570">
        <f>B72*0.0001/'TD5'!B72</f>
        <v>8.3178362934059891E-3</v>
      </c>
      <c r="I72" s="581">
        <f>C72*0.0001/'TD5'!B72</f>
        <v>8.8197038302055813E-3</v>
      </c>
      <c r="J72" s="587">
        <f>D72*0.0001/'TD5'!C72</f>
        <v>6.7455546277175324E-3</v>
      </c>
      <c r="K72" s="580">
        <f>E72*0.0001/'TD5'!D72</f>
        <v>6.7820855101157224E-3</v>
      </c>
      <c r="L72" s="587">
        <f>F72*0.0001/'TD5'!E72</f>
        <v>1.3029587731898218E-2</v>
      </c>
      <c r="M72" s="588">
        <f>G72*0.0001/'TD5'!F72</f>
        <v>8.7260278713792161E-3</v>
      </c>
      <c r="P72" s="576"/>
    </row>
    <row r="73" spans="1:16">
      <c r="A73" s="78">
        <v>1977</v>
      </c>
      <c r="B73" s="457">
        <f>avgfiinc!AQ66</f>
        <v>2443989.8619823647</v>
      </c>
      <c r="C73" s="345">
        <f>avgfiinc!AR66</f>
        <v>2592818.9297195366</v>
      </c>
      <c r="D73" s="560">
        <f>avgfiinc!AS66</f>
        <v>2170852.4355362756</v>
      </c>
      <c r="E73" s="560">
        <f>avgfiinc!AT66</f>
        <v>2890864.5622816947</v>
      </c>
      <c r="F73" s="560">
        <f>avgfiinc!AU66</f>
        <v>2204741.9585221945</v>
      </c>
      <c r="G73" s="73">
        <f>avgfiinc!AV66</f>
        <v>4021497.2902047606</v>
      </c>
      <c r="H73" s="570">
        <f>B73*0.0001/'TD5'!B73</f>
        <v>8.4253609444515654E-3</v>
      </c>
      <c r="I73" s="581">
        <f>C73*0.0001/'TD5'!B73</f>
        <v>8.9384312456903814E-3</v>
      </c>
      <c r="J73" s="587">
        <f>D73*0.0001/'TD5'!C73</f>
        <v>6.8650753539654117E-3</v>
      </c>
      <c r="K73" s="580">
        <f>E73*0.0001/'TD5'!D73</f>
        <v>6.9589888132539635E-3</v>
      </c>
      <c r="L73" s="587">
        <f>F73*0.0001/'TD5'!E73</f>
        <v>1.2910603149145937E-2</v>
      </c>
      <c r="M73" s="588">
        <f>G73*0.0001/'TD5'!F73</f>
        <v>8.8572935394219971E-3</v>
      </c>
      <c r="P73" s="576"/>
    </row>
    <row r="74" spans="1:16">
      <c r="A74" s="78">
        <v>1978</v>
      </c>
      <c r="B74" s="457">
        <f>avgfiinc!AQ67</f>
        <v>2818923.7085554833</v>
      </c>
      <c r="C74" s="345">
        <f>avgfiinc!AR67</f>
        <v>2978080.5153858545</v>
      </c>
      <c r="D74" s="560">
        <f>avgfiinc!AS67</f>
        <v>2478489.5620907708</v>
      </c>
      <c r="E74" s="560">
        <f>avgfiinc!AT67</f>
        <v>3340422.4144388656</v>
      </c>
      <c r="F74" s="560">
        <f>avgfiinc!AU67</f>
        <v>2516286.3299322785</v>
      </c>
      <c r="G74" s="73">
        <f>avgfiinc!AV67</f>
        <v>4617823.6681869403</v>
      </c>
      <c r="H74" s="570">
        <f>B74*0.0001/'TD5'!B74</f>
        <v>9.4526422741715299E-3</v>
      </c>
      <c r="I74" s="581">
        <f>C74*0.0001/'TD5'!B74</f>
        <v>9.9863397119208663E-3</v>
      </c>
      <c r="J74" s="587">
        <f>D74*0.0001/'TD5'!C74</f>
        <v>7.5893554679267719E-3</v>
      </c>
      <c r="K74" s="580">
        <f>E74*0.0001/'TD5'!D74</f>
        <v>7.8647766126177521E-3</v>
      </c>
      <c r="L74" s="587">
        <f>F74*0.0001/'TD5'!E74</f>
        <v>1.4167679141812051E-2</v>
      </c>
      <c r="M74" s="588">
        <f>G74*0.0001/'TD5'!F74</f>
        <v>9.933053637091625E-3</v>
      </c>
      <c r="P74" s="576"/>
    </row>
    <row r="75" spans="1:16">
      <c r="A75" s="83">
        <v>1979</v>
      </c>
      <c r="B75" s="458">
        <f>avgfiinc!AQ68</f>
        <v>4010573.5478096432</v>
      </c>
      <c r="C75" s="346">
        <f>avgfiinc!AR68</f>
        <v>4169021.3692877735</v>
      </c>
      <c r="D75" s="562">
        <f>avgfiinc!AS68</f>
        <v>3389219.9646471357</v>
      </c>
      <c r="E75" s="562">
        <f>avgfiinc!AT68</f>
        <v>4506508.250610644</v>
      </c>
      <c r="F75" s="562">
        <f>avgfiinc!AU68</f>
        <v>3726548.7349274182</v>
      </c>
      <c r="G75" s="79">
        <f>avgfiinc!AV68</f>
        <v>6508980.7368711196</v>
      </c>
      <c r="H75" s="572">
        <f>B75*0.0001/'TD5'!B75</f>
        <v>1.3072525151073933E-2</v>
      </c>
      <c r="I75" s="583">
        <f>C75*0.0001/'TD5'!B75</f>
        <v>1.3588988222181799E-2</v>
      </c>
      <c r="J75" s="589">
        <f>D75*0.0001/'TD5'!C75</f>
        <v>1.0152830742299557E-2</v>
      </c>
      <c r="K75" s="583">
        <f>E75*0.0001/'TD5'!D75</f>
        <v>1.0539727285504339E-2</v>
      </c>
      <c r="L75" s="589">
        <f>F75*0.0001/'TD5'!E75</f>
        <v>1.9799152389168739E-2</v>
      </c>
      <c r="M75" s="590">
        <f>G75*0.0001/'TD5'!F75</f>
        <v>1.3662930577993393E-2</v>
      </c>
      <c r="P75" s="576"/>
    </row>
    <row r="76" spans="1:16">
      <c r="A76" s="78">
        <v>1980</v>
      </c>
      <c r="B76" s="457">
        <f>avgfiinc!AQ69</f>
        <v>3665187.2535045743</v>
      </c>
      <c r="C76" s="345">
        <f>avgfiinc!AR69</f>
        <v>3832946.7008896582</v>
      </c>
      <c r="D76" s="560">
        <f>avgfiinc!AS69</f>
        <v>3308347.3267114041</v>
      </c>
      <c r="E76" s="560">
        <f>avgfiinc!AT69</f>
        <v>4392223.5192018505</v>
      </c>
      <c r="F76" s="560">
        <f>avgfiinc!AU69</f>
        <v>3159250.9783283104</v>
      </c>
      <c r="G76" s="73">
        <f>avgfiinc!AV69</f>
        <v>5988430.547609034</v>
      </c>
      <c r="H76" s="569">
        <f>B76*0.0001/'TD5'!B76</f>
        <v>1.2061501853168009E-2</v>
      </c>
      <c r="I76" s="580">
        <f>C76*0.0001/'TD5'!B76</f>
        <v>1.2613569386303423E-2</v>
      </c>
      <c r="J76" s="587">
        <f>D76*0.0001/'TD5'!C76</f>
        <v>1.0044978000223637E-2</v>
      </c>
      <c r="K76" s="580">
        <f>E76*0.0001/'TD5'!D76</f>
        <v>1.0398869402706623E-2</v>
      </c>
      <c r="L76" s="587">
        <f>F76*0.0001/'TD5'!E76</f>
        <v>1.6662240028381351E-2</v>
      </c>
      <c r="M76" s="588">
        <f>G76*0.0001/'TD5'!F76</f>
        <v>1.2712987139821056E-2</v>
      </c>
      <c r="P76" s="576"/>
    </row>
    <row r="77" spans="1:16">
      <c r="A77" s="78">
        <v>1981</v>
      </c>
      <c r="B77" s="457">
        <f>avgfiinc!AQ70</f>
        <v>3783751.2013831227</v>
      </c>
      <c r="C77" s="345">
        <f>avgfiinc!AR70</f>
        <v>3950312.2949591414</v>
      </c>
      <c r="D77" s="560">
        <f>avgfiinc!AS70</f>
        <v>3430519.7573123653</v>
      </c>
      <c r="E77" s="560">
        <f>avgfiinc!AT70</f>
        <v>4504830.0828581396</v>
      </c>
      <c r="F77" s="560">
        <f>avgfiinc!AU70</f>
        <v>3292985.6399026369</v>
      </c>
      <c r="G77" s="73">
        <f>avgfiinc!AV70</f>
        <v>6180657.594889448</v>
      </c>
      <c r="H77" s="569">
        <f>B77*0.0001/'TD5'!B77</f>
        <v>1.2578010559082031E-2</v>
      </c>
      <c r="I77" s="580">
        <f>C77*0.0001/'TD5'!B77</f>
        <v>1.3131695799529552E-2</v>
      </c>
      <c r="J77" s="587">
        <f>D77*0.0001/'TD5'!C77</f>
        <v>1.0586689226329327E-2</v>
      </c>
      <c r="K77" s="580">
        <f>E77*0.0001/'TD5'!D77</f>
        <v>1.0853264480829241E-2</v>
      </c>
      <c r="L77" s="587">
        <f>F77*0.0001/'TD5'!E77</f>
        <v>1.7262674868106839E-2</v>
      </c>
      <c r="M77" s="588">
        <f>G77*0.0001/'TD5'!F77</f>
        <v>1.3267201371490957E-2</v>
      </c>
      <c r="P77" s="576"/>
    </row>
    <row r="78" spans="1:16">
      <c r="A78" s="78">
        <v>1982</v>
      </c>
      <c r="B78" s="457">
        <f>avgfiinc!AQ71</f>
        <v>4818643.9387168754</v>
      </c>
      <c r="C78" s="345">
        <f>avgfiinc!AR71</f>
        <v>4967593.3645929936</v>
      </c>
      <c r="D78" s="560">
        <f>avgfiinc!AS71</f>
        <v>4420973.1509756492</v>
      </c>
      <c r="E78" s="560">
        <f>avgfiinc!AT71</f>
        <v>5707042.7895750394</v>
      </c>
      <c r="F78" s="560">
        <f>avgfiinc!AU71</f>
        <v>4144008.7609588089</v>
      </c>
      <c r="G78" s="73">
        <f>avgfiinc!AV71</f>
        <v>7843942.9708865294</v>
      </c>
      <c r="H78" s="569">
        <f>B78*0.0001/'TD5'!B78</f>
        <v>1.6337262466549877E-2</v>
      </c>
      <c r="I78" s="580">
        <f>C78*0.0001/'TD5'!B78</f>
        <v>1.6842264682054523E-2</v>
      </c>
      <c r="J78" s="587">
        <f>D78*0.0001/'TD5'!C78</f>
        <v>1.398228295147419E-2</v>
      </c>
      <c r="K78" s="580">
        <f>E78*0.0001/'TD5'!D78</f>
        <v>1.4119290746748451E-2</v>
      </c>
      <c r="L78" s="587">
        <f>F78*0.0001/'TD5'!E78</f>
        <v>2.1594904363155365E-2</v>
      </c>
      <c r="M78" s="588">
        <f>G78*0.0001/'TD5'!F78</f>
        <v>1.7189061269164085E-2</v>
      </c>
      <c r="P78" s="576"/>
    </row>
    <row r="79" spans="1:16">
      <c r="A79" s="78">
        <v>1983</v>
      </c>
      <c r="B79" s="457">
        <f>avgfiinc!AQ72</f>
        <v>5225166.8096699817</v>
      </c>
      <c r="C79" s="345">
        <f>avgfiinc!AR72</f>
        <v>5377449.7627137136</v>
      </c>
      <c r="D79" s="560">
        <f>avgfiinc!AS72</f>
        <v>4890294.4404338822</v>
      </c>
      <c r="E79" s="560">
        <f>avgfiinc!AT72</f>
        <v>6336307.6195017658</v>
      </c>
      <c r="F79" s="560">
        <f>avgfiinc!AU72</f>
        <v>4333917.9307330856</v>
      </c>
      <c r="G79" s="73">
        <f>avgfiinc!AV72</f>
        <v>8520963.9631303586</v>
      </c>
      <c r="H79" s="569">
        <f>B79*0.0001/'TD5'!B79</f>
        <v>1.761892996728421E-2</v>
      </c>
      <c r="I79" s="580">
        <f>C79*0.0001/'TD5'!B79</f>
        <v>1.8132418394088745E-2</v>
      </c>
      <c r="J79" s="587">
        <f>D79*0.0001/'TD5'!C79</f>
        <v>1.5403310768306254E-2</v>
      </c>
      <c r="K79" s="580">
        <f>E79*0.0001/'TD5'!D79</f>
        <v>1.5785759314894676E-2</v>
      </c>
      <c r="L79" s="587">
        <f>F79*0.0001/'TD5'!E79</f>
        <v>2.1956801414489746E-2</v>
      </c>
      <c r="M79" s="588">
        <f>G79*0.0001/'TD5'!F79</f>
        <v>1.8609886988997459E-2</v>
      </c>
      <c r="P79" s="576"/>
    </row>
    <row r="80" spans="1:16">
      <c r="A80" s="78">
        <v>1984</v>
      </c>
      <c r="B80" s="457">
        <f>avgfiinc!AQ73</f>
        <v>6247422.1367765125</v>
      </c>
      <c r="C80" s="345">
        <f>avgfiinc!AR73</f>
        <v>6434295.9404763402</v>
      </c>
      <c r="D80" s="560">
        <f>avgfiinc!AS73</f>
        <v>5828284.7872987837</v>
      </c>
      <c r="E80" s="560">
        <f>avgfiinc!AT73</f>
        <v>7435094.6106141759</v>
      </c>
      <c r="F80" s="560">
        <f>avgfiinc!AU73</f>
        <v>5309707.8220697874</v>
      </c>
      <c r="G80" s="73">
        <f>avgfiinc!AV73</f>
        <v>10171316.059951713</v>
      </c>
      <c r="H80" s="569">
        <f>B80*0.0001/'TD5'!B80</f>
        <v>2.029228396713734E-2</v>
      </c>
      <c r="I80" s="580">
        <f>C80*0.0001/'TD5'!B80</f>
        <v>2.089926972985268E-2</v>
      </c>
      <c r="J80" s="587">
        <f>D80*0.0001/'TD5'!C80</f>
        <v>1.7717299982905388E-2</v>
      </c>
      <c r="K80" s="580">
        <f>E80*0.0001/'TD5'!D80</f>
        <v>1.796998456120491E-2</v>
      </c>
      <c r="L80" s="587">
        <f>F80*0.0001/'TD5'!E80</f>
        <v>2.5661859661340717E-2</v>
      </c>
      <c r="M80" s="588">
        <f>G80*0.0001/'TD5'!F80</f>
        <v>2.1432001143693924E-2</v>
      </c>
      <c r="P80" s="576"/>
    </row>
    <row r="81" spans="1:16">
      <c r="A81" s="78">
        <v>1985</v>
      </c>
      <c r="B81" s="457">
        <f>avgfiinc!AQ74</f>
        <v>6671508.2152460823</v>
      </c>
      <c r="C81" s="345">
        <f>avgfiinc!AR74</f>
        <v>6853580.6269668397</v>
      </c>
      <c r="D81" s="560">
        <f>avgfiinc!AS74</f>
        <v>6202117.6319317995</v>
      </c>
      <c r="E81" s="560">
        <f>avgfiinc!AT74</f>
        <v>7809504.4171843985</v>
      </c>
      <c r="F81" s="560">
        <f>avgfiinc!AU74</f>
        <v>5796897.4905472919</v>
      </c>
      <c r="G81" s="73">
        <f>avgfiinc!AV74</f>
        <v>10825500.403000642</v>
      </c>
      <c r="H81" s="569">
        <f>B81*0.0001/'TD5'!B81</f>
        <v>2.1029068157076836E-2</v>
      </c>
      <c r="I81" s="580">
        <f>C81*0.0001/'TD5'!B81</f>
        <v>2.1602973341941837E-2</v>
      </c>
      <c r="J81" s="587">
        <f>D81*0.0001/'TD5'!C81</f>
        <v>1.8350368365645405E-2</v>
      </c>
      <c r="K81" s="580">
        <f>E81*0.0001/'TD5'!D81</f>
        <v>1.8327377736568451E-2</v>
      </c>
      <c r="L81" s="587">
        <f>F81*0.0001/'TD5'!E81</f>
        <v>2.7154497802257534E-2</v>
      </c>
      <c r="M81" s="588">
        <f>G81*0.0001/'TD5'!F81</f>
        <v>2.219073474407196E-2</v>
      </c>
      <c r="P81" s="576"/>
    </row>
    <row r="82" spans="1:16">
      <c r="A82" s="78">
        <v>1986</v>
      </c>
      <c r="B82" s="457">
        <f>avgfiinc!AQ75</f>
        <v>10524741.958874255</v>
      </c>
      <c r="C82" s="345">
        <f>avgfiinc!AR75</f>
        <v>10676458.097928701</v>
      </c>
      <c r="D82" s="560">
        <f>avgfiinc!AS75</f>
        <v>10030189.798999008</v>
      </c>
      <c r="E82" s="560">
        <f>avgfiinc!AT75</f>
        <v>12200117.815438708</v>
      </c>
      <c r="F82" s="560">
        <f>avgfiinc!AU75</f>
        <v>9082440.7112050876</v>
      </c>
      <c r="G82" s="73">
        <f>avgfiinc!AV75</f>
        <v>17097028.667833287</v>
      </c>
      <c r="H82" s="569">
        <f>B82*0.0001/'TD5'!B82</f>
        <v>3.1190983951091759E-2</v>
      </c>
      <c r="I82" s="580">
        <f>C82*0.0001/'TD5'!B82</f>
        <v>3.164060786366462E-2</v>
      </c>
      <c r="J82" s="587">
        <f>D82*0.0001/'TD5'!C82</f>
        <v>2.7930095791816715E-2</v>
      </c>
      <c r="K82" s="580">
        <f>E82*0.0001/'TD5'!D82</f>
        <v>2.7292599901556969E-2</v>
      </c>
      <c r="L82" s="587">
        <f>F82*0.0001/'TD5'!E82</f>
        <v>3.8798630237579353E-2</v>
      </c>
      <c r="M82" s="588">
        <f>G82*0.0001/'TD5'!F82</f>
        <v>3.3081684261560433E-2</v>
      </c>
      <c r="P82" s="576"/>
    </row>
    <row r="83" spans="1:16">
      <c r="A83" s="78">
        <v>1987</v>
      </c>
      <c r="B83" s="457">
        <f>avgfiinc!AQ76</f>
        <v>5985618.2447141614</v>
      </c>
      <c r="C83" s="345">
        <f>avgfiinc!AR76</f>
        <v>6351528.9014662951</v>
      </c>
      <c r="D83" s="560">
        <f>avgfiinc!AS76</f>
        <v>5758146.5630074097</v>
      </c>
      <c r="E83" s="560">
        <f>avgfiinc!AT76</f>
        <v>7769631.3608389879</v>
      </c>
      <c r="F83" s="560">
        <f>avgfiinc!AU76</f>
        <v>4649211.70757866</v>
      </c>
      <c r="G83" s="73">
        <f>avgfiinc!AV76</f>
        <v>9665858.3365098927</v>
      </c>
      <c r="H83" s="569">
        <f>B83*0.0001/'TD5'!B83</f>
        <v>1.8189355731010437E-2</v>
      </c>
      <c r="I83" s="580">
        <f>C83*0.0001/'TD5'!B83</f>
        <v>1.9301300868391991E-2</v>
      </c>
      <c r="J83" s="587">
        <f>D83*0.0001/'TD5'!C83</f>
        <v>1.6227360814809803E-2</v>
      </c>
      <c r="K83" s="580">
        <f>E83*0.0001/'TD5'!D83</f>
        <v>1.7641345039010048E-2</v>
      </c>
      <c r="L83" s="587">
        <f>F83*0.0001/'TD5'!E83</f>
        <v>2.0742988213896755E-2</v>
      </c>
      <c r="M83" s="588">
        <f>G83*0.0001/'TD5'!F83</f>
        <v>1.9288046285510067E-2</v>
      </c>
      <c r="P83" s="576"/>
    </row>
    <row r="84" spans="1:16">
      <c r="A84" s="78">
        <v>1988</v>
      </c>
      <c r="B84" s="457">
        <f>avgfiinc!AQ77</f>
        <v>9455355.4178652707</v>
      </c>
      <c r="C84" s="345">
        <f>avgfiinc!AR77</f>
        <v>9966356.6739399433</v>
      </c>
      <c r="D84" s="560">
        <f>avgfiinc!AS77</f>
        <v>9089730.0846624132</v>
      </c>
      <c r="E84" s="560">
        <f>avgfiinc!AT77</f>
        <v>12141562.333886003</v>
      </c>
      <c r="F84" s="560">
        <f>avgfiinc!AU77</f>
        <v>7392325.3402711982</v>
      </c>
      <c r="G84" s="73">
        <f>avgfiinc!AV77</f>
        <v>15178239.659476977</v>
      </c>
      <c r="H84" s="569">
        <f>B84*0.0001/'TD5'!B84</f>
        <v>2.7198780328035358E-2</v>
      </c>
      <c r="I84" s="580">
        <f>C84*0.0001/'TD5'!B84</f>
        <v>2.8668699786067009E-2</v>
      </c>
      <c r="J84" s="587">
        <f>D84*0.0001/'TD5'!C84</f>
        <v>2.4254273623228077E-2</v>
      </c>
      <c r="K84" s="580">
        <f>E84*0.0001/'TD5'!D84</f>
        <v>2.622495032846928E-2</v>
      </c>
      <c r="L84" s="587">
        <f>F84*0.0001/'TD5'!E84</f>
        <v>3.098525665700436E-2</v>
      </c>
      <c r="M84" s="588">
        <f>G84*0.0001/'TD5'!F84</f>
        <v>2.8852986171841628E-2</v>
      </c>
      <c r="P84" s="576"/>
    </row>
    <row r="85" spans="1:16">
      <c r="A85" s="83">
        <v>1989</v>
      </c>
      <c r="B85" s="458">
        <f>avgfiinc!AQ78</f>
        <v>8201783.1647732249</v>
      </c>
      <c r="C85" s="346">
        <f>avgfiinc!AR78</f>
        <v>8589269.376748357</v>
      </c>
      <c r="D85" s="562">
        <f>avgfiinc!AS78</f>
        <v>7794012.0234763073</v>
      </c>
      <c r="E85" s="562">
        <f>avgfiinc!AT78</f>
        <v>10392737.904578019</v>
      </c>
      <c r="F85" s="562">
        <f>avgfiinc!AU78</f>
        <v>6441928.4428012688</v>
      </c>
      <c r="G85" s="79">
        <f>avgfiinc!AV78</f>
        <v>13051712.266350944</v>
      </c>
      <c r="H85" s="572">
        <f>B85*0.0001/'TD5'!B85</f>
        <v>2.3558542132377628E-2</v>
      </c>
      <c r="I85" s="583">
        <f>C85*0.0001/'TD5'!B85</f>
        <v>2.4671545252203945E-2</v>
      </c>
      <c r="J85" s="589">
        <f>D85*0.0001/'TD5'!C85</f>
        <v>2.078134752810001E-2</v>
      </c>
      <c r="K85" s="583">
        <f>E85*0.0001/'TD5'!D85</f>
        <v>2.2707549855113026E-2</v>
      </c>
      <c r="L85" s="589">
        <f>F85*0.0001/'TD5'!E85</f>
        <v>2.6396177709102631E-2</v>
      </c>
      <c r="M85" s="590">
        <f>G85*0.0001/'TD5'!F85</f>
        <v>2.4972625076770782E-2</v>
      </c>
      <c r="P85" s="576"/>
    </row>
    <row r="86" spans="1:16">
      <c r="A86" s="78">
        <v>1990</v>
      </c>
      <c r="B86" s="457">
        <f>avgfiinc!AQ79</f>
        <v>7719901.7191071538</v>
      </c>
      <c r="C86" s="345">
        <f>avgfiinc!AR79</f>
        <v>8162683.9532439625</v>
      </c>
      <c r="D86" s="560">
        <f>avgfiinc!AS79</f>
        <v>7456783.5935387835</v>
      </c>
      <c r="E86" s="560">
        <f>avgfiinc!AT79</f>
        <v>10028175.974674206</v>
      </c>
      <c r="F86" s="560">
        <f>avgfiinc!AU79</f>
        <v>5903019.1800009981</v>
      </c>
      <c r="G86" s="73">
        <f>avgfiinc!AV79</f>
        <v>12246618.33576368</v>
      </c>
      <c r="H86" s="569">
        <f>B86*0.0001/'TD5'!B86</f>
        <v>2.2318379953503605E-2</v>
      </c>
      <c r="I86" s="580">
        <f>C86*0.0001/'TD5'!B86</f>
        <v>2.3598471656441685E-2</v>
      </c>
      <c r="J86" s="587">
        <f>D86*0.0001/'TD5'!C86</f>
        <v>1.9952246919274327E-2</v>
      </c>
      <c r="K86" s="580">
        <f>E86*0.0001/'TD5'!D86</f>
        <v>2.2182825952768319E-2</v>
      </c>
      <c r="L86" s="587">
        <f>F86*0.0001/'TD5'!E86</f>
        <v>2.409729175269603E-2</v>
      </c>
      <c r="M86" s="588">
        <f>G86*0.0001/'TD5'!F86</f>
        <v>2.3728504776954651E-2</v>
      </c>
      <c r="P86" s="576"/>
    </row>
    <row r="87" spans="1:16">
      <c r="A87" s="78">
        <v>1991</v>
      </c>
      <c r="B87" s="457">
        <f>avgfiinc!AQ80</f>
        <v>6302200.2427064385</v>
      </c>
      <c r="C87" s="345">
        <f>avgfiinc!AR80</f>
        <v>6707668.5427642977</v>
      </c>
      <c r="D87" s="560">
        <f>avgfiinc!AS80</f>
        <v>6148840.403791287</v>
      </c>
      <c r="E87" s="560">
        <f>avgfiinc!AT80</f>
        <v>8333116.878888539</v>
      </c>
      <c r="F87" s="560">
        <f>avgfiinc!AU80</f>
        <v>4723939.6690753065</v>
      </c>
      <c r="G87" s="73">
        <f>avgfiinc!AV80</f>
        <v>10026624.980403336</v>
      </c>
      <c r="H87" s="569">
        <f>B87*0.0001/'TD5'!B87</f>
        <v>1.8827755004167553E-2</v>
      </c>
      <c r="I87" s="580">
        <f>C87*0.0001/'TD5'!B87</f>
        <v>2.0039087161421776E-2</v>
      </c>
      <c r="J87" s="587">
        <f>D87*0.0001/'TD5'!C87</f>
        <v>1.6954239457845688E-2</v>
      </c>
      <c r="K87" s="580">
        <f>E87*0.0001/'TD5'!D87</f>
        <v>1.9142497330904007E-2</v>
      </c>
      <c r="L87" s="587">
        <f>F87*0.0001/'TD5'!E87</f>
        <v>1.9757801666855809E-2</v>
      </c>
      <c r="M87" s="588">
        <f>G87*0.0001/'TD5'!F87</f>
        <v>2.0033266395330429E-2</v>
      </c>
      <c r="P87" s="576"/>
    </row>
    <row r="88" spans="1:16">
      <c r="A88" s="78">
        <v>1992</v>
      </c>
      <c r="B88" s="457">
        <f>avgfiinc!AQ81</f>
        <v>7949924.0192798292</v>
      </c>
      <c r="C88" s="345">
        <f>avgfiinc!AR81</f>
        <v>8552311.8966507055</v>
      </c>
      <c r="D88" s="560">
        <f>avgfiinc!AS81</f>
        <v>7862402.6453177081</v>
      </c>
      <c r="E88" s="560">
        <f>avgfiinc!AT81</f>
        <v>11144123.542952515</v>
      </c>
      <c r="F88" s="560">
        <f>avgfiinc!AU81</f>
        <v>5416209.9213153115</v>
      </c>
      <c r="G88" s="73">
        <f>avgfiinc!AV81</f>
        <v>12640602.039642245</v>
      </c>
      <c r="H88" s="569">
        <f>B88*0.0001/'TD5'!B88</f>
        <v>2.3531740531325344E-2</v>
      </c>
      <c r="I88" s="580">
        <f>C88*0.0001/'TD5'!B88</f>
        <v>2.5314806029200554E-2</v>
      </c>
      <c r="J88" s="587">
        <f>D88*0.0001/'TD5'!C88</f>
        <v>2.1388119086623192E-2</v>
      </c>
      <c r="K88" s="580">
        <f>E88*0.0001/'TD5'!D88</f>
        <v>2.5322454050183303E-2</v>
      </c>
      <c r="L88" s="587">
        <f>F88*0.0001/'TD5'!E88</f>
        <v>2.2417109459638589E-2</v>
      </c>
      <c r="M88" s="588">
        <f>G88*0.0001/'TD5'!F88</f>
        <v>2.5011787191033363E-2</v>
      </c>
      <c r="P88" s="576"/>
    </row>
    <row r="89" spans="1:16">
      <c r="A89" s="78">
        <v>1993</v>
      </c>
      <c r="B89" s="457">
        <f>avgfiinc!AQ82</f>
        <v>7458491.5180815337</v>
      </c>
      <c r="C89" s="345">
        <f>avgfiinc!AR82</f>
        <v>7947171.6628062055</v>
      </c>
      <c r="D89" s="560">
        <f>avgfiinc!AS82</f>
        <v>7304839.9947793642</v>
      </c>
      <c r="E89" s="560">
        <f>avgfiinc!AT82</f>
        <v>10186260.541662401</v>
      </c>
      <c r="F89" s="560">
        <f>avgfiinc!AU82</f>
        <v>5290585.5177291641</v>
      </c>
      <c r="G89" s="73">
        <f>avgfiinc!AV82</f>
        <v>11848842.527354026</v>
      </c>
      <c r="H89" s="569">
        <f>B89*0.0001/'TD5'!B89</f>
        <v>2.231510728597641E-2</v>
      </c>
      <c r="I89" s="580">
        <f>C89*0.0001/'TD5'!B89</f>
        <v>2.3777192458510402E-2</v>
      </c>
      <c r="J89" s="587">
        <f>D89*0.0001/'TD5'!C89</f>
        <v>1.9967216998338703E-2</v>
      </c>
      <c r="K89" s="580">
        <f>E89*0.0001/'TD5'!D89</f>
        <v>2.3152649402618405E-2</v>
      </c>
      <c r="L89" s="587">
        <f>F89*0.0001/'TD5'!E89</f>
        <v>2.2430645301938053E-2</v>
      </c>
      <c r="M89" s="588">
        <f>G89*0.0001/'TD5'!F89</f>
        <v>2.3699639365077019E-2</v>
      </c>
      <c r="P89" s="576"/>
    </row>
    <row r="90" spans="1:16">
      <c r="A90" s="78">
        <v>1994</v>
      </c>
      <c r="B90" s="457">
        <f>avgfiinc!AQ83</f>
        <v>7570718.1043368503</v>
      </c>
      <c r="C90" s="345">
        <f>avgfiinc!AR83</f>
        <v>7970269.4245268675</v>
      </c>
      <c r="D90" s="560">
        <f>avgfiinc!AS83</f>
        <v>7421170.7175418269</v>
      </c>
      <c r="E90" s="560">
        <f>avgfiinc!AT83</f>
        <v>9858139.1760717388</v>
      </c>
      <c r="F90" s="560">
        <f>avgfiinc!AU83</f>
        <v>5763493.3408795036</v>
      </c>
      <c r="G90" s="73">
        <f>avgfiinc!AV83</f>
        <v>12013244.874660263</v>
      </c>
      <c r="H90" s="569">
        <f>B90*0.0001/'TD5'!B90</f>
        <v>2.2322569042444229E-2</v>
      </c>
      <c r="I90" s="580">
        <f>C90*0.0001/'TD5'!B90</f>
        <v>2.3500662297010418E-2</v>
      </c>
      <c r="J90" s="587">
        <f>D90*0.0001/'TD5'!C90</f>
        <v>1.9953155890107155E-2</v>
      </c>
      <c r="K90" s="580">
        <f>E90*0.0001/'TD5'!D90</f>
        <v>2.2105358541011814E-2</v>
      </c>
      <c r="L90" s="587">
        <f>F90*0.0001/'TD5'!E90</f>
        <v>2.4086112156510346E-2</v>
      </c>
      <c r="M90" s="588">
        <f>G90*0.0001/'TD5'!F90</f>
        <v>2.3685580119490623E-2</v>
      </c>
      <c r="P90" s="576"/>
    </row>
    <row r="91" spans="1:16">
      <c r="A91" s="78">
        <v>1995</v>
      </c>
      <c r="B91" s="457">
        <f>avgfiinc!AQ84</f>
        <v>8351668.1971833808</v>
      </c>
      <c r="C91" s="345">
        <f>avgfiinc!AR84</f>
        <v>8845139.131853722</v>
      </c>
      <c r="D91" s="560">
        <f>avgfiinc!AS84</f>
        <v>8158890.4483840847</v>
      </c>
      <c r="E91" s="560">
        <f>avgfiinc!AT84</f>
        <v>11019665.740090381</v>
      </c>
      <c r="F91" s="560">
        <f>avgfiinc!AU84</f>
        <v>6261482.2063985029</v>
      </c>
      <c r="G91" s="73">
        <f>avgfiinc!AV84</f>
        <v>13301913.774592262</v>
      </c>
      <c r="H91" s="569">
        <f>B91*0.0001/'TD5'!B91</f>
        <v>2.3778200149536136E-2</v>
      </c>
      <c r="I91" s="580">
        <f>C91*0.0001/'TD5'!B91</f>
        <v>2.5183171033859256E-2</v>
      </c>
      <c r="J91" s="587">
        <f>D91*0.0001/'TD5'!C91</f>
        <v>2.127914689481258E-2</v>
      </c>
      <c r="K91" s="580">
        <f>E91*0.0001/'TD5'!D91</f>
        <v>2.405929192900658E-2</v>
      </c>
      <c r="L91" s="587">
        <f>F91*0.0001/'TD5'!E91</f>
        <v>2.4839449673891068E-2</v>
      </c>
      <c r="M91" s="588">
        <f>G91*0.0001/'TD5'!F91</f>
        <v>2.5299739092588421E-2</v>
      </c>
      <c r="P91" s="576"/>
    </row>
    <row r="92" spans="1:16">
      <c r="A92" s="78">
        <v>1996</v>
      </c>
      <c r="B92" s="457">
        <f>avgfiinc!AQ85</f>
        <v>10892283.998864619</v>
      </c>
      <c r="C92" s="345">
        <f>avgfiinc!AR85</f>
        <v>11426412.586042371</v>
      </c>
      <c r="D92" s="560">
        <f>avgfiinc!AS85</f>
        <v>10572938.996106314</v>
      </c>
      <c r="E92" s="560">
        <f>avgfiinc!AT85</f>
        <v>14110124.626369972</v>
      </c>
      <c r="F92" s="560">
        <f>avgfiinc!AU85</f>
        <v>8335034.9719522456</v>
      </c>
      <c r="G92" s="73">
        <f>avgfiinc!AV85</f>
        <v>17288035.587895449</v>
      </c>
      <c r="H92" s="569">
        <f>B92*0.0001/'TD5'!B92</f>
        <v>2.9591267928481105E-2</v>
      </c>
      <c r="I92" s="580">
        <f>C92*0.0001/'TD5'!B92</f>
        <v>3.1042344868183136E-2</v>
      </c>
      <c r="J92" s="587">
        <f>D92*0.0001/'TD5'!C92</f>
        <v>2.6451058685779575E-2</v>
      </c>
      <c r="K92" s="580">
        <f>E92*0.0001/'TD5'!D92</f>
        <v>2.949634380638599E-2</v>
      </c>
      <c r="L92" s="587">
        <f>F92*0.0001/'TD5'!E92</f>
        <v>3.1350705772638321E-2</v>
      </c>
      <c r="M92" s="588">
        <f>G92*0.0001/'TD5'!F92</f>
        <v>3.1435489654541016E-2</v>
      </c>
      <c r="P92" s="576"/>
    </row>
    <row r="93" spans="1:16">
      <c r="A93" s="78">
        <v>1997</v>
      </c>
      <c r="B93" s="457">
        <f>avgfiinc!AQ86</f>
        <v>13160385.959517531</v>
      </c>
      <c r="C93" s="345">
        <f>avgfiinc!AR86</f>
        <v>13835171.365843836</v>
      </c>
      <c r="D93" s="560">
        <f>avgfiinc!AS86</f>
        <v>12867753.170617256</v>
      </c>
      <c r="E93" s="560">
        <f>avgfiinc!AT86</f>
        <v>17209787.909274992</v>
      </c>
      <c r="F93" s="560">
        <f>avgfiinc!AU86</f>
        <v>10022046.999534408</v>
      </c>
      <c r="G93" s="73">
        <f>avgfiinc!AV86</f>
        <v>20930627.253514703</v>
      </c>
      <c r="H93" s="569">
        <f>B93*0.0001/'TD5'!B93</f>
        <v>3.3717542886734016E-2</v>
      </c>
      <c r="I93" s="580">
        <f>C93*0.0001/'TD5'!B93</f>
        <v>3.5446375608444214E-2</v>
      </c>
      <c r="J93" s="587">
        <f>D93*0.0001/'TD5'!C93</f>
        <v>3.0485931783914566E-2</v>
      </c>
      <c r="K93" s="580">
        <f>E93*0.0001/'TD5'!D93</f>
        <v>3.4131687134504311E-2</v>
      </c>
      <c r="L93" s="587">
        <f>F93*0.0001/'TD5'!E93</f>
        <v>3.5155858844518661E-2</v>
      </c>
      <c r="M93" s="588">
        <f>G93*0.0001/'TD5'!F93</f>
        <v>3.5914260894060135E-2</v>
      </c>
      <c r="P93" s="576"/>
    </row>
    <row r="94" spans="1:16">
      <c r="A94" s="78">
        <v>1998</v>
      </c>
      <c r="B94" s="457">
        <f>avgfiinc!AQ87</f>
        <v>15566408.339870337</v>
      </c>
      <c r="C94" s="345">
        <f>avgfiinc!AR87</f>
        <v>16407790.205311883</v>
      </c>
      <c r="D94" s="560">
        <f>avgfiinc!AS87</f>
        <v>15179442.430600155</v>
      </c>
      <c r="E94" s="560">
        <f>avgfiinc!AT87</f>
        <v>20371688.733265936</v>
      </c>
      <c r="F94" s="560">
        <f>avgfiinc!AU87</f>
        <v>11927567.741036866</v>
      </c>
      <c r="G94" s="73">
        <f>avgfiinc!AV87</f>
        <v>24755211.906345621</v>
      </c>
      <c r="H94" s="569">
        <f>B94*0.0001/'TD5'!B94</f>
        <v>3.7556417286396034E-2</v>
      </c>
      <c r="I94" s="580">
        <f>C94*0.0001/'TD5'!B94</f>
        <v>3.9586383849382414E-2</v>
      </c>
      <c r="J94" s="587">
        <f>D94*0.0001/'TD5'!C94</f>
        <v>3.4013036638498306E-2</v>
      </c>
      <c r="K94" s="580">
        <f>E94*0.0001/'TD5'!D94</f>
        <v>3.8163132965564728E-2</v>
      </c>
      <c r="L94" s="587">
        <f>F94*0.0001/'TD5'!E94</f>
        <v>3.921953588724137E-2</v>
      </c>
      <c r="M94" s="588">
        <f>G94*0.0001/'TD5'!F94</f>
        <v>4.0031518787145615E-2</v>
      </c>
      <c r="P94" s="576"/>
    </row>
    <row r="95" spans="1:16">
      <c r="A95" s="83">
        <v>1999</v>
      </c>
      <c r="B95" s="458">
        <f>avgfiinc!AQ88</f>
        <v>17973907.795440897</v>
      </c>
      <c r="C95" s="346">
        <f>avgfiinc!AR88</f>
        <v>19046912.018068824</v>
      </c>
      <c r="D95" s="562">
        <f>avgfiinc!AS88</f>
        <v>17955985.385395255</v>
      </c>
      <c r="E95" s="562">
        <f>avgfiinc!AT88</f>
        <v>24280648.730862007</v>
      </c>
      <c r="F95" s="562">
        <f>avgfiinc!AU88</f>
        <v>13166883.174369419</v>
      </c>
      <c r="G95" s="79">
        <f>avgfiinc!AV88</f>
        <v>28572899.96709412</v>
      </c>
      <c r="H95" s="572">
        <f>B95*0.0001/'TD5'!B95</f>
        <v>4.1330348700284958E-2</v>
      </c>
      <c r="I95" s="583">
        <f>C95*0.0001/'TD5'!B95</f>
        <v>4.379768297076226E-2</v>
      </c>
      <c r="J95" s="589">
        <f>D95*0.0001/'TD5'!C95</f>
        <v>3.8347925990819938E-2</v>
      </c>
      <c r="K95" s="583">
        <f>E95*0.0001/'TD5'!D95</f>
        <v>4.3017480522394187E-2</v>
      </c>
      <c r="L95" s="589">
        <f>F95*0.0001/'TD5'!E95</f>
        <v>4.1699059307575226E-2</v>
      </c>
      <c r="M95" s="590">
        <f>G95*0.0001/'TD5'!F95</f>
        <v>4.3964292854070663E-2</v>
      </c>
      <c r="P95" s="576"/>
    </row>
    <row r="96" spans="1:16">
      <c r="A96" s="88">
        <v>2000</v>
      </c>
      <c r="B96" s="459">
        <f>avgfiinc!AQ89</f>
        <v>21789567.057927035</v>
      </c>
      <c r="C96" s="347">
        <f>avgfiinc!AR89</f>
        <v>23129258.943106312</v>
      </c>
      <c r="D96" s="564">
        <f>avgfiinc!AS89</f>
        <v>22016978.487660255</v>
      </c>
      <c r="E96" s="564">
        <f>avgfiinc!AT89</f>
        <v>29413141.40974072</v>
      </c>
      <c r="F96" s="564">
        <f>avgfiinc!AU89</f>
        <v>16047707.070987297</v>
      </c>
      <c r="G96" s="85">
        <f>avgfiinc!AV89</f>
        <v>34581478.662030406</v>
      </c>
      <c r="H96" s="573">
        <f>B96*0.0001/'TD5'!B96</f>
        <v>4.7906827181577676E-2</v>
      </c>
      <c r="I96" s="584">
        <f>C96*0.0001/'TD5'!B96</f>
        <v>5.0852291285991676E-2</v>
      </c>
      <c r="J96" s="591">
        <f>D96*0.0001/'TD5'!C96</f>
        <v>4.5029740780591972E-2</v>
      </c>
      <c r="K96" s="584">
        <f>E96*0.0001/'TD5'!D96</f>
        <v>5.0063729286193848E-2</v>
      </c>
      <c r="L96" s="591">
        <f>F96*0.0001/'TD5'!E96</f>
        <v>4.82528768479824E-2</v>
      </c>
      <c r="M96" s="592">
        <f>G96*0.0001/'TD5'!F96</f>
        <v>5.1064994186162949E-2</v>
      </c>
      <c r="P96" s="576"/>
    </row>
    <row r="97" spans="1:16">
      <c r="A97" s="78">
        <v>2001</v>
      </c>
      <c r="B97" s="457">
        <f>avgfiinc!AQ90</f>
        <v>15025288.7446182</v>
      </c>
      <c r="C97" s="345">
        <f>avgfiinc!AR90</f>
        <v>16109236.041187994</v>
      </c>
      <c r="D97" s="560">
        <f>avgfiinc!AS90</f>
        <v>14737960.262886345</v>
      </c>
      <c r="E97" s="560">
        <f>avgfiinc!AT90</f>
        <v>20721805.840181295</v>
      </c>
      <c r="F97" s="560">
        <f>avgfiinc!AU90</f>
        <v>10800646.838433525</v>
      </c>
      <c r="G97" s="73">
        <f>avgfiinc!AV90</f>
        <v>23639747.342276402</v>
      </c>
      <c r="H97" s="569">
        <f>B97*0.0001/'TD5'!B97</f>
        <v>3.5246830433607101E-2</v>
      </c>
      <c r="I97" s="580">
        <f>C97*0.0001/'TD5'!B97</f>
        <v>3.7789590656757355E-2</v>
      </c>
      <c r="J97" s="587">
        <f>D97*0.0001/'TD5'!C97</f>
        <v>3.1969495117664344E-2</v>
      </c>
      <c r="K97" s="580">
        <f>E97*0.0001/'TD5'!D97</f>
        <v>3.7748381495475776E-2</v>
      </c>
      <c r="L97" s="587">
        <f>F97*0.0001/'TD5'!E97</f>
        <v>3.4495752304792404E-2</v>
      </c>
      <c r="M97" s="588">
        <f>G97*0.0001/'TD5'!F97</f>
        <v>3.7522554397583008E-2</v>
      </c>
      <c r="P97" s="576"/>
    </row>
    <row r="98" spans="1:16">
      <c r="A98" s="78">
        <v>2002</v>
      </c>
      <c r="B98" s="457">
        <f>avgfiinc!AQ91</f>
        <v>12173573.248382643</v>
      </c>
      <c r="C98" s="345">
        <f>avgfiinc!AR91</f>
        <v>13064904.322457006</v>
      </c>
      <c r="D98" s="560">
        <f>avgfiinc!AS91</f>
        <v>11764889.39675987</v>
      </c>
      <c r="E98" s="560">
        <f>avgfiinc!AT91</f>
        <v>16875776.031897668</v>
      </c>
      <c r="F98" s="560">
        <f>avgfiinc!AU91</f>
        <v>8664894.0882464442</v>
      </c>
      <c r="G98" s="73">
        <f>avgfiinc!AV91</f>
        <v>19083586.555933863</v>
      </c>
      <c r="H98" s="569">
        <f>B98*0.0001/'TD5'!B98</f>
        <v>2.9984612017869946E-2</v>
      </c>
      <c r="I98" s="580">
        <f>C98*0.0001/'TD5'!B98</f>
        <v>3.2180041074752808E-2</v>
      </c>
      <c r="J98" s="587">
        <f>D98*0.0001/'TD5'!C98</f>
        <v>2.6695121079683304E-2</v>
      </c>
      <c r="K98" s="580">
        <f>E98*0.0001/'TD5'!D98</f>
        <v>3.2429110258817673E-2</v>
      </c>
      <c r="L98" s="587">
        <f>F98*0.0001/'TD5'!E98</f>
        <v>2.8786314651370055E-2</v>
      </c>
      <c r="M98" s="588">
        <f>G98*0.0001/'TD5'!F98</f>
        <v>3.2009199261665337E-2</v>
      </c>
      <c r="P98" s="576"/>
    </row>
    <row r="99" spans="1:16">
      <c r="A99" s="78">
        <v>2003</v>
      </c>
      <c r="B99" s="457">
        <f>avgfiinc!AQ92</f>
        <v>13496757.419113453</v>
      </c>
      <c r="C99" s="345">
        <f>avgfiinc!AR92</f>
        <v>14344325.401092226</v>
      </c>
      <c r="D99" s="560">
        <f>avgfiinc!AS92</f>
        <v>13055517.58913913</v>
      </c>
      <c r="E99" s="560">
        <f>avgfiinc!AT92</f>
        <v>18190775.133493178</v>
      </c>
      <c r="F99" s="560">
        <f>avgfiinc!AU92</f>
        <v>9922767.9691614695</v>
      </c>
      <c r="G99" s="73">
        <f>avgfiinc!AV92</f>
        <v>21054220.848203961</v>
      </c>
      <c r="H99" s="569">
        <f>B99*0.0001/'TD5'!B99</f>
        <v>3.3309422433376305E-2</v>
      </c>
      <c r="I99" s="580">
        <f>C99*0.0001/'TD5'!B99</f>
        <v>3.5401184111833565E-2</v>
      </c>
      <c r="J99" s="587">
        <f>D99*0.0001/'TD5'!C99</f>
        <v>2.9725426807999607E-2</v>
      </c>
      <c r="K99" s="580">
        <f>E99*0.0001/'TD5'!D99</f>
        <v>3.5299237817525871E-2</v>
      </c>
      <c r="L99" s="587">
        <f>F99*0.0001/'TD5'!E99</f>
        <v>3.2685834914445877E-2</v>
      </c>
      <c r="M99" s="588">
        <f>G99*0.0001/'TD5'!F99</f>
        <v>3.5480741411447532E-2</v>
      </c>
      <c r="P99" s="576"/>
    </row>
    <row r="100" spans="1:16">
      <c r="A100" s="78">
        <v>2004</v>
      </c>
      <c r="B100" s="457">
        <f>avgfiinc!AQ93</f>
        <v>17603896.027636062</v>
      </c>
      <c r="C100" s="345">
        <f>avgfiinc!AR93</f>
        <v>18557179.214332789</v>
      </c>
      <c r="D100" s="560">
        <f>avgfiinc!AS93</f>
        <v>16970319.105924774</v>
      </c>
      <c r="E100" s="560">
        <f>avgfiinc!AT93</f>
        <v>23632758.269208036</v>
      </c>
      <c r="F100" s="560">
        <f>avgfiinc!AU93</f>
        <v>12937808.468705142</v>
      </c>
      <c r="G100" s="73">
        <f>avgfiinc!AV93</f>
        <v>27371781.671133097</v>
      </c>
      <c r="H100" s="569">
        <f>B100*0.0001/'TD5'!B100</f>
        <v>4.1220337152481079E-2</v>
      </c>
      <c r="I100" s="580">
        <f>C100*0.0001/'TD5'!B100</f>
        <v>4.3452493846416487E-2</v>
      </c>
      <c r="J100" s="587">
        <f>D100*0.0001/'TD5'!C100</f>
        <v>3.6955270916223526E-2</v>
      </c>
      <c r="K100" s="580">
        <f>E100*0.0001/'TD5'!D100</f>
        <v>4.3589264154434211E-2</v>
      </c>
      <c r="L100" s="587">
        <f>F100*0.0001/'TD5'!E100</f>
        <v>4.0293607860803604E-2</v>
      </c>
      <c r="M100" s="588">
        <f>G100*0.0001/'TD5'!F100</f>
        <v>4.3900750577449792E-2</v>
      </c>
      <c r="P100" s="576"/>
    </row>
    <row r="101" spans="1:16">
      <c r="A101" s="78">
        <v>2005</v>
      </c>
      <c r="B101" s="457">
        <f>avgfiinc!AQ94</f>
        <v>21848460.343640603</v>
      </c>
      <c r="C101" s="345">
        <f>avgfiinc!AR94</f>
        <v>22840918.224779684</v>
      </c>
      <c r="D101" s="560">
        <f>avgfiinc!AS94</f>
        <v>20905815.565310415</v>
      </c>
      <c r="E101" s="560">
        <f>avgfiinc!AT94</f>
        <v>29230701.803895809</v>
      </c>
      <c r="F101" s="560">
        <f>avgfiinc!AU94</f>
        <v>15909869.108547406</v>
      </c>
      <c r="G101" s="73">
        <f>avgfiinc!AV94</f>
        <v>33896715.367021173</v>
      </c>
      <c r="H101" s="569">
        <f>B101*0.0001/'TD5'!B101</f>
        <v>4.8715319484472254E-2</v>
      </c>
      <c r="I101" s="580">
        <f>C101*0.0001/'TD5'!B101</f>
        <v>5.0928194075822823E-2</v>
      </c>
      <c r="J101" s="587">
        <f>D101*0.0001/'TD5'!C101</f>
        <v>4.3696075677871711E-2</v>
      </c>
      <c r="K101" s="580">
        <f>E101*0.0001/'TD5'!D101</f>
        <v>5.1425773650407791E-2</v>
      </c>
      <c r="L101" s="587">
        <f>F101*0.0001/'TD5'!E101</f>
        <v>4.7056995332241058E-2</v>
      </c>
      <c r="M101" s="588">
        <f>G101*0.0001/'TD5'!F101</f>
        <v>5.1857911050319665E-2</v>
      </c>
      <c r="P101" s="576"/>
    </row>
    <row r="102" spans="1:16">
      <c r="A102" s="78">
        <v>2006</v>
      </c>
      <c r="B102" s="457">
        <f>avgfiinc!AQ95</f>
        <v>23967925.619962238</v>
      </c>
      <c r="C102" s="345">
        <f>avgfiinc!AR95</f>
        <v>24924074.298235614</v>
      </c>
      <c r="D102" s="560">
        <f>avgfiinc!AS95</f>
        <v>22555508.643503908</v>
      </c>
      <c r="E102" s="560">
        <f>avgfiinc!AT95</f>
        <v>31341832.306266617</v>
      </c>
      <c r="F102" s="560">
        <f>avgfiinc!AU95</f>
        <v>18002607.70680603</v>
      </c>
      <c r="G102" s="73">
        <f>avgfiinc!AV95</f>
        <v>37033459.097764373</v>
      </c>
      <c r="H102" s="569">
        <f>B102*0.0001/'TD5'!B102</f>
        <v>5.1669895648956299E-2</v>
      </c>
      <c r="I102" s="580">
        <f>C102*0.0001/'TD5'!B102</f>
        <v>5.3731154650449753E-2</v>
      </c>
      <c r="J102" s="587">
        <f>D102*0.0001/'TD5'!C102</f>
        <v>4.5920189470052712E-2</v>
      </c>
      <c r="K102" s="580">
        <f>E102*0.0001/'TD5'!D102</f>
        <v>5.3516443818807609E-2</v>
      </c>
      <c r="L102" s="587">
        <f>F102*0.0001/'TD5'!E102</f>
        <v>5.117758363485337E-2</v>
      </c>
      <c r="M102" s="588">
        <f>G102*0.0001/'TD5'!F102</f>
        <v>5.5023580789566033E-2</v>
      </c>
      <c r="P102" s="576"/>
    </row>
    <row r="103" spans="1:16">
      <c r="A103" s="78">
        <v>2007</v>
      </c>
      <c r="B103" s="457">
        <f>avgfiinc!AQ96</f>
        <v>27461963.995648503</v>
      </c>
      <c r="C103" s="345">
        <f>avgfiinc!AR96</f>
        <v>28517313.271184225</v>
      </c>
      <c r="D103" s="560">
        <f>avgfiinc!AS96</f>
        <v>25591064.535694931</v>
      </c>
      <c r="E103" s="560">
        <f>avgfiinc!AT96</f>
        <v>35988969.019006051</v>
      </c>
      <c r="F103" s="560">
        <f>avgfiinc!AU96</f>
        <v>20560888.76333113</v>
      </c>
      <c r="G103" s="73">
        <f>avgfiinc!AV96</f>
        <v>42403045.629616328</v>
      </c>
      <c r="H103" s="569">
        <f>B103*0.0001/'TD5'!B103</f>
        <v>5.7333104312419891E-2</v>
      </c>
      <c r="I103" s="580">
        <f>C103*0.0001/'TD5'!B103</f>
        <v>5.9536386281251907E-2</v>
      </c>
      <c r="J103" s="587">
        <f>D103*0.0001/'TD5'!C103</f>
        <v>5.0992030650377274E-2</v>
      </c>
      <c r="K103" s="580">
        <f>E103*0.0001/'TD5'!D103</f>
        <v>5.9875253587961197E-2</v>
      </c>
      <c r="L103" s="587">
        <f>F103*0.0001/'TD5'!E103</f>
        <v>5.6179460138082497E-2</v>
      </c>
      <c r="M103" s="588">
        <f>G103*0.0001/'TD5'!F103</f>
        <v>6.0898482799530029E-2</v>
      </c>
      <c r="P103" s="576"/>
    </row>
    <row r="104" spans="1:16">
      <c r="A104" s="78">
        <v>2008</v>
      </c>
      <c r="B104" s="457">
        <f>avgfiinc!AQ97</f>
        <v>21265947.516213365</v>
      </c>
      <c r="C104" s="345">
        <f>avgfiinc!AR97</f>
        <v>22356799.008126747</v>
      </c>
      <c r="D104" s="560">
        <f>avgfiinc!AS97</f>
        <v>20109168.152617283</v>
      </c>
      <c r="E104" s="560">
        <f>avgfiinc!AT97</f>
        <v>28910009.521971744</v>
      </c>
      <c r="F104" s="560">
        <f>avgfiinc!AU97</f>
        <v>15147687.425599666</v>
      </c>
      <c r="G104" s="73">
        <f>avgfiinc!AV97</f>
        <v>32628733.206675727</v>
      </c>
      <c r="H104" s="569">
        <f>B104*0.0001/'TD5'!B104</f>
        <v>4.7841973602771759E-2</v>
      </c>
      <c r="I104" s="580">
        <f>C104*0.0001/'TD5'!B104</f>
        <v>5.0296060740947723E-2</v>
      </c>
      <c r="J104" s="587">
        <f>D104*0.0001/'TD5'!C104</f>
        <v>4.2504884302616126E-2</v>
      </c>
      <c r="K104" s="580">
        <f>E104*0.0001/'TD5'!D104</f>
        <v>5.1428884267807007E-2</v>
      </c>
      <c r="L104" s="587">
        <f>F104*0.0001/'TD5'!E104</f>
        <v>4.516789689660073E-2</v>
      </c>
      <c r="M104" s="588">
        <f>G104*0.0001/'TD5'!F104</f>
        <v>5.0827734172344201E-2</v>
      </c>
      <c r="P104" s="576"/>
    </row>
    <row r="105" spans="1:16">
      <c r="A105" s="83">
        <v>2009</v>
      </c>
      <c r="B105" s="460">
        <f>avgfiinc!AQ98</f>
        <v>14893883.4511826</v>
      </c>
      <c r="C105" s="348">
        <f>avgfiinc!AR98</f>
        <v>15781330.297851497</v>
      </c>
      <c r="D105" s="562">
        <f>avgfiinc!AS98</f>
        <v>13999190.80430807</v>
      </c>
      <c r="E105" s="562">
        <f>avgfiinc!AT98</f>
        <v>20468008.199955977</v>
      </c>
      <c r="F105" s="562">
        <f>avgfiinc!AU98</f>
        <v>10456223.243982559</v>
      </c>
      <c r="G105" s="79">
        <f>avgfiinc!AV98</f>
        <v>22887954.127872977</v>
      </c>
      <c r="H105" s="572">
        <f>B105*0.0001/'TD5'!B105</f>
        <v>3.7306264042854309E-2</v>
      </c>
      <c r="I105" s="583">
        <f>C105*0.0001/'TD5'!B105</f>
        <v>3.9529144763946533E-2</v>
      </c>
      <c r="J105" s="593">
        <f>D105*0.0001/'TD5'!C105</f>
        <v>3.2581035047769547E-2</v>
      </c>
      <c r="K105" s="594">
        <f>E105*0.0001/'TD5'!D105</f>
        <v>4.1083220392465591E-2</v>
      </c>
      <c r="L105" s="589">
        <f>F105*0.0001/'TD5'!E105</f>
        <v>3.4022599458694458E-2</v>
      </c>
      <c r="M105" s="590">
        <f>G105*0.0001/'TD5'!F105</f>
        <v>3.9563849568367004E-2</v>
      </c>
      <c r="P105" s="576"/>
    </row>
    <row r="106" spans="1:16">
      <c r="A106" s="78">
        <v>2010</v>
      </c>
      <c r="B106" s="461">
        <f>avgfiinc!AQ99</f>
        <v>18731838.052218553</v>
      </c>
      <c r="C106" s="349">
        <f>avgfiinc!AR99</f>
        <v>19635923.47900366</v>
      </c>
      <c r="D106" s="560">
        <f>avgfiinc!AS99</f>
        <v>17866380.859825011</v>
      </c>
      <c r="E106" s="560">
        <f>avgfiinc!AT99</f>
        <v>24952754.616511401</v>
      </c>
      <c r="F106" s="560">
        <f>avgfiinc!AU99</f>
        <v>13691101.522774579</v>
      </c>
      <c r="G106" s="73">
        <f>avgfiinc!AV99</f>
        <v>28649784.334356938</v>
      </c>
      <c r="H106" s="569">
        <f>B106*0.0001/'TD5'!B106</f>
        <v>4.5619767159223557E-2</v>
      </c>
      <c r="I106" s="580">
        <f>C106*0.0001/'TD5'!B106</f>
        <v>4.7821588814258575E-2</v>
      </c>
      <c r="J106" s="595">
        <f>D106*0.0001/'TD5'!C106</f>
        <v>4.0772780776023865E-2</v>
      </c>
      <c r="K106" s="596">
        <f>E106*0.0001/'TD5'!D106</f>
        <v>4.8899173736572273E-2</v>
      </c>
      <c r="L106" s="587">
        <f>F106*0.0001/'TD5'!E106</f>
        <v>4.3141994625329971E-2</v>
      </c>
      <c r="M106" s="588">
        <f>G106*0.0001/'TD5'!F106</f>
        <v>4.8427887260913849E-2</v>
      </c>
      <c r="P106" s="576"/>
    </row>
    <row r="107" spans="1:16">
      <c r="A107" s="78">
        <v>2011</v>
      </c>
      <c r="B107" s="461">
        <f>avgfiinc!AQ100</f>
        <v>16931772.00268032</v>
      </c>
      <c r="C107" s="349">
        <f>avgfiinc!AR100</f>
        <v>17828220.821697991</v>
      </c>
      <c r="D107" s="560">
        <f>avgfiinc!AS100</f>
        <v>15944084.309953213</v>
      </c>
      <c r="E107" s="560">
        <f>avgfiinc!AT100</f>
        <v>22507034.506179877</v>
      </c>
      <c r="F107" s="560">
        <f>avgfiinc!AU100</f>
        <v>12562463.092239343</v>
      </c>
      <c r="G107" s="73">
        <f>avgfiinc!AV100</f>
        <v>25929829.637118787</v>
      </c>
      <c r="H107" s="569">
        <f>B107*0.0001/'TD5'!B107</f>
        <v>4.1027974337339394E-2</v>
      </c>
      <c r="I107" s="580">
        <f>C107*0.0001/'TD5'!B107</f>
        <v>4.3200191110372543E-2</v>
      </c>
      <c r="J107" s="595">
        <f>D107*0.0001/'TD5'!C107</f>
        <v>3.6317721009254456E-2</v>
      </c>
      <c r="K107" s="596">
        <f>E107*0.0001/'TD5'!D107</f>
        <v>4.3548356741666801E-2</v>
      </c>
      <c r="L107" s="587">
        <f>F107*0.0001/'TD5'!E107</f>
        <v>3.9752755314111703E-2</v>
      </c>
      <c r="M107" s="588">
        <f>G107*0.0001/'TD5'!F107</f>
        <v>4.3791338801383979E-2</v>
      </c>
      <c r="P107" s="576"/>
    </row>
    <row r="108" spans="1:16">
      <c r="A108" s="78">
        <v>2012</v>
      </c>
      <c r="B108" s="461">
        <f>avgfiinc!AQ101</f>
        <v>24173197.661521774</v>
      </c>
      <c r="C108" s="349">
        <f>avgfiinc!AR101</f>
        <v>25100322.378417403</v>
      </c>
      <c r="D108" s="560">
        <f>avgfiinc!AS101</f>
        <v>22199643.31393902</v>
      </c>
      <c r="E108" s="560">
        <f>avgfiinc!AT101</f>
        <v>31906770.502082799</v>
      </c>
      <c r="F108" s="560">
        <f>avgfiinc!AU101</f>
        <v>17829107.931129549</v>
      </c>
      <c r="G108" s="73">
        <f>avgfiinc!AV101</f>
        <v>36746441.430329137</v>
      </c>
      <c r="H108" s="569">
        <f>B108*0.0001/'TD5'!B108</f>
        <v>5.5348511785268777E-2</v>
      </c>
      <c r="I108" s="580">
        <f>C108*0.0001/'TD5'!B108</f>
        <v>5.747131630778312E-2</v>
      </c>
      <c r="J108" s="595">
        <f>D108*0.0001/'TD5'!C108</f>
        <v>4.8177152872085564E-2</v>
      </c>
      <c r="K108" s="596">
        <f>E108*0.0001/'TD5'!D108</f>
        <v>5.8217760175466537E-2</v>
      </c>
      <c r="L108" s="587">
        <f>F108*0.0001/'TD5'!E108</f>
        <v>5.3418740630149841E-2</v>
      </c>
      <c r="M108" s="588">
        <f>G108*0.0001/'TD5'!F108</f>
        <v>5.8905452489852891E-2</v>
      </c>
      <c r="P108" s="576"/>
    </row>
    <row r="109" spans="1:16">
      <c r="A109" s="78">
        <v>2013</v>
      </c>
      <c r="B109" s="461">
        <f>avgfiinc!AQ102</f>
        <v>17844585.740253758</v>
      </c>
      <c r="C109" s="349">
        <f>avgfiinc!AR102</f>
        <v>18762915.367394667</v>
      </c>
      <c r="D109" s="560">
        <f>avgfiinc!AS102</f>
        <v>16548668.49476371</v>
      </c>
      <c r="E109" s="560">
        <f>avgfiinc!AT102</f>
        <v>23824889.399560474</v>
      </c>
      <c r="F109" s="560">
        <f>avgfiinc!AU102</f>
        <v>13132223.076496199</v>
      </c>
      <c r="G109" s="73">
        <f>avgfiinc!AV102</f>
        <v>27103114.085293993</v>
      </c>
      <c r="H109" s="569">
        <f>B109*0.0001/'TD5'!B109</f>
        <v>4.2098537087440491E-2</v>
      </c>
      <c r="I109" s="580">
        <f>C109*0.0001/'TD5'!B109</f>
        <v>4.4265039265155785E-2</v>
      </c>
      <c r="J109" s="595">
        <f>D109*0.0001/'TD5'!C109</f>
        <v>3.6779902875423431E-2</v>
      </c>
      <c r="K109" s="596">
        <f>E109*0.0001/'TD5'!D109</f>
        <v>4.4840730726718896E-2</v>
      </c>
      <c r="L109" s="587">
        <f>F109*0.0001/'TD5'!E109</f>
        <v>4.0469303727149956E-2</v>
      </c>
      <c r="M109" s="588">
        <f>G109*0.0001/'TD5'!F109</f>
        <v>4.4997464865446098E-2</v>
      </c>
      <c r="P109" s="576"/>
    </row>
    <row r="110" spans="1:16">
      <c r="A110" s="78">
        <v>2014</v>
      </c>
      <c r="B110" s="461">
        <f>avgfiinc!AQ103</f>
        <v>21410122.542614862</v>
      </c>
      <c r="C110" s="349">
        <f>avgfiinc!AR103</f>
        <v>22394276.427641153</v>
      </c>
      <c r="D110" s="560">
        <f>avgfiinc!AS103</f>
        <v>19945758.555506207</v>
      </c>
      <c r="E110" s="560">
        <f>avgfiinc!AT103</f>
        <v>28409287.976358507</v>
      </c>
      <c r="F110" s="560">
        <f>avgfiinc!AU103</f>
        <v>15842429.543927493</v>
      </c>
      <c r="G110" s="73">
        <f>avgfiinc!AV103</f>
        <v>32430426.462882146</v>
      </c>
      <c r="H110" s="569">
        <f>B110*0.0001/'TD5'!B110</f>
        <v>4.822569340467453E-2</v>
      </c>
      <c r="I110" s="580">
        <f>C110*0.0001/'TD5'!B110</f>
        <v>5.0442472100257867E-2</v>
      </c>
      <c r="J110" s="595">
        <f>D110*0.0001/'TD5'!C110</f>
        <v>4.2402930557727821E-2</v>
      </c>
      <c r="K110" s="596">
        <f>E110*0.0001/'TD5'!D110</f>
        <v>5.1046617329120636E-2</v>
      </c>
      <c r="L110" s="587">
        <f>F110*0.0001/'TD5'!E110</f>
        <v>4.6577297151088722E-2</v>
      </c>
      <c r="M110" s="588">
        <f>G110*0.0001/'TD5'!F110</f>
        <v>5.1557663828134523E-2</v>
      </c>
    </row>
    <row r="111" spans="1:16">
      <c r="A111" s="78">
        <v>2015</v>
      </c>
      <c r="B111" s="462"/>
      <c r="C111" s="72"/>
      <c r="D111" s="380"/>
      <c r="E111" s="76"/>
      <c r="F111" s="76"/>
      <c r="G111" s="73"/>
      <c r="H111" s="465"/>
      <c r="I111" s="74"/>
      <c r="J111" s="75"/>
      <c r="K111" s="72"/>
      <c r="L111" s="73"/>
      <c r="M111" s="468"/>
    </row>
    <row r="112" spans="1:16">
      <c r="A112" s="78">
        <v>2016</v>
      </c>
      <c r="B112" s="462"/>
      <c r="C112" s="72"/>
      <c r="D112" s="380"/>
      <c r="E112" s="76"/>
      <c r="F112" s="76"/>
      <c r="G112" s="73"/>
      <c r="H112" s="465"/>
      <c r="I112" s="74"/>
      <c r="J112" s="75"/>
      <c r="K112" s="72"/>
      <c r="L112" s="73"/>
      <c r="M112" s="468"/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74"/>
  <sheetViews>
    <sheetView workbookViewId="0">
      <pane xSplit="1" ySplit="8" topLeftCell="B45" activePane="bottomRight" state="frozen"/>
      <selection activeCell="D32" sqref="D32"/>
      <selection pane="topRight" activeCell="D32" sqref="D32"/>
      <selection pane="bottomLeft" activeCell="D32" sqref="D32"/>
      <selection pane="bottomRight" activeCell="B62" sqref="B62:G63"/>
    </sheetView>
  </sheetViews>
  <sheetFormatPr baseColWidth="10" defaultColWidth="10.83203125" defaultRowHeight="15.05"/>
  <cols>
    <col min="1" max="1" width="10.83203125" style="59"/>
    <col min="2" max="7" width="12" style="59" customWidth="1"/>
    <col min="8" max="16384" width="10.83203125" style="59"/>
  </cols>
  <sheetData>
    <row r="1" spans="1:7">
      <c r="A1" s="55" t="s">
        <v>37</v>
      </c>
      <c r="D1" s="111"/>
      <c r="E1" s="110"/>
      <c r="F1" s="111"/>
      <c r="G1" s="111"/>
    </row>
    <row r="2" spans="1:7">
      <c r="F2" s="109"/>
    </row>
    <row r="3" spans="1:7" ht="15.55" thickBot="1"/>
    <row r="4" spans="1:7" ht="25" customHeight="1" thickTop="1">
      <c r="A4" s="1428" t="s">
        <v>753</v>
      </c>
      <c r="B4" s="1429"/>
      <c r="C4" s="1429"/>
      <c r="D4" s="1429"/>
      <c r="E4" s="1429"/>
      <c r="F4" s="1429"/>
      <c r="G4" s="1430"/>
    </row>
    <row r="5" spans="1:7">
      <c r="A5" s="107"/>
      <c r="B5" s="108"/>
      <c r="C5" s="62"/>
      <c r="D5" s="62"/>
      <c r="E5" s="62"/>
      <c r="F5" s="62"/>
      <c r="G5" s="220"/>
    </row>
    <row r="6" spans="1:7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243" t="s">
        <v>31</v>
      </c>
    </row>
    <row r="7" spans="1:7" ht="19.95" customHeight="1">
      <c r="A7" s="107"/>
      <c r="B7" s="1416" t="s">
        <v>126</v>
      </c>
      <c r="C7" s="1424"/>
      <c r="D7" s="1424"/>
      <c r="E7" s="1424"/>
      <c r="F7" s="1424"/>
      <c r="G7" s="1427"/>
    </row>
    <row r="8" spans="1:7" s="98" customFormat="1" ht="44.05" customHeight="1">
      <c r="A8" s="106"/>
      <c r="B8" s="37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86" t="s">
        <v>57</v>
      </c>
    </row>
    <row r="9" spans="1:7">
      <c r="A9" s="78">
        <v>1960</v>
      </c>
      <c r="B9" s="76"/>
      <c r="C9" s="340"/>
      <c r="D9" s="95"/>
      <c r="E9" s="76"/>
      <c r="F9" s="96"/>
      <c r="G9" s="222"/>
    </row>
    <row r="10" spans="1:7">
      <c r="A10" s="78">
        <v>1961</v>
      </c>
      <c r="B10" s="76"/>
      <c r="C10" s="340"/>
      <c r="D10" s="95"/>
      <c r="E10" s="76"/>
      <c r="F10" s="96"/>
      <c r="G10" s="222"/>
    </row>
    <row r="11" spans="1:7">
      <c r="A11" s="78">
        <v>1962</v>
      </c>
      <c r="B11" s="558">
        <f>medfiinc!B51</f>
        <v>18361.396484375</v>
      </c>
      <c r="C11" s="558">
        <f>medfiinc!C51</f>
        <v>12240.931640625</v>
      </c>
      <c r="D11" s="559">
        <f>medfiinc!D51</f>
        <v>20401.552734375</v>
      </c>
      <c r="E11" s="558">
        <f>medfiinc!E51</f>
        <v>27882.12109375</v>
      </c>
      <c r="F11" s="559">
        <f>medfiinc!F51</f>
        <v>3876.294921875</v>
      </c>
      <c r="G11" s="614">
        <f>medfiinc!G51</f>
        <v>26522.017578125</v>
      </c>
    </row>
    <row r="12" spans="1:7">
      <c r="A12" s="78">
        <v>1963</v>
      </c>
      <c r="B12" s="560">
        <f>medfiinc!B52</f>
        <v>19094.515625</v>
      </c>
      <c r="C12" s="560">
        <f>medfiinc!C52</f>
        <v>12894.9072265625</v>
      </c>
      <c r="D12" s="561">
        <f>medfiinc!D52</f>
        <v>21271.205078125</v>
      </c>
      <c r="E12" s="560">
        <f>medfiinc!E52</f>
        <v>29142.24609375</v>
      </c>
      <c r="F12" s="561">
        <f>medfiinc!F52</f>
        <v>4218.3251953125</v>
      </c>
      <c r="G12" s="615">
        <f>medfiinc!G52</f>
        <v>27470.8125</v>
      </c>
    </row>
    <row r="13" spans="1:7">
      <c r="A13" s="78">
        <v>1964</v>
      </c>
      <c r="B13" s="560">
        <f>medfiinc!B53</f>
        <v>19827.6328125</v>
      </c>
      <c r="C13" s="560">
        <f>medfiinc!C53</f>
        <v>13548.8828125</v>
      </c>
      <c r="D13" s="561">
        <f>medfiinc!D53</f>
        <v>22140.857421875</v>
      </c>
      <c r="E13" s="560">
        <f>medfiinc!E53</f>
        <v>30402.37109375</v>
      </c>
      <c r="F13" s="561">
        <f>medfiinc!F53</f>
        <v>4560.35546875</v>
      </c>
      <c r="G13" s="615">
        <f>medfiinc!G53</f>
        <v>28419.607421875</v>
      </c>
    </row>
    <row r="14" spans="1:7">
      <c r="A14" s="78">
        <v>1965</v>
      </c>
      <c r="B14" s="560">
        <f>medfiinc!B54</f>
        <v>20786.7421875</v>
      </c>
      <c r="C14" s="560">
        <f>medfiinc!C54</f>
        <v>14495.794921875</v>
      </c>
      <c r="D14" s="561">
        <f>medfiinc!D54</f>
        <v>23203.984375</v>
      </c>
      <c r="E14" s="560">
        <f>medfiinc!E54</f>
        <v>32062.099609375</v>
      </c>
      <c r="F14" s="561">
        <f>medfiinc!F54</f>
        <v>4959.0146484375</v>
      </c>
      <c r="G14" s="615">
        <f>medfiinc!G54</f>
        <v>29810.08984375</v>
      </c>
    </row>
    <row r="15" spans="1:7">
      <c r="A15" s="78">
        <v>1966</v>
      </c>
      <c r="B15" s="560">
        <f>medfiinc!B55</f>
        <v>21745.8515625</v>
      </c>
      <c r="C15" s="560">
        <f>medfiinc!C55</f>
        <v>15442.7060546875</v>
      </c>
      <c r="D15" s="561">
        <f>medfiinc!D55</f>
        <v>24267.109375</v>
      </c>
      <c r="E15" s="560">
        <f>medfiinc!E55</f>
        <v>33721.828125</v>
      </c>
      <c r="F15" s="561">
        <f>medfiinc!F55</f>
        <v>5357.673828125</v>
      </c>
      <c r="G15" s="615">
        <f>medfiinc!G55</f>
        <v>31200.5703125</v>
      </c>
    </row>
    <row r="16" spans="1:7">
      <c r="A16" s="78">
        <v>1967</v>
      </c>
      <c r="B16" s="560">
        <f>medfiinc!B56</f>
        <v>22348.353515625</v>
      </c>
      <c r="C16" s="560">
        <f>medfiinc!C56</f>
        <v>16837.80078125</v>
      </c>
      <c r="D16" s="561">
        <f>medfiinc!D56</f>
        <v>24797.48828125</v>
      </c>
      <c r="E16" s="560">
        <f>medfiinc!E56</f>
        <v>33675.6015625</v>
      </c>
      <c r="F16" s="616">
        <f>medfiinc!F56</f>
        <v>7041.26171875</v>
      </c>
      <c r="G16" s="615">
        <f>medfiinc!G56</f>
        <v>32144.890625</v>
      </c>
    </row>
    <row r="17" spans="1:7">
      <c r="A17" s="78">
        <v>1968</v>
      </c>
      <c r="B17" s="560">
        <f>medfiinc!B57</f>
        <v>23183.3671875</v>
      </c>
      <c r="C17" s="560">
        <f>medfiinc!C57</f>
        <v>17314.16015625</v>
      </c>
      <c r="D17" s="561">
        <f>medfiinc!D57</f>
        <v>25531.048828125</v>
      </c>
      <c r="E17" s="560">
        <f>medfiinc!E57</f>
        <v>34041.3984375</v>
      </c>
      <c r="F17" s="616">
        <f>medfiinc!F57</f>
        <v>7336.50830078125</v>
      </c>
      <c r="G17" s="615">
        <f>medfiinc!G57</f>
        <v>33454.4765625</v>
      </c>
    </row>
    <row r="18" spans="1:7">
      <c r="A18" s="83">
        <v>1969</v>
      </c>
      <c r="B18" s="562">
        <f>medfiinc!B58</f>
        <v>23772.763671875</v>
      </c>
      <c r="C18" s="562">
        <f>medfiinc!C58</f>
        <v>17899.4921875</v>
      </c>
      <c r="D18" s="563">
        <f>medfiinc!D58</f>
        <v>26289.880859375</v>
      </c>
      <c r="E18" s="562">
        <f>medfiinc!E58</f>
        <v>35239.625</v>
      </c>
      <c r="F18" s="617">
        <f>medfiinc!F58</f>
        <v>7831.0283203125</v>
      </c>
      <c r="G18" s="618">
        <f>medfiinc!G58</f>
        <v>34400.58984375</v>
      </c>
    </row>
    <row r="19" spans="1:7">
      <c r="A19" s="78">
        <v>1970</v>
      </c>
      <c r="B19" s="560">
        <f>medfiinc!B59</f>
        <v>23370.2265625</v>
      </c>
      <c r="C19" s="560">
        <f>medfiinc!C59</f>
        <v>17262.099609375</v>
      </c>
      <c r="D19" s="561">
        <f>medfiinc!D59</f>
        <v>26025.93359375</v>
      </c>
      <c r="E19" s="560">
        <f>medfiinc!E59</f>
        <v>34258.62890625</v>
      </c>
      <c r="F19" s="616">
        <f>medfiinc!F59</f>
        <v>7435.98095703125</v>
      </c>
      <c r="G19" s="615">
        <f>medfiinc!G59</f>
        <v>33993.0546875</v>
      </c>
    </row>
    <row r="20" spans="1:7">
      <c r="A20" s="78">
        <v>1971</v>
      </c>
      <c r="B20" s="560">
        <f>medfiinc!B60</f>
        <v>23003.197265625</v>
      </c>
      <c r="C20" s="560">
        <f>medfiinc!C60</f>
        <v>17189.203125</v>
      </c>
      <c r="D20" s="561">
        <f>medfiinc!D60</f>
        <v>25783.8046875</v>
      </c>
      <c r="E20" s="560">
        <f>medfiinc!E60</f>
        <v>33620.05859375</v>
      </c>
      <c r="F20" s="616">
        <f>medfiinc!F60</f>
        <v>7077.9072265625</v>
      </c>
      <c r="G20" s="615">
        <f>medfiinc!G60</f>
        <v>33367.27734375</v>
      </c>
    </row>
    <row r="21" spans="1:7">
      <c r="A21" s="78">
        <v>1972</v>
      </c>
      <c r="B21" s="560">
        <f>medfiinc!B61</f>
        <v>23984.46484375</v>
      </c>
      <c r="C21" s="560">
        <f>medfiinc!C61</f>
        <v>18170.048828125</v>
      </c>
      <c r="D21" s="561">
        <f>medfiinc!D61</f>
        <v>26649.40625</v>
      </c>
      <c r="E21" s="560">
        <f>medfiinc!E61</f>
        <v>34644.2265625</v>
      </c>
      <c r="F21" s="616">
        <f>medfiinc!F61</f>
        <v>7752.55419921875</v>
      </c>
      <c r="G21" s="615">
        <f>medfiinc!G61</f>
        <v>34159.69140625</v>
      </c>
    </row>
    <row r="22" spans="1:7">
      <c r="A22" s="78">
        <v>1973</v>
      </c>
      <c r="B22" s="560">
        <f>medfiinc!B62</f>
        <v>24809.15625</v>
      </c>
      <c r="C22" s="560">
        <f>medfiinc!C62</f>
        <v>18836.580078125</v>
      </c>
      <c r="D22" s="561">
        <f>medfiinc!D62</f>
        <v>27795.443359375</v>
      </c>
      <c r="E22" s="560">
        <f>medfiinc!E62</f>
        <v>35835.4453125</v>
      </c>
      <c r="F22" s="616">
        <f>medfiinc!F62</f>
        <v>8499.4326171875</v>
      </c>
      <c r="G22" s="615">
        <f>medfiinc!G62</f>
        <v>34916.58984375</v>
      </c>
    </row>
    <row r="23" spans="1:7">
      <c r="A23" s="78">
        <v>1974</v>
      </c>
      <c r="B23" s="560">
        <f>medfiinc!B63</f>
        <v>24526.76953125</v>
      </c>
      <c r="C23" s="560">
        <f>medfiinc!C63</f>
        <v>19029.390625</v>
      </c>
      <c r="D23" s="561">
        <f>medfiinc!D63</f>
        <v>27275.4609375</v>
      </c>
      <c r="E23" s="560">
        <f>medfiinc!E63</f>
        <v>35098.65234375</v>
      </c>
      <c r="F23" s="616">
        <f>medfiinc!F63</f>
        <v>8880.3828125</v>
      </c>
      <c r="G23" s="615">
        <f>medfiinc!G63</f>
        <v>34464.33984375</v>
      </c>
    </row>
    <row r="24" spans="1:7">
      <c r="A24" s="78">
        <v>1975</v>
      </c>
      <c r="B24" s="560">
        <f>medfiinc!B64</f>
        <v>22908.15234375</v>
      </c>
      <c r="C24" s="560">
        <f>medfiinc!C64</f>
        <v>17860.59375</v>
      </c>
      <c r="D24" s="561">
        <f>medfiinc!D64</f>
        <v>25820.205078125</v>
      </c>
      <c r="E24" s="560">
        <f>medfiinc!E64</f>
        <v>32032.5859375</v>
      </c>
      <c r="F24" s="616">
        <f>medfiinc!F64</f>
        <v>9124.43359375</v>
      </c>
      <c r="G24" s="615">
        <f>medfiinc!G64</f>
        <v>31838.44921875</v>
      </c>
    </row>
    <row r="25" spans="1:7">
      <c r="A25" s="78">
        <v>1976</v>
      </c>
      <c r="B25" s="560">
        <f>medfiinc!B65</f>
        <v>23747.146484375</v>
      </c>
      <c r="C25" s="560">
        <f>medfiinc!C65</f>
        <v>18776.814453125</v>
      </c>
      <c r="D25" s="561">
        <f>medfiinc!D65</f>
        <v>26876.615234375</v>
      </c>
      <c r="E25" s="560">
        <f>medfiinc!E65</f>
        <v>32767.380859375</v>
      </c>
      <c r="F25" s="616">
        <f>medfiinc!F65</f>
        <v>9940.666015625</v>
      </c>
      <c r="G25" s="615">
        <f>medfiinc!G65</f>
        <v>32767.380859375</v>
      </c>
    </row>
    <row r="26" spans="1:7">
      <c r="A26" s="78">
        <v>1977</v>
      </c>
      <c r="B26" s="560">
        <f>medfiinc!B66</f>
        <v>24301.369140625</v>
      </c>
      <c r="C26" s="560">
        <f>medfiinc!C66</f>
        <v>19093.93359375</v>
      </c>
      <c r="D26" s="561">
        <f>medfiinc!D66</f>
        <v>27252.25</v>
      </c>
      <c r="E26" s="560">
        <f>medfiinc!E66</f>
        <v>32980.4296875</v>
      </c>
      <c r="F26" s="616">
        <f>medfiinc!F66</f>
        <v>10588.4541015625</v>
      </c>
      <c r="G26" s="615">
        <f>medfiinc!G66</f>
        <v>33154.01171875</v>
      </c>
    </row>
    <row r="27" spans="1:7">
      <c r="A27" s="78">
        <v>1978</v>
      </c>
      <c r="B27" s="560">
        <f>medfiinc!B67</f>
        <v>24849.087890625</v>
      </c>
      <c r="C27" s="560">
        <f>medfiinc!C67</f>
        <v>19976.716796875</v>
      </c>
      <c r="D27" s="561">
        <f>medfiinc!D67</f>
        <v>28097.333984375</v>
      </c>
      <c r="E27" s="560">
        <f>medfiinc!E67</f>
        <v>33944.1796875</v>
      </c>
      <c r="F27" s="616">
        <f>medfiinc!F67</f>
        <v>11693.6884765625</v>
      </c>
      <c r="G27" s="615">
        <f>medfiinc!G67</f>
        <v>33781.765625</v>
      </c>
    </row>
    <row r="28" spans="1:7">
      <c r="A28" s="83">
        <v>1979</v>
      </c>
      <c r="B28" s="562">
        <f>medfiinc!B68</f>
        <v>25368.57421875</v>
      </c>
      <c r="C28" s="562">
        <f>medfiinc!C68</f>
        <v>20715.16796875</v>
      </c>
      <c r="D28" s="563">
        <f>medfiinc!D68</f>
        <v>28520.8828125</v>
      </c>
      <c r="E28" s="562">
        <f>medfiinc!E68</f>
        <v>33624.62109375</v>
      </c>
      <c r="F28" s="563">
        <f>medfiinc!F68</f>
        <v>12459.1220703125</v>
      </c>
      <c r="G28" s="618">
        <f>medfiinc!G68</f>
        <v>34225.05859375</v>
      </c>
    </row>
    <row r="29" spans="1:7">
      <c r="A29" s="78">
        <v>1980</v>
      </c>
      <c r="B29" s="560">
        <f>medfiinc!B69</f>
        <v>24941.599609375</v>
      </c>
      <c r="C29" s="560">
        <f>medfiinc!C69</f>
        <v>20256.4375</v>
      </c>
      <c r="D29" s="561">
        <f>medfiinc!D69</f>
        <v>27973.17578125</v>
      </c>
      <c r="E29" s="560">
        <f>medfiinc!E69</f>
        <v>32520.5390625</v>
      </c>
      <c r="F29" s="561">
        <f>medfiinc!F69</f>
        <v>12539.69921875</v>
      </c>
      <c r="G29" s="615">
        <f>medfiinc!G69</f>
        <v>33485.12890625</v>
      </c>
    </row>
    <row r="30" spans="1:7">
      <c r="A30" s="78">
        <v>1981</v>
      </c>
      <c r="B30" s="560">
        <f>medfiinc!B70</f>
        <v>24554.294921875</v>
      </c>
      <c r="C30" s="560">
        <f>medfiinc!C70</f>
        <v>19769.35546875</v>
      </c>
      <c r="D30" s="561">
        <f>medfiinc!D70</f>
        <v>27450.443359375</v>
      </c>
      <c r="E30" s="560">
        <f>medfiinc!E70</f>
        <v>31479.865234375</v>
      </c>
      <c r="F30" s="561">
        <f>medfiinc!F70</f>
        <v>12591.9462890625</v>
      </c>
      <c r="G30" s="615">
        <f>medfiinc!G70</f>
        <v>33116.81640625</v>
      </c>
    </row>
    <row r="31" spans="1:7">
      <c r="A31" s="78">
        <v>1982</v>
      </c>
      <c r="B31" s="560">
        <f>medfiinc!B71</f>
        <v>23359.583984375</v>
      </c>
      <c r="C31" s="560">
        <f>medfiinc!C71</f>
        <v>19090.826171875</v>
      </c>
      <c r="D31" s="561">
        <f>medfiinc!D71</f>
        <v>26205.419921875</v>
      </c>
      <c r="E31" s="560">
        <f>medfiinc!E71</f>
        <v>29406.98828125</v>
      </c>
      <c r="F31" s="561">
        <f>medfiinc!F71</f>
        <v>12569.1162109375</v>
      </c>
      <c r="G31" s="615">
        <f>medfiinc!G71</f>
        <v>31541.3671875</v>
      </c>
    </row>
    <row r="32" spans="1:7">
      <c r="A32" s="78">
        <v>1983</v>
      </c>
      <c r="B32" s="560">
        <f>medfiinc!B72</f>
        <v>22830.841796875</v>
      </c>
      <c r="C32" s="560">
        <f>medfiinc!C72</f>
        <v>18514.5625</v>
      </c>
      <c r="D32" s="561">
        <f>medfiinc!D72</f>
        <v>25784.083984375</v>
      </c>
      <c r="E32" s="560">
        <f>medfiinc!E72</f>
        <v>27942.224609375</v>
      </c>
      <c r="F32" s="561">
        <f>medfiinc!F72</f>
        <v>12721.6630859375</v>
      </c>
      <c r="G32" s="615">
        <f>medfiinc!G72</f>
        <v>30895.466796875</v>
      </c>
    </row>
    <row r="33" spans="1:7">
      <c r="A33" s="78">
        <v>1984</v>
      </c>
      <c r="B33" s="560">
        <f>medfiinc!B73</f>
        <v>23942.48828125</v>
      </c>
      <c r="C33" s="560">
        <f>medfiinc!C73</f>
        <v>19460.103515625</v>
      </c>
      <c r="D33" s="561">
        <f>medfiinc!D73</f>
        <v>26894.30078125</v>
      </c>
      <c r="E33" s="560">
        <f>medfiinc!E73</f>
        <v>28862.17578125</v>
      </c>
      <c r="F33" s="561">
        <f>medfiinc!F73</f>
        <v>13447.150390625</v>
      </c>
      <c r="G33" s="615">
        <f>medfiinc!G73</f>
        <v>32251.294921875</v>
      </c>
    </row>
    <row r="34" spans="1:7">
      <c r="A34" s="78">
        <v>1985</v>
      </c>
      <c r="B34" s="560">
        <f>medfiinc!B74</f>
        <v>24196.66796875</v>
      </c>
      <c r="C34" s="560">
        <f>medfiinc!C74</f>
        <v>19864.513671875</v>
      </c>
      <c r="D34" s="561">
        <f>medfiinc!D74</f>
        <v>27366.537109375</v>
      </c>
      <c r="E34" s="560">
        <f>medfiinc!E74</f>
        <v>29585.4453125</v>
      </c>
      <c r="F34" s="561">
        <f>medfiinc!F74</f>
        <v>13736.099609375</v>
      </c>
      <c r="G34" s="615">
        <f>medfiinc!G74</f>
        <v>32649.65234375</v>
      </c>
    </row>
    <row r="35" spans="1:7">
      <c r="A35" s="78">
        <v>1986</v>
      </c>
      <c r="B35" s="560">
        <f>medfiinc!B75</f>
        <v>24642.2109375</v>
      </c>
      <c r="C35" s="560">
        <f>medfiinc!C75</f>
        <v>20293.5859375</v>
      </c>
      <c r="D35" s="561">
        <f>medfiinc!D75</f>
        <v>27851.91015625</v>
      </c>
      <c r="E35" s="560">
        <f>medfiinc!E75</f>
        <v>29612.068359375</v>
      </c>
      <c r="F35" s="561">
        <f>medfiinc!F75</f>
        <v>14288.3408203125</v>
      </c>
      <c r="G35" s="615">
        <f>medfiinc!G75</f>
        <v>32925.30859375</v>
      </c>
    </row>
    <row r="36" spans="1:7">
      <c r="A36" s="78">
        <v>1987</v>
      </c>
      <c r="B36" s="560">
        <f>medfiinc!B76</f>
        <v>25018.861328125</v>
      </c>
      <c r="C36" s="560">
        <f>medfiinc!C76</f>
        <v>20680.9140625</v>
      </c>
      <c r="D36" s="561">
        <f>medfiinc!D76</f>
        <v>28448.8671875</v>
      </c>
      <c r="E36" s="560">
        <f>medfiinc!E76</f>
        <v>30163.869140625</v>
      </c>
      <c r="F36" s="561">
        <f>medfiinc!F76</f>
        <v>14829.728515625</v>
      </c>
      <c r="G36" s="615">
        <f>medfiinc!G76</f>
        <v>32988.578125</v>
      </c>
    </row>
    <row r="37" spans="1:7">
      <c r="A37" s="78">
        <v>1988</v>
      </c>
      <c r="B37" s="560">
        <f>medfiinc!B77</f>
        <v>25408.861328125</v>
      </c>
      <c r="C37" s="560">
        <f>medfiinc!C77</f>
        <v>21417.4296875</v>
      </c>
      <c r="D37" s="561">
        <f>medfiinc!D77</f>
        <v>28913.53125</v>
      </c>
      <c r="E37" s="560">
        <f>medfiinc!E77</f>
        <v>30471.162109375</v>
      </c>
      <c r="F37" s="561">
        <f>medfiinc!F77</f>
        <v>15381.609375</v>
      </c>
      <c r="G37" s="615">
        <f>medfiinc!G77</f>
        <v>33489.07421875</v>
      </c>
    </row>
    <row r="38" spans="1:7">
      <c r="A38" s="83">
        <v>1989</v>
      </c>
      <c r="B38" s="562">
        <f>medfiinc!B78</f>
        <v>25609.224609375</v>
      </c>
      <c r="C38" s="562">
        <f>medfiinc!C78</f>
        <v>21777.1875</v>
      </c>
      <c r="D38" s="563">
        <f>medfiinc!D78</f>
        <v>29160.869140625</v>
      </c>
      <c r="E38" s="562">
        <f>medfiinc!E78</f>
        <v>30282.44140625</v>
      </c>
      <c r="F38" s="563">
        <f>medfiinc!F78</f>
        <v>16262.79296875</v>
      </c>
      <c r="G38" s="618">
        <f>medfiinc!G78</f>
        <v>33273.30078125</v>
      </c>
    </row>
    <row r="39" spans="1:7">
      <c r="A39" s="78">
        <v>1990</v>
      </c>
      <c r="B39" s="560">
        <f>medfiinc!B79</f>
        <v>25508.416015625</v>
      </c>
      <c r="C39" s="560">
        <f>medfiinc!C79</f>
        <v>21825.86328125</v>
      </c>
      <c r="D39" s="561">
        <f>medfiinc!D79</f>
        <v>28921.513671875</v>
      </c>
      <c r="E39" s="560">
        <f>medfiinc!E79</f>
        <v>29819.697265625</v>
      </c>
      <c r="F39" s="561">
        <f>medfiinc!F79</f>
        <v>16346.9423828125</v>
      </c>
      <c r="G39" s="615">
        <f>medfiinc!G79</f>
        <v>33053.16015625</v>
      </c>
    </row>
    <row r="40" spans="1:7">
      <c r="A40" s="78">
        <v>1991</v>
      </c>
      <c r="B40" s="560">
        <f>medfiinc!B80</f>
        <v>24613.01171875</v>
      </c>
      <c r="C40" s="560">
        <f>medfiinc!C80</f>
        <v>21059.724609375</v>
      </c>
      <c r="D40" s="561">
        <f>medfiinc!D80</f>
        <v>27992.96875</v>
      </c>
      <c r="E40" s="560">
        <f>medfiinc!E80</f>
        <v>28252.96484375</v>
      </c>
      <c r="F40" s="561">
        <f>medfiinc!F80</f>
        <v>16119.7900390625</v>
      </c>
      <c r="G40" s="615">
        <f>medfiinc!G80</f>
        <v>32066.248046875</v>
      </c>
    </row>
    <row r="41" spans="1:7">
      <c r="A41" s="78">
        <v>1992</v>
      </c>
      <c r="B41" s="560">
        <f>medfiinc!B81</f>
        <v>24071.515625</v>
      </c>
      <c r="C41" s="560">
        <f>medfiinc!C81</f>
        <v>20608.595703125</v>
      </c>
      <c r="D41" s="561">
        <f>medfiinc!D81</f>
        <v>27618.896484375</v>
      </c>
      <c r="E41" s="560">
        <f>medfiinc!E81</f>
        <v>27281.05078125</v>
      </c>
      <c r="F41" s="561">
        <f>medfiinc!F81</f>
        <v>15878.75390625</v>
      </c>
      <c r="G41" s="615">
        <f>medfiinc!G81</f>
        <v>31335.201171875</v>
      </c>
    </row>
    <row r="42" spans="1:7">
      <c r="A42" s="78">
        <v>1993</v>
      </c>
      <c r="B42" s="560">
        <f>medfiinc!B82</f>
        <v>23808.939453125</v>
      </c>
      <c r="C42" s="560">
        <f>medfiinc!C82</f>
        <v>20348.81640625</v>
      </c>
      <c r="D42" s="561">
        <f>medfiinc!D82</f>
        <v>27516.21484375</v>
      </c>
      <c r="E42" s="560">
        <f>medfiinc!E82</f>
        <v>27433.830078125</v>
      </c>
      <c r="F42" s="561">
        <f>medfiinc!F82</f>
        <v>15323.4013671875</v>
      </c>
      <c r="G42" s="615">
        <f>medfiinc!G82</f>
        <v>31058.720703125</v>
      </c>
    </row>
    <row r="43" spans="1:7">
      <c r="A43" s="78">
        <v>1994</v>
      </c>
      <c r="B43" s="560">
        <f>medfiinc!B83</f>
        <v>24185.078125</v>
      </c>
      <c r="C43" s="560">
        <f>medfiinc!C83</f>
        <v>20557.31640625</v>
      </c>
      <c r="D43" s="561">
        <f>medfiinc!D83</f>
        <v>28054.69140625</v>
      </c>
      <c r="E43" s="560">
        <f>medfiinc!E83</f>
        <v>27812.83984375</v>
      </c>
      <c r="F43" s="561">
        <f>medfiinc!F83</f>
        <v>15478.4501953125</v>
      </c>
      <c r="G43" s="615">
        <f>medfiinc!G83</f>
        <v>31440.6015625</v>
      </c>
    </row>
    <row r="44" spans="1:7">
      <c r="A44" s="78">
        <v>1995</v>
      </c>
      <c r="B44" s="560">
        <f>medfiinc!B84</f>
        <v>24560.486328125</v>
      </c>
      <c r="C44" s="560">
        <f>medfiinc!C84</f>
        <v>21322.609375</v>
      </c>
      <c r="D44" s="561">
        <f>medfiinc!D84</f>
        <v>28351.171875</v>
      </c>
      <c r="E44" s="560">
        <f>medfiinc!E84</f>
        <v>28746.03515625</v>
      </c>
      <c r="F44" s="561">
        <f>medfiinc!F84</f>
        <v>16189.388671875</v>
      </c>
      <c r="G44" s="615">
        <f>medfiinc!G84</f>
        <v>32220.83203125</v>
      </c>
    </row>
    <row r="45" spans="1:7">
      <c r="A45" s="78">
        <v>1996</v>
      </c>
      <c r="B45" s="560">
        <f>medfiinc!B85</f>
        <v>25143.220703125</v>
      </c>
      <c r="C45" s="560">
        <f>medfiinc!C85</f>
        <v>21893.943359375</v>
      </c>
      <c r="D45" s="561">
        <f>medfiinc!D85</f>
        <v>28701.953125</v>
      </c>
      <c r="E45" s="560">
        <f>medfiinc!E85</f>
        <v>29320.86328125</v>
      </c>
      <c r="F45" s="561">
        <f>medfiinc!F85</f>
        <v>16710.572265625</v>
      </c>
      <c r="G45" s="615">
        <f>medfiinc!G85</f>
        <v>32724.869140625</v>
      </c>
    </row>
    <row r="46" spans="1:7">
      <c r="A46" s="78">
        <v>1997</v>
      </c>
      <c r="B46" s="560">
        <f>medfiinc!B86</f>
        <v>26252.845703125</v>
      </c>
      <c r="C46" s="560">
        <f>medfiinc!C86</f>
        <v>22762.583984375</v>
      </c>
      <c r="D46" s="561">
        <f>medfiinc!D86</f>
        <v>29818.984375</v>
      </c>
      <c r="E46" s="560">
        <f>medfiinc!E86</f>
        <v>30653.611328125</v>
      </c>
      <c r="F46" s="561">
        <f>medfiinc!F86</f>
        <v>17830.689453125</v>
      </c>
      <c r="G46" s="615">
        <f>medfiinc!G86</f>
        <v>34068</v>
      </c>
    </row>
    <row r="47" spans="1:7">
      <c r="A47" s="78">
        <v>1998</v>
      </c>
      <c r="B47" s="560">
        <f>medfiinc!B87</f>
        <v>27335.357421875</v>
      </c>
      <c r="C47" s="560">
        <f>medfiinc!C87</f>
        <v>23890.353515625</v>
      </c>
      <c r="D47" s="561">
        <f>medfiinc!D87</f>
        <v>30930.14453125</v>
      </c>
      <c r="E47" s="560">
        <f>medfiinc!E87</f>
        <v>31679.05859375</v>
      </c>
      <c r="F47" s="561">
        <f>medfiinc!F87</f>
        <v>18722.84765625</v>
      </c>
      <c r="G47" s="615">
        <f>medfiinc!G87</f>
        <v>35348.73828125</v>
      </c>
    </row>
    <row r="48" spans="1:7">
      <c r="A48" s="83">
        <v>1999</v>
      </c>
      <c r="B48" s="562">
        <f>medfiinc!B88</f>
        <v>28087.6640625</v>
      </c>
      <c r="C48" s="562">
        <f>medfiinc!C88</f>
        <v>24696.501953125</v>
      </c>
      <c r="D48" s="563">
        <f>medfiinc!D88</f>
        <v>31773.708984375</v>
      </c>
      <c r="E48" s="562">
        <f>medfiinc!E88</f>
        <v>33174.40625</v>
      </c>
      <c r="F48" s="563">
        <f>medfiinc!F88</f>
        <v>19093.712890625</v>
      </c>
      <c r="G48" s="618">
        <f>medfiinc!G88</f>
        <v>36344.40625</v>
      </c>
    </row>
    <row r="49" spans="1:7">
      <c r="A49" s="88">
        <v>2000</v>
      </c>
      <c r="B49" s="564">
        <f>medfiinc!B89</f>
        <v>28742.15625</v>
      </c>
      <c r="C49" s="564">
        <f>medfiinc!C89</f>
        <v>25428.5234375</v>
      </c>
      <c r="D49" s="565">
        <f>medfiinc!D89</f>
        <v>32343.9296875</v>
      </c>
      <c r="E49" s="564">
        <f>medfiinc!E89</f>
        <v>33640.5703125</v>
      </c>
      <c r="F49" s="565">
        <f>medfiinc!F89</f>
        <v>19881.79296875</v>
      </c>
      <c r="G49" s="619">
        <f>medfiinc!G89</f>
        <v>37026.23828125</v>
      </c>
    </row>
    <row r="50" spans="1:7">
      <c r="A50" s="78">
        <v>2001</v>
      </c>
      <c r="B50" s="560">
        <f>medfiinc!B90</f>
        <v>28325.912109375</v>
      </c>
      <c r="C50" s="560">
        <f>medfiinc!C90</f>
        <v>25092.681640625</v>
      </c>
      <c r="D50" s="561">
        <f>medfiinc!D90</f>
        <v>32121.443359375</v>
      </c>
      <c r="E50" s="560">
        <f>medfiinc!E90</f>
        <v>32964.89453125</v>
      </c>
      <c r="F50" s="561">
        <f>medfiinc!F90</f>
        <v>19821.109375</v>
      </c>
      <c r="G50" s="615">
        <f>medfiinc!G90</f>
        <v>36479.27734375</v>
      </c>
    </row>
    <row r="51" spans="1:7">
      <c r="A51" s="78">
        <v>2002</v>
      </c>
      <c r="B51" s="560">
        <f>medfiinc!B91</f>
        <v>27278.462890625</v>
      </c>
      <c r="C51" s="560">
        <f>medfiinc!C91</f>
        <v>24170.791015625</v>
      </c>
      <c r="D51" s="561">
        <f>medfiinc!D91</f>
        <v>31076.73046875</v>
      </c>
      <c r="E51" s="560">
        <f>medfiinc!E91</f>
        <v>31491.087890625</v>
      </c>
      <c r="F51" s="561">
        <f>medfiinc!F91</f>
        <v>18991.3359375</v>
      </c>
      <c r="G51" s="615">
        <f>medfiinc!G91</f>
        <v>34736.87890625</v>
      </c>
    </row>
    <row r="52" spans="1:7">
      <c r="A52" s="78">
        <v>2003</v>
      </c>
      <c r="B52" s="560">
        <f>medfiinc!B92</f>
        <v>26572.529296875</v>
      </c>
      <c r="C52" s="560">
        <f>medfiinc!C92</f>
        <v>23665.103515625</v>
      </c>
      <c r="D52" s="561">
        <f>medfiinc!D92</f>
        <v>30426.560546875</v>
      </c>
      <c r="E52" s="560">
        <f>medfiinc!E92</f>
        <v>30629.404296875</v>
      </c>
      <c r="F52" s="561">
        <f>medfiinc!F92</f>
        <v>18796.853515625</v>
      </c>
      <c r="G52" s="615">
        <f>medfiinc!G92</f>
        <v>33942.51953125</v>
      </c>
    </row>
    <row r="53" spans="1:7">
      <c r="A53" s="78">
        <v>2004</v>
      </c>
      <c r="B53" s="560">
        <f>medfiinc!B93</f>
        <v>27179.1640625</v>
      </c>
      <c r="C53" s="560">
        <f>medfiinc!C93</f>
        <v>24217.75390625</v>
      </c>
      <c r="D53" s="561">
        <f>medfiinc!D93</f>
        <v>30930.283203125</v>
      </c>
      <c r="E53" s="560">
        <f>medfiinc!E93</f>
        <v>31259.328125</v>
      </c>
      <c r="F53" s="561">
        <f>medfiinc!F93</f>
        <v>19347.87890625</v>
      </c>
      <c r="G53" s="615">
        <f>medfiinc!G93</f>
        <v>34352.35546875</v>
      </c>
    </row>
    <row r="54" spans="1:7">
      <c r="A54" s="78">
        <v>2005</v>
      </c>
      <c r="B54" s="560">
        <f>medfiinc!B94</f>
        <v>27425.412109375</v>
      </c>
      <c r="C54" s="560">
        <f>medfiinc!C94</f>
        <v>24676.478515625</v>
      </c>
      <c r="D54" s="561">
        <f>medfiinc!D94</f>
        <v>30941.490234375</v>
      </c>
      <c r="E54" s="560">
        <f>medfiinc!E94</f>
        <v>31388.9921875</v>
      </c>
      <c r="F54" s="561">
        <f>medfiinc!F94</f>
        <v>19690.0390625</v>
      </c>
      <c r="G54" s="615">
        <f>medfiinc!G94</f>
        <v>34329.7109375</v>
      </c>
    </row>
    <row r="55" spans="1:7">
      <c r="A55" s="78">
        <v>2006</v>
      </c>
      <c r="B55" s="560">
        <f>medfiinc!B95</f>
        <v>27935.79296875</v>
      </c>
      <c r="C55" s="560">
        <f>medfiinc!C95</f>
        <v>24955.974609375</v>
      </c>
      <c r="D55" s="561">
        <f>medfiinc!D95</f>
        <v>31350.16796875</v>
      </c>
      <c r="E55" s="560">
        <f>medfiinc!E95</f>
        <v>31784.724609375</v>
      </c>
      <c r="F55" s="561">
        <f>medfiinc!F95</f>
        <v>20175.849609375</v>
      </c>
      <c r="G55" s="615">
        <f>medfiinc!G95</f>
        <v>34702.46484375</v>
      </c>
    </row>
    <row r="56" spans="1:7">
      <c r="A56" s="78">
        <v>2007</v>
      </c>
      <c r="B56" s="560">
        <f>medfiinc!B96</f>
        <v>28862.794921875</v>
      </c>
      <c r="C56" s="560">
        <f>medfiinc!C96</f>
        <v>25843.673828125</v>
      </c>
      <c r="D56" s="561">
        <f>medfiinc!D96</f>
        <v>31942.296875</v>
      </c>
      <c r="E56" s="560">
        <f>medfiinc!E96</f>
        <v>32485.740234375</v>
      </c>
      <c r="F56" s="561">
        <f>medfiinc!F96</f>
        <v>20892.31640625</v>
      </c>
      <c r="G56" s="615">
        <f>medfiinc!G96</f>
        <v>35806.7734375</v>
      </c>
    </row>
    <row r="57" spans="1:7">
      <c r="A57" s="78">
        <v>2008</v>
      </c>
      <c r="B57" s="560">
        <f>medfiinc!B97</f>
        <v>27527.166015625</v>
      </c>
      <c r="C57" s="560">
        <f>medfiinc!C97</f>
        <v>24567.255859375</v>
      </c>
      <c r="D57" s="561">
        <f>medfiinc!D97</f>
        <v>30783.06640625</v>
      </c>
      <c r="E57" s="560">
        <f>medfiinc!E97</f>
        <v>30783.06640625</v>
      </c>
      <c r="F57" s="561">
        <f>medfiinc!F97</f>
        <v>20127.390625</v>
      </c>
      <c r="G57" s="615">
        <f>medfiinc!G97</f>
        <v>34038.96875</v>
      </c>
    </row>
    <row r="58" spans="1:7">
      <c r="A58" s="83">
        <v>2009</v>
      </c>
      <c r="B58" s="562">
        <f>medfiinc!B98</f>
        <v>25161.25390625</v>
      </c>
      <c r="C58" s="562">
        <f>medfiinc!C98</f>
        <v>22235.525390625</v>
      </c>
      <c r="D58" s="563">
        <f>medfiinc!D98</f>
        <v>28555.09765625</v>
      </c>
      <c r="E58" s="562">
        <f>medfiinc!E98</f>
        <v>27443.3203125</v>
      </c>
      <c r="F58" s="563">
        <f>medfiinc!F98</f>
        <v>18666.138671875</v>
      </c>
      <c r="G58" s="620">
        <f>medfiinc!G98</f>
        <v>31597.853515625</v>
      </c>
    </row>
    <row r="59" spans="1:7">
      <c r="A59" s="78">
        <v>2010</v>
      </c>
      <c r="B59" s="560">
        <f>medfiinc!B99</f>
        <v>25031.8359375</v>
      </c>
      <c r="C59" s="560">
        <f>medfiinc!C99</f>
        <v>22090.30859375</v>
      </c>
      <c r="D59" s="561">
        <f>medfiinc!D99</f>
        <v>28146.396484375</v>
      </c>
      <c r="E59" s="560">
        <f>medfiinc!E99</f>
        <v>27050.533203125</v>
      </c>
      <c r="F59" s="561">
        <f>medfiinc!F99</f>
        <v>18514.330078125</v>
      </c>
      <c r="G59" s="621">
        <f>medfiinc!G99</f>
        <v>31145.603515625</v>
      </c>
    </row>
    <row r="60" spans="1:7">
      <c r="A60" s="78">
        <v>2011</v>
      </c>
      <c r="B60" s="560">
        <f>medfiinc!B100</f>
        <v>25058.736328125</v>
      </c>
      <c r="C60" s="560">
        <f>medfiinc!C100</f>
        <v>22236.806640625</v>
      </c>
      <c r="D60" s="561">
        <f>medfiinc!D100</f>
        <v>27993.54296875</v>
      </c>
      <c r="E60" s="560">
        <f>medfiinc!E100</f>
        <v>27542.033203125</v>
      </c>
      <c r="F60" s="561">
        <f>medfiinc!F100</f>
        <v>18342.54296875</v>
      </c>
      <c r="G60" s="621">
        <f>medfiinc!G100</f>
        <v>30871.91015625</v>
      </c>
    </row>
    <row r="61" spans="1:7">
      <c r="A61" s="78">
        <v>2012</v>
      </c>
      <c r="B61" s="560">
        <f>medfiinc!B101</f>
        <v>24953.384765625</v>
      </c>
      <c r="C61" s="560">
        <f>medfiinc!C101</f>
        <v>22131.603515625</v>
      </c>
      <c r="D61" s="561">
        <f>medfiinc!D101</f>
        <v>27996.48046875</v>
      </c>
      <c r="E61" s="560">
        <f>medfiinc!E101</f>
        <v>27609.17578125</v>
      </c>
      <c r="F61" s="561">
        <f>medfiinc!F101</f>
        <v>18313.90234375</v>
      </c>
      <c r="G61" s="621">
        <f>medfiinc!G101</f>
        <v>30541.61328125</v>
      </c>
    </row>
    <row r="62" spans="1:7">
      <c r="A62" s="78">
        <v>2013</v>
      </c>
      <c r="B62" s="560">
        <f>medfiinc!B102</f>
        <v>25416.154296875</v>
      </c>
      <c r="C62" s="560">
        <f>medfiinc!C102</f>
        <v>22483.51953125</v>
      </c>
      <c r="D62" s="561">
        <f>medfiinc!D102</f>
        <v>28294.478515625</v>
      </c>
      <c r="E62" s="560">
        <f>medfiinc!E102</f>
        <v>28240.169921875</v>
      </c>
      <c r="F62" s="561">
        <f>medfiinc!F102</f>
        <v>18410.41796875</v>
      </c>
      <c r="G62" s="621">
        <f>medfiinc!G102</f>
        <v>30684.03125</v>
      </c>
    </row>
    <row r="63" spans="1:7">
      <c r="A63" s="78">
        <v>2014</v>
      </c>
      <c r="B63" s="560">
        <f>medfiinc!B103</f>
        <v>25924.72265625</v>
      </c>
      <c r="C63" s="560">
        <f>medfiinc!C103</f>
        <v>23097.541015625</v>
      </c>
      <c r="D63" s="561">
        <f>medfiinc!D103</f>
        <v>28805.24609375</v>
      </c>
      <c r="E63" s="560">
        <f>medfiinc!E103</f>
        <v>29018.619140625</v>
      </c>
      <c r="F63" s="561">
        <f>medfiinc!F103</f>
        <v>19043.46875</v>
      </c>
      <c r="G63" s="621">
        <f>medfiinc!G103</f>
        <v>31205.68359375</v>
      </c>
    </row>
    <row r="64" spans="1:7">
      <c r="A64" s="78">
        <v>2015</v>
      </c>
      <c r="B64" s="76"/>
      <c r="C64" s="76"/>
      <c r="D64" s="73"/>
      <c r="E64" s="76"/>
      <c r="F64" s="74"/>
      <c r="G64" s="450"/>
    </row>
    <row r="65" spans="1:7">
      <c r="A65" s="78">
        <v>2016</v>
      </c>
      <c r="B65" s="76"/>
      <c r="C65" s="76"/>
      <c r="D65" s="73"/>
      <c r="E65" s="76"/>
      <c r="F65" s="74"/>
      <c r="G65" s="450"/>
    </row>
    <row r="66" spans="1:7">
      <c r="A66" s="78">
        <v>2017</v>
      </c>
      <c r="B66" s="76"/>
      <c r="C66" s="76"/>
      <c r="D66" s="73"/>
      <c r="E66" s="76"/>
      <c r="F66" s="74"/>
      <c r="G66" s="450"/>
    </row>
    <row r="67" spans="1:7">
      <c r="A67" s="78">
        <v>2018</v>
      </c>
      <c r="B67" s="76"/>
      <c r="C67" s="76"/>
      <c r="D67" s="73"/>
      <c r="E67" s="76"/>
      <c r="F67" s="74"/>
      <c r="G67" s="450"/>
    </row>
    <row r="68" spans="1:7">
      <c r="A68" s="78">
        <v>2019</v>
      </c>
      <c r="B68" s="76"/>
      <c r="C68" s="76"/>
      <c r="D68" s="73"/>
      <c r="E68" s="76"/>
      <c r="F68" s="74"/>
      <c r="G68" s="450"/>
    </row>
    <row r="69" spans="1:7" ht="15.55" thickBot="1">
      <c r="A69" s="71">
        <v>2020</v>
      </c>
      <c r="B69" s="69"/>
      <c r="C69" s="69"/>
      <c r="D69" s="66"/>
      <c r="E69" s="69"/>
      <c r="F69" s="67"/>
      <c r="G69" s="451"/>
    </row>
    <row r="70" spans="1:7" ht="16.100000000000001" thickTop="1">
      <c r="A70" s="64"/>
      <c r="B70" s="63"/>
      <c r="C70" s="63"/>
      <c r="D70" s="62"/>
      <c r="E70" s="61"/>
      <c r="F70" s="63"/>
      <c r="G70" s="63"/>
    </row>
    <row r="71" spans="1:7" ht="15.55">
      <c r="B71" s="60"/>
      <c r="C71" s="60"/>
      <c r="F71" s="60"/>
      <c r="G71" s="60"/>
    </row>
    <row r="73" spans="1:7">
      <c r="A73" s="223"/>
      <c r="B73" s="224"/>
      <c r="C73" s="224"/>
      <c r="D73" s="224"/>
      <c r="E73" s="224"/>
      <c r="F73" s="224"/>
      <c r="G73" s="224"/>
    </row>
    <row r="74" spans="1:7">
      <c r="A74" s="223"/>
      <c r="B74" s="224"/>
      <c r="C74" s="224"/>
      <c r="D74" s="224"/>
      <c r="E74" s="224"/>
      <c r="F74" s="224"/>
      <c r="G74" s="224"/>
    </row>
  </sheetData>
  <mergeCells count="2">
    <mergeCell ref="A4:G4"/>
    <mergeCell ref="B7:G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4659260841701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119"/>
  <sheetViews>
    <sheetView workbookViewId="0">
      <pane xSplit="1" ySplit="9" topLeftCell="B59" activePane="bottomRight" state="frozen"/>
      <selection activeCell="D32" sqref="D32"/>
      <selection pane="topRight" activeCell="D32" sqref="D32"/>
      <selection pane="bottomLeft" activeCell="D32" sqref="D32"/>
      <selection pane="bottomRight" activeCell="D75" sqref="D75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1" width="11" style="4" customWidth="1"/>
    <col min="22" max="16384" width="10.83203125" style="4"/>
  </cols>
  <sheetData>
    <row r="1" spans="1:21">
      <c r="A1" s="55" t="s">
        <v>37</v>
      </c>
      <c r="D1" s="209"/>
    </row>
    <row r="2" spans="1:21">
      <c r="B2" s="54"/>
      <c r="C2" s="54"/>
      <c r="D2" s="210"/>
    </row>
    <row r="3" spans="1:21" ht="15.55" thickBot="1">
      <c r="D3" s="209"/>
    </row>
    <row r="4" spans="1:21" ht="25" customHeight="1" thickTop="1">
      <c r="A4" s="1407" t="s">
        <v>1019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1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</row>
    <row r="7" spans="1:21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830"/>
      <c r="T7" s="53"/>
    </row>
    <row r="8" spans="1:21" ht="21" customHeight="1">
      <c r="A8" s="432"/>
      <c r="B8" s="1439" t="s">
        <v>862</v>
      </c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831"/>
      <c r="T8" s="533"/>
    </row>
    <row r="9" spans="1:21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</row>
    <row r="10" spans="1:21" s="30" customFormat="1" ht="15.05" customHeight="1">
      <c r="A10" s="41">
        <v>1913</v>
      </c>
      <c r="B10" s="327">
        <f>'TE2'!B10</f>
        <v>0.21014845609863042</v>
      </c>
      <c r="C10" s="442"/>
      <c r="D10" s="442"/>
      <c r="E10" s="328">
        <f>TE2b!B10</f>
        <v>0.78985154390136958</v>
      </c>
      <c r="F10" s="40">
        <f>TE2b!H10</f>
        <v>0.66886230878179498</v>
      </c>
      <c r="G10" s="40">
        <f>TE2b!N10</f>
        <v>0.45715115974484077</v>
      </c>
      <c r="H10" s="40">
        <f>TE2c!B10</f>
        <v>0.41132505636478339</v>
      </c>
      <c r="I10" s="40">
        <f>TE2c!H10</f>
        <v>0.23136544433972558</v>
      </c>
      <c r="J10" s="40">
        <f>TE2c!N10</f>
        <v>8.7361083784101817E-2</v>
      </c>
      <c r="K10" s="40"/>
      <c r="L10" s="332">
        <f>E10-G10</f>
        <v>0.33270038415652881</v>
      </c>
      <c r="M10" s="333">
        <f>E10-F10</f>
        <v>0.1209892351195746</v>
      </c>
      <c r="N10" s="39"/>
      <c r="O10" s="38">
        <f t="shared" ref="O10:O73" si="0">G10-I10</f>
        <v>0.22578571540511519</v>
      </c>
      <c r="P10" s="38">
        <f t="shared" ref="P10:R41" si="1">G10-H10</f>
        <v>4.5826103380057381E-2</v>
      </c>
      <c r="Q10" s="38">
        <f t="shared" si="1"/>
        <v>0.17995961202505781</v>
      </c>
      <c r="R10" s="38">
        <f t="shared" si="1"/>
        <v>0.14400436055562377</v>
      </c>
      <c r="S10" s="37"/>
      <c r="T10" s="15"/>
    </row>
    <row r="11" spans="1:21" s="30" customFormat="1" ht="15.05" customHeight="1">
      <c r="A11" s="33">
        <v>1914</v>
      </c>
      <c r="B11" s="329">
        <f>'TE2'!B11</f>
        <v>0.21151153157013047</v>
      </c>
      <c r="C11" s="442"/>
      <c r="D11" s="442"/>
      <c r="E11" s="330">
        <f>TE2b!B11</f>
        <v>0.78848846842986953</v>
      </c>
      <c r="F11" s="36">
        <f>TE2b!H11</f>
        <v>0.66586925654650053</v>
      </c>
      <c r="G11" s="36">
        <f>TE2b!N11</f>
        <v>0.4516117763371148</v>
      </c>
      <c r="H11" s="36">
        <f>TE2c!B11</f>
        <v>0.40589589363971207</v>
      </c>
      <c r="I11" s="36">
        <f>TE2c!H11</f>
        <v>0.2253209567599444</v>
      </c>
      <c r="J11" s="36">
        <f>TE2c!N11</f>
        <v>9.3049398257490437E-2</v>
      </c>
      <c r="K11" s="36"/>
      <c r="L11" s="334">
        <f t="shared" ref="L11:L74" si="2">E11-G11</f>
        <v>0.33687669209275473</v>
      </c>
      <c r="M11" s="335">
        <f t="shared" ref="M11:N74" si="3">E11-F11</f>
        <v>0.12261921188336899</v>
      </c>
      <c r="N11" s="35"/>
      <c r="O11" s="15">
        <f t="shared" si="0"/>
        <v>0.2262908195771704</v>
      </c>
      <c r="P11" s="15">
        <f t="shared" si="1"/>
        <v>4.5715882697402732E-2</v>
      </c>
      <c r="Q11" s="15">
        <f t="shared" si="1"/>
        <v>0.18057493687976767</v>
      </c>
      <c r="R11" s="15">
        <f t="shared" si="1"/>
        <v>0.13227155850245398</v>
      </c>
      <c r="S11" s="14"/>
      <c r="T11" s="15"/>
    </row>
    <row r="12" spans="1:21" s="30" customFormat="1" ht="15.05" customHeight="1">
      <c r="A12" s="33">
        <v>1915</v>
      </c>
      <c r="B12" s="329">
        <f>'TE2'!B12</f>
        <v>0.21511875016535431</v>
      </c>
      <c r="C12" s="442"/>
      <c r="D12" s="442"/>
      <c r="E12" s="330">
        <f>TE2b!B12</f>
        <v>0.78488124983464569</v>
      </c>
      <c r="F12" s="36">
        <f>TE2b!H12</f>
        <v>0.66290013939015446</v>
      </c>
      <c r="G12" s="36">
        <f>TE2b!N12</f>
        <v>0.45222777760409505</v>
      </c>
      <c r="H12" s="36">
        <f>TE2c!B12</f>
        <v>0.40874842011585416</v>
      </c>
      <c r="I12" s="36">
        <f>TE2c!H12</f>
        <v>0.23668448973935197</v>
      </c>
      <c r="J12" s="36">
        <f>TE2c!N12</f>
        <v>0.11034639054481578</v>
      </c>
      <c r="K12" s="36"/>
      <c r="L12" s="334">
        <f t="shared" si="2"/>
        <v>0.33265347223055064</v>
      </c>
      <c r="M12" s="335">
        <f t="shared" si="3"/>
        <v>0.12198111044449123</v>
      </c>
      <c r="N12" s="35"/>
      <c r="O12" s="15">
        <f t="shared" si="0"/>
        <v>0.21554328786474308</v>
      </c>
      <c r="P12" s="15">
        <f t="shared" si="1"/>
        <v>4.3479357488240888E-2</v>
      </c>
      <c r="Q12" s="15">
        <f t="shared" si="1"/>
        <v>0.17206393037650219</v>
      </c>
      <c r="R12" s="15">
        <f t="shared" si="1"/>
        <v>0.1263380991945362</v>
      </c>
      <c r="S12" s="14"/>
      <c r="T12" s="15"/>
    </row>
    <row r="13" spans="1:21" s="30" customFormat="1" ht="15.05" customHeight="1">
      <c r="A13" s="33">
        <v>1916</v>
      </c>
      <c r="B13" s="329">
        <f>'TE2'!B13</f>
        <v>0.21507436006128655</v>
      </c>
      <c r="C13" s="442"/>
      <c r="D13" s="442"/>
      <c r="E13" s="330">
        <f>TE2b!B13</f>
        <v>0.78492563993871345</v>
      </c>
      <c r="F13" s="36">
        <f>TE2b!H13</f>
        <v>0.67953509891948694</v>
      </c>
      <c r="G13" s="36">
        <f>TE2b!N13</f>
        <v>0.43722024633049583</v>
      </c>
      <c r="H13" s="36">
        <f>TE2c!B13</f>
        <v>0.37758937213406507</v>
      </c>
      <c r="I13" s="36">
        <f>TE2c!H13</f>
        <v>0.25446404772962555</v>
      </c>
      <c r="J13" s="36">
        <f>TE2c!N13</f>
        <v>0.11503140096608849</v>
      </c>
      <c r="K13" s="36"/>
      <c r="L13" s="334">
        <f t="shared" si="2"/>
        <v>0.34770539360821762</v>
      </c>
      <c r="M13" s="335">
        <f t="shared" si="3"/>
        <v>0.10539054101922651</v>
      </c>
      <c r="N13" s="35"/>
      <c r="O13" s="15">
        <f t="shared" si="0"/>
        <v>0.18275619860087028</v>
      </c>
      <c r="P13" s="15">
        <f t="shared" si="1"/>
        <v>5.9630874196430761E-2</v>
      </c>
      <c r="Q13" s="15">
        <f t="shared" si="1"/>
        <v>0.12312532440443952</v>
      </c>
      <c r="R13" s="15">
        <f t="shared" si="1"/>
        <v>0.13943264676353706</v>
      </c>
      <c r="S13" s="14"/>
      <c r="T13" s="15"/>
    </row>
    <row r="14" spans="1:21" s="30" customFormat="1" ht="15.05" customHeight="1">
      <c r="A14" s="33">
        <v>1917</v>
      </c>
      <c r="B14" s="324">
        <f>'TE2'!B14</f>
        <v>0.21359911511971752</v>
      </c>
      <c r="C14" s="442"/>
      <c r="D14" s="442"/>
      <c r="E14" s="321">
        <f>TE2b!B14</f>
        <v>0.78640088488028248</v>
      </c>
      <c r="F14" s="28">
        <f>TE2b!H14</f>
        <v>0.67448619946885557</v>
      </c>
      <c r="G14" s="28">
        <f>TE2b!N14</f>
        <v>0.41069005778653445</v>
      </c>
      <c r="H14" s="28">
        <f>TE2c!B14</f>
        <v>0.34487127012520008</v>
      </c>
      <c r="I14" s="28">
        <f>TE2c!H14</f>
        <v>0.21417869667487385</v>
      </c>
      <c r="J14" s="28">
        <f>TE2c!N14</f>
        <v>8.6113543392808356E-2</v>
      </c>
      <c r="K14" s="28"/>
      <c r="L14" s="56">
        <f t="shared" si="2"/>
        <v>0.37571082709374803</v>
      </c>
      <c r="M14" s="15">
        <f t="shared" si="3"/>
        <v>0.11191468541142691</v>
      </c>
      <c r="N14" s="15">
        <f t="shared" si="3"/>
        <v>0.26379614168232113</v>
      </c>
      <c r="O14" s="15">
        <f t="shared" si="0"/>
        <v>0.19651136111166059</v>
      </c>
      <c r="P14" s="15">
        <f t="shared" si="1"/>
        <v>6.5818787661334366E-2</v>
      </c>
      <c r="Q14" s="15">
        <f t="shared" si="1"/>
        <v>0.13069257345032623</v>
      </c>
      <c r="R14" s="15">
        <f t="shared" si="1"/>
        <v>0.1280651532820655</v>
      </c>
      <c r="S14" s="14"/>
      <c r="T14" s="15"/>
      <c r="U14" s="13"/>
    </row>
    <row r="15" spans="1:21" s="30" customFormat="1" ht="15.05" customHeight="1">
      <c r="A15" s="33">
        <v>1918</v>
      </c>
      <c r="B15" s="324">
        <f>'TE2'!B15</f>
        <v>0.21024195533831425</v>
      </c>
      <c r="C15" s="442"/>
      <c r="D15" s="442"/>
      <c r="E15" s="321">
        <f>TE2b!B15</f>
        <v>0.78975804466168575</v>
      </c>
      <c r="F15" s="28">
        <f>TE2b!H15</f>
        <v>0.65138315256756818</v>
      </c>
      <c r="G15" s="28">
        <f>TE2b!N15</f>
        <v>0.37473357025620813</v>
      </c>
      <c r="H15" s="28">
        <f>TE2c!B15</f>
        <v>0.29707469501105094</v>
      </c>
      <c r="I15" s="28">
        <f>TE2c!H15</f>
        <v>0.16788794054993564</v>
      </c>
      <c r="J15" s="28">
        <f>TE2c!N15</f>
        <v>6.0966546276304545E-2</v>
      </c>
      <c r="K15" s="28"/>
      <c r="L15" s="56">
        <f t="shared" si="2"/>
        <v>0.41502447440547763</v>
      </c>
      <c r="M15" s="15">
        <f t="shared" si="3"/>
        <v>0.13837489209411757</v>
      </c>
      <c r="N15" s="15">
        <f t="shared" si="3"/>
        <v>0.27664958231136005</v>
      </c>
      <c r="O15" s="15">
        <f t="shared" si="0"/>
        <v>0.20684562970627249</v>
      </c>
      <c r="P15" s="15">
        <f t="shared" si="1"/>
        <v>7.7658875245157188E-2</v>
      </c>
      <c r="Q15" s="15">
        <f t="shared" si="1"/>
        <v>0.1291867544611153</v>
      </c>
      <c r="R15" s="15">
        <f t="shared" si="1"/>
        <v>0.10692139427363109</v>
      </c>
      <c r="S15" s="14"/>
      <c r="T15" s="15"/>
      <c r="U15" s="13"/>
    </row>
    <row r="16" spans="1:21" s="30" customFormat="1" ht="15.05" customHeight="1">
      <c r="A16" s="32">
        <v>1919</v>
      </c>
      <c r="B16" s="325">
        <f>'TE2'!B16</f>
        <v>0.1948684693056516</v>
      </c>
      <c r="C16" s="440"/>
      <c r="D16" s="441"/>
      <c r="E16" s="322">
        <f>TE2b!B16</f>
        <v>0.8051315306943484</v>
      </c>
      <c r="F16" s="31">
        <f>TE2b!H16</f>
        <v>0.68110532971478344</v>
      </c>
      <c r="G16" s="31">
        <f>TE2b!N16</f>
        <v>0.40384016668999712</v>
      </c>
      <c r="H16" s="31">
        <f>TE2c!B16</f>
        <v>0.31990910019680435</v>
      </c>
      <c r="I16" s="31">
        <f>TE2c!H16</f>
        <v>0.17494940133019976</v>
      </c>
      <c r="J16" s="31">
        <f>TE2c!N16</f>
        <v>5.9072288576427573E-2</v>
      </c>
      <c r="K16" s="31"/>
      <c r="L16" s="57">
        <f t="shared" si="2"/>
        <v>0.40129136400435128</v>
      </c>
      <c r="M16" s="21">
        <f t="shared" si="3"/>
        <v>0.12402620097956496</v>
      </c>
      <c r="N16" s="21">
        <f t="shared" si="3"/>
        <v>0.27726516302478632</v>
      </c>
      <c r="O16" s="21">
        <f t="shared" si="0"/>
        <v>0.22889076535979735</v>
      </c>
      <c r="P16" s="21">
        <f t="shared" si="1"/>
        <v>8.3931066493192763E-2</v>
      </c>
      <c r="Q16" s="21">
        <f t="shared" si="1"/>
        <v>0.14495969886660459</v>
      </c>
      <c r="R16" s="21">
        <f t="shared" si="1"/>
        <v>0.11587711275377219</v>
      </c>
      <c r="S16" s="20"/>
      <c r="T16" s="15"/>
      <c r="U16" s="13"/>
    </row>
    <row r="17" spans="1:21" s="30" customFormat="1" ht="15.05" customHeight="1">
      <c r="A17" s="34">
        <v>1920</v>
      </c>
      <c r="B17" s="326">
        <f>'TE2'!B17</f>
        <v>0.21390439294129004</v>
      </c>
      <c r="C17" s="442"/>
      <c r="D17" s="442"/>
      <c r="E17" s="323">
        <f>TE2b!B17</f>
        <v>0.78609560705870996</v>
      </c>
      <c r="F17" s="29">
        <f>TE2b!H17</f>
        <v>0.64035322698422859</v>
      </c>
      <c r="G17" s="29">
        <f>TE2b!N17</f>
        <v>0.36041360962082408</v>
      </c>
      <c r="H17" s="29">
        <f>TE2c!B17</f>
        <v>0.27708921120876712</v>
      </c>
      <c r="I17" s="29">
        <f>TE2c!H17</f>
        <v>0.13701929415265701</v>
      </c>
      <c r="J17" s="29">
        <f>TE2c!N17</f>
        <v>3.9220149260788192E-2</v>
      </c>
      <c r="K17" s="29"/>
      <c r="L17" s="58">
        <f t="shared" si="2"/>
        <v>0.42568199743788587</v>
      </c>
      <c r="M17" s="25">
        <f t="shared" si="3"/>
        <v>0.14574238007448137</v>
      </c>
      <c r="N17" s="25">
        <f t="shared" si="3"/>
        <v>0.2799396173634045</v>
      </c>
      <c r="O17" s="25">
        <f t="shared" si="0"/>
        <v>0.22339431546816707</v>
      </c>
      <c r="P17" s="25">
        <f t="shared" si="1"/>
        <v>8.3324398412056966E-2</v>
      </c>
      <c r="Q17" s="25">
        <f t="shared" si="1"/>
        <v>0.1400699170561101</v>
      </c>
      <c r="R17" s="25">
        <f t="shared" si="1"/>
        <v>9.7799144891868819E-2</v>
      </c>
      <c r="S17" s="24"/>
      <c r="T17" s="15"/>
      <c r="U17" s="13"/>
    </row>
    <row r="18" spans="1:21" s="30" customFormat="1" ht="15.05" customHeight="1">
      <c r="A18" s="33">
        <v>1921</v>
      </c>
      <c r="B18" s="324">
        <f>'TE2'!B18</f>
        <v>0.21513983797498115</v>
      </c>
      <c r="C18" s="442"/>
      <c r="D18" s="442"/>
      <c r="E18" s="321">
        <f>TE2b!B18</f>
        <v>0.78486016202501885</v>
      </c>
      <c r="F18" s="28">
        <f>TE2b!H18</f>
        <v>0.64715185388784846</v>
      </c>
      <c r="G18" s="28">
        <f>TE2b!N18</f>
        <v>0.37180684052859486</v>
      </c>
      <c r="H18" s="28">
        <f>TE2c!B18</f>
        <v>0.28998159171070531</v>
      </c>
      <c r="I18" s="28">
        <f>TE2c!H18</f>
        <v>0.14625061003449269</v>
      </c>
      <c r="J18" s="28">
        <f>TE2c!N18</f>
        <v>4.0948760978859654E-2</v>
      </c>
      <c r="K18" s="28"/>
      <c r="L18" s="56">
        <f t="shared" si="2"/>
        <v>0.41305332149642399</v>
      </c>
      <c r="M18" s="15">
        <f t="shared" si="3"/>
        <v>0.13770830813717039</v>
      </c>
      <c r="N18" s="15">
        <f t="shared" si="3"/>
        <v>0.2753450133592536</v>
      </c>
      <c r="O18" s="15">
        <f t="shared" si="0"/>
        <v>0.22555623049410217</v>
      </c>
      <c r="P18" s="15">
        <f t="shared" si="1"/>
        <v>8.1825248817889551E-2</v>
      </c>
      <c r="Q18" s="15">
        <f t="shared" si="1"/>
        <v>0.14373098167621262</v>
      </c>
      <c r="R18" s="15">
        <f t="shared" si="1"/>
        <v>0.10530184905563303</v>
      </c>
      <c r="S18" s="14"/>
      <c r="T18" s="15"/>
      <c r="U18" s="13"/>
    </row>
    <row r="19" spans="1:21" s="30" customFormat="1" ht="15.05" customHeight="1">
      <c r="A19" s="33">
        <v>1922</v>
      </c>
      <c r="B19" s="324">
        <f>'TE2'!B19</f>
        <v>0.20393886105419734</v>
      </c>
      <c r="C19" s="442"/>
      <c r="D19" s="442"/>
      <c r="E19" s="321">
        <f>TE2b!B19</f>
        <v>0.79606113894580266</v>
      </c>
      <c r="F19" s="28">
        <f>TE2b!H19</f>
        <v>0.66623248593402074</v>
      </c>
      <c r="G19" s="28">
        <f>TE2b!N19</f>
        <v>0.40316362839398023</v>
      </c>
      <c r="H19" s="28">
        <f>TE2c!B19</f>
        <v>0.32015325142821055</v>
      </c>
      <c r="I19" s="28">
        <f>TE2c!H19</f>
        <v>0.1692083417464561</v>
      </c>
      <c r="J19" s="28">
        <f>TE2c!N19</f>
        <v>5.4341593847779902E-2</v>
      </c>
      <c r="K19" s="28"/>
      <c r="L19" s="56">
        <f t="shared" si="2"/>
        <v>0.39289751055182243</v>
      </c>
      <c r="M19" s="15">
        <f t="shared" si="3"/>
        <v>0.12982865301178192</v>
      </c>
      <c r="N19" s="15">
        <f t="shared" si="3"/>
        <v>0.2630688575400405</v>
      </c>
      <c r="O19" s="15">
        <f t="shared" si="0"/>
        <v>0.23395528664752413</v>
      </c>
      <c r="P19" s="15">
        <f t="shared" si="1"/>
        <v>8.3010376965769683E-2</v>
      </c>
      <c r="Q19" s="15">
        <f t="shared" si="1"/>
        <v>0.15094490968175445</v>
      </c>
      <c r="R19" s="15">
        <f t="shared" si="1"/>
        <v>0.11486674789867621</v>
      </c>
      <c r="S19" s="14"/>
      <c r="T19" s="15"/>
      <c r="U19" s="13"/>
    </row>
    <row r="20" spans="1:21" s="30" customFormat="1" ht="15.05" customHeight="1">
      <c r="A20" s="33">
        <v>1923</v>
      </c>
      <c r="B20" s="324">
        <f>'TE2'!B20</f>
        <v>0.19926925534495332</v>
      </c>
      <c r="C20" s="442"/>
      <c r="D20" s="442"/>
      <c r="E20" s="321">
        <f>TE2b!B20</f>
        <v>0.80073074465504668</v>
      </c>
      <c r="F20" s="28">
        <f>TE2b!H20</f>
        <v>0.64465333626345567</v>
      </c>
      <c r="G20" s="28">
        <f>TE2b!N20</f>
        <v>0.35718783203333021</v>
      </c>
      <c r="H20" s="28">
        <f>TE2c!B20</f>
        <v>0.28059383826257367</v>
      </c>
      <c r="I20" s="28">
        <f>TE2c!H20</f>
        <v>0.1438409166302867</v>
      </c>
      <c r="J20" s="28">
        <f>TE2c!N20</f>
        <v>4.4427541724691648E-2</v>
      </c>
      <c r="K20" s="28"/>
      <c r="L20" s="56">
        <f t="shared" si="2"/>
        <v>0.44354291262171647</v>
      </c>
      <c r="M20" s="15">
        <f t="shared" si="3"/>
        <v>0.15607740839159101</v>
      </c>
      <c r="N20" s="15">
        <f t="shared" si="3"/>
        <v>0.28746550423012546</v>
      </c>
      <c r="O20" s="15">
        <f t="shared" si="0"/>
        <v>0.21334691540304351</v>
      </c>
      <c r="P20" s="15">
        <f t="shared" si="1"/>
        <v>7.6593993770756541E-2</v>
      </c>
      <c r="Q20" s="15">
        <f t="shared" si="1"/>
        <v>0.13675292163228697</v>
      </c>
      <c r="R20" s="15">
        <f t="shared" si="1"/>
        <v>9.9413374905595042E-2</v>
      </c>
      <c r="S20" s="14"/>
      <c r="T20" s="15"/>
      <c r="U20" s="13"/>
    </row>
    <row r="21" spans="1:21" s="30" customFormat="1" ht="15.05" customHeight="1">
      <c r="A21" s="33">
        <v>1924</v>
      </c>
      <c r="B21" s="324">
        <f>'TE2'!B21</f>
        <v>0.18646603559603081</v>
      </c>
      <c r="C21" s="442"/>
      <c r="D21" s="442"/>
      <c r="E21" s="321">
        <f>TE2b!B21</f>
        <v>0.81353396440396919</v>
      </c>
      <c r="F21" s="28">
        <f>TE2b!H21</f>
        <v>0.65991414283173555</v>
      </c>
      <c r="G21" s="28">
        <f>TE2b!N21</f>
        <v>0.37777163289551147</v>
      </c>
      <c r="H21" s="28">
        <f>TE2c!B21</f>
        <v>0.300094672562915</v>
      </c>
      <c r="I21" s="28">
        <f>TE2c!H21</f>
        <v>0.15683196646915279</v>
      </c>
      <c r="J21" s="28">
        <f>TE2c!N21</f>
        <v>4.8916581968063748E-2</v>
      </c>
      <c r="K21" s="28"/>
      <c r="L21" s="56">
        <f t="shared" si="2"/>
        <v>0.43576233150845772</v>
      </c>
      <c r="M21" s="15">
        <f t="shared" si="3"/>
        <v>0.15361982157223364</v>
      </c>
      <c r="N21" s="15">
        <f t="shared" si="3"/>
        <v>0.28214250993622408</v>
      </c>
      <c r="O21" s="15">
        <f t="shared" si="0"/>
        <v>0.22093966642635868</v>
      </c>
      <c r="P21" s="15">
        <f t="shared" si="1"/>
        <v>7.7676960332596467E-2</v>
      </c>
      <c r="Q21" s="15">
        <f t="shared" si="1"/>
        <v>0.14326270609376221</v>
      </c>
      <c r="R21" s="15">
        <f t="shared" si="1"/>
        <v>0.10791538450108903</v>
      </c>
      <c r="S21" s="14"/>
      <c r="T21" s="15"/>
      <c r="U21" s="13"/>
    </row>
    <row r="22" spans="1:21" s="30" customFormat="1" ht="15.05" customHeight="1">
      <c r="A22" s="33">
        <v>1925</v>
      </c>
      <c r="B22" s="324">
        <f>'TE2'!B22</f>
        <v>0.1769468903271223</v>
      </c>
      <c r="C22" s="442"/>
      <c r="D22" s="442"/>
      <c r="E22" s="321">
        <f>TE2b!B22</f>
        <v>0.8230531096728777</v>
      </c>
      <c r="F22" s="28">
        <f>TE2b!H22</f>
        <v>0.68280411848821077</v>
      </c>
      <c r="G22" s="28">
        <f>TE2b!N22</f>
        <v>0.41165157540296438</v>
      </c>
      <c r="H22" s="28">
        <f>TE2c!B22</f>
        <v>0.32698727265034966</v>
      </c>
      <c r="I22" s="28">
        <f>TE2c!H22</f>
        <v>0.17411637328674939</v>
      </c>
      <c r="J22" s="28">
        <f>TE2c!N22</f>
        <v>6.0468601241205552E-2</v>
      </c>
      <c r="K22" s="28"/>
      <c r="L22" s="56">
        <f t="shared" si="2"/>
        <v>0.41140153426991333</v>
      </c>
      <c r="M22" s="15">
        <f t="shared" si="3"/>
        <v>0.14024899118466694</v>
      </c>
      <c r="N22" s="15">
        <f t="shared" si="3"/>
        <v>0.27115254308524639</v>
      </c>
      <c r="O22" s="15">
        <f t="shared" si="0"/>
        <v>0.23753520211621498</v>
      </c>
      <c r="P22" s="15">
        <f t="shared" si="1"/>
        <v>8.4664302752614717E-2</v>
      </c>
      <c r="Q22" s="15">
        <f t="shared" si="1"/>
        <v>0.15287089936360027</v>
      </c>
      <c r="R22" s="15">
        <f t="shared" si="1"/>
        <v>0.11364777204554384</v>
      </c>
      <c r="S22" s="14"/>
      <c r="T22" s="15"/>
      <c r="U22" s="13"/>
    </row>
    <row r="23" spans="1:21" s="30" customFormat="1" ht="15.05" customHeight="1">
      <c r="A23" s="33">
        <v>1926</v>
      </c>
      <c r="B23" s="324">
        <f>'TE2'!B23</f>
        <v>0.16735628993918039</v>
      </c>
      <c r="C23" s="442"/>
      <c r="D23" s="442"/>
      <c r="E23" s="321">
        <f>TE2b!B23</f>
        <v>0.83264371006081961</v>
      </c>
      <c r="F23" s="28">
        <f>TE2b!H23</f>
        <v>0.6966352068391809</v>
      </c>
      <c r="G23" s="28">
        <f>TE2b!N23</f>
        <v>0.42818485992544525</v>
      </c>
      <c r="H23" s="28">
        <f>TE2c!B23</f>
        <v>0.34098302641963157</v>
      </c>
      <c r="I23" s="28">
        <f>TE2c!H23</f>
        <v>0.18761038527447649</v>
      </c>
      <c r="J23" s="28">
        <f>TE2c!N23</f>
        <v>6.773546846725205E-2</v>
      </c>
      <c r="K23" s="28"/>
      <c r="L23" s="56">
        <f t="shared" si="2"/>
        <v>0.40445885013537436</v>
      </c>
      <c r="M23" s="15">
        <f t="shared" si="3"/>
        <v>0.13600850322163871</v>
      </c>
      <c r="N23" s="15">
        <f t="shared" si="3"/>
        <v>0.26845034691373565</v>
      </c>
      <c r="O23" s="15">
        <f t="shared" si="0"/>
        <v>0.24057447465096876</v>
      </c>
      <c r="P23" s="15">
        <f t="shared" si="1"/>
        <v>8.7201833505813675E-2</v>
      </c>
      <c r="Q23" s="15">
        <f t="shared" si="1"/>
        <v>0.15337264114515509</v>
      </c>
      <c r="R23" s="15">
        <f t="shared" si="1"/>
        <v>0.11987491680722444</v>
      </c>
      <c r="S23" s="14"/>
      <c r="T23" s="15"/>
      <c r="U23" s="13"/>
    </row>
    <row r="24" spans="1:21" s="30" customFormat="1" ht="15.05" customHeight="1">
      <c r="A24" s="33">
        <v>1927</v>
      </c>
      <c r="B24" s="324">
        <f>'TE2'!B24</f>
        <v>0.15682917472266122</v>
      </c>
      <c r="C24" s="442"/>
      <c r="D24" s="443"/>
      <c r="E24" s="321">
        <f>TE2b!B24</f>
        <v>0.84317082527733878</v>
      </c>
      <c r="F24" s="28">
        <f>TE2b!H24</f>
        <v>0.71307369974300083</v>
      </c>
      <c r="G24" s="28">
        <f>TE2b!N24</f>
        <v>0.45274171086025411</v>
      </c>
      <c r="H24" s="28">
        <f>TE2c!B24</f>
        <v>0.36416438184739885</v>
      </c>
      <c r="I24" s="28">
        <f>TE2c!H24</f>
        <v>0.20461758319134113</v>
      </c>
      <c r="J24" s="28">
        <f>TE2c!N24</f>
        <v>7.5448560087235564E-2</v>
      </c>
      <c r="K24" s="28"/>
      <c r="L24" s="56">
        <f t="shared" si="2"/>
        <v>0.39042911441708467</v>
      </c>
      <c r="M24" s="15">
        <f t="shared" si="3"/>
        <v>0.13009712553433794</v>
      </c>
      <c r="N24" s="15">
        <f t="shared" si="3"/>
        <v>0.26033198888274672</v>
      </c>
      <c r="O24" s="15">
        <f t="shared" si="0"/>
        <v>0.24812412766891298</v>
      </c>
      <c r="P24" s="15">
        <f t="shared" si="1"/>
        <v>8.8577329012855255E-2</v>
      </c>
      <c r="Q24" s="15">
        <f t="shared" si="1"/>
        <v>0.15954679865605773</v>
      </c>
      <c r="R24" s="15">
        <f t="shared" si="1"/>
        <v>0.12916902310410555</v>
      </c>
      <c r="S24" s="14"/>
      <c r="T24" s="15"/>
      <c r="U24" s="13"/>
    </row>
    <row r="25" spans="1:21" s="30" customFormat="1" ht="15.05" customHeight="1">
      <c r="A25" s="33">
        <v>1928</v>
      </c>
      <c r="B25" s="324">
        <f>'TE2'!B25</f>
        <v>0.15486732476118126</v>
      </c>
      <c r="C25" s="442"/>
      <c r="D25" s="443"/>
      <c r="E25" s="321">
        <f>TE2b!B25</f>
        <v>0.84513267523881874</v>
      </c>
      <c r="F25" s="28">
        <f>TE2b!H25</f>
        <v>0.72306987184845539</v>
      </c>
      <c r="G25" s="28">
        <f>TE2b!N25</f>
        <v>0.48094615549167125</v>
      </c>
      <c r="H25" s="28">
        <f>TE2c!B25</f>
        <v>0.39379196316094511</v>
      </c>
      <c r="I25" s="28">
        <f>TE2c!H25</f>
        <v>0.23187003529380218</v>
      </c>
      <c r="J25" s="28">
        <f>TE2c!N25</f>
        <v>9.0092673396989495E-2</v>
      </c>
      <c r="K25" s="28"/>
      <c r="L25" s="56">
        <f t="shared" si="2"/>
        <v>0.3641865197471475</v>
      </c>
      <c r="M25" s="15">
        <f t="shared" si="3"/>
        <v>0.12206280339036335</v>
      </c>
      <c r="N25" s="15">
        <f t="shared" si="3"/>
        <v>0.24212371635678415</v>
      </c>
      <c r="O25" s="15">
        <f t="shared" si="0"/>
        <v>0.24907612019786907</v>
      </c>
      <c r="P25" s="15">
        <f t="shared" si="1"/>
        <v>8.7154192330726132E-2</v>
      </c>
      <c r="Q25" s="15">
        <f t="shared" si="1"/>
        <v>0.16192192786714293</v>
      </c>
      <c r="R25" s="15">
        <f t="shared" si="1"/>
        <v>0.14177736189681267</v>
      </c>
      <c r="S25" s="14"/>
      <c r="T25" s="15"/>
      <c r="U25" s="13"/>
    </row>
    <row r="26" spans="1:21" s="30" customFormat="1" ht="15.05" customHeight="1">
      <c r="A26" s="32">
        <v>1929</v>
      </c>
      <c r="B26" s="325">
        <f>'TE2'!B26</f>
        <v>0.15542606197900444</v>
      </c>
      <c r="C26" s="440"/>
      <c r="D26" s="441"/>
      <c r="E26" s="322">
        <f>TE2b!B26</f>
        <v>0.84457393802099556</v>
      </c>
      <c r="F26" s="31">
        <f>TE2b!H26</f>
        <v>0.72364984514762554</v>
      </c>
      <c r="G26" s="31">
        <f>TE2b!N26</f>
        <v>0.48236507934014028</v>
      </c>
      <c r="H26" s="31">
        <f>TE2c!B26</f>
        <v>0.39626222510758996</v>
      </c>
      <c r="I26" s="31">
        <f>TE2c!H26</f>
        <v>0.24091597825959998</v>
      </c>
      <c r="J26" s="31">
        <f>TE2c!N26</f>
        <v>0.10067301521271303</v>
      </c>
      <c r="K26" s="31"/>
      <c r="L26" s="57">
        <f t="shared" si="2"/>
        <v>0.36220885868085528</v>
      </c>
      <c r="M26" s="21">
        <f t="shared" si="3"/>
        <v>0.12092409287337003</v>
      </c>
      <c r="N26" s="21">
        <f t="shared" si="3"/>
        <v>0.24128476580748526</v>
      </c>
      <c r="O26" s="21">
        <f t="shared" si="0"/>
        <v>0.2414491010805403</v>
      </c>
      <c r="P26" s="21">
        <f t="shared" si="1"/>
        <v>8.6102854232550319E-2</v>
      </c>
      <c r="Q26" s="21">
        <f t="shared" si="1"/>
        <v>0.15534624684798998</v>
      </c>
      <c r="R26" s="21">
        <f t="shared" si="1"/>
        <v>0.14024296304688694</v>
      </c>
      <c r="S26" s="20"/>
      <c r="T26" s="15"/>
      <c r="U26" s="13"/>
    </row>
    <row r="27" spans="1:21" s="30" customFormat="1" ht="15.05" customHeight="1">
      <c r="A27" s="34">
        <v>1930</v>
      </c>
      <c r="B27" s="326">
        <f>'TE2'!B27</f>
        <v>0.15049946404031644</v>
      </c>
      <c r="C27" s="442"/>
      <c r="D27" s="442"/>
      <c r="E27" s="323">
        <f>TE2b!B27</f>
        <v>0.84950053595968356</v>
      </c>
      <c r="F27" s="29">
        <f>TE2b!H27</f>
        <v>0.71219611616706058</v>
      </c>
      <c r="G27" s="29">
        <f>TE2b!N27</f>
        <v>0.43645559450302485</v>
      </c>
      <c r="H27" s="29">
        <f>TE2c!B27</f>
        <v>0.34605341440332832</v>
      </c>
      <c r="I27" s="29">
        <f>TE2c!H27</f>
        <v>0.19157777025684444</v>
      </c>
      <c r="J27" s="29">
        <f>TE2c!N27</f>
        <v>7.1365158319397909E-2</v>
      </c>
      <c r="K27" s="29"/>
      <c r="L27" s="58">
        <f t="shared" si="2"/>
        <v>0.41304494145665871</v>
      </c>
      <c r="M27" s="25">
        <f t="shared" si="3"/>
        <v>0.13730441979262298</v>
      </c>
      <c r="N27" s="25">
        <f t="shared" si="3"/>
        <v>0.27574052166403573</v>
      </c>
      <c r="O27" s="25">
        <f t="shared" si="0"/>
        <v>0.2448778242461804</v>
      </c>
      <c r="P27" s="25">
        <f t="shared" si="1"/>
        <v>9.0402180099696527E-2</v>
      </c>
      <c r="Q27" s="25">
        <f t="shared" si="1"/>
        <v>0.15447564414648388</v>
      </c>
      <c r="R27" s="25">
        <f t="shared" si="1"/>
        <v>0.12021261193744653</v>
      </c>
      <c r="S27" s="24"/>
      <c r="T27" s="15"/>
      <c r="U27" s="13"/>
    </row>
    <row r="28" spans="1:21" s="30" customFormat="1" ht="15.05" customHeight="1">
      <c r="A28" s="33">
        <v>1931</v>
      </c>
      <c r="B28" s="324">
        <f>'TE2'!B28</f>
        <v>0.15322737226282879</v>
      </c>
      <c r="C28" s="442"/>
      <c r="D28" s="442"/>
      <c r="E28" s="321">
        <f>TE2b!B28</f>
        <v>0.84677262773717121</v>
      </c>
      <c r="F28" s="28">
        <f>TE2b!H28</f>
        <v>0.69784320821909585</v>
      </c>
      <c r="G28" s="28">
        <f>TE2b!N28</f>
        <v>0.38888376800769581</v>
      </c>
      <c r="H28" s="28">
        <f>TE2c!B28</f>
        <v>0.30019984782297748</v>
      </c>
      <c r="I28" s="28">
        <f>TE2c!H28</f>
        <v>0.15686511428197542</v>
      </c>
      <c r="J28" s="28">
        <f>TE2c!N28</f>
        <v>5.452257612740135E-2</v>
      </c>
      <c r="K28" s="28"/>
      <c r="L28" s="56">
        <f t="shared" si="2"/>
        <v>0.45788885972947541</v>
      </c>
      <c r="M28" s="15">
        <f t="shared" si="3"/>
        <v>0.14892941951807537</v>
      </c>
      <c r="N28" s="15">
        <f t="shared" si="3"/>
        <v>0.30895944021140004</v>
      </c>
      <c r="O28" s="15">
        <f t="shared" si="0"/>
        <v>0.23201865372572039</v>
      </c>
      <c r="P28" s="15">
        <f t="shared" si="1"/>
        <v>8.8683920184718323E-2</v>
      </c>
      <c r="Q28" s="15">
        <f t="shared" si="1"/>
        <v>0.14333473354100207</v>
      </c>
      <c r="R28" s="15">
        <f t="shared" si="1"/>
        <v>0.10234253815457406</v>
      </c>
      <c r="S28" s="14"/>
      <c r="T28" s="15"/>
      <c r="U28" s="13"/>
    </row>
    <row r="29" spans="1:21" s="30" customFormat="1" ht="15.05" customHeight="1">
      <c r="A29" s="33">
        <v>1932</v>
      </c>
      <c r="B29" s="324">
        <f>'TE2'!B29</f>
        <v>0.14894168802276386</v>
      </c>
      <c r="C29" s="442"/>
      <c r="D29" s="442"/>
      <c r="E29" s="321">
        <f>TE2b!B29</f>
        <v>0.85105831197723614</v>
      </c>
      <c r="F29" s="28">
        <f>TE2b!H29</f>
        <v>0.71415132207431742</v>
      </c>
      <c r="G29" s="28">
        <f>TE2b!N29</f>
        <v>0.38493267806174597</v>
      </c>
      <c r="H29" s="28">
        <f>TE2c!B29</f>
        <v>0.30379265769326363</v>
      </c>
      <c r="I29" s="28">
        <f>TE2c!H29</f>
        <v>0.16289397215601115</v>
      </c>
      <c r="J29" s="28">
        <f>TE2c!N29</f>
        <v>4.8663880261538436E-2</v>
      </c>
      <c r="K29" s="28"/>
      <c r="L29" s="56">
        <f t="shared" si="2"/>
        <v>0.46612563391549017</v>
      </c>
      <c r="M29" s="15">
        <f t="shared" si="3"/>
        <v>0.13690698990291872</v>
      </c>
      <c r="N29" s="15">
        <f t="shared" si="3"/>
        <v>0.32921864401257145</v>
      </c>
      <c r="O29" s="15">
        <f t="shared" si="0"/>
        <v>0.22203870590573482</v>
      </c>
      <c r="P29" s="15">
        <f t="shared" si="1"/>
        <v>8.1140020368482335E-2</v>
      </c>
      <c r="Q29" s="15">
        <f t="shared" si="1"/>
        <v>0.14089868553725249</v>
      </c>
      <c r="R29" s="15">
        <f t="shared" si="1"/>
        <v>0.11423009189447271</v>
      </c>
      <c r="S29" s="14"/>
      <c r="T29" s="15"/>
      <c r="U29" s="13"/>
    </row>
    <row r="30" spans="1:21" s="30" customFormat="1" ht="15.05" customHeight="1">
      <c r="A30" s="33">
        <v>1933</v>
      </c>
      <c r="B30" s="324">
        <f>'TE2'!B30</f>
        <v>0.15141275279849764</v>
      </c>
      <c r="C30" s="442"/>
      <c r="D30" s="442"/>
      <c r="E30" s="321">
        <f>TE2b!B30</f>
        <v>0.84858724720150236</v>
      </c>
      <c r="F30" s="28">
        <f>TE2b!H30</f>
        <v>0.72252555048897693</v>
      </c>
      <c r="G30" s="28">
        <f>TE2b!N30</f>
        <v>0.40681727426449577</v>
      </c>
      <c r="H30" s="28">
        <f>TE2c!B30</f>
        <v>0.32441625066096369</v>
      </c>
      <c r="I30" s="28">
        <f>TE2c!H30</f>
        <v>0.18168260387907148</v>
      </c>
      <c r="J30" s="28">
        <f>TE2c!N30</f>
        <v>6.1718921085181289E-2</v>
      </c>
      <c r="K30" s="28"/>
      <c r="L30" s="56">
        <f t="shared" si="2"/>
        <v>0.44176997293700659</v>
      </c>
      <c r="M30" s="15">
        <f t="shared" si="3"/>
        <v>0.12606169671252543</v>
      </c>
      <c r="N30" s="15">
        <f t="shared" si="3"/>
        <v>0.31570827622448117</v>
      </c>
      <c r="O30" s="15">
        <f t="shared" si="0"/>
        <v>0.22513467038542428</v>
      </c>
      <c r="P30" s="15">
        <f t="shared" si="1"/>
        <v>8.2401023603532075E-2</v>
      </c>
      <c r="Q30" s="15">
        <f t="shared" si="1"/>
        <v>0.14273364678189221</v>
      </c>
      <c r="R30" s="15">
        <f t="shared" si="1"/>
        <v>0.11996368279389019</v>
      </c>
      <c r="S30" s="14"/>
      <c r="T30" s="15"/>
      <c r="U30" s="13"/>
    </row>
    <row r="31" spans="1:21" s="30" customFormat="1" ht="15.05" customHeight="1">
      <c r="A31" s="33">
        <v>1934</v>
      </c>
      <c r="B31" s="324">
        <f>'TE2'!B31</f>
        <v>0.16681520111654713</v>
      </c>
      <c r="C31" s="442"/>
      <c r="D31" s="442"/>
      <c r="E31" s="321">
        <f>TE2b!B31</f>
        <v>0.83318479888345287</v>
      </c>
      <c r="F31" s="28">
        <f>TE2b!H31</f>
        <v>0.73045114853547011</v>
      </c>
      <c r="G31" s="28">
        <f>TE2b!N31</f>
        <v>0.41362310322540252</v>
      </c>
      <c r="H31" s="28">
        <f>TE2c!B31</f>
        <v>0.33379319523127016</v>
      </c>
      <c r="I31" s="28">
        <f>TE2c!H31</f>
        <v>0.17992573302428946</v>
      </c>
      <c r="J31" s="28">
        <f>TE2c!N31</f>
        <v>5.8088917595774399E-2</v>
      </c>
      <c r="K31" s="28"/>
      <c r="L31" s="56">
        <f t="shared" si="2"/>
        <v>0.41956169565805035</v>
      </c>
      <c r="M31" s="15">
        <f t="shared" si="3"/>
        <v>0.10273365034798276</v>
      </c>
      <c r="N31" s="15">
        <f t="shared" si="3"/>
        <v>0.31682804531006759</v>
      </c>
      <c r="O31" s="15">
        <f t="shared" si="0"/>
        <v>0.23369737020111306</v>
      </c>
      <c r="P31" s="15">
        <f t="shared" si="1"/>
        <v>7.9829907994132365E-2</v>
      </c>
      <c r="Q31" s="15">
        <f t="shared" si="1"/>
        <v>0.15386746220698069</v>
      </c>
      <c r="R31" s="15">
        <f t="shared" si="1"/>
        <v>0.12183681542851507</v>
      </c>
      <c r="S31" s="14"/>
      <c r="T31" s="15"/>
      <c r="U31" s="13"/>
    </row>
    <row r="32" spans="1:21" s="30" customFormat="1" ht="15.05" customHeight="1">
      <c r="A32" s="33">
        <v>1935</v>
      </c>
      <c r="B32" s="324">
        <f>'TE2'!B32</f>
        <v>0.18033074563392626</v>
      </c>
      <c r="C32" s="442"/>
      <c r="D32" s="442"/>
      <c r="E32" s="321">
        <f>TE2b!B32</f>
        <v>0.81966925436607374</v>
      </c>
      <c r="F32" s="28">
        <f>TE2b!H32</f>
        <v>0.70213807377954129</v>
      </c>
      <c r="G32" s="28">
        <f>TE2b!N32</f>
        <v>0.40836748549126228</v>
      </c>
      <c r="H32" s="28">
        <f>TE2c!B32</f>
        <v>0.33116392981358123</v>
      </c>
      <c r="I32" s="28">
        <f>TE2c!H32</f>
        <v>0.17878135307282303</v>
      </c>
      <c r="J32" s="28">
        <f>TE2c!N32</f>
        <v>5.7651196912842047E-2</v>
      </c>
      <c r="K32" s="28"/>
      <c r="L32" s="56">
        <f t="shared" si="2"/>
        <v>0.41130176887481146</v>
      </c>
      <c r="M32" s="15">
        <f t="shared" si="3"/>
        <v>0.11753118058653245</v>
      </c>
      <c r="N32" s="15">
        <f t="shared" si="3"/>
        <v>0.29377058828827901</v>
      </c>
      <c r="O32" s="15">
        <f t="shared" si="0"/>
        <v>0.22958613241843925</v>
      </c>
      <c r="P32" s="15">
        <f t="shared" si="1"/>
        <v>7.7203555677681057E-2</v>
      </c>
      <c r="Q32" s="15">
        <f t="shared" si="1"/>
        <v>0.1523825767407582</v>
      </c>
      <c r="R32" s="15">
        <f t="shared" si="1"/>
        <v>0.12113015615998099</v>
      </c>
      <c r="S32" s="14"/>
      <c r="T32" s="15"/>
      <c r="U32" s="13"/>
    </row>
    <row r="33" spans="1:21" s="30" customFormat="1" ht="15.05" customHeight="1">
      <c r="A33" s="33">
        <v>1936</v>
      </c>
      <c r="B33" s="324">
        <f>'TE2'!B33</f>
        <v>0.17599522281986169</v>
      </c>
      <c r="C33" s="442"/>
      <c r="D33" s="442"/>
      <c r="E33" s="321">
        <f>TE2b!B33</f>
        <v>0.82400477718013831</v>
      </c>
      <c r="F33" s="28">
        <f>TE2b!H33</f>
        <v>0.70920062945470053</v>
      </c>
      <c r="G33" s="28">
        <f>TE2b!N33</f>
        <v>0.43367357532815165</v>
      </c>
      <c r="H33" s="28">
        <f>TE2c!B33</f>
        <v>0.3516261839353288</v>
      </c>
      <c r="I33" s="28">
        <f>TE2c!H33</f>
        <v>0.18482022666259923</v>
      </c>
      <c r="J33" s="28">
        <f>TE2c!N33</f>
        <v>5.5675966511946791E-2</v>
      </c>
      <c r="K33" s="28"/>
      <c r="L33" s="56">
        <f t="shared" si="2"/>
        <v>0.39033120185198666</v>
      </c>
      <c r="M33" s="15">
        <f t="shared" si="3"/>
        <v>0.11480414772543779</v>
      </c>
      <c r="N33" s="15">
        <f t="shared" si="3"/>
        <v>0.27552705412654888</v>
      </c>
      <c r="O33" s="15">
        <f t="shared" si="0"/>
        <v>0.24885334866555242</v>
      </c>
      <c r="P33" s="15">
        <f t="shared" si="1"/>
        <v>8.2047391392822855E-2</v>
      </c>
      <c r="Q33" s="15">
        <f t="shared" si="1"/>
        <v>0.16680595727272957</v>
      </c>
      <c r="R33" s="15">
        <f t="shared" si="1"/>
        <v>0.12914426015065245</v>
      </c>
      <c r="S33" s="14"/>
      <c r="T33" s="15"/>
      <c r="U33" s="13"/>
    </row>
    <row r="34" spans="1:21" s="30" customFormat="1" ht="15.05" customHeight="1">
      <c r="A34" s="33">
        <v>1937</v>
      </c>
      <c r="B34" s="324">
        <f>'TE2'!B34</f>
        <v>0.19339593684669842</v>
      </c>
      <c r="C34" s="442"/>
      <c r="D34" s="443"/>
      <c r="E34" s="321">
        <f>TE2b!B34</f>
        <v>0.80660406315330158</v>
      </c>
      <c r="F34" s="28">
        <f>TE2b!H34</f>
        <v>0.67760601769089335</v>
      </c>
      <c r="G34" s="28">
        <f>TE2b!N34</f>
        <v>0.44065111647470956</v>
      </c>
      <c r="H34" s="28">
        <f>TE2c!B34</f>
        <v>0.3514201464383907</v>
      </c>
      <c r="I34" s="28">
        <f>TE2c!H34</f>
        <v>0.18571022018168579</v>
      </c>
      <c r="J34" s="28">
        <f>TE2c!N34</f>
        <v>5.8379640714507443E-2</v>
      </c>
      <c r="K34" s="28"/>
      <c r="L34" s="56">
        <f t="shared" si="2"/>
        <v>0.36595294667859202</v>
      </c>
      <c r="M34" s="15">
        <f t="shared" si="3"/>
        <v>0.12899804546240823</v>
      </c>
      <c r="N34" s="15">
        <f t="shared" si="3"/>
        <v>0.23695490121618379</v>
      </c>
      <c r="O34" s="15">
        <f t="shared" si="0"/>
        <v>0.25494089629302374</v>
      </c>
      <c r="P34" s="15">
        <f t="shared" si="1"/>
        <v>8.9230970036318857E-2</v>
      </c>
      <c r="Q34" s="15">
        <f t="shared" si="1"/>
        <v>0.16570992625670491</v>
      </c>
      <c r="R34" s="15">
        <f t="shared" si="1"/>
        <v>0.12733057946717835</v>
      </c>
      <c r="S34" s="14"/>
      <c r="T34" s="15"/>
      <c r="U34" s="13"/>
    </row>
    <row r="35" spans="1:21" s="30" customFormat="1" ht="15.05" customHeight="1">
      <c r="A35" s="33">
        <v>1938</v>
      </c>
      <c r="B35" s="324">
        <f>'TE2'!B35</f>
        <v>0.19690465294968418</v>
      </c>
      <c r="C35" s="442"/>
      <c r="D35" s="443"/>
      <c r="E35" s="321">
        <f>TE2b!B35</f>
        <v>0.80309534705031582</v>
      </c>
      <c r="F35" s="28">
        <f>TE2b!H35</f>
        <v>0.65754475361754561</v>
      </c>
      <c r="G35" s="28">
        <f>TE2b!N35</f>
        <v>0.4012705812504398</v>
      </c>
      <c r="H35" s="28">
        <f>TE2c!B35</f>
        <v>0.31303845821800147</v>
      </c>
      <c r="I35" s="28">
        <f>TE2c!H35</f>
        <v>0.16409060865757064</v>
      </c>
      <c r="J35" s="28">
        <f>TE2c!N35</f>
        <v>5.9594100985450468E-2</v>
      </c>
      <c r="K35" s="28"/>
      <c r="L35" s="56">
        <f t="shared" si="2"/>
        <v>0.40182476579987603</v>
      </c>
      <c r="M35" s="15">
        <f t="shared" si="3"/>
        <v>0.14555059343277021</v>
      </c>
      <c r="N35" s="15">
        <f t="shared" si="3"/>
        <v>0.25627417236710581</v>
      </c>
      <c r="O35" s="15">
        <f t="shared" si="0"/>
        <v>0.23717997259286916</v>
      </c>
      <c r="P35" s="15">
        <f t="shared" si="1"/>
        <v>8.8232123032438325E-2</v>
      </c>
      <c r="Q35" s="15">
        <f t="shared" si="1"/>
        <v>0.14894784956043083</v>
      </c>
      <c r="R35" s="15">
        <f t="shared" si="1"/>
        <v>0.10449650767212017</v>
      </c>
      <c r="S35" s="14"/>
      <c r="T35" s="15"/>
      <c r="U35" s="13"/>
    </row>
    <row r="36" spans="1:21" s="30" customFormat="1" ht="15.05" customHeight="1">
      <c r="A36" s="32">
        <v>1939</v>
      </c>
      <c r="B36" s="325">
        <f>'TE2'!B36</f>
        <v>0.19374549205113223</v>
      </c>
      <c r="C36" s="440"/>
      <c r="D36" s="441"/>
      <c r="E36" s="322">
        <f>TE2b!B36</f>
        <v>0.80625450794886777</v>
      </c>
      <c r="F36" s="31">
        <f>TE2b!H36</f>
        <v>0.66945569870077837</v>
      </c>
      <c r="G36" s="31">
        <f>TE2b!N36</f>
        <v>0.41211503537829625</v>
      </c>
      <c r="H36" s="31">
        <f>TE2c!B36</f>
        <v>0.32085491280660355</v>
      </c>
      <c r="I36" s="31">
        <f>TE2c!H36</f>
        <v>0.16434969895344734</v>
      </c>
      <c r="J36" s="31">
        <f>TE2c!N36</f>
        <v>5.1894300718291632E-2</v>
      </c>
      <c r="K36" s="31"/>
      <c r="L36" s="57">
        <f t="shared" si="2"/>
        <v>0.39413947257057153</v>
      </c>
      <c r="M36" s="21">
        <f t="shared" si="3"/>
        <v>0.1367988092480894</v>
      </c>
      <c r="N36" s="21">
        <f t="shared" si="3"/>
        <v>0.25734066332248212</v>
      </c>
      <c r="O36" s="21">
        <f t="shared" si="0"/>
        <v>0.24776533642484891</v>
      </c>
      <c r="P36" s="21">
        <f t="shared" si="1"/>
        <v>9.1260122571692692E-2</v>
      </c>
      <c r="Q36" s="21">
        <f t="shared" si="1"/>
        <v>0.15650521385315622</v>
      </c>
      <c r="R36" s="21">
        <f t="shared" si="1"/>
        <v>0.11245539823515571</v>
      </c>
      <c r="S36" s="20"/>
      <c r="T36" s="15"/>
      <c r="U36" s="13"/>
    </row>
    <row r="37" spans="1:21" s="30" customFormat="1" ht="15.05" customHeight="1">
      <c r="A37" s="34">
        <v>1940</v>
      </c>
      <c r="B37" s="326">
        <f>'TE2'!B37</f>
        <v>0.22378113798992816</v>
      </c>
      <c r="C37" s="442"/>
      <c r="D37" s="442"/>
      <c r="E37" s="323">
        <f>TE2b!B37</f>
        <v>0.77621886201007184</v>
      </c>
      <c r="F37" s="29">
        <f>TE2b!H37</f>
        <v>0.64027355848429135</v>
      </c>
      <c r="G37" s="29">
        <f>TE2b!N37</f>
        <v>0.38216122538156422</v>
      </c>
      <c r="H37" s="29">
        <f>TE2c!B37</f>
        <v>0.29510548415456184</v>
      </c>
      <c r="I37" s="29">
        <f>TE2c!H37</f>
        <v>0.14963967998795541</v>
      </c>
      <c r="J37" s="29">
        <f>TE2c!N37</f>
        <v>4.8820343377134826E-2</v>
      </c>
      <c r="K37" s="29"/>
      <c r="L37" s="58">
        <f t="shared" si="2"/>
        <v>0.39405763662850762</v>
      </c>
      <c r="M37" s="25">
        <f t="shared" si="3"/>
        <v>0.13594530352578049</v>
      </c>
      <c r="N37" s="25">
        <f t="shared" si="3"/>
        <v>0.25811233310272713</v>
      </c>
      <c r="O37" s="25">
        <f t="shared" si="0"/>
        <v>0.23252154539360881</v>
      </c>
      <c r="P37" s="25">
        <f t="shared" si="1"/>
        <v>8.7055741227002381E-2</v>
      </c>
      <c r="Q37" s="25">
        <f t="shared" si="1"/>
        <v>0.14546580416660643</v>
      </c>
      <c r="R37" s="25">
        <f t="shared" si="1"/>
        <v>0.10081933661082058</v>
      </c>
      <c r="S37" s="24"/>
      <c r="T37" s="15"/>
      <c r="U37" s="13"/>
    </row>
    <row r="38" spans="1:21" s="30" customFormat="1" ht="15.05" customHeight="1">
      <c r="A38" s="33">
        <v>1941</v>
      </c>
      <c r="B38" s="324">
        <f>'TE2'!B38</f>
        <v>0.24963366931903141</v>
      </c>
      <c r="C38" s="442"/>
      <c r="D38" s="442"/>
      <c r="E38" s="321">
        <f>TE2b!B38</f>
        <v>0.75036633068096859</v>
      </c>
      <c r="F38" s="28">
        <f>TE2b!H38</f>
        <v>0.61693263842944612</v>
      </c>
      <c r="G38" s="28">
        <f>TE2b!N38</f>
        <v>0.35031673814189473</v>
      </c>
      <c r="H38" s="28">
        <f>TE2c!B38</f>
        <v>0.26372906357033088</v>
      </c>
      <c r="I38" s="28">
        <f>TE2c!H38</f>
        <v>0.12889216980493914</v>
      </c>
      <c r="J38" s="28">
        <f>TE2c!N38</f>
        <v>4.1431573633547963E-2</v>
      </c>
      <c r="K38" s="28"/>
      <c r="L38" s="56">
        <f t="shared" si="2"/>
        <v>0.40004959253907385</v>
      </c>
      <c r="M38" s="15">
        <f t="shared" si="3"/>
        <v>0.13343369225152246</v>
      </c>
      <c r="N38" s="15">
        <f t="shared" si="3"/>
        <v>0.26661590028755139</v>
      </c>
      <c r="O38" s="15">
        <f t="shared" si="0"/>
        <v>0.22142456833695559</v>
      </c>
      <c r="P38" s="15">
        <f t="shared" si="1"/>
        <v>8.6587674571563855E-2</v>
      </c>
      <c r="Q38" s="15">
        <f t="shared" si="1"/>
        <v>0.13483689376539174</v>
      </c>
      <c r="R38" s="15">
        <f t="shared" si="1"/>
        <v>8.7460596171391181E-2</v>
      </c>
      <c r="S38" s="14"/>
      <c r="T38" s="15"/>
      <c r="U38" s="13"/>
    </row>
    <row r="39" spans="1:21" s="30" customFormat="1" ht="15.05" customHeight="1">
      <c r="A39" s="33">
        <v>1942</v>
      </c>
      <c r="B39" s="324">
        <f>'TE2'!B39</f>
        <v>0.26762706638503175</v>
      </c>
      <c r="C39" s="442"/>
      <c r="D39" s="442"/>
      <c r="E39" s="321">
        <f>TE2b!B39</f>
        <v>0.73237293361496825</v>
      </c>
      <c r="F39" s="28">
        <f>TE2b!H39</f>
        <v>0.59786686403032019</v>
      </c>
      <c r="G39" s="28">
        <f>TE2b!N39</f>
        <v>0.34488398171637902</v>
      </c>
      <c r="H39" s="28">
        <f>TE2c!B39</f>
        <v>0.25930584277672786</v>
      </c>
      <c r="I39" s="28">
        <f>TE2c!H39</f>
        <v>0.12273810799240574</v>
      </c>
      <c r="J39" s="28">
        <f>TE2c!N39</f>
        <v>3.5534620899474068E-2</v>
      </c>
      <c r="K39" s="28"/>
      <c r="L39" s="56">
        <f t="shared" si="2"/>
        <v>0.38748895189858923</v>
      </c>
      <c r="M39" s="15">
        <f t="shared" si="3"/>
        <v>0.13450606958464806</v>
      </c>
      <c r="N39" s="15">
        <f t="shared" si="3"/>
        <v>0.25298288231394117</v>
      </c>
      <c r="O39" s="15">
        <f t="shared" si="0"/>
        <v>0.22214587372397326</v>
      </c>
      <c r="P39" s="15">
        <f t="shared" si="1"/>
        <v>8.557813893965116E-2</v>
      </c>
      <c r="Q39" s="15">
        <f t="shared" si="1"/>
        <v>0.1365677347843221</v>
      </c>
      <c r="R39" s="15">
        <f t="shared" si="1"/>
        <v>8.7203487092931672E-2</v>
      </c>
      <c r="S39" s="14"/>
      <c r="T39" s="15"/>
      <c r="U39" s="13"/>
    </row>
    <row r="40" spans="1:21" s="30" customFormat="1" ht="15.05" customHeight="1">
      <c r="A40" s="33">
        <v>1943</v>
      </c>
      <c r="B40" s="324">
        <f>'TE2'!B40</f>
        <v>0.2636605787222932</v>
      </c>
      <c r="C40" s="442"/>
      <c r="D40" s="442"/>
      <c r="E40" s="321">
        <f>TE2b!B40</f>
        <v>0.7363394212777068</v>
      </c>
      <c r="F40" s="28">
        <f>TE2b!H40</f>
        <v>0.60678414518522616</v>
      </c>
      <c r="G40" s="28">
        <f>TE2b!N40</f>
        <v>0.34681335121009288</v>
      </c>
      <c r="H40" s="28">
        <f>TE2c!B40</f>
        <v>0.2561541395735587</v>
      </c>
      <c r="I40" s="28">
        <f>TE2c!H40</f>
        <v>0.11733153322767081</v>
      </c>
      <c r="J40" s="28">
        <f>TE2c!N40</f>
        <v>3.0218154562868606E-2</v>
      </c>
      <c r="K40" s="28"/>
      <c r="L40" s="56">
        <f t="shared" si="2"/>
        <v>0.38952607006761392</v>
      </c>
      <c r="M40" s="15">
        <f t="shared" si="3"/>
        <v>0.12955527609248063</v>
      </c>
      <c r="N40" s="15">
        <f t="shared" si="3"/>
        <v>0.25997079397513329</v>
      </c>
      <c r="O40" s="15">
        <f t="shared" si="0"/>
        <v>0.22948181798242206</v>
      </c>
      <c r="P40" s="15">
        <f t="shared" si="1"/>
        <v>9.0659211636534176E-2</v>
      </c>
      <c r="Q40" s="15">
        <f t="shared" si="1"/>
        <v>0.13882260634588789</v>
      </c>
      <c r="R40" s="15">
        <f t="shared" si="1"/>
        <v>8.7113378664802205E-2</v>
      </c>
      <c r="S40" s="14"/>
      <c r="T40" s="15"/>
      <c r="U40" s="13"/>
    </row>
    <row r="41" spans="1:21" s="30" customFormat="1" ht="15.05" customHeight="1">
      <c r="A41" s="33">
        <v>1944</v>
      </c>
      <c r="B41" s="324">
        <f>'TE2'!B41</f>
        <v>0.28715653994578061</v>
      </c>
      <c r="C41" s="442"/>
      <c r="D41" s="442"/>
      <c r="E41" s="321">
        <f>TE2b!B41</f>
        <v>0.71284346005421939</v>
      </c>
      <c r="F41" s="28">
        <f>TE2b!H41</f>
        <v>0.58101433319605289</v>
      </c>
      <c r="G41" s="28">
        <f>TE2b!N41</f>
        <v>0.32002576887284873</v>
      </c>
      <c r="H41" s="28">
        <f>TE2c!B41</f>
        <v>0.23369013166638866</v>
      </c>
      <c r="I41" s="28">
        <f>TE2c!H41</f>
        <v>0.10505778242470956</v>
      </c>
      <c r="J41" s="28">
        <f>TE2c!N41</f>
        <v>3.0254581312671648E-2</v>
      </c>
      <c r="K41" s="28"/>
      <c r="L41" s="56">
        <f t="shared" si="2"/>
        <v>0.39281769118137067</v>
      </c>
      <c r="M41" s="15">
        <f t="shared" si="3"/>
        <v>0.1318291268581665</v>
      </c>
      <c r="N41" s="15">
        <f t="shared" si="3"/>
        <v>0.26098856432320416</v>
      </c>
      <c r="O41" s="15">
        <f t="shared" si="0"/>
        <v>0.21496798644813916</v>
      </c>
      <c r="P41" s="15">
        <f t="shared" si="1"/>
        <v>8.6335637206460064E-2</v>
      </c>
      <c r="Q41" s="15">
        <f t="shared" si="1"/>
        <v>0.1286323492416791</v>
      </c>
      <c r="R41" s="15">
        <f t="shared" si="1"/>
        <v>7.480320111203792E-2</v>
      </c>
      <c r="S41" s="14"/>
      <c r="T41" s="15"/>
      <c r="U41" s="13"/>
    </row>
    <row r="42" spans="1:21" s="30" customFormat="1" ht="15.05" customHeight="1">
      <c r="A42" s="33">
        <v>1945</v>
      </c>
      <c r="B42" s="324">
        <f>'TE2'!B42</f>
        <v>0.2810309043593241</v>
      </c>
      <c r="C42" s="442"/>
      <c r="D42" s="442"/>
      <c r="E42" s="321">
        <f>TE2b!B42</f>
        <v>0.7189690956406759</v>
      </c>
      <c r="F42" s="28">
        <f>TE2b!H42</f>
        <v>0.59199087366399961</v>
      </c>
      <c r="G42" s="28">
        <f>TE2b!N42</f>
        <v>0.32221218996454032</v>
      </c>
      <c r="H42" s="28">
        <f>TE2c!B42</f>
        <v>0.23274919144017323</v>
      </c>
      <c r="I42" s="28">
        <f>TE2c!H42</f>
        <v>0.10313582649816774</v>
      </c>
      <c r="J42" s="28">
        <f>TE2c!N42</f>
        <v>2.7845489590106288E-2</v>
      </c>
      <c r="K42" s="28"/>
      <c r="L42" s="56">
        <f t="shared" si="2"/>
        <v>0.39675690567613559</v>
      </c>
      <c r="M42" s="15">
        <f t="shared" si="3"/>
        <v>0.1269782219766763</v>
      </c>
      <c r="N42" s="15">
        <f t="shared" si="3"/>
        <v>0.26977868369945929</v>
      </c>
      <c r="O42" s="15">
        <f t="shared" si="0"/>
        <v>0.21907636346637258</v>
      </c>
      <c r="P42" s="15">
        <f t="shared" ref="P42:R73" si="4">G42-H42</f>
        <v>8.9462998524367093E-2</v>
      </c>
      <c r="Q42" s="15">
        <f t="shared" si="4"/>
        <v>0.12961336494200548</v>
      </c>
      <c r="R42" s="15">
        <f t="shared" si="4"/>
        <v>7.5290336908061459E-2</v>
      </c>
      <c r="S42" s="14"/>
      <c r="T42" s="15"/>
      <c r="U42" s="13"/>
    </row>
    <row r="43" spans="1:21" s="30" customFormat="1" ht="15.05" customHeight="1">
      <c r="A43" s="33">
        <v>1946</v>
      </c>
      <c r="B43" s="324">
        <f>'TE2'!B43</f>
        <v>0.28358437241542878</v>
      </c>
      <c r="C43" s="442"/>
      <c r="D43" s="443"/>
      <c r="E43" s="321">
        <f>TE2b!B43</f>
        <v>0.71641562758457122</v>
      </c>
      <c r="F43" s="28">
        <f>TE2b!H43</f>
        <v>0.58261392936591661</v>
      </c>
      <c r="G43" s="28">
        <f>TE2b!N43</f>
        <v>0.30065148115073592</v>
      </c>
      <c r="H43" s="28">
        <f>TE2c!B43</f>
        <v>0.21459006998372401</v>
      </c>
      <c r="I43" s="28">
        <f>TE2c!H43</f>
        <v>9.5739857716880261E-2</v>
      </c>
      <c r="J43" s="28">
        <f>TE2c!N43</f>
        <v>2.9379776401782267E-2</v>
      </c>
      <c r="K43" s="28"/>
      <c r="L43" s="56">
        <f t="shared" si="2"/>
        <v>0.4157641464338353</v>
      </c>
      <c r="M43" s="15">
        <f t="shared" si="3"/>
        <v>0.13380169821865462</v>
      </c>
      <c r="N43" s="15">
        <f t="shared" si="3"/>
        <v>0.28196244821518068</v>
      </c>
      <c r="O43" s="15">
        <f t="shared" si="0"/>
        <v>0.20491162343385566</v>
      </c>
      <c r="P43" s="15">
        <f t="shared" si="4"/>
        <v>8.6061411167011909E-2</v>
      </c>
      <c r="Q43" s="15">
        <f t="shared" si="4"/>
        <v>0.11885021226684375</v>
      </c>
      <c r="R43" s="15">
        <f t="shared" si="4"/>
        <v>6.6360081315097991E-2</v>
      </c>
      <c r="S43" s="14"/>
      <c r="T43" s="15"/>
      <c r="U43" s="13"/>
    </row>
    <row r="44" spans="1:21" s="30" customFormat="1" ht="15.05" customHeight="1">
      <c r="A44" s="33">
        <v>1947</v>
      </c>
      <c r="B44" s="324">
        <f>'TE2'!B44</f>
        <v>0.29697614392530403</v>
      </c>
      <c r="C44" s="442"/>
      <c r="D44" s="443"/>
      <c r="E44" s="321">
        <f>TE2b!B44</f>
        <v>0.70302385607469597</v>
      </c>
      <c r="F44" s="28">
        <f>TE2b!H44</f>
        <v>0.56757034672693873</v>
      </c>
      <c r="G44" s="28">
        <f>TE2b!N44</f>
        <v>0.28856795914523142</v>
      </c>
      <c r="H44" s="28">
        <f>TE2c!B44</f>
        <v>0.2075030218559587</v>
      </c>
      <c r="I44" s="28">
        <f>TE2c!H44</f>
        <v>9.5033285467147385E-2</v>
      </c>
      <c r="J44" s="28">
        <f>TE2c!N44</f>
        <v>2.9903506692165835E-2</v>
      </c>
      <c r="K44" s="28"/>
      <c r="L44" s="56">
        <f t="shared" si="2"/>
        <v>0.41445589692946455</v>
      </c>
      <c r="M44" s="15">
        <f t="shared" si="3"/>
        <v>0.13545350934775724</v>
      </c>
      <c r="N44" s="15">
        <f t="shared" si="3"/>
        <v>0.27900238758170731</v>
      </c>
      <c r="O44" s="15">
        <f t="shared" si="0"/>
        <v>0.19353467367808402</v>
      </c>
      <c r="P44" s="15">
        <f t="shared" si="4"/>
        <v>8.106493728927272E-2</v>
      </c>
      <c r="Q44" s="15">
        <f t="shared" si="4"/>
        <v>0.11246973638881132</v>
      </c>
      <c r="R44" s="15">
        <f t="shared" si="4"/>
        <v>6.512977877498155E-2</v>
      </c>
      <c r="S44" s="14"/>
      <c r="T44" s="15"/>
      <c r="U44" s="13"/>
    </row>
    <row r="45" spans="1:21" s="30" customFormat="1" ht="15.05" customHeight="1">
      <c r="A45" s="33">
        <v>1948</v>
      </c>
      <c r="B45" s="324">
        <f>'TE2'!B45</f>
        <v>0.31062215452262165</v>
      </c>
      <c r="C45" s="442"/>
      <c r="D45" s="443"/>
      <c r="E45" s="321">
        <f>TE2b!B45</f>
        <v>0.68937784547737835</v>
      </c>
      <c r="F45" s="28">
        <f>TE2b!H45</f>
        <v>0.54995854370763442</v>
      </c>
      <c r="G45" s="28">
        <f>TE2b!N45</f>
        <v>0.28275107619698125</v>
      </c>
      <c r="H45" s="28">
        <f>TE2c!B45</f>
        <v>0.2059096100077219</v>
      </c>
      <c r="I45" s="28">
        <f>TE2c!H45</f>
        <v>9.3955118199915019E-2</v>
      </c>
      <c r="J45" s="28">
        <f>TE2c!N45</f>
        <v>2.8018179831465619E-2</v>
      </c>
      <c r="K45" s="28"/>
      <c r="L45" s="56">
        <f t="shared" si="2"/>
        <v>0.40662676928039709</v>
      </c>
      <c r="M45" s="15">
        <f t="shared" si="3"/>
        <v>0.13941930176974393</v>
      </c>
      <c r="N45" s="15">
        <f t="shared" si="3"/>
        <v>0.26720746751065316</v>
      </c>
      <c r="O45" s="15">
        <f t="shared" si="0"/>
        <v>0.18879595799706622</v>
      </c>
      <c r="P45" s="15">
        <f t="shared" si="4"/>
        <v>7.6841466189259355E-2</v>
      </c>
      <c r="Q45" s="15">
        <f t="shared" si="4"/>
        <v>0.11195449180780688</v>
      </c>
      <c r="R45" s="15">
        <f t="shared" si="4"/>
        <v>6.5936938368449396E-2</v>
      </c>
      <c r="S45" s="14"/>
      <c r="T45" s="15"/>
      <c r="U45" s="13"/>
    </row>
    <row r="46" spans="1:21" s="30" customFormat="1" ht="15.05" customHeight="1">
      <c r="A46" s="32">
        <v>1949</v>
      </c>
      <c r="B46" s="325">
        <f>'TE2'!B46</f>
        <v>0.31855146713015203</v>
      </c>
      <c r="C46" s="440"/>
      <c r="D46" s="441"/>
      <c r="E46" s="322">
        <f>TE2b!B46</f>
        <v>0.68144853286984797</v>
      </c>
      <c r="F46" s="31">
        <f>TE2b!H46</f>
        <v>0.53539133297015506</v>
      </c>
      <c r="G46" s="31">
        <f>TE2b!N46</f>
        <v>0.27424339559338079</v>
      </c>
      <c r="H46" s="31">
        <f>TE2c!B46</f>
        <v>0.1995704832466238</v>
      </c>
      <c r="I46" s="31">
        <f>TE2c!H46</f>
        <v>9.122972360228257E-2</v>
      </c>
      <c r="J46" s="31">
        <f>TE2c!N46</f>
        <v>2.7432373576090862E-2</v>
      </c>
      <c r="K46" s="31"/>
      <c r="L46" s="57">
        <f t="shared" si="2"/>
        <v>0.40720513727646718</v>
      </c>
      <c r="M46" s="21">
        <f t="shared" si="3"/>
        <v>0.1460571998996929</v>
      </c>
      <c r="N46" s="21">
        <f t="shared" si="3"/>
        <v>0.26114793737677428</v>
      </c>
      <c r="O46" s="21">
        <f t="shared" si="0"/>
        <v>0.18301367199109822</v>
      </c>
      <c r="P46" s="21">
        <f t="shared" si="4"/>
        <v>7.4672912346756992E-2</v>
      </c>
      <c r="Q46" s="21">
        <f t="shared" si="4"/>
        <v>0.10834075964434123</v>
      </c>
      <c r="R46" s="21">
        <f t="shared" si="4"/>
        <v>6.3797350026191704E-2</v>
      </c>
      <c r="S46" s="20"/>
      <c r="T46" s="15"/>
      <c r="U46" s="13"/>
    </row>
    <row r="47" spans="1:21" s="30" customFormat="1" ht="15.05" customHeight="1">
      <c r="A47" s="34">
        <v>1950</v>
      </c>
      <c r="B47" s="326">
        <f>'TE2'!B47</f>
        <v>0.31508142904268033</v>
      </c>
      <c r="C47" s="442"/>
      <c r="D47" s="442"/>
      <c r="E47" s="323">
        <f>TE2b!B47</f>
        <v>0.68491857095731967</v>
      </c>
      <c r="F47" s="29">
        <f>TE2b!H47</f>
        <v>0.5434076468021235</v>
      </c>
      <c r="G47" s="29">
        <f>TE2b!N47</f>
        <v>0.2871533758715053</v>
      </c>
      <c r="H47" s="29">
        <f>TE2c!B47</f>
        <v>0.20864755877080732</v>
      </c>
      <c r="I47" s="29">
        <f>TE2c!H47</f>
        <v>9.6645261947281583E-2</v>
      </c>
      <c r="J47" s="29">
        <f>TE2c!N47</f>
        <v>2.3389212066617777E-2</v>
      </c>
      <c r="K47" s="29"/>
      <c r="L47" s="58">
        <f t="shared" si="2"/>
        <v>0.39776519508581437</v>
      </c>
      <c r="M47" s="25">
        <f t="shared" si="3"/>
        <v>0.14151092415519617</v>
      </c>
      <c r="N47" s="25">
        <f t="shared" si="3"/>
        <v>0.2562542709306182</v>
      </c>
      <c r="O47" s="25">
        <f t="shared" si="0"/>
        <v>0.19050811392422373</v>
      </c>
      <c r="P47" s="25">
        <f t="shared" si="4"/>
        <v>7.8505817100697983E-2</v>
      </c>
      <c r="Q47" s="25">
        <f t="shared" si="4"/>
        <v>0.11200229682352573</v>
      </c>
      <c r="R47" s="25">
        <f t="shared" si="4"/>
        <v>7.3256049880663809E-2</v>
      </c>
      <c r="S47" s="24"/>
      <c r="T47" s="15"/>
      <c r="U47" s="13"/>
    </row>
    <row r="48" spans="1:21" s="30" customFormat="1" ht="15.05" customHeight="1">
      <c r="A48" s="33">
        <v>1951</v>
      </c>
      <c r="B48" s="324">
        <f>'TE2'!B48</f>
        <v>0.31513290804409921</v>
      </c>
      <c r="C48" s="442"/>
      <c r="D48" s="442"/>
      <c r="E48" s="321">
        <f>TE2b!B48</f>
        <v>0.68486709195590079</v>
      </c>
      <c r="F48" s="28">
        <f>TE2b!H48</f>
        <v>0.545000815693098</v>
      </c>
      <c r="G48" s="28">
        <f>TE2b!N48</f>
        <v>0.28283222466833974</v>
      </c>
      <c r="H48" s="28">
        <f>TE2c!B48</f>
        <v>0.20367222906352489</v>
      </c>
      <c r="I48" s="28">
        <f>TE2c!H48</f>
        <v>9.1137089043495975E-2</v>
      </c>
      <c r="J48" s="28">
        <f>TE2c!N48</f>
        <v>2.7118542968595234E-2</v>
      </c>
      <c r="K48" s="28"/>
      <c r="L48" s="56">
        <f t="shared" si="2"/>
        <v>0.40203486728756105</v>
      </c>
      <c r="M48" s="15">
        <f t="shared" si="3"/>
        <v>0.13986627626280279</v>
      </c>
      <c r="N48" s="15">
        <f t="shared" si="3"/>
        <v>0.26216859102475826</v>
      </c>
      <c r="O48" s="15">
        <f t="shared" si="0"/>
        <v>0.19169513562484375</v>
      </c>
      <c r="P48" s="15">
        <f t="shared" si="4"/>
        <v>7.9159995604814848E-2</v>
      </c>
      <c r="Q48" s="15">
        <f t="shared" si="4"/>
        <v>0.11253514002002891</v>
      </c>
      <c r="R48" s="15">
        <f t="shared" si="4"/>
        <v>6.4018546074900734E-2</v>
      </c>
      <c r="S48" s="14"/>
      <c r="T48" s="15"/>
      <c r="U48" s="13"/>
    </row>
    <row r="49" spans="1:21" s="30" customFormat="1" ht="15.05" customHeight="1">
      <c r="A49" s="33">
        <v>1952</v>
      </c>
      <c r="B49" s="324">
        <f>'TE2'!B49</f>
        <v>0.31798121793854983</v>
      </c>
      <c r="C49" s="442"/>
      <c r="D49" s="442"/>
      <c r="E49" s="321">
        <f>TE2b!B49</f>
        <v>0.68201878206145017</v>
      </c>
      <c r="F49" s="28">
        <f>TE2b!H49</f>
        <v>0.53921699750832319</v>
      </c>
      <c r="G49" s="28">
        <f>TE2b!N49</f>
        <v>0.2796654967389261</v>
      </c>
      <c r="H49" s="28">
        <f>TE2c!B49</f>
        <v>0.20019691866508665</v>
      </c>
      <c r="I49" s="28">
        <f>TE2c!H49</f>
        <v>8.9894825439920445E-2</v>
      </c>
      <c r="J49" s="28">
        <f>TE2c!N49</f>
        <v>2.645023542177307E-2</v>
      </c>
      <c r="K49" s="28"/>
      <c r="L49" s="56">
        <f t="shared" si="2"/>
        <v>0.40235328532252407</v>
      </c>
      <c r="M49" s="15">
        <f t="shared" si="3"/>
        <v>0.14280178455312698</v>
      </c>
      <c r="N49" s="15">
        <f t="shared" si="3"/>
        <v>0.25955150076939709</v>
      </c>
      <c r="O49" s="15">
        <f t="shared" si="0"/>
        <v>0.18977067129900566</v>
      </c>
      <c r="P49" s="15">
        <f t="shared" si="4"/>
        <v>7.9468578073839446E-2</v>
      </c>
      <c r="Q49" s="15">
        <f t="shared" si="4"/>
        <v>0.11030209322516621</v>
      </c>
      <c r="R49" s="15">
        <f t="shared" si="4"/>
        <v>6.3444590018147368E-2</v>
      </c>
      <c r="S49" s="14"/>
      <c r="T49" s="15"/>
      <c r="U49" s="13"/>
    </row>
    <row r="50" spans="1:21" s="30" customFormat="1" ht="15.05" customHeight="1">
      <c r="A50" s="33">
        <v>1953</v>
      </c>
      <c r="B50" s="324">
        <f>'TE2'!B50</f>
        <v>0.32458707113703633</v>
      </c>
      <c r="C50" s="442"/>
      <c r="D50" s="442"/>
      <c r="E50" s="321">
        <f>TE2b!B50</f>
        <v>0.67541292886296367</v>
      </c>
      <c r="F50" s="28">
        <f>TE2b!H50</f>
        <v>0.52989320768572334</v>
      </c>
      <c r="G50" s="28">
        <f>TE2b!N50</f>
        <v>0.26746049662794602</v>
      </c>
      <c r="H50" s="28">
        <f>TE2c!B50</f>
        <v>0.19067225287990638</v>
      </c>
      <c r="I50" s="28">
        <f>TE2c!H50</f>
        <v>8.4595764369192472E-2</v>
      </c>
      <c r="J50" s="28">
        <f>TE2c!N50</f>
        <v>2.5443035585939005E-2</v>
      </c>
      <c r="K50" s="28"/>
      <c r="L50" s="56">
        <f t="shared" si="2"/>
        <v>0.40795243223501765</v>
      </c>
      <c r="M50" s="15">
        <f t="shared" si="3"/>
        <v>0.14551972117724032</v>
      </c>
      <c r="N50" s="15">
        <f t="shared" si="3"/>
        <v>0.26243271105777732</v>
      </c>
      <c r="O50" s="15">
        <f t="shared" si="0"/>
        <v>0.18286473225875355</v>
      </c>
      <c r="P50" s="15">
        <f t="shared" si="4"/>
        <v>7.6788243748039636E-2</v>
      </c>
      <c r="Q50" s="15">
        <f t="shared" si="4"/>
        <v>0.10607648851071391</v>
      </c>
      <c r="R50" s="15">
        <f t="shared" si="4"/>
        <v>5.9152728783253464E-2</v>
      </c>
      <c r="S50" s="14"/>
      <c r="T50" s="15"/>
      <c r="U50" s="13"/>
    </row>
    <row r="51" spans="1:21" s="30" customFormat="1" ht="15.05" customHeight="1">
      <c r="A51" s="33">
        <v>1954</v>
      </c>
      <c r="B51" s="324">
        <f>'TE2'!B51</f>
        <v>0.32031227284898489</v>
      </c>
      <c r="C51" s="442"/>
      <c r="D51" s="442"/>
      <c r="E51" s="321">
        <f>TE2b!B51</f>
        <v>0.67968772715101511</v>
      </c>
      <c r="F51" s="28">
        <f>TE2b!H51</f>
        <v>0.52996348858994036</v>
      </c>
      <c r="G51" s="28">
        <f>TE2b!N51</f>
        <v>0.27408640847277788</v>
      </c>
      <c r="H51" s="28">
        <f>TE2c!B51</f>
        <v>0.19485776334109423</v>
      </c>
      <c r="I51" s="28">
        <f>TE2c!H51</f>
        <v>8.7113820577068582E-2</v>
      </c>
      <c r="J51" s="28">
        <f>TE2c!N51</f>
        <v>2.5612058402435273E-2</v>
      </c>
      <c r="K51" s="28"/>
      <c r="L51" s="56">
        <f t="shared" si="2"/>
        <v>0.40560131867823723</v>
      </c>
      <c r="M51" s="15">
        <f t="shared" si="3"/>
        <v>0.14972423856107475</v>
      </c>
      <c r="N51" s="15">
        <f t="shared" si="3"/>
        <v>0.25587708011716248</v>
      </c>
      <c r="O51" s="15">
        <f t="shared" si="0"/>
        <v>0.18697258789570931</v>
      </c>
      <c r="P51" s="15">
        <f t="shared" si="4"/>
        <v>7.922864513168365E-2</v>
      </c>
      <c r="Q51" s="15">
        <f t="shared" si="4"/>
        <v>0.10774394276402564</v>
      </c>
      <c r="R51" s="15">
        <f t="shared" si="4"/>
        <v>6.1501762174633309E-2</v>
      </c>
      <c r="S51" s="14"/>
      <c r="T51" s="15"/>
      <c r="U51" s="13"/>
    </row>
    <row r="52" spans="1:21" s="30" customFormat="1" ht="15.05" customHeight="1">
      <c r="A52" s="33">
        <v>1955</v>
      </c>
      <c r="B52" s="324">
        <f>'TE2'!B52</f>
        <v>0.31655694192231032</v>
      </c>
      <c r="C52" s="442"/>
      <c r="D52" s="442"/>
      <c r="E52" s="321">
        <f>TE2b!B52</f>
        <v>0.68344305807768968</v>
      </c>
      <c r="F52" s="28">
        <f>TE2b!H52</f>
        <v>0.5285015550308062</v>
      </c>
      <c r="G52" s="28">
        <f>TE2b!N52</f>
        <v>0.27706357459813324</v>
      </c>
      <c r="H52" s="28">
        <f>TE2c!B52</f>
        <v>0.19554720398182568</v>
      </c>
      <c r="I52" s="28">
        <f>TE2c!H52</f>
        <v>9.1128496563761346E-2</v>
      </c>
      <c r="J52" s="28">
        <f>TE2c!N52</f>
        <v>2.8099352630721688E-2</v>
      </c>
      <c r="K52" s="28"/>
      <c r="L52" s="56">
        <f t="shared" si="2"/>
        <v>0.40637948347955644</v>
      </c>
      <c r="M52" s="15">
        <f t="shared" si="3"/>
        <v>0.15494150304688348</v>
      </c>
      <c r="N52" s="15">
        <f t="shared" si="3"/>
        <v>0.25143798043267296</v>
      </c>
      <c r="O52" s="15">
        <f t="shared" si="0"/>
        <v>0.1859350780343719</v>
      </c>
      <c r="P52" s="15">
        <f t="shared" si="4"/>
        <v>8.1516370616307565E-2</v>
      </c>
      <c r="Q52" s="15">
        <f t="shared" si="4"/>
        <v>0.10441870741806433</v>
      </c>
      <c r="R52" s="15">
        <f t="shared" si="4"/>
        <v>6.3029143933039655E-2</v>
      </c>
      <c r="S52" s="14"/>
      <c r="T52" s="15"/>
      <c r="U52" s="13"/>
    </row>
    <row r="53" spans="1:21" s="30" customFormat="1" ht="15.05" customHeight="1">
      <c r="A53" s="33">
        <v>1956</v>
      </c>
      <c r="B53" s="324">
        <f>'TE2'!B53</f>
        <v>0.31321207393800066</v>
      </c>
      <c r="C53" s="442"/>
      <c r="D53" s="443"/>
      <c r="E53" s="321">
        <f>TE2b!B53</f>
        <v>0.68678792606199934</v>
      </c>
      <c r="F53" s="28">
        <f>TE2b!H53</f>
        <v>0.53716907854599949</v>
      </c>
      <c r="G53" s="28">
        <f>TE2b!N53</f>
        <v>0.2804612389890046</v>
      </c>
      <c r="H53" s="28">
        <f>TE2c!B53</f>
        <v>0.20306992088436082</v>
      </c>
      <c r="I53" s="28">
        <f>TE2c!H53</f>
        <v>9.2242512984426511E-2</v>
      </c>
      <c r="J53" s="28">
        <f>TE2c!N53</f>
        <v>2.7934454718422666E-2</v>
      </c>
      <c r="K53" s="28"/>
      <c r="L53" s="56">
        <f t="shared" si="2"/>
        <v>0.40632668707299474</v>
      </c>
      <c r="M53" s="15">
        <f t="shared" si="3"/>
        <v>0.14961884751599985</v>
      </c>
      <c r="N53" s="15">
        <f t="shared" si="3"/>
        <v>0.25670783955699489</v>
      </c>
      <c r="O53" s="15">
        <f t="shared" si="0"/>
        <v>0.18821872600457809</v>
      </c>
      <c r="P53" s="15">
        <f t="shared" si="4"/>
        <v>7.739131810464378E-2</v>
      </c>
      <c r="Q53" s="15">
        <f t="shared" si="4"/>
        <v>0.11082740789993431</v>
      </c>
      <c r="R53" s="15">
        <f t="shared" si="4"/>
        <v>6.4308058266003845E-2</v>
      </c>
      <c r="S53" s="14"/>
      <c r="T53" s="15"/>
      <c r="U53" s="13"/>
    </row>
    <row r="54" spans="1:21" s="30" customFormat="1" ht="15.05" customHeight="1">
      <c r="A54" s="33">
        <v>1957</v>
      </c>
      <c r="B54" s="324">
        <f>'TE2'!B54</f>
        <v>0.30923048969259559</v>
      </c>
      <c r="C54" s="442"/>
      <c r="D54" s="443"/>
      <c r="E54" s="321">
        <f>TE2b!B54</f>
        <v>0.69076951030740441</v>
      </c>
      <c r="F54" s="28">
        <f>TE2b!H54</f>
        <v>0.54833039818413964</v>
      </c>
      <c r="G54" s="28">
        <f>TE2b!N54</f>
        <v>0.2765288885496775</v>
      </c>
      <c r="H54" s="28">
        <f>TE2c!B54</f>
        <v>0.1994068235657705</v>
      </c>
      <c r="I54" s="28">
        <f>TE2c!H54</f>
        <v>8.9804316277915741E-2</v>
      </c>
      <c r="J54" s="28">
        <f>TE2c!N54</f>
        <v>2.6523249110636537E-2</v>
      </c>
      <c r="K54" s="28"/>
      <c r="L54" s="56">
        <f t="shared" si="2"/>
        <v>0.41424062175772691</v>
      </c>
      <c r="M54" s="15">
        <f t="shared" si="3"/>
        <v>0.14243911212326477</v>
      </c>
      <c r="N54" s="15">
        <f t="shared" si="3"/>
        <v>0.27180150963446215</v>
      </c>
      <c r="O54" s="15">
        <f t="shared" si="0"/>
        <v>0.18672457227176176</v>
      </c>
      <c r="P54" s="15">
        <f t="shared" si="4"/>
        <v>7.7122064983907002E-2</v>
      </c>
      <c r="Q54" s="15">
        <f t="shared" si="4"/>
        <v>0.10960250728785476</v>
      </c>
      <c r="R54" s="15">
        <f t="shared" si="4"/>
        <v>6.3281067167279201E-2</v>
      </c>
      <c r="S54" s="14"/>
      <c r="T54" s="15"/>
      <c r="U54" s="13"/>
    </row>
    <row r="55" spans="1:21" s="30" customFormat="1" ht="15.05" customHeight="1">
      <c r="A55" s="33">
        <v>1958</v>
      </c>
      <c r="B55" s="324">
        <f>'TE2'!B55</f>
        <v>0.31053211749982379</v>
      </c>
      <c r="C55" s="442"/>
      <c r="D55" s="443"/>
      <c r="E55" s="321">
        <f>TE2b!B55</f>
        <v>0.68946788250017621</v>
      </c>
      <c r="F55" s="28">
        <f>TE2b!H55</f>
        <v>0.5452064599109463</v>
      </c>
      <c r="G55" s="28">
        <f>TE2b!N55</f>
        <v>0.27219648488190162</v>
      </c>
      <c r="H55" s="28">
        <f>TE2c!B55</f>
        <v>0.19560003373377546</v>
      </c>
      <c r="I55" s="28">
        <f>TE2c!H55</f>
        <v>8.7536204176851373E-2</v>
      </c>
      <c r="J55" s="28">
        <f>TE2c!N55</f>
        <v>2.58464452542637E-2</v>
      </c>
      <c r="K55" s="28"/>
      <c r="L55" s="56">
        <f t="shared" si="2"/>
        <v>0.41727139761827459</v>
      </c>
      <c r="M55" s="15">
        <f t="shared" si="3"/>
        <v>0.14426142258922992</v>
      </c>
      <c r="N55" s="15">
        <f t="shared" si="3"/>
        <v>0.27300997502904467</v>
      </c>
      <c r="O55" s="15">
        <f t="shared" si="0"/>
        <v>0.18466028070505025</v>
      </c>
      <c r="P55" s="15">
        <f t="shared" si="4"/>
        <v>7.659645114812616E-2</v>
      </c>
      <c r="Q55" s="15">
        <f t="shared" si="4"/>
        <v>0.10806382955692409</v>
      </c>
      <c r="R55" s="15">
        <f t="shared" si="4"/>
        <v>6.168975892258767E-2</v>
      </c>
      <c r="S55" s="14"/>
      <c r="T55" s="15"/>
      <c r="U55" s="13"/>
    </row>
    <row r="56" spans="1:21" s="30" customFormat="1" ht="15.05" customHeight="1">
      <c r="A56" s="32">
        <v>1959</v>
      </c>
      <c r="B56" s="325">
        <f>'TE2'!B56</f>
        <v>0.30319934253709002</v>
      </c>
      <c r="C56" s="440"/>
      <c r="D56" s="441"/>
      <c r="E56" s="322">
        <f>TE2b!B56</f>
        <v>0.69680065746290998</v>
      </c>
      <c r="F56" s="31">
        <f>TE2b!H56</f>
        <v>0.55609771826328025</v>
      </c>
      <c r="G56" s="31">
        <f>TE2b!N56</f>
        <v>0.2785633650243996</v>
      </c>
      <c r="H56" s="31">
        <f>TE2c!B56</f>
        <v>0.20145254279814384</v>
      </c>
      <c r="I56" s="31">
        <f>TE2c!H56</f>
        <v>8.9587840389922402E-2</v>
      </c>
      <c r="J56" s="31">
        <f>TE2c!N56</f>
        <v>2.6299991455035237E-2</v>
      </c>
      <c r="K56" s="31"/>
      <c r="L56" s="57">
        <f t="shared" si="2"/>
        <v>0.41823729243851038</v>
      </c>
      <c r="M56" s="21">
        <f t="shared" si="3"/>
        <v>0.14070293919962973</v>
      </c>
      <c r="N56" s="21">
        <f t="shared" si="3"/>
        <v>0.27753435323888065</v>
      </c>
      <c r="O56" s="21">
        <f t="shared" si="0"/>
        <v>0.1889755246344772</v>
      </c>
      <c r="P56" s="21">
        <f t="shared" si="4"/>
        <v>7.711082222625576E-2</v>
      </c>
      <c r="Q56" s="21">
        <f t="shared" si="4"/>
        <v>0.11186470240822144</v>
      </c>
      <c r="R56" s="21">
        <f t="shared" si="4"/>
        <v>6.3287848934887161E-2</v>
      </c>
      <c r="S56" s="20"/>
      <c r="T56" s="15"/>
      <c r="U56" s="13"/>
    </row>
    <row r="57" spans="1:21" ht="15.55">
      <c r="A57" s="27">
        <v>1960</v>
      </c>
      <c r="B57" s="326">
        <f>'TE2'!B57</f>
        <v>0.30079556636248084</v>
      </c>
      <c r="C57" s="442"/>
      <c r="D57" s="442"/>
      <c r="E57" s="323">
        <f>TE2b!B57</f>
        <v>0.69920443363751916</v>
      </c>
      <c r="F57" s="29">
        <f>TE2b!H57</f>
        <v>0.5569137460902257</v>
      </c>
      <c r="G57" s="29">
        <f>TE2b!N57</f>
        <v>0.2781741797677606</v>
      </c>
      <c r="H57" s="29">
        <f>TE2c!B57</f>
        <v>0.20106672481704854</v>
      </c>
      <c r="I57" s="29">
        <f>TE2c!H57</f>
        <v>9.2904602504989942E-2</v>
      </c>
      <c r="J57" s="29">
        <f>TE2c!N57</f>
        <v>3.0147933408047039E-2</v>
      </c>
      <c r="K57" s="29"/>
      <c r="L57" s="58">
        <f t="shared" si="2"/>
        <v>0.42103025386975856</v>
      </c>
      <c r="M57" s="25">
        <f t="shared" si="3"/>
        <v>0.14229068754729346</v>
      </c>
      <c r="N57" s="25">
        <f t="shared" si="3"/>
        <v>0.2787395663224651</v>
      </c>
      <c r="O57" s="25">
        <f t="shared" si="0"/>
        <v>0.18526957726277066</v>
      </c>
      <c r="P57" s="25">
        <f t="shared" si="4"/>
        <v>7.7107454950712057E-2</v>
      </c>
      <c r="Q57" s="25">
        <f t="shared" si="4"/>
        <v>0.1081621223120586</v>
      </c>
      <c r="R57" s="25">
        <f t="shared" si="4"/>
        <v>6.2756669096942899E-2</v>
      </c>
      <c r="S57" s="24"/>
      <c r="T57" s="15"/>
      <c r="U57" s="13"/>
    </row>
    <row r="58" spans="1:21" ht="15.55">
      <c r="A58" s="19">
        <v>1961</v>
      </c>
      <c r="B58" s="324">
        <f>'TE2'!B58</f>
        <v>0.29895135748784041</v>
      </c>
      <c r="C58" s="442"/>
      <c r="D58" s="442"/>
      <c r="E58" s="321">
        <f>TE2b!B58</f>
        <v>0.70104864251215959</v>
      </c>
      <c r="F58" s="28">
        <f>TE2b!H58</f>
        <v>0.55269788490220761</v>
      </c>
      <c r="G58" s="28">
        <f>TE2b!N58</f>
        <v>0.27994083315359131</v>
      </c>
      <c r="H58" s="28">
        <f>TE2c!B58</f>
        <v>0.20214728463746062</v>
      </c>
      <c r="I58" s="28">
        <f>TE2c!H58</f>
        <v>9.4845849812001476E-2</v>
      </c>
      <c r="J58" s="28">
        <f>TE2c!N58</f>
        <v>3.1760549719863723E-2</v>
      </c>
      <c r="K58" s="28"/>
      <c r="L58" s="56">
        <f t="shared" si="2"/>
        <v>0.42110780935856829</v>
      </c>
      <c r="M58" s="15">
        <f t="shared" si="3"/>
        <v>0.14835075760995198</v>
      </c>
      <c r="N58" s="15">
        <f t="shared" si="3"/>
        <v>0.27275705174861631</v>
      </c>
      <c r="O58" s="15">
        <f t="shared" si="0"/>
        <v>0.18509498334158983</v>
      </c>
      <c r="P58" s="15">
        <f t="shared" si="4"/>
        <v>7.7793548516130684E-2</v>
      </c>
      <c r="Q58" s="15">
        <f t="shared" si="4"/>
        <v>0.10730143482545915</v>
      </c>
      <c r="R58" s="15">
        <f t="shared" si="4"/>
        <v>6.3085300092137753E-2</v>
      </c>
      <c r="S58" s="14"/>
      <c r="T58" s="15"/>
      <c r="U58" s="13"/>
    </row>
    <row r="59" spans="1:21">
      <c r="A59" s="19">
        <v>1962</v>
      </c>
      <c r="B59" s="324">
        <f>'TE2'!B59</f>
        <v>0.29398739337921143</v>
      </c>
      <c r="C59" s="519">
        <f>'TE2'!H59</f>
        <v>1.602470874786377E-2</v>
      </c>
      <c r="D59" s="520">
        <f>'TE2'!N59</f>
        <v>0.27796268463134766</v>
      </c>
      <c r="E59" s="318">
        <f>TE2b!B59</f>
        <v>0.70601260662078857</v>
      </c>
      <c r="F59" s="16">
        <f>TE2b!H59</f>
        <v>0.55637526512145996</v>
      </c>
      <c r="G59" s="16">
        <f>TE2b!N59</f>
        <v>0.2803499698638916</v>
      </c>
      <c r="H59" s="16">
        <f>TE2c!B59</f>
        <v>0.20244017243385315</v>
      </c>
      <c r="I59" s="16">
        <f>TE2c!H59</f>
        <v>9.3519903719425201E-2</v>
      </c>
      <c r="J59" s="16">
        <f>TE2c!N59</f>
        <v>3.0174363404512405E-2</v>
      </c>
      <c r="K59" s="16"/>
      <c r="L59" s="56">
        <f t="shared" si="2"/>
        <v>0.42566263675689697</v>
      </c>
      <c r="M59" s="15">
        <f t="shared" si="3"/>
        <v>0.14963734149932861</v>
      </c>
      <c r="N59" s="15">
        <f t="shared" si="3"/>
        <v>0.27602529525756836</v>
      </c>
      <c r="O59" s="15">
        <f t="shared" si="0"/>
        <v>0.1868300661444664</v>
      </c>
      <c r="P59" s="15">
        <f t="shared" si="4"/>
        <v>7.7909797430038452E-2</v>
      </c>
      <c r="Q59" s="15">
        <f t="shared" si="4"/>
        <v>0.10892026871442795</v>
      </c>
      <c r="R59" s="15">
        <f t="shared" si="4"/>
        <v>6.3345540314912796E-2</v>
      </c>
      <c r="S59" s="14"/>
      <c r="T59" s="15"/>
      <c r="U59" s="13"/>
    </row>
    <row r="60" spans="1:21">
      <c r="A60" s="19">
        <v>1963</v>
      </c>
      <c r="B60" s="317">
        <f>'TE2'!B60</f>
        <v>0.29581025242805481</v>
      </c>
      <c r="C60" s="521">
        <f>'TE2'!H60</f>
        <v>1.4858514070510864E-2</v>
      </c>
      <c r="D60" s="522">
        <f>'TE2'!N60</f>
        <v>0.28095173835754395</v>
      </c>
      <c r="E60" s="317">
        <f>TE2b!B60</f>
        <v>0.70418974757194519</v>
      </c>
      <c r="F60" s="28">
        <f>TE2b!H60</f>
        <v>0.55234241485595703</v>
      </c>
      <c r="G60" s="28">
        <f>TE2b!N60</f>
        <v>0.27448475360870361</v>
      </c>
      <c r="H60" s="28">
        <f>TE2c!B60</f>
        <v>0.19740148633718491</v>
      </c>
      <c r="I60" s="28">
        <f>TE2c!H60</f>
        <v>9.0801019221544266E-2</v>
      </c>
      <c r="J60" s="28">
        <f>TE2c!N60</f>
        <v>2.9893318191170692E-2</v>
      </c>
      <c r="K60" s="28"/>
      <c r="L60" s="56">
        <f t="shared" si="2"/>
        <v>0.42970499396324158</v>
      </c>
      <c r="M60" s="15">
        <f t="shared" si="3"/>
        <v>0.15184733271598816</v>
      </c>
      <c r="N60" s="15">
        <f t="shared" si="3"/>
        <v>0.27785766124725342</v>
      </c>
      <c r="O60" s="15">
        <f t="shared" si="0"/>
        <v>0.18368373438715935</v>
      </c>
      <c r="P60" s="15">
        <f t="shared" si="4"/>
        <v>7.7083267271518707E-2</v>
      </c>
      <c r="Q60" s="15">
        <f t="shared" si="4"/>
        <v>0.10660046711564064</v>
      </c>
      <c r="R60" s="15">
        <f t="shared" si="4"/>
        <v>6.0907701030373573E-2</v>
      </c>
      <c r="S60" s="14"/>
      <c r="T60" s="15"/>
      <c r="U60" s="13"/>
    </row>
    <row r="61" spans="1:21">
      <c r="A61" s="19">
        <v>1964</v>
      </c>
      <c r="B61" s="324">
        <f>'TE2'!B61</f>
        <v>0.29763311147689819</v>
      </c>
      <c r="C61" s="519">
        <f>'TE2'!H61</f>
        <v>1.3692319393157959E-2</v>
      </c>
      <c r="D61" s="520">
        <f>'TE2'!N61</f>
        <v>0.28394079208374023</v>
      </c>
      <c r="E61" s="318">
        <f>TE2b!B61</f>
        <v>0.70236688852310181</v>
      </c>
      <c r="F61" s="16">
        <f>TE2b!H61</f>
        <v>0.5483095645904541</v>
      </c>
      <c r="G61" s="16">
        <f>TE2b!N61</f>
        <v>0.26861953735351563</v>
      </c>
      <c r="H61" s="16">
        <f>TE2c!B61</f>
        <v>0.19236280024051666</v>
      </c>
      <c r="I61" s="16">
        <f>TE2c!H61</f>
        <v>8.808213472366333E-2</v>
      </c>
      <c r="J61" s="16">
        <f>TE2c!N61</f>
        <v>2.9612272977828979E-2</v>
      </c>
      <c r="K61" s="16"/>
      <c r="L61" s="56">
        <f t="shared" si="2"/>
        <v>0.43374735116958618</v>
      </c>
      <c r="M61" s="15">
        <f t="shared" si="3"/>
        <v>0.15405732393264771</v>
      </c>
      <c r="N61" s="15">
        <f t="shared" si="3"/>
        <v>0.27969002723693848</v>
      </c>
      <c r="O61" s="15">
        <f t="shared" si="0"/>
        <v>0.18053740262985229</v>
      </c>
      <c r="P61" s="15">
        <f t="shared" si="4"/>
        <v>7.6256737112998962E-2</v>
      </c>
      <c r="Q61" s="15">
        <f t="shared" si="4"/>
        <v>0.10428066551685333</v>
      </c>
      <c r="R61" s="15">
        <f t="shared" si="4"/>
        <v>5.8469861745834351E-2</v>
      </c>
      <c r="S61" s="14"/>
      <c r="T61" s="15"/>
      <c r="U61" s="13"/>
    </row>
    <row r="62" spans="1:21">
      <c r="A62" s="19">
        <v>1965</v>
      </c>
      <c r="B62" s="317">
        <f>'TE2'!B62</f>
        <v>0.30295485258102417</v>
      </c>
      <c r="C62" s="521">
        <f>'TE2'!H62</f>
        <v>1.4009296894073486E-2</v>
      </c>
      <c r="D62" s="522">
        <f>'TE2'!N62</f>
        <v>0.28894555568695068</v>
      </c>
      <c r="E62" s="317">
        <f>TE2b!B62</f>
        <v>0.69704514741897583</v>
      </c>
      <c r="F62" s="28">
        <f>TE2b!H62</f>
        <v>0.54246857762336731</v>
      </c>
      <c r="G62" s="28">
        <f>TE2b!N62</f>
        <v>0.2662334144115448</v>
      </c>
      <c r="H62" s="28">
        <f>TE2c!B62</f>
        <v>0.19163691252470016</v>
      </c>
      <c r="I62" s="28">
        <f>TE2c!H62</f>
        <v>9.0170424431562424E-2</v>
      </c>
      <c r="J62" s="28">
        <f>TE2c!N62</f>
        <v>2.9911327175796032E-2</v>
      </c>
      <c r="K62" s="28"/>
      <c r="L62" s="56">
        <f t="shared" si="2"/>
        <v>0.43081173300743103</v>
      </c>
      <c r="M62" s="15">
        <f t="shared" si="3"/>
        <v>0.15457656979560852</v>
      </c>
      <c r="N62" s="15">
        <f t="shared" si="3"/>
        <v>0.27623516321182251</v>
      </c>
      <c r="O62" s="15">
        <f t="shared" si="0"/>
        <v>0.17606298997998238</v>
      </c>
      <c r="P62" s="15">
        <f t="shared" si="4"/>
        <v>7.4596501886844635E-2</v>
      </c>
      <c r="Q62" s="15">
        <f t="shared" si="4"/>
        <v>0.10146648809313774</v>
      </c>
      <c r="R62" s="15">
        <f t="shared" si="4"/>
        <v>6.0259097255766392E-2</v>
      </c>
      <c r="S62" s="14"/>
      <c r="T62" s="15"/>
      <c r="U62" s="13"/>
    </row>
    <row r="63" spans="1:21">
      <c r="A63" s="19">
        <v>1966</v>
      </c>
      <c r="B63" s="324">
        <f>'TE2'!B63</f>
        <v>0.30827659368515015</v>
      </c>
      <c r="C63" s="519">
        <f>'TE2'!H63</f>
        <v>1.4326274394989014E-2</v>
      </c>
      <c r="D63" s="520">
        <f>'TE2'!N63</f>
        <v>0.29395031929016113</v>
      </c>
      <c r="E63" s="318">
        <f>TE2b!B63</f>
        <v>0.69172340631484985</v>
      </c>
      <c r="F63" s="16">
        <f>TE2b!H63</f>
        <v>0.53662759065628052</v>
      </c>
      <c r="G63" s="16">
        <f>TE2b!N63</f>
        <v>0.26384729146957397</v>
      </c>
      <c r="H63" s="16">
        <f>TE2c!B63</f>
        <v>0.19091102480888367</v>
      </c>
      <c r="I63" s="16">
        <f>TE2c!H63</f>
        <v>9.2258714139461517E-2</v>
      </c>
      <c r="J63" s="16">
        <f>TE2c!N63</f>
        <v>3.0210381373763084E-2</v>
      </c>
      <c r="K63" s="16"/>
      <c r="L63" s="56">
        <f t="shared" si="2"/>
        <v>0.42787611484527588</v>
      </c>
      <c r="M63" s="15">
        <f t="shared" si="3"/>
        <v>0.15509581565856934</v>
      </c>
      <c r="N63" s="15">
        <f t="shared" si="3"/>
        <v>0.27278029918670654</v>
      </c>
      <c r="O63" s="15">
        <f t="shared" si="0"/>
        <v>0.17158857733011246</v>
      </c>
      <c r="P63" s="15">
        <f t="shared" si="4"/>
        <v>7.2936266660690308E-2</v>
      </c>
      <c r="Q63" s="15">
        <f t="shared" si="4"/>
        <v>9.865231066942215E-2</v>
      </c>
      <c r="R63" s="15">
        <f t="shared" si="4"/>
        <v>6.2048332765698433E-2</v>
      </c>
      <c r="S63" s="14"/>
      <c r="T63" s="15"/>
      <c r="U63" s="13"/>
    </row>
    <row r="64" spans="1:21">
      <c r="A64" s="19">
        <v>1967</v>
      </c>
      <c r="B64" s="324">
        <f>'TE2'!B64</f>
        <v>0.3134780079126358</v>
      </c>
      <c r="C64" s="519">
        <f>'TE2'!H64</f>
        <v>1.2037903070449829E-2</v>
      </c>
      <c r="D64" s="520">
        <f>'TE2'!N64</f>
        <v>0.30144010484218597</v>
      </c>
      <c r="E64" s="318">
        <f>TE2b!B64</f>
        <v>0.6865219920873642</v>
      </c>
      <c r="F64" s="16">
        <f>TE2b!H64</f>
        <v>0.53258560597896576</v>
      </c>
      <c r="G64" s="16">
        <f>TE2b!N64</f>
        <v>0.26280214637517929</v>
      </c>
      <c r="H64" s="16">
        <f>TE2c!B64</f>
        <v>0.19040142372250557</v>
      </c>
      <c r="I64" s="16">
        <f>TE2c!H64</f>
        <v>8.9262021705508232E-2</v>
      </c>
      <c r="J64" s="16">
        <f>TE2c!N64</f>
        <v>2.8762958478182554E-2</v>
      </c>
      <c r="K64" s="16"/>
      <c r="L64" s="56">
        <f t="shared" si="2"/>
        <v>0.42371984571218491</v>
      </c>
      <c r="M64" s="15">
        <f t="shared" si="3"/>
        <v>0.15393638610839844</v>
      </c>
      <c r="N64" s="15">
        <f t="shared" si="3"/>
        <v>0.26978345960378647</v>
      </c>
      <c r="O64" s="15">
        <f t="shared" si="0"/>
        <v>0.17354012466967106</v>
      </c>
      <c r="P64" s="15">
        <f t="shared" si="4"/>
        <v>7.2400722652673721E-2</v>
      </c>
      <c r="Q64" s="15">
        <f t="shared" si="4"/>
        <v>0.10113940201699734</v>
      </c>
      <c r="R64" s="15">
        <f t="shared" si="4"/>
        <v>6.0499063227325678E-2</v>
      </c>
      <c r="S64" s="14"/>
      <c r="T64" s="15"/>
      <c r="U64" s="13"/>
    </row>
    <row r="65" spans="1:21">
      <c r="A65" s="19">
        <v>1968</v>
      </c>
      <c r="B65" s="324">
        <f>'TE2'!B65</f>
        <v>0.31304628029465675</v>
      </c>
      <c r="C65" s="519">
        <f>'TE2'!H65</f>
        <v>1.2456811964511871E-2</v>
      </c>
      <c r="D65" s="520">
        <f>'TE2'!N65</f>
        <v>0.30058946833014488</v>
      </c>
      <c r="E65" s="318">
        <f>TE2b!B65</f>
        <v>0.68695371970534325</v>
      </c>
      <c r="F65" s="16">
        <f>TE2b!H65</f>
        <v>0.53298794850707054</v>
      </c>
      <c r="G65" s="16">
        <f>TE2b!N65</f>
        <v>0.26613704673945904</v>
      </c>
      <c r="H65" s="16">
        <f>TE2c!B65</f>
        <v>0.19418565649539232</v>
      </c>
      <c r="I65" s="16">
        <f>TE2c!H65</f>
        <v>9.1178539674729109E-2</v>
      </c>
      <c r="J65" s="16">
        <f>TE2c!N65</f>
        <v>2.9820345691405237E-2</v>
      </c>
      <c r="K65" s="16"/>
      <c r="L65" s="56">
        <f t="shared" si="2"/>
        <v>0.42081667296588421</v>
      </c>
      <c r="M65" s="15">
        <f t="shared" si="3"/>
        <v>0.15396577119827271</v>
      </c>
      <c r="N65" s="15">
        <f t="shared" si="3"/>
        <v>0.2668509017676115</v>
      </c>
      <c r="O65" s="15">
        <f t="shared" si="0"/>
        <v>0.17495850706472993</v>
      </c>
      <c r="P65" s="15">
        <f t="shared" si="4"/>
        <v>7.1951390244066715E-2</v>
      </c>
      <c r="Q65" s="15">
        <f t="shared" si="4"/>
        <v>0.10300711682066321</v>
      </c>
      <c r="R65" s="15">
        <f t="shared" si="4"/>
        <v>6.1358193983323872E-2</v>
      </c>
      <c r="S65" s="14"/>
      <c r="T65" s="15"/>
      <c r="U65" s="13"/>
    </row>
    <row r="66" spans="1:21">
      <c r="A66" s="23">
        <v>1969</v>
      </c>
      <c r="B66" s="325">
        <f>'TE2'!B66</f>
        <v>0.32089829538017511</v>
      </c>
      <c r="C66" s="523">
        <f>'TE2'!H66</f>
        <v>1.331196166574955E-2</v>
      </c>
      <c r="D66" s="524">
        <f>'TE2'!N66</f>
        <v>0.30758633371442556</v>
      </c>
      <c r="E66" s="319">
        <f>TE2b!B66</f>
        <v>0.67910170461982489</v>
      </c>
      <c r="F66" s="22">
        <f>TE2b!H66</f>
        <v>0.52340747322887182</v>
      </c>
      <c r="G66" s="22">
        <f>TE2b!N66</f>
        <v>0.25961094675585628</v>
      </c>
      <c r="H66" s="22">
        <f>TE2c!B66</f>
        <v>0.18991245259530842</v>
      </c>
      <c r="I66" s="22">
        <f>TE2c!H66</f>
        <v>8.9987137238495052E-2</v>
      </c>
      <c r="J66" s="22">
        <f>TE2c!N66</f>
        <v>2.985659716068767E-2</v>
      </c>
      <c r="K66" s="22"/>
      <c r="L66" s="57">
        <f t="shared" si="2"/>
        <v>0.41949075786396861</v>
      </c>
      <c r="M66" s="21">
        <f t="shared" si="3"/>
        <v>0.15569423139095306</v>
      </c>
      <c r="N66" s="21">
        <f t="shared" si="3"/>
        <v>0.26379652647301555</v>
      </c>
      <c r="O66" s="21">
        <f t="shared" si="0"/>
        <v>0.16962380951736122</v>
      </c>
      <c r="P66" s="21">
        <f t="shared" si="4"/>
        <v>6.9698494160547853E-2</v>
      </c>
      <c r="Q66" s="21">
        <f t="shared" si="4"/>
        <v>9.9925315356813371E-2</v>
      </c>
      <c r="R66" s="21">
        <f t="shared" si="4"/>
        <v>6.0130540077807382E-2</v>
      </c>
      <c r="S66" s="20"/>
      <c r="T66" s="15"/>
      <c r="U66" s="13"/>
    </row>
    <row r="67" spans="1:21">
      <c r="A67" s="27">
        <v>1970</v>
      </c>
      <c r="B67" s="326">
        <f>'TE2'!B67</f>
        <v>0.31876730942167342</v>
      </c>
      <c r="C67" s="525">
        <f>'TE2'!H67</f>
        <v>1.3097981456667185E-2</v>
      </c>
      <c r="D67" s="526">
        <f>'TE2'!N67</f>
        <v>0.30566932796500623</v>
      </c>
      <c r="E67" s="320">
        <f>TE2b!B67</f>
        <v>0.68123269057832658</v>
      </c>
      <c r="F67" s="26">
        <f>TE2b!H67</f>
        <v>0.52388783148489892</v>
      </c>
      <c r="G67" s="26">
        <f>TE2b!N67</f>
        <v>0.25613415136467665</v>
      </c>
      <c r="H67" s="26">
        <f>TE2c!B67</f>
        <v>0.18545263988198712</v>
      </c>
      <c r="I67" s="26">
        <f>TE2c!H67</f>
        <v>8.6781840975163504E-2</v>
      </c>
      <c r="J67" s="26">
        <f>TE2c!N67</f>
        <v>2.837395833194023E-2</v>
      </c>
      <c r="K67" s="26"/>
      <c r="L67" s="58">
        <f t="shared" si="2"/>
        <v>0.42509853921364993</v>
      </c>
      <c r="M67" s="25">
        <f t="shared" si="3"/>
        <v>0.15734485909342766</v>
      </c>
      <c r="N67" s="25">
        <f t="shared" si="3"/>
        <v>0.26775368012022227</v>
      </c>
      <c r="O67" s="25">
        <f t="shared" si="0"/>
        <v>0.16935231038951315</v>
      </c>
      <c r="P67" s="25">
        <f t="shared" si="4"/>
        <v>7.068151148268953E-2</v>
      </c>
      <c r="Q67" s="25">
        <f t="shared" si="4"/>
        <v>9.867079890682362E-2</v>
      </c>
      <c r="R67" s="25">
        <f t="shared" si="4"/>
        <v>5.8407882643223274E-2</v>
      </c>
      <c r="S67" s="24"/>
      <c r="T67" s="15"/>
      <c r="U67" s="13"/>
    </row>
    <row r="68" spans="1:21">
      <c r="A68" s="19">
        <v>1971</v>
      </c>
      <c r="B68" s="324">
        <f>'TE2'!B68</f>
        <v>0.3245921284542419</v>
      </c>
      <c r="C68" s="519">
        <f>'TE2'!H68</f>
        <v>1.3500894070602953E-2</v>
      </c>
      <c r="D68" s="520">
        <f>'TE2'!N68</f>
        <v>0.31109123438363895</v>
      </c>
      <c r="E68" s="318">
        <f>TE2b!B68</f>
        <v>0.6754078715457581</v>
      </c>
      <c r="F68" s="16">
        <f>TE2b!H68</f>
        <v>0.51846872729947791</v>
      </c>
      <c r="G68" s="16">
        <f>TE2b!N68</f>
        <v>0.25161106858286075</v>
      </c>
      <c r="H68" s="16">
        <f>TE2c!B68</f>
        <v>0.18078193809196819</v>
      </c>
      <c r="I68" s="16">
        <f>TE2c!H68</f>
        <v>8.3628616346686613E-2</v>
      </c>
      <c r="J68" s="16">
        <f>TE2c!N68</f>
        <v>2.6874000619500293E-2</v>
      </c>
      <c r="K68" s="16"/>
      <c r="L68" s="56">
        <f t="shared" si="2"/>
        <v>0.42379680296289735</v>
      </c>
      <c r="M68" s="15">
        <f t="shared" si="3"/>
        <v>0.15693914424628019</v>
      </c>
      <c r="N68" s="15">
        <f t="shared" si="3"/>
        <v>0.26685765871661715</v>
      </c>
      <c r="O68" s="15">
        <f t="shared" si="0"/>
        <v>0.16798245223617414</v>
      </c>
      <c r="P68" s="15">
        <f t="shared" si="4"/>
        <v>7.0829130490892567E-2</v>
      </c>
      <c r="Q68" s="15">
        <f t="shared" si="4"/>
        <v>9.7153321745281573E-2</v>
      </c>
      <c r="R68" s="15">
        <f t="shared" si="4"/>
        <v>5.6754615727186319E-2</v>
      </c>
      <c r="S68" s="14"/>
      <c r="T68" s="15"/>
      <c r="U68" s="13"/>
    </row>
    <row r="69" spans="1:21">
      <c r="A69" s="19">
        <v>1972</v>
      </c>
      <c r="B69" s="324">
        <f>'TE2'!B69</f>
        <v>0.32475449518824462</v>
      </c>
      <c r="C69" s="519">
        <f>'TE2'!H69</f>
        <v>1.506110155605711E-2</v>
      </c>
      <c r="D69" s="520">
        <f>'TE2'!N69</f>
        <v>0.30969339363218751</v>
      </c>
      <c r="E69" s="318">
        <f>TE2b!B69</f>
        <v>0.67524550481175538</v>
      </c>
      <c r="F69" s="16">
        <f>TE2b!H69</f>
        <v>0.51510745029372629</v>
      </c>
      <c r="G69" s="16">
        <f>TE2b!N69</f>
        <v>0.24445244290836854</v>
      </c>
      <c r="H69" s="16">
        <f>TE2c!B69</f>
        <v>0.17417760751050082</v>
      </c>
      <c r="I69" s="16">
        <f>TE2c!H69</f>
        <v>7.9661918583951774E-2</v>
      </c>
      <c r="J69" s="16">
        <f>TE2c!N69</f>
        <v>2.5338658700547967E-2</v>
      </c>
      <c r="K69" s="16"/>
      <c r="L69" s="56">
        <f t="shared" si="2"/>
        <v>0.43079306190338684</v>
      </c>
      <c r="M69" s="15">
        <f t="shared" si="3"/>
        <v>0.16013805451802909</v>
      </c>
      <c r="N69" s="15">
        <f t="shared" si="3"/>
        <v>0.27065500738535775</v>
      </c>
      <c r="O69" s="15">
        <f t="shared" si="0"/>
        <v>0.16479052432441677</v>
      </c>
      <c r="P69" s="15">
        <f t="shared" si="4"/>
        <v>7.0274835397867719E-2</v>
      </c>
      <c r="Q69" s="15">
        <f t="shared" si="4"/>
        <v>9.4515688926549046E-2</v>
      </c>
      <c r="R69" s="15">
        <f t="shared" si="4"/>
        <v>5.4323259883403807E-2</v>
      </c>
      <c r="S69" s="14"/>
      <c r="T69" s="15"/>
      <c r="U69" s="13"/>
    </row>
    <row r="70" spans="1:21">
      <c r="A70" s="19">
        <v>1973</v>
      </c>
      <c r="B70" s="324">
        <f>'TE2'!B70</f>
        <v>0.33233763743555755</v>
      </c>
      <c r="C70" s="519">
        <f>'TE2'!H70</f>
        <v>1.3968979626952205E-2</v>
      </c>
      <c r="D70" s="520">
        <f>'TE2'!N70</f>
        <v>0.31836865780860535</v>
      </c>
      <c r="E70" s="318">
        <f>TE2b!B70</f>
        <v>0.66766236256444245</v>
      </c>
      <c r="F70" s="16">
        <f>TE2b!H70</f>
        <v>0.50668740953187807</v>
      </c>
      <c r="G70" s="16">
        <f>TE2b!N70</f>
        <v>0.23610228950383316</v>
      </c>
      <c r="H70" s="16">
        <f>TE2c!B70</f>
        <v>0.16577972238610528</v>
      </c>
      <c r="I70" s="16">
        <f>TE2c!H70</f>
        <v>7.4156721533199743E-2</v>
      </c>
      <c r="J70" s="16">
        <f>TE2c!N70</f>
        <v>2.2799286900749394E-2</v>
      </c>
      <c r="K70" s="16"/>
      <c r="L70" s="56">
        <f t="shared" si="2"/>
        <v>0.43156007306060928</v>
      </c>
      <c r="M70" s="15">
        <f t="shared" si="3"/>
        <v>0.16097495303256437</v>
      </c>
      <c r="N70" s="15">
        <f t="shared" si="3"/>
        <v>0.27058512002804491</v>
      </c>
      <c r="O70" s="15">
        <f t="shared" si="0"/>
        <v>0.16194556797063342</v>
      </c>
      <c r="P70" s="15">
        <f t="shared" si="4"/>
        <v>7.0322567117727885E-2</v>
      </c>
      <c r="Q70" s="15">
        <f t="shared" si="4"/>
        <v>9.1623000852905534E-2</v>
      </c>
      <c r="R70" s="15">
        <f t="shared" si="4"/>
        <v>5.1357434632450349E-2</v>
      </c>
      <c r="S70" s="14"/>
      <c r="T70" s="15"/>
      <c r="U70" s="13"/>
    </row>
    <row r="71" spans="1:21">
      <c r="A71" s="19">
        <v>1974</v>
      </c>
      <c r="B71" s="324">
        <f>'TE2'!B71</f>
        <v>0.33815768850126915</v>
      </c>
      <c r="C71" s="519">
        <f>'TE2'!H71</f>
        <v>1.0109761185958632E-2</v>
      </c>
      <c r="D71" s="520">
        <f>'TE2'!N71</f>
        <v>0.32804792731531052</v>
      </c>
      <c r="E71" s="318">
        <f>TE2b!B71</f>
        <v>0.66184231149873085</v>
      </c>
      <c r="F71" s="16">
        <f>TE2b!H71</f>
        <v>0.49813039025957551</v>
      </c>
      <c r="G71" s="16">
        <f>TE2b!N71</f>
        <v>0.23173521621674809</v>
      </c>
      <c r="H71" s="16">
        <f>TE2c!B71</f>
        <v>0.1623924256994087</v>
      </c>
      <c r="I71" s="16">
        <f>TE2c!H71</f>
        <v>7.1216558441733468E-2</v>
      </c>
      <c r="J71" s="16">
        <f>TE2c!N71</f>
        <v>2.1552477940616654E-2</v>
      </c>
      <c r="K71" s="16"/>
      <c r="L71" s="56">
        <f t="shared" si="2"/>
        <v>0.43010709528198277</v>
      </c>
      <c r="M71" s="15">
        <f t="shared" si="3"/>
        <v>0.16371192123915534</v>
      </c>
      <c r="N71" s="15">
        <f t="shared" si="3"/>
        <v>0.26639517404282742</v>
      </c>
      <c r="O71" s="15">
        <f t="shared" si="0"/>
        <v>0.16051865777501462</v>
      </c>
      <c r="P71" s="15">
        <f t="shared" si="4"/>
        <v>6.9342790517339381E-2</v>
      </c>
      <c r="Q71" s="15">
        <f t="shared" si="4"/>
        <v>9.1175867257675236E-2</v>
      </c>
      <c r="R71" s="15">
        <f t="shared" si="4"/>
        <v>4.9664080501116814E-2</v>
      </c>
      <c r="S71" s="14"/>
      <c r="T71" s="15"/>
      <c r="U71" s="13"/>
    </row>
    <row r="72" spans="1:21">
      <c r="A72" s="19">
        <v>1975</v>
      </c>
      <c r="B72" s="324">
        <f>'TE2'!B72</f>
        <v>0.34254805120895071</v>
      </c>
      <c r="C72" s="519">
        <f>'TE2'!H72</f>
        <v>1.2084553347904148E-2</v>
      </c>
      <c r="D72" s="520">
        <f>'TE2'!N72</f>
        <v>0.33046349786104656</v>
      </c>
      <c r="E72" s="318">
        <f>TE2b!B72</f>
        <v>0.65745194879104929</v>
      </c>
      <c r="F72" s="16">
        <f>TE2b!H72</f>
        <v>0.49265849074049584</v>
      </c>
      <c r="G72" s="16">
        <f>TE2b!N72</f>
        <v>0.22565414052121469</v>
      </c>
      <c r="H72" s="16">
        <f>TE2c!B72</f>
        <v>0.15767286796454982</v>
      </c>
      <c r="I72" s="16">
        <f>TE2c!H72</f>
        <v>6.8062289934658793E-2</v>
      </c>
      <c r="J72" s="16">
        <f>TE2c!N72</f>
        <v>2.0707342535182249E-2</v>
      </c>
      <c r="K72" s="16"/>
      <c r="L72" s="56">
        <f t="shared" si="2"/>
        <v>0.4317978082698346</v>
      </c>
      <c r="M72" s="15">
        <f t="shared" si="3"/>
        <v>0.16479345805055345</v>
      </c>
      <c r="N72" s="15">
        <f t="shared" si="3"/>
        <v>0.26700435021928115</v>
      </c>
      <c r="O72" s="15">
        <f t="shared" si="0"/>
        <v>0.15759185058655589</v>
      </c>
      <c r="P72" s="15">
        <f t="shared" si="4"/>
        <v>6.7981272556664862E-2</v>
      </c>
      <c r="Q72" s="15">
        <f t="shared" si="4"/>
        <v>8.961057802989103E-2</v>
      </c>
      <c r="R72" s="15">
        <f t="shared" si="4"/>
        <v>4.7354947399476544E-2</v>
      </c>
      <c r="S72" s="14"/>
      <c r="T72" s="15"/>
      <c r="U72" s="13"/>
    </row>
    <row r="73" spans="1:21">
      <c r="A73" s="19">
        <v>1976</v>
      </c>
      <c r="B73" s="324">
        <f>'TE2'!B73</f>
        <v>0.35071597465145032</v>
      </c>
      <c r="C73" s="519">
        <f>'TE2'!H73</f>
        <v>1.290129366191195E-2</v>
      </c>
      <c r="D73" s="520">
        <f>'TE2'!N73</f>
        <v>0.33781468098953837</v>
      </c>
      <c r="E73" s="318">
        <f>TE2b!B73</f>
        <v>0.64928402534854968</v>
      </c>
      <c r="F73" s="16">
        <f>TE2b!H73</f>
        <v>0.48379276563804297</v>
      </c>
      <c r="G73" s="16">
        <f>TE2b!N73</f>
        <v>0.21929866830734568</v>
      </c>
      <c r="H73" s="16">
        <f>TE2c!B73</f>
        <v>0.15261567031116385</v>
      </c>
      <c r="I73" s="16">
        <f>TE2c!H73</f>
        <v>6.5538259069448657E-2</v>
      </c>
      <c r="J73" s="16">
        <f>TE2c!N73</f>
        <v>2.026824880016953E-2</v>
      </c>
      <c r="K73" s="16"/>
      <c r="L73" s="56">
        <f t="shared" si="2"/>
        <v>0.429985357041204</v>
      </c>
      <c r="M73" s="15">
        <f t="shared" si="3"/>
        <v>0.16549125971050671</v>
      </c>
      <c r="N73" s="15">
        <f t="shared" si="3"/>
        <v>0.26449409733069729</v>
      </c>
      <c r="O73" s="15">
        <f t="shared" si="0"/>
        <v>0.15376040923789702</v>
      </c>
      <c r="P73" s="15">
        <f t="shared" si="4"/>
        <v>6.6682997996181825E-2</v>
      </c>
      <c r="Q73" s="15">
        <f t="shared" si="4"/>
        <v>8.7077411241715197E-2</v>
      </c>
      <c r="R73" s="15">
        <f t="shared" si="4"/>
        <v>4.5270010269279126E-2</v>
      </c>
      <c r="S73" s="14"/>
      <c r="T73" s="15"/>
      <c r="U73" s="13"/>
    </row>
    <row r="74" spans="1:21">
      <c r="A74" s="19">
        <v>1977</v>
      </c>
      <c r="B74" s="324">
        <f>'TE2'!B74</f>
        <v>0.35448239239123325</v>
      </c>
      <c r="C74" s="519">
        <f>'TE2'!H74</f>
        <v>1.2518611407955405E-2</v>
      </c>
      <c r="D74" s="520">
        <f>'TE2'!N74</f>
        <v>0.34196378098327784</v>
      </c>
      <c r="E74" s="318">
        <f>TE2b!B74</f>
        <v>0.64551760760876675</v>
      </c>
      <c r="F74" s="16">
        <f>TE2b!H74</f>
        <v>0.48083626074115671</v>
      </c>
      <c r="G74" s="16">
        <f>TE2b!N74</f>
        <v>0.21668862367726405</v>
      </c>
      <c r="H74" s="16">
        <f>TE2c!B74</f>
        <v>0.15096567296676611</v>
      </c>
      <c r="I74" s="16">
        <f>TE2c!H74</f>
        <v>6.5024849454642819E-2</v>
      </c>
      <c r="J74" s="16">
        <f>TE2c!N74</f>
        <v>1.9933394257905857E-2</v>
      </c>
      <c r="K74" s="16"/>
      <c r="L74" s="56">
        <f t="shared" si="2"/>
        <v>0.42882898393150271</v>
      </c>
      <c r="M74" s="15">
        <f t="shared" si="3"/>
        <v>0.16468134686761005</v>
      </c>
      <c r="N74" s="15">
        <f t="shared" si="3"/>
        <v>0.26414763706389266</v>
      </c>
      <c r="O74" s="15">
        <f t="shared" ref="O74:O110" si="5">G74-I74</f>
        <v>0.15166377422262123</v>
      </c>
      <c r="P74" s="15">
        <f t="shared" ref="P74:R109" si="6">G74-H74</f>
        <v>6.572295071049794E-2</v>
      </c>
      <c r="Q74" s="15">
        <f t="shared" si="6"/>
        <v>8.5940823512123288E-2</v>
      </c>
      <c r="R74" s="15">
        <f t="shared" si="6"/>
        <v>4.5091455196736963E-2</v>
      </c>
      <c r="S74" s="14"/>
      <c r="T74" s="15"/>
      <c r="U74" s="13"/>
    </row>
    <row r="75" spans="1:21">
      <c r="A75" s="19">
        <v>1978</v>
      </c>
      <c r="B75" s="324">
        <f>'TE2'!B75</f>
        <v>0.36203872658825631</v>
      </c>
      <c r="C75" s="519">
        <f>'TE2'!H75</f>
        <v>1.1573827976157247E-2</v>
      </c>
      <c r="D75" s="520">
        <f>'TE2'!N75</f>
        <v>0.35046489861209906</v>
      </c>
      <c r="E75" s="318">
        <f>TE2b!B75</f>
        <v>0.63796127341174369</v>
      </c>
      <c r="F75" s="16">
        <f>TE2b!H75</f>
        <v>0.47420797954628924</v>
      </c>
      <c r="G75" s="16">
        <f>TE2b!N75</f>
        <v>0.21479569888377448</v>
      </c>
      <c r="H75" s="16">
        <f>TE2c!B75</f>
        <v>0.15040900862140649</v>
      </c>
      <c r="I75" s="16">
        <f>TE2c!H75</f>
        <v>6.5434564943135154E-2</v>
      </c>
      <c r="J75" s="16">
        <f>TE2c!N75</f>
        <v>2.042510712263057E-2</v>
      </c>
      <c r="K75" s="16"/>
      <c r="L75" s="56">
        <f t="shared" ref="L75:L110" si="7">E75-G75</f>
        <v>0.42316557452796921</v>
      </c>
      <c r="M75" s="15">
        <f t="shared" ref="M75:N110" si="8">E75-F75</f>
        <v>0.16375329386545445</v>
      </c>
      <c r="N75" s="15">
        <f t="shared" si="8"/>
        <v>0.25941228066251476</v>
      </c>
      <c r="O75" s="15">
        <f t="shared" si="5"/>
        <v>0.14936113394063932</v>
      </c>
      <c r="P75" s="15">
        <f t="shared" si="6"/>
        <v>6.4386690262367985E-2</v>
      </c>
      <c r="Q75" s="15">
        <f t="shared" si="6"/>
        <v>8.4974443678271339E-2</v>
      </c>
      <c r="R75" s="15">
        <f t="shared" si="6"/>
        <v>4.5009457820504584E-2</v>
      </c>
      <c r="S75" s="14"/>
      <c r="T75" s="15"/>
      <c r="U75" s="13"/>
    </row>
    <row r="76" spans="1:21">
      <c r="A76" s="23">
        <v>1979</v>
      </c>
      <c r="B76" s="325">
        <f>'TE2'!B76</f>
        <v>0.35600626468658447</v>
      </c>
      <c r="C76" s="523">
        <f>'TE2'!H76</f>
        <v>1.2391746044158936E-2</v>
      </c>
      <c r="D76" s="524">
        <f>'TE2'!N76</f>
        <v>0.34361451864242554</v>
      </c>
      <c r="E76" s="319">
        <f>TE2b!B76</f>
        <v>0.64399373531341553</v>
      </c>
      <c r="F76" s="22">
        <f>TE2b!H76</f>
        <v>0.48097002506256104</v>
      </c>
      <c r="G76" s="22">
        <f>TE2b!N76</f>
        <v>0.22220337390899658</v>
      </c>
      <c r="H76" s="22">
        <f>TE2c!B76</f>
        <v>0.15738919377326965</v>
      </c>
      <c r="I76" s="22">
        <f>TE2c!H76</f>
        <v>7.0390067994594574E-2</v>
      </c>
      <c r="J76" s="22">
        <f>TE2c!N76</f>
        <v>2.3017387837171555E-2</v>
      </c>
      <c r="K76" s="22"/>
      <c r="L76" s="57">
        <f t="shared" si="7"/>
        <v>0.42179036140441895</v>
      </c>
      <c r="M76" s="21">
        <f t="shared" si="8"/>
        <v>0.16302371025085449</v>
      </c>
      <c r="N76" s="21">
        <f t="shared" si="8"/>
        <v>0.25876665115356445</v>
      </c>
      <c r="O76" s="21">
        <f t="shared" si="5"/>
        <v>0.15181330591440201</v>
      </c>
      <c r="P76" s="21">
        <f t="shared" si="6"/>
        <v>6.4814180135726929E-2</v>
      </c>
      <c r="Q76" s="21">
        <f t="shared" si="6"/>
        <v>8.6999125778675079E-2</v>
      </c>
      <c r="R76" s="21">
        <f t="shared" si="6"/>
        <v>4.7372680157423019E-2</v>
      </c>
      <c r="S76" s="20"/>
      <c r="T76" s="15"/>
      <c r="U76" s="13"/>
    </row>
    <row r="77" spans="1:21">
      <c r="A77" s="27">
        <v>1980</v>
      </c>
      <c r="B77" s="326">
        <f>'TE2'!B77</f>
        <v>0.35960882902145386</v>
      </c>
      <c r="C77" s="525">
        <f>'TE2'!H77</f>
        <v>1.3130784034729004E-2</v>
      </c>
      <c r="D77" s="526">
        <f>'TE2'!N77</f>
        <v>0.34647804498672485</v>
      </c>
      <c r="E77" s="320">
        <f>TE2b!B77</f>
        <v>0.64039117097854614</v>
      </c>
      <c r="F77" s="26">
        <f>TE2b!H77</f>
        <v>0.47824910283088684</v>
      </c>
      <c r="G77" s="26">
        <f>TE2b!N77</f>
        <v>0.22324059903621674</v>
      </c>
      <c r="H77" s="26">
        <f>TE2c!B77</f>
        <v>0.15856797993183136</v>
      </c>
      <c r="I77" s="26">
        <f>TE2c!H77</f>
        <v>7.1557097136974335E-2</v>
      </c>
      <c r="J77" s="26">
        <f>TE2c!N77</f>
        <v>2.2765668109059334E-2</v>
      </c>
      <c r="K77" s="26"/>
      <c r="L77" s="58">
        <f t="shared" si="7"/>
        <v>0.41715057194232941</v>
      </c>
      <c r="M77" s="25">
        <f t="shared" si="8"/>
        <v>0.1621420681476593</v>
      </c>
      <c r="N77" s="25">
        <f t="shared" si="8"/>
        <v>0.2550085037946701</v>
      </c>
      <c r="O77" s="25">
        <f t="shared" si="5"/>
        <v>0.1516835018992424</v>
      </c>
      <c r="P77" s="25">
        <f t="shared" si="6"/>
        <v>6.4672619104385376E-2</v>
      </c>
      <c r="Q77" s="25">
        <f t="shared" si="6"/>
        <v>8.7010882794857025E-2</v>
      </c>
      <c r="R77" s="25">
        <f t="shared" si="6"/>
        <v>4.8791429027915001E-2</v>
      </c>
      <c r="S77" s="24"/>
      <c r="T77" s="15"/>
      <c r="U77" s="13"/>
    </row>
    <row r="78" spans="1:21">
      <c r="A78" s="19">
        <v>1981</v>
      </c>
      <c r="B78" s="324">
        <f>'TE2'!B78</f>
        <v>0.36265075206756592</v>
      </c>
      <c r="C78" s="519">
        <f>'TE2'!H78</f>
        <v>1.4521181583404541E-2</v>
      </c>
      <c r="D78" s="520">
        <f>'TE2'!N78</f>
        <v>0.34812957048416138</v>
      </c>
      <c r="E78" s="318">
        <f>TE2b!B78</f>
        <v>0.63734924793243408</v>
      </c>
      <c r="F78" s="16">
        <f>TE2b!H78</f>
        <v>0.47972002625465393</v>
      </c>
      <c r="G78" s="16">
        <f>TE2b!N78</f>
        <v>0.23149098455905914</v>
      </c>
      <c r="H78" s="16">
        <f>TE2c!B78</f>
        <v>0.16734772920608521</v>
      </c>
      <c r="I78" s="16">
        <f>TE2c!H78</f>
        <v>7.8750535845756531E-2</v>
      </c>
      <c r="J78" s="16">
        <f>TE2c!N78</f>
        <v>2.644779346883297E-2</v>
      </c>
      <c r="K78" s="16"/>
      <c r="L78" s="56">
        <f t="shared" si="7"/>
        <v>0.40585826337337494</v>
      </c>
      <c r="M78" s="15">
        <f t="shared" si="8"/>
        <v>0.15762922167778015</v>
      </c>
      <c r="N78" s="15">
        <f t="shared" si="8"/>
        <v>0.24822904169559479</v>
      </c>
      <c r="O78" s="15">
        <f t="shared" si="5"/>
        <v>0.15274044871330261</v>
      </c>
      <c r="P78" s="15">
        <f t="shared" si="6"/>
        <v>6.4143255352973938E-2</v>
      </c>
      <c r="Q78" s="15">
        <f t="shared" si="6"/>
        <v>8.8597193360328674E-2</v>
      </c>
      <c r="R78" s="15">
        <f t="shared" si="6"/>
        <v>5.2302742376923561E-2</v>
      </c>
      <c r="S78" s="14"/>
      <c r="T78" s="15"/>
      <c r="U78" s="13"/>
    </row>
    <row r="79" spans="1:21">
      <c r="A79" s="19">
        <v>1982</v>
      </c>
      <c r="B79" s="324">
        <f>'TE2'!B79</f>
        <v>0.37350964546203613</v>
      </c>
      <c r="C79" s="519">
        <f>'TE2'!H79</f>
        <v>1.8848538398742676E-2</v>
      </c>
      <c r="D79" s="520">
        <f>'TE2'!N79</f>
        <v>0.35466110706329346</v>
      </c>
      <c r="E79" s="318">
        <f>TE2b!B79</f>
        <v>0.62649035453796387</v>
      </c>
      <c r="F79" s="16">
        <f>TE2b!H79</f>
        <v>0.47393646836280823</v>
      </c>
      <c r="G79" s="16">
        <f>TE2b!N79</f>
        <v>0.23483109474182129</v>
      </c>
      <c r="H79" s="16">
        <f>TE2c!B79</f>
        <v>0.17176423966884613</v>
      </c>
      <c r="I79" s="16">
        <f>TE2c!H79</f>
        <v>8.2960464060306549E-2</v>
      </c>
      <c r="J79" s="16">
        <f>TE2c!N79</f>
        <v>2.8132831677794456E-2</v>
      </c>
      <c r="K79" s="16"/>
      <c r="L79" s="56">
        <f t="shared" si="7"/>
        <v>0.39165925979614258</v>
      </c>
      <c r="M79" s="15">
        <f t="shared" si="8"/>
        <v>0.15255388617515564</v>
      </c>
      <c r="N79" s="15">
        <f t="shared" si="8"/>
        <v>0.23910537362098694</v>
      </c>
      <c r="O79" s="15">
        <f t="shared" si="5"/>
        <v>0.15187063068151474</v>
      </c>
      <c r="P79" s="15">
        <f t="shared" si="6"/>
        <v>6.3066855072975159E-2</v>
      </c>
      <c r="Q79" s="15">
        <f t="shared" si="6"/>
        <v>8.8803775608539581E-2</v>
      </c>
      <c r="R79" s="15">
        <f t="shared" si="6"/>
        <v>5.4827632382512093E-2</v>
      </c>
      <c r="S79" s="14"/>
      <c r="T79" s="15"/>
      <c r="U79" s="13"/>
    </row>
    <row r="80" spans="1:21">
      <c r="A80" s="19">
        <v>1983</v>
      </c>
      <c r="B80" s="324">
        <f>'TE2'!B80</f>
        <v>0.38293492794036865</v>
      </c>
      <c r="C80" s="519">
        <f>'TE2'!H80</f>
        <v>2.0680904388427734E-2</v>
      </c>
      <c r="D80" s="520">
        <f>'TE2'!N80</f>
        <v>0.36225402355194092</v>
      </c>
      <c r="E80" s="318">
        <f>TE2b!B80</f>
        <v>0.61706507205963135</v>
      </c>
      <c r="F80" s="16">
        <f>TE2b!H80</f>
        <v>0.46172741055488586</v>
      </c>
      <c r="G80" s="16">
        <f>TE2b!N80</f>
        <v>0.22362621128559113</v>
      </c>
      <c r="H80" s="16">
        <f>TE2c!B80</f>
        <v>0.16236740350723267</v>
      </c>
      <c r="I80" s="16">
        <f>TE2c!H80</f>
        <v>7.8102797269821167E-2</v>
      </c>
      <c r="J80" s="16">
        <f>TE2c!N80</f>
        <v>2.6644982397556305E-2</v>
      </c>
      <c r="K80" s="16"/>
      <c r="L80" s="56">
        <f t="shared" si="7"/>
        <v>0.39343886077404022</v>
      </c>
      <c r="M80" s="15">
        <f t="shared" si="8"/>
        <v>0.15533766150474548</v>
      </c>
      <c r="N80" s="15">
        <f t="shared" si="8"/>
        <v>0.23810119926929474</v>
      </c>
      <c r="O80" s="15">
        <f t="shared" si="5"/>
        <v>0.14552341401576996</v>
      </c>
      <c r="P80" s="15">
        <f t="shared" si="6"/>
        <v>6.1258807778358459E-2</v>
      </c>
      <c r="Q80" s="15">
        <f t="shared" si="6"/>
        <v>8.4264606237411499E-2</v>
      </c>
      <c r="R80" s="15">
        <f t="shared" si="6"/>
        <v>5.1457814872264862E-2</v>
      </c>
      <c r="S80" s="14"/>
      <c r="T80" s="15"/>
      <c r="U80" s="13"/>
    </row>
    <row r="81" spans="1:21">
      <c r="A81" s="19">
        <v>1984</v>
      </c>
      <c r="B81" s="324">
        <f>'TE2'!B81</f>
        <v>0.38828736543655396</v>
      </c>
      <c r="C81" s="519">
        <f>'TE2'!H81</f>
        <v>2.1899223327636719E-2</v>
      </c>
      <c r="D81" s="520">
        <f>'TE2'!N81</f>
        <v>0.36638814210891724</v>
      </c>
      <c r="E81" s="318">
        <f>TE2b!B81</f>
        <v>0.61171263456344604</v>
      </c>
      <c r="F81" s="16">
        <f>TE2b!H81</f>
        <v>0.45797926187515259</v>
      </c>
      <c r="G81" s="16">
        <f>TE2b!N81</f>
        <v>0.22610463201999664</v>
      </c>
      <c r="H81" s="16">
        <f>TE2c!B81</f>
        <v>0.16651357710361481</v>
      </c>
      <c r="I81" s="16">
        <f>TE2c!H81</f>
        <v>8.2585342228412628E-2</v>
      </c>
      <c r="J81" s="16">
        <f>TE2c!N81</f>
        <v>2.8346922248601913E-2</v>
      </c>
      <c r="K81" s="16"/>
      <c r="L81" s="56">
        <f t="shared" si="7"/>
        <v>0.3856080025434494</v>
      </c>
      <c r="M81" s="15">
        <f t="shared" si="8"/>
        <v>0.15373337268829346</v>
      </c>
      <c r="N81" s="15">
        <f t="shared" si="8"/>
        <v>0.23187462985515594</v>
      </c>
      <c r="O81" s="15">
        <f t="shared" si="5"/>
        <v>0.14351928979158401</v>
      </c>
      <c r="P81" s="15">
        <f t="shared" si="6"/>
        <v>5.9591054916381836E-2</v>
      </c>
      <c r="Q81" s="15">
        <f t="shared" si="6"/>
        <v>8.3928234875202179E-2</v>
      </c>
      <c r="R81" s="15">
        <f t="shared" si="6"/>
        <v>5.4238419979810715E-2</v>
      </c>
      <c r="S81" s="14"/>
      <c r="T81" s="15"/>
      <c r="U81" s="13"/>
    </row>
    <row r="82" spans="1:21">
      <c r="A82" s="19">
        <v>1985</v>
      </c>
      <c r="B82" s="324">
        <f>'TE2'!B82</f>
        <v>0.39486914873123169</v>
      </c>
      <c r="C82" s="519">
        <f>'TE2'!H82</f>
        <v>2.2956550121307373E-2</v>
      </c>
      <c r="D82" s="520">
        <f>'TE2'!N82</f>
        <v>0.37191259860992432</v>
      </c>
      <c r="E82" s="318">
        <f>TE2b!B82</f>
        <v>0.60513085126876831</v>
      </c>
      <c r="F82" s="16">
        <f>TE2b!H82</f>
        <v>0.45463231205940247</v>
      </c>
      <c r="G82" s="16">
        <f>TE2b!N82</f>
        <v>0.22749426960945129</v>
      </c>
      <c r="H82" s="16">
        <f>TE2c!B82</f>
        <v>0.16906076669692993</v>
      </c>
      <c r="I82" s="16">
        <f>TE2c!H82</f>
        <v>8.5570305585861206E-2</v>
      </c>
      <c r="J82" s="16">
        <f>TE2c!N82</f>
        <v>3.0117720365524292E-2</v>
      </c>
      <c r="K82" s="16"/>
      <c r="L82" s="56">
        <f t="shared" si="7"/>
        <v>0.37763658165931702</v>
      </c>
      <c r="M82" s="15">
        <f t="shared" si="8"/>
        <v>0.15049853920936584</v>
      </c>
      <c r="N82" s="15">
        <f t="shared" si="8"/>
        <v>0.22713804244995117</v>
      </c>
      <c r="O82" s="15">
        <f t="shared" si="5"/>
        <v>0.14192396402359009</v>
      </c>
      <c r="P82" s="15">
        <f t="shared" si="6"/>
        <v>5.8433502912521362E-2</v>
      </c>
      <c r="Q82" s="15">
        <f t="shared" si="6"/>
        <v>8.3490461111068726E-2</v>
      </c>
      <c r="R82" s="15">
        <f t="shared" si="6"/>
        <v>5.5452585220336914E-2</v>
      </c>
      <c r="S82" s="14"/>
      <c r="T82" s="15"/>
      <c r="U82" s="13"/>
    </row>
    <row r="83" spans="1:21">
      <c r="A83" s="19">
        <v>1986</v>
      </c>
      <c r="B83" s="324">
        <f>'TE2'!B83</f>
        <v>0.39671754837036133</v>
      </c>
      <c r="C83" s="519">
        <f>'TE2'!H83</f>
        <v>2.309727668762207E-2</v>
      </c>
      <c r="D83" s="520">
        <f>'TE2'!N83</f>
        <v>0.37362027168273926</v>
      </c>
      <c r="E83" s="318">
        <f>TE2b!B83</f>
        <v>0.60328245162963867</v>
      </c>
      <c r="F83" s="16">
        <f>TE2b!H83</f>
        <v>0.45346227288246155</v>
      </c>
      <c r="G83" s="16">
        <f>TE2b!N83</f>
        <v>0.22551751136779785</v>
      </c>
      <c r="H83" s="16">
        <f>TE2c!B83</f>
        <v>0.16697557270526886</v>
      </c>
      <c r="I83" s="16">
        <f>TE2c!H83</f>
        <v>8.1781595945358276E-2</v>
      </c>
      <c r="J83" s="16">
        <f>TE2c!N83</f>
        <v>2.8175283223390579E-2</v>
      </c>
      <c r="K83" s="16"/>
      <c r="L83" s="56">
        <f t="shared" si="7"/>
        <v>0.37776494026184082</v>
      </c>
      <c r="M83" s="15">
        <f t="shared" si="8"/>
        <v>0.14982017874717712</v>
      </c>
      <c r="N83" s="15">
        <f t="shared" si="8"/>
        <v>0.2279447615146637</v>
      </c>
      <c r="O83" s="15">
        <f t="shared" si="5"/>
        <v>0.14373591542243958</v>
      </c>
      <c r="P83" s="15">
        <f t="shared" si="6"/>
        <v>5.8541938662528992E-2</v>
      </c>
      <c r="Q83" s="15">
        <f t="shared" si="6"/>
        <v>8.5193976759910583E-2</v>
      </c>
      <c r="R83" s="15">
        <f t="shared" si="6"/>
        <v>5.3606312721967697E-2</v>
      </c>
      <c r="S83" s="14"/>
      <c r="T83" s="15"/>
      <c r="U83" s="13"/>
    </row>
    <row r="84" spans="1:21">
      <c r="A84" s="19">
        <v>1987</v>
      </c>
      <c r="B84" s="324">
        <f>'TE2'!B84</f>
        <v>0.38696449995040894</v>
      </c>
      <c r="C84" s="519">
        <f>'TE2'!H84</f>
        <v>2.4990737438201904E-2</v>
      </c>
      <c r="D84" s="520">
        <f>'TE2'!N84</f>
        <v>0.36197376251220703</v>
      </c>
      <c r="E84" s="318">
        <f>TE2b!B84</f>
        <v>0.61303550004959106</v>
      </c>
      <c r="F84" s="16">
        <f>TE2b!H84</f>
        <v>0.46768292784690857</v>
      </c>
      <c r="G84" s="16">
        <f>TE2b!N84</f>
        <v>0.24295471608638763</v>
      </c>
      <c r="H84" s="16">
        <f>TE2c!B84</f>
        <v>0.18164569139480591</v>
      </c>
      <c r="I84" s="16">
        <f>TE2c!H84</f>
        <v>9.125480055809021E-2</v>
      </c>
      <c r="J84" s="16">
        <f>TE2c!N84</f>
        <v>3.3329389989376068E-2</v>
      </c>
      <c r="K84" s="16"/>
      <c r="L84" s="56">
        <f t="shared" si="7"/>
        <v>0.37008078396320343</v>
      </c>
      <c r="M84" s="15">
        <f t="shared" si="8"/>
        <v>0.1453525722026825</v>
      </c>
      <c r="N84" s="15">
        <f t="shared" si="8"/>
        <v>0.22472821176052094</v>
      </c>
      <c r="O84" s="15">
        <f t="shared" si="5"/>
        <v>0.15169991552829742</v>
      </c>
      <c r="P84" s="15">
        <f t="shared" si="6"/>
        <v>6.1309024691581726E-2</v>
      </c>
      <c r="Q84" s="15">
        <f t="shared" si="6"/>
        <v>9.0390890836715698E-2</v>
      </c>
      <c r="R84" s="15">
        <f t="shared" si="6"/>
        <v>5.7925410568714142E-2</v>
      </c>
      <c r="S84" s="14"/>
      <c r="T84" s="15"/>
      <c r="U84" s="13"/>
    </row>
    <row r="85" spans="1:21">
      <c r="A85" s="19">
        <v>1988</v>
      </c>
      <c r="B85" s="324">
        <f>'TE2'!B85</f>
        <v>0.37529009580612183</v>
      </c>
      <c r="C85" s="519">
        <f>'TE2'!H85</f>
        <v>2.3811399936676025E-2</v>
      </c>
      <c r="D85" s="520">
        <f>'TE2'!N85</f>
        <v>0.3514786958694458</v>
      </c>
      <c r="E85" s="318">
        <f>TE2b!B85</f>
        <v>0.62470990419387817</v>
      </c>
      <c r="F85" s="16">
        <f>TE2b!H85</f>
        <v>0.48219490051269531</v>
      </c>
      <c r="G85" s="16">
        <f>TE2b!N85</f>
        <v>0.26107615232467651</v>
      </c>
      <c r="H85" s="16">
        <f>TE2c!B85</f>
        <v>0.20037247240543365</v>
      </c>
      <c r="I85" s="16">
        <f>TE2c!H85</f>
        <v>0.10669055581092834</v>
      </c>
      <c r="J85" s="16">
        <f>TE2c!N85</f>
        <v>4.0768735110759735E-2</v>
      </c>
      <c r="K85" s="16"/>
      <c r="L85" s="56">
        <f t="shared" si="7"/>
        <v>0.36363375186920166</v>
      </c>
      <c r="M85" s="15">
        <f t="shared" si="8"/>
        <v>0.14251500368118286</v>
      </c>
      <c r="N85" s="15">
        <f t="shared" si="8"/>
        <v>0.2211187481880188</v>
      </c>
      <c r="O85" s="15">
        <f t="shared" si="5"/>
        <v>0.15438559651374817</v>
      </c>
      <c r="P85" s="15">
        <f t="shared" si="6"/>
        <v>6.0703679919242859E-2</v>
      </c>
      <c r="Q85" s="15">
        <f t="shared" si="6"/>
        <v>9.368191659450531E-2</v>
      </c>
      <c r="R85" s="15">
        <f t="shared" si="6"/>
        <v>6.592182070016861E-2</v>
      </c>
      <c r="S85" s="14"/>
      <c r="T85" s="15"/>
      <c r="U85" s="13"/>
    </row>
    <row r="86" spans="1:21">
      <c r="A86" s="23">
        <v>1989</v>
      </c>
      <c r="B86" s="325">
        <f>'TE2'!B86</f>
        <v>0.37520295381546021</v>
      </c>
      <c r="C86" s="523">
        <f>'TE2'!H86</f>
        <v>2.4591386318206787E-2</v>
      </c>
      <c r="D86" s="524">
        <f>'TE2'!N86</f>
        <v>0.35061156749725342</v>
      </c>
      <c r="E86" s="319">
        <f>TE2b!B86</f>
        <v>0.62479704618453979</v>
      </c>
      <c r="F86" s="22">
        <f>TE2b!H86</f>
        <v>0.4826170802116394</v>
      </c>
      <c r="G86" s="22">
        <f>TE2b!N86</f>
        <v>0.26249778270721436</v>
      </c>
      <c r="H86" s="22">
        <f>TE2c!B86</f>
        <v>0.20038434863090515</v>
      </c>
      <c r="I86" s="22">
        <f>TE2c!H86</f>
        <v>0.10507851839065552</v>
      </c>
      <c r="J86" s="22">
        <f>TE2c!N86</f>
        <v>3.9845433086156845E-2</v>
      </c>
      <c r="K86" s="22"/>
      <c r="L86" s="57">
        <f t="shared" si="7"/>
        <v>0.36229926347732544</v>
      </c>
      <c r="M86" s="21">
        <f t="shared" si="8"/>
        <v>0.14217996597290039</v>
      </c>
      <c r="N86" s="21">
        <f t="shared" si="8"/>
        <v>0.22011929750442505</v>
      </c>
      <c r="O86" s="21">
        <f t="shared" si="5"/>
        <v>0.15741926431655884</v>
      </c>
      <c r="P86" s="21">
        <f t="shared" si="6"/>
        <v>6.2113434076309204E-2</v>
      </c>
      <c r="Q86" s="21">
        <f t="shared" si="6"/>
        <v>9.5305830240249634E-2</v>
      </c>
      <c r="R86" s="21">
        <f t="shared" si="6"/>
        <v>6.5233085304498672E-2</v>
      </c>
      <c r="S86" s="20"/>
      <c r="T86" s="15"/>
      <c r="U86" s="13"/>
    </row>
    <row r="87" spans="1:21">
      <c r="A87" s="27">
        <v>1990</v>
      </c>
      <c r="B87" s="326">
        <f>'TE2'!B87</f>
        <v>0.37314808368682861</v>
      </c>
      <c r="C87" s="525">
        <f>'TE2'!H87</f>
        <v>2.2962033748626709E-2</v>
      </c>
      <c r="D87" s="526">
        <f>'TE2'!N87</f>
        <v>0.3501860499382019</v>
      </c>
      <c r="E87" s="320">
        <f>TE2b!B87</f>
        <v>0.62685191631317139</v>
      </c>
      <c r="F87" s="26">
        <f>TE2b!H87</f>
        <v>0.48429340124130249</v>
      </c>
      <c r="G87" s="26">
        <f>TE2b!N87</f>
        <v>0.26355734467506409</v>
      </c>
      <c r="H87" s="26">
        <f>TE2c!B87</f>
        <v>0.20166830718517303</v>
      </c>
      <c r="I87" s="26">
        <f>TE2c!H87</f>
        <v>0.10583195090293884</v>
      </c>
      <c r="J87" s="26">
        <f>TE2c!N87</f>
        <v>4.0284764021635056E-2</v>
      </c>
      <c r="K87" s="26"/>
      <c r="L87" s="58">
        <f t="shared" si="7"/>
        <v>0.3632945716381073</v>
      </c>
      <c r="M87" s="25">
        <f t="shared" si="8"/>
        <v>0.1425585150718689</v>
      </c>
      <c r="N87" s="25">
        <f t="shared" si="8"/>
        <v>0.2207360565662384</v>
      </c>
      <c r="O87" s="25">
        <f t="shared" si="5"/>
        <v>0.15772539377212524</v>
      </c>
      <c r="P87" s="25">
        <f t="shared" si="6"/>
        <v>6.1889037489891052E-2</v>
      </c>
      <c r="Q87" s="25">
        <f t="shared" si="6"/>
        <v>9.5836356282234192E-2</v>
      </c>
      <c r="R87" s="25">
        <f t="shared" si="6"/>
        <v>6.5547186881303787E-2</v>
      </c>
      <c r="S87" s="24"/>
      <c r="T87" s="15"/>
      <c r="U87" s="13"/>
    </row>
    <row r="88" spans="1:21">
      <c r="A88" s="19">
        <v>1991</v>
      </c>
      <c r="B88" s="324">
        <f>'TE2'!B88</f>
        <v>0.37469816207885742</v>
      </c>
      <c r="C88" s="519">
        <f>'TE2'!H88</f>
        <v>2.3458123207092285E-2</v>
      </c>
      <c r="D88" s="520">
        <f>'TE2'!N88</f>
        <v>0.35124003887176514</v>
      </c>
      <c r="E88" s="318">
        <f>TE2b!B88</f>
        <v>0.62530183792114258</v>
      </c>
      <c r="F88" s="16">
        <f>TE2b!H88</f>
        <v>0.48252207040786743</v>
      </c>
      <c r="G88" s="16">
        <f>TE2b!N88</f>
        <v>0.25691923499107361</v>
      </c>
      <c r="H88" s="16">
        <f>TE2c!B88</f>
        <v>0.19486901164054871</v>
      </c>
      <c r="I88" s="16">
        <f>TE2c!H88</f>
        <v>0.1012069433927536</v>
      </c>
      <c r="J88" s="16">
        <f>TE2c!N88</f>
        <v>3.8651585578918457E-2</v>
      </c>
      <c r="K88" s="16"/>
      <c r="L88" s="56">
        <f t="shared" si="7"/>
        <v>0.36838260293006897</v>
      </c>
      <c r="M88" s="15">
        <f t="shared" si="8"/>
        <v>0.14277976751327515</v>
      </c>
      <c r="N88" s="15">
        <f t="shared" si="8"/>
        <v>0.22560283541679382</v>
      </c>
      <c r="O88" s="15">
        <f t="shared" si="5"/>
        <v>0.15571229159832001</v>
      </c>
      <c r="P88" s="15">
        <f t="shared" si="6"/>
        <v>6.2050223350524902E-2</v>
      </c>
      <c r="Q88" s="15">
        <f t="shared" si="6"/>
        <v>9.3662068247795105E-2</v>
      </c>
      <c r="R88" s="15">
        <f t="shared" si="6"/>
        <v>6.2555357813835144E-2</v>
      </c>
      <c r="S88" s="14"/>
      <c r="T88" s="15"/>
      <c r="U88" s="13"/>
    </row>
    <row r="89" spans="1:21">
      <c r="A89" s="19">
        <v>1992</v>
      </c>
      <c r="B89" s="324">
        <f>'TE2'!B89</f>
        <v>0.3592979907989502</v>
      </c>
      <c r="C89" s="519">
        <f>'TE2'!H89</f>
        <v>2.0509779453277588E-2</v>
      </c>
      <c r="D89" s="520">
        <f>'TE2'!N89</f>
        <v>0.33878821134567261</v>
      </c>
      <c r="E89" s="318">
        <f>TE2b!B89</f>
        <v>0.6407020092010498</v>
      </c>
      <c r="F89" s="16">
        <f>TE2b!H89</f>
        <v>0.49901875853538513</v>
      </c>
      <c r="G89" s="16">
        <f>TE2b!N89</f>
        <v>0.27272135019302368</v>
      </c>
      <c r="H89" s="16">
        <f>TE2c!B89</f>
        <v>0.20813395082950592</v>
      </c>
      <c r="I89" s="16">
        <f>TE2c!H89</f>
        <v>0.11162913590669632</v>
      </c>
      <c r="J89" s="16">
        <f>TE2c!N89</f>
        <v>4.3844528496265411E-2</v>
      </c>
      <c r="K89" s="16"/>
      <c r="L89" s="56">
        <f t="shared" si="7"/>
        <v>0.36798065900802612</v>
      </c>
      <c r="M89" s="15">
        <f t="shared" si="8"/>
        <v>0.14168325066566467</v>
      </c>
      <c r="N89" s="15">
        <f t="shared" si="8"/>
        <v>0.22629740834236145</v>
      </c>
      <c r="O89" s="15">
        <f t="shared" si="5"/>
        <v>0.16109221428632736</v>
      </c>
      <c r="P89" s="15">
        <f t="shared" si="6"/>
        <v>6.4587399363517761E-2</v>
      </c>
      <c r="Q89" s="15">
        <f t="shared" si="6"/>
        <v>9.6504814922809601E-2</v>
      </c>
      <c r="R89" s="15">
        <f t="shared" si="6"/>
        <v>6.7784607410430908E-2</v>
      </c>
      <c r="S89" s="14"/>
      <c r="T89" s="15"/>
      <c r="U89" s="13"/>
    </row>
    <row r="90" spans="1:21">
      <c r="A90" s="19">
        <v>1993</v>
      </c>
      <c r="B90" s="324">
        <f>'TE2'!B90</f>
        <v>0.35664075613021851</v>
      </c>
      <c r="C90" s="519">
        <f>'TE2'!H90</f>
        <v>2.0063698291778564E-2</v>
      </c>
      <c r="D90" s="520">
        <f>'TE2'!N90</f>
        <v>0.33657705783843994</v>
      </c>
      <c r="E90" s="318">
        <f>TE2b!B90</f>
        <v>0.64335924386978149</v>
      </c>
      <c r="F90" s="16">
        <f>TE2b!H90</f>
        <v>0.50187170505523682</v>
      </c>
      <c r="G90" s="16">
        <f>TE2b!N90</f>
        <v>0.27415362000465393</v>
      </c>
      <c r="H90" s="16">
        <f>TE2c!B90</f>
        <v>0.2101074755191803</v>
      </c>
      <c r="I90" s="16">
        <f>TE2c!H90</f>
        <v>0.11324714869260788</v>
      </c>
      <c r="J90" s="16">
        <f>TE2c!N90</f>
        <v>4.5580044388771057E-2</v>
      </c>
      <c r="K90" s="16"/>
      <c r="L90" s="56">
        <f t="shared" si="7"/>
        <v>0.36920562386512756</v>
      </c>
      <c r="M90" s="15">
        <f t="shared" si="8"/>
        <v>0.14148753881454468</v>
      </c>
      <c r="N90" s="15">
        <f t="shared" si="8"/>
        <v>0.22771808505058289</v>
      </c>
      <c r="O90" s="15">
        <f t="shared" si="5"/>
        <v>0.16090647131204605</v>
      </c>
      <c r="P90" s="15">
        <f t="shared" si="6"/>
        <v>6.4046144485473633E-2</v>
      </c>
      <c r="Q90" s="15">
        <f t="shared" si="6"/>
        <v>9.6860326826572418E-2</v>
      </c>
      <c r="R90" s="15">
        <f t="shared" si="6"/>
        <v>6.7667104303836823E-2</v>
      </c>
      <c r="S90" s="14"/>
      <c r="T90" s="15"/>
      <c r="U90" s="13"/>
    </row>
    <row r="91" spans="1:21">
      <c r="A91" s="19">
        <v>1994</v>
      </c>
      <c r="B91" s="324">
        <f>'TE2'!B91</f>
        <v>0.35624575614929199</v>
      </c>
      <c r="C91" s="519">
        <f>'TE2'!H91</f>
        <v>1.8591165542602539E-2</v>
      </c>
      <c r="D91" s="520">
        <f>'TE2'!N91</f>
        <v>0.33765459060668945</v>
      </c>
      <c r="E91" s="318">
        <f>TE2b!B91</f>
        <v>0.64375424385070801</v>
      </c>
      <c r="F91" s="16">
        <f>TE2b!H91</f>
        <v>0.5017816424369812</v>
      </c>
      <c r="G91" s="16">
        <f>TE2b!N91</f>
        <v>0.27309569716453552</v>
      </c>
      <c r="H91" s="16">
        <f>TE2c!B91</f>
        <v>0.20920377969741821</v>
      </c>
      <c r="I91" s="16">
        <f>TE2c!H91</f>
        <v>0.11212781071662903</v>
      </c>
      <c r="J91" s="16">
        <f>TE2c!N91</f>
        <v>4.4485416263341904E-2</v>
      </c>
      <c r="K91" s="16"/>
      <c r="L91" s="56">
        <f t="shared" si="7"/>
        <v>0.37065854668617249</v>
      </c>
      <c r="M91" s="15">
        <f t="shared" si="8"/>
        <v>0.14197260141372681</v>
      </c>
      <c r="N91" s="15">
        <f t="shared" si="8"/>
        <v>0.22868594527244568</v>
      </c>
      <c r="O91" s="15">
        <f t="shared" si="5"/>
        <v>0.16096788644790649</v>
      </c>
      <c r="P91" s="15">
        <f t="shared" si="6"/>
        <v>6.389191746711731E-2</v>
      </c>
      <c r="Q91" s="15">
        <f t="shared" si="6"/>
        <v>9.7075968980789185E-2</v>
      </c>
      <c r="R91" s="15">
        <f t="shared" si="6"/>
        <v>6.7642394453287125E-2</v>
      </c>
      <c r="S91" s="14"/>
      <c r="T91" s="15"/>
      <c r="U91" s="13"/>
    </row>
    <row r="92" spans="1:21">
      <c r="A92" s="19">
        <v>1995</v>
      </c>
      <c r="B92" s="324">
        <f>'TE2'!B92</f>
        <v>0.35274207592010498</v>
      </c>
      <c r="C92" s="519">
        <f>'TE2'!H92</f>
        <v>1.6430497169494629E-2</v>
      </c>
      <c r="D92" s="520">
        <f>'TE2'!N92</f>
        <v>0.33631157875061035</v>
      </c>
      <c r="E92" s="318">
        <f>TE2b!B92</f>
        <v>0.64725792407989502</v>
      </c>
      <c r="F92" s="16">
        <f>TE2b!H92</f>
        <v>0.50369048118591309</v>
      </c>
      <c r="G92" s="16">
        <f>TE2b!N92</f>
        <v>0.27591246366500854</v>
      </c>
      <c r="H92" s="16">
        <f>TE2c!B92</f>
        <v>0.21194708347320557</v>
      </c>
      <c r="I92" s="16">
        <f>TE2c!H92</f>
        <v>0.11416702717542648</v>
      </c>
      <c r="J92" s="16">
        <f>TE2c!N92</f>
        <v>4.5575551688671112E-2</v>
      </c>
      <c r="K92" s="16"/>
      <c r="L92" s="56">
        <f t="shared" si="7"/>
        <v>0.37134546041488647</v>
      </c>
      <c r="M92" s="15">
        <f t="shared" si="8"/>
        <v>0.14356744289398193</v>
      </c>
      <c r="N92" s="15">
        <f t="shared" si="8"/>
        <v>0.22777801752090454</v>
      </c>
      <c r="O92" s="15">
        <f t="shared" si="5"/>
        <v>0.16174543648958206</v>
      </c>
      <c r="P92" s="15">
        <f t="shared" si="6"/>
        <v>6.3965380191802979E-2</v>
      </c>
      <c r="Q92" s="15">
        <f t="shared" si="6"/>
        <v>9.7780056297779083E-2</v>
      </c>
      <c r="R92" s="15">
        <f t="shared" si="6"/>
        <v>6.8591475486755371E-2</v>
      </c>
      <c r="S92" s="14"/>
      <c r="T92" s="15"/>
      <c r="U92" s="13"/>
    </row>
    <row r="93" spans="1:21">
      <c r="A93" s="19">
        <v>1996</v>
      </c>
      <c r="B93" s="324">
        <f>'TE2'!B93</f>
        <v>0.34758734703063965</v>
      </c>
      <c r="C93" s="519">
        <f>'TE2'!H93</f>
        <v>1.4648139476776123E-2</v>
      </c>
      <c r="D93" s="520">
        <f>'TE2'!N93</f>
        <v>0.33293920755386353</v>
      </c>
      <c r="E93" s="318">
        <f>TE2b!B93</f>
        <v>0.65241265296936035</v>
      </c>
      <c r="F93" s="16">
        <f>TE2b!H93</f>
        <v>0.51108264923095703</v>
      </c>
      <c r="G93" s="16">
        <f>TE2b!N93</f>
        <v>0.28360641002655029</v>
      </c>
      <c r="H93" s="16">
        <f>TE2c!B93</f>
        <v>0.22046156227588654</v>
      </c>
      <c r="I93" s="16">
        <f>TE2c!H93</f>
        <v>0.12092035263776779</v>
      </c>
      <c r="J93" s="16">
        <f>TE2c!N93</f>
        <v>4.9571171402931213E-2</v>
      </c>
      <c r="K93" s="16"/>
      <c r="L93" s="56">
        <f t="shared" si="7"/>
        <v>0.36880624294281006</v>
      </c>
      <c r="M93" s="15">
        <f t="shared" si="8"/>
        <v>0.14133000373840332</v>
      </c>
      <c r="N93" s="15">
        <f t="shared" si="8"/>
        <v>0.22747623920440674</v>
      </c>
      <c r="O93" s="15">
        <f t="shared" si="5"/>
        <v>0.1626860573887825</v>
      </c>
      <c r="P93" s="15">
        <f t="shared" si="6"/>
        <v>6.3144847750663757E-2</v>
      </c>
      <c r="Q93" s="15">
        <f t="shared" si="6"/>
        <v>9.9541209638118744E-2</v>
      </c>
      <c r="R93" s="15">
        <f t="shared" si="6"/>
        <v>7.1349181234836578E-2</v>
      </c>
      <c r="S93" s="14"/>
      <c r="T93" s="15"/>
      <c r="U93" s="13"/>
    </row>
    <row r="94" spans="1:21">
      <c r="A94" s="19">
        <v>1997</v>
      </c>
      <c r="B94" s="324">
        <f>'TE2'!B94</f>
        <v>0.34076249599456787</v>
      </c>
      <c r="C94" s="519">
        <f>'TE2'!H94</f>
        <v>1.2264251708984375E-2</v>
      </c>
      <c r="D94" s="520">
        <f>'TE2'!N94</f>
        <v>0.3284982442855835</v>
      </c>
      <c r="E94" s="318">
        <f>TE2b!B94</f>
        <v>0.65923750400543213</v>
      </c>
      <c r="F94" s="16">
        <f>TE2b!H94</f>
        <v>0.52007001638412476</v>
      </c>
      <c r="G94" s="16">
        <f>TE2b!N94</f>
        <v>0.29367271065711975</v>
      </c>
      <c r="H94" s="16">
        <f>TE2c!B94</f>
        <v>0.23142364621162415</v>
      </c>
      <c r="I94" s="16">
        <f>TE2c!H94</f>
        <v>0.1291019469499588</v>
      </c>
      <c r="J94" s="16">
        <f>TE2c!N94</f>
        <v>5.2649855613708496E-2</v>
      </c>
      <c r="K94" s="16"/>
      <c r="L94" s="56">
        <f t="shared" si="7"/>
        <v>0.36556479334831238</v>
      </c>
      <c r="M94" s="15">
        <f t="shared" si="8"/>
        <v>0.13916748762130737</v>
      </c>
      <c r="N94" s="15">
        <f t="shared" si="8"/>
        <v>0.226397305727005</v>
      </c>
      <c r="O94" s="15">
        <f t="shared" si="5"/>
        <v>0.16457076370716095</v>
      </c>
      <c r="P94" s="15">
        <f t="shared" si="6"/>
        <v>6.2249064445495605E-2</v>
      </c>
      <c r="Q94" s="15">
        <f t="shared" si="6"/>
        <v>0.10232169926166534</v>
      </c>
      <c r="R94" s="15">
        <f t="shared" si="6"/>
        <v>7.6452091336250305E-2</v>
      </c>
      <c r="S94" s="14"/>
      <c r="T94" s="15"/>
      <c r="U94" s="13"/>
    </row>
    <row r="95" spans="1:21">
      <c r="A95" s="19">
        <v>1998</v>
      </c>
      <c r="B95" s="324">
        <f>'TE2'!B95</f>
        <v>0.33356821537017822</v>
      </c>
      <c r="C95" s="519">
        <f>'TE2'!H95</f>
        <v>1.1837363243103027E-2</v>
      </c>
      <c r="D95" s="520">
        <f>'TE2'!N95</f>
        <v>0.3217308521270752</v>
      </c>
      <c r="E95" s="318">
        <f>TE2b!B95</f>
        <v>0.66643178462982178</v>
      </c>
      <c r="F95" s="16">
        <f>TE2b!H95</f>
        <v>0.53021013736724854</v>
      </c>
      <c r="G95" s="16">
        <f>TE2b!N95</f>
        <v>0.30460247397422791</v>
      </c>
      <c r="H95" s="16">
        <f>TE2c!B95</f>
        <v>0.23822294175624847</v>
      </c>
      <c r="I95" s="16">
        <f>TE2c!H95</f>
        <v>0.13461004197597504</v>
      </c>
      <c r="J95" s="16">
        <f>TE2c!N95</f>
        <v>5.5166125297546387E-2</v>
      </c>
      <c r="K95" s="16"/>
      <c r="L95" s="56">
        <f t="shared" si="7"/>
        <v>0.36182931065559387</v>
      </c>
      <c r="M95" s="15">
        <f t="shared" si="8"/>
        <v>0.13622164726257324</v>
      </c>
      <c r="N95" s="15">
        <f t="shared" si="8"/>
        <v>0.22560766339302063</v>
      </c>
      <c r="O95" s="15">
        <f t="shared" si="5"/>
        <v>0.16999243199825287</v>
      </c>
      <c r="P95" s="15">
        <f t="shared" si="6"/>
        <v>6.6379532217979431E-2</v>
      </c>
      <c r="Q95" s="15">
        <f t="shared" si="6"/>
        <v>0.10361289978027344</v>
      </c>
      <c r="R95" s="15">
        <f t="shared" si="6"/>
        <v>7.944391667842865E-2</v>
      </c>
      <c r="S95" s="14"/>
      <c r="T95" s="15"/>
      <c r="U95" s="13"/>
    </row>
    <row r="96" spans="1:21">
      <c r="A96" s="23">
        <v>1999</v>
      </c>
      <c r="B96" s="325">
        <f>'TE2'!B96</f>
        <v>0.33167743682861328</v>
      </c>
      <c r="C96" s="523">
        <f>'TE2'!H96</f>
        <v>1.3915896415710449E-2</v>
      </c>
      <c r="D96" s="524">
        <f>'TE2'!N96</f>
        <v>0.31776154041290283</v>
      </c>
      <c r="E96" s="319">
        <f>TE2b!B96</f>
        <v>0.66832256317138672</v>
      </c>
      <c r="F96" s="22">
        <f>TE2b!H96</f>
        <v>0.53531551361083984</v>
      </c>
      <c r="G96" s="22">
        <f>TE2b!N96</f>
        <v>0.31136330962181091</v>
      </c>
      <c r="H96" s="22">
        <f>TE2c!B96</f>
        <v>0.24538065493106842</v>
      </c>
      <c r="I96" s="22">
        <f>TE2c!H96</f>
        <v>0.13903163373470306</v>
      </c>
      <c r="J96" s="22">
        <f>TE2c!N96</f>
        <v>5.725734680891037E-2</v>
      </c>
      <c r="K96" s="22"/>
      <c r="L96" s="57">
        <f t="shared" si="7"/>
        <v>0.35695925354957581</v>
      </c>
      <c r="M96" s="21">
        <f t="shared" si="8"/>
        <v>0.13300704956054688</v>
      </c>
      <c r="N96" s="21">
        <f t="shared" si="8"/>
        <v>0.22395220398902893</v>
      </c>
      <c r="O96" s="21">
        <f t="shared" si="5"/>
        <v>0.17233167588710785</v>
      </c>
      <c r="P96" s="21">
        <f t="shared" si="6"/>
        <v>6.5982654690742493E-2</v>
      </c>
      <c r="Q96" s="21">
        <f t="shared" si="6"/>
        <v>0.10634902119636536</v>
      </c>
      <c r="R96" s="21">
        <f t="shared" si="6"/>
        <v>8.1774286925792694E-2</v>
      </c>
      <c r="S96" s="20"/>
      <c r="T96" s="15"/>
      <c r="U96" s="13"/>
    </row>
    <row r="97" spans="1:21">
      <c r="A97" s="27">
        <v>2000</v>
      </c>
      <c r="B97" s="326">
        <f>'TE2'!B97</f>
        <v>0.32825994491577148</v>
      </c>
      <c r="C97" s="525">
        <f>'TE2'!H97</f>
        <v>1.3345599174499512E-2</v>
      </c>
      <c r="D97" s="526">
        <f>'TE2'!N97</f>
        <v>0.31491434574127197</v>
      </c>
      <c r="E97" s="320">
        <f>TE2b!B97</f>
        <v>0.67174005508422852</v>
      </c>
      <c r="F97" s="26">
        <f>TE2b!H97</f>
        <v>0.54051446914672852</v>
      </c>
      <c r="G97" s="26">
        <f>TE2b!N97</f>
        <v>0.31951171159744263</v>
      </c>
      <c r="H97" s="26">
        <f>TE2c!B97</f>
        <v>0.25333636999130249</v>
      </c>
      <c r="I97" s="26">
        <f>TE2c!H97</f>
        <v>0.14650915563106537</v>
      </c>
      <c r="J97" s="26">
        <f>TE2c!N97</f>
        <v>6.265692412853241E-2</v>
      </c>
      <c r="K97" s="26"/>
      <c r="L97" s="58">
        <f t="shared" si="7"/>
        <v>0.35222834348678589</v>
      </c>
      <c r="M97" s="25">
        <f t="shared" si="8"/>
        <v>0.1312255859375</v>
      </c>
      <c r="N97" s="25">
        <f t="shared" si="8"/>
        <v>0.22100275754928589</v>
      </c>
      <c r="O97" s="25">
        <f t="shared" si="5"/>
        <v>0.17300255596637726</v>
      </c>
      <c r="P97" s="25">
        <f t="shared" si="6"/>
        <v>6.6175341606140137E-2</v>
      </c>
      <c r="Q97" s="25">
        <f t="shared" si="6"/>
        <v>0.10682721436023712</v>
      </c>
      <c r="R97" s="25">
        <f t="shared" si="6"/>
        <v>8.3852231502532959E-2</v>
      </c>
      <c r="S97" s="24"/>
      <c r="T97" s="15"/>
      <c r="U97" s="13"/>
    </row>
    <row r="98" spans="1:21">
      <c r="A98" s="19">
        <v>2001</v>
      </c>
      <c r="B98" s="324">
        <f>'TE2'!B98</f>
        <v>0.33601713180541992</v>
      </c>
      <c r="C98" s="519">
        <f>'TE2'!H98</f>
        <v>1.2858748435974121E-2</v>
      </c>
      <c r="D98" s="520">
        <f>'TE2'!N98</f>
        <v>0.3231583833694458</v>
      </c>
      <c r="E98" s="318">
        <f>TE2b!B98</f>
        <v>0.66398286819458008</v>
      </c>
      <c r="F98" s="16">
        <f>TE2b!H98</f>
        <v>0.53067570924758911</v>
      </c>
      <c r="G98" s="16">
        <f>TE2b!N98</f>
        <v>0.31192442774772644</v>
      </c>
      <c r="H98" s="16">
        <f>TE2c!B98</f>
        <v>0.24797502160072327</v>
      </c>
      <c r="I98" s="16">
        <f>TE2c!H98</f>
        <v>0.14585402607917786</v>
      </c>
      <c r="J98" s="16">
        <f>TE2c!N98</f>
        <v>6.5099745988845825E-2</v>
      </c>
      <c r="K98" s="16"/>
      <c r="L98" s="56">
        <f t="shared" si="7"/>
        <v>0.35205844044685364</v>
      </c>
      <c r="M98" s="15">
        <f t="shared" si="8"/>
        <v>0.13330715894699097</v>
      </c>
      <c r="N98" s="15">
        <f t="shared" si="8"/>
        <v>0.21875128149986267</v>
      </c>
      <c r="O98" s="15">
        <f t="shared" si="5"/>
        <v>0.16607040166854858</v>
      </c>
      <c r="P98" s="15">
        <f t="shared" si="6"/>
        <v>6.3949406147003174E-2</v>
      </c>
      <c r="Q98" s="15">
        <f t="shared" si="6"/>
        <v>0.10212099552154541</v>
      </c>
      <c r="R98" s="15">
        <f t="shared" si="6"/>
        <v>8.0754280090332031E-2</v>
      </c>
      <c r="S98" s="14"/>
      <c r="T98" s="15"/>
      <c r="U98" s="13"/>
    </row>
    <row r="99" spans="1:21">
      <c r="A99" s="19">
        <v>2002</v>
      </c>
      <c r="B99" s="324">
        <f>'TE2'!B99</f>
        <v>0.33580124378204346</v>
      </c>
      <c r="C99" s="519">
        <f>'TE2'!H99</f>
        <v>1.2323498725891113E-2</v>
      </c>
      <c r="D99" s="520">
        <f>'TE2'!N99</f>
        <v>0.32347774505615234</v>
      </c>
      <c r="E99" s="318">
        <f>TE2b!B99</f>
        <v>0.66419875621795654</v>
      </c>
      <c r="F99" s="16">
        <f>TE2b!H99</f>
        <v>0.52773308753967285</v>
      </c>
      <c r="G99" s="16">
        <f>TE2b!N99</f>
        <v>0.30225628614425659</v>
      </c>
      <c r="H99" s="16">
        <f>TE2c!B99</f>
        <v>0.23802514374256134</v>
      </c>
      <c r="I99" s="16">
        <f>TE2c!H99</f>
        <v>0.13607114553451538</v>
      </c>
      <c r="J99" s="16">
        <f>TE2c!N99</f>
        <v>5.9414222836494446E-2</v>
      </c>
      <c r="K99" s="16"/>
      <c r="L99" s="56">
        <f t="shared" si="7"/>
        <v>0.36194247007369995</v>
      </c>
      <c r="M99" s="15">
        <f t="shared" si="8"/>
        <v>0.13646566867828369</v>
      </c>
      <c r="N99" s="15">
        <f t="shared" si="8"/>
        <v>0.22547680139541626</v>
      </c>
      <c r="O99" s="15">
        <f t="shared" si="5"/>
        <v>0.16618514060974121</v>
      </c>
      <c r="P99" s="15">
        <f t="shared" si="6"/>
        <v>6.4231142401695251E-2</v>
      </c>
      <c r="Q99" s="15">
        <f t="shared" si="6"/>
        <v>0.10195399820804596</v>
      </c>
      <c r="R99" s="15">
        <f t="shared" si="6"/>
        <v>7.6656922698020935E-2</v>
      </c>
      <c r="S99" s="14"/>
      <c r="T99" s="15"/>
      <c r="U99" s="13"/>
    </row>
    <row r="100" spans="1:21">
      <c r="A100" s="19">
        <v>2003</v>
      </c>
      <c r="B100" s="324">
        <f>'TE2'!B100</f>
        <v>0.33337622880935669</v>
      </c>
      <c r="C100" s="519">
        <f>'TE2'!H100</f>
        <v>1.0498762130737305E-2</v>
      </c>
      <c r="D100" s="520">
        <f>'TE2'!N100</f>
        <v>0.32287746667861938</v>
      </c>
      <c r="E100" s="318">
        <f>TE2b!B100</f>
        <v>0.66662377119064331</v>
      </c>
      <c r="F100" s="16">
        <f>TE2b!H100</f>
        <v>0.53037458658218384</v>
      </c>
      <c r="G100" s="16">
        <f>TE2b!N100</f>
        <v>0.30436381697654724</v>
      </c>
      <c r="H100" s="16">
        <f>TE2c!B100</f>
        <v>0.2393232136964798</v>
      </c>
      <c r="I100" s="16">
        <f>TE2c!H100</f>
        <v>0.13677671551704407</v>
      </c>
      <c r="J100" s="16">
        <f>TE2c!N100</f>
        <v>6.1313368380069733E-2</v>
      </c>
      <c r="K100" s="16"/>
      <c r="L100" s="56">
        <f t="shared" si="7"/>
        <v>0.36225995421409607</v>
      </c>
      <c r="M100" s="15">
        <f t="shared" si="8"/>
        <v>0.13624918460845947</v>
      </c>
      <c r="N100" s="15">
        <f t="shared" si="8"/>
        <v>0.2260107696056366</v>
      </c>
      <c r="O100" s="15">
        <f t="shared" si="5"/>
        <v>0.16758710145950317</v>
      </c>
      <c r="P100" s="15">
        <f t="shared" si="6"/>
        <v>6.5040603280067444E-2</v>
      </c>
      <c r="Q100" s="15">
        <f t="shared" si="6"/>
        <v>0.10254649817943573</v>
      </c>
      <c r="R100" s="15">
        <f t="shared" si="6"/>
        <v>7.5463347136974335E-2</v>
      </c>
      <c r="S100" s="14"/>
      <c r="T100" s="15"/>
      <c r="U100" s="13"/>
    </row>
    <row r="101" spans="1:21">
      <c r="A101" s="19">
        <v>2004</v>
      </c>
      <c r="B101" s="324">
        <f>'TE2'!B101</f>
        <v>0.32618606090545654</v>
      </c>
      <c r="C101" s="519">
        <f>'TE2'!H101</f>
        <v>1.1082589626312256E-2</v>
      </c>
      <c r="D101" s="520">
        <f>'TE2'!N101</f>
        <v>0.31510347127914429</v>
      </c>
      <c r="E101" s="318">
        <f>TE2b!B101</f>
        <v>0.67381393909454346</v>
      </c>
      <c r="F101" s="16">
        <f>TE2b!H101</f>
        <v>0.5401882529258728</v>
      </c>
      <c r="G101" s="16">
        <f>TE2b!N101</f>
        <v>0.31491103768348694</v>
      </c>
      <c r="H101" s="16">
        <f>TE2c!B101</f>
        <v>0.24979844689369202</v>
      </c>
      <c r="I101" s="16">
        <f>TE2c!H101</f>
        <v>0.14578615128993988</v>
      </c>
      <c r="J101" s="16">
        <f>TE2c!N101</f>
        <v>6.5326571464538574E-2</v>
      </c>
      <c r="K101" s="16"/>
      <c r="L101" s="56">
        <f t="shared" si="7"/>
        <v>0.35890290141105652</v>
      </c>
      <c r="M101" s="15">
        <f t="shared" si="8"/>
        <v>0.13362568616867065</v>
      </c>
      <c r="N101" s="15">
        <f t="shared" si="8"/>
        <v>0.22527721524238586</v>
      </c>
      <c r="O101" s="15">
        <f t="shared" si="5"/>
        <v>0.16912488639354706</v>
      </c>
      <c r="P101" s="15">
        <f t="shared" si="6"/>
        <v>6.5112590789794922E-2</v>
      </c>
      <c r="Q101" s="15">
        <f t="shared" si="6"/>
        <v>0.10401229560375214</v>
      </c>
      <c r="R101" s="15">
        <f t="shared" si="6"/>
        <v>8.0459579825401306E-2</v>
      </c>
      <c r="S101" s="14"/>
      <c r="T101" s="15"/>
      <c r="U101" s="13"/>
    </row>
    <row r="102" spans="1:21">
      <c r="A102" s="19">
        <v>2005</v>
      </c>
      <c r="B102" s="324">
        <f>'TE2'!B102</f>
        <v>0.32621991634368896</v>
      </c>
      <c r="C102" s="519">
        <f>'TE2'!H102</f>
        <v>1.141732931137085E-2</v>
      </c>
      <c r="D102" s="520">
        <f>'TE2'!N102</f>
        <v>0.31480258703231812</v>
      </c>
      <c r="E102" s="318">
        <f>TE2b!B102</f>
        <v>0.67378008365631104</v>
      </c>
      <c r="F102" s="16">
        <f>TE2b!H102</f>
        <v>0.54141020774841309</v>
      </c>
      <c r="G102" s="16">
        <f>TE2b!N102</f>
        <v>0.32083380222320557</v>
      </c>
      <c r="H102" s="16">
        <f>TE2c!B102</f>
        <v>0.25654003024101257</v>
      </c>
      <c r="I102" s="16">
        <f>TE2c!H102</f>
        <v>0.15229997038841248</v>
      </c>
      <c r="J102" s="16">
        <f>TE2c!N102</f>
        <v>6.9064207375049591E-2</v>
      </c>
      <c r="K102" s="16"/>
      <c r="L102" s="56">
        <f t="shared" si="7"/>
        <v>0.35294628143310547</v>
      </c>
      <c r="M102" s="15">
        <f t="shared" si="8"/>
        <v>0.13236987590789795</v>
      </c>
      <c r="N102" s="15">
        <f t="shared" si="8"/>
        <v>0.22057640552520752</v>
      </c>
      <c r="O102" s="15">
        <f t="shared" si="5"/>
        <v>0.16853383183479309</v>
      </c>
      <c r="P102" s="15">
        <f t="shared" si="6"/>
        <v>6.4293771982192993E-2</v>
      </c>
      <c r="Q102" s="15">
        <f t="shared" si="6"/>
        <v>0.1042400598526001</v>
      </c>
      <c r="R102" s="15">
        <f t="shared" si="6"/>
        <v>8.3235763013362885E-2</v>
      </c>
      <c r="S102" s="14"/>
      <c r="T102" s="15"/>
      <c r="U102" s="13"/>
    </row>
    <row r="103" spans="1:21">
      <c r="A103" s="19">
        <v>2006</v>
      </c>
      <c r="B103" s="324">
        <f>'TE2'!B103</f>
        <v>0.31971043348312378</v>
      </c>
      <c r="C103" s="519">
        <f>'TE2'!H103</f>
        <v>8.8132619857788086E-3</v>
      </c>
      <c r="D103" s="520">
        <f>'TE2'!N103</f>
        <v>0.31089717149734497</v>
      </c>
      <c r="E103" s="318">
        <f>TE2b!B103</f>
        <v>0.68028956651687622</v>
      </c>
      <c r="F103" s="16">
        <f>TE2b!H103</f>
        <v>0.54959571361541748</v>
      </c>
      <c r="G103" s="16">
        <f>TE2b!N103</f>
        <v>0.32876905798912048</v>
      </c>
      <c r="H103" s="16">
        <f>TE2c!B103</f>
        <v>0.26353347301483154</v>
      </c>
      <c r="I103" s="16">
        <f>TE2c!H103</f>
        <v>0.15674683451652527</v>
      </c>
      <c r="J103" s="16">
        <f>TE2c!N103</f>
        <v>7.1451805531978607E-2</v>
      </c>
      <c r="K103" s="16"/>
      <c r="L103" s="56">
        <f t="shared" si="7"/>
        <v>0.35152050852775574</v>
      </c>
      <c r="M103" s="15">
        <f t="shared" si="8"/>
        <v>0.13069385290145874</v>
      </c>
      <c r="N103" s="15">
        <f t="shared" si="8"/>
        <v>0.220826655626297</v>
      </c>
      <c r="O103" s="15">
        <f t="shared" si="5"/>
        <v>0.17202222347259521</v>
      </c>
      <c r="P103" s="15">
        <f t="shared" si="6"/>
        <v>6.523558497428894E-2</v>
      </c>
      <c r="Q103" s="15">
        <f t="shared" si="6"/>
        <v>0.10678663849830627</v>
      </c>
      <c r="R103" s="15">
        <f t="shared" si="6"/>
        <v>8.5295028984546661E-2</v>
      </c>
      <c r="S103" s="14"/>
      <c r="T103" s="15"/>
      <c r="U103" s="13"/>
    </row>
    <row r="104" spans="1:21">
      <c r="A104" s="19">
        <v>2007</v>
      </c>
      <c r="B104" s="324">
        <f>'TE2'!B104</f>
        <v>0.30883538722991943</v>
      </c>
      <c r="C104" s="519">
        <f>'TE2'!H104</f>
        <v>3.1759738922119141E-3</v>
      </c>
      <c r="D104" s="520">
        <f>'TE2'!N104</f>
        <v>0.30565941333770752</v>
      </c>
      <c r="E104" s="318">
        <f>TE2b!B104</f>
        <v>0.69116461277008057</v>
      </c>
      <c r="F104" s="16">
        <f>TE2b!H104</f>
        <v>0.56149685382843018</v>
      </c>
      <c r="G104" s="16">
        <f>TE2b!N104</f>
        <v>0.34048762917518616</v>
      </c>
      <c r="H104" s="16">
        <f>TE2c!B104</f>
        <v>0.27422371506690979</v>
      </c>
      <c r="I104" s="16">
        <f>TE2c!H104</f>
        <v>0.16666537523269653</v>
      </c>
      <c r="J104" s="16">
        <f>TE2c!N104</f>
        <v>7.9382747411727905E-2</v>
      </c>
      <c r="K104" s="16"/>
      <c r="L104" s="56">
        <f t="shared" si="7"/>
        <v>0.35067698359489441</v>
      </c>
      <c r="M104" s="15">
        <f t="shared" si="8"/>
        <v>0.12966775894165039</v>
      </c>
      <c r="N104" s="15">
        <f t="shared" si="8"/>
        <v>0.22100922465324402</v>
      </c>
      <c r="O104" s="15">
        <f t="shared" si="5"/>
        <v>0.17382225394248962</v>
      </c>
      <c r="P104" s="15">
        <f t="shared" si="6"/>
        <v>6.6263914108276367E-2</v>
      </c>
      <c r="Q104" s="15">
        <f t="shared" si="6"/>
        <v>0.10755833983421326</v>
      </c>
      <c r="R104" s="15">
        <f t="shared" si="6"/>
        <v>8.7282627820968628E-2</v>
      </c>
      <c r="S104" s="14"/>
      <c r="T104" s="15"/>
      <c r="U104" s="13"/>
    </row>
    <row r="105" spans="1:21">
      <c r="A105" s="19">
        <v>2008</v>
      </c>
      <c r="B105" s="324">
        <f>'TE2'!B105</f>
        <v>0.27872192859649658</v>
      </c>
      <c r="C105" s="519">
        <f>'TE2'!H105</f>
        <v>-9.6113681793212891E-3</v>
      </c>
      <c r="D105" s="520">
        <f>'TE2'!N105</f>
        <v>0.28833329677581787</v>
      </c>
      <c r="E105" s="318">
        <f>TE2b!B105</f>
        <v>0.72127807140350342</v>
      </c>
      <c r="F105" s="16">
        <f>TE2b!H105</f>
        <v>0.59002059698104858</v>
      </c>
      <c r="G105" s="16">
        <f>TE2b!N105</f>
        <v>0.36334407329559326</v>
      </c>
      <c r="H105" s="16">
        <f>TE2c!B105</f>
        <v>0.2943076491355896</v>
      </c>
      <c r="I105" s="16">
        <f>TE2c!H105</f>
        <v>0.1804056316614151</v>
      </c>
      <c r="J105" s="16">
        <f>TE2c!N105</f>
        <v>8.7652616202831268E-2</v>
      </c>
      <c r="K105" s="16"/>
      <c r="L105" s="56">
        <f t="shared" si="7"/>
        <v>0.35793399810791016</v>
      </c>
      <c r="M105" s="15">
        <f t="shared" si="8"/>
        <v>0.13125747442245483</v>
      </c>
      <c r="N105" s="15">
        <f t="shared" si="8"/>
        <v>0.22667652368545532</v>
      </c>
      <c r="O105" s="15">
        <f t="shared" si="5"/>
        <v>0.18293844163417816</v>
      </c>
      <c r="P105" s="15">
        <f t="shared" si="6"/>
        <v>6.9036424160003662E-2</v>
      </c>
      <c r="Q105" s="15">
        <f t="shared" si="6"/>
        <v>0.1139020174741745</v>
      </c>
      <c r="R105" s="15">
        <f t="shared" si="6"/>
        <v>9.2753015458583832E-2</v>
      </c>
      <c r="S105" s="14"/>
      <c r="T105" s="15"/>
      <c r="U105" s="13"/>
    </row>
    <row r="106" spans="1:21">
      <c r="A106" s="23">
        <v>2009</v>
      </c>
      <c r="B106" s="325">
        <f>'TE2'!B106</f>
        <v>0.27058440446853638</v>
      </c>
      <c r="C106" s="523">
        <f>'TE2'!H106</f>
        <v>-1.5767335891723633E-2</v>
      </c>
      <c r="D106" s="524">
        <f>'TE2'!N106</f>
        <v>0.28635174036026001</v>
      </c>
      <c r="E106" s="319">
        <f>TE2b!B106</f>
        <v>0.72941559553146362</v>
      </c>
      <c r="F106" s="22">
        <f>TE2b!H106</f>
        <v>0.59569007158279419</v>
      </c>
      <c r="G106" s="22">
        <f>TE2b!N106</f>
        <v>0.36457535624504089</v>
      </c>
      <c r="H106" s="22">
        <f>TE2c!B106</f>
        <v>0.2955964207649231</v>
      </c>
      <c r="I106" s="22">
        <f>TE2c!H106</f>
        <v>0.18263097107410431</v>
      </c>
      <c r="J106" s="22">
        <f>TE2c!N106</f>
        <v>9.3819022178649902E-2</v>
      </c>
      <c r="K106" s="22"/>
      <c r="L106" s="57">
        <f t="shared" si="7"/>
        <v>0.36484023928642273</v>
      </c>
      <c r="M106" s="21">
        <f t="shared" si="8"/>
        <v>0.13372552394866943</v>
      </c>
      <c r="N106" s="21">
        <f t="shared" si="8"/>
        <v>0.2311147153377533</v>
      </c>
      <c r="O106" s="21">
        <f t="shared" si="5"/>
        <v>0.18194438517093658</v>
      </c>
      <c r="P106" s="21">
        <f t="shared" si="6"/>
        <v>6.8978935480117798E-2</v>
      </c>
      <c r="Q106" s="21">
        <f t="shared" si="6"/>
        <v>0.11296544969081879</v>
      </c>
      <c r="R106" s="21">
        <f t="shared" si="6"/>
        <v>8.8811948895454407E-2</v>
      </c>
      <c r="S106" s="20"/>
      <c r="T106" s="15"/>
      <c r="U106" s="13"/>
    </row>
    <row r="107" spans="1:21">
      <c r="A107" s="19">
        <v>2010</v>
      </c>
      <c r="B107" s="324">
        <f>'TE2'!B107</f>
        <v>0.26571154594421387</v>
      </c>
      <c r="C107" s="519">
        <f>'TE2'!H107</f>
        <v>-1.3740897178649902E-2</v>
      </c>
      <c r="D107" s="520">
        <f>'TE2'!N107</f>
        <v>0.27945244312286377</v>
      </c>
      <c r="E107" s="318">
        <f>TE2b!B107</f>
        <v>0.73428845405578613</v>
      </c>
      <c r="F107" s="16">
        <f>TE2b!H107</f>
        <v>0.60490810871124268</v>
      </c>
      <c r="G107" s="16">
        <f>TE2b!N107</f>
        <v>0.37797990441322327</v>
      </c>
      <c r="H107" s="16">
        <f>TE2c!B107</f>
        <v>0.31019669771194458</v>
      </c>
      <c r="I107" s="16">
        <f>TE2c!H107</f>
        <v>0.19776599109172821</v>
      </c>
      <c r="J107" s="16">
        <f>TE2c!N107</f>
        <v>0.1028733104467392</v>
      </c>
      <c r="K107" s="16"/>
      <c r="L107" s="56">
        <f t="shared" si="7"/>
        <v>0.35630854964256287</v>
      </c>
      <c r="M107" s="15">
        <f t="shared" si="8"/>
        <v>0.12938034534454346</v>
      </c>
      <c r="N107" s="15">
        <f t="shared" si="8"/>
        <v>0.22692820429801941</v>
      </c>
      <c r="O107" s="15">
        <f t="shared" si="5"/>
        <v>0.18021391332149506</v>
      </c>
      <c r="P107" s="15">
        <f t="shared" si="6"/>
        <v>6.7783206701278687E-2</v>
      </c>
      <c r="Q107" s="15">
        <f t="shared" si="6"/>
        <v>0.11243070662021637</v>
      </c>
      <c r="R107" s="15">
        <f t="shared" si="6"/>
        <v>9.4892680644989014E-2</v>
      </c>
      <c r="S107" s="14"/>
      <c r="T107" s="15"/>
      <c r="U107" s="13"/>
    </row>
    <row r="108" spans="1:21">
      <c r="A108" s="19">
        <v>2011</v>
      </c>
      <c r="B108" s="324">
        <f>'TE2'!B108</f>
        <v>0.26526784896850586</v>
      </c>
      <c r="C108" s="519">
        <f>'TE2'!H108</f>
        <v>-1.1908173561096191E-2</v>
      </c>
      <c r="D108" s="520">
        <f>'TE2'!N108</f>
        <v>0.27717602252960205</v>
      </c>
      <c r="E108" s="318">
        <f>TE2b!B108</f>
        <v>0.73473215103149414</v>
      </c>
      <c r="F108" s="16">
        <f>TE2b!H108</f>
        <v>0.60406959056854248</v>
      </c>
      <c r="G108" s="16">
        <f>TE2b!N108</f>
        <v>0.37616449594497681</v>
      </c>
      <c r="H108" s="16">
        <f>TE2c!B108</f>
        <v>0.3073698878288269</v>
      </c>
      <c r="I108" s="16">
        <f>TE2c!H108</f>
        <v>0.19167181849479675</v>
      </c>
      <c r="J108" s="16">
        <f>TE2c!N108</f>
        <v>9.4912737607955933E-2</v>
      </c>
      <c r="K108" s="16"/>
      <c r="L108" s="56">
        <f t="shared" si="7"/>
        <v>0.35856765508651733</v>
      </c>
      <c r="M108" s="15">
        <f t="shared" si="8"/>
        <v>0.13066256046295166</v>
      </c>
      <c r="N108" s="15">
        <f t="shared" si="8"/>
        <v>0.22790509462356567</v>
      </c>
      <c r="O108" s="15">
        <f t="shared" si="5"/>
        <v>0.18449267745018005</v>
      </c>
      <c r="P108" s="15">
        <f t="shared" si="6"/>
        <v>6.8794608116149902E-2</v>
      </c>
      <c r="Q108" s="15">
        <f t="shared" si="6"/>
        <v>0.11569806933403015</v>
      </c>
      <c r="R108" s="15">
        <f t="shared" si="6"/>
        <v>9.675908088684082E-2</v>
      </c>
      <c r="S108" s="14"/>
      <c r="T108" s="15"/>
      <c r="U108" s="13"/>
    </row>
    <row r="109" spans="1:21">
      <c r="A109" s="19">
        <v>2012</v>
      </c>
      <c r="B109" s="324">
        <f>'TE2'!B109</f>
        <v>0.26112955808639526</v>
      </c>
      <c r="C109" s="519">
        <f>'TE2'!H109</f>
        <v>-9.5288753509521484E-3</v>
      </c>
      <c r="D109" s="520">
        <f>'TE2'!N109</f>
        <v>0.27065843343734741</v>
      </c>
      <c r="E109" s="318">
        <f>TE2b!B109</f>
        <v>0.73887044191360474</v>
      </c>
      <c r="F109" s="16">
        <f>TE2b!H109</f>
        <v>0.61307942867279053</v>
      </c>
      <c r="G109" s="16">
        <f>TE2b!N109</f>
        <v>0.3894500732421875</v>
      </c>
      <c r="H109" s="16">
        <f>TE2c!B109</f>
        <v>0.32026582956314087</v>
      </c>
      <c r="I109" s="16">
        <f>TE2c!H109</f>
        <v>0.20289045572280884</v>
      </c>
      <c r="J109" s="16">
        <f>TE2c!N109</f>
        <v>0.10291023552417755</v>
      </c>
      <c r="K109" s="16"/>
      <c r="L109" s="56">
        <f t="shared" si="7"/>
        <v>0.34942036867141724</v>
      </c>
      <c r="M109" s="15">
        <f t="shared" si="8"/>
        <v>0.12579101324081421</v>
      </c>
      <c r="N109" s="15">
        <f t="shared" si="8"/>
        <v>0.22362935543060303</v>
      </c>
      <c r="O109" s="15">
        <f t="shared" si="5"/>
        <v>0.18655961751937866</v>
      </c>
      <c r="P109" s="15">
        <f t="shared" si="6"/>
        <v>6.9184243679046631E-2</v>
      </c>
      <c r="Q109" s="15">
        <f t="shared" si="6"/>
        <v>0.11737537384033203</v>
      </c>
      <c r="R109" s="15">
        <f t="shared" si="6"/>
        <v>9.9980220198631287E-2</v>
      </c>
      <c r="S109" s="14"/>
      <c r="T109" s="15"/>
      <c r="U109" s="13"/>
    </row>
    <row r="110" spans="1:21">
      <c r="A110" s="19">
        <v>2013</v>
      </c>
      <c r="B110" s="324">
        <f>'TE2'!B110</f>
        <v>0.27645188570022583</v>
      </c>
      <c r="C110" s="519">
        <f>'TE2'!H110</f>
        <v>-3.1474828720092773E-3</v>
      </c>
      <c r="D110" s="520">
        <f>'TE2'!N110</f>
        <v>0.27959936857223511</v>
      </c>
      <c r="E110" s="318">
        <f>TE2b!B110</f>
        <v>0.72354811429977417</v>
      </c>
      <c r="F110" s="16">
        <f>TE2b!H110</f>
        <v>0.59541851282119751</v>
      </c>
      <c r="G110" s="16">
        <f>TE2b!N110</f>
        <v>0.36977171897888184</v>
      </c>
      <c r="H110" s="16">
        <f>TE2c!B110</f>
        <v>0.30124244093894958</v>
      </c>
      <c r="I110" s="16">
        <f>TE2c!H110</f>
        <v>0.19053654372692108</v>
      </c>
      <c r="J110" s="16">
        <f>TE2c!N110</f>
        <v>9.8114974796772003E-2</v>
      </c>
      <c r="K110" s="16"/>
      <c r="L110" s="56">
        <f t="shared" si="7"/>
        <v>0.35377639532089233</v>
      </c>
      <c r="M110" s="15">
        <f t="shared" si="8"/>
        <v>0.12812960147857666</v>
      </c>
      <c r="N110" s="15">
        <f t="shared" si="8"/>
        <v>0.22564679384231567</v>
      </c>
      <c r="O110" s="15">
        <f t="shared" si="5"/>
        <v>0.17923517525196075</v>
      </c>
      <c r="P110" s="15">
        <f t="shared" ref="P110:R111" si="9">G110-H110</f>
        <v>6.8529278039932251E-2</v>
      </c>
      <c r="Q110" s="15">
        <f t="shared" si="9"/>
        <v>0.1107058972120285</v>
      </c>
      <c r="R110" s="15">
        <f t="shared" si="9"/>
        <v>9.2421568930149078E-2</v>
      </c>
      <c r="S110" s="14"/>
      <c r="T110" s="15"/>
      <c r="U110" s="13"/>
    </row>
    <row r="111" spans="1:21">
      <c r="A111" s="19">
        <v>2014</v>
      </c>
      <c r="B111" s="324">
        <f>'TE2'!B111</f>
        <v>0.2784079909324646</v>
      </c>
      <c r="C111" s="519">
        <f>'TE2'!H111</f>
        <v>2.7596950531005859E-4</v>
      </c>
      <c r="D111" s="520">
        <f>'TE2'!N111</f>
        <v>0.27813202142715454</v>
      </c>
      <c r="E111" s="318">
        <f>TE2b!B111</f>
        <v>0.7215920090675354</v>
      </c>
      <c r="F111" s="16">
        <f>TE2b!H111</f>
        <v>0.59512233734130859</v>
      </c>
      <c r="G111" s="16">
        <f>TE2b!N111</f>
        <v>0.37194108963012695</v>
      </c>
      <c r="H111" s="16">
        <f>TE2c!B111</f>
        <v>0.30335035920143127</v>
      </c>
      <c r="I111" s="16">
        <f>TE2c!H111</f>
        <v>0.19035243988037109</v>
      </c>
      <c r="J111" s="16">
        <f>TE2c!N111</f>
        <v>9.6713677048683167E-2</v>
      </c>
      <c r="K111" s="16"/>
      <c r="L111" s="56">
        <f>E111-G111</f>
        <v>0.34965091943740845</v>
      </c>
      <c r="M111" s="15">
        <f>E111-F111</f>
        <v>0.12646967172622681</v>
      </c>
      <c r="N111" s="15">
        <f>F111-G111</f>
        <v>0.22318124771118164</v>
      </c>
      <c r="O111" s="15">
        <f>G111-I111</f>
        <v>0.18158864974975586</v>
      </c>
      <c r="P111" s="15">
        <f t="shared" si="9"/>
        <v>6.8590730428695679E-2</v>
      </c>
      <c r="Q111" s="15">
        <f t="shared" si="9"/>
        <v>0.11299791932106018</v>
      </c>
      <c r="R111" s="15">
        <f t="shared" si="9"/>
        <v>9.3638762831687927E-2</v>
      </c>
      <c r="S111" s="14"/>
      <c r="T111" s="15"/>
      <c r="U111" s="13"/>
    </row>
    <row r="112" spans="1:21">
      <c r="A112" s="19">
        <v>2015</v>
      </c>
      <c r="B112" s="324">
        <f>'TE2'!B112</f>
        <v>0.28124827146530151</v>
      </c>
      <c r="C112" s="519">
        <f>'TE2'!H112</f>
        <v>2.3448467254638672E-3</v>
      </c>
      <c r="D112" s="520">
        <f>'TE2'!N112</f>
        <v>0.27890342473983765</v>
      </c>
      <c r="E112" s="318">
        <f>TE2b!B112</f>
        <v>0.71875172853469849</v>
      </c>
      <c r="F112" s="16">
        <f>TE2b!H112</f>
        <v>0.59295690059661865</v>
      </c>
      <c r="G112" s="16">
        <f>TE2b!N112</f>
        <v>0.37068352103233337</v>
      </c>
      <c r="H112" s="16">
        <f>TE2c!B112</f>
        <v>0.3021121621131897</v>
      </c>
      <c r="I112" s="16">
        <f>TE2c!H112</f>
        <v>0.18928427994251251</v>
      </c>
      <c r="J112" s="16">
        <f>TE2c!N112</f>
        <v>9.4888970255851746E-2</v>
      </c>
      <c r="K112" s="16"/>
      <c r="L112" s="56">
        <f t="shared" ref="L112" si="10">E112-G112</f>
        <v>0.34806820750236511</v>
      </c>
      <c r="M112" s="15">
        <f t="shared" ref="M112" si="11">E112-F112</f>
        <v>0.12579482793807983</v>
      </c>
      <c r="N112" s="15">
        <f t="shared" ref="N112" si="12">F112-G112</f>
        <v>0.22227337956428528</v>
      </c>
      <c r="O112" s="15">
        <f t="shared" ref="O112" si="13">G112-I112</f>
        <v>0.18139924108982086</v>
      </c>
      <c r="P112" s="15">
        <f t="shared" ref="P112:P113" si="14">G112-H112</f>
        <v>6.8571358919143677E-2</v>
      </c>
      <c r="Q112" s="15">
        <f t="shared" ref="Q112:Q113" si="15">H112-I112</f>
        <v>0.11282788217067719</v>
      </c>
      <c r="R112" s="15">
        <f t="shared" ref="R112:R113" si="16">I112-J112</f>
        <v>9.4395309686660767E-2</v>
      </c>
      <c r="S112" s="14"/>
      <c r="T112" s="15"/>
      <c r="U112" s="13"/>
    </row>
    <row r="113" spans="1:21">
      <c r="A113" s="19">
        <v>2016</v>
      </c>
      <c r="B113" s="324">
        <f>'TE2'!B113</f>
        <v>0.2865149974822998</v>
      </c>
      <c r="C113" s="519">
        <f>'TE2'!H113</f>
        <v>3.6309361457824707E-3</v>
      </c>
      <c r="D113" s="520">
        <f>'TE2'!N113</f>
        <v>0.28288406133651733</v>
      </c>
      <c r="E113" s="318">
        <f>TE2b!B113</f>
        <v>0.7134850025177002</v>
      </c>
      <c r="F113" s="16">
        <f>TE2b!H113</f>
        <v>0.58736449480056763</v>
      </c>
      <c r="G113" s="16">
        <f>TE2b!N113</f>
        <v>0.36594727635383606</v>
      </c>
      <c r="H113" s="16">
        <f>TE2c!B113</f>
        <v>0.29819473624229431</v>
      </c>
      <c r="I113" s="16">
        <f>TE2c!H113</f>
        <v>0.18635572493076324</v>
      </c>
      <c r="J113" s="16">
        <f>TE2c!N113</f>
        <v>9.4846859574317932E-2</v>
      </c>
      <c r="K113" s="16"/>
      <c r="L113" s="56">
        <f>E113-G113</f>
        <v>0.34753772616386414</v>
      </c>
      <c r="M113" s="15">
        <f>E113-F113</f>
        <v>0.12612050771713257</v>
      </c>
      <c r="N113" s="15">
        <f>F113-G113</f>
        <v>0.22141721844673157</v>
      </c>
      <c r="O113" s="15">
        <f>G113-I113</f>
        <v>0.17959155142307281</v>
      </c>
      <c r="P113" s="15">
        <f t="shared" si="14"/>
        <v>6.7752540111541748E-2</v>
      </c>
      <c r="Q113" s="15">
        <f t="shared" si="15"/>
        <v>0.11183901131153107</v>
      </c>
      <c r="R113" s="15">
        <f t="shared" si="16"/>
        <v>9.1508865356445313E-2</v>
      </c>
      <c r="S113" s="14"/>
      <c r="T113" s="15"/>
      <c r="U113" s="13"/>
    </row>
    <row r="114" spans="1:21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</row>
    <row r="115" spans="1:21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</row>
    <row r="116" spans="1:21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</row>
    <row r="117" spans="1:21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1" ht="15.55" thickTop="1">
      <c r="B118" s="5"/>
      <c r="C118" s="5"/>
      <c r="D118" s="5"/>
      <c r="E118" s="5"/>
      <c r="F118" s="5"/>
      <c r="G118" s="5"/>
      <c r="H118" s="5"/>
    </row>
    <row r="119" spans="1:21">
      <c r="B119" s="5"/>
      <c r="C119" s="5"/>
      <c r="D119" s="5"/>
      <c r="E119" s="5"/>
      <c r="F119" s="5"/>
      <c r="G119" s="5"/>
      <c r="H119" s="5"/>
    </row>
  </sheetData>
  <mergeCells count="3">
    <mergeCell ref="A4:S4"/>
    <mergeCell ref="B7:R7"/>
    <mergeCell ref="B8:R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119"/>
  <sheetViews>
    <sheetView workbookViewId="0">
      <pane xSplit="1" ySplit="9" topLeftCell="B83" activePane="bottomRight" state="frozen"/>
      <selection activeCell="D32" sqref="D32"/>
      <selection pane="topRight" activeCell="D32" sqref="D32"/>
      <selection pane="bottomLeft" activeCell="D32" sqref="D32"/>
      <selection pane="bottomRight" activeCell="B110" sqref="B110:R113"/>
    </sheetView>
  </sheetViews>
  <sheetFormatPr baseColWidth="10" defaultColWidth="10.83203125" defaultRowHeight="15.05"/>
  <cols>
    <col min="1" max="10" width="10.83203125" style="4"/>
    <col min="11" max="11" width="10.83203125" style="4" customWidth="1"/>
    <col min="12" max="20" width="10.83203125" style="4"/>
    <col min="21" max="21" width="11" style="4" customWidth="1"/>
    <col min="22" max="16384" width="10.83203125" style="4"/>
  </cols>
  <sheetData>
    <row r="1" spans="1:21">
      <c r="A1" s="55" t="s">
        <v>37</v>
      </c>
      <c r="D1" s="209"/>
    </row>
    <row r="2" spans="1:21">
      <c r="B2" s="54"/>
      <c r="C2" s="54"/>
      <c r="D2" s="210"/>
    </row>
    <row r="3" spans="1:21" ht="15.55" thickBot="1">
      <c r="D3" s="209"/>
    </row>
    <row r="4" spans="1:21" ht="25" customHeight="1" thickTop="1">
      <c r="A4" s="1407" t="s">
        <v>1057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408"/>
      <c r="M4" s="1408"/>
      <c r="N4" s="1408"/>
      <c r="O4" s="1408"/>
      <c r="P4" s="1408"/>
      <c r="Q4" s="1408"/>
      <c r="R4" s="1408"/>
      <c r="S4" s="1409"/>
      <c r="T4" s="532"/>
    </row>
    <row r="5" spans="1:2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5"/>
      <c r="T5" s="531"/>
    </row>
    <row r="6" spans="1:21">
      <c r="A6" s="52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0" t="s">
        <v>28</v>
      </c>
      <c r="K6" s="50" t="s">
        <v>27</v>
      </c>
      <c r="L6" s="48" t="s">
        <v>26</v>
      </c>
      <c r="M6" s="49" t="s">
        <v>25</v>
      </c>
      <c r="N6" s="48" t="s">
        <v>24</v>
      </c>
      <c r="O6" s="48" t="s">
        <v>23</v>
      </c>
      <c r="P6" s="48" t="s">
        <v>22</v>
      </c>
      <c r="Q6" s="49" t="s">
        <v>21</v>
      </c>
      <c r="R6" s="49" t="s">
        <v>54</v>
      </c>
      <c r="S6" s="47" t="s">
        <v>53</v>
      </c>
      <c r="T6" s="49"/>
    </row>
    <row r="7" spans="1:21" ht="35" customHeight="1">
      <c r="A7" s="46"/>
      <c r="B7" s="1411" t="s">
        <v>1058</v>
      </c>
      <c r="C7" s="1412"/>
      <c r="D7" s="1412"/>
      <c r="E7" s="1412"/>
      <c r="F7" s="1412"/>
      <c r="G7" s="1412"/>
      <c r="H7" s="1412"/>
      <c r="I7" s="1412"/>
      <c r="J7" s="1412"/>
      <c r="K7" s="1412"/>
      <c r="L7" s="1412"/>
      <c r="M7" s="1412"/>
      <c r="N7" s="1412"/>
      <c r="O7" s="1412"/>
      <c r="P7" s="1412"/>
      <c r="Q7" s="1412"/>
      <c r="R7" s="1412"/>
      <c r="S7" s="1438"/>
      <c r="T7" s="53"/>
    </row>
    <row r="8" spans="1:21" ht="21" customHeight="1">
      <c r="A8" s="432"/>
      <c r="B8" s="1439" t="s">
        <v>862</v>
      </c>
      <c r="C8" s="1468"/>
      <c r="D8" s="1468"/>
      <c r="E8" s="1468"/>
      <c r="F8" s="1468"/>
      <c r="G8" s="1468"/>
      <c r="H8" s="1468"/>
      <c r="I8" s="1468"/>
      <c r="J8" s="1468"/>
      <c r="K8" s="1468"/>
      <c r="L8" s="1468"/>
      <c r="M8" s="1468"/>
      <c r="N8" s="1468"/>
      <c r="O8" s="1468"/>
      <c r="P8" s="1468"/>
      <c r="Q8" s="1468"/>
      <c r="R8" s="1468"/>
      <c r="S8" s="1469"/>
      <c r="T8" s="533"/>
    </row>
    <row r="9" spans="1:21" s="30" customFormat="1" ht="30.95" customHeight="1">
      <c r="A9" s="45"/>
      <c r="B9" s="315" t="s">
        <v>16</v>
      </c>
      <c r="C9" s="517" t="s">
        <v>15</v>
      </c>
      <c r="D9" s="518" t="s">
        <v>59</v>
      </c>
      <c r="E9" s="316" t="s">
        <v>14</v>
      </c>
      <c r="F9" s="44" t="s">
        <v>13</v>
      </c>
      <c r="G9" s="44" t="s">
        <v>12</v>
      </c>
      <c r="H9" s="44" t="s">
        <v>11</v>
      </c>
      <c r="I9" s="44" t="s">
        <v>10</v>
      </c>
      <c r="J9" s="44" t="s">
        <v>9</v>
      </c>
      <c r="K9" s="527" t="s">
        <v>143</v>
      </c>
      <c r="L9" s="433" t="s">
        <v>8</v>
      </c>
      <c r="M9" s="43" t="s">
        <v>7</v>
      </c>
      <c r="N9" s="43" t="s">
        <v>6</v>
      </c>
      <c r="O9" s="43" t="s">
        <v>5</v>
      </c>
      <c r="P9" s="43" t="s">
        <v>4</v>
      </c>
      <c r="Q9" s="43" t="s">
        <v>3</v>
      </c>
      <c r="R9" s="43" t="s">
        <v>2</v>
      </c>
      <c r="S9" s="42" t="s">
        <v>144</v>
      </c>
      <c r="T9" s="534"/>
    </row>
    <row r="10" spans="1:21" s="30" customFormat="1" ht="15.05" customHeight="1">
      <c r="A10" s="41">
        <v>1913</v>
      </c>
      <c r="B10" s="327"/>
      <c r="C10" s="442"/>
      <c r="D10" s="442"/>
      <c r="E10" s="328"/>
      <c r="F10" s="40"/>
      <c r="G10" s="40">
        <v>0.42480937933293944</v>
      </c>
      <c r="H10" s="40">
        <v>0.37758756227432244</v>
      </c>
      <c r="I10" s="40">
        <v>0.26811389089278398</v>
      </c>
      <c r="J10" s="40">
        <v>0.11330329668629818</v>
      </c>
      <c r="K10" s="40"/>
      <c r="L10" s="332"/>
      <c r="M10" s="333"/>
      <c r="N10" s="39"/>
      <c r="O10" s="38">
        <f t="shared" ref="O10:O73" si="0">G10-I10</f>
        <v>0.15669548844015546</v>
      </c>
      <c r="P10" s="38">
        <f t="shared" ref="P10:R41" si="1">G10-H10</f>
        <v>4.7221817058616999E-2</v>
      </c>
      <c r="Q10" s="38">
        <f t="shared" si="1"/>
        <v>0.10947367138153846</v>
      </c>
      <c r="R10" s="38">
        <f t="shared" si="1"/>
        <v>0.1548105942064858</v>
      </c>
      <c r="S10" s="37"/>
      <c r="T10" s="15"/>
    </row>
    <row r="11" spans="1:21" s="30" customFormat="1" ht="15.05" customHeight="1">
      <c r="A11" s="33">
        <v>1914</v>
      </c>
      <c r="B11" s="329"/>
      <c r="C11" s="442"/>
      <c r="D11" s="442"/>
      <c r="E11" s="330"/>
      <c r="F11" s="36"/>
      <c r="G11" s="36">
        <v>0.42708349304132759</v>
      </c>
      <c r="H11" s="36">
        <v>0.39042866139697607</v>
      </c>
      <c r="I11" s="36">
        <v>0.28106817028514647</v>
      </c>
      <c r="J11" s="36">
        <v>0.11828530986459329</v>
      </c>
      <c r="K11" s="36"/>
      <c r="L11" s="334"/>
      <c r="M11" s="335"/>
      <c r="N11" s="35"/>
      <c r="O11" s="15">
        <f t="shared" si="0"/>
        <v>0.14601532275618112</v>
      </c>
      <c r="P11" s="15">
        <f t="shared" si="1"/>
        <v>3.6654831644351515E-2</v>
      </c>
      <c r="Q11" s="15">
        <f t="shared" si="1"/>
        <v>0.10936049111182961</v>
      </c>
      <c r="R11" s="15">
        <f t="shared" si="1"/>
        <v>0.16278286042055318</v>
      </c>
      <c r="S11" s="14"/>
      <c r="T11" s="15"/>
    </row>
    <row r="12" spans="1:21" s="30" customFormat="1" ht="15.05" customHeight="1">
      <c r="A12" s="33">
        <v>1915</v>
      </c>
      <c r="B12" s="329"/>
      <c r="C12" s="442"/>
      <c r="D12" s="442"/>
      <c r="E12" s="330"/>
      <c r="F12" s="36"/>
      <c r="G12" s="36">
        <v>0.42400808305524146</v>
      </c>
      <c r="H12" s="36">
        <v>0.38962842602474757</v>
      </c>
      <c r="I12" s="36">
        <v>0.30519176635065787</v>
      </c>
      <c r="J12" s="36">
        <v>0.18923188872894528</v>
      </c>
      <c r="K12" s="36"/>
      <c r="L12" s="334"/>
      <c r="M12" s="335"/>
      <c r="N12" s="35"/>
      <c r="O12" s="15">
        <f t="shared" si="0"/>
        <v>0.11881631670458359</v>
      </c>
      <c r="P12" s="15">
        <f t="shared" si="1"/>
        <v>3.4379657030493893E-2</v>
      </c>
      <c r="Q12" s="15">
        <f t="shared" si="1"/>
        <v>8.4436659674089698E-2</v>
      </c>
      <c r="R12" s="15">
        <f t="shared" si="1"/>
        <v>0.11595987762171259</v>
      </c>
      <c r="S12" s="14"/>
      <c r="T12" s="15"/>
    </row>
    <row r="13" spans="1:21" s="30" customFormat="1" ht="15.05" customHeight="1">
      <c r="A13" s="33">
        <v>1916</v>
      </c>
      <c r="B13" s="329"/>
      <c r="C13" s="442"/>
      <c r="D13" s="442"/>
      <c r="E13" s="330"/>
      <c r="F13" s="36"/>
      <c r="G13" s="36">
        <v>0.42804277204833513</v>
      </c>
      <c r="H13" s="36">
        <v>0.37982388663907896</v>
      </c>
      <c r="I13" s="36">
        <v>0.27721751065920797</v>
      </c>
      <c r="J13" s="36">
        <v>0.15070066687884714</v>
      </c>
      <c r="K13" s="36"/>
      <c r="L13" s="334"/>
      <c r="M13" s="335"/>
      <c r="N13" s="35"/>
      <c r="O13" s="15">
        <f t="shared" si="0"/>
        <v>0.15082526138912716</v>
      </c>
      <c r="P13" s="15">
        <f t="shared" si="1"/>
        <v>4.8218885409256174E-2</v>
      </c>
      <c r="Q13" s="15">
        <f t="shared" si="1"/>
        <v>0.10260637597987099</v>
      </c>
      <c r="R13" s="15">
        <f t="shared" si="1"/>
        <v>0.12651684378036082</v>
      </c>
      <c r="S13" s="14"/>
      <c r="T13" s="15"/>
    </row>
    <row r="14" spans="1:21" s="30" customFormat="1" ht="15.05" customHeight="1">
      <c r="A14" s="33">
        <v>1917</v>
      </c>
      <c r="B14" s="324">
        <f t="shared" ref="B14:B58" si="2">1-F14</f>
        <v>0.38288640313564959</v>
      </c>
      <c r="C14" s="442"/>
      <c r="D14" s="442"/>
      <c r="E14" s="321">
        <v>0.69034429721737123</v>
      </c>
      <c r="F14" s="28">
        <v>0.61711359686435041</v>
      </c>
      <c r="G14" s="28">
        <v>0.41728370116947899</v>
      </c>
      <c r="H14" s="28">
        <v>0.35919238571241102</v>
      </c>
      <c r="I14" s="28">
        <v>0.24613728787359734</v>
      </c>
      <c r="J14" s="28">
        <v>0.12428868762315629</v>
      </c>
      <c r="K14" s="28"/>
      <c r="L14" s="56">
        <f t="shared" ref="L14:L74" si="3">E14-G14</f>
        <v>0.27306059604789223</v>
      </c>
      <c r="M14" s="15">
        <f t="shared" ref="M14:N74" si="4">E14-F14</f>
        <v>7.3230700353020817E-2</v>
      </c>
      <c r="N14" s="15">
        <f t="shared" si="4"/>
        <v>0.19982989569487142</v>
      </c>
      <c r="O14" s="15">
        <f t="shared" si="0"/>
        <v>0.17114641329588165</v>
      </c>
      <c r="P14" s="15">
        <f t="shared" si="1"/>
        <v>5.8091315457067971E-2</v>
      </c>
      <c r="Q14" s="15">
        <f t="shared" si="1"/>
        <v>0.11305509783881368</v>
      </c>
      <c r="R14" s="15">
        <f t="shared" si="1"/>
        <v>0.12184860025044106</v>
      </c>
      <c r="S14" s="14"/>
      <c r="T14" s="15"/>
      <c r="U14" s="13"/>
    </row>
    <row r="15" spans="1:21" s="30" customFormat="1" ht="15.05" customHeight="1">
      <c r="A15" s="33">
        <v>1918</v>
      </c>
      <c r="B15" s="324">
        <f t="shared" si="2"/>
        <v>0.38981252444881687</v>
      </c>
      <c r="C15" s="442"/>
      <c r="D15" s="442"/>
      <c r="E15" s="321">
        <v>0.69717160551001689</v>
      </c>
      <c r="F15" s="28">
        <v>0.61018747555118313</v>
      </c>
      <c r="G15" s="28">
        <v>0.37749846216358596</v>
      </c>
      <c r="H15" s="28">
        <v>0.30878986374588269</v>
      </c>
      <c r="I15" s="28">
        <v>0.19630565659975396</v>
      </c>
      <c r="J15" s="28">
        <v>9.2325660652326655E-2</v>
      </c>
      <c r="K15" s="28"/>
      <c r="L15" s="56">
        <f t="shared" si="3"/>
        <v>0.31967314334643093</v>
      </c>
      <c r="M15" s="15">
        <f t="shared" si="4"/>
        <v>8.6984129958833756E-2</v>
      </c>
      <c r="N15" s="15">
        <f t="shared" si="4"/>
        <v>0.23268901338759718</v>
      </c>
      <c r="O15" s="15">
        <f t="shared" si="0"/>
        <v>0.18119280556383199</v>
      </c>
      <c r="P15" s="15">
        <f t="shared" si="1"/>
        <v>6.870859841770327E-2</v>
      </c>
      <c r="Q15" s="15">
        <f t="shared" si="1"/>
        <v>0.11248420714612872</v>
      </c>
      <c r="R15" s="15">
        <f t="shared" si="1"/>
        <v>0.10397999594742731</v>
      </c>
      <c r="S15" s="14"/>
      <c r="T15" s="15"/>
      <c r="U15" s="13"/>
    </row>
    <row r="16" spans="1:21" s="30" customFormat="1" ht="15.05" customHeight="1">
      <c r="A16" s="32">
        <v>1919</v>
      </c>
      <c r="B16" s="325">
        <f t="shared" si="2"/>
        <v>0.36336027836049012</v>
      </c>
      <c r="C16" s="440"/>
      <c r="D16" s="441"/>
      <c r="E16" s="322">
        <v>0.72466874656653102</v>
      </c>
      <c r="F16" s="31">
        <v>0.63663972163950988</v>
      </c>
      <c r="G16" s="31">
        <v>0.40326471901722766</v>
      </c>
      <c r="H16" s="31">
        <v>0.33156886477227826</v>
      </c>
      <c r="I16" s="31">
        <v>0.20593157903085799</v>
      </c>
      <c r="J16" s="31">
        <v>9.1087188115876752E-2</v>
      </c>
      <c r="K16" s="31"/>
      <c r="L16" s="57">
        <f t="shared" si="3"/>
        <v>0.32140402754930336</v>
      </c>
      <c r="M16" s="21">
        <f t="shared" si="4"/>
        <v>8.8029024927021138E-2</v>
      </c>
      <c r="N16" s="21">
        <f t="shared" si="4"/>
        <v>0.23337500262228222</v>
      </c>
      <c r="O16" s="21">
        <f t="shared" si="0"/>
        <v>0.19733313998636967</v>
      </c>
      <c r="P16" s="21">
        <f t="shared" si="1"/>
        <v>7.1695854244949397E-2</v>
      </c>
      <c r="Q16" s="21">
        <f t="shared" si="1"/>
        <v>0.12563728574142027</v>
      </c>
      <c r="R16" s="21">
        <f t="shared" si="1"/>
        <v>0.11484439091498123</v>
      </c>
      <c r="S16" s="20"/>
      <c r="T16" s="15"/>
      <c r="U16" s="13"/>
    </row>
    <row r="17" spans="1:21" s="30" customFormat="1" ht="15.05" customHeight="1">
      <c r="A17" s="34">
        <v>1920</v>
      </c>
      <c r="B17" s="326">
        <f t="shared" si="2"/>
        <v>0.41857346116875571</v>
      </c>
      <c r="C17" s="442"/>
      <c r="D17" s="442"/>
      <c r="E17" s="323">
        <v>0.69199065629849843</v>
      </c>
      <c r="F17" s="29">
        <v>0.58142653883124429</v>
      </c>
      <c r="G17" s="29">
        <v>0.35667144285522229</v>
      </c>
      <c r="H17" s="29">
        <v>0.28728358394958625</v>
      </c>
      <c r="I17" s="29">
        <v>0.1655147314162157</v>
      </c>
      <c r="J17" s="29">
        <v>6.592942770101741E-2</v>
      </c>
      <c r="K17" s="29"/>
      <c r="L17" s="58">
        <f t="shared" si="3"/>
        <v>0.33531921344327614</v>
      </c>
      <c r="M17" s="25">
        <f t="shared" si="4"/>
        <v>0.11056411746725414</v>
      </c>
      <c r="N17" s="25">
        <f t="shared" si="4"/>
        <v>0.224755095976022</v>
      </c>
      <c r="O17" s="25">
        <f t="shared" si="0"/>
        <v>0.19115671143900659</v>
      </c>
      <c r="P17" s="25">
        <f t="shared" si="1"/>
        <v>6.9387858905636035E-2</v>
      </c>
      <c r="Q17" s="25">
        <f t="shared" si="1"/>
        <v>0.12176885253337055</v>
      </c>
      <c r="R17" s="25">
        <f t="shared" si="1"/>
        <v>9.9585303715198289E-2</v>
      </c>
      <c r="S17" s="24"/>
      <c r="T17" s="15"/>
      <c r="U17" s="13"/>
    </row>
    <row r="18" spans="1:21" s="30" customFormat="1" ht="15.05" customHeight="1">
      <c r="A18" s="33">
        <v>1921</v>
      </c>
      <c r="B18" s="324">
        <f t="shared" si="2"/>
        <v>0.42026046490160696</v>
      </c>
      <c r="C18" s="442"/>
      <c r="D18" s="442"/>
      <c r="E18" s="321">
        <v>0.68572332552812287</v>
      </c>
      <c r="F18" s="28">
        <v>0.57973953509839304</v>
      </c>
      <c r="G18" s="28">
        <v>0.35659882567924117</v>
      </c>
      <c r="H18" s="28">
        <v>0.28838759809708026</v>
      </c>
      <c r="I18" s="28">
        <v>0.16611969192401438</v>
      </c>
      <c r="J18" s="28">
        <v>6.3688611183212007E-2</v>
      </c>
      <c r="K18" s="28"/>
      <c r="L18" s="56">
        <f t="shared" si="3"/>
        <v>0.3291244998488817</v>
      </c>
      <c r="M18" s="15">
        <f t="shared" si="4"/>
        <v>0.10598379042972983</v>
      </c>
      <c r="N18" s="15">
        <f t="shared" si="4"/>
        <v>0.22314070941915187</v>
      </c>
      <c r="O18" s="15">
        <f t="shared" si="0"/>
        <v>0.19047913375522679</v>
      </c>
      <c r="P18" s="15">
        <f t="shared" si="1"/>
        <v>6.8211227582160916E-2</v>
      </c>
      <c r="Q18" s="15">
        <f t="shared" si="1"/>
        <v>0.12226790617306588</v>
      </c>
      <c r="R18" s="15">
        <f t="shared" si="1"/>
        <v>0.10243108074080237</v>
      </c>
      <c r="S18" s="14"/>
      <c r="T18" s="15"/>
      <c r="U18" s="13"/>
    </row>
    <row r="19" spans="1:21" s="30" customFormat="1" ht="15.05" customHeight="1">
      <c r="A19" s="33">
        <v>1922</v>
      </c>
      <c r="B19" s="324">
        <f t="shared" si="2"/>
        <v>0.39313887078296461</v>
      </c>
      <c r="C19" s="442"/>
      <c r="D19" s="442"/>
      <c r="E19" s="321">
        <v>0.71168055299067223</v>
      </c>
      <c r="F19" s="28">
        <v>0.60686112921703539</v>
      </c>
      <c r="G19" s="28">
        <v>0.38894772063424671</v>
      </c>
      <c r="H19" s="28">
        <v>0.31891018378746333</v>
      </c>
      <c r="I19" s="28">
        <v>0.18955358194663538</v>
      </c>
      <c r="J19" s="28">
        <v>7.8529787734787554E-2</v>
      </c>
      <c r="K19" s="28"/>
      <c r="L19" s="56">
        <f t="shared" si="3"/>
        <v>0.32273283235642553</v>
      </c>
      <c r="M19" s="15">
        <f t="shared" si="4"/>
        <v>0.10481942377363684</v>
      </c>
      <c r="N19" s="15">
        <f t="shared" si="4"/>
        <v>0.21791340858278868</v>
      </c>
      <c r="O19" s="15">
        <f t="shared" si="0"/>
        <v>0.19939413868761133</v>
      </c>
      <c r="P19" s="15">
        <f t="shared" si="1"/>
        <v>7.0037536846783377E-2</v>
      </c>
      <c r="Q19" s="15">
        <f t="shared" si="1"/>
        <v>0.12935660184082795</v>
      </c>
      <c r="R19" s="15">
        <f t="shared" si="1"/>
        <v>0.11102379421184783</v>
      </c>
      <c r="S19" s="14"/>
      <c r="T19" s="15"/>
      <c r="U19" s="13"/>
    </row>
    <row r="20" spans="1:21" s="30" customFormat="1" ht="15.05" customHeight="1">
      <c r="A20" s="33">
        <v>1923</v>
      </c>
      <c r="B20" s="324">
        <f t="shared" si="2"/>
        <v>0.42192541463371447</v>
      </c>
      <c r="C20" s="442"/>
      <c r="D20" s="442"/>
      <c r="E20" s="321">
        <v>0.71288838514102182</v>
      </c>
      <c r="F20" s="28">
        <v>0.57807458536628553</v>
      </c>
      <c r="G20" s="28">
        <v>0.34076052932671791</v>
      </c>
      <c r="H20" s="28">
        <v>0.27839306452391999</v>
      </c>
      <c r="I20" s="28">
        <v>0.16324790188791938</v>
      </c>
      <c r="J20" s="28">
        <v>6.6906170527644929E-2</v>
      </c>
      <c r="K20" s="28"/>
      <c r="L20" s="56">
        <f t="shared" si="3"/>
        <v>0.37212785581430391</v>
      </c>
      <c r="M20" s="15">
        <f t="shared" si="4"/>
        <v>0.13481379977473629</v>
      </c>
      <c r="N20" s="15">
        <f t="shared" si="4"/>
        <v>0.23731405603956762</v>
      </c>
      <c r="O20" s="15">
        <f t="shared" si="0"/>
        <v>0.17751262743879853</v>
      </c>
      <c r="P20" s="15">
        <f t="shared" si="1"/>
        <v>6.2367464802797923E-2</v>
      </c>
      <c r="Q20" s="15">
        <f t="shared" si="1"/>
        <v>0.11514516263600061</v>
      </c>
      <c r="R20" s="15">
        <f t="shared" si="1"/>
        <v>9.6341731360274449E-2</v>
      </c>
      <c r="S20" s="14"/>
      <c r="T20" s="15"/>
      <c r="U20" s="13"/>
    </row>
    <row r="21" spans="1:21" s="30" customFormat="1" ht="15.05" customHeight="1">
      <c r="A21" s="33">
        <v>1924</v>
      </c>
      <c r="B21" s="324">
        <f t="shared" si="2"/>
        <v>0.40231186384268047</v>
      </c>
      <c r="C21" s="442"/>
      <c r="D21" s="442"/>
      <c r="E21" s="321">
        <v>0.74317973264869663</v>
      </c>
      <c r="F21" s="28">
        <v>0.59768813615731953</v>
      </c>
      <c r="G21" s="28">
        <v>0.35976407018342371</v>
      </c>
      <c r="H21" s="28">
        <v>0.29606162774856204</v>
      </c>
      <c r="I21" s="28">
        <v>0.17529983503025889</v>
      </c>
      <c r="J21" s="28">
        <v>7.2282950714428459E-2</v>
      </c>
      <c r="K21" s="28"/>
      <c r="L21" s="56">
        <f t="shared" si="3"/>
        <v>0.38341566246527292</v>
      </c>
      <c r="M21" s="15">
        <f t="shared" si="4"/>
        <v>0.14549159649137711</v>
      </c>
      <c r="N21" s="15">
        <f t="shared" si="4"/>
        <v>0.23792406597389582</v>
      </c>
      <c r="O21" s="15">
        <f t="shared" si="0"/>
        <v>0.18446423515316482</v>
      </c>
      <c r="P21" s="15">
        <f t="shared" si="1"/>
        <v>6.3702442434861672E-2</v>
      </c>
      <c r="Q21" s="15">
        <f t="shared" si="1"/>
        <v>0.12076179271830315</v>
      </c>
      <c r="R21" s="15">
        <f t="shared" si="1"/>
        <v>0.10301688431583043</v>
      </c>
      <c r="S21" s="14"/>
      <c r="T21" s="15"/>
      <c r="U21" s="13"/>
    </row>
    <row r="22" spans="1:21" s="30" customFormat="1" ht="15.05" customHeight="1">
      <c r="A22" s="33">
        <v>1925</v>
      </c>
      <c r="B22" s="324">
        <f t="shared" si="2"/>
        <v>0.32378250115917906</v>
      </c>
      <c r="C22" s="442"/>
      <c r="D22" s="442"/>
      <c r="E22" s="321">
        <v>0.76441668563474796</v>
      </c>
      <c r="F22" s="28">
        <v>0.67621749884082094</v>
      </c>
      <c r="G22" s="28">
        <v>0.42655172032230598</v>
      </c>
      <c r="H22" s="28">
        <v>0.3488872169245309</v>
      </c>
      <c r="I22" s="28">
        <v>0.20514481532732814</v>
      </c>
      <c r="J22" s="28">
        <v>8.746248426277918E-2</v>
      </c>
      <c r="K22" s="28"/>
      <c r="L22" s="56">
        <f t="shared" si="3"/>
        <v>0.33786496531244198</v>
      </c>
      <c r="M22" s="15">
        <f t="shared" si="4"/>
        <v>8.819918679392702E-2</v>
      </c>
      <c r="N22" s="15">
        <f t="shared" si="4"/>
        <v>0.24966577851851496</v>
      </c>
      <c r="O22" s="15">
        <f t="shared" si="0"/>
        <v>0.22140690499497784</v>
      </c>
      <c r="P22" s="15">
        <f t="shared" si="1"/>
        <v>7.7664503397775086E-2</v>
      </c>
      <c r="Q22" s="15">
        <f t="shared" si="1"/>
        <v>0.14374240159720275</v>
      </c>
      <c r="R22" s="15">
        <f t="shared" si="1"/>
        <v>0.11768233106454896</v>
      </c>
      <c r="S22" s="14"/>
      <c r="T22" s="15"/>
      <c r="U22" s="13"/>
    </row>
    <row r="23" spans="1:21" s="30" customFormat="1" ht="15.05" customHeight="1">
      <c r="A23" s="33">
        <v>1926</v>
      </c>
      <c r="B23" s="324">
        <f t="shared" si="2"/>
        <v>0.30660536359718804</v>
      </c>
      <c r="C23" s="442"/>
      <c r="D23" s="442"/>
      <c r="E23" s="321">
        <v>0.77569390753372347</v>
      </c>
      <c r="F23" s="28">
        <v>0.69339463640281196</v>
      </c>
      <c r="G23" s="28">
        <v>0.44768930126827416</v>
      </c>
      <c r="H23" s="28">
        <v>0.36808204451726489</v>
      </c>
      <c r="I23" s="28">
        <v>0.22353695678649205</v>
      </c>
      <c r="J23" s="28">
        <v>9.7992248577518579E-2</v>
      </c>
      <c r="K23" s="28"/>
      <c r="L23" s="56">
        <f t="shared" si="3"/>
        <v>0.32800460626544931</v>
      </c>
      <c r="M23" s="15">
        <f t="shared" si="4"/>
        <v>8.2299271130911511E-2</v>
      </c>
      <c r="N23" s="15">
        <f t="shared" si="4"/>
        <v>0.24570533513453779</v>
      </c>
      <c r="O23" s="15">
        <f t="shared" si="0"/>
        <v>0.22415234448178212</v>
      </c>
      <c r="P23" s="15">
        <f t="shared" si="1"/>
        <v>7.960725675100927E-2</v>
      </c>
      <c r="Q23" s="15">
        <f t="shared" si="1"/>
        <v>0.14454508773077285</v>
      </c>
      <c r="R23" s="15">
        <f t="shared" si="1"/>
        <v>0.12554470820897345</v>
      </c>
      <c r="S23" s="14"/>
      <c r="T23" s="15"/>
      <c r="U23" s="13"/>
    </row>
    <row r="24" spans="1:21" s="30" customFormat="1" ht="15.05" customHeight="1">
      <c r="A24" s="33">
        <v>1927</v>
      </c>
      <c r="B24" s="324">
        <f t="shared" si="2"/>
        <v>0.29108059944046616</v>
      </c>
      <c r="C24" s="442"/>
      <c r="D24" s="443"/>
      <c r="E24" s="321">
        <v>0.78425858176343066</v>
      </c>
      <c r="F24" s="28">
        <v>0.70891940055953384</v>
      </c>
      <c r="G24" s="28">
        <v>0.49589738850359427</v>
      </c>
      <c r="H24" s="28">
        <v>0.4103040712547249</v>
      </c>
      <c r="I24" s="28">
        <v>0.25127499439055495</v>
      </c>
      <c r="J24" s="28">
        <v>0.11193720063632706</v>
      </c>
      <c r="K24" s="28"/>
      <c r="L24" s="56">
        <f t="shared" si="3"/>
        <v>0.28836119325983639</v>
      </c>
      <c r="M24" s="15">
        <f t="shared" si="4"/>
        <v>7.5339181203896821E-2</v>
      </c>
      <c r="N24" s="15">
        <f t="shared" si="4"/>
        <v>0.21302201205593957</v>
      </c>
      <c r="O24" s="15">
        <f t="shared" si="0"/>
        <v>0.24462239411303932</v>
      </c>
      <c r="P24" s="15">
        <f t="shared" si="1"/>
        <v>8.5593317248869372E-2</v>
      </c>
      <c r="Q24" s="15">
        <f t="shared" si="1"/>
        <v>0.15902907686416995</v>
      </c>
      <c r="R24" s="15">
        <f t="shared" si="1"/>
        <v>0.13933779375422789</v>
      </c>
      <c r="S24" s="14"/>
      <c r="T24" s="15"/>
      <c r="U24" s="13"/>
    </row>
    <row r="25" spans="1:21" s="30" customFormat="1" ht="15.05" customHeight="1">
      <c r="A25" s="33">
        <v>1928</v>
      </c>
      <c r="B25" s="324">
        <f t="shared" si="2"/>
        <v>0.28346882906540605</v>
      </c>
      <c r="C25" s="442"/>
      <c r="D25" s="443"/>
      <c r="E25" s="321">
        <v>0.78431356871118296</v>
      </c>
      <c r="F25" s="28">
        <v>0.71653117093459395</v>
      </c>
      <c r="G25" s="28">
        <v>0.5153746274829808</v>
      </c>
      <c r="H25" s="28">
        <v>0.43158311756866913</v>
      </c>
      <c r="I25" s="28">
        <v>0.2736648110619545</v>
      </c>
      <c r="J25" s="28">
        <v>0.12842398452106304</v>
      </c>
      <c r="K25" s="28"/>
      <c r="L25" s="56">
        <f t="shared" si="3"/>
        <v>0.26893894122820217</v>
      </c>
      <c r="M25" s="15">
        <f t="shared" si="4"/>
        <v>6.778239777658901E-2</v>
      </c>
      <c r="N25" s="15">
        <f t="shared" si="4"/>
        <v>0.20115654345161316</v>
      </c>
      <c r="O25" s="15">
        <f t="shared" si="0"/>
        <v>0.24170981642102629</v>
      </c>
      <c r="P25" s="15">
        <f t="shared" si="1"/>
        <v>8.3791509914311668E-2</v>
      </c>
      <c r="Q25" s="15">
        <f t="shared" si="1"/>
        <v>0.15791830650671462</v>
      </c>
      <c r="R25" s="15">
        <f t="shared" si="1"/>
        <v>0.14524082654089146</v>
      </c>
      <c r="S25" s="14"/>
      <c r="T25" s="15"/>
      <c r="U25" s="13"/>
    </row>
    <row r="26" spans="1:21" s="30" customFormat="1" ht="15.05" customHeight="1">
      <c r="A26" s="32">
        <v>1929</v>
      </c>
      <c r="B26" s="325">
        <f t="shared" si="2"/>
        <v>0.28776656259987377</v>
      </c>
      <c r="C26" s="440"/>
      <c r="D26" s="441"/>
      <c r="E26" s="322">
        <v>0.77900173203955558</v>
      </c>
      <c r="F26" s="31">
        <v>0.71223343740012623</v>
      </c>
      <c r="G26" s="31">
        <v>0.50459078440798644</v>
      </c>
      <c r="H26" s="31">
        <v>0.42403429576355545</v>
      </c>
      <c r="I26" s="31">
        <v>0.27513812396236642</v>
      </c>
      <c r="J26" s="31">
        <v>0.13395983487822852</v>
      </c>
      <c r="K26" s="31"/>
      <c r="L26" s="57">
        <f t="shared" si="3"/>
        <v>0.27441094763156915</v>
      </c>
      <c r="M26" s="21">
        <f t="shared" si="4"/>
        <v>6.6768294639429349E-2</v>
      </c>
      <c r="N26" s="21">
        <f t="shared" si="4"/>
        <v>0.2076426529921398</v>
      </c>
      <c r="O26" s="21">
        <f t="shared" si="0"/>
        <v>0.22945266044562002</v>
      </c>
      <c r="P26" s="21">
        <f t="shared" si="1"/>
        <v>8.055648864443099E-2</v>
      </c>
      <c r="Q26" s="21">
        <f t="shared" si="1"/>
        <v>0.14889617180118903</v>
      </c>
      <c r="R26" s="21">
        <f t="shared" si="1"/>
        <v>0.1411782890841379</v>
      </c>
      <c r="S26" s="20"/>
      <c r="T26" s="15"/>
      <c r="U26" s="13"/>
    </row>
    <row r="27" spans="1:21" s="30" customFormat="1" ht="15.05" customHeight="1">
      <c r="A27" s="34">
        <v>1930</v>
      </c>
      <c r="B27" s="326">
        <f t="shared" si="2"/>
        <v>0.27590639722180266</v>
      </c>
      <c r="C27" s="442"/>
      <c r="D27" s="442"/>
      <c r="E27" s="323">
        <v>0.78064207780113271</v>
      </c>
      <c r="F27" s="29">
        <v>0.72409360277819734</v>
      </c>
      <c r="G27" s="29">
        <v>0.4876022021998197</v>
      </c>
      <c r="H27" s="29">
        <v>0.40530712526186596</v>
      </c>
      <c r="I27" s="29">
        <v>0.2540732548966918</v>
      </c>
      <c r="J27" s="29">
        <v>0.11715769186557336</v>
      </c>
      <c r="K27" s="29"/>
      <c r="L27" s="58">
        <f t="shared" si="3"/>
        <v>0.293039875601313</v>
      </c>
      <c r="M27" s="25">
        <f t="shared" si="4"/>
        <v>5.6548475022935363E-2</v>
      </c>
      <c r="N27" s="25">
        <f t="shared" si="4"/>
        <v>0.23649140057837764</v>
      </c>
      <c r="O27" s="25">
        <f t="shared" si="0"/>
        <v>0.2335289473031279</v>
      </c>
      <c r="P27" s="25">
        <f t="shared" si="1"/>
        <v>8.2295076937953737E-2</v>
      </c>
      <c r="Q27" s="25">
        <f t="shared" si="1"/>
        <v>0.15123387036517416</v>
      </c>
      <c r="R27" s="25">
        <f t="shared" si="1"/>
        <v>0.13691556303111846</v>
      </c>
      <c r="S27" s="24"/>
      <c r="T27" s="15"/>
      <c r="U27" s="13"/>
    </row>
    <row r="28" spans="1:21" s="30" customFormat="1" ht="15.05" customHeight="1">
      <c r="A28" s="33">
        <v>1931</v>
      </c>
      <c r="B28" s="324">
        <f t="shared" si="2"/>
        <v>0.28182565046401375</v>
      </c>
      <c r="C28" s="442"/>
      <c r="D28" s="442"/>
      <c r="E28" s="321">
        <v>0.77894424922883099</v>
      </c>
      <c r="F28" s="28">
        <v>0.71817434953598625</v>
      </c>
      <c r="G28" s="28">
        <v>0.4771968664884218</v>
      </c>
      <c r="H28" s="28">
        <v>0.39225727452710424</v>
      </c>
      <c r="I28" s="28">
        <v>0.23879406394075423</v>
      </c>
      <c r="J28" s="28">
        <v>0.10692700955977687</v>
      </c>
      <c r="K28" s="28"/>
      <c r="L28" s="56">
        <f t="shared" si="3"/>
        <v>0.30174738274040919</v>
      </c>
      <c r="M28" s="15">
        <f t="shared" si="4"/>
        <v>6.0769899692844742E-2</v>
      </c>
      <c r="N28" s="15">
        <f t="shared" si="4"/>
        <v>0.24097748304756444</v>
      </c>
      <c r="O28" s="15">
        <f t="shared" si="0"/>
        <v>0.23840280254766757</v>
      </c>
      <c r="P28" s="15">
        <f t="shared" si="1"/>
        <v>8.4939591961317562E-2</v>
      </c>
      <c r="Q28" s="15">
        <f t="shared" si="1"/>
        <v>0.15346321058635001</v>
      </c>
      <c r="R28" s="15">
        <f t="shared" si="1"/>
        <v>0.13186705438097734</v>
      </c>
      <c r="S28" s="14"/>
      <c r="T28" s="15"/>
      <c r="U28" s="13"/>
    </row>
    <row r="29" spans="1:21" s="30" customFormat="1" ht="15.05" customHeight="1">
      <c r="A29" s="33">
        <v>1932</v>
      </c>
      <c r="B29" s="324">
        <f t="shared" si="2"/>
        <v>0.27571211105216342</v>
      </c>
      <c r="C29" s="442"/>
      <c r="D29" s="442"/>
      <c r="E29" s="321">
        <v>0.78833157584434421</v>
      </c>
      <c r="F29" s="28">
        <v>0.72428788894783658</v>
      </c>
      <c r="G29" s="28">
        <v>0.46942659216981802</v>
      </c>
      <c r="H29" s="28">
        <v>0.39739503516357561</v>
      </c>
      <c r="I29" s="28">
        <v>0.24904547225723922</v>
      </c>
      <c r="J29" s="28">
        <v>9.8368806946729739E-2</v>
      </c>
      <c r="K29" s="28"/>
      <c r="L29" s="56">
        <f t="shared" si="3"/>
        <v>0.31890498367452619</v>
      </c>
      <c r="M29" s="15">
        <f t="shared" si="4"/>
        <v>6.4043686896507634E-2</v>
      </c>
      <c r="N29" s="15">
        <f t="shared" si="4"/>
        <v>0.25486129677801855</v>
      </c>
      <c r="O29" s="15">
        <f t="shared" si="0"/>
        <v>0.2203811199125788</v>
      </c>
      <c r="P29" s="15">
        <f t="shared" si="1"/>
        <v>7.2031557006242419E-2</v>
      </c>
      <c r="Q29" s="15">
        <f t="shared" si="1"/>
        <v>0.14834956290633639</v>
      </c>
      <c r="R29" s="15">
        <f t="shared" si="1"/>
        <v>0.15067666531050949</v>
      </c>
      <c r="S29" s="14"/>
      <c r="T29" s="15"/>
      <c r="U29" s="13"/>
    </row>
    <row r="30" spans="1:21" s="30" customFormat="1" ht="15.05" customHeight="1">
      <c r="A30" s="33">
        <v>1933</v>
      </c>
      <c r="B30" s="324">
        <f t="shared" si="2"/>
        <v>0.27153971365277363</v>
      </c>
      <c r="C30" s="442"/>
      <c r="D30" s="442"/>
      <c r="E30" s="321">
        <v>0.79391093179336258</v>
      </c>
      <c r="F30" s="28">
        <v>0.72846028634722637</v>
      </c>
      <c r="G30" s="28">
        <v>0.468618543145712</v>
      </c>
      <c r="H30" s="28">
        <v>0.39200540541872519</v>
      </c>
      <c r="I30" s="28">
        <v>0.24620351086116316</v>
      </c>
      <c r="J30" s="28">
        <v>0.10187078807971162</v>
      </c>
      <c r="K30" s="28"/>
      <c r="L30" s="56">
        <f t="shared" si="3"/>
        <v>0.32529238864765059</v>
      </c>
      <c r="M30" s="15">
        <f t="shared" si="4"/>
        <v>6.5450645446136213E-2</v>
      </c>
      <c r="N30" s="15">
        <f t="shared" si="4"/>
        <v>0.25984174320151437</v>
      </c>
      <c r="O30" s="15">
        <f t="shared" si="0"/>
        <v>0.22241503228454884</v>
      </c>
      <c r="P30" s="15">
        <f t="shared" si="1"/>
        <v>7.6613137726986802E-2</v>
      </c>
      <c r="Q30" s="15">
        <f t="shared" si="1"/>
        <v>0.14580189455756204</v>
      </c>
      <c r="R30" s="15">
        <f t="shared" si="1"/>
        <v>0.14433272278145154</v>
      </c>
      <c r="S30" s="14"/>
      <c r="T30" s="15"/>
      <c r="U30" s="13"/>
    </row>
    <row r="31" spans="1:21" s="30" customFormat="1" ht="15.05" customHeight="1">
      <c r="A31" s="33">
        <v>1934</v>
      </c>
      <c r="B31" s="324">
        <f t="shared" si="2"/>
        <v>0.28564561794753851</v>
      </c>
      <c r="C31" s="442"/>
      <c r="D31" s="442"/>
      <c r="E31" s="321">
        <v>0.77435498138776504</v>
      </c>
      <c r="F31" s="28">
        <v>0.71435438205246149</v>
      </c>
      <c r="G31" s="28">
        <v>0.47089813669447644</v>
      </c>
      <c r="H31" s="28">
        <v>0.39939944947993433</v>
      </c>
      <c r="I31" s="28">
        <v>0.24118009389907455</v>
      </c>
      <c r="J31" s="28">
        <v>9.6754484790721032E-2</v>
      </c>
      <c r="K31" s="28"/>
      <c r="L31" s="56">
        <f t="shared" si="3"/>
        <v>0.3034568446932886</v>
      </c>
      <c r="M31" s="15">
        <f t="shared" si="4"/>
        <v>6.000059933530355E-2</v>
      </c>
      <c r="N31" s="15">
        <f t="shared" si="4"/>
        <v>0.24345624535798505</v>
      </c>
      <c r="O31" s="15">
        <f t="shared" si="0"/>
        <v>0.22971804279540189</v>
      </c>
      <c r="P31" s="15">
        <f t="shared" si="1"/>
        <v>7.1498687214542112E-2</v>
      </c>
      <c r="Q31" s="15">
        <f t="shared" si="1"/>
        <v>0.15821935558085978</v>
      </c>
      <c r="R31" s="15">
        <f t="shared" si="1"/>
        <v>0.1444256091083535</v>
      </c>
      <c r="S31" s="14"/>
      <c r="T31" s="15"/>
      <c r="U31" s="13"/>
    </row>
    <row r="32" spans="1:21" s="30" customFormat="1" ht="15.05" customHeight="1">
      <c r="A32" s="33">
        <v>1935</v>
      </c>
      <c r="B32" s="324">
        <f t="shared" si="2"/>
        <v>0.30522889398526165</v>
      </c>
      <c r="C32" s="442"/>
      <c r="D32" s="442"/>
      <c r="E32" s="321">
        <v>0.75211776826501242</v>
      </c>
      <c r="F32" s="28">
        <v>0.69477110601473835</v>
      </c>
      <c r="G32" s="28">
        <v>0.45016317982295079</v>
      </c>
      <c r="H32" s="28">
        <v>0.3822127569273065</v>
      </c>
      <c r="I32" s="28">
        <v>0.22954653438577272</v>
      </c>
      <c r="J32" s="28">
        <v>9.1805618639391351E-2</v>
      </c>
      <c r="K32" s="28"/>
      <c r="L32" s="56">
        <f t="shared" si="3"/>
        <v>0.30195458844206163</v>
      </c>
      <c r="M32" s="15">
        <f t="shared" si="4"/>
        <v>5.7346662250274072E-2</v>
      </c>
      <c r="N32" s="15">
        <f t="shared" si="4"/>
        <v>0.24460792619178756</v>
      </c>
      <c r="O32" s="15">
        <f t="shared" si="0"/>
        <v>0.22061664543717807</v>
      </c>
      <c r="P32" s="15">
        <f t="shared" si="1"/>
        <v>6.7950422895644291E-2</v>
      </c>
      <c r="Q32" s="15">
        <f t="shared" si="1"/>
        <v>0.15266622254153378</v>
      </c>
      <c r="R32" s="15">
        <f t="shared" si="1"/>
        <v>0.13774091574638136</v>
      </c>
      <c r="S32" s="14"/>
      <c r="T32" s="15"/>
      <c r="U32" s="13"/>
    </row>
    <row r="33" spans="1:21" s="30" customFormat="1" ht="15.05" customHeight="1">
      <c r="A33" s="33">
        <v>1936</v>
      </c>
      <c r="B33" s="324">
        <f t="shared" si="2"/>
        <v>0.30895969318219119</v>
      </c>
      <c r="C33" s="442"/>
      <c r="D33" s="442"/>
      <c r="E33" s="321">
        <v>0.75757495248323936</v>
      </c>
      <c r="F33" s="28">
        <v>0.69104030681780881</v>
      </c>
      <c r="G33" s="28">
        <v>0.45021303154375797</v>
      </c>
      <c r="H33" s="28">
        <v>0.37860876982998914</v>
      </c>
      <c r="I33" s="28">
        <v>0.22072393981570301</v>
      </c>
      <c r="J33" s="28">
        <v>8.5376868744046319E-2</v>
      </c>
      <c r="K33" s="28"/>
      <c r="L33" s="56">
        <f t="shared" si="3"/>
        <v>0.30736192093948139</v>
      </c>
      <c r="M33" s="15">
        <f t="shared" si="4"/>
        <v>6.6534645665430547E-2</v>
      </c>
      <c r="N33" s="15">
        <f t="shared" si="4"/>
        <v>0.24082727527405084</v>
      </c>
      <c r="O33" s="15">
        <f t="shared" si="0"/>
        <v>0.22948909172805496</v>
      </c>
      <c r="P33" s="15">
        <f t="shared" si="1"/>
        <v>7.1604261713768824E-2</v>
      </c>
      <c r="Q33" s="15">
        <f t="shared" si="1"/>
        <v>0.15788483001428613</v>
      </c>
      <c r="R33" s="15">
        <f t="shared" si="1"/>
        <v>0.13534707107165669</v>
      </c>
      <c r="S33" s="14"/>
      <c r="T33" s="15"/>
      <c r="U33" s="13"/>
    </row>
    <row r="34" spans="1:21" s="30" customFormat="1" ht="15.05" customHeight="1">
      <c r="A34" s="33">
        <v>1937</v>
      </c>
      <c r="B34" s="324">
        <f t="shared" si="2"/>
        <v>0.35437019220112009</v>
      </c>
      <c r="C34" s="442"/>
      <c r="D34" s="443"/>
      <c r="E34" s="321">
        <v>0.7395752309056205</v>
      </c>
      <c r="F34" s="28">
        <v>0.64562980779887991</v>
      </c>
      <c r="G34" s="28">
        <v>0.45127122471226949</v>
      </c>
      <c r="H34" s="28">
        <v>0.37083441722941513</v>
      </c>
      <c r="I34" s="28">
        <v>0.21766838373847433</v>
      </c>
      <c r="J34" s="28">
        <v>8.6438891936457804E-2</v>
      </c>
      <c r="K34" s="28"/>
      <c r="L34" s="56">
        <f t="shared" si="3"/>
        <v>0.288304006193351</v>
      </c>
      <c r="M34" s="15">
        <f t="shared" si="4"/>
        <v>9.3945423106740589E-2</v>
      </c>
      <c r="N34" s="15">
        <f t="shared" si="4"/>
        <v>0.19435858308661041</v>
      </c>
      <c r="O34" s="15">
        <f t="shared" si="0"/>
        <v>0.23360284097379516</v>
      </c>
      <c r="P34" s="15">
        <f t="shared" si="1"/>
        <v>8.0436807482854367E-2</v>
      </c>
      <c r="Q34" s="15">
        <f t="shared" si="1"/>
        <v>0.1531660334909408</v>
      </c>
      <c r="R34" s="15">
        <f t="shared" si="1"/>
        <v>0.13122949180201654</v>
      </c>
      <c r="S34" s="14"/>
      <c r="T34" s="15"/>
      <c r="U34" s="13"/>
    </row>
    <row r="35" spans="1:21" s="30" customFormat="1" ht="15.05" customHeight="1">
      <c r="A35" s="33">
        <v>1938</v>
      </c>
      <c r="B35" s="324">
        <f t="shared" si="2"/>
        <v>0.38013254457990164</v>
      </c>
      <c r="C35" s="442"/>
      <c r="D35" s="443"/>
      <c r="E35" s="321">
        <v>0.73565295881078485</v>
      </c>
      <c r="F35" s="28">
        <v>0.61986745542009836</v>
      </c>
      <c r="G35" s="28">
        <v>0.39981364172995898</v>
      </c>
      <c r="H35" s="28">
        <v>0.32132480589472229</v>
      </c>
      <c r="I35" s="28">
        <v>0.18383603840994484</v>
      </c>
      <c r="J35" s="28">
        <v>7.5693996333137989E-2</v>
      </c>
      <c r="K35" s="28"/>
      <c r="L35" s="56">
        <f t="shared" si="3"/>
        <v>0.33583931708082587</v>
      </c>
      <c r="M35" s="15">
        <f t="shared" si="4"/>
        <v>0.11578550339068649</v>
      </c>
      <c r="N35" s="15">
        <f t="shared" si="4"/>
        <v>0.22005381369013938</v>
      </c>
      <c r="O35" s="15">
        <f t="shared" si="0"/>
        <v>0.21597760332001414</v>
      </c>
      <c r="P35" s="15">
        <f t="shared" si="1"/>
        <v>7.8488835835236692E-2</v>
      </c>
      <c r="Q35" s="15">
        <f t="shared" si="1"/>
        <v>0.13748876748477745</v>
      </c>
      <c r="R35" s="15">
        <f t="shared" si="1"/>
        <v>0.10814204207680685</v>
      </c>
      <c r="S35" s="14"/>
      <c r="T35" s="15"/>
      <c r="U35" s="13"/>
    </row>
    <row r="36" spans="1:21" s="30" customFormat="1" ht="15.05" customHeight="1">
      <c r="A36" s="32">
        <v>1939</v>
      </c>
      <c r="B36" s="325">
        <f t="shared" si="2"/>
        <v>0.36727920062970354</v>
      </c>
      <c r="C36" s="440"/>
      <c r="D36" s="441"/>
      <c r="E36" s="322">
        <v>0.74788215304858441</v>
      </c>
      <c r="F36" s="31">
        <v>0.63272079937029646</v>
      </c>
      <c r="G36" s="31">
        <v>0.41471825772497373</v>
      </c>
      <c r="H36" s="31">
        <v>0.33446054256534308</v>
      </c>
      <c r="I36" s="31">
        <v>0.19150348139291137</v>
      </c>
      <c r="J36" s="31">
        <v>7.572663005145594E-2</v>
      </c>
      <c r="K36" s="31"/>
      <c r="L36" s="57">
        <f t="shared" si="3"/>
        <v>0.33316389532361068</v>
      </c>
      <c r="M36" s="21">
        <f t="shared" si="4"/>
        <v>0.11516135367828795</v>
      </c>
      <c r="N36" s="21">
        <f t="shared" si="4"/>
        <v>0.21800254164532273</v>
      </c>
      <c r="O36" s="21">
        <f t="shared" si="0"/>
        <v>0.22321477633206235</v>
      </c>
      <c r="P36" s="21">
        <f t="shared" si="1"/>
        <v>8.0257715159630649E-2</v>
      </c>
      <c r="Q36" s="21">
        <f t="shared" si="1"/>
        <v>0.1429570611724317</v>
      </c>
      <c r="R36" s="21">
        <f t="shared" si="1"/>
        <v>0.11577685134145543</v>
      </c>
      <c r="S36" s="20"/>
      <c r="T36" s="15"/>
      <c r="U36" s="13"/>
    </row>
    <row r="37" spans="1:21" s="30" customFormat="1" ht="15.05" customHeight="1">
      <c r="A37" s="34">
        <v>1940</v>
      </c>
      <c r="B37" s="326">
        <f t="shared" si="2"/>
        <v>0.41492369493575998</v>
      </c>
      <c r="C37" s="442"/>
      <c r="D37" s="442"/>
      <c r="E37" s="323">
        <v>0.70066507217791396</v>
      </c>
      <c r="F37" s="29">
        <v>0.58507630506424002</v>
      </c>
      <c r="G37" s="29">
        <v>0.37135504052812385</v>
      </c>
      <c r="H37" s="29">
        <v>0.29690226486819182</v>
      </c>
      <c r="I37" s="29">
        <v>0.1678837317159475</v>
      </c>
      <c r="J37" s="29">
        <v>6.7152654451853103E-2</v>
      </c>
      <c r="K37" s="29"/>
      <c r="L37" s="58">
        <f t="shared" si="3"/>
        <v>0.32931003164979011</v>
      </c>
      <c r="M37" s="25">
        <f t="shared" si="4"/>
        <v>0.11558876711367394</v>
      </c>
      <c r="N37" s="25">
        <f t="shared" si="4"/>
        <v>0.21372126453611617</v>
      </c>
      <c r="O37" s="25">
        <f t="shared" si="0"/>
        <v>0.20347130881217634</v>
      </c>
      <c r="P37" s="25">
        <f t="shared" si="1"/>
        <v>7.4452775659932025E-2</v>
      </c>
      <c r="Q37" s="25">
        <f t="shared" si="1"/>
        <v>0.12901853315224432</v>
      </c>
      <c r="R37" s="25">
        <f t="shared" si="1"/>
        <v>0.1007310772640944</v>
      </c>
      <c r="S37" s="24"/>
      <c r="T37" s="15"/>
      <c r="U37" s="13"/>
    </row>
    <row r="38" spans="1:21" s="30" customFormat="1" ht="15.05" customHeight="1">
      <c r="A38" s="33">
        <v>1941</v>
      </c>
      <c r="B38" s="324">
        <f t="shared" si="2"/>
        <v>0.44800742969306839</v>
      </c>
      <c r="C38" s="442"/>
      <c r="D38" s="442"/>
      <c r="E38" s="321">
        <v>0.65705730171804333</v>
      </c>
      <c r="F38" s="28">
        <v>0.55199257030693161</v>
      </c>
      <c r="G38" s="28">
        <v>0.33654303903640287</v>
      </c>
      <c r="H38" s="28">
        <v>0.26418941781867711</v>
      </c>
      <c r="I38" s="28">
        <v>0.14558273420976389</v>
      </c>
      <c r="J38" s="28">
        <v>5.7366174531139208E-2</v>
      </c>
      <c r="K38" s="28"/>
      <c r="L38" s="56">
        <f t="shared" si="3"/>
        <v>0.32051426268164046</v>
      </c>
      <c r="M38" s="15">
        <f t="shared" si="4"/>
        <v>0.10506473141111172</v>
      </c>
      <c r="N38" s="15">
        <f t="shared" si="4"/>
        <v>0.21544953127052874</v>
      </c>
      <c r="O38" s="15">
        <f t="shared" si="0"/>
        <v>0.19096030482663898</v>
      </c>
      <c r="P38" s="15">
        <f t="shared" si="1"/>
        <v>7.2353621217725761E-2</v>
      </c>
      <c r="Q38" s="15">
        <f t="shared" si="1"/>
        <v>0.11860668360891322</v>
      </c>
      <c r="R38" s="15">
        <f t="shared" si="1"/>
        <v>8.8216559678624684E-2</v>
      </c>
      <c r="S38" s="14"/>
      <c r="T38" s="15"/>
      <c r="U38" s="13"/>
    </row>
    <row r="39" spans="1:21" s="30" customFormat="1" ht="15.05" customHeight="1">
      <c r="A39" s="33">
        <v>1942</v>
      </c>
      <c r="B39" s="324">
        <f t="shared" si="2"/>
        <v>0.47544280905010605</v>
      </c>
      <c r="C39" s="442"/>
      <c r="D39" s="442"/>
      <c r="E39" s="321">
        <v>0.62566181803544862</v>
      </c>
      <c r="F39" s="28">
        <v>0.52455719094989395</v>
      </c>
      <c r="G39" s="28">
        <v>0.33014640720048899</v>
      </c>
      <c r="H39" s="28">
        <v>0.25978536537074165</v>
      </c>
      <c r="I39" s="28">
        <v>0.14082864118285737</v>
      </c>
      <c r="J39" s="28">
        <v>5.2954196819741076E-2</v>
      </c>
      <c r="K39" s="28"/>
      <c r="L39" s="56">
        <f t="shared" si="3"/>
        <v>0.29551541083495964</v>
      </c>
      <c r="M39" s="15">
        <f t="shared" si="4"/>
        <v>0.10110462708555468</v>
      </c>
      <c r="N39" s="15">
        <f t="shared" si="4"/>
        <v>0.19441078374940496</v>
      </c>
      <c r="O39" s="15">
        <f t="shared" si="0"/>
        <v>0.18931776601763162</v>
      </c>
      <c r="P39" s="15">
        <f t="shared" si="1"/>
        <v>7.0361041829747339E-2</v>
      </c>
      <c r="Q39" s="15">
        <f t="shared" si="1"/>
        <v>0.11895672418788428</v>
      </c>
      <c r="R39" s="15">
        <f t="shared" si="1"/>
        <v>8.7874444363116297E-2</v>
      </c>
      <c r="S39" s="14"/>
      <c r="T39" s="15"/>
      <c r="U39" s="13"/>
    </row>
    <row r="40" spans="1:21" s="30" customFormat="1" ht="15.05" customHeight="1">
      <c r="A40" s="33">
        <v>1943</v>
      </c>
      <c r="B40" s="324">
        <f t="shared" si="2"/>
        <v>0.46195793464488299</v>
      </c>
      <c r="C40" s="442"/>
      <c r="D40" s="442"/>
      <c r="E40" s="321">
        <v>0.6374201421666591</v>
      </c>
      <c r="F40" s="28">
        <v>0.53804206535511701</v>
      </c>
      <c r="G40" s="28">
        <v>0.3345100357372261</v>
      </c>
      <c r="H40" s="28">
        <v>0.25927860393548835</v>
      </c>
      <c r="I40" s="28">
        <v>0.13705429328338298</v>
      </c>
      <c r="J40" s="28">
        <v>4.719146468661168E-2</v>
      </c>
      <c r="K40" s="28"/>
      <c r="L40" s="56">
        <f t="shared" si="3"/>
        <v>0.302910106429433</v>
      </c>
      <c r="M40" s="15">
        <f t="shared" si="4"/>
        <v>9.9378076811542093E-2</v>
      </c>
      <c r="N40" s="15">
        <f t="shared" si="4"/>
        <v>0.20353202961789091</v>
      </c>
      <c r="O40" s="15">
        <f t="shared" si="0"/>
        <v>0.19745574245384312</v>
      </c>
      <c r="P40" s="15">
        <f t="shared" si="1"/>
        <v>7.5231431801737747E-2</v>
      </c>
      <c r="Q40" s="15">
        <f t="shared" si="1"/>
        <v>0.12222431065210537</v>
      </c>
      <c r="R40" s="15">
        <f t="shared" si="1"/>
        <v>8.9862828596771305E-2</v>
      </c>
      <c r="S40" s="14"/>
      <c r="T40" s="15"/>
      <c r="U40" s="13"/>
    </row>
    <row r="41" spans="1:21" s="30" customFormat="1" ht="15.05" customHeight="1">
      <c r="A41" s="33">
        <v>1944</v>
      </c>
      <c r="B41" s="324">
        <f t="shared" si="2"/>
        <v>0.48744375330686729</v>
      </c>
      <c r="C41" s="442"/>
      <c r="D41" s="442"/>
      <c r="E41" s="321">
        <v>0.60122116562075834</v>
      </c>
      <c r="F41" s="28">
        <v>0.51255624669313271</v>
      </c>
      <c r="G41" s="28">
        <v>0.31103021966863587</v>
      </c>
      <c r="H41" s="28">
        <v>0.23952118916547951</v>
      </c>
      <c r="I41" s="28">
        <v>0.12586594034859985</v>
      </c>
      <c r="J41" s="28">
        <v>4.7448931044092077E-2</v>
      </c>
      <c r="K41" s="28"/>
      <c r="L41" s="56">
        <f t="shared" si="3"/>
        <v>0.29019094595212247</v>
      </c>
      <c r="M41" s="15">
        <f t="shared" si="4"/>
        <v>8.8664918927625624E-2</v>
      </c>
      <c r="N41" s="15">
        <f t="shared" si="4"/>
        <v>0.20152602702449685</v>
      </c>
      <c r="O41" s="15">
        <f t="shared" si="0"/>
        <v>0.18516427932003601</v>
      </c>
      <c r="P41" s="15">
        <f t="shared" si="1"/>
        <v>7.1509030503156351E-2</v>
      </c>
      <c r="Q41" s="15">
        <f t="shared" si="1"/>
        <v>0.11365524881687966</v>
      </c>
      <c r="R41" s="15">
        <f t="shared" si="1"/>
        <v>7.8417009304507776E-2</v>
      </c>
      <c r="S41" s="14"/>
      <c r="T41" s="15"/>
      <c r="U41" s="13"/>
    </row>
    <row r="42" spans="1:21" s="30" customFormat="1" ht="15.05" customHeight="1">
      <c r="A42" s="33">
        <v>1945</v>
      </c>
      <c r="B42" s="324">
        <f t="shared" si="2"/>
        <v>0.47007421611906075</v>
      </c>
      <c r="C42" s="442"/>
      <c r="D42" s="442"/>
      <c r="E42" s="321">
        <v>0.61799994638268085</v>
      </c>
      <c r="F42" s="28">
        <v>0.52992578388093925</v>
      </c>
      <c r="G42" s="28">
        <v>0.31511454748373013</v>
      </c>
      <c r="H42" s="28">
        <v>0.24003006207477956</v>
      </c>
      <c r="I42" s="28">
        <v>0.12419255347673808</v>
      </c>
      <c r="J42" s="28">
        <v>4.4177684463653485E-2</v>
      </c>
      <c r="K42" s="28"/>
      <c r="L42" s="56">
        <f t="shared" si="3"/>
        <v>0.30288539889895072</v>
      </c>
      <c r="M42" s="15">
        <f t="shared" si="4"/>
        <v>8.8074162501741604E-2</v>
      </c>
      <c r="N42" s="15">
        <f t="shared" si="4"/>
        <v>0.21481123639720912</v>
      </c>
      <c r="O42" s="15">
        <f t="shared" si="0"/>
        <v>0.19092199400699206</v>
      </c>
      <c r="P42" s="15">
        <f t="shared" ref="P42:R73" si="5">G42-H42</f>
        <v>7.5084485408950574E-2</v>
      </c>
      <c r="Q42" s="15">
        <f t="shared" si="5"/>
        <v>0.11583750859804148</v>
      </c>
      <c r="R42" s="15">
        <f t="shared" si="5"/>
        <v>8.0014869013084591E-2</v>
      </c>
      <c r="S42" s="14"/>
      <c r="T42" s="15"/>
      <c r="U42" s="13"/>
    </row>
    <row r="43" spans="1:21" s="30" customFormat="1" ht="15.05" customHeight="1">
      <c r="A43" s="33">
        <v>1946</v>
      </c>
      <c r="B43" s="324">
        <f t="shared" si="2"/>
        <v>0.48260381426075538</v>
      </c>
      <c r="C43" s="442"/>
      <c r="D43" s="443"/>
      <c r="E43" s="321">
        <v>0.61212183680294263</v>
      </c>
      <c r="F43" s="28">
        <v>0.51739618573924462</v>
      </c>
      <c r="G43" s="28">
        <v>0.29325199074751829</v>
      </c>
      <c r="H43" s="28">
        <v>0.22144040295097336</v>
      </c>
      <c r="I43" s="28">
        <v>0.11495954379564553</v>
      </c>
      <c r="J43" s="28">
        <v>4.3705403331803297E-2</v>
      </c>
      <c r="K43" s="28"/>
      <c r="L43" s="56">
        <f t="shared" si="3"/>
        <v>0.31886984605542434</v>
      </c>
      <c r="M43" s="15">
        <f t="shared" si="4"/>
        <v>9.4725651063698013E-2</v>
      </c>
      <c r="N43" s="15">
        <f t="shared" si="4"/>
        <v>0.22414419499172633</v>
      </c>
      <c r="O43" s="15">
        <f t="shared" si="0"/>
        <v>0.17829244695187274</v>
      </c>
      <c r="P43" s="15">
        <f t="shared" si="5"/>
        <v>7.1811587796544923E-2</v>
      </c>
      <c r="Q43" s="15">
        <f t="shared" si="5"/>
        <v>0.10648085915532783</v>
      </c>
      <c r="R43" s="15">
        <f t="shared" si="5"/>
        <v>7.1254140463842236E-2</v>
      </c>
      <c r="S43" s="14"/>
      <c r="T43" s="15"/>
      <c r="U43" s="13"/>
    </row>
    <row r="44" spans="1:21" s="30" customFormat="1" ht="15.05" customHeight="1">
      <c r="A44" s="33">
        <v>1947</v>
      </c>
      <c r="B44" s="324">
        <f t="shared" si="2"/>
        <v>0.50073513519221247</v>
      </c>
      <c r="C44" s="442"/>
      <c r="D44" s="443"/>
      <c r="E44" s="321">
        <v>0.59292937398061862</v>
      </c>
      <c r="F44" s="28">
        <v>0.49926486480778748</v>
      </c>
      <c r="G44" s="28">
        <v>0.27917652378159658</v>
      </c>
      <c r="H44" s="28">
        <v>0.21136651945858814</v>
      </c>
      <c r="I44" s="28">
        <v>0.1107551271442811</v>
      </c>
      <c r="J44" s="28">
        <v>4.2635394853161507E-2</v>
      </c>
      <c r="K44" s="28"/>
      <c r="L44" s="56">
        <f t="shared" si="3"/>
        <v>0.31375285019902205</v>
      </c>
      <c r="M44" s="15">
        <f t="shared" si="4"/>
        <v>9.3664509172831145E-2</v>
      </c>
      <c r="N44" s="15">
        <f t="shared" si="4"/>
        <v>0.2200883410261909</v>
      </c>
      <c r="O44" s="15">
        <f t="shared" si="0"/>
        <v>0.16842139663731548</v>
      </c>
      <c r="P44" s="15">
        <f t="shared" si="5"/>
        <v>6.7810004323008433E-2</v>
      </c>
      <c r="Q44" s="15">
        <f t="shared" si="5"/>
        <v>0.10061139231430705</v>
      </c>
      <c r="R44" s="15">
        <f t="shared" si="5"/>
        <v>6.8119732291119589E-2</v>
      </c>
      <c r="S44" s="14"/>
      <c r="T44" s="15"/>
      <c r="U44" s="13"/>
    </row>
    <row r="45" spans="1:21" s="30" customFormat="1" ht="15.05" customHeight="1">
      <c r="A45" s="33">
        <v>1948</v>
      </c>
      <c r="B45" s="324">
        <f t="shared" si="2"/>
        <v>0.52090673507741325</v>
      </c>
      <c r="C45" s="442"/>
      <c r="D45" s="443"/>
      <c r="E45" s="321">
        <v>0.57264460204957912</v>
      </c>
      <c r="F45" s="28">
        <v>0.47909326492258675</v>
      </c>
      <c r="G45" s="28">
        <v>0.27302067604414382</v>
      </c>
      <c r="H45" s="28">
        <v>0.20865301862580757</v>
      </c>
      <c r="I45" s="28">
        <v>0.10842341430493664</v>
      </c>
      <c r="J45" s="28">
        <v>4.0332968019871566E-2</v>
      </c>
      <c r="K45" s="28"/>
      <c r="L45" s="56">
        <f t="shared" si="3"/>
        <v>0.2996239260054353</v>
      </c>
      <c r="M45" s="15">
        <f t="shared" si="4"/>
        <v>9.3551337126992373E-2</v>
      </c>
      <c r="N45" s="15">
        <f t="shared" si="4"/>
        <v>0.20607258887844293</v>
      </c>
      <c r="O45" s="15">
        <f t="shared" si="0"/>
        <v>0.16459726173920719</v>
      </c>
      <c r="P45" s="15">
        <f t="shared" si="5"/>
        <v>6.4367657418336249E-2</v>
      </c>
      <c r="Q45" s="15">
        <f t="shared" si="5"/>
        <v>0.10022960432087093</v>
      </c>
      <c r="R45" s="15">
        <f t="shared" si="5"/>
        <v>6.8090446285065082E-2</v>
      </c>
      <c r="S45" s="14"/>
      <c r="T45" s="15"/>
      <c r="U45" s="13"/>
    </row>
    <row r="46" spans="1:21" s="30" customFormat="1" ht="15.05" customHeight="1">
      <c r="A46" s="32">
        <v>1949</v>
      </c>
      <c r="B46" s="325">
        <f t="shared" si="2"/>
        <v>0.54177570528595842</v>
      </c>
      <c r="C46" s="440"/>
      <c r="D46" s="441"/>
      <c r="E46" s="322">
        <v>0.55591234465328065</v>
      </c>
      <c r="F46" s="31">
        <v>0.45822429471404164</v>
      </c>
      <c r="G46" s="31">
        <v>0.2616537762846789</v>
      </c>
      <c r="H46" s="31">
        <v>0.19989456380658752</v>
      </c>
      <c r="I46" s="31">
        <v>0.10417279951225625</v>
      </c>
      <c r="J46" s="31">
        <v>3.9223858408708165E-2</v>
      </c>
      <c r="K46" s="31"/>
      <c r="L46" s="57">
        <f t="shared" si="3"/>
        <v>0.29425856836860176</v>
      </c>
      <c r="M46" s="21">
        <f t="shared" si="4"/>
        <v>9.7688049939239019E-2</v>
      </c>
      <c r="N46" s="21">
        <f t="shared" si="4"/>
        <v>0.19657051842936274</v>
      </c>
      <c r="O46" s="21">
        <f t="shared" si="0"/>
        <v>0.15748097677242265</v>
      </c>
      <c r="P46" s="21">
        <f t="shared" si="5"/>
        <v>6.175921247809138E-2</v>
      </c>
      <c r="Q46" s="21">
        <f t="shared" si="5"/>
        <v>9.5721764294331269E-2</v>
      </c>
      <c r="R46" s="21">
        <f t="shared" si="5"/>
        <v>6.4948941103548083E-2</v>
      </c>
      <c r="S46" s="20"/>
      <c r="T46" s="15"/>
      <c r="U46" s="13"/>
    </row>
    <row r="47" spans="1:21" s="30" customFormat="1" ht="15.05" customHeight="1">
      <c r="A47" s="34">
        <v>1950</v>
      </c>
      <c r="B47" s="326">
        <f t="shared" si="2"/>
        <v>0.52895813721568308</v>
      </c>
      <c r="C47" s="442"/>
      <c r="D47" s="442"/>
      <c r="E47" s="323">
        <v>0.56360546814697554</v>
      </c>
      <c r="F47" s="29">
        <v>0.47104186278431698</v>
      </c>
      <c r="G47" s="29">
        <v>0.276147364562708</v>
      </c>
      <c r="H47" s="29">
        <v>0.21082986474422885</v>
      </c>
      <c r="I47" s="29">
        <v>0.11056574511890058</v>
      </c>
      <c r="J47" s="29">
        <v>3.5148571404113274E-2</v>
      </c>
      <c r="K47" s="29"/>
      <c r="L47" s="58">
        <f t="shared" si="3"/>
        <v>0.28745810358426754</v>
      </c>
      <c r="M47" s="25">
        <f t="shared" si="4"/>
        <v>9.2563605362658563E-2</v>
      </c>
      <c r="N47" s="25">
        <f t="shared" si="4"/>
        <v>0.19489449822160898</v>
      </c>
      <c r="O47" s="25">
        <f t="shared" si="0"/>
        <v>0.16558161944380742</v>
      </c>
      <c r="P47" s="25">
        <f t="shared" si="5"/>
        <v>6.5317499818479147E-2</v>
      </c>
      <c r="Q47" s="25">
        <f t="shared" si="5"/>
        <v>0.10026411962532827</v>
      </c>
      <c r="R47" s="25">
        <f t="shared" si="5"/>
        <v>7.5417173714787303E-2</v>
      </c>
      <c r="S47" s="24"/>
      <c r="T47" s="15"/>
      <c r="U47" s="13"/>
    </row>
    <row r="48" spans="1:21" s="30" customFormat="1" ht="15.05" customHeight="1">
      <c r="A48" s="33">
        <v>1951</v>
      </c>
      <c r="B48" s="324">
        <f t="shared" si="2"/>
        <v>0.52683162673386064</v>
      </c>
      <c r="C48" s="442"/>
      <c r="D48" s="442"/>
      <c r="E48" s="321">
        <v>0.56473040242137695</v>
      </c>
      <c r="F48" s="28">
        <v>0.47316837326613936</v>
      </c>
      <c r="G48" s="28">
        <v>0.27280115934511151</v>
      </c>
      <c r="H48" s="28">
        <v>0.20671389639744051</v>
      </c>
      <c r="I48" s="28">
        <v>0.10594452986304104</v>
      </c>
      <c r="J48" s="28">
        <v>3.9222119360236833E-2</v>
      </c>
      <c r="K48" s="28"/>
      <c r="L48" s="56">
        <f t="shared" si="3"/>
        <v>0.29192924307626544</v>
      </c>
      <c r="M48" s="15">
        <f t="shared" si="4"/>
        <v>9.156202915523759E-2</v>
      </c>
      <c r="N48" s="15">
        <f t="shared" si="4"/>
        <v>0.20036721392102785</v>
      </c>
      <c r="O48" s="15">
        <f t="shared" si="0"/>
        <v>0.16685662948207047</v>
      </c>
      <c r="P48" s="15">
        <f t="shared" si="5"/>
        <v>6.6087262947671005E-2</v>
      </c>
      <c r="Q48" s="15">
        <f t="shared" si="5"/>
        <v>0.10076936653439947</v>
      </c>
      <c r="R48" s="15">
        <f t="shared" si="5"/>
        <v>6.6722410502804197E-2</v>
      </c>
      <c r="S48" s="14"/>
      <c r="T48" s="15"/>
      <c r="U48" s="13"/>
    </row>
    <row r="49" spans="1:21" s="30" customFormat="1" ht="15.05" customHeight="1">
      <c r="A49" s="33">
        <v>1952</v>
      </c>
      <c r="B49" s="324">
        <f t="shared" si="2"/>
        <v>0.53457394424832694</v>
      </c>
      <c r="C49" s="442"/>
      <c r="D49" s="442"/>
      <c r="E49" s="321">
        <v>0.55962375363539896</v>
      </c>
      <c r="F49" s="28">
        <v>0.46542605575167306</v>
      </c>
      <c r="G49" s="28">
        <v>0.26976258308208939</v>
      </c>
      <c r="H49" s="28">
        <v>0.20326193077419785</v>
      </c>
      <c r="I49" s="28">
        <v>0.10426647109937763</v>
      </c>
      <c r="J49" s="28">
        <v>3.8662245384451149E-2</v>
      </c>
      <c r="K49" s="28"/>
      <c r="L49" s="56">
        <f t="shared" si="3"/>
        <v>0.28986117055330957</v>
      </c>
      <c r="M49" s="15">
        <f t="shared" si="4"/>
        <v>9.4197697883725895E-2</v>
      </c>
      <c r="N49" s="15">
        <f t="shared" si="4"/>
        <v>0.19566347266958367</v>
      </c>
      <c r="O49" s="15">
        <f t="shared" si="0"/>
        <v>0.16549611198271175</v>
      </c>
      <c r="P49" s="15">
        <f t="shared" si="5"/>
        <v>6.6500652307891539E-2</v>
      </c>
      <c r="Q49" s="15">
        <f t="shared" si="5"/>
        <v>9.8995459674820221E-2</v>
      </c>
      <c r="R49" s="15">
        <f t="shared" si="5"/>
        <v>6.5604225714926481E-2</v>
      </c>
      <c r="S49" s="14"/>
      <c r="T49" s="15"/>
      <c r="U49" s="13"/>
    </row>
    <row r="50" spans="1:21" s="30" customFormat="1" ht="15.05" customHeight="1">
      <c r="A50" s="33">
        <v>1953</v>
      </c>
      <c r="B50" s="324">
        <f t="shared" si="2"/>
        <v>0.548095321346173</v>
      </c>
      <c r="C50" s="442"/>
      <c r="D50" s="442"/>
      <c r="E50" s="321">
        <v>0.5470762952503726</v>
      </c>
      <c r="F50" s="28">
        <v>0.451904678653827</v>
      </c>
      <c r="G50" s="28">
        <v>0.25612790713946271</v>
      </c>
      <c r="H50" s="28">
        <v>0.19277250007876609</v>
      </c>
      <c r="I50" s="28">
        <v>9.8708013200712263E-2</v>
      </c>
      <c r="J50" s="28">
        <v>3.7310599605164863E-2</v>
      </c>
      <c r="K50" s="28"/>
      <c r="L50" s="56">
        <f t="shared" si="3"/>
        <v>0.29094838811090989</v>
      </c>
      <c r="M50" s="15">
        <f t="shared" si="4"/>
        <v>9.5171616596545605E-2</v>
      </c>
      <c r="N50" s="15">
        <f t="shared" si="4"/>
        <v>0.19577677151436429</v>
      </c>
      <c r="O50" s="15">
        <f t="shared" si="0"/>
        <v>0.15741989393875044</v>
      </c>
      <c r="P50" s="15">
        <f t="shared" si="5"/>
        <v>6.3355407060696617E-2</v>
      </c>
      <c r="Q50" s="15">
        <f t="shared" si="5"/>
        <v>9.4064486878053827E-2</v>
      </c>
      <c r="R50" s="15">
        <f t="shared" si="5"/>
        <v>6.1397413595547401E-2</v>
      </c>
      <c r="S50" s="14"/>
      <c r="T50" s="15"/>
      <c r="U50" s="13"/>
    </row>
    <row r="51" spans="1:21" s="30" customFormat="1" ht="15.05" customHeight="1">
      <c r="A51" s="33">
        <v>1954</v>
      </c>
      <c r="B51" s="324">
        <f t="shared" si="2"/>
        <v>0.55207259465057357</v>
      </c>
      <c r="C51" s="442"/>
      <c r="D51" s="442"/>
      <c r="E51" s="321">
        <v>0.55161814298018863</v>
      </c>
      <c r="F51" s="28">
        <v>0.44792740534942638</v>
      </c>
      <c r="G51" s="28">
        <v>0.2601686775478832</v>
      </c>
      <c r="H51" s="28">
        <v>0.19521057571319378</v>
      </c>
      <c r="I51" s="28">
        <v>9.9398614969221713E-2</v>
      </c>
      <c r="J51" s="28">
        <v>3.6858062418494826E-2</v>
      </c>
      <c r="K51" s="28"/>
      <c r="L51" s="56">
        <f t="shared" si="3"/>
        <v>0.29144946543230543</v>
      </c>
      <c r="M51" s="15">
        <f t="shared" si="4"/>
        <v>0.10369073763076225</v>
      </c>
      <c r="N51" s="15">
        <f t="shared" si="4"/>
        <v>0.18775872780154318</v>
      </c>
      <c r="O51" s="15">
        <f t="shared" si="0"/>
        <v>0.1607700625786615</v>
      </c>
      <c r="P51" s="15">
        <f t="shared" si="5"/>
        <v>6.4958101834689419E-2</v>
      </c>
      <c r="Q51" s="15">
        <f t="shared" si="5"/>
        <v>9.5811960743972066E-2</v>
      </c>
      <c r="R51" s="15">
        <f t="shared" si="5"/>
        <v>6.254055255072688E-2</v>
      </c>
      <c r="S51" s="14"/>
      <c r="T51" s="15"/>
      <c r="U51" s="13"/>
    </row>
    <row r="52" spans="1:21" s="30" customFormat="1" ht="15.05" customHeight="1">
      <c r="A52" s="33">
        <v>1955</v>
      </c>
      <c r="B52" s="324">
        <f t="shared" si="2"/>
        <v>0.55559915282773509</v>
      </c>
      <c r="C52" s="442"/>
      <c r="D52" s="442"/>
      <c r="E52" s="321">
        <v>0.55197093980722811</v>
      </c>
      <c r="F52" s="28">
        <v>0.44440084717226497</v>
      </c>
      <c r="G52" s="28">
        <v>0.26193815149872435</v>
      </c>
      <c r="H52" s="28">
        <v>0.19451599444008191</v>
      </c>
      <c r="I52" s="28">
        <v>0.10228692920653153</v>
      </c>
      <c r="J52" s="28">
        <v>3.8901269165110788E-2</v>
      </c>
      <c r="K52" s="28"/>
      <c r="L52" s="56">
        <f t="shared" si="3"/>
        <v>0.29003278830850376</v>
      </c>
      <c r="M52" s="15">
        <f t="shared" si="4"/>
        <v>0.10757009263496314</v>
      </c>
      <c r="N52" s="15">
        <f t="shared" si="4"/>
        <v>0.18246269567354062</v>
      </c>
      <c r="O52" s="15">
        <f t="shared" si="0"/>
        <v>0.15965122229219281</v>
      </c>
      <c r="P52" s="15">
        <f t="shared" si="5"/>
        <v>6.7422157058642435E-2</v>
      </c>
      <c r="Q52" s="15">
        <f t="shared" si="5"/>
        <v>9.2229065233550386E-2</v>
      </c>
      <c r="R52" s="15">
        <f t="shared" si="5"/>
        <v>6.3385660041420738E-2</v>
      </c>
      <c r="S52" s="14"/>
      <c r="T52" s="15"/>
      <c r="U52" s="13"/>
    </row>
    <row r="53" spans="1:21" s="30" customFormat="1" ht="15.05" customHeight="1">
      <c r="A53" s="33">
        <v>1956</v>
      </c>
      <c r="B53" s="324">
        <f t="shared" si="2"/>
        <v>0.54234649900225884</v>
      </c>
      <c r="C53" s="442"/>
      <c r="D53" s="443"/>
      <c r="E53" s="321">
        <v>0.55869833000334945</v>
      </c>
      <c r="F53" s="28">
        <v>0.4576535009977411</v>
      </c>
      <c r="G53" s="28">
        <v>0.26807111062124261</v>
      </c>
      <c r="H53" s="28">
        <v>0.20319200180295383</v>
      </c>
      <c r="I53" s="28">
        <v>0.10502948045778931</v>
      </c>
      <c r="J53" s="28">
        <v>4.0104310636606695E-2</v>
      </c>
      <c r="K53" s="28"/>
      <c r="L53" s="56">
        <f t="shared" si="3"/>
        <v>0.29062721938210684</v>
      </c>
      <c r="M53" s="15">
        <f t="shared" si="4"/>
        <v>0.10104482900560835</v>
      </c>
      <c r="N53" s="15">
        <f t="shared" si="4"/>
        <v>0.18958239037649849</v>
      </c>
      <c r="O53" s="15">
        <f t="shared" si="0"/>
        <v>0.1630416301634533</v>
      </c>
      <c r="P53" s="15">
        <f t="shared" si="5"/>
        <v>6.4879108818288789E-2</v>
      </c>
      <c r="Q53" s="15">
        <f t="shared" si="5"/>
        <v>9.8162521345164511E-2</v>
      </c>
      <c r="R53" s="15">
        <f t="shared" si="5"/>
        <v>6.4925169821182627E-2</v>
      </c>
      <c r="S53" s="14"/>
      <c r="T53" s="15"/>
      <c r="U53" s="13"/>
    </row>
    <row r="54" spans="1:21" s="30" customFormat="1" ht="15.05" customHeight="1">
      <c r="A54" s="33">
        <v>1957</v>
      </c>
      <c r="B54" s="324">
        <f t="shared" si="2"/>
        <v>0.53025014874470833</v>
      </c>
      <c r="C54" s="442"/>
      <c r="D54" s="443"/>
      <c r="E54" s="321">
        <v>0.56256217016068577</v>
      </c>
      <c r="F54" s="28">
        <v>0.46974985125529167</v>
      </c>
      <c r="G54" s="28">
        <v>0.26450087583834025</v>
      </c>
      <c r="H54" s="28">
        <v>0.20073866267590337</v>
      </c>
      <c r="I54" s="28">
        <v>0.10424333257031292</v>
      </c>
      <c r="J54" s="28">
        <v>3.9885342792052698E-2</v>
      </c>
      <c r="K54" s="28"/>
      <c r="L54" s="56">
        <f t="shared" si="3"/>
        <v>0.29806129432234552</v>
      </c>
      <c r="M54" s="15">
        <f t="shared" si="4"/>
        <v>9.2812318905394098E-2</v>
      </c>
      <c r="N54" s="15">
        <f t="shared" si="4"/>
        <v>0.20524897541695142</v>
      </c>
      <c r="O54" s="15">
        <f t="shared" si="0"/>
        <v>0.16025754326802732</v>
      </c>
      <c r="P54" s="15">
        <f t="shared" si="5"/>
        <v>6.3762213162436882E-2</v>
      </c>
      <c r="Q54" s="15">
        <f t="shared" si="5"/>
        <v>9.6495330105590457E-2</v>
      </c>
      <c r="R54" s="15">
        <f t="shared" si="5"/>
        <v>6.4357989778260211E-2</v>
      </c>
      <c r="S54" s="14"/>
      <c r="T54" s="15"/>
      <c r="U54" s="13"/>
    </row>
    <row r="55" spans="1:21" s="30" customFormat="1" ht="15.05" customHeight="1">
      <c r="A55" s="33">
        <v>1958</v>
      </c>
      <c r="B55" s="324">
        <f t="shared" si="2"/>
        <v>0.53422403254479855</v>
      </c>
      <c r="C55" s="442"/>
      <c r="D55" s="443"/>
      <c r="E55" s="321">
        <v>0.55916487596203024</v>
      </c>
      <c r="F55" s="28">
        <v>0.46577596745520145</v>
      </c>
      <c r="G55" s="28">
        <v>0.2603825250611026</v>
      </c>
      <c r="H55" s="28">
        <v>0.19705733591963756</v>
      </c>
      <c r="I55" s="28">
        <v>0.1020949733169134</v>
      </c>
      <c r="J55" s="28">
        <v>3.899114332214889E-2</v>
      </c>
      <c r="K55" s="28"/>
      <c r="L55" s="56">
        <f t="shared" si="3"/>
        <v>0.29878235090092764</v>
      </c>
      <c r="M55" s="15">
        <f t="shared" si="4"/>
        <v>9.3388908506828794E-2</v>
      </c>
      <c r="N55" s="15">
        <f t="shared" si="4"/>
        <v>0.20539344239409885</v>
      </c>
      <c r="O55" s="15">
        <f t="shared" si="0"/>
        <v>0.15828755174418918</v>
      </c>
      <c r="P55" s="15">
        <f t="shared" si="5"/>
        <v>6.3325189141465038E-2</v>
      </c>
      <c r="Q55" s="15">
        <f t="shared" si="5"/>
        <v>9.4962362602724157E-2</v>
      </c>
      <c r="R55" s="15">
        <f t="shared" si="5"/>
        <v>6.3103829994764521E-2</v>
      </c>
      <c r="S55" s="14"/>
      <c r="T55" s="15"/>
      <c r="U55" s="13"/>
    </row>
    <row r="56" spans="1:21" s="30" customFormat="1" ht="15.05" customHeight="1">
      <c r="A56" s="32">
        <v>1959</v>
      </c>
      <c r="B56" s="325">
        <f t="shared" si="2"/>
        <v>0.52385361573930145</v>
      </c>
      <c r="C56" s="440"/>
      <c r="D56" s="441"/>
      <c r="E56" s="322">
        <v>0.56751137311694067</v>
      </c>
      <c r="F56" s="31">
        <v>0.47614638426069855</v>
      </c>
      <c r="G56" s="31">
        <v>0.26568009722195446</v>
      </c>
      <c r="H56" s="31">
        <v>0.20205567709501271</v>
      </c>
      <c r="I56" s="31">
        <v>0.10308785018805676</v>
      </c>
      <c r="J56" s="31">
        <v>3.872756793854247E-2</v>
      </c>
      <c r="K56" s="31"/>
      <c r="L56" s="57">
        <f t="shared" si="3"/>
        <v>0.30183127589498621</v>
      </c>
      <c r="M56" s="21">
        <f t="shared" si="4"/>
        <v>9.1364988856242113E-2</v>
      </c>
      <c r="N56" s="21">
        <f t="shared" si="4"/>
        <v>0.21046628703874409</v>
      </c>
      <c r="O56" s="21">
        <f t="shared" si="0"/>
        <v>0.16259224703389769</v>
      </c>
      <c r="P56" s="21">
        <f t="shared" si="5"/>
        <v>6.362442012694175E-2</v>
      </c>
      <c r="Q56" s="21">
        <f t="shared" si="5"/>
        <v>9.896782690695595E-2</v>
      </c>
      <c r="R56" s="21">
        <f t="shared" si="5"/>
        <v>6.4360282249514289E-2</v>
      </c>
      <c r="S56" s="20"/>
      <c r="T56" s="15"/>
      <c r="U56" s="13"/>
    </row>
    <row r="57" spans="1:21" ht="15.55">
      <c r="A57" s="27">
        <v>1960</v>
      </c>
      <c r="B57" s="326">
        <f t="shared" si="2"/>
        <v>0.52201438204542738</v>
      </c>
      <c r="C57" s="442"/>
      <c r="D57" s="442"/>
      <c r="E57" s="323">
        <v>0.57081556136546396</v>
      </c>
      <c r="F57" s="29">
        <v>0.47798561795457262</v>
      </c>
      <c r="G57" s="29">
        <v>0.26612488113558586</v>
      </c>
      <c r="H57" s="29">
        <v>0.2021014417092187</v>
      </c>
      <c r="I57" s="29">
        <v>0.1064250963234631</v>
      </c>
      <c r="J57" s="29">
        <v>4.1764686483939842E-2</v>
      </c>
      <c r="K57" s="29"/>
      <c r="L57" s="58">
        <f t="shared" si="3"/>
        <v>0.30469068022987811</v>
      </c>
      <c r="M57" s="25">
        <f t="shared" si="4"/>
        <v>9.2829943410891347E-2</v>
      </c>
      <c r="N57" s="25">
        <f t="shared" si="4"/>
        <v>0.21186073681898676</v>
      </c>
      <c r="O57" s="25">
        <f t="shared" si="0"/>
        <v>0.15969978481212277</v>
      </c>
      <c r="P57" s="25">
        <f t="shared" si="5"/>
        <v>6.4023439426367151E-2</v>
      </c>
      <c r="Q57" s="25">
        <f t="shared" si="5"/>
        <v>9.5676345385755604E-2</v>
      </c>
      <c r="R57" s="25">
        <f t="shared" si="5"/>
        <v>6.4660409839523258E-2</v>
      </c>
      <c r="S57" s="24"/>
      <c r="T57" s="15"/>
      <c r="U57" s="13"/>
    </row>
    <row r="58" spans="1:21" ht="15.55">
      <c r="A58" s="19">
        <v>1961</v>
      </c>
      <c r="B58" s="324">
        <f t="shared" si="2"/>
        <v>0.52931248434153821</v>
      </c>
      <c r="C58" s="442"/>
      <c r="D58" s="442"/>
      <c r="E58" s="321">
        <v>0.56956234883139145</v>
      </c>
      <c r="F58" s="28">
        <v>0.47068751565846173</v>
      </c>
      <c r="G58" s="28">
        <v>0.26477990451391953</v>
      </c>
      <c r="H58" s="28">
        <v>0.19933734972743442</v>
      </c>
      <c r="I58" s="28">
        <v>0.10487999451855502</v>
      </c>
      <c r="J58" s="28">
        <v>4.1174824708372373E-2</v>
      </c>
      <c r="K58" s="28"/>
      <c r="L58" s="56">
        <f t="shared" si="3"/>
        <v>0.30478244431747192</v>
      </c>
      <c r="M58" s="15">
        <f t="shared" si="4"/>
        <v>9.8874833172929721E-2</v>
      </c>
      <c r="N58" s="15">
        <f t="shared" si="4"/>
        <v>0.2059076111445422</v>
      </c>
      <c r="O58" s="15">
        <f t="shared" si="0"/>
        <v>0.15989990999536452</v>
      </c>
      <c r="P58" s="15">
        <f t="shared" si="5"/>
        <v>6.5442554786485113E-2</v>
      </c>
      <c r="Q58" s="15">
        <f t="shared" si="5"/>
        <v>9.4457355208879393E-2</v>
      </c>
      <c r="R58" s="15">
        <f t="shared" si="5"/>
        <v>6.3705169810182649E-2</v>
      </c>
      <c r="S58" s="14"/>
      <c r="T58" s="15"/>
      <c r="U58" s="13"/>
    </row>
    <row r="59" spans="1:21">
      <c r="A59" s="19">
        <v>1962</v>
      </c>
      <c r="B59" s="324">
        <f t="shared" ref="B59:B64" si="6">1-F59</f>
        <v>0.54288902878761292</v>
      </c>
      <c r="C59" s="519">
        <f>1-hwealbypeinc!C2</f>
        <v>0.13368356227874756</v>
      </c>
      <c r="D59" s="520">
        <f t="shared" ref="D59:D64" si="7">E59-C59</f>
        <v>0.41674506664276123</v>
      </c>
      <c r="E59" s="318">
        <f>hwealbypeinc!D2</f>
        <v>0.55042862892150879</v>
      </c>
      <c r="F59" s="16">
        <f>hwealbypeinc!E2</f>
        <v>0.45711097121238708</v>
      </c>
      <c r="G59" s="16">
        <f>hwealbypeinc!F2</f>
        <v>0.26267808675765991</v>
      </c>
      <c r="H59" s="16">
        <f>hwealbypeinc!G2</f>
        <v>0.19983145594596863</v>
      </c>
      <c r="I59" s="16">
        <f>hwealbypeinc!H2</f>
        <v>0.10645549744367599</v>
      </c>
      <c r="J59" s="16">
        <f>hwealbypeinc!I2</f>
        <v>4.1661638766527176E-2</v>
      </c>
      <c r="K59" s="16"/>
      <c r="L59" s="56">
        <f t="shared" si="3"/>
        <v>0.28775054216384888</v>
      </c>
      <c r="M59" s="15">
        <f t="shared" si="4"/>
        <v>9.3317657709121704E-2</v>
      </c>
      <c r="N59" s="15">
        <f t="shared" si="4"/>
        <v>0.19443288445472717</v>
      </c>
      <c r="O59" s="15">
        <f t="shared" si="0"/>
        <v>0.15622258931398392</v>
      </c>
      <c r="P59" s="15">
        <f t="shared" si="5"/>
        <v>6.2846630811691284E-2</v>
      </c>
      <c r="Q59" s="15">
        <f t="shared" si="5"/>
        <v>9.3375958502292633E-2</v>
      </c>
      <c r="R59" s="15">
        <f t="shared" si="5"/>
        <v>6.4793858677148819E-2</v>
      </c>
      <c r="S59" s="14"/>
      <c r="T59" s="15"/>
      <c r="U59" s="13"/>
    </row>
    <row r="60" spans="1:21">
      <c r="A60" s="19">
        <v>1963</v>
      </c>
      <c r="B60" s="317">
        <f t="shared" si="6"/>
        <v>0.54074640572071075</v>
      </c>
      <c r="C60" s="519">
        <f>(C61+C59)/2</f>
        <v>0.13007062673568726</v>
      </c>
      <c r="D60" s="522">
        <f t="shared" si="7"/>
        <v>0.42682525515556335</v>
      </c>
      <c r="E60" s="317">
        <f t="shared" ref="E60:J60" si="8">(E61+E59)/2</f>
        <v>0.55689588189125061</v>
      </c>
      <c r="F60" s="28">
        <f t="shared" si="8"/>
        <v>0.45925359427928925</v>
      </c>
      <c r="G60" s="28">
        <f t="shared" si="8"/>
        <v>0.26068654656410217</v>
      </c>
      <c r="H60" s="28">
        <f t="shared" si="8"/>
        <v>0.19830276817083359</v>
      </c>
      <c r="I60" s="28">
        <f t="shared" si="8"/>
        <v>0.10659094154834747</v>
      </c>
      <c r="J60" s="28">
        <f t="shared" si="8"/>
        <v>4.2433792725205421E-2</v>
      </c>
      <c r="K60" s="28"/>
      <c r="L60" s="56">
        <f t="shared" si="3"/>
        <v>0.29620933532714844</v>
      </c>
      <c r="M60" s="15">
        <f t="shared" si="4"/>
        <v>9.7642287611961365E-2</v>
      </c>
      <c r="N60" s="15">
        <f t="shared" si="4"/>
        <v>0.19856704771518707</v>
      </c>
      <c r="O60" s="15">
        <f t="shared" si="0"/>
        <v>0.1540956050157547</v>
      </c>
      <c r="P60" s="15">
        <f t="shared" si="5"/>
        <v>6.2383778393268585E-2</v>
      </c>
      <c r="Q60" s="15">
        <f t="shared" si="5"/>
        <v>9.1711826622486115E-2</v>
      </c>
      <c r="R60" s="15">
        <f t="shared" si="5"/>
        <v>6.4157148823142052E-2</v>
      </c>
      <c r="S60" s="14"/>
      <c r="T60" s="15"/>
      <c r="U60" s="13"/>
    </row>
    <row r="61" spans="1:21">
      <c r="A61" s="19">
        <v>1964</v>
      </c>
      <c r="B61" s="324">
        <f t="shared" si="6"/>
        <v>0.53860378265380859</v>
      </c>
      <c r="C61" s="519">
        <f>1-hwealbypeinc!C3</f>
        <v>0.12645769119262695</v>
      </c>
      <c r="D61" s="520">
        <f t="shared" si="7"/>
        <v>0.43690544366836548</v>
      </c>
      <c r="E61" s="318">
        <f>hwealbypeinc!D3</f>
        <v>0.56336313486099243</v>
      </c>
      <c r="F61" s="16">
        <f>hwealbypeinc!E3</f>
        <v>0.46139621734619141</v>
      </c>
      <c r="G61" s="16">
        <f>hwealbypeinc!F3</f>
        <v>0.25869500637054443</v>
      </c>
      <c r="H61" s="16">
        <f>hwealbypeinc!G3</f>
        <v>0.19677408039569855</v>
      </c>
      <c r="I61" s="16">
        <f>hwealbypeinc!H3</f>
        <v>0.10672638565301895</v>
      </c>
      <c r="J61" s="16">
        <f>hwealbypeinc!I3</f>
        <v>4.3205946683883667E-2</v>
      </c>
      <c r="K61" s="16"/>
      <c r="L61" s="56">
        <f t="shared" si="3"/>
        <v>0.304668128490448</v>
      </c>
      <c r="M61" s="15">
        <f t="shared" si="4"/>
        <v>0.10196691751480103</v>
      </c>
      <c r="N61" s="15">
        <f t="shared" si="4"/>
        <v>0.20270121097564697</v>
      </c>
      <c r="O61" s="15">
        <f t="shared" si="0"/>
        <v>0.15196862071752548</v>
      </c>
      <c r="P61" s="15">
        <f t="shared" si="5"/>
        <v>6.1920925974845886E-2</v>
      </c>
      <c r="Q61" s="15">
        <f t="shared" si="5"/>
        <v>9.0047694742679596E-2</v>
      </c>
      <c r="R61" s="15">
        <f t="shared" si="5"/>
        <v>6.3520438969135284E-2</v>
      </c>
      <c r="S61" s="14"/>
      <c r="T61" s="15"/>
      <c r="U61" s="13"/>
    </row>
    <row r="62" spans="1:21">
      <c r="A62" s="19">
        <v>1965</v>
      </c>
      <c r="B62" s="317">
        <f t="shared" si="6"/>
        <v>0.54388220608234406</v>
      </c>
      <c r="C62" s="519">
        <f>(C63+C61)/2</f>
        <v>0.12695091962814331</v>
      </c>
      <c r="D62" s="522">
        <f t="shared" si="7"/>
        <v>0.42863768339157104</v>
      </c>
      <c r="E62" s="317">
        <f t="shared" ref="E62:J62" si="9">(E63+E61)/2</f>
        <v>0.55558860301971436</v>
      </c>
      <c r="F62" s="28">
        <f t="shared" si="9"/>
        <v>0.45611779391765594</v>
      </c>
      <c r="G62" s="28">
        <f t="shared" si="9"/>
        <v>0.25649531185626984</v>
      </c>
      <c r="H62" s="28">
        <f t="shared" si="9"/>
        <v>0.19573818892240524</v>
      </c>
      <c r="I62" s="28">
        <f t="shared" si="9"/>
        <v>0.10622551664710045</v>
      </c>
      <c r="J62" s="28">
        <f t="shared" si="9"/>
        <v>4.2868515476584435E-2</v>
      </c>
      <c r="K62" s="28"/>
      <c r="L62" s="56">
        <f t="shared" si="3"/>
        <v>0.29909329116344452</v>
      </c>
      <c r="M62" s="15">
        <f t="shared" si="4"/>
        <v>9.9470809102058411E-2</v>
      </c>
      <c r="N62" s="15">
        <f t="shared" si="4"/>
        <v>0.19962248206138611</v>
      </c>
      <c r="O62" s="15">
        <f t="shared" si="0"/>
        <v>0.15026979520916939</v>
      </c>
      <c r="P62" s="15">
        <f t="shared" si="5"/>
        <v>6.0757122933864594E-2</v>
      </c>
      <c r="Q62" s="15">
        <f t="shared" si="5"/>
        <v>8.9512672275304794E-2</v>
      </c>
      <c r="R62" s="15">
        <f t="shared" si="5"/>
        <v>6.3357001170516014E-2</v>
      </c>
      <c r="S62" s="14"/>
      <c r="T62" s="15"/>
      <c r="U62" s="13"/>
    </row>
    <row r="63" spans="1:21">
      <c r="A63" s="19">
        <v>1966</v>
      </c>
      <c r="B63" s="324">
        <f t="shared" si="6"/>
        <v>0.54916062951087952</v>
      </c>
      <c r="C63" s="519">
        <f>1-hwealbypeinc!C4</f>
        <v>0.12744414806365967</v>
      </c>
      <c r="D63" s="520">
        <f t="shared" si="7"/>
        <v>0.42036992311477661</v>
      </c>
      <c r="E63" s="318">
        <f>hwealbypeinc!D4</f>
        <v>0.54781407117843628</v>
      </c>
      <c r="F63" s="16">
        <f>hwealbypeinc!E4</f>
        <v>0.45083937048912048</v>
      </c>
      <c r="G63" s="16">
        <f>hwealbypeinc!F4</f>
        <v>0.25429561734199524</v>
      </c>
      <c r="H63" s="16">
        <f>hwealbypeinc!G4</f>
        <v>0.19470229744911194</v>
      </c>
      <c r="I63" s="16">
        <f>hwealbypeinc!H4</f>
        <v>0.10572464764118195</v>
      </c>
      <c r="J63" s="16">
        <f>hwealbypeinc!I4</f>
        <v>4.2531084269285202E-2</v>
      </c>
      <c r="K63" s="16"/>
      <c r="L63" s="56">
        <f t="shared" si="3"/>
        <v>0.29351845383644104</v>
      </c>
      <c r="M63" s="15">
        <f t="shared" si="4"/>
        <v>9.6974700689315796E-2</v>
      </c>
      <c r="N63" s="15">
        <f t="shared" si="4"/>
        <v>0.19654375314712524</v>
      </c>
      <c r="O63" s="15">
        <f t="shared" si="0"/>
        <v>0.14857096970081329</v>
      </c>
      <c r="P63" s="15">
        <f t="shared" si="5"/>
        <v>5.9593319892883301E-2</v>
      </c>
      <c r="Q63" s="15">
        <f t="shared" si="5"/>
        <v>8.8977649807929993E-2</v>
      </c>
      <c r="R63" s="15">
        <f t="shared" si="5"/>
        <v>6.3193563371896744E-2</v>
      </c>
      <c r="S63" s="14"/>
      <c r="T63" s="15"/>
      <c r="U63" s="13"/>
    </row>
    <row r="64" spans="1:21">
      <c r="A64" s="19">
        <v>1967</v>
      </c>
      <c r="B64" s="324">
        <f t="shared" si="6"/>
        <v>0.55330942571163177</v>
      </c>
      <c r="C64" s="519">
        <f>1-(hwealbypeinc!C5+0.5*hwealbypeinc!C4+0.5*hwealbypeinc!C6)/2</f>
        <v>0.13142350316047668</v>
      </c>
      <c r="D64" s="520">
        <f t="shared" si="7"/>
        <v>0.41041222214698792</v>
      </c>
      <c r="E64" s="318">
        <f>(hwealbypeinc!D5+0.5*hwealbypeinc!D4+0.5*hwealbypeinc!D6)/2</f>
        <v>0.5418357253074646</v>
      </c>
      <c r="F64" s="16">
        <f>(hwealbypeinc!E5+0.5*hwealbypeinc!E4+0.5*hwealbypeinc!E6)/2</f>
        <v>0.44669057428836823</v>
      </c>
      <c r="G64" s="16">
        <f>(hwealbypeinc!F5+0.5*hwealbypeinc!F4+0.5*hwealbypeinc!F6)/2</f>
        <v>0.25494100898504257</v>
      </c>
      <c r="H64" s="16">
        <f>(hwealbypeinc!G5+0.5*hwealbypeinc!G4+0.5*hwealbypeinc!G6)/2</f>
        <v>0.19525831937789917</v>
      </c>
      <c r="I64" s="16">
        <f>(hwealbypeinc!H5+0.5*hwealbypeinc!H4+0.5*hwealbypeinc!H6)/2</f>
        <v>0.10472529381513596</v>
      </c>
      <c r="J64" s="16">
        <f>(hwealbypeinc!I5+0.5*hwealbypeinc!I4+0.5*hwealbypeinc!I6)/2</f>
        <v>4.199958685785532E-2</v>
      </c>
      <c r="K64" s="16"/>
      <c r="L64" s="56">
        <f t="shared" si="3"/>
        <v>0.28689471632242203</v>
      </c>
      <c r="M64" s="15">
        <f t="shared" si="4"/>
        <v>9.5145151019096375E-2</v>
      </c>
      <c r="N64" s="15">
        <f t="shared" si="4"/>
        <v>0.19174956530332565</v>
      </c>
      <c r="O64" s="15">
        <f t="shared" si="0"/>
        <v>0.15021571516990662</v>
      </c>
      <c r="P64" s="15">
        <f t="shared" si="5"/>
        <v>5.9682689607143402E-2</v>
      </c>
      <c r="Q64" s="15">
        <f t="shared" si="5"/>
        <v>9.0533025562763214E-2</v>
      </c>
      <c r="R64" s="15">
        <f t="shared" si="5"/>
        <v>6.2725706957280636E-2</v>
      </c>
      <c r="S64" s="14"/>
      <c r="T64" s="15"/>
      <c r="U64" s="13"/>
    </row>
    <row r="65" spans="1:21">
      <c r="A65" s="19">
        <v>1968</v>
      </c>
      <c r="B65" s="324">
        <f t="shared" ref="B65:B110" si="10">1-F65</f>
        <v>0.55681213736534119</v>
      </c>
      <c r="C65" s="519">
        <f>1-(hwealbypeinc!C6+0.5*hwealbypeinc!C5+0.5*hwealbypeinc!C7)/2</f>
        <v>0.1324876993894577</v>
      </c>
      <c r="D65" s="520">
        <f t="shared" ref="D65:D110" si="11">E65-C65</f>
        <v>0.40575823187828064</v>
      </c>
      <c r="E65" s="318">
        <f>(hwealbypeinc!D6+0.5*hwealbypeinc!D5+0.5*hwealbypeinc!D7)/2</f>
        <v>0.53824593126773834</v>
      </c>
      <c r="F65" s="16">
        <f>(hwealbypeinc!E6+0.5*hwealbypeinc!E5+0.5*hwealbypeinc!E7)/2</f>
        <v>0.44318786263465881</v>
      </c>
      <c r="G65" s="16">
        <f>(hwealbypeinc!F6+0.5*hwealbypeinc!F5+0.5*hwealbypeinc!F7)/2</f>
        <v>0.2581256590783596</v>
      </c>
      <c r="H65" s="16">
        <f>(hwealbypeinc!G6+0.5*hwealbypeinc!G5+0.5*hwealbypeinc!G7)/2</f>
        <v>0.19925548136234283</v>
      </c>
      <c r="I65" s="16">
        <f>(hwealbypeinc!H6+0.5*hwealbypeinc!H5+0.5*hwealbypeinc!H7)/2</f>
        <v>0.10875878110527992</v>
      </c>
      <c r="J65" s="16">
        <f>(hwealbypeinc!I6+0.5*hwealbypeinc!I5+0.5*hwealbypeinc!I7)/2</f>
        <v>4.4792436063289642E-2</v>
      </c>
      <c r="K65" s="16"/>
      <c r="L65" s="56">
        <f t="shared" si="3"/>
        <v>0.28012027218937874</v>
      </c>
      <c r="M65" s="15">
        <f t="shared" si="4"/>
        <v>9.5058068633079529E-2</v>
      </c>
      <c r="N65" s="15">
        <f t="shared" si="4"/>
        <v>0.18506220355629921</v>
      </c>
      <c r="O65" s="15">
        <f t="shared" si="0"/>
        <v>0.14936687797307968</v>
      </c>
      <c r="P65" s="15">
        <f t="shared" si="5"/>
        <v>5.8870177716016769E-2</v>
      </c>
      <c r="Q65" s="15">
        <f t="shared" si="5"/>
        <v>9.0496700257062912E-2</v>
      </c>
      <c r="R65" s="15">
        <f t="shared" si="5"/>
        <v>6.396634504199028E-2</v>
      </c>
      <c r="S65" s="14"/>
      <c r="T65" s="15"/>
      <c r="U65" s="13"/>
    </row>
    <row r="66" spans="1:21">
      <c r="A66" s="23">
        <v>1969</v>
      </c>
      <c r="B66" s="325">
        <f t="shared" si="10"/>
        <v>0.56895893812179565</v>
      </c>
      <c r="C66" s="523">
        <f>1-(hwealbypeinc!C7+0.5*hwealbypeinc!C6+0.5*hwealbypeinc!C8)/2</f>
        <v>0.13404358923435211</v>
      </c>
      <c r="D66" s="524">
        <f t="shared" si="11"/>
        <v>0.39421670138835907</v>
      </c>
      <c r="E66" s="319">
        <f>(hwealbypeinc!D7+0.5*hwealbypeinc!D6+0.5*hwealbypeinc!D8)/2</f>
        <v>0.52826029062271118</v>
      </c>
      <c r="F66" s="22">
        <f>(hwealbypeinc!E7+0.5*hwealbypeinc!E6+0.5*hwealbypeinc!E8)/2</f>
        <v>0.43104106187820435</v>
      </c>
      <c r="G66" s="22">
        <f>(hwealbypeinc!F7+0.5*hwealbypeinc!F6+0.5*hwealbypeinc!F8)/2</f>
        <v>0.25059401988983154</v>
      </c>
      <c r="H66" s="22">
        <f>(hwealbypeinc!G7+0.5*hwealbypeinc!G6+0.5*hwealbypeinc!G8)/2</f>
        <v>0.19367704913020134</v>
      </c>
      <c r="I66" s="22">
        <f>(hwealbypeinc!H7+0.5*hwealbypeinc!H6+0.5*hwealbypeinc!H8)/2</f>
        <v>0.10710513405501842</v>
      </c>
      <c r="J66" s="22">
        <f>(hwealbypeinc!I7+0.5*hwealbypeinc!I6+0.5*hwealbypeinc!I8)/2</f>
        <v>4.4928403571248055E-2</v>
      </c>
      <c r="K66" s="22"/>
      <c r="L66" s="57">
        <f t="shared" si="3"/>
        <v>0.27766627073287964</v>
      </c>
      <c r="M66" s="21">
        <f t="shared" si="4"/>
        <v>9.7219228744506836E-2</v>
      </c>
      <c r="N66" s="21">
        <f t="shared" si="4"/>
        <v>0.1804470419883728</v>
      </c>
      <c r="O66" s="21">
        <f t="shared" si="0"/>
        <v>0.14348888583481312</v>
      </c>
      <c r="P66" s="21">
        <f t="shared" si="5"/>
        <v>5.6916970759630203E-2</v>
      </c>
      <c r="Q66" s="21">
        <f t="shared" si="5"/>
        <v>8.6571915075182915E-2</v>
      </c>
      <c r="R66" s="21">
        <f t="shared" si="5"/>
        <v>6.217673048377037E-2</v>
      </c>
      <c r="S66" s="20"/>
      <c r="T66" s="15"/>
      <c r="U66" s="13"/>
    </row>
    <row r="67" spans="1:21">
      <c r="A67" s="27">
        <v>1970</v>
      </c>
      <c r="B67" s="326">
        <f t="shared" si="10"/>
        <v>0.57572567462921143</v>
      </c>
      <c r="C67" s="525">
        <f>1-(hwealbypeinc!C8+0.5*hwealbypeinc!C7+0.5*hwealbypeinc!C9)/2</f>
        <v>0.13244052231311798</v>
      </c>
      <c r="D67" s="526">
        <f t="shared" si="11"/>
        <v>0.39143125712871552</v>
      </c>
      <c r="E67" s="320">
        <f>(hwealbypeinc!D8+0.5*hwealbypeinc!D7+0.5*hwealbypeinc!D9)/2</f>
        <v>0.5238717794418335</v>
      </c>
      <c r="F67" s="26">
        <f>(hwealbypeinc!E8+0.5*hwealbypeinc!E7+0.5*hwealbypeinc!E9)/2</f>
        <v>0.42427432537078857</v>
      </c>
      <c r="G67" s="26">
        <f>(hwealbypeinc!F8+0.5*hwealbypeinc!F7+0.5*hwealbypeinc!F9)/2</f>
        <v>0.23928945139050484</v>
      </c>
      <c r="H67" s="26">
        <f>(hwealbypeinc!G8+0.5*hwealbypeinc!G7+0.5*hwealbypeinc!G9)/2</f>
        <v>0.18284500390291214</v>
      </c>
      <c r="I67" s="26">
        <f>(hwealbypeinc!H8+0.5*hwealbypeinc!H7+0.5*hwealbypeinc!H9)/2</f>
        <v>9.8772784695029259E-2</v>
      </c>
      <c r="J67" s="26">
        <f>(hwealbypeinc!I8+0.5*hwealbypeinc!I7+0.5*hwealbypeinc!I9)/2</f>
        <v>4.0328063070774078E-2</v>
      </c>
      <c r="K67" s="26"/>
      <c r="L67" s="58">
        <f t="shared" si="3"/>
        <v>0.28458232805132866</v>
      </c>
      <c r="M67" s="25">
        <f t="shared" si="4"/>
        <v>9.9597454071044922E-2</v>
      </c>
      <c r="N67" s="25">
        <f t="shared" si="4"/>
        <v>0.18498487398028374</v>
      </c>
      <c r="O67" s="25">
        <f t="shared" si="0"/>
        <v>0.14051666669547558</v>
      </c>
      <c r="P67" s="25">
        <f t="shared" si="5"/>
        <v>5.6444447487592697E-2</v>
      </c>
      <c r="Q67" s="25">
        <f t="shared" si="5"/>
        <v>8.4072219207882881E-2</v>
      </c>
      <c r="R67" s="25">
        <f t="shared" si="5"/>
        <v>5.844472162425518E-2</v>
      </c>
      <c r="S67" s="24"/>
      <c r="T67" s="15"/>
      <c r="U67" s="13"/>
    </row>
    <row r="68" spans="1:21">
      <c r="A68" s="19">
        <v>1971</v>
      </c>
      <c r="B68" s="324">
        <f t="shared" si="10"/>
        <v>0.57357469201087952</v>
      </c>
      <c r="C68" s="519">
        <f>1-(hwealbypeinc!C9+0.5*hwealbypeinc!C8+0.5*hwealbypeinc!C10)/2</f>
        <v>0.12831117212772369</v>
      </c>
      <c r="D68" s="520">
        <f t="shared" si="11"/>
        <v>0.39847742021083832</v>
      </c>
      <c r="E68" s="318">
        <f>(hwealbypeinc!D9+0.5*hwealbypeinc!D8+0.5*hwealbypeinc!D10)/2</f>
        <v>0.52678859233856201</v>
      </c>
      <c r="F68" s="16">
        <f>(hwealbypeinc!E9+0.5*hwealbypeinc!E8+0.5*hwealbypeinc!E10)/2</f>
        <v>0.42642530798912048</v>
      </c>
      <c r="G68" s="16">
        <f>(hwealbypeinc!F9+0.5*hwealbypeinc!F8+0.5*hwealbypeinc!F10)/2</f>
        <v>0.23404791951179504</v>
      </c>
      <c r="H68" s="16">
        <f>(hwealbypeinc!G9+0.5*hwealbypeinc!G8+0.5*hwealbypeinc!G10)/2</f>
        <v>0.17729446664452553</v>
      </c>
      <c r="I68" s="16">
        <f>(hwealbypeinc!H9+0.5*hwealbypeinc!H8+0.5*hwealbypeinc!H10)/2</f>
        <v>9.3932995572686195E-2</v>
      </c>
      <c r="J68" s="16">
        <f>(hwealbypeinc!I9+0.5*hwealbypeinc!I8+0.5*hwealbypeinc!I10)/2</f>
        <v>3.7409151904284954E-2</v>
      </c>
      <c r="K68" s="16"/>
      <c r="L68" s="56">
        <f t="shared" si="3"/>
        <v>0.29274067282676697</v>
      </c>
      <c r="M68" s="15">
        <f t="shared" si="4"/>
        <v>0.10036328434944153</v>
      </c>
      <c r="N68" s="15">
        <f t="shared" si="4"/>
        <v>0.19237738847732544</v>
      </c>
      <c r="O68" s="15">
        <f t="shared" si="0"/>
        <v>0.14011492393910885</v>
      </c>
      <c r="P68" s="15">
        <f t="shared" si="5"/>
        <v>5.6753452867269516E-2</v>
      </c>
      <c r="Q68" s="15">
        <f t="shared" si="5"/>
        <v>8.3361471071839333E-2</v>
      </c>
      <c r="R68" s="15">
        <f t="shared" si="5"/>
        <v>5.6523843668401241E-2</v>
      </c>
      <c r="S68" s="14"/>
      <c r="T68" s="15"/>
      <c r="U68" s="13"/>
    </row>
    <row r="69" spans="1:21">
      <c r="A69" s="19">
        <v>1972</v>
      </c>
      <c r="B69" s="324">
        <f t="shared" si="10"/>
        <v>0.57360051572322845</v>
      </c>
      <c r="C69" s="519">
        <f>1-(hwealbypeinc!C10+0.5*hwealbypeinc!C9+0.5*hwealbypeinc!C11)/2</f>
        <v>0.12560272216796875</v>
      </c>
      <c r="D69" s="520">
        <f t="shared" si="11"/>
        <v>0.40482287108898163</v>
      </c>
      <c r="E69" s="318">
        <f>(hwealbypeinc!D10+0.5*hwealbypeinc!D9+0.5*hwealbypeinc!D11)/2</f>
        <v>0.53042559325695038</v>
      </c>
      <c r="F69" s="16">
        <f>(hwealbypeinc!E10+0.5*hwealbypeinc!E9+0.5*hwealbypeinc!E11)/2</f>
        <v>0.42639948427677155</v>
      </c>
      <c r="G69" s="16">
        <f>(hwealbypeinc!F10+0.5*hwealbypeinc!F9+0.5*hwealbypeinc!F11)/2</f>
        <v>0.22763692587614059</v>
      </c>
      <c r="H69" s="16">
        <f>(hwealbypeinc!G10+0.5*hwealbypeinc!G9+0.5*hwealbypeinc!G11)/2</f>
        <v>0.17114179953932762</v>
      </c>
      <c r="I69" s="16">
        <f>(hwealbypeinc!H10+0.5*hwealbypeinc!H9+0.5*hwealbypeinc!H11)/2</f>
        <v>9.0042116120457649E-2</v>
      </c>
      <c r="J69" s="16">
        <f>(hwealbypeinc!I10+0.5*hwealbypeinc!I9+0.5*hwealbypeinc!I11)/2</f>
        <v>3.5480198450386524E-2</v>
      </c>
      <c r="K69" s="16"/>
      <c r="L69" s="56">
        <f t="shared" si="3"/>
        <v>0.30278866738080978</v>
      </c>
      <c r="M69" s="15">
        <f t="shared" si="4"/>
        <v>0.10402610898017883</v>
      </c>
      <c r="N69" s="15">
        <f t="shared" si="4"/>
        <v>0.19876255840063095</v>
      </c>
      <c r="O69" s="15">
        <f t="shared" si="0"/>
        <v>0.13759480975568295</v>
      </c>
      <c r="P69" s="15">
        <f t="shared" si="5"/>
        <v>5.6495126336812973E-2</v>
      </c>
      <c r="Q69" s="15">
        <f t="shared" si="5"/>
        <v>8.1099683418869972E-2</v>
      </c>
      <c r="R69" s="15">
        <f t="shared" si="5"/>
        <v>5.4561917670071125E-2</v>
      </c>
      <c r="S69" s="14"/>
      <c r="T69" s="15"/>
      <c r="U69" s="13"/>
    </row>
    <row r="70" spans="1:21">
      <c r="A70" s="19">
        <v>1973</v>
      </c>
      <c r="B70" s="324">
        <f t="shared" si="10"/>
        <v>0.58558272570371628</v>
      </c>
      <c r="C70" s="519">
        <f>1-(hwealbypeinc!C11+0.5*hwealbypeinc!C10+0.5*hwealbypeinc!C12)/2</f>
        <v>0.12691570818424225</v>
      </c>
      <c r="D70" s="520">
        <f t="shared" si="11"/>
        <v>0.3969910517334938</v>
      </c>
      <c r="E70" s="318">
        <f>(hwealbypeinc!D11+0.5*hwealbypeinc!D10+0.5*hwealbypeinc!D12)/2</f>
        <v>0.52390675991773605</v>
      </c>
      <c r="F70" s="16">
        <f>(hwealbypeinc!E11+0.5*hwealbypeinc!E10+0.5*hwealbypeinc!E12)/2</f>
        <v>0.41441727429628372</v>
      </c>
      <c r="G70" s="16">
        <f>(hwealbypeinc!F11+0.5*hwealbypeinc!F10+0.5*hwealbypeinc!F12)/2</f>
        <v>0.21395363286137581</v>
      </c>
      <c r="H70" s="16">
        <f>(hwealbypeinc!G11+0.5*hwealbypeinc!G10+0.5*hwealbypeinc!G12)/2</f>
        <v>0.15831004828214645</v>
      </c>
      <c r="I70" s="16">
        <f>(hwealbypeinc!H11+0.5*hwealbypeinc!H10+0.5*hwealbypeinc!H12)/2</f>
        <v>8.0972259864211082E-2</v>
      </c>
      <c r="J70" s="16">
        <f>(hwealbypeinc!I11+0.5*hwealbypeinc!I10+0.5*hwealbypeinc!I12)/2</f>
        <v>3.0510616488754749E-2</v>
      </c>
      <c r="K70" s="16"/>
      <c r="L70" s="56">
        <f t="shared" si="3"/>
        <v>0.30995312705636024</v>
      </c>
      <c r="M70" s="15">
        <f t="shared" si="4"/>
        <v>0.10948948562145233</v>
      </c>
      <c r="N70" s="15">
        <f t="shared" si="4"/>
        <v>0.20046364143490791</v>
      </c>
      <c r="O70" s="15">
        <f t="shared" si="0"/>
        <v>0.13298137299716473</v>
      </c>
      <c r="P70" s="15">
        <f t="shared" si="5"/>
        <v>5.5643584579229355E-2</v>
      </c>
      <c r="Q70" s="15">
        <f t="shared" si="5"/>
        <v>7.7337788417935371E-2</v>
      </c>
      <c r="R70" s="15">
        <f t="shared" si="5"/>
        <v>5.0461643375456333E-2</v>
      </c>
      <c r="S70" s="14"/>
      <c r="T70" s="15"/>
      <c r="U70" s="13"/>
    </row>
    <row r="71" spans="1:21">
      <c r="A71" s="19">
        <v>1974</v>
      </c>
      <c r="B71" s="324">
        <f t="shared" si="10"/>
        <v>0.60488030314445496</v>
      </c>
      <c r="C71" s="519">
        <f>1-(hwealbypeinc!C12+0.5*hwealbypeinc!C11+0.5*hwealbypeinc!C13)/2</f>
        <v>0.13005624711513519</v>
      </c>
      <c r="D71" s="520">
        <f t="shared" si="11"/>
        <v>0.37773655354976654</v>
      </c>
      <c r="E71" s="318">
        <f>(hwealbypeinc!D12+0.5*hwealbypeinc!D11+0.5*hwealbypeinc!D13)/2</f>
        <v>0.50779280066490173</v>
      </c>
      <c r="F71" s="16">
        <f>(hwealbypeinc!E12+0.5*hwealbypeinc!E11+0.5*hwealbypeinc!E13)/2</f>
        <v>0.39511969685554504</v>
      </c>
      <c r="G71" s="16">
        <f>(hwealbypeinc!F12+0.5*hwealbypeinc!F11+0.5*hwealbypeinc!F13)/2</f>
        <v>0.1991388350725174</v>
      </c>
      <c r="H71" s="16">
        <f>(hwealbypeinc!G12+0.5*hwealbypeinc!G11+0.5*hwealbypeinc!G13)/2</f>
        <v>0.14396026358008385</v>
      </c>
      <c r="I71" s="16">
        <f>(hwealbypeinc!H12+0.5*hwealbypeinc!H11+0.5*hwealbypeinc!H13)/2</f>
        <v>7.0762261748313904E-2</v>
      </c>
      <c r="J71" s="16">
        <f>(hwealbypeinc!I12+0.5*hwealbypeinc!I11+0.5*hwealbypeinc!I13)/2</f>
        <v>2.5161848869174719E-2</v>
      </c>
      <c r="K71" s="16"/>
      <c r="L71" s="56">
        <f t="shared" si="3"/>
        <v>0.30865396559238434</v>
      </c>
      <c r="M71" s="15">
        <f t="shared" si="4"/>
        <v>0.11267310380935669</v>
      </c>
      <c r="N71" s="15">
        <f t="shared" si="4"/>
        <v>0.19598086178302765</v>
      </c>
      <c r="O71" s="15">
        <f t="shared" si="0"/>
        <v>0.12837657332420349</v>
      </c>
      <c r="P71" s="15">
        <f t="shared" si="5"/>
        <v>5.5178571492433548E-2</v>
      </c>
      <c r="Q71" s="15">
        <f t="shared" si="5"/>
        <v>7.3198001831769943E-2</v>
      </c>
      <c r="R71" s="15">
        <f t="shared" si="5"/>
        <v>4.5600412879139185E-2</v>
      </c>
      <c r="S71" s="14"/>
      <c r="T71" s="15"/>
      <c r="U71" s="13"/>
    </row>
    <row r="72" spans="1:21">
      <c r="A72" s="19">
        <v>1975</v>
      </c>
      <c r="B72" s="324">
        <f t="shared" si="10"/>
        <v>0.61620699614286423</v>
      </c>
      <c r="C72" s="519">
        <f>1-(hwealbypeinc!C13+0.5*hwealbypeinc!C12+0.5*hwealbypeinc!C14)/2</f>
        <v>0.13074606657028198</v>
      </c>
      <c r="D72" s="520">
        <f t="shared" si="11"/>
        <v>0.3685939684510231</v>
      </c>
      <c r="E72" s="318">
        <f>(hwealbypeinc!D13+0.5*hwealbypeinc!D12+0.5*hwealbypeinc!D14)/2</f>
        <v>0.49934003502130508</v>
      </c>
      <c r="F72" s="16">
        <f>(hwealbypeinc!E13+0.5*hwealbypeinc!E12+0.5*hwealbypeinc!E14)/2</f>
        <v>0.38379300385713577</v>
      </c>
      <c r="G72" s="16">
        <f>(hwealbypeinc!F13+0.5*hwealbypeinc!F12+0.5*hwealbypeinc!F14)/2</f>
        <v>0.1894567608833313</v>
      </c>
      <c r="H72" s="16">
        <f>(hwealbypeinc!G13+0.5*hwealbypeinc!G12+0.5*hwealbypeinc!G14)/2</f>
        <v>0.13455315679311752</v>
      </c>
      <c r="I72" s="16">
        <f>(hwealbypeinc!H13+0.5*hwealbypeinc!H12+0.5*hwealbypeinc!H14)/2</f>
        <v>6.42975103110075E-2</v>
      </c>
      <c r="J72" s="16">
        <f>(hwealbypeinc!I13+0.5*hwealbypeinc!I12+0.5*hwealbypeinc!I14)/2</f>
        <v>2.2517835721373558E-2</v>
      </c>
      <c r="K72" s="16"/>
      <c r="L72" s="56">
        <f t="shared" si="3"/>
        <v>0.30988327413797379</v>
      </c>
      <c r="M72" s="15">
        <f t="shared" si="4"/>
        <v>0.11554703116416931</v>
      </c>
      <c r="N72" s="15">
        <f t="shared" si="4"/>
        <v>0.19433624297380447</v>
      </c>
      <c r="O72" s="15">
        <f t="shared" si="0"/>
        <v>0.1251592505723238</v>
      </c>
      <c r="P72" s="15">
        <f t="shared" si="5"/>
        <v>5.4903604090213776E-2</v>
      </c>
      <c r="Q72" s="15">
        <f t="shared" si="5"/>
        <v>7.0255646482110023E-2</v>
      </c>
      <c r="R72" s="15">
        <f t="shared" si="5"/>
        <v>4.1779674589633942E-2</v>
      </c>
      <c r="S72" s="14"/>
      <c r="T72" s="15"/>
      <c r="U72" s="13"/>
    </row>
    <row r="73" spans="1:21">
      <c r="A73" s="19">
        <v>1976</v>
      </c>
      <c r="B73" s="324">
        <f t="shared" si="10"/>
        <v>0.6183750256896019</v>
      </c>
      <c r="C73" s="519">
        <f>1-(hwealbypeinc!C14+0.5*hwealbypeinc!C13+0.5*hwealbypeinc!C15)/2</f>
        <v>0.13012513518333435</v>
      </c>
      <c r="D73" s="520">
        <f t="shared" si="11"/>
        <v>0.36880457401275635</v>
      </c>
      <c r="E73" s="318">
        <f>(hwealbypeinc!D14+0.5*hwealbypeinc!D13+0.5*hwealbypeinc!D15)/2</f>
        <v>0.4989297091960907</v>
      </c>
      <c r="F73" s="16">
        <f>(hwealbypeinc!E14+0.5*hwealbypeinc!E13+0.5*hwealbypeinc!E15)/2</f>
        <v>0.3816249743103981</v>
      </c>
      <c r="G73" s="16">
        <f>(hwealbypeinc!F14+0.5*hwealbypeinc!F13+0.5*hwealbypeinc!F15)/2</f>
        <v>0.1849563755095005</v>
      </c>
      <c r="H73" s="16">
        <f>(hwealbypeinc!G14+0.5*hwealbypeinc!G13+0.5*hwealbypeinc!G15)/2</f>
        <v>0.13109231740236282</v>
      </c>
      <c r="I73" s="16">
        <f>(hwealbypeinc!H14+0.5*hwealbypeinc!H13+0.5*hwealbypeinc!H15)/2</f>
        <v>6.2148060649633408E-2</v>
      </c>
      <c r="J73" s="16">
        <f>(hwealbypeinc!I14+0.5*hwealbypeinc!I13+0.5*hwealbypeinc!I15)/2</f>
        <v>2.2110425401479006E-2</v>
      </c>
      <c r="K73" s="16"/>
      <c r="L73" s="56">
        <f t="shared" si="3"/>
        <v>0.31397333368659019</v>
      </c>
      <c r="M73" s="15">
        <f t="shared" si="4"/>
        <v>0.1173047348856926</v>
      </c>
      <c r="N73" s="15">
        <f t="shared" si="4"/>
        <v>0.1966685988008976</v>
      </c>
      <c r="O73" s="15">
        <f t="shared" si="0"/>
        <v>0.1228083148598671</v>
      </c>
      <c r="P73" s="15">
        <f t="shared" si="5"/>
        <v>5.386405810713768E-2</v>
      </c>
      <c r="Q73" s="15">
        <f t="shared" si="5"/>
        <v>6.8944256752729416E-2</v>
      </c>
      <c r="R73" s="15">
        <f t="shared" si="5"/>
        <v>4.0037635248154402E-2</v>
      </c>
      <c r="S73" s="14"/>
      <c r="T73" s="15"/>
      <c r="U73" s="13"/>
    </row>
    <row r="74" spans="1:21">
      <c r="A74" s="19">
        <v>1977</v>
      </c>
      <c r="B74" s="324">
        <f t="shared" si="10"/>
        <v>0.62145736068487167</v>
      </c>
      <c r="C74" s="519">
        <f>1-(hwealbypeinc!C15+0.5*hwealbypeinc!C14+0.5*hwealbypeinc!C16)/2</f>
        <v>0.13020074367523193</v>
      </c>
      <c r="D74" s="520">
        <f t="shared" si="11"/>
        <v>0.36656370759010315</v>
      </c>
      <c r="E74" s="318">
        <f>(hwealbypeinc!D15+0.5*hwealbypeinc!D14+0.5*hwealbypeinc!D16)/2</f>
        <v>0.49676445126533508</v>
      </c>
      <c r="F74" s="16">
        <f>(hwealbypeinc!E15+0.5*hwealbypeinc!E14+0.5*hwealbypeinc!E16)/2</f>
        <v>0.37854263931512833</v>
      </c>
      <c r="G74" s="16">
        <f>(hwealbypeinc!F15+0.5*hwealbypeinc!F14+0.5*hwealbypeinc!F16)/2</f>
        <v>0.1810654029250145</v>
      </c>
      <c r="H74" s="16">
        <f>(hwealbypeinc!G15+0.5*hwealbypeinc!G14+0.5*hwealbypeinc!G16)/2</f>
        <v>0.12891332991421223</v>
      </c>
      <c r="I74" s="16">
        <f>(hwealbypeinc!H15+0.5*hwealbypeinc!H14+0.5*hwealbypeinc!H16)/2</f>
        <v>6.0920798219740391E-2</v>
      </c>
      <c r="J74" s="16">
        <f>(hwealbypeinc!I15+0.5*hwealbypeinc!I14+0.5*hwealbypeinc!I16)/2</f>
        <v>2.1604932844638824E-2</v>
      </c>
      <c r="K74" s="16"/>
      <c r="L74" s="56">
        <f t="shared" si="3"/>
        <v>0.31569904834032059</v>
      </c>
      <c r="M74" s="15">
        <f t="shared" si="4"/>
        <v>0.11822181195020676</v>
      </c>
      <c r="N74" s="15">
        <f t="shared" si="4"/>
        <v>0.19747723639011383</v>
      </c>
      <c r="O74" s="15">
        <f t="shared" ref="O74:O110" si="12">G74-I74</f>
        <v>0.12014460470527411</v>
      </c>
      <c r="P74" s="15">
        <f t="shared" ref="P74:R109" si="13">G74-H74</f>
        <v>5.2152073010802269E-2</v>
      </c>
      <c r="Q74" s="15">
        <f t="shared" si="13"/>
        <v>6.7992531694471836E-2</v>
      </c>
      <c r="R74" s="15">
        <f t="shared" si="13"/>
        <v>3.9315865375101566E-2</v>
      </c>
      <c r="S74" s="14"/>
      <c r="T74" s="15"/>
      <c r="U74" s="13"/>
    </row>
    <row r="75" spans="1:21">
      <c r="A75" s="19">
        <v>1978</v>
      </c>
      <c r="B75" s="324">
        <f t="shared" si="10"/>
        <v>0.62673763930797577</v>
      </c>
      <c r="C75" s="519">
        <f>1-(hwealbypeinc!C16+0.5*hwealbypeinc!C15+0.5*hwealbypeinc!C17)/2</f>
        <v>0.13197265565395355</v>
      </c>
      <c r="D75" s="520">
        <f t="shared" si="11"/>
        <v>0.35990617424249649</v>
      </c>
      <c r="E75" s="318">
        <f>(hwealbypeinc!D16+0.5*hwealbypeinc!D15+0.5*hwealbypeinc!D17)/2</f>
        <v>0.49187882989645004</v>
      </c>
      <c r="F75" s="16">
        <f>(hwealbypeinc!E16+0.5*hwealbypeinc!E15+0.5*hwealbypeinc!E17)/2</f>
        <v>0.37326236069202423</v>
      </c>
      <c r="G75" s="16">
        <f>(hwealbypeinc!F16+0.5*hwealbypeinc!F15+0.5*hwealbypeinc!F17)/2</f>
        <v>0.17776160314679146</v>
      </c>
      <c r="H75" s="16">
        <f>(hwealbypeinc!G16+0.5*hwealbypeinc!G15+0.5*hwealbypeinc!G17)/2</f>
        <v>0.12752640619874001</v>
      </c>
      <c r="I75" s="16">
        <f>(hwealbypeinc!H16+0.5*hwealbypeinc!H15+0.5*hwealbypeinc!H17)/2</f>
        <v>6.040063314139843E-2</v>
      </c>
      <c r="J75" s="16">
        <f>(hwealbypeinc!I16+0.5*hwealbypeinc!I15+0.5*hwealbypeinc!I17)/2</f>
        <v>2.1554194856435061E-2</v>
      </c>
      <c r="K75" s="16"/>
      <c r="L75" s="56">
        <f t="shared" ref="L75:L110" si="14">E75-G75</f>
        <v>0.31411722674965858</v>
      </c>
      <c r="M75" s="15">
        <f t="shared" ref="M75:N110" si="15">E75-F75</f>
        <v>0.11861646920442581</v>
      </c>
      <c r="N75" s="15">
        <f t="shared" si="15"/>
        <v>0.19550075754523277</v>
      </c>
      <c r="O75" s="15">
        <f t="shared" si="12"/>
        <v>0.11736097000539303</v>
      </c>
      <c r="P75" s="15">
        <f t="shared" si="13"/>
        <v>5.0235196948051453E-2</v>
      </c>
      <c r="Q75" s="15">
        <f t="shared" si="13"/>
        <v>6.7125773057341576E-2</v>
      </c>
      <c r="R75" s="15">
        <f t="shared" si="13"/>
        <v>3.8846438284963369E-2</v>
      </c>
      <c r="S75" s="14"/>
      <c r="T75" s="15"/>
      <c r="U75" s="13"/>
    </row>
    <row r="76" spans="1:21">
      <c r="A76" s="23">
        <v>1979</v>
      </c>
      <c r="B76" s="325">
        <f t="shared" si="10"/>
        <v>0.62006860971450806</v>
      </c>
      <c r="C76" s="523">
        <f>1-hwealbypeinc!C17</f>
        <v>0.13393694162368774</v>
      </c>
      <c r="D76" s="524">
        <f t="shared" si="11"/>
        <v>0.36265471577644348</v>
      </c>
      <c r="E76" s="319">
        <f>hwealbypeinc!D17</f>
        <v>0.49659165740013123</v>
      </c>
      <c r="F76" s="22">
        <f>hwealbypeinc!E17</f>
        <v>0.37993139028549194</v>
      </c>
      <c r="G76" s="22">
        <f>hwealbypeinc!F17</f>
        <v>0.18387235701084137</v>
      </c>
      <c r="H76" s="22">
        <f>hwealbypeinc!G17</f>
        <v>0.1330401599407196</v>
      </c>
      <c r="I76" s="22">
        <f>hwealbypeinc!H17</f>
        <v>6.4870692789554596E-2</v>
      </c>
      <c r="J76" s="22">
        <f>hwealbypeinc!I17</f>
        <v>2.4603979662060738E-2</v>
      </c>
      <c r="K76" s="22"/>
      <c r="L76" s="57">
        <f t="shared" si="14"/>
        <v>0.31271930038928986</v>
      </c>
      <c r="M76" s="21">
        <f t="shared" si="15"/>
        <v>0.11666026711463928</v>
      </c>
      <c r="N76" s="21">
        <f t="shared" si="15"/>
        <v>0.19605903327465057</v>
      </c>
      <c r="O76" s="21">
        <f t="shared" si="12"/>
        <v>0.11900166422128677</v>
      </c>
      <c r="P76" s="21">
        <f t="shared" si="13"/>
        <v>5.0832197070121765E-2</v>
      </c>
      <c r="Q76" s="21">
        <f t="shared" si="13"/>
        <v>6.8169467151165009E-2</v>
      </c>
      <c r="R76" s="21">
        <f t="shared" si="13"/>
        <v>4.0266713127493858E-2</v>
      </c>
      <c r="S76" s="20"/>
      <c r="T76" s="15"/>
      <c r="U76" s="13"/>
    </row>
    <row r="77" spans="1:21">
      <c r="A77" s="27">
        <v>1980</v>
      </c>
      <c r="B77" s="326">
        <f t="shared" si="10"/>
        <v>0.62356817722320557</v>
      </c>
      <c r="C77" s="525">
        <f>1-hwealbypeinc!C18</f>
        <v>0.13199478387832642</v>
      </c>
      <c r="D77" s="526">
        <f t="shared" si="11"/>
        <v>0.36111795902252197</v>
      </c>
      <c r="E77" s="320">
        <f>hwealbypeinc!D18</f>
        <v>0.49311274290084839</v>
      </c>
      <c r="F77" s="26">
        <f>hwealbypeinc!E18</f>
        <v>0.37643182277679443</v>
      </c>
      <c r="G77" s="26">
        <f>hwealbypeinc!F18</f>
        <v>0.18658603727817535</v>
      </c>
      <c r="H77" s="26">
        <f>hwealbypeinc!G18</f>
        <v>0.13551470637321472</v>
      </c>
      <c r="I77" s="26">
        <f>hwealbypeinc!H18</f>
        <v>6.6905297338962555E-2</v>
      </c>
      <c r="J77" s="26">
        <f>hwealbypeinc!I18</f>
        <v>2.4792848154902458E-2</v>
      </c>
      <c r="K77" s="26"/>
      <c r="L77" s="58">
        <f t="shared" si="14"/>
        <v>0.30652670562267303</v>
      </c>
      <c r="M77" s="25">
        <f t="shared" si="15"/>
        <v>0.11668092012405396</v>
      </c>
      <c r="N77" s="25">
        <f t="shared" si="15"/>
        <v>0.18984578549861908</v>
      </c>
      <c r="O77" s="25">
        <f t="shared" si="12"/>
        <v>0.1196807399392128</v>
      </c>
      <c r="P77" s="25">
        <f t="shared" si="13"/>
        <v>5.1071330904960632E-2</v>
      </c>
      <c r="Q77" s="25">
        <f t="shared" si="13"/>
        <v>6.8609409034252167E-2</v>
      </c>
      <c r="R77" s="25">
        <f t="shared" si="13"/>
        <v>4.2112449184060097E-2</v>
      </c>
      <c r="S77" s="24"/>
      <c r="T77" s="15"/>
      <c r="U77" s="13"/>
    </row>
    <row r="78" spans="1:21">
      <c r="A78" s="19">
        <v>1981</v>
      </c>
      <c r="B78" s="324">
        <f t="shared" si="10"/>
        <v>0.6150822639465332</v>
      </c>
      <c r="C78" s="519">
        <f>1-hwealbypeinc!C19</f>
        <v>0.12921625375747681</v>
      </c>
      <c r="D78" s="520">
        <f t="shared" si="11"/>
        <v>0.3694348931312561</v>
      </c>
      <c r="E78" s="318">
        <f>hwealbypeinc!D19</f>
        <v>0.49865114688873291</v>
      </c>
      <c r="F78" s="16">
        <f>hwealbypeinc!E19</f>
        <v>0.3849177360534668</v>
      </c>
      <c r="G78" s="16">
        <f>hwealbypeinc!F19</f>
        <v>0.19603697955608368</v>
      </c>
      <c r="H78" s="16">
        <f>hwealbypeinc!G19</f>
        <v>0.145279660820961</v>
      </c>
      <c r="I78" s="16">
        <f>hwealbypeinc!H19</f>
        <v>7.3748260736465454E-2</v>
      </c>
      <c r="J78" s="16">
        <f>hwealbypeinc!I19</f>
        <v>2.8330598026514053E-2</v>
      </c>
      <c r="K78" s="16"/>
      <c r="L78" s="56">
        <f t="shared" si="14"/>
        <v>0.30261416733264923</v>
      </c>
      <c r="M78" s="15">
        <f t="shared" si="15"/>
        <v>0.11373341083526611</v>
      </c>
      <c r="N78" s="15">
        <f t="shared" si="15"/>
        <v>0.18888075649738312</v>
      </c>
      <c r="O78" s="15">
        <f t="shared" si="12"/>
        <v>0.12228871881961823</v>
      </c>
      <c r="P78" s="15">
        <f t="shared" si="13"/>
        <v>5.0757318735122681E-2</v>
      </c>
      <c r="Q78" s="15">
        <f t="shared" si="13"/>
        <v>7.1531400084495544E-2</v>
      </c>
      <c r="R78" s="15">
        <f t="shared" si="13"/>
        <v>4.5417662709951401E-2</v>
      </c>
      <c r="S78" s="14"/>
      <c r="T78" s="15"/>
      <c r="U78" s="13"/>
    </row>
    <row r="79" spans="1:21">
      <c r="A79" s="19">
        <v>1982</v>
      </c>
      <c r="B79" s="324">
        <f t="shared" si="10"/>
        <v>0.62339279055595398</v>
      </c>
      <c r="C79" s="519">
        <f>1-hwealbypeinc!C20</f>
        <v>0.13054722547531128</v>
      </c>
      <c r="D79" s="520">
        <f t="shared" si="11"/>
        <v>0.36196008324623108</v>
      </c>
      <c r="E79" s="318">
        <f>hwealbypeinc!D20</f>
        <v>0.49250730872154236</v>
      </c>
      <c r="F79" s="16">
        <f>hwealbypeinc!E20</f>
        <v>0.37660720944404602</v>
      </c>
      <c r="G79" s="16">
        <f>hwealbypeinc!F20</f>
        <v>0.19855473935604095</v>
      </c>
      <c r="H79" s="16">
        <f>hwealbypeinc!G20</f>
        <v>0.14866900444030762</v>
      </c>
      <c r="I79" s="16">
        <f>hwealbypeinc!H20</f>
        <v>7.8125536441802979E-2</v>
      </c>
      <c r="J79" s="16">
        <f>hwealbypeinc!I20</f>
        <v>3.0501453205943108E-2</v>
      </c>
      <c r="K79" s="16"/>
      <c r="L79" s="56">
        <f t="shared" si="14"/>
        <v>0.2939525693655014</v>
      </c>
      <c r="M79" s="15">
        <f t="shared" si="15"/>
        <v>0.11590009927749634</v>
      </c>
      <c r="N79" s="15">
        <f t="shared" si="15"/>
        <v>0.17805247008800507</v>
      </c>
      <c r="O79" s="15">
        <f t="shared" si="12"/>
        <v>0.12042920291423798</v>
      </c>
      <c r="P79" s="15">
        <f t="shared" si="13"/>
        <v>4.9885734915733337E-2</v>
      </c>
      <c r="Q79" s="15">
        <f t="shared" si="13"/>
        <v>7.0543467998504639E-2</v>
      </c>
      <c r="R79" s="15">
        <f t="shared" si="13"/>
        <v>4.7624083235859871E-2</v>
      </c>
      <c r="S79" s="14"/>
      <c r="T79" s="15"/>
      <c r="U79" s="13"/>
    </row>
    <row r="80" spans="1:21">
      <c r="A80" s="19">
        <v>1983</v>
      </c>
      <c r="B80" s="324">
        <f t="shared" si="10"/>
        <v>0.62920075654983521</v>
      </c>
      <c r="C80" s="519">
        <f>1-hwealbypeinc!C21</f>
        <v>0.12684309482574463</v>
      </c>
      <c r="D80" s="520">
        <f t="shared" si="11"/>
        <v>0.35637909173965454</v>
      </c>
      <c r="E80" s="318">
        <f>hwealbypeinc!D21</f>
        <v>0.48322218656539917</v>
      </c>
      <c r="F80" s="16">
        <f>hwealbypeinc!E21</f>
        <v>0.37079924345016479</v>
      </c>
      <c r="G80" s="16">
        <f>hwealbypeinc!F21</f>
        <v>0.19080837070941925</v>
      </c>
      <c r="H80" s="16">
        <f>hwealbypeinc!G21</f>
        <v>0.14169466495513916</v>
      </c>
      <c r="I80" s="16">
        <f>hwealbypeinc!H21</f>
        <v>7.4506700038909912E-2</v>
      </c>
      <c r="J80" s="16">
        <f>hwealbypeinc!I21</f>
        <v>2.8297457844018936E-2</v>
      </c>
      <c r="K80" s="16"/>
      <c r="L80" s="56">
        <f t="shared" si="14"/>
        <v>0.29241381585597992</v>
      </c>
      <c r="M80" s="15">
        <f t="shared" si="15"/>
        <v>0.11242294311523438</v>
      </c>
      <c r="N80" s="15">
        <f t="shared" si="15"/>
        <v>0.17999087274074554</v>
      </c>
      <c r="O80" s="15">
        <f t="shared" si="12"/>
        <v>0.11630167067050934</v>
      </c>
      <c r="P80" s="15">
        <f t="shared" si="13"/>
        <v>4.911370575428009E-2</v>
      </c>
      <c r="Q80" s="15">
        <f t="shared" si="13"/>
        <v>6.7187964916229248E-2</v>
      </c>
      <c r="R80" s="15">
        <f t="shared" si="13"/>
        <v>4.6209242194890976E-2</v>
      </c>
      <c r="S80" s="14"/>
      <c r="T80" s="15"/>
      <c r="U80" s="13"/>
    </row>
    <row r="81" spans="1:21">
      <c r="A81" s="19">
        <v>1984</v>
      </c>
      <c r="B81" s="324">
        <f t="shared" si="10"/>
        <v>0.62063494324684143</v>
      </c>
      <c r="C81" s="519">
        <f>1-hwealbypeinc!C22</f>
        <v>0.12203031778335571</v>
      </c>
      <c r="D81" s="520">
        <f t="shared" si="11"/>
        <v>0.37003660202026367</v>
      </c>
      <c r="E81" s="318">
        <f>hwealbypeinc!D22</f>
        <v>0.49206691980361938</v>
      </c>
      <c r="F81" s="16">
        <f>hwealbypeinc!E22</f>
        <v>0.37936505675315857</v>
      </c>
      <c r="G81" s="16">
        <f>hwealbypeinc!F22</f>
        <v>0.19507463276386261</v>
      </c>
      <c r="H81" s="16">
        <f>hwealbypeinc!G22</f>
        <v>0.14603869616985321</v>
      </c>
      <c r="I81" s="16">
        <f>hwealbypeinc!H22</f>
        <v>7.8769542276859283E-2</v>
      </c>
      <c r="J81" s="16">
        <f>hwealbypeinc!I22</f>
        <v>3.0238768085837364E-2</v>
      </c>
      <c r="K81" s="16"/>
      <c r="L81" s="56">
        <f t="shared" si="14"/>
        <v>0.29699228703975677</v>
      </c>
      <c r="M81" s="15">
        <f t="shared" si="15"/>
        <v>0.11270186305046082</v>
      </c>
      <c r="N81" s="15">
        <f t="shared" si="15"/>
        <v>0.18429042398929596</v>
      </c>
      <c r="O81" s="15">
        <f t="shared" si="12"/>
        <v>0.11630509048700333</v>
      </c>
      <c r="P81" s="15">
        <f t="shared" si="13"/>
        <v>4.9035936594009399E-2</v>
      </c>
      <c r="Q81" s="15">
        <f t="shared" si="13"/>
        <v>6.7269153892993927E-2</v>
      </c>
      <c r="R81" s="15">
        <f t="shared" si="13"/>
        <v>4.8530774191021919E-2</v>
      </c>
      <c r="S81" s="14"/>
      <c r="T81" s="15"/>
      <c r="U81" s="13"/>
    </row>
    <row r="82" spans="1:21">
      <c r="A82" s="19">
        <v>1985</v>
      </c>
      <c r="B82" s="324">
        <f t="shared" si="10"/>
        <v>0.62403929233551025</v>
      </c>
      <c r="C82" s="519">
        <f>1-hwealbypeinc!C23</f>
        <v>0.12221771478652954</v>
      </c>
      <c r="D82" s="520">
        <f t="shared" si="11"/>
        <v>0.36808350682258606</v>
      </c>
      <c r="E82" s="318">
        <f>hwealbypeinc!D23</f>
        <v>0.4903012216091156</v>
      </c>
      <c r="F82" s="16">
        <f>hwealbypeinc!E23</f>
        <v>0.37596070766448975</v>
      </c>
      <c r="G82" s="16">
        <f>hwealbypeinc!F23</f>
        <v>0.19666925072669983</v>
      </c>
      <c r="H82" s="16">
        <f>hwealbypeinc!G23</f>
        <v>0.15028934180736542</v>
      </c>
      <c r="I82" s="16">
        <f>hwealbypeinc!H23</f>
        <v>8.0234132707118988E-2</v>
      </c>
      <c r="J82" s="16">
        <f>hwealbypeinc!I23</f>
        <v>3.3299989998340607E-2</v>
      </c>
      <c r="K82" s="16"/>
      <c r="L82" s="56">
        <f t="shared" si="14"/>
        <v>0.29363197088241577</v>
      </c>
      <c r="M82" s="15">
        <f t="shared" si="15"/>
        <v>0.11434051394462585</v>
      </c>
      <c r="N82" s="15">
        <f t="shared" si="15"/>
        <v>0.17929145693778992</v>
      </c>
      <c r="O82" s="15">
        <f t="shared" si="12"/>
        <v>0.11643511801958084</v>
      </c>
      <c r="P82" s="15">
        <f t="shared" si="13"/>
        <v>4.6379908919334412E-2</v>
      </c>
      <c r="Q82" s="15">
        <f t="shared" si="13"/>
        <v>7.0055209100246429E-2</v>
      </c>
      <c r="R82" s="15">
        <f t="shared" si="13"/>
        <v>4.6934142708778381E-2</v>
      </c>
      <c r="S82" s="14"/>
      <c r="T82" s="15"/>
      <c r="U82" s="13"/>
    </row>
    <row r="83" spans="1:21">
      <c r="A83" s="19">
        <v>1986</v>
      </c>
      <c r="B83" s="324">
        <f t="shared" si="10"/>
        <v>0.62434700131416321</v>
      </c>
      <c r="C83" s="519">
        <f>1-hwealbypeinc!C24</f>
        <v>0.12178117036819458</v>
      </c>
      <c r="D83" s="520">
        <f t="shared" si="11"/>
        <v>0.36694145202636719</v>
      </c>
      <c r="E83" s="318">
        <f>hwealbypeinc!D24</f>
        <v>0.48872262239456177</v>
      </c>
      <c r="F83" s="16">
        <f>hwealbypeinc!E24</f>
        <v>0.37565299868583679</v>
      </c>
      <c r="G83" s="16">
        <f>hwealbypeinc!F24</f>
        <v>0.19528043270111084</v>
      </c>
      <c r="H83" s="16">
        <f>hwealbypeinc!G24</f>
        <v>0.14860177040100098</v>
      </c>
      <c r="I83" s="16">
        <f>hwealbypeinc!H24</f>
        <v>7.6422363519668579E-2</v>
      </c>
      <c r="J83" s="16">
        <f>hwealbypeinc!I24</f>
        <v>2.9944505542516708E-2</v>
      </c>
      <c r="K83" s="16"/>
      <c r="L83" s="56">
        <f t="shared" si="14"/>
        <v>0.29344218969345093</v>
      </c>
      <c r="M83" s="15">
        <f t="shared" si="15"/>
        <v>0.11306962370872498</v>
      </c>
      <c r="N83" s="15">
        <f t="shared" si="15"/>
        <v>0.18037256598472595</v>
      </c>
      <c r="O83" s="15">
        <f t="shared" si="12"/>
        <v>0.11885806918144226</v>
      </c>
      <c r="P83" s="15">
        <f t="shared" si="13"/>
        <v>4.6678662300109863E-2</v>
      </c>
      <c r="Q83" s="15">
        <f t="shared" si="13"/>
        <v>7.2179406881332397E-2</v>
      </c>
      <c r="R83" s="15">
        <f t="shared" si="13"/>
        <v>4.6477857977151871E-2</v>
      </c>
      <c r="S83" s="14"/>
      <c r="T83" s="15"/>
      <c r="U83" s="13"/>
    </row>
    <row r="84" spans="1:21">
      <c r="A84" s="19">
        <v>1987</v>
      </c>
      <c r="B84" s="324">
        <f t="shared" si="10"/>
        <v>0.60823920369148254</v>
      </c>
      <c r="C84" s="519">
        <f>1-hwealbypeinc!C25</f>
        <v>0.12349748611450195</v>
      </c>
      <c r="D84" s="520">
        <f t="shared" si="11"/>
        <v>0.37695389986038208</v>
      </c>
      <c r="E84" s="318">
        <f>hwealbypeinc!D25</f>
        <v>0.50045138597488403</v>
      </c>
      <c r="F84" s="16">
        <f>hwealbypeinc!E25</f>
        <v>0.39176079630851746</v>
      </c>
      <c r="G84" s="16">
        <f>hwealbypeinc!F25</f>
        <v>0.21052820980548859</v>
      </c>
      <c r="H84" s="16">
        <f>hwealbypeinc!G25</f>
        <v>0.15847545862197876</v>
      </c>
      <c r="I84" s="16">
        <f>hwealbypeinc!H25</f>
        <v>8.3419747650623322E-2</v>
      </c>
      <c r="J84" s="16">
        <f>hwealbypeinc!I25</f>
        <v>3.1972695142030716E-2</v>
      </c>
      <c r="K84" s="16"/>
      <c r="L84" s="56">
        <f t="shared" si="14"/>
        <v>0.28992317616939545</v>
      </c>
      <c r="M84" s="15">
        <f t="shared" si="15"/>
        <v>0.10869058966636658</v>
      </c>
      <c r="N84" s="15">
        <f t="shared" si="15"/>
        <v>0.18123258650302887</v>
      </c>
      <c r="O84" s="15">
        <f t="shared" si="12"/>
        <v>0.12710846215486526</v>
      </c>
      <c r="P84" s="15">
        <f t="shared" si="13"/>
        <v>5.2052751183509827E-2</v>
      </c>
      <c r="Q84" s="15">
        <f t="shared" si="13"/>
        <v>7.5055710971355438E-2</v>
      </c>
      <c r="R84" s="15">
        <f t="shared" si="13"/>
        <v>5.1447052508592606E-2</v>
      </c>
      <c r="S84" s="14"/>
      <c r="T84" s="15"/>
      <c r="U84" s="13"/>
    </row>
    <row r="85" spans="1:21">
      <c r="A85" s="19">
        <v>1988</v>
      </c>
      <c r="B85" s="324">
        <f t="shared" si="10"/>
        <v>0.59064525365829468</v>
      </c>
      <c r="C85" s="519">
        <f>1-hwealbypeinc!C26</f>
        <v>0.11897420883178711</v>
      </c>
      <c r="D85" s="520">
        <f t="shared" si="11"/>
        <v>0.39830243587493896</v>
      </c>
      <c r="E85" s="318">
        <f>hwealbypeinc!D26</f>
        <v>0.51727664470672607</v>
      </c>
      <c r="F85" s="16">
        <f>hwealbypeinc!E26</f>
        <v>0.40935474634170532</v>
      </c>
      <c r="G85" s="16">
        <f>hwealbypeinc!F26</f>
        <v>0.22811880707740784</v>
      </c>
      <c r="H85" s="16">
        <f>hwealbypeinc!G26</f>
        <v>0.17694590985774994</v>
      </c>
      <c r="I85" s="16">
        <f>hwealbypeinc!H26</f>
        <v>9.9048972129821777E-2</v>
      </c>
      <c r="J85" s="16">
        <f>hwealbypeinc!I26</f>
        <v>4.0053844451904297E-2</v>
      </c>
      <c r="K85" s="16"/>
      <c r="L85" s="56">
        <f t="shared" si="14"/>
        <v>0.28915783762931824</v>
      </c>
      <c r="M85" s="15">
        <f t="shared" si="15"/>
        <v>0.10792189836502075</v>
      </c>
      <c r="N85" s="15">
        <f t="shared" si="15"/>
        <v>0.18123593926429749</v>
      </c>
      <c r="O85" s="15">
        <f t="shared" si="12"/>
        <v>0.12906983494758606</v>
      </c>
      <c r="P85" s="15">
        <f t="shared" si="13"/>
        <v>5.1172897219657898E-2</v>
      </c>
      <c r="Q85" s="15">
        <f t="shared" si="13"/>
        <v>7.7896937727928162E-2</v>
      </c>
      <c r="R85" s="15">
        <f t="shared" si="13"/>
        <v>5.899512767791748E-2</v>
      </c>
      <c r="S85" s="14"/>
      <c r="T85" s="15"/>
      <c r="U85" s="13"/>
    </row>
    <row r="86" spans="1:21">
      <c r="A86" s="23">
        <v>1989</v>
      </c>
      <c r="B86" s="325">
        <f t="shared" si="10"/>
        <v>0.59032857418060303</v>
      </c>
      <c r="C86" s="523">
        <f>1-hwealbypeinc!C27</f>
        <v>0.11776399612426758</v>
      </c>
      <c r="D86" s="524">
        <f t="shared" si="11"/>
        <v>0.39997798204421997</v>
      </c>
      <c r="E86" s="319">
        <f>hwealbypeinc!D27</f>
        <v>0.51774197816848755</v>
      </c>
      <c r="F86" s="22">
        <f>hwealbypeinc!E27</f>
        <v>0.40967142581939697</v>
      </c>
      <c r="G86" s="22">
        <f>hwealbypeinc!F27</f>
        <v>0.2320450097322464</v>
      </c>
      <c r="H86" s="22">
        <f>hwealbypeinc!G27</f>
        <v>0.17947983741760254</v>
      </c>
      <c r="I86" s="22">
        <f>hwealbypeinc!H27</f>
        <v>9.7938135266304016E-2</v>
      </c>
      <c r="J86" s="22">
        <f>hwealbypeinc!I27</f>
        <v>4.0043845772743225E-2</v>
      </c>
      <c r="K86" s="22"/>
      <c r="L86" s="57">
        <f t="shared" si="14"/>
        <v>0.28569696843624115</v>
      </c>
      <c r="M86" s="21">
        <f t="shared" si="15"/>
        <v>0.10807055234909058</v>
      </c>
      <c r="N86" s="21">
        <f t="shared" si="15"/>
        <v>0.17762641608715057</v>
      </c>
      <c r="O86" s="21">
        <f t="shared" si="12"/>
        <v>0.13410687446594238</v>
      </c>
      <c r="P86" s="21">
        <f t="shared" si="13"/>
        <v>5.256517231464386E-2</v>
      </c>
      <c r="Q86" s="21">
        <f t="shared" si="13"/>
        <v>8.1541702151298523E-2</v>
      </c>
      <c r="R86" s="21">
        <f t="shared" si="13"/>
        <v>5.7894289493560791E-2</v>
      </c>
      <c r="S86" s="20"/>
      <c r="T86" s="15"/>
      <c r="U86" s="13"/>
    </row>
    <row r="87" spans="1:21">
      <c r="A87" s="27">
        <v>1990</v>
      </c>
      <c r="B87" s="326">
        <f t="shared" si="10"/>
        <v>0.58754122257232666</v>
      </c>
      <c r="C87" s="525">
        <f>1-hwealbypeinc!C28</f>
        <v>0.11345565319061279</v>
      </c>
      <c r="D87" s="526">
        <f t="shared" si="11"/>
        <v>0.4070780873298645</v>
      </c>
      <c r="E87" s="320">
        <f>hwealbypeinc!D28</f>
        <v>0.52053374052047729</v>
      </c>
      <c r="F87" s="26">
        <f>hwealbypeinc!E28</f>
        <v>0.41245877742767334</v>
      </c>
      <c r="G87" s="26">
        <f>hwealbypeinc!F28</f>
        <v>0.23225286602973938</v>
      </c>
      <c r="H87" s="26">
        <f>hwealbypeinc!G28</f>
        <v>0.18054470419883728</v>
      </c>
      <c r="I87" s="26">
        <f>hwealbypeinc!H28</f>
        <v>9.8492860794067383E-2</v>
      </c>
      <c r="J87" s="26">
        <f>hwealbypeinc!I28</f>
        <v>4.0123019367456436E-2</v>
      </c>
      <c r="K87" s="26"/>
      <c r="L87" s="58">
        <f t="shared" si="14"/>
        <v>0.28828087449073792</v>
      </c>
      <c r="M87" s="25">
        <f t="shared" si="15"/>
        <v>0.10807496309280396</v>
      </c>
      <c r="N87" s="25">
        <f t="shared" si="15"/>
        <v>0.18020591139793396</v>
      </c>
      <c r="O87" s="25">
        <f t="shared" si="12"/>
        <v>0.133760005235672</v>
      </c>
      <c r="P87" s="25">
        <f t="shared" si="13"/>
        <v>5.17081618309021E-2</v>
      </c>
      <c r="Q87" s="25">
        <f t="shared" si="13"/>
        <v>8.2051843404769897E-2</v>
      </c>
      <c r="R87" s="25">
        <f t="shared" si="13"/>
        <v>5.8369841426610947E-2</v>
      </c>
      <c r="S87" s="24"/>
      <c r="T87" s="15"/>
      <c r="U87" s="13"/>
    </row>
    <row r="88" spans="1:21">
      <c r="A88" s="19">
        <v>1991</v>
      </c>
      <c r="B88" s="324">
        <f t="shared" si="10"/>
        <v>0.58844062685966492</v>
      </c>
      <c r="C88" s="519">
        <f>1-hwealbypeinc!C29</f>
        <v>0.10885322093963623</v>
      </c>
      <c r="D88" s="520">
        <f t="shared" si="11"/>
        <v>0.4125436544418335</v>
      </c>
      <c r="E88" s="318">
        <f>hwealbypeinc!D29</f>
        <v>0.52139687538146973</v>
      </c>
      <c r="F88" s="16">
        <f>hwealbypeinc!E29</f>
        <v>0.41155937314033508</v>
      </c>
      <c r="G88" s="16">
        <f>hwealbypeinc!F29</f>
        <v>0.22765450179576874</v>
      </c>
      <c r="H88" s="16">
        <f>hwealbypeinc!G29</f>
        <v>0.1748940646648407</v>
      </c>
      <c r="I88" s="16">
        <f>hwealbypeinc!H29</f>
        <v>9.503570944070816E-2</v>
      </c>
      <c r="J88" s="16">
        <f>hwealbypeinc!I29</f>
        <v>3.9099831134080887E-2</v>
      </c>
      <c r="K88" s="16"/>
      <c r="L88" s="56">
        <f t="shared" si="14"/>
        <v>0.29374237358570099</v>
      </c>
      <c r="M88" s="15">
        <f t="shared" si="15"/>
        <v>0.10983750224113464</v>
      </c>
      <c r="N88" s="15">
        <f t="shared" si="15"/>
        <v>0.18390487134456635</v>
      </c>
      <c r="O88" s="15">
        <f t="shared" si="12"/>
        <v>0.13261879235506058</v>
      </c>
      <c r="P88" s="15">
        <f t="shared" si="13"/>
        <v>5.276043713092804E-2</v>
      </c>
      <c r="Q88" s="15">
        <f t="shared" si="13"/>
        <v>7.9858355224132538E-2</v>
      </c>
      <c r="R88" s="15">
        <f t="shared" si="13"/>
        <v>5.5935878306627274E-2</v>
      </c>
      <c r="S88" s="14"/>
      <c r="T88" s="15"/>
      <c r="U88" s="13"/>
    </row>
    <row r="89" spans="1:21">
      <c r="A89" s="19">
        <v>1992</v>
      </c>
      <c r="B89" s="324">
        <f t="shared" si="10"/>
        <v>0.56720557808876038</v>
      </c>
      <c r="C89" s="519">
        <f>1-hwealbypeinc!C30</f>
        <v>9.8904192447662354E-2</v>
      </c>
      <c r="D89" s="520">
        <f t="shared" si="11"/>
        <v>0.44053441286087036</v>
      </c>
      <c r="E89" s="318">
        <f>hwealbypeinc!D30</f>
        <v>0.53943860530853271</v>
      </c>
      <c r="F89" s="16">
        <f>hwealbypeinc!E30</f>
        <v>0.43279442191123962</v>
      </c>
      <c r="G89" s="16">
        <f>hwealbypeinc!F30</f>
        <v>0.24395649135112762</v>
      </c>
      <c r="H89" s="16">
        <f>hwealbypeinc!G30</f>
        <v>0.18904252350330353</v>
      </c>
      <c r="I89" s="16">
        <f>hwealbypeinc!H30</f>
        <v>0.10558819025754929</v>
      </c>
      <c r="J89" s="16">
        <f>hwealbypeinc!I30</f>
        <v>4.4963084161281586E-2</v>
      </c>
      <c r="K89" s="16"/>
      <c r="L89" s="56">
        <f t="shared" si="14"/>
        <v>0.29548211395740509</v>
      </c>
      <c r="M89" s="15">
        <f t="shared" si="15"/>
        <v>0.10664418339729309</v>
      </c>
      <c r="N89" s="15">
        <f t="shared" si="15"/>
        <v>0.188837930560112</v>
      </c>
      <c r="O89" s="15">
        <f t="shared" si="12"/>
        <v>0.13836830109357834</v>
      </c>
      <c r="P89" s="15">
        <f t="shared" si="13"/>
        <v>5.4913967847824097E-2</v>
      </c>
      <c r="Q89" s="15">
        <f t="shared" si="13"/>
        <v>8.3454333245754242E-2</v>
      </c>
      <c r="R89" s="15">
        <f t="shared" si="13"/>
        <v>6.06251060962677E-2</v>
      </c>
      <c r="S89" s="14"/>
      <c r="T89" s="15"/>
      <c r="U89" s="13"/>
    </row>
    <row r="90" spans="1:21">
      <c r="A90" s="19">
        <v>1993</v>
      </c>
      <c r="B90" s="324">
        <f t="shared" si="10"/>
        <v>0.57030496001243591</v>
      </c>
      <c r="C90" s="519">
        <f>1-hwealbypeinc!C31</f>
        <v>9.562307596206665E-2</v>
      </c>
      <c r="D90" s="520">
        <f t="shared" si="11"/>
        <v>0.44551640748977661</v>
      </c>
      <c r="E90" s="318">
        <f>hwealbypeinc!D31</f>
        <v>0.54113948345184326</v>
      </c>
      <c r="F90" s="16">
        <f>hwealbypeinc!E31</f>
        <v>0.42969503998756409</v>
      </c>
      <c r="G90" s="16">
        <f>hwealbypeinc!F31</f>
        <v>0.24526122212409973</v>
      </c>
      <c r="H90" s="16">
        <f>hwealbypeinc!G31</f>
        <v>0.19200298190116882</v>
      </c>
      <c r="I90" s="16">
        <f>hwealbypeinc!H31</f>
        <v>0.10796943306922913</v>
      </c>
      <c r="J90" s="16">
        <f>hwealbypeinc!I31</f>
        <v>4.7987949103116989E-2</v>
      </c>
      <c r="K90" s="16"/>
      <c r="L90" s="56">
        <f t="shared" si="14"/>
        <v>0.29587826132774353</v>
      </c>
      <c r="M90" s="15">
        <f t="shared" si="15"/>
        <v>0.11144444346427917</v>
      </c>
      <c r="N90" s="15">
        <f t="shared" si="15"/>
        <v>0.18443381786346436</v>
      </c>
      <c r="O90" s="15">
        <f t="shared" si="12"/>
        <v>0.13729178905487061</v>
      </c>
      <c r="P90" s="15">
        <f t="shared" si="13"/>
        <v>5.3258240222930908E-2</v>
      </c>
      <c r="Q90" s="15">
        <f t="shared" si="13"/>
        <v>8.4033548831939697E-2</v>
      </c>
      <c r="R90" s="15">
        <f t="shared" si="13"/>
        <v>5.9981483966112137E-2</v>
      </c>
      <c r="S90" s="14"/>
      <c r="T90" s="15"/>
      <c r="U90" s="13"/>
    </row>
    <row r="91" spans="1:21">
      <c r="A91" s="19">
        <v>1994</v>
      </c>
      <c r="B91" s="324">
        <f t="shared" si="10"/>
        <v>0.56960508227348328</v>
      </c>
      <c r="C91" s="519">
        <f>1-hwealbypeinc!C32</f>
        <v>9.1638624668121338E-2</v>
      </c>
      <c r="D91" s="520">
        <f t="shared" si="11"/>
        <v>0.45297014713287354</v>
      </c>
      <c r="E91" s="318">
        <f>hwealbypeinc!D32</f>
        <v>0.54460877180099487</v>
      </c>
      <c r="F91" s="16">
        <f>hwealbypeinc!E32</f>
        <v>0.43039491772651672</v>
      </c>
      <c r="G91" s="16">
        <f>hwealbypeinc!F32</f>
        <v>0.24620324373245239</v>
      </c>
      <c r="H91" s="16">
        <f>hwealbypeinc!G32</f>
        <v>0.19236057996749878</v>
      </c>
      <c r="I91" s="16">
        <f>hwealbypeinc!H32</f>
        <v>0.10961805284023285</v>
      </c>
      <c r="J91" s="16">
        <f>hwealbypeinc!I32</f>
        <v>4.8377804458141327E-2</v>
      </c>
      <c r="K91" s="16"/>
      <c r="L91" s="56">
        <f t="shared" si="14"/>
        <v>0.29840552806854248</v>
      </c>
      <c r="M91" s="15">
        <f t="shared" si="15"/>
        <v>0.11421385407447815</v>
      </c>
      <c r="N91" s="15">
        <f t="shared" si="15"/>
        <v>0.18419167399406433</v>
      </c>
      <c r="O91" s="15">
        <f t="shared" si="12"/>
        <v>0.13658519089221954</v>
      </c>
      <c r="P91" s="15">
        <f t="shared" si="13"/>
        <v>5.3842663764953613E-2</v>
      </c>
      <c r="Q91" s="15">
        <f t="shared" si="13"/>
        <v>8.274252712726593E-2</v>
      </c>
      <c r="R91" s="15">
        <f t="shared" si="13"/>
        <v>6.1240248382091522E-2</v>
      </c>
      <c r="S91" s="14"/>
      <c r="T91" s="15"/>
      <c r="U91" s="13"/>
    </row>
    <row r="92" spans="1:21">
      <c r="A92" s="19">
        <v>1995</v>
      </c>
      <c r="B92" s="324">
        <f t="shared" si="10"/>
        <v>0.55975884199142456</v>
      </c>
      <c r="C92" s="519">
        <f>1-hwealbypeinc!C33</f>
        <v>8.4875643253326416E-2</v>
      </c>
      <c r="D92" s="520">
        <f t="shared" si="11"/>
        <v>0.46886378526687622</v>
      </c>
      <c r="E92" s="318">
        <f>hwealbypeinc!D33</f>
        <v>0.55373942852020264</v>
      </c>
      <c r="F92" s="16">
        <f>hwealbypeinc!E33</f>
        <v>0.44024115800857544</v>
      </c>
      <c r="G92" s="16">
        <f>hwealbypeinc!F33</f>
        <v>0.25104305148124695</v>
      </c>
      <c r="H92" s="16">
        <f>hwealbypeinc!G33</f>
        <v>0.1963963508605957</v>
      </c>
      <c r="I92" s="16">
        <f>hwealbypeinc!H33</f>
        <v>0.11215765774250031</v>
      </c>
      <c r="J92" s="16">
        <f>hwealbypeinc!I33</f>
        <v>4.897906631231308E-2</v>
      </c>
      <c r="K92" s="16"/>
      <c r="L92" s="56">
        <f t="shared" si="14"/>
        <v>0.30269637703895569</v>
      </c>
      <c r="M92" s="15">
        <f t="shared" si="15"/>
        <v>0.1134982705116272</v>
      </c>
      <c r="N92" s="15">
        <f t="shared" si="15"/>
        <v>0.18919810652732849</v>
      </c>
      <c r="O92" s="15">
        <f t="shared" si="12"/>
        <v>0.13888539373874664</v>
      </c>
      <c r="P92" s="15">
        <f t="shared" si="13"/>
        <v>5.4646700620651245E-2</v>
      </c>
      <c r="Q92" s="15">
        <f t="shared" si="13"/>
        <v>8.4238693118095398E-2</v>
      </c>
      <c r="R92" s="15">
        <f t="shared" si="13"/>
        <v>6.3178591430187225E-2</v>
      </c>
      <c r="S92" s="14"/>
      <c r="T92" s="15"/>
      <c r="U92" s="13"/>
    </row>
    <row r="93" spans="1:21">
      <c r="A93" s="19">
        <v>1996</v>
      </c>
      <c r="B93" s="324">
        <f t="shared" si="10"/>
        <v>0.54881855845451355</v>
      </c>
      <c r="C93" s="519">
        <f>1-hwealbypeinc!C34</f>
        <v>8.1691563129425049E-2</v>
      </c>
      <c r="D93" s="520">
        <f t="shared" si="11"/>
        <v>0.48345518112182617</v>
      </c>
      <c r="E93" s="318">
        <f>hwealbypeinc!D34</f>
        <v>0.56514674425125122</v>
      </c>
      <c r="F93" s="16">
        <f>hwealbypeinc!E34</f>
        <v>0.45118144154548645</v>
      </c>
      <c r="G93" s="16">
        <f>hwealbypeinc!F34</f>
        <v>0.26143443584442139</v>
      </c>
      <c r="H93" s="16">
        <f>hwealbypeinc!G34</f>
        <v>0.20500527322292328</v>
      </c>
      <c r="I93" s="16">
        <f>hwealbypeinc!H34</f>
        <v>0.12112946808338165</v>
      </c>
      <c r="J93" s="16">
        <f>hwealbypeinc!I34</f>
        <v>5.4850578308105469E-2</v>
      </c>
      <c r="K93" s="16"/>
      <c r="L93" s="56">
        <f t="shared" si="14"/>
        <v>0.30371230840682983</v>
      </c>
      <c r="M93" s="15">
        <f t="shared" si="15"/>
        <v>0.11396530270576477</v>
      </c>
      <c r="N93" s="15">
        <f t="shared" si="15"/>
        <v>0.18974700570106506</v>
      </c>
      <c r="O93" s="15">
        <f t="shared" si="12"/>
        <v>0.14030496776103973</v>
      </c>
      <c r="P93" s="15">
        <f t="shared" si="13"/>
        <v>5.6429162621498108E-2</v>
      </c>
      <c r="Q93" s="15">
        <f t="shared" si="13"/>
        <v>8.3875805139541626E-2</v>
      </c>
      <c r="R93" s="15">
        <f t="shared" si="13"/>
        <v>6.6278889775276184E-2</v>
      </c>
      <c r="S93" s="14"/>
      <c r="T93" s="15"/>
      <c r="U93" s="13"/>
    </row>
    <row r="94" spans="1:21">
      <c r="A94" s="19">
        <v>1997</v>
      </c>
      <c r="B94" s="324">
        <f t="shared" si="10"/>
        <v>0.53842359781265259</v>
      </c>
      <c r="C94" s="519">
        <f>1-hwealbypeinc!C35</f>
        <v>7.4954628944396973E-2</v>
      </c>
      <c r="D94" s="520">
        <f t="shared" si="11"/>
        <v>0.50099724531173706</v>
      </c>
      <c r="E94" s="318">
        <f>hwealbypeinc!D35</f>
        <v>0.57595187425613403</v>
      </c>
      <c r="F94" s="16">
        <f>hwealbypeinc!E35</f>
        <v>0.46157640218734741</v>
      </c>
      <c r="G94" s="16">
        <f>hwealbypeinc!F35</f>
        <v>0.27193710207939148</v>
      </c>
      <c r="H94" s="16">
        <f>hwealbypeinc!G35</f>
        <v>0.21723940968513489</v>
      </c>
      <c r="I94" s="16">
        <f>hwealbypeinc!H35</f>
        <v>0.12934978306293488</v>
      </c>
      <c r="J94" s="16">
        <f>hwealbypeinc!I35</f>
        <v>5.7637102901935577E-2</v>
      </c>
      <c r="K94" s="16"/>
      <c r="L94" s="56">
        <f t="shared" si="14"/>
        <v>0.30401477217674255</v>
      </c>
      <c r="M94" s="15">
        <f t="shared" si="15"/>
        <v>0.11437547206878662</v>
      </c>
      <c r="N94" s="15">
        <f t="shared" si="15"/>
        <v>0.18963930010795593</v>
      </c>
      <c r="O94" s="15">
        <f t="shared" si="12"/>
        <v>0.1425873190164566</v>
      </c>
      <c r="P94" s="15">
        <f t="shared" si="13"/>
        <v>5.4697692394256592E-2</v>
      </c>
      <c r="Q94" s="15">
        <f t="shared" si="13"/>
        <v>8.7889626622200012E-2</v>
      </c>
      <c r="R94" s="15">
        <f t="shared" si="13"/>
        <v>7.1712680160999298E-2</v>
      </c>
      <c r="S94" s="14"/>
      <c r="T94" s="15"/>
      <c r="U94" s="13"/>
    </row>
    <row r="95" spans="1:21">
      <c r="A95" s="19">
        <v>1998</v>
      </c>
      <c r="B95" s="324">
        <f t="shared" si="10"/>
        <v>0.52564367651939392</v>
      </c>
      <c r="C95" s="519">
        <f>1-hwealbypeinc!C36</f>
        <v>7.4820518493652344E-2</v>
      </c>
      <c r="D95" s="520">
        <f t="shared" si="11"/>
        <v>0.5097053050994873</v>
      </c>
      <c r="E95" s="318">
        <f>hwealbypeinc!D36</f>
        <v>0.58452582359313965</v>
      </c>
      <c r="F95" s="16">
        <f>hwealbypeinc!E36</f>
        <v>0.47435632348060608</v>
      </c>
      <c r="G95" s="16">
        <f>hwealbypeinc!F36</f>
        <v>0.28565824031829834</v>
      </c>
      <c r="H95" s="16">
        <f>hwealbypeinc!G36</f>
        <v>0.22795598208904266</v>
      </c>
      <c r="I95" s="16">
        <f>hwealbypeinc!H36</f>
        <v>0.13669303059577942</v>
      </c>
      <c r="J95" s="16">
        <f>hwealbypeinc!I36</f>
        <v>6.1645083129405975E-2</v>
      </c>
      <c r="K95" s="16"/>
      <c r="L95" s="56">
        <f t="shared" si="14"/>
        <v>0.29886758327484131</v>
      </c>
      <c r="M95" s="15">
        <f t="shared" si="15"/>
        <v>0.11016950011253357</v>
      </c>
      <c r="N95" s="15">
        <f t="shared" si="15"/>
        <v>0.18869808316230774</v>
      </c>
      <c r="O95" s="15">
        <f t="shared" si="12"/>
        <v>0.14896520972251892</v>
      </c>
      <c r="P95" s="15">
        <f t="shared" si="13"/>
        <v>5.7702258229255676E-2</v>
      </c>
      <c r="Q95" s="15">
        <f t="shared" si="13"/>
        <v>9.1262951493263245E-2</v>
      </c>
      <c r="R95" s="15">
        <f t="shared" si="13"/>
        <v>7.5047947466373444E-2</v>
      </c>
      <c r="S95" s="14"/>
      <c r="T95" s="15"/>
      <c r="U95" s="13"/>
    </row>
    <row r="96" spans="1:21">
      <c r="A96" s="23">
        <v>1999</v>
      </c>
      <c r="B96" s="325">
        <f t="shared" si="10"/>
        <v>0.5169064998626709</v>
      </c>
      <c r="C96" s="523">
        <f>1-hwealbypeinc!C37</f>
        <v>7.9599499702453613E-2</v>
      </c>
      <c r="D96" s="524">
        <f t="shared" si="11"/>
        <v>0.51200711727142334</v>
      </c>
      <c r="E96" s="319">
        <f>hwealbypeinc!D37</f>
        <v>0.59160661697387695</v>
      </c>
      <c r="F96" s="22">
        <f>hwealbypeinc!E37</f>
        <v>0.4830935001373291</v>
      </c>
      <c r="G96" s="22">
        <f>hwealbypeinc!F37</f>
        <v>0.29452142119407654</v>
      </c>
      <c r="H96" s="22">
        <f>hwealbypeinc!G37</f>
        <v>0.23701871931552887</v>
      </c>
      <c r="I96" s="22">
        <f>hwealbypeinc!H37</f>
        <v>0.14241912961006165</v>
      </c>
      <c r="J96" s="22">
        <f>hwealbypeinc!I37</f>
        <v>6.430322676897049E-2</v>
      </c>
      <c r="K96" s="22"/>
      <c r="L96" s="57">
        <f t="shared" si="14"/>
        <v>0.29708519577980042</v>
      </c>
      <c r="M96" s="21">
        <f t="shared" si="15"/>
        <v>0.10851311683654785</v>
      </c>
      <c r="N96" s="21">
        <f t="shared" si="15"/>
        <v>0.18857207894325256</v>
      </c>
      <c r="O96" s="21">
        <f t="shared" si="12"/>
        <v>0.15210229158401489</v>
      </c>
      <c r="P96" s="21">
        <f t="shared" si="13"/>
        <v>5.7502701878547668E-2</v>
      </c>
      <c r="Q96" s="21">
        <f t="shared" si="13"/>
        <v>9.4599589705467224E-2</v>
      </c>
      <c r="R96" s="21">
        <f t="shared" si="13"/>
        <v>7.8115902841091156E-2</v>
      </c>
      <c r="S96" s="20"/>
      <c r="T96" s="15"/>
      <c r="U96" s="13"/>
    </row>
    <row r="97" spans="1:21">
      <c r="A97" s="27">
        <v>2000</v>
      </c>
      <c r="B97" s="326">
        <f t="shared" si="10"/>
        <v>0.5153389573097229</v>
      </c>
      <c r="C97" s="525">
        <f>1-hwealbypeinc!C38</f>
        <v>8.0143511295318604E-2</v>
      </c>
      <c r="D97" s="526">
        <f t="shared" si="11"/>
        <v>0.51210951805114746</v>
      </c>
      <c r="E97" s="320">
        <f>hwealbypeinc!D38</f>
        <v>0.59225302934646606</v>
      </c>
      <c r="F97" s="26">
        <f>hwealbypeinc!E38</f>
        <v>0.4846610426902771</v>
      </c>
      <c r="G97" s="26">
        <f>hwealbypeinc!F38</f>
        <v>0.29926851391792297</v>
      </c>
      <c r="H97" s="26">
        <f>hwealbypeinc!G38</f>
        <v>0.24107357859611511</v>
      </c>
      <c r="I97" s="26">
        <f>hwealbypeinc!H38</f>
        <v>0.1465526670217514</v>
      </c>
      <c r="J97" s="26">
        <f>hwealbypeinc!I38</f>
        <v>6.7423693835735321E-2</v>
      </c>
      <c r="K97" s="26"/>
      <c r="L97" s="58">
        <f t="shared" si="14"/>
        <v>0.29298451542854309</v>
      </c>
      <c r="M97" s="25">
        <f t="shared" si="15"/>
        <v>0.10759198665618896</v>
      </c>
      <c r="N97" s="25">
        <f t="shared" si="15"/>
        <v>0.18539252877235413</v>
      </c>
      <c r="O97" s="25">
        <f t="shared" si="12"/>
        <v>0.15271584689617157</v>
      </c>
      <c r="P97" s="25">
        <f t="shared" si="13"/>
        <v>5.8194935321807861E-2</v>
      </c>
      <c r="Q97" s="25">
        <f t="shared" si="13"/>
        <v>9.4520911574363708E-2</v>
      </c>
      <c r="R97" s="25">
        <f t="shared" si="13"/>
        <v>7.9128973186016083E-2</v>
      </c>
      <c r="S97" s="24"/>
      <c r="T97" s="15"/>
      <c r="U97" s="13"/>
    </row>
    <row r="98" spans="1:21">
      <c r="A98" s="19">
        <v>2001</v>
      </c>
      <c r="B98" s="324">
        <f t="shared" si="10"/>
        <v>0.52698013186454773</v>
      </c>
      <c r="C98" s="519">
        <f>1-hwealbypeinc!C39</f>
        <v>8.2209348678588867E-2</v>
      </c>
      <c r="D98" s="520">
        <f t="shared" si="11"/>
        <v>0.49780863523483276</v>
      </c>
      <c r="E98" s="318">
        <f>hwealbypeinc!D39</f>
        <v>0.58001798391342163</v>
      </c>
      <c r="F98" s="16">
        <f>hwealbypeinc!E39</f>
        <v>0.47301986813545227</v>
      </c>
      <c r="G98" s="16">
        <f>hwealbypeinc!F39</f>
        <v>0.28883203864097595</v>
      </c>
      <c r="H98" s="16">
        <f>hwealbypeinc!G39</f>
        <v>0.23414187133312225</v>
      </c>
      <c r="I98" s="16">
        <f>hwealbypeinc!H39</f>
        <v>0.14483930170536041</v>
      </c>
      <c r="J98" s="16">
        <f>hwealbypeinc!I39</f>
        <v>6.9236606359481812E-2</v>
      </c>
      <c r="K98" s="16"/>
      <c r="L98" s="56">
        <f t="shared" si="14"/>
        <v>0.29118594527244568</v>
      </c>
      <c r="M98" s="15">
        <f t="shared" si="15"/>
        <v>0.10699811577796936</v>
      </c>
      <c r="N98" s="15">
        <f t="shared" si="15"/>
        <v>0.18418782949447632</v>
      </c>
      <c r="O98" s="15">
        <f t="shared" si="12"/>
        <v>0.14399273693561554</v>
      </c>
      <c r="P98" s="15">
        <f t="shared" si="13"/>
        <v>5.4690167307853699E-2</v>
      </c>
      <c r="Q98" s="15">
        <f t="shared" si="13"/>
        <v>8.9302569627761841E-2</v>
      </c>
      <c r="R98" s="15">
        <f t="shared" si="13"/>
        <v>7.5602695345878601E-2</v>
      </c>
      <c r="S98" s="14"/>
      <c r="T98" s="15"/>
      <c r="U98" s="13"/>
    </row>
    <row r="99" spans="1:21">
      <c r="A99" s="19">
        <v>2002</v>
      </c>
      <c r="B99" s="324">
        <f t="shared" si="10"/>
        <v>0.53031781315803528</v>
      </c>
      <c r="C99" s="519">
        <f>1-hwealbypeinc!C40</f>
        <v>8.1934034824371338E-2</v>
      </c>
      <c r="D99" s="520">
        <f t="shared" si="11"/>
        <v>0.49560761451721191</v>
      </c>
      <c r="E99" s="318">
        <f>hwealbypeinc!D40</f>
        <v>0.57754164934158325</v>
      </c>
      <c r="F99" s="16">
        <f>hwealbypeinc!E40</f>
        <v>0.46968218684196472</v>
      </c>
      <c r="G99" s="16">
        <f>hwealbypeinc!F40</f>
        <v>0.28316804766654968</v>
      </c>
      <c r="H99" s="16">
        <f>hwealbypeinc!G40</f>
        <v>0.22603531181812286</v>
      </c>
      <c r="I99" s="16">
        <f>hwealbypeinc!H40</f>
        <v>0.13669250905513763</v>
      </c>
      <c r="J99" s="16">
        <f>hwealbypeinc!I40</f>
        <v>6.50968998670578E-2</v>
      </c>
      <c r="K99" s="16"/>
      <c r="L99" s="56">
        <f t="shared" si="14"/>
        <v>0.29437360167503357</v>
      </c>
      <c r="M99" s="15">
        <f t="shared" si="15"/>
        <v>0.10785946249961853</v>
      </c>
      <c r="N99" s="15">
        <f t="shared" si="15"/>
        <v>0.18651413917541504</v>
      </c>
      <c r="O99" s="15">
        <f t="shared" si="12"/>
        <v>0.14647553861141205</v>
      </c>
      <c r="P99" s="15">
        <f t="shared" si="13"/>
        <v>5.7132735848426819E-2</v>
      </c>
      <c r="Q99" s="15">
        <f t="shared" si="13"/>
        <v>8.9342802762985229E-2</v>
      </c>
      <c r="R99" s="15">
        <f t="shared" si="13"/>
        <v>7.1595609188079834E-2</v>
      </c>
      <c r="S99" s="14"/>
      <c r="T99" s="15"/>
      <c r="U99" s="13"/>
    </row>
    <row r="100" spans="1:21">
      <c r="A100" s="19">
        <v>2003</v>
      </c>
      <c r="B100" s="324">
        <f t="shared" si="10"/>
        <v>0.52975121140480042</v>
      </c>
      <c r="C100" s="519">
        <f>1-hwealbypeinc!C41</f>
        <v>7.9793393611907959E-2</v>
      </c>
      <c r="D100" s="520">
        <f t="shared" si="11"/>
        <v>0.49927908182144165</v>
      </c>
      <c r="E100" s="318">
        <f>hwealbypeinc!D41</f>
        <v>0.57907247543334961</v>
      </c>
      <c r="F100" s="16">
        <f>hwealbypeinc!E41</f>
        <v>0.47024878859519958</v>
      </c>
      <c r="G100" s="16">
        <f>hwealbypeinc!F41</f>
        <v>0.28254777193069458</v>
      </c>
      <c r="H100" s="16">
        <f>hwealbypeinc!G41</f>
        <v>0.22572673857212067</v>
      </c>
      <c r="I100" s="16">
        <f>hwealbypeinc!H41</f>
        <v>0.13678881525993347</v>
      </c>
      <c r="J100" s="16">
        <f>hwealbypeinc!I41</f>
        <v>6.5761372447013855E-2</v>
      </c>
      <c r="K100" s="16"/>
      <c r="L100" s="56">
        <f t="shared" si="14"/>
        <v>0.29652470350265503</v>
      </c>
      <c r="M100" s="15">
        <f t="shared" si="15"/>
        <v>0.10882368683815002</v>
      </c>
      <c r="N100" s="15">
        <f t="shared" si="15"/>
        <v>0.187701016664505</v>
      </c>
      <c r="O100" s="15">
        <f t="shared" si="12"/>
        <v>0.14575895667076111</v>
      </c>
      <c r="P100" s="15">
        <f t="shared" si="13"/>
        <v>5.6821033358573914E-2</v>
      </c>
      <c r="Q100" s="15">
        <f t="shared" si="13"/>
        <v>8.8937923312187195E-2</v>
      </c>
      <c r="R100" s="15">
        <f t="shared" si="13"/>
        <v>7.1027442812919617E-2</v>
      </c>
      <c r="S100" s="14"/>
      <c r="T100" s="15"/>
      <c r="U100" s="13"/>
    </row>
    <row r="101" spans="1:21">
      <c r="A101" s="19">
        <v>2004</v>
      </c>
      <c r="B101" s="324">
        <f t="shared" si="10"/>
        <v>0.52062392234802246</v>
      </c>
      <c r="C101" s="519">
        <f>1-hwealbypeinc!C42</f>
        <v>7.8862488269805908E-2</v>
      </c>
      <c r="D101" s="520">
        <f t="shared" si="11"/>
        <v>0.50963085889816284</v>
      </c>
      <c r="E101" s="318">
        <f>hwealbypeinc!D42</f>
        <v>0.58849334716796875</v>
      </c>
      <c r="F101" s="16">
        <f>hwealbypeinc!E42</f>
        <v>0.47937607765197754</v>
      </c>
      <c r="G101" s="16">
        <f>hwealbypeinc!F42</f>
        <v>0.29209652543067932</v>
      </c>
      <c r="H101" s="16">
        <f>hwealbypeinc!G42</f>
        <v>0.23617991805076599</v>
      </c>
      <c r="I101" s="16">
        <f>hwealbypeinc!H42</f>
        <v>0.14348185062408447</v>
      </c>
      <c r="J101" s="16">
        <f>hwealbypeinc!I42</f>
        <v>6.9125808775424957E-2</v>
      </c>
      <c r="K101" s="16"/>
      <c r="L101" s="56">
        <f t="shared" si="14"/>
        <v>0.29639682173728943</v>
      </c>
      <c r="M101" s="15">
        <f t="shared" si="15"/>
        <v>0.10911726951599121</v>
      </c>
      <c r="N101" s="15">
        <f t="shared" si="15"/>
        <v>0.18727955222129822</v>
      </c>
      <c r="O101" s="15">
        <f t="shared" si="12"/>
        <v>0.14861467480659485</v>
      </c>
      <c r="P101" s="15">
        <f t="shared" si="13"/>
        <v>5.591660737991333E-2</v>
      </c>
      <c r="Q101" s="15">
        <f t="shared" si="13"/>
        <v>9.2698067426681519E-2</v>
      </c>
      <c r="R101" s="15">
        <f t="shared" si="13"/>
        <v>7.4356041848659515E-2</v>
      </c>
      <c r="S101" s="14"/>
      <c r="T101" s="15"/>
      <c r="U101" s="13"/>
    </row>
    <row r="102" spans="1:21">
      <c r="A102" s="19">
        <v>2005</v>
      </c>
      <c r="B102" s="324">
        <f t="shared" si="10"/>
        <v>0.51561671495437622</v>
      </c>
      <c r="C102" s="519">
        <f>1-hwealbypeinc!C43</f>
        <v>7.8291535377502441E-2</v>
      </c>
      <c r="D102" s="520">
        <f t="shared" si="11"/>
        <v>0.51557129621505737</v>
      </c>
      <c r="E102" s="318">
        <f>hwealbypeinc!D43</f>
        <v>0.59386283159255981</v>
      </c>
      <c r="F102" s="16">
        <f>hwealbypeinc!E43</f>
        <v>0.48438328504562378</v>
      </c>
      <c r="G102" s="16">
        <f>hwealbypeinc!F43</f>
        <v>0.29717361927032471</v>
      </c>
      <c r="H102" s="16">
        <f>hwealbypeinc!G43</f>
        <v>0.24083183705806732</v>
      </c>
      <c r="I102" s="16">
        <f>hwealbypeinc!H43</f>
        <v>0.1493859738111496</v>
      </c>
      <c r="J102" s="16">
        <f>hwealbypeinc!I43</f>
        <v>7.1516662836074829E-2</v>
      </c>
      <c r="K102" s="16"/>
      <c r="L102" s="56">
        <f t="shared" si="14"/>
        <v>0.29668921232223511</v>
      </c>
      <c r="M102" s="15">
        <f t="shared" si="15"/>
        <v>0.10947954654693604</v>
      </c>
      <c r="N102" s="15">
        <f t="shared" si="15"/>
        <v>0.18720966577529907</v>
      </c>
      <c r="O102" s="15">
        <f t="shared" si="12"/>
        <v>0.14778764545917511</v>
      </c>
      <c r="P102" s="15">
        <f t="shared" si="13"/>
        <v>5.6341782212257385E-2</v>
      </c>
      <c r="Q102" s="15">
        <f t="shared" si="13"/>
        <v>9.1445863246917725E-2</v>
      </c>
      <c r="R102" s="15">
        <f t="shared" si="13"/>
        <v>7.7869310975074768E-2</v>
      </c>
      <c r="S102" s="14"/>
      <c r="T102" s="15"/>
      <c r="U102" s="13"/>
    </row>
    <row r="103" spans="1:21">
      <c r="A103" s="19">
        <v>2006</v>
      </c>
      <c r="B103" s="324">
        <f t="shared" si="10"/>
        <v>0.50766700506210327</v>
      </c>
      <c r="C103" s="519">
        <f>1-hwealbypeinc!C44</f>
        <v>7.8255712985992432E-2</v>
      </c>
      <c r="D103" s="520">
        <f t="shared" si="11"/>
        <v>0.52374106645584106</v>
      </c>
      <c r="E103" s="318">
        <f>hwealbypeinc!D44</f>
        <v>0.6019967794418335</v>
      </c>
      <c r="F103" s="16">
        <f>hwealbypeinc!E44</f>
        <v>0.49233299493789673</v>
      </c>
      <c r="G103" s="16">
        <f>hwealbypeinc!F44</f>
        <v>0.30546119809150696</v>
      </c>
      <c r="H103" s="16">
        <f>hwealbypeinc!G44</f>
        <v>0.24824599921703339</v>
      </c>
      <c r="I103" s="16">
        <f>hwealbypeinc!H44</f>
        <v>0.15351204574108124</v>
      </c>
      <c r="J103" s="16">
        <f>hwealbypeinc!I44</f>
        <v>7.3158212006092072E-2</v>
      </c>
      <c r="K103" s="16"/>
      <c r="L103" s="56">
        <f t="shared" si="14"/>
        <v>0.29653558135032654</v>
      </c>
      <c r="M103" s="15">
        <f t="shared" si="15"/>
        <v>0.10966378450393677</v>
      </c>
      <c r="N103" s="15">
        <f t="shared" si="15"/>
        <v>0.18687179684638977</v>
      </c>
      <c r="O103" s="15">
        <f t="shared" si="12"/>
        <v>0.15194915235042572</v>
      </c>
      <c r="P103" s="15">
        <f t="shared" si="13"/>
        <v>5.7215198874473572E-2</v>
      </c>
      <c r="Q103" s="15">
        <f t="shared" si="13"/>
        <v>9.4733953475952148E-2</v>
      </c>
      <c r="R103" s="15">
        <f t="shared" si="13"/>
        <v>8.0353833734989166E-2</v>
      </c>
      <c r="S103" s="14"/>
      <c r="T103" s="15"/>
      <c r="U103" s="13"/>
    </row>
    <row r="104" spans="1:21">
      <c r="A104" s="19">
        <v>2007</v>
      </c>
      <c r="B104" s="324">
        <f t="shared" si="10"/>
        <v>0.49432671070098877</v>
      </c>
      <c r="C104" s="519">
        <f>1-hwealbypeinc!C45</f>
        <v>7.921290397644043E-2</v>
      </c>
      <c r="D104" s="520">
        <f t="shared" si="11"/>
        <v>0.53250628709793091</v>
      </c>
      <c r="E104" s="318">
        <f>hwealbypeinc!D45</f>
        <v>0.61171919107437134</v>
      </c>
      <c r="F104" s="16">
        <f>hwealbypeinc!E45</f>
        <v>0.50567328929901123</v>
      </c>
      <c r="G104" s="16">
        <f>hwealbypeinc!F45</f>
        <v>0.31607839465141296</v>
      </c>
      <c r="H104" s="16">
        <f>hwealbypeinc!G45</f>
        <v>0.25855201482772827</v>
      </c>
      <c r="I104" s="16">
        <f>hwealbypeinc!H45</f>
        <v>0.16243942081928253</v>
      </c>
      <c r="J104" s="16">
        <f>hwealbypeinc!I45</f>
        <v>8.0942839384078979E-2</v>
      </c>
      <c r="K104" s="16"/>
      <c r="L104" s="56">
        <f t="shared" si="14"/>
        <v>0.29564079642295837</v>
      </c>
      <c r="M104" s="15">
        <f t="shared" si="15"/>
        <v>0.10604590177536011</v>
      </c>
      <c r="N104" s="15">
        <f t="shared" si="15"/>
        <v>0.18959489464759827</v>
      </c>
      <c r="O104" s="15">
        <f t="shared" si="12"/>
        <v>0.15363897383213043</v>
      </c>
      <c r="P104" s="15">
        <f t="shared" si="13"/>
        <v>5.7526379823684692E-2</v>
      </c>
      <c r="Q104" s="15">
        <f t="shared" si="13"/>
        <v>9.611259400844574E-2</v>
      </c>
      <c r="R104" s="15">
        <f t="shared" si="13"/>
        <v>8.1496581435203552E-2</v>
      </c>
      <c r="S104" s="14"/>
      <c r="T104" s="15"/>
      <c r="U104" s="13"/>
    </row>
    <row r="105" spans="1:21">
      <c r="A105" s="19">
        <v>2008</v>
      </c>
      <c r="B105" s="324">
        <f t="shared" si="10"/>
        <v>0.47312361001968384</v>
      </c>
      <c r="C105" s="519">
        <f>1-hwealbypeinc!C46</f>
        <v>6.2560498714447021E-2</v>
      </c>
      <c r="D105" s="520">
        <f t="shared" si="11"/>
        <v>0.56992918252944946</v>
      </c>
      <c r="E105" s="318">
        <f>hwealbypeinc!D46</f>
        <v>0.63248968124389648</v>
      </c>
      <c r="F105" s="16">
        <f>hwealbypeinc!E46</f>
        <v>0.52687638998031616</v>
      </c>
      <c r="G105" s="16">
        <f>hwealbypeinc!F46</f>
        <v>0.33798980712890625</v>
      </c>
      <c r="H105" s="16">
        <f>hwealbypeinc!G46</f>
        <v>0.27936083078384399</v>
      </c>
      <c r="I105" s="16">
        <f>hwealbypeinc!H46</f>
        <v>0.17821884155273438</v>
      </c>
      <c r="J105" s="16">
        <f>hwealbypeinc!I46</f>
        <v>9.0658053755760193E-2</v>
      </c>
      <c r="K105" s="16"/>
      <c r="L105" s="56">
        <f t="shared" si="14"/>
        <v>0.29449987411499023</v>
      </c>
      <c r="M105" s="15">
        <f t="shared" si="15"/>
        <v>0.10561329126358032</v>
      </c>
      <c r="N105" s="15">
        <f t="shared" si="15"/>
        <v>0.18888658285140991</v>
      </c>
      <c r="O105" s="15">
        <f t="shared" si="12"/>
        <v>0.15977096557617188</v>
      </c>
      <c r="P105" s="15">
        <f t="shared" si="13"/>
        <v>5.8628976345062256E-2</v>
      </c>
      <c r="Q105" s="15">
        <f t="shared" si="13"/>
        <v>0.10114198923110962</v>
      </c>
      <c r="R105" s="15">
        <f t="shared" si="13"/>
        <v>8.7560787796974182E-2</v>
      </c>
      <c r="S105" s="14"/>
      <c r="T105" s="15"/>
      <c r="U105" s="13"/>
    </row>
    <row r="106" spans="1:21">
      <c r="A106" s="23">
        <v>2009</v>
      </c>
      <c r="B106" s="325">
        <f t="shared" si="10"/>
        <v>0.47201955318450928</v>
      </c>
      <c r="C106" s="523">
        <f>1-hwealbypeinc!C47</f>
        <v>5.1980793476104736E-2</v>
      </c>
      <c r="D106" s="524">
        <f t="shared" si="11"/>
        <v>0.58359736204147339</v>
      </c>
      <c r="E106" s="319">
        <f>hwealbypeinc!D47</f>
        <v>0.63557815551757813</v>
      </c>
      <c r="F106" s="22">
        <f>hwealbypeinc!E47</f>
        <v>0.52798044681549072</v>
      </c>
      <c r="G106" s="22">
        <f>hwealbypeinc!F47</f>
        <v>0.33787208795547485</v>
      </c>
      <c r="H106" s="22">
        <f>hwealbypeinc!G47</f>
        <v>0.27881279587745667</v>
      </c>
      <c r="I106" s="22">
        <f>hwealbypeinc!H47</f>
        <v>0.17982643842697144</v>
      </c>
      <c r="J106" s="22">
        <f>hwealbypeinc!I47</f>
        <v>9.6906639635562897E-2</v>
      </c>
      <c r="K106" s="22"/>
      <c r="L106" s="57">
        <f t="shared" si="14"/>
        <v>0.29770606756210327</v>
      </c>
      <c r="M106" s="21">
        <f t="shared" si="15"/>
        <v>0.1075977087020874</v>
      </c>
      <c r="N106" s="21">
        <f t="shared" si="15"/>
        <v>0.19010835886001587</v>
      </c>
      <c r="O106" s="21">
        <f t="shared" si="12"/>
        <v>0.15804564952850342</v>
      </c>
      <c r="P106" s="21">
        <f t="shared" si="13"/>
        <v>5.9059292078018188E-2</v>
      </c>
      <c r="Q106" s="21">
        <f t="shared" si="13"/>
        <v>9.8986357450485229E-2</v>
      </c>
      <c r="R106" s="21">
        <f t="shared" si="13"/>
        <v>8.2919798791408539E-2</v>
      </c>
      <c r="S106" s="20"/>
      <c r="T106" s="15"/>
      <c r="U106" s="13"/>
    </row>
    <row r="107" spans="1:21">
      <c r="A107" s="19">
        <v>2010</v>
      </c>
      <c r="B107" s="324">
        <f t="shared" si="10"/>
        <v>0.45594441890716553</v>
      </c>
      <c r="C107" s="519">
        <f>1-hwealbypeinc!C48</f>
        <v>4.5462489128112793E-2</v>
      </c>
      <c r="D107" s="520">
        <f t="shared" si="11"/>
        <v>0.60685676336288452</v>
      </c>
      <c r="E107" s="318">
        <f>hwealbypeinc!D48</f>
        <v>0.65231925249099731</v>
      </c>
      <c r="F107" s="16">
        <f>hwealbypeinc!E48</f>
        <v>0.54405558109283447</v>
      </c>
      <c r="G107" s="16">
        <f>hwealbypeinc!F48</f>
        <v>0.35542607307434082</v>
      </c>
      <c r="H107" s="16">
        <f>hwealbypeinc!G48</f>
        <v>0.29658079147338867</v>
      </c>
      <c r="I107" s="16">
        <f>hwealbypeinc!H48</f>
        <v>0.19786711037158966</v>
      </c>
      <c r="J107" s="16">
        <f>hwealbypeinc!I48</f>
        <v>0.10942235589027405</v>
      </c>
      <c r="K107" s="16"/>
      <c r="L107" s="56">
        <f t="shared" si="14"/>
        <v>0.29689317941665649</v>
      </c>
      <c r="M107" s="15">
        <f t="shared" si="15"/>
        <v>0.10826367139816284</v>
      </c>
      <c r="N107" s="15">
        <f t="shared" si="15"/>
        <v>0.18862950801849365</v>
      </c>
      <c r="O107" s="15">
        <f t="shared" si="12"/>
        <v>0.15755896270275116</v>
      </c>
      <c r="P107" s="15">
        <f t="shared" si="13"/>
        <v>5.8845281600952148E-2</v>
      </c>
      <c r="Q107" s="15">
        <f t="shared" si="13"/>
        <v>9.8713681101799011E-2</v>
      </c>
      <c r="R107" s="15">
        <f t="shared" si="13"/>
        <v>8.8444754481315613E-2</v>
      </c>
      <c r="S107" s="14"/>
      <c r="T107" s="15"/>
      <c r="U107" s="13"/>
    </row>
    <row r="108" spans="1:21">
      <c r="A108" s="19">
        <v>2011</v>
      </c>
      <c r="B108" s="324">
        <f t="shared" si="10"/>
        <v>0.45823603868484497</v>
      </c>
      <c r="C108" s="519">
        <f>1-hwealbypeinc!C49</f>
        <v>4.4556498527526855E-2</v>
      </c>
      <c r="D108" s="520">
        <f t="shared" si="11"/>
        <v>0.60748428106307983</v>
      </c>
      <c r="E108" s="318">
        <f>hwealbypeinc!D49</f>
        <v>0.65204077959060669</v>
      </c>
      <c r="F108" s="16">
        <f>hwealbypeinc!E49</f>
        <v>0.54176396131515503</v>
      </c>
      <c r="G108" s="16">
        <f>hwealbypeinc!F49</f>
        <v>0.35235780477523804</v>
      </c>
      <c r="H108" s="16">
        <f>hwealbypeinc!G49</f>
        <v>0.29234892129898071</v>
      </c>
      <c r="I108" s="16">
        <f>hwealbypeinc!H49</f>
        <v>0.19092108309268951</v>
      </c>
      <c r="J108" s="16">
        <f>hwealbypeinc!I49</f>
        <v>9.969271719455719E-2</v>
      </c>
      <c r="K108" s="16"/>
      <c r="L108" s="56">
        <f t="shared" si="14"/>
        <v>0.29968297481536865</v>
      </c>
      <c r="M108" s="15">
        <f t="shared" si="15"/>
        <v>0.11027681827545166</v>
      </c>
      <c r="N108" s="15">
        <f t="shared" si="15"/>
        <v>0.18940615653991699</v>
      </c>
      <c r="O108" s="15">
        <f t="shared" si="12"/>
        <v>0.16143672168254852</v>
      </c>
      <c r="P108" s="15">
        <f t="shared" si="13"/>
        <v>6.0008883476257324E-2</v>
      </c>
      <c r="Q108" s="15">
        <f t="shared" si="13"/>
        <v>0.1014278382062912</v>
      </c>
      <c r="R108" s="15">
        <f t="shared" si="13"/>
        <v>9.1228365898132324E-2</v>
      </c>
      <c r="S108" s="14"/>
      <c r="T108" s="15"/>
      <c r="U108" s="13"/>
    </row>
    <row r="109" spans="1:21">
      <c r="A109" s="19">
        <v>2012</v>
      </c>
      <c r="B109" s="324">
        <f t="shared" si="10"/>
        <v>0.4458281397819519</v>
      </c>
      <c r="C109" s="519">
        <f>1-hwealbypeinc!C50</f>
        <v>4.4118285179138184E-2</v>
      </c>
      <c r="D109" s="520">
        <f t="shared" si="11"/>
        <v>0.61763525009155273</v>
      </c>
      <c r="E109" s="318">
        <f>hwealbypeinc!D50</f>
        <v>0.66175353527069092</v>
      </c>
      <c r="F109" s="16">
        <f>hwealbypeinc!E50</f>
        <v>0.5541718602180481</v>
      </c>
      <c r="G109" s="16">
        <f>hwealbypeinc!F50</f>
        <v>0.36501094698905945</v>
      </c>
      <c r="H109" s="16">
        <f>hwealbypeinc!G50</f>
        <v>0.30497366189956665</v>
      </c>
      <c r="I109" s="16">
        <f>hwealbypeinc!H50</f>
        <v>0.20061497390270233</v>
      </c>
      <c r="J109" s="16">
        <f>hwealbypeinc!I50</f>
        <v>0.10635529458522797</v>
      </c>
      <c r="K109" s="16"/>
      <c r="L109" s="56">
        <f t="shared" si="14"/>
        <v>0.29674258828163147</v>
      </c>
      <c r="M109" s="15">
        <f t="shared" si="15"/>
        <v>0.10758167505264282</v>
      </c>
      <c r="N109" s="15">
        <f t="shared" si="15"/>
        <v>0.18916091322898865</v>
      </c>
      <c r="O109" s="15">
        <f t="shared" si="12"/>
        <v>0.16439597308635712</v>
      </c>
      <c r="P109" s="15">
        <f t="shared" si="13"/>
        <v>6.0037285089492798E-2</v>
      </c>
      <c r="Q109" s="15">
        <f t="shared" si="13"/>
        <v>0.10435868799686432</v>
      </c>
      <c r="R109" s="15">
        <f t="shared" si="13"/>
        <v>9.4259679317474365E-2</v>
      </c>
      <c r="S109" s="14"/>
      <c r="T109" s="15"/>
      <c r="U109" s="13"/>
    </row>
    <row r="110" spans="1:21">
      <c r="A110" s="19">
        <v>2013</v>
      </c>
      <c r="B110" s="324">
        <f t="shared" si="10"/>
        <v>0.45930838584899902</v>
      </c>
      <c r="C110" s="519">
        <f>1-hwealbypeinc!C51</f>
        <v>4.7388017177581787E-2</v>
      </c>
      <c r="D110" s="520">
        <f t="shared" si="11"/>
        <v>0.60324543714523315</v>
      </c>
      <c r="E110" s="318">
        <f>hwealbypeinc!D51</f>
        <v>0.65063345432281494</v>
      </c>
      <c r="F110" s="16">
        <f>hwealbypeinc!E51</f>
        <v>0.54069161415100098</v>
      </c>
      <c r="G110" s="16">
        <f>hwealbypeinc!F51</f>
        <v>0.3441811203956604</v>
      </c>
      <c r="H110" s="16">
        <f>hwealbypeinc!G51</f>
        <v>0.28485837578773499</v>
      </c>
      <c r="I110" s="16">
        <f>hwealbypeinc!H51</f>
        <v>0.18526948988437653</v>
      </c>
      <c r="J110" s="16">
        <f>hwealbypeinc!I51</f>
        <v>9.8949991166591644E-2</v>
      </c>
      <c r="K110" s="16"/>
      <c r="L110" s="56">
        <f t="shared" si="14"/>
        <v>0.30645233392715454</v>
      </c>
      <c r="M110" s="15">
        <f t="shared" si="15"/>
        <v>0.10994184017181396</v>
      </c>
      <c r="N110" s="15">
        <f t="shared" si="15"/>
        <v>0.19651049375534058</v>
      </c>
      <c r="O110" s="15">
        <f t="shared" si="12"/>
        <v>0.15891163051128387</v>
      </c>
      <c r="P110" s="15">
        <f t="shared" ref="P110:R111" si="16">G110-H110</f>
        <v>5.9322744607925415E-2</v>
      </c>
      <c r="Q110" s="15">
        <f t="shared" si="16"/>
        <v>9.9588885903358459E-2</v>
      </c>
      <c r="R110" s="15">
        <f t="shared" si="16"/>
        <v>8.6319498717784882E-2</v>
      </c>
      <c r="S110" s="14"/>
      <c r="T110" s="15"/>
      <c r="U110" s="13"/>
    </row>
    <row r="111" spans="1:21">
      <c r="A111" s="19">
        <v>2014</v>
      </c>
      <c r="B111" s="324">
        <f>1-F111</f>
        <v>0.45495313405990601</v>
      </c>
      <c r="C111" s="519">
        <f>1-hwealbypeinc!C52</f>
        <v>4.8419713973999023E-2</v>
      </c>
      <c r="D111" s="520">
        <f>E111-C111</f>
        <v>0.60634642839431763</v>
      </c>
      <c r="E111" s="318">
        <f>hwealbypeinc!D52</f>
        <v>0.65476614236831665</v>
      </c>
      <c r="F111" s="16">
        <f>hwealbypeinc!E52</f>
        <v>0.54504686594009399</v>
      </c>
      <c r="G111" s="16">
        <f>hwealbypeinc!F52</f>
        <v>0.34853941202163696</v>
      </c>
      <c r="H111" s="16">
        <f>hwealbypeinc!G52</f>
        <v>0.28846830129623413</v>
      </c>
      <c r="I111" s="16">
        <f>hwealbypeinc!H52</f>
        <v>0.18772436678409576</v>
      </c>
      <c r="J111" s="16">
        <f>hwealbypeinc!I52</f>
        <v>9.8788298666477203E-2</v>
      </c>
      <c r="K111" s="16"/>
      <c r="L111" s="56">
        <f>E111-G111</f>
        <v>0.30622673034667969</v>
      </c>
      <c r="M111" s="15">
        <f>E111-F111</f>
        <v>0.10971927642822266</v>
      </c>
      <c r="N111" s="15">
        <f>F111-G111</f>
        <v>0.19650745391845703</v>
      </c>
      <c r="O111" s="15">
        <f>G111-I111</f>
        <v>0.1608150452375412</v>
      </c>
      <c r="P111" s="15">
        <f t="shared" si="16"/>
        <v>6.0071110725402832E-2</v>
      </c>
      <c r="Q111" s="15">
        <f t="shared" si="16"/>
        <v>0.10074393451213837</v>
      </c>
      <c r="R111" s="15">
        <f t="shared" si="16"/>
        <v>8.8936068117618561E-2</v>
      </c>
      <c r="S111" s="14"/>
      <c r="T111" s="15"/>
      <c r="U111" s="13"/>
    </row>
    <row r="112" spans="1:21">
      <c r="A112" s="19">
        <v>2015</v>
      </c>
      <c r="B112" s="324">
        <f t="shared" ref="B112" si="17">1-F112</f>
        <v>0.45576775074005127</v>
      </c>
      <c r="C112" s="519">
        <f>1-hwealbypeinc!C53</f>
        <v>5.0603091716766357E-2</v>
      </c>
      <c r="D112" s="520">
        <f t="shared" ref="D112" si="18">E112-C112</f>
        <v>0.60202258825302124</v>
      </c>
      <c r="E112" s="318">
        <f>hwealbypeinc!D53</f>
        <v>0.6526256799697876</v>
      </c>
      <c r="F112" s="16">
        <f>hwealbypeinc!E53</f>
        <v>0.54423224925994873</v>
      </c>
      <c r="G112" s="16">
        <f>hwealbypeinc!F53</f>
        <v>0.34929332137107849</v>
      </c>
      <c r="H112" s="16">
        <f>hwealbypeinc!G53</f>
        <v>0.29014873504638672</v>
      </c>
      <c r="I112" s="16">
        <f>hwealbypeinc!H53</f>
        <v>0.18870581686496735</v>
      </c>
      <c r="J112" s="16">
        <f>hwealbypeinc!I53</f>
        <v>9.9100053310394287E-2</v>
      </c>
      <c r="K112" s="16"/>
      <c r="L112" s="56">
        <f t="shared" ref="L112" si="19">E112-G112</f>
        <v>0.30333235859870911</v>
      </c>
      <c r="M112" s="15">
        <f t="shared" ref="M112" si="20">E112-F112</f>
        <v>0.10839343070983887</v>
      </c>
      <c r="N112" s="15">
        <f t="shared" ref="N112" si="21">F112-G112</f>
        <v>0.19493892788887024</v>
      </c>
      <c r="O112" s="15">
        <f t="shared" ref="O112" si="22">G112-I112</f>
        <v>0.16058750450611115</v>
      </c>
      <c r="P112" s="15">
        <f t="shared" ref="P112:P113" si="23">G112-H112</f>
        <v>5.9144586324691772E-2</v>
      </c>
      <c r="Q112" s="15">
        <f t="shared" ref="Q112:Q113" si="24">H112-I112</f>
        <v>0.10144291818141937</v>
      </c>
      <c r="R112" s="15">
        <f t="shared" ref="R112:R113" si="25">I112-J112</f>
        <v>8.9605763554573059E-2</v>
      </c>
      <c r="S112" s="14"/>
      <c r="T112" s="15"/>
      <c r="U112" s="13"/>
    </row>
    <row r="113" spans="1:21">
      <c r="A113" s="19">
        <v>2016</v>
      </c>
      <c r="B113" s="324">
        <f>1-F113</f>
        <v>0.46121776103973389</v>
      </c>
      <c r="C113" s="519">
        <f>1-hwealbypeinc!C54</f>
        <v>5.0469815731048584E-2</v>
      </c>
      <c r="D113" s="520">
        <f>E113-C113</f>
        <v>0.59627246856689453</v>
      </c>
      <c r="E113" s="318">
        <f>hwealbypeinc!D54</f>
        <v>0.64674228429794312</v>
      </c>
      <c r="F113" s="16">
        <f>hwealbypeinc!E54</f>
        <v>0.53878223896026611</v>
      </c>
      <c r="G113" s="16">
        <f>hwealbypeinc!F54</f>
        <v>0.34541112184524536</v>
      </c>
      <c r="H113" s="16">
        <f>hwealbypeinc!G54</f>
        <v>0.28587287664413452</v>
      </c>
      <c r="I113" s="16">
        <f>hwealbypeinc!H54</f>
        <v>0.1865975558757782</v>
      </c>
      <c r="J113" s="16">
        <f>hwealbypeinc!I54</f>
        <v>9.9047645926475525E-2</v>
      </c>
      <c r="K113" s="16"/>
      <c r="L113" s="56">
        <f>E113-G113</f>
        <v>0.30133116245269775</v>
      </c>
      <c r="M113" s="15">
        <f>E113-F113</f>
        <v>0.107960045337677</v>
      </c>
      <c r="N113" s="15">
        <f>F113-G113</f>
        <v>0.19337111711502075</v>
      </c>
      <c r="O113" s="15">
        <f>G113-I113</f>
        <v>0.15881356596946716</v>
      </c>
      <c r="P113" s="15">
        <f t="shared" si="23"/>
        <v>5.953824520111084E-2</v>
      </c>
      <c r="Q113" s="15">
        <f t="shared" si="24"/>
        <v>9.9275320768356323E-2</v>
      </c>
      <c r="R113" s="15">
        <f t="shared" si="25"/>
        <v>8.7549909949302673E-2</v>
      </c>
      <c r="S113" s="14"/>
      <c r="T113" s="15"/>
      <c r="U113" s="13"/>
    </row>
    <row r="114" spans="1:21">
      <c r="A114" s="19">
        <v>2017</v>
      </c>
      <c r="B114" s="18"/>
      <c r="C114" s="16"/>
      <c r="D114" s="17"/>
      <c r="E114" s="16"/>
      <c r="F114" s="16"/>
      <c r="G114" s="16"/>
      <c r="H114" s="16"/>
      <c r="I114" s="16"/>
      <c r="J114" s="16"/>
      <c r="K114" s="16"/>
      <c r="L114" s="56"/>
      <c r="M114" s="15"/>
      <c r="N114" s="15"/>
      <c r="O114" s="15"/>
      <c r="P114" s="15"/>
      <c r="Q114" s="15"/>
      <c r="R114" s="15"/>
      <c r="S114" s="14"/>
      <c r="T114" s="15"/>
      <c r="U114" s="13"/>
    </row>
    <row r="115" spans="1:21">
      <c r="A115" s="19">
        <v>2018</v>
      </c>
      <c r="B115" s="18"/>
      <c r="C115" s="16"/>
      <c r="D115" s="17"/>
      <c r="E115" s="16"/>
      <c r="F115" s="16"/>
      <c r="G115" s="16"/>
      <c r="H115" s="16"/>
      <c r="I115" s="16"/>
      <c r="J115" s="16"/>
      <c r="K115" s="16"/>
      <c r="L115" s="56"/>
      <c r="M115" s="15"/>
      <c r="N115" s="15"/>
      <c r="O115" s="15"/>
      <c r="P115" s="15"/>
      <c r="Q115" s="15"/>
      <c r="R115" s="15"/>
      <c r="S115" s="14"/>
      <c r="T115" s="15"/>
      <c r="U115" s="13"/>
    </row>
    <row r="116" spans="1:21">
      <c r="A116" s="19">
        <v>2019</v>
      </c>
      <c r="B116" s="18"/>
      <c r="C116" s="16"/>
      <c r="D116" s="17"/>
      <c r="E116" s="16"/>
      <c r="F116" s="16"/>
      <c r="G116" s="16"/>
      <c r="H116" s="16"/>
      <c r="I116" s="16"/>
      <c r="J116" s="16"/>
      <c r="K116" s="16"/>
      <c r="L116" s="56"/>
      <c r="M116" s="15"/>
      <c r="N116" s="15"/>
      <c r="O116" s="15"/>
      <c r="P116" s="15"/>
      <c r="Q116" s="15"/>
      <c r="R116" s="15"/>
      <c r="S116" s="14"/>
      <c r="T116" s="15"/>
      <c r="U116" s="13"/>
    </row>
    <row r="117" spans="1:21" ht="15.55" thickBot="1">
      <c r="A117" s="12">
        <v>2020</v>
      </c>
      <c r="B117" s="11"/>
      <c r="C117" s="10"/>
      <c r="D117" s="314"/>
      <c r="E117" s="9"/>
      <c r="F117" s="9"/>
      <c r="G117" s="9"/>
      <c r="H117" s="9"/>
      <c r="I117" s="8"/>
      <c r="J117" s="8"/>
      <c r="K117" s="8"/>
      <c r="L117" s="331"/>
      <c r="M117" s="7"/>
      <c r="N117" s="7"/>
      <c r="O117" s="7"/>
      <c r="P117" s="7"/>
      <c r="Q117" s="7"/>
      <c r="R117" s="7"/>
      <c r="S117" s="6"/>
      <c r="T117" s="15"/>
    </row>
    <row r="118" spans="1:21" ht="15.55" thickTop="1">
      <c r="B118" s="5"/>
      <c r="C118" s="5"/>
      <c r="D118" s="5"/>
      <c r="E118" s="5"/>
      <c r="F118" s="5"/>
      <c r="G118" s="5"/>
      <c r="H118" s="5"/>
    </row>
    <row r="119" spans="1:21">
      <c r="B119" s="5"/>
      <c r="C119" s="5"/>
      <c r="D119" s="5"/>
      <c r="E119" s="5"/>
      <c r="F119" s="5"/>
      <c r="G119" s="5"/>
      <c r="H119" s="5"/>
    </row>
  </sheetData>
  <mergeCells count="3">
    <mergeCell ref="A4:S4"/>
    <mergeCell ref="B7:S7"/>
    <mergeCell ref="B8:S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X119"/>
  <sheetViews>
    <sheetView workbookViewId="0">
      <pane xSplit="1" ySplit="9" topLeftCell="B97" activePane="bottomRight" state="frozen"/>
      <selection activeCell="B7" sqref="B7:S7"/>
      <selection pane="topRight" activeCell="B7" sqref="B7:S7"/>
      <selection pane="bottomLeft" activeCell="B7" sqref="B7:S7"/>
      <selection pane="bottomRight" activeCell="D112" sqref="D112"/>
    </sheetView>
  </sheetViews>
  <sheetFormatPr baseColWidth="10" defaultColWidth="10.83203125" defaultRowHeight="15.55"/>
  <cols>
    <col min="1" max="1" width="10.83203125" style="142"/>
    <col min="2" max="6" width="10.83203125" style="142" customWidth="1"/>
    <col min="7" max="7" width="10.83203125" style="142"/>
    <col min="8" max="13" width="10.83203125" style="113"/>
    <col min="14" max="19" width="11.5" style="1" customWidth="1"/>
    <col min="20" max="16384" width="10.83203125" style="113"/>
  </cols>
  <sheetData>
    <row r="1" spans="1:24">
      <c r="A1" s="180" t="s">
        <v>37</v>
      </c>
      <c r="B1" s="208"/>
    </row>
    <row r="2" spans="1:24">
      <c r="B2" s="208"/>
    </row>
    <row r="3" spans="1:24" ht="16.100000000000001" thickBot="1"/>
    <row r="4" spans="1:24" s="141" customFormat="1" ht="25" customHeight="1" thickTop="1">
      <c r="A4" s="1420" t="s">
        <v>875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2"/>
    </row>
    <row r="5" spans="1:24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12"/>
      <c r="O5" s="112"/>
      <c r="P5" s="112"/>
      <c r="Q5" s="112"/>
      <c r="R5" s="112"/>
      <c r="S5" s="502"/>
    </row>
    <row r="6" spans="1:24" ht="15.05">
      <c r="A6" s="834"/>
      <c r="B6" s="835" t="s">
        <v>35</v>
      </c>
      <c r="C6" s="835" t="s">
        <v>34</v>
      </c>
      <c r="D6" s="835" t="s">
        <v>33</v>
      </c>
      <c r="E6" s="835" t="s">
        <v>32</v>
      </c>
      <c r="F6" s="835" t="s">
        <v>31</v>
      </c>
      <c r="G6" s="835" t="s">
        <v>30</v>
      </c>
      <c r="H6" s="836" t="s">
        <v>28</v>
      </c>
      <c r="I6" s="835" t="s">
        <v>27</v>
      </c>
      <c r="J6" s="835" t="s">
        <v>26</v>
      </c>
      <c r="K6" s="837" t="s">
        <v>25</v>
      </c>
      <c r="L6" s="835" t="s">
        <v>24</v>
      </c>
      <c r="M6" s="835" t="s">
        <v>23</v>
      </c>
      <c r="N6" s="836" t="s">
        <v>21</v>
      </c>
      <c r="O6" s="838" t="s">
        <v>54</v>
      </c>
      <c r="P6" s="838" t="s">
        <v>53</v>
      </c>
      <c r="Q6" s="838" t="s">
        <v>52</v>
      </c>
      <c r="R6" s="835" t="s">
        <v>51</v>
      </c>
      <c r="S6" s="839" t="s">
        <v>50</v>
      </c>
      <c r="T6" s="206"/>
      <c r="U6" s="206"/>
    </row>
    <row r="7" spans="1:24" ht="35" customHeight="1">
      <c r="A7" s="834"/>
      <c r="B7" s="1418" t="s">
        <v>1058</v>
      </c>
      <c r="C7" s="1418"/>
      <c r="D7" s="1418"/>
      <c r="E7" s="1418"/>
      <c r="F7" s="1418"/>
      <c r="G7" s="1418"/>
      <c r="H7" s="1418"/>
      <c r="I7" s="1418"/>
      <c r="J7" s="1418"/>
      <c r="K7" s="1418"/>
      <c r="L7" s="1418"/>
      <c r="M7" s="1418"/>
      <c r="N7" s="1418"/>
      <c r="O7" s="1418"/>
      <c r="P7" s="1418"/>
      <c r="Q7" s="1418"/>
      <c r="R7" s="1418"/>
      <c r="S7" s="1419"/>
    </row>
    <row r="8" spans="1:24" s="136" customFormat="1" ht="21" customHeight="1">
      <c r="A8" s="840"/>
      <c r="B8" s="1437" t="s">
        <v>862</v>
      </c>
      <c r="C8" s="1436"/>
      <c r="D8" s="1436"/>
      <c r="E8" s="1436"/>
      <c r="F8" s="1436"/>
      <c r="G8" s="1436"/>
      <c r="H8" s="1436"/>
      <c r="I8" s="1436"/>
      <c r="J8" s="1436"/>
      <c r="K8" s="1436"/>
      <c r="L8" s="1436"/>
      <c r="M8" s="1436"/>
      <c r="N8" s="1436"/>
      <c r="O8" s="1436"/>
      <c r="P8" s="1436"/>
      <c r="Q8" s="1436"/>
      <c r="R8" s="1436"/>
      <c r="S8" s="1454"/>
      <c r="V8" s="636"/>
    </row>
    <row r="9" spans="1:24" ht="45.6" thickBot="1">
      <c r="A9" s="834"/>
      <c r="B9" s="134" t="s">
        <v>16</v>
      </c>
      <c r="C9" s="841" t="s">
        <v>857</v>
      </c>
      <c r="D9" s="841" t="s">
        <v>858</v>
      </c>
      <c r="E9" s="841" t="s">
        <v>859</v>
      </c>
      <c r="F9" s="841" t="s">
        <v>860</v>
      </c>
      <c r="G9" s="842" t="s">
        <v>861</v>
      </c>
      <c r="H9" s="134" t="s">
        <v>15</v>
      </c>
      <c r="I9" s="841" t="s">
        <v>857</v>
      </c>
      <c r="J9" s="841" t="s">
        <v>858</v>
      </c>
      <c r="K9" s="841" t="s">
        <v>859</v>
      </c>
      <c r="L9" s="841" t="s">
        <v>860</v>
      </c>
      <c r="M9" s="841" t="s">
        <v>861</v>
      </c>
      <c r="N9" s="134" t="s">
        <v>1018</v>
      </c>
      <c r="O9" s="841" t="s">
        <v>857</v>
      </c>
      <c r="P9" s="841" t="s">
        <v>858</v>
      </c>
      <c r="Q9" s="841" t="s">
        <v>859</v>
      </c>
      <c r="R9" s="841" t="s">
        <v>860</v>
      </c>
      <c r="S9" s="842" t="s">
        <v>861</v>
      </c>
      <c r="V9" s="633"/>
      <c r="W9" s="633"/>
      <c r="X9" s="633"/>
    </row>
    <row r="10" spans="1:24" ht="15.05">
      <c r="A10" s="843">
        <v>1913</v>
      </c>
      <c r="B10" s="203">
        <f>1-TE2b!B10</f>
        <v>0.21014845609863042</v>
      </c>
      <c r="C10" s="844">
        <f>compohweal!BO2</f>
        <v>1.2349300000000007E-2</v>
      </c>
      <c r="D10" s="844">
        <f>compohweal!BP2</f>
        <v>1.3958396161055805E-2</v>
      </c>
      <c r="E10" s="844">
        <f>compohweal!BQ2</f>
        <v>7.4662478499846113E-2</v>
      </c>
      <c r="F10" s="844">
        <f>compohweal!BR2</f>
        <v>0.10011346497874818</v>
      </c>
      <c r="G10" s="844">
        <f>compohweal!BS2</f>
        <v>9.0658164589802956E-3</v>
      </c>
      <c r="H10" s="197"/>
      <c r="I10" s="845"/>
      <c r="J10" s="845"/>
      <c r="K10" s="845"/>
      <c r="L10" s="845"/>
      <c r="M10" s="845"/>
      <c r="N10" s="203"/>
      <c r="O10" s="844"/>
      <c r="P10" s="844"/>
      <c r="Q10" s="844"/>
      <c r="R10" s="844"/>
      <c r="S10" s="846"/>
      <c r="V10" s="634"/>
      <c r="W10" s="634"/>
      <c r="X10" s="634"/>
    </row>
    <row r="11" spans="1:24" ht="15.05">
      <c r="A11" s="843">
        <v>1914</v>
      </c>
      <c r="B11" s="197">
        <f>1-TE2b!B11</f>
        <v>0.21151153157013047</v>
      </c>
      <c r="C11" s="845">
        <f>compohweal!BO3</f>
        <v>1.1506349999999999E-2</v>
      </c>
      <c r="D11" s="845">
        <f>compohweal!BP3</f>
        <v>1.2607939420983399E-2</v>
      </c>
      <c r="E11" s="845">
        <f>compohweal!BQ3</f>
        <v>8.1099510651427884E-2</v>
      </c>
      <c r="F11" s="845">
        <f>compohweal!BR3</f>
        <v>9.6478547778475532E-2</v>
      </c>
      <c r="G11" s="845">
        <f>compohweal!BS3</f>
        <v>9.82018371924364E-3</v>
      </c>
      <c r="H11" s="197"/>
      <c r="I11" s="845"/>
      <c r="J11" s="845"/>
      <c r="K11" s="845"/>
      <c r="L11" s="845"/>
      <c r="M11" s="845"/>
      <c r="N11" s="197"/>
      <c r="O11" s="845"/>
      <c r="P11" s="845"/>
      <c r="Q11" s="845"/>
      <c r="R11" s="845"/>
      <c r="S11" s="847"/>
      <c r="V11" s="634"/>
      <c r="W11" s="634"/>
      <c r="X11" s="634"/>
    </row>
    <row r="12" spans="1:24" ht="15.05">
      <c r="A12" s="843">
        <v>1915</v>
      </c>
      <c r="B12" s="197">
        <f>1-TE2b!B12</f>
        <v>0.21511875016535431</v>
      </c>
      <c r="C12" s="845">
        <f>compohweal!BO4</f>
        <v>1.2341500000000005E-2</v>
      </c>
      <c r="D12" s="845">
        <f>compohweal!BP4</f>
        <v>1.8266559218017751E-2</v>
      </c>
      <c r="E12" s="845">
        <f>compohweal!BQ4</f>
        <v>8.1042091828572194E-2</v>
      </c>
      <c r="F12" s="845">
        <f>compohweal!BR4</f>
        <v>9.3639264839747327E-2</v>
      </c>
      <c r="G12" s="845">
        <f>compohweal!BS4</f>
        <v>9.8283342790169564E-3</v>
      </c>
      <c r="H12" s="197"/>
      <c r="I12" s="845"/>
      <c r="J12" s="845"/>
      <c r="K12" s="845"/>
      <c r="L12" s="845"/>
      <c r="M12" s="845"/>
      <c r="N12" s="197"/>
      <c r="O12" s="845"/>
      <c r="P12" s="845"/>
      <c r="Q12" s="845"/>
      <c r="R12" s="845"/>
      <c r="S12" s="847"/>
      <c r="V12" s="634"/>
      <c r="W12" s="634"/>
      <c r="X12" s="634"/>
    </row>
    <row r="13" spans="1:24" ht="15.05">
      <c r="A13" s="843">
        <v>1916</v>
      </c>
      <c r="B13" s="160">
        <f>1-TE2b!B13</f>
        <v>0.21507436006128655</v>
      </c>
      <c r="C13" s="848">
        <f>compohweal!BO5</f>
        <v>2.6917459819602058E-2</v>
      </c>
      <c r="D13" s="848">
        <f>compohweal!BP5</f>
        <v>1.5847660950609261E-2</v>
      </c>
      <c r="E13" s="848">
        <f>compohweal!BQ5</f>
        <v>7.5440409294683958E-2</v>
      </c>
      <c r="F13" s="848">
        <f>compohweal!BR5</f>
        <v>8.8046874742734815E-2</v>
      </c>
      <c r="G13" s="848">
        <f>compohweal!BS5</f>
        <v>8.8199552536564613E-3</v>
      </c>
      <c r="H13" s="197"/>
      <c r="I13" s="845"/>
      <c r="J13" s="845"/>
      <c r="K13" s="845"/>
      <c r="L13" s="845"/>
      <c r="M13" s="845"/>
      <c r="N13" s="117"/>
      <c r="O13" s="849"/>
      <c r="P13" s="849"/>
      <c r="Q13" s="849"/>
      <c r="R13" s="849"/>
      <c r="S13" s="850"/>
      <c r="V13" s="634"/>
      <c r="W13" s="634"/>
      <c r="X13" s="634"/>
    </row>
    <row r="14" spans="1:24" ht="15.05">
      <c r="A14" s="843">
        <v>1917</v>
      </c>
      <c r="B14" s="197">
        <f>1-TE2b!B14</f>
        <v>0.21359911511971752</v>
      </c>
      <c r="C14" s="845">
        <f>compohweal!BO6</f>
        <v>1.8776952207924247E-2</v>
      </c>
      <c r="D14" s="845">
        <f>compohweal!BP6</f>
        <v>1.2370491908136071E-2</v>
      </c>
      <c r="E14" s="845">
        <f>compohweal!BQ6</f>
        <v>7.8921044770857401E-2</v>
      </c>
      <c r="F14" s="845">
        <f>compohweal!BR6</f>
        <v>9.38745662316951E-2</v>
      </c>
      <c r="G14" s="845">
        <f>compohweal!BS6</f>
        <v>9.6580600011046021E-3</v>
      </c>
      <c r="H14" s="197"/>
      <c r="I14" s="845"/>
      <c r="J14" s="845"/>
      <c r="K14" s="845"/>
      <c r="L14" s="845"/>
      <c r="M14" s="845"/>
      <c r="N14" s="197"/>
      <c r="O14" s="845"/>
      <c r="P14" s="845"/>
      <c r="Q14" s="845"/>
      <c r="R14" s="845"/>
      <c r="S14" s="847"/>
      <c r="V14" s="634"/>
      <c r="W14" s="634"/>
      <c r="X14" s="634"/>
    </row>
    <row r="15" spans="1:24" ht="15.05">
      <c r="A15" s="843">
        <v>1918</v>
      </c>
      <c r="B15" s="197">
        <f>1-TE2b!B15</f>
        <v>0.21024195533831425</v>
      </c>
      <c r="C15" s="845">
        <f>compohweal!BO7</f>
        <v>1.1321040512618952E-2</v>
      </c>
      <c r="D15" s="845">
        <f>compohweal!BP7</f>
        <v>1.1929092102578455E-2</v>
      </c>
      <c r="E15" s="845">
        <f>compohweal!BQ7</f>
        <v>8.0137346999564762E-2</v>
      </c>
      <c r="F15" s="845">
        <f>compohweal!BR7</f>
        <v>9.6795776722707894E-2</v>
      </c>
      <c r="G15" s="845">
        <f>compohweal!BS7</f>
        <v>1.0058699000844162E-2</v>
      </c>
      <c r="H15" s="197"/>
      <c r="I15" s="845"/>
      <c r="J15" s="845"/>
      <c r="K15" s="845"/>
      <c r="L15" s="845"/>
      <c r="M15" s="845"/>
      <c r="N15" s="197"/>
      <c r="O15" s="845"/>
      <c r="P15" s="845"/>
      <c r="Q15" s="845"/>
      <c r="R15" s="845"/>
      <c r="S15" s="847"/>
      <c r="V15" s="634"/>
      <c r="W15" s="634"/>
      <c r="X15" s="634"/>
    </row>
    <row r="16" spans="1:24" ht="15.05">
      <c r="A16" s="856">
        <v>1919</v>
      </c>
      <c r="B16" s="199">
        <f>1-TE2b!B16</f>
        <v>0.1948684693056516</v>
      </c>
      <c r="C16" s="851">
        <f>compohweal!BO8</f>
        <v>1.1134550000000021E-2</v>
      </c>
      <c r="D16" s="851">
        <f>compohweal!BP8</f>
        <v>1.3191272305171187E-2</v>
      </c>
      <c r="E16" s="851">
        <f>compohweal!BQ8</f>
        <v>7.5222817400191599E-2</v>
      </c>
      <c r="F16" s="851">
        <f>compohweal!BR8</f>
        <v>8.5793305608617698E-2</v>
      </c>
      <c r="G16" s="851">
        <f>compohweal!BS8</f>
        <v>9.5265239916710424E-3</v>
      </c>
      <c r="H16" s="199"/>
      <c r="I16" s="851"/>
      <c r="J16" s="851"/>
      <c r="K16" s="851"/>
      <c r="L16" s="851"/>
      <c r="M16" s="851"/>
      <c r="N16" s="199"/>
      <c r="O16" s="851"/>
      <c r="P16" s="851"/>
      <c r="Q16" s="851"/>
      <c r="R16" s="851"/>
      <c r="S16" s="852"/>
      <c r="V16" s="634"/>
      <c r="W16" s="634"/>
      <c r="X16" s="634"/>
    </row>
    <row r="17" spans="1:24" ht="15.05">
      <c r="A17" s="843">
        <v>1920</v>
      </c>
      <c r="B17" s="197">
        <f>1-TE2b!B17</f>
        <v>0.21390439294129004</v>
      </c>
      <c r="C17" s="845">
        <f>compohweal!BO9</f>
        <v>1.0656500000000013E-2</v>
      </c>
      <c r="D17" s="845">
        <f>compohweal!BP9</f>
        <v>1.3806939886583661E-2</v>
      </c>
      <c r="E17" s="845">
        <f>compohweal!BQ9</f>
        <v>7.824058988187188E-2</v>
      </c>
      <c r="F17" s="845">
        <f>compohweal!BR9</f>
        <v>0.10165578782097695</v>
      </c>
      <c r="G17" s="845">
        <f>compohweal!BS9</f>
        <v>9.5455753518575923E-3</v>
      </c>
      <c r="H17" s="197"/>
      <c r="I17" s="845"/>
      <c r="J17" s="845"/>
      <c r="K17" s="845"/>
      <c r="L17" s="845"/>
      <c r="M17" s="845"/>
      <c r="N17" s="197"/>
      <c r="O17" s="845"/>
      <c r="P17" s="845"/>
      <c r="Q17" s="845"/>
      <c r="R17" s="845"/>
      <c r="S17" s="847"/>
      <c r="V17" s="634"/>
      <c r="W17" s="634"/>
      <c r="X17" s="634"/>
    </row>
    <row r="18" spans="1:24" ht="15.05">
      <c r="A18" s="843">
        <v>1921</v>
      </c>
      <c r="B18" s="197">
        <f>1-TE2b!B18</f>
        <v>0.21513983797498115</v>
      </c>
      <c r="C18" s="845">
        <f>compohweal!BO10</f>
        <v>1.0476900000000011E-2</v>
      </c>
      <c r="D18" s="845">
        <f>compohweal!BP10</f>
        <v>1.6634229824356739E-2</v>
      </c>
      <c r="E18" s="845">
        <f>compohweal!BQ10</f>
        <v>8.6952600372199734E-2</v>
      </c>
      <c r="F18" s="845">
        <f>compohweal!BR10</f>
        <v>9.3689523563960625E-2</v>
      </c>
      <c r="G18" s="845">
        <f>compohweal!BS10</f>
        <v>7.386584214464028E-3</v>
      </c>
      <c r="H18" s="197"/>
      <c r="I18" s="845"/>
      <c r="J18" s="845"/>
      <c r="K18" s="845"/>
      <c r="L18" s="845"/>
      <c r="M18" s="845"/>
      <c r="N18" s="197"/>
      <c r="O18" s="845"/>
      <c r="P18" s="845"/>
      <c r="Q18" s="845"/>
      <c r="R18" s="845"/>
      <c r="S18" s="847"/>
      <c r="V18" s="634"/>
      <c r="W18" s="634"/>
      <c r="X18" s="634"/>
    </row>
    <row r="19" spans="1:24" ht="15.05">
      <c r="A19" s="843">
        <v>1922</v>
      </c>
      <c r="B19" s="197">
        <f>1-TE2b!B19</f>
        <v>0.20393886105419734</v>
      </c>
      <c r="C19" s="845">
        <f>compohweal!BO11</f>
        <v>1.2468128441422671E-2</v>
      </c>
      <c r="D19" s="845">
        <f>compohweal!BP11</f>
        <v>1.6135163834554996E-2</v>
      </c>
      <c r="E19" s="845">
        <f>compohweal!BQ11</f>
        <v>8.6380353738503016E-2</v>
      </c>
      <c r="F19" s="845">
        <f>compohweal!BR11</f>
        <v>8.085199918685515E-2</v>
      </c>
      <c r="G19" s="845">
        <f>compohweal!BS11</f>
        <v>8.1032158528616567E-3</v>
      </c>
      <c r="H19" s="197"/>
      <c r="I19" s="845"/>
      <c r="J19" s="845"/>
      <c r="K19" s="845"/>
      <c r="L19" s="845"/>
      <c r="M19" s="845"/>
      <c r="N19" s="197"/>
      <c r="O19" s="845"/>
      <c r="P19" s="845"/>
      <c r="Q19" s="845"/>
      <c r="R19" s="845"/>
      <c r="S19" s="847"/>
      <c r="V19" s="634"/>
      <c r="W19" s="634"/>
      <c r="X19" s="634"/>
    </row>
    <row r="20" spans="1:24" ht="15.05">
      <c r="A20" s="843">
        <v>1923</v>
      </c>
      <c r="B20" s="197">
        <f>1-TE2b!B20</f>
        <v>0.19926925534495332</v>
      </c>
      <c r="C20" s="845">
        <f>compohweal!BO12</f>
        <v>1.2472700000000003E-2</v>
      </c>
      <c r="D20" s="845">
        <f>compohweal!BP12</f>
        <v>1.6080025707348782E-2</v>
      </c>
      <c r="E20" s="845">
        <f>compohweal!BQ12</f>
        <v>8.8881364323858958E-2</v>
      </c>
      <c r="F20" s="845">
        <f>compohweal!BR12</f>
        <v>7.0647161742755371E-2</v>
      </c>
      <c r="G20" s="845">
        <f>compohweal!BS12</f>
        <v>1.1189003570990286E-2</v>
      </c>
      <c r="H20" s="197"/>
      <c r="I20" s="845"/>
      <c r="J20" s="845"/>
      <c r="K20" s="845"/>
      <c r="L20" s="845"/>
      <c r="M20" s="845"/>
      <c r="N20" s="197"/>
      <c r="O20" s="845"/>
      <c r="P20" s="845"/>
      <c r="Q20" s="845"/>
      <c r="R20" s="845"/>
      <c r="S20" s="847"/>
      <c r="V20" s="634"/>
      <c r="W20" s="634"/>
      <c r="X20" s="634"/>
    </row>
    <row r="21" spans="1:24" ht="15.05">
      <c r="A21" s="843">
        <v>1924</v>
      </c>
      <c r="B21" s="197">
        <f>1-TE2b!B21</f>
        <v>0.18646603559603081</v>
      </c>
      <c r="C21" s="845">
        <f>compohweal!BO13</f>
        <v>1.4419550977730955E-2</v>
      </c>
      <c r="D21" s="845">
        <f>compohweal!BP13</f>
        <v>9.5321338179381425E-3</v>
      </c>
      <c r="E21" s="845">
        <f>compohweal!BQ13</f>
        <v>9.0512742567222026E-2</v>
      </c>
      <c r="F21" s="845">
        <f>compohweal!BR13</f>
        <v>6.0378119221021348E-2</v>
      </c>
      <c r="G21" s="845">
        <f>compohweal!BS13</f>
        <v>1.1622489012118341E-2</v>
      </c>
      <c r="H21" s="197"/>
      <c r="I21" s="845"/>
      <c r="J21" s="845"/>
      <c r="K21" s="845"/>
      <c r="L21" s="845"/>
      <c r="M21" s="845"/>
      <c r="N21" s="197"/>
      <c r="O21" s="845"/>
      <c r="P21" s="845"/>
      <c r="Q21" s="845"/>
      <c r="R21" s="845"/>
      <c r="S21" s="847"/>
      <c r="V21" s="634"/>
      <c r="W21" s="634"/>
      <c r="X21" s="634"/>
    </row>
    <row r="22" spans="1:24" ht="15.05">
      <c r="A22" s="843">
        <v>1925</v>
      </c>
      <c r="B22" s="197">
        <f>1-TE2b!B22</f>
        <v>0.1769468903271223</v>
      </c>
      <c r="C22" s="845">
        <f>compohweal!BO14</f>
        <v>2.2339419830859908E-2</v>
      </c>
      <c r="D22" s="845">
        <f>compohweal!BP14</f>
        <v>6.0112511485628066E-3</v>
      </c>
      <c r="E22" s="845">
        <f>compohweal!BQ14</f>
        <v>8.8678960634395704E-2</v>
      </c>
      <c r="F22" s="845">
        <f>compohweal!BR14</f>
        <v>4.7584001925034342E-2</v>
      </c>
      <c r="G22" s="845">
        <f>compohweal!BS14</f>
        <v>1.2333256788269537E-2</v>
      </c>
      <c r="H22" s="197"/>
      <c r="I22" s="845"/>
      <c r="J22" s="845"/>
      <c r="K22" s="845"/>
      <c r="L22" s="845"/>
      <c r="M22" s="845"/>
      <c r="N22" s="197"/>
      <c r="O22" s="845"/>
      <c r="P22" s="845"/>
      <c r="Q22" s="845"/>
      <c r="R22" s="845"/>
      <c r="S22" s="847"/>
      <c r="V22" s="634"/>
      <c r="W22" s="634"/>
      <c r="X22" s="634"/>
    </row>
    <row r="23" spans="1:24" ht="15.05">
      <c r="A23" s="843">
        <v>1926</v>
      </c>
      <c r="B23" s="197">
        <f>1-TE2b!B23</f>
        <v>0.16735628993918039</v>
      </c>
      <c r="C23" s="845">
        <f>compohweal!BO15</f>
        <v>2.1268794846114547E-2</v>
      </c>
      <c r="D23" s="845">
        <f>compohweal!BP15</f>
        <v>2.8208422402417437E-3</v>
      </c>
      <c r="E23" s="845">
        <f>compohweal!BQ15</f>
        <v>8.2443893207773705E-2</v>
      </c>
      <c r="F23" s="845">
        <f>compohweal!BR15</f>
        <v>4.7734405225981269E-2</v>
      </c>
      <c r="G23" s="845">
        <f>compohweal!BS15</f>
        <v>1.3087354419069188E-2</v>
      </c>
      <c r="H23" s="197"/>
      <c r="I23" s="845"/>
      <c r="J23" s="845"/>
      <c r="K23" s="845"/>
      <c r="L23" s="845"/>
      <c r="M23" s="845"/>
      <c r="N23" s="197"/>
      <c r="O23" s="845"/>
      <c r="P23" s="845"/>
      <c r="Q23" s="845"/>
      <c r="R23" s="845"/>
      <c r="S23" s="847"/>
      <c r="V23" s="634"/>
      <c r="W23" s="634"/>
      <c r="X23" s="634"/>
    </row>
    <row r="24" spans="1:24" ht="15.05">
      <c r="A24" s="843">
        <v>1927</v>
      </c>
      <c r="B24" s="197">
        <f>1-TE2b!B24</f>
        <v>0.15682917472266122</v>
      </c>
      <c r="C24" s="845">
        <f>compohweal!BO16</f>
        <v>2.5071530868885472E-2</v>
      </c>
      <c r="D24" s="845">
        <f>compohweal!BP16</f>
        <v>3.1679866176882732E-4</v>
      </c>
      <c r="E24" s="845">
        <f>compohweal!BQ16</f>
        <v>7.1747142316576917E-2</v>
      </c>
      <c r="F24" s="845">
        <f>compohweal!BR16</f>
        <v>4.6756200923889296E-2</v>
      </c>
      <c r="G24" s="845">
        <f>compohweal!BS16</f>
        <v>1.293850195154073E-2</v>
      </c>
      <c r="H24" s="197"/>
      <c r="I24" s="845"/>
      <c r="J24" s="845"/>
      <c r="K24" s="845"/>
      <c r="L24" s="845"/>
      <c r="M24" s="845"/>
      <c r="N24" s="197"/>
      <c r="O24" s="845"/>
      <c r="P24" s="845"/>
      <c r="Q24" s="845"/>
      <c r="R24" s="845"/>
      <c r="S24" s="847"/>
      <c r="V24" s="634"/>
      <c r="W24" s="634"/>
      <c r="X24" s="634"/>
    </row>
    <row r="25" spans="1:24" ht="15.05">
      <c r="A25" s="843">
        <v>1928</v>
      </c>
      <c r="B25" s="197">
        <f>1-TE2b!B25</f>
        <v>0.15486732476118126</v>
      </c>
      <c r="C25" s="845">
        <f>compohweal!BO17</f>
        <v>3.3299063047962318E-2</v>
      </c>
      <c r="D25" s="845">
        <f>compohweal!BP17</f>
        <v>-7.2650207061675243E-4</v>
      </c>
      <c r="E25" s="845">
        <f>compohweal!BQ17</f>
        <v>6.445727531794361E-2</v>
      </c>
      <c r="F25" s="845">
        <f>compohweal!BR17</f>
        <v>4.671672735959137E-2</v>
      </c>
      <c r="G25" s="845">
        <f>compohweal!BS17</f>
        <v>1.1120761106300708E-2</v>
      </c>
      <c r="H25" s="197"/>
      <c r="I25" s="845"/>
      <c r="J25" s="845"/>
      <c r="K25" s="845"/>
      <c r="L25" s="845"/>
      <c r="M25" s="845"/>
      <c r="N25" s="197"/>
      <c r="O25" s="845"/>
      <c r="P25" s="845"/>
      <c r="Q25" s="845"/>
      <c r="R25" s="845"/>
      <c r="S25" s="847"/>
      <c r="V25" s="634"/>
      <c r="W25" s="634"/>
      <c r="X25" s="634"/>
    </row>
    <row r="26" spans="1:24" ht="15.05">
      <c r="A26" s="843">
        <v>1929</v>
      </c>
      <c r="B26" s="197">
        <f>1-TE2b!B26</f>
        <v>0.15542606197900444</v>
      </c>
      <c r="C26" s="845">
        <f>compohweal!BO18</f>
        <v>3.3617202048560169E-2</v>
      </c>
      <c r="D26" s="845">
        <f>compohweal!BP18</f>
        <v>-3.0616086824623648E-3</v>
      </c>
      <c r="E26" s="845">
        <f>compohweal!BQ18</f>
        <v>6.3831818395248902E-2</v>
      </c>
      <c r="F26" s="845">
        <f>compohweal!BR18</f>
        <v>4.8395223733036313E-2</v>
      </c>
      <c r="G26" s="845">
        <f>compohweal!BS18</f>
        <v>1.2644426484621472E-2</v>
      </c>
      <c r="H26" s="197"/>
      <c r="I26" s="845"/>
      <c r="J26" s="845"/>
      <c r="K26" s="845"/>
      <c r="L26" s="845"/>
      <c r="M26" s="845"/>
      <c r="N26" s="197"/>
      <c r="O26" s="845"/>
      <c r="P26" s="845"/>
      <c r="Q26" s="845"/>
      <c r="R26" s="845"/>
      <c r="S26" s="847"/>
      <c r="V26" s="634"/>
      <c r="W26" s="634"/>
      <c r="X26" s="634"/>
    </row>
    <row r="27" spans="1:24" ht="15.05">
      <c r="A27" s="853">
        <v>1930</v>
      </c>
      <c r="B27" s="201">
        <f>1-TE2b!B27</f>
        <v>0.15049946404031644</v>
      </c>
      <c r="C27" s="854">
        <f>compohweal!BO19</f>
        <v>1.8996249999999992E-2</v>
      </c>
      <c r="D27" s="854">
        <f>compohweal!BP19</f>
        <v>-4.2913757843809353E-3</v>
      </c>
      <c r="E27" s="854">
        <f>compohweal!BQ19</f>
        <v>6.7264471975680223E-2</v>
      </c>
      <c r="F27" s="854">
        <f>compohweal!BR19</f>
        <v>5.411366508744761E-2</v>
      </c>
      <c r="G27" s="854">
        <f>compohweal!BS19</f>
        <v>1.441645276156946E-2</v>
      </c>
      <c r="H27" s="201"/>
      <c r="I27" s="854"/>
      <c r="J27" s="854"/>
      <c r="K27" s="854"/>
      <c r="L27" s="854"/>
      <c r="M27" s="854"/>
      <c r="N27" s="201"/>
      <c r="O27" s="854"/>
      <c r="P27" s="854"/>
      <c r="Q27" s="854"/>
      <c r="R27" s="854"/>
      <c r="S27" s="855"/>
      <c r="V27" s="634"/>
      <c r="W27" s="634"/>
      <c r="X27" s="634"/>
    </row>
    <row r="28" spans="1:24" ht="15.05">
      <c r="A28" s="843">
        <v>1931</v>
      </c>
      <c r="B28" s="197">
        <f>1-TE2b!B28</f>
        <v>0.15322737226282879</v>
      </c>
      <c r="C28" s="845">
        <f>compohweal!BO20</f>
        <v>1.5288550000000012E-2</v>
      </c>
      <c r="D28" s="845">
        <f>compohweal!BP20</f>
        <v>-3.0261561500617012E-3</v>
      </c>
      <c r="E28" s="845">
        <f>compohweal!BQ20</f>
        <v>6.9937744852070355E-2</v>
      </c>
      <c r="F28" s="845">
        <f>compohweal!BR20</f>
        <v>5.3456245937562874E-2</v>
      </c>
      <c r="G28" s="845">
        <f>compohweal!BS20</f>
        <v>1.757098762325731E-2</v>
      </c>
      <c r="H28" s="197"/>
      <c r="I28" s="845"/>
      <c r="J28" s="845"/>
      <c r="K28" s="845"/>
      <c r="L28" s="845"/>
      <c r="M28" s="845"/>
      <c r="N28" s="197"/>
      <c r="O28" s="845"/>
      <c r="P28" s="845"/>
      <c r="Q28" s="845"/>
      <c r="R28" s="845"/>
      <c r="S28" s="847"/>
      <c r="V28" s="634"/>
      <c r="W28" s="634"/>
      <c r="X28" s="634"/>
    </row>
    <row r="29" spans="1:24" ht="15.05">
      <c r="A29" s="843">
        <v>1932</v>
      </c>
      <c r="B29" s="197">
        <f>1-TE2b!B29</f>
        <v>0.14894168802276386</v>
      </c>
      <c r="C29" s="845">
        <f>compohweal!BO21</f>
        <v>1.1809250000000021E-2</v>
      </c>
      <c r="D29" s="845">
        <f>compohweal!BP21</f>
        <v>3.8179377834887673E-5</v>
      </c>
      <c r="E29" s="845">
        <f>compohweal!BQ21</f>
        <v>6.8647535981720909E-2</v>
      </c>
      <c r="F29" s="845">
        <f>compohweal!BR21</f>
        <v>5.0189555540325198E-2</v>
      </c>
      <c r="G29" s="845">
        <f>compohweal!BS21</f>
        <v>1.8257167122882875E-2</v>
      </c>
      <c r="H29" s="197"/>
      <c r="I29" s="845"/>
      <c r="J29" s="845"/>
      <c r="K29" s="845"/>
      <c r="L29" s="845"/>
      <c r="M29" s="845"/>
      <c r="N29" s="197"/>
      <c r="O29" s="845"/>
      <c r="P29" s="845"/>
      <c r="Q29" s="845"/>
      <c r="R29" s="845"/>
      <c r="S29" s="847"/>
      <c r="V29" s="634"/>
      <c r="W29" s="634"/>
      <c r="X29" s="634"/>
    </row>
    <row r="30" spans="1:24" ht="15.05">
      <c r="A30" s="843">
        <v>1933</v>
      </c>
      <c r="B30" s="197">
        <f>1-TE2b!B30</f>
        <v>0.15141275279849764</v>
      </c>
      <c r="C30" s="845">
        <f>compohweal!BO22</f>
        <v>1.2102950000000001E-2</v>
      </c>
      <c r="D30" s="845">
        <f>compohweal!BP22</f>
        <v>8.6958348738640709E-3</v>
      </c>
      <c r="E30" s="845">
        <f>compohweal!BQ22</f>
        <v>7.1423916420626732E-2</v>
      </c>
      <c r="F30" s="845">
        <f>compohweal!BR22</f>
        <v>3.9412232794481278E-2</v>
      </c>
      <c r="G30" s="845">
        <f>compohweal!BS22</f>
        <v>1.9777818709525663E-2</v>
      </c>
      <c r="H30" s="197"/>
      <c r="I30" s="845"/>
      <c r="J30" s="845"/>
      <c r="K30" s="845"/>
      <c r="L30" s="845"/>
      <c r="M30" s="845"/>
      <c r="N30" s="197"/>
      <c r="O30" s="845"/>
      <c r="P30" s="845"/>
      <c r="Q30" s="845"/>
      <c r="R30" s="845"/>
      <c r="S30" s="847"/>
      <c r="V30" s="634"/>
      <c r="W30" s="634"/>
      <c r="X30" s="634"/>
    </row>
    <row r="31" spans="1:24" ht="15.05">
      <c r="A31" s="843">
        <v>1934</v>
      </c>
      <c r="B31" s="197">
        <f>1-TE2b!B31</f>
        <v>0.16681520111654713</v>
      </c>
      <c r="C31" s="845">
        <f>compohweal!BO23</f>
        <v>1.2619000000000019E-2</v>
      </c>
      <c r="D31" s="845">
        <f>compohweal!BP23</f>
        <v>1.3544708178838016E-2</v>
      </c>
      <c r="E31" s="845">
        <f>compohweal!BQ23</f>
        <v>7.5886242027815437E-2</v>
      </c>
      <c r="F31" s="845">
        <f>compohweal!BR23</f>
        <v>4.6612204698297244E-2</v>
      </c>
      <c r="G31" s="845">
        <f>compohweal!BS23</f>
        <v>1.8152046211596551E-2</v>
      </c>
      <c r="H31" s="197"/>
      <c r="I31" s="845"/>
      <c r="J31" s="845"/>
      <c r="K31" s="845"/>
      <c r="L31" s="845"/>
      <c r="M31" s="845"/>
      <c r="N31" s="197"/>
      <c r="O31" s="845"/>
      <c r="P31" s="845"/>
      <c r="Q31" s="845"/>
      <c r="R31" s="845"/>
      <c r="S31" s="847"/>
      <c r="V31" s="634"/>
      <c r="W31" s="634"/>
      <c r="X31" s="634"/>
    </row>
    <row r="32" spans="1:24" ht="15.05">
      <c r="A32" s="843">
        <v>1935</v>
      </c>
      <c r="B32" s="197">
        <f>1-TE2b!B32</f>
        <v>0.18033074563392626</v>
      </c>
      <c r="C32" s="845">
        <f>compohweal!BO24</f>
        <v>1.3995928760947907E-2</v>
      </c>
      <c r="D32" s="845">
        <f>compohweal!BP24</f>
        <v>1.5451687712009991E-2</v>
      </c>
      <c r="E32" s="845">
        <f>compohweal!BQ24</f>
        <v>7.471586118263579E-2</v>
      </c>
      <c r="F32" s="845">
        <f>compohweal!BR24</f>
        <v>5.683840341728788E-2</v>
      </c>
      <c r="G32" s="845">
        <f>compohweal!BS24</f>
        <v>1.9328864561044622E-2</v>
      </c>
      <c r="H32" s="197"/>
      <c r="I32" s="845"/>
      <c r="J32" s="845"/>
      <c r="K32" s="845"/>
      <c r="L32" s="845"/>
      <c r="M32" s="845"/>
      <c r="N32" s="197"/>
      <c r="O32" s="845"/>
      <c r="P32" s="845"/>
      <c r="Q32" s="845"/>
      <c r="R32" s="845"/>
      <c r="S32" s="847"/>
      <c r="V32" s="634"/>
      <c r="W32" s="634"/>
      <c r="X32" s="634"/>
    </row>
    <row r="33" spans="1:24" ht="15.05">
      <c r="A33" s="843">
        <v>1936</v>
      </c>
      <c r="B33" s="197">
        <f>1-TE2b!B33</f>
        <v>0.17599522281986169</v>
      </c>
      <c r="C33" s="845">
        <f>compohweal!BO25</f>
        <v>1.677209402670593E-2</v>
      </c>
      <c r="D33" s="845">
        <f>compohweal!BP25</f>
        <v>1.7979346554109668E-2</v>
      </c>
      <c r="E33" s="845">
        <f>compohweal!BQ25</f>
        <v>7.3325159448762486E-2</v>
      </c>
      <c r="F33" s="845">
        <f>compohweal!BR25</f>
        <v>4.9834811462414197E-2</v>
      </c>
      <c r="G33" s="845">
        <f>compohweal!BS25</f>
        <v>1.8082811327869437E-2</v>
      </c>
      <c r="H33" s="197"/>
      <c r="I33" s="845"/>
      <c r="J33" s="845"/>
      <c r="K33" s="845"/>
      <c r="L33" s="845"/>
      <c r="M33" s="845"/>
      <c r="N33" s="197"/>
      <c r="O33" s="845"/>
      <c r="P33" s="845"/>
      <c r="Q33" s="845"/>
      <c r="R33" s="845"/>
      <c r="S33" s="847"/>
      <c r="V33" s="634"/>
      <c r="W33" s="634"/>
      <c r="X33" s="634"/>
    </row>
    <row r="34" spans="1:24" ht="15.05">
      <c r="A34" s="843">
        <v>1937</v>
      </c>
      <c r="B34" s="197">
        <f>1-TE2b!B34</f>
        <v>0.19339593684669842</v>
      </c>
      <c r="C34" s="845">
        <f>compohweal!BO26</f>
        <v>1.4443000000000039E-2</v>
      </c>
      <c r="D34" s="845">
        <f>compohweal!BP26</f>
        <v>1.8029816034650023E-2</v>
      </c>
      <c r="E34" s="845">
        <f>compohweal!BQ26</f>
        <v>8.4898238347502264E-2</v>
      </c>
      <c r="F34" s="845">
        <f>compohweal!BR26</f>
        <v>5.7298179402987703E-2</v>
      </c>
      <c r="G34" s="845">
        <f>compohweal!BS26</f>
        <v>1.8725703061558366E-2</v>
      </c>
      <c r="H34" s="197"/>
      <c r="I34" s="845"/>
      <c r="J34" s="845"/>
      <c r="K34" s="845"/>
      <c r="L34" s="845"/>
      <c r="M34" s="845"/>
      <c r="N34" s="197"/>
      <c r="O34" s="845"/>
      <c r="P34" s="845"/>
      <c r="Q34" s="845"/>
      <c r="R34" s="845"/>
      <c r="S34" s="847"/>
      <c r="V34" s="634"/>
      <c r="W34" s="634"/>
      <c r="X34" s="634"/>
    </row>
    <row r="35" spans="1:24" ht="15.05">
      <c r="A35" s="843">
        <v>1938</v>
      </c>
      <c r="B35" s="197">
        <f>1-TE2b!B35</f>
        <v>0.19690465294968418</v>
      </c>
      <c r="C35" s="845">
        <f>compohweal!BO27</f>
        <v>1.2884000000000007E-2</v>
      </c>
      <c r="D35" s="845">
        <f>compohweal!BP27</f>
        <v>1.7871806540828032E-2</v>
      </c>
      <c r="E35" s="845">
        <f>compohweal!BQ27</f>
        <v>9.3158890172839071E-2</v>
      </c>
      <c r="F35" s="845">
        <f>compohweal!BR27</f>
        <v>5.2850742053756838E-2</v>
      </c>
      <c r="G35" s="845">
        <f>compohweal!BS27</f>
        <v>2.0140214182260252E-2</v>
      </c>
      <c r="H35" s="197"/>
      <c r="I35" s="845"/>
      <c r="J35" s="845"/>
      <c r="K35" s="845"/>
      <c r="L35" s="845"/>
      <c r="M35" s="845"/>
      <c r="N35" s="197"/>
      <c r="O35" s="845"/>
      <c r="P35" s="845"/>
      <c r="Q35" s="845"/>
      <c r="R35" s="845"/>
      <c r="S35" s="847"/>
      <c r="V35" s="634"/>
      <c r="W35" s="634"/>
      <c r="X35" s="634"/>
    </row>
    <row r="36" spans="1:24" ht="15.05">
      <c r="A36" s="856">
        <v>1939</v>
      </c>
      <c r="B36" s="199">
        <f>1-TE2b!B36</f>
        <v>0.19374549205113223</v>
      </c>
      <c r="C36" s="851">
        <f>compohweal!BO28</f>
        <v>1.3215250000000012E-2</v>
      </c>
      <c r="D36" s="851">
        <f>compohweal!BP28</f>
        <v>1.9093813024299196E-2</v>
      </c>
      <c r="E36" s="851">
        <f>compohweal!BQ28</f>
        <v>9.2932830269201835E-2</v>
      </c>
      <c r="F36" s="851">
        <f>compohweal!BR28</f>
        <v>4.9437397181952947E-2</v>
      </c>
      <c r="G36" s="851">
        <f>compohweal!BS28</f>
        <v>1.9066201575678093E-2</v>
      </c>
      <c r="H36" s="199"/>
      <c r="I36" s="851"/>
      <c r="J36" s="851"/>
      <c r="K36" s="851"/>
      <c r="L36" s="851"/>
      <c r="M36" s="851"/>
      <c r="N36" s="199"/>
      <c r="O36" s="851"/>
      <c r="P36" s="851"/>
      <c r="Q36" s="851"/>
      <c r="R36" s="851"/>
      <c r="S36" s="852"/>
      <c r="V36" s="634"/>
      <c r="W36" s="634"/>
      <c r="X36" s="634"/>
    </row>
    <row r="37" spans="1:24" ht="15.05">
      <c r="A37" s="843">
        <v>1940</v>
      </c>
      <c r="B37" s="197">
        <f>1-TE2b!B37</f>
        <v>0.22378113798992816</v>
      </c>
      <c r="C37" s="845">
        <f>compohweal!BO29</f>
        <v>1.1951900000000015E-2</v>
      </c>
      <c r="D37" s="845">
        <f>compohweal!BP29</f>
        <v>3.5936941933582447E-2</v>
      </c>
      <c r="E37" s="845">
        <f>compohweal!BQ29</f>
        <v>0.10758384954732431</v>
      </c>
      <c r="F37" s="845">
        <f>compohweal!BR29</f>
        <v>4.9541387124930003E-2</v>
      </c>
      <c r="G37" s="845">
        <f>compohweal!BS29</f>
        <v>1.8767059384091414E-2</v>
      </c>
      <c r="H37" s="197"/>
      <c r="I37" s="845"/>
      <c r="J37" s="845"/>
      <c r="K37" s="845"/>
      <c r="L37" s="845"/>
      <c r="M37" s="845"/>
      <c r="N37" s="197"/>
      <c r="O37" s="845"/>
      <c r="P37" s="845"/>
      <c r="Q37" s="845"/>
      <c r="R37" s="845"/>
      <c r="S37" s="847"/>
      <c r="V37" s="634"/>
      <c r="W37" s="634"/>
      <c r="X37" s="634"/>
    </row>
    <row r="38" spans="1:24" ht="15.05">
      <c r="A38" s="843">
        <v>1941</v>
      </c>
      <c r="B38" s="197">
        <f>1-TE2b!B38</f>
        <v>0.24963366931903141</v>
      </c>
      <c r="C38" s="845">
        <f>compohweal!BO30</f>
        <v>1.3455143147168114E-2</v>
      </c>
      <c r="D38" s="845">
        <f>compohweal!BP30</f>
        <v>5.0869598242946269E-2</v>
      </c>
      <c r="E38" s="845">
        <f>compohweal!BQ30</f>
        <v>0.11763632301671592</v>
      </c>
      <c r="F38" s="845">
        <f>compohweal!BR30</f>
        <v>4.0927381884678843E-2</v>
      </c>
      <c r="G38" s="845">
        <f>compohweal!BS30</f>
        <v>2.6746223027522331E-2</v>
      </c>
      <c r="H38" s="197"/>
      <c r="I38" s="845"/>
      <c r="J38" s="845"/>
      <c r="K38" s="845"/>
      <c r="L38" s="845"/>
      <c r="M38" s="845"/>
      <c r="N38" s="197"/>
      <c r="O38" s="845"/>
      <c r="P38" s="845"/>
      <c r="Q38" s="845"/>
      <c r="R38" s="845"/>
      <c r="S38" s="847"/>
      <c r="V38" s="634"/>
      <c r="W38" s="634"/>
      <c r="X38" s="634"/>
    </row>
    <row r="39" spans="1:24" ht="15.05">
      <c r="A39" s="843">
        <v>1942</v>
      </c>
      <c r="B39" s="197">
        <f>1-TE2b!B39</f>
        <v>0.26762706638503175</v>
      </c>
      <c r="C39" s="845">
        <f>compohweal!BO31</f>
        <v>1.1797128687145497E-2</v>
      </c>
      <c r="D39" s="845">
        <f>compohweal!BP31</f>
        <v>6.3235033890825992E-2</v>
      </c>
      <c r="E39" s="845">
        <f>compohweal!BQ31</f>
        <v>0.10986466362202246</v>
      </c>
      <c r="F39" s="845">
        <f>compohweal!BR31</f>
        <v>4.6197468924240898E-2</v>
      </c>
      <c r="G39" s="845">
        <f>compohweal!BS31</f>
        <v>3.6532771260796779E-2</v>
      </c>
      <c r="H39" s="197"/>
      <c r="I39" s="845"/>
      <c r="J39" s="845"/>
      <c r="K39" s="845"/>
      <c r="L39" s="845"/>
      <c r="M39" s="845"/>
      <c r="N39" s="197"/>
      <c r="O39" s="845"/>
      <c r="P39" s="845"/>
      <c r="Q39" s="845"/>
      <c r="R39" s="845"/>
      <c r="S39" s="847"/>
      <c r="V39" s="634"/>
      <c r="W39" s="634"/>
      <c r="X39" s="634"/>
    </row>
    <row r="40" spans="1:24" ht="15.05">
      <c r="A40" s="843">
        <v>1943</v>
      </c>
      <c r="B40" s="197">
        <f>1-TE2b!B40</f>
        <v>0.2636605787222932</v>
      </c>
      <c r="C40" s="845">
        <f>compohweal!BO32</f>
        <v>1.3849481880739839E-2</v>
      </c>
      <c r="D40" s="845">
        <f>compohweal!BP32</f>
        <v>6.5053811752852131E-2</v>
      </c>
      <c r="E40" s="845">
        <f>compohweal!BQ32</f>
        <v>0.10208044873032052</v>
      </c>
      <c r="F40" s="845">
        <f>compohweal!BR32</f>
        <v>4.2261197496604258E-2</v>
      </c>
      <c r="G40" s="845">
        <f>compohweal!BS32</f>
        <v>4.0415638861776376E-2</v>
      </c>
      <c r="H40" s="197"/>
      <c r="I40" s="845"/>
      <c r="J40" s="845"/>
      <c r="K40" s="845"/>
      <c r="L40" s="845"/>
      <c r="M40" s="845"/>
      <c r="N40" s="197"/>
      <c r="O40" s="845"/>
      <c r="P40" s="845"/>
      <c r="Q40" s="845"/>
      <c r="R40" s="845"/>
      <c r="S40" s="847"/>
      <c r="V40" s="634"/>
      <c r="W40" s="634"/>
      <c r="X40" s="634"/>
    </row>
    <row r="41" spans="1:24" ht="15.05">
      <c r="A41" s="843">
        <v>1944</v>
      </c>
      <c r="B41" s="197">
        <f>1-TE2b!B41</f>
        <v>0.28715653994578061</v>
      </c>
      <c r="C41" s="845">
        <f>compohweal!BO33</f>
        <v>2.1524347415188799E-2</v>
      </c>
      <c r="D41" s="845">
        <f>compohweal!BP33</f>
        <v>5.9425756511338718E-2</v>
      </c>
      <c r="E41" s="845">
        <f>compohweal!BQ33</f>
        <v>0.10968719008601645</v>
      </c>
      <c r="F41" s="845">
        <f>compohweal!BR33</f>
        <v>6.1953521775187398E-2</v>
      </c>
      <c r="G41" s="845">
        <f>compohweal!BS33</f>
        <v>3.4565724158049274E-2</v>
      </c>
      <c r="H41" s="197"/>
      <c r="I41" s="845"/>
      <c r="J41" s="845"/>
      <c r="K41" s="845"/>
      <c r="L41" s="845"/>
      <c r="M41" s="845"/>
      <c r="N41" s="197"/>
      <c r="O41" s="845"/>
      <c r="P41" s="845"/>
      <c r="Q41" s="845"/>
      <c r="R41" s="845"/>
      <c r="S41" s="847"/>
      <c r="V41" s="634"/>
      <c r="W41" s="634"/>
      <c r="X41" s="634"/>
    </row>
    <row r="42" spans="1:24" ht="15.05">
      <c r="A42" s="843">
        <v>1945</v>
      </c>
      <c r="B42" s="197">
        <f>1-TE2b!B42</f>
        <v>0.2810309043593241</v>
      </c>
      <c r="C42" s="845">
        <f>compohweal!BO34</f>
        <v>2.5691349566453303E-2</v>
      </c>
      <c r="D42" s="845">
        <f>compohweal!BP34</f>
        <v>5.7766718294621343E-2</v>
      </c>
      <c r="E42" s="845">
        <f>compohweal!BQ34</f>
        <v>0.11282081586398479</v>
      </c>
      <c r="F42" s="845">
        <f>compohweal!BR34</f>
        <v>5.2720090891955868E-2</v>
      </c>
      <c r="G42" s="845">
        <f>compohweal!BS34</f>
        <v>3.2032929742308716E-2</v>
      </c>
      <c r="H42" s="197"/>
      <c r="I42" s="845"/>
      <c r="J42" s="845"/>
      <c r="K42" s="845"/>
      <c r="L42" s="845"/>
      <c r="M42" s="845"/>
      <c r="N42" s="197"/>
      <c r="O42" s="845"/>
      <c r="P42" s="845"/>
      <c r="Q42" s="845"/>
      <c r="R42" s="845"/>
      <c r="S42" s="847"/>
      <c r="V42" s="634"/>
      <c r="W42" s="634"/>
      <c r="X42" s="634"/>
    </row>
    <row r="43" spans="1:24" ht="15.05">
      <c r="A43" s="843">
        <v>1946</v>
      </c>
      <c r="B43" s="197">
        <f>1-TE2b!B43</f>
        <v>0.28358437241542878</v>
      </c>
      <c r="C43" s="845">
        <f>compohweal!BO35</f>
        <v>2.2112480495988462E-2</v>
      </c>
      <c r="D43" s="845">
        <f>compohweal!BP35</f>
        <v>6.4947342949246048E-2</v>
      </c>
      <c r="E43" s="845">
        <f>compohweal!BQ35</f>
        <v>0.11559377657282602</v>
      </c>
      <c r="F43" s="845">
        <f>compohweal!BR35</f>
        <v>4.9671866348586335E-2</v>
      </c>
      <c r="G43" s="845">
        <f>compohweal!BS35</f>
        <v>3.1257906048781967E-2</v>
      </c>
      <c r="H43" s="197"/>
      <c r="I43" s="845"/>
      <c r="J43" s="845"/>
      <c r="K43" s="845"/>
      <c r="L43" s="845"/>
      <c r="M43" s="845"/>
      <c r="N43" s="197"/>
      <c r="O43" s="845"/>
      <c r="P43" s="845"/>
      <c r="Q43" s="845"/>
      <c r="R43" s="845"/>
      <c r="S43" s="847"/>
      <c r="V43" s="634"/>
      <c r="W43" s="634"/>
      <c r="X43" s="634"/>
    </row>
    <row r="44" spans="1:24" ht="15.05">
      <c r="A44" s="843">
        <v>1947</v>
      </c>
      <c r="B44" s="197">
        <f>1-TE2b!B44</f>
        <v>0.29697614392530403</v>
      </c>
      <c r="C44" s="845">
        <f>compohweal!BO36</f>
        <v>1.8253162741751094E-2</v>
      </c>
      <c r="D44" s="845">
        <f>compohweal!BP36</f>
        <v>6.2212352293475895E-2</v>
      </c>
      <c r="E44" s="845">
        <f>compohweal!BQ36</f>
        <v>0.13020402818886812</v>
      </c>
      <c r="F44" s="845">
        <f>compohweal!BR36</f>
        <v>5.410444924486793E-2</v>
      </c>
      <c r="G44" s="845">
        <f>compohweal!BS36</f>
        <v>3.2203151456340916E-2</v>
      </c>
      <c r="H44" s="197"/>
      <c r="I44" s="845"/>
      <c r="J44" s="845"/>
      <c r="K44" s="845"/>
      <c r="L44" s="845"/>
      <c r="M44" s="845"/>
      <c r="N44" s="197"/>
      <c r="O44" s="845"/>
      <c r="P44" s="845"/>
      <c r="Q44" s="845"/>
      <c r="R44" s="845"/>
      <c r="S44" s="847"/>
      <c r="V44" s="634"/>
      <c r="W44" s="634"/>
      <c r="X44" s="634"/>
    </row>
    <row r="45" spans="1:24" ht="15.05">
      <c r="A45" s="843">
        <v>1948</v>
      </c>
      <c r="B45" s="197">
        <f>1-TE2b!B45</f>
        <v>0.31062215452262165</v>
      </c>
      <c r="C45" s="845">
        <f>compohweal!BO37</f>
        <v>1.5948825120370574E-2</v>
      </c>
      <c r="D45" s="845">
        <f>compohweal!BP37</f>
        <v>5.5676337432139664E-2</v>
      </c>
      <c r="E45" s="845">
        <f>compohweal!BQ37</f>
        <v>0.14566797345441621</v>
      </c>
      <c r="F45" s="845">
        <f>compohweal!BR37</f>
        <v>6.3393783331002596E-2</v>
      </c>
      <c r="G45" s="845">
        <f>compohweal!BS37</f>
        <v>2.9936235184692656E-2</v>
      </c>
      <c r="H45" s="197"/>
      <c r="I45" s="845"/>
      <c r="J45" s="845"/>
      <c r="K45" s="845"/>
      <c r="L45" s="845"/>
      <c r="M45" s="845"/>
      <c r="N45" s="197"/>
      <c r="O45" s="845"/>
      <c r="P45" s="845"/>
      <c r="Q45" s="845"/>
      <c r="R45" s="845"/>
      <c r="S45" s="847"/>
      <c r="V45" s="634"/>
      <c r="W45" s="634"/>
      <c r="X45" s="634"/>
    </row>
    <row r="46" spans="1:24" ht="15.05">
      <c r="A46" s="843">
        <v>1949</v>
      </c>
      <c r="B46" s="197">
        <f>1-TE2b!B46</f>
        <v>0.31855146713015203</v>
      </c>
      <c r="C46" s="845">
        <f>compohweal!BO38</f>
        <v>1.54055139954756E-2</v>
      </c>
      <c r="D46" s="845">
        <f>compohweal!BP38</f>
        <v>5.2194631101575031E-2</v>
      </c>
      <c r="E46" s="845">
        <f>compohweal!BQ38</f>
        <v>0.15263390924126158</v>
      </c>
      <c r="F46" s="845">
        <f>compohweal!BR38</f>
        <v>6.8840460320544389E-2</v>
      </c>
      <c r="G46" s="845">
        <f>compohweal!BS38</f>
        <v>2.9475952471295482E-2</v>
      </c>
      <c r="H46" s="197"/>
      <c r="I46" s="845"/>
      <c r="J46" s="845"/>
      <c r="K46" s="845"/>
      <c r="L46" s="845"/>
      <c r="M46" s="845"/>
      <c r="N46" s="197"/>
      <c r="O46" s="845"/>
      <c r="P46" s="845"/>
      <c r="Q46" s="845"/>
      <c r="R46" s="845"/>
      <c r="S46" s="847"/>
      <c r="V46" s="634"/>
      <c r="W46" s="634"/>
      <c r="X46" s="634"/>
    </row>
    <row r="47" spans="1:24" ht="15.05">
      <c r="A47" s="853">
        <v>1950</v>
      </c>
      <c r="B47" s="201">
        <f>1-TE2b!B47</f>
        <v>0.31508142904268033</v>
      </c>
      <c r="C47" s="854">
        <f>compohweal!BO39</f>
        <v>1.8297013856332978E-2</v>
      </c>
      <c r="D47" s="854">
        <f>compohweal!BP39</f>
        <v>4.4709645553206265E-2</v>
      </c>
      <c r="E47" s="854">
        <f>compohweal!BQ39</f>
        <v>0.15693802117546668</v>
      </c>
      <c r="F47" s="854">
        <f>compohweal!BR39</f>
        <v>6.4978730175208194E-2</v>
      </c>
      <c r="G47" s="854">
        <f>compohweal!BS39</f>
        <v>3.0159018282466345E-2</v>
      </c>
      <c r="H47" s="201"/>
      <c r="I47" s="854"/>
      <c r="J47" s="854"/>
      <c r="K47" s="854"/>
      <c r="L47" s="854"/>
      <c r="M47" s="854"/>
      <c r="N47" s="201"/>
      <c r="O47" s="854"/>
      <c r="P47" s="854"/>
      <c r="Q47" s="854"/>
      <c r="R47" s="854"/>
      <c r="S47" s="855"/>
      <c r="V47" s="634"/>
      <c r="W47" s="634"/>
      <c r="X47" s="634"/>
    </row>
    <row r="48" spans="1:24" ht="15.05">
      <c r="A48" s="843">
        <v>1951</v>
      </c>
      <c r="B48" s="197">
        <f>1-TE2b!B48</f>
        <v>0.31513290804409921</v>
      </c>
      <c r="C48" s="845">
        <f>compohweal!BO40</f>
        <v>1.8987031880191491E-2</v>
      </c>
      <c r="D48" s="845">
        <f>compohweal!BP40</f>
        <v>4.2209140603037196E-2</v>
      </c>
      <c r="E48" s="845">
        <f>compohweal!BQ40</f>
        <v>0.15888178941018438</v>
      </c>
      <c r="F48" s="845">
        <f>compohweal!BR40</f>
        <v>6.3407569287906529E-2</v>
      </c>
      <c r="G48" s="845">
        <f>compohweal!BS40</f>
        <v>3.1647376862779582E-2</v>
      </c>
      <c r="H48" s="197"/>
      <c r="I48" s="845"/>
      <c r="J48" s="845"/>
      <c r="K48" s="845"/>
      <c r="L48" s="845"/>
      <c r="M48" s="845"/>
      <c r="N48" s="197"/>
      <c r="O48" s="845"/>
      <c r="P48" s="845"/>
      <c r="Q48" s="845"/>
      <c r="R48" s="845"/>
      <c r="S48" s="847"/>
      <c r="V48" s="634"/>
      <c r="W48" s="634"/>
      <c r="X48" s="634"/>
    </row>
    <row r="49" spans="1:24" ht="15.05">
      <c r="A49" s="843">
        <v>1952</v>
      </c>
      <c r="B49" s="197">
        <f>1-TE2b!B49</f>
        <v>0.31798121793854983</v>
      </c>
      <c r="C49" s="845">
        <f>compohweal!BO41</f>
        <v>1.8429186482064513E-2</v>
      </c>
      <c r="D49" s="845">
        <f>compohweal!BP41</f>
        <v>4.2158999673557462E-2</v>
      </c>
      <c r="E49" s="845">
        <f>compohweal!BQ41</f>
        <v>0.16229337917017059</v>
      </c>
      <c r="F49" s="845">
        <f>compohweal!BR41</f>
        <v>6.1792862130206766E-2</v>
      </c>
      <c r="G49" s="845">
        <f>compohweal!BS41</f>
        <v>3.3305790482550571E-2</v>
      </c>
      <c r="H49" s="197"/>
      <c r="I49" s="845"/>
      <c r="J49" s="845"/>
      <c r="K49" s="845"/>
      <c r="L49" s="845"/>
      <c r="M49" s="845"/>
      <c r="N49" s="197"/>
      <c r="O49" s="845"/>
      <c r="P49" s="845"/>
      <c r="Q49" s="845"/>
      <c r="R49" s="845"/>
      <c r="S49" s="847"/>
      <c r="V49" s="634"/>
      <c r="W49" s="634"/>
      <c r="X49" s="634"/>
    </row>
    <row r="50" spans="1:24" ht="15.05">
      <c r="A50" s="843">
        <v>1953</v>
      </c>
      <c r="B50" s="197">
        <f>1-TE2b!B50</f>
        <v>0.32458707113703633</v>
      </c>
      <c r="C50" s="845">
        <f>compohweal!BO42</f>
        <v>1.7778777104172527E-2</v>
      </c>
      <c r="D50" s="845">
        <f>compohweal!BP42</f>
        <v>4.2428686469181916E-2</v>
      </c>
      <c r="E50" s="845">
        <f>compohweal!BQ42</f>
        <v>0.166586619302311</v>
      </c>
      <c r="F50" s="845">
        <f>compohweal!BR42</f>
        <v>6.2402490482816986E-2</v>
      </c>
      <c r="G50" s="845">
        <f>compohweal!BS42</f>
        <v>3.5391497778553764E-2</v>
      </c>
      <c r="H50" s="197"/>
      <c r="I50" s="845"/>
      <c r="J50" s="845"/>
      <c r="K50" s="845"/>
      <c r="L50" s="845"/>
      <c r="M50" s="845"/>
      <c r="N50" s="197"/>
      <c r="O50" s="845"/>
      <c r="P50" s="845"/>
      <c r="Q50" s="845"/>
      <c r="R50" s="845"/>
      <c r="S50" s="847"/>
      <c r="V50" s="634"/>
      <c r="W50" s="634"/>
      <c r="X50" s="634"/>
    </row>
    <row r="51" spans="1:24" ht="15.05">
      <c r="A51" s="843">
        <v>1954</v>
      </c>
      <c r="B51" s="197">
        <f>1-TE2b!B51</f>
        <v>0.32031227284898489</v>
      </c>
      <c r="C51" s="845">
        <f>compohweal!BO43</f>
        <v>2.0991520718160128E-2</v>
      </c>
      <c r="D51" s="845">
        <f>compohweal!BP43</f>
        <v>4.4925772841105646E-2</v>
      </c>
      <c r="E51" s="845">
        <f>compohweal!BQ43</f>
        <v>0.15998353403505566</v>
      </c>
      <c r="F51" s="845">
        <f>compohweal!BR43</f>
        <v>5.8404764188465241E-2</v>
      </c>
      <c r="G51" s="845">
        <f>compohweal!BS43</f>
        <v>3.6005681066198281E-2</v>
      </c>
      <c r="H51" s="197"/>
      <c r="I51" s="845"/>
      <c r="J51" s="845"/>
      <c r="K51" s="845"/>
      <c r="L51" s="845"/>
      <c r="M51" s="845"/>
      <c r="N51" s="197"/>
      <c r="O51" s="845"/>
      <c r="P51" s="845"/>
      <c r="Q51" s="845"/>
      <c r="R51" s="845"/>
      <c r="S51" s="847"/>
      <c r="V51" s="634"/>
      <c r="W51" s="634"/>
      <c r="X51" s="634"/>
    </row>
    <row r="52" spans="1:24" ht="15.05">
      <c r="A52" s="843">
        <v>1955</v>
      </c>
      <c r="B52" s="197">
        <f>1-TE2b!B52</f>
        <v>0.31655694192231032</v>
      </c>
      <c r="C52" s="845">
        <f>compohweal!BO44</f>
        <v>2.2877636684919156E-2</v>
      </c>
      <c r="D52" s="845">
        <f>compohweal!BP44</f>
        <v>4.2148025519274872E-2</v>
      </c>
      <c r="E52" s="845">
        <f>compohweal!BQ44</f>
        <v>0.15909824634925337</v>
      </c>
      <c r="F52" s="845">
        <f>compohweal!BR44</f>
        <v>5.5735107682059692E-2</v>
      </c>
      <c r="G52" s="845">
        <f>compohweal!BS44</f>
        <v>3.6697925686803176E-2</v>
      </c>
      <c r="H52" s="197"/>
      <c r="I52" s="845"/>
      <c r="J52" s="845"/>
      <c r="K52" s="845"/>
      <c r="L52" s="845"/>
      <c r="M52" s="845"/>
      <c r="N52" s="197"/>
      <c r="O52" s="845"/>
      <c r="P52" s="845"/>
      <c r="Q52" s="845"/>
      <c r="R52" s="845"/>
      <c r="S52" s="847"/>
      <c r="V52" s="634"/>
      <c r="W52" s="634"/>
      <c r="X52" s="634"/>
    </row>
    <row r="53" spans="1:24" ht="15.05">
      <c r="A53" s="843">
        <v>1956</v>
      </c>
      <c r="B53" s="197">
        <f>1-TE2b!B53</f>
        <v>0.31321207393800066</v>
      </c>
      <c r="C53" s="845">
        <f>compohweal!BO45</f>
        <v>2.7215819115110063E-2</v>
      </c>
      <c r="D53" s="845">
        <f>compohweal!BP45</f>
        <v>3.9410048419915793E-2</v>
      </c>
      <c r="E53" s="845">
        <f>compohweal!BQ45</f>
        <v>0.15456406839201675</v>
      </c>
      <c r="F53" s="845">
        <f>compohweal!BR45</f>
        <v>5.4462443001544375E-2</v>
      </c>
      <c r="G53" s="845">
        <f>compohweal!BS45</f>
        <v>3.7559695009413842E-2</v>
      </c>
      <c r="H53" s="197"/>
      <c r="I53" s="845"/>
      <c r="J53" s="845"/>
      <c r="K53" s="845"/>
      <c r="L53" s="845"/>
      <c r="M53" s="845"/>
      <c r="N53" s="197"/>
      <c r="O53" s="845"/>
      <c r="P53" s="845"/>
      <c r="Q53" s="845"/>
      <c r="R53" s="845"/>
      <c r="S53" s="847"/>
      <c r="V53" s="634"/>
      <c r="W53" s="634"/>
      <c r="X53" s="634"/>
    </row>
    <row r="54" spans="1:24" ht="15.05">
      <c r="A54" s="843">
        <v>1957</v>
      </c>
      <c r="B54" s="197">
        <f>1-TE2b!B54</f>
        <v>0.30923048969259559</v>
      </c>
      <c r="C54" s="845">
        <f>compohweal!BO46</f>
        <v>2.3522032259957137E-2</v>
      </c>
      <c r="D54" s="845">
        <f>compohweal!BP46</f>
        <v>3.3863710870633321E-2</v>
      </c>
      <c r="E54" s="845">
        <f>compohweal!BQ46</f>
        <v>0.15725115455921634</v>
      </c>
      <c r="F54" s="845">
        <f>compohweal!BR46</f>
        <v>5.6011622237593872E-2</v>
      </c>
      <c r="G54" s="845">
        <f>compohweal!BS46</f>
        <v>3.8581969765194971E-2</v>
      </c>
      <c r="H54" s="197"/>
      <c r="I54" s="845"/>
      <c r="J54" s="845"/>
      <c r="K54" s="845"/>
      <c r="L54" s="845"/>
      <c r="M54" s="845"/>
      <c r="N54" s="197"/>
      <c r="O54" s="845"/>
      <c r="P54" s="845"/>
      <c r="Q54" s="845"/>
      <c r="R54" s="845"/>
      <c r="S54" s="847"/>
      <c r="V54" s="634"/>
      <c r="W54" s="634"/>
      <c r="X54" s="634"/>
    </row>
    <row r="55" spans="1:24" ht="15.05">
      <c r="A55" s="843">
        <v>1958</v>
      </c>
      <c r="B55" s="197">
        <f>1-TE2b!B55</f>
        <v>0.31053211749982379</v>
      </c>
      <c r="C55" s="845">
        <f>compohweal!BO47</f>
        <v>2.6187565664571671E-2</v>
      </c>
      <c r="D55" s="845">
        <f>compohweal!BP47</f>
        <v>3.4139990323542868E-2</v>
      </c>
      <c r="E55" s="845">
        <f>compohweal!BQ47</f>
        <v>0.15375416543549181</v>
      </c>
      <c r="F55" s="845">
        <f>compohweal!BR47</f>
        <v>5.8376496587210169E-2</v>
      </c>
      <c r="G55" s="845">
        <f>compohweal!BS47</f>
        <v>3.807289948900737E-2</v>
      </c>
      <c r="H55" s="197"/>
      <c r="I55" s="845"/>
      <c r="J55" s="845"/>
      <c r="K55" s="845"/>
      <c r="L55" s="845"/>
      <c r="M55" s="845"/>
      <c r="N55" s="197"/>
      <c r="O55" s="845"/>
      <c r="P55" s="845"/>
      <c r="Q55" s="845"/>
      <c r="R55" s="845"/>
      <c r="S55" s="847"/>
      <c r="V55" s="634"/>
      <c r="W55" s="634"/>
      <c r="X55" s="634"/>
    </row>
    <row r="56" spans="1:24" ht="15.05">
      <c r="A56" s="856">
        <v>1959</v>
      </c>
      <c r="B56" s="199">
        <f>1-TE2b!B56</f>
        <v>0.30319934253709002</v>
      </c>
      <c r="C56" s="851">
        <f>compohweal!BO48</f>
        <v>2.8506236110314442E-2</v>
      </c>
      <c r="D56" s="851">
        <f>compohweal!BP48</f>
        <v>3.3873424518060732E-2</v>
      </c>
      <c r="E56" s="851">
        <f>compohweal!BQ48</f>
        <v>0.14790120890054231</v>
      </c>
      <c r="F56" s="851">
        <f>compohweal!BR48</f>
        <v>5.3284996074677488E-2</v>
      </c>
      <c r="G56" s="851">
        <f>compohweal!BS48</f>
        <v>3.9633476933495032E-2</v>
      </c>
      <c r="H56" s="199"/>
      <c r="I56" s="851"/>
      <c r="J56" s="851"/>
      <c r="K56" s="851"/>
      <c r="L56" s="851"/>
      <c r="M56" s="851"/>
      <c r="N56" s="199"/>
      <c r="O56" s="851"/>
      <c r="P56" s="851"/>
      <c r="Q56" s="851"/>
      <c r="R56" s="851"/>
      <c r="S56" s="852"/>
      <c r="V56" s="634"/>
      <c r="W56" s="634"/>
      <c r="X56" s="634"/>
    </row>
    <row r="57" spans="1:24" ht="15.05">
      <c r="A57" s="843">
        <v>1960</v>
      </c>
      <c r="B57" s="197">
        <f>1-TE2b!B57</f>
        <v>0.30079556636248084</v>
      </c>
      <c r="C57" s="845">
        <f>compohweal!BO49</f>
        <v>2.7251703509138386E-2</v>
      </c>
      <c r="D57" s="845">
        <f>compohweal!BP49</f>
        <v>3.3887278001222328E-2</v>
      </c>
      <c r="E57" s="845">
        <f>compohweal!BQ49</f>
        <v>0.14444800902782662</v>
      </c>
      <c r="F57" s="845">
        <f>compohweal!BR49</f>
        <v>5.4212237645780051E-2</v>
      </c>
      <c r="G57" s="845">
        <f>compohweal!BS49</f>
        <v>4.0995338178513516E-2</v>
      </c>
      <c r="H57" s="197"/>
      <c r="I57" s="845"/>
      <c r="J57" s="845"/>
      <c r="K57" s="845"/>
      <c r="L57" s="845"/>
      <c r="M57" s="845"/>
      <c r="N57" s="197"/>
      <c r="O57" s="845"/>
      <c r="P57" s="845"/>
      <c r="Q57" s="845"/>
      <c r="R57" s="845"/>
      <c r="S57" s="847"/>
      <c r="V57" s="634"/>
      <c r="W57" s="634"/>
      <c r="X57" s="634"/>
    </row>
    <row r="58" spans="1:24" ht="15.05">
      <c r="A58" s="843">
        <v>1961</v>
      </c>
      <c r="B58" s="197">
        <f>1-TE2b!B58</f>
        <v>0.29895135748784041</v>
      </c>
      <c r="C58" s="845">
        <f>compohweal!BO50</f>
        <v>3.1567276888698786E-2</v>
      </c>
      <c r="D58" s="845">
        <f>compohweal!BP50</f>
        <v>3.2471852737546651E-2</v>
      </c>
      <c r="E58" s="845">
        <f>compohweal!BQ50</f>
        <v>0.14050963014797468</v>
      </c>
      <c r="F58" s="845">
        <f>compohweal!BR50</f>
        <v>5.3482102938568837E-2</v>
      </c>
      <c r="G58" s="845">
        <f>compohweal!BS50</f>
        <v>4.0920494775051386E-2</v>
      </c>
      <c r="H58" s="197"/>
      <c r="I58" s="845"/>
      <c r="J58" s="845"/>
      <c r="K58" s="845"/>
      <c r="L58" s="845"/>
      <c r="M58" s="845"/>
      <c r="N58" s="197"/>
      <c r="O58" s="845"/>
      <c r="P58" s="845"/>
      <c r="Q58" s="845"/>
      <c r="R58" s="845"/>
      <c r="S58" s="847"/>
      <c r="V58" s="634"/>
      <c r="W58" s="634"/>
      <c r="X58" s="634"/>
    </row>
    <row r="59" spans="1:24" ht="15.05">
      <c r="A59" s="857">
        <v>1962</v>
      </c>
      <c r="B59" s="160">
        <f>1-TE2b!B59</f>
        <v>0.29398739337921143</v>
      </c>
      <c r="C59" s="848">
        <f>compohweal!BO51</f>
        <v>3.2907113432884216E-2</v>
      </c>
      <c r="D59" s="848">
        <f>compohweal!BP51</f>
        <v>3.1110696960240602E-2</v>
      </c>
      <c r="E59" s="848">
        <f>compohweal!BQ51</f>
        <v>0.13645165599882603</v>
      </c>
      <c r="F59" s="848">
        <f>compohweal!BR51</f>
        <v>5.2178613841533661E-2</v>
      </c>
      <c r="G59" s="848">
        <f>compohweal!BS51</f>
        <v>4.1339308023452759E-2</v>
      </c>
      <c r="H59" s="146">
        <f>compohweal!BG51</f>
        <v>1.602470874786377E-2</v>
      </c>
      <c r="I59" s="858">
        <f>compohweal!BH51</f>
        <v>5.6063681840896606E-3</v>
      </c>
      <c r="J59" s="858">
        <f>compohweal!BI51</f>
        <v>-7.4758864939212799E-3</v>
      </c>
      <c r="K59" s="858">
        <f>compohweal!BJ51</f>
        <v>2.5477930903434753E-3</v>
      </c>
      <c r="L59" s="858">
        <f>compohweal!BK51</f>
        <v>1.5131831169128418E-3</v>
      </c>
      <c r="M59" s="858">
        <f>compohweal!BL51</f>
        <v>1.3833202421665192E-2</v>
      </c>
      <c r="N59" s="117">
        <f>compohweal!BU51</f>
        <v>0.27796268463134766</v>
      </c>
      <c r="O59" s="849">
        <f>compohweal!BV51</f>
        <v>2.7300745248794556E-2</v>
      </c>
      <c r="P59" s="849">
        <f>compohweal!BW51</f>
        <v>3.8586583454161882E-2</v>
      </c>
      <c r="Q59" s="849">
        <f>compohweal!BX51</f>
        <v>0.13390386290848255</v>
      </c>
      <c r="R59" s="849">
        <f>compohweal!BY51</f>
        <v>5.0665430724620819E-2</v>
      </c>
      <c r="S59" s="850">
        <f>compohweal!BZ51</f>
        <v>2.7506105601787567E-2</v>
      </c>
      <c r="V59" s="634"/>
      <c r="W59" s="634"/>
      <c r="X59" s="634"/>
    </row>
    <row r="60" spans="1:24" ht="15.05">
      <c r="A60" s="857">
        <v>1963</v>
      </c>
      <c r="B60" s="160">
        <f>1-TE2b!B60</f>
        <v>0.29581025242805481</v>
      </c>
      <c r="C60" s="848">
        <f>compohweal!BO52</f>
        <v>3.1887422097682944E-2</v>
      </c>
      <c r="D60" s="848">
        <f>compohweal!BP52</f>
        <v>3.7151106939479699E-2</v>
      </c>
      <c r="E60" s="848">
        <f>compohweal!BQ52</f>
        <v>0.13299364996007085</v>
      </c>
      <c r="F60" s="848">
        <f>compohweal!BR52</f>
        <v>5.094834333419801E-2</v>
      </c>
      <c r="G60" s="848">
        <f>compohweal!BS52</f>
        <v>4.2829731260776521E-2</v>
      </c>
      <c r="H60" s="146">
        <f>compohweal!BG52</f>
        <v>1.4858514070510864E-2</v>
      </c>
      <c r="I60" s="858">
        <f>compohweal!BH52</f>
        <v>5.1653310656547546E-3</v>
      </c>
      <c r="J60" s="858">
        <f>compohweal!BI52</f>
        <v>-8.740580640733242E-3</v>
      </c>
      <c r="K60" s="858">
        <f>compohweal!BJ52</f>
        <v>2.8853081166744232E-3</v>
      </c>
      <c r="L60" s="858">
        <f>compohweal!BK52</f>
        <v>1.3757497072219849E-3</v>
      </c>
      <c r="M60" s="858">
        <f>compohweal!BL52</f>
        <v>1.4172680675983429E-2</v>
      </c>
      <c r="N60" s="117">
        <f>compohweal!BU52</f>
        <v>0.28095173835754395</v>
      </c>
      <c r="O60" s="849">
        <f>compohweal!BV52</f>
        <v>2.8843626379966736E-2</v>
      </c>
      <c r="P60" s="849">
        <f>compohweal!BW52</f>
        <v>4.4786778977140784E-2</v>
      </c>
      <c r="Q60" s="849">
        <f>compohweal!BX52</f>
        <v>0.12884564744308591</v>
      </c>
      <c r="R60" s="849">
        <f>compohweal!BY52</f>
        <v>4.9218349158763885E-2</v>
      </c>
      <c r="S60" s="850">
        <f>compohweal!BZ52</f>
        <v>2.9257364571094513E-2</v>
      </c>
      <c r="V60" s="634"/>
      <c r="W60" s="634"/>
      <c r="X60" s="634"/>
    </row>
    <row r="61" spans="1:24" ht="15.05">
      <c r="A61" s="857">
        <v>1964</v>
      </c>
      <c r="B61" s="160">
        <f>1-TE2b!B61</f>
        <v>0.29763311147689819</v>
      </c>
      <c r="C61" s="848">
        <f>compohweal!BO53</f>
        <v>3.5110801458358765E-2</v>
      </c>
      <c r="D61" s="848">
        <f>compohweal!BP53</f>
        <v>4.0981699712574482E-2</v>
      </c>
      <c r="E61" s="848">
        <f>compohweal!BQ53</f>
        <v>0.12701025512069464</v>
      </c>
      <c r="F61" s="848">
        <f>compohweal!BR53</f>
        <v>4.900958389043808E-2</v>
      </c>
      <c r="G61" s="848">
        <f>compohweal!BS53</f>
        <v>4.5520782470703125E-2</v>
      </c>
      <c r="H61" s="146">
        <f>compohweal!BG53</f>
        <v>1.3692319393157959E-2</v>
      </c>
      <c r="I61" s="858">
        <f>compohweal!BH53</f>
        <v>4.7242939472198486E-3</v>
      </c>
      <c r="J61" s="858">
        <f>compohweal!BI53</f>
        <v>-1.0005274787545204E-2</v>
      </c>
      <c r="K61" s="858">
        <f>compohweal!BJ53</f>
        <v>3.2228231430053711E-3</v>
      </c>
      <c r="L61" s="858">
        <f>compohweal!BK53</f>
        <v>1.2383162975311279E-3</v>
      </c>
      <c r="M61" s="858">
        <f>compohweal!BL53</f>
        <v>1.4512158930301666E-2</v>
      </c>
      <c r="N61" s="117">
        <f>compohweal!BU53</f>
        <v>0.28394079208374023</v>
      </c>
      <c r="O61" s="849">
        <f>compohweal!BV53</f>
        <v>3.0386507511138916E-2</v>
      </c>
      <c r="P61" s="849">
        <f>compohweal!BW53</f>
        <v>5.0986974500119686E-2</v>
      </c>
      <c r="Q61" s="849">
        <f>compohweal!BX53</f>
        <v>0.12378743197768927</v>
      </c>
      <c r="R61" s="849">
        <f>compohweal!BY53</f>
        <v>4.7771267592906952E-2</v>
      </c>
      <c r="S61" s="850">
        <f>compohweal!BZ53</f>
        <v>3.1008623540401459E-2</v>
      </c>
      <c r="V61" s="634"/>
      <c r="W61" s="634"/>
      <c r="X61" s="634"/>
    </row>
    <row r="62" spans="1:24" ht="15.05">
      <c r="A62" s="857">
        <v>1965</v>
      </c>
      <c r="B62" s="160">
        <f>1-TE2b!B62</f>
        <v>0.30295485258102417</v>
      </c>
      <c r="C62" s="848">
        <f>compohweal!BO54</f>
        <v>5.7897591716289498E-2</v>
      </c>
      <c r="D62" s="848">
        <f>compohweal!BP54</f>
        <v>3.653328308379649E-2</v>
      </c>
      <c r="E62" s="848">
        <f>compohweal!BQ54</f>
        <v>0.11640529605847598</v>
      </c>
      <c r="F62" s="848">
        <f>compohweal!BR54</f>
        <v>4.554721776461601E-2</v>
      </c>
      <c r="G62" s="848">
        <f>compohweal!BS54</f>
        <v>4.6570470477104192E-2</v>
      </c>
      <c r="H62" s="146">
        <f>compohweal!BG54</f>
        <v>1.4009296894073486E-2</v>
      </c>
      <c r="I62" s="858">
        <f>compohweal!BH54</f>
        <v>4.613831639289856E-3</v>
      </c>
      <c r="J62" s="858">
        <f>compohweal!BI54</f>
        <v>-1.0231713764369488E-2</v>
      </c>
      <c r="K62" s="858">
        <f>compohweal!BJ54</f>
        <v>3.9531290531158447E-3</v>
      </c>
      <c r="L62" s="858">
        <f>compohweal!BK54</f>
        <v>1.1293813586235046E-3</v>
      </c>
      <c r="M62" s="858">
        <f>compohweal!BL54</f>
        <v>1.4544680714607239E-2</v>
      </c>
      <c r="N62" s="117">
        <f>compohweal!BU54</f>
        <v>0.28894555568695068</v>
      </c>
      <c r="O62" s="849">
        <f>compohweal!BV54</f>
        <v>3.3832162618637085E-2</v>
      </c>
      <c r="P62" s="849">
        <f>compohweal!BW54</f>
        <v>5.1550277508795261E-2</v>
      </c>
      <c r="Q62" s="849">
        <f>compohweal!BX54</f>
        <v>0.12136675883084536</v>
      </c>
      <c r="R62" s="849">
        <f>compohweal!BY54</f>
        <v>4.8513758927583694E-2</v>
      </c>
      <c r="S62" s="850">
        <f>compohweal!BZ54</f>
        <v>3.3682595938444138E-2</v>
      </c>
      <c r="V62" s="634"/>
      <c r="W62" s="634"/>
      <c r="X62" s="634"/>
    </row>
    <row r="63" spans="1:24" ht="15.05">
      <c r="A63" s="857">
        <v>1966</v>
      </c>
      <c r="B63" s="160">
        <f>1-TE2b!B63</f>
        <v>0.30827659368515015</v>
      </c>
      <c r="C63" s="848">
        <f>compohweal!BO55</f>
        <v>4.1781187057495117E-2</v>
      </c>
      <c r="D63" s="848">
        <f>compohweal!BP55</f>
        <v>4.1655427776277065E-2</v>
      </c>
      <c r="E63" s="848">
        <f>compohweal!BQ55</f>
        <v>0.12362952064722776</v>
      </c>
      <c r="F63" s="848">
        <f>compohweal!BR55</f>
        <v>5.0276696681976318E-2</v>
      </c>
      <c r="G63" s="848">
        <f>compohweal!BS55</f>
        <v>5.0933770835399628E-2</v>
      </c>
      <c r="H63" s="146">
        <f>compohweal!BG55</f>
        <v>1.4326274394989014E-2</v>
      </c>
      <c r="I63" s="858">
        <f>compohweal!BH55</f>
        <v>4.5033693313598633E-3</v>
      </c>
      <c r="J63" s="858">
        <f>compohweal!BI55</f>
        <v>-1.0458152741193771E-2</v>
      </c>
      <c r="K63" s="858">
        <f>compohweal!BJ55</f>
        <v>4.6834349632263184E-3</v>
      </c>
      <c r="L63" s="858">
        <f>compohweal!BK55</f>
        <v>1.0204464197158813E-3</v>
      </c>
      <c r="M63" s="858">
        <f>compohweal!BL55</f>
        <v>1.4577202498912811E-2</v>
      </c>
      <c r="N63" s="117">
        <f>compohweal!BU55</f>
        <v>0.29395031929016113</v>
      </c>
      <c r="O63" s="849">
        <f>compohweal!BV55</f>
        <v>3.7277817726135254E-2</v>
      </c>
      <c r="P63" s="849">
        <f>compohweal!BW55</f>
        <v>5.2113580517470837E-2</v>
      </c>
      <c r="Q63" s="849">
        <f>compohweal!BX55</f>
        <v>0.11894608568400145</v>
      </c>
      <c r="R63" s="849">
        <f>compohweal!BY55</f>
        <v>4.9256250262260437E-2</v>
      </c>
      <c r="S63" s="850">
        <f>compohweal!BZ55</f>
        <v>3.6356568336486816E-2</v>
      </c>
      <c r="V63" s="634"/>
      <c r="W63" s="634"/>
      <c r="X63" s="634"/>
    </row>
    <row r="64" spans="1:24" ht="15.05">
      <c r="A64" s="857">
        <v>1967</v>
      </c>
      <c r="B64" s="160">
        <f>1-TE2b!B64</f>
        <v>0.3134780079126358</v>
      </c>
      <c r="C64" s="848">
        <f>compohweal!BO56</f>
        <v>4.3371174484491348E-2</v>
      </c>
      <c r="D64" s="848">
        <f>compohweal!BP56</f>
        <v>4.1646378813311458E-2</v>
      </c>
      <c r="E64" s="848">
        <f>compohweal!BQ56</f>
        <v>0.12887511774897575</v>
      </c>
      <c r="F64" s="848">
        <f>compohweal!BR56</f>
        <v>4.719831794500351E-2</v>
      </c>
      <c r="G64" s="848">
        <f>compohweal!BS56</f>
        <v>5.238700844347477E-2</v>
      </c>
      <c r="H64" s="160">
        <f>compohweal!BG56</f>
        <v>1.2037903070449829E-2</v>
      </c>
      <c r="I64" s="848">
        <f>compohweal!BH56</f>
        <v>5.3247436881065369E-3</v>
      </c>
      <c r="J64" s="848">
        <f>compohweal!BI56</f>
        <v>-1.002032682299614E-2</v>
      </c>
      <c r="K64" s="848">
        <f>compohweal!BJ56</f>
        <v>1.6757277771830559E-3</v>
      </c>
      <c r="L64" s="848">
        <f>compohweal!BK56</f>
        <v>1.1222437024116516E-3</v>
      </c>
      <c r="M64" s="848">
        <f>compohweal!BL56</f>
        <v>1.393551379442215E-2</v>
      </c>
      <c r="N64" s="117">
        <f>compohweal!BU56</f>
        <v>0.30144010484218597</v>
      </c>
      <c r="O64" s="849">
        <f>compohweal!BV56</f>
        <v>3.8046430796384811E-2</v>
      </c>
      <c r="P64" s="849">
        <f>compohweal!BW56</f>
        <v>5.1666705636307597E-2</v>
      </c>
      <c r="Q64" s="849">
        <f>compohweal!BX56</f>
        <v>0.1271993899717927</v>
      </c>
      <c r="R64" s="849">
        <f>compohweal!BY56</f>
        <v>4.6076074242591858E-2</v>
      </c>
      <c r="S64" s="850">
        <f>compohweal!BZ56</f>
        <v>3.845149464905262E-2</v>
      </c>
      <c r="V64" s="634"/>
      <c r="W64" s="634"/>
      <c r="X64" s="634"/>
    </row>
    <row r="65" spans="1:24" ht="15.05">
      <c r="A65" s="857">
        <v>1968</v>
      </c>
      <c r="B65" s="160">
        <f>1-TE2b!B65</f>
        <v>0.31304628029465675</v>
      </c>
      <c r="C65" s="848">
        <f>compohweal!BO57</f>
        <v>4.2914831079542637E-2</v>
      </c>
      <c r="D65" s="848">
        <f>compohweal!BP57</f>
        <v>4.07785281422548E-2</v>
      </c>
      <c r="E65" s="848">
        <f>compohweal!BQ57</f>
        <v>0.12980226753279567</v>
      </c>
      <c r="F65" s="848">
        <f>compohweal!BR57</f>
        <v>4.4403593987226486E-2</v>
      </c>
      <c r="G65" s="848">
        <f>compohweal!BS57</f>
        <v>5.5147063452750444E-2</v>
      </c>
      <c r="H65" s="160">
        <f>compohweal!BG57</f>
        <v>1.2456811964511871E-2</v>
      </c>
      <c r="I65" s="848">
        <f>compohweal!BH57</f>
        <v>5.6822169572114944E-3</v>
      </c>
      <c r="J65" s="848">
        <f>compohweal!BI57</f>
        <v>-1.0275973938405514E-2</v>
      </c>
      <c r="K65" s="848">
        <f>compohweal!BJ57</f>
        <v>2.3978741373866796E-3</v>
      </c>
      <c r="L65" s="848">
        <f>compohweal!BK57</f>
        <v>1.1063758283853531E-3</v>
      </c>
      <c r="M65" s="848">
        <f>compohweal!BL57</f>
        <v>1.3546330854296684E-2</v>
      </c>
      <c r="N65" s="117">
        <f>compohweal!BU57</f>
        <v>0.30058946833014488</v>
      </c>
      <c r="O65" s="849">
        <f>compohweal!BV57</f>
        <v>3.7232614122331142E-2</v>
      </c>
      <c r="P65" s="849">
        <f>compohweal!BW57</f>
        <v>5.1054502080660313E-2</v>
      </c>
      <c r="Q65" s="849">
        <f>compohweal!BX57</f>
        <v>0.12740439339540899</v>
      </c>
      <c r="R65" s="849">
        <f>compohweal!BY57</f>
        <v>4.3297218158841133E-2</v>
      </c>
      <c r="S65" s="850">
        <f>compohweal!BZ57</f>
        <v>4.160073259845376E-2</v>
      </c>
      <c r="V65" s="634"/>
      <c r="W65" s="634"/>
      <c r="X65" s="634"/>
    </row>
    <row r="66" spans="1:24" ht="15.05">
      <c r="A66" s="857">
        <v>1969</v>
      </c>
      <c r="B66" s="160">
        <f>1-TE2b!B66</f>
        <v>0.32089829538017511</v>
      </c>
      <c r="C66" s="848">
        <f>compohweal!BO58</f>
        <v>4.0537121007218957E-2</v>
      </c>
      <c r="D66" s="848">
        <f>compohweal!BP58</f>
        <v>4.1133686478133313E-2</v>
      </c>
      <c r="E66" s="848">
        <f>compohweal!BQ58</f>
        <v>0.13710023660678416</v>
      </c>
      <c r="F66" s="848">
        <f>compohweal!BR58</f>
        <v>4.4622751884162426E-2</v>
      </c>
      <c r="G66" s="848">
        <f>compohweal!BS58</f>
        <v>5.7504511554725468E-2</v>
      </c>
      <c r="H66" s="160">
        <f>compohweal!BG58</f>
        <v>1.331196166574955E-2</v>
      </c>
      <c r="I66" s="848">
        <f>compohweal!BH58</f>
        <v>6.1223250813782215E-3</v>
      </c>
      <c r="J66" s="848">
        <f>compohweal!BI58</f>
        <v>-1.0129499016329646E-2</v>
      </c>
      <c r="K66" s="848">
        <f>compohweal!BJ58</f>
        <v>2.4823010317049921E-3</v>
      </c>
      <c r="L66" s="848">
        <f>compohweal!BK58</f>
        <v>1.1875801719725132E-3</v>
      </c>
      <c r="M66" s="848">
        <f>compohweal!BL58</f>
        <v>1.3649206142872572E-2</v>
      </c>
      <c r="N66" s="117">
        <f>compohweal!BU58</f>
        <v>0.30758633371442556</v>
      </c>
      <c r="O66" s="849">
        <f>compohweal!BV58</f>
        <v>3.4414795925840735E-2</v>
      </c>
      <c r="P66" s="849">
        <f>compohweal!BW58</f>
        <v>5.1263185494462959E-2</v>
      </c>
      <c r="Q66" s="849">
        <f>compohweal!BX58</f>
        <v>0.13461793557507917</v>
      </c>
      <c r="R66" s="849">
        <f>compohweal!BY58</f>
        <v>4.3435171712189913E-2</v>
      </c>
      <c r="S66" s="850">
        <f>compohweal!BZ58</f>
        <v>4.3855305411852896E-2</v>
      </c>
      <c r="V66" s="634"/>
      <c r="W66" s="634"/>
      <c r="X66" s="634"/>
    </row>
    <row r="67" spans="1:24" ht="15.05">
      <c r="A67" s="859">
        <v>1970</v>
      </c>
      <c r="B67" s="164">
        <f>1-TE2b!B67</f>
        <v>0.31876730942167342</v>
      </c>
      <c r="C67" s="860">
        <f>compohweal!BO59</f>
        <v>3.7137501465622336E-2</v>
      </c>
      <c r="D67" s="860">
        <f>compohweal!BP59</f>
        <v>4.0933326246886281E-2</v>
      </c>
      <c r="E67" s="860">
        <f>compohweal!BQ59</f>
        <v>0.13961621982161887</v>
      </c>
      <c r="F67" s="860">
        <f>compohweal!BR59</f>
        <v>4.2829113779589534E-2</v>
      </c>
      <c r="G67" s="860">
        <f>compohweal!BS59</f>
        <v>5.8251151611329988E-2</v>
      </c>
      <c r="H67" s="164">
        <f>compohweal!BG59</f>
        <v>1.3097981456667185E-2</v>
      </c>
      <c r="I67" s="860">
        <f>compohweal!BH59</f>
        <v>5.0698640989139676E-3</v>
      </c>
      <c r="J67" s="860">
        <f>compohweal!BI59</f>
        <v>-1.093354047043249E-2</v>
      </c>
      <c r="K67" s="860">
        <f>compohweal!BJ59</f>
        <v>3.8371548143913969E-3</v>
      </c>
      <c r="L67" s="860">
        <f>compohweal!BK59</f>
        <v>1.0013027349486947E-3</v>
      </c>
      <c r="M67" s="860">
        <f>compohweal!BL59</f>
        <v>1.4123041997663677E-2</v>
      </c>
      <c r="N67" s="123">
        <f>compohweal!BU59</f>
        <v>0.30566932796500623</v>
      </c>
      <c r="O67" s="861">
        <f>compohweal!BV59</f>
        <v>3.2067637366708368E-2</v>
      </c>
      <c r="P67" s="861">
        <f>compohweal!BW59</f>
        <v>5.1866866717318771E-2</v>
      </c>
      <c r="Q67" s="861">
        <f>compohweal!BX59</f>
        <v>0.13577906500722747</v>
      </c>
      <c r="R67" s="861">
        <f>compohweal!BY59</f>
        <v>4.1827811044640839E-2</v>
      </c>
      <c r="S67" s="862">
        <f>compohweal!BZ59</f>
        <v>4.4128109613666311E-2</v>
      </c>
      <c r="V67" s="634"/>
      <c r="W67" s="634"/>
      <c r="X67" s="634"/>
    </row>
    <row r="68" spans="1:24" ht="15.05">
      <c r="A68" s="857">
        <v>1971</v>
      </c>
      <c r="B68" s="160">
        <f>1-TE2b!B68</f>
        <v>0.3245921284542419</v>
      </c>
      <c r="C68" s="848">
        <f>compohweal!BO60</f>
        <v>3.9093027022317983E-2</v>
      </c>
      <c r="D68" s="848">
        <f>compohweal!BP60</f>
        <v>4.2102731621525891E-2</v>
      </c>
      <c r="E68" s="848">
        <f>compohweal!BQ60</f>
        <v>0.14288762782962294</v>
      </c>
      <c r="F68" s="848">
        <f>compohweal!BR60</f>
        <v>4.157644760562107E-2</v>
      </c>
      <c r="G68" s="848">
        <f>compohweal!BS60</f>
        <v>5.8932289895892609E-2</v>
      </c>
      <c r="H68" s="160">
        <f>compohweal!BG60</f>
        <v>1.3500894070602953E-2</v>
      </c>
      <c r="I68" s="848">
        <f>compohweal!BH60</f>
        <v>5.2484416228253394E-3</v>
      </c>
      <c r="J68" s="848">
        <f>compohweal!BI60</f>
        <v>-1.0825091900187545E-2</v>
      </c>
      <c r="K68" s="848">
        <f>compohweal!BJ60</f>
        <v>4.1633438340795692E-3</v>
      </c>
      <c r="L68" s="848">
        <f>compohweal!BK60</f>
        <v>8.5045504965819418E-4</v>
      </c>
      <c r="M68" s="848">
        <f>compohweal!BL60</f>
        <v>1.4063620212255046E-2</v>
      </c>
      <c r="N68" s="117">
        <f>compohweal!BU60</f>
        <v>0.31109123438363895</v>
      </c>
      <c r="O68" s="849">
        <f>compohweal!BV60</f>
        <v>3.3844585399492644E-2</v>
      </c>
      <c r="P68" s="849">
        <f>compohweal!BW60</f>
        <v>5.2927823521713435E-2</v>
      </c>
      <c r="Q68" s="849">
        <f>compohweal!BX60</f>
        <v>0.13872428399554337</v>
      </c>
      <c r="R68" s="849">
        <f>compohweal!BY60</f>
        <v>4.0725992555962875E-2</v>
      </c>
      <c r="S68" s="850">
        <f>compohweal!BZ60</f>
        <v>4.4868669683637563E-2</v>
      </c>
      <c r="V68" s="634"/>
      <c r="W68" s="634"/>
      <c r="X68" s="634"/>
    </row>
    <row r="69" spans="1:24" ht="15.05">
      <c r="A69" s="857">
        <v>1972</v>
      </c>
      <c r="B69" s="160">
        <f>1-TE2b!B69</f>
        <v>0.32475449518824462</v>
      </c>
      <c r="C69" s="848">
        <f>compohweal!BO61</f>
        <v>4.1133301830996061E-2</v>
      </c>
      <c r="D69" s="848">
        <f>compohweal!BP61</f>
        <v>4.129273627108887E-2</v>
      </c>
      <c r="E69" s="848">
        <f>compohweal!BQ61</f>
        <v>0.13969733615704172</v>
      </c>
      <c r="F69" s="848">
        <f>compohweal!BR61</f>
        <v>4.2249408244970255E-2</v>
      </c>
      <c r="G69" s="848">
        <f>compohweal!BS61</f>
        <v>6.0381718083590386E-2</v>
      </c>
      <c r="H69" s="160">
        <f>compohweal!BG61</f>
        <v>1.506110155605711E-2</v>
      </c>
      <c r="I69" s="848">
        <f>compohweal!BH61</f>
        <v>5.8320982570876367E-3</v>
      </c>
      <c r="J69" s="848">
        <f>compohweal!BI61</f>
        <v>-1.2004535161395324E-2</v>
      </c>
      <c r="K69" s="848">
        <f>compohweal!BJ61</f>
        <v>6.5716329036149546E-3</v>
      </c>
      <c r="L69" s="848">
        <f>compohweal!BK61</f>
        <v>7.4473795393714681E-4</v>
      </c>
      <c r="M69" s="848">
        <f>compohweal!BL61</f>
        <v>1.3917127907916438E-2</v>
      </c>
      <c r="N69" s="117">
        <f>compohweal!BU61</f>
        <v>0.30969339363218751</v>
      </c>
      <c r="O69" s="849">
        <f>compohweal!BV61</f>
        <v>3.5301203573908424E-2</v>
      </c>
      <c r="P69" s="849">
        <f>compohweal!BW61</f>
        <v>5.3297271432484195E-2</v>
      </c>
      <c r="Q69" s="849">
        <f>compohweal!BX61</f>
        <v>0.13312570325342676</v>
      </c>
      <c r="R69" s="849">
        <f>compohweal!BY61</f>
        <v>4.1504670291033108E-2</v>
      </c>
      <c r="S69" s="850">
        <f>compohweal!BZ61</f>
        <v>4.6464590175673948E-2</v>
      </c>
      <c r="V69" s="634"/>
      <c r="W69" s="634"/>
      <c r="X69" s="634"/>
    </row>
    <row r="70" spans="1:24" ht="15.05">
      <c r="A70" s="857">
        <v>1973</v>
      </c>
      <c r="B70" s="160">
        <f>1-TE2b!B70</f>
        <v>0.33233763743555755</v>
      </c>
      <c r="C70" s="848">
        <f>compohweal!BO62</f>
        <v>3.852476611154998E-2</v>
      </c>
      <c r="D70" s="848">
        <f>compohweal!BP62</f>
        <v>4.1866995850966759E-2</v>
      </c>
      <c r="E70" s="848">
        <f>compohweal!BQ62</f>
        <v>0.14537997323395757</v>
      </c>
      <c r="F70" s="848">
        <f>compohweal!BR62</f>
        <v>4.2612462460965617E-2</v>
      </c>
      <c r="G70" s="848">
        <f>compohweal!BS62</f>
        <v>6.3953444387607306E-2</v>
      </c>
      <c r="H70" s="160">
        <f>compohweal!BG62</f>
        <v>1.3968979626952205E-2</v>
      </c>
      <c r="I70" s="848">
        <f>compohweal!BH62</f>
        <v>6.2980074017104926E-3</v>
      </c>
      <c r="J70" s="848">
        <f>compohweal!BI62</f>
        <v>-1.2712671300505463E-2</v>
      </c>
      <c r="K70" s="848">
        <f>compohweal!BJ62</f>
        <v>5.5495009526111971E-3</v>
      </c>
      <c r="L70" s="848">
        <f>compohweal!BK62</f>
        <v>7.6920359606447164E-4</v>
      </c>
      <c r="M70" s="848">
        <f>compohweal!BL62</f>
        <v>1.4063995868127677E-2</v>
      </c>
      <c r="N70" s="117">
        <f>compohweal!BU62</f>
        <v>0.31836865780860535</v>
      </c>
      <c r="O70" s="849">
        <f>compohweal!BV62</f>
        <v>3.2226758709839487E-2</v>
      </c>
      <c r="P70" s="849">
        <f>compohweal!BW62</f>
        <v>5.4579667151472222E-2</v>
      </c>
      <c r="Q70" s="849">
        <f>compohweal!BX62</f>
        <v>0.13983047228134637</v>
      </c>
      <c r="R70" s="849">
        <f>compohweal!BY62</f>
        <v>4.1843258864901145E-2</v>
      </c>
      <c r="S70" s="850">
        <f>compohweal!BZ62</f>
        <v>4.9889448519479629E-2</v>
      </c>
      <c r="V70" s="634"/>
      <c r="W70" s="634"/>
      <c r="X70" s="634"/>
    </row>
    <row r="71" spans="1:24" ht="15.05">
      <c r="A71" s="857">
        <v>1974</v>
      </c>
      <c r="B71" s="160">
        <f>1-TE2b!B71</f>
        <v>0.33815768850126915</v>
      </c>
      <c r="C71" s="848">
        <f>compohweal!BO63</f>
        <v>3.0738094037815245E-2</v>
      </c>
      <c r="D71" s="848">
        <f>compohweal!BP63</f>
        <v>4.5244273378145294E-2</v>
      </c>
      <c r="E71" s="848">
        <f>compohweal!BQ63</f>
        <v>0.14941102676868923</v>
      </c>
      <c r="F71" s="848">
        <f>compohweal!BR63</f>
        <v>4.2571246430270548E-2</v>
      </c>
      <c r="G71" s="848">
        <f>compohweal!BS63</f>
        <v>7.0193065336866312E-2</v>
      </c>
      <c r="H71" s="160">
        <f>compohweal!BG63</f>
        <v>1.0109761185958632E-2</v>
      </c>
      <c r="I71" s="848">
        <f>compohweal!BH63</f>
        <v>4.9442560307397798E-3</v>
      </c>
      <c r="J71" s="848">
        <f>compohweal!BI63</f>
        <v>-1.3587822408908323E-2</v>
      </c>
      <c r="K71" s="848">
        <f>compohweal!BJ63</f>
        <v>2.9869124468291375E-3</v>
      </c>
      <c r="L71" s="848">
        <f>compohweal!BK63</f>
        <v>7.7972702501938329E-4</v>
      </c>
      <c r="M71" s="848">
        <f>compohweal!BL63</f>
        <v>1.4984990604261839E-2</v>
      </c>
      <c r="N71" s="117">
        <f>compohweal!BU63</f>
        <v>0.32804792731531052</v>
      </c>
      <c r="O71" s="849">
        <f>compohweal!BV63</f>
        <v>2.5793838007075465E-2</v>
      </c>
      <c r="P71" s="849">
        <f>compohweal!BW63</f>
        <v>5.8832095787053618E-2</v>
      </c>
      <c r="Q71" s="849">
        <f>compohweal!BX63</f>
        <v>0.14642411432186009</v>
      </c>
      <c r="R71" s="849">
        <f>compohweal!BY63</f>
        <v>4.1791519405251165E-2</v>
      </c>
      <c r="S71" s="850">
        <f>compohweal!BZ63</f>
        <v>5.5208074732604473E-2</v>
      </c>
      <c r="V71" s="634"/>
      <c r="W71" s="634"/>
      <c r="X71" s="634"/>
    </row>
    <row r="72" spans="1:24" ht="15.05">
      <c r="A72" s="857">
        <v>1975</v>
      </c>
      <c r="B72" s="160">
        <f>1-TE2b!B72</f>
        <v>0.34254805120895071</v>
      </c>
      <c r="C72" s="848">
        <f>compohweal!BO64</f>
        <v>2.8257092730711975E-2</v>
      </c>
      <c r="D72" s="848">
        <f>compohweal!BP64</f>
        <v>4.8390705981898208E-2</v>
      </c>
      <c r="E72" s="848">
        <f>compohweal!BQ64</f>
        <v>0.14819827312797429</v>
      </c>
      <c r="F72" s="848">
        <f>compohweal!BR64</f>
        <v>4.2431309770790904E-2</v>
      </c>
      <c r="G72" s="848">
        <f>compohweal!BS64</f>
        <v>7.5270667208116038E-2</v>
      </c>
      <c r="H72" s="160">
        <f>compohweal!BG64</f>
        <v>1.2084553347904148E-2</v>
      </c>
      <c r="I72" s="848">
        <f>compohweal!BH64</f>
        <v>4.7115959433767785E-3</v>
      </c>
      <c r="J72" s="848">
        <f>compohweal!BI64</f>
        <v>-1.409024494176947E-2</v>
      </c>
      <c r="K72" s="848">
        <f>compohweal!BJ64</f>
        <v>4.6998217745652937E-3</v>
      </c>
      <c r="L72" s="848">
        <f>compohweal!BK64</f>
        <v>7.5355021238010522E-4</v>
      </c>
      <c r="M72" s="848">
        <f>compohweal!BL64</f>
        <v>1.6010238589728942E-2</v>
      </c>
      <c r="N72" s="117">
        <f>compohweal!BU64</f>
        <v>0.33046349786104656</v>
      </c>
      <c r="O72" s="849">
        <f>compohweal!BV64</f>
        <v>2.3545496787335196E-2</v>
      </c>
      <c r="P72" s="849">
        <f>compohweal!BW64</f>
        <v>6.2480950923667677E-2</v>
      </c>
      <c r="Q72" s="849">
        <f>compohweal!BX64</f>
        <v>0.143498451353409</v>
      </c>
      <c r="R72" s="849">
        <f>compohweal!BY64</f>
        <v>4.1677759558410798E-2</v>
      </c>
      <c r="S72" s="850">
        <f>compohweal!BZ64</f>
        <v>5.9260428618387095E-2</v>
      </c>
      <c r="V72" s="634"/>
      <c r="W72" s="634"/>
      <c r="X72" s="634"/>
    </row>
    <row r="73" spans="1:24" ht="15.05">
      <c r="A73" s="857">
        <v>1976</v>
      </c>
      <c r="B73" s="160">
        <f>1-TE2b!B73</f>
        <v>0.35071597465145032</v>
      </c>
      <c r="C73" s="848">
        <f>compohweal!BO65</f>
        <v>2.9521122176575432E-2</v>
      </c>
      <c r="D73" s="848">
        <f>compohweal!BP65</f>
        <v>4.9097868824762081E-2</v>
      </c>
      <c r="E73" s="848">
        <f>compohweal!BQ65</f>
        <v>0.14873569787062735</v>
      </c>
      <c r="F73" s="848">
        <f>compohweal!BR65</f>
        <v>4.3648671346716128E-2</v>
      </c>
      <c r="G73" s="848">
        <f>compohweal!BS65</f>
        <v>7.9712621751646395E-2</v>
      </c>
      <c r="H73" s="160">
        <f>compohweal!BG65</f>
        <v>1.290129366191195E-2</v>
      </c>
      <c r="I73" s="848">
        <f>compohweal!BH65</f>
        <v>4.9370018817000982E-3</v>
      </c>
      <c r="J73" s="848">
        <f>compohweal!BI65</f>
        <v>-1.3628197671934572E-2</v>
      </c>
      <c r="K73" s="848">
        <f>compohweal!BJ65</f>
        <v>4.1131980728117412E-3</v>
      </c>
      <c r="L73" s="848">
        <f>compohweal!BK65</f>
        <v>7.9985297739426642E-4</v>
      </c>
      <c r="M73" s="848">
        <f>compohweal!BL65</f>
        <v>1.6679547444454101E-2</v>
      </c>
      <c r="N73" s="117">
        <f>compohweal!BU65</f>
        <v>0.33781468098953837</v>
      </c>
      <c r="O73" s="849">
        <f>compohweal!BV65</f>
        <v>2.4584120294875333E-2</v>
      </c>
      <c r="P73" s="849">
        <f>compohweal!BW65</f>
        <v>6.2726066496696653E-2</v>
      </c>
      <c r="Q73" s="849">
        <f>compohweal!BX65</f>
        <v>0.14462249979781561</v>
      </c>
      <c r="R73" s="849">
        <f>compohweal!BY65</f>
        <v>4.2848818369321862E-2</v>
      </c>
      <c r="S73" s="850">
        <f>compohweal!BZ65</f>
        <v>6.3033074307192294E-2</v>
      </c>
      <c r="V73" s="634"/>
      <c r="W73" s="634"/>
      <c r="X73" s="634"/>
    </row>
    <row r="74" spans="1:24" ht="15.05">
      <c r="A74" s="857">
        <v>1977</v>
      </c>
      <c r="B74" s="160">
        <f>1-TE2b!B74</f>
        <v>0.35448239239123325</v>
      </c>
      <c r="C74" s="848">
        <f>compohweal!BO66</f>
        <v>2.7274189417344274E-2</v>
      </c>
      <c r="D74" s="848">
        <f>compohweal!BP66</f>
        <v>4.8330723593573266E-2</v>
      </c>
      <c r="E74" s="848">
        <f>compohweal!BQ66</f>
        <v>0.15230903903150939</v>
      </c>
      <c r="F74" s="848">
        <f>compohweal!BR66</f>
        <v>4.3834625740302613E-2</v>
      </c>
      <c r="G74" s="848">
        <f>compohweal!BS66</f>
        <v>8.2733834133351891E-2</v>
      </c>
      <c r="H74" s="160">
        <f>compohweal!BG66</f>
        <v>1.2518611407955405E-2</v>
      </c>
      <c r="I74" s="848">
        <f>compohweal!BH66</f>
        <v>4.2352903181566148E-3</v>
      </c>
      <c r="J74" s="848">
        <f>compohweal!BI66</f>
        <v>-1.4351307839643113E-2</v>
      </c>
      <c r="K74" s="848">
        <f>compohweal!BJ66</f>
        <v>4.8359448092929469E-3</v>
      </c>
      <c r="L74" s="848">
        <f>compohweal!BK66</f>
        <v>7.7891060963253267E-4</v>
      </c>
      <c r="M74" s="848">
        <f>compohweal!BL66</f>
        <v>1.7019806359080292E-2</v>
      </c>
      <c r="N74" s="117">
        <f>compohweal!BU66</f>
        <v>0.34196378098327784</v>
      </c>
      <c r="O74" s="849">
        <f>compohweal!BV66</f>
        <v>2.303889909918766E-2</v>
      </c>
      <c r="P74" s="849">
        <f>compohweal!BW66</f>
        <v>6.2682031433216379E-2</v>
      </c>
      <c r="Q74" s="849">
        <f>compohweal!BX66</f>
        <v>0.14747309422221644</v>
      </c>
      <c r="R74" s="849">
        <f>compohweal!BY66</f>
        <v>4.305571513067008E-2</v>
      </c>
      <c r="S74" s="850">
        <f>compohweal!BZ66</f>
        <v>6.5714027774271599E-2</v>
      </c>
      <c r="V74" s="634"/>
      <c r="W74" s="634"/>
      <c r="X74" s="634"/>
    </row>
    <row r="75" spans="1:24" ht="15.05">
      <c r="A75" s="857">
        <v>1978</v>
      </c>
      <c r="B75" s="160">
        <f>1-TE2b!B75</f>
        <v>0.36203872658825631</v>
      </c>
      <c r="C75" s="848">
        <f>compohweal!BO67</f>
        <v>2.4977044643159196E-2</v>
      </c>
      <c r="D75" s="848">
        <f>compohweal!BP67</f>
        <v>4.7578387965122981E-2</v>
      </c>
      <c r="E75" s="848">
        <f>compohweal!BQ67</f>
        <v>0.16042485446235633</v>
      </c>
      <c r="F75" s="848">
        <f>compohweal!BR67</f>
        <v>4.472718737012471E-2</v>
      </c>
      <c r="G75" s="848">
        <f>compohweal!BS67</f>
        <v>8.4331257727197073E-2</v>
      </c>
      <c r="H75" s="160">
        <f>compohweal!BG67</f>
        <v>1.1573827976157247E-2</v>
      </c>
      <c r="I75" s="848">
        <f>compohweal!BH67</f>
        <v>4.064161412275169E-3</v>
      </c>
      <c r="J75" s="848">
        <f>compohweal!BI67</f>
        <v>-1.4673642687621502E-2</v>
      </c>
      <c r="K75" s="848">
        <f>compohweal!BJ67</f>
        <v>4.1172029916880515E-3</v>
      </c>
      <c r="L75" s="848">
        <f>compohweal!BK67</f>
        <v>8.8470356974745812E-4</v>
      </c>
      <c r="M75" s="848">
        <f>compohweal!BL67</f>
        <v>1.7181410902209038E-2</v>
      </c>
      <c r="N75" s="117">
        <f>compohweal!BU67</f>
        <v>0.35046489861209906</v>
      </c>
      <c r="O75" s="849">
        <f>compohweal!BV67</f>
        <v>2.0912883230884027E-2</v>
      </c>
      <c r="P75" s="849">
        <f>compohweal!BW67</f>
        <v>6.2252030652744483E-2</v>
      </c>
      <c r="Q75" s="849">
        <f>compohweal!BX67</f>
        <v>0.15630765147066827</v>
      </c>
      <c r="R75" s="849">
        <f>compohweal!BY67</f>
        <v>4.3842483800377252E-2</v>
      </c>
      <c r="S75" s="850">
        <f>compohweal!BZ67</f>
        <v>6.7149846824988035E-2</v>
      </c>
      <c r="V75" s="634"/>
      <c r="W75" s="634"/>
      <c r="X75" s="634"/>
    </row>
    <row r="76" spans="1:24" ht="15.05">
      <c r="A76" s="863">
        <v>1979</v>
      </c>
      <c r="B76" s="162">
        <f>1-TE2b!B76</f>
        <v>0.35600626468658447</v>
      </c>
      <c r="C76" s="864">
        <f>compohweal!BO68</f>
        <v>2.1761737763881683E-2</v>
      </c>
      <c r="D76" s="864">
        <f>compohweal!BP68</f>
        <v>4.5731120742857456E-2</v>
      </c>
      <c r="E76" s="864">
        <f>compohweal!BQ68</f>
        <v>0.16137280501425266</v>
      </c>
      <c r="F76" s="864">
        <f>compohweal!BR68</f>
        <v>4.2546048760414124E-2</v>
      </c>
      <c r="G76" s="864">
        <f>compohweal!BS68</f>
        <v>8.4594547748565674E-2</v>
      </c>
      <c r="H76" s="162">
        <f>compohweal!BG68</f>
        <v>1.2391746044158936E-2</v>
      </c>
      <c r="I76" s="864">
        <f>compohweal!BH68</f>
        <v>3.4965649247169495E-3</v>
      </c>
      <c r="J76" s="864">
        <f>compohweal!BI68</f>
        <v>-1.5622355043888092E-2</v>
      </c>
      <c r="K76" s="864">
        <f>compohweal!BJ68</f>
        <v>6.7634060978889465E-3</v>
      </c>
      <c r="L76" s="864">
        <f>compohweal!BK68</f>
        <v>7.9628825187683105E-4</v>
      </c>
      <c r="M76" s="864">
        <f>compohweal!BL68</f>
        <v>1.6957879066467285E-2</v>
      </c>
      <c r="N76" s="120">
        <f>compohweal!BU68</f>
        <v>0.34361451864242554</v>
      </c>
      <c r="O76" s="865">
        <f>compohweal!BV68</f>
        <v>1.8265172839164734E-2</v>
      </c>
      <c r="P76" s="865">
        <f>compohweal!BW68</f>
        <v>6.1353475786745548E-2</v>
      </c>
      <c r="Q76" s="865">
        <f>compohweal!BX68</f>
        <v>0.15460939891636372</v>
      </c>
      <c r="R76" s="865">
        <f>compohweal!BY68</f>
        <v>4.1749760508537292E-2</v>
      </c>
      <c r="S76" s="866">
        <f>compohweal!BZ68</f>
        <v>6.7636668682098389E-2</v>
      </c>
      <c r="V76" s="634"/>
      <c r="W76" s="634"/>
      <c r="X76" s="634"/>
    </row>
    <row r="77" spans="1:24" ht="15.05">
      <c r="A77" s="857">
        <v>1980</v>
      </c>
      <c r="B77" s="160">
        <f>1-TE2b!B77</f>
        <v>0.35960882902145386</v>
      </c>
      <c r="C77" s="848">
        <f>compohweal!BO69</f>
        <v>2.322862297296524E-2</v>
      </c>
      <c r="D77" s="848">
        <f>compohweal!BP69</f>
        <v>4.6733465045690536E-2</v>
      </c>
      <c r="E77" s="848">
        <f>compohweal!BQ69</f>
        <v>0.16274625062942505</v>
      </c>
      <c r="F77" s="848">
        <f>compohweal!BR69</f>
        <v>4.1182786226272583E-2</v>
      </c>
      <c r="G77" s="848">
        <f>compohweal!BS69</f>
        <v>8.5717722773551941E-2</v>
      </c>
      <c r="H77" s="160">
        <f>compohweal!BG69</f>
        <v>1.3130784034729004E-2</v>
      </c>
      <c r="I77" s="848">
        <f>compohweal!BH69</f>
        <v>3.3523440361022949E-3</v>
      </c>
      <c r="J77" s="848">
        <f>compohweal!BI69</f>
        <v>-1.4563716948032379E-2</v>
      </c>
      <c r="K77" s="848">
        <f>compohweal!BJ69</f>
        <v>6.9364383816719055E-3</v>
      </c>
      <c r="L77" s="848">
        <f>compohweal!BK69</f>
        <v>6.5560638904571533E-4</v>
      </c>
      <c r="M77" s="848">
        <f>compohweal!BL69</f>
        <v>1.6750127077102661E-2</v>
      </c>
      <c r="N77" s="117">
        <f>compohweal!BU69</f>
        <v>0.34647804498672485</v>
      </c>
      <c r="O77" s="849">
        <f>compohweal!BV69</f>
        <v>1.9876278936862946E-2</v>
      </c>
      <c r="P77" s="849">
        <f>compohweal!BW69</f>
        <v>6.1297181993722916E-2</v>
      </c>
      <c r="Q77" s="849">
        <f>compohweal!BX69</f>
        <v>0.15580981224775314</v>
      </c>
      <c r="R77" s="849">
        <f>compohweal!BY69</f>
        <v>4.0527179837226868E-2</v>
      </c>
      <c r="S77" s="850">
        <f>compohweal!BZ69</f>
        <v>6.896759569644928E-2</v>
      </c>
      <c r="V77" s="634"/>
      <c r="W77" s="634"/>
      <c r="X77" s="634"/>
    </row>
    <row r="78" spans="1:24" ht="15.05">
      <c r="A78" s="857">
        <v>1981</v>
      </c>
      <c r="B78" s="160">
        <f>1-TE2b!B78</f>
        <v>0.36265075206756592</v>
      </c>
      <c r="C78" s="848">
        <f>compohweal!BO70</f>
        <v>2.1504193544387817E-2</v>
      </c>
      <c r="D78" s="848">
        <f>compohweal!BP70</f>
        <v>4.9267646856606007E-2</v>
      </c>
      <c r="E78" s="848">
        <f>compohweal!BQ70</f>
        <v>0.16513316333293915</v>
      </c>
      <c r="F78" s="848">
        <f>compohweal!BR70</f>
        <v>3.9330452680587769E-2</v>
      </c>
      <c r="G78" s="848">
        <f>compohweal!BS70</f>
        <v>8.7415300309658051E-2</v>
      </c>
      <c r="H78" s="160">
        <f>compohweal!BG70</f>
        <v>1.4521181583404541E-2</v>
      </c>
      <c r="I78" s="848">
        <f>compohweal!BH70</f>
        <v>3.0291080474853516E-3</v>
      </c>
      <c r="J78" s="848">
        <f>compohweal!BI70</f>
        <v>-1.3101575896143913E-2</v>
      </c>
      <c r="K78" s="848">
        <f>compohweal!BJ70</f>
        <v>6.9305524230003357E-3</v>
      </c>
      <c r="L78" s="848">
        <f>compohweal!BK70</f>
        <v>6.1896443367004395E-4</v>
      </c>
      <c r="M78" s="848">
        <f>compohweal!BL70</f>
        <v>1.7044112086296082E-2</v>
      </c>
      <c r="N78" s="117">
        <f>compohweal!BU70</f>
        <v>0.34812957048416138</v>
      </c>
      <c r="O78" s="849">
        <f>compohweal!BV70</f>
        <v>1.8475085496902466E-2</v>
      </c>
      <c r="P78" s="849">
        <f>compohweal!BW70</f>
        <v>6.236922275274992E-2</v>
      </c>
      <c r="Q78" s="849">
        <f>compohweal!BX70</f>
        <v>0.15820261090993881</v>
      </c>
      <c r="R78" s="849">
        <f>compohweal!BY70</f>
        <v>3.8711488246917725E-2</v>
      </c>
      <c r="S78" s="850">
        <f>compohweal!BZ70</f>
        <v>7.0371188223361969E-2</v>
      </c>
      <c r="V78" s="634"/>
      <c r="W78" s="634"/>
      <c r="X78" s="634"/>
    </row>
    <row r="79" spans="1:24" ht="15.05">
      <c r="A79" s="857">
        <v>1982</v>
      </c>
      <c r="B79" s="160">
        <f>1-TE2b!B79</f>
        <v>0.37350964546203613</v>
      </c>
      <c r="C79" s="848">
        <f>compohweal!BO71</f>
        <v>1.8678724765777588E-2</v>
      </c>
      <c r="D79" s="848">
        <f>compohweal!BP71</f>
        <v>5.4152632132172585E-2</v>
      </c>
      <c r="E79" s="848">
        <f>compohweal!BQ71</f>
        <v>0.16999949887394905</v>
      </c>
      <c r="F79" s="848">
        <f>compohweal!BR71</f>
        <v>3.8725912570953369E-2</v>
      </c>
      <c r="G79" s="848">
        <f>compohweal!BS71</f>
        <v>9.1952919960021973E-2</v>
      </c>
      <c r="H79" s="146">
        <f>compohweal!BG71</f>
        <v>1.8848538398742676E-2</v>
      </c>
      <c r="I79" s="858">
        <f>compohweal!BH71</f>
        <v>2.7364790439605713E-3</v>
      </c>
      <c r="J79" s="858">
        <f>compohweal!BI71</f>
        <v>-1.2083195149898529E-2</v>
      </c>
      <c r="K79" s="858">
        <f>compohweal!BJ71</f>
        <v>9.2939138412475586E-3</v>
      </c>
      <c r="L79" s="858">
        <f>compohweal!BK71</f>
        <v>8.1278383731842041E-4</v>
      </c>
      <c r="M79" s="858">
        <f>compohweal!BL71</f>
        <v>1.8088549375534058E-2</v>
      </c>
      <c r="N79" s="117">
        <f>compohweal!BU71</f>
        <v>0.35466110706329346</v>
      </c>
      <c r="O79" s="849">
        <f>compohweal!BV71</f>
        <v>1.5942245721817017E-2</v>
      </c>
      <c r="P79" s="849">
        <f>compohweal!BW71</f>
        <v>6.6235827282071114E-2</v>
      </c>
      <c r="Q79" s="849">
        <f>compohweal!BX71</f>
        <v>0.16070558503270149</v>
      </c>
      <c r="R79" s="849">
        <f>compohweal!BY71</f>
        <v>3.7913128733634949E-2</v>
      </c>
      <c r="S79" s="850">
        <f>compohweal!BZ71</f>
        <v>7.3864370584487915E-2</v>
      </c>
      <c r="V79" s="634"/>
      <c r="W79" s="634"/>
      <c r="X79" s="634"/>
    </row>
    <row r="80" spans="1:24" ht="15.05">
      <c r="A80" s="857">
        <v>1983</v>
      </c>
      <c r="B80" s="160">
        <f>1-TE2b!B80</f>
        <v>0.38293492794036865</v>
      </c>
      <c r="C80" s="848">
        <f>compohweal!BO72</f>
        <v>1.9173160195350647E-2</v>
      </c>
      <c r="D80" s="848">
        <f>compohweal!BP72</f>
        <v>5.7802075520157814E-2</v>
      </c>
      <c r="E80" s="848">
        <f>compohweal!BQ72</f>
        <v>0.16300891526043415</v>
      </c>
      <c r="F80" s="848">
        <f>compohweal!BR72</f>
        <v>4.1126593947410583E-2</v>
      </c>
      <c r="G80" s="848">
        <f>compohweal!BS72</f>
        <v>0.10182415693998337</v>
      </c>
      <c r="H80" s="146">
        <f>compohweal!BG72</f>
        <v>2.0680904388427734E-2</v>
      </c>
      <c r="I80" s="858">
        <f>compohweal!BH72</f>
        <v>2.7105584740638733E-3</v>
      </c>
      <c r="J80" s="858">
        <f>compohweal!BI72</f>
        <v>-1.1772148311138153E-2</v>
      </c>
      <c r="K80" s="858">
        <f>compohweal!BJ72</f>
        <v>9.3117132782936096E-3</v>
      </c>
      <c r="L80" s="858">
        <f>compohweal!BK72</f>
        <v>1.0193139314651489E-3</v>
      </c>
      <c r="M80" s="858">
        <f>compohweal!BL72</f>
        <v>1.941150426864624E-2</v>
      </c>
      <c r="N80" s="117">
        <f>compohweal!BU72</f>
        <v>0.36225402355194092</v>
      </c>
      <c r="O80" s="849">
        <f>compohweal!BV72</f>
        <v>1.6462601721286774E-2</v>
      </c>
      <c r="P80" s="849">
        <f>compohweal!BW72</f>
        <v>6.9574223831295967E-2</v>
      </c>
      <c r="Q80" s="849">
        <f>compohweal!BX72</f>
        <v>0.15369720198214054</v>
      </c>
      <c r="R80" s="849">
        <f>compohweal!BY72</f>
        <v>4.0107280015945435E-2</v>
      </c>
      <c r="S80" s="850">
        <f>compohweal!BZ72</f>
        <v>8.2412652671337128E-2</v>
      </c>
      <c r="V80" s="634"/>
      <c r="W80" s="634"/>
      <c r="X80" s="634"/>
    </row>
    <row r="81" spans="1:24" ht="15.05">
      <c r="A81" s="857">
        <v>1984</v>
      </c>
      <c r="B81" s="160">
        <f>1-TE2b!B81</f>
        <v>0.38828736543655396</v>
      </c>
      <c r="C81" s="848">
        <f>compohweal!BO73</f>
        <v>1.707042008638382E-2</v>
      </c>
      <c r="D81" s="848">
        <f>compohweal!BP73</f>
        <v>5.7163387537002563E-2</v>
      </c>
      <c r="E81" s="848">
        <f>compohweal!BQ73</f>
        <v>0.16531730629503727</v>
      </c>
      <c r="F81" s="848">
        <f>compohweal!BR73</f>
        <v>4.0305815637111664E-2</v>
      </c>
      <c r="G81" s="848">
        <f>compohweal!BS73</f>
        <v>0.10843045264482498</v>
      </c>
      <c r="H81" s="146">
        <f>compohweal!BG73</f>
        <v>2.1899223327636719E-2</v>
      </c>
      <c r="I81" s="858">
        <f>compohweal!BH73</f>
        <v>2.4251565337181091E-3</v>
      </c>
      <c r="J81" s="858">
        <f>compohweal!BI73</f>
        <v>-1.2450885027647018E-2</v>
      </c>
      <c r="K81" s="858">
        <f>compohweal!BJ73</f>
        <v>9.8337307572364807E-3</v>
      </c>
      <c r="L81" s="858">
        <f>compohweal!BK73</f>
        <v>1.3580024242401123E-3</v>
      </c>
      <c r="M81" s="858">
        <f>compohweal!BL73</f>
        <v>2.073197066783905E-2</v>
      </c>
      <c r="N81" s="117">
        <f>compohweal!BU73</f>
        <v>0.36638814210891724</v>
      </c>
      <c r="O81" s="849">
        <f>compohweal!BV73</f>
        <v>1.464526355266571E-2</v>
      </c>
      <c r="P81" s="849">
        <f>compohweal!BW73</f>
        <v>6.9614272564649582E-2</v>
      </c>
      <c r="Q81" s="849">
        <f>compohweal!BX73</f>
        <v>0.15548357553780079</v>
      </c>
      <c r="R81" s="849">
        <f>compohweal!BY73</f>
        <v>3.8947813212871552E-2</v>
      </c>
      <c r="S81" s="850">
        <f>compohweal!BZ73</f>
        <v>8.7698481976985931E-2</v>
      </c>
      <c r="V81" s="634"/>
      <c r="W81" s="634"/>
      <c r="X81" s="634"/>
    </row>
    <row r="82" spans="1:24" ht="15.05">
      <c r="A82" s="857">
        <v>1985</v>
      </c>
      <c r="B82" s="160">
        <f>1-TE2b!B82</f>
        <v>0.39486914873123169</v>
      </c>
      <c r="C82" s="848">
        <f>compohweal!BO74</f>
        <v>1.5964247286319733E-2</v>
      </c>
      <c r="D82" s="848">
        <f>compohweal!BP74</f>
        <v>5.33625278621912E-2</v>
      </c>
      <c r="E82" s="848">
        <f>compohweal!BQ74</f>
        <v>0.16695612855255604</v>
      </c>
      <c r="F82" s="848">
        <f>compohweal!BR74</f>
        <v>4.1433610022068024E-2</v>
      </c>
      <c r="G82" s="848">
        <f>compohweal!BS74</f>
        <v>0.1171526163816452</v>
      </c>
      <c r="H82" s="146">
        <f>compohweal!BG74</f>
        <v>2.2956550121307373E-2</v>
      </c>
      <c r="I82" s="858">
        <f>compohweal!BH74</f>
        <v>1.9339248538017273E-3</v>
      </c>
      <c r="J82" s="858">
        <f>compohweal!BI74</f>
        <v>-1.373794861137867E-2</v>
      </c>
      <c r="K82" s="858">
        <f>compohweal!BJ74</f>
        <v>1.1456087231636047E-2</v>
      </c>
      <c r="L82" s="858">
        <f>compohweal!BK74</f>
        <v>1.6120821237564087E-3</v>
      </c>
      <c r="M82" s="858">
        <f>compohweal!BL74</f>
        <v>2.1692395210266113E-2</v>
      </c>
      <c r="N82" s="117">
        <f>compohweal!BU74</f>
        <v>0.37191259860992432</v>
      </c>
      <c r="O82" s="849">
        <f>compohweal!BV74</f>
        <v>1.4030322432518005E-2</v>
      </c>
      <c r="P82" s="849">
        <f>compohweal!BW74</f>
        <v>6.710047647356987E-2</v>
      </c>
      <c r="Q82" s="849">
        <f>compohweal!BX74</f>
        <v>0.15550004132091999</v>
      </c>
      <c r="R82" s="849">
        <f>compohweal!BY74</f>
        <v>3.9821527898311615E-2</v>
      </c>
      <c r="S82" s="850">
        <f>compohweal!BZ74</f>
        <v>9.5460221171379089E-2</v>
      </c>
      <c r="V82" s="634"/>
      <c r="W82" s="634"/>
      <c r="X82" s="634"/>
    </row>
    <row r="83" spans="1:24" ht="15.05">
      <c r="A83" s="857">
        <v>1986</v>
      </c>
      <c r="B83" s="160">
        <f>1-TE2b!B83</f>
        <v>0.39671754837036133</v>
      </c>
      <c r="C83" s="848">
        <f>compohweal!BO75</f>
        <v>1.7121963202953339E-2</v>
      </c>
      <c r="D83" s="848">
        <f>compohweal!BP75</f>
        <v>5.2357255481183529E-2</v>
      </c>
      <c r="E83" s="848">
        <f>compohweal!BQ75</f>
        <v>0.16424291394650936</v>
      </c>
      <c r="F83" s="848">
        <f>compohweal!BR75</f>
        <v>4.0164321660995483E-2</v>
      </c>
      <c r="G83" s="848">
        <f>compohweal!BS75</f>
        <v>0.1228310838341713</v>
      </c>
      <c r="H83" s="146">
        <f>compohweal!BG75</f>
        <v>2.309727668762207E-2</v>
      </c>
      <c r="I83" s="858">
        <f>compohweal!BH75</f>
        <v>1.8687918782234192E-3</v>
      </c>
      <c r="J83" s="858">
        <f>compohweal!BI75</f>
        <v>-1.4134548604488373E-2</v>
      </c>
      <c r="K83" s="858">
        <f>compohweal!BJ75</f>
        <v>1.1148981750011444E-2</v>
      </c>
      <c r="L83" s="858">
        <f>compohweal!BK75</f>
        <v>1.7015635967254639E-3</v>
      </c>
      <c r="M83" s="858">
        <f>compohweal!BL75</f>
        <v>2.2512495517730713E-2</v>
      </c>
      <c r="N83" s="117">
        <f>compohweal!BU75</f>
        <v>0.37362027168273926</v>
      </c>
      <c r="O83" s="849">
        <f>compohweal!BV75</f>
        <v>1.5253171324729919E-2</v>
      </c>
      <c r="P83" s="849">
        <f>compohweal!BW75</f>
        <v>6.6491804085671902E-2</v>
      </c>
      <c r="Q83" s="849">
        <f>compohweal!BX75</f>
        <v>0.15309393219649792</v>
      </c>
      <c r="R83" s="849">
        <f>compohweal!BY75</f>
        <v>3.846275806427002E-2</v>
      </c>
      <c r="S83" s="850">
        <f>compohweal!BZ75</f>
        <v>0.10031858831644058</v>
      </c>
      <c r="V83" s="634"/>
      <c r="W83" s="634"/>
      <c r="X83" s="634"/>
    </row>
    <row r="84" spans="1:24" ht="15.05">
      <c r="A84" s="857">
        <v>1987</v>
      </c>
      <c r="B84" s="160">
        <f>1-TE2b!B84</f>
        <v>0.38696449995040894</v>
      </c>
      <c r="C84" s="848">
        <f>compohweal!BO76</f>
        <v>1.7153263092041016E-2</v>
      </c>
      <c r="D84" s="848">
        <f>compohweal!BP76</f>
        <v>4.4951274991035461E-2</v>
      </c>
      <c r="E84" s="848">
        <f>compohweal!BQ76</f>
        <v>0.16118678078055382</v>
      </c>
      <c r="F84" s="848">
        <f>compohweal!BR76</f>
        <v>3.8580797612667084E-2</v>
      </c>
      <c r="G84" s="848">
        <f>compohweal!BS76</f>
        <v>0.12509239464998245</v>
      </c>
      <c r="H84" s="146">
        <f>compohweal!BG76</f>
        <v>2.4990737438201904E-2</v>
      </c>
      <c r="I84" s="858">
        <f>compohweal!BH76</f>
        <v>1.7825067043304443E-3</v>
      </c>
      <c r="J84" s="858">
        <f>compohweal!BI76</f>
        <v>-1.2757737189531326E-2</v>
      </c>
      <c r="K84" s="858">
        <f>compohweal!BJ76</f>
        <v>1.3035982847213745E-2</v>
      </c>
      <c r="L84" s="858">
        <f>compohweal!BK76</f>
        <v>1.7654523253440857E-3</v>
      </c>
      <c r="M84" s="858">
        <f>compohweal!BL76</f>
        <v>2.1164536476135254E-2</v>
      </c>
      <c r="N84" s="117">
        <f>compohweal!BU76</f>
        <v>0.36197376251220703</v>
      </c>
      <c r="O84" s="849">
        <f>compohweal!BV76</f>
        <v>1.5370756387710571E-2</v>
      </c>
      <c r="P84" s="849">
        <f>compohweal!BW76</f>
        <v>5.7709012180566788E-2</v>
      </c>
      <c r="Q84" s="849">
        <f>compohweal!BX76</f>
        <v>0.14815079793334007</v>
      </c>
      <c r="R84" s="849">
        <f>compohweal!BY76</f>
        <v>3.6815345287322998E-2</v>
      </c>
      <c r="S84" s="850">
        <f>compohweal!BZ76</f>
        <v>0.1039278581738472</v>
      </c>
      <c r="V84" s="634"/>
      <c r="W84" s="634"/>
      <c r="X84" s="634"/>
    </row>
    <row r="85" spans="1:24" ht="15.05">
      <c r="A85" s="857">
        <v>1988</v>
      </c>
      <c r="B85" s="160">
        <f>1-TE2b!B85</f>
        <v>0.37529009580612183</v>
      </c>
      <c r="C85" s="848">
        <f>compohweal!BO77</f>
        <v>1.4373190701007843E-2</v>
      </c>
      <c r="D85" s="848">
        <f>compohweal!BP77</f>
        <v>4.2870334349572659E-2</v>
      </c>
      <c r="E85" s="848">
        <f>compohweal!BQ77</f>
        <v>0.15442020632326603</v>
      </c>
      <c r="F85" s="848">
        <f>compohweal!BR77</f>
        <v>3.7933655083179474E-2</v>
      </c>
      <c r="G85" s="848">
        <f>compohweal!BS77</f>
        <v>0.1256927028298378</v>
      </c>
      <c r="H85" s="146">
        <f>compohweal!BG77</f>
        <v>2.3811399936676025E-2</v>
      </c>
      <c r="I85" s="858">
        <f>compohweal!BH77</f>
        <v>1.5663951635360718E-3</v>
      </c>
      <c r="J85" s="858">
        <f>compohweal!BI77</f>
        <v>-1.2450937181711197E-2</v>
      </c>
      <c r="K85" s="858">
        <f>compohweal!BJ77</f>
        <v>1.2125752866268158E-2</v>
      </c>
      <c r="L85" s="858">
        <f>compohweal!BK77</f>
        <v>1.9018501043319702E-3</v>
      </c>
      <c r="M85" s="858">
        <f>compohweal!BL77</f>
        <v>2.0668312907218933E-2</v>
      </c>
      <c r="N85" s="117">
        <f>compohweal!BU77</f>
        <v>0.3514786958694458</v>
      </c>
      <c r="O85" s="849">
        <f>compohweal!BV77</f>
        <v>1.2806795537471771E-2</v>
      </c>
      <c r="P85" s="849">
        <f>compohweal!BW77</f>
        <v>5.5321271531283855E-2</v>
      </c>
      <c r="Q85" s="849">
        <f>compohweal!BX77</f>
        <v>0.14229445345699787</v>
      </c>
      <c r="R85" s="849">
        <f>compohweal!BY77</f>
        <v>3.6031804978847504E-2</v>
      </c>
      <c r="S85" s="850">
        <f>compohweal!BZ77</f>
        <v>0.10502438992261887</v>
      </c>
      <c r="V85" s="634"/>
      <c r="W85" s="634"/>
      <c r="X85" s="634"/>
    </row>
    <row r="86" spans="1:24" ht="15.05">
      <c r="A86" s="857">
        <v>1989</v>
      </c>
      <c r="B86" s="160">
        <f>1-TE2b!B86</f>
        <v>0.37520295381546021</v>
      </c>
      <c r="C86" s="848">
        <f>compohweal!BO78</f>
        <v>1.794162392616272E-2</v>
      </c>
      <c r="D86" s="848">
        <f>compohweal!BP78</f>
        <v>3.9377053268253803E-2</v>
      </c>
      <c r="E86" s="848">
        <f>compohweal!BQ78</f>
        <v>0.15110307559370995</v>
      </c>
      <c r="F86" s="848">
        <f>compohweal!BR78</f>
        <v>3.8179002702236176E-2</v>
      </c>
      <c r="G86" s="848">
        <f>compohweal!BS78</f>
        <v>0.12860219180583954</v>
      </c>
      <c r="H86" s="146">
        <f>compohweal!BG78</f>
        <v>2.4591386318206787E-2</v>
      </c>
      <c r="I86" s="858">
        <f>compohweal!BH78</f>
        <v>1.9273534417152405E-3</v>
      </c>
      <c r="J86" s="858">
        <f>compohweal!BI78</f>
        <v>-1.2982070446014404E-2</v>
      </c>
      <c r="K86" s="858">
        <f>compohweal!BJ78</f>
        <v>1.2257911264896393E-2</v>
      </c>
      <c r="L86" s="858">
        <f>compohweal!BK78</f>
        <v>2.1277070045471191E-3</v>
      </c>
      <c r="M86" s="858">
        <f>compohweal!BL78</f>
        <v>2.1259278059005737E-2</v>
      </c>
      <c r="N86" s="117">
        <f>compohweal!BU78</f>
        <v>0.35061156749725342</v>
      </c>
      <c r="O86" s="849">
        <f>compohweal!BV78</f>
        <v>1.6014270484447479E-2</v>
      </c>
      <c r="P86" s="849">
        <f>compohweal!BW78</f>
        <v>5.2359123714268208E-2</v>
      </c>
      <c r="Q86" s="849">
        <f>compohweal!BX78</f>
        <v>0.13884516432881355</v>
      </c>
      <c r="R86" s="849">
        <f>compohweal!BY78</f>
        <v>3.6051295697689056E-2</v>
      </c>
      <c r="S86" s="850">
        <f>compohweal!BZ78</f>
        <v>0.1073429137468338</v>
      </c>
      <c r="V86" s="634"/>
      <c r="W86" s="634"/>
      <c r="X86" s="634"/>
    </row>
    <row r="87" spans="1:24" ht="15.05">
      <c r="A87" s="859">
        <v>1990</v>
      </c>
      <c r="B87" s="164">
        <f>1-TE2b!B87</f>
        <v>0.37314808368682861</v>
      </c>
      <c r="C87" s="860">
        <f>compohweal!BO79</f>
        <v>1.8373981118202209E-2</v>
      </c>
      <c r="D87" s="860">
        <f>compohweal!BP79</f>
        <v>3.7807514891028404E-2</v>
      </c>
      <c r="E87" s="860">
        <f>compohweal!BQ79</f>
        <v>0.14637700840830803</v>
      </c>
      <c r="F87" s="860">
        <f>compohweal!BR79</f>
        <v>3.6733716726303101E-2</v>
      </c>
      <c r="G87" s="860">
        <f>compohweal!BS79</f>
        <v>0.13385587185621262</v>
      </c>
      <c r="H87" s="157">
        <f>compohweal!BG79</f>
        <v>2.2962033748626709E-2</v>
      </c>
      <c r="I87" s="867">
        <f>compohweal!BH79</f>
        <v>1.7347186803817749E-3</v>
      </c>
      <c r="J87" s="867">
        <f>compohweal!BI79</f>
        <v>-1.3617683202028275E-2</v>
      </c>
      <c r="K87" s="867">
        <f>compohweal!BJ79</f>
        <v>1.0805763304233551E-2</v>
      </c>
      <c r="L87" s="867">
        <f>compohweal!BK79</f>
        <v>2.2218748927116394E-3</v>
      </c>
      <c r="M87" s="867">
        <f>compohweal!BL79</f>
        <v>2.1817371249198914E-2</v>
      </c>
      <c r="N87" s="123">
        <f>compohweal!BU79</f>
        <v>0.3501860499382019</v>
      </c>
      <c r="O87" s="861">
        <f>compohweal!BV79</f>
        <v>1.6639262437820435E-2</v>
      </c>
      <c r="P87" s="861">
        <f>compohweal!BW79</f>
        <v>5.1425198093056679E-2</v>
      </c>
      <c r="Q87" s="861">
        <f>compohweal!BX79</f>
        <v>0.13557124510407448</v>
      </c>
      <c r="R87" s="861">
        <f>compohweal!BY79</f>
        <v>3.4511841833591461E-2</v>
      </c>
      <c r="S87" s="862">
        <f>compohweal!BZ79</f>
        <v>0.1120385006070137</v>
      </c>
      <c r="V87" s="634"/>
      <c r="W87" s="634"/>
      <c r="X87" s="634"/>
    </row>
    <row r="88" spans="1:24" ht="15.05">
      <c r="A88" s="857">
        <v>1991</v>
      </c>
      <c r="B88" s="160">
        <f>1-TE2b!B88</f>
        <v>0.37469816207885742</v>
      </c>
      <c r="C88" s="848">
        <f>compohweal!BO80</f>
        <v>2.1248586475849152E-2</v>
      </c>
      <c r="D88" s="848">
        <f>compohweal!BP80</f>
        <v>3.9247842971235514E-2</v>
      </c>
      <c r="E88" s="848">
        <f>compohweal!BQ80</f>
        <v>0.13793838396668434</v>
      </c>
      <c r="F88" s="848">
        <f>compohweal!BR80</f>
        <v>3.4923285245895386E-2</v>
      </c>
      <c r="G88" s="848">
        <f>compohweal!BS80</f>
        <v>0.14134007692337036</v>
      </c>
      <c r="H88" s="146">
        <f>compohweal!BG80</f>
        <v>2.3458123207092285E-2</v>
      </c>
      <c r="I88" s="858">
        <f>compohweal!BH80</f>
        <v>2.2632703185081482E-3</v>
      </c>
      <c r="J88" s="858">
        <f>compohweal!BI80</f>
        <v>-1.3405729085206985E-2</v>
      </c>
      <c r="K88" s="858">
        <f>compohweal!BJ80</f>
        <v>1.1007364839315414E-2</v>
      </c>
      <c r="L88" s="858">
        <f>compohweal!BK80</f>
        <v>2.1177828311920166E-3</v>
      </c>
      <c r="M88" s="858">
        <f>compohweal!BL80</f>
        <v>2.1475493907928467E-2</v>
      </c>
      <c r="N88" s="117">
        <f>compohweal!BU80</f>
        <v>0.35124003887176514</v>
      </c>
      <c r="O88" s="849">
        <f>compohweal!BV80</f>
        <v>1.8985316157341003E-2</v>
      </c>
      <c r="P88" s="849">
        <f>compohweal!BW80</f>
        <v>5.2653572056442499E-2</v>
      </c>
      <c r="Q88" s="849">
        <f>compohweal!BX80</f>
        <v>0.12693101912736893</v>
      </c>
      <c r="R88" s="849">
        <f>compohweal!BY80</f>
        <v>3.2805502414703369E-2</v>
      </c>
      <c r="S88" s="850">
        <f>compohweal!BZ80</f>
        <v>0.11986458301544189</v>
      </c>
      <c r="V88" s="634"/>
      <c r="W88" s="634"/>
      <c r="X88" s="634"/>
    </row>
    <row r="89" spans="1:24" ht="15.05">
      <c r="A89" s="857">
        <v>1992</v>
      </c>
      <c r="B89" s="160">
        <f>1-TE2b!B89</f>
        <v>0.3592979907989502</v>
      </c>
      <c r="C89" s="848">
        <f>compohweal!BO81</f>
        <v>2.1921195089817047E-2</v>
      </c>
      <c r="D89" s="848">
        <f>compohweal!BP81</f>
        <v>3.2382303383201361E-2</v>
      </c>
      <c r="E89" s="848">
        <f>compohweal!BQ81</f>
        <v>0.12841995246708393</v>
      </c>
      <c r="F89" s="848">
        <f>compohweal!BR81</f>
        <v>3.3087536692619324E-2</v>
      </c>
      <c r="G89" s="848">
        <f>compohweal!BS81</f>
        <v>0.14348699152469635</v>
      </c>
      <c r="H89" s="146">
        <f>compohweal!BG81</f>
        <v>2.0509779453277588E-2</v>
      </c>
      <c r="I89" s="858">
        <f>compohweal!BH81</f>
        <v>2.5263130664825439E-3</v>
      </c>
      <c r="J89" s="858">
        <f>compohweal!BI81</f>
        <v>-1.2695237994194031E-2</v>
      </c>
      <c r="K89" s="858">
        <f>compohweal!BJ81</f>
        <v>7.6752901077270508E-3</v>
      </c>
      <c r="L89" s="858">
        <f>compohweal!BK81</f>
        <v>2.2347122430801392E-3</v>
      </c>
      <c r="M89" s="858">
        <f>compohweal!BL81</f>
        <v>2.0768702030181885E-2</v>
      </c>
      <c r="N89" s="117">
        <f>compohweal!BU81</f>
        <v>0.33878821134567261</v>
      </c>
      <c r="O89" s="849">
        <f>compohweal!BV81</f>
        <v>1.9394882023334503E-2</v>
      </c>
      <c r="P89" s="849">
        <f>compohweal!BW81</f>
        <v>4.5077541377395391E-2</v>
      </c>
      <c r="Q89" s="849">
        <f>compohweal!BX81</f>
        <v>0.12074466235935688</v>
      </c>
      <c r="R89" s="849">
        <f>compohweal!BY81</f>
        <v>3.0852824449539185E-2</v>
      </c>
      <c r="S89" s="850">
        <f>compohweal!BZ81</f>
        <v>0.12271828949451447</v>
      </c>
      <c r="V89" s="634"/>
      <c r="W89" s="634"/>
      <c r="X89" s="634"/>
    </row>
    <row r="90" spans="1:24" ht="15.05">
      <c r="A90" s="857">
        <v>1993</v>
      </c>
      <c r="B90" s="160">
        <f>1-TE2b!B90</f>
        <v>0.35664075613021851</v>
      </c>
      <c r="C90" s="848">
        <f>compohweal!BO82</f>
        <v>2.3466676473617554E-2</v>
      </c>
      <c r="D90" s="848">
        <f>compohweal!BP82</f>
        <v>2.7236449532210827E-2</v>
      </c>
      <c r="E90" s="848">
        <f>compohweal!BQ82</f>
        <v>0.12427977658808231</v>
      </c>
      <c r="F90" s="848">
        <f>compohweal!BR82</f>
        <v>3.2205644994974136E-2</v>
      </c>
      <c r="G90" s="848">
        <f>compohweal!BS82</f>
        <v>0.14945223927497864</v>
      </c>
      <c r="H90" s="146">
        <f>compohweal!BG82</f>
        <v>2.0063698291778564E-2</v>
      </c>
      <c r="I90" s="858">
        <f>compohweal!BH82</f>
        <v>2.8622895479202271E-3</v>
      </c>
      <c r="J90" s="858">
        <f>compohweal!BI82</f>
        <v>-1.1694937944412231E-2</v>
      </c>
      <c r="K90" s="858">
        <f>compohweal!BJ82</f>
        <v>6.3547678291797638E-3</v>
      </c>
      <c r="L90" s="858">
        <f>compohweal!BK82</f>
        <v>2.1102055907249451E-3</v>
      </c>
      <c r="M90" s="858">
        <f>compohweal!BL82</f>
        <v>2.0431399345397949E-2</v>
      </c>
      <c r="N90" s="117">
        <f>compohweal!BU82</f>
        <v>0.33657705783843994</v>
      </c>
      <c r="O90" s="849">
        <f>compohweal!BV82</f>
        <v>2.0604386925697327E-2</v>
      </c>
      <c r="P90" s="849">
        <f>compohweal!BW82</f>
        <v>3.8931387476623058E-2</v>
      </c>
      <c r="Q90" s="849">
        <f>compohweal!BX82</f>
        <v>0.11792500875890255</v>
      </c>
      <c r="R90" s="849">
        <f>compohweal!BY82</f>
        <v>3.0095439404249191E-2</v>
      </c>
      <c r="S90" s="850">
        <f>compohweal!BZ82</f>
        <v>0.12902083992958069</v>
      </c>
      <c r="V90" s="634"/>
      <c r="W90" s="634"/>
      <c r="X90" s="634"/>
    </row>
    <row r="91" spans="1:24" ht="15.05">
      <c r="A91" s="857">
        <v>1994</v>
      </c>
      <c r="B91" s="160">
        <f>1-TE2b!B91</f>
        <v>0.35624575614929199</v>
      </c>
      <c r="C91" s="848">
        <f>compohweal!BO83</f>
        <v>2.3090630769729614E-2</v>
      </c>
      <c r="D91" s="848">
        <f>compohweal!BP83</f>
        <v>2.1588915959000587E-2</v>
      </c>
      <c r="E91" s="848">
        <f>compohweal!BQ83</f>
        <v>0.12464025616645813</v>
      </c>
      <c r="F91" s="848">
        <f>compohweal!BR83</f>
        <v>3.2316669821739197E-2</v>
      </c>
      <c r="G91" s="848">
        <f>compohweal!BS83</f>
        <v>0.15460929274559021</v>
      </c>
      <c r="H91" s="146">
        <f>compohweal!BG83</f>
        <v>1.8591165542602539E-2</v>
      </c>
      <c r="I91" s="858">
        <f>compohweal!BH83</f>
        <v>2.9102861881256104E-3</v>
      </c>
      <c r="J91" s="858">
        <f>compohweal!BI83</f>
        <v>-1.3304112479090691E-2</v>
      </c>
      <c r="K91" s="858">
        <f>compohweal!BJ83</f>
        <v>6.6890493035316467E-3</v>
      </c>
      <c r="L91" s="858">
        <f>compohweal!BK83</f>
        <v>1.9637122750282288E-3</v>
      </c>
      <c r="M91" s="858">
        <f>compohweal!BL83</f>
        <v>2.0332247018814087E-2</v>
      </c>
      <c r="N91" s="117">
        <f>compohweal!BU83</f>
        <v>0.33765459060668945</v>
      </c>
      <c r="O91" s="849">
        <f>compohweal!BV83</f>
        <v>2.0180344581604004E-2</v>
      </c>
      <c r="P91" s="849">
        <f>compohweal!BW83</f>
        <v>3.4893028438091278E-2</v>
      </c>
      <c r="Q91" s="849">
        <f>compohweal!BX83</f>
        <v>0.11795120686292648</v>
      </c>
      <c r="R91" s="849">
        <f>compohweal!BY83</f>
        <v>3.0352957546710968E-2</v>
      </c>
      <c r="S91" s="850">
        <f>compohweal!BZ83</f>
        <v>0.13427704572677612</v>
      </c>
      <c r="V91" s="634"/>
      <c r="W91" s="634"/>
      <c r="X91" s="634"/>
    </row>
    <row r="92" spans="1:24" ht="15.05">
      <c r="A92" s="857">
        <v>1995</v>
      </c>
      <c r="B92" s="160">
        <f>1-TE2b!B92</f>
        <v>0.35274207592010498</v>
      </c>
      <c r="C92" s="848">
        <f>compohweal!BO84</f>
        <v>2.4304375052452087E-2</v>
      </c>
      <c r="D92" s="848">
        <f>compohweal!BP84</f>
        <v>1.505987998098135E-2</v>
      </c>
      <c r="E92" s="848">
        <f>compohweal!BQ84</f>
        <v>0.12089275941252708</v>
      </c>
      <c r="F92" s="848">
        <f>compohweal!BR84</f>
        <v>3.2706156373023987E-2</v>
      </c>
      <c r="G92" s="848">
        <f>compohweal!BS84</f>
        <v>0.15977887809276581</v>
      </c>
      <c r="H92" s="146">
        <f>compohweal!BG84</f>
        <v>1.6430497169494629E-2</v>
      </c>
      <c r="I92" s="858">
        <f>compohweal!BH84</f>
        <v>3.1319260597229004E-3</v>
      </c>
      <c r="J92" s="858">
        <f>compohweal!BI84</f>
        <v>-1.5843812376260757E-2</v>
      </c>
      <c r="K92" s="858">
        <f>compohweal!BJ84</f>
        <v>6.5106041729450226E-3</v>
      </c>
      <c r="L92" s="858">
        <f>compohweal!BK84</f>
        <v>1.9771233201026917E-3</v>
      </c>
      <c r="M92" s="858">
        <f>compohweal!BL84</f>
        <v>2.0654678344726563E-2</v>
      </c>
      <c r="N92" s="117">
        <f>compohweal!BU84</f>
        <v>0.33631157875061035</v>
      </c>
      <c r="O92" s="849">
        <f>compohweal!BV84</f>
        <v>2.1172448992729187E-2</v>
      </c>
      <c r="P92" s="849">
        <f>compohweal!BW84</f>
        <v>3.0903692357242107E-2</v>
      </c>
      <c r="Q92" s="849">
        <f>compohweal!BX84</f>
        <v>0.11438215523958206</v>
      </c>
      <c r="R92" s="849">
        <f>compohweal!BY84</f>
        <v>3.0729033052921295E-2</v>
      </c>
      <c r="S92" s="850">
        <f>compohweal!BZ84</f>
        <v>0.13912419974803925</v>
      </c>
      <c r="V92" s="634"/>
      <c r="W92" s="634"/>
      <c r="X92" s="634"/>
    </row>
    <row r="93" spans="1:24" ht="15.05">
      <c r="A93" s="857">
        <v>1996</v>
      </c>
      <c r="B93" s="160">
        <f>1-TE2b!B93</f>
        <v>0.34758734703063965</v>
      </c>
      <c r="C93" s="848">
        <f>compohweal!BO85</f>
        <v>2.601216733455658E-2</v>
      </c>
      <c r="D93" s="848">
        <f>compohweal!BP85</f>
        <v>9.6289985813200474E-3</v>
      </c>
      <c r="E93" s="848">
        <f>compohweal!BQ85</f>
        <v>0.11564735881984234</v>
      </c>
      <c r="F93" s="848">
        <f>compohweal!BR85</f>
        <v>3.1172748655080795E-2</v>
      </c>
      <c r="G93" s="848">
        <f>compohweal!BS85</f>
        <v>0.16512608528137207</v>
      </c>
      <c r="H93" s="146">
        <f>compohweal!BG85</f>
        <v>1.4648139476776123E-2</v>
      </c>
      <c r="I93" s="858">
        <f>compohweal!BH85</f>
        <v>2.9322206974029541E-3</v>
      </c>
      <c r="J93" s="858">
        <f>compohweal!BI85</f>
        <v>-1.7339015379548073E-2</v>
      </c>
      <c r="K93" s="858">
        <f>compohweal!BJ85</f>
        <v>5.9830769896507263E-3</v>
      </c>
      <c r="L93" s="858">
        <f>compohweal!BK85</f>
        <v>2.0542442798614502E-3</v>
      </c>
      <c r="M93" s="858">
        <f>compohweal!BL85</f>
        <v>2.1017283201217651E-2</v>
      </c>
      <c r="N93" s="117">
        <f>compohweal!BU85</f>
        <v>0.33293920755386353</v>
      </c>
      <c r="O93" s="849">
        <f>compohweal!BV85</f>
        <v>2.3079946637153625E-2</v>
      </c>
      <c r="P93" s="849">
        <f>compohweal!BW85</f>
        <v>2.696801396086812E-2</v>
      </c>
      <c r="Q93" s="849">
        <f>compohweal!BX85</f>
        <v>0.10966428183019161</v>
      </c>
      <c r="R93" s="849">
        <f>compohweal!BY85</f>
        <v>2.9118504375219345E-2</v>
      </c>
      <c r="S93" s="850">
        <f>compohweal!BZ85</f>
        <v>0.14410880208015442</v>
      </c>
      <c r="V93" s="634"/>
      <c r="W93" s="634"/>
      <c r="X93" s="634"/>
    </row>
    <row r="94" spans="1:24" ht="15.05">
      <c r="A94" s="857">
        <v>1997</v>
      </c>
      <c r="B94" s="160">
        <f>1-TE2b!B94</f>
        <v>0.34076249599456787</v>
      </c>
      <c r="C94" s="848">
        <f>compohweal!BO86</f>
        <v>2.8693422675132751E-2</v>
      </c>
      <c r="D94" s="848">
        <f>compohweal!BP86</f>
        <v>5.3277388215065002E-3</v>
      </c>
      <c r="E94" s="848">
        <f>compohweal!BQ86</f>
        <v>0.10847137123346329</v>
      </c>
      <c r="F94" s="848">
        <f>compohweal!BR86</f>
        <v>3.1157303601503372E-2</v>
      </c>
      <c r="G94" s="848">
        <f>compohweal!BS86</f>
        <v>0.16711267828941345</v>
      </c>
      <c r="H94" s="146">
        <f>compohweal!BG86</f>
        <v>1.2264251708984375E-2</v>
      </c>
      <c r="I94" s="858">
        <f>compohweal!BH86</f>
        <v>3.240630030632019E-3</v>
      </c>
      <c r="J94" s="858">
        <f>compohweal!BI86</f>
        <v>-1.7813462764024734E-2</v>
      </c>
      <c r="K94" s="858">
        <f>compohweal!BJ86</f>
        <v>4.8432014882564545E-3</v>
      </c>
      <c r="L94" s="858">
        <f>compohweal!BK86</f>
        <v>1.960262656211853E-3</v>
      </c>
      <c r="M94" s="858">
        <f>compohweal!BL86</f>
        <v>2.0033597946166992E-2</v>
      </c>
      <c r="N94" s="117">
        <f>compohweal!BU86</f>
        <v>0.3284982442855835</v>
      </c>
      <c r="O94" s="849">
        <f>compohweal!BV86</f>
        <v>2.5452792644500732E-2</v>
      </c>
      <c r="P94" s="849">
        <f>compohweal!BW86</f>
        <v>2.3141201585531235E-2</v>
      </c>
      <c r="Q94" s="849">
        <f>compohweal!BX86</f>
        <v>0.10362816974520683</v>
      </c>
      <c r="R94" s="849">
        <f>compohweal!BY86</f>
        <v>2.9197040945291519E-2</v>
      </c>
      <c r="S94" s="850">
        <f>compohweal!BZ86</f>
        <v>0.14707908034324646</v>
      </c>
      <c r="V94" s="634"/>
      <c r="W94" s="634"/>
      <c r="X94" s="634"/>
    </row>
    <row r="95" spans="1:24" ht="15.05">
      <c r="A95" s="857">
        <v>1998</v>
      </c>
      <c r="B95" s="160">
        <f>1-TE2b!B95</f>
        <v>0.33356821537017822</v>
      </c>
      <c r="C95" s="848">
        <f>compohweal!BO87</f>
        <v>2.985188364982605E-2</v>
      </c>
      <c r="D95" s="848">
        <f>compohweal!BP87</f>
        <v>2.2359420545399189E-3</v>
      </c>
      <c r="E95" s="848">
        <f>compohweal!BQ87</f>
        <v>0.10313650779426098</v>
      </c>
      <c r="F95" s="848">
        <f>compohweal!BR87</f>
        <v>2.9786489903926849E-2</v>
      </c>
      <c r="G95" s="848">
        <f>compohweal!BS87</f>
        <v>0.16855740547180176</v>
      </c>
      <c r="H95" s="146">
        <f>compohweal!BG87</f>
        <v>1.1837363243103027E-2</v>
      </c>
      <c r="I95" s="858">
        <f>compohweal!BH87</f>
        <v>3.4744739532470703E-3</v>
      </c>
      <c r="J95" s="858">
        <f>compohweal!BI87</f>
        <v>-1.7703725956380367E-2</v>
      </c>
      <c r="K95" s="858">
        <f>compohweal!BJ87</f>
        <v>4.5405477285385132E-3</v>
      </c>
      <c r="L95" s="858">
        <f>compohweal!BK87</f>
        <v>2.0357891917228699E-3</v>
      </c>
      <c r="M95" s="858">
        <f>compohweal!BL87</f>
        <v>1.9490301609039307E-2</v>
      </c>
      <c r="N95" s="117">
        <f>compohweal!BU87</f>
        <v>0.3217308521270752</v>
      </c>
      <c r="O95" s="849">
        <f>compohweal!BV87</f>
        <v>2.6377409696578979E-2</v>
      </c>
      <c r="P95" s="849">
        <f>compohweal!BW87</f>
        <v>1.9939668010920286E-2</v>
      </c>
      <c r="Q95" s="849">
        <f>compohweal!BX87</f>
        <v>9.8595960065722466E-2</v>
      </c>
      <c r="R95" s="849">
        <f>compohweal!BY87</f>
        <v>2.7750700712203979E-2</v>
      </c>
      <c r="S95" s="850">
        <f>compohweal!BZ87</f>
        <v>0.14906710386276245</v>
      </c>
      <c r="V95" s="634"/>
      <c r="W95" s="634"/>
      <c r="X95" s="634"/>
    </row>
    <row r="96" spans="1:24" ht="15.05">
      <c r="A96" s="863">
        <v>1999</v>
      </c>
      <c r="B96" s="162">
        <f>1-TE2b!B96</f>
        <v>0.33167743682861328</v>
      </c>
      <c r="C96" s="864">
        <f>compohweal!BO88</f>
        <v>3.3838868141174316E-2</v>
      </c>
      <c r="D96" s="864">
        <f>compohweal!BP88</f>
        <v>-1.5200395137071609E-3</v>
      </c>
      <c r="E96" s="864">
        <f>compohweal!BQ88</f>
        <v>0.10434697568416595</v>
      </c>
      <c r="F96" s="864">
        <f>compohweal!BR88</f>
        <v>2.8159208595752716E-2</v>
      </c>
      <c r="G96" s="864">
        <f>compohweal!BS88</f>
        <v>0.16685241460800171</v>
      </c>
      <c r="H96" s="150">
        <f>compohweal!BG88</f>
        <v>1.3915896415710449E-2</v>
      </c>
      <c r="I96" s="868">
        <f>compohweal!BH88</f>
        <v>4.3016523122787476E-3</v>
      </c>
      <c r="J96" s="868">
        <f>compohweal!BI88</f>
        <v>-1.773195993155241E-2</v>
      </c>
      <c r="K96" s="868">
        <f>compohweal!BJ88</f>
        <v>6.1937049031257629E-3</v>
      </c>
      <c r="L96" s="868">
        <f>compohweal!BK88</f>
        <v>2.1286830306053162E-3</v>
      </c>
      <c r="M96" s="868">
        <f>compohweal!BL88</f>
        <v>1.90238356590271E-2</v>
      </c>
      <c r="N96" s="120">
        <f>compohweal!BU88</f>
        <v>0.31776154041290283</v>
      </c>
      <c r="O96" s="865">
        <f>compohweal!BV88</f>
        <v>2.9537215828895569E-2</v>
      </c>
      <c r="P96" s="865">
        <f>compohweal!BW88</f>
        <v>1.6211920417845249E-2</v>
      </c>
      <c r="Q96" s="865">
        <f>compohweal!BX88</f>
        <v>9.8153270781040192E-2</v>
      </c>
      <c r="R96" s="865">
        <f>compohweal!BY88</f>
        <v>2.60305255651474E-2</v>
      </c>
      <c r="S96" s="866">
        <f>compohweal!BZ88</f>
        <v>0.14782857894897461</v>
      </c>
      <c r="V96" s="634"/>
      <c r="W96" s="634"/>
      <c r="X96" s="634"/>
    </row>
    <row r="97" spans="1:24" ht="15.05">
      <c r="A97" s="857">
        <v>2000</v>
      </c>
      <c r="B97" s="160">
        <f>1-TE2b!B97</f>
        <v>0.32825994491577148</v>
      </c>
      <c r="C97" s="848">
        <f>compohweal!BO89</f>
        <v>3.0588522553443909E-2</v>
      </c>
      <c r="D97" s="848">
        <f>compohweal!BP89</f>
        <v>-5.4852915927767754E-3</v>
      </c>
      <c r="E97" s="848">
        <f>compohweal!BQ89</f>
        <v>0.11103330366313457</v>
      </c>
      <c r="F97" s="848">
        <f>compohweal!BR89</f>
        <v>2.7304399758577347E-2</v>
      </c>
      <c r="G97" s="848">
        <f>compohweal!BS89</f>
        <v>0.16481903195381165</v>
      </c>
      <c r="H97" s="146">
        <f>compohweal!BG89</f>
        <v>1.3345599174499512E-2</v>
      </c>
      <c r="I97" s="858">
        <f>compohweal!BH89</f>
        <v>3.9971321821212769E-3</v>
      </c>
      <c r="J97" s="858">
        <f>compohweal!BI89</f>
        <v>-1.9472051411867142E-2</v>
      </c>
      <c r="K97" s="858">
        <f>compohweal!BJ89</f>
        <v>7.3400139808654785E-3</v>
      </c>
      <c r="L97" s="858">
        <f>compohweal!BK89</f>
        <v>2.2529512643814087E-3</v>
      </c>
      <c r="M97" s="858">
        <f>compohweal!BL89</f>
        <v>1.9227474927902222E-2</v>
      </c>
      <c r="N97" s="117">
        <f>compohweal!BU89</f>
        <v>0.31491434574127197</v>
      </c>
      <c r="O97" s="849">
        <f>compohweal!BV89</f>
        <v>2.6591390371322632E-2</v>
      </c>
      <c r="P97" s="849">
        <f>compohweal!BW89</f>
        <v>1.3986759819090366E-2</v>
      </c>
      <c r="Q97" s="849">
        <f>compohweal!BX89</f>
        <v>0.1036932896822691</v>
      </c>
      <c r="R97" s="849">
        <f>compohweal!BY89</f>
        <v>2.5051448494195938E-2</v>
      </c>
      <c r="S97" s="850">
        <f>compohweal!BZ89</f>
        <v>0.14559155702590942</v>
      </c>
      <c r="V97" s="634"/>
      <c r="W97" s="634"/>
      <c r="X97" s="634"/>
    </row>
    <row r="98" spans="1:24" ht="15.05">
      <c r="A98" s="857">
        <v>2001</v>
      </c>
      <c r="B98" s="160">
        <f>1-TE2b!B98</f>
        <v>0.33601713180541992</v>
      </c>
      <c r="C98" s="848">
        <f>compohweal!BO90</f>
        <v>2.5187164545059204E-2</v>
      </c>
      <c r="D98" s="848">
        <f>compohweal!BP90</f>
        <v>-9.7554328385740519E-3</v>
      </c>
      <c r="E98" s="848">
        <f>compohweal!BQ90</f>
        <v>0.12448571622371674</v>
      </c>
      <c r="F98" s="848">
        <f>compohweal!BR90</f>
        <v>2.8629101812839508E-2</v>
      </c>
      <c r="G98" s="848">
        <f>compohweal!BS90</f>
        <v>0.16747060418128967</v>
      </c>
      <c r="H98" s="146">
        <f>compohweal!BG90</f>
        <v>1.2858748435974121E-2</v>
      </c>
      <c r="I98" s="858">
        <f>compohweal!BH90</f>
        <v>3.1656473875045776E-3</v>
      </c>
      <c r="J98" s="858">
        <f>compohweal!BI90</f>
        <v>-2.1594460122287273E-2</v>
      </c>
      <c r="K98" s="858">
        <f>compohweal!BJ90</f>
        <v>7.3025189340114594E-3</v>
      </c>
      <c r="L98" s="858">
        <f>compohweal!BK90</f>
        <v>2.6250854134559631E-3</v>
      </c>
      <c r="M98" s="858">
        <f>compohweal!BL90</f>
        <v>2.1360099315643311E-2</v>
      </c>
      <c r="N98" s="117">
        <f>compohweal!BU90</f>
        <v>0.3231583833694458</v>
      </c>
      <c r="O98" s="849">
        <f>compohweal!BV90</f>
        <v>2.2021517157554626E-2</v>
      </c>
      <c r="P98" s="849">
        <f>compohweal!BW90</f>
        <v>1.1839027283713222E-2</v>
      </c>
      <c r="Q98" s="849">
        <f>compohweal!BX90</f>
        <v>0.11718319728970528</v>
      </c>
      <c r="R98" s="849">
        <f>compohweal!BY90</f>
        <v>2.6004016399383545E-2</v>
      </c>
      <c r="S98" s="850">
        <f>compohweal!BZ90</f>
        <v>0.14611050486564636</v>
      </c>
      <c r="V98" s="634"/>
      <c r="W98" s="634"/>
      <c r="X98" s="634"/>
    </row>
    <row r="99" spans="1:24" ht="15.05">
      <c r="A99" s="857">
        <v>2002</v>
      </c>
      <c r="B99" s="160">
        <f>1-TE2b!B99</f>
        <v>0.33580124378204346</v>
      </c>
      <c r="C99" s="848">
        <f>compohweal!BO91</f>
        <v>2.3652791976928711E-2</v>
      </c>
      <c r="D99" s="848">
        <f>compohweal!BP91</f>
        <v>-1.4054501196369529E-2</v>
      </c>
      <c r="E99" s="848">
        <f>compohweal!BQ91</f>
        <v>0.13129942119121552</v>
      </c>
      <c r="F99" s="848">
        <f>compohweal!BR91</f>
        <v>2.9183801263570786E-2</v>
      </c>
      <c r="G99" s="848">
        <f>compohweal!BS91</f>
        <v>0.16571973264217377</v>
      </c>
      <c r="H99" s="146">
        <f>compohweal!BG91</f>
        <v>1.2323498725891113E-2</v>
      </c>
      <c r="I99" s="858">
        <f>compohweal!BH91</f>
        <v>3.2335072755813599E-3</v>
      </c>
      <c r="J99" s="858">
        <f>compohweal!BI91</f>
        <v>-2.1711826324462891E-2</v>
      </c>
      <c r="K99" s="858">
        <f>compohweal!BJ91</f>
        <v>5.7476051151752472E-3</v>
      </c>
      <c r="L99" s="858">
        <f>compohweal!BK91</f>
        <v>2.7830153703689575E-3</v>
      </c>
      <c r="M99" s="858">
        <f>compohweal!BL91</f>
        <v>2.2271215915679932E-2</v>
      </c>
      <c r="N99" s="117">
        <f>compohweal!BU91</f>
        <v>0.32347774505615234</v>
      </c>
      <c r="O99" s="849">
        <f>compohweal!BV91</f>
        <v>2.0419284701347351E-2</v>
      </c>
      <c r="P99" s="849">
        <f>compohweal!BW91</f>
        <v>7.6573251280933619E-3</v>
      </c>
      <c r="Q99" s="849">
        <f>compohweal!BX91</f>
        <v>0.12555181607604027</v>
      </c>
      <c r="R99" s="849">
        <f>compohweal!BY91</f>
        <v>2.6400785893201828E-2</v>
      </c>
      <c r="S99" s="850">
        <f>compohweal!BZ91</f>
        <v>0.14344851672649384</v>
      </c>
      <c r="V99" s="634"/>
      <c r="W99" s="634"/>
      <c r="X99" s="634"/>
    </row>
    <row r="100" spans="1:24" ht="15.05">
      <c r="A100" s="857">
        <v>2003</v>
      </c>
      <c r="B100" s="160">
        <f>1-TE2b!B100</f>
        <v>0.33337622880935669</v>
      </c>
      <c r="C100" s="848">
        <f>compohweal!BO92</f>
        <v>2.3618653416633606E-2</v>
      </c>
      <c r="D100" s="848">
        <f>compohweal!BP92</f>
        <v>-1.6078753164038062E-2</v>
      </c>
      <c r="E100" s="848">
        <f>compohweal!BQ92</f>
        <v>0.12867533415555954</v>
      </c>
      <c r="F100" s="848">
        <f>compohweal!BR92</f>
        <v>2.9649984091520309E-2</v>
      </c>
      <c r="G100" s="848">
        <f>compohweal!BS92</f>
        <v>0.16751100122928619</v>
      </c>
      <c r="H100" s="146">
        <f>compohweal!BG92</f>
        <v>1.0498762130737305E-2</v>
      </c>
      <c r="I100" s="858">
        <f>compohweal!BH92</f>
        <v>3.2427161931991577E-3</v>
      </c>
      <c r="J100" s="858">
        <f>compohweal!BI92</f>
        <v>-2.1117185242474079E-2</v>
      </c>
      <c r="K100" s="858">
        <f>compohweal!BJ92</f>
        <v>3.3644773066043854E-3</v>
      </c>
      <c r="L100" s="858">
        <f>compohweal!BK92</f>
        <v>2.9620900750160217E-3</v>
      </c>
      <c r="M100" s="858">
        <f>compohweal!BL92</f>
        <v>2.2046655416488647E-2</v>
      </c>
      <c r="N100" s="117">
        <f>compohweal!BU92</f>
        <v>0.32287746667861938</v>
      </c>
      <c r="O100" s="849">
        <f>compohweal!BV92</f>
        <v>2.0375937223434448E-2</v>
      </c>
      <c r="P100" s="849">
        <f>compohweal!BW92</f>
        <v>5.038432078436017E-3</v>
      </c>
      <c r="Q100" s="849">
        <f>compohweal!BX92</f>
        <v>0.12531085684895515</v>
      </c>
      <c r="R100" s="849">
        <f>compohweal!BY92</f>
        <v>2.6687894016504288E-2</v>
      </c>
      <c r="S100" s="850">
        <f>compohweal!BZ92</f>
        <v>0.14546434581279755</v>
      </c>
      <c r="V100" s="634"/>
      <c r="W100" s="634"/>
      <c r="X100" s="634"/>
    </row>
    <row r="101" spans="1:24" ht="15.05">
      <c r="A101" s="857">
        <v>2004</v>
      </c>
      <c r="B101" s="160">
        <f>1-TE2b!B101</f>
        <v>0.32618606090545654</v>
      </c>
      <c r="C101" s="848">
        <f>compohweal!BO93</f>
        <v>2.4301141500473022E-2</v>
      </c>
      <c r="D101" s="848">
        <f>compohweal!BP93</f>
        <v>-1.5935252420604229E-2</v>
      </c>
      <c r="E101" s="848">
        <f>compohweal!BQ93</f>
        <v>0.12606724724173546</v>
      </c>
      <c r="F101" s="848">
        <f>compohweal!BR93</f>
        <v>2.9033437371253967E-2</v>
      </c>
      <c r="G101" s="848">
        <f>compohweal!BS93</f>
        <v>0.1627194732427597</v>
      </c>
      <c r="H101" s="146">
        <f>compohweal!BG93</f>
        <v>1.1082589626312256E-2</v>
      </c>
      <c r="I101" s="858">
        <f>compohweal!BH93</f>
        <v>3.6897808313369751E-3</v>
      </c>
      <c r="J101" s="858">
        <f>compohweal!BI93</f>
        <v>-1.9460312090814114E-2</v>
      </c>
      <c r="K101" s="858">
        <f>compohweal!BJ93</f>
        <v>2.7356371283531189E-3</v>
      </c>
      <c r="L101" s="858">
        <f>compohweal!BK93</f>
        <v>2.9388219118118286E-3</v>
      </c>
      <c r="M101" s="858">
        <f>compohweal!BL93</f>
        <v>2.1178692579269409E-2</v>
      </c>
      <c r="N101" s="117">
        <f>compohweal!BU93</f>
        <v>0.31510347127914429</v>
      </c>
      <c r="O101" s="849">
        <f>compohweal!BV93</f>
        <v>2.0611360669136047E-2</v>
      </c>
      <c r="P101" s="849">
        <f>compohweal!BW93</f>
        <v>3.5250596702098846E-3</v>
      </c>
      <c r="Q101" s="849">
        <f>compohweal!BX93</f>
        <v>0.12333161011338234</v>
      </c>
      <c r="R101" s="849">
        <f>compohweal!BY93</f>
        <v>2.6094615459442139E-2</v>
      </c>
      <c r="S101" s="850">
        <f>compohweal!BZ93</f>
        <v>0.1415407806634903</v>
      </c>
      <c r="V101" s="634"/>
      <c r="W101" s="634"/>
      <c r="X101" s="634"/>
    </row>
    <row r="102" spans="1:24" ht="15.05">
      <c r="A102" s="857">
        <v>2005</v>
      </c>
      <c r="B102" s="160">
        <f>1-TE2b!B102</f>
        <v>0.32621991634368896</v>
      </c>
      <c r="C102" s="848">
        <f>compohweal!BO94</f>
        <v>2.3691415786743164E-2</v>
      </c>
      <c r="D102" s="848">
        <f>compohweal!BP94</f>
        <v>-1.3004501117393374E-2</v>
      </c>
      <c r="E102" s="848">
        <f>compohweal!BQ94</f>
        <v>0.13274850696325302</v>
      </c>
      <c r="F102" s="848">
        <f>compohweal!BR94</f>
        <v>2.8038233518600464E-2</v>
      </c>
      <c r="G102" s="848">
        <f>compohweal!BS94</f>
        <v>0.15474627912044525</v>
      </c>
      <c r="H102" s="146">
        <f>compohweal!BG94</f>
        <v>1.141732931137085E-2</v>
      </c>
      <c r="I102" s="858">
        <f>compohweal!BH94</f>
        <v>3.4368634223937988E-3</v>
      </c>
      <c r="J102" s="858">
        <f>compohweal!BI94</f>
        <v>-1.8978572450578213E-2</v>
      </c>
      <c r="K102" s="858">
        <f>compohweal!BJ94</f>
        <v>3.6851167678833008E-3</v>
      </c>
      <c r="L102" s="858">
        <f>compohweal!BK94</f>
        <v>2.80790776014328E-3</v>
      </c>
      <c r="M102" s="858">
        <f>compohweal!BL94</f>
        <v>2.0466059446334839E-2</v>
      </c>
      <c r="N102" s="117">
        <f>compohweal!BU94</f>
        <v>0.31480258703231812</v>
      </c>
      <c r="O102" s="849">
        <f>compohweal!BV94</f>
        <v>2.0254552364349365E-2</v>
      </c>
      <c r="P102" s="849">
        <f>compohweal!BW94</f>
        <v>5.9740713331848383E-3</v>
      </c>
      <c r="Q102" s="849">
        <f>compohweal!BX94</f>
        <v>0.12906339019536972</v>
      </c>
      <c r="R102" s="849">
        <f>compohweal!BY94</f>
        <v>2.5230325758457184E-2</v>
      </c>
      <c r="S102" s="850">
        <f>compohweal!BZ94</f>
        <v>0.13428021967411041</v>
      </c>
      <c r="V102" s="634"/>
      <c r="W102" s="634"/>
      <c r="X102" s="634"/>
    </row>
    <row r="103" spans="1:24" ht="15.05">
      <c r="A103" s="857">
        <v>2006</v>
      </c>
      <c r="B103" s="160">
        <f>1-TE2b!B103</f>
        <v>0.31971043348312378</v>
      </c>
      <c r="C103" s="848">
        <f>compohweal!BO95</f>
        <v>2.2490724921226501E-2</v>
      </c>
      <c r="D103" s="848">
        <f>compohweal!BP95</f>
        <v>-1.1545269400812685E-2</v>
      </c>
      <c r="E103" s="848">
        <f>compohweal!BQ95</f>
        <v>0.12869589403271675</v>
      </c>
      <c r="F103" s="848">
        <f>compohweal!BR95</f>
        <v>2.8396330773830414E-2</v>
      </c>
      <c r="G103" s="848">
        <f>compohweal!BS95</f>
        <v>0.15167276561260223</v>
      </c>
      <c r="H103" s="146">
        <f>compohweal!BG95</f>
        <v>8.8132619857788086E-3</v>
      </c>
      <c r="I103" s="858">
        <f>compohweal!BH95</f>
        <v>3.2757073640823364E-3</v>
      </c>
      <c r="J103" s="858">
        <f>compohweal!BI95</f>
        <v>-1.9505247008055449E-2</v>
      </c>
      <c r="K103" s="858">
        <f>compohweal!BJ95</f>
        <v>1.7254054546356201E-3</v>
      </c>
      <c r="L103" s="858">
        <f>compohweal!BK95</f>
        <v>2.8755441308021545E-3</v>
      </c>
      <c r="M103" s="858">
        <f>compohweal!BL95</f>
        <v>2.044185996055603E-2</v>
      </c>
      <c r="N103" s="117">
        <f>compohweal!BU95</f>
        <v>0.31089717149734497</v>
      </c>
      <c r="O103" s="849">
        <f>compohweal!BV95</f>
        <v>1.9215017557144165E-2</v>
      </c>
      <c r="P103" s="849">
        <f>compohweal!BW95</f>
        <v>7.959977607242763E-3</v>
      </c>
      <c r="Q103" s="849">
        <f>compohweal!BX95</f>
        <v>0.12697048857808113</v>
      </c>
      <c r="R103" s="849">
        <f>compohweal!BY95</f>
        <v>2.5520786643028259E-2</v>
      </c>
      <c r="S103" s="850">
        <f>compohweal!BZ95</f>
        <v>0.1312309056520462</v>
      </c>
      <c r="V103" s="634"/>
      <c r="W103" s="634"/>
      <c r="X103" s="634"/>
    </row>
    <row r="104" spans="1:24" ht="15.05">
      <c r="A104" s="857">
        <v>2007</v>
      </c>
      <c r="B104" s="160">
        <f>1-TE2b!B104</f>
        <v>0.30883538722991943</v>
      </c>
      <c r="C104" s="848">
        <f>compohweal!BO96</f>
        <v>2.1619841456413269E-2</v>
      </c>
      <c r="D104" s="848">
        <f>compohweal!BP96</f>
        <v>-1.2538007576949894E-2</v>
      </c>
      <c r="E104" s="848">
        <f>compohweal!BQ96</f>
        <v>0.10993629321455956</v>
      </c>
      <c r="F104" s="848">
        <f>compohweal!BR96</f>
        <v>2.9847174882888794E-2</v>
      </c>
      <c r="G104" s="848">
        <f>compohweal!BS96</f>
        <v>0.15997014939785004</v>
      </c>
      <c r="H104" s="146">
        <f>compohweal!BG96</f>
        <v>3.1759738922119141E-3</v>
      </c>
      <c r="I104" s="858">
        <f>compohweal!BH96</f>
        <v>3.1143873929977417E-3</v>
      </c>
      <c r="J104" s="858">
        <f>compohweal!BI96</f>
        <v>-2.2239987272769213E-2</v>
      </c>
      <c r="K104" s="858">
        <f>compohweal!BJ96</f>
        <v>-3.4959539771080017E-3</v>
      </c>
      <c r="L104" s="858">
        <f>compohweal!BK96</f>
        <v>3.129914402961731E-3</v>
      </c>
      <c r="M104" s="858">
        <f>compohweal!BL96</f>
        <v>2.2667616605758667E-2</v>
      </c>
      <c r="N104" s="117">
        <f>compohweal!BU96</f>
        <v>0.30565941333770752</v>
      </c>
      <c r="O104" s="849">
        <f>compohweal!BV96</f>
        <v>1.8505454063415527E-2</v>
      </c>
      <c r="P104" s="849">
        <f>compohweal!BW96</f>
        <v>9.7019796958193183E-3</v>
      </c>
      <c r="Q104" s="849">
        <f>compohweal!BX96</f>
        <v>0.11343224719166756</v>
      </c>
      <c r="R104" s="849">
        <f>compohweal!BY96</f>
        <v>2.6717260479927063E-2</v>
      </c>
      <c r="S104" s="850">
        <f>compohweal!BZ96</f>
        <v>0.13730253279209137</v>
      </c>
      <c r="V104" s="634"/>
      <c r="W104" s="634"/>
      <c r="X104" s="634"/>
    </row>
    <row r="105" spans="1:24" ht="15.05">
      <c r="A105" s="857">
        <v>2008</v>
      </c>
      <c r="B105" s="160">
        <f>1-TE2b!B105</f>
        <v>0.27872192859649658</v>
      </c>
      <c r="C105" s="848">
        <f>compohweal!BO97</f>
        <v>1.8324986100196838E-2</v>
      </c>
      <c r="D105" s="848">
        <f>compohweal!BP97</f>
        <v>-1.5426960308104753E-2</v>
      </c>
      <c r="E105" s="848">
        <f>compohweal!BQ97</f>
        <v>7.7156256884336472E-2</v>
      </c>
      <c r="F105" s="848">
        <f>compohweal!BR97</f>
        <v>3.1416319310665131E-2</v>
      </c>
      <c r="G105" s="848">
        <f>compohweal!BS97</f>
        <v>0.1672513484954834</v>
      </c>
      <c r="H105" s="146">
        <f>compohweal!BG97</f>
        <v>-9.6113681793212891E-3</v>
      </c>
      <c r="I105" s="858">
        <f>compohweal!BH97</f>
        <v>2.7463734149932861E-3</v>
      </c>
      <c r="J105" s="858">
        <f>compohweal!BI97</f>
        <v>-2.5349977891892195E-2</v>
      </c>
      <c r="K105" s="858">
        <f>compohweal!BJ97</f>
        <v>-1.4618132263422012E-2</v>
      </c>
      <c r="L105" s="858">
        <f>compohweal!BK97</f>
        <v>2.7772188186645508E-3</v>
      </c>
      <c r="M105" s="858">
        <f>compohweal!BL97</f>
        <v>2.4833172559738159E-2</v>
      </c>
      <c r="N105" s="117">
        <f>compohweal!BU97</f>
        <v>0.28833329677581787</v>
      </c>
      <c r="O105" s="849">
        <f>compohweal!BV97</f>
        <v>1.5578612685203552E-2</v>
      </c>
      <c r="P105" s="849">
        <f>compohweal!BW97</f>
        <v>9.9230175837874413E-3</v>
      </c>
      <c r="Q105" s="849">
        <f>compohweal!BX97</f>
        <v>9.1774389147758484E-2</v>
      </c>
      <c r="R105" s="849">
        <f>compohweal!BY97</f>
        <v>2.863910049200058E-2</v>
      </c>
      <c r="S105" s="850">
        <f>compohweal!BZ97</f>
        <v>0.14241817593574524</v>
      </c>
      <c r="V105" s="634"/>
      <c r="W105" s="634"/>
      <c r="X105" s="634"/>
    </row>
    <row r="106" spans="1:24" ht="15.05">
      <c r="A106" s="863">
        <v>2009</v>
      </c>
      <c r="B106" s="120">
        <f>1-TE2b!B106</f>
        <v>0.27058440446853638</v>
      </c>
      <c r="C106" s="865">
        <f>compohweal!BO98</f>
        <v>1.8535345792770386E-2</v>
      </c>
      <c r="D106" s="865">
        <f>compohweal!BP98</f>
        <v>-1.695007411763072E-2</v>
      </c>
      <c r="E106" s="865">
        <f>compohweal!BQ98</f>
        <v>5.4735992103815079E-2</v>
      </c>
      <c r="F106" s="865">
        <f>compohweal!BR98</f>
        <v>3.3561088144779205E-2</v>
      </c>
      <c r="G106" s="865">
        <f>compohweal!BS98</f>
        <v>0.18070206046104431</v>
      </c>
      <c r="H106" s="120">
        <f>compohweal!BG98</f>
        <v>-1.5767335891723633E-2</v>
      </c>
      <c r="I106" s="865">
        <f>compohweal!BH98</f>
        <v>3.2072365283966064E-3</v>
      </c>
      <c r="J106" s="865">
        <f>compohweal!BI98</f>
        <v>-2.6702757924795151E-2</v>
      </c>
      <c r="K106" s="865">
        <f>compohweal!BJ98</f>
        <v>-2.2608425468206406E-2</v>
      </c>
      <c r="L106" s="865">
        <f>compohweal!BK98</f>
        <v>2.7808472514152527E-3</v>
      </c>
      <c r="M106" s="865">
        <f>compohweal!BL98</f>
        <v>2.7555793523788452E-2</v>
      </c>
      <c r="N106" s="120">
        <f>compohweal!BU98</f>
        <v>0.28635174036026001</v>
      </c>
      <c r="O106" s="865">
        <f>compohweal!BV98</f>
        <v>1.5328109264373779E-2</v>
      </c>
      <c r="P106" s="865">
        <f>compohweal!BW98</f>
        <v>9.7526838071644306E-3</v>
      </c>
      <c r="Q106" s="865">
        <f>compohweal!BX98</f>
        <v>7.7344417572021484E-2</v>
      </c>
      <c r="R106" s="865">
        <f>compohweal!BY98</f>
        <v>3.0780240893363953E-2</v>
      </c>
      <c r="S106" s="866">
        <f>compohweal!BZ98</f>
        <v>0.15314626693725586</v>
      </c>
      <c r="V106" s="634"/>
      <c r="W106" s="634"/>
      <c r="X106" s="634"/>
    </row>
    <row r="107" spans="1:24" ht="15.05">
      <c r="A107" s="857">
        <v>2010</v>
      </c>
      <c r="B107" s="117">
        <f>1-TE2b!B107</f>
        <v>0.26571154594421387</v>
      </c>
      <c r="C107" s="849">
        <f>compohweal!BO99</f>
        <v>1.9492402672767639E-2</v>
      </c>
      <c r="D107" s="849">
        <f>compohweal!BP99</f>
        <v>-2.2684916155412793E-2</v>
      </c>
      <c r="E107" s="849">
        <f>compohweal!BQ99</f>
        <v>5.1086438819766045E-2</v>
      </c>
      <c r="F107" s="849">
        <f>compohweal!BR99</f>
        <v>3.1912423670291901E-2</v>
      </c>
      <c r="G107" s="849">
        <f>compohweal!BS99</f>
        <v>0.18590520322322845</v>
      </c>
      <c r="H107" s="117">
        <f>compohweal!BG99</f>
        <v>-1.3740897178649902E-2</v>
      </c>
      <c r="I107" s="849">
        <f>compohweal!BH99</f>
        <v>3.1629055738449097E-3</v>
      </c>
      <c r="J107" s="849">
        <f>compohweal!BI99</f>
        <v>-2.6540358550846577E-2</v>
      </c>
      <c r="K107" s="849">
        <f>compohweal!BJ99</f>
        <v>-1.9690521061420441E-2</v>
      </c>
      <c r="L107" s="849">
        <f>compohweal!BK99</f>
        <v>2.5381222367286682E-3</v>
      </c>
      <c r="M107" s="849">
        <f>compohweal!BL99</f>
        <v>2.6788115501403809E-2</v>
      </c>
      <c r="N107" s="117">
        <f>compohweal!BU99</f>
        <v>0.27945244312286377</v>
      </c>
      <c r="O107" s="849">
        <f>compohweal!BV99</f>
        <v>1.6329497098922729E-2</v>
      </c>
      <c r="P107" s="849">
        <f>compohweal!BW99</f>
        <v>3.8554423954337835E-3</v>
      </c>
      <c r="Q107" s="849">
        <f>compohweal!BX99</f>
        <v>7.0776959881186485E-2</v>
      </c>
      <c r="R107" s="849">
        <f>compohweal!BY99</f>
        <v>2.9374301433563232E-2</v>
      </c>
      <c r="S107" s="850">
        <f>compohweal!BZ99</f>
        <v>0.15911708772182465</v>
      </c>
      <c r="V107" s="634"/>
      <c r="W107" s="634"/>
      <c r="X107" s="634"/>
    </row>
    <row r="108" spans="1:24" ht="15.05">
      <c r="A108" s="857">
        <v>2011</v>
      </c>
      <c r="B108" s="117">
        <f>1-TE2b!B108</f>
        <v>0.26526784896850586</v>
      </c>
      <c r="C108" s="849">
        <f>compohweal!BO100</f>
        <v>1.967892050743103E-2</v>
      </c>
      <c r="D108" s="849">
        <f>compohweal!BP100</f>
        <v>-2.5592552963644266E-2</v>
      </c>
      <c r="E108" s="849">
        <f>compohweal!BQ100</f>
        <v>5.0474435091018677E-2</v>
      </c>
      <c r="F108" s="849">
        <f>compohweal!BR100</f>
        <v>3.2448187470436096E-2</v>
      </c>
      <c r="G108" s="849">
        <f>compohweal!BS100</f>
        <v>0.18825884163379669</v>
      </c>
      <c r="H108" s="117">
        <f>compohweal!BG100</f>
        <v>-1.1908173561096191E-2</v>
      </c>
      <c r="I108" s="849">
        <f>compohweal!BH100</f>
        <v>3.7515312433242798E-3</v>
      </c>
      <c r="J108" s="849">
        <f>compohweal!BI100</f>
        <v>-2.6816085912287235E-2</v>
      </c>
      <c r="K108" s="849">
        <f>compohweal!BJ100</f>
        <v>-1.6620414331555367E-2</v>
      </c>
      <c r="L108" s="849">
        <f>compohweal!BK100</f>
        <v>2.4923756718635559E-3</v>
      </c>
      <c r="M108" s="849">
        <f>compohweal!BL100</f>
        <v>2.5284439325332642E-2</v>
      </c>
      <c r="N108" s="117">
        <f>compohweal!BU100</f>
        <v>0.27717602252960205</v>
      </c>
      <c r="O108" s="849">
        <f>compohweal!BV100</f>
        <v>1.592738926410675E-2</v>
      </c>
      <c r="P108" s="849">
        <f>compohweal!BW100</f>
        <v>1.2235329486429691E-3</v>
      </c>
      <c r="Q108" s="849">
        <f>compohweal!BX100</f>
        <v>6.7094849422574043E-2</v>
      </c>
      <c r="R108" s="849">
        <f>compohweal!BY100</f>
        <v>2.995581179857254E-2</v>
      </c>
      <c r="S108" s="850">
        <f>compohweal!BZ100</f>
        <v>0.16297440230846405</v>
      </c>
      <c r="V108" s="634"/>
      <c r="W108" s="634"/>
      <c r="X108" s="634"/>
    </row>
    <row r="109" spans="1:24" ht="15.05">
      <c r="A109" s="857">
        <v>2012</v>
      </c>
      <c r="B109" s="117">
        <f>1-TE2b!B109</f>
        <v>0.26112955808639526</v>
      </c>
      <c r="C109" s="849">
        <f>compohweal!BO101</f>
        <v>1.7609059810638428E-2</v>
      </c>
      <c r="D109" s="849">
        <f>compohweal!BP101</f>
        <v>-2.6746692135930061E-2</v>
      </c>
      <c r="E109" s="849">
        <f>compohweal!BQ101</f>
        <v>5.6588480249047279E-2</v>
      </c>
      <c r="F109" s="849">
        <f>compohweal!BR101</f>
        <v>3.1047508120536804E-2</v>
      </c>
      <c r="G109" s="849">
        <f>compohweal!BS101</f>
        <v>0.18263120949268341</v>
      </c>
      <c r="H109" s="117">
        <f>compohweal!BG101</f>
        <v>-9.5288753509521484E-3</v>
      </c>
      <c r="I109" s="849">
        <f>compohweal!BH101</f>
        <v>2.5137215852737427E-3</v>
      </c>
      <c r="J109" s="849">
        <f>compohweal!BI101</f>
        <v>-2.6293754577636719E-2</v>
      </c>
      <c r="K109" s="849">
        <f>compohweal!BJ101</f>
        <v>-1.2183751910924911E-2</v>
      </c>
      <c r="L109" s="849">
        <f>compohweal!BK101</f>
        <v>2.4558678269386292E-3</v>
      </c>
      <c r="M109" s="849">
        <f>compohweal!BL101</f>
        <v>2.3978978395462036E-2</v>
      </c>
      <c r="N109" s="117">
        <f>compohweal!BU101</f>
        <v>0.27065843343734741</v>
      </c>
      <c r="O109" s="849">
        <f>compohweal!BV101</f>
        <v>1.5095338225364685E-2</v>
      </c>
      <c r="P109" s="849">
        <f>compohweal!BW101</f>
        <v>-4.5293755829334259E-4</v>
      </c>
      <c r="Q109" s="849">
        <f>compohweal!BX101</f>
        <v>6.8772232159972191E-2</v>
      </c>
      <c r="R109" s="849">
        <f>compohweal!BY101</f>
        <v>2.8591640293598175E-2</v>
      </c>
      <c r="S109" s="850">
        <f>compohweal!BZ101</f>
        <v>0.15865223109722137</v>
      </c>
      <c r="V109" s="634"/>
      <c r="W109" s="634"/>
      <c r="X109" s="634"/>
    </row>
    <row r="110" spans="1:24" ht="15.05">
      <c r="A110" s="857">
        <v>2013</v>
      </c>
      <c r="B110" s="117">
        <f>1-TE2b!B110</f>
        <v>0.27645188570022583</v>
      </c>
      <c r="C110" s="849">
        <f>compohweal!BO102</f>
        <v>2.2470772266387939E-2</v>
      </c>
      <c r="D110" s="849">
        <f>compohweal!BP102</f>
        <v>-2.6016564574092627E-2</v>
      </c>
      <c r="E110" s="849">
        <f>compohweal!BQ102</f>
        <v>6.6872380673885345E-2</v>
      </c>
      <c r="F110" s="849">
        <f>compohweal!BR102</f>
        <v>3.0903719365596771E-2</v>
      </c>
      <c r="G110" s="849">
        <f>compohweal!BS102</f>
        <v>0.18222159147262573</v>
      </c>
      <c r="H110" s="117">
        <f>compohweal!BG102</f>
        <v>-3.1474828720092773E-3</v>
      </c>
      <c r="I110" s="849">
        <f>compohweal!BH102</f>
        <v>2.6967078447341919E-3</v>
      </c>
      <c r="J110" s="849">
        <f>compohweal!BI102</f>
        <v>-2.4563426151871681E-2</v>
      </c>
      <c r="K110" s="849">
        <f>compohweal!BJ102</f>
        <v>-5.5784434080123901E-3</v>
      </c>
      <c r="L110" s="849">
        <f>compohweal!BK102</f>
        <v>2.2839456796646118E-3</v>
      </c>
      <c r="M110" s="849">
        <f>compohweal!BL102</f>
        <v>2.2014141082763672E-2</v>
      </c>
      <c r="N110" s="117">
        <f>compohweal!BU102</f>
        <v>0.27959936857223511</v>
      </c>
      <c r="O110" s="849">
        <f>compohweal!BV102</f>
        <v>1.9774064421653748E-2</v>
      </c>
      <c r="P110" s="849">
        <f>compohweal!BW102</f>
        <v>-1.4531384222209454E-3</v>
      </c>
      <c r="Q110" s="849">
        <f>compohweal!BX102</f>
        <v>7.2450824081897736E-2</v>
      </c>
      <c r="R110" s="849">
        <f>compohweal!BY102</f>
        <v>2.8619773685932159E-2</v>
      </c>
      <c r="S110" s="850">
        <f>compohweal!BZ102</f>
        <v>0.16020745038986206</v>
      </c>
      <c r="V110" s="634"/>
      <c r="W110" s="634"/>
      <c r="X110" s="634"/>
    </row>
    <row r="111" spans="1:24" ht="15.05">
      <c r="A111" s="857">
        <v>2014</v>
      </c>
      <c r="B111" s="117">
        <f>1-TE2b!B111</f>
        <v>0.2784079909324646</v>
      </c>
      <c r="C111" s="849">
        <f>compohweal!BO103</f>
        <v>2.2141382098197937E-2</v>
      </c>
      <c r="D111" s="849">
        <f>compohweal!BP103</f>
        <v>-2.5441654026508331E-2</v>
      </c>
      <c r="E111" s="849">
        <f>compohweal!BQ103</f>
        <v>7.4087541550397873E-2</v>
      </c>
      <c r="F111" s="849">
        <f>compohweal!BR103</f>
        <v>3.0256912112236023E-2</v>
      </c>
      <c r="G111" s="849">
        <f>compohweal!BS103</f>
        <v>0.17736378312110901</v>
      </c>
      <c r="H111" s="117">
        <f>compohweal!BG103</f>
        <v>2.7596950531005859E-4</v>
      </c>
      <c r="I111" s="849">
        <f>compohweal!BH103</f>
        <v>2.4845302104949951E-3</v>
      </c>
      <c r="J111" s="849">
        <f>compohweal!BI103</f>
        <v>-2.3713261820375919E-2</v>
      </c>
      <c r="K111" s="849">
        <f>compohweal!BJ103</f>
        <v>-1.6945898532867432E-3</v>
      </c>
      <c r="L111" s="849">
        <f>compohweal!BK103</f>
        <v>2.1925494074821472E-3</v>
      </c>
      <c r="M111" s="849">
        <f>compohweal!BL103</f>
        <v>2.1006733179092407E-2</v>
      </c>
      <c r="N111" s="117">
        <f>compohweal!BU103</f>
        <v>0.27813202142715454</v>
      </c>
      <c r="O111" s="849">
        <f>compohweal!BV103</f>
        <v>1.9656851887702942E-2</v>
      </c>
      <c r="P111" s="849">
        <f>compohweal!BW103</f>
        <v>-1.728392206132412E-3</v>
      </c>
      <c r="Q111" s="849">
        <f>compohweal!BX103</f>
        <v>7.5782131403684616E-2</v>
      </c>
      <c r="R111" s="849">
        <f>compohweal!BY103</f>
        <v>2.8064362704753876E-2</v>
      </c>
      <c r="S111" s="850">
        <f>compohweal!BZ103</f>
        <v>0.1563570499420166</v>
      </c>
    </row>
    <row r="112" spans="1:24" ht="15.05">
      <c r="A112" s="857">
        <v>2015</v>
      </c>
      <c r="B112" s="117">
        <f>1-TE2b!B112</f>
        <v>0.28124827146530151</v>
      </c>
      <c r="C112" s="849">
        <f>compohweal!BO104</f>
        <v>2.238541841506958E-2</v>
      </c>
      <c r="D112" s="849">
        <f>compohweal!BP104</f>
        <v>-2.5276904925704002E-2</v>
      </c>
      <c r="E112" s="849">
        <f>compohweal!BQ104</f>
        <v>8.0078599974513054E-2</v>
      </c>
      <c r="F112" s="849">
        <f>compohweal!BR104</f>
        <v>3.0826844274997711E-2</v>
      </c>
      <c r="G112" s="849">
        <f>compohweal!BS104</f>
        <v>0.17323426902294159</v>
      </c>
      <c r="H112" s="117">
        <f>compohweal!BG104</f>
        <v>2.3448467254638672E-3</v>
      </c>
      <c r="I112" s="849">
        <f>compohweal!BH104</f>
        <v>2.8004348278045654E-3</v>
      </c>
      <c r="J112" s="849">
        <f>compohweal!BI104</f>
        <v>-2.3531923070549965E-2</v>
      </c>
      <c r="K112" s="849">
        <f>compohweal!BJ104</f>
        <v>9.9316239356994629E-4</v>
      </c>
      <c r="L112" s="849">
        <f>compohweal!BK104</f>
        <v>2.1445900201797485E-3</v>
      </c>
      <c r="M112" s="849">
        <f>compohweal!BL104</f>
        <v>1.9938558340072632E-2</v>
      </c>
      <c r="N112" s="117">
        <f>compohweal!BU104</f>
        <v>0.27890342473983765</v>
      </c>
      <c r="O112" s="849">
        <f>compohweal!BV104</f>
        <v>1.9584983587265015E-2</v>
      </c>
      <c r="P112" s="849">
        <f>compohweal!BW104</f>
        <v>-1.7449818551540375E-3</v>
      </c>
      <c r="Q112" s="849">
        <f>compohweal!BX104</f>
        <v>7.9085437580943108E-2</v>
      </c>
      <c r="R112" s="849">
        <f>compohweal!BY104</f>
        <v>2.8682254254817963E-2</v>
      </c>
      <c r="S112" s="850">
        <f>compohweal!BZ104</f>
        <v>0.15329571068286896</v>
      </c>
    </row>
    <row r="113" spans="1:19" ht="15.05">
      <c r="A113" s="857">
        <v>2016</v>
      </c>
      <c r="B113" s="117">
        <f>1-TE2b!B113</f>
        <v>0.2865149974822998</v>
      </c>
      <c r="C113" s="849">
        <f>compohweal!BO105</f>
        <v>2.2276714444160461E-2</v>
      </c>
      <c r="D113" s="849">
        <f>compohweal!BP105</f>
        <v>-2.5382624939084053E-2</v>
      </c>
      <c r="E113" s="849">
        <f>compohweal!BQ105</f>
        <v>8.5605893284082413E-2</v>
      </c>
      <c r="F113" s="849">
        <f>compohweal!BR105</f>
        <v>3.1537801027297974E-2</v>
      </c>
      <c r="G113" s="849">
        <f>compohweal!BS105</f>
        <v>0.17247720062732697</v>
      </c>
      <c r="H113" s="117">
        <f>compohweal!BG105</f>
        <v>3.6309361457824707E-3</v>
      </c>
      <c r="I113" s="849">
        <f>compohweal!BH105</f>
        <v>2.5554299354553223E-3</v>
      </c>
      <c r="J113" s="849">
        <f>compohweal!BI105</f>
        <v>-2.3231877014040947E-2</v>
      </c>
      <c r="K113" s="849">
        <f>compohweal!BJ105</f>
        <v>2.7893930673599243E-3</v>
      </c>
      <c r="L113" s="849">
        <f>compohweal!BK105</f>
        <v>2.0602568984031677E-3</v>
      </c>
      <c r="M113" s="849">
        <f>compohweal!BL105</f>
        <v>1.9457697868347168E-2</v>
      </c>
      <c r="N113" s="117">
        <f>compohweal!BU105</f>
        <v>0.28288406133651733</v>
      </c>
      <c r="O113" s="849">
        <f>compohweal!BV105</f>
        <v>1.9721284508705139E-2</v>
      </c>
      <c r="P113" s="849">
        <f>compohweal!BW105</f>
        <v>-2.1507479250431061E-3</v>
      </c>
      <c r="Q113" s="849">
        <f>compohweal!BX105</f>
        <v>8.2816500216722488E-2</v>
      </c>
      <c r="R113" s="849">
        <f>compohweal!BY105</f>
        <v>2.9477544128894806E-2</v>
      </c>
      <c r="S113" s="850">
        <f>compohweal!BZ105</f>
        <v>0.1530195027589798</v>
      </c>
    </row>
    <row r="114" spans="1:19" ht="15.05">
      <c r="A114" s="857">
        <v>2017</v>
      </c>
      <c r="B114" s="117"/>
      <c r="C114" s="849"/>
      <c r="D114" s="849"/>
      <c r="E114" s="849"/>
      <c r="F114" s="849"/>
      <c r="G114" s="849"/>
      <c r="H114" s="117"/>
      <c r="I114" s="849"/>
      <c r="J114" s="849"/>
      <c r="K114" s="849"/>
      <c r="L114" s="849"/>
      <c r="M114" s="849"/>
      <c r="N114" s="117"/>
      <c r="O114" s="849"/>
      <c r="P114" s="849"/>
      <c r="Q114" s="849"/>
      <c r="R114" s="849"/>
      <c r="S114" s="850"/>
    </row>
    <row r="115" spans="1:19" ht="15.05">
      <c r="A115" s="857">
        <v>2018</v>
      </c>
      <c r="B115" s="117"/>
      <c r="C115" s="849"/>
      <c r="D115" s="849"/>
      <c r="E115" s="849"/>
      <c r="F115" s="849"/>
      <c r="G115" s="849"/>
      <c r="H115" s="117"/>
      <c r="I115" s="849"/>
      <c r="J115" s="849"/>
      <c r="K115" s="849"/>
      <c r="L115" s="849"/>
      <c r="M115" s="849"/>
      <c r="N115" s="117"/>
      <c r="O115" s="849"/>
      <c r="P115" s="849"/>
      <c r="Q115" s="849"/>
      <c r="R115" s="849"/>
      <c r="S115" s="850"/>
    </row>
    <row r="116" spans="1:19" ht="15.05">
      <c r="A116" s="857">
        <v>2019</v>
      </c>
      <c r="B116" s="117"/>
      <c r="C116" s="849"/>
      <c r="D116" s="849"/>
      <c r="E116" s="849"/>
      <c r="F116" s="849"/>
      <c r="G116" s="849"/>
      <c r="H116" s="117"/>
      <c r="I116" s="849"/>
      <c r="J116" s="849"/>
      <c r="K116" s="849"/>
      <c r="L116" s="849"/>
      <c r="M116" s="849"/>
      <c r="N116" s="117"/>
      <c r="O116" s="849"/>
      <c r="P116" s="849"/>
      <c r="Q116" s="849"/>
      <c r="R116" s="849"/>
      <c r="S116" s="850"/>
    </row>
    <row r="117" spans="1:19" ht="15.05">
      <c r="A117" s="857">
        <v>2020</v>
      </c>
      <c r="B117" s="117"/>
      <c r="C117" s="849"/>
      <c r="D117" s="849"/>
      <c r="E117" s="849"/>
      <c r="F117" s="849"/>
      <c r="G117" s="849"/>
      <c r="H117" s="117"/>
      <c r="I117" s="849"/>
      <c r="J117" s="849"/>
      <c r="K117" s="849"/>
      <c r="L117" s="849"/>
      <c r="M117" s="849"/>
      <c r="N117" s="117"/>
      <c r="O117" s="849"/>
      <c r="P117" s="849"/>
      <c r="Q117" s="849"/>
      <c r="R117" s="849"/>
      <c r="S117" s="850"/>
    </row>
    <row r="118" spans="1:19" thickBot="1">
      <c r="A118" s="503"/>
      <c r="B118" s="888"/>
      <c r="C118" s="114"/>
      <c r="D118" s="114"/>
      <c r="E118" s="114"/>
      <c r="F118" s="114"/>
      <c r="G118" s="114"/>
      <c r="H118" s="888"/>
      <c r="I118" s="114"/>
      <c r="J118" s="114"/>
      <c r="K118" s="114"/>
      <c r="L118" s="114"/>
      <c r="M118" s="114"/>
      <c r="N118" s="888"/>
      <c r="O118" s="114"/>
      <c r="P118" s="114"/>
      <c r="Q118" s="114"/>
      <c r="R118" s="114"/>
      <c r="S118" s="244"/>
    </row>
    <row r="119" spans="1:19" ht="16.100000000000001" thickTop="1"/>
  </sheetData>
  <mergeCells count="3">
    <mergeCell ref="A4:S4"/>
    <mergeCell ref="B7:S7"/>
    <mergeCell ref="B8:S8"/>
  </mergeCells>
  <hyperlinks>
    <hyperlink ref="A1" location="Index!A1" display="Back to index"/>
  </hyperlinks>
  <pageMargins left="0.75" right="0.75" top="1" bottom="1" header="0.5" footer="0.5"/>
  <pageSetup paperSize="9" scale="49" fitToHeight="3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119"/>
  <sheetViews>
    <sheetView workbookViewId="0">
      <pane xSplit="1" ySplit="9" topLeftCell="B84" activePane="bottomRight" state="frozen"/>
      <selection activeCell="B7" sqref="B7:S7"/>
      <selection pane="topRight" activeCell="B7" sqref="B7:S7"/>
      <selection pane="bottomLeft" activeCell="B7" sqref="B7:S7"/>
      <selection pane="bottomRight" activeCell="B110" sqref="B110:S113"/>
    </sheetView>
  </sheetViews>
  <sheetFormatPr baseColWidth="10" defaultColWidth="10.83203125" defaultRowHeight="15.05"/>
  <cols>
    <col min="1" max="1" width="12.6640625" style="113" bestFit="1" customWidth="1"/>
    <col min="2" max="7" width="10.83203125" style="113" customWidth="1"/>
    <col min="8" max="14" width="10.83203125" style="113"/>
    <col min="15" max="19" width="10.83203125" style="113" customWidth="1"/>
    <col min="20" max="21" width="10.83203125" style="113"/>
    <col min="22" max="23" width="10.6640625" style="113" customWidth="1"/>
    <col min="24" max="16384" width="10.83203125" style="113"/>
  </cols>
  <sheetData>
    <row r="1" spans="1:25">
      <c r="A1" s="55" t="s">
        <v>37</v>
      </c>
      <c r="B1" s="55"/>
      <c r="C1" s="55"/>
      <c r="D1" s="55"/>
      <c r="E1" s="55"/>
      <c r="F1" s="55"/>
      <c r="G1" s="55"/>
      <c r="J1" s="378"/>
    </row>
    <row r="3" spans="1:25" ht="15.55" thickBot="1"/>
    <row r="4" spans="1:25" s="141" customFormat="1" ht="25" customHeight="1" thickTop="1">
      <c r="A4" s="1420" t="s">
        <v>874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2"/>
    </row>
    <row r="5" spans="1:25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93"/>
      <c r="O5" s="139"/>
      <c r="P5" s="139"/>
      <c r="Q5" s="139"/>
      <c r="R5" s="139"/>
      <c r="S5" s="179"/>
    </row>
    <row r="6" spans="1:25" s="142" customFormat="1">
      <c r="A6" s="869"/>
      <c r="B6" s="835" t="s">
        <v>35</v>
      </c>
      <c r="C6" s="835" t="s">
        <v>34</v>
      </c>
      <c r="D6" s="835" t="s">
        <v>33</v>
      </c>
      <c r="E6" s="835" t="s">
        <v>32</v>
      </c>
      <c r="F6" s="835" t="s">
        <v>31</v>
      </c>
      <c r="G6" s="835" t="s">
        <v>30</v>
      </c>
      <c r="H6" s="836" t="s">
        <v>28</v>
      </c>
      <c r="I6" s="835" t="s">
        <v>27</v>
      </c>
      <c r="J6" s="835" t="s">
        <v>26</v>
      </c>
      <c r="K6" s="837" t="s">
        <v>25</v>
      </c>
      <c r="L6" s="835" t="s">
        <v>24</v>
      </c>
      <c r="M6" s="835" t="s">
        <v>23</v>
      </c>
      <c r="N6" s="835" t="s">
        <v>21</v>
      </c>
      <c r="O6" s="838" t="s">
        <v>54</v>
      </c>
      <c r="P6" s="838" t="s">
        <v>53</v>
      </c>
      <c r="Q6" s="838" t="s">
        <v>52</v>
      </c>
      <c r="R6" s="835" t="s">
        <v>51</v>
      </c>
      <c r="S6" s="839" t="s">
        <v>50</v>
      </c>
    </row>
    <row r="7" spans="1:25" ht="35" customHeight="1">
      <c r="A7" s="834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6"/>
      <c r="T7" s="1"/>
      <c r="U7" s="1"/>
      <c r="V7" s="1"/>
      <c r="W7" s="1"/>
      <c r="X7" s="1"/>
      <c r="Y7" s="1"/>
    </row>
    <row r="8" spans="1:25" s="190" customFormat="1" ht="19.95" customHeight="1">
      <c r="A8" s="870"/>
      <c r="B8" s="1436" t="s">
        <v>862</v>
      </c>
      <c r="C8" s="1436"/>
      <c r="D8" s="1436"/>
      <c r="E8" s="1436"/>
      <c r="F8" s="1436"/>
      <c r="G8" s="1436"/>
      <c r="H8" s="1436"/>
      <c r="I8" s="1436"/>
      <c r="J8" s="1436"/>
      <c r="K8" s="1436"/>
      <c r="L8" s="1436"/>
      <c r="M8" s="1436"/>
      <c r="N8" s="1436"/>
      <c r="O8" s="1436"/>
      <c r="P8" s="1436"/>
      <c r="Q8" s="1436"/>
      <c r="R8" s="1436"/>
      <c r="S8" s="1454"/>
    </row>
    <row r="9" spans="1:25" ht="45.6" thickBot="1">
      <c r="A9" s="869"/>
      <c r="B9" s="877" t="s">
        <v>14</v>
      </c>
      <c r="C9" s="841" t="s">
        <v>857</v>
      </c>
      <c r="D9" s="841" t="s">
        <v>858</v>
      </c>
      <c r="E9" s="841" t="s">
        <v>859</v>
      </c>
      <c r="F9" s="841" t="s">
        <v>860</v>
      </c>
      <c r="G9" s="842" t="s">
        <v>861</v>
      </c>
      <c r="H9" s="134" t="s">
        <v>13</v>
      </c>
      <c r="I9" s="841" t="s">
        <v>857</v>
      </c>
      <c r="J9" s="841" t="s">
        <v>858</v>
      </c>
      <c r="K9" s="841" t="s">
        <v>859</v>
      </c>
      <c r="L9" s="841" t="s">
        <v>860</v>
      </c>
      <c r="M9" s="841" t="s">
        <v>861</v>
      </c>
      <c r="N9" s="134" t="s">
        <v>12</v>
      </c>
      <c r="O9" s="841" t="s">
        <v>857</v>
      </c>
      <c r="P9" s="841" t="s">
        <v>858</v>
      </c>
      <c r="Q9" s="841" t="s">
        <v>859</v>
      </c>
      <c r="R9" s="841" t="s">
        <v>860</v>
      </c>
      <c r="S9" s="842" t="s">
        <v>861</v>
      </c>
    </row>
    <row r="10" spans="1:25">
      <c r="A10" s="871">
        <v>1913</v>
      </c>
      <c r="B10" s="878">
        <f>compohweal!Q2</f>
        <v>0.78985154390136958</v>
      </c>
      <c r="C10" s="844">
        <f>compohweal!R2</f>
        <v>0.2346367</v>
      </c>
      <c r="D10" s="844">
        <f>compohweal!S2</f>
        <v>0.14707660383894419</v>
      </c>
      <c r="E10" s="844">
        <f>compohweal!T2</f>
        <v>0.10377152150015387</v>
      </c>
      <c r="F10" s="844">
        <f>compohweal!U2</f>
        <v>0.2886265350212518</v>
      </c>
      <c r="G10" s="844">
        <f>compohweal!V2</f>
        <v>1.5740183541019706E-2</v>
      </c>
      <c r="H10" s="197">
        <f>compohweal!X2</f>
        <v>0.66886230878179498</v>
      </c>
      <c r="I10" s="845">
        <f>compohweal!Y2</f>
        <v>0.2346367</v>
      </c>
      <c r="J10" s="845">
        <f>compohweal!Z2</f>
        <v>0.11825380013730738</v>
      </c>
      <c r="K10" s="845">
        <f>compohweal!AA2</f>
        <v>7.8687891044293717E-2</v>
      </c>
      <c r="L10" s="845">
        <f>compohweal!AB2</f>
        <v>0.22510376184553518</v>
      </c>
      <c r="M10" s="845">
        <f>compohweal!AC2</f>
        <v>1.2180155754658726E-2</v>
      </c>
      <c r="N10" s="203">
        <f>compohweal!AE2</f>
        <v>0.45715115974484077</v>
      </c>
      <c r="O10" s="844">
        <f>compohweal!AF2</f>
        <v>0.2346367</v>
      </c>
      <c r="P10" s="844">
        <f>compohweal!AG2</f>
        <v>7.4833755561723156E-2</v>
      </c>
      <c r="Q10" s="844">
        <f>compohweal!AH2</f>
        <v>3.8818804397027805E-2</v>
      </c>
      <c r="R10" s="844">
        <f>compohweal!AI2</f>
        <v>0.10424523240242646</v>
      </c>
      <c r="S10" s="846">
        <f>compohweal!AJ2</f>
        <v>4.616667383663408E-3</v>
      </c>
    </row>
    <row r="11" spans="1:25">
      <c r="A11" s="871">
        <v>1914</v>
      </c>
      <c r="B11" s="879">
        <f>compohweal!Q3</f>
        <v>0.78848846842986953</v>
      </c>
      <c r="C11" s="845">
        <f>compohweal!R3</f>
        <v>0.21862065</v>
      </c>
      <c r="D11" s="845">
        <f>compohweal!S3</f>
        <v>0.16075906057901659</v>
      </c>
      <c r="E11" s="845">
        <f>compohweal!T3</f>
        <v>0.11173148934857211</v>
      </c>
      <c r="F11" s="845">
        <f>compohweal!U3</f>
        <v>0.28058945222152448</v>
      </c>
      <c r="G11" s="845">
        <f>compohweal!V3</f>
        <v>1.678781628075636E-2</v>
      </c>
      <c r="H11" s="197">
        <f>compohweal!X3</f>
        <v>0.66586925654650053</v>
      </c>
      <c r="I11" s="845">
        <f>compohweal!Y3</f>
        <v>0.21862065</v>
      </c>
      <c r="J11" s="845">
        <f>compohweal!Z3</f>
        <v>0.13014403333142074</v>
      </c>
      <c r="K11" s="845">
        <f>compohweal!AA3</f>
        <v>8.4599836767845132E-2</v>
      </c>
      <c r="L11" s="845">
        <f>compohweal!AB3</f>
        <v>0.219474768712799</v>
      </c>
      <c r="M11" s="845">
        <f>compohweal!AC3</f>
        <v>1.3029967734435655E-2</v>
      </c>
      <c r="N11" s="197">
        <f>compohweal!AE3</f>
        <v>0.4516117763371148</v>
      </c>
      <c r="O11" s="845">
        <f>compohweal!AF3</f>
        <v>0.21862065</v>
      </c>
      <c r="P11" s="845">
        <f>compohweal!AG3</f>
        <v>8.3803972749574712E-2</v>
      </c>
      <c r="Q11" s="845">
        <f>compohweal!AH3</f>
        <v>4.1691760880440583E-2</v>
      </c>
      <c r="R11" s="845">
        <f>compohweal!AI3</f>
        <v>0.10254848183336787</v>
      </c>
      <c r="S11" s="847">
        <f>compohweal!AJ3</f>
        <v>4.9469108737316822E-3</v>
      </c>
    </row>
    <row r="12" spans="1:25">
      <c r="A12" s="871">
        <v>1915</v>
      </c>
      <c r="B12" s="879">
        <f>compohweal!Q4</f>
        <v>0.78488124983464569</v>
      </c>
      <c r="C12" s="845">
        <f>compohweal!R4</f>
        <v>0.23448849999999999</v>
      </c>
      <c r="D12" s="845">
        <f>compohweal!S4</f>
        <v>0.15753844078198223</v>
      </c>
      <c r="E12" s="845">
        <f>compohweal!T4</f>
        <v>0.1108899081714278</v>
      </c>
      <c r="F12" s="845">
        <f>compohweal!U4</f>
        <v>0.26546873516025266</v>
      </c>
      <c r="G12" s="845">
        <f>compohweal!V4</f>
        <v>1.6495665720983044E-2</v>
      </c>
      <c r="H12" s="197">
        <f>compohweal!X4</f>
        <v>0.66290013939015446</v>
      </c>
      <c r="I12" s="845">
        <f>compohweal!Y4</f>
        <v>0.23448849999999999</v>
      </c>
      <c r="J12" s="845">
        <f>compohweal!Z4</f>
        <v>0.12601068104134142</v>
      </c>
      <c r="K12" s="845">
        <f>compohweal!AA4</f>
        <v>8.3718455133522801E-2</v>
      </c>
      <c r="L12" s="845">
        <f>compohweal!AB4</f>
        <v>0.20586670362772524</v>
      </c>
      <c r="M12" s="845">
        <f>compohweal!AC4</f>
        <v>1.2815799587565064E-2</v>
      </c>
      <c r="N12" s="197">
        <f>compohweal!AE4</f>
        <v>0.45222777760409505</v>
      </c>
      <c r="O12" s="845">
        <f>compohweal!AF4</f>
        <v>0.23448849999999999</v>
      </c>
      <c r="P12" s="845">
        <f>compohweal!AG4</f>
        <v>7.8494508252821685E-2</v>
      </c>
      <c r="Q12" s="845">
        <f>compohweal!AH4</f>
        <v>4.0755544947836675E-2</v>
      </c>
      <c r="R12" s="845">
        <f>compohweal!AI4</f>
        <v>9.3662340577213621E-2</v>
      </c>
      <c r="S12" s="847">
        <f>compohweal!AJ4</f>
        <v>4.8268838262231165E-3</v>
      </c>
    </row>
    <row r="13" spans="1:25">
      <c r="A13" s="871">
        <v>1916</v>
      </c>
      <c r="B13" s="880">
        <f>compohweal!Q5</f>
        <v>0.78492563993871345</v>
      </c>
      <c r="C13" s="848">
        <f>compohweal!R5</f>
        <v>0.23971154018039795</v>
      </c>
      <c r="D13" s="848">
        <f>compohweal!S5</f>
        <v>0.15831333904939077</v>
      </c>
      <c r="E13" s="848">
        <f>compohweal!T5</f>
        <v>0.10962759070531604</v>
      </c>
      <c r="F13" s="848">
        <f>compohweal!U5</f>
        <v>0.26083812525726519</v>
      </c>
      <c r="G13" s="848">
        <f>compohweal!V5</f>
        <v>1.6435044746343538E-2</v>
      </c>
      <c r="H13" s="197">
        <f>compohweal!X5</f>
        <v>0.67953509891948694</v>
      </c>
      <c r="I13" s="845">
        <f>compohweal!Y5</f>
        <v>0.24912499117685211</v>
      </c>
      <c r="J13" s="845">
        <f>compohweal!Z5</f>
        <v>0.12801035638670871</v>
      </c>
      <c r="K13" s="845">
        <f>compohweal!AA5</f>
        <v>8.4525529288206308E-2</v>
      </c>
      <c r="L13" s="845">
        <f>compohweal!AB5</f>
        <v>0.20526324805147392</v>
      </c>
      <c r="M13" s="845">
        <f>compohweal!AC5</f>
        <v>1.2610974016245884E-2</v>
      </c>
      <c r="N13" s="117">
        <f>compohweal!AE5</f>
        <v>0.43722024633049583</v>
      </c>
      <c r="O13" s="849">
        <f>compohweal!AF5</f>
        <v>0.20871872968787153</v>
      </c>
      <c r="P13" s="849">
        <f>compohweal!AG5</f>
        <v>8.2559681071408098E-2</v>
      </c>
      <c r="Q13" s="849">
        <f>compohweal!AH5</f>
        <v>4.3444771257179188E-2</v>
      </c>
      <c r="R13" s="849">
        <f>compohweal!AI5</f>
        <v>9.7665320610362066E-2</v>
      </c>
      <c r="S13" s="850">
        <f>compohweal!AJ5</f>
        <v>4.8317437036750292E-3</v>
      </c>
    </row>
    <row r="14" spans="1:25">
      <c r="A14" s="871">
        <v>1917</v>
      </c>
      <c r="B14" s="879">
        <f>compohweal!Q6</f>
        <v>0.78640088488028248</v>
      </c>
      <c r="C14" s="845">
        <f>compohweal!R6</f>
        <v>0.21604404779207576</v>
      </c>
      <c r="D14" s="845">
        <f>compohweal!S6</f>
        <v>0.17272550809186391</v>
      </c>
      <c r="E14" s="845">
        <f>compohweal!T6</f>
        <v>0.11460195522914259</v>
      </c>
      <c r="F14" s="845">
        <f>compohweal!U6</f>
        <v>0.26638943376830487</v>
      </c>
      <c r="G14" s="845">
        <f>compohweal!V6</f>
        <v>1.6639939998895396E-2</v>
      </c>
      <c r="H14" s="197">
        <f>compohweal!X6</f>
        <v>0.67448619946885557</v>
      </c>
      <c r="I14" s="845">
        <f>compohweal!Y6</f>
        <v>0.22307995</v>
      </c>
      <c r="J14" s="845">
        <f>compohweal!Z6</f>
        <v>0.14042798791830882</v>
      </c>
      <c r="K14" s="845">
        <f>compohweal!AA6</f>
        <v>9.1453715746912606E-2</v>
      </c>
      <c r="L14" s="845">
        <f>compohweal!AB6</f>
        <v>0.20664817209582509</v>
      </c>
      <c r="M14" s="845">
        <f>compohweal!AC6</f>
        <v>1.287637370780899E-2</v>
      </c>
      <c r="N14" s="197">
        <f>compohweal!AE6</f>
        <v>0.41069005778653445</v>
      </c>
      <c r="O14" s="845">
        <f>compohweal!AF6</f>
        <v>0.20421848472848095</v>
      </c>
      <c r="P14" s="845">
        <f>compohweal!AG6</f>
        <v>0.1054299495388083</v>
      </c>
      <c r="Q14" s="845">
        <f>compohweal!AH6</f>
        <v>4.0684808381078387E-2</v>
      </c>
      <c r="R14" s="845">
        <f>compohweal!AI6</f>
        <v>5.4897900609340071E-2</v>
      </c>
      <c r="S14" s="847">
        <f>compohweal!AJ6</f>
        <v>5.4589145288266583E-3</v>
      </c>
    </row>
    <row r="15" spans="1:25">
      <c r="A15" s="871">
        <v>1918</v>
      </c>
      <c r="B15" s="879">
        <f>compohweal!Q7</f>
        <v>0.78975804466168575</v>
      </c>
      <c r="C15" s="845">
        <f>compohweal!R7</f>
        <v>0.19866695948738106</v>
      </c>
      <c r="D15" s="845">
        <f>compohweal!S7</f>
        <v>0.18820390789742153</v>
      </c>
      <c r="E15" s="845">
        <f>compohweal!T7</f>
        <v>0.11622765300043524</v>
      </c>
      <c r="F15" s="845">
        <f>compohweal!U7</f>
        <v>0.27013022327729208</v>
      </c>
      <c r="G15" s="845">
        <f>compohweal!V7</f>
        <v>1.6529300999155838E-2</v>
      </c>
      <c r="H15" s="197">
        <f>compohweal!X7</f>
        <v>0.65138315256756818</v>
      </c>
      <c r="I15" s="845">
        <f>compohweal!Y7</f>
        <v>0.18891792851779535</v>
      </c>
      <c r="J15" s="845">
        <f>compohweal!Z7</f>
        <v>0.16976844558336543</v>
      </c>
      <c r="K15" s="845">
        <f>compohweal!AA7</f>
        <v>9.0742147515089619E-2</v>
      </c>
      <c r="L15" s="845">
        <f>compohweal!AB7</f>
        <v>0.18812268617665875</v>
      </c>
      <c r="M15" s="845">
        <f>compohweal!AC7</f>
        <v>1.3831944774658989E-2</v>
      </c>
      <c r="N15" s="197">
        <f>compohweal!AE7</f>
        <v>0.37473357025620813</v>
      </c>
      <c r="O15" s="845">
        <f>compohweal!AF7</f>
        <v>0.15402772695345121</v>
      </c>
      <c r="P15" s="845">
        <f>compohweal!AG7</f>
        <v>0.11119840407299177</v>
      </c>
      <c r="Q15" s="845">
        <f>compohweal!AH7</f>
        <v>4.0827691614689639E-2</v>
      </c>
      <c r="R15" s="845">
        <f>compohweal!AI7</f>
        <v>6.3142230707257718E-2</v>
      </c>
      <c r="S15" s="847">
        <f>compohweal!AJ7</f>
        <v>5.5375169078177794E-3</v>
      </c>
    </row>
    <row r="16" spans="1:25">
      <c r="A16" s="872">
        <v>1919</v>
      </c>
      <c r="B16" s="881">
        <f>compohweal!Q8</f>
        <v>0.8051315306943484</v>
      </c>
      <c r="C16" s="851">
        <f>compohweal!R8</f>
        <v>0.21155644999999998</v>
      </c>
      <c r="D16" s="851">
        <f>compohweal!S8</f>
        <v>0.18980072769482881</v>
      </c>
      <c r="E16" s="851">
        <f>compohweal!T8</f>
        <v>0.10898618259980843</v>
      </c>
      <c r="F16" s="851">
        <f>compohweal!U8</f>
        <v>0.27944969439138229</v>
      </c>
      <c r="G16" s="851">
        <f>compohweal!V8</f>
        <v>1.5338476008328959E-2</v>
      </c>
      <c r="H16" s="199">
        <f>compohweal!X8</f>
        <v>0.68110532971478344</v>
      </c>
      <c r="I16" s="851">
        <f>compohweal!Y8</f>
        <v>0.20153106650250668</v>
      </c>
      <c r="J16" s="851">
        <f>compohweal!Z8</f>
        <v>0.17540360642211966</v>
      </c>
      <c r="K16" s="851">
        <f>compohweal!AA8</f>
        <v>8.6155808561079072E-2</v>
      </c>
      <c r="L16" s="851">
        <f>compohweal!AB8</f>
        <v>0.2050864033475964</v>
      </c>
      <c r="M16" s="851">
        <f>compohweal!AC8</f>
        <v>1.2928444881481647E-2</v>
      </c>
      <c r="N16" s="199">
        <f>compohweal!AE8</f>
        <v>0.40384016668999712</v>
      </c>
      <c r="O16" s="851">
        <f>compohweal!AF8</f>
        <v>0.16075157557306755</v>
      </c>
      <c r="P16" s="851">
        <f>compohweal!AG8</f>
        <v>0.11890679845701008</v>
      </c>
      <c r="Q16" s="851">
        <f>compohweal!AH8</f>
        <v>3.8988175022157331E-2</v>
      </c>
      <c r="R16" s="851">
        <f>compohweal!AI8</f>
        <v>8.0005343116430191E-2</v>
      </c>
      <c r="S16" s="852">
        <f>compohweal!AJ8</f>
        <v>5.1882745213319339E-3</v>
      </c>
    </row>
    <row r="17" spans="1:19">
      <c r="A17" s="871">
        <v>1920</v>
      </c>
      <c r="B17" s="879">
        <f>compohweal!Q9</f>
        <v>0.78609560705870996</v>
      </c>
      <c r="C17" s="845">
        <f>compohweal!R9</f>
        <v>0.20247349999999997</v>
      </c>
      <c r="D17" s="845">
        <f>compohweal!S9</f>
        <v>0.19897206011341631</v>
      </c>
      <c r="E17" s="845">
        <f>compohweal!T9</f>
        <v>0.11325541011812813</v>
      </c>
      <c r="F17" s="845">
        <f>compohweal!U9</f>
        <v>0.25516121217902304</v>
      </c>
      <c r="G17" s="845">
        <f>compohweal!V9</f>
        <v>1.6233424648142408E-2</v>
      </c>
      <c r="H17" s="197">
        <f>compohweal!X9</f>
        <v>0.64035322698422859</v>
      </c>
      <c r="I17" s="845">
        <f>compohweal!Y9</f>
        <v>0.18831477185874063</v>
      </c>
      <c r="J17" s="845">
        <f>compohweal!Z9</f>
        <v>0.17468535424436227</v>
      </c>
      <c r="K17" s="845">
        <f>compohweal!AA9</f>
        <v>8.7623364852243438E-2</v>
      </c>
      <c r="L17" s="845">
        <f>compohweal!AB9</f>
        <v>0.17609863062989284</v>
      </c>
      <c r="M17" s="845">
        <f>compohweal!AC9</f>
        <v>1.3631105398989365E-2</v>
      </c>
      <c r="N17" s="197">
        <f>compohweal!AE9</f>
        <v>0.36041360962082408</v>
      </c>
      <c r="O17" s="845">
        <f>compohweal!AF9</f>
        <v>0.14357531470587606</v>
      </c>
      <c r="P17" s="845">
        <f>compohweal!AG9</f>
        <v>0.1078330281809973</v>
      </c>
      <c r="Q17" s="845">
        <f>compohweal!AH9</f>
        <v>4.0343894221267745E-2</v>
      </c>
      <c r="R17" s="845">
        <f>compohweal!AI9</f>
        <v>6.3295309522205689E-2</v>
      </c>
      <c r="S17" s="847">
        <f>compohweal!AJ9</f>
        <v>5.3660629904773161E-3</v>
      </c>
    </row>
    <row r="18" spans="1:19">
      <c r="A18" s="871">
        <v>1921</v>
      </c>
      <c r="B18" s="879">
        <f>compohweal!Q10</f>
        <v>0.78486016202501885</v>
      </c>
      <c r="C18" s="845">
        <f>compohweal!R10</f>
        <v>0.19906109999999999</v>
      </c>
      <c r="D18" s="845">
        <f>compohweal!S10</f>
        <v>0.21363277017564325</v>
      </c>
      <c r="E18" s="845">
        <f>compohweal!T10</f>
        <v>0.12368239962780025</v>
      </c>
      <c r="F18" s="845">
        <f>compohweal!U10</f>
        <v>0.22758247643603938</v>
      </c>
      <c r="G18" s="845">
        <f>compohweal!V10</f>
        <v>2.0901415785535973E-2</v>
      </c>
      <c r="H18" s="197">
        <f>compohweal!X10</f>
        <v>0.64715185388784846</v>
      </c>
      <c r="I18" s="845">
        <f>compohweal!Y10</f>
        <v>0.19427108773558827</v>
      </c>
      <c r="J18" s="845">
        <f>compohweal!Z10</f>
        <v>0.18479836957289272</v>
      </c>
      <c r="K18" s="845">
        <f>compohweal!AA10</f>
        <v>9.3801544585112112E-2</v>
      </c>
      <c r="L18" s="845">
        <f>compohweal!AB10</f>
        <v>0.15789859716119245</v>
      </c>
      <c r="M18" s="845">
        <f>compohweal!AC10</f>
        <v>1.6382254833062843E-2</v>
      </c>
      <c r="N18" s="197">
        <f>compohweal!AE10</f>
        <v>0.37180684052859486</v>
      </c>
      <c r="O18" s="845">
        <f>compohweal!AF10</f>
        <v>0.15448441366058344</v>
      </c>
      <c r="P18" s="845">
        <f>compohweal!AG10</f>
        <v>0.11091806840409545</v>
      </c>
      <c r="Q18" s="845">
        <f>compohweal!AH10</f>
        <v>4.2767550487755809E-2</v>
      </c>
      <c r="R18" s="845">
        <f>compohweal!AI10</f>
        <v>5.7157453435893589E-2</v>
      </c>
      <c r="S18" s="847">
        <f>compohweal!AJ10</f>
        <v>6.4793545402666098E-3</v>
      </c>
    </row>
    <row r="19" spans="1:19">
      <c r="A19" s="871">
        <v>1922</v>
      </c>
      <c r="B19" s="879">
        <f>compohweal!Q11</f>
        <v>0.79606113894580266</v>
      </c>
      <c r="C19" s="845">
        <f>compohweal!R11</f>
        <v>0.22539687155857732</v>
      </c>
      <c r="D19" s="845">
        <f>compohweal!S11</f>
        <v>0.216229836165445</v>
      </c>
      <c r="E19" s="845">
        <f>compohweal!T11</f>
        <v>0.12485264626149697</v>
      </c>
      <c r="F19" s="845">
        <f>compohweal!U11</f>
        <v>0.20937700081314486</v>
      </c>
      <c r="G19" s="845">
        <f>compohweal!V11</f>
        <v>2.0204784147138343E-2</v>
      </c>
      <c r="H19" s="197">
        <f>compohweal!X11</f>
        <v>0.66623248593402074</v>
      </c>
      <c r="I19" s="845">
        <f>compohweal!Y11</f>
        <v>0.21521294720781162</v>
      </c>
      <c r="J19" s="845">
        <f>compohweal!Z11</f>
        <v>0.19112979834219571</v>
      </c>
      <c r="K19" s="845">
        <f>compohweal!AA11</f>
        <v>9.7919348945102944E-2</v>
      </c>
      <c r="L19" s="845">
        <f>compohweal!AB11</f>
        <v>0.14585113011121739</v>
      </c>
      <c r="M19" s="845">
        <f>compohweal!AC11</f>
        <v>1.6119261327693035E-2</v>
      </c>
      <c r="N19" s="197">
        <f>compohweal!AE11</f>
        <v>0.40316362839398023</v>
      </c>
      <c r="O19" s="845">
        <f>compohweal!AF11</f>
        <v>0.1753718644406152</v>
      </c>
      <c r="P19" s="845">
        <f>compohweal!AG11</f>
        <v>0.11952546432524619</v>
      </c>
      <c r="Q19" s="845">
        <f>compohweal!AH11</f>
        <v>5.053122888695627E-2</v>
      </c>
      <c r="R19" s="845">
        <f>compohweal!AI11</f>
        <v>5.1388709509437684E-2</v>
      </c>
      <c r="S19" s="847">
        <f>compohweal!AJ11</f>
        <v>6.3463612317248026E-3</v>
      </c>
    </row>
    <row r="20" spans="1:19">
      <c r="A20" s="871">
        <v>1923</v>
      </c>
      <c r="B20" s="879">
        <f>compohweal!Q12</f>
        <v>0.80073074465504668</v>
      </c>
      <c r="C20" s="845">
        <f>compohweal!R12</f>
        <v>0.23698130000000001</v>
      </c>
      <c r="D20" s="845">
        <f>compohweal!S12</f>
        <v>0.2137009742926512</v>
      </c>
      <c r="E20" s="845">
        <f>compohweal!T12</f>
        <v>0.12665363567614102</v>
      </c>
      <c r="F20" s="845">
        <f>compohweal!U12</f>
        <v>0.20462383825724462</v>
      </c>
      <c r="G20" s="845">
        <f>compohweal!V12</f>
        <v>1.8770996429009715E-2</v>
      </c>
      <c r="H20" s="197">
        <f>compohweal!X12</f>
        <v>0.64465333626345567</v>
      </c>
      <c r="I20" s="845">
        <f>compohweal!Y12</f>
        <v>0.21884276173251563</v>
      </c>
      <c r="J20" s="845">
        <f>compohweal!Z12</f>
        <v>0.1797021289860192</v>
      </c>
      <c r="K20" s="845">
        <f>compohweal!AA12</f>
        <v>9.4832785300620101E-2</v>
      </c>
      <c r="L20" s="845">
        <f>compohweal!AB12</f>
        <v>0.13547751654710802</v>
      </c>
      <c r="M20" s="845">
        <f>compohweal!AC12</f>
        <v>1.5798143697192731E-2</v>
      </c>
      <c r="N20" s="197">
        <f>compohweal!AE12</f>
        <v>0.35718783203333021</v>
      </c>
      <c r="O20" s="845">
        <f>compohweal!AF12</f>
        <v>0.17299562329264789</v>
      </c>
      <c r="P20" s="845">
        <f>compohweal!AG12</f>
        <v>0.10171854153930039</v>
      </c>
      <c r="Q20" s="845">
        <f>compohweal!AH12</f>
        <v>4.3138566802705107E-2</v>
      </c>
      <c r="R20" s="845">
        <f>compohweal!AI12</f>
        <v>3.2734795367987873E-2</v>
      </c>
      <c r="S20" s="847">
        <f>compohweal!AJ12</f>
        <v>6.6003050306889105E-3</v>
      </c>
    </row>
    <row r="21" spans="1:19">
      <c r="A21" s="871">
        <v>1924</v>
      </c>
      <c r="B21" s="879">
        <f>compohweal!Q13</f>
        <v>0.81353396440396919</v>
      </c>
      <c r="C21" s="845">
        <f>compohweal!R13</f>
        <v>0.24435344902226902</v>
      </c>
      <c r="D21" s="845">
        <f>compohweal!S13</f>
        <v>0.21553386618206186</v>
      </c>
      <c r="E21" s="845">
        <f>compohweal!T13</f>
        <v>0.13306725743277797</v>
      </c>
      <c r="F21" s="845">
        <f>compohweal!U13</f>
        <v>0.19909388077897863</v>
      </c>
      <c r="G21" s="845">
        <f>compohweal!V13</f>
        <v>2.1485510987881658E-2</v>
      </c>
      <c r="H21" s="197">
        <f>compohweal!X13</f>
        <v>0.65991414283173555</v>
      </c>
      <c r="I21" s="845">
        <f>compohweal!Y13</f>
        <v>0.22491982594437421</v>
      </c>
      <c r="J21" s="845">
        <f>compohweal!Z13</f>
        <v>0.18388541730617519</v>
      </c>
      <c r="K21" s="845">
        <f>compohweal!AA13</f>
        <v>0.10014347844398241</v>
      </c>
      <c r="L21" s="845">
        <f>compohweal!AB13</f>
        <v>0.13289825844831196</v>
      </c>
      <c r="M21" s="845">
        <f>compohweal!AC13</f>
        <v>1.8067162688891743E-2</v>
      </c>
      <c r="N21" s="197">
        <f>compohweal!AE13</f>
        <v>0.37777163289551147</v>
      </c>
      <c r="O21" s="845">
        <f>compohweal!AF13</f>
        <v>0.18336942241374035</v>
      </c>
      <c r="P21" s="845">
        <f>compohweal!AG13</f>
        <v>0.10537594677135007</v>
      </c>
      <c r="Q21" s="845">
        <f>compohweal!AH13</f>
        <v>4.3868011435078152E-2</v>
      </c>
      <c r="R21" s="845">
        <f>compohweal!AI13</f>
        <v>3.7525347153756772E-2</v>
      </c>
      <c r="S21" s="847">
        <f>compohweal!AJ13</f>
        <v>7.632905121586089E-3</v>
      </c>
    </row>
    <row r="22" spans="1:19">
      <c r="A22" s="871">
        <v>1925</v>
      </c>
      <c r="B22" s="879">
        <f>compohweal!Q14</f>
        <v>0.8230531096728777</v>
      </c>
      <c r="C22" s="845">
        <f>compohweal!R14</f>
        <v>0.26481958016914009</v>
      </c>
      <c r="D22" s="845">
        <f>compohweal!S14</f>
        <v>0.2078257488514372</v>
      </c>
      <c r="E22" s="845">
        <f>compohweal!T14</f>
        <v>0.13161803936560429</v>
      </c>
      <c r="F22" s="845">
        <f>compohweal!U14</f>
        <v>0.19678599807496566</v>
      </c>
      <c r="G22" s="845">
        <f>compohweal!V14</f>
        <v>2.2003743211730462E-2</v>
      </c>
      <c r="H22" s="197">
        <f>compohweal!X14</f>
        <v>0.68280411848821077</v>
      </c>
      <c r="I22" s="845">
        <f>compohweal!Y14</f>
        <v>0.24427460481830379</v>
      </c>
      <c r="J22" s="845">
        <f>compohweal!Z14</f>
        <v>0.18114835932658316</v>
      </c>
      <c r="K22" s="845">
        <f>compohweal!AA14</f>
        <v>0.10167925947638212</v>
      </c>
      <c r="L22" s="845">
        <f>compohweal!AB14</f>
        <v>0.13667086997866151</v>
      </c>
      <c r="M22" s="845">
        <f>compohweal!AC14</f>
        <v>1.9031024888280103E-2</v>
      </c>
      <c r="N22" s="197">
        <f>compohweal!AE14</f>
        <v>0.41165157540296438</v>
      </c>
      <c r="O22" s="845">
        <f>compohweal!AF14</f>
        <v>0.19956923549601982</v>
      </c>
      <c r="P22" s="845">
        <f>compohweal!AG14</f>
        <v>0.11015395659617355</v>
      </c>
      <c r="Q22" s="845">
        <f>compohweal!AH14</f>
        <v>4.7453931229301416E-2</v>
      </c>
      <c r="R22" s="845">
        <f>compohweal!AI14</f>
        <v>4.6523474275166607E-2</v>
      </c>
      <c r="S22" s="847">
        <f>compohweal!AJ14</f>
        <v>7.9509778063029963E-3</v>
      </c>
    </row>
    <row r="23" spans="1:19">
      <c r="A23" s="871">
        <v>1926</v>
      </c>
      <c r="B23" s="879">
        <f>compohweal!Q15</f>
        <v>0.83264371006081961</v>
      </c>
      <c r="C23" s="845">
        <f>compohweal!R15</f>
        <v>0.29133720515388545</v>
      </c>
      <c r="D23" s="845">
        <f>compohweal!S15</f>
        <v>0.20641215775975827</v>
      </c>
      <c r="E23" s="845">
        <f>compohweal!T15</f>
        <v>0.1258771067922263</v>
      </c>
      <c r="F23" s="845">
        <f>compohweal!U15</f>
        <v>0.18578859477401874</v>
      </c>
      <c r="G23" s="845">
        <f>compohweal!V15</f>
        <v>2.3228645580930813E-2</v>
      </c>
      <c r="H23" s="197">
        <f>compohweal!X15</f>
        <v>0.6966352068391809</v>
      </c>
      <c r="I23" s="845">
        <f>compohweal!Y15</f>
        <v>0.26842249963395659</v>
      </c>
      <c r="J23" s="845">
        <f>compohweal!Z15</f>
        <v>0.18064502796717891</v>
      </c>
      <c r="K23" s="845">
        <f>compohweal!AA15</f>
        <v>9.7364667244302386E-2</v>
      </c>
      <c r="L23" s="845">
        <f>compohweal!AB15</f>
        <v>0.13002794361714215</v>
      </c>
      <c r="M23" s="845">
        <f>compohweal!AC15</f>
        <v>2.01750683766008E-2</v>
      </c>
      <c r="N23" s="197">
        <f>compohweal!AE15</f>
        <v>0.42818485992544525</v>
      </c>
      <c r="O23" s="845">
        <f>compohweal!AF15</f>
        <v>0.21933715369707102</v>
      </c>
      <c r="P23" s="845">
        <f>compohweal!AG15</f>
        <v>0.11148166163111238</v>
      </c>
      <c r="Q23" s="845">
        <f>compohweal!AH15</f>
        <v>4.5819050232942374E-2</v>
      </c>
      <c r="R23" s="845">
        <f>compohweal!AI15</f>
        <v>4.3088036478088718E-2</v>
      </c>
      <c r="S23" s="847">
        <f>compohweal!AJ15</f>
        <v>8.4589578862307464E-3</v>
      </c>
    </row>
    <row r="24" spans="1:19">
      <c r="A24" s="871">
        <v>1927</v>
      </c>
      <c r="B24" s="879">
        <f>compohweal!Q16</f>
        <v>0.84317082527733878</v>
      </c>
      <c r="C24" s="845">
        <f>compohweal!R16</f>
        <v>0.32437146913111453</v>
      </c>
      <c r="D24" s="845">
        <f>compohweal!S16</f>
        <v>0.20295920133823117</v>
      </c>
      <c r="E24" s="845">
        <f>compohweal!T16</f>
        <v>0.1145448576834231</v>
      </c>
      <c r="F24" s="845">
        <f>compohweal!U16</f>
        <v>0.17672279907611071</v>
      </c>
      <c r="G24" s="845">
        <f>compohweal!V16</f>
        <v>2.4572498048459273E-2</v>
      </c>
      <c r="H24" s="197">
        <f>compohweal!X16</f>
        <v>0.71307369974300083</v>
      </c>
      <c r="I24" s="845">
        <f>compohweal!Y16</f>
        <v>0.29927611033302948</v>
      </c>
      <c r="J24" s="845">
        <f>compohweal!Z16</f>
        <v>0.17961643913056488</v>
      </c>
      <c r="K24" s="845">
        <f>compohweal!AA16</f>
        <v>8.9526399485275854E-2</v>
      </c>
      <c r="L24" s="845">
        <f>compohweal!AB16</f>
        <v>0.12345837124136011</v>
      </c>
      <c r="M24" s="845">
        <f>compohweal!AC16</f>
        <v>2.1196379552770445E-2</v>
      </c>
      <c r="N24" s="197">
        <f>compohweal!AE16</f>
        <v>0.45274171086025411</v>
      </c>
      <c r="O24" s="845">
        <f>compohweal!AF16</f>
        <v>0.24495375927518309</v>
      </c>
      <c r="P24" s="845">
        <f>compohweal!AG16</f>
        <v>0.11163365730478303</v>
      </c>
      <c r="Q24" s="845">
        <f>compohweal!AH16</f>
        <v>4.4150666966133262E-2</v>
      </c>
      <c r="R24" s="845">
        <f>compohweal!AI16</f>
        <v>4.311669857914547E-2</v>
      </c>
      <c r="S24" s="847">
        <f>compohweal!AJ16</f>
        <v>8.8869287350093144E-3</v>
      </c>
    </row>
    <row r="25" spans="1:19">
      <c r="A25" s="871">
        <v>1928</v>
      </c>
      <c r="B25" s="879">
        <f>compohweal!Q17</f>
        <v>0.84513267523881874</v>
      </c>
      <c r="C25" s="845">
        <f>compohweal!R17</f>
        <v>0.36595993695203766</v>
      </c>
      <c r="D25" s="845">
        <f>compohweal!S17</f>
        <v>0.18725850207061673</v>
      </c>
      <c r="E25" s="845">
        <f>compohweal!T17</f>
        <v>0.10518572468205639</v>
      </c>
      <c r="F25" s="845">
        <f>compohweal!U17</f>
        <v>0.16217127264040862</v>
      </c>
      <c r="G25" s="845">
        <f>compohweal!V17</f>
        <v>2.4557238893699294E-2</v>
      </c>
      <c r="H25" s="197">
        <f>compohweal!X17</f>
        <v>0.72306987184845539</v>
      </c>
      <c r="I25" s="845">
        <f>compohweal!Y17</f>
        <v>0.33924891729393863</v>
      </c>
      <c r="J25" s="845">
        <f>compohweal!Z17</f>
        <v>0.16620316253856543</v>
      </c>
      <c r="K25" s="845">
        <f>compohweal!AA17</f>
        <v>8.3176252784303795E-2</v>
      </c>
      <c r="L25" s="845">
        <f>compohweal!AB17</f>
        <v>0.11360588444534235</v>
      </c>
      <c r="M25" s="845">
        <f>compohweal!AC17</f>
        <v>2.08356547863052E-2</v>
      </c>
      <c r="N25" s="197">
        <f>compohweal!AE17</f>
        <v>0.48094615549167125</v>
      </c>
      <c r="O25" s="845">
        <f>compohweal!AF17</f>
        <v>0.27866100087438328</v>
      </c>
      <c r="P25" s="845">
        <f>compohweal!AG17</f>
        <v>0.10594172330181166</v>
      </c>
      <c r="Q25" s="845">
        <f>compohweal!AH17</f>
        <v>4.2512404932348306E-2</v>
      </c>
      <c r="R25" s="845">
        <f>compohweal!AI17</f>
        <v>4.5193140584359325E-2</v>
      </c>
      <c r="S25" s="847">
        <f>compohweal!AJ17</f>
        <v>8.6378857987686533E-3</v>
      </c>
    </row>
    <row r="26" spans="1:19">
      <c r="A26" s="871">
        <v>1929</v>
      </c>
      <c r="B26" s="879">
        <f>compohweal!Q18</f>
        <v>0.84457393802099556</v>
      </c>
      <c r="C26" s="845">
        <f>compohweal!R18</f>
        <v>0.38126379795143983</v>
      </c>
      <c r="D26" s="845">
        <f>compohweal!S18</f>
        <v>0.18471160868246234</v>
      </c>
      <c r="E26" s="845">
        <f>compohweal!T18</f>
        <v>0.10561418160475111</v>
      </c>
      <c r="F26" s="845">
        <f>compohweal!U18</f>
        <v>0.14898477626696369</v>
      </c>
      <c r="G26" s="845">
        <f>compohweal!V18</f>
        <v>2.3999573515378531E-2</v>
      </c>
      <c r="H26" s="197">
        <f>compohweal!X18</f>
        <v>0.72364984514762554</v>
      </c>
      <c r="I26" s="845">
        <f>compohweal!Y18</f>
        <v>0.35308132557165384</v>
      </c>
      <c r="J26" s="845">
        <f>compohweal!Z18</f>
        <v>0.16421105636315539</v>
      </c>
      <c r="K26" s="845">
        <f>compohweal!AA18</f>
        <v>8.3195322121484228E-2</v>
      </c>
      <c r="L26" s="845">
        <f>compohweal!AB18</f>
        <v>0.10243955187376831</v>
      </c>
      <c r="M26" s="845">
        <f>compohweal!AC18</f>
        <v>2.0722589217563737E-2</v>
      </c>
      <c r="N26" s="197">
        <f>compohweal!AE18</f>
        <v>0.48236507934014028</v>
      </c>
      <c r="O26" s="845">
        <f>compohweal!AF18</f>
        <v>0.28857543869862778</v>
      </c>
      <c r="P26" s="845">
        <f>compohweal!AG18</f>
        <v>0.10490176424083181</v>
      </c>
      <c r="Q26" s="845">
        <f>compohweal!AH18</f>
        <v>4.2358231821674856E-2</v>
      </c>
      <c r="R26" s="845">
        <f>compohweal!AI18</f>
        <v>3.8081876042565889E-2</v>
      </c>
      <c r="S26" s="847">
        <f>compohweal!AJ18</f>
        <v>8.4477685364399945E-3</v>
      </c>
    </row>
    <row r="27" spans="1:19">
      <c r="A27" s="873">
        <v>1930</v>
      </c>
      <c r="B27" s="882">
        <f>compohweal!Q19</f>
        <v>0.84950053595968356</v>
      </c>
      <c r="C27" s="854">
        <f>compohweal!R19</f>
        <v>0.36092875000000002</v>
      </c>
      <c r="D27" s="854">
        <f>compohweal!S19</f>
        <v>0.20435937578438093</v>
      </c>
      <c r="E27" s="854">
        <f>compohweal!T19</f>
        <v>0.11324052802431979</v>
      </c>
      <c r="F27" s="854">
        <f>compohweal!U19</f>
        <v>0.14159933491255239</v>
      </c>
      <c r="G27" s="854">
        <f>compohweal!V19</f>
        <v>2.9372547238430542E-2</v>
      </c>
      <c r="H27" s="201">
        <f>compohweal!X19</f>
        <v>0.71219611616706058</v>
      </c>
      <c r="I27" s="854">
        <f>compohweal!Y19</f>
        <v>0.33384003476211643</v>
      </c>
      <c r="J27" s="854">
        <f>compohweal!Z19</f>
        <v>0.17596956092934887</v>
      </c>
      <c r="K27" s="854">
        <f>compohweal!AA19</f>
        <v>8.8367379702830803E-2</v>
      </c>
      <c r="L27" s="854">
        <f>compohweal!AB19</f>
        <v>8.9220479934945487E-2</v>
      </c>
      <c r="M27" s="854">
        <f>compohweal!AC19</f>
        <v>2.4798660837819026E-2</v>
      </c>
      <c r="N27" s="201">
        <f>compohweal!AE19</f>
        <v>0.43645559450302485</v>
      </c>
      <c r="O27" s="854">
        <f>compohweal!AF19</f>
        <v>0.25382556482787011</v>
      </c>
      <c r="P27" s="854">
        <f>compohweal!AG19</f>
        <v>0.10204157791869899</v>
      </c>
      <c r="Q27" s="854">
        <f>compohweal!AH19</f>
        <v>4.3016088291865089E-2</v>
      </c>
      <c r="R27" s="854">
        <f>compohweal!AI19</f>
        <v>2.7562694786099962E-2</v>
      </c>
      <c r="S27" s="855">
        <f>compohweal!AJ19</f>
        <v>1.0009668678490713E-2</v>
      </c>
    </row>
    <row r="28" spans="1:19">
      <c r="A28" s="871">
        <v>1931</v>
      </c>
      <c r="B28" s="879">
        <f>compohweal!Q20</f>
        <v>0.84677262773717121</v>
      </c>
      <c r="C28" s="845">
        <f>compohweal!R20</f>
        <v>0.29048245</v>
      </c>
      <c r="D28" s="845">
        <f>compohweal!S20</f>
        <v>0.24730915615006172</v>
      </c>
      <c r="E28" s="845">
        <f>compohweal!T20</f>
        <v>0.12194825514792965</v>
      </c>
      <c r="F28" s="845">
        <f>compohweal!U20</f>
        <v>0.14571375406243714</v>
      </c>
      <c r="G28" s="845">
        <f>compohweal!V20</f>
        <v>4.1319012376742688E-2</v>
      </c>
      <c r="H28" s="197">
        <f>compohweal!X20</f>
        <v>0.69784320821909585</v>
      </c>
      <c r="I28" s="845">
        <f>compohweal!Y20</f>
        <v>0.26923677316370187</v>
      </c>
      <c r="J28" s="845">
        <f>compohweal!Z20</f>
        <v>0.21111045931369951</v>
      </c>
      <c r="K28" s="845">
        <f>compohweal!AA20</f>
        <v>9.3762392268052955E-2</v>
      </c>
      <c r="L28" s="845">
        <f>compohweal!AB20</f>
        <v>8.9752682597870878E-2</v>
      </c>
      <c r="M28" s="845">
        <f>compohweal!AC20</f>
        <v>3.3980900875770673E-2</v>
      </c>
      <c r="N28" s="197">
        <f>compohweal!AE20</f>
        <v>0.38888376800769581</v>
      </c>
      <c r="O28" s="845">
        <f>compohweal!AF20</f>
        <v>0.19054321579872438</v>
      </c>
      <c r="P28" s="845">
        <f>compohweal!AG20</f>
        <v>0.11508818605877558</v>
      </c>
      <c r="Q28" s="845">
        <f>compohweal!AH20</f>
        <v>4.3093873094818137E-2</v>
      </c>
      <c r="R28" s="845">
        <f>compohweal!AI20</f>
        <v>2.6358590049171245E-2</v>
      </c>
      <c r="S28" s="847">
        <f>compohweal!AJ20</f>
        <v>1.3799903006206485E-2</v>
      </c>
    </row>
    <row r="29" spans="1:19">
      <c r="A29" s="871">
        <v>1932</v>
      </c>
      <c r="B29" s="879">
        <f>compohweal!Q21</f>
        <v>0.85105831197723614</v>
      </c>
      <c r="C29" s="845">
        <f>compohweal!R21</f>
        <v>0.22437574999999998</v>
      </c>
      <c r="D29" s="845">
        <f>compohweal!S21</f>
        <v>0.29593482062216514</v>
      </c>
      <c r="E29" s="845">
        <f>compohweal!T21</f>
        <v>0.12575246401827911</v>
      </c>
      <c r="F29" s="845">
        <f>compohweal!U21</f>
        <v>0.14565644445967479</v>
      </c>
      <c r="G29" s="845">
        <f>compohweal!V21</f>
        <v>5.9338832877117123E-2</v>
      </c>
      <c r="H29" s="197">
        <f>compohweal!X21</f>
        <v>0.71415132207431742</v>
      </c>
      <c r="I29" s="845">
        <f>compohweal!Y21</f>
        <v>0.21163911624161241</v>
      </c>
      <c r="J29" s="845">
        <f>compohweal!Z21</f>
        <v>0.2624474250917897</v>
      </c>
      <c r="K29" s="845">
        <f>compohweal!AA21</f>
        <v>9.9563273475765005E-2</v>
      </c>
      <c r="L29" s="845">
        <f>compohweal!AB21</f>
        <v>9.2802788426204014E-2</v>
      </c>
      <c r="M29" s="845">
        <f>compohweal!AC21</f>
        <v>4.7698718838946302E-2</v>
      </c>
      <c r="N29" s="197">
        <f>compohweal!AE21</f>
        <v>0.38493267806174597</v>
      </c>
      <c r="O29" s="845">
        <f>compohweal!AF21</f>
        <v>0.1503894551501532</v>
      </c>
      <c r="P29" s="845">
        <f>compohweal!AG21</f>
        <v>0.14035688512658001</v>
      </c>
      <c r="Q29" s="845">
        <f>compohweal!AH21</f>
        <v>4.5826733363316836E-2</v>
      </c>
      <c r="R29" s="845">
        <f>compohweal!AI21</f>
        <v>2.8686733427637653E-2</v>
      </c>
      <c r="S29" s="847">
        <f>compohweal!AJ21</f>
        <v>1.9672870994058234E-2</v>
      </c>
    </row>
    <row r="30" spans="1:19">
      <c r="A30" s="871">
        <v>1933</v>
      </c>
      <c r="B30" s="879">
        <f>compohweal!Q22</f>
        <v>0.84858724720150236</v>
      </c>
      <c r="C30" s="845">
        <f>compohweal!R22</f>
        <v>0.22995605</v>
      </c>
      <c r="D30" s="845">
        <f>compohweal!S22</f>
        <v>0.2827741651261359</v>
      </c>
      <c r="E30" s="845">
        <f>compohweal!T22</f>
        <v>0.12574108357937328</v>
      </c>
      <c r="F30" s="845">
        <f>compohweal!U22</f>
        <v>0.15133976720551873</v>
      </c>
      <c r="G30" s="845">
        <f>compohweal!V22</f>
        <v>5.8776181290474336E-2</v>
      </c>
      <c r="H30" s="197">
        <f>compohweal!X22</f>
        <v>0.72252555048897693</v>
      </c>
      <c r="I30" s="845">
        <f>compohweal!Y22</f>
        <v>0.21700691748119971</v>
      </c>
      <c r="J30" s="845">
        <f>compohweal!Z22</f>
        <v>0.25198901780771216</v>
      </c>
      <c r="K30" s="845">
        <f>compohweal!AA22</f>
        <v>0.10289801137273985</v>
      </c>
      <c r="L30" s="845">
        <f>compohweal!AB22</f>
        <v>0.1025730931529712</v>
      </c>
      <c r="M30" s="845">
        <f>compohweal!AC22</f>
        <v>4.8058510674354092E-2</v>
      </c>
      <c r="N30" s="197">
        <f>compohweal!AE22</f>
        <v>0.40681727426449577</v>
      </c>
      <c r="O30" s="845">
        <f>compohweal!AF22</f>
        <v>0.16385770191826027</v>
      </c>
      <c r="P30" s="845">
        <f>compohweal!AG22</f>
        <v>0.13957050956301192</v>
      </c>
      <c r="Q30" s="845">
        <f>compohweal!AH22</f>
        <v>4.7664720282178948E-2</v>
      </c>
      <c r="R30" s="845">
        <f>compohweal!AI22</f>
        <v>3.5495179125929407E-2</v>
      </c>
      <c r="S30" s="847">
        <f>compohweal!AJ22</f>
        <v>2.0229163375115225E-2</v>
      </c>
    </row>
    <row r="31" spans="1:19">
      <c r="A31" s="871">
        <v>1934</v>
      </c>
      <c r="B31" s="879">
        <f>compohweal!Q23</f>
        <v>0.83318479888345287</v>
      </c>
      <c r="C31" s="845">
        <f>compohweal!R23</f>
        <v>0.23976099999999997</v>
      </c>
      <c r="D31" s="845">
        <f>compohweal!S23</f>
        <v>0.26013529182116196</v>
      </c>
      <c r="E31" s="845">
        <f>compohweal!T23</f>
        <v>0.12800675797218455</v>
      </c>
      <c r="F31" s="845">
        <f>compohweal!U23</f>
        <v>0.14630479530170276</v>
      </c>
      <c r="G31" s="845">
        <f>compohweal!V23</f>
        <v>5.8976953788403452E-2</v>
      </c>
      <c r="H31" s="197">
        <f>compohweal!X23</f>
        <v>0.73045114853547011</v>
      </c>
      <c r="I31" s="845">
        <f>compohweal!Y23</f>
        <v>0.23604899551384748</v>
      </c>
      <c r="J31" s="845">
        <f>compohweal!Z23</f>
        <v>0.23941409499410107</v>
      </c>
      <c r="K31" s="845">
        <f>compohweal!AA23</f>
        <v>0.10632958713733802</v>
      </c>
      <c r="L31" s="845">
        <f>compohweal!AB23</f>
        <v>0.10135313916953288</v>
      </c>
      <c r="M31" s="845">
        <f>compohweal!AC23</f>
        <v>4.7305331720650545E-2</v>
      </c>
      <c r="N31" s="197">
        <f>compohweal!AE23</f>
        <v>0.41362310322540252</v>
      </c>
      <c r="O31" s="845">
        <f>compohweal!AF23</f>
        <v>0.18235853450772943</v>
      </c>
      <c r="P31" s="845">
        <f>compohweal!AG23</f>
        <v>0.1288216267097736</v>
      </c>
      <c r="Q31" s="845">
        <f>compohweal!AH23</f>
        <v>4.9253201859588855E-2</v>
      </c>
      <c r="R31" s="845">
        <f>compohweal!AI23</f>
        <v>3.3658419190968202E-2</v>
      </c>
      <c r="S31" s="847">
        <f>compohweal!AJ23</f>
        <v>1.9531320957342477E-2</v>
      </c>
    </row>
    <row r="32" spans="1:19">
      <c r="A32" s="871">
        <v>1935</v>
      </c>
      <c r="B32" s="879">
        <f>compohweal!Q24</f>
        <v>0.81966925436607374</v>
      </c>
      <c r="C32" s="845">
        <f>compohweal!R24</f>
        <v>0.25601307123905209</v>
      </c>
      <c r="D32" s="845">
        <f>compohweal!S24</f>
        <v>0.24113231228799001</v>
      </c>
      <c r="E32" s="845">
        <f>compohweal!T24</f>
        <v>0.12422213881736419</v>
      </c>
      <c r="F32" s="845">
        <f>compohweal!U24</f>
        <v>0.14099659658271213</v>
      </c>
      <c r="G32" s="845">
        <f>compohweal!V24</f>
        <v>5.7305135438955372E-2</v>
      </c>
      <c r="H32" s="197">
        <f>compohweal!X24</f>
        <v>0.70213807377954129</v>
      </c>
      <c r="I32" s="845">
        <f>compohweal!Y24</f>
        <v>0.24515044011537002</v>
      </c>
      <c r="J32" s="845">
        <f>compohweal!Z24</f>
        <v>0.21541141571576009</v>
      </c>
      <c r="K32" s="845">
        <f>compohweal!AA24</f>
        <v>0.10208296052065191</v>
      </c>
      <c r="L32" s="845">
        <f>compohweal!AB24</f>
        <v>9.3875992729954658E-2</v>
      </c>
      <c r="M32" s="845">
        <f>compohweal!AC24</f>
        <v>4.5617264697804652E-2</v>
      </c>
      <c r="N32" s="197">
        <f>compohweal!AE24</f>
        <v>0.40836748549126228</v>
      </c>
      <c r="O32" s="845">
        <f>compohweal!AF24</f>
        <v>0.19309498245400811</v>
      </c>
      <c r="P32" s="845">
        <f>compohweal!AG24</f>
        <v>0.11664750427354581</v>
      </c>
      <c r="Q32" s="845">
        <f>compohweal!AH24</f>
        <v>4.8320076339390575E-2</v>
      </c>
      <c r="R32" s="845">
        <f>compohweal!AI24</f>
        <v>3.1180935920271366E-2</v>
      </c>
      <c r="S32" s="847">
        <f>compohweal!AJ24</f>
        <v>1.9123986504046467E-2</v>
      </c>
    </row>
    <row r="33" spans="1:19">
      <c r="A33" s="871">
        <v>1936</v>
      </c>
      <c r="B33" s="879">
        <f>compohweal!Q25</f>
        <v>0.82400477718013831</v>
      </c>
      <c r="C33" s="845">
        <f>compohweal!R25</f>
        <v>0.29296090597329405</v>
      </c>
      <c r="D33" s="845">
        <f>compohweal!S25</f>
        <v>0.21070565344589035</v>
      </c>
      <c r="E33" s="845">
        <f>compohweal!T25</f>
        <v>0.11830084055123749</v>
      </c>
      <c r="F33" s="845">
        <f>compohweal!U25</f>
        <v>0.15034018853758579</v>
      </c>
      <c r="G33" s="845">
        <f>compohweal!V25</f>
        <v>5.1697188672130558E-2</v>
      </c>
      <c r="H33" s="197">
        <f>compohweal!X25</f>
        <v>0.70920062945470053</v>
      </c>
      <c r="I33" s="845">
        <f>compohweal!Y25</f>
        <v>0.2821262718837303</v>
      </c>
      <c r="J33" s="845">
        <f>compohweal!Z25</f>
        <v>0.18419630982119203</v>
      </c>
      <c r="K33" s="845">
        <f>compohweal!AA25</f>
        <v>9.6568206795072109E-2</v>
      </c>
      <c r="L33" s="845">
        <f>compohweal!AB25</f>
        <v>0.10514977558180837</v>
      </c>
      <c r="M33" s="845">
        <f>compohweal!AC25</f>
        <v>4.1160065372897653E-2</v>
      </c>
      <c r="N33" s="197">
        <f>compohweal!AE25</f>
        <v>0.43367357532815165</v>
      </c>
      <c r="O33" s="845">
        <f>compohweal!AF25</f>
        <v>0.23062438413912423</v>
      </c>
      <c r="P33" s="845">
        <f>compohweal!AG25</f>
        <v>9.960088181279754E-2</v>
      </c>
      <c r="Q33" s="845">
        <f>compohweal!AH25</f>
        <v>4.5932443258251111E-2</v>
      </c>
      <c r="R33" s="845">
        <f>compohweal!AI25</f>
        <v>4.0171579087932487E-2</v>
      </c>
      <c r="S33" s="847">
        <f>compohweal!AJ25</f>
        <v>1.7344287030046261E-2</v>
      </c>
    </row>
    <row r="34" spans="1:19">
      <c r="A34" s="871">
        <v>1937</v>
      </c>
      <c r="B34" s="879">
        <f>compohweal!Q26</f>
        <v>0.80660406315330158</v>
      </c>
      <c r="C34" s="845">
        <f>compohweal!R26</f>
        <v>0.27441699999999997</v>
      </c>
      <c r="D34" s="845">
        <f>compohweal!S26</f>
        <v>0.20653918396534998</v>
      </c>
      <c r="E34" s="845">
        <f>compohweal!T26</f>
        <v>0.12930876165249774</v>
      </c>
      <c r="F34" s="845">
        <f>compohweal!U26</f>
        <v>0.14065082059701231</v>
      </c>
      <c r="G34" s="845">
        <f>compohweal!V26</f>
        <v>5.5688296938441628E-2</v>
      </c>
      <c r="H34" s="197">
        <f>compohweal!X26</f>
        <v>0.67760601769089335</v>
      </c>
      <c r="I34" s="845">
        <f>compohweal!Y26</f>
        <v>0.26583491479541094</v>
      </c>
      <c r="J34" s="845">
        <f>compohweal!Z26</f>
        <v>0.17686475436729121</v>
      </c>
      <c r="K34" s="845">
        <f>compohweal!AA26</f>
        <v>9.7374599538364567E-2</v>
      </c>
      <c r="L34" s="845">
        <f>compohweal!AB26</f>
        <v>9.2132322789260646E-2</v>
      </c>
      <c r="M34" s="845">
        <f>compohweal!AC26</f>
        <v>4.5399426200566174E-2</v>
      </c>
      <c r="N34" s="197">
        <f>compohweal!AE26</f>
        <v>0.44065111647470956</v>
      </c>
      <c r="O34" s="845">
        <f>compohweal!AF26</f>
        <v>0.22714974649629754</v>
      </c>
      <c r="P34" s="845">
        <f>compohweal!AG26</f>
        <v>0.11195839443035874</v>
      </c>
      <c r="Q34" s="845">
        <f>compohweal!AH26</f>
        <v>5.0372415167437151E-2</v>
      </c>
      <c r="R34" s="845">
        <f>compohweal!AI26</f>
        <v>3.349222335876411E-2</v>
      </c>
      <c r="S34" s="847">
        <f>compohweal!AJ26</f>
        <v>1.767833702185196E-2</v>
      </c>
    </row>
    <row r="35" spans="1:19">
      <c r="A35" s="871">
        <v>1938</v>
      </c>
      <c r="B35" s="879">
        <f>compohweal!Q27</f>
        <v>0.80309534705031582</v>
      </c>
      <c r="C35" s="845">
        <f>compohweal!R27</f>
        <v>0.24479600000000001</v>
      </c>
      <c r="D35" s="845">
        <f>compohweal!S27</f>
        <v>0.21089619345917196</v>
      </c>
      <c r="E35" s="845">
        <f>compohweal!T27</f>
        <v>0.14105810982716094</v>
      </c>
      <c r="F35" s="845">
        <f>compohweal!U27</f>
        <v>0.14301525794624317</v>
      </c>
      <c r="G35" s="845">
        <f>compohweal!V27</f>
        <v>6.332978581773975E-2</v>
      </c>
      <c r="H35" s="197">
        <f>compohweal!X27</f>
        <v>0.65754475361754561</v>
      </c>
      <c r="I35" s="845">
        <f>compohweal!Y27</f>
        <v>0.23044188878779268</v>
      </c>
      <c r="J35" s="845">
        <f>compohweal!Z27</f>
        <v>0.17832936271193894</v>
      </c>
      <c r="K35" s="845">
        <f>compohweal!AA27</f>
        <v>0.10506504361741693</v>
      </c>
      <c r="L35" s="845">
        <f>compohweal!AB27</f>
        <v>9.2523395818095364E-2</v>
      </c>
      <c r="M35" s="845">
        <f>compohweal!AC27</f>
        <v>5.1185062682301774E-2</v>
      </c>
      <c r="N35" s="197">
        <f>compohweal!AE27</f>
        <v>0.4012705812504398</v>
      </c>
      <c r="O35" s="845">
        <f>compohweal!AF27</f>
        <v>0.18813751334467363</v>
      </c>
      <c r="P35" s="845">
        <f>compohweal!AG27</f>
        <v>0.10832412462274986</v>
      </c>
      <c r="Q35" s="845">
        <f>compohweal!AH27</f>
        <v>5.1734049309818377E-2</v>
      </c>
      <c r="R35" s="845">
        <f>compohweal!AI27</f>
        <v>3.3090516136627883E-2</v>
      </c>
      <c r="S35" s="847">
        <f>compohweal!AJ27</f>
        <v>1.9984377836570061E-2</v>
      </c>
    </row>
    <row r="36" spans="1:19">
      <c r="A36" s="872">
        <v>1939</v>
      </c>
      <c r="B36" s="881">
        <f>compohweal!Q28</f>
        <v>0.80625450794886777</v>
      </c>
      <c r="C36" s="851">
        <f>compohweal!R28</f>
        <v>0.25108975</v>
      </c>
      <c r="D36" s="851">
        <f>compohweal!S28</f>
        <v>0.20363118697570079</v>
      </c>
      <c r="E36" s="851">
        <f>compohweal!T28</f>
        <v>0.13788916973079818</v>
      </c>
      <c r="F36" s="851">
        <f>compohweal!U28</f>
        <v>0.14698860281804704</v>
      </c>
      <c r="G36" s="851">
        <f>compohweal!V28</f>
        <v>6.6655798424321913E-2</v>
      </c>
      <c r="H36" s="199">
        <f>compohweal!X28</f>
        <v>0.66945569870077837</v>
      </c>
      <c r="I36" s="851">
        <f>compohweal!Y28</f>
        <v>0.23770131701868541</v>
      </c>
      <c r="J36" s="851">
        <f>compohweal!Z28</f>
        <v>0.17478046561714808</v>
      </c>
      <c r="K36" s="851">
        <f>compohweal!AA28</f>
        <v>0.10393385652149238</v>
      </c>
      <c r="L36" s="851">
        <f>compohweal!AB28</f>
        <v>0.10016437359168079</v>
      </c>
      <c r="M36" s="851">
        <f>compohweal!AC28</f>
        <v>5.2875685951771702E-2</v>
      </c>
      <c r="N36" s="199">
        <f>compohweal!AE28</f>
        <v>0.41211503537829625</v>
      </c>
      <c r="O36" s="851">
        <f>compohweal!AF28</f>
        <v>0.19336598241780473</v>
      </c>
      <c r="P36" s="851">
        <f>compohweal!AG28</f>
        <v>0.10775820099513754</v>
      </c>
      <c r="Q36" s="851">
        <f>compohweal!AH28</f>
        <v>5.208318899901327E-2</v>
      </c>
      <c r="R36" s="851">
        <f>compohweal!AI28</f>
        <v>3.8575550748771781E-2</v>
      </c>
      <c r="S36" s="852">
        <f>compohweal!AJ28</f>
        <v>2.0332112217568882E-2</v>
      </c>
    </row>
    <row r="37" spans="1:19">
      <c r="A37" s="871">
        <v>1940</v>
      </c>
      <c r="B37" s="879">
        <f>compohweal!Q29</f>
        <v>0.77621886201007184</v>
      </c>
      <c r="C37" s="845">
        <f>compohweal!R29</f>
        <v>0.22708609999999999</v>
      </c>
      <c r="D37" s="845">
        <f>compohweal!S29</f>
        <v>0.19272105806641754</v>
      </c>
      <c r="E37" s="845">
        <f>compohweal!T29</f>
        <v>0.1430371504526757</v>
      </c>
      <c r="F37" s="845">
        <f>compohweal!U29</f>
        <v>0.14134661287507</v>
      </c>
      <c r="G37" s="845">
        <f>compohweal!V29</f>
        <v>7.2027940615908587E-2</v>
      </c>
      <c r="H37" s="197">
        <f>compohweal!X29</f>
        <v>0.64027355848429135</v>
      </c>
      <c r="I37" s="845">
        <f>compohweal!Y29</f>
        <v>0.21542295733368541</v>
      </c>
      <c r="J37" s="845">
        <f>compohweal!Z29</f>
        <v>0.16179841221771327</v>
      </c>
      <c r="K37" s="845">
        <f>compohweal!AA29</f>
        <v>0.10643855905117723</v>
      </c>
      <c r="L37" s="845">
        <f>compohweal!AB29</f>
        <v>0.1008108866777422</v>
      </c>
      <c r="M37" s="845">
        <f>compohweal!AC29</f>
        <v>5.5802743203973264E-2</v>
      </c>
      <c r="N37" s="197">
        <f>compohweal!AE29</f>
        <v>0.38216122538156422</v>
      </c>
      <c r="O37" s="845">
        <f>compohweal!AF29</f>
        <v>0.17547968915397821</v>
      </c>
      <c r="P37" s="845">
        <f>compohweal!AG29</f>
        <v>9.3454787072118281E-2</v>
      </c>
      <c r="Q37" s="845">
        <f>compohweal!AH29</f>
        <v>5.0796494498524303E-2</v>
      </c>
      <c r="R37" s="845">
        <f>compohweal!AI29</f>
        <v>4.0472976298674739E-2</v>
      </c>
      <c r="S37" s="847">
        <f>compohweal!AJ29</f>
        <v>2.1957278358268641E-2</v>
      </c>
    </row>
    <row r="38" spans="1:19">
      <c r="A38" s="871">
        <v>1941</v>
      </c>
      <c r="B38" s="879">
        <f>compohweal!Q30</f>
        <v>0.75036633068096859</v>
      </c>
      <c r="C38" s="845">
        <f>compohweal!R30</f>
        <v>0.18750685685283189</v>
      </c>
      <c r="D38" s="845">
        <f>compohweal!S30</f>
        <v>0.19793440175705374</v>
      </c>
      <c r="E38" s="845">
        <f>compohweal!T30</f>
        <v>0.14572167698328406</v>
      </c>
      <c r="F38" s="845">
        <f>compohweal!U30</f>
        <v>0.14830661811532117</v>
      </c>
      <c r="G38" s="845">
        <f>compohweal!V30</f>
        <v>7.0896776972477663E-2</v>
      </c>
      <c r="H38" s="197">
        <f>compohweal!X30</f>
        <v>0.61693263842944612</v>
      </c>
      <c r="I38" s="845">
        <f>compohweal!Y30</f>
        <v>0.17758907206417909</v>
      </c>
      <c r="J38" s="845">
        <f>compohweal!Z30</f>
        <v>0.16545081083535015</v>
      </c>
      <c r="K38" s="845">
        <f>compohweal!AA30</f>
        <v>0.10694065072945057</v>
      </c>
      <c r="L38" s="845">
        <f>compohweal!AB30</f>
        <v>0.11102051698242932</v>
      </c>
      <c r="M38" s="845">
        <f>compohweal!AC30</f>
        <v>5.5931587818036997E-2</v>
      </c>
      <c r="N38" s="197">
        <f>compohweal!AE30</f>
        <v>0.35031673814189473</v>
      </c>
      <c r="O38" s="845">
        <f>compohweal!AF30</f>
        <v>0.13931741779288939</v>
      </c>
      <c r="P38" s="845">
        <f>compohweal!AG30</f>
        <v>9.0046235628819818E-2</v>
      </c>
      <c r="Q38" s="845">
        <f>compohweal!AH30</f>
        <v>4.722126451798412E-2</v>
      </c>
      <c r="R38" s="845">
        <f>compohweal!AI30</f>
        <v>5.1237641500923692E-2</v>
      </c>
      <c r="S38" s="847">
        <f>compohweal!AJ30</f>
        <v>2.2494178701277741E-2</v>
      </c>
    </row>
    <row r="39" spans="1:19">
      <c r="A39" s="871">
        <v>1942</v>
      </c>
      <c r="B39" s="879">
        <f>compohweal!Q31</f>
        <v>0.73237293361496825</v>
      </c>
      <c r="C39" s="845">
        <f>compohweal!R31</f>
        <v>0.17138887131285449</v>
      </c>
      <c r="D39" s="845">
        <f>compohweal!S31</f>
        <v>0.20789296610917399</v>
      </c>
      <c r="E39" s="845">
        <f>compohweal!T31</f>
        <v>0.13679333637797753</v>
      </c>
      <c r="F39" s="845">
        <f>compohweal!U31</f>
        <v>0.15241353107575911</v>
      </c>
      <c r="G39" s="845">
        <f>compohweal!V31</f>
        <v>6.3884228739203228E-2</v>
      </c>
      <c r="H39" s="197">
        <f>compohweal!X31</f>
        <v>0.59786686403032019</v>
      </c>
      <c r="I39" s="845">
        <f>compohweal!Y31</f>
        <v>0.16112035682150638</v>
      </c>
      <c r="J39" s="845">
        <f>compohweal!Z31</f>
        <v>0.17333646299578051</v>
      </c>
      <c r="K39" s="845">
        <f>compohweal!AA31</f>
        <v>9.7837238873864266E-2</v>
      </c>
      <c r="L39" s="845">
        <f>compohweal!AB31</f>
        <v>0.11240662754964745</v>
      </c>
      <c r="M39" s="845">
        <f>compohweal!AC31</f>
        <v>5.3166177789521527E-2</v>
      </c>
      <c r="N39" s="197">
        <f>compohweal!AE31</f>
        <v>0.34488398171637902</v>
      </c>
      <c r="O39" s="845">
        <f>compohweal!AF31</f>
        <v>0.12835073178207224</v>
      </c>
      <c r="P39" s="845">
        <f>compohweal!AG31</f>
        <v>9.8349459414051085E-2</v>
      </c>
      <c r="Q39" s="845">
        <f>compohweal!AH31</f>
        <v>4.2423563510449243E-2</v>
      </c>
      <c r="R39" s="845">
        <f>compohweal!AI31</f>
        <v>5.5579122193470547E-2</v>
      </c>
      <c r="S39" s="847">
        <f>compohweal!AJ31</f>
        <v>2.0181104816335976E-2</v>
      </c>
    </row>
    <row r="40" spans="1:19">
      <c r="A40" s="871">
        <v>1943</v>
      </c>
      <c r="B40" s="879">
        <f>compohweal!Q32</f>
        <v>0.7363394212777068</v>
      </c>
      <c r="C40" s="845">
        <f>compohweal!R32</f>
        <v>0.17274951811926015</v>
      </c>
      <c r="D40" s="845">
        <f>compohweal!S32</f>
        <v>0.21823218824714788</v>
      </c>
      <c r="E40" s="845">
        <f>compohweal!T32</f>
        <v>0.12941755126967946</v>
      </c>
      <c r="F40" s="845">
        <f>compohweal!U32</f>
        <v>0.16166480250339574</v>
      </c>
      <c r="G40" s="845">
        <f>compohweal!V32</f>
        <v>5.4275361138223621E-2</v>
      </c>
      <c r="H40" s="197">
        <f>compohweal!X32</f>
        <v>0.60678414518522616</v>
      </c>
      <c r="I40" s="845">
        <f>compohweal!Y32</f>
        <v>0.16088210314527679</v>
      </c>
      <c r="J40" s="845">
        <f>compohweal!Z32</f>
        <v>0.18362849035711667</v>
      </c>
      <c r="K40" s="845">
        <f>compohweal!AA32</f>
        <v>9.2387854935227359E-2</v>
      </c>
      <c r="L40" s="845">
        <f>compohweal!AB32</f>
        <v>0.12365093820917857</v>
      </c>
      <c r="M40" s="845">
        <f>compohweal!AC32</f>
        <v>4.6234758538426721E-2</v>
      </c>
      <c r="N40" s="197">
        <f>compohweal!AE32</f>
        <v>0.34681335121009288</v>
      </c>
      <c r="O40" s="845">
        <f>compohweal!AF32</f>
        <v>0.12233682527617185</v>
      </c>
      <c r="P40" s="845">
        <f>compohweal!AG32</f>
        <v>0.1062638797817933</v>
      </c>
      <c r="Q40" s="845">
        <f>compohweal!AH32</f>
        <v>3.9205438822930608E-2</v>
      </c>
      <c r="R40" s="845">
        <f>compohweal!AI32</f>
        <v>6.2673259822816269E-2</v>
      </c>
      <c r="S40" s="847">
        <f>compohweal!AJ32</f>
        <v>1.6333947506380807E-2</v>
      </c>
    </row>
    <row r="41" spans="1:19">
      <c r="A41" s="871">
        <v>1944</v>
      </c>
      <c r="B41" s="879">
        <f>compohweal!Q33</f>
        <v>0.71284346005421939</v>
      </c>
      <c r="C41" s="845">
        <f>compohweal!R33</f>
        <v>0.16743365258481119</v>
      </c>
      <c r="D41" s="845">
        <f>compohweal!S33</f>
        <v>0.22740624348866129</v>
      </c>
      <c r="E41" s="845">
        <f>compohweal!T33</f>
        <v>0.12804480991398354</v>
      </c>
      <c r="F41" s="845">
        <f>compohweal!U33</f>
        <v>0.13779447822481261</v>
      </c>
      <c r="G41" s="845">
        <f>compohweal!V33</f>
        <v>5.2164275841950727E-2</v>
      </c>
      <c r="H41" s="197">
        <f>compohweal!X33</f>
        <v>0.58101433319605289</v>
      </c>
      <c r="I41" s="845">
        <f>compohweal!Y33</f>
        <v>0.15355511812482894</v>
      </c>
      <c r="J41" s="845">
        <f>compohweal!Z33</f>
        <v>0.19320123782091078</v>
      </c>
      <c r="K41" s="845">
        <f>compohweal!AA33</f>
        <v>9.2054597128140764E-2</v>
      </c>
      <c r="L41" s="845">
        <f>compohweal!AB33</f>
        <v>9.9746446780350773E-2</v>
      </c>
      <c r="M41" s="845">
        <f>compohweal!AC33</f>
        <v>4.245693334182167E-2</v>
      </c>
      <c r="N41" s="197">
        <f>compohweal!AE33</f>
        <v>0.32002576887284873</v>
      </c>
      <c r="O41" s="845">
        <f>compohweal!AF33</f>
        <v>0.11105037534430058</v>
      </c>
      <c r="P41" s="845">
        <f>compohweal!AG33</f>
        <v>0.1119919913541937</v>
      </c>
      <c r="Q41" s="845">
        <f>compohweal!AH33</f>
        <v>3.8626638216123256E-2</v>
      </c>
      <c r="R41" s="845">
        <f>compohweal!AI33</f>
        <v>4.354356852486857E-2</v>
      </c>
      <c r="S41" s="847">
        <f>compohweal!AJ33</f>
        <v>1.4813195433362548E-2</v>
      </c>
    </row>
    <row r="42" spans="1:19">
      <c r="A42" s="871">
        <v>1945</v>
      </c>
      <c r="B42" s="879">
        <f>compohweal!Q34</f>
        <v>0.7189690956406759</v>
      </c>
      <c r="C42" s="845">
        <f>compohweal!R34</f>
        <v>0.17555465043354671</v>
      </c>
      <c r="D42" s="845">
        <f>compohweal!S34</f>
        <v>0.22286028170537867</v>
      </c>
      <c r="E42" s="845">
        <f>compohweal!T34</f>
        <v>0.1304021841360152</v>
      </c>
      <c r="F42" s="845">
        <f>compohweal!U34</f>
        <v>0.14358490910804414</v>
      </c>
      <c r="G42" s="845">
        <f>compohweal!V34</f>
        <v>4.6567070257691287E-2</v>
      </c>
      <c r="H42" s="197">
        <f>compohweal!X34</f>
        <v>0.59199087366399961</v>
      </c>
      <c r="I42" s="845">
        <f>compohweal!Y34</f>
        <v>0.15938431251090085</v>
      </c>
      <c r="J42" s="845">
        <f>compohweal!Z34</f>
        <v>0.19183843952285892</v>
      </c>
      <c r="K42" s="845">
        <f>compohweal!AA34</f>
        <v>9.4362496796376885E-2</v>
      </c>
      <c r="L42" s="845">
        <f>compohweal!AB34</f>
        <v>0.10825292043729161</v>
      </c>
      <c r="M42" s="845">
        <f>compohweal!AC34</f>
        <v>3.8152704396571389E-2</v>
      </c>
      <c r="N42" s="197">
        <f>compohweal!AE34</f>
        <v>0.32221218996454032</v>
      </c>
      <c r="O42" s="845">
        <f>compohweal!AF34</f>
        <v>0.10953606077116031</v>
      </c>
      <c r="P42" s="845">
        <f>compohweal!AG34</f>
        <v>0.11272902599070145</v>
      </c>
      <c r="Q42" s="845">
        <f>compohweal!AH34</f>
        <v>3.9781516061191471E-2</v>
      </c>
      <c r="R42" s="845">
        <f>compohweal!AI34</f>
        <v>4.6632057617786042E-2</v>
      </c>
      <c r="S42" s="847">
        <f>compohweal!AJ34</f>
        <v>1.353352952370113E-2</v>
      </c>
    </row>
    <row r="43" spans="1:19">
      <c r="A43" s="871">
        <v>1946</v>
      </c>
      <c r="B43" s="879">
        <f>compohweal!Q35</f>
        <v>0.71641562758457122</v>
      </c>
      <c r="C43" s="845">
        <f>compohweal!R35</f>
        <v>0.17061651950401155</v>
      </c>
      <c r="D43" s="845">
        <f>compohweal!S35</f>
        <v>0.20432165705075397</v>
      </c>
      <c r="E43" s="845">
        <f>compohweal!T35</f>
        <v>0.13924822342717397</v>
      </c>
      <c r="F43" s="845">
        <f>compohweal!U35</f>
        <v>0.15560113365141368</v>
      </c>
      <c r="G43" s="845">
        <f>compohweal!V35</f>
        <v>4.662809395121803E-2</v>
      </c>
      <c r="H43" s="197">
        <f>compohweal!X35</f>
        <v>0.58261392936591661</v>
      </c>
      <c r="I43" s="845">
        <f>compohweal!Y35</f>
        <v>0.15334006473485567</v>
      </c>
      <c r="J43" s="845">
        <f>compohweal!Z35</f>
        <v>0.17207047454668409</v>
      </c>
      <c r="K43" s="845">
        <f>compohweal!AA35</f>
        <v>0.1016518112633495</v>
      </c>
      <c r="L43" s="845">
        <f>compohweal!AB35</f>
        <v>0.11697036128105903</v>
      </c>
      <c r="M43" s="845">
        <f>compohweal!AC35</f>
        <v>3.85812175399683E-2</v>
      </c>
      <c r="N43" s="197">
        <f>compohweal!AE35</f>
        <v>0.30065148115073592</v>
      </c>
      <c r="O43" s="845">
        <f>compohweal!AF35</f>
        <v>0.10212795045703196</v>
      </c>
      <c r="P43" s="845">
        <f>compohweal!AG35</f>
        <v>9.6124596419203359E-2</v>
      </c>
      <c r="Q43" s="845">
        <f>compohweal!AH35</f>
        <v>4.3404444267819281E-2</v>
      </c>
      <c r="R43" s="845">
        <f>compohweal!AI35</f>
        <v>4.4671745487048102E-2</v>
      </c>
      <c r="S43" s="847">
        <f>compohweal!AJ35</f>
        <v>1.4322744519633248E-2</v>
      </c>
    </row>
    <row r="44" spans="1:19">
      <c r="A44" s="871">
        <v>1947</v>
      </c>
      <c r="B44" s="879">
        <f>compohweal!Q36</f>
        <v>0.70302385607469597</v>
      </c>
      <c r="C44" s="845">
        <f>compohweal!R36</f>
        <v>0.15220983725824891</v>
      </c>
      <c r="D44" s="845">
        <f>compohweal!S36</f>
        <v>0.19047264770652411</v>
      </c>
      <c r="E44" s="845">
        <f>compohweal!T36</f>
        <v>0.15178997181113188</v>
      </c>
      <c r="F44" s="845">
        <f>compohweal!U36</f>
        <v>0.16300655075513207</v>
      </c>
      <c r="G44" s="845">
        <f>compohweal!V36</f>
        <v>4.5544848543659082E-2</v>
      </c>
      <c r="H44" s="197">
        <f>compohweal!X36</f>
        <v>0.56757034672693873</v>
      </c>
      <c r="I44" s="845">
        <f>compohweal!Y36</f>
        <v>0.1390820097991371</v>
      </c>
      <c r="J44" s="845">
        <f>compohweal!Z36</f>
        <v>0.15892691402278222</v>
      </c>
      <c r="K44" s="845">
        <f>compohweal!AA36</f>
        <v>0.1107308364769623</v>
      </c>
      <c r="L44" s="845">
        <f>compohweal!AB36</f>
        <v>0.12076650727227367</v>
      </c>
      <c r="M44" s="845">
        <f>compohweal!AC36</f>
        <v>3.8064079155783373E-2</v>
      </c>
      <c r="N44" s="197">
        <f>compohweal!AE36</f>
        <v>0.28856795914523142</v>
      </c>
      <c r="O44" s="845">
        <f>compohweal!AF36</f>
        <v>9.7503984676664185E-2</v>
      </c>
      <c r="P44" s="845">
        <f>compohweal!AG36</f>
        <v>8.6979712127220485E-2</v>
      </c>
      <c r="Q44" s="845">
        <f>compohweal!AH36</f>
        <v>4.7580204416618511E-2</v>
      </c>
      <c r="R44" s="845">
        <f>compohweal!AI36</f>
        <v>4.2297637544940023E-2</v>
      </c>
      <c r="S44" s="847">
        <f>compohweal!AJ36</f>
        <v>1.4206420379788191E-2</v>
      </c>
    </row>
    <row r="45" spans="1:19">
      <c r="A45" s="871">
        <v>1948</v>
      </c>
      <c r="B45" s="879">
        <f>compohweal!Q37</f>
        <v>0.68937784547737835</v>
      </c>
      <c r="C45" s="845">
        <f>compohweal!R37</f>
        <v>0.14113517487962943</v>
      </c>
      <c r="D45" s="845">
        <f>compohweal!S37</f>
        <v>0.17992666256786033</v>
      </c>
      <c r="E45" s="845">
        <f>compohweal!T37</f>
        <v>0.16037102654558377</v>
      </c>
      <c r="F45" s="845">
        <f>compohweal!U37</f>
        <v>0.1590672166689974</v>
      </c>
      <c r="G45" s="845">
        <f>compohweal!V37</f>
        <v>4.887776481530734E-2</v>
      </c>
      <c r="H45" s="197">
        <f>compohweal!X37</f>
        <v>0.54995854370763442</v>
      </c>
      <c r="I45" s="845">
        <f>compohweal!Y37</f>
        <v>0.12998734468420703</v>
      </c>
      <c r="J45" s="845">
        <f>compohweal!Z37</f>
        <v>0.14904372210189287</v>
      </c>
      <c r="K45" s="845">
        <f>compohweal!AA37</f>
        <v>0.11576202676860255</v>
      </c>
      <c r="L45" s="845">
        <f>compohweal!AB37</f>
        <v>0.11510815967600657</v>
      </c>
      <c r="M45" s="845">
        <f>compohweal!AC37</f>
        <v>4.0057290476925425E-2</v>
      </c>
      <c r="N45" s="197">
        <f>compohweal!AE37</f>
        <v>0.28275107619698125</v>
      </c>
      <c r="O45" s="845">
        <f>compohweal!AF37</f>
        <v>9.3952018080138436E-2</v>
      </c>
      <c r="P45" s="845">
        <f>compohweal!AG37</f>
        <v>8.2518053497169341E-2</v>
      </c>
      <c r="Q45" s="845">
        <f>compohweal!AH37</f>
        <v>5.0024177276969041E-2</v>
      </c>
      <c r="R45" s="845">
        <f>compohweal!AI37</f>
        <v>4.1445499777517339E-2</v>
      </c>
      <c r="S45" s="847">
        <f>compohweal!AJ37</f>
        <v>1.4811327565187108E-2</v>
      </c>
    </row>
    <row r="46" spans="1:19">
      <c r="A46" s="871">
        <v>1949</v>
      </c>
      <c r="B46" s="879">
        <f>compohweal!Q38</f>
        <v>0.68144853286984797</v>
      </c>
      <c r="C46" s="845">
        <f>compohweal!R38</f>
        <v>0.14007948600452441</v>
      </c>
      <c r="D46" s="845">
        <f>compohweal!S38</f>
        <v>0.17328636889842497</v>
      </c>
      <c r="E46" s="845">
        <f>compohweal!T38</f>
        <v>0.16327809075873842</v>
      </c>
      <c r="F46" s="845">
        <f>compohweal!U38</f>
        <v>0.15210353967945561</v>
      </c>
      <c r="G46" s="845">
        <f>compohweal!V38</f>
        <v>5.2701047528704519E-2</v>
      </c>
      <c r="H46" s="197">
        <f>compohweal!X38</f>
        <v>0.53539133297015506</v>
      </c>
      <c r="I46" s="845">
        <f>compohweal!Y38</f>
        <v>0.12916669672227318</v>
      </c>
      <c r="J46" s="845">
        <f>compohweal!Z38</f>
        <v>0.14055886391356329</v>
      </c>
      <c r="K46" s="845">
        <f>compohweal!AA38</f>
        <v>0.11675948784044753</v>
      </c>
      <c r="L46" s="845">
        <f>compohweal!AB38</f>
        <v>0.10600640262407574</v>
      </c>
      <c r="M46" s="845">
        <f>compohweal!AC38</f>
        <v>4.2899881869795362E-2</v>
      </c>
      <c r="N46" s="197">
        <f>compohweal!AE38</f>
        <v>0.27424339559338079</v>
      </c>
      <c r="O46" s="845">
        <f>compohweal!AF38</f>
        <v>9.5613985116913131E-2</v>
      </c>
      <c r="P46" s="845">
        <f>compohweal!AG38</f>
        <v>7.6724517767079906E-2</v>
      </c>
      <c r="Q46" s="845">
        <f>compohweal!AH38</f>
        <v>4.9600645761454509E-2</v>
      </c>
      <c r="R46" s="845">
        <f>compohweal!AI38</f>
        <v>3.6607051829385097E-2</v>
      </c>
      <c r="S46" s="847">
        <f>compohweal!AJ38</f>
        <v>1.5697195118548193E-2</v>
      </c>
    </row>
    <row r="47" spans="1:19">
      <c r="A47" s="873">
        <v>1950</v>
      </c>
      <c r="B47" s="882">
        <f>compohweal!Q39</f>
        <v>0.68491857095731967</v>
      </c>
      <c r="C47" s="854">
        <f>compohweal!R39</f>
        <v>0.14546698614366702</v>
      </c>
      <c r="D47" s="854">
        <f>compohweal!S39</f>
        <v>0.16935835444679373</v>
      </c>
      <c r="E47" s="854">
        <f>compohweal!T39</f>
        <v>0.16585497882453332</v>
      </c>
      <c r="F47" s="854">
        <f>compohweal!U39</f>
        <v>0.15019726982479181</v>
      </c>
      <c r="G47" s="854">
        <f>compohweal!V39</f>
        <v>5.4040981717533652E-2</v>
      </c>
      <c r="H47" s="201">
        <f>compohweal!X39</f>
        <v>0.5434076468021235</v>
      </c>
      <c r="I47" s="854">
        <f>compohweal!Y39</f>
        <v>0.13224703294055554</v>
      </c>
      <c r="J47" s="854">
        <f>compohweal!Z39</f>
        <v>0.14026005284406948</v>
      </c>
      <c r="K47" s="854">
        <f>compohweal!AA39</f>
        <v>0.11869925925451853</v>
      </c>
      <c r="L47" s="854">
        <f>compohweal!AB39</f>
        <v>0.10811989745594304</v>
      </c>
      <c r="M47" s="854">
        <f>compohweal!AC39</f>
        <v>4.4081404307036935E-2</v>
      </c>
      <c r="N47" s="201">
        <f>compohweal!AE39</f>
        <v>0.2871533758715053</v>
      </c>
      <c r="O47" s="854">
        <f>compohweal!AF39</f>
        <v>9.956560474047875E-2</v>
      </c>
      <c r="P47" s="854">
        <f>compohweal!AG39</f>
        <v>7.8795029761493773E-2</v>
      </c>
      <c r="Q47" s="854">
        <f>compohweal!AH39</f>
        <v>5.1282932587109198E-2</v>
      </c>
      <c r="R47" s="854">
        <f>compohweal!AI39</f>
        <v>4.1520202271375511E-2</v>
      </c>
      <c r="S47" s="855">
        <f>compohweal!AJ39</f>
        <v>1.5989606511048138E-2</v>
      </c>
    </row>
    <row r="48" spans="1:19">
      <c r="A48" s="871">
        <v>1951</v>
      </c>
      <c r="B48" s="879">
        <f>compohweal!Q40</f>
        <v>0.68486709195590079</v>
      </c>
      <c r="C48" s="845">
        <f>compohweal!R40</f>
        <v>0.1530189681198085</v>
      </c>
      <c r="D48" s="845">
        <f>compohweal!S40</f>
        <v>0.16105785939696277</v>
      </c>
      <c r="E48" s="845">
        <f>compohweal!T40</f>
        <v>0.16617221058981563</v>
      </c>
      <c r="F48" s="845">
        <f>compohweal!U40</f>
        <v>0.15222343071209346</v>
      </c>
      <c r="G48" s="845">
        <f>compohweal!V40</f>
        <v>5.2394623137220424E-2</v>
      </c>
      <c r="H48" s="197">
        <f>compohweal!X40</f>
        <v>0.545000815693098</v>
      </c>
      <c r="I48" s="845">
        <f>compohweal!Y40</f>
        <v>0.14080472345095638</v>
      </c>
      <c r="J48" s="845">
        <f>compohweal!Z40</f>
        <v>0.13307606646469003</v>
      </c>
      <c r="K48" s="845">
        <f>compohweal!AA40</f>
        <v>0.11832071088770414</v>
      </c>
      <c r="L48" s="845">
        <f>compohweal!AB40</f>
        <v>0.11001222517823896</v>
      </c>
      <c r="M48" s="845">
        <f>compohweal!AC40</f>
        <v>4.2787089711508498E-2</v>
      </c>
      <c r="N48" s="197">
        <f>compohweal!AE40</f>
        <v>0.28283222466833974</v>
      </c>
      <c r="O48" s="845">
        <f>compohweal!AF40</f>
        <v>0.10373306035842703</v>
      </c>
      <c r="P48" s="845">
        <f>compohweal!AG40</f>
        <v>7.1953679350761926E-2</v>
      </c>
      <c r="Q48" s="845">
        <f>compohweal!AH40</f>
        <v>5.0193611809850949E-2</v>
      </c>
      <c r="R48" s="845">
        <f>compohweal!AI40</f>
        <v>4.1555585453001774E-2</v>
      </c>
      <c r="S48" s="847">
        <f>compohweal!AJ40</f>
        <v>1.5396287696298009E-2</v>
      </c>
    </row>
    <row r="49" spans="1:19">
      <c r="A49" s="871">
        <v>1952</v>
      </c>
      <c r="B49" s="879">
        <f>compohweal!Q41</f>
        <v>0.68201878206145017</v>
      </c>
      <c r="C49" s="845">
        <f>compohweal!R41</f>
        <v>0.15119781351793549</v>
      </c>
      <c r="D49" s="845">
        <f>compohweal!S41</f>
        <v>0.15941100032644254</v>
      </c>
      <c r="E49" s="845">
        <f>compohweal!T41</f>
        <v>0.1657046208298294</v>
      </c>
      <c r="F49" s="845">
        <f>compohweal!U41</f>
        <v>0.15212513786979323</v>
      </c>
      <c r="G49" s="845">
        <f>compohweal!V41</f>
        <v>5.3580209517449434E-2</v>
      </c>
      <c r="H49" s="197">
        <f>compohweal!X41</f>
        <v>0.53921699750832319</v>
      </c>
      <c r="I49" s="845">
        <f>compohweal!Y41</f>
        <v>0.13814649389898992</v>
      </c>
      <c r="J49" s="845">
        <f>compohweal!Z41</f>
        <v>0.13103580772040826</v>
      </c>
      <c r="K49" s="845">
        <f>compohweal!AA41</f>
        <v>0.11696134129151535</v>
      </c>
      <c r="L49" s="845">
        <f>compohweal!AB41</f>
        <v>0.1090803432597886</v>
      </c>
      <c r="M49" s="845">
        <f>compohweal!AC41</f>
        <v>4.3993011337621124E-2</v>
      </c>
      <c r="N49" s="197">
        <f>compohweal!AE41</f>
        <v>0.2796654967389261</v>
      </c>
      <c r="O49" s="845">
        <f>compohweal!AF41</f>
        <v>0.10249973451720397</v>
      </c>
      <c r="P49" s="845">
        <f>compohweal!AG41</f>
        <v>7.0827999174089648E-2</v>
      </c>
      <c r="Q49" s="845">
        <f>compohweal!AH41</f>
        <v>4.9529850363588847E-2</v>
      </c>
      <c r="R49" s="845">
        <f>compohweal!AI41</f>
        <v>4.1476911623745692E-2</v>
      </c>
      <c r="S49" s="847">
        <f>compohweal!AJ41</f>
        <v>1.5331001060297918E-2</v>
      </c>
    </row>
    <row r="50" spans="1:19">
      <c r="A50" s="871">
        <v>1953</v>
      </c>
      <c r="B50" s="879">
        <f>compohweal!Q42</f>
        <v>0.67541292886296367</v>
      </c>
      <c r="C50" s="845">
        <f>compohweal!R42</f>
        <v>0.14370522289582746</v>
      </c>
      <c r="D50" s="845">
        <f>compohweal!S42</f>
        <v>0.16324631353081806</v>
      </c>
      <c r="E50" s="845">
        <f>compohweal!T42</f>
        <v>0.16712438069768901</v>
      </c>
      <c r="F50" s="845">
        <f>compohweal!U42</f>
        <v>0.144206509517183</v>
      </c>
      <c r="G50" s="845">
        <f>compohweal!V42</f>
        <v>5.7130502221446229E-2</v>
      </c>
      <c r="H50" s="197">
        <f>compohweal!X42</f>
        <v>0.52989320768572334</v>
      </c>
      <c r="I50" s="845">
        <f>compohweal!Y42</f>
        <v>0.1314289774481717</v>
      </c>
      <c r="J50" s="845">
        <f>compohweal!Z42</f>
        <v>0.13226942939495714</v>
      </c>
      <c r="K50" s="845">
        <f>compohweal!AA42</f>
        <v>0.11742069983043359</v>
      </c>
      <c r="L50" s="845">
        <f>compohweal!AB42</f>
        <v>0.10212183842596577</v>
      </c>
      <c r="M50" s="845">
        <f>compohweal!AC42</f>
        <v>4.6652262586195099E-2</v>
      </c>
      <c r="N50" s="197">
        <f>compohweal!AE42</f>
        <v>0.26746049662794602</v>
      </c>
      <c r="O50" s="845">
        <f>compohweal!AF42</f>
        <v>9.6314899403268234E-2</v>
      </c>
      <c r="P50" s="845">
        <f>compohweal!AG42</f>
        <v>6.9802667932388013E-2</v>
      </c>
      <c r="Q50" s="845">
        <f>compohweal!AH42</f>
        <v>4.8400810998622687E-2</v>
      </c>
      <c r="R50" s="845">
        <f>compohweal!AI42</f>
        <v>3.6723074397948779E-2</v>
      </c>
      <c r="S50" s="847">
        <f>compohweal!AJ42</f>
        <v>1.6219043895718401E-2</v>
      </c>
    </row>
    <row r="51" spans="1:19">
      <c r="A51" s="871">
        <v>1954</v>
      </c>
      <c r="B51" s="879">
        <f>compohweal!Q43</f>
        <v>0.67968772715101511</v>
      </c>
      <c r="C51" s="845">
        <f>compohweal!R43</f>
        <v>0.15125547928183988</v>
      </c>
      <c r="D51" s="845">
        <f>compohweal!S43</f>
        <v>0.15974222715889438</v>
      </c>
      <c r="E51" s="845">
        <f>compohweal!T43</f>
        <v>0.17063446596494436</v>
      </c>
      <c r="F51" s="845">
        <f>compohweal!U43</f>
        <v>0.13871223581153475</v>
      </c>
      <c r="G51" s="845">
        <f>compohweal!V43</f>
        <v>5.9343318933801723E-2</v>
      </c>
      <c r="H51" s="197">
        <f>compohweal!X43</f>
        <v>0.52996348858994036</v>
      </c>
      <c r="I51" s="845">
        <f>compohweal!Y43</f>
        <v>0.13874749614562251</v>
      </c>
      <c r="J51" s="845">
        <f>compohweal!Z43</f>
        <v>0.12587245783706486</v>
      </c>
      <c r="K51" s="845">
        <f>compohweal!AA43</f>
        <v>0.1215661432287891</v>
      </c>
      <c r="L51" s="845">
        <f>compohweal!AB43</f>
        <v>9.496884107049218E-2</v>
      </c>
      <c r="M51" s="845">
        <f>compohweal!AC43</f>
        <v>4.8808550307971717E-2</v>
      </c>
      <c r="N51" s="197">
        <f>compohweal!AE43</f>
        <v>0.27408640847277788</v>
      </c>
      <c r="O51" s="845">
        <f>compohweal!AF43</f>
        <v>9.9715826841051916E-2</v>
      </c>
      <c r="P51" s="845">
        <f>compohweal!AG43</f>
        <v>7.0454274187397151E-2</v>
      </c>
      <c r="Q51" s="845">
        <f>compohweal!AH43</f>
        <v>5.1921114714498263E-2</v>
      </c>
      <c r="R51" s="845">
        <f>compohweal!AI43</f>
        <v>3.5175272593225893E-2</v>
      </c>
      <c r="S51" s="847">
        <f>compohweal!AJ43</f>
        <v>1.6819920136604632E-2</v>
      </c>
    </row>
    <row r="52" spans="1:19">
      <c r="A52" s="871">
        <v>1955</v>
      </c>
      <c r="B52" s="879">
        <f>compohweal!Q44</f>
        <v>0.68344305807768968</v>
      </c>
      <c r="C52" s="845">
        <f>compohweal!R44</f>
        <v>0.17295736331508085</v>
      </c>
      <c r="D52" s="845">
        <f>compohweal!S44</f>
        <v>0.15592097448072512</v>
      </c>
      <c r="E52" s="845">
        <f>compohweal!T44</f>
        <v>0.16321075365074661</v>
      </c>
      <c r="F52" s="845">
        <f>compohweal!U44</f>
        <v>0.13136289231794029</v>
      </c>
      <c r="G52" s="845">
        <f>compohweal!V44</f>
        <v>5.9991074313196821E-2</v>
      </c>
      <c r="H52" s="197">
        <f>compohweal!X44</f>
        <v>0.5285015550308062</v>
      </c>
      <c r="I52" s="845">
        <f>compohweal!Y44</f>
        <v>0.15496824122120018</v>
      </c>
      <c r="J52" s="845">
        <f>compohweal!Z44</f>
        <v>0.12151466615948216</v>
      </c>
      <c r="K52" s="845">
        <f>compohweal!AA44</f>
        <v>0.11358884380579722</v>
      </c>
      <c r="L52" s="845">
        <f>compohweal!AB44</f>
        <v>8.8567450796205524E-2</v>
      </c>
      <c r="M52" s="845">
        <f>compohweal!AC44</f>
        <v>4.9862353048121137E-2</v>
      </c>
      <c r="N52" s="197">
        <f>compohweal!AE44</f>
        <v>0.27706357459813324</v>
      </c>
      <c r="O52" s="845">
        <f>compohweal!AF44</f>
        <v>0.11440016832761556</v>
      </c>
      <c r="P52" s="845">
        <f>compohweal!AG44</f>
        <v>6.8168351499940064E-2</v>
      </c>
      <c r="Q52" s="845">
        <f>compohweal!AH44</f>
        <v>4.4403759412030785E-2</v>
      </c>
      <c r="R52" s="845">
        <f>compohweal!AI44</f>
        <v>3.3282295039014177E-2</v>
      </c>
      <c r="S52" s="847">
        <f>compohweal!AJ44</f>
        <v>1.6809000319532631E-2</v>
      </c>
    </row>
    <row r="53" spans="1:19">
      <c r="A53" s="871">
        <v>1956</v>
      </c>
      <c r="B53" s="879">
        <f>compohweal!Q45</f>
        <v>0.68678792606199934</v>
      </c>
      <c r="C53" s="845">
        <f>compohweal!R45</f>
        <v>0.18035718088488994</v>
      </c>
      <c r="D53" s="845">
        <f>compohweal!S45</f>
        <v>0.15484195158008421</v>
      </c>
      <c r="E53" s="845">
        <f>compohweal!T45</f>
        <v>0.16158593160798326</v>
      </c>
      <c r="F53" s="845">
        <f>compohweal!U45</f>
        <v>0.12908155699845564</v>
      </c>
      <c r="G53" s="845">
        <f>compohweal!V45</f>
        <v>6.0921304990586157E-2</v>
      </c>
      <c r="H53" s="197">
        <f>compohweal!X45</f>
        <v>0.53716907854599949</v>
      </c>
      <c r="I53" s="845">
        <f>compohweal!Y45</f>
        <v>0.16187693810617021</v>
      </c>
      <c r="J53" s="845">
        <f>compohweal!Z45</f>
        <v>0.1242045240993304</v>
      </c>
      <c r="K53" s="845">
        <f>compohweal!AA45</f>
        <v>0.11289090320888255</v>
      </c>
      <c r="L53" s="845">
        <f>compohweal!AB45</f>
        <v>8.7888773801297226E-2</v>
      </c>
      <c r="M53" s="845">
        <f>compohweal!AC45</f>
        <v>5.030793933031906E-2</v>
      </c>
      <c r="N53" s="197">
        <f>compohweal!AE45</f>
        <v>0.2804612389890046</v>
      </c>
      <c r="O53" s="845">
        <f>compohweal!AF45</f>
        <v>0.11963281780422029</v>
      </c>
      <c r="P53" s="845">
        <f>compohweal!AG45</f>
        <v>6.7221043636729177E-2</v>
      </c>
      <c r="Q53" s="845">
        <f>compohweal!AH45</f>
        <v>4.6796256867964077E-2</v>
      </c>
      <c r="R53" s="845">
        <f>compohweal!AI45</f>
        <v>2.9705655479237179E-2</v>
      </c>
      <c r="S53" s="847">
        <f>compohweal!AJ45</f>
        <v>1.7105465200853875E-2</v>
      </c>
    </row>
    <row r="54" spans="1:19">
      <c r="A54" s="871">
        <v>1957</v>
      </c>
      <c r="B54" s="879">
        <f>compohweal!Q46</f>
        <v>0.69076951030740441</v>
      </c>
      <c r="C54" s="845">
        <f>compohweal!R46</f>
        <v>0.17606396774004288</v>
      </c>
      <c r="D54" s="845">
        <f>compohweal!S46</f>
        <v>0.16345628912936666</v>
      </c>
      <c r="E54" s="845">
        <f>compohweal!T46</f>
        <v>0.1580088454407837</v>
      </c>
      <c r="F54" s="845">
        <f>compohweal!U46</f>
        <v>0.13032237776240613</v>
      </c>
      <c r="G54" s="845">
        <f>compohweal!V46</f>
        <v>6.2918030234805036E-2</v>
      </c>
      <c r="H54" s="197">
        <f>compohweal!X46</f>
        <v>0.54833039818413964</v>
      </c>
      <c r="I54" s="845">
        <f>compohweal!Y46</f>
        <v>0.16079580180426903</v>
      </c>
      <c r="J54" s="845">
        <f>compohweal!Z46</f>
        <v>0.13282209060124189</v>
      </c>
      <c r="K54" s="845">
        <f>compohweal!AA46</f>
        <v>0.1112756115144611</v>
      </c>
      <c r="L54" s="845">
        <f>compohweal!AB46</f>
        <v>9.2340872881378711E-2</v>
      </c>
      <c r="M54" s="845">
        <f>compohweal!AC46</f>
        <v>5.1096021382788959E-2</v>
      </c>
      <c r="N54" s="197">
        <f>compohweal!AE46</f>
        <v>0.2765288885496775</v>
      </c>
      <c r="O54" s="845">
        <f>compohweal!AF46</f>
        <v>0.11469462734132145</v>
      </c>
      <c r="P54" s="845">
        <f>compohweal!AG46</f>
        <v>6.7008403590436708E-2</v>
      </c>
      <c r="Q54" s="845">
        <f>compohweal!AH46</f>
        <v>4.5624097503625567E-2</v>
      </c>
      <c r="R54" s="845">
        <f>compohweal!AI46</f>
        <v>3.1554633906227265E-2</v>
      </c>
      <c r="S54" s="847">
        <f>compohweal!AJ46</f>
        <v>1.7647126208066456E-2</v>
      </c>
    </row>
    <row r="55" spans="1:19">
      <c r="A55" s="871">
        <v>1958</v>
      </c>
      <c r="B55" s="879">
        <f>compohweal!Q47</f>
        <v>0.68946788250017621</v>
      </c>
      <c r="C55" s="845">
        <f>compohweal!R47</f>
        <v>0.17898743433542832</v>
      </c>
      <c r="D55" s="845">
        <f>compohweal!S47</f>
        <v>0.16372700967645715</v>
      </c>
      <c r="E55" s="845">
        <f>compohweal!T47</f>
        <v>0.15376683456450821</v>
      </c>
      <c r="F55" s="845">
        <f>compohweal!U47</f>
        <v>0.12706950341278983</v>
      </c>
      <c r="G55" s="845">
        <f>compohweal!V47</f>
        <v>6.5917100510992629E-2</v>
      </c>
      <c r="H55" s="197">
        <f>compohweal!X47</f>
        <v>0.5452064599109463</v>
      </c>
      <c r="I55" s="845">
        <f>compohweal!Y47</f>
        <v>0.163565351930158</v>
      </c>
      <c r="J55" s="845">
        <f>compohweal!Z47</f>
        <v>0.13239909558904711</v>
      </c>
      <c r="K55" s="845">
        <f>compohweal!AA47</f>
        <v>0.10818063324261724</v>
      </c>
      <c r="L55" s="845">
        <f>compohweal!AB47</f>
        <v>8.8133034258209078E-2</v>
      </c>
      <c r="M55" s="845">
        <f>compohweal!AC47</f>
        <v>5.2928344890914913E-2</v>
      </c>
      <c r="N55" s="197">
        <f>compohweal!AE47</f>
        <v>0.27219648488190162</v>
      </c>
      <c r="O55" s="845">
        <f>compohweal!AF47</f>
        <v>0.11411142127103413</v>
      </c>
      <c r="P55" s="845">
        <f>compohweal!AG47</f>
        <v>6.6421922260442884E-2</v>
      </c>
      <c r="Q55" s="845">
        <f>compohweal!AH47</f>
        <v>4.4450149964886797E-2</v>
      </c>
      <c r="R55" s="845">
        <f>compohweal!AI47</f>
        <v>2.9102797071673819E-2</v>
      </c>
      <c r="S55" s="847">
        <f>compohweal!AJ47</f>
        <v>1.8110194313863959E-2</v>
      </c>
    </row>
    <row r="56" spans="1:19">
      <c r="A56" s="872">
        <v>1959</v>
      </c>
      <c r="B56" s="881">
        <f>compohweal!Q48</f>
        <v>0.69680065746290998</v>
      </c>
      <c r="C56" s="851">
        <f>compohweal!R48</f>
        <v>0.19586276388968557</v>
      </c>
      <c r="D56" s="851">
        <f>compohweal!S48</f>
        <v>0.16128457548193928</v>
      </c>
      <c r="E56" s="851">
        <f>compohweal!T48</f>
        <v>0.14736879109945766</v>
      </c>
      <c r="F56" s="851">
        <f>compohweal!U48</f>
        <v>0.12568900392532251</v>
      </c>
      <c r="G56" s="851">
        <f>compohweal!V48</f>
        <v>6.6595523066504972E-2</v>
      </c>
      <c r="H56" s="199">
        <f>compohweal!X48</f>
        <v>0.55609771826328025</v>
      </c>
      <c r="I56" s="851">
        <f>compohweal!Y48</f>
        <v>0.18006107907632388</v>
      </c>
      <c r="J56" s="851">
        <f>compohweal!Z48</f>
        <v>0.12963366443164573</v>
      </c>
      <c r="K56" s="851">
        <f>compohweal!AA48</f>
        <v>0.10331813984549881</v>
      </c>
      <c r="L56" s="851">
        <f>compohweal!AB48</f>
        <v>8.9833056456950028E-2</v>
      </c>
      <c r="M56" s="851">
        <f>compohweal!AC48</f>
        <v>5.3251778452861769E-2</v>
      </c>
      <c r="N56" s="199">
        <f>compohweal!AE48</f>
        <v>0.2785633650243996</v>
      </c>
      <c r="O56" s="851">
        <f>compohweal!AF48</f>
        <v>0.12345481496491931</v>
      </c>
      <c r="P56" s="851">
        <f>compohweal!AG48</f>
        <v>6.4062605979909204E-2</v>
      </c>
      <c r="Q56" s="851">
        <f>compohweal!AH48</f>
        <v>4.1988568606559175E-2</v>
      </c>
      <c r="R56" s="851">
        <f>compohweal!AI48</f>
        <v>3.0749445298177164E-2</v>
      </c>
      <c r="S56" s="852">
        <f>compohweal!AJ48</f>
        <v>1.8307930174834782E-2</v>
      </c>
    </row>
    <row r="57" spans="1:19">
      <c r="A57" s="871">
        <v>1960</v>
      </c>
      <c r="B57" s="879">
        <f>compohweal!Q49</f>
        <v>0.69920443363751916</v>
      </c>
      <c r="C57" s="845">
        <f>compohweal!R49</f>
        <v>0.19852029649086161</v>
      </c>
      <c r="D57" s="845">
        <f>compohweal!S49</f>
        <v>0.16301172199877767</v>
      </c>
      <c r="E57" s="845">
        <f>compohweal!T49</f>
        <v>0.14907199097217341</v>
      </c>
      <c r="F57" s="845">
        <f>compohweal!U49</f>
        <v>0.11936076235421995</v>
      </c>
      <c r="G57" s="845">
        <f>compohweal!V49</f>
        <v>6.9239661821486484E-2</v>
      </c>
      <c r="H57" s="197">
        <f>compohweal!X49</f>
        <v>0.5569137460902257</v>
      </c>
      <c r="I57" s="845">
        <f>compohweal!Y49</f>
        <v>0.18163711923964054</v>
      </c>
      <c r="J57" s="845">
        <f>compohweal!Z49</f>
        <v>0.13013386041051853</v>
      </c>
      <c r="K57" s="845">
        <f>compohweal!AA49</f>
        <v>0.10626870501287845</v>
      </c>
      <c r="L57" s="845">
        <f>compohweal!AB49</f>
        <v>8.375038371245308E-2</v>
      </c>
      <c r="M57" s="845">
        <f>compohweal!AC49</f>
        <v>5.5123677714735156E-2</v>
      </c>
      <c r="N57" s="197">
        <f>compohweal!AE49</f>
        <v>0.2781741797677606</v>
      </c>
      <c r="O57" s="845">
        <f>compohweal!AF49</f>
        <v>0.12473243790637258</v>
      </c>
      <c r="P57" s="845">
        <f>compohweal!AG49</f>
        <v>6.2727152967787414E-2</v>
      </c>
      <c r="Q57" s="845">
        <f>compohweal!AH49</f>
        <v>4.5005148230473552E-2</v>
      </c>
      <c r="R57" s="845">
        <f>compohweal!AI49</f>
        <v>2.678480177440045E-2</v>
      </c>
      <c r="S57" s="847">
        <f>compohweal!AJ49</f>
        <v>1.8924638888726569E-2</v>
      </c>
    </row>
    <row r="58" spans="1:19">
      <c r="A58" s="871">
        <v>1961</v>
      </c>
      <c r="B58" s="879">
        <f>compohweal!Q50</f>
        <v>0.70104864251215959</v>
      </c>
      <c r="C58" s="845">
        <f>compohweal!R50</f>
        <v>0.20498472311130123</v>
      </c>
      <c r="D58" s="845">
        <f>compohweal!S50</f>
        <v>0.16312014726245336</v>
      </c>
      <c r="E58" s="845">
        <f>compohweal!T50</f>
        <v>0.14743036985202529</v>
      </c>
      <c r="F58" s="845">
        <f>compohweal!U50</f>
        <v>0.11390189706143117</v>
      </c>
      <c r="G58" s="845">
        <f>compohweal!V50</f>
        <v>7.1611505224948607E-2</v>
      </c>
      <c r="H58" s="197">
        <f>compohweal!X50</f>
        <v>0.55269788490220761</v>
      </c>
      <c r="I58" s="845">
        <f>compohweal!Y50</f>
        <v>0.18373445971782854</v>
      </c>
      <c r="J58" s="845">
        <f>compohweal!Z50</f>
        <v>0.12900361655018372</v>
      </c>
      <c r="K58" s="845">
        <f>compohweal!AA50</f>
        <v>0.10407830404033243</v>
      </c>
      <c r="L58" s="845">
        <f>compohweal!AB50</f>
        <v>7.8224128521670974E-2</v>
      </c>
      <c r="M58" s="845">
        <f>compohweal!AC50</f>
        <v>5.7657376072191971E-2</v>
      </c>
      <c r="N58" s="197">
        <f>compohweal!AE50</f>
        <v>0.27994083315359131</v>
      </c>
      <c r="O58" s="845">
        <f>compohweal!AF50</f>
        <v>0.1299945933410557</v>
      </c>
      <c r="P58" s="845">
        <f>compohweal!AG50</f>
        <v>6.1593381612066428E-2</v>
      </c>
      <c r="Q58" s="845">
        <f>compohweal!AH50</f>
        <v>4.3344221267962731E-2</v>
      </c>
      <c r="R58" s="845">
        <f>compohweal!AI50</f>
        <v>2.5774689540905601E-2</v>
      </c>
      <c r="S58" s="847">
        <f>compohweal!AJ50</f>
        <v>1.9233947391600885E-2</v>
      </c>
    </row>
    <row r="59" spans="1:19">
      <c r="A59" s="874">
        <v>1962</v>
      </c>
      <c r="B59" s="880">
        <f>compohweal!Q51</f>
        <v>0.70601260662078857</v>
      </c>
      <c r="C59" s="848">
        <f>compohweal!R51</f>
        <v>0.20381820201873779</v>
      </c>
      <c r="D59" s="848">
        <f>compohweal!S51</f>
        <v>0.16696929512545466</v>
      </c>
      <c r="E59" s="848">
        <f>compohweal!T51</f>
        <v>0.14794938080012798</v>
      </c>
      <c r="F59" s="848">
        <f>compohweal!U51</f>
        <v>0.11343380063772202</v>
      </c>
      <c r="G59" s="848">
        <f>compohweal!V51</f>
        <v>7.3841921985149384E-2</v>
      </c>
      <c r="H59" s="146">
        <f>compohweal!X51</f>
        <v>0.55637526512145996</v>
      </c>
      <c r="I59" s="858">
        <f>compohweal!Y51</f>
        <v>0.18283566832542419</v>
      </c>
      <c r="J59" s="858">
        <f>compohweal!Z51</f>
        <v>0.13114215806126595</v>
      </c>
      <c r="K59" s="858">
        <f>compohweal!AA51</f>
        <v>0.10469461977481842</v>
      </c>
      <c r="L59" s="858">
        <f>compohweal!AB51</f>
        <v>7.8226320445537567E-2</v>
      </c>
      <c r="M59" s="858">
        <f>compohweal!AC51</f>
        <v>5.9476464986801147E-2</v>
      </c>
      <c r="N59" s="117">
        <f>compohweal!AE51</f>
        <v>0.2803499698638916</v>
      </c>
      <c r="O59" s="849">
        <f>compohweal!AF51</f>
        <v>0.12913581728935242</v>
      </c>
      <c r="P59" s="849">
        <f>compohweal!AG51</f>
        <v>6.0952157597057521E-2</v>
      </c>
      <c r="Q59" s="849">
        <f>compohweal!AH51</f>
        <v>4.3948735459707677E-2</v>
      </c>
      <c r="R59" s="849">
        <f>compohweal!AI51</f>
        <v>2.555658295750618E-2</v>
      </c>
      <c r="S59" s="850">
        <f>compohweal!AJ51</f>
        <v>2.0756687968969345E-2</v>
      </c>
    </row>
    <row r="60" spans="1:19">
      <c r="A60" s="874">
        <v>1963</v>
      </c>
      <c r="B60" s="880">
        <f>compohweal!Q52</f>
        <v>0.70418974757194519</v>
      </c>
      <c r="C60" s="848">
        <f>compohweal!R52</f>
        <v>0.20661357790231705</v>
      </c>
      <c r="D60" s="848">
        <f>compohweal!S52</f>
        <v>0.16483289306052029</v>
      </c>
      <c r="E60" s="848">
        <f>compohweal!T52</f>
        <v>0.14378735003992915</v>
      </c>
      <c r="F60" s="848">
        <f>compohweal!U52</f>
        <v>0.113361656665802</v>
      </c>
      <c r="G60" s="848">
        <f>compohweal!V52</f>
        <v>7.559426873922348E-2</v>
      </c>
      <c r="H60" s="146">
        <f>compohweal!X52</f>
        <v>0.55234241485595703</v>
      </c>
      <c r="I60" s="858">
        <f>compohweal!Y52</f>
        <v>0.18442823737859726</v>
      </c>
      <c r="J60" s="858">
        <f>compohweal!Z52</f>
        <v>0.12693636165931821</v>
      </c>
      <c r="K60" s="858">
        <f>compohweal!AA52</f>
        <v>0.10159127390943468</v>
      </c>
      <c r="L60" s="858">
        <f>compohweal!AB52</f>
        <v>7.8960105776786804E-2</v>
      </c>
      <c r="M60" s="858">
        <f>compohweal!AC52</f>
        <v>6.0426425188779831E-2</v>
      </c>
      <c r="N60" s="117">
        <f>compohweal!AE52</f>
        <v>0.27448475360870361</v>
      </c>
      <c r="O60" s="849">
        <f>compohweal!AF52</f>
        <v>0.12980136275291443</v>
      </c>
      <c r="P60" s="849">
        <f>compohweal!AG52</f>
        <v>5.7846670097205788E-2</v>
      </c>
      <c r="Q60" s="849">
        <f>compohweal!AH52</f>
        <v>4.174044803949073E-2</v>
      </c>
      <c r="R60" s="849">
        <f>compohweal!AI52</f>
        <v>2.607677411288023E-2</v>
      </c>
      <c r="S60" s="850">
        <f>compohweal!AJ52</f>
        <v>1.9019510596990585E-2</v>
      </c>
    </row>
    <row r="61" spans="1:19">
      <c r="A61" s="874">
        <v>1964</v>
      </c>
      <c r="B61" s="880">
        <f>compohweal!Q53</f>
        <v>0.70236688852310181</v>
      </c>
      <c r="C61" s="848">
        <f>compohweal!R53</f>
        <v>0.2094089537858963</v>
      </c>
      <c r="D61" s="848">
        <f>compohweal!S53</f>
        <v>0.16269649099558592</v>
      </c>
      <c r="E61" s="848">
        <f>compohweal!T53</f>
        <v>0.13962531927973032</v>
      </c>
      <c r="F61" s="848">
        <f>compohweal!U53</f>
        <v>0.11328951269388199</v>
      </c>
      <c r="G61" s="848">
        <f>compohweal!V53</f>
        <v>7.7346615493297577E-2</v>
      </c>
      <c r="H61" s="146">
        <f>compohweal!X53</f>
        <v>0.5483095645904541</v>
      </c>
      <c r="I61" s="858">
        <f>compohweal!Y53</f>
        <v>0.18602080643177032</v>
      </c>
      <c r="J61" s="858">
        <f>compohweal!Z53</f>
        <v>0.12273056525737047</v>
      </c>
      <c r="K61" s="858">
        <f>compohweal!AA53</f>
        <v>9.8487928044050932E-2</v>
      </c>
      <c r="L61" s="858">
        <f>compohweal!AB53</f>
        <v>7.9693891108036041E-2</v>
      </c>
      <c r="M61" s="858">
        <f>compohweal!AC53</f>
        <v>6.1376385390758514E-2</v>
      </c>
      <c r="N61" s="117">
        <f>compohweal!AE53</f>
        <v>0.26861953735351563</v>
      </c>
      <c r="O61" s="849">
        <f>compohweal!AF53</f>
        <v>0.13046690821647644</v>
      </c>
      <c r="P61" s="849">
        <f>compohweal!AG53</f>
        <v>5.4741182597354054E-2</v>
      </c>
      <c r="Q61" s="849">
        <f>compohweal!AH53</f>
        <v>3.9532160619273782E-2</v>
      </c>
      <c r="R61" s="849">
        <f>compohweal!AI53</f>
        <v>2.659696526825428E-2</v>
      </c>
      <c r="S61" s="850">
        <f>compohweal!AJ53</f>
        <v>1.7282333225011826E-2</v>
      </c>
    </row>
    <row r="62" spans="1:19">
      <c r="A62" s="874">
        <v>1965</v>
      </c>
      <c r="B62" s="880">
        <f>compohweal!Q54</f>
        <v>0.69704514741897583</v>
      </c>
      <c r="C62" s="848">
        <f>compohweal!R54</f>
        <v>0.20837140828371048</v>
      </c>
      <c r="D62" s="848">
        <f>compohweal!S54</f>
        <v>0.1635627169162035</v>
      </c>
      <c r="E62" s="848">
        <f>compohweal!T54</f>
        <v>0.13553170394152403</v>
      </c>
      <c r="F62" s="848">
        <f>compohweal!U54</f>
        <v>0.11269878223538399</v>
      </c>
      <c r="G62" s="848">
        <f>compohweal!V54</f>
        <v>7.6880529522895813E-2</v>
      </c>
      <c r="H62" s="146">
        <f>compohweal!X54</f>
        <v>0.54246857762336731</v>
      </c>
      <c r="I62" s="858">
        <f>compohweal!Y54</f>
        <v>0.18537901341915131</v>
      </c>
      <c r="J62" s="858">
        <f>compohweal!Z54</f>
        <v>0.12307517300359905</v>
      </c>
      <c r="K62" s="858">
        <f>compohweal!AA54</f>
        <v>9.6661282936111093E-2</v>
      </c>
      <c r="L62" s="858">
        <f>compohweal!AB54</f>
        <v>7.9600304365158081E-2</v>
      </c>
      <c r="M62" s="858">
        <f>compohweal!AC54</f>
        <v>5.7752806693315506E-2</v>
      </c>
      <c r="N62" s="117">
        <f>compohweal!AE54</f>
        <v>0.2662334144115448</v>
      </c>
      <c r="O62" s="849">
        <f>compohweal!AF54</f>
        <v>0.13003259897232056</v>
      </c>
      <c r="P62" s="849">
        <f>compohweal!AG54</f>
        <v>5.4682164045516402E-2</v>
      </c>
      <c r="Q62" s="849">
        <f>compohweal!AH54</f>
        <v>3.8629359507467598E-2</v>
      </c>
      <c r="R62" s="849">
        <f>compohweal!AI54</f>
        <v>2.7439041994512081E-2</v>
      </c>
      <c r="S62" s="850">
        <f>compohweal!AJ54</f>
        <v>1.5450260601937771E-2</v>
      </c>
    </row>
    <row r="63" spans="1:19">
      <c r="A63" s="874">
        <v>1966</v>
      </c>
      <c r="B63" s="880">
        <f>compohweal!Q55</f>
        <v>0.69172340631484985</v>
      </c>
      <c r="C63" s="848">
        <f>compohweal!R55</f>
        <v>0.20733386278152466</v>
      </c>
      <c r="D63" s="848">
        <f>compohweal!S55</f>
        <v>0.16442894283682108</v>
      </c>
      <c r="E63" s="848">
        <f>compohweal!T55</f>
        <v>0.13143808860331774</v>
      </c>
      <c r="F63" s="848">
        <f>compohweal!U55</f>
        <v>0.11210805177688599</v>
      </c>
      <c r="G63" s="848">
        <f>compohweal!V55</f>
        <v>7.6414443552494049E-2</v>
      </c>
      <c r="H63" s="146">
        <f>compohweal!X55</f>
        <v>0.53662759065628052</v>
      </c>
      <c r="I63" s="858">
        <f>compohweal!Y55</f>
        <v>0.18473722040653229</v>
      </c>
      <c r="J63" s="858">
        <f>compohweal!Z55</f>
        <v>0.12341978074982762</v>
      </c>
      <c r="K63" s="858">
        <f>compohweal!AA55</f>
        <v>9.4834637828171253E-2</v>
      </c>
      <c r="L63" s="858">
        <f>compohweal!AB55</f>
        <v>7.9506717622280121E-2</v>
      </c>
      <c r="M63" s="858">
        <f>compohweal!AC55</f>
        <v>5.4129227995872498E-2</v>
      </c>
      <c r="N63" s="117">
        <f>compohweal!AE55</f>
        <v>0.26384729146957397</v>
      </c>
      <c r="O63" s="849">
        <f>compohweal!AF55</f>
        <v>0.12959828972816467</v>
      </c>
      <c r="P63" s="849">
        <f>compohweal!AG55</f>
        <v>5.4623145493678749E-2</v>
      </c>
      <c r="Q63" s="849">
        <f>compohweal!AH55</f>
        <v>3.7726558395661414E-2</v>
      </c>
      <c r="R63" s="849">
        <f>compohweal!AI55</f>
        <v>2.8281118720769882E-2</v>
      </c>
      <c r="S63" s="850">
        <f>compohweal!AJ55</f>
        <v>1.3618187978863716E-2</v>
      </c>
    </row>
    <row r="64" spans="1:19">
      <c r="A64" s="874">
        <v>1967</v>
      </c>
      <c r="B64" s="880">
        <f>compohweal!Q56</f>
        <v>0.6865219920873642</v>
      </c>
      <c r="C64" s="848">
        <f>compohweal!R56</f>
        <v>0.20947924628853798</v>
      </c>
      <c r="D64" s="848">
        <f>compohweal!S56</f>
        <v>0.16386832972057164</v>
      </c>
      <c r="E64" s="848">
        <f>compohweal!T56</f>
        <v>0.12518712691962719</v>
      </c>
      <c r="F64" s="848">
        <f>compohweal!U56</f>
        <v>0.11237501725554466</v>
      </c>
      <c r="G64" s="848">
        <f>compohweal!V56</f>
        <v>7.5612282380461693E-2</v>
      </c>
      <c r="H64" s="160">
        <f>compohweal!X56</f>
        <v>0.53258560597896576</v>
      </c>
      <c r="I64" s="848">
        <f>compohweal!Y56</f>
        <v>0.18570286780595779</v>
      </c>
      <c r="J64" s="848">
        <f>compohweal!Z56</f>
        <v>0.12315956840757281</v>
      </c>
      <c r="K64" s="848">
        <f>compohweal!AA56</f>
        <v>8.990777691360563E-2</v>
      </c>
      <c r="L64" s="848">
        <f>compohweal!AB56</f>
        <v>8.1372052431106567E-2</v>
      </c>
      <c r="M64" s="848">
        <f>compohweal!AC56</f>
        <v>5.2443351596593857E-2</v>
      </c>
      <c r="N64" s="117">
        <f>compohweal!AE56</f>
        <v>0.26280214637517929</v>
      </c>
      <c r="O64" s="849">
        <f>compohweal!AF56</f>
        <v>0.12764030322432518</v>
      </c>
      <c r="P64" s="849">
        <f>compohweal!AG56</f>
        <v>5.4607360827503726E-2</v>
      </c>
      <c r="Q64" s="849">
        <f>compohweal!AH56</f>
        <v>3.718210433726199E-2</v>
      </c>
      <c r="R64" s="849">
        <f>compohweal!AI56</f>
        <v>2.9693730175495148E-2</v>
      </c>
      <c r="S64" s="850">
        <f>compohweal!AJ56</f>
        <v>1.3678656425327063E-2</v>
      </c>
    </row>
    <row r="65" spans="1:23">
      <c r="A65" s="874">
        <v>1968</v>
      </c>
      <c r="B65" s="880">
        <f>compohweal!Q57</f>
        <v>0.68695371970534325</v>
      </c>
      <c r="C65" s="848">
        <f>compohweal!R57</f>
        <v>0.21690574381500483</v>
      </c>
      <c r="D65" s="848">
        <f>compohweal!S57</f>
        <v>0.16161130770342425</v>
      </c>
      <c r="E65" s="848">
        <f>compohweal!T57</f>
        <v>0.12537177745252848</v>
      </c>
      <c r="F65" s="848">
        <f>compohweal!U57</f>
        <v>0.11080809403210878</v>
      </c>
      <c r="G65" s="848">
        <f>compohweal!V57</f>
        <v>7.2256788145750761E-2</v>
      </c>
      <c r="H65" s="160">
        <f>compohweal!X57</f>
        <v>0.53298794850707054</v>
      </c>
      <c r="I65" s="848">
        <f>compohweal!Y57</f>
        <v>0.19270996190607548</v>
      </c>
      <c r="J65" s="848">
        <f>compohweal!Z57</f>
        <v>0.12093247825396247</v>
      </c>
      <c r="K65" s="848">
        <f>compohweal!AA57</f>
        <v>8.9502439222997054E-2</v>
      </c>
      <c r="L65" s="848">
        <f>compohweal!AB57</f>
        <v>8.1068066880106926E-2</v>
      </c>
      <c r="M65" s="848">
        <f>compohweal!AC57</f>
        <v>4.8775004222989082E-2</v>
      </c>
      <c r="N65" s="117">
        <f>compohweal!AE57</f>
        <v>0.26613704673945904</v>
      </c>
      <c r="O65" s="849">
        <f>compohweal!AF57</f>
        <v>0.13164723198860884</v>
      </c>
      <c r="P65" s="849">
        <f>compohweal!AG57</f>
        <v>5.3106082363228779E-2</v>
      </c>
      <c r="Q65" s="849">
        <f>compohweal!AH57</f>
        <v>3.7190115726843942E-2</v>
      </c>
      <c r="R65" s="849">
        <f>compohweal!AI57</f>
        <v>2.9562721028923988E-2</v>
      </c>
      <c r="S65" s="850">
        <f>compohweal!AJ57</f>
        <v>1.463090383913368E-2</v>
      </c>
    </row>
    <row r="66" spans="1:23">
      <c r="A66" s="874">
        <v>1969</v>
      </c>
      <c r="B66" s="880">
        <f>compohweal!Q58</f>
        <v>0.67910170461982489</v>
      </c>
      <c r="C66" s="848">
        <f>compohweal!R58</f>
        <v>0.20496077486313879</v>
      </c>
      <c r="D66" s="848">
        <f>compohweal!S58</f>
        <v>0.16332827911537606</v>
      </c>
      <c r="E66" s="848">
        <f>compohweal!T58</f>
        <v>0.12821250502020121</v>
      </c>
      <c r="F66" s="848">
        <f>compohweal!U58</f>
        <v>0.1108335976023227</v>
      </c>
      <c r="G66" s="848">
        <f>compohweal!V58</f>
        <v>7.1766532841138542E-2</v>
      </c>
      <c r="H66" s="160">
        <f>compohweal!X58</f>
        <v>0.52340747322887182</v>
      </c>
      <c r="I66" s="848">
        <f>compohweal!Y58</f>
        <v>0.18126436928287148</v>
      </c>
      <c r="J66" s="848">
        <f>compohweal!Z58</f>
        <v>0.12182980409852462</v>
      </c>
      <c r="K66" s="848">
        <f>compohweal!AA58</f>
        <v>9.1433814690390136E-2</v>
      </c>
      <c r="L66" s="848">
        <f>compohweal!AB58</f>
        <v>8.2194411661475897E-2</v>
      </c>
      <c r="M66" s="848">
        <f>compohweal!AC58</f>
        <v>4.6685070265084505E-2</v>
      </c>
      <c r="N66" s="117">
        <f>compohweal!AE58</f>
        <v>0.25961094675585628</v>
      </c>
      <c r="O66" s="849">
        <f>compohweal!AF58</f>
        <v>0.12527939002029598</v>
      </c>
      <c r="P66" s="849">
        <f>compohweal!AG58</f>
        <v>5.3389067934404011E-2</v>
      </c>
      <c r="Q66" s="849">
        <f>compohweal!AH58</f>
        <v>3.8351623561538872E-2</v>
      </c>
      <c r="R66" s="849">
        <f>compohweal!AI58</f>
        <v>3.0134240631014109E-2</v>
      </c>
      <c r="S66" s="850">
        <f>compohweal!AJ58</f>
        <v>1.245662578730844E-2</v>
      </c>
    </row>
    <row r="67" spans="1:23">
      <c r="A67" s="875">
        <v>1970</v>
      </c>
      <c r="B67" s="883">
        <f>compohweal!Q59</f>
        <v>0.68123269057832658</v>
      </c>
      <c r="C67" s="860">
        <f>compohweal!R59</f>
        <v>0.1864262885064818</v>
      </c>
      <c r="D67" s="860">
        <f>compohweal!S59</f>
        <v>0.16954609805907239</v>
      </c>
      <c r="E67" s="860">
        <f>compohweal!T59</f>
        <v>0.13567115948535502</v>
      </c>
      <c r="F67" s="860">
        <f>compohweal!U59</f>
        <v>0.1146167156402953</v>
      </c>
      <c r="G67" s="860">
        <f>compohweal!V59</f>
        <v>7.4972422764403746E-2</v>
      </c>
      <c r="H67" s="164">
        <f>compohweal!X59</f>
        <v>0.52388783148489892</v>
      </c>
      <c r="I67" s="860">
        <f>compohweal!Y59</f>
        <v>0.16389188135508448</v>
      </c>
      <c r="J67" s="860">
        <f>compohweal!Z59</f>
        <v>0.1271542045451497</v>
      </c>
      <c r="K67" s="860">
        <f>compohweal!AA59</f>
        <v>9.7612218689391739E-2</v>
      </c>
      <c r="L67" s="860">
        <f>compohweal!AB59</f>
        <v>8.5823728120885789E-2</v>
      </c>
      <c r="M67" s="860">
        <f>compohweal!AC59</f>
        <v>4.9405793775804341E-2</v>
      </c>
      <c r="N67" s="123">
        <f>compohweal!AE59</f>
        <v>0.25613415136467665</v>
      </c>
      <c r="O67" s="861">
        <f>compohweal!AF59</f>
        <v>0.11229983548400924</v>
      </c>
      <c r="P67" s="861">
        <f>compohweal!AG59</f>
        <v>5.7298200801142229E-2</v>
      </c>
      <c r="Q67" s="861">
        <f>compohweal!AH59</f>
        <v>4.2049725595006748E-2</v>
      </c>
      <c r="R67" s="861">
        <f>compohweal!AI59</f>
        <v>3.2742194482125342E-2</v>
      </c>
      <c r="S67" s="862">
        <f>compohweal!AJ59</f>
        <v>1.1744187235308345E-2</v>
      </c>
      <c r="U67" s="224"/>
      <c r="V67" s="224"/>
      <c r="W67" s="224"/>
    </row>
    <row r="68" spans="1:23">
      <c r="A68" s="874">
        <v>1971</v>
      </c>
      <c r="B68" s="880">
        <f>compohweal!Q60</f>
        <v>0.6754078715457581</v>
      </c>
      <c r="C68" s="848">
        <f>compohweal!R60</f>
        <v>0.1796403320186073</v>
      </c>
      <c r="D68" s="848">
        <f>compohweal!S60</f>
        <v>0.16927690188913402</v>
      </c>
      <c r="E68" s="848">
        <f>compohweal!T60</f>
        <v>0.13488727348158136</v>
      </c>
      <c r="F68" s="848">
        <f>compohweal!U60</f>
        <v>0.11503890187304933</v>
      </c>
      <c r="G68" s="848">
        <f>compohweal!V60</f>
        <v>7.6564459588553291E-2</v>
      </c>
      <c r="H68" s="160">
        <f>compohweal!X60</f>
        <v>0.51846872729947791</v>
      </c>
      <c r="I68" s="848">
        <f>compohweal!Y60</f>
        <v>0.15692473194212653</v>
      </c>
      <c r="J68" s="848">
        <f>compohweal!Z60</f>
        <v>0.12763509806654838</v>
      </c>
      <c r="K68" s="848">
        <f>compohweal!AA60</f>
        <v>9.6850822269971104E-2</v>
      </c>
      <c r="L68" s="848">
        <f>compohweal!AB60</f>
        <v>8.6287634068867192E-2</v>
      </c>
      <c r="M68" s="848">
        <f>compohweal!AC60</f>
        <v>5.0770425033988431E-2</v>
      </c>
      <c r="N68" s="117">
        <f>compohweal!AE60</f>
        <v>0.25161106858286075</v>
      </c>
      <c r="O68" s="849">
        <f>compohweal!AF60</f>
        <v>0.10793581376492511</v>
      </c>
      <c r="P68" s="849">
        <f>compohweal!AG60</f>
        <v>5.8326450733034108E-2</v>
      </c>
      <c r="Q68" s="849">
        <f>compohweal!AH60</f>
        <v>4.1475826044120367E-2</v>
      </c>
      <c r="R68" s="849">
        <f>compohweal!AI60</f>
        <v>3.3222199330339208E-2</v>
      </c>
      <c r="S68" s="850">
        <f>compohweal!AJ60</f>
        <v>1.0650767251718207E-2</v>
      </c>
      <c r="U68" s="224"/>
      <c r="V68" s="224"/>
      <c r="W68" s="224"/>
    </row>
    <row r="69" spans="1:23">
      <c r="A69" s="874">
        <v>1972</v>
      </c>
      <c r="B69" s="880">
        <f>compohweal!Q61</f>
        <v>0.67524550481175538</v>
      </c>
      <c r="C69" s="848">
        <f>compohweal!R61</f>
        <v>0.1757041126875265</v>
      </c>
      <c r="D69" s="848">
        <f>compohweal!S61</f>
        <v>0.1669891787216784</v>
      </c>
      <c r="E69" s="848">
        <f>compohweal!T61</f>
        <v>0.14256846882926766</v>
      </c>
      <c r="F69" s="848">
        <f>compohweal!U61</f>
        <v>0.11425740651975502</v>
      </c>
      <c r="G69" s="848">
        <f>compohweal!V61</f>
        <v>7.5726326203948702E-2</v>
      </c>
      <c r="H69" s="160">
        <f>compohweal!X61</f>
        <v>0.51510745029372629</v>
      </c>
      <c r="I69" s="848">
        <f>compohweal!Y61</f>
        <v>0.15283587013982469</v>
      </c>
      <c r="J69" s="848">
        <f>compohweal!Z61</f>
        <v>0.12613535695811606</v>
      </c>
      <c r="K69" s="848">
        <f>compohweal!AA61</f>
        <v>0.10181926762686544</v>
      </c>
      <c r="L69" s="848">
        <f>compohweal!AB61</f>
        <v>8.5163701696728822E-2</v>
      </c>
      <c r="M69" s="848">
        <f>compohweal!AC61</f>
        <v>4.9153231266245712E-2</v>
      </c>
      <c r="N69" s="117">
        <f>compohweal!AE61</f>
        <v>0.24445244290836854</v>
      </c>
      <c r="O69" s="849">
        <f>compohweal!AF61</f>
        <v>0.10345699953541043</v>
      </c>
      <c r="P69" s="849">
        <f>compohweal!AG61</f>
        <v>5.6227249232478016E-2</v>
      </c>
      <c r="Q69" s="849">
        <f>compohweal!AH61</f>
        <v>4.4126276155822097E-2</v>
      </c>
      <c r="R69" s="849">
        <f>compohweal!AI61</f>
        <v>3.1257848466339055E-2</v>
      </c>
      <c r="S69" s="850">
        <f>compohweal!AJ61</f>
        <v>9.384063830566447E-3</v>
      </c>
      <c r="U69" s="224"/>
      <c r="V69" s="224"/>
      <c r="W69" s="224"/>
    </row>
    <row r="70" spans="1:23">
      <c r="A70" s="874">
        <v>1973</v>
      </c>
      <c r="B70" s="880">
        <f>compohweal!Q62</f>
        <v>0.66766236256444245</v>
      </c>
      <c r="C70" s="848">
        <f>compohweal!R62</f>
        <v>0.14856850133310218</v>
      </c>
      <c r="D70" s="848">
        <f>compohweal!S62</f>
        <v>0.17074524456376139</v>
      </c>
      <c r="E70" s="848">
        <f>compohweal!T62</f>
        <v>0.15321017097812728</v>
      </c>
      <c r="F70" s="848">
        <f>compohweal!U62</f>
        <v>0.12196661813231913</v>
      </c>
      <c r="G70" s="848">
        <f>compohweal!V62</f>
        <v>7.3171828785689286E-2</v>
      </c>
      <c r="H70" s="160">
        <f>compohweal!X62</f>
        <v>0.50668740953187807</v>
      </c>
      <c r="I70" s="848">
        <f>compohweal!Y62</f>
        <v>0.12915483535653038</v>
      </c>
      <c r="J70" s="848">
        <f>compohweal!Z62</f>
        <v>0.1296078105808931</v>
      </c>
      <c r="K70" s="848">
        <f>compohweal!AA62</f>
        <v>0.11009329467546536</v>
      </c>
      <c r="L70" s="848">
        <f>compohweal!AB62</f>
        <v>9.1611023153745919E-2</v>
      </c>
      <c r="M70" s="848">
        <f>compohweal!AC62</f>
        <v>4.6220420905228821E-2</v>
      </c>
      <c r="N70" s="117">
        <f>compohweal!AE62</f>
        <v>0.23610228950383316</v>
      </c>
      <c r="O70" s="849">
        <f>compohweal!AF62</f>
        <v>8.4742800189815171E-2</v>
      </c>
      <c r="P70" s="849">
        <f>compohweal!AG62</f>
        <v>5.8660969522172479E-2</v>
      </c>
      <c r="Q70" s="849">
        <f>compohweal!AH62</f>
        <v>4.9532791482256755E-2</v>
      </c>
      <c r="R70" s="849">
        <f>compohweal!AI62</f>
        <v>3.4694953641519533E-2</v>
      </c>
      <c r="S70" s="850">
        <f>compohweal!AJ62</f>
        <v>8.4707734207540852E-3</v>
      </c>
      <c r="U70" s="224"/>
      <c r="V70" s="224"/>
      <c r="W70" s="224"/>
    </row>
    <row r="71" spans="1:23">
      <c r="A71" s="874">
        <v>1974</v>
      </c>
      <c r="B71" s="880">
        <f>compohweal!Q63</f>
        <v>0.66184231149873085</v>
      </c>
      <c r="C71" s="848">
        <f>compohweal!R63</f>
        <v>0.11124319713803743</v>
      </c>
      <c r="D71" s="848">
        <f>compohweal!S63</f>
        <v>0.17963665079726354</v>
      </c>
      <c r="E71" s="848">
        <f>compohweal!T63</f>
        <v>0.16482810779507417</v>
      </c>
      <c r="F71" s="848">
        <f>compohweal!U63</f>
        <v>0.13535109977715365</v>
      </c>
      <c r="G71" s="848">
        <f>compohweal!V63</f>
        <v>7.0783249313421948E-2</v>
      </c>
      <c r="H71" s="160">
        <f>compohweal!X63</f>
        <v>0.49813039025957551</v>
      </c>
      <c r="I71" s="848">
        <f>compohweal!Y63</f>
        <v>9.587652899654131E-2</v>
      </c>
      <c r="J71" s="848">
        <f>compohweal!Z63</f>
        <v>0.13517827178299768</v>
      </c>
      <c r="K71" s="848">
        <f>compohweal!AA63</f>
        <v>0.12079558149795133</v>
      </c>
      <c r="L71" s="848">
        <f>compohweal!AB63</f>
        <v>0.10378356908904607</v>
      </c>
      <c r="M71" s="848">
        <f>compohweal!AC63</f>
        <v>4.2496427672176651E-2</v>
      </c>
      <c r="N71" s="117">
        <f>compohweal!AE63</f>
        <v>0.23173521621674809</v>
      </c>
      <c r="O71" s="849">
        <f>compohweal!AF63</f>
        <v>6.2596408847412022E-2</v>
      </c>
      <c r="P71" s="849">
        <f>compohweal!AG63</f>
        <v>6.1862685522610761E-2</v>
      </c>
      <c r="Q71" s="849">
        <f>compohweal!AH63</f>
        <v>5.5977986106642064E-2</v>
      </c>
      <c r="R71" s="849">
        <f>compohweal!AI63</f>
        <v>4.3126767223384377E-2</v>
      </c>
      <c r="S71" s="850">
        <f>compohweal!AJ63</f>
        <v>8.1713699510999049E-3</v>
      </c>
      <c r="U71" s="224"/>
      <c r="V71" s="224"/>
      <c r="W71" s="224"/>
    </row>
    <row r="72" spans="1:23">
      <c r="A72" s="874">
        <v>1975</v>
      </c>
      <c r="B72" s="880">
        <f>compohweal!Q64</f>
        <v>0.65745194879104929</v>
      </c>
      <c r="C72" s="848">
        <f>compohweal!R64</f>
        <v>9.4860134972861943E-2</v>
      </c>
      <c r="D72" s="848">
        <f>compohweal!S64</f>
        <v>0.18189004112135265</v>
      </c>
      <c r="E72" s="848">
        <f>compohweal!T64</f>
        <v>0.16860607571675246</v>
      </c>
      <c r="F72" s="848">
        <f>compohweal!U64</f>
        <v>0.1410315206169912</v>
      </c>
      <c r="G72" s="848">
        <f>compohweal!V64</f>
        <v>7.1064175857799228E-2</v>
      </c>
      <c r="H72" s="160">
        <f>compohweal!X64</f>
        <v>0.49265849074049584</v>
      </c>
      <c r="I72" s="848">
        <f>compohweal!Y64</f>
        <v>8.1450838391560865E-2</v>
      </c>
      <c r="J72" s="848">
        <f>compohweal!Z64</f>
        <v>0.13560669021900829</v>
      </c>
      <c r="K72" s="848">
        <f>compohweal!AA64</f>
        <v>0.12412190588860561</v>
      </c>
      <c r="L72" s="848">
        <f>compohweal!AB64</f>
        <v>0.1101470828929223</v>
      </c>
      <c r="M72" s="848">
        <f>compohweal!AC64</f>
        <v>4.133197752810247E-2</v>
      </c>
      <c r="N72" s="117">
        <f>compohweal!AE64</f>
        <v>0.22565414052121469</v>
      </c>
      <c r="O72" s="849">
        <f>compohweal!AF64</f>
        <v>5.2274532199760415E-2</v>
      </c>
      <c r="P72" s="849">
        <f>compohweal!AG64</f>
        <v>5.9407751027165556E-2</v>
      </c>
      <c r="Q72" s="849">
        <f>compohweal!AH64</f>
        <v>5.9146221094064533E-2</v>
      </c>
      <c r="R72" s="849">
        <f>compohweal!AI64</f>
        <v>4.6833761432594656E-2</v>
      </c>
      <c r="S72" s="850">
        <f>compohweal!AJ64</f>
        <v>7.9918783567549667E-3</v>
      </c>
      <c r="U72" s="224"/>
      <c r="V72" s="224"/>
      <c r="W72" s="224"/>
    </row>
    <row r="73" spans="1:23">
      <c r="A73" s="874">
        <v>1976</v>
      </c>
      <c r="B73" s="880">
        <f>compohweal!Q65</f>
        <v>0.64928402534854968</v>
      </c>
      <c r="C73" s="848">
        <f>compohweal!R65</f>
        <v>9.393596983296959E-2</v>
      </c>
      <c r="D73" s="848">
        <f>compohweal!S65</f>
        <v>0.17803465959641063</v>
      </c>
      <c r="E73" s="848">
        <f>compohweal!T65</f>
        <v>0.16873919434789286</v>
      </c>
      <c r="F73" s="848">
        <f>compohweal!U65</f>
        <v>0.13932765326201491</v>
      </c>
      <c r="G73" s="848">
        <f>compohweal!V65</f>
        <v>6.9246545854632302E-2</v>
      </c>
      <c r="H73" s="160">
        <f>compohweal!X65</f>
        <v>0.48379276563804297</v>
      </c>
      <c r="I73" s="848">
        <f>compohweal!Y65</f>
        <v>8.0010768906419116E-2</v>
      </c>
      <c r="J73" s="848">
        <f>compohweal!Z65</f>
        <v>0.13132531880456044</v>
      </c>
      <c r="K73" s="848">
        <f>compohweal!AA65</f>
        <v>0.12373923920727981</v>
      </c>
      <c r="L73" s="848">
        <f>compohweal!AB65</f>
        <v>0.10906148741341326</v>
      </c>
      <c r="M73" s="848">
        <f>compohweal!AC65</f>
        <v>3.9655961315276045E-2</v>
      </c>
      <c r="N73" s="117">
        <f>compohweal!AE65</f>
        <v>0.21929866830734568</v>
      </c>
      <c r="O73" s="849">
        <f>compohweal!AF65</f>
        <v>5.1064460434233183E-2</v>
      </c>
      <c r="P73" s="849">
        <f>compohweal!AG65</f>
        <v>5.5404809407807565E-2</v>
      </c>
      <c r="Q73" s="849">
        <f>compohweal!AH65</f>
        <v>5.8840128493087396E-2</v>
      </c>
      <c r="R73" s="849">
        <f>compohweal!AI65</f>
        <v>4.6633189643131345E-2</v>
      </c>
      <c r="S73" s="850">
        <f>compohweal!AJ65</f>
        <v>7.3560791890994182E-3</v>
      </c>
      <c r="U73" s="224"/>
      <c r="V73" s="224"/>
      <c r="W73" s="224"/>
    </row>
    <row r="74" spans="1:23">
      <c r="A74" s="874">
        <v>1977</v>
      </c>
      <c r="B74" s="880">
        <f>compohweal!Q66</f>
        <v>0.64551760760876675</v>
      </c>
      <c r="C74" s="848">
        <f>compohweal!R66</f>
        <v>8.6584561408418637E-2</v>
      </c>
      <c r="D74" s="848">
        <f>compohweal!S66</f>
        <v>0.17522306510486385</v>
      </c>
      <c r="E74" s="848">
        <f>compohweal!T66</f>
        <v>0.1756642834095743</v>
      </c>
      <c r="F74" s="848">
        <f>compohweal!U66</f>
        <v>0.14119353716894878</v>
      </c>
      <c r="G74" s="848">
        <f>compohweal!V66</f>
        <v>6.6852156178013544E-2</v>
      </c>
      <c r="H74" s="160">
        <f>compohweal!X66</f>
        <v>0.48083626074115671</v>
      </c>
      <c r="I74" s="848">
        <f>compohweal!Y66</f>
        <v>7.3906051215068658E-2</v>
      </c>
      <c r="J74" s="848">
        <f>compohweal!Z66</f>
        <v>0.12949745516539324</v>
      </c>
      <c r="K74" s="848">
        <f>compohweal!AA66</f>
        <v>0.12890625568265024</v>
      </c>
      <c r="L74" s="848">
        <f>compohweal!AB66</f>
        <v>0.11057438338720971</v>
      </c>
      <c r="M74" s="848">
        <f>compohweal!AC66</f>
        <v>3.7952124195903991E-2</v>
      </c>
      <c r="N74" s="117">
        <f>compohweal!AE66</f>
        <v>0.21668862367726405</v>
      </c>
      <c r="O74" s="849">
        <f>compohweal!AF66</f>
        <v>4.6407270917722343E-2</v>
      </c>
      <c r="P74" s="849">
        <f>compohweal!AG66</f>
        <v>5.3303151650333697E-2</v>
      </c>
      <c r="Q74" s="849">
        <f>compohweal!AH66</f>
        <v>6.1413030056879397E-2</v>
      </c>
      <c r="R74" s="849">
        <f>compohweal!AI66</f>
        <v>4.8520948296960853E-2</v>
      </c>
      <c r="S74" s="850">
        <f>compohweal!AJ66</f>
        <v>7.0442261374537019E-3</v>
      </c>
      <c r="U74" s="224"/>
      <c r="V74" s="224"/>
      <c r="W74" s="224"/>
    </row>
    <row r="75" spans="1:23">
      <c r="A75" s="874">
        <v>1978</v>
      </c>
      <c r="B75" s="880">
        <f>compohweal!Q67</f>
        <v>0.63796127341174369</v>
      </c>
      <c r="C75" s="848">
        <f>compohweal!R67</f>
        <v>7.6455868989442344E-2</v>
      </c>
      <c r="D75" s="848">
        <f>compohweal!S67</f>
        <v>0.17027594813438302</v>
      </c>
      <c r="E75" s="848">
        <f>compohweal!T67</f>
        <v>0.18088614802804059</v>
      </c>
      <c r="F75" s="848">
        <f>compohweal!U67</f>
        <v>0.14442526878248874</v>
      </c>
      <c r="G75" s="848">
        <f>compohweal!V67</f>
        <v>6.5918029312256987E-2</v>
      </c>
      <c r="H75" s="160">
        <f>compohweal!X67</f>
        <v>0.47420797954628924</v>
      </c>
      <c r="I75" s="848">
        <f>compohweal!Y67</f>
        <v>6.5376224516962012E-2</v>
      </c>
      <c r="J75" s="848">
        <f>compohweal!Z67</f>
        <v>0.12616405210286555</v>
      </c>
      <c r="K75" s="848">
        <f>compohweal!AA67</f>
        <v>0.13135092870837525</v>
      </c>
      <c r="L75" s="848">
        <f>compohweal!AB67</f>
        <v>0.11362885779371901</v>
      </c>
      <c r="M75" s="848">
        <f>compohweal!AC67</f>
        <v>3.7687923540078216E-2</v>
      </c>
      <c r="N75" s="117">
        <f>compohweal!AE67</f>
        <v>0.21479569888377448</v>
      </c>
      <c r="O75" s="849">
        <f>compohweal!AF67</f>
        <v>4.1129993210094362E-2</v>
      </c>
      <c r="P75" s="849">
        <f>compohweal!AG67</f>
        <v>5.2699594648549779E-2</v>
      </c>
      <c r="Q75" s="849">
        <f>compohweal!AH67</f>
        <v>6.3464816289637349E-2</v>
      </c>
      <c r="R75" s="849">
        <f>compohweal!AI67</f>
        <v>5.0675487966879373E-2</v>
      </c>
      <c r="S75" s="850">
        <f>compohweal!AJ67</f>
        <v>6.8258098842338688E-3</v>
      </c>
      <c r="U75" s="224"/>
      <c r="V75" s="224"/>
      <c r="W75" s="224"/>
    </row>
    <row r="76" spans="1:23">
      <c r="A76" s="876">
        <v>1979</v>
      </c>
      <c r="B76" s="884">
        <f>compohweal!Q68</f>
        <v>0.64399373531341553</v>
      </c>
      <c r="C76" s="864">
        <f>compohweal!R68</f>
        <v>7.4927248060703278E-2</v>
      </c>
      <c r="D76" s="864">
        <f>compohweal!S68</f>
        <v>0.16348921041935682</v>
      </c>
      <c r="E76" s="864">
        <f>compohweal!T68</f>
        <v>0.18949031643569469</v>
      </c>
      <c r="F76" s="864">
        <f>compohweal!U68</f>
        <v>0.15025846660137177</v>
      </c>
      <c r="G76" s="864">
        <f>compohweal!V68</f>
        <v>6.5828502178192139E-2</v>
      </c>
      <c r="H76" s="162">
        <f>compohweal!X68</f>
        <v>0.48097002506256104</v>
      </c>
      <c r="I76" s="864">
        <f>compohweal!Y68</f>
        <v>6.4568042755126953E-2</v>
      </c>
      <c r="J76" s="864">
        <f>compohweal!Z68</f>
        <v>0.12245615106076002</v>
      </c>
      <c r="K76" s="864">
        <f>compohweal!AA68</f>
        <v>0.1366600738838315</v>
      </c>
      <c r="L76" s="864">
        <f>compohweal!AB68</f>
        <v>0.11938199400901794</v>
      </c>
      <c r="M76" s="864">
        <f>compohweal!AC68</f>
        <v>3.7903763353824615E-2</v>
      </c>
      <c r="N76" s="120">
        <f>compohweal!AE68</f>
        <v>0.22220337390899658</v>
      </c>
      <c r="O76" s="865">
        <f>compohweal!AF68</f>
        <v>4.2047265917062759E-2</v>
      </c>
      <c r="P76" s="865">
        <f>compohweal!AG68</f>
        <v>5.3136116126552224E-2</v>
      </c>
      <c r="Q76" s="865">
        <f>compohweal!AH68</f>
        <v>6.5661918371915817E-2</v>
      </c>
      <c r="R76" s="865">
        <f>compohweal!AI68</f>
        <v>5.4333582520484924E-2</v>
      </c>
      <c r="S76" s="866">
        <f>compohweal!AJ68</f>
        <v>7.0244912058115005E-3</v>
      </c>
      <c r="U76" s="224"/>
      <c r="V76" s="224"/>
      <c r="W76" s="224"/>
    </row>
    <row r="77" spans="1:23">
      <c r="A77" s="874">
        <v>1980</v>
      </c>
      <c r="B77" s="880">
        <f>compohweal!Q69</f>
        <v>0.64039117097854614</v>
      </c>
      <c r="C77" s="848">
        <f>compohweal!R69</f>
        <v>8.4628626704216003E-2</v>
      </c>
      <c r="D77" s="848">
        <f>compohweal!S69</f>
        <v>0.15441443771123886</v>
      </c>
      <c r="E77" s="848">
        <f>compohweal!T69</f>
        <v>0.18808901309967041</v>
      </c>
      <c r="F77" s="848">
        <f>compohweal!U69</f>
        <v>0.1484062522649765</v>
      </c>
      <c r="G77" s="848">
        <f>compohweal!V69</f>
        <v>6.485283374786377E-2</v>
      </c>
      <c r="H77" s="160">
        <f>compohweal!X69</f>
        <v>0.47824910283088684</v>
      </c>
      <c r="I77" s="848">
        <f>compohweal!Y69</f>
        <v>7.2532162070274353E-2</v>
      </c>
      <c r="J77" s="848">
        <f>compohweal!Z69</f>
        <v>0.11434765858575702</v>
      </c>
      <c r="K77" s="848">
        <f>compohweal!AA69</f>
        <v>0.13712324295192957</v>
      </c>
      <c r="L77" s="848">
        <f>compohweal!AB69</f>
        <v>0.11749798059463501</v>
      </c>
      <c r="M77" s="848">
        <f>compohweal!AC69</f>
        <v>3.6748051643371582E-2</v>
      </c>
      <c r="N77" s="117">
        <f>compohweal!AE69</f>
        <v>0.22324059903621674</v>
      </c>
      <c r="O77" s="849">
        <f>compohweal!AF69</f>
        <v>4.7079361975193024E-2</v>
      </c>
      <c r="P77" s="849">
        <f>compohweal!AG69</f>
        <v>4.7228336450643837E-2</v>
      </c>
      <c r="Q77" s="849">
        <f>compohweal!AH69</f>
        <v>6.550889927893877E-2</v>
      </c>
      <c r="R77" s="849">
        <f>compohweal!AI69</f>
        <v>5.619383230805397E-2</v>
      </c>
      <c r="S77" s="850">
        <f>compohweal!AJ69</f>
        <v>7.2301668114960194E-3</v>
      </c>
      <c r="U77" s="224"/>
      <c r="V77" s="224"/>
      <c r="W77" s="224"/>
    </row>
    <row r="78" spans="1:23">
      <c r="A78" s="874">
        <v>1981</v>
      </c>
      <c r="B78" s="880">
        <f>compohweal!Q70</f>
        <v>0.63734924793243408</v>
      </c>
      <c r="C78" s="848">
        <f>compohweal!R70</f>
        <v>8.7007403373718262E-2</v>
      </c>
      <c r="D78" s="848">
        <f>compohweal!S70</f>
        <v>0.14935383480042219</v>
      </c>
      <c r="E78" s="848">
        <f>compohweal!T70</f>
        <v>0.1890704557299614</v>
      </c>
      <c r="F78" s="848">
        <f>compohweal!U70</f>
        <v>0.1457584947347641</v>
      </c>
      <c r="G78" s="848">
        <f>compohweal!V70</f>
        <v>6.6159047186374664E-2</v>
      </c>
      <c r="H78" s="160">
        <f>compohweal!X70</f>
        <v>0.47972002625465393</v>
      </c>
      <c r="I78" s="848">
        <f>compohweal!Y70</f>
        <v>7.5544543564319611E-2</v>
      </c>
      <c r="J78" s="848">
        <f>compohweal!Z70</f>
        <v>0.10943585634231567</v>
      </c>
      <c r="K78" s="848">
        <f>compohweal!AA70</f>
        <v>0.13909722492098808</v>
      </c>
      <c r="L78" s="848">
        <f>compohweal!AB70</f>
        <v>0.117305688560009</v>
      </c>
      <c r="M78" s="848">
        <f>compohweal!AC70</f>
        <v>3.8336709141731262E-2</v>
      </c>
      <c r="N78" s="117">
        <f>compohweal!AE70</f>
        <v>0.23149098455905914</v>
      </c>
      <c r="O78" s="849">
        <f>compohweal!AF70</f>
        <v>4.9375198781490326E-2</v>
      </c>
      <c r="P78" s="849">
        <f>compohweal!AG70</f>
        <v>4.6623528120107949E-2</v>
      </c>
      <c r="Q78" s="849">
        <f>compohweal!AH70</f>
        <v>7.0905325468629599E-2</v>
      </c>
      <c r="R78" s="849">
        <f>compohweal!AI70</f>
        <v>5.7335600256919861E-2</v>
      </c>
      <c r="S78" s="850">
        <f>compohweal!AJ70</f>
        <v>7.2513306513428688E-3</v>
      </c>
      <c r="U78" s="224"/>
      <c r="V78" s="224"/>
      <c r="W78" s="224"/>
    </row>
    <row r="79" spans="1:23">
      <c r="A79" s="874">
        <v>1982</v>
      </c>
      <c r="B79" s="880">
        <f>compohweal!Q71</f>
        <v>0.62649035453796387</v>
      </c>
      <c r="C79" s="848">
        <f>compohweal!R71</f>
        <v>8.3230249583721161E-2</v>
      </c>
      <c r="D79" s="848">
        <f>compohweal!S71</f>
        <v>0.14903181605041027</v>
      </c>
      <c r="E79" s="848">
        <f>compohweal!T71</f>
        <v>0.18358557298779488</v>
      </c>
      <c r="F79" s="848">
        <f>compohweal!U71</f>
        <v>0.13856761157512665</v>
      </c>
      <c r="G79" s="848">
        <f>compohweal!V71</f>
        <v>7.2075068950653076E-2</v>
      </c>
      <c r="H79" s="146">
        <f>compohweal!X71</f>
        <v>0.47393646836280823</v>
      </c>
      <c r="I79" s="858">
        <f>compohweal!Y71</f>
        <v>7.4320800602436066E-2</v>
      </c>
      <c r="J79" s="858">
        <f>compohweal!Z71</f>
        <v>0.10825544036924839</v>
      </c>
      <c r="K79" s="858">
        <f>compohweal!AA71</f>
        <v>0.13376434799283743</v>
      </c>
      <c r="L79" s="858">
        <f>compohweal!AB71</f>
        <v>0.11343977600336075</v>
      </c>
      <c r="M79" s="858">
        <f>compohweal!AC71</f>
        <v>4.4156115502119064E-2</v>
      </c>
      <c r="N79" s="117">
        <f>compohweal!AE71</f>
        <v>0.23483109474182129</v>
      </c>
      <c r="O79" s="849">
        <f>compohweal!AF71</f>
        <v>5.0140205770730972E-2</v>
      </c>
      <c r="P79" s="849">
        <f>compohweal!AG71</f>
        <v>4.6368527808226645E-2</v>
      </c>
      <c r="Q79" s="849">
        <f>compohweal!AH71</f>
        <v>7.0019430248066783E-2</v>
      </c>
      <c r="R79" s="849">
        <f>compohweal!AI71</f>
        <v>5.833955854177475E-2</v>
      </c>
      <c r="S79" s="850">
        <f>compohweal!AJ71</f>
        <v>9.9633727222681046E-3</v>
      </c>
      <c r="U79" s="224"/>
      <c r="V79" s="224"/>
      <c r="W79" s="224"/>
    </row>
    <row r="80" spans="1:23">
      <c r="A80" s="874">
        <v>1983</v>
      </c>
      <c r="B80" s="880">
        <f>compohweal!Q72</f>
        <v>0.61706507205963135</v>
      </c>
      <c r="C80" s="848">
        <f>compohweal!R72</f>
        <v>8.1153020262718201E-2</v>
      </c>
      <c r="D80" s="848">
        <f>compohweal!S72</f>
        <v>0.15484749712049961</v>
      </c>
      <c r="E80" s="848">
        <f>compohweal!T72</f>
        <v>0.17636103741824627</v>
      </c>
      <c r="F80" s="848">
        <f>compohweal!U72</f>
        <v>0.12603762745857239</v>
      </c>
      <c r="G80" s="848">
        <f>compohweal!V72</f>
        <v>7.8665919601917267E-2</v>
      </c>
      <c r="H80" s="146">
        <f>compohweal!X72</f>
        <v>0.46172741055488586</v>
      </c>
      <c r="I80" s="858">
        <f>compohweal!Y72</f>
        <v>7.1019783616065979E-2</v>
      </c>
      <c r="J80" s="858">
        <f>compohweal!Z72</f>
        <v>0.11358081083744764</v>
      </c>
      <c r="K80" s="858">
        <f>compohweal!AA72</f>
        <v>0.12821293342858553</v>
      </c>
      <c r="L80" s="858">
        <f>compohweal!AB72</f>
        <v>0.10140650719404221</v>
      </c>
      <c r="M80" s="858">
        <f>compohweal!AC72</f>
        <v>4.7507364302873611E-2</v>
      </c>
      <c r="N80" s="117">
        <f>compohweal!AE72</f>
        <v>0.22362621128559113</v>
      </c>
      <c r="O80" s="849">
        <f>compohweal!AF72</f>
        <v>4.7201357781887054E-2</v>
      </c>
      <c r="P80" s="849">
        <f>compohweal!AG72</f>
        <v>4.7124656266532838E-2</v>
      </c>
      <c r="Q80" s="849">
        <f>compohweal!AH72</f>
        <v>6.3694083131849766E-2</v>
      </c>
      <c r="R80" s="849">
        <f>compohweal!AI72</f>
        <v>5.2266508340835571E-2</v>
      </c>
      <c r="S80" s="850">
        <f>compohweal!AJ72</f>
        <v>1.3339608907699585E-2</v>
      </c>
      <c r="U80" s="224"/>
      <c r="V80" s="224"/>
      <c r="W80" s="224"/>
    </row>
    <row r="81" spans="1:23">
      <c r="A81" s="874">
        <v>1984</v>
      </c>
      <c r="B81" s="880">
        <f>compohweal!Q73</f>
        <v>0.61171263456344604</v>
      </c>
      <c r="C81" s="848">
        <f>compohweal!R73</f>
        <v>7.5992636382579803E-2</v>
      </c>
      <c r="D81" s="848">
        <f>compohweal!S73</f>
        <v>0.16317096911370754</v>
      </c>
      <c r="E81" s="848">
        <f>compohweal!T73</f>
        <v>0.17321057431399822</v>
      </c>
      <c r="F81" s="848">
        <f>compohweal!U73</f>
        <v>0.11563033610582352</v>
      </c>
      <c r="G81" s="848">
        <f>compohweal!V73</f>
        <v>8.3708114922046661E-2</v>
      </c>
      <c r="H81" s="146">
        <f>compohweal!X73</f>
        <v>0.45797926187515259</v>
      </c>
      <c r="I81" s="858">
        <f>compohweal!Y73</f>
        <v>6.7034214735031128E-2</v>
      </c>
      <c r="J81" s="858">
        <f>compohweal!Z73</f>
        <v>0.12000043876469135</v>
      </c>
      <c r="K81" s="858">
        <f>compohweal!AA73</f>
        <v>0.12504412420094013</v>
      </c>
      <c r="L81" s="858">
        <f>compohweal!AB73</f>
        <v>9.2955745756626129E-2</v>
      </c>
      <c r="M81" s="858">
        <f>compohweal!AC73</f>
        <v>5.2944719791412354E-2</v>
      </c>
      <c r="N81" s="117">
        <f>compohweal!AE73</f>
        <v>0.22610463201999664</v>
      </c>
      <c r="O81" s="849">
        <f>compohweal!AF73</f>
        <v>4.6198546886444092E-2</v>
      </c>
      <c r="P81" s="849">
        <f>compohweal!AG73</f>
        <v>5.34876479068771E-2</v>
      </c>
      <c r="Q81" s="849">
        <f>compohweal!AH73</f>
        <v>6.1667148256674409E-2</v>
      </c>
      <c r="R81" s="849">
        <f>compohweal!AI73</f>
        <v>4.7964278608560562E-2</v>
      </c>
      <c r="S81" s="850">
        <f>compohweal!AJ73</f>
        <v>1.6787009313702583E-2</v>
      </c>
      <c r="U81" s="224"/>
      <c r="V81" s="224"/>
      <c r="W81" s="224"/>
    </row>
    <row r="82" spans="1:23">
      <c r="A82" s="874">
        <v>1985</v>
      </c>
      <c r="B82" s="880">
        <f>compohweal!Q74</f>
        <v>0.60513085126876831</v>
      </c>
      <c r="C82" s="848">
        <f>compohweal!R74</f>
        <v>7.3476001620292664E-2</v>
      </c>
      <c r="D82" s="848">
        <f>compohweal!S74</f>
        <v>0.16707916371524334</v>
      </c>
      <c r="E82" s="848">
        <f>compohweal!T74</f>
        <v>0.17726409994065762</v>
      </c>
      <c r="F82" s="848">
        <f>compohweal!U74</f>
        <v>9.9448122084140778E-2</v>
      </c>
      <c r="G82" s="848">
        <f>compohweal!V74</f>
        <v>8.786347508430481E-2</v>
      </c>
      <c r="H82" s="146">
        <f>compohweal!X74</f>
        <v>0.45463231205940247</v>
      </c>
      <c r="I82" s="858">
        <f>compohweal!Y74</f>
        <v>6.4853072166442871E-2</v>
      </c>
      <c r="J82" s="858">
        <f>compohweal!Z74</f>
        <v>0.12578047066926956</v>
      </c>
      <c r="K82" s="858">
        <f>compohweal!AA74</f>
        <v>0.12797947507351637</v>
      </c>
      <c r="L82" s="858">
        <f>compohweal!AB74</f>
        <v>8.105120062828064E-2</v>
      </c>
      <c r="M82" s="858">
        <f>compohweal!AC74</f>
        <v>5.4968085139989853E-2</v>
      </c>
      <c r="N82" s="117">
        <f>compohweal!AE74</f>
        <v>0.22749426960945129</v>
      </c>
      <c r="O82" s="849">
        <f>compohweal!AF74</f>
        <v>4.5033115893602371E-2</v>
      </c>
      <c r="P82" s="849">
        <f>compohweal!AG74</f>
        <v>5.8139985427260399E-2</v>
      </c>
      <c r="Q82" s="849">
        <f>compohweal!AH74</f>
        <v>6.4753244630992413E-2</v>
      </c>
      <c r="R82" s="849">
        <f>compohweal!AI74</f>
        <v>4.2327214032411575E-2</v>
      </c>
      <c r="S82" s="850">
        <f>compohweal!AJ74</f>
        <v>1.7240708693861961E-2</v>
      </c>
      <c r="U82" s="224"/>
      <c r="V82" s="224"/>
      <c r="W82" s="224"/>
    </row>
    <row r="83" spans="1:23">
      <c r="A83" s="874">
        <v>1986</v>
      </c>
      <c r="B83" s="880">
        <f>compohweal!Q75</f>
        <v>0.60328245162963867</v>
      </c>
      <c r="C83" s="848">
        <f>compohweal!R75</f>
        <v>7.8551679849624634E-2</v>
      </c>
      <c r="D83" s="848">
        <f>compohweal!S75</f>
        <v>0.16734770778566599</v>
      </c>
      <c r="E83" s="848">
        <f>compohweal!T75</f>
        <v>0.17481487430632114</v>
      </c>
      <c r="F83" s="848">
        <f>compohweal!U75</f>
        <v>8.8974907994270325E-2</v>
      </c>
      <c r="G83" s="848">
        <f>compohweal!V75</f>
        <v>9.3593291938304901E-2</v>
      </c>
      <c r="H83" s="146">
        <f>compohweal!X75</f>
        <v>0.45346227288246155</v>
      </c>
      <c r="I83" s="858">
        <f>compohweal!Y75</f>
        <v>6.9143377244472504E-2</v>
      </c>
      <c r="J83" s="858">
        <f>compohweal!Z75</f>
        <v>0.12596947932615876</v>
      </c>
      <c r="K83" s="858">
        <f>compohweal!AA75</f>
        <v>0.12719133589416742</v>
      </c>
      <c r="L83" s="858">
        <f>compohweal!AB75</f>
        <v>7.047685980796814E-2</v>
      </c>
      <c r="M83" s="858">
        <f>compohweal!AC75</f>
        <v>6.0681216418743134E-2</v>
      </c>
      <c r="N83" s="117">
        <f>compohweal!AE75</f>
        <v>0.22551751136779785</v>
      </c>
      <c r="O83" s="849">
        <f>compohweal!AF75</f>
        <v>4.6981111168861389E-2</v>
      </c>
      <c r="P83" s="849">
        <f>compohweal!AG75</f>
        <v>5.8375569176860154E-2</v>
      </c>
      <c r="Q83" s="849">
        <f>compohweal!AH75</f>
        <v>6.4156678272411227E-2</v>
      </c>
      <c r="R83" s="849">
        <f>compohweal!AI75</f>
        <v>3.4041967242956161E-2</v>
      </c>
      <c r="S83" s="850">
        <f>compohweal!AJ75</f>
        <v>2.1962184458971024E-2</v>
      </c>
      <c r="U83" s="224"/>
      <c r="V83" s="224"/>
      <c r="W83" s="224"/>
    </row>
    <row r="84" spans="1:23">
      <c r="A84" s="874">
        <v>1987</v>
      </c>
      <c r="B84" s="880">
        <f>compohweal!Q76</f>
        <v>0.61303550004959106</v>
      </c>
      <c r="C84" s="848">
        <f>compohweal!R76</f>
        <v>7.8429095447063446E-2</v>
      </c>
      <c r="D84" s="848">
        <f>compohweal!S76</f>
        <v>0.17947835847735405</v>
      </c>
      <c r="E84" s="848">
        <f>compohweal!T76</f>
        <v>0.17361145094037056</v>
      </c>
      <c r="F84" s="848">
        <f>compohweal!U76</f>
        <v>8.5095271468162537E-2</v>
      </c>
      <c r="G84" s="848">
        <f>compohweal!V76</f>
        <v>9.6421308815479279E-2</v>
      </c>
      <c r="H84" s="146">
        <f>compohweal!X76</f>
        <v>0.46768292784690857</v>
      </c>
      <c r="I84" s="858">
        <f>compohweal!Y76</f>
        <v>6.8386435508728027E-2</v>
      </c>
      <c r="J84" s="858">
        <f>compohweal!Z76</f>
        <v>0.14228805992752314</v>
      </c>
      <c r="K84" s="858">
        <f>compohweal!AA76</f>
        <v>0.12617405503988266</v>
      </c>
      <c r="L84" s="858">
        <f>compohweal!AB76</f>
        <v>6.7231178283691406E-2</v>
      </c>
      <c r="M84" s="858">
        <f>compohweal!AC76</f>
        <v>6.3603192567825317E-2</v>
      </c>
      <c r="N84" s="117">
        <f>compohweal!AE76</f>
        <v>0.24295471608638763</v>
      </c>
      <c r="O84" s="849">
        <f>compohweal!AF76</f>
        <v>4.5162610709667206E-2</v>
      </c>
      <c r="P84" s="849">
        <f>compohweal!AG76</f>
        <v>7.6056026737205684E-2</v>
      </c>
      <c r="Q84" s="849">
        <f>compohweal!AH76</f>
        <v>6.1983410734683275E-2</v>
      </c>
      <c r="R84" s="849">
        <f>compohweal!AI76</f>
        <v>3.2725531607866287E-2</v>
      </c>
      <c r="S84" s="850">
        <f>compohweal!AJ76</f>
        <v>2.7027139440178871E-2</v>
      </c>
      <c r="U84" s="224"/>
      <c r="V84" s="224"/>
      <c r="W84" s="224"/>
    </row>
    <row r="85" spans="1:23">
      <c r="A85" s="874">
        <v>1988</v>
      </c>
      <c r="B85" s="880">
        <f>compohweal!Q77</f>
        <v>0.62470990419387817</v>
      </c>
      <c r="C85" s="848">
        <f>compohweal!R77</f>
        <v>8.4149010479450226E-2</v>
      </c>
      <c r="D85" s="848">
        <f>compohweal!S77</f>
        <v>0.18425606284290552</v>
      </c>
      <c r="E85" s="848">
        <f>compohweal!T77</f>
        <v>0.1750787403434515</v>
      </c>
      <c r="F85" s="848">
        <f>compohweal!U77</f>
        <v>8.2939103245735168E-2</v>
      </c>
      <c r="G85" s="848">
        <f>compohweal!V77</f>
        <v>9.8286993801593781E-2</v>
      </c>
      <c r="H85" s="146">
        <f>compohweal!X77</f>
        <v>0.48219490051269531</v>
      </c>
      <c r="I85" s="858">
        <f>compohweal!Y77</f>
        <v>7.5922347605228424E-2</v>
      </c>
      <c r="J85" s="858">
        <f>compohweal!Z77</f>
        <v>0.1471377806738019</v>
      </c>
      <c r="K85" s="858">
        <f>compohweal!AA77</f>
        <v>0.12682123295962811</v>
      </c>
      <c r="L85" s="858">
        <f>compohweal!AB77</f>
        <v>6.6910624504089355E-2</v>
      </c>
      <c r="M85" s="858">
        <f>compohweal!AC77</f>
        <v>6.5402917563915253E-2</v>
      </c>
      <c r="N85" s="117">
        <f>compohweal!AE77</f>
        <v>0.26107615232467651</v>
      </c>
      <c r="O85" s="849">
        <f>compohweal!AF77</f>
        <v>5.6043442338705063E-2</v>
      </c>
      <c r="P85" s="849">
        <f>compohweal!AG77</f>
        <v>8.2040200592018664E-2</v>
      </c>
      <c r="Q85" s="849">
        <f>compohweal!AH77</f>
        <v>6.1906782444566488E-2</v>
      </c>
      <c r="R85" s="849">
        <f>compohweal!AI77</f>
        <v>3.5024873912334442E-2</v>
      </c>
      <c r="S85" s="850">
        <f>compohweal!AJ77</f>
        <v>2.6060840114951134E-2</v>
      </c>
      <c r="U85" s="224"/>
      <c r="V85" s="224"/>
      <c r="W85" s="224"/>
    </row>
    <row r="86" spans="1:23">
      <c r="A86" s="874">
        <v>1989</v>
      </c>
      <c r="B86" s="880">
        <f>compohweal!Q78</f>
        <v>0.62479704618453979</v>
      </c>
      <c r="C86" s="848">
        <f>compohweal!R78</f>
        <v>9.3392841517925262E-2</v>
      </c>
      <c r="D86" s="848">
        <f>compohweal!S78</f>
        <v>0.18028010334819555</v>
      </c>
      <c r="E86" s="848">
        <f>compohweal!T78</f>
        <v>0.17080255225300789</v>
      </c>
      <c r="F86" s="848">
        <f>compohweal!U78</f>
        <v>7.822001725435257E-2</v>
      </c>
      <c r="G86" s="848">
        <f>compohweal!V78</f>
        <v>0.10210154950618744</v>
      </c>
      <c r="H86" s="146">
        <f>compohweal!X78</f>
        <v>0.4826170802116394</v>
      </c>
      <c r="I86" s="858">
        <f>compohweal!Y78</f>
        <v>8.3624176681041718E-2</v>
      </c>
      <c r="J86" s="858">
        <f>compohweal!Z78</f>
        <v>0.14404840068891644</v>
      </c>
      <c r="K86" s="858">
        <f>compohweal!AA78</f>
        <v>0.1238050889223814</v>
      </c>
      <c r="L86" s="858">
        <f>compohweal!AB78</f>
        <v>6.2921866774559021E-2</v>
      </c>
      <c r="M86" s="858">
        <f>compohweal!AC78</f>
        <v>6.8217553198337555E-2</v>
      </c>
      <c r="N86" s="117">
        <f>compohweal!AE78</f>
        <v>0.26249778270721436</v>
      </c>
      <c r="O86" s="849">
        <f>compohweal!AF78</f>
        <v>6.0058355331420898E-2</v>
      </c>
      <c r="P86" s="849">
        <f>compohweal!AG78</f>
        <v>8.0656303092837334E-2</v>
      </c>
      <c r="Q86" s="849">
        <f>compohweal!AH78</f>
        <v>5.932736536487937E-2</v>
      </c>
      <c r="R86" s="849">
        <f>compohweal!AI78</f>
        <v>3.2655972987413406E-2</v>
      </c>
      <c r="S86" s="850">
        <f>compohweal!AJ78</f>
        <v>2.9799774289131165E-2</v>
      </c>
      <c r="U86" s="224"/>
      <c r="V86" s="224"/>
      <c r="W86" s="224"/>
    </row>
    <row r="87" spans="1:23">
      <c r="A87" s="875">
        <v>1990</v>
      </c>
      <c r="B87" s="883">
        <f>compohweal!Q79</f>
        <v>0.62685191631317139</v>
      </c>
      <c r="C87" s="860">
        <f>compohweal!R79</f>
        <v>9.3116305768489838E-2</v>
      </c>
      <c r="D87" s="860">
        <f>compohweal!S79</f>
        <v>0.18056523613631725</v>
      </c>
      <c r="E87" s="860">
        <f>compohweal!T79</f>
        <v>0.16886395588517189</v>
      </c>
      <c r="F87" s="860">
        <f>compohweal!U79</f>
        <v>7.6369605958461761E-2</v>
      </c>
      <c r="G87" s="860">
        <f>compohweal!V79</f>
        <v>0.1079368069767952</v>
      </c>
      <c r="H87" s="157">
        <f>compohweal!X79</f>
        <v>0.48429340124130249</v>
      </c>
      <c r="I87" s="867">
        <f>compohweal!Y79</f>
        <v>8.3472080528736115E-2</v>
      </c>
      <c r="J87" s="867">
        <f>compohweal!Z79</f>
        <v>0.14392354199662805</v>
      </c>
      <c r="K87" s="867">
        <f>compohweal!AA79</f>
        <v>0.12223288603127003</v>
      </c>
      <c r="L87" s="867">
        <f>compohweal!AB79</f>
        <v>6.2068164348602295E-2</v>
      </c>
      <c r="M87" s="867">
        <f>compohweal!AC79</f>
        <v>7.2596728801727295E-2</v>
      </c>
      <c r="N87" s="123">
        <f>compohweal!AE79</f>
        <v>0.26355734467506409</v>
      </c>
      <c r="O87" s="861">
        <f>compohweal!AF79</f>
        <v>5.9695474803447723E-2</v>
      </c>
      <c r="P87" s="861">
        <f>compohweal!AG79</f>
        <v>8.076093764975667E-2</v>
      </c>
      <c r="Q87" s="861">
        <f>compohweal!AH79</f>
        <v>5.8295865077525377E-2</v>
      </c>
      <c r="R87" s="861">
        <f>compohweal!AI79</f>
        <v>3.2713256776332855E-2</v>
      </c>
      <c r="S87" s="862">
        <f>compohweal!AJ79</f>
        <v>3.2091807574033737E-2</v>
      </c>
      <c r="U87" s="224"/>
      <c r="V87" s="224"/>
      <c r="W87" s="224"/>
    </row>
    <row r="88" spans="1:23">
      <c r="A88" s="874">
        <v>1991</v>
      </c>
      <c r="B88" s="880">
        <f>compohweal!Q80</f>
        <v>0.62530183792114258</v>
      </c>
      <c r="C88" s="848">
        <f>compohweal!R80</f>
        <v>9.9256902933120728E-2</v>
      </c>
      <c r="D88" s="848">
        <f>compohweal!S80</f>
        <v>0.17848458467051387</v>
      </c>
      <c r="E88" s="848">
        <f>compohweal!T80</f>
        <v>0.16182061657309532</v>
      </c>
      <c r="F88" s="848">
        <f>compohweal!U80</f>
        <v>7.1388624608516693E-2</v>
      </c>
      <c r="G88" s="848">
        <f>compohweal!V80</f>
        <v>0.11435112357139587</v>
      </c>
      <c r="H88" s="146">
        <f>compohweal!X80</f>
        <v>0.48252207040786743</v>
      </c>
      <c r="I88" s="858">
        <f>compohweal!Y80</f>
        <v>8.8549137115478516E-2</v>
      </c>
      <c r="J88" s="858">
        <f>compohweal!Z80</f>
        <v>0.14271206734701991</v>
      </c>
      <c r="K88" s="858">
        <f>compohweal!AA80</f>
        <v>0.1173886563628912</v>
      </c>
      <c r="L88" s="858">
        <f>compohweal!AB80</f>
        <v>5.7906083762645721E-2</v>
      </c>
      <c r="M88" s="858">
        <f>compohweal!AC80</f>
        <v>7.5966127216815948E-2</v>
      </c>
      <c r="N88" s="117">
        <f>compohweal!AE80</f>
        <v>0.25691923499107361</v>
      </c>
      <c r="O88" s="849">
        <f>compohweal!AF80</f>
        <v>6.0680005699396133E-2</v>
      </c>
      <c r="P88" s="849">
        <f>compohweal!AG80</f>
        <v>8.1166747026145458E-2</v>
      </c>
      <c r="Q88" s="849">
        <f>compohweal!AH80</f>
        <v>5.4897807072848082E-2</v>
      </c>
      <c r="R88" s="849">
        <f>compohweal!AI80</f>
        <v>2.858341857790947E-2</v>
      </c>
      <c r="S88" s="850">
        <f>compohweal!AJ80</f>
        <v>3.1591251492500305E-2</v>
      </c>
      <c r="U88" s="224"/>
      <c r="V88" s="224"/>
      <c r="W88" s="224"/>
    </row>
    <row r="89" spans="1:23">
      <c r="A89" s="874">
        <v>1992</v>
      </c>
      <c r="B89" s="880">
        <f>compohweal!Q81</f>
        <v>0.6407020092010498</v>
      </c>
      <c r="C89" s="848">
        <f>compohweal!R81</f>
        <v>0.11725456267595291</v>
      </c>
      <c r="D89" s="848">
        <f>compohweal!S81</f>
        <v>0.17570162611082196</v>
      </c>
      <c r="E89" s="848">
        <f>compohweal!T81</f>
        <v>0.15801106579601765</v>
      </c>
      <c r="F89" s="848">
        <f>compohweal!U81</f>
        <v>6.3825227320194244E-2</v>
      </c>
      <c r="G89" s="848">
        <f>compohweal!V81</f>
        <v>0.12590955197811127</v>
      </c>
      <c r="H89" s="146">
        <f>compohweal!X81</f>
        <v>0.49901875853538513</v>
      </c>
      <c r="I89" s="858">
        <f>compohweal!Y81</f>
        <v>0.10434243828058243</v>
      </c>
      <c r="J89" s="858">
        <f>compohweal!Z81</f>
        <v>0.14179939380846918</v>
      </c>
      <c r="K89" s="858">
        <f>compohweal!AA81</f>
        <v>0.11411995068192482</v>
      </c>
      <c r="L89" s="858">
        <f>compohweal!AB81</f>
        <v>5.204043909907341E-2</v>
      </c>
      <c r="M89" s="858">
        <f>compohweal!AC81</f>
        <v>8.6716540157794952E-2</v>
      </c>
      <c r="N89" s="117">
        <f>compohweal!AE81</f>
        <v>0.27272135019302368</v>
      </c>
      <c r="O89" s="849">
        <f>compohweal!AF81</f>
        <v>7.3933213949203491E-2</v>
      </c>
      <c r="P89" s="849">
        <f>compohweal!AG81</f>
        <v>8.0465617473237216E-2</v>
      </c>
      <c r="Q89" s="849">
        <f>compohweal!AH81</f>
        <v>5.3663034457713366E-2</v>
      </c>
      <c r="R89" s="849">
        <f>compohweal!AI81</f>
        <v>2.6337658986449242E-2</v>
      </c>
      <c r="S89" s="850">
        <f>compohweal!AJ81</f>
        <v>3.8321837782859802E-2</v>
      </c>
      <c r="U89" s="224"/>
      <c r="V89" s="224"/>
      <c r="W89" s="224"/>
    </row>
    <row r="90" spans="1:23">
      <c r="A90" s="874">
        <v>1993</v>
      </c>
      <c r="B90" s="880">
        <f>compohweal!Q82</f>
        <v>0.64335924386978149</v>
      </c>
      <c r="C90" s="848">
        <f>compohweal!R82</f>
        <v>0.12489445507526398</v>
      </c>
      <c r="D90" s="848">
        <f>compohweal!S82</f>
        <v>0.17146159429103136</v>
      </c>
      <c r="E90" s="848">
        <f>compohweal!T82</f>
        <v>0.15551191754639149</v>
      </c>
      <c r="F90" s="848">
        <f>compohweal!U82</f>
        <v>5.9708807617425919E-2</v>
      </c>
      <c r="G90" s="848">
        <f>compohweal!V82</f>
        <v>0.13178247213363647</v>
      </c>
      <c r="H90" s="146">
        <f>compohweal!X82</f>
        <v>0.50187170505523682</v>
      </c>
      <c r="I90" s="858">
        <f>compohweal!Y82</f>
        <v>0.11081544309854507</v>
      </c>
      <c r="J90" s="858">
        <f>compohweal!Z82</f>
        <v>0.14052280364558101</v>
      </c>
      <c r="K90" s="858">
        <f>compohweal!AA82</f>
        <v>0.11304980330169201</v>
      </c>
      <c r="L90" s="858">
        <f>compohweal!AB82</f>
        <v>4.7796741127967834E-2</v>
      </c>
      <c r="M90" s="858">
        <f>compohweal!AC82</f>
        <v>8.9686892926692963E-2</v>
      </c>
      <c r="N90" s="117">
        <f>compohweal!AE82</f>
        <v>0.27415362000465393</v>
      </c>
      <c r="O90" s="849">
        <f>compohweal!AF82</f>
        <v>7.7302321791648865E-2</v>
      </c>
      <c r="P90" s="849">
        <f>compohweal!AG82</f>
        <v>8.1827594782225788E-2</v>
      </c>
      <c r="Q90" s="849">
        <f>compohweal!AH82</f>
        <v>5.2446892950683832E-2</v>
      </c>
      <c r="R90" s="849">
        <f>compohweal!AI82</f>
        <v>2.3154839873313904E-2</v>
      </c>
      <c r="S90" s="850">
        <f>compohweal!AJ82</f>
        <v>3.9421964436769485E-2</v>
      </c>
      <c r="U90" s="224"/>
      <c r="V90" s="224"/>
      <c r="W90" s="224"/>
    </row>
    <row r="91" spans="1:23">
      <c r="A91" s="874">
        <v>1994</v>
      </c>
      <c r="B91" s="880">
        <f>compohweal!Q83</f>
        <v>0.64375424385070801</v>
      </c>
      <c r="C91" s="848">
        <f>compohweal!R83</f>
        <v>0.1251164972782135</v>
      </c>
      <c r="D91" s="848">
        <f>compohweal!S83</f>
        <v>0.17172763496637344</v>
      </c>
      <c r="E91" s="848">
        <f>compohweal!T83</f>
        <v>0.15117792040109634</v>
      </c>
      <c r="F91" s="848">
        <f>compohweal!U83</f>
        <v>5.9104308485984802E-2</v>
      </c>
      <c r="G91" s="848">
        <f>compohweal!V83</f>
        <v>0.13662788271903992</v>
      </c>
      <c r="H91" s="146">
        <f>compohweal!X83</f>
        <v>0.5017816424369812</v>
      </c>
      <c r="I91" s="858">
        <f>compohweal!Y83</f>
        <v>0.11215954273939133</v>
      </c>
      <c r="J91" s="858">
        <f>compohweal!Z83</f>
        <v>0.14156778319738805</v>
      </c>
      <c r="K91" s="858">
        <f>compohweal!AA83</f>
        <v>0.10874796099960804</v>
      </c>
      <c r="L91" s="858">
        <f>compohweal!AB83</f>
        <v>4.6905122697353363E-2</v>
      </c>
      <c r="M91" s="858">
        <f>compohweal!AC83</f>
        <v>9.2401221394538879E-2</v>
      </c>
      <c r="N91" s="117">
        <f>compohweal!AE83</f>
        <v>0.27309569716453552</v>
      </c>
      <c r="O91" s="849">
        <f>compohweal!AF83</f>
        <v>7.9572193324565887E-2</v>
      </c>
      <c r="P91" s="849">
        <f>compohweal!AG83</f>
        <v>8.319677016697824E-2</v>
      </c>
      <c r="Q91" s="849">
        <f>compohweal!AH83</f>
        <v>4.9746035598218441E-2</v>
      </c>
      <c r="R91" s="849">
        <f>compohweal!AI83</f>
        <v>2.2769385948777199E-2</v>
      </c>
      <c r="S91" s="850">
        <f>compohweal!AJ83</f>
        <v>3.7811320275068283E-2</v>
      </c>
      <c r="U91" s="224"/>
      <c r="V91" s="224"/>
      <c r="W91" s="224"/>
    </row>
    <row r="92" spans="1:23">
      <c r="A92" s="874">
        <v>1995</v>
      </c>
      <c r="B92" s="880">
        <f>compohweal!Q84</f>
        <v>0.64725792407989502</v>
      </c>
      <c r="C92" s="848">
        <f>compohweal!R84</f>
        <v>0.13497114181518555</v>
      </c>
      <c r="D92" s="848">
        <f>compohweal!S84</f>
        <v>0.16502586286514997</v>
      </c>
      <c r="E92" s="848">
        <f>compohweal!T84</f>
        <v>0.14534857496619225</v>
      </c>
      <c r="F92" s="848">
        <f>compohweal!U84</f>
        <v>5.7474009692668915E-2</v>
      </c>
      <c r="G92" s="848">
        <f>compohweal!V84</f>
        <v>0.14443837106227875</v>
      </c>
      <c r="H92" s="146">
        <f>compohweal!X84</f>
        <v>0.50369048118591309</v>
      </c>
      <c r="I92" s="858">
        <f>compohweal!Y84</f>
        <v>0.12032921612262726</v>
      </c>
      <c r="J92" s="858">
        <f>compohweal!Z84</f>
        <v>0.1346089830622077</v>
      </c>
      <c r="K92" s="858">
        <f>compohweal!AA84</f>
        <v>0.10490613430738449</v>
      </c>
      <c r="L92" s="858">
        <f>compohweal!AB84</f>
        <v>4.6389326453208923E-2</v>
      </c>
      <c r="M92" s="858">
        <f>compohweal!AC84</f>
        <v>9.7456842660903931E-2</v>
      </c>
      <c r="N92" s="117">
        <f>compohweal!AE84</f>
        <v>0.27591246366500854</v>
      </c>
      <c r="O92" s="849">
        <f>compohweal!AF84</f>
        <v>8.5473239421844482E-2</v>
      </c>
      <c r="P92" s="849">
        <f>compohweal!AG84</f>
        <v>7.9177950276061893E-2</v>
      </c>
      <c r="Q92" s="849">
        <f>compohweal!AH84</f>
        <v>4.7117771580815315E-2</v>
      </c>
      <c r="R92" s="849">
        <f>compohweal!AI84</f>
        <v>2.2894309833645821E-2</v>
      </c>
      <c r="S92" s="850">
        <f>compohweal!AJ84</f>
        <v>4.1249196976423264E-2</v>
      </c>
      <c r="U92" s="224"/>
      <c r="V92" s="224"/>
      <c r="W92" s="224"/>
    </row>
    <row r="93" spans="1:23">
      <c r="A93" s="874">
        <v>1996</v>
      </c>
      <c r="B93" s="880">
        <f>compohweal!Q85</f>
        <v>0.65241265296936035</v>
      </c>
      <c r="C93" s="848">
        <f>compohweal!R85</f>
        <v>0.15379917621612549</v>
      </c>
      <c r="D93" s="848">
        <f>compohweal!S85</f>
        <v>0.15371593041345477</v>
      </c>
      <c r="E93" s="848">
        <f>compohweal!T85</f>
        <v>0.13581710867583752</v>
      </c>
      <c r="F93" s="848">
        <f>compohweal!U85</f>
        <v>5.5068422108888626E-2</v>
      </c>
      <c r="G93" s="848">
        <f>compohweal!V85</f>
        <v>0.15401199460029602</v>
      </c>
      <c r="H93" s="146">
        <f>compohweal!X85</f>
        <v>0.51108264923095703</v>
      </c>
      <c r="I93" s="858">
        <f>compohweal!Y85</f>
        <v>0.13817077875137329</v>
      </c>
      <c r="J93" s="858">
        <f>compohweal!Z85</f>
        <v>0.1248331933747977</v>
      </c>
      <c r="K93" s="858">
        <f>compohweal!AA85</f>
        <v>9.7583133727312088E-2</v>
      </c>
      <c r="L93" s="858">
        <f>compohweal!AB85</f>
        <v>4.4326972216367722E-2</v>
      </c>
      <c r="M93" s="858">
        <f>compohweal!AC85</f>
        <v>0.10616857558488846</v>
      </c>
      <c r="N93" s="117">
        <f>compohweal!AE85</f>
        <v>0.28360641002655029</v>
      </c>
      <c r="O93" s="849">
        <f>compohweal!AF85</f>
        <v>9.9795378744602203E-2</v>
      </c>
      <c r="P93" s="849">
        <f>compohweal!AG85</f>
        <v>7.3566130362451077E-2</v>
      </c>
      <c r="Q93" s="849">
        <f>compohweal!AH85</f>
        <v>4.3841137085109949E-2</v>
      </c>
      <c r="R93" s="849">
        <f>compohweal!AI85</f>
        <v>2.2086422890424728E-2</v>
      </c>
      <c r="S93" s="850">
        <f>compohweal!AJ85</f>
        <v>4.4317334890365601E-2</v>
      </c>
      <c r="U93" s="224"/>
      <c r="V93" s="224"/>
      <c r="W93" s="224"/>
    </row>
    <row r="94" spans="1:23">
      <c r="A94" s="874">
        <v>1997</v>
      </c>
      <c r="B94" s="880">
        <f>compohweal!Q86</f>
        <v>0.65923750400543213</v>
      </c>
      <c r="C94" s="848">
        <f>compohweal!R86</f>
        <v>0.17074361443519592</v>
      </c>
      <c r="D94" s="848">
        <f>compohweal!S86</f>
        <v>0.14291607961058617</v>
      </c>
      <c r="E94" s="848">
        <f>compohweal!T86</f>
        <v>0.12952889129519463</v>
      </c>
      <c r="F94" s="848">
        <f>compohweal!U86</f>
        <v>5.3286824375391006E-2</v>
      </c>
      <c r="G94" s="848">
        <f>compohweal!V86</f>
        <v>0.16276207566261292</v>
      </c>
      <c r="H94" s="146">
        <f>compohweal!X86</f>
        <v>0.52007001638412476</v>
      </c>
      <c r="I94" s="858">
        <f>compohweal!Y86</f>
        <v>0.15364757180213928</v>
      </c>
      <c r="J94" s="858">
        <f>compohweal!Z86</f>
        <v>0.11656857584603131</v>
      </c>
      <c r="K94" s="858">
        <f>compohweal!AA86</f>
        <v>9.3372466042637825E-2</v>
      </c>
      <c r="L94" s="858">
        <f>compohweal!AB86</f>
        <v>4.3084852397441864E-2</v>
      </c>
      <c r="M94" s="858">
        <f>compohweal!AC86</f>
        <v>0.11339657753705978</v>
      </c>
      <c r="N94" s="117">
        <f>compohweal!AE86</f>
        <v>0.29367271065711975</v>
      </c>
      <c r="O94" s="849">
        <f>compohweal!AF86</f>
        <v>0.11071023344993591</v>
      </c>
      <c r="P94" s="849">
        <f>compohweal!AG86</f>
        <v>6.9394403195474297E-2</v>
      </c>
      <c r="Q94" s="849">
        <f>compohweal!AH86</f>
        <v>4.2316396255046129E-2</v>
      </c>
      <c r="R94" s="849">
        <f>compohweal!AI86</f>
        <v>2.244030125439167E-2</v>
      </c>
      <c r="S94" s="850">
        <f>compohweal!AJ86</f>
        <v>4.8811368644237518E-2</v>
      </c>
      <c r="U94" s="224"/>
      <c r="V94" s="224"/>
      <c r="W94" s="224"/>
    </row>
    <row r="95" spans="1:23">
      <c r="A95" s="874">
        <v>1998</v>
      </c>
      <c r="B95" s="880">
        <f>compohweal!Q87</f>
        <v>0.66643178462982178</v>
      </c>
      <c r="C95" s="848">
        <f>compohweal!R87</f>
        <v>0.18913586437702179</v>
      </c>
      <c r="D95" s="848">
        <f>compohweal!S87</f>
        <v>0.12952049216255546</v>
      </c>
      <c r="E95" s="848">
        <f>compohweal!T87</f>
        <v>0.12432905100286007</v>
      </c>
      <c r="F95" s="848">
        <f>compohweal!U87</f>
        <v>5.3758881986141205E-2</v>
      </c>
      <c r="G95" s="848">
        <f>compohweal!V87</f>
        <v>0.16968750953674316</v>
      </c>
      <c r="H95" s="146">
        <f>compohweal!X87</f>
        <v>0.53021013736724854</v>
      </c>
      <c r="I95" s="858">
        <f>compohweal!Y87</f>
        <v>0.17067645490169525</v>
      </c>
      <c r="J95" s="858">
        <f>compohweal!Z87</f>
        <v>0.10588745144195855</v>
      </c>
      <c r="K95" s="858">
        <f>compohweal!AA87</f>
        <v>8.8676083832979202E-2</v>
      </c>
      <c r="L95" s="858">
        <f>compohweal!AB87</f>
        <v>4.3159790337085724E-2</v>
      </c>
      <c r="M95" s="858">
        <f>compohweal!AC87</f>
        <v>0.12181037664413452</v>
      </c>
      <c r="N95" s="117">
        <f>compohweal!AE87</f>
        <v>0.30460247397422791</v>
      </c>
      <c r="O95" s="849">
        <f>compohweal!AF87</f>
        <v>0.12499285489320755</v>
      </c>
      <c r="P95" s="849">
        <f>compohweal!AG87</f>
        <v>6.3829423859715462E-2</v>
      </c>
      <c r="Q95" s="849">
        <f>compohweal!AH87</f>
        <v>3.9074320811778307E-2</v>
      </c>
      <c r="R95" s="849">
        <f>compohweal!AI87</f>
        <v>2.1474750712513924E-2</v>
      </c>
      <c r="S95" s="850">
        <f>compohweal!AJ87</f>
        <v>5.523112416267395E-2</v>
      </c>
      <c r="U95" s="224"/>
      <c r="V95" s="224"/>
      <c r="W95" s="224"/>
    </row>
    <row r="96" spans="1:23">
      <c r="A96" s="876">
        <v>1999</v>
      </c>
      <c r="B96" s="884">
        <f>compohweal!Q88</f>
        <v>0.66832256317138672</v>
      </c>
      <c r="C96" s="864">
        <f>compohweal!R88</f>
        <v>0.20386055111885071</v>
      </c>
      <c r="D96" s="864">
        <f>compohweal!S88</f>
        <v>0.12051180936396122</v>
      </c>
      <c r="E96" s="864">
        <f>compohweal!T88</f>
        <v>0.11586448177695274</v>
      </c>
      <c r="F96" s="864">
        <f>compohweal!U88</f>
        <v>5.1475919783115387E-2</v>
      </c>
      <c r="G96" s="864">
        <f>compohweal!V88</f>
        <v>0.17660981416702271</v>
      </c>
      <c r="H96" s="150">
        <f>compohweal!X88</f>
        <v>0.53531551361083984</v>
      </c>
      <c r="I96" s="868">
        <f>compohweal!Y88</f>
        <v>0.18298745155334473</v>
      </c>
      <c r="J96" s="868">
        <f>compohweal!Z88</f>
        <v>9.9697869271039963E-2</v>
      </c>
      <c r="K96" s="868">
        <f>compohweal!AA88</f>
        <v>8.3202876150608063E-2</v>
      </c>
      <c r="L96" s="868">
        <f>compohweal!AB88</f>
        <v>4.1604895144701004E-2</v>
      </c>
      <c r="M96" s="868">
        <f>compohweal!AC88</f>
        <v>0.12782241404056549</v>
      </c>
      <c r="N96" s="120">
        <f>compohweal!AE88</f>
        <v>0.31136330962181091</v>
      </c>
      <c r="O96" s="865">
        <f>compohweal!AF88</f>
        <v>0.13168765604496002</v>
      </c>
      <c r="P96" s="865">
        <f>compohweal!AG88</f>
        <v>6.0599364398512989E-2</v>
      </c>
      <c r="Q96" s="865">
        <f>compohweal!AH88</f>
        <v>3.6165689118206501E-2</v>
      </c>
      <c r="R96" s="865">
        <f>compohweal!AI88</f>
        <v>2.1453626453876495E-2</v>
      </c>
      <c r="S96" s="866">
        <f>compohweal!AJ88</f>
        <v>6.1456959694623947E-2</v>
      </c>
      <c r="U96" s="224"/>
      <c r="V96" s="224"/>
      <c r="W96" s="224"/>
    </row>
    <row r="97" spans="1:23">
      <c r="A97" s="874">
        <v>2000</v>
      </c>
      <c r="B97" s="880">
        <f>compohweal!Q89</f>
        <v>0.67174005508422852</v>
      </c>
      <c r="C97" s="848">
        <f>compohweal!R89</f>
        <v>0.20143000781536102</v>
      </c>
      <c r="D97" s="848">
        <f>compohweal!S89</f>
        <v>0.11693598236888647</v>
      </c>
      <c r="E97" s="848">
        <f>compohweal!T89</f>
        <v>0.12274488247931004</v>
      </c>
      <c r="F97" s="848">
        <f>compohweal!U89</f>
        <v>5.3470071405172348E-2</v>
      </c>
      <c r="G97" s="848">
        <f>compohweal!V89</f>
        <v>0.17715907096862793</v>
      </c>
      <c r="H97" s="146">
        <f>compohweal!X89</f>
        <v>0.54051446914672852</v>
      </c>
      <c r="I97" s="858">
        <f>compohweal!Y89</f>
        <v>0.18329624831676483</v>
      </c>
      <c r="J97" s="858">
        <f>compohweal!Z89</f>
        <v>9.8099054768681526E-2</v>
      </c>
      <c r="K97" s="858">
        <f>compohweal!AA89</f>
        <v>8.65352563560009E-2</v>
      </c>
      <c r="L97" s="858">
        <f>compohweal!AB89</f>
        <v>4.3401289731264114E-2</v>
      </c>
      <c r="M97" s="858">
        <f>compohweal!AC89</f>
        <v>0.12918263673782349</v>
      </c>
      <c r="N97" s="117">
        <f>compohweal!AE89</f>
        <v>0.31951171159744263</v>
      </c>
      <c r="O97" s="849">
        <f>compohweal!AF89</f>
        <v>0.13548499345779419</v>
      </c>
      <c r="P97" s="849">
        <f>compohweal!AG89</f>
        <v>6.0806216730270535E-2</v>
      </c>
      <c r="Q97" s="849">
        <f>compohweal!AH89</f>
        <v>3.7724088877439499E-2</v>
      </c>
      <c r="R97" s="849">
        <f>compohweal!AI89</f>
        <v>2.3355545476078987E-2</v>
      </c>
      <c r="S97" s="850">
        <f>compohweal!AJ89</f>
        <v>6.2140870839357376E-2</v>
      </c>
      <c r="U97" s="224"/>
      <c r="V97" s="224"/>
      <c r="W97" s="224"/>
    </row>
    <row r="98" spans="1:23">
      <c r="A98" s="874">
        <v>2001</v>
      </c>
      <c r="B98" s="880">
        <f>compohweal!Q90</f>
        <v>0.66398286819458008</v>
      </c>
      <c r="C98" s="848">
        <f>compohweal!R90</f>
        <v>0.18220949172973633</v>
      </c>
      <c r="D98" s="848">
        <f>compohweal!S90</f>
        <v>0.12088995263911784</v>
      </c>
      <c r="E98" s="848">
        <f>compohweal!T90</f>
        <v>0.13858061656355858</v>
      </c>
      <c r="F98" s="848">
        <f>compohweal!U90</f>
        <v>5.6842520833015442E-2</v>
      </c>
      <c r="G98" s="848">
        <f>compohweal!V90</f>
        <v>0.1654602587223053</v>
      </c>
      <c r="H98" s="146">
        <f>compohweal!X90</f>
        <v>0.53067570924758911</v>
      </c>
      <c r="I98" s="858">
        <f>compohweal!Y90</f>
        <v>0.16715911030769348</v>
      </c>
      <c r="J98" s="858">
        <f>compohweal!Z90</f>
        <v>0.10229377984069288</v>
      </c>
      <c r="K98" s="858">
        <f>compohweal!AA90</f>
        <v>9.8155450075864792E-2</v>
      </c>
      <c r="L98" s="858">
        <f>compohweal!AB90</f>
        <v>4.6418905258178711E-2</v>
      </c>
      <c r="M98" s="858">
        <f>compohweal!AC90</f>
        <v>0.11664848029613495</v>
      </c>
      <c r="N98" s="117">
        <f>compohweal!AE90</f>
        <v>0.31192442774772644</v>
      </c>
      <c r="O98" s="849">
        <f>compohweal!AF90</f>
        <v>0.1268123984336853</v>
      </c>
      <c r="P98" s="849">
        <f>compohweal!AG90</f>
        <v>6.3426315726246685E-2</v>
      </c>
      <c r="Q98" s="849">
        <f>compohweal!AH90</f>
        <v>4.3886619620025158E-2</v>
      </c>
      <c r="R98" s="849">
        <f>compohweal!AI90</f>
        <v>2.5600207969546318E-2</v>
      </c>
      <c r="S98" s="850">
        <f>compohweal!AJ90</f>
        <v>5.2198879420757294E-2</v>
      </c>
      <c r="U98" s="224"/>
      <c r="V98" s="224"/>
      <c r="W98" s="224"/>
    </row>
    <row r="99" spans="1:23">
      <c r="A99" s="874">
        <v>2002</v>
      </c>
      <c r="B99" s="880">
        <f>compohweal!Q91</f>
        <v>0.66419875621795654</v>
      </c>
      <c r="C99" s="848">
        <f>compohweal!R91</f>
        <v>0.1578410267829895</v>
      </c>
      <c r="D99" s="848">
        <f>compohweal!S91</f>
        <v>0.13047229102812707</v>
      </c>
      <c r="E99" s="848">
        <f>compohweal!T91</f>
        <v>0.15901347249746323</v>
      </c>
      <c r="F99" s="848">
        <f>compohweal!U91</f>
        <v>5.9675175696611404E-2</v>
      </c>
      <c r="G99" s="848">
        <f>compohweal!V91</f>
        <v>0.15719680488109589</v>
      </c>
      <c r="H99" s="146">
        <f>compohweal!X91</f>
        <v>0.52773308753967285</v>
      </c>
      <c r="I99" s="858">
        <f>compohweal!Y91</f>
        <v>0.14334167540073395</v>
      </c>
      <c r="J99" s="858">
        <f>compohweal!Z91</f>
        <v>0.11183459963649511</v>
      </c>
      <c r="K99" s="858">
        <f>compohweal!AA91</f>
        <v>0.11313272453844547</v>
      </c>
      <c r="L99" s="858">
        <f>compohweal!AB91</f>
        <v>4.9204759299755096E-2</v>
      </c>
      <c r="M99" s="858">
        <f>compohweal!AC91</f>
        <v>0.1102193146944046</v>
      </c>
      <c r="N99" s="117">
        <f>compohweal!AE91</f>
        <v>0.30225628614425659</v>
      </c>
      <c r="O99" s="849">
        <f>compohweal!AF91</f>
        <v>0.10680260509252548</v>
      </c>
      <c r="P99" s="849">
        <f>compohweal!AG91</f>
        <v>7.1031253959517926E-2</v>
      </c>
      <c r="Q99" s="849">
        <f>compohweal!AH91</f>
        <v>5.0952075514942408E-2</v>
      </c>
      <c r="R99" s="849">
        <f>compohweal!AI91</f>
        <v>2.6403181254863739E-2</v>
      </c>
      <c r="S99" s="850">
        <f>compohweal!AJ91</f>
        <v>4.7067176550626755E-2</v>
      </c>
      <c r="U99" s="224"/>
      <c r="V99" s="224"/>
      <c r="W99" s="224"/>
    </row>
    <row r="100" spans="1:23">
      <c r="A100" s="874">
        <v>2003</v>
      </c>
      <c r="B100" s="880">
        <f>compohweal!Q92</f>
        <v>0.66662377119064331</v>
      </c>
      <c r="C100" s="848">
        <f>compohweal!R92</f>
        <v>0.14877405762672424</v>
      </c>
      <c r="D100" s="848">
        <f>compohweal!S92</f>
        <v>0.13292891602031887</v>
      </c>
      <c r="E100" s="848">
        <f>compohweal!T92</f>
        <v>0.17077337950468063</v>
      </c>
      <c r="F100" s="848">
        <f>compohweal!U92</f>
        <v>5.8779660612344742E-2</v>
      </c>
      <c r="G100" s="848">
        <f>compohweal!V92</f>
        <v>0.15536777675151825</v>
      </c>
      <c r="H100" s="146">
        <f>compohweal!X92</f>
        <v>0.53037458658218384</v>
      </c>
      <c r="I100" s="858">
        <f>compohweal!Y92</f>
        <v>0.13565844297409058</v>
      </c>
      <c r="J100" s="858">
        <f>compohweal!Z92</f>
        <v>0.11612182413227856</v>
      </c>
      <c r="K100" s="858">
        <f>compohweal!AA92</f>
        <v>0.12368946522474289</v>
      </c>
      <c r="L100" s="858">
        <f>compohweal!AB92</f>
        <v>4.8738650977611542E-2</v>
      </c>
      <c r="M100" s="858">
        <f>compohweal!AC92</f>
        <v>0.10616618394851685</v>
      </c>
      <c r="N100" s="117">
        <f>compohweal!AE92</f>
        <v>0.30436381697654724</v>
      </c>
      <c r="O100" s="849">
        <f>compohweal!AF92</f>
        <v>0.10196234285831451</v>
      </c>
      <c r="P100" s="849">
        <f>compohweal!AG92</f>
        <v>7.6028335723094642E-2</v>
      </c>
      <c r="Q100" s="849">
        <f>compohweal!AH92</f>
        <v>5.6188015732914209E-2</v>
      </c>
      <c r="R100" s="849">
        <f>compohweal!AI92</f>
        <v>2.6486499235033989E-2</v>
      </c>
      <c r="S100" s="850">
        <f>compohweal!AJ92</f>
        <v>4.3698616325855255E-2</v>
      </c>
      <c r="U100" s="224"/>
      <c r="V100" s="224"/>
      <c r="W100" s="224"/>
    </row>
    <row r="101" spans="1:23">
      <c r="A101" s="874">
        <v>2004</v>
      </c>
      <c r="B101" s="880">
        <f>compohweal!Q93</f>
        <v>0.67381393909454346</v>
      </c>
      <c r="C101" s="848">
        <f>compohweal!R93</f>
        <v>0.15113556385040283</v>
      </c>
      <c r="D101" s="848">
        <f>compohweal!S93</f>
        <v>0.13626946415752172</v>
      </c>
      <c r="E101" s="848">
        <f>compohweal!T93</f>
        <v>0.17038712278008461</v>
      </c>
      <c r="F101" s="848">
        <f>compohweal!U93</f>
        <v>5.9540107846260071E-2</v>
      </c>
      <c r="G101" s="848">
        <f>compohweal!V93</f>
        <v>0.15648169815540314</v>
      </c>
      <c r="H101" s="146">
        <f>compohweal!X93</f>
        <v>0.5401882529258728</v>
      </c>
      <c r="I101" s="858">
        <f>compohweal!Y93</f>
        <v>0.13834293186664581</v>
      </c>
      <c r="J101" s="858">
        <f>compohweal!Z93</f>
        <v>0.12085591442883015</v>
      </c>
      <c r="K101" s="858">
        <f>compohweal!AA93</f>
        <v>0.12266582995653152</v>
      </c>
      <c r="L101" s="858">
        <f>compohweal!AB93</f>
        <v>4.9792148172855377E-2</v>
      </c>
      <c r="M101" s="858">
        <f>compohweal!AC93</f>
        <v>0.10853145271539688</v>
      </c>
      <c r="N101" s="117">
        <f>compohweal!AE93</f>
        <v>0.31491103768348694</v>
      </c>
      <c r="O101" s="849">
        <f>compohweal!AF93</f>
        <v>0.10358989238739014</v>
      </c>
      <c r="P101" s="849">
        <f>compohweal!AG93</f>
        <v>8.0998298362828791E-2</v>
      </c>
      <c r="Q101" s="849">
        <f>compohweal!AH93</f>
        <v>5.5786555632948875E-2</v>
      </c>
      <c r="R101" s="849">
        <f>compohweal!AI93</f>
        <v>2.7969865128397942E-2</v>
      </c>
      <c r="S101" s="850">
        <f>compohweal!AJ93</f>
        <v>4.6566419303417206E-2</v>
      </c>
      <c r="U101" s="224"/>
      <c r="V101" s="224"/>
      <c r="W101" s="224"/>
    </row>
    <row r="102" spans="1:23">
      <c r="A102" s="874">
        <v>2005</v>
      </c>
      <c r="B102" s="880">
        <f>compohweal!Q94</f>
        <v>0.67378008365631104</v>
      </c>
      <c r="C102" s="848">
        <f>compohweal!R94</f>
        <v>0.146779865026474</v>
      </c>
      <c r="D102" s="848">
        <f>compohweal!S94</f>
        <v>0.13806364662013948</v>
      </c>
      <c r="E102" s="848">
        <f>compohweal!T94</f>
        <v>0.17594464123249054</v>
      </c>
      <c r="F102" s="848">
        <f>compohweal!U94</f>
        <v>6.2946215271949768E-2</v>
      </c>
      <c r="G102" s="848">
        <f>compohweal!V94</f>
        <v>0.15004570782184601</v>
      </c>
      <c r="H102" s="146">
        <f>compohweal!X94</f>
        <v>0.54141020774841309</v>
      </c>
      <c r="I102" s="858">
        <f>compohweal!Y94</f>
        <v>0.13407070934772491</v>
      </c>
      <c r="J102" s="858">
        <f>compohweal!Z94</f>
        <v>0.12199930660426617</v>
      </c>
      <c r="K102" s="858">
        <f>compohweal!AA94</f>
        <v>0.12599056400358677</v>
      </c>
      <c r="L102" s="858">
        <f>compohweal!AB94</f>
        <v>5.3244546055793762E-2</v>
      </c>
      <c r="M102" s="858">
        <f>compohweal!AC94</f>
        <v>0.10610505938529968</v>
      </c>
      <c r="N102" s="117">
        <f>compohweal!AE94</f>
        <v>0.32083380222320557</v>
      </c>
      <c r="O102" s="849">
        <f>compohweal!AF94</f>
        <v>0.10194182395935059</v>
      </c>
      <c r="P102" s="849">
        <f>compohweal!AG94</f>
        <v>8.4810009837383404E-2</v>
      </c>
      <c r="Q102" s="849">
        <f>compohweal!AH94</f>
        <v>5.8333940804004669E-2</v>
      </c>
      <c r="R102" s="849">
        <f>compohweal!AI94</f>
        <v>3.1557153910398483E-2</v>
      </c>
      <c r="S102" s="850">
        <f>compohweal!AJ94</f>
        <v>4.4190876185894012E-2</v>
      </c>
      <c r="U102" s="224"/>
      <c r="V102" s="224"/>
      <c r="W102" s="224"/>
    </row>
    <row r="103" spans="1:23">
      <c r="A103" s="874">
        <v>2006</v>
      </c>
      <c r="B103" s="880">
        <f>compohweal!Q95</f>
        <v>0.68028956651687622</v>
      </c>
      <c r="C103" s="848">
        <f>compohweal!R95</f>
        <v>0.15725062787532806</v>
      </c>
      <c r="D103" s="848">
        <f>compohweal!S95</f>
        <v>0.13429926161188632</v>
      </c>
      <c r="E103" s="848">
        <f>compohweal!T95</f>
        <v>0.17210393771529198</v>
      </c>
      <c r="F103" s="848">
        <f>compohweal!U95</f>
        <v>6.5398506820201874E-2</v>
      </c>
      <c r="G103" s="848">
        <f>compohweal!V95</f>
        <v>0.15123723447322845</v>
      </c>
      <c r="H103" s="146">
        <f>compohweal!X95</f>
        <v>0.54959571361541748</v>
      </c>
      <c r="I103" s="858">
        <f>compohweal!Y95</f>
        <v>0.14457729458808899</v>
      </c>
      <c r="J103" s="858">
        <f>compohweal!Z95</f>
        <v>0.11780228198040277</v>
      </c>
      <c r="K103" s="858">
        <f>compohweal!AA95</f>
        <v>0.12310610897839069</v>
      </c>
      <c r="L103" s="858">
        <f>compohweal!AB95</f>
        <v>5.5947072803974152E-2</v>
      </c>
      <c r="M103" s="858">
        <f>compohweal!AC95</f>
        <v>0.10816293954849243</v>
      </c>
      <c r="N103" s="117">
        <f>compohweal!AE95</f>
        <v>0.32876905798912048</v>
      </c>
      <c r="O103" s="849">
        <f>compohweal!AF95</f>
        <v>0.11159995943307877</v>
      </c>
      <c r="P103" s="849">
        <f>compohweal!AG95</f>
        <v>8.0822676798561588E-2</v>
      </c>
      <c r="Q103" s="849">
        <f>compohweal!AH95</f>
        <v>5.6301235221326351E-2</v>
      </c>
      <c r="R103" s="849">
        <f>compohweal!AI95</f>
        <v>3.3906981348991394E-2</v>
      </c>
      <c r="S103" s="850">
        <f>compohweal!AJ95</f>
        <v>4.6138200908899307E-2</v>
      </c>
      <c r="U103" s="224"/>
      <c r="V103" s="224"/>
      <c r="W103" s="224"/>
    </row>
    <row r="104" spans="1:23">
      <c r="A104" s="874">
        <v>2007</v>
      </c>
      <c r="B104" s="880">
        <f>compohweal!Q96</f>
        <v>0.69116461277008057</v>
      </c>
      <c r="C104" s="848">
        <f>compohweal!R96</f>
        <v>0.17104825377464294</v>
      </c>
      <c r="D104" s="848">
        <f>compohweal!S96</f>
        <v>0.14176262135151774</v>
      </c>
      <c r="E104" s="848">
        <f>compohweal!T96</f>
        <v>0.14495350793004036</v>
      </c>
      <c r="F104" s="848">
        <f>compohweal!U96</f>
        <v>7.3004543781280518E-2</v>
      </c>
      <c r="G104" s="848">
        <f>compohweal!V96</f>
        <v>0.16039563715457916</v>
      </c>
      <c r="H104" s="146">
        <f>compohweal!X96</f>
        <v>0.56149685382843018</v>
      </c>
      <c r="I104" s="858">
        <f>compohweal!Y96</f>
        <v>0.15771839022636414</v>
      </c>
      <c r="J104" s="858">
        <f>compohweal!Z96</f>
        <v>0.1235021966858767</v>
      </c>
      <c r="K104" s="858">
        <f>compohweal!AA96</f>
        <v>0.10430636443197727</v>
      </c>
      <c r="L104" s="858">
        <f>compohweal!AB96</f>
        <v>6.2745921313762665E-2</v>
      </c>
      <c r="M104" s="858">
        <f>compohweal!AC96</f>
        <v>0.11322398483753204</v>
      </c>
      <c r="N104" s="117">
        <f>compohweal!AE96</f>
        <v>0.34048762917518616</v>
      </c>
      <c r="O104" s="849">
        <f>compohweal!AF96</f>
        <v>0.1225120946764946</v>
      </c>
      <c r="P104" s="849">
        <f>compohweal!AG96</f>
        <v>8.5278040816774592E-2</v>
      </c>
      <c r="Q104" s="849">
        <f>compohweal!AH96</f>
        <v>4.6568448655307293E-2</v>
      </c>
      <c r="R104" s="849">
        <f>compohweal!AI96</f>
        <v>3.8137506693601608E-2</v>
      </c>
      <c r="S104" s="850">
        <f>compohweal!AJ96</f>
        <v>4.7991532832384109E-2</v>
      </c>
      <c r="U104" s="224"/>
      <c r="V104" s="224"/>
      <c r="W104" s="224"/>
    </row>
    <row r="105" spans="1:23">
      <c r="A105" s="874">
        <v>2008</v>
      </c>
      <c r="B105" s="880">
        <f>compohweal!Q97</f>
        <v>0.72127807140350342</v>
      </c>
      <c r="C105" s="848">
        <f>compohweal!R97</f>
        <v>0.16238231956958771</v>
      </c>
      <c r="D105" s="848">
        <f>compohweal!S97</f>
        <v>0.18185435421764851</v>
      </c>
      <c r="E105" s="848">
        <f>compohweal!T97</f>
        <v>0.12780050188302994</v>
      </c>
      <c r="F105" s="848">
        <f>compohweal!U97</f>
        <v>8.4940172731876373E-2</v>
      </c>
      <c r="G105" s="848">
        <f>compohweal!V97</f>
        <v>0.16430070996284485</v>
      </c>
      <c r="H105" s="146">
        <f>compohweal!X97</f>
        <v>0.59002059698104858</v>
      </c>
      <c r="I105" s="858">
        <f>compohweal!Y97</f>
        <v>0.15067246556282043</v>
      </c>
      <c r="J105" s="858">
        <f>compohweal!Z97</f>
        <v>0.15900458977557719</v>
      </c>
      <c r="K105" s="858">
        <f>compohweal!AA97</f>
        <v>9.0983785688877106E-2</v>
      </c>
      <c r="L105" s="858">
        <f>compohweal!AB97</f>
        <v>7.4198983609676361E-2</v>
      </c>
      <c r="M105" s="858">
        <f>compohweal!AC97</f>
        <v>0.1151607483625412</v>
      </c>
      <c r="N105" s="117">
        <f>compohweal!AE97</f>
        <v>0.36334407329559326</v>
      </c>
      <c r="O105" s="849">
        <f>compohweal!AF97</f>
        <v>0.11873156577348709</v>
      </c>
      <c r="P105" s="849">
        <f>compohweal!AG97</f>
        <v>0.10952413245104253</v>
      </c>
      <c r="Q105" s="849">
        <f>compohweal!AH97</f>
        <v>3.9308124221861362E-2</v>
      </c>
      <c r="R105" s="849">
        <f>compohweal!AI97</f>
        <v>4.6849839389324188E-2</v>
      </c>
      <c r="S105" s="850">
        <f>compohweal!AJ97</f>
        <v>4.8930414021015167E-2</v>
      </c>
      <c r="U105" s="224"/>
      <c r="V105" s="224"/>
      <c r="W105" s="224"/>
    </row>
    <row r="106" spans="1:23">
      <c r="A106" s="876">
        <v>2009</v>
      </c>
      <c r="B106" s="885">
        <f>compohweal!Q98</f>
        <v>0.72941559553146362</v>
      </c>
      <c r="C106" s="865">
        <f>compohweal!R98</f>
        <v>0.15331724286079407</v>
      </c>
      <c r="D106" s="865">
        <f>compohweal!S98</f>
        <v>0.21406843280419707</v>
      </c>
      <c r="E106" s="865">
        <f>compohweal!T98</f>
        <v>0.11447834968566895</v>
      </c>
      <c r="F106" s="865">
        <f>compohweal!U98</f>
        <v>8.1107303500175476E-2</v>
      </c>
      <c r="G106" s="865">
        <f>compohweal!V98</f>
        <v>0.16644427180290222</v>
      </c>
      <c r="H106" s="120">
        <f>compohweal!X98</f>
        <v>0.59569007158279419</v>
      </c>
      <c r="I106" s="865">
        <f>compohweal!Y98</f>
        <v>0.14198338985443115</v>
      </c>
      <c r="J106" s="865">
        <f>compohweal!Z98</f>
        <v>0.19001122866757214</v>
      </c>
      <c r="K106" s="865">
        <f>compohweal!AA98</f>
        <v>8.0008175224065781E-2</v>
      </c>
      <c r="L106" s="865">
        <f>compohweal!AB98</f>
        <v>7.0556513965129852E-2</v>
      </c>
      <c r="M106" s="865">
        <f>compohweal!AC98</f>
        <v>0.11313073337078094</v>
      </c>
      <c r="N106" s="120">
        <f>compohweal!AE98</f>
        <v>0.36457535624504089</v>
      </c>
      <c r="O106" s="865">
        <f>compohweal!AF98</f>
        <v>0.11069521307945251</v>
      </c>
      <c r="P106" s="865">
        <f>compohweal!AG98</f>
        <v>0.12962487596087158</v>
      </c>
      <c r="Q106" s="865">
        <f>compohweal!AH98</f>
        <v>3.3674144186079502E-2</v>
      </c>
      <c r="R106" s="865">
        <f>compohweal!AI98</f>
        <v>4.4415701180696487E-2</v>
      </c>
      <c r="S106" s="866">
        <f>compohweal!AJ98</f>
        <v>4.6165429055690765E-2</v>
      </c>
      <c r="U106" s="224"/>
      <c r="V106" s="224"/>
      <c r="W106" s="224"/>
    </row>
    <row r="107" spans="1:23">
      <c r="A107" s="874">
        <v>2010</v>
      </c>
      <c r="B107" s="886">
        <f>compohweal!Q99</f>
        <v>0.73428845405578613</v>
      </c>
      <c r="C107" s="849">
        <f>compohweal!R99</f>
        <v>0.16678555309772491</v>
      </c>
      <c r="D107" s="849">
        <f>compohweal!S99</f>
        <v>0.20733301830478013</v>
      </c>
      <c r="E107" s="849">
        <f>compohweal!T99</f>
        <v>0.10294526256620884</v>
      </c>
      <c r="F107" s="849">
        <f>compohweal!U99</f>
        <v>7.3438487946987152E-2</v>
      </c>
      <c r="G107" s="849">
        <f>compohweal!V99</f>
        <v>0.18378613889217377</v>
      </c>
      <c r="H107" s="117">
        <f>compohweal!X99</f>
        <v>0.60490810871124268</v>
      </c>
      <c r="I107" s="849">
        <f>compohweal!Y99</f>
        <v>0.15542128682136536</v>
      </c>
      <c r="J107" s="849">
        <f>compohweal!Z99</f>
        <v>0.18870542431250215</v>
      </c>
      <c r="K107" s="849">
        <f>compohweal!AA99</f>
        <v>7.120453380048275E-2</v>
      </c>
      <c r="L107" s="849">
        <f>compohweal!AB99</f>
        <v>6.3064128160476685E-2</v>
      </c>
      <c r="M107" s="849">
        <f>compohweal!AC99</f>
        <v>0.12651276588439941</v>
      </c>
      <c r="N107" s="117">
        <f>compohweal!AE99</f>
        <v>0.37797990441322327</v>
      </c>
      <c r="O107" s="849">
        <f>compohweal!AF99</f>
        <v>0.12324391305446625</v>
      </c>
      <c r="P107" s="849">
        <f>compohweal!AG99</f>
        <v>0.13487339374842122</v>
      </c>
      <c r="Q107" s="849">
        <f>compohweal!AH99</f>
        <v>2.8707988560199738E-2</v>
      </c>
      <c r="R107" s="849">
        <f>compohweal!AI99</f>
        <v>3.9258517324924469E-2</v>
      </c>
      <c r="S107" s="850">
        <f>compohweal!AJ99</f>
        <v>5.1896084100008011E-2</v>
      </c>
      <c r="U107" s="224"/>
      <c r="V107" s="224"/>
      <c r="W107" s="224"/>
    </row>
    <row r="108" spans="1:23">
      <c r="A108" s="874">
        <v>2011</v>
      </c>
      <c r="B108" s="886">
        <f>compohweal!Q100</f>
        <v>0.73473215103149414</v>
      </c>
      <c r="C108" s="849">
        <f>compohweal!R100</f>
        <v>0.16393187642097473</v>
      </c>
      <c r="D108" s="849">
        <f>compohweal!S100</f>
        <v>0.20518020214512944</v>
      </c>
      <c r="E108" s="849">
        <f>compohweal!T100</f>
        <v>0.10146105103194714</v>
      </c>
      <c r="F108" s="849">
        <f>compohweal!U100</f>
        <v>7.6211541891098022E-2</v>
      </c>
      <c r="G108" s="849">
        <f>compohweal!V100</f>
        <v>0.18794749677181244</v>
      </c>
      <c r="H108" s="117">
        <f>compohweal!X100</f>
        <v>0.60406959056854248</v>
      </c>
      <c r="I108" s="849">
        <f>compohweal!Y100</f>
        <v>0.15109029412269592</v>
      </c>
      <c r="J108" s="849">
        <f>compohweal!Z100</f>
        <v>0.18809426273219287</v>
      </c>
      <c r="K108" s="849">
        <f>compohweal!AA100</f>
        <v>7.1013541892170906E-2</v>
      </c>
      <c r="L108" s="849">
        <f>compohweal!AB100</f>
        <v>6.5122425556182861E-2</v>
      </c>
      <c r="M108" s="849">
        <f>compohweal!AC100</f>
        <v>0.12874907255172729</v>
      </c>
      <c r="N108" s="117">
        <f>compohweal!AE100</f>
        <v>0.37616449594497681</v>
      </c>
      <c r="O108" s="849">
        <f>compohweal!AF100</f>
        <v>0.11770998686552048</v>
      </c>
      <c r="P108" s="849">
        <f>compohweal!AG100</f>
        <v>0.13678228616481647</v>
      </c>
      <c r="Q108" s="849">
        <f>compohweal!AH100</f>
        <v>2.9450864531099796E-2</v>
      </c>
      <c r="R108" s="849">
        <f>compohweal!AI100</f>
        <v>4.0180593729019165E-2</v>
      </c>
      <c r="S108" s="850">
        <f>compohweal!AJ100</f>
        <v>5.2040774375200272E-2</v>
      </c>
      <c r="U108" s="224"/>
      <c r="V108" s="224"/>
      <c r="W108" s="224"/>
    </row>
    <row r="109" spans="1:23">
      <c r="A109" s="874">
        <v>2012</v>
      </c>
      <c r="B109" s="886">
        <f>compohweal!Q101</f>
        <v>0.73887044191360474</v>
      </c>
      <c r="C109" s="849">
        <f>compohweal!R101</f>
        <v>0.16115359961986542</v>
      </c>
      <c r="D109" s="849">
        <f>compohweal!S101</f>
        <v>0.20043706521391869</v>
      </c>
      <c r="E109" s="849">
        <f>compohweal!T101</f>
        <v>0.10552205331623554</v>
      </c>
      <c r="F109" s="849">
        <f>compohweal!U101</f>
        <v>7.939978688955307E-2</v>
      </c>
      <c r="G109" s="849">
        <f>compohweal!V101</f>
        <v>0.19235791265964508</v>
      </c>
      <c r="H109" s="117">
        <f>compohweal!X101</f>
        <v>0.61307942867279053</v>
      </c>
      <c r="I109" s="849">
        <f>compohweal!Y101</f>
        <v>0.15011553466320038</v>
      </c>
      <c r="J109" s="849">
        <f>compohweal!Z101</f>
        <v>0.18554299790412188</v>
      </c>
      <c r="K109" s="849">
        <f>compohweal!AA101</f>
        <v>7.3730237782001495E-2</v>
      </c>
      <c r="L109" s="849">
        <f>compohweal!AB101</f>
        <v>6.8607285618782043E-2</v>
      </c>
      <c r="M109" s="849">
        <f>compohweal!AC101</f>
        <v>0.13508334755897522</v>
      </c>
      <c r="N109" s="117">
        <f>compohweal!AE101</f>
        <v>0.3894500732421875</v>
      </c>
      <c r="O109" s="849">
        <f>compohweal!AF101</f>
        <v>0.11983074992895126</v>
      </c>
      <c r="P109" s="849">
        <f>compohweal!AG101</f>
        <v>0.14012998639373109</v>
      </c>
      <c r="Q109" s="849">
        <f>compohweal!AH101</f>
        <v>3.0153943225741386E-2</v>
      </c>
      <c r="R109" s="849">
        <f>compohweal!AI101</f>
        <v>4.3242305517196655E-2</v>
      </c>
      <c r="S109" s="850">
        <f>compohweal!AJ101</f>
        <v>5.6093085557222366E-2</v>
      </c>
      <c r="U109" s="224"/>
      <c r="V109" s="224"/>
      <c r="W109" s="224"/>
    </row>
    <row r="110" spans="1:23">
      <c r="A110" s="874">
        <v>2013</v>
      </c>
      <c r="B110" s="886">
        <f>compohweal!Q102</f>
        <v>0.72354811429977417</v>
      </c>
      <c r="C110" s="849">
        <f>compohweal!R102</f>
        <v>0.1674371212720871</v>
      </c>
      <c r="D110" s="849">
        <f>compohweal!S102</f>
        <v>0.18380232667550445</v>
      </c>
      <c r="E110" s="849">
        <f>compohweal!T102</f>
        <v>0.1091066487133503</v>
      </c>
      <c r="F110" s="849">
        <f>compohweal!U102</f>
        <v>7.6393328607082367E-2</v>
      </c>
      <c r="G110" s="849">
        <f>compohweal!V102</f>
        <v>0.18680867552757263</v>
      </c>
      <c r="H110" s="117">
        <f>compohweal!X102</f>
        <v>0.59541851282119751</v>
      </c>
      <c r="I110" s="849">
        <f>compohweal!Y102</f>
        <v>0.15280537307262421</v>
      </c>
      <c r="J110" s="849">
        <f>compohweal!Z102</f>
        <v>0.17054941295646131</v>
      </c>
      <c r="K110" s="849">
        <f>compohweal!AA102</f>
        <v>7.6217524707317352E-2</v>
      </c>
      <c r="L110" s="849">
        <f>compohweal!AB102</f>
        <v>6.5581530332565308E-2</v>
      </c>
      <c r="M110" s="849">
        <f>compohweal!AC102</f>
        <v>0.13026466965675354</v>
      </c>
      <c r="N110" s="117">
        <f>compohweal!AE102</f>
        <v>0.36977171897888184</v>
      </c>
      <c r="O110" s="849">
        <f>compohweal!AF102</f>
        <v>0.11598879843950272</v>
      </c>
      <c r="P110" s="849">
        <f>compohweal!AG102</f>
        <v>0.13079579028999433</v>
      </c>
      <c r="Q110" s="849">
        <f>compohweal!AH102</f>
        <v>3.0778641812503338E-2</v>
      </c>
      <c r="R110" s="849">
        <f>compohweal!AI102</f>
        <v>4.0018349885940552E-2</v>
      </c>
      <c r="S110" s="850">
        <f>compohweal!AJ102</f>
        <v>5.2190124988555908E-2</v>
      </c>
      <c r="U110" s="224"/>
      <c r="V110" s="224"/>
      <c r="W110" s="224"/>
    </row>
    <row r="111" spans="1:23">
      <c r="A111" s="874">
        <v>2014</v>
      </c>
      <c r="B111" s="886">
        <f>compohweal!Q103</f>
        <v>0.7215920090675354</v>
      </c>
      <c r="C111" s="849">
        <f>compohweal!R103</f>
        <v>0.17860770225524902</v>
      </c>
      <c r="D111" s="849">
        <f>compohweal!S103</f>
        <v>0.17063719779253006</v>
      </c>
      <c r="E111" s="849">
        <f>compohweal!T103</f>
        <v>0.11062152683734894</v>
      </c>
      <c r="F111" s="849">
        <f>compohweal!U103</f>
        <v>7.6335392892360687E-2</v>
      </c>
      <c r="G111" s="849">
        <f>compohweal!V103</f>
        <v>0.18539020419120789</v>
      </c>
      <c r="H111" s="117">
        <f>compohweal!X103</f>
        <v>0.59512233734130859</v>
      </c>
      <c r="I111" s="849">
        <f>compohweal!Y103</f>
        <v>0.16364344954490662</v>
      </c>
      <c r="J111" s="849">
        <f>compohweal!Z103</f>
        <v>0.15884544304572046</v>
      </c>
      <c r="K111" s="849">
        <f>compohweal!AA103</f>
        <v>7.7373133972287178E-2</v>
      </c>
      <c r="L111" s="849">
        <f>compohweal!AB103</f>
        <v>6.5696187317371368E-2</v>
      </c>
      <c r="M111" s="849">
        <f>compohweal!AC103</f>
        <v>0.12956412136554718</v>
      </c>
      <c r="N111" s="117">
        <f>compohweal!AE103</f>
        <v>0.37194108963012695</v>
      </c>
      <c r="O111" s="849">
        <f>compohweal!AF103</f>
        <v>0.12426657974720001</v>
      </c>
      <c r="P111" s="849">
        <f>compohweal!AG103</f>
        <v>0.12310191936558113</v>
      </c>
      <c r="Q111" s="849">
        <f>compohweal!AH103</f>
        <v>3.1626732554286718E-2</v>
      </c>
      <c r="R111" s="849">
        <f>compohweal!AI103</f>
        <v>4.0860887616872787E-2</v>
      </c>
      <c r="S111" s="850">
        <f>compohweal!AJ103</f>
        <v>5.2084967494010925E-2</v>
      </c>
      <c r="U111" s="224"/>
      <c r="V111" s="224"/>
      <c r="W111" s="224"/>
    </row>
    <row r="112" spans="1:23">
      <c r="A112" s="874">
        <v>2015</v>
      </c>
      <c r="B112" s="886">
        <f>compohweal!Q104</f>
        <v>0.71875172853469849</v>
      </c>
      <c r="C112" s="849">
        <f>compohweal!R104</f>
        <v>0.17474530637264252</v>
      </c>
      <c r="D112" s="849">
        <f>compohweal!S104</f>
        <v>0.16866412200033665</v>
      </c>
      <c r="E112" s="849">
        <f>compohweal!T104</f>
        <v>0.11432056687772274</v>
      </c>
      <c r="F112" s="849">
        <f>compohweal!U104</f>
        <v>7.9373486340045929E-2</v>
      </c>
      <c r="G112" s="849">
        <f>compohweal!V104</f>
        <v>0.18164826929569244</v>
      </c>
      <c r="H112" s="117">
        <f>compohweal!X104</f>
        <v>0.59295690059661865</v>
      </c>
      <c r="I112" s="849">
        <f>compohweal!Y104</f>
        <v>0.15991133451461792</v>
      </c>
      <c r="J112" s="849">
        <f>compohweal!Z104</f>
        <v>0.15742078563198447</v>
      </c>
      <c r="K112" s="849">
        <f>compohweal!AA104</f>
        <v>7.9883743077516556E-2</v>
      </c>
      <c r="L112" s="849">
        <f>compohweal!AB104</f>
        <v>6.8514607846736908E-2</v>
      </c>
      <c r="M112" s="849">
        <f>compohweal!AC104</f>
        <v>0.12722641229629517</v>
      </c>
      <c r="N112" s="117">
        <f>compohweal!AE104</f>
        <v>0.37068352103233337</v>
      </c>
      <c r="O112" s="849">
        <f>compohweal!AF104</f>
        <v>0.12166722118854523</v>
      </c>
      <c r="P112" s="849">
        <f>compohweal!AG104</f>
        <v>0.12219516752520576</v>
      </c>
      <c r="Q112" s="849">
        <f>compohweal!AH104</f>
        <v>3.2797429244965315E-2</v>
      </c>
      <c r="R112" s="849">
        <f>compohweal!AI104</f>
        <v>4.2686101049184799E-2</v>
      </c>
      <c r="S112" s="850">
        <f>compohweal!AJ104</f>
        <v>5.1337588578462601E-2</v>
      </c>
    </row>
    <row r="113" spans="1:19">
      <c r="A113" s="874">
        <v>2016</v>
      </c>
      <c r="B113" s="886">
        <f>compohweal!Q105</f>
        <v>0.7134850025177002</v>
      </c>
      <c r="C113" s="849">
        <f>compohweal!R105</f>
        <v>0.17099730670452118</v>
      </c>
      <c r="D113" s="849">
        <f>compohweal!S105</f>
        <v>0.16866685356944799</v>
      </c>
      <c r="E113" s="849">
        <f>compohweal!T105</f>
        <v>0.11789297312498093</v>
      </c>
      <c r="F113" s="849">
        <f>compohweal!U105</f>
        <v>8.1000968813896179E-2</v>
      </c>
      <c r="G113" s="849">
        <f>compohweal!V105</f>
        <v>0.17492689192295074</v>
      </c>
      <c r="H113" s="117">
        <f>compohweal!X105</f>
        <v>0.58736449480056763</v>
      </c>
      <c r="I113" s="849">
        <f>compohweal!Y105</f>
        <v>0.15658791363239288</v>
      </c>
      <c r="J113" s="849">
        <f>compohweal!Z105</f>
        <v>0.15765266539528966</v>
      </c>
      <c r="K113" s="849">
        <f>compohweal!AA105</f>
        <v>8.2462461665272713E-2</v>
      </c>
      <c r="L113" s="849">
        <f>compohweal!AB105</f>
        <v>7.0363715291023254E-2</v>
      </c>
      <c r="M113" s="849">
        <f>compohweal!AC105</f>
        <v>0.12029775232076645</v>
      </c>
      <c r="N113" s="117">
        <f>compohweal!AE105</f>
        <v>0.36594727635383606</v>
      </c>
      <c r="O113" s="849">
        <f>compohweal!AF105</f>
        <v>0.11780337244272232</v>
      </c>
      <c r="P113" s="849">
        <f>compohweal!AG105</f>
        <v>0.12249431776581332</v>
      </c>
      <c r="Q113" s="849">
        <f>compohweal!AH105</f>
        <v>3.4167381934821606E-2</v>
      </c>
      <c r="R113" s="849">
        <f>compohweal!AI105</f>
        <v>4.4068776071071625E-2</v>
      </c>
      <c r="S113" s="850">
        <f>compohweal!AJ105</f>
        <v>4.7413419932126999E-2</v>
      </c>
    </row>
    <row r="114" spans="1:19">
      <c r="A114" s="874">
        <v>2017</v>
      </c>
      <c r="B114" s="886"/>
      <c r="C114" s="849"/>
      <c r="D114" s="849"/>
      <c r="E114" s="849"/>
      <c r="F114" s="849"/>
      <c r="G114" s="849"/>
      <c r="H114" s="117"/>
      <c r="I114" s="849"/>
      <c r="J114" s="849"/>
      <c r="K114" s="849"/>
      <c r="L114" s="849"/>
      <c r="M114" s="849"/>
      <c r="N114" s="117"/>
      <c r="O114" s="849"/>
      <c r="P114" s="849"/>
      <c r="Q114" s="849"/>
      <c r="R114" s="849"/>
      <c r="S114" s="850"/>
    </row>
    <row r="115" spans="1:19">
      <c r="A115" s="874">
        <v>2018</v>
      </c>
      <c r="B115" s="886"/>
      <c r="C115" s="849"/>
      <c r="D115" s="849"/>
      <c r="E115" s="849"/>
      <c r="F115" s="849"/>
      <c r="G115" s="849"/>
      <c r="H115" s="117"/>
      <c r="I115" s="849"/>
      <c r="J115" s="849"/>
      <c r="K115" s="849"/>
      <c r="L115" s="849"/>
      <c r="M115" s="849"/>
      <c r="N115" s="117"/>
      <c r="O115" s="849"/>
      <c r="P115" s="849"/>
      <c r="Q115" s="849"/>
      <c r="R115" s="849"/>
      <c r="S115" s="850"/>
    </row>
    <row r="116" spans="1:19">
      <c r="A116" s="874">
        <v>2019</v>
      </c>
      <c r="B116" s="886"/>
      <c r="C116" s="849"/>
      <c r="D116" s="849"/>
      <c r="E116" s="849"/>
      <c r="F116" s="849"/>
      <c r="G116" s="849"/>
      <c r="H116" s="117"/>
      <c r="I116" s="849"/>
      <c r="J116" s="849"/>
      <c r="K116" s="849"/>
      <c r="L116" s="849"/>
      <c r="M116" s="849"/>
      <c r="N116" s="117"/>
      <c r="O116" s="849"/>
      <c r="P116" s="849"/>
      <c r="Q116" s="849"/>
      <c r="R116" s="849"/>
      <c r="S116" s="850"/>
    </row>
    <row r="117" spans="1:19">
      <c r="A117" s="874">
        <v>2020</v>
      </c>
      <c r="B117" s="886"/>
      <c r="C117" s="849"/>
      <c r="D117" s="849"/>
      <c r="E117" s="849"/>
      <c r="F117" s="849"/>
      <c r="G117" s="849"/>
      <c r="H117" s="117"/>
      <c r="I117" s="849"/>
      <c r="J117" s="849"/>
      <c r="K117" s="849"/>
      <c r="L117" s="849"/>
      <c r="M117" s="849"/>
      <c r="N117" s="117"/>
      <c r="O117" s="849"/>
      <c r="P117" s="849"/>
      <c r="Q117" s="849"/>
      <c r="R117" s="849"/>
      <c r="S117" s="850"/>
    </row>
    <row r="118" spans="1:19" ht="15.55" thickBot="1">
      <c r="A118" s="733"/>
      <c r="B118" s="887"/>
      <c r="C118" s="114"/>
      <c r="D118" s="114"/>
      <c r="E118" s="114"/>
      <c r="F118" s="114"/>
      <c r="G118" s="114"/>
      <c r="H118" s="888"/>
      <c r="I118" s="114"/>
      <c r="J118" s="114"/>
      <c r="K118" s="114"/>
      <c r="L118" s="114"/>
      <c r="M118" s="114"/>
      <c r="N118" s="888"/>
      <c r="O118" s="114"/>
      <c r="P118" s="114"/>
      <c r="Q118" s="114"/>
      <c r="R118" s="114"/>
      <c r="S118" s="244"/>
    </row>
    <row r="119" spans="1:19" ht="15.55" thickTop="1"/>
  </sheetData>
  <mergeCells count="3">
    <mergeCell ref="A4:S4"/>
    <mergeCell ref="B7:S7"/>
    <mergeCell ref="B8:S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119"/>
  <sheetViews>
    <sheetView workbookViewId="0">
      <pane xSplit="1" ySplit="9" topLeftCell="B77" activePane="bottomRight" state="frozen"/>
      <selection activeCell="B7" sqref="B7:S7"/>
      <selection pane="topRight" activeCell="B7" sqref="B7:S7"/>
      <selection pane="bottomLeft" activeCell="B7" sqref="B7:S7"/>
      <selection pane="bottomRight" activeCell="D112" sqref="D112"/>
    </sheetView>
  </sheetViews>
  <sheetFormatPr baseColWidth="10" defaultColWidth="10.83203125" defaultRowHeight="15.05"/>
  <cols>
    <col min="1" max="1" width="12.6640625" style="113" bestFit="1" customWidth="1"/>
    <col min="2" max="19" width="10.83203125" style="113" customWidth="1"/>
    <col min="20" max="16384" width="10.83203125" style="113"/>
  </cols>
  <sheetData>
    <row r="1" spans="1:19">
      <c r="A1" s="55" t="s">
        <v>37</v>
      </c>
    </row>
    <row r="3" spans="1:19" ht="15.55" thickBot="1"/>
    <row r="4" spans="1:19" s="141" customFormat="1" ht="25" customHeight="1" thickTop="1">
      <c r="A4" s="1420" t="s">
        <v>873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2"/>
    </row>
    <row r="5" spans="1:19" s="142" customFormat="1">
      <c r="A5" s="140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93"/>
      <c r="O5" s="139"/>
      <c r="P5" s="139"/>
      <c r="Q5" s="139"/>
      <c r="R5" s="139"/>
      <c r="S5" s="179"/>
    </row>
    <row r="6" spans="1:19" s="142" customFormat="1">
      <c r="A6" s="869"/>
      <c r="B6" s="835" t="s">
        <v>35</v>
      </c>
      <c r="C6" s="835" t="s">
        <v>34</v>
      </c>
      <c r="D6" s="835" t="s">
        <v>33</v>
      </c>
      <c r="E6" s="835" t="s">
        <v>32</v>
      </c>
      <c r="F6" s="835" t="s">
        <v>31</v>
      </c>
      <c r="G6" s="835" t="s">
        <v>30</v>
      </c>
      <c r="H6" s="836" t="s">
        <v>28</v>
      </c>
      <c r="I6" s="835" t="s">
        <v>27</v>
      </c>
      <c r="J6" s="835" t="s">
        <v>26</v>
      </c>
      <c r="K6" s="837" t="s">
        <v>25</v>
      </c>
      <c r="L6" s="835" t="s">
        <v>24</v>
      </c>
      <c r="M6" s="835" t="s">
        <v>23</v>
      </c>
      <c r="N6" s="835" t="s">
        <v>21</v>
      </c>
      <c r="O6" s="838" t="s">
        <v>54</v>
      </c>
      <c r="P6" s="838" t="s">
        <v>53</v>
      </c>
      <c r="Q6" s="838" t="s">
        <v>52</v>
      </c>
      <c r="R6" s="835" t="s">
        <v>51</v>
      </c>
      <c r="S6" s="839" t="s">
        <v>50</v>
      </c>
    </row>
    <row r="7" spans="1:19" s="142" customFormat="1" ht="30.95" customHeight="1">
      <c r="A7" s="834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6"/>
    </row>
    <row r="8" spans="1:19" s="190" customFormat="1" ht="19.95" customHeight="1">
      <c r="A8" s="870"/>
      <c r="B8" s="1436" t="s">
        <v>862</v>
      </c>
      <c r="C8" s="1436"/>
      <c r="D8" s="1436"/>
      <c r="E8" s="1436"/>
      <c r="F8" s="1436"/>
      <c r="G8" s="1436"/>
      <c r="H8" s="1436"/>
      <c r="I8" s="1436"/>
      <c r="J8" s="1436"/>
      <c r="K8" s="1436"/>
      <c r="L8" s="1436"/>
      <c r="M8" s="1436"/>
      <c r="N8" s="1436"/>
      <c r="O8" s="1436"/>
      <c r="P8" s="1436"/>
      <c r="Q8" s="1436"/>
      <c r="R8" s="1436"/>
      <c r="S8" s="1454"/>
    </row>
    <row r="9" spans="1:19" ht="45.6" thickBot="1">
      <c r="A9" s="869"/>
      <c r="B9" s="877" t="s">
        <v>11</v>
      </c>
      <c r="C9" s="841" t="s">
        <v>857</v>
      </c>
      <c r="D9" s="841" t="s">
        <v>858</v>
      </c>
      <c r="E9" s="841" t="s">
        <v>859</v>
      </c>
      <c r="F9" s="841" t="s">
        <v>860</v>
      </c>
      <c r="G9" s="842" t="s">
        <v>861</v>
      </c>
      <c r="H9" s="134" t="s">
        <v>10</v>
      </c>
      <c r="I9" s="841" t="s">
        <v>857</v>
      </c>
      <c r="J9" s="841" t="s">
        <v>858</v>
      </c>
      <c r="K9" s="841" t="s">
        <v>859</v>
      </c>
      <c r="L9" s="841" t="s">
        <v>860</v>
      </c>
      <c r="M9" s="841" t="s">
        <v>861</v>
      </c>
      <c r="N9" s="134" t="s">
        <v>9</v>
      </c>
      <c r="O9" s="841" t="s">
        <v>857</v>
      </c>
      <c r="P9" s="841" t="s">
        <v>858</v>
      </c>
      <c r="Q9" s="841" t="s">
        <v>859</v>
      </c>
      <c r="R9" s="841" t="s">
        <v>860</v>
      </c>
      <c r="S9" s="842" t="s">
        <v>861</v>
      </c>
    </row>
    <row r="10" spans="1:19">
      <c r="A10" s="871">
        <v>1913</v>
      </c>
      <c r="B10" s="878">
        <f>compohweal!AL2</f>
        <v>0.41132505636478339</v>
      </c>
      <c r="C10" s="844">
        <f>compohweal!AM2</f>
        <v>0.2346367</v>
      </c>
      <c r="D10" s="844">
        <f>compohweal!AN2</f>
        <v>6.0957789100141727E-2</v>
      </c>
      <c r="E10" s="844">
        <f>compohweal!AO2</f>
        <v>2.8331840138016002E-2</v>
      </c>
      <c r="F10" s="844">
        <f>compohweal!AP2</f>
        <v>8.487595005047556E-2</v>
      </c>
      <c r="G10" s="844">
        <f>compohweal!AQ2</f>
        <v>2.5227770761501516E-3</v>
      </c>
      <c r="H10" s="197">
        <f>compohweal!AS2</f>
        <v>0.23136544433972558</v>
      </c>
      <c r="I10" s="845">
        <f>compohweal!AT2</f>
        <v>0.13716055888586098</v>
      </c>
      <c r="J10" s="845">
        <f>compohweal!AU2</f>
        <v>3.3784695293092644E-2</v>
      </c>
      <c r="K10" s="845">
        <f>compohweal!AV2</f>
        <v>1.2434512282016655E-2</v>
      </c>
      <c r="L10" s="845">
        <f>compohweal!AW2</f>
        <v>4.7174376130368671E-2</v>
      </c>
      <c r="M10" s="845">
        <f>compohweal!AX2</f>
        <v>8.1130174838664698E-4</v>
      </c>
      <c r="N10" s="203">
        <f>compohweal!AZ2</f>
        <v>8.7361083784101817E-2</v>
      </c>
      <c r="O10" s="844">
        <f>compohweal!BA2</f>
        <v>6.0080540092289247E-2</v>
      </c>
      <c r="P10" s="844">
        <f>compohweal!BB2</f>
        <v>1.0086169939550199E-2</v>
      </c>
      <c r="Q10" s="844">
        <f>compohweal!BC2</f>
        <v>2.8467527595007688E-3</v>
      </c>
      <c r="R10" s="844">
        <f>compohweal!BD2</f>
        <v>1.421369487272736E-2</v>
      </c>
      <c r="S10" s="846">
        <f>compohweal!BE2</f>
        <v>1.3392612003423866E-4</v>
      </c>
    </row>
    <row r="11" spans="1:19">
      <c r="A11" s="871">
        <v>1914</v>
      </c>
      <c r="B11" s="879">
        <f>compohweal!AL3</f>
        <v>0.40589589363971207</v>
      </c>
      <c r="C11" s="845">
        <f>compohweal!AM3</f>
        <v>0.21862065</v>
      </c>
      <c r="D11" s="845">
        <f>compohweal!AN3</f>
        <v>6.9149272493496505E-2</v>
      </c>
      <c r="E11" s="845">
        <f>compohweal!AO3</f>
        <v>3.0661770340445982E-2</v>
      </c>
      <c r="F11" s="845">
        <f>compohweal!AP3</f>
        <v>8.4738545035845922E-2</v>
      </c>
      <c r="G11" s="845">
        <f>compohweal!AQ3</f>
        <v>2.7256557699236639E-3</v>
      </c>
      <c r="H11" s="197">
        <f>compohweal!AS3</f>
        <v>0.2253209567599444</v>
      </c>
      <c r="I11" s="845">
        <f>compohweal!AT3</f>
        <v>0.12779812594530268</v>
      </c>
      <c r="J11" s="845">
        <f>compohweal!AU3</f>
        <v>3.7769604627286277E-2</v>
      </c>
      <c r="K11" s="845">
        <f>compohweal!AV3</f>
        <v>1.3212863812581214E-2</v>
      </c>
      <c r="L11" s="845">
        <f>compohweal!AW3</f>
        <v>4.5679984163269675E-2</v>
      </c>
      <c r="M11" s="845">
        <f>compohweal!AX3</f>
        <v>8.603782115045712E-4</v>
      </c>
      <c r="N11" s="197">
        <f>compohweal!AZ3</f>
        <v>9.3049398257490437E-2</v>
      </c>
      <c r="O11" s="845">
        <f>compohweal!BA3</f>
        <v>6.5028778412201615E-2</v>
      </c>
      <c r="P11" s="845">
        <f>compohweal!BB3</f>
        <v>1.1228404077707923E-2</v>
      </c>
      <c r="Q11" s="845">
        <f>compohweal!BC3</f>
        <v>2.9928160962899484E-3</v>
      </c>
      <c r="R11" s="845">
        <f>compohweal!BD3</f>
        <v>1.3658418321588929E-2</v>
      </c>
      <c r="S11" s="847">
        <f>compohweal!BE3</f>
        <v>1.4098134970202318E-4</v>
      </c>
    </row>
    <row r="12" spans="1:19">
      <c r="A12" s="871">
        <v>1915</v>
      </c>
      <c r="B12" s="879">
        <f>compohweal!AL4</f>
        <v>0.40874842011585416</v>
      </c>
      <c r="C12" s="845">
        <f>compohweal!AM4</f>
        <v>0.23448849999999999</v>
      </c>
      <c r="D12" s="845">
        <f>compohweal!AN4</f>
        <v>6.427910259242578E-2</v>
      </c>
      <c r="E12" s="845">
        <f>compohweal!AO4</f>
        <v>2.9897271941941757E-2</v>
      </c>
      <c r="F12" s="845">
        <f>compohweal!AP4</f>
        <v>7.7439880756044882E-2</v>
      </c>
      <c r="G12" s="845">
        <f>compohweal!AQ4</f>
        <v>2.6436648254418403E-3</v>
      </c>
      <c r="H12" s="197">
        <f>compohweal!AS4</f>
        <v>0.23668448973935197</v>
      </c>
      <c r="I12" s="845">
        <f>compohweal!AT4</f>
        <v>0.13707392625410778</v>
      </c>
      <c r="J12" s="845">
        <f>compohweal!AU4</f>
        <v>3.7895912102589156E-2</v>
      </c>
      <c r="K12" s="845">
        <f>compohweal!AV4</f>
        <v>1.3861737914643122E-2</v>
      </c>
      <c r="L12" s="845">
        <f>compohweal!AW4</f>
        <v>4.6951027378644226E-2</v>
      </c>
      <c r="M12" s="845">
        <f>compohweal!AX4</f>
        <v>9.0188608936767241E-4</v>
      </c>
      <c r="N12" s="197">
        <f>compohweal!AZ4</f>
        <v>0.11034639054481578</v>
      </c>
      <c r="O12" s="845">
        <f>compohweal!BA4</f>
        <v>6.8502325877741937E-2</v>
      </c>
      <c r="P12" s="845">
        <f>compohweal!BB4</f>
        <v>1.6297637388155775E-2</v>
      </c>
      <c r="Q12" s="845">
        <f>compohweal!BC4</f>
        <v>4.5927165392128646E-3</v>
      </c>
      <c r="R12" s="845">
        <f>compohweal!BD4</f>
        <v>2.0743780216125766E-2</v>
      </c>
      <c r="S12" s="847">
        <f>compohweal!BE4</f>
        <v>2.0993052357943953E-4</v>
      </c>
    </row>
    <row r="13" spans="1:19">
      <c r="A13" s="871">
        <v>1916</v>
      </c>
      <c r="B13" s="880">
        <f>compohweal!AL5</f>
        <v>0.37758937213406507</v>
      </c>
      <c r="C13" s="848">
        <f>compohweal!AM5</f>
        <v>0.19208313755484882</v>
      </c>
      <c r="D13" s="848">
        <f>compohweal!AN5</f>
        <v>6.8646155055976377E-2</v>
      </c>
      <c r="E13" s="848">
        <f>compohweal!AO5</f>
        <v>3.2444482822112965E-2</v>
      </c>
      <c r="F13" s="848">
        <f>compohweal!AP5</f>
        <v>8.1704919528561001E-2</v>
      </c>
      <c r="G13" s="848">
        <f>compohweal!AQ5</f>
        <v>2.7106771725659787E-3</v>
      </c>
      <c r="H13" s="197">
        <f>compohweal!AS5</f>
        <v>0.25446404772962555</v>
      </c>
      <c r="I13" s="845">
        <f>compohweal!AT5</f>
        <v>0.14806905110078394</v>
      </c>
      <c r="J13" s="845">
        <f>compohweal!AU5</f>
        <v>4.0941388045532087E-2</v>
      </c>
      <c r="K13" s="845">
        <f>compohweal!AV5</f>
        <v>1.5379823560267668E-2</v>
      </c>
      <c r="L13" s="845">
        <f>compohweal!AW5</f>
        <v>4.9138222688193067E-2</v>
      </c>
      <c r="M13" s="845">
        <f>compohweal!AX5</f>
        <v>9.3556233484880236E-4</v>
      </c>
      <c r="N13" s="117">
        <f>compohweal!AZ5</f>
        <v>0.11503140096608849</v>
      </c>
      <c r="O13" s="849">
        <f>compohweal!BA5</f>
        <v>7.2650787082762694E-2</v>
      </c>
      <c r="P13" s="849">
        <f>compohweal!BB5</f>
        <v>1.6832639268955271E-2</v>
      </c>
      <c r="Q13" s="849">
        <f>compohweal!BC5</f>
        <v>4.9805779693457616E-3</v>
      </c>
      <c r="R13" s="849">
        <f>compohweal!BD5</f>
        <v>2.0358695053487738E-2</v>
      </c>
      <c r="S13" s="850">
        <f>compohweal!BE5</f>
        <v>2.0870159153702061E-4</v>
      </c>
    </row>
    <row r="14" spans="1:19">
      <c r="A14" s="871">
        <v>1917</v>
      </c>
      <c r="B14" s="879">
        <f>compohweal!AL6</f>
        <v>0.34487127012520008</v>
      </c>
      <c r="C14" s="845">
        <f>compohweal!AM6</f>
        <v>0.18624570207357594</v>
      </c>
      <c r="D14" s="845">
        <f>compohweal!AN6</f>
        <v>8.8422283380036798E-2</v>
      </c>
      <c r="E14" s="845">
        <f>compohweal!AO6</f>
        <v>2.861076499690483E-2</v>
      </c>
      <c r="F14" s="845">
        <f>compohweal!AP6</f>
        <v>3.8414343846416996E-2</v>
      </c>
      <c r="G14" s="845">
        <f>compohweal!AQ6</f>
        <v>3.1781758282655244E-3</v>
      </c>
      <c r="H14" s="197">
        <f>compohweal!AS6</f>
        <v>0.21417869667487385</v>
      </c>
      <c r="I14" s="845">
        <f>compohweal!AT6</f>
        <v>0.12614059335104458</v>
      </c>
      <c r="J14" s="845">
        <f>compohweal!AU6</f>
        <v>5.3412366196708555E-2</v>
      </c>
      <c r="K14" s="845">
        <f>compohweal!AV6</f>
        <v>1.1643503122038773E-2</v>
      </c>
      <c r="L14" s="845">
        <f>compohweal!AW6</f>
        <v>2.1808770548085575E-2</v>
      </c>
      <c r="M14" s="845">
        <f>compohweal!AX6</f>
        <v>1.1734634569963609E-3</v>
      </c>
      <c r="N14" s="197">
        <f>compohweal!AZ6</f>
        <v>8.6113543392808356E-2</v>
      </c>
      <c r="O14" s="845">
        <f>compohweal!BA6</f>
        <v>5.1329607864208295E-2</v>
      </c>
      <c r="P14" s="845">
        <f>compohweal!BB6</f>
        <v>2.2593864195746657E-2</v>
      </c>
      <c r="Q14" s="845">
        <f>compohweal!BC6</f>
        <v>2.8682341214118644E-3</v>
      </c>
      <c r="R14" s="845">
        <f>compohweal!BD6</f>
        <v>9.0838776390057031E-3</v>
      </c>
      <c r="S14" s="847">
        <f>compohweal!BE6</f>
        <v>2.3795957243583104E-4</v>
      </c>
    </row>
    <row r="15" spans="1:19">
      <c r="A15" s="871">
        <v>1918</v>
      </c>
      <c r="B15" s="879">
        <f>compohweal!AL7</f>
        <v>0.29707469501105094</v>
      </c>
      <c r="C15" s="845">
        <f>compohweal!AM7</f>
        <v>0.13168244033483398</v>
      </c>
      <c r="D15" s="845">
        <f>compohweal!AN7</f>
        <v>8.9494714395044195E-2</v>
      </c>
      <c r="E15" s="845">
        <f>compohweal!AO7</f>
        <v>2.7601381754281014E-2</v>
      </c>
      <c r="F15" s="845">
        <f>compohweal!AP7</f>
        <v>4.504879512125224E-2</v>
      </c>
      <c r="G15" s="845">
        <f>compohweal!AQ7</f>
        <v>3.2473634056394917E-3</v>
      </c>
      <c r="H15" s="197">
        <f>compohweal!AS7</f>
        <v>0.16788794054993564</v>
      </c>
      <c r="I15" s="845">
        <f>compohweal!AT7</f>
        <v>7.8957069791832174E-2</v>
      </c>
      <c r="J15" s="845">
        <f>compohweal!AU7</f>
        <v>5.1436389339252174E-2</v>
      </c>
      <c r="K15" s="845">
        <f>compohweal!AV7</f>
        <v>1.0414059783631463E-2</v>
      </c>
      <c r="L15" s="845">
        <f>compohweal!AW7</f>
        <v>2.5905462951923489E-2</v>
      </c>
      <c r="M15" s="845">
        <f>compohweal!AX7</f>
        <v>1.174958683296328E-3</v>
      </c>
      <c r="N15" s="197">
        <f>compohweal!AZ7</f>
        <v>6.0966546276304545E-2</v>
      </c>
      <c r="O15" s="845">
        <f>compohweal!BA7</f>
        <v>2.6381986701799712E-2</v>
      </c>
      <c r="P15" s="845">
        <f>compohweal!BB7</f>
        <v>2.043663951027799E-2</v>
      </c>
      <c r="Q15" s="845">
        <f>compohweal!BC7</f>
        <v>2.3638151489791996E-3</v>
      </c>
      <c r="R15" s="845">
        <f>compohweal!BD7</f>
        <v>1.1570502639038584E-2</v>
      </c>
      <c r="S15" s="847">
        <f>compohweal!BE7</f>
        <v>2.1360227620907004E-4</v>
      </c>
    </row>
    <row r="16" spans="1:19">
      <c r="A16" s="872">
        <v>1919</v>
      </c>
      <c r="B16" s="881">
        <f>compohweal!AL8</f>
        <v>0.31990910019680435</v>
      </c>
      <c r="C16" s="851">
        <f>compohweal!AM8</f>
        <v>0.13333150759128698</v>
      </c>
      <c r="D16" s="851">
        <f>compohweal!AN8</f>
        <v>9.6287935720576284E-2</v>
      </c>
      <c r="E16" s="851">
        <f>compohweal!AO8</f>
        <v>2.7232283895571033E-2</v>
      </c>
      <c r="F16" s="851">
        <f>compohweal!AP8</f>
        <v>6.0097583314494205E-2</v>
      </c>
      <c r="G16" s="851">
        <f>compohweal!AQ8</f>
        <v>2.9597896748758436E-3</v>
      </c>
      <c r="H16" s="199">
        <f>compohweal!AS8</f>
        <v>0.17494940133019976</v>
      </c>
      <c r="I16" s="851">
        <f>compohweal!AT8</f>
        <v>7.4700236505914175E-2</v>
      </c>
      <c r="J16" s="851">
        <f>compohweal!AU8</f>
        <v>5.3349919205480545E-2</v>
      </c>
      <c r="K16" s="851">
        <f>compohweal!AV8</f>
        <v>1.0751963048929173E-2</v>
      </c>
      <c r="L16" s="851">
        <f>compohweal!AW8</f>
        <v>3.5125421271243025E-2</v>
      </c>
      <c r="M16" s="851">
        <f>compohweal!AX8</f>
        <v>1.0218612986328166E-3</v>
      </c>
      <c r="N16" s="199">
        <f>compohweal!AZ8</f>
        <v>5.9072288576427573E-2</v>
      </c>
      <c r="O16" s="851">
        <f>compohweal!BA8</f>
        <v>2.2821368330547397E-2</v>
      </c>
      <c r="P16" s="851">
        <f>compohweal!BB8</f>
        <v>1.9555726490005226E-2</v>
      </c>
      <c r="Q16" s="851">
        <f>compohweal!BC8</f>
        <v>2.4272139243383239E-3</v>
      </c>
      <c r="R16" s="851">
        <f>compohweal!BD8</f>
        <v>1.4092294874395407E-2</v>
      </c>
      <c r="S16" s="852">
        <f>compohweal!BE8</f>
        <v>1.7568495714122474E-4</v>
      </c>
    </row>
    <row r="17" spans="1:19">
      <c r="A17" s="871">
        <v>1920</v>
      </c>
      <c r="B17" s="879">
        <f>compohweal!AL9</f>
        <v>0.27708921120876712</v>
      </c>
      <c r="C17" s="845">
        <f>compohweal!AM9</f>
        <v>0.11340785139190479</v>
      </c>
      <c r="D17" s="845">
        <f>compohweal!AN9</f>
        <v>8.4664538195057745E-2</v>
      </c>
      <c r="E17" s="845">
        <f>compohweal!AO9</f>
        <v>2.8169503264247088E-2</v>
      </c>
      <c r="F17" s="845">
        <f>compohweal!AP9</f>
        <v>4.7847103172136127E-2</v>
      </c>
      <c r="G17" s="845">
        <f>compohweal!AQ9</f>
        <v>3.0002151854213832E-3</v>
      </c>
      <c r="H17" s="197">
        <f>compohweal!AS9</f>
        <v>0.13701929415265701</v>
      </c>
      <c r="I17" s="845">
        <f>compohweal!AT9</f>
        <v>5.663984473699079E-2</v>
      </c>
      <c r="J17" s="845">
        <f>compohweal!AU9</f>
        <v>4.2282663215122564E-2</v>
      </c>
      <c r="K17" s="845">
        <f>compohweal!AV9</f>
        <v>1.1386513339346848E-2</v>
      </c>
      <c r="L17" s="845">
        <f>compohweal!AW9</f>
        <v>2.5733844839557714E-2</v>
      </c>
      <c r="M17" s="845">
        <f>compohweal!AX9</f>
        <v>9.764280216390895E-4</v>
      </c>
      <c r="N17" s="197">
        <f>compohweal!AZ9</f>
        <v>3.9220149260788192E-2</v>
      </c>
      <c r="O17" s="845">
        <f>compohweal!BA9</f>
        <v>1.405281171319459E-2</v>
      </c>
      <c r="P17" s="845">
        <f>compohweal!BB9</f>
        <v>1.305220796106729E-2</v>
      </c>
      <c r="Q17" s="845">
        <f>compohweal!BC9</f>
        <v>2.5974514607908835E-3</v>
      </c>
      <c r="R17" s="845">
        <f>compohweal!BD9</f>
        <v>9.3589736832023328E-3</v>
      </c>
      <c r="S17" s="847">
        <f>compohweal!BE9</f>
        <v>1.5870444253309263E-4</v>
      </c>
    </row>
    <row r="18" spans="1:19">
      <c r="A18" s="871">
        <v>1921</v>
      </c>
      <c r="B18" s="879">
        <f>compohweal!AL10</f>
        <v>0.28998159171070531</v>
      </c>
      <c r="C18" s="845">
        <f>compohweal!AM10</f>
        <v>0.12739287422244208</v>
      </c>
      <c r="D18" s="845">
        <f>compohweal!AN10</f>
        <v>8.5949307053819965E-2</v>
      </c>
      <c r="E18" s="845">
        <f>compohweal!AO10</f>
        <v>2.9957668040819369E-2</v>
      </c>
      <c r="F18" s="845">
        <f>compohweal!AP10</f>
        <v>4.3021523620317907E-2</v>
      </c>
      <c r="G18" s="845">
        <f>compohweal!AQ10</f>
        <v>3.6602187733060145E-3</v>
      </c>
      <c r="H18" s="197">
        <f>compohweal!AS10</f>
        <v>0.14625061003449269</v>
      </c>
      <c r="I18" s="845">
        <f>compohweal!AT10</f>
        <v>6.9514898745058659E-2</v>
      </c>
      <c r="J18" s="845">
        <f>compohweal!AU10</f>
        <v>4.1165368514884837E-2</v>
      </c>
      <c r="K18" s="845">
        <f>compohweal!AV10</f>
        <v>1.1699548949400309E-2</v>
      </c>
      <c r="L18" s="845">
        <f>compohweal!AW10</f>
        <v>2.2681072548345612E-2</v>
      </c>
      <c r="M18" s="845">
        <f>compohweal!AX10</f>
        <v>1.1897212768032718E-3</v>
      </c>
      <c r="N18" s="197">
        <f>compohweal!AZ10</f>
        <v>4.0948760978859654E-2</v>
      </c>
      <c r="O18" s="845">
        <f>compohweal!BA10</f>
        <v>1.9198412788519404E-2</v>
      </c>
      <c r="P18" s="845">
        <f>compohweal!BB10</f>
        <v>1.1154652681505856E-2</v>
      </c>
      <c r="Q18" s="845">
        <f>compohweal!BC10</f>
        <v>2.4626046978681489E-3</v>
      </c>
      <c r="R18" s="845">
        <f>compohweal!BD10</f>
        <v>7.9328462681000408E-3</v>
      </c>
      <c r="S18" s="847">
        <f>compohweal!BE10</f>
        <v>2.0024454286621439E-4</v>
      </c>
    </row>
    <row r="19" spans="1:19">
      <c r="A19" s="871">
        <v>1922</v>
      </c>
      <c r="B19" s="879">
        <f>compohweal!AL11</f>
        <v>0.32015325142821055</v>
      </c>
      <c r="C19" s="845">
        <f>compohweal!AM11</f>
        <v>0.14779500433860682</v>
      </c>
      <c r="D19" s="845">
        <f>compohweal!AN11</f>
        <v>9.3367223750665251E-2</v>
      </c>
      <c r="E19" s="845">
        <f>compohweal!AO11</f>
        <v>3.7157369461751015E-2</v>
      </c>
      <c r="F19" s="845">
        <f>compohweal!AP11</f>
        <v>3.8268320559558228E-2</v>
      </c>
      <c r="G19" s="845">
        <f>compohweal!AQ11</f>
        <v>3.5653333176292718E-3</v>
      </c>
      <c r="H19" s="197">
        <f>compohweal!AS11</f>
        <v>0.1692083417464561</v>
      </c>
      <c r="I19" s="845">
        <f>compohweal!AT11</f>
        <v>8.5999429238083985E-2</v>
      </c>
      <c r="J19" s="845">
        <f>compohweal!AU11</f>
        <v>4.5742347111933951E-2</v>
      </c>
      <c r="K19" s="845">
        <f>compohweal!AV11</f>
        <v>1.6394524885434882E-2</v>
      </c>
      <c r="L19" s="845">
        <f>compohweal!AW11</f>
        <v>1.9909447363750846E-2</v>
      </c>
      <c r="M19" s="845">
        <f>compohweal!AX11</f>
        <v>1.1625931472524159E-3</v>
      </c>
      <c r="N19" s="197">
        <f>compohweal!AZ11</f>
        <v>5.4341593847779902E-2</v>
      </c>
      <c r="O19" s="845">
        <f>compohweal!BA11</f>
        <v>2.9206724379299141E-2</v>
      </c>
      <c r="P19" s="845">
        <f>compohweal!BB11</f>
        <v>1.336043278759317E-2</v>
      </c>
      <c r="Q19" s="845">
        <f>compohweal!BC11</f>
        <v>4.6169265638297142E-3</v>
      </c>
      <c r="R19" s="845">
        <f>compohweal!BD11</f>
        <v>6.9575305927501692E-3</v>
      </c>
      <c r="S19" s="847">
        <f>compohweal!BE11</f>
        <v>1.9997952430771715E-4</v>
      </c>
    </row>
    <row r="20" spans="1:19">
      <c r="A20" s="871">
        <v>1923</v>
      </c>
      <c r="B20" s="879">
        <f>compohweal!AL12</f>
        <v>0.28059383826257367</v>
      </c>
      <c r="C20" s="845">
        <f>compohweal!AM12</f>
        <v>0.14373964741129469</v>
      </c>
      <c r="D20" s="845">
        <f>compohweal!AN12</f>
        <v>7.7793960902826392E-2</v>
      </c>
      <c r="E20" s="845">
        <f>compohweal!AO12</f>
        <v>3.0714492824109974E-2</v>
      </c>
      <c r="F20" s="845">
        <f>compohweal!AP12</f>
        <v>2.4676365584648911E-2</v>
      </c>
      <c r="G20" s="845">
        <f>compohweal!AQ12</f>
        <v>3.6693715396936616E-3</v>
      </c>
      <c r="H20" s="197">
        <f>compohweal!AS12</f>
        <v>0.1438409166302867</v>
      </c>
      <c r="I20" s="845">
        <f>compohweal!AT12</f>
        <v>8.1439236211664476E-2</v>
      </c>
      <c r="J20" s="845">
        <f>compohweal!AU12</f>
        <v>3.6473191504123939E-2</v>
      </c>
      <c r="K20" s="845">
        <f>compohweal!AV12</f>
        <v>1.2625341877486511E-2</v>
      </c>
      <c r="L20" s="845">
        <f>compohweal!AW12</f>
        <v>1.2130651925691696E-2</v>
      </c>
      <c r="M20" s="845">
        <f>compohweal!AX12</f>
        <v>1.1724951113201276E-3</v>
      </c>
      <c r="N20" s="197">
        <f>compohweal!AZ12</f>
        <v>4.4427541724691648E-2</v>
      </c>
      <c r="O20" s="845">
        <f>compohweal!BA12</f>
        <v>2.6896553055103488E-2</v>
      </c>
      <c r="P20" s="845">
        <f>compohweal!BB12</f>
        <v>1.0397400457314861E-2</v>
      </c>
      <c r="Q20" s="845">
        <f>compohweal!BC12</f>
        <v>3.1100748470149573E-3</v>
      </c>
      <c r="R20" s="845">
        <f>compohweal!BD12</f>
        <v>3.8122399344873007E-3</v>
      </c>
      <c r="S20" s="847">
        <f>compohweal!BE12</f>
        <v>2.1127343077104437E-4</v>
      </c>
    </row>
    <row r="21" spans="1:19">
      <c r="A21" s="871">
        <v>1924</v>
      </c>
      <c r="B21" s="879">
        <f>compohweal!AL13</f>
        <v>0.300094672562915</v>
      </c>
      <c r="C21" s="845">
        <f>compohweal!AM13</f>
        <v>0.15556299119077696</v>
      </c>
      <c r="D21" s="845">
        <f>compohweal!AN13</f>
        <v>8.2257025334279879E-2</v>
      </c>
      <c r="E21" s="845">
        <f>compohweal!AO13</f>
        <v>3.1219757064495032E-2</v>
      </c>
      <c r="F21" s="845">
        <f>compohweal!AP13</f>
        <v>2.6727944386878495E-2</v>
      </c>
      <c r="G21" s="845">
        <f>compohweal!AQ13</f>
        <v>4.3269545864845936E-3</v>
      </c>
      <c r="H21" s="197">
        <f>compohweal!AS13</f>
        <v>0.15683196646915279</v>
      </c>
      <c r="I21" s="845">
        <f>compohweal!AT13</f>
        <v>9.0973911412295966E-2</v>
      </c>
      <c r="J21" s="845">
        <f>compohweal!AU13</f>
        <v>3.9370589211318259E-2</v>
      </c>
      <c r="K21" s="845">
        <f>compohweal!AV13</f>
        <v>1.2729699228666475E-2</v>
      </c>
      <c r="L21" s="845">
        <f>compohweal!AW13</f>
        <v>1.2325606660241888E-2</v>
      </c>
      <c r="M21" s="845">
        <f>compohweal!AX13</f>
        <v>1.4321599566302014E-3</v>
      </c>
      <c r="N21" s="197">
        <f>compohweal!AZ13</f>
        <v>4.8916581968063748E-2</v>
      </c>
      <c r="O21" s="845">
        <f>compohweal!BA13</f>
        <v>3.0082866657082138E-2</v>
      </c>
      <c r="P21" s="845">
        <f>compohweal!BB13</f>
        <v>1.136376474164315E-2</v>
      </c>
      <c r="Q21" s="845">
        <f>compohweal!BC13</f>
        <v>3.1755760925814471E-3</v>
      </c>
      <c r="R21" s="845">
        <f>compohweal!BD13</f>
        <v>4.0223411124396162E-3</v>
      </c>
      <c r="S21" s="847">
        <f>compohweal!BE13</f>
        <v>2.720333643173954E-4</v>
      </c>
    </row>
    <row r="22" spans="1:19">
      <c r="A22" s="871">
        <v>1925</v>
      </c>
      <c r="B22" s="879">
        <f>compohweal!AL14</f>
        <v>0.32698727265034966</v>
      </c>
      <c r="C22" s="845">
        <f>compohweal!AM14</f>
        <v>0.16891341874419968</v>
      </c>
      <c r="D22" s="845">
        <f>compohweal!AN14</f>
        <v>8.5951042522489196E-2</v>
      </c>
      <c r="E22" s="845">
        <f>compohweal!AO14</f>
        <v>3.3970902307219109E-2</v>
      </c>
      <c r="F22" s="845">
        <f>compohweal!AP14</f>
        <v>3.3657244296751161E-2</v>
      </c>
      <c r="G22" s="845">
        <f>compohweal!AQ14</f>
        <v>4.4946647796905003E-3</v>
      </c>
      <c r="H22" s="197">
        <f>compohweal!AS14</f>
        <v>0.17411637328674939</v>
      </c>
      <c r="I22" s="845">
        <f>compohweal!AT14</f>
        <v>0.10093144746195508</v>
      </c>
      <c r="J22" s="845">
        <f>compohweal!AU14</f>
        <v>4.0913266209631663E-2</v>
      </c>
      <c r="K22" s="845">
        <f>compohweal!AV14</f>
        <v>1.3887972880894769E-2</v>
      </c>
      <c r="L22" s="845">
        <f>compohweal!AW14</f>
        <v>1.6889985425692932E-2</v>
      </c>
      <c r="M22" s="845">
        <f>compohweal!AX14</f>
        <v>1.4937013085749629E-3</v>
      </c>
      <c r="N22" s="197">
        <f>compohweal!AZ14</f>
        <v>6.0468601241205552E-2</v>
      </c>
      <c r="O22" s="845">
        <f>compohweal!BA14</f>
        <v>3.8305564252546886E-2</v>
      </c>
      <c r="P22" s="845">
        <f>compohweal!BB14</f>
        <v>1.2179211211150105E-2</v>
      </c>
      <c r="Q22" s="845">
        <f>compohweal!BC14</f>
        <v>3.1405714585267591E-3</v>
      </c>
      <c r="R22" s="845">
        <f>compohweal!BD14</f>
        <v>6.562287364207102E-3</v>
      </c>
      <c r="S22" s="847">
        <f>compohweal!BE14</f>
        <v>2.8096695477470711E-4</v>
      </c>
    </row>
    <row r="23" spans="1:19">
      <c r="A23" s="871">
        <v>1926</v>
      </c>
      <c r="B23" s="879">
        <f>compohweal!AL15</f>
        <v>0.34098302641963157</v>
      </c>
      <c r="C23" s="845">
        <f>compohweal!AM15</f>
        <v>0.18632325115161602</v>
      </c>
      <c r="D23" s="845">
        <f>compohweal!AN15</f>
        <v>8.6763578372284086E-2</v>
      </c>
      <c r="E23" s="845">
        <f>compohweal!AO15</f>
        <v>3.2974691389355971E-2</v>
      </c>
      <c r="F23" s="845">
        <f>compohweal!AP15</f>
        <v>3.0113938001066348E-2</v>
      </c>
      <c r="G23" s="845">
        <f>compohweal!AQ15</f>
        <v>4.8075675053091673E-3</v>
      </c>
      <c r="H23" s="197">
        <f>compohweal!AS15</f>
        <v>0.18761038527447649</v>
      </c>
      <c r="I23" s="845">
        <f>compohweal!AT15</f>
        <v>0.1164140370983705</v>
      </c>
      <c r="J23" s="845">
        <f>compohweal!AU15</f>
        <v>4.1860933155111371E-2</v>
      </c>
      <c r="K23" s="845">
        <f>compohweal!AV15</f>
        <v>1.3548922005479365E-2</v>
      </c>
      <c r="L23" s="845">
        <f>compohweal!AW15</f>
        <v>1.4185541745829913E-2</v>
      </c>
      <c r="M23" s="845">
        <f>compohweal!AX15</f>
        <v>1.6009512696853326E-3</v>
      </c>
      <c r="N23" s="197">
        <f>compohweal!AZ15</f>
        <v>6.773546846725205E-2</v>
      </c>
      <c r="O23" s="845">
        <f>compohweal!BA15</f>
        <v>4.7354734116256743E-2</v>
      </c>
      <c r="P23" s="845">
        <f>compohweal!BB15</f>
        <v>1.2034715585923906E-2</v>
      </c>
      <c r="Q23" s="845">
        <f>compohweal!BC15</f>
        <v>3.0010136948795266E-3</v>
      </c>
      <c r="R23" s="845">
        <f>compohweal!BD15</f>
        <v>5.0083655132091964E-3</v>
      </c>
      <c r="S23" s="847">
        <f>compohweal!BE15</f>
        <v>3.3663955698268346E-4</v>
      </c>
    </row>
    <row r="24" spans="1:19">
      <c r="A24" s="871">
        <v>1927</v>
      </c>
      <c r="B24" s="879">
        <f>compohweal!AL16</f>
        <v>0.36416438184739885</v>
      </c>
      <c r="C24" s="845">
        <f>compohweal!AM16</f>
        <v>0.20935059104659845</v>
      </c>
      <c r="D24" s="845">
        <f>compohweal!AN16</f>
        <v>8.6944473651453705E-2</v>
      </c>
      <c r="E24" s="845">
        <f>compohweal!AO16</f>
        <v>3.1955289567375152E-2</v>
      </c>
      <c r="F24" s="845">
        <f>compohweal!AP16</f>
        <v>3.085614734517405E-2</v>
      </c>
      <c r="G24" s="845">
        <f>compohweal!AQ16</f>
        <v>5.0578802367974695E-3</v>
      </c>
      <c r="H24" s="197">
        <f>compohweal!AS16</f>
        <v>0.20461758319134113</v>
      </c>
      <c r="I24" s="845">
        <f>compohweal!AT16</f>
        <v>0.13231171696554025</v>
      </c>
      <c r="J24" s="845">
        <f>compohweal!AU16</f>
        <v>4.1674396787079779E-2</v>
      </c>
      <c r="K24" s="845">
        <f>compohweal!AV16</f>
        <v>1.3261500964881193E-2</v>
      </c>
      <c r="L24" s="845">
        <f>compohweal!AW16</f>
        <v>1.5684784928034649E-2</v>
      </c>
      <c r="M24" s="845">
        <f>compohweal!AX16</f>
        <v>1.6851835458052413E-3</v>
      </c>
      <c r="N24" s="197">
        <f>compohweal!AZ16</f>
        <v>7.5448560087235564E-2</v>
      </c>
      <c r="O24" s="845">
        <f>compohweal!BA16</f>
        <v>5.3195647536610623E-2</v>
      </c>
      <c r="P24" s="845">
        <f>compohweal!BB16</f>
        <v>1.2493715223445667E-2</v>
      </c>
      <c r="Q24" s="845">
        <f>compohweal!BC16</f>
        <v>2.8802433799695135E-3</v>
      </c>
      <c r="R24" s="845">
        <f>compohweal!BD16</f>
        <v>6.5392601428391388E-3</v>
      </c>
      <c r="S24" s="847">
        <f>compohweal!BE16</f>
        <v>3.3969380437063338E-4</v>
      </c>
    </row>
    <row r="25" spans="1:19">
      <c r="A25" s="871">
        <v>1928</v>
      </c>
      <c r="B25" s="879">
        <f>compohweal!AL17</f>
        <v>0.39379196316094511</v>
      </c>
      <c r="C25" s="845">
        <f>compohweal!AM17</f>
        <v>0.24071420429760734</v>
      </c>
      <c r="D25" s="845">
        <f>compohweal!AN17</f>
        <v>8.3651652685309053E-2</v>
      </c>
      <c r="E25" s="845">
        <f>compohweal!AO17</f>
        <v>3.0887117410735507E-2</v>
      </c>
      <c r="F25" s="845">
        <f>compohweal!AP17</f>
        <v>3.3604727435610958E-2</v>
      </c>
      <c r="G25" s="845">
        <f>compohweal!AQ17</f>
        <v>4.9342613316822334E-3</v>
      </c>
      <c r="H25" s="197">
        <f>compohweal!AS17</f>
        <v>0.23187003529380218</v>
      </c>
      <c r="I25" s="845">
        <f>compohweal!AT17</f>
        <v>0.15571231463072027</v>
      </c>
      <c r="J25" s="845">
        <f>compohweal!AU17</f>
        <v>4.1660720143098143E-2</v>
      </c>
      <c r="K25" s="845">
        <f>compohweal!AV17</f>
        <v>1.2609466000099188E-2</v>
      </c>
      <c r="L25" s="845">
        <f>compohweal!AW17</f>
        <v>2.0228300160221618E-2</v>
      </c>
      <c r="M25" s="845">
        <f>compohweal!AX17</f>
        <v>1.6592343596629653E-3</v>
      </c>
      <c r="N25" s="197">
        <f>compohweal!AZ17</f>
        <v>9.0092673396989495E-2</v>
      </c>
      <c r="O25" s="845">
        <f>compohweal!BA17</f>
        <v>6.2440186723407863E-2</v>
      </c>
      <c r="P25" s="845">
        <f>compohweal!BB17</f>
        <v>1.4176937348074728E-2</v>
      </c>
      <c r="Q25" s="845">
        <f>compohweal!BC17</f>
        <v>2.5383350143453501E-3</v>
      </c>
      <c r="R25" s="845">
        <f>compohweal!BD17</f>
        <v>1.0592044280768558E-2</v>
      </c>
      <c r="S25" s="847">
        <f>compohweal!BE17</f>
        <v>3.4517003039299552E-4</v>
      </c>
    </row>
    <row r="26" spans="1:19">
      <c r="A26" s="871">
        <v>1929</v>
      </c>
      <c r="B26" s="879">
        <f>compohweal!AL18</f>
        <v>0.39626222510758996</v>
      </c>
      <c r="C26" s="845">
        <f>compohweal!AM18</f>
        <v>0.24937871954264593</v>
      </c>
      <c r="D26" s="845">
        <f>compohweal!AN18</f>
        <v>8.3329875476181411E-2</v>
      </c>
      <c r="E26" s="845">
        <f>compohweal!AO18</f>
        <v>3.1182596782784709E-2</v>
      </c>
      <c r="F26" s="845">
        <f>compohweal!AP18</f>
        <v>2.7633626109546162E-2</v>
      </c>
      <c r="G26" s="845">
        <f>compohweal!AQ18</f>
        <v>4.7374071964317336E-3</v>
      </c>
      <c r="H26" s="197">
        <f>compohweal!AS18</f>
        <v>0.24091597825959998</v>
      </c>
      <c r="I26" s="845">
        <f>compohweal!AT18</f>
        <v>0.16759165030444798</v>
      </c>
      <c r="J26" s="845">
        <f>compohweal!AU18</f>
        <v>4.2870137578220592E-2</v>
      </c>
      <c r="K26" s="845">
        <f>compohweal!AV18</f>
        <v>1.3110298377018902E-2</v>
      </c>
      <c r="L26" s="845">
        <f>compohweal!AW18</f>
        <v>1.58052157819784E-2</v>
      </c>
      <c r="M26" s="845">
        <f>compohweal!AX18</f>
        <v>1.5386762179341016E-3</v>
      </c>
      <c r="N26" s="197">
        <f>compohweal!AZ18</f>
        <v>0.10067301521271303</v>
      </c>
      <c r="O26" s="845">
        <f>compohweal!BA18</f>
        <v>7.4037423229172256E-2</v>
      </c>
      <c r="P26" s="845">
        <f>compohweal!BB18</f>
        <v>1.5336365885254385E-2</v>
      </c>
      <c r="Q26" s="845">
        <f>compohweal!BC18</f>
        <v>2.7862291082434579E-3</v>
      </c>
      <c r="R26" s="845">
        <f>compohweal!BD18</f>
        <v>8.2007349536293572E-3</v>
      </c>
      <c r="S26" s="847">
        <f>compohweal!BE18</f>
        <v>3.1226203641357176E-4</v>
      </c>
    </row>
    <row r="27" spans="1:19">
      <c r="A27" s="873">
        <v>1930</v>
      </c>
      <c r="B27" s="882">
        <f>compohweal!AL19</f>
        <v>0.34605341440332832</v>
      </c>
      <c r="C27" s="854">
        <f>compohweal!AM19</f>
        <v>0.21129316144712049</v>
      </c>
      <c r="D27" s="854">
        <f>compohweal!AN19</f>
        <v>7.9054390201340835E-2</v>
      </c>
      <c r="E27" s="854">
        <f>compohweal!AO19</f>
        <v>3.1465061848822362E-2</v>
      </c>
      <c r="F27" s="854">
        <f>compohweal!AP19</f>
        <v>1.8699393121319931E-2</v>
      </c>
      <c r="G27" s="854">
        <f>compohweal!AQ19</f>
        <v>5.5414077847248102E-3</v>
      </c>
      <c r="H27" s="201">
        <f>compohweal!AS19</f>
        <v>0.19157777025684444</v>
      </c>
      <c r="I27" s="854">
        <f>compohweal!AT19</f>
        <v>0.1302023215513245</v>
      </c>
      <c r="J27" s="854">
        <f>compohweal!AU19</f>
        <v>3.7845599269747357E-2</v>
      </c>
      <c r="K27" s="854">
        <f>compohweal!AV19</f>
        <v>1.3449990938689232E-2</v>
      </c>
      <c r="L27" s="854">
        <f>compohweal!AW19</f>
        <v>8.2793210196259234E-3</v>
      </c>
      <c r="M27" s="854">
        <f>compohweal!AX19</f>
        <v>1.8005374774574285E-3</v>
      </c>
      <c r="N27" s="201">
        <f>compohweal!AZ19</f>
        <v>7.1365158319397909E-2</v>
      </c>
      <c r="O27" s="854">
        <f>compohweal!BA19</f>
        <v>5.4991124716746317E-2</v>
      </c>
      <c r="P27" s="854">
        <f>compohweal!BB19</f>
        <v>1.0757520412667835E-2</v>
      </c>
      <c r="Q27" s="854">
        <f>compohweal!BC19</f>
        <v>2.6927317821575248E-3</v>
      </c>
      <c r="R27" s="854">
        <f>compohweal!BD19</f>
        <v>2.5293737480407887E-3</v>
      </c>
      <c r="S27" s="855">
        <f>compohweal!BE19</f>
        <v>3.9440765978545711E-4</v>
      </c>
    </row>
    <row r="28" spans="1:19">
      <c r="A28" s="871">
        <v>1931</v>
      </c>
      <c r="B28" s="879">
        <f>compohweal!AL20</f>
        <v>0.30019984782297748</v>
      </c>
      <c r="C28" s="845">
        <f>compohweal!AM20</f>
        <v>0.15492282664658139</v>
      </c>
      <c r="D28" s="845">
        <f>compohweal!AN20</f>
        <v>8.8140072946135226E-2</v>
      </c>
      <c r="E28" s="845">
        <f>compohweal!AO20</f>
        <v>3.1481319633599264E-2</v>
      </c>
      <c r="F28" s="845">
        <f>compohweal!AP20</f>
        <v>1.8086858911549236E-2</v>
      </c>
      <c r="G28" s="845">
        <f>compohweal!AQ20</f>
        <v>7.5687696851123214E-3</v>
      </c>
      <c r="H28" s="197">
        <f>compohweal!AS20</f>
        <v>0.15686511428197542</v>
      </c>
      <c r="I28" s="845">
        <f>compohweal!AT20</f>
        <v>9.1641415451216263E-2</v>
      </c>
      <c r="J28" s="845">
        <f>compohweal!AU20</f>
        <v>4.1206815962754266E-2</v>
      </c>
      <c r="K28" s="845">
        <f>compohweal!AV20</f>
        <v>1.3647792799523589E-2</v>
      </c>
      <c r="L28" s="845">
        <f>compohweal!AW20</f>
        <v>7.955057373328878E-3</v>
      </c>
      <c r="M28" s="845">
        <f>compohweal!AX20</f>
        <v>2.4140326951524564E-3</v>
      </c>
      <c r="N28" s="197">
        <f>compohweal!AZ20</f>
        <v>5.452257612740135E-2</v>
      </c>
      <c r="O28" s="845">
        <f>compohweal!BA20</f>
        <v>3.757421452007733E-2</v>
      </c>
      <c r="P28" s="845">
        <f>compohweal!BB20</f>
        <v>1.1344144336558969E-2</v>
      </c>
      <c r="Q28" s="845">
        <f>compohweal!BC20</f>
        <v>2.6934877616912843E-3</v>
      </c>
      <c r="R28" s="845">
        <f>compohweal!BD20</f>
        <v>2.4272548143151676E-3</v>
      </c>
      <c r="S28" s="847">
        <f>compohweal!BE20</f>
        <v>4.8347469475859426E-4</v>
      </c>
    </row>
    <row r="29" spans="1:19">
      <c r="A29" s="871">
        <v>1932</v>
      </c>
      <c r="B29" s="879">
        <f>compohweal!AL21</f>
        <v>0.30379265769326363</v>
      </c>
      <c r="C29" s="845">
        <f>compohweal!AM21</f>
        <v>0.12422629593431951</v>
      </c>
      <c r="D29" s="845">
        <f>compohweal!AN21</f>
        <v>0.11185304338939601</v>
      </c>
      <c r="E29" s="845">
        <f>compohweal!AO21</f>
        <v>3.4780631681896372E-2</v>
      </c>
      <c r="F29" s="845">
        <f>compohweal!AP21</f>
        <v>2.1993756638910438E-2</v>
      </c>
      <c r="G29" s="845">
        <f>compohweal!AQ21</f>
        <v>1.0938930048741293E-2</v>
      </c>
      <c r="H29" s="197">
        <f>compohweal!AS21</f>
        <v>0.16289397215601115</v>
      </c>
      <c r="I29" s="845">
        <f>compohweal!AT21</f>
        <v>7.6927624553435381E-2</v>
      </c>
      <c r="J29" s="845">
        <f>compohweal!AU21</f>
        <v>5.5530392014465135E-2</v>
      </c>
      <c r="K29" s="845">
        <f>compohweal!AV21</f>
        <v>1.6097073733143417E-2</v>
      </c>
      <c r="L29" s="845">
        <f>compohweal!AW21</f>
        <v>1.0718278746064017E-2</v>
      </c>
      <c r="M29" s="845">
        <f>compohweal!AX21</f>
        <v>3.620603108903192E-3</v>
      </c>
      <c r="N29" s="197">
        <f>compohweal!AZ21</f>
        <v>4.8663880261538436E-2</v>
      </c>
      <c r="O29" s="845">
        <f>compohweal!BA21</f>
        <v>2.8901087755777422E-2</v>
      </c>
      <c r="P29" s="845">
        <f>compohweal!BB21</f>
        <v>1.3188809122825506E-2</v>
      </c>
      <c r="Q29" s="845">
        <f>compohweal!BC21</f>
        <v>3.0184477561000038E-3</v>
      </c>
      <c r="R29" s="845">
        <f>compohweal!BD21</f>
        <v>2.8733285490855883E-3</v>
      </c>
      <c r="S29" s="847">
        <f>compohweal!BE21</f>
        <v>6.8220707774991523E-4</v>
      </c>
    </row>
    <row r="30" spans="1:19">
      <c r="A30" s="871">
        <v>1933</v>
      </c>
      <c r="B30" s="879">
        <f>compohweal!AL22</f>
        <v>0.32441625066096369</v>
      </c>
      <c r="C30" s="845">
        <f>compohweal!AM22</f>
        <v>0.1391806431785669</v>
      </c>
      <c r="D30" s="845">
        <f>compohweal!AN22</f>
        <v>0.10958670477240534</v>
      </c>
      <c r="E30" s="845">
        <f>compohweal!AO22</f>
        <v>3.5454854448895241E-2</v>
      </c>
      <c r="F30" s="845">
        <f>compohweal!AP22</f>
        <v>2.8807154841005371E-2</v>
      </c>
      <c r="G30" s="845">
        <f>compohweal!AQ22</f>
        <v>1.1386893420090831E-2</v>
      </c>
      <c r="H30" s="197">
        <f>compohweal!AS22</f>
        <v>0.18168260387907148</v>
      </c>
      <c r="I30" s="845">
        <f>compohweal!AT22</f>
        <v>9.140733922487386E-2</v>
      </c>
      <c r="J30" s="845">
        <f>compohweal!AU22</f>
        <v>5.4596089986227191E-2</v>
      </c>
      <c r="K30" s="845">
        <f>compohweal!AV22</f>
        <v>1.6101399117103551E-2</v>
      </c>
      <c r="L30" s="845">
        <f>compohweal!AW22</f>
        <v>1.5713488425794526E-2</v>
      </c>
      <c r="M30" s="845">
        <f>compohweal!AX22</f>
        <v>3.8642871250723757E-3</v>
      </c>
      <c r="N30" s="197">
        <f>compohweal!AZ22</f>
        <v>6.1718921085181289E-2</v>
      </c>
      <c r="O30" s="845">
        <f>compohweal!BA22</f>
        <v>3.8402457552809501E-2</v>
      </c>
      <c r="P30" s="845">
        <f>compohweal!BB22</f>
        <v>1.4250341252776024E-2</v>
      </c>
      <c r="Q30" s="845">
        <f>compohweal!BC22</f>
        <v>2.9956621412029565E-3</v>
      </c>
      <c r="R30" s="845">
        <f>compohweal!BD22</f>
        <v>5.3520886028543616E-3</v>
      </c>
      <c r="S30" s="847">
        <f>compohweal!BE22</f>
        <v>7.1837153553844268E-4</v>
      </c>
    </row>
    <row r="31" spans="1:19">
      <c r="A31" s="871">
        <v>1934</v>
      </c>
      <c r="B31" s="879">
        <f>compohweal!AL23</f>
        <v>0.33379319523127016</v>
      </c>
      <c r="C31" s="845">
        <f>compohweal!AM23</f>
        <v>0.15601765314343202</v>
      </c>
      <c r="D31" s="845">
        <f>compohweal!AN23</f>
        <v>0.10521240055847787</v>
      </c>
      <c r="E31" s="845">
        <f>compohweal!AO23</f>
        <v>3.6499579876905858E-2</v>
      </c>
      <c r="F31" s="845">
        <f>compohweal!AP23</f>
        <v>2.5186882628203545E-2</v>
      </c>
      <c r="G31" s="845">
        <f>compohweal!AQ23</f>
        <v>1.0876679024250904E-2</v>
      </c>
      <c r="H31" s="197">
        <f>compohweal!AS23</f>
        <v>0.17992573302428946</v>
      </c>
      <c r="I31" s="845">
        <f>compohweal!AT23</f>
        <v>0.10028254459797434</v>
      </c>
      <c r="J31" s="845">
        <f>compohweal!AU23</f>
        <v>4.9300758594279161E-2</v>
      </c>
      <c r="K31" s="845">
        <f>compohweal!AV23</f>
        <v>1.5950028263905427E-2</v>
      </c>
      <c r="L31" s="845">
        <f>compohweal!AW23</f>
        <v>1.0820133791394331E-2</v>
      </c>
      <c r="M31" s="845">
        <f>compohweal!AX23</f>
        <v>3.5722677767362279E-3</v>
      </c>
      <c r="N31" s="197">
        <f>compohweal!AZ23</f>
        <v>5.8088917595774399E-2</v>
      </c>
      <c r="O31" s="845">
        <f>compohweal!BA23</f>
        <v>3.9799269637105457E-2</v>
      </c>
      <c r="P31" s="845">
        <f>compohweal!BB23</f>
        <v>1.1620817918860793E-2</v>
      </c>
      <c r="Q31" s="845">
        <f>compohweal!BC23</f>
        <v>3.0220056751614917E-3</v>
      </c>
      <c r="R31" s="845">
        <f>compohweal!BD23</f>
        <v>2.9760101961227615E-3</v>
      </c>
      <c r="S31" s="847">
        <f>compohweal!BE23</f>
        <v>6.7081416852390072E-4</v>
      </c>
    </row>
    <row r="32" spans="1:19">
      <c r="A32" s="871">
        <v>1935</v>
      </c>
      <c r="B32" s="879">
        <f>compohweal!AL24</f>
        <v>0.33116392981358123</v>
      </c>
      <c r="C32" s="845">
        <f>compohweal!AM24</f>
        <v>0.16610057662974684</v>
      </c>
      <c r="D32" s="845">
        <f>compohweal!AN24</f>
        <v>9.5909257239713983E-2</v>
      </c>
      <c r="E32" s="845">
        <f>compohweal!AO24</f>
        <v>3.5968975770256727E-2</v>
      </c>
      <c r="F32" s="845">
        <f>compohweal!AP24</f>
        <v>2.2487389719624162E-2</v>
      </c>
      <c r="G32" s="845">
        <f>compohweal!AQ24</f>
        <v>1.0697730454239537E-2</v>
      </c>
      <c r="H32" s="197">
        <f>compohweal!AS24</f>
        <v>0.17878135307282303</v>
      </c>
      <c r="I32" s="845">
        <f>compohweal!AT24</f>
        <v>0.10461265610126964</v>
      </c>
      <c r="J32" s="845">
        <f>compohweal!AU24</f>
        <v>4.4418591993215878E-2</v>
      </c>
      <c r="K32" s="845">
        <f>compohweal!AV24</f>
        <v>1.5741884619163073E-2</v>
      </c>
      <c r="L32" s="845">
        <f>compohweal!AW24</f>
        <v>1.0516841208668975E-2</v>
      </c>
      <c r="M32" s="845">
        <f>compohweal!AX24</f>
        <v>3.4913791505054455E-3</v>
      </c>
      <c r="N32" s="197">
        <f>compohweal!AZ24</f>
        <v>5.7651196912842047E-2</v>
      </c>
      <c r="O32" s="845">
        <f>compohweal!BA24</f>
        <v>4.0313650581096441E-2</v>
      </c>
      <c r="P32" s="845">
        <f>compohweal!BB24</f>
        <v>1.0205254509589262E-2</v>
      </c>
      <c r="Q32" s="845">
        <f>compohweal!BC24</f>
        <v>3.1386084751886924E-3</v>
      </c>
      <c r="R32" s="845">
        <f>compohweal!BD24</f>
        <v>3.3666466565457137E-3</v>
      </c>
      <c r="S32" s="847">
        <f>compohweal!BE24</f>
        <v>6.2703669042194594E-4</v>
      </c>
    </row>
    <row r="33" spans="1:19">
      <c r="A33" s="871">
        <v>1936</v>
      </c>
      <c r="B33" s="879">
        <f>compohweal!AL25</f>
        <v>0.3516261839353288</v>
      </c>
      <c r="C33" s="845">
        <f>compohweal!AM25</f>
        <v>0.1971936896976513</v>
      </c>
      <c r="D33" s="845">
        <f>compohweal!AN25</f>
        <v>8.2432000449143228E-2</v>
      </c>
      <c r="E33" s="845">
        <f>compohweal!AO25</f>
        <v>3.385829272749831E-2</v>
      </c>
      <c r="F33" s="845">
        <f>compohweal!AP25</f>
        <v>2.8390591780607388E-2</v>
      </c>
      <c r="G33" s="845">
        <f>compohweal!AQ25</f>
        <v>9.7516092804286192E-3</v>
      </c>
      <c r="H33" s="197">
        <f>compohweal!AS25</f>
        <v>0.18482022666259923</v>
      </c>
      <c r="I33" s="845">
        <f>compohweal!AT25</f>
        <v>0.11807648997632562</v>
      </c>
      <c r="J33" s="845">
        <f>compohweal!AU25</f>
        <v>3.6559931365113589E-2</v>
      </c>
      <c r="K33" s="845">
        <f>compohweal!AV25</f>
        <v>1.4538370848035132E-2</v>
      </c>
      <c r="L33" s="845">
        <f>compohweal!AW25</f>
        <v>1.2524328859018054E-2</v>
      </c>
      <c r="M33" s="845">
        <f>compohweal!AX25</f>
        <v>3.1211056141068148E-3</v>
      </c>
      <c r="N33" s="197">
        <f>compohweal!AZ25</f>
        <v>5.5675966511946791E-2</v>
      </c>
      <c r="O33" s="845">
        <f>compohweal!BA25</f>
        <v>4.0027710902406421E-2</v>
      </c>
      <c r="P33" s="845">
        <f>compohweal!BB25</f>
        <v>8.2964961054531137E-3</v>
      </c>
      <c r="Q33" s="845">
        <f>compohweal!BC25</f>
        <v>2.9199023906563101E-3</v>
      </c>
      <c r="R33" s="845">
        <f>compohweal!BD25</f>
        <v>3.9197175695069733E-3</v>
      </c>
      <c r="S33" s="847">
        <f>compohweal!BE25</f>
        <v>5.1213954392397129E-4</v>
      </c>
    </row>
    <row r="34" spans="1:19">
      <c r="A34" s="871">
        <v>1937</v>
      </c>
      <c r="B34" s="879">
        <f>compohweal!AL26</f>
        <v>0.3514201464383907</v>
      </c>
      <c r="C34" s="845">
        <f>compohweal!AM26</f>
        <v>0.19527409166930479</v>
      </c>
      <c r="D34" s="845">
        <f>compohweal!AN26</f>
        <v>8.5986395231118673E-2</v>
      </c>
      <c r="E34" s="845">
        <f>compohweal!AO26</f>
        <v>3.7089667562226598E-2</v>
      </c>
      <c r="F34" s="845">
        <f>compohweal!AP26</f>
        <v>2.3067080430740513E-2</v>
      </c>
      <c r="G34" s="845">
        <f>compohweal!AQ26</f>
        <v>1.0002911545000178E-2</v>
      </c>
      <c r="H34" s="197">
        <f>compohweal!AS26</f>
        <v>0.18571022018168579</v>
      </c>
      <c r="I34" s="845">
        <f>compohweal!AT26</f>
        <v>0.11956857609908229</v>
      </c>
      <c r="J34" s="845">
        <f>compohweal!AU26</f>
        <v>3.7775543195479676E-2</v>
      </c>
      <c r="K34" s="845">
        <f>compohweal!AV26</f>
        <v>1.603508230905229E-2</v>
      </c>
      <c r="L34" s="845">
        <f>compohweal!AW26</f>
        <v>9.0613004505378202E-3</v>
      </c>
      <c r="M34" s="845">
        <f>compohweal!AX26</f>
        <v>3.2697181275336959E-3</v>
      </c>
      <c r="N34" s="197">
        <f>compohweal!AZ26</f>
        <v>5.8379640714507443E-2</v>
      </c>
      <c r="O34" s="845">
        <f>compohweal!BA26</f>
        <v>4.3672139687991392E-2</v>
      </c>
      <c r="P34" s="845">
        <f>compohweal!BB26</f>
        <v>8.580747782517004E-3</v>
      </c>
      <c r="Q34" s="845">
        <f>compohweal!BC26</f>
        <v>3.3646575429707765E-3</v>
      </c>
      <c r="R34" s="845">
        <f>compohweal!BD26</f>
        <v>2.1994919619856054E-3</v>
      </c>
      <c r="S34" s="847">
        <f>compohweal!BE26</f>
        <v>5.6260373904265244E-4</v>
      </c>
    </row>
    <row r="35" spans="1:19">
      <c r="A35" s="871">
        <v>1938</v>
      </c>
      <c r="B35" s="879">
        <f>compohweal!AL27</f>
        <v>0.31303845821800147</v>
      </c>
      <c r="C35" s="845">
        <f>compohweal!AM27</f>
        <v>0.15917155817781503</v>
      </c>
      <c r="D35" s="845">
        <f>compohweal!AN27</f>
        <v>8.2099242272052828E-2</v>
      </c>
      <c r="E35" s="845">
        <f>compohweal!AO27</f>
        <v>3.7251590399744378E-2</v>
      </c>
      <c r="F35" s="845">
        <f>compohweal!AP27</f>
        <v>2.3191351106939165E-2</v>
      </c>
      <c r="G35" s="845">
        <f>compohweal!AQ27</f>
        <v>1.1324716261450105E-2</v>
      </c>
      <c r="H35" s="197">
        <f>compohweal!AS27</f>
        <v>0.16409060865757064</v>
      </c>
      <c r="I35" s="845">
        <f>compohweal!AT27</f>
        <v>0.10000582389045939</v>
      </c>
      <c r="J35" s="845">
        <f>compohweal!AU27</f>
        <v>3.5233901706984573E-2</v>
      </c>
      <c r="K35" s="845">
        <f>compohweal!AV27</f>
        <v>1.5254881609446885E-2</v>
      </c>
      <c r="L35" s="845">
        <f>compohweal!AW27</f>
        <v>9.7599927439911034E-3</v>
      </c>
      <c r="M35" s="845">
        <f>compohweal!AX27</f>
        <v>3.8360087066886504E-3</v>
      </c>
      <c r="N35" s="197">
        <f>compohweal!AZ27</f>
        <v>5.9594100985450468E-2</v>
      </c>
      <c r="O35" s="845">
        <f>compohweal!BA27</f>
        <v>4.5504538835180956E-2</v>
      </c>
      <c r="P35" s="845">
        <f>compohweal!BB27</f>
        <v>7.802781240736638E-3</v>
      </c>
      <c r="Q35" s="845">
        <f>compohweal!BC27</f>
        <v>3.1164810723460141E-3</v>
      </c>
      <c r="R35" s="845">
        <f>compohweal!BD27</f>
        <v>2.4170721594942123E-3</v>
      </c>
      <c r="S35" s="847">
        <f>compohweal!BE27</f>
        <v>7.5322767769264904E-4</v>
      </c>
    </row>
    <row r="36" spans="1:19">
      <c r="A36" s="872">
        <v>1939</v>
      </c>
      <c r="B36" s="881">
        <f>compohweal!AL28</f>
        <v>0.32085491280660355</v>
      </c>
      <c r="C36" s="851">
        <f>compohweal!AM28</f>
        <v>0.16302932318872942</v>
      </c>
      <c r="D36" s="851">
        <f>compohweal!AN28</f>
        <v>8.1934382883873599E-2</v>
      </c>
      <c r="E36" s="851">
        <f>compohweal!AO28</f>
        <v>3.7749097237353701E-2</v>
      </c>
      <c r="F36" s="851">
        <f>compohweal!AP28</f>
        <v>2.6693089974243588E-2</v>
      </c>
      <c r="G36" s="851">
        <f>compohweal!AQ28</f>
        <v>1.1449019522403254E-2</v>
      </c>
      <c r="H36" s="199">
        <f>compohweal!AS28</f>
        <v>0.16434969895344734</v>
      </c>
      <c r="I36" s="851">
        <f>compohweal!AT28</f>
        <v>9.9168642977819257E-2</v>
      </c>
      <c r="J36" s="851">
        <f>compohweal!AU28</f>
        <v>3.5197170526262082E-2</v>
      </c>
      <c r="K36" s="851">
        <f>compohweal!AV28</f>
        <v>1.5876263333278077E-2</v>
      </c>
      <c r="L36" s="851">
        <f>compohweal!AW28</f>
        <v>1.0291422082107886E-2</v>
      </c>
      <c r="M36" s="851">
        <f>compohweal!AX28</f>
        <v>3.8162000339799717E-3</v>
      </c>
      <c r="N36" s="199">
        <f>compohweal!AZ28</f>
        <v>5.1894300718291632E-2</v>
      </c>
      <c r="O36" s="851">
        <f>compohweal!BA28</f>
        <v>3.8087371672173312E-2</v>
      </c>
      <c r="P36" s="851">
        <f>compohweal!BB28</f>
        <v>7.6500236604322642E-3</v>
      </c>
      <c r="Q36" s="851">
        <f>compohweal!BC28</f>
        <v>3.262288063522115E-3</v>
      </c>
      <c r="R36" s="851">
        <f>compohweal!BD28</f>
        <v>2.1861565035492989E-3</v>
      </c>
      <c r="S36" s="852">
        <f>compohweal!BE28</f>
        <v>7.0846081861463924E-4</v>
      </c>
    </row>
    <row r="37" spans="1:19">
      <c r="A37" s="871">
        <v>1940</v>
      </c>
      <c r="B37" s="879">
        <f>compohweal!AL29</f>
        <v>0.29510548415456184</v>
      </c>
      <c r="C37" s="845">
        <f>compohweal!AM29</f>
        <v>0.14780382124440608</v>
      </c>
      <c r="D37" s="845">
        <f>compohweal!AN29</f>
        <v>7.0063555109206935E-2</v>
      </c>
      <c r="E37" s="845">
        <f>compohweal!AO29</f>
        <v>3.647711782782017E-2</v>
      </c>
      <c r="F37" s="845">
        <f>compohweal!AP29</f>
        <v>2.8184478841920858E-2</v>
      </c>
      <c r="G37" s="845">
        <f>compohweal!AQ29</f>
        <v>1.2576511131207762E-2</v>
      </c>
      <c r="H37" s="197">
        <f>compohweal!AS29</f>
        <v>0.14963967998795541</v>
      </c>
      <c r="I37" s="845">
        <f>compohweal!AT29</f>
        <v>8.9919153398432608E-2</v>
      </c>
      <c r="J37" s="845">
        <f>compohweal!AU29</f>
        <v>2.9423953331923783E-2</v>
      </c>
      <c r="K37" s="845">
        <f>compohweal!AV29</f>
        <v>1.502441816456789E-2</v>
      </c>
      <c r="L37" s="845">
        <f>compohweal!AW29</f>
        <v>1.1018762354997049E-2</v>
      </c>
      <c r="M37" s="845">
        <f>compohweal!AX29</f>
        <v>4.2533927380341095E-3</v>
      </c>
      <c r="N37" s="197">
        <f>compohweal!AZ29</f>
        <v>4.8820343377134826E-2</v>
      </c>
      <c r="O37" s="845">
        <f>compohweal!BA29</f>
        <v>3.5984005057124679E-2</v>
      </c>
      <c r="P37" s="845">
        <f>compohweal!BB29</f>
        <v>6.598340551077421E-3</v>
      </c>
      <c r="Q37" s="845">
        <f>compohweal!BC29</f>
        <v>2.9982069473409806E-3</v>
      </c>
      <c r="R37" s="845">
        <f>compohweal!BD29</f>
        <v>2.4670818457706808E-3</v>
      </c>
      <c r="S37" s="847">
        <f>compohweal!BE29</f>
        <v>7.7270897582106695E-4</v>
      </c>
    </row>
    <row r="38" spans="1:19">
      <c r="A38" s="871">
        <v>1941</v>
      </c>
      <c r="B38" s="879">
        <f>compohweal!AL30</f>
        <v>0.26372906357033088</v>
      </c>
      <c r="C38" s="845">
        <f>compohweal!AM30</f>
        <v>0.11444355708719627</v>
      </c>
      <c r="D38" s="845">
        <f>compohweal!AN30</f>
        <v>6.5844808730923354E-2</v>
      </c>
      <c r="E38" s="845">
        <f>compohweal!AO30</f>
        <v>3.3300731327656319E-2</v>
      </c>
      <c r="F38" s="845">
        <f>compohweal!AP30</f>
        <v>3.7176649909967462E-2</v>
      </c>
      <c r="G38" s="845">
        <f>compohweal!AQ30</f>
        <v>1.29633165145875E-2</v>
      </c>
      <c r="H38" s="197">
        <f>compohweal!AS30</f>
        <v>0.12889216980493914</v>
      </c>
      <c r="I38" s="845">
        <f>compohweal!AT30</f>
        <v>6.7854675512449808E-2</v>
      </c>
      <c r="J38" s="845">
        <f>compohweal!AU30</f>
        <v>2.6783673639845035E-2</v>
      </c>
      <c r="K38" s="845">
        <f>compohweal!AV30</f>
        <v>1.3307474028739845E-2</v>
      </c>
      <c r="L38" s="845">
        <f>compohweal!AW30</f>
        <v>1.6488392501079512E-2</v>
      </c>
      <c r="M38" s="845">
        <f>compohweal!AX30</f>
        <v>4.4579541228249213E-3</v>
      </c>
      <c r="N38" s="197">
        <f>compohweal!AZ30</f>
        <v>4.1431573633547963E-2</v>
      </c>
      <c r="O38" s="845">
        <f>compohweal!BA30</f>
        <v>2.7350828388180409E-2</v>
      </c>
      <c r="P38" s="845">
        <f>compohweal!BB30</f>
        <v>6.1810358627528914E-3</v>
      </c>
      <c r="Q38" s="845">
        <f>compohweal!BC30</f>
        <v>2.6242648074738385E-3</v>
      </c>
      <c r="R38" s="845">
        <f>compohweal!BD30</f>
        <v>4.4915076847158245E-3</v>
      </c>
      <c r="S38" s="847">
        <f>compohweal!BE30</f>
        <v>7.8393689042499637E-4</v>
      </c>
    </row>
    <row r="39" spans="1:19">
      <c r="A39" s="871">
        <v>1942</v>
      </c>
      <c r="B39" s="879">
        <f>compohweal!AL31</f>
        <v>0.25930584277672786</v>
      </c>
      <c r="C39" s="845">
        <f>compohweal!AM31</f>
        <v>0.10441663300852641</v>
      </c>
      <c r="D39" s="845">
        <f>compohweal!AN31</f>
        <v>7.2113228616883768E-2</v>
      </c>
      <c r="E39" s="845">
        <f>compohweal!AO31</f>
        <v>2.9480323314561921E-2</v>
      </c>
      <c r="F39" s="845">
        <f>compohweal!AP31</f>
        <v>4.2125405937019099E-2</v>
      </c>
      <c r="G39" s="845">
        <f>compohweal!AQ31</f>
        <v>1.1170251899736652E-2</v>
      </c>
      <c r="H39" s="197">
        <f>compohweal!AS31</f>
        <v>0.12273810799240574</v>
      </c>
      <c r="I39" s="845">
        <f>compohweal!AT31</f>
        <v>5.762407198092153E-2</v>
      </c>
      <c r="J39" s="845">
        <f>compohweal!AU31</f>
        <v>2.8871648220703695E-2</v>
      </c>
      <c r="K39" s="845">
        <f>compohweal!AV31</f>
        <v>1.1107667605527675E-2</v>
      </c>
      <c r="L39" s="845">
        <f>compohweal!AW31</f>
        <v>2.151764558378386E-2</v>
      </c>
      <c r="M39" s="845">
        <f>compohweal!AX31</f>
        <v>3.6170746014689771E-3</v>
      </c>
      <c r="N39" s="197">
        <f>compohweal!AZ31</f>
        <v>3.5534620899474068E-2</v>
      </c>
      <c r="O39" s="845">
        <f>compohweal!BA31</f>
        <v>1.9272265412874582E-2</v>
      </c>
      <c r="P39" s="845">
        <f>compohweal!BB31</f>
        <v>6.2206381367572328E-3</v>
      </c>
      <c r="Q39" s="845">
        <f>compohweal!BC31</f>
        <v>1.9137116897149141E-3</v>
      </c>
      <c r="R39" s="845">
        <f>compohweal!BD31</f>
        <v>7.5874448758897371E-3</v>
      </c>
      <c r="S39" s="847">
        <f>compohweal!BE31</f>
        <v>5.4056078423760123E-4</v>
      </c>
    </row>
    <row r="40" spans="1:19">
      <c r="A40" s="871">
        <v>1943</v>
      </c>
      <c r="B40" s="879">
        <f>compohweal!AL32</f>
        <v>0.2561541395735587</v>
      </c>
      <c r="C40" s="845">
        <f>compohweal!AM32</f>
        <v>9.600039126924588E-2</v>
      </c>
      <c r="D40" s="845">
        <f>compohweal!AN32</f>
        <v>7.8210246251424143E-2</v>
      </c>
      <c r="E40" s="845">
        <f>compohweal!AO32</f>
        <v>2.6757824592953634E-2</v>
      </c>
      <c r="F40" s="845">
        <f>compohweal!AP32</f>
        <v>4.6706580823759343E-2</v>
      </c>
      <c r="G40" s="845">
        <f>compohweal!AQ32</f>
        <v>8.4790966361757286E-3</v>
      </c>
      <c r="H40" s="197">
        <f>compohweal!AS32</f>
        <v>0.11733153322767081</v>
      </c>
      <c r="I40" s="845">
        <f>compohweal!AT32</f>
        <v>5.0518877264934904E-2</v>
      </c>
      <c r="J40" s="845">
        <f>compohweal!AU32</f>
        <v>3.2431492473484126E-2</v>
      </c>
      <c r="K40" s="845">
        <f>compohweal!AV32</f>
        <v>1.0072155300949842E-2</v>
      </c>
      <c r="L40" s="845">
        <f>compohweal!AW32</f>
        <v>2.1727535841049372E-2</v>
      </c>
      <c r="M40" s="845">
        <f>compohweal!AX32</f>
        <v>2.5814723472525709E-3</v>
      </c>
      <c r="N40" s="197">
        <f>compohweal!AZ32</f>
        <v>3.0218154562868606E-2</v>
      </c>
      <c r="O40" s="845">
        <f>compohweal!BA32</f>
        <v>1.4782590675002863E-2</v>
      </c>
      <c r="P40" s="845">
        <f>compohweal!BB32</f>
        <v>7.4940212914216021E-3</v>
      </c>
      <c r="Q40" s="845">
        <f>compohweal!BC32</f>
        <v>1.6328371389387913E-3</v>
      </c>
      <c r="R40" s="845">
        <f>compohweal!BD32</f>
        <v>5.9583872561807926E-3</v>
      </c>
      <c r="S40" s="847">
        <f>compohweal!BE32</f>
        <v>3.5031820132455432E-4</v>
      </c>
    </row>
    <row r="41" spans="1:19">
      <c r="A41" s="871">
        <v>1944</v>
      </c>
      <c r="B41" s="879">
        <f>compohweal!AL33</f>
        <v>0.23369013166638866</v>
      </c>
      <c r="C41" s="845">
        <f>compohweal!AM33</f>
        <v>8.5233645305237346E-2</v>
      </c>
      <c r="D41" s="845">
        <f>compohweal!AN33</f>
        <v>8.248205156267012E-2</v>
      </c>
      <c r="E41" s="845">
        <f>compohweal!AO33</f>
        <v>2.6541843165372621E-2</v>
      </c>
      <c r="F41" s="845">
        <f>compohweal!AP33</f>
        <v>3.1843270204424783E-2</v>
      </c>
      <c r="G41" s="845">
        <f>compohweal!AQ33</f>
        <v>7.5893214286837721E-3</v>
      </c>
      <c r="H41" s="197">
        <f>compohweal!AS33</f>
        <v>0.10505778242470956</v>
      </c>
      <c r="I41" s="845">
        <f>compohweal!AT33</f>
        <v>4.3403986577554787E-2</v>
      </c>
      <c r="J41" s="845">
        <f>compohweal!AU33</f>
        <v>3.500537931763209E-2</v>
      </c>
      <c r="K41" s="845">
        <f>compohweal!AV33</f>
        <v>9.9027872376373748E-3</v>
      </c>
      <c r="L41" s="845">
        <f>compohweal!AW33</f>
        <v>1.4466044379019606E-2</v>
      </c>
      <c r="M41" s="845">
        <f>compohweal!AX33</f>
        <v>2.2795849128656952E-3</v>
      </c>
      <c r="N41" s="197">
        <f>compohweal!AZ33</f>
        <v>3.0254581312671648E-2</v>
      </c>
      <c r="O41" s="845">
        <f>compohweal!BA33</f>
        <v>1.4964346347485405E-2</v>
      </c>
      <c r="P41" s="845">
        <f>compohweal!BB33</f>
        <v>9.1089774145049936E-3</v>
      </c>
      <c r="Q41" s="845">
        <f>compohweal!BC33</f>
        <v>1.7530036044210444E-3</v>
      </c>
      <c r="R41" s="845">
        <f>compohweal!BD33</f>
        <v>4.0891845439023355E-3</v>
      </c>
      <c r="S41" s="847">
        <f>compohweal!BE33</f>
        <v>3.3906940235787001E-4</v>
      </c>
    </row>
    <row r="42" spans="1:19">
      <c r="A42" s="871">
        <v>1945</v>
      </c>
      <c r="B42" s="879">
        <f>compohweal!AL34</f>
        <v>0.23274919144017323</v>
      </c>
      <c r="C42" s="845">
        <f>compohweal!AM34</f>
        <v>8.1999397542545857E-2</v>
      </c>
      <c r="D42" s="845">
        <f>compohweal!AN34</f>
        <v>8.3564891100310804E-2</v>
      </c>
      <c r="E42" s="845">
        <f>compohweal!AO34</f>
        <v>2.7399738706609032E-2</v>
      </c>
      <c r="F42" s="845">
        <f>compohweal!AP34</f>
        <v>3.2854515613734307E-2</v>
      </c>
      <c r="G42" s="845">
        <f>compohweal!AQ34</f>
        <v>6.9306484769731955E-3</v>
      </c>
      <c r="H42" s="197">
        <f>compohweal!AS34</f>
        <v>0.10313582649816774</v>
      </c>
      <c r="I42" s="845">
        <f>compohweal!AT34</f>
        <v>4.0486062035114304E-2</v>
      </c>
      <c r="J42" s="845">
        <f>compohweal!AU34</f>
        <v>3.6657761324500736E-2</v>
      </c>
      <c r="K42" s="845">
        <f>compohweal!AV34</f>
        <v>1.0217749922366952E-2</v>
      </c>
      <c r="L42" s="845">
        <f>compohweal!AW34</f>
        <v>1.3724458626556866E-2</v>
      </c>
      <c r="M42" s="845">
        <f>compohweal!AX34</f>
        <v>2.0497945896288785E-3</v>
      </c>
      <c r="N42" s="197">
        <f>compohweal!AZ34</f>
        <v>2.7845489590106288E-2</v>
      </c>
      <c r="O42" s="845">
        <f>compohweal!BA34</f>
        <v>1.2694670726811231E-2</v>
      </c>
      <c r="P42" s="845">
        <f>compohweal!BB34</f>
        <v>9.8918232183445969E-3</v>
      </c>
      <c r="Q42" s="845">
        <f>compohweal!BC34</f>
        <v>1.7737826311359675E-3</v>
      </c>
      <c r="R42" s="845">
        <f>compohweal!BD34</f>
        <v>3.1819916185652896E-3</v>
      </c>
      <c r="S42" s="847">
        <f>compohweal!BE34</f>
        <v>3.032213952492043E-4</v>
      </c>
    </row>
    <row r="43" spans="1:19">
      <c r="A43" s="871">
        <v>1946</v>
      </c>
      <c r="B43" s="879">
        <f>compohweal!AL35</f>
        <v>0.21459006998372401</v>
      </c>
      <c r="C43" s="845">
        <f>compohweal!AM35</f>
        <v>7.549729967049458E-2</v>
      </c>
      <c r="D43" s="845">
        <f>compohweal!AN35</f>
        <v>7.1038052644990191E-2</v>
      </c>
      <c r="E43" s="845">
        <f>compohweal!AO35</f>
        <v>3.0004854312563823E-2</v>
      </c>
      <c r="F43" s="845">
        <f>compohweal!AP35</f>
        <v>3.0556948382609792E-2</v>
      </c>
      <c r="G43" s="845">
        <f>compohweal!AQ35</f>
        <v>7.4929149730656808E-3</v>
      </c>
      <c r="H43" s="197">
        <f>compohweal!AS35</f>
        <v>9.5739857716880261E-2</v>
      </c>
      <c r="I43" s="845">
        <f>compohweal!AT35</f>
        <v>3.8610242726318411E-2</v>
      </c>
      <c r="J43" s="845">
        <f>compohweal!AU35</f>
        <v>3.1810077694332917E-2</v>
      </c>
      <c r="K43" s="845">
        <f>compohweal!AV35</f>
        <v>1.1533357858326985E-2</v>
      </c>
      <c r="L43" s="845">
        <f>compohweal!AW35</f>
        <v>1.152570536113968E-2</v>
      </c>
      <c r="M43" s="845">
        <f>compohweal!AX35</f>
        <v>2.2604740767622742E-3</v>
      </c>
      <c r="N43" s="197">
        <f>compohweal!AZ35</f>
        <v>2.9379776401782267E-2</v>
      </c>
      <c r="O43" s="845">
        <f>compohweal!BA35</f>
        <v>1.4833195001822473E-2</v>
      </c>
      <c r="P43" s="845">
        <f>compohweal!BB35</f>
        <v>9.5908318448265292E-3</v>
      </c>
      <c r="Q43" s="845">
        <f>compohweal!BC35</f>
        <v>2.2027949569405265E-3</v>
      </c>
      <c r="R43" s="845">
        <f>compohweal!BD35</f>
        <v>2.3952153733851908E-3</v>
      </c>
      <c r="S43" s="847">
        <f>compohweal!BE35</f>
        <v>3.5773922480754843E-4</v>
      </c>
    </row>
    <row r="44" spans="1:19">
      <c r="A44" s="871">
        <v>1947</v>
      </c>
      <c r="B44" s="879">
        <f>compohweal!AL36</f>
        <v>0.2075030218559587</v>
      </c>
      <c r="C44" s="845">
        <f>compohweal!AM36</f>
        <v>7.4997741879459456E-2</v>
      </c>
      <c r="D44" s="845">
        <f>compohweal!AN36</f>
        <v>6.3651716288317908E-2</v>
      </c>
      <c r="E44" s="845">
        <f>compohweal!AO36</f>
        <v>3.3208045697015361E-2</v>
      </c>
      <c r="F44" s="845">
        <f>compohweal!AP36</f>
        <v>2.8235596194524645E-2</v>
      </c>
      <c r="G44" s="845">
        <f>compohweal!AQ36</f>
        <v>7.4099217966412884E-3</v>
      </c>
      <c r="H44" s="197">
        <f>compohweal!AS36</f>
        <v>9.5033285467147385E-2</v>
      </c>
      <c r="I44" s="845">
        <f>compohweal!AT36</f>
        <v>4.1527863035721195E-2</v>
      </c>
      <c r="J44" s="845">
        <f>compohweal!AU36</f>
        <v>2.8054783199612434E-2</v>
      </c>
      <c r="K44" s="845">
        <f>compohweal!AV36</f>
        <v>1.3183244526335035E-2</v>
      </c>
      <c r="L44" s="845">
        <f>compohweal!AW36</f>
        <v>1.0035598424314543E-2</v>
      </c>
      <c r="M44" s="845">
        <f>compohweal!AX36</f>
        <v>2.2317962811641751E-3</v>
      </c>
      <c r="N44" s="197">
        <f>compohweal!AZ36</f>
        <v>2.9903506692165835E-2</v>
      </c>
      <c r="O44" s="845">
        <f>compohweal!BA36</f>
        <v>1.6769963503347553E-2</v>
      </c>
      <c r="P44" s="845">
        <f>compohweal!BB36</f>
        <v>8.0952649095068965E-3</v>
      </c>
      <c r="Q44" s="845">
        <f>compohweal!BC36</f>
        <v>2.6981989219758361E-3</v>
      </c>
      <c r="R44" s="845">
        <f>compohweal!BD36</f>
        <v>1.9968649814447233E-3</v>
      </c>
      <c r="S44" s="847">
        <f>compohweal!BE36</f>
        <v>3.4321437589081961E-4</v>
      </c>
    </row>
    <row r="45" spans="1:19">
      <c r="A45" s="871">
        <v>1948</v>
      </c>
      <c r="B45" s="879">
        <f>compohweal!AL37</f>
        <v>0.2059096100077219</v>
      </c>
      <c r="C45" s="845">
        <f>compohweal!AM37</f>
        <v>7.4287509730617624E-2</v>
      </c>
      <c r="D45" s="845">
        <f>compohweal!AN37</f>
        <v>6.0826936634610071E-2</v>
      </c>
      <c r="E45" s="845">
        <f>compohweal!AO37</f>
        <v>3.5144951970417664E-2</v>
      </c>
      <c r="F45" s="845">
        <f>compohweal!AP37</f>
        <v>2.7824482229081387E-2</v>
      </c>
      <c r="G45" s="845">
        <f>compohweal!AQ37</f>
        <v>7.8257294429951337E-3</v>
      </c>
      <c r="H45" s="197">
        <f>compohweal!AS37</f>
        <v>9.3955118199915019E-2</v>
      </c>
      <c r="I45" s="845">
        <f>compohweal!AT37</f>
        <v>4.1263677423324562E-2</v>
      </c>
      <c r="J45" s="845">
        <f>compohweal!AU37</f>
        <v>2.6199035490551848E-2</v>
      </c>
      <c r="K45" s="845">
        <f>compohweal!AV37</f>
        <v>1.3970767481641033E-2</v>
      </c>
      <c r="L45" s="845">
        <f>compohweal!AW37</f>
        <v>1.0113870659875594E-2</v>
      </c>
      <c r="M45" s="845">
        <f>compohweal!AX37</f>
        <v>2.4077671445219733E-3</v>
      </c>
      <c r="N45" s="197">
        <f>compohweal!AZ37</f>
        <v>2.8018179831465619E-2</v>
      </c>
      <c r="O45" s="845">
        <f>compohweal!BA37</f>
        <v>1.5519096660770899E-2</v>
      </c>
      <c r="P45" s="845">
        <f>compohweal!BB37</f>
        <v>7.168047232894029E-3</v>
      </c>
      <c r="Q45" s="845">
        <f>compohweal!BC37</f>
        <v>2.8202422072802287E-3</v>
      </c>
      <c r="R45" s="845">
        <f>compohweal!BD37</f>
        <v>2.1331515416878406E-3</v>
      </c>
      <c r="S45" s="847">
        <f>compohweal!BE37</f>
        <v>3.7764218883262057E-4</v>
      </c>
    </row>
    <row r="46" spans="1:19">
      <c r="A46" s="871">
        <v>1949</v>
      </c>
      <c r="B46" s="879">
        <f>compohweal!AL38</f>
        <v>0.1995704832466238</v>
      </c>
      <c r="C46" s="845">
        <f>compohweal!AM38</f>
        <v>7.6019398159689666E-2</v>
      </c>
      <c r="D46" s="845">
        <f>compohweal!AN38</f>
        <v>5.611325401773911E-2</v>
      </c>
      <c r="E46" s="845">
        <f>compohweal!AO38</f>
        <v>3.4610453545862521E-2</v>
      </c>
      <c r="F46" s="845">
        <f>compohweal!AP38</f>
        <v>2.4541807069230329E-2</v>
      </c>
      <c r="G46" s="845">
        <f>compohweal!AQ38</f>
        <v>8.2855704541021785E-3</v>
      </c>
      <c r="H46" s="197">
        <f>compohweal!AS38</f>
        <v>9.122972360228257E-2</v>
      </c>
      <c r="I46" s="845">
        <f>compohweal!AT38</f>
        <v>4.2644130702505577E-2</v>
      </c>
      <c r="J46" s="845">
        <f>compohweal!AU38</f>
        <v>2.3906302741052446E-2</v>
      </c>
      <c r="K46" s="845">
        <f>compohweal!AV38</f>
        <v>1.3566941604305435E-2</v>
      </c>
      <c r="L46" s="845">
        <f>compohweal!AW38</f>
        <v>8.5366205116488934E-3</v>
      </c>
      <c r="M46" s="845">
        <f>compohweal!AX38</f>
        <v>2.5757280427702064E-3</v>
      </c>
      <c r="N46" s="197">
        <f>compohweal!AZ38</f>
        <v>2.7432373576090862E-2</v>
      </c>
      <c r="O46" s="845">
        <f>compohweal!BA38</f>
        <v>1.6381293513649482E-2</v>
      </c>
      <c r="P46" s="845">
        <f>compohweal!BB38</f>
        <v>6.1422372430362726E-3</v>
      </c>
      <c r="Q46" s="845">
        <f>compohweal!BC38</f>
        <v>2.6859471750513876E-3</v>
      </c>
      <c r="R46" s="845">
        <f>compohweal!BD38</f>
        <v>1.8033052982432841E-3</v>
      </c>
      <c r="S46" s="847">
        <f>compohweal!BE38</f>
        <v>4.1959034611043985E-4</v>
      </c>
    </row>
    <row r="47" spans="1:19">
      <c r="A47" s="873">
        <v>1950</v>
      </c>
      <c r="B47" s="882">
        <f>compohweal!AL39</f>
        <v>0.20864755877080732</v>
      </c>
      <c r="C47" s="854">
        <f>compohweal!AM39</f>
        <v>7.7720710294883366E-2</v>
      </c>
      <c r="D47" s="854">
        <f>compohweal!AN39</f>
        <v>5.8059865773394601E-2</v>
      </c>
      <c r="E47" s="854">
        <f>compohweal!AO39</f>
        <v>3.5976601427200675E-2</v>
      </c>
      <c r="F47" s="854">
        <f>compohweal!AP39</f>
        <v>2.8465235347219987E-2</v>
      </c>
      <c r="G47" s="854">
        <f>compohweal!AQ39</f>
        <v>8.4251459281086943E-3</v>
      </c>
      <c r="H47" s="201">
        <f>compohweal!AS39</f>
        <v>9.6645261947281583E-2</v>
      </c>
      <c r="I47" s="854">
        <f>compohweal!AT39</f>
        <v>4.4337374638605813E-2</v>
      </c>
      <c r="J47" s="854">
        <f>compohweal!AU39</f>
        <v>2.5061465717771167E-2</v>
      </c>
      <c r="K47" s="854">
        <f>compohweal!AV39</f>
        <v>1.4430338011493951E-2</v>
      </c>
      <c r="L47" s="854">
        <f>compohweal!AW39</f>
        <v>1.02843058088093E-2</v>
      </c>
      <c r="M47" s="854">
        <f>compohweal!AX39</f>
        <v>2.5317777706013456E-3</v>
      </c>
      <c r="N47" s="201">
        <f>compohweal!AZ39</f>
        <v>2.3389212066617777E-2</v>
      </c>
      <c r="O47" s="854">
        <f>compohweal!BA39</f>
        <v>1.3250878899994946E-2</v>
      </c>
      <c r="P47" s="854">
        <f>compohweal!BB39</f>
        <v>5.5243281864904657E-3</v>
      </c>
      <c r="Q47" s="854">
        <f>compohweal!BC39</f>
        <v>2.5853907377720166E-3</v>
      </c>
      <c r="R47" s="854">
        <f>compohweal!BD39</f>
        <v>1.7399114682582534E-3</v>
      </c>
      <c r="S47" s="855">
        <f>compohweal!BE39</f>
        <v>2.8870277410209363E-4</v>
      </c>
    </row>
    <row r="48" spans="1:19">
      <c r="A48" s="871">
        <v>1951</v>
      </c>
      <c r="B48" s="879">
        <f>compohweal!AL40</f>
        <v>0.20367222906352489</v>
      </c>
      <c r="C48" s="845">
        <f>compohweal!AM40</f>
        <v>8.0552658915714725E-2</v>
      </c>
      <c r="D48" s="845">
        <f>compohweal!AN40</f>
        <v>5.2133363510860731E-2</v>
      </c>
      <c r="E48" s="845">
        <f>compohweal!AO40</f>
        <v>3.4809818176784912E-2</v>
      </c>
      <c r="F48" s="845">
        <f>compohweal!AP40</f>
        <v>2.8223933929123205E-2</v>
      </c>
      <c r="G48" s="845">
        <f>compohweal!AQ40</f>
        <v>7.9524545310412885E-3</v>
      </c>
      <c r="H48" s="197">
        <f>compohweal!AS40</f>
        <v>9.1137089043495975E-2</v>
      </c>
      <c r="I48" s="845">
        <f>compohweal!AT40</f>
        <v>4.4031231234615185E-2</v>
      </c>
      <c r="J48" s="845">
        <f>compohweal!AU40</f>
        <v>2.1306518145735767E-2</v>
      </c>
      <c r="K48" s="845">
        <f>compohweal!AV40</f>
        <v>1.3565233391666246E-2</v>
      </c>
      <c r="L48" s="845">
        <f>compohweal!AW40</f>
        <v>9.8312385822567211E-3</v>
      </c>
      <c r="M48" s="845">
        <f>compohweal!AX40</f>
        <v>2.4028676892220613E-3</v>
      </c>
      <c r="N48" s="197">
        <f>compohweal!AZ40</f>
        <v>2.7118542968595234E-2</v>
      </c>
      <c r="O48" s="845">
        <f>compohweal!BA40</f>
        <v>1.6867091791709414E-2</v>
      </c>
      <c r="P48" s="845">
        <f>compohweal!BB40</f>
        <v>5.1545153077025563E-3</v>
      </c>
      <c r="Q48" s="845">
        <f>compohweal!BC40</f>
        <v>2.7596906304515161E-3</v>
      </c>
      <c r="R48" s="845">
        <f>compohweal!BD40</f>
        <v>1.9794190467756051E-3</v>
      </c>
      <c r="S48" s="847">
        <f>compohweal!BE40</f>
        <v>3.5782619195614141E-4</v>
      </c>
    </row>
    <row r="49" spans="1:19">
      <c r="A49" s="871">
        <v>1952</v>
      </c>
      <c r="B49" s="879">
        <f>compohweal!AL41</f>
        <v>0.20019691866508665</v>
      </c>
      <c r="C49" s="845">
        <f>compohweal!AM41</f>
        <v>8.0462168248528004E-2</v>
      </c>
      <c r="D49" s="845">
        <f>compohweal!AN41</f>
        <v>5.0613766617726853E-2</v>
      </c>
      <c r="E49" s="845">
        <f>compohweal!AO41</f>
        <v>3.4126039902536931E-2</v>
      </c>
      <c r="F49" s="845">
        <f>compohweal!AP41</f>
        <v>2.7169116562675222E-2</v>
      </c>
      <c r="G49" s="845">
        <f>compohweal!AQ41</f>
        <v>7.8258273336196567E-3</v>
      </c>
      <c r="H49" s="197">
        <f>compohweal!AS41</f>
        <v>8.9894825439920445E-2</v>
      </c>
      <c r="I49" s="845">
        <f>compohweal!AT41</f>
        <v>4.5577504384920413E-2</v>
      </c>
      <c r="J49" s="845">
        <f>compohweal!AU41</f>
        <v>2.047821867188435E-2</v>
      </c>
      <c r="K49" s="845">
        <f>compohweal!AV41</f>
        <v>1.3379225915778108E-2</v>
      </c>
      <c r="L49" s="845">
        <f>compohweal!AW41</f>
        <v>8.1778960147110748E-3</v>
      </c>
      <c r="M49" s="845">
        <f>compohweal!AX41</f>
        <v>2.281980452626496E-3</v>
      </c>
      <c r="N49" s="197">
        <f>compohweal!AZ41</f>
        <v>2.645023542177307E-2</v>
      </c>
      <c r="O49" s="845">
        <f>compohweal!BA41</f>
        <v>1.6928255928204121E-2</v>
      </c>
      <c r="P49" s="845">
        <f>compohweal!BB41</f>
        <v>5.0764394406157065E-3</v>
      </c>
      <c r="Q49" s="845">
        <f>compohweal!BC41</f>
        <v>2.6954464065739401E-3</v>
      </c>
      <c r="R49" s="845">
        <f>compohweal!BD41</f>
        <v>1.4110720324215784E-3</v>
      </c>
      <c r="S49" s="847">
        <f>compohweal!BE41</f>
        <v>3.3902161395772288E-4</v>
      </c>
    </row>
    <row r="50" spans="1:19">
      <c r="A50" s="871">
        <v>1953</v>
      </c>
      <c r="B50" s="879">
        <f>compohweal!AL42</f>
        <v>0.19067225287990638</v>
      </c>
      <c r="C50" s="845">
        <f>compohweal!AM42</f>
        <v>7.566053535054261E-2</v>
      </c>
      <c r="D50" s="845">
        <f>compohweal!AN42</f>
        <v>5.0009028570684649E-2</v>
      </c>
      <c r="E50" s="845">
        <f>compohweal!AO42</f>
        <v>3.324366052899469E-2</v>
      </c>
      <c r="F50" s="845">
        <f>compohweal!AP42</f>
        <v>2.3528986247622778E-2</v>
      </c>
      <c r="G50" s="845">
        <f>compohweal!AQ42</f>
        <v>8.2300421820616556E-3</v>
      </c>
      <c r="H50" s="197">
        <f>compohweal!AS42</f>
        <v>8.4595764369192472E-2</v>
      </c>
      <c r="I50" s="845">
        <f>compohweal!AT42</f>
        <v>4.176392086255646E-2</v>
      </c>
      <c r="J50" s="845">
        <f>compohweal!AU42</f>
        <v>2.017913959145895E-2</v>
      </c>
      <c r="K50" s="845">
        <f>compohweal!AV42</f>
        <v>1.2862348801589579E-2</v>
      </c>
      <c r="L50" s="845">
        <f>compohweal!AW42</f>
        <v>7.4150023844909343E-3</v>
      </c>
      <c r="M50" s="845">
        <f>compohweal!AX42</f>
        <v>2.3753527290965521E-3</v>
      </c>
      <c r="N50" s="197">
        <f>compohweal!AZ42</f>
        <v>2.5443035585939005E-2</v>
      </c>
      <c r="O50" s="845">
        <f>compohweal!BA42</f>
        <v>1.6179263737119209E-2</v>
      </c>
      <c r="P50" s="845">
        <f>compohweal!BB42</f>
        <v>4.9677443370624496E-3</v>
      </c>
      <c r="Q50" s="845">
        <f>compohweal!BC42</f>
        <v>2.6680817664810402E-3</v>
      </c>
      <c r="R50" s="845">
        <f>compohweal!BD42</f>
        <v>1.2846206701102028E-3</v>
      </c>
      <c r="S50" s="847">
        <f>compohweal!BE42</f>
        <v>3.4332507516610518E-4</v>
      </c>
    </row>
    <row r="51" spans="1:19">
      <c r="A51" s="871">
        <v>1954</v>
      </c>
      <c r="B51" s="879">
        <f>compohweal!AL43</f>
        <v>0.19485776334109423</v>
      </c>
      <c r="C51" s="845">
        <f>compohweal!AM43</f>
        <v>7.7195433396973448E-2</v>
      </c>
      <c r="D51" s="845">
        <f>compohweal!AN43</f>
        <v>5.0605071113109232E-2</v>
      </c>
      <c r="E51" s="845">
        <f>compohweal!AO43</f>
        <v>3.6037954213642656E-2</v>
      </c>
      <c r="F51" s="845">
        <f>compohweal!AP43</f>
        <v>2.2493648222060677E-2</v>
      </c>
      <c r="G51" s="845">
        <f>compohweal!AQ43</f>
        <v>8.5256563953082128E-3</v>
      </c>
      <c r="H51" s="197">
        <f>compohweal!AS43</f>
        <v>8.7113820577068582E-2</v>
      </c>
      <c r="I51" s="845">
        <f>compohweal!AT43</f>
        <v>4.4136608791963378E-2</v>
      </c>
      <c r="J51" s="845">
        <f>compohweal!AU43</f>
        <v>1.9921663410339425E-2</v>
      </c>
      <c r="K51" s="845">
        <f>compohweal!AV43</f>
        <v>1.4253443526145996E-2</v>
      </c>
      <c r="L51" s="845">
        <f>compohweal!AW43</f>
        <v>6.3459592451121328E-3</v>
      </c>
      <c r="M51" s="845">
        <f>compohweal!AX43</f>
        <v>2.4561456035076547E-3</v>
      </c>
      <c r="N51" s="197">
        <f>compohweal!AZ43</f>
        <v>2.5612058402435273E-2</v>
      </c>
      <c r="O51" s="845">
        <f>compohweal!BA43</f>
        <v>1.5872633219431567E-2</v>
      </c>
      <c r="P51" s="845">
        <f>compohweal!BB43</f>
        <v>4.8515226711458252E-3</v>
      </c>
      <c r="Q51" s="845">
        <f>compohweal!BC43</f>
        <v>3.2417494055404618E-3</v>
      </c>
      <c r="R51" s="845">
        <f>compohweal!BD43</f>
        <v>1.2600350446246055E-3</v>
      </c>
      <c r="S51" s="847">
        <f>compohweal!BE43</f>
        <v>3.8611806169281597E-4</v>
      </c>
    </row>
    <row r="52" spans="1:19">
      <c r="A52" s="871">
        <v>1955</v>
      </c>
      <c r="B52" s="879">
        <f>compohweal!AL44</f>
        <v>0.19554720398182568</v>
      </c>
      <c r="C52" s="845">
        <f>compohweal!AM44</f>
        <v>8.9457927223903416E-2</v>
      </c>
      <c r="D52" s="845">
        <f>compohweal!AN44</f>
        <v>4.8489665350700664E-2</v>
      </c>
      <c r="E52" s="845">
        <f>compohweal!AO44</f>
        <v>2.8703798335923784E-2</v>
      </c>
      <c r="F52" s="845">
        <f>compohweal!AP44</f>
        <v>2.0359591983460636E-2</v>
      </c>
      <c r="G52" s="845">
        <f>compohweal!AQ44</f>
        <v>8.5362210878371786E-3</v>
      </c>
      <c r="H52" s="197">
        <f>compohweal!AS44</f>
        <v>9.1128496563761346E-2</v>
      </c>
      <c r="I52" s="845">
        <f>compohweal!AT44</f>
        <v>5.3052553601063805E-2</v>
      </c>
      <c r="J52" s="845">
        <f>compohweal!AU44</f>
        <v>1.8350238570958348E-2</v>
      </c>
      <c r="K52" s="845">
        <f>compohweal!AV44</f>
        <v>1.2500610676247694E-2</v>
      </c>
      <c r="L52" s="845">
        <f>compohweal!AW44</f>
        <v>4.8317813591572147E-3</v>
      </c>
      <c r="M52" s="845">
        <f>compohweal!AX44</f>
        <v>2.3933123563342723E-3</v>
      </c>
      <c r="N52" s="197">
        <f>compohweal!AZ44</f>
        <v>2.8099352630721688E-2</v>
      </c>
      <c r="O52" s="845">
        <f>compohweal!BA44</f>
        <v>1.9805288262564353E-2</v>
      </c>
      <c r="P52" s="845">
        <f>compohweal!BB44</f>
        <v>4.4462587393606411E-3</v>
      </c>
      <c r="Q52" s="845">
        <f>compohweal!BC44</f>
        <v>2.4692528998135326E-3</v>
      </c>
      <c r="R52" s="845">
        <f>compohweal!BD44</f>
        <v>1.0011774345885694E-3</v>
      </c>
      <c r="S52" s="847">
        <f>compohweal!BE44</f>
        <v>3.7737529439459393E-4</v>
      </c>
    </row>
    <row r="53" spans="1:19">
      <c r="A53" s="871">
        <v>1956</v>
      </c>
      <c r="B53" s="879">
        <f>compohweal!AL45</f>
        <v>0.20306992088436082</v>
      </c>
      <c r="C53" s="845">
        <f>compohweal!AM45</f>
        <v>9.9056040611793281E-2</v>
      </c>
      <c r="D53" s="845">
        <f>compohweal!AN45</f>
        <v>4.7158668438830056E-2</v>
      </c>
      <c r="E53" s="845">
        <f>compohweal!AO45</f>
        <v>3.1772016545549883E-2</v>
      </c>
      <c r="F53" s="845">
        <f>compohweal!AP45</f>
        <v>1.6549426103462467E-2</v>
      </c>
      <c r="G53" s="845">
        <f>compohweal!AQ45</f>
        <v>8.5337691847251554E-3</v>
      </c>
      <c r="H53" s="197">
        <f>compohweal!AS45</f>
        <v>9.2242512984426511E-2</v>
      </c>
      <c r="I53" s="845">
        <f>compohweal!AT45</f>
        <v>5.6243589397609872E-2</v>
      </c>
      <c r="J53" s="845">
        <f>compohweal!AU45</f>
        <v>1.8081591122624693E-2</v>
      </c>
      <c r="K53" s="845">
        <f>compohweal!AV45</f>
        <v>1.1832150863008107E-2</v>
      </c>
      <c r="L53" s="845">
        <f>compohweal!AW45</f>
        <v>3.6775627639378588E-3</v>
      </c>
      <c r="M53" s="845">
        <f>compohweal!AX45</f>
        <v>2.4076188372459759E-3</v>
      </c>
      <c r="N53" s="197">
        <f>compohweal!AZ45</f>
        <v>2.7934454718422666E-2</v>
      </c>
      <c r="O53" s="845">
        <f>compohweal!BA45</f>
        <v>2.010644921457342E-2</v>
      </c>
      <c r="P53" s="845">
        <f>compohweal!BB45</f>
        <v>4.4198230897501021E-3</v>
      </c>
      <c r="Q53" s="845">
        <f>compohweal!BC45</f>
        <v>2.3547812429033309E-3</v>
      </c>
      <c r="R53" s="845">
        <f>compohweal!BD45</f>
        <v>6.7356218340139341E-4</v>
      </c>
      <c r="S53" s="847">
        <f>compohweal!BE45</f>
        <v>3.7983898779441979E-4</v>
      </c>
    </row>
    <row r="54" spans="1:19">
      <c r="A54" s="871">
        <v>1957</v>
      </c>
      <c r="B54" s="879">
        <f>compohweal!AL46</f>
        <v>0.1994068235657705</v>
      </c>
      <c r="C54" s="845">
        <f>compohweal!AM46</f>
        <v>9.4172212122598492E-2</v>
      </c>
      <c r="D54" s="845">
        <f>compohweal!AN46</f>
        <v>4.7557890629023512E-2</v>
      </c>
      <c r="E54" s="845">
        <f>compohweal!AO46</f>
        <v>3.0601448383301783E-2</v>
      </c>
      <c r="F54" s="845">
        <f>compohweal!AP46</f>
        <v>1.8351649097368777E-2</v>
      </c>
      <c r="G54" s="845">
        <f>compohweal!AQ46</f>
        <v>8.7236233334779291E-3</v>
      </c>
      <c r="H54" s="197">
        <f>compohweal!AS46</f>
        <v>8.9804316277915741E-2</v>
      </c>
      <c r="I54" s="845">
        <f>compohweal!AT46</f>
        <v>5.2747706296801505E-2</v>
      </c>
      <c r="J54" s="845">
        <f>compohweal!AU46</f>
        <v>1.8566311380384094E-2</v>
      </c>
      <c r="K54" s="845">
        <f>compohweal!AV46</f>
        <v>1.1526062174747734E-2</v>
      </c>
      <c r="L54" s="845">
        <f>compohweal!AW46</f>
        <v>4.5516723805352332E-3</v>
      </c>
      <c r="M54" s="845">
        <f>compohweal!AX46</f>
        <v>2.4125640454471619E-3</v>
      </c>
      <c r="N54" s="197">
        <f>compohweal!AZ46</f>
        <v>2.6523249110636537E-2</v>
      </c>
      <c r="O54" s="845">
        <f>compohweal!BA46</f>
        <v>1.8254166798434737E-2</v>
      </c>
      <c r="P54" s="845">
        <f>compohweal!BB46</f>
        <v>4.5753974089398058E-3</v>
      </c>
      <c r="Q54" s="845">
        <f>compohweal!BC46</f>
        <v>2.5540120796378966E-3</v>
      </c>
      <c r="R54" s="845">
        <f>compohweal!BD46</f>
        <v>7.5983158028538385E-4</v>
      </c>
      <c r="S54" s="847">
        <f>compohweal!BE46</f>
        <v>3.7984124333871117E-4</v>
      </c>
    </row>
    <row r="55" spans="1:19">
      <c r="A55" s="871">
        <v>1958</v>
      </c>
      <c r="B55" s="879">
        <f>compohweal!AL47</f>
        <v>0.19560003373377546</v>
      </c>
      <c r="C55" s="845">
        <f>compohweal!AM47</f>
        <v>9.3414438309141978E-2</v>
      </c>
      <c r="D55" s="845">
        <f>compohweal!AN47</f>
        <v>4.6814312363374036E-2</v>
      </c>
      <c r="E55" s="845">
        <f>compohweal!AO47</f>
        <v>2.9895970755584568E-2</v>
      </c>
      <c r="F55" s="845">
        <f>compohweal!AP47</f>
        <v>1.6547914257925303E-2</v>
      </c>
      <c r="G55" s="845">
        <f>compohweal!AQ47</f>
        <v>8.9273980477495782E-3</v>
      </c>
      <c r="H55" s="197">
        <f>compohweal!AS47</f>
        <v>8.7536204176851373E-2</v>
      </c>
      <c r="I55" s="845">
        <f>compohweal!AT47</f>
        <v>5.1310493358101686E-2</v>
      </c>
      <c r="J55" s="845">
        <f>compohweal!AU47</f>
        <v>1.8473592567555805E-2</v>
      </c>
      <c r="K55" s="845">
        <f>compohweal!AV47</f>
        <v>1.1339485586351509E-2</v>
      </c>
      <c r="L55" s="845">
        <f>compohweal!AW47</f>
        <v>3.9206416142317981E-3</v>
      </c>
      <c r="M55" s="845">
        <f>compohweal!AX47</f>
        <v>2.4919910506105824E-3</v>
      </c>
      <c r="N55" s="197">
        <f>compohweal!AZ47</f>
        <v>2.58464452542637E-2</v>
      </c>
      <c r="O55" s="845">
        <f>compohweal!BA47</f>
        <v>1.7628589008687637E-2</v>
      </c>
      <c r="P55" s="845">
        <f>compohweal!BB47</f>
        <v>4.5952341649368586E-3</v>
      </c>
      <c r="Q55" s="845">
        <f>compohweal!BC47</f>
        <v>2.5079847651944234E-3</v>
      </c>
      <c r="R55" s="845">
        <f>compohweal!BD47</f>
        <v>7.255374017383114E-4</v>
      </c>
      <c r="S55" s="847">
        <f>compohweal!BE47</f>
        <v>3.8909991370646776E-4</v>
      </c>
    </row>
    <row r="56" spans="1:19">
      <c r="A56" s="872">
        <v>1959</v>
      </c>
      <c r="B56" s="881">
        <f>compohweal!AL48</f>
        <v>0.20145254279814384</v>
      </c>
      <c r="C56" s="851">
        <f>compohweal!AM48</f>
        <v>0.1006830936179762</v>
      </c>
      <c r="D56" s="851">
        <f>compohweal!AN48</f>
        <v>4.5253129372593771E-2</v>
      </c>
      <c r="E56" s="851">
        <f>compohweal!AO48</f>
        <v>2.8445448176187119E-2</v>
      </c>
      <c r="F56" s="851">
        <f>compohweal!AP48</f>
        <v>1.8113818408022956E-2</v>
      </c>
      <c r="G56" s="851">
        <f>compohweal!AQ48</f>
        <v>8.9570532233638027E-3</v>
      </c>
      <c r="H56" s="199">
        <f>compohweal!AS48</f>
        <v>8.9587840389922402E-2</v>
      </c>
      <c r="I56" s="851">
        <f>compohweal!AT48</f>
        <v>5.5247337655506039E-2</v>
      </c>
      <c r="J56" s="851">
        <f>compohweal!AU48</f>
        <v>1.7394189582602099E-2</v>
      </c>
      <c r="K56" s="851">
        <f>compohweal!AV48</f>
        <v>1.03281773923592E-2</v>
      </c>
      <c r="L56" s="851">
        <f>compohweal!AW48</f>
        <v>4.2129419121060586E-3</v>
      </c>
      <c r="M56" s="851">
        <f>compohweal!AX48</f>
        <v>2.405193847349016E-3</v>
      </c>
      <c r="N56" s="199">
        <f>compohweal!AZ48</f>
        <v>2.6299991455035237E-2</v>
      </c>
      <c r="O56" s="851">
        <f>compohweal!BA48</f>
        <v>1.8725450334194722E-2</v>
      </c>
      <c r="P56" s="851">
        <f>compohweal!BB48</f>
        <v>4.1856972130765151E-3</v>
      </c>
      <c r="Q56" s="851">
        <f>compohweal!BC48</f>
        <v>2.1980365028148856E-3</v>
      </c>
      <c r="R56" s="851">
        <f>compohweal!BD48</f>
        <v>8.125397665051864E-4</v>
      </c>
      <c r="S56" s="852">
        <f>compohweal!BE48</f>
        <v>3.7826763844392533E-4</v>
      </c>
    </row>
    <row r="57" spans="1:19">
      <c r="A57" s="871">
        <v>1960</v>
      </c>
      <c r="B57" s="879">
        <f>compohweal!AL49</f>
        <v>0.20106672481704854</v>
      </c>
      <c r="C57" s="845">
        <f>compohweal!AM49</f>
        <v>0.10264097333596743</v>
      </c>
      <c r="D57" s="845">
        <f>compohweal!AN49</f>
        <v>4.4017322197862849E-2</v>
      </c>
      <c r="E57" s="845">
        <f>compohweal!AO49</f>
        <v>3.0666065222261785E-2</v>
      </c>
      <c r="F57" s="845">
        <f>compohweal!AP49</f>
        <v>1.4624269543706884E-2</v>
      </c>
      <c r="G57" s="845">
        <f>compohweal!AQ49</f>
        <v>9.1180945172495923E-3</v>
      </c>
      <c r="H57" s="197">
        <f>compohweal!AS49</f>
        <v>9.2904602504989942E-2</v>
      </c>
      <c r="I57" s="845">
        <f>compohweal!AT49</f>
        <v>5.8319924600602424E-2</v>
      </c>
      <c r="J57" s="845">
        <f>compohweal!AU49</f>
        <v>1.7097598048832686E-2</v>
      </c>
      <c r="K57" s="845">
        <f>compohweal!AV49</f>
        <v>1.1869647110927495E-2</v>
      </c>
      <c r="L57" s="845">
        <f>compohweal!AW49</f>
        <v>3.1288292727015624E-3</v>
      </c>
      <c r="M57" s="845">
        <f>compohweal!AX49</f>
        <v>2.4886034719257787E-3</v>
      </c>
      <c r="N57" s="197">
        <f>compohweal!AZ49</f>
        <v>3.0147933408047039E-2</v>
      </c>
      <c r="O57" s="845">
        <f>compohweal!BA49</f>
        <v>2.2679207157816697E-2</v>
      </c>
      <c r="P57" s="845">
        <f>compohweal!BB49</f>
        <v>4.2144408636557388E-3</v>
      </c>
      <c r="Q57" s="845">
        <f>compohweal!BC49</f>
        <v>2.3578656092436211E-3</v>
      </c>
      <c r="R57" s="845">
        <f>compohweal!BD49</f>
        <v>5.1046825643156016E-4</v>
      </c>
      <c r="S57" s="847">
        <f>compohweal!BE49</f>
        <v>3.8595152089942168E-4</v>
      </c>
    </row>
    <row r="58" spans="1:19">
      <c r="A58" s="871">
        <v>1961</v>
      </c>
      <c r="B58" s="879">
        <f>compohweal!AL50</f>
        <v>0.20214728463746062</v>
      </c>
      <c r="C58" s="845">
        <f>compohweal!AM50</f>
        <v>0.10778211226178376</v>
      </c>
      <c r="D58" s="845">
        <f>compohweal!AN50</f>
        <v>4.2464447779758149E-2</v>
      </c>
      <c r="E58" s="845">
        <f>compohweal!AO50</f>
        <v>2.8951559270534916E-2</v>
      </c>
      <c r="F58" s="845">
        <f>compohweal!AP50</f>
        <v>1.3789323548534361E-2</v>
      </c>
      <c r="G58" s="845">
        <f>compohweal!AQ50</f>
        <v>9.1598417768494773E-3</v>
      </c>
      <c r="H58" s="197">
        <f>compohweal!AS50</f>
        <v>9.4845849812001476E-2</v>
      </c>
      <c r="I58" s="845">
        <f>compohweal!AT50</f>
        <v>6.1947657524060819E-2</v>
      </c>
      <c r="J58" s="845">
        <f>compohweal!AU50</f>
        <v>1.6381437867284031E-2</v>
      </c>
      <c r="K58" s="845">
        <f>compohweal!AV50</f>
        <v>1.0741714440404174E-2</v>
      </c>
      <c r="L58" s="845">
        <f>compohweal!AW50</f>
        <v>3.2927254489892575E-3</v>
      </c>
      <c r="M58" s="845">
        <f>compohweal!AX50</f>
        <v>2.482314531263212E-3</v>
      </c>
      <c r="N58" s="197">
        <f>compohweal!AZ50</f>
        <v>3.1760549719863723E-2</v>
      </c>
      <c r="O58" s="845">
        <f>compohweal!BA50</f>
        <v>2.4452833693056522E-2</v>
      </c>
      <c r="P58" s="845">
        <f>compohweal!BB50</f>
        <v>4.0461247133149521E-3</v>
      </c>
      <c r="Q58" s="845">
        <f>compohweal!BC50</f>
        <v>2.2228027627195271E-3</v>
      </c>
      <c r="R58" s="845">
        <f>compohweal!BD50</f>
        <v>6.6652735126859102E-4</v>
      </c>
      <c r="S58" s="847">
        <f>compohweal!BE50</f>
        <v>3.7226119950413747E-4</v>
      </c>
    </row>
    <row r="59" spans="1:19">
      <c r="A59" s="874">
        <v>1962</v>
      </c>
      <c r="B59" s="880">
        <f>compohweal!AL51</f>
        <v>0.20244017243385315</v>
      </c>
      <c r="C59" s="848">
        <f>compohweal!AM51</f>
        <v>0.10694459825754166</v>
      </c>
      <c r="D59" s="848">
        <f>compohweal!AN51</f>
        <v>4.2564872244838625E-2</v>
      </c>
      <c r="E59" s="848">
        <f>compohweal!AO51</f>
        <v>3.0024364707060158E-2</v>
      </c>
      <c r="F59" s="848">
        <f>compohweal!AP51</f>
        <v>1.3420470990240574E-2</v>
      </c>
      <c r="G59" s="848">
        <f>compohweal!AQ51</f>
        <v>9.4858724623918533E-3</v>
      </c>
      <c r="H59" s="146">
        <f>compohweal!AS51</f>
        <v>9.3519903719425201E-2</v>
      </c>
      <c r="I59" s="858">
        <f>compohweal!AT51</f>
        <v>6.0541793704032898E-2</v>
      </c>
      <c r="J59" s="858">
        <f>compohweal!AU51</f>
        <v>1.5910844726022333E-2</v>
      </c>
      <c r="K59" s="858">
        <f>compohweal!AV51</f>
        <v>1.1674689478240907E-2</v>
      </c>
      <c r="L59" s="858">
        <f>compohweal!AW51</f>
        <v>2.8873828705400229E-3</v>
      </c>
      <c r="M59" s="858">
        <f>compohweal!AX51</f>
        <v>2.5051943957805634E-3</v>
      </c>
      <c r="N59" s="117">
        <f>compohweal!AZ51</f>
        <v>3.0174363404512405E-2</v>
      </c>
      <c r="O59" s="849">
        <f>compohweal!BA51</f>
        <v>2.2840751335024834E-2</v>
      </c>
      <c r="P59" s="849">
        <f>compohweal!BB51</f>
        <v>3.9124580634961603E-3</v>
      </c>
      <c r="Q59" s="849">
        <f>compohweal!BC51</f>
        <v>2.5889700300467666E-3</v>
      </c>
      <c r="R59" s="849">
        <f>compohweal!BD51</f>
        <v>4.6192837180569768E-4</v>
      </c>
      <c r="S59" s="850">
        <f>compohweal!BE51</f>
        <v>3.7025538040325046E-4</v>
      </c>
    </row>
    <row r="60" spans="1:19">
      <c r="A60" s="874">
        <v>1963</v>
      </c>
      <c r="B60" s="880">
        <f>compohweal!AL52</f>
        <v>0.19740148633718491</v>
      </c>
      <c r="C60" s="848">
        <f>compohweal!AM52</f>
        <v>0.10697484016418457</v>
      </c>
      <c r="D60" s="848">
        <f>compohweal!AN52</f>
        <v>3.9168003160739318E-2</v>
      </c>
      <c r="E60" s="848">
        <f>compohweal!AO52</f>
        <v>2.7736373245716095E-2</v>
      </c>
      <c r="F60" s="848">
        <f>compohweal!AP52</f>
        <v>1.4023798052221537E-2</v>
      </c>
      <c r="G60" s="848">
        <f>compohweal!AQ52</f>
        <v>9.4984723255038261E-3</v>
      </c>
      <c r="H60" s="146">
        <f>compohweal!AS52</f>
        <v>9.0801019221544266E-2</v>
      </c>
      <c r="I60" s="858">
        <f>compohweal!AT52</f>
        <v>6.0858264565467834E-2</v>
      </c>
      <c r="J60" s="858">
        <f>compohweal!AU52</f>
        <v>1.4778303717321251E-2</v>
      </c>
      <c r="K60" s="858">
        <f>compohweal!AV52</f>
        <v>9.8145546835439745E-3</v>
      </c>
      <c r="L60" s="858">
        <f>compohweal!AW52</f>
        <v>2.9068578733131289E-3</v>
      </c>
      <c r="M60" s="858">
        <f>compohweal!AX52</f>
        <v>2.4430380435660481E-3</v>
      </c>
      <c r="N60" s="117">
        <f>compohweal!AZ52</f>
        <v>2.9893318191170692E-2</v>
      </c>
      <c r="O60" s="849">
        <f>compohweal!BA52</f>
        <v>2.3385239765048027E-2</v>
      </c>
      <c r="P60" s="849">
        <f>compohweal!BB52</f>
        <v>3.5090479623249848E-3</v>
      </c>
      <c r="Q60" s="849">
        <f>compohweal!BC52</f>
        <v>2.1875129150430439E-3</v>
      </c>
      <c r="R60" s="849">
        <f>compohweal!BD52</f>
        <v>4.2972524533979595E-4</v>
      </c>
      <c r="S60" s="850">
        <f>compohweal!BE52</f>
        <v>3.8179208058863878E-4</v>
      </c>
    </row>
    <row r="61" spans="1:19">
      <c r="A61" s="874">
        <v>1964</v>
      </c>
      <c r="B61" s="880">
        <f>compohweal!AL53</f>
        <v>0.19236280024051666</v>
      </c>
      <c r="C61" s="848">
        <f>compohweal!AM53</f>
        <v>0.10700508207082748</v>
      </c>
      <c r="D61" s="848">
        <f>compohweal!AN53</f>
        <v>3.577113407664001E-2</v>
      </c>
      <c r="E61" s="848">
        <f>compohweal!AO53</f>
        <v>2.5448381784372032E-2</v>
      </c>
      <c r="F61" s="848">
        <f>compohweal!AP53</f>
        <v>1.4627125114202499E-2</v>
      </c>
      <c r="G61" s="848">
        <f>compohweal!AQ53</f>
        <v>9.511072188615799E-3</v>
      </c>
      <c r="H61" s="146">
        <f>compohweal!AS53</f>
        <v>8.808213472366333E-2</v>
      </c>
      <c r="I61" s="858">
        <f>compohweal!AT53</f>
        <v>6.1174735426902771E-2</v>
      </c>
      <c r="J61" s="858">
        <f>compohweal!AU53</f>
        <v>1.3645762708620168E-2</v>
      </c>
      <c r="K61" s="858">
        <f>compohweal!AV53</f>
        <v>7.9544198888470419E-3</v>
      </c>
      <c r="L61" s="858">
        <f>compohweal!AW53</f>
        <v>2.926332876086235E-3</v>
      </c>
      <c r="M61" s="858">
        <f>compohweal!AX53</f>
        <v>2.3808816913515329E-3</v>
      </c>
      <c r="N61" s="117">
        <f>compohweal!AZ53</f>
        <v>2.9612272977828979E-2</v>
      </c>
      <c r="O61" s="849">
        <f>compohweal!BA53</f>
        <v>2.392972819507122E-2</v>
      </c>
      <c r="P61" s="849">
        <f>compohweal!BB53</f>
        <v>3.1056378611538094E-3</v>
      </c>
      <c r="Q61" s="849">
        <f>compohweal!BC53</f>
        <v>1.7860558000393212E-3</v>
      </c>
      <c r="R61" s="849">
        <f>compohweal!BD53</f>
        <v>3.9752211887389421E-4</v>
      </c>
      <c r="S61" s="850">
        <f>compohweal!BE53</f>
        <v>3.9332878077402711E-4</v>
      </c>
    </row>
    <row r="62" spans="1:19">
      <c r="A62" s="874">
        <v>1965</v>
      </c>
      <c r="B62" s="880">
        <f>compohweal!AL54</f>
        <v>0.19163691252470016</v>
      </c>
      <c r="C62" s="848">
        <f>compohweal!AM54</f>
        <v>0.10646836087107658</v>
      </c>
      <c r="D62" s="848">
        <f>compohweal!AN54</f>
        <v>3.6542576446663588E-2</v>
      </c>
      <c r="E62" s="848">
        <f>compohweal!AO54</f>
        <v>2.5318596221040934E-2</v>
      </c>
      <c r="F62" s="848">
        <f>compohweal!AP54</f>
        <v>1.4895583968609571E-2</v>
      </c>
      <c r="G62" s="848">
        <f>compohweal!AQ54</f>
        <v>8.4117900114506483E-3</v>
      </c>
      <c r="H62" s="146">
        <f>compohweal!AS54</f>
        <v>9.0170424431562424E-2</v>
      </c>
      <c r="I62" s="858">
        <f>compohweal!AT54</f>
        <v>6.14017304033041E-2</v>
      </c>
      <c r="J62" s="858">
        <f>compohweal!AU54</f>
        <v>1.4344416318635922E-2</v>
      </c>
      <c r="K62" s="858">
        <f>compohweal!AV54</f>
        <v>8.876250827597687E-3</v>
      </c>
      <c r="L62" s="858">
        <f>compohweal!AW54</f>
        <v>3.3933620434254408E-3</v>
      </c>
      <c r="M62" s="858">
        <f>compohweal!AX54</f>
        <v>2.1546624484471977E-3</v>
      </c>
      <c r="N62" s="117">
        <f>compohweal!AZ54</f>
        <v>2.9911327175796032E-2</v>
      </c>
      <c r="O62" s="849">
        <f>compohweal!BA54</f>
        <v>2.3649830371141434E-2</v>
      </c>
      <c r="P62" s="849">
        <f>compohweal!BB54</f>
        <v>3.5770889098785119E-3</v>
      </c>
      <c r="Q62" s="849">
        <f>compohweal!BC54</f>
        <v>1.8479986902093515E-3</v>
      </c>
      <c r="R62" s="849">
        <f>compohweal!BD54</f>
        <v>5.2315177163109183E-4</v>
      </c>
      <c r="S62" s="850">
        <f>compohweal!BE54</f>
        <v>3.132575802737847E-4</v>
      </c>
    </row>
    <row r="63" spans="1:19">
      <c r="A63" s="874">
        <v>1966</v>
      </c>
      <c r="B63" s="880">
        <f>compohweal!AL55</f>
        <v>0.19091102480888367</v>
      </c>
      <c r="C63" s="848">
        <f>compohweal!AM55</f>
        <v>0.10593163967132568</v>
      </c>
      <c r="D63" s="848">
        <f>compohweal!AN55</f>
        <v>3.7314018816687167E-2</v>
      </c>
      <c r="E63" s="848">
        <f>compohweal!AO55</f>
        <v>2.5188810657709837E-2</v>
      </c>
      <c r="F63" s="848">
        <f>compohweal!AP55</f>
        <v>1.5164042823016644E-2</v>
      </c>
      <c r="G63" s="848">
        <f>compohweal!AQ55</f>
        <v>7.3125078342854977E-3</v>
      </c>
      <c r="H63" s="146">
        <f>compohweal!AS55</f>
        <v>9.2258714139461517E-2</v>
      </c>
      <c r="I63" s="858">
        <f>compohweal!AT55</f>
        <v>6.1628725379705429E-2</v>
      </c>
      <c r="J63" s="858">
        <f>compohweal!AU55</f>
        <v>1.5043069928651676E-2</v>
      </c>
      <c r="K63" s="858">
        <f>compohweal!AV55</f>
        <v>9.7980817663483322E-3</v>
      </c>
      <c r="L63" s="858">
        <f>compohweal!AW55</f>
        <v>3.8603912107646465E-3</v>
      </c>
      <c r="M63" s="858">
        <f>compohweal!AX55</f>
        <v>1.9284432055428624E-3</v>
      </c>
      <c r="N63" s="117">
        <f>compohweal!AZ55</f>
        <v>3.0210381373763084E-2</v>
      </c>
      <c r="O63" s="849">
        <f>compohweal!BA55</f>
        <v>2.3369932547211647E-2</v>
      </c>
      <c r="P63" s="849">
        <f>compohweal!BB55</f>
        <v>4.0485399586032145E-3</v>
      </c>
      <c r="Q63" s="849">
        <f>compohweal!BC55</f>
        <v>1.9099415803793818E-3</v>
      </c>
      <c r="R63" s="849">
        <f>compohweal!BD55</f>
        <v>6.4878142438828945E-4</v>
      </c>
      <c r="S63" s="850">
        <f>compohweal!BE55</f>
        <v>2.3318637977354228E-4</v>
      </c>
    </row>
    <row r="64" spans="1:19">
      <c r="A64" s="874">
        <v>1967</v>
      </c>
      <c r="B64" s="880">
        <f>compohweal!AL56</f>
        <v>0.19040142372250557</v>
      </c>
      <c r="C64" s="848">
        <f>compohweal!AM56</f>
        <v>0.10393565520644188</v>
      </c>
      <c r="D64" s="848">
        <f>compohweal!AN56</f>
        <v>3.7723314308095723E-2</v>
      </c>
      <c r="E64" s="848">
        <f>compohweal!AO56</f>
        <v>2.484516819822602E-2</v>
      </c>
      <c r="F64" s="848">
        <f>compohweal!AP56</f>
        <v>1.6101540066301823E-2</v>
      </c>
      <c r="G64" s="848">
        <f>compohweal!AQ56</f>
        <v>7.7957484172657132E-3</v>
      </c>
      <c r="H64" s="160">
        <f>compohweal!AS56</f>
        <v>8.9262021705508232E-2</v>
      </c>
      <c r="I64" s="848">
        <f>compohweal!AT56</f>
        <v>5.882341880351305E-2</v>
      </c>
      <c r="J64" s="848">
        <f>compohweal!AU56</f>
        <v>1.5157775807892904E-2</v>
      </c>
      <c r="K64" s="848">
        <f>compohweal!AV56</f>
        <v>9.2335127883416135E-3</v>
      </c>
      <c r="L64" s="848">
        <f>compohweal!AW56</f>
        <v>4.0273708291351795E-3</v>
      </c>
      <c r="M64" s="848">
        <f>compohweal!AX56</f>
        <v>2.0199442224111408E-3</v>
      </c>
      <c r="N64" s="117">
        <f>compohweal!AZ56</f>
        <v>2.8762958478182554E-2</v>
      </c>
      <c r="O64" s="849">
        <f>compohweal!BA56</f>
        <v>2.1318085491657257E-2</v>
      </c>
      <c r="P64" s="849">
        <f>compohweal!BB56</f>
        <v>4.1377196221219492E-3</v>
      </c>
      <c r="Q64" s="849">
        <f>compohweal!BC56</f>
        <v>2.0992666832171381E-3</v>
      </c>
      <c r="R64" s="849">
        <f>compohweal!BD56</f>
        <v>8.0779241397976875E-4</v>
      </c>
      <c r="S64" s="850">
        <f>compohweal!BE56</f>
        <v>4.0009394433582202E-4</v>
      </c>
    </row>
    <row r="65" spans="1:19">
      <c r="A65" s="874">
        <v>1968</v>
      </c>
      <c r="B65" s="880">
        <f>compohweal!AL57</f>
        <v>0.19418565649539232</v>
      </c>
      <c r="C65" s="848">
        <f>compohweal!AM57</f>
        <v>0.10750309471040964</v>
      </c>
      <c r="D65" s="848">
        <f>compohweal!AN57</f>
        <v>3.735366948239971E-2</v>
      </c>
      <c r="E65" s="848">
        <f>compohweal!AO57</f>
        <v>2.463985940994462E-2</v>
      </c>
      <c r="F65" s="848">
        <f>compohweal!AP57</f>
        <v>1.5670307446271181E-2</v>
      </c>
      <c r="G65" s="848">
        <f>compohweal!AQ57</f>
        <v>9.0187213208992034E-3</v>
      </c>
      <c r="H65" s="160">
        <f>compohweal!AS57</f>
        <v>9.1178539674729109E-2</v>
      </c>
      <c r="I65" s="848">
        <f>compohweal!AT57</f>
        <v>6.0817843535915017E-2</v>
      </c>
      <c r="J65" s="848">
        <f>compohweal!AU57</f>
        <v>1.4806895389483543E-2</v>
      </c>
      <c r="K65" s="848">
        <f>compohweal!AV57</f>
        <v>9.6083602957151015E-3</v>
      </c>
      <c r="L65" s="848">
        <f>compohweal!AW57</f>
        <v>3.8289162912406027E-3</v>
      </c>
      <c r="M65" s="848">
        <f>compohweal!AX57</f>
        <v>2.1165245198062621E-3</v>
      </c>
      <c r="N65" s="117">
        <f>compohweal!AZ57</f>
        <v>2.9820345691405237E-2</v>
      </c>
      <c r="O65" s="849">
        <f>compohweal!BA57</f>
        <v>2.1741469856351614E-2</v>
      </c>
      <c r="P65" s="849">
        <f>compohweal!BB57</f>
        <v>4.2578028799198364E-3</v>
      </c>
      <c r="Q65" s="849">
        <f>compohweal!BC57</f>
        <v>2.3721132847640547E-3</v>
      </c>
      <c r="R65" s="849">
        <f>compohweal!BD57</f>
        <v>8.1594803486950696E-4</v>
      </c>
      <c r="S65" s="850">
        <f>compohweal!BE57</f>
        <v>6.3301159934781026E-4</v>
      </c>
    </row>
    <row r="66" spans="1:19">
      <c r="A66" s="874">
        <v>1969</v>
      </c>
      <c r="B66" s="880">
        <f>compohweal!AL58</f>
        <v>0.18991245259530842</v>
      </c>
      <c r="C66" s="848">
        <f>compohweal!AM58</f>
        <v>0.10293354303576052</v>
      </c>
      <c r="D66" s="848">
        <f>compohweal!AN58</f>
        <v>3.8132863312057452E-2</v>
      </c>
      <c r="E66" s="848">
        <f>compohweal!AO58</f>
        <v>2.5615382639443851E-2</v>
      </c>
      <c r="F66" s="848">
        <f>compohweal!AP58</f>
        <v>1.6186760389246047E-2</v>
      </c>
      <c r="G66" s="848">
        <f>compohweal!AQ58</f>
        <v>7.0439009650726803E-3</v>
      </c>
      <c r="H66" s="160">
        <f>compohweal!AS58</f>
        <v>8.9987137238495052E-2</v>
      </c>
      <c r="I66" s="848">
        <f>compohweal!AT58</f>
        <v>5.8748044597450644E-2</v>
      </c>
      <c r="J66" s="848">
        <f>compohweal!AU58</f>
        <v>1.563065645405004E-2</v>
      </c>
      <c r="K66" s="848">
        <f>compohweal!AV58</f>
        <v>9.9349254371645657E-3</v>
      </c>
      <c r="L66" s="848">
        <f>compohweal!AW58</f>
        <v>3.9029958570608869E-3</v>
      </c>
      <c r="M66" s="848">
        <f>compohweal!AX58</f>
        <v>1.7705134869174799E-3</v>
      </c>
      <c r="N66" s="117">
        <f>compohweal!AZ58</f>
        <v>2.985659716068767E-2</v>
      </c>
      <c r="O66" s="849">
        <f>compohweal!BA58</f>
        <v>2.1837188745848835E-2</v>
      </c>
      <c r="P66" s="849">
        <f>compohweal!BB58</f>
        <v>4.5849209985249217E-3</v>
      </c>
      <c r="Q66" s="849">
        <f>compohweal!BC58</f>
        <v>2.2839714999918215E-3</v>
      </c>
      <c r="R66" s="849">
        <f>compohweal!BD58</f>
        <v>8.3645963604794815E-4</v>
      </c>
      <c r="S66" s="850">
        <f>compohweal!BE58</f>
        <v>3.1405626896230388E-4</v>
      </c>
    </row>
    <row r="67" spans="1:19">
      <c r="A67" s="875">
        <v>1970</v>
      </c>
      <c r="B67" s="883">
        <f>compohweal!AL59</f>
        <v>0.18545263988198712</v>
      </c>
      <c r="C67" s="860">
        <f>compohweal!AM59</f>
        <v>9.2313835921231657E-2</v>
      </c>
      <c r="D67" s="860">
        <f>compohweal!AN59</f>
        <v>4.0402494040790771E-2</v>
      </c>
      <c r="E67" s="860">
        <f>compohweal!AO59</f>
        <v>2.8230704379438976E-2</v>
      </c>
      <c r="F67" s="860">
        <f>compohweal!AP59</f>
        <v>1.8096104642609134E-2</v>
      </c>
      <c r="G67" s="860">
        <f>compohweal!AQ59</f>
        <v>6.4095022553374292E-3</v>
      </c>
      <c r="H67" s="164">
        <f>compohweal!AS59</f>
        <v>8.6781840975163504E-2</v>
      </c>
      <c r="I67" s="860">
        <f>compohweal!AT59</f>
        <v>5.2774610128835775E-2</v>
      </c>
      <c r="J67" s="860">
        <f>compohweal!AU59</f>
        <v>1.6872619702780867E-2</v>
      </c>
      <c r="K67" s="860">
        <f>compohweal!AV59</f>
        <v>1.128073746605196E-2</v>
      </c>
      <c r="L67" s="860">
        <f>compohweal!AW59</f>
        <v>4.4074714860471431E-3</v>
      </c>
      <c r="M67" s="860">
        <f>compohweal!AX59</f>
        <v>1.4464032442447206E-3</v>
      </c>
      <c r="N67" s="123">
        <f>compohweal!AZ59</f>
        <v>2.837395833194023E-2</v>
      </c>
      <c r="O67" s="861">
        <f>compohweal!BA59</f>
        <v>1.9748898426769301E-2</v>
      </c>
      <c r="P67" s="861">
        <f>compohweal!BB59</f>
        <v>4.9143001279645659E-3</v>
      </c>
      <c r="Q67" s="861">
        <f>compohweal!BC59</f>
        <v>2.4652034084624574E-3</v>
      </c>
      <c r="R67" s="861">
        <f>compohweal!BD59</f>
        <v>1.0256424011458876E-3</v>
      </c>
      <c r="S67" s="862">
        <f>compohweal!BE59</f>
        <v>2.1991387427533482E-4</v>
      </c>
    </row>
    <row r="68" spans="1:19">
      <c r="A68" s="874">
        <v>1971</v>
      </c>
      <c r="B68" s="880">
        <f>compohweal!AL60</f>
        <v>0.18078193809196819</v>
      </c>
      <c r="C68" s="848">
        <f>compohweal!AM60</f>
        <v>8.7882293984876014E-2</v>
      </c>
      <c r="D68" s="848">
        <f>compohweal!AN60</f>
        <v>4.0505794347382107E-2</v>
      </c>
      <c r="E68" s="848">
        <f>compohweal!AO60</f>
        <v>2.8177070143442506E-2</v>
      </c>
      <c r="F68" s="848">
        <f>compohweal!AP60</f>
        <v>1.8577526883746032E-2</v>
      </c>
      <c r="G68" s="848">
        <f>compohweal!AQ60</f>
        <v>5.639252402488637E-3</v>
      </c>
      <c r="H68" s="160">
        <f>compohweal!AS60</f>
        <v>8.3628616346686613E-2</v>
      </c>
      <c r="I68" s="848">
        <f>compohweal!AT60</f>
        <v>4.9713449119735742E-2</v>
      </c>
      <c r="J68" s="848">
        <f>compohweal!AU60</f>
        <v>1.65519469342712E-2</v>
      </c>
      <c r="K68" s="848">
        <f>compohweal!AV60</f>
        <v>1.123431280161924E-2</v>
      </c>
      <c r="L68" s="848">
        <f>compohweal!AW60</f>
        <v>4.8839292658158229E-3</v>
      </c>
      <c r="M68" s="848">
        <f>compohweal!AX60</f>
        <v>1.2449798890656893E-3</v>
      </c>
      <c r="N68" s="117">
        <f>compohweal!AZ60</f>
        <v>2.6874000619500293E-2</v>
      </c>
      <c r="O68" s="849">
        <f>compohweal!BA60</f>
        <v>1.8368675890087616E-2</v>
      </c>
      <c r="P68" s="849">
        <f>compohweal!BB60</f>
        <v>4.7669624348323225E-3</v>
      </c>
      <c r="Q68" s="849">
        <f>compohweal!BC60</f>
        <v>2.3590115198288686E-3</v>
      </c>
      <c r="R68" s="849">
        <f>compohweal!BD60</f>
        <v>1.1914645770048082E-3</v>
      </c>
      <c r="S68" s="850">
        <f>compohweal!BE60</f>
        <v>1.8788680378634126E-4</v>
      </c>
    </row>
    <row r="69" spans="1:19">
      <c r="A69" s="874">
        <v>1972</v>
      </c>
      <c r="B69" s="880">
        <f>compohweal!AL61</f>
        <v>0.17417760751050082</v>
      </c>
      <c r="C69" s="848">
        <f>compohweal!AM61</f>
        <v>8.3567257654067362E-2</v>
      </c>
      <c r="D69" s="848">
        <f>compohweal!AN61</f>
        <v>3.8259132184350619E-2</v>
      </c>
      <c r="E69" s="848">
        <f>compohweal!AO61</f>
        <v>2.9768380613717227E-2</v>
      </c>
      <c r="F69" s="848">
        <f>compohweal!AP61</f>
        <v>1.7751402594512911E-2</v>
      </c>
      <c r="G69" s="848">
        <f>compohweal!AQ61</f>
        <v>4.8314298411469281E-3</v>
      </c>
      <c r="H69" s="160">
        <f>compohweal!AS61</f>
        <v>7.9661918583951774E-2</v>
      </c>
      <c r="I69" s="848">
        <f>compohweal!AT61</f>
        <v>4.6465881526273733E-2</v>
      </c>
      <c r="J69" s="848">
        <f>compohweal!AU61</f>
        <v>1.5641172424821548E-2</v>
      </c>
      <c r="K69" s="848">
        <f>compohweal!AV61</f>
        <v>1.1525115242751127E-2</v>
      </c>
      <c r="L69" s="848">
        <f>compohweal!AW61</f>
        <v>4.8901668326379877E-3</v>
      </c>
      <c r="M69" s="848">
        <f>compohweal!AX61</f>
        <v>1.1395846905486451E-3</v>
      </c>
      <c r="N69" s="117">
        <f>compohweal!AZ61</f>
        <v>2.5338658700547967E-2</v>
      </c>
      <c r="O69" s="849">
        <f>compohweal!BA61</f>
        <v>1.7075063324227813E-2</v>
      </c>
      <c r="P69" s="849">
        <f>compohweal!BB61</f>
        <v>4.5074144036947317E-3</v>
      </c>
      <c r="Q69" s="849">
        <f>compohweal!BC61</f>
        <v>2.4467262737992712E-3</v>
      </c>
      <c r="R69" s="849">
        <f>compohweal!BD61</f>
        <v>1.1390662340318158E-3</v>
      </c>
      <c r="S69" s="850">
        <f>compohweal!BE61</f>
        <v>1.70388654957776E-4</v>
      </c>
    </row>
    <row r="70" spans="1:19">
      <c r="A70" s="874">
        <v>1973</v>
      </c>
      <c r="B70" s="880">
        <f>compohweal!AL62</f>
        <v>0.16577972238610528</v>
      </c>
      <c r="C70" s="848">
        <f>compohweal!AM62</f>
        <v>6.8024988207071146E-2</v>
      </c>
      <c r="D70" s="848">
        <f>compohweal!AN62</f>
        <v>4.0158589341743323E-2</v>
      </c>
      <c r="E70" s="848">
        <f>compohweal!AO62</f>
        <v>3.3339874277054093E-2</v>
      </c>
      <c r="F70" s="848">
        <f>compohweal!AP62</f>
        <v>2.0014891261325829E-2</v>
      </c>
      <c r="G70" s="848">
        <f>compohweal!AQ62</f>
        <v>4.2413776484693244E-3</v>
      </c>
      <c r="H70" s="160">
        <f>compohweal!AS62</f>
        <v>7.4156721533199743E-2</v>
      </c>
      <c r="I70" s="848">
        <f>compohweal!AT62</f>
        <v>3.7424581214736463E-2</v>
      </c>
      <c r="J70" s="848">
        <f>compohweal!AU62</f>
        <v>1.6909916996414864E-2</v>
      </c>
      <c r="K70" s="848">
        <f>compohweal!AV62</f>
        <v>1.2759956999812694E-2</v>
      </c>
      <c r="L70" s="848">
        <f>compohweal!AW62</f>
        <v>5.9265460945994164E-3</v>
      </c>
      <c r="M70" s="848">
        <f>compohweal!AX62</f>
        <v>1.1357189782970067E-3</v>
      </c>
      <c r="N70" s="117">
        <f>compohweal!AZ62</f>
        <v>2.2799286900749394E-2</v>
      </c>
      <c r="O70" s="849">
        <f>compohweal!BA62</f>
        <v>1.3764509847078443E-2</v>
      </c>
      <c r="P70" s="849">
        <f>compohweal!BB62</f>
        <v>4.9134000924067056E-3</v>
      </c>
      <c r="Q70" s="849">
        <f>compohweal!BC62</f>
        <v>2.6281636555784971E-3</v>
      </c>
      <c r="R70" s="849">
        <f>compohweal!BD62</f>
        <v>1.3335608657882858E-3</v>
      </c>
      <c r="S70" s="850">
        <f>compohweal!BE62</f>
        <v>1.5965298811515538E-4</v>
      </c>
    </row>
    <row r="71" spans="1:19">
      <c r="A71" s="874">
        <v>1974</v>
      </c>
      <c r="B71" s="880">
        <f>compohweal!AL63</f>
        <v>0.1623924256994087</v>
      </c>
      <c r="C71" s="848">
        <f>compohweal!AM63</f>
        <v>5.0292227164618453E-2</v>
      </c>
      <c r="D71" s="848">
        <f>compohweal!AN63</f>
        <v>4.268708181196601E-2</v>
      </c>
      <c r="E71" s="848">
        <f>compohweal!AO63</f>
        <v>3.878238253951416E-2</v>
      </c>
      <c r="F71" s="848">
        <f>compohweal!AP63</f>
        <v>2.6472043676790236E-2</v>
      </c>
      <c r="G71" s="848">
        <f>compohweal!AQ63</f>
        <v>4.1586907050898958E-3</v>
      </c>
      <c r="H71" s="160">
        <f>compohweal!AS63</f>
        <v>7.1216558441733468E-2</v>
      </c>
      <c r="I71" s="848">
        <f>compohweal!AT63</f>
        <v>2.7864470168935895E-2</v>
      </c>
      <c r="J71" s="848">
        <f>compohweal!AU63</f>
        <v>1.7923857633442175E-2</v>
      </c>
      <c r="K71" s="848">
        <f>compohweal!AV63</f>
        <v>1.5577039616622601E-2</v>
      </c>
      <c r="L71" s="848">
        <f>compohweal!AW63</f>
        <v>8.4531154515303797E-3</v>
      </c>
      <c r="M71" s="848">
        <f>compohweal!AX63</f>
        <v>1.3980742002157598E-3</v>
      </c>
      <c r="N71" s="117">
        <f>compohweal!AZ63</f>
        <v>2.1552477940616654E-2</v>
      </c>
      <c r="O71" s="849">
        <f>compohweal!BA63</f>
        <v>1.0680534623020321E-2</v>
      </c>
      <c r="P71" s="849">
        <f>compohweal!BB63</f>
        <v>5.4651888102664192E-3</v>
      </c>
      <c r="Q71" s="849">
        <f>compohweal!BC63</f>
        <v>3.1665024960163546E-3</v>
      </c>
      <c r="R71" s="849">
        <f>compohweal!BD63</f>
        <v>2.0813182523582441E-3</v>
      </c>
      <c r="S71" s="850">
        <f>compohweal!BE63</f>
        <v>1.5893389646448597E-4</v>
      </c>
    </row>
    <row r="72" spans="1:19">
      <c r="A72" s="874">
        <v>1975</v>
      </c>
      <c r="B72" s="880">
        <f>compohweal!AL64</f>
        <v>0.15767286796454982</v>
      </c>
      <c r="C72" s="848">
        <f>compohweal!AM64</f>
        <v>4.1720515985218753E-2</v>
      </c>
      <c r="D72" s="848">
        <f>compohweal!AN64</f>
        <v>4.0550407595238092E-2</v>
      </c>
      <c r="E72" s="848">
        <f>compohweal!AO64</f>
        <v>4.1650558074946442E-2</v>
      </c>
      <c r="F72" s="848">
        <f>compohweal!AP64</f>
        <v>2.9563131384207963E-2</v>
      </c>
      <c r="G72" s="848">
        <f>compohweal!AQ64</f>
        <v>4.1882567790185732E-3</v>
      </c>
      <c r="H72" s="160">
        <f>compohweal!AS64</f>
        <v>6.8062289934658793E-2</v>
      </c>
      <c r="I72" s="848">
        <f>compohweal!AT64</f>
        <v>2.3140693787482292E-2</v>
      </c>
      <c r="J72" s="848">
        <f>compohweal!AU64</f>
        <v>1.6881933194456744E-2</v>
      </c>
      <c r="K72" s="848">
        <f>compohweal!AV64</f>
        <v>1.6776159840629579E-2</v>
      </c>
      <c r="L72" s="848">
        <f>compohweal!AW64</f>
        <v>9.6863921739647196E-3</v>
      </c>
      <c r="M72" s="848">
        <f>compohweal!AX64</f>
        <v>1.5771121669856392E-3</v>
      </c>
      <c r="N72" s="117">
        <f>compohweal!AZ64</f>
        <v>2.0707342535182249E-2</v>
      </c>
      <c r="O72" s="849">
        <f>compohweal!BA64</f>
        <v>9.2802726960314885E-3</v>
      </c>
      <c r="P72" s="849">
        <f>compohweal!BB64</f>
        <v>5.237275434155711E-3</v>
      </c>
      <c r="Q72" s="849">
        <f>compohweal!BC64</f>
        <v>3.4860377431304435E-3</v>
      </c>
      <c r="R72" s="849">
        <f>compohweal!BD64</f>
        <v>2.5555816145175214E-3</v>
      </c>
      <c r="S72" s="850">
        <f>compohweal!BE64</f>
        <v>1.4817521223686736E-4</v>
      </c>
    </row>
    <row r="73" spans="1:19">
      <c r="A73" s="874">
        <v>1976</v>
      </c>
      <c r="B73" s="880">
        <f>compohweal!AL65</f>
        <v>0.15261567031116385</v>
      </c>
      <c r="C73" s="848">
        <f>compohweal!AM65</f>
        <v>4.0706705984703717E-2</v>
      </c>
      <c r="D73" s="848">
        <f>compohweal!AN65</f>
        <v>3.8034274648002908E-2</v>
      </c>
      <c r="E73" s="848">
        <f>compohweal!AO65</f>
        <v>4.0786582527917559E-2</v>
      </c>
      <c r="F73" s="848">
        <f>compohweal!AP65</f>
        <v>2.9420060248959601E-2</v>
      </c>
      <c r="G73" s="848">
        <f>compohweal!AQ65</f>
        <v>3.6680470158541034E-3</v>
      </c>
      <c r="H73" s="160">
        <f>compohweal!AS65</f>
        <v>6.5538259069448657E-2</v>
      </c>
      <c r="I73" s="848">
        <f>compohweal!AT65</f>
        <v>2.2712006409651764E-2</v>
      </c>
      <c r="J73" s="848">
        <f>compohweal!AU65</f>
        <v>1.5552157373950382E-2</v>
      </c>
      <c r="K73" s="848">
        <f>compohweal!AV65</f>
        <v>1.6176569464323845E-2</v>
      </c>
      <c r="L73" s="848">
        <f>compohweal!AW65</f>
        <v>9.9828716835128617E-3</v>
      </c>
      <c r="M73" s="848">
        <f>compohweal!AX65</f>
        <v>1.1146554420310428E-3</v>
      </c>
      <c r="N73" s="117">
        <f>compohweal!AZ65</f>
        <v>2.026824880016953E-2</v>
      </c>
      <c r="O73" s="849">
        <f>compohweal!BA65</f>
        <v>9.0787184731695447E-3</v>
      </c>
      <c r="P73" s="849">
        <f>compohweal!BB65</f>
        <v>4.8764485067567427E-3</v>
      </c>
      <c r="Q73" s="849">
        <f>compohweal!BC65</f>
        <v>3.5130180925620896E-3</v>
      </c>
      <c r="R73" s="849">
        <f>compohweal!BD65</f>
        <v>2.6542810057645916E-3</v>
      </c>
      <c r="S73" s="850">
        <f>compohweal!BE65</f>
        <v>1.4578258942551936E-4</v>
      </c>
    </row>
    <row r="74" spans="1:19">
      <c r="A74" s="874">
        <v>1977</v>
      </c>
      <c r="B74" s="880">
        <f>compohweal!AL66</f>
        <v>0.15096567296676611</v>
      </c>
      <c r="C74" s="848">
        <f>compohweal!AM66</f>
        <v>3.707008453389804E-2</v>
      </c>
      <c r="D74" s="848">
        <f>compohweal!AN66</f>
        <v>3.651185212891167E-2</v>
      </c>
      <c r="E74" s="848">
        <f>compohweal!AO66</f>
        <v>4.3096291953290983E-2</v>
      </c>
      <c r="F74" s="848">
        <f>compohweal!AP66</f>
        <v>3.078595296337916E-2</v>
      </c>
      <c r="G74" s="848">
        <f>compohweal!AQ66</f>
        <v>3.501492900150116E-3</v>
      </c>
      <c r="H74" s="160">
        <f>compohweal!AS66</f>
        <v>6.5024849454642819E-2</v>
      </c>
      <c r="I74" s="848">
        <f>compohweal!AT66</f>
        <v>2.0633370426716091E-2</v>
      </c>
      <c r="J74" s="848">
        <f>compohweal!AU66</f>
        <v>1.5155384571167066E-2</v>
      </c>
      <c r="K74" s="848">
        <f>compohweal!AV66</f>
        <v>1.7636802247477646E-2</v>
      </c>
      <c r="L74" s="848">
        <f>compohweal!AW66</f>
        <v>1.0608321253725572E-2</v>
      </c>
      <c r="M74" s="848">
        <f>compohweal!AX66</f>
        <v>9.9097276221912778E-4</v>
      </c>
      <c r="N74" s="117">
        <f>compohweal!AZ66</f>
        <v>1.9933394257905857E-2</v>
      </c>
      <c r="O74" s="849">
        <f>compohweal!BA66</f>
        <v>8.1093204750128933E-3</v>
      </c>
      <c r="P74" s="849">
        <f>compohweal!BB66</f>
        <v>4.826154648396812E-3</v>
      </c>
      <c r="Q74" s="849">
        <f>compohweal!BC66</f>
        <v>3.9515169358672851E-3</v>
      </c>
      <c r="R74" s="849">
        <f>compohweal!BD66</f>
        <v>2.9101114553721219E-3</v>
      </c>
      <c r="S74" s="850">
        <f>compohweal!BE66</f>
        <v>1.3629103800682357E-4</v>
      </c>
    </row>
    <row r="75" spans="1:19">
      <c r="A75" s="874">
        <v>1978</v>
      </c>
      <c r="B75" s="880">
        <f>compohweal!AL67</f>
        <v>0.15040900862140649</v>
      </c>
      <c r="C75" s="848">
        <f>compohweal!AM67</f>
        <v>3.3013323364607494E-2</v>
      </c>
      <c r="D75" s="848">
        <f>compohweal!AN67</f>
        <v>3.634794343437904E-2</v>
      </c>
      <c r="E75" s="848">
        <f>compohweal!AO67</f>
        <v>4.4937860862017419E-2</v>
      </c>
      <c r="F75" s="848">
        <f>compohweal!AP67</f>
        <v>3.2639701219386641E-2</v>
      </c>
      <c r="G75" s="848">
        <f>compohweal!AQ67</f>
        <v>3.4701830878225703E-3</v>
      </c>
      <c r="H75" s="160">
        <f>compohweal!AS67</f>
        <v>6.5434564943135154E-2</v>
      </c>
      <c r="I75" s="848">
        <f>compohweal!AT67</f>
        <v>1.8830630182579577E-2</v>
      </c>
      <c r="J75" s="848">
        <f>compohweal!AU67</f>
        <v>1.5799261158330222E-2</v>
      </c>
      <c r="K75" s="848">
        <f>compohweal!AV67</f>
        <v>1.8098149971567081E-2</v>
      </c>
      <c r="L75" s="848">
        <f>compohweal!AW67</f>
        <v>1.1814179879742037E-2</v>
      </c>
      <c r="M75" s="848">
        <f>compohweal!AX67</f>
        <v>8.9234434446307936E-4</v>
      </c>
      <c r="N75" s="117">
        <f>compohweal!AZ67</f>
        <v>2.042510712263057E-2</v>
      </c>
      <c r="O75" s="849">
        <f>compohweal!BA67</f>
        <v>7.4507681555675553E-3</v>
      </c>
      <c r="P75" s="849">
        <f>compohweal!BB67</f>
        <v>5.1803905010632412E-3</v>
      </c>
      <c r="Q75" s="849">
        <f>compohweal!BC67</f>
        <v>4.207816492075806E-3</v>
      </c>
      <c r="R75" s="849">
        <f>compohweal!BD67</f>
        <v>3.4359859726705022E-3</v>
      </c>
      <c r="S75" s="850">
        <f>compohweal!BE67</f>
        <v>1.5014633687546013E-4</v>
      </c>
    </row>
    <row r="76" spans="1:19">
      <c r="A76" s="876">
        <v>1979</v>
      </c>
      <c r="B76" s="884">
        <f>compohweal!AL68</f>
        <v>0.15738919377326965</v>
      </c>
      <c r="C76" s="864">
        <f>compohweal!AM68</f>
        <v>3.4244444221258163E-2</v>
      </c>
      <c r="D76" s="864">
        <f>compohweal!AN68</f>
        <v>3.7093898630701005E-2</v>
      </c>
      <c r="E76" s="864">
        <f>compohweal!AO68</f>
        <v>4.6869441983290017E-2</v>
      </c>
      <c r="F76" s="864">
        <f>compohweal!AP68</f>
        <v>3.5529065877199173E-2</v>
      </c>
      <c r="G76" s="864">
        <f>compohweal!AQ68</f>
        <v>3.6523374728858471E-3</v>
      </c>
      <c r="H76" s="162">
        <f>compohweal!AS68</f>
        <v>7.0390067994594574E-2</v>
      </c>
      <c r="I76" s="864">
        <f>compohweal!AT68</f>
        <v>2.0206999033689499E-2</v>
      </c>
      <c r="J76" s="864">
        <f>compohweal!AU68</f>
        <v>1.6266415987047367E-2</v>
      </c>
      <c r="K76" s="864">
        <f>compohweal!AV68</f>
        <v>1.9636541692307219E-2</v>
      </c>
      <c r="L76" s="864">
        <f>compohweal!AW68</f>
        <v>1.3329749926924706E-2</v>
      </c>
      <c r="M76" s="864">
        <f>compohweal!AX68</f>
        <v>9.5036253333091736E-4</v>
      </c>
      <c r="N76" s="120">
        <f>compohweal!AZ68</f>
        <v>2.3017387837171555E-2</v>
      </c>
      <c r="O76" s="865">
        <f>compohweal!BA68</f>
        <v>8.5464529693126678E-3</v>
      </c>
      <c r="P76" s="865">
        <f>compohweal!BB68</f>
        <v>5.4214876981859561E-3</v>
      </c>
      <c r="Q76" s="865">
        <f>compohweal!BC68</f>
        <v>4.5532380463555455E-3</v>
      </c>
      <c r="R76" s="865">
        <f>compohweal!BD68</f>
        <v>4.3145362287759781E-3</v>
      </c>
      <c r="S76" s="866">
        <f>compohweal!BE68</f>
        <v>1.8167306552641094E-4</v>
      </c>
    </row>
    <row r="77" spans="1:19">
      <c r="A77" s="874">
        <v>1980</v>
      </c>
      <c r="B77" s="880">
        <f>compohweal!AL69</f>
        <v>0.15856797993183136</v>
      </c>
      <c r="C77" s="848">
        <f>compohweal!AM69</f>
        <v>3.8042228668928146E-2</v>
      </c>
      <c r="D77" s="848">
        <f>compohweal!AN69</f>
        <v>3.3081956848036498E-2</v>
      </c>
      <c r="E77" s="848">
        <f>compohweal!AO69</f>
        <v>4.5922064455226064E-2</v>
      </c>
      <c r="F77" s="848">
        <f>compohweal!AP69</f>
        <v>3.774174302816391E-2</v>
      </c>
      <c r="G77" s="848">
        <f>compohweal!AQ69</f>
        <v>3.7799868732690811E-3</v>
      </c>
      <c r="H77" s="160">
        <f>compohweal!AS69</f>
        <v>7.1557097136974335E-2</v>
      </c>
      <c r="I77" s="848">
        <f>compohweal!AT69</f>
        <v>2.1581368520855904E-2</v>
      </c>
      <c r="J77" s="848">
        <f>compohweal!AU69</f>
        <v>1.451527992321644E-2</v>
      </c>
      <c r="K77" s="848">
        <f>compohweal!AV69</f>
        <v>1.9927528337575495E-2</v>
      </c>
      <c r="L77" s="848">
        <f>compohweal!AW69</f>
        <v>1.4432525262236595E-2</v>
      </c>
      <c r="M77" s="848">
        <f>compohweal!AX69</f>
        <v>1.1003967374563217E-3</v>
      </c>
      <c r="N77" s="117">
        <f>compohweal!AZ69</f>
        <v>2.2765668109059334E-2</v>
      </c>
      <c r="O77" s="849">
        <f>compohweal!BA69</f>
        <v>8.3156926557421684E-3</v>
      </c>
      <c r="P77" s="849">
        <f>compohweal!BB69</f>
        <v>4.8090006439451827E-3</v>
      </c>
      <c r="Q77" s="849">
        <f>compohweal!BC69</f>
        <v>4.8350195247621741E-3</v>
      </c>
      <c r="R77" s="849">
        <f>compohweal!BD69</f>
        <v>4.6087908558547497E-3</v>
      </c>
      <c r="S77" s="850">
        <f>compohweal!BE69</f>
        <v>1.9716414681170136E-4</v>
      </c>
    </row>
    <row r="78" spans="1:19">
      <c r="A78" s="874">
        <v>1981</v>
      </c>
      <c r="B78" s="880">
        <f>compohweal!AL70</f>
        <v>0.16734772920608521</v>
      </c>
      <c r="C78" s="848">
        <f>compohweal!AM70</f>
        <v>3.9661884307861328E-2</v>
      </c>
      <c r="D78" s="848">
        <f>compohweal!AN70</f>
        <v>3.2224519352894276E-2</v>
      </c>
      <c r="E78" s="848">
        <f>compohweal!AO70</f>
        <v>5.2218785043805838E-2</v>
      </c>
      <c r="F78" s="848">
        <f>compohweal!AP70</f>
        <v>3.9028562605381012E-2</v>
      </c>
      <c r="G78" s="848">
        <f>compohweal!AQ70</f>
        <v>4.2139757424592972E-3</v>
      </c>
      <c r="H78" s="160">
        <f>compohweal!AS70</f>
        <v>7.8750535845756531E-2</v>
      </c>
      <c r="I78" s="848">
        <f>compohweal!AT70</f>
        <v>2.2643918171525002E-2</v>
      </c>
      <c r="J78" s="848">
        <f>compohweal!AU70</f>
        <v>1.4401300111785531E-2</v>
      </c>
      <c r="K78" s="848">
        <f>compohweal!AV70</f>
        <v>2.4010036286199465E-2</v>
      </c>
      <c r="L78" s="848">
        <f>compohweal!AW70</f>
        <v>1.6404721885919571E-2</v>
      </c>
      <c r="M78" s="848">
        <f>compohweal!AX70</f>
        <v>1.2905586045235395E-3</v>
      </c>
      <c r="N78" s="117">
        <f>compohweal!AZ70</f>
        <v>2.644779346883297E-2</v>
      </c>
      <c r="O78" s="849">
        <f>compohweal!BA70</f>
        <v>8.7197516113519669E-3</v>
      </c>
      <c r="P78" s="849">
        <f>compohweal!BB70</f>
        <v>4.8295505075657275E-3</v>
      </c>
      <c r="Q78" s="849">
        <f>compohweal!BC70</f>
        <v>7.0066670341475401E-3</v>
      </c>
      <c r="R78" s="849">
        <f>compohweal!BD70</f>
        <v>5.6773945689201355E-3</v>
      </c>
      <c r="S78" s="850">
        <f>compohweal!BE70</f>
        <v>2.1442867000587285E-4</v>
      </c>
    </row>
    <row r="79" spans="1:19">
      <c r="A79" s="874">
        <v>1982</v>
      </c>
      <c r="B79" s="880">
        <f>compohweal!AL71</f>
        <v>0.17176423966884613</v>
      </c>
      <c r="C79" s="848">
        <f>compohweal!AM71</f>
        <v>4.1269447654485703E-2</v>
      </c>
      <c r="D79" s="848">
        <f>compohweal!AN71</f>
        <v>3.1807300925720483E-2</v>
      </c>
      <c r="E79" s="848">
        <f>compohweal!AO71</f>
        <v>5.1719574141316116E-2</v>
      </c>
      <c r="F79" s="848">
        <f>compohweal!AP71</f>
        <v>4.1659809648990631E-2</v>
      </c>
      <c r="G79" s="848">
        <f>compohweal!AQ71</f>
        <v>5.3081060759723186E-3</v>
      </c>
      <c r="H79" s="146">
        <f>compohweal!AS71</f>
        <v>8.2960464060306549E-2</v>
      </c>
      <c r="I79" s="858">
        <f>compohweal!AT71</f>
        <v>2.4316830560564995E-2</v>
      </c>
      <c r="J79" s="858">
        <f>compohweal!AU71</f>
        <v>1.4310839600511827E-2</v>
      </c>
      <c r="K79" s="858">
        <f>compohweal!AV71</f>
        <v>2.326715603703633E-2</v>
      </c>
      <c r="L79" s="858">
        <f>compohweal!AW71</f>
        <v>1.8692024052143097E-2</v>
      </c>
      <c r="M79" s="858">
        <f>compohweal!AX71</f>
        <v>2.3736129514873028E-3</v>
      </c>
      <c r="N79" s="117">
        <f>compohweal!AZ71</f>
        <v>2.8132831677794456E-2</v>
      </c>
      <c r="O79" s="849">
        <f>compohweal!BA71</f>
        <v>9.6768802031874657E-3</v>
      </c>
      <c r="P79" s="849">
        <f>compohweal!BB71</f>
        <v>4.8864395557757234E-3</v>
      </c>
      <c r="Q79" s="849">
        <f>compohweal!BC71</f>
        <v>6.5860719114425592E-3</v>
      </c>
      <c r="R79" s="849">
        <f>compohweal!BD71</f>
        <v>6.7803580313920975E-3</v>
      </c>
      <c r="S79" s="850">
        <f>compohweal!BE71</f>
        <v>2.0308123202994466E-4</v>
      </c>
    </row>
    <row r="80" spans="1:19">
      <c r="A80" s="874">
        <v>1983</v>
      </c>
      <c r="B80" s="880">
        <f>compohweal!AL72</f>
        <v>0.16236740350723267</v>
      </c>
      <c r="C80" s="848">
        <f>compohweal!AM72</f>
        <v>3.8622867316007614E-2</v>
      </c>
      <c r="D80" s="848">
        <f>compohweal!AN72</f>
        <v>3.243204508908093E-2</v>
      </c>
      <c r="E80" s="848">
        <f>compohweal!AO72</f>
        <v>4.6578020323067904E-2</v>
      </c>
      <c r="F80" s="848">
        <f>compohweal!AP72</f>
        <v>3.7118010222911835E-2</v>
      </c>
      <c r="G80" s="848">
        <f>compohweal!AQ72</f>
        <v>7.6164617203176022E-3</v>
      </c>
      <c r="H80" s="146">
        <f>compohweal!AS72</f>
        <v>7.8102797269821167E-2</v>
      </c>
      <c r="I80" s="858">
        <f>compohweal!AT72</f>
        <v>2.2584842517971992E-2</v>
      </c>
      <c r="J80" s="858">
        <f>compohweal!AU72</f>
        <v>1.4828243205556646E-2</v>
      </c>
      <c r="K80" s="858">
        <f>compohweal!AV72</f>
        <v>2.1851562574738637E-2</v>
      </c>
      <c r="L80" s="858">
        <f>compohweal!AW72</f>
        <v>1.6211153939366341E-2</v>
      </c>
      <c r="M80" s="858">
        <f>compohweal!AX72</f>
        <v>2.6269946247339249E-3</v>
      </c>
      <c r="N80" s="117">
        <f>compohweal!AZ72</f>
        <v>2.6644982397556305E-2</v>
      </c>
      <c r="O80" s="849">
        <f>compohweal!BA72</f>
        <v>8.6699966341257095E-3</v>
      </c>
      <c r="P80" s="849">
        <f>compohweal!BB72</f>
        <v>5.0949498854606645E-3</v>
      </c>
      <c r="Q80" s="849">
        <f>compohweal!BC72</f>
        <v>6.4863987863645889E-3</v>
      </c>
      <c r="R80" s="849">
        <f>compohweal!BD72</f>
        <v>5.959934089332819E-3</v>
      </c>
      <c r="S80" s="850">
        <f>compohweal!BE72</f>
        <v>4.3370315688662231E-4</v>
      </c>
    </row>
    <row r="81" spans="1:19">
      <c r="A81" s="874">
        <v>1984</v>
      </c>
      <c r="B81" s="880">
        <f>compohweal!AL73</f>
        <v>0.16651357710361481</v>
      </c>
      <c r="C81" s="848">
        <f>compohweal!AM73</f>
        <v>3.7973053753376007E-2</v>
      </c>
      <c r="D81" s="848">
        <f>compohweal!AN73</f>
        <v>3.8075921009294689E-2</v>
      </c>
      <c r="E81" s="848">
        <f>compohweal!AO73</f>
        <v>4.5829695300199091E-2</v>
      </c>
      <c r="F81" s="848">
        <f>compohweal!AP73</f>
        <v>3.3692948520183563E-2</v>
      </c>
      <c r="G81" s="848">
        <f>compohweal!AQ73</f>
        <v>1.0941959917545319E-2</v>
      </c>
      <c r="H81" s="146">
        <f>compohweal!AS73</f>
        <v>8.2585342228412628E-2</v>
      </c>
      <c r="I81" s="858">
        <f>compohweal!AT73</f>
        <v>2.4140859022736549E-2</v>
      </c>
      <c r="J81" s="858">
        <f>compohweal!AU73</f>
        <v>1.8861202479456551E-2</v>
      </c>
      <c r="K81" s="858">
        <f>compohweal!AV73</f>
        <v>2.0977536565624177E-2</v>
      </c>
      <c r="L81" s="858">
        <f>compohweal!AW73</f>
        <v>1.5277466736733913E-2</v>
      </c>
      <c r="M81" s="858">
        <f>compohweal!AX73</f>
        <v>3.3282807562500238E-3</v>
      </c>
      <c r="N81" s="117">
        <f>compohweal!AZ73</f>
        <v>2.8346922248601913E-2</v>
      </c>
      <c r="O81" s="849">
        <f>compohweal!BA73</f>
        <v>9.967779740691185E-3</v>
      </c>
      <c r="P81" s="849">
        <f>compohweal!BB73</f>
        <v>6.1800442745152395E-3</v>
      </c>
      <c r="Q81" s="849">
        <f>compohweal!BC73</f>
        <v>5.9281839421601035E-3</v>
      </c>
      <c r="R81" s="849">
        <f>compohweal!BD73</f>
        <v>5.6393048726022243E-3</v>
      </c>
      <c r="S81" s="850">
        <f>compohweal!BE73</f>
        <v>6.3161068828776479E-4</v>
      </c>
    </row>
    <row r="82" spans="1:19">
      <c r="A82" s="874">
        <v>1985</v>
      </c>
      <c r="B82" s="880">
        <f>compohweal!AL74</f>
        <v>0.16906076669692993</v>
      </c>
      <c r="C82" s="848">
        <f>compohweal!AM74</f>
        <v>3.7859812378883362E-2</v>
      </c>
      <c r="D82" s="848">
        <f>compohweal!AN74</f>
        <v>4.2862844071350992E-2</v>
      </c>
      <c r="E82" s="848">
        <f>compohweal!AO74</f>
        <v>4.6987296314910054E-2</v>
      </c>
      <c r="F82" s="848">
        <f>compohweal!AP74</f>
        <v>3.0130093917250633E-2</v>
      </c>
      <c r="G82" s="848">
        <f>compohweal!AQ74</f>
        <v>1.1220717802643776E-2</v>
      </c>
      <c r="H82" s="146">
        <f>compohweal!AS74</f>
        <v>8.5570305585861206E-2</v>
      </c>
      <c r="I82" s="858">
        <f>compohweal!AT74</f>
        <v>2.341497503221035E-2</v>
      </c>
      <c r="J82" s="858">
        <f>compohweal!AU74</f>
        <v>2.2842884340207092E-2</v>
      </c>
      <c r="K82" s="858">
        <f>compohweal!AV74</f>
        <v>2.1646189619787037E-2</v>
      </c>
      <c r="L82" s="858">
        <f>compohweal!AW74</f>
        <v>1.3529661111533642E-2</v>
      </c>
      <c r="M82" s="858">
        <f>compohweal!AX74</f>
        <v>4.1365949437022209E-3</v>
      </c>
      <c r="N82" s="117">
        <f>compohweal!AZ74</f>
        <v>3.0117720365524292E-2</v>
      </c>
      <c r="O82" s="849">
        <f>compohweal!BA74</f>
        <v>9.7060129046440125E-3</v>
      </c>
      <c r="P82" s="849">
        <f>compohweal!BB74</f>
        <v>9.0102178564848145E-3</v>
      </c>
      <c r="Q82" s="849">
        <f>compohweal!BC74</f>
        <v>6.1496034832089208E-3</v>
      </c>
      <c r="R82" s="849">
        <f>compohweal!BD74</f>
        <v>4.2807059362530708E-3</v>
      </c>
      <c r="S82" s="850">
        <f>compohweal!BE74</f>
        <v>9.711801540106535E-4</v>
      </c>
    </row>
    <row r="83" spans="1:19">
      <c r="A83" s="874">
        <v>1986</v>
      </c>
      <c r="B83" s="880">
        <f>compohweal!AL75</f>
        <v>0.16697557270526886</v>
      </c>
      <c r="C83" s="848">
        <f>compohweal!AM75</f>
        <v>3.8912959396839142E-2</v>
      </c>
      <c r="D83" s="848">
        <f>compohweal!AN75</f>
        <v>4.2237914865836501E-2</v>
      </c>
      <c r="E83" s="848">
        <f>compohweal!AO75</f>
        <v>4.6512628672644496E-2</v>
      </c>
      <c r="F83" s="848">
        <f>compohweal!AP75</f>
        <v>2.4871436879038811E-2</v>
      </c>
      <c r="G83" s="848">
        <f>compohweal!AQ75</f>
        <v>1.4440637081861496E-2</v>
      </c>
      <c r="H83" s="146">
        <f>compohweal!AS75</f>
        <v>8.1781595945358276E-2</v>
      </c>
      <c r="I83" s="858">
        <f>compohweal!AT75</f>
        <v>2.3723885416984558E-2</v>
      </c>
      <c r="J83" s="858">
        <f>compohweal!AU75</f>
        <v>2.2085331904236227E-2</v>
      </c>
      <c r="K83" s="858">
        <f>compohweal!AV75</f>
        <v>1.9999708223622292E-2</v>
      </c>
      <c r="L83" s="858">
        <f>compohweal!AW75</f>
        <v>1.034829206764698E-2</v>
      </c>
      <c r="M83" s="858">
        <f>compohweal!AX75</f>
        <v>5.6243767030537128E-3</v>
      </c>
      <c r="N83" s="117">
        <f>compohweal!AZ75</f>
        <v>2.8175283223390579E-2</v>
      </c>
      <c r="O83" s="849">
        <f>compohweal!BA75</f>
        <v>1.0667103342711926E-2</v>
      </c>
      <c r="P83" s="849">
        <f>compohweal!BB75</f>
        <v>7.7977524779271334E-3</v>
      </c>
      <c r="Q83" s="849">
        <f>compohweal!BC75</f>
        <v>5.0656272214837372E-3</v>
      </c>
      <c r="R83" s="849">
        <f>compohweal!BD75</f>
        <v>3.567845094949007E-3</v>
      </c>
      <c r="S83" s="850">
        <f>compohweal!BE75</f>
        <v>1.0769558139145374E-3</v>
      </c>
    </row>
    <row r="84" spans="1:19">
      <c r="A84" s="874">
        <v>1987</v>
      </c>
      <c r="B84" s="880">
        <f>compohweal!AL76</f>
        <v>0.18164569139480591</v>
      </c>
      <c r="C84" s="848">
        <f>compohweal!AM76</f>
        <v>3.6946710199117661E-2</v>
      </c>
      <c r="D84" s="848">
        <f>compohweal!AN76</f>
        <v>5.8674295840319246E-2</v>
      </c>
      <c r="E84" s="848">
        <f>compohweal!AO76</f>
        <v>4.5568015892058611E-2</v>
      </c>
      <c r="F84" s="848">
        <f>compohweal!AP76</f>
        <v>2.1875375881791115E-2</v>
      </c>
      <c r="G84" s="848">
        <f>compohweal!AQ76</f>
        <v>1.8581300973892212E-2</v>
      </c>
      <c r="H84" s="146">
        <f>compohweal!AS76</f>
        <v>9.125480055809021E-2</v>
      </c>
      <c r="I84" s="858">
        <f>compohweal!AT76</f>
        <v>2.195277065038681E-2</v>
      </c>
      <c r="J84" s="858">
        <f>compohweal!AU76</f>
        <v>3.2371372260968201E-2</v>
      </c>
      <c r="K84" s="858">
        <f>compohweal!AV76</f>
        <v>1.9535452709533274E-2</v>
      </c>
      <c r="L84" s="858">
        <f>compohweal!AW76</f>
        <v>9.4531672075390816E-3</v>
      </c>
      <c r="M84" s="858">
        <f>compohweal!AX76</f>
        <v>7.9420395195484161E-3</v>
      </c>
      <c r="N84" s="117">
        <f>compohweal!AZ76</f>
        <v>3.3329389989376068E-2</v>
      </c>
      <c r="O84" s="849">
        <f>compohweal!BA76</f>
        <v>9.2670759186148643E-3</v>
      </c>
      <c r="P84" s="849">
        <f>compohweal!BB76</f>
        <v>1.4157260892716295E-2</v>
      </c>
      <c r="Q84" s="849">
        <f>compohweal!BC76</f>
        <v>5.6090735306497663E-3</v>
      </c>
      <c r="R84" s="849">
        <f>compohweal!BD76</f>
        <v>3.4122264478355646E-3</v>
      </c>
      <c r="S84" s="850">
        <f>compohweal!BE76</f>
        <v>8.8375294581055641E-4</v>
      </c>
    </row>
    <row r="85" spans="1:19">
      <c r="A85" s="874">
        <v>1988</v>
      </c>
      <c r="B85" s="880">
        <f>compohweal!AL77</f>
        <v>0.20037247240543365</v>
      </c>
      <c r="C85" s="848">
        <f>compohweal!AM77</f>
        <v>4.7888264060020447E-2</v>
      </c>
      <c r="D85" s="848">
        <f>compohweal!AN77</f>
        <v>6.3231982116121799E-2</v>
      </c>
      <c r="E85" s="848">
        <f>compohweal!AO77</f>
        <v>4.5629065250977874E-2</v>
      </c>
      <c r="F85" s="848">
        <f>compohweal!AP77</f>
        <v>2.4888711050152779E-2</v>
      </c>
      <c r="G85" s="848">
        <f>compohweal!AQ77</f>
        <v>1.8734445795416832E-2</v>
      </c>
      <c r="H85" s="146">
        <f>compohweal!AS77</f>
        <v>0.10669055581092834</v>
      </c>
      <c r="I85" s="858">
        <f>compohweal!AT77</f>
        <v>3.1350556761026382E-2</v>
      </c>
      <c r="J85" s="858">
        <f>compohweal!AU77</f>
        <v>3.6012952667078935E-2</v>
      </c>
      <c r="K85" s="858">
        <f>compohweal!AV77</f>
        <v>1.9256075727753341E-2</v>
      </c>
      <c r="L85" s="858">
        <f>compohweal!AW77</f>
        <v>1.1805349960923195E-2</v>
      </c>
      <c r="M85" s="858">
        <f>compohweal!AX77</f>
        <v>8.2656247541308403E-3</v>
      </c>
      <c r="N85" s="117">
        <f>compohweal!AZ77</f>
        <v>4.0768735110759735E-2</v>
      </c>
      <c r="O85" s="849">
        <f>compohweal!BA77</f>
        <v>1.3862414285540581E-2</v>
      </c>
      <c r="P85" s="849">
        <f>compohweal!BB77</f>
        <v>1.5115212570890435E-2</v>
      </c>
      <c r="Q85" s="849">
        <f>compohweal!BC77</f>
        <v>5.3096139745321125E-3</v>
      </c>
      <c r="R85" s="849">
        <f>compohweal!BD77</f>
        <v>4.5293495059013367E-3</v>
      </c>
      <c r="S85" s="850">
        <f>compohweal!BE77</f>
        <v>1.952146296389401E-3</v>
      </c>
    </row>
    <row r="86" spans="1:19">
      <c r="A86" s="874">
        <v>1989</v>
      </c>
      <c r="B86" s="880">
        <f>compohweal!AL78</f>
        <v>0.20038434863090515</v>
      </c>
      <c r="C86" s="848">
        <f>compohweal!AM78</f>
        <v>5.1129907369613647E-2</v>
      </c>
      <c r="D86" s="848">
        <f>compohweal!AN78</f>
        <v>6.2732504797168076E-2</v>
      </c>
      <c r="E86" s="848">
        <f>compohweal!AO78</f>
        <v>4.2481876676902175E-2</v>
      </c>
      <c r="F86" s="848">
        <f>compohweal!AP78</f>
        <v>2.2725213319063187E-2</v>
      </c>
      <c r="G86" s="848">
        <f>compohweal!AQ78</f>
        <v>2.1314851939678192E-2</v>
      </c>
      <c r="H86" s="146">
        <f>compohweal!AS78</f>
        <v>0.10507851839065552</v>
      </c>
      <c r="I86" s="858">
        <f>compohweal!AT78</f>
        <v>3.2072842121124268E-2</v>
      </c>
      <c r="J86" s="858">
        <f>compohweal!AU78</f>
        <v>3.5456032637739554E-2</v>
      </c>
      <c r="K86" s="858">
        <f>compohweal!AV78</f>
        <v>1.8282650038599968E-2</v>
      </c>
      <c r="L86" s="858">
        <f>compohweal!AW78</f>
        <v>9.6145560964941978E-3</v>
      </c>
      <c r="M86" s="858">
        <f>compohweal!AX78</f>
        <v>9.6524367108941078E-3</v>
      </c>
      <c r="N86" s="117">
        <f>compohweal!AZ78</f>
        <v>3.9845433086156845E-2</v>
      </c>
      <c r="O86" s="849">
        <f>compohweal!BA78</f>
        <v>1.4776796102523804E-2</v>
      </c>
      <c r="P86" s="849">
        <f>compohweal!BB78</f>
        <v>1.5211030668069725E-2</v>
      </c>
      <c r="Q86" s="849">
        <f>compohweal!BC78</f>
        <v>5.0093691243091598E-3</v>
      </c>
      <c r="R86" s="849">
        <f>compohweal!BD78</f>
        <v>3.4005530178546906E-3</v>
      </c>
      <c r="S86" s="850">
        <f>compohweal!BE78</f>
        <v>1.4476838987320662E-3</v>
      </c>
    </row>
    <row r="87" spans="1:19">
      <c r="A87" s="875">
        <v>1990</v>
      </c>
      <c r="B87" s="883">
        <f>compohweal!AL79</f>
        <v>0.20166830718517303</v>
      </c>
      <c r="C87" s="860">
        <f>compohweal!AM79</f>
        <v>5.0642840564250946E-2</v>
      </c>
      <c r="D87" s="860">
        <f>compohweal!AN79</f>
        <v>6.2560807389672846E-2</v>
      </c>
      <c r="E87" s="860">
        <f>compohweal!AO79</f>
        <v>4.2178295087069273E-2</v>
      </c>
      <c r="F87" s="860">
        <f>compohweal!AP79</f>
        <v>2.2639764472842216E-2</v>
      </c>
      <c r="G87" s="860">
        <f>compohweal!AQ79</f>
        <v>2.3646609857678413E-2</v>
      </c>
      <c r="H87" s="157">
        <f>compohweal!AS79</f>
        <v>0.10583195090293884</v>
      </c>
      <c r="I87" s="867">
        <f>compohweal!AT79</f>
        <v>3.2468061894178391E-2</v>
      </c>
      <c r="J87" s="867">
        <f>compohweal!AU79</f>
        <v>3.518989724398125E-2</v>
      </c>
      <c r="K87" s="867">
        <f>compohweal!AV79</f>
        <v>1.7714427784085274E-2</v>
      </c>
      <c r="L87" s="867">
        <f>compohweal!AW79</f>
        <v>9.4364229589700699E-3</v>
      </c>
      <c r="M87" s="867">
        <f>compohweal!AX79</f>
        <v>1.1023140512406826E-2</v>
      </c>
      <c r="N87" s="123">
        <f>compohweal!AZ79</f>
        <v>4.0284764021635056E-2</v>
      </c>
      <c r="O87" s="861">
        <f>compohweal!BA79</f>
        <v>1.5234386548399925E-2</v>
      </c>
      <c r="P87" s="861">
        <f>compohweal!BB79</f>
        <v>1.5401769410345878E-2</v>
      </c>
      <c r="Q87" s="861">
        <f>compohweal!BC79</f>
        <v>4.7964644763851538E-3</v>
      </c>
      <c r="R87" s="861">
        <f>compohweal!BD79</f>
        <v>3.335094079375267E-3</v>
      </c>
      <c r="S87" s="862">
        <f>compohweal!BE79</f>
        <v>1.5170507831498981E-3</v>
      </c>
    </row>
    <row r="88" spans="1:19">
      <c r="A88" s="874">
        <v>1991</v>
      </c>
      <c r="B88" s="880">
        <f>compohweal!AL80</f>
        <v>0.19486901164054871</v>
      </c>
      <c r="C88" s="848">
        <f>compohweal!AM80</f>
        <v>5.0978943705558777E-2</v>
      </c>
      <c r="D88" s="848">
        <f>compohweal!AN80</f>
        <v>6.3342658570036292E-2</v>
      </c>
      <c r="E88" s="848">
        <f>compohweal!AO80</f>
        <v>3.9537446573376656E-2</v>
      </c>
      <c r="F88" s="848">
        <f>compohweal!AP80</f>
        <v>1.9484244287014008E-2</v>
      </c>
      <c r="G88" s="848">
        <f>compohweal!AQ80</f>
        <v>2.1525723859667778E-2</v>
      </c>
      <c r="H88" s="146">
        <f>compohweal!AS80</f>
        <v>0.1012069433927536</v>
      </c>
      <c r="I88" s="858">
        <f>compohweal!AT80</f>
        <v>3.1865984201431274E-2</v>
      </c>
      <c r="J88" s="858">
        <f>compohweal!AU80</f>
        <v>3.6207174212904647E-2</v>
      </c>
      <c r="K88" s="858">
        <f>compohweal!AV80</f>
        <v>1.7042598687112331E-2</v>
      </c>
      <c r="L88" s="858">
        <f>compohweal!AW80</f>
        <v>8.2401782274246216E-3</v>
      </c>
      <c r="M88" s="858">
        <f>compohweal!AX80</f>
        <v>7.8510046005249023E-3</v>
      </c>
      <c r="N88" s="117">
        <f>compohweal!AZ80</f>
        <v>3.8651585578918457E-2</v>
      </c>
      <c r="O88" s="849">
        <f>compohweal!BA80</f>
        <v>1.4403294771909714E-2</v>
      </c>
      <c r="P88" s="849">
        <f>compohweal!BB80</f>
        <v>1.5571884428936755E-2</v>
      </c>
      <c r="Q88" s="849">
        <f>compohweal!BC80</f>
        <v>4.4085760018788278E-3</v>
      </c>
      <c r="R88" s="849">
        <f>compohweal!BD80</f>
        <v>3.0177927110344172E-3</v>
      </c>
      <c r="S88" s="850">
        <f>compohweal!BE80</f>
        <v>1.2500382727012038E-3</v>
      </c>
    </row>
    <row r="89" spans="1:19">
      <c r="A89" s="874">
        <v>1992</v>
      </c>
      <c r="B89" s="880">
        <f>compohweal!AL81</f>
        <v>0.20813395082950592</v>
      </c>
      <c r="C89" s="848">
        <f>compohweal!AM81</f>
        <v>6.1461802572011948E-2</v>
      </c>
      <c r="D89" s="848">
        <f>compohweal!AN81</f>
        <v>6.2691276951227337E-2</v>
      </c>
      <c r="E89" s="848">
        <f>compohweal!AO81</f>
        <v>3.8785424549132586E-2</v>
      </c>
      <c r="F89" s="848">
        <f>compohweal!AP81</f>
        <v>1.8098028376698494E-2</v>
      </c>
      <c r="G89" s="848">
        <f>compohweal!AQ81</f>
        <v>2.7097415179014206E-2</v>
      </c>
      <c r="H89" s="146">
        <f>compohweal!AS81</f>
        <v>0.11162913590669632</v>
      </c>
      <c r="I89" s="858">
        <f>compohweal!AT81</f>
        <v>4.0126867592334747E-2</v>
      </c>
      <c r="J89" s="858">
        <f>compohweal!AU81</f>
        <v>3.6720921663800254E-2</v>
      </c>
      <c r="K89" s="858">
        <f>compohweal!AV81</f>
        <v>1.7000384861603379E-2</v>
      </c>
      <c r="L89" s="858">
        <f>compohweal!AW81</f>
        <v>8.131539449095726E-3</v>
      </c>
      <c r="M89" s="858">
        <f>compohweal!AX81</f>
        <v>9.6494210883975029E-3</v>
      </c>
      <c r="N89" s="117">
        <f>compohweal!AZ81</f>
        <v>4.3844528496265411E-2</v>
      </c>
      <c r="O89" s="849">
        <f>compohweal!BA81</f>
        <v>1.8579741939902306E-2</v>
      </c>
      <c r="P89" s="849">
        <f>compohweal!BB81</f>
        <v>1.5903546380286571E-2</v>
      </c>
      <c r="Q89" s="849">
        <f>compohweal!BC81</f>
        <v>4.3526184817892499E-3</v>
      </c>
      <c r="R89" s="849">
        <f>compohweal!BD81</f>
        <v>3.3731877338141203E-3</v>
      </c>
      <c r="S89" s="850">
        <f>compohweal!BE81</f>
        <v>1.6354316612705588E-3</v>
      </c>
    </row>
    <row r="90" spans="1:19">
      <c r="A90" s="874">
        <v>1993</v>
      </c>
      <c r="B90" s="880">
        <f>compohweal!AL82</f>
        <v>0.2101074755191803</v>
      </c>
      <c r="C90" s="848">
        <f>compohweal!AM82</f>
        <v>6.4913727343082428E-2</v>
      </c>
      <c r="D90" s="848">
        <f>compohweal!AN82</f>
        <v>6.4097645343281329E-2</v>
      </c>
      <c r="E90" s="848">
        <f>compohweal!AO82</f>
        <v>3.7789263296872377E-2</v>
      </c>
      <c r="F90" s="848">
        <f>compohweal!AP82</f>
        <v>1.6066571697592735E-2</v>
      </c>
      <c r="G90" s="848">
        <f>compohweal!AQ82</f>
        <v>2.7240270748734474E-2</v>
      </c>
      <c r="H90" s="146">
        <f>compohweal!AS82</f>
        <v>0.11324714869260788</v>
      </c>
      <c r="I90" s="858">
        <f>compohweal!AT82</f>
        <v>4.1704148054122925E-2</v>
      </c>
      <c r="J90" s="858">
        <f>compohweal!AU82</f>
        <v>3.7563631878583692E-2</v>
      </c>
      <c r="K90" s="858">
        <f>compohweal!AV82</f>
        <v>1.6252349363639951E-2</v>
      </c>
      <c r="L90" s="858">
        <f>compohweal!AW82</f>
        <v>7.3198964819312096E-3</v>
      </c>
      <c r="M90" s="858">
        <f>compohweal!AX82</f>
        <v>1.0407126508653164E-2</v>
      </c>
      <c r="N90" s="117">
        <f>compohweal!AZ82</f>
        <v>4.5580044388771057E-2</v>
      </c>
      <c r="O90" s="849">
        <f>compohweal!BA82</f>
        <v>1.9373314455151558E-2</v>
      </c>
      <c r="P90" s="849">
        <f>compohweal!BB82</f>
        <v>1.627951506361569E-2</v>
      </c>
      <c r="Q90" s="849">
        <f>compohweal!BC82</f>
        <v>4.4830179031123407E-3</v>
      </c>
      <c r="R90" s="849">
        <f>compohweal!BD82</f>
        <v>2.9759230092167854E-3</v>
      </c>
      <c r="S90" s="850">
        <f>compohweal!BE82</f>
        <v>2.4682739749550819E-3</v>
      </c>
    </row>
    <row r="91" spans="1:19">
      <c r="A91" s="874">
        <v>1994</v>
      </c>
      <c r="B91" s="880">
        <f>compohweal!AL83</f>
        <v>0.20920377969741821</v>
      </c>
      <c r="C91" s="848">
        <f>compohweal!AM83</f>
        <v>6.698126345872879E-2</v>
      </c>
      <c r="D91" s="848">
        <f>compohweal!AN83</f>
        <v>6.5316331514623016E-2</v>
      </c>
      <c r="E91" s="848">
        <f>compohweal!AO83</f>
        <v>3.4629909321665764E-2</v>
      </c>
      <c r="F91" s="848">
        <f>compohweal!AP83</f>
        <v>1.5542376786470413E-2</v>
      </c>
      <c r="G91" s="848">
        <f>compohweal!AQ83</f>
        <v>2.6733897626399994E-2</v>
      </c>
      <c r="H91" s="146">
        <f>compohweal!AS83</f>
        <v>0.11212781071662903</v>
      </c>
      <c r="I91" s="858">
        <f>compohweal!AT83</f>
        <v>4.3264176696538925E-2</v>
      </c>
      <c r="J91" s="858">
        <f>compohweal!AU83</f>
        <v>3.9051385669154115E-2</v>
      </c>
      <c r="K91" s="858">
        <f>compohweal!AV83</f>
        <v>1.4375019818544388E-2</v>
      </c>
      <c r="L91" s="858">
        <f>compohweal!AW83</f>
        <v>6.7416951060295105E-3</v>
      </c>
      <c r="M91" s="858">
        <f>compohweal!AX83</f>
        <v>8.6955344304442406E-3</v>
      </c>
      <c r="N91" s="117">
        <f>compohweal!AZ83</f>
        <v>4.4485416263341904E-2</v>
      </c>
      <c r="O91" s="849">
        <f>compohweal!BA83</f>
        <v>1.9632212817668915E-2</v>
      </c>
      <c r="P91" s="849">
        <f>compohweal!BB83</f>
        <v>1.7820380002376623E-2</v>
      </c>
      <c r="Q91" s="849">
        <f>compohweal!BC83</f>
        <v>3.384824376553297E-3</v>
      </c>
      <c r="R91" s="849">
        <f>compohweal!BD83</f>
        <v>2.4945936165750027E-3</v>
      </c>
      <c r="S91" s="850">
        <f>compohweal!BE83</f>
        <v>1.1534058721736073E-3</v>
      </c>
    </row>
    <row r="92" spans="1:19">
      <c r="A92" s="874">
        <v>1995</v>
      </c>
      <c r="B92" s="880">
        <f>compohweal!AL84</f>
        <v>0.21194708347320557</v>
      </c>
      <c r="C92" s="848">
        <f>compohweal!AM84</f>
        <v>7.2079025208950043E-2</v>
      </c>
      <c r="D92" s="848">
        <f>compohweal!AN84</f>
        <v>6.2208399584051222E-2</v>
      </c>
      <c r="E92" s="848">
        <f>compohweal!AO84</f>
        <v>3.3343739341944456E-2</v>
      </c>
      <c r="F92" s="848">
        <f>compohweal!AP84</f>
        <v>1.6260821372270584E-2</v>
      </c>
      <c r="G92" s="848">
        <f>compohweal!AQ84</f>
        <v>2.8055105358362198E-2</v>
      </c>
      <c r="H92" s="146">
        <f>compohweal!AS84</f>
        <v>0.11416702717542648</v>
      </c>
      <c r="I92" s="858">
        <f>compohweal!AT84</f>
        <v>4.6341981738805771E-2</v>
      </c>
      <c r="J92" s="858">
        <f>compohweal!AU84</f>
        <v>3.7513117742491886E-2</v>
      </c>
      <c r="K92" s="858">
        <f>compohweal!AV84</f>
        <v>1.4099578140303493E-2</v>
      </c>
      <c r="L92" s="858">
        <f>compohweal!AW84</f>
        <v>7.0544998161494732E-3</v>
      </c>
      <c r="M92" s="858">
        <f>compohweal!AX84</f>
        <v>9.1578466817736626E-3</v>
      </c>
      <c r="N92" s="117">
        <f>compohweal!AZ84</f>
        <v>4.5575551688671112E-2</v>
      </c>
      <c r="O92" s="849">
        <f>compohweal!BA84</f>
        <v>2.1336182951927185E-2</v>
      </c>
      <c r="P92" s="849">
        <f>compohweal!BB84</f>
        <v>1.7015573876051349E-2</v>
      </c>
      <c r="Q92" s="849">
        <f>compohweal!BC84</f>
        <v>3.3096309052780271E-3</v>
      </c>
      <c r="R92" s="849">
        <f>compohweal!BD84</f>
        <v>2.6005480904132128E-3</v>
      </c>
      <c r="S92" s="850">
        <f>compohweal!BE84</f>
        <v>1.3136171037331223E-3</v>
      </c>
    </row>
    <row r="93" spans="1:19">
      <c r="A93" s="874">
        <v>1996</v>
      </c>
      <c r="B93" s="880">
        <f>compohweal!AL85</f>
        <v>0.22046156227588654</v>
      </c>
      <c r="C93" s="848">
        <f>compohweal!AM85</f>
        <v>8.530079573392868E-2</v>
      </c>
      <c r="D93" s="848">
        <f>compohweal!AN85</f>
        <v>5.8503500651568174E-2</v>
      </c>
      <c r="E93" s="848">
        <f>compohweal!AO85</f>
        <v>3.0929483473300934E-2</v>
      </c>
      <c r="F93" s="848">
        <f>compohweal!AP85</f>
        <v>1.6130069270730019E-2</v>
      </c>
      <c r="G93" s="848">
        <f>compohweal!AQ85</f>
        <v>2.9597718268632889E-2</v>
      </c>
      <c r="H93" s="146">
        <f>compohweal!AS85</f>
        <v>0.12092035263776779</v>
      </c>
      <c r="I93" s="858">
        <f>compohweal!AT85</f>
        <v>5.5670224130153656E-2</v>
      </c>
      <c r="J93" s="858">
        <f>compohweal!AU85</f>
        <v>3.4546260882052593E-2</v>
      </c>
      <c r="K93" s="858">
        <f>compohweal!AV85</f>
        <v>1.2780873104929924E-2</v>
      </c>
      <c r="L93" s="858">
        <f>compohweal!AW85</f>
        <v>7.6487911865115166E-3</v>
      </c>
      <c r="M93" s="858">
        <f>compohweal!AX85</f>
        <v>1.027420349419117E-2</v>
      </c>
      <c r="N93" s="117">
        <f>compohweal!AZ85</f>
        <v>4.9571171402931213E-2</v>
      </c>
      <c r="O93" s="849">
        <f>compohweal!BA85</f>
        <v>2.6079541072249413E-2</v>
      </c>
      <c r="P93" s="849">
        <f>compohweal!BB85</f>
        <v>1.5638686078091268E-2</v>
      </c>
      <c r="Q93" s="849">
        <f>compohweal!BC85</f>
        <v>3.1497972086071968E-3</v>
      </c>
      <c r="R93" s="849">
        <f>compohweal!BD85</f>
        <v>3.0808357987552881E-3</v>
      </c>
      <c r="S93" s="850">
        <f>compohweal!BE85</f>
        <v>1.6223113052546978E-3</v>
      </c>
    </row>
    <row r="94" spans="1:19">
      <c r="A94" s="874">
        <v>1997</v>
      </c>
      <c r="B94" s="880">
        <f>compohweal!AL86</f>
        <v>0.23142364621162415</v>
      </c>
      <c r="C94" s="848">
        <f>compohweal!AM86</f>
        <v>9.4533964991569519E-2</v>
      </c>
      <c r="D94" s="848">
        <f>compohweal!AN86</f>
        <v>5.5513018160127103E-2</v>
      </c>
      <c r="E94" s="848">
        <f>compohweal!AO86</f>
        <v>3.0167551711201668E-2</v>
      </c>
      <c r="F94" s="848">
        <f>compohweal!AP86</f>
        <v>1.638319343328476E-2</v>
      </c>
      <c r="G94" s="848">
        <f>compohweal!AQ86</f>
        <v>3.4825913608074188E-2</v>
      </c>
      <c r="H94" s="146">
        <f>compohweal!AS86</f>
        <v>0.1291019469499588</v>
      </c>
      <c r="I94" s="858">
        <f>compohweal!AT86</f>
        <v>6.1277430504560471E-2</v>
      </c>
      <c r="J94" s="858">
        <f>compohweal!AU86</f>
        <v>3.3258585004659835E-2</v>
      </c>
      <c r="K94" s="858">
        <f>compohweal!AV86</f>
        <v>1.2130762450397015E-2</v>
      </c>
      <c r="L94" s="858">
        <f>compohweal!AW86</f>
        <v>7.935783825814724E-3</v>
      </c>
      <c r="M94" s="858">
        <f>compohweal!AX86</f>
        <v>1.4499387703835964E-2</v>
      </c>
      <c r="N94" s="117">
        <f>compohweal!AZ86</f>
        <v>5.2649855613708496E-2</v>
      </c>
      <c r="O94" s="849">
        <f>compohweal!BA86</f>
        <v>2.8597202152013779E-2</v>
      </c>
      <c r="P94" s="849">
        <f>compohweal!BB86</f>
        <v>1.5541861836027238E-2</v>
      </c>
      <c r="Q94" s="849">
        <f>compohweal!BC86</f>
        <v>2.9493741458281875E-3</v>
      </c>
      <c r="R94" s="849">
        <f>compohweal!BD86</f>
        <v>3.1992513686418533E-3</v>
      </c>
      <c r="S94" s="850">
        <f>compohweal!BE86</f>
        <v>2.3621660657227039E-3</v>
      </c>
    </row>
    <row r="95" spans="1:19">
      <c r="A95" s="874">
        <v>1998</v>
      </c>
      <c r="B95" s="880">
        <f>compohweal!AL87</f>
        <v>0.23822294175624847</v>
      </c>
      <c r="C95" s="848">
        <f>compohweal!AM87</f>
        <v>0.10648665577173233</v>
      </c>
      <c r="D95" s="848">
        <f>compohweal!AN87</f>
        <v>5.1373351772781461E-2</v>
      </c>
      <c r="E95" s="848">
        <f>compohweal!AO87</f>
        <v>2.7060469146817923E-2</v>
      </c>
      <c r="F95" s="848">
        <f>compohweal!AP87</f>
        <v>1.5444387681782246E-2</v>
      </c>
      <c r="G95" s="848">
        <f>compohweal!AQ87</f>
        <v>3.7858068943023682E-2</v>
      </c>
      <c r="H95" s="146">
        <f>compohweal!AS87</f>
        <v>0.13461004197597504</v>
      </c>
      <c r="I95" s="858">
        <f>compohweal!AT87</f>
        <v>7.0613615214824677E-2</v>
      </c>
      <c r="J95" s="858">
        <f>compohweal!AU87</f>
        <v>3.1716061988845468E-2</v>
      </c>
      <c r="K95" s="858">
        <f>compohweal!AV87</f>
        <v>1.1512039927765727E-2</v>
      </c>
      <c r="L95" s="858">
        <f>compohweal!AW87</f>
        <v>7.6141250319778919E-3</v>
      </c>
      <c r="M95" s="858">
        <f>compohweal!AX87</f>
        <v>1.3154201209545135E-2</v>
      </c>
      <c r="N95" s="117">
        <f>compohweal!AZ87</f>
        <v>5.5166125297546387E-2</v>
      </c>
      <c r="O95" s="849">
        <f>compohweal!BA87</f>
        <v>3.2129254192113876E-2</v>
      </c>
      <c r="P95" s="849">
        <f>compohweal!BB87</f>
        <v>1.4841267800875357E-2</v>
      </c>
      <c r="Q95" s="849">
        <f>compohweal!BC87</f>
        <v>2.951662172563374E-3</v>
      </c>
      <c r="R95" s="849">
        <f>compohweal!BD87</f>
        <v>2.9414601158350706E-3</v>
      </c>
      <c r="S95" s="850">
        <f>compohweal!BE87</f>
        <v>2.3024796973913908E-3</v>
      </c>
    </row>
    <row r="96" spans="1:19">
      <c r="A96" s="876">
        <v>1999</v>
      </c>
      <c r="B96" s="884">
        <f>compohweal!AL88</f>
        <v>0.24538065493106842</v>
      </c>
      <c r="C96" s="864">
        <f>compohweal!AM88</f>
        <v>0.11154116690158844</v>
      </c>
      <c r="D96" s="864">
        <f>compohweal!AN88</f>
        <v>4.875558492494747E-2</v>
      </c>
      <c r="E96" s="864">
        <f>compohweal!AO88</f>
        <v>2.4933620356023312E-2</v>
      </c>
      <c r="F96" s="864">
        <f>compohweal!AP88</f>
        <v>1.5716155990958214E-2</v>
      </c>
      <c r="G96" s="864">
        <f>compohweal!AQ88</f>
        <v>4.4434130191802979E-2</v>
      </c>
      <c r="H96" s="150">
        <f>compohweal!AS88</f>
        <v>0.13903163373470306</v>
      </c>
      <c r="I96" s="868">
        <f>compohweal!AT88</f>
        <v>7.309577614068985E-2</v>
      </c>
      <c r="J96" s="868">
        <f>compohweal!AU88</f>
        <v>3.06200729610282E-2</v>
      </c>
      <c r="K96" s="868">
        <f>compohweal!AV88</f>
        <v>1.0308822151273489E-2</v>
      </c>
      <c r="L96" s="868">
        <f>compohweal!AW88</f>
        <v>7.9768206924200058E-3</v>
      </c>
      <c r="M96" s="868">
        <f>compohweal!AX88</f>
        <v>1.70301403850317E-2</v>
      </c>
      <c r="N96" s="120">
        <f>compohweal!AZ88</f>
        <v>5.725734680891037E-2</v>
      </c>
      <c r="O96" s="865">
        <f>compohweal!BA88</f>
        <v>3.280208632349968E-2</v>
      </c>
      <c r="P96" s="865">
        <f>compohweal!BB88</f>
        <v>1.417493253484281E-2</v>
      </c>
      <c r="Q96" s="865">
        <f>compohweal!BC88</f>
        <v>2.4171486729755998E-3</v>
      </c>
      <c r="R96" s="865">
        <f>compohweal!BD88</f>
        <v>3.27112409286201E-3</v>
      </c>
      <c r="S96" s="866">
        <f>compohweal!BE88</f>
        <v>4.5920545235276222E-3</v>
      </c>
    </row>
    <row r="97" spans="1:19">
      <c r="A97" s="874">
        <v>2000</v>
      </c>
      <c r="B97" s="880">
        <f>compohweal!AL89</f>
        <v>0.25333636999130249</v>
      </c>
      <c r="C97" s="848">
        <f>compohweal!AM89</f>
        <v>0.11605224013328552</v>
      </c>
      <c r="D97" s="848">
        <f>compohweal!AN89</f>
        <v>4.9690833227941766E-2</v>
      </c>
      <c r="E97" s="848">
        <f>compohweal!AO89</f>
        <v>2.6685022749006748E-2</v>
      </c>
      <c r="F97" s="848">
        <f>compohweal!AP89</f>
        <v>1.6989374533295631E-2</v>
      </c>
      <c r="G97" s="848">
        <f>compohweal!AQ89</f>
        <v>4.3918900191783905E-2</v>
      </c>
      <c r="H97" s="146">
        <f>compohweal!AS89</f>
        <v>0.14650915563106537</v>
      </c>
      <c r="I97" s="858">
        <f>compohweal!AT89</f>
        <v>7.7901117503643036E-2</v>
      </c>
      <c r="J97" s="858">
        <f>compohweal!AU89</f>
        <v>3.1907626260363031E-2</v>
      </c>
      <c r="K97" s="858">
        <f>compohweal!AV89</f>
        <v>1.0860174195840955E-2</v>
      </c>
      <c r="L97" s="858">
        <f>compohweal!AW89</f>
        <v>8.7585709989070892E-3</v>
      </c>
      <c r="M97" s="858">
        <f>compohweal!AX89</f>
        <v>1.7081664875149727E-2</v>
      </c>
      <c r="N97" s="117">
        <f>compohweal!AZ89</f>
        <v>6.265692412853241E-2</v>
      </c>
      <c r="O97" s="849">
        <f>compohweal!BA89</f>
        <v>3.7139605730772018E-2</v>
      </c>
      <c r="P97" s="849">
        <f>compohweal!BB89</f>
        <v>1.5172319919656729E-2</v>
      </c>
      <c r="Q97" s="849">
        <f>compohweal!BC89</f>
        <v>2.6776259765028954E-3</v>
      </c>
      <c r="R97" s="849">
        <f>compohweal!BD89</f>
        <v>3.4975411836057901E-3</v>
      </c>
      <c r="S97" s="850">
        <f>compohweal!BE89</f>
        <v>4.169834777712822E-3</v>
      </c>
    </row>
    <row r="98" spans="1:19">
      <c r="A98" s="874">
        <v>2001</v>
      </c>
      <c r="B98" s="880">
        <f>compohweal!AL90</f>
        <v>0.24797502160072327</v>
      </c>
      <c r="C98" s="848">
        <f>compohweal!AM90</f>
        <v>0.11033627390861511</v>
      </c>
      <c r="D98" s="848">
        <f>compohweal!AN90</f>
        <v>5.212497350294143E-2</v>
      </c>
      <c r="E98" s="848">
        <f>compohweal!AO90</f>
        <v>3.1080118380486965E-2</v>
      </c>
      <c r="F98" s="848">
        <f>compohweal!AP90</f>
        <v>1.8977031111717224E-2</v>
      </c>
      <c r="G98" s="848">
        <f>compohweal!AQ90</f>
        <v>3.5456616431474686E-2</v>
      </c>
      <c r="H98" s="146">
        <f>compohweal!AS90</f>
        <v>0.14585402607917786</v>
      </c>
      <c r="I98" s="858">
        <f>compohweal!AT90</f>
        <v>7.6436623930931091E-2</v>
      </c>
      <c r="J98" s="858">
        <f>compohweal!AU90</f>
        <v>3.3271937929384876E-2</v>
      </c>
      <c r="K98" s="858">
        <f>compohweal!AV90</f>
        <v>1.3648389838635921E-2</v>
      </c>
      <c r="L98" s="858">
        <f>compohweal!AW90</f>
        <v>9.5109203830361366E-3</v>
      </c>
      <c r="M98" s="858">
        <f>compohweal!AX90</f>
        <v>1.2986151501536369E-2</v>
      </c>
      <c r="N98" s="117">
        <f>compohweal!AZ90</f>
        <v>6.5099745988845825E-2</v>
      </c>
      <c r="O98" s="849">
        <f>compohweal!BA90</f>
        <v>3.9245143532752991E-2</v>
      </c>
      <c r="P98" s="849">
        <f>compohweal!BB90</f>
        <v>1.610719079599221E-2</v>
      </c>
      <c r="Q98" s="849">
        <f>compohweal!BC90</f>
        <v>4.0370074566453695E-3</v>
      </c>
      <c r="R98" s="849">
        <f>compohweal!BD90</f>
        <v>3.5953295882791281E-3</v>
      </c>
      <c r="S98" s="850">
        <f>compohweal!BE90</f>
        <v>2.1150731481611729E-3</v>
      </c>
    </row>
    <row r="99" spans="1:19">
      <c r="A99" s="874">
        <v>2002</v>
      </c>
      <c r="B99" s="880">
        <f>compohweal!AL91</f>
        <v>0.23802514374256134</v>
      </c>
      <c r="C99" s="848">
        <f>compohweal!AM91</f>
        <v>9.1857537627220154E-2</v>
      </c>
      <c r="D99" s="848">
        <f>compohweal!AN91</f>
        <v>5.9348052192945033E-2</v>
      </c>
      <c r="E99" s="848">
        <f>compohweal!AO91</f>
        <v>3.6121582612395287E-2</v>
      </c>
      <c r="F99" s="848">
        <f>compohweal!AP91</f>
        <v>1.9250813871622086E-2</v>
      </c>
      <c r="G99" s="848">
        <f>compohweal!AQ91</f>
        <v>3.1447160989046097E-2</v>
      </c>
      <c r="H99" s="146">
        <f>compohweal!AS91</f>
        <v>0.13607114553451538</v>
      </c>
      <c r="I99" s="858">
        <f>compohweal!AT91</f>
        <v>6.2175489962100983E-2</v>
      </c>
      <c r="J99" s="858">
        <f>compohweal!AU91</f>
        <v>3.766098442429211E-2</v>
      </c>
      <c r="K99" s="858">
        <f>compohweal!AV91</f>
        <v>1.5500373439863324E-2</v>
      </c>
      <c r="L99" s="858">
        <f>compohweal!AW91</f>
        <v>9.3679521232843399E-3</v>
      </c>
      <c r="M99" s="858">
        <f>compohweal!AX91</f>
        <v>1.1366349644958973E-2</v>
      </c>
      <c r="N99" s="117">
        <f>compohweal!AZ91</f>
        <v>5.9414222836494446E-2</v>
      </c>
      <c r="O99" s="849">
        <f>compohweal!BA91</f>
        <v>3.1673025339841843E-2</v>
      </c>
      <c r="P99" s="849">
        <f>compohweal!BB91</f>
        <v>1.8178172424995864E-2</v>
      </c>
      <c r="Q99" s="849">
        <f>compohweal!BC91</f>
        <v>4.5566678745672107E-3</v>
      </c>
      <c r="R99" s="849">
        <f>compohweal!BD91</f>
        <v>3.3045313321053982E-3</v>
      </c>
      <c r="S99" s="850">
        <f>compohweal!BE91</f>
        <v>1.7018259968608618E-3</v>
      </c>
    </row>
    <row r="100" spans="1:19">
      <c r="A100" s="874">
        <v>2003</v>
      </c>
      <c r="B100" s="880">
        <f>compohweal!AL92</f>
        <v>0.2393232136964798</v>
      </c>
      <c r="C100" s="848">
        <f>compohweal!AM92</f>
        <v>8.7922416627407074E-2</v>
      </c>
      <c r="D100" s="848">
        <f>compohweal!AN92</f>
        <v>6.3771525048650801E-2</v>
      </c>
      <c r="E100" s="848">
        <f>compohweal!AO92</f>
        <v>3.9470322895795107E-2</v>
      </c>
      <c r="F100" s="848">
        <f>compohweal!AP92</f>
        <v>1.9697321578860283E-2</v>
      </c>
      <c r="G100" s="848">
        <f>compohweal!AQ92</f>
        <v>2.8461627662181854E-2</v>
      </c>
      <c r="H100" s="146">
        <f>compohweal!AS92</f>
        <v>0.13677671551704407</v>
      </c>
      <c r="I100" s="858">
        <f>compohweal!AT92</f>
        <v>5.9542786329984665E-2</v>
      </c>
      <c r="J100" s="858">
        <f>compohweal!AU92</f>
        <v>4.0803574614983518E-2</v>
      </c>
      <c r="K100" s="858">
        <f>compohweal!AV92</f>
        <v>1.6841694479808211E-2</v>
      </c>
      <c r="L100" s="858">
        <f>compohweal!AW92</f>
        <v>9.448174387216568E-3</v>
      </c>
      <c r="M100" s="858">
        <f>compohweal!AX92</f>
        <v>1.0140486992895603E-2</v>
      </c>
      <c r="N100" s="117">
        <f>compohweal!AZ92</f>
        <v>6.1313368380069733E-2</v>
      </c>
      <c r="O100" s="849">
        <f>compohweal!BA92</f>
        <v>3.1742069870233536E-2</v>
      </c>
      <c r="P100" s="849">
        <f>compohweal!BB92</f>
        <v>2.0234438200532168E-2</v>
      </c>
      <c r="Q100" s="849">
        <f>compohweal!BC92</f>
        <v>4.4795101275667548E-3</v>
      </c>
      <c r="R100" s="849">
        <f>compohweal!BD92</f>
        <v>3.3043539151549339E-3</v>
      </c>
      <c r="S100" s="850">
        <f>compohweal!BE92</f>
        <v>1.5529966913163662E-3</v>
      </c>
    </row>
    <row r="101" spans="1:19">
      <c r="A101" s="874">
        <v>2004</v>
      </c>
      <c r="B101" s="880">
        <f>compohweal!AL93</f>
        <v>0.24979844689369202</v>
      </c>
      <c r="C101" s="848">
        <f>compohweal!AM93</f>
        <v>9.0345866978168488E-2</v>
      </c>
      <c r="D101" s="848">
        <f>compohweal!AN93</f>
        <v>6.8000986750121228E-2</v>
      </c>
      <c r="E101" s="848">
        <f>compohweal!AO93</f>
        <v>3.9502393454313278E-2</v>
      </c>
      <c r="F101" s="848">
        <f>compohweal!AP93</f>
        <v>2.1233353763818741E-2</v>
      </c>
      <c r="G101" s="848">
        <f>compohweal!AQ93</f>
        <v>3.0715847387909889E-2</v>
      </c>
      <c r="H101" s="146">
        <f>compohweal!AS93</f>
        <v>0.14578615128993988</v>
      </c>
      <c r="I101" s="858">
        <f>compohweal!AT93</f>
        <v>6.2209442257881165E-2</v>
      </c>
      <c r="J101" s="858">
        <f>compohweal!AU93</f>
        <v>4.5376781101367669E-2</v>
      </c>
      <c r="K101" s="858">
        <f>compohweal!AV93</f>
        <v>1.7624747008085251E-2</v>
      </c>
      <c r="L101" s="858">
        <f>compohweal!AW93</f>
        <v>1.0360104031860828E-2</v>
      </c>
      <c r="M101" s="858">
        <f>compohweal!AX93</f>
        <v>1.0215082205832005E-2</v>
      </c>
      <c r="N101" s="117">
        <f>compohweal!AZ93</f>
        <v>6.5326571464538574E-2</v>
      </c>
      <c r="O101" s="849">
        <f>compohweal!BA93</f>
        <v>3.1839266419410706E-2</v>
      </c>
      <c r="P101" s="849">
        <f>compohweal!BB93</f>
        <v>2.3103655807972245E-2</v>
      </c>
      <c r="Q101" s="849">
        <f>compohweal!BC93</f>
        <v>4.4479904463514686E-3</v>
      </c>
      <c r="R101" s="849">
        <f>compohweal!BD93</f>
        <v>3.8646587636321783E-3</v>
      </c>
      <c r="S101" s="850">
        <f>compohweal!BE93</f>
        <v>2.0709997043013573E-3</v>
      </c>
    </row>
    <row r="102" spans="1:19">
      <c r="A102" s="874">
        <v>2005</v>
      </c>
      <c r="B102" s="880">
        <f>compohweal!AL94</f>
        <v>0.25654003024101257</v>
      </c>
      <c r="C102" s="848">
        <f>compohweal!AM94</f>
        <v>8.8634908199310303E-2</v>
      </c>
      <c r="D102" s="848">
        <f>compohweal!AN94</f>
        <v>7.2254195663845167E-2</v>
      </c>
      <c r="E102" s="848">
        <f>compohweal!AO94</f>
        <v>4.0859538596123457E-2</v>
      </c>
      <c r="F102" s="848">
        <f>compohweal!AP94</f>
        <v>2.4292346090078354E-2</v>
      </c>
      <c r="G102" s="848">
        <f>compohweal!AQ94</f>
        <v>3.0499046668410301E-2</v>
      </c>
      <c r="H102" s="146">
        <f>compohweal!AS94</f>
        <v>0.15229997038841248</v>
      </c>
      <c r="I102" s="858">
        <f>compohweal!AT94</f>
        <v>6.1363041400909424E-2</v>
      </c>
      <c r="J102" s="858">
        <f>compohweal!AU94</f>
        <v>4.91870797923184E-2</v>
      </c>
      <c r="K102" s="858">
        <f>compohweal!AV94</f>
        <v>1.763055264018476E-2</v>
      </c>
      <c r="L102" s="858">
        <f>compohweal!AW94</f>
        <v>1.2740631587803364E-2</v>
      </c>
      <c r="M102" s="858">
        <f>compohweal!AX94</f>
        <v>1.1378666386008263E-2</v>
      </c>
      <c r="N102" s="117">
        <f>compohweal!AZ94</f>
        <v>6.9064207375049591E-2</v>
      </c>
      <c r="O102" s="849">
        <f>compohweal!BA94</f>
        <v>3.0517034232616425E-2</v>
      </c>
      <c r="P102" s="849">
        <f>compohweal!BB94</f>
        <v>2.5763860755887436E-2</v>
      </c>
      <c r="Q102" s="849">
        <f>compohweal!BC94</f>
        <v>4.3919929303228855E-3</v>
      </c>
      <c r="R102" s="849">
        <f>compohweal!BD94</f>
        <v>4.9954820424318314E-3</v>
      </c>
      <c r="S102" s="850">
        <f>compohweal!BE94</f>
        <v>3.3958381973206997E-3</v>
      </c>
    </row>
    <row r="103" spans="1:19">
      <c r="A103" s="874">
        <v>2006</v>
      </c>
      <c r="B103" s="880">
        <f>compohweal!AL95</f>
        <v>0.26353347301483154</v>
      </c>
      <c r="C103" s="848">
        <f>compohweal!AM95</f>
        <v>9.756806492805481E-2</v>
      </c>
      <c r="D103" s="848">
        <f>compohweal!AN95</f>
        <v>6.8658598058391362E-2</v>
      </c>
      <c r="E103" s="848">
        <f>compohweal!AO95</f>
        <v>3.9546805433928967E-2</v>
      </c>
      <c r="F103" s="848">
        <f>compohweal!AP95</f>
        <v>2.6299050077795982E-2</v>
      </c>
      <c r="G103" s="848">
        <f>compohweal!AQ95</f>
        <v>3.1460940837860107E-2</v>
      </c>
      <c r="H103" s="146">
        <f>compohweal!AS95</f>
        <v>0.15674683451652527</v>
      </c>
      <c r="I103" s="858">
        <f>compohweal!AT95</f>
        <v>6.7709505558013916E-2</v>
      </c>
      <c r="J103" s="858">
        <f>compohweal!AU95</f>
        <v>4.6933408666518517E-2</v>
      </c>
      <c r="K103" s="858">
        <f>compohweal!AV95</f>
        <v>1.7070128116756678E-2</v>
      </c>
      <c r="L103" s="858">
        <f>compohweal!AW95</f>
        <v>1.4383278787136078E-2</v>
      </c>
      <c r="M103" s="858">
        <f>compohweal!AX95</f>
        <v>1.0650505311787128E-2</v>
      </c>
      <c r="N103" s="117">
        <f>compohweal!AZ95</f>
        <v>7.1451805531978607E-2</v>
      </c>
      <c r="O103" s="849">
        <f>compohweal!BA95</f>
        <v>3.4726794809103012E-2</v>
      </c>
      <c r="P103" s="849">
        <f>compohweal!BB95</f>
        <v>2.5228799829392301E-2</v>
      </c>
      <c r="Q103" s="849">
        <f>compohweal!BC95</f>
        <v>4.1868783300742507E-3</v>
      </c>
      <c r="R103" s="849">
        <f>compohweal!BD95</f>
        <v>5.3496393375098705E-3</v>
      </c>
      <c r="S103" s="850">
        <f>compohweal!BE95</f>
        <v>1.9596919883042574E-3</v>
      </c>
    </row>
    <row r="104" spans="1:19">
      <c r="A104" s="874">
        <v>2007</v>
      </c>
      <c r="B104" s="880">
        <f>compohweal!AL96</f>
        <v>0.27422371506690979</v>
      </c>
      <c r="C104" s="848">
        <f>compohweal!AM96</f>
        <v>0.10785779356956482</v>
      </c>
      <c r="D104" s="848">
        <f>compohweal!AN96</f>
        <v>7.3038602604356129E-2</v>
      </c>
      <c r="E104" s="848">
        <f>compohweal!AO96</f>
        <v>3.206719271838665E-2</v>
      </c>
      <c r="F104" s="848">
        <f>compohweal!AP96</f>
        <v>2.9755322262644768E-2</v>
      </c>
      <c r="G104" s="848">
        <f>compohweal!AQ96</f>
        <v>3.1504794955253601E-2</v>
      </c>
      <c r="H104" s="146">
        <f>compohweal!AS96</f>
        <v>0.16666537523269653</v>
      </c>
      <c r="I104" s="858">
        <f>compohweal!AT96</f>
        <v>7.6328590512275696E-2</v>
      </c>
      <c r="J104" s="858">
        <f>compohweal!AU96</f>
        <v>5.0215850495078485E-2</v>
      </c>
      <c r="K104" s="858">
        <f>compohweal!AV96</f>
        <v>1.2909861747175455E-2</v>
      </c>
      <c r="L104" s="858">
        <f>compohweal!AW96</f>
        <v>1.6291383653879166E-2</v>
      </c>
      <c r="M104" s="858">
        <f>compohweal!AX96</f>
        <v>1.0919692926108837E-2</v>
      </c>
      <c r="N104" s="117">
        <f>compohweal!AZ96</f>
        <v>7.9382747411727905E-2</v>
      </c>
      <c r="O104" s="849">
        <f>compohweal!BA96</f>
        <v>4.0499623864889145E-2</v>
      </c>
      <c r="P104" s="849">
        <f>compohweal!BB96</f>
        <v>2.7292401568956848E-2</v>
      </c>
      <c r="Q104" s="849">
        <f>compohweal!BC96</f>
        <v>2.6465069968253374E-3</v>
      </c>
      <c r="R104" s="849">
        <f>compohweal!BD96</f>
        <v>6.8527623079717159E-3</v>
      </c>
      <c r="S104" s="850">
        <f>compohweal!BE96</f>
        <v>2.0914517808705568E-3</v>
      </c>
    </row>
    <row r="105" spans="1:19">
      <c r="A105" s="874">
        <v>2008</v>
      </c>
      <c r="B105" s="880">
        <f>compohweal!AL97</f>
        <v>0.2943076491355896</v>
      </c>
      <c r="C105" s="848">
        <f>compohweal!AM97</f>
        <v>0.10479960590600967</v>
      </c>
      <c r="D105" s="848">
        <f>compohweal!AN97</f>
        <v>9.2616014575469308E-2</v>
      </c>
      <c r="E105" s="848">
        <f>compohweal!AO97</f>
        <v>2.6763378642499447E-2</v>
      </c>
      <c r="F105" s="848">
        <f>compohweal!AP97</f>
        <v>3.7006337195634842E-2</v>
      </c>
      <c r="G105" s="848">
        <f>compohweal!AQ97</f>
        <v>3.3122316002845764E-2</v>
      </c>
      <c r="H105" s="146">
        <f>compohweal!AS97</f>
        <v>0.1804056316614151</v>
      </c>
      <c r="I105" s="858">
        <f>compohweal!AT97</f>
        <v>7.542920857667923E-2</v>
      </c>
      <c r="J105" s="858">
        <f>compohweal!AU97</f>
        <v>6.2642936321935849E-2</v>
      </c>
      <c r="K105" s="858">
        <f>compohweal!AV97</f>
        <v>1.0168732143938541E-2</v>
      </c>
      <c r="L105" s="858">
        <f>compohweal!AW97</f>
        <v>2.0767770707607269E-2</v>
      </c>
      <c r="M105" s="858">
        <f>compohweal!AX97</f>
        <v>1.1396988295018673E-2</v>
      </c>
      <c r="N105" s="117">
        <f>compohweal!AZ97</f>
        <v>8.7652616202831268E-2</v>
      </c>
      <c r="O105" s="849">
        <f>compohweal!BA97</f>
        <v>4.1263323277235031E-2</v>
      </c>
      <c r="P105" s="849">
        <f>compohweal!BB97</f>
        <v>3.349279350368306E-2</v>
      </c>
      <c r="Q105" s="849">
        <f>compohweal!BC97</f>
        <v>1.7746324883773923E-3</v>
      </c>
      <c r="R105" s="849">
        <f>compohweal!BD97</f>
        <v>9.1775748878717422E-3</v>
      </c>
      <c r="S105" s="850">
        <f>compohweal!BE97</f>
        <v>1.9442866323515773E-3</v>
      </c>
    </row>
    <row r="106" spans="1:19">
      <c r="A106" s="876">
        <v>2009</v>
      </c>
      <c r="B106" s="885">
        <f>compohweal!AL98</f>
        <v>0.2955964207649231</v>
      </c>
      <c r="C106" s="865">
        <f>compohweal!AM98</f>
        <v>9.7822234034538269E-2</v>
      </c>
      <c r="D106" s="865">
        <f>compohweal!AN98</f>
        <v>0.10955324632232077</v>
      </c>
      <c r="E106" s="865">
        <f>compohweal!AO98</f>
        <v>2.2705099079757929E-2</v>
      </c>
      <c r="F106" s="865">
        <f>compohweal!AP98</f>
        <v>3.4682933241128922E-2</v>
      </c>
      <c r="G106" s="865">
        <f>compohweal!AQ98</f>
        <v>3.0832912772893906E-2</v>
      </c>
      <c r="H106" s="120">
        <f>compohweal!AS98</f>
        <v>0.18263097107410431</v>
      </c>
      <c r="I106" s="865">
        <f>compohweal!AT98</f>
        <v>6.9807976484298706E-2</v>
      </c>
      <c r="J106" s="865">
        <f>compohweal!AU98</f>
        <v>7.2808111402991926E-2</v>
      </c>
      <c r="K106" s="865">
        <f>compohweal!AV98</f>
        <v>8.7737089488655329E-3</v>
      </c>
      <c r="L106" s="865">
        <f>compohweal!AW98</f>
        <v>1.897718757390976E-2</v>
      </c>
      <c r="M106" s="865">
        <f>compohweal!AX98</f>
        <v>1.226398441940546E-2</v>
      </c>
      <c r="N106" s="120">
        <f>compohweal!AZ98</f>
        <v>9.3819022178649902E-2</v>
      </c>
      <c r="O106" s="865">
        <f>compohweal!BA98</f>
        <v>4.0417402982711792E-2</v>
      </c>
      <c r="P106" s="865">
        <f>compohweal!BB98</f>
        <v>3.9301788142893201E-2</v>
      </c>
      <c r="Q106" s="865">
        <f>compohweal!BC98</f>
        <v>1.7290239920839667E-3</v>
      </c>
      <c r="R106" s="865">
        <f>compohweal!BD98</f>
        <v>8.2094855606555939E-3</v>
      </c>
      <c r="S106" s="866">
        <f>compohweal!BE98</f>
        <v>4.1613215580582619E-3</v>
      </c>
    </row>
    <row r="107" spans="1:19">
      <c r="A107" s="874">
        <v>2010</v>
      </c>
      <c r="B107" s="886">
        <f>compohweal!AL99</f>
        <v>0.31019669771194458</v>
      </c>
      <c r="C107" s="849">
        <f>compohweal!AM99</f>
        <v>0.11040864139795303</v>
      </c>
      <c r="D107" s="849">
        <f>compohweal!AN99</f>
        <v>0.11491794505855069</v>
      </c>
      <c r="E107" s="849">
        <f>compohweal!AO99</f>
        <v>1.9278812222182751E-2</v>
      </c>
      <c r="F107" s="849">
        <f>compohweal!AP99</f>
        <v>3.0724935233592987E-2</v>
      </c>
      <c r="G107" s="849">
        <f>compohweal!AQ99</f>
        <v>3.4866359084844589E-2</v>
      </c>
      <c r="H107" s="117">
        <f>compohweal!AS99</f>
        <v>0.19776599109172821</v>
      </c>
      <c r="I107" s="849">
        <f>compohweal!AT99</f>
        <v>8.1192865967750549E-2</v>
      </c>
      <c r="J107" s="849">
        <f>compohweal!AU99</f>
        <v>7.9872455731674563E-2</v>
      </c>
      <c r="K107" s="849">
        <f>compohweal!AV99</f>
        <v>7.0913492236286402E-3</v>
      </c>
      <c r="L107" s="849">
        <f>compohweal!AW99</f>
        <v>1.6808848828077316E-2</v>
      </c>
      <c r="M107" s="849">
        <f>compohweal!AX99</f>
        <v>1.2800468131899834E-2</v>
      </c>
      <c r="N107" s="117">
        <f>compohweal!AZ99</f>
        <v>0.1028733104467392</v>
      </c>
      <c r="O107" s="849">
        <f>compohweal!BA99</f>
        <v>4.688875749707222E-2</v>
      </c>
      <c r="P107" s="849">
        <f>compohweal!BB99</f>
        <v>4.444528907242784E-2</v>
      </c>
      <c r="Q107" s="849">
        <f>compohweal!BC99</f>
        <v>1.1492910562083125E-3</v>
      </c>
      <c r="R107" s="849">
        <f>compohweal!BD99</f>
        <v>7.1029462851583958E-3</v>
      </c>
      <c r="S107" s="850">
        <f>compohweal!BE99</f>
        <v>3.2870229333639145E-3</v>
      </c>
    </row>
    <row r="108" spans="1:19">
      <c r="A108" s="874">
        <v>2011</v>
      </c>
      <c r="B108" s="886">
        <f>compohweal!AL100</f>
        <v>0.3073698878288269</v>
      </c>
      <c r="C108" s="849">
        <f>compohweal!AM100</f>
        <v>0.10362841933965683</v>
      </c>
      <c r="D108" s="849">
        <f>compohweal!AN100</f>
        <v>0.11780237549101003</v>
      </c>
      <c r="E108" s="849">
        <f>compohweal!AO100</f>
        <v>1.9968636799603701E-2</v>
      </c>
      <c r="F108" s="849">
        <f>compohweal!AP100</f>
        <v>3.1318563967943192E-2</v>
      </c>
      <c r="G108" s="849">
        <f>compohweal!AQ100</f>
        <v>3.4651901572942734E-2</v>
      </c>
      <c r="H108" s="117">
        <f>compohweal!AS100</f>
        <v>0.19167181849479675</v>
      </c>
      <c r="I108" s="849">
        <f>compohweal!AT100</f>
        <v>7.3639869689941406E-2</v>
      </c>
      <c r="J108" s="849">
        <f>compohweal!AU100</f>
        <v>8.1698732443328481E-2</v>
      </c>
      <c r="K108" s="849">
        <f>compohweal!AV100</f>
        <v>7.7093234285712242E-3</v>
      </c>
      <c r="L108" s="849">
        <f>compohweal!AW100</f>
        <v>1.6625992953777313E-2</v>
      </c>
      <c r="M108" s="849">
        <f>compohweal!AX100</f>
        <v>1.1997906491160393E-2</v>
      </c>
      <c r="N108" s="117">
        <f>compohweal!AZ100</f>
        <v>9.4912737607955933E-2</v>
      </c>
      <c r="O108" s="849">
        <f>compohweal!BA100</f>
        <v>3.9682962000370026E-2</v>
      </c>
      <c r="P108" s="849">
        <f>compohweal!BB100</f>
        <v>4.4797225698403054E-2</v>
      </c>
      <c r="Q108" s="849">
        <f>compohweal!BC100</f>
        <v>1.507646287791431E-3</v>
      </c>
      <c r="R108" s="849">
        <f>compohweal!BD100</f>
        <v>6.4509962685406208E-3</v>
      </c>
      <c r="S108" s="850">
        <f>compohweal!BE100</f>
        <v>2.4739063810557127E-3</v>
      </c>
    </row>
    <row r="109" spans="1:19">
      <c r="A109" s="874">
        <v>2012</v>
      </c>
      <c r="B109" s="886">
        <f>compohweal!AL101</f>
        <v>0.32026582956314087</v>
      </c>
      <c r="C109" s="849">
        <f>compohweal!AM101</f>
        <v>0.10640831291675568</v>
      </c>
      <c r="D109" s="849">
        <f>compohweal!AN101</f>
        <v>0.12233898203703575</v>
      </c>
      <c r="E109" s="849">
        <f>compohweal!AO101</f>
        <v>2.0098427776247263E-2</v>
      </c>
      <c r="F109" s="849">
        <f>compohweal!AP101</f>
        <v>3.4287948161363602E-2</v>
      </c>
      <c r="G109" s="849">
        <f>compohweal!AQ101</f>
        <v>3.7132158875465393E-2</v>
      </c>
      <c r="H109" s="117">
        <f>compohweal!AS101</f>
        <v>0.20289045572280884</v>
      </c>
      <c r="I109" s="849">
        <f>compohweal!AT101</f>
        <v>7.6272644102573395E-2</v>
      </c>
      <c r="J109" s="849">
        <f>compohweal!AU101</f>
        <v>8.6924258946964983E-2</v>
      </c>
      <c r="K109" s="849">
        <f>compohweal!AV101</f>
        <v>7.7298153191804886E-3</v>
      </c>
      <c r="L109" s="849">
        <f>compohweal!AW101</f>
        <v>1.8597282469272614E-2</v>
      </c>
      <c r="M109" s="849">
        <f>compohweal!AX101</f>
        <v>1.3366458006203175E-2</v>
      </c>
      <c r="N109" s="117">
        <f>compohweal!AZ101</f>
        <v>0.10291023552417755</v>
      </c>
      <c r="O109" s="849">
        <f>compohweal!BA101</f>
        <v>4.1679993271827698E-2</v>
      </c>
      <c r="P109" s="849">
        <f>compohweal!BB101</f>
        <v>4.9282666900580807E-2</v>
      </c>
      <c r="Q109" s="849">
        <f>compohweal!BC101</f>
        <v>1.4866965357214212E-3</v>
      </c>
      <c r="R109" s="849">
        <f>compohweal!BD101</f>
        <v>7.5082164257764816E-3</v>
      </c>
      <c r="S109" s="850">
        <f>compohweal!BE101</f>
        <v>2.9526674188673496E-3</v>
      </c>
    </row>
    <row r="110" spans="1:19">
      <c r="A110" s="874">
        <v>2013</v>
      </c>
      <c r="B110" s="886">
        <f>compohweal!AL102</f>
        <v>0.30124244093894958</v>
      </c>
      <c r="C110" s="849">
        <f>compohweal!AM102</f>
        <v>0.1009727418422699</v>
      </c>
      <c r="D110" s="849">
        <f>compohweal!AN102</f>
        <v>0.11458020863938145</v>
      </c>
      <c r="E110" s="849">
        <f>compohweal!AO102</f>
        <v>2.0530708599835634E-2</v>
      </c>
      <c r="F110" s="849">
        <f>compohweal!AP102</f>
        <v>3.1150791794061661E-2</v>
      </c>
      <c r="G110" s="849">
        <f>compohweal!AQ102</f>
        <v>3.4007985144853592E-2</v>
      </c>
      <c r="H110" s="117">
        <f>compohweal!AS102</f>
        <v>0.19053654372692108</v>
      </c>
      <c r="I110" s="849">
        <f>compohweal!AT102</f>
        <v>7.2058416903018951E-2</v>
      </c>
      <c r="J110" s="849">
        <f>compohweal!AU102</f>
        <v>8.2714749172737356E-2</v>
      </c>
      <c r="K110" s="849">
        <f>compohweal!AV102</f>
        <v>8.0886760260909796E-3</v>
      </c>
      <c r="L110" s="849">
        <f>compohweal!AW102</f>
        <v>1.6999470070004463E-2</v>
      </c>
      <c r="M110" s="849">
        <f>compohweal!AX102</f>
        <v>1.0675235651433468E-2</v>
      </c>
      <c r="N110" s="117">
        <f>compohweal!AZ102</f>
        <v>9.8114974796772003E-2</v>
      </c>
      <c r="O110" s="849">
        <f>compohweal!BA102</f>
        <v>3.9579499512910843E-2</v>
      </c>
      <c r="P110" s="849">
        <f>compohweal!BB102</f>
        <v>4.8364297191255901E-2</v>
      </c>
      <c r="Q110" s="849">
        <f>compohweal!BC102</f>
        <v>1.5326493885368109E-3</v>
      </c>
      <c r="R110" s="849">
        <f>compohweal!BD102</f>
        <v>6.4628035761415958E-3</v>
      </c>
      <c r="S110" s="850">
        <f>compohweal!BE102</f>
        <v>2.1757204085588455E-3</v>
      </c>
    </row>
    <row r="111" spans="1:19">
      <c r="A111" s="874">
        <v>2014</v>
      </c>
      <c r="B111" s="886">
        <f>compohweal!AL103</f>
        <v>0.30335035920143127</v>
      </c>
      <c r="C111" s="849">
        <f>compohweal!AM103</f>
        <v>0.10813893377780914</v>
      </c>
      <c r="D111" s="849">
        <f>compohweal!AN103</f>
        <v>0.1080963542626705</v>
      </c>
      <c r="E111" s="849">
        <f>compohweal!AO103</f>
        <v>2.1395195741206408E-2</v>
      </c>
      <c r="F111" s="849">
        <f>compohweal!AP103</f>
        <v>3.2004404813051224E-2</v>
      </c>
      <c r="G111" s="849">
        <f>compohweal!AQ103</f>
        <v>3.3715460449457169E-2</v>
      </c>
      <c r="H111" s="117">
        <f>compohweal!AS103</f>
        <v>0.19035243988037109</v>
      </c>
      <c r="I111" s="849">
        <f>compohweal!AT103</f>
        <v>7.6029941439628601E-2</v>
      </c>
      <c r="J111" s="849">
        <f>compohweal!AU103</f>
        <v>7.7563867482240312E-2</v>
      </c>
      <c r="K111" s="849">
        <f>compohweal!AV103</f>
        <v>8.424944244325161E-3</v>
      </c>
      <c r="L111" s="849">
        <f>compohweal!AW103</f>
        <v>1.7831537872552872E-2</v>
      </c>
      <c r="M111" s="849">
        <f>compohweal!AX103</f>
        <v>1.0502155870199203E-2</v>
      </c>
      <c r="N111" s="117">
        <f>compohweal!AZ103</f>
        <v>9.6713677048683167E-2</v>
      </c>
      <c r="O111" s="849">
        <f>compohweal!BA103</f>
        <v>4.1042223572731018E-2</v>
      </c>
      <c r="P111" s="849">
        <f>compohweal!BB103</f>
        <v>4.5419681848215987E-2</v>
      </c>
      <c r="Q111" s="849">
        <f>compohweal!BC103</f>
        <v>1.3775827828794718E-3</v>
      </c>
      <c r="R111" s="849">
        <f>compohweal!BD103</f>
        <v>7.0853661745786667E-3</v>
      </c>
      <c r="S111" s="850">
        <f>compohweal!BE103</f>
        <v>1.7888257279992104E-3</v>
      </c>
    </row>
    <row r="112" spans="1:19">
      <c r="A112" s="874">
        <v>2015</v>
      </c>
      <c r="B112" s="886">
        <f>compohweal!AL104</f>
        <v>0.3021121621131897</v>
      </c>
      <c r="C112" s="849">
        <f>compohweal!AM104</f>
        <v>0.10561652481555939</v>
      </c>
      <c r="D112" s="849">
        <f>compohweal!AN104</f>
        <v>0.10745377046987414</v>
      </c>
      <c r="E112" s="849">
        <f>compohweal!AO104</f>
        <v>2.2299897857010365E-2</v>
      </c>
      <c r="F112" s="849">
        <f>compohweal!AP104</f>
        <v>3.3367928117513657E-2</v>
      </c>
      <c r="G112" s="849">
        <f>compohweal!AQ104</f>
        <v>3.3374026417732239E-2</v>
      </c>
      <c r="H112" s="117">
        <f>compohweal!AS104</f>
        <v>0.18928427994251251</v>
      </c>
      <c r="I112" s="849">
        <f>compohweal!AT104</f>
        <v>7.3874711990356445E-2</v>
      </c>
      <c r="J112" s="849">
        <f>compohweal!AU104</f>
        <v>7.7966947588720359E-2</v>
      </c>
      <c r="K112" s="849">
        <f>compohweal!AV104</f>
        <v>8.7493753526359797E-3</v>
      </c>
      <c r="L112" s="849">
        <f>compohweal!AW104</f>
        <v>1.8480965867638588E-2</v>
      </c>
      <c r="M112" s="849">
        <f>compohweal!AX104</f>
        <v>1.0212277062237263E-2</v>
      </c>
      <c r="N112" s="117">
        <f>compohweal!AZ104</f>
        <v>9.4888970255851746E-2</v>
      </c>
      <c r="O112" s="849">
        <f>compohweal!BA104</f>
        <v>3.9153039455413818E-2</v>
      </c>
      <c r="P112" s="849">
        <f>compohweal!BB104</f>
        <v>4.5360244767834956E-2</v>
      </c>
      <c r="Q112" s="849">
        <f>compohweal!BC104</f>
        <v>1.6982454108074307E-3</v>
      </c>
      <c r="R112" s="849">
        <f>compohweal!BD104</f>
        <v>7.034477312117815E-3</v>
      </c>
      <c r="S112" s="850">
        <f>compohweal!BE104</f>
        <v>1.6429598908871412E-3</v>
      </c>
    </row>
    <row r="113" spans="1:19">
      <c r="A113" s="874">
        <v>2016</v>
      </c>
      <c r="B113" s="886">
        <f>compohweal!AL105</f>
        <v>0.29819473624229431</v>
      </c>
      <c r="C113" s="849">
        <f>compohweal!AM105</f>
        <v>0.10208954662084579</v>
      </c>
      <c r="D113" s="849">
        <f>compohweal!AN105</f>
        <v>0.10895945655647665</v>
      </c>
      <c r="E113" s="849">
        <f>compohweal!AO105</f>
        <v>2.317390963435173E-2</v>
      </c>
      <c r="F113" s="849">
        <f>compohweal!AP105</f>
        <v>3.4381642937660217E-2</v>
      </c>
      <c r="G113" s="849">
        <f>compohweal!AQ105</f>
        <v>2.959018386900425E-2</v>
      </c>
      <c r="H113" s="117">
        <f>compohweal!AS105</f>
        <v>0.18635572493076324</v>
      </c>
      <c r="I113" s="849">
        <f>compohweal!AT105</f>
        <v>7.1153730154037476E-2</v>
      </c>
      <c r="J113" s="849">
        <f>compohweal!AU105</f>
        <v>7.8146749816369265E-2</v>
      </c>
      <c r="K113" s="849">
        <f>compohweal!AV105</f>
        <v>9.1164580080658197E-3</v>
      </c>
      <c r="L113" s="849">
        <f>compohweal!AW105</f>
        <v>1.8710052594542503E-2</v>
      </c>
      <c r="M113" s="849">
        <f>compohweal!AX105</f>
        <v>9.2287342995405197E-3</v>
      </c>
      <c r="N113" s="117">
        <f>compohweal!AZ105</f>
        <v>9.4846859574317932E-2</v>
      </c>
      <c r="O113" s="849">
        <f>compohweal!BA105</f>
        <v>3.844863548874855E-2</v>
      </c>
      <c r="P113" s="849">
        <f>compohweal!BB105</f>
        <v>4.6531448695532163E-2</v>
      </c>
      <c r="Q113" s="849">
        <f>compohweal!BC105</f>
        <v>1.6158438520506024E-3</v>
      </c>
      <c r="R113" s="849">
        <f>compohweal!BD105</f>
        <v>6.7762527614831924E-3</v>
      </c>
      <c r="S113" s="850">
        <f>compohweal!BE105</f>
        <v>1.4746733941137791E-3</v>
      </c>
    </row>
    <row r="114" spans="1:19">
      <c r="A114" s="874">
        <v>2017</v>
      </c>
      <c r="B114" s="886"/>
      <c r="C114" s="849"/>
      <c r="D114" s="849"/>
      <c r="E114" s="849"/>
      <c r="F114" s="849"/>
      <c r="G114" s="849"/>
      <c r="H114" s="117"/>
      <c r="I114" s="849"/>
      <c r="J114" s="849"/>
      <c r="K114" s="849"/>
      <c r="L114" s="849"/>
      <c r="M114" s="849"/>
      <c r="N114" s="117"/>
      <c r="O114" s="849"/>
      <c r="P114" s="849"/>
      <c r="Q114" s="849"/>
      <c r="R114" s="849"/>
      <c r="S114" s="850"/>
    </row>
    <row r="115" spans="1:19">
      <c r="A115" s="874">
        <v>2018</v>
      </c>
      <c r="B115" s="886"/>
      <c r="C115" s="849"/>
      <c r="D115" s="849"/>
      <c r="E115" s="849"/>
      <c r="F115" s="849"/>
      <c r="G115" s="849"/>
      <c r="H115" s="117"/>
      <c r="I115" s="849"/>
      <c r="J115" s="849"/>
      <c r="K115" s="849"/>
      <c r="L115" s="849"/>
      <c r="M115" s="849"/>
      <c r="N115" s="117"/>
      <c r="O115" s="849"/>
      <c r="P115" s="849"/>
      <c r="Q115" s="849"/>
      <c r="R115" s="849"/>
      <c r="S115" s="850"/>
    </row>
    <row r="116" spans="1:19">
      <c r="A116" s="874">
        <v>2019</v>
      </c>
      <c r="B116" s="886"/>
      <c r="C116" s="849"/>
      <c r="D116" s="849"/>
      <c r="E116" s="849"/>
      <c r="F116" s="849"/>
      <c r="G116" s="849"/>
      <c r="H116" s="117"/>
      <c r="I116" s="849"/>
      <c r="J116" s="849"/>
      <c r="K116" s="849"/>
      <c r="L116" s="849"/>
      <c r="M116" s="849"/>
      <c r="N116" s="117"/>
      <c r="O116" s="849"/>
      <c r="P116" s="849"/>
      <c r="Q116" s="849"/>
      <c r="R116" s="849"/>
      <c r="S116" s="850"/>
    </row>
    <row r="117" spans="1:19">
      <c r="A117" s="874">
        <v>2020</v>
      </c>
      <c r="B117" s="886"/>
      <c r="C117" s="849"/>
      <c r="D117" s="849"/>
      <c r="E117" s="849"/>
      <c r="F117" s="849"/>
      <c r="G117" s="849"/>
      <c r="H117" s="117"/>
      <c r="I117" s="849"/>
      <c r="J117" s="849"/>
      <c r="K117" s="849"/>
      <c r="L117" s="849"/>
      <c r="M117" s="849"/>
      <c r="N117" s="117"/>
      <c r="O117" s="849"/>
      <c r="P117" s="849"/>
      <c r="Q117" s="849"/>
      <c r="R117" s="849"/>
      <c r="S117" s="850"/>
    </row>
    <row r="118" spans="1:19" ht="15.55" thickBot="1">
      <c r="A118" s="733"/>
      <c r="B118" s="887"/>
      <c r="C118" s="114"/>
      <c r="D118" s="114"/>
      <c r="E118" s="114"/>
      <c r="F118" s="114"/>
      <c r="G118" s="114"/>
      <c r="H118" s="888"/>
      <c r="I118" s="114"/>
      <c r="J118" s="114"/>
      <c r="K118" s="114"/>
      <c r="L118" s="114"/>
      <c r="M118" s="114"/>
      <c r="N118" s="888"/>
      <c r="O118" s="114"/>
      <c r="P118" s="114"/>
      <c r="Q118" s="114"/>
      <c r="R118" s="114"/>
      <c r="S118" s="244"/>
    </row>
    <row r="119" spans="1:19" ht="15.55" thickTop="1"/>
  </sheetData>
  <mergeCells count="3">
    <mergeCell ref="A4:S4"/>
    <mergeCell ref="B7:S7"/>
    <mergeCell ref="B8:S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24"/>
  <sheetViews>
    <sheetView workbookViewId="0">
      <pane xSplit="1" ySplit="9" topLeftCell="B99" activePane="bottomRight" state="frozen"/>
      <selection activeCell="D32" sqref="D32"/>
      <selection pane="topRight" activeCell="D32" sqref="D32"/>
      <selection pane="bottomLeft" activeCell="D32" sqref="D32"/>
      <selection pane="bottomRight" activeCell="B121" sqref="B121"/>
    </sheetView>
  </sheetViews>
  <sheetFormatPr baseColWidth="10" defaultColWidth="10.83203125" defaultRowHeight="15.05"/>
  <cols>
    <col min="1" max="1" width="10.83203125" style="59"/>
    <col min="2" max="2" width="12" style="59" customWidth="1"/>
    <col min="3" max="3" width="12" style="1236" customWidth="1"/>
    <col min="4" max="11" width="12" style="59" customWidth="1"/>
    <col min="12" max="12" width="12.6640625" style="59" customWidth="1"/>
    <col min="13" max="16384" width="10.83203125" style="59"/>
  </cols>
  <sheetData>
    <row r="1" spans="1:16">
      <c r="A1" s="55" t="s">
        <v>37</v>
      </c>
      <c r="B1" s="55"/>
      <c r="D1" s="111"/>
      <c r="E1" s="110"/>
      <c r="F1" s="111"/>
      <c r="G1" s="111"/>
      <c r="H1" s="111"/>
      <c r="I1" s="111"/>
      <c r="J1" s="111"/>
      <c r="K1" s="111"/>
    </row>
    <row r="2" spans="1:16">
      <c r="F2" s="109"/>
    </row>
    <row r="3" spans="1:16" ht="15.55" thickBot="1"/>
    <row r="4" spans="1:16" ht="25" customHeight="1" thickTop="1">
      <c r="A4" s="1428" t="s">
        <v>1255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30"/>
    </row>
    <row r="5" spans="1:16">
      <c r="A5" s="107"/>
      <c r="B5" s="108"/>
      <c r="C5" s="1237"/>
      <c r="D5" s="62"/>
      <c r="E5" s="62"/>
      <c r="F5" s="62"/>
      <c r="G5" s="62"/>
      <c r="H5" s="62"/>
      <c r="I5" s="62"/>
      <c r="J5" s="62"/>
      <c r="K5" s="62"/>
      <c r="L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51" t="s">
        <v>28</v>
      </c>
      <c r="K6" s="48" t="s">
        <v>27</v>
      </c>
      <c r="L6" s="536" t="s">
        <v>26</v>
      </c>
    </row>
    <row r="7" spans="1:16" ht="30.95" customHeight="1">
      <c r="A7" s="107"/>
      <c r="B7" s="1425" t="s">
        <v>1058</v>
      </c>
      <c r="C7" s="1425"/>
      <c r="D7" s="1425"/>
      <c r="E7" s="1425"/>
      <c r="F7" s="1425"/>
      <c r="G7" s="1425"/>
      <c r="H7" s="1425"/>
      <c r="I7" s="1425"/>
      <c r="J7" s="1425"/>
      <c r="K7" s="1425"/>
      <c r="L7" s="1426"/>
    </row>
    <row r="8" spans="1:16" ht="19.95" customHeight="1">
      <c r="A8" s="107"/>
      <c r="B8" s="1455" t="s">
        <v>1353</v>
      </c>
      <c r="C8" s="1424"/>
      <c r="D8" s="1424"/>
      <c r="E8" s="1424"/>
      <c r="F8" s="1424"/>
      <c r="G8" s="1424"/>
      <c r="H8" s="1424"/>
      <c r="I8" s="1424"/>
      <c r="J8" s="1424"/>
      <c r="K8" s="1424"/>
      <c r="L8" s="1427"/>
    </row>
    <row r="9" spans="1:16" s="98" customFormat="1" ht="30.95" customHeight="1">
      <c r="A9" s="106"/>
      <c r="B9" s="452" t="s">
        <v>38</v>
      </c>
      <c r="C9" s="1238" t="s">
        <v>16</v>
      </c>
      <c r="D9" s="105" t="s">
        <v>58</v>
      </c>
      <c r="E9" s="211" t="s">
        <v>59</v>
      </c>
      <c r="F9" s="339" t="s">
        <v>14</v>
      </c>
      <c r="G9" s="105" t="s">
        <v>13</v>
      </c>
      <c r="H9" s="105" t="s">
        <v>12</v>
      </c>
      <c r="I9" s="105" t="s">
        <v>11</v>
      </c>
      <c r="J9" s="105" t="s">
        <v>10</v>
      </c>
      <c r="K9" s="105" t="s">
        <v>9</v>
      </c>
      <c r="L9" s="221" t="s">
        <v>143</v>
      </c>
      <c r="O9" s="1253" t="s">
        <v>603</v>
      </c>
    </row>
    <row r="10" spans="1:16" s="98" customFormat="1" ht="15.05" customHeight="1">
      <c r="A10" s="651">
        <v>1913</v>
      </c>
      <c r="B10" s="652">
        <f>avghweal!B2</f>
        <v>58706.553444634665</v>
      </c>
      <c r="C10" s="1239">
        <f>avghweal!BD2</f>
        <v>13707.928656204882</v>
      </c>
      <c r="D10" s="95"/>
      <c r="E10" s="212"/>
      <c r="F10" s="96">
        <f>avghweal!N2</f>
        <v>463694.17654050275</v>
      </c>
      <c r="G10" s="95">
        <f>avghweal!T2</f>
        <v>785331.26860174281</v>
      </c>
      <c r="H10" s="343">
        <f>avghweal!Z2</f>
        <v>2683774.3397370628</v>
      </c>
      <c r="I10" s="95">
        <f>avghweal!AF2</f>
        <v>4829490.6751580862</v>
      </c>
      <c r="J10" s="343">
        <f>avghweal!AL2</f>
        <v>13582654.869942648</v>
      </c>
      <c r="K10" s="95">
        <f>avghweal!AR2</f>
        <v>51286632.430781692</v>
      </c>
      <c r="L10" s="222"/>
      <c r="O10" s="529">
        <f>0.9*C10+0.1*F10-B10</f>
        <v>0</v>
      </c>
    </row>
    <row r="11" spans="1:16" s="98" customFormat="1" ht="15.05" customHeight="1">
      <c r="A11" s="653">
        <v>1914</v>
      </c>
      <c r="B11" s="652">
        <f>avghweal!B3</f>
        <v>58739.754896774371</v>
      </c>
      <c r="C11" s="1239">
        <f>avghweal!BD3</f>
        <v>13804.64410249482</v>
      </c>
      <c r="D11" s="95"/>
      <c r="E11" s="213"/>
      <c r="F11" s="96">
        <f>avghweal!N3</f>
        <v>463155.75204529025</v>
      </c>
      <c r="G11" s="95">
        <f>avghweal!T3</f>
        <v>782259.19243627554</v>
      </c>
      <c r="H11" s="343">
        <f>avghweal!Z3</f>
        <v>2652753.9751905669</v>
      </c>
      <c r="I11" s="95">
        <f>avghweal!AF3</f>
        <v>4768440.5136615299</v>
      </c>
      <c r="J11" s="343">
        <f>avghweal!AL3</f>
        <v>13235285.151034309</v>
      </c>
      <c r="K11" s="95">
        <f>avghweal!AR3</f>
        <v>54656936.344456911</v>
      </c>
      <c r="L11" s="222"/>
      <c r="O11" s="529">
        <f t="shared" ref="O11:O74" si="0">0.9*C11+0.1*F11-B11</f>
        <v>0</v>
      </c>
    </row>
    <row r="12" spans="1:16" s="98" customFormat="1" ht="15.05" customHeight="1">
      <c r="A12" s="653">
        <v>1915</v>
      </c>
      <c r="B12" s="652">
        <f>avghweal!B4</f>
        <v>62735.252056336976</v>
      </c>
      <c r="C12" s="1239">
        <f>avghweal!BD4</f>
        <v>14994.976800046346</v>
      </c>
      <c r="D12" s="95"/>
      <c r="E12" s="213"/>
      <c r="F12" s="96">
        <f>avghweal!N4</f>
        <v>492397.72936295258</v>
      </c>
      <c r="G12" s="95">
        <f>avghweal!T4</f>
        <v>831744.98944614385</v>
      </c>
      <c r="H12" s="343">
        <f>avghweal!Z4</f>
        <v>2837065.2362255156</v>
      </c>
      <c r="I12" s="95">
        <f>avghweal!AF4</f>
        <v>5128592.2294141334</v>
      </c>
      <c r="J12" s="343">
        <f>avghweal!AL4</f>
        <v>14848476.167272257</v>
      </c>
      <c r="K12" s="95">
        <f>avghweal!AR4</f>
        <v>69226156.388768002</v>
      </c>
      <c r="L12" s="222"/>
      <c r="O12" s="529">
        <f t="shared" si="0"/>
        <v>0</v>
      </c>
    </row>
    <row r="13" spans="1:16" s="98" customFormat="1" ht="15.05" customHeight="1">
      <c r="A13" s="653">
        <v>1916</v>
      </c>
      <c r="B13" s="652">
        <f>avghweal!B5</f>
        <v>64385.614936069949</v>
      </c>
      <c r="C13" s="1239">
        <f>avghweal!BD5</f>
        <v>15386.213901442145</v>
      </c>
      <c r="D13" s="95"/>
      <c r="E13" s="213"/>
      <c r="F13" s="96">
        <f>avghweal!N5</f>
        <v>505380.22424772009</v>
      </c>
      <c r="G13" s="95">
        <f>avghweal!T5</f>
        <v>875047.47762588388</v>
      </c>
      <c r="H13" s="343">
        <f>avghweal!Z5</f>
        <v>2815075.1471617371</v>
      </c>
      <c r="I13" s="95">
        <f>avghweal!AF5</f>
        <v>4862274.6373164533</v>
      </c>
      <c r="J13" s="343">
        <f>avghweal!AL5</f>
        <v>16383857.395029398</v>
      </c>
      <c r="K13" s="95">
        <f>avghweal!AR5</f>
        <v>74063824.976223648</v>
      </c>
      <c r="L13" s="222"/>
      <c r="O13" s="529">
        <f t="shared" si="0"/>
        <v>0</v>
      </c>
    </row>
    <row r="14" spans="1:16" s="98" customFormat="1" ht="15.05" customHeight="1">
      <c r="A14" s="653">
        <v>1917</v>
      </c>
      <c r="B14" s="652">
        <f>avghweal!B6</f>
        <v>55209.374103446797</v>
      </c>
      <c r="C14" s="1239">
        <f>avghweal!BD6</f>
        <v>13103.068267877818</v>
      </c>
      <c r="D14" s="95"/>
      <c r="E14" s="214"/>
      <c r="F14" s="96">
        <f>avghweal!N6</f>
        <v>434166.12662356748</v>
      </c>
      <c r="G14" s="95">
        <f>avghweal!T6</f>
        <v>744757.70898712636</v>
      </c>
      <c r="H14" s="343">
        <f>avghweal!Z6</f>
        <v>2267389.5090941237</v>
      </c>
      <c r="I14" s="95">
        <f>avghweal!AF6</f>
        <v>3808017.6768062133</v>
      </c>
      <c r="J14" s="343">
        <f>avghweal!AL6</f>
        <v>11824647.826378036</v>
      </c>
      <c r="K14" s="95">
        <f>avghweal!AR6</f>
        <v>47542651.977531537</v>
      </c>
      <c r="L14" s="222"/>
      <c r="O14" s="529">
        <f t="shared" si="0"/>
        <v>0</v>
      </c>
      <c r="P14" s="574"/>
    </row>
    <row r="15" spans="1:16" s="98" customFormat="1" ht="15.05" customHeight="1">
      <c r="A15" s="653">
        <v>1918</v>
      </c>
      <c r="B15" s="652">
        <f>avghweal!B7</f>
        <v>50426.978777691598</v>
      </c>
      <c r="C15" s="1239">
        <f>avghweal!BD7</f>
        <v>11779.851800028395</v>
      </c>
      <c r="D15" s="95"/>
      <c r="E15" s="215"/>
      <c r="F15" s="96">
        <f>avghweal!N7</f>
        <v>398251.12157666031</v>
      </c>
      <c r="G15" s="95">
        <f>avghweal!T7</f>
        <v>656945.68821341207</v>
      </c>
      <c r="H15" s="343">
        <f>avghweal!Z7</f>
        <v>1889668.179459841</v>
      </c>
      <c r="I15" s="95">
        <f>avghweal!AF7</f>
        <v>2996115.8681422942</v>
      </c>
      <c r="J15" s="343">
        <f>avghweal!AL7</f>
        <v>8466081.6151419524</v>
      </c>
      <c r="K15" s="95">
        <f>avghweal!AR7</f>
        <v>30743587.352243617</v>
      </c>
      <c r="L15" s="222"/>
      <c r="O15" s="529">
        <f t="shared" si="0"/>
        <v>0</v>
      </c>
    </row>
    <row r="16" spans="1:16" s="98" customFormat="1" ht="15.05" customHeight="1">
      <c r="A16" s="654">
        <v>1919</v>
      </c>
      <c r="B16" s="655">
        <f>avghweal!B8</f>
        <v>49612.337982215293</v>
      </c>
      <c r="C16" s="1240">
        <f>avghweal!BD8</f>
        <v>10742.089290298814</v>
      </c>
      <c r="D16" s="99"/>
      <c r="E16" s="216"/>
      <c r="F16" s="100">
        <f>avghweal!N8</f>
        <v>399444.57620946353</v>
      </c>
      <c r="G16" s="99">
        <f>avghweal!T8</f>
        <v>675824.55638596043</v>
      </c>
      <c r="H16" s="342">
        <f>avghweal!Z8</f>
        <v>2003545.4840618295</v>
      </c>
      <c r="I16" s="99">
        <f>avghweal!AF8</f>
        <v>3174287.6805100469</v>
      </c>
      <c r="J16" s="342">
        <f>avghweal!AL8</f>
        <v>8679648.8285800964</v>
      </c>
      <c r="K16" s="99">
        <f>avghweal!AR8</f>
        <v>29307143.462366801</v>
      </c>
      <c r="L16" s="356"/>
      <c r="O16" s="529">
        <f t="shared" si="0"/>
        <v>0</v>
      </c>
    </row>
    <row r="17" spans="1:15" s="98" customFormat="1" ht="15.05" customHeight="1">
      <c r="A17" s="653">
        <v>1920</v>
      </c>
      <c r="B17" s="652">
        <f>avghweal!B9</f>
        <v>43284.982614936431</v>
      </c>
      <c r="C17" s="1239">
        <f>avghweal!BD9</f>
        <v>10287.644866157843</v>
      </c>
      <c r="D17" s="95"/>
      <c r="E17" s="215"/>
      <c r="F17" s="96">
        <f>avghweal!N9</f>
        <v>340261.02235394367</v>
      </c>
      <c r="G17" s="95">
        <f>avghweal!T9</f>
        <v>554353.0372763616</v>
      </c>
      <c r="H17" s="343">
        <f>avghweal!Z9</f>
        <v>1560048.19488449</v>
      </c>
      <c r="I17" s="95">
        <f>avghweal!AF9</f>
        <v>2398758.0503576426</v>
      </c>
      <c r="J17" s="343">
        <f>avghweal!AL9</f>
        <v>5930872.1091882149</v>
      </c>
      <c r="K17" s="95">
        <f>avghweal!AR9</f>
        <v>16976418.599109884</v>
      </c>
      <c r="L17" s="222"/>
      <c r="O17" s="529">
        <f t="shared" si="0"/>
        <v>0</v>
      </c>
    </row>
    <row r="18" spans="1:15" s="98" customFormat="1" ht="15.05" customHeight="1">
      <c r="A18" s="653">
        <v>1921</v>
      </c>
      <c r="B18" s="652">
        <f>avghweal!B10</f>
        <v>47242.027873918654</v>
      </c>
      <c r="C18" s="1239">
        <f>avghweal!BD10</f>
        <v>11292.93580267156</v>
      </c>
      <c r="D18" s="95"/>
      <c r="E18" s="215"/>
      <c r="F18" s="96">
        <f>avghweal!N10</f>
        <v>370783.8565151426</v>
      </c>
      <c r="G18" s="95">
        <f>avghweal!T10</f>
        <v>611455.31840055739</v>
      </c>
      <c r="H18" s="343">
        <f>avghweal!Z10</f>
        <v>1756490.9123965509</v>
      </c>
      <c r="I18" s="95">
        <f>avghweal!AF10</f>
        <v>2739863.6877040877</v>
      </c>
      <c r="J18" s="343">
        <f>avghweal!AL10</f>
        <v>6909175.3958271127</v>
      </c>
      <c r="K18" s="95">
        <f>avghweal!AR10</f>
        <v>19345025.075657208</v>
      </c>
      <c r="L18" s="222"/>
      <c r="O18" s="529">
        <f t="shared" si="0"/>
        <v>0</v>
      </c>
    </row>
    <row r="19" spans="1:15" s="98" customFormat="1" ht="15.05" customHeight="1">
      <c r="A19" s="653">
        <v>1922</v>
      </c>
      <c r="B19" s="652">
        <f>avghweal!B11</f>
        <v>53073.50722014947</v>
      </c>
      <c r="C19" s="1239">
        <f>avghweal!BD11</f>
        <v>12026.389571809999</v>
      </c>
      <c r="D19" s="95"/>
      <c r="E19" s="215"/>
      <c r="F19" s="96">
        <f>avghweal!N11</f>
        <v>422497.5660552046</v>
      </c>
      <c r="G19" s="95">
        <f>avghweal!T11</f>
        <v>707185.89305034745</v>
      </c>
      <c r="H19" s="343">
        <f>avghweal!Z11</f>
        <v>2139730.7742469567</v>
      </c>
      <c r="I19" s="95">
        <f>avghweal!AF11</f>
        <v>3398331.1802458917</v>
      </c>
      <c r="J19" s="343">
        <f>avghweal!AL11</f>
        <v>8980480.1473900564</v>
      </c>
      <c r="K19" s="95">
        <f>avghweal!AR11</f>
        <v>28840989.734345764</v>
      </c>
      <c r="L19" s="222"/>
      <c r="O19" s="529">
        <f t="shared" si="0"/>
        <v>0</v>
      </c>
    </row>
    <row r="20" spans="1:15" s="98" customFormat="1" ht="15.05" customHeight="1">
      <c r="A20" s="653">
        <v>1923</v>
      </c>
      <c r="B20" s="652">
        <f>avghweal!B12</f>
        <v>53224.218538402594</v>
      </c>
      <c r="C20" s="1239">
        <f>avghweal!BD12</f>
        <v>11784.434487081688</v>
      </c>
      <c r="D20" s="95"/>
      <c r="E20" s="215"/>
      <c r="F20" s="96">
        <f>avghweal!N12</f>
        <v>426182.27500029065</v>
      </c>
      <c r="G20" s="95">
        <f>avghweal!T12</f>
        <v>686222.74658292101</v>
      </c>
      <c r="H20" s="343">
        <f>avghweal!Z12</f>
        <v>1901102.5101073834</v>
      </c>
      <c r="I20" s="95">
        <f>avghweal!AF12</f>
        <v>2986874.7051375895</v>
      </c>
      <c r="J20" s="343">
        <f>avghweal!AL12</f>
        <v>7655813.0803422192</v>
      </c>
      <c r="K20" s="95">
        <f>avghweal!AR12</f>
        <v>23646189.348026413</v>
      </c>
      <c r="L20" s="222"/>
      <c r="O20" s="529">
        <f t="shared" si="0"/>
        <v>0</v>
      </c>
    </row>
    <row r="21" spans="1:15" s="98" customFormat="1" ht="15.05" customHeight="1">
      <c r="A21" s="653">
        <v>1924</v>
      </c>
      <c r="B21" s="652">
        <f>avghweal!B13</f>
        <v>54315.640661664824</v>
      </c>
      <c r="C21" s="1239">
        <f>avghweal!BD13</f>
        <v>11253.30823401077</v>
      </c>
      <c r="D21" s="95"/>
      <c r="E21" s="215"/>
      <c r="F21" s="96">
        <f>avghweal!N13</f>
        <v>441876.63251055125</v>
      </c>
      <c r="G21" s="95">
        <f>avghweal!T13</f>
        <v>716873.91538523836</v>
      </c>
      <c r="H21" s="343">
        <f>avghweal!Z13</f>
        <v>2051892.9055922073</v>
      </c>
      <c r="I21" s="95">
        <f>avghweal!AF13</f>
        <v>3259970.1831406513</v>
      </c>
      <c r="J21" s="343">
        <f>avghweal!AL13</f>
        <v>8518437.3665541336</v>
      </c>
      <c r="K21" s="95">
        <f>avghweal!AR13</f>
        <v>26569381.807937827</v>
      </c>
      <c r="L21" s="222"/>
      <c r="O21" s="529">
        <f t="shared" si="0"/>
        <v>0</v>
      </c>
    </row>
    <row r="22" spans="1:15" s="98" customFormat="1" ht="15.05" customHeight="1">
      <c r="A22" s="653">
        <v>1925</v>
      </c>
      <c r="B22" s="652">
        <f>avghweal!B14</f>
        <v>57281.010891921986</v>
      </c>
      <c r="C22" s="1239">
        <f>avghweal!BD14</f>
        <v>11261.885280132909</v>
      </c>
      <c r="D22" s="95"/>
      <c r="E22" s="215"/>
      <c r="F22" s="96">
        <f>avghweal!N14</f>
        <v>471453.14139802364</v>
      </c>
      <c r="G22" s="95">
        <f>avghweal!T14</f>
        <v>782234.20296344766</v>
      </c>
      <c r="H22" s="343">
        <f>avghweal!Z14</f>
        <v>2357981.8374334048</v>
      </c>
      <c r="I22" s="95">
        <f>avghweal!AF14</f>
        <v>3746032.3052409082</v>
      </c>
      <c r="J22" s="343">
        <f>avghweal!AL14</f>
        <v>9973561.8747002464</v>
      </c>
      <c r="K22" s="95">
        <f>avghweal!AR14</f>
        <v>34637026.063167825</v>
      </c>
      <c r="L22" s="222"/>
      <c r="O22" s="529">
        <f t="shared" si="0"/>
        <v>0</v>
      </c>
    </row>
    <row r="23" spans="1:15" s="98" customFormat="1" ht="15.05" customHeight="1">
      <c r="A23" s="653">
        <v>1926</v>
      </c>
      <c r="B23" s="652">
        <f>avghweal!B15</f>
        <v>59147.698881967968</v>
      </c>
      <c r="C23" s="1239">
        <f>avghweal!BD15</f>
        <v>10998.543933712157</v>
      </c>
      <c r="D23" s="95"/>
      <c r="E23" s="215"/>
      <c r="F23" s="96">
        <f>avghweal!N15</f>
        <v>492490.0934162701</v>
      </c>
      <c r="G23" s="95">
        <f>avghweal!T15</f>
        <v>824088.22392528632</v>
      </c>
      <c r="H23" s="343">
        <f>avghweal!Z15</f>
        <v>2532617.4823167985</v>
      </c>
      <c r="I23" s="95">
        <f>avghweal!AF15</f>
        <v>4033676.3613454928</v>
      </c>
      <c r="J23" s="343">
        <f>avghweal!AL15</f>
        <v>11096733.81943165</v>
      </c>
      <c r="K23" s="95">
        <f>avghweal!AR15</f>
        <v>40064011.521320574</v>
      </c>
      <c r="L23" s="222"/>
      <c r="O23" s="529">
        <f t="shared" si="0"/>
        <v>0</v>
      </c>
    </row>
    <row r="24" spans="1:15" s="98" customFormat="1" ht="15.05" customHeight="1">
      <c r="A24" s="653">
        <v>1927</v>
      </c>
      <c r="B24" s="652">
        <f>avghweal!B16</f>
        <v>63246.661712076158</v>
      </c>
      <c r="C24" s="1239">
        <f>avghweal!BD16</f>
        <v>11021.080686128536</v>
      </c>
      <c r="D24" s="95"/>
      <c r="E24" s="215"/>
      <c r="F24" s="96">
        <f>avghweal!N16</f>
        <v>533276.89094560465</v>
      </c>
      <c r="G24" s="95">
        <f>avghweal!T16</f>
        <v>901989.76106401405</v>
      </c>
      <c r="H24" s="343">
        <f>avghweal!Z16</f>
        <v>2863437.4521857537</v>
      </c>
      <c r="I24" s="95">
        <f>avghweal!AF16</f>
        <v>4606431.9002221581</v>
      </c>
      <c r="J24" s="343">
        <f>avghweal!AL16</f>
        <v>12941366.722596291</v>
      </c>
      <c r="K24" s="95">
        <f>avghweal!AR16</f>
        <v>47718650.056955412</v>
      </c>
      <c r="L24" s="222"/>
      <c r="O24" s="529">
        <f t="shared" si="0"/>
        <v>0</v>
      </c>
    </row>
    <row r="25" spans="1:15" s="98" customFormat="1" ht="15.05" customHeight="1">
      <c r="A25" s="653">
        <v>1928</v>
      </c>
      <c r="B25" s="652">
        <f>avghweal!B17</f>
        <v>72132.044093238161</v>
      </c>
      <c r="C25" s="1239">
        <f>avghweal!BD17</f>
        <v>12412.107442528179</v>
      </c>
      <c r="D25" s="95"/>
      <c r="E25" s="215"/>
      <c r="F25" s="96">
        <f>avghweal!N17</f>
        <v>609611.47394962783</v>
      </c>
      <c r="G25" s="95">
        <f>avghweal!T17</f>
        <v>1043130.1575732968</v>
      </c>
      <c r="H25" s="343">
        <f>avghweal!Z17</f>
        <v>3469162.9294398599</v>
      </c>
      <c r="I25" s="95">
        <f>avghweal!AF17</f>
        <v>5681003.8500576215</v>
      </c>
      <c r="J25" s="343">
        <f>avghweal!AL17</f>
        <v>16725259.609713223</v>
      </c>
      <c r="K25" s="95">
        <f>avghweal!AR17</f>
        <v>64985686.899493493</v>
      </c>
      <c r="L25" s="222"/>
      <c r="O25" s="529">
        <f t="shared" si="0"/>
        <v>0</v>
      </c>
    </row>
    <row r="26" spans="1:15" s="98" customFormat="1" ht="15.05" customHeight="1">
      <c r="A26" s="654">
        <v>1929</v>
      </c>
      <c r="B26" s="655">
        <f>avghweal!B18</f>
        <v>74846.941881278675</v>
      </c>
      <c r="C26" s="1240">
        <f>avghweal!BD18</f>
        <v>12925.80634786235</v>
      </c>
      <c r="D26" s="99"/>
      <c r="E26" s="216"/>
      <c r="F26" s="100">
        <f>avghweal!N18</f>
        <v>632137.16168202553</v>
      </c>
      <c r="G26" s="99">
        <f>avghweal!T18</f>
        <v>1083258.5249673794</v>
      </c>
      <c r="H26" s="342">
        <f>avghweal!Z18</f>
        <v>3610351.6627933313</v>
      </c>
      <c r="I26" s="99">
        <f>avghweal!AF18</f>
        <v>5931797.4894718751</v>
      </c>
      <c r="J26" s="342">
        <f>avghweal!AL18</f>
        <v>18031807.026596438</v>
      </c>
      <c r="K26" s="99">
        <f>avghweal!AR18</f>
        <v>75350601.326456934</v>
      </c>
      <c r="L26" s="356"/>
      <c r="O26" s="529">
        <f t="shared" si="0"/>
        <v>0</v>
      </c>
    </row>
    <row r="27" spans="1:15" s="98" customFormat="1" ht="15.05" customHeight="1">
      <c r="A27" s="653">
        <v>1930</v>
      </c>
      <c r="B27" s="652">
        <f>avghweal!B19</f>
        <v>68419.436690604125</v>
      </c>
      <c r="C27" s="1239">
        <f>avghweal!BD19</f>
        <v>11441.209502084757</v>
      </c>
      <c r="D27" s="95"/>
      <c r="E27" s="215"/>
      <c r="F27" s="96">
        <f>avghweal!N19</f>
        <v>581223.48138727841</v>
      </c>
      <c r="G27" s="95">
        <f>avghweal!T19</f>
        <v>974561.14162772696</v>
      </c>
      <c r="H27" s="343">
        <f>avghweal!Z19</f>
        <v>2986204.591635969</v>
      </c>
      <c r="I27" s="95">
        <f>avghweal!AF19</f>
        <v>4735355.9356671833</v>
      </c>
      <c r="J27" s="343">
        <f>avghweal!AL19</f>
        <v>13107643.123415271</v>
      </c>
      <c r="K27" s="95">
        <f>avghweal!AR19</f>
        <v>48827639.315489851</v>
      </c>
      <c r="L27" s="222"/>
      <c r="O27" s="529">
        <f t="shared" si="0"/>
        <v>0</v>
      </c>
    </row>
    <row r="28" spans="1:15" s="98" customFormat="1" ht="15.05" customHeight="1">
      <c r="A28" s="653">
        <v>1931</v>
      </c>
      <c r="B28" s="652">
        <f>avghweal!B20</f>
        <v>59042.26165437272</v>
      </c>
      <c r="C28" s="1239">
        <f>avghweal!BD20</f>
        <v>10052.1006730599</v>
      </c>
      <c r="D28" s="95"/>
      <c r="E28" s="215"/>
      <c r="F28" s="96">
        <f>avghweal!N20</f>
        <v>499953.71048618801</v>
      </c>
      <c r="G28" s="95">
        <f>avghweal!T20</f>
        <v>824044.82586797501</v>
      </c>
      <c r="H28" s="343">
        <f>avghweal!Z20</f>
        <v>2296057.7183848755</v>
      </c>
      <c r="I28" s="95">
        <f>avghweal!AF20</f>
        <v>3544895.592753421</v>
      </c>
      <c r="J28" s="343">
        <f>avghweal!AL20</f>
        <v>9261671.1218794696</v>
      </c>
      <c r="K28" s="95">
        <f>avghweal!AR20</f>
        <v>32191362.057844859</v>
      </c>
      <c r="L28" s="222"/>
      <c r="O28" s="529">
        <f t="shared" si="0"/>
        <v>0</v>
      </c>
    </row>
    <row r="29" spans="1:15" s="98" customFormat="1" ht="15.05" customHeight="1">
      <c r="A29" s="653">
        <v>1932</v>
      </c>
      <c r="B29" s="652">
        <f>avghweal!B21</f>
        <v>52651.998000212516</v>
      </c>
      <c r="C29" s="1239">
        <f>avghweal!BD21</f>
        <v>8713.4193999142663</v>
      </c>
      <c r="D29" s="95"/>
      <c r="E29" s="215"/>
      <c r="F29" s="96">
        <f>avghweal!N21</f>
        <v>448099.20540289674</v>
      </c>
      <c r="G29" s="95">
        <f>avghweal!T21</f>
        <v>752029.87963412167</v>
      </c>
      <c r="H29" s="343">
        <f>avghweal!Z21</f>
        <v>2026747.4595523495</v>
      </c>
      <c r="I29" s="95">
        <f>avghweal!AF21</f>
        <v>3199058.0810689921</v>
      </c>
      <c r="J29" s="343">
        <f>avghweal!AL21</f>
        <v>8576693.0962049719</v>
      </c>
      <c r="K29" s="95">
        <f>avghweal!AR21</f>
        <v>25622505.262131035</v>
      </c>
      <c r="L29" s="222"/>
      <c r="O29" s="529">
        <f t="shared" si="0"/>
        <v>0</v>
      </c>
    </row>
    <row r="30" spans="1:15" s="98" customFormat="1" ht="15.05" customHeight="1">
      <c r="A30" s="653">
        <v>1933</v>
      </c>
      <c r="B30" s="652">
        <f>avghweal!B22</f>
        <v>55507.051139227508</v>
      </c>
      <c r="C30" s="1239">
        <f>avghweal!BD22</f>
        <v>9338.3060141304686</v>
      </c>
      <c r="D30" s="95"/>
      <c r="E30" s="215"/>
      <c r="F30" s="96">
        <f>avghweal!N22</f>
        <v>471025.75726510084</v>
      </c>
      <c r="G30" s="95">
        <f>avghweal!T22</f>
        <v>802105.25360780291</v>
      </c>
      <c r="H30" s="343">
        <f>avghweal!Z22</f>
        <v>2258122.7246920508</v>
      </c>
      <c r="I30" s="95">
        <f>avghweal!AF22</f>
        <v>3601477.883166912</v>
      </c>
      <c r="J30" s="343">
        <f>avghweal!AL22</f>
        <v>10084665.584623635</v>
      </c>
      <c r="K30" s="95">
        <f>avghweal!AR22</f>
        <v>34258353.089331046</v>
      </c>
      <c r="L30" s="222"/>
      <c r="O30" s="529">
        <f t="shared" si="0"/>
        <v>0</v>
      </c>
    </row>
    <row r="31" spans="1:15" s="98" customFormat="1" ht="15.05" customHeight="1">
      <c r="A31" s="653">
        <v>1934</v>
      </c>
      <c r="B31" s="652">
        <f>avghweal!B23</f>
        <v>56825.330173858172</v>
      </c>
      <c r="C31" s="1239">
        <f>avghweal!BD23</f>
        <v>10532.5343407897</v>
      </c>
      <c r="D31" s="95"/>
      <c r="E31" s="215"/>
      <c r="F31" s="96">
        <f>avghweal!N23</f>
        <v>473460.49267147452</v>
      </c>
      <c r="G31" s="95">
        <f>avghweal!T23</f>
        <v>830163.39501514274</v>
      </c>
      <c r="H31" s="343">
        <f>avghweal!Z23</f>
        <v>2350429.3224725146</v>
      </c>
      <c r="I31" s="95">
        <f>avghweal!AF23</f>
        <v>3793585.5497212303</v>
      </c>
      <c r="J31" s="343">
        <f>avghweal!AL23</f>
        <v>10224349.545996992</v>
      </c>
      <c r="K31" s="95">
        <f>avghweal!AR23</f>
        <v>33009252.665800449</v>
      </c>
      <c r="L31" s="222"/>
      <c r="O31" s="529">
        <f t="shared" si="0"/>
        <v>0</v>
      </c>
    </row>
    <row r="32" spans="1:15" s="98" customFormat="1" ht="15.05" customHeight="1">
      <c r="A32" s="653">
        <v>1935</v>
      </c>
      <c r="B32" s="652">
        <f>avghweal!B24</f>
        <v>59501.782275253157</v>
      </c>
      <c r="C32" s="1239">
        <f>avghweal!BD24</f>
        <v>11922.223071382154</v>
      </c>
      <c r="D32" s="95"/>
      <c r="E32" s="215"/>
      <c r="F32" s="96">
        <f>avghweal!N24</f>
        <v>487717.81511009211</v>
      </c>
      <c r="G32" s="95">
        <f>avghweal!T24</f>
        <v>835569.33586391795</v>
      </c>
      <c r="H32" s="343">
        <f>avghweal!Z24</f>
        <v>2429859.320999369</v>
      </c>
      <c r="I32" s="95">
        <f>avghweal!AF24</f>
        <v>3940968.8098369851</v>
      </c>
      <c r="J32" s="343">
        <f>avghweal!AL24</f>
        <v>10637809.145414278</v>
      </c>
      <c r="K32" s="95">
        <f>avghweal!AR24</f>
        <v>34303489.666156739</v>
      </c>
      <c r="L32" s="222"/>
      <c r="O32" s="529">
        <f t="shared" si="0"/>
        <v>0</v>
      </c>
    </row>
    <row r="33" spans="1:15" s="98" customFormat="1" ht="15.05" customHeight="1">
      <c r="A33" s="653">
        <v>1936</v>
      </c>
      <c r="B33" s="652">
        <f>avghweal!B25</f>
        <v>68435.124462524793</v>
      </c>
      <c r="C33" s="1239">
        <f>avghweal!BD25</f>
        <v>13382.442043052739</v>
      </c>
      <c r="D33" s="95"/>
      <c r="E33" s="215"/>
      <c r="F33" s="96">
        <f>avghweal!N25</f>
        <v>563909.26623777312</v>
      </c>
      <c r="G33" s="95">
        <f>avghweal!T25</f>
        <v>970685.65048801457</v>
      </c>
      <c r="H33" s="343">
        <f>avghweal!Z25</f>
        <v>2967853.5176325464</v>
      </c>
      <c r="I33" s="95">
        <f>avghweal!AF25</f>
        <v>4812721.2090085195</v>
      </c>
      <c r="J33" s="343">
        <f>avghweal!AL25</f>
        <v>12648208.031010114</v>
      </c>
      <c r="K33" s="95">
        <f>avghweal!AR25</f>
        <v>38101955.586074375</v>
      </c>
      <c r="L33" s="222"/>
      <c r="O33" s="529">
        <f t="shared" si="0"/>
        <v>0</v>
      </c>
    </row>
    <row r="34" spans="1:15" s="98" customFormat="1" ht="15.05" customHeight="1">
      <c r="A34" s="653">
        <v>1937</v>
      </c>
      <c r="B34" s="652">
        <f>avghweal!B26</f>
        <v>65605.377301089611</v>
      </c>
      <c r="C34" s="1239">
        <f>avghweal!BD26</f>
        <v>14097.51087224094</v>
      </c>
      <c r="D34" s="95"/>
      <c r="E34" s="215"/>
      <c r="F34" s="96">
        <f>avghweal!N26</f>
        <v>529176.1751607277</v>
      </c>
      <c r="G34" s="95">
        <f>avghweal!T26</f>
        <v>889092.86994109699</v>
      </c>
      <c r="H34" s="343">
        <f>avghweal!Z26</f>
        <v>2890911.2047464736</v>
      </c>
      <c r="I34" s="95">
        <f>avghweal!AF26</f>
        <v>4611014.931903379</v>
      </c>
      <c r="J34" s="343">
        <f>avghweal!AL26</f>
        <v>12183601.409074906</v>
      </c>
      <c r="K34" s="95">
        <f>avghweal!AR26</f>
        <v>38300222.366582677</v>
      </c>
      <c r="L34" s="222"/>
      <c r="O34" s="529">
        <f t="shared" si="0"/>
        <v>0</v>
      </c>
    </row>
    <row r="35" spans="1:15" s="98" customFormat="1" ht="15.05" customHeight="1">
      <c r="A35" s="653">
        <v>1938</v>
      </c>
      <c r="B35" s="652">
        <f>avghweal!B27</f>
        <v>62782.215014375994</v>
      </c>
      <c r="C35" s="1239">
        <f>avghweal!BD27</f>
        <v>13735.731492368041</v>
      </c>
      <c r="D35" s="95"/>
      <c r="E35" s="215"/>
      <c r="F35" s="96">
        <f>avghweal!N27</f>
        <v>504200.56671244762</v>
      </c>
      <c r="G35" s="95">
        <f>avghweal!T27</f>
        <v>825641.53467070649</v>
      </c>
      <c r="H35" s="343">
        <f>avghweal!Z27</f>
        <v>2519263.1885442752</v>
      </c>
      <c r="I35" s="95">
        <f>avghweal!AF27</f>
        <v>3930645.8097663089</v>
      </c>
      <c r="J35" s="343">
        <f>avghweal!AL27</f>
        <v>10301962.049862811</v>
      </c>
      <c r="K35" s="95">
        <f>avghweal!AR27</f>
        <v>37414460.935359418</v>
      </c>
      <c r="L35" s="222"/>
      <c r="O35" s="529">
        <f t="shared" si="0"/>
        <v>0</v>
      </c>
    </row>
    <row r="36" spans="1:15" s="98" customFormat="1" ht="15.05" customHeight="1">
      <c r="A36" s="654">
        <v>1939</v>
      </c>
      <c r="B36" s="655">
        <f>avghweal!B28</f>
        <v>64813.011403511213</v>
      </c>
      <c r="C36" s="1240">
        <f>avghweal!BD28</f>
        <v>13952.476428543248</v>
      </c>
      <c r="D36" s="99"/>
      <c r="E36" s="216"/>
      <c r="F36" s="100">
        <f>avghweal!N28</f>
        <v>522557.82617822284</v>
      </c>
      <c r="G36" s="99">
        <f>avghweal!T28</f>
        <v>867788.79668078234</v>
      </c>
      <c r="H36" s="342">
        <f>avghweal!Z28</f>
        <v>2671041.6487531941</v>
      </c>
      <c r="I36" s="99">
        <f>avghweal!AF28</f>
        <v>4159114.6245213989</v>
      </c>
      <c r="J36" s="342">
        <f>avghweal!AL28</f>
        <v>10651998.912433416</v>
      </c>
      <c r="K36" s="99">
        <f>avghweal!AR28</f>
        <v>33634259.042318754</v>
      </c>
      <c r="L36" s="356"/>
      <c r="O36" s="529">
        <f t="shared" si="0"/>
        <v>0</v>
      </c>
    </row>
    <row r="37" spans="1:15" s="98" customFormat="1" ht="15.05" customHeight="1">
      <c r="A37" s="653">
        <v>1940</v>
      </c>
      <c r="B37" s="652">
        <f>avghweal!B29</f>
        <v>64433.926462425465</v>
      </c>
      <c r="C37" s="1239">
        <f>avghweal!BD29</f>
        <v>16021.219321023242</v>
      </c>
      <c r="D37" s="95"/>
      <c r="E37" s="215"/>
      <c r="F37" s="96">
        <f>avghweal!N29</f>
        <v>500148.29073504539</v>
      </c>
      <c r="G37" s="95">
        <f>avghweal!T29</f>
        <v>825106.78766424593</v>
      </c>
      <c r="H37" s="343">
        <f>avghweal!Z29</f>
        <v>2462414.8293026118</v>
      </c>
      <c r="I37" s="95">
        <f>avghweal!AF29</f>
        <v>3802961.0129347006</v>
      </c>
      <c r="J37" s="343">
        <f>avghweal!AL29</f>
        <v>9641872.1362047978</v>
      </c>
      <c r="K37" s="95">
        <f>avghweal!AR29</f>
        <v>31456864.150326654</v>
      </c>
      <c r="L37" s="222"/>
      <c r="O37" s="529">
        <f t="shared" si="0"/>
        <v>0</v>
      </c>
    </row>
    <row r="38" spans="1:15" s="98" customFormat="1" ht="15.05" customHeight="1">
      <c r="A38" s="653">
        <v>1941</v>
      </c>
      <c r="B38" s="652">
        <f>avghweal!B30</f>
        <v>60507.675279546391</v>
      </c>
      <c r="C38" s="1239">
        <f>avghweal!BD30</f>
        <v>16783.107001730208</v>
      </c>
      <c r="D38" s="95"/>
      <c r="E38" s="215"/>
      <c r="F38" s="96">
        <f>avghweal!N30</f>
        <v>454028.78977989196</v>
      </c>
      <c r="G38" s="95">
        <f>avghweal!T30</f>
        <v>746582.4831123153</v>
      </c>
      <c r="H38" s="343">
        <f>avghweal!Z30</f>
        <v>2119683.1221606126</v>
      </c>
      <c r="I38" s="95">
        <f>avghweal!AF30</f>
        <v>3191523.4643845274</v>
      </c>
      <c r="J38" s="343">
        <f>avghweal!AL30</f>
        <v>7798958.1189673608</v>
      </c>
      <c r="K38" s="95">
        <f>avghweal!AR30</f>
        <v>25069258.129485752</v>
      </c>
      <c r="L38" s="222"/>
      <c r="O38" s="529">
        <f t="shared" si="0"/>
        <v>0</v>
      </c>
    </row>
    <row r="39" spans="1:15" s="98" customFormat="1" ht="15.05" customHeight="1">
      <c r="A39" s="653">
        <v>1942</v>
      </c>
      <c r="B39" s="652">
        <f>avghweal!B31</f>
        <v>58083.680044622262</v>
      </c>
      <c r="C39" s="1239">
        <f>avghweal!BD31</f>
        <v>17271.960994654521</v>
      </c>
      <c r="D39" s="95"/>
      <c r="E39" s="215"/>
      <c r="F39" s="96">
        <f>avghweal!N31</f>
        <v>425389.15149433201</v>
      </c>
      <c r="G39" s="95">
        <f>avghweal!T31</f>
        <v>694526.15279237612</v>
      </c>
      <c r="H39" s="343">
        <f>avghweal!Z31</f>
        <v>2003213.0846529517</v>
      </c>
      <c r="I39" s="95">
        <f>avghweal!AF31</f>
        <v>3012287.5211089174</v>
      </c>
      <c r="J39" s="343">
        <f>avghweal!AL31</f>
        <v>7129080.9939131914</v>
      </c>
      <c r="K39" s="95">
        <f>avghweal!AR31</f>
        <v>20639815.508319996</v>
      </c>
      <c r="L39" s="222"/>
      <c r="O39" s="529">
        <f t="shared" si="0"/>
        <v>0</v>
      </c>
    </row>
    <row r="40" spans="1:15" s="98" customFormat="1" ht="15.05" customHeight="1">
      <c r="A40" s="653">
        <v>1943</v>
      </c>
      <c r="B40" s="652">
        <f>avghweal!B32</f>
        <v>62291.616974016753</v>
      </c>
      <c r="C40" s="1239">
        <f>avghweal!BD32</f>
        <v>18248.715312129647</v>
      </c>
      <c r="D40" s="95"/>
      <c r="E40" s="215"/>
      <c r="F40" s="96">
        <f>avghweal!N32</f>
        <v>458677.73193100089</v>
      </c>
      <c r="G40" s="95">
        <f>avghweal!T32</f>
        <v>755951.31115568581</v>
      </c>
      <c r="H40" s="343">
        <f>avghweal!Z32</f>
        <v>2160356.4435054259</v>
      </c>
      <c r="I40" s="95">
        <f>avghweal!AF32</f>
        <v>3191251.1097249896</v>
      </c>
      <c r="J40" s="343">
        <f>avghweal!AL32</f>
        <v>7308770.9267921923</v>
      </c>
      <c r="K40" s="95">
        <f>avghweal!AR32</f>
        <v>18823377.096918482</v>
      </c>
      <c r="L40" s="222"/>
      <c r="O40" s="529">
        <f t="shared" si="0"/>
        <v>0</v>
      </c>
    </row>
    <row r="41" spans="1:15" s="98" customFormat="1" ht="15.05" customHeight="1">
      <c r="A41" s="653">
        <v>1944</v>
      </c>
      <c r="B41" s="652">
        <f>avghweal!B33</f>
        <v>70107.294856456167</v>
      </c>
      <c r="C41" s="1239">
        <f>avghweal!BD33</f>
        <v>22368.631351042859</v>
      </c>
      <c r="D41" s="95"/>
      <c r="E41" s="215"/>
      <c r="F41" s="96">
        <f>avghweal!N33</f>
        <v>499755.26640517591</v>
      </c>
      <c r="G41" s="95">
        <f>avghweal!T33</f>
        <v>814666.86346405896</v>
      </c>
      <c r="H41" s="343">
        <f>avghweal!Z33</f>
        <v>2243614.0940032899</v>
      </c>
      <c r="I41" s="95">
        <f>avghweal!AF33</f>
        <v>3276676.5931559149</v>
      </c>
      <c r="J41" s="343">
        <f>avghweal!AL33</f>
        <v>7365316.9294145312</v>
      </c>
      <c r="K41" s="95">
        <f>avghweal!AR33</f>
        <v>21210668.528460994</v>
      </c>
      <c r="L41" s="222"/>
      <c r="O41" s="529">
        <f t="shared" si="0"/>
        <v>0</v>
      </c>
    </row>
    <row r="42" spans="1:15" s="98" customFormat="1" ht="15.05" customHeight="1">
      <c r="A42" s="653">
        <v>1945</v>
      </c>
      <c r="B42" s="652">
        <f>avghweal!B34</f>
        <v>79117.863654682878</v>
      </c>
      <c r="C42" s="1239">
        <f>avghweal!BD34</f>
        <v>24705.132246602963</v>
      </c>
      <c r="D42" s="95"/>
      <c r="E42" s="215"/>
      <c r="F42" s="96">
        <f>avghweal!N34</f>
        <v>568832.44632740214</v>
      </c>
      <c r="G42" s="95">
        <f>avghweal!T34</f>
        <v>936740.171202256</v>
      </c>
      <c r="H42" s="343">
        <f>avghweal!Z34</f>
        <v>2549271.5801742962</v>
      </c>
      <c r="I42" s="95">
        <f>avghweal!AF34</f>
        <v>3682920.2465138128</v>
      </c>
      <c r="J42" s="343">
        <f>avghweal!AL34</f>
        <v>8159878.4769285368</v>
      </c>
      <c r="K42" s="95">
        <f>avghweal!AR34</f>
        <v>22030735.47773261</v>
      </c>
      <c r="L42" s="222"/>
      <c r="O42" s="529">
        <f t="shared" si="0"/>
        <v>0</v>
      </c>
    </row>
    <row r="43" spans="1:15" s="98" customFormat="1" ht="15.05" customHeight="1">
      <c r="A43" s="653">
        <v>1946</v>
      </c>
      <c r="B43" s="652">
        <f>avghweal!B35</f>
        <v>76014.340508557609</v>
      </c>
      <c r="C43" s="1239">
        <f>avghweal!BD35</f>
        <v>23951.582074034239</v>
      </c>
      <c r="D43" s="95"/>
      <c r="E43" s="215"/>
      <c r="F43" s="96">
        <f>avghweal!N35</f>
        <v>544579.16641926789</v>
      </c>
      <c r="G43" s="95">
        <f>avghweal!T35</f>
        <v>885741.16973988246</v>
      </c>
      <c r="H43" s="343">
        <f>avghweal!Z35</f>
        <v>2285384.7219916801</v>
      </c>
      <c r="I43" s="95">
        <f>avghweal!AF35</f>
        <v>3262387.8356085583</v>
      </c>
      <c r="J43" s="343">
        <f>avghweal!AL35</f>
        <v>7277609.5189804062</v>
      </c>
      <c r="K43" s="95">
        <f>avghweal!AR35</f>
        <v>22332865.904126793</v>
      </c>
      <c r="L43" s="222"/>
      <c r="O43" s="529">
        <f t="shared" si="0"/>
        <v>0</v>
      </c>
    </row>
    <row r="44" spans="1:15" s="98" customFormat="1" ht="15.05" customHeight="1">
      <c r="A44" s="653">
        <v>1947</v>
      </c>
      <c r="B44" s="652">
        <f>avghweal!B36</f>
        <v>74351.862881923138</v>
      </c>
      <c r="C44" s="1239">
        <f>avghweal!BD36</f>
        <v>24534.199313251447</v>
      </c>
      <c r="D44" s="95"/>
      <c r="E44" s="215"/>
      <c r="F44" s="96">
        <f>avghweal!N36</f>
        <v>522710.83499996836</v>
      </c>
      <c r="G44" s="95">
        <f>avghweal!T36</f>
        <v>843997.4470150501</v>
      </c>
      <c r="H44" s="343">
        <f>avghweal!Z36</f>
        <v>2145554.4868880557</v>
      </c>
      <c r="I44" s="95">
        <f>avghweal!AF36</f>
        <v>3085644.3030240661</v>
      </c>
      <c r="J44" s="343">
        <f>avghweal!AL36</f>
        <v>7065895.071709347</v>
      </c>
      <c r="K44" s="95">
        <f>avghweal!AR36</f>
        <v>22233793.088848427</v>
      </c>
      <c r="L44" s="222"/>
      <c r="O44" s="529">
        <f t="shared" si="0"/>
        <v>0</v>
      </c>
    </row>
    <row r="45" spans="1:15" s="98" customFormat="1" ht="15.05" customHeight="1">
      <c r="A45" s="653">
        <v>1948</v>
      </c>
      <c r="B45" s="652">
        <f>avghweal!B37</f>
        <v>74689.527834420689</v>
      </c>
      <c r="C45" s="1239">
        <f>avghweal!BD37</f>
        <v>25778.079066874154</v>
      </c>
      <c r="D45" s="95"/>
      <c r="E45" s="215"/>
      <c r="F45" s="96">
        <f>avghweal!N37</f>
        <v>514892.56674233958</v>
      </c>
      <c r="G45" s="95">
        <f>avghweal!T37</f>
        <v>821522.09569605358</v>
      </c>
      <c r="H45" s="343">
        <f>avghweal!Z37</f>
        <v>2111852.423563268</v>
      </c>
      <c r="I45" s="95">
        <f>avghweal!AF37</f>
        <v>3075855.3762450181</v>
      </c>
      <c r="J45" s="343">
        <f>avghweal!AL37</f>
        <v>7017456.7236105967</v>
      </c>
      <c r="K45" s="95">
        <f>avghweal!AR37</f>
        <v>20926626.266734559</v>
      </c>
      <c r="L45" s="222"/>
      <c r="O45" s="529">
        <f t="shared" si="0"/>
        <v>0</v>
      </c>
    </row>
    <row r="46" spans="1:15" s="98" customFormat="1" ht="15.05" customHeight="1">
      <c r="A46" s="654">
        <v>1949</v>
      </c>
      <c r="B46" s="655">
        <f>avghweal!B38</f>
        <v>76714.121586828391</v>
      </c>
      <c r="C46" s="1240">
        <f>avghweal!BD38</f>
        <v>27152.603344583509</v>
      </c>
      <c r="D46" s="99"/>
      <c r="E46" s="216"/>
      <c r="F46" s="100">
        <f>avghweal!N38</f>
        <v>522767.7857670323</v>
      </c>
      <c r="G46" s="99">
        <f>avghweal!T38</f>
        <v>821442.34863038163</v>
      </c>
      <c r="H46" s="342">
        <f>avghweal!Z38</f>
        <v>2103836.2511665402</v>
      </c>
      <c r="I46" s="99">
        <f>avghweal!AF38</f>
        <v>3061977.9660225715</v>
      </c>
      <c r="J46" s="342">
        <f>avghweal!AL38</f>
        <v>6998615.200307793</v>
      </c>
      <c r="K46" s="99">
        <f>avghweal!AR38</f>
        <v>21044525.743290506</v>
      </c>
      <c r="L46" s="356"/>
      <c r="O46" s="529">
        <f t="shared" si="0"/>
        <v>0</v>
      </c>
    </row>
    <row r="47" spans="1:15" s="98" customFormat="1" ht="15.05" customHeight="1">
      <c r="A47" s="653">
        <v>1950</v>
      </c>
      <c r="B47" s="652">
        <f>avghweal!B39</f>
        <v>79104.794367262191</v>
      </c>
      <c r="C47" s="1239">
        <f>avghweal!BD39</f>
        <v>27693.892581907068</v>
      </c>
      <c r="D47" s="95"/>
      <c r="E47" s="215"/>
      <c r="F47" s="96">
        <f>avghweal!N39</f>
        <v>541802.91043545818</v>
      </c>
      <c r="G47" s="95">
        <f>avghweal!T39</f>
        <v>859722.18326263095</v>
      </c>
      <c r="H47" s="343">
        <f>avghweal!Z39</f>
        <v>2271518.7087290059</v>
      </c>
      <c r="I47" s="95">
        <f>avghweal!AF39</f>
        <v>3301001.2982790363</v>
      </c>
      <c r="J47" s="343">
        <f>avghweal!AL39</f>
        <v>7645096.2819779282</v>
      </c>
      <c r="K47" s="95">
        <f>avghweal!AR39</f>
        <v>18501970.464566831</v>
      </c>
      <c r="L47" s="222"/>
      <c r="O47" s="529">
        <f t="shared" si="0"/>
        <v>0</v>
      </c>
    </row>
    <row r="48" spans="1:15" s="98" customFormat="1" ht="15.05" customHeight="1">
      <c r="A48" s="653">
        <v>1951</v>
      </c>
      <c r="B48" s="652">
        <f>avghweal!B40</f>
        <v>79343.892045670189</v>
      </c>
      <c r="C48" s="1239">
        <f>avghweal!BD40</f>
        <v>27782.07937321013</v>
      </c>
      <c r="D48" s="95"/>
      <c r="E48" s="215"/>
      <c r="F48" s="96">
        <f>avghweal!N40</f>
        <v>543400.20609781065</v>
      </c>
      <c r="G48" s="95">
        <f>avghweal!T40</f>
        <v>864849.71770310728</v>
      </c>
      <c r="H48" s="343">
        <f>avghweal!Z40</f>
        <v>2244100.9501121482</v>
      </c>
      <c r="I48" s="95">
        <f>avghweal!AF40</f>
        <v>3232029.4711034657</v>
      </c>
      <c r="J48" s="343">
        <f>avghweal!AL40</f>
        <v>7231171.3544237763</v>
      </c>
      <c r="K48" s="95">
        <f>avghweal!AR40</f>
        <v>21516907.457360882</v>
      </c>
      <c r="L48" s="222"/>
      <c r="O48" s="529">
        <f t="shared" si="0"/>
        <v>0</v>
      </c>
    </row>
    <row r="49" spans="1:16" s="98" customFormat="1" ht="15.05" customHeight="1">
      <c r="A49" s="653">
        <v>1952</v>
      </c>
      <c r="B49" s="652">
        <f>avghweal!B41</f>
        <v>81516.219714164341</v>
      </c>
      <c r="C49" s="1239">
        <f>avghweal!BD41</f>
        <v>28800.633880616348</v>
      </c>
      <c r="D49" s="95"/>
      <c r="E49" s="215"/>
      <c r="F49" s="96">
        <f>avghweal!N41</f>
        <v>555956.49221609626</v>
      </c>
      <c r="G49" s="95">
        <f>avghweal!T41</f>
        <v>879099.51562305354</v>
      </c>
      <c r="H49" s="343">
        <f>avghweal!Z41</f>
        <v>2279729.717866281</v>
      </c>
      <c r="I49" s="95">
        <f>avghweal!AF41</f>
        <v>3263862.5088035907</v>
      </c>
      <c r="J49" s="343">
        <f>avghweal!AL41</f>
        <v>7327893.7669275878</v>
      </c>
      <c r="K49" s="95">
        <f>avghweal!AR41</f>
        <v>21561253.868891176</v>
      </c>
      <c r="L49" s="222"/>
      <c r="O49" s="529">
        <f t="shared" si="0"/>
        <v>0</v>
      </c>
    </row>
    <row r="50" spans="1:16" s="98" customFormat="1" ht="15.05" customHeight="1">
      <c r="A50" s="653">
        <v>1953</v>
      </c>
      <c r="B50" s="652">
        <f>avghweal!B42</f>
        <v>82210.287860177894</v>
      </c>
      <c r="C50" s="1239">
        <f>avghweal!BD42</f>
        <v>29649.388341593032</v>
      </c>
      <c r="D50" s="95"/>
      <c r="E50" s="215"/>
      <c r="F50" s="96">
        <f>avghweal!N42</f>
        <v>555258.38352744165</v>
      </c>
      <c r="G50" s="95">
        <f>avghweal!T42</f>
        <v>871252.63188866887</v>
      </c>
      <c r="H50" s="343">
        <f>avghweal!Z42</f>
        <v>2198798.3449634495</v>
      </c>
      <c r="I50" s="95">
        <f>avghweal!AF42</f>
        <v>3135041.1694329027</v>
      </c>
      <c r="J50" s="343">
        <f>avghweal!AL42</f>
        <v>6954635.5080858283</v>
      </c>
      <c r="K50" s="95">
        <f>avghweal!AR42</f>
        <v>20916772.847778909</v>
      </c>
      <c r="L50" s="222"/>
      <c r="O50" s="529">
        <f t="shared" si="0"/>
        <v>0</v>
      </c>
    </row>
    <row r="51" spans="1:16" s="98" customFormat="1" ht="15.05" customHeight="1">
      <c r="A51" s="653">
        <v>1954</v>
      </c>
      <c r="B51" s="652">
        <f>avghweal!B43</f>
        <v>84541.000754635068</v>
      </c>
      <c r="C51" s="1239">
        <f>avghweal!BD43</f>
        <v>30088.290973418316</v>
      </c>
      <c r="D51" s="95"/>
      <c r="E51" s="215"/>
      <c r="F51" s="96">
        <f>avghweal!N43</f>
        <v>574615.38878558588</v>
      </c>
      <c r="G51" s="95">
        <f>avghweal!T43</f>
        <v>896073.7817489343</v>
      </c>
      <c r="H51" s="343">
        <f>avghweal!Z43</f>
        <v>2317156.2744789361</v>
      </c>
      <c r="I51" s="95">
        <f>avghweal!AF43</f>
        <v>3294697.4019807512</v>
      </c>
      <c r="J51" s="343">
        <f>avghweal!AL43</f>
        <v>7364697.0336376587</v>
      </c>
      <c r="K51" s="95">
        <f>avghweal!AR43</f>
        <v>21652712.427518334</v>
      </c>
      <c r="L51" s="222"/>
      <c r="O51" s="529">
        <f t="shared" si="0"/>
        <v>0</v>
      </c>
    </row>
    <row r="52" spans="1:16" s="98" customFormat="1" ht="15.05" customHeight="1">
      <c r="A52" s="653">
        <v>1955</v>
      </c>
      <c r="B52" s="658">
        <f>avghweal!B44</f>
        <v>88769.865048562453</v>
      </c>
      <c r="C52" s="1239">
        <f>avghweal!BD44</f>
        <v>31223.018905143457</v>
      </c>
      <c r="D52" s="95"/>
      <c r="E52" s="215"/>
      <c r="F52" s="96">
        <f>avghweal!N44</f>
        <v>606691.48033933342</v>
      </c>
      <c r="G52" s="95">
        <f>avghweal!T44</f>
        <v>938300.23436080141</v>
      </c>
      <c r="H52" s="343">
        <f>avghweal!Z44</f>
        <v>2459489.6126948609</v>
      </c>
      <c r="I52" s="95">
        <f>avghweal!AF44</f>
        <v>3471739.7816180764</v>
      </c>
      <c r="J52" s="343">
        <f>avghweal!AL44</f>
        <v>8089464.3420434808</v>
      </c>
      <c r="K52" s="95">
        <f>avghweal!AR44</f>
        <v>24943757.409811325</v>
      </c>
      <c r="L52" s="222"/>
      <c r="O52" s="529">
        <f t="shared" si="0"/>
        <v>0</v>
      </c>
    </row>
    <row r="53" spans="1:16" s="98" customFormat="1" ht="15.05" customHeight="1">
      <c r="A53" s="653">
        <v>1956</v>
      </c>
      <c r="B53" s="658">
        <f>avghweal!B45</f>
        <v>91186.243810076223</v>
      </c>
      <c r="C53" s="1239">
        <f>avghweal!BD45</f>
        <v>31734.036153744615</v>
      </c>
      <c r="D53" s="95"/>
      <c r="E53" s="215"/>
      <c r="F53" s="96">
        <f>avghweal!N45</f>
        <v>626256.11271706072</v>
      </c>
      <c r="G53" s="95">
        <f>avghweal!T45</f>
        <v>979648.61127058987</v>
      </c>
      <c r="H53" s="343">
        <f>avghweal!Z45</f>
        <v>2557420.6917727422</v>
      </c>
      <c r="I53" s="95">
        <f>avghweal!AF45</f>
        <v>3703436.6632508421</v>
      </c>
      <c r="J53" s="343">
        <f>avghweal!AL45</f>
        <v>8411248.2786520384</v>
      </c>
      <c r="K53" s="95">
        <f>avghweal!AR45</f>
        <v>25472379.986556232</v>
      </c>
      <c r="L53" s="222"/>
      <c r="O53" s="529">
        <f t="shared" si="0"/>
        <v>0</v>
      </c>
    </row>
    <row r="54" spans="1:16" s="98" customFormat="1" ht="15.05" customHeight="1">
      <c r="A54" s="653">
        <v>1957</v>
      </c>
      <c r="B54" s="658">
        <f>avghweal!B46</f>
        <v>91055.652988944683</v>
      </c>
      <c r="C54" s="1239">
        <f>avghweal!BD46</f>
        <v>31285.760181167134</v>
      </c>
      <c r="D54" s="95"/>
      <c r="E54" s="215"/>
      <c r="F54" s="96">
        <f>avghweal!N46</f>
        <v>628984.68825894245</v>
      </c>
      <c r="G54" s="95">
        <f>avghweal!T46</f>
        <v>998571.64920689736</v>
      </c>
      <c r="H54" s="343">
        <f>avghweal!Z46</f>
        <v>2517951.8517197985</v>
      </c>
      <c r="I54" s="95">
        <f>avghweal!AF46</f>
        <v>3631423.7060465026</v>
      </c>
      <c r="J54" s="343">
        <f>avghweal!AL46</f>
        <v>8177190.6599113308</v>
      </c>
      <c r="K54" s="95">
        <f>avghweal!AR46</f>
        <v>24150917.671574559</v>
      </c>
      <c r="L54" s="222"/>
      <c r="O54" s="529">
        <f t="shared" si="0"/>
        <v>0</v>
      </c>
    </row>
    <row r="55" spans="1:16" s="98" customFormat="1" ht="15.05" customHeight="1">
      <c r="A55" s="653">
        <v>1958</v>
      </c>
      <c r="B55" s="658">
        <f>avghweal!B47</f>
        <v>93082.834334275452</v>
      </c>
      <c r="C55" s="1239">
        <f>avghweal!BD47</f>
        <v>32116.827354227884</v>
      </c>
      <c r="D55" s="95"/>
      <c r="E55" s="215"/>
      <c r="F55" s="96">
        <f>avghweal!N47</f>
        <v>641776.8971547035</v>
      </c>
      <c r="G55" s="95">
        <f>avghweal!T47</f>
        <v>1014988.2801836182</v>
      </c>
      <c r="H55" s="343">
        <f>avghweal!Z47</f>
        <v>2533684.5981927142</v>
      </c>
      <c r="I55" s="95">
        <f>avghweal!AF47</f>
        <v>3641404.7969228127</v>
      </c>
      <c r="J55" s="343">
        <f>avghweal!AL47</f>
        <v>8148126.247970066</v>
      </c>
      <c r="K55" s="95">
        <f>avghweal!AR47</f>
        <v>24058628.195427261</v>
      </c>
      <c r="L55" s="222"/>
      <c r="O55" s="529">
        <f t="shared" si="0"/>
        <v>0</v>
      </c>
    </row>
    <row r="56" spans="1:16" s="98" customFormat="1" ht="15.05" customHeight="1">
      <c r="A56" s="654">
        <v>1959</v>
      </c>
      <c r="B56" s="660">
        <f>avghweal!B48</f>
        <v>96850.404698498707</v>
      </c>
      <c r="C56" s="1240">
        <f>avghweal!BD48</f>
        <v>32627.754476706556</v>
      </c>
      <c r="D56" s="99"/>
      <c r="E56" s="216"/>
      <c r="F56" s="100">
        <f>avghweal!N48</f>
        <v>674854.25669462793</v>
      </c>
      <c r="G56" s="99">
        <f>avghweal!T48</f>
        <v>1077165.7813142079</v>
      </c>
      <c r="H56" s="342">
        <f>avghweal!Z48</f>
        <v>2697897.4636788717</v>
      </c>
      <c r="I56" s="99">
        <f>avghweal!AF48</f>
        <v>3902152.0595083716</v>
      </c>
      <c r="J56" s="342">
        <f>avghweal!AL48</f>
        <v>8676618.5978284925</v>
      </c>
      <c r="K56" s="99">
        <f>avghweal!AR48</f>
        <v>25471648.1598722</v>
      </c>
      <c r="L56" s="356"/>
      <c r="O56" s="529">
        <f t="shared" si="0"/>
        <v>0</v>
      </c>
    </row>
    <row r="57" spans="1:16">
      <c r="A57" s="656">
        <v>1960</v>
      </c>
      <c r="B57" s="658">
        <f>avghweal!B49</f>
        <v>98329.291907921768</v>
      </c>
      <c r="C57" s="1239">
        <f>avghweal!BD49</f>
        <v>32863.272649065293</v>
      </c>
      <c r="D57" s="95"/>
      <c r="E57" s="215"/>
      <c r="F57" s="96">
        <f>avghweal!N49</f>
        <v>687523.46523763007</v>
      </c>
      <c r="G57" s="95">
        <f>avghweal!T49</f>
        <v>1095219.7958999774</v>
      </c>
      <c r="H57" s="343">
        <f>avghweal!Z49</f>
        <v>2735269.783954409</v>
      </c>
      <c r="I57" s="95">
        <f>avghweal!AF49</f>
        <v>3954153.7421618644</v>
      </c>
      <c r="J57" s="343">
        <f>avghweal!AL49</f>
        <v>9135253.0358623024</v>
      </c>
      <c r="K57" s="95">
        <f>avghweal!AR49</f>
        <v>29644279.482929155</v>
      </c>
      <c r="L57" s="222"/>
      <c r="O57" s="529">
        <f t="shared" si="0"/>
        <v>0</v>
      </c>
    </row>
    <row r="58" spans="1:16">
      <c r="A58" s="656">
        <v>1961</v>
      </c>
      <c r="B58" s="658">
        <f>avghweal!B50</f>
        <v>102059.30176783288</v>
      </c>
      <c r="C58" s="1239">
        <f>avghweal!BD50</f>
        <v>33900.852008616435</v>
      </c>
      <c r="D58" s="95"/>
      <c r="E58" s="215"/>
      <c r="F58" s="96">
        <f>avghweal!N50</f>
        <v>715485.34960078099</v>
      </c>
      <c r="G58" s="95">
        <f>avghweal!T50</f>
        <v>1128159.2044335476</v>
      </c>
      <c r="H58" s="343">
        <f>avghweal!Z50</f>
        <v>2857056.596796093</v>
      </c>
      <c r="I58" s="95">
        <f>avghweal!AF50</f>
        <v>4126202.1448725201</v>
      </c>
      <c r="J58" s="343">
        <f>avghweal!AL50</f>
        <v>9679901.2073896136</v>
      </c>
      <c r="K58" s="95">
        <f>avghweal!AR50</f>
        <v>32414595.28171831</v>
      </c>
      <c r="L58" s="222"/>
      <c r="O58" s="529">
        <f t="shared" si="0"/>
        <v>0</v>
      </c>
    </row>
    <row r="59" spans="1:16">
      <c r="A59" s="656">
        <v>1962</v>
      </c>
      <c r="B59" s="658">
        <f>avghweal!B51</f>
        <v>104319.06820608665</v>
      </c>
      <c r="C59" s="93">
        <f>avghweal!BD51</f>
        <v>34076.101046283977</v>
      </c>
      <c r="D59" s="92">
        <f>avghweal!AW51</f>
        <v>3343.3653697021477</v>
      </c>
      <c r="E59" s="217">
        <f>avghweal!BI51</f>
        <v>72492.020642011266</v>
      </c>
      <c r="F59" s="93">
        <f>avghweal!N51</f>
        <v>736505.77264431061</v>
      </c>
      <c r="G59" s="92">
        <f>avghweal!T51</f>
        <v>1160810.9846077024</v>
      </c>
      <c r="H59" s="344">
        <f>avghweal!Z51</f>
        <v>2924584.7627805639</v>
      </c>
      <c r="I59" s="92">
        <f>avghweal!AF51</f>
        <v>4223674.0311558135</v>
      </c>
      <c r="J59" s="344">
        <f>avghweal!AL51</f>
        <v>9755909.2147333734</v>
      </c>
      <c r="K59" s="92">
        <f>avghweal!AR51</f>
        <v>31477614.740705747</v>
      </c>
      <c r="L59" s="357"/>
      <c r="O59" s="529">
        <f t="shared" si="0"/>
        <v>0</v>
      </c>
      <c r="P59" s="529">
        <f>0.5*D59+0.4*E59-C59*0.9</f>
        <v>0</v>
      </c>
    </row>
    <row r="60" spans="1:16">
      <c r="A60" s="656">
        <v>1963</v>
      </c>
      <c r="B60" s="658">
        <f>avghweal!B52</f>
        <v>106134.19639851271</v>
      </c>
      <c r="C60" s="93">
        <f>avghweal!BD52</f>
        <v>34883.981586547539</v>
      </c>
      <c r="D60" s="73">
        <f>avghweal!AW52</f>
        <v>3154.9507972485035</v>
      </c>
      <c r="E60" s="215">
        <f>avghweal!BI52</f>
        <v>74694.60243071185</v>
      </c>
      <c r="F60" s="74">
        <f>avghweal!N52</f>
        <v>747386.12970619916</v>
      </c>
      <c r="G60" s="73">
        <f>avghweal!T52</f>
        <v>1172448.3667510187</v>
      </c>
      <c r="H60" s="345">
        <f>avghweal!Z52</f>
        <v>2913221.8747903518</v>
      </c>
      <c r="I60" s="73">
        <f>avghweal!AF52</f>
        <v>4190209.624053821</v>
      </c>
      <c r="J60" s="345">
        <f>avghweal!AL52</f>
        <v>9637093.2072445061</v>
      </c>
      <c r="K60" s="73">
        <f>avghweal!AR52</f>
        <v>31727033.039049424</v>
      </c>
      <c r="L60" s="358"/>
      <c r="O60" s="529">
        <f t="shared" si="0"/>
        <v>0</v>
      </c>
      <c r="P60" s="529">
        <f t="shared" ref="P60:P113" si="1">0.5*D60+0.4*E60-C60*0.9</f>
        <v>59.732943016206264</v>
      </c>
    </row>
    <row r="61" spans="1:16">
      <c r="A61" s="656">
        <v>1964</v>
      </c>
      <c r="B61" s="658">
        <f>avghweal!B53</f>
        <v>108328.47743375145</v>
      </c>
      <c r="C61" s="93">
        <f>avghweal!BD53</f>
        <v>35824.602000180443</v>
      </c>
      <c r="D61" s="73">
        <f>avghweal!AW53</f>
        <v>2966.5362247948588</v>
      </c>
      <c r="E61" s="215">
        <f>avghweal!BI53</f>
        <v>76897.184219412418</v>
      </c>
      <c r="F61" s="74">
        <f>avghweal!N53</f>
        <v>760863.3563358906</v>
      </c>
      <c r="G61" s="73">
        <f>avghweal!T53</f>
        <v>1187950.8058889417</v>
      </c>
      <c r="H61" s="345">
        <f>avghweal!Z53</f>
        <v>2909914.5490465071</v>
      </c>
      <c r="I61" s="73">
        <f>avghweal!AF53</f>
        <v>4167673.8529896098</v>
      </c>
      <c r="J61" s="345">
        <f>avghweal!AL53</f>
        <v>9541803.5437290184</v>
      </c>
      <c r="K61" s="73">
        <f>avghweal!AR53</f>
        <v>32078524.450408343</v>
      </c>
      <c r="L61" s="358"/>
      <c r="O61" s="529">
        <f t="shared" si="0"/>
        <v>0</v>
      </c>
      <c r="P61" s="529">
        <f t="shared" si="1"/>
        <v>0</v>
      </c>
    </row>
    <row r="62" spans="1:16">
      <c r="A62" s="656">
        <v>1965</v>
      </c>
      <c r="B62" s="658">
        <f>avghweal!B54</f>
        <v>114081.99266909799</v>
      </c>
      <c r="C62" s="93">
        <f>avghweal!BD54</f>
        <v>38401.881412462288</v>
      </c>
      <c r="D62" s="73">
        <f>avghweal!AW54</f>
        <v>3114.7526676526832</v>
      </c>
      <c r="E62" s="215">
        <f>avghweal!BI54</f>
        <v>80292.636198900145</v>
      </c>
      <c r="F62" s="74">
        <f>avghweal!N54</f>
        <v>795202.99397881934</v>
      </c>
      <c r="G62" s="73">
        <f>avghweal!T54</f>
        <v>1237717.9259129001</v>
      </c>
      <c r="H62" s="345">
        <f>avghweal!Z54</f>
        <v>3037243.8431166778</v>
      </c>
      <c r="I62" s="73">
        <f>avghweal!AF54</f>
        <v>4372464.1699542832</v>
      </c>
      <c r="J62" s="345">
        <f>avghweal!AL54</f>
        <v>10286821.698970957</v>
      </c>
      <c r="K62" s="73">
        <f>avghweal!AR54</f>
        <v>34123438.075921543</v>
      </c>
      <c r="L62" s="358"/>
      <c r="O62" s="529">
        <f t="shared" si="0"/>
        <v>0</v>
      </c>
      <c r="P62" s="529">
        <f t="shared" si="1"/>
        <v>-887.26245782966726</v>
      </c>
    </row>
    <row r="63" spans="1:16">
      <c r="A63" s="656">
        <v>1966</v>
      </c>
      <c r="B63" s="658">
        <f>avghweal!B55</f>
        <v>113880.58823066435</v>
      </c>
      <c r="C63" s="93">
        <f>avghweal!BD55</f>
        <v>39007.466474011555</v>
      </c>
      <c r="D63" s="73">
        <f>avghweal!AW55</f>
        <v>3262.9691105105076</v>
      </c>
      <c r="E63" s="215">
        <f>avghweal!BI55</f>
        <v>83688.088178387872</v>
      </c>
      <c r="F63" s="74">
        <f>avghweal!N55</f>
        <v>787738.68404053932</v>
      </c>
      <c r="G63" s="73">
        <f>avghweal!T55</f>
        <v>1222229.3136948275</v>
      </c>
      <c r="H63" s="345">
        <f>avghweal!Z55</f>
        <v>3004708.4755622628</v>
      </c>
      <c r="I63" s="73">
        <f>avghweal!AF55</f>
        <v>4348211.9609909244</v>
      </c>
      <c r="J63" s="345">
        <f>avghweal!AL55</f>
        <v>10506476.635606587</v>
      </c>
      <c r="K63" s="73">
        <f>avghweal!AR55</f>
        <v>34403760.015168458</v>
      </c>
      <c r="L63" s="358"/>
      <c r="O63" s="529">
        <f t="shared" si="0"/>
        <v>0</v>
      </c>
      <c r="P63" s="529">
        <f t="shared" si="1"/>
        <v>0</v>
      </c>
    </row>
    <row r="64" spans="1:16">
      <c r="A64" s="656">
        <v>1967</v>
      </c>
      <c r="B64" s="658">
        <f>avghweal!B56</f>
        <v>116481.53997108969</v>
      </c>
      <c r="C64" s="1241">
        <f>avghweal!BD56</f>
        <v>40571.556787481401</v>
      </c>
      <c r="D64" s="73">
        <f>avghweal!AW56</f>
        <v>2804.3869753374106</v>
      </c>
      <c r="E64" s="215">
        <f>avghweal!BI56</f>
        <v>87780.519052661373</v>
      </c>
      <c r="F64" s="90">
        <f>avghweal!N56</f>
        <v>799671.38862356439</v>
      </c>
      <c r="G64" s="73">
        <f>avghweal!T56</f>
        <v>1240727.8310173184</v>
      </c>
      <c r="H64" s="345">
        <f>avghweal!Z56</f>
        <v>3061159.8717488605</v>
      </c>
      <c r="I64" s="73">
        <f>avghweal!AF56</f>
        <v>4435650.2095770827</v>
      </c>
      <c r="J64" s="345">
        <f>avghweal!AL56</f>
        <v>10397377.749190431</v>
      </c>
      <c r="K64" s="73">
        <f>avghweal!AR56</f>
        <v>33503536.976632137</v>
      </c>
      <c r="L64" s="358"/>
      <c r="O64" s="529">
        <f t="shared" si="0"/>
        <v>0</v>
      </c>
      <c r="P64" s="529">
        <f t="shared" si="1"/>
        <v>0</v>
      </c>
    </row>
    <row r="65" spans="1:16">
      <c r="A65" s="656">
        <v>1968</v>
      </c>
      <c r="B65" s="658">
        <f>avghweal!B57</f>
        <v>121826.81917820282</v>
      </c>
      <c r="C65" s="1241">
        <f>avghweal!BD57</f>
        <v>42374.925093184596</v>
      </c>
      <c r="D65" s="73">
        <f>avghweal!AW57</f>
        <v>3035.147557474922</v>
      </c>
      <c r="E65" s="215">
        <f>avghweal!BI57</f>
        <v>91549.64701282169</v>
      </c>
      <c r="F65" s="90">
        <f>avghweal!N57</f>
        <v>836893.86594336666</v>
      </c>
      <c r="G65" s="73">
        <f>avghweal!T57</f>
        <v>1298644.5285386429</v>
      </c>
      <c r="H65" s="345">
        <f>avghweal!Z57</f>
        <v>3242262.9869748978</v>
      </c>
      <c r="I65" s="73">
        <f>avghweal!AF57</f>
        <v>4731404.1721729524</v>
      </c>
      <c r="J65" s="345">
        <f>avghweal!AL57</f>
        <v>11107991.465885812</v>
      </c>
      <c r="K65" s="73">
        <f>avghweal!AR57</f>
        <v>36329178.623783246</v>
      </c>
      <c r="L65" s="358"/>
      <c r="O65" s="529">
        <f t="shared" si="0"/>
        <v>0</v>
      </c>
      <c r="P65" s="529">
        <f t="shared" si="1"/>
        <v>0</v>
      </c>
    </row>
    <row r="66" spans="1:16">
      <c r="A66" s="659">
        <v>1969</v>
      </c>
      <c r="B66" s="660">
        <f>avghweal!B58</f>
        <v>121028.98075410718</v>
      </c>
      <c r="C66" s="1242">
        <f>avghweal!BD58</f>
        <v>43153.326239547794</v>
      </c>
      <c r="D66" s="79">
        <f>avghweal!AW58</f>
        <v>3222.2663044868291</v>
      </c>
      <c r="E66" s="216">
        <f>avghweal!BI58</f>
        <v>93067.151158373978</v>
      </c>
      <c r="F66" s="91">
        <f>avghweal!N58</f>
        <v>821909.87138514151</v>
      </c>
      <c r="G66" s="79">
        <f>avghweal!T58</f>
        <v>1266949.4600794597</v>
      </c>
      <c r="H66" s="346">
        <f>avghweal!Z58</f>
        <v>3142044.8278470072</v>
      </c>
      <c r="I66" s="79">
        <f>avghweal!AF58</f>
        <v>4596982.1140245749</v>
      </c>
      <c r="J66" s="346">
        <f>avghweal!AL58</f>
        <v>10891051.500955019</v>
      </c>
      <c r="K66" s="79">
        <f>avghweal!AR58</f>
        <v>36135135.231439985</v>
      </c>
      <c r="L66" s="359"/>
      <c r="O66" s="529">
        <f t="shared" si="0"/>
        <v>0</v>
      </c>
      <c r="P66" s="529">
        <f t="shared" si="1"/>
        <v>0</v>
      </c>
    </row>
    <row r="67" spans="1:16">
      <c r="A67" s="656">
        <v>1970</v>
      </c>
      <c r="B67" s="658">
        <f>avghweal!B59</f>
        <v>115242.11202557563</v>
      </c>
      <c r="C67" s="1241">
        <f>avghweal!BD59</f>
        <v>40817.131091626463</v>
      </c>
      <c r="D67" s="73">
        <f>avghweal!AW59</f>
        <v>3018.8643547460028</v>
      </c>
      <c r="E67" s="215">
        <f>avghweal!BI59</f>
        <v>88064.96451272702</v>
      </c>
      <c r="F67" s="90">
        <f>avghweal!N59</f>
        <v>785066.9404311179</v>
      </c>
      <c r="G67" s="73">
        <f>avghweal!T59</f>
        <v>1207478.8032963718</v>
      </c>
      <c r="H67" s="345">
        <f>avghweal!Z59</f>
        <v>2951744.0565143814</v>
      </c>
      <c r="I67" s="73">
        <f>avghweal!AF59</f>
        <v>4274390.7801437387</v>
      </c>
      <c r="J67" s="345">
        <f>avghweal!AL59</f>
        <v>10000922.639445482</v>
      </c>
      <c r="K67" s="73">
        <f>avghweal!AR59</f>
        <v>32698748.846984699</v>
      </c>
      <c r="L67" s="358"/>
      <c r="O67" s="529">
        <f t="shared" si="0"/>
        <v>0</v>
      </c>
      <c r="P67" s="529">
        <f t="shared" si="1"/>
        <v>0</v>
      </c>
    </row>
    <row r="68" spans="1:16">
      <c r="A68" s="656">
        <v>1971</v>
      </c>
      <c r="B68" s="658">
        <f>avghweal!B60</f>
        <v>115646.63025745387</v>
      </c>
      <c r="C68" s="1241">
        <f>avghweal!BD60</f>
        <v>41708.873182030766</v>
      </c>
      <c r="D68" s="73">
        <f>avghweal!AW60</f>
        <v>3122.6347906127203</v>
      </c>
      <c r="E68" s="215">
        <f>avghweal!BI60</f>
        <v>89941.671171303315</v>
      </c>
      <c r="F68" s="90">
        <f>avghweal!N60</f>
        <v>781086.44393626181</v>
      </c>
      <c r="G68" s="73">
        <f>avghweal!T60</f>
        <v>1199183.224121108</v>
      </c>
      <c r="H68" s="345">
        <f>avghweal!Z60</f>
        <v>2909797.221708497</v>
      </c>
      <c r="I68" s="73">
        <f>avghweal!AF60</f>
        <v>4181364.3903495525</v>
      </c>
      <c r="J68" s="345">
        <f>avghweal!AL60</f>
        <v>9671367.6735877283</v>
      </c>
      <c r="K68" s="73">
        <f>avghweal!AR60</f>
        <v>31078876.131819364</v>
      </c>
      <c r="L68" s="358"/>
      <c r="O68" s="529">
        <f t="shared" si="0"/>
        <v>0</v>
      </c>
      <c r="P68" s="529">
        <f t="shared" si="1"/>
        <v>0</v>
      </c>
    </row>
    <row r="69" spans="1:16">
      <c r="A69" s="656">
        <v>1972</v>
      </c>
      <c r="B69" s="658">
        <f>avghweal!B61</f>
        <v>122975.98212185345</v>
      </c>
      <c r="C69" s="1241">
        <f>avghweal!BD61</f>
        <v>44374.447771401239</v>
      </c>
      <c r="D69" s="73">
        <f>avghweal!AW61</f>
        <v>3704.2992652040007</v>
      </c>
      <c r="E69" s="215">
        <f>avghweal!BI61</f>
        <v>95212.133404147782</v>
      </c>
      <c r="F69" s="90">
        <f>avghweal!N61</f>
        <v>830389.79127592337</v>
      </c>
      <c r="G69" s="73">
        <f>avghweal!T61</f>
        <v>1266916.8919630959</v>
      </c>
      <c r="H69" s="345">
        <f>avghweal!Z61</f>
        <v>3006177.9248742936</v>
      </c>
      <c r="I69" s="73">
        <f>avghweal!AF61</f>
        <v>4283932.4694477115</v>
      </c>
      <c r="J69" s="345">
        <f>avghweal!AL61</f>
        <v>9796502.6755725984</v>
      </c>
      <c r="K69" s="73">
        <f>avghweal!AR61</f>
        <v>31160464.393503327</v>
      </c>
      <c r="L69" s="358"/>
      <c r="O69" s="529">
        <f t="shared" si="0"/>
        <v>0</v>
      </c>
      <c r="P69" s="529">
        <f t="shared" si="1"/>
        <v>0</v>
      </c>
    </row>
    <row r="70" spans="1:16">
      <c r="A70" s="656">
        <v>1973</v>
      </c>
      <c r="B70" s="658">
        <f>avghweal!B62</f>
        <v>124292.78848281396</v>
      </c>
      <c r="C70" s="1241">
        <f>avghweal!BD62</f>
        <v>45896.8574162843</v>
      </c>
      <c r="D70" s="73">
        <f>avghweal!AW62</f>
        <v>3472.3032700928911</v>
      </c>
      <c r="E70" s="215">
        <f>avghweal!BI62</f>
        <v>98927.55009902356</v>
      </c>
      <c r="F70" s="90">
        <f>avghweal!N62</f>
        <v>829856.16808158089</v>
      </c>
      <c r="G70" s="73">
        <f>avghweal!T62</f>
        <v>1259551.8203970129</v>
      </c>
      <c r="H70" s="345">
        <f>avghweal!Z62</f>
        <v>2934581.1929608039</v>
      </c>
      <c r="I70" s="73">
        <f>avghweal!AF62</f>
        <v>4121044.7938551605</v>
      </c>
      <c r="J70" s="345">
        <f>avghweal!AL62</f>
        <v>9217145.704104932</v>
      </c>
      <c r="K70" s="73">
        <f>avghweal!AR62</f>
        <v>28337869.44313835</v>
      </c>
      <c r="L70" s="358"/>
      <c r="O70" s="529">
        <f t="shared" si="0"/>
        <v>0</v>
      </c>
      <c r="P70" s="529">
        <f t="shared" si="1"/>
        <v>0</v>
      </c>
    </row>
    <row r="71" spans="1:16">
      <c r="A71" s="656">
        <v>1974</v>
      </c>
      <c r="B71" s="658">
        <f>avghweal!B63</f>
        <v>113129.99978115399</v>
      </c>
      <c r="C71" s="1241">
        <f>avghweal!BD63</f>
        <v>42506.421362382353</v>
      </c>
      <c r="D71" s="73">
        <f>avghweal!AW63</f>
        <v>2287.2140946163672</v>
      </c>
      <c r="E71" s="215">
        <f>avghweal!BI63</f>
        <v>92780.430447089835</v>
      </c>
      <c r="F71" s="90">
        <f>avghweal!N63</f>
        <v>748742.20555009868</v>
      </c>
      <c r="G71" s="73">
        <f>avghweal!T63</f>
        <v>1127069.8188210386</v>
      </c>
      <c r="H71" s="345">
        <f>avghweal!Z63</f>
        <v>2621620.4959886381</v>
      </c>
      <c r="I71" s="73">
        <f>avghweal!AF63</f>
        <v>3674291.0167670343</v>
      </c>
      <c r="J71" s="345">
        <f>avghweal!AL63</f>
        <v>8056729.2409278471</v>
      </c>
      <c r="K71" s="73">
        <f>avghweal!AR63</f>
        <v>24382318.247052882</v>
      </c>
      <c r="L71" s="358"/>
      <c r="O71" s="529">
        <f t="shared" si="0"/>
        <v>0</v>
      </c>
      <c r="P71" s="529">
        <f t="shared" si="1"/>
        <v>0</v>
      </c>
    </row>
    <row r="72" spans="1:16">
      <c r="A72" s="656">
        <v>1975</v>
      </c>
      <c r="B72" s="658">
        <f>avghweal!B64</f>
        <v>108624.52794153561</v>
      </c>
      <c r="C72" s="1241">
        <f>avghweal!BD64</f>
        <v>41343.467066516932</v>
      </c>
      <c r="D72" s="73">
        <f>avghweal!AW64</f>
        <v>2625.5962376228676</v>
      </c>
      <c r="E72" s="215">
        <f>avghweal!BI64</f>
        <v>89740.8056026345</v>
      </c>
      <c r="F72" s="90">
        <f>avghweal!N64</f>
        <v>714154.07581670373</v>
      </c>
      <c r="G72" s="73">
        <f>avghweal!T64</f>
        <v>1070295.9198615151</v>
      </c>
      <c r="H72" s="345">
        <f>avghweal!Z64</f>
        <v>2451157.4492169884</v>
      </c>
      <c r="I72" s="73">
        <f>avghweal!AF64</f>
        <v>3425428.1703674593</v>
      </c>
      <c r="J72" s="345">
        <f>avghweal!AL64</f>
        <v>7393234.1147722425</v>
      </c>
      <c r="K72" s="73">
        <f>avghweal!AR64</f>
        <v>22493253.078078534</v>
      </c>
      <c r="L72" s="358"/>
      <c r="O72" s="529">
        <f t="shared" si="0"/>
        <v>0</v>
      </c>
      <c r="P72" s="529">
        <f t="shared" si="1"/>
        <v>0</v>
      </c>
    </row>
    <row r="73" spans="1:16">
      <c r="A73" s="656">
        <v>1976</v>
      </c>
      <c r="B73" s="658">
        <f>avghweal!B65</f>
        <v>115169.89703827896</v>
      </c>
      <c r="C73" s="1241">
        <f>avghweal!BD65</f>
        <v>44879.914100319089</v>
      </c>
      <c r="D73" s="73">
        <f>avghweal!AW65</f>
        <v>2971.7445252006378</v>
      </c>
      <c r="E73" s="215">
        <f>avghweal!BI65</f>
        <v>97265.126069217164</v>
      </c>
      <c r="F73" s="90">
        <f>avghweal!N65</f>
        <v>747779.74347991764</v>
      </c>
      <c r="G73" s="73">
        <f>avghweal!T65</f>
        <v>1114367.2601279523</v>
      </c>
      <c r="H73" s="345">
        <f>avghweal!Z65</f>
        <v>2525660.504958869</v>
      </c>
      <c r="I73" s="73">
        <f>avghweal!AF65</f>
        <v>3515346.207232934</v>
      </c>
      <c r="J73" s="345">
        <f>avghweal!AL65</f>
        <v>7548034.5490964539</v>
      </c>
      <c r="K73" s="73">
        <f>avghweal!AR65</f>
        <v>23342921.274617452</v>
      </c>
      <c r="L73" s="358"/>
      <c r="O73" s="529">
        <f t="shared" si="0"/>
        <v>0</v>
      </c>
      <c r="P73" s="529">
        <f t="shared" si="1"/>
        <v>0</v>
      </c>
    </row>
    <row r="74" spans="1:16">
      <c r="A74" s="656">
        <v>1977</v>
      </c>
      <c r="B74" s="658">
        <f>avghweal!B66</f>
        <v>118288.0703290066</v>
      </c>
      <c r="C74" s="1241">
        <f>avghweal!BD66</f>
        <v>46590.04240174302</v>
      </c>
      <c r="D74" s="73">
        <f>avghweal!AW66</f>
        <v>2961.6210010166469</v>
      </c>
      <c r="E74" s="215">
        <f>avghweal!BI66</f>
        <v>101125.56915265098</v>
      </c>
      <c r="F74" s="90">
        <f>avghweal!N66</f>
        <v>763570.32167437894</v>
      </c>
      <c r="G74" s="73">
        <f>avghweal!T66</f>
        <v>1137543.8685457301</v>
      </c>
      <c r="H74" s="345">
        <f>avghweal!Z66</f>
        <v>2563167.9157031858</v>
      </c>
      <c r="I74" s="73">
        <f>avghweal!AF66</f>
        <v>3571487.6282317284</v>
      </c>
      <c r="J74" s="345">
        <f>avghweal!AL66</f>
        <v>7691663.9654238559</v>
      </c>
      <c r="K74" s="73">
        <f>avghweal!AR66</f>
        <v>23578827.418749843</v>
      </c>
      <c r="L74" s="358"/>
      <c r="O74" s="529">
        <f t="shared" si="0"/>
        <v>0</v>
      </c>
      <c r="P74" s="529">
        <f t="shared" si="1"/>
        <v>0</v>
      </c>
    </row>
    <row r="75" spans="1:16">
      <c r="A75" s="656">
        <v>1978</v>
      </c>
      <c r="B75" s="658">
        <f>avghweal!B67</f>
        <v>120725.6017029021</v>
      </c>
      <c r="C75" s="1241">
        <f>avghweal!BD67</f>
        <v>48563.714563466339</v>
      </c>
      <c r="D75" s="73">
        <f>avghweal!AW67</f>
        <v>2794.5188333863493</v>
      </c>
      <c r="E75" s="215">
        <f>avghweal!BI67</f>
        <v>105775.20922606632</v>
      </c>
      <c r="F75" s="90">
        <f>avghweal!N67</f>
        <v>770182.5859578239</v>
      </c>
      <c r="G75" s="73">
        <f>avghweal!T67</f>
        <v>1144980.8732608652</v>
      </c>
      <c r="H75" s="345">
        <f>avghweal!Z67</f>
        <v>2593133.9990939051</v>
      </c>
      <c r="I75" s="73">
        <f>avghweal!AF67</f>
        <v>3631643.613471258</v>
      </c>
      <c r="J75" s="345">
        <f>avghweal!AL67</f>
        <v>7899627.2249276144</v>
      </c>
      <c r="K75" s="73">
        <f>avghweal!AR67</f>
        <v>24658333.472258069</v>
      </c>
      <c r="L75" s="358"/>
      <c r="O75" s="529">
        <f t="shared" ref="O75:O113" si="2">0.9*C75+0.1*F75-B75</f>
        <v>0</v>
      </c>
      <c r="P75" s="529">
        <f t="shared" si="1"/>
        <v>0</v>
      </c>
    </row>
    <row r="76" spans="1:16">
      <c r="A76" s="659">
        <v>1979</v>
      </c>
      <c r="B76" s="660">
        <f>avghweal!B68</f>
        <v>125215.79613136819</v>
      </c>
      <c r="C76" s="1243">
        <f>avghweal!BD68</f>
        <v>49530.67540053917</v>
      </c>
      <c r="D76" s="79">
        <f>avghweal!AW68</f>
        <v>3103.2846927541868</v>
      </c>
      <c r="E76" s="216">
        <f>avghweal!BI68</f>
        <v>107564.91378527042</v>
      </c>
      <c r="F76" s="80">
        <f>avghweal!N68</f>
        <v>806381.88270882913</v>
      </c>
      <c r="G76" s="79">
        <f>avghweal!T68</f>
        <v>1204500.8920706538</v>
      </c>
      <c r="H76" s="346">
        <f>avghweal!Z68</f>
        <v>2782337.2367091095</v>
      </c>
      <c r="I76" s="79">
        <f>avghweal!AF68</f>
        <v>3941522.640158827</v>
      </c>
      <c r="J76" s="346">
        <f>avghweal!AL68</f>
        <v>8813948.4036842976</v>
      </c>
      <c r="K76" s="79">
        <f>avghweal!AR68</f>
        <v>28821405.428959068</v>
      </c>
      <c r="L76" s="359"/>
      <c r="O76" s="529">
        <f t="shared" si="2"/>
        <v>0</v>
      </c>
      <c r="P76" s="529">
        <f t="shared" si="1"/>
        <v>0</v>
      </c>
    </row>
    <row r="77" spans="1:16">
      <c r="A77" s="656">
        <v>1980</v>
      </c>
      <c r="B77" s="658">
        <f>avghweal!B69</f>
        <v>130143.69496148976</v>
      </c>
      <c r="C77" s="93">
        <f>avghweal!BD69</f>
        <v>52000.913055140685</v>
      </c>
      <c r="D77" s="73">
        <f>avghweal!AW69</f>
        <v>3417.7775040419424</v>
      </c>
      <c r="E77" s="215">
        <f>avghweal!BI69</f>
        <v>112729.83249401409</v>
      </c>
      <c r="F77" s="74">
        <f>avghweal!N69</f>
        <v>833428.73211863125</v>
      </c>
      <c r="G77" s="73">
        <f>avghweal!T69</f>
        <v>1244822.1070885814</v>
      </c>
      <c r="H77" s="345">
        <f>avghweal!Z69</f>
        <v>2905335.6423989632</v>
      </c>
      <c r="I77" s="73">
        <f>avghweal!AF69</f>
        <v>4127324.5621815771</v>
      </c>
      <c r="J77" s="345">
        <f>avghweal!AL69</f>
        <v>9312705.0221240781</v>
      </c>
      <c r="K77" s="73">
        <f>avghweal!AR69</f>
        <v>29628081.65979933</v>
      </c>
      <c r="L77" s="358"/>
      <c r="O77" s="529">
        <f t="shared" si="2"/>
        <v>0</v>
      </c>
      <c r="P77" s="529">
        <f t="shared" si="1"/>
        <v>0</v>
      </c>
    </row>
    <row r="78" spans="1:16">
      <c r="A78" s="656">
        <v>1981</v>
      </c>
      <c r="B78" s="658">
        <f>avghweal!B70</f>
        <v>130666.99957356793</v>
      </c>
      <c r="C78" s="93">
        <f>avghweal!BD70</f>
        <v>52651.650739740799</v>
      </c>
      <c r="D78" s="73">
        <f>avghweal!AW70</f>
        <v>3794.8784555328471</v>
      </c>
      <c r="E78" s="215">
        <f>avghweal!BI70</f>
        <v>113722.61609500073</v>
      </c>
      <c r="F78" s="74">
        <f>avghweal!N70</f>
        <v>832805.13907801185</v>
      </c>
      <c r="G78" s="73">
        <f>avghweal!T70</f>
        <v>1253671.5293209769</v>
      </c>
      <c r="H78" s="345">
        <f>avghweal!Z70</f>
        <v>3024823.2380663399</v>
      </c>
      <c r="I78" s="73">
        <f>avghweal!AF70</f>
        <v>4373365.1321618194</v>
      </c>
      <c r="J78" s="345">
        <f>avghweal!AL70</f>
        <v>10290096.233775714</v>
      </c>
      <c r="K78" s="73">
        <f>avghweal!AR70</f>
        <v>34558538.179138094</v>
      </c>
      <c r="L78" s="358"/>
      <c r="O78" s="529">
        <f t="shared" si="2"/>
        <v>0</v>
      </c>
      <c r="P78" s="529">
        <f t="shared" si="1"/>
        <v>0</v>
      </c>
    </row>
    <row r="79" spans="1:16">
      <c r="A79" s="656">
        <v>1982</v>
      </c>
      <c r="B79" s="658">
        <f>avghweal!B71</f>
        <v>131272.23742032656</v>
      </c>
      <c r="C79" s="93">
        <f>avghweal!BD71</f>
        <v>54479.385397638231</v>
      </c>
      <c r="D79" s="73">
        <f>avghweal!AW71</f>
        <v>4948.5796154117807</v>
      </c>
      <c r="E79" s="215">
        <f>avghweal!BI71</f>
        <v>116392.8926254213</v>
      </c>
      <c r="F79" s="74">
        <f>avghweal!N71</f>
        <v>822407.90562452155</v>
      </c>
      <c r="G79" s="73">
        <f>avghweal!T71</f>
        <v>1244294.011941473</v>
      </c>
      <c r="H79" s="345">
        <f>avghweal!Z71</f>
        <v>3082680.3222623565</v>
      </c>
      <c r="I79" s="73">
        <f>avghweal!AF71</f>
        <v>4509575.2100261282</v>
      </c>
      <c r="J79" s="345">
        <f>avghweal!AL71</f>
        <v>10890405.734625032</v>
      </c>
      <c r="K79" s="73">
        <f>avghweal!AR71</f>
        <v>36930597.593135186</v>
      </c>
      <c r="L79" s="358"/>
      <c r="O79" s="529">
        <f t="shared" si="2"/>
        <v>0</v>
      </c>
      <c r="P79" s="529">
        <f t="shared" si="1"/>
        <v>0</v>
      </c>
    </row>
    <row r="80" spans="1:16">
      <c r="A80" s="656">
        <v>1983</v>
      </c>
      <c r="B80" s="658">
        <f>avghweal!B72</f>
        <v>133849.98604345924</v>
      </c>
      <c r="C80" s="93">
        <f>avghweal!BD72</f>
        <v>56950.927511523791</v>
      </c>
      <c r="D80" s="73">
        <f>avghweal!AW72</f>
        <v>5536.277527514334</v>
      </c>
      <c r="E80" s="215">
        <f>avghweal!BI72</f>
        <v>121219.23999153561</v>
      </c>
      <c r="F80" s="74">
        <f>avghweal!N72</f>
        <v>825941.51283087814</v>
      </c>
      <c r="G80" s="73">
        <f>avghweal!T72</f>
        <v>1236044.1491730809</v>
      </c>
      <c r="H80" s="345">
        <f>avghweal!Z72</f>
        <v>2993236.5259528039</v>
      </c>
      <c r="I80" s="73">
        <f>avghweal!AF72</f>
        <v>4346574.9386711614</v>
      </c>
      <c r="J80" s="345">
        <f>avghweal!AL72</f>
        <v>10454058.32452069</v>
      </c>
      <c r="K80" s="73">
        <f>avghweal!AR72</f>
        <v>35664305.220411286</v>
      </c>
      <c r="L80" s="358"/>
      <c r="O80" s="529">
        <f t="shared" si="2"/>
        <v>0</v>
      </c>
      <c r="P80" s="529">
        <f t="shared" si="1"/>
        <v>0</v>
      </c>
    </row>
    <row r="81" spans="1:16">
      <c r="A81" s="656">
        <v>1984</v>
      </c>
      <c r="B81" s="658">
        <f>avghweal!B73</f>
        <v>136955.10993981687</v>
      </c>
      <c r="C81" s="93">
        <f>avghweal!BD73</f>
        <v>59086.598690672319</v>
      </c>
      <c r="D81" s="73">
        <f>avghweal!AW73</f>
        <v>5998.8455612214402</v>
      </c>
      <c r="E81" s="215">
        <f>avghweal!BI73</f>
        <v>125446.29010248593</v>
      </c>
      <c r="F81" s="74">
        <f>avghweal!N73</f>
        <v>837771.71118211769</v>
      </c>
      <c r="G81" s="73">
        <f>avghweal!T73</f>
        <v>1254452.0032053541</v>
      </c>
      <c r="H81" s="345">
        <f>avghweal!Z73</f>
        <v>3096618.4736200478</v>
      </c>
      <c r="I81" s="73">
        <f>avghweal!AF73</f>
        <v>4560977.0517395474</v>
      </c>
      <c r="J81" s="345">
        <f>avghweal!AL73</f>
        <v>11310484.624309652</v>
      </c>
      <c r="K81" s="73">
        <f>avghweal!AR73</f>
        <v>38822558.530127153</v>
      </c>
      <c r="L81" s="358"/>
      <c r="O81" s="529">
        <f t="shared" si="2"/>
        <v>0</v>
      </c>
      <c r="P81" s="529">
        <f t="shared" si="1"/>
        <v>0</v>
      </c>
    </row>
    <row r="82" spans="1:16">
      <c r="A82" s="656">
        <v>1985</v>
      </c>
      <c r="B82" s="658">
        <f>avghweal!B74</f>
        <v>143503.49018910201</v>
      </c>
      <c r="C82" s="93">
        <f>avghweal!BD74</f>
        <v>62961.223345479288</v>
      </c>
      <c r="D82" s="73">
        <f>avghweal!AW74</f>
        <v>6588.6901302173228</v>
      </c>
      <c r="E82" s="215">
        <f>avghweal!BI74</f>
        <v>133426.88986455675</v>
      </c>
      <c r="F82" s="74">
        <f>avghweal!N74</f>
        <v>868383.89178170636</v>
      </c>
      <c r="G82" s="73">
        <f>avghweal!T74</f>
        <v>1304826.4706653045</v>
      </c>
      <c r="H82" s="345">
        <f>avghweal!Z74</f>
        <v>3264622.1686976822</v>
      </c>
      <c r="I82" s="73">
        <f>avghweal!AF74</f>
        <v>4852162.0150109893</v>
      </c>
      <c r="J82" s="345">
        <f>avghweal!AL74</f>
        <v>12279637.508119093</v>
      </c>
      <c r="K82" s="73">
        <f>avghweal!AR74</f>
        <v>43219979.889921322</v>
      </c>
      <c r="L82" s="358"/>
      <c r="O82" s="529">
        <f t="shared" si="2"/>
        <v>0</v>
      </c>
      <c r="P82" s="529">
        <f t="shared" si="1"/>
        <v>0</v>
      </c>
    </row>
    <row r="83" spans="1:16">
      <c r="A83" s="656">
        <v>1986</v>
      </c>
      <c r="B83" s="658">
        <f>avghweal!B75</f>
        <v>154063.05690981197</v>
      </c>
      <c r="C83" s="93">
        <f>avghweal!BD75</f>
        <v>67910.575813004514</v>
      </c>
      <c r="D83" s="73">
        <f>avghweal!AW75</f>
        <v>7117.3883465052713</v>
      </c>
      <c r="E83" s="215">
        <f>avghweal!BI75</f>
        <v>143902.06014612856</v>
      </c>
      <c r="F83" s="74">
        <f>avghweal!N75</f>
        <v>929435.38678107911</v>
      </c>
      <c r="G83" s="73">
        <f>avghweal!T75</f>
        <v>1397235.6790708671</v>
      </c>
      <c r="H83" s="345">
        <f>avghweal!Z75</f>
        <v>3474391.7188016209</v>
      </c>
      <c r="I83" s="73">
        <f>avghweal!AF75</f>
        <v>5144953.4320480572</v>
      </c>
      <c r="J83" s="345">
        <f>avghweal!AL75</f>
        <v>12599522.67030498</v>
      </c>
      <c r="K83" s="73">
        <f>avghweal!AR75</f>
        <v>43407702.626952931</v>
      </c>
      <c r="L83" s="358"/>
      <c r="O83" s="529">
        <f t="shared" si="2"/>
        <v>0</v>
      </c>
      <c r="P83" s="529">
        <f t="shared" si="1"/>
        <v>0</v>
      </c>
    </row>
    <row r="84" spans="1:16">
      <c r="A84" s="656">
        <v>1987</v>
      </c>
      <c r="B84" s="658">
        <f>avghweal!B76</f>
        <v>161099.42054870358</v>
      </c>
      <c r="C84" s="93">
        <f>avghweal!BD76</f>
        <v>69266.396349921881</v>
      </c>
      <c r="D84" s="73">
        <f>avghweal!AW76</f>
        <v>8051.9866407582385</v>
      </c>
      <c r="E84" s="215">
        <f>avghweal!BI76</f>
        <v>145784.40848637646</v>
      </c>
      <c r="F84" s="74">
        <f>avghweal!N76</f>
        <v>987596.63833773858</v>
      </c>
      <c r="G84" s="73">
        <f>avghweal!T76</f>
        <v>1506868.9735331621</v>
      </c>
      <c r="H84" s="345">
        <f>avghweal!Z76</f>
        <v>3913986.3981091836</v>
      </c>
      <c r="I84" s="73">
        <f>avghweal!AF76</f>
        <v>5852603.1257743724</v>
      </c>
      <c r="J84" s="345">
        <f>avghweal!AL76</f>
        <v>14701095.492195843</v>
      </c>
      <c r="K84" s="73">
        <f>avghweal!AR76</f>
        <v>53693454.14530246</v>
      </c>
      <c r="L84" s="358"/>
      <c r="O84" s="529">
        <f t="shared" si="2"/>
        <v>0</v>
      </c>
      <c r="P84" s="529">
        <f t="shared" si="1"/>
        <v>0</v>
      </c>
    </row>
    <row r="85" spans="1:16">
      <c r="A85" s="656">
        <v>1988</v>
      </c>
      <c r="B85" s="658">
        <f>avghweal!B77</f>
        <v>166812.86020183723</v>
      </c>
      <c r="C85" s="93">
        <f>avghweal!BD77</f>
        <v>69559.126985378549</v>
      </c>
      <c r="D85" s="73">
        <f>avghweal!AW77</f>
        <v>7944.0954576935465</v>
      </c>
      <c r="E85" s="215">
        <f>avghweal!BI77</f>
        <v>146577.91639498479</v>
      </c>
      <c r="F85" s="74">
        <f>avghweal!N77</f>
        <v>1042096.4591499653</v>
      </c>
      <c r="G85" s="73">
        <f>avghweal!T77</f>
        <v>1608726.210585261</v>
      </c>
      <c r="H85" s="345">
        <f>avghweal!Z77</f>
        <v>4355085.9699769821</v>
      </c>
      <c r="I85" s="73">
        <f>avghweal!AF77</f>
        <v>6684941.045532818</v>
      </c>
      <c r="J85" s="345">
        <f>avghweal!AL77</f>
        <v>17797356.771344699</v>
      </c>
      <c r="K85" s="73">
        <f>avghweal!AR77</f>
        <v>68007493.106368974</v>
      </c>
      <c r="L85" s="358"/>
      <c r="O85" s="529">
        <f t="shared" si="2"/>
        <v>0</v>
      </c>
      <c r="P85" s="529">
        <f t="shared" si="1"/>
        <v>0</v>
      </c>
    </row>
    <row r="86" spans="1:16">
      <c r="A86" s="659">
        <v>1989</v>
      </c>
      <c r="B86" s="660">
        <f>avghweal!B78</f>
        <v>173619.46168742632</v>
      </c>
      <c r="C86" s="1243">
        <f>avghweal!BD78</f>
        <v>72380.594294413851</v>
      </c>
      <c r="D86" s="79">
        <f>avghweal!AW78</f>
        <v>8537.0788953192514</v>
      </c>
      <c r="E86" s="216">
        <f>avghweal!BI78</f>
        <v>152184.98854328215</v>
      </c>
      <c r="F86" s="80">
        <f>avghweal!N78</f>
        <v>1084769.2682245385</v>
      </c>
      <c r="G86" s="79">
        <f>avghweal!T78</f>
        <v>1675834.3533500459</v>
      </c>
      <c r="H86" s="346">
        <f>avghweal!Z78</f>
        <v>4557472.3727769563</v>
      </c>
      <c r="I86" s="79">
        <f>avghweal!AF78</f>
        <v>6958124.5479766624</v>
      </c>
      <c r="J86" s="346">
        <f>avghweal!AL78</f>
        <v>18243675.797897935</v>
      </c>
      <c r="K86" s="79">
        <f>avghweal!AR78</f>
        <v>69179426.431209177</v>
      </c>
      <c r="L86" s="359"/>
      <c r="O86" s="529">
        <f t="shared" si="2"/>
        <v>0</v>
      </c>
      <c r="P86" s="529">
        <f t="shared" si="1"/>
        <v>0</v>
      </c>
    </row>
    <row r="87" spans="1:16">
      <c r="A87" s="656">
        <v>1990</v>
      </c>
      <c r="B87" s="658">
        <f>avghweal!B79</f>
        <v>173674.93836238683</v>
      </c>
      <c r="C87" s="93">
        <f>avghweal!BD79</f>
        <v>72007.189371503016</v>
      </c>
      <c r="D87" s="73">
        <f>avghweal!AW79</f>
        <v>7975.8595919355794</v>
      </c>
      <c r="E87" s="215">
        <f>avghweal!BI79</f>
        <v>152046.35159596233</v>
      </c>
      <c r="F87" s="74">
        <f>avghweal!N79</f>
        <v>1088684.6792803409</v>
      </c>
      <c r="G87" s="73">
        <f>avghweal!T79</f>
        <v>1682192.5321978775</v>
      </c>
      <c r="H87" s="345">
        <f>avghweal!Z79</f>
        <v>4577330.5591396093</v>
      </c>
      <c r="I87" s="73">
        <f>avghweal!AF79</f>
        <v>7004946.1640063636</v>
      </c>
      <c r="J87" s="345">
        <f>avghweal!AL79</f>
        <v>18380357.549839053</v>
      </c>
      <c r="K87" s="73">
        <f>avghweal!AR79</f>
        <v>69964539.084007666</v>
      </c>
      <c r="L87" s="358"/>
      <c r="O87" s="529">
        <f t="shared" si="2"/>
        <v>0</v>
      </c>
      <c r="P87" s="529">
        <f t="shared" si="1"/>
        <v>0</v>
      </c>
    </row>
    <row r="88" spans="1:16">
      <c r="A88" s="656">
        <v>1991</v>
      </c>
      <c r="B88" s="658">
        <f>avghweal!B80</f>
        <v>173650.4628931476</v>
      </c>
      <c r="C88" s="93">
        <f>avghweal!BD80</f>
        <v>72296.121433561362</v>
      </c>
      <c r="D88" s="73">
        <f>avghweal!AW80</f>
        <v>8147.0279070321267</v>
      </c>
      <c r="E88" s="215">
        <f>avghweal!BI80</f>
        <v>152482.4883417229</v>
      </c>
      <c r="F88" s="74">
        <f>avghweal!N80</f>
        <v>1085839.5360294234</v>
      </c>
      <c r="G88" s="73">
        <f>avghweal!T80</f>
        <v>1675803.6176497224</v>
      </c>
      <c r="H88" s="345">
        <f>avghweal!Z80</f>
        <v>4461414.4082353292</v>
      </c>
      <c r="I88" s="73">
        <f>avghweal!AF80</f>
        <v>6767818.8149822894</v>
      </c>
      <c r="J88" s="345">
        <f>avghweal!AL80</f>
        <v>17574632.568152245</v>
      </c>
      <c r="K88" s="73">
        <f>avghweal!AR80</f>
        <v>67118657.273332968</v>
      </c>
      <c r="L88" s="358"/>
      <c r="O88" s="529">
        <f t="shared" si="2"/>
        <v>0</v>
      </c>
      <c r="P88" s="529">
        <f t="shared" si="1"/>
        <v>0</v>
      </c>
    </row>
    <row r="89" spans="1:16">
      <c r="A89" s="656">
        <v>1992</v>
      </c>
      <c r="B89" s="658">
        <f>avghweal!B81</f>
        <v>177405.57704952924</v>
      </c>
      <c r="C89" s="93">
        <f>avghweal!BD81</f>
        <v>70823.852656026909</v>
      </c>
      <c r="D89" s="73">
        <f>avghweal!AW81</f>
        <v>7277.0985181345777</v>
      </c>
      <c r="E89" s="215">
        <f>avghweal!BI81</f>
        <v>150257.29532839233</v>
      </c>
      <c r="F89" s="74">
        <f>avghweal!N81</f>
        <v>1136641.0965910505</v>
      </c>
      <c r="G89" s="73">
        <f>avghweal!T81</f>
        <v>1770574.2163301941</v>
      </c>
      <c r="H89" s="345">
        <f>avghweal!Z81</f>
        <v>4838228.8504720116</v>
      </c>
      <c r="I89" s="73">
        <f>avghweal!AF81</f>
        <v>7384824.7301013693</v>
      </c>
      <c r="J89" s="345">
        <f>avghweal!AL81</f>
        <v>19803631.271067783</v>
      </c>
      <c r="K89" s="73">
        <f>avghweal!AR81</f>
        <v>77782638.783444941</v>
      </c>
      <c r="L89" s="358"/>
      <c r="O89" s="529">
        <f t="shared" si="2"/>
        <v>0</v>
      </c>
      <c r="P89" s="529">
        <f t="shared" si="1"/>
        <v>0</v>
      </c>
    </row>
    <row r="90" spans="1:16">
      <c r="A90" s="656">
        <v>1993</v>
      </c>
      <c r="B90" s="658">
        <f>avghweal!B82</f>
        <v>180309.15480152896</v>
      </c>
      <c r="C90" s="93">
        <f>avghweal!BD82</f>
        <v>71450.659228464327</v>
      </c>
      <c r="D90" s="73">
        <f>avghweal!AW82</f>
        <v>7235.336962366946</v>
      </c>
      <c r="E90" s="215">
        <f>avghweal!BI82</f>
        <v>151719.81206108609</v>
      </c>
      <c r="F90" s="74">
        <f>avghweal!N82</f>
        <v>1160035.6149591107</v>
      </c>
      <c r="G90" s="73">
        <f>avghweal!T82</f>
        <v>1809841.2591462396</v>
      </c>
      <c r="H90" s="345">
        <f>avghweal!Z82</f>
        <v>4943240.7508818693</v>
      </c>
      <c r="I90" s="73">
        <f>avghweal!AF82</f>
        <v>7576860.2656692667</v>
      </c>
      <c r="J90" s="345">
        <f>avghweal!AL82</f>
        <v>20419497.6644472</v>
      </c>
      <c r="K90" s="73">
        <f>avghweal!AR82</f>
        <v>82184992.795554802</v>
      </c>
      <c r="L90" s="358"/>
      <c r="O90" s="529">
        <f t="shared" si="2"/>
        <v>0</v>
      </c>
      <c r="P90" s="529">
        <f t="shared" si="1"/>
        <v>0</v>
      </c>
    </row>
    <row r="91" spans="1:16">
      <c r="A91" s="656">
        <v>1994</v>
      </c>
      <c r="B91" s="658">
        <f>avghweal!B83</f>
        <v>183068.6655738134</v>
      </c>
      <c r="C91" s="93">
        <f>avghweal!BD83</f>
        <v>72463.816882872226</v>
      </c>
      <c r="D91" s="73">
        <f>avghweal!AW83</f>
        <v>6806.9197346922156</v>
      </c>
      <c r="E91" s="215">
        <f>avghweal!BI83</f>
        <v>154534.93831809727</v>
      </c>
      <c r="F91" s="74">
        <f>avghweal!N83</f>
        <v>1178512.3037922839</v>
      </c>
      <c r="G91" s="73">
        <f>avghweal!T83</f>
        <v>1837209.9138074904</v>
      </c>
      <c r="H91" s="345">
        <f>avghweal!Z83</f>
        <v>4999526.4853861779</v>
      </c>
      <c r="I91" s="73">
        <f>avghweal!AF83</f>
        <v>7659731.3564408775</v>
      </c>
      <c r="J91" s="345">
        <f>avghweal!AL83</f>
        <v>20527088.681606412</v>
      </c>
      <c r="K91" s="73">
        <f>avghweal!AR83</f>
        <v>81438857.928256184</v>
      </c>
      <c r="L91" s="358"/>
      <c r="O91" s="529">
        <f t="shared" si="2"/>
        <v>0</v>
      </c>
      <c r="P91" s="529">
        <f t="shared" si="1"/>
        <v>0</v>
      </c>
    </row>
    <row r="92" spans="1:16">
      <c r="A92" s="656">
        <v>1995</v>
      </c>
      <c r="B92" s="658">
        <f>avghweal!B84</f>
        <v>189667.87309811698</v>
      </c>
      <c r="C92" s="93">
        <f>avghweal!BD84</f>
        <v>74337.599213312002</v>
      </c>
      <c r="D92" s="73">
        <f>avghweal!AW84</f>
        <v>6232.6749041653547</v>
      </c>
      <c r="E92" s="215">
        <f>avghweal!BI84</f>
        <v>159468.75459974536</v>
      </c>
      <c r="F92" s="74">
        <f>avghweal!N84</f>
        <v>1227640.3380613616</v>
      </c>
      <c r="G92" s="73">
        <f>avghweal!T84</f>
        <v>1910678.0453259845</v>
      </c>
      <c r="H92" s="345">
        <f>avghweal!Z84</f>
        <v>5233173.0144603644</v>
      </c>
      <c r="I92" s="73">
        <f>avghweal!AF84</f>
        <v>8039910.5063423906</v>
      </c>
      <c r="J92" s="345">
        <f>avghweal!AL84</f>
        <v>21653817.222298063</v>
      </c>
      <c r="K92" s="73">
        <f>avghweal!AR84</f>
        <v>86442179.540635422</v>
      </c>
      <c r="L92" s="358"/>
      <c r="O92" s="529">
        <f t="shared" si="2"/>
        <v>0</v>
      </c>
      <c r="P92" s="529">
        <f t="shared" si="1"/>
        <v>0</v>
      </c>
    </row>
    <row r="93" spans="1:16">
      <c r="A93" s="656">
        <v>1996</v>
      </c>
      <c r="B93" s="658">
        <f>avghweal!B85</f>
        <v>200790.50452785508</v>
      </c>
      <c r="C93" s="93">
        <f>avghweal!BD85</f>
        <v>77546.931975311993</v>
      </c>
      <c r="D93" s="73">
        <f>avghweal!AW85</f>
        <v>5880.9305940821523</v>
      </c>
      <c r="E93" s="215">
        <f>avghweal!BI85</f>
        <v>167129.43370184928</v>
      </c>
      <c r="F93" s="74">
        <f>avghweal!N85</f>
        <v>1309982.6575007432</v>
      </c>
      <c r="G93" s="73">
        <f>avghweal!T85</f>
        <v>2052410.8598903331</v>
      </c>
      <c r="H93" s="345">
        <f>avghweal!Z85</f>
        <v>5694547.4156564772</v>
      </c>
      <c r="I93" s="73">
        <f>avghweal!AF85</f>
        <v>8853317.6636748798</v>
      </c>
      <c r="J93" s="345">
        <f>avghweal!AL85</f>
        <v>24279658.613823548</v>
      </c>
      <c r="K93" s="73">
        <f>avghweal!AR85</f>
        <v>99534205.160313398</v>
      </c>
      <c r="L93" s="358"/>
      <c r="O93" s="529">
        <f t="shared" si="2"/>
        <v>0</v>
      </c>
      <c r="P93" s="529">
        <f t="shared" si="1"/>
        <v>0</v>
      </c>
    </row>
    <row r="94" spans="1:16">
      <c r="A94" s="656">
        <v>1997</v>
      </c>
      <c r="B94" s="658">
        <f>avghweal!B86</f>
        <v>214285.50080697538</v>
      </c>
      <c r="C94" s="93">
        <f>avghweal!BD86</f>
        <v>81133.846789367701</v>
      </c>
      <c r="D94" s="73">
        <f>avghweal!AW86</f>
        <v>5256.1026389650415</v>
      </c>
      <c r="E94" s="215">
        <f>avghweal!BI86</f>
        <v>175981.02697737099</v>
      </c>
      <c r="F94" s="74">
        <f>avghweal!N86</f>
        <v>1412650.3869654445</v>
      </c>
      <c r="G94" s="73">
        <f>avghweal!T86</f>
        <v>2228869.278311281</v>
      </c>
      <c r="H94" s="345">
        <f>avghweal!Z86</f>
        <v>6292980.3876502877</v>
      </c>
      <c r="I94" s="73">
        <f>avghweal!AF86</f>
        <v>9918146.3854068331</v>
      </c>
      <c r="J94" s="345">
        <f>avghweal!AL86</f>
        <v>27664675.357327487</v>
      </c>
      <c r="K94" s="73">
        <f>avghweal!AR86</f>
        <v>112821006.77598469</v>
      </c>
      <c r="L94" s="358"/>
      <c r="O94" s="529">
        <f t="shared" si="2"/>
        <v>0</v>
      </c>
      <c r="P94" s="529">
        <f t="shared" si="1"/>
        <v>0</v>
      </c>
    </row>
    <row r="95" spans="1:16">
      <c r="A95" s="656">
        <v>1998</v>
      </c>
      <c r="B95" s="658">
        <f>avghweal!B87</f>
        <v>233502.8626007915</v>
      </c>
      <c r="C95" s="93">
        <f>avghweal!BD87</f>
        <v>86543.481290637719</v>
      </c>
      <c r="D95" s="73">
        <f>avghweal!AW87</f>
        <v>5528.116405819892</v>
      </c>
      <c r="E95" s="215">
        <f>avghweal!BI87</f>
        <v>187812.68739665998</v>
      </c>
      <c r="F95" s="74">
        <f>avghweal!N87</f>
        <v>1556137.2943921753</v>
      </c>
      <c r="G95" s="73">
        <f>avghweal!T87</f>
        <v>2476111.6971042277</v>
      </c>
      <c r="H95" s="345">
        <f>avghweal!Z87</f>
        <v>7112554.9628265295</v>
      </c>
      <c r="I95" s="73">
        <f>avghweal!AF87</f>
        <v>11125147.767453127</v>
      </c>
      <c r="J95" s="345">
        <f>avghweal!AL87</f>
        <v>31431830.136202872</v>
      </c>
      <c r="K95" s="73">
        <f>avghweal!AR87</f>
        <v>128814481.75571023</v>
      </c>
      <c r="L95" s="358"/>
      <c r="O95" s="529">
        <f t="shared" si="2"/>
        <v>0</v>
      </c>
      <c r="P95" s="529">
        <f t="shared" si="1"/>
        <v>0</v>
      </c>
    </row>
    <row r="96" spans="1:16">
      <c r="A96" s="659">
        <v>1999</v>
      </c>
      <c r="B96" s="660">
        <f>avghweal!B88</f>
        <v>255560.98076214985</v>
      </c>
      <c r="C96" s="1243">
        <f>avghweal!BD88</f>
        <v>94182.012280662675</v>
      </c>
      <c r="D96" s="79">
        <f>avghweal!AW88</f>
        <v>7112.720272366897</v>
      </c>
      <c r="E96" s="216">
        <f>avghweal!BI88</f>
        <v>203018.6272910324</v>
      </c>
      <c r="F96" s="80">
        <f>avghweal!N88</f>
        <v>1707971.6970955343</v>
      </c>
      <c r="G96" s="79">
        <f>avghweal!T88</f>
        <v>2736115.1535116043</v>
      </c>
      <c r="H96" s="346">
        <f>avghweal!Z88</f>
        <v>7957231.2780298917</v>
      </c>
      <c r="I96" s="79">
        <f>avghweal!AF88</f>
        <v>12541944.166848501</v>
      </c>
      <c r="J96" s="346">
        <f>avghweal!AL88</f>
        <v>35531060.674204722</v>
      </c>
      <c r="K96" s="79">
        <f>avghweal!AR88</f>
        <v>146327437.06323686</v>
      </c>
      <c r="L96" s="359"/>
      <c r="O96" s="529">
        <f t="shared" si="2"/>
        <v>0</v>
      </c>
      <c r="P96" s="529">
        <f t="shared" si="1"/>
        <v>0</v>
      </c>
    </row>
    <row r="97" spans="1:16">
      <c r="A97" s="661">
        <v>2000</v>
      </c>
      <c r="B97" s="662">
        <f>avghweal!B89</f>
        <v>263288.32123313239</v>
      </c>
      <c r="C97" s="1244">
        <f>avghweal!BD89</f>
        <v>96030.010916615531</v>
      </c>
      <c r="D97" s="85">
        <f>avghweal!AW89</f>
        <v>7027.4808050085076</v>
      </c>
      <c r="E97" s="218">
        <f>avghweal!BI89</f>
        <v>207283.1735561243</v>
      </c>
      <c r="F97" s="86">
        <f>avghweal!N89</f>
        <v>1768613.1140817837</v>
      </c>
      <c r="G97" s="85">
        <f>avghweal!T89</f>
        <v>2846222.9436771972</v>
      </c>
      <c r="H97" s="347">
        <f>avghweal!Z89</f>
        <v>8412370.2160815429</v>
      </c>
      <c r="I97" s="85">
        <f>avghweal!AF89</f>
        <v>13340101.512461148</v>
      </c>
      <c r="J97" s="347">
        <f>avghweal!AL89</f>
        <v>38574149.631386921</v>
      </c>
      <c r="K97" s="85">
        <f>avghweal!AR89</f>
        <v>164968363.67433044</v>
      </c>
      <c r="L97" s="360"/>
      <c r="O97" s="529">
        <f t="shared" si="2"/>
        <v>0</v>
      </c>
      <c r="P97" s="529">
        <f t="shared" si="1"/>
        <v>0</v>
      </c>
    </row>
    <row r="98" spans="1:16">
      <c r="A98" s="656">
        <v>2001</v>
      </c>
      <c r="B98" s="658">
        <f>avghweal!B90</f>
        <v>255920.95343349007</v>
      </c>
      <c r="C98" s="93">
        <f>avghweal!BD90</f>
        <v>95548.694157366408</v>
      </c>
      <c r="D98" s="73">
        <f>avghweal!AW90</f>
        <v>6582.0124172522719</v>
      </c>
      <c r="E98" s="215">
        <f>avghweal!BI90</f>
        <v>206757.04633250905</v>
      </c>
      <c r="F98" s="74">
        <f>avghweal!N90</f>
        <v>1699271.2869186031</v>
      </c>
      <c r="G98" s="73">
        <f>avghweal!T90</f>
        <v>2716220.6694927313</v>
      </c>
      <c r="H98" s="345">
        <f>avghweal!Z90</f>
        <v>7982799.6948393937</v>
      </c>
      <c r="I98" s="73">
        <f>avghweal!AF90</f>
        <v>12692400.791149478</v>
      </c>
      <c r="J98" s="345">
        <f>avghweal!AL90</f>
        <v>37327101.416296326</v>
      </c>
      <c r="K98" s="73">
        <f>avghweal!AR90</f>
        <v>166603890.61743444</v>
      </c>
      <c r="L98" s="358"/>
      <c r="O98" s="529">
        <f t="shared" si="2"/>
        <v>0</v>
      </c>
      <c r="P98" s="529">
        <f t="shared" si="1"/>
        <v>0</v>
      </c>
    </row>
    <row r="99" spans="1:16">
      <c r="A99" s="656">
        <v>2002</v>
      </c>
      <c r="B99" s="658">
        <f>avghweal!B91</f>
        <v>245782.32384705971</v>
      </c>
      <c r="C99" s="93">
        <f>avghweal!BD91</f>
        <v>91704.455608315184</v>
      </c>
      <c r="D99" s="73">
        <f>avghweal!AW91</f>
        <v>6057.7963095515943</v>
      </c>
      <c r="E99" s="215">
        <f>avghweal!BI91</f>
        <v>198762.77973176961</v>
      </c>
      <c r="F99" s="74">
        <f>avghweal!N91</f>
        <v>1632483.1379957604</v>
      </c>
      <c r="G99" s="73">
        <f>avghweal!T91</f>
        <v>2594149.2925296915</v>
      </c>
      <c r="H99" s="345">
        <f>avghweal!Z91</f>
        <v>7428925.2405917207</v>
      </c>
      <c r="I99" s="73">
        <f>avghweal!AF91</f>
        <v>11700474.592615427</v>
      </c>
      <c r="J99" s="345">
        <f>avghweal!AL91</f>
        <v>33443882.358004656</v>
      </c>
      <c r="K99" s="73">
        <f>avghweal!AR91</f>
        <v>146029657.58320647</v>
      </c>
      <c r="L99" s="358"/>
      <c r="O99" s="529">
        <f t="shared" si="2"/>
        <v>0</v>
      </c>
      <c r="P99" s="529">
        <f t="shared" si="1"/>
        <v>0</v>
      </c>
    </row>
    <row r="100" spans="1:16">
      <c r="A100" s="656">
        <v>2003</v>
      </c>
      <c r="B100" s="658">
        <f>avghweal!B92</f>
        <v>251310.60075576208</v>
      </c>
      <c r="C100" s="93">
        <f>avghweal!BD92</f>
        <v>93089.978155299788</v>
      </c>
      <c r="D100" s="73">
        <f>avghweal!AW92</f>
        <v>5276.9004365348728</v>
      </c>
      <c r="E100" s="215">
        <f>avghweal!BI92</f>
        <v>202856.32530375593</v>
      </c>
      <c r="F100" s="74">
        <f>avghweal!N92</f>
        <v>1675296.2041599224</v>
      </c>
      <c r="G100" s="73">
        <f>avghweal!T92</f>
        <v>2665775.1195911509</v>
      </c>
      <c r="H100" s="345">
        <f>avghweal!Z92</f>
        <v>7648985.3692692891</v>
      </c>
      <c r="I100" s="73">
        <f>avghweal!AF92</f>
        <v>12028892.12177239</v>
      </c>
      <c r="J100" s="345">
        <f>avghweal!AL92</f>
        <v>34373438.545988306</v>
      </c>
      <c r="K100" s="73">
        <f>avghweal!AR92</f>
        <v>154086994.41954669</v>
      </c>
      <c r="L100" s="358"/>
      <c r="O100" s="529">
        <f t="shared" si="2"/>
        <v>0</v>
      </c>
      <c r="P100" s="529">
        <f t="shared" si="1"/>
        <v>0</v>
      </c>
    </row>
    <row r="101" spans="1:16">
      <c r="A101" s="656">
        <v>2004</v>
      </c>
      <c r="B101" s="658">
        <f>avghweal!B93</f>
        <v>277411.03784355242</v>
      </c>
      <c r="C101" s="93">
        <f>avghweal!BD93</f>
        <v>100541.79298431434</v>
      </c>
      <c r="D101" s="73">
        <f>avghweal!AW93</f>
        <v>6148.8653804589403</v>
      </c>
      <c r="E101" s="215">
        <f>avghweal!BI93</f>
        <v>218532.95248913357</v>
      </c>
      <c r="F101" s="74">
        <f>avghweal!N93</f>
        <v>1869234.2415766951</v>
      </c>
      <c r="G101" s="73">
        <f>avghweal!T93</f>
        <v>2997083.6775012352</v>
      </c>
      <c r="H101" s="345">
        <f>avghweal!Z93</f>
        <v>8735979.7792166155</v>
      </c>
      <c r="I101" s="73">
        <f>avghweal!AF93</f>
        <v>13859369.280897321</v>
      </c>
      <c r="J101" s="345">
        <f>avghweal!AL93</f>
        <v>40442687.532559365</v>
      </c>
      <c r="K101" s="73">
        <f>avghweal!AR93</f>
        <v>181223119.88738638</v>
      </c>
      <c r="L101" s="358"/>
      <c r="O101" s="529">
        <f t="shared" si="2"/>
        <v>0</v>
      </c>
      <c r="P101" s="529">
        <f t="shared" si="1"/>
        <v>0</v>
      </c>
    </row>
    <row r="102" spans="1:16">
      <c r="A102" s="656">
        <v>2005</v>
      </c>
      <c r="B102" s="658">
        <f>avghweal!B94</f>
        <v>301619.57924236922</v>
      </c>
      <c r="C102" s="93">
        <f>avghweal!BD94</f>
        <v>109327.01545340482</v>
      </c>
      <c r="D102" s="73">
        <f>avghweal!AW94</f>
        <v>6887.3801259344891</v>
      </c>
      <c r="E102" s="215">
        <f>avghweal!BI94</f>
        <v>237376.55961274271</v>
      </c>
      <c r="F102" s="74">
        <f>avghweal!N94</f>
        <v>2032252.6533430484</v>
      </c>
      <c r="G102" s="73">
        <f>avghweal!T94</f>
        <v>3265998.3811720004</v>
      </c>
      <c r="H102" s="345">
        <f>avghweal!Z94</f>
        <v>9676975.6433292758</v>
      </c>
      <c r="I102" s="73">
        <f>avghweal!AF94</f>
        <v>15475499.196023775</v>
      </c>
      <c r="J102" s="345">
        <f>avghweal!AL94</f>
        <v>45936652.987178251</v>
      </c>
      <c r="K102" s="73">
        <f>avghweal!AR94</f>
        <v>208311171.69170183</v>
      </c>
      <c r="L102" s="358"/>
      <c r="O102" s="529">
        <f t="shared" si="2"/>
        <v>0</v>
      </c>
      <c r="P102" s="529">
        <f t="shared" si="1"/>
        <v>0</v>
      </c>
    </row>
    <row r="103" spans="1:16">
      <c r="A103" s="656">
        <v>2006</v>
      </c>
      <c r="B103" s="658">
        <f>avghweal!B95</f>
        <v>316398.64859941561</v>
      </c>
      <c r="C103" s="93">
        <f>avghweal!BD95</f>
        <v>112395.49899688191</v>
      </c>
      <c r="D103" s="73">
        <f>avghweal!AW95</f>
        <v>5577.0083641060337</v>
      </c>
      <c r="E103" s="215">
        <f>avghweal!BI95</f>
        <v>245918.61228785178</v>
      </c>
      <c r="F103" s="74">
        <f>avghweal!N95</f>
        <v>2152426.9950222187</v>
      </c>
      <c r="G103" s="73">
        <f>avghweal!T95</f>
        <v>3477826.8212789907</v>
      </c>
      <c r="H103" s="345">
        <f>avghweal!Z95</f>
        <v>10402208.564906063</v>
      </c>
      <c r="I103" s="73">
        <f>avghweal!AF95</f>
        <v>16676326.944520652</v>
      </c>
      <c r="J103" s="345">
        <f>avghweal!AL95</f>
        <v>49594486.613264836</v>
      </c>
      <c r="K103" s="73">
        <f>avghweal!AR95</f>
        <v>226072547.10306278</v>
      </c>
      <c r="L103" s="358"/>
      <c r="O103" s="529">
        <f t="shared" si="2"/>
        <v>0</v>
      </c>
      <c r="P103" s="529">
        <f t="shared" si="1"/>
        <v>0</v>
      </c>
    </row>
    <row r="104" spans="1:16">
      <c r="A104" s="656">
        <v>2007</v>
      </c>
      <c r="B104" s="658">
        <f>avghweal!B96</f>
        <v>314270.02661218779</v>
      </c>
      <c r="C104" s="93">
        <f>avghweal!BD96</f>
        <v>107841.89484836899</v>
      </c>
      <c r="D104" s="73">
        <f>avghweal!AW96</f>
        <v>1996.2267992501036</v>
      </c>
      <c r="E104" s="215">
        <f>avghweal!BI96</f>
        <v>240148.97990976757</v>
      </c>
      <c r="F104" s="74">
        <f>avghweal!N96</f>
        <v>2172123.2124865563</v>
      </c>
      <c r="G104" s="73">
        <f>avghweal!T96</f>
        <v>3529232.6239064089</v>
      </c>
      <c r="H104" s="345">
        <f>avghweal!Z96</f>
        <v>10700505.628200646</v>
      </c>
      <c r="I104" s="73">
        <f>avghweal!AF96</f>
        <v>17236058.846354149</v>
      </c>
      <c r="J104" s="345">
        <f>avghweal!AL96</f>
        <v>52377931.909709796</v>
      </c>
      <c r="K104" s="73">
        <f>avghweal!AR96</f>
        <v>249476181.41632307</v>
      </c>
      <c r="L104" s="358"/>
      <c r="O104" s="529">
        <f t="shared" si="2"/>
        <v>0</v>
      </c>
      <c r="P104" s="529">
        <f t="shared" si="1"/>
        <v>0</v>
      </c>
    </row>
    <row r="105" spans="1:16">
      <c r="A105" s="656">
        <v>2008</v>
      </c>
      <c r="B105" s="658">
        <f>avghweal!B97</f>
        <v>275055.47986895213</v>
      </c>
      <c r="C105" s="93">
        <f>avghweal!BD97</f>
        <v>85182.215355676846</v>
      </c>
      <c r="D105" s="73">
        <f>avghweal!AW97</f>
        <v>-5287.3189735207879</v>
      </c>
      <c r="E105" s="215">
        <f>avghweal!BI97</f>
        <v>198269.13326717389</v>
      </c>
      <c r="F105" s="74">
        <f>avghweal!N97</f>
        <v>1983914.860488429</v>
      </c>
      <c r="G105" s="73">
        <f>avghweal!T97</f>
        <v>3245767.9687037575</v>
      </c>
      <c r="H105" s="345">
        <f>avghweal!Z97</f>
        <v>9993977.8437859099</v>
      </c>
      <c r="I105" s="73">
        <f>avghweal!AF97</f>
        <v>16190186.332418555</v>
      </c>
      <c r="J105" s="345">
        <f>avghweal!AL97</f>
        <v>49621557.58769194</v>
      </c>
      <c r="K105" s="73">
        <f>avghweal!AR97</f>
        <v>241093324.11438841</v>
      </c>
      <c r="L105" s="358"/>
      <c r="O105" s="529">
        <f t="shared" si="2"/>
        <v>0</v>
      </c>
      <c r="P105" s="529">
        <f t="shared" si="1"/>
        <v>0</v>
      </c>
    </row>
    <row r="106" spans="1:16">
      <c r="A106" s="659">
        <v>2009</v>
      </c>
      <c r="B106" s="663">
        <f>avghweal!B98</f>
        <v>246211.04122281275</v>
      </c>
      <c r="C106" s="1243">
        <f>avghweal!BD98</f>
        <v>74023.186625392264</v>
      </c>
      <c r="D106" s="79">
        <f>avghweal!AW98</f>
        <v>-7764.1843744222042</v>
      </c>
      <c r="E106" s="216">
        <f>avghweal!BI98</f>
        <v>176257.40037516036</v>
      </c>
      <c r="F106" s="80">
        <f>avghweal!N98</f>
        <v>1795901.732599597</v>
      </c>
      <c r="G106" s="81">
        <f>avghweal!T98</f>
        <v>2933309.4554098323</v>
      </c>
      <c r="H106" s="348">
        <f>avghweal!Z98</f>
        <v>8976247.8065269385</v>
      </c>
      <c r="I106" s="79">
        <f>avghweal!AF98</f>
        <v>14555820.507653672</v>
      </c>
      <c r="J106" s="346">
        <f>avghweal!AL98</f>
        <v>44965761.547688618</v>
      </c>
      <c r="K106" s="79">
        <f>avghweal!AR98</f>
        <v>230992791.37111551</v>
      </c>
      <c r="L106" s="359"/>
      <c r="O106" s="529">
        <f t="shared" si="2"/>
        <v>0</v>
      </c>
      <c r="P106" s="529">
        <f t="shared" si="1"/>
        <v>0</v>
      </c>
    </row>
    <row r="107" spans="1:16">
      <c r="A107" s="656">
        <v>2010</v>
      </c>
      <c r="B107" s="664">
        <f>avghweal!B99</f>
        <v>253717.87003581857</v>
      </c>
      <c r="C107" s="93">
        <f>avghweal!BD99</f>
        <v>74906.408312100553</v>
      </c>
      <c r="D107" s="73">
        <f>avghweal!AW99</f>
        <v>-6972.6223290964845</v>
      </c>
      <c r="E107" s="215">
        <f>avghweal!BI99</f>
        <v>177255.19661359681</v>
      </c>
      <c r="F107" s="74">
        <f>avghweal!N99</f>
        <v>1863021.0255492805</v>
      </c>
      <c r="G107" s="75">
        <f>avghweal!T99</f>
        <v>3069519.9381922372</v>
      </c>
      <c r="H107" s="349">
        <f>avghweal!Z99</f>
        <v>9590025.6264065299</v>
      </c>
      <c r="I107" s="73">
        <f>avghweal!AF99</f>
        <v>15740489.08712385</v>
      </c>
      <c r="J107" s="345">
        <f>avghweal!AL99</f>
        <v>50176766.025315948</v>
      </c>
      <c r="K107" s="73">
        <f>avghweal!AR99</f>
        <v>261007972.10080197</v>
      </c>
      <c r="L107" s="358"/>
      <c r="O107" s="529">
        <f t="shared" si="2"/>
        <v>0</v>
      </c>
      <c r="P107" s="529">
        <f t="shared" si="1"/>
        <v>0</v>
      </c>
    </row>
    <row r="108" spans="1:16">
      <c r="A108" s="656">
        <v>2011</v>
      </c>
      <c r="B108" s="664">
        <f>avghweal!B100</f>
        <v>255005.01535122984</v>
      </c>
      <c r="C108" s="93">
        <f>avghweal!BD100</f>
        <v>75160.702109335063</v>
      </c>
      <c r="D108" s="73">
        <f>avghweal!AW100</f>
        <v>-6073.2879635048866</v>
      </c>
      <c r="E108" s="215">
        <f>avghweal!BI100</f>
        <v>176703.189700385</v>
      </c>
      <c r="F108" s="74">
        <f>avghweal!N100</f>
        <v>1873603.834528283</v>
      </c>
      <c r="G108" s="75">
        <f>avghweal!T100</f>
        <v>3080815.504322846</v>
      </c>
      <c r="H108" s="349">
        <f>avghweal!Z100</f>
        <v>9592383.3063036427</v>
      </c>
      <c r="I108" s="73">
        <f>avghweal!AF100</f>
        <v>15676172.592859158</v>
      </c>
      <c r="J108" s="345">
        <f>avghweal!AL100</f>
        <v>48877275.017663784</v>
      </c>
      <c r="K108" s="73">
        <f>avghweal!AR100</f>
        <v>242032241.10744053</v>
      </c>
      <c r="L108" s="358"/>
      <c r="O108" s="529">
        <f t="shared" si="2"/>
        <v>0</v>
      </c>
      <c r="P108" s="529">
        <f t="shared" si="1"/>
        <v>0</v>
      </c>
    </row>
    <row r="109" spans="1:16">
      <c r="A109" s="656">
        <v>2012</v>
      </c>
      <c r="B109" s="664">
        <f>avghweal!B101</f>
        <v>261965.59977511421</v>
      </c>
      <c r="C109" s="93">
        <f>avghweal!BD101</f>
        <v>76007.734781236737</v>
      </c>
      <c r="D109" s="73">
        <f>avghweal!AW101</f>
        <v>-4992.4750929889633</v>
      </c>
      <c r="E109" s="215">
        <f>avghweal!BI101</f>
        <v>177257.99712401882</v>
      </c>
      <c r="F109" s="74">
        <f>avghweal!N101</f>
        <v>1935586.3847200111</v>
      </c>
      <c r="G109" s="75">
        <f>avghweal!T101</f>
        <v>3212114.4048410375</v>
      </c>
      <c r="H109" s="349">
        <f>avghweal!Z101</f>
        <v>10202252.201935181</v>
      </c>
      <c r="I109" s="73">
        <f>avghweal!AF101</f>
        <v>16779726.02579654</v>
      </c>
      <c r="J109" s="345">
        <f>avghweal!AL101</f>
        <v>53150319.922071874</v>
      </c>
      <c r="K109" s="73">
        <f>avghweal!AR101</f>
        <v>269589415.72089434</v>
      </c>
      <c r="L109" s="358"/>
      <c r="O109" s="529">
        <f t="shared" si="2"/>
        <v>0</v>
      </c>
      <c r="P109" s="529">
        <f t="shared" si="1"/>
        <v>0</v>
      </c>
    </row>
    <row r="110" spans="1:16">
      <c r="A110" s="656">
        <v>2013</v>
      </c>
      <c r="B110" s="664">
        <f>avghweal!B102</f>
        <v>288726.59403559205</v>
      </c>
      <c r="C110" s="93">
        <f>avghweal!BD102</f>
        <v>88687.790414381103</v>
      </c>
      <c r="D110" s="73">
        <f>avghweal!AW102</f>
        <v>-1817.3863432726066</v>
      </c>
      <c r="E110" s="215">
        <f>avghweal!BI102</f>
        <v>201819.26136144824</v>
      </c>
      <c r="F110" s="74">
        <f>avghweal!N102</f>
        <v>2089075.8266264906</v>
      </c>
      <c r="G110" s="75">
        <f>avghweal!T102</f>
        <v>3438263.184652037</v>
      </c>
      <c r="H110" s="349">
        <f>avghweal!Z102</f>
        <v>10676292.899145862</v>
      </c>
      <c r="I110" s="73">
        <f>avghweal!AF102</f>
        <v>17395340.790254179</v>
      </c>
      <c r="J110" s="345">
        <f>avghweal!AL102</f>
        <v>55012967.309587568</v>
      </c>
      <c r="K110" s="73">
        <f>avghweal!AR102</f>
        <v>283284024.96959931</v>
      </c>
      <c r="L110" s="358"/>
      <c r="O110" s="529">
        <f t="shared" si="2"/>
        <v>0</v>
      </c>
      <c r="P110" s="529">
        <f t="shared" si="1"/>
        <v>0</v>
      </c>
    </row>
    <row r="111" spans="1:16">
      <c r="A111" s="656">
        <v>2014</v>
      </c>
      <c r="B111" s="664">
        <f>avghweal!B103</f>
        <v>311620.34976942226</v>
      </c>
      <c r="C111" s="93">
        <f>avghweal!BD103</f>
        <v>96397.328347751973</v>
      </c>
      <c r="D111" s="73">
        <f>avghweal!AW103</f>
        <v>171.99542754082978</v>
      </c>
      <c r="E111" s="215">
        <f>avghweal!BI103</f>
        <v>216678.99449801585</v>
      </c>
      <c r="F111" s="74">
        <f>avghweal!N103</f>
        <v>2248627.542564455</v>
      </c>
      <c r="G111" s="75">
        <f>avghweal!T103</f>
        <v>3709044.6183578935</v>
      </c>
      <c r="H111" s="349">
        <f>avghweal!Z103</f>
        <v>11590441.244416021</v>
      </c>
      <c r="I111" s="73">
        <f>avghweal!AF103</f>
        <v>18906029.007405981</v>
      </c>
      <c r="J111" s="345">
        <f>avghweal!AL103</f>
        <v>59317693.894984171</v>
      </c>
      <c r="K111" s="73">
        <f>avghweal!AR103</f>
        <v>301379498.69397599</v>
      </c>
      <c r="L111" s="358"/>
      <c r="O111" s="529">
        <f t="shared" si="2"/>
        <v>0</v>
      </c>
      <c r="P111" s="529">
        <f t="shared" si="1"/>
        <v>0</v>
      </c>
    </row>
    <row r="112" spans="1:16">
      <c r="A112" s="656">
        <v>2015</v>
      </c>
      <c r="B112" s="664">
        <f>avghweal!B104</f>
        <v>320756.56519791478</v>
      </c>
      <c r="C112" s="93">
        <f>avghweal!BD104</f>
        <v>100235.8105811787</v>
      </c>
      <c r="D112" s="73">
        <f>avghweal!AW104</f>
        <v>1504.2499631507358</v>
      </c>
      <c r="E112" s="215">
        <f>avghweal!BI104</f>
        <v>223650.26135371363</v>
      </c>
      <c r="F112" s="74">
        <f>avghweal!N104</f>
        <v>2305443.3567485395</v>
      </c>
      <c r="G112" s="75">
        <f>avghweal!T104</f>
        <v>3803896.3749154555</v>
      </c>
      <c r="H112" s="349">
        <f>avghweal!Z104</f>
        <v>11889917.298180027</v>
      </c>
      <c r="I112" s="73">
        <f>avghweal!AF104</f>
        <v>19380891.884788468</v>
      </c>
      <c r="J112" s="345">
        <f>avghweal!AL104</f>
        <v>60714175.480320863</v>
      </c>
      <c r="K112" s="73">
        <f>avghweal!AR104</f>
        <v>304362601.74434108</v>
      </c>
      <c r="L112" s="358"/>
      <c r="O112" s="529">
        <f t="shared" si="2"/>
        <v>0</v>
      </c>
      <c r="P112" s="529">
        <f t="shared" si="1"/>
        <v>0</v>
      </c>
    </row>
    <row r="113" spans="1:16">
      <c r="A113" s="656">
        <v>2016</v>
      </c>
      <c r="B113" s="664">
        <f>avghweal!B105</f>
        <v>330014.79285772535</v>
      </c>
      <c r="C113" s="93">
        <f>avghweal!BD105</f>
        <v>105060.20838305877</v>
      </c>
      <c r="D113" s="73">
        <f>avghweal!AW105</f>
        <v>2396.5252800600597</v>
      </c>
      <c r="E113" s="215">
        <f>avghweal!BI105</f>
        <v>233389.81226180712</v>
      </c>
      <c r="F113" s="74">
        <f>avghweal!N105</f>
        <v>2354606.0531297252</v>
      </c>
      <c r="G113" s="75">
        <f>avghweal!T105</f>
        <v>3876779.4416718371</v>
      </c>
      <c r="H113" s="349">
        <f>avghweal!Z105</f>
        <v>12076801.460276</v>
      </c>
      <c r="I113" s="73">
        <f>avghweal!AF105</f>
        <v>19681734.822452962</v>
      </c>
      <c r="J113" s="345">
        <f>avghweal!AL105</f>
        <v>61500145.960877083</v>
      </c>
      <c r="K113" s="73">
        <f>avghweal!AR105</f>
        <v>313008667.15624303</v>
      </c>
      <c r="L113" s="358"/>
      <c r="O113" s="529">
        <f t="shared" si="2"/>
        <v>0</v>
      </c>
      <c r="P113" s="529">
        <f t="shared" si="1"/>
        <v>0</v>
      </c>
    </row>
    <row r="114" spans="1:16">
      <c r="A114" s="656">
        <v>2017</v>
      </c>
      <c r="B114" s="665"/>
      <c r="C114" s="93"/>
      <c r="D114" s="73"/>
      <c r="E114" s="215"/>
      <c r="F114" s="74"/>
      <c r="G114" s="75"/>
      <c r="H114" s="72"/>
      <c r="I114" s="73"/>
      <c r="J114" s="74"/>
      <c r="K114" s="73"/>
      <c r="L114" s="358"/>
    </row>
    <row r="115" spans="1:16">
      <c r="A115" s="656">
        <v>2018</v>
      </c>
      <c r="B115" s="665"/>
      <c r="C115" s="93"/>
      <c r="D115" s="73"/>
      <c r="E115" s="215"/>
      <c r="F115" s="74"/>
      <c r="G115" s="75"/>
      <c r="H115" s="72"/>
      <c r="I115" s="73"/>
      <c r="J115" s="74"/>
      <c r="K115" s="73"/>
      <c r="L115" s="358"/>
    </row>
    <row r="116" spans="1:16">
      <c r="A116" s="656">
        <v>2019</v>
      </c>
      <c r="B116" s="665"/>
      <c r="C116" s="93"/>
      <c r="D116" s="73"/>
      <c r="E116" s="215"/>
      <c r="F116" s="74"/>
      <c r="G116" s="75"/>
      <c r="H116" s="72"/>
      <c r="I116" s="73"/>
      <c r="J116" s="74"/>
      <c r="K116" s="73"/>
      <c r="L116" s="358"/>
    </row>
    <row r="117" spans="1:16" ht="15.55" thickBot="1">
      <c r="A117" s="666">
        <v>2020</v>
      </c>
      <c r="B117" s="667"/>
      <c r="C117" s="1245"/>
      <c r="D117" s="66"/>
      <c r="E117" s="219"/>
      <c r="F117" s="67"/>
      <c r="G117" s="68"/>
      <c r="H117" s="65"/>
      <c r="I117" s="66"/>
      <c r="J117" s="67"/>
      <c r="K117" s="66"/>
      <c r="L117" s="361"/>
    </row>
    <row r="118" spans="1:16" ht="16.100000000000001" thickTop="1">
      <c r="A118" s="64"/>
      <c r="B118" s="63"/>
      <c r="C118" s="1246"/>
      <c r="D118" s="62"/>
      <c r="E118" s="61"/>
      <c r="F118" s="63"/>
      <c r="G118" s="63"/>
      <c r="H118" s="63"/>
      <c r="I118" s="63"/>
      <c r="J118" s="62"/>
      <c r="K118" s="62"/>
    </row>
    <row r="119" spans="1:16" ht="15.55">
      <c r="C119" s="1247"/>
      <c r="F119" s="60"/>
      <c r="G119" s="60"/>
      <c r="H119" s="60"/>
      <c r="I119" s="60"/>
    </row>
    <row r="121" spans="1:16">
      <c r="A121" s="313"/>
      <c r="B121" s="224">
        <f>(B113/B77)^(1/36)-1</f>
        <v>2.6184109743927042E-2</v>
      </c>
      <c r="C121" s="224">
        <f t="shared" ref="C121:K121" si="3">(C113/C77)^(1/36)-1</f>
        <v>1.9727405707684387E-2</v>
      </c>
      <c r="D121" s="224">
        <f t="shared" si="3"/>
        <v>-9.811841096509677E-3</v>
      </c>
      <c r="E121" s="224">
        <f t="shared" si="3"/>
        <v>2.0420025949172693E-2</v>
      </c>
      <c r="F121" s="224">
        <f t="shared" si="3"/>
        <v>2.9269635337828559E-2</v>
      </c>
      <c r="G121" s="224">
        <f t="shared" si="3"/>
        <v>3.2059058468364432E-2</v>
      </c>
      <c r="H121" s="224">
        <f t="shared" si="3"/>
        <v>4.0369606000725033E-2</v>
      </c>
      <c r="I121" s="224">
        <f t="shared" si="3"/>
        <v>4.4345738031043913E-2</v>
      </c>
      <c r="J121" s="224">
        <f t="shared" si="3"/>
        <v>5.3834059142328305E-2</v>
      </c>
      <c r="K121" s="224">
        <f t="shared" si="3"/>
        <v>6.7678153454998169E-2</v>
      </c>
      <c r="L121" s="224"/>
    </row>
    <row r="122" spans="1:16">
      <c r="A122" s="313"/>
      <c r="B122" s="224"/>
      <c r="C122" s="1248"/>
      <c r="D122" s="224"/>
      <c r="E122" s="224"/>
      <c r="F122" s="224"/>
      <c r="G122" s="224"/>
      <c r="H122" s="224"/>
      <c r="I122" s="224"/>
      <c r="J122" s="224"/>
      <c r="K122" s="224"/>
      <c r="L122" s="224"/>
    </row>
    <row r="123" spans="1:16">
      <c r="A123" s="313"/>
      <c r="B123" s="224"/>
      <c r="C123" s="1248"/>
      <c r="D123" s="224"/>
      <c r="E123" s="224"/>
      <c r="F123" s="224"/>
      <c r="G123" s="224"/>
      <c r="H123" s="224"/>
      <c r="I123" s="224"/>
      <c r="J123" s="224"/>
      <c r="K123" s="224"/>
      <c r="L123" s="224"/>
    </row>
    <row r="124" spans="1:16">
      <c r="A124" s="223"/>
      <c r="B124" s="224"/>
      <c r="C124" s="1248"/>
      <c r="D124" s="224"/>
      <c r="E124" s="224"/>
      <c r="F124" s="224"/>
      <c r="G124" s="224"/>
      <c r="H124" s="224"/>
      <c r="I124" s="224"/>
      <c r="J124" s="224"/>
      <c r="K124" s="224"/>
      <c r="L124" s="224"/>
    </row>
  </sheetData>
  <mergeCells count="3">
    <mergeCell ref="A4:L4"/>
    <mergeCell ref="B7:L7"/>
    <mergeCell ref="B8:L8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121"/>
  <sheetViews>
    <sheetView workbookViewId="0">
      <pane xSplit="1" ySplit="8" topLeftCell="B76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K112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6384" width="10.83203125" style="59"/>
  </cols>
  <sheetData>
    <row r="1" spans="1:11">
      <c r="A1" s="55" t="s">
        <v>37</v>
      </c>
      <c r="B1" s="55"/>
      <c r="F1" s="111"/>
      <c r="G1" s="111"/>
      <c r="H1" s="111"/>
      <c r="I1" s="111"/>
      <c r="J1" s="111"/>
      <c r="K1" s="111"/>
    </row>
    <row r="2" spans="1:11">
      <c r="G2" s="109"/>
    </row>
    <row r="3" spans="1:11" ht="15.55" thickBot="1"/>
    <row r="4" spans="1:11" ht="25" customHeight="1" thickTop="1">
      <c r="A4" s="1428" t="s">
        <v>132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</row>
    <row r="5" spans="1:11">
      <c r="A5" s="107"/>
      <c r="B5" s="108"/>
      <c r="C5" s="62"/>
      <c r="D5" s="62"/>
      <c r="E5" s="62"/>
      <c r="F5" s="62"/>
      <c r="G5" s="62"/>
      <c r="H5" s="62"/>
      <c r="I5" s="62"/>
      <c r="J5" s="62"/>
      <c r="K5" s="220"/>
    </row>
    <row r="6" spans="1:11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48" t="s">
        <v>28</v>
      </c>
      <c r="K6" s="467" t="s">
        <v>27</v>
      </c>
    </row>
    <row r="7" spans="1:11" ht="19.95" customHeight="1">
      <c r="A7" s="107"/>
      <c r="B7" s="1424" t="s">
        <v>1353</v>
      </c>
      <c r="C7" s="1424"/>
      <c r="D7" s="1424"/>
      <c r="E7" s="1424"/>
      <c r="F7" s="1424"/>
      <c r="G7" s="1436" t="s">
        <v>214</v>
      </c>
      <c r="H7" s="1424"/>
      <c r="I7" s="1424"/>
      <c r="J7" s="1424"/>
      <c r="K7" s="1427"/>
    </row>
    <row r="8" spans="1:11" s="98" customFormat="1" ht="52.1" customHeight="1">
      <c r="A8" s="106"/>
      <c r="B8" s="956" t="s">
        <v>1060</v>
      </c>
      <c r="C8" s="957" t="s">
        <v>1061</v>
      </c>
      <c r="D8" s="379" t="s">
        <v>124</v>
      </c>
      <c r="E8" s="379" t="s">
        <v>125</v>
      </c>
      <c r="F8" s="379" t="s">
        <v>57</v>
      </c>
      <c r="G8" s="956" t="s">
        <v>1060</v>
      </c>
      <c r="H8" s="957" t="s">
        <v>123</v>
      </c>
      <c r="I8" s="379" t="s">
        <v>124</v>
      </c>
      <c r="J8" s="379" t="s">
        <v>125</v>
      </c>
      <c r="K8" s="386" t="s">
        <v>57</v>
      </c>
    </row>
    <row r="9" spans="1:11" s="98" customFormat="1" ht="15.05" customHeight="1">
      <c r="A9" s="104">
        <v>1913</v>
      </c>
      <c r="B9" s="454">
        <f>avgprinc!B2</f>
        <v>12453.640699055819</v>
      </c>
      <c r="C9" s="343"/>
      <c r="D9" s="96"/>
      <c r="E9" s="96"/>
      <c r="F9" s="95">
        <f>avgprinc!F2</f>
        <v>18725.354397842621</v>
      </c>
      <c r="G9" s="470">
        <f>B9/$B9</f>
        <v>1</v>
      </c>
      <c r="H9" s="478"/>
      <c r="I9" s="479"/>
      <c r="J9" s="478"/>
      <c r="K9" s="480">
        <f t="shared" ref="K9:K24" si="0">F9/$B9</f>
        <v>1.5036048373599131</v>
      </c>
    </row>
    <row r="10" spans="1:11" s="98" customFormat="1" ht="15.05" customHeight="1">
      <c r="A10" s="103">
        <v>1914</v>
      </c>
      <c r="B10" s="454">
        <f>avgprinc!B3</f>
        <v>11251.638287551787</v>
      </c>
      <c r="C10" s="343"/>
      <c r="D10" s="96"/>
      <c r="E10" s="96"/>
      <c r="F10" s="95">
        <f>avgprinc!F3</f>
        <v>16940.57631368846</v>
      </c>
      <c r="G10" s="470">
        <f t="shared" ref="G10:G73" si="1">B10/$B10</f>
        <v>1</v>
      </c>
      <c r="H10" s="478"/>
      <c r="I10" s="479"/>
      <c r="J10" s="478"/>
      <c r="K10" s="480">
        <f t="shared" si="0"/>
        <v>1.5056097503979142</v>
      </c>
    </row>
    <row r="11" spans="1:11" s="98" customFormat="1" ht="15.05" customHeight="1">
      <c r="A11" s="103">
        <v>1915</v>
      </c>
      <c r="B11" s="454">
        <f>avgprinc!B4</f>
        <v>11475.023740684615</v>
      </c>
      <c r="C11" s="343"/>
      <c r="D11" s="96"/>
      <c r="E11" s="96"/>
      <c r="F11" s="95">
        <f>avgprinc!F4</f>
        <v>17299.556530298436</v>
      </c>
      <c r="G11" s="470">
        <f t="shared" si="1"/>
        <v>1</v>
      </c>
      <c r="H11" s="478"/>
      <c r="I11" s="479"/>
      <c r="J11" s="478"/>
      <c r="K11" s="480">
        <f t="shared" si="0"/>
        <v>1.5075835066870478</v>
      </c>
    </row>
    <row r="12" spans="1:11" s="98" customFormat="1" ht="15.05" customHeight="1">
      <c r="A12" s="103">
        <v>1916</v>
      </c>
      <c r="B12" s="454">
        <f>avgprinc!B5</f>
        <v>13085.255791237438</v>
      </c>
      <c r="C12" s="343"/>
      <c r="D12" s="96"/>
      <c r="E12" s="96"/>
      <c r="F12" s="95">
        <f>avgprinc!F5</f>
        <v>19752.14729569836</v>
      </c>
      <c r="G12" s="470">
        <f t="shared" si="1"/>
        <v>1</v>
      </c>
      <c r="H12" s="478"/>
      <c r="I12" s="479"/>
      <c r="J12" s="478"/>
      <c r="K12" s="480">
        <f t="shared" si="0"/>
        <v>1.5094964600482184</v>
      </c>
    </row>
    <row r="13" spans="1:11" s="98" customFormat="1" ht="15.05" customHeight="1">
      <c r="A13" s="103">
        <v>1917</v>
      </c>
      <c r="B13" s="454">
        <f>avgprinc!B6</f>
        <v>12880.420722557656</v>
      </c>
      <c r="C13" s="343"/>
      <c r="D13" s="96"/>
      <c r="E13" s="96"/>
      <c r="F13" s="95">
        <f>avgprinc!F6</f>
        <v>19426.997354689644</v>
      </c>
      <c r="G13" s="470">
        <f t="shared" si="1"/>
        <v>1</v>
      </c>
      <c r="H13" s="478"/>
      <c r="I13" s="479"/>
      <c r="J13" s="478"/>
      <c r="K13" s="480">
        <f t="shared" si="0"/>
        <v>1.5082579810973782</v>
      </c>
    </row>
    <row r="14" spans="1:11" s="98" customFormat="1" ht="15.05" customHeight="1">
      <c r="A14" s="103">
        <v>1918</v>
      </c>
      <c r="B14" s="454">
        <f>avgprinc!B7</f>
        <v>13628.167769130052</v>
      </c>
      <c r="C14" s="380"/>
      <c r="D14" s="340"/>
      <c r="E14" s="340"/>
      <c r="F14" s="95">
        <f>avgprinc!F7</f>
        <v>20375.003731018202</v>
      </c>
      <c r="G14" s="470">
        <f t="shared" si="1"/>
        <v>1</v>
      </c>
      <c r="H14" s="478"/>
      <c r="I14" s="479"/>
      <c r="J14" s="478"/>
      <c r="K14" s="480">
        <f t="shared" si="0"/>
        <v>1.4950655198984852</v>
      </c>
    </row>
    <row r="15" spans="1:11" s="98" customFormat="1" ht="15.05" customHeight="1">
      <c r="A15" s="102">
        <v>1919</v>
      </c>
      <c r="B15" s="455">
        <f>avgprinc!B8</f>
        <v>12913.410893311244</v>
      </c>
      <c r="C15" s="381"/>
      <c r="D15" s="341"/>
      <c r="E15" s="341"/>
      <c r="F15" s="99">
        <f>avgprinc!F8</f>
        <v>19426.567192461422</v>
      </c>
      <c r="G15" s="471">
        <f t="shared" si="1"/>
        <v>1</v>
      </c>
      <c r="H15" s="481"/>
      <c r="I15" s="482"/>
      <c r="J15" s="481"/>
      <c r="K15" s="483">
        <f t="shared" si="0"/>
        <v>1.5043714904575518</v>
      </c>
    </row>
    <row r="16" spans="1:11" s="98" customFormat="1" ht="15.05" customHeight="1">
      <c r="A16" s="103">
        <v>1920</v>
      </c>
      <c r="B16" s="454">
        <f>avgprinc!B9</f>
        <v>12633.222220827045</v>
      </c>
      <c r="C16" s="380"/>
      <c r="D16" s="340"/>
      <c r="E16" s="340"/>
      <c r="F16" s="95">
        <f>avgprinc!F9</f>
        <v>19026.249419264139</v>
      </c>
      <c r="G16" s="470">
        <f t="shared" si="1"/>
        <v>1</v>
      </c>
      <c r="H16" s="478"/>
      <c r="I16" s="479"/>
      <c r="J16" s="478"/>
      <c r="K16" s="480">
        <f t="shared" si="0"/>
        <v>1.5060488200625168</v>
      </c>
    </row>
    <row r="17" spans="1:11" s="98" customFormat="1" ht="15.05" customHeight="1">
      <c r="A17" s="103">
        <v>1921</v>
      </c>
      <c r="B17" s="454">
        <f>avgprinc!B10</f>
        <v>11389.959488359831</v>
      </c>
      <c r="C17" s="380"/>
      <c r="D17" s="340"/>
      <c r="E17" s="340"/>
      <c r="F17" s="95">
        <f>avgprinc!F10</f>
        <v>17113.447907452697</v>
      </c>
      <c r="G17" s="470">
        <f t="shared" si="1"/>
        <v>1</v>
      </c>
      <c r="H17" s="478"/>
      <c r="I17" s="479"/>
      <c r="J17" s="478"/>
      <c r="K17" s="480">
        <f t="shared" si="0"/>
        <v>1.5025029654356616</v>
      </c>
    </row>
    <row r="18" spans="1:11" s="98" customFormat="1" ht="15.05" customHeight="1">
      <c r="A18" s="103">
        <v>1922</v>
      </c>
      <c r="B18" s="454">
        <f>avgprinc!B11</f>
        <v>12362.557568012999</v>
      </c>
      <c r="C18" s="380"/>
      <c r="D18" s="340"/>
      <c r="E18" s="340"/>
      <c r="F18" s="95">
        <f>avgprinc!F11</f>
        <v>18521.871139629024</v>
      </c>
      <c r="G18" s="470">
        <f t="shared" si="1"/>
        <v>1</v>
      </c>
      <c r="H18" s="478"/>
      <c r="I18" s="479"/>
      <c r="J18" s="478"/>
      <c r="K18" s="480">
        <f t="shared" si="0"/>
        <v>1.4982232469074759</v>
      </c>
    </row>
    <row r="19" spans="1:11" s="98" customFormat="1" ht="15.05" customHeight="1">
      <c r="A19" s="103">
        <v>1923</v>
      </c>
      <c r="B19" s="454">
        <f>avgprinc!B12</f>
        <v>13912.116612586788</v>
      </c>
      <c r="C19" s="380"/>
      <c r="D19" s="340"/>
      <c r="E19" s="340"/>
      <c r="F19" s="95">
        <f>avgprinc!F12</f>
        <v>20832.203044319082</v>
      </c>
      <c r="G19" s="470">
        <f t="shared" si="1"/>
        <v>1</v>
      </c>
      <c r="H19" s="478"/>
      <c r="I19" s="479"/>
      <c r="J19" s="478"/>
      <c r="K19" s="480">
        <f t="shared" si="0"/>
        <v>1.4974143492638241</v>
      </c>
    </row>
    <row r="20" spans="1:11" s="98" customFormat="1" ht="15.05" customHeight="1">
      <c r="A20" s="103">
        <v>1924</v>
      </c>
      <c r="B20" s="454">
        <f>avgprinc!B13</f>
        <v>13734.007233497683</v>
      </c>
      <c r="C20" s="380"/>
      <c r="D20" s="340"/>
      <c r="E20" s="340"/>
      <c r="F20" s="95">
        <f>avgprinc!F13</f>
        <v>20561.150452313213</v>
      </c>
      <c r="G20" s="470">
        <f t="shared" si="1"/>
        <v>1</v>
      </c>
      <c r="H20" s="478"/>
      <c r="I20" s="479"/>
      <c r="J20" s="478"/>
      <c r="K20" s="480">
        <f t="shared" si="0"/>
        <v>1.4970976862575047</v>
      </c>
    </row>
    <row r="21" spans="1:11" s="98" customFormat="1" ht="15.05" customHeight="1">
      <c r="A21" s="103">
        <v>1925</v>
      </c>
      <c r="B21" s="454">
        <f>avgprinc!B14</f>
        <v>13981.649658795408</v>
      </c>
      <c r="C21" s="380"/>
      <c r="D21" s="340"/>
      <c r="E21" s="340"/>
      <c r="F21" s="95">
        <f>avgprinc!F14</f>
        <v>20927.638844967103</v>
      </c>
      <c r="G21" s="470">
        <f t="shared" si="1"/>
        <v>1</v>
      </c>
      <c r="H21" s="478"/>
      <c r="I21" s="479"/>
      <c r="J21" s="478"/>
      <c r="K21" s="480">
        <f t="shared" si="0"/>
        <v>1.4967932508452031</v>
      </c>
    </row>
    <row r="22" spans="1:11" s="98" customFormat="1" ht="15.05" customHeight="1">
      <c r="A22" s="103">
        <v>1926</v>
      </c>
      <c r="B22" s="454">
        <f>avgprinc!B15</f>
        <v>14635.227708763145</v>
      </c>
      <c r="C22" s="380"/>
      <c r="D22" s="340"/>
      <c r="E22" s="340"/>
      <c r="F22" s="95">
        <f>avgprinc!F15</f>
        <v>21933.5014952288</v>
      </c>
      <c r="G22" s="470">
        <f t="shared" si="1"/>
        <v>1</v>
      </c>
      <c r="H22" s="478"/>
      <c r="I22" s="479"/>
      <c r="J22" s="478"/>
      <c r="K22" s="480">
        <f t="shared" si="0"/>
        <v>1.4986785263406366</v>
      </c>
    </row>
    <row r="23" spans="1:11" s="98" customFormat="1" ht="15.05" customHeight="1">
      <c r="A23" s="103">
        <v>1927</v>
      </c>
      <c r="B23" s="454">
        <f>avgprinc!B16</f>
        <v>14366.116334894405</v>
      </c>
      <c r="C23" s="380"/>
      <c r="D23" s="340"/>
      <c r="E23" s="340"/>
      <c r="F23" s="95">
        <f>avgprinc!F16</f>
        <v>21558.405648179792</v>
      </c>
      <c r="G23" s="470">
        <f t="shared" si="1"/>
        <v>1</v>
      </c>
      <c r="H23" s="478"/>
      <c r="I23" s="479"/>
      <c r="J23" s="478"/>
      <c r="K23" s="480">
        <f t="shared" si="0"/>
        <v>1.5006425637676177</v>
      </c>
    </row>
    <row r="24" spans="1:11" s="98" customFormat="1" ht="15.05" customHeight="1">
      <c r="A24" s="103">
        <v>1928</v>
      </c>
      <c r="B24" s="454">
        <f>avgprinc!B17</f>
        <v>14521.462888667993</v>
      </c>
      <c r="C24" s="380"/>
      <c r="D24" s="340"/>
      <c r="E24" s="340"/>
      <c r="F24" s="95">
        <f>avgprinc!F17</f>
        <v>21846.513584014447</v>
      </c>
      <c r="G24" s="470">
        <f t="shared" si="1"/>
        <v>1</v>
      </c>
      <c r="H24" s="478"/>
      <c r="I24" s="479"/>
      <c r="J24" s="478"/>
      <c r="K24" s="480">
        <f t="shared" si="0"/>
        <v>1.5044292542359936</v>
      </c>
    </row>
    <row r="25" spans="1:11" s="98" customFormat="1" ht="15.05" customHeight="1">
      <c r="A25" s="102">
        <v>1929</v>
      </c>
      <c r="B25" s="455">
        <f>avgprinc!B18</f>
        <v>15245.38417192897</v>
      </c>
      <c r="C25" s="381"/>
      <c r="D25" s="341"/>
      <c r="E25" s="341"/>
      <c r="F25" s="99">
        <f>avgprinc!F18</f>
        <v>23018.656324087362</v>
      </c>
      <c r="G25" s="471">
        <f t="shared" si="1"/>
        <v>1</v>
      </c>
      <c r="H25" s="481"/>
      <c r="I25" s="482"/>
      <c r="J25" s="481"/>
      <c r="K25" s="483">
        <f t="shared" ref="K25:K88" si="2">F25/$B25</f>
        <v>1.5098770922723723</v>
      </c>
    </row>
    <row r="26" spans="1:11" s="98" customFormat="1" ht="15.05" customHeight="1">
      <c r="A26" s="103">
        <v>1930</v>
      </c>
      <c r="B26" s="454">
        <f>avgprinc!B19</f>
        <v>13728.896641891264</v>
      </c>
      <c r="C26" s="380"/>
      <c r="D26" s="340"/>
      <c r="E26" s="340"/>
      <c r="F26" s="95">
        <f>avgprinc!F19</f>
        <v>20836.18775770854</v>
      </c>
      <c r="G26" s="470">
        <f t="shared" si="1"/>
        <v>1</v>
      </c>
      <c r="H26" s="478"/>
      <c r="I26" s="479"/>
      <c r="J26" s="478"/>
      <c r="K26" s="480">
        <f t="shared" si="2"/>
        <v>1.5176884422110553</v>
      </c>
    </row>
    <row r="27" spans="1:11" s="98" customFormat="1" ht="15.05" customHeight="1">
      <c r="A27" s="103">
        <v>1931</v>
      </c>
      <c r="B27" s="454">
        <f>avgprinc!B20</f>
        <v>12273.630076671889</v>
      </c>
      <c r="C27" s="380"/>
      <c r="D27" s="340"/>
      <c r="E27" s="340"/>
      <c r="F27" s="95">
        <f>avgprinc!F20</f>
        <v>18636.036747785005</v>
      </c>
      <c r="G27" s="470">
        <f t="shared" si="1"/>
        <v>1</v>
      </c>
      <c r="H27" s="478"/>
      <c r="I27" s="479"/>
      <c r="J27" s="478"/>
      <c r="K27" s="480">
        <f t="shared" si="2"/>
        <v>1.5183801883687165</v>
      </c>
    </row>
    <row r="28" spans="1:11" s="98" customFormat="1" ht="15.05" customHeight="1">
      <c r="A28" s="103">
        <v>1932</v>
      </c>
      <c r="B28" s="454">
        <f>avgprinc!B21</f>
        <v>10372.096825022849</v>
      </c>
      <c r="C28" s="380"/>
      <c r="D28" s="340"/>
      <c r="E28" s="340"/>
      <c r="F28" s="95">
        <f>avgprinc!F21</f>
        <v>15762.468079003509</v>
      </c>
      <c r="G28" s="470">
        <f t="shared" si="1"/>
        <v>1</v>
      </c>
      <c r="H28" s="478"/>
      <c r="I28" s="479"/>
      <c r="J28" s="478"/>
      <c r="K28" s="480">
        <f t="shared" si="2"/>
        <v>1.5196992801856906</v>
      </c>
    </row>
    <row r="29" spans="1:11" s="98" customFormat="1" ht="15.05" customHeight="1">
      <c r="A29" s="103">
        <v>1933</v>
      </c>
      <c r="B29" s="454">
        <f>avgprinc!B22</f>
        <v>10049.162569267051</v>
      </c>
      <c r="C29" s="380"/>
      <c r="D29" s="340"/>
      <c r="E29" s="340"/>
      <c r="F29" s="95">
        <f>avgprinc!F22</f>
        <v>15292.842106228449</v>
      </c>
      <c r="G29" s="470">
        <f t="shared" si="1"/>
        <v>1</v>
      </c>
      <c r="H29" s="478"/>
      <c r="I29" s="479"/>
      <c r="J29" s="478"/>
      <c r="K29" s="480">
        <f t="shared" si="2"/>
        <v>1.5218026378633709</v>
      </c>
    </row>
    <row r="30" spans="1:11" s="98" customFormat="1" ht="15.05" customHeight="1">
      <c r="A30" s="103">
        <v>1934</v>
      </c>
      <c r="B30" s="454">
        <f>avgprinc!B23</f>
        <v>11281.413952394409</v>
      </c>
      <c r="C30" s="380"/>
      <c r="D30" s="340"/>
      <c r="E30" s="340"/>
      <c r="F30" s="95">
        <f>avgprinc!F23</f>
        <v>17195.407738509701</v>
      </c>
      <c r="G30" s="470">
        <f t="shared" si="1"/>
        <v>1</v>
      </c>
      <c r="H30" s="478"/>
      <c r="I30" s="479"/>
      <c r="J30" s="478"/>
      <c r="K30" s="480">
        <f t="shared" si="2"/>
        <v>1.5242245175180442</v>
      </c>
    </row>
    <row r="31" spans="1:11" s="98" customFormat="1" ht="15.05" customHeight="1">
      <c r="A31" s="103">
        <v>1935</v>
      </c>
      <c r="B31" s="454">
        <f>avgprinc!B24</f>
        <v>12378.374990350836</v>
      </c>
      <c r="C31" s="380"/>
      <c r="D31" s="340"/>
      <c r="E31" s="340"/>
      <c r="F31" s="95">
        <f>avgprinc!F24</f>
        <v>18880.439200216006</v>
      </c>
      <c r="G31" s="470">
        <f t="shared" si="1"/>
        <v>1</v>
      </c>
      <c r="H31" s="478"/>
      <c r="I31" s="479"/>
      <c r="J31" s="478"/>
      <c r="K31" s="480">
        <f t="shared" si="2"/>
        <v>1.5252760733887643</v>
      </c>
    </row>
    <row r="32" spans="1:11" s="98" customFormat="1" ht="15.05" customHeight="1">
      <c r="A32" s="103">
        <v>1936</v>
      </c>
      <c r="B32" s="454">
        <f>avgprinc!B25</f>
        <v>13674.808196501805</v>
      </c>
      <c r="C32" s="380"/>
      <c r="D32" s="340"/>
      <c r="E32" s="340"/>
      <c r="F32" s="95">
        <f>avgprinc!F25</f>
        <v>20865.11169317245</v>
      </c>
      <c r="G32" s="470">
        <f t="shared" si="1"/>
        <v>1</v>
      </c>
      <c r="H32" s="478"/>
      <c r="I32" s="479"/>
      <c r="J32" s="478"/>
      <c r="K32" s="480">
        <f t="shared" si="2"/>
        <v>1.5258065336894464</v>
      </c>
    </row>
    <row r="33" spans="1:11" s="98" customFormat="1" ht="15.05" customHeight="1">
      <c r="A33" s="103">
        <v>1937</v>
      </c>
      <c r="B33" s="454">
        <f>avgprinc!B26</f>
        <v>14573.099009093545</v>
      </c>
      <c r="C33" s="380"/>
      <c r="D33" s="340"/>
      <c r="E33" s="340"/>
      <c r="F33" s="95">
        <f>avgprinc!F26</f>
        <v>22235.698923171236</v>
      </c>
      <c r="G33" s="470">
        <f t="shared" si="1"/>
        <v>1</v>
      </c>
      <c r="H33" s="478"/>
      <c r="I33" s="479"/>
      <c r="J33" s="478"/>
      <c r="K33" s="480">
        <f t="shared" si="2"/>
        <v>1.5258044228819323</v>
      </c>
    </row>
    <row r="34" spans="1:11" s="98" customFormat="1" ht="15.05" customHeight="1">
      <c r="A34" s="103">
        <v>1938</v>
      </c>
      <c r="B34" s="454">
        <f>avgprinc!B27</f>
        <v>13534.267060100541</v>
      </c>
      <c r="C34" s="380"/>
      <c r="D34" s="340"/>
      <c r="E34" s="340"/>
      <c r="F34" s="95">
        <f>avgprinc!F27</f>
        <v>20626.827532133611</v>
      </c>
      <c r="G34" s="470">
        <f t="shared" si="1"/>
        <v>1</v>
      </c>
      <c r="H34" s="478"/>
      <c r="I34" s="479"/>
      <c r="J34" s="478"/>
      <c r="K34" s="480">
        <f t="shared" si="2"/>
        <v>1.5240446668103786</v>
      </c>
    </row>
    <row r="35" spans="1:11" s="98" customFormat="1" ht="15.05" customHeight="1">
      <c r="A35" s="102">
        <v>1939</v>
      </c>
      <c r="B35" s="455">
        <f>avgprinc!B28</f>
        <v>14485.09735546873</v>
      </c>
      <c r="C35" s="381"/>
      <c r="D35" s="341"/>
      <c r="E35" s="341"/>
      <c r="F35" s="99">
        <f>avgprinc!F28</f>
        <v>22040.638256702932</v>
      </c>
      <c r="G35" s="471">
        <f t="shared" si="1"/>
        <v>1</v>
      </c>
      <c r="H35" s="481"/>
      <c r="I35" s="482"/>
      <c r="J35" s="481"/>
      <c r="K35" s="483">
        <f t="shared" si="2"/>
        <v>1.5216078784849638</v>
      </c>
    </row>
    <row r="36" spans="1:11" s="98" customFormat="1" ht="15.05" customHeight="1">
      <c r="A36" s="103">
        <v>1940</v>
      </c>
      <c r="B36" s="454">
        <f>avgprinc!B29</f>
        <v>15719.449832268519</v>
      </c>
      <c r="C36" s="380"/>
      <c r="D36" s="340"/>
      <c r="E36" s="340"/>
      <c r="F36" s="95">
        <f>avgprinc!F29</f>
        <v>23898.297607205466</v>
      </c>
      <c r="G36" s="470">
        <f t="shared" si="1"/>
        <v>1</v>
      </c>
      <c r="H36" s="478"/>
      <c r="I36" s="479"/>
      <c r="J36" s="478"/>
      <c r="K36" s="480">
        <f t="shared" si="2"/>
        <v>1.5203011468090695</v>
      </c>
    </row>
    <row r="37" spans="1:11" s="98" customFormat="1" ht="15.05" customHeight="1">
      <c r="A37" s="103">
        <v>1941</v>
      </c>
      <c r="B37" s="454">
        <f>avgprinc!B30</f>
        <v>18643.868623962022</v>
      </c>
      <c r="C37" s="380"/>
      <c r="D37" s="340"/>
      <c r="E37" s="340"/>
      <c r="F37" s="95">
        <f>avgprinc!F30</f>
        <v>28642.878442970279</v>
      </c>
      <c r="G37" s="470">
        <f t="shared" si="1"/>
        <v>1</v>
      </c>
      <c r="H37" s="478"/>
      <c r="I37" s="479"/>
      <c r="J37" s="478"/>
      <c r="K37" s="480">
        <f t="shared" si="2"/>
        <v>1.5363162560669965</v>
      </c>
    </row>
    <row r="38" spans="1:11" s="98" customFormat="1" ht="15.05" customHeight="1">
      <c r="A38" s="103">
        <v>1942</v>
      </c>
      <c r="B38" s="454">
        <f>avgprinc!B31</f>
        <v>22048.87737299129</v>
      </c>
      <c r="C38" s="380"/>
      <c r="D38" s="340"/>
      <c r="E38" s="340"/>
      <c r="F38" s="95">
        <f>avgprinc!F31</f>
        <v>34202.056482483611</v>
      </c>
      <c r="G38" s="470">
        <f t="shared" si="1"/>
        <v>1</v>
      </c>
      <c r="H38" s="478"/>
      <c r="I38" s="479"/>
      <c r="J38" s="478"/>
      <c r="K38" s="480">
        <f t="shared" si="2"/>
        <v>1.5511926482197831</v>
      </c>
    </row>
    <row r="39" spans="1:11" s="98" customFormat="1" ht="15.05" customHeight="1">
      <c r="A39" s="103">
        <v>1943</v>
      </c>
      <c r="B39" s="454">
        <f>avgprinc!B32</f>
        <v>25430.520714481474</v>
      </c>
      <c r="C39" s="380"/>
      <c r="D39" s="340"/>
      <c r="E39" s="340"/>
      <c r="F39" s="95">
        <f>avgprinc!F32</f>
        <v>39728.257923792335</v>
      </c>
      <c r="G39" s="470">
        <f t="shared" si="1"/>
        <v>1</v>
      </c>
      <c r="H39" s="478"/>
      <c r="I39" s="479"/>
      <c r="J39" s="478"/>
      <c r="K39" s="480">
        <f t="shared" si="2"/>
        <v>1.5622274655653818</v>
      </c>
    </row>
    <row r="40" spans="1:11" s="98" customFormat="1" ht="15.05" customHeight="1">
      <c r="A40" s="103">
        <v>1944</v>
      </c>
      <c r="B40" s="454">
        <f>avgprinc!B33</f>
        <v>26246.600871582232</v>
      </c>
      <c r="C40" s="380"/>
      <c r="D40" s="340"/>
      <c r="E40" s="340"/>
      <c r="F40" s="95">
        <f>avgprinc!F33</f>
        <v>41335.033672711157</v>
      </c>
      <c r="G40" s="470">
        <f t="shared" si="1"/>
        <v>1</v>
      </c>
      <c r="H40" s="478"/>
      <c r="I40" s="479"/>
      <c r="J40" s="478"/>
      <c r="K40" s="480">
        <f t="shared" si="2"/>
        <v>1.5748718805514166</v>
      </c>
    </row>
    <row r="41" spans="1:11" s="98" customFormat="1" ht="15.05" customHeight="1">
      <c r="A41" s="103">
        <v>1945</v>
      </c>
      <c r="B41" s="454">
        <f>avgprinc!B34</f>
        <v>25212.412922036914</v>
      </c>
      <c r="C41" s="380"/>
      <c r="D41" s="340"/>
      <c r="E41" s="340"/>
      <c r="F41" s="95">
        <f>avgprinc!F34</f>
        <v>40041.240041183075</v>
      </c>
      <c r="G41" s="470">
        <f t="shared" si="1"/>
        <v>1</v>
      </c>
      <c r="H41" s="478"/>
      <c r="I41" s="479"/>
      <c r="J41" s="478"/>
      <c r="K41" s="480">
        <f t="shared" si="2"/>
        <v>1.5881558090056911</v>
      </c>
    </row>
    <row r="42" spans="1:11" s="98" customFormat="1" ht="15.05" customHeight="1">
      <c r="A42" s="103">
        <v>1946</v>
      </c>
      <c r="B42" s="454">
        <f>avgprinc!B35</f>
        <v>22024.225219570009</v>
      </c>
      <c r="C42" s="380"/>
      <c r="D42" s="340"/>
      <c r="E42" s="340"/>
      <c r="F42" s="95">
        <f>avgprinc!F35</f>
        <v>35260.026381781041</v>
      </c>
      <c r="G42" s="470">
        <f t="shared" si="1"/>
        <v>1</v>
      </c>
      <c r="H42" s="478"/>
      <c r="I42" s="479"/>
      <c r="J42" s="478"/>
      <c r="K42" s="480">
        <f t="shared" si="2"/>
        <v>1.6009655745097506</v>
      </c>
    </row>
    <row r="43" spans="1:11" s="98" customFormat="1" ht="15.05" customHeight="1">
      <c r="A43" s="103">
        <v>1947</v>
      </c>
      <c r="B43" s="454">
        <f>avgprinc!B36</f>
        <v>21330.957791411609</v>
      </c>
      <c r="C43" s="380"/>
      <c r="D43" s="340"/>
      <c r="E43" s="340"/>
      <c r="F43" s="95">
        <f>avgprinc!F36</f>
        <v>34127.213392547696</v>
      </c>
      <c r="G43" s="470">
        <f t="shared" si="1"/>
        <v>1</v>
      </c>
      <c r="H43" s="478"/>
      <c r="I43" s="479"/>
      <c r="J43" s="478"/>
      <c r="K43" s="480">
        <f t="shared" si="2"/>
        <v>1.5998912813135933</v>
      </c>
    </row>
    <row r="44" spans="1:11" s="98" customFormat="1" ht="15.05" customHeight="1">
      <c r="A44" s="103">
        <v>1948</v>
      </c>
      <c r="B44" s="454">
        <f>avgprinc!B37</f>
        <v>22332.092889711796</v>
      </c>
      <c r="C44" s="380"/>
      <c r="D44" s="340"/>
      <c r="E44" s="340"/>
      <c r="F44" s="95">
        <f>avgprinc!F37</f>
        <v>35816.251408779332</v>
      </c>
      <c r="G44" s="470">
        <f t="shared" si="1"/>
        <v>1</v>
      </c>
      <c r="H44" s="478"/>
      <c r="I44" s="479"/>
      <c r="J44" s="478"/>
      <c r="K44" s="480">
        <f t="shared" si="2"/>
        <v>1.6038018284116833</v>
      </c>
    </row>
    <row r="45" spans="1:11" s="98" customFormat="1" ht="15.05" customHeight="1">
      <c r="A45" s="102">
        <v>1949</v>
      </c>
      <c r="B45" s="455">
        <f>avgprinc!B38</f>
        <v>21629.276399519047</v>
      </c>
      <c r="C45" s="381"/>
      <c r="D45" s="341"/>
      <c r="E45" s="341"/>
      <c r="F45" s="99">
        <f>avgprinc!F38</f>
        <v>34776.379417485674</v>
      </c>
      <c r="G45" s="471">
        <f t="shared" si="1"/>
        <v>1</v>
      </c>
      <c r="H45" s="481"/>
      <c r="I45" s="482"/>
      <c r="J45" s="481"/>
      <c r="K45" s="483">
        <f t="shared" si="2"/>
        <v>1.6078383194668024</v>
      </c>
    </row>
    <row r="46" spans="1:11" s="98" customFormat="1" ht="15.05" customHeight="1">
      <c r="A46" s="103">
        <v>1950</v>
      </c>
      <c r="B46" s="454">
        <f>avgprinc!B39</f>
        <v>23545.598847018719</v>
      </c>
      <c r="C46" s="380"/>
      <c r="D46" s="340"/>
      <c r="E46" s="340"/>
      <c r="F46" s="95">
        <f>avgprinc!F39</f>
        <v>37789.996138161034</v>
      </c>
      <c r="G46" s="470">
        <f t="shared" si="1"/>
        <v>1</v>
      </c>
      <c r="H46" s="478"/>
      <c r="I46" s="479"/>
      <c r="J46" s="478"/>
      <c r="K46" s="480">
        <f t="shared" si="2"/>
        <v>1.6049706946802036</v>
      </c>
    </row>
    <row r="47" spans="1:11" s="98" customFormat="1" ht="15.05" customHeight="1">
      <c r="A47" s="103">
        <v>1951</v>
      </c>
      <c r="B47" s="454">
        <f>avgprinc!B40</f>
        <v>25201.029053370617</v>
      </c>
      <c r="C47" s="380"/>
      <c r="D47" s="340"/>
      <c r="E47" s="340"/>
      <c r="F47" s="95">
        <f>avgprinc!F40</f>
        <v>40543.914674170155</v>
      </c>
      <c r="G47" s="470">
        <f t="shared" si="1"/>
        <v>1</v>
      </c>
      <c r="H47" s="478"/>
      <c r="I47" s="479"/>
      <c r="J47" s="478"/>
      <c r="K47" s="480">
        <f t="shared" si="2"/>
        <v>1.6088198060605561</v>
      </c>
    </row>
    <row r="48" spans="1:11" s="98" customFormat="1" ht="15.05" customHeight="1">
      <c r="A48" s="103">
        <v>1952</v>
      </c>
      <c r="B48" s="454">
        <f>avgprinc!B41</f>
        <v>25850.140611023406</v>
      </c>
      <c r="C48" s="380"/>
      <c r="D48" s="340"/>
      <c r="E48" s="340"/>
      <c r="F48" s="95">
        <f>avgprinc!F41</f>
        <v>41657.105629721067</v>
      </c>
      <c r="G48" s="470">
        <f t="shared" si="1"/>
        <v>1</v>
      </c>
      <c r="H48" s="478"/>
      <c r="I48" s="479"/>
      <c r="J48" s="478"/>
      <c r="K48" s="480">
        <f t="shared" si="2"/>
        <v>1.6114846822905489</v>
      </c>
    </row>
    <row r="49" spans="1:11" s="98" customFormat="1" ht="15.05" customHeight="1">
      <c r="A49" s="103">
        <v>1953</v>
      </c>
      <c r="B49" s="454">
        <f>avgprinc!B42</f>
        <v>26646.958820865621</v>
      </c>
      <c r="C49" s="380"/>
      <c r="D49" s="340"/>
      <c r="E49" s="340"/>
      <c r="F49" s="95">
        <f>avgprinc!F42</f>
        <v>42956.009630595472</v>
      </c>
      <c r="G49" s="470">
        <f t="shared" si="1"/>
        <v>1</v>
      </c>
      <c r="H49" s="478"/>
      <c r="I49" s="479"/>
      <c r="J49" s="478"/>
      <c r="K49" s="480">
        <f t="shared" si="2"/>
        <v>1.6120417312672553</v>
      </c>
    </row>
    <row r="50" spans="1:11" s="98" customFormat="1" ht="15.05" customHeight="1">
      <c r="A50" s="103">
        <v>1954</v>
      </c>
      <c r="B50" s="454">
        <f>avgprinc!B43</f>
        <v>26096.966533885796</v>
      </c>
      <c r="C50" s="380"/>
      <c r="D50" s="340"/>
      <c r="E50" s="340"/>
      <c r="F50" s="95">
        <f>avgprinc!F43</f>
        <v>42051.70739560794</v>
      </c>
      <c r="G50" s="470">
        <f t="shared" si="1"/>
        <v>1</v>
      </c>
      <c r="H50" s="478"/>
      <c r="I50" s="479"/>
      <c r="J50" s="478"/>
      <c r="K50" s="480">
        <f t="shared" si="2"/>
        <v>1.6113638089318003</v>
      </c>
    </row>
    <row r="51" spans="1:11" s="98" customFormat="1" ht="15.05" customHeight="1">
      <c r="A51" s="103">
        <v>1955</v>
      </c>
      <c r="B51" s="454">
        <f>avgprinc!B44</f>
        <v>27956.950965229102</v>
      </c>
      <c r="C51" s="380"/>
      <c r="D51" s="340"/>
      <c r="E51" s="340"/>
      <c r="F51" s="95">
        <f>avgprinc!F44</f>
        <v>45012.38983984603</v>
      </c>
      <c r="G51" s="470">
        <f t="shared" si="1"/>
        <v>1</v>
      </c>
      <c r="H51" s="478"/>
      <c r="I51" s="479"/>
      <c r="J51" s="478"/>
      <c r="K51" s="480">
        <f t="shared" si="2"/>
        <v>1.6100607643454856</v>
      </c>
    </row>
    <row r="52" spans="1:11" s="98" customFormat="1" ht="15.05" customHeight="1">
      <c r="A52" s="103">
        <v>1956</v>
      </c>
      <c r="B52" s="454">
        <f>avgprinc!B45</f>
        <v>28491.320466016019</v>
      </c>
      <c r="C52" s="380"/>
      <c r="D52" s="340"/>
      <c r="E52" s="340"/>
      <c r="F52" s="95">
        <f>avgprinc!F45</f>
        <v>45876.569607411038</v>
      </c>
      <c r="G52" s="470">
        <f t="shared" si="1"/>
        <v>1</v>
      </c>
      <c r="H52" s="478"/>
      <c r="I52" s="479"/>
      <c r="J52" s="478"/>
      <c r="K52" s="480">
        <f t="shared" si="2"/>
        <v>1.6101945735415057</v>
      </c>
    </row>
    <row r="53" spans="1:11" s="98" customFormat="1" ht="15.05" customHeight="1">
      <c r="A53" s="103">
        <v>1957</v>
      </c>
      <c r="B53" s="454">
        <f>avgprinc!B46</f>
        <v>28545.329557088018</v>
      </c>
      <c r="C53" s="380"/>
      <c r="D53" s="340"/>
      <c r="E53" s="340"/>
      <c r="F53" s="95">
        <f>avgprinc!F46</f>
        <v>45942.036165934929</v>
      </c>
      <c r="G53" s="470">
        <f t="shared" si="1"/>
        <v>1</v>
      </c>
      <c r="H53" s="478"/>
      <c r="I53" s="479"/>
      <c r="J53" s="478"/>
      <c r="K53" s="480">
        <f t="shared" si="2"/>
        <v>1.6094414350359876</v>
      </c>
    </row>
    <row r="54" spans="1:11" s="98" customFormat="1" ht="15.05" customHeight="1">
      <c r="A54" s="103">
        <v>1958</v>
      </c>
      <c r="B54" s="454">
        <f>avgprinc!B47</f>
        <v>27750.143233953382</v>
      </c>
      <c r="C54" s="380"/>
      <c r="D54" s="340"/>
      <c r="E54" s="340"/>
      <c r="F54" s="95">
        <f>avgprinc!F47</f>
        <v>44661.676847575043</v>
      </c>
      <c r="G54" s="470">
        <f t="shared" si="1"/>
        <v>1</v>
      </c>
      <c r="H54" s="478"/>
      <c r="I54" s="479"/>
      <c r="J54" s="478"/>
      <c r="K54" s="480">
        <f t="shared" si="2"/>
        <v>1.6094214891449548</v>
      </c>
    </row>
    <row r="55" spans="1:11" s="98" customFormat="1" ht="15.05" customHeight="1">
      <c r="A55" s="102">
        <v>1959</v>
      </c>
      <c r="B55" s="455">
        <f>avgprinc!B48</f>
        <v>29456.679217740471</v>
      </c>
      <c r="C55" s="381"/>
      <c r="D55" s="341"/>
      <c r="E55" s="341"/>
      <c r="F55" s="99">
        <f>avgprinc!F48</f>
        <v>47646.318096453419</v>
      </c>
      <c r="G55" s="471">
        <f t="shared" si="1"/>
        <v>1</v>
      </c>
      <c r="H55" s="481"/>
      <c r="I55" s="482"/>
      <c r="J55" s="481"/>
      <c r="K55" s="483">
        <f t="shared" si="2"/>
        <v>1.6175047344698015</v>
      </c>
    </row>
    <row r="56" spans="1:11">
      <c r="A56" s="78">
        <v>1960</v>
      </c>
      <c r="B56" s="454">
        <f>avgprinc!B49</f>
        <v>30002.258273655392</v>
      </c>
      <c r="C56" s="380"/>
      <c r="D56" s="340"/>
      <c r="E56" s="340"/>
      <c r="F56" s="95">
        <f>avgprinc!F49</f>
        <v>48625.840879918404</v>
      </c>
      <c r="G56" s="470">
        <f t="shared" si="1"/>
        <v>1</v>
      </c>
      <c r="H56" s="478"/>
      <c r="I56" s="479"/>
      <c r="J56" s="478"/>
      <c r="K56" s="480">
        <f t="shared" si="2"/>
        <v>1.6207393602306313</v>
      </c>
    </row>
    <row r="57" spans="1:11">
      <c r="A57" s="78">
        <v>1961</v>
      </c>
      <c r="B57" s="454">
        <f>avgprinc!B50</f>
        <v>30392.518126640567</v>
      </c>
      <c r="C57" s="380"/>
      <c r="D57" s="340"/>
      <c r="E57" s="340"/>
      <c r="F57" s="95">
        <f>avgprinc!F50</f>
        <v>48825.306688213197</v>
      </c>
      <c r="G57" s="470">
        <f t="shared" si="1"/>
        <v>1</v>
      </c>
      <c r="H57" s="478"/>
      <c r="I57" s="479"/>
      <c r="J57" s="478"/>
      <c r="K57" s="480">
        <f t="shared" si="2"/>
        <v>1.6064909950786659</v>
      </c>
    </row>
    <row r="58" spans="1:11">
      <c r="A58" s="78">
        <v>1962</v>
      </c>
      <c r="B58" s="456">
        <f>avgprinc!B51</f>
        <v>31912.795674674864</v>
      </c>
      <c r="C58" s="558">
        <f>avgprinc!C51</f>
        <v>33451.36920871339</v>
      </c>
      <c r="D58" s="558">
        <f>avgprinc!D51</f>
        <v>45878.416299671197</v>
      </c>
      <c r="E58" s="558">
        <f>avgprinc!E51</f>
        <v>18732.353549552594</v>
      </c>
      <c r="F58" s="559">
        <f>avgprinc!F51</f>
        <v>50860.024179434819</v>
      </c>
      <c r="G58" s="472">
        <f t="shared" si="1"/>
        <v>1</v>
      </c>
      <c r="H58" s="484">
        <f t="shared" ref="H58:H88" si="3">C58/$B58</f>
        <v>1.0482118066283832</v>
      </c>
      <c r="I58" s="485">
        <f t="shared" ref="I58:I88" si="4">D58/$B58</f>
        <v>1.4376182133136983</v>
      </c>
      <c r="J58" s="484">
        <f t="shared" ref="J58:J88" si="5">E58/$B58</f>
        <v>0.58698566369784033</v>
      </c>
      <c r="K58" s="486">
        <f t="shared" si="2"/>
        <v>1.5937188549042089</v>
      </c>
    </row>
    <row r="59" spans="1:11">
      <c r="A59" s="78">
        <v>1963</v>
      </c>
      <c r="B59" s="457">
        <f>avgprinc!B52</f>
        <v>32996.442936999163</v>
      </c>
      <c r="C59" s="560">
        <f>avgprinc!C52</f>
        <v>34697.420700390838</v>
      </c>
      <c r="D59" s="560">
        <f>avgprinc!D52</f>
        <v>47541.12666785928</v>
      </c>
      <c r="E59" s="560">
        <f>avgprinc!E52</f>
        <v>19478.845118773403</v>
      </c>
      <c r="F59" s="561">
        <f>avgprinc!F52</f>
        <v>52408.560999298774</v>
      </c>
      <c r="G59" s="473">
        <f t="shared" si="1"/>
        <v>1</v>
      </c>
      <c r="H59" s="487">
        <f t="shared" si="3"/>
        <v>1.0515503373087636</v>
      </c>
      <c r="I59" s="488">
        <f t="shared" si="4"/>
        <v>1.4407955050982497</v>
      </c>
      <c r="J59" s="487">
        <f t="shared" si="5"/>
        <v>0.59033166562725536</v>
      </c>
      <c r="K59" s="489">
        <f t="shared" si="2"/>
        <v>1.5883094156350004</v>
      </c>
    </row>
    <row r="60" spans="1:11">
      <c r="A60" s="78">
        <v>1964</v>
      </c>
      <c r="B60" s="457">
        <f>avgprinc!B53</f>
        <v>34343.331770770696</v>
      </c>
      <c r="C60" s="560">
        <f>avgprinc!C53</f>
        <v>35943.472192068293</v>
      </c>
      <c r="D60" s="560">
        <f>avgprinc!D53</f>
        <v>49203.837036047371</v>
      </c>
      <c r="E60" s="560">
        <f>avgprinc!E53</f>
        <v>20225.336687994215</v>
      </c>
      <c r="F60" s="561">
        <f>avgprinc!F53</f>
        <v>54416.367550270508</v>
      </c>
      <c r="G60" s="473">
        <f t="shared" si="1"/>
        <v>1</v>
      </c>
      <c r="H60" s="487">
        <f t="shared" si="3"/>
        <v>1.0465924631884278</v>
      </c>
      <c r="I60" s="488">
        <f t="shared" si="4"/>
        <v>1.432704239776885</v>
      </c>
      <c r="J60" s="487">
        <f t="shared" si="5"/>
        <v>0.5889159742272827</v>
      </c>
      <c r="K60" s="489">
        <f t="shared" si="2"/>
        <v>1.5844813168821259</v>
      </c>
    </row>
    <row r="61" spans="1:11">
      <c r="A61" s="78">
        <v>1965</v>
      </c>
      <c r="B61" s="457">
        <f>avgprinc!B54</f>
        <v>36124.073379406771</v>
      </c>
      <c r="C61" s="560">
        <f>avgprinc!C54</f>
        <v>37806.663215740402</v>
      </c>
      <c r="D61" s="560">
        <f>avgprinc!D54</f>
        <v>51782.614744766805</v>
      </c>
      <c r="E61" s="560">
        <f>avgprinc!E54</f>
        <v>21144.764554559737</v>
      </c>
      <c r="F61" s="561">
        <f>avgprinc!F54</f>
        <v>57141.174801314497</v>
      </c>
      <c r="G61" s="473">
        <f t="shared" si="1"/>
        <v>1</v>
      </c>
      <c r="H61" s="487">
        <f t="shared" si="3"/>
        <v>1.0465780760287355</v>
      </c>
      <c r="I61" s="488">
        <f t="shared" si="4"/>
        <v>1.4334655508225849</v>
      </c>
      <c r="J61" s="487">
        <f t="shared" si="5"/>
        <v>0.58533721633434954</v>
      </c>
      <c r="K61" s="489">
        <f t="shared" si="2"/>
        <v>1.581803198137919</v>
      </c>
    </row>
    <row r="62" spans="1:11">
      <c r="A62" s="78">
        <v>1966</v>
      </c>
      <c r="B62" s="457">
        <f>avgprinc!B55</f>
        <v>37798.172909609842</v>
      </c>
      <c r="C62" s="560">
        <f>avgprinc!C55</f>
        <v>39669.854239412511</v>
      </c>
      <c r="D62" s="560">
        <f>avgprinc!D55</f>
        <v>54361.392453486231</v>
      </c>
      <c r="E62" s="560">
        <f>avgprinc!E55</f>
        <v>22064.192421125259</v>
      </c>
      <c r="F62" s="561">
        <f>avgprinc!F55</f>
        <v>59612.05828408798</v>
      </c>
      <c r="G62" s="473">
        <f t="shared" si="1"/>
        <v>1</v>
      </c>
      <c r="H62" s="487">
        <f t="shared" si="3"/>
        <v>1.0495177725727269</v>
      </c>
      <c r="I62" s="488">
        <f t="shared" si="4"/>
        <v>1.4382015920051348</v>
      </c>
      <c r="J62" s="487">
        <f t="shared" si="5"/>
        <v>0.58373700956100016</v>
      </c>
      <c r="K62" s="489">
        <f t="shared" si="2"/>
        <v>1.5771148099312535</v>
      </c>
    </row>
    <row r="63" spans="1:11">
      <c r="A63" s="78">
        <v>1967</v>
      </c>
      <c r="B63" s="457">
        <f>avgprinc!B56</f>
        <v>38320.939609843997</v>
      </c>
      <c r="C63" s="560">
        <f>avgprinc!C56</f>
        <v>40596.73488315507</v>
      </c>
      <c r="D63" s="560">
        <f>avgprinc!D56</f>
        <v>54184.937634762471</v>
      </c>
      <c r="E63" s="560">
        <f>avgprinc!E56</f>
        <v>23188.149721720853</v>
      </c>
      <c r="F63" s="561">
        <f>avgprinc!F56</f>
        <v>60391.577502640488</v>
      </c>
      <c r="G63" s="474">
        <f t="shared" si="1"/>
        <v>1</v>
      </c>
      <c r="H63" s="487">
        <f t="shared" si="3"/>
        <v>1.0593877732770012</v>
      </c>
      <c r="I63" s="488">
        <f t="shared" si="4"/>
        <v>1.4139772716022674</v>
      </c>
      <c r="J63" s="487">
        <f t="shared" si="5"/>
        <v>0.60510389248817409</v>
      </c>
      <c r="K63" s="489">
        <f t="shared" si="2"/>
        <v>1.5759419815250804</v>
      </c>
    </row>
    <row r="64" spans="1:11">
      <c r="A64" s="78">
        <v>1968</v>
      </c>
      <c r="B64" s="457">
        <f>avgprinc!B57</f>
        <v>39441.998122661622</v>
      </c>
      <c r="C64" s="560">
        <f>avgprinc!C57</f>
        <v>41762.930830227182</v>
      </c>
      <c r="D64" s="560">
        <f>avgprinc!D57</f>
        <v>55637.224968004637</v>
      </c>
      <c r="E64" s="560">
        <f>avgprinc!E57</f>
        <v>23785.244940991124</v>
      </c>
      <c r="F64" s="561">
        <f>avgprinc!F57</f>
        <v>62526.017925290667</v>
      </c>
      <c r="G64" s="474">
        <f t="shared" si="1"/>
        <v>1</v>
      </c>
      <c r="H64" s="487">
        <f t="shared" si="3"/>
        <v>1.0588441969990372</v>
      </c>
      <c r="I64" s="488">
        <f t="shared" si="4"/>
        <v>1.410608681511953</v>
      </c>
      <c r="J64" s="487">
        <f t="shared" si="5"/>
        <v>0.60304361018984931</v>
      </c>
      <c r="K64" s="489">
        <f t="shared" si="2"/>
        <v>1.5852649688496889</v>
      </c>
    </row>
    <row r="65" spans="1:11">
      <c r="A65" s="83">
        <v>1969</v>
      </c>
      <c r="B65" s="458">
        <f>avgprinc!B58</f>
        <v>39964.700570402973</v>
      </c>
      <c r="C65" s="562">
        <f>avgprinc!C58</f>
        <v>42364.146409995927</v>
      </c>
      <c r="D65" s="562">
        <f>avgprinc!D58</f>
        <v>56599.138842689128</v>
      </c>
      <c r="E65" s="562">
        <f>avgprinc!E58</f>
        <v>24036.399805890902</v>
      </c>
      <c r="F65" s="563">
        <f>avgprinc!F58</f>
        <v>63585.4144928924</v>
      </c>
      <c r="G65" s="475">
        <f t="shared" si="1"/>
        <v>1</v>
      </c>
      <c r="H65" s="490">
        <f t="shared" si="3"/>
        <v>1.0600391296655913</v>
      </c>
      <c r="I65" s="491">
        <f t="shared" si="4"/>
        <v>1.4162282723220321</v>
      </c>
      <c r="J65" s="490">
        <f t="shared" si="5"/>
        <v>0.60144075803965269</v>
      </c>
      <c r="K65" s="492">
        <f t="shared" si="2"/>
        <v>1.59103943193265</v>
      </c>
    </row>
    <row r="66" spans="1:11">
      <c r="A66" s="78">
        <v>1970</v>
      </c>
      <c r="B66" s="457">
        <f>avgprinc!B59</f>
        <v>38990.043153847655</v>
      </c>
      <c r="C66" s="560">
        <f>avgprinc!C59</f>
        <v>41255.849101024811</v>
      </c>
      <c r="D66" s="560">
        <f>avgprinc!D59</f>
        <v>55197.286383504768</v>
      </c>
      <c r="E66" s="560">
        <f>avgprinc!E59</f>
        <v>23259.651235458299</v>
      </c>
      <c r="F66" s="561">
        <f>avgprinc!F59</f>
        <v>62190.181282015074</v>
      </c>
      <c r="G66" s="474">
        <f t="shared" si="1"/>
        <v>1</v>
      </c>
      <c r="H66" s="487">
        <f t="shared" si="3"/>
        <v>1.0581124247089622</v>
      </c>
      <c r="I66" s="488">
        <f t="shared" si="4"/>
        <v>1.4156764629807221</v>
      </c>
      <c r="J66" s="487">
        <f t="shared" si="5"/>
        <v>0.59655361610347346</v>
      </c>
      <c r="K66" s="489">
        <f t="shared" si="2"/>
        <v>1.5950272493062876</v>
      </c>
    </row>
    <row r="67" spans="1:11">
      <c r="A67" s="78">
        <v>1971</v>
      </c>
      <c r="B67" s="457">
        <f>avgprinc!B60</f>
        <v>39187.142274915132</v>
      </c>
      <c r="C67" s="560">
        <f>avgprinc!C60</f>
        <v>41584.477596995792</v>
      </c>
      <c r="D67" s="560">
        <f>avgprinc!D60</f>
        <v>55303.706542929824</v>
      </c>
      <c r="E67" s="560">
        <f>avgprinc!E60</f>
        <v>23546.581301545462</v>
      </c>
      <c r="F67" s="561">
        <f>avgprinc!F60</f>
        <v>62513.088527758875</v>
      </c>
      <c r="G67" s="474">
        <f t="shared" si="1"/>
        <v>1</v>
      </c>
      <c r="H67" s="487">
        <f t="shared" si="3"/>
        <v>1.0611765794316486</v>
      </c>
      <c r="I67" s="488">
        <f t="shared" si="4"/>
        <v>1.4112717420155281</v>
      </c>
      <c r="J67" s="487">
        <f t="shared" si="5"/>
        <v>0.60087518340469392</v>
      </c>
      <c r="K67" s="489">
        <f t="shared" si="2"/>
        <v>1.5952448915310515</v>
      </c>
    </row>
    <row r="68" spans="1:11">
      <c r="A68" s="78">
        <v>1972</v>
      </c>
      <c r="B68" s="457">
        <f>avgprinc!B61</f>
        <v>40617.105339711728</v>
      </c>
      <c r="C68" s="560">
        <f>avgprinc!C61</f>
        <v>43003.436862013317</v>
      </c>
      <c r="D68" s="560">
        <f>avgprinc!D61</f>
        <v>57215.94270030631</v>
      </c>
      <c r="E68" s="560">
        <f>avgprinc!E61</f>
        <v>24701.462543712445</v>
      </c>
      <c r="F68" s="561">
        <f>avgprinc!F61</f>
        <v>64650.598239021179</v>
      </c>
      <c r="G68" s="474">
        <f t="shared" si="1"/>
        <v>1</v>
      </c>
      <c r="H68" s="487">
        <f t="shared" si="3"/>
        <v>1.0587518855010194</v>
      </c>
      <c r="I68" s="488">
        <f t="shared" si="4"/>
        <v>1.4086661819390103</v>
      </c>
      <c r="J68" s="487">
        <f t="shared" si="5"/>
        <v>0.60815418373897734</v>
      </c>
      <c r="K68" s="489">
        <f t="shared" si="2"/>
        <v>1.5917086581699773</v>
      </c>
    </row>
    <row r="69" spans="1:11">
      <c r="A69" s="78">
        <v>1973</v>
      </c>
      <c r="B69" s="457">
        <f>avgprinc!B62</f>
        <v>42316.91098400754</v>
      </c>
      <c r="C69" s="560">
        <f>avgprinc!C62</f>
        <v>44922.366839210081</v>
      </c>
      <c r="D69" s="560">
        <f>avgprinc!D62</f>
        <v>59927.744072287671</v>
      </c>
      <c r="E69" s="560">
        <f>avgprinc!E62</f>
        <v>25585.784374697927</v>
      </c>
      <c r="F69" s="561">
        <f>avgprinc!F62</f>
        <v>67181.07877579148</v>
      </c>
      <c r="G69" s="474">
        <f t="shared" si="1"/>
        <v>1</v>
      </c>
      <c r="H69" s="487">
        <f t="shared" si="3"/>
        <v>1.0615700861574513</v>
      </c>
      <c r="I69" s="488">
        <f t="shared" si="4"/>
        <v>1.4161653740495292</v>
      </c>
      <c r="J69" s="487">
        <f t="shared" si="5"/>
        <v>0.60462315844290571</v>
      </c>
      <c r="K69" s="489">
        <f t="shared" si="2"/>
        <v>1.5875704821928198</v>
      </c>
    </row>
    <row r="70" spans="1:11">
      <c r="A70" s="78">
        <v>1974</v>
      </c>
      <c r="B70" s="457">
        <f>avgprinc!B63</f>
        <v>41111.137730254086</v>
      </c>
      <c r="C70" s="560">
        <f>avgprinc!C63</f>
        <v>43867.616486793188</v>
      </c>
      <c r="D70" s="560">
        <f>avgprinc!D63</f>
        <v>58226.125935989352</v>
      </c>
      <c r="E70" s="560">
        <f>avgprinc!E63</f>
        <v>24867.780386464037</v>
      </c>
      <c r="F70" s="561">
        <f>avgprinc!F63</f>
        <v>65031.326784677804</v>
      </c>
      <c r="G70" s="474">
        <f t="shared" si="1"/>
        <v>1</v>
      </c>
      <c r="H70" s="487">
        <f t="shared" si="3"/>
        <v>1.0670494398531467</v>
      </c>
      <c r="I70" s="488">
        <f t="shared" si="4"/>
        <v>1.4163102543654533</v>
      </c>
      <c r="J70" s="487">
        <f t="shared" si="5"/>
        <v>0.60489156368357078</v>
      </c>
      <c r="K70" s="489">
        <f t="shared" si="2"/>
        <v>1.5818420597204883</v>
      </c>
    </row>
    <row r="71" spans="1:11">
      <c r="A71" s="78">
        <v>1975</v>
      </c>
      <c r="B71" s="457">
        <f>avgprinc!B64</f>
        <v>39790.678650413465</v>
      </c>
      <c r="C71" s="560">
        <f>avgprinc!C64</f>
        <v>42054.305348260605</v>
      </c>
      <c r="D71" s="560">
        <f>avgprinc!D64</f>
        <v>55277.333986836929</v>
      </c>
      <c r="E71" s="560">
        <f>avgprinc!E64</f>
        <v>24902.487819006481</v>
      </c>
      <c r="F71" s="561">
        <f>avgprinc!F64</f>
        <v>62818.366430758047</v>
      </c>
      <c r="G71" s="474">
        <f t="shared" si="1"/>
        <v>1</v>
      </c>
      <c r="H71" s="487">
        <f t="shared" si="3"/>
        <v>1.0568883661858233</v>
      </c>
      <c r="I71" s="488">
        <f t="shared" si="4"/>
        <v>1.3892030963453432</v>
      </c>
      <c r="J71" s="487">
        <f t="shared" si="5"/>
        <v>0.62583722277749387</v>
      </c>
      <c r="K71" s="489">
        <f t="shared" si="2"/>
        <v>1.5787206592442802</v>
      </c>
    </row>
    <row r="72" spans="1:11">
      <c r="A72" s="78">
        <v>1976</v>
      </c>
      <c r="B72" s="457">
        <f>avgprinc!B65</f>
        <v>41245.312960515592</v>
      </c>
      <c r="C72" s="560">
        <f>avgprinc!C65</f>
        <v>43669.979723039098</v>
      </c>
      <c r="D72" s="560">
        <f>avgprinc!D65</f>
        <v>57057.948163434165</v>
      </c>
      <c r="E72" s="560">
        <f>avgprinc!E65</f>
        <v>26177.804934609809</v>
      </c>
      <c r="F72" s="561">
        <f>avgprinc!F65</f>
        <v>64871.929965436648</v>
      </c>
      <c r="G72" s="474">
        <f t="shared" si="1"/>
        <v>1</v>
      </c>
      <c r="H72" s="487">
        <f t="shared" si="3"/>
        <v>1.0587864799291171</v>
      </c>
      <c r="I72" s="488">
        <f t="shared" si="4"/>
        <v>1.3833801726284902</v>
      </c>
      <c r="J72" s="487">
        <f t="shared" si="5"/>
        <v>0.63468556923473929</v>
      </c>
      <c r="K72" s="489">
        <f t="shared" si="2"/>
        <v>1.5728315609470334</v>
      </c>
    </row>
    <row r="73" spans="1:11">
      <c r="A73" s="78">
        <v>1977</v>
      </c>
      <c r="B73" s="457">
        <f>avgprinc!B66</f>
        <v>42526.719590538087</v>
      </c>
      <c r="C73" s="560">
        <f>avgprinc!C66</f>
        <v>44881.149690672362</v>
      </c>
      <c r="D73" s="560">
        <f>avgprinc!D66</f>
        <v>58501.340108071679</v>
      </c>
      <c r="E73" s="560">
        <f>avgprinc!E66</f>
        <v>27321.082083199573</v>
      </c>
      <c r="F73" s="561">
        <f>avgprinc!F66</f>
        <v>66609.901529690091</v>
      </c>
      <c r="G73" s="474">
        <f t="shared" si="1"/>
        <v>1</v>
      </c>
      <c r="H73" s="487">
        <f t="shared" si="3"/>
        <v>1.055363548442098</v>
      </c>
      <c r="I73" s="488">
        <f t="shared" si="4"/>
        <v>1.3756372622046267</v>
      </c>
      <c r="J73" s="487">
        <f t="shared" si="5"/>
        <v>0.64244508737698014</v>
      </c>
      <c r="K73" s="489">
        <f t="shared" si="2"/>
        <v>1.5663070693209629</v>
      </c>
    </row>
    <row r="74" spans="1:11">
      <c r="A74" s="78">
        <v>1978</v>
      </c>
      <c r="B74" s="457">
        <f>avgprinc!B67</f>
        <v>44037.715623414973</v>
      </c>
      <c r="C74" s="560">
        <f>avgprinc!C67</f>
        <v>46750.155060069017</v>
      </c>
      <c r="D74" s="560">
        <f>avgprinc!D67</f>
        <v>60354.872586690108</v>
      </c>
      <c r="E74" s="560">
        <f>avgprinc!E67</f>
        <v>28482.613277941316</v>
      </c>
      <c r="F74" s="561">
        <f>avgprinc!F67</f>
        <v>68704.602098100106</v>
      </c>
      <c r="G74" s="474">
        <f t="shared" ref="G74:G109" si="6">B74/$B74</f>
        <v>1</v>
      </c>
      <c r="H74" s="487">
        <f t="shared" si="3"/>
        <v>1.0615935544851884</v>
      </c>
      <c r="I74" s="488">
        <f t="shared" si="4"/>
        <v>1.3705268707125957</v>
      </c>
      <c r="J74" s="487">
        <f t="shared" si="5"/>
        <v>0.64677771938735695</v>
      </c>
      <c r="K74" s="489">
        <f t="shared" si="2"/>
        <v>1.5601309269904473</v>
      </c>
    </row>
    <row r="75" spans="1:11">
      <c r="A75" s="83">
        <v>1979</v>
      </c>
      <c r="B75" s="458">
        <f>avgprinc!B68</f>
        <v>44204.386307131972</v>
      </c>
      <c r="C75" s="562">
        <f>avgprinc!C68</f>
        <v>46847.582689704301</v>
      </c>
      <c r="D75" s="562">
        <f>avgprinc!D68</f>
        <v>59870.340366443081</v>
      </c>
      <c r="E75" s="562">
        <f>avgprinc!E68</f>
        <v>28824.166749231907</v>
      </c>
      <c r="F75" s="563">
        <f>avgprinc!F68</f>
        <v>68698.908649948964</v>
      </c>
      <c r="G75" s="476">
        <f t="shared" si="6"/>
        <v>1</v>
      </c>
      <c r="H75" s="490">
        <f t="shared" si="3"/>
        <v>1.0597948892267706</v>
      </c>
      <c r="I75" s="491">
        <f t="shared" si="4"/>
        <v>1.3543981800915432</v>
      </c>
      <c r="J75" s="490">
        <f t="shared" si="5"/>
        <v>0.6520657599216888</v>
      </c>
      <c r="K75" s="492">
        <f t="shared" si="2"/>
        <v>1.5541197240615243</v>
      </c>
    </row>
    <row r="76" spans="1:11">
      <c r="A76" s="78">
        <v>1980</v>
      </c>
      <c r="B76" s="457">
        <f>avgprinc!B69</f>
        <v>42915.507661110852</v>
      </c>
      <c r="C76" s="560">
        <f>avgprinc!C69</f>
        <v>45511.607656469343</v>
      </c>
      <c r="D76" s="560">
        <f>avgprinc!D69</f>
        <v>58221.024593424998</v>
      </c>
      <c r="E76" s="560">
        <f>avgprinc!E69</f>
        <v>28156.447427742558</v>
      </c>
      <c r="F76" s="561">
        <f>avgprinc!F69</f>
        <v>66586.992427580597</v>
      </c>
      <c r="G76" s="473">
        <f t="shared" si="6"/>
        <v>1</v>
      </c>
      <c r="H76" s="487">
        <f t="shared" si="3"/>
        <v>1.060493284056174</v>
      </c>
      <c r="I76" s="488">
        <f t="shared" si="4"/>
        <v>1.3566430357337631</v>
      </c>
      <c r="J76" s="487">
        <f t="shared" si="5"/>
        <v>0.65609027976750112</v>
      </c>
      <c r="K76" s="489">
        <f t="shared" si="2"/>
        <v>1.5515834731210778</v>
      </c>
    </row>
    <row r="77" spans="1:11">
      <c r="A77" s="78">
        <v>1981</v>
      </c>
      <c r="B77" s="457">
        <f>avgprinc!B70</f>
        <v>43243.855189021531</v>
      </c>
      <c r="C77" s="560">
        <f>avgprinc!C70</f>
        <v>45643.098655570036</v>
      </c>
      <c r="D77" s="560">
        <f>avgprinc!D70</f>
        <v>58204.245877446316</v>
      </c>
      <c r="E77" s="560">
        <f>avgprinc!E70</f>
        <v>28830.707015435521</v>
      </c>
      <c r="F77" s="561">
        <f>avgprinc!F70</f>
        <v>67037.455717813427</v>
      </c>
      <c r="G77" s="473">
        <f t="shared" si="6"/>
        <v>1</v>
      </c>
      <c r="H77" s="487">
        <f t="shared" si="3"/>
        <v>1.0554817200284587</v>
      </c>
      <c r="I77" s="488">
        <f t="shared" si="4"/>
        <v>1.345954138987655</v>
      </c>
      <c r="J77" s="487">
        <f t="shared" si="5"/>
        <v>0.66670066508674442</v>
      </c>
      <c r="K77" s="489">
        <f t="shared" si="2"/>
        <v>1.5502192259406247</v>
      </c>
    </row>
    <row r="78" spans="1:11">
      <c r="A78" s="78">
        <v>1982</v>
      </c>
      <c r="B78" s="457">
        <f>avgprinc!B71</f>
        <v>41823.483588863717</v>
      </c>
      <c r="C78" s="560">
        <f>avgprinc!C71</f>
        <v>44013.164838928707</v>
      </c>
      <c r="D78" s="560">
        <f>avgprinc!D71</f>
        <v>56040.429693275575</v>
      </c>
      <c r="E78" s="560">
        <f>avgprinc!E71</f>
        <v>28413.746217730808</v>
      </c>
      <c r="F78" s="561">
        <f>avgprinc!F71</f>
        <v>64772.800795807991</v>
      </c>
      <c r="G78" s="473">
        <f t="shared" si="6"/>
        <v>1</v>
      </c>
      <c r="H78" s="487">
        <f t="shared" si="3"/>
        <v>1.0523553052536263</v>
      </c>
      <c r="I78" s="488">
        <f t="shared" si="4"/>
        <v>1.3399273538323189</v>
      </c>
      <c r="J78" s="487">
        <f t="shared" si="5"/>
        <v>0.67937301677320105</v>
      </c>
      <c r="K78" s="489">
        <f t="shared" si="2"/>
        <v>1.5487184528324407</v>
      </c>
    </row>
    <row r="79" spans="1:11">
      <c r="A79" s="78">
        <v>1983</v>
      </c>
      <c r="B79" s="457">
        <f>avgprinc!B72</f>
        <v>42477.299980691918</v>
      </c>
      <c r="C79" s="560">
        <f>avgprinc!C72</f>
        <v>44571.048569062586</v>
      </c>
      <c r="D79" s="560">
        <f>avgprinc!D72</f>
        <v>56098.274862173996</v>
      </c>
      <c r="E79" s="560">
        <f>avgprinc!E72</f>
        <v>29590.03947475291</v>
      </c>
      <c r="F79" s="561">
        <f>avgprinc!F72</f>
        <v>65652.39233507996</v>
      </c>
      <c r="G79" s="473">
        <f t="shared" si="6"/>
        <v>1</v>
      </c>
      <c r="H79" s="487">
        <f t="shared" si="3"/>
        <v>1.049290999882817</v>
      </c>
      <c r="I79" s="488">
        <f t="shared" si="4"/>
        <v>1.3206647994969902</v>
      </c>
      <c r="J79" s="487">
        <f t="shared" si="5"/>
        <v>0.69660829403476865</v>
      </c>
      <c r="K79" s="489">
        <f t="shared" si="2"/>
        <v>1.5455876989573794</v>
      </c>
    </row>
    <row r="80" spans="1:11">
      <c r="A80" s="78">
        <v>1984</v>
      </c>
      <c r="B80" s="457">
        <f>avgprinc!B73</f>
        <v>45309.65755338336</v>
      </c>
      <c r="C80" s="560">
        <f>avgprinc!C73</f>
        <v>47480.36742352353</v>
      </c>
      <c r="D80" s="560">
        <f>avgprinc!D73</f>
        <v>59443.100199006796</v>
      </c>
      <c r="E80" s="560">
        <f>avgprinc!E73</f>
        <v>31832.652529334006</v>
      </c>
      <c r="F80" s="561">
        <f>avgprinc!F73</f>
        <v>69919.56860635223</v>
      </c>
      <c r="G80" s="473">
        <f t="shared" si="6"/>
        <v>1</v>
      </c>
      <c r="H80" s="487">
        <f t="shared" si="3"/>
        <v>1.0479083265545024</v>
      </c>
      <c r="I80" s="488">
        <f t="shared" si="4"/>
        <v>1.311930025711882</v>
      </c>
      <c r="J80" s="487">
        <f t="shared" si="5"/>
        <v>0.70255778234097466</v>
      </c>
      <c r="K80" s="489">
        <f t="shared" si="2"/>
        <v>1.5431493500910647</v>
      </c>
    </row>
    <row r="81" spans="1:11">
      <c r="A81" s="78">
        <v>1985</v>
      </c>
      <c r="B81" s="457">
        <f>avgprinc!B74</f>
        <v>46089.803415139584</v>
      </c>
      <c r="C81" s="560">
        <f>avgprinc!C74</f>
        <v>48222.002850764322</v>
      </c>
      <c r="D81" s="560">
        <f>avgprinc!D74</f>
        <v>60758.541743812209</v>
      </c>
      <c r="E81" s="560">
        <f>avgprinc!E74</f>
        <v>32106.444611091159</v>
      </c>
      <c r="F81" s="561">
        <f>avgprinc!F74</f>
        <v>70951.136901621852</v>
      </c>
      <c r="G81" s="473">
        <f t="shared" si="6"/>
        <v>1</v>
      </c>
      <c r="H81" s="487">
        <f t="shared" si="3"/>
        <v>1.0462618470384786</v>
      </c>
      <c r="I81" s="488">
        <f t="shared" si="4"/>
        <v>1.3182642849774933</v>
      </c>
      <c r="J81" s="487">
        <f t="shared" si="5"/>
        <v>0.69660623895273177</v>
      </c>
      <c r="K81" s="489">
        <f t="shared" si="2"/>
        <v>1.5394107078858967</v>
      </c>
    </row>
    <row r="82" spans="1:11">
      <c r="A82" s="78">
        <v>1986</v>
      </c>
      <c r="B82" s="457">
        <f>avgprinc!B75</f>
        <v>46498.575252598843</v>
      </c>
      <c r="C82" s="560">
        <f>avgprinc!C75</f>
        <v>49204.214767939862</v>
      </c>
      <c r="D82" s="560">
        <f>avgprinc!D75</f>
        <v>61181.138468560879</v>
      </c>
      <c r="E82" s="560">
        <f>avgprinc!E75</f>
        <v>32652.856855824131</v>
      </c>
      <c r="F82" s="561">
        <f>avgprinc!F75</f>
        <v>71281.302202638486</v>
      </c>
      <c r="G82" s="473">
        <f t="shared" si="6"/>
        <v>1</v>
      </c>
      <c r="H82" s="487">
        <f t="shared" si="3"/>
        <v>1.0581875788804904</v>
      </c>
      <c r="I82" s="488">
        <f t="shared" si="4"/>
        <v>1.3157637225700032</v>
      </c>
      <c r="J82" s="487">
        <f t="shared" si="5"/>
        <v>0.70223349163798598</v>
      </c>
      <c r="K82" s="489">
        <f t="shared" si="2"/>
        <v>1.5329782002009731</v>
      </c>
    </row>
    <row r="83" spans="1:11">
      <c r="A83" s="78">
        <v>1987</v>
      </c>
      <c r="B83" s="457">
        <f>avgprinc!B76</f>
        <v>47906.263697527196</v>
      </c>
      <c r="C83" s="560">
        <f>avgprinc!C76</f>
        <v>50933.167711586728</v>
      </c>
      <c r="D83" s="560">
        <f>avgprinc!D76</f>
        <v>62883.67606016482</v>
      </c>
      <c r="E83" s="560">
        <f>avgprinc!E76</f>
        <v>33791.14113596594</v>
      </c>
      <c r="F83" s="561">
        <f>avgprinc!F76</f>
        <v>73043.800526595762</v>
      </c>
      <c r="G83" s="473">
        <f t="shared" si="6"/>
        <v>1</v>
      </c>
      <c r="H83" s="487">
        <f t="shared" si="3"/>
        <v>1.0631838882942519</v>
      </c>
      <c r="I83" s="488">
        <f t="shared" si="4"/>
        <v>1.3126399599268002</v>
      </c>
      <c r="J83" s="487">
        <f t="shared" si="5"/>
        <v>0.70535956110704068</v>
      </c>
      <c r="K83" s="489">
        <f t="shared" si="2"/>
        <v>1.524723384561633</v>
      </c>
    </row>
    <row r="84" spans="1:11">
      <c r="A84" s="78">
        <v>1988</v>
      </c>
      <c r="B84" s="457">
        <f>avgprinc!B77</f>
        <v>49919.592815668664</v>
      </c>
      <c r="C84" s="560">
        <f>avgprinc!C77</f>
        <v>53190.722626134309</v>
      </c>
      <c r="D84" s="560">
        <f>avgprinc!D77</f>
        <v>65367.896143044629</v>
      </c>
      <c r="E84" s="560">
        <f>avgprinc!E77</f>
        <v>35311.782827775387</v>
      </c>
      <c r="F84" s="561">
        <f>avgprinc!F77</f>
        <v>75613.227185346565</v>
      </c>
      <c r="G84" s="473">
        <f t="shared" si="6"/>
        <v>1</v>
      </c>
      <c r="H84" s="487">
        <f t="shared" si="3"/>
        <v>1.0655279746079762</v>
      </c>
      <c r="I84" s="488">
        <f t="shared" si="4"/>
        <v>1.3094637286890505</v>
      </c>
      <c r="J84" s="487">
        <f t="shared" si="5"/>
        <v>0.70737321432421207</v>
      </c>
      <c r="K84" s="489">
        <f t="shared" si="2"/>
        <v>1.5147003995916657</v>
      </c>
    </row>
    <row r="85" spans="1:11">
      <c r="A85" s="83">
        <v>1989</v>
      </c>
      <c r="B85" s="458">
        <f>avgprinc!B78</f>
        <v>50521.837284818226</v>
      </c>
      <c r="C85" s="562">
        <f>avgprinc!C78</f>
        <v>53823.18564876548</v>
      </c>
      <c r="D85" s="562">
        <f>avgprinc!D78</f>
        <v>65478.23450492524</v>
      </c>
      <c r="E85" s="562">
        <f>avgprinc!E78</f>
        <v>36307.696220188125</v>
      </c>
      <c r="F85" s="563">
        <f>avgprinc!F78</f>
        <v>75920.089942315026</v>
      </c>
      <c r="G85" s="476">
        <f t="shared" si="6"/>
        <v>1</v>
      </c>
      <c r="H85" s="490">
        <f t="shared" si="3"/>
        <v>1.0653449783572955</v>
      </c>
      <c r="I85" s="491">
        <f t="shared" si="4"/>
        <v>1.2960382682797127</v>
      </c>
      <c r="J85" s="490">
        <f t="shared" si="5"/>
        <v>0.71865352036788577</v>
      </c>
      <c r="K85" s="492">
        <f t="shared" si="2"/>
        <v>1.502718309991647</v>
      </c>
    </row>
    <row r="86" spans="1:11">
      <c r="A86" s="78">
        <v>1990</v>
      </c>
      <c r="B86" s="457">
        <f>avgprinc!B79</f>
        <v>50477.869190820405</v>
      </c>
      <c r="C86" s="560">
        <f>avgprinc!C79</f>
        <v>53884.906451285213</v>
      </c>
      <c r="D86" s="560">
        <f>avgprinc!D79</f>
        <v>64925.617973283079</v>
      </c>
      <c r="E86" s="560">
        <f>avgprinc!E79</f>
        <v>36742.879167504027</v>
      </c>
      <c r="F86" s="561">
        <f>avgprinc!F79</f>
        <v>75386.87739932978</v>
      </c>
      <c r="G86" s="473">
        <f t="shared" si="6"/>
        <v>1</v>
      </c>
      <c r="H86" s="487">
        <f t="shared" si="3"/>
        <v>1.0674956632496759</v>
      </c>
      <c r="I86" s="488">
        <f t="shared" si="4"/>
        <v>1.2862194663535846</v>
      </c>
      <c r="J86" s="487">
        <f t="shared" si="5"/>
        <v>0.72790075644052465</v>
      </c>
      <c r="K86" s="489">
        <f t="shared" si="2"/>
        <v>1.4934639398970346</v>
      </c>
    </row>
    <row r="87" spans="1:11">
      <c r="A87" s="78">
        <v>1991</v>
      </c>
      <c r="B87" s="457">
        <f>avgprinc!B80</f>
        <v>49444.053995058122</v>
      </c>
      <c r="C87" s="560">
        <f>avgprinc!C80</f>
        <v>52765.756498698087</v>
      </c>
      <c r="D87" s="560">
        <f>avgprinc!D80</f>
        <v>63086.329086929109</v>
      </c>
      <c r="E87" s="560">
        <f>avgprinc!E80</f>
        <v>36473.659220112568</v>
      </c>
      <c r="F87" s="561">
        <f>avgprinc!F80</f>
        <v>74014.780548948096</v>
      </c>
      <c r="G87" s="473">
        <f t="shared" si="6"/>
        <v>1</v>
      </c>
      <c r="H87" s="487">
        <f t="shared" si="3"/>
        <v>1.0671810305840206</v>
      </c>
      <c r="I87" s="488">
        <f t="shared" si="4"/>
        <v>1.2759133604464252</v>
      </c>
      <c r="J87" s="487">
        <f t="shared" si="5"/>
        <v>0.73767533753923309</v>
      </c>
      <c r="K87" s="489">
        <f t="shared" si="2"/>
        <v>1.4969399668632712</v>
      </c>
    </row>
    <row r="88" spans="1:11">
      <c r="A88" s="78">
        <v>1992</v>
      </c>
      <c r="B88" s="457">
        <f>avgprinc!B81</f>
        <v>50400.506669945666</v>
      </c>
      <c r="C88" s="560">
        <f>avgprinc!C81</f>
        <v>53920.212073612885</v>
      </c>
      <c r="D88" s="560">
        <f>avgprinc!D81</f>
        <v>64270.930346824571</v>
      </c>
      <c r="E88" s="560">
        <f>avgprinc!E81</f>
        <v>37347.037734343212</v>
      </c>
      <c r="F88" s="561">
        <f>avgprinc!F81</f>
        <v>75486.553361467595</v>
      </c>
      <c r="G88" s="473">
        <f t="shared" si="6"/>
        <v>1</v>
      </c>
      <c r="H88" s="487">
        <f t="shared" si="3"/>
        <v>1.0698347226292084</v>
      </c>
      <c r="I88" s="488">
        <f t="shared" si="4"/>
        <v>1.2752040523662034</v>
      </c>
      <c r="J88" s="487">
        <f t="shared" si="5"/>
        <v>0.74100520415231519</v>
      </c>
      <c r="K88" s="489">
        <f t="shared" si="2"/>
        <v>1.497734017949486</v>
      </c>
    </row>
    <row r="89" spans="1:11">
      <c r="A89" s="78">
        <v>1993</v>
      </c>
      <c r="B89" s="457">
        <f>avgprinc!B82</f>
        <v>50828.418477058163</v>
      </c>
      <c r="C89" s="560">
        <f>avgprinc!C82</f>
        <v>54633.585358143137</v>
      </c>
      <c r="D89" s="560">
        <f>avgprinc!D82</f>
        <v>65361.402190839028</v>
      </c>
      <c r="E89" s="560">
        <f>avgprinc!E82</f>
        <v>37306.443911745577</v>
      </c>
      <c r="F89" s="561">
        <f>avgprinc!F82</f>
        <v>76117.790977390599</v>
      </c>
      <c r="G89" s="473">
        <f t="shared" si="6"/>
        <v>1</v>
      </c>
      <c r="H89" s="487">
        <f t="shared" ref="H89:H109" si="7">C89/$B89</f>
        <v>1.0748629801024099</v>
      </c>
      <c r="I89" s="488">
        <f t="shared" ref="I89:I109" si="8">D89/$B89</f>
        <v>1.2859224061897667</v>
      </c>
      <c r="J89" s="487">
        <f t="shared" ref="J89:J109" si="9">E89/$B89</f>
        <v>0.73396822150947227</v>
      </c>
      <c r="K89" s="489">
        <f t="shared" ref="K89:K109" si="10">F89/$B89</f>
        <v>1.4975439578500167</v>
      </c>
    </row>
    <row r="90" spans="1:11">
      <c r="A90" s="78">
        <v>1994</v>
      </c>
      <c r="B90" s="457">
        <f>avgprinc!B83</f>
        <v>52488.053208794357</v>
      </c>
      <c r="C90" s="560">
        <f>avgprinc!C83</f>
        <v>56393.34862368687</v>
      </c>
      <c r="D90" s="560">
        <f>avgprinc!D83</f>
        <v>67378.796816058632</v>
      </c>
      <c r="E90" s="560">
        <f>avgprinc!E83</f>
        <v>38565.783419187006</v>
      </c>
      <c r="F90" s="561">
        <f>avgprinc!F83</f>
        <v>78593.341865059352</v>
      </c>
      <c r="G90" s="473">
        <f t="shared" si="6"/>
        <v>1</v>
      </c>
      <c r="H90" s="487">
        <f t="shared" si="7"/>
        <v>1.0744035104399372</v>
      </c>
      <c r="I90" s="488">
        <f t="shared" si="8"/>
        <v>1.2836977692434082</v>
      </c>
      <c r="J90" s="487">
        <f t="shared" si="9"/>
        <v>0.73475354983684782</v>
      </c>
      <c r="K90" s="489">
        <f t="shared" si="10"/>
        <v>1.4973567709287998</v>
      </c>
    </row>
    <row r="91" spans="1:11">
      <c r="A91" s="78">
        <v>1995</v>
      </c>
      <c r="B91" s="457">
        <f>avgprinc!B84</f>
        <v>53642.474400810257</v>
      </c>
      <c r="C91" s="560">
        <f>avgprinc!C84</f>
        <v>57383.635205523678</v>
      </c>
      <c r="D91" s="560">
        <f>avgprinc!D84</f>
        <v>68335.832655625389</v>
      </c>
      <c r="E91" s="560">
        <f>avgprinc!E84</f>
        <v>39999.645845260617</v>
      </c>
      <c r="F91" s="561">
        <f>avgprinc!F84</f>
        <v>80404.068026074092</v>
      </c>
      <c r="G91" s="473">
        <f t="shared" si="6"/>
        <v>1</v>
      </c>
      <c r="H91" s="487">
        <f t="shared" si="7"/>
        <v>1.0697425099513476</v>
      </c>
      <c r="I91" s="488">
        <f t="shared" si="8"/>
        <v>1.2739127607169662</v>
      </c>
      <c r="J91" s="487">
        <f t="shared" si="9"/>
        <v>0.7456711550326327</v>
      </c>
      <c r="K91" s="489">
        <f t="shared" si="10"/>
        <v>1.4988881278164827</v>
      </c>
    </row>
    <row r="92" spans="1:11">
      <c r="A92" s="78">
        <v>1996</v>
      </c>
      <c r="B92" s="457">
        <f>avgprinc!B85</f>
        <v>55335.153524950329</v>
      </c>
      <c r="C92" s="560">
        <f>avgprinc!C85</f>
        <v>59195.276478112624</v>
      </c>
      <c r="D92" s="560">
        <f>avgprinc!D85</f>
        <v>70578.15332363754</v>
      </c>
      <c r="E92" s="560">
        <f>avgprinc!E85</f>
        <v>41204.942910354548</v>
      </c>
      <c r="F92" s="561">
        <f>avgprinc!F85</f>
        <v>82778.371869979237</v>
      </c>
      <c r="G92" s="473">
        <f t="shared" si="6"/>
        <v>1</v>
      </c>
      <c r="H92" s="487">
        <f t="shared" si="7"/>
        <v>1.0697589634665383</v>
      </c>
      <c r="I92" s="488">
        <f t="shared" si="8"/>
        <v>1.2754668384865731</v>
      </c>
      <c r="J92" s="487">
        <f t="shared" si="9"/>
        <v>0.744643147900104</v>
      </c>
      <c r="K92" s="489">
        <f t="shared" si="10"/>
        <v>1.4959454631792954</v>
      </c>
    </row>
    <row r="93" spans="1:11">
      <c r="A93" s="78">
        <v>1997</v>
      </c>
      <c r="B93" s="457">
        <f>avgprinc!B86</f>
        <v>57345.560189286538</v>
      </c>
      <c r="C93" s="560">
        <f>avgprinc!C86</f>
        <v>61476.127409256471</v>
      </c>
      <c r="D93" s="560">
        <f>avgprinc!D86</f>
        <v>73077.423436827507</v>
      </c>
      <c r="E93" s="560">
        <f>avgprinc!E86</f>
        <v>42810.675047099438</v>
      </c>
      <c r="F93" s="561">
        <f>avgprinc!F86</f>
        <v>85713.113306697298</v>
      </c>
      <c r="G93" s="473">
        <f t="shared" si="6"/>
        <v>1</v>
      </c>
      <c r="H93" s="487">
        <f t="shared" si="7"/>
        <v>1.0720294161629207</v>
      </c>
      <c r="I93" s="488">
        <f t="shared" si="8"/>
        <v>1.2743344592957702</v>
      </c>
      <c r="J93" s="487">
        <f t="shared" si="9"/>
        <v>0.74653861442437264</v>
      </c>
      <c r="K93" s="489">
        <f t="shared" si="10"/>
        <v>1.4946774087440247</v>
      </c>
    </row>
    <row r="94" spans="1:11">
      <c r="A94" s="78">
        <v>1998</v>
      </c>
      <c r="B94" s="457">
        <f>avgprinc!B87</f>
        <v>59541.600272928699</v>
      </c>
      <c r="C94" s="560">
        <f>avgprinc!C87</f>
        <v>64042.983429554413</v>
      </c>
      <c r="D94" s="560">
        <f>avgprinc!D87</f>
        <v>76067.06424599218</v>
      </c>
      <c r="E94" s="560">
        <f>avgprinc!E87</f>
        <v>44258.026368262799</v>
      </c>
      <c r="F94" s="561">
        <f>avgprinc!F87</f>
        <v>88907.742535136713</v>
      </c>
      <c r="G94" s="473">
        <f t="shared" si="6"/>
        <v>1</v>
      </c>
      <c r="H94" s="487">
        <f t="shared" si="7"/>
        <v>1.0756006411650363</v>
      </c>
      <c r="I94" s="488">
        <f t="shared" si="8"/>
        <v>1.2775448408728272</v>
      </c>
      <c r="J94" s="487">
        <f t="shared" si="9"/>
        <v>0.74331267828529024</v>
      </c>
      <c r="K94" s="489">
        <f t="shared" si="10"/>
        <v>1.4932037789981887</v>
      </c>
    </row>
    <row r="95" spans="1:11">
      <c r="A95" s="83">
        <v>1999</v>
      </c>
      <c r="B95" s="458">
        <f>avgprinc!B88</f>
        <v>61325.536324772678</v>
      </c>
      <c r="C95" s="562">
        <f>avgprinc!C88</f>
        <v>66267.90300241673</v>
      </c>
      <c r="D95" s="562">
        <f>avgprinc!D88</f>
        <v>79160.316933808353</v>
      </c>
      <c r="E95" s="562">
        <f>avgprinc!E88</f>
        <v>44926.386782896392</v>
      </c>
      <c r="F95" s="563">
        <f>avgprinc!F88</f>
        <v>91709.638110093918</v>
      </c>
      <c r="G95" s="476">
        <f t="shared" si="6"/>
        <v>1</v>
      </c>
      <c r="H95" s="490">
        <f t="shared" si="7"/>
        <v>1.0805923107051176</v>
      </c>
      <c r="I95" s="491">
        <f t="shared" si="8"/>
        <v>1.2908214371674602</v>
      </c>
      <c r="J95" s="490">
        <f t="shared" si="9"/>
        <v>0.73258856710150311</v>
      </c>
      <c r="K95" s="492">
        <f t="shared" si="10"/>
        <v>1.4954559487977519</v>
      </c>
    </row>
    <row r="96" spans="1:11">
      <c r="A96" s="88">
        <v>2000</v>
      </c>
      <c r="B96" s="459">
        <f>avgprinc!B89</f>
        <v>63372.28237620138</v>
      </c>
      <c r="C96" s="564">
        <f>avgprinc!C89</f>
        <v>68579.185407284065</v>
      </c>
      <c r="D96" s="564">
        <f>avgprinc!D89</f>
        <v>81735.93180155856</v>
      </c>
      <c r="E96" s="564">
        <f>avgprinc!E89</f>
        <v>46451.454512548065</v>
      </c>
      <c r="F96" s="565">
        <f>avgprinc!F89</f>
        <v>94398.298043360366</v>
      </c>
      <c r="G96" s="477">
        <f t="shared" si="6"/>
        <v>1</v>
      </c>
      <c r="H96" s="493">
        <f t="shared" si="7"/>
        <v>1.0821637289339301</v>
      </c>
      <c r="I96" s="494">
        <f t="shared" si="8"/>
        <v>1.2897741526231254</v>
      </c>
      <c r="J96" s="493">
        <f t="shared" si="9"/>
        <v>0.73299323885472512</v>
      </c>
      <c r="K96" s="495">
        <f t="shared" si="10"/>
        <v>1.4895833715279032</v>
      </c>
    </row>
    <row r="97" spans="1:11">
      <c r="A97" s="78">
        <v>2001</v>
      </c>
      <c r="B97" s="457">
        <f>avgprinc!B90</f>
        <v>63061.114281719492</v>
      </c>
      <c r="C97" s="560">
        <f>avgprinc!C90</f>
        <v>68023.436161405611</v>
      </c>
      <c r="D97" s="560">
        <f>avgprinc!D90</f>
        <v>80510.124916539877</v>
      </c>
      <c r="E97" s="560">
        <f>avgprinc!E90</f>
        <v>46959.432718527838</v>
      </c>
      <c r="F97" s="561">
        <f>avgprinc!F90</f>
        <v>93248.411468480321</v>
      </c>
      <c r="G97" s="473">
        <f t="shared" si="6"/>
        <v>1</v>
      </c>
      <c r="H97" s="487">
        <f t="shared" si="7"/>
        <v>1.0786906786568569</v>
      </c>
      <c r="I97" s="488">
        <f t="shared" si="8"/>
        <v>1.276700004964527</v>
      </c>
      <c r="J97" s="487">
        <f t="shared" si="9"/>
        <v>0.74466544483722674</v>
      </c>
      <c r="K97" s="489">
        <f t="shared" si="10"/>
        <v>1.4786990767702259</v>
      </c>
    </row>
    <row r="98" spans="1:11">
      <c r="A98" s="78">
        <v>2002</v>
      </c>
      <c r="B98" s="457">
        <f>avgprinc!B91</f>
        <v>62918.515030698662</v>
      </c>
      <c r="C98" s="560">
        <f>avgprinc!C91</f>
        <v>67715.629772938788</v>
      </c>
      <c r="D98" s="560">
        <f>avgprinc!D91</f>
        <v>79482.108983209531</v>
      </c>
      <c r="E98" s="560">
        <f>avgprinc!E91</f>
        <v>47717.286162861026</v>
      </c>
      <c r="F98" s="561">
        <f>avgprinc!F91</f>
        <v>92441.013743341158</v>
      </c>
      <c r="G98" s="473">
        <f t="shared" si="6"/>
        <v>1</v>
      </c>
      <c r="H98" s="487">
        <f t="shared" si="7"/>
        <v>1.0762432924537326</v>
      </c>
      <c r="I98" s="488">
        <f t="shared" si="8"/>
        <v>1.2632546865486145</v>
      </c>
      <c r="J98" s="487">
        <f t="shared" si="9"/>
        <v>0.75839816212412547</v>
      </c>
      <c r="K98" s="489">
        <f t="shared" si="10"/>
        <v>1.4692179829456899</v>
      </c>
    </row>
    <row r="99" spans="1:11">
      <c r="A99" s="78">
        <v>2003</v>
      </c>
      <c r="B99" s="457">
        <f>avgprinc!B92</f>
        <v>63579.732166571674</v>
      </c>
      <c r="C99" s="560">
        <f>avgprinc!C92</f>
        <v>68368.826907390248</v>
      </c>
      <c r="D99" s="560">
        <f>avgprinc!D92</f>
        <v>79705.504198793089</v>
      </c>
      <c r="E99" s="560">
        <f>avgprinc!E92</f>
        <v>48701.980745211433</v>
      </c>
      <c r="F99" s="561">
        <f>avgprinc!F92</f>
        <v>93152.576217346519</v>
      </c>
      <c r="G99" s="473">
        <f t="shared" si="6"/>
        <v>1</v>
      </c>
      <c r="H99" s="487">
        <f t="shared" si="7"/>
        <v>1.0753242358472301</v>
      </c>
      <c r="I99" s="488">
        <f t="shared" si="8"/>
        <v>1.2536307008965331</v>
      </c>
      <c r="J99" s="487">
        <f t="shared" si="9"/>
        <v>0.76599852005695424</v>
      </c>
      <c r="K99" s="489">
        <f t="shared" si="10"/>
        <v>1.4651300507730569</v>
      </c>
    </row>
    <row r="100" spans="1:11">
      <c r="A100" s="78">
        <v>2004</v>
      </c>
      <c r="B100" s="457">
        <f>avgprinc!B93</f>
        <v>65441.947971761205</v>
      </c>
      <c r="C100" s="560">
        <f>avgprinc!C93</f>
        <v>70291.596410905404</v>
      </c>
      <c r="D100" s="560">
        <f>avgprinc!D93</f>
        <v>82167.146737367031</v>
      </c>
      <c r="E100" s="560">
        <f>avgprinc!E93</f>
        <v>50042.13035535533</v>
      </c>
      <c r="F100" s="561">
        <f>avgprinc!F93</f>
        <v>95570.235496061097</v>
      </c>
      <c r="G100" s="473">
        <f t="shared" si="6"/>
        <v>1</v>
      </c>
      <c r="H100" s="487">
        <f t="shared" si="7"/>
        <v>1.0741061137305519</v>
      </c>
      <c r="I100" s="488">
        <f t="shared" si="8"/>
        <v>1.2555730580150655</v>
      </c>
      <c r="J100" s="487">
        <f t="shared" si="9"/>
        <v>0.76467971853388228</v>
      </c>
      <c r="K100" s="489">
        <f t="shared" si="10"/>
        <v>1.4603818874294592</v>
      </c>
    </row>
    <row r="101" spans="1:11">
      <c r="A101" s="78">
        <v>2005</v>
      </c>
      <c r="B101" s="457">
        <f>avgprinc!B94</f>
        <v>67089.85193761313</v>
      </c>
      <c r="C101" s="560">
        <f>avgprinc!C94</f>
        <v>71726.493245190708</v>
      </c>
      <c r="D101" s="560">
        <f>avgprinc!D94</f>
        <v>84165.798755336189</v>
      </c>
      <c r="E101" s="560">
        <f>avgprinc!E94</f>
        <v>51369.341163831232</v>
      </c>
      <c r="F101" s="561">
        <f>avgprinc!F94</f>
        <v>97806.48281269391</v>
      </c>
      <c r="G101" s="473">
        <f t="shared" si="6"/>
        <v>1</v>
      </c>
      <c r="H101" s="487">
        <f t="shared" si="7"/>
        <v>1.0691109187703856</v>
      </c>
      <c r="I101" s="488">
        <f t="shared" si="8"/>
        <v>1.2545235430479409</v>
      </c>
      <c r="J101" s="487">
        <f t="shared" si="9"/>
        <v>0.76567975156063239</v>
      </c>
      <c r="K101" s="489">
        <f t="shared" si="10"/>
        <v>1.457843175800182</v>
      </c>
    </row>
    <row r="102" spans="1:11">
      <c r="A102" s="78">
        <v>2006</v>
      </c>
      <c r="B102" s="457">
        <f>avgprinc!B95</f>
        <v>68692.680699009288</v>
      </c>
      <c r="C102" s="560">
        <f>avgprinc!C95</f>
        <v>73212.078798775779</v>
      </c>
      <c r="D102" s="560">
        <f>avgprinc!D95</f>
        <v>86187.322654784599</v>
      </c>
      <c r="E102" s="560">
        <f>avgprinc!E95</f>
        <v>52589.093074690456</v>
      </c>
      <c r="F102" s="561">
        <f>avgprinc!F95</f>
        <v>99684.461412417513</v>
      </c>
      <c r="G102" s="473">
        <f t="shared" si="6"/>
        <v>1</v>
      </c>
      <c r="H102" s="487">
        <f t="shared" si="7"/>
        <v>1.0657915523717751</v>
      </c>
      <c r="I102" s="488">
        <f t="shared" si="8"/>
        <v>1.2546798549387173</v>
      </c>
      <c r="J102" s="487">
        <f t="shared" si="9"/>
        <v>0.7655705460836516</v>
      </c>
      <c r="K102" s="489">
        <f t="shared" si="10"/>
        <v>1.4511656904060115</v>
      </c>
    </row>
    <row r="103" spans="1:11">
      <c r="A103" s="78">
        <v>2007</v>
      </c>
      <c r="B103" s="457">
        <f>avgprinc!B96</f>
        <v>67921.65265929859</v>
      </c>
      <c r="C103" s="560">
        <f>avgprinc!C96</f>
        <v>72153.316891569542</v>
      </c>
      <c r="D103" s="560">
        <f>avgprinc!D96</f>
        <v>85019.49227493607</v>
      </c>
      <c r="E103" s="560">
        <f>avgprinc!E96</f>
        <v>52094.486013217283</v>
      </c>
      <c r="F103" s="561">
        <f>avgprinc!F96</f>
        <v>98759.667038282176</v>
      </c>
      <c r="G103" s="473">
        <f t="shared" si="6"/>
        <v>1</v>
      </c>
      <c r="H103" s="487">
        <f t="shared" si="7"/>
        <v>1.0623021388112768</v>
      </c>
      <c r="I103" s="488">
        <f t="shared" si="8"/>
        <v>1.2517288514960296</v>
      </c>
      <c r="J103" s="487">
        <f t="shared" si="9"/>
        <v>0.76697907034930579</v>
      </c>
      <c r="K103" s="489">
        <f t="shared" si="10"/>
        <v>1.4540233220423828</v>
      </c>
    </row>
    <row r="104" spans="1:11">
      <c r="A104" s="78">
        <v>2008</v>
      </c>
      <c r="B104" s="457">
        <f>avgprinc!B97</f>
        <v>66046.580055133119</v>
      </c>
      <c r="C104" s="560">
        <f>avgprinc!C97</f>
        <v>70365.756590944758</v>
      </c>
      <c r="D104" s="560">
        <f>avgprinc!D97</f>
        <v>82390.168306711144</v>
      </c>
      <c r="E104" s="560">
        <f>avgprinc!E97</f>
        <v>50882.821639417307</v>
      </c>
      <c r="F104" s="561">
        <f>avgprinc!F97</f>
        <v>95433.885366708797</v>
      </c>
      <c r="G104" s="473">
        <f t="shared" si="6"/>
        <v>1</v>
      </c>
      <c r="H104" s="487">
        <f t="shared" si="7"/>
        <v>1.0653959150073502</v>
      </c>
      <c r="I104" s="488">
        <f t="shared" si="8"/>
        <v>1.2474554812366521</v>
      </c>
      <c r="J104" s="487">
        <f t="shared" si="9"/>
        <v>0.77040812101008571</v>
      </c>
      <c r="K104" s="489">
        <f t="shared" si="10"/>
        <v>1.4449481757729816</v>
      </c>
    </row>
    <row r="105" spans="1:11">
      <c r="A105" s="83">
        <v>2009</v>
      </c>
      <c r="B105" s="460">
        <f>avgprinc!B98</f>
        <v>63023.698882639248</v>
      </c>
      <c r="C105" s="562">
        <f>avgprinc!C98</f>
        <v>66813.783682303882</v>
      </c>
      <c r="D105" s="562">
        <f>avgprinc!D98</f>
        <v>77022.913641980078</v>
      </c>
      <c r="E105" s="562">
        <f>avgprinc!E98</f>
        <v>50025.127723194521</v>
      </c>
      <c r="F105" s="563">
        <f>avgprinc!F98</f>
        <v>91392.270663858842</v>
      </c>
      <c r="G105" s="476">
        <f t="shared" si="6"/>
        <v>1</v>
      </c>
      <c r="H105" s="496">
        <f t="shared" si="7"/>
        <v>1.0601374541142436</v>
      </c>
      <c r="I105" s="497">
        <f t="shared" si="8"/>
        <v>1.2221262002633284</v>
      </c>
      <c r="J105" s="490">
        <f t="shared" si="9"/>
        <v>0.79375105888897035</v>
      </c>
      <c r="K105" s="492">
        <f t="shared" si="10"/>
        <v>1.4501254652483451</v>
      </c>
    </row>
    <row r="106" spans="1:11">
      <c r="A106" s="78">
        <v>2010</v>
      </c>
      <c r="B106" s="461">
        <f>avgprinc!B99</f>
        <v>65071.778392923363</v>
      </c>
      <c r="C106" s="560">
        <f>avgprinc!C99</f>
        <v>68924.636259088904</v>
      </c>
      <c r="D106" s="560">
        <f>avgprinc!D99</f>
        <v>79405.061826303354</v>
      </c>
      <c r="E106" s="560">
        <f>avgprinc!E99</f>
        <v>51662.174256795864</v>
      </c>
      <c r="F106" s="561">
        <f>avgprinc!F99</f>
        <v>93815.899886659754</v>
      </c>
      <c r="G106" s="473">
        <f t="shared" si="6"/>
        <v>1</v>
      </c>
      <c r="H106" s="498">
        <f t="shared" si="7"/>
        <v>1.0592093525230062</v>
      </c>
      <c r="I106" s="499">
        <f t="shared" si="8"/>
        <v>1.2202688137218447</v>
      </c>
      <c r="J106" s="487">
        <f t="shared" si="9"/>
        <v>0.79392596195610032</v>
      </c>
      <c r="K106" s="489">
        <f t="shared" si="10"/>
        <v>1.441729459431254</v>
      </c>
    </row>
    <row r="107" spans="1:11">
      <c r="A107" s="78">
        <v>2011</v>
      </c>
      <c r="B107" s="461">
        <f>avgprinc!B100</f>
        <v>66158.135837736525</v>
      </c>
      <c r="C107" s="560">
        <f>avgprinc!C100</f>
        <v>69840.345431753813</v>
      </c>
      <c r="D107" s="560">
        <f>avgprinc!D100</f>
        <v>81325.216007697381</v>
      </c>
      <c r="E107" s="560">
        <f>avgprinc!E100</f>
        <v>52078.491582803195</v>
      </c>
      <c r="F107" s="561">
        <f>avgprinc!F100</f>
        <v>94981.210090047069</v>
      </c>
      <c r="G107" s="473">
        <f t="shared" si="6"/>
        <v>1</v>
      </c>
      <c r="H107" s="498">
        <f t="shared" si="7"/>
        <v>1.0556576987454498</v>
      </c>
      <c r="I107" s="499">
        <f t="shared" si="8"/>
        <v>1.2292549507011588</v>
      </c>
      <c r="J107" s="487">
        <f t="shared" si="9"/>
        <v>0.78718196822434772</v>
      </c>
      <c r="K107" s="489">
        <f t="shared" si="10"/>
        <v>1.4356693834754319</v>
      </c>
    </row>
    <row r="108" spans="1:11">
      <c r="A108" s="78">
        <v>2012</v>
      </c>
      <c r="B108" s="461">
        <f>avgprinc!B101</f>
        <v>67803.610752569875</v>
      </c>
      <c r="C108" s="560">
        <f>avgprinc!C101</f>
        <v>71648.422088293068</v>
      </c>
      <c r="D108" s="560">
        <f>avgprinc!D101</f>
        <v>83920.524512938311</v>
      </c>
      <c r="E108" s="560">
        <f>avgprinc!E101</f>
        <v>52892.764711879558</v>
      </c>
      <c r="F108" s="561">
        <f>avgprinc!F101</f>
        <v>96901.994446579629</v>
      </c>
      <c r="G108" s="473">
        <f t="shared" si="6"/>
        <v>1</v>
      </c>
      <c r="H108" s="498">
        <f t="shared" si="7"/>
        <v>1.0567051119114252</v>
      </c>
      <c r="I108" s="499">
        <f t="shared" si="8"/>
        <v>1.2376999334029948</v>
      </c>
      <c r="J108" s="487">
        <f t="shared" si="9"/>
        <v>0.7800877287331609</v>
      </c>
      <c r="K108" s="489">
        <f t="shared" si="10"/>
        <v>1.4291568453514383</v>
      </c>
    </row>
    <row r="109" spans="1:11">
      <c r="A109" s="78">
        <v>2013</v>
      </c>
      <c r="B109" s="461">
        <f>avgprinc!B102</f>
        <v>67824.640051499926</v>
      </c>
      <c r="C109" s="560">
        <f>avgprinc!C102</f>
        <v>71921.980126230716</v>
      </c>
      <c r="D109" s="560">
        <f>avgprinc!D102</f>
        <v>83790.855072129154</v>
      </c>
      <c r="E109" s="560">
        <f>avgprinc!E102</f>
        <v>53057.25641462241</v>
      </c>
      <c r="F109" s="561">
        <f>avgprinc!F102</f>
        <v>96429.509150335958</v>
      </c>
      <c r="G109" s="473">
        <f t="shared" si="6"/>
        <v>1</v>
      </c>
      <c r="H109" s="498">
        <f t="shared" si="7"/>
        <v>1.0604107898194468</v>
      </c>
      <c r="I109" s="499">
        <f t="shared" si="8"/>
        <v>1.2354043458027337</v>
      </c>
      <c r="J109" s="487">
        <f t="shared" si="9"/>
        <v>0.78227110935399735</v>
      </c>
      <c r="K109" s="489">
        <f t="shared" si="10"/>
        <v>1.4217474516210638</v>
      </c>
    </row>
    <row r="110" spans="1:11">
      <c r="A110" s="78">
        <v>2014</v>
      </c>
      <c r="B110" s="461">
        <f>avgprinc!B103</f>
        <v>69413.34506233978</v>
      </c>
      <c r="C110" s="560">
        <f>avgprinc!C103</f>
        <v>73806.980831619061</v>
      </c>
      <c r="D110" s="560">
        <f>avgprinc!D103</f>
        <v>85881.078786652768</v>
      </c>
      <c r="E110" s="560">
        <f>avgprinc!E103</f>
        <v>54226.210628324501</v>
      </c>
      <c r="F110" s="561">
        <f>avgprinc!F103</f>
        <v>98398.330425203909</v>
      </c>
      <c r="G110" s="473">
        <f>B110/$B110</f>
        <v>1</v>
      </c>
      <c r="H110" s="498">
        <f>C110/$B110</f>
        <v>1.0632967013091412</v>
      </c>
      <c r="I110" s="499">
        <f>D110/$B110</f>
        <v>1.2372416098017376</v>
      </c>
      <c r="J110" s="487">
        <f>E110/$B110</f>
        <v>0.78120728196608602</v>
      </c>
      <c r="K110" s="489">
        <f>F110/$B110</f>
        <v>1.4175707904126051</v>
      </c>
    </row>
    <row r="111" spans="1:11">
      <c r="A111" s="78">
        <v>2015</v>
      </c>
      <c r="B111" s="461">
        <f>avgprinc!B104</f>
        <v>70448.456680694668</v>
      </c>
      <c r="C111" s="560">
        <f>avgprinc!C104</f>
        <v>74533.999512694034</v>
      </c>
      <c r="D111" s="560">
        <f>avgprinc!D104</f>
        <v>86966.90682711004</v>
      </c>
      <c r="E111" s="560">
        <f>avgprinc!E104</f>
        <v>55231.614856828302</v>
      </c>
      <c r="F111" s="561">
        <f>avgprinc!F104</f>
        <v>99467.071446642964</v>
      </c>
      <c r="G111" s="473">
        <f t="shared" ref="G111" si="11">B111/$B111</f>
        <v>1</v>
      </c>
      <c r="H111" s="498">
        <f t="shared" ref="H111" si="12">C111/$B111</f>
        <v>1.0579933617356154</v>
      </c>
      <c r="I111" s="499">
        <f t="shared" ref="I111" si="13">D111/$B111</f>
        <v>1.2344756851279894</v>
      </c>
      <c r="J111" s="487">
        <f t="shared" ref="J111" si="14">E111/$B111</f>
        <v>0.78400035230244713</v>
      </c>
      <c r="K111" s="489">
        <f t="shared" ref="K111" si="15">F111/$B111</f>
        <v>1.4119127108415479</v>
      </c>
    </row>
    <row r="112" spans="1:11">
      <c r="A112" s="78">
        <v>2016</v>
      </c>
      <c r="B112" s="461">
        <f>avgprinc!B105</f>
        <v>70104.415453172085</v>
      </c>
      <c r="C112" s="560">
        <f>avgprinc!C105</f>
        <v>73903.356391169873</v>
      </c>
      <c r="D112" s="560">
        <f>avgprinc!D105</f>
        <v>85935.900439671328</v>
      </c>
      <c r="E112" s="560">
        <f>avgprinc!E105</f>
        <v>55624.800281567601</v>
      </c>
      <c r="F112" s="561">
        <f>avgprinc!F105</f>
        <v>98558.211172748735</v>
      </c>
      <c r="G112" s="473">
        <f>B112/$B112</f>
        <v>1</v>
      </c>
      <c r="H112" s="498">
        <f>C112/$B112</f>
        <v>1.0541897527201463</v>
      </c>
      <c r="I112" s="499">
        <f>D112/$B112</f>
        <v>1.225827216219701</v>
      </c>
      <c r="J112" s="487">
        <f>E112/$B112</f>
        <v>0.79345644524664083</v>
      </c>
      <c r="K112" s="489">
        <f>F112/$B112</f>
        <v>1.4058773692875741</v>
      </c>
    </row>
    <row r="113" spans="1:11">
      <c r="A113" s="78">
        <v>2017</v>
      </c>
      <c r="B113" s="462"/>
      <c r="C113" s="380"/>
      <c r="D113" s="76"/>
      <c r="E113" s="76"/>
      <c r="F113" s="73"/>
      <c r="G113" s="465"/>
      <c r="H113" s="75"/>
      <c r="I113" s="72"/>
      <c r="J113" s="73"/>
      <c r="K113" s="468"/>
    </row>
    <row r="114" spans="1:11">
      <c r="A114" s="78">
        <v>2018</v>
      </c>
      <c r="B114" s="462"/>
      <c r="C114" s="380"/>
      <c r="D114" s="76"/>
      <c r="E114" s="76"/>
      <c r="F114" s="73"/>
      <c r="G114" s="465"/>
      <c r="H114" s="75"/>
      <c r="I114" s="72"/>
      <c r="J114" s="73"/>
      <c r="K114" s="468"/>
    </row>
    <row r="115" spans="1:11">
      <c r="A115" s="78">
        <v>2019</v>
      </c>
      <c r="B115" s="462"/>
      <c r="C115" s="380"/>
      <c r="D115" s="76"/>
      <c r="E115" s="76"/>
      <c r="F115" s="73"/>
      <c r="G115" s="465"/>
      <c r="H115" s="75"/>
      <c r="I115" s="72"/>
      <c r="J115" s="73"/>
      <c r="K115" s="468"/>
    </row>
    <row r="116" spans="1:11" ht="15.55" thickBot="1">
      <c r="A116" s="71">
        <v>2020</v>
      </c>
      <c r="B116" s="463"/>
      <c r="C116" s="464"/>
      <c r="D116" s="69"/>
      <c r="E116" s="69"/>
      <c r="F116" s="66"/>
      <c r="G116" s="466"/>
      <c r="H116" s="68"/>
      <c r="I116" s="65"/>
      <c r="J116" s="66"/>
      <c r="K116" s="469"/>
    </row>
    <row r="117" spans="1:11" ht="16.100000000000001" thickTop="1">
      <c r="A117" s="64"/>
      <c r="B117" s="63"/>
      <c r="C117" s="63"/>
      <c r="D117" s="63"/>
      <c r="E117" s="63"/>
      <c r="F117" s="62"/>
      <c r="G117" s="63"/>
      <c r="H117" s="63"/>
      <c r="I117" s="63"/>
      <c r="J117" s="63"/>
      <c r="K117" s="62"/>
    </row>
    <row r="118" spans="1:11" ht="15.55">
      <c r="C118" s="60"/>
      <c r="D118" s="60"/>
      <c r="E118" s="60"/>
      <c r="G118" s="60"/>
      <c r="H118" s="60"/>
      <c r="I118" s="60"/>
      <c r="J118" s="60"/>
    </row>
    <row r="120" spans="1:11">
      <c r="A120" s="223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</row>
    <row r="121" spans="1:11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</row>
  </sheetData>
  <mergeCells count="3">
    <mergeCell ref="A4:K4"/>
    <mergeCell ref="G7:K7"/>
    <mergeCell ref="B7:F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H141"/>
  <sheetViews>
    <sheetView workbookViewId="0">
      <pane xSplit="1" ySplit="8" topLeftCell="B107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baseColWidth="10" defaultColWidth="10.83203125" defaultRowHeight="15.05"/>
  <cols>
    <col min="1" max="1" width="10.83203125" style="59"/>
    <col min="2" max="39" width="11.1640625" style="59" hidden="1" customWidth="1"/>
    <col min="40" max="45" width="11.1640625" style="59" customWidth="1"/>
    <col min="46" max="53" width="12.83203125" style="59" customWidth="1"/>
    <col min="54" max="59" width="12.83203125" style="59" hidden="1" customWidth="1"/>
    <col min="60" max="60" width="12.83203125" style="59" customWidth="1"/>
    <col min="61" max="16384" width="10.83203125" style="59"/>
  </cols>
  <sheetData>
    <row r="1" spans="1:60">
      <c r="A1" s="55" t="s">
        <v>37</v>
      </c>
      <c r="B1" s="55"/>
      <c r="C1" s="55"/>
      <c r="G1" s="111"/>
      <c r="H1" s="110"/>
      <c r="I1" s="111"/>
      <c r="J1" s="111"/>
      <c r="K1" s="111"/>
      <c r="L1" s="111"/>
      <c r="M1" s="111"/>
      <c r="N1" s="111"/>
    </row>
    <row r="2" spans="1:60">
      <c r="I2" s="109"/>
    </row>
    <row r="3" spans="1:60" ht="15.55" thickBot="1"/>
    <row r="4" spans="1:60" ht="25" customHeight="1" thickTop="1">
      <c r="A4" s="1428" t="s">
        <v>871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30"/>
    </row>
    <row r="5" spans="1:60">
      <c r="A5" s="107"/>
      <c r="B5" s="48"/>
      <c r="C5" s="48"/>
      <c r="D5" s="48"/>
      <c r="E5" s="48"/>
      <c r="F5" s="48"/>
      <c r="G5" s="48"/>
      <c r="H5" s="48"/>
      <c r="I5" s="48"/>
      <c r="J5" s="48"/>
      <c r="K5" s="51"/>
      <c r="L5" s="51"/>
      <c r="M5" s="48"/>
      <c r="N5" s="4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220"/>
    </row>
    <row r="6" spans="1:60" ht="30.95" customHeight="1" thickBot="1">
      <c r="A6" s="107"/>
      <c r="B6" s="1434" t="s">
        <v>856</v>
      </c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1434"/>
      <c r="U6" s="1434"/>
      <c r="V6" s="1434"/>
      <c r="W6" s="1434"/>
      <c r="X6" s="1434"/>
      <c r="Y6" s="1434"/>
      <c r="Z6" s="1434"/>
      <c r="AA6" s="1434"/>
      <c r="AB6" s="1434"/>
      <c r="AC6" s="1434"/>
      <c r="AD6" s="1434"/>
      <c r="AE6" s="1434"/>
      <c r="AF6" s="1434"/>
      <c r="AG6" s="1434"/>
      <c r="AH6" s="1434"/>
      <c r="AI6" s="1434"/>
      <c r="AJ6" s="1434"/>
      <c r="AK6" s="1434"/>
      <c r="AL6" s="1434"/>
      <c r="AM6" s="1434"/>
      <c r="AN6" s="1434"/>
      <c r="AO6" s="1434"/>
      <c r="AP6" s="1434"/>
      <c r="AQ6" s="1434"/>
      <c r="AR6" s="1434"/>
      <c r="AS6" s="1434"/>
      <c r="AT6" s="1434"/>
      <c r="AU6" s="1434"/>
      <c r="AV6" s="1434"/>
      <c r="AW6" s="1434"/>
      <c r="AX6" s="1434"/>
      <c r="AY6" s="1434"/>
      <c r="AZ6" s="1434"/>
      <c r="BA6" s="1434"/>
      <c r="BB6" s="1434"/>
      <c r="BC6" s="1434"/>
      <c r="BD6" s="1434"/>
      <c r="BE6" s="1434"/>
      <c r="BF6" s="1434"/>
      <c r="BG6" s="1434"/>
      <c r="BH6" s="1435"/>
    </row>
    <row r="7" spans="1:60" ht="19.95" customHeight="1">
      <c r="A7" s="505"/>
      <c r="B7" s="1431" t="s">
        <v>1353</v>
      </c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3"/>
    </row>
    <row r="8" spans="1:60" s="98" customFormat="1" ht="30.95" customHeight="1">
      <c r="A8" s="506"/>
      <c r="B8" s="379" t="s">
        <v>862</v>
      </c>
      <c r="C8" s="379">
        <v>1963</v>
      </c>
      <c r="D8" s="379">
        <v>1964</v>
      </c>
      <c r="E8" s="379">
        <v>1965</v>
      </c>
      <c r="F8" s="379">
        <v>1966</v>
      </c>
      <c r="G8" s="105">
        <v>1967</v>
      </c>
      <c r="H8" s="379">
        <v>1968</v>
      </c>
      <c r="I8" s="392">
        <v>1969</v>
      </c>
      <c r="J8" s="379">
        <v>1970</v>
      </c>
      <c r="K8" s="105">
        <v>1971</v>
      </c>
      <c r="L8" s="379">
        <v>1972</v>
      </c>
      <c r="M8" s="105">
        <v>1973</v>
      </c>
      <c r="N8" s="379">
        <v>1974</v>
      </c>
      <c r="O8" s="105">
        <v>1975</v>
      </c>
      <c r="P8" s="379">
        <v>1976</v>
      </c>
      <c r="Q8" s="105">
        <v>1977</v>
      </c>
      <c r="R8" s="379">
        <v>1978</v>
      </c>
      <c r="S8" s="392">
        <v>1979</v>
      </c>
      <c r="T8" s="379">
        <v>1980</v>
      </c>
      <c r="U8" s="105">
        <v>1981</v>
      </c>
      <c r="V8" s="379">
        <v>1982</v>
      </c>
      <c r="W8" s="105">
        <v>1983</v>
      </c>
      <c r="X8" s="379">
        <v>1984</v>
      </c>
      <c r="Y8" s="105">
        <v>1985</v>
      </c>
      <c r="Z8" s="379">
        <v>1986</v>
      </c>
      <c r="AA8" s="105">
        <v>1987</v>
      </c>
      <c r="AB8" s="379">
        <v>1988</v>
      </c>
      <c r="AC8" s="392">
        <v>1989</v>
      </c>
      <c r="AD8" s="379">
        <v>1990</v>
      </c>
      <c r="AE8" s="105">
        <v>1991</v>
      </c>
      <c r="AF8" s="379">
        <v>1992</v>
      </c>
      <c r="AG8" s="105">
        <v>1993</v>
      </c>
      <c r="AH8" s="379">
        <v>1994</v>
      </c>
      <c r="AI8" s="105">
        <v>1995</v>
      </c>
      <c r="AJ8" s="379">
        <v>1996</v>
      </c>
      <c r="AK8" s="105">
        <v>1997</v>
      </c>
      <c r="AL8" s="379">
        <v>1998</v>
      </c>
      <c r="AM8" s="392">
        <v>1999</v>
      </c>
      <c r="AN8" s="379">
        <v>2000</v>
      </c>
      <c r="AO8" s="105">
        <v>2001</v>
      </c>
      <c r="AP8" s="379">
        <v>2002</v>
      </c>
      <c r="AQ8" s="105">
        <v>2003</v>
      </c>
      <c r="AR8" s="379">
        <v>2004</v>
      </c>
      <c r="AS8" s="105">
        <v>2005</v>
      </c>
      <c r="AT8" s="379">
        <v>2006</v>
      </c>
      <c r="AU8" s="105">
        <v>2007</v>
      </c>
      <c r="AV8" s="379">
        <v>2008</v>
      </c>
      <c r="AW8" s="392">
        <v>2009</v>
      </c>
      <c r="AX8" s="379">
        <v>2010</v>
      </c>
      <c r="AY8" s="105">
        <v>2011</v>
      </c>
      <c r="AZ8" s="379">
        <v>2012</v>
      </c>
      <c r="BA8" s="105">
        <v>2013</v>
      </c>
      <c r="BB8" s="379">
        <v>2014</v>
      </c>
      <c r="BC8" s="105">
        <v>2015</v>
      </c>
      <c r="BD8" s="379">
        <v>2016</v>
      </c>
      <c r="BE8" s="105">
        <v>2017</v>
      </c>
      <c r="BF8" s="379">
        <v>2018</v>
      </c>
      <c r="BG8" s="105">
        <v>2019</v>
      </c>
      <c r="BH8" s="386">
        <v>2020</v>
      </c>
    </row>
    <row r="9" spans="1:60" s="98" customFormat="1" ht="15.05" customHeight="1">
      <c r="A9" s="507">
        <v>0</v>
      </c>
      <c r="B9" s="385"/>
      <c r="C9" s="385"/>
      <c r="D9" s="385"/>
      <c r="E9" s="385"/>
      <c r="F9" s="385"/>
      <c r="G9" s="385"/>
      <c r="H9" s="403"/>
      <c r="I9" s="393"/>
      <c r="J9" s="385"/>
      <c r="K9" s="385"/>
      <c r="L9" s="385"/>
      <c r="M9" s="385"/>
      <c r="N9" s="385"/>
      <c r="O9" s="405"/>
      <c r="P9" s="405"/>
      <c r="Q9" s="405"/>
      <c r="R9" s="405"/>
      <c r="S9" s="406"/>
      <c r="T9" s="405"/>
      <c r="U9" s="405"/>
      <c r="V9" s="405"/>
      <c r="W9" s="405"/>
      <c r="X9" s="405"/>
      <c r="Y9" s="405"/>
      <c r="Z9" s="405"/>
      <c r="AA9" s="405"/>
      <c r="AB9" s="405"/>
      <c r="AC9" s="406"/>
      <c r="AD9" s="405"/>
      <c r="AE9" s="405"/>
      <c r="AF9" s="405"/>
      <c r="AG9" s="405"/>
      <c r="AH9" s="405"/>
      <c r="AI9" s="405"/>
      <c r="AJ9" s="405"/>
      <c r="AK9" s="405"/>
      <c r="AL9" s="405"/>
      <c r="AM9" s="406"/>
      <c r="AN9" s="405"/>
      <c r="AO9" s="405"/>
      <c r="AP9" s="405"/>
      <c r="AQ9" s="405"/>
      <c r="AR9" s="405"/>
      <c r="AS9" s="405"/>
      <c r="AT9" s="405"/>
      <c r="AU9" s="405"/>
      <c r="AV9" s="405"/>
      <c r="AW9" s="406"/>
      <c r="AX9" s="405"/>
      <c r="AY9" s="405"/>
      <c r="AZ9" s="405"/>
      <c r="BA9" s="405"/>
      <c r="BB9" s="405"/>
      <c r="BC9" s="405"/>
      <c r="BD9" s="405"/>
      <c r="BE9" s="405"/>
      <c r="BF9" s="405"/>
      <c r="BG9" s="405"/>
      <c r="BH9" s="407"/>
    </row>
    <row r="10" spans="1:60" s="98" customFormat="1" ht="15.05" customHeight="1">
      <c r="A10" s="508">
        <v>1</v>
      </c>
      <c r="B10" s="343"/>
      <c r="C10" s="343"/>
      <c r="D10" s="404"/>
      <c r="E10" s="404"/>
      <c r="F10" s="343"/>
      <c r="G10" s="343"/>
      <c r="H10" s="404"/>
      <c r="I10" s="394"/>
      <c r="J10" s="343"/>
      <c r="K10" s="343"/>
      <c r="L10" s="343"/>
      <c r="M10" s="343"/>
      <c r="N10" s="343"/>
      <c r="O10" s="380"/>
      <c r="P10" s="380"/>
      <c r="Q10" s="380"/>
      <c r="R10" s="380"/>
      <c r="S10" s="408"/>
      <c r="T10" s="380"/>
      <c r="U10" s="380"/>
      <c r="V10" s="380"/>
      <c r="W10" s="380"/>
      <c r="X10" s="380"/>
      <c r="Y10" s="380"/>
      <c r="Z10" s="380"/>
      <c r="AA10" s="380"/>
      <c r="AB10" s="380"/>
      <c r="AC10" s="408"/>
      <c r="AD10" s="380"/>
      <c r="AE10" s="380"/>
      <c r="AF10" s="380"/>
      <c r="AG10" s="380"/>
      <c r="AH10" s="380"/>
      <c r="AI10" s="380"/>
      <c r="AJ10" s="380"/>
      <c r="AK10" s="380"/>
      <c r="AL10" s="380"/>
      <c r="AM10" s="408"/>
      <c r="AN10" s="380"/>
      <c r="AO10" s="380"/>
      <c r="AP10" s="380"/>
      <c r="AQ10" s="380"/>
      <c r="AR10" s="380"/>
      <c r="AS10" s="380"/>
      <c r="AT10" s="380"/>
      <c r="AU10" s="380"/>
      <c r="AV10" s="380"/>
      <c r="AW10" s="408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H10" s="409"/>
    </row>
    <row r="11" spans="1:60" s="98" customFormat="1" ht="15.05" customHeight="1">
      <c r="A11" s="508">
        <v>2</v>
      </c>
      <c r="B11" s="343"/>
      <c r="C11" s="343"/>
      <c r="D11" s="404"/>
      <c r="E11" s="404"/>
      <c r="F11" s="343"/>
      <c r="G11" s="343"/>
      <c r="H11" s="404"/>
      <c r="I11" s="394"/>
      <c r="J11" s="343"/>
      <c r="K11" s="343"/>
      <c r="L11" s="343"/>
      <c r="M11" s="343"/>
      <c r="N11" s="343"/>
      <c r="O11" s="380"/>
      <c r="P11" s="380"/>
      <c r="Q11" s="380"/>
      <c r="R11" s="380"/>
      <c r="S11" s="408"/>
      <c r="T11" s="380"/>
      <c r="U11" s="380"/>
      <c r="V11" s="380"/>
      <c r="W11" s="380"/>
      <c r="X11" s="380"/>
      <c r="Y11" s="380"/>
      <c r="Z11" s="380"/>
      <c r="AA11" s="380"/>
      <c r="AB11" s="380"/>
      <c r="AC11" s="408"/>
      <c r="AD11" s="380"/>
      <c r="AE11" s="380"/>
      <c r="AF11" s="380"/>
      <c r="AG11" s="380"/>
      <c r="AH11" s="380"/>
      <c r="AI11" s="380"/>
      <c r="AJ11" s="380"/>
      <c r="AK11" s="380"/>
      <c r="AL11" s="380"/>
      <c r="AM11" s="408"/>
      <c r="AN11" s="380"/>
      <c r="AO11" s="380"/>
      <c r="AP11" s="380"/>
      <c r="AQ11" s="380"/>
      <c r="AR11" s="380"/>
      <c r="AS11" s="380"/>
      <c r="AT11" s="380"/>
      <c r="AU11" s="380"/>
      <c r="AV11" s="380"/>
      <c r="AW11" s="408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409"/>
    </row>
    <row r="12" spans="1:60" s="98" customFormat="1" ht="15.05" customHeight="1">
      <c r="A12" s="508">
        <v>3</v>
      </c>
      <c r="B12" s="343"/>
      <c r="C12" s="343"/>
      <c r="D12" s="404"/>
      <c r="E12" s="404"/>
      <c r="F12" s="343"/>
      <c r="G12" s="343"/>
      <c r="H12" s="404"/>
      <c r="I12" s="394"/>
      <c r="J12" s="343"/>
      <c r="K12" s="343"/>
      <c r="L12" s="343"/>
      <c r="M12" s="343"/>
      <c r="N12" s="343"/>
      <c r="O12" s="380"/>
      <c r="P12" s="380"/>
      <c r="Q12" s="380"/>
      <c r="R12" s="380"/>
      <c r="S12" s="408"/>
      <c r="T12" s="380"/>
      <c r="U12" s="380"/>
      <c r="V12" s="380"/>
      <c r="W12" s="380"/>
      <c r="X12" s="380"/>
      <c r="Y12" s="380"/>
      <c r="Z12" s="380"/>
      <c r="AA12" s="380"/>
      <c r="AB12" s="380"/>
      <c r="AC12" s="408"/>
      <c r="AD12" s="380"/>
      <c r="AE12" s="380"/>
      <c r="AF12" s="380"/>
      <c r="AG12" s="380"/>
      <c r="AH12" s="380"/>
      <c r="AI12" s="380"/>
      <c r="AJ12" s="380"/>
      <c r="AK12" s="380"/>
      <c r="AL12" s="380"/>
      <c r="AM12" s="408"/>
      <c r="AN12" s="380"/>
      <c r="AO12" s="380"/>
      <c r="AP12" s="380"/>
      <c r="AQ12" s="380"/>
      <c r="AR12" s="380"/>
      <c r="AS12" s="380"/>
      <c r="AT12" s="380"/>
      <c r="AU12" s="380"/>
      <c r="AV12" s="380"/>
      <c r="AW12" s="408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409"/>
    </row>
    <row r="13" spans="1:60" s="98" customFormat="1" ht="15.05" customHeight="1">
      <c r="A13" s="508">
        <v>4</v>
      </c>
      <c r="B13" s="343"/>
      <c r="C13" s="343"/>
      <c r="D13" s="343"/>
      <c r="E13" s="343"/>
      <c r="F13" s="343"/>
      <c r="G13" s="343"/>
      <c r="H13" s="343"/>
      <c r="I13" s="394"/>
      <c r="J13" s="343"/>
      <c r="K13" s="343"/>
      <c r="L13" s="343"/>
      <c r="M13" s="343"/>
      <c r="N13" s="343"/>
      <c r="O13" s="380"/>
      <c r="P13" s="380"/>
      <c r="Q13" s="380"/>
      <c r="R13" s="380"/>
      <c r="S13" s="408"/>
      <c r="T13" s="380"/>
      <c r="U13" s="380"/>
      <c r="V13" s="380"/>
      <c r="W13" s="380"/>
      <c r="X13" s="380"/>
      <c r="Y13" s="380"/>
      <c r="Z13" s="380"/>
      <c r="AA13" s="380"/>
      <c r="AB13" s="380"/>
      <c r="AC13" s="408"/>
      <c r="AD13" s="380"/>
      <c r="AE13" s="380"/>
      <c r="AF13" s="380"/>
      <c r="AG13" s="380"/>
      <c r="AH13" s="380"/>
      <c r="AI13" s="380"/>
      <c r="AJ13" s="380"/>
      <c r="AK13" s="380"/>
      <c r="AL13" s="380"/>
      <c r="AM13" s="408"/>
      <c r="AN13" s="380"/>
      <c r="AO13" s="380"/>
      <c r="AP13" s="380"/>
      <c r="AQ13" s="380"/>
      <c r="AR13" s="380"/>
      <c r="AS13" s="380"/>
      <c r="AT13" s="380"/>
      <c r="AU13" s="380"/>
      <c r="AV13" s="380"/>
      <c r="AW13" s="408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409"/>
    </row>
    <row r="14" spans="1:60" s="98" customFormat="1" ht="15.05" customHeight="1">
      <c r="A14" s="508">
        <v>5</v>
      </c>
      <c r="B14" s="343"/>
      <c r="C14" s="343"/>
      <c r="D14" s="380"/>
      <c r="E14" s="380"/>
      <c r="F14" s="380"/>
      <c r="G14" s="343"/>
      <c r="H14" s="380"/>
      <c r="I14" s="394"/>
      <c r="J14" s="343"/>
      <c r="K14" s="343"/>
      <c r="L14" s="343"/>
      <c r="M14" s="343"/>
      <c r="N14" s="343"/>
      <c r="O14" s="380"/>
      <c r="P14" s="380"/>
      <c r="Q14" s="380"/>
      <c r="R14" s="380"/>
      <c r="S14" s="408"/>
      <c r="T14" s="380"/>
      <c r="U14" s="380"/>
      <c r="V14" s="380"/>
      <c r="W14" s="380"/>
      <c r="X14" s="380"/>
      <c r="Y14" s="380"/>
      <c r="Z14" s="380"/>
      <c r="AA14" s="380"/>
      <c r="AB14" s="380"/>
      <c r="AC14" s="408"/>
      <c r="AD14" s="380"/>
      <c r="AE14" s="380"/>
      <c r="AF14" s="380"/>
      <c r="AG14" s="380"/>
      <c r="AH14" s="380"/>
      <c r="AI14" s="380"/>
      <c r="AJ14" s="380"/>
      <c r="AK14" s="380"/>
      <c r="AL14" s="380"/>
      <c r="AM14" s="408"/>
      <c r="AN14" s="380"/>
      <c r="AO14" s="380"/>
      <c r="AP14" s="380"/>
      <c r="AQ14" s="380"/>
      <c r="AR14" s="380"/>
      <c r="AS14" s="380"/>
      <c r="AT14" s="380"/>
      <c r="AU14" s="380"/>
      <c r="AV14" s="380"/>
      <c r="AW14" s="408"/>
      <c r="AX14" s="380"/>
      <c r="AY14" s="380"/>
      <c r="AZ14" s="380"/>
      <c r="BA14" s="380"/>
      <c r="BB14" s="380"/>
      <c r="BC14" s="380"/>
      <c r="BD14" s="380"/>
      <c r="BE14" s="380"/>
      <c r="BF14" s="380"/>
      <c r="BG14" s="380"/>
      <c r="BH14" s="409"/>
    </row>
    <row r="15" spans="1:60" s="98" customFormat="1" ht="15.05" customHeight="1">
      <c r="A15" s="508">
        <v>6</v>
      </c>
      <c r="B15" s="343"/>
      <c r="C15" s="343"/>
      <c r="D15" s="380"/>
      <c r="E15" s="380"/>
      <c r="F15" s="380"/>
      <c r="G15" s="343"/>
      <c r="H15" s="380"/>
      <c r="I15" s="394"/>
      <c r="J15" s="343"/>
      <c r="K15" s="343"/>
      <c r="L15" s="343"/>
      <c r="M15" s="343"/>
      <c r="N15" s="343"/>
      <c r="O15" s="380"/>
      <c r="P15" s="380"/>
      <c r="Q15" s="380"/>
      <c r="R15" s="380"/>
      <c r="S15" s="408"/>
      <c r="T15" s="380"/>
      <c r="U15" s="380"/>
      <c r="V15" s="380"/>
      <c r="W15" s="380"/>
      <c r="X15" s="380"/>
      <c r="Y15" s="380"/>
      <c r="Z15" s="380"/>
      <c r="AA15" s="380"/>
      <c r="AB15" s="380"/>
      <c r="AC15" s="408"/>
      <c r="AD15" s="380"/>
      <c r="AE15" s="380"/>
      <c r="AF15" s="380"/>
      <c r="AG15" s="380"/>
      <c r="AH15" s="380"/>
      <c r="AI15" s="380"/>
      <c r="AJ15" s="380"/>
      <c r="AK15" s="380"/>
      <c r="AL15" s="380"/>
      <c r="AM15" s="408"/>
      <c r="AN15" s="380"/>
      <c r="AO15" s="380"/>
      <c r="AP15" s="380"/>
      <c r="AQ15" s="380"/>
      <c r="AR15" s="380"/>
      <c r="AS15" s="380"/>
      <c r="AT15" s="380"/>
      <c r="AU15" s="380"/>
      <c r="AV15" s="380"/>
      <c r="AW15" s="408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409"/>
    </row>
    <row r="16" spans="1:60" s="98" customFormat="1" ht="15.05" customHeight="1">
      <c r="A16" s="508">
        <v>7</v>
      </c>
      <c r="B16" s="343"/>
      <c r="C16" s="343"/>
      <c r="D16" s="380"/>
      <c r="E16" s="380"/>
      <c r="F16" s="380"/>
      <c r="G16" s="343"/>
      <c r="H16" s="380"/>
      <c r="I16" s="394"/>
      <c r="J16" s="343"/>
      <c r="K16" s="343"/>
      <c r="L16" s="343"/>
      <c r="M16" s="343"/>
      <c r="N16" s="343"/>
      <c r="O16" s="380"/>
      <c r="P16" s="380"/>
      <c r="Q16" s="380"/>
      <c r="R16" s="380"/>
      <c r="S16" s="408"/>
      <c r="T16" s="380"/>
      <c r="U16" s="380"/>
      <c r="V16" s="380"/>
      <c r="W16" s="380"/>
      <c r="X16" s="380"/>
      <c r="Y16" s="380"/>
      <c r="Z16" s="380"/>
      <c r="AA16" s="380"/>
      <c r="AB16" s="380"/>
      <c r="AC16" s="408"/>
      <c r="AD16" s="380"/>
      <c r="AE16" s="380"/>
      <c r="AF16" s="380"/>
      <c r="AG16" s="380"/>
      <c r="AH16" s="380"/>
      <c r="AI16" s="380"/>
      <c r="AJ16" s="380"/>
      <c r="AK16" s="380"/>
      <c r="AL16" s="380"/>
      <c r="AM16" s="408"/>
      <c r="AN16" s="380"/>
      <c r="AO16" s="380"/>
      <c r="AP16" s="380"/>
      <c r="AQ16" s="380"/>
      <c r="AR16" s="380"/>
      <c r="AS16" s="380"/>
      <c r="AT16" s="380"/>
      <c r="AU16" s="380"/>
      <c r="AV16" s="380"/>
      <c r="AW16" s="408"/>
      <c r="AX16" s="380"/>
      <c r="AY16" s="380"/>
      <c r="AZ16" s="380"/>
      <c r="BA16" s="380"/>
      <c r="BB16" s="380"/>
      <c r="BC16" s="380"/>
      <c r="BD16" s="380"/>
      <c r="BE16" s="380"/>
      <c r="BF16" s="380"/>
      <c r="BG16" s="380"/>
      <c r="BH16" s="409"/>
    </row>
    <row r="17" spans="1:60" s="98" customFormat="1" ht="15.05" customHeight="1">
      <c r="A17" s="508">
        <v>8</v>
      </c>
      <c r="B17" s="343"/>
      <c r="C17" s="343"/>
      <c r="D17" s="380"/>
      <c r="E17" s="380"/>
      <c r="F17" s="380"/>
      <c r="G17" s="343"/>
      <c r="H17" s="380"/>
      <c r="I17" s="394"/>
      <c r="J17" s="343"/>
      <c r="K17" s="343"/>
      <c r="L17" s="343"/>
      <c r="M17" s="343"/>
      <c r="N17" s="343"/>
      <c r="O17" s="380"/>
      <c r="P17" s="380"/>
      <c r="Q17" s="380"/>
      <c r="R17" s="380"/>
      <c r="S17" s="408"/>
      <c r="T17" s="380"/>
      <c r="U17" s="380"/>
      <c r="V17" s="380"/>
      <c r="W17" s="380"/>
      <c r="X17" s="380"/>
      <c r="Y17" s="380"/>
      <c r="Z17" s="380"/>
      <c r="AA17" s="380"/>
      <c r="AB17" s="380"/>
      <c r="AC17" s="408"/>
      <c r="AD17" s="380"/>
      <c r="AE17" s="380"/>
      <c r="AF17" s="380"/>
      <c r="AG17" s="380"/>
      <c r="AH17" s="380"/>
      <c r="AI17" s="380"/>
      <c r="AJ17" s="380"/>
      <c r="AK17" s="380"/>
      <c r="AL17" s="380"/>
      <c r="AM17" s="408"/>
      <c r="AN17" s="380"/>
      <c r="AO17" s="380"/>
      <c r="AP17" s="380"/>
      <c r="AQ17" s="380"/>
      <c r="AR17" s="380"/>
      <c r="AS17" s="380"/>
      <c r="AT17" s="380"/>
      <c r="AU17" s="380"/>
      <c r="AV17" s="380"/>
      <c r="AW17" s="408"/>
      <c r="AX17" s="380"/>
      <c r="AY17" s="380"/>
      <c r="AZ17" s="380"/>
      <c r="BA17" s="380"/>
      <c r="BB17" s="380"/>
      <c r="BC17" s="380"/>
      <c r="BD17" s="380"/>
      <c r="BE17" s="380"/>
      <c r="BF17" s="380"/>
      <c r="BG17" s="380"/>
      <c r="BH17" s="409"/>
    </row>
    <row r="18" spans="1:60" s="98" customFormat="1" ht="15.05" customHeight="1">
      <c r="A18" s="509">
        <v>9</v>
      </c>
      <c r="B18" s="342"/>
      <c r="C18" s="342"/>
      <c r="D18" s="381"/>
      <c r="E18" s="381"/>
      <c r="F18" s="381"/>
      <c r="G18" s="342"/>
      <c r="H18" s="381"/>
      <c r="I18" s="395"/>
      <c r="J18" s="342"/>
      <c r="K18" s="342"/>
      <c r="L18" s="342"/>
      <c r="M18" s="342"/>
      <c r="N18" s="342"/>
      <c r="O18" s="381"/>
      <c r="P18" s="381"/>
      <c r="Q18" s="381"/>
      <c r="R18" s="381"/>
      <c r="S18" s="410"/>
      <c r="T18" s="381"/>
      <c r="U18" s="381"/>
      <c r="V18" s="381"/>
      <c r="W18" s="381"/>
      <c r="X18" s="381"/>
      <c r="Y18" s="381"/>
      <c r="Z18" s="381"/>
      <c r="AA18" s="381"/>
      <c r="AB18" s="381"/>
      <c r="AC18" s="410"/>
      <c r="AD18" s="381"/>
      <c r="AE18" s="381"/>
      <c r="AF18" s="381"/>
      <c r="AG18" s="381"/>
      <c r="AH18" s="381"/>
      <c r="AI18" s="381"/>
      <c r="AJ18" s="381"/>
      <c r="AK18" s="381"/>
      <c r="AL18" s="381"/>
      <c r="AM18" s="410"/>
      <c r="AN18" s="381"/>
      <c r="AO18" s="381"/>
      <c r="AP18" s="381"/>
      <c r="AQ18" s="381"/>
      <c r="AR18" s="381"/>
      <c r="AS18" s="381"/>
      <c r="AT18" s="381"/>
      <c r="AU18" s="381"/>
      <c r="AV18" s="381"/>
      <c r="AW18" s="410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411"/>
    </row>
    <row r="19" spans="1:60" s="98" customFormat="1" ht="15.05" customHeight="1">
      <c r="A19" s="510">
        <v>10</v>
      </c>
      <c r="B19" s="387"/>
      <c r="C19" s="387"/>
      <c r="D19" s="383"/>
      <c r="E19" s="383"/>
      <c r="F19" s="383"/>
      <c r="G19" s="387"/>
      <c r="H19" s="383"/>
      <c r="I19" s="396"/>
      <c r="J19" s="387"/>
      <c r="K19" s="387"/>
      <c r="L19" s="387"/>
      <c r="M19" s="387"/>
      <c r="N19" s="387"/>
      <c r="O19" s="383"/>
      <c r="P19" s="383"/>
      <c r="Q19" s="383"/>
      <c r="R19" s="383"/>
      <c r="S19" s="412"/>
      <c r="T19" s="383"/>
      <c r="U19" s="383"/>
      <c r="V19" s="383"/>
      <c r="W19" s="383"/>
      <c r="X19" s="383"/>
      <c r="Y19" s="383"/>
      <c r="Z19" s="383"/>
      <c r="AA19" s="383"/>
      <c r="AB19" s="383"/>
      <c r="AC19" s="412"/>
      <c r="AD19" s="383"/>
      <c r="AE19" s="383"/>
      <c r="AF19" s="383"/>
      <c r="AG19" s="383"/>
      <c r="AH19" s="383"/>
      <c r="AI19" s="383"/>
      <c r="AJ19" s="383"/>
      <c r="AK19" s="383"/>
      <c r="AL19" s="383"/>
      <c r="AM19" s="412"/>
      <c r="AN19" s="383"/>
      <c r="AO19" s="383"/>
      <c r="AP19" s="383"/>
      <c r="AQ19" s="383"/>
      <c r="AR19" s="383"/>
      <c r="AS19" s="383"/>
      <c r="AT19" s="383"/>
      <c r="AU19" s="383"/>
      <c r="AV19" s="383"/>
      <c r="AW19" s="412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413"/>
    </row>
    <row r="20" spans="1:60" s="98" customFormat="1" ht="15.05" customHeight="1">
      <c r="A20" s="508">
        <v>11</v>
      </c>
      <c r="B20" s="343"/>
      <c r="C20" s="343"/>
      <c r="D20" s="380"/>
      <c r="E20" s="380"/>
      <c r="F20" s="380"/>
      <c r="G20" s="343"/>
      <c r="H20" s="380"/>
      <c r="I20" s="394"/>
      <c r="J20" s="343"/>
      <c r="K20" s="343"/>
      <c r="L20" s="343"/>
      <c r="M20" s="343"/>
      <c r="N20" s="343"/>
      <c r="O20" s="380"/>
      <c r="P20" s="380"/>
      <c r="Q20" s="380"/>
      <c r="R20" s="380"/>
      <c r="S20" s="408"/>
      <c r="T20" s="380"/>
      <c r="U20" s="380"/>
      <c r="V20" s="380"/>
      <c r="W20" s="380"/>
      <c r="X20" s="380"/>
      <c r="Y20" s="380"/>
      <c r="Z20" s="380"/>
      <c r="AA20" s="380"/>
      <c r="AB20" s="380"/>
      <c r="AC20" s="408"/>
      <c r="AD20" s="380"/>
      <c r="AE20" s="380"/>
      <c r="AF20" s="380"/>
      <c r="AG20" s="380"/>
      <c r="AH20" s="380"/>
      <c r="AI20" s="380"/>
      <c r="AJ20" s="380"/>
      <c r="AK20" s="380"/>
      <c r="AL20" s="380"/>
      <c r="AM20" s="408"/>
      <c r="AN20" s="380"/>
      <c r="AO20" s="380"/>
      <c r="AP20" s="380"/>
      <c r="AQ20" s="380"/>
      <c r="AR20" s="380"/>
      <c r="AS20" s="380"/>
      <c r="AT20" s="380"/>
      <c r="AU20" s="380"/>
      <c r="AV20" s="380"/>
      <c r="AW20" s="408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409"/>
    </row>
    <row r="21" spans="1:60" s="98" customFormat="1" ht="15.05" customHeight="1">
      <c r="A21" s="508">
        <v>12</v>
      </c>
      <c r="B21" s="343"/>
      <c r="C21" s="343"/>
      <c r="D21" s="380"/>
      <c r="E21" s="380"/>
      <c r="F21" s="380"/>
      <c r="G21" s="343"/>
      <c r="H21" s="380"/>
      <c r="I21" s="394"/>
      <c r="J21" s="343"/>
      <c r="K21" s="343"/>
      <c r="L21" s="343"/>
      <c r="M21" s="343"/>
      <c r="N21" s="343"/>
      <c r="O21" s="380"/>
      <c r="P21" s="380"/>
      <c r="Q21" s="380"/>
      <c r="R21" s="380"/>
      <c r="S21" s="408"/>
      <c r="T21" s="380"/>
      <c r="U21" s="380"/>
      <c r="V21" s="380"/>
      <c r="W21" s="380"/>
      <c r="X21" s="380"/>
      <c r="Y21" s="380"/>
      <c r="Z21" s="380"/>
      <c r="AA21" s="380"/>
      <c r="AB21" s="380"/>
      <c r="AC21" s="408"/>
      <c r="AD21" s="380"/>
      <c r="AE21" s="380"/>
      <c r="AF21" s="380"/>
      <c r="AG21" s="380"/>
      <c r="AH21" s="380"/>
      <c r="AI21" s="380"/>
      <c r="AJ21" s="380"/>
      <c r="AK21" s="380"/>
      <c r="AL21" s="380"/>
      <c r="AM21" s="408"/>
      <c r="AN21" s="380"/>
      <c r="AO21" s="380"/>
      <c r="AP21" s="380"/>
      <c r="AQ21" s="380"/>
      <c r="AR21" s="380"/>
      <c r="AS21" s="380"/>
      <c r="AT21" s="380"/>
      <c r="AU21" s="380"/>
      <c r="AV21" s="380"/>
      <c r="AW21" s="408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409"/>
    </row>
    <row r="22" spans="1:60" s="98" customFormat="1" ht="15.05" customHeight="1">
      <c r="A22" s="508">
        <v>13</v>
      </c>
      <c r="B22" s="343"/>
      <c r="C22" s="343"/>
      <c r="D22" s="380"/>
      <c r="E22" s="380"/>
      <c r="F22" s="380"/>
      <c r="G22" s="343"/>
      <c r="H22" s="380"/>
      <c r="I22" s="394"/>
      <c r="J22" s="343"/>
      <c r="K22" s="343"/>
      <c r="L22" s="343"/>
      <c r="M22" s="343"/>
      <c r="N22" s="343"/>
      <c r="O22" s="380"/>
      <c r="P22" s="380"/>
      <c r="Q22" s="380"/>
      <c r="R22" s="380"/>
      <c r="S22" s="408"/>
      <c r="T22" s="380"/>
      <c r="U22" s="380"/>
      <c r="V22" s="380"/>
      <c r="W22" s="380"/>
      <c r="X22" s="380"/>
      <c r="Y22" s="380"/>
      <c r="Z22" s="380"/>
      <c r="AA22" s="380"/>
      <c r="AB22" s="380"/>
      <c r="AC22" s="408"/>
      <c r="AD22" s="380"/>
      <c r="AE22" s="380"/>
      <c r="AF22" s="380"/>
      <c r="AG22" s="380"/>
      <c r="AH22" s="380"/>
      <c r="AI22" s="380"/>
      <c r="AJ22" s="380"/>
      <c r="AK22" s="380"/>
      <c r="AL22" s="380"/>
      <c r="AM22" s="408"/>
      <c r="AN22" s="380"/>
      <c r="AO22" s="380"/>
      <c r="AP22" s="380"/>
      <c r="AQ22" s="380"/>
      <c r="AR22" s="380"/>
      <c r="AS22" s="380"/>
      <c r="AT22" s="380"/>
      <c r="AU22" s="380"/>
      <c r="AV22" s="380"/>
      <c r="AW22" s="408"/>
      <c r="AX22" s="380"/>
      <c r="AY22" s="380"/>
      <c r="AZ22" s="380"/>
      <c r="BA22" s="380"/>
      <c r="BB22" s="380"/>
      <c r="BC22" s="380"/>
      <c r="BD22" s="380"/>
      <c r="BE22" s="380"/>
      <c r="BF22" s="380"/>
      <c r="BG22" s="380"/>
      <c r="BH22" s="409"/>
    </row>
    <row r="23" spans="1:60" s="98" customFormat="1" ht="15.05" customHeight="1">
      <c r="A23" s="508">
        <v>14</v>
      </c>
      <c r="B23" s="343"/>
      <c r="C23" s="343"/>
      <c r="D23" s="380"/>
      <c r="E23" s="380"/>
      <c r="F23" s="380"/>
      <c r="G23" s="343"/>
      <c r="H23" s="380"/>
      <c r="I23" s="394"/>
      <c r="J23" s="343"/>
      <c r="K23" s="343"/>
      <c r="L23" s="343"/>
      <c r="M23" s="343"/>
      <c r="N23" s="343"/>
      <c r="O23" s="380"/>
      <c r="P23" s="380"/>
      <c r="Q23" s="380"/>
      <c r="R23" s="380"/>
      <c r="S23" s="408"/>
      <c r="T23" s="380"/>
      <c r="U23" s="380"/>
      <c r="V23" s="380"/>
      <c r="W23" s="380"/>
      <c r="X23" s="380"/>
      <c r="Y23" s="380"/>
      <c r="Z23" s="380"/>
      <c r="AA23" s="380"/>
      <c r="AB23" s="380"/>
      <c r="AC23" s="408"/>
      <c r="AD23" s="380"/>
      <c r="AE23" s="380"/>
      <c r="AF23" s="380"/>
      <c r="AG23" s="380"/>
      <c r="AH23" s="380"/>
      <c r="AI23" s="380"/>
      <c r="AJ23" s="380"/>
      <c r="AK23" s="380"/>
      <c r="AL23" s="380"/>
      <c r="AM23" s="408"/>
      <c r="AN23" s="380"/>
      <c r="AO23" s="380"/>
      <c r="AP23" s="380"/>
      <c r="AQ23" s="380"/>
      <c r="AR23" s="380"/>
      <c r="AS23" s="380"/>
      <c r="AT23" s="380"/>
      <c r="AU23" s="380"/>
      <c r="AV23" s="380"/>
      <c r="AW23" s="408"/>
      <c r="AX23" s="380"/>
      <c r="AY23" s="380"/>
      <c r="AZ23" s="380"/>
      <c r="BA23" s="380"/>
      <c r="BB23" s="380"/>
      <c r="BC23" s="380"/>
      <c r="BD23" s="380"/>
      <c r="BE23" s="380"/>
      <c r="BF23" s="380"/>
      <c r="BG23" s="380"/>
      <c r="BH23" s="409"/>
    </row>
    <row r="24" spans="1:60" s="98" customFormat="1" ht="15.05" customHeight="1">
      <c r="A24" s="508">
        <v>15</v>
      </c>
      <c r="B24" s="343"/>
      <c r="C24" s="343"/>
      <c r="D24" s="380"/>
      <c r="E24" s="380"/>
      <c r="F24" s="380"/>
      <c r="G24" s="343"/>
      <c r="H24" s="380"/>
      <c r="I24" s="394"/>
      <c r="J24" s="343"/>
      <c r="K24" s="343"/>
      <c r="L24" s="343"/>
      <c r="M24" s="343"/>
      <c r="N24" s="343"/>
      <c r="O24" s="380"/>
      <c r="P24" s="380"/>
      <c r="Q24" s="380"/>
      <c r="R24" s="380"/>
      <c r="S24" s="408"/>
      <c r="T24" s="380"/>
      <c r="U24" s="380"/>
      <c r="V24" s="380"/>
      <c r="W24" s="380"/>
      <c r="X24" s="380"/>
      <c r="Y24" s="380"/>
      <c r="Z24" s="380"/>
      <c r="AA24" s="380"/>
      <c r="AB24" s="380"/>
      <c r="AC24" s="408"/>
      <c r="AD24" s="380"/>
      <c r="AE24" s="380"/>
      <c r="AF24" s="380"/>
      <c r="AG24" s="380"/>
      <c r="AH24" s="380"/>
      <c r="AI24" s="380"/>
      <c r="AJ24" s="380"/>
      <c r="AK24" s="380"/>
      <c r="AL24" s="380"/>
      <c r="AM24" s="408"/>
      <c r="AN24" s="380"/>
      <c r="AO24" s="380"/>
      <c r="AP24" s="380"/>
      <c r="AQ24" s="380"/>
      <c r="AR24" s="380"/>
      <c r="AS24" s="380"/>
      <c r="AT24" s="380"/>
      <c r="AU24" s="380"/>
      <c r="AV24" s="380"/>
      <c r="AW24" s="408"/>
      <c r="AX24" s="380"/>
      <c r="AY24" s="380"/>
      <c r="AZ24" s="380"/>
      <c r="BA24" s="380"/>
      <c r="BB24" s="380"/>
      <c r="BC24" s="380"/>
      <c r="BD24" s="380"/>
      <c r="BE24" s="380"/>
      <c r="BF24" s="380"/>
      <c r="BG24" s="380"/>
      <c r="BH24" s="409"/>
    </row>
    <row r="25" spans="1:60" s="98" customFormat="1" ht="15.05" customHeight="1">
      <c r="A25" s="508">
        <v>16</v>
      </c>
      <c r="B25" s="343"/>
      <c r="C25" s="343"/>
      <c r="D25" s="380"/>
      <c r="E25" s="380"/>
      <c r="F25" s="380"/>
      <c r="G25" s="343"/>
      <c r="H25" s="380"/>
      <c r="I25" s="394"/>
      <c r="J25" s="343"/>
      <c r="K25" s="343"/>
      <c r="L25" s="343"/>
      <c r="M25" s="343"/>
      <c r="N25" s="343"/>
      <c r="O25" s="380"/>
      <c r="P25" s="380"/>
      <c r="Q25" s="380"/>
      <c r="R25" s="380"/>
      <c r="S25" s="408"/>
      <c r="T25" s="380"/>
      <c r="U25" s="380"/>
      <c r="V25" s="380"/>
      <c r="W25" s="380"/>
      <c r="X25" s="380"/>
      <c r="Y25" s="380"/>
      <c r="Z25" s="380"/>
      <c r="AA25" s="380"/>
      <c r="AB25" s="380"/>
      <c r="AC25" s="408"/>
      <c r="AD25" s="380"/>
      <c r="AE25" s="380"/>
      <c r="AF25" s="380"/>
      <c r="AG25" s="380"/>
      <c r="AH25" s="380"/>
      <c r="AI25" s="380"/>
      <c r="AJ25" s="380"/>
      <c r="AK25" s="380"/>
      <c r="AL25" s="380"/>
      <c r="AM25" s="408"/>
      <c r="AN25" s="380"/>
      <c r="AO25" s="380"/>
      <c r="AP25" s="380"/>
      <c r="AQ25" s="380"/>
      <c r="AR25" s="380"/>
      <c r="AS25" s="380"/>
      <c r="AT25" s="380"/>
      <c r="AU25" s="380"/>
      <c r="AV25" s="380"/>
      <c r="AW25" s="408"/>
      <c r="AX25" s="380"/>
      <c r="AY25" s="380"/>
      <c r="AZ25" s="380"/>
      <c r="BA25" s="380"/>
      <c r="BB25" s="380"/>
      <c r="BC25" s="380"/>
      <c r="BD25" s="380"/>
      <c r="BE25" s="380"/>
      <c r="BF25" s="380"/>
      <c r="BG25" s="380"/>
      <c r="BH25" s="409"/>
    </row>
    <row r="26" spans="1:60" s="98" customFormat="1" ht="15.05" customHeight="1">
      <c r="A26" s="508">
        <v>17</v>
      </c>
      <c r="B26" s="343"/>
      <c r="C26" s="343"/>
      <c r="D26" s="380"/>
      <c r="E26" s="380"/>
      <c r="F26" s="380"/>
      <c r="G26" s="343"/>
      <c r="H26" s="380"/>
      <c r="I26" s="394"/>
      <c r="J26" s="343"/>
      <c r="K26" s="343"/>
      <c r="L26" s="343"/>
      <c r="M26" s="343"/>
      <c r="N26" s="343"/>
      <c r="O26" s="380"/>
      <c r="P26" s="380"/>
      <c r="Q26" s="380"/>
      <c r="R26" s="380"/>
      <c r="S26" s="408"/>
      <c r="T26" s="380"/>
      <c r="U26" s="380"/>
      <c r="V26" s="380"/>
      <c r="W26" s="380"/>
      <c r="X26" s="380"/>
      <c r="Y26" s="380"/>
      <c r="Z26" s="380"/>
      <c r="AA26" s="380"/>
      <c r="AB26" s="380"/>
      <c r="AC26" s="408"/>
      <c r="AD26" s="380"/>
      <c r="AE26" s="380"/>
      <c r="AF26" s="380"/>
      <c r="AG26" s="380"/>
      <c r="AH26" s="380"/>
      <c r="AI26" s="380"/>
      <c r="AJ26" s="380"/>
      <c r="AK26" s="380"/>
      <c r="AL26" s="380"/>
      <c r="AM26" s="408"/>
      <c r="AN26" s="380"/>
      <c r="AO26" s="380"/>
      <c r="AP26" s="380"/>
      <c r="AQ26" s="380"/>
      <c r="AR26" s="380"/>
      <c r="AS26" s="380"/>
      <c r="AT26" s="380"/>
      <c r="AU26" s="380"/>
      <c r="AV26" s="380"/>
      <c r="AW26" s="408"/>
      <c r="AX26" s="380"/>
      <c r="AY26" s="380"/>
      <c r="AZ26" s="380"/>
      <c r="BA26" s="380"/>
      <c r="BB26" s="380"/>
      <c r="BC26" s="380"/>
      <c r="BD26" s="380"/>
      <c r="BE26" s="380"/>
      <c r="BF26" s="380"/>
      <c r="BG26" s="380"/>
      <c r="BH26" s="409"/>
    </row>
    <row r="27" spans="1:60" s="98" customFormat="1" ht="15.05" customHeight="1">
      <c r="A27" s="508">
        <v>18</v>
      </c>
      <c r="B27" s="343"/>
      <c r="C27" s="343"/>
      <c r="D27" s="380"/>
      <c r="E27" s="380"/>
      <c r="F27" s="380"/>
      <c r="G27" s="343"/>
      <c r="H27" s="380"/>
      <c r="I27" s="394"/>
      <c r="J27" s="343"/>
      <c r="K27" s="343"/>
      <c r="L27" s="343"/>
      <c r="M27" s="343"/>
      <c r="N27" s="343"/>
      <c r="O27" s="380"/>
      <c r="P27" s="380"/>
      <c r="Q27" s="380"/>
      <c r="R27" s="380"/>
      <c r="S27" s="408"/>
      <c r="T27" s="380"/>
      <c r="U27" s="380"/>
      <c r="V27" s="380"/>
      <c r="W27" s="380"/>
      <c r="X27" s="380"/>
      <c r="Y27" s="380"/>
      <c r="Z27" s="380"/>
      <c r="AA27" s="380"/>
      <c r="AB27" s="380"/>
      <c r="AC27" s="408"/>
      <c r="AD27" s="380"/>
      <c r="AE27" s="380"/>
      <c r="AF27" s="380"/>
      <c r="AG27" s="380"/>
      <c r="AH27" s="380"/>
      <c r="AI27" s="380"/>
      <c r="AJ27" s="380"/>
      <c r="AK27" s="380"/>
      <c r="AL27" s="380"/>
      <c r="AM27" s="408"/>
      <c r="AN27" s="380"/>
      <c r="AO27" s="380"/>
      <c r="AP27" s="380"/>
      <c r="AQ27" s="380"/>
      <c r="AR27" s="380"/>
      <c r="AS27" s="380"/>
      <c r="AT27" s="380"/>
      <c r="AU27" s="380"/>
      <c r="AV27" s="380"/>
      <c r="AW27" s="408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409"/>
    </row>
    <row r="28" spans="1:60" s="98" customFormat="1" ht="15.05" customHeight="1">
      <c r="A28" s="509">
        <v>19</v>
      </c>
      <c r="B28" s="342"/>
      <c r="C28" s="342"/>
      <c r="D28" s="381"/>
      <c r="E28" s="381"/>
      <c r="F28" s="381"/>
      <c r="G28" s="342"/>
      <c r="H28" s="381"/>
      <c r="I28" s="395"/>
      <c r="J28" s="342"/>
      <c r="K28" s="342"/>
      <c r="L28" s="342"/>
      <c r="M28" s="342"/>
      <c r="N28" s="342"/>
      <c r="O28" s="381"/>
      <c r="P28" s="381"/>
      <c r="Q28" s="381"/>
      <c r="R28" s="381"/>
      <c r="S28" s="410"/>
      <c r="T28" s="381"/>
      <c r="U28" s="381"/>
      <c r="V28" s="381"/>
      <c r="W28" s="381"/>
      <c r="X28" s="381"/>
      <c r="Y28" s="381"/>
      <c r="Z28" s="381"/>
      <c r="AA28" s="381"/>
      <c r="AB28" s="381"/>
      <c r="AC28" s="410"/>
      <c r="AD28" s="381"/>
      <c r="AE28" s="381"/>
      <c r="AF28" s="381"/>
      <c r="AG28" s="381"/>
      <c r="AH28" s="381"/>
      <c r="AI28" s="381"/>
      <c r="AJ28" s="381"/>
      <c r="AK28" s="381"/>
      <c r="AL28" s="381"/>
      <c r="AM28" s="410"/>
      <c r="AN28" s="381"/>
      <c r="AO28" s="381"/>
      <c r="AP28" s="381"/>
      <c r="AQ28" s="381"/>
      <c r="AR28" s="381"/>
      <c r="AS28" s="381"/>
      <c r="AT28" s="381"/>
      <c r="AU28" s="381"/>
      <c r="AV28" s="381"/>
      <c r="AW28" s="410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411"/>
    </row>
    <row r="29" spans="1:60" s="98" customFormat="1" ht="15.05" customHeight="1">
      <c r="A29" s="508">
        <v>20</v>
      </c>
      <c r="B29" s="343"/>
      <c r="C29" s="343"/>
      <c r="D29" s="380"/>
      <c r="E29" s="380"/>
      <c r="F29" s="380"/>
      <c r="G29" s="343"/>
      <c r="H29" s="380"/>
      <c r="I29" s="394"/>
      <c r="J29" s="343"/>
      <c r="K29" s="343"/>
      <c r="L29" s="343"/>
      <c r="M29" s="343"/>
      <c r="N29" s="343"/>
      <c r="O29" s="380"/>
      <c r="P29" s="380"/>
      <c r="Q29" s="380"/>
      <c r="R29" s="380"/>
      <c r="S29" s="408"/>
      <c r="T29" s="380"/>
      <c r="U29" s="380"/>
      <c r="V29" s="380"/>
      <c r="W29" s="380"/>
      <c r="X29" s="380"/>
      <c r="Y29" s="380"/>
      <c r="Z29" s="380"/>
      <c r="AA29" s="380"/>
      <c r="AB29" s="380"/>
      <c r="AC29" s="408"/>
      <c r="AD29" s="380"/>
      <c r="AE29" s="380"/>
      <c r="AF29" s="380"/>
      <c r="AG29" s="380"/>
      <c r="AH29" s="380"/>
      <c r="AI29" s="380"/>
      <c r="AJ29" s="380"/>
      <c r="AK29" s="380"/>
      <c r="AL29" s="380"/>
      <c r="AM29" s="408"/>
      <c r="AN29" s="380"/>
      <c r="AO29" s="380"/>
      <c r="AP29" s="380"/>
      <c r="AQ29" s="380"/>
      <c r="AR29" s="380"/>
      <c r="AS29" s="380"/>
      <c r="AT29" s="380"/>
      <c r="AU29" s="380"/>
      <c r="AV29" s="380"/>
      <c r="AW29" s="408"/>
      <c r="AX29" s="380"/>
      <c r="AY29" s="380"/>
      <c r="AZ29" s="380"/>
      <c r="BA29" s="380"/>
      <c r="BB29" s="380"/>
      <c r="BC29" s="380"/>
      <c r="BD29" s="380"/>
      <c r="BE29" s="380"/>
      <c r="BF29" s="380"/>
      <c r="BG29" s="380"/>
      <c r="BH29" s="409"/>
    </row>
    <row r="30" spans="1:60" s="98" customFormat="1" ht="15.05" customHeight="1">
      <c r="A30" s="508">
        <v>21</v>
      </c>
      <c r="B30" s="343"/>
      <c r="C30" s="343"/>
      <c r="D30" s="380"/>
      <c r="E30" s="380"/>
      <c r="F30" s="380"/>
      <c r="G30" s="343"/>
      <c r="H30" s="380"/>
      <c r="I30" s="394"/>
      <c r="J30" s="343"/>
      <c r="K30" s="343"/>
      <c r="L30" s="343"/>
      <c r="M30" s="343"/>
      <c r="N30" s="343"/>
      <c r="O30" s="380"/>
      <c r="P30" s="380"/>
      <c r="Q30" s="380"/>
      <c r="R30" s="380"/>
      <c r="S30" s="408"/>
      <c r="T30" s="380"/>
      <c r="U30" s="380"/>
      <c r="V30" s="380"/>
      <c r="W30" s="380"/>
      <c r="X30" s="380"/>
      <c r="Y30" s="380"/>
      <c r="Z30" s="380"/>
      <c r="AA30" s="380"/>
      <c r="AB30" s="380"/>
      <c r="AC30" s="408"/>
      <c r="AD30" s="380"/>
      <c r="AE30" s="380"/>
      <c r="AF30" s="380"/>
      <c r="AG30" s="380"/>
      <c r="AH30" s="380"/>
      <c r="AI30" s="380"/>
      <c r="AJ30" s="380"/>
      <c r="AK30" s="380"/>
      <c r="AL30" s="380"/>
      <c r="AM30" s="408"/>
      <c r="AN30" s="380"/>
      <c r="AO30" s="380"/>
      <c r="AP30" s="380"/>
      <c r="AQ30" s="380"/>
      <c r="AR30" s="380"/>
      <c r="AS30" s="380"/>
      <c r="AT30" s="380"/>
      <c r="AU30" s="380"/>
      <c r="AV30" s="380"/>
      <c r="AW30" s="408"/>
      <c r="AX30" s="380"/>
      <c r="AY30" s="380"/>
      <c r="AZ30" s="380"/>
      <c r="BA30" s="380"/>
      <c r="BB30" s="380"/>
      <c r="BC30" s="380"/>
      <c r="BD30" s="380"/>
      <c r="BE30" s="380"/>
      <c r="BF30" s="380"/>
      <c r="BG30" s="380"/>
      <c r="BH30" s="409"/>
    </row>
    <row r="31" spans="1:60" s="98" customFormat="1" ht="15.05" customHeight="1">
      <c r="A31" s="508">
        <v>22</v>
      </c>
      <c r="B31" s="343"/>
      <c r="C31" s="343"/>
      <c r="D31" s="380"/>
      <c r="E31" s="380"/>
      <c r="F31" s="380"/>
      <c r="G31" s="343"/>
      <c r="H31" s="380"/>
      <c r="I31" s="394"/>
      <c r="J31" s="343"/>
      <c r="K31" s="343"/>
      <c r="L31" s="343"/>
      <c r="M31" s="343"/>
      <c r="N31" s="343"/>
      <c r="O31" s="380"/>
      <c r="P31" s="380"/>
      <c r="Q31" s="380"/>
      <c r="R31" s="380"/>
      <c r="S31" s="408"/>
      <c r="T31" s="380"/>
      <c r="U31" s="380"/>
      <c r="V31" s="380"/>
      <c r="W31" s="380"/>
      <c r="X31" s="380"/>
      <c r="Y31" s="380"/>
      <c r="Z31" s="380"/>
      <c r="AA31" s="380"/>
      <c r="AB31" s="380"/>
      <c r="AC31" s="408"/>
      <c r="AD31" s="380"/>
      <c r="AE31" s="380"/>
      <c r="AF31" s="380"/>
      <c r="AG31" s="380"/>
      <c r="AH31" s="380"/>
      <c r="AI31" s="380"/>
      <c r="AJ31" s="380"/>
      <c r="AK31" s="380"/>
      <c r="AL31" s="380"/>
      <c r="AM31" s="408"/>
      <c r="AN31" s="380"/>
      <c r="AO31" s="380"/>
      <c r="AP31" s="380"/>
      <c r="AQ31" s="380"/>
      <c r="AR31" s="380"/>
      <c r="AS31" s="380"/>
      <c r="AT31" s="380"/>
      <c r="AU31" s="380"/>
      <c r="AV31" s="380"/>
      <c r="AW31" s="408"/>
      <c r="AX31" s="380"/>
      <c r="AY31" s="380"/>
      <c r="AZ31" s="380"/>
      <c r="BA31" s="380"/>
      <c r="BB31" s="380"/>
      <c r="BC31" s="380"/>
      <c r="BD31" s="380"/>
      <c r="BE31" s="380"/>
      <c r="BF31" s="380"/>
      <c r="BG31" s="380"/>
      <c r="BH31" s="409"/>
    </row>
    <row r="32" spans="1:60" s="98" customFormat="1" ht="15.05" customHeight="1">
      <c r="A32" s="508">
        <v>23</v>
      </c>
      <c r="B32" s="343"/>
      <c r="C32" s="343"/>
      <c r="D32" s="380"/>
      <c r="E32" s="380"/>
      <c r="F32" s="380"/>
      <c r="G32" s="343"/>
      <c r="H32" s="380"/>
      <c r="I32" s="394"/>
      <c r="J32" s="343"/>
      <c r="K32" s="343"/>
      <c r="L32" s="343"/>
      <c r="M32" s="343"/>
      <c r="N32" s="343"/>
      <c r="O32" s="380"/>
      <c r="P32" s="380"/>
      <c r="Q32" s="380"/>
      <c r="R32" s="380"/>
      <c r="S32" s="408"/>
      <c r="T32" s="380"/>
      <c r="U32" s="380"/>
      <c r="V32" s="380"/>
      <c r="W32" s="380"/>
      <c r="X32" s="380"/>
      <c r="Y32" s="380"/>
      <c r="Z32" s="380"/>
      <c r="AA32" s="380"/>
      <c r="AB32" s="380"/>
      <c r="AC32" s="408"/>
      <c r="AD32" s="380"/>
      <c r="AE32" s="380"/>
      <c r="AF32" s="380"/>
      <c r="AG32" s="380"/>
      <c r="AH32" s="380"/>
      <c r="AI32" s="380"/>
      <c r="AJ32" s="380"/>
      <c r="AK32" s="380"/>
      <c r="AL32" s="380"/>
      <c r="AM32" s="408"/>
      <c r="AN32" s="380"/>
      <c r="AO32" s="380"/>
      <c r="AP32" s="380"/>
      <c r="AQ32" s="380"/>
      <c r="AR32" s="380"/>
      <c r="AS32" s="380"/>
      <c r="AT32" s="380"/>
      <c r="AU32" s="380"/>
      <c r="AV32" s="380"/>
      <c r="AW32" s="408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409"/>
    </row>
    <row r="33" spans="1:60" s="98" customFormat="1" ht="15.05" customHeight="1">
      <c r="A33" s="508">
        <v>24</v>
      </c>
      <c r="B33" s="343"/>
      <c r="C33" s="343"/>
      <c r="D33" s="380"/>
      <c r="E33" s="380"/>
      <c r="F33" s="380"/>
      <c r="G33" s="343"/>
      <c r="H33" s="380"/>
      <c r="I33" s="394"/>
      <c r="J33" s="343"/>
      <c r="K33" s="343"/>
      <c r="L33" s="343"/>
      <c r="M33" s="343"/>
      <c r="N33" s="343"/>
      <c r="O33" s="380"/>
      <c r="P33" s="380"/>
      <c r="Q33" s="380"/>
      <c r="R33" s="380"/>
      <c r="S33" s="408"/>
      <c r="T33" s="380"/>
      <c r="U33" s="380"/>
      <c r="V33" s="380"/>
      <c r="W33" s="380"/>
      <c r="X33" s="380"/>
      <c r="Y33" s="380"/>
      <c r="Z33" s="380"/>
      <c r="AA33" s="380"/>
      <c r="AB33" s="380"/>
      <c r="AC33" s="408"/>
      <c r="AD33" s="380"/>
      <c r="AE33" s="380"/>
      <c r="AF33" s="380"/>
      <c r="AG33" s="380"/>
      <c r="AH33" s="380"/>
      <c r="AI33" s="380"/>
      <c r="AJ33" s="380"/>
      <c r="AK33" s="380"/>
      <c r="AL33" s="380"/>
      <c r="AM33" s="408"/>
      <c r="AN33" s="380"/>
      <c r="AO33" s="380"/>
      <c r="AP33" s="380"/>
      <c r="AQ33" s="380"/>
      <c r="AR33" s="380"/>
      <c r="AS33" s="380"/>
      <c r="AT33" s="380"/>
      <c r="AU33" s="380"/>
      <c r="AV33" s="380"/>
      <c r="AW33" s="408"/>
      <c r="AX33" s="380"/>
      <c r="AY33" s="380"/>
      <c r="AZ33" s="380"/>
      <c r="BA33" s="380"/>
      <c r="BB33" s="380"/>
      <c r="BC33" s="380"/>
      <c r="BD33" s="380"/>
      <c r="BE33" s="380"/>
      <c r="BF33" s="380"/>
      <c r="BG33" s="380"/>
      <c r="BH33" s="409"/>
    </row>
    <row r="34" spans="1:60" s="98" customFormat="1" ht="15.05" customHeight="1">
      <c r="A34" s="508">
        <v>25</v>
      </c>
      <c r="B34" s="343"/>
      <c r="C34" s="343"/>
      <c r="D34" s="380"/>
      <c r="E34" s="380"/>
      <c r="F34" s="380"/>
      <c r="G34" s="343"/>
      <c r="H34" s="380"/>
      <c r="I34" s="394"/>
      <c r="J34" s="343"/>
      <c r="K34" s="343"/>
      <c r="L34" s="343"/>
      <c r="M34" s="343"/>
      <c r="N34" s="343"/>
      <c r="O34" s="380"/>
      <c r="P34" s="380"/>
      <c r="Q34" s="380"/>
      <c r="R34" s="380"/>
      <c r="S34" s="408"/>
      <c r="T34" s="380"/>
      <c r="U34" s="380"/>
      <c r="V34" s="380"/>
      <c r="W34" s="380"/>
      <c r="X34" s="380"/>
      <c r="Y34" s="380"/>
      <c r="Z34" s="380"/>
      <c r="AA34" s="380"/>
      <c r="AB34" s="380"/>
      <c r="AC34" s="408"/>
      <c r="AD34" s="380"/>
      <c r="AE34" s="380"/>
      <c r="AF34" s="380"/>
      <c r="AG34" s="380"/>
      <c r="AH34" s="380"/>
      <c r="AI34" s="380"/>
      <c r="AJ34" s="380"/>
      <c r="AK34" s="380"/>
      <c r="AL34" s="380"/>
      <c r="AM34" s="408"/>
      <c r="AN34" s="380"/>
      <c r="AO34" s="380"/>
      <c r="AP34" s="380"/>
      <c r="AQ34" s="380"/>
      <c r="AR34" s="380"/>
      <c r="AS34" s="380"/>
      <c r="AT34" s="380"/>
      <c r="AU34" s="380"/>
      <c r="AV34" s="380"/>
      <c r="AW34" s="408"/>
      <c r="AX34" s="380"/>
      <c r="AY34" s="380"/>
      <c r="AZ34" s="380"/>
      <c r="BA34" s="380"/>
      <c r="BB34" s="380"/>
      <c r="BC34" s="380"/>
      <c r="BD34" s="380"/>
      <c r="BE34" s="380"/>
      <c r="BF34" s="380"/>
      <c r="BG34" s="380"/>
      <c r="BH34" s="409"/>
    </row>
    <row r="35" spans="1:60" s="98" customFormat="1" ht="15.05" customHeight="1">
      <c r="A35" s="508">
        <v>26</v>
      </c>
      <c r="B35" s="343"/>
      <c r="C35" s="343"/>
      <c r="D35" s="380"/>
      <c r="E35" s="380"/>
      <c r="F35" s="380"/>
      <c r="G35" s="343"/>
      <c r="H35" s="380"/>
      <c r="I35" s="394"/>
      <c r="J35" s="343"/>
      <c r="K35" s="343"/>
      <c r="L35" s="343"/>
      <c r="M35" s="343"/>
      <c r="N35" s="343"/>
      <c r="O35" s="380"/>
      <c r="P35" s="380"/>
      <c r="Q35" s="380"/>
      <c r="R35" s="380"/>
      <c r="S35" s="408"/>
      <c r="T35" s="380"/>
      <c r="U35" s="380"/>
      <c r="V35" s="380"/>
      <c r="W35" s="380"/>
      <c r="X35" s="380"/>
      <c r="Y35" s="380"/>
      <c r="Z35" s="380"/>
      <c r="AA35" s="380"/>
      <c r="AB35" s="380"/>
      <c r="AC35" s="408"/>
      <c r="AD35" s="380"/>
      <c r="AE35" s="380"/>
      <c r="AF35" s="380"/>
      <c r="AG35" s="380"/>
      <c r="AH35" s="380"/>
      <c r="AI35" s="380"/>
      <c r="AJ35" s="380"/>
      <c r="AK35" s="380"/>
      <c r="AL35" s="380"/>
      <c r="AM35" s="408"/>
      <c r="AN35" s="380"/>
      <c r="AO35" s="380"/>
      <c r="AP35" s="380"/>
      <c r="AQ35" s="380"/>
      <c r="AR35" s="380"/>
      <c r="AS35" s="380"/>
      <c r="AT35" s="380"/>
      <c r="AU35" s="380"/>
      <c r="AV35" s="380"/>
      <c r="AW35" s="408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409"/>
    </row>
    <row r="36" spans="1:60" s="98" customFormat="1" ht="15.05" customHeight="1">
      <c r="A36" s="508">
        <v>27</v>
      </c>
      <c r="B36" s="343"/>
      <c r="C36" s="343"/>
      <c r="D36" s="380"/>
      <c r="E36" s="380"/>
      <c r="F36" s="380"/>
      <c r="G36" s="343"/>
      <c r="H36" s="380"/>
      <c r="I36" s="394"/>
      <c r="J36" s="343"/>
      <c r="K36" s="343"/>
      <c r="L36" s="343"/>
      <c r="M36" s="343"/>
      <c r="N36" s="343"/>
      <c r="O36" s="380"/>
      <c r="P36" s="380"/>
      <c r="Q36" s="380"/>
      <c r="R36" s="380"/>
      <c r="S36" s="408"/>
      <c r="T36" s="380"/>
      <c r="U36" s="380"/>
      <c r="V36" s="380"/>
      <c r="W36" s="380"/>
      <c r="X36" s="380"/>
      <c r="Y36" s="380"/>
      <c r="Z36" s="380"/>
      <c r="AA36" s="380"/>
      <c r="AB36" s="380"/>
      <c r="AC36" s="408"/>
      <c r="AD36" s="380"/>
      <c r="AE36" s="380"/>
      <c r="AF36" s="380"/>
      <c r="AG36" s="380"/>
      <c r="AH36" s="380"/>
      <c r="AI36" s="380"/>
      <c r="AJ36" s="380"/>
      <c r="AK36" s="380"/>
      <c r="AL36" s="380"/>
      <c r="AM36" s="408"/>
      <c r="AN36" s="380"/>
      <c r="AO36" s="380"/>
      <c r="AP36" s="380"/>
      <c r="AQ36" s="380"/>
      <c r="AR36" s="380"/>
      <c r="AS36" s="380"/>
      <c r="AT36" s="380"/>
      <c r="AU36" s="380"/>
      <c r="AV36" s="380"/>
      <c r="AW36" s="408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409"/>
    </row>
    <row r="37" spans="1:60" s="98" customFormat="1" ht="15.05" customHeight="1">
      <c r="A37" s="509">
        <v>28</v>
      </c>
      <c r="B37" s="342"/>
      <c r="C37" s="342"/>
      <c r="D37" s="381"/>
      <c r="E37" s="381"/>
      <c r="F37" s="381"/>
      <c r="G37" s="342"/>
      <c r="H37" s="381"/>
      <c r="I37" s="395"/>
      <c r="J37" s="342"/>
      <c r="K37" s="342"/>
      <c r="L37" s="342"/>
      <c r="M37" s="342"/>
      <c r="N37" s="342"/>
      <c r="O37" s="381"/>
      <c r="P37" s="381"/>
      <c r="Q37" s="381"/>
      <c r="R37" s="381"/>
      <c r="S37" s="410"/>
      <c r="T37" s="381"/>
      <c r="U37" s="381"/>
      <c r="V37" s="381"/>
      <c r="W37" s="381"/>
      <c r="X37" s="381"/>
      <c r="Y37" s="381"/>
      <c r="Z37" s="381"/>
      <c r="AA37" s="381"/>
      <c r="AB37" s="381"/>
      <c r="AC37" s="410"/>
      <c r="AD37" s="381"/>
      <c r="AE37" s="381"/>
      <c r="AF37" s="381"/>
      <c r="AG37" s="381"/>
      <c r="AH37" s="381"/>
      <c r="AI37" s="381"/>
      <c r="AJ37" s="381"/>
      <c r="AK37" s="381"/>
      <c r="AL37" s="381"/>
      <c r="AM37" s="410"/>
      <c r="AN37" s="381"/>
      <c r="AO37" s="381"/>
      <c r="AP37" s="381"/>
      <c r="AQ37" s="381"/>
      <c r="AR37" s="381"/>
      <c r="AS37" s="381"/>
      <c r="AT37" s="381"/>
      <c r="AU37" s="381"/>
      <c r="AV37" s="381"/>
      <c r="AW37" s="410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411"/>
    </row>
    <row r="38" spans="1:60" s="98" customFormat="1" ht="15.05" customHeight="1">
      <c r="A38" s="508">
        <v>29</v>
      </c>
      <c r="B38" s="343"/>
      <c r="C38" s="343"/>
      <c r="D38" s="380"/>
      <c r="E38" s="380"/>
      <c r="F38" s="380"/>
      <c r="G38" s="343"/>
      <c r="H38" s="380"/>
      <c r="I38" s="394"/>
      <c r="J38" s="343"/>
      <c r="K38" s="343"/>
      <c r="L38" s="343"/>
      <c r="M38" s="343"/>
      <c r="N38" s="343"/>
      <c r="O38" s="380"/>
      <c r="P38" s="380"/>
      <c r="Q38" s="380"/>
      <c r="R38" s="380"/>
      <c r="S38" s="408"/>
      <c r="T38" s="380"/>
      <c r="U38" s="380"/>
      <c r="V38" s="380"/>
      <c r="W38" s="380"/>
      <c r="X38" s="380"/>
      <c r="Y38" s="380"/>
      <c r="Z38" s="380"/>
      <c r="AA38" s="380"/>
      <c r="AB38" s="380"/>
      <c r="AC38" s="408"/>
      <c r="AD38" s="380"/>
      <c r="AE38" s="380"/>
      <c r="AF38" s="380"/>
      <c r="AG38" s="380"/>
      <c r="AH38" s="380"/>
      <c r="AI38" s="380"/>
      <c r="AJ38" s="380"/>
      <c r="AK38" s="380"/>
      <c r="AL38" s="380"/>
      <c r="AM38" s="408"/>
      <c r="AN38" s="380"/>
      <c r="AO38" s="380"/>
      <c r="AP38" s="380"/>
      <c r="AQ38" s="380"/>
      <c r="AR38" s="380"/>
      <c r="AS38" s="380"/>
      <c r="AT38" s="380"/>
      <c r="AU38" s="380"/>
      <c r="AV38" s="380"/>
      <c r="AW38" s="408"/>
      <c r="AX38" s="380"/>
      <c r="AY38" s="380"/>
      <c r="AZ38" s="380"/>
      <c r="BA38" s="380"/>
      <c r="BB38" s="380"/>
      <c r="BC38" s="380"/>
      <c r="BD38" s="380"/>
      <c r="BE38" s="380"/>
      <c r="BF38" s="380"/>
      <c r="BG38" s="380"/>
      <c r="BH38" s="409"/>
    </row>
    <row r="39" spans="1:60" s="98" customFormat="1" ht="15.05" customHeight="1">
      <c r="A39" s="508">
        <v>30</v>
      </c>
      <c r="B39" s="343"/>
      <c r="C39" s="343"/>
      <c r="D39" s="380"/>
      <c r="E39" s="380"/>
      <c r="F39" s="380"/>
      <c r="G39" s="343"/>
      <c r="H39" s="380"/>
      <c r="I39" s="394"/>
      <c r="J39" s="343"/>
      <c r="K39" s="343"/>
      <c r="L39" s="343"/>
      <c r="M39" s="343"/>
      <c r="N39" s="343"/>
      <c r="O39" s="380"/>
      <c r="P39" s="380"/>
      <c r="Q39" s="380"/>
      <c r="R39" s="380"/>
      <c r="S39" s="408"/>
      <c r="T39" s="380"/>
      <c r="U39" s="380"/>
      <c r="V39" s="380"/>
      <c r="W39" s="380"/>
      <c r="X39" s="380"/>
      <c r="Y39" s="380"/>
      <c r="Z39" s="380"/>
      <c r="AA39" s="380"/>
      <c r="AB39" s="380"/>
      <c r="AC39" s="408"/>
      <c r="AD39" s="380"/>
      <c r="AE39" s="380"/>
      <c r="AF39" s="380"/>
      <c r="AG39" s="380"/>
      <c r="AH39" s="380"/>
      <c r="AI39" s="380"/>
      <c r="AJ39" s="380"/>
      <c r="AK39" s="380"/>
      <c r="AL39" s="380"/>
      <c r="AM39" s="408"/>
      <c r="AN39" s="380"/>
      <c r="AO39" s="380"/>
      <c r="AP39" s="380"/>
      <c r="AQ39" s="380"/>
      <c r="AR39" s="380"/>
      <c r="AS39" s="380"/>
      <c r="AT39" s="380"/>
      <c r="AU39" s="380"/>
      <c r="AV39" s="380"/>
      <c r="AW39" s="408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409"/>
    </row>
    <row r="40" spans="1:60" s="98" customFormat="1" ht="15.05" customHeight="1">
      <c r="A40" s="508">
        <v>31</v>
      </c>
      <c r="B40" s="343"/>
      <c r="C40" s="343"/>
      <c r="D40" s="380"/>
      <c r="E40" s="380"/>
      <c r="F40" s="380"/>
      <c r="G40" s="343"/>
      <c r="H40" s="380"/>
      <c r="I40" s="394"/>
      <c r="J40" s="343"/>
      <c r="K40" s="343"/>
      <c r="L40" s="343"/>
      <c r="M40" s="343"/>
      <c r="N40" s="343"/>
      <c r="O40" s="380"/>
      <c r="P40" s="380"/>
      <c r="Q40" s="380"/>
      <c r="R40" s="380"/>
      <c r="S40" s="408"/>
      <c r="T40" s="380"/>
      <c r="U40" s="380"/>
      <c r="V40" s="380"/>
      <c r="W40" s="380"/>
      <c r="X40" s="380"/>
      <c r="Y40" s="380"/>
      <c r="Z40" s="380"/>
      <c r="AA40" s="380"/>
      <c r="AB40" s="380"/>
      <c r="AC40" s="408"/>
      <c r="AD40" s="380"/>
      <c r="AE40" s="380"/>
      <c r="AF40" s="380"/>
      <c r="AG40" s="380"/>
      <c r="AH40" s="380"/>
      <c r="AI40" s="380"/>
      <c r="AJ40" s="380"/>
      <c r="AK40" s="380"/>
      <c r="AL40" s="380"/>
      <c r="AM40" s="408"/>
      <c r="AN40" s="380"/>
      <c r="AO40" s="380"/>
      <c r="AP40" s="380"/>
      <c r="AQ40" s="380"/>
      <c r="AR40" s="380"/>
      <c r="AS40" s="380"/>
      <c r="AT40" s="380"/>
      <c r="AU40" s="380"/>
      <c r="AV40" s="380"/>
      <c r="AW40" s="408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409"/>
    </row>
    <row r="41" spans="1:60" s="98" customFormat="1" ht="15.05" customHeight="1">
      <c r="A41" s="508">
        <v>32</v>
      </c>
      <c r="B41" s="343"/>
      <c r="C41" s="343"/>
      <c r="D41" s="380"/>
      <c r="E41" s="380"/>
      <c r="F41" s="380"/>
      <c r="G41" s="343"/>
      <c r="H41" s="380"/>
      <c r="I41" s="394"/>
      <c r="J41" s="343"/>
      <c r="K41" s="343"/>
      <c r="L41" s="343"/>
      <c r="M41" s="343"/>
      <c r="N41" s="343"/>
      <c r="O41" s="380"/>
      <c r="P41" s="380"/>
      <c r="Q41" s="380"/>
      <c r="R41" s="380"/>
      <c r="S41" s="408"/>
      <c r="T41" s="380"/>
      <c r="U41" s="380"/>
      <c r="V41" s="380"/>
      <c r="W41" s="380"/>
      <c r="X41" s="380"/>
      <c r="Y41" s="380"/>
      <c r="Z41" s="380"/>
      <c r="AA41" s="380"/>
      <c r="AB41" s="380"/>
      <c r="AC41" s="408"/>
      <c r="AD41" s="380"/>
      <c r="AE41" s="380"/>
      <c r="AF41" s="380"/>
      <c r="AG41" s="380"/>
      <c r="AH41" s="380"/>
      <c r="AI41" s="380"/>
      <c r="AJ41" s="380"/>
      <c r="AK41" s="380"/>
      <c r="AL41" s="380"/>
      <c r="AM41" s="408"/>
      <c r="AN41" s="380"/>
      <c r="AO41" s="380"/>
      <c r="AP41" s="380"/>
      <c r="AQ41" s="380"/>
      <c r="AR41" s="380"/>
      <c r="AS41" s="380"/>
      <c r="AT41" s="380"/>
      <c r="AU41" s="380"/>
      <c r="AV41" s="380"/>
      <c r="AW41" s="408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409"/>
    </row>
    <row r="42" spans="1:60" s="98" customFormat="1" ht="15.05" customHeight="1">
      <c r="A42" s="508">
        <v>33</v>
      </c>
      <c r="B42" s="343"/>
      <c r="C42" s="343"/>
      <c r="D42" s="380"/>
      <c r="E42" s="380"/>
      <c r="F42" s="380"/>
      <c r="G42" s="343"/>
      <c r="H42" s="380"/>
      <c r="I42" s="394"/>
      <c r="J42" s="343"/>
      <c r="K42" s="343"/>
      <c r="L42" s="343"/>
      <c r="M42" s="343"/>
      <c r="N42" s="343"/>
      <c r="O42" s="380"/>
      <c r="P42" s="380"/>
      <c r="Q42" s="380"/>
      <c r="R42" s="380"/>
      <c r="S42" s="408"/>
      <c r="T42" s="380"/>
      <c r="U42" s="380"/>
      <c r="V42" s="380"/>
      <c r="W42" s="380"/>
      <c r="X42" s="380"/>
      <c r="Y42" s="380"/>
      <c r="Z42" s="380"/>
      <c r="AA42" s="380"/>
      <c r="AB42" s="380"/>
      <c r="AC42" s="408"/>
      <c r="AD42" s="380"/>
      <c r="AE42" s="380"/>
      <c r="AF42" s="380"/>
      <c r="AG42" s="380"/>
      <c r="AH42" s="380"/>
      <c r="AI42" s="380"/>
      <c r="AJ42" s="380"/>
      <c r="AK42" s="380"/>
      <c r="AL42" s="380"/>
      <c r="AM42" s="408"/>
      <c r="AN42" s="380"/>
      <c r="AO42" s="380"/>
      <c r="AP42" s="380"/>
      <c r="AQ42" s="380"/>
      <c r="AR42" s="380"/>
      <c r="AS42" s="380"/>
      <c r="AT42" s="380"/>
      <c r="AU42" s="380"/>
      <c r="AV42" s="380"/>
      <c r="AW42" s="408"/>
      <c r="AX42" s="380"/>
      <c r="AY42" s="380"/>
      <c r="AZ42" s="380"/>
      <c r="BA42" s="380"/>
      <c r="BB42" s="380"/>
      <c r="BC42" s="380"/>
      <c r="BD42" s="380"/>
      <c r="BE42" s="380"/>
      <c r="BF42" s="380"/>
      <c r="BG42" s="380"/>
      <c r="BH42" s="409"/>
    </row>
    <row r="43" spans="1:60" s="98" customFormat="1" ht="15.05" customHeight="1">
      <c r="A43" s="508">
        <v>34</v>
      </c>
      <c r="B43" s="343"/>
      <c r="C43" s="343"/>
      <c r="D43" s="380"/>
      <c r="E43" s="380"/>
      <c r="F43" s="380"/>
      <c r="G43" s="343"/>
      <c r="H43" s="380"/>
      <c r="I43" s="394"/>
      <c r="J43" s="343"/>
      <c r="K43" s="343"/>
      <c r="L43" s="343"/>
      <c r="M43" s="343"/>
      <c r="N43" s="343"/>
      <c r="O43" s="380"/>
      <c r="P43" s="380"/>
      <c r="Q43" s="380"/>
      <c r="R43" s="380"/>
      <c r="S43" s="408"/>
      <c r="T43" s="380"/>
      <c r="U43" s="380"/>
      <c r="V43" s="380"/>
      <c r="W43" s="380"/>
      <c r="X43" s="380"/>
      <c r="Y43" s="380"/>
      <c r="Z43" s="380"/>
      <c r="AA43" s="380"/>
      <c r="AB43" s="380"/>
      <c r="AC43" s="408"/>
      <c r="AD43" s="380"/>
      <c r="AE43" s="380"/>
      <c r="AF43" s="380"/>
      <c r="AG43" s="380"/>
      <c r="AH43" s="380"/>
      <c r="AI43" s="380"/>
      <c r="AJ43" s="380"/>
      <c r="AK43" s="380"/>
      <c r="AL43" s="380"/>
      <c r="AM43" s="408"/>
      <c r="AN43" s="380"/>
      <c r="AO43" s="380"/>
      <c r="AP43" s="380"/>
      <c r="AQ43" s="380"/>
      <c r="AR43" s="380"/>
      <c r="AS43" s="380"/>
      <c r="AT43" s="380"/>
      <c r="AU43" s="380"/>
      <c r="AV43" s="380"/>
      <c r="AW43" s="408"/>
      <c r="AX43" s="380"/>
      <c r="AY43" s="380"/>
      <c r="AZ43" s="380"/>
      <c r="BA43" s="380"/>
      <c r="BB43" s="380"/>
      <c r="BC43" s="380"/>
      <c r="BD43" s="380"/>
      <c r="BE43" s="380"/>
      <c r="BF43" s="380"/>
      <c r="BG43" s="380"/>
      <c r="BH43" s="409"/>
    </row>
    <row r="44" spans="1:60" s="98" customFormat="1" ht="15.05" customHeight="1">
      <c r="A44" s="508">
        <v>35</v>
      </c>
      <c r="B44" s="343"/>
      <c r="C44" s="343"/>
      <c r="D44" s="380"/>
      <c r="E44" s="380"/>
      <c r="F44" s="380"/>
      <c r="G44" s="343"/>
      <c r="H44" s="380"/>
      <c r="I44" s="394"/>
      <c r="J44" s="343"/>
      <c r="K44" s="343"/>
      <c r="L44" s="343"/>
      <c r="M44" s="343"/>
      <c r="N44" s="343"/>
      <c r="O44" s="380"/>
      <c r="P44" s="380"/>
      <c r="Q44" s="380"/>
      <c r="R44" s="380"/>
      <c r="S44" s="408"/>
      <c r="T44" s="380"/>
      <c r="U44" s="380"/>
      <c r="V44" s="380"/>
      <c r="W44" s="380"/>
      <c r="X44" s="380"/>
      <c r="Y44" s="380"/>
      <c r="Z44" s="380"/>
      <c r="AA44" s="380"/>
      <c r="AB44" s="380"/>
      <c r="AC44" s="408"/>
      <c r="AD44" s="380"/>
      <c r="AE44" s="380"/>
      <c r="AF44" s="380"/>
      <c r="AG44" s="380"/>
      <c r="AH44" s="380"/>
      <c r="AI44" s="380"/>
      <c r="AJ44" s="380"/>
      <c r="AK44" s="380"/>
      <c r="AL44" s="380"/>
      <c r="AM44" s="408"/>
      <c r="AN44" s="380"/>
      <c r="AO44" s="380"/>
      <c r="AP44" s="380"/>
      <c r="AQ44" s="380"/>
      <c r="AR44" s="380"/>
      <c r="AS44" s="380"/>
      <c r="AT44" s="380"/>
      <c r="AU44" s="380"/>
      <c r="AV44" s="380"/>
      <c r="AW44" s="408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409"/>
    </row>
    <row r="45" spans="1:60" s="98" customFormat="1" ht="15.05" customHeight="1">
      <c r="A45" s="508">
        <v>36</v>
      </c>
      <c r="B45" s="343"/>
      <c r="C45" s="343"/>
      <c r="D45" s="380"/>
      <c r="E45" s="380"/>
      <c r="F45" s="380"/>
      <c r="G45" s="343"/>
      <c r="H45" s="380"/>
      <c r="I45" s="394"/>
      <c r="J45" s="343"/>
      <c r="K45" s="343"/>
      <c r="L45" s="343"/>
      <c r="M45" s="343"/>
      <c r="N45" s="343"/>
      <c r="O45" s="380"/>
      <c r="P45" s="380"/>
      <c r="Q45" s="380"/>
      <c r="R45" s="380"/>
      <c r="S45" s="408"/>
      <c r="T45" s="380"/>
      <c r="U45" s="380"/>
      <c r="V45" s="380"/>
      <c r="W45" s="380"/>
      <c r="X45" s="380"/>
      <c r="Y45" s="380"/>
      <c r="Z45" s="380"/>
      <c r="AA45" s="380"/>
      <c r="AB45" s="380"/>
      <c r="AC45" s="408"/>
      <c r="AD45" s="380"/>
      <c r="AE45" s="380"/>
      <c r="AF45" s="380"/>
      <c r="AG45" s="380"/>
      <c r="AH45" s="380"/>
      <c r="AI45" s="380"/>
      <c r="AJ45" s="380"/>
      <c r="AK45" s="380"/>
      <c r="AL45" s="380"/>
      <c r="AM45" s="408"/>
      <c r="AN45" s="380"/>
      <c r="AO45" s="380"/>
      <c r="AP45" s="380"/>
      <c r="AQ45" s="380"/>
      <c r="AR45" s="380"/>
      <c r="AS45" s="380"/>
      <c r="AT45" s="380"/>
      <c r="AU45" s="380"/>
      <c r="AV45" s="380"/>
      <c r="AW45" s="408"/>
      <c r="AX45" s="380"/>
      <c r="AY45" s="380"/>
      <c r="AZ45" s="380"/>
      <c r="BA45" s="380"/>
      <c r="BB45" s="380"/>
      <c r="BC45" s="380"/>
      <c r="BD45" s="380"/>
      <c r="BE45" s="380"/>
      <c r="BF45" s="380"/>
      <c r="BG45" s="380"/>
      <c r="BH45" s="409"/>
    </row>
    <row r="46" spans="1:60" s="98" customFormat="1" ht="15.05" customHeight="1">
      <c r="A46" s="508">
        <v>37</v>
      </c>
      <c r="B46" s="343"/>
      <c r="C46" s="343"/>
      <c r="D46" s="380"/>
      <c r="E46" s="380"/>
      <c r="F46" s="380"/>
      <c r="G46" s="343"/>
      <c r="H46" s="380"/>
      <c r="I46" s="394"/>
      <c r="J46" s="343"/>
      <c r="K46" s="343"/>
      <c r="L46" s="343"/>
      <c r="M46" s="343"/>
      <c r="N46" s="343"/>
      <c r="O46" s="380"/>
      <c r="P46" s="380"/>
      <c r="Q46" s="380"/>
      <c r="R46" s="380"/>
      <c r="S46" s="408"/>
      <c r="T46" s="380"/>
      <c r="U46" s="380"/>
      <c r="V46" s="380"/>
      <c r="W46" s="380"/>
      <c r="X46" s="380"/>
      <c r="Y46" s="380"/>
      <c r="Z46" s="380"/>
      <c r="AA46" s="380"/>
      <c r="AB46" s="380"/>
      <c r="AC46" s="408"/>
      <c r="AD46" s="380"/>
      <c r="AE46" s="380"/>
      <c r="AF46" s="380"/>
      <c r="AG46" s="380"/>
      <c r="AH46" s="380"/>
      <c r="AI46" s="380"/>
      <c r="AJ46" s="380"/>
      <c r="AK46" s="380"/>
      <c r="AL46" s="380"/>
      <c r="AM46" s="408"/>
      <c r="AN46" s="380"/>
      <c r="AO46" s="380"/>
      <c r="AP46" s="380"/>
      <c r="AQ46" s="380"/>
      <c r="AR46" s="380"/>
      <c r="AS46" s="380"/>
      <c r="AT46" s="380"/>
      <c r="AU46" s="380"/>
      <c r="AV46" s="380"/>
      <c r="AW46" s="408"/>
      <c r="AX46" s="380"/>
      <c r="AY46" s="380"/>
      <c r="AZ46" s="380"/>
      <c r="BA46" s="380"/>
      <c r="BB46" s="380"/>
      <c r="BC46" s="380"/>
      <c r="BD46" s="380"/>
      <c r="BE46" s="380"/>
      <c r="BF46" s="380"/>
      <c r="BG46" s="380"/>
      <c r="BH46" s="409"/>
    </row>
    <row r="47" spans="1:60" s="98" customFormat="1" ht="15.05" customHeight="1">
      <c r="A47" s="508">
        <v>38</v>
      </c>
      <c r="B47" s="343"/>
      <c r="C47" s="343"/>
      <c r="D47" s="380"/>
      <c r="E47" s="380"/>
      <c r="F47" s="380"/>
      <c r="G47" s="343"/>
      <c r="H47" s="380"/>
      <c r="I47" s="394"/>
      <c r="J47" s="343"/>
      <c r="K47" s="343"/>
      <c r="L47" s="343"/>
      <c r="M47" s="343"/>
      <c r="N47" s="343"/>
      <c r="O47" s="380"/>
      <c r="P47" s="380"/>
      <c r="Q47" s="380"/>
      <c r="R47" s="380"/>
      <c r="S47" s="408"/>
      <c r="T47" s="380"/>
      <c r="U47" s="380"/>
      <c r="V47" s="380"/>
      <c r="W47" s="380"/>
      <c r="X47" s="380"/>
      <c r="Y47" s="380"/>
      <c r="Z47" s="380"/>
      <c r="AA47" s="380"/>
      <c r="AB47" s="380"/>
      <c r="AC47" s="408"/>
      <c r="AD47" s="380"/>
      <c r="AE47" s="380"/>
      <c r="AF47" s="380"/>
      <c r="AG47" s="380"/>
      <c r="AH47" s="380"/>
      <c r="AI47" s="380"/>
      <c r="AJ47" s="380"/>
      <c r="AK47" s="380"/>
      <c r="AL47" s="380"/>
      <c r="AM47" s="408"/>
      <c r="AN47" s="380"/>
      <c r="AO47" s="380"/>
      <c r="AP47" s="380"/>
      <c r="AQ47" s="380"/>
      <c r="AR47" s="380"/>
      <c r="AS47" s="380"/>
      <c r="AT47" s="380"/>
      <c r="AU47" s="380"/>
      <c r="AV47" s="380"/>
      <c r="AW47" s="408"/>
      <c r="AX47" s="380"/>
      <c r="AY47" s="380"/>
      <c r="AZ47" s="380"/>
      <c r="BA47" s="380"/>
      <c r="BB47" s="380"/>
      <c r="BC47" s="380"/>
      <c r="BD47" s="380"/>
      <c r="BE47" s="380"/>
      <c r="BF47" s="380"/>
      <c r="BG47" s="380"/>
      <c r="BH47" s="409"/>
    </row>
    <row r="48" spans="1:60" s="98" customFormat="1" ht="15.05" customHeight="1">
      <c r="A48" s="509">
        <v>39</v>
      </c>
      <c r="B48" s="342"/>
      <c r="C48" s="342"/>
      <c r="D48" s="381"/>
      <c r="E48" s="381"/>
      <c r="F48" s="381"/>
      <c r="G48" s="342"/>
      <c r="H48" s="381"/>
      <c r="I48" s="395"/>
      <c r="J48" s="342"/>
      <c r="K48" s="342"/>
      <c r="L48" s="342"/>
      <c r="M48" s="342"/>
      <c r="N48" s="342"/>
      <c r="O48" s="381"/>
      <c r="P48" s="381"/>
      <c r="Q48" s="381"/>
      <c r="R48" s="381"/>
      <c r="S48" s="410"/>
      <c r="T48" s="381"/>
      <c r="U48" s="381"/>
      <c r="V48" s="381"/>
      <c r="W48" s="381"/>
      <c r="X48" s="381"/>
      <c r="Y48" s="381"/>
      <c r="Z48" s="381"/>
      <c r="AA48" s="381"/>
      <c r="AB48" s="381"/>
      <c r="AC48" s="410"/>
      <c r="AD48" s="381"/>
      <c r="AE48" s="381"/>
      <c r="AF48" s="381"/>
      <c r="AG48" s="381"/>
      <c r="AH48" s="381"/>
      <c r="AI48" s="381"/>
      <c r="AJ48" s="381"/>
      <c r="AK48" s="381"/>
      <c r="AL48" s="381"/>
      <c r="AM48" s="410"/>
      <c r="AN48" s="381"/>
      <c r="AO48" s="381"/>
      <c r="AP48" s="381"/>
      <c r="AQ48" s="381"/>
      <c r="AR48" s="381"/>
      <c r="AS48" s="381"/>
      <c r="AT48" s="381"/>
      <c r="AU48" s="381"/>
      <c r="AV48" s="381"/>
      <c r="AW48" s="410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411"/>
    </row>
    <row r="49" spans="1:60" s="98" customFormat="1" ht="15.05" customHeight="1">
      <c r="A49" s="508">
        <v>40</v>
      </c>
      <c r="B49" s="343"/>
      <c r="C49" s="343"/>
      <c r="D49" s="380"/>
      <c r="E49" s="380"/>
      <c r="F49" s="380"/>
      <c r="G49" s="343"/>
      <c r="H49" s="380"/>
      <c r="I49" s="394"/>
      <c r="J49" s="343"/>
      <c r="K49" s="343"/>
      <c r="L49" s="343"/>
      <c r="M49" s="343"/>
      <c r="N49" s="343"/>
      <c r="O49" s="380"/>
      <c r="P49" s="380"/>
      <c r="Q49" s="380"/>
      <c r="R49" s="380"/>
      <c r="S49" s="408"/>
      <c r="T49" s="380"/>
      <c r="U49" s="380"/>
      <c r="V49" s="380"/>
      <c r="W49" s="380"/>
      <c r="X49" s="380"/>
      <c r="Y49" s="380"/>
      <c r="Z49" s="380"/>
      <c r="AA49" s="380"/>
      <c r="AB49" s="380"/>
      <c r="AC49" s="408"/>
      <c r="AD49" s="380"/>
      <c r="AE49" s="380"/>
      <c r="AF49" s="380"/>
      <c r="AG49" s="380"/>
      <c r="AH49" s="380"/>
      <c r="AI49" s="380"/>
      <c r="AJ49" s="380"/>
      <c r="AK49" s="380"/>
      <c r="AL49" s="380"/>
      <c r="AM49" s="408"/>
      <c r="AN49" s="380"/>
      <c r="AO49" s="380"/>
      <c r="AP49" s="380"/>
      <c r="AQ49" s="380"/>
      <c r="AR49" s="380"/>
      <c r="AS49" s="380"/>
      <c r="AT49" s="380"/>
      <c r="AU49" s="380"/>
      <c r="AV49" s="380"/>
      <c r="AW49" s="408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409"/>
    </row>
    <row r="50" spans="1:60" s="98" customFormat="1" ht="15.05" customHeight="1">
      <c r="A50" s="508">
        <v>41</v>
      </c>
      <c r="B50" s="343"/>
      <c r="C50" s="343"/>
      <c r="D50" s="380"/>
      <c r="E50" s="380"/>
      <c r="F50" s="380"/>
      <c r="G50" s="343"/>
      <c r="H50" s="380"/>
      <c r="I50" s="394"/>
      <c r="J50" s="343"/>
      <c r="K50" s="343"/>
      <c r="L50" s="343"/>
      <c r="M50" s="343"/>
      <c r="N50" s="343"/>
      <c r="O50" s="380"/>
      <c r="P50" s="380"/>
      <c r="Q50" s="380"/>
      <c r="R50" s="380"/>
      <c r="S50" s="408"/>
      <c r="T50" s="380"/>
      <c r="U50" s="380"/>
      <c r="V50" s="380"/>
      <c r="W50" s="380"/>
      <c r="X50" s="380"/>
      <c r="Y50" s="380"/>
      <c r="Z50" s="380"/>
      <c r="AA50" s="380"/>
      <c r="AB50" s="380"/>
      <c r="AC50" s="408"/>
      <c r="AD50" s="380"/>
      <c r="AE50" s="380"/>
      <c r="AF50" s="380"/>
      <c r="AG50" s="380"/>
      <c r="AH50" s="380"/>
      <c r="AI50" s="380"/>
      <c r="AJ50" s="380"/>
      <c r="AK50" s="380"/>
      <c r="AL50" s="380"/>
      <c r="AM50" s="408"/>
      <c r="AN50" s="380"/>
      <c r="AO50" s="380"/>
      <c r="AP50" s="380"/>
      <c r="AQ50" s="380"/>
      <c r="AR50" s="380"/>
      <c r="AS50" s="380"/>
      <c r="AT50" s="380"/>
      <c r="AU50" s="380"/>
      <c r="AV50" s="380"/>
      <c r="AW50" s="408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409"/>
    </row>
    <row r="51" spans="1:60" s="98" customFormat="1" ht="15.05" customHeight="1">
      <c r="A51" s="508">
        <v>42</v>
      </c>
      <c r="B51" s="343"/>
      <c r="C51" s="343"/>
      <c r="D51" s="380"/>
      <c r="E51" s="380"/>
      <c r="F51" s="380"/>
      <c r="G51" s="343"/>
      <c r="H51" s="380"/>
      <c r="I51" s="394"/>
      <c r="J51" s="343"/>
      <c r="K51" s="343"/>
      <c r="L51" s="343"/>
      <c r="M51" s="343"/>
      <c r="N51" s="343"/>
      <c r="O51" s="380"/>
      <c r="P51" s="380"/>
      <c r="Q51" s="380"/>
      <c r="R51" s="380"/>
      <c r="S51" s="408"/>
      <c r="T51" s="380"/>
      <c r="U51" s="380"/>
      <c r="V51" s="380"/>
      <c r="W51" s="380"/>
      <c r="X51" s="380"/>
      <c r="Y51" s="380"/>
      <c r="Z51" s="380"/>
      <c r="AA51" s="380"/>
      <c r="AB51" s="380"/>
      <c r="AC51" s="408"/>
      <c r="AD51" s="380"/>
      <c r="AE51" s="380"/>
      <c r="AF51" s="380"/>
      <c r="AG51" s="380"/>
      <c r="AH51" s="380"/>
      <c r="AI51" s="380"/>
      <c r="AJ51" s="380"/>
      <c r="AK51" s="380"/>
      <c r="AL51" s="380"/>
      <c r="AM51" s="408"/>
      <c r="AN51" s="380"/>
      <c r="AO51" s="380"/>
      <c r="AP51" s="380"/>
      <c r="AQ51" s="380"/>
      <c r="AR51" s="380"/>
      <c r="AS51" s="380"/>
      <c r="AT51" s="380"/>
      <c r="AU51" s="380"/>
      <c r="AV51" s="380"/>
      <c r="AW51" s="408"/>
      <c r="AX51" s="380"/>
      <c r="AY51" s="380"/>
      <c r="AZ51" s="380"/>
      <c r="BA51" s="380"/>
      <c r="BB51" s="380"/>
      <c r="BC51" s="380"/>
      <c r="BD51" s="380"/>
      <c r="BE51" s="380"/>
      <c r="BF51" s="380"/>
      <c r="BG51" s="380"/>
      <c r="BH51" s="409"/>
    </row>
    <row r="52" spans="1:60" s="98" customFormat="1" ht="15.05" customHeight="1">
      <c r="A52" s="508">
        <v>43</v>
      </c>
      <c r="B52" s="343"/>
      <c r="C52" s="343"/>
      <c r="D52" s="380"/>
      <c r="E52" s="380"/>
      <c r="F52" s="380"/>
      <c r="G52" s="343"/>
      <c r="H52" s="380"/>
      <c r="I52" s="394"/>
      <c r="J52" s="343"/>
      <c r="K52" s="343"/>
      <c r="L52" s="343"/>
      <c r="M52" s="343"/>
      <c r="N52" s="343"/>
      <c r="O52" s="380"/>
      <c r="P52" s="380"/>
      <c r="Q52" s="380"/>
      <c r="R52" s="380"/>
      <c r="S52" s="408"/>
      <c r="T52" s="380"/>
      <c r="U52" s="380"/>
      <c r="V52" s="380"/>
      <c r="W52" s="380"/>
      <c r="X52" s="380"/>
      <c r="Y52" s="380"/>
      <c r="Z52" s="380"/>
      <c r="AA52" s="380"/>
      <c r="AB52" s="380"/>
      <c r="AC52" s="408"/>
      <c r="AD52" s="380"/>
      <c r="AE52" s="380"/>
      <c r="AF52" s="380"/>
      <c r="AG52" s="380"/>
      <c r="AH52" s="380"/>
      <c r="AI52" s="380"/>
      <c r="AJ52" s="380"/>
      <c r="AK52" s="380"/>
      <c r="AL52" s="380"/>
      <c r="AM52" s="408"/>
      <c r="AN52" s="380"/>
      <c r="AO52" s="380"/>
      <c r="AP52" s="380"/>
      <c r="AQ52" s="380"/>
      <c r="AR52" s="380"/>
      <c r="AS52" s="380"/>
      <c r="AT52" s="380"/>
      <c r="AU52" s="380"/>
      <c r="AV52" s="380"/>
      <c r="AW52" s="408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409"/>
    </row>
    <row r="53" spans="1:60" s="98" customFormat="1" ht="15.05" customHeight="1">
      <c r="A53" s="508">
        <v>44</v>
      </c>
      <c r="B53" s="343"/>
      <c r="C53" s="343"/>
      <c r="D53" s="380"/>
      <c r="E53" s="380"/>
      <c r="F53" s="380"/>
      <c r="G53" s="343"/>
      <c r="H53" s="380"/>
      <c r="I53" s="394"/>
      <c r="J53" s="343"/>
      <c r="K53" s="343"/>
      <c r="L53" s="343"/>
      <c r="M53" s="343"/>
      <c r="N53" s="343"/>
      <c r="O53" s="380"/>
      <c r="P53" s="380"/>
      <c r="Q53" s="380"/>
      <c r="R53" s="380"/>
      <c r="S53" s="408"/>
      <c r="T53" s="380"/>
      <c r="U53" s="380"/>
      <c r="V53" s="380"/>
      <c r="W53" s="380"/>
      <c r="X53" s="380"/>
      <c r="Y53" s="380"/>
      <c r="Z53" s="380"/>
      <c r="AA53" s="380"/>
      <c r="AB53" s="380"/>
      <c r="AC53" s="408"/>
      <c r="AD53" s="380"/>
      <c r="AE53" s="380"/>
      <c r="AF53" s="380"/>
      <c r="AG53" s="380"/>
      <c r="AH53" s="380"/>
      <c r="AI53" s="380"/>
      <c r="AJ53" s="380"/>
      <c r="AK53" s="380"/>
      <c r="AL53" s="380"/>
      <c r="AM53" s="408"/>
      <c r="AN53" s="380"/>
      <c r="AO53" s="380"/>
      <c r="AP53" s="380"/>
      <c r="AQ53" s="380"/>
      <c r="AR53" s="380"/>
      <c r="AS53" s="380"/>
      <c r="AT53" s="380"/>
      <c r="AU53" s="380"/>
      <c r="AV53" s="380"/>
      <c r="AW53" s="408"/>
      <c r="AX53" s="380"/>
      <c r="AY53" s="380"/>
      <c r="AZ53" s="380"/>
      <c r="BA53" s="380"/>
      <c r="BB53" s="380"/>
      <c r="BC53" s="380"/>
      <c r="BD53" s="380"/>
      <c r="BE53" s="380"/>
      <c r="BF53" s="380"/>
      <c r="BG53" s="380"/>
      <c r="BH53" s="409"/>
    </row>
    <row r="54" spans="1:60" s="98" customFormat="1" ht="15.05" customHeight="1">
      <c r="A54" s="508">
        <v>45</v>
      </c>
      <c r="B54" s="343"/>
      <c r="C54" s="343"/>
      <c r="D54" s="380"/>
      <c r="E54" s="380"/>
      <c r="F54" s="380"/>
      <c r="G54" s="343"/>
      <c r="H54" s="380"/>
      <c r="I54" s="394"/>
      <c r="J54" s="343"/>
      <c r="K54" s="343"/>
      <c r="L54" s="343"/>
      <c r="M54" s="343"/>
      <c r="N54" s="343"/>
      <c r="O54" s="380"/>
      <c r="P54" s="380"/>
      <c r="Q54" s="380"/>
      <c r="R54" s="380"/>
      <c r="S54" s="408"/>
      <c r="T54" s="380"/>
      <c r="U54" s="380"/>
      <c r="V54" s="380"/>
      <c r="W54" s="380"/>
      <c r="X54" s="380"/>
      <c r="Y54" s="380"/>
      <c r="Z54" s="380"/>
      <c r="AA54" s="380"/>
      <c r="AB54" s="380"/>
      <c r="AC54" s="408"/>
      <c r="AD54" s="380"/>
      <c r="AE54" s="380"/>
      <c r="AF54" s="380"/>
      <c r="AG54" s="380"/>
      <c r="AH54" s="380"/>
      <c r="AI54" s="380"/>
      <c r="AJ54" s="380"/>
      <c r="AK54" s="380"/>
      <c r="AL54" s="380"/>
      <c r="AM54" s="408"/>
      <c r="AN54" s="380"/>
      <c r="AO54" s="380"/>
      <c r="AP54" s="380"/>
      <c r="AQ54" s="380"/>
      <c r="AR54" s="380"/>
      <c r="AS54" s="380"/>
      <c r="AT54" s="380"/>
      <c r="AU54" s="380"/>
      <c r="AV54" s="380"/>
      <c r="AW54" s="408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409"/>
    </row>
    <row r="55" spans="1:60" s="98" customFormat="1" ht="15.05" customHeight="1">
      <c r="A55" s="508">
        <v>46</v>
      </c>
      <c r="B55" s="343"/>
      <c r="C55" s="343"/>
      <c r="D55" s="380"/>
      <c r="E55" s="380"/>
      <c r="F55" s="380"/>
      <c r="G55" s="343"/>
      <c r="H55" s="380"/>
      <c r="I55" s="394"/>
      <c r="J55" s="343"/>
      <c r="K55" s="343"/>
      <c r="L55" s="343"/>
      <c r="M55" s="343"/>
      <c r="N55" s="343"/>
      <c r="O55" s="380"/>
      <c r="P55" s="380"/>
      <c r="Q55" s="380"/>
      <c r="R55" s="380"/>
      <c r="S55" s="408"/>
      <c r="T55" s="380"/>
      <c r="U55" s="380"/>
      <c r="V55" s="380"/>
      <c r="W55" s="380"/>
      <c r="X55" s="380"/>
      <c r="Y55" s="380"/>
      <c r="Z55" s="380"/>
      <c r="AA55" s="380"/>
      <c r="AB55" s="380"/>
      <c r="AC55" s="408"/>
      <c r="AD55" s="380"/>
      <c r="AE55" s="380"/>
      <c r="AF55" s="380"/>
      <c r="AG55" s="380"/>
      <c r="AH55" s="380"/>
      <c r="AI55" s="380"/>
      <c r="AJ55" s="380"/>
      <c r="AK55" s="380"/>
      <c r="AL55" s="380"/>
      <c r="AM55" s="408"/>
      <c r="AN55" s="380"/>
      <c r="AO55" s="380"/>
      <c r="AP55" s="380"/>
      <c r="AQ55" s="380"/>
      <c r="AR55" s="380"/>
      <c r="AS55" s="380"/>
      <c r="AT55" s="380"/>
      <c r="AU55" s="380"/>
      <c r="AV55" s="380"/>
      <c r="AW55" s="408"/>
      <c r="AX55" s="380"/>
      <c r="AY55" s="380"/>
      <c r="AZ55" s="380"/>
      <c r="BA55" s="380"/>
      <c r="BB55" s="380"/>
      <c r="BC55" s="380"/>
      <c r="BD55" s="380"/>
      <c r="BE55" s="380"/>
      <c r="BF55" s="380"/>
      <c r="BG55" s="380"/>
      <c r="BH55" s="409"/>
    </row>
    <row r="56" spans="1:60">
      <c r="A56" s="511">
        <v>47</v>
      </c>
      <c r="B56" s="343"/>
      <c r="C56" s="343"/>
      <c r="D56" s="380"/>
      <c r="E56" s="380"/>
      <c r="F56" s="380"/>
      <c r="G56" s="343"/>
      <c r="H56" s="380"/>
      <c r="I56" s="394"/>
      <c r="J56" s="343"/>
      <c r="K56" s="343"/>
      <c r="L56" s="343"/>
      <c r="M56" s="343"/>
      <c r="N56" s="343"/>
      <c r="O56" s="414"/>
      <c r="P56" s="414"/>
      <c r="Q56" s="414"/>
      <c r="R56" s="414"/>
      <c r="S56" s="415"/>
      <c r="T56" s="414"/>
      <c r="U56" s="414"/>
      <c r="V56" s="414"/>
      <c r="W56" s="414"/>
      <c r="X56" s="414"/>
      <c r="Y56" s="414"/>
      <c r="Z56" s="414"/>
      <c r="AA56" s="414"/>
      <c r="AB56" s="414"/>
      <c r="AC56" s="415"/>
      <c r="AD56" s="414"/>
      <c r="AE56" s="414"/>
      <c r="AF56" s="414"/>
      <c r="AG56" s="414"/>
      <c r="AH56" s="414"/>
      <c r="AI56" s="414"/>
      <c r="AJ56" s="414"/>
      <c r="AK56" s="414"/>
      <c r="AL56" s="414"/>
      <c r="AM56" s="415"/>
      <c r="AN56" s="414"/>
      <c r="AO56" s="414"/>
      <c r="AP56" s="414"/>
      <c r="AQ56" s="414"/>
      <c r="AR56" s="414"/>
      <c r="AS56" s="414"/>
      <c r="AT56" s="414"/>
      <c r="AU56" s="414"/>
      <c r="AV56" s="414"/>
      <c r="AW56" s="415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6"/>
    </row>
    <row r="57" spans="1:60">
      <c r="A57" s="511">
        <v>48</v>
      </c>
      <c r="B57" s="343"/>
      <c r="C57" s="343"/>
      <c r="D57" s="380"/>
      <c r="E57" s="380"/>
      <c r="F57" s="380"/>
      <c r="G57" s="343"/>
      <c r="H57" s="380"/>
      <c r="I57" s="394"/>
      <c r="J57" s="343"/>
      <c r="K57" s="343"/>
      <c r="L57" s="343"/>
      <c r="M57" s="343"/>
      <c r="N57" s="343"/>
      <c r="O57" s="414"/>
      <c r="P57" s="414"/>
      <c r="Q57" s="414"/>
      <c r="R57" s="414"/>
      <c r="S57" s="415"/>
      <c r="T57" s="414"/>
      <c r="U57" s="414"/>
      <c r="V57" s="414"/>
      <c r="W57" s="414"/>
      <c r="X57" s="414"/>
      <c r="Y57" s="414"/>
      <c r="Z57" s="414"/>
      <c r="AA57" s="414"/>
      <c r="AB57" s="414"/>
      <c r="AC57" s="415"/>
      <c r="AD57" s="414"/>
      <c r="AE57" s="414"/>
      <c r="AF57" s="414"/>
      <c r="AG57" s="414"/>
      <c r="AH57" s="414"/>
      <c r="AI57" s="414"/>
      <c r="AJ57" s="414"/>
      <c r="AK57" s="414"/>
      <c r="AL57" s="414"/>
      <c r="AM57" s="415"/>
      <c r="AN57" s="414"/>
      <c r="AO57" s="414"/>
      <c r="AP57" s="414"/>
      <c r="AQ57" s="414"/>
      <c r="AR57" s="414"/>
      <c r="AS57" s="414"/>
      <c r="AT57" s="414"/>
      <c r="AU57" s="414"/>
      <c r="AV57" s="414"/>
      <c r="AW57" s="415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6"/>
    </row>
    <row r="58" spans="1:60">
      <c r="A58" s="512">
        <v>49</v>
      </c>
      <c r="B58" s="388"/>
      <c r="C58" s="388"/>
      <c r="D58" s="389"/>
      <c r="E58" s="389"/>
      <c r="F58" s="389"/>
      <c r="G58" s="388"/>
      <c r="H58" s="389"/>
      <c r="I58" s="397"/>
      <c r="J58" s="388"/>
      <c r="K58" s="388"/>
      <c r="L58" s="388"/>
      <c r="M58" s="388"/>
      <c r="N58" s="388"/>
      <c r="O58" s="417"/>
      <c r="P58" s="417"/>
      <c r="Q58" s="417"/>
      <c r="R58" s="417"/>
      <c r="S58" s="418"/>
      <c r="T58" s="417"/>
      <c r="U58" s="417"/>
      <c r="V58" s="417"/>
      <c r="W58" s="417"/>
      <c r="X58" s="417"/>
      <c r="Y58" s="417"/>
      <c r="Z58" s="417"/>
      <c r="AA58" s="417"/>
      <c r="AB58" s="417"/>
      <c r="AC58" s="418"/>
      <c r="AD58" s="417"/>
      <c r="AE58" s="417"/>
      <c r="AF58" s="417"/>
      <c r="AG58" s="417"/>
      <c r="AH58" s="417"/>
      <c r="AI58" s="417"/>
      <c r="AJ58" s="417"/>
      <c r="AK58" s="417"/>
      <c r="AL58" s="417"/>
      <c r="AM58" s="418"/>
      <c r="AN58" s="417"/>
      <c r="AO58" s="417"/>
      <c r="AP58" s="417"/>
      <c r="AQ58" s="417"/>
      <c r="AR58" s="417"/>
      <c r="AS58" s="417"/>
      <c r="AT58" s="417"/>
      <c r="AU58" s="417"/>
      <c r="AV58" s="417"/>
      <c r="AW58" s="418"/>
      <c r="AX58" s="417"/>
      <c r="AY58" s="417"/>
      <c r="AZ58" s="417"/>
      <c r="BA58" s="417"/>
      <c r="BB58" s="417"/>
      <c r="BC58" s="417"/>
      <c r="BD58" s="417"/>
      <c r="BE58" s="417"/>
      <c r="BF58" s="417"/>
      <c r="BG58" s="417"/>
      <c r="BH58" s="419"/>
    </row>
    <row r="59" spans="1:60">
      <c r="A59" s="511">
        <v>50</v>
      </c>
      <c r="B59" s="345"/>
      <c r="C59" s="345"/>
      <c r="D59" s="380"/>
      <c r="E59" s="380"/>
      <c r="F59" s="380"/>
      <c r="G59" s="345"/>
      <c r="H59" s="380"/>
      <c r="I59" s="398"/>
      <c r="J59" s="345"/>
      <c r="K59" s="345"/>
      <c r="L59" s="345"/>
      <c r="M59" s="345"/>
      <c r="N59" s="345"/>
      <c r="O59" s="414"/>
      <c r="P59" s="414"/>
      <c r="Q59" s="414"/>
      <c r="R59" s="414"/>
      <c r="S59" s="415"/>
      <c r="T59" s="414"/>
      <c r="U59" s="414"/>
      <c r="V59" s="414"/>
      <c r="W59" s="414"/>
      <c r="X59" s="414"/>
      <c r="Y59" s="414"/>
      <c r="Z59" s="414"/>
      <c r="AA59" s="414"/>
      <c r="AB59" s="414"/>
      <c r="AC59" s="415"/>
      <c r="AD59" s="414"/>
      <c r="AE59" s="414"/>
      <c r="AF59" s="414"/>
      <c r="AG59" s="414"/>
      <c r="AH59" s="414"/>
      <c r="AI59" s="414"/>
      <c r="AJ59" s="414"/>
      <c r="AK59" s="414"/>
      <c r="AL59" s="414"/>
      <c r="AM59" s="415"/>
      <c r="AN59" s="414"/>
      <c r="AO59" s="414"/>
      <c r="AP59" s="414"/>
      <c r="AQ59" s="414"/>
      <c r="AR59" s="414"/>
      <c r="AS59" s="414"/>
      <c r="AT59" s="414"/>
      <c r="AU59" s="414"/>
      <c r="AV59" s="414"/>
      <c r="AW59" s="415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6"/>
    </row>
    <row r="60" spans="1:60">
      <c r="A60" s="511">
        <v>51</v>
      </c>
      <c r="B60" s="345"/>
      <c r="C60" s="345"/>
      <c r="D60" s="380"/>
      <c r="E60" s="380"/>
      <c r="F60" s="380"/>
      <c r="G60" s="345"/>
      <c r="H60" s="380"/>
      <c r="I60" s="398"/>
      <c r="J60" s="345"/>
      <c r="K60" s="345"/>
      <c r="L60" s="345"/>
      <c r="M60" s="345"/>
      <c r="N60" s="345"/>
      <c r="O60" s="414"/>
      <c r="P60" s="414"/>
      <c r="Q60" s="414"/>
      <c r="R60" s="414"/>
      <c r="S60" s="415"/>
      <c r="T60" s="414"/>
      <c r="U60" s="414"/>
      <c r="V60" s="414"/>
      <c r="W60" s="414"/>
      <c r="X60" s="414"/>
      <c r="Y60" s="414"/>
      <c r="Z60" s="414"/>
      <c r="AA60" s="414"/>
      <c r="AB60" s="414"/>
      <c r="AC60" s="415"/>
      <c r="AD60" s="414"/>
      <c r="AE60" s="414"/>
      <c r="AF60" s="414"/>
      <c r="AG60" s="414"/>
      <c r="AH60" s="414"/>
      <c r="AI60" s="414"/>
      <c r="AJ60" s="414"/>
      <c r="AK60" s="414"/>
      <c r="AL60" s="414"/>
      <c r="AM60" s="415"/>
      <c r="AN60" s="414"/>
      <c r="AO60" s="414"/>
      <c r="AP60" s="414"/>
      <c r="AQ60" s="414"/>
      <c r="AR60" s="414"/>
      <c r="AS60" s="414"/>
      <c r="AT60" s="414"/>
      <c r="AU60" s="414"/>
      <c r="AV60" s="414"/>
      <c r="AW60" s="415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6"/>
    </row>
    <row r="61" spans="1:60">
      <c r="A61" s="511">
        <v>52</v>
      </c>
      <c r="B61" s="345"/>
      <c r="C61" s="345"/>
      <c r="D61" s="380"/>
      <c r="E61" s="380"/>
      <c r="F61" s="380"/>
      <c r="G61" s="345"/>
      <c r="H61" s="380"/>
      <c r="I61" s="398"/>
      <c r="J61" s="345"/>
      <c r="K61" s="345"/>
      <c r="L61" s="345"/>
      <c r="M61" s="345"/>
      <c r="N61" s="345"/>
      <c r="O61" s="414"/>
      <c r="P61" s="414"/>
      <c r="Q61" s="414"/>
      <c r="R61" s="414"/>
      <c r="S61" s="415"/>
      <c r="T61" s="414"/>
      <c r="U61" s="414"/>
      <c r="V61" s="414"/>
      <c r="W61" s="414"/>
      <c r="X61" s="414"/>
      <c r="Y61" s="414"/>
      <c r="Z61" s="414"/>
      <c r="AA61" s="414"/>
      <c r="AB61" s="414"/>
      <c r="AC61" s="415"/>
      <c r="AD61" s="414"/>
      <c r="AE61" s="414"/>
      <c r="AF61" s="414"/>
      <c r="AG61" s="414"/>
      <c r="AH61" s="414"/>
      <c r="AI61" s="414"/>
      <c r="AJ61" s="414"/>
      <c r="AK61" s="414"/>
      <c r="AL61" s="414"/>
      <c r="AM61" s="415"/>
      <c r="AN61" s="414"/>
      <c r="AO61" s="414"/>
      <c r="AP61" s="414"/>
      <c r="AQ61" s="414"/>
      <c r="AR61" s="414"/>
      <c r="AS61" s="414"/>
      <c r="AT61" s="414"/>
      <c r="AU61" s="414"/>
      <c r="AV61" s="414"/>
      <c r="AW61" s="415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6"/>
    </row>
    <row r="62" spans="1:60">
      <c r="A62" s="511">
        <v>53</v>
      </c>
      <c r="B62" s="345"/>
      <c r="C62" s="345"/>
      <c r="D62" s="380"/>
      <c r="E62" s="380"/>
      <c r="F62" s="380"/>
      <c r="G62" s="345"/>
      <c r="H62" s="380"/>
      <c r="I62" s="398"/>
      <c r="J62" s="345"/>
      <c r="K62" s="345"/>
      <c r="L62" s="345"/>
      <c r="M62" s="345"/>
      <c r="N62" s="345"/>
      <c r="O62" s="414"/>
      <c r="P62" s="414"/>
      <c r="Q62" s="414"/>
      <c r="R62" s="414"/>
      <c r="S62" s="415"/>
      <c r="T62" s="414"/>
      <c r="U62" s="414"/>
      <c r="V62" s="414"/>
      <c r="W62" s="414"/>
      <c r="X62" s="414"/>
      <c r="Y62" s="414"/>
      <c r="Z62" s="414"/>
      <c r="AA62" s="414"/>
      <c r="AB62" s="414"/>
      <c r="AC62" s="415"/>
      <c r="AD62" s="414"/>
      <c r="AE62" s="414"/>
      <c r="AF62" s="414"/>
      <c r="AG62" s="414"/>
      <c r="AH62" s="414"/>
      <c r="AI62" s="414"/>
      <c r="AJ62" s="414"/>
      <c r="AK62" s="414"/>
      <c r="AL62" s="414"/>
      <c r="AM62" s="415"/>
      <c r="AN62" s="414"/>
      <c r="AO62" s="414"/>
      <c r="AP62" s="414"/>
      <c r="AQ62" s="414"/>
      <c r="AR62" s="414"/>
      <c r="AS62" s="414"/>
      <c r="AT62" s="414"/>
      <c r="AU62" s="414"/>
      <c r="AV62" s="414"/>
      <c r="AW62" s="415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6"/>
    </row>
    <row r="63" spans="1:60">
      <c r="A63" s="511">
        <v>54</v>
      </c>
      <c r="B63" s="345"/>
      <c r="C63" s="345"/>
      <c r="D63" s="380"/>
      <c r="E63" s="380"/>
      <c r="F63" s="380"/>
      <c r="G63" s="345"/>
      <c r="H63" s="380"/>
      <c r="I63" s="399"/>
      <c r="J63" s="345"/>
      <c r="K63" s="345"/>
      <c r="L63" s="345"/>
      <c r="M63" s="345"/>
      <c r="N63" s="345"/>
      <c r="O63" s="414"/>
      <c r="P63" s="414"/>
      <c r="Q63" s="414"/>
      <c r="R63" s="414"/>
      <c r="S63" s="415"/>
      <c r="T63" s="414"/>
      <c r="U63" s="414"/>
      <c r="V63" s="414"/>
      <c r="W63" s="414"/>
      <c r="X63" s="414"/>
      <c r="Y63" s="414"/>
      <c r="Z63" s="414"/>
      <c r="AA63" s="414"/>
      <c r="AB63" s="414"/>
      <c r="AC63" s="415"/>
      <c r="AD63" s="414"/>
      <c r="AE63" s="414"/>
      <c r="AF63" s="414"/>
      <c r="AG63" s="414"/>
      <c r="AH63" s="414"/>
      <c r="AI63" s="414"/>
      <c r="AJ63" s="414"/>
      <c r="AK63" s="414"/>
      <c r="AL63" s="414"/>
      <c r="AM63" s="415"/>
      <c r="AN63" s="414"/>
      <c r="AO63" s="414"/>
      <c r="AP63" s="414"/>
      <c r="AQ63" s="414"/>
      <c r="AR63" s="414"/>
      <c r="AS63" s="414"/>
      <c r="AT63" s="414"/>
      <c r="AU63" s="414"/>
      <c r="AV63" s="414"/>
      <c r="AW63" s="415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6"/>
    </row>
    <row r="64" spans="1:60">
      <c r="A64" s="511">
        <v>55</v>
      </c>
      <c r="B64" s="345"/>
      <c r="C64" s="345"/>
      <c r="D64" s="380"/>
      <c r="E64" s="380"/>
      <c r="F64" s="380"/>
      <c r="G64" s="345"/>
      <c r="H64" s="380"/>
      <c r="I64" s="399"/>
      <c r="J64" s="345"/>
      <c r="K64" s="345"/>
      <c r="L64" s="345"/>
      <c r="M64" s="345"/>
      <c r="N64" s="345"/>
      <c r="O64" s="414"/>
      <c r="P64" s="414"/>
      <c r="Q64" s="414"/>
      <c r="R64" s="414"/>
      <c r="S64" s="415"/>
      <c r="T64" s="414"/>
      <c r="U64" s="414"/>
      <c r="V64" s="414"/>
      <c r="W64" s="414"/>
      <c r="X64" s="414"/>
      <c r="Y64" s="414"/>
      <c r="Z64" s="414"/>
      <c r="AA64" s="414"/>
      <c r="AB64" s="414"/>
      <c r="AC64" s="415"/>
      <c r="AD64" s="414"/>
      <c r="AE64" s="414"/>
      <c r="AF64" s="414"/>
      <c r="AG64" s="414"/>
      <c r="AH64" s="414"/>
      <c r="AI64" s="414"/>
      <c r="AJ64" s="414"/>
      <c r="AK64" s="414"/>
      <c r="AL64" s="414"/>
      <c r="AM64" s="415"/>
      <c r="AN64" s="414"/>
      <c r="AO64" s="414"/>
      <c r="AP64" s="414"/>
      <c r="AQ64" s="414"/>
      <c r="AR64" s="414"/>
      <c r="AS64" s="414"/>
      <c r="AT64" s="414"/>
      <c r="AU64" s="414"/>
      <c r="AV64" s="414"/>
      <c r="AW64" s="415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6"/>
    </row>
    <row r="65" spans="1:60">
      <c r="A65" s="511">
        <v>56</v>
      </c>
      <c r="B65" s="345"/>
      <c r="C65" s="345"/>
      <c r="D65" s="380"/>
      <c r="E65" s="380"/>
      <c r="F65" s="380"/>
      <c r="G65" s="345"/>
      <c r="H65" s="380"/>
      <c r="I65" s="399"/>
      <c r="J65" s="345"/>
      <c r="K65" s="345"/>
      <c r="L65" s="345"/>
      <c r="M65" s="345"/>
      <c r="N65" s="345"/>
      <c r="O65" s="414"/>
      <c r="P65" s="414"/>
      <c r="Q65" s="414"/>
      <c r="R65" s="414"/>
      <c r="S65" s="415"/>
      <c r="T65" s="414"/>
      <c r="U65" s="414"/>
      <c r="V65" s="414"/>
      <c r="W65" s="414"/>
      <c r="X65" s="414"/>
      <c r="Y65" s="414"/>
      <c r="Z65" s="414"/>
      <c r="AA65" s="414"/>
      <c r="AB65" s="414"/>
      <c r="AC65" s="415"/>
      <c r="AD65" s="414"/>
      <c r="AE65" s="414"/>
      <c r="AF65" s="414"/>
      <c r="AG65" s="414"/>
      <c r="AH65" s="414"/>
      <c r="AI65" s="414"/>
      <c r="AJ65" s="414"/>
      <c r="AK65" s="414"/>
      <c r="AL65" s="414"/>
      <c r="AM65" s="415"/>
      <c r="AN65" s="414"/>
      <c r="AO65" s="414"/>
      <c r="AP65" s="414"/>
      <c r="AQ65" s="414"/>
      <c r="AR65" s="414"/>
      <c r="AS65" s="414"/>
      <c r="AT65" s="414"/>
      <c r="AU65" s="414"/>
      <c r="AV65" s="414"/>
      <c r="AW65" s="415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6"/>
    </row>
    <row r="66" spans="1:60">
      <c r="A66" s="511">
        <v>57</v>
      </c>
      <c r="B66" s="345"/>
      <c r="C66" s="345"/>
      <c r="D66" s="380"/>
      <c r="E66" s="380"/>
      <c r="F66" s="380"/>
      <c r="G66" s="345"/>
      <c r="H66" s="380"/>
      <c r="I66" s="399"/>
      <c r="J66" s="345"/>
      <c r="K66" s="345"/>
      <c r="L66" s="345"/>
      <c r="M66" s="345"/>
      <c r="N66" s="345"/>
      <c r="O66" s="414"/>
      <c r="P66" s="414"/>
      <c r="Q66" s="414"/>
      <c r="R66" s="414"/>
      <c r="S66" s="415"/>
      <c r="T66" s="414"/>
      <c r="U66" s="414"/>
      <c r="V66" s="414"/>
      <c r="W66" s="414"/>
      <c r="X66" s="414"/>
      <c r="Y66" s="414"/>
      <c r="Z66" s="414"/>
      <c r="AA66" s="414"/>
      <c r="AB66" s="414"/>
      <c r="AC66" s="415"/>
      <c r="AD66" s="414"/>
      <c r="AE66" s="414"/>
      <c r="AF66" s="414"/>
      <c r="AG66" s="414"/>
      <c r="AH66" s="414"/>
      <c r="AI66" s="414"/>
      <c r="AJ66" s="414"/>
      <c r="AK66" s="414"/>
      <c r="AL66" s="414"/>
      <c r="AM66" s="415"/>
      <c r="AN66" s="414"/>
      <c r="AO66" s="414"/>
      <c r="AP66" s="414"/>
      <c r="AQ66" s="414"/>
      <c r="AR66" s="414"/>
      <c r="AS66" s="414"/>
      <c r="AT66" s="414"/>
      <c r="AU66" s="414"/>
      <c r="AV66" s="414"/>
      <c r="AW66" s="415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6"/>
    </row>
    <row r="67" spans="1:60">
      <c r="A67" s="511">
        <v>58</v>
      </c>
      <c r="B67" s="345"/>
      <c r="C67" s="345"/>
      <c r="D67" s="380"/>
      <c r="E67" s="380"/>
      <c r="F67" s="380"/>
      <c r="G67" s="345"/>
      <c r="H67" s="380"/>
      <c r="I67" s="399"/>
      <c r="J67" s="345"/>
      <c r="K67" s="345"/>
      <c r="L67" s="345"/>
      <c r="M67" s="345"/>
      <c r="N67" s="345"/>
      <c r="O67" s="414"/>
      <c r="P67" s="414"/>
      <c r="Q67" s="414"/>
      <c r="R67" s="414"/>
      <c r="S67" s="415"/>
      <c r="T67" s="414"/>
      <c r="U67" s="414"/>
      <c r="V67" s="414"/>
      <c r="W67" s="414"/>
      <c r="X67" s="414"/>
      <c r="Y67" s="414"/>
      <c r="Z67" s="414"/>
      <c r="AA67" s="414"/>
      <c r="AB67" s="414"/>
      <c r="AC67" s="415"/>
      <c r="AD67" s="414"/>
      <c r="AE67" s="414"/>
      <c r="AF67" s="414"/>
      <c r="AG67" s="414"/>
      <c r="AH67" s="414"/>
      <c r="AI67" s="414"/>
      <c r="AJ67" s="414"/>
      <c r="AK67" s="414"/>
      <c r="AL67" s="414"/>
      <c r="AM67" s="415"/>
      <c r="AN67" s="414"/>
      <c r="AO67" s="414"/>
      <c r="AP67" s="414"/>
      <c r="AQ67" s="414"/>
      <c r="AR67" s="414"/>
      <c r="AS67" s="414"/>
      <c r="AT67" s="414"/>
      <c r="AU67" s="414"/>
      <c r="AV67" s="414"/>
      <c r="AW67" s="415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6"/>
    </row>
    <row r="68" spans="1:60">
      <c r="A68" s="512">
        <v>59</v>
      </c>
      <c r="B68" s="346"/>
      <c r="C68" s="346"/>
      <c r="D68" s="381"/>
      <c r="E68" s="381"/>
      <c r="F68" s="381"/>
      <c r="G68" s="346"/>
      <c r="H68" s="381"/>
      <c r="I68" s="400"/>
      <c r="J68" s="346"/>
      <c r="K68" s="346"/>
      <c r="L68" s="346"/>
      <c r="M68" s="346"/>
      <c r="N68" s="346"/>
      <c r="O68" s="417"/>
      <c r="P68" s="417"/>
      <c r="Q68" s="417"/>
      <c r="R68" s="417"/>
      <c r="S68" s="418"/>
      <c r="T68" s="417"/>
      <c r="U68" s="417"/>
      <c r="V68" s="417"/>
      <c r="W68" s="417"/>
      <c r="X68" s="417"/>
      <c r="Y68" s="417"/>
      <c r="Z68" s="417"/>
      <c r="AA68" s="417"/>
      <c r="AB68" s="417"/>
      <c r="AC68" s="418"/>
      <c r="AD68" s="417"/>
      <c r="AE68" s="417"/>
      <c r="AF68" s="417"/>
      <c r="AG68" s="417"/>
      <c r="AH68" s="417"/>
      <c r="AI68" s="417"/>
      <c r="AJ68" s="417"/>
      <c r="AK68" s="417"/>
      <c r="AL68" s="417"/>
      <c r="AM68" s="418"/>
      <c r="AN68" s="417"/>
      <c r="AO68" s="417"/>
      <c r="AP68" s="417"/>
      <c r="AQ68" s="417"/>
      <c r="AR68" s="417"/>
      <c r="AS68" s="417"/>
      <c r="AT68" s="417"/>
      <c r="AU68" s="417"/>
      <c r="AV68" s="417"/>
      <c r="AW68" s="418"/>
      <c r="AX68" s="417"/>
      <c r="AY68" s="417"/>
      <c r="AZ68" s="417"/>
      <c r="BA68" s="417"/>
      <c r="BB68" s="417"/>
      <c r="BC68" s="417"/>
      <c r="BD68" s="417"/>
      <c r="BE68" s="417"/>
      <c r="BF68" s="417"/>
      <c r="BG68" s="417"/>
      <c r="BH68" s="419"/>
    </row>
    <row r="69" spans="1:60">
      <c r="A69" s="511">
        <v>60</v>
      </c>
      <c r="B69" s="345"/>
      <c r="C69" s="345"/>
      <c r="D69" s="380"/>
      <c r="E69" s="380"/>
      <c r="F69" s="380"/>
      <c r="G69" s="345"/>
      <c r="H69" s="380"/>
      <c r="I69" s="399"/>
      <c r="J69" s="345"/>
      <c r="K69" s="345"/>
      <c r="L69" s="345"/>
      <c r="M69" s="345"/>
      <c r="N69" s="345"/>
      <c r="O69" s="414"/>
      <c r="P69" s="414"/>
      <c r="Q69" s="414"/>
      <c r="R69" s="414"/>
      <c r="S69" s="415"/>
      <c r="T69" s="414"/>
      <c r="U69" s="414"/>
      <c r="V69" s="414"/>
      <c r="W69" s="414"/>
      <c r="X69" s="414"/>
      <c r="Y69" s="414"/>
      <c r="Z69" s="414"/>
      <c r="AA69" s="414"/>
      <c r="AB69" s="414"/>
      <c r="AC69" s="415"/>
      <c r="AD69" s="414"/>
      <c r="AE69" s="414"/>
      <c r="AF69" s="414"/>
      <c r="AG69" s="414"/>
      <c r="AH69" s="414"/>
      <c r="AI69" s="414"/>
      <c r="AJ69" s="414"/>
      <c r="AK69" s="414"/>
      <c r="AL69" s="414"/>
      <c r="AM69" s="415"/>
      <c r="AN69" s="414"/>
      <c r="AO69" s="414"/>
      <c r="AP69" s="414"/>
      <c r="AQ69" s="414"/>
      <c r="AR69" s="414"/>
      <c r="AS69" s="414"/>
      <c r="AT69" s="414"/>
      <c r="AU69" s="414"/>
      <c r="AV69" s="414"/>
      <c r="AW69" s="415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6"/>
    </row>
    <row r="70" spans="1:60">
      <c r="A70" s="511">
        <v>61</v>
      </c>
      <c r="B70" s="345"/>
      <c r="C70" s="345"/>
      <c r="D70" s="380"/>
      <c r="E70" s="380"/>
      <c r="F70" s="380"/>
      <c r="G70" s="345"/>
      <c r="H70" s="380"/>
      <c r="I70" s="399"/>
      <c r="J70" s="345"/>
      <c r="K70" s="345"/>
      <c r="L70" s="345"/>
      <c r="M70" s="345"/>
      <c r="N70" s="345"/>
      <c r="O70" s="414"/>
      <c r="P70" s="414"/>
      <c r="Q70" s="414"/>
      <c r="R70" s="414"/>
      <c r="S70" s="415"/>
      <c r="T70" s="414"/>
      <c r="U70" s="414"/>
      <c r="V70" s="414"/>
      <c r="W70" s="414"/>
      <c r="X70" s="414"/>
      <c r="Y70" s="414"/>
      <c r="Z70" s="414"/>
      <c r="AA70" s="414"/>
      <c r="AB70" s="414"/>
      <c r="AC70" s="415"/>
      <c r="AD70" s="414"/>
      <c r="AE70" s="414"/>
      <c r="AF70" s="414"/>
      <c r="AG70" s="414"/>
      <c r="AH70" s="414"/>
      <c r="AI70" s="414"/>
      <c r="AJ70" s="414"/>
      <c r="AK70" s="414"/>
      <c r="AL70" s="414"/>
      <c r="AM70" s="415"/>
      <c r="AN70" s="414"/>
      <c r="AO70" s="414"/>
      <c r="AP70" s="414"/>
      <c r="AQ70" s="414"/>
      <c r="AR70" s="414"/>
      <c r="AS70" s="414"/>
      <c r="AT70" s="414"/>
      <c r="AU70" s="414"/>
      <c r="AV70" s="414"/>
      <c r="AW70" s="415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6"/>
    </row>
    <row r="71" spans="1:60">
      <c r="A71" s="511">
        <v>62</v>
      </c>
      <c r="B71" s="345"/>
      <c r="C71" s="345"/>
      <c r="D71" s="380"/>
      <c r="E71" s="380"/>
      <c r="F71" s="380"/>
      <c r="G71" s="345"/>
      <c r="H71" s="380"/>
      <c r="I71" s="399"/>
      <c r="J71" s="345"/>
      <c r="K71" s="345"/>
      <c r="L71" s="345"/>
      <c r="M71" s="345"/>
      <c r="N71" s="345"/>
      <c r="O71" s="414"/>
      <c r="P71" s="414"/>
      <c r="Q71" s="414"/>
      <c r="R71" s="414"/>
      <c r="S71" s="415"/>
      <c r="T71" s="414"/>
      <c r="U71" s="414"/>
      <c r="V71" s="414"/>
      <c r="W71" s="414"/>
      <c r="X71" s="414"/>
      <c r="Y71" s="414"/>
      <c r="Z71" s="414"/>
      <c r="AA71" s="414"/>
      <c r="AB71" s="414"/>
      <c r="AC71" s="415"/>
      <c r="AD71" s="414"/>
      <c r="AE71" s="414"/>
      <c r="AF71" s="414"/>
      <c r="AG71" s="414"/>
      <c r="AH71" s="414"/>
      <c r="AI71" s="414"/>
      <c r="AJ71" s="414"/>
      <c r="AK71" s="414"/>
      <c r="AL71" s="414"/>
      <c r="AM71" s="415"/>
      <c r="AN71" s="414"/>
      <c r="AO71" s="414"/>
      <c r="AP71" s="414"/>
      <c r="AQ71" s="414"/>
      <c r="AR71" s="414"/>
      <c r="AS71" s="414"/>
      <c r="AT71" s="414"/>
      <c r="AU71" s="414"/>
      <c r="AV71" s="414"/>
      <c r="AW71" s="415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6"/>
    </row>
    <row r="72" spans="1:60">
      <c r="A72" s="511">
        <v>63</v>
      </c>
      <c r="B72" s="345"/>
      <c r="C72" s="345"/>
      <c r="D72" s="380"/>
      <c r="E72" s="380"/>
      <c r="F72" s="380"/>
      <c r="G72" s="345"/>
      <c r="H72" s="380"/>
      <c r="I72" s="399"/>
      <c r="J72" s="345"/>
      <c r="K72" s="345"/>
      <c r="L72" s="345"/>
      <c r="M72" s="345"/>
      <c r="N72" s="345"/>
      <c r="O72" s="414"/>
      <c r="P72" s="414"/>
      <c r="Q72" s="414"/>
      <c r="R72" s="414"/>
      <c r="S72" s="415"/>
      <c r="T72" s="414"/>
      <c r="U72" s="414"/>
      <c r="V72" s="414"/>
      <c r="W72" s="414"/>
      <c r="X72" s="414"/>
      <c r="Y72" s="414"/>
      <c r="Z72" s="414"/>
      <c r="AA72" s="414"/>
      <c r="AB72" s="414"/>
      <c r="AC72" s="415"/>
      <c r="AD72" s="414"/>
      <c r="AE72" s="414"/>
      <c r="AF72" s="414"/>
      <c r="AG72" s="414"/>
      <c r="AH72" s="414"/>
      <c r="AI72" s="414"/>
      <c r="AJ72" s="414"/>
      <c r="AK72" s="414"/>
      <c r="AL72" s="414"/>
      <c r="AM72" s="415"/>
      <c r="AN72" s="414"/>
      <c r="AO72" s="414"/>
      <c r="AP72" s="414"/>
      <c r="AQ72" s="414"/>
      <c r="AR72" s="414"/>
      <c r="AS72" s="414"/>
      <c r="AT72" s="414"/>
      <c r="AU72" s="414"/>
      <c r="AV72" s="414"/>
      <c r="AW72" s="415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6"/>
    </row>
    <row r="73" spans="1:60">
      <c r="A73" s="511">
        <v>64</v>
      </c>
      <c r="B73" s="345"/>
      <c r="C73" s="345"/>
      <c r="D73" s="380"/>
      <c r="E73" s="380"/>
      <c r="F73" s="380"/>
      <c r="G73" s="345"/>
      <c r="H73" s="380"/>
      <c r="I73" s="399"/>
      <c r="J73" s="345"/>
      <c r="K73" s="345"/>
      <c r="L73" s="345"/>
      <c r="M73" s="345"/>
      <c r="N73" s="345"/>
      <c r="O73" s="414"/>
      <c r="P73" s="414"/>
      <c r="Q73" s="414"/>
      <c r="R73" s="414"/>
      <c r="S73" s="415"/>
      <c r="T73" s="414"/>
      <c r="U73" s="414"/>
      <c r="V73" s="414"/>
      <c r="W73" s="414"/>
      <c r="X73" s="414"/>
      <c r="Y73" s="414"/>
      <c r="Z73" s="414"/>
      <c r="AA73" s="414"/>
      <c r="AB73" s="414"/>
      <c r="AC73" s="415"/>
      <c r="AD73" s="414"/>
      <c r="AE73" s="414"/>
      <c r="AF73" s="414"/>
      <c r="AG73" s="414"/>
      <c r="AH73" s="414"/>
      <c r="AI73" s="414"/>
      <c r="AJ73" s="414"/>
      <c r="AK73" s="414"/>
      <c r="AL73" s="414"/>
      <c r="AM73" s="415"/>
      <c r="AN73" s="414"/>
      <c r="AO73" s="414"/>
      <c r="AP73" s="414"/>
      <c r="AQ73" s="414"/>
      <c r="AR73" s="414"/>
      <c r="AS73" s="414"/>
      <c r="AT73" s="414"/>
      <c r="AU73" s="414"/>
      <c r="AV73" s="414"/>
      <c r="AW73" s="415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6"/>
    </row>
    <row r="74" spans="1:60">
      <c r="A74" s="511">
        <v>65</v>
      </c>
      <c r="B74" s="345"/>
      <c r="C74" s="345"/>
      <c r="D74" s="380"/>
      <c r="E74" s="380"/>
      <c r="F74" s="380"/>
      <c r="G74" s="345"/>
      <c r="H74" s="380"/>
      <c r="I74" s="399"/>
      <c r="J74" s="345"/>
      <c r="K74" s="345"/>
      <c r="L74" s="345"/>
      <c r="M74" s="345"/>
      <c r="N74" s="345"/>
      <c r="O74" s="414"/>
      <c r="P74" s="414"/>
      <c r="Q74" s="414"/>
      <c r="R74" s="414"/>
      <c r="S74" s="415"/>
      <c r="T74" s="414"/>
      <c r="U74" s="414"/>
      <c r="V74" s="414"/>
      <c r="W74" s="414"/>
      <c r="X74" s="414"/>
      <c r="Y74" s="414"/>
      <c r="Z74" s="414"/>
      <c r="AA74" s="414"/>
      <c r="AB74" s="414"/>
      <c r="AC74" s="415"/>
      <c r="AD74" s="414"/>
      <c r="AE74" s="414"/>
      <c r="AF74" s="414"/>
      <c r="AG74" s="414"/>
      <c r="AH74" s="414"/>
      <c r="AI74" s="414"/>
      <c r="AJ74" s="414"/>
      <c r="AK74" s="414"/>
      <c r="AL74" s="414"/>
      <c r="AM74" s="415"/>
      <c r="AN74" s="414"/>
      <c r="AO74" s="414"/>
      <c r="AP74" s="414"/>
      <c r="AQ74" s="414"/>
      <c r="AR74" s="414"/>
      <c r="AS74" s="414"/>
      <c r="AT74" s="414"/>
      <c r="AU74" s="414"/>
      <c r="AV74" s="414"/>
      <c r="AW74" s="415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6"/>
    </row>
    <row r="75" spans="1:60">
      <c r="A75" s="511">
        <v>66</v>
      </c>
      <c r="B75" s="345"/>
      <c r="C75" s="345"/>
      <c r="D75" s="380"/>
      <c r="E75" s="380"/>
      <c r="F75" s="380"/>
      <c r="G75" s="345"/>
      <c r="H75" s="380"/>
      <c r="I75" s="398"/>
      <c r="J75" s="345"/>
      <c r="K75" s="345"/>
      <c r="L75" s="345"/>
      <c r="M75" s="345"/>
      <c r="N75" s="345"/>
      <c r="O75" s="414"/>
      <c r="P75" s="414"/>
      <c r="Q75" s="414"/>
      <c r="R75" s="414"/>
      <c r="S75" s="415"/>
      <c r="T75" s="414"/>
      <c r="U75" s="414"/>
      <c r="V75" s="414"/>
      <c r="W75" s="414"/>
      <c r="X75" s="414"/>
      <c r="Y75" s="414"/>
      <c r="Z75" s="414"/>
      <c r="AA75" s="414"/>
      <c r="AB75" s="414"/>
      <c r="AC75" s="415"/>
      <c r="AD75" s="414"/>
      <c r="AE75" s="414"/>
      <c r="AF75" s="414"/>
      <c r="AG75" s="414"/>
      <c r="AH75" s="414"/>
      <c r="AI75" s="414"/>
      <c r="AJ75" s="414"/>
      <c r="AK75" s="414"/>
      <c r="AL75" s="414"/>
      <c r="AM75" s="415"/>
      <c r="AN75" s="414"/>
      <c r="AO75" s="414"/>
      <c r="AP75" s="414"/>
      <c r="AQ75" s="414"/>
      <c r="AR75" s="414"/>
      <c r="AS75" s="414"/>
      <c r="AT75" s="414"/>
      <c r="AU75" s="414"/>
      <c r="AV75" s="414"/>
      <c r="AW75" s="415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6"/>
    </row>
    <row r="76" spans="1:60">
      <c r="A76" s="511">
        <v>67</v>
      </c>
      <c r="B76" s="345"/>
      <c r="C76" s="345"/>
      <c r="D76" s="380"/>
      <c r="E76" s="380"/>
      <c r="F76" s="380"/>
      <c r="G76" s="345"/>
      <c r="H76" s="380"/>
      <c r="I76" s="398"/>
      <c r="J76" s="345"/>
      <c r="K76" s="345"/>
      <c r="L76" s="345"/>
      <c r="M76" s="345"/>
      <c r="N76" s="345"/>
      <c r="O76" s="414"/>
      <c r="P76" s="414"/>
      <c r="Q76" s="414"/>
      <c r="R76" s="414"/>
      <c r="S76" s="415"/>
      <c r="T76" s="414"/>
      <c r="U76" s="414"/>
      <c r="V76" s="414"/>
      <c r="W76" s="414"/>
      <c r="X76" s="414"/>
      <c r="Y76" s="414"/>
      <c r="Z76" s="414"/>
      <c r="AA76" s="414"/>
      <c r="AB76" s="414"/>
      <c r="AC76" s="415"/>
      <c r="AD76" s="414"/>
      <c r="AE76" s="414"/>
      <c r="AF76" s="414"/>
      <c r="AG76" s="414"/>
      <c r="AH76" s="414"/>
      <c r="AI76" s="414"/>
      <c r="AJ76" s="414"/>
      <c r="AK76" s="414"/>
      <c r="AL76" s="414"/>
      <c r="AM76" s="415"/>
      <c r="AN76" s="414"/>
      <c r="AO76" s="414"/>
      <c r="AP76" s="414"/>
      <c r="AQ76" s="414"/>
      <c r="AR76" s="414"/>
      <c r="AS76" s="414"/>
      <c r="AT76" s="414"/>
      <c r="AU76" s="414"/>
      <c r="AV76" s="414"/>
      <c r="AW76" s="415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6"/>
    </row>
    <row r="77" spans="1:60">
      <c r="A77" s="511">
        <v>68</v>
      </c>
      <c r="B77" s="345"/>
      <c r="C77" s="345"/>
      <c r="D77" s="380"/>
      <c r="E77" s="380"/>
      <c r="F77" s="380"/>
      <c r="G77" s="345"/>
      <c r="H77" s="380"/>
      <c r="I77" s="398"/>
      <c r="J77" s="345"/>
      <c r="K77" s="345"/>
      <c r="L77" s="345"/>
      <c r="M77" s="345"/>
      <c r="N77" s="345"/>
      <c r="O77" s="414"/>
      <c r="P77" s="414"/>
      <c r="Q77" s="414"/>
      <c r="R77" s="414"/>
      <c r="S77" s="415"/>
      <c r="T77" s="414"/>
      <c r="U77" s="414"/>
      <c r="V77" s="414"/>
      <c r="W77" s="414"/>
      <c r="X77" s="414"/>
      <c r="Y77" s="414"/>
      <c r="Z77" s="414"/>
      <c r="AA77" s="414"/>
      <c r="AB77" s="414"/>
      <c r="AC77" s="415"/>
      <c r="AD77" s="414"/>
      <c r="AE77" s="414"/>
      <c r="AF77" s="414"/>
      <c r="AG77" s="414"/>
      <c r="AH77" s="414"/>
      <c r="AI77" s="414"/>
      <c r="AJ77" s="414"/>
      <c r="AK77" s="414"/>
      <c r="AL77" s="414"/>
      <c r="AM77" s="415"/>
      <c r="AN77" s="414"/>
      <c r="AO77" s="414"/>
      <c r="AP77" s="414"/>
      <c r="AQ77" s="414"/>
      <c r="AR77" s="414"/>
      <c r="AS77" s="414"/>
      <c r="AT77" s="414"/>
      <c r="AU77" s="414"/>
      <c r="AV77" s="414"/>
      <c r="AW77" s="415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6"/>
    </row>
    <row r="78" spans="1:60">
      <c r="A78" s="512">
        <v>69</v>
      </c>
      <c r="B78" s="346"/>
      <c r="C78" s="346"/>
      <c r="D78" s="381"/>
      <c r="E78" s="381"/>
      <c r="F78" s="381"/>
      <c r="G78" s="346"/>
      <c r="H78" s="381"/>
      <c r="I78" s="401"/>
      <c r="J78" s="346"/>
      <c r="K78" s="346"/>
      <c r="L78" s="346"/>
      <c r="M78" s="346"/>
      <c r="N78" s="346"/>
      <c r="O78" s="417"/>
      <c r="P78" s="417"/>
      <c r="Q78" s="417"/>
      <c r="R78" s="417"/>
      <c r="S78" s="418"/>
      <c r="T78" s="417"/>
      <c r="U78" s="417"/>
      <c r="V78" s="417"/>
      <c r="W78" s="417"/>
      <c r="X78" s="417"/>
      <c r="Y78" s="417"/>
      <c r="Z78" s="417"/>
      <c r="AA78" s="417"/>
      <c r="AB78" s="417"/>
      <c r="AC78" s="418"/>
      <c r="AD78" s="417"/>
      <c r="AE78" s="417"/>
      <c r="AF78" s="417"/>
      <c r="AG78" s="417"/>
      <c r="AH78" s="417"/>
      <c r="AI78" s="417"/>
      <c r="AJ78" s="417"/>
      <c r="AK78" s="417"/>
      <c r="AL78" s="417"/>
      <c r="AM78" s="418"/>
      <c r="AN78" s="417"/>
      <c r="AO78" s="417"/>
      <c r="AP78" s="417"/>
      <c r="AQ78" s="417"/>
      <c r="AR78" s="417"/>
      <c r="AS78" s="417"/>
      <c r="AT78" s="417"/>
      <c r="AU78" s="417"/>
      <c r="AV78" s="417"/>
      <c r="AW78" s="418"/>
      <c r="AX78" s="417"/>
      <c r="AY78" s="417"/>
      <c r="AZ78" s="417"/>
      <c r="BA78" s="417"/>
      <c r="BB78" s="417"/>
      <c r="BC78" s="417"/>
      <c r="BD78" s="417"/>
      <c r="BE78" s="417"/>
      <c r="BF78" s="417"/>
      <c r="BG78" s="417"/>
      <c r="BH78" s="419"/>
    </row>
    <row r="79" spans="1:60">
      <c r="A79" s="511">
        <v>70</v>
      </c>
      <c r="B79" s="345"/>
      <c r="C79" s="345"/>
      <c r="D79" s="380"/>
      <c r="E79" s="380"/>
      <c r="F79" s="380"/>
      <c r="G79" s="345"/>
      <c r="H79" s="380"/>
      <c r="I79" s="398"/>
      <c r="J79" s="345"/>
      <c r="K79" s="345"/>
      <c r="L79" s="345"/>
      <c r="M79" s="345"/>
      <c r="N79" s="345"/>
      <c r="O79" s="414"/>
      <c r="P79" s="414"/>
      <c r="Q79" s="414"/>
      <c r="R79" s="414"/>
      <c r="S79" s="415"/>
      <c r="T79" s="414"/>
      <c r="U79" s="414"/>
      <c r="V79" s="414"/>
      <c r="W79" s="414"/>
      <c r="X79" s="414"/>
      <c r="Y79" s="414"/>
      <c r="Z79" s="414"/>
      <c r="AA79" s="414"/>
      <c r="AB79" s="414"/>
      <c r="AC79" s="415"/>
      <c r="AD79" s="414"/>
      <c r="AE79" s="414"/>
      <c r="AF79" s="414"/>
      <c r="AG79" s="414"/>
      <c r="AH79" s="414"/>
      <c r="AI79" s="414"/>
      <c r="AJ79" s="414"/>
      <c r="AK79" s="414"/>
      <c r="AL79" s="414"/>
      <c r="AM79" s="415"/>
      <c r="AN79" s="414"/>
      <c r="AO79" s="414"/>
      <c r="AP79" s="414"/>
      <c r="AQ79" s="414"/>
      <c r="AR79" s="414"/>
      <c r="AS79" s="414"/>
      <c r="AT79" s="414"/>
      <c r="AU79" s="414"/>
      <c r="AV79" s="414"/>
      <c r="AW79" s="415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6"/>
    </row>
    <row r="80" spans="1:60">
      <c r="A80" s="511">
        <v>71</v>
      </c>
      <c r="B80" s="345"/>
      <c r="C80" s="345"/>
      <c r="D80" s="380"/>
      <c r="E80" s="380"/>
      <c r="F80" s="380"/>
      <c r="G80" s="345"/>
      <c r="H80" s="380"/>
      <c r="I80" s="398"/>
      <c r="J80" s="345"/>
      <c r="K80" s="345"/>
      <c r="L80" s="345"/>
      <c r="M80" s="345"/>
      <c r="N80" s="345"/>
      <c r="O80" s="414"/>
      <c r="P80" s="414"/>
      <c r="Q80" s="414"/>
      <c r="R80" s="414"/>
      <c r="S80" s="415"/>
      <c r="T80" s="414"/>
      <c r="U80" s="414"/>
      <c r="V80" s="414"/>
      <c r="W80" s="414"/>
      <c r="X80" s="414"/>
      <c r="Y80" s="414"/>
      <c r="Z80" s="414"/>
      <c r="AA80" s="414"/>
      <c r="AB80" s="414"/>
      <c r="AC80" s="415"/>
      <c r="AD80" s="414"/>
      <c r="AE80" s="414"/>
      <c r="AF80" s="414"/>
      <c r="AG80" s="414"/>
      <c r="AH80" s="414"/>
      <c r="AI80" s="414"/>
      <c r="AJ80" s="414"/>
      <c r="AK80" s="414"/>
      <c r="AL80" s="414"/>
      <c r="AM80" s="415"/>
      <c r="AN80" s="414"/>
      <c r="AO80" s="414"/>
      <c r="AP80" s="414"/>
      <c r="AQ80" s="414"/>
      <c r="AR80" s="414"/>
      <c r="AS80" s="414"/>
      <c r="AT80" s="414"/>
      <c r="AU80" s="414"/>
      <c r="AV80" s="414"/>
      <c r="AW80" s="415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6"/>
    </row>
    <row r="81" spans="1:60">
      <c r="A81" s="511">
        <v>72</v>
      </c>
      <c r="B81" s="345"/>
      <c r="C81" s="345"/>
      <c r="D81" s="380"/>
      <c r="E81" s="380"/>
      <c r="F81" s="380"/>
      <c r="G81" s="345"/>
      <c r="H81" s="380"/>
      <c r="I81" s="398"/>
      <c r="J81" s="345"/>
      <c r="K81" s="345"/>
      <c r="L81" s="345"/>
      <c r="M81" s="345"/>
      <c r="N81" s="345"/>
      <c r="O81" s="414"/>
      <c r="P81" s="414"/>
      <c r="Q81" s="414"/>
      <c r="R81" s="414"/>
      <c r="S81" s="415"/>
      <c r="T81" s="414"/>
      <c r="U81" s="414"/>
      <c r="V81" s="414"/>
      <c r="W81" s="414"/>
      <c r="X81" s="414"/>
      <c r="Y81" s="414"/>
      <c r="Z81" s="414"/>
      <c r="AA81" s="414"/>
      <c r="AB81" s="414"/>
      <c r="AC81" s="415"/>
      <c r="AD81" s="414"/>
      <c r="AE81" s="414"/>
      <c r="AF81" s="414"/>
      <c r="AG81" s="414"/>
      <c r="AH81" s="414"/>
      <c r="AI81" s="414"/>
      <c r="AJ81" s="414"/>
      <c r="AK81" s="414"/>
      <c r="AL81" s="414"/>
      <c r="AM81" s="415"/>
      <c r="AN81" s="414"/>
      <c r="AO81" s="414"/>
      <c r="AP81" s="414"/>
      <c r="AQ81" s="414"/>
      <c r="AR81" s="414"/>
      <c r="AS81" s="414"/>
      <c r="AT81" s="414"/>
      <c r="AU81" s="414"/>
      <c r="AV81" s="414"/>
      <c r="AW81" s="415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6"/>
    </row>
    <row r="82" spans="1:60">
      <c r="A82" s="511">
        <v>73</v>
      </c>
      <c r="B82" s="345"/>
      <c r="C82" s="345"/>
      <c r="D82" s="380"/>
      <c r="E82" s="380"/>
      <c r="F82" s="380"/>
      <c r="G82" s="345"/>
      <c r="H82" s="380"/>
      <c r="I82" s="398"/>
      <c r="J82" s="345"/>
      <c r="K82" s="345"/>
      <c r="L82" s="345"/>
      <c r="M82" s="345"/>
      <c r="N82" s="345"/>
      <c r="O82" s="414"/>
      <c r="P82" s="414"/>
      <c r="Q82" s="414"/>
      <c r="R82" s="414"/>
      <c r="S82" s="415"/>
      <c r="T82" s="414"/>
      <c r="U82" s="414"/>
      <c r="V82" s="414"/>
      <c r="W82" s="414"/>
      <c r="X82" s="414"/>
      <c r="Y82" s="414"/>
      <c r="Z82" s="414"/>
      <c r="AA82" s="414"/>
      <c r="AB82" s="414"/>
      <c r="AC82" s="415"/>
      <c r="AD82" s="414"/>
      <c r="AE82" s="414"/>
      <c r="AF82" s="414"/>
      <c r="AG82" s="414"/>
      <c r="AH82" s="414"/>
      <c r="AI82" s="414"/>
      <c r="AJ82" s="414"/>
      <c r="AK82" s="414"/>
      <c r="AL82" s="414"/>
      <c r="AM82" s="415"/>
      <c r="AN82" s="414"/>
      <c r="AO82" s="414"/>
      <c r="AP82" s="414"/>
      <c r="AQ82" s="414"/>
      <c r="AR82" s="414"/>
      <c r="AS82" s="414"/>
      <c r="AT82" s="414"/>
      <c r="AU82" s="414"/>
      <c r="AV82" s="414"/>
      <c r="AW82" s="415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6"/>
    </row>
    <row r="83" spans="1:60">
      <c r="A83" s="511">
        <v>74</v>
      </c>
      <c r="B83" s="345"/>
      <c r="C83" s="345"/>
      <c r="D83" s="380"/>
      <c r="E83" s="380"/>
      <c r="F83" s="380"/>
      <c r="G83" s="345"/>
      <c r="H83" s="380"/>
      <c r="I83" s="398"/>
      <c r="J83" s="345"/>
      <c r="K83" s="345"/>
      <c r="L83" s="345"/>
      <c r="M83" s="345"/>
      <c r="N83" s="345"/>
      <c r="O83" s="414"/>
      <c r="P83" s="414"/>
      <c r="Q83" s="414"/>
      <c r="R83" s="414"/>
      <c r="S83" s="415"/>
      <c r="T83" s="414"/>
      <c r="U83" s="414"/>
      <c r="V83" s="414"/>
      <c r="W83" s="414"/>
      <c r="X83" s="414"/>
      <c r="Y83" s="414"/>
      <c r="Z83" s="414"/>
      <c r="AA83" s="414"/>
      <c r="AB83" s="414"/>
      <c r="AC83" s="415"/>
      <c r="AD83" s="414"/>
      <c r="AE83" s="414"/>
      <c r="AF83" s="414"/>
      <c r="AG83" s="414"/>
      <c r="AH83" s="414"/>
      <c r="AI83" s="414"/>
      <c r="AJ83" s="414"/>
      <c r="AK83" s="414"/>
      <c r="AL83" s="414"/>
      <c r="AM83" s="415"/>
      <c r="AN83" s="414"/>
      <c r="AO83" s="414"/>
      <c r="AP83" s="414"/>
      <c r="AQ83" s="414"/>
      <c r="AR83" s="414"/>
      <c r="AS83" s="414"/>
      <c r="AT83" s="414"/>
      <c r="AU83" s="414"/>
      <c r="AV83" s="414"/>
      <c r="AW83" s="415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6"/>
    </row>
    <row r="84" spans="1:60">
      <c r="A84" s="511">
        <v>75</v>
      </c>
      <c r="B84" s="345"/>
      <c r="C84" s="345"/>
      <c r="D84" s="380"/>
      <c r="E84" s="380"/>
      <c r="F84" s="380"/>
      <c r="G84" s="345"/>
      <c r="H84" s="380"/>
      <c r="I84" s="398"/>
      <c r="J84" s="345"/>
      <c r="K84" s="345"/>
      <c r="L84" s="345"/>
      <c r="M84" s="345"/>
      <c r="N84" s="345"/>
      <c r="O84" s="414"/>
      <c r="P84" s="414"/>
      <c r="Q84" s="414"/>
      <c r="R84" s="414"/>
      <c r="S84" s="415"/>
      <c r="T84" s="414"/>
      <c r="U84" s="414"/>
      <c r="V84" s="414"/>
      <c r="W84" s="414"/>
      <c r="X84" s="414"/>
      <c r="Y84" s="414"/>
      <c r="Z84" s="414"/>
      <c r="AA84" s="414"/>
      <c r="AB84" s="414"/>
      <c r="AC84" s="415"/>
      <c r="AD84" s="414"/>
      <c r="AE84" s="414"/>
      <c r="AF84" s="414"/>
      <c r="AG84" s="414"/>
      <c r="AH84" s="414"/>
      <c r="AI84" s="414"/>
      <c r="AJ84" s="414"/>
      <c r="AK84" s="414"/>
      <c r="AL84" s="414"/>
      <c r="AM84" s="415"/>
      <c r="AN84" s="414"/>
      <c r="AO84" s="414"/>
      <c r="AP84" s="414"/>
      <c r="AQ84" s="414"/>
      <c r="AR84" s="414"/>
      <c r="AS84" s="414"/>
      <c r="AT84" s="414"/>
      <c r="AU84" s="414"/>
      <c r="AV84" s="414"/>
      <c r="AW84" s="415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6"/>
    </row>
    <row r="85" spans="1:60">
      <c r="A85" s="511">
        <v>76</v>
      </c>
      <c r="B85" s="345"/>
      <c r="C85" s="345"/>
      <c r="D85" s="380"/>
      <c r="E85" s="380"/>
      <c r="F85" s="380"/>
      <c r="G85" s="345"/>
      <c r="H85" s="380"/>
      <c r="I85" s="398"/>
      <c r="J85" s="345"/>
      <c r="K85" s="345"/>
      <c r="L85" s="345"/>
      <c r="M85" s="345"/>
      <c r="N85" s="345"/>
      <c r="O85" s="414"/>
      <c r="P85" s="414"/>
      <c r="Q85" s="414"/>
      <c r="R85" s="414"/>
      <c r="S85" s="415"/>
      <c r="T85" s="414"/>
      <c r="U85" s="414"/>
      <c r="V85" s="414"/>
      <c r="W85" s="414"/>
      <c r="X85" s="414"/>
      <c r="Y85" s="414"/>
      <c r="Z85" s="414"/>
      <c r="AA85" s="414"/>
      <c r="AB85" s="414"/>
      <c r="AC85" s="415"/>
      <c r="AD85" s="414"/>
      <c r="AE85" s="414"/>
      <c r="AF85" s="414"/>
      <c r="AG85" s="414"/>
      <c r="AH85" s="414"/>
      <c r="AI85" s="414"/>
      <c r="AJ85" s="414"/>
      <c r="AK85" s="414"/>
      <c r="AL85" s="414"/>
      <c r="AM85" s="415"/>
      <c r="AN85" s="414"/>
      <c r="AO85" s="414"/>
      <c r="AP85" s="414"/>
      <c r="AQ85" s="414"/>
      <c r="AR85" s="414"/>
      <c r="AS85" s="414"/>
      <c r="AT85" s="414"/>
      <c r="AU85" s="414"/>
      <c r="AV85" s="414"/>
      <c r="AW85" s="415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6"/>
    </row>
    <row r="86" spans="1:60">
      <c r="A86" s="511">
        <v>77</v>
      </c>
      <c r="B86" s="345"/>
      <c r="C86" s="345"/>
      <c r="D86" s="380"/>
      <c r="E86" s="380"/>
      <c r="F86" s="380"/>
      <c r="G86" s="345"/>
      <c r="H86" s="380"/>
      <c r="I86" s="398"/>
      <c r="J86" s="345"/>
      <c r="K86" s="345"/>
      <c r="L86" s="345"/>
      <c r="M86" s="345"/>
      <c r="N86" s="345"/>
      <c r="O86" s="414"/>
      <c r="P86" s="414"/>
      <c r="Q86" s="414"/>
      <c r="R86" s="414"/>
      <c r="S86" s="415"/>
      <c r="T86" s="414"/>
      <c r="U86" s="414"/>
      <c r="V86" s="414"/>
      <c r="W86" s="414"/>
      <c r="X86" s="414"/>
      <c r="Y86" s="414"/>
      <c r="Z86" s="414"/>
      <c r="AA86" s="414"/>
      <c r="AB86" s="414"/>
      <c r="AC86" s="415"/>
      <c r="AD86" s="414"/>
      <c r="AE86" s="414"/>
      <c r="AF86" s="414"/>
      <c r="AG86" s="414"/>
      <c r="AH86" s="414"/>
      <c r="AI86" s="414"/>
      <c r="AJ86" s="414"/>
      <c r="AK86" s="414"/>
      <c r="AL86" s="414"/>
      <c r="AM86" s="415"/>
      <c r="AN86" s="414"/>
      <c r="AO86" s="414"/>
      <c r="AP86" s="414"/>
      <c r="AQ86" s="414"/>
      <c r="AR86" s="414"/>
      <c r="AS86" s="414"/>
      <c r="AT86" s="414"/>
      <c r="AU86" s="414"/>
      <c r="AV86" s="414"/>
      <c r="AW86" s="415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6"/>
    </row>
    <row r="87" spans="1:60">
      <c r="A87" s="511">
        <v>78</v>
      </c>
      <c r="B87" s="345"/>
      <c r="C87" s="345"/>
      <c r="D87" s="380"/>
      <c r="E87" s="380"/>
      <c r="F87" s="380"/>
      <c r="G87" s="345"/>
      <c r="H87" s="380"/>
      <c r="I87" s="398"/>
      <c r="J87" s="345"/>
      <c r="K87" s="345"/>
      <c r="L87" s="345"/>
      <c r="M87" s="345"/>
      <c r="N87" s="345"/>
      <c r="O87" s="414"/>
      <c r="P87" s="414"/>
      <c r="Q87" s="414"/>
      <c r="R87" s="414"/>
      <c r="S87" s="415"/>
      <c r="T87" s="414"/>
      <c r="U87" s="414"/>
      <c r="V87" s="414"/>
      <c r="W87" s="414"/>
      <c r="X87" s="414"/>
      <c r="Y87" s="414"/>
      <c r="Z87" s="414"/>
      <c r="AA87" s="414"/>
      <c r="AB87" s="414"/>
      <c r="AC87" s="415"/>
      <c r="AD87" s="414"/>
      <c r="AE87" s="414"/>
      <c r="AF87" s="414"/>
      <c r="AG87" s="414"/>
      <c r="AH87" s="414"/>
      <c r="AI87" s="414"/>
      <c r="AJ87" s="414"/>
      <c r="AK87" s="414"/>
      <c r="AL87" s="414"/>
      <c r="AM87" s="415"/>
      <c r="AN87" s="414"/>
      <c r="AO87" s="414"/>
      <c r="AP87" s="414"/>
      <c r="AQ87" s="414"/>
      <c r="AR87" s="414"/>
      <c r="AS87" s="414"/>
      <c r="AT87" s="414"/>
      <c r="AU87" s="414"/>
      <c r="AV87" s="414"/>
      <c r="AW87" s="415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6"/>
    </row>
    <row r="88" spans="1:60">
      <c r="A88" s="512">
        <v>79</v>
      </c>
      <c r="B88" s="346"/>
      <c r="C88" s="346"/>
      <c r="D88" s="381"/>
      <c r="E88" s="381"/>
      <c r="F88" s="381"/>
      <c r="G88" s="346"/>
      <c r="H88" s="381"/>
      <c r="I88" s="401"/>
      <c r="J88" s="346"/>
      <c r="K88" s="346"/>
      <c r="L88" s="346"/>
      <c r="M88" s="346"/>
      <c r="N88" s="346"/>
      <c r="O88" s="417"/>
      <c r="P88" s="417"/>
      <c r="Q88" s="417"/>
      <c r="R88" s="417"/>
      <c r="S88" s="418"/>
      <c r="T88" s="417"/>
      <c r="U88" s="417"/>
      <c r="V88" s="417"/>
      <c r="W88" s="417"/>
      <c r="X88" s="417"/>
      <c r="Y88" s="417"/>
      <c r="Z88" s="417"/>
      <c r="AA88" s="417"/>
      <c r="AB88" s="417"/>
      <c r="AC88" s="418"/>
      <c r="AD88" s="417"/>
      <c r="AE88" s="417"/>
      <c r="AF88" s="417"/>
      <c r="AG88" s="417"/>
      <c r="AH88" s="417"/>
      <c r="AI88" s="417"/>
      <c r="AJ88" s="417"/>
      <c r="AK88" s="417"/>
      <c r="AL88" s="417"/>
      <c r="AM88" s="418"/>
      <c r="AN88" s="417"/>
      <c r="AO88" s="417"/>
      <c r="AP88" s="417"/>
      <c r="AQ88" s="417"/>
      <c r="AR88" s="417"/>
      <c r="AS88" s="417"/>
      <c r="AT88" s="417"/>
      <c r="AU88" s="417"/>
      <c r="AV88" s="417"/>
      <c r="AW88" s="418"/>
      <c r="AX88" s="417"/>
      <c r="AY88" s="417"/>
      <c r="AZ88" s="417"/>
      <c r="BA88" s="417"/>
      <c r="BB88" s="417"/>
      <c r="BC88" s="417"/>
      <c r="BD88" s="417"/>
      <c r="BE88" s="417"/>
      <c r="BF88" s="417"/>
      <c r="BG88" s="417"/>
      <c r="BH88" s="419"/>
    </row>
    <row r="89" spans="1:60">
      <c r="A89" s="513">
        <v>80</v>
      </c>
      <c r="B89" s="347"/>
      <c r="C89" s="347"/>
      <c r="D89" s="383"/>
      <c r="E89" s="383"/>
      <c r="F89" s="383"/>
      <c r="G89" s="347"/>
      <c r="H89" s="383"/>
      <c r="I89" s="402"/>
      <c r="J89" s="347"/>
      <c r="K89" s="347"/>
      <c r="L89" s="347"/>
      <c r="M89" s="347"/>
      <c r="N89" s="347"/>
      <c r="O89" s="420"/>
      <c r="P89" s="420"/>
      <c r="Q89" s="420"/>
      <c r="R89" s="420"/>
      <c r="S89" s="421"/>
      <c r="T89" s="420"/>
      <c r="U89" s="420"/>
      <c r="V89" s="420"/>
      <c r="W89" s="420"/>
      <c r="X89" s="420"/>
      <c r="Y89" s="420"/>
      <c r="Z89" s="420"/>
      <c r="AA89" s="420"/>
      <c r="AB89" s="420"/>
      <c r="AC89" s="421"/>
      <c r="AD89" s="420"/>
      <c r="AE89" s="420"/>
      <c r="AF89" s="420"/>
      <c r="AG89" s="420"/>
      <c r="AH89" s="420"/>
      <c r="AI89" s="420"/>
      <c r="AJ89" s="420"/>
      <c r="AK89" s="420"/>
      <c r="AL89" s="420"/>
      <c r="AM89" s="421"/>
      <c r="AN89" s="420"/>
      <c r="AO89" s="420"/>
      <c r="AP89" s="420"/>
      <c r="AQ89" s="420"/>
      <c r="AR89" s="420"/>
      <c r="AS89" s="420"/>
      <c r="AT89" s="420"/>
      <c r="AU89" s="420"/>
      <c r="AV89" s="420"/>
      <c r="AW89" s="421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2"/>
    </row>
    <row r="90" spans="1:60">
      <c r="A90" s="511">
        <v>81</v>
      </c>
      <c r="B90" s="345"/>
      <c r="C90" s="345"/>
      <c r="D90" s="380"/>
      <c r="E90" s="380"/>
      <c r="F90" s="380"/>
      <c r="G90" s="345"/>
      <c r="H90" s="380"/>
      <c r="I90" s="398"/>
      <c r="J90" s="345"/>
      <c r="K90" s="345"/>
      <c r="L90" s="345"/>
      <c r="M90" s="345"/>
      <c r="N90" s="345"/>
      <c r="O90" s="414"/>
      <c r="P90" s="414"/>
      <c r="Q90" s="414"/>
      <c r="R90" s="414"/>
      <c r="S90" s="415"/>
      <c r="T90" s="414"/>
      <c r="U90" s="414"/>
      <c r="V90" s="414"/>
      <c r="W90" s="414"/>
      <c r="X90" s="414"/>
      <c r="Y90" s="414"/>
      <c r="Z90" s="414"/>
      <c r="AA90" s="414"/>
      <c r="AB90" s="414"/>
      <c r="AC90" s="415"/>
      <c r="AD90" s="414"/>
      <c r="AE90" s="414"/>
      <c r="AF90" s="414"/>
      <c r="AG90" s="414"/>
      <c r="AH90" s="414"/>
      <c r="AI90" s="414"/>
      <c r="AJ90" s="414"/>
      <c r="AK90" s="414"/>
      <c r="AL90" s="414"/>
      <c r="AM90" s="415"/>
      <c r="AN90" s="414"/>
      <c r="AO90" s="414"/>
      <c r="AP90" s="414"/>
      <c r="AQ90" s="414"/>
      <c r="AR90" s="414"/>
      <c r="AS90" s="414"/>
      <c r="AT90" s="414"/>
      <c r="AU90" s="414"/>
      <c r="AV90" s="414"/>
      <c r="AW90" s="415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6"/>
    </row>
    <row r="91" spans="1:60">
      <c r="A91" s="511">
        <v>82</v>
      </c>
      <c r="B91" s="345"/>
      <c r="C91" s="345"/>
      <c r="D91" s="380"/>
      <c r="E91" s="380"/>
      <c r="F91" s="380"/>
      <c r="G91" s="345"/>
      <c r="H91" s="380"/>
      <c r="I91" s="398"/>
      <c r="J91" s="345"/>
      <c r="K91" s="345"/>
      <c r="L91" s="345"/>
      <c r="M91" s="345"/>
      <c r="N91" s="345"/>
      <c r="O91" s="414"/>
      <c r="P91" s="414"/>
      <c r="Q91" s="414"/>
      <c r="R91" s="414"/>
      <c r="S91" s="415"/>
      <c r="T91" s="414"/>
      <c r="U91" s="414"/>
      <c r="V91" s="414"/>
      <c r="W91" s="414"/>
      <c r="X91" s="414"/>
      <c r="Y91" s="414"/>
      <c r="Z91" s="414"/>
      <c r="AA91" s="414"/>
      <c r="AB91" s="414"/>
      <c r="AC91" s="415"/>
      <c r="AD91" s="414"/>
      <c r="AE91" s="414"/>
      <c r="AF91" s="414"/>
      <c r="AG91" s="414"/>
      <c r="AH91" s="414"/>
      <c r="AI91" s="414"/>
      <c r="AJ91" s="414"/>
      <c r="AK91" s="414"/>
      <c r="AL91" s="414"/>
      <c r="AM91" s="415"/>
      <c r="AN91" s="414"/>
      <c r="AO91" s="414"/>
      <c r="AP91" s="414"/>
      <c r="AQ91" s="414"/>
      <c r="AR91" s="414"/>
      <c r="AS91" s="414"/>
      <c r="AT91" s="414"/>
      <c r="AU91" s="414"/>
      <c r="AV91" s="414"/>
      <c r="AW91" s="415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6"/>
    </row>
    <row r="92" spans="1:60">
      <c r="A92" s="511">
        <v>83</v>
      </c>
      <c r="B92" s="345"/>
      <c r="C92" s="345"/>
      <c r="D92" s="380"/>
      <c r="E92" s="380"/>
      <c r="F92" s="380"/>
      <c r="G92" s="345"/>
      <c r="H92" s="380"/>
      <c r="I92" s="398"/>
      <c r="J92" s="345"/>
      <c r="K92" s="345"/>
      <c r="L92" s="345"/>
      <c r="M92" s="345"/>
      <c r="N92" s="345"/>
      <c r="O92" s="414"/>
      <c r="P92" s="414"/>
      <c r="Q92" s="414"/>
      <c r="R92" s="414"/>
      <c r="S92" s="415"/>
      <c r="T92" s="414"/>
      <c r="U92" s="414"/>
      <c r="V92" s="414"/>
      <c r="W92" s="414"/>
      <c r="X92" s="414"/>
      <c r="Y92" s="414"/>
      <c r="Z92" s="414"/>
      <c r="AA92" s="414"/>
      <c r="AB92" s="414"/>
      <c r="AC92" s="415"/>
      <c r="AD92" s="414"/>
      <c r="AE92" s="414"/>
      <c r="AF92" s="414"/>
      <c r="AG92" s="414"/>
      <c r="AH92" s="414"/>
      <c r="AI92" s="414"/>
      <c r="AJ92" s="414"/>
      <c r="AK92" s="414"/>
      <c r="AL92" s="414"/>
      <c r="AM92" s="415"/>
      <c r="AN92" s="414"/>
      <c r="AO92" s="414"/>
      <c r="AP92" s="414"/>
      <c r="AQ92" s="414"/>
      <c r="AR92" s="414"/>
      <c r="AS92" s="414"/>
      <c r="AT92" s="414"/>
      <c r="AU92" s="414"/>
      <c r="AV92" s="414"/>
      <c r="AW92" s="415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6"/>
    </row>
    <row r="93" spans="1:60">
      <c r="A93" s="511">
        <v>84</v>
      </c>
      <c r="B93" s="345"/>
      <c r="C93" s="345"/>
      <c r="D93" s="380"/>
      <c r="E93" s="380"/>
      <c r="F93" s="380"/>
      <c r="G93" s="345"/>
      <c r="H93" s="380"/>
      <c r="I93" s="398"/>
      <c r="J93" s="345"/>
      <c r="K93" s="345"/>
      <c r="L93" s="345"/>
      <c r="M93" s="345"/>
      <c r="N93" s="345"/>
      <c r="O93" s="414"/>
      <c r="P93" s="414"/>
      <c r="Q93" s="414"/>
      <c r="R93" s="414"/>
      <c r="S93" s="415"/>
      <c r="T93" s="414"/>
      <c r="U93" s="414"/>
      <c r="V93" s="414"/>
      <c r="W93" s="414"/>
      <c r="X93" s="414"/>
      <c r="Y93" s="414"/>
      <c r="Z93" s="414"/>
      <c r="AA93" s="414"/>
      <c r="AB93" s="414"/>
      <c r="AC93" s="415"/>
      <c r="AD93" s="414"/>
      <c r="AE93" s="414"/>
      <c r="AF93" s="414"/>
      <c r="AG93" s="414"/>
      <c r="AH93" s="414"/>
      <c r="AI93" s="414"/>
      <c r="AJ93" s="414"/>
      <c r="AK93" s="414"/>
      <c r="AL93" s="414"/>
      <c r="AM93" s="415"/>
      <c r="AN93" s="414"/>
      <c r="AO93" s="414"/>
      <c r="AP93" s="414"/>
      <c r="AQ93" s="414"/>
      <c r="AR93" s="414"/>
      <c r="AS93" s="414"/>
      <c r="AT93" s="414"/>
      <c r="AU93" s="414"/>
      <c r="AV93" s="414"/>
      <c r="AW93" s="415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6"/>
    </row>
    <row r="94" spans="1:60">
      <c r="A94" s="511">
        <v>85</v>
      </c>
      <c r="B94" s="345"/>
      <c r="C94" s="345"/>
      <c r="D94" s="380"/>
      <c r="E94" s="380"/>
      <c r="F94" s="380"/>
      <c r="G94" s="345"/>
      <c r="H94" s="380"/>
      <c r="I94" s="398"/>
      <c r="J94" s="345"/>
      <c r="K94" s="345"/>
      <c r="L94" s="345"/>
      <c r="M94" s="345"/>
      <c r="N94" s="345"/>
      <c r="O94" s="414"/>
      <c r="P94" s="414"/>
      <c r="Q94" s="414"/>
      <c r="R94" s="414"/>
      <c r="S94" s="415"/>
      <c r="T94" s="414"/>
      <c r="U94" s="414"/>
      <c r="V94" s="414"/>
      <c r="W94" s="414"/>
      <c r="X94" s="414"/>
      <c r="Y94" s="414"/>
      <c r="Z94" s="414"/>
      <c r="AA94" s="414"/>
      <c r="AB94" s="414"/>
      <c r="AC94" s="415"/>
      <c r="AD94" s="414"/>
      <c r="AE94" s="414"/>
      <c r="AF94" s="414"/>
      <c r="AG94" s="414"/>
      <c r="AH94" s="414"/>
      <c r="AI94" s="414"/>
      <c r="AJ94" s="414"/>
      <c r="AK94" s="414"/>
      <c r="AL94" s="414"/>
      <c r="AM94" s="415"/>
      <c r="AN94" s="414"/>
      <c r="AO94" s="414"/>
      <c r="AP94" s="414"/>
      <c r="AQ94" s="414"/>
      <c r="AR94" s="414"/>
      <c r="AS94" s="414"/>
      <c r="AT94" s="414"/>
      <c r="AU94" s="414"/>
      <c r="AV94" s="414"/>
      <c r="AW94" s="415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6"/>
    </row>
    <row r="95" spans="1:60">
      <c r="A95" s="511">
        <v>86</v>
      </c>
      <c r="B95" s="345"/>
      <c r="C95" s="345"/>
      <c r="D95" s="380"/>
      <c r="E95" s="380"/>
      <c r="F95" s="380"/>
      <c r="G95" s="345"/>
      <c r="H95" s="380"/>
      <c r="I95" s="398"/>
      <c r="J95" s="345"/>
      <c r="K95" s="345"/>
      <c r="L95" s="345"/>
      <c r="M95" s="345"/>
      <c r="N95" s="345"/>
      <c r="O95" s="414"/>
      <c r="P95" s="414"/>
      <c r="Q95" s="414"/>
      <c r="R95" s="414"/>
      <c r="S95" s="415"/>
      <c r="T95" s="414"/>
      <c r="U95" s="414"/>
      <c r="V95" s="414"/>
      <c r="W95" s="414"/>
      <c r="X95" s="414"/>
      <c r="Y95" s="414"/>
      <c r="Z95" s="414"/>
      <c r="AA95" s="414"/>
      <c r="AB95" s="414"/>
      <c r="AC95" s="415"/>
      <c r="AD95" s="414"/>
      <c r="AE95" s="414"/>
      <c r="AF95" s="414"/>
      <c r="AG95" s="414"/>
      <c r="AH95" s="414"/>
      <c r="AI95" s="414"/>
      <c r="AJ95" s="414"/>
      <c r="AK95" s="414"/>
      <c r="AL95" s="414"/>
      <c r="AM95" s="415"/>
      <c r="AN95" s="414"/>
      <c r="AO95" s="414"/>
      <c r="AP95" s="414"/>
      <c r="AQ95" s="414"/>
      <c r="AR95" s="414"/>
      <c r="AS95" s="414"/>
      <c r="AT95" s="414"/>
      <c r="AU95" s="414"/>
      <c r="AV95" s="414"/>
      <c r="AW95" s="415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6"/>
    </row>
    <row r="96" spans="1:60">
      <c r="A96" s="511">
        <v>87</v>
      </c>
      <c r="B96" s="345"/>
      <c r="C96" s="345"/>
      <c r="D96" s="380"/>
      <c r="E96" s="380"/>
      <c r="F96" s="380"/>
      <c r="G96" s="345"/>
      <c r="H96" s="380"/>
      <c r="I96" s="398"/>
      <c r="J96" s="345"/>
      <c r="K96" s="345"/>
      <c r="L96" s="345"/>
      <c r="M96" s="345"/>
      <c r="N96" s="345"/>
      <c r="O96" s="414"/>
      <c r="P96" s="414"/>
      <c r="Q96" s="414"/>
      <c r="R96" s="414"/>
      <c r="S96" s="415"/>
      <c r="T96" s="414"/>
      <c r="U96" s="414"/>
      <c r="V96" s="414"/>
      <c r="W96" s="414"/>
      <c r="X96" s="414"/>
      <c r="Y96" s="414"/>
      <c r="Z96" s="414"/>
      <c r="AA96" s="414"/>
      <c r="AB96" s="414"/>
      <c r="AC96" s="415"/>
      <c r="AD96" s="414"/>
      <c r="AE96" s="414"/>
      <c r="AF96" s="414"/>
      <c r="AG96" s="414"/>
      <c r="AH96" s="414"/>
      <c r="AI96" s="414"/>
      <c r="AJ96" s="414"/>
      <c r="AK96" s="414"/>
      <c r="AL96" s="414"/>
      <c r="AM96" s="415"/>
      <c r="AN96" s="414"/>
      <c r="AO96" s="414"/>
      <c r="AP96" s="414"/>
      <c r="AQ96" s="414"/>
      <c r="AR96" s="414"/>
      <c r="AS96" s="414"/>
      <c r="AT96" s="414"/>
      <c r="AU96" s="414"/>
      <c r="AV96" s="414"/>
      <c r="AW96" s="415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6"/>
    </row>
    <row r="97" spans="1:60">
      <c r="A97" s="511">
        <v>88</v>
      </c>
      <c r="B97" s="345"/>
      <c r="C97" s="345"/>
      <c r="D97" s="380"/>
      <c r="E97" s="380"/>
      <c r="F97" s="380"/>
      <c r="G97" s="345"/>
      <c r="H97" s="380"/>
      <c r="I97" s="398"/>
      <c r="J97" s="345"/>
      <c r="K97" s="345"/>
      <c r="L97" s="345"/>
      <c r="M97" s="345"/>
      <c r="N97" s="345"/>
      <c r="O97" s="414"/>
      <c r="P97" s="414"/>
      <c r="Q97" s="414"/>
      <c r="R97" s="414"/>
      <c r="S97" s="415"/>
      <c r="T97" s="414"/>
      <c r="U97" s="414"/>
      <c r="V97" s="414"/>
      <c r="W97" s="414"/>
      <c r="X97" s="414"/>
      <c r="Y97" s="414"/>
      <c r="Z97" s="414"/>
      <c r="AA97" s="414"/>
      <c r="AB97" s="414"/>
      <c r="AC97" s="415"/>
      <c r="AD97" s="414"/>
      <c r="AE97" s="414"/>
      <c r="AF97" s="414"/>
      <c r="AG97" s="414"/>
      <c r="AH97" s="414"/>
      <c r="AI97" s="414"/>
      <c r="AJ97" s="414"/>
      <c r="AK97" s="414"/>
      <c r="AL97" s="414"/>
      <c r="AM97" s="415"/>
      <c r="AN97" s="414"/>
      <c r="AO97" s="414"/>
      <c r="AP97" s="414"/>
      <c r="AQ97" s="414"/>
      <c r="AR97" s="414"/>
      <c r="AS97" s="414"/>
      <c r="AT97" s="414"/>
      <c r="AU97" s="414"/>
      <c r="AV97" s="414"/>
      <c r="AW97" s="415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6"/>
    </row>
    <row r="98" spans="1:60">
      <c r="A98" s="512">
        <v>89</v>
      </c>
      <c r="B98" s="346"/>
      <c r="C98" s="346"/>
      <c r="D98" s="381"/>
      <c r="E98" s="381"/>
      <c r="F98" s="381"/>
      <c r="G98" s="346"/>
      <c r="H98" s="381"/>
      <c r="I98" s="401"/>
      <c r="J98" s="346"/>
      <c r="K98" s="346"/>
      <c r="L98" s="346"/>
      <c r="M98" s="346"/>
      <c r="N98" s="346"/>
      <c r="O98" s="417"/>
      <c r="P98" s="417"/>
      <c r="Q98" s="417"/>
      <c r="R98" s="417"/>
      <c r="S98" s="418"/>
      <c r="T98" s="417"/>
      <c r="U98" s="417"/>
      <c r="V98" s="417"/>
      <c r="W98" s="417"/>
      <c r="X98" s="417"/>
      <c r="Y98" s="417"/>
      <c r="Z98" s="417"/>
      <c r="AA98" s="417"/>
      <c r="AB98" s="417"/>
      <c r="AC98" s="418"/>
      <c r="AD98" s="417"/>
      <c r="AE98" s="417"/>
      <c r="AF98" s="417"/>
      <c r="AG98" s="417"/>
      <c r="AH98" s="417"/>
      <c r="AI98" s="417"/>
      <c r="AJ98" s="417"/>
      <c r="AK98" s="417"/>
      <c r="AL98" s="417"/>
      <c r="AM98" s="418"/>
      <c r="AN98" s="417"/>
      <c r="AO98" s="417"/>
      <c r="AP98" s="417"/>
      <c r="AQ98" s="417"/>
      <c r="AR98" s="417"/>
      <c r="AS98" s="417"/>
      <c r="AT98" s="417"/>
      <c r="AU98" s="417"/>
      <c r="AV98" s="417"/>
      <c r="AW98" s="418"/>
      <c r="AX98" s="417"/>
      <c r="AY98" s="417"/>
      <c r="AZ98" s="417"/>
      <c r="BA98" s="417"/>
      <c r="BB98" s="417"/>
      <c r="BC98" s="417"/>
      <c r="BD98" s="417"/>
      <c r="BE98" s="417"/>
      <c r="BF98" s="417"/>
      <c r="BG98" s="417"/>
      <c r="BH98" s="419"/>
    </row>
    <row r="99" spans="1:60">
      <c r="A99" s="511">
        <v>90</v>
      </c>
      <c r="B99" s="345"/>
      <c r="C99" s="345"/>
      <c r="D99" s="380"/>
      <c r="E99" s="380"/>
      <c r="F99" s="380"/>
      <c r="G99" s="345"/>
      <c r="H99" s="380"/>
      <c r="I99" s="398"/>
      <c r="J99" s="345"/>
      <c r="K99" s="345"/>
      <c r="L99" s="345"/>
      <c r="M99" s="345"/>
      <c r="N99" s="345"/>
      <c r="O99" s="414"/>
      <c r="P99" s="414"/>
      <c r="Q99" s="414"/>
      <c r="R99" s="414"/>
      <c r="S99" s="415"/>
      <c r="T99" s="414"/>
      <c r="U99" s="414"/>
      <c r="V99" s="414"/>
      <c r="W99" s="414"/>
      <c r="X99" s="414"/>
      <c r="Y99" s="414"/>
      <c r="Z99" s="414"/>
      <c r="AA99" s="414"/>
      <c r="AB99" s="414"/>
      <c r="AC99" s="415"/>
      <c r="AD99" s="414"/>
      <c r="AE99" s="414"/>
      <c r="AF99" s="414"/>
      <c r="AG99" s="414"/>
      <c r="AH99" s="414"/>
      <c r="AI99" s="414"/>
      <c r="AJ99" s="414"/>
      <c r="AK99" s="414"/>
      <c r="AL99" s="414"/>
      <c r="AM99" s="415"/>
      <c r="AN99" s="414"/>
      <c r="AO99" s="414"/>
      <c r="AP99" s="414"/>
      <c r="AQ99" s="414"/>
      <c r="AR99" s="414"/>
      <c r="AS99" s="414"/>
      <c r="AT99" s="414"/>
      <c r="AU99" s="414"/>
      <c r="AV99" s="414"/>
      <c r="AW99" s="415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6"/>
    </row>
    <row r="100" spans="1:60">
      <c r="A100" s="511">
        <v>91</v>
      </c>
      <c r="B100" s="345"/>
      <c r="C100" s="345"/>
      <c r="D100" s="380"/>
      <c r="E100" s="380"/>
      <c r="F100" s="380"/>
      <c r="G100" s="345"/>
      <c r="H100" s="380"/>
      <c r="I100" s="398"/>
      <c r="J100" s="345"/>
      <c r="K100" s="345"/>
      <c r="L100" s="345"/>
      <c r="M100" s="345"/>
      <c r="N100" s="345"/>
      <c r="O100" s="414"/>
      <c r="P100" s="414"/>
      <c r="Q100" s="414"/>
      <c r="R100" s="414"/>
      <c r="S100" s="415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5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5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5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6"/>
    </row>
    <row r="101" spans="1:60">
      <c r="A101" s="511">
        <v>92</v>
      </c>
      <c r="B101" s="345"/>
      <c r="C101" s="345"/>
      <c r="D101" s="380"/>
      <c r="E101" s="380"/>
      <c r="F101" s="380"/>
      <c r="G101" s="345"/>
      <c r="H101" s="380"/>
      <c r="I101" s="398"/>
      <c r="J101" s="345"/>
      <c r="K101" s="345"/>
      <c r="L101" s="345"/>
      <c r="M101" s="345"/>
      <c r="N101" s="345"/>
      <c r="O101" s="414"/>
      <c r="P101" s="414"/>
      <c r="Q101" s="414"/>
      <c r="R101" s="414"/>
      <c r="S101" s="415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5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5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5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6"/>
    </row>
    <row r="102" spans="1:60">
      <c r="A102" s="511">
        <v>93</v>
      </c>
      <c r="B102" s="345"/>
      <c r="C102" s="345"/>
      <c r="D102" s="380"/>
      <c r="E102" s="380"/>
      <c r="F102" s="380"/>
      <c r="G102" s="345"/>
      <c r="H102" s="380"/>
      <c r="I102" s="398"/>
      <c r="J102" s="345"/>
      <c r="K102" s="345"/>
      <c r="L102" s="345"/>
      <c r="M102" s="345"/>
      <c r="N102" s="345"/>
      <c r="O102" s="414"/>
      <c r="P102" s="414"/>
      <c r="Q102" s="414"/>
      <c r="R102" s="414"/>
      <c r="S102" s="415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5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5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5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6"/>
    </row>
    <row r="103" spans="1:60">
      <c r="A103" s="511">
        <v>94</v>
      </c>
      <c r="B103" s="345"/>
      <c r="C103" s="345"/>
      <c r="D103" s="380"/>
      <c r="E103" s="380"/>
      <c r="F103" s="380"/>
      <c r="G103" s="345"/>
      <c r="H103" s="380"/>
      <c r="I103" s="398"/>
      <c r="J103" s="345"/>
      <c r="K103" s="345"/>
      <c r="L103" s="345"/>
      <c r="M103" s="345"/>
      <c r="N103" s="345"/>
      <c r="O103" s="414"/>
      <c r="P103" s="414"/>
      <c r="Q103" s="414"/>
      <c r="R103" s="414"/>
      <c r="S103" s="415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5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5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5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6"/>
    </row>
    <row r="104" spans="1:60">
      <c r="A104" s="511">
        <v>95</v>
      </c>
      <c r="B104" s="345"/>
      <c r="C104" s="345"/>
      <c r="D104" s="380"/>
      <c r="E104" s="380"/>
      <c r="F104" s="380"/>
      <c r="G104" s="345"/>
      <c r="H104" s="380"/>
      <c r="I104" s="398"/>
      <c r="J104" s="345"/>
      <c r="K104" s="345"/>
      <c r="L104" s="345"/>
      <c r="M104" s="345"/>
      <c r="N104" s="345"/>
      <c r="O104" s="414"/>
      <c r="P104" s="414"/>
      <c r="Q104" s="414"/>
      <c r="R104" s="414"/>
      <c r="S104" s="415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5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5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5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6"/>
    </row>
    <row r="105" spans="1:60">
      <c r="A105" s="511">
        <v>96</v>
      </c>
      <c r="B105" s="349"/>
      <c r="C105" s="349"/>
      <c r="D105" s="380"/>
      <c r="E105" s="380"/>
      <c r="F105" s="380"/>
      <c r="G105" s="345"/>
      <c r="H105" s="380"/>
      <c r="I105" s="398"/>
      <c r="J105" s="384"/>
      <c r="K105" s="349"/>
      <c r="L105" s="345"/>
      <c r="M105" s="345"/>
      <c r="N105" s="345"/>
      <c r="O105" s="414"/>
      <c r="P105" s="414"/>
      <c r="Q105" s="414"/>
      <c r="R105" s="414"/>
      <c r="S105" s="415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5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5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5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6"/>
    </row>
    <row r="106" spans="1:60">
      <c r="A106" s="511">
        <v>97</v>
      </c>
      <c r="B106" s="349"/>
      <c r="C106" s="349"/>
      <c r="D106" s="380"/>
      <c r="E106" s="380"/>
      <c r="F106" s="380"/>
      <c r="G106" s="345"/>
      <c r="H106" s="380"/>
      <c r="I106" s="398"/>
      <c r="J106" s="384"/>
      <c r="K106" s="349"/>
      <c r="L106" s="345"/>
      <c r="M106" s="345"/>
      <c r="N106" s="345"/>
      <c r="O106" s="414"/>
      <c r="P106" s="414"/>
      <c r="Q106" s="414"/>
      <c r="R106" s="414"/>
      <c r="S106" s="415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5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5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5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6"/>
    </row>
    <row r="107" spans="1:60">
      <c r="A107" s="511">
        <v>98</v>
      </c>
      <c r="B107" s="349"/>
      <c r="C107" s="349"/>
      <c r="D107" s="380"/>
      <c r="E107" s="380"/>
      <c r="F107" s="380"/>
      <c r="G107" s="345"/>
      <c r="H107" s="380"/>
      <c r="I107" s="398"/>
      <c r="J107" s="384"/>
      <c r="K107" s="349"/>
      <c r="L107" s="345"/>
      <c r="M107" s="345"/>
      <c r="N107" s="345"/>
      <c r="O107" s="414"/>
      <c r="P107" s="414"/>
      <c r="Q107" s="414"/>
      <c r="R107" s="414"/>
      <c r="S107" s="415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5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5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5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6"/>
    </row>
    <row r="108" spans="1:60">
      <c r="A108" s="513">
        <v>99</v>
      </c>
      <c r="B108" s="390"/>
      <c r="C108" s="390"/>
      <c r="D108" s="383"/>
      <c r="E108" s="383"/>
      <c r="F108" s="383"/>
      <c r="G108" s="347"/>
      <c r="H108" s="383"/>
      <c r="I108" s="402"/>
      <c r="J108" s="391"/>
      <c r="K108" s="390"/>
      <c r="L108" s="347"/>
      <c r="M108" s="347"/>
      <c r="N108" s="347"/>
      <c r="O108" s="420"/>
      <c r="P108" s="420"/>
      <c r="Q108" s="420"/>
      <c r="R108" s="420"/>
      <c r="S108" s="421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1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1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1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2"/>
    </row>
    <row r="109" spans="1:60">
      <c r="A109" s="511">
        <v>99.099998474121094</v>
      </c>
      <c r="B109" s="349"/>
      <c r="C109" s="349"/>
      <c r="D109" s="380"/>
      <c r="E109" s="380"/>
      <c r="F109" s="380"/>
      <c r="G109" s="345"/>
      <c r="H109" s="380"/>
      <c r="I109" s="398"/>
      <c r="J109" s="384"/>
      <c r="K109" s="349"/>
      <c r="L109" s="345"/>
      <c r="M109" s="345"/>
      <c r="N109" s="345"/>
      <c r="O109" s="414"/>
      <c r="P109" s="414"/>
      <c r="Q109" s="414"/>
      <c r="R109" s="414"/>
      <c r="S109" s="415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5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5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5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6"/>
    </row>
    <row r="110" spans="1:60">
      <c r="A110" s="511">
        <v>99.199996948242188</v>
      </c>
      <c r="B110" s="349"/>
      <c r="C110" s="349"/>
      <c r="D110" s="380"/>
      <c r="E110" s="380"/>
      <c r="F110" s="380"/>
      <c r="G110" s="345"/>
      <c r="H110" s="380"/>
      <c r="I110" s="398"/>
      <c r="J110" s="384"/>
      <c r="K110" s="349"/>
      <c r="L110" s="345"/>
      <c r="M110" s="345"/>
      <c r="N110" s="345"/>
      <c r="O110" s="414"/>
      <c r="P110" s="414"/>
      <c r="Q110" s="414"/>
      <c r="R110" s="414"/>
      <c r="S110" s="415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5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5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5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6"/>
    </row>
    <row r="111" spans="1:60">
      <c r="A111" s="511">
        <v>99.300003051757813</v>
      </c>
      <c r="B111" s="349"/>
      <c r="C111" s="349"/>
      <c r="D111" s="380"/>
      <c r="E111" s="380"/>
      <c r="F111" s="380"/>
      <c r="G111" s="345"/>
      <c r="H111" s="380"/>
      <c r="I111" s="398"/>
      <c r="J111" s="384"/>
      <c r="K111" s="349"/>
      <c r="L111" s="345"/>
      <c r="M111" s="345"/>
      <c r="N111" s="345"/>
      <c r="O111" s="414"/>
      <c r="P111" s="414"/>
      <c r="Q111" s="414"/>
      <c r="R111" s="414"/>
      <c r="S111" s="415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5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5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5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6"/>
    </row>
    <row r="112" spans="1:60">
      <c r="A112" s="511">
        <v>99.400001525878906</v>
      </c>
      <c r="B112" s="349"/>
      <c r="C112" s="349"/>
      <c r="D112" s="380"/>
      <c r="E112" s="380"/>
      <c r="F112" s="380"/>
      <c r="G112" s="345"/>
      <c r="H112" s="380"/>
      <c r="I112" s="398"/>
      <c r="J112" s="384"/>
      <c r="K112" s="349"/>
      <c r="L112" s="345"/>
      <c r="M112" s="345"/>
      <c r="N112" s="345"/>
      <c r="O112" s="414"/>
      <c r="P112" s="414"/>
      <c r="Q112" s="414"/>
      <c r="R112" s="414"/>
      <c r="S112" s="415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5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5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5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6"/>
    </row>
    <row r="113" spans="1:60">
      <c r="A113" s="511">
        <v>99.5</v>
      </c>
      <c r="B113" s="349"/>
      <c r="C113" s="349"/>
      <c r="D113" s="380"/>
      <c r="E113" s="380"/>
      <c r="F113" s="380"/>
      <c r="G113" s="345"/>
      <c r="H113" s="380"/>
      <c r="I113" s="398"/>
      <c r="J113" s="384"/>
      <c r="K113" s="349"/>
      <c r="L113" s="345"/>
      <c r="M113" s="345"/>
      <c r="N113" s="345"/>
      <c r="O113" s="414"/>
      <c r="P113" s="414"/>
      <c r="Q113" s="414"/>
      <c r="R113" s="414"/>
      <c r="S113" s="415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5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5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5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6"/>
    </row>
    <row r="114" spans="1:60">
      <c r="A114" s="511">
        <v>99.599998474121094</v>
      </c>
      <c r="B114" s="349"/>
      <c r="C114" s="349"/>
      <c r="D114" s="380"/>
      <c r="E114" s="380"/>
      <c r="F114" s="380"/>
      <c r="G114" s="345"/>
      <c r="H114" s="380"/>
      <c r="I114" s="398"/>
      <c r="J114" s="384"/>
      <c r="K114" s="349"/>
      <c r="L114" s="345"/>
      <c r="M114" s="345"/>
      <c r="N114" s="345"/>
      <c r="O114" s="414"/>
      <c r="P114" s="414"/>
      <c r="Q114" s="414"/>
      <c r="R114" s="414"/>
      <c r="S114" s="415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5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5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5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6"/>
    </row>
    <row r="115" spans="1:60">
      <c r="A115" s="511">
        <v>99.699996948242188</v>
      </c>
      <c r="B115" s="349"/>
      <c r="C115" s="349"/>
      <c r="D115" s="380"/>
      <c r="E115" s="380"/>
      <c r="F115" s="380"/>
      <c r="G115" s="345"/>
      <c r="H115" s="380"/>
      <c r="I115" s="398"/>
      <c r="J115" s="384"/>
      <c r="K115" s="349"/>
      <c r="L115" s="345"/>
      <c r="M115" s="345"/>
      <c r="N115" s="345"/>
      <c r="O115" s="414"/>
      <c r="P115" s="414"/>
      <c r="Q115" s="414"/>
      <c r="R115" s="414"/>
      <c r="S115" s="415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5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5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5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6"/>
    </row>
    <row r="116" spans="1:60">
      <c r="A116" s="511">
        <v>99.800003051757813</v>
      </c>
      <c r="B116" s="349"/>
      <c r="C116" s="349"/>
      <c r="D116" s="380"/>
      <c r="E116" s="380"/>
      <c r="F116" s="380"/>
      <c r="G116" s="345"/>
      <c r="H116" s="380"/>
      <c r="I116" s="398"/>
      <c r="J116" s="384"/>
      <c r="K116" s="349"/>
      <c r="L116" s="345"/>
      <c r="M116" s="345"/>
      <c r="N116" s="345"/>
      <c r="O116" s="414"/>
      <c r="P116" s="414"/>
      <c r="Q116" s="414"/>
      <c r="R116" s="414"/>
      <c r="S116" s="415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5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5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5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6"/>
    </row>
    <row r="117" spans="1:60" ht="15.55">
      <c r="A117" s="513">
        <v>99.900001525878906</v>
      </c>
      <c r="B117" s="423"/>
      <c r="C117" s="423"/>
      <c r="D117" s="423"/>
      <c r="E117" s="423"/>
      <c r="F117" s="423"/>
      <c r="G117" s="420"/>
      <c r="H117" s="420"/>
      <c r="I117" s="424"/>
      <c r="J117" s="423"/>
      <c r="K117" s="423"/>
      <c r="L117" s="423"/>
      <c r="M117" s="420"/>
      <c r="N117" s="420"/>
      <c r="O117" s="420"/>
      <c r="P117" s="420"/>
      <c r="Q117" s="420"/>
      <c r="R117" s="420"/>
      <c r="S117" s="421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1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1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1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2"/>
    </row>
    <row r="118" spans="1:60" ht="15.55">
      <c r="A118" s="511">
        <v>99.910003662109375</v>
      </c>
      <c r="B118" s="414"/>
      <c r="C118" s="414"/>
      <c r="D118" s="425"/>
      <c r="E118" s="425"/>
      <c r="F118" s="425"/>
      <c r="G118" s="414"/>
      <c r="H118" s="414"/>
      <c r="I118" s="426"/>
      <c r="J118" s="425"/>
      <c r="K118" s="425"/>
      <c r="L118" s="425"/>
      <c r="M118" s="414"/>
      <c r="N118" s="414"/>
      <c r="O118" s="414"/>
      <c r="P118" s="414"/>
      <c r="Q118" s="414"/>
      <c r="R118" s="414"/>
      <c r="S118" s="415"/>
      <c r="T118" s="414"/>
      <c r="U118" s="414"/>
      <c r="V118" s="414"/>
      <c r="W118" s="414"/>
      <c r="X118" s="414"/>
      <c r="Y118" s="414"/>
      <c r="Z118" s="414"/>
      <c r="AA118" s="414"/>
      <c r="AB118" s="414"/>
      <c r="AC118" s="415"/>
      <c r="AD118" s="414"/>
      <c r="AE118" s="414"/>
      <c r="AF118" s="414"/>
      <c r="AG118" s="414"/>
      <c r="AH118" s="414"/>
      <c r="AI118" s="414"/>
      <c r="AJ118" s="414"/>
      <c r="AK118" s="414"/>
      <c r="AL118" s="414"/>
      <c r="AM118" s="415"/>
      <c r="AN118" s="414"/>
      <c r="AO118" s="414"/>
      <c r="AP118" s="414"/>
      <c r="AQ118" s="414"/>
      <c r="AR118" s="414"/>
      <c r="AS118" s="414"/>
      <c r="AT118" s="414"/>
      <c r="AU118" s="414"/>
      <c r="AV118" s="414"/>
      <c r="AW118" s="415"/>
      <c r="AX118" s="414"/>
      <c r="AY118" s="414"/>
      <c r="AZ118" s="414"/>
      <c r="BA118" s="414"/>
      <c r="BB118" s="414"/>
      <c r="BC118" s="414"/>
      <c r="BD118" s="414"/>
      <c r="BE118" s="414"/>
      <c r="BF118" s="414"/>
      <c r="BG118" s="414"/>
      <c r="BH118" s="416"/>
    </row>
    <row r="119" spans="1:60">
      <c r="A119" s="511">
        <v>99.919998168945313</v>
      </c>
      <c r="B119" s="414"/>
      <c r="C119" s="414"/>
      <c r="D119" s="414"/>
      <c r="E119" s="414"/>
      <c r="F119" s="414"/>
      <c r="G119" s="414"/>
      <c r="H119" s="414"/>
      <c r="I119" s="415"/>
      <c r="J119" s="414"/>
      <c r="K119" s="414"/>
      <c r="L119" s="414"/>
      <c r="M119" s="414"/>
      <c r="N119" s="414"/>
      <c r="O119" s="414"/>
      <c r="P119" s="414"/>
      <c r="Q119" s="414"/>
      <c r="R119" s="414"/>
      <c r="S119" s="415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5"/>
      <c r="AD119" s="414"/>
      <c r="AE119" s="414"/>
      <c r="AF119" s="414"/>
      <c r="AG119" s="414"/>
      <c r="AH119" s="414"/>
      <c r="AI119" s="414"/>
      <c r="AJ119" s="414"/>
      <c r="AK119" s="414"/>
      <c r="AL119" s="414"/>
      <c r="AM119" s="415"/>
      <c r="AN119" s="414"/>
      <c r="AO119" s="414"/>
      <c r="AP119" s="414"/>
      <c r="AQ119" s="414"/>
      <c r="AR119" s="414"/>
      <c r="AS119" s="414"/>
      <c r="AT119" s="414"/>
      <c r="AU119" s="414"/>
      <c r="AV119" s="414"/>
      <c r="AW119" s="415"/>
      <c r="AX119" s="414"/>
      <c r="AY119" s="414"/>
      <c r="AZ119" s="414"/>
      <c r="BA119" s="414"/>
      <c r="BB119" s="414"/>
      <c r="BC119" s="414"/>
      <c r="BD119" s="414"/>
      <c r="BE119" s="414"/>
      <c r="BF119" s="414"/>
      <c r="BG119" s="414"/>
      <c r="BH119" s="416"/>
    </row>
    <row r="120" spans="1:60">
      <c r="A120" s="514">
        <v>99.930000305175781</v>
      </c>
      <c r="B120" s="427"/>
      <c r="C120" s="427"/>
      <c r="D120" s="427"/>
      <c r="E120" s="427"/>
      <c r="F120" s="427"/>
      <c r="G120" s="427"/>
      <c r="H120" s="427"/>
      <c r="I120" s="428"/>
      <c r="J120" s="427"/>
      <c r="K120" s="427"/>
      <c r="L120" s="427"/>
      <c r="M120" s="427"/>
      <c r="N120" s="427"/>
      <c r="O120" s="414"/>
      <c r="P120" s="414"/>
      <c r="Q120" s="414"/>
      <c r="R120" s="414"/>
      <c r="S120" s="415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5"/>
      <c r="AD120" s="414"/>
      <c r="AE120" s="414"/>
      <c r="AF120" s="414"/>
      <c r="AG120" s="414"/>
      <c r="AH120" s="414"/>
      <c r="AI120" s="414"/>
      <c r="AJ120" s="414"/>
      <c r="AK120" s="414"/>
      <c r="AL120" s="414"/>
      <c r="AM120" s="415"/>
      <c r="AN120" s="414"/>
      <c r="AO120" s="414"/>
      <c r="AP120" s="414"/>
      <c r="AQ120" s="414"/>
      <c r="AR120" s="414"/>
      <c r="AS120" s="414"/>
      <c r="AT120" s="414"/>
      <c r="AU120" s="414"/>
      <c r="AV120" s="414"/>
      <c r="AW120" s="415"/>
      <c r="AX120" s="414"/>
      <c r="AY120" s="414"/>
      <c r="AZ120" s="414"/>
      <c r="BA120" s="414"/>
      <c r="BB120" s="414"/>
      <c r="BC120" s="414"/>
      <c r="BD120" s="414"/>
      <c r="BE120" s="414"/>
      <c r="BF120" s="414"/>
      <c r="BG120" s="414"/>
      <c r="BH120" s="416"/>
    </row>
    <row r="121" spans="1:60">
      <c r="A121" s="514">
        <v>99.94000244140625</v>
      </c>
      <c r="B121" s="427"/>
      <c r="C121" s="427"/>
      <c r="D121" s="427"/>
      <c r="E121" s="427"/>
      <c r="F121" s="427"/>
      <c r="G121" s="427"/>
      <c r="H121" s="427"/>
      <c r="I121" s="428"/>
      <c r="J121" s="427"/>
      <c r="K121" s="427"/>
      <c r="L121" s="427"/>
      <c r="M121" s="427"/>
      <c r="N121" s="427"/>
      <c r="O121" s="414"/>
      <c r="P121" s="414"/>
      <c r="Q121" s="414"/>
      <c r="R121" s="414"/>
      <c r="S121" s="415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5"/>
      <c r="AD121" s="414"/>
      <c r="AE121" s="414"/>
      <c r="AF121" s="414"/>
      <c r="AG121" s="414"/>
      <c r="AH121" s="414"/>
      <c r="AI121" s="414"/>
      <c r="AJ121" s="414"/>
      <c r="AK121" s="414"/>
      <c r="AL121" s="414"/>
      <c r="AM121" s="415"/>
      <c r="AN121" s="414"/>
      <c r="AO121" s="414"/>
      <c r="AP121" s="414"/>
      <c r="AQ121" s="414"/>
      <c r="AR121" s="414"/>
      <c r="AS121" s="414"/>
      <c r="AT121" s="414"/>
      <c r="AU121" s="414"/>
      <c r="AV121" s="414"/>
      <c r="AW121" s="415"/>
      <c r="AX121" s="414"/>
      <c r="AY121" s="414"/>
      <c r="AZ121" s="414"/>
      <c r="BA121" s="414"/>
      <c r="BB121" s="414"/>
      <c r="BC121" s="414"/>
      <c r="BD121" s="414"/>
      <c r="BE121" s="414"/>
      <c r="BF121" s="414"/>
      <c r="BG121" s="414"/>
      <c r="BH121" s="416"/>
    </row>
    <row r="122" spans="1:60">
      <c r="A122" s="511">
        <v>99.949996948242188</v>
      </c>
      <c r="B122" s="414"/>
      <c r="C122" s="414"/>
      <c r="D122" s="414"/>
      <c r="E122" s="414"/>
      <c r="F122" s="414"/>
      <c r="G122" s="414"/>
      <c r="H122" s="414"/>
      <c r="I122" s="415"/>
      <c r="J122" s="414"/>
      <c r="K122" s="414"/>
      <c r="L122" s="414"/>
      <c r="M122" s="414"/>
      <c r="N122" s="414"/>
      <c r="O122" s="414"/>
      <c r="P122" s="414"/>
      <c r="Q122" s="414"/>
      <c r="R122" s="414"/>
      <c r="S122" s="415"/>
      <c r="T122" s="414"/>
      <c r="U122" s="414"/>
      <c r="V122" s="414"/>
      <c r="W122" s="414"/>
      <c r="X122" s="414"/>
      <c r="Y122" s="414"/>
      <c r="Z122" s="414"/>
      <c r="AA122" s="414"/>
      <c r="AB122" s="414"/>
      <c r="AC122" s="415"/>
      <c r="AD122" s="414"/>
      <c r="AE122" s="414"/>
      <c r="AF122" s="414"/>
      <c r="AG122" s="414"/>
      <c r="AH122" s="414"/>
      <c r="AI122" s="414"/>
      <c r="AJ122" s="414"/>
      <c r="AK122" s="414"/>
      <c r="AL122" s="414"/>
      <c r="AM122" s="415"/>
      <c r="AN122" s="414"/>
      <c r="AO122" s="414"/>
      <c r="AP122" s="414"/>
      <c r="AQ122" s="414"/>
      <c r="AR122" s="414"/>
      <c r="AS122" s="414"/>
      <c r="AT122" s="414"/>
      <c r="AU122" s="414"/>
      <c r="AV122" s="414"/>
      <c r="AW122" s="415"/>
      <c r="AX122" s="414"/>
      <c r="AY122" s="414"/>
      <c r="AZ122" s="414"/>
      <c r="BA122" s="414"/>
      <c r="BB122" s="414"/>
      <c r="BC122" s="414"/>
      <c r="BD122" s="414"/>
      <c r="BE122" s="414"/>
      <c r="BF122" s="414"/>
      <c r="BG122" s="414"/>
      <c r="BH122" s="416"/>
    </row>
    <row r="123" spans="1:60">
      <c r="A123" s="511">
        <v>99.959999084472656</v>
      </c>
      <c r="B123" s="414"/>
      <c r="C123" s="414"/>
      <c r="D123" s="414"/>
      <c r="E123" s="414"/>
      <c r="F123" s="414"/>
      <c r="G123" s="414"/>
      <c r="H123" s="414"/>
      <c r="I123" s="415"/>
      <c r="J123" s="414"/>
      <c r="K123" s="414"/>
      <c r="L123" s="414"/>
      <c r="M123" s="414"/>
      <c r="N123" s="414"/>
      <c r="O123" s="414"/>
      <c r="P123" s="414"/>
      <c r="Q123" s="414"/>
      <c r="R123" s="414"/>
      <c r="S123" s="415"/>
      <c r="T123" s="414"/>
      <c r="U123" s="414"/>
      <c r="V123" s="414"/>
      <c r="W123" s="414"/>
      <c r="X123" s="414"/>
      <c r="Y123" s="414"/>
      <c r="Z123" s="414"/>
      <c r="AA123" s="414"/>
      <c r="AB123" s="414"/>
      <c r="AC123" s="415"/>
      <c r="AD123" s="414"/>
      <c r="AE123" s="414"/>
      <c r="AF123" s="414"/>
      <c r="AG123" s="414"/>
      <c r="AH123" s="414"/>
      <c r="AI123" s="414"/>
      <c r="AJ123" s="414"/>
      <c r="AK123" s="414"/>
      <c r="AL123" s="414"/>
      <c r="AM123" s="415"/>
      <c r="AN123" s="414"/>
      <c r="AO123" s="414"/>
      <c r="AP123" s="414"/>
      <c r="AQ123" s="414"/>
      <c r="AR123" s="414"/>
      <c r="AS123" s="414"/>
      <c r="AT123" s="414"/>
      <c r="AU123" s="414"/>
      <c r="AV123" s="414"/>
      <c r="AW123" s="415"/>
      <c r="AX123" s="414"/>
      <c r="AY123" s="414"/>
      <c r="AZ123" s="414"/>
      <c r="BA123" s="414"/>
      <c r="BB123" s="414"/>
      <c r="BC123" s="414"/>
      <c r="BD123" s="414"/>
      <c r="BE123" s="414"/>
      <c r="BF123" s="414"/>
      <c r="BG123" s="414"/>
      <c r="BH123" s="416"/>
    </row>
    <row r="124" spans="1:60">
      <c r="A124" s="511">
        <v>99.970001220703125</v>
      </c>
      <c r="B124" s="414"/>
      <c r="C124" s="414"/>
      <c r="D124" s="414"/>
      <c r="E124" s="414"/>
      <c r="F124" s="414"/>
      <c r="G124" s="414"/>
      <c r="H124" s="414"/>
      <c r="I124" s="415"/>
      <c r="J124" s="414"/>
      <c r="K124" s="414"/>
      <c r="L124" s="414"/>
      <c r="M124" s="414"/>
      <c r="N124" s="414"/>
      <c r="O124" s="414"/>
      <c r="P124" s="414"/>
      <c r="Q124" s="414"/>
      <c r="R124" s="414"/>
      <c r="S124" s="415"/>
      <c r="T124" s="414"/>
      <c r="U124" s="414"/>
      <c r="V124" s="414"/>
      <c r="W124" s="414"/>
      <c r="X124" s="414"/>
      <c r="Y124" s="414"/>
      <c r="Z124" s="414"/>
      <c r="AA124" s="414"/>
      <c r="AB124" s="414"/>
      <c r="AC124" s="415"/>
      <c r="AD124" s="414"/>
      <c r="AE124" s="414"/>
      <c r="AF124" s="414"/>
      <c r="AG124" s="414"/>
      <c r="AH124" s="414"/>
      <c r="AI124" s="414"/>
      <c r="AJ124" s="414"/>
      <c r="AK124" s="414"/>
      <c r="AL124" s="414"/>
      <c r="AM124" s="415"/>
      <c r="AN124" s="414"/>
      <c r="AO124" s="414"/>
      <c r="AP124" s="414"/>
      <c r="AQ124" s="414"/>
      <c r="AR124" s="414"/>
      <c r="AS124" s="414"/>
      <c r="AT124" s="414"/>
      <c r="AU124" s="414"/>
      <c r="AV124" s="414"/>
      <c r="AW124" s="415"/>
      <c r="AX124" s="414"/>
      <c r="AY124" s="414"/>
      <c r="AZ124" s="414"/>
      <c r="BA124" s="414"/>
      <c r="BB124" s="414"/>
      <c r="BC124" s="414"/>
      <c r="BD124" s="414"/>
      <c r="BE124" s="414"/>
      <c r="BF124" s="414"/>
      <c r="BG124" s="414"/>
      <c r="BH124" s="416"/>
    </row>
    <row r="125" spans="1:60">
      <c r="A125" s="511">
        <v>99.980003356933594</v>
      </c>
      <c r="B125" s="414"/>
      <c r="C125" s="414"/>
      <c r="D125" s="414"/>
      <c r="E125" s="414"/>
      <c r="F125" s="414"/>
      <c r="G125" s="414"/>
      <c r="H125" s="414"/>
      <c r="I125" s="415"/>
      <c r="J125" s="414"/>
      <c r="K125" s="414"/>
      <c r="L125" s="414"/>
      <c r="M125" s="414"/>
      <c r="N125" s="414"/>
      <c r="O125" s="414"/>
      <c r="P125" s="414"/>
      <c r="Q125" s="414"/>
      <c r="R125" s="414"/>
      <c r="S125" s="415"/>
      <c r="T125" s="414"/>
      <c r="U125" s="414"/>
      <c r="V125" s="414"/>
      <c r="W125" s="414"/>
      <c r="X125" s="414"/>
      <c r="Y125" s="414"/>
      <c r="Z125" s="414"/>
      <c r="AA125" s="414"/>
      <c r="AB125" s="414"/>
      <c r="AC125" s="415"/>
      <c r="AD125" s="414"/>
      <c r="AE125" s="414"/>
      <c r="AF125" s="414"/>
      <c r="AG125" s="414"/>
      <c r="AH125" s="414"/>
      <c r="AI125" s="414"/>
      <c r="AJ125" s="414"/>
      <c r="AK125" s="414"/>
      <c r="AL125" s="414"/>
      <c r="AM125" s="415"/>
      <c r="AN125" s="414"/>
      <c r="AO125" s="414"/>
      <c r="AP125" s="414"/>
      <c r="AQ125" s="414"/>
      <c r="AR125" s="414"/>
      <c r="AS125" s="414"/>
      <c r="AT125" s="414"/>
      <c r="AU125" s="414"/>
      <c r="AV125" s="414"/>
      <c r="AW125" s="415"/>
      <c r="AX125" s="414"/>
      <c r="AY125" s="414"/>
      <c r="AZ125" s="414"/>
      <c r="BA125" s="414"/>
      <c r="BB125" s="414"/>
      <c r="BC125" s="414"/>
      <c r="BD125" s="414"/>
      <c r="BE125" s="414"/>
      <c r="BF125" s="414"/>
      <c r="BG125" s="414"/>
      <c r="BH125" s="416"/>
    </row>
    <row r="126" spans="1:60">
      <c r="A126" s="513">
        <v>99.989997863769531</v>
      </c>
      <c r="B126" s="420"/>
      <c r="C126" s="420"/>
      <c r="D126" s="420"/>
      <c r="E126" s="420"/>
      <c r="F126" s="420"/>
      <c r="G126" s="420"/>
      <c r="H126" s="420"/>
      <c r="I126" s="421"/>
      <c r="J126" s="420"/>
      <c r="K126" s="420"/>
      <c r="L126" s="420"/>
      <c r="M126" s="420"/>
      <c r="N126" s="420"/>
      <c r="O126" s="420"/>
      <c r="P126" s="420"/>
      <c r="Q126" s="420"/>
      <c r="R126" s="420"/>
      <c r="S126" s="421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1"/>
      <c r="AD126" s="420"/>
      <c r="AE126" s="420"/>
      <c r="AF126" s="420"/>
      <c r="AG126" s="420"/>
      <c r="AH126" s="420"/>
      <c r="AI126" s="420"/>
      <c r="AJ126" s="420"/>
      <c r="AK126" s="420"/>
      <c r="AL126" s="420"/>
      <c r="AM126" s="421"/>
      <c r="AN126" s="420"/>
      <c r="AO126" s="420"/>
      <c r="AP126" s="420"/>
      <c r="AQ126" s="420"/>
      <c r="AR126" s="420"/>
      <c r="AS126" s="420"/>
      <c r="AT126" s="420"/>
      <c r="AU126" s="420"/>
      <c r="AV126" s="420"/>
      <c r="AW126" s="421"/>
      <c r="AX126" s="420"/>
      <c r="AY126" s="420"/>
      <c r="AZ126" s="420"/>
      <c r="BA126" s="420"/>
      <c r="BB126" s="420"/>
      <c r="BC126" s="420"/>
      <c r="BD126" s="420"/>
      <c r="BE126" s="420"/>
      <c r="BF126" s="420"/>
      <c r="BG126" s="420"/>
      <c r="BH126" s="422"/>
    </row>
    <row r="127" spans="1:60">
      <c r="A127" s="511">
        <v>99.990997314453125</v>
      </c>
      <c r="B127" s="414"/>
      <c r="C127" s="414"/>
      <c r="D127" s="414"/>
      <c r="E127" s="414"/>
      <c r="F127" s="414"/>
      <c r="G127" s="414"/>
      <c r="H127" s="414"/>
      <c r="I127" s="415"/>
      <c r="J127" s="414"/>
      <c r="K127" s="414"/>
      <c r="L127" s="414"/>
      <c r="M127" s="414"/>
      <c r="N127" s="414"/>
      <c r="O127" s="414"/>
      <c r="P127" s="414"/>
      <c r="Q127" s="414"/>
      <c r="R127" s="414"/>
      <c r="S127" s="415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5"/>
      <c r="AD127" s="414"/>
      <c r="AE127" s="414"/>
      <c r="AF127" s="414"/>
      <c r="AG127" s="414"/>
      <c r="AH127" s="414"/>
      <c r="AI127" s="414"/>
      <c r="AJ127" s="414"/>
      <c r="AK127" s="414"/>
      <c r="AL127" s="414"/>
      <c r="AM127" s="415"/>
      <c r="AN127" s="414"/>
      <c r="AO127" s="414"/>
      <c r="AP127" s="414"/>
      <c r="AQ127" s="414"/>
      <c r="AR127" s="414"/>
      <c r="AS127" s="414"/>
      <c r="AT127" s="414"/>
      <c r="AU127" s="414"/>
      <c r="AV127" s="414"/>
      <c r="AW127" s="415"/>
      <c r="AX127" s="414"/>
      <c r="AY127" s="414"/>
      <c r="AZ127" s="414"/>
      <c r="BA127" s="414"/>
      <c r="BB127" s="414"/>
      <c r="BC127" s="414"/>
      <c r="BD127" s="414"/>
      <c r="BE127" s="414"/>
      <c r="BF127" s="414"/>
      <c r="BG127" s="414"/>
      <c r="BH127" s="416"/>
    </row>
    <row r="128" spans="1:60">
      <c r="A128" s="511">
        <v>99.991996765136719</v>
      </c>
      <c r="B128" s="414"/>
      <c r="C128" s="414"/>
      <c r="D128" s="414"/>
      <c r="E128" s="414"/>
      <c r="F128" s="414"/>
      <c r="G128" s="414"/>
      <c r="H128" s="414"/>
      <c r="I128" s="415"/>
      <c r="J128" s="414"/>
      <c r="K128" s="414"/>
      <c r="L128" s="414"/>
      <c r="M128" s="414"/>
      <c r="N128" s="414"/>
      <c r="O128" s="414"/>
      <c r="P128" s="414"/>
      <c r="Q128" s="414"/>
      <c r="R128" s="414"/>
      <c r="S128" s="415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5"/>
      <c r="AD128" s="414"/>
      <c r="AE128" s="414"/>
      <c r="AF128" s="414"/>
      <c r="AG128" s="414"/>
      <c r="AH128" s="414"/>
      <c r="AI128" s="414"/>
      <c r="AJ128" s="414"/>
      <c r="AK128" s="414"/>
      <c r="AL128" s="414"/>
      <c r="AM128" s="415"/>
      <c r="AN128" s="414"/>
      <c r="AO128" s="414"/>
      <c r="AP128" s="414"/>
      <c r="AQ128" s="414"/>
      <c r="AR128" s="414"/>
      <c r="AS128" s="414"/>
      <c r="AT128" s="414"/>
      <c r="AU128" s="414"/>
      <c r="AV128" s="414"/>
      <c r="AW128" s="415"/>
      <c r="AX128" s="414"/>
      <c r="AY128" s="414"/>
      <c r="AZ128" s="414"/>
      <c r="BA128" s="414"/>
      <c r="BB128" s="414"/>
      <c r="BC128" s="414"/>
      <c r="BD128" s="414"/>
      <c r="BE128" s="414"/>
      <c r="BF128" s="414"/>
      <c r="BG128" s="414"/>
      <c r="BH128" s="416"/>
    </row>
    <row r="129" spans="1:60">
      <c r="A129" s="511">
        <v>99.992996215820313</v>
      </c>
      <c r="B129" s="414"/>
      <c r="C129" s="414"/>
      <c r="D129" s="414"/>
      <c r="E129" s="414"/>
      <c r="F129" s="414"/>
      <c r="G129" s="414"/>
      <c r="H129" s="414"/>
      <c r="I129" s="415"/>
      <c r="J129" s="414"/>
      <c r="K129" s="414"/>
      <c r="L129" s="414"/>
      <c r="M129" s="414"/>
      <c r="N129" s="414"/>
      <c r="O129" s="414"/>
      <c r="P129" s="414"/>
      <c r="Q129" s="414"/>
      <c r="R129" s="414"/>
      <c r="S129" s="415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5"/>
      <c r="AD129" s="414"/>
      <c r="AE129" s="414"/>
      <c r="AF129" s="414"/>
      <c r="AG129" s="414"/>
      <c r="AH129" s="414"/>
      <c r="AI129" s="414"/>
      <c r="AJ129" s="414"/>
      <c r="AK129" s="414"/>
      <c r="AL129" s="414"/>
      <c r="AM129" s="415"/>
      <c r="AN129" s="414"/>
      <c r="AO129" s="414"/>
      <c r="AP129" s="414"/>
      <c r="AQ129" s="414"/>
      <c r="AR129" s="414"/>
      <c r="AS129" s="414"/>
      <c r="AT129" s="414"/>
      <c r="AU129" s="414"/>
      <c r="AV129" s="414"/>
      <c r="AW129" s="415"/>
      <c r="AX129" s="414"/>
      <c r="AY129" s="414"/>
      <c r="AZ129" s="414"/>
      <c r="BA129" s="414"/>
      <c r="BB129" s="414"/>
      <c r="BC129" s="414"/>
      <c r="BD129" s="414"/>
      <c r="BE129" s="414"/>
      <c r="BF129" s="414"/>
      <c r="BG129" s="414"/>
      <c r="BH129" s="416"/>
    </row>
    <row r="130" spans="1:60">
      <c r="A130" s="511">
        <v>99.994003295898438</v>
      </c>
      <c r="B130" s="414"/>
      <c r="C130" s="414"/>
      <c r="D130" s="414"/>
      <c r="E130" s="414"/>
      <c r="F130" s="414"/>
      <c r="G130" s="414"/>
      <c r="H130" s="414"/>
      <c r="I130" s="415"/>
      <c r="J130" s="414"/>
      <c r="K130" s="414"/>
      <c r="L130" s="414"/>
      <c r="M130" s="414"/>
      <c r="N130" s="414"/>
      <c r="O130" s="414"/>
      <c r="P130" s="414"/>
      <c r="Q130" s="414"/>
      <c r="R130" s="414"/>
      <c r="S130" s="415"/>
      <c r="T130" s="414"/>
      <c r="U130" s="414"/>
      <c r="V130" s="414"/>
      <c r="W130" s="414"/>
      <c r="X130" s="414"/>
      <c r="Y130" s="414"/>
      <c r="Z130" s="414"/>
      <c r="AA130" s="414"/>
      <c r="AB130" s="414"/>
      <c r="AC130" s="415"/>
      <c r="AD130" s="414"/>
      <c r="AE130" s="414"/>
      <c r="AF130" s="414"/>
      <c r="AG130" s="414"/>
      <c r="AH130" s="414"/>
      <c r="AI130" s="414"/>
      <c r="AJ130" s="414"/>
      <c r="AK130" s="414"/>
      <c r="AL130" s="414"/>
      <c r="AM130" s="415"/>
      <c r="AN130" s="414"/>
      <c r="AO130" s="414"/>
      <c r="AP130" s="414"/>
      <c r="AQ130" s="414"/>
      <c r="AR130" s="414"/>
      <c r="AS130" s="414"/>
      <c r="AT130" s="414"/>
      <c r="AU130" s="414"/>
      <c r="AV130" s="414"/>
      <c r="AW130" s="415"/>
      <c r="AX130" s="414"/>
      <c r="AY130" s="414"/>
      <c r="AZ130" s="414"/>
      <c r="BA130" s="414"/>
      <c r="BB130" s="414"/>
      <c r="BC130" s="414"/>
      <c r="BD130" s="414"/>
      <c r="BE130" s="414"/>
      <c r="BF130" s="414"/>
      <c r="BG130" s="414"/>
      <c r="BH130" s="416"/>
    </row>
    <row r="131" spans="1:60">
      <c r="A131" s="511">
        <v>99.995002746582031</v>
      </c>
      <c r="B131" s="414"/>
      <c r="C131" s="414"/>
      <c r="D131" s="414"/>
      <c r="E131" s="414"/>
      <c r="F131" s="414"/>
      <c r="G131" s="414"/>
      <c r="H131" s="414"/>
      <c r="I131" s="415"/>
      <c r="J131" s="414"/>
      <c r="K131" s="414"/>
      <c r="L131" s="414"/>
      <c r="M131" s="414"/>
      <c r="N131" s="414"/>
      <c r="O131" s="414"/>
      <c r="P131" s="414"/>
      <c r="Q131" s="414"/>
      <c r="R131" s="414"/>
      <c r="S131" s="415"/>
      <c r="T131" s="414"/>
      <c r="U131" s="414"/>
      <c r="V131" s="414"/>
      <c r="W131" s="414"/>
      <c r="X131" s="414"/>
      <c r="Y131" s="414"/>
      <c r="Z131" s="414"/>
      <c r="AA131" s="414"/>
      <c r="AB131" s="414"/>
      <c r="AC131" s="415"/>
      <c r="AD131" s="414"/>
      <c r="AE131" s="414"/>
      <c r="AF131" s="414"/>
      <c r="AG131" s="414"/>
      <c r="AH131" s="414"/>
      <c r="AI131" s="414"/>
      <c r="AJ131" s="414"/>
      <c r="AK131" s="414"/>
      <c r="AL131" s="414"/>
      <c r="AM131" s="415"/>
      <c r="AN131" s="414"/>
      <c r="AO131" s="414"/>
      <c r="AP131" s="414"/>
      <c r="AQ131" s="414"/>
      <c r="AR131" s="414"/>
      <c r="AS131" s="414"/>
      <c r="AT131" s="414"/>
      <c r="AU131" s="414"/>
      <c r="AV131" s="414"/>
      <c r="AW131" s="415"/>
      <c r="AX131" s="414"/>
      <c r="AY131" s="414"/>
      <c r="AZ131" s="414"/>
      <c r="BA131" s="414"/>
      <c r="BB131" s="414"/>
      <c r="BC131" s="414"/>
      <c r="BD131" s="414"/>
      <c r="BE131" s="414"/>
      <c r="BF131" s="414"/>
      <c r="BG131" s="414"/>
      <c r="BH131" s="416"/>
    </row>
    <row r="132" spans="1:60">
      <c r="A132" s="511">
        <v>99.996002197265625</v>
      </c>
      <c r="B132" s="414"/>
      <c r="C132" s="414"/>
      <c r="D132" s="414"/>
      <c r="E132" s="414"/>
      <c r="F132" s="414"/>
      <c r="G132" s="414"/>
      <c r="H132" s="414"/>
      <c r="I132" s="415"/>
      <c r="J132" s="414"/>
      <c r="K132" s="414"/>
      <c r="L132" s="414"/>
      <c r="M132" s="414"/>
      <c r="N132" s="414"/>
      <c r="O132" s="414"/>
      <c r="P132" s="414"/>
      <c r="Q132" s="414"/>
      <c r="R132" s="414"/>
      <c r="S132" s="415"/>
      <c r="T132" s="414"/>
      <c r="U132" s="414"/>
      <c r="V132" s="414"/>
      <c r="W132" s="414"/>
      <c r="X132" s="414"/>
      <c r="Y132" s="414"/>
      <c r="Z132" s="414"/>
      <c r="AA132" s="414"/>
      <c r="AB132" s="414"/>
      <c r="AC132" s="415"/>
      <c r="AD132" s="414"/>
      <c r="AE132" s="414"/>
      <c r="AF132" s="414"/>
      <c r="AG132" s="414"/>
      <c r="AH132" s="414"/>
      <c r="AI132" s="414"/>
      <c r="AJ132" s="414"/>
      <c r="AK132" s="414"/>
      <c r="AL132" s="414"/>
      <c r="AM132" s="415"/>
      <c r="AN132" s="414"/>
      <c r="AO132" s="414"/>
      <c r="AP132" s="414"/>
      <c r="AQ132" s="414"/>
      <c r="AR132" s="414"/>
      <c r="AS132" s="414"/>
      <c r="AT132" s="414"/>
      <c r="AU132" s="414"/>
      <c r="AV132" s="414"/>
      <c r="AW132" s="415"/>
      <c r="AX132" s="414"/>
      <c r="AY132" s="414"/>
      <c r="AZ132" s="414"/>
      <c r="BA132" s="414"/>
      <c r="BB132" s="414"/>
      <c r="BC132" s="414"/>
      <c r="BD132" s="414"/>
      <c r="BE132" s="414"/>
      <c r="BF132" s="414"/>
      <c r="BG132" s="414"/>
      <c r="BH132" s="416"/>
    </row>
    <row r="133" spans="1:60">
      <c r="A133" s="511">
        <v>99.997001647949219</v>
      </c>
      <c r="B133" s="414"/>
      <c r="C133" s="414"/>
      <c r="D133" s="414"/>
      <c r="E133" s="414"/>
      <c r="F133" s="414"/>
      <c r="G133" s="414"/>
      <c r="H133" s="414"/>
      <c r="I133" s="415"/>
      <c r="J133" s="414"/>
      <c r="K133" s="414"/>
      <c r="L133" s="414"/>
      <c r="M133" s="414"/>
      <c r="N133" s="414"/>
      <c r="O133" s="414"/>
      <c r="P133" s="414"/>
      <c r="Q133" s="414"/>
      <c r="R133" s="414"/>
      <c r="S133" s="415"/>
      <c r="T133" s="414"/>
      <c r="U133" s="414"/>
      <c r="V133" s="414"/>
      <c r="W133" s="414"/>
      <c r="X133" s="414"/>
      <c r="Y133" s="414"/>
      <c r="Z133" s="414"/>
      <c r="AA133" s="414"/>
      <c r="AB133" s="414"/>
      <c r="AC133" s="415"/>
      <c r="AD133" s="414"/>
      <c r="AE133" s="414"/>
      <c r="AF133" s="414"/>
      <c r="AG133" s="414"/>
      <c r="AH133" s="414"/>
      <c r="AI133" s="414"/>
      <c r="AJ133" s="414"/>
      <c r="AK133" s="414"/>
      <c r="AL133" s="414"/>
      <c r="AM133" s="415"/>
      <c r="AN133" s="414"/>
      <c r="AO133" s="414"/>
      <c r="AP133" s="414"/>
      <c r="AQ133" s="414"/>
      <c r="AR133" s="414"/>
      <c r="AS133" s="414"/>
      <c r="AT133" s="414"/>
      <c r="AU133" s="414"/>
      <c r="AV133" s="414"/>
      <c r="AW133" s="415"/>
      <c r="AX133" s="414"/>
      <c r="AY133" s="414"/>
      <c r="AZ133" s="414"/>
      <c r="BA133" s="414"/>
      <c r="BB133" s="414"/>
      <c r="BC133" s="414"/>
      <c r="BD133" s="414"/>
      <c r="BE133" s="414"/>
      <c r="BF133" s="414"/>
      <c r="BG133" s="414"/>
      <c r="BH133" s="416"/>
    </row>
    <row r="134" spans="1:60">
      <c r="A134" s="511">
        <v>99.998001098632813</v>
      </c>
      <c r="B134" s="414"/>
      <c r="C134" s="414"/>
      <c r="D134" s="414"/>
      <c r="E134" s="414"/>
      <c r="F134" s="414"/>
      <c r="G134" s="414"/>
      <c r="H134" s="414"/>
      <c r="I134" s="415"/>
      <c r="J134" s="414"/>
      <c r="K134" s="414"/>
      <c r="L134" s="414"/>
      <c r="M134" s="414"/>
      <c r="N134" s="414"/>
      <c r="O134" s="414"/>
      <c r="P134" s="414"/>
      <c r="Q134" s="414"/>
      <c r="R134" s="414"/>
      <c r="S134" s="415"/>
      <c r="T134" s="414"/>
      <c r="U134" s="414"/>
      <c r="V134" s="414"/>
      <c r="W134" s="414"/>
      <c r="X134" s="414"/>
      <c r="Y134" s="414"/>
      <c r="Z134" s="414"/>
      <c r="AA134" s="414"/>
      <c r="AB134" s="414"/>
      <c r="AC134" s="415"/>
      <c r="AD134" s="414"/>
      <c r="AE134" s="414"/>
      <c r="AF134" s="414"/>
      <c r="AG134" s="414"/>
      <c r="AH134" s="414"/>
      <c r="AI134" s="414"/>
      <c r="AJ134" s="414"/>
      <c r="AK134" s="414"/>
      <c r="AL134" s="414"/>
      <c r="AM134" s="415"/>
      <c r="AN134" s="414"/>
      <c r="AO134" s="414"/>
      <c r="AP134" s="414"/>
      <c r="AQ134" s="414"/>
      <c r="AR134" s="414"/>
      <c r="AS134" s="414"/>
      <c r="AT134" s="414"/>
      <c r="AU134" s="414"/>
      <c r="AV134" s="414"/>
      <c r="AW134" s="415"/>
      <c r="AX134" s="414"/>
      <c r="AY134" s="414"/>
      <c r="AZ134" s="414"/>
      <c r="BA134" s="414"/>
      <c r="BB134" s="414"/>
      <c r="BC134" s="414"/>
      <c r="BD134" s="414"/>
      <c r="BE134" s="414"/>
      <c r="BF134" s="414"/>
      <c r="BG134" s="414"/>
      <c r="BH134" s="416"/>
    </row>
    <row r="135" spans="1:60">
      <c r="A135" s="511">
        <v>99.999000549316406</v>
      </c>
      <c r="B135" s="414"/>
      <c r="C135" s="414"/>
      <c r="D135" s="414"/>
      <c r="E135" s="414"/>
      <c r="F135" s="414"/>
      <c r="G135" s="414"/>
      <c r="H135" s="414"/>
      <c r="I135" s="415"/>
      <c r="J135" s="414"/>
      <c r="K135" s="414"/>
      <c r="L135" s="414"/>
      <c r="M135" s="414"/>
      <c r="N135" s="414"/>
      <c r="O135" s="414"/>
      <c r="P135" s="414"/>
      <c r="Q135" s="414"/>
      <c r="R135" s="414"/>
      <c r="S135" s="415"/>
      <c r="T135" s="414"/>
      <c r="U135" s="414"/>
      <c r="V135" s="414"/>
      <c r="W135" s="414"/>
      <c r="X135" s="414"/>
      <c r="Y135" s="414"/>
      <c r="Z135" s="414"/>
      <c r="AA135" s="414"/>
      <c r="AB135" s="414"/>
      <c r="AC135" s="415"/>
      <c r="AD135" s="414"/>
      <c r="AE135" s="414"/>
      <c r="AF135" s="414"/>
      <c r="AG135" s="414"/>
      <c r="AH135" s="414"/>
      <c r="AI135" s="414"/>
      <c r="AJ135" s="414"/>
      <c r="AK135" s="414"/>
      <c r="AL135" s="414"/>
      <c r="AM135" s="415"/>
      <c r="AN135" s="414"/>
      <c r="AO135" s="414"/>
      <c r="AP135" s="414"/>
      <c r="AQ135" s="414"/>
      <c r="AR135" s="414"/>
      <c r="AS135" s="414"/>
      <c r="AT135" s="414"/>
      <c r="AU135" s="414"/>
      <c r="AV135" s="414"/>
      <c r="AW135" s="415"/>
      <c r="AX135" s="414"/>
      <c r="AY135" s="414"/>
      <c r="AZ135" s="414"/>
      <c r="BA135" s="414"/>
      <c r="BB135" s="414"/>
      <c r="BC135" s="414"/>
      <c r="BD135" s="414"/>
      <c r="BE135" s="414"/>
      <c r="BF135" s="414"/>
      <c r="BG135" s="414"/>
      <c r="BH135" s="416"/>
    </row>
    <row r="136" spans="1:60" ht="15.55" thickBot="1">
      <c r="A136" s="515"/>
      <c r="B136" s="429"/>
      <c r="C136" s="429"/>
      <c r="D136" s="429"/>
      <c r="E136" s="429"/>
      <c r="F136" s="429"/>
      <c r="G136" s="429"/>
      <c r="H136" s="429"/>
      <c r="I136" s="430"/>
      <c r="J136" s="429"/>
      <c r="K136" s="429"/>
      <c r="L136" s="429"/>
      <c r="M136" s="429"/>
      <c r="N136" s="429"/>
      <c r="O136" s="429"/>
      <c r="P136" s="429"/>
      <c r="Q136" s="429"/>
      <c r="R136" s="429"/>
      <c r="S136" s="430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30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30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31"/>
    </row>
    <row r="137" spans="1:60" ht="15.55" thickTop="1"/>
    <row r="140" spans="1:60" ht="15.55" thickBot="1"/>
    <row r="141" spans="1:60" ht="15.55" thickBot="1">
      <c r="A141" s="554" t="s">
        <v>103</v>
      </c>
      <c r="B141" s="555">
        <v>6.8005175762045234</v>
      </c>
      <c r="C141" s="555"/>
      <c r="D141" s="555">
        <v>6.6092111330108105</v>
      </c>
      <c r="E141" s="555"/>
      <c r="F141" s="555">
        <v>6.3031454773296867</v>
      </c>
      <c r="G141" s="555">
        <v>6.1228363857688253</v>
      </c>
      <c r="H141" s="555">
        <v>5.8692066405006891</v>
      </c>
      <c r="I141" s="555">
        <v>5.5935915685184243</v>
      </c>
      <c r="J141" s="555">
        <v>5.3114150907170963</v>
      </c>
      <c r="K141" s="555">
        <v>5.0556479349415193</v>
      </c>
      <c r="L141" s="555">
        <v>4.8453464401436195</v>
      </c>
      <c r="M141" s="555">
        <v>4.5942880511500457</v>
      </c>
      <c r="N141" s="555">
        <v>4.2287535157444207</v>
      </c>
      <c r="O141" s="555">
        <v>3.8827376140350873</v>
      </c>
      <c r="P141" s="555">
        <v>3.6817281740750594</v>
      </c>
      <c r="Q141" s="555">
        <v>3.4716242196078428</v>
      </c>
      <c r="R141" s="555">
        <v>3.2482467490533358</v>
      </c>
      <c r="S141" s="555">
        <v>3.0021981605578008</v>
      </c>
      <c r="T141" s="555">
        <v>2.7559778342299257</v>
      </c>
      <c r="U141" s="555">
        <v>2.5183892125625853</v>
      </c>
      <c r="V141" s="555">
        <v>2.371531300229313</v>
      </c>
      <c r="W141" s="555">
        <v>2.2717255240089504</v>
      </c>
      <c r="X141" s="555">
        <v>2.186528522594795</v>
      </c>
      <c r="Y141" s="555">
        <v>2.1132461614849896</v>
      </c>
      <c r="Z141" s="555">
        <v>2.0707740184887156</v>
      </c>
      <c r="AA141" s="555">
        <v>2.0176501413073207</v>
      </c>
      <c r="AB141" s="555">
        <v>1.9470391315057884</v>
      </c>
      <c r="AC141" s="555">
        <v>1.8692864961654108</v>
      </c>
      <c r="AD141" s="555">
        <v>1.7963672992321551</v>
      </c>
      <c r="AE141" s="555">
        <v>1.7333107045518623</v>
      </c>
      <c r="AF141" s="555">
        <v>1.6892291323197166</v>
      </c>
      <c r="AG141" s="555">
        <v>1.6476775163787969</v>
      </c>
      <c r="AH141" s="555">
        <v>1.6123385884135677</v>
      </c>
      <c r="AI141" s="555">
        <v>1.579452505673627</v>
      </c>
      <c r="AJ141" s="555">
        <v>1.5472751195503227</v>
      </c>
      <c r="AK141" s="555">
        <v>1.5175055470989149</v>
      </c>
      <c r="AL141" s="555">
        <v>1.4978278265813016</v>
      </c>
      <c r="AM141" s="555">
        <v>1.4744180301657515</v>
      </c>
      <c r="AN141" s="555">
        <v>1.4407095875429641</v>
      </c>
      <c r="AO141" s="555">
        <v>1.4057524581417209</v>
      </c>
      <c r="AP141" s="555">
        <v>1.3811880226665667</v>
      </c>
      <c r="AQ141" s="555">
        <v>1.3522916045460098</v>
      </c>
      <c r="AR141" s="555">
        <v>1.3161822420457923</v>
      </c>
      <c r="AS141" s="555">
        <v>1.2785739936220362</v>
      </c>
      <c r="AT141" s="555">
        <v>1.241590804030249</v>
      </c>
      <c r="AU141" s="555">
        <v>1.2076483067957349</v>
      </c>
      <c r="AV141" s="555">
        <v>1.1839641145253788</v>
      </c>
      <c r="AW141" s="555">
        <v>1.1702908540970429</v>
      </c>
      <c r="AX141" s="555">
        <v>1.1535408687675259</v>
      </c>
      <c r="AY141" s="555">
        <v>1.1287718750637532</v>
      </c>
      <c r="AZ141" s="555">
        <v>1.1065802199999999</v>
      </c>
      <c r="BA141" s="555">
        <v>1.0861604043973301</v>
      </c>
      <c r="BB141" s="556">
        <v>1.0668609855094819</v>
      </c>
      <c r="BC141" s="556"/>
      <c r="BD141" s="556"/>
      <c r="BE141" s="556"/>
      <c r="BF141" s="556"/>
      <c r="BG141" s="556"/>
      <c r="BH141" s="557"/>
    </row>
  </sheetData>
  <mergeCells count="3">
    <mergeCell ref="A4:BH4"/>
    <mergeCell ref="B6:BH6"/>
    <mergeCell ref="B7:BH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21"/>
  <sheetViews>
    <sheetView workbookViewId="0">
      <pane xSplit="1" ySplit="8" topLeftCell="B97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K112"/>
    </sheetView>
  </sheetViews>
  <sheetFormatPr baseColWidth="10" defaultColWidth="10.83203125" defaultRowHeight="15.05"/>
  <cols>
    <col min="1" max="1" width="10.83203125" style="59"/>
    <col min="2" max="11" width="12" style="59" customWidth="1"/>
    <col min="12" max="16384" width="10.83203125" style="59"/>
  </cols>
  <sheetData>
    <row r="1" spans="1:11">
      <c r="A1" s="55" t="s">
        <v>37</v>
      </c>
      <c r="B1" s="55"/>
      <c r="F1" s="111"/>
      <c r="G1" s="111"/>
      <c r="H1" s="111"/>
      <c r="I1" s="111"/>
      <c r="J1" s="111"/>
      <c r="K1" s="111"/>
    </row>
    <row r="2" spans="1:11">
      <c r="G2" s="109"/>
    </row>
    <row r="3" spans="1:11" ht="15.55" thickBot="1"/>
    <row r="4" spans="1:11" ht="25" customHeight="1" thickTop="1">
      <c r="A4" s="1428" t="s">
        <v>870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</row>
    <row r="5" spans="1:11">
      <c r="A5" s="107"/>
      <c r="B5" s="108"/>
      <c r="C5" s="62"/>
      <c r="D5" s="62"/>
      <c r="E5" s="62"/>
      <c r="F5" s="62"/>
      <c r="G5" s="62"/>
      <c r="H5" s="62"/>
      <c r="I5" s="62"/>
      <c r="J5" s="62"/>
      <c r="K5" s="220"/>
    </row>
    <row r="6" spans="1:11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48" t="s">
        <v>30</v>
      </c>
      <c r="I6" s="51" t="s">
        <v>29</v>
      </c>
      <c r="J6" s="48" t="s">
        <v>28</v>
      </c>
      <c r="K6" s="467" t="s">
        <v>27</v>
      </c>
    </row>
    <row r="7" spans="1:11" ht="19.95" customHeight="1">
      <c r="A7" s="107"/>
      <c r="B7" s="1424" t="s">
        <v>1353</v>
      </c>
      <c r="C7" s="1424"/>
      <c r="D7" s="1424"/>
      <c r="E7" s="1424"/>
      <c r="F7" s="1424"/>
      <c r="G7" s="1436" t="s">
        <v>1209</v>
      </c>
      <c r="H7" s="1424"/>
      <c r="I7" s="1424"/>
      <c r="J7" s="1424"/>
      <c r="K7" s="1427"/>
    </row>
    <row r="8" spans="1:11" s="98" customFormat="1" ht="52.1" customHeight="1">
      <c r="A8" s="106"/>
      <c r="B8" s="889" t="s">
        <v>1059</v>
      </c>
      <c r="C8" s="379" t="s">
        <v>123</v>
      </c>
      <c r="D8" s="379" t="s">
        <v>124</v>
      </c>
      <c r="E8" s="379" t="s">
        <v>125</v>
      </c>
      <c r="F8" s="379" t="s">
        <v>57</v>
      </c>
      <c r="G8" s="453" t="s">
        <v>1059</v>
      </c>
      <c r="H8" s="379" t="s">
        <v>123</v>
      </c>
      <c r="I8" s="379" t="s">
        <v>124</v>
      </c>
      <c r="J8" s="379" t="s">
        <v>125</v>
      </c>
      <c r="K8" s="386" t="s">
        <v>57</v>
      </c>
    </row>
    <row r="9" spans="1:11" s="98" customFormat="1" ht="15.05" customHeight="1">
      <c r="A9" s="104">
        <v>1913</v>
      </c>
      <c r="B9" s="454">
        <f>avghweal!B2</f>
        <v>58706.553444634665</v>
      </c>
      <c r="C9" s="343"/>
      <c r="D9" s="96"/>
      <c r="E9" s="96"/>
      <c r="F9" s="95">
        <f>avghweal!F2</f>
        <v>88271.461833312671</v>
      </c>
      <c r="G9" s="470"/>
      <c r="H9" s="478"/>
      <c r="I9" s="479"/>
      <c r="J9" s="478"/>
      <c r="K9" s="480"/>
    </row>
    <row r="10" spans="1:11" s="98" customFormat="1" ht="15.05" customHeight="1">
      <c r="A10" s="103">
        <v>1914</v>
      </c>
      <c r="B10" s="454">
        <f>avghweal!B3</f>
        <v>58739.754896774371</v>
      </c>
      <c r="C10" s="343"/>
      <c r="D10" s="96"/>
      <c r="E10" s="96"/>
      <c r="F10" s="95">
        <f>avghweal!F3</f>
        <v>88439.151805567177</v>
      </c>
      <c r="G10" s="470"/>
      <c r="H10" s="478"/>
      <c r="I10" s="479"/>
      <c r="J10" s="478"/>
      <c r="K10" s="480"/>
    </row>
    <row r="11" spans="1:11" s="98" customFormat="1" ht="15.05" customHeight="1">
      <c r="A11" s="103">
        <v>1915</v>
      </c>
      <c r="B11" s="454">
        <f>avghweal!B4</f>
        <v>62735.252056336976</v>
      </c>
      <c r="C11" s="343"/>
      <c r="D11" s="96"/>
      <c r="E11" s="96"/>
      <c r="F11" s="95">
        <f>avghweal!F4</f>
        <v>94578.632543895568</v>
      </c>
      <c r="G11" s="470"/>
      <c r="H11" s="478"/>
      <c r="I11" s="479"/>
      <c r="J11" s="478"/>
      <c r="K11" s="480"/>
    </row>
    <row r="12" spans="1:11" s="98" customFormat="1" ht="15.05" customHeight="1">
      <c r="A12" s="103">
        <v>1916</v>
      </c>
      <c r="B12" s="454">
        <f>avghweal!B5</f>
        <v>64385.614936069949</v>
      </c>
      <c r="C12" s="343"/>
      <c r="D12" s="96"/>
      <c r="E12" s="96"/>
      <c r="F12" s="95">
        <f>avghweal!F5</f>
        <v>97189.860405191197</v>
      </c>
      <c r="G12" s="470"/>
      <c r="H12" s="478"/>
      <c r="I12" s="479"/>
      <c r="J12" s="478"/>
      <c r="K12" s="480"/>
    </row>
    <row r="13" spans="1:11" s="98" customFormat="1" ht="15.05" customHeight="1">
      <c r="A13" s="103">
        <v>1917</v>
      </c>
      <c r="B13" s="454">
        <f>avghweal!B6</f>
        <v>55209.374103446797</v>
      </c>
      <c r="C13" s="343"/>
      <c r="D13" s="96"/>
      <c r="E13" s="96"/>
      <c r="F13" s="95">
        <f>avghweal!F6</f>
        <v>83269.976911441379</v>
      </c>
      <c r="G13" s="470"/>
      <c r="H13" s="478"/>
      <c r="I13" s="479"/>
      <c r="J13" s="478"/>
      <c r="K13" s="480"/>
    </row>
    <row r="14" spans="1:11" s="98" customFormat="1" ht="15.05" customHeight="1">
      <c r="A14" s="103">
        <v>1918</v>
      </c>
      <c r="B14" s="454">
        <f>avghweal!B7</f>
        <v>50426.978777691598</v>
      </c>
      <c r="C14" s="380"/>
      <c r="D14" s="340"/>
      <c r="E14" s="340"/>
      <c r="F14" s="95">
        <f>avghweal!F7</f>
        <v>75391.637243179342</v>
      </c>
      <c r="G14" s="470"/>
      <c r="H14" s="478"/>
      <c r="I14" s="479"/>
      <c r="J14" s="478"/>
      <c r="K14" s="480"/>
    </row>
    <row r="15" spans="1:11" s="98" customFormat="1" ht="15.05" customHeight="1">
      <c r="A15" s="102">
        <v>1919</v>
      </c>
      <c r="B15" s="455">
        <f>avghweal!B8</f>
        <v>49612.337982215293</v>
      </c>
      <c r="C15" s="381"/>
      <c r="D15" s="341"/>
      <c r="E15" s="341"/>
      <c r="F15" s="99">
        <f>avghweal!F8</f>
        <v>74635.386835389043</v>
      </c>
      <c r="G15" s="471"/>
      <c r="H15" s="481"/>
      <c r="I15" s="482"/>
      <c r="J15" s="481"/>
      <c r="K15" s="483"/>
    </row>
    <row r="16" spans="1:11" s="98" customFormat="1" ht="15.05" customHeight="1">
      <c r="A16" s="103">
        <v>1920</v>
      </c>
      <c r="B16" s="454">
        <f>avghweal!B9</f>
        <v>43284.982614936431</v>
      </c>
      <c r="C16" s="380"/>
      <c r="D16" s="340"/>
      <c r="E16" s="340"/>
      <c r="F16" s="95">
        <f>avghweal!F9</f>
        <v>65189.30001358741</v>
      </c>
      <c r="G16" s="470"/>
      <c r="H16" s="478"/>
      <c r="I16" s="479"/>
      <c r="J16" s="478"/>
      <c r="K16" s="480"/>
    </row>
    <row r="17" spans="1:11" s="98" customFormat="1" ht="15.05" customHeight="1">
      <c r="A17" s="103">
        <v>1921</v>
      </c>
      <c r="B17" s="454">
        <f>avghweal!B10</f>
        <v>47242.027873918654</v>
      </c>
      <c r="C17" s="380"/>
      <c r="D17" s="340"/>
      <c r="E17" s="340"/>
      <c r="F17" s="95">
        <f>avghweal!F10</f>
        <v>70981.286973756971</v>
      </c>
      <c r="G17" s="470"/>
      <c r="H17" s="478"/>
      <c r="I17" s="479"/>
      <c r="J17" s="478"/>
      <c r="K17" s="480"/>
    </row>
    <row r="18" spans="1:11" s="98" customFormat="1" ht="15.05" customHeight="1">
      <c r="A18" s="103">
        <v>1922</v>
      </c>
      <c r="B18" s="454">
        <f>avghweal!B11</f>
        <v>53073.50722014947</v>
      </c>
      <c r="C18" s="380"/>
      <c r="D18" s="340"/>
      <c r="E18" s="340"/>
      <c r="F18" s="95">
        <f>avghweal!F11</f>
        <v>79515.962312139702</v>
      </c>
      <c r="G18" s="470"/>
      <c r="H18" s="478"/>
      <c r="I18" s="479"/>
      <c r="J18" s="478"/>
      <c r="K18" s="480"/>
    </row>
    <row r="19" spans="1:11" s="98" customFormat="1" ht="15.05" customHeight="1">
      <c r="A19" s="103">
        <v>1923</v>
      </c>
      <c r="B19" s="454">
        <f>avghweal!B12</f>
        <v>53224.218538402594</v>
      </c>
      <c r="C19" s="380"/>
      <c r="D19" s="340"/>
      <c r="E19" s="340"/>
      <c r="F19" s="95">
        <f>avghweal!F12</f>
        <v>79698.71225985128</v>
      </c>
      <c r="G19" s="470"/>
      <c r="H19" s="478"/>
      <c r="I19" s="479"/>
      <c r="J19" s="478"/>
      <c r="K19" s="480"/>
    </row>
    <row r="20" spans="1:11" s="98" customFormat="1" ht="15.05" customHeight="1">
      <c r="A20" s="103">
        <v>1924</v>
      </c>
      <c r="B20" s="454">
        <f>avghweal!B13</f>
        <v>54315.640661664824</v>
      </c>
      <c r="C20" s="380"/>
      <c r="D20" s="340"/>
      <c r="E20" s="340"/>
      <c r="F20" s="95">
        <f>avghweal!F13</f>
        <v>81315.821041963136</v>
      </c>
      <c r="G20" s="470"/>
      <c r="H20" s="478"/>
      <c r="I20" s="479"/>
      <c r="J20" s="478"/>
      <c r="K20" s="480"/>
    </row>
    <row r="21" spans="1:11" s="98" customFormat="1" ht="15.05" customHeight="1">
      <c r="A21" s="103">
        <v>1925</v>
      </c>
      <c r="B21" s="454">
        <f>avghweal!B14</f>
        <v>57281.010891921986</v>
      </c>
      <c r="C21" s="380"/>
      <c r="D21" s="340"/>
      <c r="E21" s="340"/>
      <c r="F21" s="95">
        <f>avghweal!F14</f>
        <v>85737.830504619385</v>
      </c>
      <c r="G21" s="470"/>
      <c r="H21" s="478"/>
      <c r="I21" s="479"/>
      <c r="J21" s="478"/>
      <c r="K21" s="480"/>
    </row>
    <row r="22" spans="1:11" s="98" customFormat="1" ht="15.05" customHeight="1">
      <c r="A22" s="103">
        <v>1926</v>
      </c>
      <c r="B22" s="454">
        <f>avghweal!B15</f>
        <v>59147.698881967968</v>
      </c>
      <c r="C22" s="380"/>
      <c r="D22" s="340"/>
      <c r="E22" s="340"/>
      <c r="F22" s="95">
        <f>avghweal!F15</f>
        <v>88643.387373960752</v>
      </c>
      <c r="G22" s="470"/>
      <c r="H22" s="478"/>
      <c r="I22" s="479"/>
      <c r="J22" s="478"/>
      <c r="K22" s="480"/>
    </row>
    <row r="23" spans="1:11" s="98" customFormat="1" ht="15.05" customHeight="1">
      <c r="A23" s="103">
        <v>1927</v>
      </c>
      <c r="B23" s="454">
        <f>avghweal!B16</f>
        <v>63246.661712076158</v>
      </c>
      <c r="C23" s="380"/>
      <c r="D23" s="340"/>
      <c r="E23" s="340"/>
      <c r="F23" s="95">
        <f>avghweal!F16</f>
        <v>94910.636978148919</v>
      </c>
      <c r="G23" s="470"/>
      <c r="H23" s="478"/>
      <c r="I23" s="479"/>
      <c r="J23" s="478"/>
      <c r="K23" s="480"/>
    </row>
    <row r="24" spans="1:11" s="98" customFormat="1" ht="15.05" customHeight="1">
      <c r="A24" s="103">
        <v>1928</v>
      </c>
      <c r="B24" s="454">
        <f>avghweal!B17</f>
        <v>72132.044093238161</v>
      </c>
      <c r="C24" s="380"/>
      <c r="D24" s="340"/>
      <c r="E24" s="340"/>
      <c r="F24" s="95">
        <f>avghweal!F17</f>
        <v>108517.55730170806</v>
      </c>
      <c r="G24" s="470"/>
      <c r="H24" s="478"/>
      <c r="I24" s="479"/>
      <c r="J24" s="478"/>
      <c r="K24" s="480"/>
    </row>
    <row r="25" spans="1:11" s="98" customFormat="1" ht="15.05" customHeight="1">
      <c r="A25" s="102">
        <v>1929</v>
      </c>
      <c r="B25" s="455">
        <f>avghweal!B18</f>
        <v>74846.941881278675</v>
      </c>
      <c r="C25" s="381"/>
      <c r="D25" s="341"/>
      <c r="E25" s="341"/>
      <c r="F25" s="99">
        <f>avghweal!F18</f>
        <v>113009.68820843009</v>
      </c>
      <c r="G25" s="471"/>
      <c r="H25" s="481"/>
      <c r="I25" s="482"/>
      <c r="J25" s="481"/>
      <c r="K25" s="483"/>
    </row>
    <row r="26" spans="1:11" s="98" customFormat="1" ht="15.05" customHeight="1">
      <c r="A26" s="103">
        <v>1930</v>
      </c>
      <c r="B26" s="454">
        <f>avghweal!B19</f>
        <v>68419.436690604125</v>
      </c>
      <c r="C26" s="380"/>
      <c r="D26" s="340"/>
      <c r="E26" s="340"/>
      <c r="F26" s="95">
        <f>avghweal!F19</f>
        <v>103839.38828792091</v>
      </c>
      <c r="G26" s="470"/>
      <c r="H26" s="478"/>
      <c r="I26" s="479"/>
      <c r="J26" s="478"/>
      <c r="K26" s="480"/>
    </row>
    <row r="27" spans="1:11" s="98" customFormat="1" ht="15.05" customHeight="1">
      <c r="A27" s="103">
        <v>1931</v>
      </c>
      <c r="B27" s="454">
        <f>avghweal!B20</f>
        <v>59042.26165437272</v>
      </c>
      <c r="C27" s="380"/>
      <c r="D27" s="340"/>
      <c r="E27" s="340"/>
      <c r="F27" s="95">
        <f>avghweal!F20</f>
        <v>89648.60037248148</v>
      </c>
      <c r="G27" s="470"/>
      <c r="H27" s="478"/>
      <c r="I27" s="479"/>
      <c r="J27" s="478"/>
      <c r="K27" s="480"/>
    </row>
    <row r="28" spans="1:11" s="98" customFormat="1" ht="15.05" customHeight="1">
      <c r="A28" s="103">
        <v>1932</v>
      </c>
      <c r="B28" s="454">
        <f>avghweal!B21</f>
        <v>52651.998000212516</v>
      </c>
      <c r="C28" s="380"/>
      <c r="D28" s="340"/>
      <c r="E28" s="340"/>
      <c r="F28" s="95">
        <f>avghweal!F21</f>
        <v>80015.203461261379</v>
      </c>
      <c r="G28" s="470"/>
      <c r="H28" s="478"/>
      <c r="I28" s="479"/>
      <c r="J28" s="478"/>
      <c r="K28" s="480"/>
    </row>
    <row r="29" spans="1:11" s="98" customFormat="1" ht="15.05" customHeight="1">
      <c r="A29" s="103">
        <v>1933</v>
      </c>
      <c r="B29" s="454">
        <f>avghweal!B22</f>
        <v>55507.051139227508</v>
      </c>
      <c r="C29" s="380"/>
      <c r="D29" s="340"/>
      <c r="E29" s="340"/>
      <c r="F29" s="95">
        <f>avghweal!F22</f>
        <v>84470.776843693457</v>
      </c>
      <c r="G29" s="470"/>
      <c r="H29" s="478"/>
      <c r="I29" s="479"/>
      <c r="J29" s="478"/>
      <c r="K29" s="480"/>
    </row>
    <row r="30" spans="1:11" s="98" customFormat="1" ht="15.05" customHeight="1">
      <c r="A30" s="103">
        <v>1934</v>
      </c>
      <c r="B30" s="454">
        <f>avghweal!B23</f>
        <v>56825.330173858172</v>
      </c>
      <c r="C30" s="380"/>
      <c r="D30" s="340"/>
      <c r="E30" s="340"/>
      <c r="F30" s="95">
        <f>avghweal!F23</f>
        <v>86614.562617205098</v>
      </c>
      <c r="G30" s="470"/>
      <c r="H30" s="478"/>
      <c r="I30" s="479"/>
      <c r="J30" s="478"/>
      <c r="K30" s="480"/>
    </row>
    <row r="31" spans="1:11" s="98" customFormat="1" ht="15.05" customHeight="1">
      <c r="A31" s="103">
        <v>1935</v>
      </c>
      <c r="B31" s="454">
        <f>avghweal!B24</f>
        <v>59501.782275253157</v>
      </c>
      <c r="C31" s="380"/>
      <c r="D31" s="340"/>
      <c r="E31" s="340"/>
      <c r="F31" s="95">
        <f>avghweal!F24</f>
        <v>90756.644828431308</v>
      </c>
      <c r="G31" s="470"/>
      <c r="H31" s="478"/>
      <c r="I31" s="479"/>
      <c r="J31" s="478"/>
      <c r="K31" s="480"/>
    </row>
    <row r="32" spans="1:11" s="98" customFormat="1" ht="15.05" customHeight="1">
      <c r="A32" s="103">
        <v>1936</v>
      </c>
      <c r="B32" s="454">
        <f>avghweal!B25</f>
        <v>68435.124462524793</v>
      </c>
      <c r="C32" s="380"/>
      <c r="D32" s="340"/>
      <c r="E32" s="340"/>
      <c r="F32" s="95">
        <f>avghweal!F25</f>
        <v>104418.76142534486</v>
      </c>
      <c r="G32" s="470"/>
      <c r="H32" s="478"/>
      <c r="I32" s="479"/>
      <c r="J32" s="478"/>
      <c r="K32" s="480"/>
    </row>
    <row r="33" spans="1:11" s="98" customFormat="1" ht="15.05" customHeight="1">
      <c r="A33" s="103">
        <v>1937</v>
      </c>
      <c r="B33" s="454">
        <f>avghweal!B26</f>
        <v>65605.377301089611</v>
      </c>
      <c r="C33" s="380"/>
      <c r="D33" s="340"/>
      <c r="E33" s="340"/>
      <c r="F33" s="95">
        <f>avghweal!F26</f>
        <v>100100.9761800788</v>
      </c>
      <c r="G33" s="470"/>
      <c r="H33" s="478"/>
      <c r="I33" s="479"/>
      <c r="J33" s="478"/>
      <c r="K33" s="480"/>
    </row>
    <row r="34" spans="1:11" s="98" customFormat="1" ht="15.05" customHeight="1">
      <c r="A34" s="103">
        <v>1938</v>
      </c>
      <c r="B34" s="454">
        <f>avghweal!B27</f>
        <v>62782.215014375994</v>
      </c>
      <c r="C34" s="380"/>
      <c r="D34" s="340"/>
      <c r="E34" s="340"/>
      <c r="F34" s="95">
        <f>avghweal!F27</f>
        <v>95682.90439577373</v>
      </c>
      <c r="G34" s="470"/>
      <c r="H34" s="478"/>
      <c r="I34" s="479"/>
      <c r="J34" s="478"/>
      <c r="K34" s="480"/>
    </row>
    <row r="35" spans="1:11" s="98" customFormat="1" ht="15.05" customHeight="1">
      <c r="A35" s="102">
        <v>1939</v>
      </c>
      <c r="B35" s="455">
        <f>avghweal!B28</f>
        <v>64813.011403511213</v>
      </c>
      <c r="C35" s="381"/>
      <c r="D35" s="341"/>
      <c r="E35" s="341"/>
      <c r="F35" s="99">
        <f>avghweal!F28</f>
        <v>98619.988779918465</v>
      </c>
      <c r="G35" s="471"/>
      <c r="H35" s="481"/>
      <c r="I35" s="482"/>
      <c r="J35" s="481"/>
      <c r="K35" s="483"/>
    </row>
    <row r="36" spans="1:11" s="98" customFormat="1" ht="15.05" customHeight="1">
      <c r="A36" s="103">
        <v>1940</v>
      </c>
      <c r="B36" s="454">
        <f>avghweal!B29</f>
        <v>64433.926462425465</v>
      </c>
      <c r="C36" s="380"/>
      <c r="D36" s="340"/>
      <c r="E36" s="340"/>
      <c r="F36" s="95">
        <f>avghweal!F29</f>
        <v>97958.972294236693</v>
      </c>
      <c r="G36" s="470"/>
      <c r="H36" s="478"/>
      <c r="I36" s="479"/>
      <c r="J36" s="478"/>
      <c r="K36" s="480"/>
    </row>
    <row r="37" spans="1:11" s="98" customFormat="1" ht="15.05" customHeight="1">
      <c r="A37" s="103">
        <v>1941</v>
      </c>
      <c r="B37" s="454">
        <f>avghweal!B30</f>
        <v>60507.675279546391</v>
      </c>
      <c r="C37" s="380"/>
      <c r="D37" s="340"/>
      <c r="E37" s="340"/>
      <c r="F37" s="95">
        <f>avghweal!F30</f>
        <v>92958.929455171936</v>
      </c>
      <c r="G37" s="470"/>
      <c r="H37" s="478"/>
      <c r="I37" s="479"/>
      <c r="J37" s="478"/>
      <c r="K37" s="480"/>
    </row>
    <row r="38" spans="1:11" s="98" customFormat="1" ht="15.05" customHeight="1">
      <c r="A38" s="103">
        <v>1942</v>
      </c>
      <c r="B38" s="454">
        <f>avghweal!B31</f>
        <v>58083.680044622262</v>
      </c>
      <c r="C38" s="380"/>
      <c r="D38" s="340"/>
      <c r="E38" s="340"/>
      <c r="F38" s="95">
        <f>avghweal!F31</f>
        <v>90098.977466768163</v>
      </c>
      <c r="G38" s="470"/>
      <c r="H38" s="478"/>
      <c r="I38" s="479"/>
      <c r="J38" s="478"/>
      <c r="K38" s="480"/>
    </row>
    <row r="39" spans="1:11" s="98" customFormat="1" ht="15.05" customHeight="1">
      <c r="A39" s="103">
        <v>1943</v>
      </c>
      <c r="B39" s="454">
        <f>avghweal!B32</f>
        <v>62291.616974016753</v>
      </c>
      <c r="C39" s="380"/>
      <c r="D39" s="340"/>
      <c r="E39" s="340"/>
      <c r="F39" s="95">
        <f>avghweal!F32</f>
        <v>97313.674911287701</v>
      </c>
      <c r="G39" s="470"/>
      <c r="H39" s="478"/>
      <c r="I39" s="479"/>
      <c r="J39" s="478"/>
      <c r="K39" s="480"/>
    </row>
    <row r="40" spans="1:11" s="98" customFormat="1" ht="15.05" customHeight="1">
      <c r="A40" s="103">
        <v>1944</v>
      </c>
      <c r="B40" s="454">
        <f>avghweal!B33</f>
        <v>70107.294856456167</v>
      </c>
      <c r="C40" s="380"/>
      <c r="D40" s="340"/>
      <c r="E40" s="340"/>
      <c r="F40" s="95">
        <f>avghweal!F33</f>
        <v>110410.00729095977</v>
      </c>
      <c r="G40" s="470"/>
      <c r="H40" s="478"/>
      <c r="I40" s="479"/>
      <c r="J40" s="478"/>
      <c r="K40" s="480"/>
    </row>
    <row r="41" spans="1:11" s="98" customFormat="1" ht="15.05" customHeight="1">
      <c r="A41" s="103">
        <v>1945</v>
      </c>
      <c r="B41" s="454">
        <f>avghweal!B34</f>
        <v>79117.863654682878</v>
      </c>
      <c r="C41" s="380"/>
      <c r="D41" s="340"/>
      <c r="E41" s="340"/>
      <c r="F41" s="95">
        <f>avghweal!F34</f>
        <v>125651.5005801907</v>
      </c>
      <c r="G41" s="470"/>
      <c r="H41" s="478"/>
      <c r="I41" s="479"/>
      <c r="J41" s="478"/>
      <c r="K41" s="480"/>
    </row>
    <row r="42" spans="1:11" s="98" customFormat="1" ht="15.05" customHeight="1">
      <c r="A42" s="103">
        <v>1946</v>
      </c>
      <c r="B42" s="454">
        <f>avghweal!B35</f>
        <v>76014.340508557609</v>
      </c>
      <c r="C42" s="380"/>
      <c r="D42" s="340"/>
      <c r="E42" s="340"/>
      <c r="F42" s="95">
        <f>avghweal!F35</f>
        <v>121696.34393926537</v>
      </c>
      <c r="G42" s="470"/>
      <c r="H42" s="478"/>
      <c r="I42" s="479"/>
      <c r="J42" s="478"/>
      <c r="K42" s="480"/>
    </row>
    <row r="43" spans="1:11" s="98" customFormat="1" ht="15.05" customHeight="1">
      <c r="A43" s="103">
        <v>1947</v>
      </c>
      <c r="B43" s="454">
        <f>avghweal!B36</f>
        <v>74351.862881923138</v>
      </c>
      <c r="C43" s="380"/>
      <c r="D43" s="340"/>
      <c r="E43" s="340"/>
      <c r="F43" s="95">
        <f>avghweal!F36</f>
        <v>118954.90268487427</v>
      </c>
      <c r="G43" s="470"/>
      <c r="H43" s="478"/>
      <c r="I43" s="479"/>
      <c r="J43" s="478"/>
      <c r="K43" s="480"/>
    </row>
    <row r="44" spans="1:11" s="98" customFormat="1" ht="15.05" customHeight="1">
      <c r="A44" s="103">
        <v>1948</v>
      </c>
      <c r="B44" s="454">
        <f>avghweal!B37</f>
        <v>74689.527834420689</v>
      </c>
      <c r="C44" s="380"/>
      <c r="D44" s="340"/>
      <c r="E44" s="340"/>
      <c r="F44" s="95">
        <f>avghweal!F37</f>
        <v>119787.20685326794</v>
      </c>
      <c r="G44" s="470"/>
      <c r="H44" s="478"/>
      <c r="I44" s="479"/>
      <c r="J44" s="478"/>
      <c r="K44" s="480"/>
    </row>
    <row r="45" spans="1:11" s="98" customFormat="1" ht="15.05" customHeight="1">
      <c r="A45" s="102">
        <v>1949</v>
      </c>
      <c r="B45" s="455">
        <f>avghweal!B38</f>
        <v>76714.121586828391</v>
      </c>
      <c r="C45" s="381"/>
      <c r="D45" s="341"/>
      <c r="E45" s="341"/>
      <c r="F45" s="99">
        <f>avghweal!F38</f>
        <v>123343.90596941869</v>
      </c>
      <c r="G45" s="471"/>
      <c r="H45" s="481"/>
      <c r="I45" s="482"/>
      <c r="J45" s="481"/>
      <c r="K45" s="483"/>
    </row>
    <row r="46" spans="1:11" s="98" customFormat="1" ht="15.05" customHeight="1">
      <c r="A46" s="103">
        <v>1950</v>
      </c>
      <c r="B46" s="454">
        <f>avghweal!B39</f>
        <v>79104.794367262191</v>
      </c>
      <c r="C46" s="380"/>
      <c r="D46" s="340"/>
      <c r="E46" s="340"/>
      <c r="F46" s="95">
        <f>avghweal!F39</f>
        <v>126960.88264970327</v>
      </c>
      <c r="G46" s="470"/>
      <c r="H46" s="478"/>
      <c r="I46" s="479"/>
      <c r="J46" s="478"/>
      <c r="K46" s="480"/>
    </row>
    <row r="47" spans="1:11" s="98" customFormat="1" ht="15.05" customHeight="1">
      <c r="A47" s="103">
        <v>1951</v>
      </c>
      <c r="B47" s="454">
        <f>avghweal!B40</f>
        <v>79343.892045670189</v>
      </c>
      <c r="C47" s="380"/>
      <c r="D47" s="340"/>
      <c r="E47" s="340"/>
      <c r="F47" s="95">
        <f>avghweal!F40</f>
        <v>127650.02501300481</v>
      </c>
      <c r="G47" s="470"/>
      <c r="H47" s="478"/>
      <c r="I47" s="479"/>
      <c r="J47" s="478"/>
      <c r="K47" s="480"/>
    </row>
    <row r="48" spans="1:11" s="98" customFormat="1" ht="15.05" customHeight="1">
      <c r="A48" s="103">
        <v>1952</v>
      </c>
      <c r="B48" s="454">
        <f>avghweal!B41</f>
        <v>81516.219714164341</v>
      </c>
      <c r="C48" s="380"/>
      <c r="D48" s="340"/>
      <c r="E48" s="340"/>
      <c r="F48" s="95">
        <f>avghweal!F41</f>
        <v>131362.14117196121</v>
      </c>
      <c r="G48" s="470"/>
      <c r="H48" s="478"/>
      <c r="I48" s="479"/>
      <c r="J48" s="478"/>
      <c r="K48" s="480"/>
    </row>
    <row r="49" spans="1:11" s="98" customFormat="1" ht="15.05" customHeight="1">
      <c r="A49" s="103">
        <v>1953</v>
      </c>
      <c r="B49" s="454">
        <f>avghweal!B42</f>
        <v>82210.287860177894</v>
      </c>
      <c r="C49" s="380"/>
      <c r="D49" s="340"/>
      <c r="E49" s="340"/>
      <c r="F49" s="95">
        <f>avghweal!F42</f>
        <v>132526.42090947149</v>
      </c>
      <c r="G49" s="470"/>
      <c r="H49" s="478"/>
      <c r="I49" s="479"/>
      <c r="J49" s="478"/>
      <c r="K49" s="480"/>
    </row>
    <row r="50" spans="1:11" s="98" customFormat="1" ht="15.05" customHeight="1">
      <c r="A50" s="103">
        <v>1954</v>
      </c>
      <c r="B50" s="454">
        <f>avghweal!B43</f>
        <v>84541.000754635068</v>
      </c>
      <c r="C50" s="380"/>
      <c r="D50" s="340"/>
      <c r="E50" s="340"/>
      <c r="F50" s="95">
        <f>avghweal!F43</f>
        <v>136226.31079584072</v>
      </c>
      <c r="G50" s="470"/>
      <c r="H50" s="478"/>
      <c r="I50" s="479"/>
      <c r="J50" s="478"/>
      <c r="K50" s="480"/>
    </row>
    <row r="51" spans="1:11" s="98" customFormat="1" ht="15.05" customHeight="1">
      <c r="A51" s="103">
        <v>1955</v>
      </c>
      <c r="B51" s="454">
        <f>avghweal!B44</f>
        <v>88769.865048562453</v>
      </c>
      <c r="C51" s="380"/>
      <c r="D51" s="340"/>
      <c r="E51" s="340"/>
      <c r="F51" s="95">
        <f>avghweal!F44</f>
        <v>142924.87677093409</v>
      </c>
      <c r="G51" s="470"/>
      <c r="H51" s="478"/>
      <c r="I51" s="479"/>
      <c r="J51" s="478"/>
      <c r="K51" s="480"/>
    </row>
    <row r="52" spans="1:11" s="98" customFormat="1" ht="15.05" customHeight="1">
      <c r="A52" s="103">
        <v>1956</v>
      </c>
      <c r="B52" s="454">
        <f>avghweal!B45</f>
        <v>91186.243810076223</v>
      </c>
      <c r="C52" s="380"/>
      <c r="D52" s="340"/>
      <c r="E52" s="340"/>
      <c r="F52" s="95">
        <f>avghweal!F45</f>
        <v>146827.59496461746</v>
      </c>
      <c r="G52" s="470"/>
      <c r="H52" s="478"/>
      <c r="I52" s="479"/>
      <c r="J52" s="478"/>
      <c r="K52" s="480"/>
    </row>
    <row r="53" spans="1:11" s="98" customFormat="1" ht="15.05" customHeight="1">
      <c r="A53" s="103">
        <v>1957</v>
      </c>
      <c r="B53" s="454">
        <f>avghweal!B46</f>
        <v>91055.652988944683</v>
      </c>
      <c r="C53" s="380"/>
      <c r="D53" s="340"/>
      <c r="E53" s="340"/>
      <c r="F53" s="95">
        <f>avghweal!F46</f>
        <v>146548.74081466597</v>
      </c>
      <c r="G53" s="470"/>
      <c r="H53" s="478"/>
      <c r="I53" s="479"/>
      <c r="J53" s="478"/>
      <c r="K53" s="480"/>
    </row>
    <row r="54" spans="1:11" s="98" customFormat="1" ht="15.05" customHeight="1">
      <c r="A54" s="103">
        <v>1958</v>
      </c>
      <c r="B54" s="454">
        <f>avghweal!B47</f>
        <v>93082.834334275452</v>
      </c>
      <c r="C54" s="380"/>
      <c r="D54" s="340"/>
      <c r="E54" s="340"/>
      <c r="F54" s="95">
        <f>avghweal!F47</f>
        <v>149809.51583741946</v>
      </c>
      <c r="G54" s="470"/>
      <c r="H54" s="478"/>
      <c r="I54" s="479"/>
      <c r="J54" s="478"/>
      <c r="K54" s="480"/>
    </row>
    <row r="55" spans="1:11" s="98" customFormat="1" ht="15.05" customHeight="1">
      <c r="A55" s="102">
        <v>1959</v>
      </c>
      <c r="B55" s="455">
        <f>avghweal!B48</f>
        <v>96850.404698498707</v>
      </c>
      <c r="C55" s="381"/>
      <c r="D55" s="341"/>
      <c r="E55" s="341"/>
      <c r="F55" s="99">
        <f>avghweal!F48</f>
        <v>156655.98813513794</v>
      </c>
      <c r="G55" s="471"/>
      <c r="H55" s="481"/>
      <c r="I55" s="482"/>
      <c r="J55" s="481"/>
      <c r="K55" s="483"/>
    </row>
    <row r="56" spans="1:11">
      <c r="A56" s="78">
        <v>1960</v>
      </c>
      <c r="B56" s="454">
        <f>avghweal!B49</f>
        <v>98329.291907921768</v>
      </c>
      <c r="C56" s="380"/>
      <c r="D56" s="340"/>
      <c r="E56" s="340"/>
      <c r="F56" s="95">
        <f>avghweal!F49</f>
        <v>159366.15577499525</v>
      </c>
      <c r="G56" s="470"/>
      <c r="H56" s="478"/>
      <c r="I56" s="479"/>
      <c r="J56" s="478"/>
      <c r="K56" s="480"/>
    </row>
    <row r="57" spans="1:11">
      <c r="A57" s="78">
        <v>1961</v>
      </c>
      <c r="B57" s="454">
        <f>avghweal!B50</f>
        <v>102059.30176783288</v>
      </c>
      <c r="C57" s="380"/>
      <c r="D57" s="340"/>
      <c r="E57" s="340"/>
      <c r="F57" s="95">
        <f>avghweal!F50</f>
        <v>163957.3492540397</v>
      </c>
      <c r="G57" s="470"/>
      <c r="H57" s="478"/>
      <c r="I57" s="479"/>
      <c r="J57" s="478"/>
      <c r="K57" s="480"/>
    </row>
    <row r="58" spans="1:11">
      <c r="A58" s="78">
        <v>1962</v>
      </c>
      <c r="B58" s="456">
        <f>avghweal!B51</f>
        <v>104319.06820608665</v>
      </c>
      <c r="C58" s="558">
        <f>avghweal!C51</f>
        <v>88567.549174512169</v>
      </c>
      <c r="D58" s="558">
        <f>avghweal!D51</f>
        <v>102121.32094348341</v>
      </c>
      <c r="E58" s="558">
        <f>avghweal!E51</f>
        <v>106401.47055464002</v>
      </c>
      <c r="F58" s="559">
        <f>avghweal!F51</f>
        <v>166187.79224480817</v>
      </c>
      <c r="G58" s="472">
        <f t="shared" ref="G58:K73" si="0">B58/$B58</f>
        <v>1</v>
      </c>
      <c r="H58" s="484">
        <f t="shared" si="0"/>
        <v>0.84900632930830344</v>
      </c>
      <c r="I58" s="485">
        <f t="shared" si="0"/>
        <v>0.97893244925978917</v>
      </c>
      <c r="J58" s="484">
        <f t="shared" si="0"/>
        <v>1.0199618572554683</v>
      </c>
      <c r="K58" s="486">
        <f t="shared" si="0"/>
        <v>1.5930720538693586</v>
      </c>
    </row>
    <row r="59" spans="1:11">
      <c r="A59" s="78">
        <v>1963</v>
      </c>
      <c r="B59" s="457">
        <f>avghweal!B52</f>
        <v>106134.19639851271</v>
      </c>
      <c r="C59" s="560">
        <f>avghweal!C52</f>
        <v>89673.738773522622</v>
      </c>
      <c r="D59" s="560">
        <f>avghweal!D52</f>
        <v>103516.24138310258</v>
      </c>
      <c r="E59" s="560">
        <f>avghweal!E52</f>
        <v>108995.59963021553</v>
      </c>
      <c r="F59" s="561">
        <f>avghweal!F52</f>
        <v>168538.93696018812</v>
      </c>
      <c r="G59" s="473">
        <f t="shared" si="0"/>
        <v>1</v>
      </c>
      <c r="H59" s="487">
        <f t="shared" si="0"/>
        <v>0.84490900969199079</v>
      </c>
      <c r="I59" s="488">
        <f t="shared" si="0"/>
        <v>0.97533353900772723</v>
      </c>
      <c r="J59" s="487">
        <f t="shared" si="0"/>
        <v>1.0269602383472978</v>
      </c>
      <c r="K59" s="489">
        <f t="shared" si="0"/>
        <v>1.5879795832001034</v>
      </c>
    </row>
    <row r="60" spans="1:11">
      <c r="A60" s="78">
        <v>1964</v>
      </c>
      <c r="B60" s="457">
        <f>avghweal!B53</f>
        <v>108328.47743375145</v>
      </c>
      <c r="C60" s="560">
        <f>avghweal!C53</f>
        <v>90779.928372533075</v>
      </c>
      <c r="D60" s="560">
        <f>avghweal!D53</f>
        <v>104911.16182272173</v>
      </c>
      <c r="E60" s="560">
        <f>avghweal!E53</f>
        <v>111589.72870579103</v>
      </c>
      <c r="F60" s="561">
        <f>avghweal!F53</f>
        <v>171677.68760346278</v>
      </c>
      <c r="G60" s="473">
        <f t="shared" si="0"/>
        <v>1</v>
      </c>
      <c r="H60" s="487">
        <f t="shared" si="0"/>
        <v>0.8380061321183967</v>
      </c>
      <c r="I60" s="488">
        <f t="shared" si="0"/>
        <v>0.96845413420381921</v>
      </c>
      <c r="J60" s="487">
        <f t="shared" si="0"/>
        <v>1.0301052073221837</v>
      </c>
      <c r="K60" s="489">
        <f t="shared" si="0"/>
        <v>1.5847881523900553</v>
      </c>
    </row>
    <row r="61" spans="1:11">
      <c r="A61" s="78">
        <v>1965</v>
      </c>
      <c r="B61" s="457">
        <f>avghweal!B54</f>
        <v>114081.99266909799</v>
      </c>
      <c r="C61" s="560">
        <f>avghweal!C54</f>
        <v>92517.834612137289</v>
      </c>
      <c r="D61" s="560">
        <f>avghweal!D54</f>
        <v>107921.11349976722</v>
      </c>
      <c r="E61" s="560">
        <f>avghweal!E54</f>
        <v>114140.11251454457</v>
      </c>
      <c r="F61" s="561">
        <f>avghweal!F54</f>
        <v>180462.57491469616</v>
      </c>
      <c r="G61" s="473">
        <f t="shared" si="0"/>
        <v>1</v>
      </c>
      <c r="H61" s="487">
        <f t="shared" si="0"/>
        <v>0.81097667079230551</v>
      </c>
      <c r="I61" s="488">
        <f t="shared" si="0"/>
        <v>0.94599604174866769</v>
      </c>
      <c r="J61" s="487">
        <f t="shared" si="0"/>
        <v>1.0005094567870598</v>
      </c>
      <c r="K61" s="489">
        <f t="shared" si="0"/>
        <v>1.5818673104539753</v>
      </c>
    </row>
    <row r="62" spans="1:11">
      <c r="A62" s="78">
        <v>1966</v>
      </c>
      <c r="B62" s="457">
        <f>avghweal!B55</f>
        <v>113880.58823066435</v>
      </c>
      <c r="C62" s="560">
        <f>avghweal!C55</f>
        <v>94255.740851741488</v>
      </c>
      <c r="D62" s="560">
        <f>avghweal!D55</f>
        <v>110931.06517681271</v>
      </c>
      <c r="E62" s="560">
        <f>avghweal!E55</f>
        <v>116690.49632329812</v>
      </c>
      <c r="F62" s="561">
        <f>avghweal!F55</f>
        <v>179679.24304185752</v>
      </c>
      <c r="G62" s="473">
        <f t="shared" si="0"/>
        <v>1</v>
      </c>
      <c r="H62" s="487">
        <f t="shared" si="0"/>
        <v>0.8276717069710523</v>
      </c>
      <c r="I62" s="488">
        <f t="shared" si="0"/>
        <v>0.97409986109417179</v>
      </c>
      <c r="J62" s="487">
        <f t="shared" si="0"/>
        <v>1.0246741620875923</v>
      </c>
      <c r="K62" s="489">
        <f t="shared" si="0"/>
        <v>1.5777863974316542</v>
      </c>
    </row>
    <row r="63" spans="1:11">
      <c r="A63" s="78">
        <v>1967</v>
      </c>
      <c r="B63" s="457">
        <f>avghweal!B56</f>
        <v>116481.53997108969</v>
      </c>
      <c r="C63" s="560">
        <f>avghweal!C56</f>
        <v>100472.16726403902</v>
      </c>
      <c r="D63" s="560">
        <f>avghweal!D56</f>
        <v>113025.66251074316</v>
      </c>
      <c r="E63" s="560">
        <f>avghweal!E56</f>
        <v>119793.3860893321</v>
      </c>
      <c r="F63" s="561">
        <f>avghweal!F56</f>
        <v>183566.21336973301</v>
      </c>
      <c r="G63" s="474">
        <f t="shared" si="0"/>
        <v>1</v>
      </c>
      <c r="H63" s="487">
        <f t="shared" si="0"/>
        <v>0.8625587135006616</v>
      </c>
      <c r="I63" s="488">
        <f t="shared" si="0"/>
        <v>0.97033111460232868</v>
      </c>
      <c r="J63" s="487">
        <f t="shared" si="0"/>
        <v>1.0284323689321448</v>
      </c>
      <c r="K63" s="489">
        <f t="shared" si="0"/>
        <v>1.5759253647856433</v>
      </c>
    </row>
    <row r="64" spans="1:11">
      <c r="A64" s="78">
        <v>1968</v>
      </c>
      <c r="B64" s="457">
        <f>avghweal!B57</f>
        <v>121826.81917820282</v>
      </c>
      <c r="C64" s="560">
        <f>avghweal!C57</f>
        <v>105138.16672977591</v>
      </c>
      <c r="D64" s="560">
        <f>avghweal!D57</f>
        <v>119314.44243019991</v>
      </c>
      <c r="E64" s="560">
        <f>avghweal!E57</f>
        <v>124314.93550838892</v>
      </c>
      <c r="F64" s="561">
        <f>avghweal!F57</f>
        <v>193169.7899434568</v>
      </c>
      <c r="G64" s="474">
        <f t="shared" si="0"/>
        <v>1</v>
      </c>
      <c r="H64" s="487">
        <f t="shared" si="0"/>
        <v>0.86301331216720445</v>
      </c>
      <c r="I64" s="488">
        <f t="shared" si="0"/>
        <v>0.97937747398355768</v>
      </c>
      <c r="J64" s="487">
        <f t="shared" si="0"/>
        <v>1.020423387452533</v>
      </c>
      <c r="K64" s="489">
        <f t="shared" si="0"/>
        <v>1.5856097306529582</v>
      </c>
    </row>
    <row r="65" spans="1:11">
      <c r="A65" s="83">
        <v>1969</v>
      </c>
      <c r="B65" s="458">
        <f>avghweal!B58</f>
        <v>121028.98075410718</v>
      </c>
      <c r="C65" s="562">
        <f>avghweal!C58</f>
        <v>103888.69522210097</v>
      </c>
      <c r="D65" s="562">
        <f>avghweal!D58</f>
        <v>117408.46656702623</v>
      </c>
      <c r="E65" s="562">
        <f>avghweal!E58</f>
        <v>124521.30484819938</v>
      </c>
      <c r="F65" s="563">
        <f>avghweal!F58</f>
        <v>192591.15091831502</v>
      </c>
      <c r="G65" s="475">
        <f t="shared" si="0"/>
        <v>1</v>
      </c>
      <c r="H65" s="490">
        <f t="shared" si="0"/>
        <v>0.85837866744635427</v>
      </c>
      <c r="I65" s="491">
        <f t="shared" si="0"/>
        <v>0.97008555996652823</v>
      </c>
      <c r="J65" s="490">
        <f t="shared" si="0"/>
        <v>1.0288552714592176</v>
      </c>
      <c r="K65" s="492">
        <f t="shared" si="0"/>
        <v>1.5912812759251411</v>
      </c>
    </row>
    <row r="66" spans="1:11">
      <c r="A66" s="78">
        <v>1970</v>
      </c>
      <c r="B66" s="457">
        <f>avghweal!B59</f>
        <v>115242.11202557563</v>
      </c>
      <c r="C66" s="560">
        <f>avghweal!C59</f>
        <v>96161.878518240628</v>
      </c>
      <c r="D66" s="560">
        <f>avghweal!D59</f>
        <v>111967.78054794793</v>
      </c>
      <c r="E66" s="560">
        <f>avghweal!E59</f>
        <v>118441.48052830463</v>
      </c>
      <c r="F66" s="561">
        <f>avghweal!F59</f>
        <v>183898.10367570049</v>
      </c>
      <c r="G66" s="474">
        <f t="shared" si="0"/>
        <v>1</v>
      </c>
      <c r="H66" s="487">
        <f t="shared" si="0"/>
        <v>0.83443349681841539</v>
      </c>
      <c r="I66" s="488">
        <f t="shared" si="0"/>
        <v>0.97158737010216345</v>
      </c>
      <c r="J66" s="487">
        <f t="shared" si="0"/>
        <v>1.0277621474172478</v>
      </c>
      <c r="K66" s="489">
        <f t="shared" si="0"/>
        <v>1.5957543682893287</v>
      </c>
    </row>
    <row r="67" spans="1:11">
      <c r="A67" s="78">
        <v>1971</v>
      </c>
      <c r="B67" s="457">
        <f>avghweal!B60</f>
        <v>115646.63025745387</v>
      </c>
      <c r="C67" s="560">
        <f>avghweal!C60</f>
        <v>99870.614699421858</v>
      </c>
      <c r="D67" s="560">
        <f>avghweal!D60</f>
        <v>112079.33244180765</v>
      </c>
      <c r="E67" s="560">
        <f>avghweal!E60</f>
        <v>119121.56558279764</v>
      </c>
      <c r="F67" s="561">
        <f>avghweal!F60</f>
        <v>184475.26720143569</v>
      </c>
      <c r="G67" s="474">
        <f t="shared" si="0"/>
        <v>1</v>
      </c>
      <c r="H67" s="487">
        <f t="shared" si="0"/>
        <v>0.86358430398783548</v>
      </c>
      <c r="I67" s="488">
        <f t="shared" si="0"/>
        <v>0.96915346510568734</v>
      </c>
      <c r="J67" s="487">
        <f t="shared" si="0"/>
        <v>1.0300478735749397</v>
      </c>
      <c r="K67" s="489">
        <f t="shared" si="0"/>
        <v>1.5951633591982293</v>
      </c>
    </row>
    <row r="68" spans="1:11">
      <c r="A68" s="78">
        <v>1972</v>
      </c>
      <c r="B68" s="457">
        <f>avghweal!B61</f>
        <v>122975.98212185345</v>
      </c>
      <c r="C68" s="560">
        <f>avghweal!C61</f>
        <v>104994.34673397357</v>
      </c>
      <c r="D68" s="560">
        <f>avghweal!D61</f>
        <v>119801.96234997862</v>
      </c>
      <c r="E68" s="560">
        <f>avghweal!E61</f>
        <v>126029.81293324508</v>
      </c>
      <c r="F68" s="561">
        <f>avghweal!F61</f>
        <v>195939.84612942796</v>
      </c>
      <c r="G68" s="474">
        <f t="shared" si="0"/>
        <v>1</v>
      </c>
      <c r="H68" s="487">
        <f t="shared" si="0"/>
        <v>0.85377929025147048</v>
      </c>
      <c r="I68" s="488">
        <f t="shared" si="0"/>
        <v>0.97418992133984528</v>
      </c>
      <c r="J68" s="487">
        <f t="shared" si="0"/>
        <v>1.0248327417980341</v>
      </c>
      <c r="K68" s="489">
        <f t="shared" si="0"/>
        <v>1.5933180020085276</v>
      </c>
    </row>
    <row r="69" spans="1:11">
      <c r="A69" s="78">
        <v>1973</v>
      </c>
      <c r="B69" s="457">
        <f>avghweal!B62</f>
        <v>124292.78848281396</v>
      </c>
      <c r="C69" s="560">
        <f>avghweal!C62</f>
        <v>106033.56127662303</v>
      </c>
      <c r="D69" s="560">
        <f>avghweal!D62</f>
        <v>122363.11008111981</v>
      </c>
      <c r="E69" s="560">
        <f>avghweal!E62</f>
        <v>126143.00899511253</v>
      </c>
      <c r="F69" s="561">
        <f>avghweal!F62</f>
        <v>197578.2930146404</v>
      </c>
      <c r="G69" s="474">
        <f t="shared" si="0"/>
        <v>1</v>
      </c>
      <c r="H69" s="487">
        <f t="shared" si="0"/>
        <v>0.85309503930941544</v>
      </c>
      <c r="I69" s="488">
        <f t="shared" si="0"/>
        <v>0.98447473562023291</v>
      </c>
      <c r="J69" s="487">
        <f t="shared" si="0"/>
        <v>1.0148859844153741</v>
      </c>
      <c r="K69" s="489">
        <f t="shared" si="0"/>
        <v>1.5896199242642277</v>
      </c>
    </row>
    <row r="70" spans="1:11">
      <c r="A70" s="78">
        <v>1974</v>
      </c>
      <c r="B70" s="457">
        <f>avghweal!B63</f>
        <v>113129.99978115399</v>
      </c>
      <c r="C70" s="560">
        <f>avghweal!C63</f>
        <v>96763.618939540815</v>
      </c>
      <c r="D70" s="560">
        <f>avghweal!D63</f>
        <v>110197.81010814644</v>
      </c>
      <c r="E70" s="560">
        <f>avghweal!E63</f>
        <v>115915.46838879265</v>
      </c>
      <c r="F70" s="561">
        <f>avghweal!F63</f>
        <v>179160.72833534479</v>
      </c>
      <c r="G70" s="474">
        <f t="shared" si="0"/>
        <v>1</v>
      </c>
      <c r="H70" s="487">
        <f t="shared" si="0"/>
        <v>0.85533120416093544</v>
      </c>
      <c r="I70" s="488">
        <f t="shared" si="0"/>
        <v>0.97408123681888292</v>
      </c>
      <c r="J70" s="487">
        <f t="shared" si="0"/>
        <v>1.0246218387079205</v>
      </c>
      <c r="K70" s="489">
        <f t="shared" si="0"/>
        <v>1.5836712514976126</v>
      </c>
    </row>
    <row r="71" spans="1:11">
      <c r="A71" s="78">
        <v>1975</v>
      </c>
      <c r="B71" s="457">
        <f>avghweal!B64</f>
        <v>108624.52794153561</v>
      </c>
      <c r="C71" s="560">
        <f>avghweal!C64</f>
        <v>91611.883682750544</v>
      </c>
      <c r="D71" s="560">
        <f>avghweal!D64</f>
        <v>105473.5270300297</v>
      </c>
      <c r="E71" s="560">
        <f>avghweal!E64</f>
        <v>111657.97318393945</v>
      </c>
      <c r="F71" s="561">
        <f>avghweal!F64</f>
        <v>171626.41708782557</v>
      </c>
      <c r="G71" s="474">
        <f t="shared" si="0"/>
        <v>1</v>
      </c>
      <c r="H71" s="487">
        <f t="shared" si="0"/>
        <v>0.8433811904071824</v>
      </c>
      <c r="I71" s="488">
        <f t="shared" si="0"/>
        <v>0.97099181031008164</v>
      </c>
      <c r="J71" s="487">
        <f t="shared" si="0"/>
        <v>1.0279259693909697</v>
      </c>
      <c r="K71" s="489">
        <f t="shared" si="0"/>
        <v>1.5799968970194203</v>
      </c>
    </row>
    <row r="72" spans="1:11">
      <c r="A72" s="78">
        <v>1976</v>
      </c>
      <c r="B72" s="457">
        <f>avghweal!B65</f>
        <v>115169.89703827896</v>
      </c>
      <c r="C72" s="560">
        <f>avghweal!C65</f>
        <v>98174.878903755773</v>
      </c>
      <c r="D72" s="560">
        <f>avghweal!D65</f>
        <v>112633.29446817862</v>
      </c>
      <c r="E72" s="560">
        <f>avghweal!E65</f>
        <v>117590.73983445489</v>
      </c>
      <c r="F72" s="561">
        <f>avghweal!F65</f>
        <v>181267.53158388796</v>
      </c>
      <c r="G72" s="474">
        <f t="shared" si="0"/>
        <v>1</v>
      </c>
      <c r="H72" s="487">
        <f t="shared" si="0"/>
        <v>0.85243524070465604</v>
      </c>
      <c r="I72" s="488">
        <f t="shared" si="0"/>
        <v>0.97797512513832285</v>
      </c>
      <c r="J72" s="487">
        <f t="shared" si="0"/>
        <v>1.0210197530642171</v>
      </c>
      <c r="K72" s="489">
        <f t="shared" si="0"/>
        <v>1.573914158520435</v>
      </c>
    </row>
    <row r="73" spans="1:11">
      <c r="A73" s="78">
        <v>1977</v>
      </c>
      <c r="B73" s="457">
        <f>avghweal!B66</f>
        <v>118288.0703290066</v>
      </c>
      <c r="C73" s="560">
        <f>avghweal!C66</f>
        <v>100273.09507996531</v>
      </c>
      <c r="D73" s="560">
        <f>avghweal!D66</f>
        <v>116403.68032517901</v>
      </c>
      <c r="E73" s="560">
        <f>avghweal!E66</f>
        <v>120084.08675675151</v>
      </c>
      <c r="F73" s="561">
        <f>avghweal!F66</f>
        <v>185457.61013957378</v>
      </c>
      <c r="G73" s="474">
        <f t="shared" si="0"/>
        <v>1</v>
      </c>
      <c r="H73" s="487">
        <f t="shared" si="0"/>
        <v>0.84770251810741004</v>
      </c>
      <c r="I73" s="488">
        <f t="shared" si="0"/>
        <v>0.98406948394215621</v>
      </c>
      <c r="J73" s="487">
        <f t="shared" si="0"/>
        <v>1.0151834113342915</v>
      </c>
      <c r="K73" s="489">
        <f t="shared" si="0"/>
        <v>1.5678471178348055</v>
      </c>
    </row>
    <row r="74" spans="1:11">
      <c r="A74" s="78">
        <v>1978</v>
      </c>
      <c r="B74" s="457">
        <f>avghweal!B67</f>
        <v>120725.6017029021</v>
      </c>
      <c r="C74" s="560">
        <f>avghweal!C67</f>
        <v>103750.10836493757</v>
      </c>
      <c r="D74" s="560">
        <f>avghweal!D67</f>
        <v>119691.78827814633</v>
      </c>
      <c r="E74" s="560">
        <f>avghweal!E67</f>
        <v>121714.98645393236</v>
      </c>
      <c r="F74" s="561">
        <f>avghweal!F67</f>
        <v>188585.67500963152</v>
      </c>
      <c r="G74" s="474">
        <f t="shared" ref="G74:K109" si="1">B74/$B74</f>
        <v>1</v>
      </c>
      <c r="H74" s="487">
        <f t="shared" si="1"/>
        <v>0.85938779265942178</v>
      </c>
      <c r="I74" s="488">
        <f t="shared" si="1"/>
        <v>0.99143666786354134</v>
      </c>
      <c r="J74" s="487">
        <f t="shared" si="1"/>
        <v>1.0081953184500589</v>
      </c>
      <c r="K74" s="489">
        <f t="shared" si="1"/>
        <v>1.5621017609316097</v>
      </c>
    </row>
    <row r="75" spans="1:11">
      <c r="A75" s="83">
        <v>1979</v>
      </c>
      <c r="B75" s="458">
        <f>avghweal!B68</f>
        <v>125215.79613136819</v>
      </c>
      <c r="C75" s="562">
        <f>avghweal!C68</f>
        <v>107480.76696519079</v>
      </c>
      <c r="D75" s="562">
        <f>avghweal!D68</f>
        <v>123045.37844185653</v>
      </c>
      <c r="E75" s="562">
        <f>avghweal!E68</f>
        <v>127355.98674433802</v>
      </c>
      <c r="F75" s="563">
        <f>avghweal!F68</f>
        <v>194877.29671658701</v>
      </c>
      <c r="G75" s="476">
        <f t="shared" si="1"/>
        <v>1</v>
      </c>
      <c r="H75" s="490">
        <f t="shared" si="1"/>
        <v>0.85836428219031591</v>
      </c>
      <c r="I75" s="491">
        <f t="shared" si="1"/>
        <v>0.98266658235966819</v>
      </c>
      <c r="J75" s="490">
        <f t="shared" si="1"/>
        <v>1.0170920177732568</v>
      </c>
      <c r="K75" s="492">
        <f t="shared" si="1"/>
        <v>1.5563315710753822</v>
      </c>
    </row>
    <row r="76" spans="1:11">
      <c r="A76" s="78">
        <v>1980</v>
      </c>
      <c r="B76" s="457">
        <f>avghweal!B69</f>
        <v>130143.69496148976</v>
      </c>
      <c r="C76" s="560">
        <f>avghweal!C69</f>
        <v>111495.53926511231</v>
      </c>
      <c r="D76" s="560">
        <f>avghweal!D69</f>
        <v>128755.21784117598</v>
      </c>
      <c r="E76" s="560">
        <f>avghweal!E69</f>
        <v>131498.82345997292</v>
      </c>
      <c r="F76" s="561">
        <f>avghweal!F69</f>
        <v>202247.2251775703</v>
      </c>
      <c r="G76" s="473">
        <f t="shared" si="1"/>
        <v>1</v>
      </c>
      <c r="H76" s="487">
        <f t="shared" si="1"/>
        <v>0.85671103235623103</v>
      </c>
      <c r="I76" s="488">
        <f t="shared" si="1"/>
        <v>0.98933119948127612</v>
      </c>
      <c r="J76" s="487">
        <f t="shared" si="1"/>
        <v>1.0104125558974191</v>
      </c>
      <c r="K76" s="489">
        <f t="shared" si="1"/>
        <v>1.5540301451977092</v>
      </c>
    </row>
    <row r="77" spans="1:11">
      <c r="A77" s="78">
        <v>1981</v>
      </c>
      <c r="B77" s="457">
        <f>avghweal!B70</f>
        <v>130666.99957356793</v>
      </c>
      <c r="C77" s="560">
        <f>avghweal!C70</f>
        <v>111629.47180624976</v>
      </c>
      <c r="D77" s="560">
        <f>avghweal!D70</f>
        <v>128978.37557289134</v>
      </c>
      <c r="E77" s="560">
        <f>avghweal!E70</f>
        <v>132307.69680420466</v>
      </c>
      <c r="F77" s="561">
        <f>avghweal!F70</f>
        <v>202900.25295356612</v>
      </c>
      <c r="G77" s="473">
        <f t="shared" si="1"/>
        <v>1</v>
      </c>
      <c r="H77" s="487">
        <f t="shared" si="1"/>
        <v>0.8543050056292163</v>
      </c>
      <c r="I77" s="488">
        <f t="shared" si="1"/>
        <v>0.98707689006262167</v>
      </c>
      <c r="J77" s="487">
        <f t="shared" si="1"/>
        <v>1.0125563243664517</v>
      </c>
      <c r="K77" s="489">
        <f t="shared" si="1"/>
        <v>1.5528041021507464</v>
      </c>
    </row>
    <row r="78" spans="1:11">
      <c r="A78" s="78">
        <v>1982</v>
      </c>
      <c r="B78" s="457">
        <f>avghweal!B71</f>
        <v>131272.23742032656</v>
      </c>
      <c r="C78" s="560">
        <f>avghweal!C71</f>
        <v>111264.50448660554</v>
      </c>
      <c r="D78" s="560">
        <f>avghweal!D71</f>
        <v>130016.06632888786</v>
      </c>
      <c r="E78" s="560">
        <f>avghweal!E71</f>
        <v>132475.80214010392</v>
      </c>
      <c r="F78" s="561">
        <f>avghweal!F71</f>
        <v>203496.7388720655</v>
      </c>
      <c r="G78" s="473">
        <f t="shared" si="1"/>
        <v>1</v>
      </c>
      <c r="H78" s="487">
        <f t="shared" si="1"/>
        <v>0.84758595323048125</v>
      </c>
      <c r="I78" s="488">
        <f t="shared" si="1"/>
        <v>0.99043079392776312</v>
      </c>
      <c r="J78" s="487">
        <f t="shared" si="1"/>
        <v>1.0091684635184788</v>
      </c>
      <c r="K78" s="489">
        <f t="shared" si="1"/>
        <v>1.5501886984715589</v>
      </c>
    </row>
    <row r="79" spans="1:11">
      <c r="A79" s="78">
        <v>1983</v>
      </c>
      <c r="B79" s="457">
        <f>avghweal!B72</f>
        <v>133849.98604345924</v>
      </c>
      <c r="C79" s="560">
        <f>avghweal!C72</f>
        <v>112529.87367361388</v>
      </c>
      <c r="D79" s="560">
        <f>avghweal!D72</f>
        <v>131679.34439002143</v>
      </c>
      <c r="E79" s="560">
        <f>avghweal!E72</f>
        <v>135926.32103276908</v>
      </c>
      <c r="F79" s="561">
        <f>avghweal!F72</f>
        <v>207033.58774403419</v>
      </c>
      <c r="G79" s="473">
        <f t="shared" si="1"/>
        <v>1</v>
      </c>
      <c r="H79" s="487">
        <f t="shared" si="1"/>
        <v>0.84071636464031452</v>
      </c>
      <c r="I79" s="488">
        <f t="shared" si="1"/>
        <v>0.98378302667336082</v>
      </c>
      <c r="J79" s="487">
        <f t="shared" si="1"/>
        <v>1.0155124034800846</v>
      </c>
      <c r="K79" s="489">
        <f t="shared" si="1"/>
        <v>1.5467583812583532</v>
      </c>
    </row>
    <row r="80" spans="1:11">
      <c r="A80" s="78">
        <v>1984</v>
      </c>
      <c r="B80" s="457">
        <f>avghweal!B73</f>
        <v>136955.10993981687</v>
      </c>
      <c r="C80" s="560">
        <f>avghweal!C73</f>
        <v>114333.15083989044</v>
      </c>
      <c r="D80" s="560">
        <f>avghweal!D73</f>
        <v>133981.98906747595</v>
      </c>
      <c r="E80" s="560">
        <f>avghweal!E73</f>
        <v>139808.65567692462</v>
      </c>
      <c r="F80" s="561">
        <f>avghweal!F73</f>
        <v>211465.21106641635</v>
      </c>
      <c r="G80" s="473">
        <f t="shared" si="1"/>
        <v>1</v>
      </c>
      <c r="H80" s="487">
        <f t="shared" si="1"/>
        <v>0.83482208798293578</v>
      </c>
      <c r="I80" s="488">
        <f t="shared" si="1"/>
        <v>0.97829127461072884</v>
      </c>
      <c r="J80" s="487">
        <f t="shared" si="1"/>
        <v>1.0208356281000519</v>
      </c>
      <c r="K80" s="489">
        <f t="shared" si="1"/>
        <v>1.5440476164733243</v>
      </c>
    </row>
    <row r="81" spans="1:11">
      <c r="A81" s="78">
        <v>1985</v>
      </c>
      <c r="B81" s="457">
        <f>avghweal!B74</f>
        <v>143503.49018910201</v>
      </c>
      <c r="C81" s="560">
        <f>avghweal!C74</f>
        <v>117493.78364109984</v>
      </c>
      <c r="D81" s="560">
        <f>avghweal!D74</f>
        <v>142613.74794452815</v>
      </c>
      <c r="E81" s="560">
        <f>avghweal!E74</f>
        <v>144376.77146742598</v>
      </c>
      <c r="F81" s="561">
        <f>avghweal!F74</f>
        <v>221042.17345642671</v>
      </c>
      <c r="G81" s="473">
        <f t="shared" si="1"/>
        <v>1</v>
      </c>
      <c r="H81" s="487">
        <f t="shared" si="1"/>
        <v>0.8187520978498305</v>
      </c>
      <c r="I81" s="488">
        <f t="shared" si="1"/>
        <v>0.99379985641184476</v>
      </c>
      <c r="J81" s="487">
        <f t="shared" si="1"/>
        <v>1.006085435811862</v>
      </c>
      <c r="K81" s="489">
        <f t="shared" si="1"/>
        <v>1.5403261144739264</v>
      </c>
    </row>
    <row r="82" spans="1:11">
      <c r="A82" s="78">
        <v>1986</v>
      </c>
      <c r="B82" s="457">
        <f>avghweal!B75</f>
        <v>154063.05690981197</v>
      </c>
      <c r="C82" s="560">
        <f>avghweal!C75</f>
        <v>127902.12737048457</v>
      </c>
      <c r="D82" s="560">
        <f>avghweal!D75</f>
        <v>152870.47159978971</v>
      </c>
      <c r="E82" s="560">
        <f>avghweal!E75</f>
        <v>155238.35351910332</v>
      </c>
      <c r="F82" s="561">
        <f>avghweal!F75</f>
        <v>236373.36360274468</v>
      </c>
      <c r="G82" s="473">
        <f t="shared" si="1"/>
        <v>1</v>
      </c>
      <c r="H82" s="487">
        <f t="shared" si="1"/>
        <v>0.83019336326266757</v>
      </c>
      <c r="I82" s="488">
        <f t="shared" si="1"/>
        <v>0.99225910913399318</v>
      </c>
      <c r="J82" s="487">
        <f t="shared" si="1"/>
        <v>1.0076286725245194</v>
      </c>
      <c r="K82" s="489">
        <f t="shared" si="1"/>
        <v>1.534263751115343</v>
      </c>
    </row>
    <row r="83" spans="1:11">
      <c r="A83" s="78">
        <v>1987</v>
      </c>
      <c r="B83" s="457">
        <f>avghweal!B76</f>
        <v>161099.42054870358</v>
      </c>
      <c r="C83" s="560">
        <f>avghweal!C76</f>
        <v>135063.65780306683</v>
      </c>
      <c r="D83" s="560">
        <f>avghweal!D76</f>
        <v>158987.83122945341</v>
      </c>
      <c r="E83" s="560">
        <f>avghweal!E76</f>
        <v>163104.45470340419</v>
      </c>
      <c r="F83" s="561">
        <f>avghweal!F76</f>
        <v>245765.4483451632</v>
      </c>
      <c r="G83" s="473">
        <f t="shared" si="1"/>
        <v>1</v>
      </c>
      <c r="H83" s="487">
        <f t="shared" si="1"/>
        <v>0.8383869870111319</v>
      </c>
      <c r="I83" s="488">
        <f t="shared" si="1"/>
        <v>0.98689263243742209</v>
      </c>
      <c r="J83" s="487">
        <f t="shared" si="1"/>
        <v>1.0124459426847812</v>
      </c>
      <c r="K83" s="489">
        <f t="shared" si="1"/>
        <v>1.5255514110981137</v>
      </c>
    </row>
    <row r="84" spans="1:11">
      <c r="A84" s="78">
        <v>1988</v>
      </c>
      <c r="B84" s="457">
        <f>avghweal!B77</f>
        <v>166812.86020183723</v>
      </c>
      <c r="C84" s="560">
        <f>avghweal!C77</f>
        <v>139614.02769258857</v>
      </c>
      <c r="D84" s="560">
        <f>avghweal!D77</f>
        <v>164967.07014058373</v>
      </c>
      <c r="E84" s="560">
        <f>avghweal!E77</f>
        <v>168569.56884400873</v>
      </c>
      <c r="F84" s="561">
        <f>avghweal!F77</f>
        <v>252767.43975980295</v>
      </c>
      <c r="G84" s="473">
        <f t="shared" si="1"/>
        <v>1</v>
      </c>
      <c r="H84" s="487">
        <f t="shared" si="1"/>
        <v>0.83695002605710911</v>
      </c>
      <c r="I84" s="488">
        <f t="shared" si="1"/>
        <v>0.98893496545158355</v>
      </c>
      <c r="J84" s="487">
        <f t="shared" si="1"/>
        <v>1.0105310144556356</v>
      </c>
      <c r="K84" s="489">
        <f t="shared" si="1"/>
        <v>1.515275497668249</v>
      </c>
    </row>
    <row r="85" spans="1:11">
      <c r="A85" s="83">
        <v>1989</v>
      </c>
      <c r="B85" s="458">
        <f>avghweal!B78</f>
        <v>173619.46168742632</v>
      </c>
      <c r="C85" s="562">
        <f>avghweal!C78</f>
        <v>144562.38483546738</v>
      </c>
      <c r="D85" s="562">
        <f>avghweal!D78</f>
        <v>171240.87561741236</v>
      </c>
      <c r="E85" s="562">
        <f>avghweal!E78</f>
        <v>175892.75053506653</v>
      </c>
      <c r="F85" s="563">
        <f>avghweal!F78</f>
        <v>261059.27574139286</v>
      </c>
      <c r="G85" s="476">
        <f t="shared" si="1"/>
        <v>1</v>
      </c>
      <c r="H85" s="490">
        <f t="shared" si="1"/>
        <v>0.83263928726912262</v>
      </c>
      <c r="I85" s="491">
        <f t="shared" si="1"/>
        <v>0.98630000319724398</v>
      </c>
      <c r="J85" s="490">
        <f t="shared" si="1"/>
        <v>1.0130935139732946</v>
      </c>
      <c r="K85" s="492">
        <f t="shared" si="1"/>
        <v>1.5036291047335912</v>
      </c>
    </row>
    <row r="86" spans="1:11">
      <c r="A86" s="78">
        <v>1990</v>
      </c>
      <c r="B86" s="457">
        <f>avghweal!B79</f>
        <v>173674.93836238683</v>
      </c>
      <c r="C86" s="560">
        <f>avghweal!C79</f>
        <v>144270.86452815859</v>
      </c>
      <c r="D86" s="560">
        <f>avghweal!D79</f>
        <v>171841.75130908907</v>
      </c>
      <c r="E86" s="560">
        <f>avghweal!E79</f>
        <v>175434.37252330931</v>
      </c>
      <c r="F86" s="561">
        <f>avghweal!F79</f>
        <v>259504.71231843941</v>
      </c>
      <c r="G86" s="473">
        <f t="shared" si="1"/>
        <v>1</v>
      </c>
      <c r="H86" s="487">
        <f t="shared" si="1"/>
        <v>0.83069477892731847</v>
      </c>
      <c r="I86" s="488">
        <f t="shared" si="1"/>
        <v>0.98944472316741139</v>
      </c>
      <c r="J86" s="487">
        <f t="shared" si="1"/>
        <v>1.0101306162968158</v>
      </c>
      <c r="K86" s="489">
        <f t="shared" si="1"/>
        <v>1.4941978086496384</v>
      </c>
    </row>
    <row r="87" spans="1:11">
      <c r="A87" s="78">
        <v>1991</v>
      </c>
      <c r="B87" s="457">
        <f>avghweal!B80</f>
        <v>173650.4628931476</v>
      </c>
      <c r="C87" s="560">
        <f>avghweal!C80</f>
        <v>142990.30471154564</v>
      </c>
      <c r="D87" s="560">
        <f>avghweal!D80</f>
        <v>171792.28970013213</v>
      </c>
      <c r="E87" s="560">
        <f>avghweal!E80</f>
        <v>175436.09412299879</v>
      </c>
      <c r="F87" s="561">
        <f>avghweal!F80</f>
        <v>260133.519485011</v>
      </c>
      <c r="G87" s="473">
        <f t="shared" si="1"/>
        <v>1</v>
      </c>
      <c r="H87" s="487">
        <f t="shared" si="1"/>
        <v>0.8234375096341201</v>
      </c>
      <c r="I87" s="488">
        <f t="shared" si="1"/>
        <v>0.98929934788507379</v>
      </c>
      <c r="J87" s="487">
        <f t="shared" si="1"/>
        <v>1.0102829050962561</v>
      </c>
      <c r="K87" s="489">
        <f t="shared" si="1"/>
        <v>1.4980295194783273</v>
      </c>
    </row>
    <row r="88" spans="1:11">
      <c r="A88" s="78">
        <v>1992</v>
      </c>
      <c r="B88" s="457">
        <f>avghweal!B81</f>
        <v>177405.57704952924</v>
      </c>
      <c r="C88" s="560">
        <f>avghweal!C81</f>
        <v>145744.75925689275</v>
      </c>
      <c r="D88" s="560">
        <f>avghweal!D81</f>
        <v>176689.87170410255</v>
      </c>
      <c r="E88" s="560">
        <f>avghweal!E81</f>
        <v>178110.62414445271</v>
      </c>
      <c r="F88" s="561">
        <f>avghweal!F81</f>
        <v>266065.48782413703</v>
      </c>
      <c r="G88" s="473">
        <f t="shared" si="1"/>
        <v>1</v>
      </c>
      <c r="H88" s="487">
        <f t="shared" si="1"/>
        <v>0.82153425884803377</v>
      </c>
      <c r="I88" s="488">
        <f t="shared" si="1"/>
        <v>0.99596571112740795</v>
      </c>
      <c r="J88" s="487">
        <f t="shared" si="1"/>
        <v>1.0039742104315392</v>
      </c>
      <c r="K88" s="489">
        <f t="shared" si="1"/>
        <v>1.4997583066391151</v>
      </c>
    </row>
    <row r="89" spans="1:11">
      <c r="A89" s="78">
        <v>1993</v>
      </c>
      <c r="B89" s="457">
        <f>avghweal!B82</f>
        <v>180309.15480152896</v>
      </c>
      <c r="C89" s="560">
        <f>avghweal!C82</f>
        <v>148969.49820948832</v>
      </c>
      <c r="D89" s="560">
        <f>avghweal!D82</f>
        <v>180875.35518698275</v>
      </c>
      <c r="E89" s="560">
        <f>avghweal!E82</f>
        <v>179815.1925506345</v>
      </c>
      <c r="F89" s="561">
        <f>avghweal!F82</f>
        <v>270420.61945033865</v>
      </c>
      <c r="G89" s="473">
        <f t="shared" si="1"/>
        <v>1</v>
      </c>
      <c r="H89" s="487">
        <f t="shared" si="1"/>
        <v>0.82618932118817245</v>
      </c>
      <c r="I89" s="488">
        <f t="shared" si="1"/>
        <v>1.0031401643808771</v>
      </c>
      <c r="J89" s="487">
        <f t="shared" si="1"/>
        <v>0.99726047048782307</v>
      </c>
      <c r="K89" s="489">
        <f t="shared" si="1"/>
        <v>1.4997608953799255</v>
      </c>
    </row>
    <row r="90" spans="1:11">
      <c r="A90" s="78">
        <v>1994</v>
      </c>
      <c r="B90" s="457">
        <f>avghweal!B83</f>
        <v>183068.6655738134</v>
      </c>
      <c r="C90" s="560">
        <f>avghweal!C83</f>
        <v>151127.81922541247</v>
      </c>
      <c r="D90" s="560">
        <f>avghweal!D83</f>
        <v>184005.16012441373</v>
      </c>
      <c r="E90" s="560">
        <f>avghweal!E83</f>
        <v>182227.82363938534</v>
      </c>
      <c r="F90" s="561">
        <f>avghweal!F83</f>
        <v>274748.1869405426</v>
      </c>
      <c r="G90" s="473">
        <f t="shared" si="1"/>
        <v>1</v>
      </c>
      <c r="H90" s="487">
        <f t="shared" si="1"/>
        <v>0.82552532270727474</v>
      </c>
      <c r="I90" s="488">
        <f t="shared" si="1"/>
        <v>1.0051155371000546</v>
      </c>
      <c r="J90" s="487">
        <f t="shared" si="1"/>
        <v>0.99540695873981211</v>
      </c>
      <c r="K90" s="489">
        <f t="shared" si="1"/>
        <v>1.5007930826357827</v>
      </c>
    </row>
    <row r="91" spans="1:11">
      <c r="A91" s="78">
        <v>1995</v>
      </c>
      <c r="B91" s="457">
        <f>avghweal!B84</f>
        <v>189667.87309811698</v>
      </c>
      <c r="C91" s="560">
        <f>avghweal!C84</f>
        <v>156112.64060293688</v>
      </c>
      <c r="D91" s="560">
        <f>avghweal!D84</f>
        <v>190442.88100898865</v>
      </c>
      <c r="E91" s="560">
        <f>avghweal!E84</f>
        <v>188983.52163073939</v>
      </c>
      <c r="F91" s="561">
        <f>avghweal!F84</f>
        <v>284919.91884971125</v>
      </c>
      <c r="G91" s="473">
        <f t="shared" si="1"/>
        <v>1</v>
      </c>
      <c r="H91" s="487">
        <f t="shared" si="1"/>
        <v>0.82308425803972785</v>
      </c>
      <c r="I91" s="488">
        <f t="shared" si="1"/>
        <v>1.0040861317112506</v>
      </c>
      <c r="J91" s="487">
        <f t="shared" si="1"/>
        <v>0.99639184298216088</v>
      </c>
      <c r="K91" s="489">
        <f t="shared" si="1"/>
        <v>1.5022044281707081</v>
      </c>
    </row>
    <row r="92" spans="1:11">
      <c r="A92" s="78">
        <v>1996</v>
      </c>
      <c r="B92" s="457">
        <f>avghweal!B85</f>
        <v>200790.50452785508</v>
      </c>
      <c r="C92" s="560">
        <f>avghweal!C85</f>
        <v>166541.81361351121</v>
      </c>
      <c r="D92" s="560">
        <f>avghweal!D85</f>
        <v>202375.36155195502</v>
      </c>
      <c r="E92" s="560">
        <f>avghweal!E85</f>
        <v>199387.524065437</v>
      </c>
      <c r="F92" s="561">
        <f>avghweal!F85</f>
        <v>301268.16439904104</v>
      </c>
      <c r="G92" s="473">
        <f t="shared" si="1"/>
        <v>1</v>
      </c>
      <c r="H92" s="487">
        <f t="shared" si="1"/>
        <v>0.82943072435184484</v>
      </c>
      <c r="I92" s="488">
        <f t="shared" si="1"/>
        <v>1.0078930875134091</v>
      </c>
      <c r="J92" s="487">
        <f t="shared" si="1"/>
        <v>0.99301271508970457</v>
      </c>
      <c r="K92" s="489">
        <f t="shared" si="1"/>
        <v>1.5004104158583205</v>
      </c>
    </row>
    <row r="93" spans="1:11">
      <c r="A93" s="78">
        <v>1997</v>
      </c>
      <c r="B93" s="457">
        <f>avghweal!B86</f>
        <v>214285.50080697538</v>
      </c>
      <c r="C93" s="560">
        <f>avghweal!C86</f>
        <v>179983.19857447973</v>
      </c>
      <c r="D93" s="560">
        <f>avghweal!D86</f>
        <v>217069.59849434058</v>
      </c>
      <c r="E93" s="560">
        <f>avghweal!E86</f>
        <v>211783.16357822434</v>
      </c>
      <c r="F93" s="561">
        <f>avghweal!F86</f>
        <v>321012.55437190866</v>
      </c>
      <c r="G93" s="473">
        <f t="shared" si="1"/>
        <v>1</v>
      </c>
      <c r="H93" s="487">
        <f t="shared" si="1"/>
        <v>0.83992243010695078</v>
      </c>
      <c r="I93" s="488">
        <f t="shared" si="1"/>
        <v>1.0129924688179115</v>
      </c>
      <c r="J93" s="487">
        <f t="shared" si="1"/>
        <v>0.98832241463221959</v>
      </c>
      <c r="K93" s="489">
        <f t="shared" si="1"/>
        <v>1.4980600794874643</v>
      </c>
    </row>
    <row r="94" spans="1:11">
      <c r="A94" s="78">
        <v>1998</v>
      </c>
      <c r="B94" s="457">
        <f>avghweal!B87</f>
        <v>233502.8626007915</v>
      </c>
      <c r="C94" s="560">
        <f>avghweal!C87</f>
        <v>199615.24612352133</v>
      </c>
      <c r="D94" s="560">
        <f>avghweal!D87</f>
        <v>238190.15485962838</v>
      </c>
      <c r="E94" s="560">
        <f>avghweal!E87</f>
        <v>229326.56879346733</v>
      </c>
      <c r="F94" s="561">
        <f>avghweal!F87</f>
        <v>349769.78324780689</v>
      </c>
      <c r="G94" s="473">
        <f t="shared" si="1"/>
        <v>1</v>
      </c>
      <c r="H94" s="487">
        <f t="shared" si="1"/>
        <v>0.85487280070220728</v>
      </c>
      <c r="I94" s="488">
        <f t="shared" si="1"/>
        <v>1.0200738106874969</v>
      </c>
      <c r="J94" s="487">
        <f t="shared" si="1"/>
        <v>0.98211459268289925</v>
      </c>
      <c r="K94" s="489">
        <f t="shared" si="1"/>
        <v>1.4979250333465559</v>
      </c>
    </row>
    <row r="95" spans="1:11">
      <c r="A95" s="83">
        <v>1999</v>
      </c>
      <c r="B95" s="458">
        <f>avghweal!B88</f>
        <v>255560.98076214985</v>
      </c>
      <c r="C95" s="562">
        <f>avghweal!C88</f>
        <v>223616.32669300822</v>
      </c>
      <c r="D95" s="562">
        <f>avghweal!D88</f>
        <v>263893.24381908949</v>
      </c>
      <c r="E95" s="562">
        <f>avghweal!E88</f>
        <v>248162.35968006274</v>
      </c>
      <c r="F95" s="563">
        <f>avghweal!F88</f>
        <v>383957.83735522407</v>
      </c>
      <c r="G95" s="476">
        <f t="shared" si="1"/>
        <v>1</v>
      </c>
      <c r="H95" s="490">
        <f t="shared" si="1"/>
        <v>0.87500183332418624</v>
      </c>
      <c r="I95" s="491">
        <f t="shared" si="1"/>
        <v>1.0326038154654542</v>
      </c>
      <c r="J95" s="490">
        <f t="shared" si="1"/>
        <v>0.97104948861902751</v>
      </c>
      <c r="K95" s="492">
        <f t="shared" si="1"/>
        <v>1.5024118165854627</v>
      </c>
    </row>
    <row r="96" spans="1:11">
      <c r="A96" s="88">
        <v>2000</v>
      </c>
      <c r="B96" s="459">
        <f>avghweal!B89</f>
        <v>263288.32123313239</v>
      </c>
      <c r="C96" s="564">
        <f>avghweal!C89</f>
        <v>230636.64778222275</v>
      </c>
      <c r="D96" s="564">
        <f>avghweal!D89</f>
        <v>271738.37073623273</v>
      </c>
      <c r="E96" s="564">
        <f>avghweal!E89</f>
        <v>255706.96260571937</v>
      </c>
      <c r="F96" s="565">
        <f>avghweal!F89</f>
        <v>393888.76978515828</v>
      </c>
      <c r="G96" s="477">
        <f t="shared" si="1"/>
        <v>1</v>
      </c>
      <c r="H96" s="493">
        <f t="shared" si="1"/>
        <v>0.87598510523374962</v>
      </c>
      <c r="I96" s="494">
        <f t="shared" si="1"/>
        <v>1.0320942815219598</v>
      </c>
      <c r="J96" s="493">
        <f t="shared" si="1"/>
        <v>0.97120510855967668</v>
      </c>
      <c r="K96" s="495">
        <f t="shared" si="1"/>
        <v>1.496035858865095</v>
      </c>
    </row>
    <row r="97" spans="1:11">
      <c r="A97" s="78">
        <v>2001</v>
      </c>
      <c r="B97" s="457">
        <f>avghweal!B90</f>
        <v>255920.95343349007</v>
      </c>
      <c r="C97" s="560">
        <f>avghweal!C90</f>
        <v>217417.23560392062</v>
      </c>
      <c r="D97" s="560">
        <f>avghweal!D90</f>
        <v>261188.74234581037</v>
      </c>
      <c r="E97" s="560">
        <f>avghweal!E90</f>
        <v>251183.52051450594</v>
      </c>
      <c r="F97" s="561">
        <f>avghweal!F90</f>
        <v>379393.39956993255</v>
      </c>
      <c r="G97" s="473">
        <f t="shared" si="1"/>
        <v>1</v>
      </c>
      <c r="H97" s="487">
        <f t="shared" si="1"/>
        <v>0.84954839643649582</v>
      </c>
      <c r="I97" s="488">
        <f t="shared" si="1"/>
        <v>1.0205836561705734</v>
      </c>
      <c r="J97" s="487">
        <f t="shared" si="1"/>
        <v>0.98148868681745005</v>
      </c>
      <c r="K97" s="489">
        <f t="shared" si="1"/>
        <v>1.4824632156136879</v>
      </c>
    </row>
    <row r="98" spans="1:11">
      <c r="A98" s="78">
        <v>2002</v>
      </c>
      <c r="B98" s="457">
        <f>avghweal!B91</f>
        <v>245782.32384705971</v>
      </c>
      <c r="C98" s="560">
        <f>avghweal!C91</f>
        <v>206156.42698499057</v>
      </c>
      <c r="D98" s="560">
        <f>avghweal!D91</f>
        <v>250345.74500817273</v>
      </c>
      <c r="E98" s="560">
        <f>avghweal!E91</f>
        <v>241689.86499253908</v>
      </c>
      <c r="F98" s="561">
        <f>avghweal!F91</f>
        <v>361894.44604889955</v>
      </c>
      <c r="G98" s="473">
        <f t="shared" si="1"/>
        <v>1</v>
      </c>
      <c r="H98" s="487">
        <f t="shared" si="1"/>
        <v>0.83877645779471632</v>
      </c>
      <c r="I98" s="488">
        <f t="shared" si="1"/>
        <v>1.0185669216959339</v>
      </c>
      <c r="J98" s="487">
        <f t="shared" si="1"/>
        <v>0.98334925477770641</v>
      </c>
      <c r="K98" s="489">
        <f t="shared" si="1"/>
        <v>1.4724185221476369</v>
      </c>
    </row>
    <row r="99" spans="1:11">
      <c r="A99" s="78">
        <v>2003</v>
      </c>
      <c r="B99" s="457">
        <f>avghweal!B92</f>
        <v>251310.60075576208</v>
      </c>
      <c r="C99" s="560">
        <f>avghweal!C92</f>
        <v>211761.20163500457</v>
      </c>
      <c r="D99" s="560">
        <f>avghweal!D92</f>
        <v>255785.02828858976</v>
      </c>
      <c r="E99" s="560">
        <f>avghweal!E92</f>
        <v>247283.91356153708</v>
      </c>
      <c r="F99" s="561">
        <f>avghweal!F92</f>
        <v>368757.26466658094</v>
      </c>
      <c r="G99" s="473">
        <f t="shared" si="1"/>
        <v>1</v>
      </c>
      <c r="H99" s="487">
        <f t="shared" si="1"/>
        <v>0.84262741403736541</v>
      </c>
      <c r="I99" s="488">
        <f t="shared" si="1"/>
        <v>1.0178043724354318</v>
      </c>
      <c r="J99" s="487">
        <f t="shared" si="1"/>
        <v>0.9839772489416857</v>
      </c>
      <c r="K99" s="489">
        <f t="shared" si="1"/>
        <v>1.4673366883753551</v>
      </c>
    </row>
    <row r="100" spans="1:11">
      <c r="A100" s="78">
        <v>2004</v>
      </c>
      <c r="B100" s="457">
        <f>avghweal!B93</f>
        <v>277411.03784355242</v>
      </c>
      <c r="C100" s="560">
        <f>avghweal!C93</f>
        <v>234153.10456131084</v>
      </c>
      <c r="D100" s="560">
        <f>avghweal!D93</f>
        <v>284326.58107991371</v>
      </c>
      <c r="E100" s="560">
        <f>avghweal!E93</f>
        <v>271136.01842415519</v>
      </c>
      <c r="F100" s="561">
        <f>avghweal!F93</f>
        <v>405591.66338236816</v>
      </c>
      <c r="G100" s="473">
        <f t="shared" si="1"/>
        <v>1</v>
      </c>
      <c r="H100" s="487">
        <f t="shared" si="1"/>
        <v>0.84406556560075618</v>
      </c>
      <c r="I100" s="488">
        <f t="shared" si="1"/>
        <v>1.0249288683324178</v>
      </c>
      <c r="J100" s="487">
        <f t="shared" si="1"/>
        <v>0.97738006581073367</v>
      </c>
      <c r="K100" s="489">
        <f t="shared" si="1"/>
        <v>1.4620602934015334</v>
      </c>
    </row>
    <row r="101" spans="1:11">
      <c r="A101" s="78">
        <v>2005</v>
      </c>
      <c r="B101" s="457">
        <f>avghweal!B94</f>
        <v>301619.57924236922</v>
      </c>
      <c r="C101" s="560">
        <f>avghweal!C94</f>
        <v>256379.48652811151</v>
      </c>
      <c r="D101" s="560">
        <f>avghweal!D94</f>
        <v>309267.47166859376</v>
      </c>
      <c r="E101" s="560">
        <f>avghweal!E94</f>
        <v>294670.63737344276</v>
      </c>
      <c r="F101" s="561">
        <f>avghweal!F94</f>
        <v>440202.68135521881</v>
      </c>
      <c r="G101" s="473">
        <f t="shared" si="1"/>
        <v>1</v>
      </c>
      <c r="H101" s="487">
        <f t="shared" si="1"/>
        <v>0.85000942966668414</v>
      </c>
      <c r="I101" s="488">
        <f t="shared" si="1"/>
        <v>1.0253560874444394</v>
      </c>
      <c r="J101" s="487">
        <f t="shared" si="1"/>
        <v>0.97696123744227303</v>
      </c>
      <c r="K101" s="489">
        <f t="shared" si="1"/>
        <v>1.4594632167479082</v>
      </c>
    </row>
    <row r="102" spans="1:11">
      <c r="A102" s="78">
        <v>2006</v>
      </c>
      <c r="B102" s="457">
        <f>avghweal!B95</f>
        <v>316398.64859941561</v>
      </c>
      <c r="C102" s="560">
        <f>avghweal!C95</f>
        <v>268565.76368736394</v>
      </c>
      <c r="D102" s="560">
        <f>avghweal!D95</f>
        <v>324513.97915099713</v>
      </c>
      <c r="E102" s="560">
        <f>avghweal!E95</f>
        <v>309021.83734559355</v>
      </c>
      <c r="F102" s="561">
        <f>avghweal!F95</f>
        <v>459449.6180977645</v>
      </c>
      <c r="G102" s="473">
        <f t="shared" si="1"/>
        <v>1</v>
      </c>
      <c r="H102" s="487">
        <f t="shared" si="1"/>
        <v>0.84882083054465984</v>
      </c>
      <c r="I102" s="488">
        <f t="shared" si="1"/>
        <v>1.0256490683114647</v>
      </c>
      <c r="J102" s="487">
        <f t="shared" si="1"/>
        <v>0.97668507344618383</v>
      </c>
      <c r="K102" s="489">
        <f t="shared" si="1"/>
        <v>1.4521225679426404</v>
      </c>
    </row>
    <row r="103" spans="1:11">
      <c r="A103" s="78">
        <v>2007</v>
      </c>
      <c r="B103" s="457">
        <f>avghweal!B96</f>
        <v>314270.02661218779</v>
      </c>
      <c r="C103" s="560">
        <f>avghweal!C96</f>
        <v>262275.02033403498</v>
      </c>
      <c r="D103" s="560">
        <f>avghweal!D96</f>
        <v>322132.53155240166</v>
      </c>
      <c r="E103" s="560">
        <f>avghweal!E96</f>
        <v>307072.67083961994</v>
      </c>
      <c r="F103" s="561">
        <f>avghweal!F96</f>
        <v>457538.91665551811</v>
      </c>
      <c r="G103" s="473">
        <f t="shared" si="1"/>
        <v>1</v>
      </c>
      <c r="H103" s="487">
        <f t="shared" si="1"/>
        <v>0.83455308532393024</v>
      </c>
      <c r="I103" s="488">
        <f t="shared" si="1"/>
        <v>1.0250183099704773</v>
      </c>
      <c r="J103" s="487">
        <f t="shared" si="1"/>
        <v>0.97709817939001398</v>
      </c>
      <c r="K103" s="489">
        <f t="shared" si="1"/>
        <v>1.4558783145429439</v>
      </c>
    </row>
    <row r="104" spans="1:11">
      <c r="A104" s="78">
        <v>2008</v>
      </c>
      <c r="B104" s="457">
        <f>avghweal!B97</f>
        <v>275055.47986895213</v>
      </c>
      <c r="C104" s="560">
        <f>avghweal!C97</f>
        <v>223923.48561749977</v>
      </c>
      <c r="D104" s="560">
        <f>avghweal!D97</f>
        <v>280923.85482076486</v>
      </c>
      <c r="E104" s="560">
        <f>avghweal!E97</f>
        <v>269653.41485074098</v>
      </c>
      <c r="F104" s="561">
        <f>avghweal!F97</f>
        <v>398095.67143297807</v>
      </c>
      <c r="G104" s="473">
        <f t="shared" si="1"/>
        <v>1</v>
      </c>
      <c r="H104" s="487">
        <f t="shared" si="1"/>
        <v>0.81410297923962915</v>
      </c>
      <c r="I104" s="488">
        <f t="shared" si="1"/>
        <v>1.0213352410015923</v>
      </c>
      <c r="J104" s="487">
        <f t="shared" si="1"/>
        <v>0.98036008945982489</v>
      </c>
      <c r="K104" s="489">
        <f t="shared" si="1"/>
        <v>1.4473286321095926</v>
      </c>
    </row>
    <row r="105" spans="1:11">
      <c r="A105" s="83">
        <v>2009</v>
      </c>
      <c r="B105" s="460">
        <f>avghweal!B98</f>
        <v>246211.04122281275</v>
      </c>
      <c r="C105" s="562">
        <f>avghweal!C98</f>
        <v>194213.75428685884</v>
      </c>
      <c r="D105" s="562">
        <f>avghweal!D98</f>
        <v>249140.32023769669</v>
      </c>
      <c r="E105" s="562">
        <f>avghweal!E98</f>
        <v>243511.98650664135</v>
      </c>
      <c r="F105" s="563">
        <f>avghweal!F98</f>
        <v>357700.79177598783</v>
      </c>
      <c r="G105" s="476">
        <f t="shared" si="1"/>
        <v>1</v>
      </c>
      <c r="H105" s="496">
        <f t="shared" si="1"/>
        <v>0.78881009284673742</v>
      </c>
      <c r="I105" s="497">
        <f t="shared" si="1"/>
        <v>1.0118974315706379</v>
      </c>
      <c r="J105" s="490">
        <f t="shared" si="1"/>
        <v>0.98903763737496708</v>
      </c>
      <c r="K105" s="492">
        <f t="shared" si="1"/>
        <v>1.4528218962052177</v>
      </c>
    </row>
    <row r="106" spans="1:11">
      <c r="A106" s="78">
        <v>2010</v>
      </c>
      <c r="B106" s="461">
        <f>avghweal!B99</f>
        <v>253717.87003581857</v>
      </c>
      <c r="C106" s="560">
        <f>avghweal!C99</f>
        <v>203538.04194240531</v>
      </c>
      <c r="D106" s="560">
        <f>avghweal!D99</f>
        <v>259382.02471730942</v>
      </c>
      <c r="E106" s="560">
        <f>avghweal!E99</f>
        <v>248474.02374390361</v>
      </c>
      <c r="F106" s="561">
        <f>avghweal!F99</f>
        <v>366492.13413605379</v>
      </c>
      <c r="G106" s="473">
        <f t="shared" si="1"/>
        <v>1</v>
      </c>
      <c r="H106" s="498">
        <f t="shared" si="1"/>
        <v>0.80222194011667713</v>
      </c>
      <c r="I106" s="499">
        <f t="shared" si="1"/>
        <v>1.0223246186036925</v>
      </c>
      <c r="J106" s="487">
        <f t="shared" si="1"/>
        <v>0.9793319788977628</v>
      </c>
      <c r="K106" s="489">
        <f t="shared" si="1"/>
        <v>1.4444868786117206</v>
      </c>
    </row>
    <row r="107" spans="1:11">
      <c r="A107" s="78">
        <v>2011</v>
      </c>
      <c r="B107" s="461">
        <f>avghweal!B100</f>
        <v>255005.01535122984</v>
      </c>
      <c r="C107" s="560">
        <f>avghweal!C100</f>
        <v>202355.31577559857</v>
      </c>
      <c r="D107" s="560">
        <f>avghweal!D100</f>
        <v>262296.63025059289</v>
      </c>
      <c r="E107" s="560">
        <f>avghweal!E100</f>
        <v>248292.64532741244</v>
      </c>
      <c r="F107" s="561">
        <f>avghweal!F100</f>
        <v>366841.86436634883</v>
      </c>
      <c r="G107" s="473">
        <f t="shared" si="1"/>
        <v>1</v>
      </c>
      <c r="H107" s="498">
        <f t="shared" si="1"/>
        <v>0.79353465066906825</v>
      </c>
      <c r="I107" s="499">
        <f t="shared" si="1"/>
        <v>1.0285940058446301</v>
      </c>
      <c r="J107" s="487">
        <f t="shared" si="1"/>
        <v>0.97367749801088355</v>
      </c>
      <c r="K107" s="489">
        <f t="shared" si="1"/>
        <v>1.4385672527306221</v>
      </c>
    </row>
    <row r="108" spans="1:11">
      <c r="A108" s="78">
        <v>2012</v>
      </c>
      <c r="B108" s="461">
        <f>avghweal!B101</f>
        <v>261965.59977511421</v>
      </c>
      <c r="C108" s="560">
        <f>avghweal!C101</f>
        <v>208369.48483101194</v>
      </c>
      <c r="D108" s="560">
        <f>avghweal!D101</f>
        <v>271108.76200754527</v>
      </c>
      <c r="E108" s="560">
        <f>avghweal!E101</f>
        <v>253559.37122971617</v>
      </c>
      <c r="F108" s="561">
        <f>avghweal!F101</f>
        <v>375171.55198401993</v>
      </c>
      <c r="G108" s="473">
        <f t="shared" si="1"/>
        <v>1</v>
      </c>
      <c r="H108" s="498">
        <f t="shared" si="1"/>
        <v>0.79540781312465403</v>
      </c>
      <c r="I108" s="499">
        <f t="shared" si="1"/>
        <v>1.0349021483747487</v>
      </c>
      <c r="J108" s="487">
        <f t="shared" si="1"/>
        <v>0.96791094497669006</v>
      </c>
      <c r="K108" s="489">
        <f t="shared" si="1"/>
        <v>1.4321405264893099</v>
      </c>
    </row>
    <row r="109" spans="1:11">
      <c r="A109" s="78">
        <v>2013</v>
      </c>
      <c r="B109" s="461">
        <f>avghweal!B102</f>
        <v>288726.59403559205</v>
      </c>
      <c r="C109" s="560">
        <f>avghweal!C102</f>
        <v>231113.28308653916</v>
      </c>
      <c r="D109" s="560">
        <f>avghweal!D102</f>
        <v>297119.34199306415</v>
      </c>
      <c r="E109" s="560">
        <f>avghweal!E102</f>
        <v>281008.41250074067</v>
      </c>
      <c r="F109" s="561">
        <f>avghweal!F102</f>
        <v>411416.50933637249</v>
      </c>
      <c r="G109" s="473">
        <f t="shared" si="1"/>
        <v>1</v>
      </c>
      <c r="H109" s="498">
        <f t="shared" si="1"/>
        <v>0.80045720713225765</v>
      </c>
      <c r="I109" s="499">
        <f t="shared" si="1"/>
        <v>1.0290681500452208</v>
      </c>
      <c r="J109" s="487">
        <f t="shared" si="1"/>
        <v>0.97326820010940895</v>
      </c>
      <c r="K109" s="489">
        <f t="shared" si="1"/>
        <v>1.4249345846044794</v>
      </c>
    </row>
    <row r="110" spans="1:11">
      <c r="A110" s="78">
        <v>2014</v>
      </c>
      <c r="B110" s="461">
        <f>avghweal!B103</f>
        <v>311620.34976942226</v>
      </c>
      <c r="C110" s="560">
        <f>avghweal!C103</f>
        <v>253876.91675484253</v>
      </c>
      <c r="D110" s="560">
        <f>avghweal!D103</f>
        <v>323467.21842105978</v>
      </c>
      <c r="E110" s="560">
        <f>avghweal!E103</f>
        <v>300764.00614609011</v>
      </c>
      <c r="F110" s="561">
        <f>avghweal!F103</f>
        <v>442631.9177057764</v>
      </c>
      <c r="G110" s="473">
        <f>B110/$B110</f>
        <v>1</v>
      </c>
      <c r="H110" s="498">
        <f>C110/$B110</f>
        <v>0.81469941530677981</v>
      </c>
      <c r="I110" s="499">
        <f>D110/$B110</f>
        <v>1.0380169929865086</v>
      </c>
      <c r="J110" s="487">
        <f>E110/$B110</f>
        <v>0.96516163456152626</v>
      </c>
      <c r="K110" s="489">
        <f>F110/$B110</f>
        <v>1.4204204508251588</v>
      </c>
    </row>
    <row r="111" spans="1:11">
      <c r="A111" s="78">
        <v>2015</v>
      </c>
      <c r="B111" s="461">
        <f>avghweal!B104</f>
        <v>320756.56519791478</v>
      </c>
      <c r="C111" s="560">
        <f>avghweal!C104</f>
        <v>259109.23748238571</v>
      </c>
      <c r="D111" s="560">
        <f>avghweal!D104</f>
        <v>333279.9451195288</v>
      </c>
      <c r="E111" s="560">
        <f>avghweal!E104</f>
        <v>309285.22671842331</v>
      </c>
      <c r="F111" s="561">
        <f>avghweal!F104</f>
        <v>453756.93173975614</v>
      </c>
      <c r="G111" s="473">
        <f t="shared" ref="G111" si="2">B111/$B111</f>
        <v>1</v>
      </c>
      <c r="H111" s="498">
        <f t="shared" ref="H111" si="3">C111/$B111</f>
        <v>0.80780649749915134</v>
      </c>
      <c r="I111" s="499">
        <f t="shared" ref="I111" si="4">D111/$B111</f>
        <v>1.0390432536085015</v>
      </c>
      <c r="J111" s="487">
        <f t="shared" ref="J111" si="5">E111/$B111</f>
        <v>0.96423662140036515</v>
      </c>
      <c r="K111" s="489">
        <f t="shared" ref="K111" si="6">F111/$B111</f>
        <v>1.4146458123461225</v>
      </c>
    </row>
    <row r="112" spans="1:11">
      <c r="A112" s="78">
        <v>2016</v>
      </c>
      <c r="B112" s="461">
        <f>avghweal!B105</f>
        <v>330014.79285772535</v>
      </c>
      <c r="C112" s="560">
        <f>avghweal!C105</f>
        <v>263343.79852310254</v>
      </c>
      <c r="D112" s="560">
        <f>avghweal!D105</f>
        <v>343950.33123532782</v>
      </c>
      <c r="E112" s="560">
        <f>avghweal!E105</f>
        <v>317328.45696303988</v>
      </c>
      <c r="F112" s="561">
        <f>avghweal!F105</f>
        <v>464748.97863690666</v>
      </c>
      <c r="G112" s="473">
        <f>B112/$B112</f>
        <v>1</v>
      </c>
      <c r="H112" s="498">
        <f>C112/$B112</f>
        <v>0.79797573994397963</v>
      </c>
      <c r="I112" s="499">
        <f>D112/$B112</f>
        <v>1.0422270112710077</v>
      </c>
      <c r="J112" s="487">
        <f>E112/$B112</f>
        <v>0.96155828111573549</v>
      </c>
      <c r="K112" s="489">
        <f>F112/$B112</f>
        <v>1.4082671101269917</v>
      </c>
    </row>
    <row r="113" spans="1:11">
      <c r="A113" s="78">
        <v>2017</v>
      </c>
      <c r="B113" s="462"/>
      <c r="C113" s="380"/>
      <c r="D113" s="76"/>
      <c r="E113" s="76"/>
      <c r="F113" s="73"/>
      <c r="G113" s="465"/>
      <c r="H113" s="75"/>
      <c r="I113" s="72"/>
      <c r="J113" s="73"/>
      <c r="K113" s="468"/>
    </row>
    <row r="114" spans="1:11">
      <c r="A114" s="78">
        <v>2018</v>
      </c>
      <c r="B114" s="462"/>
      <c r="C114" s="380"/>
      <c r="D114" s="76"/>
      <c r="E114" s="76"/>
      <c r="F114" s="73"/>
      <c r="G114" s="465"/>
      <c r="H114" s="75"/>
      <c r="I114" s="72"/>
      <c r="J114" s="73"/>
      <c r="K114" s="468"/>
    </row>
    <row r="115" spans="1:11">
      <c r="A115" s="78">
        <v>2019</v>
      </c>
      <c r="B115" s="462"/>
      <c r="C115" s="380"/>
      <c r="D115" s="76"/>
      <c r="E115" s="76"/>
      <c r="F115" s="73"/>
      <c r="G115" s="465"/>
      <c r="H115" s="75"/>
      <c r="I115" s="72"/>
      <c r="J115" s="73"/>
      <c r="K115" s="468"/>
    </row>
    <row r="116" spans="1:11" ht="15.55" thickBot="1">
      <c r="A116" s="71">
        <v>2020</v>
      </c>
      <c r="B116" s="463"/>
      <c r="C116" s="464"/>
      <c r="D116" s="69"/>
      <c r="E116" s="69"/>
      <c r="F116" s="66"/>
      <c r="G116" s="466"/>
      <c r="H116" s="68"/>
      <c r="I116" s="65"/>
      <c r="J116" s="66"/>
      <c r="K116" s="469"/>
    </row>
    <row r="117" spans="1:11" ht="16.100000000000001" thickTop="1">
      <c r="A117" s="64"/>
      <c r="B117" s="63"/>
      <c r="C117" s="63"/>
      <c r="D117" s="63"/>
      <c r="E117" s="63"/>
      <c r="F117" s="62"/>
      <c r="G117" s="63"/>
      <c r="H117" s="63"/>
      <c r="I117" s="63"/>
      <c r="J117" s="63"/>
      <c r="K117" s="62"/>
    </row>
    <row r="118" spans="1:11" ht="15.55">
      <c r="C118" s="60"/>
      <c r="D118" s="60"/>
      <c r="E118" s="60"/>
      <c r="G118" s="60"/>
      <c r="H118" s="60"/>
      <c r="I118" s="60"/>
      <c r="J118" s="60"/>
    </row>
    <row r="120" spans="1:11">
      <c r="A120" s="223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</row>
    <row r="121" spans="1:11">
      <c r="A121" s="223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</row>
  </sheetData>
  <mergeCells count="3">
    <mergeCell ref="A4:K4"/>
    <mergeCell ref="B7:F7"/>
    <mergeCell ref="G7:K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18"/>
  <sheetViews>
    <sheetView workbookViewId="0">
      <pane xSplit="1" ySplit="8" topLeftCell="B101" activePane="bottomRight" state="frozen"/>
      <selection activeCell="D32" sqref="D32"/>
      <selection pane="topRight" activeCell="D32" sqref="D32"/>
      <selection pane="bottomLeft" activeCell="D32" sqref="D32"/>
      <selection pane="bottomRight" activeCell="M113" sqref="B113:M113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869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/>
    </row>
    <row r="9" spans="1:16" s="98" customFormat="1" ht="15.05" customHeight="1">
      <c r="A9" s="104">
        <v>1913</v>
      </c>
      <c r="B9" s="454"/>
      <c r="C9" s="343">
        <f>avghweal!BD2</f>
        <v>13707.928656204882</v>
      </c>
      <c r="D9" s="343"/>
      <c r="E9" s="96"/>
      <c r="F9" s="96"/>
      <c r="G9" s="95">
        <f>avghweal!BH2</f>
        <v>19221.302502653492</v>
      </c>
      <c r="H9" s="566"/>
      <c r="I9" s="577">
        <f>C9*0.9/'TE5'!B9</f>
        <v>0.2101492093590433</v>
      </c>
      <c r="J9" s="478"/>
      <c r="K9" s="479"/>
      <c r="L9" s="478"/>
      <c r="M9" s="597">
        <f>G9*0.9/'TE5'!F9</f>
        <v>0.1959769544210678</v>
      </c>
      <c r="P9" s="575"/>
    </row>
    <row r="10" spans="1:16" s="98" customFormat="1" ht="15.05" customHeight="1">
      <c r="A10" s="103">
        <v>1914</v>
      </c>
      <c r="B10" s="454"/>
      <c r="C10" s="343">
        <f>avghweal!BD3</f>
        <v>13804.64410249482</v>
      </c>
      <c r="D10" s="343"/>
      <c r="E10" s="96"/>
      <c r="F10" s="96"/>
      <c r="G10" s="95">
        <f>avghweal!BH3</f>
        <v>19405.458862859985</v>
      </c>
      <c r="H10" s="566"/>
      <c r="I10" s="577">
        <f>C10*0.9/'TE5'!B10</f>
        <v>0.21151228353061441</v>
      </c>
      <c r="J10" s="478"/>
      <c r="K10" s="479"/>
      <c r="L10" s="478"/>
      <c r="M10" s="597">
        <f>G10*0.9/'TE5'!F10</f>
        <v>0.19747942647584937</v>
      </c>
      <c r="P10" s="575"/>
    </row>
    <row r="11" spans="1:16" s="98" customFormat="1" ht="15.05" customHeight="1">
      <c r="A11" s="103">
        <v>1915</v>
      </c>
      <c r="B11" s="454"/>
      <c r="C11" s="343">
        <f>avghweal!BD4</f>
        <v>14994.976800046346</v>
      </c>
      <c r="D11" s="343"/>
      <c r="E11" s="96"/>
      <c r="F11" s="96"/>
      <c r="G11" s="95">
        <f>avghweal!BH4</f>
        <v>21171.481875992937</v>
      </c>
      <c r="H11" s="566"/>
      <c r="I11" s="577">
        <f>C11*0.9/'TE5'!B11</f>
        <v>0.21511795486089091</v>
      </c>
      <c r="J11" s="478"/>
      <c r="K11" s="479"/>
      <c r="L11" s="478"/>
      <c r="M11" s="597">
        <f>G11*0.9/'TE5'!F11</f>
        <v>0.20146552319362621</v>
      </c>
      <c r="P11" s="575"/>
    </row>
    <row r="12" spans="1:16" s="98" customFormat="1" ht="15.05" customHeight="1">
      <c r="A12" s="103">
        <v>1916</v>
      </c>
      <c r="B12" s="454"/>
      <c r="C12" s="343">
        <f>avghweal!BD5</f>
        <v>15386.213901442145</v>
      </c>
      <c r="D12" s="343"/>
      <c r="E12" s="96"/>
      <c r="F12" s="96"/>
      <c r="G12" s="95">
        <f>avghweal!BH5</f>
        <v>21727.770739688396</v>
      </c>
      <c r="H12" s="566"/>
      <c r="I12" s="577">
        <f>C12*0.9/'TE5'!B12</f>
        <v>0.21507276936078881</v>
      </c>
      <c r="J12" s="478"/>
      <c r="K12" s="479"/>
      <c r="L12" s="478"/>
      <c r="M12" s="597">
        <f>G12*0.9/'TE5'!F12</f>
        <v>0.20120405137113528</v>
      </c>
      <c r="P12" s="575"/>
    </row>
    <row r="13" spans="1:16" s="98" customFormat="1" ht="15.05" customHeight="1">
      <c r="A13" s="103">
        <v>1917</v>
      </c>
      <c r="B13" s="454"/>
      <c r="C13" s="343">
        <f>avghweal!BD6</f>
        <v>13103.068267877818</v>
      </c>
      <c r="D13" s="343"/>
      <c r="E13" s="96"/>
      <c r="F13" s="96"/>
      <c r="G13" s="95">
        <f>avghweal!BH6</f>
        <v>18419.792041454879</v>
      </c>
      <c r="H13" s="566"/>
      <c r="I13" s="577">
        <f>C13*0.9/'TE5'!B13</f>
        <v>0.21360070880343124</v>
      </c>
      <c r="J13" s="478"/>
      <c r="K13" s="479"/>
      <c r="L13" s="478"/>
      <c r="M13" s="597">
        <f>G13*0.9/'TE5'!F13</f>
        <v>0.19908511389333153</v>
      </c>
      <c r="P13" s="575"/>
    </row>
    <row r="14" spans="1:16" s="98" customFormat="1" ht="15.05" customHeight="1">
      <c r="A14" s="103">
        <v>1918</v>
      </c>
      <c r="B14" s="454"/>
      <c r="C14" s="343">
        <f>avghweal!BD7</f>
        <v>11779.851800028395</v>
      </c>
      <c r="D14" s="380"/>
      <c r="E14" s="340"/>
      <c r="F14" s="340"/>
      <c r="G14" s="95">
        <f>avghweal!BH7</f>
        <v>16366.728297822983</v>
      </c>
      <c r="H14" s="566"/>
      <c r="I14" s="577">
        <f>C14*0.9/'TE5'!B14</f>
        <v>0.21024195533831422</v>
      </c>
      <c r="J14" s="478"/>
      <c r="K14" s="479"/>
      <c r="L14" s="478"/>
      <c r="M14" s="597">
        <f>G14*0.9/'TE5'!F14</f>
        <v>0.19538049585696335</v>
      </c>
      <c r="P14" s="575"/>
    </row>
    <row r="15" spans="1:16" s="98" customFormat="1" ht="15.05" customHeight="1">
      <c r="A15" s="102">
        <v>1919</v>
      </c>
      <c r="B15" s="455"/>
      <c r="C15" s="342">
        <f>avghweal!BD8</f>
        <v>10742.089290298814</v>
      </c>
      <c r="D15" s="381"/>
      <c r="E15" s="341"/>
      <c r="F15" s="341"/>
      <c r="G15" s="99">
        <f>avghweal!BH8</f>
        <v>15077.181455161117</v>
      </c>
      <c r="H15" s="567"/>
      <c r="I15" s="578">
        <f>C15*0.9/'TE5'!B15</f>
        <v>0.1948684693056516</v>
      </c>
      <c r="J15" s="481"/>
      <c r="K15" s="482"/>
      <c r="L15" s="481"/>
      <c r="M15" s="598">
        <f>G15*0.9/'TE5'!F15</f>
        <v>0.18181004862442707</v>
      </c>
      <c r="P15" s="575"/>
    </row>
    <row r="16" spans="1:16" s="98" customFormat="1" ht="15.05" customHeight="1">
      <c r="A16" s="103">
        <v>1920</v>
      </c>
      <c r="B16" s="454"/>
      <c r="C16" s="343">
        <f>avghweal!BD9</f>
        <v>10287.644866157843</v>
      </c>
      <c r="D16" s="380"/>
      <c r="E16" s="340"/>
      <c r="F16" s="340"/>
      <c r="G16" s="95">
        <f>avghweal!BH9</f>
        <v>14406.267354489051</v>
      </c>
      <c r="H16" s="566"/>
      <c r="I16" s="577">
        <f>C16*0.9/'TE5'!B16</f>
        <v>0.21390514261976576</v>
      </c>
      <c r="J16" s="478"/>
      <c r="K16" s="479"/>
      <c r="L16" s="478"/>
      <c r="M16" s="597">
        <f>G16*0.9/'TE5'!F16</f>
        <v>0.19889215893310278</v>
      </c>
      <c r="P16" s="575"/>
    </row>
    <row r="17" spans="1:16" s="98" customFormat="1" ht="15.05" customHeight="1">
      <c r="A17" s="103">
        <v>1921</v>
      </c>
      <c r="B17" s="454"/>
      <c r="C17" s="343">
        <f>avghweal!BD10</f>
        <v>11292.93580267156</v>
      </c>
      <c r="D17" s="380"/>
      <c r="E17" s="340"/>
      <c r="F17" s="340"/>
      <c r="G17" s="95">
        <f>avghweal!BH10</f>
        <v>15858.157266335187</v>
      </c>
      <c r="H17" s="566"/>
      <c r="I17" s="577">
        <f>C17*0.9/'TE5'!B17</f>
        <v>0.21513983797498118</v>
      </c>
      <c r="J17" s="478"/>
      <c r="K17" s="479"/>
      <c r="L17" s="478"/>
      <c r="M17" s="597">
        <f>G17*0.9/'TE5'!F17</f>
        <v>0.20107189018675309</v>
      </c>
      <c r="P17" s="575"/>
    </row>
    <row r="18" spans="1:16" s="98" customFormat="1" ht="15.05" customHeight="1">
      <c r="A18" s="103">
        <v>1922</v>
      </c>
      <c r="B18" s="454"/>
      <c r="C18" s="343">
        <f>avghweal!BD11</f>
        <v>12026.389571809999</v>
      </c>
      <c r="D18" s="380"/>
      <c r="E18" s="340"/>
      <c r="F18" s="340"/>
      <c r="G18" s="95">
        <f>avghweal!BH11</f>
        <v>16842.78843215025</v>
      </c>
      <c r="H18" s="566"/>
      <c r="I18" s="577">
        <f>C18*0.9/'TE5'!B18</f>
        <v>0.20393886105419728</v>
      </c>
      <c r="J18" s="478"/>
      <c r="K18" s="479"/>
      <c r="L18" s="478"/>
      <c r="M18" s="597">
        <f>G18*0.9/'TE5'!F18</f>
        <v>0.19063480021068643</v>
      </c>
      <c r="P18" s="575"/>
    </row>
    <row r="19" spans="1:16" s="98" customFormat="1" ht="15.05" customHeight="1">
      <c r="A19" s="103">
        <v>1923</v>
      </c>
      <c r="B19" s="454"/>
      <c r="C19" s="343">
        <f>avghweal!BD12</f>
        <v>11784.434487081688</v>
      </c>
      <c r="D19" s="380"/>
      <c r="E19" s="340"/>
      <c r="F19" s="340"/>
      <c r="G19" s="95">
        <f>avghweal!BH12</f>
        <v>16623.597601826383</v>
      </c>
      <c r="H19" s="566"/>
      <c r="I19" s="577">
        <f>C19*0.9/'TE5'!B19</f>
        <v>0.19927001898057053</v>
      </c>
      <c r="J19" s="478"/>
      <c r="K19" s="479"/>
      <c r="L19" s="478"/>
      <c r="M19" s="597">
        <f>G19*0.9/'TE5'!F19</f>
        <v>0.18772245394459855</v>
      </c>
      <c r="P19" s="575"/>
    </row>
    <row r="20" spans="1:16" s="98" customFormat="1" ht="15.05" customHeight="1">
      <c r="A20" s="103">
        <v>1924</v>
      </c>
      <c r="B20" s="454"/>
      <c r="C20" s="343">
        <f>avghweal!BD13</f>
        <v>11253.30823401077</v>
      </c>
      <c r="D20" s="380"/>
      <c r="E20" s="340"/>
      <c r="F20" s="340"/>
      <c r="G20" s="95">
        <f>avghweal!BH13</f>
        <v>15839.522420650848</v>
      </c>
      <c r="H20" s="566"/>
      <c r="I20" s="577">
        <f>C20*0.9/'TE5'!B20</f>
        <v>0.18646521125834517</v>
      </c>
      <c r="J20" s="478"/>
      <c r="K20" s="479"/>
      <c r="L20" s="478"/>
      <c r="M20" s="597">
        <f>G20*0.9/'TE5'!F20</f>
        <v>0.17531115096567934</v>
      </c>
      <c r="P20" s="575"/>
    </row>
    <row r="21" spans="1:16" s="98" customFormat="1" ht="15.05" customHeight="1">
      <c r="A21" s="103">
        <v>1925</v>
      </c>
      <c r="B21" s="454"/>
      <c r="C21" s="343">
        <f>avghweal!BD14</f>
        <v>11261.885280132909</v>
      </c>
      <c r="D21" s="380"/>
      <c r="E21" s="340"/>
      <c r="F21" s="340"/>
      <c r="G21" s="95">
        <f>avghweal!BH14</f>
        <v>15919.196252680809</v>
      </c>
      <c r="H21" s="566"/>
      <c r="I21" s="577">
        <f>C21*0.9/'TE5'!B21</f>
        <v>0.17694689032712232</v>
      </c>
      <c r="J21" s="478"/>
      <c r="K21" s="479"/>
      <c r="L21" s="478"/>
      <c r="M21" s="597">
        <f>G21*0.9/'TE5'!F21</f>
        <v>0.1671056585300558</v>
      </c>
      <c r="P21" s="575"/>
    </row>
    <row r="22" spans="1:16" s="98" customFormat="1" ht="15.05" customHeight="1">
      <c r="A22" s="103">
        <v>1926</v>
      </c>
      <c r="B22" s="454"/>
      <c r="C22" s="343">
        <f>avghweal!BD15</f>
        <v>10998.543933712157</v>
      </c>
      <c r="D22" s="380"/>
      <c r="E22" s="340"/>
      <c r="F22" s="340"/>
      <c r="G22" s="95">
        <f>avghweal!BH15</f>
        <v>15535.358082236831</v>
      </c>
      <c r="H22" s="566"/>
      <c r="I22" s="577">
        <f>C22*0.9/'TE5'!B22</f>
        <v>0.16735544623797191</v>
      </c>
      <c r="J22" s="478"/>
      <c r="K22" s="479"/>
      <c r="L22" s="478"/>
      <c r="M22" s="597">
        <f>G22*0.9/'TE5'!F22</f>
        <v>0.15773113695472729</v>
      </c>
      <c r="P22" s="575"/>
    </row>
    <row r="23" spans="1:16" s="98" customFormat="1" ht="15.05" customHeight="1">
      <c r="A23" s="103">
        <v>1927</v>
      </c>
      <c r="B23" s="454"/>
      <c r="C23" s="343">
        <f>avghweal!BD16</f>
        <v>11021.080686128536</v>
      </c>
      <c r="D23" s="380"/>
      <c r="E23" s="340"/>
      <c r="F23" s="340"/>
      <c r="G23" s="95">
        <f>avghweal!BH16</f>
        <v>15560.680773303298</v>
      </c>
      <c r="H23" s="566"/>
      <c r="I23" s="577">
        <f>C23*0.9/'TE5'!B23</f>
        <v>0.15682997883225477</v>
      </c>
      <c r="J23" s="478"/>
      <c r="K23" s="479"/>
      <c r="L23" s="478"/>
      <c r="M23" s="597">
        <f>G23*0.9/'TE5'!F23</f>
        <v>0.1475557760633007</v>
      </c>
      <c r="P23" s="575"/>
    </row>
    <row r="24" spans="1:16" s="98" customFormat="1" ht="15.05" customHeight="1">
      <c r="A24" s="103">
        <v>1928</v>
      </c>
      <c r="B24" s="454"/>
      <c r="C24" s="343">
        <f>avghweal!BD17</f>
        <v>12412.107442528179</v>
      </c>
      <c r="D24" s="380"/>
      <c r="E24" s="340"/>
      <c r="F24" s="340"/>
      <c r="G24" s="95">
        <f>avghweal!BH17</f>
        <v>17560.904566771431</v>
      </c>
      <c r="H24" s="566"/>
      <c r="I24" s="577">
        <f>C24*0.9/'TE5'!B24</f>
        <v>0.15486732476118126</v>
      </c>
      <c r="J24" s="478"/>
      <c r="K24" s="479"/>
      <c r="L24" s="478"/>
      <c r="M24" s="597">
        <f>G24*0.9/'TE5'!F24</f>
        <v>0.14564292178225727</v>
      </c>
      <c r="P24" s="575"/>
    </row>
    <row r="25" spans="1:16" s="98" customFormat="1" ht="15.05" customHeight="1">
      <c r="A25" s="102">
        <v>1929</v>
      </c>
      <c r="B25" s="455"/>
      <c r="C25" s="342">
        <f>avghweal!BD18</f>
        <v>12925.80634786235</v>
      </c>
      <c r="D25" s="381"/>
      <c r="E25" s="341"/>
      <c r="F25" s="341"/>
      <c r="G25" s="99">
        <f>avghweal!BH18</f>
        <v>18334.694550460841</v>
      </c>
      <c r="H25" s="567"/>
      <c r="I25" s="578">
        <f>C25*0.9/'TE5'!B25</f>
        <v>0.15542686742670928</v>
      </c>
      <c r="J25" s="481"/>
      <c r="K25" s="482"/>
      <c r="L25" s="481"/>
      <c r="M25" s="598">
        <f>G25*0.9/'TE5'!F25</f>
        <v>0.14601602178550058</v>
      </c>
      <c r="P25" s="575"/>
    </row>
    <row r="26" spans="1:16" s="98" customFormat="1" ht="15.05" customHeight="1">
      <c r="A26" s="103">
        <v>1930</v>
      </c>
      <c r="B26" s="454"/>
      <c r="C26" s="343">
        <f>avghweal!BD19</f>
        <v>11441.209502084757</v>
      </c>
      <c r="D26" s="380"/>
      <c r="E26" s="340"/>
      <c r="F26" s="340"/>
      <c r="G26" s="95">
        <f>avghweal!BH19</f>
        <v>16302.937438239123</v>
      </c>
      <c r="H26" s="566"/>
      <c r="I26" s="577">
        <f>C26*0.9/'TE5'!B26</f>
        <v>0.15049946404031644</v>
      </c>
      <c r="J26" s="478"/>
      <c r="K26" s="479"/>
      <c r="L26" s="478"/>
      <c r="M26" s="597">
        <f>G26*0.9/'TE5'!F26</f>
        <v>0.14130133022097169</v>
      </c>
      <c r="P26" s="575"/>
    </row>
    <row r="27" spans="1:16" s="98" customFormat="1" ht="15.05" customHeight="1">
      <c r="A27" s="103">
        <v>1931</v>
      </c>
      <c r="B27" s="454"/>
      <c r="C27" s="343">
        <f>avghweal!BD20</f>
        <v>10052.1006730599</v>
      </c>
      <c r="D27" s="380"/>
      <c r="E27" s="340"/>
      <c r="F27" s="340"/>
      <c r="G27" s="95">
        <f>avghweal!BH20</f>
        <v>14325.657825805281</v>
      </c>
      <c r="H27" s="566"/>
      <c r="I27" s="577">
        <f>C27*0.9/'TE5'!B27</f>
        <v>0.15322737226282879</v>
      </c>
      <c r="J27" s="478"/>
      <c r="K27" s="479"/>
      <c r="L27" s="478"/>
      <c r="M27" s="597">
        <f>G27*0.9/'TE5'!F27</f>
        <v>0.14381810747357093</v>
      </c>
      <c r="P27" s="575"/>
    </row>
    <row r="28" spans="1:16" s="98" customFormat="1" ht="15.05" customHeight="1">
      <c r="A28" s="103">
        <v>1932</v>
      </c>
      <c r="B28" s="454"/>
      <c r="C28" s="343">
        <f>avghweal!BD21</f>
        <v>8713.4193999142663</v>
      </c>
      <c r="D28" s="380"/>
      <c r="E28" s="340"/>
      <c r="F28" s="340"/>
      <c r="G28" s="95">
        <f>avghweal!BH21</f>
        <v>12425.441335948377</v>
      </c>
      <c r="H28" s="566"/>
      <c r="I28" s="577">
        <f>C28*0.9/'TE5'!B28</f>
        <v>0.14894168802276386</v>
      </c>
      <c r="J28" s="478"/>
      <c r="K28" s="479"/>
      <c r="L28" s="478"/>
      <c r="M28" s="597">
        <f>G28*0.9/'TE5'!F28</f>
        <v>0.1397596546482274</v>
      </c>
      <c r="P28" s="575"/>
    </row>
    <row r="29" spans="1:16" s="98" customFormat="1" ht="15.05" customHeight="1">
      <c r="A29" s="103">
        <v>1933</v>
      </c>
      <c r="B29" s="454"/>
      <c r="C29" s="343">
        <f>avghweal!BD22</f>
        <v>9338.3060141304686</v>
      </c>
      <c r="D29" s="380"/>
      <c r="E29" s="340"/>
      <c r="F29" s="340"/>
      <c r="G29" s="95">
        <f>avghweal!BH22</f>
        <v>13449.221653369277</v>
      </c>
      <c r="H29" s="566"/>
      <c r="I29" s="577">
        <f>C29*0.9/'TE5'!B29</f>
        <v>0.15141275279849764</v>
      </c>
      <c r="J29" s="478"/>
      <c r="K29" s="479"/>
      <c r="L29" s="478"/>
      <c r="M29" s="597">
        <f>G29*0.9/'TE5'!F29</f>
        <v>0.14329570462493088</v>
      </c>
      <c r="P29" s="575"/>
    </row>
    <row r="30" spans="1:16" s="98" customFormat="1" ht="15.05" customHeight="1">
      <c r="A30" s="103">
        <v>1934</v>
      </c>
      <c r="B30" s="454"/>
      <c r="C30" s="343">
        <f>avghweal!BD23</f>
        <v>10532.5343407897</v>
      </c>
      <c r="D30" s="380"/>
      <c r="E30" s="340"/>
      <c r="F30" s="340"/>
      <c r="G30" s="95">
        <f>avghweal!BH23</f>
        <v>15181.552092168749</v>
      </c>
      <c r="H30" s="566"/>
      <c r="I30" s="577">
        <f>C30*0.9/'TE5'!B30</f>
        <v>0.16681435686706422</v>
      </c>
      <c r="J30" s="478"/>
      <c r="K30" s="479"/>
      <c r="L30" s="478"/>
      <c r="M30" s="597">
        <f>G30*0.9/'TE5'!F30</f>
        <v>0.1577494184590823</v>
      </c>
      <c r="P30" s="575"/>
    </row>
    <row r="31" spans="1:16" s="98" customFormat="1" ht="15.05" customHeight="1">
      <c r="A31" s="103">
        <v>1935</v>
      </c>
      <c r="B31" s="454"/>
      <c r="C31" s="343">
        <f>avghweal!BD24</f>
        <v>11922.223071382154</v>
      </c>
      <c r="D31" s="380"/>
      <c r="E31" s="340"/>
      <c r="F31" s="340"/>
      <c r="G31" s="95">
        <f>avghweal!BH24</f>
        <v>17107.561675728888</v>
      </c>
      <c r="H31" s="566"/>
      <c r="I31" s="577">
        <f>C31*0.9/'TE5'!B31</f>
        <v>0.18033074563392623</v>
      </c>
      <c r="J31" s="478"/>
      <c r="K31" s="479"/>
      <c r="L31" s="478"/>
      <c r="M31" s="597">
        <f>G31*0.9/'TE5'!F31</f>
        <v>0.16964934674769563</v>
      </c>
      <c r="P31" s="575"/>
    </row>
    <row r="32" spans="1:16" s="98" customFormat="1" ht="15.05" customHeight="1">
      <c r="A32" s="103">
        <v>1936</v>
      </c>
      <c r="B32" s="454"/>
      <c r="C32" s="343">
        <f>avghweal!BD25</f>
        <v>13382.442043052739</v>
      </c>
      <c r="D32" s="380"/>
      <c r="E32" s="340"/>
      <c r="F32" s="340"/>
      <c r="G32" s="95">
        <f>avghweal!BH25</f>
        <v>19275.247091200712</v>
      </c>
      <c r="H32" s="566"/>
      <c r="I32" s="577">
        <f>C32*0.9/'TE5'!B32</f>
        <v>0.17599438787231098</v>
      </c>
      <c r="J32" s="478"/>
      <c r="K32" s="479"/>
      <c r="L32" s="478"/>
      <c r="M32" s="597">
        <f>G32*0.9/'TE5'!F32</f>
        <v>0.16613606736260281</v>
      </c>
      <c r="P32" s="575"/>
    </row>
    <row r="33" spans="1:16" s="98" customFormat="1" ht="15.05" customHeight="1">
      <c r="A33" s="103">
        <v>1937</v>
      </c>
      <c r="B33" s="454"/>
      <c r="C33" s="343">
        <f>avghweal!BD26</f>
        <v>14097.51087224094</v>
      </c>
      <c r="D33" s="380"/>
      <c r="E33" s="340"/>
      <c r="F33" s="340"/>
      <c r="G33" s="95">
        <f>avghweal!BH26</f>
        <v>20345.276337217594</v>
      </c>
      <c r="H33" s="566"/>
      <c r="I33" s="577">
        <f>C33*0.9/'TE5'!B33</f>
        <v>0.1933951195309431</v>
      </c>
      <c r="J33" s="478"/>
      <c r="K33" s="479"/>
      <c r="L33" s="478"/>
      <c r="M33" s="597">
        <f>G33*0.9/'TE5'!F33</f>
        <v>0.18292277860063344</v>
      </c>
      <c r="P33" s="575"/>
    </row>
    <row r="34" spans="1:16" s="98" customFormat="1" ht="15.05" customHeight="1">
      <c r="A34" s="103">
        <v>1938</v>
      </c>
      <c r="B34" s="454"/>
      <c r="C34" s="343">
        <f>avghweal!BD27</f>
        <v>13735.731492368041</v>
      </c>
      <c r="D34" s="380"/>
      <c r="E34" s="340"/>
      <c r="F34" s="340"/>
      <c r="G34" s="95">
        <f>avghweal!BH27</f>
        <v>19842.735890486423</v>
      </c>
      <c r="H34" s="566"/>
      <c r="I34" s="577">
        <f>C34*0.9/'TE5'!B34</f>
        <v>0.19690541884035992</v>
      </c>
      <c r="J34" s="478"/>
      <c r="K34" s="479"/>
      <c r="L34" s="478"/>
      <c r="M34" s="597">
        <f>G34*0.9/'TE5'!F34</f>
        <v>0.18664214275488258</v>
      </c>
      <c r="P34" s="575"/>
    </row>
    <row r="35" spans="1:16" s="98" customFormat="1" ht="15.05" customHeight="1">
      <c r="A35" s="102">
        <v>1939</v>
      </c>
      <c r="B35" s="455"/>
      <c r="C35" s="342">
        <f>avghweal!BD28</f>
        <v>13952.476428543248</v>
      </c>
      <c r="D35" s="381"/>
      <c r="E35" s="341"/>
      <c r="F35" s="341"/>
      <c r="G35" s="99">
        <f>avghweal!BH28</f>
        <v>20153.976448693084</v>
      </c>
      <c r="H35" s="567"/>
      <c r="I35" s="578">
        <f>C35*0.9/'TE5'!B35</f>
        <v>0.19374549205113223</v>
      </c>
      <c r="J35" s="481"/>
      <c r="K35" s="482"/>
      <c r="L35" s="481"/>
      <c r="M35" s="598">
        <f>G35*0.9/'TE5'!F35</f>
        <v>0.18392395931317781</v>
      </c>
      <c r="P35" s="575"/>
    </row>
    <row r="36" spans="1:16" s="98" customFormat="1" ht="15.05" customHeight="1">
      <c r="A36" s="103">
        <v>1940</v>
      </c>
      <c r="B36" s="454"/>
      <c r="C36" s="343">
        <f>avghweal!BD29</f>
        <v>16021.219321023242</v>
      </c>
      <c r="D36" s="380"/>
      <c r="E36" s="340"/>
      <c r="F36" s="340"/>
      <c r="G36" s="95">
        <f>avghweal!BH29</f>
        <v>23301.139780654379</v>
      </c>
      <c r="H36" s="566"/>
      <c r="I36" s="577">
        <f>C36*0.9/'TE5'!B36</f>
        <v>0.22378113798992819</v>
      </c>
      <c r="J36" s="478"/>
      <c r="K36" s="479"/>
      <c r="L36" s="478"/>
      <c r="M36" s="597">
        <f>G36*0.9/'TE5'!F36</f>
        <v>0.21407968368225469</v>
      </c>
      <c r="P36" s="575"/>
    </row>
    <row r="37" spans="1:16" s="98" customFormat="1" ht="15.05" customHeight="1">
      <c r="A37" s="103">
        <v>1941</v>
      </c>
      <c r="B37" s="454"/>
      <c r="C37" s="343">
        <f>avghweal!BD30</f>
        <v>16783.107001730208</v>
      </c>
      <c r="D37" s="380"/>
      <c r="E37" s="340"/>
      <c r="F37" s="340"/>
      <c r="G37" s="95">
        <f>avghweal!BH30</f>
        <v>24807.986149194214</v>
      </c>
      <c r="H37" s="566"/>
      <c r="I37" s="577">
        <f>C37*0.9/'TE5'!B37</f>
        <v>0.24963438492344642</v>
      </c>
      <c r="J37" s="478"/>
      <c r="K37" s="479"/>
      <c r="L37" s="478"/>
      <c r="M37" s="597">
        <f>G37*0.9/'TE5'!F37</f>
        <v>0.24018335479048031</v>
      </c>
      <c r="P37" s="575"/>
    </row>
    <row r="38" spans="1:16" s="98" customFormat="1" ht="15.05" customHeight="1">
      <c r="A38" s="103">
        <v>1942</v>
      </c>
      <c r="B38" s="454"/>
      <c r="C38" s="343">
        <f>avghweal!BD31</f>
        <v>17271.960994654521</v>
      </c>
      <c r="D38" s="380"/>
      <c r="E38" s="340"/>
      <c r="F38" s="340"/>
      <c r="G38" s="95">
        <f>avghweal!BH31</f>
        <v>25786.409664741364</v>
      </c>
      <c r="H38" s="566"/>
      <c r="I38" s="577">
        <f>C38*0.9/'TE5'!B38</f>
        <v>0.26762706638503181</v>
      </c>
      <c r="J38" s="478"/>
      <c r="K38" s="479"/>
      <c r="L38" s="478"/>
      <c r="M38" s="597">
        <f>G38*0.9/'TE5'!F38</f>
        <v>0.25758082223327244</v>
      </c>
      <c r="P38" s="575"/>
    </row>
    <row r="39" spans="1:16" s="98" customFormat="1" ht="15.05" customHeight="1">
      <c r="A39" s="103">
        <v>1943</v>
      </c>
      <c r="B39" s="454"/>
      <c r="C39" s="343">
        <f>avghweal!BD32</f>
        <v>18248.715312129647</v>
      </c>
      <c r="D39" s="380"/>
      <c r="E39" s="340"/>
      <c r="F39" s="340"/>
      <c r="G39" s="95">
        <f>avghweal!BH32</f>
        <v>27461.896233130065</v>
      </c>
      <c r="H39" s="566"/>
      <c r="I39" s="577">
        <f>C39*0.9/'TE5'!B39</f>
        <v>0.26366057872229326</v>
      </c>
      <c r="J39" s="478"/>
      <c r="K39" s="479"/>
      <c r="L39" s="478"/>
      <c r="M39" s="597">
        <f>G39*0.9/'TE5'!F39</f>
        <v>0.25397978888730888</v>
      </c>
      <c r="P39" s="575"/>
    </row>
    <row r="40" spans="1:16" s="98" customFormat="1" ht="15.05" customHeight="1">
      <c r="A40" s="103">
        <v>1944</v>
      </c>
      <c r="B40" s="454"/>
      <c r="C40" s="343">
        <f>avghweal!BD33</f>
        <v>22368.631351042859</v>
      </c>
      <c r="D40" s="380"/>
      <c r="E40" s="340"/>
      <c r="F40" s="340"/>
      <c r="G40" s="95">
        <f>avghweal!BH33</f>
        <v>33714.729534061669</v>
      </c>
      <c r="H40" s="566"/>
      <c r="I40" s="577">
        <f>C40*0.9/'TE5'!B40</f>
        <v>0.28715653994578061</v>
      </c>
      <c r="J40" s="478"/>
      <c r="K40" s="479"/>
      <c r="L40" s="478"/>
      <c r="M40" s="597">
        <f>G40*0.9/'TE5'!F40</f>
        <v>0.27482342701683682</v>
      </c>
      <c r="P40" s="575"/>
    </row>
    <row r="41" spans="1:16" s="98" customFormat="1" ht="15.05" customHeight="1">
      <c r="A41" s="103">
        <v>1945</v>
      </c>
      <c r="B41" s="454"/>
      <c r="C41" s="343">
        <f>avghweal!BD34</f>
        <v>24705.132246602963</v>
      </c>
      <c r="D41" s="380"/>
      <c r="E41" s="340"/>
      <c r="F41" s="340"/>
      <c r="G41" s="95">
        <f>avghweal!BH34</f>
        <v>37631.330647144321</v>
      </c>
      <c r="H41" s="566"/>
      <c r="I41" s="577">
        <f>C41*0.9/'TE5'!B41</f>
        <v>0.28103159002103101</v>
      </c>
      <c r="J41" s="478"/>
      <c r="K41" s="479"/>
      <c r="L41" s="478"/>
      <c r="M41" s="597">
        <f>G41*0.9/'TE5'!F41</f>
        <v>0.26954073310740317</v>
      </c>
      <c r="P41" s="575"/>
    </row>
    <row r="42" spans="1:16" s="98" customFormat="1" ht="15.05" customHeight="1">
      <c r="A42" s="103">
        <v>1946</v>
      </c>
      <c r="B42" s="454"/>
      <c r="C42" s="343">
        <f>avghweal!BD35</f>
        <v>23951.582074034239</v>
      </c>
      <c r="D42" s="380"/>
      <c r="E42" s="340"/>
      <c r="F42" s="340"/>
      <c r="G42" s="95">
        <f>avghweal!BH35</f>
        <v>36861.760403229106</v>
      </c>
      <c r="H42" s="566"/>
      <c r="I42" s="577">
        <f>C42*0.9/'TE5'!B42</f>
        <v>0.28358364648581036</v>
      </c>
      <c r="J42" s="478"/>
      <c r="K42" s="479"/>
      <c r="L42" s="478"/>
      <c r="M42" s="597">
        <f>G42*0.9/'TE5'!F42</f>
        <v>0.27260954018029526</v>
      </c>
      <c r="P42" s="575"/>
    </row>
    <row r="43" spans="1:16" s="98" customFormat="1" ht="15.05" customHeight="1">
      <c r="A43" s="103">
        <v>1947</v>
      </c>
      <c r="B43" s="454"/>
      <c r="C43" s="343">
        <f>avghweal!BD36</f>
        <v>24534.199313251447</v>
      </c>
      <c r="D43" s="380"/>
      <c r="E43" s="340"/>
      <c r="F43" s="340"/>
      <c r="G43" s="95">
        <f>avghweal!BH36</f>
        <v>37700.669892396203</v>
      </c>
      <c r="H43" s="566"/>
      <c r="I43" s="577">
        <f>C43*0.9/'TE5'!B43</f>
        <v>0.29697681438046003</v>
      </c>
      <c r="J43" s="478"/>
      <c r="K43" s="479"/>
      <c r="L43" s="478"/>
      <c r="M43" s="597">
        <f>G43*0.9/'TE5'!F43</f>
        <v>0.28523921366270039</v>
      </c>
      <c r="P43" s="575"/>
    </row>
    <row r="44" spans="1:16" s="98" customFormat="1" ht="15.05" customHeight="1">
      <c r="A44" s="103">
        <v>1948</v>
      </c>
      <c r="B44" s="454"/>
      <c r="C44" s="343">
        <f>avghweal!BD37</f>
        <v>25778.079066874154</v>
      </c>
      <c r="D44" s="380"/>
      <c r="E44" s="340"/>
      <c r="F44" s="340"/>
      <c r="G44" s="95">
        <f>avghweal!BH37</f>
        <v>39603.736607595427</v>
      </c>
      <c r="H44" s="566"/>
      <c r="I44" s="577">
        <f>C44*0.9/'TE5'!B44</f>
        <v>0.3106228119639402</v>
      </c>
      <c r="J44" s="478"/>
      <c r="K44" s="479"/>
      <c r="L44" s="478"/>
      <c r="M44" s="597">
        <f>G44*0.9/'TE5'!F44</f>
        <v>0.29755567295676943</v>
      </c>
      <c r="P44" s="575"/>
    </row>
    <row r="45" spans="1:16" s="98" customFormat="1" ht="15.05" customHeight="1">
      <c r="A45" s="102">
        <v>1949</v>
      </c>
      <c r="B45" s="455"/>
      <c r="C45" s="342">
        <f>avghweal!BD38</f>
        <v>27152.603344583509</v>
      </c>
      <c r="D45" s="381"/>
      <c r="E45" s="341"/>
      <c r="F45" s="341"/>
      <c r="G45" s="99">
        <f>avghweal!BH38</f>
        <v>41769.275695130775</v>
      </c>
      <c r="H45" s="567"/>
      <c r="I45" s="578">
        <f>C45*0.9/'TE5'!B45</f>
        <v>0.31855077663199083</v>
      </c>
      <c r="J45" s="481"/>
      <c r="K45" s="482"/>
      <c r="L45" s="481"/>
      <c r="M45" s="598">
        <f>G45*0.9/'TE5'!F45</f>
        <v>0.30477669593938567</v>
      </c>
      <c r="P45" s="575"/>
    </row>
    <row r="46" spans="1:16" s="98" customFormat="1" ht="15.05" customHeight="1">
      <c r="A46" s="103">
        <v>1950</v>
      </c>
      <c r="B46" s="454"/>
      <c r="C46" s="343">
        <f>avghweal!BD39</f>
        <v>27693.892581907068</v>
      </c>
      <c r="D46" s="380"/>
      <c r="E46" s="340"/>
      <c r="F46" s="340"/>
      <c r="G46" s="95">
        <f>avghweal!BH39</f>
        <v>42529.613936733695</v>
      </c>
      <c r="H46" s="566"/>
      <c r="I46" s="577">
        <f>C46*0.9/'TE5'!B46</f>
        <v>0.31508208223130735</v>
      </c>
      <c r="J46" s="478"/>
      <c r="K46" s="479"/>
      <c r="L46" s="478"/>
      <c r="M46" s="597">
        <f>G46*0.9/'TE5'!F46</f>
        <v>0.3014838251295805</v>
      </c>
      <c r="P46" s="575"/>
    </row>
    <row r="47" spans="1:16" s="98" customFormat="1" ht="15.05" customHeight="1">
      <c r="A47" s="103">
        <v>1951</v>
      </c>
      <c r="B47" s="454"/>
      <c r="C47" s="343">
        <f>avghweal!BD40</f>
        <v>27782.07937321013</v>
      </c>
      <c r="D47" s="380"/>
      <c r="E47" s="340"/>
      <c r="F47" s="340"/>
      <c r="G47" s="95">
        <f>avghweal!BH40</f>
        <v>42770.488947789541</v>
      </c>
      <c r="H47" s="566"/>
      <c r="I47" s="577">
        <f>C47*0.9/'TE5'!B47</f>
        <v>0.31513290804409921</v>
      </c>
      <c r="J47" s="478"/>
      <c r="K47" s="479"/>
      <c r="L47" s="478"/>
      <c r="M47" s="597">
        <f>G47*0.9/'TE5'!F47</f>
        <v>0.30155450458461663</v>
      </c>
      <c r="P47" s="575"/>
    </row>
    <row r="48" spans="1:16" s="98" customFormat="1" ht="15.05" customHeight="1">
      <c r="A48" s="103">
        <v>1952</v>
      </c>
      <c r="B48" s="454"/>
      <c r="C48" s="343">
        <f>avghweal!BD41</f>
        <v>28800.633880616348</v>
      </c>
      <c r="D48" s="380"/>
      <c r="E48" s="340"/>
      <c r="F48" s="340"/>
      <c r="G48" s="95">
        <f>avghweal!BH41</f>
        <v>44439.961700934145</v>
      </c>
      <c r="H48" s="566"/>
      <c r="I48" s="577">
        <f>C48*0.9/'TE5'!B48</f>
        <v>0.31798052686256661</v>
      </c>
      <c r="J48" s="478"/>
      <c r="K48" s="479"/>
      <c r="L48" s="478"/>
      <c r="M48" s="597">
        <f>G48*0.9/'TE5'!F48</f>
        <v>0.30447102318835934</v>
      </c>
      <c r="P48" s="575"/>
    </row>
    <row r="49" spans="1:16" s="98" customFormat="1" ht="15.05" customHeight="1">
      <c r="A49" s="103">
        <v>1953</v>
      </c>
      <c r="B49" s="454"/>
      <c r="C49" s="343">
        <f>avghweal!BD42</f>
        <v>29649.388341593032</v>
      </c>
      <c r="D49" s="380"/>
      <c r="E49" s="340"/>
      <c r="F49" s="340"/>
      <c r="G49" s="95">
        <f>avghweal!BH42</f>
        <v>45780.614794965266</v>
      </c>
      <c r="H49" s="566"/>
      <c r="I49" s="577">
        <f>C49*0.9/'TE5'!B49</f>
        <v>0.32458771526038527</v>
      </c>
      <c r="J49" s="478"/>
      <c r="K49" s="479"/>
      <c r="L49" s="478"/>
      <c r="M49" s="597">
        <f>G49*0.9/'TE5'!F49</f>
        <v>0.31090067197705518</v>
      </c>
      <c r="P49" s="575"/>
    </row>
    <row r="50" spans="1:16" s="98" customFormat="1" ht="15.05" customHeight="1">
      <c r="A50" s="103">
        <v>1954</v>
      </c>
      <c r="B50" s="454"/>
      <c r="C50" s="343">
        <f>avghweal!BD43</f>
        <v>30088.290973418316</v>
      </c>
      <c r="D50" s="380"/>
      <c r="E50" s="340"/>
      <c r="F50" s="340"/>
      <c r="G50" s="95">
        <f>avghweal!BH43</f>
        <v>46470.484184187138</v>
      </c>
      <c r="H50" s="566"/>
      <c r="I50" s="577">
        <f>C50*0.9/'TE5'!B50</f>
        <v>0.32031158413501298</v>
      </c>
      <c r="J50" s="478"/>
      <c r="K50" s="479"/>
      <c r="L50" s="478"/>
      <c r="M50" s="597">
        <f>G50*0.9/'TE5'!F50</f>
        <v>0.3070143757210621</v>
      </c>
      <c r="P50" s="575"/>
    </row>
    <row r="51" spans="1:16" s="98" customFormat="1" ht="15.05" customHeight="1">
      <c r="A51" s="103">
        <v>1955</v>
      </c>
      <c r="B51" s="454"/>
      <c r="C51" s="343">
        <f>avghweal!BD44</f>
        <v>31223.018905143457</v>
      </c>
      <c r="D51" s="380"/>
      <c r="E51" s="340"/>
      <c r="F51" s="340"/>
      <c r="G51" s="95">
        <f>avghweal!BH44</f>
        <v>48217.779653440266</v>
      </c>
      <c r="H51" s="566"/>
      <c r="I51" s="577">
        <f>C51*0.9/'TE5'!B51</f>
        <v>0.31655694192231038</v>
      </c>
      <c r="J51" s="478"/>
      <c r="K51" s="479"/>
      <c r="L51" s="478"/>
      <c r="M51" s="597">
        <f>G51*0.9/'TE5'!F51</f>
        <v>0.30362805040333934</v>
      </c>
      <c r="P51" s="575"/>
    </row>
    <row r="52" spans="1:16" s="98" customFormat="1" ht="15.05" customHeight="1">
      <c r="A52" s="103">
        <v>1956</v>
      </c>
      <c r="B52" s="454"/>
      <c r="C52" s="343">
        <f>avghweal!BD45</f>
        <v>31734.036153744615</v>
      </c>
      <c r="D52" s="380"/>
      <c r="E52" s="340"/>
      <c r="F52" s="340"/>
      <c r="G52" s="95">
        <f>avghweal!BH45</f>
        <v>48998.023732912865</v>
      </c>
      <c r="H52" s="566"/>
      <c r="I52" s="577">
        <f>C52*0.9/'TE5'!B52</f>
        <v>0.31321207393800071</v>
      </c>
      <c r="J52" s="478"/>
      <c r="K52" s="479"/>
      <c r="L52" s="478"/>
      <c r="M52" s="597">
        <f>G52*0.9/'TE5'!F52</f>
        <v>0.30034014634816009</v>
      </c>
      <c r="P52" s="575"/>
    </row>
    <row r="53" spans="1:16" s="98" customFormat="1" ht="15.05" customHeight="1">
      <c r="A53" s="103">
        <v>1957</v>
      </c>
      <c r="B53" s="454"/>
      <c r="C53" s="343">
        <f>avghweal!BD46</f>
        <v>31285.760181167134</v>
      </c>
      <c r="D53" s="380"/>
      <c r="E53" s="340"/>
      <c r="F53" s="340"/>
      <c r="G53" s="95">
        <f>avghweal!BH46</f>
        <v>48226.570646219989</v>
      </c>
      <c r="H53" s="566"/>
      <c r="I53" s="577">
        <f>C53*0.9/'TE5'!B53</f>
        <v>0.30923048969259559</v>
      </c>
      <c r="J53" s="478"/>
      <c r="K53" s="479"/>
      <c r="L53" s="478"/>
      <c r="M53" s="597">
        <f>G53*0.9/'TE5'!F53</f>
        <v>0.29617391006101579</v>
      </c>
      <c r="P53" s="575"/>
    </row>
    <row r="54" spans="1:16" s="98" customFormat="1" ht="15.05" customHeight="1">
      <c r="A54" s="103">
        <v>1958</v>
      </c>
      <c r="B54" s="454"/>
      <c r="C54" s="343">
        <f>avghweal!BD47</f>
        <v>32116.827354227884</v>
      </c>
      <c r="D54" s="380"/>
      <c r="E54" s="340"/>
      <c r="F54" s="340"/>
      <c r="G54" s="95">
        <f>avghweal!BH47</f>
        <v>49474.038361015475</v>
      </c>
      <c r="H54" s="566"/>
      <c r="I54" s="577">
        <f>C54*0.9/'TE5'!B54</f>
        <v>0.3105314188758162</v>
      </c>
      <c r="J54" s="478"/>
      <c r="K54" s="479"/>
      <c r="L54" s="478"/>
      <c r="M54" s="597">
        <f>G54*0.9/'TE5'!F54</f>
        <v>0.2972216703058862</v>
      </c>
      <c r="P54" s="575"/>
    </row>
    <row r="55" spans="1:16" s="98" customFormat="1" ht="15.05" customHeight="1">
      <c r="A55" s="102">
        <v>1959</v>
      </c>
      <c r="B55" s="455"/>
      <c r="C55" s="342">
        <f>avghweal!BD48</f>
        <v>32627.754476706556</v>
      </c>
      <c r="D55" s="381"/>
      <c r="E55" s="341"/>
      <c r="F55" s="341"/>
      <c r="G55" s="99">
        <f>avghweal!BH48</f>
        <v>50574.294096643462</v>
      </c>
      <c r="H55" s="567"/>
      <c r="I55" s="578">
        <f>C55*0.9/'TE5'!B55</f>
        <v>0.30319934253709002</v>
      </c>
      <c r="J55" s="481"/>
      <c r="K55" s="482"/>
      <c r="L55" s="481"/>
      <c r="M55" s="598">
        <f>G55*0.9/'TE5'!F55</f>
        <v>0.29055298318832462</v>
      </c>
      <c r="P55" s="575"/>
    </row>
    <row r="56" spans="1:16">
      <c r="A56" s="78">
        <v>1960</v>
      </c>
      <c r="B56" s="454"/>
      <c r="C56" s="343">
        <f>avghweal!BD49</f>
        <v>32863.272649065293</v>
      </c>
      <c r="D56" s="380"/>
      <c r="E56" s="340"/>
      <c r="F56" s="340"/>
      <c r="G56" s="95">
        <f>avghweal!BH49</f>
        <v>51017.689048372296</v>
      </c>
      <c r="H56" s="566"/>
      <c r="I56" s="577">
        <f>C56*0.9/'TE5'!B56</f>
        <v>0.30079485787262072</v>
      </c>
      <c r="J56" s="478"/>
      <c r="K56" s="479"/>
      <c r="L56" s="478"/>
      <c r="M56" s="597">
        <f>G56*0.9/'TE5'!F56</f>
        <v>0.28811587956204776</v>
      </c>
      <c r="P56" s="575"/>
    </row>
    <row r="57" spans="1:16">
      <c r="A57" s="78">
        <v>1961</v>
      </c>
      <c r="B57" s="454"/>
      <c r="C57" s="343">
        <f>avghweal!BD50</f>
        <v>33900.852008616435</v>
      </c>
      <c r="D57" s="380"/>
      <c r="E57" s="340"/>
      <c r="F57" s="340"/>
      <c r="G57" s="95">
        <f>avghweal!BH50</f>
        <v>52170.541201869462</v>
      </c>
      <c r="H57" s="566"/>
      <c r="I57" s="577">
        <f>C57*0.9/'TE5'!B57</f>
        <v>0.29895135748784046</v>
      </c>
      <c r="J57" s="478"/>
      <c r="K57" s="479"/>
      <c r="L57" s="478"/>
      <c r="M57" s="597">
        <f>G57*0.9/'TE5'!F57</f>
        <v>0.28637622708166371</v>
      </c>
      <c r="P57" s="575"/>
    </row>
    <row r="58" spans="1:16">
      <c r="A58" s="78">
        <v>1962</v>
      </c>
      <c r="B58" s="456">
        <f>avghweal!BC51</f>
        <v>34076.101046283977</v>
      </c>
      <c r="C58" s="344">
        <f>avghweal!BD51</f>
        <v>34076.101046283977</v>
      </c>
      <c r="D58" s="382">
        <f>avghweal!BE51</f>
        <v>31056.279802710844</v>
      </c>
      <c r="E58" s="558">
        <f>avghweal!BF51</f>
        <v>34151.867135314737</v>
      </c>
      <c r="F58" s="558">
        <f>avghweal!BG51</f>
        <v>34006.856843590227</v>
      </c>
      <c r="G58" s="92">
        <f>avghweal!BH51</f>
        <v>51982.757473667429</v>
      </c>
      <c r="H58" s="568">
        <f>B58*0.9/'TE5'!B58</f>
        <v>0.29398739337921137</v>
      </c>
      <c r="I58" s="579">
        <f>C58*0.9/'TE5'!B58</f>
        <v>0.29398739337921137</v>
      </c>
      <c r="J58" s="585">
        <f>D58*0.9/'TE5'!C58</f>
        <v>0.31558569795542402</v>
      </c>
      <c r="K58" s="579">
        <f>E58*0.9/'TE5'!D58</f>
        <v>0.30098200980766532</v>
      </c>
      <c r="L58" s="585">
        <f>F58*0.9/'TE5'!E58</f>
        <v>0.28764800899545945</v>
      </c>
      <c r="M58" s="586">
        <f>G58*0.9/'TE5'!F58</f>
        <v>0.28151575452295152</v>
      </c>
      <c r="P58" s="575"/>
    </row>
    <row r="59" spans="1:16">
      <c r="A59" s="78">
        <v>1963</v>
      </c>
      <c r="B59" s="457">
        <f>avghweal!BC52</f>
        <v>34950.35152323221</v>
      </c>
      <c r="C59" s="345">
        <f>avghweal!BD52</f>
        <v>34883.981586547539</v>
      </c>
      <c r="D59" s="380">
        <f>avghweal!BE52</f>
        <v>31594.982909045641</v>
      </c>
      <c r="E59" s="560">
        <f>avghweal!BF52</f>
        <v>34722.172797456165</v>
      </c>
      <c r="F59" s="560">
        <f>avghweal!BG52</f>
        <v>35185.933260658028</v>
      </c>
      <c r="G59" s="73">
        <f>avghweal!BH52</f>
        <v>53171.03477177841</v>
      </c>
      <c r="H59" s="569">
        <f>B59*0.9/'TE5'!B59</f>
        <v>0.2963730582441173</v>
      </c>
      <c r="I59" s="580">
        <f>C59*0.9/'TE5'!B59</f>
        <v>0.29581025242805481</v>
      </c>
      <c r="J59" s="587">
        <f>D59*0.9/'TE5'!C59</f>
        <v>0.31709935380253196</v>
      </c>
      <c r="K59" s="580">
        <f>E59*0.9/'TE5'!D59</f>
        <v>0.30188456516748707</v>
      </c>
      <c r="L59" s="587">
        <f>F59*0.9/'TE5'!E59</f>
        <v>0.29053778356216753</v>
      </c>
      <c r="M59" s="588">
        <f>G59*0.9/'TE5'!F59</f>
        <v>0.2839339808219184</v>
      </c>
      <c r="P59" s="575"/>
    </row>
    <row r="60" spans="1:16">
      <c r="A60" s="78">
        <v>1964</v>
      </c>
      <c r="B60" s="457">
        <f>avghweal!BC53</f>
        <v>35824.602000180443</v>
      </c>
      <c r="C60" s="345">
        <f>avghweal!BD53</f>
        <v>35824.602000180443</v>
      </c>
      <c r="D60" s="380">
        <f>avghweal!BE53</f>
        <v>32133.686015380434</v>
      </c>
      <c r="E60" s="560">
        <f>avghweal!BF53</f>
        <v>35292.478459597602</v>
      </c>
      <c r="F60" s="560">
        <f>avghweal!BG53</f>
        <v>36365.009677725822</v>
      </c>
      <c r="G60" s="73">
        <f>avghweal!BH53</f>
        <v>54622.304267101201</v>
      </c>
      <c r="H60" s="569">
        <f>B60*0.9/'TE5'!B60</f>
        <v>0.29763311147689825</v>
      </c>
      <c r="I60" s="580">
        <f>C60*0.9/'TE5'!B60</f>
        <v>0.29763311147689825</v>
      </c>
      <c r="J60" s="587">
        <f>D60*0.9/'TE5'!C60</f>
        <v>0.31857612065039581</v>
      </c>
      <c r="K60" s="580">
        <f>E60*0.9/'TE5'!D60</f>
        <v>0.30276311940297795</v>
      </c>
      <c r="L60" s="587">
        <f>F60*0.9/'TE5'!E60</f>
        <v>0.29329320081279819</v>
      </c>
      <c r="M60" s="588">
        <f>G60*0.9/'TE5'!F60</f>
        <v>0.28635097854964064</v>
      </c>
      <c r="P60" s="575"/>
    </row>
    <row r="61" spans="1:16">
      <c r="A61" s="78">
        <v>1965</v>
      </c>
      <c r="B61" s="457">
        <f>avghweal!BC54</f>
        <v>37416.034237095999</v>
      </c>
      <c r="C61" s="345">
        <f>avghweal!BD54</f>
        <v>38401.881412462288</v>
      </c>
      <c r="D61" s="380">
        <f>avghweal!BE54</f>
        <v>33010.414541877726</v>
      </c>
      <c r="E61" s="560">
        <f>avghweal!BF54</f>
        <v>36978.692011258434</v>
      </c>
      <c r="F61" s="560">
        <f>avghweal!BG54</f>
        <v>37854.661788931495</v>
      </c>
      <c r="G61" s="73">
        <f>avghweal!BH54</f>
        <v>58404.520108584984</v>
      </c>
      <c r="H61" s="569">
        <f>B61*0.9/'TE5'!B61</f>
        <v>0.29517744234237925</v>
      </c>
      <c r="I61" s="580">
        <f>C61*0.9/'TE5'!B61</f>
        <v>0.30295485258102417</v>
      </c>
      <c r="J61" s="587">
        <f>D61*0.9/'TE5'!C61</f>
        <v>0.32112049760179345</v>
      </c>
      <c r="K61" s="580">
        <f>E61*0.9/'TE5'!D61</f>
        <v>0.30838101767921788</v>
      </c>
      <c r="L61" s="587">
        <f>F61*0.9/'TE5'!E61</f>
        <v>0.29848573704268078</v>
      </c>
      <c r="M61" s="588">
        <f>G61*0.9/'TE5'!F61</f>
        <v>0.29127406678405915</v>
      </c>
      <c r="P61" s="575"/>
    </row>
    <row r="62" spans="1:16">
      <c r="A62" s="78">
        <v>1966</v>
      </c>
      <c r="B62" s="457">
        <f>avghweal!BC55</f>
        <v>39007.466474011555</v>
      </c>
      <c r="C62" s="345">
        <f>avghweal!BD55</f>
        <v>39007.466474011555</v>
      </c>
      <c r="D62" s="380">
        <f>avghweal!BE55</f>
        <v>33887.143068375022</v>
      </c>
      <c r="E62" s="560">
        <f>avghweal!BF55</f>
        <v>38664.905562919259</v>
      </c>
      <c r="F62" s="560">
        <f>avghweal!BG55</f>
        <v>39344.31390013716</v>
      </c>
      <c r="G62" s="73">
        <f>avghweal!BH55</f>
        <v>59133.878820656231</v>
      </c>
      <c r="H62" s="569">
        <f>B62*0.9/'TE5'!B62</f>
        <v>0.30827659368515015</v>
      </c>
      <c r="I62" s="580">
        <f>C62*0.9/'TE5'!B62</f>
        <v>0.30827659368515015</v>
      </c>
      <c r="J62" s="587">
        <f>D62*0.9/'TE5'!C62</f>
        <v>0.32357104708889489</v>
      </c>
      <c r="K62" s="580">
        <f>E62*0.9/'TE5'!D62</f>
        <v>0.31369404910303744</v>
      </c>
      <c r="L62" s="587">
        <f>F62*0.9/'TE5'!E62</f>
        <v>0.30345129745629168</v>
      </c>
      <c r="M62" s="588">
        <f>G62*0.9/'TE5'!F62</f>
        <v>0.29619721253051207</v>
      </c>
      <c r="P62" s="575"/>
    </row>
    <row r="63" spans="1:16">
      <c r="A63" s="78">
        <v>1967</v>
      </c>
      <c r="B63" s="457">
        <f>avghweal!BC56</f>
        <v>40571.556787481401</v>
      </c>
      <c r="C63" s="345">
        <f>avghweal!BD56</f>
        <v>40571.556787481401</v>
      </c>
      <c r="D63" s="380">
        <f>avghweal!BE56</f>
        <v>36598.984382309027</v>
      </c>
      <c r="E63" s="560">
        <f>avghweal!BF56</f>
        <v>40211.282990504093</v>
      </c>
      <c r="F63" s="560">
        <f>avghweal!BG56</f>
        <v>40977.762726656292</v>
      </c>
      <c r="G63" s="73">
        <f>avghweal!BH56</f>
        <v>61428.753607883555</v>
      </c>
      <c r="H63" s="570">
        <f>B63*0.9/'TE5'!B63</f>
        <v>0.31347800791263586</v>
      </c>
      <c r="I63" s="581">
        <f>C63*0.9/'TE5'!B63</f>
        <v>0.31347800791263586</v>
      </c>
      <c r="J63" s="587">
        <f>D63*0.9/'TE5'!C63</f>
        <v>0.32784289262433058</v>
      </c>
      <c r="K63" s="580">
        <f>E63*0.9/'TE5'!D63</f>
        <v>0.32019413899045968</v>
      </c>
      <c r="L63" s="587">
        <f>F63*0.9/'TE5'!E63</f>
        <v>0.30786329410948104</v>
      </c>
      <c r="M63" s="588">
        <f>G63*0.9/'TE5'!F63</f>
        <v>0.30117676467913085</v>
      </c>
      <c r="P63" s="575"/>
    </row>
    <row r="64" spans="1:16">
      <c r="A64" s="78">
        <v>1968</v>
      </c>
      <c r="B64" s="457">
        <f>avghweal!BC57</f>
        <v>42374.925093184596</v>
      </c>
      <c r="C64" s="345">
        <f>avghweal!BD57</f>
        <v>42374.925093184596</v>
      </c>
      <c r="D64" s="380">
        <f>avghweal!BE57</f>
        <v>37647.076138645534</v>
      </c>
      <c r="E64" s="560">
        <f>avghweal!BF57</f>
        <v>42135.246886913665</v>
      </c>
      <c r="F64" s="560">
        <f>avghweal!BG57</f>
        <v>42727.109919458802</v>
      </c>
      <c r="G64" s="73">
        <f>avghweal!BH57</f>
        <v>64754.492596367003</v>
      </c>
      <c r="H64" s="570">
        <f>B64*0.9/'TE5'!B64</f>
        <v>0.3130462802946567</v>
      </c>
      <c r="I64" s="581">
        <f>C64*0.9/'TE5'!B64</f>
        <v>0.3130462802946567</v>
      </c>
      <c r="J64" s="587">
        <f>D64*0.9/'TE5'!C64</f>
        <v>0.3222651638188137</v>
      </c>
      <c r="K64" s="580">
        <f>E64*0.9/'TE5'!D64</f>
        <v>0.31783010862584277</v>
      </c>
      <c r="L64" s="587">
        <f>F64*0.9/'TE5'!E64</f>
        <v>0.30933048205553687</v>
      </c>
      <c r="M64" s="588">
        <f>G64*0.9/'TE5'!F64</f>
        <v>0.30169853864721446</v>
      </c>
      <c r="P64" s="575"/>
    </row>
    <row r="65" spans="1:16">
      <c r="A65" s="83">
        <v>1969</v>
      </c>
      <c r="B65" s="458">
        <f>avghweal!BC58</f>
        <v>43153.326239547794</v>
      </c>
      <c r="C65" s="346">
        <f>avghweal!BD58</f>
        <v>43153.326239547794</v>
      </c>
      <c r="D65" s="381">
        <f>avghweal!BE58</f>
        <v>38171.461793085386</v>
      </c>
      <c r="E65" s="562">
        <f>avghweal!BF58</f>
        <v>42400.437960119198</v>
      </c>
      <c r="F65" s="562">
        <f>avghweal!BG58</f>
        <v>43909.516571152402</v>
      </c>
      <c r="G65" s="79">
        <f>avghweal!BH58</f>
        <v>66492.204164353199</v>
      </c>
      <c r="H65" s="571">
        <f>B65*0.9/'TE5'!B65</f>
        <v>0.32089829538017517</v>
      </c>
      <c r="I65" s="582">
        <f>C65*0.9/'TE5'!B65</f>
        <v>0.32089829538017517</v>
      </c>
      <c r="J65" s="589">
        <f>D65*0.9/'TE5'!C65</f>
        <v>0.33068386834902141</v>
      </c>
      <c r="K65" s="583">
        <f>E65*0.9/'TE5'!D65</f>
        <v>0.3250225071487689</v>
      </c>
      <c r="L65" s="589">
        <f>F65*0.9/'TE5'!E65</f>
        <v>0.31736388373229141</v>
      </c>
      <c r="M65" s="590">
        <f>G65*0.9/'TE5'!F65</f>
        <v>0.31072551081695071</v>
      </c>
      <c r="P65" s="575"/>
    </row>
    <row r="66" spans="1:16">
      <c r="A66" s="78">
        <v>1970</v>
      </c>
      <c r="B66" s="457">
        <f>avghweal!BC59</f>
        <v>40817.131091626463</v>
      </c>
      <c r="C66" s="345">
        <f>avghweal!BD59</f>
        <v>40817.131091626463</v>
      </c>
      <c r="D66" s="380">
        <f>avghweal!BE59</f>
        <v>35516.371906616609</v>
      </c>
      <c r="E66" s="560">
        <f>avghweal!BF59</f>
        <v>40141.750577703526</v>
      </c>
      <c r="F66" s="560">
        <f>avghweal!BG59</f>
        <v>41489.168840295111</v>
      </c>
      <c r="G66" s="73">
        <f>avghweal!BH59</f>
        <v>63025.377534186387</v>
      </c>
      <c r="H66" s="570">
        <f>B66*0.9/'TE5'!B66</f>
        <v>0.31876730942167342</v>
      </c>
      <c r="I66" s="581">
        <f>C66*0.9/'TE5'!B66</f>
        <v>0.31876730942167342</v>
      </c>
      <c r="J66" s="587">
        <f>D66*0.9/'TE5'!C66</f>
        <v>0.3324054730263164</v>
      </c>
      <c r="K66" s="580">
        <f>E66*0.9/'TE5'!D66</f>
        <v>0.32266045949229366</v>
      </c>
      <c r="L66" s="587">
        <f>F66*0.9/'TE5'!E66</f>
        <v>0.3152632995611887</v>
      </c>
      <c r="M66" s="588">
        <f>G66*0.9/'TE5'!F66</f>
        <v>0.30844711634871991</v>
      </c>
      <c r="P66" s="575"/>
    </row>
    <row r="67" spans="1:16">
      <c r="A67" s="78">
        <v>1971</v>
      </c>
      <c r="B67" s="457">
        <f>avghweal!BC60</f>
        <v>41708.873182030766</v>
      </c>
      <c r="C67" s="345">
        <f>avghweal!BD60</f>
        <v>41708.873182030766</v>
      </c>
      <c r="D67" s="380">
        <f>avghweal!BE60</f>
        <v>37742.596755275561</v>
      </c>
      <c r="E67" s="560">
        <f>avghweal!BF60</f>
        <v>40904.72895387173</v>
      </c>
      <c r="F67" s="560">
        <f>avghweal!BG60</f>
        <v>42518.620756125129</v>
      </c>
      <c r="G67" s="73">
        <f>avghweal!BH60</f>
        <v>64191.256127879125</v>
      </c>
      <c r="H67" s="570">
        <f>B67*0.9/'TE5'!B67</f>
        <v>0.32459212845424196</v>
      </c>
      <c r="I67" s="581">
        <f>C67*0.9/'TE5'!B67</f>
        <v>0.32459212845424196</v>
      </c>
      <c r="J67" s="587">
        <f>D67*0.9/'TE5'!C67</f>
        <v>0.34012344053335086</v>
      </c>
      <c r="K67" s="580">
        <f>E67*0.9/'TE5'!D67</f>
        <v>0.32846605396761053</v>
      </c>
      <c r="L67" s="587">
        <f>F67*0.9/'TE5'!E67</f>
        <v>0.3212412336363612</v>
      </c>
      <c r="M67" s="588">
        <f>G67*0.9/'TE5'!F67</f>
        <v>0.31317006009270387</v>
      </c>
      <c r="P67" s="575"/>
    </row>
    <row r="68" spans="1:16">
      <c r="A68" s="78">
        <v>1972</v>
      </c>
      <c r="B68" s="457">
        <f>avghweal!BC61</f>
        <v>44374.447771401239</v>
      </c>
      <c r="C68" s="345">
        <f>avghweal!BD61</f>
        <v>44374.447771401239</v>
      </c>
      <c r="D68" s="380">
        <f>avghweal!BE61</f>
        <v>39413.908782108745</v>
      </c>
      <c r="E68" s="560">
        <f>avghweal!BF61</f>
        <v>43794.321866468097</v>
      </c>
      <c r="F68" s="560">
        <f>avghweal!BG61</f>
        <v>44947.122260577773</v>
      </c>
      <c r="G68" s="73">
        <f>avghweal!BH61</f>
        <v>68007.053614326054</v>
      </c>
      <c r="H68" s="570">
        <f>B68*0.9/'TE5'!B68</f>
        <v>0.32475449518824462</v>
      </c>
      <c r="I68" s="581">
        <f>C68*0.9/'TE5'!B68</f>
        <v>0.32475449518824462</v>
      </c>
      <c r="J68" s="587">
        <f>D68*0.9/'TE5'!C68</f>
        <v>0.33785169399430004</v>
      </c>
      <c r="K68" s="580">
        <f>E68*0.9/'TE5'!D68</f>
        <v>0.32900036782935316</v>
      </c>
      <c r="L68" s="587">
        <f>F68*0.9/'TE5'!E68</f>
        <v>0.3209749272257244</v>
      </c>
      <c r="M68" s="588">
        <f>G68*0.9/'TE5'!F68</f>
        <v>0.31237315667005083</v>
      </c>
      <c r="P68" s="575"/>
    </row>
    <row r="69" spans="1:16">
      <c r="A69" s="78">
        <v>1973</v>
      </c>
      <c r="B69" s="457">
        <f>avghweal!BC62</f>
        <v>45896.8574162843</v>
      </c>
      <c r="C69" s="345">
        <f>avghweal!BD62</f>
        <v>45896.8574162843</v>
      </c>
      <c r="D69" s="380">
        <f>avghweal!BE62</f>
        <v>40605.962303517917</v>
      </c>
      <c r="E69" s="560">
        <f>avghweal!BF62</f>
        <v>45791.516225555555</v>
      </c>
      <c r="F69" s="560">
        <f>avghweal!BG62</f>
        <v>46035.533482321953</v>
      </c>
      <c r="G69" s="73">
        <f>avghweal!BH62</f>
        <v>69885.413810695754</v>
      </c>
      <c r="H69" s="570">
        <f>B69*0.9/'TE5'!B69</f>
        <v>0.33233763743555755</v>
      </c>
      <c r="I69" s="581">
        <f>C69*0.9/'TE5'!B69</f>
        <v>0.33233763743555755</v>
      </c>
      <c r="J69" s="587">
        <f>D69*0.9/'TE5'!C69</f>
        <v>0.34465848013748829</v>
      </c>
      <c r="K69" s="580">
        <f>E69*0.9/'TE5'!D69</f>
        <v>0.33680383389796598</v>
      </c>
      <c r="L69" s="587">
        <f>F69*0.9/'TE5'!E69</f>
        <v>0.32845244825018455</v>
      </c>
      <c r="M69" s="588">
        <f>G69*0.9/'TE5'!F69</f>
        <v>0.31833898081590151</v>
      </c>
      <c r="P69" s="575"/>
    </row>
    <row r="70" spans="1:16">
      <c r="A70" s="78">
        <v>1974</v>
      </c>
      <c r="B70" s="457">
        <f>avghweal!BC63</f>
        <v>42506.421362382353</v>
      </c>
      <c r="C70" s="345">
        <f>avghweal!BD63</f>
        <v>42506.421362382353</v>
      </c>
      <c r="D70" s="380">
        <f>avghweal!BE63</f>
        <v>37443.647301636462</v>
      </c>
      <c r="E70" s="560">
        <f>avghweal!BF63</f>
        <v>41689.601868475838</v>
      </c>
      <c r="F70" s="560">
        <f>avghweal!BG63</f>
        <v>43345.463664244089</v>
      </c>
      <c r="G70" s="73">
        <f>avghweal!BH63</f>
        <v>64411.398301346839</v>
      </c>
      <c r="H70" s="570">
        <f>B70*0.9/'TE5'!B70</f>
        <v>0.33815768850126915</v>
      </c>
      <c r="I70" s="581">
        <f>C70*0.9/'TE5'!B70</f>
        <v>0.33815768850126915</v>
      </c>
      <c r="J70" s="587">
        <f>D70*0.9/'TE5'!C70</f>
        <v>0.34826397504343626</v>
      </c>
      <c r="K70" s="580">
        <f>E70*0.9/'TE5'!D70</f>
        <v>0.34048445831007057</v>
      </c>
      <c r="L70" s="587">
        <f>F70*0.9/'TE5'!E70</f>
        <v>0.33654625944289823</v>
      </c>
      <c r="M70" s="588">
        <f>G70*0.9/'TE5'!F70</f>
        <v>0.32356565531875991</v>
      </c>
      <c r="P70" s="575"/>
    </row>
    <row r="71" spans="1:16">
      <c r="A71" s="78">
        <v>1975</v>
      </c>
      <c r="B71" s="457">
        <f>avghweal!BC64</f>
        <v>41343.467066516932</v>
      </c>
      <c r="C71" s="345">
        <f>avghweal!BD64</f>
        <v>41343.467066516932</v>
      </c>
      <c r="D71" s="380">
        <f>avghweal!BE64</f>
        <v>35423.887601435432</v>
      </c>
      <c r="E71" s="560">
        <f>avghweal!BF64</f>
        <v>40391.879220634641</v>
      </c>
      <c r="F71" s="560">
        <f>avghweal!BG64</f>
        <v>42307.630318027776</v>
      </c>
      <c r="G71" s="73">
        <f>avghweal!BH64</f>
        <v>62373.484646773468</v>
      </c>
      <c r="H71" s="570">
        <f>B71*0.9/'TE5'!B71</f>
        <v>0.34254805120895077</v>
      </c>
      <c r="I71" s="581">
        <f>C71*0.9/'TE5'!B71</f>
        <v>0.34254805120895077</v>
      </c>
      <c r="J71" s="587">
        <f>D71*0.9/'TE5'!C71</f>
        <v>0.34800614898059135</v>
      </c>
      <c r="K71" s="580">
        <f>E71*0.9/'TE5'!D71</f>
        <v>0.34466175847348962</v>
      </c>
      <c r="L71" s="587">
        <f>F71*0.9/'TE5'!E71</f>
        <v>0.34101341982537314</v>
      </c>
      <c r="M71" s="588">
        <f>G71*0.9/'TE5'!F71</f>
        <v>0.32708330765519533</v>
      </c>
      <c r="P71" s="575"/>
    </row>
    <row r="72" spans="1:16">
      <c r="A72" s="78">
        <v>1976</v>
      </c>
      <c r="B72" s="457">
        <f>avghweal!BC65</f>
        <v>44879.914100319089</v>
      </c>
      <c r="C72" s="345">
        <f>avghweal!BD65</f>
        <v>44879.914100319089</v>
      </c>
      <c r="D72" s="380">
        <f>avghweal!BE65</f>
        <v>38625.286432814064</v>
      </c>
      <c r="E72" s="560">
        <f>avghweal!BF65</f>
        <v>44300.133891158854</v>
      </c>
      <c r="F72" s="560">
        <f>avghweal!BG65</f>
        <v>45448.551846143848</v>
      </c>
      <c r="G72" s="73">
        <f>avghweal!BH65</f>
        <v>67293.153995881818</v>
      </c>
      <c r="H72" s="570">
        <f>B72*0.9/'TE5'!B72</f>
        <v>0.35071597465145027</v>
      </c>
      <c r="I72" s="581">
        <f>C72*0.9/'TE5'!B72</f>
        <v>0.35071597465145027</v>
      </c>
      <c r="J72" s="587">
        <f>D72*0.9/'TE5'!C72</f>
        <v>0.3540901519584434</v>
      </c>
      <c r="K72" s="580">
        <f>E72*0.9/'TE5'!D72</f>
        <v>0.35398165959983668</v>
      </c>
      <c r="L72" s="587">
        <f>F72*0.9/'TE5'!E72</f>
        <v>0.34784794040001782</v>
      </c>
      <c r="M72" s="588">
        <f>G72*0.9/'TE5'!F72</f>
        <v>0.33411299898606267</v>
      </c>
      <c r="P72" s="575"/>
    </row>
    <row r="73" spans="1:16">
      <c r="A73" s="78">
        <v>1977</v>
      </c>
      <c r="B73" s="457">
        <f>avghweal!BC66</f>
        <v>46590.04240174302</v>
      </c>
      <c r="C73" s="345">
        <f>avghweal!BD66</f>
        <v>46590.04240174302</v>
      </c>
      <c r="D73" s="380">
        <f>avghweal!BE66</f>
        <v>39703.429020481315</v>
      </c>
      <c r="E73" s="560">
        <f>avghweal!BF66</f>
        <v>46299.857380454559</v>
      </c>
      <c r="F73" s="560">
        <f>avghweal!BG66</f>
        <v>46863.915003311762</v>
      </c>
      <c r="G73" s="73">
        <f>avghweal!BH66</f>
        <v>69449.24884230482</v>
      </c>
      <c r="H73" s="570">
        <f>B73*0.9/'TE5'!B73</f>
        <v>0.3544823923912333</v>
      </c>
      <c r="I73" s="581">
        <f>C73*0.9/'TE5'!B73</f>
        <v>0.3544823923912333</v>
      </c>
      <c r="J73" s="587">
        <f>D73*0.9/'TE5'!C73</f>
        <v>0.35635766593159351</v>
      </c>
      <c r="K73" s="580">
        <f>E73*0.9/'TE5'!D73</f>
        <v>0.35797726949871694</v>
      </c>
      <c r="L73" s="587">
        <f>F73*0.9/'TE5'!E73</f>
        <v>0.35123324532098532</v>
      </c>
      <c r="M73" s="588">
        <f>G73*0.9/'TE5'!F73</f>
        <v>0.33702754991307249</v>
      </c>
      <c r="P73" s="575"/>
    </row>
    <row r="74" spans="1:16">
      <c r="A74" s="78">
        <v>1978</v>
      </c>
      <c r="B74" s="457">
        <f>avghweal!BC67</f>
        <v>48563.714563466339</v>
      </c>
      <c r="C74" s="345">
        <f>avghweal!BD67</f>
        <v>48563.714563466339</v>
      </c>
      <c r="D74" s="380">
        <f>avghweal!BE67</f>
        <v>41756.473548032023</v>
      </c>
      <c r="E74" s="560">
        <f>avghweal!BF67</f>
        <v>48418.418847714922</v>
      </c>
      <c r="F74" s="560">
        <f>avghweal!BG67</f>
        <v>48708.362637410253</v>
      </c>
      <c r="G74" s="73">
        <f>avghweal!BH67</f>
        <v>71940.8203415155</v>
      </c>
      <c r="H74" s="570">
        <f>B74*0.9/'TE5'!B74</f>
        <v>0.36203872658825631</v>
      </c>
      <c r="I74" s="581">
        <f>C74*0.9/'TE5'!B74</f>
        <v>0.36203872658825631</v>
      </c>
      <c r="J74" s="587">
        <f>D74*0.9/'TE5'!C74</f>
        <v>0.36222445244143275</v>
      </c>
      <c r="K74" s="580">
        <f>E74*0.9/'TE5'!D74</f>
        <v>0.3640732383551476</v>
      </c>
      <c r="L74" s="587">
        <f>F74*0.9/'TE5'!E74</f>
        <v>0.36016539664375019</v>
      </c>
      <c r="M74" s="588">
        <f>G74*0.9/'TE5'!F74</f>
        <v>0.34332797708021662</v>
      </c>
      <c r="P74" s="575"/>
    </row>
    <row r="75" spans="1:16">
      <c r="A75" s="83">
        <v>1979</v>
      </c>
      <c r="B75" s="458">
        <f>avghweal!BC68</f>
        <v>49530.67540053917</v>
      </c>
      <c r="C75" s="346">
        <f>avghweal!BD68</f>
        <v>49530.67540053917</v>
      </c>
      <c r="D75" s="381">
        <f>avghweal!BE68</f>
        <v>42321.093266628777</v>
      </c>
      <c r="E75" s="562">
        <f>avghweal!BF68</f>
        <v>48389.482635405577</v>
      </c>
      <c r="F75" s="562">
        <f>avghweal!BG68</f>
        <v>50674.316233546</v>
      </c>
      <c r="G75" s="79">
        <f>avghweal!BH68</f>
        <v>72661.255305557992</v>
      </c>
      <c r="H75" s="572">
        <f>B75*0.9/'TE5'!B75</f>
        <v>0.35600626468658436</v>
      </c>
      <c r="I75" s="583">
        <f>C75*0.9/'TE5'!B75</f>
        <v>0.35600626468658436</v>
      </c>
      <c r="J75" s="589">
        <f>D75*0.9/'TE5'!C75</f>
        <v>0.35437953240789188</v>
      </c>
      <c r="K75" s="583">
        <f>E75*0.9/'TE5'!D75</f>
        <v>0.3539388063440696</v>
      </c>
      <c r="L75" s="589">
        <f>F75*0.9/'TE5'!E75</f>
        <v>0.35810554160869856</v>
      </c>
      <c r="M75" s="590">
        <f>G75*0.9/'TE5'!F75</f>
        <v>0.33557079699287556</v>
      </c>
      <c r="P75" s="575"/>
    </row>
    <row r="76" spans="1:16">
      <c r="A76" s="78">
        <v>1980</v>
      </c>
      <c r="B76" s="457">
        <f>avghweal!BC69</f>
        <v>52000.913055140685</v>
      </c>
      <c r="C76" s="345">
        <f>avghweal!BD69</f>
        <v>52000.913055140685</v>
      </c>
      <c r="D76" s="380">
        <f>avghweal!BE69</f>
        <v>44093.706979357892</v>
      </c>
      <c r="E76" s="560">
        <f>avghweal!BF69</f>
        <v>51092.772605553095</v>
      </c>
      <c r="F76" s="560">
        <f>avghweal!BG69</f>
        <v>52881.716285721108</v>
      </c>
      <c r="G76" s="73">
        <f>avghweal!BH69</f>
        <v>76122.34556263352</v>
      </c>
      <c r="H76" s="569">
        <f>B76*0.9/'TE5'!B76</f>
        <v>0.35960882902145386</v>
      </c>
      <c r="I76" s="580">
        <f>C76*0.9/'TE5'!B76</f>
        <v>0.35960882902145386</v>
      </c>
      <c r="J76" s="587">
        <f>D76*0.9/'TE5'!C76</f>
        <v>0.35592756932688868</v>
      </c>
      <c r="K76" s="580">
        <f>E76*0.9/'TE5'!D76</f>
        <v>0.35713888816311906</v>
      </c>
      <c r="L76" s="587">
        <f>F76*0.9/'TE5'!E76</f>
        <v>0.36193133447795484</v>
      </c>
      <c r="M76" s="588">
        <f>G76*0.9/'TE5'!F76</f>
        <v>0.33874438052843109</v>
      </c>
      <c r="P76" s="575"/>
    </row>
    <row r="77" spans="1:16">
      <c r="A77" s="78">
        <v>1981</v>
      </c>
      <c r="B77" s="457">
        <f>avghweal!BC70</f>
        <v>52651.650739740799</v>
      </c>
      <c r="C77" s="345">
        <f>avghweal!BD70</f>
        <v>52651.650739740799</v>
      </c>
      <c r="D77" s="380">
        <f>avghweal!BE70</f>
        <v>43722.884026988359</v>
      </c>
      <c r="E77" s="560">
        <f>avghweal!BF70</f>
        <v>51444.093109355279</v>
      </c>
      <c r="F77" s="560">
        <f>avghweal!BG70</f>
        <v>53875.613557392688</v>
      </c>
      <c r="G77" s="73">
        <f>avghweal!BH70</f>
        <v>77212.361676233515</v>
      </c>
      <c r="H77" s="569">
        <f>B77*0.9/'TE5'!B77</f>
        <v>0.36265075206756586</v>
      </c>
      <c r="I77" s="580">
        <f>C77*0.9/'TE5'!B77</f>
        <v>0.36265075206756586</v>
      </c>
      <c r="J77" s="587">
        <f>D77*0.9/'TE5'!C77</f>
        <v>0.35251081087787089</v>
      </c>
      <c r="K77" s="580">
        <f>E77*0.9/'TE5'!D77</f>
        <v>0.3589724524965332</v>
      </c>
      <c r="L77" s="587">
        <f>F77*0.9/'TE5'!E77</f>
        <v>0.36647945185992009</v>
      </c>
      <c r="M77" s="588">
        <f>G77*0.9/'TE5'!F77</f>
        <v>0.34248910238920827</v>
      </c>
      <c r="P77" s="575"/>
    </row>
    <row r="78" spans="1:16">
      <c r="A78" s="78">
        <v>1982</v>
      </c>
      <c r="B78" s="457">
        <f>avghweal!BC71</f>
        <v>54479.385397638231</v>
      </c>
      <c r="C78" s="345">
        <f>avghweal!BD71</f>
        <v>54479.385397638231</v>
      </c>
      <c r="D78" s="380">
        <f>avghweal!BE71</f>
        <v>44629.287622545278</v>
      </c>
      <c r="E78" s="560">
        <f>avghweal!BF71</f>
        <v>53004.346594932387</v>
      </c>
      <c r="F78" s="560">
        <f>avghweal!BG71</f>
        <v>55902.264343886112</v>
      </c>
      <c r="G78" s="73">
        <f>avghweal!BH71</f>
        <v>79898.614724583647</v>
      </c>
      <c r="H78" s="569">
        <f>B78*0.9/'TE5'!B78</f>
        <v>0.37350964546203613</v>
      </c>
      <c r="I78" s="580">
        <f>C78*0.9/'TE5'!B78</f>
        <v>0.37350964546203613</v>
      </c>
      <c r="J78" s="587">
        <f>D78*0.9/'TE5'!C78</f>
        <v>0.36099885624463585</v>
      </c>
      <c r="K78" s="580">
        <f>E78*0.9/'TE5'!D78</f>
        <v>0.36690782364363816</v>
      </c>
      <c r="L78" s="587">
        <f>F78*0.9/'TE5'!E78</f>
        <v>0.37978285163571557</v>
      </c>
      <c r="M78" s="588">
        <f>G78*0.9/'TE5'!F78</f>
        <v>0.35336562959533685</v>
      </c>
      <c r="P78" s="575"/>
    </row>
    <row r="79" spans="1:16">
      <c r="A79" s="78">
        <v>1983</v>
      </c>
      <c r="B79" s="457">
        <f>avghweal!BC72</f>
        <v>56950.927511523791</v>
      </c>
      <c r="C79" s="345">
        <f>avghweal!BD72</f>
        <v>56950.927511523791</v>
      </c>
      <c r="D79" s="380">
        <f>avghweal!BE72</f>
        <v>46210.806046899379</v>
      </c>
      <c r="E79" s="560">
        <f>avghweal!BF72</f>
        <v>55341.208692290704</v>
      </c>
      <c r="F79" s="560">
        <f>avghweal!BG72</f>
        <v>58518.941097032024</v>
      </c>
      <c r="G79" s="73">
        <f>avghweal!BH72</f>
        <v>83669.160274184687</v>
      </c>
      <c r="H79" s="569">
        <f>B79*0.9/'TE5'!B79</f>
        <v>0.38293492794036865</v>
      </c>
      <c r="I79" s="580">
        <f>C79*0.9/'TE5'!B79</f>
        <v>0.38293492794036865</v>
      </c>
      <c r="J79" s="587">
        <f>D79*0.9/'TE5'!C79</f>
        <v>0.36958830650461705</v>
      </c>
      <c r="K79" s="580">
        <f>E79*0.9/'TE5'!D79</f>
        <v>0.37824525975416373</v>
      </c>
      <c r="L79" s="587">
        <f>F79*0.9/'TE5'!E79</f>
        <v>0.38746761177058464</v>
      </c>
      <c r="M79" s="588">
        <f>G79*0.9/'TE5'!F79</f>
        <v>0.36371994064975627</v>
      </c>
      <c r="P79" s="575"/>
    </row>
    <row r="80" spans="1:16">
      <c r="A80" s="78">
        <v>1984</v>
      </c>
      <c r="B80" s="457">
        <f>avghweal!BC73</f>
        <v>59086.598690672319</v>
      </c>
      <c r="C80" s="345">
        <f>avghweal!BD73</f>
        <v>59086.598690672319</v>
      </c>
      <c r="D80" s="380">
        <f>avghweal!BE73</f>
        <v>47428.362287716089</v>
      </c>
      <c r="E80" s="560">
        <f>avghweal!BF73</f>
        <v>57178.769535708416</v>
      </c>
      <c r="F80" s="560">
        <f>avghweal!BG73</f>
        <v>60985.712854853729</v>
      </c>
      <c r="G80" s="73">
        <f>avghweal!BH73</f>
        <v>86774.100202622314</v>
      </c>
      <c r="H80" s="569">
        <f>B80*0.9/'TE5'!B80</f>
        <v>0.3882873654365539</v>
      </c>
      <c r="I80" s="580">
        <f>C80*0.9/'TE5'!B80</f>
        <v>0.3882873654365539</v>
      </c>
      <c r="J80" s="587">
        <f>D80*0.9/'TE5'!C80</f>
        <v>0.37334338943147227</v>
      </c>
      <c r="K80" s="580">
        <f>E80*0.9/'TE5'!D80</f>
        <v>0.38408813707207212</v>
      </c>
      <c r="L80" s="587">
        <f>F80*0.9/'TE5'!E80</f>
        <v>0.39258757838430075</v>
      </c>
      <c r="M80" s="588">
        <f>G80*0.9/'TE5'!F80</f>
        <v>0.3693122371690335</v>
      </c>
      <c r="P80" s="575"/>
    </row>
    <row r="81" spans="1:16">
      <c r="A81" s="78">
        <v>1985</v>
      </c>
      <c r="B81" s="457">
        <f>avghweal!BC74</f>
        <v>62961.223345479288</v>
      </c>
      <c r="C81" s="345">
        <f>avghweal!BD74</f>
        <v>62961.223345479288</v>
      </c>
      <c r="D81" s="380">
        <f>avghweal!BE74</f>
        <v>49859.39265788078</v>
      </c>
      <c r="E81" s="560">
        <f>avghweal!BF74</f>
        <v>61018.763984065277</v>
      </c>
      <c r="F81" s="560">
        <f>avghweal!BG74</f>
        <v>64849.439408896265</v>
      </c>
      <c r="G81" s="73">
        <f>avghweal!BH74</f>
        <v>92328.629331071264</v>
      </c>
      <c r="H81" s="569">
        <f>B81*0.9/'TE5'!B81</f>
        <v>0.39486914873123158</v>
      </c>
      <c r="I81" s="580">
        <f>C81*0.9/'TE5'!B81</f>
        <v>0.39486914873123158</v>
      </c>
      <c r="J81" s="587">
        <f>D81*0.9/'TE5'!C81</f>
        <v>0.38192193664615098</v>
      </c>
      <c r="K81" s="580">
        <f>E81*0.9/'TE5'!D81</f>
        <v>0.38507428895999235</v>
      </c>
      <c r="L81" s="587">
        <f>F81*0.9/'TE5'!E81</f>
        <v>0.40425128554128065</v>
      </c>
      <c r="M81" s="588">
        <f>G81*0.9/'TE5'!F81</f>
        <v>0.37592720474377944</v>
      </c>
      <c r="P81" s="575"/>
    </row>
    <row r="82" spans="1:16">
      <c r="A82" s="78">
        <v>1986</v>
      </c>
      <c r="B82" s="457">
        <f>avghweal!BC75</f>
        <v>67910.575813004514</v>
      </c>
      <c r="C82" s="345">
        <f>avghweal!BD75</f>
        <v>67910.575813004514</v>
      </c>
      <c r="D82" s="380">
        <f>avghweal!BE75</f>
        <v>53944.582557924208</v>
      </c>
      <c r="E82" s="560">
        <f>avghweal!BF75</f>
        <v>66212.467106079581</v>
      </c>
      <c r="F82" s="560">
        <f>avghweal!BG75</f>
        <v>69603.901338188385</v>
      </c>
      <c r="G82" s="73">
        <f>avghweal!BH75</f>
        <v>99020.615261259823</v>
      </c>
      <c r="H82" s="569">
        <f>B82*0.9/'TE5'!B82</f>
        <v>0.39671754837036138</v>
      </c>
      <c r="I82" s="580">
        <f>C82*0.9/'TE5'!B82</f>
        <v>0.39671754837036138</v>
      </c>
      <c r="J82" s="587">
        <f>D82*0.9/'TE5'!C82</f>
        <v>0.37958809052096731</v>
      </c>
      <c r="K82" s="580">
        <f>E82*0.9/'TE5'!D82</f>
        <v>0.38981511453356171</v>
      </c>
      <c r="L82" s="587">
        <f>F82*0.9/'TE5'!E82</f>
        <v>0.4035311492572663</v>
      </c>
      <c r="M82" s="588">
        <f>G82*0.9/'TE5'!F82</f>
        <v>0.37702451907782991</v>
      </c>
      <c r="P82" s="575"/>
    </row>
    <row r="83" spans="1:16">
      <c r="A83" s="78">
        <v>1987</v>
      </c>
      <c r="B83" s="457">
        <f>avghweal!BC76</f>
        <v>69266.396349921881</v>
      </c>
      <c r="C83" s="345">
        <f>avghweal!BD76</f>
        <v>69266.396349921881</v>
      </c>
      <c r="D83" s="380">
        <f>avghweal!BE76</f>
        <v>55777.7953774126</v>
      </c>
      <c r="E83" s="560">
        <f>avghweal!BF76</f>
        <v>67510.63532180991</v>
      </c>
      <c r="F83" s="560">
        <f>avghweal!BG76</f>
        <v>70956.272829082038</v>
      </c>
      <c r="G83" s="73">
        <f>avghweal!BH76</f>
        <v>100194.06377261769</v>
      </c>
      <c r="H83" s="569">
        <f>B83*0.9/'TE5'!B83</f>
        <v>0.38696449995040882</v>
      </c>
      <c r="I83" s="580">
        <f>C83*0.9/'TE5'!B83</f>
        <v>0.38696449995040882</v>
      </c>
      <c r="J83" s="587">
        <f>D83*0.9/'TE5'!C83</f>
        <v>0.37167670901425465</v>
      </c>
      <c r="K83" s="580">
        <f>E83*0.9/'TE5'!D83</f>
        <v>0.38216491991729779</v>
      </c>
      <c r="L83" s="587">
        <f>F83*0.9/'TE5'!E83</f>
        <v>0.39153219734127215</v>
      </c>
      <c r="M83" s="588">
        <f>G83*0.9/'TE5'!F83</f>
        <v>0.36691348601903917</v>
      </c>
      <c r="P83" s="575"/>
    </row>
    <row r="84" spans="1:16">
      <c r="A84" s="78">
        <v>1988</v>
      </c>
      <c r="B84" s="457">
        <f>avghweal!BC77</f>
        <v>69559.126985378549</v>
      </c>
      <c r="C84" s="345">
        <f>avghweal!BD77</f>
        <v>69559.126985378549</v>
      </c>
      <c r="D84" s="380">
        <f>avghweal!BE77</f>
        <v>55298.038176767754</v>
      </c>
      <c r="E84" s="560">
        <f>avghweal!BF77</f>
        <v>67391.998877515012</v>
      </c>
      <c r="F84" s="560">
        <f>avghweal!BG77</f>
        <v>71638.043953382876</v>
      </c>
      <c r="G84" s="73">
        <f>avghweal!BH77</f>
        <v>99255.972885129566</v>
      </c>
      <c r="H84" s="569">
        <f>B84*0.9/'TE5'!B84</f>
        <v>0.37529009580612177</v>
      </c>
      <c r="I84" s="580">
        <f>C84*0.9/'TE5'!B84</f>
        <v>0.37529009580612177</v>
      </c>
      <c r="J84" s="587">
        <f>D84*0.9/'TE5'!C84</f>
        <v>0.35647015691484801</v>
      </c>
      <c r="K84" s="580">
        <f>E84*0.9/'TE5'!D84</f>
        <v>0.36766609807688067</v>
      </c>
      <c r="L84" s="587">
        <f>F84*0.9/'TE5'!E84</f>
        <v>0.3824785220736247</v>
      </c>
      <c r="M84" s="588">
        <f>G84*0.9/'TE5'!F84</f>
        <v>0.35340934608312086</v>
      </c>
      <c r="P84" s="575"/>
    </row>
    <row r="85" spans="1:16">
      <c r="A85" s="83">
        <v>1989</v>
      </c>
      <c r="B85" s="458">
        <f>avghweal!BC78</f>
        <v>72380.594294413851</v>
      </c>
      <c r="C85" s="346">
        <f>avghweal!BD78</f>
        <v>72380.594294413851</v>
      </c>
      <c r="D85" s="381">
        <f>avghweal!BE78</f>
        <v>57421.131584566429</v>
      </c>
      <c r="E85" s="562">
        <f>avghweal!BF78</f>
        <v>70267.207962874498</v>
      </c>
      <c r="F85" s="562">
        <f>avghweal!BG78</f>
        <v>74456.253648357088</v>
      </c>
      <c r="G85" s="79">
        <f>avghweal!BH78</f>
        <v>102353.27997384591</v>
      </c>
      <c r="H85" s="572">
        <f>B85*0.9/'TE5'!B85</f>
        <v>0.37520295381546015</v>
      </c>
      <c r="I85" s="583">
        <f>C85*0.9/'TE5'!B85</f>
        <v>0.37520295381546015</v>
      </c>
      <c r="J85" s="589">
        <f>D85*0.9/'TE5'!C85</f>
        <v>0.35748592889448999</v>
      </c>
      <c r="K85" s="583">
        <f>E85*0.9/'TE5'!D85</f>
        <v>0.36930719338225892</v>
      </c>
      <c r="L85" s="589">
        <f>F85*0.9/'TE5'!E85</f>
        <v>0.38097436124953843</v>
      </c>
      <c r="M85" s="590">
        <f>G85*0.9/'TE5'!F85</f>
        <v>0.3528622061593169</v>
      </c>
      <c r="P85" s="575"/>
    </row>
    <row r="86" spans="1:16">
      <c r="A86" s="78">
        <v>1990</v>
      </c>
      <c r="B86" s="457">
        <f>avghweal!BC79</f>
        <v>72007.189371503016</v>
      </c>
      <c r="C86" s="345">
        <f>avghweal!BD79</f>
        <v>72007.189371503016</v>
      </c>
      <c r="D86" s="380">
        <f>avghweal!BE79</f>
        <v>56387.837826491115</v>
      </c>
      <c r="E86" s="560">
        <f>avghweal!BF79</f>
        <v>69731.737855194428</v>
      </c>
      <c r="F86" s="560">
        <f>avghweal!BG79</f>
        <v>74206.635325553958</v>
      </c>
      <c r="G86" s="73">
        <f>avghweal!BH79</f>
        <v>100815.90387978341</v>
      </c>
      <c r="H86" s="569">
        <f>B86*0.9/'TE5'!B86</f>
        <v>0.37314808368682861</v>
      </c>
      <c r="I86" s="580">
        <f>C86*0.9/'TE5'!B86</f>
        <v>0.37314808368682861</v>
      </c>
      <c r="J86" s="587">
        <f>D86*0.9/'TE5'!C86</f>
        <v>0.35176232020108866</v>
      </c>
      <c r="K86" s="580">
        <f>E86*0.9/'TE5'!D86</f>
        <v>0.36521138542630499</v>
      </c>
      <c r="L86" s="587">
        <f>F86*0.9/'TE5'!E86</f>
        <v>0.38068920492832703</v>
      </c>
      <c r="M86" s="588">
        <f>G86*0.9/'TE5'!F86</f>
        <v>0.34964418442029899</v>
      </c>
      <c r="P86" s="575"/>
    </row>
    <row r="87" spans="1:16">
      <c r="A87" s="78">
        <v>1991</v>
      </c>
      <c r="B87" s="457">
        <f>avghweal!BC80</f>
        <v>72296.121433561362</v>
      </c>
      <c r="C87" s="345">
        <f>avghweal!BD80</f>
        <v>72296.121433561362</v>
      </c>
      <c r="D87" s="380">
        <f>avghweal!BE80</f>
        <v>56327.52329038093</v>
      </c>
      <c r="E87" s="560">
        <f>avghweal!BF80</f>
        <v>70149.395744574183</v>
      </c>
      <c r="F87" s="560">
        <f>avghweal!BG80</f>
        <v>74390.52399981668</v>
      </c>
      <c r="G87" s="73">
        <f>avghweal!BH80</f>
        <v>101891.42385401383</v>
      </c>
      <c r="H87" s="569">
        <f>B87*0.9/'TE5'!B87</f>
        <v>0.37469816207885737</v>
      </c>
      <c r="I87" s="580">
        <f>C87*0.9/'TE5'!B87</f>
        <v>0.37469816207885737</v>
      </c>
      <c r="J87" s="587">
        <f>D87*0.9/'TE5'!C87</f>
        <v>0.35453292489731669</v>
      </c>
      <c r="K87" s="580">
        <f>E87*0.9/'TE5'!D87</f>
        <v>0.36750459686124209</v>
      </c>
      <c r="L87" s="587">
        <f>F87*0.9/'TE5'!E87</f>
        <v>0.38162883148148025</v>
      </c>
      <c r="M87" s="588">
        <f>G87*0.9/'TE5'!F87</f>
        <v>0.35252005066535214</v>
      </c>
      <c r="P87" s="575"/>
    </row>
    <row r="88" spans="1:16">
      <c r="A88" s="78">
        <v>1992</v>
      </c>
      <c r="B88" s="457">
        <f>avghweal!BC81</f>
        <v>70823.852656026909</v>
      </c>
      <c r="C88" s="345">
        <f>avghweal!BD81</f>
        <v>70823.852656026909</v>
      </c>
      <c r="D88" s="380">
        <f>avghweal!BE81</f>
        <v>55058.970159829893</v>
      </c>
      <c r="E88" s="560">
        <f>avghweal!BF81</f>
        <v>69585.007176471729</v>
      </c>
      <c r="F88" s="560">
        <f>avghweal!BG81</f>
        <v>72036.848485770577</v>
      </c>
      <c r="G88" s="73">
        <f>avghweal!BH81</f>
        <v>99936.023523843949</v>
      </c>
      <c r="H88" s="569">
        <f>B88*0.9/'TE5'!B88</f>
        <v>0.35929799079895031</v>
      </c>
      <c r="I88" s="580">
        <f>C88*0.9/'TE5'!B88</f>
        <v>0.35929799079895031</v>
      </c>
      <c r="J88" s="587">
        <f>D88*0.9/'TE5'!C88</f>
        <v>0.33999900508603276</v>
      </c>
      <c r="K88" s="580">
        <f>E88*0.9/'TE5'!D88</f>
        <v>0.35444310335854096</v>
      </c>
      <c r="L88" s="587">
        <f>F88*0.9/'TE5'!E88</f>
        <v>0.36400503310017041</v>
      </c>
      <c r="M88" s="588">
        <f>G88*0.9/'TE5'!F88</f>
        <v>0.338046177679795</v>
      </c>
      <c r="P88" s="575"/>
    </row>
    <row r="89" spans="1:16">
      <c r="A89" s="78">
        <v>1993</v>
      </c>
      <c r="B89" s="457">
        <f>avghweal!BC82</f>
        <v>71450.659228464327</v>
      </c>
      <c r="C89" s="345">
        <f>avghweal!BD82</f>
        <v>71450.659228464327</v>
      </c>
      <c r="D89" s="380">
        <f>avghweal!BE82</f>
        <v>56241.168250971088</v>
      </c>
      <c r="E89" s="560">
        <f>avghweal!BF82</f>
        <v>71176.501930234983</v>
      </c>
      <c r="F89" s="560">
        <f>avghweal!BG82</f>
        <v>71743.23455177313</v>
      </c>
      <c r="G89" s="73">
        <f>avghweal!BH82</f>
        <v>100579.0941710179</v>
      </c>
      <c r="H89" s="569">
        <f>B89*0.9/'TE5'!B89</f>
        <v>0.35664075613021845</v>
      </c>
      <c r="I89" s="580">
        <f>C89*0.9/'TE5'!B89</f>
        <v>0.35664075613021845</v>
      </c>
      <c r="J89" s="587">
        <f>D89*0.9/'TE5'!C89</f>
        <v>0.33978131116944332</v>
      </c>
      <c r="K89" s="580">
        <f>E89*0.9/'TE5'!D89</f>
        <v>0.35416019872353333</v>
      </c>
      <c r="L89" s="587">
        <f>F89*0.9/'TE5'!E89</f>
        <v>0.35908484806373486</v>
      </c>
      <c r="M89" s="588">
        <f>G89*0.9/'TE5'!F89</f>
        <v>0.334742169209992</v>
      </c>
      <c r="P89" s="575"/>
    </row>
    <row r="90" spans="1:16">
      <c r="A90" s="78">
        <v>1994</v>
      </c>
      <c r="B90" s="457">
        <f>avghweal!BC83</f>
        <v>72463.816882872226</v>
      </c>
      <c r="C90" s="345">
        <f>avghweal!BD83</f>
        <v>72463.816882872226</v>
      </c>
      <c r="D90" s="380">
        <f>avghweal!BE83</f>
        <v>56970.689275267025</v>
      </c>
      <c r="E90" s="560">
        <f>avghweal!BF83</f>
        <v>72078.524557555356</v>
      </c>
      <c r="F90" s="560">
        <f>avghweal!BG83</f>
        <v>72868.842598258227</v>
      </c>
      <c r="G90" s="73">
        <f>avghweal!BH83</f>
        <v>101958.13232579407</v>
      </c>
      <c r="H90" s="569">
        <f>B90*0.9/'TE5'!B90</f>
        <v>0.35624575614929194</v>
      </c>
      <c r="I90" s="580">
        <f>C90*0.9/'TE5'!B90</f>
        <v>0.35624575614929194</v>
      </c>
      <c r="J90" s="587">
        <f>D90*0.9/'TE5'!C90</f>
        <v>0.33927320999229077</v>
      </c>
      <c r="K90" s="580">
        <f>E90*0.9/'TE5'!D90</f>
        <v>0.35254811363951966</v>
      </c>
      <c r="L90" s="587">
        <f>F90*0.9/'TE5'!E90</f>
        <v>0.35988992805080078</v>
      </c>
      <c r="M90" s="588">
        <f>G90*0.9/'TE5'!F90</f>
        <v>0.33398698682977174</v>
      </c>
      <c r="P90" s="575"/>
    </row>
    <row r="91" spans="1:16">
      <c r="A91" s="78">
        <v>1995</v>
      </c>
      <c r="B91" s="457">
        <f>avghweal!BC84</f>
        <v>74337.599213312002</v>
      </c>
      <c r="C91" s="345">
        <f>avghweal!BD84</f>
        <v>74337.599213312002</v>
      </c>
      <c r="D91" s="380">
        <f>avghweal!BE84</f>
        <v>57819.818238365675</v>
      </c>
      <c r="E91" s="560">
        <f>avghweal!BF84</f>
        <v>73849.819737709011</v>
      </c>
      <c r="F91" s="560">
        <f>avghweal!BG84</f>
        <v>74834.817614750136</v>
      </c>
      <c r="G91" s="73">
        <f>avghweal!BH84</f>
        <v>105051.96699275293</v>
      </c>
      <c r="H91" s="569">
        <f>B91*0.9/'TE5'!B91</f>
        <v>0.35274207592010492</v>
      </c>
      <c r="I91" s="580">
        <f>C91*0.9/'TE5'!B91</f>
        <v>0.35274207592010492</v>
      </c>
      <c r="J91" s="587">
        <f>D91*0.9/'TE5'!C91</f>
        <v>0.33333518806388146</v>
      </c>
      <c r="K91" s="580">
        <f>E91*0.9/'TE5'!D91</f>
        <v>0.34900142978198828</v>
      </c>
      <c r="L91" s="587">
        <f>F91*0.9/'TE5'!E91</f>
        <v>0.35638734674907235</v>
      </c>
      <c r="M91" s="588">
        <f>G91*0.9/'TE5'!F91</f>
        <v>0.33183629517790542</v>
      </c>
      <c r="P91" s="575"/>
    </row>
    <row r="92" spans="1:16">
      <c r="A92" s="78">
        <v>1996</v>
      </c>
      <c r="B92" s="457">
        <f>avghweal!BC85</f>
        <v>77546.931975311993</v>
      </c>
      <c r="C92" s="345">
        <f>avghweal!BD85</f>
        <v>77546.931975311993</v>
      </c>
      <c r="D92" s="380">
        <f>avghweal!BE85</f>
        <v>60512.952166832358</v>
      </c>
      <c r="E92" s="560">
        <f>avghweal!BF85</f>
        <v>77339.53917591869</v>
      </c>
      <c r="F92" s="560">
        <f>avghweal!BG85</f>
        <v>77769.659750811159</v>
      </c>
      <c r="G92" s="73">
        <f>avghweal!BH85</f>
        <v>109534.46371652806</v>
      </c>
      <c r="H92" s="569">
        <f>B92*0.9/'TE5'!B92</f>
        <v>0.34758734703063965</v>
      </c>
      <c r="I92" s="580">
        <f>C92*0.9/'TE5'!B92</f>
        <v>0.34758734703063965</v>
      </c>
      <c r="J92" s="587">
        <f>D92*0.9/'TE5'!C92</f>
        <v>0.32701491456395881</v>
      </c>
      <c r="K92" s="580">
        <f>E92*0.9/'TE5'!D92</f>
        <v>0.34394298161862585</v>
      </c>
      <c r="L92" s="587">
        <f>F92*0.9/'TE5'!E92</f>
        <v>0.3510384819902731</v>
      </c>
      <c r="M92" s="588">
        <f>G92*0.9/'TE5'!F92</f>
        <v>0.3272201612856146</v>
      </c>
      <c r="P92" s="575"/>
    </row>
    <row r="93" spans="1:16">
      <c r="A93" s="78">
        <v>1997</v>
      </c>
      <c r="B93" s="457">
        <f>avghweal!BC86</f>
        <v>81133.846789367701</v>
      </c>
      <c r="C93" s="345">
        <f>avghweal!BD86</f>
        <v>81133.846789367701</v>
      </c>
      <c r="D93" s="380">
        <f>avghweal!BE86</f>
        <v>63459.765584797969</v>
      </c>
      <c r="E93" s="560">
        <f>avghweal!BF86</f>
        <v>81440.056156261897</v>
      </c>
      <c r="F93" s="560">
        <f>avghweal!BG86</f>
        <v>80918.487662592597</v>
      </c>
      <c r="G93" s="73">
        <f>avghweal!BH86</f>
        <v>114383.91933510081</v>
      </c>
      <c r="H93" s="569">
        <f>B93*0.9/'TE5'!B93</f>
        <v>0.34076249599456793</v>
      </c>
      <c r="I93" s="580">
        <f>C93*0.9/'TE5'!B93</f>
        <v>0.34076249599456793</v>
      </c>
      <c r="J93" s="587">
        <f>D93*0.9/'TE5'!C93</f>
        <v>0.31732844775888147</v>
      </c>
      <c r="K93" s="580">
        <f>E93*0.9/'TE5'!D93</f>
        <v>0.33766151984911275</v>
      </c>
      <c r="L93" s="587">
        <f>F93*0.9/'TE5'!E93</f>
        <v>0.34387360008168949</v>
      </c>
      <c r="M93" s="588">
        <f>G93*0.9/'TE5'!F93</f>
        <v>0.32069003532591855</v>
      </c>
      <c r="P93" s="575"/>
    </row>
    <row r="94" spans="1:16">
      <c r="A94" s="78">
        <v>1998</v>
      </c>
      <c r="B94" s="457">
        <f>avghweal!BC87</f>
        <v>86543.481290637719</v>
      </c>
      <c r="C94" s="345">
        <f>avghweal!BD87</f>
        <v>86543.481290637719</v>
      </c>
      <c r="D94" s="380">
        <f>avghweal!BE87</f>
        <v>68676.077770418109</v>
      </c>
      <c r="E94" s="560">
        <f>avghweal!BF87</f>
        <v>87232.906163675259</v>
      </c>
      <c r="F94" s="560">
        <f>avghweal!BG87</f>
        <v>86027.646877719715</v>
      </c>
      <c r="G94" s="73">
        <f>avghweal!BH87</f>
        <v>122374.38301815944</v>
      </c>
      <c r="H94" s="569">
        <f>B94*0.9/'TE5'!B94</f>
        <v>0.33356821537017822</v>
      </c>
      <c r="I94" s="580">
        <f>C94*0.9/'TE5'!B94</f>
        <v>0.33356821537017822</v>
      </c>
      <c r="J94" s="587">
        <f>D94*0.9/'TE5'!C94</f>
        <v>0.30963802211344815</v>
      </c>
      <c r="K94" s="580">
        <f>E94*0.9/'TE5'!D94</f>
        <v>0.32960898654092352</v>
      </c>
      <c r="L94" s="587">
        <f>F94*0.9/'TE5'!E94</f>
        <v>0.33761845649762889</v>
      </c>
      <c r="M94" s="588">
        <f>G94*0.9/'TE5'!F94</f>
        <v>0.31488410374864501</v>
      </c>
      <c r="P94" s="575"/>
    </row>
    <row r="95" spans="1:16">
      <c r="A95" s="83">
        <v>1999</v>
      </c>
      <c r="B95" s="458">
        <f>avghweal!BC88</f>
        <v>94182.012280662675</v>
      </c>
      <c r="C95" s="346">
        <f>avghweal!BD88</f>
        <v>94182.012280662675</v>
      </c>
      <c r="D95" s="381">
        <f>avghweal!BE88</f>
        <v>75969.131117858429</v>
      </c>
      <c r="E95" s="562">
        <f>avghweal!BF88</f>
        <v>96006.134012241193</v>
      </c>
      <c r="F95" s="562">
        <f>avghweal!BG88</f>
        <v>92649.721998425419</v>
      </c>
      <c r="G95" s="79">
        <f>avghweal!BH88</f>
        <v>133586.76920847667</v>
      </c>
      <c r="H95" s="572">
        <f>B95*0.9/'TE5'!B95</f>
        <v>0.33167743682861328</v>
      </c>
      <c r="I95" s="583">
        <f>C95*0.9/'TE5'!B95</f>
        <v>0.33167743682861328</v>
      </c>
      <c r="J95" s="589">
        <f>D95*0.9/'TE5'!C95</f>
        <v>0.30575682472388266</v>
      </c>
      <c r="K95" s="583">
        <f>E95*0.9/'TE5'!D95</f>
        <v>0.32742604304887729</v>
      </c>
      <c r="L95" s="589">
        <f>F95*0.9/'TE5'!E95</f>
        <v>0.33600885285780097</v>
      </c>
      <c r="M95" s="590">
        <f>G95*0.9/'TE5'!F95</f>
        <v>0.3131283713747931</v>
      </c>
      <c r="P95" s="575"/>
    </row>
    <row r="96" spans="1:16">
      <c r="A96" s="88">
        <v>2000</v>
      </c>
      <c r="B96" s="459">
        <f>avghweal!BC89</f>
        <v>96030.010916615531</v>
      </c>
      <c r="C96" s="347">
        <f>avghweal!BD89</f>
        <v>96030.010916615531</v>
      </c>
      <c r="D96" s="383">
        <f>avghweal!BE89</f>
        <v>77045.419918341591</v>
      </c>
      <c r="E96" s="564">
        <f>avghweal!BF89</f>
        <v>97303.317435492005</v>
      </c>
      <c r="F96" s="564">
        <f>avghweal!BG89</f>
        <v>94892.882033048532</v>
      </c>
      <c r="G96" s="85">
        <f>avghweal!BH89</f>
        <v>134939.45601359394</v>
      </c>
      <c r="H96" s="573">
        <f>B96*0.9/'TE5'!B96</f>
        <v>0.32825994491577143</v>
      </c>
      <c r="I96" s="584">
        <f>C96*0.9/'TE5'!B96</f>
        <v>0.32825994491577143</v>
      </c>
      <c r="J96" s="591">
        <f>D96*0.9/'TE5'!C96</f>
        <v>0.30064986893142043</v>
      </c>
      <c r="K96" s="584">
        <f>E96*0.9/'TE5'!D96</f>
        <v>0.32226948831214919</v>
      </c>
      <c r="L96" s="591">
        <f>F96*0.9/'TE5'!E96</f>
        <v>0.33399009928966816</v>
      </c>
      <c r="M96" s="592">
        <f>G96*0.9/'TE5'!F96</f>
        <v>0.30832437918571654</v>
      </c>
      <c r="P96" s="575"/>
    </row>
    <row r="97" spans="1:16">
      <c r="A97" s="78">
        <v>2001</v>
      </c>
      <c r="B97" s="457">
        <f>avghweal!BC90</f>
        <v>95548.694157366408</v>
      </c>
      <c r="C97" s="345">
        <f>avghweal!BD90</f>
        <v>95548.694157366408</v>
      </c>
      <c r="D97" s="380">
        <f>avghweal!BE90</f>
        <v>75458.439012864284</v>
      </c>
      <c r="E97" s="560">
        <f>avghweal!BF90</f>
        <v>96050.843338342209</v>
      </c>
      <c r="F97" s="560">
        <f>avghweal!BG90</f>
        <v>95147.415163929181</v>
      </c>
      <c r="G97" s="73">
        <f>avghweal!BH90</f>
        <v>132770.91094419305</v>
      </c>
      <c r="H97" s="569">
        <f>B97*0.9/'TE5'!B97</f>
        <v>0.33601713180541992</v>
      </c>
      <c r="I97" s="580">
        <f>C97*0.9/'TE5'!B97</f>
        <v>0.33601713180541992</v>
      </c>
      <c r="J97" s="587">
        <f>D97*0.9/'TE5'!C97</f>
        <v>0.31236067795148259</v>
      </c>
      <c r="K97" s="580">
        <f>E97*0.9/'TE5'!D97</f>
        <v>0.33097046307629507</v>
      </c>
      <c r="L97" s="587">
        <f>F97*0.9/'TE5'!E97</f>
        <v>0.34091676664190618</v>
      </c>
      <c r="M97" s="588">
        <f>G97*0.9/'TE5'!F97</f>
        <v>0.3149601969492033</v>
      </c>
      <c r="P97" s="575"/>
    </row>
    <row r="98" spans="1:16">
      <c r="A98" s="78">
        <v>2002</v>
      </c>
      <c r="B98" s="457">
        <f>avghweal!BC91</f>
        <v>91704.455608315184</v>
      </c>
      <c r="C98" s="345">
        <f>avghweal!BD91</f>
        <v>91704.455608315184</v>
      </c>
      <c r="D98" s="380">
        <f>avghweal!BE91</f>
        <v>72038.840739176172</v>
      </c>
      <c r="E98" s="560">
        <f>avghweal!BF91</f>
        <v>92080.491870649348</v>
      </c>
      <c r="F98" s="560">
        <f>avghweal!BG91</f>
        <v>91423.736215292432</v>
      </c>
      <c r="G98" s="73">
        <f>avghweal!BH91</f>
        <v>125989.52999756415</v>
      </c>
      <c r="H98" s="569">
        <f>B98*0.9/'TE5'!B98</f>
        <v>0.33580124378204351</v>
      </c>
      <c r="I98" s="580">
        <f>C98*0.9/'TE5'!B98</f>
        <v>0.33580124378204351</v>
      </c>
      <c r="J98" s="587">
        <f>D98*0.9/'TE5'!C98</f>
        <v>0.31449398698580922</v>
      </c>
      <c r="K98" s="580">
        <f>E98*0.9/'TE5'!D98</f>
        <v>0.33103196014327702</v>
      </c>
      <c r="L98" s="587">
        <f>F98*0.9/'TE5'!E98</f>
        <v>0.34044192376996529</v>
      </c>
      <c r="M98" s="588">
        <f>G98*0.9/'TE5'!F98</f>
        <v>0.31332499914211531</v>
      </c>
      <c r="P98" s="575"/>
    </row>
    <row r="99" spans="1:16">
      <c r="A99" s="78">
        <v>2003</v>
      </c>
      <c r="B99" s="457">
        <f>avghweal!BC92</f>
        <v>93089.978155299788</v>
      </c>
      <c r="C99" s="345">
        <f>avghweal!BD92</f>
        <v>93089.978155299788</v>
      </c>
      <c r="D99" s="380">
        <f>avghweal!BE92</f>
        <v>73413.911248492994</v>
      </c>
      <c r="E99" s="560">
        <f>avghweal!BF92</f>
        <v>92788.743114773912</v>
      </c>
      <c r="F99" s="560">
        <f>avghweal!BG92</f>
        <v>93373.613095955603</v>
      </c>
      <c r="G99" s="73">
        <f>avghweal!BH92</f>
        <v>127308.21622030158</v>
      </c>
      <c r="H99" s="569">
        <f>B99*0.9/'TE5'!B99</f>
        <v>0.33337622880935663</v>
      </c>
      <c r="I99" s="580">
        <f>C99*0.9/'TE5'!B99</f>
        <v>0.33337622880935663</v>
      </c>
      <c r="J99" s="587">
        <f>D99*0.9/'TE5'!C99</f>
        <v>0.31201428596692365</v>
      </c>
      <c r="K99" s="580">
        <f>E99*0.9/'TE5'!D99</f>
        <v>0.32648458497373983</v>
      </c>
      <c r="L99" s="587">
        <f>F99*0.9/'TE5'!E99</f>
        <v>0.33983711506348135</v>
      </c>
      <c r="M99" s="588">
        <f>G99*0.9/'TE5'!F99</f>
        <v>0.31071223695584355</v>
      </c>
      <c r="P99" s="575"/>
    </row>
    <row r="100" spans="1:16">
      <c r="A100" s="78">
        <v>2004</v>
      </c>
      <c r="B100" s="457">
        <f>avghweal!BC93</f>
        <v>100541.79298431434</v>
      </c>
      <c r="C100" s="345">
        <f>avghweal!BD93</f>
        <v>100541.79298431434</v>
      </c>
      <c r="D100" s="380">
        <f>avghweal!BE93</f>
        <v>79263.329008367087</v>
      </c>
      <c r="E100" s="560">
        <f>avghweal!BF93</f>
        <v>100721.86082207273</v>
      </c>
      <c r="F100" s="560">
        <f>avghweal!BG93</f>
        <v>100347.3430357819</v>
      </c>
      <c r="G100" s="73">
        <f>avghweal!BH93</f>
        <v>136733.96836783327</v>
      </c>
      <c r="H100" s="569">
        <f>B100*0.9/'TE5'!B100</f>
        <v>0.32618606090545654</v>
      </c>
      <c r="I100" s="580">
        <f>C100*0.9/'TE5'!B100</f>
        <v>0.32618606090545654</v>
      </c>
      <c r="J100" s="587">
        <f>D100*0.9/'TE5'!C100</f>
        <v>0.3046596210679387</v>
      </c>
      <c r="K100" s="580">
        <f>E100*0.9/'TE5'!D100</f>
        <v>0.31882237107612243</v>
      </c>
      <c r="L100" s="587">
        <f>F100*0.9/'TE5'!E100</f>
        <v>0.33308967675007312</v>
      </c>
      <c r="M100" s="588">
        <f>G100*0.9/'TE5'!F100</f>
        <v>0.3034100121901066</v>
      </c>
      <c r="P100" s="575"/>
    </row>
    <row r="101" spans="1:16">
      <c r="A101" s="78">
        <v>2005</v>
      </c>
      <c r="B101" s="457">
        <f>avghweal!BC94</f>
        <v>109327.01545340482</v>
      </c>
      <c r="C101" s="345">
        <f>avghweal!BD94</f>
        <v>109327.01545340482</v>
      </c>
      <c r="D101" s="380">
        <f>avghweal!BE94</f>
        <v>86065.221994889682</v>
      </c>
      <c r="E101" s="560">
        <f>avghweal!BF94</f>
        <v>109259.46262773039</v>
      </c>
      <c r="F101" s="560">
        <f>avghweal!BG94</f>
        <v>109398.00260444089</v>
      </c>
      <c r="G101" s="73">
        <f>avghweal!BH94</f>
        <v>147555.97752753325</v>
      </c>
      <c r="H101" s="569">
        <f>B101*0.9/'TE5'!B101</f>
        <v>0.32621991634368896</v>
      </c>
      <c r="I101" s="580">
        <f>C101*0.9/'TE5'!B101</f>
        <v>0.32621991634368896</v>
      </c>
      <c r="J101" s="587">
        <f>D101*0.9/'TE5'!C101</f>
        <v>0.30212518499177005</v>
      </c>
      <c r="K101" s="580">
        <f>E101*0.9/'TE5'!D101</f>
        <v>0.31795622033710041</v>
      </c>
      <c r="L101" s="587">
        <f>F101*0.9/'TE5'!E101</f>
        <v>0.33412966837010805</v>
      </c>
      <c r="M101" s="588">
        <f>G101*0.9/'TE5'!F101</f>
        <v>0.30168007919883044</v>
      </c>
      <c r="P101" s="575"/>
    </row>
    <row r="102" spans="1:16">
      <c r="A102" s="78">
        <v>2006</v>
      </c>
      <c r="B102" s="457">
        <f>avghweal!BC95</f>
        <v>112395.49899688191</v>
      </c>
      <c r="C102" s="345">
        <f>avghweal!BD95</f>
        <v>112395.49899688191</v>
      </c>
      <c r="D102" s="380">
        <f>avghweal!BE95</f>
        <v>87592.688262745331</v>
      </c>
      <c r="E102" s="560">
        <f>avghweal!BF95</f>
        <v>112025.11723015245</v>
      </c>
      <c r="F102" s="560">
        <f>avghweal!BG95</f>
        <v>112763.69346789728</v>
      </c>
      <c r="G102" s="73">
        <f>avghweal!BH95</f>
        <v>150805.87920283838</v>
      </c>
      <c r="H102" s="569">
        <f>B102*0.9/'TE5'!B102</f>
        <v>0.31971043348312378</v>
      </c>
      <c r="I102" s="580">
        <f>C102*0.9/'TE5'!B102</f>
        <v>0.31971043348312378</v>
      </c>
      <c r="J102" s="587">
        <f>D102*0.9/'TE5'!C102</f>
        <v>0.29353488082062607</v>
      </c>
      <c r="K102" s="580">
        <f>E102*0.9/'TE5'!D102</f>
        <v>0.3106880195759586</v>
      </c>
      <c r="L102" s="587">
        <f>F102*0.9/'TE5'!E102</f>
        <v>0.32841473273492172</v>
      </c>
      <c r="M102" s="588">
        <f>G102*0.9/'TE5'!F102</f>
        <v>0.29540843203764311</v>
      </c>
      <c r="P102" s="575"/>
    </row>
    <row r="103" spans="1:16">
      <c r="A103" s="78">
        <v>2007</v>
      </c>
      <c r="B103" s="457">
        <f>avghweal!BC96</f>
        <v>107841.89484836899</v>
      </c>
      <c r="C103" s="345">
        <f>avghweal!BD96</f>
        <v>107841.89484836899</v>
      </c>
      <c r="D103" s="380">
        <f>avghweal!BE96</f>
        <v>79844.482137918807</v>
      </c>
      <c r="E103" s="560">
        <f>avghweal!BF96</f>
        <v>106671.69919622844</v>
      </c>
      <c r="F103" s="560">
        <f>avghweal!BG96</f>
        <v>108870.0578411936</v>
      </c>
      <c r="G103" s="73">
        <f>avghweal!BH96</f>
        <v>144561.04113242225</v>
      </c>
      <c r="H103" s="569">
        <f>B103*0.9/'TE5'!B103</f>
        <v>0.30883538722991938</v>
      </c>
      <c r="I103" s="580">
        <f>C103*0.9/'TE5'!B103</f>
        <v>0.30883538722991938</v>
      </c>
      <c r="J103" s="587">
        <f>D103*0.9/'TE5'!C103</f>
        <v>0.27398733525062957</v>
      </c>
      <c r="K103" s="580">
        <f>E103*0.9/'TE5'!D103</f>
        <v>0.29802804707101876</v>
      </c>
      <c r="L103" s="587">
        <f>F103*0.9/'TE5'!E103</f>
        <v>0.31908750390961854</v>
      </c>
      <c r="M103" s="588">
        <f>G103*0.9/'TE5'!F103</f>
        <v>0.28435818743072355</v>
      </c>
      <c r="P103" s="575"/>
    </row>
    <row r="104" spans="1:16">
      <c r="A104" s="78">
        <v>2008</v>
      </c>
      <c r="B104" s="457">
        <f>avghweal!BC97</f>
        <v>85182.215355676846</v>
      </c>
      <c r="C104" s="345">
        <f>avghweal!BD97</f>
        <v>85182.215355676846</v>
      </c>
      <c r="D104" s="380">
        <f>avghweal!BE97</f>
        <v>59513.602026865025</v>
      </c>
      <c r="E104" s="560">
        <f>avghweal!BF97</f>
        <v>83970.828449093024</v>
      </c>
      <c r="F104" s="560">
        <f>avghweal!BG97</f>
        <v>86307.064850388473</v>
      </c>
      <c r="G104" s="73">
        <f>avghweal!BH97</f>
        <v>112830.43069965136</v>
      </c>
      <c r="H104" s="569">
        <f>B104*0.9/'TE5'!B104</f>
        <v>0.27872192859649653</v>
      </c>
      <c r="I104" s="580">
        <f>C104*0.9/'TE5'!B104</f>
        <v>0.27872192859649653</v>
      </c>
      <c r="J104" s="587">
        <f>D104*0.9/'TE5'!C104</f>
        <v>0.23919885704026658</v>
      </c>
      <c r="K104" s="580">
        <f>E104*0.9/'TE5'!D104</f>
        <v>0.26901861236526647</v>
      </c>
      <c r="L104" s="587">
        <f>F104*0.9/'TE5'!E104</f>
        <v>0.28805998399221155</v>
      </c>
      <c r="M104" s="588">
        <f>G104*0.9/'TE5'!F104</f>
        <v>0.25508287307962446</v>
      </c>
      <c r="P104" s="575"/>
    </row>
    <row r="105" spans="1:16">
      <c r="A105" s="83">
        <v>2009</v>
      </c>
      <c r="B105" s="460">
        <f>avghweal!BC98</f>
        <v>74023.186625392264</v>
      </c>
      <c r="C105" s="348">
        <f>avghweal!BD98</f>
        <v>74023.186625392264</v>
      </c>
      <c r="D105" s="381">
        <f>avghweal!BE98</f>
        <v>49723.044907399359</v>
      </c>
      <c r="E105" s="562">
        <f>avghweal!BF98</f>
        <v>72423.32001685405</v>
      </c>
      <c r="F105" s="562">
        <f>avghweal!BG98</f>
        <v>75539.582836960704</v>
      </c>
      <c r="G105" s="79">
        <f>avghweal!BH98</f>
        <v>98187.834167419423</v>
      </c>
      <c r="H105" s="572">
        <f>B105*0.9/'TE5'!B105</f>
        <v>0.27058440446853632</v>
      </c>
      <c r="I105" s="583">
        <f>C105*0.9/'TE5'!B105</f>
        <v>0.27058440446853632</v>
      </c>
      <c r="J105" s="593">
        <f>D105*0.9/'TE5'!C105</f>
        <v>0.23042003683509149</v>
      </c>
      <c r="K105" s="594">
        <f>E105*0.9/'TE5'!D105</f>
        <v>0.26162360212502567</v>
      </c>
      <c r="L105" s="589">
        <f>F105*0.9/'TE5'!E105</f>
        <v>0.27918800026466234</v>
      </c>
      <c r="M105" s="590">
        <f>G105*0.9/'TE5'!F105</f>
        <v>0.24704740045982093</v>
      </c>
      <c r="P105" s="575"/>
    </row>
    <row r="106" spans="1:16">
      <c r="A106" s="78">
        <v>2010</v>
      </c>
      <c r="B106" s="461">
        <f>avghweal!BC99</f>
        <v>74906.408312100553</v>
      </c>
      <c r="C106" s="349">
        <f>avghweal!BD99</f>
        <v>74906.408312100553</v>
      </c>
      <c r="D106" s="380">
        <f>avghweal!BE99</f>
        <v>51462.206858237099</v>
      </c>
      <c r="E106" s="560">
        <f>avghweal!BF99</f>
        <v>73548.248961440651</v>
      </c>
      <c r="F106" s="560">
        <f>avghweal!BG99</f>
        <v>76146.311150926471</v>
      </c>
      <c r="G106" s="73">
        <f>avghweal!BH99</f>
        <v>98508.350943933707</v>
      </c>
      <c r="H106" s="569">
        <f>B106*0.9/'TE5'!B106</f>
        <v>0.26571154594421392</v>
      </c>
      <c r="I106" s="580">
        <f>C106*0.9/'TE5'!B106</f>
        <v>0.26571154594421392</v>
      </c>
      <c r="J106" s="595">
        <f>D106*0.9/'TE5'!C106</f>
        <v>0.22755444500895472</v>
      </c>
      <c r="K106" s="596">
        <f>E106*0.9/'TE5'!D106</f>
        <v>0.25519665110733203</v>
      </c>
      <c r="L106" s="587">
        <f>F106*0.9/'TE5'!E106</f>
        <v>0.2758102396509175</v>
      </c>
      <c r="M106" s="588">
        <f>G106*0.9/'TE5'!F106</f>
        <v>0.24190837290010647</v>
      </c>
      <c r="P106" s="575"/>
    </row>
    <row r="107" spans="1:16">
      <c r="A107" s="78">
        <v>2011</v>
      </c>
      <c r="B107" s="461">
        <f>avghweal!BC100</f>
        <v>75160.702109335063</v>
      </c>
      <c r="C107" s="349">
        <f>avghweal!BD100</f>
        <v>75160.702109335063</v>
      </c>
      <c r="D107" s="380">
        <f>avghweal!BE100</f>
        <v>51143.735321070541</v>
      </c>
      <c r="E107" s="560">
        <f>avghweal!BF100</f>
        <v>74722.616185393446</v>
      </c>
      <c r="F107" s="560">
        <f>avghweal!BG100</f>
        <v>75527.968309018615</v>
      </c>
      <c r="G107" s="73">
        <f>avghweal!BH100</f>
        <v>98882.330169778346</v>
      </c>
      <c r="H107" s="569">
        <f>B107*0.9/'TE5'!B107</f>
        <v>0.26526784896850586</v>
      </c>
      <c r="I107" s="580">
        <f>C107*0.9/'TE5'!B107</f>
        <v>0.26526784896850586</v>
      </c>
      <c r="J107" s="595">
        <f>D107*0.9/'TE5'!C107</f>
        <v>0.22746801393647414</v>
      </c>
      <c r="K107" s="596">
        <f>E107*0.9/'TE5'!D107</f>
        <v>0.25639046335671367</v>
      </c>
      <c r="L107" s="587">
        <f>F107*0.9/'TE5'!E107</f>
        <v>0.27377037845193092</v>
      </c>
      <c r="M107" s="588">
        <f>G107*0.9/'TE5'!F107</f>
        <v>0.24259525914939203</v>
      </c>
      <c r="P107" s="575"/>
    </row>
    <row r="108" spans="1:16">
      <c r="A108" s="78">
        <v>2012</v>
      </c>
      <c r="B108" s="461">
        <f>avghweal!BC101</f>
        <v>76007.734781236737</v>
      </c>
      <c r="C108" s="349">
        <f>avghweal!BD101</f>
        <v>76007.734781236737</v>
      </c>
      <c r="D108" s="380">
        <f>avghweal!BE101</f>
        <v>51787.787503980158</v>
      </c>
      <c r="E108" s="560">
        <f>avghweal!BF101</f>
        <v>75761.617031934758</v>
      </c>
      <c r="F108" s="560">
        <f>avghweal!BG101</f>
        <v>76202.49602652734</v>
      </c>
      <c r="G108" s="73">
        <f>avghweal!BH101</f>
        <v>98696.182811622406</v>
      </c>
      <c r="H108" s="569">
        <f>B108*0.9/'TE5'!B108</f>
        <v>0.26112955808639532</v>
      </c>
      <c r="I108" s="580">
        <f>C108*0.9/'TE5'!B108</f>
        <v>0.26112955808639532</v>
      </c>
      <c r="J108" s="595">
        <f>D108*0.9/'TE5'!C108</f>
        <v>0.22368442668744007</v>
      </c>
      <c r="K108" s="596">
        <f>E108*0.9/'TE5'!D108</f>
        <v>0.25150590790143335</v>
      </c>
      <c r="L108" s="587">
        <f>F108*0.9/'TE5'!E108</f>
        <v>0.27047805841788991</v>
      </c>
      <c r="M108" s="588">
        <f>G108*0.9/'TE5'!F108</f>
        <v>0.23676252653144567</v>
      </c>
      <c r="P108" s="575"/>
    </row>
    <row r="109" spans="1:16">
      <c r="A109" s="78">
        <v>2013</v>
      </c>
      <c r="B109" s="461">
        <f>avghweal!BC102</f>
        <v>88687.790414381103</v>
      </c>
      <c r="C109" s="349">
        <f>avghweal!BD102</f>
        <v>88687.790414381103</v>
      </c>
      <c r="D109" s="380">
        <f>avghweal!BE102</f>
        <v>61828.105079867673</v>
      </c>
      <c r="E109" s="560">
        <f>avghweal!BF102</f>
        <v>88649.816734632346</v>
      </c>
      <c r="F109" s="560">
        <f>avghweal!BG102</f>
        <v>88703.605135503181</v>
      </c>
      <c r="G109" s="73">
        <f>avghweal!BH102</f>
        <v>114122.39970705743</v>
      </c>
      <c r="H109" s="569">
        <f>B109*0.9/'TE5'!B109</f>
        <v>0.27645188570022583</v>
      </c>
      <c r="I109" s="580">
        <f>C109*0.9/'TE5'!B109</f>
        <v>0.27645188570022583</v>
      </c>
      <c r="J109" s="595">
        <f>D109*0.9/'TE5'!C109</f>
        <v>0.24077064644979673</v>
      </c>
      <c r="K109" s="596">
        <f>E109*0.9/'TE5'!D109</f>
        <v>0.2685279070893728</v>
      </c>
      <c r="L109" s="587">
        <f>F109*0.9/'TE5'!E109</f>
        <v>0.28409556821272192</v>
      </c>
      <c r="M109" s="588">
        <f>G109*0.9/'TE5'!F109</f>
        <v>0.24965006849634291</v>
      </c>
      <c r="O109" s="224"/>
      <c r="P109" s="575"/>
    </row>
    <row r="110" spans="1:16">
      <c r="A110" s="78">
        <v>2014</v>
      </c>
      <c r="B110" s="461">
        <f>avghweal!BC103</f>
        <v>96397.328347751973</v>
      </c>
      <c r="C110" s="349">
        <f>avghweal!BD103</f>
        <v>96397.328347751973</v>
      </c>
      <c r="D110" s="380">
        <f>avghweal!BE103</f>
        <v>69041.128511096962</v>
      </c>
      <c r="E110" s="560">
        <f>avghweal!BF103</f>
        <v>97042.36025234418</v>
      </c>
      <c r="F110" s="560">
        <f>avghweal!BG103</f>
        <v>95740.137962353343</v>
      </c>
      <c r="G110" s="73">
        <f>avghweal!BH103</f>
        <v>123513.01988172889</v>
      </c>
      <c r="H110" s="569">
        <f>B110*0.9/'TE5'!B110</f>
        <v>0.27840799093246466</v>
      </c>
      <c r="I110" s="580">
        <f>C110*0.9/'TE5'!B110</f>
        <v>0.27840799093246466</v>
      </c>
      <c r="J110" s="595">
        <f>D110*0.9/'TE5'!C110</f>
        <v>0.24475252202621545</v>
      </c>
      <c r="K110" s="596">
        <f>E110*0.9/'TE5'!D110</f>
        <v>0.27000610650264117</v>
      </c>
      <c r="L110" s="587">
        <f>F110*0.9/'TE5'!E110</f>
        <v>0.28649081141798777</v>
      </c>
      <c r="M110" s="588">
        <f>G110*0.9/'TE5'!F110</f>
        <v>0.25113805274080292</v>
      </c>
    </row>
    <row r="111" spans="1:16">
      <c r="A111" s="78">
        <v>2015</v>
      </c>
      <c r="B111" s="461">
        <f>avghweal!BC104</f>
        <v>100235.8105811787</v>
      </c>
      <c r="C111" s="349">
        <f>avghweal!BD104</f>
        <v>100235.8105811787</v>
      </c>
      <c r="D111" s="380">
        <f>avghweal!BE104</f>
        <v>70999.266555462353</v>
      </c>
      <c r="E111" s="560">
        <f>avghweal!BF104</f>
        <v>101317.25362413394</v>
      </c>
      <c r="F111" s="560">
        <f>avghweal!BG104</f>
        <v>99178.984777599617</v>
      </c>
      <c r="G111" s="73">
        <f>avghweal!BH104</f>
        <v>127622.53986570243</v>
      </c>
      <c r="H111" s="569">
        <f>B111*0.9/'TE5'!B111</f>
        <v>0.28124827146530151</v>
      </c>
      <c r="I111" s="580">
        <f>C111*0.9/'TE5'!B111</f>
        <v>0.28124827146530151</v>
      </c>
      <c r="J111" s="595">
        <f>D111*0.9/'TE5'!C111</f>
        <v>0.2466115856030027</v>
      </c>
      <c r="K111" s="596">
        <f>E111*0.9/'TE5'!D111</f>
        <v>0.2736004058960626</v>
      </c>
      <c r="L111" s="587">
        <f>F111*0.9/'TE5'!E111</f>
        <v>0.28860442914431195</v>
      </c>
      <c r="M111" s="588">
        <f>G111*0.9/'TE5'!F111</f>
        <v>0.25313174927982846</v>
      </c>
    </row>
    <row r="112" spans="1:16">
      <c r="A112" s="78">
        <v>2016</v>
      </c>
      <c r="B112" s="461">
        <f>avghweal!BC105</f>
        <v>105060.20838305877</v>
      </c>
      <c r="C112" s="349">
        <f>avghweal!BD105</f>
        <v>105060.20838305877</v>
      </c>
      <c r="D112" s="380">
        <f>avghweal!BE105</f>
        <v>73486.336140028405</v>
      </c>
      <c r="E112" s="560">
        <f>avghweal!BF105</f>
        <v>106363.46415389708</v>
      </c>
      <c r="F112" s="560">
        <f>avghweal!BG105</f>
        <v>103830.79560383809</v>
      </c>
      <c r="G112" s="73">
        <f>avghweal!BH105</f>
        <v>132945.5003547665</v>
      </c>
      <c r="H112" s="569">
        <f>B112*0.9/'TE5'!B112</f>
        <v>0.28651499748229986</v>
      </c>
      <c r="I112" s="580">
        <f>C112*0.9/'TE5'!B112</f>
        <v>0.28651499748229986</v>
      </c>
      <c r="J112" s="595">
        <f>D112*0.9/'TE5'!C112</f>
        <v>0.25114585153302349</v>
      </c>
      <c r="K112" s="596">
        <f>E112*0.9/'TE5'!D112</f>
        <v>0.27831669007177584</v>
      </c>
      <c r="L112" s="587">
        <f>F112*0.9/'TE5'!E112</f>
        <v>0.29448262200555936</v>
      </c>
      <c r="M112" s="588">
        <f>G112*0.9/'TE5'!F112</f>
        <v>0.25745285265655049</v>
      </c>
    </row>
    <row r="113" spans="1:13">
      <c r="A113" s="78">
        <v>2017</v>
      </c>
      <c r="B113" s="461"/>
      <c r="C113" s="349"/>
      <c r="D113" s="380"/>
      <c r="E113" s="560"/>
      <c r="F113" s="560"/>
      <c r="G113" s="73"/>
      <c r="H113" s="569"/>
      <c r="I113" s="580"/>
      <c r="J113" s="595"/>
      <c r="K113" s="596"/>
      <c r="L113" s="587"/>
      <c r="M113" s="58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118"/>
  <sheetViews>
    <sheetView workbookViewId="0">
      <pane xSplit="1" ySplit="8" topLeftCell="B95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868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hidden="1" customHeight="1">
      <c r="A42" s="103">
        <v>1946</v>
      </c>
      <c r="B42" s="454"/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hidden="1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hidden="1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hidden="1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hidden="1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hidden="1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hidden="1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hidden="1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hidden="1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hidden="1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hidden="1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hidden="1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hidden="1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hidden="1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avghweal!AW51</f>
        <v>3343.3653697021477</v>
      </c>
      <c r="C58" s="559">
        <f>avghweal!AX51</f>
        <v>3343.3653697021477</v>
      </c>
      <c r="D58" s="558">
        <f>avghweal!AY51</f>
        <v>2050.1342758416108</v>
      </c>
      <c r="E58" s="558">
        <f>avghweal!AZ51</f>
        <v>2979.2738659383567</v>
      </c>
      <c r="F58" s="558">
        <f>avghweal!BA51</f>
        <v>3696.7185574274095</v>
      </c>
      <c r="G58" s="559">
        <f>avghweal!BB51</f>
        <v>3749.0653510793363</v>
      </c>
      <c r="H58" s="568">
        <f>B58*0.5/'TE5'!B58</f>
        <v>1.602470874786377E-2</v>
      </c>
      <c r="I58" s="579">
        <f>C58*0.5/'TE5'!B58</f>
        <v>1.602470874786377E-2</v>
      </c>
      <c r="J58" s="585">
        <f>D58*0.5/'TE5'!C58</f>
        <v>1.1573845584244727E-2</v>
      </c>
      <c r="K58" s="579">
        <f>E58*0.5/'TE5'!D58</f>
        <v>1.4586933651138161E-2</v>
      </c>
      <c r="L58" s="585">
        <f>F58*0.5/'TE5'!E58</f>
        <v>1.737155763993433E-2</v>
      </c>
      <c r="M58" s="586">
        <f>G58*0.5/'TE5'!F58</f>
        <v>1.1279605139578054E-2</v>
      </c>
    </row>
    <row r="59" spans="1:13">
      <c r="A59" s="78">
        <v>1963</v>
      </c>
      <c r="B59" s="600">
        <f>avghweal!AW52</f>
        <v>3154.9507972485035</v>
      </c>
      <c r="C59" s="561">
        <f>avghweal!AX52</f>
        <v>3154.9507972485035</v>
      </c>
      <c r="D59" s="560">
        <f>avghweal!AY52</f>
        <v>1927.6929985209651</v>
      </c>
      <c r="E59" s="560">
        <f>avghweal!AZ52</f>
        <v>2839.3653289923363</v>
      </c>
      <c r="F59" s="560">
        <f>avghweal!BA52</f>
        <v>3465.0889759137062</v>
      </c>
      <c r="G59" s="561">
        <f>avghweal!BB52</f>
        <v>3404.2123206915062</v>
      </c>
      <c r="H59" s="569">
        <f>B59*0.5/'TE5'!B59</f>
        <v>1.4863026735522138E-2</v>
      </c>
      <c r="I59" s="580">
        <f>C59*0.5/'TE5'!B59</f>
        <v>1.4863026735522138E-2</v>
      </c>
      <c r="J59" s="587">
        <f>D59*0.5/'TE5'!C59</f>
        <v>1.0748369728340926E-2</v>
      </c>
      <c r="K59" s="580">
        <f>E59*0.5/'TE5'!D59</f>
        <v>1.3714588604913446E-2</v>
      </c>
      <c r="L59" s="587">
        <f>F59*0.5/'TE5'!E59</f>
        <v>1.5895545268201458E-2</v>
      </c>
      <c r="M59" s="588">
        <f>G59*0.5/'TE5'!F59</f>
        <v>1.009918652060693E-2</v>
      </c>
    </row>
    <row r="60" spans="1:13">
      <c r="A60" s="78">
        <v>1964</v>
      </c>
      <c r="B60" s="600">
        <f>avghweal!AW53</f>
        <v>2966.5362247948588</v>
      </c>
      <c r="C60" s="561">
        <f>avghweal!AX53</f>
        <v>2966.5362247948588</v>
      </c>
      <c r="D60" s="560">
        <f>avghweal!AY53</f>
        <v>1805.2517212003195</v>
      </c>
      <c r="E60" s="560">
        <f>avghweal!AZ53</f>
        <v>2699.456792046316</v>
      </c>
      <c r="F60" s="560">
        <f>avghweal!BA53</f>
        <v>3233.459394400003</v>
      </c>
      <c r="G60" s="561">
        <f>avghweal!BB53</f>
        <v>3059.3592903036761</v>
      </c>
      <c r="H60" s="569">
        <f>B60*0.5/'TE5'!B60</f>
        <v>1.3692319393157959E-2</v>
      </c>
      <c r="I60" s="580">
        <f>C60*0.5/'TE5'!B60</f>
        <v>1.3692319393157959E-2</v>
      </c>
      <c r="J60" s="587">
        <f>D60*0.5/'TE5'!C60</f>
        <v>9.9430113768768265E-3</v>
      </c>
      <c r="K60" s="580">
        <f>E60*0.5/'TE5'!D60</f>
        <v>1.2865441317902104E-2</v>
      </c>
      <c r="L60" s="587">
        <f>F60*0.5/'TE5'!E60</f>
        <v>1.4488158685845968E-2</v>
      </c>
      <c r="M60" s="588">
        <f>G60*0.5/'TE5'!F60</f>
        <v>8.9101831839968476E-3</v>
      </c>
    </row>
    <row r="61" spans="1:13">
      <c r="A61" s="78">
        <v>1965</v>
      </c>
      <c r="B61" s="600">
        <f>avghweal!AW54</f>
        <v>3114.7526676526832</v>
      </c>
      <c r="C61" s="561">
        <f>avghweal!AX54</f>
        <v>3114.7526676526832</v>
      </c>
      <c r="D61" s="560">
        <f>avghweal!AY54</f>
        <v>2060.885771672718</v>
      </c>
      <c r="E61" s="560">
        <f>avghweal!AZ54</f>
        <v>2844.8190933129672</v>
      </c>
      <c r="F61" s="560">
        <f>avghweal!BA54</f>
        <v>3387.0066309818094</v>
      </c>
      <c r="G61" s="561">
        <f>avghweal!BB54</f>
        <v>3108.9868922281667</v>
      </c>
      <c r="H61" s="569">
        <f>B61*0.5/'TE5'!B61</f>
        <v>1.3651377376827645E-2</v>
      </c>
      <c r="I61" s="580">
        <f>C61*0.5/'TE5'!B61</f>
        <v>1.3651377376827645E-2</v>
      </c>
      <c r="J61" s="587">
        <f>D61*0.5/'TE5'!C61</f>
        <v>1.1137775653270387E-2</v>
      </c>
      <c r="K61" s="580">
        <f>E61*0.5/'TE5'!D61</f>
        <v>1.3180085902834496E-2</v>
      </c>
      <c r="L61" s="587">
        <f>F61*0.5/'TE5'!E61</f>
        <v>1.4837056650659129E-2</v>
      </c>
      <c r="M61" s="588">
        <f>G61*0.5/'TE5'!F61</f>
        <v>8.6139380802301262E-3</v>
      </c>
    </row>
    <row r="62" spans="1:13">
      <c r="A62" s="78">
        <v>1966</v>
      </c>
      <c r="B62" s="600">
        <f>avghweal!AW55</f>
        <v>3262.9691105105076</v>
      </c>
      <c r="C62" s="561">
        <f>avghweal!AX55</f>
        <v>3262.9691105105076</v>
      </c>
      <c r="D62" s="560">
        <f>avghweal!AY55</f>
        <v>2316.5198221451164</v>
      </c>
      <c r="E62" s="560">
        <f>avghweal!AZ55</f>
        <v>2990.1813945796189</v>
      </c>
      <c r="F62" s="560">
        <f>avghweal!BA55</f>
        <v>3540.5538675636153</v>
      </c>
      <c r="G62" s="561">
        <f>avghweal!BB55</f>
        <v>3158.6144941526568</v>
      </c>
      <c r="H62" s="569">
        <f>B62*0.5/'TE5'!B62</f>
        <v>1.4326274394989014E-2</v>
      </c>
      <c r="I62" s="580">
        <f>C62*0.5/'TE5'!B62</f>
        <v>1.4326274394989014E-2</v>
      </c>
      <c r="J62" s="587">
        <f>D62*0.5/'TE5'!C62</f>
        <v>1.2288481323322577E-2</v>
      </c>
      <c r="K62" s="580">
        <f>E62*0.5/'TE5'!D62</f>
        <v>1.3477655649540447E-2</v>
      </c>
      <c r="L62" s="587">
        <f>F62*0.5/'TE5'!E62</f>
        <v>1.5170703609633707E-2</v>
      </c>
      <c r="M62" s="588">
        <f>G62*0.5/'TE5'!F62</f>
        <v>8.7895920549287809E-3</v>
      </c>
    </row>
    <row r="63" spans="1:13">
      <c r="A63" s="78">
        <v>1967</v>
      </c>
      <c r="B63" s="600">
        <f>avghweal!AW56</f>
        <v>2804.3869753374106</v>
      </c>
      <c r="C63" s="561">
        <f>avghweal!AX56</f>
        <v>2804.3869753374106</v>
      </c>
      <c r="D63" s="560">
        <f>avghweal!AY56</f>
        <v>2305.5476106756309</v>
      </c>
      <c r="E63" s="560">
        <f>avghweal!AZ56</f>
        <v>2576.2555256560304</v>
      </c>
      <c r="F63" s="560">
        <f>avghweal!BA56</f>
        <v>3019.8168280076493</v>
      </c>
      <c r="G63" s="561">
        <f>avghweal!BB56</f>
        <v>2188.129943104419</v>
      </c>
      <c r="H63" s="570">
        <f>B63*0.5/'TE5'!B63</f>
        <v>1.2037903070449831E-2</v>
      </c>
      <c r="I63" s="581">
        <f>C63*0.5/'TE5'!B63</f>
        <v>1.2037903070449831E-2</v>
      </c>
      <c r="J63" s="587">
        <f>D63*0.5/'TE5'!C63</f>
        <v>1.1473563641842691E-2</v>
      </c>
      <c r="K63" s="580">
        <f>E63*0.5/'TE5'!D63</f>
        <v>1.1396772504700671E-2</v>
      </c>
      <c r="L63" s="587">
        <f>F63*0.5/'TE5'!E63</f>
        <v>1.2604271932657941E-2</v>
      </c>
      <c r="M63" s="588">
        <f>G63*0.5/'TE5'!F63</f>
        <v>5.9600563277327073E-3</v>
      </c>
    </row>
    <row r="64" spans="1:13">
      <c r="A64" s="78">
        <v>1968</v>
      </c>
      <c r="B64" s="600">
        <f>avghweal!AW57</f>
        <v>3035.147557474922</v>
      </c>
      <c r="C64" s="561">
        <f>avghweal!AX57</f>
        <v>3035.147557474922</v>
      </c>
      <c r="D64" s="560">
        <f>avghweal!AY57</f>
        <v>2597.7828725858212</v>
      </c>
      <c r="E64" s="560">
        <f>avghweal!AZ57</f>
        <v>2850.1127226039298</v>
      </c>
      <c r="F64" s="560">
        <f>avghweal!BA57</f>
        <v>3212.7928890775975</v>
      </c>
      <c r="G64" s="561">
        <f>avghweal!BB57</f>
        <v>2459.6132228477863</v>
      </c>
      <c r="H64" s="570">
        <f>B64*0.5/'TE5'!B64</f>
        <v>1.245681196451187E-2</v>
      </c>
      <c r="I64" s="581">
        <f>C64*0.5/'TE5'!B64</f>
        <v>1.245681196451187E-2</v>
      </c>
      <c r="J64" s="587">
        <f>D64*0.5/'TE5'!C64</f>
        <v>1.2354138146913825E-2</v>
      </c>
      <c r="K64" s="580">
        <f>E64*0.5/'TE5'!D64</f>
        <v>1.1943703815534624E-2</v>
      </c>
      <c r="L64" s="587">
        <f>F64*0.5/'TE5'!E64</f>
        <v>1.2921990732403969E-2</v>
      </c>
      <c r="M64" s="588">
        <f>G64*0.5/'TE5'!F64</f>
        <v>6.3664541530219238E-3</v>
      </c>
    </row>
    <row r="65" spans="1:13">
      <c r="A65" s="83">
        <v>1969</v>
      </c>
      <c r="B65" s="601">
        <f>avghweal!AW58</f>
        <v>3222.2663044868291</v>
      </c>
      <c r="C65" s="563">
        <f>avghweal!AX58</f>
        <v>3222.2663044868291</v>
      </c>
      <c r="D65" s="562">
        <f>avghweal!AY58</f>
        <v>2865.3211632767025</v>
      </c>
      <c r="E65" s="562">
        <f>avghweal!AZ58</f>
        <v>2934.2741521850689</v>
      </c>
      <c r="F65" s="562">
        <f>avghweal!BA58</f>
        <v>3508.6248914482421</v>
      </c>
      <c r="G65" s="563">
        <f>avghweal!BB58</f>
        <v>2558.8485611763645</v>
      </c>
      <c r="H65" s="571">
        <f>B65*0.5/'TE5'!B65</f>
        <v>1.3311961665749548E-2</v>
      </c>
      <c r="I65" s="582">
        <f>C65*0.5/'TE5'!B65</f>
        <v>1.3311961665749548E-2</v>
      </c>
      <c r="J65" s="589">
        <f>D65*0.5/'TE5'!C65</f>
        <v>1.3790341466658168E-2</v>
      </c>
      <c r="K65" s="583">
        <f>E65*0.5/'TE5'!D65</f>
        <v>1.2496007477067032E-2</v>
      </c>
      <c r="L65" s="589">
        <f>F65*0.5/'TE5'!E65</f>
        <v>1.4088452155739589E-2</v>
      </c>
      <c r="M65" s="590">
        <f>G65*0.5/'TE5'!F65</f>
        <v>6.6432142623771588E-3</v>
      </c>
    </row>
    <row r="66" spans="1:13">
      <c r="A66" s="78">
        <v>1970</v>
      </c>
      <c r="B66" s="600">
        <f>avghweal!AW59</f>
        <v>3018.8643547460028</v>
      </c>
      <c r="C66" s="561">
        <f>avghweal!AX59</f>
        <v>3018.8780926763038</v>
      </c>
      <c r="D66" s="560">
        <f>avghweal!AY59</f>
        <v>2632.4634941588947</v>
      </c>
      <c r="E66" s="560">
        <f>avghweal!AZ59</f>
        <v>2687.4509367259657</v>
      </c>
      <c r="F66" s="560">
        <f>avghweal!BA59</f>
        <v>3337.2467841853304</v>
      </c>
      <c r="G66" s="561">
        <f>avghweal!BB59</f>
        <v>2654.4810098817215</v>
      </c>
      <c r="H66" s="570">
        <f>B66*0.5/'TE5'!B66</f>
        <v>1.3097921852022409E-2</v>
      </c>
      <c r="I66" s="581">
        <f>C66*0.5/'TE5'!B66</f>
        <v>1.3097981456667185E-2</v>
      </c>
      <c r="J66" s="587">
        <f>D66*0.5/'TE5'!C66</f>
        <v>1.3687666748625088E-2</v>
      </c>
      <c r="K66" s="580">
        <f>E66*0.5/'TE5'!D66</f>
        <v>1.2001001196835902E-2</v>
      </c>
      <c r="L66" s="587">
        <f>F66*0.5/'TE5'!E66</f>
        <v>1.4088167292825294E-2</v>
      </c>
      <c r="M66" s="588">
        <f>G66*0.5/'TE5'!F66</f>
        <v>7.2172604198323586E-3</v>
      </c>
    </row>
    <row r="67" spans="1:13">
      <c r="A67" s="78">
        <v>1971</v>
      </c>
      <c r="B67" s="600">
        <f>avghweal!AW60</f>
        <v>3122.6347906127203</v>
      </c>
      <c r="C67" s="561">
        <f>avghweal!AX60</f>
        <v>3122.6658094561421</v>
      </c>
      <c r="D67" s="560">
        <f>avghweal!AY60</f>
        <v>2851.9885536145057</v>
      </c>
      <c r="E67" s="560">
        <f>avghweal!AZ60</f>
        <v>2815.0381431616138</v>
      </c>
      <c r="F67" s="560">
        <f>avghweal!BA60</f>
        <v>3422.2733443317074</v>
      </c>
      <c r="G67" s="561">
        <f>avghweal!BB60</f>
        <v>2727.3945549436221</v>
      </c>
      <c r="H67" s="570">
        <f>B67*0.5/'TE5'!B67</f>
        <v>1.3500759960152209E-2</v>
      </c>
      <c r="I67" s="581">
        <f>C67*0.5/'TE5'!B67</f>
        <v>1.3500894070602953E-2</v>
      </c>
      <c r="J67" s="587">
        <f>D67*0.5/'TE5'!C67</f>
        <v>1.4278416940749118E-2</v>
      </c>
      <c r="K67" s="580">
        <f>E67*0.5/'TE5'!D67</f>
        <v>1.2558239248182534E-2</v>
      </c>
      <c r="L67" s="587">
        <f>F67*0.5/'TE5'!E67</f>
        <v>1.4364625446233717E-2</v>
      </c>
      <c r="M67" s="588">
        <f>G67*0.5/'TE5'!F67</f>
        <v>7.3923041183766771E-3</v>
      </c>
    </row>
    <row r="68" spans="1:13">
      <c r="A68" s="78">
        <v>1972</v>
      </c>
      <c r="B68" s="600">
        <f>avghweal!AW61</f>
        <v>3704.2992652040007</v>
      </c>
      <c r="C68" s="561">
        <f>avghweal!AX61</f>
        <v>3704.3075113861969</v>
      </c>
      <c r="D68" s="560">
        <f>avghweal!AY61</f>
        <v>3368.2677863978092</v>
      </c>
      <c r="E68" s="560">
        <f>avghweal!AZ61</f>
        <v>3557.2317125177765</v>
      </c>
      <c r="F68" s="560">
        <f>avghweal!BA61</f>
        <v>3860.8238159071593</v>
      </c>
      <c r="G68" s="561">
        <f>avghweal!BB61</f>
        <v>3542.6142446802419</v>
      </c>
      <c r="H68" s="570">
        <f>B68*0.5/'TE5'!B68</f>
        <v>1.5061068028444426E-2</v>
      </c>
      <c r="I68" s="581">
        <f>C68*0.5/'TE5'!B68</f>
        <v>1.506110155605711E-2</v>
      </c>
      <c r="J68" s="587">
        <f>D68*0.5/'TE5'!C68</f>
        <v>1.6040234027704662E-2</v>
      </c>
      <c r="K68" s="580">
        <f>E68*0.5/'TE5'!D68</f>
        <v>1.4846299854947289E-2</v>
      </c>
      <c r="L68" s="587">
        <f>F68*0.5/'TE5'!E68</f>
        <v>1.5317105239028418E-2</v>
      </c>
      <c r="M68" s="588">
        <f>G68*0.5/'TE5'!F68</f>
        <v>9.0400556973495062E-3</v>
      </c>
    </row>
    <row r="69" spans="1:13">
      <c r="A69" s="78">
        <v>1973</v>
      </c>
      <c r="B69" s="600">
        <f>avghweal!AW62</f>
        <v>3472.3032700928911</v>
      </c>
      <c r="C69" s="561">
        <f>avghweal!AX62</f>
        <v>3472.4868601870157</v>
      </c>
      <c r="D69" s="560">
        <f>avghweal!AY62</f>
        <v>3034.8884075798601</v>
      </c>
      <c r="E69" s="560">
        <f>avghweal!AZ62</f>
        <v>3429.4892471895514</v>
      </c>
      <c r="F69" s="560">
        <f>avghweal!BA62</f>
        <v>3518.1210770084363</v>
      </c>
      <c r="G69" s="561">
        <f>avghweal!BB62</f>
        <v>3087.2692922055016</v>
      </c>
      <c r="H69" s="570">
        <f>B69*0.5/'TE5'!B69</f>
        <v>1.3968241088150535E-2</v>
      </c>
      <c r="I69" s="581">
        <f>C69*0.5/'TE5'!B69</f>
        <v>1.3968979626952205E-2</v>
      </c>
      <c r="J69" s="587">
        <f>D69*0.5/'TE5'!C69</f>
        <v>1.4310980273794476E-2</v>
      </c>
      <c r="K69" s="580">
        <f>E69*0.5/'TE5'!D69</f>
        <v>1.4013575026476502E-2</v>
      </c>
      <c r="L69" s="587">
        <f>F69*0.5/'TE5'!E69</f>
        <v>1.3944970494340863E-2</v>
      </c>
      <c r="M69" s="588">
        <f>G69*0.5/'TE5'!F69</f>
        <v>7.812774483219008E-3</v>
      </c>
    </row>
    <row r="70" spans="1:13">
      <c r="A70" s="78">
        <v>1974</v>
      </c>
      <c r="B70" s="600">
        <f>avghweal!AW63</f>
        <v>2287.2140946163672</v>
      </c>
      <c r="C70" s="561">
        <f>avghweal!AX63</f>
        <v>2287.4345615100387</v>
      </c>
      <c r="D70" s="560">
        <f>avghweal!AY63</f>
        <v>1671.9166622247099</v>
      </c>
      <c r="E70" s="560">
        <f>avghweal!AZ63</f>
        <v>2085.7045699684791</v>
      </c>
      <c r="F70" s="560">
        <f>avghweal!BA63</f>
        <v>2484.7235193759193</v>
      </c>
      <c r="G70" s="561">
        <f>avghweal!BB63</f>
        <v>1488.1425030979935</v>
      </c>
      <c r="H70" s="570">
        <f>B70*0.5/'TE5'!B70</f>
        <v>1.0108786789714941E-2</v>
      </c>
      <c r="I70" s="581">
        <f>C70*0.5/'TE5'!B70</f>
        <v>1.0109761185958634E-2</v>
      </c>
      <c r="J70" s="587">
        <f>D70*0.5/'TE5'!C70</f>
        <v>8.6391800996475001E-3</v>
      </c>
      <c r="K70" s="580">
        <f>E70*0.5/'TE5'!D70</f>
        <v>9.4634574313300808E-3</v>
      </c>
      <c r="L70" s="587">
        <f>F70*0.5/'TE5'!E70</f>
        <v>1.0717825471928802E-2</v>
      </c>
      <c r="M70" s="588">
        <f>G70*0.5/'TE5'!F70</f>
        <v>4.1530934734551788E-3</v>
      </c>
    </row>
    <row r="71" spans="1:13">
      <c r="A71" s="78">
        <v>1975</v>
      </c>
      <c r="B71" s="600">
        <f>avghweal!AW64</f>
        <v>2625.5962376228676</v>
      </c>
      <c r="C71" s="561">
        <f>avghweal!AX64</f>
        <v>2625.3578056007836</v>
      </c>
      <c r="D71" s="560">
        <f>avghweal!AY64</f>
        <v>1764.4472451042216</v>
      </c>
      <c r="E71" s="560">
        <f>avghweal!AZ64</f>
        <v>2445.9722669258595</v>
      </c>
      <c r="F71" s="560">
        <f>avghweal!BA64</f>
        <v>2805.8767867658298</v>
      </c>
      <c r="G71" s="561">
        <f>avghweal!BB64</f>
        <v>2050.3514485560986</v>
      </c>
      <c r="H71" s="570">
        <f>B71*0.5/'TE5'!B71</f>
        <v>1.2085650853350673E-2</v>
      </c>
      <c r="I71" s="581">
        <f>C71*0.5/'TE5'!B71</f>
        <v>1.2084553347904148E-2</v>
      </c>
      <c r="J71" s="587">
        <f>D71*0.5/'TE5'!C71</f>
        <v>9.6300129097577243E-3</v>
      </c>
      <c r="K71" s="580">
        <f>E71*0.5/'TE5'!D71</f>
        <v>1.1595195191630688E-2</v>
      </c>
      <c r="L71" s="587">
        <f>F71*0.5/'TE5'!E71</f>
        <v>1.2564605584160015E-2</v>
      </c>
      <c r="M71" s="588">
        <f>G71*0.5/'TE5'!F71</f>
        <v>5.9732979437159784E-3</v>
      </c>
    </row>
    <row r="72" spans="1:13">
      <c r="A72" s="78">
        <v>1976</v>
      </c>
      <c r="B72" s="600">
        <f>avghweal!AW65</f>
        <v>2971.7445252006378</v>
      </c>
      <c r="C72" s="561">
        <f>avghweal!AX65</f>
        <v>2971.6813254060003</v>
      </c>
      <c r="D72" s="560">
        <f>avghweal!AY65</f>
        <v>1983.7731379744184</v>
      </c>
      <c r="E72" s="560">
        <f>avghweal!AZ65</f>
        <v>2888.0601894298361</v>
      </c>
      <c r="F72" s="560">
        <f>avghweal!BA65</f>
        <v>3050.5784753224921</v>
      </c>
      <c r="G72" s="561">
        <f>avghweal!BB65</f>
        <v>2479.6908328221962</v>
      </c>
      <c r="H72" s="570">
        <f>B72*0.5/'TE5'!B72</f>
        <v>1.2901568038273581E-2</v>
      </c>
      <c r="I72" s="581">
        <f>C72*0.5/'TE5'!B72</f>
        <v>1.290129366191195E-2</v>
      </c>
      <c r="J72" s="587">
        <f>D72*0.5/'TE5'!C72</f>
        <v>1.0103262464520989E-2</v>
      </c>
      <c r="K72" s="580">
        <f>E72*0.5/'TE5'!D72</f>
        <v>1.2820632669347057E-2</v>
      </c>
      <c r="L72" s="587">
        <f>F72*0.5/'TE5'!E72</f>
        <v>1.2971167966189851E-2</v>
      </c>
      <c r="M72" s="588">
        <f>G72*0.5/'TE5'!F72</f>
        <v>6.8398648427411045E-3</v>
      </c>
    </row>
    <row r="73" spans="1:13">
      <c r="A73" s="78">
        <v>1977</v>
      </c>
      <c r="B73" s="600">
        <f>avghweal!AW66</f>
        <v>2961.6210010166469</v>
      </c>
      <c r="C73" s="561">
        <f>avghweal!AX66</f>
        <v>2961.6047732914667</v>
      </c>
      <c r="D73" s="560">
        <f>avghweal!AY66</f>
        <v>1896.1176968671516</v>
      </c>
      <c r="E73" s="560">
        <f>avghweal!AZ66</f>
        <v>2894.0225209819573</v>
      </c>
      <c r="F73" s="560">
        <f>avghweal!BA66</f>
        <v>3023.3317649434266</v>
      </c>
      <c r="G73" s="561">
        <f>avghweal!BB66</f>
        <v>2526.1454999639559</v>
      </c>
      <c r="H73" s="570">
        <f>B73*0.5/'TE5'!B73</f>
        <v>1.2518680002045812E-2</v>
      </c>
      <c r="I73" s="581">
        <f>C73*0.5/'TE5'!B73</f>
        <v>1.2518611407955406E-2</v>
      </c>
      <c r="J73" s="587">
        <f>D73*0.5/'TE5'!C73</f>
        <v>9.454767978165253E-3</v>
      </c>
      <c r="K73" s="580">
        <f>E73*0.5/'TE5'!D73</f>
        <v>1.2430975175773537E-2</v>
      </c>
      <c r="L73" s="587">
        <f>F73*0.5/'TE5'!E73</f>
        <v>1.258839470989875E-2</v>
      </c>
      <c r="M73" s="588">
        <f>G73*0.5/'TE5'!F73</f>
        <v>6.8105738504416211E-3</v>
      </c>
    </row>
    <row r="74" spans="1:13">
      <c r="A74" s="78">
        <v>1978</v>
      </c>
      <c r="B74" s="600">
        <f>avghweal!AW67</f>
        <v>2794.5188333863493</v>
      </c>
      <c r="C74" s="561">
        <f>avghweal!AX67</f>
        <v>2794.5146928549307</v>
      </c>
      <c r="D74" s="560">
        <f>avghweal!AY67</f>
        <v>1596.5781745672984</v>
      </c>
      <c r="E74" s="560">
        <f>avghweal!AZ67</f>
        <v>2601.3310208132834</v>
      </c>
      <c r="F74" s="560">
        <f>avghweal!BA67</f>
        <v>2977.24034627833</v>
      </c>
      <c r="G74" s="561">
        <f>avghweal!BB67</f>
        <v>2059.3495226304572</v>
      </c>
      <c r="H74" s="570">
        <f>B74*0.5/'TE5'!B74</f>
        <v>1.1573845124679847E-2</v>
      </c>
      <c r="I74" s="581">
        <f>C74*0.5/'TE5'!B74</f>
        <v>1.1573827976157247E-2</v>
      </c>
      <c r="J74" s="587">
        <f>D74*0.5/'TE5'!C74</f>
        <v>7.6943446119178381E-3</v>
      </c>
      <c r="K74" s="580">
        <f>E74*0.5/'TE5'!D74</f>
        <v>1.0866789853486724E-2</v>
      </c>
      <c r="L74" s="587">
        <f>F74*0.5/'TE5'!E74</f>
        <v>1.2230377018548899E-2</v>
      </c>
      <c r="M74" s="588">
        <f>G74*0.5/'TE5'!F74</f>
        <v>5.4599839635891779E-3</v>
      </c>
    </row>
    <row r="75" spans="1:13">
      <c r="A75" s="83">
        <v>1979</v>
      </c>
      <c r="B75" s="601">
        <f>avghweal!AW68</f>
        <v>3103.2846927541868</v>
      </c>
      <c r="C75" s="563">
        <f>avghweal!AX68</f>
        <v>3103.2846927541868</v>
      </c>
      <c r="D75" s="562">
        <f>avghweal!AY68</f>
        <v>1751.7098346375578</v>
      </c>
      <c r="E75" s="562">
        <f>avghweal!AZ68</f>
        <v>2737.5369095034021</v>
      </c>
      <c r="F75" s="562">
        <f>avghweal!BA68</f>
        <v>3463.6601376878848</v>
      </c>
      <c r="G75" s="563">
        <f>avghweal!BB68</f>
        <v>2311.4909056740412</v>
      </c>
      <c r="H75" s="572">
        <f>B75*0.5/'TE5'!B75</f>
        <v>1.2391746044158936E-2</v>
      </c>
      <c r="I75" s="583">
        <f>C75*0.5/'TE5'!B75</f>
        <v>1.2391746044158936E-2</v>
      </c>
      <c r="J75" s="589">
        <f>D75*0.5/'TE5'!C75</f>
        <v>8.1489455467175561E-3</v>
      </c>
      <c r="K75" s="583">
        <f>E75*0.5/'TE5'!D75</f>
        <v>1.1124094802134275E-2</v>
      </c>
      <c r="L75" s="589">
        <f>F75*0.5/'TE5'!E75</f>
        <v>1.3598340471583177E-2</v>
      </c>
      <c r="M75" s="590">
        <f>G75*0.5/'TE5'!F75</f>
        <v>5.9306315938784738E-3</v>
      </c>
    </row>
    <row r="76" spans="1:13">
      <c r="A76" s="78">
        <v>1980</v>
      </c>
      <c r="B76" s="600">
        <f>avghweal!AW69</f>
        <v>3417.7775040419424</v>
      </c>
      <c r="C76" s="561">
        <f>avghweal!AX69</f>
        <v>3417.7775040419424</v>
      </c>
      <c r="D76" s="560">
        <f>avghweal!AY69</f>
        <v>2106.4939840620987</v>
      </c>
      <c r="E76" s="560">
        <f>avghweal!AZ69</f>
        <v>3290.5410345732448</v>
      </c>
      <c r="F76" s="560">
        <f>avghweal!BA69</f>
        <v>3564.2150512564754</v>
      </c>
      <c r="G76" s="561">
        <f>avghweal!BB69</f>
        <v>2682.6439989674905</v>
      </c>
      <c r="H76" s="569">
        <f>B76*0.5/'TE5'!B76</f>
        <v>1.3130784034729004E-2</v>
      </c>
      <c r="I76" s="580">
        <f>C76*0.5/'TE5'!B76</f>
        <v>1.3130784034729004E-2</v>
      </c>
      <c r="J76" s="587">
        <f>D76*0.5/'TE5'!C76</f>
        <v>9.4465392873400566E-3</v>
      </c>
      <c r="K76" s="580">
        <f>E76*0.5/'TE5'!D76</f>
        <v>1.2778282269819313E-2</v>
      </c>
      <c r="L76" s="587">
        <f>F76*0.5/'TE5'!E76</f>
        <v>1.3552269737004114E-2</v>
      </c>
      <c r="M76" s="588">
        <f>G76*0.5/'TE5'!F76</f>
        <v>6.6320909881758964E-3</v>
      </c>
    </row>
    <row r="77" spans="1:13">
      <c r="A77" s="78">
        <v>1981</v>
      </c>
      <c r="B77" s="600">
        <f>avghweal!AW70</f>
        <v>3794.8784555328471</v>
      </c>
      <c r="C77" s="561">
        <f>avghweal!AX70</f>
        <v>3794.8784555328471</v>
      </c>
      <c r="D77" s="560">
        <f>avghweal!AY70</f>
        <v>2338.3186043065793</v>
      </c>
      <c r="E77" s="560">
        <f>avghweal!AZ70</f>
        <v>3482.1418866239642</v>
      </c>
      <c r="F77" s="560">
        <f>avghweal!BA70</f>
        <v>4089.541052500861</v>
      </c>
      <c r="G77" s="561">
        <f>avghweal!BB70</f>
        <v>3037.88706608537</v>
      </c>
      <c r="H77" s="569">
        <f>B77*0.5/'TE5'!B77</f>
        <v>1.4521181583404541E-2</v>
      </c>
      <c r="I77" s="580">
        <f>C77*0.5/'TE5'!B77</f>
        <v>1.4521181583404541E-2</v>
      </c>
      <c r="J77" s="587">
        <f>D77*0.5/'TE5'!C77</f>
        <v>1.0473571927156896E-2</v>
      </c>
      <c r="K77" s="580">
        <f>E77*0.5/'TE5'!D77</f>
        <v>1.3498936822382497E-2</v>
      </c>
      <c r="L77" s="587">
        <f>F77*0.5/'TE5'!E77</f>
        <v>1.5454660428987596E-2</v>
      </c>
      <c r="M77" s="588">
        <f>G77*0.5/'TE5'!F77</f>
        <v>7.4861588930118109E-3</v>
      </c>
    </row>
    <row r="78" spans="1:13">
      <c r="A78" s="78">
        <v>1982</v>
      </c>
      <c r="B78" s="600">
        <f>avghweal!AW71</f>
        <v>4948.5796154117807</v>
      </c>
      <c r="C78" s="561">
        <f>avghweal!AX71</f>
        <v>4948.5796154117807</v>
      </c>
      <c r="D78" s="560">
        <f>avghweal!AY71</f>
        <v>3423.4714553841673</v>
      </c>
      <c r="E78" s="560">
        <f>avghweal!AZ71</f>
        <v>4648.3378982108379</v>
      </c>
      <c r="F78" s="560">
        <f>avghweal!BA71</f>
        <v>5240.553185162903</v>
      </c>
      <c r="G78" s="561">
        <f>avghweal!BB71</f>
        <v>4533.501995995829</v>
      </c>
      <c r="H78" s="569">
        <f>B78*0.5/'TE5'!B78</f>
        <v>1.8848538398742676E-2</v>
      </c>
      <c r="I78" s="580">
        <f>C78*0.5/'TE5'!B78</f>
        <v>1.8848538398742676E-2</v>
      </c>
      <c r="J78" s="587">
        <f>D78*0.5/'TE5'!C78</f>
        <v>1.5384382787577588E-2</v>
      </c>
      <c r="K78" s="580">
        <f>E78*0.5/'TE5'!D78</f>
        <v>1.7876013439956068E-2</v>
      </c>
      <c r="L78" s="587">
        <f>F78*0.5/'TE5'!E78</f>
        <v>1.9779284595765619E-2</v>
      </c>
      <c r="M78" s="588">
        <f>G78*0.5/'TE5'!F78</f>
        <v>1.1139004047740429E-2</v>
      </c>
    </row>
    <row r="79" spans="1:13">
      <c r="A79" s="78">
        <v>1983</v>
      </c>
      <c r="B79" s="600">
        <f>avghweal!AW72</f>
        <v>5536.277527514334</v>
      </c>
      <c r="C79" s="561">
        <f>avghweal!AX72</f>
        <v>5536.277527514334</v>
      </c>
      <c r="D79" s="560">
        <f>avghweal!AY72</f>
        <v>3791.2607791952264</v>
      </c>
      <c r="E79" s="560">
        <f>avghweal!AZ72</f>
        <v>5353.3963778271891</v>
      </c>
      <c r="F79" s="560">
        <f>avghweal!BA72</f>
        <v>5709.4339772563153</v>
      </c>
      <c r="G79" s="561">
        <f>avghweal!BB72</f>
        <v>5191.5624101427511</v>
      </c>
      <c r="H79" s="569">
        <f>B79*0.5/'TE5'!B79</f>
        <v>2.0680904388427734E-2</v>
      </c>
      <c r="I79" s="580">
        <f>C79*0.5/'TE5'!B79</f>
        <v>2.0680904388427734E-2</v>
      </c>
      <c r="J79" s="587">
        <f>D79*0.5/'TE5'!C79</f>
        <v>1.684557467020513E-2</v>
      </c>
      <c r="K79" s="580">
        <f>E79*0.5/'TE5'!D79</f>
        <v>2.0327396079566393E-2</v>
      </c>
      <c r="L79" s="587">
        <f>F79*0.5/'TE5'!E79</f>
        <v>2.1001944045406361E-2</v>
      </c>
      <c r="M79" s="588">
        <f>G79*0.5/'TE5'!F79</f>
        <v>1.2537971414960299E-2</v>
      </c>
    </row>
    <row r="80" spans="1:13">
      <c r="A80" s="78">
        <v>1984</v>
      </c>
      <c r="B80" s="600">
        <f>avghweal!AW73</f>
        <v>5998.8455612214402</v>
      </c>
      <c r="C80" s="561">
        <f>avghweal!AX73</f>
        <v>5998.4210768661778</v>
      </c>
      <c r="D80" s="560">
        <f>avghweal!AY73</f>
        <v>4074.6071903582574</v>
      </c>
      <c r="E80" s="560">
        <f>avghweal!AZ73</f>
        <v>5779.4768878449668</v>
      </c>
      <c r="F80" s="560">
        <f>avghweal!BA73</f>
        <v>6232.0646273891653</v>
      </c>
      <c r="G80" s="561">
        <f>avghweal!BB73</f>
        <v>5550.0084841545959</v>
      </c>
      <c r="H80" s="569">
        <f>B80*0.5/'TE5'!B80</f>
        <v>2.1900773048400875E-2</v>
      </c>
      <c r="I80" s="580">
        <f>C80*0.5/'TE5'!B80</f>
        <v>2.1899223327636719E-2</v>
      </c>
      <c r="J80" s="587">
        <f>D80*0.5/'TE5'!C80</f>
        <v>1.7819010323892173E-2</v>
      </c>
      <c r="K80" s="580">
        <f>E80*0.5/'TE5'!D80</f>
        <v>2.156811123670626E-2</v>
      </c>
      <c r="L80" s="587">
        <f>F80*0.5/'TE5'!E80</f>
        <v>2.2287835460597184E-2</v>
      </c>
      <c r="M80" s="588">
        <f>G80*0.5/'TE5'!F80</f>
        <v>1.312274594995076E-2</v>
      </c>
    </row>
    <row r="81" spans="1:13">
      <c r="A81" s="78">
        <v>1985</v>
      </c>
      <c r="B81" s="600">
        <f>avghweal!AW74</f>
        <v>6588.6901302173228</v>
      </c>
      <c r="C81" s="561">
        <f>avghweal!AX74</f>
        <v>6588.6901302173228</v>
      </c>
      <c r="D81" s="560">
        <f>avghweal!AY74</f>
        <v>4357.7563090156891</v>
      </c>
      <c r="E81" s="560">
        <f>avghweal!AZ74</f>
        <v>6252.4737631481576</v>
      </c>
      <c r="F81" s="560">
        <f>avghweal!BA74</f>
        <v>6926.0321943497329</v>
      </c>
      <c r="G81" s="561">
        <f>avghweal!BB74</f>
        <v>6151.5438903413606</v>
      </c>
      <c r="H81" s="569">
        <f>B81*0.5/'TE5'!B81</f>
        <v>2.2956550121307373E-2</v>
      </c>
      <c r="I81" s="580">
        <f>C81*0.5/'TE5'!B81</f>
        <v>2.2956550121307373E-2</v>
      </c>
      <c r="J81" s="587">
        <f>D81*0.5/'TE5'!C81</f>
        <v>1.854462497491368E-2</v>
      </c>
      <c r="K81" s="580">
        <f>E81*0.5/'TE5'!D81</f>
        <v>2.1921006401080474E-2</v>
      </c>
      <c r="L81" s="587">
        <f>F81*0.5/'TE5'!E81</f>
        <v>2.3985964376244454E-2</v>
      </c>
      <c r="M81" s="588">
        <f>G81*0.5/'TE5'!F81</f>
        <v>1.3914864738592506E-2</v>
      </c>
    </row>
    <row r="82" spans="1:13">
      <c r="A82" s="78">
        <v>1986</v>
      </c>
      <c r="B82" s="600">
        <f>avghweal!AW75</f>
        <v>7117.3883465052713</v>
      </c>
      <c r="C82" s="561">
        <f>avghweal!AX75</f>
        <v>7116.8741055735854</v>
      </c>
      <c r="D82" s="560">
        <f>avghweal!AY75</f>
        <v>4859.6634508631932</v>
      </c>
      <c r="E82" s="560">
        <f>avghweal!AZ75</f>
        <v>6988.7089087251406</v>
      </c>
      <c r="F82" s="560">
        <f>avghweal!BA75</f>
        <v>7250.7654289837856</v>
      </c>
      <c r="G82" s="561">
        <f>avghweal!BB75</f>
        <v>6782.0767623390348</v>
      </c>
      <c r="H82" s="569">
        <f>B82*0.5/'TE5'!B82</f>
        <v>2.3098945617675781E-2</v>
      </c>
      <c r="I82" s="580">
        <f>C82*0.5/'TE5'!B82</f>
        <v>2.3097276687622074E-2</v>
      </c>
      <c r="J82" s="587">
        <f>D82*0.5/'TE5'!C82</f>
        <v>1.8997586477926862E-2</v>
      </c>
      <c r="K82" s="580">
        <f>E82*0.5/'TE5'!D82</f>
        <v>2.2858269604287509E-2</v>
      </c>
      <c r="L82" s="587">
        <f>F82*0.5/'TE5'!E82</f>
        <v>2.3353653477429858E-2</v>
      </c>
      <c r="M82" s="588">
        <f>G82*0.5/'TE5'!F82</f>
        <v>1.4346110447827727E-2</v>
      </c>
    </row>
    <row r="83" spans="1:13">
      <c r="A83" s="78">
        <v>1987</v>
      </c>
      <c r="B83" s="600">
        <f>avghweal!AW76</f>
        <v>8051.9866407582385</v>
      </c>
      <c r="C83" s="561">
        <f>avghweal!AX76</f>
        <v>8051.9866407582385</v>
      </c>
      <c r="D83" s="560">
        <f>avghweal!AY76</f>
        <v>5588.9828302889746</v>
      </c>
      <c r="E83" s="560">
        <f>avghweal!AZ76</f>
        <v>7809.5051820921872</v>
      </c>
      <c r="F83" s="560">
        <f>avghweal!BA76</f>
        <v>8279.6156223481084</v>
      </c>
      <c r="G83" s="561">
        <f>avghweal!BB76</f>
        <v>7467.237644151729</v>
      </c>
      <c r="H83" s="569">
        <f>B83*0.5/'TE5'!B83</f>
        <v>2.4990737438201901E-2</v>
      </c>
      <c r="I83" s="580">
        <f>C83*0.5/'TE5'!B83</f>
        <v>2.4990737438201901E-2</v>
      </c>
      <c r="J83" s="587">
        <f>D83*0.5/'TE5'!C83</f>
        <v>2.0690180175773634E-2</v>
      </c>
      <c r="K83" s="580">
        <f>E83*0.5/'TE5'!D83</f>
        <v>2.456007205614813E-2</v>
      </c>
      <c r="L83" s="587">
        <f>F83*0.5/'TE5'!E83</f>
        <v>2.5381328907920081E-2</v>
      </c>
      <c r="M83" s="588">
        <f>G83*0.5/'TE5'!F83</f>
        <v>1.5191797086269894E-2</v>
      </c>
    </row>
    <row r="84" spans="1:13">
      <c r="A84" s="78">
        <v>1988</v>
      </c>
      <c r="B84" s="600">
        <f>avghweal!AW77</f>
        <v>7944.0954576935465</v>
      </c>
      <c r="C84" s="561">
        <f>avghweal!AX77</f>
        <v>7944.0954576935465</v>
      </c>
      <c r="D84" s="560">
        <f>avghweal!AY77</f>
        <v>5628.5171337805787</v>
      </c>
      <c r="E84" s="560">
        <f>avghweal!AZ77</f>
        <v>7611.5621815213426</v>
      </c>
      <c r="F84" s="560">
        <f>avghweal!BA77</f>
        <v>8270.294504546644</v>
      </c>
      <c r="G84" s="561">
        <f>avghweal!BB77</f>
        <v>7383.012048513142</v>
      </c>
      <c r="H84" s="569">
        <f>B84*0.5/'TE5'!B84</f>
        <v>2.3811399936676022E-2</v>
      </c>
      <c r="I84" s="580">
        <f>C84*0.5/'TE5'!B84</f>
        <v>2.3811399936676022E-2</v>
      </c>
      <c r="J84" s="587">
        <f>D84*0.5/'TE5'!C84</f>
        <v>2.0157419805171085E-2</v>
      </c>
      <c r="K84" s="580">
        <f>E84*0.5/'TE5'!D84</f>
        <v>2.3069944125924117E-2</v>
      </c>
      <c r="L84" s="587">
        <f>F84*0.5/'TE5'!E84</f>
        <v>2.4530805178127457E-2</v>
      </c>
      <c r="M84" s="588">
        <f>G84*0.5/'TE5'!F84</f>
        <v>1.4604357379908166E-2</v>
      </c>
    </row>
    <row r="85" spans="1:13">
      <c r="A85" s="83">
        <v>1989</v>
      </c>
      <c r="B85" s="601">
        <f>avghweal!AW78</f>
        <v>8537.0788953192514</v>
      </c>
      <c r="C85" s="563">
        <f>avghweal!AX78</f>
        <v>8539.0865094292058</v>
      </c>
      <c r="D85" s="562">
        <f>avghweal!AY78</f>
        <v>6102.542398717279</v>
      </c>
      <c r="E85" s="562">
        <f>avghweal!AZ78</f>
        <v>8073.0107215379549</v>
      </c>
      <c r="F85" s="562">
        <f>avghweal!BA78</f>
        <v>8976.8423815772821</v>
      </c>
      <c r="G85" s="563">
        <f>avghweal!BB78</f>
        <v>7780.739088072186</v>
      </c>
      <c r="H85" s="572">
        <f>B85*0.5/'TE5'!B85</f>
        <v>2.4585604667663574E-2</v>
      </c>
      <c r="I85" s="583">
        <f>C85*0.5/'TE5'!B85</f>
        <v>2.4591386318206787E-2</v>
      </c>
      <c r="J85" s="589">
        <f>D85*0.5/'TE5'!C85</f>
        <v>2.1106951181190194E-2</v>
      </c>
      <c r="K85" s="583">
        <f>E85*0.5/'TE5'!D85</f>
        <v>2.35720901695654E-2</v>
      </c>
      <c r="L85" s="589">
        <f>F85*0.5/'TE5'!E85</f>
        <v>2.5517943048447671E-2</v>
      </c>
      <c r="M85" s="590">
        <f>G85*0.5/'TE5'!F85</f>
        <v>1.4902245986041576E-2</v>
      </c>
    </row>
    <row r="86" spans="1:13">
      <c r="A86" s="78">
        <v>1990</v>
      </c>
      <c r="B86" s="600">
        <f>avghweal!AW79</f>
        <v>7975.8595919355794</v>
      </c>
      <c r="C86" s="561">
        <f>avghweal!AX79</f>
        <v>7975.8595919355794</v>
      </c>
      <c r="D86" s="560">
        <f>avghweal!AY79</f>
        <v>5354.8162134894455</v>
      </c>
      <c r="E86" s="560">
        <f>avghweal!AZ79</f>
        <v>7453.8222877452508</v>
      </c>
      <c r="F86" s="560">
        <f>avghweal!BA79</f>
        <v>8477.6751015398913</v>
      </c>
      <c r="G86" s="561">
        <f>avghweal!BB79</f>
        <v>6864.5875640978866</v>
      </c>
      <c r="H86" s="569">
        <f>B86*0.5/'TE5'!B86</f>
        <v>2.2962033748626709E-2</v>
      </c>
      <c r="I86" s="580">
        <f>C86*0.5/'TE5'!B86</f>
        <v>2.2962033748626709E-2</v>
      </c>
      <c r="J86" s="587">
        <f>D86*0.5/'TE5'!C86</f>
        <v>1.8558203802973329E-2</v>
      </c>
      <c r="K86" s="580">
        <f>E86*0.5/'TE5'!D86</f>
        <v>2.1688042140405615E-2</v>
      </c>
      <c r="L86" s="587">
        <f>F86*0.5/'TE5'!E86</f>
        <v>2.4161955777547227E-2</v>
      </c>
      <c r="M86" s="588">
        <f>G86*0.5/'TE5'!F86</f>
        <v>1.3226325454302964E-2</v>
      </c>
    </row>
    <row r="87" spans="1:13">
      <c r="A87" s="78">
        <v>1991</v>
      </c>
      <c r="B87" s="600">
        <f>avghweal!AW80</f>
        <v>8147.0279070321267</v>
      </c>
      <c r="C87" s="561">
        <f>avghweal!AX80</f>
        <v>8147.0279070321267</v>
      </c>
      <c r="D87" s="560">
        <f>avghweal!AY80</f>
        <v>5526.7693836505778</v>
      </c>
      <c r="E87" s="560">
        <f>avghweal!AZ80</f>
        <v>7607.2405755726077</v>
      </c>
      <c r="F87" s="560">
        <f>avghweal!BA80</f>
        <v>8671.3428071441576</v>
      </c>
      <c r="G87" s="561">
        <f>avghweal!BB80</f>
        <v>7335.6108325348023</v>
      </c>
      <c r="H87" s="569">
        <f>B87*0.5/'TE5'!B87</f>
        <v>2.3458123207092285E-2</v>
      </c>
      <c r="I87" s="580">
        <f>C87*0.5/'TE5'!B87</f>
        <v>2.3458123207092285E-2</v>
      </c>
      <c r="J87" s="587">
        <f>D87*0.5/'TE5'!C87</f>
        <v>1.9325678740246516E-2</v>
      </c>
      <c r="K87" s="580">
        <f>E87*0.5/'TE5'!D87</f>
        <v>2.2140809080696353E-2</v>
      </c>
      <c r="L87" s="587">
        <f>F87*0.5/'TE5'!E87</f>
        <v>2.4713679503901437E-2</v>
      </c>
      <c r="M87" s="588">
        <f>G87*0.5/'TE5'!F87</f>
        <v>1.4099703196760622E-2</v>
      </c>
    </row>
    <row r="88" spans="1:13">
      <c r="A88" s="78">
        <v>1992</v>
      </c>
      <c r="B88" s="600">
        <f>avghweal!AW81</f>
        <v>7277.0985181345777</v>
      </c>
      <c r="C88" s="561">
        <f>avghweal!AX81</f>
        <v>7277.0985181345777</v>
      </c>
      <c r="D88" s="560">
        <f>avghweal!AY81</f>
        <v>4780.6094393072526</v>
      </c>
      <c r="E88" s="560">
        <f>avghweal!AZ81</f>
        <v>7285.7701014996055</v>
      </c>
      <c r="F88" s="560">
        <f>avghweal!BA81</f>
        <v>7269.6158726239701</v>
      </c>
      <c r="G88" s="561">
        <f>avghweal!BB81</f>
        <v>6395.7178027687087</v>
      </c>
      <c r="H88" s="569">
        <f>B88*0.5/'TE5'!B88</f>
        <v>2.0509779453277588E-2</v>
      </c>
      <c r="I88" s="580">
        <f>C88*0.5/'TE5'!B88</f>
        <v>2.0509779453277588E-2</v>
      </c>
      <c r="J88" s="587">
        <f>D88*0.5/'TE5'!C88</f>
        <v>1.6400622100177373E-2</v>
      </c>
      <c r="K88" s="580">
        <f>E88*0.5/'TE5'!D88</f>
        <v>2.0617395980967363E-2</v>
      </c>
      <c r="L88" s="587">
        <f>F88*0.5/'TE5'!E88</f>
        <v>2.0407586317613788E-2</v>
      </c>
      <c r="M88" s="588">
        <f>G88*0.5/'TE5'!F88</f>
        <v>1.2019066912947624E-2</v>
      </c>
    </row>
    <row r="89" spans="1:13">
      <c r="A89" s="78">
        <v>1993</v>
      </c>
      <c r="B89" s="600">
        <f>avghweal!AW82</f>
        <v>7235.336962366946</v>
      </c>
      <c r="C89" s="561">
        <f>avghweal!AX82</f>
        <v>7235.336962366946</v>
      </c>
      <c r="D89" s="560">
        <f>avghweal!AY82</f>
        <v>5243.5214639881133</v>
      </c>
      <c r="E89" s="560">
        <f>avghweal!AZ82</f>
        <v>7546.5979635467002</v>
      </c>
      <c r="F89" s="560">
        <f>avghweal!BA82</f>
        <v>6969.0118033715835</v>
      </c>
      <c r="G89" s="561">
        <f>avghweal!BB82</f>
        <v>6403.5481714711495</v>
      </c>
      <c r="H89" s="569">
        <f>B89*0.5/'TE5'!B89</f>
        <v>2.0063698291778561E-2</v>
      </c>
      <c r="I89" s="580">
        <f>C89*0.5/'TE5'!B89</f>
        <v>2.0063698291778561E-2</v>
      </c>
      <c r="J89" s="587">
        <f>D89*0.5/'TE5'!C89</f>
        <v>1.7599312365993248E-2</v>
      </c>
      <c r="K89" s="580">
        <f>E89*0.5/'TE5'!D89</f>
        <v>2.0861321753163346E-2</v>
      </c>
      <c r="L89" s="587">
        <f>F89*0.5/'TE5'!E89</f>
        <v>1.9378261938042766E-2</v>
      </c>
      <c r="M89" s="588">
        <f>G89*0.5/'TE5'!F89</f>
        <v>1.1839977632783895E-2</v>
      </c>
    </row>
    <row r="90" spans="1:13">
      <c r="A90" s="78">
        <v>1994</v>
      </c>
      <c r="B90" s="600">
        <f>avghweal!AW83</f>
        <v>6806.9197346922156</v>
      </c>
      <c r="C90" s="561">
        <f>avghweal!AX83</f>
        <v>6806.9197346922156</v>
      </c>
      <c r="D90" s="560">
        <f>avghweal!AY83</f>
        <v>4804.7334132183942</v>
      </c>
      <c r="E90" s="560">
        <f>avghweal!AZ83</f>
        <v>7282.4918723742167</v>
      </c>
      <c r="F90" s="560">
        <f>avghweal!BA83</f>
        <v>6408.3121849569525</v>
      </c>
      <c r="G90" s="561">
        <f>avghweal!BB83</f>
        <v>5911.0531643820477</v>
      </c>
      <c r="H90" s="569">
        <f>B90*0.5/'TE5'!B90</f>
        <v>1.8591165542602543E-2</v>
      </c>
      <c r="I90" s="580">
        <f>C90*0.5/'TE5'!B90</f>
        <v>1.8591165542602543E-2</v>
      </c>
      <c r="J90" s="587">
        <f>D90*0.5/'TE5'!C90</f>
        <v>1.5896257346412063E-2</v>
      </c>
      <c r="K90" s="580">
        <f>E90*0.5/'TE5'!D90</f>
        <v>1.9788825127105711E-2</v>
      </c>
      <c r="L90" s="587">
        <f>F90*0.5/'TE5'!E90</f>
        <v>1.7583242934510655E-2</v>
      </c>
      <c r="M90" s="588">
        <f>G90*0.5/'TE5'!F90</f>
        <v>1.0757219602073735E-2</v>
      </c>
    </row>
    <row r="91" spans="1:13">
      <c r="A91" s="78">
        <v>1995</v>
      </c>
      <c r="B91" s="600">
        <f>avghweal!AW84</f>
        <v>6232.6749041653547</v>
      </c>
      <c r="C91" s="561">
        <f>avghweal!AX84</f>
        <v>6232.6749041653547</v>
      </c>
      <c r="D91" s="560">
        <f>avghweal!AY84</f>
        <v>3889.8452195270756</v>
      </c>
      <c r="E91" s="560">
        <f>avghweal!AZ84</f>
        <v>6518.6225752347118</v>
      </c>
      <c r="F91" s="560">
        <f>avghweal!BA84</f>
        <v>5982.8584125755633</v>
      </c>
      <c r="G91" s="561">
        <f>avghweal!BB84</f>
        <v>5138.3605040522798</v>
      </c>
      <c r="H91" s="569">
        <f>B91*0.5/'TE5'!B91</f>
        <v>1.6430497169494629E-2</v>
      </c>
      <c r="I91" s="580">
        <f>C91*0.5/'TE5'!B91</f>
        <v>1.6430497169494629E-2</v>
      </c>
      <c r="J91" s="587">
        <f>D91*0.5/'TE5'!C91</f>
        <v>1.2458456933736274E-2</v>
      </c>
      <c r="K91" s="580">
        <f>E91*0.5/'TE5'!D91</f>
        <v>1.7114377131605778E-2</v>
      </c>
      <c r="L91" s="587">
        <f>F91*0.5/'TE5'!E91</f>
        <v>1.5829047847530461E-2</v>
      </c>
      <c r="M91" s="588">
        <f>G91*0.5/'TE5'!F91</f>
        <v>9.017201262721557E-3</v>
      </c>
    </row>
    <row r="92" spans="1:13">
      <c r="A92" s="78">
        <v>1996</v>
      </c>
      <c r="B92" s="600">
        <f>avghweal!AW85</f>
        <v>5880.9305940821523</v>
      </c>
      <c r="C92" s="561">
        <f>avghweal!AX85</f>
        <v>5882.4146318725379</v>
      </c>
      <c r="D92" s="560">
        <f>avghweal!AY85</f>
        <v>3563.3666968088169</v>
      </c>
      <c r="E92" s="560">
        <f>avghweal!AZ85</f>
        <v>6316.2168399132888</v>
      </c>
      <c r="F92" s="560">
        <f>avghweal!BA85</f>
        <v>5500.6477300045772</v>
      </c>
      <c r="G92" s="561">
        <f>avghweal!BB85</f>
        <v>4340.5431189611727</v>
      </c>
      <c r="H92" s="569">
        <f>B92*0.5/'TE5'!B92</f>
        <v>1.4644443988800047E-2</v>
      </c>
      <c r="I92" s="580">
        <f>C92*0.5/'TE5'!B92</f>
        <v>1.4648139476776123E-2</v>
      </c>
      <c r="J92" s="587">
        <f>D92*0.5/'TE5'!C92</f>
        <v>1.0698114243784505E-2</v>
      </c>
      <c r="K92" s="580">
        <f>E92*0.5/'TE5'!D92</f>
        <v>1.5605202114220193E-2</v>
      </c>
      <c r="L92" s="587">
        <f>F92*0.5/'TE5'!E92</f>
        <v>1.3793861365667291E-2</v>
      </c>
      <c r="M92" s="588">
        <f>G92*0.5/'TE5'!F92</f>
        <v>7.203786579341254E-3</v>
      </c>
    </row>
    <row r="93" spans="1:13">
      <c r="A93" s="78">
        <v>1997</v>
      </c>
      <c r="B93" s="600">
        <f>avghweal!AW86</f>
        <v>5256.1026389650415</v>
      </c>
      <c r="C93" s="561">
        <f>avghweal!AX86</f>
        <v>5256.1026389650415</v>
      </c>
      <c r="D93" s="560">
        <f>avghweal!AY86</f>
        <v>3351.9701050462827</v>
      </c>
      <c r="E93" s="560">
        <f>avghweal!AZ86</f>
        <v>5971.7533613915293</v>
      </c>
      <c r="F93" s="560">
        <f>avghweal!BA86</f>
        <v>4656.6525785032854</v>
      </c>
      <c r="G93" s="561">
        <f>avghweal!BB86</f>
        <v>3344.0178706149263</v>
      </c>
      <c r="H93" s="569">
        <f>B93*0.5/'TE5'!B93</f>
        <v>1.2264251708984377E-2</v>
      </c>
      <c r="I93" s="580">
        <f>C93*0.5/'TE5'!B93</f>
        <v>1.2264251708984377E-2</v>
      </c>
      <c r="J93" s="587">
        <f>D93*0.5/'TE5'!C93</f>
        <v>9.3118972537294571E-3</v>
      </c>
      <c r="K93" s="580">
        <f>E93*0.5/'TE5'!D93</f>
        <v>1.3755388600737713E-2</v>
      </c>
      <c r="L93" s="587">
        <f>F93*0.5/'TE5'!E93</f>
        <v>1.0993915899228934E-2</v>
      </c>
      <c r="M93" s="588">
        <f>G93*0.5/'TE5'!F93</f>
        <v>5.2085468700092006E-3</v>
      </c>
    </row>
    <row r="94" spans="1:13">
      <c r="A94" s="78">
        <v>1998</v>
      </c>
      <c r="B94" s="600">
        <f>avghweal!AW87</f>
        <v>5528.116405819892</v>
      </c>
      <c r="C94" s="561">
        <f>avghweal!AX87</f>
        <v>5528.116405819892</v>
      </c>
      <c r="D94" s="560">
        <f>avghweal!AY87</f>
        <v>3551.9277152759491</v>
      </c>
      <c r="E94" s="560">
        <f>avghweal!AZ87</f>
        <v>6457.9650289322117</v>
      </c>
      <c r="F94" s="560">
        <f>avghweal!BA87</f>
        <v>4763.2696481549319</v>
      </c>
      <c r="G94" s="561">
        <f>avghweal!BB87</f>
        <v>3233.1741543916401</v>
      </c>
      <c r="H94" s="569">
        <f>B94*0.5/'TE5'!B94</f>
        <v>1.1837363243103027E-2</v>
      </c>
      <c r="I94" s="580">
        <f>C94*0.5/'TE5'!B94</f>
        <v>1.1837363243103027E-2</v>
      </c>
      <c r="J94" s="587">
        <f>D94*0.5/'TE5'!C94</f>
        <v>8.8969349392230956E-3</v>
      </c>
      <c r="K94" s="580">
        <f>E94*0.5/'TE5'!D94</f>
        <v>1.3556322327297822E-2</v>
      </c>
      <c r="L94" s="587">
        <f>F94*0.5/'TE5'!E94</f>
        <v>1.0385341901759226E-2</v>
      </c>
      <c r="M94" s="588">
        <f>G94*0.5/'TE5'!F94</f>
        <v>4.6218603053268647E-3</v>
      </c>
    </row>
    <row r="95" spans="1:13">
      <c r="A95" s="83">
        <v>1999</v>
      </c>
      <c r="B95" s="601">
        <f>avghweal!AW88</f>
        <v>7112.720272366897</v>
      </c>
      <c r="C95" s="563">
        <f>avghweal!AX88</f>
        <v>7112.720272366897</v>
      </c>
      <c r="D95" s="562">
        <f>avghweal!AY88</f>
        <v>4765.1575250674668</v>
      </c>
      <c r="E95" s="562">
        <f>avghweal!AZ88</f>
        <v>8529.9338664047827</v>
      </c>
      <c r="F95" s="562">
        <f>avghweal!BA88</f>
        <v>5906.8028718889209</v>
      </c>
      <c r="G95" s="563">
        <f>avghweal!BB88</f>
        <v>5098.1016419188354</v>
      </c>
      <c r="H95" s="572">
        <f>B95*0.5/'TE5'!B95</f>
        <v>1.3915896415710451E-2</v>
      </c>
      <c r="I95" s="583">
        <f>C95*0.5/'TE5'!B95</f>
        <v>1.3915896415710451E-2</v>
      </c>
      <c r="J95" s="589">
        <f>D95*0.5/'TE5'!C95</f>
        <v>1.0654762099748905E-2</v>
      </c>
      <c r="K95" s="583">
        <f>E95*0.5/'TE5'!D95</f>
        <v>1.616171324236787E-2</v>
      </c>
      <c r="L95" s="589">
        <f>F95*0.5/'TE5'!E95</f>
        <v>1.190108540131574E-2</v>
      </c>
      <c r="M95" s="590">
        <f>G95*0.5/'TE5'!F95</f>
        <v>6.6388821192393766E-3</v>
      </c>
    </row>
    <row r="96" spans="1:13">
      <c r="A96" s="88">
        <v>2000</v>
      </c>
      <c r="B96" s="602">
        <f>avghweal!AW89</f>
        <v>7027.4808050085076</v>
      </c>
      <c r="C96" s="565">
        <f>avghweal!AX89</f>
        <v>7027.4808050085076</v>
      </c>
      <c r="D96" s="564">
        <f>avghweal!AY89</f>
        <v>4175.9329373057881</v>
      </c>
      <c r="E96" s="564">
        <f>avghweal!AZ89</f>
        <v>8162.3403275980254</v>
      </c>
      <c r="F96" s="564">
        <f>avghweal!BA89</f>
        <v>6041.9109113361392</v>
      </c>
      <c r="G96" s="565">
        <f>avghweal!BB89</f>
        <v>4930.4719022724848</v>
      </c>
      <c r="H96" s="573">
        <f>B96*0.5/'TE5'!B96</f>
        <v>1.3345599174499512E-2</v>
      </c>
      <c r="I96" s="584">
        <f>C96*0.5/'TE5'!B96</f>
        <v>1.3345599174499512E-2</v>
      </c>
      <c r="J96" s="591">
        <f>D96*0.5/'TE5'!C96</f>
        <v>9.0530559160070852E-3</v>
      </c>
      <c r="K96" s="584">
        <f>E96*0.5/'TE5'!D96</f>
        <v>1.5018748190554461E-2</v>
      </c>
      <c r="L96" s="591">
        <f>F96*0.5/'TE5'!E96</f>
        <v>1.1814130616091798E-2</v>
      </c>
      <c r="M96" s="592">
        <f>G96*0.5/'TE5'!F96</f>
        <v>6.2587109362901476E-3</v>
      </c>
    </row>
    <row r="97" spans="1:13">
      <c r="A97" s="78">
        <v>2001</v>
      </c>
      <c r="B97" s="600">
        <f>avghweal!AW90</f>
        <v>6582.0124172522719</v>
      </c>
      <c r="C97" s="561">
        <f>avghweal!AX90</f>
        <v>6581.6463193917925</v>
      </c>
      <c r="D97" s="560">
        <f>avghweal!AY90</f>
        <v>3383.7907770730458</v>
      </c>
      <c r="E97" s="560">
        <f>avghweal!AZ90</f>
        <v>7404.8813370746157</v>
      </c>
      <c r="F97" s="560">
        <f>avghweal!BA90</f>
        <v>5843.8700284549514</v>
      </c>
      <c r="G97" s="561">
        <f>avghweal!BB90</f>
        <v>4112.524451754759</v>
      </c>
      <c r="H97" s="569">
        <f>B97*0.5/'TE5'!B97</f>
        <v>1.2859463691711426E-2</v>
      </c>
      <c r="I97" s="580">
        <f>C97*0.5/'TE5'!B97</f>
        <v>1.2858748435974121E-2</v>
      </c>
      <c r="J97" s="587">
        <f>D97*0.5/'TE5'!C97</f>
        <v>7.7817905458918155E-3</v>
      </c>
      <c r="K97" s="580">
        <f>E97*0.5/'TE5'!D97</f>
        <v>1.417534551943026E-2</v>
      </c>
      <c r="L97" s="587">
        <f>F97*0.5/'TE5'!E97</f>
        <v>1.1632670042375382E-2</v>
      </c>
      <c r="M97" s="588">
        <f>G97*0.5/'TE5'!F97</f>
        <v>5.4198682112242555E-3</v>
      </c>
    </row>
    <row r="98" spans="1:13">
      <c r="A98" s="78">
        <v>2002</v>
      </c>
      <c r="B98" s="600">
        <f>avghweal!AW91</f>
        <v>6057.7963095515943</v>
      </c>
      <c r="C98" s="561">
        <f>avghweal!AX91</f>
        <v>6057.7963095515943</v>
      </c>
      <c r="D98" s="560">
        <f>avghweal!AY91</f>
        <v>2704.7109863850828</v>
      </c>
      <c r="E98" s="560">
        <f>avghweal!AZ91</f>
        <v>6602.7165442354863</v>
      </c>
      <c r="F98" s="560">
        <f>avghweal!BA91</f>
        <v>5568.1867947101382</v>
      </c>
      <c r="G98" s="561">
        <f>avghweal!BB91</f>
        <v>3427.9506315932513</v>
      </c>
      <c r="H98" s="569">
        <f>B98*0.5/'TE5'!B98</f>
        <v>1.2323498725891112E-2</v>
      </c>
      <c r="I98" s="580">
        <f>C98*0.5/'TE5'!B98</f>
        <v>1.2323498725891112E-2</v>
      </c>
      <c r="J98" s="587">
        <f>D98*0.5/'TE5'!C98</f>
        <v>6.5598512400052468E-3</v>
      </c>
      <c r="K98" s="580">
        <f>E98*0.5/'TE5'!D98</f>
        <v>1.3187195460461961E-2</v>
      </c>
      <c r="L98" s="587">
        <f>F98*0.5/'TE5'!E98</f>
        <v>1.1519280700665763E-2</v>
      </c>
      <c r="M98" s="588">
        <f>G98*0.5/'TE5'!F98</f>
        <v>4.7361194251791076E-3</v>
      </c>
    </row>
    <row r="99" spans="1:13">
      <c r="A99" s="78">
        <v>2003</v>
      </c>
      <c r="B99" s="600">
        <f>avghweal!AW92</f>
        <v>5276.9004365348728</v>
      </c>
      <c r="C99" s="561">
        <f>avghweal!AX92</f>
        <v>5276.9004365348728</v>
      </c>
      <c r="D99" s="560">
        <f>avghweal!AY92</f>
        <v>1760.897692640593</v>
      </c>
      <c r="E99" s="560">
        <f>avghweal!AZ92</f>
        <v>5871.9472025887217</v>
      </c>
      <c r="F99" s="560">
        <f>avghweal!BA92</f>
        <v>4733.7833606075765</v>
      </c>
      <c r="G99" s="561">
        <f>avghweal!BB92</f>
        <v>2866.0519434646662</v>
      </c>
      <c r="H99" s="569">
        <f>B99*0.5/'TE5'!B99</f>
        <v>1.0498762130737303E-2</v>
      </c>
      <c r="I99" s="580">
        <f>C99*0.5/'TE5'!B99</f>
        <v>1.0498762130737303E-2</v>
      </c>
      <c r="J99" s="587">
        <f>D99*0.5/'TE5'!C99</f>
        <v>4.1577439092825609E-3</v>
      </c>
      <c r="K99" s="580">
        <f>E99*0.5/'TE5'!D99</f>
        <v>1.1478285578082566E-2</v>
      </c>
      <c r="L99" s="587">
        <f>F99*0.5/'TE5'!E99</f>
        <v>9.571555408576073E-3</v>
      </c>
      <c r="M99" s="588">
        <f>G99*0.5/'TE5'!F99</f>
        <v>3.8860955675762252E-3</v>
      </c>
    </row>
    <row r="100" spans="1:13">
      <c r="A100" s="78">
        <v>2004</v>
      </c>
      <c r="B100" s="600">
        <f>avghweal!AW93</f>
        <v>6148.8653804589403</v>
      </c>
      <c r="C100" s="561">
        <f>avghweal!AX93</f>
        <v>6148.8653804589403</v>
      </c>
      <c r="D100" s="560">
        <f>avghweal!AY93</f>
        <v>2068.7455760045127</v>
      </c>
      <c r="E100" s="560">
        <f>avghweal!AZ93</f>
        <v>6823.7004648733537</v>
      </c>
      <c r="F100" s="560">
        <f>avghweal!BA93</f>
        <v>5552.5576369147229</v>
      </c>
      <c r="G100" s="561">
        <f>avghweal!BB93</f>
        <v>3474.8161122674901</v>
      </c>
      <c r="H100" s="569">
        <f>B100*0.5/'TE5'!B100</f>
        <v>1.1082589626312254E-2</v>
      </c>
      <c r="I100" s="580">
        <f>C100*0.5/'TE5'!B100</f>
        <v>1.1082589626312254E-2</v>
      </c>
      <c r="J100" s="587">
        <f>D100*0.5/'TE5'!C100</f>
        <v>4.4175061865618587E-3</v>
      </c>
      <c r="K100" s="580">
        <f>E100*0.5/'TE5'!D100</f>
        <v>1.199975823392232E-2</v>
      </c>
      <c r="L100" s="587">
        <f>F100*0.5/'TE5'!E100</f>
        <v>1.0239431981752617E-2</v>
      </c>
      <c r="M100" s="588">
        <f>G100*0.5/'TE5'!F100</f>
        <v>4.2836384792648416E-3</v>
      </c>
    </row>
    <row r="101" spans="1:13">
      <c r="A101" s="78">
        <v>2005</v>
      </c>
      <c r="B101" s="600">
        <f>avghweal!AW94</f>
        <v>6887.3801259344891</v>
      </c>
      <c r="C101" s="561">
        <f>avghweal!AX94</f>
        <v>6887.3801259344891</v>
      </c>
      <c r="D101" s="560">
        <f>avghweal!AY94</f>
        <v>2550.3265347873571</v>
      </c>
      <c r="E101" s="560">
        <f>avghweal!AZ94</f>
        <v>7371.1841969669513</v>
      </c>
      <c r="F101" s="560">
        <f>avghweal!BA94</f>
        <v>6453.259654475527</v>
      </c>
      <c r="G101" s="561">
        <f>avghweal!BB94</f>
        <v>3979.4879363341174</v>
      </c>
      <c r="H101" s="569">
        <f>B101*0.5/'TE5'!B101</f>
        <v>1.141732931137085E-2</v>
      </c>
      <c r="I101" s="580">
        <f>C101*0.5/'TE5'!B101</f>
        <v>1.141732931137085E-2</v>
      </c>
      <c r="J101" s="587">
        <f>D101*0.5/'TE5'!C101</f>
        <v>4.9737336035028659E-3</v>
      </c>
      <c r="K101" s="580">
        <f>E101*0.5/'TE5'!D101</f>
        <v>1.1917166970708446E-2</v>
      </c>
      <c r="L101" s="587">
        <f>F101*0.5/'TE5'!E101</f>
        <v>1.0949953670302694E-2</v>
      </c>
      <c r="M101" s="588">
        <f>G101*0.5/'TE5'!F101</f>
        <v>4.520063262771103E-3</v>
      </c>
    </row>
    <row r="102" spans="1:13">
      <c r="A102" s="78">
        <v>2006</v>
      </c>
      <c r="B102" s="600">
        <f>avghweal!AW95</f>
        <v>5577.0083641060337</v>
      </c>
      <c r="C102" s="561">
        <f>avghweal!AX95</f>
        <v>5577.0083641060337</v>
      </c>
      <c r="D102" s="560">
        <f>avghweal!AY95</f>
        <v>1101.9228335055186</v>
      </c>
      <c r="E102" s="560">
        <f>avghweal!AZ95</f>
        <v>6196.3149620123913</v>
      </c>
      <c r="F102" s="560">
        <f>avghweal!BA95</f>
        <v>5017.7155410745108</v>
      </c>
      <c r="G102" s="561">
        <f>avghweal!BB95</f>
        <v>2070.0580799617887</v>
      </c>
      <c r="H102" s="569">
        <f>B102*0.5/'TE5'!B102</f>
        <v>8.8132619857788086E-3</v>
      </c>
      <c r="I102" s="580">
        <f>C102*0.5/'TE5'!B102</f>
        <v>8.8132619857788086E-3</v>
      </c>
      <c r="J102" s="587">
        <f>D102*0.5/'TE5'!C102</f>
        <v>2.0514953551344344E-3</v>
      </c>
      <c r="K102" s="580">
        <f>E102*0.5/'TE5'!D102</f>
        <v>9.5470694024081329E-3</v>
      </c>
      <c r="L102" s="587">
        <f>F102*0.5/'TE5'!E102</f>
        <v>8.1187070534807625E-3</v>
      </c>
      <c r="M102" s="588">
        <f>G102*0.5/'TE5'!F102</f>
        <v>2.2527585163008112E-3</v>
      </c>
    </row>
    <row r="103" spans="1:13">
      <c r="A103" s="78">
        <v>2007</v>
      </c>
      <c r="B103" s="600">
        <f>avghweal!AW96</f>
        <v>1996.2267992501036</v>
      </c>
      <c r="C103" s="561">
        <f>avghweal!AX96</f>
        <v>1996.2267992501036</v>
      </c>
      <c r="D103" s="560">
        <f>avghweal!AY96</f>
        <v>-4290.9461671788449</v>
      </c>
      <c r="E103" s="560">
        <f>avghweal!AZ96</f>
        <v>2247.6762953335324</v>
      </c>
      <c r="F103" s="560">
        <f>avghweal!BA96</f>
        <v>1771.5660177635095</v>
      </c>
      <c r="G103" s="561">
        <f>avghweal!BB96</f>
        <v>-2308.2258398620752</v>
      </c>
      <c r="H103" s="569">
        <f>B103*0.5/'TE5'!B103</f>
        <v>3.1759738922119136E-3</v>
      </c>
      <c r="I103" s="580">
        <f>C103*0.5/'TE5'!B103</f>
        <v>3.1759738922119136E-3</v>
      </c>
      <c r="J103" s="587">
        <f>D103*0.5/'TE5'!C103</f>
        <v>-8.1802417967861956E-3</v>
      </c>
      <c r="K103" s="580">
        <f>E103*0.5/'TE5'!D103</f>
        <v>3.4887446550363392E-3</v>
      </c>
      <c r="L103" s="587">
        <f>F103*0.5/'TE5'!E103</f>
        <v>2.8846038511332966E-3</v>
      </c>
      <c r="M103" s="588">
        <f>G103*0.5/'TE5'!F103</f>
        <v>-2.522436623243507E-3</v>
      </c>
    </row>
    <row r="104" spans="1:13">
      <c r="A104" s="78">
        <v>2008</v>
      </c>
      <c r="B104" s="600">
        <f>avghweal!AW97</f>
        <v>-5287.3189735207879</v>
      </c>
      <c r="C104" s="561">
        <f>avghweal!AX97</f>
        <v>-5287.3189735207879</v>
      </c>
      <c r="D104" s="560">
        <f>avghweal!AY97</f>
        <v>-10585.627732899198</v>
      </c>
      <c r="E104" s="560">
        <f>avghweal!AZ97</f>
        <v>-5110.8000850930775</v>
      </c>
      <c r="F104" s="560">
        <f>avghweal!BA97</f>
        <v>-5446.8618048538237</v>
      </c>
      <c r="G104" s="561">
        <f>avghweal!BB97</f>
        <v>-10400.661432261528</v>
      </c>
      <c r="H104" s="569">
        <f>B104*0.5/'TE5'!B104</f>
        <v>-9.6113681793212891E-3</v>
      </c>
      <c r="I104" s="580">
        <f>C104*0.5/'TE5'!B104</f>
        <v>-9.6113681793212891E-3</v>
      </c>
      <c r="J104" s="587">
        <f>D104*0.5/'TE5'!C104</f>
        <v>-2.3636707207615754E-2</v>
      </c>
      <c r="K104" s="580">
        <f>E104*0.5/'TE5'!D104</f>
        <v>-9.0964152694577548E-3</v>
      </c>
      <c r="L104" s="587">
        <f>F104*0.5/'TE5'!E104</f>
        <v>-1.009974564547751E-2</v>
      </c>
      <c r="M104" s="588">
        <f>G104*0.5/'TE5'!F104</f>
        <v>-1.3063017483741399E-2</v>
      </c>
    </row>
    <row r="105" spans="1:13">
      <c r="A105" s="83">
        <v>2009</v>
      </c>
      <c r="B105" s="603">
        <f>avghweal!AW98</f>
        <v>-7764.1843744222042</v>
      </c>
      <c r="C105" s="604">
        <f>avghweal!AX98</f>
        <v>-7764.1843744222042</v>
      </c>
      <c r="D105" s="562">
        <f>avghweal!AY98</f>
        <v>-12913.885537186254</v>
      </c>
      <c r="E105" s="562">
        <f>avghweal!AZ98</f>
        <v>-8059.607323589501</v>
      </c>
      <c r="F105" s="562">
        <f>avghweal!BA98</f>
        <v>-7503.5687840764549</v>
      </c>
      <c r="G105" s="563">
        <f>avghweal!BB98</f>
        <v>-12983.138356602294</v>
      </c>
      <c r="H105" s="572">
        <f>B105*0.5/'TE5'!B105</f>
        <v>-1.5767335891723633E-2</v>
      </c>
      <c r="I105" s="583">
        <f>C105*0.5/'TE5'!B105</f>
        <v>-1.5767335891723633E-2</v>
      </c>
      <c r="J105" s="593">
        <f>D105*0.5/'TE5'!C105</f>
        <v>-3.3246578195775221E-2</v>
      </c>
      <c r="K105" s="594">
        <f>E105*0.5/'TE5'!D105</f>
        <v>-1.6174835361655013E-2</v>
      </c>
      <c r="L105" s="589">
        <f>F105*0.5/'TE5'!E105</f>
        <v>-1.5406980353864036E-2</v>
      </c>
      <c r="M105" s="590">
        <f>G105*0.5/'TE5'!F105</f>
        <v>-1.8148042519197244E-2</v>
      </c>
    </row>
    <row r="106" spans="1:13">
      <c r="A106" s="78">
        <v>2010</v>
      </c>
      <c r="B106" s="605">
        <f>avghweal!AW99</f>
        <v>-6972.6223290964845</v>
      </c>
      <c r="C106" s="606">
        <f>avghweal!AX99</f>
        <v>-6972.6223290964845</v>
      </c>
      <c r="D106" s="560">
        <f>avghweal!AY99</f>
        <v>-11944.255196473161</v>
      </c>
      <c r="E106" s="560">
        <f>avghweal!AZ99</f>
        <v>-7265.317471912962</v>
      </c>
      <c r="F106" s="560">
        <f>avghweal!BA99</f>
        <v>-6699.5157284535962</v>
      </c>
      <c r="G106" s="561">
        <f>avghweal!BB99</f>
        <v>-11652.272180084055</v>
      </c>
      <c r="H106" s="569">
        <f>B106*0.5/'TE5'!B106</f>
        <v>-1.3740897178649902E-2</v>
      </c>
      <c r="I106" s="580">
        <f>C106*0.5/'TE5'!B106</f>
        <v>-1.3740897178649902E-2</v>
      </c>
      <c r="J106" s="595">
        <f>D106*0.5/'TE5'!C106</f>
        <v>-2.9341579300082389E-2</v>
      </c>
      <c r="K106" s="596">
        <f>E106*0.5/'TE5'!D106</f>
        <v>-1.4005051968869382E-2</v>
      </c>
      <c r="L106" s="587">
        <f>F106*0.5/'TE5'!E106</f>
        <v>-1.348132015473503E-2</v>
      </c>
      <c r="M106" s="588">
        <f>G106*0.5/'TE5'!F106</f>
        <v>-1.5897029014759638E-2</v>
      </c>
    </row>
    <row r="107" spans="1:13">
      <c r="A107" s="78">
        <v>2011</v>
      </c>
      <c r="B107" s="605">
        <f>avghweal!AW100</f>
        <v>-6073.2879635048866</v>
      </c>
      <c r="C107" s="606">
        <f>avghweal!AX100</f>
        <v>-6073.2879635048866</v>
      </c>
      <c r="D107" s="560">
        <f>avghweal!AY100</f>
        <v>-11075.280872494524</v>
      </c>
      <c r="E107" s="560">
        <f>avghweal!AZ100</f>
        <v>-5858.4283304024284</v>
      </c>
      <c r="F107" s="560">
        <f>avghweal!BA100</f>
        <v>-6264.7146188200613</v>
      </c>
      <c r="G107" s="561">
        <f>avghweal!BB100</f>
        <v>-10244.462752581912</v>
      </c>
      <c r="H107" s="569">
        <f>B107*0.5/'TE5'!B107</f>
        <v>-1.190817356109619E-2</v>
      </c>
      <c r="I107" s="580">
        <f>C107*0.5/'TE5'!B107</f>
        <v>-1.190817356109619E-2</v>
      </c>
      <c r="J107" s="595">
        <f>D107*0.5/'TE5'!C107</f>
        <v>-2.7365925204496308E-2</v>
      </c>
      <c r="K107" s="596">
        <f>E107*0.5/'TE5'!D107</f>
        <v>-1.1167563084598922E-2</v>
      </c>
      <c r="L107" s="587">
        <f>F107*0.5/'TE5'!E107</f>
        <v>-1.2615586358909386E-2</v>
      </c>
      <c r="M107" s="588">
        <f>G107*0.5/'TE5'!F107</f>
        <v>-1.3963050223666972E-2</v>
      </c>
    </row>
    <row r="108" spans="1:13">
      <c r="A108" s="78">
        <v>2012</v>
      </c>
      <c r="B108" s="605">
        <f>avghweal!AW101</f>
        <v>-4992.4750929889633</v>
      </c>
      <c r="C108" s="606">
        <f>avghweal!AX101</f>
        <v>-4992.4750929889633</v>
      </c>
      <c r="D108" s="560">
        <f>avghweal!AY101</f>
        <v>-10034.864712359578</v>
      </c>
      <c r="E108" s="560">
        <f>avghweal!AZ101</f>
        <v>-4946.5129746484799</v>
      </c>
      <c r="F108" s="560">
        <f>avghweal!BA101</f>
        <v>-5032.4490586274105</v>
      </c>
      <c r="G108" s="561">
        <f>avghweal!BB101</f>
        <v>-8973.6301231933157</v>
      </c>
      <c r="H108" s="569">
        <f>B108*0.5/'TE5'!B108</f>
        <v>-9.5288753509521484E-3</v>
      </c>
      <c r="I108" s="580">
        <f>C108*0.5/'TE5'!B108</f>
        <v>-9.5288753509521484E-3</v>
      </c>
      <c r="J108" s="595">
        <f>D108*0.5/'TE5'!C108</f>
        <v>-2.4079496862263381E-2</v>
      </c>
      <c r="K108" s="596">
        <f>E108*0.5/'TE5'!D108</f>
        <v>-9.1227464173784488E-3</v>
      </c>
      <c r="L108" s="587">
        <f>F108*0.5/'TE5'!E108</f>
        <v>-9.9236108573328621E-3</v>
      </c>
      <c r="M108" s="588">
        <f>G108*0.5/'TE5'!F108</f>
        <v>-1.1959369088271835E-2</v>
      </c>
    </row>
    <row r="109" spans="1:13">
      <c r="A109" s="78">
        <v>2013</v>
      </c>
      <c r="B109" s="605">
        <f>avghweal!AW102</f>
        <v>-1817.3863432726066</v>
      </c>
      <c r="C109" s="606">
        <f>avghweal!AX102</f>
        <v>-1817.524018841204</v>
      </c>
      <c r="D109" s="560">
        <f>avghweal!AY102</f>
        <v>-7205.4847963154698</v>
      </c>
      <c r="E109" s="560">
        <f>avghweal!AZ102</f>
        <v>-1413.1275933563911</v>
      </c>
      <c r="F109" s="560">
        <f>avghweal!BA102</f>
        <v>-2177.8003832626819</v>
      </c>
      <c r="G109" s="561">
        <f>avghweal!BB102</f>
        <v>-5396.2042136670816</v>
      </c>
      <c r="H109" s="569">
        <f>B109*0.5/'TE5'!B109</f>
        <v>-3.1472444534301762E-3</v>
      </c>
      <c r="I109" s="580">
        <f>C109*0.5/'TE5'!B109</f>
        <v>-3.1474828720092773E-3</v>
      </c>
      <c r="J109" s="595">
        <f>D109*0.5/'TE5'!C109</f>
        <v>-1.558864272119187E-2</v>
      </c>
      <c r="K109" s="596">
        <f>E109*0.5/'TE5'!D109</f>
        <v>-2.3780471238883175E-3</v>
      </c>
      <c r="L109" s="587">
        <f>F109*0.5/'TE5'!E109</f>
        <v>-3.874973642038104E-3</v>
      </c>
      <c r="M109" s="588">
        <f>G109*0.5/'TE5'!F109</f>
        <v>-6.5580793322700219E-3</v>
      </c>
    </row>
    <row r="110" spans="1:13">
      <c r="A110" s="78">
        <v>2014</v>
      </c>
      <c r="B110" s="605">
        <f>avghweal!AW103</f>
        <v>171.99542754082978</v>
      </c>
      <c r="C110" s="606">
        <f>avghweal!AX103</f>
        <v>171.99542754082978</v>
      </c>
      <c r="D110" s="560">
        <f>avghweal!AY103</f>
        <v>-5388.0362330849157</v>
      </c>
      <c r="E110" s="560">
        <f>avghweal!AZ103</f>
        <v>657.07020626372446</v>
      </c>
      <c r="F110" s="560">
        <f>avghweal!BA103</f>
        <v>-274.83132455341234</v>
      </c>
      <c r="G110" s="561">
        <f>avghweal!BB103</f>
        <v>-3233.3177000839623</v>
      </c>
      <c r="H110" s="569">
        <f>B110*0.5/'TE5'!B110</f>
        <v>2.7596950531005859E-4</v>
      </c>
      <c r="I110" s="580">
        <f>C110*0.5/'TE5'!B110</f>
        <v>2.7596950531005859E-4</v>
      </c>
      <c r="J110" s="595">
        <f>D110*0.5/'TE5'!C110</f>
        <v>-1.0611512661247376E-2</v>
      </c>
      <c r="K110" s="596">
        <f>E110*0.5/'TE5'!D110</f>
        <v>1.0156673827274997E-3</v>
      </c>
      <c r="L110" s="587">
        <f>F110*0.5/'TE5'!E110</f>
        <v>-4.568886551203845E-4</v>
      </c>
      <c r="M110" s="588">
        <f>G110*0.5/'TE5'!F110</f>
        <v>-3.6523774842567879E-3</v>
      </c>
    </row>
    <row r="111" spans="1:13">
      <c r="A111" s="78">
        <v>2015</v>
      </c>
      <c r="B111" s="605">
        <f>avghweal!AW104</f>
        <v>1504.2499631507358</v>
      </c>
      <c r="C111" s="606">
        <f>avghweal!AX104</f>
        <v>1504.2499631507358</v>
      </c>
      <c r="D111" s="560">
        <f>avghweal!AY104</f>
        <v>-4376.2701201078835</v>
      </c>
      <c r="E111" s="560">
        <f>avghweal!AZ104</f>
        <v>2315.2939895330355</v>
      </c>
      <c r="F111" s="560">
        <f>avghweal!BA104</f>
        <v>788.85934194105369</v>
      </c>
      <c r="G111" s="561">
        <f>avghweal!BB104</f>
        <v>-1824.0449693117639</v>
      </c>
      <c r="H111" s="569">
        <f>B111*0.5/'TE5'!B111</f>
        <v>2.3448467254638672E-3</v>
      </c>
      <c r="I111" s="580">
        <f>C111*0.5/'TE5'!B111</f>
        <v>2.3448467254638672E-3</v>
      </c>
      <c r="J111" s="595">
        <f>D111*0.5/'TE5'!C111</f>
        <v>-8.4448361676132504E-3</v>
      </c>
      <c r="K111" s="596">
        <f>E111*0.5/'TE5'!D111</f>
        <v>3.4734973157515819E-3</v>
      </c>
      <c r="L111" s="587">
        <f>F111*0.5/'TE5'!E111</f>
        <v>1.2752942491159461E-3</v>
      </c>
      <c r="M111" s="588">
        <f>G111*0.5/'TE5'!F111</f>
        <v>-2.0099362034186083E-3</v>
      </c>
    </row>
    <row r="112" spans="1:13">
      <c r="A112" s="78">
        <v>2016</v>
      </c>
      <c r="B112" s="605">
        <f>avghweal!AW105</f>
        <v>2396.5252800600597</v>
      </c>
      <c r="C112" s="606">
        <f>avghweal!AX105</f>
        <v>2396.5252800600597</v>
      </c>
      <c r="D112" s="560">
        <f>avghweal!AY105</f>
        <v>-3705.5447121005327</v>
      </c>
      <c r="E112" s="560">
        <f>avghweal!AZ105</f>
        <v>3393.6271474987634</v>
      </c>
      <c r="F112" s="560">
        <f>avghweal!BA105</f>
        <v>1513.915199431867</v>
      </c>
      <c r="G112" s="561">
        <f>avghweal!BB105</f>
        <v>-970.12232835171369</v>
      </c>
      <c r="H112" s="569">
        <f>B112*0.5/'TE5'!B112</f>
        <v>3.6309361457824711E-3</v>
      </c>
      <c r="I112" s="580">
        <f>C112*0.5/'TE5'!B112</f>
        <v>3.6309361457824711E-3</v>
      </c>
      <c r="J112" s="595">
        <f>D112*0.5/'TE5'!C112</f>
        <v>-7.0355647880871851E-3</v>
      </c>
      <c r="K112" s="596">
        <f>E112*0.5/'TE5'!D112</f>
        <v>4.9333098987145232E-3</v>
      </c>
      <c r="L112" s="587">
        <f>F112*0.5/'TE5'!E112</f>
        <v>2.3854072432088827E-3</v>
      </c>
      <c r="M112" s="588">
        <f>G112*0.5/'TE5'!F112</f>
        <v>-1.0437057131325498E-3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118"/>
  <sheetViews>
    <sheetView workbookViewId="0">
      <pane xSplit="1" ySplit="8" topLeftCell="B88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867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hidden="1" customHeight="1">
      <c r="A9" s="104">
        <v>1913</v>
      </c>
      <c r="B9" s="454"/>
      <c r="C9" s="343"/>
      <c r="D9" s="343"/>
      <c r="E9" s="96"/>
      <c r="F9" s="96"/>
      <c r="G9" s="95"/>
      <c r="H9" s="470"/>
      <c r="I9" s="479"/>
      <c r="J9" s="478"/>
      <c r="K9" s="479"/>
      <c r="L9" s="478"/>
      <c r="M9" s="480"/>
    </row>
    <row r="10" spans="1:13" s="98" customFormat="1" ht="15.05" hidden="1" customHeight="1">
      <c r="A10" s="103">
        <v>1914</v>
      </c>
      <c r="B10" s="454"/>
      <c r="C10" s="343"/>
      <c r="D10" s="343"/>
      <c r="E10" s="96"/>
      <c r="F10" s="96"/>
      <c r="G10" s="95"/>
      <c r="H10" s="470"/>
      <c r="I10" s="479"/>
      <c r="J10" s="478"/>
      <c r="K10" s="479"/>
      <c r="L10" s="478"/>
      <c r="M10" s="480"/>
    </row>
    <row r="11" spans="1:13" s="98" customFormat="1" ht="15.05" hidden="1" customHeight="1">
      <c r="A11" s="103">
        <v>1915</v>
      </c>
      <c r="B11" s="454"/>
      <c r="C11" s="343"/>
      <c r="D11" s="343"/>
      <c r="E11" s="96"/>
      <c r="F11" s="96"/>
      <c r="G11" s="95"/>
      <c r="H11" s="470"/>
      <c r="I11" s="479"/>
      <c r="J11" s="478"/>
      <c r="K11" s="479"/>
      <c r="L11" s="478"/>
      <c r="M11" s="480"/>
    </row>
    <row r="12" spans="1:13" s="98" customFormat="1" ht="15.05" hidden="1" customHeight="1">
      <c r="A12" s="103">
        <v>1916</v>
      </c>
      <c r="B12" s="454"/>
      <c r="C12" s="343"/>
      <c r="D12" s="343"/>
      <c r="E12" s="96"/>
      <c r="F12" s="96"/>
      <c r="G12" s="95"/>
      <c r="H12" s="470"/>
      <c r="I12" s="479"/>
      <c r="J12" s="478"/>
      <c r="K12" s="479"/>
      <c r="L12" s="478"/>
      <c r="M12" s="480"/>
    </row>
    <row r="13" spans="1:13" s="98" customFormat="1" ht="15.05" hidden="1" customHeight="1">
      <c r="A13" s="103">
        <v>1917</v>
      </c>
      <c r="B13" s="454"/>
      <c r="C13" s="343"/>
      <c r="D13" s="343"/>
      <c r="E13" s="96"/>
      <c r="F13" s="96"/>
      <c r="G13" s="95"/>
      <c r="H13" s="470"/>
      <c r="I13" s="479"/>
      <c r="J13" s="478"/>
      <c r="K13" s="479"/>
      <c r="L13" s="478"/>
      <c r="M13" s="480"/>
    </row>
    <row r="14" spans="1:13" s="98" customFormat="1" ht="15.05" hidden="1" customHeight="1">
      <c r="A14" s="103">
        <v>1918</v>
      </c>
      <c r="B14" s="454"/>
      <c r="C14" s="343"/>
      <c r="D14" s="380"/>
      <c r="E14" s="340"/>
      <c r="F14" s="340"/>
      <c r="G14" s="95"/>
      <c r="H14" s="470"/>
      <c r="I14" s="479"/>
      <c r="J14" s="478"/>
      <c r="K14" s="479"/>
      <c r="L14" s="478"/>
      <c r="M14" s="480"/>
    </row>
    <row r="15" spans="1:13" s="98" customFormat="1" ht="15.05" hidden="1" customHeight="1">
      <c r="A15" s="102">
        <v>1919</v>
      </c>
      <c r="B15" s="455"/>
      <c r="C15" s="342"/>
      <c r="D15" s="381"/>
      <c r="E15" s="341"/>
      <c r="F15" s="341"/>
      <c r="G15" s="99"/>
      <c r="H15" s="471"/>
      <c r="I15" s="482"/>
      <c r="J15" s="481"/>
      <c r="K15" s="482"/>
      <c r="L15" s="481"/>
      <c r="M15" s="483"/>
    </row>
    <row r="16" spans="1:13" s="98" customFormat="1" ht="15.05" hidden="1" customHeight="1">
      <c r="A16" s="103">
        <v>1920</v>
      </c>
      <c r="B16" s="454"/>
      <c r="C16" s="343"/>
      <c r="D16" s="380"/>
      <c r="E16" s="340"/>
      <c r="F16" s="340"/>
      <c r="G16" s="95"/>
      <c r="H16" s="470"/>
      <c r="I16" s="479"/>
      <c r="J16" s="478"/>
      <c r="K16" s="479"/>
      <c r="L16" s="478"/>
      <c r="M16" s="480"/>
    </row>
    <row r="17" spans="1:13" s="98" customFormat="1" ht="15.05" hidden="1" customHeight="1">
      <c r="A17" s="103">
        <v>1921</v>
      </c>
      <c r="B17" s="454"/>
      <c r="C17" s="343"/>
      <c r="D17" s="380"/>
      <c r="E17" s="340"/>
      <c r="F17" s="340"/>
      <c r="G17" s="95"/>
      <c r="H17" s="470"/>
      <c r="I17" s="479"/>
      <c r="J17" s="478"/>
      <c r="K17" s="479"/>
      <c r="L17" s="478"/>
      <c r="M17" s="480"/>
    </row>
    <row r="18" spans="1:13" s="98" customFormat="1" ht="15.05" hidden="1" customHeight="1">
      <c r="A18" s="103">
        <v>1922</v>
      </c>
      <c r="B18" s="454"/>
      <c r="C18" s="343"/>
      <c r="D18" s="380"/>
      <c r="E18" s="340"/>
      <c r="F18" s="340"/>
      <c r="G18" s="95"/>
      <c r="H18" s="470"/>
      <c r="I18" s="479"/>
      <c r="J18" s="478"/>
      <c r="K18" s="479"/>
      <c r="L18" s="478"/>
      <c r="M18" s="480"/>
    </row>
    <row r="19" spans="1:13" s="98" customFormat="1" ht="15.05" hidden="1" customHeight="1">
      <c r="A19" s="103">
        <v>1923</v>
      </c>
      <c r="B19" s="454"/>
      <c r="C19" s="343"/>
      <c r="D19" s="380"/>
      <c r="E19" s="340"/>
      <c r="F19" s="340"/>
      <c r="G19" s="95"/>
      <c r="H19" s="470"/>
      <c r="I19" s="479"/>
      <c r="J19" s="478"/>
      <c r="K19" s="479"/>
      <c r="L19" s="478"/>
      <c r="M19" s="480"/>
    </row>
    <row r="20" spans="1:13" s="98" customFormat="1" ht="15.05" hidden="1" customHeight="1">
      <c r="A20" s="103">
        <v>1924</v>
      </c>
      <c r="B20" s="454"/>
      <c r="C20" s="343"/>
      <c r="D20" s="380"/>
      <c r="E20" s="340"/>
      <c r="F20" s="340"/>
      <c r="G20" s="95"/>
      <c r="H20" s="470"/>
      <c r="I20" s="479"/>
      <c r="J20" s="478"/>
      <c r="K20" s="479"/>
      <c r="L20" s="478"/>
      <c r="M20" s="480"/>
    </row>
    <row r="21" spans="1:13" s="98" customFormat="1" ht="15.05" hidden="1" customHeight="1">
      <c r="A21" s="103">
        <v>1925</v>
      </c>
      <c r="B21" s="454"/>
      <c r="C21" s="343"/>
      <c r="D21" s="380"/>
      <c r="E21" s="340"/>
      <c r="F21" s="340"/>
      <c r="G21" s="95"/>
      <c r="H21" s="470"/>
      <c r="I21" s="479"/>
      <c r="J21" s="478"/>
      <c r="K21" s="479"/>
      <c r="L21" s="478"/>
      <c r="M21" s="480"/>
    </row>
    <row r="22" spans="1:13" s="98" customFormat="1" ht="15.05" hidden="1" customHeight="1">
      <c r="A22" s="103">
        <v>1926</v>
      </c>
      <c r="B22" s="454"/>
      <c r="C22" s="343"/>
      <c r="D22" s="380"/>
      <c r="E22" s="340"/>
      <c r="F22" s="340"/>
      <c r="G22" s="95"/>
      <c r="H22" s="470"/>
      <c r="I22" s="479"/>
      <c r="J22" s="478"/>
      <c r="K22" s="479"/>
      <c r="L22" s="478"/>
      <c r="M22" s="480"/>
    </row>
    <row r="23" spans="1:13" s="98" customFormat="1" ht="15.05" hidden="1" customHeight="1">
      <c r="A23" s="103">
        <v>1927</v>
      </c>
      <c r="B23" s="454"/>
      <c r="C23" s="343"/>
      <c r="D23" s="380"/>
      <c r="E23" s="340"/>
      <c r="F23" s="340"/>
      <c r="G23" s="95"/>
      <c r="H23" s="470"/>
      <c r="I23" s="479"/>
      <c r="J23" s="478"/>
      <c r="K23" s="479"/>
      <c r="L23" s="478"/>
      <c r="M23" s="480"/>
    </row>
    <row r="24" spans="1:13" s="98" customFormat="1" ht="15.05" hidden="1" customHeight="1">
      <c r="A24" s="103">
        <v>1928</v>
      </c>
      <c r="B24" s="454"/>
      <c r="C24" s="343"/>
      <c r="D24" s="380"/>
      <c r="E24" s="340"/>
      <c r="F24" s="340"/>
      <c r="G24" s="95"/>
      <c r="H24" s="470"/>
      <c r="I24" s="479"/>
      <c r="J24" s="478"/>
      <c r="K24" s="479"/>
      <c r="L24" s="478"/>
      <c r="M24" s="480"/>
    </row>
    <row r="25" spans="1:13" s="98" customFormat="1" ht="15.05" hidden="1" customHeight="1">
      <c r="A25" s="102">
        <v>1929</v>
      </c>
      <c r="B25" s="455"/>
      <c r="C25" s="342"/>
      <c r="D25" s="381"/>
      <c r="E25" s="341"/>
      <c r="F25" s="341"/>
      <c r="G25" s="99"/>
      <c r="H25" s="471"/>
      <c r="I25" s="482"/>
      <c r="J25" s="481"/>
      <c r="K25" s="482"/>
      <c r="L25" s="481"/>
      <c r="M25" s="483"/>
    </row>
    <row r="26" spans="1:13" s="98" customFormat="1" ht="15.05" hidden="1" customHeight="1">
      <c r="A26" s="103">
        <v>1930</v>
      </c>
      <c r="B26" s="454"/>
      <c r="C26" s="343"/>
      <c r="D26" s="380"/>
      <c r="E26" s="340"/>
      <c r="F26" s="340"/>
      <c r="G26" s="95"/>
      <c r="H26" s="470"/>
      <c r="I26" s="479"/>
      <c r="J26" s="478"/>
      <c r="K26" s="479"/>
      <c r="L26" s="478"/>
      <c r="M26" s="480"/>
    </row>
    <row r="27" spans="1:13" s="98" customFormat="1" ht="15.05" hidden="1" customHeight="1">
      <c r="A27" s="103">
        <v>1931</v>
      </c>
      <c r="B27" s="454"/>
      <c r="C27" s="343"/>
      <c r="D27" s="380"/>
      <c r="E27" s="340"/>
      <c r="F27" s="340"/>
      <c r="G27" s="95"/>
      <c r="H27" s="470"/>
      <c r="I27" s="479"/>
      <c r="J27" s="478"/>
      <c r="K27" s="479"/>
      <c r="L27" s="478"/>
      <c r="M27" s="480"/>
    </row>
    <row r="28" spans="1:13" s="98" customFormat="1" ht="15.05" hidden="1" customHeight="1">
      <c r="A28" s="103">
        <v>1932</v>
      </c>
      <c r="B28" s="454"/>
      <c r="C28" s="343"/>
      <c r="D28" s="380"/>
      <c r="E28" s="340"/>
      <c r="F28" s="340"/>
      <c r="G28" s="95"/>
      <c r="H28" s="470"/>
      <c r="I28" s="479"/>
      <c r="J28" s="478"/>
      <c r="K28" s="479"/>
      <c r="L28" s="478"/>
      <c r="M28" s="480"/>
    </row>
    <row r="29" spans="1:13" s="98" customFormat="1" ht="15.05" hidden="1" customHeight="1">
      <c r="A29" s="103">
        <v>1933</v>
      </c>
      <c r="B29" s="454"/>
      <c r="C29" s="343"/>
      <c r="D29" s="380"/>
      <c r="E29" s="340"/>
      <c r="F29" s="340"/>
      <c r="G29" s="95"/>
      <c r="H29" s="470"/>
      <c r="I29" s="479"/>
      <c r="J29" s="478"/>
      <c r="K29" s="479"/>
      <c r="L29" s="478"/>
      <c r="M29" s="480"/>
    </row>
    <row r="30" spans="1:13" s="98" customFormat="1" ht="15.05" hidden="1" customHeight="1">
      <c r="A30" s="103">
        <v>1934</v>
      </c>
      <c r="B30" s="454"/>
      <c r="C30" s="343"/>
      <c r="D30" s="380"/>
      <c r="E30" s="340"/>
      <c r="F30" s="340"/>
      <c r="G30" s="95"/>
      <c r="H30" s="470"/>
      <c r="I30" s="479"/>
      <c r="J30" s="478"/>
      <c r="K30" s="479"/>
      <c r="L30" s="478"/>
      <c r="M30" s="480"/>
    </row>
    <row r="31" spans="1:13" s="98" customFormat="1" ht="15.05" hidden="1" customHeight="1">
      <c r="A31" s="103">
        <v>1935</v>
      </c>
      <c r="B31" s="454"/>
      <c r="C31" s="343"/>
      <c r="D31" s="380"/>
      <c r="E31" s="340"/>
      <c r="F31" s="340"/>
      <c r="G31" s="95"/>
      <c r="H31" s="470"/>
      <c r="I31" s="479"/>
      <c r="J31" s="478"/>
      <c r="K31" s="479"/>
      <c r="L31" s="478"/>
      <c r="M31" s="480"/>
    </row>
    <row r="32" spans="1:13" s="98" customFormat="1" ht="15.05" hidden="1" customHeight="1">
      <c r="A32" s="103">
        <v>1936</v>
      </c>
      <c r="B32" s="454"/>
      <c r="C32" s="343"/>
      <c r="D32" s="380"/>
      <c r="E32" s="340"/>
      <c r="F32" s="340"/>
      <c r="G32" s="95"/>
      <c r="H32" s="470"/>
      <c r="I32" s="479"/>
      <c r="J32" s="478"/>
      <c r="K32" s="479"/>
      <c r="L32" s="478"/>
      <c r="M32" s="480"/>
    </row>
    <row r="33" spans="1:13" s="98" customFormat="1" ht="15.05" hidden="1" customHeight="1">
      <c r="A33" s="103">
        <v>1937</v>
      </c>
      <c r="B33" s="454"/>
      <c r="C33" s="343"/>
      <c r="D33" s="380"/>
      <c r="E33" s="340"/>
      <c r="F33" s="340"/>
      <c r="G33" s="95"/>
      <c r="H33" s="470"/>
      <c r="I33" s="479"/>
      <c r="J33" s="478"/>
      <c r="K33" s="479"/>
      <c r="L33" s="478"/>
      <c r="M33" s="480"/>
    </row>
    <row r="34" spans="1:13" s="98" customFormat="1" ht="15.05" hidden="1" customHeight="1">
      <c r="A34" s="103">
        <v>1938</v>
      </c>
      <c r="B34" s="454"/>
      <c r="C34" s="343"/>
      <c r="D34" s="380"/>
      <c r="E34" s="340"/>
      <c r="F34" s="340"/>
      <c r="G34" s="95"/>
      <c r="H34" s="470"/>
      <c r="I34" s="479"/>
      <c r="J34" s="478"/>
      <c r="K34" s="479"/>
      <c r="L34" s="478"/>
      <c r="M34" s="480"/>
    </row>
    <row r="35" spans="1:13" s="98" customFormat="1" ht="15.05" hidden="1" customHeight="1">
      <c r="A35" s="102">
        <v>1939</v>
      </c>
      <c r="B35" s="455"/>
      <c r="C35" s="342"/>
      <c r="D35" s="381"/>
      <c r="E35" s="341"/>
      <c r="F35" s="341"/>
      <c r="G35" s="99"/>
      <c r="H35" s="471"/>
      <c r="I35" s="482"/>
      <c r="J35" s="481"/>
      <c r="K35" s="482"/>
      <c r="L35" s="481"/>
      <c r="M35" s="483"/>
    </row>
    <row r="36" spans="1:13" s="98" customFormat="1" ht="15.05" hidden="1" customHeight="1">
      <c r="A36" s="103">
        <v>1940</v>
      </c>
      <c r="B36" s="454"/>
      <c r="C36" s="343"/>
      <c r="D36" s="380"/>
      <c r="E36" s="340"/>
      <c r="F36" s="340"/>
      <c r="G36" s="95"/>
      <c r="H36" s="470"/>
      <c r="I36" s="479"/>
      <c r="J36" s="478"/>
      <c r="K36" s="479"/>
      <c r="L36" s="478"/>
      <c r="M36" s="480"/>
    </row>
    <row r="37" spans="1:13" s="98" customFormat="1" ht="15.05" hidden="1" customHeight="1">
      <c r="A37" s="103">
        <v>1941</v>
      </c>
      <c r="B37" s="454"/>
      <c r="C37" s="343"/>
      <c r="D37" s="380"/>
      <c r="E37" s="340"/>
      <c r="F37" s="340"/>
      <c r="G37" s="95"/>
      <c r="H37" s="470"/>
      <c r="I37" s="479"/>
      <c r="J37" s="478"/>
      <c r="K37" s="479"/>
      <c r="L37" s="478"/>
      <c r="M37" s="480"/>
    </row>
    <row r="38" spans="1:13" s="98" customFormat="1" ht="15.05" hidden="1" customHeight="1">
      <c r="A38" s="103">
        <v>1942</v>
      </c>
      <c r="B38" s="454"/>
      <c r="C38" s="343"/>
      <c r="D38" s="380"/>
      <c r="E38" s="340"/>
      <c r="F38" s="340"/>
      <c r="G38" s="95"/>
      <c r="H38" s="470"/>
      <c r="I38" s="479"/>
      <c r="J38" s="478"/>
      <c r="K38" s="479"/>
      <c r="L38" s="478"/>
      <c r="M38" s="480"/>
    </row>
    <row r="39" spans="1:13" s="98" customFormat="1" ht="15.05" hidden="1" customHeight="1">
      <c r="A39" s="103">
        <v>1943</v>
      </c>
      <c r="B39" s="454"/>
      <c r="C39" s="343"/>
      <c r="D39" s="380"/>
      <c r="E39" s="340"/>
      <c r="F39" s="340"/>
      <c r="G39" s="95"/>
      <c r="H39" s="470"/>
      <c r="I39" s="479"/>
      <c r="J39" s="478"/>
      <c r="K39" s="479"/>
      <c r="L39" s="478"/>
      <c r="M39" s="480"/>
    </row>
    <row r="40" spans="1:13" s="98" customFormat="1" ht="15.05" hidden="1" customHeight="1">
      <c r="A40" s="103">
        <v>1944</v>
      </c>
      <c r="B40" s="454"/>
      <c r="C40" s="343"/>
      <c r="D40" s="380"/>
      <c r="E40" s="340"/>
      <c r="F40" s="340"/>
      <c r="G40" s="95"/>
      <c r="H40" s="470"/>
      <c r="I40" s="479"/>
      <c r="J40" s="478"/>
      <c r="K40" s="479"/>
      <c r="L40" s="478"/>
      <c r="M40" s="480"/>
    </row>
    <row r="41" spans="1:13" s="98" customFormat="1" ht="15.05" hidden="1" customHeight="1">
      <c r="A41" s="103">
        <v>1945</v>
      </c>
      <c r="B41" s="454"/>
      <c r="C41" s="343"/>
      <c r="D41" s="380"/>
      <c r="E41" s="340"/>
      <c r="F41" s="340"/>
      <c r="G41" s="95"/>
      <c r="H41" s="470"/>
      <c r="I41" s="479"/>
      <c r="J41" s="478"/>
      <c r="K41" s="479"/>
      <c r="L41" s="478"/>
      <c r="M41" s="480"/>
    </row>
    <row r="42" spans="1:13" s="98" customFormat="1" ht="15.05" hidden="1" customHeight="1">
      <c r="A42" s="103">
        <v>1946</v>
      </c>
      <c r="B42" s="454"/>
      <c r="C42" s="343"/>
      <c r="D42" s="380"/>
      <c r="E42" s="340"/>
      <c r="F42" s="340"/>
      <c r="G42" s="95"/>
      <c r="H42" s="470"/>
      <c r="I42" s="479"/>
      <c r="J42" s="478"/>
      <c r="K42" s="479"/>
      <c r="L42" s="478"/>
      <c r="M42" s="480"/>
    </row>
    <row r="43" spans="1:13" s="98" customFormat="1" ht="15.05" hidden="1" customHeight="1">
      <c r="A43" s="103">
        <v>1947</v>
      </c>
      <c r="B43" s="454"/>
      <c r="C43" s="343"/>
      <c r="D43" s="380"/>
      <c r="E43" s="340"/>
      <c r="F43" s="340"/>
      <c r="G43" s="95"/>
      <c r="H43" s="470"/>
      <c r="I43" s="479"/>
      <c r="J43" s="478"/>
      <c r="K43" s="479"/>
      <c r="L43" s="478"/>
      <c r="M43" s="480"/>
    </row>
    <row r="44" spans="1:13" s="98" customFormat="1" ht="15.05" hidden="1" customHeight="1">
      <c r="A44" s="103">
        <v>1948</v>
      </c>
      <c r="B44" s="454"/>
      <c r="C44" s="343"/>
      <c r="D44" s="380"/>
      <c r="E44" s="340"/>
      <c r="F44" s="340"/>
      <c r="G44" s="95"/>
      <c r="H44" s="470"/>
      <c r="I44" s="479"/>
      <c r="J44" s="478"/>
      <c r="K44" s="479"/>
      <c r="L44" s="478"/>
      <c r="M44" s="480"/>
    </row>
    <row r="45" spans="1:13" s="98" customFormat="1" ht="15.05" hidden="1" customHeight="1">
      <c r="A45" s="102">
        <v>1949</v>
      </c>
      <c r="B45" s="455"/>
      <c r="C45" s="342"/>
      <c r="D45" s="381"/>
      <c r="E45" s="341"/>
      <c r="F45" s="341"/>
      <c r="G45" s="99"/>
      <c r="H45" s="471"/>
      <c r="I45" s="482"/>
      <c r="J45" s="481"/>
      <c r="K45" s="482"/>
      <c r="L45" s="481"/>
      <c r="M45" s="483"/>
    </row>
    <row r="46" spans="1:13" s="98" customFormat="1" ht="15.05" hidden="1" customHeight="1">
      <c r="A46" s="103">
        <v>1950</v>
      </c>
      <c r="B46" s="454"/>
      <c r="C46" s="343"/>
      <c r="D46" s="380"/>
      <c r="E46" s="340"/>
      <c r="F46" s="340"/>
      <c r="G46" s="95"/>
      <c r="H46" s="470"/>
      <c r="I46" s="479"/>
      <c r="J46" s="478"/>
      <c r="K46" s="479"/>
      <c r="L46" s="478"/>
      <c r="M46" s="480"/>
    </row>
    <row r="47" spans="1:13" s="98" customFormat="1" ht="15.05" hidden="1" customHeight="1">
      <c r="A47" s="103">
        <v>1951</v>
      </c>
      <c r="B47" s="454"/>
      <c r="C47" s="343"/>
      <c r="D47" s="380"/>
      <c r="E47" s="340"/>
      <c r="F47" s="340"/>
      <c r="G47" s="95"/>
      <c r="H47" s="470"/>
      <c r="I47" s="479"/>
      <c r="J47" s="478"/>
      <c r="K47" s="479"/>
      <c r="L47" s="478"/>
      <c r="M47" s="480"/>
    </row>
    <row r="48" spans="1:13" s="98" customFormat="1" ht="15.05" hidden="1" customHeight="1">
      <c r="A48" s="103">
        <v>1952</v>
      </c>
      <c r="B48" s="454"/>
      <c r="C48" s="343"/>
      <c r="D48" s="380"/>
      <c r="E48" s="340"/>
      <c r="F48" s="340"/>
      <c r="G48" s="95"/>
      <c r="H48" s="470"/>
      <c r="I48" s="479"/>
      <c r="J48" s="478"/>
      <c r="K48" s="479"/>
      <c r="L48" s="478"/>
      <c r="M48" s="480"/>
    </row>
    <row r="49" spans="1:13" s="98" customFormat="1" ht="15.05" hidden="1" customHeight="1">
      <c r="A49" s="103">
        <v>1953</v>
      </c>
      <c r="B49" s="454"/>
      <c r="C49" s="343"/>
      <c r="D49" s="380"/>
      <c r="E49" s="340"/>
      <c r="F49" s="340"/>
      <c r="G49" s="95"/>
      <c r="H49" s="470"/>
      <c r="I49" s="479"/>
      <c r="J49" s="478"/>
      <c r="K49" s="479"/>
      <c r="L49" s="478"/>
      <c r="M49" s="480"/>
    </row>
    <row r="50" spans="1:13" s="98" customFormat="1" ht="15.05" hidden="1" customHeight="1">
      <c r="A50" s="103">
        <v>1954</v>
      </c>
      <c r="B50" s="454"/>
      <c r="C50" s="343"/>
      <c r="D50" s="380"/>
      <c r="E50" s="340"/>
      <c r="F50" s="340"/>
      <c r="G50" s="95"/>
      <c r="H50" s="470"/>
      <c r="I50" s="479"/>
      <c r="J50" s="478"/>
      <c r="K50" s="479"/>
      <c r="L50" s="478"/>
      <c r="M50" s="480"/>
    </row>
    <row r="51" spans="1:13" s="98" customFormat="1" ht="15.05" hidden="1" customHeight="1">
      <c r="A51" s="103">
        <v>1955</v>
      </c>
      <c r="B51" s="454"/>
      <c r="C51" s="343"/>
      <c r="D51" s="380"/>
      <c r="E51" s="340"/>
      <c r="F51" s="340"/>
      <c r="G51" s="95"/>
      <c r="H51" s="470"/>
      <c r="I51" s="479"/>
      <c r="J51" s="478"/>
      <c r="K51" s="479"/>
      <c r="L51" s="478"/>
      <c r="M51" s="480"/>
    </row>
    <row r="52" spans="1:13" s="98" customFormat="1" ht="15.05" hidden="1" customHeight="1">
      <c r="A52" s="103">
        <v>1956</v>
      </c>
      <c r="B52" s="454"/>
      <c r="C52" s="343"/>
      <c r="D52" s="380"/>
      <c r="E52" s="340"/>
      <c r="F52" s="340"/>
      <c r="G52" s="95"/>
      <c r="H52" s="470"/>
      <c r="I52" s="479"/>
      <c r="J52" s="478"/>
      <c r="K52" s="479"/>
      <c r="L52" s="478"/>
      <c r="M52" s="480"/>
    </row>
    <row r="53" spans="1:13" s="98" customFormat="1" ht="15.05" hidden="1" customHeight="1">
      <c r="A53" s="103">
        <v>1957</v>
      </c>
      <c r="B53" s="454"/>
      <c r="C53" s="343"/>
      <c r="D53" s="380"/>
      <c r="E53" s="340"/>
      <c r="F53" s="340"/>
      <c r="G53" s="95"/>
      <c r="H53" s="470"/>
      <c r="I53" s="479"/>
      <c r="J53" s="478"/>
      <c r="K53" s="479"/>
      <c r="L53" s="478"/>
      <c r="M53" s="480"/>
    </row>
    <row r="54" spans="1:13" s="98" customFormat="1" ht="15.05" hidden="1" customHeight="1">
      <c r="A54" s="103">
        <v>1958</v>
      </c>
      <c r="B54" s="454"/>
      <c r="C54" s="343"/>
      <c r="D54" s="380"/>
      <c r="E54" s="340"/>
      <c r="F54" s="340"/>
      <c r="G54" s="95"/>
      <c r="H54" s="470"/>
      <c r="I54" s="479"/>
      <c r="J54" s="478"/>
      <c r="K54" s="479"/>
      <c r="L54" s="478"/>
      <c r="M54" s="480"/>
    </row>
    <row r="55" spans="1:13" s="98" customFormat="1" ht="15.05" hidden="1" customHeight="1">
      <c r="A55" s="102">
        <v>1959</v>
      </c>
      <c r="B55" s="455"/>
      <c r="C55" s="342"/>
      <c r="D55" s="381"/>
      <c r="E55" s="341"/>
      <c r="F55" s="341"/>
      <c r="G55" s="99"/>
      <c r="H55" s="471"/>
      <c r="I55" s="482"/>
      <c r="J55" s="481"/>
      <c r="K55" s="482"/>
      <c r="L55" s="481"/>
      <c r="M55" s="483"/>
    </row>
    <row r="56" spans="1:13">
      <c r="A56" s="78">
        <v>1960</v>
      </c>
      <c r="B56" s="454"/>
      <c r="C56" s="343"/>
      <c r="D56" s="380"/>
      <c r="E56" s="340"/>
      <c r="F56" s="340"/>
      <c r="G56" s="95"/>
      <c r="H56" s="470"/>
      <c r="I56" s="479"/>
      <c r="J56" s="478"/>
      <c r="K56" s="479"/>
      <c r="L56" s="478"/>
      <c r="M56" s="480"/>
    </row>
    <row r="57" spans="1:13">
      <c r="A57" s="78">
        <v>1961</v>
      </c>
      <c r="B57" s="454"/>
      <c r="C57" s="343"/>
      <c r="D57" s="380"/>
      <c r="E57" s="340"/>
      <c r="F57" s="340"/>
      <c r="G57" s="95"/>
      <c r="H57" s="470"/>
      <c r="I57" s="479"/>
      <c r="J57" s="478"/>
      <c r="K57" s="479"/>
      <c r="L57" s="478"/>
      <c r="M57" s="480"/>
    </row>
    <row r="58" spans="1:13">
      <c r="A58" s="78">
        <v>1962</v>
      </c>
      <c r="B58" s="599">
        <f>avghweal!BI51</f>
        <v>72492.020642011266</v>
      </c>
      <c r="C58" s="559">
        <f>avghweal!BN51</f>
        <v>72492.020642011266</v>
      </c>
      <c r="D58" s="558">
        <f>avghweal!BJ51</f>
        <v>67313.961711297394</v>
      </c>
      <c r="E58" s="558">
        <f>avghweal!BK51</f>
        <v>73117.60872203522</v>
      </c>
      <c r="F58" s="558">
        <f>avghweal!BL51</f>
        <v>71894.529701293737</v>
      </c>
      <c r="G58" s="559">
        <f>avghweal!BM51</f>
        <v>112274.87262690255</v>
      </c>
      <c r="H58" s="568">
        <f>B58*0.4/'TE5'!B58</f>
        <v>0.2779626846313476</v>
      </c>
      <c r="I58" s="585">
        <f>C58*0.4/'TE5'!B58</f>
        <v>0.2779626846313476</v>
      </c>
      <c r="J58" s="585">
        <f>D58*0.4/'TE5'!C58</f>
        <v>0.30401185237117934</v>
      </c>
      <c r="K58" s="579">
        <f>E58*0.4/'TE5'!D58</f>
        <v>0.28639507615652721</v>
      </c>
      <c r="L58" s="585">
        <f>F58*0.4/'TE5'!E58</f>
        <v>0.27027645135552508</v>
      </c>
      <c r="M58" s="586">
        <f>G58*0.4/'TE5'!F58</f>
        <v>0.27023614938337354</v>
      </c>
    </row>
    <row r="59" spans="1:13">
      <c r="A59" s="78">
        <v>1963</v>
      </c>
      <c r="B59" s="600">
        <f>avghweal!BI52</f>
        <v>74694.60243071185</v>
      </c>
      <c r="C59" s="561">
        <f>avghweal!BN52</f>
        <v>74694.60243071185</v>
      </c>
      <c r="D59" s="560">
        <f>avghweal!BJ52</f>
        <v>68679.095297201493</v>
      </c>
      <c r="E59" s="560">
        <f>avghweal!BK52</f>
        <v>74575.682133035967</v>
      </c>
      <c r="F59" s="560">
        <f>avghweal!BL52</f>
        <v>74836.988616588409</v>
      </c>
      <c r="G59" s="561">
        <f>avghweal!BM52</f>
        <v>115675.42905750033</v>
      </c>
      <c r="H59" s="569">
        <f>B59*0.4/'TE5'!B59</f>
        <v>0.28151003150859522</v>
      </c>
      <c r="I59" s="580">
        <f>C59*0.4/'TE5'!B59</f>
        <v>0.28151003150859522</v>
      </c>
      <c r="J59" s="587">
        <f>D59*0.4/'TE5'!C59</f>
        <v>0.30635098407419104</v>
      </c>
      <c r="K59" s="580">
        <f>E59*0.4/'TE5'!D59</f>
        <v>0.28816997656257365</v>
      </c>
      <c r="L59" s="587">
        <f>F59*0.4/'TE5'!E59</f>
        <v>0.274642238293966</v>
      </c>
      <c r="M59" s="588">
        <f>G59*0.4/'TE5'!F59</f>
        <v>0.27453698508808067</v>
      </c>
    </row>
    <row r="60" spans="1:13">
      <c r="A60" s="78">
        <v>1964</v>
      </c>
      <c r="B60" s="600">
        <f>avghweal!BI53</f>
        <v>76897.184219412418</v>
      </c>
      <c r="C60" s="561">
        <f>avghweal!BN53</f>
        <v>76897.184219412418</v>
      </c>
      <c r="D60" s="560">
        <f>avghweal!BJ53</f>
        <v>70044.228883105592</v>
      </c>
      <c r="E60" s="560">
        <f>avghweal!BK53</f>
        <v>76033.755544036729</v>
      </c>
      <c r="F60" s="560">
        <f>avghweal!BL53</f>
        <v>77779.447531883096</v>
      </c>
      <c r="G60" s="561">
        <f>avghweal!BM53</f>
        <v>119075.9854880981</v>
      </c>
      <c r="H60" s="569">
        <f>B60*0.4/'TE5'!B60</f>
        <v>0.28394079208374023</v>
      </c>
      <c r="I60" s="580">
        <f>C60*0.4/'TE5'!B60</f>
        <v>0.28394079208374023</v>
      </c>
      <c r="J60" s="587">
        <f>D60*0.4/'TE5'!C60</f>
        <v>0.30863310927351911</v>
      </c>
      <c r="K60" s="580">
        <f>E60*0.4/'TE5'!D60</f>
        <v>0.28989767808507594</v>
      </c>
      <c r="L60" s="587">
        <f>F60*0.4/'TE5'!E60</f>
        <v>0.27880504212695223</v>
      </c>
      <c r="M60" s="588">
        <f>G60*0.4/'TE5'!F60</f>
        <v>0.27744079536564381</v>
      </c>
    </row>
    <row r="61" spans="1:13">
      <c r="A61" s="78">
        <v>1965</v>
      </c>
      <c r="B61" s="600">
        <f>avghweal!BI54</f>
        <v>80292.636198900145</v>
      </c>
      <c r="C61" s="561">
        <f>avghweal!BN54</f>
        <v>80292.636198900145</v>
      </c>
      <c r="D61" s="560">
        <f>avghweal!BJ54</f>
        <v>71697.325504634005</v>
      </c>
      <c r="E61" s="560">
        <f>avghweal!BK54</f>
        <v>79646.033158690261</v>
      </c>
      <c r="F61" s="560">
        <f>avghweal!BL54</f>
        <v>80939.230736368583</v>
      </c>
      <c r="G61" s="561">
        <f>avghweal!BM54</f>
        <v>124089.4723584419</v>
      </c>
      <c r="H61" s="569">
        <f>B61*0.4/'TE5'!B61</f>
        <v>0.28152606496555155</v>
      </c>
      <c r="I61" s="580">
        <f>C61*0.4/'TE5'!B61</f>
        <v>0.28152606496555155</v>
      </c>
      <c r="J61" s="587">
        <f>D61*0.4/'TE5'!C61</f>
        <v>0.30998272194852317</v>
      </c>
      <c r="K61" s="580">
        <f>E61*0.4/'TE5'!D61</f>
        <v>0.29520093177638335</v>
      </c>
      <c r="L61" s="587">
        <f>F61*0.4/'TE5'!E61</f>
        <v>0.28364868039202157</v>
      </c>
      <c r="M61" s="588">
        <f>G61*0.4/'TE5'!F61</f>
        <v>0.27504754914884361</v>
      </c>
    </row>
    <row r="62" spans="1:13">
      <c r="A62" s="78">
        <v>1966</v>
      </c>
      <c r="B62" s="600">
        <f>avghweal!BI55</f>
        <v>83688.088178387872</v>
      </c>
      <c r="C62" s="561">
        <f>avghweal!BN55</f>
        <v>83688.088178387872</v>
      </c>
      <c r="D62" s="560">
        <f>avghweal!BJ55</f>
        <v>73350.422126162404</v>
      </c>
      <c r="E62" s="560">
        <f>avghweal!BK55</f>
        <v>83258.310773343808</v>
      </c>
      <c r="F62" s="560">
        <f>avghweal!BL55</f>
        <v>84099.013940854071</v>
      </c>
      <c r="G62" s="561">
        <f>avghweal!BM55</f>
        <v>129102.95922878569</v>
      </c>
      <c r="H62" s="569">
        <f>B62*0.4/'TE5'!B62</f>
        <v>0.29395031929016113</v>
      </c>
      <c r="I62" s="580">
        <f>C62*0.4/'TE5'!B62</f>
        <v>0.29395031929016113</v>
      </c>
      <c r="J62" s="587">
        <f>D62*0.4/'TE5'!C62</f>
        <v>0.31128256576557234</v>
      </c>
      <c r="K62" s="580">
        <f>E62*0.4/'TE5'!D62</f>
        <v>0.30021639345349704</v>
      </c>
      <c r="L62" s="587">
        <f>F62*0.4/'TE5'!E62</f>
        <v>0.28828059384665788</v>
      </c>
      <c r="M62" s="588">
        <f>G62*0.4/'TE5'!F62</f>
        <v>0.28740762047558327</v>
      </c>
    </row>
    <row r="63" spans="1:13">
      <c r="A63" s="78">
        <v>1967</v>
      </c>
      <c r="B63" s="600">
        <f>avghweal!BI56</f>
        <v>87780.519052661373</v>
      </c>
      <c r="C63" s="561">
        <f>avghweal!BN56</f>
        <v>87780.519052661373</v>
      </c>
      <c r="D63" s="560">
        <f>avghweal!BJ56</f>
        <v>79465.780346850777</v>
      </c>
      <c r="E63" s="560">
        <f>avghweal!BK56</f>
        <v>87255.067321564173</v>
      </c>
      <c r="F63" s="560">
        <f>avghweal!BL56</f>
        <v>88425.19509996711</v>
      </c>
      <c r="G63" s="561">
        <f>avghweal!BM56</f>
        <v>135479.53318885752</v>
      </c>
      <c r="H63" s="570">
        <f>B63*0.4/'TE5'!B63</f>
        <v>0.30144010484218597</v>
      </c>
      <c r="I63" s="581">
        <f>C63*0.4/'TE5'!B63</f>
        <v>0.30144010484218597</v>
      </c>
      <c r="J63" s="587">
        <f>D63*0.4/'TE5'!C63</f>
        <v>0.31636932898248793</v>
      </c>
      <c r="K63" s="580">
        <f>E63*0.4/'TE5'!D63</f>
        <v>0.30879736648575906</v>
      </c>
      <c r="L63" s="587">
        <f>F63*0.4/'TE5'!E63</f>
        <v>0.29525902217682315</v>
      </c>
      <c r="M63" s="588">
        <f>G63*0.4/'TE5'!F63</f>
        <v>0.29521670835139824</v>
      </c>
    </row>
    <row r="64" spans="1:13">
      <c r="A64" s="78">
        <v>1968</v>
      </c>
      <c r="B64" s="600">
        <f>avghweal!BI57</f>
        <v>91549.64701282169</v>
      </c>
      <c r="C64" s="561">
        <f>avghweal!BN57</f>
        <v>91549.64701282169</v>
      </c>
      <c r="D64" s="560">
        <f>avghweal!BJ57</f>
        <v>81458.692721220184</v>
      </c>
      <c r="E64" s="560">
        <f>avghweal!BK57</f>
        <v>91241.664592300833</v>
      </c>
      <c r="F64" s="560">
        <f>avghweal!BL57</f>
        <v>92120.006207435275</v>
      </c>
      <c r="G64" s="561">
        <f>avghweal!BM57</f>
        <v>142623.09181326604</v>
      </c>
      <c r="H64" s="570">
        <f>B64*0.4/'TE5'!B64</f>
        <v>0.30058946833014483</v>
      </c>
      <c r="I64" s="581">
        <f>C64*0.4/'TE5'!B64</f>
        <v>0.30058946833014483</v>
      </c>
      <c r="J64" s="587">
        <f>D64*0.4/'TE5'!C64</f>
        <v>0.30991102567189988</v>
      </c>
      <c r="K64" s="580">
        <f>E64*0.4/'TE5'!D64</f>
        <v>0.30588640481030815</v>
      </c>
      <c r="L64" s="587">
        <f>F64*0.4/'TE5'!E64</f>
        <v>0.29640849132313279</v>
      </c>
      <c r="M64" s="588">
        <f>G64*0.4/'TE5'!F64</f>
        <v>0.29533208449419263</v>
      </c>
    </row>
    <row r="65" spans="1:13">
      <c r="A65" s="83">
        <v>1969</v>
      </c>
      <c r="B65" s="601">
        <f>avghweal!BI58</f>
        <v>93067.151158373978</v>
      </c>
      <c r="C65" s="563">
        <f>avghweal!BN58</f>
        <v>93067.151158373978</v>
      </c>
      <c r="D65" s="562">
        <f>avghweal!BJ58</f>
        <v>82304.137580346243</v>
      </c>
      <c r="E65" s="562">
        <f>avghweal!BK58</f>
        <v>91733.142720036863</v>
      </c>
      <c r="F65" s="562">
        <f>avghweal!BL58</f>
        <v>94410.631170782595</v>
      </c>
      <c r="G65" s="563">
        <f>avghweal!BM58</f>
        <v>146408.89866832423</v>
      </c>
      <c r="H65" s="571">
        <f>B65*0.4/'TE5'!B65</f>
        <v>0.30758633371442551</v>
      </c>
      <c r="I65" s="582">
        <f>C65*0.4/'TE5'!B65</f>
        <v>0.30758633371442551</v>
      </c>
      <c r="J65" s="589">
        <f>D65*0.4/'TE5'!C65</f>
        <v>0.31689352688236327</v>
      </c>
      <c r="K65" s="583">
        <f>E65*0.4/'TE5'!D65</f>
        <v>0.31252649967170187</v>
      </c>
      <c r="L65" s="589">
        <f>F65*0.4/'TE5'!E65</f>
        <v>0.30327543157655179</v>
      </c>
      <c r="M65" s="590">
        <f>G65*0.4/'TE5'!F65</f>
        <v>0.30408229655457353</v>
      </c>
    </row>
    <row r="66" spans="1:13">
      <c r="A66" s="78">
        <v>1970</v>
      </c>
      <c r="B66" s="600">
        <f>avghweal!BI59</f>
        <v>88064.96451272702</v>
      </c>
      <c r="C66" s="561">
        <f>avghweal!BN59</f>
        <v>88064.947340314131</v>
      </c>
      <c r="D66" s="560">
        <f>avghweal!BJ59</f>
        <v>76621.257422188733</v>
      </c>
      <c r="E66" s="560">
        <f>avghweal!BK59</f>
        <v>86959.625128925487</v>
      </c>
      <c r="F66" s="560">
        <f>avghweal!BL59</f>
        <v>89179.071410432342</v>
      </c>
      <c r="G66" s="561">
        <f>avghweal!BM59</f>
        <v>138488.99818956724</v>
      </c>
      <c r="H66" s="570">
        <f>B66*0.4/'TE5'!B66</f>
        <v>0.30566938756965095</v>
      </c>
      <c r="I66" s="581">
        <f>C66*0.4/'TE5'!B66</f>
        <v>0.30566932796500618</v>
      </c>
      <c r="J66" s="587">
        <f>D66*0.4/'TE5'!C66</f>
        <v>0.31871780627769125</v>
      </c>
      <c r="K66" s="580">
        <f>E66*0.4/'TE5'!D66</f>
        <v>0.31065945829545777</v>
      </c>
      <c r="L66" s="587">
        <f>F66*0.4/'TE5'!E66</f>
        <v>0.30117513226836345</v>
      </c>
      <c r="M66" s="588">
        <f>G66*0.4/'TE5'!F66</f>
        <v>0.30122985592888762</v>
      </c>
    </row>
    <row r="67" spans="1:13">
      <c r="A67" s="78">
        <v>1971</v>
      </c>
      <c r="B67" s="600">
        <f>avghweal!BI60</f>
        <v>89941.671171303315</v>
      </c>
      <c r="C67" s="561">
        <f>avghweal!BN60</f>
        <v>89941.632397749025</v>
      </c>
      <c r="D67" s="560">
        <f>avghweal!BJ60</f>
        <v>81355.857007351893</v>
      </c>
      <c r="E67" s="560">
        <f>avghweal!BK60</f>
        <v>88516.842467259368</v>
      </c>
      <c r="F67" s="560">
        <f>avghweal!BL60</f>
        <v>91389.055020866916</v>
      </c>
      <c r="G67" s="561">
        <f>avghweal!BM60</f>
        <v>141021.08309404852</v>
      </c>
      <c r="H67" s="570">
        <f>B67*0.4/'TE5'!B67</f>
        <v>0.31109136849408969</v>
      </c>
      <c r="I67" s="581">
        <f>C67*0.4/'TE5'!B67</f>
        <v>0.31109123438363895</v>
      </c>
      <c r="J67" s="587">
        <f>D67*0.4/'TE5'!C67</f>
        <v>0.32584502359260181</v>
      </c>
      <c r="K67" s="580">
        <f>E67*0.4/'TE5'!D67</f>
        <v>0.31590781471942803</v>
      </c>
      <c r="L67" s="587">
        <f>F67*0.4/'TE5'!E67</f>
        <v>0.30687660819012752</v>
      </c>
      <c r="M67" s="588">
        <f>G67*0.4/'TE5'!F67</f>
        <v>0.30577775597432716</v>
      </c>
    </row>
    <row r="68" spans="1:13">
      <c r="A68" s="78">
        <v>1972</v>
      </c>
      <c r="B68" s="600">
        <f>avghweal!BI61</f>
        <v>95212.133404147782</v>
      </c>
      <c r="C68" s="561">
        <f>avghweal!BN61</f>
        <v>95212.123096420022</v>
      </c>
      <c r="D68" s="560">
        <f>avghweal!BJ61</f>
        <v>84470.960026747402</v>
      </c>
      <c r="E68" s="560">
        <f>avghweal!BK61</f>
        <v>94090.684558905996</v>
      </c>
      <c r="F68" s="560">
        <f>avghweal!BL61</f>
        <v>96304.995316416054</v>
      </c>
      <c r="G68" s="561">
        <f>avghweal!BM61</f>
        <v>148587.60282638331</v>
      </c>
      <c r="H68" s="570">
        <f>B68*0.4/'TE5'!B68</f>
        <v>0.30969342715980025</v>
      </c>
      <c r="I68" s="581">
        <f>C68*0.4/'TE5'!B68</f>
        <v>0.30969339363218745</v>
      </c>
      <c r="J68" s="587">
        <f>D68*0.4/'TE5'!C68</f>
        <v>0.32181145996659527</v>
      </c>
      <c r="K68" s="580">
        <f>E68*0.4/'TE5'!D68</f>
        <v>0.31415406797440587</v>
      </c>
      <c r="L68" s="587">
        <f>F68*0.4/'TE5'!E68</f>
        <v>0.30565782198669605</v>
      </c>
      <c r="M68" s="588">
        <f>G68*0.4/'TE5'!F68</f>
        <v>0.30333310097270133</v>
      </c>
    </row>
    <row r="69" spans="1:13">
      <c r="A69" s="78">
        <v>1973</v>
      </c>
      <c r="B69" s="600">
        <f>avghweal!BI62</f>
        <v>98927.55009902356</v>
      </c>
      <c r="C69" s="561">
        <f>avghweal!BN62</f>
        <v>98927.320611405899</v>
      </c>
      <c r="D69" s="560">
        <f>avghweal!BJ62</f>
        <v>87569.804673440492</v>
      </c>
      <c r="E69" s="560">
        <f>avghweal!BK62</f>
        <v>98744.049948513071</v>
      </c>
      <c r="F69" s="560">
        <f>avghweal!BL62</f>
        <v>99182.298988963827</v>
      </c>
      <c r="G69" s="561">
        <f>avghweal!BM62</f>
        <v>153383.09445880857</v>
      </c>
      <c r="H69" s="570">
        <f>B69*0.4/'TE5'!B69</f>
        <v>0.31836939634740707</v>
      </c>
      <c r="I69" s="581">
        <f>C69*0.4/'TE5'!B69</f>
        <v>0.31836865780860535</v>
      </c>
      <c r="J69" s="587">
        <f>D69*0.4/'TE5'!C69</f>
        <v>0.33034749986369383</v>
      </c>
      <c r="K69" s="580">
        <f>E69*0.4/'TE5'!D69</f>
        <v>0.32279025887148949</v>
      </c>
      <c r="L69" s="587">
        <f>F69*0.4/'TE5'!E69</f>
        <v>0.31450747775584359</v>
      </c>
      <c r="M69" s="588">
        <f>G69*0.4/'TE5'!F69</f>
        <v>0.31052620633268252</v>
      </c>
    </row>
    <row r="70" spans="1:13">
      <c r="A70" s="78">
        <v>1974</v>
      </c>
      <c r="B70" s="600">
        <f>avghweal!BI63</f>
        <v>92780.430447089835</v>
      </c>
      <c r="C70" s="561">
        <f>avghweal!BN63</f>
        <v>92780.154863472751</v>
      </c>
      <c r="D70" s="560">
        <f>avghweal!BJ63</f>
        <v>82158.310600901154</v>
      </c>
      <c r="E70" s="560">
        <f>avghweal!BK63</f>
        <v>91194.473491610042</v>
      </c>
      <c r="F70" s="560">
        <f>avghweal!BL63</f>
        <v>94421.388845329289</v>
      </c>
      <c r="G70" s="561">
        <f>avghweal!BM63</f>
        <v>143065.46804915791</v>
      </c>
      <c r="H70" s="570">
        <f>B70*0.4/'TE5'!B70</f>
        <v>0.32804890171155421</v>
      </c>
      <c r="I70" s="581">
        <f>C70*0.4/'TE5'!B70</f>
        <v>0.32804792731531057</v>
      </c>
      <c r="J70" s="587">
        <f>D70*0.4/'TE5'!C70</f>
        <v>0.33962479494378872</v>
      </c>
      <c r="K70" s="580">
        <f>E70*0.4/'TE5'!D70</f>
        <v>0.33102100087874048</v>
      </c>
      <c r="L70" s="587">
        <f>F70*0.4/'TE5'!E70</f>
        <v>0.32582843397096939</v>
      </c>
      <c r="M70" s="588">
        <f>G70*0.4/'TE5'!F70</f>
        <v>0.31941256184530481</v>
      </c>
    </row>
    <row r="71" spans="1:13">
      <c r="A71" s="78">
        <v>1975</v>
      </c>
      <c r="B71" s="600">
        <f>avghweal!BI64</f>
        <v>89740.8056026345</v>
      </c>
      <c r="C71" s="561">
        <f>avghweal!BN64</f>
        <v>89741.103642662114</v>
      </c>
      <c r="D71" s="560">
        <f>avghweal!BJ64</f>
        <v>77498.188046849435</v>
      </c>
      <c r="E71" s="560">
        <f>avghweal!BK64</f>
        <v>87824.262912770631</v>
      </c>
      <c r="F71" s="560">
        <f>avghweal!BL64</f>
        <v>91684.822232105202</v>
      </c>
      <c r="G71" s="561">
        <f>avghweal!BM64</f>
        <v>137777.40114454521</v>
      </c>
      <c r="H71" s="570">
        <f>B71*0.4/'TE5'!B71</f>
        <v>0.33046240035560004</v>
      </c>
      <c r="I71" s="581">
        <f>C71*0.4/'TE5'!B71</f>
        <v>0.33046349786104656</v>
      </c>
      <c r="J71" s="587">
        <f>D71*0.4/'TE5'!C71</f>
        <v>0.33837613607083356</v>
      </c>
      <c r="K71" s="580">
        <f>E71*0.4/'TE5'!D71</f>
        <v>0.33306656328185896</v>
      </c>
      <c r="L71" s="587">
        <f>F71*0.4/'TE5'!E71</f>
        <v>0.32844881424121308</v>
      </c>
      <c r="M71" s="588">
        <f>G71*0.4/'TE5'!F71</f>
        <v>0.32111000971147946</v>
      </c>
    </row>
    <row r="72" spans="1:13">
      <c r="A72" s="78">
        <v>1976</v>
      </c>
      <c r="B72" s="600">
        <f>avghweal!BI65</f>
        <v>97265.126069217164</v>
      </c>
      <c r="C72" s="561">
        <f>avghweal!BN65</f>
        <v>97265.205068960466</v>
      </c>
      <c r="D72" s="560">
        <f>avghweal!BJ65</f>
        <v>84427.178051363619</v>
      </c>
      <c r="E72" s="560">
        <f>avghweal!BK65</f>
        <v>96065.226018320114</v>
      </c>
      <c r="F72" s="560">
        <f>avghweal!BL65</f>
        <v>98446.018559670527</v>
      </c>
      <c r="G72" s="561">
        <f>avghweal!BM65</f>
        <v>148309.98294970635</v>
      </c>
      <c r="H72" s="570">
        <f>B72*0.4/'TE5'!B72</f>
        <v>0.33781440661317674</v>
      </c>
      <c r="I72" s="581">
        <f>C72*0.4/'TE5'!B72</f>
        <v>0.33781468098953843</v>
      </c>
      <c r="J72" s="587">
        <f>D72*0.4/'TE5'!C72</f>
        <v>0.34398688949392242</v>
      </c>
      <c r="K72" s="580">
        <f>E72*0.4/'TE5'!D72</f>
        <v>0.34116102693048955</v>
      </c>
      <c r="L72" s="587">
        <f>F72*0.4/'TE5'!E72</f>
        <v>0.33487677243382796</v>
      </c>
      <c r="M72" s="588">
        <f>G72*0.4/'TE5'!F72</f>
        <v>0.32727313414332154</v>
      </c>
    </row>
    <row r="73" spans="1:13">
      <c r="A73" s="78">
        <v>1977</v>
      </c>
      <c r="B73" s="600">
        <f>avghweal!BI66</f>
        <v>101125.56915265098</v>
      </c>
      <c r="C73" s="561">
        <f>avghweal!BN66</f>
        <v>101125.58943730746</v>
      </c>
      <c r="D73" s="560">
        <f>avghweal!BJ66</f>
        <v>86962.568174999004</v>
      </c>
      <c r="E73" s="560">
        <f>avghweal!BK66</f>
        <v>100557.15095479533</v>
      </c>
      <c r="F73" s="560">
        <f>avghweal!BL66</f>
        <v>101664.64405127217</v>
      </c>
      <c r="G73" s="561">
        <f>avghweal!BM66</f>
        <v>153103.12802023088</v>
      </c>
      <c r="H73" s="570">
        <f>B73*0.4/'TE5'!B73</f>
        <v>0.34196371238918749</v>
      </c>
      <c r="I73" s="581">
        <f>C73*0.4/'TE5'!B73</f>
        <v>0.3419637809832779</v>
      </c>
      <c r="J73" s="587">
        <f>D73*0.4/'TE5'!C73</f>
        <v>0.34690289795342816</v>
      </c>
      <c r="K73" s="580">
        <f>E73*0.4/'TE5'!D73</f>
        <v>0.34554629432294354</v>
      </c>
      <c r="L73" s="587">
        <f>F73*0.4/'TE5'!E73</f>
        <v>0.33864485061108657</v>
      </c>
      <c r="M73" s="588">
        <f>G73*0.4/'TE5'!F73</f>
        <v>0.33021697606263084</v>
      </c>
    </row>
    <row r="74" spans="1:13">
      <c r="A74" s="78">
        <v>1978</v>
      </c>
      <c r="B74" s="600">
        <f>avghweal!BI67</f>
        <v>105775.20922606632</v>
      </c>
      <c r="C74" s="561">
        <f>avghweal!BN67</f>
        <v>105775.2144017306</v>
      </c>
      <c r="D74" s="560">
        <f>avghweal!BJ67</f>
        <v>91956.3427648629</v>
      </c>
      <c r="E74" s="560">
        <f>avghweal!BK67</f>
        <v>105689.77863134196</v>
      </c>
      <c r="F74" s="560">
        <f>avghweal!BL67</f>
        <v>105872.26550132515</v>
      </c>
      <c r="G74" s="561">
        <f>avghweal!BM67</f>
        <v>159292.6588651218</v>
      </c>
      <c r="H74" s="570">
        <f>B74*0.4/'TE5'!B74</f>
        <v>0.35046488146357646</v>
      </c>
      <c r="I74" s="581">
        <f>C74*0.4/'TE5'!B74</f>
        <v>0.35046489861209912</v>
      </c>
      <c r="J74" s="587">
        <f>D74*0.4/'TE5'!C74</f>
        <v>0.35453010782951483</v>
      </c>
      <c r="K74" s="580">
        <f>E74*0.4/'TE5'!D74</f>
        <v>0.35320644850166089</v>
      </c>
      <c r="L74" s="587">
        <f>F74*0.4/'TE5'!E74</f>
        <v>0.34793501962520129</v>
      </c>
      <c r="M74" s="588">
        <f>G74*0.4/'TE5'!F74</f>
        <v>0.33786799311662746</v>
      </c>
    </row>
    <row r="75" spans="1:13">
      <c r="A75" s="83">
        <v>1979</v>
      </c>
      <c r="B75" s="601">
        <f>avghweal!BI68</f>
        <v>107564.91378527042</v>
      </c>
      <c r="C75" s="563">
        <f>avghweal!BN68</f>
        <v>107564.91378527042</v>
      </c>
      <c r="D75" s="562">
        <f>avghweal!BJ68</f>
        <v>93032.822556617801</v>
      </c>
      <c r="E75" s="562">
        <f>avghweal!BK68</f>
        <v>105454.41479278331</v>
      </c>
      <c r="F75" s="562">
        <f>avghweal!BL68</f>
        <v>109687.63635336865</v>
      </c>
      <c r="G75" s="563">
        <f>avghweal!BM68</f>
        <v>160598.46080541291</v>
      </c>
      <c r="H75" s="572">
        <f>B75*0.4/'TE5'!B75</f>
        <v>0.34361451864242554</v>
      </c>
      <c r="I75" s="583">
        <f>C75*0.4/'TE5'!B75</f>
        <v>0.34361451864242554</v>
      </c>
      <c r="J75" s="589">
        <f>D75*0.4/'TE5'!C75</f>
        <v>0.34623058686117431</v>
      </c>
      <c r="K75" s="583">
        <f>E75*0.4/'TE5'!D75</f>
        <v>0.34281471154193544</v>
      </c>
      <c r="L75" s="589">
        <f>F75*0.4/'TE5'!E75</f>
        <v>0.34450720113711542</v>
      </c>
      <c r="M75" s="590">
        <f>G75*0.4/'TE5'!F75</f>
        <v>0.32964016539899704</v>
      </c>
    </row>
    <row r="76" spans="1:13">
      <c r="A76" s="78">
        <v>1980</v>
      </c>
      <c r="B76" s="600">
        <f>avghweal!BI69</f>
        <v>112729.83249401409</v>
      </c>
      <c r="C76" s="561">
        <f>avghweal!BN69</f>
        <v>112729.83249401409</v>
      </c>
      <c r="D76" s="560">
        <f>avghweal!BJ69</f>
        <v>96577.723223477631</v>
      </c>
      <c r="E76" s="560">
        <f>avghweal!BK69</f>
        <v>110845.56206927793</v>
      </c>
      <c r="F76" s="560">
        <f>avghweal!BL69</f>
        <v>114528.59282880191</v>
      </c>
      <c r="G76" s="561">
        <f>avghweal!BM69</f>
        <v>167921.97251721608</v>
      </c>
      <c r="H76" s="569">
        <f>B76*0.4/'TE5'!B76</f>
        <v>0.3464780449867248</v>
      </c>
      <c r="I76" s="580">
        <f>C76*0.4/'TE5'!B76</f>
        <v>0.3464780449867248</v>
      </c>
      <c r="J76" s="587">
        <f>D76*0.4/'TE5'!C76</f>
        <v>0.34648103003954867</v>
      </c>
      <c r="K76" s="580">
        <f>E76*0.4/'TE5'!D76</f>
        <v>0.34436060589329992</v>
      </c>
      <c r="L76" s="587">
        <f>F76*0.4/'TE5'!E76</f>
        <v>0.34837906474095082</v>
      </c>
      <c r="M76" s="588">
        <f>G76*0.4/'TE5'!F76</f>
        <v>0.33211228954025529</v>
      </c>
    </row>
    <row r="77" spans="1:13">
      <c r="A77" s="78">
        <v>1981</v>
      </c>
      <c r="B77" s="600">
        <f>avghweal!BI70</f>
        <v>113722.61609500073</v>
      </c>
      <c r="C77" s="561">
        <f>avghweal!BN70</f>
        <v>113722.61609500073</v>
      </c>
      <c r="D77" s="560">
        <f>avghweal!BJ70</f>
        <v>95453.590805340573</v>
      </c>
      <c r="E77" s="560">
        <f>avghweal!BK70</f>
        <v>111396.53213776941</v>
      </c>
      <c r="F77" s="560">
        <f>avghweal!BL70</f>
        <v>116108.20418850749</v>
      </c>
      <c r="G77" s="561">
        <f>avghweal!BM70</f>
        <v>169930.4549389187</v>
      </c>
      <c r="H77" s="569">
        <f>B77*0.4/'TE5'!B77</f>
        <v>0.34812957048416132</v>
      </c>
      <c r="I77" s="580">
        <f>C77*0.4/'TE5'!B77</f>
        <v>0.34812957048416132</v>
      </c>
      <c r="J77" s="587">
        <f>D77*0.4/'TE5'!C77</f>
        <v>0.34203723895071392</v>
      </c>
      <c r="K77" s="580">
        <f>E77*0.4/'TE5'!D77</f>
        <v>0.34547351567415063</v>
      </c>
      <c r="L77" s="587">
        <f>F77*0.4/'TE5'!E77</f>
        <v>0.35102479143093251</v>
      </c>
      <c r="M77" s="588">
        <f>G77*0.4/'TE5'!F77</f>
        <v>0.33500294349619647</v>
      </c>
    </row>
    <row r="78" spans="1:13">
      <c r="A78" s="78">
        <v>1982</v>
      </c>
      <c r="B78" s="600">
        <f>avghweal!BI71</f>
        <v>116392.8926254213</v>
      </c>
      <c r="C78" s="561">
        <f>avghweal!BN71</f>
        <v>116392.8926254213</v>
      </c>
      <c r="D78" s="560">
        <f>avghweal!BJ71</f>
        <v>96136.557831496684</v>
      </c>
      <c r="E78" s="560">
        <f>avghweal!BK71</f>
        <v>113449.35746583433</v>
      </c>
      <c r="F78" s="560">
        <f>avghweal!BL71</f>
        <v>119229.40329229011</v>
      </c>
      <c r="G78" s="561">
        <f>avghweal!BM71</f>
        <v>174105.0056353184</v>
      </c>
      <c r="H78" s="569">
        <f>B78*0.4/'TE5'!B78</f>
        <v>0.35466110706329346</v>
      </c>
      <c r="I78" s="580">
        <f>C78*0.4/'TE5'!B78</f>
        <v>0.35466110706329346</v>
      </c>
      <c r="J78" s="587">
        <f>D78*0.4/'TE5'!C78</f>
        <v>0.34561447345705831</v>
      </c>
      <c r="K78" s="580">
        <f>E78*0.4/'TE5'!D78</f>
        <v>0.34903181020368212</v>
      </c>
      <c r="L78" s="587">
        <f>F78*0.4/'TE5'!E78</f>
        <v>0.36000356703994996</v>
      </c>
      <c r="M78" s="588">
        <f>G78*0.4/'TE5'!F78</f>
        <v>0.34222662554759642</v>
      </c>
    </row>
    <row r="79" spans="1:13">
      <c r="A79" s="78">
        <v>1983</v>
      </c>
      <c r="B79" s="600">
        <f>avghweal!BI72</f>
        <v>121219.23999153561</v>
      </c>
      <c r="C79" s="561">
        <f>avghweal!BN72</f>
        <v>121219.23999153561</v>
      </c>
      <c r="D79" s="560">
        <f>avghweal!BJ72</f>
        <v>99235.23763152957</v>
      </c>
      <c r="E79" s="560">
        <f>avghweal!BK72</f>
        <v>117825.97408537008</v>
      </c>
      <c r="F79" s="560">
        <f>avghweal!BL72</f>
        <v>124530.82499675166</v>
      </c>
      <c r="G79" s="561">
        <f>avghweal!BM72</f>
        <v>181766.15760423706</v>
      </c>
      <c r="H79" s="569">
        <f>B79*0.4/'TE5'!B79</f>
        <v>0.36225402355194092</v>
      </c>
      <c r="I79" s="580">
        <f>C79*0.4/'TE5'!B79</f>
        <v>0.36225402355194092</v>
      </c>
      <c r="J79" s="587">
        <f>D79*0.4/'TE5'!C79</f>
        <v>0.3527427318344119</v>
      </c>
      <c r="K79" s="580">
        <f>E79*0.4/'TE5'!D79</f>
        <v>0.35791786367459727</v>
      </c>
      <c r="L79" s="587">
        <f>F79*0.4/'TE5'!E79</f>
        <v>0.3664656677251783</v>
      </c>
      <c r="M79" s="588">
        <f>G79*0.4/'TE5'!F79</f>
        <v>0.35118196923479583</v>
      </c>
    </row>
    <row r="80" spans="1:13">
      <c r="A80" s="78">
        <v>1984</v>
      </c>
      <c r="B80" s="600">
        <f>avghweal!BI73</f>
        <v>125446.29010248593</v>
      </c>
      <c r="C80" s="561">
        <f>avghweal!BN73</f>
        <v>125446.82070793</v>
      </c>
      <c r="D80" s="560">
        <f>avghweal!BJ73</f>
        <v>101620.55615941338</v>
      </c>
      <c r="E80" s="560">
        <f>avghweal!BK73</f>
        <v>121427.88534553772</v>
      </c>
      <c r="F80" s="560">
        <f>avghweal!BL73</f>
        <v>129427.77313918443</v>
      </c>
      <c r="G80" s="561">
        <f>avghweal!BM73</f>
        <v>188304.21485070695</v>
      </c>
      <c r="H80" s="569">
        <f>B80*0.4/'TE5'!B80</f>
        <v>0.36638659238815308</v>
      </c>
      <c r="I80" s="580">
        <f>C80*0.4/'TE5'!B80</f>
        <v>0.36638814210891724</v>
      </c>
      <c r="J80" s="587">
        <f>D80*0.4/'TE5'!C80</f>
        <v>0.35552437910758017</v>
      </c>
      <c r="K80" s="580">
        <f>E80*0.4/'TE5'!D80</f>
        <v>0.36252002583536586</v>
      </c>
      <c r="L80" s="587">
        <f>F80*0.4/'TE5'!E80</f>
        <v>0.37029974292370355</v>
      </c>
      <c r="M80" s="588">
        <f>G80*0.4/'TE5'!F80</f>
        <v>0.35618949121908272</v>
      </c>
    </row>
    <row r="81" spans="1:13">
      <c r="A81" s="78">
        <v>1985</v>
      </c>
      <c r="B81" s="600">
        <f>avghweal!BI74</f>
        <v>133426.88986455675</v>
      </c>
      <c r="C81" s="561">
        <f>avghweal!BN74</f>
        <v>133426.88986455675</v>
      </c>
      <c r="D81" s="560">
        <f>avghweal!BJ74</f>
        <v>106736.43809396213</v>
      </c>
      <c r="E81" s="560">
        <f>avghweal!BK74</f>
        <v>129476.62676021166</v>
      </c>
      <c r="F81" s="560">
        <f>avghweal!BL74</f>
        <v>137253.69842707942</v>
      </c>
      <c r="G81" s="561">
        <f>avghweal!BM74</f>
        <v>200049.98613198363</v>
      </c>
      <c r="H81" s="569">
        <f>B81*0.4/'TE5'!B81</f>
        <v>0.37191259860992426</v>
      </c>
      <c r="I81" s="580">
        <f>C81*0.4/'TE5'!B81</f>
        <v>0.37191259860992426</v>
      </c>
      <c r="J81" s="587">
        <f>D81*0.4/'TE5'!C81</f>
        <v>0.36337731167123727</v>
      </c>
      <c r="K81" s="580">
        <f>E81*0.4/'TE5'!D81</f>
        <v>0.36315328255891183</v>
      </c>
      <c r="L81" s="587">
        <f>F81*0.4/'TE5'!E81</f>
        <v>0.3802653211650362</v>
      </c>
      <c r="M81" s="588">
        <f>G81*0.4/'TE5'!F81</f>
        <v>0.36201234000518695</v>
      </c>
    </row>
    <row r="82" spans="1:13">
      <c r="A82" s="78">
        <v>1986</v>
      </c>
      <c r="B82" s="600">
        <f>avghweal!BI75</f>
        <v>143902.06014612856</v>
      </c>
      <c r="C82" s="561">
        <f>avghweal!BN75</f>
        <v>143902.70294729318</v>
      </c>
      <c r="D82" s="560">
        <f>avghweal!BJ75</f>
        <v>115300.73144175048</v>
      </c>
      <c r="E82" s="560">
        <f>avghweal!BK75</f>
        <v>140242.16485277264</v>
      </c>
      <c r="F82" s="560">
        <f>avghweal!BL75</f>
        <v>147545.32122469414</v>
      </c>
      <c r="G82" s="561">
        <f>avghweal!BM75</f>
        <v>214318.78838491079</v>
      </c>
      <c r="H82" s="569">
        <f>B82*0.4/'TE5'!B82</f>
        <v>0.37361860275268555</v>
      </c>
      <c r="I82" s="580">
        <f>C82*0.4/'TE5'!B82</f>
        <v>0.37362027168273926</v>
      </c>
      <c r="J82" s="587">
        <f>D82*0.4/'TE5'!C82</f>
        <v>0.36059050404304049</v>
      </c>
      <c r="K82" s="580">
        <f>E82*0.4/'TE5'!D82</f>
        <v>0.36695684492927422</v>
      </c>
      <c r="L82" s="587">
        <f>F82*0.4/'TE5'!E82</f>
        <v>0.38017749577983645</v>
      </c>
      <c r="M82" s="588">
        <f>G82*0.4/'TE5'!F82</f>
        <v>0.36267840863000217</v>
      </c>
    </row>
    <row r="83" spans="1:13">
      <c r="A83" s="78">
        <v>1987</v>
      </c>
      <c r="B83" s="600">
        <f>avghweal!BI76</f>
        <v>145784.40848637646</v>
      </c>
      <c r="C83" s="561">
        <f>avghweal!BN76</f>
        <v>145784.40848637646</v>
      </c>
      <c r="D83" s="560">
        <f>avghweal!BJ76</f>
        <v>118513.81106131713</v>
      </c>
      <c r="E83" s="560">
        <f>avghweal!BK76</f>
        <v>142137.04799645705</v>
      </c>
      <c r="F83" s="560">
        <f>avghweal!BL76</f>
        <v>149302.09433749944</v>
      </c>
      <c r="G83" s="561">
        <f>avghweal!BM76</f>
        <v>216102.59643320012</v>
      </c>
      <c r="H83" s="569">
        <f>B83*0.4/'TE5'!B83</f>
        <v>0.36197376251220698</v>
      </c>
      <c r="I83" s="580">
        <f>C83*0.4/'TE5'!B83</f>
        <v>0.36197376251220698</v>
      </c>
      <c r="J83" s="587">
        <f>D83*0.4/'TE5'!C83</f>
        <v>0.35098652883848108</v>
      </c>
      <c r="K83" s="580">
        <f>E83*0.4/'TE5'!D83</f>
        <v>0.35760484786114966</v>
      </c>
      <c r="L83" s="587">
        <f>F83*0.4/'TE5'!E83</f>
        <v>0.36615086843335204</v>
      </c>
      <c r="M83" s="588">
        <f>G83*0.4/'TE5'!F83</f>
        <v>0.35172168893276923</v>
      </c>
    </row>
    <row r="84" spans="1:13">
      <c r="A84" s="78">
        <v>1988</v>
      </c>
      <c r="B84" s="600">
        <f>avghweal!BI77</f>
        <v>146577.91639498479</v>
      </c>
      <c r="C84" s="561">
        <f>avghweal!BN77</f>
        <v>146577.91639498479</v>
      </c>
      <c r="D84" s="560">
        <f>avghweal!BJ77</f>
        <v>117384.93948050172</v>
      </c>
      <c r="E84" s="560">
        <f>avghweal!BK77</f>
        <v>142117.54474750711</v>
      </c>
      <c r="F84" s="560">
        <f>avghweal!BL77</f>
        <v>150847.73076442815</v>
      </c>
      <c r="G84" s="561">
        <f>avghweal!BM77</f>
        <v>214097.17393090008</v>
      </c>
      <c r="H84" s="569">
        <f>B84*0.4/'TE5'!B84</f>
        <v>0.35147869586944575</v>
      </c>
      <c r="I84" s="580">
        <f>C84*0.4/'TE5'!B84</f>
        <v>0.35147869586944575</v>
      </c>
      <c r="J84" s="587">
        <f>D84*0.4/'TE5'!C84</f>
        <v>0.33631273710967691</v>
      </c>
      <c r="K84" s="580">
        <f>E84*0.4/'TE5'!D84</f>
        <v>0.34459615395095661</v>
      </c>
      <c r="L84" s="587">
        <f>F84*0.4/'TE5'!E84</f>
        <v>0.3579477168954972</v>
      </c>
      <c r="M84" s="588">
        <f>G84*0.4/'TE5'!F84</f>
        <v>0.33880498870321274</v>
      </c>
    </row>
    <row r="85" spans="1:13">
      <c r="A85" s="83">
        <v>1989</v>
      </c>
      <c r="B85" s="601">
        <f>avghweal!BI78</f>
        <v>152184.98854328215</v>
      </c>
      <c r="C85" s="563">
        <f>avghweal!BN78</f>
        <v>152182.47902564472</v>
      </c>
      <c r="D85" s="562">
        <f>avghweal!BJ78</f>
        <v>121569.36806687787</v>
      </c>
      <c r="E85" s="562">
        <f>avghweal!BK78</f>
        <v>148009.95451454516</v>
      </c>
      <c r="F85" s="562">
        <f>avghweal!BL78</f>
        <v>156305.51773183182</v>
      </c>
      <c r="G85" s="563">
        <f>avghweal!BM78</f>
        <v>220568.95608106305</v>
      </c>
      <c r="H85" s="572">
        <f>B85*0.4/'TE5'!B85</f>
        <v>0.35061734914779669</v>
      </c>
      <c r="I85" s="583">
        <f>C85*0.4/'TE5'!B85</f>
        <v>0.35061156749725347</v>
      </c>
      <c r="J85" s="589">
        <f>D85*0.4/'TE5'!C85</f>
        <v>0.33637897771329978</v>
      </c>
      <c r="K85" s="583">
        <f>E85*0.4/'TE5'!D85</f>
        <v>0.34573510321269346</v>
      </c>
      <c r="L85" s="589">
        <f>F85*0.4/'TE5'!E85</f>
        <v>0.3554564182010907</v>
      </c>
      <c r="M85" s="590">
        <f>G85*0.4/'TE5'!F85</f>
        <v>0.33795996017327534</v>
      </c>
    </row>
    <row r="86" spans="1:13">
      <c r="A86" s="78">
        <v>1990</v>
      </c>
      <c r="B86" s="600">
        <f>avghweal!BI79</f>
        <v>152046.35159596233</v>
      </c>
      <c r="C86" s="561">
        <f>avghweal!BN79</f>
        <v>152046.35159596233</v>
      </c>
      <c r="D86" s="560">
        <f>avghweal!BJ79</f>
        <v>120179.11484274321</v>
      </c>
      <c r="E86" s="560">
        <f>avghweal!BK79</f>
        <v>147579.13231450587</v>
      </c>
      <c r="F86" s="560">
        <f>avghweal!BL79</f>
        <v>156367.83560557157</v>
      </c>
      <c r="G86" s="561">
        <f>avghweal!BM79</f>
        <v>218255.0492743903</v>
      </c>
      <c r="H86" s="569">
        <f>B86*0.4/'TE5'!B86</f>
        <v>0.3501860499382019</v>
      </c>
      <c r="I86" s="580">
        <f>C86*0.4/'TE5'!B86</f>
        <v>0.3501860499382019</v>
      </c>
      <c r="J86" s="587">
        <f>D86*0.4/'TE5'!C86</f>
        <v>0.33320411639811537</v>
      </c>
      <c r="K86" s="580">
        <f>E86*0.4/'TE5'!D86</f>
        <v>0.34352334328589934</v>
      </c>
      <c r="L86" s="587">
        <f>F86*0.4/'TE5'!E86</f>
        <v>0.35652724915077988</v>
      </c>
      <c r="M86" s="588">
        <f>G86*0.4/'TE5'!F86</f>
        <v>0.33641785896599607</v>
      </c>
    </row>
    <row r="87" spans="1:13">
      <c r="A87" s="78">
        <v>1991</v>
      </c>
      <c r="B87" s="600">
        <f>avghweal!BI80</f>
        <v>152482.4883417229</v>
      </c>
      <c r="C87" s="561">
        <f>avghweal!BN80</f>
        <v>152482.4883417229</v>
      </c>
      <c r="D87" s="560">
        <f>avghweal!BJ80</f>
        <v>119828.46567379386</v>
      </c>
      <c r="E87" s="560">
        <f>avghweal!BK80</f>
        <v>148327.08970582616</v>
      </c>
      <c r="F87" s="560">
        <f>avghweal!BL80</f>
        <v>156539.50049065732</v>
      </c>
      <c r="G87" s="561">
        <f>avghweal!BM80</f>
        <v>220086.19013086267</v>
      </c>
      <c r="H87" s="569">
        <f>B87*0.4/'TE5'!B87</f>
        <v>0.35124003887176508</v>
      </c>
      <c r="I87" s="580">
        <f>C87*0.4/'TE5'!B87</f>
        <v>0.35124003887176508</v>
      </c>
      <c r="J87" s="587">
        <f>D87*0.4/'TE5'!C87</f>
        <v>0.33520724615707015</v>
      </c>
      <c r="K87" s="580">
        <f>E87*0.4/'TE5'!D87</f>
        <v>0.34536378778054577</v>
      </c>
      <c r="L87" s="587">
        <f>F87*0.4/'TE5'!E87</f>
        <v>0.35691515197757878</v>
      </c>
      <c r="M87" s="588">
        <f>G87*0.4/'TE5'!F87</f>
        <v>0.33842034746859162</v>
      </c>
    </row>
    <row r="88" spans="1:13">
      <c r="A88" s="78">
        <v>1992</v>
      </c>
      <c r="B88" s="600">
        <f>avghweal!BI81</f>
        <v>150257.29532839233</v>
      </c>
      <c r="C88" s="561">
        <f>avghweal!BN81</f>
        <v>150257.29532839233</v>
      </c>
      <c r="D88" s="560">
        <f>avghweal!BJ81</f>
        <v>117906.92106048319</v>
      </c>
      <c r="E88" s="560">
        <f>avghweal!BK81</f>
        <v>147459.05352018689</v>
      </c>
      <c r="F88" s="560">
        <f>avghweal!BL81</f>
        <v>152995.88925220384</v>
      </c>
      <c r="G88" s="561">
        <f>avghweal!BM81</f>
        <v>216861.405675188</v>
      </c>
      <c r="H88" s="569">
        <f>B88*0.4/'TE5'!B88</f>
        <v>0.33878821134567272</v>
      </c>
      <c r="I88" s="580">
        <f>C88*0.4/'TE5'!B88</f>
        <v>0.33878821134567272</v>
      </c>
      <c r="J88" s="587">
        <f>D88*0.4/'TE5'!C88</f>
        <v>0.32359838298585542</v>
      </c>
      <c r="K88" s="580">
        <f>E88*0.4/'TE5'!D88</f>
        <v>0.33382570737757361</v>
      </c>
      <c r="L88" s="587">
        <f>F88*0.4/'TE5'!E88</f>
        <v>0.34359744678255666</v>
      </c>
      <c r="M88" s="588">
        <f>G88*0.4/'TE5'!F88</f>
        <v>0.32602711076684737</v>
      </c>
    </row>
    <row r="89" spans="1:13">
      <c r="A89" s="78">
        <v>1993</v>
      </c>
      <c r="B89" s="600">
        <f>avghweal!BI82</f>
        <v>151719.81206108609</v>
      </c>
      <c r="C89" s="561">
        <f>avghweal!BN82</f>
        <v>151719.81206108609</v>
      </c>
      <c r="D89" s="560">
        <f>avghweal!BJ82</f>
        <v>119988.22673469983</v>
      </c>
      <c r="E89" s="560">
        <f>avghweal!BK82</f>
        <v>150713.88188859535</v>
      </c>
      <c r="F89" s="560">
        <f>avghweal!BL82</f>
        <v>152711.01298727508</v>
      </c>
      <c r="G89" s="561">
        <f>avghweal!BM82</f>
        <v>218298.52667045133</v>
      </c>
      <c r="H89" s="569">
        <f>B89*0.4/'TE5'!B89</f>
        <v>0.33657705783844</v>
      </c>
      <c r="I89" s="580">
        <f>C89*0.4/'TE5'!B89</f>
        <v>0.33657705783844</v>
      </c>
      <c r="J89" s="587">
        <f>D89*0.4/'TE5'!C89</f>
        <v>0.32218199880345016</v>
      </c>
      <c r="K89" s="580">
        <f>E89*0.4/'TE5'!D89</f>
        <v>0.33329887697037003</v>
      </c>
      <c r="L89" s="587">
        <f>F89*0.4/'TE5'!E89</f>
        <v>0.33970658612569216</v>
      </c>
      <c r="M89" s="588">
        <f>G89*0.4/'TE5'!F89</f>
        <v>0.32290219157720812</v>
      </c>
    </row>
    <row r="90" spans="1:13">
      <c r="A90" s="78">
        <v>1994</v>
      </c>
      <c r="B90" s="600">
        <f>avghweal!BI83</f>
        <v>154534.93831809727</v>
      </c>
      <c r="C90" s="561">
        <f>avghweal!BN83</f>
        <v>154534.93831809727</v>
      </c>
      <c r="D90" s="560">
        <f>avghweal!BJ83</f>
        <v>122178.13410282783</v>
      </c>
      <c r="E90" s="560">
        <f>avghweal!BK83</f>
        <v>153073.56541403176</v>
      </c>
      <c r="F90" s="560">
        <f>avghweal!BL83</f>
        <v>155944.50561488484</v>
      </c>
      <c r="G90" s="561">
        <f>avghweal!BM83</f>
        <v>222016.98127755907</v>
      </c>
      <c r="H90" s="569">
        <f>B90*0.4/'TE5'!B90</f>
        <v>0.33765459060668945</v>
      </c>
      <c r="I90" s="580">
        <f>C90*0.4/'TE5'!B90</f>
        <v>0.33765459060668945</v>
      </c>
      <c r="J90" s="587">
        <f>D90*0.4/'TE5'!C90</f>
        <v>0.32337695264587873</v>
      </c>
      <c r="K90" s="580">
        <f>E90*0.4/'TE5'!D90</f>
        <v>0.33275928851241388</v>
      </c>
      <c r="L90" s="587">
        <f>F90*0.4/'TE5'!E90</f>
        <v>0.34230668511629014</v>
      </c>
      <c r="M90" s="588">
        <f>G90*0.4/'TE5'!F90</f>
        <v>0.32322976722769797</v>
      </c>
    </row>
    <row r="91" spans="1:13">
      <c r="A91" s="78">
        <v>1995</v>
      </c>
      <c r="B91" s="600">
        <f>avghweal!BI84</f>
        <v>159468.75459974536</v>
      </c>
      <c r="C91" s="561">
        <f>avghweal!BN84</f>
        <v>159468.75459974536</v>
      </c>
      <c r="D91" s="560">
        <f>avghweal!BJ84</f>
        <v>125232.28451191392</v>
      </c>
      <c r="E91" s="560">
        <f>avghweal!BK84</f>
        <v>158013.81619080191</v>
      </c>
      <c r="F91" s="560">
        <f>avghweal!BL84</f>
        <v>160899.76661746833</v>
      </c>
      <c r="G91" s="561">
        <f>avghweal!BM84</f>
        <v>229943.97510362876</v>
      </c>
      <c r="H91" s="569">
        <f>B91*0.4/'TE5'!B91</f>
        <v>0.33631157875061041</v>
      </c>
      <c r="I91" s="580">
        <f>C91*0.4/'TE5'!B91</f>
        <v>0.33631157875061041</v>
      </c>
      <c r="J91" s="587">
        <f>D91*0.4/'TE5'!C91</f>
        <v>0.32087673113014525</v>
      </c>
      <c r="K91" s="580">
        <f>E91*0.4/'TE5'!D91</f>
        <v>0.3318870526503826</v>
      </c>
      <c r="L91" s="587">
        <f>F91*0.4/'TE5'!E91</f>
        <v>0.34055829890154182</v>
      </c>
      <c r="M91" s="588">
        <f>G91*0.4/'TE5'!F91</f>
        <v>0.32281909391518387</v>
      </c>
    </row>
    <row r="92" spans="1:13">
      <c r="A92" s="78">
        <v>1996</v>
      </c>
      <c r="B92" s="600">
        <f>avghweal!BI85</f>
        <v>167129.43370184928</v>
      </c>
      <c r="C92" s="561">
        <f>avghweal!BN85</f>
        <v>167127.57865461131</v>
      </c>
      <c r="D92" s="560">
        <f>avghweal!BJ85</f>
        <v>131699.93400436177</v>
      </c>
      <c r="E92" s="560">
        <f>avghweal!BK85</f>
        <v>166118.69209592545</v>
      </c>
      <c r="F92" s="560">
        <f>avghweal!BL85</f>
        <v>168105.92477681942</v>
      </c>
      <c r="G92" s="561">
        <f>avghweal!BM85</f>
        <v>241026.86446348668</v>
      </c>
      <c r="H92" s="569">
        <f>B92*0.4/'TE5'!B92</f>
        <v>0.33294290304183966</v>
      </c>
      <c r="I92" s="580">
        <f>C92*0.4/'TE5'!B92</f>
        <v>0.33293920755386358</v>
      </c>
      <c r="J92" s="587">
        <f>D92*0.4/'TE5'!C92</f>
        <v>0.31631680032017429</v>
      </c>
      <c r="K92" s="580">
        <f>E92*0.4/'TE5'!D92</f>
        <v>0.32833777950440568</v>
      </c>
      <c r="L92" s="587">
        <f>F92*0.4/'TE5'!E92</f>
        <v>0.33724462062460581</v>
      </c>
      <c r="M92" s="588">
        <f>G92*0.4/'TE5'!F92</f>
        <v>0.32001637470627337</v>
      </c>
    </row>
    <row r="93" spans="1:13">
      <c r="A93" s="78">
        <v>1997</v>
      </c>
      <c r="B93" s="600">
        <f>avghweal!BI86</f>
        <v>175981.02697737099</v>
      </c>
      <c r="C93" s="561">
        <f>avghweal!BN86</f>
        <v>175981.02697737099</v>
      </c>
      <c r="D93" s="560">
        <f>avghweal!BJ86</f>
        <v>138594.50993448758</v>
      </c>
      <c r="E93" s="560">
        <f>avghweal!BK86</f>
        <v>175775.43464984983</v>
      </c>
      <c r="F93" s="560">
        <f>avghweal!BL86</f>
        <v>176245.78151770419</v>
      </c>
      <c r="G93" s="561">
        <f>avghweal!BM86</f>
        <v>253183.79616570819</v>
      </c>
      <c r="H93" s="569">
        <f>B93*0.4/'TE5'!B93</f>
        <v>0.3284982442855835</v>
      </c>
      <c r="I93" s="580">
        <f>C93*0.4/'TE5'!B93</f>
        <v>0.3284982442855835</v>
      </c>
      <c r="J93" s="587">
        <f>D93*0.4/'TE5'!C93</f>
        <v>0.30801655050515198</v>
      </c>
      <c r="K93" s="580">
        <f>E93*0.4/'TE5'!D93</f>
        <v>0.32390613124837497</v>
      </c>
      <c r="L93" s="587">
        <f>F93*0.4/'TE5'!E93</f>
        <v>0.33287968418246044</v>
      </c>
      <c r="M93" s="588">
        <f>G93*0.4/'TE5'!F93</f>
        <v>0.31548148845590934</v>
      </c>
    </row>
    <row r="94" spans="1:13">
      <c r="A94" s="78">
        <v>1998</v>
      </c>
      <c r="B94" s="600">
        <f>avghweal!BI87</f>
        <v>187812.68739665998</v>
      </c>
      <c r="C94" s="561">
        <f>avghweal!BN87</f>
        <v>187812.68739665998</v>
      </c>
      <c r="D94" s="560">
        <f>avghweal!BJ87</f>
        <v>150081.26533934579</v>
      </c>
      <c r="E94" s="560">
        <f>avghweal!BK87</f>
        <v>188201.58258210402</v>
      </c>
      <c r="F94" s="560">
        <f>avghweal!BL87</f>
        <v>187608.11841467573</v>
      </c>
      <c r="G94" s="561">
        <f>avghweal!BM87</f>
        <v>271300.89409786917</v>
      </c>
      <c r="H94" s="569">
        <f>B94*0.4/'TE5'!B94</f>
        <v>0.3217308521270752</v>
      </c>
      <c r="I94" s="580">
        <f>C94*0.4/'TE5'!B94</f>
        <v>0.3217308521270752</v>
      </c>
      <c r="J94" s="587">
        <f>D94*0.4/'TE5'!C94</f>
        <v>0.30074108717422504</v>
      </c>
      <c r="K94" s="580">
        <f>E94*0.4/'TE5'!D94</f>
        <v>0.3160526642136256</v>
      </c>
      <c r="L94" s="587">
        <f>F94*0.4/'TE5'!E94</f>
        <v>0.32723311459586973</v>
      </c>
      <c r="M94" s="588">
        <f>G94*0.4/'TE5'!F94</f>
        <v>0.3102622434433181</v>
      </c>
    </row>
    <row r="95" spans="1:13">
      <c r="A95" s="83">
        <v>1999</v>
      </c>
      <c r="B95" s="601">
        <f>avghweal!BI88</f>
        <v>203018.6272910324</v>
      </c>
      <c r="C95" s="563">
        <f>avghweal!BN88</f>
        <v>203018.6272910324</v>
      </c>
      <c r="D95" s="562">
        <f>avghweal!BJ88</f>
        <v>164974.09810884716</v>
      </c>
      <c r="E95" s="562">
        <f>avghweal!BK88</f>
        <v>205351.38419453672</v>
      </c>
      <c r="F95" s="562">
        <f>avghweal!BL88</f>
        <v>201078.37090659604</v>
      </c>
      <c r="G95" s="563">
        <f>avghweal!BM88</f>
        <v>294197.603666674</v>
      </c>
      <c r="H95" s="572">
        <f>B95*0.4/'TE5'!B95</f>
        <v>0.31776154041290289</v>
      </c>
      <c r="I95" s="583">
        <f>C95*0.4/'TE5'!B95</f>
        <v>0.31776154041290289</v>
      </c>
      <c r="J95" s="589">
        <f>D95*0.4/'TE5'!C95</f>
        <v>0.2951020626241338</v>
      </c>
      <c r="K95" s="583">
        <f>E95*0.4/'TE5'!D95</f>
        <v>0.31126432980650948</v>
      </c>
      <c r="L95" s="589">
        <f>F95*0.4/'TE5'!E95</f>
        <v>0.32410776745648523</v>
      </c>
      <c r="M95" s="590">
        <f>G95*0.4/'TE5'!F95</f>
        <v>0.30648948925555375</v>
      </c>
    </row>
    <row r="96" spans="1:13">
      <c r="A96" s="88">
        <v>2000</v>
      </c>
      <c r="B96" s="602">
        <f>avghweal!BI89</f>
        <v>207283.1735561243</v>
      </c>
      <c r="C96" s="565">
        <f>avghweal!BN89</f>
        <v>207283.1735561243</v>
      </c>
      <c r="D96" s="564">
        <f>avghweal!BJ89</f>
        <v>168132.2786446363</v>
      </c>
      <c r="E96" s="564">
        <f>avghweal!BK89</f>
        <v>208729.53882035951</v>
      </c>
      <c r="F96" s="564">
        <f>avghweal!BL89</f>
        <v>205956.59593518902</v>
      </c>
      <c r="G96" s="565">
        <f>avghweal!BM89</f>
        <v>297450.68615274574</v>
      </c>
      <c r="H96" s="573">
        <f>B96*0.4/'TE5'!B96</f>
        <v>0.31491434574127197</v>
      </c>
      <c r="I96" s="584">
        <f>C96*0.4/'TE5'!B96</f>
        <v>0.31491434574127197</v>
      </c>
      <c r="J96" s="591">
        <f>D96*0.4/'TE5'!C96</f>
        <v>0.29159681301541324</v>
      </c>
      <c r="K96" s="584">
        <f>E96*0.4/'TE5'!D96</f>
        <v>0.30725074012159476</v>
      </c>
      <c r="L96" s="591">
        <f>F96*0.4/'TE5'!E96</f>
        <v>0.3221759686735764</v>
      </c>
      <c r="M96" s="592">
        <f>G96*0.4/'TE5'!F96</f>
        <v>0.30206566824942638</v>
      </c>
    </row>
    <row r="97" spans="1:13">
      <c r="A97" s="78">
        <v>2001</v>
      </c>
      <c r="B97" s="600">
        <f>avghweal!BI90</f>
        <v>206757.04633250905</v>
      </c>
      <c r="C97" s="561">
        <f>avghweal!BN90</f>
        <v>206757.50395483465</v>
      </c>
      <c r="D97" s="560">
        <f>avghweal!BJ90</f>
        <v>165551.74930760334</v>
      </c>
      <c r="E97" s="560">
        <f>avghweal!BK90</f>
        <v>206858.29583992669</v>
      </c>
      <c r="F97" s="560">
        <f>avghweal!BL90</f>
        <v>206776.84658327192</v>
      </c>
      <c r="G97" s="561">
        <f>avghweal!BM90</f>
        <v>293593.89405974082</v>
      </c>
      <c r="H97" s="569">
        <f>B97*0.4/'TE5'!B97</f>
        <v>0.32315766811370844</v>
      </c>
      <c r="I97" s="580">
        <f>C97*0.4/'TE5'!B97</f>
        <v>0.3231583833694458</v>
      </c>
      <c r="J97" s="587">
        <f>D97*0.4/'TE5'!C97</f>
        <v>0.30457888740559075</v>
      </c>
      <c r="K97" s="580">
        <f>E97*0.4/'TE5'!D97</f>
        <v>0.3167951175568649</v>
      </c>
      <c r="L97" s="587">
        <f>F97*0.4/'TE5'!E97</f>
        <v>0.32928409659953073</v>
      </c>
      <c r="M97" s="588">
        <f>G97*0.4/'TE5'!F97</f>
        <v>0.30954032873797899</v>
      </c>
    </row>
    <row r="98" spans="1:13">
      <c r="A98" s="78">
        <v>2002</v>
      </c>
      <c r="B98" s="600">
        <f>avghweal!BI91</f>
        <v>198762.77973176961</v>
      </c>
      <c r="C98" s="561">
        <f>avghweal!BN91</f>
        <v>198762.77973176961</v>
      </c>
      <c r="D98" s="560">
        <f>avghweal!BJ91</f>
        <v>158706.50293016506</v>
      </c>
      <c r="E98" s="560">
        <f>avghweal!BK91</f>
        <v>198927.71102866664</v>
      </c>
      <c r="F98" s="560">
        <f>avghweal!BL91</f>
        <v>198743.17299102026</v>
      </c>
      <c r="G98" s="561">
        <f>avghweal!BM91</f>
        <v>279191.50420502777</v>
      </c>
      <c r="H98" s="569">
        <f>B98*0.4/'TE5'!B98</f>
        <v>0.32347774505615234</v>
      </c>
      <c r="I98" s="580">
        <f>C98*0.4/'TE5'!B98</f>
        <v>0.32347774505615234</v>
      </c>
      <c r="J98" s="587">
        <f>D98*0.4/'TE5'!C98</f>
        <v>0.30793413574580408</v>
      </c>
      <c r="K98" s="580">
        <f>E98*0.4/'TE5'!D98</f>
        <v>0.31784476468281497</v>
      </c>
      <c r="L98" s="587">
        <f>F98*0.4/'TE5'!E98</f>
        <v>0.32892264306929947</v>
      </c>
      <c r="M98" s="588">
        <f>G98*0.4/'TE5'!F98</f>
        <v>0.30858887971693616</v>
      </c>
    </row>
    <row r="99" spans="1:13">
      <c r="A99" s="78">
        <v>2003</v>
      </c>
      <c r="B99" s="600">
        <f>avghweal!BI92</f>
        <v>202856.32530375593</v>
      </c>
      <c r="C99" s="561">
        <f>avghweal!BN92</f>
        <v>202856.32530375593</v>
      </c>
      <c r="D99" s="560">
        <f>avghweal!BJ92</f>
        <v>162980.17819330847</v>
      </c>
      <c r="E99" s="560">
        <f>avghweal!BK92</f>
        <v>201434.73800500538</v>
      </c>
      <c r="F99" s="560">
        <f>avghweal!BL92</f>
        <v>204173.4002651406</v>
      </c>
      <c r="G99" s="561">
        <f>avghweal!BM92</f>
        <v>282860.92156634771</v>
      </c>
      <c r="H99" s="569">
        <f>B99*0.4/'TE5'!B99</f>
        <v>0.32287746667861933</v>
      </c>
      <c r="I99" s="580">
        <f>C99*0.4/'TE5'!B99</f>
        <v>0.32287746667861933</v>
      </c>
      <c r="J99" s="587">
        <f>D99*0.4/'TE5'!C99</f>
        <v>0.30785654205764101</v>
      </c>
      <c r="K99" s="580">
        <f>E99*0.4/'TE5'!D99</f>
        <v>0.31500629939565722</v>
      </c>
      <c r="L99" s="587">
        <f>F99*0.4/'TE5'!E99</f>
        <v>0.33026555965490523</v>
      </c>
      <c r="M99" s="588">
        <f>G99*0.4/'TE5'!F99</f>
        <v>0.30682614138826736</v>
      </c>
    </row>
    <row r="100" spans="1:13">
      <c r="A100" s="78">
        <v>2004</v>
      </c>
      <c r="B100" s="600">
        <f>avghweal!BI93</f>
        <v>218532.95248913357</v>
      </c>
      <c r="C100" s="561">
        <f>avghweal!BN93</f>
        <v>218532.95248913357</v>
      </c>
      <c r="D100" s="560">
        <f>avghweal!BJ93</f>
        <v>175756.55829882034</v>
      </c>
      <c r="E100" s="560">
        <f>avghweal!BK93</f>
        <v>218094.56126857194</v>
      </c>
      <c r="F100" s="560">
        <f>avghweal!BL93</f>
        <v>218840.82478436592</v>
      </c>
      <c r="G100" s="561">
        <f>avghweal!BM93</f>
        <v>303307.90868729044</v>
      </c>
      <c r="H100" s="569">
        <f>B100*0.4/'TE5'!B100</f>
        <v>0.31510347127914434</v>
      </c>
      <c r="I100" s="580">
        <f>C100*0.4/'TE5'!B100</f>
        <v>0.31510347127914434</v>
      </c>
      <c r="J100" s="587">
        <f>D100*0.4/'TE5'!C100</f>
        <v>0.30024211488137686</v>
      </c>
      <c r="K100" s="580">
        <f>E100*0.4/'TE5'!D100</f>
        <v>0.30682261284220014</v>
      </c>
      <c r="L100" s="587">
        <f>F100*0.4/'TE5'!E100</f>
        <v>0.32285024476832058</v>
      </c>
      <c r="M100" s="588">
        <f>G100*0.4/'TE5'!F100</f>
        <v>0.29912637371084178</v>
      </c>
    </row>
    <row r="101" spans="1:13">
      <c r="A101" s="78">
        <v>2005</v>
      </c>
      <c r="B101" s="600">
        <f>avghweal!BI94</f>
        <v>237376.55961274271</v>
      </c>
      <c r="C101" s="561">
        <f>avghweal!BN94</f>
        <v>237376.55961274271</v>
      </c>
      <c r="D101" s="560">
        <f>avghweal!BJ94</f>
        <v>190458.84132001761</v>
      </c>
      <c r="E101" s="560">
        <f>avghweal!BK94</f>
        <v>236619.8106661847</v>
      </c>
      <c r="F101" s="560">
        <f>avghweal!BL94</f>
        <v>238078.93129189758</v>
      </c>
      <c r="G101" s="561">
        <f>avghweal!BM94</f>
        <v>327026.5895165322</v>
      </c>
      <c r="H101" s="569">
        <f>B101*0.4/'TE5'!B101</f>
        <v>0.31480258703231806</v>
      </c>
      <c r="I101" s="580">
        <f>C101*0.4/'TE5'!B101</f>
        <v>0.31480258703231806</v>
      </c>
      <c r="J101" s="587">
        <f>D101*0.4/'TE5'!C101</f>
        <v>0.29715145138826726</v>
      </c>
      <c r="K101" s="580">
        <f>E101*0.4/'TE5'!D101</f>
        <v>0.30603905336639198</v>
      </c>
      <c r="L101" s="587">
        <f>F101*0.4/'TE5'!E101</f>
        <v>0.32317971469980539</v>
      </c>
      <c r="M101" s="588">
        <f>G101*0.4/'TE5'!F101</f>
        <v>0.2971600159360594</v>
      </c>
    </row>
    <row r="102" spans="1:13">
      <c r="A102" s="78">
        <v>2006</v>
      </c>
      <c r="B102" s="600">
        <f>avghweal!BI95</f>
        <v>245918.61228785178</v>
      </c>
      <c r="C102" s="561">
        <f>avghweal!BN95</f>
        <v>245918.61228785178</v>
      </c>
      <c r="D102" s="560">
        <f>avghweal!BJ95</f>
        <v>195706.14504929507</v>
      </c>
      <c r="E102" s="560">
        <f>avghweal!BK95</f>
        <v>244311.1200653275</v>
      </c>
      <c r="F102" s="560">
        <f>avghweal!BL95</f>
        <v>247446.16587642572</v>
      </c>
      <c r="G102" s="561">
        <f>avghweal!BM95</f>
        <v>336725.6556064341</v>
      </c>
      <c r="H102" s="569">
        <f>B102*0.4/'TE5'!B102</f>
        <v>0.31089717149734503</v>
      </c>
      <c r="I102" s="580">
        <f>C102*0.4/'TE5'!B102</f>
        <v>0.31089717149734503</v>
      </c>
      <c r="J102" s="587">
        <f>D102*0.4/'TE5'!C102</f>
        <v>0.29148338546549163</v>
      </c>
      <c r="K102" s="580">
        <f>E102*0.4/'TE5'!D102</f>
        <v>0.30114095017355041</v>
      </c>
      <c r="L102" s="587">
        <f>F102*0.4/'TE5'!E102</f>
        <v>0.32029602568144094</v>
      </c>
      <c r="M102" s="588">
        <f>G102*0.4/'TE5'!F102</f>
        <v>0.29315567352134225</v>
      </c>
    </row>
    <row r="103" spans="1:13">
      <c r="A103" s="78">
        <v>2007</v>
      </c>
      <c r="B103" s="600">
        <f>avghweal!BI96</f>
        <v>240148.97990976757</v>
      </c>
      <c r="C103" s="561">
        <f>avghweal!BN96</f>
        <v>240148.97990976757</v>
      </c>
      <c r="D103" s="560">
        <f>avghweal!BJ96</f>
        <v>185013.76751929091</v>
      </c>
      <c r="E103" s="560">
        <f>avghweal!BK96</f>
        <v>237201.72782234711</v>
      </c>
      <c r="F103" s="560">
        <f>avghweal!BL96</f>
        <v>242743.17262048126</v>
      </c>
      <c r="G103" s="561">
        <f>avghweal!BM96</f>
        <v>328147.62484777765</v>
      </c>
      <c r="H103" s="569">
        <f>B103*0.4/'TE5'!B103</f>
        <v>0.30565941333770746</v>
      </c>
      <c r="I103" s="580">
        <f>C103*0.4/'TE5'!B103</f>
        <v>0.30565941333770746</v>
      </c>
      <c r="J103" s="587">
        <f>D103*0.4/'TE5'!C103</f>
        <v>0.28216757704741585</v>
      </c>
      <c r="K103" s="580">
        <f>E103*0.4/'TE5'!D103</f>
        <v>0.29453930241598247</v>
      </c>
      <c r="L103" s="587">
        <f>F103*0.4/'TE5'!E103</f>
        <v>0.31620290005848534</v>
      </c>
      <c r="M103" s="588">
        <f>G103*0.4/'TE5'!F103</f>
        <v>0.28688062405396708</v>
      </c>
    </row>
    <row r="104" spans="1:13">
      <c r="A104" s="78">
        <v>2008</v>
      </c>
      <c r="B104" s="600">
        <f>avghweal!BI97</f>
        <v>198269.13326717389</v>
      </c>
      <c r="C104" s="561">
        <f>avghweal!BN97</f>
        <v>198269.13326717389</v>
      </c>
      <c r="D104" s="560">
        <f>avghweal!BJ97</f>
        <v>147137.63922657029</v>
      </c>
      <c r="E104" s="560">
        <f>avghweal!BK97</f>
        <v>195322.86411682563</v>
      </c>
      <c r="F104" s="560">
        <f>avghweal!BL97</f>
        <v>200999.47316944133</v>
      </c>
      <c r="G104" s="561">
        <f>avghweal!BM97</f>
        <v>266869.29586454242</v>
      </c>
      <c r="H104" s="569">
        <f>B104*0.4/'TE5'!B104</f>
        <v>0.28833329677581782</v>
      </c>
      <c r="I104" s="580">
        <f>C104*0.4/'TE5'!B104</f>
        <v>0.28833329677581782</v>
      </c>
      <c r="J104" s="587">
        <f>D104*0.4/'TE5'!C104</f>
        <v>0.26283556424788235</v>
      </c>
      <c r="K104" s="580">
        <f>E104*0.4/'TE5'!D104</f>
        <v>0.27811502763472412</v>
      </c>
      <c r="L104" s="587">
        <f>F104*0.4/'TE5'!E104</f>
        <v>0.29815972963768905</v>
      </c>
      <c r="M104" s="588">
        <f>G104*0.4/'TE5'!F104</f>
        <v>0.2681458905633658</v>
      </c>
    </row>
    <row r="105" spans="1:13">
      <c r="A105" s="83">
        <v>2009</v>
      </c>
      <c r="B105" s="603">
        <f>avghweal!BI98</f>
        <v>176257.40037516036</v>
      </c>
      <c r="C105" s="604">
        <f>avghweal!BN98</f>
        <v>176257.40037516036</v>
      </c>
      <c r="D105" s="562">
        <f>avghweal!BJ98</f>
        <v>128019.20796313137</v>
      </c>
      <c r="E105" s="562">
        <f>avghweal!BK98</f>
        <v>173026.97919240847</v>
      </c>
      <c r="F105" s="562">
        <f>avghweal!BL98</f>
        <v>179343.52236325713</v>
      </c>
      <c r="G105" s="563">
        <f>avghweal!BM98</f>
        <v>237151.54982244657</v>
      </c>
      <c r="H105" s="572">
        <f>B105*0.4/'TE5'!B105</f>
        <v>0.28635174036025995</v>
      </c>
      <c r="I105" s="583">
        <f>C105*0.4/'TE5'!B105</f>
        <v>0.28635174036025995</v>
      </c>
      <c r="J105" s="593">
        <f>D105*0.4/'TE5'!C105</f>
        <v>0.26366661503086675</v>
      </c>
      <c r="K105" s="594">
        <f>E105*0.4/'TE5'!D105</f>
        <v>0.27779843748668065</v>
      </c>
      <c r="L105" s="589">
        <f>F105*0.4/'TE5'!E105</f>
        <v>0.29459498061852635</v>
      </c>
      <c r="M105" s="590">
        <f>G105*0.4/'TE5'!F105</f>
        <v>0.26519544297901815</v>
      </c>
    </row>
    <row r="106" spans="1:13">
      <c r="A106" s="78">
        <v>2010</v>
      </c>
      <c r="B106" s="605">
        <f>avghweal!BI99</f>
        <v>177255.19661359681</v>
      </c>
      <c r="C106" s="606">
        <f>avghweal!BN99</f>
        <v>177255.19661359681</v>
      </c>
      <c r="D106" s="560">
        <f>avghweal!BJ99</f>
        <v>130720.2844266249</v>
      </c>
      <c r="E106" s="560">
        <f>avghweal!BK99</f>
        <v>174565.20700313267</v>
      </c>
      <c r="F106" s="560">
        <f>avghweal!BL99</f>
        <v>179703.59475015156</v>
      </c>
      <c r="G106" s="561">
        <f>avghweal!BM99</f>
        <v>236209.12984895593</v>
      </c>
      <c r="H106" s="569">
        <f>B106*0.4/'TE5'!B106</f>
        <v>0.27945244312286377</v>
      </c>
      <c r="I106" s="580">
        <f>C106*0.4/'TE5'!B106</f>
        <v>0.27945244312286377</v>
      </c>
      <c r="J106" s="595">
        <f>D106*0.4/'TE5'!C106</f>
        <v>0.25689602430903707</v>
      </c>
      <c r="K106" s="596">
        <f>E106*0.4/'TE5'!D106</f>
        <v>0.26920170307620139</v>
      </c>
      <c r="L106" s="587">
        <f>F106*0.4/'TE5'!E106</f>
        <v>0.28929155980565258</v>
      </c>
      <c r="M106" s="588">
        <f>G106*0.4/'TE5'!F106</f>
        <v>0.25780540191486612</v>
      </c>
    </row>
    <row r="107" spans="1:13">
      <c r="A107" s="78">
        <v>2011</v>
      </c>
      <c r="B107" s="605">
        <f>avghweal!BI100</f>
        <v>176703.189700385</v>
      </c>
      <c r="C107" s="606">
        <f>avghweal!BN100</f>
        <v>176703.189700385</v>
      </c>
      <c r="D107" s="560">
        <f>avghweal!BJ100</f>
        <v>128917.50556302688</v>
      </c>
      <c r="E107" s="560">
        <f>avghweal!BK100</f>
        <v>175448.92183013825</v>
      </c>
      <c r="F107" s="560">
        <f>avghweal!BL100</f>
        <v>177768.82196881695</v>
      </c>
      <c r="G107" s="561">
        <f>avghweal!BM100</f>
        <v>235290.82132272871</v>
      </c>
      <c r="H107" s="569">
        <f>B107*0.4/'TE5'!B107</f>
        <v>0.27717602252960205</v>
      </c>
      <c r="I107" s="580">
        <f>C107*0.4/'TE5'!B107</f>
        <v>0.27717602252960205</v>
      </c>
      <c r="J107" s="595">
        <f>D107*0.4/'TE5'!C107</f>
        <v>0.25483393914097047</v>
      </c>
      <c r="K107" s="596">
        <f>E107*0.4/'TE5'!D107</f>
        <v>0.26755802644131249</v>
      </c>
      <c r="L107" s="587">
        <f>F107*0.4/'TE5'!E107</f>
        <v>0.28638596481084028</v>
      </c>
      <c r="M107" s="588">
        <f>G107*0.4/'TE5'!F107</f>
        <v>0.25655830937305907</v>
      </c>
    </row>
    <row r="108" spans="1:13">
      <c r="A108" s="78">
        <v>2012</v>
      </c>
      <c r="B108" s="605">
        <f>avghweal!BI101</f>
        <v>177257.99712401882</v>
      </c>
      <c r="C108" s="606">
        <f>avghweal!BN101</f>
        <v>177257.99712401882</v>
      </c>
      <c r="D108" s="560">
        <f>avghweal!BJ101</f>
        <v>129066.10277440485</v>
      </c>
      <c r="E108" s="560">
        <f>avghweal!BK101</f>
        <v>176646.77954016378</v>
      </c>
      <c r="F108" s="560">
        <f>avghweal!BL101</f>
        <v>177746.17738297075</v>
      </c>
      <c r="G108" s="561">
        <f>avghweal!BM101</f>
        <v>233283.44898014201</v>
      </c>
      <c r="H108" s="569">
        <f>B108*0.4/'TE5'!B108</f>
        <v>0.27065843343734741</v>
      </c>
      <c r="I108" s="580">
        <f>C108*0.4/'TE5'!B108</f>
        <v>0.27065843343734741</v>
      </c>
      <c r="J108" s="595">
        <f>D108*0.4/'TE5'!C108</f>
        <v>0.2477639235497035</v>
      </c>
      <c r="K108" s="596">
        <f>E108*0.4/'TE5'!D108</f>
        <v>0.26062865431881177</v>
      </c>
      <c r="L108" s="587">
        <f>F108*0.4/'TE5'!E108</f>
        <v>0.28040166927522275</v>
      </c>
      <c r="M108" s="588">
        <f>G108*0.4/'TE5'!F108</f>
        <v>0.24872189561971747</v>
      </c>
    </row>
    <row r="109" spans="1:13">
      <c r="A109" s="78">
        <v>2013</v>
      </c>
      <c r="B109" s="605">
        <f>avghweal!BI102</f>
        <v>201819.26136144824</v>
      </c>
      <c r="C109" s="606">
        <f>avghweal!BN102</f>
        <v>201819.43345590899</v>
      </c>
      <c r="D109" s="560">
        <f>avghweal!BJ102</f>
        <v>148120.09242509658</v>
      </c>
      <c r="E109" s="560">
        <f>avghweal!BK102</f>
        <v>201228.49714461828</v>
      </c>
      <c r="F109" s="560">
        <f>avghweal!BL102</f>
        <v>202305.36203396044</v>
      </c>
      <c r="G109" s="561">
        <f>avghweal!BM102</f>
        <v>263520.65460796305</v>
      </c>
      <c r="H109" s="569">
        <f>B109*0.4/'TE5'!B109</f>
        <v>0.27959913015365601</v>
      </c>
      <c r="I109" s="580">
        <f>C109*0.4/'TE5'!B109</f>
        <v>0.27959936857223516</v>
      </c>
      <c r="J109" s="595">
        <f>D109*0.4/'TE5'!C109</f>
        <v>0.2563592891709886</v>
      </c>
      <c r="K109" s="596">
        <f>E109*0.4/'TE5'!D109</f>
        <v>0.27090595421326114</v>
      </c>
      <c r="L109" s="587">
        <f>F109*0.4/'TE5'!E109</f>
        <v>0.2879705418547599</v>
      </c>
      <c r="M109" s="588">
        <f>G109*0.4/'TE5'!F109</f>
        <v>0.2562081478286129</v>
      </c>
    </row>
    <row r="110" spans="1:13">
      <c r="A110" s="78">
        <v>2014</v>
      </c>
      <c r="B110" s="605">
        <f>avghweal!BI103</f>
        <v>216678.99449801585</v>
      </c>
      <c r="C110" s="606">
        <f>avghweal!BN103</f>
        <v>216678.99449801585</v>
      </c>
      <c r="D110" s="560">
        <f>avghweal!BJ103</f>
        <v>162077.58444132432</v>
      </c>
      <c r="E110" s="560">
        <f>avghweal!BK103</f>
        <v>217523.9728099448</v>
      </c>
      <c r="F110" s="560">
        <f>avghweal!BL103</f>
        <v>215758.84957098679</v>
      </c>
      <c r="G110" s="561">
        <f>avghweal!BM103</f>
        <v>281945.94185899495</v>
      </c>
      <c r="H110" s="569">
        <f>B110*0.4/'TE5'!B110</f>
        <v>0.27813202142715454</v>
      </c>
      <c r="I110" s="580">
        <f>C110*0.4/'TE5'!B110</f>
        <v>0.27813202142715454</v>
      </c>
      <c r="J110" s="595">
        <f>D110*0.4/'TE5'!C110</f>
        <v>0.25536403468746288</v>
      </c>
      <c r="K110" s="596">
        <f>E110*0.4/'TE5'!D110</f>
        <v>0.26899043911991377</v>
      </c>
      <c r="L110" s="587">
        <f>F110*0.4/'TE5'!E110</f>
        <v>0.28694770007310816</v>
      </c>
      <c r="M110" s="588">
        <f>G110*0.4/'TE5'!F110</f>
        <v>0.25479043022505971</v>
      </c>
    </row>
    <row r="111" spans="1:13">
      <c r="A111" s="78">
        <v>2015</v>
      </c>
      <c r="B111" s="605">
        <f>avghweal!BI104</f>
        <v>223650.26135371363</v>
      </c>
      <c r="C111" s="606">
        <f>avghweal!BN104</f>
        <v>223650.26135371363</v>
      </c>
      <c r="D111" s="560">
        <f>avghweal!BJ104</f>
        <v>165218.68739992517</v>
      </c>
      <c r="E111" s="560">
        <f>avghweal!BK104</f>
        <v>225069.70316738507</v>
      </c>
      <c r="F111" s="560">
        <f>avghweal!BL104</f>
        <v>222166.64157217284</v>
      </c>
      <c r="G111" s="561">
        <f>avghweal!BM104</f>
        <v>289430.77090947021</v>
      </c>
      <c r="H111" s="569">
        <f>B111*0.4/'TE5'!B111</f>
        <v>0.27890342473983765</v>
      </c>
      <c r="I111" s="580">
        <f>C111*0.4/'TE5'!B111</f>
        <v>0.27890342473983765</v>
      </c>
      <c r="J111" s="595">
        <f>D111*0.4/'TE5'!C111</f>
        <v>0.25505642177061599</v>
      </c>
      <c r="K111" s="596">
        <f>E111*0.4/'TE5'!D111</f>
        <v>0.27012690858031102</v>
      </c>
      <c r="L111" s="587">
        <f>F111*0.4/'TE5'!E111</f>
        <v>0.28732913489519601</v>
      </c>
      <c r="M111" s="588">
        <f>G111*0.4/'TE5'!F111</f>
        <v>0.25514168548324712</v>
      </c>
    </row>
    <row r="112" spans="1:13">
      <c r="A112" s="78">
        <v>2016</v>
      </c>
      <c r="B112" s="605">
        <f>avghweal!BI105</f>
        <v>233389.81226180712</v>
      </c>
      <c r="C112" s="606">
        <f>avghweal!BN105</f>
        <v>233389.81226180712</v>
      </c>
      <c r="D112" s="560">
        <f>avghweal!BJ105</f>
        <v>169976.18720518958</v>
      </c>
      <c r="E112" s="560">
        <f>avghweal!BK105</f>
        <v>235075.76041189494</v>
      </c>
      <c r="F112" s="560">
        <f>avghweal!BL105</f>
        <v>231726.89610934583</v>
      </c>
      <c r="G112" s="561">
        <f>avghweal!BM105</f>
        <v>300340.02870866429</v>
      </c>
      <c r="H112" s="569">
        <f>B112*0.4/'TE5'!B112</f>
        <v>0.28288406133651739</v>
      </c>
      <c r="I112" s="580">
        <f>C112*0.4/'TE5'!B112</f>
        <v>0.28288406133651739</v>
      </c>
      <c r="J112" s="595">
        <f>D112*0.4/'TE5'!C112</f>
        <v>0.25818141632111075</v>
      </c>
      <c r="K112" s="596">
        <f>E112*0.4/'TE5'!D112</f>
        <v>0.2733833801730613</v>
      </c>
      <c r="L112" s="587">
        <f>F112*0.4/'TE5'!E112</f>
        <v>0.29209721476235045</v>
      </c>
      <c r="M112" s="588">
        <f>G112*0.4/'TE5'!F112</f>
        <v>0.25849655836968305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118"/>
  <sheetViews>
    <sheetView workbookViewId="0">
      <pane xSplit="1" ySplit="8" topLeftCell="B108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866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607"/>
      <c r="C9" s="608">
        <f>avghweal!N2</f>
        <v>463694.17654050275</v>
      </c>
      <c r="D9" s="608"/>
      <c r="E9" s="608"/>
      <c r="F9" s="608"/>
      <c r="G9" s="608">
        <f>avghweal!R2</f>
        <v>709722.89580924541</v>
      </c>
      <c r="H9" s="566"/>
      <c r="I9" s="611">
        <f>C9*0.1/'TE5'!B9</f>
        <v>0.78985079064095687</v>
      </c>
      <c r="J9" s="611"/>
      <c r="K9" s="577"/>
      <c r="L9" s="611"/>
      <c r="M9" s="597">
        <f>G9*0.1/'TE5'!F9</f>
        <v>0.80402304557893234</v>
      </c>
    </row>
    <row r="10" spans="1:13" s="98" customFormat="1" ht="15.05" customHeight="1">
      <c r="A10" s="103">
        <v>1914</v>
      </c>
      <c r="B10" s="607"/>
      <c r="C10" s="608">
        <f>avghweal!N3</f>
        <v>463155.75204529025</v>
      </c>
      <c r="D10" s="608"/>
      <c r="E10" s="608"/>
      <c r="F10" s="608"/>
      <c r="G10" s="608">
        <f>avghweal!R3</f>
        <v>709742.38828993193</v>
      </c>
      <c r="H10" s="566"/>
      <c r="I10" s="577">
        <f>C10*0.1/'TE5'!B10</f>
        <v>0.78848771646938554</v>
      </c>
      <c r="J10" s="611"/>
      <c r="K10" s="577"/>
      <c r="L10" s="611"/>
      <c r="M10" s="597">
        <f>G10*0.1/'TE5'!F10</f>
        <v>0.80252057352415074</v>
      </c>
    </row>
    <row r="11" spans="1:13" s="98" customFormat="1" ht="15.05" customHeight="1">
      <c r="A11" s="103">
        <v>1915</v>
      </c>
      <c r="B11" s="607"/>
      <c r="C11" s="608">
        <f>avghweal!N4</f>
        <v>492397.72936295258</v>
      </c>
      <c r="D11" s="608"/>
      <c r="E11" s="608"/>
      <c r="F11" s="608"/>
      <c r="G11" s="608">
        <f>avghweal!R4</f>
        <v>755242.98855501902</v>
      </c>
      <c r="H11" s="566"/>
      <c r="I11" s="577">
        <f>C11*0.1/'TE5'!B11</f>
        <v>0.78488204513910897</v>
      </c>
      <c r="J11" s="611"/>
      <c r="K11" s="577"/>
      <c r="L11" s="611"/>
      <c r="M11" s="597">
        <f>G11*0.1/'TE5'!F11</f>
        <v>0.79853447680637368</v>
      </c>
    </row>
    <row r="12" spans="1:13" s="98" customFormat="1" ht="15.05" customHeight="1">
      <c r="A12" s="103">
        <v>1916</v>
      </c>
      <c r="B12" s="607"/>
      <c r="C12" s="608">
        <f>avghweal!N5</f>
        <v>505380.22424772009</v>
      </c>
      <c r="D12" s="608"/>
      <c r="E12" s="608"/>
      <c r="F12" s="608"/>
      <c r="G12" s="608">
        <f>avghweal!R5</f>
        <v>776348.66739471641</v>
      </c>
      <c r="H12" s="566"/>
      <c r="I12" s="577">
        <f>C12*0.1/'TE5'!B12</f>
        <v>0.7849272306392111</v>
      </c>
      <c r="J12" s="611"/>
      <c r="K12" s="577"/>
      <c r="L12" s="611"/>
      <c r="M12" s="597">
        <f>G12*0.1/'TE5'!F12</f>
        <v>0.79879594862886483</v>
      </c>
    </row>
    <row r="13" spans="1:13" s="98" customFormat="1" ht="15.05" customHeight="1">
      <c r="A13" s="103">
        <v>1917</v>
      </c>
      <c r="B13" s="607"/>
      <c r="C13" s="608">
        <f>avghweal!N6</f>
        <v>434166.12662356748</v>
      </c>
      <c r="D13" s="608"/>
      <c r="E13" s="608"/>
      <c r="F13" s="608"/>
      <c r="G13" s="608">
        <f>avghweal!R6</f>
        <v>666921.64074131951</v>
      </c>
      <c r="H13" s="566"/>
      <c r="I13" s="577">
        <f>C13*0.1/'TE5'!B13</f>
        <v>0.78639929119656871</v>
      </c>
      <c r="J13" s="611"/>
      <c r="K13" s="577"/>
      <c r="L13" s="611"/>
      <c r="M13" s="597">
        <f>G13*0.1/'TE5'!F13</f>
        <v>0.80091488610666817</v>
      </c>
    </row>
    <row r="14" spans="1:13" s="98" customFormat="1" ht="15.05" customHeight="1">
      <c r="A14" s="103">
        <v>1918</v>
      </c>
      <c r="B14" s="607"/>
      <c r="C14" s="608">
        <f>avghweal!N7</f>
        <v>398251.12157666031</v>
      </c>
      <c r="D14" s="560"/>
      <c r="E14" s="560"/>
      <c r="F14" s="560"/>
      <c r="G14" s="608">
        <f>avghweal!R7</f>
        <v>606615.81775138655</v>
      </c>
      <c r="H14" s="566"/>
      <c r="I14" s="577">
        <f>C14*0.1/'TE5'!B14</f>
        <v>0.78975804466168564</v>
      </c>
      <c r="J14" s="611"/>
      <c r="K14" s="577"/>
      <c r="L14" s="611"/>
      <c r="M14" s="597">
        <f>G14*0.1/'TE5'!F14</f>
        <v>0.80461950414303662</v>
      </c>
    </row>
    <row r="15" spans="1:13" s="98" customFormat="1" ht="15.05" customHeight="1">
      <c r="A15" s="102">
        <v>1919</v>
      </c>
      <c r="B15" s="609"/>
      <c r="C15" s="610">
        <f>avghweal!N8</f>
        <v>399444.57620946353</v>
      </c>
      <c r="D15" s="562"/>
      <c r="E15" s="562"/>
      <c r="F15" s="562"/>
      <c r="G15" s="610">
        <f>avghweal!R8</f>
        <v>610659.23525744036</v>
      </c>
      <c r="H15" s="567"/>
      <c r="I15" s="578">
        <f>C15*0.1/'TE5'!B15</f>
        <v>0.80513153069434829</v>
      </c>
      <c r="J15" s="612"/>
      <c r="K15" s="578"/>
      <c r="L15" s="612"/>
      <c r="M15" s="598">
        <f>G15*0.1/'TE5'!F15</f>
        <v>0.81818995137557293</v>
      </c>
    </row>
    <row r="16" spans="1:13" s="98" customFormat="1" ht="15.05" customHeight="1">
      <c r="A16" s="103">
        <v>1920</v>
      </c>
      <c r="B16" s="607"/>
      <c r="C16" s="608">
        <f>avghweal!N9</f>
        <v>340261.02235394367</v>
      </c>
      <c r="D16" s="560"/>
      <c r="E16" s="560"/>
      <c r="F16" s="560"/>
      <c r="G16" s="608">
        <f>avghweal!R9</f>
        <v>522236.59394547273</v>
      </c>
      <c r="H16" s="566"/>
      <c r="I16" s="577">
        <f>C16*0.1/'TE5'!B16</f>
        <v>0.78609485738023421</v>
      </c>
      <c r="J16" s="611"/>
      <c r="K16" s="577"/>
      <c r="L16" s="611"/>
      <c r="M16" s="597">
        <f>G16*0.1/'TE5'!F16</f>
        <v>0.80110784106689747</v>
      </c>
    </row>
    <row r="17" spans="1:13" s="98" customFormat="1" ht="15.05" customHeight="1">
      <c r="A17" s="103">
        <v>1921</v>
      </c>
      <c r="B17" s="607"/>
      <c r="C17" s="608">
        <f>avghweal!N10</f>
        <v>370783.8565151426</v>
      </c>
      <c r="D17" s="560"/>
      <c r="E17" s="560"/>
      <c r="F17" s="560"/>
      <c r="G17" s="608">
        <f>avghweal!R10</f>
        <v>567089.45434055303</v>
      </c>
      <c r="H17" s="566"/>
      <c r="I17" s="577">
        <f>C17*0.1/'TE5'!B17</f>
        <v>0.78486016202501907</v>
      </c>
      <c r="J17" s="611"/>
      <c r="K17" s="577"/>
      <c r="L17" s="611"/>
      <c r="M17" s="597">
        <f>G17*0.1/'TE5'!F17</f>
        <v>0.79892810981324691</v>
      </c>
    </row>
    <row r="18" spans="1:13" s="98" customFormat="1" ht="15.05" customHeight="1">
      <c r="A18" s="103">
        <v>1922</v>
      </c>
      <c r="B18" s="607"/>
      <c r="C18" s="608">
        <f>avghweal!N11</f>
        <v>422497.5660552046</v>
      </c>
      <c r="D18" s="560"/>
      <c r="E18" s="560"/>
      <c r="F18" s="560"/>
      <c r="G18" s="608">
        <f>avghweal!R11</f>
        <v>643574.52723204484</v>
      </c>
      <c r="H18" s="566"/>
      <c r="I18" s="577">
        <f>C18*0.1/'TE5'!B18</f>
        <v>0.79606113894580266</v>
      </c>
      <c r="J18" s="611"/>
      <c r="K18" s="577"/>
      <c r="L18" s="611"/>
      <c r="M18" s="597">
        <f>G18*0.1/'TE5'!F18</f>
        <v>0.80936519978931365</v>
      </c>
    </row>
    <row r="19" spans="1:13" s="98" customFormat="1" ht="15.05" customHeight="1">
      <c r="A19" s="103">
        <v>1923</v>
      </c>
      <c r="B19" s="607"/>
      <c r="C19" s="608">
        <f>avghweal!N12</f>
        <v>426182.27500029065</v>
      </c>
      <c r="D19" s="560"/>
      <c r="E19" s="560"/>
      <c r="F19" s="560"/>
      <c r="G19" s="608">
        <f>avghweal!R12</f>
        <v>647374.74418207537</v>
      </c>
      <c r="H19" s="566"/>
      <c r="I19" s="577">
        <f>C19*0.1/'TE5'!B19</f>
        <v>0.80072998101942938</v>
      </c>
      <c r="J19" s="611"/>
      <c r="K19" s="577"/>
      <c r="L19" s="611"/>
      <c r="M19" s="597">
        <f>G19*0.1/'TE5'!F19</f>
        <v>0.81227754605540148</v>
      </c>
    </row>
    <row r="20" spans="1:13" s="98" customFormat="1" ht="15.05" customHeight="1">
      <c r="A20" s="103">
        <v>1924</v>
      </c>
      <c r="B20" s="607"/>
      <c r="C20" s="608">
        <f>avghweal!N13</f>
        <v>441876.63251055125</v>
      </c>
      <c r="D20" s="560"/>
      <c r="E20" s="560"/>
      <c r="F20" s="560"/>
      <c r="G20" s="608">
        <f>avghweal!R13</f>
        <v>670602.50863377389</v>
      </c>
      <c r="H20" s="566"/>
      <c r="I20" s="577">
        <f>C20*0.1/'TE5'!B20</f>
        <v>0.81353478874165486</v>
      </c>
      <c r="J20" s="611"/>
      <c r="K20" s="577"/>
      <c r="L20" s="611"/>
      <c r="M20" s="597">
        <f>G20*0.1/'TE5'!F20</f>
        <v>0.82468884903432094</v>
      </c>
    </row>
    <row r="21" spans="1:13" s="98" customFormat="1" ht="15.05" customHeight="1">
      <c r="A21" s="103">
        <v>1925</v>
      </c>
      <c r="B21" s="607"/>
      <c r="C21" s="608">
        <f>avghweal!N14</f>
        <v>471453.14139802364</v>
      </c>
      <c r="D21" s="560"/>
      <c r="E21" s="560"/>
      <c r="F21" s="560"/>
      <c r="G21" s="608">
        <f>avghweal!R14</f>
        <v>714105.53877206647</v>
      </c>
      <c r="H21" s="566"/>
      <c r="I21" s="577">
        <f>C21*0.1/'TE5'!B21</f>
        <v>0.8230531096728777</v>
      </c>
      <c r="J21" s="611"/>
      <c r="K21" s="577"/>
      <c r="L21" s="611"/>
      <c r="M21" s="597">
        <f>G21*0.1/'TE5'!F21</f>
        <v>0.83289434146994412</v>
      </c>
    </row>
    <row r="22" spans="1:13" s="98" customFormat="1" ht="15.05" customHeight="1">
      <c r="A22" s="103">
        <v>1926</v>
      </c>
      <c r="B22" s="607"/>
      <c r="C22" s="608">
        <f>avghweal!N15</f>
        <v>492490.0934162701</v>
      </c>
      <c r="D22" s="560"/>
      <c r="E22" s="560"/>
      <c r="F22" s="560"/>
      <c r="G22" s="608">
        <f>avghweal!R15</f>
        <v>746615.65099947597</v>
      </c>
      <c r="H22" s="566"/>
      <c r="I22" s="577">
        <f>C22*0.1/'TE5'!B22</f>
        <v>0.83264455376202784</v>
      </c>
      <c r="J22" s="611"/>
      <c r="K22" s="577"/>
      <c r="L22" s="611"/>
      <c r="M22" s="597">
        <f>G22*0.1/'TE5'!F22</f>
        <v>0.84226886304527271</v>
      </c>
    </row>
    <row r="23" spans="1:13" s="98" customFormat="1" ht="15.05" customHeight="1">
      <c r="A23" s="103">
        <v>1927</v>
      </c>
      <c r="B23" s="607"/>
      <c r="C23" s="608">
        <f>avghweal!N16</f>
        <v>533276.89094560465</v>
      </c>
      <c r="D23" s="560"/>
      <c r="E23" s="560"/>
      <c r="F23" s="560"/>
      <c r="G23" s="608">
        <f>avghweal!R16</f>
        <v>809060.24282175966</v>
      </c>
      <c r="H23" s="566"/>
      <c r="I23" s="577">
        <f>C23*0.1/'TE5'!B23</f>
        <v>0.84317002116774509</v>
      </c>
      <c r="J23" s="611"/>
      <c r="K23" s="577"/>
      <c r="L23" s="611"/>
      <c r="M23" s="597">
        <f>G23*0.1/'TE5'!F23</f>
        <v>0.85244422393669961</v>
      </c>
    </row>
    <row r="24" spans="1:13" s="98" customFormat="1" ht="15.05" customHeight="1">
      <c r="A24" s="103">
        <v>1928</v>
      </c>
      <c r="B24" s="607"/>
      <c r="C24" s="608">
        <f>avghweal!N17</f>
        <v>609611.47394962783</v>
      </c>
      <c r="D24" s="560"/>
      <c r="E24" s="560"/>
      <c r="F24" s="560"/>
      <c r="G24" s="608">
        <f>avghweal!R17</f>
        <v>927127.43191613769</v>
      </c>
      <c r="H24" s="566"/>
      <c r="I24" s="577">
        <f>C24*0.1/'TE5'!B24</f>
        <v>0.84513267523881852</v>
      </c>
      <c r="J24" s="611"/>
      <c r="K24" s="577"/>
      <c r="L24" s="611"/>
      <c r="M24" s="597">
        <f>G24*0.1/'TE5'!F24</f>
        <v>0.85435707821774276</v>
      </c>
    </row>
    <row r="25" spans="1:13" s="98" customFormat="1" ht="15.05" customHeight="1">
      <c r="A25" s="102">
        <v>1929</v>
      </c>
      <c r="B25" s="609"/>
      <c r="C25" s="610">
        <f>avghweal!N18</f>
        <v>632137.16168202553</v>
      </c>
      <c r="D25" s="562"/>
      <c r="E25" s="562"/>
      <c r="F25" s="562"/>
      <c r="G25" s="610">
        <f>avghweal!R18</f>
        <v>965084.63113015331</v>
      </c>
      <c r="H25" s="567"/>
      <c r="I25" s="578">
        <f>C25*0.1/'TE5'!B25</f>
        <v>0.8445731325732907</v>
      </c>
      <c r="J25" s="612"/>
      <c r="K25" s="578"/>
      <c r="L25" s="612"/>
      <c r="M25" s="598">
        <f>G25*0.1/'TE5'!F25</f>
        <v>0.85398397821449956</v>
      </c>
    </row>
    <row r="26" spans="1:13" s="98" customFormat="1" ht="15.05" customHeight="1">
      <c r="A26" s="103">
        <v>1930</v>
      </c>
      <c r="B26" s="607"/>
      <c r="C26" s="608">
        <f>avghweal!N19</f>
        <v>581223.48138727841</v>
      </c>
      <c r="D26" s="560"/>
      <c r="E26" s="560"/>
      <c r="F26" s="560"/>
      <c r="G26" s="608">
        <f>avghweal!R19</f>
        <v>891667.44593505689</v>
      </c>
      <c r="H26" s="566"/>
      <c r="I26" s="577">
        <f>C26*0.1/'TE5'!B26</f>
        <v>0.84950053595968356</v>
      </c>
      <c r="J26" s="611"/>
      <c r="K26" s="577"/>
      <c r="L26" s="611"/>
      <c r="M26" s="597">
        <f>G26*0.1/'TE5'!F26</f>
        <v>0.8586986697790282</v>
      </c>
    </row>
    <row r="27" spans="1:13" s="98" customFormat="1" ht="15.05" customHeight="1">
      <c r="A27" s="103">
        <v>1931</v>
      </c>
      <c r="B27" s="607"/>
      <c r="C27" s="608">
        <f>avghweal!N20</f>
        <v>499953.71048618801</v>
      </c>
      <c r="D27" s="560"/>
      <c r="E27" s="560"/>
      <c r="F27" s="560"/>
      <c r="G27" s="608">
        <f>avghweal!R20</f>
        <v>767555.08329256705</v>
      </c>
      <c r="H27" s="566"/>
      <c r="I27" s="577">
        <f>C27*0.1/'TE5'!B27</f>
        <v>0.84677262773717121</v>
      </c>
      <c r="J27" s="611"/>
      <c r="K27" s="577"/>
      <c r="L27" s="611"/>
      <c r="M27" s="597">
        <f>G27*0.1/'TE5'!F27</f>
        <v>0.85618189252642896</v>
      </c>
    </row>
    <row r="28" spans="1:13" s="98" customFormat="1" ht="15.05" customHeight="1">
      <c r="A28" s="103">
        <v>1932</v>
      </c>
      <c r="B28" s="607"/>
      <c r="C28" s="608">
        <f>avghweal!N21</f>
        <v>448099.20540289674</v>
      </c>
      <c r="D28" s="560"/>
      <c r="E28" s="560"/>
      <c r="F28" s="560"/>
      <c r="G28" s="608">
        <f>avghweal!R21</f>
        <v>688323.06258907833</v>
      </c>
      <c r="H28" s="566"/>
      <c r="I28" s="577">
        <f>C28*0.1/'TE5'!B28</f>
        <v>0.85105831197723614</v>
      </c>
      <c r="J28" s="611"/>
      <c r="K28" s="577"/>
      <c r="L28" s="611"/>
      <c r="M28" s="597">
        <f>G28*0.1/'TE5'!F28</f>
        <v>0.86024034535177252</v>
      </c>
    </row>
    <row r="29" spans="1:13" s="98" customFormat="1" ht="15.05" customHeight="1">
      <c r="A29" s="103">
        <v>1933</v>
      </c>
      <c r="B29" s="607"/>
      <c r="C29" s="608">
        <f>avghweal!N22</f>
        <v>471025.75726510084</v>
      </c>
      <c r="D29" s="560"/>
      <c r="E29" s="560"/>
      <c r="F29" s="560"/>
      <c r="G29" s="608">
        <f>avghweal!R22</f>
        <v>723664.77355661092</v>
      </c>
      <c r="H29" s="566"/>
      <c r="I29" s="577">
        <f>C29*0.1/'TE5'!B29</f>
        <v>0.84858724720150236</v>
      </c>
      <c r="J29" s="611"/>
      <c r="K29" s="577"/>
      <c r="L29" s="611"/>
      <c r="M29" s="597">
        <f>G29*0.1/'TE5'!F29</f>
        <v>0.85670429537506887</v>
      </c>
    </row>
    <row r="30" spans="1:13" s="98" customFormat="1" ht="15.05" customHeight="1">
      <c r="A30" s="103">
        <v>1934</v>
      </c>
      <c r="B30" s="607"/>
      <c r="C30" s="608">
        <f>avghweal!N23</f>
        <v>473460.49267147452</v>
      </c>
      <c r="D30" s="560"/>
      <c r="E30" s="560"/>
      <c r="F30" s="560"/>
      <c r="G30" s="608">
        <f>avghweal!R23</f>
        <v>729511.65734253207</v>
      </c>
      <c r="H30" s="566"/>
      <c r="I30" s="577">
        <f>C30*0.1/'TE5'!B30</f>
        <v>0.83318564313293608</v>
      </c>
      <c r="J30" s="611"/>
      <c r="K30" s="577"/>
      <c r="L30" s="611"/>
      <c r="M30" s="597">
        <f>G30*0.1/'TE5'!F30</f>
        <v>0.84225058154091759</v>
      </c>
    </row>
    <row r="31" spans="1:13" s="98" customFormat="1" ht="15.05" customHeight="1">
      <c r="A31" s="103">
        <v>1935</v>
      </c>
      <c r="B31" s="607"/>
      <c r="C31" s="608">
        <f>avghweal!N24</f>
        <v>487717.81511009211</v>
      </c>
      <c r="D31" s="560"/>
      <c r="E31" s="560"/>
      <c r="F31" s="560"/>
      <c r="G31" s="608">
        <f>avghweal!R24</f>
        <v>753598.39320275316</v>
      </c>
      <c r="H31" s="566"/>
      <c r="I31" s="577">
        <f>C31*0.1/'TE5'!B31</f>
        <v>0.81966925436607363</v>
      </c>
      <c r="J31" s="611"/>
      <c r="K31" s="577"/>
      <c r="L31" s="611"/>
      <c r="M31" s="597">
        <f>G31*0.1/'TE5'!F31</f>
        <v>0.8303506532523045</v>
      </c>
    </row>
    <row r="32" spans="1:13" s="98" customFormat="1" ht="15.05" customHeight="1">
      <c r="A32" s="103">
        <v>1936</v>
      </c>
      <c r="B32" s="607"/>
      <c r="C32" s="608">
        <f>avghweal!N25</f>
        <v>563909.26623777312</v>
      </c>
      <c r="D32" s="560"/>
      <c r="E32" s="560"/>
      <c r="F32" s="560"/>
      <c r="G32" s="608">
        <f>avghweal!R25</f>
        <v>870710.39043264207</v>
      </c>
      <c r="H32" s="566"/>
      <c r="I32" s="577">
        <f>C32*0.1/'TE5'!B32</f>
        <v>0.82400561212768875</v>
      </c>
      <c r="J32" s="611"/>
      <c r="K32" s="577"/>
      <c r="L32" s="611"/>
      <c r="M32" s="597">
        <f>G32*0.1/'TE5'!F32</f>
        <v>0.83386393263739722</v>
      </c>
    </row>
    <row r="33" spans="1:13" s="98" customFormat="1" ht="15.05" customHeight="1">
      <c r="A33" s="103">
        <v>1937</v>
      </c>
      <c r="B33" s="607"/>
      <c r="C33" s="608">
        <f>avghweal!N26</f>
        <v>529176.1751607277</v>
      </c>
      <c r="D33" s="560"/>
      <c r="E33" s="560"/>
      <c r="F33" s="560"/>
      <c r="G33" s="608">
        <f>avghweal!R26</f>
        <v>817902.27476582956</v>
      </c>
      <c r="H33" s="566"/>
      <c r="I33" s="577">
        <f>C33*0.1/'TE5'!B33</f>
        <v>0.80660488046905698</v>
      </c>
      <c r="J33" s="611"/>
      <c r="K33" s="577"/>
      <c r="L33" s="611"/>
      <c r="M33" s="597">
        <f>G33*0.1/'TE5'!F33</f>
        <v>0.81707722139936656</v>
      </c>
    </row>
    <row r="34" spans="1:13" s="98" customFormat="1" ht="15.05" customHeight="1">
      <c r="A34" s="103">
        <v>1938</v>
      </c>
      <c r="B34" s="607"/>
      <c r="C34" s="608">
        <f>avghweal!N27</f>
        <v>504200.56671244762</v>
      </c>
      <c r="D34" s="560"/>
      <c r="E34" s="560"/>
      <c r="F34" s="560"/>
      <c r="G34" s="608">
        <f>avghweal!R27</f>
        <v>778244.42094335938</v>
      </c>
      <c r="H34" s="566"/>
      <c r="I34" s="577">
        <f>C34*0.1/'TE5'!B34</f>
        <v>0.80309458115964016</v>
      </c>
      <c r="J34" s="611"/>
      <c r="K34" s="577"/>
      <c r="L34" s="611"/>
      <c r="M34" s="597">
        <f>G34*0.1/'TE5'!F34</f>
        <v>0.81335785724511733</v>
      </c>
    </row>
    <row r="35" spans="1:13" s="98" customFormat="1" ht="15.05" customHeight="1">
      <c r="A35" s="102">
        <v>1939</v>
      </c>
      <c r="B35" s="609"/>
      <c r="C35" s="610">
        <f>avghweal!N28</f>
        <v>522557.82617822284</v>
      </c>
      <c r="D35" s="562"/>
      <c r="E35" s="562"/>
      <c r="F35" s="562"/>
      <c r="G35" s="610">
        <f>avghweal!R28</f>
        <v>804814.09976094682</v>
      </c>
      <c r="H35" s="567"/>
      <c r="I35" s="578">
        <f>C35*0.1/'TE5'!B35</f>
        <v>0.80625450794886777</v>
      </c>
      <c r="J35" s="612"/>
      <c r="K35" s="578"/>
      <c r="L35" s="612"/>
      <c r="M35" s="598">
        <f>G35*0.1/'TE5'!F35</f>
        <v>0.81607604068682216</v>
      </c>
    </row>
    <row r="36" spans="1:13" s="98" customFormat="1" ht="15.05" customHeight="1">
      <c r="A36" s="103">
        <v>1940</v>
      </c>
      <c r="B36" s="607"/>
      <c r="C36" s="608">
        <f>avghweal!N29</f>
        <v>500148.29073504539</v>
      </c>
      <c r="D36" s="560"/>
      <c r="E36" s="560"/>
      <c r="F36" s="560"/>
      <c r="G36" s="608">
        <f>avghweal!R29</f>
        <v>769879.46491647733</v>
      </c>
      <c r="H36" s="566"/>
      <c r="I36" s="577">
        <f>C36*0.1/'TE5'!B36</f>
        <v>0.77621886201007184</v>
      </c>
      <c r="J36" s="611"/>
      <c r="K36" s="577"/>
      <c r="L36" s="611"/>
      <c r="M36" s="597">
        <f>G36*0.1/'TE5'!F36</f>
        <v>0.78592031631774506</v>
      </c>
    </row>
    <row r="37" spans="1:13" s="98" customFormat="1" ht="15.05" customHeight="1">
      <c r="A37" s="103">
        <v>1941</v>
      </c>
      <c r="B37" s="607"/>
      <c r="C37" s="608">
        <f>avghweal!N30</f>
        <v>454028.78977989196</v>
      </c>
      <c r="D37" s="560"/>
      <c r="E37" s="560"/>
      <c r="F37" s="560"/>
      <c r="G37" s="608">
        <f>avghweal!R30</f>
        <v>706317.41920897143</v>
      </c>
      <c r="H37" s="566"/>
      <c r="I37" s="577">
        <f>C37*0.1/'TE5'!B37</f>
        <v>0.75036561507655342</v>
      </c>
      <c r="J37" s="611"/>
      <c r="K37" s="577"/>
      <c r="L37" s="611"/>
      <c r="M37" s="597">
        <f>G37*0.1/'TE5'!F37</f>
        <v>0.75981664520951964</v>
      </c>
    </row>
    <row r="38" spans="1:13" s="98" customFormat="1" ht="15.05" customHeight="1">
      <c r="A38" s="103">
        <v>1942</v>
      </c>
      <c r="B38" s="607"/>
      <c r="C38" s="608">
        <f>avghweal!N31</f>
        <v>425389.15149433201</v>
      </c>
      <c r="D38" s="560"/>
      <c r="E38" s="560"/>
      <c r="F38" s="560"/>
      <c r="G38" s="608">
        <f>avghweal!R31</f>
        <v>668912.08768500946</v>
      </c>
      <c r="H38" s="566"/>
      <c r="I38" s="577">
        <f>C38*0.1/'TE5'!B38</f>
        <v>0.73237293361496836</v>
      </c>
      <c r="J38" s="611"/>
      <c r="K38" s="577"/>
      <c r="L38" s="611"/>
      <c r="M38" s="597">
        <f>G38*0.1/'TE5'!F38</f>
        <v>0.74241917776672772</v>
      </c>
    </row>
    <row r="39" spans="1:13" s="98" customFormat="1" ht="15.05" customHeight="1">
      <c r="A39" s="103">
        <v>1943</v>
      </c>
      <c r="B39" s="607"/>
      <c r="C39" s="608">
        <f>avghweal!N32</f>
        <v>458677.73193100089</v>
      </c>
      <c r="D39" s="560"/>
      <c r="E39" s="560"/>
      <c r="F39" s="560"/>
      <c r="G39" s="608">
        <f>avghweal!R32</f>
        <v>725979.68301470624</v>
      </c>
      <c r="H39" s="566"/>
      <c r="I39" s="577">
        <f>C39*0.1/'TE5'!B39</f>
        <v>0.73633942127770702</v>
      </c>
      <c r="J39" s="611"/>
      <c r="K39" s="577"/>
      <c r="L39" s="611"/>
      <c r="M39" s="597">
        <f>G39*0.1/'TE5'!F39</f>
        <v>0.7460202111126909</v>
      </c>
    </row>
    <row r="40" spans="1:13" s="98" customFormat="1" ht="15.05" customHeight="1">
      <c r="A40" s="103">
        <v>1944</v>
      </c>
      <c r="B40" s="607"/>
      <c r="C40" s="608">
        <f>avghweal!N33</f>
        <v>499755.26640517591</v>
      </c>
      <c r="D40" s="560"/>
      <c r="E40" s="560"/>
      <c r="F40" s="560"/>
      <c r="G40" s="608">
        <f>avghweal!R33</f>
        <v>800667.50710304268</v>
      </c>
      <c r="H40" s="566"/>
      <c r="I40" s="577">
        <f>C40*0.1/'TE5'!B40</f>
        <v>0.71284346005421939</v>
      </c>
      <c r="J40" s="611"/>
      <c r="K40" s="577"/>
      <c r="L40" s="611"/>
      <c r="M40" s="597">
        <f>G40*0.1/'TE5'!F40</f>
        <v>0.72517657298316329</v>
      </c>
    </row>
    <row r="41" spans="1:13" s="98" customFormat="1" ht="15.05" customHeight="1">
      <c r="A41" s="103">
        <v>1945</v>
      </c>
      <c r="B41" s="607"/>
      <c r="C41" s="608">
        <f>avghweal!N34</f>
        <v>568832.44632740214</v>
      </c>
      <c r="D41" s="560"/>
      <c r="E41" s="560"/>
      <c r="F41" s="560"/>
      <c r="G41" s="608">
        <f>avghweal!R34</f>
        <v>917833.02997760801</v>
      </c>
      <c r="H41" s="566"/>
      <c r="I41" s="577">
        <f>C41*0.1/'TE5'!B41</f>
        <v>0.71896840997896905</v>
      </c>
      <c r="J41" s="611"/>
      <c r="K41" s="577"/>
      <c r="L41" s="611"/>
      <c r="M41" s="597">
        <f>G41*0.1/'TE5'!F41</f>
        <v>0.73045926689259688</v>
      </c>
    </row>
    <row r="42" spans="1:13" s="98" customFormat="1" ht="15.05" customHeight="1">
      <c r="A42" s="103">
        <v>1946</v>
      </c>
      <c r="B42" s="607"/>
      <c r="C42" s="608">
        <f>avghweal!N35</f>
        <v>544579.16641926789</v>
      </c>
      <c r="D42" s="560"/>
      <c r="E42" s="560"/>
      <c r="F42" s="560"/>
      <c r="G42" s="608">
        <f>avghweal!R35</f>
        <v>885207.59576359158</v>
      </c>
      <c r="H42" s="566"/>
      <c r="I42" s="577">
        <f>C42*0.1/'TE5'!B42</f>
        <v>0.71641635351418964</v>
      </c>
      <c r="J42" s="611"/>
      <c r="K42" s="577"/>
      <c r="L42" s="611"/>
      <c r="M42" s="597">
        <f>G42*0.1/'TE5'!F42</f>
        <v>0.72739045981970474</v>
      </c>
    </row>
    <row r="43" spans="1:13" s="98" customFormat="1" ht="15.05" customHeight="1">
      <c r="A43" s="103">
        <v>1947</v>
      </c>
      <c r="B43" s="607"/>
      <c r="C43" s="608">
        <f>avghweal!N36</f>
        <v>522710.83499996836</v>
      </c>
      <c r="D43" s="560"/>
      <c r="E43" s="560"/>
      <c r="F43" s="560"/>
      <c r="G43" s="608">
        <f>avghweal!R36</f>
        <v>850242.99781717674</v>
      </c>
      <c r="H43" s="566"/>
      <c r="I43" s="577">
        <f>C43*0.1/'TE5'!B43</f>
        <v>0.70302318561954003</v>
      </c>
      <c r="J43" s="611"/>
      <c r="K43" s="577"/>
      <c r="L43" s="611"/>
      <c r="M43" s="597">
        <f>G43*0.1/'TE5'!F43</f>
        <v>0.71476078633729956</v>
      </c>
    </row>
    <row r="44" spans="1:13" s="98" customFormat="1" ht="15.05" customHeight="1">
      <c r="A44" s="103">
        <v>1948</v>
      </c>
      <c r="B44" s="607"/>
      <c r="C44" s="608">
        <f>avghweal!N37</f>
        <v>514892.56674233958</v>
      </c>
      <c r="D44" s="560"/>
      <c r="E44" s="560"/>
      <c r="F44" s="560"/>
      <c r="G44" s="608">
        <f>avghweal!R37</f>
        <v>841438.43906432053</v>
      </c>
      <c r="H44" s="566"/>
      <c r="I44" s="577">
        <f>C44*0.1/'TE5'!B44</f>
        <v>0.68937718803605996</v>
      </c>
      <c r="J44" s="611"/>
      <c r="K44" s="577"/>
      <c r="L44" s="611"/>
      <c r="M44" s="597">
        <f>G44*0.1/'TE5'!F44</f>
        <v>0.70244432704323057</v>
      </c>
    </row>
    <row r="45" spans="1:13" s="98" customFormat="1" ht="15.05" customHeight="1">
      <c r="A45" s="102">
        <v>1949</v>
      </c>
      <c r="B45" s="609"/>
      <c r="C45" s="610">
        <f>avghweal!N38</f>
        <v>522767.7857670323</v>
      </c>
      <c r="D45" s="562"/>
      <c r="E45" s="562"/>
      <c r="F45" s="562"/>
      <c r="G45" s="610">
        <f>avghweal!R38</f>
        <v>857515.57843800948</v>
      </c>
      <c r="H45" s="567"/>
      <c r="I45" s="578">
        <f>C45*0.1/'TE5'!B45</f>
        <v>0.68144922336800917</v>
      </c>
      <c r="J45" s="612"/>
      <c r="K45" s="578"/>
      <c r="L45" s="612"/>
      <c r="M45" s="598">
        <f>G45*0.1/'TE5'!F45</f>
        <v>0.69522330406061406</v>
      </c>
    </row>
    <row r="46" spans="1:13" s="98" customFormat="1" ht="15.05" customHeight="1">
      <c r="A46" s="103">
        <v>1950</v>
      </c>
      <c r="B46" s="607"/>
      <c r="C46" s="608">
        <f>avghweal!N39</f>
        <v>541802.91043545818</v>
      </c>
      <c r="D46" s="560"/>
      <c r="E46" s="560"/>
      <c r="F46" s="560"/>
      <c r="G46" s="608">
        <f>avghweal!R39</f>
        <v>886842.30106642935</v>
      </c>
      <c r="H46" s="566"/>
      <c r="I46" s="577">
        <f>C46*0.1/'TE5'!B46</f>
        <v>0.68491791776869249</v>
      </c>
      <c r="J46" s="611"/>
      <c r="K46" s="577"/>
      <c r="L46" s="611"/>
      <c r="M46" s="597">
        <f>G46*0.1/'TE5'!F46</f>
        <v>0.6985161748704195</v>
      </c>
    </row>
    <row r="47" spans="1:13" s="98" customFormat="1" ht="15.05" customHeight="1">
      <c r="A47" s="103">
        <v>1951</v>
      </c>
      <c r="B47" s="607"/>
      <c r="C47" s="608">
        <f>avghweal!N40</f>
        <v>543400.20609781065</v>
      </c>
      <c r="D47" s="560"/>
      <c r="E47" s="560"/>
      <c r="F47" s="560"/>
      <c r="G47" s="608">
        <f>avghweal!R40</f>
        <v>891565.8495999421</v>
      </c>
      <c r="H47" s="566"/>
      <c r="I47" s="577">
        <f>C47*0.1/'TE5'!B47</f>
        <v>0.68486709195590079</v>
      </c>
      <c r="J47" s="611"/>
      <c r="K47" s="577"/>
      <c r="L47" s="611"/>
      <c r="M47" s="597">
        <f>G47*0.1/'TE5'!F47</f>
        <v>0.69844549541538337</v>
      </c>
    </row>
    <row r="48" spans="1:13" s="98" customFormat="1" ht="15.05" customHeight="1">
      <c r="A48" s="103">
        <v>1952</v>
      </c>
      <c r="B48" s="607"/>
      <c r="C48" s="608">
        <f>avghweal!N41</f>
        <v>555956.49221609626</v>
      </c>
      <c r="D48" s="560"/>
      <c r="E48" s="560"/>
      <c r="F48" s="560"/>
      <c r="G48" s="608">
        <f>avghweal!R41</f>
        <v>913661.75641120458</v>
      </c>
      <c r="H48" s="566"/>
      <c r="I48" s="577">
        <f>C48*0.1/'TE5'!B48</f>
        <v>0.6820194731374335</v>
      </c>
      <c r="J48" s="611"/>
      <c r="K48" s="577"/>
      <c r="L48" s="611"/>
      <c r="M48" s="597">
        <f>G48*0.1/'TE5'!F48</f>
        <v>0.69552897681164061</v>
      </c>
    </row>
    <row r="49" spans="1:13" s="98" customFormat="1" ht="15.05" customHeight="1">
      <c r="A49" s="103">
        <v>1953</v>
      </c>
      <c r="B49" s="607"/>
      <c r="C49" s="608">
        <f>avghweal!N42</f>
        <v>555258.38352744165</v>
      </c>
      <c r="D49" s="560"/>
      <c r="E49" s="560"/>
      <c r="F49" s="560"/>
      <c r="G49" s="608">
        <f>avghweal!R42</f>
        <v>913238.67594002769</v>
      </c>
      <c r="H49" s="566"/>
      <c r="I49" s="577">
        <f>C49*0.1/'TE5'!B49</f>
        <v>0.67541228473961479</v>
      </c>
      <c r="J49" s="611"/>
      <c r="K49" s="577"/>
      <c r="L49" s="611"/>
      <c r="M49" s="597">
        <f>G49*0.1/'TE5'!F49</f>
        <v>0.68909932802294505</v>
      </c>
    </row>
    <row r="50" spans="1:13" s="98" customFormat="1" ht="15.05" customHeight="1">
      <c r="A50" s="103">
        <v>1954</v>
      </c>
      <c r="B50" s="607"/>
      <c r="C50" s="608">
        <f>avghweal!N43</f>
        <v>574615.38878558588</v>
      </c>
      <c r="D50" s="560"/>
      <c r="E50" s="560"/>
      <c r="F50" s="560"/>
      <c r="G50" s="608">
        <f>avghweal!R43</f>
        <v>944028.7503007229</v>
      </c>
      <c r="H50" s="566"/>
      <c r="I50" s="577">
        <f>C50*0.1/'TE5'!B50</f>
        <v>0.67968841586498707</v>
      </c>
      <c r="J50" s="611"/>
      <c r="K50" s="577"/>
      <c r="L50" s="611"/>
      <c r="M50" s="597">
        <f>G50*0.1/'TE5'!F50</f>
        <v>0.69298562427893784</v>
      </c>
    </row>
    <row r="51" spans="1:13" s="98" customFormat="1" ht="15.05" customHeight="1">
      <c r="A51" s="103">
        <v>1955</v>
      </c>
      <c r="B51" s="607"/>
      <c r="C51" s="608">
        <f>avghweal!N44</f>
        <v>606691.48033933342</v>
      </c>
      <c r="D51" s="560"/>
      <c r="E51" s="560"/>
      <c r="F51" s="560"/>
      <c r="G51" s="608">
        <f>avghweal!R44</f>
        <v>995288.75082837825</v>
      </c>
      <c r="H51" s="566"/>
      <c r="I51" s="577">
        <f>C51*0.1/'TE5'!B51</f>
        <v>0.68344305807768968</v>
      </c>
      <c r="J51" s="611"/>
      <c r="K51" s="577"/>
      <c r="L51" s="611"/>
      <c r="M51" s="597">
        <f>G51*0.1/'TE5'!F51</f>
        <v>0.69637194959666049</v>
      </c>
    </row>
    <row r="52" spans="1:13" s="98" customFormat="1" ht="15.05" customHeight="1">
      <c r="A52" s="103">
        <v>1956</v>
      </c>
      <c r="B52" s="607"/>
      <c r="C52" s="608">
        <f>avghweal!N45</f>
        <v>626256.11271706072</v>
      </c>
      <c r="D52" s="560"/>
      <c r="E52" s="560"/>
      <c r="F52" s="560"/>
      <c r="G52" s="608">
        <f>avghweal!R45</f>
        <v>1027293.7360499586</v>
      </c>
      <c r="H52" s="566"/>
      <c r="I52" s="577">
        <f>C52*0.1/'TE5'!B52</f>
        <v>0.68678792606199934</v>
      </c>
      <c r="J52" s="611"/>
      <c r="K52" s="577"/>
      <c r="L52" s="611"/>
      <c r="M52" s="597">
        <f>G52*0.1/'TE5'!F52</f>
        <v>0.6996598536518398</v>
      </c>
    </row>
    <row r="53" spans="1:13" s="98" customFormat="1" ht="15.05" customHeight="1">
      <c r="A53" s="103">
        <v>1957</v>
      </c>
      <c r="B53" s="607"/>
      <c r="C53" s="608">
        <f>avghweal!N46</f>
        <v>628984.68825894245</v>
      </c>
      <c r="D53" s="560"/>
      <c r="E53" s="560"/>
      <c r="F53" s="560"/>
      <c r="G53" s="608">
        <f>avghweal!R46</f>
        <v>1031448.2723306798</v>
      </c>
      <c r="H53" s="566"/>
      <c r="I53" s="577">
        <f>C53*0.1/'TE5'!B53</f>
        <v>0.69076951030740419</v>
      </c>
      <c r="J53" s="611"/>
      <c r="K53" s="577"/>
      <c r="L53" s="611"/>
      <c r="M53" s="597">
        <f>G53*0.1/'TE5'!F53</f>
        <v>0.70382608993898432</v>
      </c>
    </row>
    <row r="54" spans="1:13" s="98" customFormat="1" ht="15.05" customHeight="1">
      <c r="A54" s="103">
        <v>1958</v>
      </c>
      <c r="B54" s="607"/>
      <c r="C54" s="608">
        <f>avghweal!N47</f>
        <v>641776.8971547035</v>
      </c>
      <c r="D54" s="560"/>
      <c r="E54" s="560"/>
      <c r="F54" s="560"/>
      <c r="G54" s="608">
        <f>avghweal!R47</f>
        <v>1052828.8131250553</v>
      </c>
      <c r="H54" s="566"/>
      <c r="I54" s="577">
        <f>C54*0.1/'TE5'!B54</f>
        <v>0.68946858112418374</v>
      </c>
      <c r="J54" s="611"/>
      <c r="K54" s="577"/>
      <c r="L54" s="611"/>
      <c r="M54" s="597">
        <f>G54*0.1/'TE5'!F54</f>
        <v>0.7027783296941138</v>
      </c>
    </row>
    <row r="55" spans="1:13" s="98" customFormat="1" ht="15.05" customHeight="1">
      <c r="A55" s="102">
        <v>1959</v>
      </c>
      <c r="B55" s="609"/>
      <c r="C55" s="610">
        <f>avghweal!N48</f>
        <v>674854.25669462793</v>
      </c>
      <c r="D55" s="562"/>
      <c r="E55" s="562"/>
      <c r="F55" s="562"/>
      <c r="G55" s="610">
        <f>avghweal!R48</f>
        <v>1111391.2344815885</v>
      </c>
      <c r="H55" s="567"/>
      <c r="I55" s="578">
        <f>C55*0.1/'TE5'!B55</f>
        <v>0.69680065746290987</v>
      </c>
      <c r="J55" s="612"/>
      <c r="K55" s="578"/>
      <c r="L55" s="612"/>
      <c r="M55" s="598">
        <f>G55*0.1/'TE5'!F55</f>
        <v>0.70944701681167555</v>
      </c>
    </row>
    <row r="56" spans="1:13">
      <c r="A56" s="78">
        <v>1960</v>
      </c>
      <c r="B56" s="607"/>
      <c r="C56" s="608">
        <f>avghweal!N49</f>
        <v>687523.46523763007</v>
      </c>
      <c r="D56" s="560"/>
      <c r="E56" s="560"/>
      <c r="F56" s="560"/>
      <c r="G56" s="608">
        <f>avghweal!R49</f>
        <v>1134502.3563146016</v>
      </c>
      <c r="H56" s="566"/>
      <c r="I56" s="577">
        <f>C56*0.1/'TE5'!B56</f>
        <v>0.69920514212737939</v>
      </c>
      <c r="J56" s="611"/>
      <c r="K56" s="577"/>
      <c r="L56" s="611"/>
      <c r="M56" s="597">
        <f>G56*0.1/'TE5'!F56</f>
        <v>0.71188412043795213</v>
      </c>
    </row>
    <row r="57" spans="1:13">
      <c r="A57" s="78">
        <v>1961</v>
      </c>
      <c r="B57" s="607"/>
      <c r="C57" s="608">
        <f>avghweal!N50</f>
        <v>715485.34960078099</v>
      </c>
      <c r="D57" s="560"/>
      <c r="E57" s="560"/>
      <c r="F57" s="560"/>
      <c r="G57" s="608">
        <f>avghweal!R50</f>
        <v>1170038.6217235718</v>
      </c>
      <c r="H57" s="566"/>
      <c r="I57" s="577">
        <f>C57*0.1/'TE5'!B57</f>
        <v>0.70104864251215981</v>
      </c>
      <c r="J57" s="611"/>
      <c r="K57" s="577"/>
      <c r="L57" s="611"/>
      <c r="M57" s="597">
        <f>G57*0.1/'TE5'!F57</f>
        <v>0.71362377291833634</v>
      </c>
    </row>
    <row r="58" spans="1:13">
      <c r="A58" s="78">
        <v>1962</v>
      </c>
      <c r="B58" s="599">
        <f>avghweal!M51</f>
        <v>736505.77264431061</v>
      </c>
      <c r="C58" s="559">
        <f>avghweal!N51</f>
        <v>736505.77264431061</v>
      </c>
      <c r="D58" s="558">
        <f>avghweal!O51</f>
        <v>606168.97352072399</v>
      </c>
      <c r="E58" s="558">
        <f>avghweal!P51</f>
        <v>713846.40521700156</v>
      </c>
      <c r="F58" s="558">
        <f>avghweal!Q51</f>
        <v>757952.99395408796</v>
      </c>
      <c r="G58" s="559">
        <f>avghweal!R51</f>
        <v>1194033.1051850747</v>
      </c>
      <c r="H58" s="568">
        <f>B58*0.1/'TE5'!B58</f>
        <v>0.70601260662078857</v>
      </c>
      <c r="I58" s="579">
        <f>C58*0.1/'TE5'!B58</f>
        <v>0.70601260662078857</v>
      </c>
      <c r="J58" s="579">
        <f>D58*0.1/'TE5'!C58</f>
        <v>0.68441430204457587</v>
      </c>
      <c r="K58" s="579">
        <f>E58*0.1/'TE5'!D58</f>
        <v>0.69901799019233479</v>
      </c>
      <c r="L58" s="579">
        <f>F58*0.1/'TE5'!E58</f>
        <v>0.71235199100454039</v>
      </c>
      <c r="M58" s="586">
        <f>G58*0.1/'TE5'!F58</f>
        <v>0.71848424547704848</v>
      </c>
    </row>
    <row r="59" spans="1:13">
      <c r="A59" s="78">
        <v>1963</v>
      </c>
      <c r="B59" s="600">
        <f>avghweal!M52</f>
        <v>748684.5644901006</v>
      </c>
      <c r="C59" s="561">
        <f>avghweal!N52</f>
        <v>747386.12970619916</v>
      </c>
      <c r="D59" s="560">
        <f>avghweal!O52</f>
        <v>612382.54155381559</v>
      </c>
      <c r="E59" s="560">
        <f>avghweal!P52</f>
        <v>722662.85865392024</v>
      </c>
      <c r="F59" s="560">
        <f>avghweal!Q52</f>
        <v>773282.5969562328</v>
      </c>
      <c r="G59" s="561">
        <f>avghweal!R52</f>
        <v>1206850.0566558752</v>
      </c>
      <c r="H59" s="569">
        <f>B59*0.1/'TE5'!B59</f>
        <v>0.70541313723141563</v>
      </c>
      <c r="I59" s="580">
        <f>C59*0.1/'TE5'!B59</f>
        <v>0.70418974757194519</v>
      </c>
      <c r="J59" s="587">
        <f>D59*0.1/'TE5'!C59</f>
        <v>0.68290064619746826</v>
      </c>
      <c r="K59" s="580">
        <f>E59*0.1/'TE5'!D59</f>
        <v>0.69811543483251293</v>
      </c>
      <c r="L59" s="587">
        <f>F59*0.1/'TE5'!E59</f>
        <v>0.70946221643783236</v>
      </c>
      <c r="M59" s="588">
        <f>G59*0.1/'TE5'!F59</f>
        <v>0.71606601917808144</v>
      </c>
    </row>
    <row r="60" spans="1:13">
      <c r="A60" s="78">
        <v>1964</v>
      </c>
      <c r="B60" s="600">
        <f>avghweal!M53</f>
        <v>760863.3563358906</v>
      </c>
      <c r="C60" s="561">
        <f>avghweal!N53</f>
        <v>760863.3563358906</v>
      </c>
      <c r="D60" s="560">
        <f>avghweal!O53</f>
        <v>618596.10958690709</v>
      </c>
      <c r="E60" s="560">
        <f>avghweal!P53</f>
        <v>731479.31209083879</v>
      </c>
      <c r="F60" s="560">
        <f>avghweal!Q53</f>
        <v>788612.19995837763</v>
      </c>
      <c r="G60" s="561">
        <f>avghweal!R53</f>
        <v>1225176.1376307167</v>
      </c>
      <c r="H60" s="569">
        <f>B60*0.1/'TE5'!B60</f>
        <v>0.70236688852310181</v>
      </c>
      <c r="I60" s="580">
        <f>C60*0.1/'TE5'!B60</f>
        <v>0.70236688852310181</v>
      </c>
      <c r="J60" s="587">
        <f>D60*0.1/'TE5'!C60</f>
        <v>0.68142387934960447</v>
      </c>
      <c r="K60" s="580">
        <f>E60*0.1/'TE5'!D60</f>
        <v>0.69723688059702194</v>
      </c>
      <c r="L60" s="587">
        <f>F60*0.1/'TE5'!E60</f>
        <v>0.7067067991872017</v>
      </c>
      <c r="M60" s="588">
        <f>G60*0.1/'TE5'!F60</f>
        <v>0.71364902145035913</v>
      </c>
    </row>
    <row r="61" spans="1:13">
      <c r="A61" s="78">
        <v>1965</v>
      </c>
      <c r="B61" s="600">
        <f>avghweal!M54</f>
        <v>774301.02018821496</v>
      </c>
      <c r="C61" s="561">
        <f>avghweal!N54</f>
        <v>795202.99397881934</v>
      </c>
      <c r="D61" s="560">
        <f>avghweal!O54</f>
        <v>628084.61524447333</v>
      </c>
      <c r="E61" s="560">
        <f>avghweal!P54</f>
        <v>746402.90689634637</v>
      </c>
      <c r="F61" s="560">
        <f>avghweal!Q54</f>
        <v>800709.16904506215</v>
      </c>
      <c r="G61" s="561">
        <f>avghweal!R54</f>
        <v>1278985.0681696967</v>
      </c>
      <c r="H61" s="569">
        <f>B61*0.1/'TE5'!B61</f>
        <v>0.67872326041334496</v>
      </c>
      <c r="I61" s="580">
        <f>C61*0.1/'TE5'!B61</f>
        <v>0.69704514741897594</v>
      </c>
      <c r="J61" s="587">
        <f>D61*0.1/'TE5'!C61</f>
        <v>0.6788795023982066</v>
      </c>
      <c r="K61" s="580">
        <f>E61*0.1/'TE5'!D61</f>
        <v>0.69161898232078223</v>
      </c>
      <c r="L61" s="587">
        <f>F61*0.1/'TE5'!E61</f>
        <v>0.70151426295731911</v>
      </c>
      <c r="M61" s="588">
        <f>G61*0.1/'TE5'!F61</f>
        <v>0.70872593321594091</v>
      </c>
    </row>
    <row r="62" spans="1:13">
      <c r="A62" s="78">
        <v>1966</v>
      </c>
      <c r="B62" s="600">
        <f>avghweal!M55</f>
        <v>787738.68404053932</v>
      </c>
      <c r="C62" s="561">
        <f>avghweal!N55</f>
        <v>787738.68404053932</v>
      </c>
      <c r="D62" s="560">
        <f>avghweal!O55</f>
        <v>637573.12090203969</v>
      </c>
      <c r="E62" s="560">
        <f>avghweal!P55</f>
        <v>761326.50170185394</v>
      </c>
      <c r="F62" s="560">
        <f>avghweal!Q55</f>
        <v>812806.13813174667</v>
      </c>
      <c r="G62" s="561">
        <f>avghweal!R55</f>
        <v>1264587.5210326693</v>
      </c>
      <c r="H62" s="569">
        <f>B62*0.1/'TE5'!B62</f>
        <v>0.69172340631484985</v>
      </c>
      <c r="I62" s="580">
        <f>C62*0.1/'TE5'!B62</f>
        <v>0.69172340631484985</v>
      </c>
      <c r="J62" s="587">
        <f>D62*0.1/'TE5'!C62</f>
        <v>0.67642895291110516</v>
      </c>
      <c r="K62" s="580">
        <f>E62*0.1/'TE5'!D62</f>
        <v>0.68630595089696278</v>
      </c>
      <c r="L62" s="587">
        <f>F62*0.1/'TE5'!E62</f>
        <v>0.69654870254370826</v>
      </c>
      <c r="M62" s="588">
        <f>G62*0.1/'TE5'!F62</f>
        <v>0.7038027874694881</v>
      </c>
    </row>
    <row r="63" spans="1:13">
      <c r="A63" s="78">
        <v>1967</v>
      </c>
      <c r="B63" s="600">
        <f>avghweal!M56</f>
        <v>799671.38862356439</v>
      </c>
      <c r="C63" s="561">
        <f>avghweal!N56</f>
        <v>799671.38862356439</v>
      </c>
      <c r="D63" s="560">
        <f>avghweal!O56</f>
        <v>675330.81319960894</v>
      </c>
      <c r="E63" s="560">
        <f>avghweal!P56</f>
        <v>768355.07819289481</v>
      </c>
      <c r="F63" s="560">
        <f>avghweal!Q56</f>
        <v>829133.99635341449</v>
      </c>
      <c r="G63" s="561">
        <f>avghweal!R56</f>
        <v>1282803.351226378</v>
      </c>
      <c r="H63" s="570">
        <f>B63*0.1/'TE5'!B63</f>
        <v>0.68652199208736431</v>
      </c>
      <c r="I63" s="581">
        <f>C63*0.1/'TE5'!B63</f>
        <v>0.68652199208736431</v>
      </c>
      <c r="J63" s="587">
        <f>D63*0.1/'TE5'!C63</f>
        <v>0.67215710737566947</v>
      </c>
      <c r="K63" s="580">
        <f>E63*0.1/'TE5'!D63</f>
        <v>0.67980586100954044</v>
      </c>
      <c r="L63" s="587">
        <f>F63*0.1/'TE5'!E63</f>
        <v>0.69213670589051912</v>
      </c>
      <c r="M63" s="588">
        <f>G63*0.1/'TE5'!F63</f>
        <v>0.6988232353208691</v>
      </c>
    </row>
    <row r="64" spans="1:13">
      <c r="A64" s="78">
        <v>1968</v>
      </c>
      <c r="B64" s="600">
        <f>avghweal!M57</f>
        <v>836893.86594336666</v>
      </c>
      <c r="C64" s="561">
        <f>avghweal!N57</f>
        <v>836893.86594336666</v>
      </c>
      <c r="D64" s="560">
        <f>avghweal!O57</f>
        <v>712557.98204994935</v>
      </c>
      <c r="E64" s="560">
        <f>avghweal!P57</f>
        <v>813927.20231977606</v>
      </c>
      <c r="F64" s="560">
        <f>avghweal!Q57</f>
        <v>858605.36580875993</v>
      </c>
      <c r="G64" s="561">
        <f>avghweal!R57</f>
        <v>1348907.466067265</v>
      </c>
      <c r="H64" s="570">
        <f>B64*0.1/'TE5'!B64</f>
        <v>0.68695371970534325</v>
      </c>
      <c r="I64" s="581">
        <f>C64*0.1/'TE5'!B64</f>
        <v>0.68695371970534325</v>
      </c>
      <c r="J64" s="587">
        <f>D64*0.1/'TE5'!C64</f>
        <v>0.67773483618118635</v>
      </c>
      <c r="K64" s="580">
        <f>E64*0.1/'TE5'!D64</f>
        <v>0.68216989137415729</v>
      </c>
      <c r="L64" s="587">
        <f>F64*0.1/'TE5'!E64</f>
        <v>0.69066951794446307</v>
      </c>
      <c r="M64" s="588">
        <f>G64*0.1/'TE5'!F64</f>
        <v>0.6983014613527857</v>
      </c>
    </row>
    <row r="65" spans="1:13">
      <c r="A65" s="83">
        <v>1969</v>
      </c>
      <c r="B65" s="601">
        <f>avghweal!M58</f>
        <v>821909.87138514151</v>
      </c>
      <c r="C65" s="563">
        <f>avghweal!N58</f>
        <v>821909.87138514151</v>
      </c>
      <c r="D65" s="562">
        <f>avghweal!O58</f>
        <v>695343.79608324112</v>
      </c>
      <c r="E65" s="562">
        <f>avghweal!P58</f>
        <v>792480.72402918967</v>
      </c>
      <c r="F65" s="562">
        <f>avghweal!Q58</f>
        <v>850027.39934162202</v>
      </c>
      <c r="G65" s="563">
        <f>avghweal!R58</f>
        <v>1327481.6717039717</v>
      </c>
      <c r="H65" s="571">
        <f>B65*0.1/'TE5'!B65</f>
        <v>0.67910170461982489</v>
      </c>
      <c r="I65" s="582">
        <f>C65*0.1/'TE5'!B65</f>
        <v>0.67910170461982489</v>
      </c>
      <c r="J65" s="589">
        <f>D65*0.1/'TE5'!C65</f>
        <v>0.66931613165097859</v>
      </c>
      <c r="K65" s="583">
        <f>E65*0.1/'TE5'!D65</f>
        <v>0.67497749285123121</v>
      </c>
      <c r="L65" s="589">
        <f>F65*0.1/'TE5'!E65</f>
        <v>0.68263611626770848</v>
      </c>
      <c r="M65" s="590">
        <f>G65*0.1/'TE5'!F65</f>
        <v>0.68927448918304945</v>
      </c>
    </row>
    <row r="66" spans="1:13">
      <c r="A66" s="78">
        <v>1970</v>
      </c>
      <c r="B66" s="600">
        <f>avghweal!M59</f>
        <v>785066.9404311179</v>
      </c>
      <c r="C66" s="561">
        <f>avghweal!N59</f>
        <v>785066.9404311179</v>
      </c>
      <c r="D66" s="560">
        <f>avghweal!O59</f>
        <v>641971.4380228566</v>
      </c>
      <c r="E66" s="560">
        <f>avghweal!P59</f>
        <v>758402.05028014746</v>
      </c>
      <c r="F66" s="560">
        <f>avghweal!Q59</f>
        <v>811012.28572039027</v>
      </c>
      <c r="G66" s="561">
        <f>avghweal!R59</f>
        <v>1271752.6389493272</v>
      </c>
      <c r="H66" s="570">
        <f>B66*0.1/'TE5'!B66</f>
        <v>0.68123269057832647</v>
      </c>
      <c r="I66" s="581">
        <f>C66*0.1/'TE5'!B66</f>
        <v>0.68123269057832647</v>
      </c>
      <c r="J66" s="587">
        <f>D66*0.1/'TE5'!C66</f>
        <v>0.66759452697368338</v>
      </c>
      <c r="K66" s="580">
        <f>E66*0.1/'TE5'!D66</f>
        <v>0.67733954050770639</v>
      </c>
      <c r="L66" s="587">
        <f>F66*0.1/'TE5'!E66</f>
        <v>0.68473670043881141</v>
      </c>
      <c r="M66" s="588">
        <f>G66*0.1/'TE5'!F66</f>
        <v>0.69155288365127998</v>
      </c>
    </row>
    <row r="67" spans="1:13">
      <c r="A67" s="78">
        <v>1971</v>
      </c>
      <c r="B67" s="600">
        <f>avghweal!M60</f>
        <v>781086.44393626181</v>
      </c>
      <c r="C67" s="561">
        <f>avghweal!N60</f>
        <v>781086.44393626181</v>
      </c>
      <c r="D67" s="560">
        <f>avghweal!O60</f>
        <v>659022.77619673847</v>
      </c>
      <c r="E67" s="560">
        <f>avghweal!P60</f>
        <v>752650.76383323094</v>
      </c>
      <c r="F67" s="560">
        <f>avghweal!Q60</f>
        <v>808548.06902285013</v>
      </c>
      <c r="G67" s="561">
        <f>avghweal!R60</f>
        <v>1267031.3668634449</v>
      </c>
      <c r="H67" s="570">
        <f>B67*0.1/'TE5'!B67</f>
        <v>0.67540787154575799</v>
      </c>
      <c r="I67" s="581">
        <f>C67*0.1/'TE5'!B67</f>
        <v>0.67540787154575799</v>
      </c>
      <c r="J67" s="587">
        <f>D67*0.1/'TE5'!C67</f>
        <v>0.65987655946664914</v>
      </c>
      <c r="K67" s="580">
        <f>E67*0.1/'TE5'!D67</f>
        <v>0.67153394603238947</v>
      </c>
      <c r="L67" s="587">
        <f>F67*0.1/'TE5'!E67</f>
        <v>0.67875876636363885</v>
      </c>
      <c r="M67" s="588">
        <f>G67*0.1/'TE5'!F67</f>
        <v>0.68682993990729624</v>
      </c>
    </row>
    <row r="68" spans="1:13">
      <c r="A68" s="78">
        <v>1972</v>
      </c>
      <c r="B68" s="600">
        <f>avghweal!M61</f>
        <v>830389.79127592337</v>
      </c>
      <c r="C68" s="561">
        <f>avghweal!N61</f>
        <v>830389.79127592337</v>
      </c>
      <c r="D68" s="560">
        <f>avghweal!O61</f>
        <v>695218.28830075695</v>
      </c>
      <c r="E68" s="560">
        <f>avghweal!P61</f>
        <v>803870.72670157335</v>
      </c>
      <c r="F68" s="560">
        <f>avghweal!Q61</f>
        <v>855774.02898725064</v>
      </c>
      <c r="G68" s="561">
        <f>avghweal!R61</f>
        <v>1347334.9787653449</v>
      </c>
      <c r="H68" s="570">
        <f>B68*0.1/'TE5'!B68</f>
        <v>0.67524550481175549</v>
      </c>
      <c r="I68" s="581">
        <f>C68*0.1/'TE5'!B68</f>
        <v>0.67524550481175549</v>
      </c>
      <c r="J68" s="587">
        <f>D68*0.1/'TE5'!C68</f>
        <v>0.66214830600569996</v>
      </c>
      <c r="K68" s="580">
        <f>E68*0.1/'TE5'!D68</f>
        <v>0.67099963217064684</v>
      </c>
      <c r="L68" s="587">
        <f>F68*0.1/'TE5'!E68</f>
        <v>0.67902507277427548</v>
      </c>
      <c r="M68" s="588">
        <f>G68*0.1/'TE5'!F68</f>
        <v>0.68762684332994917</v>
      </c>
    </row>
    <row r="69" spans="1:13">
      <c r="A69" s="78">
        <v>1973</v>
      </c>
      <c r="B69" s="600">
        <f>avghweal!M62</f>
        <v>829856.16808158089</v>
      </c>
      <c r="C69" s="561">
        <f>avghweal!N62</f>
        <v>829856.16808158089</v>
      </c>
      <c r="D69" s="560">
        <f>avghweal!O62</f>
        <v>694881.95203456911</v>
      </c>
      <c r="E69" s="560">
        <f>avghweal!P62</f>
        <v>811507.45478119818</v>
      </c>
      <c r="F69" s="560">
        <f>avghweal!Q62</f>
        <v>847110.28861022764</v>
      </c>
      <c r="G69" s="561">
        <f>avghweal!R62</f>
        <v>1346814.2058501421</v>
      </c>
      <c r="H69" s="570">
        <f>B69*0.1/'TE5'!B69</f>
        <v>0.66766236256444245</v>
      </c>
      <c r="I69" s="581">
        <f>C69*0.1/'TE5'!B69</f>
        <v>0.66766236256444245</v>
      </c>
      <c r="J69" s="587">
        <f>D69*0.1/'TE5'!C69</f>
        <v>0.65534151986251177</v>
      </c>
      <c r="K69" s="580">
        <f>E69*0.1/'TE5'!D69</f>
        <v>0.66319616610203413</v>
      </c>
      <c r="L69" s="587">
        <f>F69*0.1/'TE5'!E69</f>
        <v>0.67154755174981551</v>
      </c>
      <c r="M69" s="588">
        <f>G69*0.1/'TE5'!F69</f>
        <v>0.68166101918409849</v>
      </c>
    </row>
    <row r="70" spans="1:13">
      <c r="A70" s="78">
        <v>1974</v>
      </c>
      <c r="B70" s="600">
        <f>avghweal!M63</f>
        <v>748742.20555009868</v>
      </c>
      <c r="C70" s="561">
        <f>avghweal!N63</f>
        <v>748742.20555009868</v>
      </c>
      <c r="D70" s="560">
        <f>avghweal!O63</f>
        <v>630643.36368067993</v>
      </c>
      <c r="E70" s="560">
        <f>avghweal!P63</f>
        <v>726771.684265182</v>
      </c>
      <c r="F70" s="560">
        <f>avghweal!Q63</f>
        <v>769045.51090972964</v>
      </c>
      <c r="G70" s="561">
        <f>avghweal!R63</f>
        <v>1211904.6986413265</v>
      </c>
      <c r="H70" s="570">
        <f>B70*0.1/'TE5'!B70</f>
        <v>0.66184231149873085</v>
      </c>
      <c r="I70" s="581">
        <f>C70*0.1/'TE5'!B70</f>
        <v>0.66184231149873085</v>
      </c>
      <c r="J70" s="587">
        <f>D70*0.1/'TE5'!C70</f>
        <v>0.6517360249565638</v>
      </c>
      <c r="K70" s="580">
        <f>E70*0.1/'TE5'!D70</f>
        <v>0.65951554168992954</v>
      </c>
      <c r="L70" s="587">
        <f>F70*0.1/'TE5'!E70</f>
        <v>0.66345374055710171</v>
      </c>
      <c r="M70" s="588">
        <f>G70*0.1/'TE5'!F70</f>
        <v>0.6764343446812402</v>
      </c>
    </row>
    <row r="71" spans="1:13">
      <c r="A71" s="78">
        <v>1975</v>
      </c>
      <c r="B71" s="600">
        <f>avghweal!M64</f>
        <v>714154.07581670373</v>
      </c>
      <c r="C71" s="561">
        <f>avghweal!N64</f>
        <v>714154.07581670373</v>
      </c>
      <c r="D71" s="560">
        <f>avghweal!O64</f>
        <v>597303.84841458651</v>
      </c>
      <c r="E71" s="560">
        <f>avghweal!P64</f>
        <v>691208.35731458524</v>
      </c>
      <c r="F71" s="560">
        <f>avghweal!Q64</f>
        <v>735811.05897714454</v>
      </c>
      <c r="G71" s="561">
        <f>avghweal!R64</f>
        <v>1154902.8090572942</v>
      </c>
      <c r="H71" s="570">
        <f>B71*0.1/'TE5'!B71</f>
        <v>0.65745194879104929</v>
      </c>
      <c r="I71" s="581">
        <f>C71*0.1/'TE5'!B71</f>
        <v>0.65745194879104929</v>
      </c>
      <c r="J71" s="587">
        <f>D71*0.1/'TE5'!C71</f>
        <v>0.65199385101940865</v>
      </c>
      <c r="K71" s="580">
        <f>E71*0.1/'TE5'!D71</f>
        <v>0.65533824152651043</v>
      </c>
      <c r="L71" s="587">
        <f>F71*0.1/'TE5'!E71</f>
        <v>0.65898658017462686</v>
      </c>
      <c r="M71" s="588">
        <f>G71*0.1/'TE5'!F71</f>
        <v>0.67291669234480456</v>
      </c>
    </row>
    <row r="72" spans="1:13">
      <c r="A72" s="78">
        <v>1976</v>
      </c>
      <c r="B72" s="600">
        <f>avghweal!M65</f>
        <v>747779.74347991764</v>
      </c>
      <c r="C72" s="561">
        <f>avghweal!N65</f>
        <v>747779.74347991764</v>
      </c>
      <c r="D72" s="560">
        <f>avghweal!O65</f>
        <v>634121.21114223124</v>
      </c>
      <c r="E72" s="560">
        <f>avghweal!P65</f>
        <v>727631.73966135643</v>
      </c>
      <c r="F72" s="560">
        <f>avghweal!Q65</f>
        <v>766870.4317292542</v>
      </c>
      <c r="G72" s="561">
        <f>avghweal!R65</f>
        <v>1207036.9298759429</v>
      </c>
      <c r="H72" s="570">
        <f>B72*0.1/'TE5'!B72</f>
        <v>0.64928402534854968</v>
      </c>
      <c r="I72" s="581">
        <f>C72*0.1/'TE5'!B72</f>
        <v>0.64928402534854968</v>
      </c>
      <c r="J72" s="587">
        <f>D72*0.1/'TE5'!C72</f>
        <v>0.64590984804155671</v>
      </c>
      <c r="K72" s="580">
        <f>E72*0.1/'TE5'!D72</f>
        <v>0.64601834040016326</v>
      </c>
      <c r="L72" s="587">
        <f>F72*0.1/'TE5'!E72</f>
        <v>0.65215205959998213</v>
      </c>
      <c r="M72" s="588">
        <f>G72*0.1/'TE5'!F72</f>
        <v>0.66588700101393716</v>
      </c>
    </row>
    <row r="73" spans="1:13">
      <c r="A73" s="78">
        <v>1977</v>
      </c>
      <c r="B73" s="600">
        <f>avghweal!M66</f>
        <v>763570.32167437894</v>
      </c>
      <c r="C73" s="561">
        <f>avghweal!N66</f>
        <v>763570.32167437894</v>
      </c>
      <c r="D73" s="560">
        <f>avghweal!O66</f>
        <v>645400.08961532114</v>
      </c>
      <c r="E73" s="560">
        <f>avghweal!P66</f>
        <v>747338.08682769898</v>
      </c>
      <c r="F73" s="560">
        <f>avghweal!Q66</f>
        <v>779065.63253770943</v>
      </c>
      <c r="G73" s="561">
        <f>avghweal!R66</f>
        <v>1229532.8618149944</v>
      </c>
      <c r="H73" s="570">
        <f>B73*0.1/'TE5'!B73</f>
        <v>0.64551760760876675</v>
      </c>
      <c r="I73" s="581">
        <f>C73*0.1/'TE5'!B73</f>
        <v>0.64551760760876675</v>
      </c>
      <c r="J73" s="587">
        <f>D73*0.1/'TE5'!C73</f>
        <v>0.64364233406840654</v>
      </c>
      <c r="K73" s="580">
        <f>E73*0.1/'TE5'!D73</f>
        <v>0.642022730501283</v>
      </c>
      <c r="L73" s="587">
        <f>F73*0.1/'TE5'!E73</f>
        <v>0.6487667546790149</v>
      </c>
      <c r="M73" s="588">
        <f>G73*0.1/'TE5'!F73</f>
        <v>0.66297245008692751</v>
      </c>
    </row>
    <row r="74" spans="1:13">
      <c r="A74" s="78">
        <v>1978</v>
      </c>
      <c r="B74" s="600">
        <f>avghweal!M67</f>
        <v>770182.5859578239</v>
      </c>
      <c r="C74" s="561">
        <f>avghweal!N67</f>
        <v>770182.5859578239</v>
      </c>
      <c r="D74" s="560">
        <f>avghweal!O67</f>
        <v>661692.82171708741</v>
      </c>
      <c r="E74" s="560">
        <f>avghweal!P67</f>
        <v>761152.11315202876</v>
      </c>
      <c r="F74" s="560">
        <f>avghweal!Q67</f>
        <v>778774.60080263135</v>
      </c>
      <c r="G74" s="561">
        <f>avghweal!R67</f>
        <v>1238389.3670226759</v>
      </c>
      <c r="H74" s="570">
        <f>B74*0.1/'TE5'!B74</f>
        <v>0.63796127341174358</v>
      </c>
      <c r="I74" s="581">
        <f>C74*0.1/'TE5'!B74</f>
        <v>0.63796127341174358</v>
      </c>
      <c r="J74" s="587">
        <f>D74*0.1/'TE5'!C74</f>
        <v>0.63777554755856736</v>
      </c>
      <c r="K74" s="580">
        <f>E74*0.1/'TE5'!D74</f>
        <v>0.63592676164485218</v>
      </c>
      <c r="L74" s="587">
        <f>F74*0.1/'TE5'!E74</f>
        <v>0.63983460335624986</v>
      </c>
      <c r="M74" s="588">
        <f>G74*0.1/'TE5'!F74</f>
        <v>0.65667202291978355</v>
      </c>
    </row>
    <row r="75" spans="1:13">
      <c r="A75" s="83">
        <v>1979</v>
      </c>
      <c r="B75" s="601">
        <f>avghweal!M68</f>
        <v>806381.88270882913</v>
      </c>
      <c r="C75" s="563">
        <f>avghweal!N68</f>
        <v>806381.88270882913</v>
      </c>
      <c r="D75" s="562">
        <f>avghweal!O68</f>
        <v>693917.83025224891</v>
      </c>
      <c r="E75" s="562">
        <f>avghweal!P68</f>
        <v>794948.44069991505</v>
      </c>
      <c r="F75" s="562">
        <f>avghweal!Q68</f>
        <v>817491.02134146623</v>
      </c>
      <c r="G75" s="563">
        <f>avghweal!R68</f>
        <v>1294821.6694158481</v>
      </c>
      <c r="H75" s="572">
        <f>B75*0.1/'TE5'!B75</f>
        <v>0.64399373531341553</v>
      </c>
      <c r="I75" s="583">
        <f>C75*0.1/'TE5'!B75</f>
        <v>0.64399373531341553</v>
      </c>
      <c r="J75" s="589">
        <f>D75*0.1/'TE5'!C75</f>
        <v>0.64562046759210823</v>
      </c>
      <c r="K75" s="583">
        <f>E75*0.1/'TE5'!D75</f>
        <v>0.64606119365593029</v>
      </c>
      <c r="L75" s="589">
        <f>F75*0.1/'TE5'!E75</f>
        <v>0.64189445839130144</v>
      </c>
      <c r="M75" s="590">
        <f>G75*0.1/'TE5'!F75</f>
        <v>0.66442920300712449</v>
      </c>
    </row>
    <row r="76" spans="1:13">
      <c r="A76" s="78">
        <v>1980</v>
      </c>
      <c r="B76" s="600">
        <f>avghweal!M69</f>
        <v>833428.73211863125</v>
      </c>
      <c r="C76" s="561">
        <f>avghweal!N69</f>
        <v>833428.73211863125</v>
      </c>
      <c r="D76" s="560">
        <f>avghweal!O69</f>
        <v>718112.02983690228</v>
      </c>
      <c r="E76" s="560">
        <f>avghweal!P69</f>
        <v>827717.22496178176</v>
      </c>
      <c r="F76" s="560">
        <f>avghweal!Q69</f>
        <v>839052.78802823904</v>
      </c>
      <c r="G76" s="561">
        <f>avghweal!R69</f>
        <v>1337371.1417120011</v>
      </c>
      <c r="H76" s="569">
        <f>B76*0.1/'TE5'!B76</f>
        <v>0.64039117097854603</v>
      </c>
      <c r="I76" s="580">
        <f>C76*0.1/'TE5'!B76</f>
        <v>0.64039117097854603</v>
      </c>
      <c r="J76" s="587">
        <f>D76*0.1/'TE5'!C76</f>
        <v>0.6440724306731116</v>
      </c>
      <c r="K76" s="580">
        <f>E76*0.1/'TE5'!D76</f>
        <v>0.64286111183688077</v>
      </c>
      <c r="L76" s="587">
        <f>F76*0.1/'TE5'!E76</f>
        <v>0.63806866552204511</v>
      </c>
      <c r="M76" s="588">
        <f>G76*0.1/'TE5'!F76</f>
        <v>0.66125561947156875</v>
      </c>
    </row>
    <row r="77" spans="1:13">
      <c r="A77" s="78">
        <v>1981</v>
      </c>
      <c r="B77" s="600">
        <f>avghweal!M70</f>
        <v>832805.13907801185</v>
      </c>
      <c r="C77" s="561">
        <f>avghweal!N70</f>
        <v>832805.13907801185</v>
      </c>
      <c r="D77" s="560">
        <f>avghweal!O70</f>
        <v>722788.76181960211</v>
      </c>
      <c r="E77" s="560">
        <f>avghweal!P70</f>
        <v>826786.9177447157</v>
      </c>
      <c r="F77" s="560">
        <f>avghweal!Q70</f>
        <v>838196.44602551241</v>
      </c>
      <c r="G77" s="561">
        <f>avghweal!R70</f>
        <v>1334091.2744495596</v>
      </c>
      <c r="H77" s="569">
        <f>B77*0.1/'TE5'!B77</f>
        <v>0.63734924793243397</v>
      </c>
      <c r="I77" s="580">
        <f>C77*0.1/'TE5'!B77</f>
        <v>0.63734924793243397</v>
      </c>
      <c r="J77" s="587">
        <f>D77*0.1/'TE5'!C77</f>
        <v>0.64748918912212894</v>
      </c>
      <c r="K77" s="580">
        <f>E77*0.1/'TE5'!D77</f>
        <v>0.64102754750346669</v>
      </c>
      <c r="L77" s="587">
        <f>F77*0.1/'TE5'!E77</f>
        <v>0.63352054814007996</v>
      </c>
      <c r="M77" s="588">
        <f>G77*0.1/'TE5'!F77</f>
        <v>0.65751089761079173</v>
      </c>
    </row>
    <row r="78" spans="1:13">
      <c r="A78" s="78">
        <v>1982</v>
      </c>
      <c r="B78" s="600">
        <f>avghweal!M71</f>
        <v>822407.90562452155</v>
      </c>
      <c r="C78" s="561">
        <f>avghweal!N71</f>
        <v>822407.90562452155</v>
      </c>
      <c r="D78" s="560">
        <f>avghweal!O71</f>
        <v>710981.45626314776</v>
      </c>
      <c r="E78" s="560">
        <f>avghweal!P71</f>
        <v>823121.54393448692</v>
      </c>
      <c r="F78" s="560">
        <f>avghweal!Q71</f>
        <v>821637.64230606426</v>
      </c>
      <c r="G78" s="561">
        <f>avghweal!R71</f>
        <v>1315879.8561994021</v>
      </c>
      <c r="H78" s="569">
        <f>B78*0.1/'TE5'!B78</f>
        <v>0.62649035453796398</v>
      </c>
      <c r="I78" s="580">
        <f>C78*0.1/'TE5'!B78</f>
        <v>0.62649035453796398</v>
      </c>
      <c r="J78" s="587">
        <f>D78*0.1/'TE5'!C78</f>
        <v>0.6390011437553641</v>
      </c>
      <c r="K78" s="580">
        <f>E78*0.1/'TE5'!D78</f>
        <v>0.63309217635636172</v>
      </c>
      <c r="L78" s="587">
        <f>F78*0.1/'TE5'!E78</f>
        <v>0.62021714836428454</v>
      </c>
      <c r="M78" s="588">
        <f>G78*0.1/'TE5'!F78</f>
        <v>0.64663437040466309</v>
      </c>
    </row>
    <row r="79" spans="1:13">
      <c r="A79" s="78">
        <v>1983</v>
      </c>
      <c r="B79" s="600">
        <f>avghweal!M72</f>
        <v>825941.51283087814</v>
      </c>
      <c r="C79" s="561">
        <f>avghweal!N72</f>
        <v>825941.51283087814</v>
      </c>
      <c r="D79" s="560">
        <f>avghweal!O72</f>
        <v>709401.48231404438</v>
      </c>
      <c r="E79" s="560">
        <f>avghweal!P72</f>
        <v>818722.56566959771</v>
      </c>
      <c r="F79" s="560">
        <f>avghweal!Q72</f>
        <v>832592.74045440264</v>
      </c>
      <c r="G79" s="561">
        <f>avghweal!R72</f>
        <v>1317313.4349726797</v>
      </c>
      <c r="H79" s="569">
        <f>B79*0.1/'TE5'!B79</f>
        <v>0.61706507205963135</v>
      </c>
      <c r="I79" s="580">
        <f>C79*0.1/'TE5'!B79</f>
        <v>0.61706507205963135</v>
      </c>
      <c r="J79" s="587">
        <f>D79*0.1/'TE5'!C79</f>
        <v>0.63041169349538295</v>
      </c>
      <c r="K79" s="580">
        <f>E79*0.1/'TE5'!D79</f>
        <v>0.62175474024583621</v>
      </c>
      <c r="L79" s="587">
        <f>F79*0.1/'TE5'!E79</f>
        <v>0.61253238822941547</v>
      </c>
      <c r="M79" s="588">
        <f>G79*0.1/'TE5'!F79</f>
        <v>0.63628005935024379</v>
      </c>
    </row>
    <row r="80" spans="1:13">
      <c r="A80" s="78">
        <v>1984</v>
      </c>
      <c r="B80" s="600">
        <f>avghweal!M73</f>
        <v>837771.71118211769</v>
      </c>
      <c r="C80" s="561">
        <f>avghweal!N73</f>
        <v>837771.71118211769</v>
      </c>
      <c r="D80" s="560">
        <f>avghweal!O73</f>
        <v>716476.24780945969</v>
      </c>
      <c r="E80" s="560">
        <f>avghweal!P73</f>
        <v>825210.96485338348</v>
      </c>
      <c r="F80" s="560">
        <f>avghweal!Q73</f>
        <v>849215.14107556269</v>
      </c>
      <c r="G80" s="561">
        <f>avghweal!R73</f>
        <v>1333685.2088405625</v>
      </c>
      <c r="H80" s="569">
        <f>B80*0.1/'TE5'!B80</f>
        <v>0.61171263456344604</v>
      </c>
      <c r="I80" s="580">
        <f>C80*0.1/'TE5'!B80</f>
        <v>0.61171263456344604</v>
      </c>
      <c r="J80" s="587">
        <f>D80*0.1/'TE5'!C80</f>
        <v>0.62665661056852784</v>
      </c>
      <c r="K80" s="580">
        <f>E80*0.1/'TE5'!D80</f>
        <v>0.61591186292792766</v>
      </c>
      <c r="L80" s="587">
        <f>F80*0.1/'TE5'!E80</f>
        <v>0.60741242161569931</v>
      </c>
      <c r="M80" s="588">
        <f>G80*0.1/'TE5'!F80</f>
        <v>0.6306877628309665</v>
      </c>
    </row>
    <row r="81" spans="1:13">
      <c r="A81" s="78">
        <v>1985</v>
      </c>
      <c r="B81" s="600">
        <f>avghweal!M74</f>
        <v>868383.89178170636</v>
      </c>
      <c r="C81" s="561">
        <f>avghweal!N74</f>
        <v>868383.89178170636</v>
      </c>
      <c r="D81" s="560">
        <f>avghweal!O74</f>
        <v>726203.30249007116</v>
      </c>
      <c r="E81" s="560">
        <f>avghweal!P74</f>
        <v>876968.60358869389</v>
      </c>
      <c r="F81" s="560">
        <f>avghweal!Q74</f>
        <v>860122.75999419333</v>
      </c>
      <c r="G81" s="561">
        <f>avghweal!R74</f>
        <v>1379464.0705846257</v>
      </c>
      <c r="H81" s="569">
        <f>B81*0.1/'TE5'!B81</f>
        <v>0.60513085126876831</v>
      </c>
      <c r="I81" s="580">
        <f>C81*0.1/'TE5'!B81</f>
        <v>0.60513085126876831</v>
      </c>
      <c r="J81" s="587">
        <f>D81*0.1/'TE5'!C81</f>
        <v>0.61807806335384885</v>
      </c>
      <c r="K81" s="580">
        <f>E81*0.1/'TE5'!D81</f>
        <v>0.61492571104000759</v>
      </c>
      <c r="L81" s="587">
        <f>F81*0.1/'TE5'!E81</f>
        <v>0.59574871445871935</v>
      </c>
      <c r="M81" s="588">
        <f>G81*0.1/'TE5'!F81</f>
        <v>0.62407279525622061</v>
      </c>
    </row>
    <row r="82" spans="1:13">
      <c r="A82" s="78">
        <v>1986</v>
      </c>
      <c r="B82" s="600">
        <f>avghweal!M75</f>
        <v>929435.38678107911</v>
      </c>
      <c r="C82" s="561">
        <f>avghweal!N75</f>
        <v>929435.38678107911</v>
      </c>
      <c r="D82" s="560">
        <f>avghweal!O75</f>
        <v>793520.03068352782</v>
      </c>
      <c r="E82" s="560">
        <f>avghweal!P75</f>
        <v>932792.51204318111</v>
      </c>
      <c r="F82" s="560">
        <f>avghweal!Q75</f>
        <v>925948.42314733751</v>
      </c>
      <c r="G82" s="561">
        <f>avghweal!R75</f>
        <v>1472548.0986761083</v>
      </c>
      <c r="H82" s="569">
        <f>B82*0.1/'TE5'!B82</f>
        <v>0.60328245162963867</v>
      </c>
      <c r="I82" s="580">
        <f>C82*0.1/'TE5'!B82</f>
        <v>0.60328245162963867</v>
      </c>
      <c r="J82" s="587">
        <f>D82*0.1/'TE5'!C82</f>
        <v>0.6204119094790328</v>
      </c>
      <c r="K82" s="580">
        <f>E82*0.1/'TE5'!D82</f>
        <v>0.61018488546643845</v>
      </c>
      <c r="L82" s="587">
        <f>F82*0.1/'TE5'!E82</f>
        <v>0.5964688507427337</v>
      </c>
      <c r="M82" s="588">
        <f>G82*0.1/'TE5'!F82</f>
        <v>0.62297548092217003</v>
      </c>
    </row>
    <row r="83" spans="1:13">
      <c r="A83" s="78">
        <v>1987</v>
      </c>
      <c r="B83" s="600">
        <f>avghweal!M76</f>
        <v>987596.63833773858</v>
      </c>
      <c r="C83" s="561">
        <f>avghweal!N76</f>
        <v>987596.63833773858</v>
      </c>
      <c r="D83" s="560">
        <f>avghweal!O76</f>
        <v>848636.41963395476</v>
      </c>
      <c r="E83" s="560">
        <f>avghweal!P76</f>
        <v>982282.59439824487</v>
      </c>
      <c r="F83" s="560">
        <f>avghweal!Q76</f>
        <v>992438.09157230344</v>
      </c>
      <c r="G83" s="561">
        <f>avghweal!R76</f>
        <v>1555907.9094980722</v>
      </c>
      <c r="H83" s="569">
        <f>B83*0.1/'TE5'!B83</f>
        <v>0.61303550004959106</v>
      </c>
      <c r="I83" s="580">
        <f>C83*0.1/'TE5'!B83</f>
        <v>0.61303550004959106</v>
      </c>
      <c r="J83" s="587">
        <f>D83*0.1/'TE5'!C83</f>
        <v>0.62832329098574524</v>
      </c>
      <c r="K83" s="580">
        <f>E83*0.1/'TE5'!D83</f>
        <v>0.61783508008270227</v>
      </c>
      <c r="L83" s="587">
        <f>F83*0.1/'TE5'!E83</f>
        <v>0.6084678026587278</v>
      </c>
      <c r="M83" s="588">
        <f>G83*0.1/'TE5'!F83</f>
        <v>0.63308651398096072</v>
      </c>
    </row>
    <row r="84" spans="1:13">
      <c r="A84" s="78">
        <v>1988</v>
      </c>
      <c r="B84" s="600">
        <f>avghweal!M77</f>
        <v>1042096.4591499653</v>
      </c>
      <c r="C84" s="561">
        <f>avghweal!N77</f>
        <v>1042096.4591499653</v>
      </c>
      <c r="D84" s="560">
        <f>avghweal!O77</f>
        <v>898457.93333497574</v>
      </c>
      <c r="E84" s="560">
        <f>avghweal!P77</f>
        <v>1043142.7115082023</v>
      </c>
      <c r="F84" s="560">
        <f>avghweal!Q77</f>
        <v>1040953.2928596415</v>
      </c>
      <c r="G84" s="561">
        <f>avghweal!R77</f>
        <v>1634370.6416318633</v>
      </c>
      <c r="H84" s="569">
        <f>B84*0.1/'TE5'!B84</f>
        <v>0.62470990419387817</v>
      </c>
      <c r="I84" s="580">
        <f>C84*0.1/'TE5'!B84</f>
        <v>0.62470990419387817</v>
      </c>
      <c r="J84" s="587">
        <f>D84*0.1/'TE5'!C84</f>
        <v>0.64352984308515193</v>
      </c>
      <c r="K84" s="580">
        <f>E84*0.1/'TE5'!D84</f>
        <v>0.63233390192311945</v>
      </c>
      <c r="L84" s="587">
        <f>F84*0.1/'TE5'!E84</f>
        <v>0.61752147792637535</v>
      </c>
      <c r="M84" s="588">
        <f>G84*0.1/'TE5'!F84</f>
        <v>0.6465906539168792</v>
      </c>
    </row>
    <row r="85" spans="1:13">
      <c r="A85" s="83">
        <v>1989</v>
      </c>
      <c r="B85" s="601">
        <f>avghweal!M78</f>
        <v>1084769.2682245385</v>
      </c>
      <c r="C85" s="563">
        <f>avghweal!N78</f>
        <v>1084769.2682245385</v>
      </c>
      <c r="D85" s="562">
        <f>avghweal!O78</f>
        <v>928833.66409357591</v>
      </c>
      <c r="E85" s="562">
        <f>avghweal!P78</f>
        <v>1080003.8845082531</v>
      </c>
      <c r="F85" s="562">
        <f>avghweal!Q78</f>
        <v>1088821.2225154517</v>
      </c>
      <c r="G85" s="563">
        <f>avghweal!R78</f>
        <v>1689413.237649315</v>
      </c>
      <c r="H85" s="572">
        <f>B85*0.1/'TE5'!B85</f>
        <v>0.62479704618453991</v>
      </c>
      <c r="I85" s="583">
        <f>C85*0.1/'TE5'!B85</f>
        <v>0.62479704618453991</v>
      </c>
      <c r="J85" s="589">
        <f>D85*0.1/'TE5'!C85</f>
        <v>0.64251407110551007</v>
      </c>
      <c r="K85" s="583">
        <f>E85*0.1/'TE5'!D85</f>
        <v>0.63069280661774108</v>
      </c>
      <c r="L85" s="589">
        <f>F85*0.1/'TE5'!E85</f>
        <v>0.61902563875046179</v>
      </c>
      <c r="M85" s="590">
        <f>G85*0.1/'TE5'!F85</f>
        <v>0.64713779384068304</v>
      </c>
    </row>
    <row r="86" spans="1:13">
      <c r="A86" s="78">
        <v>1990</v>
      </c>
      <c r="B86" s="600">
        <f>avghweal!M79</f>
        <v>1088684.6792803409</v>
      </c>
      <c r="C86" s="561">
        <f>avghweal!N79</f>
        <v>1088684.6792803409</v>
      </c>
      <c r="D86" s="560">
        <f>avghweal!O79</f>
        <v>935218.10484316596</v>
      </c>
      <c r="E86" s="560">
        <f>avghweal!P79</f>
        <v>1090831.8723941408</v>
      </c>
      <c r="F86" s="560">
        <f>avghweal!Q79</f>
        <v>1086484.0073031075</v>
      </c>
      <c r="G86" s="561">
        <f>avghweal!R79</f>
        <v>1687703.9882663435</v>
      </c>
      <c r="H86" s="569">
        <f>B86*0.1/'TE5'!B86</f>
        <v>0.62685191631317128</v>
      </c>
      <c r="I86" s="580">
        <f>C86*0.1/'TE5'!B86</f>
        <v>0.62685191631317128</v>
      </c>
      <c r="J86" s="587">
        <f>D86*0.1/'TE5'!C86</f>
        <v>0.64823767979891145</v>
      </c>
      <c r="K86" s="580">
        <f>E86*0.1/'TE5'!D86</f>
        <v>0.63478861457369495</v>
      </c>
      <c r="L86" s="587">
        <f>F86*0.1/'TE5'!E86</f>
        <v>0.61931079507167308</v>
      </c>
      <c r="M86" s="588">
        <f>G86*0.1/'TE5'!F86</f>
        <v>0.65035581557970112</v>
      </c>
    </row>
    <row r="87" spans="1:13">
      <c r="A87" s="78">
        <v>1991</v>
      </c>
      <c r="B87" s="600">
        <f>avghweal!M80</f>
        <v>1085839.5360294234</v>
      </c>
      <c r="C87" s="561">
        <f>avghweal!N80</f>
        <v>1085839.5360294234</v>
      </c>
      <c r="D87" s="560">
        <f>avghweal!O80</f>
        <v>922955.33750202798</v>
      </c>
      <c r="E87" s="560">
        <f>avghweal!P80</f>
        <v>1086578.3353001536</v>
      </c>
      <c r="F87" s="560">
        <f>avghweal!Q80</f>
        <v>1084846.2252316377</v>
      </c>
      <c r="G87" s="561">
        <f>avghweal!R80</f>
        <v>1684312.3801639853</v>
      </c>
      <c r="H87" s="569">
        <f>B87*0.1/'TE5'!B87</f>
        <v>0.62530183792114247</v>
      </c>
      <c r="I87" s="580">
        <f>C87*0.1/'TE5'!B87</f>
        <v>0.62530183792114247</v>
      </c>
      <c r="J87" s="587">
        <f>D87*0.1/'TE5'!C87</f>
        <v>0.64546707510268331</v>
      </c>
      <c r="K87" s="580">
        <f>E87*0.1/'TE5'!D87</f>
        <v>0.63249540313875796</v>
      </c>
      <c r="L87" s="587">
        <f>F87*0.1/'TE5'!E87</f>
        <v>0.6183711685185197</v>
      </c>
      <c r="M87" s="588">
        <f>G87*0.1/'TE5'!F87</f>
        <v>0.64747994933464781</v>
      </c>
    </row>
    <row r="88" spans="1:13">
      <c r="A88" s="78">
        <v>1992</v>
      </c>
      <c r="B88" s="600">
        <f>avghweal!M81</f>
        <v>1136641.0965910505</v>
      </c>
      <c r="C88" s="561">
        <f>avghweal!N81</f>
        <v>1136641.0965910505</v>
      </c>
      <c r="D88" s="560">
        <f>avghweal!O81</f>
        <v>961916.86113045877</v>
      </c>
      <c r="E88" s="560">
        <f>avghweal!P81</f>
        <v>1140633.6524527802</v>
      </c>
      <c r="F88" s="560">
        <f>avghweal!Q81</f>
        <v>1132774.6050725922</v>
      </c>
      <c r="G88" s="561">
        <f>avghweal!R81</f>
        <v>1761230.6665267744</v>
      </c>
      <c r="H88" s="569">
        <f>B88*0.1/'TE5'!B88</f>
        <v>0.64070200920104992</v>
      </c>
      <c r="I88" s="580">
        <f>C88*0.1/'TE5'!B88</f>
        <v>0.64070200920104992</v>
      </c>
      <c r="J88" s="587">
        <f>D88*0.1/'TE5'!C88</f>
        <v>0.66000099491396746</v>
      </c>
      <c r="K88" s="580">
        <f>E88*0.1/'TE5'!D88</f>
        <v>0.64555689664145921</v>
      </c>
      <c r="L88" s="587">
        <f>F88*0.1/'TE5'!E88</f>
        <v>0.63599496689982982</v>
      </c>
      <c r="M88" s="588">
        <f>G88*0.1/'TE5'!F88</f>
        <v>0.66195382232020494</v>
      </c>
    </row>
    <row r="89" spans="1:13">
      <c r="A89" s="78">
        <v>1993</v>
      </c>
      <c r="B89" s="600">
        <f>avghweal!M82</f>
        <v>1160035.6149591107</v>
      </c>
      <c r="C89" s="561">
        <f>avghweal!N82</f>
        <v>1160035.6149591107</v>
      </c>
      <c r="D89" s="560">
        <f>avghweal!O82</f>
        <v>983524.46783614322</v>
      </c>
      <c r="E89" s="560">
        <f>avghweal!P82</f>
        <v>1168165.0344977125</v>
      </c>
      <c r="F89" s="560">
        <f>avghweal!Q82</f>
        <v>1152462.8145403867</v>
      </c>
      <c r="G89" s="561">
        <f>avghweal!R82</f>
        <v>1798994.3469642254</v>
      </c>
      <c r="H89" s="569">
        <f>B89*0.1/'TE5'!B89</f>
        <v>0.64335924386978172</v>
      </c>
      <c r="I89" s="580">
        <f>C89*0.1/'TE5'!B89</f>
        <v>0.64335924386978172</v>
      </c>
      <c r="J89" s="587">
        <f>D89*0.1/'TE5'!C89</f>
        <v>0.66021868883055668</v>
      </c>
      <c r="K89" s="580">
        <f>E89*0.1/'TE5'!D89</f>
        <v>0.64583980127646667</v>
      </c>
      <c r="L89" s="587">
        <f>F89*0.1/'TE5'!E89</f>
        <v>0.64091515193626514</v>
      </c>
      <c r="M89" s="588">
        <f>G89*0.1/'TE5'!F89</f>
        <v>0.665257830790008</v>
      </c>
    </row>
    <row r="90" spans="1:13">
      <c r="A90" s="78">
        <v>1994</v>
      </c>
      <c r="B90" s="600">
        <f>avghweal!M83</f>
        <v>1178512.3037922839</v>
      </c>
      <c r="C90" s="561">
        <f>avghweal!N83</f>
        <v>1178512.3037922839</v>
      </c>
      <c r="D90" s="560">
        <f>avghweal!O83</f>
        <v>998541.98877672164</v>
      </c>
      <c r="E90" s="560">
        <f>avghweal!P83</f>
        <v>1191344.880226139</v>
      </c>
      <c r="F90" s="560">
        <f>avghweal!Q83</f>
        <v>1166458.6530095295</v>
      </c>
      <c r="G90" s="561">
        <f>avghweal!R83</f>
        <v>1829858.6784732786</v>
      </c>
      <c r="H90" s="569">
        <f>B90*0.1/'TE5'!B90</f>
        <v>0.64375424385070801</v>
      </c>
      <c r="I90" s="580">
        <f>C90*0.1/'TE5'!B90</f>
        <v>0.64375424385070801</v>
      </c>
      <c r="J90" s="587">
        <f>D90*0.1/'TE5'!C90</f>
        <v>0.6607267900077094</v>
      </c>
      <c r="K90" s="580">
        <f>E90*0.1/'TE5'!D90</f>
        <v>0.64745188636048034</v>
      </c>
      <c r="L90" s="587">
        <f>F90*0.1/'TE5'!E90</f>
        <v>0.64011007194919933</v>
      </c>
      <c r="M90" s="588">
        <f>G90*0.1/'TE5'!F90</f>
        <v>0.66601301317022799</v>
      </c>
    </row>
    <row r="91" spans="1:13">
      <c r="A91" s="78">
        <v>1995</v>
      </c>
      <c r="B91" s="600">
        <f>avghweal!M84</f>
        <v>1227640.3380613616</v>
      </c>
      <c r="C91" s="561">
        <f>avghweal!N84</f>
        <v>1227640.3380613616</v>
      </c>
      <c r="D91" s="560">
        <f>avghweal!O84</f>
        <v>1040748.0418840775</v>
      </c>
      <c r="E91" s="560">
        <f>avghweal!P84</f>
        <v>1239780.4324505054</v>
      </c>
      <c r="F91" s="560">
        <f>avghweal!Q84</f>
        <v>1216321.8577746423</v>
      </c>
      <c r="G91" s="561">
        <f>avghweal!R84</f>
        <v>1903731.4855623357</v>
      </c>
      <c r="H91" s="569">
        <f>B91*0.1/'TE5'!B91</f>
        <v>0.64725792407989502</v>
      </c>
      <c r="I91" s="580">
        <f>C91*0.1/'TE5'!B91</f>
        <v>0.64725792407989502</v>
      </c>
      <c r="J91" s="587">
        <f>D91*0.1/'TE5'!C91</f>
        <v>0.66666481193611837</v>
      </c>
      <c r="K91" s="580">
        <f>E91*0.1/'TE5'!D91</f>
        <v>0.65099857021801166</v>
      </c>
      <c r="L91" s="587">
        <f>F91*0.1/'TE5'!E91</f>
        <v>0.64361265325092754</v>
      </c>
      <c r="M91" s="588">
        <f>G91*0.1/'TE5'!F91</f>
        <v>0.66816370482209453</v>
      </c>
    </row>
    <row r="92" spans="1:13">
      <c r="A92" s="78">
        <v>1996</v>
      </c>
      <c r="B92" s="600">
        <f>avghweal!M85</f>
        <v>1309982.6575007432</v>
      </c>
      <c r="C92" s="561">
        <f>avghweal!N85</f>
        <v>1309982.6575007432</v>
      </c>
      <c r="D92" s="560">
        <f>avghweal!O85</f>
        <v>1120801.5666336208</v>
      </c>
      <c r="E92" s="560">
        <f>avghweal!P85</f>
        <v>1327697.7629362824</v>
      </c>
      <c r="F92" s="560">
        <f>avghweal!Q85</f>
        <v>1293948.3028970694</v>
      </c>
      <c r="G92" s="561">
        <f>avghweal!R85</f>
        <v>2026871.4705416579</v>
      </c>
      <c r="H92" s="569">
        <f>B92*0.1/'TE5'!B92</f>
        <v>0.65241265296936046</v>
      </c>
      <c r="I92" s="580">
        <f>C92*0.1/'TE5'!B92</f>
        <v>0.65241265296936046</v>
      </c>
      <c r="J92" s="587">
        <f>D92*0.1/'TE5'!C92</f>
        <v>0.67298508543604108</v>
      </c>
      <c r="K92" s="580">
        <f>E92*0.1/'TE5'!D92</f>
        <v>0.65605701838137431</v>
      </c>
      <c r="L92" s="587">
        <f>F92*0.1/'TE5'!E92</f>
        <v>0.64896151800972679</v>
      </c>
      <c r="M92" s="588">
        <f>G92*0.1/'TE5'!F92</f>
        <v>0.67277983871438551</v>
      </c>
    </row>
    <row r="93" spans="1:13">
      <c r="A93" s="78">
        <v>1997</v>
      </c>
      <c r="B93" s="600">
        <f>avghweal!M86</f>
        <v>1412650.3869654445</v>
      </c>
      <c r="C93" s="561">
        <f>avghweal!N86</f>
        <v>1412650.3869654445</v>
      </c>
      <c r="D93" s="560">
        <f>avghweal!O86</f>
        <v>1228694.0954816155</v>
      </c>
      <c r="E93" s="560">
        <f>avghweal!P86</f>
        <v>1437735.4795370486</v>
      </c>
      <c r="F93" s="560">
        <f>avghweal!Q86</f>
        <v>1389565.2468189099</v>
      </c>
      <c r="G93" s="561">
        <f>avghweal!R86</f>
        <v>2180670.2697031796</v>
      </c>
      <c r="H93" s="569">
        <f>B93*0.1/'TE5'!B93</f>
        <v>0.65923750400543202</v>
      </c>
      <c r="I93" s="580">
        <f>C93*0.1/'TE5'!B93</f>
        <v>0.65923750400543202</v>
      </c>
      <c r="J93" s="587">
        <f>D93*0.1/'TE5'!C93</f>
        <v>0.68267155224111853</v>
      </c>
      <c r="K93" s="580">
        <f>E93*0.1/'TE5'!D93</f>
        <v>0.66233848015088725</v>
      </c>
      <c r="L93" s="587">
        <f>F93*0.1/'TE5'!E93</f>
        <v>0.65612639991831045</v>
      </c>
      <c r="M93" s="588">
        <f>G93*0.1/'TE5'!F93</f>
        <v>0.67930996467408156</v>
      </c>
    </row>
    <row r="94" spans="1:13">
      <c r="A94" s="78">
        <v>1998</v>
      </c>
      <c r="B94" s="600">
        <f>avghweal!M87</f>
        <v>1556137.2943921753</v>
      </c>
      <c r="C94" s="561">
        <f>avghweal!N87</f>
        <v>1556137.2943921753</v>
      </c>
      <c r="D94" s="560">
        <f>avghweal!O87</f>
        <v>1378067.76130145</v>
      </c>
      <c r="E94" s="560">
        <f>avghweal!P87</f>
        <v>1596805.3931232064</v>
      </c>
      <c r="F94" s="560">
        <f>avghweal!Q87</f>
        <v>1519016.8660351958</v>
      </c>
      <c r="G94" s="561">
        <f>avghweal!R87</f>
        <v>2396328.3853146341</v>
      </c>
      <c r="H94" s="569">
        <f>B94*0.1/'TE5'!B94</f>
        <v>0.66643178462982178</v>
      </c>
      <c r="I94" s="580">
        <f>C94*0.1/'TE5'!B94</f>
        <v>0.66643178462982178</v>
      </c>
      <c r="J94" s="587">
        <f>D94*0.1/'TE5'!C94</f>
        <v>0.69036197788655174</v>
      </c>
      <c r="K94" s="580">
        <f>E94*0.1/'TE5'!D94</f>
        <v>0.67039101345907648</v>
      </c>
      <c r="L94" s="587">
        <f>F94*0.1/'TE5'!E94</f>
        <v>0.66238154350237111</v>
      </c>
      <c r="M94" s="588">
        <f>G94*0.1/'TE5'!F94</f>
        <v>0.68511589625135505</v>
      </c>
    </row>
    <row r="95" spans="1:13">
      <c r="A95" s="83">
        <v>1999</v>
      </c>
      <c r="B95" s="601">
        <f>avghweal!M88</f>
        <v>1707971.6970955343</v>
      </c>
      <c r="C95" s="563">
        <f>avghweal!N88</f>
        <v>1707971.6970955343</v>
      </c>
      <c r="D95" s="562">
        <f>avghweal!O88</f>
        <v>1552441.086869356</v>
      </c>
      <c r="E95" s="562">
        <f>avghweal!P88</f>
        <v>1774877.2320807236</v>
      </c>
      <c r="F95" s="562">
        <f>avghweal!Q88</f>
        <v>1647776.0988147988</v>
      </c>
      <c r="G95" s="563">
        <f>avghweal!R88</f>
        <v>2637297.4506759504</v>
      </c>
      <c r="H95" s="572">
        <f>B95*0.1/'TE5'!B95</f>
        <v>0.66832256317138672</v>
      </c>
      <c r="I95" s="583">
        <f>C95*0.1/'TE5'!B95</f>
        <v>0.66832256317138672</v>
      </c>
      <c r="J95" s="589">
        <f>D95*0.1/'TE5'!C95</f>
        <v>0.69424317527611723</v>
      </c>
      <c r="K95" s="583">
        <f>E95*0.1/'TE5'!D95</f>
        <v>0.67257395695112243</v>
      </c>
      <c r="L95" s="589">
        <f>F95*0.1/'TE5'!E95</f>
        <v>0.66399114714219909</v>
      </c>
      <c r="M95" s="590">
        <f>G95*0.1/'TE5'!F95</f>
        <v>0.6868716286252069</v>
      </c>
    </row>
    <row r="96" spans="1:13">
      <c r="A96" s="88">
        <v>2000</v>
      </c>
      <c r="B96" s="602">
        <f>avghweal!M89</f>
        <v>1768613.1140817837</v>
      </c>
      <c r="C96" s="565">
        <f>avghweal!N89</f>
        <v>1768613.1140817837</v>
      </c>
      <c r="D96" s="564">
        <f>avghweal!O89</f>
        <v>1612957.6985571533</v>
      </c>
      <c r="E96" s="564">
        <f>avghweal!P89</f>
        <v>1841653.8504428989</v>
      </c>
      <c r="F96" s="564">
        <f>avghweal!Q89</f>
        <v>1703033.6877597563</v>
      </c>
      <c r="G96" s="565">
        <f>avghweal!R89</f>
        <v>2724432.5937292366</v>
      </c>
      <c r="H96" s="573">
        <f>B96*0.1/'TE5'!B96</f>
        <v>0.6717400550842284</v>
      </c>
      <c r="I96" s="584">
        <f>C96*0.1/'TE5'!B96</f>
        <v>0.6717400550842284</v>
      </c>
      <c r="J96" s="591">
        <f>D96*0.1/'TE5'!C96</f>
        <v>0.69935013106857968</v>
      </c>
      <c r="K96" s="584">
        <f>E96*0.1/'TE5'!D96</f>
        <v>0.67773051168785081</v>
      </c>
      <c r="L96" s="591">
        <f>F96*0.1/'TE5'!E96</f>
        <v>0.66600990071033173</v>
      </c>
      <c r="M96" s="592">
        <f>G96*0.1/'TE5'!F96</f>
        <v>0.69167562081428335</v>
      </c>
    </row>
    <row r="97" spans="1:13">
      <c r="A97" s="78">
        <v>2001</v>
      </c>
      <c r="B97" s="600">
        <f>avghweal!M90</f>
        <v>1699271.2869186031</v>
      </c>
      <c r="C97" s="561">
        <f>avghweal!N90</f>
        <v>1699271.2869186031</v>
      </c>
      <c r="D97" s="560">
        <f>avghweal!O90</f>
        <v>1495046.4049234276</v>
      </c>
      <c r="E97" s="560">
        <f>avghweal!P90</f>
        <v>1747429.8334130237</v>
      </c>
      <c r="F97" s="560">
        <f>avghweal!Q90</f>
        <v>1655508.4686696967</v>
      </c>
      <c r="G97" s="561">
        <f>avghweal!R90</f>
        <v>2598995.7972015878</v>
      </c>
      <c r="H97" s="569">
        <f>B97*0.1/'TE5'!B97</f>
        <v>0.66398286819458019</v>
      </c>
      <c r="I97" s="580">
        <f>C97*0.1/'TE5'!B97</f>
        <v>0.66398286819458019</v>
      </c>
      <c r="J97" s="587">
        <f>D97*0.1/'TE5'!C97</f>
        <v>0.68763932204851741</v>
      </c>
      <c r="K97" s="580">
        <f>E97*0.1/'TE5'!D97</f>
        <v>0.66902953692370482</v>
      </c>
      <c r="L97" s="587">
        <f>F97*0.1/'TE5'!E97</f>
        <v>0.65908323335809393</v>
      </c>
      <c r="M97" s="588">
        <f>G97*0.1/'TE5'!F97</f>
        <v>0.6850398030507967</v>
      </c>
    </row>
    <row r="98" spans="1:13">
      <c r="A98" s="78">
        <v>2002</v>
      </c>
      <c r="B98" s="600">
        <f>avghweal!M91</f>
        <v>1632483.1379957604</v>
      </c>
      <c r="C98" s="561">
        <f>avghweal!N91</f>
        <v>1632483.1379957604</v>
      </c>
      <c r="D98" s="560">
        <f>avghweal!O91</f>
        <v>1413214.7031973202</v>
      </c>
      <c r="E98" s="560">
        <f>avghweal!P91</f>
        <v>1674733.0232458832</v>
      </c>
      <c r="F98" s="560">
        <f>avghweal!Q91</f>
        <v>1594085.0239877582</v>
      </c>
      <c r="G98" s="561">
        <f>avghweal!R91</f>
        <v>2485038.6905109179</v>
      </c>
      <c r="H98" s="569">
        <f>B98*0.1/'TE5'!B98</f>
        <v>0.66419875621795654</v>
      </c>
      <c r="I98" s="580">
        <f>C98*0.1/'TE5'!B98</f>
        <v>0.66419875621795654</v>
      </c>
      <c r="J98" s="587">
        <f>D98*0.1/'TE5'!C98</f>
        <v>0.6855060130141909</v>
      </c>
      <c r="K98" s="580">
        <f>E98*0.1/'TE5'!D98</f>
        <v>0.66896803985672304</v>
      </c>
      <c r="L98" s="587">
        <f>F98*0.1/'TE5'!E98</f>
        <v>0.65955807623003448</v>
      </c>
      <c r="M98" s="588">
        <f>G98*0.1/'TE5'!F98</f>
        <v>0.68667500085788469</v>
      </c>
    </row>
    <row r="99" spans="1:13">
      <c r="A99" s="78">
        <v>2003</v>
      </c>
      <c r="B99" s="600">
        <f>avghweal!M92</f>
        <v>1675296.2041599224</v>
      </c>
      <c r="C99" s="561">
        <f>avghweal!N92</f>
        <v>1675296.2041599224</v>
      </c>
      <c r="D99" s="560">
        <f>avghweal!O92</f>
        <v>1456886.8151136085</v>
      </c>
      <c r="E99" s="560">
        <f>avghweal!P92</f>
        <v>1722751.594852932</v>
      </c>
      <c r="F99" s="560">
        <f>avghweal!Q92</f>
        <v>1632476.61775177</v>
      </c>
      <c r="G99" s="561">
        <f>avghweal!R92</f>
        <v>2541798.7006830955</v>
      </c>
      <c r="H99" s="569">
        <f>B99*0.1/'TE5'!B99</f>
        <v>0.66662377119064331</v>
      </c>
      <c r="I99" s="580">
        <f>C99*0.1/'TE5'!B99</f>
        <v>0.66662377119064331</v>
      </c>
      <c r="J99" s="587">
        <f>D99*0.1/'TE5'!C99</f>
        <v>0.68798571403307629</v>
      </c>
      <c r="K99" s="580">
        <f>E99*0.1/'TE5'!D99</f>
        <v>0.67351541502626011</v>
      </c>
      <c r="L99" s="587">
        <f>F99*0.1/'TE5'!E99</f>
        <v>0.66016288493651853</v>
      </c>
      <c r="M99" s="588">
        <f>G99*0.1/'TE5'!F99</f>
        <v>0.68928776304415651</v>
      </c>
    </row>
    <row r="100" spans="1:13">
      <c r="A100" s="78">
        <v>2004</v>
      </c>
      <c r="B100" s="600">
        <f>avghweal!M93</f>
        <v>1869234.2415766951</v>
      </c>
      <c r="C100" s="561">
        <f>avghweal!N93</f>
        <v>1869234.2415766951</v>
      </c>
      <c r="D100" s="560">
        <f>avghweal!O93</f>
        <v>1628161.0845378046</v>
      </c>
      <c r="E100" s="560">
        <f>avghweal!P93</f>
        <v>1936769.0634004823</v>
      </c>
      <c r="F100" s="560">
        <f>avghweal!Q93</f>
        <v>1808234.0969195147</v>
      </c>
      <c r="G100" s="561">
        <f>avghweal!R93</f>
        <v>2825310.9185131826</v>
      </c>
      <c r="H100" s="569">
        <f>B100*0.1/'TE5'!B100</f>
        <v>0.67381393909454357</v>
      </c>
      <c r="I100" s="580">
        <f>C100*0.1/'TE5'!B100</f>
        <v>0.67381393909454357</v>
      </c>
      <c r="J100" s="587">
        <f>D100*0.1/'TE5'!C100</f>
        <v>0.69534037893206135</v>
      </c>
      <c r="K100" s="580">
        <f>E100*0.1/'TE5'!D100</f>
        <v>0.68117762892387757</v>
      </c>
      <c r="L100" s="587">
        <f>F100*0.1/'TE5'!E100</f>
        <v>0.66691032324992694</v>
      </c>
      <c r="M100" s="588">
        <f>G100*0.1/'TE5'!F100</f>
        <v>0.69658998780989345</v>
      </c>
    </row>
    <row r="101" spans="1:13">
      <c r="A101" s="78">
        <v>2005</v>
      </c>
      <c r="B101" s="600">
        <f>avghweal!M94</f>
        <v>2032252.6533430484</v>
      </c>
      <c r="C101" s="561">
        <f>avghweal!N94</f>
        <v>2032252.6533430484</v>
      </c>
      <c r="D101" s="560">
        <f>avghweal!O94</f>
        <v>1789207.8673271076</v>
      </c>
      <c r="E101" s="560">
        <f>avghweal!P94</f>
        <v>2109339.5530363638</v>
      </c>
      <c r="F101" s="560">
        <f>avghweal!Q94</f>
        <v>1962124.3502944594</v>
      </c>
      <c r="G101" s="561">
        <f>avghweal!R94</f>
        <v>3074023.0158043881</v>
      </c>
      <c r="H101" s="569">
        <f>B101*0.1/'TE5'!B101</f>
        <v>0.67378008365631104</v>
      </c>
      <c r="I101" s="580">
        <f>C101*0.1/'TE5'!B101</f>
        <v>0.67378008365631104</v>
      </c>
      <c r="J101" s="587">
        <f>D101*0.1/'TE5'!C101</f>
        <v>0.6978748150082299</v>
      </c>
      <c r="K101" s="580">
        <f>E101*0.1/'TE5'!D101</f>
        <v>0.68204377966289953</v>
      </c>
      <c r="L101" s="587">
        <f>F101*0.1/'TE5'!E101</f>
        <v>0.66587033162989184</v>
      </c>
      <c r="M101" s="588">
        <f>G101*0.1/'TE5'!F101</f>
        <v>0.69831992080116934</v>
      </c>
    </row>
    <row r="102" spans="1:13">
      <c r="A102" s="78">
        <v>2006</v>
      </c>
      <c r="B102" s="600">
        <f>avghweal!M95</f>
        <v>2152426.9950222187</v>
      </c>
      <c r="C102" s="561">
        <f>avghweal!N95</f>
        <v>2152426.9950222187</v>
      </c>
      <c r="D102" s="560">
        <f>avghweal!O95</f>
        <v>1897323.4425089315</v>
      </c>
      <c r="E102" s="560">
        <f>avghweal!P95</f>
        <v>2236913.7364385989</v>
      </c>
      <c r="F102" s="560">
        <f>avghweal!Q95</f>
        <v>2075345.1322448601</v>
      </c>
      <c r="G102" s="561">
        <f>avghweal!R95</f>
        <v>3237243.2681520991</v>
      </c>
      <c r="H102" s="569">
        <f>B102*0.1/'TE5'!B102</f>
        <v>0.68028956651687622</v>
      </c>
      <c r="I102" s="580">
        <f>C102*0.1/'TE5'!B102</f>
        <v>0.68028956651687622</v>
      </c>
      <c r="J102" s="587">
        <f>D102*0.1/'TE5'!C102</f>
        <v>0.70646511917937405</v>
      </c>
      <c r="K102" s="580">
        <f>E102*0.1/'TE5'!D102</f>
        <v>0.6893119804240414</v>
      </c>
      <c r="L102" s="587">
        <f>F102*0.1/'TE5'!E102</f>
        <v>0.67158526726507839</v>
      </c>
      <c r="M102" s="588">
        <f>G102*0.1/'TE5'!F102</f>
        <v>0.70459156796235689</v>
      </c>
    </row>
    <row r="103" spans="1:13">
      <c r="A103" s="78">
        <v>2007</v>
      </c>
      <c r="B103" s="600">
        <f>avghweal!M96</f>
        <v>2172123.2124865563</v>
      </c>
      <c r="C103" s="561">
        <f>avghweal!N96</f>
        <v>2172123.2124865563</v>
      </c>
      <c r="D103" s="560">
        <f>avghweal!O96</f>
        <v>1904149.8640990809</v>
      </c>
      <c r="E103" s="560">
        <f>avghweal!P96</f>
        <v>2261280.02275796</v>
      </c>
      <c r="F103" s="560">
        <f>avghweal!Q96</f>
        <v>2090896.1878254572</v>
      </c>
      <c r="G103" s="561">
        <f>avghweal!R96</f>
        <v>3274339.7963633807</v>
      </c>
      <c r="H103" s="569">
        <f>B103*0.1/'TE5'!B103</f>
        <v>0.69116461277008046</v>
      </c>
      <c r="I103" s="580">
        <f>C103*0.1/'TE5'!B103</f>
        <v>0.69116461277008046</v>
      </c>
      <c r="J103" s="587">
        <f>D103*0.1/'TE5'!C103</f>
        <v>0.72601266474937065</v>
      </c>
      <c r="K103" s="580">
        <f>E103*0.1/'TE5'!D103</f>
        <v>0.70197195292898107</v>
      </c>
      <c r="L103" s="587">
        <f>F103*0.1/'TE5'!E103</f>
        <v>0.68091249609038151</v>
      </c>
      <c r="M103" s="588">
        <f>G103*0.1/'TE5'!F103</f>
        <v>0.71564181256927639</v>
      </c>
    </row>
    <row r="104" spans="1:13">
      <c r="A104" s="78">
        <v>2008</v>
      </c>
      <c r="B104" s="600">
        <f>avghweal!M97</f>
        <v>1983914.860488429</v>
      </c>
      <c r="C104" s="561">
        <f>avghweal!N97</f>
        <v>1983914.860488429</v>
      </c>
      <c r="D104" s="560">
        <f>avghweal!O97</f>
        <v>1703612.4379332121</v>
      </c>
      <c r="E104" s="560">
        <f>avghweal!P97</f>
        <v>2053501.0921658115</v>
      </c>
      <c r="F104" s="560">
        <f>avghweal!Q97</f>
        <v>1919770.5648539132</v>
      </c>
      <c r="G104" s="561">
        <f>avghweal!R97</f>
        <v>2965482.838032919</v>
      </c>
      <c r="H104" s="569">
        <f>B104*0.1/'TE5'!B104</f>
        <v>0.7212780714035032</v>
      </c>
      <c r="I104" s="580">
        <f>C104*0.1/'TE5'!B104</f>
        <v>0.7212780714035032</v>
      </c>
      <c r="J104" s="587">
        <f>D104*0.1/'TE5'!C104</f>
        <v>0.76080114295973322</v>
      </c>
      <c r="K104" s="580">
        <f>E104*0.1/'TE5'!D104</f>
        <v>0.73098138763473364</v>
      </c>
      <c r="L104" s="587">
        <f>F104*0.1/'TE5'!E104</f>
        <v>0.71194001600778833</v>
      </c>
      <c r="M104" s="588">
        <f>G104*0.1/'TE5'!F104</f>
        <v>0.74491712692037571</v>
      </c>
    </row>
    <row r="105" spans="1:13">
      <c r="A105" s="83">
        <v>2009</v>
      </c>
      <c r="B105" s="603">
        <f>avghweal!M98</f>
        <v>1795901.732599597</v>
      </c>
      <c r="C105" s="604">
        <f>avghweal!N98</f>
        <v>1795901.732599597</v>
      </c>
      <c r="D105" s="562">
        <f>avghweal!O98</f>
        <v>1494630.1387019944</v>
      </c>
      <c r="E105" s="562">
        <f>avghweal!P98</f>
        <v>1839593.3222252803</v>
      </c>
      <c r="F105" s="562">
        <f>avghweal!Q98</f>
        <v>1755263.6195337672</v>
      </c>
      <c r="G105" s="563">
        <f>avghweal!R98</f>
        <v>2693317.4102531024</v>
      </c>
      <c r="H105" s="572">
        <f>B105*0.1/'TE5'!B105</f>
        <v>0.72941559553146362</v>
      </c>
      <c r="I105" s="583">
        <f>C105*0.1/'TE5'!B105</f>
        <v>0.72941559553146362</v>
      </c>
      <c r="J105" s="593">
        <f>D105*0.1/'TE5'!C105</f>
        <v>0.76957996316490862</v>
      </c>
      <c r="K105" s="594">
        <f>E105*0.1/'TE5'!D105</f>
        <v>0.73837639787497433</v>
      </c>
      <c r="L105" s="589">
        <f>F105*0.1/'TE5'!E105</f>
        <v>0.72081199973533772</v>
      </c>
      <c r="M105" s="590">
        <f>G105*0.1/'TE5'!F105</f>
        <v>0.75295259954017879</v>
      </c>
    </row>
    <row r="106" spans="1:13">
      <c r="A106" s="78">
        <v>2010</v>
      </c>
      <c r="B106" s="605">
        <f>avghweal!M99</f>
        <v>1863021.0255492805</v>
      </c>
      <c r="C106" s="606">
        <f>avghweal!N99</f>
        <v>1863021.0255492805</v>
      </c>
      <c r="D106" s="560">
        <f>avghweal!O99</f>
        <v>1572220.557699919</v>
      </c>
      <c r="E106" s="560">
        <f>avghweal!P99</f>
        <v>1931886.0065201283</v>
      </c>
      <c r="F106" s="560">
        <f>avghweal!Q99</f>
        <v>1799423.4370806979</v>
      </c>
      <c r="G106" s="561">
        <f>avghweal!R99</f>
        <v>2778346.182865134</v>
      </c>
      <c r="H106" s="569">
        <f>B106*0.1/'TE5'!B106</f>
        <v>0.73428845405578602</v>
      </c>
      <c r="I106" s="580">
        <f>C106*0.1/'TE5'!B106</f>
        <v>0.73428845405578602</v>
      </c>
      <c r="J106" s="595">
        <f>D106*0.1/'TE5'!C106</f>
        <v>0.77244555499104528</v>
      </c>
      <c r="K106" s="596">
        <f>E106*0.1/'TE5'!D106</f>
        <v>0.74480334889266808</v>
      </c>
      <c r="L106" s="587">
        <f>F106*0.1/'TE5'!E106</f>
        <v>0.72418976034908245</v>
      </c>
      <c r="M106" s="588">
        <f>G106*0.1/'TE5'!F106</f>
        <v>0.75809162709989353</v>
      </c>
    </row>
    <row r="107" spans="1:13">
      <c r="A107" s="78">
        <v>2011</v>
      </c>
      <c r="B107" s="605">
        <f>avghweal!M100</f>
        <v>1873603.834528283</v>
      </c>
      <c r="C107" s="606">
        <f>avghweal!N100</f>
        <v>1873603.834528283</v>
      </c>
      <c r="D107" s="560">
        <f>avghweal!O100</f>
        <v>1563259.5398663501</v>
      </c>
      <c r="E107" s="560">
        <f>avghweal!P100</f>
        <v>1950462.7568373871</v>
      </c>
      <c r="F107" s="560">
        <f>avghweal!Q100</f>
        <v>1803174.7384929566</v>
      </c>
      <c r="G107" s="561">
        <f>avghweal!R100</f>
        <v>2778477.6721354825</v>
      </c>
      <c r="H107" s="569">
        <f>B107*0.1/'TE5'!B107</f>
        <v>0.73473215103149425</v>
      </c>
      <c r="I107" s="580">
        <f>C107*0.1/'TE5'!B107</f>
        <v>0.73473215103149425</v>
      </c>
      <c r="J107" s="595">
        <f>D107*0.1/'TE5'!C107</f>
        <v>0.77253198606352558</v>
      </c>
      <c r="K107" s="596">
        <f>E107*0.1/'TE5'!D107</f>
        <v>0.74360953664328611</v>
      </c>
      <c r="L107" s="587">
        <f>F107*0.1/'TE5'!E107</f>
        <v>0.72622962154806903</v>
      </c>
      <c r="M107" s="588">
        <f>G107*0.1/'TE5'!F107</f>
        <v>0.75740474085060772</v>
      </c>
    </row>
    <row r="108" spans="1:13">
      <c r="A108" s="78">
        <v>2012</v>
      </c>
      <c r="B108" s="605">
        <f>avghweal!M101</f>
        <v>1935586.3847200111</v>
      </c>
      <c r="C108" s="606">
        <f>avghweal!N101</f>
        <v>1935586.3847200111</v>
      </c>
      <c r="D108" s="560">
        <f>avghweal!O101</f>
        <v>1617604.7607742983</v>
      </c>
      <c r="E108" s="560">
        <f>avghweal!P101</f>
        <v>2029233.0667880396</v>
      </c>
      <c r="F108" s="560">
        <f>avghweal!Q101</f>
        <v>1849771.2480584157</v>
      </c>
      <c r="G108" s="561">
        <f>avghweal!R101</f>
        <v>2863449.8745355974</v>
      </c>
      <c r="H108" s="569">
        <f>B108*0.1/'TE5'!B108</f>
        <v>0.73887044191360463</v>
      </c>
      <c r="I108" s="580">
        <f>C108*0.1/'TE5'!B108</f>
        <v>0.73887044191360463</v>
      </c>
      <c r="J108" s="595">
        <f>D108*0.1/'TE5'!C108</f>
        <v>0.77631557331256007</v>
      </c>
      <c r="K108" s="596">
        <f>E108*0.1/'TE5'!D108</f>
        <v>0.74849409209856665</v>
      </c>
      <c r="L108" s="587">
        <f>F108*0.1/'TE5'!E108</f>
        <v>0.72952194158211026</v>
      </c>
      <c r="M108" s="588">
        <f>G108*0.1/'TE5'!F108</f>
        <v>0.76323747346855431</v>
      </c>
    </row>
    <row r="109" spans="1:13">
      <c r="A109" s="78">
        <v>2013</v>
      </c>
      <c r="B109" s="605">
        <f>avghweal!M102</f>
        <v>2089075.8266264906</v>
      </c>
      <c r="C109" s="606">
        <f>avghweal!N102</f>
        <v>2089075.8266264906</v>
      </c>
      <c r="D109" s="560">
        <f>avghweal!O102</f>
        <v>1754679.8851465823</v>
      </c>
      <c r="E109" s="560">
        <f>avghweal!P102</f>
        <v>2173345.0693189502</v>
      </c>
      <c r="F109" s="560">
        <f>avghweal!Q102</f>
        <v>2011751.678787878</v>
      </c>
      <c r="G109" s="561">
        <f>avghweal!R102</f>
        <v>3087063.4960002084</v>
      </c>
      <c r="H109" s="569">
        <f>B109*0.1/'TE5'!B109</f>
        <v>0.72354811429977428</v>
      </c>
      <c r="I109" s="580">
        <f>C109*0.1/'TE5'!B109</f>
        <v>0.72354811429977428</v>
      </c>
      <c r="J109" s="595">
        <f>D109*0.1/'TE5'!C109</f>
        <v>0.75922935355020316</v>
      </c>
      <c r="K109" s="596">
        <f>E109*0.1/'TE5'!D109</f>
        <v>0.7314720929106272</v>
      </c>
      <c r="L109" s="587">
        <f>F109*0.1/'TE5'!E109</f>
        <v>0.71590443178727814</v>
      </c>
      <c r="M109" s="588">
        <f>G109*0.1/'TE5'!F109</f>
        <v>0.75034993150365725</v>
      </c>
    </row>
    <row r="110" spans="1:13">
      <c r="A110" s="78">
        <v>2014</v>
      </c>
      <c r="B110" s="605">
        <f>avghweal!M103</f>
        <v>2248627.542564455</v>
      </c>
      <c r="C110" s="606">
        <f>avghweal!N103</f>
        <v>2248627.542564455</v>
      </c>
      <c r="D110" s="560">
        <f>avghweal!O103</f>
        <v>1917399.0109485528</v>
      </c>
      <c r="E110" s="560">
        <f>avghweal!P103</f>
        <v>2361290.9419395002</v>
      </c>
      <c r="F110" s="560">
        <f>avghweal!Q103</f>
        <v>2145978.8197997203</v>
      </c>
      <c r="G110" s="561">
        <f>avghweal!R103</f>
        <v>3314701.9981222041</v>
      </c>
      <c r="H110" s="569">
        <f>B110*0.1/'TE5'!B110</f>
        <v>0.7215920090675354</v>
      </c>
      <c r="I110" s="580">
        <f>C110*0.1/'TE5'!B110</f>
        <v>0.7215920090675354</v>
      </c>
      <c r="J110" s="595">
        <f>D110*0.1/'TE5'!C110</f>
        <v>0.75524747797378455</v>
      </c>
      <c r="K110" s="596">
        <f>E110*0.1/'TE5'!D110</f>
        <v>0.72999389349735888</v>
      </c>
      <c r="L110" s="587">
        <f>F110*0.1/'TE5'!E110</f>
        <v>0.71350918858201207</v>
      </c>
      <c r="M110" s="588">
        <f>G110*0.1/'TE5'!F110</f>
        <v>0.74886194725919708</v>
      </c>
    </row>
    <row r="111" spans="1:13">
      <c r="A111" s="78">
        <v>2015</v>
      </c>
      <c r="B111" s="605">
        <f>avghweal!M104</f>
        <v>2305443.3567485395</v>
      </c>
      <c r="C111" s="606">
        <f>avghweal!N104</f>
        <v>2305443.3567485395</v>
      </c>
      <c r="D111" s="560">
        <f>avghweal!O104</f>
        <v>1952098.975824696</v>
      </c>
      <c r="E111" s="560">
        <f>avghweal!P104</f>
        <v>2420944.1685780822</v>
      </c>
      <c r="F111" s="560">
        <f>avghweal!Q104</f>
        <v>2200241.4041858367</v>
      </c>
      <c r="G111" s="561">
        <f>avghweal!R104</f>
        <v>3388966.4586062394</v>
      </c>
      <c r="H111" s="569">
        <f>B111*0.1/'TE5'!B111</f>
        <v>0.71875172853469849</v>
      </c>
      <c r="I111" s="580">
        <f>C111*0.1/'TE5'!B111</f>
        <v>0.71875172853469849</v>
      </c>
      <c r="J111" s="595">
        <f>D111*0.1/'TE5'!C111</f>
        <v>0.75338841439699744</v>
      </c>
      <c r="K111" s="596">
        <f>E111*0.1/'TE5'!D111</f>
        <v>0.7263995941039374</v>
      </c>
      <c r="L111" s="587">
        <f>F111*0.1/'TE5'!E111</f>
        <v>0.71139557085568816</v>
      </c>
      <c r="M111" s="588">
        <f>G111*0.1/'TE5'!F111</f>
        <v>0.7468682507201716</v>
      </c>
    </row>
    <row r="112" spans="1:13">
      <c r="A112" s="78">
        <v>2016</v>
      </c>
      <c r="B112" s="605">
        <f>avghweal!M105</f>
        <v>2354606.0531297252</v>
      </c>
      <c r="C112" s="606">
        <f>avghweal!N105</f>
        <v>2354606.0531297252</v>
      </c>
      <c r="D112" s="560">
        <f>avghweal!O105</f>
        <v>1972060.9599707695</v>
      </c>
      <c r="E112" s="560">
        <f>avghweal!P105</f>
        <v>2482232.1349682049</v>
      </c>
      <c r="F112" s="560">
        <f>avghweal!Q105</f>
        <v>2238807.4091958557</v>
      </c>
      <c r="G112" s="561">
        <f>avghweal!R105</f>
        <v>3450980.2831761679</v>
      </c>
      <c r="H112" s="569">
        <f>B112*0.1/'TE5'!B112</f>
        <v>0.71348500251770042</v>
      </c>
      <c r="I112" s="580">
        <f>C112*0.1/'TE5'!B112</f>
        <v>0.71348500251770042</v>
      </c>
      <c r="J112" s="595">
        <f>D112*0.1/'TE5'!C112</f>
        <v>0.7488541484669764</v>
      </c>
      <c r="K112" s="596">
        <f>E112*0.1/'TE5'!D112</f>
        <v>0.72168330992822438</v>
      </c>
      <c r="L112" s="587">
        <f>F112*0.1/'TE5'!E112</f>
        <v>0.70551737799444059</v>
      </c>
      <c r="M112" s="588">
        <f>G112*0.1/'TE5'!F112</f>
        <v>0.74254714734344951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118"/>
  <sheetViews>
    <sheetView workbookViewId="0">
      <pane xSplit="1" ySplit="8" topLeftCell="B74" activePane="bottomRight" state="frozen"/>
      <selection activeCell="D32" sqref="D32"/>
      <selection pane="topRight" activeCell="D32" sqref="D32"/>
      <selection pane="bottomLeft" activeCell="D32" sqref="D32"/>
      <selection pane="bottomRight" activeCell="B109" sqref="B10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865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>
        <f>avghweal!Z2</f>
        <v>2683774.3397370628</v>
      </c>
      <c r="D9" s="343"/>
      <c r="E9" s="96"/>
      <c r="F9" s="96"/>
      <c r="G9" s="95">
        <f>avghweal!AD2</f>
        <v>4139989.2551053693</v>
      </c>
      <c r="H9" s="566"/>
      <c r="I9" s="577">
        <f>C9*0.01/'TE5'!B9</f>
        <v>0.45715072377193683</v>
      </c>
      <c r="J9" s="611"/>
      <c r="K9" s="577"/>
      <c r="L9" s="611"/>
      <c r="M9" s="597">
        <f>G9*0.01/'TE5'!F9</f>
        <v>0.46900653610145415</v>
      </c>
    </row>
    <row r="10" spans="1:13" s="98" customFormat="1" ht="15.05" customHeight="1">
      <c r="A10" s="103">
        <v>1914</v>
      </c>
      <c r="B10" s="454"/>
      <c r="C10" s="343">
        <f>avghweal!Z3</f>
        <v>2652753.9751905669</v>
      </c>
      <c r="D10" s="343"/>
      <c r="E10" s="96"/>
      <c r="F10" s="96"/>
      <c r="G10" s="95">
        <f>avghweal!AD3</f>
        <v>4095671.728646873</v>
      </c>
      <c r="H10" s="566"/>
      <c r="I10" s="577">
        <f>C10*0.01/'TE5'!B10</f>
        <v>0.45161134564697336</v>
      </c>
      <c r="J10" s="611"/>
      <c r="K10" s="577"/>
      <c r="L10" s="611"/>
      <c r="M10" s="597">
        <f>G10*0.01/'TE5'!F10</f>
        <v>0.46310617470090365</v>
      </c>
    </row>
    <row r="11" spans="1:13" s="98" customFormat="1" ht="15.05" customHeight="1">
      <c r="A11" s="103">
        <v>1915</v>
      </c>
      <c r="B11" s="454"/>
      <c r="C11" s="343">
        <f>avghweal!Z4</f>
        <v>2837065.2362255156</v>
      </c>
      <c r="D11" s="343"/>
      <c r="E11" s="96"/>
      <c r="F11" s="96"/>
      <c r="G11" s="95">
        <f>avghweal!AD4</f>
        <v>4382439.3338680808</v>
      </c>
      <c r="H11" s="566"/>
      <c r="I11" s="577">
        <f>C11*0.01/'TE5'!B11</f>
        <v>0.45222823583745209</v>
      </c>
      <c r="J11" s="611"/>
      <c r="K11" s="577"/>
      <c r="L11" s="611"/>
      <c r="M11" s="597">
        <f>G11*0.01/'TE5'!F11</f>
        <v>0.46336463279209661</v>
      </c>
    </row>
    <row r="12" spans="1:13" s="98" customFormat="1" ht="15.05" customHeight="1">
      <c r="A12" s="103">
        <v>1916</v>
      </c>
      <c r="B12" s="454"/>
      <c r="C12" s="343">
        <f>avghweal!Z5</f>
        <v>2815075.1471617371</v>
      </c>
      <c r="D12" s="343"/>
      <c r="E12" s="96"/>
      <c r="F12" s="96"/>
      <c r="G12" s="95">
        <f>avghweal!AD5</f>
        <v>4352719.7543285042</v>
      </c>
      <c r="H12" s="566"/>
      <c r="I12" s="577">
        <f>C12*0.01/'TE5'!B12</f>
        <v>0.43722113238444554</v>
      </c>
      <c r="J12" s="611"/>
      <c r="K12" s="577"/>
      <c r="L12" s="611"/>
      <c r="M12" s="597">
        <f>G12*0.01/'TE5'!F12</f>
        <v>0.44785739337228359</v>
      </c>
    </row>
    <row r="13" spans="1:13" s="98" customFormat="1" ht="15.05" customHeight="1">
      <c r="A13" s="103">
        <v>1917</v>
      </c>
      <c r="B13" s="454"/>
      <c r="C13" s="343">
        <f>avghweal!Z6</f>
        <v>2267389.5090941237</v>
      </c>
      <c r="D13" s="343"/>
      <c r="E13" s="96"/>
      <c r="F13" s="96"/>
      <c r="G13" s="95">
        <f>avghweal!AD6</f>
        <v>3527580.3426930918</v>
      </c>
      <c r="H13" s="566"/>
      <c r="I13" s="577">
        <f>C13*0.01/'TE5'!B13</f>
        <v>0.41068922550103093</v>
      </c>
      <c r="J13" s="611"/>
      <c r="K13" s="577"/>
      <c r="L13" s="611"/>
      <c r="M13" s="597">
        <f>G13*0.01/'TE5'!F13</f>
        <v>0.42363171860185767</v>
      </c>
    </row>
    <row r="14" spans="1:13" s="98" customFormat="1" ht="15.05" customHeight="1">
      <c r="A14" s="103">
        <v>1918</v>
      </c>
      <c r="B14" s="454"/>
      <c r="C14" s="343">
        <f>avghweal!Z7</f>
        <v>1889668.179459841</v>
      </c>
      <c r="D14" s="380"/>
      <c r="E14" s="340"/>
      <c r="F14" s="340"/>
      <c r="G14" s="95">
        <f>avghweal!AD7</f>
        <v>2922225.8919240064</v>
      </c>
      <c r="H14" s="566"/>
      <c r="I14" s="577">
        <f>C14*0.01/'TE5'!B14</f>
        <v>0.37473357025620813</v>
      </c>
      <c r="J14" s="611"/>
      <c r="K14" s="577"/>
      <c r="L14" s="611"/>
      <c r="M14" s="597">
        <f>G14*0.01/'TE5'!F14</f>
        <v>0.38760610576717236</v>
      </c>
    </row>
    <row r="15" spans="1:13" s="98" customFormat="1" ht="15.05" customHeight="1">
      <c r="A15" s="102">
        <v>1919</v>
      </c>
      <c r="B15" s="455"/>
      <c r="C15" s="342">
        <f>avghweal!Z8</f>
        <v>2003545.4840618295</v>
      </c>
      <c r="D15" s="381"/>
      <c r="E15" s="341"/>
      <c r="F15" s="341"/>
      <c r="G15" s="99">
        <f>avghweal!AD8</f>
        <v>3104575.3108093007</v>
      </c>
      <c r="H15" s="567"/>
      <c r="I15" s="578">
        <f>C15*0.01/'TE5'!B15</f>
        <v>0.403840166689997</v>
      </c>
      <c r="J15" s="612"/>
      <c r="K15" s="578"/>
      <c r="L15" s="612"/>
      <c r="M15" s="598">
        <f>G15*0.01/'TE5'!F15</f>
        <v>0.41596559520171716</v>
      </c>
    </row>
    <row r="16" spans="1:13" s="98" customFormat="1" ht="15.05" customHeight="1">
      <c r="A16" s="103">
        <v>1920</v>
      </c>
      <c r="B16" s="454"/>
      <c r="C16" s="343">
        <f>avghweal!Z9</f>
        <v>1560048.19488449</v>
      </c>
      <c r="D16" s="380"/>
      <c r="E16" s="340"/>
      <c r="F16" s="340"/>
      <c r="G16" s="95">
        <f>avghweal!AD9</f>
        <v>2430451.6699691964</v>
      </c>
      <c r="H16" s="566"/>
      <c r="I16" s="577">
        <f>C16*0.01/'TE5'!B16</f>
        <v>0.36041326590394912</v>
      </c>
      <c r="J16" s="611"/>
      <c r="K16" s="577"/>
      <c r="L16" s="611"/>
      <c r="M16" s="597">
        <f>G16*0.01/'TE5'!F16</f>
        <v>0.37282984622669935</v>
      </c>
    </row>
    <row r="17" spans="1:13" s="98" customFormat="1" ht="15.05" customHeight="1">
      <c r="A17" s="103">
        <v>1921</v>
      </c>
      <c r="B17" s="454"/>
      <c r="C17" s="343">
        <f>avghweal!Z10</f>
        <v>1756490.9123965509</v>
      </c>
      <c r="D17" s="380"/>
      <c r="E17" s="340"/>
      <c r="F17" s="340"/>
      <c r="G17" s="95">
        <f>avghweal!AD10</f>
        <v>2718832.0349415834</v>
      </c>
      <c r="H17" s="566"/>
      <c r="I17" s="577">
        <f>C17*0.01/'TE5'!B17</f>
        <v>0.37180684052859492</v>
      </c>
      <c r="J17" s="611"/>
      <c r="K17" s="577"/>
      <c r="L17" s="611"/>
      <c r="M17" s="597">
        <f>G17*0.01/'TE5'!F17</f>
        <v>0.38303504358082197</v>
      </c>
    </row>
    <row r="18" spans="1:13" s="98" customFormat="1" ht="15.05" customHeight="1">
      <c r="A18" s="103">
        <v>1922</v>
      </c>
      <c r="B18" s="454"/>
      <c r="C18" s="343">
        <f>avghweal!Z11</f>
        <v>2139730.7742469567</v>
      </c>
      <c r="D18" s="380"/>
      <c r="E18" s="340"/>
      <c r="F18" s="340"/>
      <c r="G18" s="95">
        <f>avghweal!AD11</f>
        <v>3287123.4128262992</v>
      </c>
      <c r="H18" s="566"/>
      <c r="I18" s="577">
        <f>C18*0.01/'TE5'!B18</f>
        <v>0.40316362839398018</v>
      </c>
      <c r="J18" s="611"/>
      <c r="K18" s="577"/>
      <c r="L18" s="611"/>
      <c r="M18" s="597">
        <f>G18*0.01/'TE5'!F18</f>
        <v>0.41339164077807483</v>
      </c>
    </row>
    <row r="19" spans="1:13" s="98" customFormat="1" ht="15.05" customHeight="1">
      <c r="A19" s="103">
        <v>1923</v>
      </c>
      <c r="B19" s="454"/>
      <c r="C19" s="343">
        <f>avghweal!Z12</f>
        <v>1901102.5101073834</v>
      </c>
      <c r="D19" s="380"/>
      <c r="E19" s="340"/>
      <c r="F19" s="340"/>
      <c r="G19" s="95">
        <f>avghweal!AD12</f>
        <v>2928948.2835248974</v>
      </c>
      <c r="H19" s="566"/>
      <c r="I19" s="577">
        <f>C19*0.01/'TE5'!B19</f>
        <v>0.35718749139279349</v>
      </c>
      <c r="J19" s="611"/>
      <c r="K19" s="577"/>
      <c r="L19" s="611"/>
      <c r="M19" s="597">
        <f>G19*0.01/'TE5'!F19</f>
        <v>0.36750258573504874</v>
      </c>
    </row>
    <row r="20" spans="1:13" s="98" customFormat="1" ht="15.05" customHeight="1">
      <c r="A20" s="103">
        <v>1924</v>
      </c>
      <c r="B20" s="454"/>
      <c r="C20" s="343">
        <f>avghweal!Z13</f>
        <v>2051892.9055922073</v>
      </c>
      <c r="D20" s="380"/>
      <c r="E20" s="340"/>
      <c r="F20" s="340"/>
      <c r="G20" s="95">
        <f>avghweal!AD13</f>
        <v>3148464.746817572</v>
      </c>
      <c r="H20" s="566"/>
      <c r="I20" s="577">
        <f>C20*0.01/'TE5'!B20</f>
        <v>0.37777201568394703</v>
      </c>
      <c r="J20" s="611"/>
      <c r="K20" s="577"/>
      <c r="L20" s="611"/>
      <c r="M20" s="597">
        <f>G20*0.01/'TE5'!F20</f>
        <v>0.3871896891003293</v>
      </c>
    </row>
    <row r="21" spans="1:13" s="98" customFormat="1" ht="15.05" customHeight="1">
      <c r="A21" s="103">
        <v>1925</v>
      </c>
      <c r="B21" s="454"/>
      <c r="C21" s="343">
        <f>avghweal!Z14</f>
        <v>2357981.8374334048</v>
      </c>
      <c r="D21" s="380"/>
      <c r="E21" s="340"/>
      <c r="F21" s="340"/>
      <c r="G21" s="95">
        <f>avghweal!AD14</f>
        <v>3601360.4378606882</v>
      </c>
      <c r="H21" s="566"/>
      <c r="I21" s="577">
        <f>C21*0.01/'TE5'!B21</f>
        <v>0.41165157540296443</v>
      </c>
      <c r="J21" s="611"/>
      <c r="K21" s="577"/>
      <c r="L21" s="611"/>
      <c r="M21" s="597">
        <f>G21*0.01/'TE5'!F21</f>
        <v>0.42004333637374391</v>
      </c>
    </row>
    <row r="22" spans="1:13" s="98" customFormat="1" ht="15.05" customHeight="1">
      <c r="A22" s="103">
        <v>1926</v>
      </c>
      <c r="B22" s="454"/>
      <c r="C22" s="343">
        <f>avghweal!Z15</f>
        <v>2532617.4823167985</v>
      </c>
      <c r="D22" s="380"/>
      <c r="E22" s="340"/>
      <c r="F22" s="340"/>
      <c r="G22" s="95">
        <f>avghweal!AD15</f>
        <v>3866251.0044149957</v>
      </c>
      <c r="H22" s="566"/>
      <c r="I22" s="577">
        <f>C22*0.01/'TE5'!B22</f>
        <v>0.42818529379659492</v>
      </c>
      <c r="J22" s="611"/>
      <c r="K22" s="577"/>
      <c r="L22" s="611"/>
      <c r="M22" s="597">
        <f>G22*0.01/'TE5'!F22</f>
        <v>0.43615785891669551</v>
      </c>
    </row>
    <row r="23" spans="1:13" s="98" customFormat="1" ht="15.05" customHeight="1">
      <c r="A23" s="103">
        <v>1927</v>
      </c>
      <c r="B23" s="454"/>
      <c r="C23" s="343">
        <f>avghweal!Z16</f>
        <v>2863437.4521857537</v>
      </c>
      <c r="D23" s="380"/>
      <c r="E23" s="340"/>
      <c r="F23" s="340"/>
      <c r="G23" s="95">
        <f>avghweal!AD16</f>
        <v>4367463.9669784876</v>
      </c>
      <c r="H23" s="566"/>
      <c r="I23" s="577">
        <f>C23*0.01/'TE5'!B23</f>
        <v>0.45274127909252421</v>
      </c>
      <c r="J23" s="611"/>
      <c r="K23" s="577"/>
      <c r="L23" s="611"/>
      <c r="M23" s="597">
        <f>G23*0.01/'TE5'!F23</f>
        <v>0.46016591037988713</v>
      </c>
    </row>
    <row r="24" spans="1:13" s="98" customFormat="1" ht="15.05" customHeight="1">
      <c r="A24" s="103">
        <v>1928</v>
      </c>
      <c r="B24" s="454"/>
      <c r="C24" s="343">
        <f>avghweal!Z17</f>
        <v>3469162.9294398599</v>
      </c>
      <c r="D24" s="380"/>
      <c r="E24" s="340"/>
      <c r="F24" s="340"/>
      <c r="G24" s="95">
        <f>avghweal!AD17</f>
        <v>5292156.8682229193</v>
      </c>
      <c r="H24" s="566"/>
      <c r="I24" s="577">
        <f>C24*0.01/'TE5'!B24</f>
        <v>0.48094615549167113</v>
      </c>
      <c r="J24" s="611"/>
      <c r="K24" s="577"/>
      <c r="L24" s="611"/>
      <c r="M24" s="597">
        <f>G24*0.01/'TE5'!F24</f>
        <v>0.48767747817150886</v>
      </c>
    </row>
    <row r="25" spans="1:13" s="98" customFormat="1" ht="15.05" customHeight="1">
      <c r="A25" s="102">
        <v>1929</v>
      </c>
      <c r="B25" s="455"/>
      <c r="C25" s="342">
        <f>avghweal!Z18</f>
        <v>3610351.6627933313</v>
      </c>
      <c r="D25" s="381"/>
      <c r="E25" s="341"/>
      <c r="F25" s="341"/>
      <c r="G25" s="99">
        <f>avghweal!AD18</f>
        <v>5524603.8319295365</v>
      </c>
      <c r="H25" s="567"/>
      <c r="I25" s="578">
        <f>C25*0.01/'TE5'!B25</f>
        <v>0.48236461932139163</v>
      </c>
      <c r="J25" s="612"/>
      <c r="K25" s="578"/>
      <c r="L25" s="612"/>
      <c r="M25" s="598">
        <f>G25*0.01/'TE5'!F25</f>
        <v>0.48886108080753227</v>
      </c>
    </row>
    <row r="26" spans="1:13" s="98" customFormat="1" ht="15.05" customHeight="1">
      <c r="A26" s="103">
        <v>1930</v>
      </c>
      <c r="B26" s="454"/>
      <c r="C26" s="343">
        <f>avghweal!Z19</f>
        <v>2986204.591635969</v>
      </c>
      <c r="D26" s="380"/>
      <c r="E26" s="340"/>
      <c r="F26" s="340"/>
      <c r="G26" s="95">
        <f>avghweal!AD19</f>
        <v>4601402.7529946957</v>
      </c>
      <c r="H26" s="566"/>
      <c r="I26" s="577">
        <f>C26*0.01/'TE5'!B26</f>
        <v>0.43645559450302479</v>
      </c>
      <c r="J26" s="611"/>
      <c r="K26" s="577"/>
      <c r="L26" s="611"/>
      <c r="M26" s="597">
        <f>G26*0.01/'TE5'!F26</f>
        <v>0.44312691251956776</v>
      </c>
    </row>
    <row r="27" spans="1:13" s="98" customFormat="1" ht="15.05" customHeight="1">
      <c r="A27" s="103">
        <v>1931</v>
      </c>
      <c r="B27" s="454"/>
      <c r="C27" s="343">
        <f>avghweal!Z20</f>
        <v>2296057.7183848755</v>
      </c>
      <c r="D27" s="380"/>
      <c r="E27" s="340"/>
      <c r="F27" s="340"/>
      <c r="G27" s="95">
        <f>avghweal!AD20</f>
        <v>3544813.8380837147</v>
      </c>
      <c r="H27" s="566"/>
      <c r="I27" s="577">
        <f>C27*0.01/'TE5'!B27</f>
        <v>0.38888376800769581</v>
      </c>
      <c r="J27" s="611"/>
      <c r="K27" s="577"/>
      <c r="L27" s="611"/>
      <c r="M27" s="597">
        <f>G27*0.01/'TE5'!F27</f>
        <v>0.39541206704347281</v>
      </c>
    </row>
    <row r="28" spans="1:13" s="98" customFormat="1" ht="15.05" customHeight="1">
      <c r="A28" s="103">
        <v>1932</v>
      </c>
      <c r="B28" s="454"/>
      <c r="C28" s="343">
        <f>avghweal!Z21</f>
        <v>2026747.4595523495</v>
      </c>
      <c r="D28" s="380"/>
      <c r="E28" s="340"/>
      <c r="F28" s="340"/>
      <c r="G28" s="95">
        <f>avghweal!AD21</f>
        <v>3127233.0397600885</v>
      </c>
      <c r="H28" s="566"/>
      <c r="I28" s="577">
        <f>C28*0.01/'TE5'!B28</f>
        <v>0.38493267806174591</v>
      </c>
      <c r="J28" s="611"/>
      <c r="K28" s="577"/>
      <c r="L28" s="611"/>
      <c r="M28" s="597">
        <f>G28*0.01/'TE5'!F28</f>
        <v>0.3908298553879338</v>
      </c>
    </row>
    <row r="29" spans="1:13" s="98" customFormat="1" ht="15.05" customHeight="1">
      <c r="A29" s="103">
        <v>1933</v>
      </c>
      <c r="B29" s="454"/>
      <c r="C29" s="343">
        <f>avghweal!Z22</f>
        <v>2258122.7246920508</v>
      </c>
      <c r="D29" s="380"/>
      <c r="E29" s="340"/>
      <c r="F29" s="340"/>
      <c r="G29" s="95">
        <f>avghweal!AD22</f>
        <v>3483119.7603170038</v>
      </c>
      <c r="H29" s="566"/>
      <c r="I29" s="577">
        <f>C29*0.01/'TE5'!B29</f>
        <v>0.40681727426449577</v>
      </c>
      <c r="J29" s="611"/>
      <c r="K29" s="577"/>
      <c r="L29" s="611"/>
      <c r="M29" s="597">
        <f>G29*0.01/'TE5'!F29</f>
        <v>0.41234612613569821</v>
      </c>
    </row>
    <row r="30" spans="1:13" s="98" customFormat="1" ht="15.05" customHeight="1">
      <c r="A30" s="103">
        <v>1934</v>
      </c>
      <c r="B30" s="454"/>
      <c r="C30" s="343">
        <f>avghweal!Z23</f>
        <v>2350429.3224725146</v>
      </c>
      <c r="D30" s="380"/>
      <c r="E30" s="340"/>
      <c r="F30" s="340"/>
      <c r="G30" s="95">
        <f>avghweal!AD23</f>
        <v>3632998.2060574079</v>
      </c>
      <c r="H30" s="566"/>
      <c r="I30" s="577">
        <f>C30*0.01/'TE5'!B30</f>
        <v>0.41362352234141564</v>
      </c>
      <c r="J30" s="611"/>
      <c r="K30" s="577"/>
      <c r="L30" s="611"/>
      <c r="M30" s="597">
        <f>G30*0.01/'TE5'!F30</f>
        <v>0.41944427083393832</v>
      </c>
    </row>
    <row r="31" spans="1:13" s="98" customFormat="1" ht="15.05" customHeight="1">
      <c r="A31" s="103">
        <v>1935</v>
      </c>
      <c r="B31" s="454"/>
      <c r="C31" s="343">
        <f>avghweal!Z24</f>
        <v>2429859.320999369</v>
      </c>
      <c r="D31" s="380"/>
      <c r="E31" s="340"/>
      <c r="F31" s="340"/>
      <c r="G31" s="95">
        <f>avghweal!AD24</f>
        <v>3762091.6238210602</v>
      </c>
      <c r="H31" s="566"/>
      <c r="I31" s="577">
        <f>C31*0.01/'TE5'!B31</f>
        <v>0.40836748549126228</v>
      </c>
      <c r="J31" s="611"/>
      <c r="K31" s="577"/>
      <c r="L31" s="611"/>
      <c r="M31" s="597">
        <f>G31*0.01/'TE5'!F31</f>
        <v>0.41452519878109362</v>
      </c>
    </row>
    <row r="32" spans="1:13" s="98" customFormat="1" ht="15.05" customHeight="1">
      <c r="A32" s="103">
        <v>1936</v>
      </c>
      <c r="B32" s="454"/>
      <c r="C32" s="343">
        <f>avghweal!Z25</f>
        <v>2967853.5176325464</v>
      </c>
      <c r="D32" s="380"/>
      <c r="E32" s="340"/>
      <c r="F32" s="340"/>
      <c r="G32" s="95">
        <f>avghweal!AD25</f>
        <v>4591775.4872797979</v>
      </c>
      <c r="H32" s="566"/>
      <c r="I32" s="577">
        <f>C32*0.01/'TE5'!B32</f>
        <v>0.43367401476090672</v>
      </c>
      <c r="J32" s="611"/>
      <c r="K32" s="577"/>
      <c r="L32" s="611"/>
      <c r="M32" s="597">
        <f>G32*0.01/'TE5'!F32</f>
        <v>0.43974621271127889</v>
      </c>
    </row>
    <row r="33" spans="1:13" s="98" customFormat="1" ht="15.05" customHeight="1">
      <c r="A33" s="103">
        <v>1937</v>
      </c>
      <c r="B33" s="454"/>
      <c r="C33" s="343">
        <f>avghweal!Z26</f>
        <v>2890911.2047464736</v>
      </c>
      <c r="D33" s="380"/>
      <c r="E33" s="340"/>
      <c r="F33" s="340"/>
      <c r="G33" s="95">
        <f>avghweal!AD26</f>
        <v>4473881.6804823894</v>
      </c>
      <c r="H33" s="566"/>
      <c r="I33" s="577">
        <f>C33*0.01/'TE5'!B33</f>
        <v>0.44065156297766767</v>
      </c>
      <c r="J33" s="611"/>
      <c r="K33" s="577"/>
      <c r="L33" s="611"/>
      <c r="M33" s="597">
        <f>G33*0.01/'TE5'!F33</f>
        <v>0.44693686827129481</v>
      </c>
    </row>
    <row r="34" spans="1:13" s="98" customFormat="1" ht="15.05" customHeight="1">
      <c r="A34" s="103">
        <v>1938</v>
      </c>
      <c r="B34" s="454"/>
      <c r="C34" s="343">
        <f>avghweal!Z27</f>
        <v>2519263.1885442752</v>
      </c>
      <c r="D34" s="380"/>
      <c r="E34" s="340"/>
      <c r="F34" s="340"/>
      <c r="G34" s="95">
        <f>avghweal!AD27</f>
        <v>3897863.1302356175</v>
      </c>
      <c r="H34" s="566"/>
      <c r="I34" s="577">
        <f>C34*0.01/'TE5'!B34</f>
        <v>0.40127019856935747</v>
      </c>
      <c r="J34" s="611"/>
      <c r="K34" s="577"/>
      <c r="L34" s="611"/>
      <c r="M34" s="597">
        <f>G34*0.01/'TE5'!F34</f>
        <v>0.4073729946692321</v>
      </c>
    </row>
    <row r="35" spans="1:13" s="98" customFormat="1" ht="15.05" customHeight="1">
      <c r="A35" s="102">
        <v>1939</v>
      </c>
      <c r="B35" s="455"/>
      <c r="C35" s="342">
        <f>avghweal!Z28</f>
        <v>2671041.6487531941</v>
      </c>
      <c r="D35" s="381"/>
      <c r="E35" s="341"/>
      <c r="F35" s="341"/>
      <c r="G35" s="99">
        <f>avghweal!AD28</f>
        <v>4122215.2832712615</v>
      </c>
      <c r="H35" s="567"/>
      <c r="I35" s="578">
        <f>C35*0.01/'TE5'!B35</f>
        <v>0.41211503537829625</v>
      </c>
      <c r="J35" s="612"/>
      <c r="K35" s="578"/>
      <c r="L35" s="612"/>
      <c r="M35" s="598">
        <f>G35*0.01/'TE5'!F35</f>
        <v>0.41798983494821174</v>
      </c>
    </row>
    <row r="36" spans="1:13" s="98" customFormat="1" ht="15.05" customHeight="1">
      <c r="A36" s="103">
        <v>1940</v>
      </c>
      <c r="B36" s="454"/>
      <c r="C36" s="343">
        <f>avghweal!Z29</f>
        <v>2462414.8293026118</v>
      </c>
      <c r="D36" s="380"/>
      <c r="E36" s="340"/>
      <c r="F36" s="340"/>
      <c r="G36" s="95">
        <f>avghweal!AD29</f>
        <v>3798276.5002613934</v>
      </c>
      <c r="H36" s="566"/>
      <c r="I36" s="577">
        <f>C36*0.01/'TE5'!B36</f>
        <v>0.38216122538156433</v>
      </c>
      <c r="J36" s="611"/>
      <c r="K36" s="577"/>
      <c r="L36" s="611"/>
      <c r="M36" s="597">
        <f>G36*0.01/'TE5'!F36</f>
        <v>0.38774156274859789</v>
      </c>
    </row>
    <row r="37" spans="1:13" s="98" customFormat="1" ht="15.05" customHeight="1">
      <c r="A37" s="103">
        <v>1941</v>
      </c>
      <c r="B37" s="454"/>
      <c r="C37" s="343">
        <f>avghweal!Z30</f>
        <v>2119683.1221606126</v>
      </c>
      <c r="D37" s="380"/>
      <c r="E37" s="340"/>
      <c r="F37" s="340"/>
      <c r="G37" s="95">
        <f>avghweal!AD30</f>
        <v>3303386.8210463761</v>
      </c>
      <c r="H37" s="566"/>
      <c r="I37" s="577">
        <f>C37*0.01/'TE5'!B37</f>
        <v>0.35031640405413761</v>
      </c>
      <c r="J37" s="611"/>
      <c r="K37" s="577"/>
      <c r="L37" s="611"/>
      <c r="M37" s="597">
        <f>G37*0.01/'TE5'!F37</f>
        <v>0.35535981754602558</v>
      </c>
    </row>
    <row r="38" spans="1:13" s="98" customFormat="1" ht="15.05" customHeight="1">
      <c r="A38" s="103">
        <v>1942</v>
      </c>
      <c r="B38" s="454"/>
      <c r="C38" s="343">
        <f>avghweal!Z31</f>
        <v>2003213.0846529517</v>
      </c>
      <c r="D38" s="380"/>
      <c r="E38" s="340"/>
      <c r="F38" s="340"/>
      <c r="G38" s="95">
        <f>avghweal!AD31</f>
        <v>3153605.7775434512</v>
      </c>
      <c r="H38" s="566"/>
      <c r="I38" s="577">
        <f>C38*0.01/'TE5'!B38</f>
        <v>0.34488398171637913</v>
      </c>
      <c r="J38" s="611"/>
      <c r="K38" s="577"/>
      <c r="L38" s="611"/>
      <c r="M38" s="597">
        <f>G38*0.01/'TE5'!F38</f>
        <v>0.35001571229891237</v>
      </c>
    </row>
    <row r="39" spans="1:13" s="98" customFormat="1" ht="15.05" customHeight="1">
      <c r="A39" s="103">
        <v>1943</v>
      </c>
      <c r="B39" s="454"/>
      <c r="C39" s="343">
        <f>avghweal!Z32</f>
        <v>2160356.4435054259</v>
      </c>
      <c r="D39" s="380"/>
      <c r="E39" s="340"/>
      <c r="F39" s="340"/>
      <c r="G39" s="95">
        <f>avghweal!AD32</f>
        <v>3424743.2745916373</v>
      </c>
      <c r="H39" s="566"/>
      <c r="I39" s="577">
        <f>C39*0.01/'TE5'!B39</f>
        <v>0.34681335121009299</v>
      </c>
      <c r="J39" s="611"/>
      <c r="K39" s="577"/>
      <c r="L39" s="611"/>
      <c r="M39" s="597">
        <f>G39*0.01/'TE5'!F39</f>
        <v>0.35192826472884453</v>
      </c>
    </row>
    <row r="40" spans="1:13" s="98" customFormat="1" ht="15.05" customHeight="1">
      <c r="A40" s="103">
        <v>1944</v>
      </c>
      <c r="B40" s="454"/>
      <c r="C40" s="343">
        <f>avghweal!Z33</f>
        <v>2243614.0940032899</v>
      </c>
      <c r="D40" s="380"/>
      <c r="E40" s="340"/>
      <c r="F40" s="340"/>
      <c r="G40" s="95">
        <f>avghweal!AD33</f>
        <v>3599538.0997998281</v>
      </c>
      <c r="H40" s="566"/>
      <c r="I40" s="577">
        <f>C40*0.01/'TE5'!B40</f>
        <v>0.32002576887284873</v>
      </c>
      <c r="J40" s="611"/>
      <c r="K40" s="577"/>
      <c r="L40" s="611"/>
      <c r="M40" s="597">
        <f>G40*0.01/'TE5'!F40</f>
        <v>0.32601556580954544</v>
      </c>
    </row>
    <row r="41" spans="1:13" s="98" customFormat="1" ht="15.05" customHeight="1">
      <c r="A41" s="103">
        <v>1945</v>
      </c>
      <c r="B41" s="454"/>
      <c r="C41" s="343">
        <f>avghweal!Z34</f>
        <v>2549271.5801742962</v>
      </c>
      <c r="D41" s="380"/>
      <c r="E41" s="340"/>
      <c r="F41" s="340"/>
      <c r="G41" s="95">
        <f>avghweal!AD34</f>
        <v>4123782.9838321554</v>
      </c>
      <c r="H41" s="566"/>
      <c r="I41" s="577">
        <f>C41*0.01/'TE5'!B41</f>
        <v>0.32221188267934331</v>
      </c>
      <c r="J41" s="611"/>
      <c r="K41" s="577"/>
      <c r="L41" s="611"/>
      <c r="M41" s="597">
        <f>G41*0.01/'TE5'!F41</f>
        <v>0.32819209995827786</v>
      </c>
    </row>
    <row r="42" spans="1:13" s="98" customFormat="1" ht="15.05" customHeight="1">
      <c r="A42" s="103">
        <v>1946</v>
      </c>
      <c r="B42" s="454"/>
      <c r="C42" s="343">
        <f>avghweal!Z35</f>
        <v>2285384.7219916801</v>
      </c>
      <c r="D42" s="380"/>
      <c r="E42" s="340"/>
      <c r="F42" s="340"/>
      <c r="G42" s="95">
        <f>avghweal!AD35</f>
        <v>3737963.9102346711</v>
      </c>
      <c r="H42" s="566"/>
      <c r="I42" s="577">
        <f>C42*0.01/'TE5'!B42</f>
        <v>0.30065178579486512</v>
      </c>
      <c r="J42" s="611"/>
      <c r="K42" s="577"/>
      <c r="L42" s="611"/>
      <c r="M42" s="597">
        <f>G42*0.01/'TE5'!F42</f>
        <v>0.30715498832899746</v>
      </c>
    </row>
    <row r="43" spans="1:13" s="98" customFormat="1" ht="15.05" customHeight="1">
      <c r="A43" s="103">
        <v>1947</v>
      </c>
      <c r="B43" s="454"/>
      <c r="C43" s="343">
        <f>avghweal!Z36</f>
        <v>2145554.4868880557</v>
      </c>
      <c r="D43" s="380"/>
      <c r="E43" s="340"/>
      <c r="F43" s="340"/>
      <c r="G43" s="95">
        <f>avghweal!AD36</f>
        <v>3517877.0783769395</v>
      </c>
      <c r="H43" s="566"/>
      <c r="I43" s="577">
        <f>C43*0.01/'TE5'!B43</f>
        <v>0.28856768394564269</v>
      </c>
      <c r="J43" s="611"/>
      <c r="K43" s="577"/>
      <c r="L43" s="611"/>
      <c r="M43" s="597">
        <f>G43*0.01/'TE5'!F43</f>
        <v>0.2957319958216616</v>
      </c>
    </row>
    <row r="44" spans="1:13" s="98" customFormat="1" ht="15.05" customHeight="1">
      <c r="A44" s="103">
        <v>1948</v>
      </c>
      <c r="B44" s="454"/>
      <c r="C44" s="343">
        <f>avghweal!Z37</f>
        <v>2111852.423563268</v>
      </c>
      <c r="D44" s="380"/>
      <c r="E44" s="340"/>
      <c r="F44" s="340"/>
      <c r="G44" s="95">
        <f>avghweal!AD37</f>
        <v>3476325.737947484</v>
      </c>
      <c r="H44" s="566"/>
      <c r="I44" s="577">
        <f>C44*0.01/'TE5'!B44</f>
        <v>0.28275080654479923</v>
      </c>
      <c r="J44" s="611"/>
      <c r="K44" s="577"/>
      <c r="L44" s="611"/>
      <c r="M44" s="597">
        <f>G44*0.01/'TE5'!F44</f>
        <v>0.29020843120632839</v>
      </c>
    </row>
    <row r="45" spans="1:13" s="98" customFormat="1" ht="15.05" customHeight="1">
      <c r="A45" s="102">
        <v>1949</v>
      </c>
      <c r="B45" s="455"/>
      <c r="C45" s="342">
        <f>avghweal!Z38</f>
        <v>2103836.2511665402</v>
      </c>
      <c r="D45" s="381"/>
      <c r="E45" s="341"/>
      <c r="F45" s="341"/>
      <c r="G45" s="99">
        <f>avghweal!AD38</f>
        <v>3475158.229583201</v>
      </c>
      <c r="H45" s="567"/>
      <c r="I45" s="578">
        <f>C45*0.01/'TE5'!B45</f>
        <v>0.27424367347872541</v>
      </c>
      <c r="J45" s="612"/>
      <c r="K45" s="578"/>
      <c r="L45" s="612"/>
      <c r="M45" s="598">
        <f>G45*0.01/'TE5'!F45</f>
        <v>0.28174543381533707</v>
      </c>
    </row>
    <row r="46" spans="1:13" s="98" customFormat="1" ht="15.05" customHeight="1">
      <c r="A46" s="103">
        <v>1950</v>
      </c>
      <c r="B46" s="454"/>
      <c r="C46" s="343">
        <f>avghweal!Z39</f>
        <v>2271518.7087290059</v>
      </c>
      <c r="D46" s="380"/>
      <c r="E46" s="340"/>
      <c r="F46" s="340"/>
      <c r="G46" s="95">
        <f>avghweal!AD39</f>
        <v>3735112.0299986722</v>
      </c>
      <c r="H46" s="566"/>
      <c r="I46" s="577">
        <f>C46*0.01/'TE5'!B46</f>
        <v>0.28715310202096705</v>
      </c>
      <c r="J46" s="611"/>
      <c r="K46" s="577"/>
      <c r="L46" s="611"/>
      <c r="M46" s="597">
        <f>G46*0.01/'TE5'!F46</f>
        <v>0.29419392430534602</v>
      </c>
    </row>
    <row r="47" spans="1:13" s="98" customFormat="1" ht="15.05" customHeight="1">
      <c r="A47" s="103">
        <v>1951</v>
      </c>
      <c r="B47" s="454"/>
      <c r="C47" s="343">
        <f>avghweal!Z40</f>
        <v>2244100.9501121482</v>
      </c>
      <c r="D47" s="380"/>
      <c r="E47" s="340"/>
      <c r="F47" s="340"/>
      <c r="G47" s="95">
        <f>avghweal!AD40</f>
        <v>3700560.3988742521</v>
      </c>
      <c r="H47" s="566"/>
      <c r="I47" s="577">
        <f>C47*0.01/'TE5'!B47</f>
        <v>0.28283222466833974</v>
      </c>
      <c r="J47" s="611"/>
      <c r="K47" s="577"/>
      <c r="L47" s="611"/>
      <c r="M47" s="597">
        <f>G47*0.01/'TE5'!F47</f>
        <v>0.2898989168625109</v>
      </c>
    </row>
    <row r="48" spans="1:13" s="98" customFormat="1" ht="15.05" customHeight="1">
      <c r="A48" s="103">
        <v>1952</v>
      </c>
      <c r="B48" s="454"/>
      <c r="C48" s="343">
        <f>avghweal!Z41</f>
        <v>2279729.717866281</v>
      </c>
      <c r="D48" s="380"/>
      <c r="E48" s="340"/>
      <c r="F48" s="340"/>
      <c r="G48" s="95">
        <f>avghweal!AD41</f>
        <v>3764800.2184940833</v>
      </c>
      <c r="H48" s="566"/>
      <c r="I48" s="577">
        <f>C48*0.01/'TE5'!B48</f>
        <v>0.27966578011837723</v>
      </c>
      <c r="J48" s="611"/>
      <c r="K48" s="577"/>
      <c r="L48" s="611"/>
      <c r="M48" s="597">
        <f>G48*0.01/'TE5'!F48</f>
        <v>0.28659705033018046</v>
      </c>
    </row>
    <row r="49" spans="1:13" s="98" customFormat="1" ht="15.05" customHeight="1">
      <c r="A49" s="103">
        <v>1953</v>
      </c>
      <c r="B49" s="454"/>
      <c r="C49" s="343">
        <f>avghweal!Z42</f>
        <v>2198798.3449634495</v>
      </c>
      <c r="D49" s="380"/>
      <c r="E49" s="340"/>
      <c r="F49" s="340"/>
      <c r="G49" s="95">
        <f>avghweal!AD42</f>
        <v>3633147.9054381773</v>
      </c>
      <c r="H49" s="566"/>
      <c r="I49" s="577">
        <f>C49*0.01/'TE5'!B49</f>
        <v>0.26746024155798298</v>
      </c>
      <c r="J49" s="611"/>
      <c r="K49" s="577"/>
      <c r="L49" s="611"/>
      <c r="M49" s="597">
        <f>G49*0.01/'TE5'!F49</f>
        <v>0.27414517652445869</v>
      </c>
    </row>
    <row r="50" spans="1:13" s="98" customFormat="1" ht="15.05" customHeight="1">
      <c r="A50" s="103">
        <v>1954</v>
      </c>
      <c r="B50" s="454"/>
      <c r="C50" s="343">
        <f>avghweal!Z43</f>
        <v>2317156.2744789361</v>
      </c>
      <c r="D50" s="380"/>
      <c r="E50" s="340"/>
      <c r="F50" s="340"/>
      <c r="G50" s="95">
        <f>avghweal!AD43</f>
        <v>3819057.9635805944</v>
      </c>
      <c r="H50" s="566"/>
      <c r="I50" s="577">
        <f>C50*0.01/'TE5'!B50</f>
        <v>0.27408668619905058</v>
      </c>
      <c r="J50" s="611"/>
      <c r="K50" s="577"/>
      <c r="L50" s="611"/>
      <c r="M50" s="597">
        <f>G50*0.01/'TE5'!F50</f>
        <v>0.2803465748480945</v>
      </c>
    </row>
    <row r="51" spans="1:13" s="98" customFormat="1" ht="15.05" customHeight="1">
      <c r="A51" s="103">
        <v>1955</v>
      </c>
      <c r="B51" s="454"/>
      <c r="C51" s="343">
        <f>avghweal!Z44</f>
        <v>2459489.6126948609</v>
      </c>
      <c r="D51" s="380"/>
      <c r="E51" s="340"/>
      <c r="F51" s="340"/>
      <c r="G51" s="95">
        <f>avghweal!AD44</f>
        <v>4043487.4104177603</v>
      </c>
      <c r="H51" s="566"/>
      <c r="I51" s="577">
        <f>C51*0.01/'TE5'!B51</f>
        <v>0.2770635745981333</v>
      </c>
      <c r="J51" s="611"/>
      <c r="K51" s="577"/>
      <c r="L51" s="611"/>
      <c r="M51" s="597">
        <f>G51*0.01/'TE5'!F51</f>
        <v>0.28290998052762106</v>
      </c>
    </row>
    <row r="52" spans="1:13" s="98" customFormat="1" ht="15.05" customHeight="1">
      <c r="A52" s="103">
        <v>1956</v>
      </c>
      <c r="B52" s="454"/>
      <c r="C52" s="343">
        <f>avghweal!Z45</f>
        <v>2557420.6917727422</v>
      </c>
      <c r="D52" s="380"/>
      <c r="E52" s="340"/>
      <c r="F52" s="340"/>
      <c r="G52" s="95">
        <f>avghweal!AD45</f>
        <v>4202193.2322945204</v>
      </c>
      <c r="H52" s="566"/>
      <c r="I52" s="577">
        <f>C52*0.01/'TE5'!B52</f>
        <v>0.28046123898900455</v>
      </c>
      <c r="J52" s="611"/>
      <c r="K52" s="577"/>
      <c r="L52" s="611"/>
      <c r="M52" s="597">
        <f>G52*0.01/'TE5'!F52</f>
        <v>0.28619914623727005</v>
      </c>
    </row>
    <row r="53" spans="1:13" s="98" customFormat="1" ht="15.05" customHeight="1">
      <c r="A53" s="103">
        <v>1957</v>
      </c>
      <c r="B53" s="454"/>
      <c r="C53" s="343">
        <f>avghweal!Z46</f>
        <v>2517951.8517197985</v>
      </c>
      <c r="D53" s="380"/>
      <c r="E53" s="340"/>
      <c r="F53" s="340"/>
      <c r="G53" s="95">
        <f>avghweal!AD46</f>
        <v>4135564.8006040701</v>
      </c>
      <c r="H53" s="566"/>
      <c r="I53" s="577">
        <f>C53*0.01/'TE5'!B53</f>
        <v>0.27652888854967744</v>
      </c>
      <c r="J53" s="611"/>
      <c r="K53" s="577"/>
      <c r="L53" s="611"/>
      <c r="M53" s="597">
        <f>G53*0.01/'TE5'!F53</f>
        <v>0.28219722514259915</v>
      </c>
    </row>
    <row r="54" spans="1:13" s="98" customFormat="1" ht="15.05" customHeight="1">
      <c r="A54" s="103">
        <v>1958</v>
      </c>
      <c r="B54" s="454"/>
      <c r="C54" s="343">
        <f>avghweal!Z47</f>
        <v>2533684.5981927142</v>
      </c>
      <c r="D54" s="380"/>
      <c r="E54" s="340"/>
      <c r="F54" s="340"/>
      <c r="G54" s="95">
        <f>avghweal!AD47</f>
        <v>4161904.0807128716</v>
      </c>
      <c r="H54" s="566"/>
      <c r="I54" s="577">
        <f>C54*0.01/'TE5'!B54</f>
        <v>0.27219676069315257</v>
      </c>
      <c r="J54" s="611"/>
      <c r="K54" s="577"/>
      <c r="L54" s="611"/>
      <c r="M54" s="597">
        <f>G54*0.01/'TE5'!F54</f>
        <v>0.27781306530818589</v>
      </c>
    </row>
    <row r="55" spans="1:13" s="98" customFormat="1" ht="15.05" customHeight="1">
      <c r="A55" s="102">
        <v>1959</v>
      </c>
      <c r="B55" s="455"/>
      <c r="C55" s="342">
        <f>avghweal!Z48</f>
        <v>2697897.4636788717</v>
      </c>
      <c r="D55" s="381"/>
      <c r="E55" s="341"/>
      <c r="F55" s="341"/>
      <c r="G55" s="99">
        <f>avghweal!AD48</f>
        <v>4444566.9385498632</v>
      </c>
      <c r="H55" s="567"/>
      <c r="I55" s="578">
        <f>C55*0.01/'TE5'!B55</f>
        <v>0.27856336502439955</v>
      </c>
      <c r="J55" s="612"/>
      <c r="K55" s="578"/>
      <c r="L55" s="612"/>
      <c r="M55" s="598">
        <f>G55*0.01/'TE5'!F55</f>
        <v>0.28371510029452529</v>
      </c>
    </row>
    <row r="56" spans="1:13">
      <c r="A56" s="78">
        <v>1960</v>
      </c>
      <c r="B56" s="454"/>
      <c r="C56" s="343">
        <f>avghweal!Z49</f>
        <v>2735269.783954409</v>
      </c>
      <c r="D56" s="380"/>
      <c r="E56" s="340"/>
      <c r="F56" s="340"/>
      <c r="G56" s="95">
        <f>avghweal!AD49</f>
        <v>4511877.6569067445</v>
      </c>
      <c r="H56" s="566"/>
      <c r="I56" s="577">
        <f>C56*0.01/'TE5'!B56</f>
        <v>0.27817446163609011</v>
      </c>
      <c r="J56" s="611"/>
      <c r="K56" s="577"/>
      <c r="L56" s="611"/>
      <c r="M56" s="597">
        <f>G56*0.01/'TE5'!F56</f>
        <v>0.28311391681411591</v>
      </c>
    </row>
    <row r="57" spans="1:13">
      <c r="A57" s="78">
        <v>1961</v>
      </c>
      <c r="B57" s="454"/>
      <c r="C57" s="343">
        <f>avghweal!Z50</f>
        <v>2857056.596796093</v>
      </c>
      <c r="D57" s="380"/>
      <c r="E57" s="340"/>
      <c r="F57" s="340"/>
      <c r="G57" s="95">
        <f>avghweal!AD50</f>
        <v>4665370.5663439659</v>
      </c>
      <c r="H57" s="566"/>
      <c r="I57" s="577">
        <f>C57*0.01/'TE5'!B57</f>
        <v>0.27994083315359131</v>
      </c>
      <c r="J57" s="611"/>
      <c r="K57" s="577"/>
      <c r="L57" s="611"/>
      <c r="M57" s="597">
        <f>G57*0.01/'TE5'!F57</f>
        <v>0.28454781609791224</v>
      </c>
    </row>
    <row r="58" spans="1:13">
      <c r="A58" s="78">
        <v>1962</v>
      </c>
      <c r="B58" s="456">
        <f>avghweal!Y51</f>
        <v>2924584.7627805639</v>
      </c>
      <c r="C58" s="344">
        <f>avghweal!Z51</f>
        <v>2924584.7627805639</v>
      </c>
      <c r="D58" s="559">
        <f>avghweal!AA51</f>
        <v>2436698.6081909635</v>
      </c>
      <c r="E58" s="559">
        <f>avghweal!AB51</f>
        <v>2823848.565763975</v>
      </c>
      <c r="F58" s="559">
        <f>avghweal!AC51</f>
        <v>3009325.8365940447</v>
      </c>
      <c r="G58" s="92">
        <f>avghweal!AD51</f>
        <v>4723025.4680178165</v>
      </c>
      <c r="H58" s="568">
        <f>B58*0.01/'TE5'!B58</f>
        <v>0.28034996986389155</v>
      </c>
      <c r="I58" s="579">
        <f>C58*0.01/'TE5'!B58</f>
        <v>0.28034996986389155</v>
      </c>
      <c r="J58" s="579">
        <f>D58*0.01/'TE5'!C58</f>
        <v>0.2751231834799594</v>
      </c>
      <c r="K58" s="579">
        <f>E58*0.01/'TE5'!D58</f>
        <v>0.27651900109349015</v>
      </c>
      <c r="L58" s="579">
        <f>F58*0.01/'TE5'!E58</f>
        <v>0.28282746666068631</v>
      </c>
      <c r="M58" s="586">
        <f>G58*0.01/'TE5'!F58</f>
        <v>0.28419809928399642</v>
      </c>
    </row>
    <row r="59" spans="1:13">
      <c r="A59" s="78">
        <v>1963</v>
      </c>
      <c r="B59" s="457">
        <f>avghweal!Y52</f>
        <v>2917249.6559135355</v>
      </c>
      <c r="C59" s="345">
        <f>avghweal!Z52</f>
        <v>2913221.8747903518</v>
      </c>
      <c r="D59" s="560">
        <f>avghweal!AA52</f>
        <v>2442139.8980960418</v>
      </c>
      <c r="E59" s="560">
        <f>avghweal!AB52</f>
        <v>2823257.1268469035</v>
      </c>
      <c r="F59" s="560">
        <f>avghweal!AC52</f>
        <v>2988653.2601374649</v>
      </c>
      <c r="G59" s="73">
        <f>avghweal!AD52</f>
        <v>4705620.2077778168</v>
      </c>
      <c r="H59" s="569">
        <f>B59*0.01/'TE5'!B59</f>
        <v>0.27486425251290786</v>
      </c>
      <c r="I59" s="580">
        <f>C59*0.01/'TE5'!B59</f>
        <v>0.27448475360870361</v>
      </c>
      <c r="J59" s="587">
        <f>D59*0.01/'TE5'!C59</f>
        <v>0.27233613000834489</v>
      </c>
      <c r="K59" s="580">
        <f>E59*0.01/'TE5'!D59</f>
        <v>0.27273566825116169</v>
      </c>
      <c r="L59" s="587">
        <f>F59*0.01/'TE5'!E59</f>
        <v>0.27419944202123153</v>
      </c>
      <c r="M59" s="588">
        <f>G59*0.01/'TE5'!F59</f>
        <v>0.27920077654752073</v>
      </c>
    </row>
    <row r="60" spans="1:13">
      <c r="A60" s="78">
        <v>1964</v>
      </c>
      <c r="B60" s="457">
        <f>avghweal!Y53</f>
        <v>2909914.5490465071</v>
      </c>
      <c r="C60" s="345">
        <f>avghweal!Z53</f>
        <v>2909914.5490465071</v>
      </c>
      <c r="D60" s="560">
        <f>avghweal!AA53</f>
        <v>2447581.18800112</v>
      </c>
      <c r="E60" s="560">
        <f>avghweal!AB53</f>
        <v>2822665.6879298319</v>
      </c>
      <c r="F60" s="560">
        <f>avghweal!AC53</f>
        <v>2967980.6836808845</v>
      </c>
      <c r="G60" s="73">
        <f>avghweal!AD53</f>
        <v>4707505.0750835417</v>
      </c>
      <c r="H60" s="569">
        <f>B60*0.01/'TE5'!B60</f>
        <v>0.26861953735351563</v>
      </c>
      <c r="I60" s="580">
        <f>C60*0.01/'TE5'!B60</f>
        <v>0.26861953735351563</v>
      </c>
      <c r="J60" s="587">
        <f>D60*0.01/'TE5'!C60</f>
        <v>0.26961699925086907</v>
      </c>
      <c r="K60" s="580">
        <f>E60*0.01/'TE5'!D60</f>
        <v>0.2690529433559754</v>
      </c>
      <c r="L60" s="587">
        <f>F60*0.01/'TE5'!E60</f>
        <v>0.26597256916951884</v>
      </c>
      <c r="M60" s="588">
        <f>G60*0.01/'TE5'!F60</f>
        <v>0.27420599268303464</v>
      </c>
    </row>
    <row r="61" spans="1:13">
      <c r="A61" s="78">
        <v>1965</v>
      </c>
      <c r="B61" s="457">
        <f>avghweal!Y54</f>
        <v>2957311.5123043852</v>
      </c>
      <c r="C61" s="345">
        <f>avghweal!Z54</f>
        <v>3037243.8431166778</v>
      </c>
      <c r="D61" s="560">
        <f>avghweal!AA54</f>
        <v>2498919.0598755274</v>
      </c>
      <c r="E61" s="560">
        <f>avghweal!AB54</f>
        <v>2871009.8245196394</v>
      </c>
      <c r="F61" s="560">
        <f>avghweal!AC54</f>
        <v>3015690.7351633338</v>
      </c>
      <c r="G61" s="73">
        <f>avghweal!AD54</f>
        <v>4930145.3817594936</v>
      </c>
      <c r="H61" s="569">
        <f>B61*0.01/'TE5'!B61</f>
        <v>0.25922684580749333</v>
      </c>
      <c r="I61" s="580">
        <f>C61*0.01/'TE5'!B61</f>
        <v>0.26623341441154474</v>
      </c>
      <c r="J61" s="587">
        <f>D61*0.01/'TE5'!C61</f>
        <v>0.27010133455368374</v>
      </c>
      <c r="K61" s="580">
        <f>E61*0.01/'TE5'!D61</f>
        <v>0.26602855839935641</v>
      </c>
      <c r="L61" s="587">
        <f>F61*0.01/'TE5'!E61</f>
        <v>0.26420954638353389</v>
      </c>
      <c r="M61" s="588">
        <f>G61*0.01/'TE5'!F61</f>
        <v>0.27319489285188081</v>
      </c>
    </row>
    <row r="62" spans="1:13">
      <c r="A62" s="78">
        <v>1966</v>
      </c>
      <c r="B62" s="457">
        <f>avghweal!Y55</f>
        <v>3004708.4755622628</v>
      </c>
      <c r="C62" s="345">
        <f>avghweal!Z55</f>
        <v>3004708.4755622628</v>
      </c>
      <c r="D62" s="560">
        <f>avghweal!AA55</f>
        <v>2550256.9317499353</v>
      </c>
      <c r="E62" s="560">
        <f>avghweal!AB55</f>
        <v>2919353.9611094468</v>
      </c>
      <c r="F62" s="560">
        <f>avghweal!AC55</f>
        <v>3063400.7866457831</v>
      </c>
      <c r="G62" s="73">
        <f>avghweal!AD55</f>
        <v>4890577.5775895147</v>
      </c>
      <c r="H62" s="569">
        <f>B62*0.01/'TE5'!B62</f>
        <v>0.26384729146957397</v>
      </c>
      <c r="I62" s="580">
        <f>C62*0.01/'TE5'!B62</f>
        <v>0.26384729146957397</v>
      </c>
      <c r="J62" s="587">
        <f>D62*0.01/'TE5'!C62</f>
        <v>0.27056780931374075</v>
      </c>
      <c r="K62" s="580">
        <f>E62*0.01/'TE5'!D62</f>
        <v>0.26316829793857083</v>
      </c>
      <c r="L62" s="587">
        <f>F62*0.01/'TE5'!E62</f>
        <v>0.26252358873840459</v>
      </c>
      <c r="M62" s="588">
        <f>G62*0.01/'TE5'!F62</f>
        <v>0.27218378120895248</v>
      </c>
    </row>
    <row r="63" spans="1:13">
      <c r="A63" s="78">
        <v>1967</v>
      </c>
      <c r="B63" s="457">
        <f>avghweal!Y56</f>
        <v>3061159.8717488605</v>
      </c>
      <c r="C63" s="345">
        <f>avghweal!Z56</f>
        <v>3061159.8717488605</v>
      </c>
      <c r="D63" s="560">
        <f>avghweal!AA56</f>
        <v>2689613.2601754498</v>
      </c>
      <c r="E63" s="560">
        <f>avghweal!AB56</f>
        <v>2961449.8131492599</v>
      </c>
      <c r="F63" s="560">
        <f>avghweal!AC56</f>
        <v>3147260.4229779928</v>
      </c>
      <c r="G63" s="73">
        <f>avghweal!AD56</f>
        <v>4971184.9990998097</v>
      </c>
      <c r="H63" s="570">
        <f>B63*0.01/'TE5'!B63</f>
        <v>0.26280214637517929</v>
      </c>
      <c r="I63" s="581">
        <f>C63*0.01/'TE5'!B63</f>
        <v>0.26280214637517929</v>
      </c>
      <c r="J63" s="587">
        <f>D63*0.01/'TE5'!C63</f>
        <v>0.26769734677935192</v>
      </c>
      <c r="K63" s="580">
        <f>E63*0.01/'TE5'!D63</f>
        <v>0.26201570044924732</v>
      </c>
      <c r="L63" s="587">
        <f>F63*0.01/'TE5'!E63</f>
        <v>0.26272405561948337</v>
      </c>
      <c r="M63" s="588">
        <f>G63*0.01/'TE5'!F63</f>
        <v>0.27081154575471972</v>
      </c>
    </row>
    <row r="64" spans="1:13">
      <c r="A64" s="78">
        <v>1968</v>
      </c>
      <c r="B64" s="457">
        <f>avghweal!Y57</f>
        <v>3242262.9869748978</v>
      </c>
      <c r="C64" s="345">
        <f>avghweal!Z57</f>
        <v>3242262.9869748978</v>
      </c>
      <c r="D64" s="560">
        <f>avghweal!AA57</f>
        <v>2873155.7381674158</v>
      </c>
      <c r="E64" s="560">
        <f>avghweal!AB57</f>
        <v>3183417.1747862254</v>
      </c>
      <c r="F64" s="560">
        <f>avghweal!AC57</f>
        <v>3287697.3398177815</v>
      </c>
      <c r="G64" s="73">
        <f>avghweal!AD57</f>
        <v>5279009.5338640222</v>
      </c>
      <c r="H64" s="570">
        <f>B64*0.01/'TE5'!B64</f>
        <v>0.26613704673945898</v>
      </c>
      <c r="I64" s="581">
        <f>C64*0.01/'TE5'!B64</f>
        <v>0.26613704673945898</v>
      </c>
      <c r="J64" s="587">
        <f>D64*0.01/'TE5'!C64</f>
        <v>0.27327428540312532</v>
      </c>
      <c r="K64" s="580">
        <f>E64*0.01/'TE5'!D64</f>
        <v>0.2668090392031589</v>
      </c>
      <c r="L64" s="587">
        <f>F64*0.01/'TE5'!E64</f>
        <v>0.26446519288874371</v>
      </c>
      <c r="M64" s="588">
        <f>G64*0.01/'TE5'!F64</f>
        <v>0.27328339153908354</v>
      </c>
    </row>
    <row r="65" spans="1:13">
      <c r="A65" s="83">
        <v>1969</v>
      </c>
      <c r="B65" s="458">
        <f>avghweal!Y58</f>
        <v>3142044.8278470072</v>
      </c>
      <c r="C65" s="346">
        <f>avghweal!Z58</f>
        <v>3142044.8278470072</v>
      </c>
      <c r="D65" s="562">
        <f>avghweal!AA58</f>
        <v>2789018.2458759784</v>
      </c>
      <c r="E65" s="562">
        <f>avghweal!AB58</f>
        <v>3070636.6784854895</v>
      </c>
      <c r="F65" s="562">
        <f>avghweal!AC58</f>
        <v>3196429.4844962419</v>
      </c>
      <c r="G65" s="79">
        <f>avghweal!AD58</f>
        <v>5156202.5875133742</v>
      </c>
      <c r="H65" s="571">
        <f>B65*0.01/'TE5'!B65</f>
        <v>0.25961094675585628</v>
      </c>
      <c r="I65" s="582">
        <f>C65*0.01/'TE5'!B65</f>
        <v>0.25961094675585628</v>
      </c>
      <c r="J65" s="589">
        <f>D65*0.01/'TE5'!C65</f>
        <v>0.26846214979535626</v>
      </c>
      <c r="K65" s="583">
        <f>E65*0.01/'TE5'!D65</f>
        <v>0.2615345186143388</v>
      </c>
      <c r="L65" s="589">
        <f>F65*0.01/'TE5'!E65</f>
        <v>0.25669739715568551</v>
      </c>
      <c r="M65" s="590">
        <f>G65*0.01/'TE5'!F65</f>
        <v>0.26772790769085281</v>
      </c>
    </row>
    <row r="66" spans="1:13">
      <c r="A66" s="78">
        <v>1970</v>
      </c>
      <c r="B66" s="457">
        <f>avghweal!Y59</f>
        <v>2951744.0565143814</v>
      </c>
      <c r="C66" s="345">
        <f>avghweal!Z59</f>
        <v>2951744.0565143814</v>
      </c>
      <c r="D66" s="560">
        <f>avghweal!AA59</f>
        <v>2521962.2207431351</v>
      </c>
      <c r="E66" s="560">
        <f>avghweal!AB59</f>
        <v>2878886.4275083411</v>
      </c>
      <c r="F66" s="560">
        <f>avghweal!AC59</f>
        <v>3010735.7665916481</v>
      </c>
      <c r="G66" s="73">
        <f>avghweal!AD59</f>
        <v>4850494.7580373446</v>
      </c>
      <c r="H66" s="570">
        <f>B66*0.01/'TE5'!B66</f>
        <v>0.25613415136467665</v>
      </c>
      <c r="I66" s="581">
        <f>C66*0.01/'TE5'!B66</f>
        <v>0.25613415136467665</v>
      </c>
      <c r="J66" s="587">
        <f>D66*0.01/'TE5'!C66</f>
        <v>0.26226216247062523</v>
      </c>
      <c r="K66" s="580">
        <f>E66*0.01/'TE5'!D66</f>
        <v>0.25711739693505103</v>
      </c>
      <c r="L66" s="587">
        <f>F66*0.01/'TE5'!E66</f>
        <v>0.25419605978938736</v>
      </c>
      <c r="M66" s="588">
        <f>G66*0.01/'TE5'!F66</f>
        <v>0.2637599116623337</v>
      </c>
    </row>
    <row r="67" spans="1:13">
      <c r="A67" s="78">
        <v>1971</v>
      </c>
      <c r="B67" s="457">
        <f>avghweal!Y60</f>
        <v>2909797.221708497</v>
      </c>
      <c r="C67" s="345">
        <f>avghweal!Z60</f>
        <v>2909797.221708497</v>
      </c>
      <c r="D67" s="560">
        <f>avghweal!AA60</f>
        <v>2538452.5395898554</v>
      </c>
      <c r="E67" s="560">
        <f>avghweal!AB60</f>
        <v>2821762.1284670318</v>
      </c>
      <c r="F67" s="560">
        <f>avghweal!AC60</f>
        <v>2981565.0201027761</v>
      </c>
      <c r="G67" s="73">
        <f>avghweal!AD60</f>
        <v>4769571.3285580371</v>
      </c>
      <c r="H67" s="570">
        <f>B67*0.01/'TE5'!B67</f>
        <v>0.25161106858286081</v>
      </c>
      <c r="I67" s="581">
        <f>C67*0.01/'TE5'!B67</f>
        <v>0.25161106858286081</v>
      </c>
      <c r="J67" s="587">
        <f>D67*0.01/'TE5'!C67</f>
        <v>0.25417411790542932</v>
      </c>
      <c r="K67" s="580">
        <f>E67*0.01/'TE5'!D67</f>
        <v>0.2517647158482238</v>
      </c>
      <c r="L67" s="587">
        <f>F67*0.01/'TE5'!E67</f>
        <v>0.25029599011023612</v>
      </c>
      <c r="M67" s="588">
        <f>G67*0.01/'TE5'!F67</f>
        <v>0.25854801030589958</v>
      </c>
    </row>
    <row r="68" spans="1:13">
      <c r="A68" s="78">
        <v>1972</v>
      </c>
      <c r="B68" s="457">
        <f>avghweal!Y61</f>
        <v>3006177.9248742936</v>
      </c>
      <c r="C68" s="345">
        <f>avghweal!Z61</f>
        <v>3006177.9248742936</v>
      </c>
      <c r="D68" s="560">
        <f>avghweal!AA61</f>
        <v>2621979.1369234174</v>
      </c>
      <c r="E68" s="560">
        <f>avghweal!AB61</f>
        <v>2942459.8355528014</v>
      </c>
      <c r="F68" s="560">
        <f>avghweal!AC61</f>
        <v>3063546.8800971531</v>
      </c>
      <c r="G68" s="73">
        <f>avghweal!AD61</f>
        <v>4935459.4637411907</v>
      </c>
      <c r="H68" s="570">
        <f>B68*0.01/'TE5'!B68</f>
        <v>0.24445244290836859</v>
      </c>
      <c r="I68" s="581">
        <f>C68*0.01/'TE5'!B68</f>
        <v>0.24445244290836859</v>
      </c>
      <c r="J68" s="587">
        <f>D68*0.01/'TE5'!C68</f>
        <v>0.24972574414570933</v>
      </c>
      <c r="K68" s="580">
        <f>E68*0.01/'TE5'!D68</f>
        <v>0.24561032038498379</v>
      </c>
      <c r="L68" s="587">
        <f>F68*0.01/'TE5'!E68</f>
        <v>0.24308112571109181</v>
      </c>
      <c r="M68" s="588">
        <f>G68*0.01/'TE5'!F68</f>
        <v>0.25188646215844612</v>
      </c>
    </row>
    <row r="69" spans="1:13">
      <c r="A69" s="78">
        <v>1973</v>
      </c>
      <c r="B69" s="457">
        <f>avghweal!Y62</f>
        <v>2934581.1929608039</v>
      </c>
      <c r="C69" s="345">
        <f>avghweal!Z62</f>
        <v>2934581.1929608039</v>
      </c>
      <c r="D69" s="560">
        <f>avghweal!AA62</f>
        <v>2558186.8912719535</v>
      </c>
      <c r="E69" s="560">
        <f>avghweal!AB62</f>
        <v>2910254.5870302268</v>
      </c>
      <c r="F69" s="560">
        <f>avghweal!AC62</f>
        <v>2962128.1918893708</v>
      </c>
      <c r="G69" s="73">
        <f>avghweal!AD62</f>
        <v>4797381.0066355225</v>
      </c>
      <c r="H69" s="570">
        <f>B69*0.01/'TE5'!B69</f>
        <v>0.23610228950383313</v>
      </c>
      <c r="I69" s="581">
        <f>C69*0.01/'TE5'!B69</f>
        <v>0.23610228950383313</v>
      </c>
      <c r="J69" s="587">
        <f>D69*0.01/'TE5'!C69</f>
        <v>0.24126199860420522</v>
      </c>
      <c r="K69" s="580">
        <f>E69*0.01/'TE5'!D69</f>
        <v>0.23783757907925787</v>
      </c>
      <c r="L69" s="587">
        <f>F69*0.01/'TE5'!E69</f>
        <v>0.23482301678756848</v>
      </c>
      <c r="M69" s="588">
        <f>G69*0.01/'TE5'!F69</f>
        <v>0.24280911295655541</v>
      </c>
    </row>
    <row r="70" spans="1:13">
      <c r="A70" s="78">
        <v>1974</v>
      </c>
      <c r="B70" s="457">
        <f>avghweal!Y63</f>
        <v>2621620.4959886381</v>
      </c>
      <c r="C70" s="345">
        <f>avghweal!Z63</f>
        <v>2621620.4959886381</v>
      </c>
      <c r="D70" s="560">
        <f>avghweal!AA63</f>
        <v>2275093.5263562859</v>
      </c>
      <c r="E70" s="560">
        <f>avghweal!AB63</f>
        <v>2588370.1998149436</v>
      </c>
      <c r="F70" s="560">
        <f>avghweal!AC63</f>
        <v>2651267.2033221857</v>
      </c>
      <c r="G70" s="73">
        <f>avghweal!AD63</f>
        <v>4286432.1887525134</v>
      </c>
      <c r="H70" s="570">
        <f>B70*0.01/'TE5'!B70</f>
        <v>0.23173521621674806</v>
      </c>
      <c r="I70" s="581">
        <f>C70*0.01/'TE5'!B70</f>
        <v>0.23173521621674806</v>
      </c>
      <c r="J70" s="587">
        <f>D70*0.01/'TE5'!C70</f>
        <v>0.23511868936793223</v>
      </c>
      <c r="K70" s="580">
        <f>E70*0.01/'TE5'!D70</f>
        <v>0.23488399608619781</v>
      </c>
      <c r="L70" s="587">
        <f>F70*0.01/'TE5'!E70</f>
        <v>0.2287241936019753</v>
      </c>
      <c r="M70" s="588">
        <f>G70*0.01/'TE5'!F70</f>
        <v>0.2392506565796812</v>
      </c>
    </row>
    <row r="71" spans="1:13">
      <c r="A71" s="78">
        <v>1975</v>
      </c>
      <c r="B71" s="457">
        <f>avghweal!Y64</f>
        <v>2451157.4492169884</v>
      </c>
      <c r="C71" s="345">
        <f>avghweal!Z64</f>
        <v>2451157.4492169884</v>
      </c>
      <c r="D71" s="560">
        <f>avghweal!AA64</f>
        <v>2107151.0936907474</v>
      </c>
      <c r="E71" s="560">
        <f>avghweal!AB64</f>
        <v>2403983.5586951445</v>
      </c>
      <c r="F71" s="560">
        <f>avghweal!AC64</f>
        <v>2495133.5360199362</v>
      </c>
      <c r="G71" s="73">
        <f>avghweal!AD64</f>
        <v>4021336.7482076949</v>
      </c>
      <c r="H71" s="570">
        <f>B71*0.01/'TE5'!B71</f>
        <v>0.22565414052121469</v>
      </c>
      <c r="I71" s="581">
        <f>C71*0.01/'TE5'!B71</f>
        <v>0.22565414052121469</v>
      </c>
      <c r="J71" s="587">
        <f>D71*0.01/'TE5'!C71</f>
        <v>0.23000848896282433</v>
      </c>
      <c r="K71" s="580">
        <f>E71*0.01/'TE5'!D71</f>
        <v>0.22792293254881851</v>
      </c>
      <c r="L71" s="587">
        <f>F71*0.01/'TE5'!E71</f>
        <v>0.22346219126775524</v>
      </c>
      <c r="M71" s="588">
        <f>G71*0.01/'TE5'!F71</f>
        <v>0.23430756269589173</v>
      </c>
    </row>
    <row r="72" spans="1:13">
      <c r="A72" s="78">
        <v>1976</v>
      </c>
      <c r="B72" s="457">
        <f>avghweal!Y65</f>
        <v>2525660.504958869</v>
      </c>
      <c r="C72" s="345">
        <f>avghweal!Z65</f>
        <v>2525660.504958869</v>
      </c>
      <c r="D72" s="560">
        <f>avghweal!AA65</f>
        <v>2207156.2321517756</v>
      </c>
      <c r="E72" s="560">
        <f>avghweal!AB65</f>
        <v>2486427.403780953</v>
      </c>
      <c r="F72" s="560">
        <f>avghweal!AC65</f>
        <v>2562103.2856083168</v>
      </c>
      <c r="G72" s="73">
        <f>avghweal!AD65</f>
        <v>4140641.2222076165</v>
      </c>
      <c r="H72" s="570">
        <f>B72*0.01/'TE5'!B72</f>
        <v>0.21929866830734565</v>
      </c>
      <c r="I72" s="581">
        <f>C72*0.01/'TE5'!B72</f>
        <v>0.21929866830734565</v>
      </c>
      <c r="J72" s="587">
        <f>D72*0.01/'TE5'!C72</f>
        <v>0.22481883927919355</v>
      </c>
      <c r="K72" s="580">
        <f>E72*0.01/'TE5'!D72</f>
        <v>0.22075421086821032</v>
      </c>
      <c r="L72" s="587">
        <f>F72*0.01/'TE5'!E72</f>
        <v>0.21788308239367019</v>
      </c>
      <c r="M72" s="588">
        <f>G72*0.01/'TE5'!F72</f>
        <v>0.22842707604761464</v>
      </c>
    </row>
    <row r="73" spans="1:13">
      <c r="A73" s="78">
        <v>1977</v>
      </c>
      <c r="B73" s="457">
        <f>avghweal!Y66</f>
        <v>2563167.9157031858</v>
      </c>
      <c r="C73" s="345">
        <f>avghweal!Z66</f>
        <v>2563167.9157031858</v>
      </c>
      <c r="D73" s="560">
        <f>avghweal!AA66</f>
        <v>2232698.0057641482</v>
      </c>
      <c r="E73" s="560">
        <f>avghweal!AB66</f>
        <v>2531958.1277574184</v>
      </c>
      <c r="F73" s="560">
        <f>avghweal!AC66</f>
        <v>2592232.7680499782</v>
      </c>
      <c r="G73" s="73">
        <f>avghweal!AD66</f>
        <v>4208659.7941001253</v>
      </c>
      <c r="H73" s="570">
        <f>B73*0.01/'TE5'!B73</f>
        <v>0.2166886236772641</v>
      </c>
      <c r="I73" s="581">
        <f>C73*0.01/'TE5'!B73</f>
        <v>0.2166886236772641</v>
      </c>
      <c r="J73" s="587">
        <f>D73*0.01/'TE5'!C73</f>
        <v>0.22266172236766271</v>
      </c>
      <c r="K73" s="580">
        <f>E73*0.01/'TE5'!D73</f>
        <v>0.21751529854419357</v>
      </c>
      <c r="L73" s="587">
        <f>F73*0.01/'TE5'!E73</f>
        <v>0.21586813357717732</v>
      </c>
      <c r="M73" s="588">
        <f>G73*0.01/'TE5'!F73</f>
        <v>0.22693378777677145</v>
      </c>
    </row>
    <row r="74" spans="1:13">
      <c r="A74" s="78">
        <v>1978</v>
      </c>
      <c r="B74" s="457">
        <f>avghweal!Y67</f>
        <v>2593133.9990939051</v>
      </c>
      <c r="C74" s="345">
        <f>avghweal!Z67</f>
        <v>2593133.9990939051</v>
      </c>
      <c r="D74" s="560">
        <f>avghweal!AA67</f>
        <v>2275349.2969280207</v>
      </c>
      <c r="E74" s="560">
        <f>avghweal!AB67</f>
        <v>2575548.8047883878</v>
      </c>
      <c r="F74" s="560">
        <f>avghweal!AC67</f>
        <v>2610637.2646710826</v>
      </c>
      <c r="G74" s="73">
        <f>avghweal!AD67</f>
        <v>4247310.6478735954</v>
      </c>
      <c r="H74" s="570">
        <f>B74*0.01/'TE5'!B74</f>
        <v>0.21479569888377448</v>
      </c>
      <c r="I74" s="581">
        <f>C74*0.01/'TE5'!B74</f>
        <v>0.21479569888377448</v>
      </c>
      <c r="J74" s="587">
        <f>D74*0.01/'TE5'!C74</f>
        <v>0.21931054654174961</v>
      </c>
      <c r="K74" s="580">
        <f>E74*0.01/'TE5'!D74</f>
        <v>0.21518174653746391</v>
      </c>
      <c r="L74" s="587">
        <f>F74*0.01/'TE5'!E74</f>
        <v>0.21448774228465098</v>
      </c>
      <c r="M74" s="588">
        <f>G74*0.01/'TE5'!F74</f>
        <v>0.2252191555724832</v>
      </c>
    </row>
    <row r="75" spans="1:13">
      <c r="A75" s="83">
        <v>1979</v>
      </c>
      <c r="B75" s="458">
        <f>avghweal!Y68</f>
        <v>2782337.2367091095</v>
      </c>
      <c r="C75" s="346">
        <f>avghweal!Z68</f>
        <v>2782337.2367091095</v>
      </c>
      <c r="D75" s="562">
        <f>avghweal!AA68</f>
        <v>2434202.887155673</v>
      </c>
      <c r="E75" s="562">
        <f>avghweal!AB68</f>
        <v>2765125.9482630859</v>
      </c>
      <c r="F75" s="562">
        <f>avghweal!AC68</f>
        <v>2802526.0119269108</v>
      </c>
      <c r="G75" s="79">
        <f>avghweal!AD68</f>
        <v>4549059.4104593629</v>
      </c>
      <c r="H75" s="572">
        <f>B75*0.01/'TE5'!B75</f>
        <v>0.22220337390899658</v>
      </c>
      <c r="I75" s="583">
        <f>C75*0.01/'TE5'!B75</f>
        <v>0.22220337390899658</v>
      </c>
      <c r="J75" s="589">
        <f>D75*0.01/'TE5'!C75</f>
        <v>0.22647799749549841</v>
      </c>
      <c r="K75" s="583">
        <f>E75*0.01/'TE5'!D75</f>
        <v>0.22472408011404588</v>
      </c>
      <c r="L75" s="589">
        <f>F75*0.01/'TE5'!E75</f>
        <v>0.22005451675804358</v>
      </c>
      <c r="M75" s="590">
        <f>G75*0.01/'TE5'!F75</f>
        <v>0.23343198448997005</v>
      </c>
    </row>
    <row r="76" spans="1:13">
      <c r="A76" s="78">
        <v>1980</v>
      </c>
      <c r="B76" s="457">
        <f>avghweal!Y69</f>
        <v>2905335.6423989632</v>
      </c>
      <c r="C76" s="345">
        <f>avghweal!Z69</f>
        <v>2905335.6423989632</v>
      </c>
      <c r="D76" s="560">
        <f>avghweal!AA69</f>
        <v>2547221.9108514199</v>
      </c>
      <c r="E76" s="560">
        <f>avghweal!AB69</f>
        <v>2917626.4207120533</v>
      </c>
      <c r="F76" s="560">
        <f>avghweal!AC69</f>
        <v>2896353.7924744468</v>
      </c>
      <c r="G76" s="73">
        <f>avghweal!AD69</f>
        <v>4730696.5359963449</v>
      </c>
      <c r="H76" s="569">
        <f>B76*0.01/'TE5'!B76</f>
        <v>0.22324059903621671</v>
      </c>
      <c r="I76" s="580">
        <f>C76*0.01/'TE5'!B76</f>
        <v>0.22324059903621671</v>
      </c>
      <c r="J76" s="587">
        <f>D76*0.01/'TE5'!C76</f>
        <v>0.22845953547923353</v>
      </c>
      <c r="K76" s="580">
        <f>E76*0.01/'TE5'!D76</f>
        <v>0.22660257732708328</v>
      </c>
      <c r="L76" s="587">
        <f>F76*0.01/'TE5'!E76</f>
        <v>0.22025701190825267</v>
      </c>
      <c r="M76" s="588">
        <f>G76*0.01/'TE5'!F76</f>
        <v>0.2339066225429228</v>
      </c>
    </row>
    <row r="77" spans="1:13">
      <c r="A77" s="78">
        <v>1981</v>
      </c>
      <c r="B77" s="457">
        <f>avghweal!Y70</f>
        <v>3024823.2380663399</v>
      </c>
      <c r="C77" s="345">
        <f>avghweal!Z70</f>
        <v>3024823.2380663399</v>
      </c>
      <c r="D77" s="560">
        <f>avghweal!AA70</f>
        <v>2666156.9452349981</v>
      </c>
      <c r="E77" s="560">
        <f>avghweal!AB70</f>
        <v>3037301.6250771317</v>
      </c>
      <c r="F77" s="560">
        <f>avghweal!AC70</f>
        <v>3014600.2661613114</v>
      </c>
      <c r="G77" s="73">
        <f>avghweal!AD70</f>
        <v>4903213.6442840854</v>
      </c>
      <c r="H77" s="569">
        <f>B77*0.01/'TE5'!B77</f>
        <v>0.23149098455905912</v>
      </c>
      <c r="I77" s="580">
        <f>C77*0.01/'TE5'!B77</f>
        <v>0.23149098455905912</v>
      </c>
      <c r="J77" s="587">
        <f>D77*0.01/'TE5'!C77</f>
        <v>0.23883987822342531</v>
      </c>
      <c r="K77" s="580">
        <f>E77*0.01/'TE5'!D77</f>
        <v>0.23548921372176992</v>
      </c>
      <c r="L77" s="587">
        <f>F77*0.01/'TE5'!E77</f>
        <v>0.22784768679198331</v>
      </c>
      <c r="M77" s="588">
        <f>G77*0.01/'TE5'!F77</f>
        <v>0.24165635936423352</v>
      </c>
    </row>
    <row r="78" spans="1:13">
      <c r="A78" s="78">
        <v>1982</v>
      </c>
      <c r="B78" s="457">
        <f>avghweal!Y71</f>
        <v>3082680.3222623565</v>
      </c>
      <c r="C78" s="345">
        <f>avghweal!Z71</f>
        <v>3082680.3222623565</v>
      </c>
      <c r="D78" s="560">
        <f>avghweal!AA71</f>
        <v>2734491.9894957589</v>
      </c>
      <c r="E78" s="560">
        <f>avghweal!AB71</f>
        <v>3127694.4126929501</v>
      </c>
      <c r="F78" s="560">
        <f>avghweal!AC71</f>
        <v>3037341.0516266301</v>
      </c>
      <c r="G78" s="73">
        <f>avghweal!AD71</f>
        <v>4966091.9781062305</v>
      </c>
      <c r="H78" s="569">
        <f>B78*0.01/'TE5'!B78</f>
        <v>0.23483109474182129</v>
      </c>
      <c r="I78" s="580">
        <f>C78*0.01/'TE5'!B78</f>
        <v>0.23483109474182129</v>
      </c>
      <c r="J78" s="587">
        <f>D78*0.01/'TE5'!C78</f>
        <v>0.24576499056129333</v>
      </c>
      <c r="K78" s="580">
        <f>E78*0.01/'TE5'!D78</f>
        <v>0.24056214751038177</v>
      </c>
      <c r="L78" s="587">
        <f>F78*0.01/'TE5'!E78</f>
        <v>0.22927515837302842</v>
      </c>
      <c r="M78" s="588">
        <f>G78*0.01/'TE5'!F78</f>
        <v>0.24403791459421459</v>
      </c>
    </row>
    <row r="79" spans="1:13">
      <c r="A79" s="78">
        <v>1983</v>
      </c>
      <c r="B79" s="457">
        <f>avghweal!Y72</f>
        <v>2993236.5259528039</v>
      </c>
      <c r="C79" s="345">
        <f>avghweal!Z72</f>
        <v>2993236.5259528039</v>
      </c>
      <c r="D79" s="560">
        <f>avghweal!AA72</f>
        <v>2666631.5250842022</v>
      </c>
      <c r="E79" s="560">
        <f>avghweal!AB72</f>
        <v>3042905.2324856021</v>
      </c>
      <c r="F79" s="560">
        <f>avghweal!AC72</f>
        <v>2944366.8293061429</v>
      </c>
      <c r="G79" s="73">
        <f>avghweal!AD72</f>
        <v>4830272.7427043729</v>
      </c>
      <c r="H79" s="569">
        <f>B79*0.01/'TE5'!B79</f>
        <v>0.22362621128559113</v>
      </c>
      <c r="I79" s="580">
        <f>C79*0.01/'TE5'!B79</f>
        <v>0.22362621128559113</v>
      </c>
      <c r="J79" s="587">
        <f>D79*0.01/'TE5'!C79</f>
        <v>0.23697098717258017</v>
      </c>
      <c r="K79" s="580">
        <f>E79*0.01/'TE5'!D79</f>
        <v>0.23108447620097591</v>
      </c>
      <c r="L79" s="587">
        <f>F79*0.01/'TE5'!E79</f>
        <v>0.21661491364842544</v>
      </c>
      <c r="M79" s="588">
        <f>G79*0.01/'TE5'!F79</f>
        <v>0.23330865273301821</v>
      </c>
    </row>
    <row r="80" spans="1:13">
      <c r="A80" s="78">
        <v>1984</v>
      </c>
      <c r="B80" s="457">
        <f>avghweal!Y73</f>
        <v>3096618.4736200478</v>
      </c>
      <c r="C80" s="345">
        <f>avghweal!Z73</f>
        <v>3096618.4736200478</v>
      </c>
      <c r="D80" s="560">
        <f>avghweal!AA73</f>
        <v>2761426.3420168064</v>
      </c>
      <c r="E80" s="560">
        <f>avghweal!AB73</f>
        <v>3088204.0280401516</v>
      </c>
      <c r="F80" s="560">
        <f>avghweal!AC73</f>
        <v>3107384.5773602356</v>
      </c>
      <c r="G80" s="73">
        <f>avghweal!AD73</f>
        <v>4953306.3907765169</v>
      </c>
      <c r="H80" s="569">
        <f>B80*0.01/'TE5'!B80</f>
        <v>0.22610463201999664</v>
      </c>
      <c r="I80" s="580">
        <f>C80*0.01/'TE5'!B80</f>
        <v>0.22610463201999664</v>
      </c>
      <c r="J80" s="587">
        <f>D80*0.01/'TE5'!C80</f>
        <v>0.24152455536573511</v>
      </c>
      <c r="K80" s="580">
        <f>E80*0.01/'TE5'!D80</f>
        <v>0.2304939678485346</v>
      </c>
      <c r="L80" s="587">
        <f>F80*0.01/'TE5'!E80</f>
        <v>0.22225981376581597</v>
      </c>
      <c r="M80" s="588">
        <f>G80*0.01/'TE5'!F80</f>
        <v>0.23423741265984399</v>
      </c>
    </row>
    <row r="81" spans="1:13">
      <c r="A81" s="78">
        <v>1985</v>
      </c>
      <c r="B81" s="457">
        <f>avghweal!Y74</f>
        <v>3264622.1686976822</v>
      </c>
      <c r="C81" s="345">
        <f>avghweal!Z74</f>
        <v>3264622.1686976822</v>
      </c>
      <c r="D81" s="560">
        <f>avghweal!AA74</f>
        <v>2787963.9204190793</v>
      </c>
      <c r="E81" s="560">
        <f>avghweal!AB74</f>
        <v>3429302.1073889881</v>
      </c>
      <c r="F81" s="560">
        <f>avghweal!AC74</f>
        <v>3111135.2382593295</v>
      </c>
      <c r="G81" s="73">
        <f>avghweal!AD74</f>
        <v>5223928.262991379</v>
      </c>
      <c r="H81" s="569">
        <f>B81*0.01/'TE5'!B81</f>
        <v>0.22749426960945129</v>
      </c>
      <c r="I81" s="580">
        <f>C81*0.01/'TE5'!B81</f>
        <v>0.22749426960945129</v>
      </c>
      <c r="J81" s="587">
        <f>D81*0.01/'TE5'!C81</f>
        <v>0.23728607880526517</v>
      </c>
      <c r="K81" s="580">
        <f>E81*0.01/'TE5'!D81</f>
        <v>0.24046083612660324</v>
      </c>
      <c r="L81" s="587">
        <f>F81*0.01/'TE5'!E81</f>
        <v>0.21548724262484689</v>
      </c>
      <c r="M81" s="588">
        <f>G81*0.01/'TE5'!F81</f>
        <v>0.23633174526403913</v>
      </c>
    </row>
    <row r="82" spans="1:13">
      <c r="A82" s="78">
        <v>1986</v>
      </c>
      <c r="B82" s="457">
        <f>avghweal!Y75</f>
        <v>3474391.7188016209</v>
      </c>
      <c r="C82" s="345">
        <f>avghweal!Z75</f>
        <v>3474391.7188016209</v>
      </c>
      <c r="D82" s="560">
        <f>avghweal!AA75</f>
        <v>3090903.2877826304</v>
      </c>
      <c r="E82" s="560">
        <f>avghweal!AB75</f>
        <v>3562967.1116304919</v>
      </c>
      <c r="F82" s="560">
        <f>avghweal!AC75</f>
        <v>3403417.4583039279</v>
      </c>
      <c r="G82" s="73">
        <f>avghweal!AD75</f>
        <v>5569328.0128941564</v>
      </c>
      <c r="H82" s="569">
        <f>B82*0.01/'TE5'!B82</f>
        <v>0.22551751136779785</v>
      </c>
      <c r="I82" s="580">
        <f>C82*0.01/'TE5'!B82</f>
        <v>0.22551751136779785</v>
      </c>
      <c r="J82" s="587">
        <f>D82*0.01/'TE5'!C82</f>
        <v>0.24166160104823287</v>
      </c>
      <c r="K82" s="580">
        <f>E82*0.01/'TE5'!D82</f>
        <v>0.23307098318884187</v>
      </c>
      <c r="L82" s="587">
        <f>F82*0.01/'TE5'!E82</f>
        <v>0.21923818316490393</v>
      </c>
      <c r="M82" s="588">
        <f>G82*0.01/'TE5'!F82</f>
        <v>0.23561571947057947</v>
      </c>
    </row>
    <row r="83" spans="1:13">
      <c r="A83" s="78">
        <v>1987</v>
      </c>
      <c r="B83" s="457">
        <f>avghweal!Y76</f>
        <v>3913986.3981091836</v>
      </c>
      <c r="C83" s="345">
        <f>avghweal!Z76</f>
        <v>3913986.3981091836</v>
      </c>
      <c r="D83" s="560">
        <f>avghweal!AA76</f>
        <v>3445407.3328977386</v>
      </c>
      <c r="E83" s="560">
        <f>avghweal!AB76</f>
        <v>3966870.1699514734</v>
      </c>
      <c r="F83" s="560">
        <f>avghweal!AC76</f>
        <v>3863903.2326826621</v>
      </c>
      <c r="G83" s="73">
        <f>avghweal!AD76</f>
        <v>6212537.2395962914</v>
      </c>
      <c r="H83" s="569">
        <f>B83*0.01/'TE5'!B83</f>
        <v>0.24295471608638763</v>
      </c>
      <c r="I83" s="580">
        <f>C83*0.01/'TE5'!B83</f>
        <v>0.24295471608638763</v>
      </c>
      <c r="J83" s="587">
        <f>D83*0.01/'TE5'!C83</f>
        <v>0.25509507064597692</v>
      </c>
      <c r="K83" s="580">
        <f>E83*0.01/'TE5'!D83</f>
        <v>0.24950778555035652</v>
      </c>
      <c r="L83" s="587">
        <f>F83*0.01/'TE5'!E83</f>
        <v>0.23689746792685348</v>
      </c>
      <c r="M83" s="588">
        <f>G83*0.01/'TE5'!F83</f>
        <v>0.25278318337373229</v>
      </c>
    </row>
    <row r="84" spans="1:13">
      <c r="A84" s="78">
        <v>1988</v>
      </c>
      <c r="B84" s="457">
        <f>avghweal!Y77</f>
        <v>4355085.9699769821</v>
      </c>
      <c r="C84" s="345">
        <f>avghweal!Z77</f>
        <v>4355085.9699769821</v>
      </c>
      <c r="D84" s="560">
        <f>avghweal!AA77</f>
        <v>3867528.2652393878</v>
      </c>
      <c r="E84" s="560">
        <f>avghweal!AB77</f>
        <v>4457798.2377156476</v>
      </c>
      <c r="F84" s="560">
        <f>avghweal!AC77</f>
        <v>4259937.4654825563</v>
      </c>
      <c r="G84" s="73">
        <f>avghweal!AD77</f>
        <v>6881474.0598061914</v>
      </c>
      <c r="H84" s="569">
        <f>B84*0.01/'TE5'!B84</f>
        <v>0.26107615232467646</v>
      </c>
      <c r="I84" s="580">
        <f>C84*0.01/'TE5'!B84</f>
        <v>0.26107615232467646</v>
      </c>
      <c r="J84" s="587">
        <f>D84*0.01/'TE5'!C84</f>
        <v>0.27701573610892227</v>
      </c>
      <c r="K84" s="580">
        <f>E84*0.01/'TE5'!D84</f>
        <v>0.27022351999806654</v>
      </c>
      <c r="L84" s="587">
        <f>F84*0.01/'TE5'!E84</f>
        <v>0.25271094271022471</v>
      </c>
      <c r="M84" s="588">
        <f>G84*0.01/'TE5'!F84</f>
        <v>0.27224527282253769</v>
      </c>
    </row>
    <row r="85" spans="1:13">
      <c r="A85" s="83">
        <v>1989</v>
      </c>
      <c r="B85" s="458">
        <f>avghweal!Y78</f>
        <v>4557472.3727769563</v>
      </c>
      <c r="C85" s="346">
        <f>avghweal!Z78</f>
        <v>4557472.3727769563</v>
      </c>
      <c r="D85" s="562">
        <f>avghweal!AA78</f>
        <v>3987667.3648896441</v>
      </c>
      <c r="E85" s="562">
        <f>avghweal!AB78</f>
        <v>4637036.7812403934</v>
      </c>
      <c r="F85" s="562">
        <f>avghweal!AC78</f>
        <v>4484554.1621820927</v>
      </c>
      <c r="G85" s="79">
        <f>avghweal!AD78</f>
        <v>7107592.5233893441</v>
      </c>
      <c r="H85" s="572">
        <f>B85*0.01/'TE5'!B85</f>
        <v>0.26249778270721436</v>
      </c>
      <c r="I85" s="583">
        <f>C85*0.01/'TE5'!B85</f>
        <v>0.26249778270721436</v>
      </c>
      <c r="J85" s="589">
        <f>D85*0.01/'TE5'!C85</f>
        <v>0.27584404957265879</v>
      </c>
      <c r="K85" s="583">
        <f>E85*0.01/'TE5'!D85</f>
        <v>0.27079029843321378</v>
      </c>
      <c r="L85" s="589">
        <f>F85*0.01/'TE5'!E85</f>
        <v>0.25495957897867078</v>
      </c>
      <c r="M85" s="590">
        <f>G85*0.01/'TE5'!F85</f>
        <v>0.2722597196825971</v>
      </c>
    </row>
    <row r="86" spans="1:13">
      <c r="A86" s="78">
        <v>1990</v>
      </c>
      <c r="B86" s="457">
        <f>avghweal!Y79</f>
        <v>4577330.5591396093</v>
      </c>
      <c r="C86" s="345">
        <f>avghweal!Z79</f>
        <v>4577330.5591396093</v>
      </c>
      <c r="D86" s="560">
        <f>avghweal!AA79</f>
        <v>4056119.5825575739</v>
      </c>
      <c r="E86" s="560">
        <f>avghweal!AB79</f>
        <v>4679662.0697103431</v>
      </c>
      <c r="F86" s="560">
        <f>avghweal!AC79</f>
        <v>4486580.4709254345</v>
      </c>
      <c r="G86" s="73">
        <f>avghweal!AD79</f>
        <v>7115638.863850289</v>
      </c>
      <c r="H86" s="569">
        <f>B86*0.01/'TE5'!B86</f>
        <v>0.26355734467506409</v>
      </c>
      <c r="I86" s="580">
        <f>C86*0.01/'TE5'!B86</f>
        <v>0.26355734467506409</v>
      </c>
      <c r="J86" s="587">
        <f>D86*0.01/'TE5'!C86</f>
        <v>0.2811461341015189</v>
      </c>
      <c r="K86" s="580">
        <f>E86*0.01/'TE5'!D86</f>
        <v>0.27232392791977011</v>
      </c>
      <c r="L86" s="587">
        <f>F86*0.01/'TE5'!E86</f>
        <v>0.25574124422677313</v>
      </c>
      <c r="M86" s="588">
        <f>G86*0.01/'TE5'!F86</f>
        <v>0.274200757291785</v>
      </c>
    </row>
    <row r="87" spans="1:13">
      <c r="A87" s="78">
        <v>1991</v>
      </c>
      <c r="B87" s="457">
        <f>avghweal!Y80</f>
        <v>4461414.4082353292</v>
      </c>
      <c r="C87" s="345">
        <f>avghweal!Z80</f>
        <v>4461414.4082353292</v>
      </c>
      <c r="D87" s="560">
        <f>avghweal!AA80</f>
        <v>3890950.1396898082</v>
      </c>
      <c r="E87" s="560">
        <f>avghweal!AB80</f>
        <v>4579639.6155940332</v>
      </c>
      <c r="F87" s="560">
        <f>avghweal!AC80</f>
        <v>4352068.0320285261</v>
      </c>
      <c r="G87" s="73">
        <f>avghweal!AD80</f>
        <v>6981934.246331838</v>
      </c>
      <c r="H87" s="569">
        <f>B87*0.01/'TE5'!B87</f>
        <v>0.25691923499107355</v>
      </c>
      <c r="I87" s="580">
        <f>C87*0.01/'TE5'!B87</f>
        <v>0.25691923499107355</v>
      </c>
      <c r="J87" s="587">
        <f>D87*0.01/'TE5'!C87</f>
        <v>0.27211286440287141</v>
      </c>
      <c r="K87" s="580">
        <f>E87*0.01/'TE5'!D87</f>
        <v>0.26658004405133157</v>
      </c>
      <c r="L87" s="587">
        <f>F87*0.01/'TE5'!E87</f>
        <v>0.24807141619199966</v>
      </c>
      <c r="M87" s="588">
        <f>G87*0.01/'TE5'!F87</f>
        <v>0.2683981003353218</v>
      </c>
    </row>
    <row r="88" spans="1:13">
      <c r="A88" s="78">
        <v>1992</v>
      </c>
      <c r="B88" s="457">
        <f>avghweal!Y81</f>
        <v>4838228.8504720116</v>
      </c>
      <c r="C88" s="345">
        <f>avghweal!Z81</f>
        <v>4838228.8504720116</v>
      </c>
      <c r="D88" s="560">
        <f>avghweal!AA81</f>
        <v>4252544.7340866728</v>
      </c>
      <c r="E88" s="560">
        <f>avghweal!AB81</f>
        <v>4970509.334103886</v>
      </c>
      <c r="F88" s="560">
        <f>avghweal!AC81</f>
        <v>4717888.1167338938</v>
      </c>
      <c r="G88" s="73">
        <f>avghweal!AD81</f>
        <v>7532359.4591960367</v>
      </c>
      <c r="H88" s="569">
        <f>B88*0.01/'TE5'!B88</f>
        <v>0.27272135019302374</v>
      </c>
      <c r="I88" s="580">
        <f>C88*0.01/'TE5'!B88</f>
        <v>0.27272135019302374</v>
      </c>
      <c r="J88" s="587">
        <f>D88*0.01/'TE5'!C88</f>
        <v>0.29178028464070183</v>
      </c>
      <c r="K88" s="580">
        <f>E88*0.01/'TE5'!D88</f>
        <v>0.28131263474048218</v>
      </c>
      <c r="L88" s="587">
        <f>F88*0.01/'TE5'!E88</f>
        <v>0.26488527225122482</v>
      </c>
      <c r="M88" s="588">
        <f>G88*0.01/'TE5'!F88</f>
        <v>0.28310171006375495</v>
      </c>
    </row>
    <row r="89" spans="1:13">
      <c r="A89" s="78">
        <v>1993</v>
      </c>
      <c r="B89" s="457">
        <f>avghweal!Y82</f>
        <v>4943240.7508818693</v>
      </c>
      <c r="C89" s="345">
        <f>avghweal!Z82</f>
        <v>4943240.7508818693</v>
      </c>
      <c r="D89" s="560">
        <f>avghweal!AA82</f>
        <v>4375681.1727296161</v>
      </c>
      <c r="E89" s="560">
        <f>avghweal!AB82</f>
        <v>5103303.1529040253</v>
      </c>
      <c r="F89" s="560">
        <f>avghweal!AC82</f>
        <v>4798826.0203861315</v>
      </c>
      <c r="G89" s="73">
        <f>avghweal!AD82</f>
        <v>7722115.2654313128</v>
      </c>
      <c r="H89" s="569">
        <f>B89*0.01/'TE5'!B89</f>
        <v>0.27415362000465393</v>
      </c>
      <c r="I89" s="580">
        <f>C89*0.01/'TE5'!B89</f>
        <v>0.27415362000465393</v>
      </c>
      <c r="J89" s="587">
        <f>D89*0.01/'TE5'!C89</f>
        <v>0.29373000683511169</v>
      </c>
      <c r="K89" s="580">
        <f>E89*0.01/'TE5'!D89</f>
        <v>0.28214474811277662</v>
      </c>
      <c r="L89" s="587">
        <f>F89*0.01/'TE5'!E89</f>
        <v>0.26687544874912733</v>
      </c>
      <c r="M89" s="588">
        <f>G89*0.01/'TE5'!F89</f>
        <v>0.28555941041505672</v>
      </c>
    </row>
    <row r="90" spans="1:13">
      <c r="A90" s="78">
        <v>1994</v>
      </c>
      <c r="B90" s="457">
        <f>avghweal!Y83</f>
        <v>4999526.4853861779</v>
      </c>
      <c r="C90" s="345">
        <f>avghweal!Z83</f>
        <v>4999526.4853861779</v>
      </c>
      <c r="D90" s="560">
        <f>avghweal!AA83</f>
        <v>4399504.0086024152</v>
      </c>
      <c r="E90" s="560">
        <f>avghweal!AB83</f>
        <v>5177398.9060634691</v>
      </c>
      <c r="F90" s="560">
        <f>avghweal!AC83</f>
        <v>4840011.4692280414</v>
      </c>
      <c r="G90" s="73">
        <f>avghweal!AD83</f>
        <v>7814952.0031137522</v>
      </c>
      <c r="H90" s="569">
        <f>B90*0.01/'TE5'!B90</f>
        <v>0.27309569716453558</v>
      </c>
      <c r="I90" s="580">
        <f>C90*0.01/'TE5'!B90</f>
        <v>0.27309569716453558</v>
      </c>
      <c r="J90" s="587">
        <f>D90*0.01/'TE5'!C90</f>
        <v>0.29111145989874965</v>
      </c>
      <c r="K90" s="580">
        <f>E90*0.01/'TE5'!D90</f>
        <v>0.2813724844761315</v>
      </c>
      <c r="L90" s="587">
        <f>F90*0.01/'TE5'!E90</f>
        <v>0.26560222103107844</v>
      </c>
      <c r="M90" s="588">
        <f>G90*0.01/'TE5'!F90</f>
        <v>0.28444053044124223</v>
      </c>
    </row>
    <row r="91" spans="1:13">
      <c r="A91" s="78">
        <v>1995</v>
      </c>
      <c r="B91" s="457">
        <f>avghweal!Y84</f>
        <v>5233173.0144603644</v>
      </c>
      <c r="C91" s="345">
        <f>avghweal!Z84</f>
        <v>5233173.0144603644</v>
      </c>
      <c r="D91" s="560">
        <f>avghweal!AA84</f>
        <v>4610561.3438093802</v>
      </c>
      <c r="E91" s="560">
        <f>avghweal!AB84</f>
        <v>5415354.3047795091</v>
      </c>
      <c r="F91" s="560">
        <f>avghweal!AC84</f>
        <v>5060550.6288671549</v>
      </c>
      <c r="G91" s="73">
        <f>avghweal!AD84</f>
        <v>8185921.1650117887</v>
      </c>
      <c r="H91" s="569">
        <f>B91*0.01/'TE5'!B91</f>
        <v>0.27591246366500849</v>
      </c>
      <c r="I91" s="580">
        <f>C91*0.01/'TE5'!B91</f>
        <v>0.27591246366500849</v>
      </c>
      <c r="J91" s="587">
        <f>D91*0.01/'TE5'!C91</f>
        <v>0.2953355555323714</v>
      </c>
      <c r="K91" s="580">
        <f>E91*0.01/'TE5'!D91</f>
        <v>0.28435582764177525</v>
      </c>
      <c r="L91" s="587">
        <f>F91*0.01/'TE5'!E91</f>
        <v>0.26777734826823252</v>
      </c>
      <c r="M91" s="588">
        <f>G91*0.01/'TE5'!F91</f>
        <v>0.2873060331499559</v>
      </c>
    </row>
    <row r="92" spans="1:13">
      <c r="A92" s="78">
        <v>1996</v>
      </c>
      <c r="B92" s="457">
        <f>avghweal!Y85</f>
        <v>5694547.4156564772</v>
      </c>
      <c r="C92" s="345">
        <f>avghweal!Z85</f>
        <v>5694547.4156564772</v>
      </c>
      <c r="D92" s="560">
        <f>avghweal!AA85</f>
        <v>5115565.9854940502</v>
      </c>
      <c r="E92" s="560">
        <f>avghweal!AB85</f>
        <v>5954200.659326626</v>
      </c>
      <c r="F92" s="560">
        <f>avghweal!AC85</f>
        <v>5463790.3121438473</v>
      </c>
      <c r="G92" s="73">
        <f>avghweal!AD85</f>
        <v>8915120.5455324668</v>
      </c>
      <c r="H92" s="569">
        <f>B92*0.01/'TE5'!B92</f>
        <v>0.28360641002655029</v>
      </c>
      <c r="I92" s="580">
        <f>C92*0.01/'TE5'!B92</f>
        <v>0.28360641002655029</v>
      </c>
      <c r="J92" s="587">
        <f>D92*0.01/'TE5'!C92</f>
        <v>0.30716406135492175</v>
      </c>
      <c r="K92" s="580">
        <f>E92*0.01/'TE5'!D92</f>
        <v>0.29421568977891749</v>
      </c>
      <c r="L92" s="587">
        <f>F92*0.01/'TE5'!E92</f>
        <v>0.27402869551410275</v>
      </c>
      <c r="M92" s="588">
        <f>G92*0.01/'TE5'!F92</f>
        <v>0.2959197684666095</v>
      </c>
    </row>
    <row r="93" spans="1:13">
      <c r="A93" s="78">
        <v>1997</v>
      </c>
      <c r="B93" s="457">
        <f>avghweal!Y86</f>
        <v>6292980.3876502877</v>
      </c>
      <c r="C93" s="345">
        <f>avghweal!Z86</f>
        <v>6292980.3876502877</v>
      </c>
      <c r="D93" s="560">
        <f>avghweal!AA86</f>
        <v>5725803.0085693533</v>
      </c>
      <c r="E93" s="560">
        <f>avghweal!AB86</f>
        <v>6576597.3746395819</v>
      </c>
      <c r="F93" s="560">
        <f>avghweal!AC86</f>
        <v>6042994.0577428024</v>
      </c>
      <c r="G93" s="73">
        <f>avghweal!AD86</f>
        <v>9824799.0330279283</v>
      </c>
      <c r="H93" s="569">
        <f>B93*0.01/'TE5'!B93</f>
        <v>0.2936727106571197</v>
      </c>
      <c r="I93" s="580">
        <f>C93*0.01/'TE5'!B93</f>
        <v>0.2936727106571197</v>
      </c>
      <c r="J93" s="587">
        <f>D93*0.01/'TE5'!C93</f>
        <v>0.31812986178262248</v>
      </c>
      <c r="K93" s="580">
        <f>E93*0.01/'TE5'!D93</f>
        <v>0.3029718311664471</v>
      </c>
      <c r="L93" s="587">
        <f>F93*0.01/'TE5'!E93</f>
        <v>0.28533873777509983</v>
      </c>
      <c r="M93" s="588">
        <f>G93*0.01/'TE5'!F93</f>
        <v>0.30605653577166397</v>
      </c>
    </row>
    <row r="94" spans="1:13">
      <c r="A94" s="78">
        <v>1998</v>
      </c>
      <c r="B94" s="457">
        <f>avghweal!Y87</f>
        <v>7112554.9628265295</v>
      </c>
      <c r="C94" s="345">
        <f>avghweal!Z87</f>
        <v>7112554.9628265295</v>
      </c>
      <c r="D94" s="560">
        <f>avghweal!AA87</f>
        <v>6651486.0468723029</v>
      </c>
      <c r="E94" s="560">
        <f>avghweal!AB87</f>
        <v>7539395.6307158833</v>
      </c>
      <c r="F94" s="560">
        <f>avghweal!AC87</f>
        <v>6750669.6401818991</v>
      </c>
      <c r="G94" s="73">
        <f>avghweal!AD87</f>
        <v>11083875.715775514</v>
      </c>
      <c r="H94" s="569">
        <f>B94*0.01/'TE5'!B94</f>
        <v>0.30460247397422791</v>
      </c>
      <c r="I94" s="580">
        <f>C94*0.01/'TE5'!B94</f>
        <v>0.30460247397422791</v>
      </c>
      <c r="J94" s="587">
        <f>D94*0.01/'TE5'!C94</f>
        <v>0.33321533179666962</v>
      </c>
      <c r="K94" s="580">
        <f>E94*0.01/'TE5'!D94</f>
        <v>0.31652843230061478</v>
      </c>
      <c r="L94" s="587">
        <f>F94*0.01/'TE5'!E94</f>
        <v>0.29436927765057985</v>
      </c>
      <c r="M94" s="588">
        <f>G94*0.01/'TE5'!F94</f>
        <v>0.31689060195124824</v>
      </c>
    </row>
    <row r="95" spans="1:13">
      <c r="A95" s="83">
        <v>1999</v>
      </c>
      <c r="B95" s="458">
        <f>avghweal!Y88</f>
        <v>7957231.2780298917</v>
      </c>
      <c r="C95" s="346">
        <f>avghweal!Z88</f>
        <v>7957231.2780298917</v>
      </c>
      <c r="D95" s="562">
        <f>avghweal!AA88</f>
        <v>7638732.5366898868</v>
      </c>
      <c r="E95" s="562">
        <f>avghweal!AB88</f>
        <v>8541824.5815638732</v>
      </c>
      <c r="F95" s="562">
        <f>avghweal!AC88</f>
        <v>7446711.9122731611</v>
      </c>
      <c r="G95" s="79">
        <f>avghweal!AD88</f>
        <v>12485714.946135337</v>
      </c>
      <c r="H95" s="572">
        <f>B95*0.01/'TE5'!B95</f>
        <v>0.31136330962181091</v>
      </c>
      <c r="I95" s="583">
        <f>C95*0.01/'TE5'!B95</f>
        <v>0.31136330962181091</v>
      </c>
      <c r="J95" s="589">
        <f>D95*0.01/'TE5'!C95</f>
        <v>0.34159994709047903</v>
      </c>
      <c r="K95" s="583">
        <f>E95*0.01/'TE5'!D95</f>
        <v>0.3236848529331684</v>
      </c>
      <c r="L95" s="589">
        <f>F95*0.01/'TE5'!E95</f>
        <v>0.30007419021456971</v>
      </c>
      <c r="M95" s="590">
        <f>G95*0.01/'TE5'!F95</f>
        <v>0.32518453151365156</v>
      </c>
    </row>
    <row r="96" spans="1:13">
      <c r="A96" s="88">
        <v>2000</v>
      </c>
      <c r="B96" s="459">
        <f>avghweal!Y89</f>
        <v>8412370.2160815429</v>
      </c>
      <c r="C96" s="347">
        <f>avghweal!Z89</f>
        <v>8412370.2160815429</v>
      </c>
      <c r="D96" s="564">
        <f>avghweal!AA89</f>
        <v>8081384.9646379929</v>
      </c>
      <c r="E96" s="564">
        <f>avghweal!AB89</f>
        <v>9030733.7662156504</v>
      </c>
      <c r="F96" s="564">
        <f>avghweal!AC89</f>
        <v>7867173.6644809935</v>
      </c>
      <c r="G96" s="85">
        <f>avghweal!AD89</f>
        <v>13127310.470922291</v>
      </c>
      <c r="H96" s="573">
        <f>B96*0.01/'TE5'!B96</f>
        <v>0.31951171159744263</v>
      </c>
      <c r="I96" s="584">
        <f>C96*0.01/'TE5'!B96</f>
        <v>0.31951171159744263</v>
      </c>
      <c r="J96" s="591">
        <f>D96*0.01/'TE5'!C96</f>
        <v>0.3503946594068082</v>
      </c>
      <c r="K96" s="584">
        <f>E96*0.01/'TE5'!D96</f>
        <v>0.33233193169401459</v>
      </c>
      <c r="L96" s="591">
        <f>F96*0.01/'TE5'!E96</f>
        <v>0.30766364686798048</v>
      </c>
      <c r="M96" s="592">
        <f>G96*0.01/'TE5'!F96</f>
        <v>0.33327455560823477</v>
      </c>
    </row>
    <row r="97" spans="1:13">
      <c r="A97" s="78">
        <v>2001</v>
      </c>
      <c r="B97" s="457">
        <f>avghweal!Y90</f>
        <v>7982799.6948393937</v>
      </c>
      <c r="C97" s="345">
        <f>avghweal!Z90</f>
        <v>7982799.6948393937</v>
      </c>
      <c r="D97" s="560">
        <f>avghweal!AA90</f>
        <v>7309315.5050976453</v>
      </c>
      <c r="E97" s="560">
        <f>avghweal!AB90</f>
        <v>8425297.315259736</v>
      </c>
      <c r="F97" s="560">
        <f>avghweal!AC90</f>
        <v>7587412.2985232379</v>
      </c>
      <c r="G97" s="73">
        <f>avghweal!AD90</f>
        <v>12342845.329896994</v>
      </c>
      <c r="H97" s="569">
        <f>B97*0.01/'TE5'!B97</f>
        <v>0.31192442774772644</v>
      </c>
      <c r="I97" s="580">
        <f>C97*0.01/'TE5'!B97</f>
        <v>0.31192442774772644</v>
      </c>
      <c r="J97" s="587">
        <f>D97*0.01/'TE5'!C97</f>
        <v>0.33618841141064709</v>
      </c>
      <c r="K97" s="580">
        <f>E97*0.01/'TE5'!D97</f>
        <v>0.32257505586151014</v>
      </c>
      <c r="L97" s="587">
        <f>F97*0.01/'TE5'!E97</f>
        <v>0.30206648441672196</v>
      </c>
      <c r="M97" s="588">
        <f>G97*0.01/'TE5'!F97</f>
        <v>0.32533105066900014</v>
      </c>
    </row>
    <row r="98" spans="1:13">
      <c r="A98" s="78">
        <v>2002</v>
      </c>
      <c r="B98" s="457">
        <f>avghweal!Y91</f>
        <v>7428925.2405917207</v>
      </c>
      <c r="C98" s="345">
        <f>avghweal!Z91</f>
        <v>7428925.2405917207</v>
      </c>
      <c r="D98" s="560">
        <f>avghweal!AA91</f>
        <v>6672097.198386861</v>
      </c>
      <c r="E98" s="560">
        <f>avghweal!AB91</f>
        <v>7837070.5427846853</v>
      </c>
      <c r="F98" s="560">
        <f>avghweal!AC91</f>
        <v>7069137.0727952085</v>
      </c>
      <c r="G98" s="73">
        <f>avghweal!AD91</f>
        <v>11445023.925074173</v>
      </c>
      <c r="H98" s="569">
        <f>B98*0.01/'TE5'!B98</f>
        <v>0.30225628614425654</v>
      </c>
      <c r="I98" s="580">
        <f>C98*0.01/'TE5'!B98</f>
        <v>0.30225628614425654</v>
      </c>
      <c r="J98" s="587">
        <f>D98*0.01/'TE5'!C98</f>
        <v>0.32364245422591797</v>
      </c>
      <c r="K98" s="580">
        <f>E98*0.01/'TE5'!D98</f>
        <v>0.31304987997814138</v>
      </c>
      <c r="L98" s="587">
        <f>F98*0.01/'TE5'!E98</f>
        <v>0.29248793998926814</v>
      </c>
      <c r="M98" s="588">
        <f>G98*0.01/'TE5'!F98</f>
        <v>0.31625309672554935</v>
      </c>
    </row>
    <row r="99" spans="1:13">
      <c r="A99" s="78">
        <v>2003</v>
      </c>
      <c r="B99" s="457">
        <f>avghweal!Y92</f>
        <v>7648985.3692692891</v>
      </c>
      <c r="C99" s="345">
        <f>avghweal!Z92</f>
        <v>7648985.3692692891</v>
      </c>
      <c r="D99" s="560">
        <f>avghweal!AA92</f>
        <v>6862565.9008385167</v>
      </c>
      <c r="E99" s="560">
        <f>avghweal!AB92</f>
        <v>8143755.023300373</v>
      </c>
      <c r="F99" s="560">
        <f>avghweal!AC92</f>
        <v>7212974.4685601667</v>
      </c>
      <c r="G99" s="73">
        <f>avghweal!AD92</f>
        <v>11782010.938684274</v>
      </c>
      <c r="H99" s="569">
        <f>B99*0.01/'TE5'!B99</f>
        <v>0.30436381697654719</v>
      </c>
      <c r="I99" s="580">
        <f>C99*0.01/'TE5'!B99</f>
        <v>0.30436381697654719</v>
      </c>
      <c r="J99" s="587">
        <f>D99*0.01/'TE5'!C99</f>
        <v>0.32407097465696094</v>
      </c>
      <c r="K99" s="580">
        <f>E99*0.01/'TE5'!D99</f>
        <v>0.31838278720958491</v>
      </c>
      <c r="L99" s="587">
        <f>F99*0.01/'TE5'!E99</f>
        <v>0.29168797778530803</v>
      </c>
      <c r="M99" s="588">
        <f>G99*0.01/'TE5'!F99</f>
        <v>0.31950586653085217</v>
      </c>
    </row>
    <row r="100" spans="1:13">
      <c r="A100" s="78">
        <v>2004</v>
      </c>
      <c r="B100" s="457">
        <f>avghweal!Y93</f>
        <v>8735979.7792166155</v>
      </c>
      <c r="C100" s="345">
        <f>avghweal!Z93</f>
        <v>8735979.7792166155</v>
      </c>
      <c r="D100" s="560">
        <f>avghweal!AA93</f>
        <v>7898640.9946822925</v>
      </c>
      <c r="E100" s="560">
        <f>avghweal!AB93</f>
        <v>9406251.9636960737</v>
      </c>
      <c r="F100" s="560">
        <f>avghweal!AC93</f>
        <v>8136225.4937949041</v>
      </c>
      <c r="G100" s="73">
        <f>avghweal!AD93</f>
        <v>13422747.240495747</v>
      </c>
      <c r="H100" s="569">
        <f>B100*0.01/'TE5'!B100</f>
        <v>0.31491103768348694</v>
      </c>
      <c r="I100" s="580">
        <f>C100*0.01/'TE5'!B100</f>
        <v>0.31491103768348694</v>
      </c>
      <c r="J100" s="587">
        <f>D100*0.01/'TE5'!C100</f>
        <v>0.33732804907628744</v>
      </c>
      <c r="K100" s="580">
        <f>E100*0.01/'TE5'!D100</f>
        <v>0.33082562762755985</v>
      </c>
      <c r="L100" s="587">
        <f>F100*0.01/'TE5'!E100</f>
        <v>0.30007910941094124</v>
      </c>
      <c r="M100" s="588">
        <f>G100*0.01/'TE5'!F100</f>
        <v>0.33094238497307482</v>
      </c>
    </row>
    <row r="101" spans="1:13">
      <c r="A101" s="78">
        <v>2005</v>
      </c>
      <c r="B101" s="457">
        <f>avghweal!Y94</f>
        <v>9676975.6433292758</v>
      </c>
      <c r="C101" s="345">
        <f>avghweal!Z94</f>
        <v>9676975.6433292758</v>
      </c>
      <c r="D101" s="560">
        <f>avghweal!AA94</f>
        <v>8777803.3669664189</v>
      </c>
      <c r="E101" s="560">
        <f>avghweal!AB94</f>
        <v>10421697.416870194</v>
      </c>
      <c r="F101" s="560">
        <f>avghweal!AC94</f>
        <v>9000432.6237617638</v>
      </c>
      <c r="G101" s="73">
        <f>avghweal!AD94</f>
        <v>14801737.275533406</v>
      </c>
      <c r="H101" s="569">
        <f>B101*0.01/'TE5'!B101</f>
        <v>0.32083380222320557</v>
      </c>
      <c r="I101" s="580">
        <f>C101*0.01/'TE5'!B101</f>
        <v>0.32083380222320557</v>
      </c>
      <c r="J101" s="587">
        <f>D101*0.01/'TE5'!C101</f>
        <v>0.34237541723151671</v>
      </c>
      <c r="K101" s="580">
        <f>E101*0.01/'TE5'!D101</f>
        <v>0.33698006973193495</v>
      </c>
      <c r="L101" s="587">
        <f>F101*0.01/'TE5'!E101</f>
        <v>0.30544043016933897</v>
      </c>
      <c r="M101" s="588">
        <f>G101*0.01/'TE5'!F101</f>
        <v>0.33624823070055854</v>
      </c>
    </row>
    <row r="102" spans="1:13">
      <c r="A102" s="78">
        <v>2006</v>
      </c>
      <c r="B102" s="457">
        <f>avghweal!Y95</f>
        <v>10402208.564906063</v>
      </c>
      <c r="C102" s="345">
        <f>avghweal!Z95</f>
        <v>10402208.564906063</v>
      </c>
      <c r="D102" s="560">
        <f>avghweal!AA95</f>
        <v>9445457.2730039489</v>
      </c>
      <c r="E102" s="560">
        <f>avghweal!AB95</f>
        <v>11222470.230301999</v>
      </c>
      <c r="F102" s="560">
        <f>avghweal!AC95</f>
        <v>9664289.1651225854</v>
      </c>
      <c r="G102" s="73">
        <f>avghweal!AD95</f>
        <v>15881460.071728429</v>
      </c>
      <c r="H102" s="569">
        <f>B102*0.01/'TE5'!B102</f>
        <v>0.32876905798912048</v>
      </c>
      <c r="I102" s="580">
        <f>C102*0.01/'TE5'!B102</f>
        <v>0.32876905798912048</v>
      </c>
      <c r="J102" s="587">
        <f>D102*0.01/'TE5'!C102</f>
        <v>0.35169997632309374</v>
      </c>
      <c r="K102" s="580">
        <f>E102*0.01/'TE5'!D102</f>
        <v>0.34582393829882307</v>
      </c>
      <c r="L102" s="587">
        <f>F102*0.01/'TE5'!E102</f>
        <v>0.31273806563756074</v>
      </c>
      <c r="M102" s="588">
        <f>G102*0.01/'TE5'!F102</f>
        <v>0.34566271134322879</v>
      </c>
    </row>
    <row r="103" spans="1:13">
      <c r="A103" s="78">
        <v>2007</v>
      </c>
      <c r="B103" s="457">
        <f>avghweal!Y96</f>
        <v>10700505.628200646</v>
      </c>
      <c r="C103" s="345">
        <f>avghweal!Z96</f>
        <v>10700505.628200646</v>
      </c>
      <c r="D103" s="560">
        <f>avghweal!AA96</f>
        <v>9691033.9451795518</v>
      </c>
      <c r="E103" s="560">
        <f>avghweal!AB96</f>
        <v>11540232.025239753</v>
      </c>
      <c r="F103" s="560">
        <f>avghweal!AC96</f>
        <v>9940519.6787812375</v>
      </c>
      <c r="G103" s="73">
        <f>avghweal!AD96</f>
        <v>16343567.343063857</v>
      </c>
      <c r="H103" s="569">
        <f>B103*0.01/'TE5'!B103</f>
        <v>0.3404876291751861</v>
      </c>
      <c r="I103" s="580">
        <f>C103*0.01/'TE5'!B103</f>
        <v>0.3404876291751861</v>
      </c>
      <c r="J103" s="587">
        <f>D103*0.01/'TE5'!C103</f>
        <v>0.36949893027696634</v>
      </c>
      <c r="K103" s="580">
        <f>E103*0.01/'TE5'!D103</f>
        <v>0.35824484939865475</v>
      </c>
      <c r="L103" s="587">
        <f>F103*0.01/'TE5'!E103</f>
        <v>0.32371880088192684</v>
      </c>
      <c r="M103" s="588">
        <f>G103*0.01/'TE5'!F103</f>
        <v>0.35720605937809136</v>
      </c>
    </row>
    <row r="104" spans="1:13">
      <c r="A104" s="78">
        <v>2008</v>
      </c>
      <c r="B104" s="457">
        <f>avghweal!Y97</f>
        <v>9993977.8437859099</v>
      </c>
      <c r="C104" s="345">
        <f>avghweal!Z97</f>
        <v>9993977.8437859099</v>
      </c>
      <c r="D104" s="560">
        <f>avghweal!AA97</f>
        <v>8947869.6533939242</v>
      </c>
      <c r="E104" s="560">
        <f>avghweal!AB97</f>
        <v>10700991.094612699</v>
      </c>
      <c r="F104" s="560">
        <f>avghweal!AC97</f>
        <v>9348893.4313199166</v>
      </c>
      <c r="G104" s="73">
        <f>avghweal!AD97</f>
        <v>15118962.223491071</v>
      </c>
      <c r="H104" s="569">
        <f>B104*0.01/'TE5'!B104</f>
        <v>0.36334407329559321</v>
      </c>
      <c r="I104" s="580">
        <f>C104*0.01/'TE5'!B104</f>
        <v>0.36334407329559321</v>
      </c>
      <c r="J104" s="587">
        <f>D104*0.01/'TE5'!C104</f>
        <v>0.39959496114125526</v>
      </c>
      <c r="K104" s="580">
        <f>E104*0.01/'TE5'!D104</f>
        <v>0.38092141023197018</v>
      </c>
      <c r="L104" s="587">
        <f>F104*0.01/'TE5'!E104</f>
        <v>0.34670035372979541</v>
      </c>
      <c r="M104" s="588">
        <f>G104*0.01/'TE5'!F104</f>
        <v>0.37978213048810916</v>
      </c>
    </row>
    <row r="105" spans="1:13">
      <c r="A105" s="83">
        <v>2009</v>
      </c>
      <c r="B105" s="460">
        <f>avghweal!Y98</f>
        <v>8976247.8065269385</v>
      </c>
      <c r="C105" s="348">
        <f>avghweal!Z98</f>
        <v>8976247.8065269385</v>
      </c>
      <c r="D105" s="562">
        <f>avghweal!AA98</f>
        <v>7783886.239645726</v>
      </c>
      <c r="E105" s="562">
        <f>avghweal!AB98</f>
        <v>9487971.0973028634</v>
      </c>
      <c r="F105" s="562">
        <f>avghweal!AC98</f>
        <v>8509253.6685319152</v>
      </c>
      <c r="G105" s="79">
        <f>avghweal!AD98</f>
        <v>13594417.769310582</v>
      </c>
      <c r="H105" s="572">
        <f>B105*0.01/'TE5'!B105</f>
        <v>0.36457535624504084</v>
      </c>
      <c r="I105" s="583">
        <f>C105*0.01/'TE5'!B105</f>
        <v>0.36457535624504084</v>
      </c>
      <c r="J105" s="593">
        <f>D105*0.01/'TE5'!C105</f>
        <v>0.40078964892201818</v>
      </c>
      <c r="K105" s="594">
        <f>E105*0.01/'TE5'!D105</f>
        <v>0.38082840578557087</v>
      </c>
      <c r="L105" s="589">
        <f>F105*0.01/'TE5'!E105</f>
        <v>0.34943880137497219</v>
      </c>
      <c r="M105" s="590">
        <f>G105*0.01/'TE5'!F105</f>
        <v>0.38004997701610244</v>
      </c>
    </row>
    <row r="106" spans="1:13">
      <c r="A106" s="78">
        <v>2010</v>
      </c>
      <c r="B106" s="461">
        <f>avghweal!Y99</f>
        <v>9590025.6264065299</v>
      </c>
      <c r="C106" s="349">
        <f>avghweal!Z99</f>
        <v>9590025.6264065299</v>
      </c>
      <c r="D106" s="560">
        <f>avghweal!AA99</f>
        <v>8504176.9503308069</v>
      </c>
      <c r="E106" s="560">
        <f>avghweal!AB99</f>
        <v>10323339.461860079</v>
      </c>
      <c r="F106" s="560">
        <f>avghweal!AC99</f>
        <v>8915385.8827865385</v>
      </c>
      <c r="G106" s="73">
        <f>avghweal!AD99</f>
        <v>14456343.693500016</v>
      </c>
      <c r="H106" s="569">
        <f>B106*0.01/'TE5'!B106</f>
        <v>0.37797990441322327</v>
      </c>
      <c r="I106" s="580">
        <f>C106*0.01/'TE5'!B106</f>
        <v>0.37797990441322327</v>
      </c>
      <c r="J106" s="595">
        <f>D106*0.01/'TE5'!C106</f>
        <v>0.41781756713259599</v>
      </c>
      <c r="K106" s="596">
        <f>E106*0.01/'TE5'!D106</f>
        <v>0.39799748934457174</v>
      </c>
      <c r="L106" s="587">
        <f>F106*0.01/'TE5'!E106</f>
        <v>0.35880555031279326</v>
      </c>
      <c r="M106" s="588">
        <f>G106*0.01/'TE5'!F106</f>
        <v>0.39445167704836337</v>
      </c>
    </row>
    <row r="107" spans="1:13">
      <c r="A107" s="78">
        <v>2011</v>
      </c>
      <c r="B107" s="461">
        <f>avghweal!Y100</f>
        <v>9592383.3063036427</v>
      </c>
      <c r="C107" s="349">
        <f>avghweal!Z100</f>
        <v>9592383.3063036427</v>
      </c>
      <c r="D107" s="560">
        <f>avghweal!AA100</f>
        <v>8379719.2450412828</v>
      </c>
      <c r="E107" s="560">
        <f>avghweal!AB100</f>
        <v>10332745.290222703</v>
      </c>
      <c r="F107" s="560">
        <f>avghweal!AC100</f>
        <v>8915635.8957167882</v>
      </c>
      <c r="G107" s="73">
        <f>avghweal!AD100</f>
        <v>14455808.014866609</v>
      </c>
      <c r="H107" s="569">
        <f>B107*0.01/'TE5'!B107</f>
        <v>0.3761644959449767</v>
      </c>
      <c r="I107" s="580">
        <f>C107*0.01/'TE5'!B107</f>
        <v>0.3761644959449767</v>
      </c>
      <c r="J107" s="595">
        <f>D107*0.01/'TE5'!C107</f>
        <v>0.41410917291315202</v>
      </c>
      <c r="K107" s="596">
        <f>E107*0.01/'TE5'!D107</f>
        <v>0.39393358886658236</v>
      </c>
      <c r="L107" s="587">
        <f>F107*0.01/'TE5'!E107</f>
        <v>0.35907772797539522</v>
      </c>
      <c r="M107" s="588">
        <f>G107*0.01/'TE5'!F107</f>
        <v>0.39406102244726987</v>
      </c>
    </row>
    <row r="108" spans="1:13">
      <c r="A108" s="78">
        <v>2012</v>
      </c>
      <c r="B108" s="461">
        <f>avghweal!Y101</f>
        <v>10202252.201935181</v>
      </c>
      <c r="C108" s="349">
        <f>avghweal!Z101</f>
        <v>10202252.201935181</v>
      </c>
      <c r="D108" s="560">
        <f>avghweal!AA101</f>
        <v>8888036.4703462739</v>
      </c>
      <c r="E108" s="560">
        <f>avghweal!AB101</f>
        <v>11100542.336161271</v>
      </c>
      <c r="F108" s="560">
        <f>avghweal!AC101</f>
        <v>9385071.5923398957</v>
      </c>
      <c r="G108" s="73">
        <f>avghweal!AD101</f>
        <v>15295363.339783117</v>
      </c>
      <c r="H108" s="569">
        <f>B108*0.01/'TE5'!B108</f>
        <v>0.38945007324218756</v>
      </c>
      <c r="I108" s="580">
        <f>C108*0.01/'TE5'!B108</f>
        <v>0.38945007324218756</v>
      </c>
      <c r="J108" s="595">
        <f>D108*0.01/'TE5'!C108</f>
        <v>0.42655173225362092</v>
      </c>
      <c r="K108" s="596">
        <f>E108*0.01/'TE5'!D108</f>
        <v>0.40944978148114336</v>
      </c>
      <c r="L108" s="587">
        <f>F108*0.01/'TE5'!E108</f>
        <v>0.37013309927469962</v>
      </c>
      <c r="M108" s="588">
        <f>G108*0.01/'TE5'!F108</f>
        <v>0.40768984905429634</v>
      </c>
    </row>
    <row r="109" spans="1:13">
      <c r="A109" s="78">
        <v>2013</v>
      </c>
      <c r="B109" s="461">
        <f>avghweal!Y102</f>
        <v>10676292.899145862</v>
      </c>
      <c r="C109" s="349">
        <f>avghweal!Z102</f>
        <v>10676292.899145862</v>
      </c>
      <c r="D109" s="560">
        <f>avghweal!AA102</f>
        <v>9373547.4599445444</v>
      </c>
      <c r="E109" s="560">
        <f>avghweal!AB102</f>
        <v>11505044.774181657</v>
      </c>
      <c r="F109" s="560">
        <f>avghweal!AC102</f>
        <v>9919731.7225379348</v>
      </c>
      <c r="G109" s="73">
        <f>avghweal!AD102</f>
        <v>15972612.204928035</v>
      </c>
      <c r="H109" s="569">
        <f>B109*0.01/'TE5'!B109</f>
        <v>0.36977171897888178</v>
      </c>
      <c r="I109" s="580">
        <f>C109*0.01/'TE5'!B109</f>
        <v>0.36977171897888178</v>
      </c>
      <c r="J109" s="595">
        <f>D109*0.01/'TE5'!C109</f>
        <v>0.40558237651942614</v>
      </c>
      <c r="K109" s="596">
        <f>E109*0.01/'TE5'!D109</f>
        <v>0.38721965042754525</v>
      </c>
      <c r="L109" s="587">
        <f>F109*0.01/'TE5'!E109</f>
        <v>0.35300479563087062</v>
      </c>
      <c r="M109" s="588">
        <f>G109*0.01/'TE5'!F109</f>
        <v>0.38823459541505401</v>
      </c>
    </row>
    <row r="110" spans="1:13">
      <c r="A110" s="78">
        <v>2014</v>
      </c>
      <c r="B110" s="461">
        <f>avghweal!Y103</f>
        <v>11590441.244416021</v>
      </c>
      <c r="C110" s="349">
        <f>avghweal!Z103</f>
        <v>11590441.244416021</v>
      </c>
      <c r="D110" s="560">
        <f>avghweal!AA103</f>
        <v>10295050.591308644</v>
      </c>
      <c r="E110" s="560">
        <f>avghweal!AB103</f>
        <v>12639471.787466388</v>
      </c>
      <c r="F110" s="560">
        <f>avghweal!AC103</f>
        <v>10636785.702964088</v>
      </c>
      <c r="G110" s="73">
        <f>avghweal!AD103</f>
        <v>17294950.795459025</v>
      </c>
      <c r="H110" s="569">
        <f>B110*0.01/'TE5'!B110</f>
        <v>0.37194108963012695</v>
      </c>
      <c r="I110" s="580">
        <f>C110*0.01/'TE5'!B110</f>
        <v>0.37194108963012695</v>
      </c>
      <c r="J110" s="595">
        <f>D110*0.01/'TE5'!C110</f>
        <v>0.40551345600475008</v>
      </c>
      <c r="K110" s="596">
        <f>E110*0.01/'TE5'!D110</f>
        <v>0.39074969788788583</v>
      </c>
      <c r="L110" s="587">
        <f>F110*0.01/'TE5'!E110</f>
        <v>0.35365886494401472</v>
      </c>
      <c r="M110" s="588">
        <f>G110*0.01/'TE5'!F110</f>
        <v>0.39072986162184581</v>
      </c>
    </row>
    <row r="111" spans="1:13">
      <c r="A111" s="78">
        <v>2015</v>
      </c>
      <c r="B111" s="461">
        <f>avghweal!Y104</f>
        <v>11889917.298180027</v>
      </c>
      <c r="C111" s="349">
        <f>avghweal!Z104</f>
        <v>11889917.298180027</v>
      </c>
      <c r="D111" s="560">
        <f>avghweal!AA104</f>
        <v>10488814.647379881</v>
      </c>
      <c r="E111" s="560">
        <f>avghweal!AB104</f>
        <v>12954481.702045931</v>
      </c>
      <c r="F111" s="560">
        <f>avghweal!AC104</f>
        <v>10921169.324535489</v>
      </c>
      <c r="G111" s="73">
        <f>avghweal!AD104</f>
        <v>17732634.848889489</v>
      </c>
      <c r="H111" s="569">
        <f>B111*0.01/'TE5'!B111</f>
        <v>0.37068352103233343</v>
      </c>
      <c r="I111" s="580">
        <f>C111*0.01/'TE5'!B111</f>
        <v>0.37068352103233343</v>
      </c>
      <c r="J111" s="595">
        <f>D111*0.01/'TE5'!C111</f>
        <v>0.40480280631032745</v>
      </c>
      <c r="K111" s="596">
        <f>E111*0.01/'TE5'!D111</f>
        <v>0.38869670652999794</v>
      </c>
      <c r="L111" s="587">
        <f>F111*0.01/'TE5'!E111</f>
        <v>0.35310995744643964</v>
      </c>
      <c r="M111" s="588">
        <f>G111*0.01/'TE5'!F111</f>
        <v>0.39079589993039959</v>
      </c>
    </row>
    <row r="112" spans="1:13">
      <c r="A112" s="78">
        <v>2016</v>
      </c>
      <c r="B112" s="461">
        <f>avghweal!Y105</f>
        <v>12076801.460276</v>
      </c>
      <c r="C112" s="349">
        <f>avghweal!Z105</f>
        <v>12076801.460276</v>
      </c>
      <c r="D112" s="560">
        <f>avghweal!AA105</f>
        <v>10566086.203193372</v>
      </c>
      <c r="E112" s="560">
        <f>avghweal!AB105</f>
        <v>13214467.558418602</v>
      </c>
      <c r="F112" s="560">
        <f>avghweal!AC105</f>
        <v>11049234.200164089</v>
      </c>
      <c r="G112" s="73">
        <f>avghweal!AD105</f>
        <v>17958742.836926341</v>
      </c>
      <c r="H112" s="569">
        <f>B112*0.01/'TE5'!B112</f>
        <v>0.36594727635383612</v>
      </c>
      <c r="I112" s="580">
        <f>C112*0.01/'TE5'!B112</f>
        <v>0.36594727635383612</v>
      </c>
      <c r="J112" s="595">
        <f>D112*0.01/'TE5'!C112</f>
        <v>0.40122783458166128</v>
      </c>
      <c r="K112" s="596">
        <f>E112*0.01/'TE5'!D112</f>
        <v>0.38419697143356951</v>
      </c>
      <c r="L112" s="587">
        <f>F112*0.01/'TE5'!E112</f>
        <v>0.34819550398693128</v>
      </c>
      <c r="M112" s="588">
        <f>G112*0.01/'TE5'!F112</f>
        <v>0.38641812381382179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18"/>
  <sheetViews>
    <sheetView workbookViewId="0">
      <pane xSplit="1" ySplit="8" topLeftCell="B83" activePane="bottomRight" state="frozen"/>
      <selection activeCell="D32" sqref="D32"/>
      <selection pane="topRight" activeCell="D32" sqref="D32"/>
      <selection pane="bottomLeft" activeCell="D32" sqref="D32"/>
      <selection pane="bottomRight" activeCell="E98" sqref="E98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3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3">
      <c r="H2" s="109"/>
      <c r="I2" s="109"/>
    </row>
    <row r="3" spans="1:13" ht="15.55" thickBot="1"/>
    <row r="4" spans="1:13" ht="25" customHeight="1" thickTop="1">
      <c r="A4" s="1428" t="s">
        <v>864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3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3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3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3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</row>
    <row r="9" spans="1:13" s="98" customFormat="1" ht="15.05" customHeight="1">
      <c r="A9" s="104">
        <v>1913</v>
      </c>
      <c r="B9" s="454"/>
      <c r="C9" s="343">
        <f>avghweal!AL2</f>
        <v>13582654.869942648</v>
      </c>
      <c r="D9" s="343"/>
      <c r="E9" s="96"/>
      <c r="F9" s="96"/>
      <c r="G9" s="95">
        <f>avghweal!AP2</f>
        <v>20592185.212511331</v>
      </c>
      <c r="H9" s="566"/>
      <c r="I9" s="577">
        <f>C9*0.001/'TE5'!B9</f>
        <v>0.23136522369265405</v>
      </c>
      <c r="J9" s="611"/>
      <c r="K9" s="577"/>
      <c r="L9" s="611"/>
      <c r="M9" s="597">
        <f>G9*0.001/'TE5'!F9</f>
        <v>0.23328247640666205</v>
      </c>
    </row>
    <row r="10" spans="1:13" s="98" customFormat="1" ht="15.05" customHeight="1">
      <c r="A10" s="103">
        <v>1914</v>
      </c>
      <c r="B10" s="454"/>
      <c r="C10" s="343">
        <f>avghweal!AL3</f>
        <v>13235285.151034309</v>
      </c>
      <c r="D10" s="343"/>
      <c r="E10" s="96"/>
      <c r="F10" s="96"/>
      <c r="G10" s="95">
        <f>avghweal!AP3</f>
        <v>20085715.098891713</v>
      </c>
      <c r="H10" s="566"/>
      <c r="I10" s="577">
        <f>C10*0.001/'TE5'!B10</f>
        <v>0.22532074187733986</v>
      </c>
      <c r="J10" s="611"/>
      <c r="K10" s="577"/>
      <c r="L10" s="611"/>
      <c r="M10" s="597">
        <f>G10*0.001/'TE5'!F10</f>
        <v>0.22711338461329897</v>
      </c>
    </row>
    <row r="11" spans="1:13" s="98" customFormat="1" ht="15.05" customHeight="1">
      <c r="A11" s="103">
        <v>1915</v>
      </c>
      <c r="B11" s="454"/>
      <c r="C11" s="343">
        <f>avghweal!AL4</f>
        <v>14848476.167272257</v>
      </c>
      <c r="D11" s="343"/>
      <c r="E11" s="96"/>
      <c r="F11" s="96"/>
      <c r="G11" s="95">
        <f>avghweal!AP4</f>
        <v>22553295.412869506</v>
      </c>
      <c r="H11" s="566"/>
      <c r="I11" s="577">
        <f>C11*0.001/'TE5'!B11</f>
        <v>0.23668472956700889</v>
      </c>
      <c r="J11" s="611"/>
      <c r="K11" s="577"/>
      <c r="L11" s="611"/>
      <c r="M11" s="597">
        <f>G11*0.001/'TE5'!F11</f>
        <v>0.23846078978147769</v>
      </c>
    </row>
    <row r="12" spans="1:13" s="98" customFormat="1" ht="15.05" customHeight="1">
      <c r="A12" s="103">
        <v>1916</v>
      </c>
      <c r="B12" s="454"/>
      <c r="C12" s="343">
        <f>avghweal!AL5</f>
        <v>16383857.395029398</v>
      </c>
      <c r="D12" s="343"/>
      <c r="E12" s="96"/>
      <c r="F12" s="96"/>
      <c r="G12" s="95">
        <f>avghweal!AP5</f>
        <v>24908311.411285464</v>
      </c>
      <c r="H12" s="566"/>
      <c r="I12" s="577">
        <f>C12*0.001/'TE5'!B12</f>
        <v>0.25446456341680251</v>
      </c>
      <c r="J12" s="611"/>
      <c r="K12" s="577"/>
      <c r="L12" s="611"/>
      <c r="M12" s="597">
        <f>G12*0.001/'TE5'!F12</f>
        <v>0.25628508269732053</v>
      </c>
    </row>
    <row r="13" spans="1:13" s="98" customFormat="1" ht="15.05" customHeight="1">
      <c r="A13" s="103">
        <v>1917</v>
      </c>
      <c r="B13" s="454"/>
      <c r="C13" s="343">
        <f>avghweal!AL6</f>
        <v>11824647.826378036</v>
      </c>
      <c r="D13" s="343"/>
      <c r="E13" s="96"/>
      <c r="F13" s="96"/>
      <c r="G13" s="95">
        <f>avghweal!AP6</f>
        <v>17990902.964575477</v>
      </c>
      <c r="H13" s="566"/>
      <c r="I13" s="577">
        <f>C13*0.001/'TE5'!B13</f>
        <v>0.21417826263021897</v>
      </c>
      <c r="J13" s="611"/>
      <c r="K13" s="577"/>
      <c r="L13" s="611"/>
      <c r="M13" s="597">
        <f>G13*0.001/'TE5'!F13</f>
        <v>0.21605509730967043</v>
      </c>
    </row>
    <row r="14" spans="1:13" s="98" customFormat="1" ht="15.05" customHeight="1">
      <c r="A14" s="103">
        <v>1918</v>
      </c>
      <c r="B14" s="454"/>
      <c r="C14" s="343">
        <f>avghweal!AL7</f>
        <v>8466081.6151419524</v>
      </c>
      <c r="D14" s="380"/>
      <c r="E14" s="340"/>
      <c r="F14" s="340"/>
      <c r="G14" s="95">
        <f>avghweal!AP7</f>
        <v>12810039.517118979</v>
      </c>
      <c r="H14" s="566"/>
      <c r="I14" s="577">
        <f>C14*0.001/'TE5'!B14</f>
        <v>0.16788794054993564</v>
      </c>
      <c r="J14" s="611"/>
      <c r="K14" s="577"/>
      <c r="L14" s="611"/>
      <c r="M14" s="597">
        <f>G14*0.001/'TE5'!F14</f>
        <v>0.16991326870644263</v>
      </c>
    </row>
    <row r="15" spans="1:13" s="98" customFormat="1" ht="15.05" customHeight="1">
      <c r="A15" s="102">
        <v>1919</v>
      </c>
      <c r="B15" s="455"/>
      <c r="C15" s="342">
        <f>avghweal!AL8</f>
        <v>8679648.8285800964</v>
      </c>
      <c r="D15" s="381"/>
      <c r="E15" s="341"/>
      <c r="F15" s="341"/>
      <c r="G15" s="99">
        <f>avghweal!AP8</f>
        <v>13216434.098042279</v>
      </c>
      <c r="H15" s="567"/>
      <c r="I15" s="578">
        <f>C15*0.001/'TE5'!B15</f>
        <v>0.17494940133019976</v>
      </c>
      <c r="J15" s="612"/>
      <c r="K15" s="578"/>
      <c r="L15" s="612"/>
      <c r="M15" s="598">
        <f>G15*0.001/'TE5'!F15</f>
        <v>0.1770799972832135</v>
      </c>
    </row>
    <row r="16" spans="1:13" s="98" customFormat="1" ht="15.05" customHeight="1">
      <c r="A16" s="103">
        <v>1920</v>
      </c>
      <c r="B16" s="454"/>
      <c r="C16" s="343">
        <f>avghweal!AL9</f>
        <v>5930872.1091882149</v>
      </c>
      <c r="D16" s="380"/>
      <c r="E16" s="340"/>
      <c r="F16" s="340"/>
      <c r="G16" s="95">
        <f>avghweal!AP9</f>
        <v>9073384.7816478293</v>
      </c>
      <c r="H16" s="566"/>
      <c r="I16" s="577">
        <f>C16*0.001/'TE5'!B16</f>
        <v>0.13701916348099993</v>
      </c>
      <c r="J16" s="611"/>
      <c r="K16" s="577"/>
      <c r="L16" s="611"/>
      <c r="M16" s="597">
        <f>G16*0.001/'TE5'!F16</f>
        <v>0.13918518498828281</v>
      </c>
    </row>
    <row r="17" spans="1:13" s="98" customFormat="1" ht="15.05" customHeight="1">
      <c r="A17" s="103">
        <v>1921</v>
      </c>
      <c r="B17" s="454"/>
      <c r="C17" s="343">
        <f>avghweal!AL10</f>
        <v>6909175.3958271127</v>
      </c>
      <c r="D17" s="380"/>
      <c r="E17" s="340"/>
      <c r="F17" s="340"/>
      <c r="G17" s="95">
        <f>avghweal!AP10</f>
        <v>10512751.554773543</v>
      </c>
      <c r="H17" s="566"/>
      <c r="I17" s="577">
        <f>C17*0.001/'TE5'!B17</f>
        <v>0.14625061003449275</v>
      </c>
      <c r="J17" s="611"/>
      <c r="K17" s="577"/>
      <c r="L17" s="611"/>
      <c r="M17" s="597">
        <f>G17*0.001/'TE5'!F17</f>
        <v>0.14810595866851911</v>
      </c>
    </row>
    <row r="18" spans="1:13" s="98" customFormat="1" ht="15.05" customHeight="1">
      <c r="A18" s="103">
        <v>1922</v>
      </c>
      <c r="B18" s="454"/>
      <c r="C18" s="343">
        <f>avghweal!AL11</f>
        <v>8980480.1473900564</v>
      </c>
      <c r="D18" s="380"/>
      <c r="E18" s="340"/>
      <c r="F18" s="340"/>
      <c r="G18" s="95">
        <f>avghweal!AP11</f>
        <v>13602581.399069916</v>
      </c>
      <c r="H18" s="566"/>
      <c r="I18" s="577">
        <f>C18*0.001/'TE5'!B18</f>
        <v>0.1692083417464561</v>
      </c>
      <c r="J18" s="611"/>
      <c r="K18" s="577"/>
      <c r="L18" s="611"/>
      <c r="M18" s="597">
        <f>G18*0.001/'TE5'!F18</f>
        <v>0.17106730527479527</v>
      </c>
    </row>
    <row r="19" spans="1:13" s="98" customFormat="1" ht="15.05" customHeight="1">
      <c r="A19" s="103">
        <v>1923</v>
      </c>
      <c r="B19" s="454"/>
      <c r="C19" s="343">
        <f>avghweal!AL12</f>
        <v>7655813.0803422192</v>
      </c>
      <c r="D19" s="380"/>
      <c r="E19" s="340"/>
      <c r="F19" s="340"/>
      <c r="G19" s="95">
        <f>avghweal!AP12</f>
        <v>11616438.476788877</v>
      </c>
      <c r="H19" s="566"/>
      <c r="I19" s="577">
        <f>C19*0.001/'TE5'!B19</f>
        <v>0.14384077945302964</v>
      </c>
      <c r="J19" s="611"/>
      <c r="K19" s="577"/>
      <c r="L19" s="611"/>
      <c r="M19" s="597">
        <f>G19*0.001/'TE5'!F19</f>
        <v>0.14575440615545215</v>
      </c>
    </row>
    <row r="20" spans="1:13" s="98" customFormat="1" ht="15.05" customHeight="1">
      <c r="A20" s="103">
        <v>1924</v>
      </c>
      <c r="B20" s="454"/>
      <c r="C20" s="343">
        <f>avghweal!AL13</f>
        <v>8518437.3665541336</v>
      </c>
      <c r="D20" s="380"/>
      <c r="E20" s="340"/>
      <c r="F20" s="340"/>
      <c r="G20" s="95">
        <f>avghweal!AP13</f>
        <v>12902039.15414083</v>
      </c>
      <c r="H20" s="566"/>
      <c r="I20" s="577">
        <f>C20*0.001/'TE5'!B20</f>
        <v>0.15683212538384583</v>
      </c>
      <c r="J20" s="611"/>
      <c r="K20" s="577"/>
      <c r="L20" s="611"/>
      <c r="M20" s="597">
        <f>G20*0.001/'TE5'!F20</f>
        <v>0.15866579207855155</v>
      </c>
    </row>
    <row r="21" spans="1:13" s="98" customFormat="1" ht="15.05" customHeight="1">
      <c r="A21" s="103">
        <v>1925</v>
      </c>
      <c r="B21" s="454"/>
      <c r="C21" s="343">
        <f>avghweal!AL14</f>
        <v>9973561.8747002464</v>
      </c>
      <c r="D21" s="380"/>
      <c r="E21" s="340"/>
      <c r="F21" s="340"/>
      <c r="G21" s="95">
        <f>avghweal!AP14</f>
        <v>15092356.356877178</v>
      </c>
      <c r="H21" s="566"/>
      <c r="I21" s="577">
        <f>C21*0.001/'TE5'!B21</f>
        <v>0.17411637328674939</v>
      </c>
      <c r="J21" s="611"/>
      <c r="K21" s="577"/>
      <c r="L21" s="611"/>
      <c r="M21" s="597">
        <f>G21*0.001/'TE5'!F21</f>
        <v>0.17602913752365162</v>
      </c>
    </row>
    <row r="22" spans="1:13" s="98" customFormat="1" ht="15.05" customHeight="1">
      <c r="A22" s="103">
        <v>1926</v>
      </c>
      <c r="B22" s="454"/>
      <c r="C22" s="343">
        <f>avghweal!AL15</f>
        <v>11096733.81943165</v>
      </c>
      <c r="D22" s="380"/>
      <c r="E22" s="340"/>
      <c r="F22" s="340"/>
      <c r="G22" s="95">
        <f>avghweal!AP15</f>
        <v>16805201.532464974</v>
      </c>
      <c r="H22" s="566"/>
      <c r="I22" s="577">
        <f>C22*0.001/'TE5'!B22</f>
        <v>0.18761057537632539</v>
      </c>
      <c r="J22" s="611"/>
      <c r="K22" s="577"/>
      <c r="L22" s="611"/>
      <c r="M22" s="597">
        <f>G22*0.001/'TE5'!F22</f>
        <v>0.18958212259611312</v>
      </c>
    </row>
    <row r="23" spans="1:13" s="98" customFormat="1" ht="15.05" customHeight="1">
      <c r="A23" s="103">
        <v>1927</v>
      </c>
      <c r="B23" s="454"/>
      <c r="C23" s="343">
        <f>avghweal!AL16</f>
        <v>12941366.722596291</v>
      </c>
      <c r="D23" s="380"/>
      <c r="E23" s="340"/>
      <c r="F23" s="340"/>
      <c r="G23" s="95">
        <f>avghweal!AP16</f>
        <v>19621211.869167835</v>
      </c>
      <c r="H23" s="566"/>
      <c r="I23" s="577">
        <f>C23*0.001/'TE5'!B23</f>
        <v>0.20461738805299345</v>
      </c>
      <c r="J23" s="611"/>
      <c r="K23" s="577"/>
      <c r="L23" s="611"/>
      <c r="M23" s="597">
        <f>G23*0.001/'TE5'!F23</f>
        <v>0.20673353897819888</v>
      </c>
    </row>
    <row r="24" spans="1:13" s="98" customFormat="1" ht="15.05" customHeight="1">
      <c r="A24" s="103">
        <v>1928</v>
      </c>
      <c r="B24" s="454"/>
      <c r="C24" s="343">
        <f>avghweal!AL17</f>
        <v>16725259.609713223</v>
      </c>
      <c r="D24" s="380"/>
      <c r="E24" s="340"/>
      <c r="F24" s="340"/>
      <c r="G24" s="95">
        <f>avghweal!AP17</f>
        <v>25408897.869389981</v>
      </c>
      <c r="H24" s="566"/>
      <c r="I24" s="577">
        <f>C24*0.001/'TE5'!B24</f>
        <v>0.23187003529380212</v>
      </c>
      <c r="J24" s="611"/>
      <c r="K24" s="577"/>
      <c r="L24" s="611"/>
      <c r="M24" s="597">
        <f>G24*0.001/'TE5'!F24</f>
        <v>0.23414550143942511</v>
      </c>
    </row>
    <row r="25" spans="1:13" s="98" customFormat="1" ht="15.05" customHeight="1">
      <c r="A25" s="102">
        <v>1929</v>
      </c>
      <c r="B25" s="455"/>
      <c r="C25" s="342">
        <f>avghweal!AL18</f>
        <v>18031807.026596438</v>
      </c>
      <c r="D25" s="381"/>
      <c r="E25" s="341"/>
      <c r="F25" s="341"/>
      <c r="G25" s="99">
        <f>avghweal!AP18</f>
        <v>27483239.726366125</v>
      </c>
      <c r="H25" s="567"/>
      <c r="I25" s="578">
        <f>C25*0.001/'TE5'!B25</f>
        <v>0.24091574850443823</v>
      </c>
      <c r="J25" s="612"/>
      <c r="K25" s="578"/>
      <c r="L25" s="612"/>
      <c r="M25" s="598">
        <f>G25*0.001/'TE5'!F25</f>
        <v>0.24319366031412501</v>
      </c>
    </row>
    <row r="26" spans="1:13" s="98" customFormat="1" ht="15.05" customHeight="1">
      <c r="A26" s="103">
        <v>1930</v>
      </c>
      <c r="B26" s="454"/>
      <c r="C26" s="343">
        <f>avghweal!AL19</f>
        <v>13107643.123415271</v>
      </c>
      <c r="D26" s="380"/>
      <c r="E26" s="340"/>
      <c r="F26" s="340"/>
      <c r="G26" s="95">
        <f>avghweal!AP19</f>
        <v>20130120.392702535</v>
      </c>
      <c r="H26" s="566"/>
      <c r="I26" s="577">
        <f>C26*0.001/'TE5'!B26</f>
        <v>0.19157777025684447</v>
      </c>
      <c r="J26" s="611"/>
      <c r="K26" s="577"/>
      <c r="L26" s="611"/>
      <c r="M26" s="597">
        <f>G26*0.001/'TE5'!F26</f>
        <v>0.19385823361060925</v>
      </c>
    </row>
    <row r="27" spans="1:13" s="98" customFormat="1" ht="15.05" customHeight="1">
      <c r="A27" s="103">
        <v>1931</v>
      </c>
      <c r="B27" s="454"/>
      <c r="C27" s="343">
        <f>avghweal!AL20</f>
        <v>9261671.1218794696</v>
      </c>
      <c r="D27" s="380"/>
      <c r="E27" s="340"/>
      <c r="F27" s="340"/>
      <c r="G27" s="95">
        <f>avghweal!AP20</f>
        <v>14240529.285976423</v>
      </c>
      <c r="H27" s="566"/>
      <c r="I27" s="577">
        <f>C27*0.001/'TE5'!B27</f>
        <v>0.15686511428197539</v>
      </c>
      <c r="J27" s="611"/>
      <c r="K27" s="577"/>
      <c r="L27" s="611"/>
      <c r="M27" s="597">
        <f>G27*0.001/'TE5'!F27</f>
        <v>0.15884831694871271</v>
      </c>
    </row>
    <row r="28" spans="1:13" s="98" customFormat="1" ht="15.05" customHeight="1">
      <c r="A28" s="103">
        <v>1932</v>
      </c>
      <c r="B28" s="454"/>
      <c r="C28" s="343">
        <f>avghweal!AL21</f>
        <v>8576693.0962049719</v>
      </c>
      <c r="D28" s="380"/>
      <c r="E28" s="340"/>
      <c r="F28" s="340"/>
      <c r="G28" s="95">
        <f>avghweal!AP21</f>
        <v>13157367.647504233</v>
      </c>
      <c r="H28" s="566"/>
      <c r="I28" s="577">
        <f>C28*0.001/'TE5'!B28</f>
        <v>0.16289397215601115</v>
      </c>
      <c r="J28" s="611"/>
      <c r="K28" s="577"/>
      <c r="L28" s="611"/>
      <c r="M28" s="597">
        <f>G28*0.001/'TE5'!F28</f>
        <v>0.16443584566868286</v>
      </c>
    </row>
    <row r="29" spans="1:13" s="98" customFormat="1" ht="15.05" customHeight="1">
      <c r="A29" s="103">
        <v>1933</v>
      </c>
      <c r="B29" s="454"/>
      <c r="C29" s="343">
        <f>avghweal!AL22</f>
        <v>10084665.584623635</v>
      </c>
      <c r="D29" s="380"/>
      <c r="E29" s="340"/>
      <c r="F29" s="340"/>
      <c r="G29" s="95">
        <f>avghweal!AP22</f>
        <v>15470692.711923704</v>
      </c>
      <c r="H29" s="566"/>
      <c r="I29" s="577">
        <f>C29*0.001/'TE5'!B29</f>
        <v>0.18168260387907151</v>
      </c>
      <c r="J29" s="611"/>
      <c r="K29" s="577"/>
      <c r="L29" s="611"/>
      <c r="M29" s="597">
        <f>G29*0.001/'TE5'!F29</f>
        <v>0.18314846021306289</v>
      </c>
    </row>
    <row r="30" spans="1:13" s="98" customFormat="1" ht="15.05" customHeight="1">
      <c r="A30" s="103">
        <v>1934</v>
      </c>
      <c r="B30" s="454"/>
      <c r="C30" s="343">
        <f>avghweal!AL23</f>
        <v>10224349.545996992</v>
      </c>
      <c r="D30" s="380"/>
      <c r="E30" s="340"/>
      <c r="F30" s="340"/>
      <c r="G30" s="95">
        <f>avghweal!AP23</f>
        <v>15716484.496704251</v>
      </c>
      <c r="H30" s="566"/>
      <c r="I30" s="577">
        <f>C30*0.001/'TE5'!B30</f>
        <v>0.17992591533943406</v>
      </c>
      <c r="J30" s="611"/>
      <c r="K30" s="577"/>
      <c r="L30" s="611"/>
      <c r="M30" s="597">
        <f>G30*0.001/'TE5'!F30</f>
        <v>0.1814531416173466</v>
      </c>
    </row>
    <row r="31" spans="1:13" s="98" customFormat="1" ht="15.05" customHeight="1">
      <c r="A31" s="103">
        <v>1935</v>
      </c>
      <c r="B31" s="454"/>
      <c r="C31" s="343">
        <f>avghweal!AL24</f>
        <v>10637809.145414278</v>
      </c>
      <c r="D31" s="380"/>
      <c r="E31" s="340"/>
      <c r="F31" s="340"/>
      <c r="G31" s="95">
        <f>avghweal!AP24</f>
        <v>16378463.148137102</v>
      </c>
      <c r="H31" s="566"/>
      <c r="I31" s="577">
        <f>C31*0.001/'TE5'!B31</f>
        <v>0.17878135307282303</v>
      </c>
      <c r="J31" s="611"/>
      <c r="K31" s="577"/>
      <c r="L31" s="611"/>
      <c r="M31" s="597">
        <f>G31*0.001/'TE5'!F31</f>
        <v>0.1804657188363383</v>
      </c>
    </row>
    <row r="32" spans="1:13" s="98" customFormat="1" ht="15.05" customHeight="1">
      <c r="A32" s="103">
        <v>1936</v>
      </c>
      <c r="B32" s="454"/>
      <c r="C32" s="343">
        <f>avghweal!AL25</f>
        <v>12648208.031010114</v>
      </c>
      <c r="D32" s="380"/>
      <c r="E32" s="340"/>
      <c r="F32" s="340"/>
      <c r="G32" s="95">
        <f>avghweal!AP25</f>
        <v>19499054.489494335</v>
      </c>
      <c r="H32" s="566"/>
      <c r="I32" s="577">
        <f>C32*0.001/'TE5'!B32</f>
        <v>0.18482041393723625</v>
      </c>
      <c r="J32" s="611"/>
      <c r="K32" s="577"/>
      <c r="L32" s="611"/>
      <c r="M32" s="597">
        <f>G32*0.001/'TE5'!F32</f>
        <v>0.18673899425090731</v>
      </c>
    </row>
    <row r="33" spans="1:13" s="98" customFormat="1" ht="15.05" customHeight="1">
      <c r="A33" s="103">
        <v>1937</v>
      </c>
      <c r="B33" s="454"/>
      <c r="C33" s="343">
        <f>avghweal!AL26</f>
        <v>12183601.409074906</v>
      </c>
      <c r="D33" s="380"/>
      <c r="E33" s="340"/>
      <c r="F33" s="340"/>
      <c r="G33" s="95">
        <f>avghweal!AP26</f>
        <v>18763881.625237614</v>
      </c>
      <c r="H33" s="566"/>
      <c r="I33" s="577">
        <f>C33*0.001/'TE5'!B33</f>
        <v>0.18571040835813551</v>
      </c>
      <c r="J33" s="611"/>
      <c r="K33" s="577"/>
      <c r="L33" s="611"/>
      <c r="M33" s="597">
        <f>G33*0.001/'TE5'!F33</f>
        <v>0.18744953687046892</v>
      </c>
    </row>
    <row r="34" spans="1:13" s="98" customFormat="1" ht="15.05" customHeight="1">
      <c r="A34" s="103">
        <v>1938</v>
      </c>
      <c r="B34" s="454"/>
      <c r="C34" s="343">
        <f>avghweal!AL27</f>
        <v>10301962.049862811</v>
      </c>
      <c r="D34" s="380"/>
      <c r="E34" s="340"/>
      <c r="F34" s="340"/>
      <c r="G34" s="95">
        <f>avghweal!AP27</f>
        <v>15854615.721871747</v>
      </c>
      <c r="H34" s="566"/>
      <c r="I34" s="577">
        <f>C34*0.001/'TE5'!B34</f>
        <v>0.16409045216872084</v>
      </c>
      <c r="J34" s="611"/>
      <c r="K34" s="577"/>
      <c r="L34" s="611"/>
      <c r="M34" s="597">
        <f>G34*0.001/'TE5'!F34</f>
        <v>0.1656995658941561</v>
      </c>
    </row>
    <row r="35" spans="1:13" s="98" customFormat="1" ht="15.05" customHeight="1">
      <c r="A35" s="102">
        <v>1939</v>
      </c>
      <c r="B35" s="455"/>
      <c r="C35" s="342">
        <f>avghweal!AL28</f>
        <v>10651998.912433416</v>
      </c>
      <c r="D35" s="381"/>
      <c r="E35" s="341"/>
      <c r="F35" s="341"/>
      <c r="G35" s="99">
        <f>avghweal!AP28</f>
        <v>16375287.993330294</v>
      </c>
      <c r="H35" s="567"/>
      <c r="I35" s="578">
        <f>C35*0.001/'TE5'!B35</f>
        <v>0.16434969895344731</v>
      </c>
      <c r="J35" s="612"/>
      <c r="K35" s="578"/>
      <c r="L35" s="612"/>
      <c r="M35" s="598">
        <f>G35*0.001/'TE5'!F35</f>
        <v>0.16604431004219217</v>
      </c>
    </row>
    <row r="36" spans="1:13" s="98" customFormat="1" ht="15.05" customHeight="1">
      <c r="A36" s="103">
        <v>1940</v>
      </c>
      <c r="B36" s="454"/>
      <c r="C36" s="343">
        <f>avghweal!AL29</f>
        <v>9641872.1362047978</v>
      </c>
      <c r="D36" s="380"/>
      <c r="E36" s="340"/>
      <c r="F36" s="340"/>
      <c r="G36" s="95">
        <f>avghweal!AP29</f>
        <v>14807011.433955831</v>
      </c>
      <c r="H36" s="566"/>
      <c r="I36" s="577">
        <f>C36*0.001/'TE5'!B36</f>
        <v>0.14963967998795541</v>
      </c>
      <c r="J36" s="611"/>
      <c r="K36" s="577"/>
      <c r="L36" s="611"/>
      <c r="M36" s="597">
        <f>G36*0.001/'TE5'!F36</f>
        <v>0.15115523455554858</v>
      </c>
    </row>
    <row r="37" spans="1:13" s="98" customFormat="1" ht="15.05" customHeight="1">
      <c r="A37" s="103">
        <v>1941</v>
      </c>
      <c r="B37" s="454"/>
      <c r="C37" s="343">
        <f>avghweal!AL30</f>
        <v>7798958.1189673608</v>
      </c>
      <c r="D37" s="380"/>
      <c r="E37" s="340"/>
      <c r="F37" s="340"/>
      <c r="G37" s="95">
        <f>avghweal!AP30</f>
        <v>12106446.601184025</v>
      </c>
      <c r="H37" s="566"/>
      <c r="I37" s="577">
        <f>C37*0.001/'TE5'!B37</f>
        <v>0.12889204688390446</v>
      </c>
      <c r="J37" s="611"/>
      <c r="K37" s="577"/>
      <c r="L37" s="611"/>
      <c r="M37" s="597">
        <f>G37*0.001/'TE5'!F37</f>
        <v>0.13023435911040884</v>
      </c>
    </row>
    <row r="38" spans="1:13" s="98" customFormat="1" ht="15.05" customHeight="1">
      <c r="A38" s="103">
        <v>1942</v>
      </c>
      <c r="B38" s="454"/>
      <c r="C38" s="343">
        <f>avghweal!AL31</f>
        <v>7129080.9939131914</v>
      </c>
      <c r="D38" s="380"/>
      <c r="E38" s="340"/>
      <c r="F38" s="340"/>
      <c r="G38" s="95">
        <f>avghweal!AP31</f>
        <v>11178193.429993255</v>
      </c>
      <c r="H38" s="566"/>
      <c r="I38" s="577">
        <f>C38*0.001/'TE5'!B38</f>
        <v>0.12273810799240577</v>
      </c>
      <c r="J38" s="611"/>
      <c r="K38" s="577"/>
      <c r="L38" s="611"/>
      <c r="M38" s="597">
        <f>G38*0.001/'TE5'!F38</f>
        <v>0.12406570800557849</v>
      </c>
    </row>
    <row r="39" spans="1:13" s="98" customFormat="1" ht="15.05" customHeight="1">
      <c r="A39" s="103">
        <v>1943</v>
      </c>
      <c r="B39" s="454"/>
      <c r="C39" s="343">
        <f>avghweal!AL32</f>
        <v>7308770.9267921923</v>
      </c>
      <c r="D39" s="380"/>
      <c r="E39" s="340"/>
      <c r="F39" s="340"/>
      <c r="G39" s="95">
        <f>avghweal!AP32</f>
        <v>11558535.686220214</v>
      </c>
      <c r="H39" s="566"/>
      <c r="I39" s="577">
        <f>C39*0.001/'TE5'!B39</f>
        <v>0.11733153322767086</v>
      </c>
      <c r="J39" s="611"/>
      <c r="K39" s="577"/>
      <c r="L39" s="611"/>
      <c r="M39" s="597">
        <f>G39*0.001/'TE5'!F39</f>
        <v>0.11877606818113808</v>
      </c>
    </row>
    <row r="40" spans="1:13" s="98" customFormat="1" ht="15.05" customHeight="1">
      <c r="A40" s="103">
        <v>1944</v>
      </c>
      <c r="B40" s="454"/>
      <c r="C40" s="343">
        <f>avghweal!AL33</f>
        <v>7365316.9294145312</v>
      </c>
      <c r="D40" s="380"/>
      <c r="E40" s="340"/>
      <c r="F40" s="340"/>
      <c r="G40" s="95">
        <f>avghweal!AP33</f>
        <v>11766026.776986176</v>
      </c>
      <c r="H40" s="566"/>
      <c r="I40" s="577">
        <f>C40*0.001/'TE5'!B40</f>
        <v>0.10505778242470955</v>
      </c>
      <c r="J40" s="611"/>
      <c r="K40" s="577"/>
      <c r="L40" s="611"/>
      <c r="M40" s="597">
        <f>G40*0.001/'TE5'!F40</f>
        <v>0.10656666968583349</v>
      </c>
    </row>
    <row r="41" spans="1:13" s="98" customFormat="1" ht="15.05" customHeight="1">
      <c r="A41" s="103">
        <v>1945</v>
      </c>
      <c r="B41" s="454"/>
      <c r="C41" s="343">
        <f>avghweal!AL34</f>
        <v>8159878.4769285368</v>
      </c>
      <c r="D41" s="380"/>
      <c r="E41" s="340"/>
      <c r="F41" s="340"/>
      <c r="G41" s="95">
        <f>avghweal!AP34</f>
        <v>13160942.154054867</v>
      </c>
      <c r="H41" s="566"/>
      <c r="I41" s="577">
        <f>C41*0.001/'TE5'!B41</f>
        <v>0.10313572814027272</v>
      </c>
      <c r="J41" s="611"/>
      <c r="K41" s="577"/>
      <c r="L41" s="611"/>
      <c r="M41" s="597">
        <f>G41*0.001/'TE5'!F41</f>
        <v>0.10474162340509068</v>
      </c>
    </row>
    <row r="42" spans="1:13" s="98" customFormat="1" ht="15.05" customHeight="1">
      <c r="A42" s="103">
        <v>1946</v>
      </c>
      <c r="B42" s="454"/>
      <c r="C42" s="343">
        <f>avghweal!AL35</f>
        <v>7277609.5189804062</v>
      </c>
      <c r="D42" s="380"/>
      <c r="E42" s="340"/>
      <c r="F42" s="340"/>
      <c r="G42" s="95">
        <f>avghweal!AP35</f>
        <v>11843505.436110297</v>
      </c>
      <c r="H42" s="566"/>
      <c r="I42" s="577">
        <f>C42*0.001/'TE5'!B42</f>
        <v>9.573995472816213E-2</v>
      </c>
      <c r="J42" s="611"/>
      <c r="K42" s="577"/>
      <c r="L42" s="611"/>
      <c r="M42" s="597">
        <f>G42*0.001/'TE5'!F42</f>
        <v>9.7320141696458862E-2</v>
      </c>
    </row>
    <row r="43" spans="1:13" s="98" customFormat="1" ht="15.05" customHeight="1">
      <c r="A43" s="103">
        <v>1947</v>
      </c>
      <c r="B43" s="454"/>
      <c r="C43" s="343">
        <f>avghweal!AL36</f>
        <v>7065895.071709347</v>
      </c>
      <c r="D43" s="380"/>
      <c r="E43" s="340"/>
      <c r="F43" s="340"/>
      <c r="G43" s="95">
        <f>avghweal!AP36</f>
        <v>11474928.137268819</v>
      </c>
      <c r="H43" s="566"/>
      <c r="I43" s="577">
        <f>C43*0.001/'TE5'!B43</f>
        <v>9.5033194836430232E-2</v>
      </c>
      <c r="J43" s="611"/>
      <c r="K43" s="577"/>
      <c r="L43" s="611"/>
      <c r="M43" s="597">
        <f>G43*0.001/'TE5'!F43</f>
        <v>9.6464524607844646E-2</v>
      </c>
    </row>
    <row r="44" spans="1:13" s="98" customFormat="1" ht="15.05" customHeight="1">
      <c r="A44" s="103">
        <v>1948</v>
      </c>
      <c r="B44" s="454"/>
      <c r="C44" s="343">
        <f>avghweal!AL37</f>
        <v>7017456.7236105967</v>
      </c>
      <c r="D44" s="380"/>
      <c r="E44" s="340"/>
      <c r="F44" s="340"/>
      <c r="G44" s="95">
        <f>avghweal!AP37</f>
        <v>11417446.101828376</v>
      </c>
      <c r="H44" s="566"/>
      <c r="I44" s="577">
        <f>C44*0.001/'TE5'!B44</f>
        <v>9.3955028597417375E-2</v>
      </c>
      <c r="J44" s="611"/>
      <c r="K44" s="577"/>
      <c r="L44" s="611"/>
      <c r="M44" s="597">
        <f>G44*0.001/'TE5'!F44</f>
        <v>9.5314402946335128E-2</v>
      </c>
    </row>
    <row r="45" spans="1:13" s="98" customFormat="1" ht="15.05" customHeight="1">
      <c r="A45" s="102">
        <v>1949</v>
      </c>
      <c r="B45" s="455"/>
      <c r="C45" s="342">
        <f>avghweal!AL38</f>
        <v>6998615.200307793</v>
      </c>
      <c r="D45" s="381"/>
      <c r="E45" s="341"/>
      <c r="F45" s="341"/>
      <c r="G45" s="99">
        <f>avghweal!AP38</f>
        <v>11418370.448074274</v>
      </c>
      <c r="H45" s="567"/>
      <c r="I45" s="578">
        <f>C45*0.001/'TE5'!B45</f>
        <v>9.1229816043535805E-2</v>
      </c>
      <c r="J45" s="612"/>
      <c r="K45" s="578"/>
      <c r="L45" s="612"/>
      <c r="M45" s="598">
        <f>G45*0.001/'TE5'!F45</f>
        <v>9.2573446238238086E-2</v>
      </c>
    </row>
    <row r="46" spans="1:13" s="98" customFormat="1" ht="15.05" customHeight="1">
      <c r="A46" s="103">
        <v>1950</v>
      </c>
      <c r="B46" s="454"/>
      <c r="C46" s="343">
        <f>avghweal!AL39</f>
        <v>7645096.2819779282</v>
      </c>
      <c r="D46" s="380"/>
      <c r="E46" s="340"/>
      <c r="F46" s="340"/>
      <c r="G46" s="95">
        <f>avghweal!AP39</f>
        <v>12445631.517127043</v>
      </c>
      <c r="H46" s="566"/>
      <c r="I46" s="577">
        <f>C46*0.001/'TE5'!B46</f>
        <v>9.6645169779265364E-2</v>
      </c>
      <c r="J46" s="611"/>
      <c r="K46" s="577"/>
      <c r="L46" s="611"/>
      <c r="M46" s="597">
        <f>G46*0.001/'TE5'!F46</f>
        <v>9.8027292008245434E-2</v>
      </c>
    </row>
    <row r="47" spans="1:13" s="98" customFormat="1" ht="15.05" customHeight="1">
      <c r="A47" s="103">
        <v>1951</v>
      </c>
      <c r="B47" s="454"/>
      <c r="C47" s="343">
        <f>avghweal!AL40</f>
        <v>7231171.3544237763</v>
      </c>
      <c r="D47" s="380"/>
      <c r="E47" s="340"/>
      <c r="F47" s="340"/>
      <c r="G47" s="95">
        <f>avghweal!AP40</f>
        <v>11820753.691021351</v>
      </c>
      <c r="H47" s="566"/>
      <c r="I47" s="577">
        <f>C47*0.001/'TE5'!B47</f>
        <v>9.1137089043495975E-2</v>
      </c>
      <c r="J47" s="611"/>
      <c r="K47" s="577"/>
      <c r="L47" s="611"/>
      <c r="M47" s="597">
        <f>G47*0.001/'TE5'!F47</f>
        <v>9.2602830981169559E-2</v>
      </c>
    </row>
    <row r="48" spans="1:13" s="98" customFormat="1" ht="15.05" customHeight="1">
      <c r="A48" s="103">
        <v>1952</v>
      </c>
      <c r="B48" s="454"/>
      <c r="C48" s="343">
        <f>avghweal!AL41</f>
        <v>7327893.7669275878</v>
      </c>
      <c r="D48" s="380"/>
      <c r="E48" s="340"/>
      <c r="F48" s="340"/>
      <c r="G48" s="95">
        <f>avghweal!AP41</f>
        <v>12000325.781493096</v>
      </c>
      <c r="H48" s="566"/>
      <c r="I48" s="577">
        <f>C48*0.001/'TE5'!B48</f>
        <v>8.9894916528548072E-2</v>
      </c>
      <c r="J48" s="611"/>
      <c r="K48" s="577"/>
      <c r="L48" s="611"/>
      <c r="M48" s="597">
        <f>G48*0.001/'TE5'!F48</f>
        <v>9.1353000753724961E-2</v>
      </c>
    </row>
    <row r="49" spans="1:13" s="98" customFormat="1" ht="15.05" customHeight="1">
      <c r="A49" s="103">
        <v>1953</v>
      </c>
      <c r="B49" s="454"/>
      <c r="C49" s="343">
        <f>avghweal!AL42</f>
        <v>6954635.5080858283</v>
      </c>
      <c r="D49" s="380"/>
      <c r="E49" s="340"/>
      <c r="F49" s="340"/>
      <c r="G49" s="95">
        <f>avghweal!AP42</f>
        <v>11397612.687449794</v>
      </c>
      <c r="H49" s="566"/>
      <c r="I49" s="577">
        <f>C49*0.001/'TE5'!B49</f>
        <v>8.4595683692461648E-2</v>
      </c>
      <c r="J49" s="611"/>
      <c r="K49" s="577"/>
      <c r="L49" s="611"/>
      <c r="M49" s="597">
        <f>G49*0.001/'TE5'!F49</f>
        <v>8.6002569217767375E-2</v>
      </c>
    </row>
    <row r="50" spans="1:13" s="98" customFormat="1" ht="15.05" customHeight="1">
      <c r="A50" s="103">
        <v>1954</v>
      </c>
      <c r="B50" s="454"/>
      <c r="C50" s="343">
        <f>avghweal!AL43</f>
        <v>7364697.0336376587</v>
      </c>
      <c r="D50" s="380"/>
      <c r="E50" s="340"/>
      <c r="F50" s="340"/>
      <c r="G50" s="95">
        <f>avghweal!AP43</f>
        <v>12066817.252436142</v>
      </c>
      <c r="H50" s="566"/>
      <c r="I50" s="577">
        <f>C50*0.001/'TE5'!B50</f>
        <v>8.7113908847759644E-2</v>
      </c>
      <c r="J50" s="611"/>
      <c r="K50" s="577"/>
      <c r="L50" s="611"/>
      <c r="M50" s="597">
        <f>G50*0.001/'TE5'!F50</f>
        <v>8.8579197233935286E-2</v>
      </c>
    </row>
    <row r="51" spans="1:13" s="98" customFormat="1" ht="15.05" customHeight="1">
      <c r="A51" s="103">
        <v>1955</v>
      </c>
      <c r="B51" s="454"/>
      <c r="C51" s="343">
        <f>avghweal!AL44</f>
        <v>8089464.3420434808</v>
      </c>
      <c r="D51" s="380"/>
      <c r="E51" s="340"/>
      <c r="F51" s="340"/>
      <c r="G51" s="95">
        <f>avghweal!AP44</f>
        <v>13247083.339375598</v>
      </c>
      <c r="H51" s="566"/>
      <c r="I51" s="577">
        <f>C51*0.001/'TE5'!B51</f>
        <v>9.1128496563761346E-2</v>
      </c>
      <c r="J51" s="611"/>
      <c r="K51" s="577"/>
      <c r="L51" s="611"/>
      <c r="M51" s="597">
        <f>G51*0.001/'TE5'!F51</f>
        <v>9.2685637648697916E-2</v>
      </c>
    </row>
    <row r="52" spans="1:13" s="98" customFormat="1" ht="15.05" customHeight="1">
      <c r="A52" s="103">
        <v>1956</v>
      </c>
      <c r="B52" s="454"/>
      <c r="C52" s="343">
        <f>avghweal!AL45</f>
        <v>8411248.2786520384</v>
      </c>
      <c r="D52" s="380"/>
      <c r="E52" s="340"/>
      <c r="F52" s="340"/>
      <c r="G52" s="95">
        <f>avghweal!AP45</f>
        <v>13783142.084170623</v>
      </c>
      <c r="H52" s="566"/>
      <c r="I52" s="577">
        <f>C52*0.001/'TE5'!B52</f>
        <v>9.2242512984426511E-2</v>
      </c>
      <c r="J52" s="611"/>
      <c r="K52" s="577"/>
      <c r="L52" s="611"/>
      <c r="M52" s="597">
        <f>G52*0.001/'TE5'!F52</f>
        <v>9.3872967731250298E-2</v>
      </c>
    </row>
    <row r="53" spans="1:13" s="98" customFormat="1" ht="15.05" customHeight="1">
      <c r="A53" s="103">
        <v>1957</v>
      </c>
      <c r="B53" s="454"/>
      <c r="C53" s="343">
        <f>avghweal!AL46</f>
        <v>8177190.6599113308</v>
      </c>
      <c r="D53" s="380"/>
      <c r="E53" s="340"/>
      <c r="F53" s="340"/>
      <c r="G53" s="95">
        <f>avghweal!AP46</f>
        <v>13397895.551656757</v>
      </c>
      <c r="H53" s="566"/>
      <c r="I53" s="577">
        <f>C53*0.001/'TE5'!B53</f>
        <v>8.9804316277915727E-2</v>
      </c>
      <c r="J53" s="611"/>
      <c r="K53" s="577"/>
      <c r="L53" s="611"/>
      <c r="M53" s="597">
        <f>G53*0.001/'TE5'!F53</f>
        <v>9.1422795427498843E-2</v>
      </c>
    </row>
    <row r="54" spans="1:13" s="98" customFormat="1" ht="15.05" customHeight="1">
      <c r="A54" s="103">
        <v>1958</v>
      </c>
      <c r="B54" s="454"/>
      <c r="C54" s="343">
        <f>avghweal!AL47</f>
        <v>8148126.247970066</v>
      </c>
      <c r="D54" s="380"/>
      <c r="E54" s="340"/>
      <c r="F54" s="340"/>
      <c r="G54" s="95">
        <f>avghweal!AP47</f>
        <v>13367658.981526824</v>
      </c>
      <c r="H54" s="566"/>
      <c r="I54" s="577">
        <f>C54*0.001/'TE5'!B54</f>
        <v>8.7536292875535271E-2</v>
      </c>
      <c r="J54" s="611"/>
      <c r="K54" s="577"/>
      <c r="L54" s="611"/>
      <c r="M54" s="597">
        <f>G54*0.001/'TE5'!F54</f>
        <v>8.9231040543739926E-2</v>
      </c>
    </row>
    <row r="55" spans="1:13" s="98" customFormat="1" ht="15.05" customHeight="1">
      <c r="A55" s="102">
        <v>1959</v>
      </c>
      <c r="B55" s="455"/>
      <c r="C55" s="342">
        <f>avghweal!AL48</f>
        <v>8676618.5978284925</v>
      </c>
      <c r="D55" s="381"/>
      <c r="E55" s="341"/>
      <c r="F55" s="341"/>
      <c r="G55" s="99">
        <f>avghweal!AP48</f>
        <v>14317666.0465477</v>
      </c>
      <c r="H55" s="567"/>
      <c r="I55" s="578">
        <f>C55*0.001/'TE5'!B55</f>
        <v>8.9587840389922388E-2</v>
      </c>
      <c r="J55" s="612"/>
      <c r="K55" s="578"/>
      <c r="L55" s="612"/>
      <c r="M55" s="598">
        <f>G55*0.001/'TE5'!F55</f>
        <v>9.1395587343885559E-2</v>
      </c>
    </row>
    <row r="56" spans="1:13">
      <c r="A56" s="78">
        <v>1960</v>
      </c>
      <c r="B56" s="454"/>
      <c r="C56" s="343">
        <f>avghweal!AL49</f>
        <v>9135253.0358623024</v>
      </c>
      <c r="D56" s="380"/>
      <c r="E56" s="340"/>
      <c r="F56" s="340"/>
      <c r="G56" s="95">
        <f>avghweal!AP49</f>
        <v>15091150.030736892</v>
      </c>
      <c r="H56" s="566"/>
      <c r="I56" s="577">
        <f>C56*0.001/'TE5'!B56</f>
        <v>9.2904696643364454E-2</v>
      </c>
      <c r="J56" s="611"/>
      <c r="K56" s="577"/>
      <c r="L56" s="611"/>
      <c r="M56" s="597">
        <f>G56*0.001/'TE5'!F56</f>
        <v>9.4694823736877209E-2</v>
      </c>
    </row>
    <row r="57" spans="1:13">
      <c r="A57" s="78">
        <v>1961</v>
      </c>
      <c r="B57" s="454"/>
      <c r="C57" s="343">
        <f>avghweal!AL50</f>
        <v>9679901.2073896136</v>
      </c>
      <c r="D57" s="380"/>
      <c r="E57" s="340"/>
      <c r="F57" s="340"/>
      <c r="G57" s="95">
        <f>avghweal!AP50</f>
        <v>15847584.624132099</v>
      </c>
      <c r="H57" s="566"/>
      <c r="I57" s="577">
        <f>C57*0.001/'TE5'!B57</f>
        <v>9.4845849812001476E-2</v>
      </c>
      <c r="J57" s="611"/>
      <c r="K57" s="577"/>
      <c r="L57" s="611"/>
      <c r="M57" s="597">
        <f>G57*0.001/'TE5'!F57</f>
        <v>9.6656750650301423E-2</v>
      </c>
    </row>
    <row r="58" spans="1:13">
      <c r="A58" s="78">
        <v>1962</v>
      </c>
      <c r="B58" s="456">
        <f>avghweal!AK51</f>
        <v>9755909.2147333734</v>
      </c>
      <c r="C58" s="344">
        <f>avghweal!AL51</f>
        <v>9755909.2147333734</v>
      </c>
      <c r="D58" s="559">
        <f>avghweal!AM51</f>
        <v>8102826.2637274023</v>
      </c>
      <c r="E58" s="559">
        <f>avghweal!AN51</f>
        <v>9522624.2269913498</v>
      </c>
      <c r="F58" s="559">
        <f>avghweal!AO51</f>
        <v>9976060.9977862108</v>
      </c>
      <c r="G58" s="92">
        <f>avghweal!AP51</f>
        <v>15769340.262012385</v>
      </c>
      <c r="H58" s="568">
        <f>B58*0.001/'TE5'!B58</f>
        <v>9.3519903719425201E-2</v>
      </c>
      <c r="I58" s="579">
        <f>C58*0.001/'TE5'!B58</f>
        <v>9.3519903719425201E-2</v>
      </c>
      <c r="J58" s="579">
        <f>D58*0.001/'TE5'!C58</f>
        <v>9.1487529453499E-2</v>
      </c>
      <c r="K58" s="579">
        <f>E58*0.001/'TE5'!D58</f>
        <v>9.3248149740066677E-2</v>
      </c>
      <c r="L58" s="579">
        <f>F58*0.001/'TE5'!E58</f>
        <v>9.3758675944833253E-2</v>
      </c>
      <c r="M58" s="586">
        <f>G58*0.001/'TE5'!F58</f>
        <v>9.4888680143141085E-2</v>
      </c>
    </row>
    <row r="59" spans="1:13">
      <c r="A59" s="78">
        <v>1963</v>
      </c>
      <c r="B59" s="457">
        <f>avghweal!AK52</f>
        <v>9648856.3792311959</v>
      </c>
      <c r="C59" s="345">
        <f>avghweal!AL52</f>
        <v>9637093.2072445061</v>
      </c>
      <c r="D59" s="560">
        <f>avghweal!AM52</f>
        <v>8034605.0571178449</v>
      </c>
      <c r="E59" s="560">
        <f>avghweal!AN52</f>
        <v>9455615.4213577546</v>
      </c>
      <c r="F59" s="560">
        <f>avghweal!AO52</f>
        <v>9832533.164561132</v>
      </c>
      <c r="G59" s="73">
        <f>avghweal!AP52</f>
        <v>15680014.030498093</v>
      </c>
      <c r="H59" s="569">
        <f>B59*0.001/'TE5'!B59</f>
        <v>9.0911852227171602E-2</v>
      </c>
      <c r="I59" s="580">
        <f>C59*0.001/'TE5'!B59</f>
        <v>9.0801019221544266E-2</v>
      </c>
      <c r="J59" s="587">
        <f>D59*0.001/'TE5'!C59</f>
        <v>8.9598194153695424E-2</v>
      </c>
      <c r="K59" s="580">
        <f>E59*0.001/'TE5'!D59</f>
        <v>9.1344269218233409E-2</v>
      </c>
      <c r="L59" s="587">
        <f>F59*0.001/'TE5'!E59</f>
        <v>9.0210368105864136E-2</v>
      </c>
      <c r="M59" s="588">
        <f>G59*0.001/'TE5'!F59</f>
        <v>9.3034964580333099E-2</v>
      </c>
    </row>
    <row r="60" spans="1:13">
      <c r="A60" s="78">
        <v>1964</v>
      </c>
      <c r="B60" s="457">
        <f>avghweal!AK53</f>
        <v>9541803.5437290184</v>
      </c>
      <c r="C60" s="345">
        <f>avghweal!AL53</f>
        <v>9541803.5437290184</v>
      </c>
      <c r="D60" s="560">
        <f>avghweal!AM53</f>
        <v>7966383.8505082875</v>
      </c>
      <c r="E60" s="560">
        <f>avghweal!AN53</f>
        <v>9388606.6157241594</v>
      </c>
      <c r="F60" s="560">
        <f>avghweal!AO53</f>
        <v>9689005.3313360531</v>
      </c>
      <c r="G60" s="73">
        <f>avghweal!AP53</f>
        <v>15653947.665634509</v>
      </c>
      <c r="H60" s="569">
        <f>B60*0.001/'TE5'!B60</f>
        <v>8.808213472366333E-2</v>
      </c>
      <c r="I60" s="580">
        <f>C60*0.001/'TE5'!B60</f>
        <v>8.808213472366333E-2</v>
      </c>
      <c r="J60" s="587">
        <f>D60*0.001/'TE5'!C60</f>
        <v>8.7754903460781367E-2</v>
      </c>
      <c r="K60" s="580">
        <f>E60*0.001/'TE5'!D60</f>
        <v>8.9491017472373188E-2</v>
      </c>
      <c r="L60" s="587">
        <f>F60*0.001/'TE5'!E60</f>
        <v>8.682703546023797E-2</v>
      </c>
      <c r="M60" s="588">
        <f>G60*0.001/'TE5'!F60</f>
        <v>9.1182190791104095E-2</v>
      </c>
    </row>
    <row r="61" spans="1:13">
      <c r="A61" s="78">
        <v>1965</v>
      </c>
      <c r="B61" s="457">
        <f>avghweal!AK54</f>
        <v>10024140.089667803</v>
      </c>
      <c r="C61" s="345">
        <f>avghweal!AL54</f>
        <v>10286821.698970957</v>
      </c>
      <c r="D61" s="560">
        <f>avghweal!AM54</f>
        <v>8472533.8349234052</v>
      </c>
      <c r="E61" s="560">
        <f>avghweal!AN54</f>
        <v>9831757.964674674</v>
      </c>
      <c r="F61" s="560">
        <f>avghweal!AO54</f>
        <v>10183862.614269614</v>
      </c>
      <c r="G61" s="73">
        <f>avghweal!AP54</f>
        <v>16704778.345305571</v>
      </c>
      <c r="H61" s="569">
        <f>B61*0.001/'TE5'!B61</f>
        <v>8.7867855874006792E-2</v>
      </c>
      <c r="I61" s="580">
        <f>C61*0.001/'TE5'!B61</f>
        <v>9.0170424431562396E-2</v>
      </c>
      <c r="J61" s="587">
        <f>D61*0.001/'TE5'!C61</f>
        <v>9.1577303667372101E-2</v>
      </c>
      <c r="K61" s="580">
        <f>E61*0.001/'TE5'!D61</f>
        <v>9.1101339171188969E-2</v>
      </c>
      <c r="L61" s="587">
        <f>F61*0.001/'TE5'!E61</f>
        <v>8.9222468682707071E-2</v>
      </c>
      <c r="M61" s="588">
        <f>G61*0.001/'TE5'!F61</f>
        <v>9.2566441286797793E-2</v>
      </c>
    </row>
    <row r="62" spans="1:13">
      <c r="A62" s="78">
        <v>1966</v>
      </c>
      <c r="B62" s="457">
        <f>avghweal!AK55</f>
        <v>10506476.635606587</v>
      </c>
      <c r="C62" s="345">
        <f>avghweal!AL55</f>
        <v>10506476.635606587</v>
      </c>
      <c r="D62" s="560">
        <f>avghweal!AM55</f>
        <v>8978683.8193385247</v>
      </c>
      <c r="E62" s="560">
        <f>avghweal!AN55</f>
        <v>10274909.31362519</v>
      </c>
      <c r="F62" s="560">
        <f>avghweal!AO55</f>
        <v>10678719.897203173</v>
      </c>
      <c r="G62" s="73">
        <f>avghweal!AP55</f>
        <v>16880992.088322759</v>
      </c>
      <c r="H62" s="569">
        <f>B62*0.001/'TE5'!B62</f>
        <v>9.2258714139461503E-2</v>
      </c>
      <c r="I62" s="580">
        <f>C62*0.001/'TE5'!B62</f>
        <v>9.2258714139461503E-2</v>
      </c>
      <c r="J62" s="587">
        <f>D62*0.001/'TE5'!C62</f>
        <v>9.5258747511851233E-2</v>
      </c>
      <c r="K62" s="580">
        <f>E62*0.001/'TE5'!D62</f>
        <v>9.2624273437274238E-2</v>
      </c>
      <c r="L62" s="587">
        <f>F62*0.001/'TE5'!E62</f>
        <v>9.1513192879196681E-2</v>
      </c>
      <c r="M62" s="588">
        <f>G62*0.001/'TE5'!F62</f>
        <v>9.395070795345134E-2</v>
      </c>
    </row>
    <row r="63" spans="1:13">
      <c r="A63" s="78">
        <v>1967</v>
      </c>
      <c r="B63" s="457">
        <f>avghweal!AK56</f>
        <v>10397377.749190431</v>
      </c>
      <c r="C63" s="345">
        <f>avghweal!AL56</f>
        <v>10397377.749190431</v>
      </c>
      <c r="D63" s="560">
        <f>avghweal!AM56</f>
        <v>9212461.7320040241</v>
      </c>
      <c r="E63" s="560">
        <f>avghweal!AN56</f>
        <v>10196141.215219304</v>
      </c>
      <c r="F63" s="560">
        <f>avghweal!AO56</f>
        <v>10547661.203225195</v>
      </c>
      <c r="G63" s="73">
        <f>avghweal!AP56</f>
        <v>16760353.99739995</v>
      </c>
      <c r="H63" s="570">
        <f>B63*0.001/'TE5'!B63</f>
        <v>8.9262021705508218E-2</v>
      </c>
      <c r="I63" s="581">
        <f>C63*0.001/'TE5'!B63</f>
        <v>8.9262021705508218E-2</v>
      </c>
      <c r="J63" s="587">
        <f>D63*0.001/'TE5'!C63</f>
        <v>9.1691679226883246E-2</v>
      </c>
      <c r="K63" s="580">
        <f>E63*0.001/'TE5'!D63</f>
        <v>9.0210851135246864E-2</v>
      </c>
      <c r="L63" s="587">
        <f>F63*0.001/'TE5'!E63</f>
        <v>8.8048777545695331E-2</v>
      </c>
      <c r="M63" s="588">
        <f>G63*0.001/'TE5'!F63</f>
        <v>9.1304133204740665E-2</v>
      </c>
    </row>
    <row r="64" spans="1:13">
      <c r="A64" s="78">
        <v>1968</v>
      </c>
      <c r="B64" s="457">
        <f>avghweal!AK57</f>
        <v>11107991.465885812</v>
      </c>
      <c r="C64" s="345">
        <f>avghweal!AL57</f>
        <v>11107991.465885812</v>
      </c>
      <c r="D64" s="560">
        <f>avghweal!AM57</f>
        <v>10088788.132102402</v>
      </c>
      <c r="E64" s="560">
        <f>avghweal!AN57</f>
        <v>11010226.117314599</v>
      </c>
      <c r="F64" s="560">
        <f>avghweal!AO57</f>
        <v>11151345.021469893</v>
      </c>
      <c r="G64" s="73">
        <f>avghweal!AP57</f>
        <v>18101415.02596226</v>
      </c>
      <c r="H64" s="570">
        <f>B64*0.001/'TE5'!B64</f>
        <v>9.1178539674729095E-2</v>
      </c>
      <c r="I64" s="581">
        <f>C64*0.001/'TE5'!B64</f>
        <v>9.1178539674729095E-2</v>
      </c>
      <c r="J64" s="587">
        <f>D64*0.001/'TE5'!C64</f>
        <v>9.5957428647509238E-2</v>
      </c>
      <c r="K64" s="580">
        <f>E64*0.001/'TE5'!D64</f>
        <v>9.2279072784970578E-2</v>
      </c>
      <c r="L64" s="587">
        <f>F64*0.001/'TE5'!E64</f>
        <v>8.9702375469739012E-2</v>
      </c>
      <c r="M64" s="588">
        <f>G64*0.001/'TE5'!F64</f>
        <v>9.3707277060562977E-2</v>
      </c>
    </row>
    <row r="65" spans="1:13">
      <c r="A65" s="83">
        <v>1969</v>
      </c>
      <c r="B65" s="458">
        <f>avghweal!AK58</f>
        <v>10891051.500955019</v>
      </c>
      <c r="C65" s="346">
        <f>avghweal!AL58</f>
        <v>10891051.500955019</v>
      </c>
      <c r="D65" s="562">
        <f>avghweal!AM58</f>
        <v>9735858.163159769</v>
      </c>
      <c r="E65" s="562">
        <f>avghweal!AN58</f>
        <v>10686951.144845709</v>
      </c>
      <c r="F65" s="562">
        <f>avghweal!AO58</f>
        <v>11069354.007542923</v>
      </c>
      <c r="G65" s="79">
        <f>avghweal!AP58</f>
        <v>17801430.116301883</v>
      </c>
      <c r="H65" s="571">
        <f>B65*0.001/'TE5'!B65</f>
        <v>8.9987137238495066E-2</v>
      </c>
      <c r="I65" s="582">
        <f>C65*0.001/'TE5'!B65</f>
        <v>8.9987137238495066E-2</v>
      </c>
      <c r="J65" s="589">
        <f>D65*0.001/'TE5'!C65</f>
        <v>9.3714317446626214E-2</v>
      </c>
      <c r="K65" s="583">
        <f>E65*0.001/'TE5'!D65</f>
        <v>9.1023683873298303E-2</v>
      </c>
      <c r="L65" s="589">
        <f>F65*0.001/'TE5'!E65</f>
        <v>8.8895261907488671E-2</v>
      </c>
      <c r="M65" s="590">
        <f>G65*0.001/'TE5'!F65</f>
        <v>9.2431194431420796E-2</v>
      </c>
    </row>
    <row r="66" spans="1:13">
      <c r="A66" s="78">
        <v>1970</v>
      </c>
      <c r="B66" s="457">
        <f>avghweal!AK59</f>
        <v>10000922.639445482</v>
      </c>
      <c r="C66" s="345">
        <f>avghweal!AL59</f>
        <v>10000922.639445482</v>
      </c>
      <c r="D66" s="560">
        <f>avghweal!AM59</f>
        <v>8548273.9166154638</v>
      </c>
      <c r="E66" s="560">
        <f>avghweal!AN59</f>
        <v>9788854.9387491215</v>
      </c>
      <c r="F66" s="560">
        <f>avghweal!AO59</f>
        <v>10204065.193293497</v>
      </c>
      <c r="G66" s="73">
        <f>avghweal!AP59</f>
        <v>16354167.908346308</v>
      </c>
      <c r="H66" s="570">
        <f>B66*0.001/'TE5'!B66</f>
        <v>8.6781840975163504E-2</v>
      </c>
      <c r="I66" s="581">
        <f>C66*0.001/'TE5'!B66</f>
        <v>8.6781840975163504E-2</v>
      </c>
      <c r="J66" s="587">
        <f>D66*0.001/'TE5'!C66</f>
        <v>8.8894622779170956E-2</v>
      </c>
      <c r="K66" s="580">
        <f>E66*0.001/'TE5'!D66</f>
        <v>8.7425640580213557E-2</v>
      </c>
      <c r="L66" s="587">
        <f>F66*0.001/'TE5'!E66</f>
        <v>8.6152800081344599E-2</v>
      </c>
      <c r="M66" s="588">
        <f>G66*0.001/'TE5'!F66</f>
        <v>8.8930595701989718E-2</v>
      </c>
    </row>
    <row r="67" spans="1:13">
      <c r="A67" s="78">
        <v>1971</v>
      </c>
      <c r="B67" s="457">
        <f>avghweal!AK60</f>
        <v>9671367.6735877283</v>
      </c>
      <c r="C67" s="345">
        <f>avghweal!AL60</f>
        <v>9671367.6735877283</v>
      </c>
      <c r="D67" s="560">
        <f>avghweal!AM60</f>
        <v>8509694.3661601935</v>
      </c>
      <c r="E67" s="560">
        <f>avghweal!AN60</f>
        <v>9433309.2766154166</v>
      </c>
      <c r="F67" s="560">
        <f>avghweal!AO60</f>
        <v>9883470.5713118296</v>
      </c>
      <c r="G67" s="73">
        <f>avghweal!AP60</f>
        <v>15805261.606211048</v>
      </c>
      <c r="H67" s="570">
        <f>B67*0.001/'TE5'!B67</f>
        <v>8.3628616346686613E-2</v>
      </c>
      <c r="I67" s="581">
        <f>C67*0.001/'TE5'!B67</f>
        <v>8.3628616346686613E-2</v>
      </c>
      <c r="J67" s="587">
        <f>D67*0.001/'TE5'!C67</f>
        <v>8.5207189239513675E-2</v>
      </c>
      <c r="K67" s="580">
        <f>E67*0.001/'TE5'!D67</f>
        <v>8.4166358516751999E-2</v>
      </c>
      <c r="L67" s="587">
        <f>F67*0.001/'TE5'!E67</f>
        <v>8.2969616147649944E-2</v>
      </c>
      <c r="M67" s="588">
        <f>G67*0.001/'TE5'!F67</f>
        <v>8.5676859808814759E-2</v>
      </c>
    </row>
    <row r="68" spans="1:13">
      <c r="A68" s="78">
        <v>1972</v>
      </c>
      <c r="B68" s="457">
        <f>avghweal!AK61</f>
        <v>9796502.6755725984</v>
      </c>
      <c r="C68" s="345">
        <f>avghweal!AL61</f>
        <v>9796502.6755725984</v>
      </c>
      <c r="D68" s="560">
        <f>avghweal!AM61</f>
        <v>8614803.1855546664</v>
      </c>
      <c r="E68" s="560">
        <f>avghweal!AN61</f>
        <v>9541403.902215289</v>
      </c>
      <c r="F68" s="560">
        <f>avghweal!AO61</f>
        <v>10014556.215927528</v>
      </c>
      <c r="G68" s="73">
        <f>avghweal!AP61</f>
        <v>15840843.933267048</v>
      </c>
      <c r="H68" s="570">
        <f>B68*0.001/'TE5'!B68</f>
        <v>7.9661918583951788E-2</v>
      </c>
      <c r="I68" s="581">
        <f>C68*0.001/'TE5'!B68</f>
        <v>7.9661918583951788E-2</v>
      </c>
      <c r="J68" s="587">
        <f>D68*0.001/'TE5'!C68</f>
        <v>8.2050162256661105E-2</v>
      </c>
      <c r="K68" s="580">
        <f>E68*0.001/'TE5'!D68</f>
        <v>7.9643135346497029E-2</v>
      </c>
      <c r="L68" s="587">
        <f>F68*0.001/'TE5'!E68</f>
        <v>7.9461803384822879E-2</v>
      </c>
      <c r="M68" s="588">
        <f>G68*0.001/'TE5'!F68</f>
        <v>8.084544438604585E-2</v>
      </c>
    </row>
    <row r="69" spans="1:13">
      <c r="A69" s="78">
        <v>1973</v>
      </c>
      <c r="B69" s="457">
        <f>avghweal!AK62</f>
        <v>9217145.704104932</v>
      </c>
      <c r="C69" s="345">
        <f>avghweal!AL62</f>
        <v>9217145.704104932</v>
      </c>
      <c r="D69" s="560">
        <f>avghweal!AM62</f>
        <v>8080190.2845648415</v>
      </c>
      <c r="E69" s="560">
        <f>avghweal!AN62</f>
        <v>9037787.5996681396</v>
      </c>
      <c r="F69" s="560">
        <f>avghweal!AO62</f>
        <v>9375794.2046333142</v>
      </c>
      <c r="G69" s="73">
        <f>avghweal!AP62</f>
        <v>14932500.252120281</v>
      </c>
      <c r="H69" s="570">
        <f>B69*0.001/'TE5'!B69</f>
        <v>7.4156721533199757E-2</v>
      </c>
      <c r="I69" s="581">
        <f>C69*0.001/'TE5'!B69</f>
        <v>7.4156721533199757E-2</v>
      </c>
      <c r="J69" s="587">
        <f>D69*0.001/'TE5'!C69</f>
        <v>7.6204082813789847E-2</v>
      </c>
      <c r="K69" s="580">
        <f>E69*0.001/'TE5'!D69</f>
        <v>7.3860394637539031E-2</v>
      </c>
      <c r="L69" s="587">
        <f>F69*0.001/'TE5'!E69</f>
        <v>7.432670489885479E-2</v>
      </c>
      <c r="M69" s="588">
        <f>G69*0.001/'TE5'!F69</f>
        <v>7.5577635702186147E-2</v>
      </c>
    </row>
    <row r="70" spans="1:13">
      <c r="A70" s="78">
        <v>1974</v>
      </c>
      <c r="B70" s="457">
        <f>avghweal!AK63</f>
        <v>8056729.2409278471</v>
      </c>
      <c r="C70" s="345">
        <f>avghweal!AL63</f>
        <v>8056729.2409278471</v>
      </c>
      <c r="D70" s="560">
        <f>avghweal!AM63</f>
        <v>6970942.6187739084</v>
      </c>
      <c r="E70" s="560">
        <f>avghweal!AN63</f>
        <v>7922323.9906620579</v>
      </c>
      <c r="F70" s="560">
        <f>avghweal!AO63</f>
        <v>8214438.832136496</v>
      </c>
      <c r="G70" s="73">
        <f>avghweal!AP63</f>
        <v>13138963.016228886</v>
      </c>
      <c r="H70" s="570">
        <f>B70*0.001/'TE5'!B70</f>
        <v>7.1216558441733455E-2</v>
      </c>
      <c r="I70" s="581">
        <f>C70*0.001/'TE5'!B70</f>
        <v>7.1216558441733455E-2</v>
      </c>
      <c r="J70" s="587">
        <f>D70*0.001/'TE5'!C70</f>
        <v>7.2040945710489038E-2</v>
      </c>
      <c r="K70" s="580">
        <f>E70*0.001/'TE5'!D70</f>
        <v>7.1891845971233104E-2</v>
      </c>
      <c r="L70" s="587">
        <f>F70*0.001/'TE5'!E70</f>
        <v>7.0865769222312996E-2</v>
      </c>
      <c r="M70" s="588">
        <f>G70*0.001/'TE5'!F70</f>
        <v>7.3336177734419458E-2</v>
      </c>
    </row>
    <row r="71" spans="1:13">
      <c r="A71" s="78">
        <v>1975</v>
      </c>
      <c r="B71" s="457">
        <f>avghweal!AK64</f>
        <v>7393234.1147722425</v>
      </c>
      <c r="C71" s="345">
        <f>avghweal!AL64</f>
        <v>7393234.1147722425</v>
      </c>
      <c r="D71" s="560">
        <f>avghweal!AM64</f>
        <v>6271996.8661787584</v>
      </c>
      <c r="E71" s="560">
        <f>avghweal!AN64</f>
        <v>7223130.6209267145</v>
      </c>
      <c r="F71" s="560">
        <f>avghweal!AO64</f>
        <v>7561346.8082903316</v>
      </c>
      <c r="G71" s="73">
        <f>avghweal!AP64</f>
        <v>12063962.859628029</v>
      </c>
      <c r="H71" s="570">
        <f>B71*0.001/'TE5'!B71</f>
        <v>6.8062289934658807E-2</v>
      </c>
      <c r="I71" s="581">
        <f>C71*0.001/'TE5'!B71</f>
        <v>6.8062289934658807E-2</v>
      </c>
      <c r="J71" s="587">
        <f>D71*0.001/'TE5'!C71</f>
        <v>6.8462699532502932E-2</v>
      </c>
      <c r="K71" s="580">
        <f>E71*0.001/'TE5'!D71</f>
        <v>6.8482877403636983E-2</v>
      </c>
      <c r="L71" s="587">
        <f>F71*0.001/'TE5'!E71</f>
        <v>6.7718825558781795E-2</v>
      </c>
      <c r="M71" s="588">
        <f>G71*0.001/'TE5'!F71</f>
        <v>7.029199271493615E-2</v>
      </c>
    </row>
    <row r="72" spans="1:13">
      <c r="A72" s="78">
        <v>1976</v>
      </c>
      <c r="B72" s="457">
        <f>avghweal!AK65</f>
        <v>7548034.5490964539</v>
      </c>
      <c r="C72" s="345">
        <f>avghweal!AL65</f>
        <v>7548034.5490964539</v>
      </c>
      <c r="D72" s="560">
        <f>avghweal!AM65</f>
        <v>6547420.3978471737</v>
      </c>
      <c r="E72" s="560">
        <f>avghweal!AN65</f>
        <v>7439336.8743303251</v>
      </c>
      <c r="F72" s="560">
        <f>avghweal!AO65</f>
        <v>7646555.4783614939</v>
      </c>
      <c r="G72" s="73">
        <f>avghweal!AP65</f>
        <v>12309185.84692339</v>
      </c>
      <c r="H72" s="570">
        <f>B72*0.001/'TE5'!B72</f>
        <v>6.5538259069448657E-2</v>
      </c>
      <c r="I72" s="581">
        <f>C72*0.001/'TE5'!B72</f>
        <v>6.5538259069448657E-2</v>
      </c>
      <c r="J72" s="587">
        <f>D72*0.001/'TE5'!C72</f>
        <v>6.6691402841105987E-2</v>
      </c>
      <c r="K72" s="580">
        <f>E72*0.001/'TE5'!D72</f>
        <v>6.6049181189777789E-2</v>
      </c>
      <c r="L72" s="587">
        <f>F72*0.001/'TE5'!E72</f>
        <v>6.5026850661254215E-2</v>
      </c>
      <c r="M72" s="588">
        <f>G72*0.001/'TE5'!F72</f>
        <v>6.7906181208336691E-2</v>
      </c>
    </row>
    <row r="73" spans="1:13">
      <c r="A73" s="78">
        <v>1977</v>
      </c>
      <c r="B73" s="457">
        <f>avghweal!AK66</f>
        <v>7691663.9654238559</v>
      </c>
      <c r="C73" s="345">
        <f>avghweal!AL66</f>
        <v>7691663.9654238559</v>
      </c>
      <c r="D73" s="560">
        <f>avghweal!AM66</f>
        <v>6660833.8692114679</v>
      </c>
      <c r="E73" s="560">
        <f>avghweal!AN66</f>
        <v>7570253.1328384113</v>
      </c>
      <c r="F73" s="560">
        <f>avghweal!AO66</f>
        <v>7789879.9721507635</v>
      </c>
      <c r="G73" s="73">
        <f>avghweal!AP66</f>
        <v>12497098.714963652</v>
      </c>
      <c r="H73" s="570">
        <f>B73*0.001/'TE5'!B73</f>
        <v>6.5024849454642819E-2</v>
      </c>
      <c r="I73" s="581">
        <f>C73*0.001/'TE5'!B73</f>
        <v>6.5024849454642819E-2</v>
      </c>
      <c r="J73" s="587">
        <f>D73*0.001/'TE5'!C73</f>
        <v>6.6426930014473154E-2</v>
      </c>
      <c r="K73" s="580">
        <f>E73*0.001/'TE5'!D73</f>
        <v>6.5034482687236023E-2</v>
      </c>
      <c r="L73" s="587">
        <f>F73*0.001/'TE5'!E73</f>
        <v>6.4870210387912131E-2</v>
      </c>
      <c r="M73" s="588">
        <f>G73*0.001/'TE5'!F73</f>
        <v>6.7385203042131539E-2</v>
      </c>
    </row>
    <row r="74" spans="1:13">
      <c r="A74" s="78">
        <v>1978</v>
      </c>
      <c r="B74" s="457">
        <f>avghweal!AK67</f>
        <v>7899627.2249276144</v>
      </c>
      <c r="C74" s="345">
        <f>avghweal!AL67</f>
        <v>7899627.2249276144</v>
      </c>
      <c r="D74" s="560">
        <f>avghweal!AM67</f>
        <v>6891019.5375158945</v>
      </c>
      <c r="E74" s="560">
        <f>avghweal!AN67</f>
        <v>7830150.0347771794</v>
      </c>
      <c r="F74" s="560">
        <f>avghweal!AO67</f>
        <v>7968032.9798866557</v>
      </c>
      <c r="G74" s="73">
        <f>avghweal!AP67</f>
        <v>12810271.234644799</v>
      </c>
      <c r="H74" s="570">
        <f>B74*0.001/'TE5'!B74</f>
        <v>6.543456494313514E-2</v>
      </c>
      <c r="I74" s="581">
        <f>C74*0.001/'TE5'!B74</f>
        <v>6.543456494313514E-2</v>
      </c>
      <c r="J74" s="587">
        <f>D74*0.001/'TE5'!C74</f>
        <v>6.6419396048021093E-2</v>
      </c>
      <c r="K74" s="580">
        <f>E74*0.001/'TE5'!D74</f>
        <v>6.5419275185203588E-2</v>
      </c>
      <c r="L74" s="587">
        <f>F74*0.001/'TE5'!E74</f>
        <v>6.5464682797318957E-2</v>
      </c>
      <c r="M74" s="588">
        <f>G74*0.001/'TE5'!F74</f>
        <v>6.7928124625534506E-2</v>
      </c>
    </row>
    <row r="75" spans="1:13">
      <c r="A75" s="83">
        <v>1979</v>
      </c>
      <c r="B75" s="458">
        <f>avghweal!AK68</f>
        <v>8813948.4036842976</v>
      </c>
      <c r="C75" s="346">
        <f>avghweal!AL68</f>
        <v>8813948.4036842976</v>
      </c>
      <c r="D75" s="562">
        <f>avghweal!AM68</f>
        <v>7610588.2545500826</v>
      </c>
      <c r="E75" s="562">
        <f>avghweal!AN68</f>
        <v>8768724.8367305957</v>
      </c>
      <c r="F75" s="562">
        <f>avghweal!AO68</f>
        <v>8874370.0891757533</v>
      </c>
      <c r="G75" s="79">
        <f>avghweal!AP68</f>
        <v>14272415.104258787</v>
      </c>
      <c r="H75" s="572">
        <f>B75*0.001/'TE5'!B75</f>
        <v>7.039006799459456E-2</v>
      </c>
      <c r="I75" s="583">
        <f>C75*0.001/'TE5'!B75</f>
        <v>7.039006799459456E-2</v>
      </c>
      <c r="J75" s="589">
        <f>D75*0.001/'TE5'!C75</f>
        <v>7.080883835723728E-2</v>
      </c>
      <c r="K75" s="583">
        <f>E75*0.001/'TE5'!D75</f>
        <v>7.1264154312582664E-2</v>
      </c>
      <c r="L75" s="589">
        <f>F75*0.001/'TE5'!E75</f>
        <v>6.9681609133857916E-2</v>
      </c>
      <c r="M75" s="590">
        <f>G75*0.001/'TE5'!F75</f>
        <v>7.3237957138821447E-2</v>
      </c>
    </row>
    <row r="76" spans="1:13">
      <c r="A76" s="78">
        <v>1980</v>
      </c>
      <c r="B76" s="457">
        <f>avghweal!AK69</f>
        <v>9312705.0221240781</v>
      </c>
      <c r="C76" s="345">
        <f>avghweal!AL69</f>
        <v>9312705.0221240781</v>
      </c>
      <c r="D76" s="560">
        <f>avghweal!AM69</f>
        <v>8073312.1414060397</v>
      </c>
      <c r="E76" s="560">
        <f>avghweal!AN69</f>
        <v>9366615.4968797062</v>
      </c>
      <c r="F76" s="560">
        <f>avghweal!AO69</f>
        <v>9261126.5968368538</v>
      </c>
      <c r="G76" s="73">
        <f>avghweal!AP69</f>
        <v>15079983.596997555</v>
      </c>
      <c r="H76" s="569">
        <f>B76*0.001/'TE5'!B76</f>
        <v>7.1557097136974321E-2</v>
      </c>
      <c r="I76" s="580">
        <f>C76*0.001/'TE5'!B76</f>
        <v>7.1557097136974321E-2</v>
      </c>
      <c r="J76" s="587">
        <f>D76*0.001/'TE5'!C76</f>
        <v>7.2409283767034371E-2</v>
      </c>
      <c r="K76" s="580">
        <f>E76*0.001/'TE5'!D76</f>
        <v>7.274746339549322E-2</v>
      </c>
      <c r="L76" s="587">
        <f>F76*0.001/'TE5'!E76</f>
        <v>7.0427448346378999E-2</v>
      </c>
      <c r="M76" s="588">
        <f>G76*0.001/'TE5'!F76</f>
        <v>7.4562128522443441E-2</v>
      </c>
    </row>
    <row r="77" spans="1:13">
      <c r="A77" s="78">
        <v>1981</v>
      </c>
      <c r="B77" s="457">
        <f>avghweal!AK70</f>
        <v>10290096.233775714</v>
      </c>
      <c r="C77" s="345">
        <f>avghweal!AL70</f>
        <v>10290096.233775714</v>
      </c>
      <c r="D77" s="560">
        <f>avghweal!AM70</f>
        <v>8962140.6374941692</v>
      </c>
      <c r="E77" s="560">
        <f>avghweal!AN70</f>
        <v>10252910.498044398</v>
      </c>
      <c r="F77" s="560">
        <f>avghweal!AO70</f>
        <v>10356299.673475098</v>
      </c>
      <c r="G77" s="73">
        <f>avghweal!AP70</f>
        <v>16615901.886270633</v>
      </c>
      <c r="H77" s="569">
        <f>B77*0.001/'TE5'!B77</f>
        <v>7.8750535845756545E-2</v>
      </c>
      <c r="I77" s="580">
        <f>C77*0.001/'TE5'!B77</f>
        <v>7.8750535845756545E-2</v>
      </c>
      <c r="J77" s="587">
        <f>D77*0.001/'TE5'!C77</f>
        <v>8.0284717758490803E-2</v>
      </c>
      <c r="K77" s="580">
        <f>E77*0.001/'TE5'!D77</f>
        <v>7.9493251892058664E-2</v>
      </c>
      <c r="L77" s="587">
        <f>F77*0.001/'TE5'!E77</f>
        <v>7.8274355337020582E-2</v>
      </c>
      <c r="M77" s="588">
        <f>G77*0.001/'TE5'!F77</f>
        <v>8.1891972259261772E-2</v>
      </c>
    </row>
    <row r="78" spans="1:13">
      <c r="A78" s="78">
        <v>1982</v>
      </c>
      <c r="B78" s="457">
        <f>avghweal!AK71</f>
        <v>10890405.734625032</v>
      </c>
      <c r="C78" s="345">
        <f>avghweal!AL71</f>
        <v>10890405.734625032</v>
      </c>
      <c r="D78" s="560">
        <f>avghweal!AM71</f>
        <v>9689249.8594027031</v>
      </c>
      <c r="E78" s="560">
        <f>avghweal!AN71</f>
        <v>11142400.305249086</v>
      </c>
      <c r="F78" s="560">
        <f>avghweal!AO71</f>
        <v>10655793.732026353</v>
      </c>
      <c r="G78" s="73">
        <f>avghweal!AP71</f>
        <v>17696999.205452718</v>
      </c>
      <c r="H78" s="569">
        <f>B78*0.001/'TE5'!B78</f>
        <v>8.2960464060306563E-2</v>
      </c>
      <c r="I78" s="580">
        <f>C78*0.001/'TE5'!B78</f>
        <v>8.2960464060306563E-2</v>
      </c>
      <c r="J78" s="587">
        <f>D78*0.001/'TE5'!C78</f>
        <v>8.7083027099348953E-2</v>
      </c>
      <c r="K78" s="580">
        <f>E78*0.001/'TE5'!D78</f>
        <v>8.5700180138224905E-2</v>
      </c>
      <c r="L78" s="587">
        <f>F78*0.001/'TE5'!E78</f>
        <v>8.043577438207912E-2</v>
      </c>
      <c r="M78" s="588">
        <f>G78*0.001/'TE5'!F78</f>
        <v>8.6964534682683448E-2</v>
      </c>
    </row>
    <row r="79" spans="1:13">
      <c r="A79" s="78">
        <v>1983</v>
      </c>
      <c r="B79" s="457">
        <f>avghweal!AK72</f>
        <v>10454058.32452069</v>
      </c>
      <c r="C79" s="345">
        <f>avghweal!AL72</f>
        <v>10454058.32452069</v>
      </c>
      <c r="D79" s="560">
        <f>avghweal!AM72</f>
        <v>9349868.0781152006</v>
      </c>
      <c r="E79" s="560">
        <f>avghweal!AN72</f>
        <v>10835988.013457349</v>
      </c>
      <c r="F79" s="560">
        <f>avghweal!AO72</f>
        <v>10143501.512951467</v>
      </c>
      <c r="G79" s="73">
        <f>avghweal!AP72</f>
        <v>16919794.717027061</v>
      </c>
      <c r="H79" s="569">
        <f>B79*0.001/'TE5'!B79</f>
        <v>7.8102797269821181E-2</v>
      </c>
      <c r="I79" s="580">
        <f>C79*0.001/'TE5'!B79</f>
        <v>7.8102797269821181E-2</v>
      </c>
      <c r="J79" s="587">
        <f>D79*0.001/'TE5'!C79</f>
        <v>8.308787500494251E-2</v>
      </c>
      <c r="K79" s="580">
        <f>E79*0.001/'TE5'!D79</f>
        <v>8.2290719654270178E-2</v>
      </c>
      <c r="L79" s="587">
        <f>F79*0.001/'TE5'!E79</f>
        <v>7.4624998571881263E-2</v>
      </c>
      <c r="M79" s="588">
        <f>G79*0.001/'TE5'!F79</f>
        <v>8.1724878080873697E-2</v>
      </c>
    </row>
    <row r="80" spans="1:13">
      <c r="A80" s="78">
        <v>1984</v>
      </c>
      <c r="B80" s="457">
        <f>avghweal!AK73</f>
        <v>11310484.624309652</v>
      </c>
      <c r="C80" s="345">
        <f>avghweal!AL73</f>
        <v>11310484.624309652</v>
      </c>
      <c r="D80" s="560">
        <f>avghweal!AM73</f>
        <v>10240173.576663444</v>
      </c>
      <c r="E80" s="560">
        <f>avghweal!AN73</f>
        <v>11341616.241293037</v>
      </c>
      <c r="F80" s="560">
        <f>avghweal!AO73</f>
        <v>11275328.499937417</v>
      </c>
      <c r="G80" s="73">
        <f>avghweal!AP73</f>
        <v>17954281.037915796</v>
      </c>
      <c r="H80" s="569">
        <f>B80*0.001/'TE5'!B80</f>
        <v>8.2585342228412628E-2</v>
      </c>
      <c r="I80" s="580">
        <f>C80*0.001/'TE5'!B80</f>
        <v>8.2585342228412628E-2</v>
      </c>
      <c r="J80" s="587">
        <f>D80*0.001/'TE5'!C80</f>
        <v>8.9564343337336622E-2</v>
      </c>
      <c r="K80" s="580">
        <f>E80*0.001/'TE5'!D80</f>
        <v>8.4650305016603214E-2</v>
      </c>
      <c r="L80" s="587">
        <f>F80*0.001/'TE5'!E80</f>
        <v>8.0648286369285269E-2</v>
      </c>
      <c r="M80" s="588">
        <f>G80*0.001/'TE5'!F80</f>
        <v>8.4904183280893289E-2</v>
      </c>
    </row>
    <row r="81" spans="1:13">
      <c r="A81" s="78">
        <v>1985</v>
      </c>
      <c r="B81" s="457">
        <f>avghweal!AK74</f>
        <v>12279637.508119093</v>
      </c>
      <c r="C81" s="345">
        <f>avghweal!AL74</f>
        <v>12279637.508119093</v>
      </c>
      <c r="D81" s="560">
        <f>avghweal!AM74</f>
        <v>10099904.849764677</v>
      </c>
      <c r="E81" s="560">
        <f>avghweal!AN74</f>
        <v>13504422.854263069</v>
      </c>
      <c r="F81" s="560">
        <f>avghweal!AO74</f>
        <v>11137476.349559939</v>
      </c>
      <c r="G81" s="73">
        <f>avghweal!AP74</f>
        <v>19554191.919282921</v>
      </c>
      <c r="H81" s="569">
        <f>B81*0.001/'TE5'!B81</f>
        <v>8.5570305585861192E-2</v>
      </c>
      <c r="I81" s="580">
        <f>C81*0.001/'TE5'!B81</f>
        <v>8.5570305585861192E-2</v>
      </c>
      <c r="J81" s="587">
        <f>D81*0.001/'TE5'!C81</f>
        <v>8.5961184811412308E-2</v>
      </c>
      <c r="K81" s="580">
        <f>E81*0.001/'TE5'!D81</f>
        <v>9.4692293337075933E-2</v>
      </c>
      <c r="L81" s="587">
        <f>F81*0.001/'TE5'!E81</f>
        <v>7.7141746808438327E-2</v>
      </c>
      <c r="M81" s="588">
        <f>G81*0.001/'TE5'!F81</f>
        <v>8.84636248979771E-2</v>
      </c>
    </row>
    <row r="82" spans="1:13">
      <c r="A82" s="78">
        <v>1986</v>
      </c>
      <c r="B82" s="457">
        <f>avghweal!AK75</f>
        <v>12599522.67030498</v>
      </c>
      <c r="C82" s="345">
        <f>avghweal!AL75</f>
        <v>12599522.67030498</v>
      </c>
      <c r="D82" s="560">
        <f>avghweal!AM75</f>
        <v>11320191.265444361</v>
      </c>
      <c r="E82" s="560">
        <f>avghweal!AN75</f>
        <v>13016854.321200063</v>
      </c>
      <c r="F82" s="560">
        <f>avghweal!AO75</f>
        <v>12106447.14668514</v>
      </c>
      <c r="G82" s="73">
        <f>avghweal!AP75</f>
        <v>19822313.589343194</v>
      </c>
      <c r="H82" s="569">
        <f>B82*0.001/'TE5'!B82</f>
        <v>8.1781595945358276E-2</v>
      </c>
      <c r="I82" s="580">
        <f>C82*0.001/'TE5'!B82</f>
        <v>8.1781595945358276E-2</v>
      </c>
      <c r="J82" s="587">
        <f>D82*0.001/'TE5'!C82</f>
        <v>8.8506669108434813E-2</v>
      </c>
      <c r="K82" s="580">
        <f>E82*0.001/'TE5'!D82</f>
        <v>8.5149566067132934E-2</v>
      </c>
      <c r="L82" s="587">
        <f>F82*0.001/'TE5'!E82</f>
        <v>7.7986186224239654E-2</v>
      </c>
      <c r="M82" s="588">
        <f>G82*0.001/'TE5'!F82</f>
        <v>8.3860183259299462E-2</v>
      </c>
    </row>
    <row r="83" spans="1:13">
      <c r="A83" s="78">
        <v>1987</v>
      </c>
      <c r="B83" s="457">
        <f>avghweal!AK76</f>
        <v>14701095.492195843</v>
      </c>
      <c r="C83" s="345">
        <f>avghweal!AL76</f>
        <v>14701095.492195843</v>
      </c>
      <c r="D83" s="560">
        <f>avghweal!AM76</f>
        <v>13150598.333963681</v>
      </c>
      <c r="E83" s="560">
        <f>avghweal!AN76</f>
        <v>15282069.771200906</v>
      </c>
      <c r="F83" s="560">
        <f>avghweal!AO76</f>
        <v>14172951.8922028</v>
      </c>
      <c r="G83" s="73">
        <f>avghweal!AP76</f>
        <v>23585308.382365324</v>
      </c>
      <c r="H83" s="569">
        <f>B83*0.001/'TE5'!B83</f>
        <v>9.1254800558090196E-2</v>
      </c>
      <c r="I83" s="580">
        <f>C83*0.001/'TE5'!B83</f>
        <v>9.1254800558090196E-2</v>
      </c>
      <c r="J83" s="587">
        <f>D83*0.001/'TE5'!C83</f>
        <v>9.7365927651228437E-2</v>
      </c>
      <c r="K83" s="580">
        <f>E83*0.001/'TE5'!D83</f>
        <v>9.6121002802696351E-2</v>
      </c>
      <c r="L83" s="587">
        <f>F83*0.001/'TE5'!E83</f>
        <v>8.689494053350949E-2</v>
      </c>
      <c r="M83" s="588">
        <f>G83*0.001/'TE5'!F83</f>
        <v>9.5966737965709231E-2</v>
      </c>
    </row>
    <row r="84" spans="1:13">
      <c r="A84" s="78">
        <v>1988</v>
      </c>
      <c r="B84" s="457">
        <f>avghweal!AK77</f>
        <v>17797356.771344699</v>
      </c>
      <c r="C84" s="345">
        <f>avghweal!AL77</f>
        <v>17797356.771344699</v>
      </c>
      <c r="D84" s="560">
        <f>avghweal!AM77</f>
        <v>16226077.389795395</v>
      </c>
      <c r="E84" s="560">
        <f>avghweal!AN77</f>
        <v>18581254.234783582</v>
      </c>
      <c r="F84" s="560">
        <f>avghweal!AO77</f>
        <v>17061673.176985856</v>
      </c>
      <c r="G84" s="73">
        <f>avghweal!AP77</f>
        <v>28337109.51217977</v>
      </c>
      <c r="H84" s="569">
        <f>B84*0.001/'TE5'!B84</f>
        <v>0.10669055581092833</v>
      </c>
      <c r="I84" s="580">
        <f>C84*0.001/'TE5'!B84</f>
        <v>0.10669055581092833</v>
      </c>
      <c r="J84" s="587">
        <f>D84*0.001/'TE5'!C84</f>
        <v>0.11622096760594178</v>
      </c>
      <c r="K84" s="580">
        <f>E84*0.001/'TE5'!D84</f>
        <v>0.11263614137626846</v>
      </c>
      <c r="L84" s="587">
        <f>F84*0.001/'TE5'!E84</f>
        <v>0.10121443208278254</v>
      </c>
      <c r="M84" s="588">
        <f>G84*0.001/'TE5'!F84</f>
        <v>0.11210743574847949</v>
      </c>
    </row>
    <row r="85" spans="1:13">
      <c r="A85" s="83">
        <v>1989</v>
      </c>
      <c r="B85" s="458">
        <f>avghweal!AK78</f>
        <v>18243675.797897935</v>
      </c>
      <c r="C85" s="346">
        <f>avghweal!AL78</f>
        <v>18243675.797897935</v>
      </c>
      <c r="D85" s="562">
        <f>avghweal!AM78</f>
        <v>16335515.898626925</v>
      </c>
      <c r="E85" s="562">
        <f>avghweal!AN78</f>
        <v>19077376.436208248</v>
      </c>
      <c r="F85" s="562">
        <f>avghweal!AO78</f>
        <v>17452000.547078595</v>
      </c>
      <c r="G85" s="79">
        <f>avghweal!AP78</f>
        <v>28963059.958476745</v>
      </c>
      <c r="H85" s="572">
        <f>B85*0.001/'TE5'!B85</f>
        <v>0.10507851839065552</v>
      </c>
      <c r="I85" s="583">
        <f>C85*0.001/'TE5'!B85</f>
        <v>0.10507851839065552</v>
      </c>
      <c r="J85" s="589">
        <f>D85*0.001/'TE5'!C85</f>
        <v>0.11299976765891814</v>
      </c>
      <c r="K85" s="583">
        <f>E85*0.001/'TE5'!D85</f>
        <v>0.11140667418000749</v>
      </c>
      <c r="L85" s="589">
        <f>F85*0.001/'TE5'!E85</f>
        <v>9.9219555632563197E-2</v>
      </c>
      <c r="M85" s="590">
        <f>G85*0.001/'TE5'!F85</f>
        <v>0.11094438179307504</v>
      </c>
    </row>
    <row r="86" spans="1:13">
      <c r="A86" s="78">
        <v>1990</v>
      </c>
      <c r="B86" s="457">
        <f>avghweal!AK79</f>
        <v>18380357.549839053</v>
      </c>
      <c r="C86" s="345">
        <f>avghweal!AL79</f>
        <v>18380357.549839053</v>
      </c>
      <c r="D86" s="560">
        <f>avghweal!AM79</f>
        <v>16861287.084669877</v>
      </c>
      <c r="E86" s="560">
        <f>avghweal!AN79</f>
        <v>19258640.943469595</v>
      </c>
      <c r="F86" s="560">
        <f>avghweal!AO79</f>
        <v>17578914.328619439</v>
      </c>
      <c r="G86" s="73">
        <f>avghweal!AP79</f>
        <v>29021509.451190688</v>
      </c>
      <c r="H86" s="569">
        <f>B86*0.001/'TE5'!B86</f>
        <v>0.10583195090293884</v>
      </c>
      <c r="I86" s="580">
        <f>C86*0.001/'TE5'!B86</f>
        <v>0.10583195090293884</v>
      </c>
      <c r="J86" s="587">
        <f>D86*0.001/'TE5'!C86</f>
        <v>0.1168724339444082</v>
      </c>
      <c r="K86" s="580">
        <f>E86*0.001/'TE5'!D86</f>
        <v>0.11207195455561542</v>
      </c>
      <c r="L86" s="587">
        <f>F86*0.001/'TE5'!E86</f>
        <v>0.10020222420371923</v>
      </c>
      <c r="M86" s="588">
        <f>G86*0.001/'TE5'!F86</f>
        <v>0.1118342291047812</v>
      </c>
    </row>
    <row r="87" spans="1:13">
      <c r="A87" s="78">
        <v>1991</v>
      </c>
      <c r="B87" s="457">
        <f>avghweal!AK80</f>
        <v>17574632.568152245</v>
      </c>
      <c r="C87" s="345">
        <f>avghweal!AL80</f>
        <v>17574632.568152245</v>
      </c>
      <c r="D87" s="560">
        <f>avghweal!AM80</f>
        <v>15637394.76137721</v>
      </c>
      <c r="E87" s="560">
        <f>avghweal!AN80</f>
        <v>18567948.834370539</v>
      </c>
      <c r="F87" s="560">
        <f>avghweal!AO80</f>
        <v>16722864.096304147</v>
      </c>
      <c r="G87" s="73">
        <f>avghweal!AP80</f>
        <v>27766901.375589851</v>
      </c>
      <c r="H87" s="569">
        <f>B87*0.001/'TE5'!B87</f>
        <v>0.10120694339275359</v>
      </c>
      <c r="I87" s="580">
        <f>C87*0.001/'TE5'!B87</f>
        <v>0.10120694339275359</v>
      </c>
      <c r="J87" s="587">
        <f>D87*0.001/'TE5'!C87</f>
        <v>0.10935982542958089</v>
      </c>
      <c r="K87" s="580">
        <f>E87*0.001/'TE5'!D87</f>
        <v>0.10808371473935979</v>
      </c>
      <c r="L87" s="587">
        <f>F87*0.001/'TE5'!E87</f>
        <v>9.5321684969683004E-2</v>
      </c>
      <c r="M87" s="588">
        <f>G87*0.001/'TE5'!F87</f>
        <v>0.10674095914498168</v>
      </c>
    </row>
    <row r="88" spans="1:13">
      <c r="A88" s="78">
        <v>1992</v>
      </c>
      <c r="B88" s="457">
        <f>avghweal!AK81</f>
        <v>19803631.271067783</v>
      </c>
      <c r="C88" s="345">
        <f>avghweal!AL81</f>
        <v>19803631.271067783</v>
      </c>
      <c r="D88" s="560">
        <f>avghweal!AM81</f>
        <v>17676213.155795537</v>
      </c>
      <c r="E88" s="560">
        <f>avghweal!AN81</f>
        <v>20804356.615824409</v>
      </c>
      <c r="F88" s="560">
        <f>avghweal!AO81</f>
        <v>18901936.810376734</v>
      </c>
      <c r="G88" s="73">
        <f>avghweal!AP81</f>
        <v>31008907.691776503</v>
      </c>
      <c r="H88" s="569">
        <f>B88*0.001/'TE5'!B88</f>
        <v>0.11162913590669632</v>
      </c>
      <c r="I88" s="580">
        <f>C88*0.001/'TE5'!B88</f>
        <v>0.11162913590669632</v>
      </c>
      <c r="J88" s="587">
        <f>D88*0.001/'TE5'!C88</f>
        <v>0.12128198122471817</v>
      </c>
      <c r="K88" s="580">
        <f>E88*0.001/'TE5'!D88</f>
        <v>0.11774504342085249</v>
      </c>
      <c r="L88" s="587">
        <f>F88*0.001/'TE5'!E88</f>
        <v>0.1061247014386224</v>
      </c>
      <c r="M88" s="588">
        <f>G88*0.001/'TE5'!F88</f>
        <v>0.11654614788774355</v>
      </c>
    </row>
    <row r="89" spans="1:13">
      <c r="A89" s="78">
        <v>1993</v>
      </c>
      <c r="B89" s="457">
        <f>avghweal!AK82</f>
        <v>20419497.6644472</v>
      </c>
      <c r="C89" s="345">
        <f>avghweal!AL82</f>
        <v>20419497.6644472</v>
      </c>
      <c r="D89" s="560">
        <f>avghweal!AM82</f>
        <v>18453705.352701947</v>
      </c>
      <c r="E89" s="560">
        <f>avghweal!AN82</f>
        <v>21822722.716590468</v>
      </c>
      <c r="F89" s="560">
        <f>avghweal!AO82</f>
        <v>19143109.565341923</v>
      </c>
      <c r="G89" s="73">
        <f>avghweal!AP82</f>
        <v>32064741.408776615</v>
      </c>
      <c r="H89" s="569">
        <f>B89*0.001/'TE5'!B89</f>
        <v>0.11324714869260788</v>
      </c>
      <c r="I89" s="580">
        <f>C89*0.001/'TE5'!B89</f>
        <v>0.11324714869260788</v>
      </c>
      <c r="J89" s="587">
        <f>D89*0.001/'TE5'!C89</f>
        <v>0.12387573009577726</v>
      </c>
      <c r="K89" s="580">
        <f>E89*0.001/'TE5'!D89</f>
        <v>0.12065061430857114</v>
      </c>
      <c r="L89" s="587">
        <f>F89*0.001/'TE5'!E89</f>
        <v>0.10645991194515658</v>
      </c>
      <c r="M89" s="588">
        <f>G89*0.001/'TE5'!F89</f>
        <v>0.11857358168157417</v>
      </c>
    </row>
    <row r="90" spans="1:13">
      <c r="A90" s="78">
        <v>1994</v>
      </c>
      <c r="B90" s="457">
        <f>avghweal!AK83</f>
        <v>20527088.681606412</v>
      </c>
      <c r="C90" s="345">
        <f>avghweal!AL83</f>
        <v>20527088.681606412</v>
      </c>
      <c r="D90" s="560">
        <f>avghweal!AM83</f>
        <v>18376525.711318094</v>
      </c>
      <c r="E90" s="560">
        <f>avghweal!AN83</f>
        <v>21750756.056532484</v>
      </c>
      <c r="F90" s="560">
        <f>avghweal!AO83</f>
        <v>19397462.237941772</v>
      </c>
      <c r="G90" s="73">
        <f>avghweal!AP83</f>
        <v>32226107.397768129</v>
      </c>
      <c r="H90" s="569">
        <f>B90*0.001/'TE5'!B90</f>
        <v>0.11212781071662904</v>
      </c>
      <c r="I90" s="580">
        <f>C90*0.001/'TE5'!B90</f>
        <v>0.11212781071662904</v>
      </c>
      <c r="J90" s="587">
        <f>D90*0.001/'TE5'!C90</f>
        <v>0.12159591665852638</v>
      </c>
      <c r="K90" s="580">
        <f>E90*0.001/'TE5'!D90</f>
        <v>0.11820731571780853</v>
      </c>
      <c r="L90" s="587">
        <f>F90*0.001/'TE5'!E90</f>
        <v>0.10644621578935079</v>
      </c>
      <c r="M90" s="588">
        <f>G90*0.001/'TE5'!F90</f>
        <v>0.11729324861656715</v>
      </c>
    </row>
    <row r="91" spans="1:13">
      <c r="A91" s="78">
        <v>1995</v>
      </c>
      <c r="B91" s="457">
        <f>avghweal!AK84</f>
        <v>21653817.222298063</v>
      </c>
      <c r="C91" s="345">
        <f>avghweal!AL84</f>
        <v>21653817.222298063</v>
      </c>
      <c r="D91" s="560">
        <f>avghweal!AM84</f>
        <v>19334190.025658764</v>
      </c>
      <c r="E91" s="560">
        <f>avghweal!AN84</f>
        <v>23096509.383216258</v>
      </c>
      <c r="F91" s="560">
        <f>avghweal!AO84</f>
        <v>20382818.846864283</v>
      </c>
      <c r="G91" s="73">
        <f>avghweal!AP84</f>
        <v>34038994.486155733</v>
      </c>
      <c r="H91" s="569">
        <f>B91*0.001/'TE5'!B91</f>
        <v>0.1141670271754265</v>
      </c>
      <c r="I91" s="580">
        <f>C91*0.001/'TE5'!B91</f>
        <v>0.1141670271754265</v>
      </c>
      <c r="J91" s="587">
        <f>D91*0.001/'TE5'!C91</f>
        <v>0.12384769068658646</v>
      </c>
      <c r="K91" s="580">
        <f>E91*0.001/'TE5'!D91</f>
        <v>0.12127788269557913</v>
      </c>
      <c r="L91" s="587">
        <f>F91*0.001/'TE5'!E91</f>
        <v>0.10785500593374955</v>
      </c>
      <c r="M91" s="588">
        <f>G91*0.001/'TE5'!F91</f>
        <v>0.11946863744584499</v>
      </c>
    </row>
    <row r="92" spans="1:13">
      <c r="A92" s="78">
        <v>1996</v>
      </c>
      <c r="B92" s="457">
        <f>avghweal!AK85</f>
        <v>24279658.613823548</v>
      </c>
      <c r="C92" s="345">
        <f>avghweal!AL85</f>
        <v>24279658.613823548</v>
      </c>
      <c r="D92" s="560">
        <f>avghweal!AM85</f>
        <v>22239405.163694639</v>
      </c>
      <c r="E92" s="560">
        <f>avghweal!AN85</f>
        <v>26134832.920385614</v>
      </c>
      <c r="F92" s="560">
        <f>avghweal!AO85</f>
        <v>22599043.635326494</v>
      </c>
      <c r="G92" s="73">
        <f>avghweal!AP85</f>
        <v>38319433.197675213</v>
      </c>
      <c r="H92" s="569">
        <f>B92*0.001/'TE5'!B92</f>
        <v>0.12092035263776779</v>
      </c>
      <c r="I92" s="580">
        <f>C92*0.001/'TE5'!B92</f>
        <v>0.12092035263776779</v>
      </c>
      <c r="J92" s="587">
        <f>D92*0.001/'TE5'!C92</f>
        <v>0.1335364655947904</v>
      </c>
      <c r="K92" s="580">
        <f>E92*0.001/'TE5'!D92</f>
        <v>0.12914038902742675</v>
      </c>
      <c r="L92" s="587">
        <f>F92*0.001/'TE5'!E92</f>
        <v>0.11334231537931988</v>
      </c>
      <c r="M92" s="588">
        <f>G92*0.001/'TE5'!F92</f>
        <v>0.1271937686284027</v>
      </c>
    </row>
    <row r="93" spans="1:13">
      <c r="A93" s="78">
        <v>1997</v>
      </c>
      <c r="B93" s="457">
        <f>avghweal!AK86</f>
        <v>27664675.357327487</v>
      </c>
      <c r="C93" s="345">
        <f>avghweal!AL86</f>
        <v>27664675.357327487</v>
      </c>
      <c r="D93" s="560">
        <f>avghweal!AM86</f>
        <v>25656383.947263405</v>
      </c>
      <c r="E93" s="560">
        <f>avghweal!AN86</f>
        <v>29753548.243113458</v>
      </c>
      <c r="F93" s="560">
        <f>avghweal!AO86</f>
        <v>25793617.084339965</v>
      </c>
      <c r="G93" s="73">
        <f>avghweal!AP86</f>
        <v>43525321.911121503</v>
      </c>
      <c r="H93" s="569">
        <f>B93*0.001/'TE5'!B93</f>
        <v>0.1291019469499588</v>
      </c>
      <c r="I93" s="580">
        <f>C93*0.001/'TE5'!B93</f>
        <v>0.1291019469499588</v>
      </c>
      <c r="J93" s="587">
        <f>D93*0.001/'TE5'!C93</f>
        <v>0.14254877205466715</v>
      </c>
      <c r="K93" s="580">
        <f>E93*0.001/'TE5'!D93</f>
        <v>0.13706916329828284</v>
      </c>
      <c r="L93" s="587">
        <f>F93*0.001/'TE5'!E93</f>
        <v>0.12179257618282212</v>
      </c>
      <c r="M93" s="588">
        <f>G93*0.001/'TE5'!F93</f>
        <v>0.13558760029271408</v>
      </c>
    </row>
    <row r="94" spans="1:13">
      <c r="A94" s="78">
        <v>1998</v>
      </c>
      <c r="B94" s="457">
        <f>avghweal!AK87</f>
        <v>31431830.136202872</v>
      </c>
      <c r="C94" s="345">
        <f>avghweal!AL87</f>
        <v>31431830.136202872</v>
      </c>
      <c r="D94" s="560">
        <f>avghweal!AM87</f>
        <v>29791757.962441601</v>
      </c>
      <c r="E94" s="560">
        <f>avghweal!AN87</f>
        <v>34168272.213025637</v>
      </c>
      <c r="F94" s="560">
        <f>avghweal!AO87</f>
        <v>29003578.625696428</v>
      </c>
      <c r="G94" s="73">
        <f>avghweal!AP87</f>
        <v>49565351.283461705</v>
      </c>
      <c r="H94" s="569">
        <f>B94*0.001/'TE5'!B94</f>
        <v>0.13461004197597504</v>
      </c>
      <c r="I94" s="580">
        <f>C94*0.001/'TE5'!B94</f>
        <v>0.13461004197597504</v>
      </c>
      <c r="J94" s="587">
        <f>D94*0.001/'TE5'!C94</f>
        <v>0.14924590451375919</v>
      </c>
      <c r="K94" s="580">
        <f>E94*0.001/'TE5'!D94</f>
        <v>0.14344955706990445</v>
      </c>
      <c r="L94" s="587">
        <f>F94*0.001/'TE5'!E94</f>
        <v>0.12647282335531387</v>
      </c>
      <c r="M94" s="588">
        <f>G94*0.001/'TE5'!F94</f>
        <v>0.14170849986874184</v>
      </c>
    </row>
    <row r="95" spans="1:13">
      <c r="A95" s="83">
        <v>1999</v>
      </c>
      <c r="B95" s="458">
        <f>avghweal!AK88</f>
        <v>35531060.674204722</v>
      </c>
      <c r="C95" s="346">
        <f>avghweal!AL88</f>
        <v>35531060.674204722</v>
      </c>
      <c r="D95" s="562">
        <f>avghweal!AM88</f>
        <v>34053810.523406126</v>
      </c>
      <c r="E95" s="562">
        <f>avghweal!AN88</f>
        <v>39008208.821082354</v>
      </c>
      <c r="F95" s="562">
        <f>avghweal!AO88</f>
        <v>32463205.231808644</v>
      </c>
      <c r="G95" s="79">
        <f>avghweal!AP88</f>
        <v>55972876.167572752</v>
      </c>
      <c r="H95" s="572">
        <f>B95*0.001/'TE5'!B95</f>
        <v>0.13903163373470309</v>
      </c>
      <c r="I95" s="583">
        <f>C95*0.001/'TE5'!B95</f>
        <v>0.13903163373470309</v>
      </c>
      <c r="J95" s="589">
        <f>D95*0.001/'TE5'!C95</f>
        <v>0.15228678078661456</v>
      </c>
      <c r="K95" s="583">
        <f>E95*0.001/'TE5'!D95</f>
        <v>0.14781814136865212</v>
      </c>
      <c r="L95" s="589">
        <f>F95*0.001/'TE5'!E95</f>
        <v>0.13081438004402055</v>
      </c>
      <c r="M95" s="590">
        <f>G95*0.001/'TE5'!F95</f>
        <v>0.14577870464404311</v>
      </c>
    </row>
    <row r="96" spans="1:13">
      <c r="A96" s="88">
        <v>2000</v>
      </c>
      <c r="B96" s="459">
        <f>avghweal!AK89</f>
        <v>38574149.631386921</v>
      </c>
      <c r="C96" s="347">
        <f>avghweal!AL89</f>
        <v>38574149.631386921</v>
      </c>
      <c r="D96" s="564">
        <f>avghweal!AM89</f>
        <v>37314323.39377939</v>
      </c>
      <c r="E96" s="564">
        <f>avghweal!AN89</f>
        <v>42446332.371896133</v>
      </c>
      <c r="F96" s="564">
        <f>avghweal!AO89</f>
        <v>35114835.21205087</v>
      </c>
      <c r="G96" s="85">
        <f>avghweal!AP89</f>
        <v>60541866.679463528</v>
      </c>
      <c r="H96" s="573">
        <f>B96*0.001/'TE5'!B96</f>
        <v>0.14650915563106534</v>
      </c>
      <c r="I96" s="584">
        <f>C96*0.001/'TE5'!B96</f>
        <v>0.14650915563106534</v>
      </c>
      <c r="J96" s="591">
        <f>D96*0.001/'TE5'!C96</f>
        <v>0.16178835303317976</v>
      </c>
      <c r="K96" s="584">
        <f>E96*0.001/'TE5'!D96</f>
        <v>0.15620293982367825</v>
      </c>
      <c r="L96" s="591">
        <f>F96*0.001/'TE5'!E96</f>
        <v>0.13732451730770925</v>
      </c>
      <c r="M96" s="592">
        <f>G96*0.001/'TE5'!F96</f>
        <v>0.15370295200973955</v>
      </c>
    </row>
    <row r="97" spans="1:15">
      <c r="A97" s="78">
        <v>2001</v>
      </c>
      <c r="B97" s="457">
        <f>avghweal!AK90</f>
        <v>37327101.416296326</v>
      </c>
      <c r="C97" s="345">
        <f>avghweal!AL90</f>
        <v>37327101.416296326</v>
      </c>
      <c r="D97" s="560">
        <f>avghweal!AM90</f>
        <v>34237072.740079522</v>
      </c>
      <c r="E97" s="560">
        <f>avghweal!AN90</f>
        <v>40124010.590840116</v>
      </c>
      <c r="F97" s="560">
        <f>avghweal!AO90</f>
        <v>34838065.993169375</v>
      </c>
      <c r="G97" s="73">
        <f>avghweal!AP90</f>
        <v>57826006.919080973</v>
      </c>
      <c r="H97" s="569">
        <f>B97*0.001/'TE5'!B97</f>
        <v>0.14585402607917788</v>
      </c>
      <c r="I97" s="580">
        <f>C97*0.001/'TE5'!B97</f>
        <v>0.14585402607917788</v>
      </c>
      <c r="J97" s="587">
        <f>D97*0.001/'TE5'!C97</f>
        <v>0.15747175077899911</v>
      </c>
      <c r="K97" s="580">
        <f>E97*0.001/'TE5'!D97</f>
        <v>0.15362075038332421</v>
      </c>
      <c r="L97" s="587">
        <f>F97*0.001/'TE5'!E97</f>
        <v>0.13869566730257474</v>
      </c>
      <c r="M97" s="588">
        <f>G97*0.001/'TE5'!F97</f>
        <v>0.15241700826801566</v>
      </c>
    </row>
    <row r="98" spans="1:15">
      <c r="A98" s="78">
        <v>2002</v>
      </c>
      <c r="B98" s="457">
        <f>avghweal!AK91</f>
        <v>33443882.358004656</v>
      </c>
      <c r="C98" s="345">
        <f>avghweal!AL91</f>
        <v>33443882.358004656</v>
      </c>
      <c r="D98" s="560">
        <f>avghweal!AM91</f>
        <v>30023461.05514108</v>
      </c>
      <c r="E98" s="560">
        <f>avghweal!AN91</f>
        <v>36339792.692805417</v>
      </c>
      <c r="F98" s="560">
        <f>avghweal!AO91</f>
        <v>30825762.968370222</v>
      </c>
      <c r="G98" s="73">
        <f>avghweal!AP91</f>
        <v>51685654.590781994</v>
      </c>
      <c r="H98" s="569">
        <f>B98*0.001/'TE5'!B98</f>
        <v>0.13607114553451541</v>
      </c>
      <c r="I98" s="580">
        <f>C98*0.001/'TE5'!B98</f>
        <v>0.13607114553451541</v>
      </c>
      <c r="J98" s="587">
        <f>D98*0.001/'TE5'!C98</f>
        <v>0.14563436849498254</v>
      </c>
      <c r="K98" s="580">
        <f>E98*0.001/'TE5'!D98</f>
        <v>0.14515841957537196</v>
      </c>
      <c r="L98" s="587">
        <f>F98*0.001/'TE5'!E98</f>
        <v>0.12754263803871879</v>
      </c>
      <c r="M98" s="588">
        <f>G98*0.001/'TE5'!F98</f>
        <v>0.14281969550811557</v>
      </c>
    </row>
    <row r="99" spans="1:15">
      <c r="A99" s="78">
        <v>2003</v>
      </c>
      <c r="B99" s="457">
        <f>avghweal!AK92</f>
        <v>34373438.545988306</v>
      </c>
      <c r="C99" s="345">
        <f>avghweal!AL92</f>
        <v>34373438.545988306</v>
      </c>
      <c r="D99" s="560">
        <f>avghweal!AM92</f>
        <v>31177269.216148693</v>
      </c>
      <c r="E99" s="560">
        <f>avghweal!AN92</f>
        <v>37663133.493333295</v>
      </c>
      <c r="F99" s="560">
        <f>avghweal!AO92</f>
        <v>31434641.24044466</v>
      </c>
      <c r="G99" s="73">
        <f>avghweal!AP92</f>
        <v>53348864.579763845</v>
      </c>
      <c r="H99" s="569">
        <f>B99*0.001/'TE5'!B99</f>
        <v>0.13677671551704404</v>
      </c>
      <c r="I99" s="580">
        <f>C99*0.001/'TE5'!B99</f>
        <v>0.13677671551704404</v>
      </c>
      <c r="J99" s="587">
        <f>D99*0.001/'TE5'!C99</f>
        <v>0.14722842983242226</v>
      </c>
      <c r="K99" s="580">
        <f>E99*0.001/'TE5'!D99</f>
        <v>0.14724526195035867</v>
      </c>
      <c r="L99" s="587">
        <f>F99*0.001/'TE5'!E99</f>
        <v>0.12711963664640924</v>
      </c>
      <c r="M99" s="588">
        <f>G99*0.001/'TE5'!F99</f>
        <v>0.14467203684244773</v>
      </c>
    </row>
    <row r="100" spans="1:15">
      <c r="A100" s="78">
        <v>2004</v>
      </c>
      <c r="B100" s="457">
        <f>avghweal!AK93</f>
        <v>40442687.532559365</v>
      </c>
      <c r="C100" s="345">
        <f>avghweal!AL93</f>
        <v>40442687.532559365</v>
      </c>
      <c r="D100" s="560">
        <f>avghweal!AM93</f>
        <v>36856511.13574715</v>
      </c>
      <c r="E100" s="560">
        <f>avghweal!AN93</f>
        <v>44928338.125587031</v>
      </c>
      <c r="F100" s="560">
        <f>avghweal!AO93</f>
        <v>36367394.009326532</v>
      </c>
      <c r="G100" s="73">
        <f>avghweal!AP93</f>
        <v>62205250.307126448</v>
      </c>
      <c r="H100" s="569">
        <f>B100*0.001/'TE5'!B100</f>
        <v>0.14578615128993985</v>
      </c>
      <c r="I100" s="580">
        <f>C100*0.001/'TE5'!B100</f>
        <v>0.14578615128993985</v>
      </c>
      <c r="J100" s="587">
        <f>D100*0.001/'TE5'!C100</f>
        <v>0.15740346985703368</v>
      </c>
      <c r="K100" s="580">
        <f>E100*0.001/'TE5'!D100</f>
        <v>0.1580166650439177</v>
      </c>
      <c r="L100" s="587">
        <f>F100*0.001/'TE5'!E100</f>
        <v>0.13412970442176636</v>
      </c>
      <c r="M100" s="588">
        <f>G100*0.001/'TE5'!F100</f>
        <v>0.15336915406094767</v>
      </c>
    </row>
    <row r="101" spans="1:15">
      <c r="A101" s="78">
        <v>2005</v>
      </c>
      <c r="B101" s="457">
        <f>avghweal!AK94</f>
        <v>45936652.987178251</v>
      </c>
      <c r="C101" s="345">
        <f>avghweal!AL94</f>
        <v>45936652.987178251</v>
      </c>
      <c r="D101" s="560">
        <f>avghweal!AM94</f>
        <v>41899909.133580118</v>
      </c>
      <c r="E101" s="560">
        <f>avghweal!AN94</f>
        <v>51292891.265712798</v>
      </c>
      <c r="F101" s="560">
        <f>avghweal!AO94</f>
        <v>41116942.892902747</v>
      </c>
      <c r="G101" s="73">
        <f>avghweal!AP94</f>
        <v>70566373.703989714</v>
      </c>
      <c r="H101" s="569">
        <f>B101*0.001/'TE5'!B101</f>
        <v>0.15229997038841245</v>
      </c>
      <c r="I101" s="580">
        <f>C101*0.001/'TE5'!B101</f>
        <v>0.15229997038841245</v>
      </c>
      <c r="J101" s="587">
        <f>D101*0.001/'TE5'!C101</f>
        <v>0.1634292575470381</v>
      </c>
      <c r="K101" s="580">
        <f>E101*0.001/'TE5'!D101</f>
        <v>0.16585284895618596</v>
      </c>
      <c r="L101" s="587">
        <f>F101*0.001/'TE5'!E101</f>
        <v>0.13953525624202021</v>
      </c>
      <c r="M101" s="588">
        <f>G101*0.001/'TE5'!F101</f>
        <v>0.16030427958035678</v>
      </c>
    </row>
    <row r="102" spans="1:15">
      <c r="A102" s="78">
        <v>2006</v>
      </c>
      <c r="B102" s="457">
        <f>avghweal!AK95</f>
        <v>49594486.613264836</v>
      </c>
      <c r="C102" s="345">
        <f>avghweal!AL95</f>
        <v>49594486.613264836</v>
      </c>
      <c r="D102" s="560">
        <f>avghweal!AM95</f>
        <v>45179771.7509325</v>
      </c>
      <c r="E102" s="560">
        <f>avghweal!AN95</f>
        <v>55215803.283548117</v>
      </c>
      <c r="F102" s="560">
        <f>avghweal!AO95</f>
        <v>44463460.232368641</v>
      </c>
      <c r="G102" s="73">
        <f>avghweal!AP95</f>
        <v>75884045.40737313</v>
      </c>
      <c r="H102" s="569">
        <f>B102*0.001/'TE5'!B102</f>
        <v>0.1567468345165253</v>
      </c>
      <c r="I102" s="580">
        <f>C102*0.001/'TE5'!B102</f>
        <v>0.1567468345165253</v>
      </c>
      <c r="J102" s="587">
        <f>D102*0.001/'TE5'!C102</f>
        <v>0.168226102726653</v>
      </c>
      <c r="K102" s="580">
        <f>E102*0.001/'TE5'!D102</f>
        <v>0.17014922878824915</v>
      </c>
      <c r="L102" s="587">
        <f>F102*0.001/'TE5'!E102</f>
        <v>0.14388452484231098</v>
      </c>
      <c r="M102" s="588">
        <f>G102*0.001/'TE5'!F102</f>
        <v>0.16516293064199711</v>
      </c>
    </row>
    <row r="103" spans="1:15">
      <c r="A103" s="78">
        <v>2007</v>
      </c>
      <c r="B103" s="457">
        <f>avghweal!AK96</f>
        <v>52377931.909709796</v>
      </c>
      <c r="C103" s="345">
        <f>avghweal!AL96</f>
        <v>52377931.909709796</v>
      </c>
      <c r="D103" s="560">
        <f>avghweal!AM96</f>
        <v>47491945.451063588</v>
      </c>
      <c r="E103" s="560">
        <f>avghweal!AN96</f>
        <v>58574300.442143962</v>
      </c>
      <c r="F103" s="560">
        <f>avghweal!AO96</f>
        <v>46729930.827876724</v>
      </c>
      <c r="G103" s="73">
        <f>avghweal!AP96</f>
        <v>79923996.560841829</v>
      </c>
      <c r="H103" s="569">
        <f>B103*0.001/'TE5'!B103</f>
        <v>0.16666537523269651</v>
      </c>
      <c r="I103" s="580">
        <f>C103*0.001/'TE5'!B103</f>
        <v>0.16666537523269651</v>
      </c>
      <c r="J103" s="587">
        <f>D103*0.001/'TE5'!C103</f>
        <v>0.18107689169398433</v>
      </c>
      <c r="K103" s="580">
        <f>E103*0.001/'TE5'!D103</f>
        <v>0.18183292497614639</v>
      </c>
      <c r="L103" s="587">
        <f>F103*0.001/'TE5'!E103</f>
        <v>0.15217873573738888</v>
      </c>
      <c r="M103" s="588">
        <f>G103*0.001/'TE5'!F103</f>
        <v>0.17468240110603914</v>
      </c>
    </row>
    <row r="104" spans="1:15">
      <c r="A104" s="78">
        <v>2008</v>
      </c>
      <c r="B104" s="457">
        <f>avghweal!AK97</f>
        <v>49621557.58769194</v>
      </c>
      <c r="C104" s="345">
        <f>avghweal!AL97</f>
        <v>49621557.58769194</v>
      </c>
      <c r="D104" s="560">
        <f>avghweal!AM97</f>
        <v>44720717.152320825</v>
      </c>
      <c r="E104" s="560">
        <f>avghweal!AN97</f>
        <v>54936351.948561013</v>
      </c>
      <c r="F104" s="560">
        <f>avghweal!AO97</f>
        <v>44733140.52520024</v>
      </c>
      <c r="G104" s="73">
        <f>avghweal!AP97</f>
        <v>75282325.116472036</v>
      </c>
      <c r="H104" s="569">
        <f>B104*0.001/'TE5'!B104</f>
        <v>0.18040563166141504</v>
      </c>
      <c r="I104" s="580">
        <f>C104*0.001/'TE5'!B104</f>
        <v>0.18040563166141504</v>
      </c>
      <c r="J104" s="587">
        <f>D104*0.001/'TE5'!C104</f>
        <v>0.19971427753099369</v>
      </c>
      <c r="K104" s="580">
        <f>E104*0.001/'TE5'!D104</f>
        <v>0.19555602347693657</v>
      </c>
      <c r="L104" s="587">
        <f>F104*0.001/'TE5'!E104</f>
        <v>0.16589124432175653</v>
      </c>
      <c r="M104" s="588">
        <f>G104*0.001/'TE5'!F104</f>
        <v>0.18910611322521326</v>
      </c>
    </row>
    <row r="105" spans="1:15">
      <c r="A105" s="83">
        <v>2009</v>
      </c>
      <c r="B105" s="460">
        <f>avghweal!AK98</f>
        <v>44965761.547688618</v>
      </c>
      <c r="C105" s="348">
        <f>avghweal!AL98</f>
        <v>44965761.547688618</v>
      </c>
      <c r="D105" s="562">
        <f>avghweal!AM98</f>
        <v>39342705.910085805</v>
      </c>
      <c r="E105" s="562">
        <f>avghweal!AN98</f>
        <v>49060549.256760865</v>
      </c>
      <c r="F105" s="562">
        <f>avghweal!AO98</f>
        <v>41213367.395714186</v>
      </c>
      <c r="G105" s="79">
        <f>avghweal!AP98</f>
        <v>68115584.268319994</v>
      </c>
      <c r="H105" s="572">
        <f>B105*0.001/'TE5'!B105</f>
        <v>0.18263097107410431</v>
      </c>
      <c r="I105" s="583">
        <f>C105*0.001/'TE5'!B105</f>
        <v>0.18263097107410431</v>
      </c>
      <c r="J105" s="593">
        <f>D105*0.001/'TE5'!C105</f>
        <v>0.20257425152276079</v>
      </c>
      <c r="K105" s="594">
        <f>E105*0.001/'TE5'!D105</f>
        <v>0.1969193473378929</v>
      </c>
      <c r="L105" s="589">
        <f>F105*0.001/'TE5'!E105</f>
        <v>0.16924574427300385</v>
      </c>
      <c r="M105" s="590">
        <f>G105*0.001/'TE5'!F105</f>
        <v>0.1904261489892865</v>
      </c>
    </row>
    <row r="106" spans="1:15">
      <c r="A106" s="78">
        <v>2010</v>
      </c>
      <c r="B106" s="461">
        <f>avghweal!AK99</f>
        <v>50176766.025315948</v>
      </c>
      <c r="C106" s="349">
        <f>avghweal!AL99</f>
        <v>50176766.025315948</v>
      </c>
      <c r="D106" s="560">
        <f>avghweal!AM99</f>
        <v>45254649.567078367</v>
      </c>
      <c r="E106" s="560">
        <f>avghweal!AN99</f>
        <v>55963656.793319523</v>
      </c>
      <c r="F106" s="560">
        <f>avghweal!AO99</f>
        <v>44829800.54853753</v>
      </c>
      <c r="G106" s="73">
        <f>avghweal!AP99</f>
        <v>75853126.131265134</v>
      </c>
      <c r="H106" s="569">
        <f>B106*0.001/'TE5'!B106</f>
        <v>0.19776599109172818</v>
      </c>
      <c r="I106" s="580">
        <f>C106*0.001/'TE5'!B106</f>
        <v>0.19776599109172818</v>
      </c>
      <c r="J106" s="595">
        <f>D106*0.001/'TE5'!C106</f>
        <v>0.22234000649315461</v>
      </c>
      <c r="K106" s="596">
        <f>E106*0.001/'TE5'!D106</f>
        <v>0.21575765265273175</v>
      </c>
      <c r="L106" s="587">
        <f>F106*0.001/'TE5'!E106</f>
        <v>0.18042047161735733</v>
      </c>
      <c r="M106" s="588">
        <f>G106*0.001/'TE5'!F106</f>
        <v>0.20697067976663855</v>
      </c>
    </row>
    <row r="107" spans="1:15">
      <c r="A107" s="78">
        <v>2011</v>
      </c>
      <c r="B107" s="461">
        <f>avghweal!AK100</f>
        <v>48877275.017663784</v>
      </c>
      <c r="C107" s="349">
        <f>avghweal!AL100</f>
        <v>48877275.017663784</v>
      </c>
      <c r="D107" s="560">
        <f>avghweal!AM100</f>
        <v>43307471.224153273</v>
      </c>
      <c r="E107" s="560">
        <f>avghweal!AN100</f>
        <v>54268887.253350496</v>
      </c>
      <c r="F107" s="560">
        <f>avghweal!AO100</f>
        <v>43907119.750259958</v>
      </c>
      <c r="G107" s="73">
        <f>avghweal!AP100</f>
        <v>73713506.653815776</v>
      </c>
      <c r="H107" s="569">
        <f>B107*0.001/'TE5'!B107</f>
        <v>0.19167181849479675</v>
      </c>
      <c r="I107" s="580">
        <f>C107*0.001/'TE5'!B107</f>
        <v>0.19167181849479675</v>
      </c>
      <c r="J107" s="595">
        <f>D107*0.001/'TE5'!C107</f>
        <v>0.21401696841104481</v>
      </c>
      <c r="K107" s="596">
        <f>E107*0.001/'TE5'!D107</f>
        <v>0.20689891136421806</v>
      </c>
      <c r="L107" s="587">
        <f>F107*0.001/'TE5'!E107</f>
        <v>0.17683616722662726</v>
      </c>
      <c r="M107" s="588">
        <f>G107*0.001/'TE5'!F107</f>
        <v>0.20094082440983713</v>
      </c>
    </row>
    <row r="108" spans="1:15">
      <c r="A108" s="78">
        <v>2012</v>
      </c>
      <c r="B108" s="461">
        <f>avghweal!AK101</f>
        <v>53150319.922071874</v>
      </c>
      <c r="C108" s="349">
        <f>avghweal!AL101</f>
        <v>53150319.922071874</v>
      </c>
      <c r="D108" s="560">
        <f>avghweal!AM101</f>
        <v>46512368.634973079</v>
      </c>
      <c r="E108" s="560">
        <f>avghweal!AN101</f>
        <v>59801250.165914841</v>
      </c>
      <c r="F108" s="560">
        <f>avghweal!AO101</f>
        <v>47037413.546521753</v>
      </c>
      <c r="G108" s="73">
        <f>avghweal!AP101</f>
        <v>79835717.67317158</v>
      </c>
      <c r="H108" s="569">
        <f>B108*0.001/'TE5'!B108</f>
        <v>0.20289045572280884</v>
      </c>
      <c r="I108" s="580">
        <f>C108*0.001/'TE5'!B108</f>
        <v>0.20289045572280884</v>
      </c>
      <c r="J108" s="595">
        <f>D108*0.001/'TE5'!C108</f>
        <v>0.22322063459865393</v>
      </c>
      <c r="K108" s="596">
        <f>E108*0.001/'TE5'!D108</f>
        <v>0.22058029302738102</v>
      </c>
      <c r="L108" s="587">
        <f>F108*0.001/'TE5'!E108</f>
        <v>0.1855084799997688</v>
      </c>
      <c r="M108" s="588">
        <f>G108*0.001/'TE5'!F108</f>
        <v>0.21279789805750549</v>
      </c>
    </row>
    <row r="109" spans="1:15">
      <c r="A109" s="78">
        <v>2013</v>
      </c>
      <c r="B109" s="461">
        <f>avghweal!AK102</f>
        <v>55012967.309587568</v>
      </c>
      <c r="C109" s="349">
        <f>avghweal!AL102</f>
        <v>55012967.309587568</v>
      </c>
      <c r="D109" s="560">
        <f>avghweal!AM102</f>
        <v>48682736.548193194</v>
      </c>
      <c r="E109" s="560">
        <f>avghweal!AN102</f>
        <v>61096451.644036487</v>
      </c>
      <c r="F109" s="560">
        <f>avghweal!AO102</f>
        <v>49371888.182382904</v>
      </c>
      <c r="G109" s="73">
        <f>avghweal!AP102</f>
        <v>82073502.471049517</v>
      </c>
      <c r="H109" s="569">
        <f>B109*0.001/'TE5'!B109</f>
        <v>0.19053654372692105</v>
      </c>
      <c r="I109" s="580">
        <f>C109*0.001/'TE5'!B109</f>
        <v>0.19053654372692105</v>
      </c>
      <c r="J109" s="595">
        <f>D109*0.001/'TE5'!C109</f>
        <v>0.21064447658754515</v>
      </c>
      <c r="K109" s="596">
        <f>E109*0.001/'TE5'!D109</f>
        <v>0.20562933141344497</v>
      </c>
      <c r="L109" s="587">
        <f>F109*0.001/'TE5'!E109</f>
        <v>0.17569540976732423</v>
      </c>
      <c r="M109" s="588">
        <f>G109*0.001/'TE5'!F109</f>
        <v>0.19949005596162539</v>
      </c>
      <c r="O109" s="224"/>
    </row>
    <row r="110" spans="1:15">
      <c r="A110" s="78">
        <v>2014</v>
      </c>
      <c r="B110" s="461">
        <f>avghweal!AK103</f>
        <v>59317693.894984171</v>
      </c>
      <c r="C110" s="349">
        <f>avghweal!AL103</f>
        <v>59317693.894984171</v>
      </c>
      <c r="D110" s="560">
        <f>avghweal!AM103</f>
        <v>53112021.243387714</v>
      </c>
      <c r="E110" s="560">
        <f>avghweal!AN103</f>
        <v>66965343.63427563</v>
      </c>
      <c r="F110" s="560">
        <f>avghweal!AO103</f>
        <v>52344850.545361556</v>
      </c>
      <c r="G110" s="73">
        <f>avghweal!AP103</f>
        <v>88766981.642997518</v>
      </c>
      <c r="H110" s="569">
        <f>B110*0.001/'TE5'!B110</f>
        <v>0.19035243988037112</v>
      </c>
      <c r="I110" s="580">
        <f>C110*0.001/'TE5'!B110</f>
        <v>0.19035243988037112</v>
      </c>
      <c r="J110" s="595">
        <f>D110*0.001/'TE5'!C110</f>
        <v>0.20920382176641761</v>
      </c>
      <c r="K110" s="596">
        <f>E110*0.001/'TE5'!D110</f>
        <v>0.20702358638119034</v>
      </c>
      <c r="L110" s="587">
        <f>F110*0.001/'TE5'!E110</f>
        <v>0.17403961071038565</v>
      </c>
      <c r="M110" s="588">
        <f>G110*0.001/'TE5'!F110</f>
        <v>0.20054356247757571</v>
      </c>
    </row>
    <row r="111" spans="1:15">
      <c r="A111" s="78">
        <v>2015</v>
      </c>
      <c r="B111" s="461">
        <f>avghweal!AK104</f>
        <v>60714175.480320863</v>
      </c>
      <c r="C111" s="349">
        <f>avghweal!AL104</f>
        <v>60714175.480320863</v>
      </c>
      <c r="D111" s="560">
        <f>avghweal!AM104</f>
        <v>53669160.319740988</v>
      </c>
      <c r="E111" s="560">
        <f>avghweal!AN104</f>
        <v>68267877.316842034</v>
      </c>
      <c r="F111" s="560">
        <f>avghweal!AO104</f>
        <v>53866041.922195911</v>
      </c>
      <c r="G111" s="73">
        <f>avghweal!AP104</f>
        <v>90492411.60840559</v>
      </c>
      <c r="H111" s="569">
        <f>B111*0.001/'TE5'!B111</f>
        <v>0.18928427994251251</v>
      </c>
      <c r="I111" s="580">
        <f>C111*0.001/'TE5'!B111</f>
        <v>0.18928427994251251</v>
      </c>
      <c r="J111" s="595">
        <f>D111*0.001/'TE5'!C111</f>
        <v>0.20712947497053025</v>
      </c>
      <c r="K111" s="596">
        <f>E111*0.001/'TE5'!D111</f>
        <v>0.20483643950540792</v>
      </c>
      <c r="L111" s="587">
        <f>F111*0.001/'TE5'!E111</f>
        <v>0.17416299670606689</v>
      </c>
      <c r="M111" s="588">
        <f>G111*0.001/'TE5'!F111</f>
        <v>0.19942926549121198</v>
      </c>
    </row>
    <row r="112" spans="1:15">
      <c r="A112" s="78">
        <v>2016</v>
      </c>
      <c r="B112" s="461">
        <f>avghweal!AK105</f>
        <v>61500145.960877083</v>
      </c>
      <c r="C112" s="349">
        <f>avghweal!AL105</f>
        <v>61500145.960877083</v>
      </c>
      <c r="D112" s="560">
        <f>avghweal!AM105</f>
        <v>54309743.205395907</v>
      </c>
      <c r="E112" s="560">
        <f>avghweal!AN105</f>
        <v>69550411.803577006</v>
      </c>
      <c r="F112" s="560">
        <f>avghweal!AO105</f>
        <v>54119126.782899223</v>
      </c>
      <c r="G112" s="73">
        <f>avghweal!AP105</f>
        <v>91140706.213747278</v>
      </c>
      <c r="H112" s="569">
        <f>B112*0.001/'TE5'!B112</f>
        <v>0.18635572493076327</v>
      </c>
      <c r="I112" s="580">
        <f>C112*0.001/'TE5'!B112</f>
        <v>0.18635572493076327</v>
      </c>
      <c r="J112" s="595">
        <f>D112*0.001/'TE5'!C112</f>
        <v>0.20623133527342752</v>
      </c>
      <c r="K112" s="596">
        <f>E112*0.001/'TE5'!D112</f>
        <v>0.20221062603365025</v>
      </c>
      <c r="L112" s="587">
        <f>F112*0.001/'TE5'!E112</f>
        <v>0.17054608748563208</v>
      </c>
      <c r="M112" s="588">
        <f>G112*0.001/'TE5'!F112</f>
        <v>0.19610738356232638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18"/>
  <sheetViews>
    <sheetView workbookViewId="0">
      <pane xSplit="1" ySplit="8" topLeftCell="B90" activePane="bottomRight" state="frozen"/>
      <selection activeCell="D32" sqref="D32"/>
      <selection pane="topRight" activeCell="D32" sqref="D32"/>
      <selection pane="bottomLeft" activeCell="D32" sqref="D32"/>
      <selection pane="bottomRight" activeCell="M9" sqref="M9:M112"/>
    </sheetView>
  </sheetViews>
  <sheetFormatPr baseColWidth="10" defaultColWidth="10.83203125" defaultRowHeight="15.05"/>
  <cols>
    <col min="1" max="1" width="10.83203125" style="59"/>
    <col min="2" max="13" width="12" style="59" customWidth="1"/>
    <col min="14" max="16384" width="10.83203125" style="59"/>
  </cols>
  <sheetData>
    <row r="1" spans="1:16">
      <c r="A1" s="55" t="s">
        <v>37</v>
      </c>
      <c r="B1" s="55"/>
      <c r="C1" s="55"/>
      <c r="G1" s="111"/>
      <c r="H1" s="111"/>
      <c r="I1" s="111"/>
      <c r="J1" s="111"/>
      <c r="K1" s="111"/>
      <c r="L1" s="111"/>
      <c r="M1" s="111"/>
    </row>
    <row r="2" spans="1:16">
      <c r="H2" s="109"/>
      <c r="I2" s="109"/>
    </row>
    <row r="3" spans="1:16" ht="15.55" thickBot="1"/>
    <row r="4" spans="1:16" ht="25" customHeight="1" thickTop="1">
      <c r="A4" s="1428" t="s">
        <v>863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30"/>
    </row>
    <row r="5" spans="1:16">
      <c r="A5" s="107"/>
      <c r="B5" s="108"/>
      <c r="C5" s="108"/>
      <c r="D5" s="62"/>
      <c r="E5" s="62"/>
      <c r="F5" s="62"/>
      <c r="G5" s="62"/>
      <c r="H5" s="62"/>
      <c r="I5" s="62"/>
      <c r="J5" s="62"/>
      <c r="K5" s="62"/>
      <c r="L5" s="62"/>
      <c r="M5" s="220"/>
    </row>
    <row r="6" spans="1:16">
      <c r="A6" s="107"/>
      <c r="B6" s="48" t="s">
        <v>36</v>
      </c>
      <c r="C6" s="48" t="s">
        <v>35</v>
      </c>
      <c r="D6" s="48" t="s">
        <v>34</v>
      </c>
      <c r="E6" s="48" t="s">
        <v>33</v>
      </c>
      <c r="F6" s="48" t="s">
        <v>32</v>
      </c>
      <c r="G6" s="48" t="s">
        <v>31</v>
      </c>
      <c r="H6" s="51" t="s">
        <v>30</v>
      </c>
      <c r="I6" s="504" t="s">
        <v>29</v>
      </c>
      <c r="J6" s="504" t="s">
        <v>28</v>
      </c>
      <c r="K6" s="504" t="s">
        <v>27</v>
      </c>
      <c r="L6" s="504" t="s">
        <v>26</v>
      </c>
      <c r="M6" s="467" t="s">
        <v>25</v>
      </c>
    </row>
    <row r="7" spans="1:16" ht="19.95" customHeight="1">
      <c r="A7" s="107"/>
      <c r="B7" s="1470" t="s">
        <v>1356</v>
      </c>
      <c r="C7" s="1416"/>
      <c r="D7" s="1424"/>
      <c r="E7" s="1424"/>
      <c r="F7" s="1424"/>
      <c r="G7" s="1424"/>
      <c r="H7" s="1416" t="s">
        <v>127</v>
      </c>
      <c r="I7" s="1416"/>
      <c r="J7" s="1424"/>
      <c r="K7" s="1424"/>
      <c r="L7" s="1424"/>
      <c r="M7" s="1427"/>
    </row>
    <row r="8" spans="1:16" s="98" customFormat="1" ht="52.1" customHeight="1">
      <c r="A8" s="106"/>
      <c r="B8" s="889" t="s">
        <v>1059</v>
      </c>
      <c r="C8" s="379" t="s">
        <v>1062</v>
      </c>
      <c r="D8" s="379" t="s">
        <v>123</v>
      </c>
      <c r="E8" s="379" t="s">
        <v>124</v>
      </c>
      <c r="F8" s="379" t="s">
        <v>125</v>
      </c>
      <c r="G8" s="379" t="s">
        <v>57</v>
      </c>
      <c r="H8" s="453" t="s">
        <v>1059</v>
      </c>
      <c r="I8" s="379" t="s">
        <v>1062</v>
      </c>
      <c r="J8" s="379" t="s">
        <v>123</v>
      </c>
      <c r="K8" s="379" t="s">
        <v>124</v>
      </c>
      <c r="L8" s="379" t="s">
        <v>125</v>
      </c>
      <c r="M8" s="386" t="s">
        <v>57</v>
      </c>
      <c r="P8" s="574"/>
    </row>
    <row r="9" spans="1:16" s="98" customFormat="1" ht="15.05" customHeight="1">
      <c r="A9" s="104">
        <v>1913</v>
      </c>
      <c r="B9" s="454"/>
      <c r="C9" s="343"/>
      <c r="D9" s="343"/>
      <c r="E9" s="96"/>
      <c r="F9" s="96"/>
      <c r="G9" s="95">
        <f>avghweal!AV2</f>
        <v>77422048.725163519</v>
      </c>
      <c r="H9" s="566"/>
      <c r="I9" s="577"/>
      <c r="J9" s="611"/>
      <c r="K9" s="577"/>
      <c r="L9" s="611"/>
      <c r="M9" s="597">
        <f>G9*0.0001/'TE5'!F9</f>
        <v>8.7709036552904684E-2</v>
      </c>
      <c r="P9" s="576"/>
    </row>
    <row r="10" spans="1:16" s="98" customFormat="1" ht="15.05" customHeight="1">
      <c r="A10" s="103">
        <v>1914</v>
      </c>
      <c r="B10" s="454"/>
      <c r="C10" s="343"/>
      <c r="D10" s="343"/>
      <c r="E10" s="96"/>
      <c r="F10" s="96"/>
      <c r="G10" s="95">
        <f>avghweal!AV3</f>
        <v>82535002.898157984</v>
      </c>
      <c r="H10" s="566"/>
      <c r="I10" s="577"/>
      <c r="J10" s="611"/>
      <c r="K10" s="577"/>
      <c r="L10" s="611"/>
      <c r="M10" s="597">
        <f>G10*0.0001/'TE5'!F10</f>
        <v>9.3324055255087218E-2</v>
      </c>
      <c r="P10" s="576"/>
    </row>
    <row r="11" spans="1:16" s="98" customFormat="1" ht="15.05" customHeight="1">
      <c r="A11" s="103">
        <v>1915</v>
      </c>
      <c r="B11" s="454"/>
      <c r="C11" s="343"/>
      <c r="D11" s="343"/>
      <c r="E11" s="96"/>
      <c r="F11" s="96"/>
      <c r="G11" s="95">
        <f>avghweal!AV4</f>
        <v>104653714.6673044</v>
      </c>
      <c r="H11" s="566"/>
      <c r="I11" s="577"/>
      <c r="J11" s="611"/>
      <c r="K11" s="577"/>
      <c r="L11" s="611"/>
      <c r="M11" s="597">
        <f>G11*0.0001/'TE5'!F11</f>
        <v>0.11065259863926749</v>
      </c>
      <c r="P11" s="576"/>
    </row>
    <row r="12" spans="1:16" s="98" customFormat="1" ht="15.05" customHeight="1">
      <c r="A12" s="103">
        <v>1916</v>
      </c>
      <c r="B12" s="454"/>
      <c r="C12" s="343"/>
      <c r="D12" s="343"/>
      <c r="E12" s="96"/>
      <c r="F12" s="96"/>
      <c r="G12" s="95">
        <f>avghweal!AV5</f>
        <v>112138047.90288836</v>
      </c>
      <c r="H12" s="566"/>
      <c r="I12" s="577"/>
      <c r="J12" s="611"/>
      <c r="K12" s="577"/>
      <c r="L12" s="611"/>
      <c r="M12" s="597">
        <f>G12*0.0001/'TE5'!F12</f>
        <v>0.11538039815612157</v>
      </c>
      <c r="P12" s="576"/>
    </row>
    <row r="13" spans="1:16" s="98" customFormat="1" ht="15.05" customHeight="1">
      <c r="A13" s="103">
        <v>1917</v>
      </c>
      <c r="B13" s="454"/>
      <c r="C13" s="343"/>
      <c r="D13" s="343"/>
      <c r="E13" s="96"/>
      <c r="F13" s="96"/>
      <c r="G13" s="95">
        <f>avghweal!AV6</f>
        <v>71974048.668360248</v>
      </c>
      <c r="H13" s="566"/>
      <c r="I13" s="577"/>
      <c r="J13" s="611"/>
      <c r="K13" s="577"/>
      <c r="L13" s="611"/>
      <c r="M13" s="597">
        <f>G13*0.0001/'TE5'!F13</f>
        <v>8.6434572625023687E-2</v>
      </c>
      <c r="P13" s="576"/>
    </row>
    <row r="14" spans="1:16" s="98" customFormat="1" ht="15.05" customHeight="1">
      <c r="A14" s="103">
        <v>1918</v>
      </c>
      <c r="B14" s="454"/>
      <c r="C14" s="343"/>
      <c r="D14" s="380"/>
      <c r="E14" s="340"/>
      <c r="F14" s="340"/>
      <c r="G14" s="95">
        <f>avghweal!AV7</f>
        <v>46188987.583126314</v>
      </c>
      <c r="H14" s="566"/>
      <c r="I14" s="577"/>
      <c r="J14" s="611"/>
      <c r="K14" s="577"/>
      <c r="L14" s="611"/>
      <c r="M14" s="597">
        <f>G14*0.0001/'TE5'!F14</f>
        <v>6.1265399283134708E-2</v>
      </c>
      <c r="P14" s="576"/>
    </row>
    <row r="15" spans="1:16" s="98" customFormat="1" ht="15.05" customHeight="1">
      <c r="A15" s="102">
        <v>1919</v>
      </c>
      <c r="B15" s="455"/>
      <c r="C15" s="342"/>
      <c r="D15" s="381"/>
      <c r="E15" s="341"/>
      <c r="F15" s="341"/>
      <c r="G15" s="99">
        <f>avghweal!AV8</f>
        <v>44340180.943663128</v>
      </c>
      <c r="H15" s="567"/>
      <c r="I15" s="578"/>
      <c r="J15" s="612"/>
      <c r="K15" s="578"/>
      <c r="L15" s="612"/>
      <c r="M15" s="598">
        <f>G15*0.0001/'TE5'!F15</f>
        <v>5.9409058924631754E-2</v>
      </c>
      <c r="P15" s="576"/>
    </row>
    <row r="16" spans="1:16" s="98" customFormat="1" ht="15.05" customHeight="1">
      <c r="A16" s="103">
        <v>1920</v>
      </c>
      <c r="B16" s="454"/>
      <c r="C16" s="343"/>
      <c r="D16" s="380"/>
      <c r="E16" s="340"/>
      <c r="F16" s="340"/>
      <c r="G16" s="95">
        <f>avghweal!AV9</f>
        <v>25769634.639429584</v>
      </c>
      <c r="H16" s="566"/>
      <c r="I16" s="577"/>
      <c r="J16" s="611"/>
      <c r="K16" s="577"/>
      <c r="L16" s="611"/>
      <c r="M16" s="597">
        <f>G16*0.0001/'TE5'!F16</f>
        <v>3.9530466861982597E-2</v>
      </c>
      <c r="P16" s="576"/>
    </row>
    <row r="17" spans="1:16" s="98" customFormat="1" ht="15.05" customHeight="1">
      <c r="A17" s="103">
        <v>1921</v>
      </c>
      <c r="B17" s="454"/>
      <c r="C17" s="343"/>
      <c r="D17" s="380"/>
      <c r="E17" s="340"/>
      <c r="F17" s="340"/>
      <c r="G17" s="95">
        <f>avghweal!AV10</f>
        <v>29240700.662415966</v>
      </c>
      <c r="H17" s="566"/>
      <c r="I17" s="577"/>
      <c r="J17" s="611"/>
      <c r="K17" s="577"/>
      <c r="L17" s="611"/>
      <c r="M17" s="597">
        <f>G17*0.0001/'TE5'!F17</f>
        <v>4.1194942933659072E-2</v>
      </c>
      <c r="P17" s="576"/>
    </row>
    <row r="18" spans="1:16" s="98" customFormat="1" ht="15.05" customHeight="1">
      <c r="A18" s="103">
        <v>1922</v>
      </c>
      <c r="B18" s="454"/>
      <c r="C18" s="343"/>
      <c r="D18" s="380"/>
      <c r="E18" s="340"/>
      <c r="F18" s="340"/>
      <c r="G18" s="95">
        <f>avghweal!AV11</f>
        <v>43435742.689573288</v>
      </c>
      <c r="H18" s="566"/>
      <c r="I18" s="577"/>
      <c r="J18" s="611"/>
      <c r="K18" s="577"/>
      <c r="L18" s="611"/>
      <c r="M18" s="597">
        <f>G18*0.0001/'TE5'!F18</f>
        <v>5.4625186473964055E-2</v>
      </c>
      <c r="P18" s="576"/>
    </row>
    <row r="19" spans="1:16" s="98" customFormat="1" ht="15.05" customHeight="1">
      <c r="A19" s="103">
        <v>1923</v>
      </c>
      <c r="B19" s="454"/>
      <c r="C19" s="343"/>
      <c r="D19" s="380"/>
      <c r="E19" s="340"/>
      <c r="F19" s="340"/>
      <c r="G19" s="95">
        <f>avghweal!AV12</f>
        <v>35651750.071282052</v>
      </c>
      <c r="H19" s="566"/>
      <c r="I19" s="577"/>
      <c r="J19" s="611"/>
      <c r="K19" s="577"/>
      <c r="L19" s="611"/>
      <c r="M19" s="597">
        <f>G19*0.0001/'TE5'!F19</f>
        <v>4.4733156986329181E-2</v>
      </c>
      <c r="P19" s="576"/>
    </row>
    <row r="20" spans="1:16" s="98" customFormat="1" ht="15.05" customHeight="1">
      <c r="A20" s="103">
        <v>1924</v>
      </c>
      <c r="B20" s="454"/>
      <c r="C20" s="343"/>
      <c r="D20" s="380"/>
      <c r="E20" s="340"/>
      <c r="F20" s="340"/>
      <c r="G20" s="95">
        <f>avghweal!AV13</f>
        <v>40029650.491019323</v>
      </c>
      <c r="H20" s="566"/>
      <c r="I20" s="577"/>
      <c r="J20" s="611"/>
      <c r="K20" s="577"/>
      <c r="L20" s="611"/>
      <c r="M20" s="597">
        <f>G20*0.0001/'TE5'!F20</f>
        <v>4.9227382787369225E-2</v>
      </c>
      <c r="P20" s="576"/>
    </row>
    <row r="21" spans="1:16" s="98" customFormat="1" ht="15.05" customHeight="1">
      <c r="A21" s="103">
        <v>1925</v>
      </c>
      <c r="B21" s="454"/>
      <c r="C21" s="343"/>
      <c r="D21" s="380"/>
      <c r="E21" s="340"/>
      <c r="F21" s="340"/>
      <c r="G21" s="95">
        <f>avghweal!AV14</f>
        <v>52155724.830288604</v>
      </c>
      <c r="H21" s="566"/>
      <c r="I21" s="577"/>
      <c r="J21" s="611"/>
      <c r="K21" s="577"/>
      <c r="L21" s="611"/>
      <c r="M21" s="597">
        <f>G21*0.0001/'TE5'!F21</f>
        <v>6.0831635840702267E-2</v>
      </c>
      <c r="P21" s="576"/>
    </row>
    <row r="22" spans="1:16" s="98" customFormat="1" ht="15.05" customHeight="1">
      <c r="A22" s="103">
        <v>1926</v>
      </c>
      <c r="B22" s="454"/>
      <c r="C22" s="343"/>
      <c r="D22" s="380"/>
      <c r="E22" s="340"/>
      <c r="F22" s="340"/>
      <c r="G22" s="95">
        <f>avghweal!AV15</f>
        <v>60399131.280630618</v>
      </c>
      <c r="H22" s="566"/>
      <c r="I22" s="577"/>
      <c r="J22" s="611"/>
      <c r="K22" s="577"/>
      <c r="L22" s="611"/>
      <c r="M22" s="597">
        <f>G22*0.0001/'TE5'!F22</f>
        <v>6.8137210309692012E-2</v>
      </c>
      <c r="P22" s="576"/>
    </row>
    <row r="23" spans="1:16" s="98" customFormat="1" ht="15.05" customHeight="1">
      <c r="A23" s="103">
        <v>1927</v>
      </c>
      <c r="B23" s="454"/>
      <c r="C23" s="343"/>
      <c r="D23" s="380"/>
      <c r="E23" s="340"/>
      <c r="F23" s="340"/>
      <c r="G23" s="95">
        <f>avghweal!AV16</f>
        <v>72065296.064806253</v>
      </c>
      <c r="H23" s="566"/>
      <c r="I23" s="577"/>
      <c r="J23" s="611"/>
      <c r="K23" s="577"/>
      <c r="L23" s="611"/>
      <c r="M23" s="597">
        <f>G23*0.0001/'TE5'!F23</f>
        <v>7.5929630607576362E-2</v>
      </c>
      <c r="P23" s="576"/>
    </row>
    <row r="24" spans="1:16" s="98" customFormat="1" ht="15.05" customHeight="1">
      <c r="A24" s="103">
        <v>1928</v>
      </c>
      <c r="B24" s="454"/>
      <c r="C24" s="343"/>
      <c r="D24" s="380"/>
      <c r="E24" s="340"/>
      <c r="F24" s="340"/>
      <c r="G24" s="95">
        <f>avghweal!AV17</f>
        <v>98415978.352991298</v>
      </c>
      <c r="H24" s="566"/>
      <c r="I24" s="577"/>
      <c r="J24" s="611"/>
      <c r="K24" s="577"/>
      <c r="L24" s="611"/>
      <c r="M24" s="597">
        <f>G24*0.0001/'TE5'!F24</f>
        <v>9.0691295307512632E-2</v>
      </c>
      <c r="P24" s="576"/>
    </row>
    <row r="25" spans="1:16" s="98" customFormat="1" ht="15.05" customHeight="1">
      <c r="A25" s="102">
        <v>1929</v>
      </c>
      <c r="B25" s="455"/>
      <c r="C25" s="342"/>
      <c r="D25" s="381"/>
      <c r="E25" s="341"/>
      <c r="F25" s="341"/>
      <c r="G25" s="99">
        <f>avghweal!AV18</f>
        <v>114457467.12751374</v>
      </c>
      <c r="H25" s="567"/>
      <c r="I25" s="578"/>
      <c r="J25" s="612"/>
      <c r="K25" s="578"/>
      <c r="L25" s="612"/>
      <c r="M25" s="598">
        <f>G25*0.0001/'TE5'!F25</f>
        <v>0.10128111044463146</v>
      </c>
      <c r="P25" s="576"/>
    </row>
    <row r="26" spans="1:16" s="98" customFormat="1" ht="15.05" customHeight="1">
      <c r="A26" s="103">
        <v>1930</v>
      </c>
      <c r="B26" s="454"/>
      <c r="C26" s="343"/>
      <c r="D26" s="380"/>
      <c r="E26" s="340"/>
      <c r="F26" s="340"/>
      <c r="G26" s="95">
        <f>avghweal!AV19</f>
        <v>74660153.075739741</v>
      </c>
      <c r="H26" s="566"/>
      <c r="I26" s="577"/>
      <c r="J26" s="611"/>
      <c r="K26" s="577"/>
      <c r="L26" s="611"/>
      <c r="M26" s="597">
        <f>G26*0.0001/'TE5'!F26</f>
        <v>7.189964647010981E-2</v>
      </c>
      <c r="P26" s="576"/>
    </row>
    <row r="27" spans="1:16" s="98" customFormat="1" ht="15.05" customHeight="1">
      <c r="A27" s="103">
        <v>1931</v>
      </c>
      <c r="B27" s="454"/>
      <c r="C27" s="343"/>
      <c r="D27" s="380"/>
      <c r="E27" s="340"/>
      <c r="F27" s="340"/>
      <c r="G27" s="95">
        <f>avghweal!AV20</f>
        <v>49183767.572630011</v>
      </c>
      <c r="H27" s="566"/>
      <c r="I27" s="577"/>
      <c r="J27" s="611"/>
      <c r="K27" s="577"/>
      <c r="L27" s="611"/>
      <c r="M27" s="597">
        <f>G27*0.0001/'TE5'!F27</f>
        <v>5.4862839317374838E-2</v>
      </c>
      <c r="P27" s="576"/>
    </row>
    <row r="28" spans="1:16" s="98" customFormat="1" ht="15.05" customHeight="1">
      <c r="A28" s="103">
        <v>1932</v>
      </c>
      <c r="B28" s="454"/>
      <c r="C28" s="343"/>
      <c r="D28" s="380"/>
      <c r="E28" s="340"/>
      <c r="F28" s="340"/>
      <c r="G28" s="95">
        <f>avghweal!AV21</f>
        <v>39043868.054480903</v>
      </c>
      <c r="H28" s="566"/>
      <c r="I28" s="577"/>
      <c r="J28" s="611"/>
      <c r="K28" s="577"/>
      <c r="L28" s="611"/>
      <c r="M28" s="597">
        <f>G28*0.0001/'TE5'!F28</f>
        <v>4.8795561800181679E-2</v>
      </c>
      <c r="P28" s="576"/>
    </row>
    <row r="29" spans="1:16" s="98" customFormat="1" ht="15.05" customHeight="1">
      <c r="A29" s="103">
        <v>1933</v>
      </c>
      <c r="B29" s="454"/>
      <c r="C29" s="343"/>
      <c r="D29" s="380"/>
      <c r="E29" s="340"/>
      <c r="F29" s="340"/>
      <c r="G29" s="95">
        <f>avghweal!AV22</f>
        <v>52257333.49545563</v>
      </c>
      <c r="H29" s="566"/>
      <c r="I29" s="577"/>
      <c r="J29" s="611"/>
      <c r="K29" s="577"/>
      <c r="L29" s="611"/>
      <c r="M29" s="597">
        <f>G29*0.0001/'TE5'!F29</f>
        <v>6.1864393164222611E-2</v>
      </c>
      <c r="P29" s="576"/>
    </row>
    <row r="30" spans="1:16" s="98" customFormat="1" ht="15.05" customHeight="1">
      <c r="A30" s="103">
        <v>1934</v>
      </c>
      <c r="B30" s="454"/>
      <c r="C30" s="343"/>
      <c r="D30" s="380"/>
      <c r="E30" s="340"/>
      <c r="F30" s="340"/>
      <c r="G30" s="95">
        <f>avghweal!AV23</f>
        <v>50485266.993064389</v>
      </c>
      <c r="H30" s="566"/>
      <c r="I30" s="577"/>
      <c r="J30" s="611"/>
      <c r="K30" s="577"/>
      <c r="L30" s="611"/>
      <c r="M30" s="597">
        <f>G30*0.0001/'TE5'!F30</f>
        <v>5.8287273487929621E-2</v>
      </c>
      <c r="P30" s="576"/>
    </row>
    <row r="31" spans="1:16" s="98" customFormat="1" ht="15.05" customHeight="1">
      <c r="A31" s="103">
        <v>1935</v>
      </c>
      <c r="B31" s="454"/>
      <c r="C31" s="343"/>
      <c r="D31" s="380"/>
      <c r="E31" s="340"/>
      <c r="F31" s="340"/>
      <c r="G31" s="95">
        <f>avghweal!AV24</f>
        <v>52566979.918547116</v>
      </c>
      <c r="H31" s="566"/>
      <c r="I31" s="577"/>
      <c r="J31" s="611"/>
      <c r="K31" s="577"/>
      <c r="L31" s="611"/>
      <c r="M31" s="597">
        <f>G31*0.0001/'TE5'!F31</f>
        <v>5.7920805708409663E-2</v>
      </c>
      <c r="P31" s="576"/>
    </row>
    <row r="32" spans="1:16" s="98" customFormat="1" ht="15.05" customHeight="1">
      <c r="A32" s="103">
        <v>1936</v>
      </c>
      <c r="B32" s="454"/>
      <c r="C32" s="343"/>
      <c r="D32" s="380"/>
      <c r="E32" s="340"/>
      <c r="F32" s="340"/>
      <c r="G32" s="95">
        <f>avghweal!AV25</f>
        <v>58564314.248304665</v>
      </c>
      <c r="H32" s="566"/>
      <c r="I32" s="577"/>
      <c r="J32" s="611"/>
      <c r="K32" s="577"/>
      <c r="L32" s="611"/>
      <c r="M32" s="597">
        <f>G32*0.0001/'TE5'!F32</f>
        <v>5.6086007388792637E-2</v>
      </c>
      <c r="P32" s="576"/>
    </row>
    <row r="33" spans="1:16" s="98" customFormat="1" ht="15.05" customHeight="1">
      <c r="A33" s="103">
        <v>1937</v>
      </c>
      <c r="B33" s="454"/>
      <c r="C33" s="343"/>
      <c r="D33" s="380"/>
      <c r="E33" s="340"/>
      <c r="F33" s="340"/>
      <c r="G33" s="95">
        <f>avghweal!AV26</f>
        <v>58790581.48184742</v>
      </c>
      <c r="H33" s="566"/>
      <c r="I33" s="577"/>
      <c r="J33" s="611"/>
      <c r="K33" s="577"/>
      <c r="L33" s="611"/>
      <c r="M33" s="597">
        <f>G33*0.0001/'TE5'!F33</f>
        <v>5.8731276881940533E-2</v>
      </c>
      <c r="P33" s="576"/>
    </row>
    <row r="34" spans="1:16" s="98" customFormat="1" ht="15.05" customHeight="1">
      <c r="A34" s="103">
        <v>1938</v>
      </c>
      <c r="B34" s="454"/>
      <c r="C34" s="343"/>
      <c r="D34" s="380"/>
      <c r="E34" s="340"/>
      <c r="F34" s="340"/>
      <c r="G34" s="95">
        <f>avghweal!AV27</f>
        <v>57269652.308236599</v>
      </c>
      <c r="H34" s="566"/>
      <c r="I34" s="577"/>
      <c r="J34" s="611"/>
      <c r="K34" s="577"/>
      <c r="L34" s="611"/>
      <c r="M34" s="597">
        <f>G34*0.0001/'TE5'!F34</f>
        <v>5.9853588966480173E-2</v>
      </c>
      <c r="P34" s="576"/>
    </row>
    <row r="35" spans="1:16" s="98" customFormat="1" ht="15.05" customHeight="1">
      <c r="A35" s="102">
        <v>1939</v>
      </c>
      <c r="B35" s="455"/>
      <c r="C35" s="342"/>
      <c r="D35" s="381"/>
      <c r="E35" s="341"/>
      <c r="F35" s="341"/>
      <c r="G35" s="99">
        <f>avghweal!AV28</f>
        <v>51480404.499598421</v>
      </c>
      <c r="H35" s="567"/>
      <c r="I35" s="578"/>
      <c r="J35" s="612"/>
      <c r="K35" s="578"/>
      <c r="L35" s="612"/>
      <c r="M35" s="598">
        <f>G35*0.0001/'TE5'!F35</f>
        <v>5.2200781136248868E-2</v>
      </c>
      <c r="P35" s="576"/>
    </row>
    <row r="36" spans="1:16" s="98" customFormat="1" ht="15.05" customHeight="1">
      <c r="A36" s="103">
        <v>1940</v>
      </c>
      <c r="B36" s="454"/>
      <c r="C36" s="343"/>
      <c r="D36" s="380"/>
      <c r="E36" s="340"/>
      <c r="F36" s="340"/>
      <c r="G36" s="95">
        <f>avghweal!AV29</f>
        <v>48062114.761686735</v>
      </c>
      <c r="H36" s="566"/>
      <c r="I36" s="577"/>
      <c r="J36" s="611"/>
      <c r="K36" s="577"/>
      <c r="L36" s="611"/>
      <c r="M36" s="597">
        <f>G36*0.0001/'TE5'!F36</f>
        <v>4.9063514689929442E-2</v>
      </c>
      <c r="P36" s="576"/>
    </row>
    <row r="37" spans="1:16" s="98" customFormat="1" ht="15.05" customHeight="1">
      <c r="A37" s="103">
        <v>1941</v>
      </c>
      <c r="B37" s="454"/>
      <c r="C37" s="343"/>
      <c r="D37" s="380"/>
      <c r="E37" s="340"/>
      <c r="F37" s="340"/>
      <c r="G37" s="95">
        <f>avghweal!AV30</f>
        <v>38660765.497331098</v>
      </c>
      <c r="H37" s="566"/>
      <c r="I37" s="577"/>
      <c r="J37" s="611"/>
      <c r="K37" s="577"/>
      <c r="L37" s="611"/>
      <c r="M37" s="597">
        <f>G37*0.0001/'TE5'!F37</f>
        <v>4.1589082107464113E-2</v>
      </c>
      <c r="P37" s="576"/>
    </row>
    <row r="38" spans="1:16" s="98" customFormat="1" ht="15.05" customHeight="1">
      <c r="A38" s="103">
        <v>1942</v>
      </c>
      <c r="B38" s="454"/>
      <c r="C38" s="343"/>
      <c r="D38" s="380"/>
      <c r="E38" s="340"/>
      <c r="F38" s="340"/>
      <c r="G38" s="95">
        <f>avghweal!AV31</f>
        <v>32132014.123328224</v>
      </c>
      <c r="H38" s="566"/>
      <c r="I38" s="577"/>
      <c r="J38" s="611"/>
      <c r="K38" s="577"/>
      <c r="L38" s="611"/>
      <c r="M38" s="597">
        <f>G38*0.0001/'TE5'!F38</f>
        <v>3.5663017524454929E-2</v>
      </c>
      <c r="P38" s="576"/>
    </row>
    <row r="39" spans="1:16" s="98" customFormat="1" ht="15.05" customHeight="1">
      <c r="A39" s="103">
        <v>1943</v>
      </c>
      <c r="B39" s="454"/>
      <c r="C39" s="343"/>
      <c r="D39" s="380"/>
      <c r="E39" s="340"/>
      <c r="F39" s="340"/>
      <c r="G39" s="95">
        <f>avghweal!AV32</f>
        <v>29552038.263609823</v>
      </c>
      <c r="H39" s="566"/>
      <c r="I39" s="577"/>
      <c r="J39" s="611"/>
      <c r="K39" s="577"/>
      <c r="L39" s="611"/>
      <c r="M39" s="597">
        <f>G39*0.0001/'TE5'!F39</f>
        <v>3.0367816538168776E-2</v>
      </c>
      <c r="P39" s="576"/>
    </row>
    <row r="40" spans="1:16" s="98" customFormat="1" ht="15.05" customHeight="1">
      <c r="A40" s="103">
        <v>1944</v>
      </c>
      <c r="B40" s="454"/>
      <c r="C40" s="343"/>
      <c r="D40" s="380"/>
      <c r="E40" s="340"/>
      <c r="F40" s="340"/>
      <c r="G40" s="95">
        <f>avghweal!AV33</f>
        <v>33573870.553332545</v>
      </c>
      <c r="H40" s="566"/>
      <c r="I40" s="577"/>
      <c r="J40" s="611"/>
      <c r="K40" s="577"/>
      <c r="L40" s="611"/>
      <c r="M40" s="597">
        <f>G40*0.0001/'TE5'!F40</f>
        <v>3.0408358243158573E-2</v>
      </c>
      <c r="P40" s="576"/>
    </row>
    <row r="41" spans="1:16" s="98" customFormat="1" ht="15.05" customHeight="1">
      <c r="A41" s="103">
        <v>1945</v>
      </c>
      <c r="B41" s="454"/>
      <c r="C41" s="343"/>
      <c r="D41" s="380"/>
      <c r="E41" s="340"/>
      <c r="F41" s="340"/>
      <c r="G41" s="95">
        <f>avghweal!AV34</f>
        <v>35236203.248858586</v>
      </c>
      <c r="H41" s="566"/>
      <c r="I41" s="577"/>
      <c r="J41" s="611"/>
      <c r="K41" s="577"/>
      <c r="L41" s="611"/>
      <c r="M41" s="597">
        <f>G41*0.0001/'TE5'!F41</f>
        <v>2.8042803377720801E-2</v>
      </c>
      <c r="P41" s="576"/>
    </row>
    <row r="42" spans="1:16" s="98" customFormat="1" ht="15.05" customHeight="1">
      <c r="A42" s="103">
        <v>1946</v>
      </c>
      <c r="B42" s="454"/>
      <c r="C42" s="343"/>
      <c r="D42" s="380"/>
      <c r="E42" s="340"/>
      <c r="F42" s="340"/>
      <c r="G42" s="95">
        <f>avghweal!AV35</f>
        <v>35978386.158451453</v>
      </c>
      <c r="H42" s="566"/>
      <c r="I42" s="577"/>
      <c r="J42" s="611"/>
      <c r="K42" s="577"/>
      <c r="L42" s="611"/>
      <c r="M42" s="597">
        <f>G42*0.0001/'TE5'!F42</f>
        <v>2.9564064945457259E-2</v>
      </c>
      <c r="P42" s="576"/>
    </row>
    <row r="43" spans="1:16" s="98" customFormat="1" ht="15.05" customHeight="1">
      <c r="A43" s="103">
        <v>1947</v>
      </c>
      <c r="B43" s="454"/>
      <c r="C43" s="343"/>
      <c r="D43" s="380"/>
      <c r="E43" s="340"/>
      <c r="F43" s="340"/>
      <c r="G43" s="95">
        <f>avghweal!AV36</f>
        <v>35735657.921956316</v>
      </c>
      <c r="H43" s="566"/>
      <c r="I43" s="577"/>
      <c r="J43" s="611"/>
      <c r="K43" s="577"/>
      <c r="L43" s="611"/>
      <c r="M43" s="597">
        <f>G43*0.0001/'TE5'!F43</f>
        <v>3.0041349381474708E-2</v>
      </c>
      <c r="P43" s="576"/>
    </row>
    <row r="44" spans="1:16" s="98" customFormat="1" ht="15.05" customHeight="1">
      <c r="A44" s="103">
        <v>1948</v>
      </c>
      <c r="B44" s="454"/>
      <c r="C44" s="343"/>
      <c r="D44" s="380"/>
      <c r="E44" s="340"/>
      <c r="F44" s="340"/>
      <c r="G44" s="95">
        <f>avghweal!AV37</f>
        <v>33703552.891263686</v>
      </c>
      <c r="H44" s="566"/>
      <c r="I44" s="577"/>
      <c r="J44" s="611"/>
      <c r="K44" s="577"/>
      <c r="L44" s="611"/>
      <c r="M44" s="597">
        <f>G44*0.0001/'TE5'!F44</f>
        <v>2.8136187308005683E-2</v>
      </c>
      <c r="P44" s="576"/>
    </row>
    <row r="45" spans="1:16" s="98" customFormat="1" ht="15.05" customHeight="1">
      <c r="A45" s="102">
        <v>1949</v>
      </c>
      <c r="B45" s="455"/>
      <c r="C45" s="342"/>
      <c r="D45" s="381"/>
      <c r="E45" s="341"/>
      <c r="F45" s="341"/>
      <c r="G45" s="99">
        <f>avghweal!AV38</f>
        <v>33976058.716678061</v>
      </c>
      <c r="H45" s="567"/>
      <c r="I45" s="578"/>
      <c r="J45" s="612"/>
      <c r="K45" s="578"/>
      <c r="L45" s="612"/>
      <c r="M45" s="598">
        <f>G45*0.0001/'TE5'!F45</f>
        <v>2.7545794378444548E-2</v>
      </c>
      <c r="P45" s="576"/>
    </row>
    <row r="46" spans="1:16" s="98" customFormat="1" ht="15.05" customHeight="1">
      <c r="A46" s="103">
        <v>1950</v>
      </c>
      <c r="B46" s="454"/>
      <c r="C46" s="343"/>
      <c r="D46" s="380"/>
      <c r="E46" s="340"/>
      <c r="F46" s="340"/>
      <c r="G46" s="95">
        <f>avghweal!AV39</f>
        <v>29878831.085356902</v>
      </c>
      <c r="H46" s="566"/>
      <c r="I46" s="577"/>
      <c r="J46" s="611"/>
      <c r="K46" s="577"/>
      <c r="L46" s="611"/>
      <c r="M46" s="597">
        <f>G46*0.0001/'TE5'!F46</f>
        <v>2.3533887337405603E-2</v>
      </c>
      <c r="P46" s="576"/>
    </row>
    <row r="47" spans="1:16" s="98" customFormat="1" ht="15.05" customHeight="1">
      <c r="A47" s="103">
        <v>1951</v>
      </c>
      <c r="B47" s="454"/>
      <c r="C47" s="343"/>
      <c r="D47" s="380"/>
      <c r="E47" s="340"/>
      <c r="F47" s="340"/>
      <c r="G47" s="95">
        <f>avghweal!AV40</f>
        <v>34832041.333128758</v>
      </c>
      <c r="H47" s="566"/>
      <c r="I47" s="577"/>
      <c r="J47" s="611"/>
      <c r="K47" s="577"/>
      <c r="L47" s="611"/>
      <c r="M47" s="597">
        <f>G47*0.0001/'TE5'!F47</f>
        <v>2.7287140233290295E-2</v>
      </c>
      <c r="P47" s="576"/>
    </row>
    <row r="48" spans="1:16" s="98" customFormat="1" ht="15.05" customHeight="1">
      <c r="A48" s="103">
        <v>1952</v>
      </c>
      <c r="B48" s="454"/>
      <c r="C48" s="343"/>
      <c r="D48" s="380"/>
      <c r="E48" s="340"/>
      <c r="F48" s="340"/>
      <c r="G48" s="95">
        <f>avghweal!AV41</f>
        <v>34962338.475587055</v>
      </c>
      <c r="H48" s="566"/>
      <c r="I48" s="577"/>
      <c r="J48" s="611"/>
      <c r="K48" s="577"/>
      <c r="L48" s="611"/>
      <c r="M48" s="597">
        <f>G48*0.0001/'TE5'!F48</f>
        <v>2.6615231880104014E-2</v>
      </c>
      <c r="P48" s="576"/>
    </row>
    <row r="49" spans="1:16" s="98" customFormat="1" ht="15.05" customHeight="1">
      <c r="A49" s="103">
        <v>1953</v>
      </c>
      <c r="B49" s="454"/>
      <c r="C49" s="343"/>
      <c r="D49" s="380"/>
      <c r="E49" s="340"/>
      <c r="F49" s="340"/>
      <c r="G49" s="95">
        <f>avghweal!AV42</f>
        <v>33898744.260017283</v>
      </c>
      <c r="H49" s="566"/>
      <c r="I49" s="577"/>
      <c r="J49" s="611"/>
      <c r="K49" s="577"/>
      <c r="L49" s="611"/>
      <c r="M49" s="597">
        <f>G49*0.0001/'TE5'!F49</f>
        <v>2.5578857428869554E-2</v>
      </c>
      <c r="P49" s="576"/>
    </row>
    <row r="50" spans="1:16" s="98" customFormat="1" ht="15.05" customHeight="1">
      <c r="A50" s="103">
        <v>1954</v>
      </c>
      <c r="B50" s="454"/>
      <c r="C50" s="343"/>
      <c r="D50" s="380"/>
      <c r="E50" s="340"/>
      <c r="F50" s="340"/>
      <c r="G50" s="95">
        <f>avghweal!AV43</f>
        <v>35108347.761358708</v>
      </c>
      <c r="H50" s="566"/>
      <c r="I50" s="577"/>
      <c r="J50" s="611"/>
      <c r="K50" s="577"/>
      <c r="L50" s="611"/>
      <c r="M50" s="597">
        <f>G50*0.0001/'TE5'!F50</f>
        <v>2.5772075567674142E-2</v>
      </c>
      <c r="P50" s="576"/>
    </row>
    <row r="51" spans="1:16" s="98" customFormat="1" ht="15.05" customHeight="1">
      <c r="A51" s="103">
        <v>1955</v>
      </c>
      <c r="B51" s="454"/>
      <c r="C51" s="343"/>
      <c r="D51" s="380"/>
      <c r="E51" s="340"/>
      <c r="F51" s="340"/>
      <c r="G51" s="95">
        <f>avghweal!AV44</f>
        <v>40458564.990411766</v>
      </c>
      <c r="H51" s="566"/>
      <c r="I51" s="577"/>
      <c r="J51" s="611"/>
      <c r="K51" s="577"/>
      <c r="L51" s="611"/>
      <c r="M51" s="597">
        <f>G51*0.0001/'TE5'!F51</f>
        <v>2.8307573813937774E-2</v>
      </c>
      <c r="P51" s="576"/>
    </row>
    <row r="52" spans="1:16" s="98" customFormat="1" ht="15.05" customHeight="1">
      <c r="A52" s="103">
        <v>1956</v>
      </c>
      <c r="B52" s="454"/>
      <c r="C52" s="343"/>
      <c r="D52" s="380"/>
      <c r="E52" s="340"/>
      <c r="F52" s="340"/>
      <c r="G52" s="95">
        <f>avghweal!AV45</f>
        <v>41362876.498100013</v>
      </c>
      <c r="H52" s="566"/>
      <c r="I52" s="577"/>
      <c r="J52" s="611"/>
      <c r="K52" s="577"/>
      <c r="L52" s="611"/>
      <c r="M52" s="597">
        <f>G52*0.0001/'TE5'!F52</f>
        <v>2.8171050890037155E-2</v>
      </c>
      <c r="P52" s="576"/>
    </row>
    <row r="53" spans="1:16" s="98" customFormat="1" ht="15.05" customHeight="1">
      <c r="A53" s="103">
        <v>1957</v>
      </c>
      <c r="B53" s="454"/>
      <c r="C53" s="343"/>
      <c r="D53" s="380"/>
      <c r="E53" s="340"/>
      <c r="F53" s="340"/>
      <c r="G53" s="95">
        <f>avghweal!AV46</f>
        <v>39190000.567408621</v>
      </c>
      <c r="H53" s="566"/>
      <c r="I53" s="577"/>
      <c r="J53" s="611"/>
      <c r="K53" s="577"/>
      <c r="L53" s="611"/>
      <c r="M53" s="597">
        <f>G53*0.0001/'TE5'!F53</f>
        <v>2.6741956532380286E-2</v>
      </c>
      <c r="P53" s="576"/>
    </row>
    <row r="54" spans="1:16" s="98" customFormat="1" ht="15.05" customHeight="1">
      <c r="A54" s="103">
        <v>1958</v>
      </c>
      <c r="B54" s="454"/>
      <c r="C54" s="343"/>
      <c r="D54" s="380"/>
      <c r="E54" s="340"/>
      <c r="F54" s="340"/>
      <c r="G54" s="95">
        <f>avghweal!AV47</f>
        <v>39071809.546034202</v>
      </c>
      <c r="H54" s="566"/>
      <c r="I54" s="577"/>
      <c r="J54" s="611"/>
      <c r="K54" s="577"/>
      <c r="L54" s="611"/>
      <c r="M54" s="597">
        <f>G54*0.0001/'TE5'!F54</f>
        <v>2.6080993138270888E-2</v>
      </c>
      <c r="P54" s="576"/>
    </row>
    <row r="55" spans="1:16" s="98" customFormat="1" ht="15.05" customHeight="1">
      <c r="A55" s="102">
        <v>1959</v>
      </c>
      <c r="B55" s="455"/>
      <c r="C55" s="342"/>
      <c r="D55" s="381"/>
      <c r="E55" s="341"/>
      <c r="F55" s="341"/>
      <c r="G55" s="99">
        <f>avghweal!AV48</f>
        <v>41638845.43437203</v>
      </c>
      <c r="H55" s="567"/>
      <c r="I55" s="578"/>
      <c r="J55" s="612"/>
      <c r="K55" s="578"/>
      <c r="L55" s="612"/>
      <c r="M55" s="598">
        <f>G55*0.0001/'TE5'!F55</f>
        <v>2.6579798148828271E-2</v>
      </c>
      <c r="P55" s="576"/>
    </row>
    <row r="56" spans="1:16">
      <c r="A56" s="78">
        <v>1960</v>
      </c>
      <c r="B56" s="454"/>
      <c r="C56" s="343"/>
      <c r="D56" s="380"/>
      <c r="E56" s="340"/>
      <c r="F56" s="340"/>
      <c r="G56" s="95">
        <f>avghweal!AV49</f>
        <v>48469772.283569507</v>
      </c>
      <c r="H56" s="566"/>
      <c r="I56" s="577"/>
      <c r="J56" s="611"/>
      <c r="K56" s="577"/>
      <c r="L56" s="611"/>
      <c r="M56" s="597">
        <f>G56*0.0001/'TE5'!F56</f>
        <v>3.0414093913391917E-2</v>
      </c>
      <c r="P56" s="576"/>
    </row>
    <row r="57" spans="1:16">
      <c r="A57" s="78">
        <v>1961</v>
      </c>
      <c r="B57" s="454"/>
      <c r="C57" s="343"/>
      <c r="D57" s="380"/>
      <c r="E57" s="340"/>
      <c r="F57" s="340"/>
      <c r="G57" s="95">
        <f>avghweal!AV50</f>
        <v>52537321.465122595</v>
      </c>
      <c r="H57" s="566"/>
      <c r="I57" s="577"/>
      <c r="J57" s="611"/>
      <c r="K57" s="577"/>
      <c r="L57" s="611"/>
      <c r="M57" s="597">
        <f>G57*0.0001/'TE5'!F57</f>
        <v>3.204328546670996E-2</v>
      </c>
      <c r="P57" s="576"/>
    </row>
    <row r="58" spans="1:16">
      <c r="A58" s="78">
        <v>1962</v>
      </c>
      <c r="B58" s="456">
        <f>avghweal!AQ51</f>
        <v>31477614.740705747</v>
      </c>
      <c r="C58" s="344">
        <f>avghweal!AR51</f>
        <v>31477614.740705747</v>
      </c>
      <c r="D58" s="559">
        <f>avghweal!AS51</f>
        <v>24842033.337645959</v>
      </c>
      <c r="E58" s="559">
        <f>avghweal!AT51</f>
        <v>30836681.15671109</v>
      </c>
      <c r="F58" s="559">
        <f>avghweal!AU51</f>
        <v>31949916.273972217</v>
      </c>
      <c r="G58" s="92">
        <f>avghweal!AV51</f>
        <v>50297576.738356717</v>
      </c>
      <c r="H58" s="568">
        <f>B58*0.0001/'TE5'!B58</f>
        <v>3.0174363404512409E-2</v>
      </c>
      <c r="I58" s="579">
        <f>C58*0.0001/'TE5'!B58</f>
        <v>3.0174363404512409E-2</v>
      </c>
      <c r="J58" s="579">
        <f>D58*0.0001/'TE5'!C58</f>
        <v>2.8048685516517558E-2</v>
      </c>
      <c r="K58" s="579">
        <f>E58*0.0001/'TE5'!D58</f>
        <v>3.0196124444744416E-2</v>
      </c>
      <c r="L58" s="579">
        <f>F58*0.0001/'TE5'!E58</f>
        <v>3.0027701785911947E-2</v>
      </c>
      <c r="M58" s="586">
        <f>G58*0.0001/'TE5'!F58</f>
        <v>3.0265506304015574E-2</v>
      </c>
      <c r="P58" s="576"/>
    </row>
    <row r="59" spans="1:16">
      <c r="A59" s="78">
        <v>1963</v>
      </c>
      <c r="B59" s="457">
        <f>avghweal!AQ52</f>
        <v>31778069.595557045</v>
      </c>
      <c r="C59" s="345">
        <f>avghweal!AR52</f>
        <v>31727033.039049424</v>
      </c>
      <c r="D59" s="560">
        <f>avghweal!AS52</f>
        <v>25605447.362942323</v>
      </c>
      <c r="E59" s="560">
        <f>avghweal!AT52</f>
        <v>31052281.26214461</v>
      </c>
      <c r="F59" s="560">
        <f>avghweal!AU52</f>
        <v>32336293.448812276</v>
      </c>
      <c r="G59" s="73">
        <f>avghweal!AV52</f>
        <v>51138520.882290334</v>
      </c>
      <c r="H59" s="569">
        <f>B59*0.0001/'TE5'!B59</f>
        <v>2.9941405007898436E-2</v>
      </c>
      <c r="I59" s="580">
        <f>C59*0.0001/'TE5'!B59</f>
        <v>2.9893318191170689E-2</v>
      </c>
      <c r="J59" s="587">
        <f>D59*0.0001/'TE5'!C59</f>
        <v>2.8554008914037469E-2</v>
      </c>
      <c r="K59" s="580">
        <f>E59*0.0001/'TE5'!D59</f>
        <v>2.9997496863534128E-2</v>
      </c>
      <c r="L59" s="587">
        <f>F59*0.0001/'TE5'!E59</f>
        <v>2.9667521953655161E-2</v>
      </c>
      <c r="M59" s="588">
        <f>G59*0.0001/'TE5'!F59</f>
        <v>3.0342259067630262E-2</v>
      </c>
      <c r="P59" s="576"/>
    </row>
    <row r="60" spans="1:16">
      <c r="A60" s="78">
        <v>1964</v>
      </c>
      <c r="B60" s="457">
        <f>avghweal!AQ53</f>
        <v>32078524.450408343</v>
      </c>
      <c r="C60" s="345">
        <f>avghweal!AR53</f>
        <v>32078524.450408343</v>
      </c>
      <c r="D60" s="560">
        <f>avghweal!AS53</f>
        <v>26368861.388238691</v>
      </c>
      <c r="E60" s="560">
        <f>avghweal!AT53</f>
        <v>31267881.367578134</v>
      </c>
      <c r="F60" s="560">
        <f>avghweal!AU53</f>
        <v>32722670.623652339</v>
      </c>
      <c r="G60" s="73">
        <f>avghweal!AV53</f>
        <v>52222589.159762964</v>
      </c>
      <c r="H60" s="569">
        <f>B60*0.0001/'TE5'!B60</f>
        <v>2.9612272977828979E-2</v>
      </c>
      <c r="I60" s="580">
        <f>C60*0.0001/'TE5'!B60</f>
        <v>2.9612272977828979E-2</v>
      </c>
      <c r="J60" s="587">
        <f>D60*0.0001/'TE5'!C60</f>
        <v>2.9047017177661727E-2</v>
      </c>
      <c r="K60" s="580">
        <f>E60*0.0001/'TE5'!D60</f>
        <v>2.9804151268874916E-2</v>
      </c>
      <c r="L60" s="587">
        <f>F60*0.0001/'TE5'!E60</f>
        <v>2.93240883396414E-2</v>
      </c>
      <c r="M60" s="588">
        <f>G60*0.0001/'TE5'!F60</f>
        <v>3.0418972837277208E-2</v>
      </c>
      <c r="P60" s="576"/>
    </row>
    <row r="61" spans="1:16">
      <c r="A61" s="78">
        <v>1965</v>
      </c>
      <c r="B61" s="457">
        <f>avghweal!AQ54</f>
        <v>33241142.232788399</v>
      </c>
      <c r="C61" s="345">
        <f>avghweal!AR54</f>
        <v>34123438.075921543</v>
      </c>
      <c r="D61" s="560">
        <f>avghweal!AS54</f>
        <v>27615031.163646273</v>
      </c>
      <c r="E61" s="560">
        <f>avghweal!AT54</f>
        <v>31874622.685120799</v>
      </c>
      <c r="F61" s="560">
        <f>avghweal!AU54</f>
        <v>34506024.012924097</v>
      </c>
      <c r="G61" s="73">
        <f>avghweal!AV54</f>
        <v>55040125.728075303</v>
      </c>
      <c r="H61" s="569">
        <f>B61*0.0001/'TE5'!B61</f>
        <v>2.9137939700270163E-2</v>
      </c>
      <c r="I61" s="580">
        <f>C61*0.0001/'TE5'!B61</f>
        <v>2.9911327175796032E-2</v>
      </c>
      <c r="J61" s="587">
        <f>D61*0.0001/'TE5'!C61</f>
        <v>2.9848332788393536E-2</v>
      </c>
      <c r="K61" s="580">
        <f>E61*0.0001/'TE5'!D61</f>
        <v>2.9535112872227313E-2</v>
      </c>
      <c r="L61" s="587">
        <f>F61*0.0001/'TE5'!E61</f>
        <v>3.0231286138365326E-2</v>
      </c>
      <c r="M61" s="588">
        <f>G61*0.0001/'TE5'!F61</f>
        <v>3.0499468243813169E-2</v>
      </c>
      <c r="P61" s="576"/>
    </row>
    <row r="62" spans="1:16">
      <c r="A62" s="78">
        <v>1966</v>
      </c>
      <c r="B62" s="457">
        <f>avghweal!AQ55</f>
        <v>34403760.015168458</v>
      </c>
      <c r="C62" s="345">
        <f>avghweal!AR55</f>
        <v>34403760.015168458</v>
      </c>
      <c r="D62" s="560">
        <f>avghweal!AS55</f>
        <v>28861200.939053852</v>
      </c>
      <c r="E62" s="560">
        <f>avghweal!AT55</f>
        <v>32481364.00266346</v>
      </c>
      <c r="F62" s="560">
        <f>avghweal!AU55</f>
        <v>36289377.402195856</v>
      </c>
      <c r="G62" s="73">
        <f>avghweal!AV55</f>
        <v>54945848.899046682</v>
      </c>
      <c r="H62" s="569">
        <f>B62*0.0001/'TE5'!B62</f>
        <v>3.0210381373763088E-2</v>
      </c>
      <c r="I62" s="580">
        <f>C62*0.0001/'TE5'!B62</f>
        <v>3.0210381373763088E-2</v>
      </c>
      <c r="J62" s="587">
        <f>D62*0.0001/'TE5'!C62</f>
        <v>3.0620098763480895E-2</v>
      </c>
      <c r="K62" s="580">
        <f>E62*0.0001/'TE5'!D62</f>
        <v>2.9280674399809924E-2</v>
      </c>
      <c r="L62" s="587">
        <f>F62*0.0001/'TE5'!E62</f>
        <v>3.1098828564113678E-2</v>
      </c>
      <c r="M62" s="588">
        <f>G62*0.0001/'TE5'!F62</f>
        <v>3.0579964590704931E-2</v>
      </c>
      <c r="P62" s="576"/>
    </row>
    <row r="63" spans="1:16">
      <c r="A63" s="78">
        <v>1967</v>
      </c>
      <c r="B63" s="457">
        <f>avghweal!AQ56</f>
        <v>33503536.976632137</v>
      </c>
      <c r="C63" s="345">
        <f>avghweal!AR56</f>
        <v>33503536.976632137</v>
      </c>
      <c r="D63" s="560">
        <f>avghweal!AS56</f>
        <v>29744316.355368156</v>
      </c>
      <c r="E63" s="560">
        <f>avghweal!AT56</f>
        <v>32430428.744578242</v>
      </c>
      <c r="F63" s="560">
        <f>avghweal!AU56</f>
        <v>34582097.493607342</v>
      </c>
      <c r="G63" s="73">
        <f>avghweal!AV56</f>
        <v>53607154.355968818</v>
      </c>
      <c r="H63" s="570">
        <f>B63*0.0001/'TE5'!B63</f>
        <v>2.8762958478182551E-2</v>
      </c>
      <c r="I63" s="581">
        <f>C63*0.0001/'TE5'!B63</f>
        <v>2.8762958478182551E-2</v>
      </c>
      <c r="J63" s="587">
        <f>D63*0.0001/'TE5'!C63</f>
        <v>2.9604533439793964E-2</v>
      </c>
      <c r="K63" s="580">
        <f>E63*0.0001/'TE5'!D63</f>
        <v>2.8692978235359348E-2</v>
      </c>
      <c r="L63" s="587">
        <f>F63*0.0001/'TE5'!E63</f>
        <v>2.8868119203024154E-2</v>
      </c>
      <c r="M63" s="588">
        <f>G63*0.0001/'TE5'!F63</f>
        <v>2.920317054642025E-2</v>
      </c>
      <c r="P63" s="576"/>
    </row>
    <row r="64" spans="1:16">
      <c r="A64" s="78">
        <v>1968</v>
      </c>
      <c r="B64" s="457">
        <f>avghweal!AQ57</f>
        <v>36329178.623783246</v>
      </c>
      <c r="C64" s="345">
        <f>avghweal!AR57</f>
        <v>36329178.623783246</v>
      </c>
      <c r="D64" s="560">
        <f>avghweal!AS57</f>
        <v>33422840.755533334</v>
      </c>
      <c r="E64" s="560">
        <f>avghweal!AT57</f>
        <v>35734069.476169713</v>
      </c>
      <c r="F64" s="560">
        <f>avghweal!AU57</f>
        <v>37083082.942665093</v>
      </c>
      <c r="G64" s="73">
        <f>avghweal!AV57</f>
        <v>58878988.808132261</v>
      </c>
      <c r="H64" s="570">
        <f>B64*0.0001/'TE5'!B64</f>
        <v>2.9820345691405233E-2</v>
      </c>
      <c r="I64" s="581">
        <f>C64*0.0001/'TE5'!B64</f>
        <v>2.9820345691405233E-2</v>
      </c>
      <c r="J64" s="587">
        <f>D64*0.0001/'TE5'!C64</f>
        <v>3.1789446016722046E-2</v>
      </c>
      <c r="K64" s="580">
        <f>E64*0.0001/'TE5'!D64</f>
        <v>2.9949492071820634E-2</v>
      </c>
      <c r="L64" s="587">
        <f>F64*0.0001/'TE5'!E64</f>
        <v>2.9829949869670074E-2</v>
      </c>
      <c r="M64" s="588">
        <f>G64*0.0001/'TE5'!F64</f>
        <v>3.0480433211304354E-2</v>
      </c>
      <c r="P64" s="576"/>
    </row>
    <row r="65" spans="1:16">
      <c r="A65" s="83">
        <v>1969</v>
      </c>
      <c r="B65" s="458">
        <f>avghweal!AQ58</f>
        <v>36135135.231439985</v>
      </c>
      <c r="C65" s="346">
        <f>avghweal!AR58</f>
        <v>36135135.231439985</v>
      </c>
      <c r="D65" s="562">
        <f>avghweal!AS58</f>
        <v>33054875.961836621</v>
      </c>
      <c r="E65" s="562">
        <f>avghweal!AT58</f>
        <v>35257800.880046614</v>
      </c>
      <c r="F65" s="562">
        <f>avghweal!AU58</f>
        <v>37143122.51337745</v>
      </c>
      <c r="G65" s="79">
        <f>avghweal!AV58</f>
        <v>58990572.301540263</v>
      </c>
      <c r="H65" s="571">
        <f>B65*0.0001/'TE5'!B65</f>
        <v>2.9856597160687667E-2</v>
      </c>
      <c r="I65" s="582">
        <f>C65*0.0001/'TE5'!B65</f>
        <v>2.9856597160687667E-2</v>
      </c>
      <c r="J65" s="589">
        <f>D65*0.0001/'TE5'!C65</f>
        <v>3.1817586977263938E-2</v>
      </c>
      <c r="K65" s="583">
        <f>E65*0.0001/'TE5'!D65</f>
        <v>3.0030032680751023E-2</v>
      </c>
      <c r="L65" s="589">
        <f>F65*0.0001/'TE5'!E65</f>
        <v>2.982872895417989E-2</v>
      </c>
      <c r="M65" s="590">
        <f>G65*0.0001/'TE5'!F65</f>
        <v>3.0629949517545767E-2</v>
      </c>
      <c r="P65" s="576"/>
    </row>
    <row r="66" spans="1:16">
      <c r="A66" s="78">
        <v>1970</v>
      </c>
      <c r="B66" s="457">
        <f>avghweal!AQ59</f>
        <v>32698748.846984699</v>
      </c>
      <c r="C66" s="345">
        <f>avghweal!AR59</f>
        <v>32698748.846984699</v>
      </c>
      <c r="D66" s="560">
        <f>avghweal!AS59</f>
        <v>28486455.069963548</v>
      </c>
      <c r="E66" s="560">
        <f>avghweal!AT59</f>
        <v>31767636.861373376</v>
      </c>
      <c r="F66" s="560">
        <f>avghweal!AU59</f>
        <v>33542191.619964004</v>
      </c>
      <c r="G66" s="73">
        <f>avghweal!AV59</f>
        <v>53336162.864253327</v>
      </c>
      <c r="H66" s="570">
        <f>B66*0.0001/'TE5'!B66</f>
        <v>2.8373958331940223E-2</v>
      </c>
      <c r="I66" s="581">
        <f>C66*0.0001/'TE5'!B66</f>
        <v>2.8373958331940223E-2</v>
      </c>
      <c r="J66" s="587">
        <f>D66*0.0001/'TE5'!C66</f>
        <v>2.9623438631723533E-2</v>
      </c>
      <c r="K66" s="580">
        <f>E66*0.0001/'TE5'!D66</f>
        <v>2.8372123396488626E-2</v>
      </c>
      <c r="L66" s="587">
        <f>F66*0.0001/'TE5'!E66</f>
        <v>2.8319632168012487E-2</v>
      </c>
      <c r="M66" s="588">
        <f>G66*0.0001/'TE5'!F66</f>
        <v>2.9003106502017151E-2</v>
      </c>
      <c r="P66" s="576"/>
    </row>
    <row r="67" spans="1:16">
      <c r="A67" s="78">
        <v>1971</v>
      </c>
      <c r="B67" s="457">
        <f>avghweal!AQ60</f>
        <v>31078876.131819364</v>
      </c>
      <c r="C67" s="345">
        <f>avghweal!AR60</f>
        <v>31078876.131819364</v>
      </c>
      <c r="D67" s="560">
        <f>avghweal!AS60</f>
        <v>27828961.898834467</v>
      </c>
      <c r="E67" s="560">
        <f>avghweal!AT60</f>
        <v>30165302.67781502</v>
      </c>
      <c r="F67" s="560">
        <f>avghweal!AU60</f>
        <v>31960659.727894787</v>
      </c>
      <c r="G67" s="73">
        <f>avghweal!AV60</f>
        <v>50704386.122064315</v>
      </c>
      <c r="H67" s="570">
        <f>B67*0.0001/'TE5'!B67</f>
        <v>2.6874000619500293E-2</v>
      </c>
      <c r="I67" s="581">
        <f>C67*0.0001/'TE5'!B67</f>
        <v>2.6874000619500293E-2</v>
      </c>
      <c r="J67" s="587">
        <f>D67*0.0001/'TE5'!C67</f>
        <v>2.7865015132419693E-2</v>
      </c>
      <c r="K67" s="580">
        <f>E67*0.0001/'TE5'!D67</f>
        <v>2.6914241921878905E-2</v>
      </c>
      <c r="L67" s="587">
        <f>F67*0.0001/'TE5'!E67</f>
        <v>2.6830288513694813E-2</v>
      </c>
      <c r="M67" s="588">
        <f>G67*0.0001/'TE5'!F67</f>
        <v>2.7485736647123667E-2</v>
      </c>
      <c r="P67" s="576"/>
    </row>
    <row r="68" spans="1:16">
      <c r="A68" s="78">
        <v>1972</v>
      </c>
      <c r="B68" s="457">
        <f>avghweal!AQ61</f>
        <v>31160464.393503327</v>
      </c>
      <c r="C68" s="345">
        <f>avghweal!AR61</f>
        <v>31160464.393503327</v>
      </c>
      <c r="D68" s="560">
        <f>avghweal!AS61</f>
        <v>27647159.356859967</v>
      </c>
      <c r="E68" s="560">
        <f>avghweal!AT61</f>
        <v>30634523.853024248</v>
      </c>
      <c r="F68" s="560">
        <f>avghweal!AU61</f>
        <v>31634837.033586625</v>
      </c>
      <c r="G68" s="73">
        <f>avghweal!AV61</f>
        <v>50645164.32943552</v>
      </c>
      <c r="H68" s="570">
        <f>B68*0.0001/'TE5'!B68</f>
        <v>2.5338658700547967E-2</v>
      </c>
      <c r="I68" s="581">
        <f>C68*0.0001/'TE5'!B68</f>
        <v>2.5338658700547967E-2</v>
      </c>
      <c r="J68" s="587">
        <f>D68*0.0001/'TE5'!C68</f>
        <v>2.6332045692812559E-2</v>
      </c>
      <c r="K68" s="580">
        <f>E68*0.0001/'TE5'!D68</f>
        <v>2.5570970000918115E-2</v>
      </c>
      <c r="L68" s="587">
        <f>F68*0.0001/'TE5'!E68</f>
        <v>2.5101074338928702E-2</v>
      </c>
      <c r="M68" s="588">
        <f>G68*0.0001/'TE5'!F68</f>
        <v>2.5847302286836484E-2</v>
      </c>
      <c r="P68" s="576"/>
    </row>
    <row r="69" spans="1:16">
      <c r="A69" s="78">
        <v>1973</v>
      </c>
      <c r="B69" s="457">
        <f>avghweal!AQ62</f>
        <v>28337869.44313835</v>
      </c>
      <c r="C69" s="345">
        <f>avghweal!AR62</f>
        <v>28337869.44313835</v>
      </c>
      <c r="D69" s="560">
        <f>avghweal!AS62</f>
        <v>24708900.7659605</v>
      </c>
      <c r="E69" s="560">
        <f>avghweal!AT62</f>
        <v>28078563.678855933</v>
      </c>
      <c r="F69" s="560">
        <f>avghweal!AU62</f>
        <v>28562471.762955688</v>
      </c>
      <c r="G69" s="73">
        <f>avghweal!AV62</f>
        <v>45677679.623587765</v>
      </c>
      <c r="H69" s="570">
        <f>B69*0.0001/'TE5'!B69</f>
        <v>2.279928690074939E-2</v>
      </c>
      <c r="I69" s="581">
        <f>C69*0.0001/'TE5'!B69</f>
        <v>2.279928690074939E-2</v>
      </c>
      <c r="J69" s="587">
        <f>D69*0.0001/'TE5'!C69</f>
        <v>2.3302905672949435E-2</v>
      </c>
      <c r="K69" s="580">
        <f>E69*0.0001/'TE5'!D69</f>
        <v>2.2946918936795114E-2</v>
      </c>
      <c r="L69" s="587">
        <f>F69*0.0001/'TE5'!E69</f>
        <v>2.2642928839649256E-2</v>
      </c>
      <c r="M69" s="588">
        <f>G69*0.0001/'TE5'!F69</f>
        <v>2.3118774297844088E-2</v>
      </c>
      <c r="P69" s="576"/>
    </row>
    <row r="70" spans="1:16">
      <c r="A70" s="78">
        <v>1974</v>
      </c>
      <c r="B70" s="457">
        <f>avghweal!AQ63</f>
        <v>24382318.247052882</v>
      </c>
      <c r="C70" s="345">
        <f>avghweal!AR63</f>
        <v>24382318.247052882</v>
      </c>
      <c r="D70" s="560">
        <f>avghweal!AS63</f>
        <v>21072568.024900608</v>
      </c>
      <c r="E70" s="560">
        <f>avghweal!AT63</f>
        <v>23882126.294349801</v>
      </c>
      <c r="F70" s="560">
        <f>avghweal!AU63</f>
        <v>24834839.901034616</v>
      </c>
      <c r="G70" s="73">
        <f>avghweal!AV63</f>
        <v>39208324.260565981</v>
      </c>
      <c r="H70" s="570">
        <f>B70*0.0001/'TE5'!B70</f>
        <v>2.1552477940616651E-2</v>
      </c>
      <c r="I70" s="581">
        <f>C70*0.0001/'TE5'!B70</f>
        <v>2.1552477940616651E-2</v>
      </c>
      <c r="J70" s="587">
        <f>D70*0.0001/'TE5'!C70</f>
        <v>2.1777366592775977E-2</v>
      </c>
      <c r="K70" s="580">
        <f>E70*0.0001/'TE5'!D70</f>
        <v>2.1672051623269326E-2</v>
      </c>
      <c r="L70" s="587">
        <f>F70*0.0001/'TE5'!E70</f>
        <v>2.1424957554185914E-2</v>
      </c>
      <c r="M70" s="588">
        <f>G70*0.0001/'TE5'!F70</f>
        <v>2.1884441208107643E-2</v>
      </c>
      <c r="P70" s="576"/>
    </row>
    <row r="71" spans="1:16">
      <c r="A71" s="78">
        <v>1975</v>
      </c>
      <c r="B71" s="457">
        <f>avghweal!AQ64</f>
        <v>22493253.078078534</v>
      </c>
      <c r="C71" s="345">
        <f>avghweal!AR64</f>
        <v>22493253.078078534</v>
      </c>
      <c r="D71" s="560">
        <f>avghweal!AS64</f>
        <v>19062915.46209418</v>
      </c>
      <c r="E71" s="560">
        <f>avghweal!AT64</f>
        <v>21906721.19934462</v>
      </c>
      <c r="F71" s="560">
        <f>avghweal!AU64</f>
        <v>23047049.980835639</v>
      </c>
      <c r="G71" s="73">
        <f>avghweal!AV64</f>
        <v>36358580.320101902</v>
      </c>
      <c r="H71" s="570">
        <f>B71*0.0001/'TE5'!B71</f>
        <v>2.0707342535182256E-2</v>
      </c>
      <c r="I71" s="581">
        <f>C71*0.0001/'TE5'!B71</f>
        <v>2.0707342535182256E-2</v>
      </c>
      <c r="J71" s="587">
        <f>D71*0.0001/'TE5'!C71</f>
        <v>2.080834352026702E-2</v>
      </c>
      <c r="K71" s="580">
        <f>E71*0.0001/'TE5'!D71</f>
        <v>2.0769876400461594E-2</v>
      </c>
      <c r="L71" s="587">
        <f>F71*0.0001/'TE5'!E71</f>
        <v>2.0640756162454379E-2</v>
      </c>
      <c r="M71" s="588">
        <f>G71*0.0001/'TE5'!F71</f>
        <v>2.1184722571873246E-2</v>
      </c>
      <c r="P71" s="576"/>
    </row>
    <row r="72" spans="1:16">
      <c r="A72" s="78">
        <v>1976</v>
      </c>
      <c r="B72" s="457">
        <f>avghweal!AQ65</f>
        <v>23342921.274617452</v>
      </c>
      <c r="C72" s="345">
        <f>avghweal!AR65</f>
        <v>23342921.274617452</v>
      </c>
      <c r="D72" s="560">
        <f>avghweal!AS65</f>
        <v>19883277.447852738</v>
      </c>
      <c r="E72" s="560">
        <f>avghweal!AT65</f>
        <v>22732514.229136832</v>
      </c>
      <c r="F72" s="560">
        <f>avghweal!AU65</f>
        <v>23915132.339248061</v>
      </c>
      <c r="G72" s="73">
        <f>avghweal!AV65</f>
        <v>37484765.871842474</v>
      </c>
      <c r="H72" s="570">
        <f>B72*0.0001/'TE5'!B72</f>
        <v>2.0268248800169524E-2</v>
      </c>
      <c r="I72" s="581">
        <f>C72*0.0001/'TE5'!B72</f>
        <v>2.0268248800169524E-2</v>
      </c>
      <c r="J72" s="587">
        <f>D72*0.0001/'TE5'!C72</f>
        <v>2.0252917721798262E-2</v>
      </c>
      <c r="K72" s="580">
        <f>E72*0.0001/'TE5'!D72</f>
        <v>2.0182765972062786E-2</v>
      </c>
      <c r="L72" s="587">
        <f>F72*0.0001/'TE5'!E72</f>
        <v>2.0337598328674489E-2</v>
      </c>
      <c r="M72" s="588">
        <f>G72*0.0001/'TE5'!F72</f>
        <v>2.0679249915473732E-2</v>
      </c>
      <c r="P72" s="576"/>
    </row>
    <row r="73" spans="1:16">
      <c r="A73" s="78">
        <v>1977</v>
      </c>
      <c r="B73" s="457">
        <f>avghweal!AQ66</f>
        <v>23578827.418749843</v>
      </c>
      <c r="C73" s="345">
        <f>avghweal!AR66</f>
        <v>23578827.418749843</v>
      </c>
      <c r="D73" s="560">
        <f>avghweal!AS66</f>
        <v>20213736.765248593</v>
      </c>
      <c r="E73" s="560">
        <f>avghweal!AT66</f>
        <v>23100267.377505481</v>
      </c>
      <c r="F73" s="560">
        <f>avghweal!AU66</f>
        <v>24078584.811307237</v>
      </c>
      <c r="G73" s="73">
        <f>avghweal!AV66</f>
        <v>37860089.138241984</v>
      </c>
      <c r="H73" s="570">
        <f>B73*0.0001/'TE5'!B73</f>
        <v>1.9933394257905857E-2</v>
      </c>
      <c r="I73" s="581">
        <f>C73*0.0001/'TE5'!B73</f>
        <v>1.9933394257905857E-2</v>
      </c>
      <c r="J73" s="587">
        <f>D73*0.0001/'TE5'!C73</f>
        <v>2.0158684389993787E-2</v>
      </c>
      <c r="K73" s="580">
        <f>E73*0.0001/'TE5'!D73</f>
        <v>1.9844963074168987E-2</v>
      </c>
      <c r="L73" s="587">
        <f>F73*0.0001/'TE5'!E73</f>
        <v>2.0051436840321776E-2</v>
      </c>
      <c r="M73" s="588">
        <f>G73*0.0001/'TE5'!F73</f>
        <v>2.041441659350016E-2</v>
      </c>
      <c r="P73" s="576"/>
    </row>
    <row r="74" spans="1:16">
      <c r="A74" s="78">
        <v>1978</v>
      </c>
      <c r="B74" s="457">
        <f>avghweal!AQ67</f>
        <v>24658333.472258069</v>
      </c>
      <c r="C74" s="345">
        <f>avghweal!AR67</f>
        <v>24658333.472258069</v>
      </c>
      <c r="D74" s="560">
        <f>avghweal!AS67</f>
        <v>21148023.606993832</v>
      </c>
      <c r="E74" s="560">
        <f>avghweal!AT67</f>
        <v>24488556.833808281</v>
      </c>
      <c r="F74" s="560">
        <f>avghweal!AU67</f>
        <v>24875716.823696285</v>
      </c>
      <c r="G74" s="73">
        <f>avghweal!AV67</f>
        <v>39554414.761804268</v>
      </c>
      <c r="H74" s="570">
        <f>B74*0.0001/'TE5'!B74</f>
        <v>2.042510712263057E-2</v>
      </c>
      <c r="I74" s="581">
        <f>C74*0.0001/'TE5'!B74</f>
        <v>2.042510712263057E-2</v>
      </c>
      <c r="J74" s="587">
        <f>D74*0.0001/'TE5'!C74</f>
        <v>2.0383615921254136E-2</v>
      </c>
      <c r="K74" s="580">
        <f>E74*0.0001/'TE5'!D74</f>
        <v>2.0459679971445023E-2</v>
      </c>
      <c r="L74" s="587">
        <f>F74*0.0001/'TE5'!E74</f>
        <v>2.0437677847593112E-2</v>
      </c>
      <c r="M74" s="588">
        <f>G74*0.0001/'TE5'!F74</f>
        <v>2.0974241420926659E-2</v>
      </c>
      <c r="P74" s="576"/>
    </row>
    <row r="75" spans="1:16">
      <c r="A75" s="83">
        <v>1979</v>
      </c>
      <c r="B75" s="458">
        <f>avghweal!AQ68</f>
        <v>28821405.428959068</v>
      </c>
      <c r="C75" s="346">
        <f>avghweal!AR68</f>
        <v>28821405.428959068</v>
      </c>
      <c r="D75" s="562">
        <f>avghweal!AS68</f>
        <v>23843094.141327035</v>
      </c>
      <c r="E75" s="562">
        <f>avghweal!AT68</f>
        <v>28266883.817177657</v>
      </c>
      <c r="F75" s="562">
        <f>avghweal!AU68</f>
        <v>29362577.449713472</v>
      </c>
      <c r="G75" s="79">
        <f>avghweal!AV68</f>
        <v>46307834.764326252</v>
      </c>
      <c r="H75" s="572">
        <f>B75*0.0001/'TE5'!B75</f>
        <v>2.3017387837171555E-2</v>
      </c>
      <c r="I75" s="583">
        <f>C75*0.0001/'TE5'!B75</f>
        <v>2.3017387837171555E-2</v>
      </c>
      <c r="J75" s="589">
        <f>D75*0.0001/'TE5'!C75</f>
        <v>2.2183591366675835E-2</v>
      </c>
      <c r="K75" s="583">
        <f>E75*0.0001/'TE5'!D75</f>
        <v>2.2972731016089973E-2</v>
      </c>
      <c r="L75" s="589">
        <f>F75*0.0001/'TE5'!E75</f>
        <v>2.305551407540633E-2</v>
      </c>
      <c r="M75" s="590">
        <f>G75*0.0001/'TE5'!F75</f>
        <v>2.3762560105537813E-2</v>
      </c>
      <c r="P75" s="576"/>
    </row>
    <row r="76" spans="1:16">
      <c r="A76" s="78">
        <v>1980</v>
      </c>
      <c r="B76" s="457">
        <f>avghweal!AQ69</f>
        <v>29628081.65979933</v>
      </c>
      <c r="C76" s="345">
        <f>avghweal!AR69</f>
        <v>29628081.65979933</v>
      </c>
      <c r="D76" s="560">
        <f>avghweal!AS69</f>
        <v>25855921.342749141</v>
      </c>
      <c r="E76" s="560">
        <f>avghweal!AT69</f>
        <v>30188098.458931092</v>
      </c>
      <c r="F76" s="560">
        <f>avghweal!AU69</f>
        <v>29144862.101405192</v>
      </c>
      <c r="G76" s="73">
        <f>avghweal!AV69</f>
        <v>47696887.454266302</v>
      </c>
      <c r="H76" s="569">
        <f>B76*0.0001/'TE5'!B76</f>
        <v>2.2765668109059334E-2</v>
      </c>
      <c r="I76" s="580">
        <f>C76*0.0001/'TE5'!B76</f>
        <v>2.2765668109059334E-2</v>
      </c>
      <c r="J76" s="587">
        <f>D76*0.0001/'TE5'!C76</f>
        <v>2.3190094880181124E-2</v>
      </c>
      <c r="K76" s="580">
        <f>E76*0.0001/'TE5'!D76</f>
        <v>2.344611656528682E-2</v>
      </c>
      <c r="L76" s="587">
        <f>F76*0.0001/'TE5'!E76</f>
        <v>2.2163591532266925E-2</v>
      </c>
      <c r="M76" s="588">
        <f>G76*0.0001/'TE5'!F76</f>
        <v>2.3583457035016964E-2</v>
      </c>
      <c r="P76" s="576"/>
    </row>
    <row r="77" spans="1:16">
      <c r="A77" s="78">
        <v>1981</v>
      </c>
      <c r="B77" s="457">
        <f>avghweal!AQ70</f>
        <v>34558538.179138094</v>
      </c>
      <c r="C77" s="345">
        <f>avghweal!AR70</f>
        <v>34558538.179138094</v>
      </c>
      <c r="D77" s="560">
        <f>avghweal!AS70</f>
        <v>30165917.478542969</v>
      </c>
      <c r="E77" s="560">
        <f>avghweal!AT70</f>
        <v>34576705.692695998</v>
      </c>
      <c r="F77" s="560">
        <f>avghweal!AU70</f>
        <v>34559637.861065537</v>
      </c>
      <c r="G77" s="73">
        <f>avghweal!AV70</f>
        <v>55491178.15041893</v>
      </c>
      <c r="H77" s="569">
        <f>B77*0.0001/'TE5'!B77</f>
        <v>2.6447793468832963E-2</v>
      </c>
      <c r="I77" s="580">
        <f>C77*0.0001/'TE5'!B77</f>
        <v>2.6447793468832963E-2</v>
      </c>
      <c r="J77" s="587">
        <f>D77*0.0001/'TE5'!C77</f>
        <v>2.7023255588721762E-2</v>
      </c>
      <c r="K77" s="580">
        <f>E77*0.0001/'TE5'!D77</f>
        <v>2.6808141705238944E-2</v>
      </c>
      <c r="L77" s="587">
        <f>F77*0.0001/'TE5'!E77</f>
        <v>2.6120655635180897E-2</v>
      </c>
      <c r="M77" s="588">
        <f>G77*0.0001/'TE5'!F77</f>
        <v>2.7348994071051326E-2</v>
      </c>
      <c r="P77" s="576"/>
    </row>
    <row r="78" spans="1:16">
      <c r="A78" s="78">
        <v>1982</v>
      </c>
      <c r="B78" s="457">
        <f>avghweal!AQ71</f>
        <v>36930597.593135186</v>
      </c>
      <c r="C78" s="345">
        <f>avghweal!AR71</f>
        <v>36930597.593135186</v>
      </c>
      <c r="D78" s="560">
        <f>avghweal!AS71</f>
        <v>33219715.829298642</v>
      </c>
      <c r="E78" s="560">
        <f>avghweal!AT71</f>
        <v>38379369.335884146</v>
      </c>
      <c r="F78" s="560">
        <f>avghweal!AU71</f>
        <v>35658874.921569504</v>
      </c>
      <c r="G78" s="73">
        <f>avghweal!AV71</f>
        <v>59687717.342277646</v>
      </c>
      <c r="H78" s="569">
        <f>B78*0.0001/'TE5'!B78</f>
        <v>2.8132831677794463E-2</v>
      </c>
      <c r="I78" s="580">
        <f>C78*0.0001/'TE5'!B78</f>
        <v>2.8132831677794463E-2</v>
      </c>
      <c r="J78" s="587">
        <f>D78*0.0001/'TE5'!C78</f>
        <v>2.9856526106488673E-2</v>
      </c>
      <c r="K78" s="580">
        <f>E78*0.0001/'TE5'!D78</f>
        <v>2.9518943634858116E-2</v>
      </c>
      <c r="L78" s="587">
        <f>F78*0.0001/'TE5'!E78</f>
        <v>2.6917274208203962E-2</v>
      </c>
      <c r="M78" s="588">
        <f>G78*0.0001/'TE5'!F78</f>
        <v>2.9331043668371595E-2</v>
      </c>
      <c r="P78" s="576"/>
    </row>
    <row r="79" spans="1:16">
      <c r="A79" s="78">
        <v>1983</v>
      </c>
      <c r="B79" s="457">
        <f>avghweal!AQ72</f>
        <v>35664305.220411286</v>
      </c>
      <c r="C79" s="345">
        <f>avghweal!AR72</f>
        <v>35664305.220411286</v>
      </c>
      <c r="D79" s="560">
        <f>avghweal!AS72</f>
        <v>32379095.427265234</v>
      </c>
      <c r="E79" s="560">
        <f>avghweal!AT72</f>
        <v>37576301.620161206</v>
      </c>
      <c r="F79" s="560">
        <f>avghweal!AU72</f>
        <v>33872365.375461854</v>
      </c>
      <c r="G79" s="73">
        <f>avghweal!AV72</f>
        <v>57587718.860245436</v>
      </c>
      <c r="H79" s="569">
        <f>B79*0.0001/'TE5'!B79</f>
        <v>2.6644982397556308E-2</v>
      </c>
      <c r="I79" s="580">
        <f>C79*0.0001/'TE5'!B79</f>
        <v>2.6644982397556308E-2</v>
      </c>
      <c r="J79" s="587">
        <f>D79*0.0001/'TE5'!C79</f>
        <v>2.8773777460355865E-2</v>
      </c>
      <c r="K79" s="580">
        <f>E79*0.0001/'TE5'!D79</f>
        <v>2.8536215603309698E-2</v>
      </c>
      <c r="L79" s="587">
        <f>F79*0.0001/'TE5'!E79</f>
        <v>2.4919651409748604E-2</v>
      </c>
      <c r="M79" s="588">
        <f>G79*0.0001/'TE5'!F79</f>
        <v>2.7815640683116583E-2</v>
      </c>
      <c r="P79" s="576"/>
    </row>
    <row r="80" spans="1:16">
      <c r="A80" s="78">
        <v>1984</v>
      </c>
      <c r="B80" s="457">
        <f>avghweal!AQ73</f>
        <v>38822558.530127153</v>
      </c>
      <c r="C80" s="345">
        <f>avghweal!AR73</f>
        <v>38822558.530127153</v>
      </c>
      <c r="D80" s="560">
        <f>avghweal!AS73</f>
        <v>35355647.158348963</v>
      </c>
      <c r="E80" s="560">
        <f>avghweal!AT73</f>
        <v>41160582.535320625</v>
      </c>
      <c r="F80" s="560">
        <f>avghweal!AU73</f>
        <v>36722766.673926398</v>
      </c>
      <c r="G80" s="73">
        <f>avghweal!AV73</f>
        <v>62732077.408064358</v>
      </c>
      <c r="H80" s="569">
        <f>B80*0.0001/'TE5'!B80</f>
        <v>2.834692224860191E-2</v>
      </c>
      <c r="I80" s="580">
        <f>C80*0.0001/'TE5'!B80</f>
        <v>2.834692224860191E-2</v>
      </c>
      <c r="J80" s="587">
        <f>D80*0.0001/'TE5'!C80</f>
        <v>3.0923355910885561E-2</v>
      </c>
      <c r="K80" s="580">
        <f>E80*0.0001/'TE5'!D80</f>
        <v>3.0720981843754651E-2</v>
      </c>
      <c r="L80" s="587">
        <f>F80*0.0001/'TE5'!E80</f>
        <v>2.6266447163891499E-2</v>
      </c>
      <c r="M80" s="588">
        <f>G80*0.0001/'TE5'!F80</f>
        <v>2.9665436263349085E-2</v>
      </c>
      <c r="P80" s="576"/>
    </row>
    <row r="81" spans="1:16">
      <c r="A81" s="78">
        <v>1985</v>
      </c>
      <c r="B81" s="457">
        <f>avghweal!AQ74</f>
        <v>43219979.889921322</v>
      </c>
      <c r="C81" s="345">
        <f>avghweal!AR74</f>
        <v>43219979.889921322</v>
      </c>
      <c r="D81" s="560">
        <f>avghweal!AS74</f>
        <v>35375097.422369994</v>
      </c>
      <c r="E81" s="560">
        <f>avghweal!AT74</f>
        <v>48579340.877375528</v>
      </c>
      <c r="F81" s="560">
        <f>avghweal!AU74</f>
        <v>36924445.390392222</v>
      </c>
      <c r="G81" s="73">
        <f>avghweal!AV74</f>
        <v>64294537.542828672</v>
      </c>
      <c r="H81" s="569">
        <f>B81*0.0001/'TE5'!B81</f>
        <v>3.0117720365524289E-2</v>
      </c>
      <c r="I81" s="580">
        <f>C81*0.0001/'TE5'!B81</f>
        <v>3.0117720365524289E-2</v>
      </c>
      <c r="J81" s="587">
        <f>D81*0.0001/'TE5'!C81</f>
        <v>3.0108058763711164E-2</v>
      </c>
      <c r="K81" s="580">
        <f>E81*0.0001/'TE5'!D81</f>
        <v>3.4063574920049945E-2</v>
      </c>
      <c r="L81" s="587">
        <f>F81*0.0001/'TE5'!E81</f>
        <v>2.5575059627041909E-2</v>
      </c>
      <c r="M81" s="588">
        <f>G81*0.0001/'TE5'!F81</f>
        <v>2.9087000248621261E-2</v>
      </c>
      <c r="P81" s="576"/>
    </row>
    <row r="82" spans="1:16">
      <c r="A82" s="78">
        <v>1986</v>
      </c>
      <c r="B82" s="457">
        <f>avghweal!AQ75</f>
        <v>43407702.626952931</v>
      </c>
      <c r="C82" s="345">
        <f>avghweal!AR75</f>
        <v>43407702.626952931</v>
      </c>
      <c r="D82" s="560">
        <f>avghweal!AS75</f>
        <v>40390822.578228034</v>
      </c>
      <c r="E82" s="560">
        <f>avghweal!AT75</f>
        <v>47158684.368305124</v>
      </c>
      <c r="F82" s="560">
        <f>avghweal!AU75</f>
        <v>40066105.512820348</v>
      </c>
      <c r="G82" s="73">
        <f>avghweal!AV75</f>
        <v>69725030.842600346</v>
      </c>
      <c r="H82" s="569">
        <f>B82*0.0001/'TE5'!B82</f>
        <v>2.8175283223390579E-2</v>
      </c>
      <c r="I82" s="580">
        <f>C82*0.0001/'TE5'!B82</f>
        <v>2.8175283223390579E-2</v>
      </c>
      <c r="J82" s="587">
        <f>D82*0.0001/'TE5'!C82</f>
        <v>3.1579476751962807E-2</v>
      </c>
      <c r="K82" s="580">
        <f>E82*0.0001/'TE5'!D82</f>
        <v>3.0848785821610561E-2</v>
      </c>
      <c r="L82" s="587">
        <f>F82*0.0001/'TE5'!E82</f>
        <v>2.5809411530437223E-2</v>
      </c>
      <c r="M82" s="588">
        <f>G82*0.0001/'TE5'!F82</f>
        <v>2.9497837565057489E-2</v>
      </c>
      <c r="P82" s="576"/>
    </row>
    <row r="83" spans="1:16">
      <c r="A83" s="78">
        <v>1987</v>
      </c>
      <c r="B83" s="457">
        <f>avghweal!AQ76</f>
        <v>53693454.14530246</v>
      </c>
      <c r="C83" s="345">
        <f>avghweal!AR76</f>
        <v>53693454.14530246</v>
      </c>
      <c r="D83" s="560">
        <f>avghweal!AS76</f>
        <v>48323189.734482422</v>
      </c>
      <c r="E83" s="560">
        <f>avghweal!AT76</f>
        <v>56044898.82146702</v>
      </c>
      <c r="F83" s="560">
        <f>avghweal!AU76</f>
        <v>51536712.479097962</v>
      </c>
      <c r="G83" s="73">
        <f>avghweal!AV76</f>
        <v>85660530.957585186</v>
      </c>
      <c r="H83" s="569">
        <f>B83*0.0001/'TE5'!B83</f>
        <v>3.3329389989376068E-2</v>
      </c>
      <c r="I83" s="580">
        <f>C83*0.0001/'TE5'!B83</f>
        <v>3.3329389989376068E-2</v>
      </c>
      <c r="J83" s="587">
        <f>D83*0.0001/'TE5'!C83</f>
        <v>3.5778084586559428E-2</v>
      </c>
      <c r="K83" s="580">
        <f>E83*0.0001/'TE5'!D83</f>
        <v>3.5251061913400314E-2</v>
      </c>
      <c r="L83" s="587">
        <f>F83*0.0001/'TE5'!E83</f>
        <v>3.1597366591129855E-2</v>
      </c>
      <c r="M83" s="588">
        <f>G83*0.0001/'TE5'!F83</f>
        <v>3.4854586572022929E-2</v>
      </c>
      <c r="P83" s="576"/>
    </row>
    <row r="84" spans="1:16">
      <c r="A84" s="78">
        <v>1988</v>
      </c>
      <c r="B84" s="457">
        <f>avghweal!AQ77</f>
        <v>68007493.106368974</v>
      </c>
      <c r="C84" s="345">
        <f>avghweal!AR77</f>
        <v>68007493.106368974</v>
      </c>
      <c r="D84" s="560">
        <f>avghweal!AS77</f>
        <v>63331008.359221868</v>
      </c>
      <c r="E84" s="560">
        <f>avghweal!AT77</f>
        <v>71076392.590233162</v>
      </c>
      <c r="F84" s="560">
        <f>avghweal!AU77</f>
        <v>65194410.151228905</v>
      </c>
      <c r="G84" s="73">
        <f>avghweal!AV77</f>
        <v>108202921.65693521</v>
      </c>
      <c r="H84" s="569">
        <f>B84*0.0001/'TE5'!B84</f>
        <v>4.0768735110759742E-2</v>
      </c>
      <c r="I84" s="580">
        <f>C84*0.0001/'TE5'!B84</f>
        <v>4.0768735110759742E-2</v>
      </c>
      <c r="J84" s="587">
        <f>D84*0.0001/'TE5'!C84</f>
        <v>4.5361493687918156E-2</v>
      </c>
      <c r="K84" s="580">
        <f>E84*0.0001/'TE5'!D84</f>
        <v>4.308520029461782E-2</v>
      </c>
      <c r="L84" s="587">
        <f>F84*0.0001/'TE5'!E84</f>
        <v>3.8675076764038384E-2</v>
      </c>
      <c r="M84" s="588">
        <f>G84*0.0001/'TE5'!F84</f>
        <v>4.2807302142933081E-2</v>
      </c>
      <c r="P84" s="576"/>
    </row>
    <row r="85" spans="1:16">
      <c r="A85" s="83">
        <v>1989</v>
      </c>
      <c r="B85" s="458">
        <f>avghweal!AQ78</f>
        <v>69179426.431209177</v>
      </c>
      <c r="C85" s="346">
        <f>avghweal!AR78</f>
        <v>69179426.431209177</v>
      </c>
      <c r="D85" s="562">
        <f>avghweal!AS78</f>
        <v>62573819.839282855</v>
      </c>
      <c r="E85" s="562">
        <f>avghweal!AT78</f>
        <v>72681374.730829731</v>
      </c>
      <c r="F85" s="562">
        <f>avghweal!AU78</f>
        <v>65905274.485528342</v>
      </c>
      <c r="G85" s="79">
        <f>avghweal!AV78</f>
        <v>109106444.13290872</v>
      </c>
      <c r="H85" s="572">
        <f>B85*0.0001/'TE5'!B85</f>
        <v>3.9845433086156845E-2</v>
      </c>
      <c r="I85" s="583">
        <f>C85*0.0001/'TE5'!B85</f>
        <v>3.9845433086156845E-2</v>
      </c>
      <c r="J85" s="589">
        <f>D85*0.0001/'TE5'!C85</f>
        <v>4.3284994163938835E-2</v>
      </c>
      <c r="K85" s="583">
        <f>E85*0.0001/'TE5'!D85</f>
        <v>4.2443940133321326E-2</v>
      </c>
      <c r="L85" s="589">
        <f>F85*0.0001/'TE5'!E85</f>
        <v>3.7469011249778181E-2</v>
      </c>
      <c r="M85" s="590">
        <f>G85*0.0001/'TE5'!F85</f>
        <v>4.1793743517847773E-2</v>
      </c>
      <c r="P85" s="576"/>
    </row>
    <row r="86" spans="1:16">
      <c r="A86" s="78">
        <v>1990</v>
      </c>
      <c r="B86" s="457">
        <f>avghweal!AQ79</f>
        <v>69964539.084007666</v>
      </c>
      <c r="C86" s="345">
        <f>avghweal!AR79</f>
        <v>69964539.084007666</v>
      </c>
      <c r="D86" s="560">
        <f>avghweal!AS79</f>
        <v>63862783.070338793</v>
      </c>
      <c r="E86" s="560">
        <f>avghweal!AT79</f>
        <v>74097919.183602512</v>
      </c>
      <c r="F86" s="560">
        <f>avghweal!AU79</f>
        <v>65921667.26238732</v>
      </c>
      <c r="G86" s="73">
        <f>avghweal!AV79</f>
        <v>109140979.03334542</v>
      </c>
      <c r="H86" s="569">
        <f>B86*0.0001/'TE5'!B86</f>
        <v>4.0284764021635056E-2</v>
      </c>
      <c r="I86" s="580">
        <f>C86*0.0001/'TE5'!B86</f>
        <v>4.0284764021635056E-2</v>
      </c>
      <c r="J86" s="587">
        <f>D86*0.0001/'TE5'!C86</f>
        <v>4.4265890607368019E-2</v>
      </c>
      <c r="K86" s="580">
        <f>E86*0.0001/'TE5'!D86</f>
        <v>4.3119858020024333E-2</v>
      </c>
      <c r="L86" s="587">
        <f>F86*0.0001/'TE5'!E86</f>
        <v>3.7576255048667025E-2</v>
      </c>
      <c r="M86" s="588">
        <f>G86*0.0001/'TE5'!F86</f>
        <v>4.2057417015001271E-2</v>
      </c>
      <c r="P86" s="576"/>
    </row>
    <row r="87" spans="1:16">
      <c r="A87" s="78">
        <v>1991</v>
      </c>
      <c r="B87" s="457">
        <f>avghweal!AQ80</f>
        <v>67118657.273332968</v>
      </c>
      <c r="C87" s="345">
        <f>avghweal!AR80</f>
        <v>67118657.273332968</v>
      </c>
      <c r="D87" s="560">
        <f>avghweal!AS80</f>
        <v>60629160.475248821</v>
      </c>
      <c r="E87" s="560">
        <f>avghweal!AT80</f>
        <v>72402614.002833873</v>
      </c>
      <c r="F87" s="560">
        <f>avghweal!AU80</f>
        <v>62045789.937283695</v>
      </c>
      <c r="G87" s="73">
        <f>avghweal!AV80</f>
        <v>104905031.9735976</v>
      </c>
      <c r="H87" s="569">
        <f>B87*0.0001/'TE5'!B87</f>
        <v>3.865158557891845E-2</v>
      </c>
      <c r="I87" s="580">
        <f>C87*0.0001/'TE5'!B87</f>
        <v>3.865158557891845E-2</v>
      </c>
      <c r="J87" s="587">
        <f>D87*0.0001/'TE5'!C87</f>
        <v>4.2400889065560103E-2</v>
      </c>
      <c r="K87" s="580">
        <f>E87*0.0001/'TE5'!D87</f>
        <v>4.2145438616141916E-2</v>
      </c>
      <c r="L87" s="587">
        <f>F87*0.0001/'TE5'!E87</f>
        <v>3.5366604715779411E-2</v>
      </c>
      <c r="M87" s="588">
        <f>G87*0.0001/'TE5'!F87</f>
        <v>4.0327379639993791E-2</v>
      </c>
      <c r="P87" s="576"/>
    </row>
    <row r="88" spans="1:16">
      <c r="A88" s="78">
        <v>1992</v>
      </c>
      <c r="B88" s="457">
        <f>avghweal!AQ81</f>
        <v>77782638.783444941</v>
      </c>
      <c r="C88" s="345">
        <f>avghweal!AR81</f>
        <v>77782638.783444941</v>
      </c>
      <c r="D88" s="560">
        <f>avghweal!AS81</f>
        <v>70262626.896483749</v>
      </c>
      <c r="E88" s="560">
        <f>avghweal!AT81</f>
        <v>83663243.069868803</v>
      </c>
      <c r="F88" s="560">
        <f>avghweal!AU81</f>
        <v>72219944.505719051</v>
      </c>
      <c r="G88" s="73">
        <f>avghweal!AV81</f>
        <v>121759540.63219218</v>
      </c>
      <c r="H88" s="569">
        <f>B88*0.0001/'TE5'!B88</f>
        <v>4.3844528496265418E-2</v>
      </c>
      <c r="I88" s="580">
        <f>C88*0.0001/'TE5'!B88</f>
        <v>4.3844528496265418E-2</v>
      </c>
      <c r="J88" s="587">
        <f>D88*0.0001/'TE5'!C88</f>
        <v>4.820936770195447E-2</v>
      </c>
      <c r="K88" s="580">
        <f>E88*0.0001/'TE5'!D88</f>
        <v>4.7350333249422033E-2</v>
      </c>
      <c r="L88" s="587">
        <f>F88*0.0001/'TE5'!E88</f>
        <v>4.0547802722394964E-2</v>
      </c>
      <c r="M88" s="588">
        <f>G88*0.0001/'TE5'!F88</f>
        <v>4.5762996782458439E-2</v>
      </c>
      <c r="P88" s="576"/>
    </row>
    <row r="89" spans="1:16">
      <c r="A89" s="78">
        <v>1993</v>
      </c>
      <c r="B89" s="457">
        <f>avghweal!AQ82</f>
        <v>82184992.795554802</v>
      </c>
      <c r="C89" s="345">
        <f>avghweal!AR82</f>
        <v>82184992.795554802</v>
      </c>
      <c r="D89" s="560">
        <f>avghweal!AS82</f>
        <v>74471186.741497934</v>
      </c>
      <c r="E89" s="560">
        <f>avghweal!AT82</f>
        <v>90420001.159717396</v>
      </c>
      <c r="F89" s="560">
        <f>avghweal!AU82</f>
        <v>74581359.44813998</v>
      </c>
      <c r="G89" s="73">
        <f>avghweal!AV82</f>
        <v>127929472.31197381</v>
      </c>
      <c r="H89" s="569">
        <f>B89*0.0001/'TE5'!B89</f>
        <v>4.558004438877105E-2</v>
      </c>
      <c r="I89" s="580">
        <f>C89*0.0001/'TE5'!B89</f>
        <v>4.558004438877105E-2</v>
      </c>
      <c r="J89" s="587">
        <f>D89*0.0001/'TE5'!C89</f>
        <v>4.9990895879083147E-2</v>
      </c>
      <c r="K89" s="580">
        <f>E89*0.0001/'TE5'!D89</f>
        <v>4.9990227284554212E-2</v>
      </c>
      <c r="L89" s="587">
        <f>F89*0.0001/'TE5'!E89</f>
        <v>4.1476673016457424E-2</v>
      </c>
      <c r="M89" s="588">
        <f>G89*0.0001/'TE5'!F89</f>
        <v>4.7307587924325205E-2</v>
      </c>
      <c r="P89" s="576"/>
    </row>
    <row r="90" spans="1:16">
      <c r="A90" s="78">
        <v>1994</v>
      </c>
      <c r="B90" s="457">
        <f>avghweal!AQ83</f>
        <v>81438857.928256184</v>
      </c>
      <c r="C90" s="345">
        <f>avghweal!AR83</f>
        <v>81438857.928256184</v>
      </c>
      <c r="D90" s="560">
        <f>avghweal!AS83</f>
        <v>73390299.499091506</v>
      </c>
      <c r="E90" s="560">
        <f>avghweal!AT83</f>
        <v>88291995.578191534</v>
      </c>
      <c r="F90" s="560">
        <f>avghweal!AU83</f>
        <v>74869592.085944235</v>
      </c>
      <c r="G90" s="73">
        <f>avghweal!AV83</f>
        <v>127442217.82592942</v>
      </c>
      <c r="H90" s="569">
        <f>B90*0.0001/'TE5'!B90</f>
        <v>4.4485416263341904E-2</v>
      </c>
      <c r="I90" s="580">
        <f>C90*0.0001/'TE5'!B90</f>
        <v>4.4485416263341904E-2</v>
      </c>
      <c r="J90" s="587">
        <f>D90*0.0001/'TE5'!C90</f>
        <v>4.8561740568509947E-2</v>
      </c>
      <c r="K90" s="580">
        <f>E90*0.0001/'TE5'!D90</f>
        <v>4.7983434550690623E-2</v>
      </c>
      <c r="L90" s="587">
        <f>F90*0.0001/'TE5'!E90</f>
        <v>4.1085708313185657E-2</v>
      </c>
      <c r="M90" s="588">
        <f>G90*0.0001/'TE5'!F90</f>
        <v>4.6385098749899593E-2</v>
      </c>
      <c r="P90" s="576"/>
    </row>
    <row r="91" spans="1:16">
      <c r="A91" s="78">
        <v>1995</v>
      </c>
      <c r="B91" s="457">
        <f>avghweal!AQ84</f>
        <v>86442179.540635422</v>
      </c>
      <c r="C91" s="345">
        <f>avghweal!AR84</f>
        <v>86442179.540635422</v>
      </c>
      <c r="D91" s="560">
        <f>avghweal!AS84</f>
        <v>78575751.575854495</v>
      </c>
      <c r="E91" s="560">
        <f>avghweal!AT84</f>
        <v>94516592.235350519</v>
      </c>
      <c r="F91" s="560">
        <f>avghweal!AU84</f>
        <v>78999393.471047655</v>
      </c>
      <c r="G91" s="73">
        <f>avghweal!AV84</f>
        <v>134845562.50786909</v>
      </c>
      <c r="H91" s="569">
        <f>B91*0.0001/'TE5'!B91</f>
        <v>4.5575551688671105E-2</v>
      </c>
      <c r="I91" s="580">
        <f>C91*0.0001/'TE5'!B91</f>
        <v>4.5575551688671105E-2</v>
      </c>
      <c r="J91" s="587">
        <f>D91*0.0001/'TE5'!C91</f>
        <v>5.0332728517293618E-2</v>
      </c>
      <c r="K91" s="580">
        <f>E91*0.0001/'TE5'!D91</f>
        <v>4.9629889935812022E-2</v>
      </c>
      <c r="L91" s="587">
        <f>F91*0.0001/'TE5'!E91</f>
        <v>4.1802265504082926E-2</v>
      </c>
      <c r="M91" s="588">
        <f>G91*0.0001/'TE5'!F91</f>
        <v>4.7327530855783048E-2</v>
      </c>
      <c r="P91" s="576"/>
    </row>
    <row r="92" spans="1:16">
      <c r="A92" s="78">
        <v>1996</v>
      </c>
      <c r="B92" s="457">
        <f>avghweal!AQ85</f>
        <v>99534205.160313398</v>
      </c>
      <c r="C92" s="345">
        <f>avghweal!AR85</f>
        <v>99534205.160313398</v>
      </c>
      <c r="D92" s="560">
        <f>avghweal!AS85</f>
        <v>91614952.922768295</v>
      </c>
      <c r="E92" s="560">
        <f>avghweal!AT85</f>
        <v>109615636.85657001</v>
      </c>
      <c r="F92" s="560">
        <f>avghweal!AU85</f>
        <v>90082949.663320571</v>
      </c>
      <c r="G92" s="73">
        <f>avghweal!AV85</f>
        <v>155625611.22036523</v>
      </c>
      <c r="H92" s="569">
        <f>B92*0.0001/'TE5'!B92</f>
        <v>4.9571171402931213E-2</v>
      </c>
      <c r="I92" s="580">
        <f>C92*0.0001/'TE5'!B92</f>
        <v>4.9571171402931213E-2</v>
      </c>
      <c r="J92" s="587">
        <f>D92*0.0001/'TE5'!C92</f>
        <v>5.5010180887891898E-2</v>
      </c>
      <c r="K92" s="580">
        <f>E92*0.0001/'TE5'!D92</f>
        <v>5.4164516873971752E-2</v>
      </c>
      <c r="L92" s="587">
        <f>F92*0.0001/'TE5'!E92</f>
        <v>4.5179832632735964E-2</v>
      </c>
      <c r="M92" s="588">
        <f>G92*0.0001/'TE5'!F92</f>
        <v>5.1656839192020715E-2</v>
      </c>
      <c r="P92" s="576"/>
    </row>
    <row r="93" spans="1:16">
      <c r="A93" s="78">
        <v>1997</v>
      </c>
      <c r="B93" s="457">
        <f>avghweal!AQ86</f>
        <v>112821006.77598469</v>
      </c>
      <c r="C93" s="345">
        <f>avghweal!AR86</f>
        <v>112821006.77598469</v>
      </c>
      <c r="D93" s="560">
        <f>avghweal!AS86</f>
        <v>104632092.63572705</v>
      </c>
      <c r="E93" s="560">
        <f>avghweal!AT86</f>
        <v>124519043.74292961</v>
      </c>
      <c r="F93" s="560">
        <f>avghweal!AU86</f>
        <v>101979736.08474524</v>
      </c>
      <c r="G93" s="73">
        <f>avghweal!AV86</f>
        <v>178331499.04095447</v>
      </c>
      <c r="H93" s="569">
        <f>B93*0.0001/'TE5'!B93</f>
        <v>5.2649855613708496E-2</v>
      </c>
      <c r="I93" s="580">
        <f>C93*0.0001/'TE5'!B93</f>
        <v>5.2649855613708496E-2</v>
      </c>
      <c r="J93" s="587">
        <f>D93*0.0001/'TE5'!C93</f>
        <v>5.8134366687804327E-2</v>
      </c>
      <c r="K93" s="580">
        <f>E93*0.0001/'TE5'!D93</f>
        <v>5.7363649542188679E-2</v>
      </c>
      <c r="L93" s="587">
        <f>F93*0.0001/'TE5'!E93</f>
        <v>4.815290052416181E-2</v>
      </c>
      <c r="M93" s="588">
        <f>G93*0.0001/'TE5'!F93</f>
        <v>5.5552811443738352E-2</v>
      </c>
      <c r="P93" s="576"/>
    </row>
    <row r="94" spans="1:16">
      <c r="A94" s="78">
        <v>1998</v>
      </c>
      <c r="B94" s="457">
        <f>avghweal!AQ87</f>
        <v>128814481.75571023</v>
      </c>
      <c r="C94" s="345">
        <f>avghweal!AR87</f>
        <v>128814481.75571023</v>
      </c>
      <c r="D94" s="560">
        <f>avghweal!AS87</f>
        <v>120971904.51673153</v>
      </c>
      <c r="E94" s="560">
        <f>avghweal!AT87</f>
        <v>143152101.02398619</v>
      </c>
      <c r="F94" s="560">
        <f>avghweal!AU87</f>
        <v>115861649.39497197</v>
      </c>
      <c r="G94" s="73">
        <f>avghweal!AV87</f>
        <v>202468716.17186192</v>
      </c>
      <c r="H94" s="569">
        <f>B94*0.0001/'TE5'!B94</f>
        <v>5.5166125297546394E-2</v>
      </c>
      <c r="I94" s="580">
        <f>C94*0.0001/'TE5'!B94</f>
        <v>5.5166125297546394E-2</v>
      </c>
      <c r="J94" s="587">
        <f>D94*0.0001/'TE5'!C94</f>
        <v>6.0602537564627947E-2</v>
      </c>
      <c r="K94" s="580">
        <f>E94*0.0001/'TE5'!D94</f>
        <v>6.0099923570875305E-2</v>
      </c>
      <c r="L94" s="587">
        <f>F94*0.0001/'TE5'!E94</f>
        <v>5.0522558290800386E-2</v>
      </c>
      <c r="M94" s="588">
        <f>G94*0.0001/'TE5'!F94</f>
        <v>5.7886280024485627E-2</v>
      </c>
      <c r="P94" s="576"/>
    </row>
    <row r="95" spans="1:16">
      <c r="A95" s="83">
        <v>1999</v>
      </c>
      <c r="B95" s="458">
        <f>avghweal!AQ88</f>
        <v>146327437.06323686</v>
      </c>
      <c r="C95" s="346">
        <f>avghweal!AR88</f>
        <v>146327437.06323686</v>
      </c>
      <c r="D95" s="562">
        <f>avghweal!AS88</f>
        <v>139756652.10108948</v>
      </c>
      <c r="E95" s="562">
        <f>avghweal!AT88</f>
        <v>162712903.18875191</v>
      </c>
      <c r="F95" s="562">
        <f>avghweal!AU88</f>
        <v>132188306.70417725</v>
      </c>
      <c r="G95" s="79">
        <f>avghweal!AV88</f>
        <v>231858597.64386165</v>
      </c>
      <c r="H95" s="572">
        <f>B95*0.0001/'TE5'!B95</f>
        <v>5.7257346808910377E-2</v>
      </c>
      <c r="I95" s="583">
        <f>C95*0.0001/'TE5'!B95</f>
        <v>5.7257346808910377E-2</v>
      </c>
      <c r="J95" s="589">
        <f>D95*0.0001/'TE5'!C95</f>
        <v>6.2498411528311378E-2</v>
      </c>
      <c r="K95" s="583">
        <f>E95*0.0001/'TE5'!D95</f>
        <v>6.1658608926077253E-2</v>
      </c>
      <c r="L95" s="589">
        <f>F95*0.0001/'TE5'!E95</f>
        <v>5.3266864029902758E-2</v>
      </c>
      <c r="M95" s="590">
        <f>G95*0.0001/'TE5'!F95</f>
        <v>6.0386473483898279E-2</v>
      </c>
      <c r="P95" s="576"/>
    </row>
    <row r="96" spans="1:16">
      <c r="A96" s="88">
        <v>2000</v>
      </c>
      <c r="B96" s="459">
        <f>avghweal!AQ89</f>
        <v>164968363.67433044</v>
      </c>
      <c r="C96" s="347">
        <f>avghweal!AR89</f>
        <v>164968363.67433044</v>
      </c>
      <c r="D96" s="564">
        <f>avghweal!AS89</f>
        <v>161042108.05718482</v>
      </c>
      <c r="E96" s="564">
        <f>avghweal!AT89</f>
        <v>184733575.20886138</v>
      </c>
      <c r="F96" s="564">
        <f>avghweal!AU89</f>
        <v>147174803.02020034</v>
      </c>
      <c r="G96" s="85">
        <f>avghweal!AV89</f>
        <v>260413377.61631817</v>
      </c>
      <c r="H96" s="573">
        <f>B96*0.0001/'TE5'!B96</f>
        <v>6.2656924128532424E-2</v>
      </c>
      <c r="I96" s="584">
        <f>C96*0.0001/'TE5'!B96</f>
        <v>6.2656924128532424E-2</v>
      </c>
      <c r="J96" s="591">
        <f>D96*0.0001/'TE5'!C96</f>
        <v>6.9825029805864955E-2</v>
      </c>
      <c r="K96" s="584">
        <f>E96*0.0001/'TE5'!D96</f>
        <v>6.798214573391112E-2</v>
      </c>
      <c r="L96" s="591">
        <f>F96*0.0001/'TE5'!E96</f>
        <v>5.7556040524063733E-2</v>
      </c>
      <c r="M96" s="592">
        <f>G96*0.0001/'TE5'!F96</f>
        <v>6.6113430387557737E-2</v>
      </c>
      <c r="P96" s="576"/>
    </row>
    <row r="97" spans="1:16">
      <c r="A97" s="78">
        <v>2001</v>
      </c>
      <c r="B97" s="457">
        <f>avghweal!AQ90</f>
        <v>166603890.61743444</v>
      </c>
      <c r="C97" s="345">
        <f>avghweal!AR90</f>
        <v>166603890.61743444</v>
      </c>
      <c r="D97" s="560">
        <f>avghweal!AS90</f>
        <v>152397702.80490327</v>
      </c>
      <c r="E97" s="560">
        <f>avghweal!AT90</f>
        <v>180845248.49909985</v>
      </c>
      <c r="F97" s="560">
        <f>avghweal!AU90</f>
        <v>153870051.43891194</v>
      </c>
      <c r="G97" s="73">
        <f>avghweal!AV90</f>
        <v>256783729.70097801</v>
      </c>
      <c r="H97" s="569">
        <f>B97*0.0001/'TE5'!B97</f>
        <v>6.5099745988845825E-2</v>
      </c>
      <c r="I97" s="580">
        <f>C97*0.0001/'TE5'!B97</f>
        <v>6.5099745988845825E-2</v>
      </c>
      <c r="J97" s="587">
        <f>D97*0.0001/'TE5'!C97</f>
        <v>7.0094582143677628E-2</v>
      </c>
      <c r="K97" s="580">
        <f>E97*0.0001/'TE5'!D97</f>
        <v>6.9239296791614086E-2</v>
      </c>
      <c r="L97" s="587">
        <f>F97*0.0001/'TE5'!E97</f>
        <v>6.125802008178554E-2</v>
      </c>
      <c r="M97" s="588">
        <f>G97*0.0001/'TE5'!F97</f>
        <v>6.768270876405845E-2</v>
      </c>
      <c r="P97" s="576"/>
    </row>
    <row r="98" spans="1:16">
      <c r="A98" s="78">
        <v>2002</v>
      </c>
      <c r="B98" s="457">
        <f>avghweal!AQ91</f>
        <v>146029657.58320647</v>
      </c>
      <c r="C98" s="345">
        <f>avghweal!AR91</f>
        <v>146029657.58320647</v>
      </c>
      <c r="D98" s="560">
        <f>avghweal!AS91</f>
        <v>130740276.22743556</v>
      </c>
      <c r="E98" s="560">
        <f>avghweal!AT91</f>
        <v>163335553.15932617</v>
      </c>
      <c r="F98" s="560">
        <f>avghweal!AU91</f>
        <v>130151644.10219163</v>
      </c>
      <c r="G98" s="73">
        <f>avghweal!AV91</f>
        <v>223719453.52977601</v>
      </c>
      <c r="H98" s="569">
        <f>B98*0.0001/'TE5'!B98</f>
        <v>5.9414222836494446E-2</v>
      </c>
      <c r="I98" s="580">
        <f>C98*0.0001/'TE5'!B98</f>
        <v>5.9414222836494446E-2</v>
      </c>
      <c r="J98" s="587">
        <f>D98*0.0001/'TE5'!C98</f>
        <v>6.3417996780160649E-2</v>
      </c>
      <c r="K98" s="580">
        <f>E98*0.0001/'TE5'!D98</f>
        <v>6.5243990128130189E-2</v>
      </c>
      <c r="L98" s="587">
        <f>F98*0.0001/'TE5'!E98</f>
        <v>5.3850683439377732E-2</v>
      </c>
      <c r="M98" s="588">
        <f>G98*0.0001/'TE5'!F98</f>
        <v>6.1818979531823706E-2</v>
      </c>
      <c r="P98" s="576"/>
    </row>
    <row r="99" spans="1:16">
      <c r="A99" s="78">
        <v>2003</v>
      </c>
      <c r="B99" s="457">
        <f>avghweal!AQ92</f>
        <v>154086994.41954669</v>
      </c>
      <c r="C99" s="345">
        <f>avghweal!AR92</f>
        <v>154086994.41954669</v>
      </c>
      <c r="D99" s="560">
        <f>avghweal!AS92</f>
        <v>139760086.89105427</v>
      </c>
      <c r="E99" s="560">
        <f>avghweal!AT92</f>
        <v>174601241.38657445</v>
      </c>
      <c r="F99" s="560">
        <f>avghweal!AU92</f>
        <v>135775258.12241217</v>
      </c>
      <c r="G99" s="73">
        <f>avghweal!AV92</f>
        <v>236304275.57833475</v>
      </c>
      <c r="H99" s="569">
        <f>B99*0.0001/'TE5'!B99</f>
        <v>6.1313368380069726E-2</v>
      </c>
      <c r="I99" s="580">
        <f>C99*0.0001/'TE5'!B99</f>
        <v>6.1313368380069726E-2</v>
      </c>
      <c r="J99" s="587">
        <f>D99*0.0001/'TE5'!C99</f>
        <v>6.5998910948733322E-2</v>
      </c>
      <c r="K99" s="580">
        <f>E99*0.0001/'TE5'!D99</f>
        <v>6.8260930889817509E-2</v>
      </c>
      <c r="L99" s="587">
        <f>F99*0.0001/'TE5'!E99</f>
        <v>5.4906627837974689E-2</v>
      </c>
      <c r="M99" s="588">
        <f>G99*0.0001/'TE5'!F99</f>
        <v>6.4081252959719684E-2</v>
      </c>
      <c r="P99" s="576"/>
    </row>
    <row r="100" spans="1:16">
      <c r="A100" s="78">
        <v>2004</v>
      </c>
      <c r="B100" s="457">
        <f>avghweal!AQ93</f>
        <v>181223119.88738638</v>
      </c>
      <c r="C100" s="345">
        <f>avghweal!AR93</f>
        <v>181223119.88738638</v>
      </c>
      <c r="D100" s="560">
        <f>avghweal!AS93</f>
        <v>167040785.34584746</v>
      </c>
      <c r="E100" s="560">
        <f>avghweal!AT93</f>
        <v>207559495.3103919</v>
      </c>
      <c r="F100" s="560">
        <f>avghweal!AU93</f>
        <v>157769018.80456325</v>
      </c>
      <c r="G100" s="73">
        <f>avghweal!AV93</f>
        <v>279404379.66572392</v>
      </c>
      <c r="H100" s="569">
        <f>B100*0.0001/'TE5'!B100</f>
        <v>6.532657146453856E-2</v>
      </c>
      <c r="I100" s="580">
        <f>C100*0.0001/'TE5'!B100</f>
        <v>6.532657146453856E-2</v>
      </c>
      <c r="J100" s="587">
        <f>D100*0.0001/'TE5'!C100</f>
        <v>7.1338274868830265E-2</v>
      </c>
      <c r="K100" s="580">
        <f>E100*0.0001/'TE5'!D100</f>
        <v>7.3000383756612108E-2</v>
      </c>
      <c r="L100" s="587">
        <f>F100*0.0001/'TE5'!E100</f>
        <v>5.8188144725853139E-2</v>
      </c>
      <c r="M100" s="588">
        <f>G100*0.0001/'TE5'!F100</f>
        <v>6.8888097288705305E-2</v>
      </c>
      <c r="P100" s="576"/>
    </row>
    <row r="101" spans="1:16">
      <c r="A101" s="78">
        <v>2005</v>
      </c>
      <c r="B101" s="457">
        <f>avghweal!AQ94</f>
        <v>208311171.69170183</v>
      </c>
      <c r="C101" s="345">
        <f>avghweal!AR94</f>
        <v>208311171.69170183</v>
      </c>
      <c r="D101" s="560">
        <f>avghweal!AS94</f>
        <v>189896162.18866396</v>
      </c>
      <c r="E101" s="560">
        <f>avghweal!AT94</f>
        <v>243641488.23799714</v>
      </c>
      <c r="F101" s="560">
        <f>avghweal!AU94</f>
        <v>175954024.49419391</v>
      </c>
      <c r="G101" s="73">
        <f>avghweal!AV94</f>
        <v>319251529.08671361</v>
      </c>
      <c r="H101" s="569">
        <f>B101*0.0001/'TE5'!B101</f>
        <v>6.9064207375049577E-2</v>
      </c>
      <c r="I101" s="580">
        <f>C101*0.0001/'TE5'!B101</f>
        <v>6.9064207375049577E-2</v>
      </c>
      <c r="J101" s="587">
        <f>D101*0.0001/'TE5'!C101</f>
        <v>7.4068391648737561E-2</v>
      </c>
      <c r="K101" s="580">
        <f>E101*0.0001/'TE5'!D101</f>
        <v>7.8780185618447324E-2</v>
      </c>
      <c r="L101" s="587">
        <f>F101*0.0001/'TE5'!E101</f>
        <v>5.9712099604686229E-2</v>
      </c>
      <c r="M101" s="588">
        <f>G101*0.0001/'TE5'!F101</f>
        <v>7.252375839780395E-2</v>
      </c>
      <c r="P101" s="576"/>
    </row>
    <row r="102" spans="1:16">
      <c r="A102" s="78">
        <v>2006</v>
      </c>
      <c r="B102" s="457">
        <f>avghweal!AQ95</f>
        <v>226072547.10306278</v>
      </c>
      <c r="C102" s="345">
        <f>avghweal!AR95</f>
        <v>226072547.10306278</v>
      </c>
      <c r="D102" s="560">
        <f>avghweal!AS95</f>
        <v>206948956.84544903</v>
      </c>
      <c r="E102" s="560">
        <f>avghweal!AT95</f>
        <v>259919896.28050491</v>
      </c>
      <c r="F102" s="560">
        <f>avghweal!AU95</f>
        <v>194424046.26266766</v>
      </c>
      <c r="G102" s="73">
        <f>avghweal!AV95</f>
        <v>345192609.59639764</v>
      </c>
      <c r="H102" s="569">
        <f>B102*0.0001/'TE5'!B102</f>
        <v>7.1451805531978607E-2</v>
      </c>
      <c r="I102" s="580">
        <f>C102*0.0001/'TE5'!B102</f>
        <v>7.1451805531978607E-2</v>
      </c>
      <c r="J102" s="587">
        <f>D102*0.0001/'TE5'!C102</f>
        <v>7.7057087993671919E-2</v>
      </c>
      <c r="K102" s="580">
        <f>E102*0.0001/'TE5'!D102</f>
        <v>8.00951308663235E-2</v>
      </c>
      <c r="L102" s="587">
        <f>F102*0.0001/'TE5'!E102</f>
        <v>6.2915956986312971E-2</v>
      </c>
      <c r="M102" s="588">
        <f>G102*0.0001/'TE5'!F102</f>
        <v>7.513176548618776E-2</v>
      </c>
      <c r="P102" s="576"/>
    </row>
    <row r="103" spans="1:16">
      <c r="A103" s="78">
        <v>2007</v>
      </c>
      <c r="B103" s="457">
        <f>avghweal!AQ96</f>
        <v>249476181.41632307</v>
      </c>
      <c r="C103" s="345">
        <f>avghweal!AR96</f>
        <v>249476181.41632307</v>
      </c>
      <c r="D103" s="560">
        <f>avghweal!AS96</f>
        <v>227167630.72942156</v>
      </c>
      <c r="E103" s="560">
        <f>avghweal!AT96</f>
        <v>289490729.01402974</v>
      </c>
      <c r="F103" s="560">
        <f>avghweal!AU96</f>
        <v>212341082.09459001</v>
      </c>
      <c r="G103" s="73">
        <f>avghweal!AV96</f>
        <v>381394573.10588521</v>
      </c>
      <c r="H103" s="569">
        <f>B103*0.0001/'TE5'!B103</f>
        <v>7.9382747411727905E-2</v>
      </c>
      <c r="I103" s="580">
        <f>C103*0.0001/'TE5'!B103</f>
        <v>7.9382747411727905E-2</v>
      </c>
      <c r="J103" s="587">
        <f>D103*0.0001/'TE5'!C103</f>
        <v>8.6614283907060455E-2</v>
      </c>
      <c r="K103" s="580">
        <f>E103*0.0001/'TE5'!D103</f>
        <v>8.9866964885208428E-2</v>
      </c>
      <c r="L103" s="587">
        <f>F103*0.0001/'TE5'!E103</f>
        <v>6.9150107534477728E-2</v>
      </c>
      <c r="M103" s="588">
        <f>G103*0.0001/'TE5'!F103</f>
        <v>8.3357843283315261E-2</v>
      </c>
      <c r="P103" s="576"/>
    </row>
    <row r="104" spans="1:16">
      <c r="A104" s="78">
        <v>2008</v>
      </c>
      <c r="B104" s="457">
        <f>avghweal!AQ97</f>
        <v>241093324.11438841</v>
      </c>
      <c r="C104" s="345">
        <f>avghweal!AR97</f>
        <v>241093324.11438841</v>
      </c>
      <c r="D104" s="560">
        <f>avghweal!AS97</f>
        <v>219828772.67627054</v>
      </c>
      <c r="E104" s="560">
        <f>avghweal!AT97</f>
        <v>276365900.76123691</v>
      </c>
      <c r="F104" s="560">
        <f>avghweal!AU97</f>
        <v>208554274.99999356</v>
      </c>
      <c r="G104" s="73">
        <f>avghweal!AV97</f>
        <v>363325425.45064974</v>
      </c>
      <c r="H104" s="569">
        <f>B104*0.0001/'TE5'!B104</f>
        <v>8.7652616202831268E-2</v>
      </c>
      <c r="I104" s="580">
        <f>C104*0.0001/'TE5'!B104</f>
        <v>8.7652616202831268E-2</v>
      </c>
      <c r="J104" s="587">
        <f>D104*0.0001/'TE5'!C104</f>
        <v>9.817137852693858E-2</v>
      </c>
      <c r="K104" s="580">
        <f>E104*0.0001/'TE5'!D104</f>
        <v>9.8377512631515035E-2</v>
      </c>
      <c r="L104" s="587">
        <f>F104*0.0001/'TE5'!E104</f>
        <v>7.7341603522964056E-2</v>
      </c>
      <c r="M104" s="588">
        <f>G104*0.0001/'TE5'!F104</f>
        <v>9.1265856808447593E-2</v>
      </c>
      <c r="P104" s="576"/>
    </row>
    <row r="105" spans="1:16">
      <c r="A105" s="83">
        <v>2009</v>
      </c>
      <c r="B105" s="460">
        <f>avghweal!AQ98</f>
        <v>230992791.37111551</v>
      </c>
      <c r="C105" s="348">
        <f>avghweal!AR98</f>
        <v>230992791.37111551</v>
      </c>
      <c r="D105" s="562">
        <f>avghweal!AS98</f>
        <v>203335303.95369157</v>
      </c>
      <c r="E105" s="562">
        <f>avghweal!AT98</f>
        <v>259376190.84946144</v>
      </c>
      <c r="F105" s="562">
        <f>avghweal!AU98</f>
        <v>205175978.26599631</v>
      </c>
      <c r="G105" s="79">
        <f>avghweal!AV98</f>
        <v>348896664.49129766</v>
      </c>
      <c r="H105" s="572">
        <f>B105*0.0001/'TE5'!B105</f>
        <v>9.3819022178649888E-2</v>
      </c>
      <c r="I105" s="583">
        <f>C105*0.0001/'TE5'!B105</f>
        <v>9.3819022178649888E-2</v>
      </c>
      <c r="J105" s="593">
        <f>D105*0.0001/'TE5'!C105</f>
        <v>0.1046966548277317</v>
      </c>
      <c r="K105" s="594">
        <f>E105*0.0001/'TE5'!D105</f>
        <v>0.10410847613987131</v>
      </c>
      <c r="L105" s="589">
        <f>F105*0.0001/'TE5'!E105</f>
        <v>8.425703441107632E-2</v>
      </c>
      <c r="M105" s="590">
        <f>G105*0.0001/'TE5'!F105</f>
        <v>9.7538689461385442E-2</v>
      </c>
      <c r="P105" s="576"/>
    </row>
    <row r="106" spans="1:16">
      <c r="A106" s="78">
        <v>2010</v>
      </c>
      <c r="B106" s="461">
        <f>avghweal!AQ99</f>
        <v>261007972.10080197</v>
      </c>
      <c r="C106" s="349">
        <f>avghweal!AR99</f>
        <v>261007972.10080197</v>
      </c>
      <c r="D106" s="560">
        <f>avghweal!AS99</f>
        <v>240267096.82133543</v>
      </c>
      <c r="E106" s="560">
        <f>avghweal!AT99</f>
        <v>300981139.19187969</v>
      </c>
      <c r="F106" s="560">
        <f>avghweal!AU99</f>
        <v>223944502.40134329</v>
      </c>
      <c r="G106" s="73">
        <f>avghweal!AV99</f>
        <v>394352436.9251399</v>
      </c>
      <c r="H106" s="569">
        <f>B106*0.0001/'TE5'!B106</f>
        <v>0.10287331044673922</v>
      </c>
      <c r="I106" s="580">
        <f>C106*0.0001/'TE5'!B106</f>
        <v>0.10287331044673922</v>
      </c>
      <c r="J106" s="595">
        <f>D106*0.0001/'TE5'!C106</f>
        <v>0.11804530225820059</v>
      </c>
      <c r="K106" s="596">
        <f>E106*0.0001/'TE5'!D106</f>
        <v>0.11603777845435032</v>
      </c>
      <c r="L106" s="587">
        <f>F106*0.0001/'TE5'!E106</f>
        <v>9.0127933305478122E-2</v>
      </c>
      <c r="M106" s="588">
        <f>G106*0.0001/'TE5'!F106</f>
        <v>0.10760188287663043</v>
      </c>
      <c r="P106" s="576"/>
    </row>
    <row r="107" spans="1:16">
      <c r="A107" s="78">
        <v>2011</v>
      </c>
      <c r="B107" s="461">
        <f>avghweal!AQ100</f>
        <v>242032241.10744053</v>
      </c>
      <c r="C107" s="349">
        <f>avghweal!AR100</f>
        <v>242032241.10744053</v>
      </c>
      <c r="D107" s="560">
        <f>avghweal!AS100</f>
        <v>218684236.7239126</v>
      </c>
      <c r="E107" s="560">
        <f>avghweal!AT100</f>
        <v>277697700.64650559</v>
      </c>
      <c r="F107" s="560">
        <f>avghweal!AU100</f>
        <v>209411304.61730179</v>
      </c>
      <c r="G107" s="73">
        <f>avghweal!AV100</f>
        <v>365318397.43717086</v>
      </c>
      <c r="H107" s="569">
        <f>B107*0.0001/'TE5'!B107</f>
        <v>9.4912737607955933E-2</v>
      </c>
      <c r="I107" s="580">
        <f>C107*0.0001/'TE5'!B107</f>
        <v>9.4912737607955933E-2</v>
      </c>
      <c r="J107" s="595">
        <f>D107*0.0001/'TE5'!C107</f>
        <v>0.10806943019298883</v>
      </c>
      <c r="K107" s="596">
        <f>E107*0.0001/'TE5'!D107</f>
        <v>0.10587162342924454</v>
      </c>
      <c r="L107" s="587">
        <f>F107*0.0001/'TE5'!E107</f>
        <v>8.4340518560733227E-2</v>
      </c>
      <c r="M107" s="588">
        <f>G107*0.0001/'TE5'!F107</f>
        <v>9.9584707451040394E-2</v>
      </c>
      <c r="P107" s="576"/>
    </row>
    <row r="108" spans="1:16">
      <c r="A108" s="78">
        <v>2012</v>
      </c>
      <c r="B108" s="461">
        <f>avghweal!AQ101</f>
        <v>269589415.72089434</v>
      </c>
      <c r="C108" s="349">
        <f>avghweal!AR101</f>
        <v>269589415.72089434</v>
      </c>
      <c r="D108" s="560">
        <f>avghweal!AS101</f>
        <v>237877322.82163876</v>
      </c>
      <c r="E108" s="560">
        <f>avghweal!AT101</f>
        <v>314654983.27368778</v>
      </c>
      <c r="F108" s="560">
        <f>avghweal!AU101</f>
        <v>227496422.21458885</v>
      </c>
      <c r="G108" s="73">
        <f>avghweal!AV101</f>
        <v>404677657.95467657</v>
      </c>
      <c r="H108" s="569">
        <f>B108*0.0001/'TE5'!B108</f>
        <v>0.10291023552417755</v>
      </c>
      <c r="I108" s="580">
        <f>C108*0.0001/'TE5'!B108</f>
        <v>0.10291023552417755</v>
      </c>
      <c r="J108" s="595">
        <f>D108*0.0001/'TE5'!C108</f>
        <v>0.11416130486407726</v>
      </c>
      <c r="K108" s="596">
        <f>E108*0.0001/'TE5'!D108</f>
        <v>0.11606226997006117</v>
      </c>
      <c r="L108" s="587">
        <f>F108*0.0001/'TE5'!E108</f>
        <v>8.9721165150107918E-2</v>
      </c>
      <c r="M108" s="588">
        <f>G108*0.0001/'TE5'!F108</f>
        <v>0.10786469704715604</v>
      </c>
      <c r="P108" s="576"/>
    </row>
    <row r="109" spans="1:16">
      <c r="A109" s="78">
        <v>2013</v>
      </c>
      <c r="B109" s="461">
        <f>avghweal!AQ102</f>
        <v>283284024.96959931</v>
      </c>
      <c r="C109" s="349">
        <f>avghweal!AR102</f>
        <v>283284024.96959931</v>
      </c>
      <c r="D109" s="560">
        <f>avghweal!AS102</f>
        <v>254466892.82282874</v>
      </c>
      <c r="E109" s="560">
        <f>avghweal!AT102</f>
        <v>324404476.80599397</v>
      </c>
      <c r="F109" s="560">
        <f>avghweal!AU102</f>
        <v>244922835.96770382</v>
      </c>
      <c r="G109" s="73">
        <f>avghweal!AV102</f>
        <v>422736490.415483</v>
      </c>
      <c r="H109" s="569">
        <f>B109*0.0001/'TE5'!B109</f>
        <v>9.8114974796771989E-2</v>
      </c>
      <c r="I109" s="580">
        <f>C109*0.0001/'TE5'!B109</f>
        <v>9.8114974796771989E-2</v>
      </c>
      <c r="J109" s="595">
        <f>D109*0.0001/'TE5'!C109</f>
        <v>0.11010483232482356</v>
      </c>
      <c r="K109" s="596">
        <f>E109*0.0001/'TE5'!D109</f>
        <v>0.10918322403041898</v>
      </c>
      <c r="L109" s="587">
        <f>F109*0.0001/'TE5'!E109</f>
        <v>8.715854226145571E-2</v>
      </c>
      <c r="M109" s="588">
        <f>G109*0.0001/'TE5'!F109</f>
        <v>0.10275146495636987</v>
      </c>
      <c r="P109" s="576"/>
    </row>
    <row r="110" spans="1:16">
      <c r="A110" s="78">
        <v>2014</v>
      </c>
      <c r="B110" s="461">
        <f>avghweal!AQ103</f>
        <v>301379498.69397599</v>
      </c>
      <c r="C110" s="349">
        <f>avghweal!AR103</f>
        <v>301379498.69397599</v>
      </c>
      <c r="D110" s="560">
        <f>avghweal!AS103</f>
        <v>272541260.99199027</v>
      </c>
      <c r="E110" s="560">
        <f>avghweal!AT103</f>
        <v>352438663.52182108</v>
      </c>
      <c r="F110" s="560">
        <f>avghweal!AU103</f>
        <v>253555901.61410451</v>
      </c>
      <c r="G110" s="73">
        <f>avghweal!AV103</f>
        <v>449593968.47871876</v>
      </c>
      <c r="H110" s="569">
        <f>B110*0.0001/'TE5'!B110</f>
        <v>9.671367704868318E-2</v>
      </c>
      <c r="I110" s="580">
        <f>C110*0.0001/'TE5'!B110</f>
        <v>9.671367704868318E-2</v>
      </c>
      <c r="J110" s="595">
        <f>D110*0.0001/'TE5'!C110</f>
        <v>0.10735172952142437</v>
      </c>
      <c r="K110" s="596">
        <f>E110*0.0001/'TE5'!D110</f>
        <v>0.10895653205359714</v>
      </c>
      <c r="L110" s="587">
        <f>F110*0.0001/'TE5'!E110</f>
        <v>8.4303938115169536E-2</v>
      </c>
      <c r="M110" s="588">
        <f>G110*0.0001/'TE5'!F110</f>
        <v>0.10157287590308164</v>
      </c>
    </row>
    <row r="111" spans="1:16">
      <c r="A111" s="78">
        <v>2015</v>
      </c>
      <c r="B111" s="461">
        <f>avghweal!AQ104</f>
        <v>304362601.74434108</v>
      </c>
      <c r="C111" s="349">
        <f>avghweal!AR104</f>
        <v>304362601.74434108</v>
      </c>
      <c r="D111" s="560">
        <f>avghweal!AS104</f>
        <v>267233258.10374662</v>
      </c>
      <c r="E111" s="560">
        <f>avghweal!AT104</f>
        <v>354436189.67120695</v>
      </c>
      <c r="F111" s="560">
        <f>avghweal!AU104</f>
        <v>258320522.19383866</v>
      </c>
      <c r="G111" s="73">
        <f>avghweal!AV104</f>
        <v>455240732.88019007</v>
      </c>
      <c r="H111" s="569">
        <f>B111*0.0001/'TE5'!B111</f>
        <v>9.4888970255851746E-2</v>
      </c>
      <c r="I111" s="580">
        <f>C111*0.0001/'TE5'!B111</f>
        <v>9.4888970255851746E-2</v>
      </c>
      <c r="J111" s="595">
        <f>D111*0.0001/'TE5'!C111</f>
        <v>0.1031353651071252</v>
      </c>
      <c r="K111" s="596">
        <f>E111*0.0001/'TE5'!D111</f>
        <v>0.10634789007304073</v>
      </c>
      <c r="L111" s="587">
        <f>F111*0.0001/'TE5'!E111</f>
        <v>8.352177856494146E-2</v>
      </c>
      <c r="M111" s="588">
        <f>G111*0.0001/'TE5'!F111</f>
        <v>0.10032700352030875</v>
      </c>
    </row>
    <row r="112" spans="1:16">
      <c r="A112" s="78">
        <v>2016</v>
      </c>
      <c r="B112" s="461">
        <f>avghweal!AQ105</f>
        <v>313008667.15624303</v>
      </c>
      <c r="C112" s="349">
        <f>avghweal!AR105</f>
        <v>313008667.15624303</v>
      </c>
      <c r="D112" s="560">
        <f>avghweal!AS105</f>
        <v>279897382.58589137</v>
      </c>
      <c r="E112" s="560">
        <f>avghweal!AT105</f>
        <v>366918934.30200875</v>
      </c>
      <c r="F112" s="560">
        <f>avghweal!AU105</f>
        <v>264296938.78222987</v>
      </c>
      <c r="G112" s="73">
        <f>avghweal!AV105</f>
        <v>464270731.37442034</v>
      </c>
      <c r="H112" s="569">
        <f>B112*0.0001/'TE5'!B112</f>
        <v>9.4846859574317946E-2</v>
      </c>
      <c r="I112" s="580">
        <f>C112*0.0001/'TE5'!B112</f>
        <v>9.4846859574317946E-2</v>
      </c>
      <c r="J112" s="595">
        <f>D112*0.0001/'TE5'!C112</f>
        <v>0.10628592135285717</v>
      </c>
      <c r="K112" s="596">
        <f>E112*0.0001/'TE5'!D112</f>
        <v>0.10667788368866726</v>
      </c>
      <c r="L112" s="587">
        <f>F112*0.0001/'TE5'!E112</f>
        <v>8.3288130321389139E-2</v>
      </c>
      <c r="M112" s="588">
        <f>G112*0.0001/'TE5'!F112</f>
        <v>9.9897095575360056E-2</v>
      </c>
    </row>
    <row r="113" spans="1:13">
      <c r="A113" s="78">
        <v>2017</v>
      </c>
      <c r="B113" s="462"/>
      <c r="C113" s="72"/>
      <c r="D113" s="380"/>
      <c r="E113" s="76"/>
      <c r="F113" s="76"/>
      <c r="G113" s="73"/>
      <c r="H113" s="465"/>
      <c r="I113" s="74"/>
      <c r="J113" s="75"/>
      <c r="K113" s="72"/>
      <c r="L113" s="73"/>
      <c r="M113" s="468"/>
    </row>
    <row r="114" spans="1:13">
      <c r="A114" s="78">
        <v>2018</v>
      </c>
      <c r="B114" s="462"/>
      <c r="C114" s="72"/>
      <c r="D114" s="380"/>
      <c r="E114" s="76"/>
      <c r="F114" s="76"/>
      <c r="G114" s="73"/>
      <c r="H114" s="465"/>
      <c r="I114" s="74"/>
      <c r="J114" s="75"/>
      <c r="K114" s="72"/>
      <c r="L114" s="73"/>
      <c r="M114" s="468"/>
    </row>
    <row r="115" spans="1:13">
      <c r="A115" s="78">
        <v>2019</v>
      </c>
      <c r="B115" s="462"/>
      <c r="C115" s="72"/>
      <c r="D115" s="380"/>
      <c r="E115" s="76"/>
      <c r="F115" s="76"/>
      <c r="G115" s="73"/>
      <c r="H115" s="465"/>
      <c r="I115" s="74"/>
      <c r="J115" s="75"/>
      <c r="K115" s="72"/>
      <c r="L115" s="73"/>
      <c r="M115" s="468"/>
    </row>
    <row r="116" spans="1:13" ht="15.55" thickBot="1">
      <c r="A116" s="71">
        <v>2020</v>
      </c>
      <c r="B116" s="463"/>
      <c r="C116" s="65"/>
      <c r="D116" s="464"/>
      <c r="E116" s="69"/>
      <c r="F116" s="69"/>
      <c r="G116" s="66"/>
      <c r="H116" s="466"/>
      <c r="I116" s="67"/>
      <c r="J116" s="68"/>
      <c r="K116" s="65"/>
      <c r="L116" s="66"/>
      <c r="M116" s="469"/>
    </row>
    <row r="117" spans="1:13" ht="16.100000000000001" thickTop="1">
      <c r="A117" s="64"/>
      <c r="B117" s="63"/>
      <c r="C117" s="63"/>
      <c r="D117" s="63"/>
      <c r="E117" s="63"/>
      <c r="F117" s="63"/>
      <c r="G117" s="62"/>
      <c r="H117" s="63"/>
      <c r="I117" s="63"/>
      <c r="J117" s="63"/>
      <c r="K117" s="63"/>
      <c r="L117" s="63"/>
      <c r="M117" s="62"/>
    </row>
    <row r="118" spans="1:13" ht="15.55">
      <c r="D118" s="60"/>
      <c r="E118" s="60"/>
      <c r="F118" s="60"/>
      <c r="H118" s="60"/>
      <c r="I118" s="60"/>
      <c r="J118" s="60"/>
      <c r="K118" s="60"/>
      <c r="L118" s="60"/>
    </row>
  </sheetData>
  <mergeCells count="3">
    <mergeCell ref="A4:M4"/>
    <mergeCell ref="B7:G7"/>
    <mergeCell ref="H7:M7"/>
  </mergeCells>
  <hyperlinks>
    <hyperlink ref="A1" location="Index!A1" display="Back to index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workbookViewId="0">
      <selection activeCell="D32" sqref="D32"/>
    </sheetView>
  </sheetViews>
  <sheetFormatPr baseColWidth="10" defaultRowHeight="15.5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132</vt:i4>
      </vt:variant>
    </vt:vector>
  </HeadingPairs>
  <TitlesOfParts>
    <vt:vector size="132" baseType="lpstr">
      <vt:lpstr>Index</vt:lpstr>
      <vt:lpstr>Factor</vt:lpstr>
      <vt:lpstr>TA1</vt:lpstr>
      <vt:lpstr>TA2</vt:lpstr>
      <vt:lpstr>TA2b</vt:lpstr>
      <vt:lpstr>TA2c</vt:lpstr>
      <vt:lpstr>TA3</vt:lpstr>
      <vt:lpstr>TA4</vt:lpstr>
      <vt:lpstr>TA5</vt:lpstr>
      <vt:lpstr>TA6</vt:lpstr>
      <vt:lpstr>TA7</vt:lpstr>
      <vt:lpstr>TA8</vt:lpstr>
      <vt:lpstr>TA9</vt:lpstr>
      <vt:lpstr>TA10</vt:lpstr>
      <vt:lpstr>TA11</vt:lpstr>
      <vt:lpstr>TA12</vt:lpstr>
      <vt:lpstr>TA13</vt:lpstr>
      <vt:lpstr>PreTax</vt:lpstr>
      <vt:lpstr>TB1</vt:lpstr>
      <vt:lpstr>TB2</vt:lpstr>
      <vt:lpstr>TB2b</vt:lpstr>
      <vt:lpstr>TB2c</vt:lpstr>
      <vt:lpstr>TB2d</vt:lpstr>
      <vt:lpstr>TB2e</vt:lpstr>
      <vt:lpstr>TB2f</vt:lpstr>
      <vt:lpstr>TB2g</vt:lpstr>
      <vt:lpstr>TB2g(Details)</vt:lpstr>
      <vt:lpstr>TB3</vt:lpstr>
      <vt:lpstr>TB4</vt:lpstr>
      <vt:lpstr>TB5</vt:lpstr>
      <vt:lpstr>TB6</vt:lpstr>
      <vt:lpstr>TB7</vt:lpstr>
      <vt:lpstr>TB7b</vt:lpstr>
      <vt:lpstr>TB7c</vt:lpstr>
      <vt:lpstr>TB8</vt:lpstr>
      <vt:lpstr>TB9</vt:lpstr>
      <vt:lpstr>TB10</vt:lpstr>
      <vt:lpstr>TB11</vt:lpstr>
      <vt:lpstr>TB11b</vt:lpstr>
      <vt:lpstr>TB12</vt:lpstr>
      <vt:lpstr>TB13</vt:lpstr>
      <vt:lpstr>TB15</vt:lpstr>
      <vt:lpstr>PostTax</vt:lpstr>
      <vt:lpstr>TC1</vt:lpstr>
      <vt:lpstr>TC1b</vt:lpstr>
      <vt:lpstr>TC2</vt:lpstr>
      <vt:lpstr>TC2b</vt:lpstr>
      <vt:lpstr>TC3</vt:lpstr>
      <vt:lpstr>TC3b</vt:lpstr>
      <vt:lpstr>TC3c</vt:lpstr>
      <vt:lpstr>TC3d</vt:lpstr>
      <vt:lpstr>TC3e</vt:lpstr>
      <vt:lpstr>TC4</vt:lpstr>
      <vt:lpstr>TC4b</vt:lpstr>
      <vt:lpstr>TC5</vt:lpstr>
      <vt:lpstr>TC6</vt:lpstr>
      <vt:lpstr>TC7</vt:lpstr>
      <vt:lpstr>TC7b</vt:lpstr>
      <vt:lpstr>TC7c</vt:lpstr>
      <vt:lpstr>TC7d</vt:lpstr>
      <vt:lpstr>TC8</vt:lpstr>
      <vt:lpstr>TC9</vt:lpstr>
      <vt:lpstr>TC10</vt:lpstr>
      <vt:lpstr>TC11</vt:lpstr>
      <vt:lpstr>TC12</vt:lpstr>
      <vt:lpstr>TC13</vt:lpstr>
      <vt:lpstr>Fiscal</vt:lpstr>
      <vt:lpstr>TD1</vt:lpstr>
      <vt:lpstr>TD2</vt:lpstr>
      <vt:lpstr>TD2b</vt:lpstr>
      <vt:lpstr>TD2c</vt:lpstr>
      <vt:lpstr>TD3</vt:lpstr>
      <vt:lpstr>TD4</vt:lpstr>
      <vt:lpstr>TD5</vt:lpstr>
      <vt:lpstr>TD6</vt:lpstr>
      <vt:lpstr>TD7</vt:lpstr>
      <vt:lpstr>TD8</vt:lpstr>
      <vt:lpstr>TD9</vt:lpstr>
      <vt:lpstr>TD10</vt:lpstr>
      <vt:lpstr>TD11</vt:lpstr>
      <vt:lpstr>TD12</vt:lpstr>
      <vt:lpstr>TD13</vt:lpstr>
      <vt:lpstr>Wealth</vt:lpstr>
      <vt:lpstr>TE1</vt:lpstr>
      <vt:lpstr>TE1b</vt:lpstr>
      <vt:lpstr>TE2</vt:lpstr>
      <vt:lpstr>TE2b</vt:lpstr>
      <vt:lpstr>TE2c</vt:lpstr>
      <vt:lpstr>TE3</vt:lpstr>
      <vt:lpstr>TE4</vt:lpstr>
      <vt:lpstr>TE5</vt:lpstr>
      <vt:lpstr>TE6</vt:lpstr>
      <vt:lpstr>TE7</vt:lpstr>
      <vt:lpstr>TE8</vt:lpstr>
      <vt:lpstr>TE9</vt:lpstr>
      <vt:lpstr>TE10</vt:lpstr>
      <vt:lpstr>TE11</vt:lpstr>
      <vt:lpstr>TE12</vt:lpstr>
      <vt:lpstr>AgeGender</vt:lpstr>
      <vt:lpstr>TF1</vt:lpstr>
      <vt:lpstr>TF2</vt:lpstr>
      <vt:lpstr>TF3</vt:lpstr>
      <vt:lpstr>Taxes</vt:lpstr>
      <vt:lpstr>TG1</vt:lpstr>
      <vt:lpstr>TG2</vt:lpstr>
      <vt:lpstr>TG2b</vt:lpstr>
      <vt:lpstr>TG2c</vt:lpstr>
      <vt:lpstr>TG3</vt:lpstr>
      <vt:lpstr>TG3-1962</vt:lpstr>
      <vt:lpstr>TG3-1980</vt:lpstr>
      <vt:lpstr>TG3-2016</vt:lpstr>
      <vt:lpstr>TG4</vt:lpstr>
      <vt:lpstr>TG4b</vt:lpstr>
      <vt:lpstr>TG4c</vt:lpstr>
      <vt:lpstr>TG4d</vt:lpstr>
      <vt:lpstr>StataOutput</vt:lpstr>
      <vt:lpstr>compoprinc</vt:lpstr>
      <vt:lpstr>avgprinc</vt:lpstr>
      <vt:lpstr>medprinc</vt:lpstr>
      <vt:lpstr>compopeinc</vt:lpstr>
      <vt:lpstr>avgpeinc</vt:lpstr>
      <vt:lpstr>medpeinc</vt:lpstr>
      <vt:lpstr>compopoinc</vt:lpstr>
      <vt:lpstr>avgpoinc</vt:lpstr>
      <vt:lpstr>medpoinc</vt:lpstr>
      <vt:lpstr>compofiinc</vt:lpstr>
      <vt:lpstr>avgfiinc</vt:lpstr>
      <vt:lpstr>medfiinc</vt:lpstr>
      <vt:lpstr>compohweal</vt:lpstr>
      <vt:lpstr>avghweal</vt:lpstr>
      <vt:lpstr>hwealbypeinc</vt:lpstr>
      <vt:lpstr>taxrates</vt:lpstr>
    </vt:vector>
  </TitlesOfParts>
  <Company>UC Berkeley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Zucman</dc:creator>
  <cp:lastModifiedBy>X0815</cp:lastModifiedBy>
  <cp:lastPrinted>2017-03-10T02:09:42Z</cp:lastPrinted>
  <dcterms:created xsi:type="dcterms:W3CDTF">2016-02-26T18:57:16Z</dcterms:created>
  <dcterms:modified xsi:type="dcterms:W3CDTF">2019-10-18T20:22:33Z</dcterms:modified>
</cp:coreProperties>
</file>